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sist\Missouri AM\Alternative Hydrograph\Peck WQ_Drift\Alt2b\"/>
    </mc:Choice>
  </mc:AlternateContent>
  <xr:revisionPtr revIDLastSave="0" documentId="13_ncr:1_{6BF425D9-34AF-4B52-806B-39950F716F63}" xr6:coauthVersionLast="44" xr6:coauthVersionMax="44" xr10:uidLastSave="{00000000-0000-0000-0000-000000000000}"/>
  <bookViews>
    <workbookView xWindow="3250" yWindow="1110" windowWidth="19640" windowHeight="12490" activeTab="5" xr2:uid="{553DE052-9A47-4AC4-8C07-035013F24656}"/>
  </bookViews>
  <sheets>
    <sheet name="OO" sheetId="11" r:id="rId1"/>
    <sheet name="Calcs" sheetId="20" r:id="rId2"/>
    <sheet name="Outputs" sheetId="23" r:id="rId3"/>
    <sheet name="SA Plot1" sheetId="28" r:id="rId4"/>
    <sheet name="SA Plot2" sheetId="29" r:id="rId5"/>
    <sheet name="Retention" sheetId="30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30" l="1"/>
  <c r="I3" i="30"/>
  <c r="H3" i="30"/>
  <c r="G3" i="30"/>
  <c r="F3" i="30"/>
  <c r="E3" i="30"/>
  <c r="D3" i="30"/>
  <c r="C3" i="30"/>
  <c r="B3" i="30"/>
  <c r="CW568" i="20" l="1"/>
  <c r="CV568" i="20"/>
  <c r="CU568" i="20"/>
  <c r="CT568" i="20"/>
  <c r="CS568" i="20"/>
  <c r="CR568" i="20"/>
  <c r="CQ568" i="20"/>
  <c r="CP568" i="20"/>
  <c r="CO568" i="20"/>
  <c r="CN568" i="20"/>
  <c r="CM568" i="20"/>
  <c r="CL568" i="20"/>
  <c r="CK568" i="20"/>
  <c r="CJ568" i="20"/>
  <c r="CI568" i="20"/>
  <c r="CH568" i="20"/>
  <c r="CG568" i="20"/>
  <c r="CF568" i="20"/>
  <c r="CE568" i="20"/>
  <c r="CD568" i="20"/>
  <c r="CC568" i="20"/>
  <c r="CB568" i="20"/>
  <c r="CA568" i="20"/>
  <c r="BZ568" i="20"/>
  <c r="BY568" i="20"/>
  <c r="BX568" i="20"/>
  <c r="BW568" i="20"/>
  <c r="BV568" i="20"/>
  <c r="BU568" i="20"/>
  <c r="BT568" i="20"/>
  <c r="BS568" i="20"/>
  <c r="BR568" i="20"/>
  <c r="BQ568" i="20"/>
  <c r="BP568" i="20"/>
  <c r="BO568" i="20"/>
  <c r="BN568" i="20"/>
  <c r="BM568" i="20"/>
  <c r="BL568" i="20"/>
  <c r="BK568" i="20"/>
  <c r="BJ568" i="20"/>
  <c r="BI568" i="20"/>
  <c r="BH568" i="20"/>
  <c r="BG568" i="20"/>
  <c r="BF568" i="20"/>
  <c r="BE568" i="20"/>
  <c r="BD568" i="20"/>
  <c r="BC568" i="20"/>
  <c r="BB568" i="20"/>
  <c r="BA568" i="20"/>
  <c r="AZ568" i="20"/>
  <c r="AY568" i="20"/>
  <c r="AX568" i="20"/>
  <c r="AW568" i="20"/>
  <c r="AV568" i="20"/>
  <c r="AU568" i="20"/>
  <c r="AT568" i="20"/>
  <c r="AS568" i="20"/>
  <c r="AR568" i="20"/>
  <c r="AQ568" i="20"/>
  <c r="AP568" i="20"/>
  <c r="AO568" i="20"/>
  <c r="AN568" i="20"/>
  <c r="AM568" i="20"/>
  <c r="AL568" i="20"/>
  <c r="AK568" i="20"/>
  <c r="AJ568" i="20"/>
  <c r="AI568" i="20"/>
  <c r="AH568" i="20"/>
  <c r="AG568" i="20"/>
  <c r="AF568" i="20"/>
  <c r="AE568" i="20"/>
  <c r="AD568" i="20"/>
  <c r="AC568" i="20"/>
  <c r="AB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K568" i="11"/>
  <c r="O568" i="20"/>
  <c r="N568" i="20"/>
  <c r="M568" i="20" l="1"/>
  <c r="L568" i="20"/>
  <c r="K568" i="20"/>
  <c r="J568" i="20"/>
  <c r="I568" i="20"/>
  <c r="H568" i="20"/>
  <c r="G568" i="20"/>
  <c r="F568" i="20"/>
  <c r="D569" i="20"/>
  <c r="E569" i="20"/>
  <c r="F569" i="20"/>
  <c r="G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W569" i="20"/>
  <c r="X569" i="20"/>
  <c r="Y569" i="20"/>
  <c r="Z569" i="20"/>
  <c r="AA569" i="20"/>
  <c r="AB569" i="20"/>
  <c r="AC569" i="20"/>
  <c r="AD569" i="20"/>
  <c r="AE569" i="20"/>
  <c r="AF569" i="20"/>
  <c r="AG569" i="20"/>
  <c r="AH569" i="20"/>
  <c r="AI569" i="20"/>
  <c r="AJ569" i="20"/>
  <c r="AK569" i="20"/>
  <c r="AL569" i="20"/>
  <c r="AM569" i="20"/>
  <c r="AN569" i="20"/>
  <c r="AO569" i="20"/>
  <c r="AP569" i="20"/>
  <c r="AQ569" i="20"/>
  <c r="AR569" i="20"/>
  <c r="AS569" i="20"/>
  <c r="AT569" i="20"/>
  <c r="AU569" i="20"/>
  <c r="AV569" i="20"/>
  <c r="AW569" i="20"/>
  <c r="AX569" i="20"/>
  <c r="AY569" i="20"/>
  <c r="AZ569" i="20"/>
  <c r="BA569" i="20"/>
  <c r="BB569" i="20"/>
  <c r="BC569" i="20"/>
  <c r="BD569" i="20"/>
  <c r="BE569" i="20"/>
  <c r="BF569" i="20"/>
  <c r="BG569" i="20"/>
  <c r="BH569" i="20"/>
  <c r="BI569" i="20"/>
  <c r="BJ569" i="20"/>
  <c r="BK569" i="20"/>
  <c r="BL569" i="20"/>
  <c r="BM569" i="20"/>
  <c r="BN569" i="20"/>
  <c r="BO569" i="20"/>
  <c r="BP569" i="20"/>
  <c r="BQ569" i="20"/>
  <c r="BR569" i="20"/>
  <c r="BS569" i="20"/>
  <c r="BT569" i="20"/>
  <c r="BU569" i="20"/>
  <c r="BV569" i="20"/>
  <c r="BW569" i="20"/>
  <c r="BX569" i="20"/>
  <c r="BY569" i="20"/>
  <c r="BZ569" i="20"/>
  <c r="CA569" i="20"/>
  <c r="CB569" i="20"/>
  <c r="CC569" i="20"/>
  <c r="CD569" i="20"/>
  <c r="CE569" i="20"/>
  <c r="CF569" i="20"/>
  <c r="CG569" i="20"/>
  <c r="CH569" i="20"/>
  <c r="CI569" i="20"/>
  <c r="CJ569" i="20"/>
  <c r="CK569" i="20"/>
  <c r="CL569" i="20"/>
  <c r="CM569" i="20"/>
  <c r="CN569" i="20"/>
  <c r="CO569" i="20"/>
  <c r="CP569" i="20"/>
  <c r="CQ569" i="20"/>
  <c r="CR569" i="20"/>
  <c r="CS569" i="20"/>
  <c r="CT569" i="20"/>
  <c r="CU569" i="20"/>
  <c r="CV569" i="20"/>
  <c r="CW569" i="20"/>
  <c r="CX569" i="20"/>
  <c r="C569" i="20"/>
  <c r="C568" i="20"/>
  <c r="BU2" i="20"/>
  <c r="BU3" i="20"/>
  <c r="BU4" i="20"/>
  <c r="BU5" i="20"/>
  <c r="BU6" i="20"/>
  <c r="BU7" i="20"/>
  <c r="BU8" i="20"/>
  <c r="BU9" i="20"/>
  <c r="BU10" i="20"/>
  <c r="BU11" i="20"/>
  <c r="BU12" i="20"/>
  <c r="BU13" i="20"/>
  <c r="BU14" i="20"/>
  <c r="BU15" i="20"/>
  <c r="BU16" i="20"/>
  <c r="BU17" i="20"/>
  <c r="BU18" i="20"/>
  <c r="BU19" i="20"/>
  <c r="BU20" i="20"/>
  <c r="BU21" i="20"/>
  <c r="BU22" i="20"/>
  <c r="BU23" i="20"/>
  <c r="BU24" i="20"/>
  <c r="BU25" i="20"/>
  <c r="BU26" i="20"/>
  <c r="BU27" i="20"/>
  <c r="BU28" i="20"/>
  <c r="BU29" i="20"/>
  <c r="BU30" i="20"/>
  <c r="BU31" i="20"/>
  <c r="BU32" i="20"/>
  <c r="BU33" i="20"/>
  <c r="BU34" i="20"/>
  <c r="BU35" i="20"/>
  <c r="BU36" i="20"/>
  <c r="BU37" i="20"/>
  <c r="BU38" i="20"/>
  <c r="BU39" i="20"/>
  <c r="BU40" i="20"/>
  <c r="BU41" i="20"/>
  <c r="BU42" i="20"/>
  <c r="BU43" i="20"/>
  <c r="BU44" i="20"/>
  <c r="BU45" i="20"/>
  <c r="BU46" i="20"/>
  <c r="BU47" i="20"/>
  <c r="BU48" i="20"/>
  <c r="BU49" i="20"/>
  <c r="BU50" i="20"/>
  <c r="BU51" i="20"/>
  <c r="BU52" i="20"/>
  <c r="BU53" i="20"/>
  <c r="BU54" i="20"/>
  <c r="BU55" i="20"/>
  <c r="BU56" i="20"/>
  <c r="BU57" i="20"/>
  <c r="BU58" i="20"/>
  <c r="BU59" i="20"/>
  <c r="BU60" i="20"/>
  <c r="BU61" i="20"/>
  <c r="BU62" i="20"/>
  <c r="BU63" i="20"/>
  <c r="BU64" i="20"/>
  <c r="BU65" i="20"/>
  <c r="BU66" i="20"/>
  <c r="BU67" i="20"/>
  <c r="BU68" i="20"/>
  <c r="BU69" i="20"/>
  <c r="BU70" i="20"/>
  <c r="BU71" i="20"/>
  <c r="BU72" i="20"/>
  <c r="BU73" i="20"/>
  <c r="BU74" i="20"/>
  <c r="BU75" i="20"/>
  <c r="BU76" i="20"/>
  <c r="BU77" i="20"/>
  <c r="BU78" i="20"/>
  <c r="BU79" i="20"/>
  <c r="BU80" i="20"/>
  <c r="BU81" i="20"/>
  <c r="BU82" i="20"/>
  <c r="BU83" i="20"/>
  <c r="BU84" i="20"/>
  <c r="BU85" i="20"/>
  <c r="BU86" i="20"/>
  <c r="BU87" i="20"/>
  <c r="BU88" i="20"/>
  <c r="BU89" i="20"/>
  <c r="BU90" i="20"/>
  <c r="BU91" i="20"/>
  <c r="BU92" i="20"/>
  <c r="BU93" i="20"/>
  <c r="BU94" i="20"/>
  <c r="BU95" i="20"/>
  <c r="BU96" i="20"/>
  <c r="BU97" i="20"/>
  <c r="BU98" i="20"/>
  <c r="BU99" i="20"/>
  <c r="BU100" i="20"/>
  <c r="BU101" i="20"/>
  <c r="BU102" i="20"/>
  <c r="BU103" i="20"/>
  <c r="BU104" i="20"/>
  <c r="BU105" i="20"/>
  <c r="BU106" i="20"/>
  <c r="BU107" i="20"/>
  <c r="BU108" i="20"/>
  <c r="BU109" i="20"/>
  <c r="BU110" i="20"/>
  <c r="BU111" i="20"/>
  <c r="BU112" i="20"/>
  <c r="BU113" i="20"/>
  <c r="BU114" i="20"/>
  <c r="BU115" i="20"/>
  <c r="BU116" i="20"/>
  <c r="BU117" i="20"/>
  <c r="BU118" i="20"/>
  <c r="BU119" i="20"/>
  <c r="BU120" i="20"/>
  <c r="BU121" i="20"/>
  <c r="BU122" i="20"/>
  <c r="BU123" i="20"/>
  <c r="BU124" i="20"/>
  <c r="BU125" i="20"/>
  <c r="BU126" i="20"/>
  <c r="BU127" i="20"/>
  <c r="BU128" i="20"/>
  <c r="BU129" i="20"/>
  <c r="BU130" i="20"/>
  <c r="BU131" i="20"/>
  <c r="BU132" i="20"/>
  <c r="BU133" i="20"/>
  <c r="BU134" i="20"/>
  <c r="BU135" i="20"/>
  <c r="BU136" i="20"/>
  <c r="BU137" i="20"/>
  <c r="BU138" i="20"/>
  <c r="BU139" i="20"/>
  <c r="BU140" i="20"/>
  <c r="BU141" i="20"/>
  <c r="BU142" i="20"/>
  <c r="BU143" i="20"/>
  <c r="BU144" i="20"/>
  <c r="BU145" i="20"/>
  <c r="BU146" i="20"/>
  <c r="BU147" i="20"/>
  <c r="BU148" i="20"/>
  <c r="BU149" i="20"/>
  <c r="BU150" i="20"/>
  <c r="BU151" i="20"/>
  <c r="BU152" i="20"/>
  <c r="BU153" i="20"/>
  <c r="BU154" i="20"/>
  <c r="BU155" i="20"/>
  <c r="BU156" i="20"/>
  <c r="BU157" i="20"/>
  <c r="BU158" i="20"/>
  <c r="BU159" i="20"/>
  <c r="BU160" i="20"/>
  <c r="BU161" i="20"/>
  <c r="BU162" i="20"/>
  <c r="BU163" i="20"/>
  <c r="BU164" i="20"/>
  <c r="BU165" i="20"/>
  <c r="BU166" i="20"/>
  <c r="BU167" i="20"/>
  <c r="BU168" i="20"/>
  <c r="BU169" i="20"/>
  <c r="BU170" i="20"/>
  <c r="BU171" i="20"/>
  <c r="BU172" i="20"/>
  <c r="BU173" i="20"/>
  <c r="BU174" i="20"/>
  <c r="BU175" i="20"/>
  <c r="BU176" i="20"/>
  <c r="BU177" i="20"/>
  <c r="BU178" i="20"/>
  <c r="BU179" i="20"/>
  <c r="BU180" i="20"/>
  <c r="BU181" i="20"/>
  <c r="BU182" i="20"/>
  <c r="BU183" i="20"/>
  <c r="BU184" i="20"/>
  <c r="BU185" i="20"/>
  <c r="BU186" i="20"/>
  <c r="BU187" i="20"/>
  <c r="BU188" i="20"/>
  <c r="BU189" i="20"/>
  <c r="BU190" i="20"/>
  <c r="BU191" i="20"/>
  <c r="BU192" i="20"/>
  <c r="BU193" i="20"/>
  <c r="BU194" i="20"/>
  <c r="BU195" i="20"/>
  <c r="BU196" i="20"/>
  <c r="BU197" i="20"/>
  <c r="BU198" i="20"/>
  <c r="BU199" i="20"/>
  <c r="BU200" i="20"/>
  <c r="BU201" i="20"/>
  <c r="BU202" i="20"/>
  <c r="BU203" i="20"/>
  <c r="BU204" i="20"/>
  <c r="BU205" i="20"/>
  <c r="BU206" i="20"/>
  <c r="BU207" i="20"/>
  <c r="BU208" i="20"/>
  <c r="BU209" i="20"/>
  <c r="BU210" i="20"/>
  <c r="BU211" i="20"/>
  <c r="BU212" i="20"/>
  <c r="BU213" i="20"/>
  <c r="BU214" i="20"/>
  <c r="BU215" i="20"/>
  <c r="BU216" i="20"/>
  <c r="BU217" i="20"/>
  <c r="BU218" i="20"/>
  <c r="BU219" i="20"/>
  <c r="BU220" i="20"/>
  <c r="BU221" i="20"/>
  <c r="BU222" i="20"/>
  <c r="BU223" i="20"/>
  <c r="BU224" i="20"/>
  <c r="BU225" i="20"/>
  <c r="BU226" i="20"/>
  <c r="BU227" i="20"/>
  <c r="BU228" i="20"/>
  <c r="BU229" i="20"/>
  <c r="BU230" i="20"/>
  <c r="BU231" i="20"/>
  <c r="BU232" i="20"/>
  <c r="BU233" i="20"/>
  <c r="BU234" i="20"/>
  <c r="BU235" i="20"/>
  <c r="BU236" i="20"/>
  <c r="BU237" i="20"/>
  <c r="BU238" i="20"/>
  <c r="BU239" i="20"/>
  <c r="BU240" i="20"/>
  <c r="BU241" i="20"/>
  <c r="BU242" i="20"/>
  <c r="BU243" i="20"/>
  <c r="BU244" i="20"/>
  <c r="BU245" i="20"/>
  <c r="BU246" i="20"/>
  <c r="BU247" i="20"/>
  <c r="BU248" i="20"/>
  <c r="BU249" i="20"/>
  <c r="BU250" i="20"/>
  <c r="BU251" i="20"/>
  <c r="BU252" i="20"/>
  <c r="BU253" i="20"/>
  <c r="BU254" i="20"/>
  <c r="BU255" i="20"/>
  <c r="BU256" i="20"/>
  <c r="BU257" i="20"/>
  <c r="BU258" i="20"/>
  <c r="BU259" i="20"/>
  <c r="BU260" i="20"/>
  <c r="BU261" i="20"/>
  <c r="BU262" i="20"/>
  <c r="BU263" i="20"/>
  <c r="BU264" i="20"/>
  <c r="BU265" i="20"/>
  <c r="BU266" i="20"/>
  <c r="BU267" i="20"/>
  <c r="BU268" i="20"/>
  <c r="BU269" i="20"/>
  <c r="BU270" i="20"/>
  <c r="BU271" i="20"/>
  <c r="BU272" i="20"/>
  <c r="BU273" i="20"/>
  <c r="BU274" i="20"/>
  <c r="BU275" i="20"/>
  <c r="BU276" i="20"/>
  <c r="BU277" i="20"/>
  <c r="BU278" i="20"/>
  <c r="BU279" i="20"/>
  <c r="BU280" i="20"/>
  <c r="BU281" i="20"/>
  <c r="BU282" i="20"/>
  <c r="BU283" i="20"/>
  <c r="BU284" i="20"/>
  <c r="BU285" i="20"/>
  <c r="BU286" i="20"/>
  <c r="BU287" i="20"/>
  <c r="BU288" i="20"/>
  <c r="BU289" i="20"/>
  <c r="BU290" i="20"/>
  <c r="BU291" i="20"/>
  <c r="BU292" i="20"/>
  <c r="BU293" i="20"/>
  <c r="BU294" i="20"/>
  <c r="BU295" i="20"/>
  <c r="BU296" i="20"/>
  <c r="BU297" i="20"/>
  <c r="BU298" i="20"/>
  <c r="BU299" i="20"/>
  <c r="BU300" i="20"/>
  <c r="BU301" i="20"/>
  <c r="BU302" i="20"/>
  <c r="BU303" i="20"/>
  <c r="BU304" i="20"/>
  <c r="BU305" i="20"/>
  <c r="BU306" i="20"/>
  <c r="BU307" i="20"/>
  <c r="BU308" i="20"/>
  <c r="BU309" i="20"/>
  <c r="BU310" i="20"/>
  <c r="BU311" i="20"/>
  <c r="BU312" i="20"/>
  <c r="BU313" i="20"/>
  <c r="BU314" i="20"/>
  <c r="BU315" i="20"/>
  <c r="BU316" i="20"/>
  <c r="BU317" i="20"/>
  <c r="BU318" i="20"/>
  <c r="BU319" i="20"/>
  <c r="BU320" i="20"/>
  <c r="BU321" i="20"/>
  <c r="BU322" i="20"/>
  <c r="BU323" i="20"/>
  <c r="BU324" i="20"/>
  <c r="BU325" i="20"/>
  <c r="BU326" i="20"/>
  <c r="BU327" i="20"/>
  <c r="BU328" i="20"/>
  <c r="BU329" i="20"/>
  <c r="BU330" i="20"/>
  <c r="BU331" i="20"/>
  <c r="BU332" i="20"/>
  <c r="BU333" i="20"/>
  <c r="BU334" i="20"/>
  <c r="BU335" i="20"/>
  <c r="BU336" i="20"/>
  <c r="BU337" i="20"/>
  <c r="BU338" i="20"/>
  <c r="BU339" i="20"/>
  <c r="BU340" i="20"/>
  <c r="BU341" i="20"/>
  <c r="BU342" i="20"/>
  <c r="BU343" i="20"/>
  <c r="BU344" i="20"/>
  <c r="BU345" i="20"/>
  <c r="BU346" i="20"/>
  <c r="BU347" i="20"/>
  <c r="BU348" i="20"/>
  <c r="BU349" i="20"/>
  <c r="BU350" i="20"/>
  <c r="BU351" i="20"/>
  <c r="BU352" i="20"/>
  <c r="BU353" i="20"/>
  <c r="BU354" i="20"/>
  <c r="BU355" i="20"/>
  <c r="BU356" i="20"/>
  <c r="BU357" i="20"/>
  <c r="BU358" i="20"/>
  <c r="BU359" i="20"/>
  <c r="BU360" i="20"/>
  <c r="BU361" i="20"/>
  <c r="BU362" i="20"/>
  <c r="BU363" i="20"/>
  <c r="BU364" i="20"/>
  <c r="BU365" i="20"/>
  <c r="BU366" i="20"/>
  <c r="BU367" i="20"/>
  <c r="BU368" i="20"/>
  <c r="BU369" i="20"/>
  <c r="BU370" i="20"/>
  <c r="BU371" i="20"/>
  <c r="BU372" i="20"/>
  <c r="BU373" i="20"/>
  <c r="BU374" i="20"/>
  <c r="BU375" i="20"/>
  <c r="BU376" i="20"/>
  <c r="BU377" i="20"/>
  <c r="BU378" i="20"/>
  <c r="BU379" i="20"/>
  <c r="BU380" i="20"/>
  <c r="BU381" i="20"/>
  <c r="BU382" i="20"/>
  <c r="BU383" i="20"/>
  <c r="BU384" i="20"/>
  <c r="BU385" i="20"/>
  <c r="BU386" i="20"/>
  <c r="BU387" i="20"/>
  <c r="BU388" i="20"/>
  <c r="BU389" i="20"/>
  <c r="BU390" i="20"/>
  <c r="BU391" i="20"/>
  <c r="BU392" i="20"/>
  <c r="BU393" i="20"/>
  <c r="BU394" i="20"/>
  <c r="BU395" i="20"/>
  <c r="BU396" i="20"/>
  <c r="BU397" i="20"/>
  <c r="BU398" i="20"/>
  <c r="BU399" i="20"/>
  <c r="BU400" i="20"/>
  <c r="BU401" i="20"/>
  <c r="BU402" i="20"/>
  <c r="BU403" i="20"/>
  <c r="BU404" i="20"/>
  <c r="BU405" i="20"/>
  <c r="BU406" i="20"/>
  <c r="BU407" i="20"/>
  <c r="BU408" i="20"/>
  <c r="BU409" i="20"/>
  <c r="BU410" i="20"/>
  <c r="BU411" i="20"/>
  <c r="BU412" i="20"/>
  <c r="BU413" i="20"/>
  <c r="BU414" i="20"/>
  <c r="BU415" i="20"/>
  <c r="BU416" i="20"/>
  <c r="BU417" i="20"/>
  <c r="BU418" i="20"/>
  <c r="BU419" i="20"/>
  <c r="BU420" i="20"/>
  <c r="BU421" i="20"/>
  <c r="BU422" i="20"/>
  <c r="BU423" i="20"/>
  <c r="BU424" i="20"/>
  <c r="BU425" i="20"/>
  <c r="BU426" i="20"/>
  <c r="BU427" i="20"/>
  <c r="BU428" i="20"/>
  <c r="BU429" i="20"/>
  <c r="BU430" i="20"/>
  <c r="BU431" i="20"/>
  <c r="BU432" i="20"/>
  <c r="BU433" i="20"/>
  <c r="BU434" i="20"/>
  <c r="BU435" i="20"/>
  <c r="BU436" i="20"/>
  <c r="BU437" i="20"/>
  <c r="BU438" i="20"/>
  <c r="BU439" i="20"/>
  <c r="BU440" i="20"/>
  <c r="BU441" i="20"/>
  <c r="BU442" i="20"/>
  <c r="BU443" i="20"/>
  <c r="BU444" i="20"/>
  <c r="BU445" i="20"/>
  <c r="BU446" i="20"/>
  <c r="BU447" i="20"/>
  <c r="BU448" i="20"/>
  <c r="BU449" i="20"/>
  <c r="BU450" i="20"/>
  <c r="BU451" i="20"/>
  <c r="BU452" i="20"/>
  <c r="BU453" i="20"/>
  <c r="BU454" i="20"/>
  <c r="BU455" i="20"/>
  <c r="BU456" i="20"/>
  <c r="BU457" i="20"/>
  <c r="BU458" i="20"/>
  <c r="BU459" i="20"/>
  <c r="BU460" i="20"/>
  <c r="BU461" i="20"/>
  <c r="BU462" i="20"/>
  <c r="BU463" i="20"/>
  <c r="BU464" i="20"/>
  <c r="BU465" i="20"/>
  <c r="BU466" i="20"/>
  <c r="BU467" i="20"/>
  <c r="BU468" i="20"/>
  <c r="BU469" i="20"/>
  <c r="BU470" i="20"/>
  <c r="BU471" i="20"/>
  <c r="BU472" i="20"/>
  <c r="BU473" i="20"/>
  <c r="BU474" i="20"/>
  <c r="BU475" i="20"/>
  <c r="BU476" i="20"/>
  <c r="BU477" i="20"/>
  <c r="BU478" i="20"/>
  <c r="BU479" i="20"/>
  <c r="BU480" i="20"/>
  <c r="BU481" i="20"/>
  <c r="BU482" i="20"/>
  <c r="BU483" i="20"/>
  <c r="BU484" i="20"/>
  <c r="BU485" i="20"/>
  <c r="BU486" i="20"/>
  <c r="BU487" i="20"/>
  <c r="BU488" i="20"/>
  <c r="BU489" i="20"/>
  <c r="BU490" i="20"/>
  <c r="BU491" i="20"/>
  <c r="BU492" i="20"/>
  <c r="BU493" i="20"/>
  <c r="BU494" i="20"/>
  <c r="BU495" i="20"/>
  <c r="BU496" i="20"/>
  <c r="BU497" i="20"/>
  <c r="BU498" i="20"/>
  <c r="BU499" i="20"/>
  <c r="BU500" i="20"/>
  <c r="BU501" i="20"/>
  <c r="BU502" i="20"/>
  <c r="BU503" i="20"/>
  <c r="BU504" i="20"/>
  <c r="BU505" i="20"/>
  <c r="BU506" i="20"/>
  <c r="BU507" i="20"/>
  <c r="BU508" i="20"/>
  <c r="BU509" i="20"/>
  <c r="BU510" i="20"/>
  <c r="BU511" i="20"/>
  <c r="BU512" i="20"/>
  <c r="BU513" i="20"/>
  <c r="BU514" i="20"/>
  <c r="BU515" i="20"/>
  <c r="BU516" i="20"/>
  <c r="BU517" i="20"/>
  <c r="BU518" i="20"/>
  <c r="BU519" i="20"/>
  <c r="BU520" i="20"/>
  <c r="BU521" i="20"/>
  <c r="BU522" i="20"/>
  <c r="BU523" i="20"/>
  <c r="BU524" i="20"/>
  <c r="BU525" i="20"/>
  <c r="BU526" i="20"/>
  <c r="BU527" i="20"/>
  <c r="BU528" i="20"/>
  <c r="BU529" i="20"/>
  <c r="BU530" i="20"/>
  <c r="BU531" i="20"/>
  <c r="BU532" i="20"/>
  <c r="BU533" i="20"/>
  <c r="BU534" i="20"/>
  <c r="BU535" i="20"/>
  <c r="BU536" i="20"/>
  <c r="BU537" i="20"/>
  <c r="BU538" i="20"/>
  <c r="BU539" i="20"/>
  <c r="BU540" i="20"/>
  <c r="BU541" i="20"/>
  <c r="BU542" i="20"/>
  <c r="BU543" i="20"/>
  <c r="BU544" i="20"/>
  <c r="BU545" i="20"/>
  <c r="BU546" i="20"/>
  <c r="BU547" i="20"/>
  <c r="BU548" i="20"/>
  <c r="BU549" i="20"/>
  <c r="BU550" i="20"/>
  <c r="BU551" i="20"/>
  <c r="BU552" i="20"/>
  <c r="BU553" i="20"/>
  <c r="BU554" i="20"/>
  <c r="BU555" i="20"/>
  <c r="BU556" i="20"/>
  <c r="BU557" i="20"/>
  <c r="BU558" i="20"/>
  <c r="BU559" i="20"/>
  <c r="BU560" i="20"/>
  <c r="BU561" i="20"/>
  <c r="BU562" i="20"/>
  <c r="BU563" i="20"/>
  <c r="BU564" i="20"/>
  <c r="BU565" i="20"/>
  <c r="CW2" i="20"/>
  <c r="CW3" i="20"/>
  <c r="CW4" i="20"/>
  <c r="CW5" i="20"/>
  <c r="CW6" i="20"/>
  <c r="CW7" i="20"/>
  <c r="CW8" i="20"/>
  <c r="CW9" i="20"/>
  <c r="CW10" i="20"/>
  <c r="CW11" i="20"/>
  <c r="CW12" i="20"/>
  <c r="CW13" i="20"/>
  <c r="CW14" i="20"/>
  <c r="CW15" i="20"/>
  <c r="CW16" i="20"/>
  <c r="CW17" i="20"/>
  <c r="CW18" i="20"/>
  <c r="CW19" i="20"/>
  <c r="CW20" i="20"/>
  <c r="CW21" i="20"/>
  <c r="CW22" i="20"/>
  <c r="CW23" i="20"/>
  <c r="CW24" i="20"/>
  <c r="CW25" i="20"/>
  <c r="CW26" i="20"/>
  <c r="CW27" i="20"/>
  <c r="CW28" i="20"/>
  <c r="CW29" i="20"/>
  <c r="CW30" i="20"/>
  <c r="CW31" i="20"/>
  <c r="CW32" i="20"/>
  <c r="CW33" i="20"/>
  <c r="CW34" i="20"/>
  <c r="CW35" i="20"/>
  <c r="CW36" i="20"/>
  <c r="CW37" i="20"/>
  <c r="CW38" i="20"/>
  <c r="CW39" i="20"/>
  <c r="CW40" i="20"/>
  <c r="CW41" i="20"/>
  <c r="CW42" i="20"/>
  <c r="CW43" i="20"/>
  <c r="CW44" i="20"/>
  <c r="CW45" i="20"/>
  <c r="CW46" i="20"/>
  <c r="CW47" i="20"/>
  <c r="CW48" i="20"/>
  <c r="CW49" i="20"/>
  <c r="CW50" i="20"/>
  <c r="CW51" i="20"/>
  <c r="CW52" i="20"/>
  <c r="CW53" i="20"/>
  <c r="CW54" i="20"/>
  <c r="CW55" i="20"/>
  <c r="CW56" i="20"/>
  <c r="CW57" i="20"/>
  <c r="CW58" i="20"/>
  <c r="CW59" i="20"/>
  <c r="CW60" i="20"/>
  <c r="CW61" i="20"/>
  <c r="CW62" i="20"/>
  <c r="CW63" i="20"/>
  <c r="CW64" i="20"/>
  <c r="CW65" i="20"/>
  <c r="CW66" i="20"/>
  <c r="CW67" i="20"/>
  <c r="CW68" i="20"/>
  <c r="CW69" i="20"/>
  <c r="CW70" i="20"/>
  <c r="CW71" i="20"/>
  <c r="CW72" i="20"/>
  <c r="CW73" i="20"/>
  <c r="CW74" i="20"/>
  <c r="CW75" i="20"/>
  <c r="CW76" i="20"/>
  <c r="CW77" i="20"/>
  <c r="CW78" i="20"/>
  <c r="CW79" i="20"/>
  <c r="CW80" i="20"/>
  <c r="CW81" i="20"/>
  <c r="CW82" i="20"/>
  <c r="CW83" i="20"/>
  <c r="CW84" i="20"/>
  <c r="CW85" i="20"/>
  <c r="CW86" i="20"/>
  <c r="CW87" i="20"/>
  <c r="CW88" i="20"/>
  <c r="CW89" i="20"/>
  <c r="CW90" i="20"/>
  <c r="CW91" i="20"/>
  <c r="CW92" i="20"/>
  <c r="CW93" i="20"/>
  <c r="CW94" i="20"/>
  <c r="CW95" i="20"/>
  <c r="CW96" i="20"/>
  <c r="CW97" i="20"/>
  <c r="CW98" i="20"/>
  <c r="CW99" i="20"/>
  <c r="CW100" i="20"/>
  <c r="CW101" i="20"/>
  <c r="CW102" i="20"/>
  <c r="CW103" i="20"/>
  <c r="CW104" i="20"/>
  <c r="CW105" i="20"/>
  <c r="CW106" i="20"/>
  <c r="CW107" i="20"/>
  <c r="CW108" i="20"/>
  <c r="CW109" i="20"/>
  <c r="CW110" i="20"/>
  <c r="CW111" i="20"/>
  <c r="CW112" i="20"/>
  <c r="CW113" i="20"/>
  <c r="CW114" i="20"/>
  <c r="CW115" i="20"/>
  <c r="CW116" i="20"/>
  <c r="CW117" i="20"/>
  <c r="CW118" i="20"/>
  <c r="CW119" i="20"/>
  <c r="CW120" i="20"/>
  <c r="CW121" i="20"/>
  <c r="CW122" i="20"/>
  <c r="CW123" i="20"/>
  <c r="CW124" i="20"/>
  <c r="CW125" i="20"/>
  <c r="CW126" i="20"/>
  <c r="CW127" i="20"/>
  <c r="CW128" i="20"/>
  <c r="CW129" i="20"/>
  <c r="CW130" i="20"/>
  <c r="CW131" i="20"/>
  <c r="CW132" i="20"/>
  <c r="CW133" i="20"/>
  <c r="CW134" i="20"/>
  <c r="CW135" i="20"/>
  <c r="CW136" i="20"/>
  <c r="CW137" i="20"/>
  <c r="CW138" i="20"/>
  <c r="CW139" i="20"/>
  <c r="CW140" i="20"/>
  <c r="CW141" i="20"/>
  <c r="CW142" i="20"/>
  <c r="CW143" i="20"/>
  <c r="CW144" i="20"/>
  <c r="CW145" i="20"/>
  <c r="CW146" i="20"/>
  <c r="CW147" i="20"/>
  <c r="CW148" i="20"/>
  <c r="CW149" i="20"/>
  <c r="CW150" i="20"/>
  <c r="CW151" i="20"/>
  <c r="CW152" i="20"/>
  <c r="CW153" i="20"/>
  <c r="CW154" i="20"/>
  <c r="CW155" i="20"/>
  <c r="CW156" i="20"/>
  <c r="CW157" i="20"/>
  <c r="CW158" i="20"/>
  <c r="CW159" i="20"/>
  <c r="CW160" i="20"/>
  <c r="CW161" i="20"/>
  <c r="CW162" i="20"/>
  <c r="CW163" i="20"/>
  <c r="CW164" i="20"/>
  <c r="CW165" i="20"/>
  <c r="CW166" i="20"/>
  <c r="CW167" i="20"/>
  <c r="CW168" i="20"/>
  <c r="CW169" i="20"/>
  <c r="CW170" i="20"/>
  <c r="CW171" i="20"/>
  <c r="CW172" i="20"/>
  <c r="CW173" i="20"/>
  <c r="CW174" i="20"/>
  <c r="CW175" i="20"/>
  <c r="CW176" i="20"/>
  <c r="CW177" i="20"/>
  <c r="CW178" i="20"/>
  <c r="CW179" i="20"/>
  <c r="CW180" i="20"/>
  <c r="CW181" i="20"/>
  <c r="CW182" i="20"/>
  <c r="CW183" i="20"/>
  <c r="CW184" i="20"/>
  <c r="CW185" i="20"/>
  <c r="CW186" i="20"/>
  <c r="CW187" i="20"/>
  <c r="CW188" i="20"/>
  <c r="CW189" i="20"/>
  <c r="CW190" i="20"/>
  <c r="CW191" i="20"/>
  <c r="CW192" i="20"/>
  <c r="CW193" i="20"/>
  <c r="CW194" i="20"/>
  <c r="CW195" i="20"/>
  <c r="CW196" i="20"/>
  <c r="CW197" i="20"/>
  <c r="CW198" i="20"/>
  <c r="CW199" i="20"/>
  <c r="CW200" i="20"/>
  <c r="CW201" i="20"/>
  <c r="CW202" i="20"/>
  <c r="CW203" i="20"/>
  <c r="CW204" i="20"/>
  <c r="CW205" i="20"/>
  <c r="CW206" i="20"/>
  <c r="CW207" i="20"/>
  <c r="CW208" i="20"/>
  <c r="CW209" i="20"/>
  <c r="CW210" i="20"/>
  <c r="CW211" i="20"/>
  <c r="CW212" i="20"/>
  <c r="CW213" i="20"/>
  <c r="CW214" i="20"/>
  <c r="CW215" i="20"/>
  <c r="CW216" i="20"/>
  <c r="CW217" i="20"/>
  <c r="CW218" i="20"/>
  <c r="CW219" i="20"/>
  <c r="CW220" i="20"/>
  <c r="CW221" i="20"/>
  <c r="CW222" i="20"/>
  <c r="CW223" i="20"/>
  <c r="CW224" i="20"/>
  <c r="CW225" i="20"/>
  <c r="CW226" i="20"/>
  <c r="CW227" i="20"/>
  <c r="CW228" i="20"/>
  <c r="CW229" i="20"/>
  <c r="CW230" i="20"/>
  <c r="CW231" i="20"/>
  <c r="CW232" i="20"/>
  <c r="CW233" i="20"/>
  <c r="CW234" i="20"/>
  <c r="CW235" i="20"/>
  <c r="CW236" i="20"/>
  <c r="CW237" i="20"/>
  <c r="CW238" i="20"/>
  <c r="CW239" i="20"/>
  <c r="CW240" i="20"/>
  <c r="CW241" i="20"/>
  <c r="CW242" i="20"/>
  <c r="CW243" i="20"/>
  <c r="CW244" i="20"/>
  <c r="CW245" i="20"/>
  <c r="CW246" i="20"/>
  <c r="CW247" i="20"/>
  <c r="CW248" i="20"/>
  <c r="CW249" i="20"/>
  <c r="CW250" i="20"/>
  <c r="CW251" i="20"/>
  <c r="CW252" i="20"/>
  <c r="CW253" i="20"/>
  <c r="CW254" i="20"/>
  <c r="CW255" i="20"/>
  <c r="CW256" i="20"/>
  <c r="CW257" i="20"/>
  <c r="CW258" i="20"/>
  <c r="CW259" i="20"/>
  <c r="CW260" i="20"/>
  <c r="CW261" i="20"/>
  <c r="CW262" i="20"/>
  <c r="CW263" i="20"/>
  <c r="CW264" i="20"/>
  <c r="CW265" i="20"/>
  <c r="CW266" i="20"/>
  <c r="CW267" i="20"/>
  <c r="CW268" i="20"/>
  <c r="CW269" i="20"/>
  <c r="CW270" i="20"/>
  <c r="CW271" i="20"/>
  <c r="CW272" i="20"/>
  <c r="CW273" i="20"/>
  <c r="CW274" i="20"/>
  <c r="CW275" i="20"/>
  <c r="CW276" i="20"/>
  <c r="CW277" i="20"/>
  <c r="CW278" i="20"/>
  <c r="CW279" i="20"/>
  <c r="CW280" i="20"/>
  <c r="CW281" i="20"/>
  <c r="CW282" i="20"/>
  <c r="CW283" i="20"/>
  <c r="CW284" i="20"/>
  <c r="CW285" i="20"/>
  <c r="CW286" i="20"/>
  <c r="CW287" i="20"/>
  <c r="CW288" i="20"/>
  <c r="CW289" i="20"/>
  <c r="CW290" i="20"/>
  <c r="CW291" i="20"/>
  <c r="CW292" i="20"/>
  <c r="CW293" i="20"/>
  <c r="CW294" i="20"/>
  <c r="CW295" i="20"/>
  <c r="CW296" i="20"/>
  <c r="CW297" i="20"/>
  <c r="CW298" i="20"/>
  <c r="CW299" i="20"/>
  <c r="CW300" i="20"/>
  <c r="CW301" i="20"/>
  <c r="CW302" i="20"/>
  <c r="CW303" i="20"/>
  <c r="CW304" i="20"/>
  <c r="CW305" i="20"/>
  <c r="CW306" i="20"/>
  <c r="CW307" i="20"/>
  <c r="CW308" i="20"/>
  <c r="CW309" i="20"/>
  <c r="CW310" i="20"/>
  <c r="CW311" i="20"/>
  <c r="CW312" i="20"/>
  <c r="CW313" i="20"/>
  <c r="CW314" i="20"/>
  <c r="CW315" i="20"/>
  <c r="CW316" i="20"/>
  <c r="CW317" i="20"/>
  <c r="CW318" i="20"/>
  <c r="CW319" i="20"/>
  <c r="CW320" i="20"/>
  <c r="CW321" i="20"/>
  <c r="CW322" i="20"/>
  <c r="CW323" i="20"/>
  <c r="CW324" i="20"/>
  <c r="CW325" i="20"/>
  <c r="CW326" i="20"/>
  <c r="CW327" i="20"/>
  <c r="CW328" i="20"/>
  <c r="CW329" i="20"/>
  <c r="CW330" i="20"/>
  <c r="CW331" i="20"/>
  <c r="CW332" i="20"/>
  <c r="CW333" i="20"/>
  <c r="CW334" i="20"/>
  <c r="CW335" i="20"/>
  <c r="CW336" i="20"/>
  <c r="CW337" i="20"/>
  <c r="CW338" i="20"/>
  <c r="CW339" i="20"/>
  <c r="CW340" i="20"/>
  <c r="CW341" i="20"/>
  <c r="CW342" i="20"/>
  <c r="CW343" i="20"/>
  <c r="CW344" i="20"/>
  <c r="CW345" i="20"/>
  <c r="CW346" i="20"/>
  <c r="CW347" i="20"/>
  <c r="CW348" i="20"/>
  <c r="CW349" i="20"/>
  <c r="CW350" i="20"/>
  <c r="CW351" i="20"/>
  <c r="CW352" i="20"/>
  <c r="CW353" i="20"/>
  <c r="CW354" i="20"/>
  <c r="CW355" i="20"/>
  <c r="CW356" i="20"/>
  <c r="CW357" i="20"/>
  <c r="CW358" i="20"/>
  <c r="CW359" i="20"/>
  <c r="CW360" i="20"/>
  <c r="CW361" i="20"/>
  <c r="CW362" i="20"/>
  <c r="CW363" i="20"/>
  <c r="CW364" i="20"/>
  <c r="CW365" i="20"/>
  <c r="CW366" i="20"/>
  <c r="CW367" i="20"/>
  <c r="CW368" i="20"/>
  <c r="CW369" i="20"/>
  <c r="CW370" i="20"/>
  <c r="CW371" i="20"/>
  <c r="CW372" i="20"/>
  <c r="CW373" i="20"/>
  <c r="CW374" i="20"/>
  <c r="CW375" i="20"/>
  <c r="CW376" i="20"/>
  <c r="CW377" i="20"/>
  <c r="CW378" i="20"/>
  <c r="CW379" i="20"/>
  <c r="CW380" i="20"/>
  <c r="CW381" i="20"/>
  <c r="CW382" i="20"/>
  <c r="CW383" i="20"/>
  <c r="CW384" i="20"/>
  <c r="CW385" i="20"/>
  <c r="CW386" i="20"/>
  <c r="CW387" i="20"/>
  <c r="CW388" i="20"/>
  <c r="CW389" i="20"/>
  <c r="CW390" i="20"/>
  <c r="CW391" i="20"/>
  <c r="CW392" i="20"/>
  <c r="CW393" i="20"/>
  <c r="CW394" i="20"/>
  <c r="CW395" i="20"/>
  <c r="CW396" i="20"/>
  <c r="CW397" i="20"/>
  <c r="CW398" i="20"/>
  <c r="CW399" i="20"/>
  <c r="CW400" i="20"/>
  <c r="CW401" i="20"/>
  <c r="CW402" i="20"/>
  <c r="CW403" i="20"/>
  <c r="CW404" i="20"/>
  <c r="CW405" i="20"/>
  <c r="CW406" i="20"/>
  <c r="CW407" i="20"/>
  <c r="CW408" i="20"/>
  <c r="CW409" i="20"/>
  <c r="CW410" i="20"/>
  <c r="CW411" i="20"/>
  <c r="CW412" i="20"/>
  <c r="CW413" i="20"/>
  <c r="CW414" i="20"/>
  <c r="CW415" i="20"/>
  <c r="CW416" i="20"/>
  <c r="CW417" i="20"/>
  <c r="CW418" i="20"/>
  <c r="CW419" i="20"/>
  <c r="CW420" i="20"/>
  <c r="CW421" i="20"/>
  <c r="CW422" i="20"/>
  <c r="CW423" i="20"/>
  <c r="CW424" i="20"/>
  <c r="CW425" i="20"/>
  <c r="CW426" i="20"/>
  <c r="CW427" i="20"/>
  <c r="CW428" i="20"/>
  <c r="CW429" i="20"/>
  <c r="CW430" i="20"/>
  <c r="CW431" i="20"/>
  <c r="CW432" i="20"/>
  <c r="CW433" i="20"/>
  <c r="CW434" i="20"/>
  <c r="CW435" i="20"/>
  <c r="CW436" i="20"/>
  <c r="CW437" i="20"/>
  <c r="CW438" i="20"/>
  <c r="CW439" i="20"/>
  <c r="CW440" i="20"/>
  <c r="CW441" i="20"/>
  <c r="CW442" i="20"/>
  <c r="CW443" i="20"/>
  <c r="CW444" i="20"/>
  <c r="CW445" i="20"/>
  <c r="CW446" i="20"/>
  <c r="CW447" i="20"/>
  <c r="CW448" i="20"/>
  <c r="CW449" i="20"/>
  <c r="CW450" i="20"/>
  <c r="CW451" i="20"/>
  <c r="CW452" i="20"/>
  <c r="CW453" i="20"/>
  <c r="CW454" i="20"/>
  <c r="CW455" i="20"/>
  <c r="CW456" i="20"/>
  <c r="CW457" i="20"/>
  <c r="CW458" i="20"/>
  <c r="CW459" i="20"/>
  <c r="CW460" i="20"/>
  <c r="CW461" i="20"/>
  <c r="CW462" i="20"/>
  <c r="CW463" i="20"/>
  <c r="CW464" i="20"/>
  <c r="CW465" i="20"/>
  <c r="CW466" i="20"/>
  <c r="CW467" i="20"/>
  <c r="CW468" i="20"/>
  <c r="CW469" i="20"/>
  <c r="CW470" i="20"/>
  <c r="CW471" i="20"/>
  <c r="CW472" i="20"/>
  <c r="CW473" i="20"/>
  <c r="CW474" i="20"/>
  <c r="CW475" i="20"/>
  <c r="CW476" i="20"/>
  <c r="CW477" i="20"/>
  <c r="CW478" i="20"/>
  <c r="CW479" i="20"/>
  <c r="CW480" i="20"/>
  <c r="CW481" i="20"/>
  <c r="CW482" i="20"/>
  <c r="CW483" i="20"/>
  <c r="CW484" i="20"/>
  <c r="CW485" i="20"/>
  <c r="CW486" i="20"/>
  <c r="CW487" i="20"/>
  <c r="CW488" i="20"/>
  <c r="CW489" i="20"/>
  <c r="CW490" i="20"/>
  <c r="CW491" i="20"/>
  <c r="CW492" i="20"/>
  <c r="CW493" i="20"/>
  <c r="CW494" i="20"/>
  <c r="CW495" i="20"/>
  <c r="CW496" i="20"/>
  <c r="CW497" i="20"/>
  <c r="CW498" i="20"/>
  <c r="CW499" i="20"/>
  <c r="CW500" i="20"/>
  <c r="CW501" i="20"/>
  <c r="CW502" i="20"/>
  <c r="CW503" i="20"/>
  <c r="CW504" i="20"/>
  <c r="CW505" i="20"/>
  <c r="CW506" i="20"/>
  <c r="CW507" i="20"/>
  <c r="CW508" i="20"/>
  <c r="CW509" i="20"/>
  <c r="CW510" i="20"/>
  <c r="CW511" i="20"/>
  <c r="CW512" i="20"/>
  <c r="CW513" i="20"/>
  <c r="CW514" i="20"/>
  <c r="CW515" i="20"/>
  <c r="CW516" i="20"/>
  <c r="CW517" i="20"/>
  <c r="CW518" i="20"/>
  <c r="CW519" i="20"/>
  <c r="CW520" i="20"/>
  <c r="CW521" i="20"/>
  <c r="CW522" i="20"/>
  <c r="CW523" i="20"/>
  <c r="CW524" i="20"/>
  <c r="CW525" i="20"/>
  <c r="CW526" i="20"/>
  <c r="CW527" i="20"/>
  <c r="CW528" i="20"/>
  <c r="CW529" i="20"/>
  <c r="CW530" i="20"/>
  <c r="CW531" i="20"/>
  <c r="CW532" i="20"/>
  <c r="CW533" i="20"/>
  <c r="CW534" i="20"/>
  <c r="CW535" i="20"/>
  <c r="CW536" i="20"/>
  <c r="CW537" i="20"/>
  <c r="CW538" i="20"/>
  <c r="CW539" i="20"/>
  <c r="CW540" i="20"/>
  <c r="CW541" i="20"/>
  <c r="CW542" i="20"/>
  <c r="CW543" i="20"/>
  <c r="CW544" i="20"/>
  <c r="CW545" i="20"/>
  <c r="CW546" i="20"/>
  <c r="CW547" i="20"/>
  <c r="CW548" i="20"/>
  <c r="CW549" i="20"/>
  <c r="CW550" i="20"/>
  <c r="CW551" i="20"/>
  <c r="CW552" i="20"/>
  <c r="CW553" i="20"/>
  <c r="CW554" i="20"/>
  <c r="CW555" i="20"/>
  <c r="CW556" i="20"/>
  <c r="CW557" i="20"/>
  <c r="CW558" i="20"/>
  <c r="CW559" i="20"/>
  <c r="CW560" i="20"/>
  <c r="CW561" i="20"/>
  <c r="CW562" i="20"/>
  <c r="CW563" i="20"/>
  <c r="CW564" i="20"/>
  <c r="CW565" i="20"/>
  <c r="CV2" i="20"/>
  <c r="CV3" i="20"/>
  <c r="CV4" i="20"/>
  <c r="CV5" i="20"/>
  <c r="CV6" i="20"/>
  <c r="CV7" i="20"/>
  <c r="CV8" i="20"/>
  <c r="CV9" i="20"/>
  <c r="CV10" i="20"/>
  <c r="CV11" i="20"/>
  <c r="CV12" i="20"/>
  <c r="CV13" i="20"/>
  <c r="CV14" i="20"/>
  <c r="CV15" i="20"/>
  <c r="CV16" i="20"/>
  <c r="CV17" i="20"/>
  <c r="CV18" i="20"/>
  <c r="CV19" i="20"/>
  <c r="CV20" i="20"/>
  <c r="CV21" i="20"/>
  <c r="CV22" i="20"/>
  <c r="CV23" i="20"/>
  <c r="CV24" i="20"/>
  <c r="CV25" i="20"/>
  <c r="CV26" i="20"/>
  <c r="CV27" i="20"/>
  <c r="CV28" i="20"/>
  <c r="CV29" i="20"/>
  <c r="CV30" i="20"/>
  <c r="CV31" i="20"/>
  <c r="CV32" i="20"/>
  <c r="CV33" i="20"/>
  <c r="CV34" i="20"/>
  <c r="CV35" i="20"/>
  <c r="CV36" i="20"/>
  <c r="CV37" i="20"/>
  <c r="CV38" i="20"/>
  <c r="CV39" i="20"/>
  <c r="CV40" i="20"/>
  <c r="CV41" i="20"/>
  <c r="CV42" i="20"/>
  <c r="CV43" i="20"/>
  <c r="CV44" i="20"/>
  <c r="CV45" i="20"/>
  <c r="CV46" i="20"/>
  <c r="CV47" i="20"/>
  <c r="CV48" i="20"/>
  <c r="CV49" i="20"/>
  <c r="CV50" i="20"/>
  <c r="CV51" i="20"/>
  <c r="CV52" i="20"/>
  <c r="CV53" i="20"/>
  <c r="CV54" i="20"/>
  <c r="CV55" i="20"/>
  <c r="CV56" i="20"/>
  <c r="CV57" i="20"/>
  <c r="CV58" i="20"/>
  <c r="CV59" i="20"/>
  <c r="CV60" i="20"/>
  <c r="CV61" i="20"/>
  <c r="CV62" i="20"/>
  <c r="CV63" i="20"/>
  <c r="CV64" i="20"/>
  <c r="CV65" i="20"/>
  <c r="CV66" i="20"/>
  <c r="CV67" i="20"/>
  <c r="CV68" i="20"/>
  <c r="CV69" i="20"/>
  <c r="CV70" i="20"/>
  <c r="CV71" i="20"/>
  <c r="CV72" i="20"/>
  <c r="CV73" i="20"/>
  <c r="CV74" i="20"/>
  <c r="CV75" i="20"/>
  <c r="CV76" i="20"/>
  <c r="CV77" i="20"/>
  <c r="CV78" i="20"/>
  <c r="CV79" i="20"/>
  <c r="CV80" i="20"/>
  <c r="CV81" i="20"/>
  <c r="CV82" i="20"/>
  <c r="CV83" i="20"/>
  <c r="CV84" i="20"/>
  <c r="CV85" i="20"/>
  <c r="CV86" i="20"/>
  <c r="CV87" i="20"/>
  <c r="CV88" i="20"/>
  <c r="CV89" i="20"/>
  <c r="CV90" i="20"/>
  <c r="CV91" i="20"/>
  <c r="CV92" i="20"/>
  <c r="CV93" i="20"/>
  <c r="CV94" i="20"/>
  <c r="CV95" i="20"/>
  <c r="CV96" i="20"/>
  <c r="CV97" i="20"/>
  <c r="CV98" i="20"/>
  <c r="CV99" i="20"/>
  <c r="CV100" i="20"/>
  <c r="CV101" i="20"/>
  <c r="CV102" i="20"/>
  <c r="CV103" i="20"/>
  <c r="CV104" i="20"/>
  <c r="CV105" i="20"/>
  <c r="CV106" i="20"/>
  <c r="CV107" i="20"/>
  <c r="CV108" i="20"/>
  <c r="CV109" i="20"/>
  <c r="CV110" i="20"/>
  <c r="CV111" i="20"/>
  <c r="CV112" i="20"/>
  <c r="CV113" i="20"/>
  <c r="CV114" i="20"/>
  <c r="CV115" i="20"/>
  <c r="CV116" i="20"/>
  <c r="CV117" i="20"/>
  <c r="CV118" i="20"/>
  <c r="CV119" i="20"/>
  <c r="CV120" i="20"/>
  <c r="CV121" i="20"/>
  <c r="CV122" i="20"/>
  <c r="CV123" i="20"/>
  <c r="CV124" i="20"/>
  <c r="CV125" i="20"/>
  <c r="CV126" i="20"/>
  <c r="CV127" i="20"/>
  <c r="CV128" i="20"/>
  <c r="CV129" i="20"/>
  <c r="CV130" i="20"/>
  <c r="CV131" i="20"/>
  <c r="CV132" i="20"/>
  <c r="CV133" i="20"/>
  <c r="CV134" i="20"/>
  <c r="CV135" i="20"/>
  <c r="CV136" i="20"/>
  <c r="CV137" i="20"/>
  <c r="CV138" i="20"/>
  <c r="CV139" i="20"/>
  <c r="CV140" i="20"/>
  <c r="CV141" i="20"/>
  <c r="CV142" i="20"/>
  <c r="CV143" i="20"/>
  <c r="CV144" i="20"/>
  <c r="CV145" i="20"/>
  <c r="CV146" i="20"/>
  <c r="CV147" i="20"/>
  <c r="CV148" i="20"/>
  <c r="CV149" i="20"/>
  <c r="CV150" i="20"/>
  <c r="CV151" i="20"/>
  <c r="CV152" i="20"/>
  <c r="CV153" i="20"/>
  <c r="CV154" i="20"/>
  <c r="CV155" i="20"/>
  <c r="CV156" i="20"/>
  <c r="CV157" i="20"/>
  <c r="CV158" i="20"/>
  <c r="CV159" i="20"/>
  <c r="CV160" i="20"/>
  <c r="CV161" i="20"/>
  <c r="CV162" i="20"/>
  <c r="CV163" i="20"/>
  <c r="CV164" i="20"/>
  <c r="CV165" i="20"/>
  <c r="CV166" i="20"/>
  <c r="CV167" i="20"/>
  <c r="CV168" i="20"/>
  <c r="CV169" i="20"/>
  <c r="CV170" i="20"/>
  <c r="CV171" i="20"/>
  <c r="CV172" i="20"/>
  <c r="CV173" i="20"/>
  <c r="CV174" i="20"/>
  <c r="CV175" i="20"/>
  <c r="CV176" i="20"/>
  <c r="CV177" i="20"/>
  <c r="CV178" i="20"/>
  <c r="CV179" i="20"/>
  <c r="CV180" i="20"/>
  <c r="CV181" i="20"/>
  <c r="CV182" i="20"/>
  <c r="CV183" i="20"/>
  <c r="CV184" i="20"/>
  <c r="CV185" i="20"/>
  <c r="CV186" i="20"/>
  <c r="CV187" i="20"/>
  <c r="CV188" i="20"/>
  <c r="CV189" i="20"/>
  <c r="CV190" i="20"/>
  <c r="CV191" i="20"/>
  <c r="CV192" i="20"/>
  <c r="CV193" i="20"/>
  <c r="CV194" i="20"/>
  <c r="CV195" i="20"/>
  <c r="CV196" i="20"/>
  <c r="CV197" i="20"/>
  <c r="CV198" i="20"/>
  <c r="CV199" i="20"/>
  <c r="CV200" i="20"/>
  <c r="CV201" i="20"/>
  <c r="CV202" i="20"/>
  <c r="CV203" i="20"/>
  <c r="CV204" i="20"/>
  <c r="CV205" i="20"/>
  <c r="CV206" i="20"/>
  <c r="CV207" i="20"/>
  <c r="CV208" i="20"/>
  <c r="CV209" i="20"/>
  <c r="CV210" i="20"/>
  <c r="CV211" i="20"/>
  <c r="CV212" i="20"/>
  <c r="CV213" i="20"/>
  <c r="CV214" i="20"/>
  <c r="CV215" i="20"/>
  <c r="CV216" i="20"/>
  <c r="CV217" i="20"/>
  <c r="CV218" i="20"/>
  <c r="CV219" i="20"/>
  <c r="CV220" i="20"/>
  <c r="CV221" i="20"/>
  <c r="CV222" i="20"/>
  <c r="CV223" i="20"/>
  <c r="CV224" i="20"/>
  <c r="CV225" i="20"/>
  <c r="CV226" i="20"/>
  <c r="CV227" i="20"/>
  <c r="CV228" i="20"/>
  <c r="CV229" i="20"/>
  <c r="CV230" i="20"/>
  <c r="CV231" i="20"/>
  <c r="CV232" i="20"/>
  <c r="CV233" i="20"/>
  <c r="CV234" i="20"/>
  <c r="CV235" i="20"/>
  <c r="CV236" i="20"/>
  <c r="CV237" i="20"/>
  <c r="CV238" i="20"/>
  <c r="CV239" i="20"/>
  <c r="CV240" i="20"/>
  <c r="CV241" i="20"/>
  <c r="CV242" i="20"/>
  <c r="CV243" i="20"/>
  <c r="CV244" i="20"/>
  <c r="CV245" i="20"/>
  <c r="CV246" i="20"/>
  <c r="CV247" i="20"/>
  <c r="CV248" i="20"/>
  <c r="CV249" i="20"/>
  <c r="CV250" i="20"/>
  <c r="CV251" i="20"/>
  <c r="CV252" i="20"/>
  <c r="CV253" i="20"/>
  <c r="CV254" i="20"/>
  <c r="CV255" i="20"/>
  <c r="CV256" i="20"/>
  <c r="CV257" i="20"/>
  <c r="CV258" i="20"/>
  <c r="CV259" i="20"/>
  <c r="CV260" i="20"/>
  <c r="CV261" i="20"/>
  <c r="CV262" i="20"/>
  <c r="CV263" i="20"/>
  <c r="CV264" i="20"/>
  <c r="CV265" i="20"/>
  <c r="CV266" i="20"/>
  <c r="CV267" i="20"/>
  <c r="CV268" i="20"/>
  <c r="CV269" i="20"/>
  <c r="CV270" i="20"/>
  <c r="CV271" i="20"/>
  <c r="CV272" i="20"/>
  <c r="CV273" i="20"/>
  <c r="CV274" i="20"/>
  <c r="CV275" i="20"/>
  <c r="CV276" i="20"/>
  <c r="CV277" i="20"/>
  <c r="CV278" i="20"/>
  <c r="CV279" i="20"/>
  <c r="CV280" i="20"/>
  <c r="CV281" i="20"/>
  <c r="CV282" i="20"/>
  <c r="CV283" i="20"/>
  <c r="CV284" i="20"/>
  <c r="CV285" i="20"/>
  <c r="CV286" i="20"/>
  <c r="CV287" i="20"/>
  <c r="CV288" i="20"/>
  <c r="CV289" i="20"/>
  <c r="CV290" i="20"/>
  <c r="CV291" i="20"/>
  <c r="CV292" i="20"/>
  <c r="CV293" i="20"/>
  <c r="CV294" i="20"/>
  <c r="CV295" i="20"/>
  <c r="CV296" i="20"/>
  <c r="CV297" i="20"/>
  <c r="CV298" i="20"/>
  <c r="CV299" i="20"/>
  <c r="CV300" i="20"/>
  <c r="CV301" i="20"/>
  <c r="CV302" i="20"/>
  <c r="CV303" i="20"/>
  <c r="CV304" i="20"/>
  <c r="CV305" i="20"/>
  <c r="CV306" i="20"/>
  <c r="CV307" i="20"/>
  <c r="CV308" i="20"/>
  <c r="CV309" i="20"/>
  <c r="CV310" i="20"/>
  <c r="CV311" i="20"/>
  <c r="CV312" i="20"/>
  <c r="CV313" i="20"/>
  <c r="CV314" i="20"/>
  <c r="CV315" i="20"/>
  <c r="CV316" i="20"/>
  <c r="CV317" i="20"/>
  <c r="CV318" i="20"/>
  <c r="CV319" i="20"/>
  <c r="CV320" i="20"/>
  <c r="CV321" i="20"/>
  <c r="CV322" i="20"/>
  <c r="CV323" i="20"/>
  <c r="CV324" i="20"/>
  <c r="CV325" i="20"/>
  <c r="CV326" i="20"/>
  <c r="CV327" i="20"/>
  <c r="CV328" i="20"/>
  <c r="CV329" i="20"/>
  <c r="CV330" i="20"/>
  <c r="CV331" i="20"/>
  <c r="CV332" i="20"/>
  <c r="CV333" i="20"/>
  <c r="CV334" i="20"/>
  <c r="CV335" i="20"/>
  <c r="CV336" i="20"/>
  <c r="CV337" i="20"/>
  <c r="CV338" i="20"/>
  <c r="CV339" i="20"/>
  <c r="CV340" i="20"/>
  <c r="CV341" i="20"/>
  <c r="CV342" i="20"/>
  <c r="CV343" i="20"/>
  <c r="CV344" i="20"/>
  <c r="CV345" i="20"/>
  <c r="CV346" i="20"/>
  <c r="CV347" i="20"/>
  <c r="CV348" i="20"/>
  <c r="CV349" i="20"/>
  <c r="CV350" i="20"/>
  <c r="CV351" i="20"/>
  <c r="CV352" i="20"/>
  <c r="CV353" i="20"/>
  <c r="CV354" i="20"/>
  <c r="CV355" i="20"/>
  <c r="CV356" i="20"/>
  <c r="CV357" i="20"/>
  <c r="CV358" i="20"/>
  <c r="CV359" i="20"/>
  <c r="CV360" i="20"/>
  <c r="CV361" i="20"/>
  <c r="CV362" i="20"/>
  <c r="CV363" i="20"/>
  <c r="CV364" i="20"/>
  <c r="CV365" i="20"/>
  <c r="CV366" i="20"/>
  <c r="CV367" i="20"/>
  <c r="CV368" i="20"/>
  <c r="CV369" i="20"/>
  <c r="CV370" i="20"/>
  <c r="CV371" i="20"/>
  <c r="CV372" i="20"/>
  <c r="CV373" i="20"/>
  <c r="CV374" i="20"/>
  <c r="CV375" i="20"/>
  <c r="CV376" i="20"/>
  <c r="CV377" i="20"/>
  <c r="CV378" i="20"/>
  <c r="CV379" i="20"/>
  <c r="CV380" i="20"/>
  <c r="CV381" i="20"/>
  <c r="CV382" i="20"/>
  <c r="CV383" i="20"/>
  <c r="CV384" i="20"/>
  <c r="CV385" i="20"/>
  <c r="CV386" i="20"/>
  <c r="CV387" i="20"/>
  <c r="CV388" i="20"/>
  <c r="CV389" i="20"/>
  <c r="CV390" i="20"/>
  <c r="CV391" i="20"/>
  <c r="CV392" i="20"/>
  <c r="CV393" i="20"/>
  <c r="CV394" i="20"/>
  <c r="CV395" i="20"/>
  <c r="CV396" i="20"/>
  <c r="CV397" i="20"/>
  <c r="CV398" i="20"/>
  <c r="CV399" i="20"/>
  <c r="CV400" i="20"/>
  <c r="CV401" i="20"/>
  <c r="CV402" i="20"/>
  <c r="CV403" i="20"/>
  <c r="CV404" i="20"/>
  <c r="CV405" i="20"/>
  <c r="CV406" i="20"/>
  <c r="CV407" i="20"/>
  <c r="CV408" i="20"/>
  <c r="CV409" i="20"/>
  <c r="CV410" i="20"/>
  <c r="CV411" i="20"/>
  <c r="CV412" i="20"/>
  <c r="CV413" i="20"/>
  <c r="CV414" i="20"/>
  <c r="CV415" i="20"/>
  <c r="CV416" i="20"/>
  <c r="CV417" i="20"/>
  <c r="CV418" i="20"/>
  <c r="CV419" i="20"/>
  <c r="CV420" i="20"/>
  <c r="CV421" i="20"/>
  <c r="CV422" i="20"/>
  <c r="CV423" i="20"/>
  <c r="CV424" i="20"/>
  <c r="CV425" i="20"/>
  <c r="CV426" i="20"/>
  <c r="CV427" i="20"/>
  <c r="CV428" i="20"/>
  <c r="CV429" i="20"/>
  <c r="CV430" i="20"/>
  <c r="CV431" i="20"/>
  <c r="CV432" i="20"/>
  <c r="CV433" i="20"/>
  <c r="CV434" i="20"/>
  <c r="CV435" i="20"/>
  <c r="CV436" i="20"/>
  <c r="CV437" i="20"/>
  <c r="CV438" i="20"/>
  <c r="CV439" i="20"/>
  <c r="CV440" i="20"/>
  <c r="CV441" i="20"/>
  <c r="CV442" i="20"/>
  <c r="CV443" i="20"/>
  <c r="CV444" i="20"/>
  <c r="CV445" i="20"/>
  <c r="CV446" i="20"/>
  <c r="CV447" i="20"/>
  <c r="CV448" i="20"/>
  <c r="CV449" i="20"/>
  <c r="CV450" i="20"/>
  <c r="CV451" i="20"/>
  <c r="CV452" i="20"/>
  <c r="CV453" i="20"/>
  <c r="CV454" i="20"/>
  <c r="CV455" i="20"/>
  <c r="CV456" i="20"/>
  <c r="CV457" i="20"/>
  <c r="CV458" i="20"/>
  <c r="CV459" i="20"/>
  <c r="CV460" i="20"/>
  <c r="CV461" i="20"/>
  <c r="CV462" i="20"/>
  <c r="CV463" i="20"/>
  <c r="CV464" i="20"/>
  <c r="CV465" i="20"/>
  <c r="CV466" i="20"/>
  <c r="CV467" i="20"/>
  <c r="CV468" i="20"/>
  <c r="CV469" i="20"/>
  <c r="CV470" i="20"/>
  <c r="CV471" i="20"/>
  <c r="CV472" i="20"/>
  <c r="CV473" i="20"/>
  <c r="CV474" i="20"/>
  <c r="CV475" i="20"/>
  <c r="CV476" i="20"/>
  <c r="CV477" i="20"/>
  <c r="CV478" i="20"/>
  <c r="CV479" i="20"/>
  <c r="CV480" i="20"/>
  <c r="CV481" i="20"/>
  <c r="CV482" i="20"/>
  <c r="CV483" i="20"/>
  <c r="CV484" i="20"/>
  <c r="CV485" i="20"/>
  <c r="CV486" i="20"/>
  <c r="CV487" i="20"/>
  <c r="CV488" i="20"/>
  <c r="CV489" i="20"/>
  <c r="CV490" i="20"/>
  <c r="CV491" i="20"/>
  <c r="CV492" i="20"/>
  <c r="CV493" i="20"/>
  <c r="CV494" i="20"/>
  <c r="CV495" i="20"/>
  <c r="CV496" i="20"/>
  <c r="CV497" i="20"/>
  <c r="CV498" i="20"/>
  <c r="CV499" i="20"/>
  <c r="CV500" i="20"/>
  <c r="CV501" i="20"/>
  <c r="CV502" i="20"/>
  <c r="CV503" i="20"/>
  <c r="CV504" i="20"/>
  <c r="CV505" i="20"/>
  <c r="CV506" i="20"/>
  <c r="CV507" i="20"/>
  <c r="CV508" i="20"/>
  <c r="CV509" i="20"/>
  <c r="CV510" i="20"/>
  <c r="CV511" i="20"/>
  <c r="CV512" i="20"/>
  <c r="CV513" i="20"/>
  <c r="CV514" i="20"/>
  <c r="CV515" i="20"/>
  <c r="CV516" i="20"/>
  <c r="CV517" i="20"/>
  <c r="CV518" i="20"/>
  <c r="CV519" i="20"/>
  <c r="CV520" i="20"/>
  <c r="CV521" i="20"/>
  <c r="CV522" i="20"/>
  <c r="CV523" i="20"/>
  <c r="CV524" i="20"/>
  <c r="CV525" i="20"/>
  <c r="CV526" i="20"/>
  <c r="CV527" i="20"/>
  <c r="CV528" i="20"/>
  <c r="CV529" i="20"/>
  <c r="CV530" i="20"/>
  <c r="CV531" i="20"/>
  <c r="CV532" i="20"/>
  <c r="CV533" i="20"/>
  <c r="CV534" i="20"/>
  <c r="CV535" i="20"/>
  <c r="CV536" i="20"/>
  <c r="CV537" i="20"/>
  <c r="CV538" i="20"/>
  <c r="CV539" i="20"/>
  <c r="CV540" i="20"/>
  <c r="CV541" i="20"/>
  <c r="CV542" i="20"/>
  <c r="CV543" i="20"/>
  <c r="CV544" i="20"/>
  <c r="CV545" i="20"/>
  <c r="CV546" i="20"/>
  <c r="CV547" i="20"/>
  <c r="CV548" i="20"/>
  <c r="CV549" i="20"/>
  <c r="CV550" i="20"/>
  <c r="CV551" i="20"/>
  <c r="CV552" i="20"/>
  <c r="CV553" i="20"/>
  <c r="CV554" i="20"/>
  <c r="CV555" i="20"/>
  <c r="CV556" i="20"/>
  <c r="CV557" i="20"/>
  <c r="CV558" i="20"/>
  <c r="CV559" i="20"/>
  <c r="CV560" i="20"/>
  <c r="CV561" i="20"/>
  <c r="CV562" i="20"/>
  <c r="CV563" i="20"/>
  <c r="CV564" i="20"/>
  <c r="CV565" i="20"/>
  <c r="CU2" i="20"/>
  <c r="CU3" i="20"/>
  <c r="CU4" i="20"/>
  <c r="CU5" i="20"/>
  <c r="CU6" i="20"/>
  <c r="CU7" i="20"/>
  <c r="CU8" i="20"/>
  <c r="CU9" i="20"/>
  <c r="CU10" i="20"/>
  <c r="CU11" i="20"/>
  <c r="CU12" i="20"/>
  <c r="CU13" i="20"/>
  <c r="CU14" i="20"/>
  <c r="CU15" i="20"/>
  <c r="CU16" i="20"/>
  <c r="CU17" i="20"/>
  <c r="CU18" i="20"/>
  <c r="CU19" i="20"/>
  <c r="CU20" i="20"/>
  <c r="CU21" i="20"/>
  <c r="CU22" i="20"/>
  <c r="CU23" i="20"/>
  <c r="CU24" i="20"/>
  <c r="CU25" i="20"/>
  <c r="CU26" i="20"/>
  <c r="CU27" i="20"/>
  <c r="CU28" i="20"/>
  <c r="CU29" i="20"/>
  <c r="CU30" i="20"/>
  <c r="CU31" i="20"/>
  <c r="CU32" i="20"/>
  <c r="CU33" i="20"/>
  <c r="CU34" i="20"/>
  <c r="CU35" i="20"/>
  <c r="CU36" i="20"/>
  <c r="CU37" i="20"/>
  <c r="CU38" i="20"/>
  <c r="CU39" i="20"/>
  <c r="CU40" i="20"/>
  <c r="CU41" i="20"/>
  <c r="CU42" i="20"/>
  <c r="CU43" i="20"/>
  <c r="CU44" i="20"/>
  <c r="CU45" i="20"/>
  <c r="CU46" i="20"/>
  <c r="CU47" i="20"/>
  <c r="CU48" i="20"/>
  <c r="CU49" i="20"/>
  <c r="CU50" i="20"/>
  <c r="CU51" i="20"/>
  <c r="CU52" i="20"/>
  <c r="CU53" i="20"/>
  <c r="CU54" i="20"/>
  <c r="CU55" i="20"/>
  <c r="CU56" i="20"/>
  <c r="CU57" i="20"/>
  <c r="CU58" i="20"/>
  <c r="CU59" i="20"/>
  <c r="CU60" i="20"/>
  <c r="CU61" i="20"/>
  <c r="CU62" i="20"/>
  <c r="CU63" i="20"/>
  <c r="CU64" i="20"/>
  <c r="CU65" i="20"/>
  <c r="CU66" i="20"/>
  <c r="CU67" i="20"/>
  <c r="CU68" i="20"/>
  <c r="CU69" i="20"/>
  <c r="CU70" i="20"/>
  <c r="CU71" i="20"/>
  <c r="CU72" i="20"/>
  <c r="CU73" i="20"/>
  <c r="CU74" i="20"/>
  <c r="CU75" i="20"/>
  <c r="CU76" i="20"/>
  <c r="CU77" i="20"/>
  <c r="CU78" i="20"/>
  <c r="CU79" i="20"/>
  <c r="CU80" i="20"/>
  <c r="CU81" i="20"/>
  <c r="CU82" i="20"/>
  <c r="CU83" i="20"/>
  <c r="CU84" i="20"/>
  <c r="CU85" i="20"/>
  <c r="CU86" i="20"/>
  <c r="CU87" i="20"/>
  <c r="CU88" i="20"/>
  <c r="CU89" i="20"/>
  <c r="CU90" i="20"/>
  <c r="CU91" i="20"/>
  <c r="CU92" i="20"/>
  <c r="CU93" i="20"/>
  <c r="CU94" i="20"/>
  <c r="CU95" i="20"/>
  <c r="CU96" i="20"/>
  <c r="CU97" i="20"/>
  <c r="CU98" i="20"/>
  <c r="CU99" i="20"/>
  <c r="CU100" i="20"/>
  <c r="CU101" i="20"/>
  <c r="CU102" i="20"/>
  <c r="CU103" i="20"/>
  <c r="CU104" i="20"/>
  <c r="CU105" i="20"/>
  <c r="CU106" i="20"/>
  <c r="CU107" i="20"/>
  <c r="CU108" i="20"/>
  <c r="CU109" i="20"/>
  <c r="CU110" i="20"/>
  <c r="CU111" i="20"/>
  <c r="CU112" i="20"/>
  <c r="CU113" i="20"/>
  <c r="CU114" i="20"/>
  <c r="CU115" i="20"/>
  <c r="CU116" i="20"/>
  <c r="CU117" i="20"/>
  <c r="CU118" i="20"/>
  <c r="CU119" i="20"/>
  <c r="CU120" i="20"/>
  <c r="CU121" i="20"/>
  <c r="CU122" i="20"/>
  <c r="CU123" i="20"/>
  <c r="CU124" i="20"/>
  <c r="CU125" i="20"/>
  <c r="CU126" i="20"/>
  <c r="CU127" i="20"/>
  <c r="CU128" i="20"/>
  <c r="CU129" i="20"/>
  <c r="CU130" i="20"/>
  <c r="CU131" i="20"/>
  <c r="CU132" i="20"/>
  <c r="CU133" i="20"/>
  <c r="CU134" i="20"/>
  <c r="CU135" i="20"/>
  <c r="CU136" i="20"/>
  <c r="CU137" i="20"/>
  <c r="CU138" i="20"/>
  <c r="CU139" i="20"/>
  <c r="CU140" i="20"/>
  <c r="CU141" i="20"/>
  <c r="CU142" i="20"/>
  <c r="CU143" i="20"/>
  <c r="CU144" i="20"/>
  <c r="CU145" i="20"/>
  <c r="CU146" i="20"/>
  <c r="CU147" i="20"/>
  <c r="CU148" i="20"/>
  <c r="CU149" i="20"/>
  <c r="CU150" i="20"/>
  <c r="CU151" i="20"/>
  <c r="CU152" i="20"/>
  <c r="CU153" i="20"/>
  <c r="CU154" i="20"/>
  <c r="CU155" i="20"/>
  <c r="CU156" i="20"/>
  <c r="CU157" i="20"/>
  <c r="CU158" i="20"/>
  <c r="CU159" i="20"/>
  <c r="CU160" i="20"/>
  <c r="CU161" i="20"/>
  <c r="CU162" i="20"/>
  <c r="CU163" i="20"/>
  <c r="CU164" i="20"/>
  <c r="CU165" i="20"/>
  <c r="CU166" i="20"/>
  <c r="CU167" i="20"/>
  <c r="CU168" i="20"/>
  <c r="CU169" i="20"/>
  <c r="CU170" i="20"/>
  <c r="CU171" i="20"/>
  <c r="CU172" i="20"/>
  <c r="CU173" i="20"/>
  <c r="CU174" i="20"/>
  <c r="CU175" i="20"/>
  <c r="CU176" i="20"/>
  <c r="CU177" i="20"/>
  <c r="CU178" i="20"/>
  <c r="CU179" i="20"/>
  <c r="CU180" i="20"/>
  <c r="CU181" i="20"/>
  <c r="CU182" i="20"/>
  <c r="CU183" i="20"/>
  <c r="CU184" i="20"/>
  <c r="CU185" i="20"/>
  <c r="CU186" i="20"/>
  <c r="CU187" i="20"/>
  <c r="CU188" i="20"/>
  <c r="CU189" i="20"/>
  <c r="CU190" i="20"/>
  <c r="CU191" i="20"/>
  <c r="CU192" i="20"/>
  <c r="CU193" i="20"/>
  <c r="CU194" i="20"/>
  <c r="CU195" i="20"/>
  <c r="CU196" i="20"/>
  <c r="CU197" i="20"/>
  <c r="CU198" i="20"/>
  <c r="CU199" i="20"/>
  <c r="CU200" i="20"/>
  <c r="CU201" i="20"/>
  <c r="CU202" i="20"/>
  <c r="CU203" i="20"/>
  <c r="CU204" i="20"/>
  <c r="CU205" i="20"/>
  <c r="CU206" i="20"/>
  <c r="CU207" i="20"/>
  <c r="CU208" i="20"/>
  <c r="CU209" i="20"/>
  <c r="CU210" i="20"/>
  <c r="CU211" i="20"/>
  <c r="CU212" i="20"/>
  <c r="CU213" i="20"/>
  <c r="CU214" i="20"/>
  <c r="CU215" i="20"/>
  <c r="CU216" i="20"/>
  <c r="CU217" i="20"/>
  <c r="CU218" i="20"/>
  <c r="CU219" i="20"/>
  <c r="CU220" i="20"/>
  <c r="CU221" i="20"/>
  <c r="CU222" i="20"/>
  <c r="CU223" i="20"/>
  <c r="CU224" i="20"/>
  <c r="CU225" i="20"/>
  <c r="CU226" i="20"/>
  <c r="CU227" i="20"/>
  <c r="CU228" i="20"/>
  <c r="CU229" i="20"/>
  <c r="CU230" i="20"/>
  <c r="CU231" i="20"/>
  <c r="CU232" i="20"/>
  <c r="CU233" i="20"/>
  <c r="CU234" i="20"/>
  <c r="CU235" i="20"/>
  <c r="CU236" i="20"/>
  <c r="CU237" i="20"/>
  <c r="CU238" i="20"/>
  <c r="CU239" i="20"/>
  <c r="CU240" i="20"/>
  <c r="CU241" i="20"/>
  <c r="CU242" i="20"/>
  <c r="CU243" i="20"/>
  <c r="CU244" i="20"/>
  <c r="CU245" i="20"/>
  <c r="CU246" i="20"/>
  <c r="CU247" i="20"/>
  <c r="CU248" i="20"/>
  <c r="CU249" i="20"/>
  <c r="CU250" i="20"/>
  <c r="CU251" i="20"/>
  <c r="CU252" i="20"/>
  <c r="CU253" i="20"/>
  <c r="CU254" i="20"/>
  <c r="CU255" i="20"/>
  <c r="CU256" i="20"/>
  <c r="CU257" i="20"/>
  <c r="CU258" i="20"/>
  <c r="CU259" i="20"/>
  <c r="CU260" i="20"/>
  <c r="CU261" i="20"/>
  <c r="CU262" i="20"/>
  <c r="CU263" i="20"/>
  <c r="CU264" i="20"/>
  <c r="CU265" i="20"/>
  <c r="CU266" i="20"/>
  <c r="CU267" i="20"/>
  <c r="CU268" i="20"/>
  <c r="CU269" i="20"/>
  <c r="CU270" i="20"/>
  <c r="CU271" i="20"/>
  <c r="CU272" i="20"/>
  <c r="CU273" i="20"/>
  <c r="CU274" i="20"/>
  <c r="CU275" i="20"/>
  <c r="CU276" i="20"/>
  <c r="CU277" i="20"/>
  <c r="CU278" i="20"/>
  <c r="CU279" i="20"/>
  <c r="CU280" i="20"/>
  <c r="CU281" i="20"/>
  <c r="CU282" i="20"/>
  <c r="CU283" i="20"/>
  <c r="CU284" i="20"/>
  <c r="CU285" i="20"/>
  <c r="CU286" i="20"/>
  <c r="CU287" i="20"/>
  <c r="CU288" i="20"/>
  <c r="CU289" i="20"/>
  <c r="CU290" i="20"/>
  <c r="CU291" i="20"/>
  <c r="CU292" i="20"/>
  <c r="CU293" i="20"/>
  <c r="CU294" i="20"/>
  <c r="CU295" i="20"/>
  <c r="CU296" i="20"/>
  <c r="CU297" i="20"/>
  <c r="CU298" i="20"/>
  <c r="CU299" i="20"/>
  <c r="CU300" i="20"/>
  <c r="CU301" i="20"/>
  <c r="CU302" i="20"/>
  <c r="CU303" i="20"/>
  <c r="CU304" i="20"/>
  <c r="CU305" i="20"/>
  <c r="CU306" i="20"/>
  <c r="CU307" i="20"/>
  <c r="CU308" i="20"/>
  <c r="CU309" i="20"/>
  <c r="CU310" i="20"/>
  <c r="CU311" i="20"/>
  <c r="CU312" i="20"/>
  <c r="CU313" i="20"/>
  <c r="CU314" i="20"/>
  <c r="CU315" i="20"/>
  <c r="CU316" i="20"/>
  <c r="CU317" i="20"/>
  <c r="CU318" i="20"/>
  <c r="CU319" i="20"/>
  <c r="CU320" i="20"/>
  <c r="CU321" i="20"/>
  <c r="CU322" i="20"/>
  <c r="CU323" i="20"/>
  <c r="CU324" i="20"/>
  <c r="CU325" i="20"/>
  <c r="CU326" i="20"/>
  <c r="CU327" i="20"/>
  <c r="CU328" i="20"/>
  <c r="CU329" i="20"/>
  <c r="CU330" i="20"/>
  <c r="CU331" i="20"/>
  <c r="CU332" i="20"/>
  <c r="CU333" i="20"/>
  <c r="CU334" i="20"/>
  <c r="CU335" i="20"/>
  <c r="CU336" i="20"/>
  <c r="CU337" i="20"/>
  <c r="CU338" i="20"/>
  <c r="CU339" i="20"/>
  <c r="CU340" i="20"/>
  <c r="CU341" i="20"/>
  <c r="CU342" i="20"/>
  <c r="CU343" i="20"/>
  <c r="CU344" i="20"/>
  <c r="CU345" i="20"/>
  <c r="CU346" i="20"/>
  <c r="CU347" i="20"/>
  <c r="CU348" i="20"/>
  <c r="CU349" i="20"/>
  <c r="CU350" i="20"/>
  <c r="CU351" i="20"/>
  <c r="CU352" i="20"/>
  <c r="CU353" i="20"/>
  <c r="CU354" i="20"/>
  <c r="CU355" i="20"/>
  <c r="CU356" i="20"/>
  <c r="CU357" i="20"/>
  <c r="CU358" i="20"/>
  <c r="CU359" i="20"/>
  <c r="CU360" i="20"/>
  <c r="CU361" i="20"/>
  <c r="CU362" i="20"/>
  <c r="CU363" i="20"/>
  <c r="CU364" i="20"/>
  <c r="CU365" i="20"/>
  <c r="CU366" i="20"/>
  <c r="CU367" i="20"/>
  <c r="CU368" i="20"/>
  <c r="CU369" i="20"/>
  <c r="CU370" i="20"/>
  <c r="CU371" i="20"/>
  <c r="CU372" i="20"/>
  <c r="CU373" i="20"/>
  <c r="CU374" i="20"/>
  <c r="CU375" i="20"/>
  <c r="CU376" i="20"/>
  <c r="CU377" i="20"/>
  <c r="CU378" i="20"/>
  <c r="CU379" i="20"/>
  <c r="CU380" i="20"/>
  <c r="CU381" i="20"/>
  <c r="CU382" i="20"/>
  <c r="CU383" i="20"/>
  <c r="CU384" i="20"/>
  <c r="CU385" i="20"/>
  <c r="CU386" i="20"/>
  <c r="CU387" i="20"/>
  <c r="CU388" i="20"/>
  <c r="CU389" i="20"/>
  <c r="CU390" i="20"/>
  <c r="CU391" i="20"/>
  <c r="CU392" i="20"/>
  <c r="CU393" i="20"/>
  <c r="CU394" i="20"/>
  <c r="CU395" i="20"/>
  <c r="CU396" i="20"/>
  <c r="CU397" i="20"/>
  <c r="CU398" i="20"/>
  <c r="CU399" i="20"/>
  <c r="CU400" i="20"/>
  <c r="CU401" i="20"/>
  <c r="CU402" i="20"/>
  <c r="CU403" i="20"/>
  <c r="CU404" i="20"/>
  <c r="CU405" i="20"/>
  <c r="CU406" i="20"/>
  <c r="CU407" i="20"/>
  <c r="CU408" i="20"/>
  <c r="CU409" i="20"/>
  <c r="CU410" i="20"/>
  <c r="CU411" i="20"/>
  <c r="CU412" i="20"/>
  <c r="CU413" i="20"/>
  <c r="CU414" i="20"/>
  <c r="CU415" i="20"/>
  <c r="CU416" i="20"/>
  <c r="CU417" i="20"/>
  <c r="CU418" i="20"/>
  <c r="CU419" i="20"/>
  <c r="CU420" i="20"/>
  <c r="CU421" i="20"/>
  <c r="CU422" i="20"/>
  <c r="CU423" i="20"/>
  <c r="CU424" i="20"/>
  <c r="CU425" i="20"/>
  <c r="CU426" i="20"/>
  <c r="CU427" i="20"/>
  <c r="CU428" i="20"/>
  <c r="CU429" i="20"/>
  <c r="CU430" i="20"/>
  <c r="CU431" i="20"/>
  <c r="CU432" i="20"/>
  <c r="CU433" i="20"/>
  <c r="CU434" i="20"/>
  <c r="CU435" i="20"/>
  <c r="CU436" i="20"/>
  <c r="CU437" i="20"/>
  <c r="CU438" i="20"/>
  <c r="CU439" i="20"/>
  <c r="CU440" i="20"/>
  <c r="CU441" i="20"/>
  <c r="CU442" i="20"/>
  <c r="CU443" i="20"/>
  <c r="CU444" i="20"/>
  <c r="CU445" i="20"/>
  <c r="CU446" i="20"/>
  <c r="CU447" i="20"/>
  <c r="CU448" i="20"/>
  <c r="CU449" i="20"/>
  <c r="CU450" i="20"/>
  <c r="CU451" i="20"/>
  <c r="CU452" i="20"/>
  <c r="CU453" i="20"/>
  <c r="CU454" i="20"/>
  <c r="CU455" i="20"/>
  <c r="CU456" i="20"/>
  <c r="CU457" i="20"/>
  <c r="CU458" i="20"/>
  <c r="CU459" i="20"/>
  <c r="CU460" i="20"/>
  <c r="CU461" i="20"/>
  <c r="CU462" i="20"/>
  <c r="CU463" i="20"/>
  <c r="CU464" i="20"/>
  <c r="CU465" i="20"/>
  <c r="CU466" i="20"/>
  <c r="CU467" i="20"/>
  <c r="CU468" i="20"/>
  <c r="CU469" i="20"/>
  <c r="CU470" i="20"/>
  <c r="CU471" i="20"/>
  <c r="CU472" i="20"/>
  <c r="CU473" i="20"/>
  <c r="CU474" i="20"/>
  <c r="CU475" i="20"/>
  <c r="CU476" i="20"/>
  <c r="CU477" i="20"/>
  <c r="CU478" i="20"/>
  <c r="CU479" i="20"/>
  <c r="CU480" i="20"/>
  <c r="CU481" i="20"/>
  <c r="CU482" i="20"/>
  <c r="CU483" i="20"/>
  <c r="CU484" i="20"/>
  <c r="CU485" i="20"/>
  <c r="CU486" i="20"/>
  <c r="CU487" i="20"/>
  <c r="CU488" i="20"/>
  <c r="CU489" i="20"/>
  <c r="CU490" i="20"/>
  <c r="CU491" i="20"/>
  <c r="CU492" i="20"/>
  <c r="CU493" i="20"/>
  <c r="CU494" i="20"/>
  <c r="CU495" i="20"/>
  <c r="CU496" i="20"/>
  <c r="CU497" i="20"/>
  <c r="CU498" i="20"/>
  <c r="CU499" i="20"/>
  <c r="CU500" i="20"/>
  <c r="CU501" i="20"/>
  <c r="CU502" i="20"/>
  <c r="CU503" i="20"/>
  <c r="CU504" i="20"/>
  <c r="CU505" i="20"/>
  <c r="CU506" i="20"/>
  <c r="CU507" i="20"/>
  <c r="CU508" i="20"/>
  <c r="CU509" i="20"/>
  <c r="CU510" i="20"/>
  <c r="CU511" i="20"/>
  <c r="CU512" i="20"/>
  <c r="CU513" i="20"/>
  <c r="CU514" i="20"/>
  <c r="CU515" i="20"/>
  <c r="CU516" i="20"/>
  <c r="CU517" i="20"/>
  <c r="CU518" i="20"/>
  <c r="CU519" i="20"/>
  <c r="CU520" i="20"/>
  <c r="CU521" i="20"/>
  <c r="CU522" i="20"/>
  <c r="CU523" i="20"/>
  <c r="CU524" i="20"/>
  <c r="CU525" i="20"/>
  <c r="CU526" i="20"/>
  <c r="CU527" i="20"/>
  <c r="CU528" i="20"/>
  <c r="CU529" i="20"/>
  <c r="CU530" i="20"/>
  <c r="CU531" i="20"/>
  <c r="CU532" i="20"/>
  <c r="CU533" i="20"/>
  <c r="CU534" i="20"/>
  <c r="CU535" i="20"/>
  <c r="CU536" i="20"/>
  <c r="CU537" i="20"/>
  <c r="CU538" i="20"/>
  <c r="CU539" i="20"/>
  <c r="CU540" i="20"/>
  <c r="CU541" i="20"/>
  <c r="CU542" i="20"/>
  <c r="CU543" i="20"/>
  <c r="CU544" i="20"/>
  <c r="CU545" i="20"/>
  <c r="CU546" i="20"/>
  <c r="CU547" i="20"/>
  <c r="CU548" i="20"/>
  <c r="CU549" i="20"/>
  <c r="CU550" i="20"/>
  <c r="CU551" i="20"/>
  <c r="CU552" i="20"/>
  <c r="CU553" i="20"/>
  <c r="CU554" i="20"/>
  <c r="CU555" i="20"/>
  <c r="CU556" i="20"/>
  <c r="CU557" i="20"/>
  <c r="CU558" i="20"/>
  <c r="CU559" i="20"/>
  <c r="CU560" i="20"/>
  <c r="CU561" i="20"/>
  <c r="CU562" i="20"/>
  <c r="CU563" i="20"/>
  <c r="CU564" i="20"/>
  <c r="CU565" i="20"/>
  <c r="CT2" i="20"/>
  <c r="CT3" i="20"/>
  <c r="CT4" i="20"/>
  <c r="CT5" i="20"/>
  <c r="CT6" i="20"/>
  <c r="CT7" i="20"/>
  <c r="CT8" i="20"/>
  <c r="CT9" i="20"/>
  <c r="CT10" i="20"/>
  <c r="CT11" i="20"/>
  <c r="CT12" i="20"/>
  <c r="CT13" i="20"/>
  <c r="CT14" i="20"/>
  <c r="CT15" i="20"/>
  <c r="CT16" i="20"/>
  <c r="CT17" i="20"/>
  <c r="CT18" i="20"/>
  <c r="CT19" i="20"/>
  <c r="CT20" i="20"/>
  <c r="CT21" i="20"/>
  <c r="CT22" i="20"/>
  <c r="CT23" i="20"/>
  <c r="CT24" i="20"/>
  <c r="CT25" i="20"/>
  <c r="CT26" i="20"/>
  <c r="CT27" i="20"/>
  <c r="CT28" i="20"/>
  <c r="CT29" i="20"/>
  <c r="CT30" i="20"/>
  <c r="CT31" i="20"/>
  <c r="CT32" i="20"/>
  <c r="CT33" i="20"/>
  <c r="CT34" i="20"/>
  <c r="CT35" i="20"/>
  <c r="CT36" i="20"/>
  <c r="CT37" i="20"/>
  <c r="CT38" i="20"/>
  <c r="CT39" i="20"/>
  <c r="CT40" i="20"/>
  <c r="CT41" i="20"/>
  <c r="CT42" i="20"/>
  <c r="CT43" i="20"/>
  <c r="CT44" i="20"/>
  <c r="CT45" i="20"/>
  <c r="CT46" i="20"/>
  <c r="CT47" i="20"/>
  <c r="CT48" i="20"/>
  <c r="CT49" i="20"/>
  <c r="CT50" i="20"/>
  <c r="CT51" i="20"/>
  <c r="CT52" i="20"/>
  <c r="CT53" i="20"/>
  <c r="CT54" i="20"/>
  <c r="CT55" i="20"/>
  <c r="CT56" i="20"/>
  <c r="CT57" i="20"/>
  <c r="CT58" i="20"/>
  <c r="CT59" i="20"/>
  <c r="CT60" i="20"/>
  <c r="CT61" i="20"/>
  <c r="CT62" i="20"/>
  <c r="CT63" i="20"/>
  <c r="CT64" i="20"/>
  <c r="CT65" i="20"/>
  <c r="CT66" i="20"/>
  <c r="CT67" i="20"/>
  <c r="CT68" i="20"/>
  <c r="CT69" i="20"/>
  <c r="CT70" i="20"/>
  <c r="CT71" i="20"/>
  <c r="CT72" i="20"/>
  <c r="CT73" i="20"/>
  <c r="CT74" i="20"/>
  <c r="CT75" i="20"/>
  <c r="CT76" i="20"/>
  <c r="CT77" i="20"/>
  <c r="CT78" i="20"/>
  <c r="CT79" i="20"/>
  <c r="CT80" i="20"/>
  <c r="CT81" i="20"/>
  <c r="CT82" i="20"/>
  <c r="CT83" i="20"/>
  <c r="CT84" i="20"/>
  <c r="CT85" i="20"/>
  <c r="CT86" i="20"/>
  <c r="CT87" i="20"/>
  <c r="CT88" i="20"/>
  <c r="CT89" i="20"/>
  <c r="CT90" i="20"/>
  <c r="CT91" i="20"/>
  <c r="CT92" i="20"/>
  <c r="CT93" i="20"/>
  <c r="CT94" i="20"/>
  <c r="CT95" i="20"/>
  <c r="CT96" i="20"/>
  <c r="CT97" i="20"/>
  <c r="CT98" i="20"/>
  <c r="CT99" i="20"/>
  <c r="CT100" i="20"/>
  <c r="CT101" i="20"/>
  <c r="CT102" i="20"/>
  <c r="CT103" i="20"/>
  <c r="CT104" i="20"/>
  <c r="CT105" i="20"/>
  <c r="CT106" i="20"/>
  <c r="CT107" i="20"/>
  <c r="CT108" i="20"/>
  <c r="CT109" i="20"/>
  <c r="CT110" i="20"/>
  <c r="CT111" i="20"/>
  <c r="CT112" i="20"/>
  <c r="CT113" i="20"/>
  <c r="CT114" i="20"/>
  <c r="CT115" i="20"/>
  <c r="CT116" i="20"/>
  <c r="CT117" i="20"/>
  <c r="CT118" i="20"/>
  <c r="CT119" i="20"/>
  <c r="CT120" i="20"/>
  <c r="CT121" i="20"/>
  <c r="CT122" i="20"/>
  <c r="CT123" i="20"/>
  <c r="CT124" i="20"/>
  <c r="CT125" i="20"/>
  <c r="CT126" i="20"/>
  <c r="CT127" i="20"/>
  <c r="CT128" i="20"/>
  <c r="CT129" i="20"/>
  <c r="CT130" i="20"/>
  <c r="CT131" i="20"/>
  <c r="CT132" i="20"/>
  <c r="CT133" i="20"/>
  <c r="CT134" i="20"/>
  <c r="CT135" i="20"/>
  <c r="CT136" i="20"/>
  <c r="CT137" i="20"/>
  <c r="CT138" i="20"/>
  <c r="CT139" i="20"/>
  <c r="CT140" i="20"/>
  <c r="CT141" i="20"/>
  <c r="CT142" i="20"/>
  <c r="CT143" i="20"/>
  <c r="CT144" i="20"/>
  <c r="CT145" i="20"/>
  <c r="CT146" i="20"/>
  <c r="CT147" i="20"/>
  <c r="CT148" i="20"/>
  <c r="CT149" i="20"/>
  <c r="CT150" i="20"/>
  <c r="CT151" i="20"/>
  <c r="CT152" i="20"/>
  <c r="CT153" i="20"/>
  <c r="CT154" i="20"/>
  <c r="CT155" i="20"/>
  <c r="CT156" i="20"/>
  <c r="CT157" i="20"/>
  <c r="CT158" i="20"/>
  <c r="CT159" i="20"/>
  <c r="CT160" i="20"/>
  <c r="CT161" i="20"/>
  <c r="CT162" i="20"/>
  <c r="CT163" i="20"/>
  <c r="CT164" i="20"/>
  <c r="CT165" i="20"/>
  <c r="CT166" i="20"/>
  <c r="CT167" i="20"/>
  <c r="CT168" i="20"/>
  <c r="CT169" i="20"/>
  <c r="CT170" i="20"/>
  <c r="CT171" i="20"/>
  <c r="CT172" i="20"/>
  <c r="CT173" i="20"/>
  <c r="CT174" i="20"/>
  <c r="CT175" i="20"/>
  <c r="CT176" i="20"/>
  <c r="CT177" i="20"/>
  <c r="CT178" i="20"/>
  <c r="CT179" i="20"/>
  <c r="CT180" i="20"/>
  <c r="CT181" i="20"/>
  <c r="CT182" i="20"/>
  <c r="CT183" i="20"/>
  <c r="CT184" i="20"/>
  <c r="CT185" i="20"/>
  <c r="CT186" i="20"/>
  <c r="CT187" i="20"/>
  <c r="CT188" i="20"/>
  <c r="CT189" i="20"/>
  <c r="CT190" i="20"/>
  <c r="CT191" i="20"/>
  <c r="CT192" i="20"/>
  <c r="CT193" i="20"/>
  <c r="CT194" i="20"/>
  <c r="CT195" i="20"/>
  <c r="CT196" i="20"/>
  <c r="CT197" i="20"/>
  <c r="CT198" i="20"/>
  <c r="CT199" i="20"/>
  <c r="CT200" i="20"/>
  <c r="CT201" i="20"/>
  <c r="CT202" i="20"/>
  <c r="CT203" i="20"/>
  <c r="CT204" i="20"/>
  <c r="CT205" i="20"/>
  <c r="CT206" i="20"/>
  <c r="CT207" i="20"/>
  <c r="CT208" i="20"/>
  <c r="CT209" i="20"/>
  <c r="CT210" i="20"/>
  <c r="CT211" i="20"/>
  <c r="CT212" i="20"/>
  <c r="CT213" i="20"/>
  <c r="CT214" i="20"/>
  <c r="CT215" i="20"/>
  <c r="CT216" i="20"/>
  <c r="CT217" i="20"/>
  <c r="CT218" i="20"/>
  <c r="CT219" i="20"/>
  <c r="CT220" i="20"/>
  <c r="CT221" i="20"/>
  <c r="CT222" i="20"/>
  <c r="CT223" i="20"/>
  <c r="CT224" i="20"/>
  <c r="CT225" i="20"/>
  <c r="CT226" i="20"/>
  <c r="CT227" i="20"/>
  <c r="CT228" i="20"/>
  <c r="CT229" i="20"/>
  <c r="CT230" i="20"/>
  <c r="CT231" i="20"/>
  <c r="CT232" i="20"/>
  <c r="CT233" i="20"/>
  <c r="CT234" i="20"/>
  <c r="CT235" i="20"/>
  <c r="CT236" i="20"/>
  <c r="CT237" i="20"/>
  <c r="CT238" i="20"/>
  <c r="CT239" i="20"/>
  <c r="CT240" i="20"/>
  <c r="CT241" i="20"/>
  <c r="CT242" i="20"/>
  <c r="CT243" i="20"/>
  <c r="CT244" i="20"/>
  <c r="CT245" i="20"/>
  <c r="CT246" i="20"/>
  <c r="CT247" i="20"/>
  <c r="CT248" i="20"/>
  <c r="CT249" i="20"/>
  <c r="CT250" i="20"/>
  <c r="CT251" i="20"/>
  <c r="CT252" i="20"/>
  <c r="CT253" i="20"/>
  <c r="CT254" i="20"/>
  <c r="CT255" i="20"/>
  <c r="CT256" i="20"/>
  <c r="CT257" i="20"/>
  <c r="CT258" i="20"/>
  <c r="CT259" i="20"/>
  <c r="CT260" i="20"/>
  <c r="CT261" i="20"/>
  <c r="CT262" i="20"/>
  <c r="CT263" i="20"/>
  <c r="CT264" i="20"/>
  <c r="CT265" i="20"/>
  <c r="CT266" i="20"/>
  <c r="CT267" i="20"/>
  <c r="CT268" i="20"/>
  <c r="CT269" i="20"/>
  <c r="CT270" i="20"/>
  <c r="CT271" i="20"/>
  <c r="CT272" i="20"/>
  <c r="CT273" i="20"/>
  <c r="CT274" i="20"/>
  <c r="CT275" i="20"/>
  <c r="CT276" i="20"/>
  <c r="CT277" i="20"/>
  <c r="CT278" i="20"/>
  <c r="CT279" i="20"/>
  <c r="CT280" i="20"/>
  <c r="CT281" i="20"/>
  <c r="CT282" i="20"/>
  <c r="CT283" i="20"/>
  <c r="CT284" i="20"/>
  <c r="CT285" i="20"/>
  <c r="CT286" i="20"/>
  <c r="CT287" i="20"/>
  <c r="CT288" i="20"/>
  <c r="CT289" i="20"/>
  <c r="CT290" i="20"/>
  <c r="CT291" i="20"/>
  <c r="CT292" i="20"/>
  <c r="CT293" i="20"/>
  <c r="CT294" i="20"/>
  <c r="CT295" i="20"/>
  <c r="CT296" i="20"/>
  <c r="CT297" i="20"/>
  <c r="CT298" i="20"/>
  <c r="CT299" i="20"/>
  <c r="CT300" i="20"/>
  <c r="CT301" i="20"/>
  <c r="CT302" i="20"/>
  <c r="CT303" i="20"/>
  <c r="CT304" i="20"/>
  <c r="CT305" i="20"/>
  <c r="CT306" i="20"/>
  <c r="CT307" i="20"/>
  <c r="CT308" i="20"/>
  <c r="CT309" i="20"/>
  <c r="CT310" i="20"/>
  <c r="CT311" i="20"/>
  <c r="CT312" i="20"/>
  <c r="CT313" i="20"/>
  <c r="CT314" i="20"/>
  <c r="CT315" i="20"/>
  <c r="CT316" i="20"/>
  <c r="CT317" i="20"/>
  <c r="CT318" i="20"/>
  <c r="CT319" i="20"/>
  <c r="CT320" i="20"/>
  <c r="CT321" i="20"/>
  <c r="CT322" i="20"/>
  <c r="CT323" i="20"/>
  <c r="CT324" i="20"/>
  <c r="CT325" i="20"/>
  <c r="CT326" i="20"/>
  <c r="CT327" i="20"/>
  <c r="CT328" i="20"/>
  <c r="CT329" i="20"/>
  <c r="CT330" i="20"/>
  <c r="CT331" i="20"/>
  <c r="CT332" i="20"/>
  <c r="CT333" i="20"/>
  <c r="CT334" i="20"/>
  <c r="CT335" i="20"/>
  <c r="CT336" i="20"/>
  <c r="CT337" i="20"/>
  <c r="CT338" i="20"/>
  <c r="CT339" i="20"/>
  <c r="CT340" i="20"/>
  <c r="CT341" i="20"/>
  <c r="CT342" i="20"/>
  <c r="CT343" i="20"/>
  <c r="CT344" i="20"/>
  <c r="CT345" i="20"/>
  <c r="CT346" i="20"/>
  <c r="CT347" i="20"/>
  <c r="CT348" i="20"/>
  <c r="CT349" i="20"/>
  <c r="CT350" i="20"/>
  <c r="CT351" i="20"/>
  <c r="CT352" i="20"/>
  <c r="CT353" i="20"/>
  <c r="CT354" i="20"/>
  <c r="CT355" i="20"/>
  <c r="CT356" i="20"/>
  <c r="CT357" i="20"/>
  <c r="CT358" i="20"/>
  <c r="CT359" i="20"/>
  <c r="CT360" i="20"/>
  <c r="CT361" i="20"/>
  <c r="CT362" i="20"/>
  <c r="CT363" i="20"/>
  <c r="CT364" i="20"/>
  <c r="CT365" i="20"/>
  <c r="CT366" i="20"/>
  <c r="CT367" i="20"/>
  <c r="CT368" i="20"/>
  <c r="CT369" i="20"/>
  <c r="CT370" i="20"/>
  <c r="CT371" i="20"/>
  <c r="CT372" i="20"/>
  <c r="CT373" i="20"/>
  <c r="CT374" i="20"/>
  <c r="CT375" i="20"/>
  <c r="CT376" i="20"/>
  <c r="CT377" i="20"/>
  <c r="CT378" i="20"/>
  <c r="CT379" i="20"/>
  <c r="CT380" i="20"/>
  <c r="CT381" i="20"/>
  <c r="CT382" i="20"/>
  <c r="CT383" i="20"/>
  <c r="CT384" i="20"/>
  <c r="CT385" i="20"/>
  <c r="CT386" i="20"/>
  <c r="CT387" i="20"/>
  <c r="CT388" i="20"/>
  <c r="CT389" i="20"/>
  <c r="CT390" i="20"/>
  <c r="CT391" i="20"/>
  <c r="CT392" i="20"/>
  <c r="CT393" i="20"/>
  <c r="CT394" i="20"/>
  <c r="CT395" i="20"/>
  <c r="CT396" i="20"/>
  <c r="CT397" i="20"/>
  <c r="CT398" i="20"/>
  <c r="CT399" i="20"/>
  <c r="CT400" i="20"/>
  <c r="CT401" i="20"/>
  <c r="CT402" i="20"/>
  <c r="CT403" i="20"/>
  <c r="CT404" i="20"/>
  <c r="CT405" i="20"/>
  <c r="CT406" i="20"/>
  <c r="CT407" i="20"/>
  <c r="CT408" i="20"/>
  <c r="CT409" i="20"/>
  <c r="CT410" i="20"/>
  <c r="CT411" i="20"/>
  <c r="CT412" i="20"/>
  <c r="CT413" i="20"/>
  <c r="CT414" i="20"/>
  <c r="CT415" i="20"/>
  <c r="CT416" i="20"/>
  <c r="CT417" i="20"/>
  <c r="CT418" i="20"/>
  <c r="CT419" i="20"/>
  <c r="CT420" i="20"/>
  <c r="CT421" i="20"/>
  <c r="CT422" i="20"/>
  <c r="CT423" i="20"/>
  <c r="CT424" i="20"/>
  <c r="CT425" i="20"/>
  <c r="CT426" i="20"/>
  <c r="CT427" i="20"/>
  <c r="CT428" i="20"/>
  <c r="CT429" i="20"/>
  <c r="CT430" i="20"/>
  <c r="CT431" i="20"/>
  <c r="CT432" i="20"/>
  <c r="CT433" i="20"/>
  <c r="CT434" i="20"/>
  <c r="CT435" i="20"/>
  <c r="CT436" i="20"/>
  <c r="CT437" i="20"/>
  <c r="CT438" i="20"/>
  <c r="CT439" i="20"/>
  <c r="CT440" i="20"/>
  <c r="CT441" i="20"/>
  <c r="CT442" i="20"/>
  <c r="CT443" i="20"/>
  <c r="CT444" i="20"/>
  <c r="CT445" i="20"/>
  <c r="CT446" i="20"/>
  <c r="CT447" i="20"/>
  <c r="CT448" i="20"/>
  <c r="CT449" i="20"/>
  <c r="CT450" i="20"/>
  <c r="CT451" i="20"/>
  <c r="CT452" i="20"/>
  <c r="CT453" i="20"/>
  <c r="CT454" i="20"/>
  <c r="CT455" i="20"/>
  <c r="CT456" i="20"/>
  <c r="CT457" i="20"/>
  <c r="CT458" i="20"/>
  <c r="CT459" i="20"/>
  <c r="CT460" i="20"/>
  <c r="CT461" i="20"/>
  <c r="CT462" i="20"/>
  <c r="CT463" i="20"/>
  <c r="CT464" i="20"/>
  <c r="CT465" i="20"/>
  <c r="CT466" i="20"/>
  <c r="CT467" i="20"/>
  <c r="CT468" i="20"/>
  <c r="CT469" i="20"/>
  <c r="CT470" i="20"/>
  <c r="CT471" i="20"/>
  <c r="CT472" i="20"/>
  <c r="CT473" i="20"/>
  <c r="CT474" i="20"/>
  <c r="CT475" i="20"/>
  <c r="CT476" i="20"/>
  <c r="CT477" i="20"/>
  <c r="CT478" i="20"/>
  <c r="CT479" i="20"/>
  <c r="CT480" i="20"/>
  <c r="CT481" i="20"/>
  <c r="CT482" i="20"/>
  <c r="CT483" i="20"/>
  <c r="CT484" i="20"/>
  <c r="CT485" i="20"/>
  <c r="CT486" i="20"/>
  <c r="CT487" i="20"/>
  <c r="CT488" i="20"/>
  <c r="CT489" i="20"/>
  <c r="CT490" i="20"/>
  <c r="CT491" i="20"/>
  <c r="CT492" i="20"/>
  <c r="CT493" i="20"/>
  <c r="CT494" i="20"/>
  <c r="CT495" i="20"/>
  <c r="CT496" i="20"/>
  <c r="CT497" i="20"/>
  <c r="CT498" i="20"/>
  <c r="CT499" i="20"/>
  <c r="CT500" i="20"/>
  <c r="CT501" i="20"/>
  <c r="CT502" i="20"/>
  <c r="CT503" i="20"/>
  <c r="CT504" i="20"/>
  <c r="CT505" i="20"/>
  <c r="CT506" i="20"/>
  <c r="CT507" i="20"/>
  <c r="CT508" i="20"/>
  <c r="CT509" i="20"/>
  <c r="CT510" i="20"/>
  <c r="CT511" i="20"/>
  <c r="CT512" i="20"/>
  <c r="CT513" i="20"/>
  <c r="CT514" i="20"/>
  <c r="CT515" i="20"/>
  <c r="CT516" i="20"/>
  <c r="CT517" i="20"/>
  <c r="CT518" i="20"/>
  <c r="CT519" i="20"/>
  <c r="CT520" i="20"/>
  <c r="CT521" i="20"/>
  <c r="CT522" i="20"/>
  <c r="CT523" i="20"/>
  <c r="CT524" i="20"/>
  <c r="CT525" i="20"/>
  <c r="CT526" i="20"/>
  <c r="CT527" i="20"/>
  <c r="CT528" i="20"/>
  <c r="CT529" i="20"/>
  <c r="CT530" i="20"/>
  <c r="CT531" i="20"/>
  <c r="CT532" i="20"/>
  <c r="CT533" i="20"/>
  <c r="CT534" i="20"/>
  <c r="CT535" i="20"/>
  <c r="CT536" i="20"/>
  <c r="CT537" i="20"/>
  <c r="CT538" i="20"/>
  <c r="CT539" i="20"/>
  <c r="CT540" i="20"/>
  <c r="CT541" i="20"/>
  <c r="CT542" i="20"/>
  <c r="CT543" i="20"/>
  <c r="CT544" i="20"/>
  <c r="CT545" i="20"/>
  <c r="CT546" i="20"/>
  <c r="CT547" i="20"/>
  <c r="CT548" i="20"/>
  <c r="CT549" i="20"/>
  <c r="CT550" i="20"/>
  <c r="CT551" i="20"/>
  <c r="CT552" i="20"/>
  <c r="CT553" i="20"/>
  <c r="CT554" i="20"/>
  <c r="CT555" i="20"/>
  <c r="CT556" i="20"/>
  <c r="CT557" i="20"/>
  <c r="CT558" i="20"/>
  <c r="CT559" i="20"/>
  <c r="CT560" i="20"/>
  <c r="CT561" i="20"/>
  <c r="CT562" i="20"/>
  <c r="CT563" i="20"/>
  <c r="CT564" i="20"/>
  <c r="CT565" i="20"/>
  <c r="CS2" i="20"/>
  <c r="CS3" i="20"/>
  <c r="CS4" i="20"/>
  <c r="CS5" i="20"/>
  <c r="CS6" i="20"/>
  <c r="CS7" i="20"/>
  <c r="CS8" i="20"/>
  <c r="CS9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S44" i="20"/>
  <c r="CS45" i="20"/>
  <c r="CS46" i="20"/>
  <c r="CS47" i="20"/>
  <c r="CS48" i="20"/>
  <c r="CS49" i="20"/>
  <c r="CS50" i="20"/>
  <c r="CS51" i="20"/>
  <c r="CS52" i="20"/>
  <c r="CS53" i="20"/>
  <c r="CS54" i="20"/>
  <c r="CS55" i="20"/>
  <c r="CS56" i="20"/>
  <c r="CS57" i="20"/>
  <c r="CS58" i="20"/>
  <c r="CS59" i="20"/>
  <c r="CS60" i="20"/>
  <c r="CS61" i="20"/>
  <c r="CS62" i="20"/>
  <c r="CS63" i="20"/>
  <c r="CS64" i="20"/>
  <c r="CS65" i="20"/>
  <c r="CS66" i="20"/>
  <c r="CS67" i="20"/>
  <c r="CS68" i="20"/>
  <c r="CS69" i="20"/>
  <c r="CS70" i="20"/>
  <c r="CS71" i="20"/>
  <c r="CS72" i="20"/>
  <c r="CS73" i="20"/>
  <c r="CS74" i="20"/>
  <c r="CS75" i="20"/>
  <c r="CS76" i="20"/>
  <c r="CS77" i="20"/>
  <c r="CS78" i="20"/>
  <c r="CS79" i="20"/>
  <c r="CS80" i="20"/>
  <c r="CS81" i="20"/>
  <c r="CS82" i="20"/>
  <c r="CS83" i="20"/>
  <c r="CS84" i="20"/>
  <c r="CS85" i="20"/>
  <c r="CS86" i="20"/>
  <c r="CS87" i="20"/>
  <c r="CS88" i="20"/>
  <c r="CS89" i="20"/>
  <c r="CS90" i="20"/>
  <c r="CS91" i="20"/>
  <c r="CS92" i="20"/>
  <c r="CS93" i="20"/>
  <c r="CS94" i="20"/>
  <c r="CS95" i="20"/>
  <c r="CS96" i="20"/>
  <c r="CS97" i="20"/>
  <c r="CS98" i="20"/>
  <c r="CS99" i="20"/>
  <c r="CS100" i="20"/>
  <c r="CS101" i="20"/>
  <c r="CS102" i="20"/>
  <c r="CS103" i="20"/>
  <c r="CS104" i="20"/>
  <c r="CS105" i="20"/>
  <c r="CS106" i="20"/>
  <c r="CS107" i="20"/>
  <c r="CS108" i="20"/>
  <c r="CS109" i="20"/>
  <c r="CS110" i="20"/>
  <c r="CS111" i="20"/>
  <c r="CS112" i="20"/>
  <c r="CS113" i="20"/>
  <c r="CS114" i="20"/>
  <c r="CS115" i="20"/>
  <c r="CS116" i="20"/>
  <c r="CS117" i="20"/>
  <c r="CS118" i="20"/>
  <c r="CS119" i="20"/>
  <c r="CS120" i="20"/>
  <c r="CS121" i="20"/>
  <c r="CS122" i="20"/>
  <c r="CS123" i="20"/>
  <c r="CS124" i="20"/>
  <c r="CS125" i="20"/>
  <c r="CS126" i="20"/>
  <c r="CS127" i="20"/>
  <c r="CS128" i="20"/>
  <c r="CS129" i="20"/>
  <c r="CS130" i="20"/>
  <c r="CS131" i="20"/>
  <c r="CS132" i="20"/>
  <c r="CS133" i="20"/>
  <c r="CS134" i="20"/>
  <c r="CS135" i="20"/>
  <c r="CS136" i="20"/>
  <c r="CS137" i="20"/>
  <c r="CS138" i="20"/>
  <c r="CS139" i="20"/>
  <c r="CS140" i="20"/>
  <c r="CS141" i="20"/>
  <c r="CS142" i="20"/>
  <c r="CS143" i="20"/>
  <c r="CS144" i="20"/>
  <c r="CS145" i="20"/>
  <c r="CS146" i="20"/>
  <c r="CS147" i="20"/>
  <c r="CS148" i="20"/>
  <c r="CS149" i="20"/>
  <c r="CS150" i="20"/>
  <c r="CS151" i="20"/>
  <c r="CS152" i="20"/>
  <c r="CS153" i="20"/>
  <c r="CS154" i="20"/>
  <c r="CS155" i="20"/>
  <c r="CS156" i="20"/>
  <c r="CS157" i="20"/>
  <c r="CS158" i="20"/>
  <c r="CS159" i="20"/>
  <c r="CS160" i="20"/>
  <c r="CS161" i="20"/>
  <c r="CS162" i="20"/>
  <c r="CS163" i="20"/>
  <c r="CS164" i="20"/>
  <c r="CS165" i="20"/>
  <c r="CS166" i="20"/>
  <c r="CS167" i="20"/>
  <c r="CS168" i="20"/>
  <c r="CS169" i="20"/>
  <c r="CS170" i="20"/>
  <c r="CS171" i="20"/>
  <c r="CS172" i="20"/>
  <c r="CS173" i="20"/>
  <c r="CS174" i="20"/>
  <c r="CS175" i="20"/>
  <c r="CS176" i="20"/>
  <c r="CS177" i="20"/>
  <c r="CS178" i="20"/>
  <c r="CS179" i="20"/>
  <c r="CS180" i="20"/>
  <c r="CS181" i="20"/>
  <c r="CS182" i="20"/>
  <c r="CS183" i="20"/>
  <c r="CS184" i="20"/>
  <c r="CS185" i="20"/>
  <c r="CS186" i="20"/>
  <c r="CS187" i="20"/>
  <c r="CS188" i="20"/>
  <c r="CS189" i="20"/>
  <c r="CS190" i="20"/>
  <c r="CS191" i="20"/>
  <c r="CS192" i="20"/>
  <c r="CS193" i="20"/>
  <c r="CS194" i="20"/>
  <c r="CS195" i="20"/>
  <c r="CS196" i="20"/>
  <c r="CS197" i="20"/>
  <c r="CS198" i="20"/>
  <c r="CS199" i="20"/>
  <c r="CS200" i="20"/>
  <c r="CS201" i="20"/>
  <c r="CS202" i="20"/>
  <c r="CS203" i="20"/>
  <c r="CS204" i="20"/>
  <c r="CS205" i="20"/>
  <c r="CS206" i="20"/>
  <c r="CS207" i="20"/>
  <c r="CS208" i="20"/>
  <c r="CS209" i="20"/>
  <c r="CS210" i="20"/>
  <c r="CS211" i="20"/>
  <c r="CS212" i="20"/>
  <c r="CS213" i="20"/>
  <c r="CS214" i="20"/>
  <c r="CS215" i="20"/>
  <c r="CS216" i="20"/>
  <c r="CS217" i="20"/>
  <c r="CS218" i="20"/>
  <c r="CS219" i="20"/>
  <c r="CS220" i="20"/>
  <c r="CS221" i="20"/>
  <c r="CS222" i="20"/>
  <c r="CS223" i="20"/>
  <c r="CS224" i="20"/>
  <c r="CS225" i="20"/>
  <c r="CS226" i="20"/>
  <c r="CS227" i="20"/>
  <c r="CS228" i="20"/>
  <c r="CS229" i="20"/>
  <c r="CS230" i="20"/>
  <c r="CS231" i="20"/>
  <c r="CS232" i="20"/>
  <c r="CS233" i="20"/>
  <c r="CS234" i="20"/>
  <c r="CS235" i="20"/>
  <c r="CS236" i="20"/>
  <c r="CS237" i="20"/>
  <c r="CS238" i="20"/>
  <c r="CS239" i="20"/>
  <c r="CS240" i="20"/>
  <c r="CS241" i="20"/>
  <c r="CS242" i="20"/>
  <c r="CS243" i="20"/>
  <c r="CS244" i="20"/>
  <c r="CS245" i="20"/>
  <c r="CS246" i="20"/>
  <c r="CS247" i="20"/>
  <c r="CS248" i="20"/>
  <c r="CS249" i="20"/>
  <c r="CS250" i="20"/>
  <c r="CS251" i="20"/>
  <c r="CS252" i="20"/>
  <c r="CS253" i="20"/>
  <c r="CS254" i="20"/>
  <c r="CS255" i="20"/>
  <c r="CS256" i="20"/>
  <c r="CS257" i="20"/>
  <c r="CS258" i="20"/>
  <c r="CS259" i="20"/>
  <c r="CS260" i="20"/>
  <c r="CS261" i="20"/>
  <c r="CS262" i="20"/>
  <c r="CS263" i="20"/>
  <c r="CS264" i="20"/>
  <c r="CS265" i="20"/>
  <c r="CS266" i="20"/>
  <c r="CS267" i="20"/>
  <c r="CS268" i="20"/>
  <c r="CS269" i="20"/>
  <c r="CS270" i="20"/>
  <c r="CS271" i="20"/>
  <c r="CS272" i="20"/>
  <c r="CS273" i="20"/>
  <c r="CS274" i="20"/>
  <c r="CS275" i="20"/>
  <c r="CS276" i="20"/>
  <c r="CS277" i="20"/>
  <c r="CS278" i="20"/>
  <c r="CS279" i="20"/>
  <c r="CS280" i="20"/>
  <c r="CS281" i="20"/>
  <c r="CS282" i="20"/>
  <c r="CS283" i="20"/>
  <c r="CS284" i="20"/>
  <c r="CS285" i="20"/>
  <c r="CS286" i="20"/>
  <c r="CS287" i="20"/>
  <c r="CS288" i="20"/>
  <c r="CS289" i="20"/>
  <c r="CS290" i="20"/>
  <c r="CS291" i="20"/>
  <c r="CS292" i="20"/>
  <c r="CS293" i="20"/>
  <c r="CS294" i="20"/>
  <c r="CS295" i="20"/>
  <c r="CS296" i="20"/>
  <c r="CS297" i="20"/>
  <c r="CS298" i="20"/>
  <c r="CS299" i="20"/>
  <c r="CS300" i="20"/>
  <c r="CS301" i="20"/>
  <c r="CS302" i="20"/>
  <c r="CS303" i="20"/>
  <c r="CS304" i="20"/>
  <c r="CS305" i="20"/>
  <c r="CS306" i="20"/>
  <c r="CS307" i="20"/>
  <c r="CS308" i="20"/>
  <c r="CS309" i="20"/>
  <c r="CS310" i="20"/>
  <c r="CS311" i="20"/>
  <c r="CS312" i="20"/>
  <c r="CS313" i="20"/>
  <c r="CS314" i="20"/>
  <c r="CS315" i="20"/>
  <c r="CS316" i="20"/>
  <c r="CS317" i="20"/>
  <c r="CS318" i="20"/>
  <c r="CS319" i="20"/>
  <c r="CS320" i="20"/>
  <c r="CS321" i="20"/>
  <c r="CS322" i="20"/>
  <c r="CS323" i="20"/>
  <c r="CS324" i="20"/>
  <c r="CS325" i="20"/>
  <c r="CS326" i="20"/>
  <c r="CS327" i="20"/>
  <c r="CS328" i="20"/>
  <c r="CS329" i="20"/>
  <c r="CS330" i="20"/>
  <c r="CS331" i="20"/>
  <c r="CS332" i="20"/>
  <c r="CS333" i="20"/>
  <c r="CS334" i="20"/>
  <c r="CS335" i="20"/>
  <c r="CS336" i="20"/>
  <c r="CS337" i="20"/>
  <c r="CS338" i="20"/>
  <c r="CS339" i="20"/>
  <c r="CS340" i="20"/>
  <c r="CS341" i="20"/>
  <c r="CS342" i="20"/>
  <c r="CS343" i="20"/>
  <c r="CS344" i="20"/>
  <c r="CS345" i="20"/>
  <c r="CS346" i="20"/>
  <c r="CS347" i="20"/>
  <c r="CS348" i="20"/>
  <c r="CS349" i="20"/>
  <c r="CS350" i="20"/>
  <c r="CS351" i="20"/>
  <c r="CS352" i="20"/>
  <c r="CS353" i="20"/>
  <c r="CS354" i="20"/>
  <c r="CS355" i="20"/>
  <c r="CS356" i="20"/>
  <c r="CS357" i="20"/>
  <c r="CS358" i="20"/>
  <c r="CS359" i="20"/>
  <c r="CS360" i="20"/>
  <c r="CS361" i="20"/>
  <c r="CS362" i="20"/>
  <c r="CS363" i="20"/>
  <c r="CS364" i="20"/>
  <c r="CS365" i="20"/>
  <c r="CS366" i="20"/>
  <c r="CS367" i="20"/>
  <c r="CS368" i="20"/>
  <c r="CS369" i="20"/>
  <c r="CS370" i="20"/>
  <c r="CS371" i="20"/>
  <c r="CS372" i="20"/>
  <c r="CS373" i="20"/>
  <c r="CS374" i="20"/>
  <c r="CS375" i="20"/>
  <c r="CS376" i="20"/>
  <c r="CS377" i="20"/>
  <c r="CS378" i="20"/>
  <c r="CS379" i="20"/>
  <c r="CS380" i="20"/>
  <c r="CS381" i="20"/>
  <c r="CS382" i="20"/>
  <c r="CS383" i="20"/>
  <c r="CS384" i="20"/>
  <c r="CS385" i="20"/>
  <c r="CS386" i="20"/>
  <c r="CS387" i="20"/>
  <c r="CS388" i="20"/>
  <c r="CS389" i="20"/>
  <c r="CS390" i="20"/>
  <c r="CS391" i="20"/>
  <c r="CS392" i="20"/>
  <c r="CS393" i="20"/>
  <c r="CS394" i="20"/>
  <c r="CS395" i="20"/>
  <c r="CS396" i="20"/>
  <c r="CS397" i="20"/>
  <c r="CS398" i="20"/>
  <c r="CS399" i="20"/>
  <c r="CS400" i="20"/>
  <c r="CS401" i="20"/>
  <c r="CS402" i="20"/>
  <c r="CS403" i="20"/>
  <c r="CS404" i="20"/>
  <c r="CS405" i="20"/>
  <c r="CS406" i="20"/>
  <c r="CS407" i="20"/>
  <c r="CS408" i="20"/>
  <c r="CS409" i="20"/>
  <c r="CS410" i="20"/>
  <c r="CS411" i="20"/>
  <c r="CS412" i="20"/>
  <c r="CS413" i="20"/>
  <c r="CS414" i="20"/>
  <c r="CS415" i="20"/>
  <c r="CS416" i="20"/>
  <c r="CS417" i="20"/>
  <c r="CS418" i="20"/>
  <c r="CS419" i="20"/>
  <c r="CS420" i="20"/>
  <c r="CS421" i="20"/>
  <c r="CS422" i="20"/>
  <c r="CS423" i="20"/>
  <c r="CS424" i="20"/>
  <c r="CS425" i="20"/>
  <c r="CS426" i="20"/>
  <c r="CS427" i="20"/>
  <c r="CS428" i="20"/>
  <c r="CS429" i="20"/>
  <c r="CS430" i="20"/>
  <c r="CS431" i="20"/>
  <c r="CS432" i="20"/>
  <c r="CS433" i="20"/>
  <c r="CS434" i="20"/>
  <c r="CS435" i="20"/>
  <c r="CS436" i="20"/>
  <c r="CS437" i="20"/>
  <c r="CS438" i="20"/>
  <c r="CS439" i="20"/>
  <c r="CS440" i="20"/>
  <c r="CS441" i="20"/>
  <c r="CS442" i="20"/>
  <c r="CS443" i="20"/>
  <c r="CS444" i="20"/>
  <c r="CS445" i="20"/>
  <c r="CS446" i="20"/>
  <c r="CS447" i="20"/>
  <c r="CS448" i="20"/>
  <c r="CS449" i="20"/>
  <c r="CS450" i="20"/>
  <c r="CS451" i="20"/>
  <c r="CS452" i="20"/>
  <c r="CS453" i="20"/>
  <c r="CS454" i="20"/>
  <c r="CS455" i="20"/>
  <c r="CS456" i="20"/>
  <c r="CS457" i="20"/>
  <c r="CS458" i="20"/>
  <c r="CS459" i="20"/>
  <c r="CS460" i="20"/>
  <c r="CS461" i="20"/>
  <c r="CS462" i="20"/>
  <c r="CS463" i="20"/>
  <c r="CS464" i="20"/>
  <c r="CS465" i="20"/>
  <c r="CS466" i="20"/>
  <c r="CS467" i="20"/>
  <c r="CS468" i="20"/>
  <c r="CS469" i="20"/>
  <c r="CS470" i="20"/>
  <c r="CS471" i="20"/>
  <c r="CS472" i="20"/>
  <c r="CS473" i="20"/>
  <c r="CS474" i="20"/>
  <c r="CS475" i="20"/>
  <c r="CS476" i="20"/>
  <c r="CS477" i="20"/>
  <c r="CS478" i="20"/>
  <c r="CS479" i="20"/>
  <c r="CS480" i="20"/>
  <c r="CS481" i="20"/>
  <c r="CS482" i="20"/>
  <c r="CS483" i="20"/>
  <c r="CS484" i="20"/>
  <c r="CS485" i="20"/>
  <c r="CS486" i="20"/>
  <c r="CS487" i="20"/>
  <c r="CS488" i="20"/>
  <c r="CS489" i="20"/>
  <c r="CS490" i="20"/>
  <c r="CS491" i="20"/>
  <c r="CS492" i="20"/>
  <c r="CS493" i="20"/>
  <c r="CS494" i="20"/>
  <c r="CS495" i="20"/>
  <c r="CS496" i="20"/>
  <c r="CS497" i="20"/>
  <c r="CS498" i="20"/>
  <c r="CS499" i="20"/>
  <c r="CS500" i="20"/>
  <c r="CS501" i="20"/>
  <c r="CS502" i="20"/>
  <c r="CS503" i="20"/>
  <c r="CS504" i="20"/>
  <c r="CS505" i="20"/>
  <c r="CS506" i="20"/>
  <c r="CS507" i="20"/>
  <c r="CS508" i="20"/>
  <c r="CS509" i="20"/>
  <c r="CS510" i="20"/>
  <c r="CS511" i="20"/>
  <c r="CS512" i="20"/>
  <c r="CS513" i="20"/>
  <c r="CS514" i="20"/>
  <c r="CS515" i="20"/>
  <c r="CS516" i="20"/>
  <c r="CS517" i="20"/>
  <c r="CS518" i="20"/>
  <c r="CS519" i="20"/>
  <c r="CS520" i="20"/>
  <c r="CS521" i="20"/>
  <c r="CS522" i="20"/>
  <c r="CS523" i="20"/>
  <c r="CS524" i="20"/>
  <c r="CS525" i="20"/>
  <c r="CS526" i="20"/>
  <c r="CS527" i="20"/>
  <c r="CS528" i="20"/>
  <c r="CS529" i="20"/>
  <c r="CS530" i="20"/>
  <c r="CS531" i="20"/>
  <c r="CS532" i="20"/>
  <c r="CS533" i="20"/>
  <c r="CS534" i="20"/>
  <c r="CS535" i="20"/>
  <c r="CS536" i="20"/>
  <c r="CS537" i="20"/>
  <c r="CS538" i="20"/>
  <c r="CS539" i="20"/>
  <c r="CS540" i="20"/>
  <c r="CS541" i="20"/>
  <c r="CS542" i="20"/>
  <c r="CS543" i="20"/>
  <c r="CS544" i="20"/>
  <c r="CS545" i="20"/>
  <c r="CS546" i="20"/>
  <c r="CS547" i="20"/>
  <c r="CS548" i="20"/>
  <c r="CS549" i="20"/>
  <c r="CS550" i="20"/>
  <c r="CS551" i="20"/>
  <c r="CS552" i="20"/>
  <c r="CS553" i="20"/>
  <c r="CS554" i="20"/>
  <c r="CS555" i="20"/>
  <c r="CS556" i="20"/>
  <c r="CS557" i="20"/>
  <c r="CS558" i="20"/>
  <c r="CS559" i="20"/>
  <c r="CS560" i="20"/>
  <c r="CS561" i="20"/>
  <c r="CS562" i="20"/>
  <c r="CS563" i="20"/>
  <c r="CS564" i="20"/>
  <c r="CS565" i="20"/>
  <c r="CR2" i="20"/>
  <c r="CR3" i="20"/>
  <c r="CR4" i="20"/>
  <c r="CR5" i="20"/>
  <c r="CR6" i="20"/>
  <c r="CR7" i="20"/>
  <c r="CR8" i="20"/>
  <c r="CR9" i="20"/>
  <c r="CR10" i="20"/>
  <c r="CR11" i="20"/>
  <c r="CR12" i="20"/>
  <c r="CR13" i="20"/>
  <c r="CR14" i="20"/>
  <c r="CR15" i="20"/>
  <c r="CR16" i="20"/>
  <c r="CR17" i="20"/>
  <c r="CR18" i="20"/>
  <c r="CR19" i="20"/>
  <c r="CR20" i="20"/>
  <c r="CR21" i="20"/>
  <c r="CR22" i="20"/>
  <c r="CR23" i="20"/>
  <c r="CR24" i="20"/>
  <c r="CR25" i="20"/>
  <c r="CR26" i="20"/>
  <c r="CR27" i="20"/>
  <c r="CR28" i="20"/>
  <c r="CR29" i="20"/>
  <c r="CR30" i="20"/>
  <c r="CR31" i="20"/>
  <c r="CR32" i="20"/>
  <c r="CR33" i="20"/>
  <c r="CR34" i="20"/>
  <c r="CR35" i="20"/>
  <c r="CR36" i="20"/>
  <c r="CR37" i="20"/>
  <c r="CR38" i="20"/>
  <c r="CR39" i="20"/>
  <c r="CR40" i="20"/>
  <c r="CR41" i="20"/>
  <c r="CR42" i="20"/>
  <c r="CR43" i="20"/>
  <c r="CR44" i="20"/>
  <c r="CR45" i="20"/>
  <c r="CR46" i="20"/>
  <c r="CR47" i="20"/>
  <c r="CR48" i="20"/>
  <c r="CR49" i="20"/>
  <c r="CR50" i="20"/>
  <c r="CR51" i="20"/>
  <c r="CR52" i="20"/>
  <c r="CR53" i="20"/>
  <c r="CR54" i="20"/>
  <c r="CR55" i="20"/>
  <c r="CR56" i="20"/>
  <c r="CR57" i="20"/>
  <c r="CR58" i="20"/>
  <c r="CR59" i="20"/>
  <c r="CR60" i="20"/>
  <c r="CR61" i="20"/>
  <c r="CR62" i="20"/>
  <c r="CR63" i="20"/>
  <c r="CR64" i="20"/>
  <c r="CR65" i="20"/>
  <c r="CR66" i="20"/>
  <c r="CR67" i="20"/>
  <c r="CR68" i="20"/>
  <c r="CR69" i="20"/>
  <c r="CR70" i="20"/>
  <c r="CR71" i="20"/>
  <c r="CR72" i="20"/>
  <c r="CR73" i="20"/>
  <c r="CR74" i="20"/>
  <c r="CR75" i="20"/>
  <c r="CR76" i="20"/>
  <c r="CR77" i="20"/>
  <c r="CR78" i="20"/>
  <c r="CR79" i="20"/>
  <c r="CR80" i="20"/>
  <c r="CR81" i="20"/>
  <c r="CR82" i="20"/>
  <c r="CR83" i="20"/>
  <c r="CR84" i="20"/>
  <c r="CR85" i="20"/>
  <c r="CR86" i="20"/>
  <c r="CR87" i="20"/>
  <c r="CR88" i="20"/>
  <c r="CR89" i="20"/>
  <c r="CR90" i="20"/>
  <c r="CR91" i="20"/>
  <c r="CR92" i="20"/>
  <c r="CR93" i="20"/>
  <c r="CR94" i="20"/>
  <c r="CR95" i="20"/>
  <c r="CR96" i="20"/>
  <c r="CR97" i="20"/>
  <c r="CR98" i="20"/>
  <c r="CR99" i="20"/>
  <c r="CR100" i="20"/>
  <c r="CR101" i="20"/>
  <c r="CR102" i="20"/>
  <c r="CR103" i="20"/>
  <c r="CR104" i="20"/>
  <c r="CR105" i="20"/>
  <c r="CR106" i="20"/>
  <c r="CR107" i="20"/>
  <c r="CR108" i="20"/>
  <c r="CR109" i="20"/>
  <c r="CR110" i="20"/>
  <c r="CR111" i="20"/>
  <c r="CR112" i="20"/>
  <c r="CR113" i="20"/>
  <c r="CR114" i="20"/>
  <c r="CR115" i="20"/>
  <c r="CR116" i="20"/>
  <c r="CR117" i="20"/>
  <c r="CR118" i="20"/>
  <c r="CR119" i="20"/>
  <c r="CR120" i="20"/>
  <c r="CR121" i="20"/>
  <c r="CR122" i="20"/>
  <c r="CR123" i="20"/>
  <c r="CR124" i="20"/>
  <c r="CR125" i="20"/>
  <c r="CR126" i="20"/>
  <c r="CR127" i="20"/>
  <c r="CR128" i="20"/>
  <c r="CR129" i="20"/>
  <c r="CR130" i="20"/>
  <c r="CR131" i="20"/>
  <c r="CR132" i="20"/>
  <c r="CR133" i="20"/>
  <c r="CR134" i="20"/>
  <c r="CR135" i="20"/>
  <c r="CR136" i="20"/>
  <c r="CR137" i="20"/>
  <c r="CR138" i="20"/>
  <c r="CR139" i="20"/>
  <c r="CR140" i="20"/>
  <c r="CR141" i="20"/>
  <c r="CR142" i="20"/>
  <c r="CR143" i="20"/>
  <c r="CR144" i="20"/>
  <c r="CR145" i="20"/>
  <c r="CR146" i="20"/>
  <c r="CR147" i="20"/>
  <c r="CR148" i="20"/>
  <c r="CR149" i="20"/>
  <c r="CR150" i="20"/>
  <c r="CR151" i="20"/>
  <c r="CR152" i="20"/>
  <c r="CR153" i="20"/>
  <c r="CR154" i="20"/>
  <c r="CR155" i="20"/>
  <c r="CR156" i="20"/>
  <c r="CR157" i="20"/>
  <c r="CR158" i="20"/>
  <c r="CR159" i="20"/>
  <c r="CR160" i="20"/>
  <c r="CR161" i="20"/>
  <c r="CR162" i="20"/>
  <c r="CR163" i="20"/>
  <c r="CR164" i="20"/>
  <c r="CR165" i="20"/>
  <c r="CR166" i="20"/>
  <c r="CR167" i="20"/>
  <c r="CR168" i="20"/>
  <c r="CR169" i="20"/>
  <c r="CR170" i="20"/>
  <c r="CR171" i="20"/>
  <c r="CR172" i="20"/>
  <c r="CR173" i="20"/>
  <c r="CR174" i="20"/>
  <c r="CR175" i="20"/>
  <c r="CR176" i="20"/>
  <c r="CR177" i="20"/>
  <c r="CR178" i="20"/>
  <c r="CR179" i="20"/>
  <c r="CR180" i="20"/>
  <c r="CR181" i="20"/>
  <c r="CR182" i="20"/>
  <c r="CR183" i="20"/>
  <c r="CR184" i="20"/>
  <c r="CR185" i="20"/>
  <c r="CR186" i="20"/>
  <c r="CR187" i="20"/>
  <c r="CR188" i="20"/>
  <c r="CR189" i="20"/>
  <c r="CR190" i="20"/>
  <c r="CR191" i="20"/>
  <c r="CR192" i="20"/>
  <c r="CR193" i="20"/>
  <c r="CR194" i="20"/>
  <c r="CR195" i="20"/>
  <c r="CR196" i="20"/>
  <c r="CR197" i="20"/>
  <c r="CR198" i="20"/>
  <c r="CR199" i="20"/>
  <c r="CR200" i="20"/>
  <c r="CR201" i="20"/>
  <c r="CR202" i="20"/>
  <c r="CR203" i="20"/>
  <c r="CR204" i="20"/>
  <c r="CR205" i="20"/>
  <c r="CR206" i="20"/>
  <c r="CR207" i="20"/>
  <c r="CR208" i="20"/>
  <c r="CR209" i="20"/>
  <c r="CR210" i="20"/>
  <c r="CR211" i="20"/>
  <c r="CR212" i="20"/>
  <c r="CR213" i="20"/>
  <c r="CR214" i="20"/>
  <c r="CR215" i="20"/>
  <c r="CR216" i="20"/>
  <c r="CR217" i="20"/>
  <c r="CR218" i="20"/>
  <c r="CR219" i="20"/>
  <c r="CR220" i="20"/>
  <c r="CR221" i="20"/>
  <c r="CR222" i="20"/>
  <c r="CR223" i="20"/>
  <c r="CR224" i="20"/>
  <c r="CR225" i="20"/>
  <c r="CR226" i="20"/>
  <c r="CR227" i="20"/>
  <c r="CR228" i="20"/>
  <c r="CR229" i="20"/>
  <c r="CR230" i="20"/>
  <c r="CR231" i="20"/>
  <c r="CR232" i="20"/>
  <c r="CR233" i="20"/>
  <c r="CR234" i="20"/>
  <c r="CR235" i="20"/>
  <c r="CR236" i="20"/>
  <c r="CR237" i="20"/>
  <c r="CR238" i="20"/>
  <c r="CR239" i="20"/>
  <c r="CR240" i="20"/>
  <c r="CR241" i="20"/>
  <c r="CR242" i="20"/>
  <c r="CR243" i="20"/>
  <c r="CR244" i="20"/>
  <c r="CR245" i="20"/>
  <c r="CR246" i="20"/>
  <c r="CR247" i="20"/>
  <c r="CR248" i="20"/>
  <c r="CR249" i="20"/>
  <c r="CR250" i="20"/>
  <c r="CR251" i="20"/>
  <c r="CR252" i="20"/>
  <c r="CR253" i="20"/>
  <c r="CR254" i="20"/>
  <c r="CR255" i="20"/>
  <c r="CR256" i="20"/>
  <c r="CR257" i="20"/>
  <c r="CR258" i="20"/>
  <c r="CR259" i="20"/>
  <c r="CR260" i="20"/>
  <c r="CR261" i="20"/>
  <c r="CR262" i="20"/>
  <c r="CR263" i="20"/>
  <c r="CR264" i="20"/>
  <c r="CR265" i="20"/>
  <c r="CR266" i="20"/>
  <c r="CR267" i="20"/>
  <c r="CR268" i="20"/>
  <c r="CR269" i="20"/>
  <c r="CR270" i="20"/>
  <c r="CR271" i="20"/>
  <c r="CR272" i="20"/>
  <c r="CR273" i="20"/>
  <c r="CR274" i="20"/>
  <c r="CR275" i="20"/>
  <c r="CR276" i="20"/>
  <c r="CR277" i="20"/>
  <c r="CR278" i="20"/>
  <c r="CR279" i="20"/>
  <c r="CR280" i="20"/>
  <c r="CR281" i="20"/>
  <c r="CR282" i="20"/>
  <c r="CR283" i="20"/>
  <c r="CR284" i="20"/>
  <c r="CR285" i="20"/>
  <c r="CR286" i="20"/>
  <c r="CR287" i="20"/>
  <c r="CR288" i="20"/>
  <c r="CR289" i="20"/>
  <c r="CR290" i="20"/>
  <c r="CR291" i="20"/>
  <c r="CR292" i="20"/>
  <c r="CR293" i="20"/>
  <c r="CR294" i="20"/>
  <c r="CR295" i="20"/>
  <c r="CR296" i="20"/>
  <c r="CR297" i="20"/>
  <c r="CR298" i="20"/>
  <c r="CR299" i="20"/>
  <c r="CR300" i="20"/>
  <c r="CR301" i="20"/>
  <c r="CR302" i="20"/>
  <c r="CR303" i="20"/>
  <c r="CR304" i="20"/>
  <c r="CR305" i="20"/>
  <c r="CR306" i="20"/>
  <c r="CR307" i="20"/>
  <c r="CR308" i="20"/>
  <c r="CR309" i="20"/>
  <c r="CR310" i="20"/>
  <c r="CR311" i="20"/>
  <c r="CR312" i="20"/>
  <c r="CR313" i="20"/>
  <c r="CR314" i="20"/>
  <c r="CR315" i="20"/>
  <c r="CR316" i="20"/>
  <c r="CR317" i="20"/>
  <c r="CR318" i="20"/>
  <c r="CR319" i="20"/>
  <c r="CR320" i="20"/>
  <c r="CR321" i="20"/>
  <c r="CR322" i="20"/>
  <c r="CR323" i="20"/>
  <c r="CR324" i="20"/>
  <c r="CR325" i="20"/>
  <c r="CR326" i="20"/>
  <c r="CR327" i="20"/>
  <c r="CR328" i="20"/>
  <c r="CR329" i="20"/>
  <c r="CR330" i="20"/>
  <c r="CR331" i="20"/>
  <c r="CR332" i="20"/>
  <c r="CR333" i="20"/>
  <c r="CR334" i="20"/>
  <c r="CR335" i="20"/>
  <c r="CR336" i="20"/>
  <c r="CR337" i="20"/>
  <c r="CR338" i="20"/>
  <c r="CR339" i="20"/>
  <c r="CR340" i="20"/>
  <c r="CR341" i="20"/>
  <c r="CR342" i="20"/>
  <c r="CR343" i="20"/>
  <c r="CR344" i="20"/>
  <c r="CR345" i="20"/>
  <c r="CR346" i="20"/>
  <c r="CR347" i="20"/>
  <c r="CR348" i="20"/>
  <c r="CR349" i="20"/>
  <c r="CR350" i="20"/>
  <c r="CR351" i="20"/>
  <c r="CR352" i="20"/>
  <c r="CR353" i="20"/>
  <c r="CR354" i="20"/>
  <c r="CR355" i="20"/>
  <c r="CR356" i="20"/>
  <c r="CR357" i="20"/>
  <c r="CR358" i="20"/>
  <c r="CR359" i="20"/>
  <c r="CR360" i="20"/>
  <c r="CR361" i="20"/>
  <c r="CR362" i="20"/>
  <c r="CR363" i="20"/>
  <c r="CR364" i="20"/>
  <c r="CR365" i="20"/>
  <c r="CR366" i="20"/>
  <c r="CR367" i="20"/>
  <c r="CR368" i="20"/>
  <c r="CR369" i="20"/>
  <c r="CR370" i="20"/>
  <c r="CR371" i="20"/>
  <c r="CR372" i="20"/>
  <c r="CR373" i="20"/>
  <c r="CR374" i="20"/>
  <c r="CR375" i="20"/>
  <c r="CR376" i="20"/>
  <c r="CR377" i="20"/>
  <c r="CR378" i="20"/>
  <c r="CR379" i="20"/>
  <c r="CR380" i="20"/>
  <c r="CR381" i="20"/>
  <c r="CR382" i="20"/>
  <c r="CR383" i="20"/>
  <c r="CR384" i="20"/>
  <c r="CR385" i="20"/>
  <c r="CR386" i="20"/>
  <c r="CR387" i="20"/>
  <c r="CR388" i="20"/>
  <c r="CR389" i="20"/>
  <c r="CR390" i="20"/>
  <c r="CR391" i="20"/>
  <c r="CR392" i="20"/>
  <c r="CR393" i="20"/>
  <c r="CR394" i="20"/>
  <c r="CR395" i="20"/>
  <c r="CR396" i="20"/>
  <c r="CR397" i="20"/>
  <c r="CR398" i="20"/>
  <c r="CR399" i="20"/>
  <c r="CR400" i="20"/>
  <c r="CR401" i="20"/>
  <c r="CR402" i="20"/>
  <c r="CR403" i="20"/>
  <c r="CR404" i="20"/>
  <c r="CR405" i="20"/>
  <c r="CR406" i="20"/>
  <c r="CR407" i="20"/>
  <c r="CR408" i="20"/>
  <c r="CR409" i="20"/>
  <c r="CR410" i="20"/>
  <c r="CR411" i="20"/>
  <c r="CR412" i="20"/>
  <c r="CR413" i="20"/>
  <c r="CR414" i="20"/>
  <c r="CR415" i="20"/>
  <c r="CR416" i="20"/>
  <c r="CR417" i="20"/>
  <c r="CR418" i="20"/>
  <c r="CR419" i="20"/>
  <c r="CR420" i="20"/>
  <c r="CR421" i="20"/>
  <c r="CR422" i="20"/>
  <c r="CR423" i="20"/>
  <c r="CR424" i="20"/>
  <c r="CR425" i="20"/>
  <c r="CR426" i="20"/>
  <c r="CR427" i="20"/>
  <c r="CR428" i="20"/>
  <c r="CR429" i="20"/>
  <c r="CR430" i="20"/>
  <c r="CR431" i="20"/>
  <c r="CR432" i="20"/>
  <c r="CR433" i="20"/>
  <c r="CR434" i="20"/>
  <c r="CR435" i="20"/>
  <c r="CR436" i="20"/>
  <c r="CR437" i="20"/>
  <c r="CR438" i="20"/>
  <c r="CR439" i="20"/>
  <c r="CR440" i="20"/>
  <c r="CR441" i="20"/>
  <c r="CR442" i="20"/>
  <c r="CR443" i="20"/>
  <c r="CR444" i="20"/>
  <c r="CR445" i="20"/>
  <c r="CR446" i="20"/>
  <c r="CR447" i="20"/>
  <c r="CR448" i="20"/>
  <c r="CR449" i="20"/>
  <c r="CR450" i="20"/>
  <c r="CR451" i="20"/>
  <c r="CR452" i="20"/>
  <c r="CR453" i="20"/>
  <c r="CR454" i="20"/>
  <c r="CR455" i="20"/>
  <c r="CR456" i="20"/>
  <c r="CR457" i="20"/>
  <c r="CR458" i="20"/>
  <c r="CR459" i="20"/>
  <c r="CR460" i="20"/>
  <c r="CR461" i="20"/>
  <c r="CR462" i="20"/>
  <c r="CR463" i="20"/>
  <c r="CR464" i="20"/>
  <c r="CR465" i="20"/>
  <c r="CR466" i="20"/>
  <c r="CR467" i="20"/>
  <c r="CR468" i="20"/>
  <c r="CR469" i="20"/>
  <c r="CR470" i="20"/>
  <c r="CR471" i="20"/>
  <c r="CR472" i="20"/>
  <c r="CR473" i="20"/>
  <c r="CR474" i="20"/>
  <c r="CR475" i="20"/>
  <c r="CR476" i="20"/>
  <c r="CR477" i="20"/>
  <c r="CR478" i="20"/>
  <c r="CR479" i="20"/>
  <c r="CR480" i="20"/>
  <c r="CR481" i="20"/>
  <c r="CR482" i="20"/>
  <c r="CR483" i="20"/>
  <c r="CR484" i="20"/>
  <c r="CR485" i="20"/>
  <c r="CR486" i="20"/>
  <c r="CR487" i="20"/>
  <c r="CR488" i="20"/>
  <c r="CR489" i="20"/>
  <c r="CR490" i="20"/>
  <c r="CR491" i="20"/>
  <c r="CR492" i="20"/>
  <c r="CR493" i="20"/>
  <c r="CR494" i="20"/>
  <c r="CR495" i="20"/>
  <c r="CR496" i="20"/>
  <c r="CR497" i="20"/>
  <c r="CR498" i="20"/>
  <c r="CR499" i="20"/>
  <c r="CR500" i="20"/>
  <c r="CR501" i="20"/>
  <c r="CR502" i="20"/>
  <c r="CR503" i="20"/>
  <c r="CR504" i="20"/>
  <c r="CR505" i="20"/>
  <c r="CR506" i="20"/>
  <c r="CR507" i="20"/>
  <c r="CR508" i="20"/>
  <c r="CR509" i="20"/>
  <c r="CR510" i="20"/>
  <c r="CR511" i="20"/>
  <c r="CR512" i="20"/>
  <c r="CR513" i="20"/>
  <c r="CR514" i="20"/>
  <c r="CR515" i="20"/>
  <c r="CR516" i="20"/>
  <c r="CR517" i="20"/>
  <c r="CR518" i="20"/>
  <c r="CR519" i="20"/>
  <c r="CR520" i="20"/>
  <c r="CR521" i="20"/>
  <c r="CR522" i="20"/>
  <c r="CR523" i="20"/>
  <c r="CR524" i="20"/>
  <c r="CR525" i="20"/>
  <c r="CR526" i="20"/>
  <c r="CR527" i="20"/>
  <c r="CR528" i="20"/>
  <c r="CR529" i="20"/>
  <c r="CR530" i="20"/>
  <c r="CR531" i="20"/>
  <c r="CR532" i="20"/>
  <c r="CR533" i="20"/>
  <c r="CR534" i="20"/>
  <c r="CR535" i="20"/>
  <c r="CR536" i="20"/>
  <c r="CR537" i="20"/>
  <c r="CR538" i="20"/>
  <c r="CR539" i="20"/>
  <c r="CR540" i="20"/>
  <c r="CR541" i="20"/>
  <c r="CR542" i="20"/>
  <c r="CR543" i="20"/>
  <c r="CR544" i="20"/>
  <c r="CR545" i="20"/>
  <c r="CR546" i="20"/>
  <c r="CR547" i="20"/>
  <c r="CR548" i="20"/>
  <c r="CR549" i="20"/>
  <c r="CR550" i="20"/>
  <c r="CR551" i="20"/>
  <c r="CR552" i="20"/>
  <c r="CR553" i="20"/>
  <c r="CR554" i="20"/>
  <c r="CR555" i="20"/>
  <c r="CR556" i="20"/>
  <c r="CR557" i="20"/>
  <c r="CR558" i="20"/>
  <c r="CR559" i="20"/>
  <c r="CR560" i="20"/>
  <c r="CR561" i="20"/>
  <c r="CR562" i="20"/>
  <c r="CR563" i="20"/>
  <c r="CR564" i="20"/>
  <c r="CR565" i="20"/>
  <c r="CQ2" i="20"/>
  <c r="CQ3" i="20"/>
  <c r="CQ4" i="20"/>
  <c r="CQ5" i="20"/>
  <c r="CQ6" i="20"/>
  <c r="CQ7" i="20"/>
  <c r="CQ8" i="20"/>
  <c r="CQ9" i="20"/>
  <c r="CQ10" i="20"/>
  <c r="CQ11" i="20"/>
  <c r="CQ12" i="20"/>
  <c r="CQ13" i="20"/>
  <c r="CQ14" i="20"/>
  <c r="CQ15" i="20"/>
  <c r="CQ16" i="20"/>
  <c r="CQ17" i="20"/>
  <c r="CQ18" i="20"/>
  <c r="CQ19" i="20"/>
  <c r="CQ20" i="20"/>
  <c r="CQ21" i="20"/>
  <c r="CQ22" i="20"/>
  <c r="CQ23" i="20"/>
  <c r="CQ24" i="20"/>
  <c r="CQ25" i="20"/>
  <c r="CQ26" i="20"/>
  <c r="CQ27" i="20"/>
  <c r="CQ28" i="20"/>
  <c r="CQ29" i="20"/>
  <c r="CQ30" i="20"/>
  <c r="CQ31" i="20"/>
  <c r="CQ32" i="20"/>
  <c r="CQ33" i="20"/>
  <c r="CQ34" i="20"/>
  <c r="CQ35" i="20"/>
  <c r="CQ36" i="20"/>
  <c r="CQ37" i="20"/>
  <c r="CQ38" i="20"/>
  <c r="CQ39" i="20"/>
  <c r="CQ40" i="20"/>
  <c r="CQ41" i="20"/>
  <c r="CQ42" i="20"/>
  <c r="CQ43" i="20"/>
  <c r="CQ44" i="20"/>
  <c r="CQ45" i="20"/>
  <c r="CQ46" i="20"/>
  <c r="CQ47" i="20"/>
  <c r="CQ48" i="20"/>
  <c r="CQ49" i="20"/>
  <c r="CQ50" i="20"/>
  <c r="CQ51" i="20"/>
  <c r="CQ52" i="20"/>
  <c r="CQ53" i="20"/>
  <c r="CQ54" i="20"/>
  <c r="CQ55" i="20"/>
  <c r="CQ56" i="20"/>
  <c r="CQ57" i="20"/>
  <c r="CQ58" i="20"/>
  <c r="CQ59" i="20"/>
  <c r="CQ60" i="20"/>
  <c r="CQ61" i="20"/>
  <c r="CQ62" i="20"/>
  <c r="CQ63" i="20"/>
  <c r="CQ64" i="20"/>
  <c r="CQ65" i="20"/>
  <c r="CQ66" i="20"/>
  <c r="CQ67" i="20"/>
  <c r="CQ68" i="20"/>
  <c r="CQ69" i="20"/>
  <c r="CQ70" i="20"/>
  <c r="CQ71" i="20"/>
  <c r="CQ72" i="20"/>
  <c r="CQ73" i="20"/>
  <c r="CQ74" i="20"/>
  <c r="CQ75" i="20"/>
  <c r="CQ76" i="20"/>
  <c r="CQ77" i="20"/>
  <c r="CQ78" i="20"/>
  <c r="CQ79" i="20"/>
  <c r="CQ80" i="20"/>
  <c r="CQ81" i="20"/>
  <c r="CQ82" i="20"/>
  <c r="CQ83" i="20"/>
  <c r="CQ84" i="20"/>
  <c r="CQ85" i="20"/>
  <c r="CQ86" i="20"/>
  <c r="CQ87" i="20"/>
  <c r="CQ88" i="20"/>
  <c r="CQ89" i="20"/>
  <c r="CQ90" i="20"/>
  <c r="CQ91" i="20"/>
  <c r="CQ92" i="20"/>
  <c r="CQ93" i="20"/>
  <c r="CQ94" i="20"/>
  <c r="CQ95" i="20"/>
  <c r="CQ96" i="20"/>
  <c r="CQ97" i="20"/>
  <c r="CQ98" i="20"/>
  <c r="CQ99" i="20"/>
  <c r="CQ100" i="20"/>
  <c r="CQ101" i="20"/>
  <c r="CQ102" i="20"/>
  <c r="CQ103" i="20"/>
  <c r="CQ104" i="20"/>
  <c r="CQ105" i="20"/>
  <c r="CQ106" i="20"/>
  <c r="CQ107" i="20"/>
  <c r="CQ108" i="20"/>
  <c r="CQ109" i="20"/>
  <c r="CQ110" i="20"/>
  <c r="CQ111" i="20"/>
  <c r="CQ112" i="20"/>
  <c r="CQ113" i="20"/>
  <c r="CQ114" i="20"/>
  <c r="CQ115" i="20"/>
  <c r="CQ116" i="20"/>
  <c r="CQ117" i="20"/>
  <c r="CQ118" i="20"/>
  <c r="CQ119" i="20"/>
  <c r="CQ120" i="20"/>
  <c r="CQ121" i="20"/>
  <c r="CQ122" i="20"/>
  <c r="CQ123" i="20"/>
  <c r="CQ124" i="20"/>
  <c r="CQ125" i="20"/>
  <c r="CQ126" i="20"/>
  <c r="CQ127" i="20"/>
  <c r="CQ128" i="20"/>
  <c r="CQ129" i="20"/>
  <c r="CQ130" i="20"/>
  <c r="CQ131" i="20"/>
  <c r="CQ132" i="20"/>
  <c r="CQ133" i="20"/>
  <c r="CQ134" i="20"/>
  <c r="CQ135" i="20"/>
  <c r="CQ136" i="20"/>
  <c r="CQ137" i="20"/>
  <c r="CQ138" i="20"/>
  <c r="CQ139" i="20"/>
  <c r="CQ140" i="20"/>
  <c r="CQ141" i="20"/>
  <c r="CQ142" i="20"/>
  <c r="CQ143" i="20"/>
  <c r="CQ144" i="20"/>
  <c r="CQ145" i="20"/>
  <c r="CQ146" i="20"/>
  <c r="CQ147" i="20"/>
  <c r="CQ148" i="20"/>
  <c r="CQ149" i="20"/>
  <c r="CQ150" i="20"/>
  <c r="CQ151" i="20"/>
  <c r="CQ152" i="20"/>
  <c r="CQ153" i="20"/>
  <c r="CQ154" i="20"/>
  <c r="CQ155" i="20"/>
  <c r="CQ156" i="20"/>
  <c r="CQ157" i="20"/>
  <c r="CQ158" i="20"/>
  <c r="CQ159" i="20"/>
  <c r="CQ160" i="20"/>
  <c r="CQ161" i="20"/>
  <c r="CQ162" i="20"/>
  <c r="CQ163" i="20"/>
  <c r="CQ164" i="20"/>
  <c r="CQ165" i="20"/>
  <c r="CQ166" i="20"/>
  <c r="CQ167" i="20"/>
  <c r="CQ168" i="20"/>
  <c r="CQ169" i="20"/>
  <c r="CQ170" i="20"/>
  <c r="CQ171" i="20"/>
  <c r="CQ172" i="20"/>
  <c r="CQ173" i="20"/>
  <c r="CQ174" i="20"/>
  <c r="CQ175" i="20"/>
  <c r="CQ176" i="20"/>
  <c r="CQ177" i="20"/>
  <c r="CQ178" i="20"/>
  <c r="CQ179" i="20"/>
  <c r="CQ180" i="20"/>
  <c r="CQ181" i="20"/>
  <c r="CQ182" i="20"/>
  <c r="CQ183" i="20"/>
  <c r="CQ184" i="20"/>
  <c r="CQ185" i="20"/>
  <c r="CQ186" i="20"/>
  <c r="CQ187" i="20"/>
  <c r="CQ188" i="20"/>
  <c r="CQ189" i="20"/>
  <c r="CQ190" i="20"/>
  <c r="CQ191" i="20"/>
  <c r="CQ192" i="20"/>
  <c r="CQ193" i="20"/>
  <c r="CQ194" i="20"/>
  <c r="CQ195" i="20"/>
  <c r="CQ196" i="20"/>
  <c r="CQ197" i="20"/>
  <c r="CQ198" i="20"/>
  <c r="CQ199" i="20"/>
  <c r="CQ200" i="20"/>
  <c r="CQ201" i="20"/>
  <c r="CQ202" i="20"/>
  <c r="CQ203" i="20"/>
  <c r="CQ204" i="20"/>
  <c r="CQ205" i="20"/>
  <c r="CQ206" i="20"/>
  <c r="CQ207" i="20"/>
  <c r="CQ208" i="20"/>
  <c r="CQ209" i="20"/>
  <c r="CQ210" i="20"/>
  <c r="CQ211" i="20"/>
  <c r="CQ212" i="20"/>
  <c r="CQ213" i="20"/>
  <c r="CQ214" i="20"/>
  <c r="CQ215" i="20"/>
  <c r="CQ216" i="20"/>
  <c r="CQ217" i="20"/>
  <c r="CQ218" i="20"/>
  <c r="CQ219" i="20"/>
  <c r="CQ220" i="20"/>
  <c r="CQ221" i="20"/>
  <c r="CQ222" i="20"/>
  <c r="CQ223" i="20"/>
  <c r="CQ224" i="20"/>
  <c r="CQ225" i="20"/>
  <c r="CQ226" i="20"/>
  <c r="CQ227" i="20"/>
  <c r="CQ228" i="20"/>
  <c r="CQ229" i="20"/>
  <c r="CQ230" i="20"/>
  <c r="CQ231" i="20"/>
  <c r="CQ232" i="20"/>
  <c r="CQ233" i="20"/>
  <c r="CQ234" i="20"/>
  <c r="CQ235" i="20"/>
  <c r="CQ236" i="20"/>
  <c r="CQ237" i="20"/>
  <c r="CQ238" i="20"/>
  <c r="CQ239" i="20"/>
  <c r="CQ240" i="20"/>
  <c r="CQ241" i="20"/>
  <c r="CQ242" i="20"/>
  <c r="CQ243" i="20"/>
  <c r="CQ244" i="20"/>
  <c r="CQ245" i="20"/>
  <c r="CQ246" i="20"/>
  <c r="CQ247" i="20"/>
  <c r="CQ248" i="20"/>
  <c r="CQ249" i="20"/>
  <c r="CQ250" i="20"/>
  <c r="CQ251" i="20"/>
  <c r="CQ252" i="20"/>
  <c r="CQ253" i="20"/>
  <c r="CQ254" i="20"/>
  <c r="CQ255" i="20"/>
  <c r="CQ256" i="20"/>
  <c r="CQ257" i="20"/>
  <c r="CQ258" i="20"/>
  <c r="CQ259" i="20"/>
  <c r="CQ260" i="20"/>
  <c r="CQ261" i="20"/>
  <c r="CQ262" i="20"/>
  <c r="CQ263" i="20"/>
  <c r="CQ264" i="20"/>
  <c r="CQ265" i="20"/>
  <c r="CQ266" i="20"/>
  <c r="CQ267" i="20"/>
  <c r="CQ268" i="20"/>
  <c r="CQ269" i="20"/>
  <c r="CQ270" i="20"/>
  <c r="CQ271" i="20"/>
  <c r="CQ272" i="20"/>
  <c r="CQ273" i="20"/>
  <c r="CQ274" i="20"/>
  <c r="CQ275" i="20"/>
  <c r="CQ276" i="20"/>
  <c r="CQ277" i="20"/>
  <c r="CQ278" i="20"/>
  <c r="CQ279" i="20"/>
  <c r="CQ280" i="20"/>
  <c r="CQ281" i="20"/>
  <c r="CQ282" i="20"/>
  <c r="CQ283" i="20"/>
  <c r="CQ284" i="20"/>
  <c r="CQ285" i="20"/>
  <c r="CQ286" i="20"/>
  <c r="CQ287" i="20"/>
  <c r="CQ288" i="20"/>
  <c r="CQ289" i="20"/>
  <c r="CQ290" i="20"/>
  <c r="CQ291" i="20"/>
  <c r="CQ292" i="20"/>
  <c r="CQ293" i="20"/>
  <c r="CQ294" i="20"/>
  <c r="CQ295" i="20"/>
  <c r="CQ296" i="20"/>
  <c r="CQ297" i="20"/>
  <c r="CQ298" i="20"/>
  <c r="CQ299" i="20"/>
  <c r="CQ300" i="20"/>
  <c r="CQ301" i="20"/>
  <c r="CQ302" i="20"/>
  <c r="CQ303" i="20"/>
  <c r="CQ304" i="20"/>
  <c r="CQ305" i="20"/>
  <c r="CQ306" i="20"/>
  <c r="CQ307" i="20"/>
  <c r="CQ308" i="20"/>
  <c r="CQ309" i="20"/>
  <c r="CQ310" i="20"/>
  <c r="CQ311" i="20"/>
  <c r="CQ312" i="20"/>
  <c r="CQ313" i="20"/>
  <c r="CQ314" i="20"/>
  <c r="CQ315" i="20"/>
  <c r="CQ316" i="20"/>
  <c r="CQ317" i="20"/>
  <c r="CQ318" i="20"/>
  <c r="CQ319" i="20"/>
  <c r="CQ320" i="20"/>
  <c r="CQ321" i="20"/>
  <c r="CQ322" i="20"/>
  <c r="CQ323" i="20"/>
  <c r="CQ324" i="20"/>
  <c r="CQ325" i="20"/>
  <c r="CQ326" i="20"/>
  <c r="CQ327" i="20"/>
  <c r="CQ328" i="20"/>
  <c r="CQ329" i="20"/>
  <c r="CQ330" i="20"/>
  <c r="CQ331" i="20"/>
  <c r="CQ332" i="20"/>
  <c r="CQ333" i="20"/>
  <c r="CQ334" i="20"/>
  <c r="CQ335" i="20"/>
  <c r="CQ336" i="20"/>
  <c r="CQ337" i="20"/>
  <c r="CQ338" i="20"/>
  <c r="CQ339" i="20"/>
  <c r="CQ340" i="20"/>
  <c r="CQ341" i="20"/>
  <c r="CQ342" i="20"/>
  <c r="CQ343" i="20"/>
  <c r="CQ344" i="20"/>
  <c r="CQ345" i="20"/>
  <c r="CQ346" i="20"/>
  <c r="CQ347" i="20"/>
  <c r="CQ348" i="20"/>
  <c r="CQ349" i="20"/>
  <c r="CQ350" i="20"/>
  <c r="CQ351" i="20"/>
  <c r="CQ352" i="20"/>
  <c r="CQ353" i="20"/>
  <c r="CQ354" i="20"/>
  <c r="CQ355" i="20"/>
  <c r="CQ356" i="20"/>
  <c r="CQ357" i="20"/>
  <c r="CQ358" i="20"/>
  <c r="CQ359" i="20"/>
  <c r="CQ360" i="20"/>
  <c r="CQ361" i="20"/>
  <c r="CQ362" i="20"/>
  <c r="CQ363" i="20"/>
  <c r="CQ364" i="20"/>
  <c r="CQ365" i="20"/>
  <c r="CQ366" i="20"/>
  <c r="CQ367" i="20"/>
  <c r="CQ368" i="20"/>
  <c r="CQ369" i="20"/>
  <c r="CQ370" i="20"/>
  <c r="CQ371" i="20"/>
  <c r="CQ372" i="20"/>
  <c r="CQ373" i="20"/>
  <c r="CQ374" i="20"/>
  <c r="CQ375" i="20"/>
  <c r="CQ376" i="20"/>
  <c r="CQ377" i="20"/>
  <c r="CQ378" i="20"/>
  <c r="CQ379" i="20"/>
  <c r="CQ380" i="20"/>
  <c r="CQ381" i="20"/>
  <c r="CQ382" i="20"/>
  <c r="CQ383" i="20"/>
  <c r="CQ384" i="20"/>
  <c r="CQ385" i="20"/>
  <c r="CQ386" i="20"/>
  <c r="CQ387" i="20"/>
  <c r="CQ388" i="20"/>
  <c r="CQ389" i="20"/>
  <c r="CQ390" i="20"/>
  <c r="CQ391" i="20"/>
  <c r="CQ392" i="20"/>
  <c r="CQ393" i="20"/>
  <c r="CQ394" i="20"/>
  <c r="CQ395" i="20"/>
  <c r="CQ396" i="20"/>
  <c r="CQ397" i="20"/>
  <c r="CQ398" i="20"/>
  <c r="CQ399" i="20"/>
  <c r="CQ400" i="20"/>
  <c r="CQ401" i="20"/>
  <c r="CQ402" i="20"/>
  <c r="CQ403" i="20"/>
  <c r="CQ404" i="20"/>
  <c r="CQ405" i="20"/>
  <c r="CQ406" i="20"/>
  <c r="CQ407" i="20"/>
  <c r="CQ408" i="20"/>
  <c r="CQ409" i="20"/>
  <c r="CQ410" i="20"/>
  <c r="CQ411" i="20"/>
  <c r="CQ412" i="20"/>
  <c r="CQ413" i="20"/>
  <c r="CQ414" i="20"/>
  <c r="CQ415" i="20"/>
  <c r="CQ416" i="20"/>
  <c r="CQ417" i="20"/>
  <c r="CQ418" i="20"/>
  <c r="CQ419" i="20"/>
  <c r="CQ420" i="20"/>
  <c r="CQ421" i="20"/>
  <c r="CQ422" i="20"/>
  <c r="CQ423" i="20"/>
  <c r="CQ424" i="20"/>
  <c r="CQ425" i="20"/>
  <c r="CQ426" i="20"/>
  <c r="CQ427" i="20"/>
  <c r="CQ428" i="20"/>
  <c r="CQ429" i="20"/>
  <c r="CQ430" i="20"/>
  <c r="CQ431" i="20"/>
  <c r="CQ432" i="20"/>
  <c r="CQ433" i="20"/>
  <c r="CQ434" i="20"/>
  <c r="CQ435" i="20"/>
  <c r="CQ436" i="20"/>
  <c r="CQ437" i="20"/>
  <c r="CQ438" i="20"/>
  <c r="CQ439" i="20"/>
  <c r="CQ440" i="20"/>
  <c r="CQ441" i="20"/>
  <c r="CQ442" i="20"/>
  <c r="CQ443" i="20"/>
  <c r="CQ444" i="20"/>
  <c r="CQ445" i="20"/>
  <c r="CQ446" i="20"/>
  <c r="CQ447" i="20"/>
  <c r="CQ448" i="20"/>
  <c r="CQ449" i="20"/>
  <c r="CQ450" i="20"/>
  <c r="CQ451" i="20"/>
  <c r="CQ452" i="20"/>
  <c r="CQ453" i="20"/>
  <c r="CQ454" i="20"/>
  <c r="CQ455" i="20"/>
  <c r="CQ456" i="20"/>
  <c r="CQ457" i="20"/>
  <c r="CQ458" i="20"/>
  <c r="CQ459" i="20"/>
  <c r="CQ460" i="20"/>
  <c r="CQ461" i="20"/>
  <c r="CQ462" i="20"/>
  <c r="CQ463" i="20"/>
  <c r="CQ464" i="20"/>
  <c r="CQ465" i="20"/>
  <c r="CQ466" i="20"/>
  <c r="CQ467" i="20"/>
  <c r="CQ468" i="20"/>
  <c r="CQ469" i="20"/>
  <c r="CQ470" i="20"/>
  <c r="CQ471" i="20"/>
  <c r="CQ472" i="20"/>
  <c r="CQ473" i="20"/>
  <c r="CQ474" i="20"/>
  <c r="CQ475" i="20"/>
  <c r="CQ476" i="20"/>
  <c r="CQ477" i="20"/>
  <c r="CQ478" i="20"/>
  <c r="CQ479" i="20"/>
  <c r="CQ480" i="20"/>
  <c r="CQ481" i="20"/>
  <c r="CQ482" i="20"/>
  <c r="CQ483" i="20"/>
  <c r="CQ484" i="20"/>
  <c r="CQ485" i="20"/>
  <c r="CQ486" i="20"/>
  <c r="CQ487" i="20"/>
  <c r="CQ488" i="20"/>
  <c r="CQ489" i="20"/>
  <c r="CQ490" i="20"/>
  <c r="CQ491" i="20"/>
  <c r="CQ492" i="20"/>
  <c r="CQ493" i="20"/>
  <c r="CQ494" i="20"/>
  <c r="CQ495" i="20"/>
  <c r="CQ496" i="20"/>
  <c r="CQ497" i="20"/>
  <c r="CQ498" i="20"/>
  <c r="CQ499" i="20"/>
  <c r="CQ500" i="20"/>
  <c r="CQ501" i="20"/>
  <c r="CQ502" i="20"/>
  <c r="CQ503" i="20"/>
  <c r="CQ504" i="20"/>
  <c r="CQ505" i="20"/>
  <c r="CQ506" i="20"/>
  <c r="CQ507" i="20"/>
  <c r="CQ508" i="20"/>
  <c r="CQ509" i="20"/>
  <c r="CQ510" i="20"/>
  <c r="CQ511" i="20"/>
  <c r="CQ512" i="20"/>
  <c r="CQ513" i="20"/>
  <c r="CQ514" i="20"/>
  <c r="CQ515" i="20"/>
  <c r="CQ516" i="20"/>
  <c r="CQ517" i="20"/>
  <c r="CQ518" i="20"/>
  <c r="CQ519" i="20"/>
  <c r="CQ520" i="20"/>
  <c r="CQ521" i="20"/>
  <c r="CQ522" i="20"/>
  <c r="CQ523" i="20"/>
  <c r="CQ524" i="20"/>
  <c r="CQ525" i="20"/>
  <c r="CQ526" i="20"/>
  <c r="CQ527" i="20"/>
  <c r="CQ528" i="20"/>
  <c r="CQ529" i="20"/>
  <c r="CQ530" i="20"/>
  <c r="CQ531" i="20"/>
  <c r="CQ532" i="20"/>
  <c r="CQ533" i="20"/>
  <c r="CQ534" i="20"/>
  <c r="CQ535" i="20"/>
  <c r="CQ536" i="20"/>
  <c r="CQ537" i="20"/>
  <c r="CQ538" i="20"/>
  <c r="CQ539" i="20"/>
  <c r="CQ540" i="20"/>
  <c r="CQ541" i="20"/>
  <c r="CQ542" i="20"/>
  <c r="CQ543" i="20"/>
  <c r="CQ544" i="20"/>
  <c r="CQ545" i="20"/>
  <c r="CQ546" i="20"/>
  <c r="CQ547" i="20"/>
  <c r="CQ548" i="20"/>
  <c r="CQ549" i="20"/>
  <c r="CQ550" i="20"/>
  <c r="CQ551" i="20"/>
  <c r="CQ552" i="20"/>
  <c r="CQ553" i="20"/>
  <c r="CQ554" i="20"/>
  <c r="CQ555" i="20"/>
  <c r="CQ556" i="20"/>
  <c r="CQ557" i="20"/>
  <c r="CQ558" i="20"/>
  <c r="CQ559" i="20"/>
  <c r="CQ560" i="20"/>
  <c r="CQ561" i="20"/>
  <c r="CQ562" i="20"/>
  <c r="CQ563" i="20"/>
  <c r="CQ564" i="20"/>
  <c r="CQ565" i="20"/>
  <c r="CP2" i="20"/>
  <c r="CP3" i="20"/>
  <c r="CP4" i="20"/>
  <c r="CP5" i="20"/>
  <c r="CP6" i="20"/>
  <c r="CP7" i="20"/>
  <c r="CP8" i="20"/>
  <c r="CP9" i="20"/>
  <c r="CP10" i="20"/>
  <c r="CP11" i="20"/>
  <c r="CP12" i="20"/>
  <c r="CP13" i="20"/>
  <c r="CP14" i="20"/>
  <c r="CP15" i="20"/>
  <c r="CP16" i="20"/>
  <c r="CP17" i="20"/>
  <c r="CP18" i="20"/>
  <c r="CP19" i="20"/>
  <c r="CP20" i="20"/>
  <c r="CP21" i="20"/>
  <c r="CP22" i="20"/>
  <c r="CP23" i="20"/>
  <c r="CP24" i="20"/>
  <c r="CP25" i="20"/>
  <c r="CP26" i="20"/>
  <c r="CP27" i="20"/>
  <c r="CP28" i="20"/>
  <c r="CP29" i="20"/>
  <c r="CP30" i="20"/>
  <c r="CP31" i="20"/>
  <c r="CP32" i="20"/>
  <c r="CP33" i="20"/>
  <c r="CP34" i="20"/>
  <c r="CP35" i="20"/>
  <c r="CP36" i="20"/>
  <c r="CP37" i="20"/>
  <c r="CP38" i="20"/>
  <c r="CP39" i="20"/>
  <c r="CP40" i="20"/>
  <c r="CP41" i="20"/>
  <c r="CP42" i="20"/>
  <c r="CP43" i="20"/>
  <c r="CP44" i="20"/>
  <c r="CP45" i="20"/>
  <c r="CP46" i="20"/>
  <c r="CP47" i="20"/>
  <c r="CP48" i="20"/>
  <c r="CP49" i="20"/>
  <c r="CP50" i="20"/>
  <c r="CP51" i="20"/>
  <c r="CP52" i="20"/>
  <c r="CP53" i="20"/>
  <c r="CP54" i="20"/>
  <c r="CP55" i="20"/>
  <c r="CP56" i="20"/>
  <c r="CP57" i="20"/>
  <c r="CP58" i="20"/>
  <c r="CP59" i="20"/>
  <c r="CP60" i="20"/>
  <c r="CP61" i="20"/>
  <c r="CP62" i="20"/>
  <c r="CP63" i="20"/>
  <c r="CP64" i="20"/>
  <c r="CP65" i="20"/>
  <c r="CP66" i="20"/>
  <c r="CP67" i="20"/>
  <c r="CP68" i="20"/>
  <c r="CP69" i="20"/>
  <c r="CP70" i="20"/>
  <c r="CP71" i="20"/>
  <c r="CP72" i="20"/>
  <c r="CP73" i="20"/>
  <c r="CP74" i="20"/>
  <c r="CP75" i="20"/>
  <c r="CP76" i="20"/>
  <c r="CP77" i="20"/>
  <c r="CP78" i="20"/>
  <c r="CP79" i="20"/>
  <c r="CP80" i="20"/>
  <c r="CP81" i="20"/>
  <c r="CP82" i="20"/>
  <c r="CP83" i="20"/>
  <c r="CP84" i="20"/>
  <c r="CP85" i="20"/>
  <c r="CP86" i="20"/>
  <c r="CP87" i="20"/>
  <c r="CP88" i="20"/>
  <c r="CP89" i="20"/>
  <c r="CP90" i="20"/>
  <c r="CP91" i="20"/>
  <c r="CP92" i="20"/>
  <c r="CP93" i="20"/>
  <c r="CP94" i="20"/>
  <c r="CP95" i="20"/>
  <c r="CP96" i="20"/>
  <c r="CP97" i="20"/>
  <c r="CP98" i="20"/>
  <c r="CP99" i="20"/>
  <c r="CP100" i="20"/>
  <c r="CP101" i="20"/>
  <c r="CP102" i="20"/>
  <c r="CP103" i="20"/>
  <c r="CP104" i="20"/>
  <c r="CP105" i="20"/>
  <c r="CP106" i="20"/>
  <c r="CP107" i="20"/>
  <c r="CP108" i="20"/>
  <c r="CP109" i="20"/>
  <c r="CP110" i="20"/>
  <c r="CP111" i="20"/>
  <c r="CP112" i="20"/>
  <c r="CP113" i="20"/>
  <c r="CP114" i="20"/>
  <c r="CP115" i="20"/>
  <c r="CP116" i="20"/>
  <c r="CP117" i="20"/>
  <c r="CP118" i="20"/>
  <c r="CP119" i="20"/>
  <c r="CP120" i="20"/>
  <c r="CP121" i="20"/>
  <c r="CP122" i="20"/>
  <c r="CP123" i="20"/>
  <c r="CP124" i="20"/>
  <c r="CP125" i="20"/>
  <c r="CP126" i="20"/>
  <c r="CP127" i="20"/>
  <c r="CP128" i="20"/>
  <c r="CP129" i="20"/>
  <c r="CP130" i="20"/>
  <c r="CP131" i="20"/>
  <c r="CP132" i="20"/>
  <c r="CP133" i="20"/>
  <c r="CP134" i="20"/>
  <c r="CP135" i="20"/>
  <c r="CP136" i="20"/>
  <c r="CP137" i="20"/>
  <c r="CP138" i="20"/>
  <c r="CP139" i="20"/>
  <c r="CP140" i="20"/>
  <c r="CP141" i="20"/>
  <c r="CP142" i="20"/>
  <c r="CP143" i="20"/>
  <c r="CP144" i="20"/>
  <c r="CP145" i="20"/>
  <c r="CP146" i="20"/>
  <c r="CP147" i="20"/>
  <c r="CP148" i="20"/>
  <c r="CP149" i="20"/>
  <c r="CP150" i="20"/>
  <c r="CP151" i="20"/>
  <c r="CP152" i="20"/>
  <c r="CP153" i="20"/>
  <c r="CP154" i="20"/>
  <c r="CP155" i="20"/>
  <c r="CP156" i="20"/>
  <c r="CP157" i="20"/>
  <c r="CP158" i="20"/>
  <c r="CP159" i="20"/>
  <c r="CP160" i="20"/>
  <c r="CP161" i="20"/>
  <c r="CP162" i="20"/>
  <c r="CP163" i="20"/>
  <c r="CP164" i="20"/>
  <c r="CP165" i="20"/>
  <c r="CP166" i="20"/>
  <c r="CP167" i="20"/>
  <c r="CP168" i="20"/>
  <c r="CP169" i="20"/>
  <c r="CP170" i="20"/>
  <c r="CP171" i="20"/>
  <c r="CP172" i="20"/>
  <c r="CP173" i="20"/>
  <c r="CP174" i="20"/>
  <c r="CP175" i="20"/>
  <c r="CP176" i="20"/>
  <c r="CP177" i="20"/>
  <c r="CP178" i="20"/>
  <c r="CP179" i="20"/>
  <c r="CP180" i="20"/>
  <c r="CP181" i="20"/>
  <c r="CP182" i="20"/>
  <c r="CP183" i="20"/>
  <c r="CP184" i="20"/>
  <c r="CP185" i="20"/>
  <c r="CP186" i="20"/>
  <c r="CP187" i="20"/>
  <c r="CP188" i="20"/>
  <c r="CP189" i="20"/>
  <c r="CP190" i="20"/>
  <c r="CP191" i="20"/>
  <c r="CP192" i="20"/>
  <c r="CP193" i="20"/>
  <c r="CP194" i="20"/>
  <c r="CP195" i="20"/>
  <c r="CP196" i="20"/>
  <c r="CP197" i="20"/>
  <c r="CP198" i="20"/>
  <c r="CP199" i="20"/>
  <c r="CP200" i="20"/>
  <c r="CP201" i="20"/>
  <c r="CP202" i="20"/>
  <c r="CP203" i="20"/>
  <c r="CP204" i="20"/>
  <c r="CP205" i="20"/>
  <c r="CP206" i="20"/>
  <c r="CP207" i="20"/>
  <c r="CP208" i="20"/>
  <c r="CP209" i="20"/>
  <c r="CP210" i="20"/>
  <c r="CP211" i="20"/>
  <c r="CP212" i="20"/>
  <c r="CP213" i="20"/>
  <c r="CP214" i="20"/>
  <c r="CP215" i="20"/>
  <c r="CP216" i="20"/>
  <c r="CP217" i="20"/>
  <c r="CP218" i="20"/>
  <c r="CP219" i="20"/>
  <c r="CP220" i="20"/>
  <c r="CP221" i="20"/>
  <c r="CP222" i="20"/>
  <c r="CP223" i="20"/>
  <c r="CP224" i="20"/>
  <c r="CP225" i="20"/>
  <c r="CP226" i="20"/>
  <c r="CP227" i="20"/>
  <c r="CP228" i="20"/>
  <c r="CP229" i="20"/>
  <c r="CP230" i="20"/>
  <c r="CP231" i="20"/>
  <c r="CP232" i="20"/>
  <c r="CP233" i="20"/>
  <c r="CP234" i="20"/>
  <c r="CP235" i="20"/>
  <c r="CP236" i="20"/>
  <c r="CP237" i="20"/>
  <c r="CP238" i="20"/>
  <c r="CP239" i="20"/>
  <c r="CP240" i="20"/>
  <c r="CP241" i="20"/>
  <c r="CP242" i="20"/>
  <c r="CP243" i="20"/>
  <c r="CP244" i="20"/>
  <c r="CP245" i="20"/>
  <c r="CP246" i="20"/>
  <c r="CP247" i="20"/>
  <c r="CP248" i="20"/>
  <c r="CP249" i="20"/>
  <c r="CP250" i="20"/>
  <c r="CP251" i="20"/>
  <c r="CP252" i="20"/>
  <c r="CP253" i="20"/>
  <c r="CP254" i="20"/>
  <c r="CP255" i="20"/>
  <c r="CP256" i="20"/>
  <c r="CP257" i="20"/>
  <c r="CP258" i="20"/>
  <c r="CP259" i="20"/>
  <c r="CP260" i="20"/>
  <c r="CP261" i="20"/>
  <c r="CP262" i="20"/>
  <c r="CP263" i="20"/>
  <c r="CP264" i="20"/>
  <c r="CP265" i="20"/>
  <c r="CP266" i="20"/>
  <c r="CP267" i="20"/>
  <c r="CP268" i="20"/>
  <c r="CP269" i="20"/>
  <c r="CP270" i="20"/>
  <c r="CP271" i="20"/>
  <c r="CP272" i="20"/>
  <c r="CP273" i="20"/>
  <c r="CP274" i="20"/>
  <c r="CP275" i="20"/>
  <c r="CP276" i="20"/>
  <c r="CP277" i="20"/>
  <c r="CP278" i="20"/>
  <c r="CP279" i="20"/>
  <c r="CP280" i="20"/>
  <c r="CP281" i="20"/>
  <c r="CP282" i="20"/>
  <c r="CP283" i="20"/>
  <c r="CP284" i="20"/>
  <c r="CP285" i="20"/>
  <c r="CP286" i="20"/>
  <c r="CP287" i="20"/>
  <c r="CP288" i="20"/>
  <c r="CP289" i="20"/>
  <c r="CP290" i="20"/>
  <c r="CP291" i="20"/>
  <c r="CP292" i="20"/>
  <c r="CP293" i="20"/>
  <c r="CP294" i="20"/>
  <c r="CP295" i="20"/>
  <c r="CP296" i="20"/>
  <c r="CP297" i="20"/>
  <c r="CP298" i="20"/>
  <c r="CP299" i="20"/>
  <c r="CP300" i="20"/>
  <c r="CP301" i="20"/>
  <c r="CP302" i="20"/>
  <c r="CP303" i="20"/>
  <c r="CP304" i="20"/>
  <c r="CP305" i="20"/>
  <c r="CP306" i="20"/>
  <c r="CP307" i="20"/>
  <c r="CP308" i="20"/>
  <c r="CP309" i="20"/>
  <c r="CP310" i="20"/>
  <c r="CP311" i="20"/>
  <c r="CP312" i="20"/>
  <c r="CP313" i="20"/>
  <c r="CP314" i="20"/>
  <c r="CP315" i="20"/>
  <c r="CP316" i="20"/>
  <c r="CP317" i="20"/>
  <c r="CP318" i="20"/>
  <c r="CP319" i="20"/>
  <c r="CP320" i="20"/>
  <c r="CP321" i="20"/>
  <c r="CP322" i="20"/>
  <c r="CP323" i="20"/>
  <c r="CP324" i="20"/>
  <c r="CP325" i="20"/>
  <c r="CP326" i="20"/>
  <c r="CP327" i="20"/>
  <c r="CP328" i="20"/>
  <c r="CP329" i="20"/>
  <c r="CP330" i="20"/>
  <c r="CP331" i="20"/>
  <c r="CP332" i="20"/>
  <c r="CP333" i="20"/>
  <c r="CP334" i="20"/>
  <c r="CP335" i="20"/>
  <c r="CP336" i="20"/>
  <c r="CP337" i="20"/>
  <c r="CP338" i="20"/>
  <c r="CP339" i="20"/>
  <c r="CP340" i="20"/>
  <c r="CP341" i="20"/>
  <c r="CP342" i="20"/>
  <c r="CP343" i="20"/>
  <c r="CP344" i="20"/>
  <c r="CP345" i="20"/>
  <c r="CP346" i="20"/>
  <c r="CP347" i="20"/>
  <c r="CP348" i="20"/>
  <c r="CP349" i="20"/>
  <c r="CP350" i="20"/>
  <c r="CP351" i="20"/>
  <c r="CP352" i="20"/>
  <c r="CP353" i="20"/>
  <c r="CP354" i="20"/>
  <c r="CP355" i="20"/>
  <c r="CP356" i="20"/>
  <c r="CP357" i="20"/>
  <c r="CP358" i="20"/>
  <c r="CP359" i="20"/>
  <c r="CP360" i="20"/>
  <c r="CP361" i="20"/>
  <c r="CP362" i="20"/>
  <c r="CP363" i="20"/>
  <c r="CP364" i="20"/>
  <c r="CP365" i="20"/>
  <c r="CP366" i="20"/>
  <c r="CP367" i="20"/>
  <c r="CP368" i="20"/>
  <c r="CP369" i="20"/>
  <c r="CP370" i="20"/>
  <c r="CP371" i="20"/>
  <c r="CP372" i="20"/>
  <c r="CP373" i="20"/>
  <c r="CP374" i="20"/>
  <c r="CP375" i="20"/>
  <c r="CP376" i="20"/>
  <c r="CP377" i="20"/>
  <c r="CP378" i="20"/>
  <c r="CP379" i="20"/>
  <c r="CP380" i="20"/>
  <c r="CP381" i="20"/>
  <c r="CP382" i="20"/>
  <c r="CP383" i="20"/>
  <c r="CP384" i="20"/>
  <c r="CP385" i="20"/>
  <c r="CP386" i="20"/>
  <c r="CP387" i="20"/>
  <c r="CP388" i="20"/>
  <c r="CP389" i="20"/>
  <c r="CP390" i="20"/>
  <c r="CP391" i="20"/>
  <c r="CP392" i="20"/>
  <c r="CP393" i="20"/>
  <c r="CP394" i="20"/>
  <c r="CP395" i="20"/>
  <c r="CP396" i="20"/>
  <c r="CP397" i="20"/>
  <c r="CP398" i="20"/>
  <c r="CP399" i="20"/>
  <c r="CP400" i="20"/>
  <c r="CP401" i="20"/>
  <c r="CP402" i="20"/>
  <c r="CP403" i="20"/>
  <c r="CP404" i="20"/>
  <c r="CP405" i="20"/>
  <c r="CP406" i="20"/>
  <c r="CP407" i="20"/>
  <c r="CP408" i="20"/>
  <c r="CP409" i="20"/>
  <c r="CP410" i="20"/>
  <c r="CP411" i="20"/>
  <c r="CP412" i="20"/>
  <c r="CP413" i="20"/>
  <c r="CP414" i="20"/>
  <c r="CP415" i="20"/>
  <c r="CP416" i="20"/>
  <c r="CP417" i="20"/>
  <c r="CP418" i="20"/>
  <c r="CP419" i="20"/>
  <c r="CP420" i="20"/>
  <c r="CP421" i="20"/>
  <c r="CP422" i="20"/>
  <c r="CP423" i="20"/>
  <c r="CP424" i="20"/>
  <c r="CP425" i="20"/>
  <c r="CP426" i="20"/>
  <c r="CP427" i="20"/>
  <c r="CP428" i="20"/>
  <c r="CP429" i="20"/>
  <c r="CP430" i="20"/>
  <c r="CP431" i="20"/>
  <c r="CP432" i="20"/>
  <c r="CP433" i="20"/>
  <c r="CP434" i="20"/>
  <c r="CP435" i="20"/>
  <c r="CP436" i="20"/>
  <c r="CP437" i="20"/>
  <c r="CP438" i="20"/>
  <c r="CP439" i="20"/>
  <c r="CP440" i="20"/>
  <c r="CP441" i="20"/>
  <c r="CP442" i="20"/>
  <c r="CP443" i="20"/>
  <c r="CP444" i="20"/>
  <c r="CP445" i="20"/>
  <c r="CP446" i="20"/>
  <c r="CP447" i="20"/>
  <c r="CP448" i="20"/>
  <c r="CP449" i="20"/>
  <c r="CP450" i="20"/>
  <c r="CP451" i="20"/>
  <c r="CP452" i="20"/>
  <c r="CP453" i="20"/>
  <c r="CP454" i="20"/>
  <c r="CP455" i="20"/>
  <c r="CP456" i="20"/>
  <c r="CP457" i="20"/>
  <c r="CP458" i="20"/>
  <c r="CP459" i="20"/>
  <c r="CP460" i="20"/>
  <c r="CP461" i="20"/>
  <c r="CP462" i="20"/>
  <c r="CP463" i="20"/>
  <c r="CP464" i="20"/>
  <c r="CP465" i="20"/>
  <c r="CP466" i="20"/>
  <c r="CP467" i="20"/>
  <c r="CP468" i="20"/>
  <c r="CP469" i="20"/>
  <c r="CP470" i="20"/>
  <c r="CP471" i="20"/>
  <c r="CP472" i="20"/>
  <c r="CP473" i="20"/>
  <c r="CP474" i="20"/>
  <c r="CP475" i="20"/>
  <c r="CP476" i="20"/>
  <c r="CP477" i="20"/>
  <c r="CP478" i="20"/>
  <c r="CP479" i="20"/>
  <c r="CP480" i="20"/>
  <c r="CP481" i="20"/>
  <c r="CP482" i="20"/>
  <c r="CP483" i="20"/>
  <c r="CP484" i="20"/>
  <c r="CP485" i="20"/>
  <c r="CP486" i="20"/>
  <c r="CP487" i="20"/>
  <c r="CP488" i="20"/>
  <c r="CP489" i="20"/>
  <c r="CP490" i="20"/>
  <c r="CP491" i="20"/>
  <c r="CP492" i="20"/>
  <c r="CP493" i="20"/>
  <c r="CP494" i="20"/>
  <c r="CP495" i="20"/>
  <c r="CP496" i="20"/>
  <c r="CP497" i="20"/>
  <c r="CP498" i="20"/>
  <c r="CP499" i="20"/>
  <c r="CP500" i="20"/>
  <c r="CP501" i="20"/>
  <c r="CP502" i="20"/>
  <c r="CP503" i="20"/>
  <c r="CP504" i="20"/>
  <c r="CP505" i="20"/>
  <c r="CP506" i="20"/>
  <c r="CP507" i="20"/>
  <c r="CP508" i="20"/>
  <c r="CP509" i="20"/>
  <c r="CP510" i="20"/>
  <c r="CP511" i="20"/>
  <c r="CP512" i="20"/>
  <c r="CP513" i="20"/>
  <c r="CP514" i="20"/>
  <c r="CP515" i="20"/>
  <c r="CP516" i="20"/>
  <c r="CP517" i="20"/>
  <c r="CP518" i="20"/>
  <c r="CP519" i="20"/>
  <c r="CP520" i="20"/>
  <c r="CP521" i="20"/>
  <c r="CP522" i="20"/>
  <c r="CP523" i="20"/>
  <c r="CP524" i="20"/>
  <c r="CP525" i="20"/>
  <c r="CP526" i="20"/>
  <c r="CP527" i="20"/>
  <c r="CP528" i="20"/>
  <c r="CP529" i="20"/>
  <c r="CP530" i="20"/>
  <c r="CP531" i="20"/>
  <c r="CP532" i="20"/>
  <c r="CP533" i="20"/>
  <c r="CP534" i="20"/>
  <c r="CP535" i="20"/>
  <c r="CP536" i="20"/>
  <c r="CP537" i="20"/>
  <c r="CP538" i="20"/>
  <c r="CP539" i="20"/>
  <c r="CP540" i="20"/>
  <c r="CP541" i="20"/>
  <c r="CP542" i="20"/>
  <c r="CP543" i="20"/>
  <c r="CP544" i="20"/>
  <c r="CP545" i="20"/>
  <c r="CP546" i="20"/>
  <c r="CP547" i="20"/>
  <c r="CP548" i="20"/>
  <c r="CP549" i="20"/>
  <c r="CP550" i="20"/>
  <c r="CP551" i="20"/>
  <c r="CP552" i="20"/>
  <c r="CP553" i="20"/>
  <c r="CP554" i="20"/>
  <c r="CP555" i="20"/>
  <c r="CP556" i="20"/>
  <c r="CP557" i="20"/>
  <c r="CP558" i="20"/>
  <c r="CP559" i="20"/>
  <c r="CP560" i="20"/>
  <c r="CP561" i="20"/>
  <c r="CP562" i="20"/>
  <c r="CP563" i="20"/>
  <c r="CP564" i="20"/>
  <c r="CP565" i="20"/>
  <c r="CO2" i="20"/>
  <c r="CO3" i="20"/>
  <c r="CO4" i="20"/>
  <c r="CO5" i="20"/>
  <c r="CO6" i="20"/>
  <c r="CO7" i="20"/>
  <c r="CO8" i="20"/>
  <c r="CO9" i="20"/>
  <c r="CO10" i="20"/>
  <c r="CO11" i="20"/>
  <c r="CO12" i="20"/>
  <c r="CO13" i="20"/>
  <c r="CO14" i="20"/>
  <c r="CO15" i="20"/>
  <c r="CO16" i="20"/>
  <c r="CO17" i="20"/>
  <c r="CO18" i="20"/>
  <c r="CO19" i="20"/>
  <c r="CO20" i="20"/>
  <c r="CO21" i="20"/>
  <c r="CO22" i="20"/>
  <c r="CO23" i="20"/>
  <c r="CO24" i="20"/>
  <c r="CO25" i="20"/>
  <c r="CO26" i="20"/>
  <c r="CO27" i="20"/>
  <c r="CO28" i="20"/>
  <c r="CO29" i="20"/>
  <c r="CO30" i="20"/>
  <c r="CO31" i="20"/>
  <c r="CO32" i="20"/>
  <c r="CO33" i="20"/>
  <c r="CO34" i="20"/>
  <c r="CO35" i="20"/>
  <c r="CO36" i="20"/>
  <c r="CO37" i="20"/>
  <c r="CO38" i="20"/>
  <c r="CO39" i="20"/>
  <c r="CO40" i="20"/>
  <c r="CO41" i="20"/>
  <c r="CO42" i="20"/>
  <c r="CO43" i="20"/>
  <c r="CO44" i="20"/>
  <c r="CO45" i="20"/>
  <c r="CO46" i="20"/>
  <c r="CO47" i="20"/>
  <c r="CO48" i="20"/>
  <c r="CO49" i="20"/>
  <c r="CO50" i="20"/>
  <c r="CO51" i="20"/>
  <c r="CO52" i="20"/>
  <c r="CO53" i="20"/>
  <c r="CO54" i="20"/>
  <c r="CO55" i="20"/>
  <c r="CO56" i="20"/>
  <c r="CO57" i="20"/>
  <c r="CO58" i="20"/>
  <c r="CO59" i="20"/>
  <c r="CO60" i="20"/>
  <c r="CO61" i="20"/>
  <c r="CO62" i="20"/>
  <c r="CO63" i="20"/>
  <c r="CO64" i="20"/>
  <c r="CO65" i="20"/>
  <c r="CO66" i="20"/>
  <c r="CO67" i="20"/>
  <c r="CO68" i="20"/>
  <c r="CO69" i="20"/>
  <c r="CO70" i="20"/>
  <c r="CO71" i="20"/>
  <c r="CO72" i="20"/>
  <c r="CO73" i="20"/>
  <c r="CO74" i="20"/>
  <c r="CO75" i="20"/>
  <c r="CO76" i="20"/>
  <c r="CO77" i="20"/>
  <c r="CO78" i="20"/>
  <c r="CO79" i="20"/>
  <c r="CO80" i="20"/>
  <c r="CO81" i="20"/>
  <c r="CO82" i="20"/>
  <c r="CO83" i="20"/>
  <c r="CO84" i="20"/>
  <c r="CO85" i="20"/>
  <c r="CO86" i="20"/>
  <c r="CO87" i="20"/>
  <c r="CO88" i="20"/>
  <c r="CO89" i="20"/>
  <c r="CO90" i="20"/>
  <c r="CO91" i="20"/>
  <c r="CO92" i="20"/>
  <c r="CO93" i="20"/>
  <c r="CO94" i="20"/>
  <c r="CO95" i="20"/>
  <c r="CO96" i="20"/>
  <c r="CO97" i="20"/>
  <c r="CO98" i="20"/>
  <c r="CO99" i="20"/>
  <c r="CO100" i="20"/>
  <c r="CO101" i="20"/>
  <c r="CO102" i="20"/>
  <c r="CO103" i="20"/>
  <c r="CO104" i="20"/>
  <c r="CO105" i="20"/>
  <c r="CO106" i="20"/>
  <c r="CO107" i="20"/>
  <c r="CO108" i="20"/>
  <c r="CO109" i="20"/>
  <c r="CO110" i="20"/>
  <c r="CO111" i="20"/>
  <c r="CO112" i="20"/>
  <c r="CO113" i="20"/>
  <c r="CO114" i="20"/>
  <c r="CO115" i="20"/>
  <c r="CO116" i="20"/>
  <c r="CO117" i="20"/>
  <c r="CO118" i="20"/>
  <c r="CO119" i="20"/>
  <c r="CO120" i="20"/>
  <c r="CO121" i="20"/>
  <c r="CO122" i="20"/>
  <c r="CO123" i="20"/>
  <c r="CO124" i="20"/>
  <c r="CO125" i="20"/>
  <c r="CO126" i="20"/>
  <c r="CO127" i="20"/>
  <c r="CO128" i="20"/>
  <c r="CO129" i="20"/>
  <c r="CO130" i="20"/>
  <c r="CO131" i="20"/>
  <c r="CO132" i="20"/>
  <c r="CO133" i="20"/>
  <c r="CO134" i="20"/>
  <c r="CO135" i="20"/>
  <c r="CO136" i="20"/>
  <c r="CO137" i="20"/>
  <c r="CO138" i="20"/>
  <c r="CO139" i="20"/>
  <c r="CO140" i="20"/>
  <c r="CO141" i="20"/>
  <c r="CO142" i="20"/>
  <c r="CO143" i="20"/>
  <c r="CO144" i="20"/>
  <c r="CO145" i="20"/>
  <c r="CO146" i="20"/>
  <c r="CO147" i="20"/>
  <c r="CO148" i="20"/>
  <c r="CO149" i="20"/>
  <c r="CO150" i="20"/>
  <c r="CO151" i="20"/>
  <c r="CO152" i="20"/>
  <c r="CO153" i="20"/>
  <c r="CO154" i="20"/>
  <c r="CO155" i="20"/>
  <c r="CO156" i="20"/>
  <c r="CO157" i="20"/>
  <c r="CO158" i="20"/>
  <c r="CO159" i="20"/>
  <c r="CO160" i="20"/>
  <c r="CO161" i="20"/>
  <c r="CO162" i="20"/>
  <c r="CO163" i="20"/>
  <c r="CO164" i="20"/>
  <c r="CO165" i="20"/>
  <c r="CO166" i="20"/>
  <c r="CO167" i="20"/>
  <c r="CO168" i="20"/>
  <c r="CO169" i="20"/>
  <c r="CO170" i="20"/>
  <c r="CO171" i="20"/>
  <c r="CO172" i="20"/>
  <c r="CO173" i="20"/>
  <c r="CO174" i="20"/>
  <c r="CO175" i="20"/>
  <c r="CO176" i="20"/>
  <c r="CO177" i="20"/>
  <c r="CO178" i="20"/>
  <c r="CO179" i="20"/>
  <c r="CO180" i="20"/>
  <c r="CO181" i="20"/>
  <c r="CO182" i="20"/>
  <c r="CO183" i="20"/>
  <c r="CO184" i="20"/>
  <c r="CO185" i="20"/>
  <c r="CO186" i="20"/>
  <c r="CO187" i="20"/>
  <c r="CO188" i="20"/>
  <c r="CO189" i="20"/>
  <c r="CO190" i="20"/>
  <c r="CO191" i="20"/>
  <c r="CO192" i="20"/>
  <c r="CO193" i="20"/>
  <c r="CO194" i="20"/>
  <c r="CO195" i="20"/>
  <c r="CO196" i="20"/>
  <c r="CO197" i="20"/>
  <c r="CO198" i="20"/>
  <c r="CO199" i="20"/>
  <c r="CO200" i="20"/>
  <c r="CO201" i="20"/>
  <c r="CO202" i="20"/>
  <c r="CO203" i="20"/>
  <c r="CO204" i="20"/>
  <c r="CO205" i="20"/>
  <c r="CO206" i="20"/>
  <c r="CO207" i="20"/>
  <c r="CO208" i="20"/>
  <c r="CO209" i="20"/>
  <c r="CO210" i="20"/>
  <c r="CO211" i="20"/>
  <c r="CO212" i="20"/>
  <c r="CO213" i="20"/>
  <c r="CO214" i="20"/>
  <c r="CO215" i="20"/>
  <c r="CO216" i="20"/>
  <c r="CO217" i="20"/>
  <c r="CO218" i="20"/>
  <c r="CO219" i="20"/>
  <c r="CO220" i="20"/>
  <c r="CO221" i="20"/>
  <c r="CO222" i="20"/>
  <c r="CO223" i="20"/>
  <c r="CO224" i="20"/>
  <c r="CO225" i="20"/>
  <c r="CO226" i="20"/>
  <c r="CO227" i="20"/>
  <c r="CO228" i="20"/>
  <c r="CO229" i="20"/>
  <c r="CO230" i="20"/>
  <c r="CO231" i="20"/>
  <c r="CO232" i="20"/>
  <c r="CO233" i="20"/>
  <c r="CO234" i="20"/>
  <c r="CO235" i="20"/>
  <c r="CO236" i="20"/>
  <c r="CO237" i="20"/>
  <c r="CO238" i="20"/>
  <c r="CO239" i="20"/>
  <c r="CO240" i="20"/>
  <c r="CO241" i="20"/>
  <c r="CO242" i="20"/>
  <c r="CO243" i="20"/>
  <c r="CO244" i="20"/>
  <c r="CO245" i="20"/>
  <c r="CO246" i="20"/>
  <c r="CO247" i="20"/>
  <c r="CO248" i="20"/>
  <c r="CO249" i="20"/>
  <c r="CO250" i="20"/>
  <c r="CO251" i="20"/>
  <c r="CO252" i="20"/>
  <c r="CO253" i="20"/>
  <c r="CO254" i="20"/>
  <c r="CO255" i="20"/>
  <c r="CO256" i="20"/>
  <c r="CO257" i="20"/>
  <c r="CO258" i="20"/>
  <c r="CO259" i="20"/>
  <c r="CO260" i="20"/>
  <c r="CO261" i="20"/>
  <c r="CO262" i="20"/>
  <c r="CO263" i="20"/>
  <c r="CO264" i="20"/>
  <c r="CO265" i="20"/>
  <c r="CO266" i="20"/>
  <c r="CO267" i="20"/>
  <c r="CO268" i="20"/>
  <c r="CO269" i="20"/>
  <c r="CO270" i="20"/>
  <c r="CO271" i="20"/>
  <c r="CO272" i="20"/>
  <c r="CO273" i="20"/>
  <c r="CO274" i="20"/>
  <c r="CO275" i="20"/>
  <c r="CO276" i="20"/>
  <c r="CO277" i="20"/>
  <c r="CO278" i="20"/>
  <c r="CO279" i="20"/>
  <c r="CO280" i="20"/>
  <c r="CO281" i="20"/>
  <c r="CO282" i="20"/>
  <c r="CO283" i="20"/>
  <c r="CO284" i="20"/>
  <c r="CO285" i="20"/>
  <c r="CO286" i="20"/>
  <c r="CO287" i="20"/>
  <c r="CO288" i="20"/>
  <c r="CO289" i="20"/>
  <c r="CO290" i="20"/>
  <c r="CO291" i="20"/>
  <c r="CO292" i="20"/>
  <c r="CO293" i="20"/>
  <c r="CO294" i="20"/>
  <c r="CO295" i="20"/>
  <c r="CO296" i="20"/>
  <c r="CO297" i="20"/>
  <c r="CO298" i="20"/>
  <c r="CO299" i="20"/>
  <c r="CO300" i="20"/>
  <c r="CO301" i="20"/>
  <c r="CO302" i="20"/>
  <c r="CO303" i="20"/>
  <c r="CO304" i="20"/>
  <c r="CO305" i="20"/>
  <c r="CO306" i="20"/>
  <c r="CO307" i="20"/>
  <c r="CO308" i="20"/>
  <c r="CO309" i="20"/>
  <c r="CO310" i="20"/>
  <c r="CO311" i="20"/>
  <c r="CO312" i="20"/>
  <c r="CO313" i="20"/>
  <c r="CO314" i="20"/>
  <c r="CO315" i="20"/>
  <c r="CO316" i="20"/>
  <c r="CO317" i="20"/>
  <c r="CO318" i="20"/>
  <c r="CO319" i="20"/>
  <c r="CO320" i="20"/>
  <c r="CO321" i="20"/>
  <c r="CO322" i="20"/>
  <c r="CO323" i="20"/>
  <c r="CO324" i="20"/>
  <c r="CO325" i="20"/>
  <c r="CO326" i="20"/>
  <c r="CO327" i="20"/>
  <c r="CO328" i="20"/>
  <c r="CO329" i="20"/>
  <c r="CO330" i="20"/>
  <c r="CO331" i="20"/>
  <c r="CO332" i="20"/>
  <c r="CO333" i="20"/>
  <c r="CO334" i="20"/>
  <c r="CO335" i="20"/>
  <c r="CO336" i="20"/>
  <c r="CO337" i="20"/>
  <c r="CO338" i="20"/>
  <c r="CO339" i="20"/>
  <c r="CO340" i="20"/>
  <c r="CO341" i="20"/>
  <c r="CO342" i="20"/>
  <c r="CO343" i="20"/>
  <c r="CO344" i="20"/>
  <c r="CO345" i="20"/>
  <c r="CO346" i="20"/>
  <c r="CO347" i="20"/>
  <c r="CO348" i="20"/>
  <c r="CO349" i="20"/>
  <c r="CO350" i="20"/>
  <c r="CO351" i="20"/>
  <c r="CO352" i="20"/>
  <c r="CO353" i="20"/>
  <c r="CO354" i="20"/>
  <c r="CO355" i="20"/>
  <c r="CO356" i="20"/>
  <c r="CO357" i="20"/>
  <c r="CO358" i="20"/>
  <c r="CO359" i="20"/>
  <c r="CO360" i="20"/>
  <c r="CO361" i="20"/>
  <c r="CO362" i="20"/>
  <c r="CO363" i="20"/>
  <c r="CO364" i="20"/>
  <c r="CO365" i="20"/>
  <c r="CO366" i="20"/>
  <c r="CO367" i="20"/>
  <c r="CO368" i="20"/>
  <c r="CO369" i="20"/>
  <c r="CO370" i="20"/>
  <c r="CO371" i="20"/>
  <c r="CO372" i="20"/>
  <c r="CO373" i="20"/>
  <c r="CO374" i="20"/>
  <c r="CO375" i="20"/>
  <c r="CO376" i="20"/>
  <c r="CO377" i="20"/>
  <c r="CO378" i="20"/>
  <c r="CO379" i="20"/>
  <c r="CO380" i="20"/>
  <c r="CO381" i="20"/>
  <c r="CO382" i="20"/>
  <c r="CO383" i="20"/>
  <c r="CO384" i="20"/>
  <c r="CO385" i="20"/>
  <c r="CO386" i="20"/>
  <c r="CO387" i="20"/>
  <c r="CO388" i="20"/>
  <c r="CO389" i="20"/>
  <c r="CO390" i="20"/>
  <c r="CO391" i="20"/>
  <c r="CO392" i="20"/>
  <c r="CO393" i="20"/>
  <c r="CO394" i="20"/>
  <c r="CO395" i="20"/>
  <c r="CO396" i="20"/>
  <c r="CO397" i="20"/>
  <c r="CO398" i="20"/>
  <c r="CO399" i="20"/>
  <c r="CO400" i="20"/>
  <c r="CO401" i="20"/>
  <c r="CO402" i="20"/>
  <c r="CO403" i="20"/>
  <c r="CO404" i="20"/>
  <c r="CO405" i="20"/>
  <c r="CO406" i="20"/>
  <c r="CO407" i="20"/>
  <c r="CO408" i="20"/>
  <c r="CO409" i="20"/>
  <c r="CO410" i="20"/>
  <c r="CO411" i="20"/>
  <c r="CO412" i="20"/>
  <c r="CO413" i="20"/>
  <c r="CO414" i="20"/>
  <c r="CO415" i="20"/>
  <c r="CO416" i="20"/>
  <c r="CO417" i="20"/>
  <c r="CO418" i="20"/>
  <c r="CO419" i="20"/>
  <c r="CO420" i="20"/>
  <c r="CO421" i="20"/>
  <c r="CO422" i="20"/>
  <c r="CO423" i="20"/>
  <c r="CO424" i="20"/>
  <c r="CO425" i="20"/>
  <c r="CO426" i="20"/>
  <c r="CO427" i="20"/>
  <c r="CO428" i="20"/>
  <c r="CO429" i="20"/>
  <c r="CO430" i="20"/>
  <c r="CO431" i="20"/>
  <c r="CO432" i="20"/>
  <c r="CO433" i="20"/>
  <c r="CO434" i="20"/>
  <c r="CO435" i="20"/>
  <c r="CO436" i="20"/>
  <c r="CO437" i="20"/>
  <c r="CO438" i="20"/>
  <c r="CO439" i="20"/>
  <c r="CO440" i="20"/>
  <c r="CO441" i="20"/>
  <c r="CO442" i="20"/>
  <c r="CO443" i="20"/>
  <c r="CO444" i="20"/>
  <c r="CO445" i="20"/>
  <c r="CO446" i="20"/>
  <c r="CO447" i="20"/>
  <c r="CO448" i="20"/>
  <c r="CO449" i="20"/>
  <c r="CO450" i="20"/>
  <c r="CO451" i="20"/>
  <c r="CO452" i="20"/>
  <c r="CO453" i="20"/>
  <c r="CO454" i="20"/>
  <c r="CO455" i="20"/>
  <c r="CO456" i="20"/>
  <c r="CO457" i="20"/>
  <c r="CO458" i="20"/>
  <c r="CO459" i="20"/>
  <c r="CO460" i="20"/>
  <c r="CO461" i="20"/>
  <c r="CO462" i="20"/>
  <c r="CO463" i="20"/>
  <c r="CO464" i="20"/>
  <c r="CO465" i="20"/>
  <c r="CO466" i="20"/>
  <c r="CO467" i="20"/>
  <c r="CO468" i="20"/>
  <c r="CO469" i="20"/>
  <c r="CO470" i="20"/>
  <c r="CO471" i="20"/>
  <c r="CO472" i="20"/>
  <c r="CO473" i="20"/>
  <c r="CO474" i="20"/>
  <c r="CO475" i="20"/>
  <c r="CO476" i="20"/>
  <c r="CO477" i="20"/>
  <c r="CO478" i="20"/>
  <c r="CO479" i="20"/>
  <c r="CO480" i="20"/>
  <c r="CO481" i="20"/>
  <c r="CO482" i="20"/>
  <c r="CO483" i="20"/>
  <c r="CO484" i="20"/>
  <c r="CO485" i="20"/>
  <c r="CO486" i="20"/>
  <c r="CO487" i="20"/>
  <c r="CO488" i="20"/>
  <c r="CO489" i="20"/>
  <c r="CO490" i="20"/>
  <c r="CO491" i="20"/>
  <c r="CO492" i="20"/>
  <c r="CO493" i="20"/>
  <c r="CO494" i="20"/>
  <c r="CO495" i="20"/>
  <c r="CO496" i="20"/>
  <c r="CO497" i="20"/>
  <c r="CO498" i="20"/>
  <c r="CO499" i="20"/>
  <c r="CO500" i="20"/>
  <c r="CO501" i="20"/>
  <c r="CO502" i="20"/>
  <c r="CO503" i="20"/>
  <c r="CO504" i="20"/>
  <c r="CO505" i="20"/>
  <c r="CO506" i="20"/>
  <c r="CO507" i="20"/>
  <c r="CO508" i="20"/>
  <c r="CO509" i="20"/>
  <c r="CO510" i="20"/>
  <c r="CO511" i="20"/>
  <c r="CO512" i="20"/>
  <c r="CO513" i="20"/>
  <c r="CO514" i="20"/>
  <c r="CO515" i="20"/>
  <c r="CO516" i="20"/>
  <c r="CO517" i="20"/>
  <c r="CO518" i="20"/>
  <c r="CO519" i="20"/>
  <c r="CO520" i="20"/>
  <c r="CO521" i="20"/>
  <c r="CO522" i="20"/>
  <c r="CO523" i="20"/>
  <c r="CO524" i="20"/>
  <c r="CO525" i="20"/>
  <c r="CO526" i="20"/>
  <c r="CO527" i="20"/>
  <c r="CO528" i="20"/>
  <c r="CO529" i="20"/>
  <c r="CO530" i="20"/>
  <c r="CO531" i="20"/>
  <c r="CO532" i="20"/>
  <c r="CO533" i="20"/>
  <c r="CO534" i="20"/>
  <c r="CO535" i="20"/>
  <c r="CO536" i="20"/>
  <c r="CO537" i="20"/>
  <c r="CO538" i="20"/>
  <c r="CO539" i="20"/>
  <c r="CO540" i="20"/>
  <c r="CO541" i="20"/>
  <c r="CO542" i="20"/>
  <c r="CO543" i="20"/>
  <c r="CO544" i="20"/>
  <c r="CO545" i="20"/>
  <c r="CO546" i="20"/>
  <c r="CO547" i="20"/>
  <c r="CO548" i="20"/>
  <c r="CO549" i="20"/>
  <c r="CO550" i="20"/>
  <c r="CO551" i="20"/>
  <c r="CO552" i="20"/>
  <c r="CO553" i="20"/>
  <c r="CO554" i="20"/>
  <c r="CO555" i="20"/>
  <c r="CO556" i="20"/>
  <c r="CO557" i="20"/>
  <c r="CO558" i="20"/>
  <c r="CO559" i="20"/>
  <c r="CO560" i="20"/>
  <c r="CO561" i="20"/>
  <c r="CO562" i="20"/>
  <c r="CO563" i="20"/>
  <c r="CO564" i="20"/>
  <c r="CO565" i="20"/>
  <c r="CN2" i="20"/>
  <c r="CN3" i="20"/>
  <c r="CN4" i="20"/>
  <c r="CN5" i="20"/>
  <c r="CN6" i="20"/>
  <c r="CN7" i="20"/>
  <c r="CN8" i="20"/>
  <c r="CN9" i="20"/>
  <c r="CN10" i="20"/>
  <c r="CN11" i="20"/>
  <c r="CN12" i="20"/>
  <c r="CN13" i="20"/>
  <c r="CN14" i="20"/>
  <c r="CN15" i="20"/>
  <c r="CN16" i="20"/>
  <c r="CN17" i="20"/>
  <c r="CN18" i="20"/>
  <c r="CN19" i="20"/>
  <c r="CN20" i="20"/>
  <c r="CN21" i="20"/>
  <c r="CN22" i="20"/>
  <c r="CN23" i="20"/>
  <c r="CN24" i="20"/>
  <c r="CN25" i="20"/>
  <c r="CN26" i="20"/>
  <c r="CN27" i="20"/>
  <c r="CN28" i="20"/>
  <c r="CN29" i="20"/>
  <c r="CN30" i="20"/>
  <c r="CN31" i="20"/>
  <c r="CN32" i="20"/>
  <c r="CN33" i="20"/>
  <c r="CN34" i="20"/>
  <c r="CN35" i="20"/>
  <c r="CN36" i="20"/>
  <c r="CN37" i="20"/>
  <c r="CN38" i="20"/>
  <c r="CN39" i="20"/>
  <c r="CN40" i="20"/>
  <c r="CN41" i="20"/>
  <c r="CN42" i="20"/>
  <c r="CN43" i="20"/>
  <c r="CN44" i="20"/>
  <c r="CN45" i="20"/>
  <c r="CN46" i="20"/>
  <c r="CN47" i="20"/>
  <c r="CN48" i="20"/>
  <c r="CN49" i="20"/>
  <c r="CN50" i="20"/>
  <c r="CN51" i="20"/>
  <c r="CN52" i="20"/>
  <c r="CN53" i="20"/>
  <c r="CN54" i="20"/>
  <c r="CN55" i="20"/>
  <c r="CN56" i="20"/>
  <c r="CN57" i="20"/>
  <c r="CN58" i="20"/>
  <c r="CN59" i="20"/>
  <c r="CN60" i="20"/>
  <c r="CN61" i="20"/>
  <c r="CN62" i="20"/>
  <c r="CN63" i="20"/>
  <c r="CN64" i="20"/>
  <c r="CN65" i="20"/>
  <c r="CN66" i="20"/>
  <c r="CN67" i="20"/>
  <c r="CN68" i="20"/>
  <c r="CN69" i="20"/>
  <c r="CN70" i="20"/>
  <c r="CN71" i="20"/>
  <c r="CN72" i="20"/>
  <c r="CN73" i="20"/>
  <c r="CN74" i="20"/>
  <c r="CN75" i="20"/>
  <c r="CN76" i="20"/>
  <c r="CN77" i="20"/>
  <c r="CN78" i="20"/>
  <c r="CN79" i="20"/>
  <c r="CN80" i="20"/>
  <c r="CN81" i="20"/>
  <c r="CN82" i="20"/>
  <c r="CN83" i="20"/>
  <c r="CN84" i="20"/>
  <c r="CN85" i="20"/>
  <c r="CN86" i="20"/>
  <c r="CN87" i="20"/>
  <c r="CN88" i="20"/>
  <c r="CN89" i="20"/>
  <c r="CN90" i="20"/>
  <c r="CN91" i="20"/>
  <c r="CN92" i="20"/>
  <c r="CN93" i="20"/>
  <c r="CN94" i="20"/>
  <c r="CN95" i="20"/>
  <c r="CN96" i="20"/>
  <c r="CN97" i="20"/>
  <c r="CN98" i="20"/>
  <c r="CN99" i="20"/>
  <c r="CN100" i="20"/>
  <c r="CN101" i="20"/>
  <c r="CN102" i="20"/>
  <c r="CN103" i="20"/>
  <c r="CN104" i="20"/>
  <c r="CN105" i="20"/>
  <c r="CN106" i="20"/>
  <c r="CN107" i="20"/>
  <c r="CN108" i="20"/>
  <c r="CN109" i="20"/>
  <c r="CN110" i="20"/>
  <c r="CN111" i="20"/>
  <c r="CN112" i="20"/>
  <c r="CN113" i="20"/>
  <c r="CN114" i="20"/>
  <c r="CN115" i="20"/>
  <c r="CN116" i="20"/>
  <c r="CN117" i="20"/>
  <c r="CN118" i="20"/>
  <c r="CN119" i="20"/>
  <c r="CN120" i="20"/>
  <c r="CN121" i="20"/>
  <c r="CN122" i="20"/>
  <c r="CN123" i="20"/>
  <c r="CN124" i="20"/>
  <c r="CN125" i="20"/>
  <c r="CN126" i="20"/>
  <c r="CN127" i="20"/>
  <c r="CN128" i="20"/>
  <c r="CN129" i="20"/>
  <c r="CN130" i="20"/>
  <c r="CN131" i="20"/>
  <c r="CN132" i="20"/>
  <c r="CN133" i="20"/>
  <c r="CN134" i="20"/>
  <c r="CN135" i="20"/>
  <c r="CN136" i="20"/>
  <c r="CN137" i="20"/>
  <c r="CN138" i="20"/>
  <c r="CN139" i="20"/>
  <c r="CN140" i="20"/>
  <c r="CN141" i="20"/>
  <c r="CN142" i="20"/>
  <c r="CN143" i="20"/>
  <c r="CN144" i="20"/>
  <c r="CN145" i="20"/>
  <c r="CN146" i="20"/>
  <c r="CN147" i="20"/>
  <c r="CN148" i="20"/>
  <c r="CN149" i="20"/>
  <c r="CN150" i="20"/>
  <c r="CN151" i="20"/>
  <c r="CN152" i="20"/>
  <c r="CN153" i="20"/>
  <c r="CN154" i="20"/>
  <c r="CN155" i="20"/>
  <c r="CN156" i="20"/>
  <c r="CN157" i="20"/>
  <c r="CN158" i="20"/>
  <c r="CN159" i="20"/>
  <c r="CN160" i="20"/>
  <c r="CN161" i="20"/>
  <c r="CN162" i="20"/>
  <c r="CN163" i="20"/>
  <c r="CN164" i="20"/>
  <c r="CN165" i="20"/>
  <c r="CN166" i="20"/>
  <c r="CN167" i="20"/>
  <c r="CN168" i="20"/>
  <c r="CN169" i="20"/>
  <c r="CN170" i="20"/>
  <c r="CN171" i="20"/>
  <c r="CN172" i="20"/>
  <c r="CN173" i="20"/>
  <c r="CN174" i="20"/>
  <c r="CN175" i="20"/>
  <c r="CN176" i="20"/>
  <c r="CN177" i="20"/>
  <c r="CN178" i="20"/>
  <c r="CN179" i="20"/>
  <c r="CN180" i="20"/>
  <c r="CN181" i="20"/>
  <c r="CN182" i="20"/>
  <c r="CN183" i="20"/>
  <c r="CN184" i="20"/>
  <c r="CN185" i="20"/>
  <c r="CN186" i="20"/>
  <c r="CN187" i="20"/>
  <c r="CN188" i="20"/>
  <c r="CN189" i="20"/>
  <c r="CN190" i="20"/>
  <c r="CN191" i="20"/>
  <c r="CN192" i="20"/>
  <c r="CN193" i="20"/>
  <c r="CN194" i="20"/>
  <c r="CN195" i="20"/>
  <c r="CN196" i="20"/>
  <c r="CN197" i="20"/>
  <c r="CN198" i="20"/>
  <c r="CN199" i="20"/>
  <c r="CN200" i="20"/>
  <c r="CN201" i="20"/>
  <c r="CN202" i="20"/>
  <c r="CN203" i="20"/>
  <c r="CN204" i="20"/>
  <c r="CN205" i="20"/>
  <c r="CN206" i="20"/>
  <c r="CN207" i="20"/>
  <c r="CN208" i="20"/>
  <c r="CN209" i="20"/>
  <c r="CN210" i="20"/>
  <c r="CN211" i="20"/>
  <c r="CN212" i="20"/>
  <c r="CN213" i="20"/>
  <c r="CN214" i="20"/>
  <c r="CN215" i="20"/>
  <c r="CN216" i="20"/>
  <c r="CN217" i="20"/>
  <c r="CN218" i="20"/>
  <c r="CN219" i="20"/>
  <c r="CN220" i="20"/>
  <c r="CN221" i="20"/>
  <c r="CN222" i="20"/>
  <c r="CN223" i="20"/>
  <c r="CN224" i="20"/>
  <c r="CN225" i="20"/>
  <c r="CN226" i="20"/>
  <c r="CN227" i="20"/>
  <c r="CN228" i="20"/>
  <c r="CN229" i="20"/>
  <c r="CN230" i="20"/>
  <c r="CN231" i="20"/>
  <c r="CN232" i="20"/>
  <c r="CN233" i="20"/>
  <c r="CN234" i="20"/>
  <c r="CN235" i="20"/>
  <c r="CN236" i="20"/>
  <c r="CN237" i="20"/>
  <c r="CN238" i="20"/>
  <c r="CN239" i="20"/>
  <c r="CN240" i="20"/>
  <c r="CN241" i="20"/>
  <c r="CN242" i="20"/>
  <c r="CN243" i="20"/>
  <c r="CN244" i="20"/>
  <c r="CN245" i="20"/>
  <c r="CN246" i="20"/>
  <c r="CN247" i="20"/>
  <c r="CN248" i="20"/>
  <c r="CN249" i="20"/>
  <c r="CN250" i="20"/>
  <c r="CN251" i="20"/>
  <c r="CN252" i="20"/>
  <c r="CN253" i="20"/>
  <c r="CN254" i="20"/>
  <c r="CN255" i="20"/>
  <c r="CN256" i="20"/>
  <c r="CN257" i="20"/>
  <c r="CN258" i="20"/>
  <c r="CN259" i="20"/>
  <c r="CN260" i="20"/>
  <c r="CN261" i="20"/>
  <c r="CN262" i="20"/>
  <c r="CN263" i="20"/>
  <c r="CN264" i="20"/>
  <c r="CN265" i="20"/>
  <c r="CN266" i="20"/>
  <c r="CN267" i="20"/>
  <c r="CN268" i="20"/>
  <c r="CN269" i="20"/>
  <c r="CN270" i="20"/>
  <c r="CN271" i="20"/>
  <c r="CN272" i="20"/>
  <c r="CN273" i="20"/>
  <c r="CN274" i="20"/>
  <c r="CN275" i="20"/>
  <c r="CN276" i="20"/>
  <c r="CN277" i="20"/>
  <c r="CN278" i="20"/>
  <c r="CN279" i="20"/>
  <c r="CN280" i="20"/>
  <c r="CN281" i="20"/>
  <c r="CN282" i="20"/>
  <c r="CN283" i="20"/>
  <c r="CN284" i="20"/>
  <c r="CN285" i="20"/>
  <c r="CN286" i="20"/>
  <c r="CN287" i="20"/>
  <c r="CN288" i="20"/>
  <c r="CN289" i="20"/>
  <c r="CN290" i="20"/>
  <c r="CN291" i="20"/>
  <c r="CN292" i="20"/>
  <c r="CN293" i="20"/>
  <c r="CN294" i="20"/>
  <c r="CN295" i="20"/>
  <c r="CN296" i="20"/>
  <c r="CN297" i="20"/>
  <c r="CN298" i="20"/>
  <c r="CN299" i="20"/>
  <c r="CN300" i="20"/>
  <c r="CN301" i="20"/>
  <c r="CN302" i="20"/>
  <c r="CN303" i="20"/>
  <c r="CN304" i="20"/>
  <c r="CN305" i="20"/>
  <c r="CN306" i="20"/>
  <c r="CN307" i="20"/>
  <c r="CN308" i="20"/>
  <c r="CN309" i="20"/>
  <c r="CN310" i="20"/>
  <c r="CN311" i="20"/>
  <c r="CN312" i="20"/>
  <c r="CN313" i="20"/>
  <c r="CN314" i="20"/>
  <c r="CN315" i="20"/>
  <c r="CN316" i="20"/>
  <c r="CN317" i="20"/>
  <c r="CN318" i="20"/>
  <c r="CN319" i="20"/>
  <c r="CN320" i="20"/>
  <c r="CN321" i="20"/>
  <c r="CN322" i="20"/>
  <c r="CN323" i="20"/>
  <c r="CN324" i="20"/>
  <c r="CN325" i="20"/>
  <c r="CN326" i="20"/>
  <c r="CN327" i="20"/>
  <c r="CN328" i="20"/>
  <c r="CN329" i="20"/>
  <c r="CN330" i="20"/>
  <c r="CN331" i="20"/>
  <c r="CN332" i="20"/>
  <c r="CN333" i="20"/>
  <c r="CN334" i="20"/>
  <c r="CN335" i="20"/>
  <c r="CN336" i="20"/>
  <c r="CN337" i="20"/>
  <c r="CN338" i="20"/>
  <c r="CN339" i="20"/>
  <c r="CN340" i="20"/>
  <c r="CN341" i="20"/>
  <c r="CN342" i="20"/>
  <c r="CN343" i="20"/>
  <c r="CN344" i="20"/>
  <c r="CN345" i="20"/>
  <c r="CN346" i="20"/>
  <c r="CN347" i="20"/>
  <c r="CN348" i="20"/>
  <c r="CN349" i="20"/>
  <c r="CN350" i="20"/>
  <c r="CN351" i="20"/>
  <c r="CN352" i="20"/>
  <c r="CN353" i="20"/>
  <c r="CN354" i="20"/>
  <c r="CN355" i="20"/>
  <c r="CN356" i="20"/>
  <c r="CN357" i="20"/>
  <c r="CN358" i="20"/>
  <c r="CN359" i="20"/>
  <c r="CN360" i="20"/>
  <c r="CN361" i="20"/>
  <c r="CN362" i="20"/>
  <c r="CN363" i="20"/>
  <c r="CN364" i="20"/>
  <c r="CN365" i="20"/>
  <c r="CN366" i="20"/>
  <c r="CN367" i="20"/>
  <c r="CN368" i="20"/>
  <c r="CN369" i="20"/>
  <c r="CN370" i="20"/>
  <c r="CN371" i="20"/>
  <c r="CN372" i="20"/>
  <c r="CN373" i="20"/>
  <c r="CN374" i="20"/>
  <c r="CN375" i="20"/>
  <c r="CN376" i="20"/>
  <c r="CN377" i="20"/>
  <c r="CN378" i="20"/>
  <c r="CN379" i="20"/>
  <c r="CN380" i="20"/>
  <c r="CN381" i="20"/>
  <c r="CN382" i="20"/>
  <c r="CN383" i="20"/>
  <c r="CN384" i="20"/>
  <c r="CN385" i="20"/>
  <c r="CN386" i="20"/>
  <c r="CN387" i="20"/>
  <c r="CN388" i="20"/>
  <c r="CN389" i="20"/>
  <c r="CN390" i="20"/>
  <c r="CN391" i="20"/>
  <c r="CN392" i="20"/>
  <c r="CN393" i="20"/>
  <c r="CN394" i="20"/>
  <c r="CN395" i="20"/>
  <c r="CN396" i="20"/>
  <c r="CN397" i="20"/>
  <c r="CN398" i="20"/>
  <c r="CN399" i="20"/>
  <c r="CN400" i="20"/>
  <c r="CN401" i="20"/>
  <c r="CN402" i="20"/>
  <c r="CN403" i="20"/>
  <c r="CN404" i="20"/>
  <c r="CN405" i="20"/>
  <c r="CN406" i="20"/>
  <c r="CN407" i="20"/>
  <c r="CN408" i="20"/>
  <c r="CN409" i="20"/>
  <c r="CN410" i="20"/>
  <c r="CN411" i="20"/>
  <c r="CN412" i="20"/>
  <c r="CN413" i="20"/>
  <c r="CN414" i="20"/>
  <c r="CN415" i="20"/>
  <c r="CN416" i="20"/>
  <c r="CN417" i="20"/>
  <c r="CN418" i="20"/>
  <c r="CN419" i="20"/>
  <c r="CN420" i="20"/>
  <c r="CN421" i="20"/>
  <c r="CN422" i="20"/>
  <c r="CN423" i="20"/>
  <c r="CN424" i="20"/>
  <c r="CN425" i="20"/>
  <c r="CN426" i="20"/>
  <c r="CN427" i="20"/>
  <c r="CN428" i="20"/>
  <c r="CN429" i="20"/>
  <c r="CN430" i="20"/>
  <c r="CN431" i="20"/>
  <c r="CN432" i="20"/>
  <c r="CN433" i="20"/>
  <c r="CN434" i="20"/>
  <c r="CN435" i="20"/>
  <c r="CN436" i="20"/>
  <c r="CN437" i="20"/>
  <c r="CN438" i="20"/>
  <c r="CN439" i="20"/>
  <c r="CN440" i="20"/>
  <c r="CN441" i="20"/>
  <c r="CN442" i="20"/>
  <c r="CN443" i="20"/>
  <c r="CN444" i="20"/>
  <c r="CN445" i="20"/>
  <c r="CN446" i="20"/>
  <c r="CN447" i="20"/>
  <c r="CN448" i="20"/>
  <c r="CN449" i="20"/>
  <c r="CN450" i="20"/>
  <c r="CN451" i="20"/>
  <c r="CN452" i="20"/>
  <c r="CN453" i="20"/>
  <c r="CN454" i="20"/>
  <c r="CN455" i="20"/>
  <c r="CN456" i="20"/>
  <c r="CN457" i="20"/>
  <c r="CN458" i="20"/>
  <c r="CN459" i="20"/>
  <c r="CN460" i="20"/>
  <c r="CN461" i="20"/>
  <c r="CN462" i="20"/>
  <c r="CN463" i="20"/>
  <c r="CN464" i="20"/>
  <c r="CN465" i="20"/>
  <c r="CN466" i="20"/>
  <c r="CN467" i="20"/>
  <c r="CN468" i="20"/>
  <c r="CN469" i="20"/>
  <c r="CN470" i="20"/>
  <c r="CN471" i="20"/>
  <c r="CN472" i="20"/>
  <c r="CN473" i="20"/>
  <c r="CN474" i="20"/>
  <c r="CN475" i="20"/>
  <c r="CN476" i="20"/>
  <c r="CN477" i="20"/>
  <c r="CN478" i="20"/>
  <c r="CN479" i="20"/>
  <c r="CN480" i="20"/>
  <c r="CN481" i="20"/>
  <c r="CN482" i="20"/>
  <c r="CN483" i="20"/>
  <c r="CN484" i="20"/>
  <c r="CN485" i="20"/>
  <c r="CN486" i="20"/>
  <c r="CN487" i="20"/>
  <c r="CN488" i="20"/>
  <c r="CN489" i="20"/>
  <c r="CN490" i="20"/>
  <c r="CN491" i="20"/>
  <c r="CN492" i="20"/>
  <c r="CN493" i="20"/>
  <c r="CN494" i="20"/>
  <c r="CN495" i="20"/>
  <c r="CN496" i="20"/>
  <c r="CN497" i="20"/>
  <c r="CN498" i="20"/>
  <c r="CN499" i="20"/>
  <c r="CN500" i="20"/>
  <c r="CN501" i="20"/>
  <c r="CN502" i="20"/>
  <c r="CN503" i="20"/>
  <c r="CN504" i="20"/>
  <c r="CN505" i="20"/>
  <c r="CN506" i="20"/>
  <c r="CN507" i="20"/>
  <c r="CN508" i="20"/>
  <c r="CN509" i="20"/>
  <c r="CN510" i="20"/>
  <c r="CN511" i="20"/>
  <c r="CN512" i="20"/>
  <c r="CN513" i="20"/>
  <c r="CN514" i="20"/>
  <c r="CN515" i="20"/>
  <c r="CN516" i="20"/>
  <c r="CN517" i="20"/>
  <c r="CN518" i="20"/>
  <c r="CN519" i="20"/>
  <c r="CN520" i="20"/>
  <c r="CN521" i="20"/>
  <c r="CN522" i="20"/>
  <c r="CN523" i="20"/>
  <c r="CN524" i="20"/>
  <c r="CN525" i="20"/>
  <c r="CN526" i="20"/>
  <c r="CN527" i="20"/>
  <c r="CN528" i="20"/>
  <c r="CN529" i="20"/>
  <c r="CN530" i="20"/>
  <c r="CN531" i="20"/>
  <c r="CN532" i="20"/>
  <c r="CN533" i="20"/>
  <c r="CN534" i="20"/>
  <c r="CN535" i="20"/>
  <c r="CN536" i="20"/>
  <c r="CN537" i="20"/>
  <c r="CN538" i="20"/>
  <c r="CN539" i="20"/>
  <c r="CN540" i="20"/>
  <c r="CN541" i="20"/>
  <c r="CN542" i="20"/>
  <c r="CN543" i="20"/>
  <c r="CN544" i="20"/>
  <c r="CN545" i="20"/>
  <c r="CN546" i="20"/>
  <c r="CN547" i="20"/>
  <c r="CN548" i="20"/>
  <c r="CN549" i="20"/>
  <c r="CN550" i="20"/>
  <c r="CN551" i="20"/>
  <c r="CN552" i="20"/>
  <c r="CN553" i="20"/>
  <c r="CN554" i="20"/>
  <c r="CN555" i="20"/>
  <c r="CN556" i="20"/>
  <c r="CN557" i="20"/>
  <c r="CN558" i="20"/>
  <c r="CN559" i="20"/>
  <c r="CN560" i="20"/>
  <c r="CN561" i="20"/>
  <c r="CN562" i="20"/>
  <c r="CN563" i="20"/>
  <c r="CN564" i="20"/>
  <c r="CN565" i="20"/>
  <c r="CM2" i="20"/>
  <c r="CM3" i="20"/>
  <c r="CM4" i="20"/>
  <c r="CM5" i="20"/>
  <c r="CM6" i="20"/>
  <c r="CM7" i="20"/>
  <c r="CM8" i="20"/>
  <c r="CM9" i="20"/>
  <c r="CM10" i="20"/>
  <c r="CM11" i="20"/>
  <c r="CM12" i="20"/>
  <c r="CM13" i="20"/>
  <c r="CM14" i="20"/>
  <c r="CM15" i="20"/>
  <c r="CM16" i="20"/>
  <c r="CM17" i="20"/>
  <c r="CM18" i="20"/>
  <c r="CM19" i="20"/>
  <c r="CM20" i="20"/>
  <c r="CM21" i="20"/>
  <c r="CM22" i="20"/>
  <c r="CM23" i="20"/>
  <c r="CM24" i="20"/>
  <c r="CM25" i="20"/>
  <c r="CM26" i="20"/>
  <c r="CM27" i="20"/>
  <c r="CM28" i="20"/>
  <c r="CM29" i="20"/>
  <c r="CM30" i="20"/>
  <c r="CM31" i="20"/>
  <c r="CM32" i="20"/>
  <c r="CM33" i="20"/>
  <c r="CM34" i="20"/>
  <c r="CM35" i="20"/>
  <c r="CM36" i="20"/>
  <c r="CM37" i="20"/>
  <c r="CM38" i="20"/>
  <c r="CM39" i="20"/>
  <c r="CM40" i="20"/>
  <c r="CM41" i="20"/>
  <c r="CM42" i="20"/>
  <c r="CM43" i="20"/>
  <c r="CM44" i="20"/>
  <c r="CM45" i="20"/>
  <c r="CM46" i="20"/>
  <c r="CM47" i="20"/>
  <c r="CM48" i="20"/>
  <c r="CM49" i="20"/>
  <c r="CM50" i="20"/>
  <c r="CM51" i="20"/>
  <c r="CM52" i="20"/>
  <c r="CM53" i="20"/>
  <c r="CM54" i="20"/>
  <c r="CM55" i="20"/>
  <c r="CM56" i="20"/>
  <c r="CM57" i="20"/>
  <c r="CM58" i="20"/>
  <c r="CM59" i="20"/>
  <c r="CM60" i="20"/>
  <c r="CM61" i="20"/>
  <c r="CM62" i="20"/>
  <c r="CM63" i="20"/>
  <c r="CM64" i="20"/>
  <c r="CM65" i="20"/>
  <c r="CM66" i="20"/>
  <c r="CM67" i="20"/>
  <c r="CM68" i="20"/>
  <c r="CM69" i="20"/>
  <c r="CM70" i="20"/>
  <c r="CM71" i="20"/>
  <c r="CM72" i="20"/>
  <c r="CM73" i="20"/>
  <c r="CM74" i="20"/>
  <c r="CM75" i="20"/>
  <c r="CM76" i="20"/>
  <c r="CM77" i="20"/>
  <c r="CM78" i="20"/>
  <c r="CM79" i="20"/>
  <c r="CM80" i="20"/>
  <c r="CM81" i="20"/>
  <c r="CM82" i="20"/>
  <c r="CM83" i="20"/>
  <c r="CM84" i="20"/>
  <c r="CM85" i="20"/>
  <c r="CM86" i="20"/>
  <c r="CM87" i="20"/>
  <c r="CM88" i="20"/>
  <c r="CM89" i="20"/>
  <c r="CM90" i="20"/>
  <c r="CM91" i="20"/>
  <c r="CM92" i="20"/>
  <c r="CM93" i="20"/>
  <c r="CM94" i="20"/>
  <c r="CM95" i="20"/>
  <c r="CM96" i="20"/>
  <c r="CM97" i="20"/>
  <c r="CM98" i="20"/>
  <c r="CM99" i="20"/>
  <c r="CM100" i="20"/>
  <c r="CM101" i="20"/>
  <c r="CM102" i="20"/>
  <c r="CM103" i="20"/>
  <c r="CM104" i="20"/>
  <c r="CM105" i="20"/>
  <c r="CM106" i="20"/>
  <c r="CM107" i="20"/>
  <c r="CM108" i="20"/>
  <c r="CM109" i="20"/>
  <c r="CM110" i="20"/>
  <c r="CM111" i="20"/>
  <c r="CM112" i="20"/>
  <c r="CM113" i="20"/>
  <c r="CM114" i="20"/>
  <c r="CM115" i="20"/>
  <c r="CM116" i="20"/>
  <c r="CM117" i="20"/>
  <c r="CM118" i="20"/>
  <c r="CM119" i="20"/>
  <c r="CM120" i="20"/>
  <c r="CM121" i="20"/>
  <c r="CM122" i="20"/>
  <c r="CM123" i="20"/>
  <c r="CM124" i="20"/>
  <c r="CM125" i="20"/>
  <c r="CM126" i="20"/>
  <c r="CM127" i="20"/>
  <c r="CM128" i="20"/>
  <c r="CM129" i="20"/>
  <c r="CM130" i="20"/>
  <c r="CM131" i="20"/>
  <c r="CM132" i="20"/>
  <c r="CM133" i="20"/>
  <c r="CM134" i="20"/>
  <c r="CM135" i="20"/>
  <c r="CM136" i="20"/>
  <c r="CM137" i="20"/>
  <c r="CM138" i="20"/>
  <c r="CM139" i="20"/>
  <c r="CM140" i="20"/>
  <c r="CM141" i="20"/>
  <c r="CM142" i="20"/>
  <c r="CM143" i="20"/>
  <c r="CM144" i="20"/>
  <c r="CM145" i="20"/>
  <c r="CM146" i="20"/>
  <c r="CM147" i="20"/>
  <c r="CM148" i="20"/>
  <c r="CM149" i="20"/>
  <c r="CM150" i="20"/>
  <c r="CM151" i="20"/>
  <c r="CM152" i="20"/>
  <c r="CM153" i="20"/>
  <c r="CM154" i="20"/>
  <c r="CM155" i="20"/>
  <c r="CM156" i="20"/>
  <c r="CM157" i="20"/>
  <c r="CM158" i="20"/>
  <c r="CM159" i="20"/>
  <c r="CM160" i="20"/>
  <c r="CM161" i="20"/>
  <c r="CM162" i="20"/>
  <c r="CM163" i="20"/>
  <c r="CM164" i="20"/>
  <c r="CM165" i="20"/>
  <c r="CM166" i="20"/>
  <c r="CM167" i="20"/>
  <c r="CM168" i="20"/>
  <c r="CM169" i="20"/>
  <c r="CM170" i="20"/>
  <c r="CM171" i="20"/>
  <c r="CM172" i="20"/>
  <c r="CM173" i="20"/>
  <c r="CM174" i="20"/>
  <c r="CM175" i="20"/>
  <c r="CM176" i="20"/>
  <c r="CM177" i="20"/>
  <c r="CM178" i="20"/>
  <c r="CM179" i="20"/>
  <c r="CM180" i="20"/>
  <c r="CM181" i="20"/>
  <c r="CM182" i="20"/>
  <c r="CM183" i="20"/>
  <c r="CM184" i="20"/>
  <c r="CM185" i="20"/>
  <c r="CM186" i="20"/>
  <c r="CM187" i="20"/>
  <c r="CM188" i="20"/>
  <c r="CM189" i="20"/>
  <c r="CM190" i="20"/>
  <c r="CM191" i="20"/>
  <c r="CM192" i="20"/>
  <c r="CM193" i="20"/>
  <c r="CM194" i="20"/>
  <c r="CM195" i="20"/>
  <c r="CM196" i="20"/>
  <c r="CM197" i="20"/>
  <c r="CM198" i="20"/>
  <c r="CM199" i="20"/>
  <c r="CM200" i="20"/>
  <c r="CM201" i="20"/>
  <c r="CM202" i="20"/>
  <c r="CM203" i="20"/>
  <c r="CM204" i="20"/>
  <c r="CM205" i="20"/>
  <c r="CM206" i="20"/>
  <c r="CM207" i="20"/>
  <c r="CM208" i="20"/>
  <c r="CM209" i="20"/>
  <c r="CM210" i="20"/>
  <c r="CM211" i="20"/>
  <c r="CM212" i="20"/>
  <c r="CM213" i="20"/>
  <c r="CM214" i="20"/>
  <c r="CM215" i="20"/>
  <c r="CM216" i="20"/>
  <c r="CM217" i="20"/>
  <c r="CM218" i="20"/>
  <c r="CM219" i="20"/>
  <c r="CM220" i="20"/>
  <c r="CM221" i="20"/>
  <c r="CM222" i="20"/>
  <c r="CM223" i="20"/>
  <c r="CM224" i="20"/>
  <c r="CM225" i="20"/>
  <c r="CM226" i="20"/>
  <c r="CM227" i="20"/>
  <c r="CM228" i="20"/>
  <c r="CM229" i="20"/>
  <c r="CM230" i="20"/>
  <c r="CM231" i="20"/>
  <c r="CM232" i="20"/>
  <c r="CM233" i="20"/>
  <c r="CM234" i="20"/>
  <c r="CM235" i="20"/>
  <c r="CM236" i="20"/>
  <c r="CM237" i="20"/>
  <c r="CM238" i="20"/>
  <c r="CM239" i="20"/>
  <c r="CM240" i="20"/>
  <c r="CM241" i="20"/>
  <c r="CM242" i="20"/>
  <c r="CM243" i="20"/>
  <c r="CM244" i="20"/>
  <c r="CM245" i="20"/>
  <c r="CM246" i="20"/>
  <c r="CM247" i="20"/>
  <c r="CM248" i="20"/>
  <c r="CM249" i="20"/>
  <c r="CM250" i="20"/>
  <c r="CM251" i="20"/>
  <c r="CM252" i="20"/>
  <c r="CM253" i="20"/>
  <c r="CM254" i="20"/>
  <c r="CM255" i="20"/>
  <c r="CM256" i="20"/>
  <c r="CM257" i="20"/>
  <c r="CM258" i="20"/>
  <c r="CM259" i="20"/>
  <c r="CM260" i="20"/>
  <c r="CM261" i="20"/>
  <c r="CM262" i="20"/>
  <c r="CM263" i="20"/>
  <c r="CM264" i="20"/>
  <c r="CM265" i="20"/>
  <c r="CM266" i="20"/>
  <c r="CM267" i="20"/>
  <c r="CM268" i="20"/>
  <c r="CM269" i="20"/>
  <c r="CM270" i="20"/>
  <c r="CM271" i="20"/>
  <c r="CM272" i="20"/>
  <c r="CM273" i="20"/>
  <c r="CM274" i="20"/>
  <c r="CM275" i="20"/>
  <c r="CM276" i="20"/>
  <c r="CM277" i="20"/>
  <c r="CM278" i="20"/>
  <c r="CM279" i="20"/>
  <c r="CM280" i="20"/>
  <c r="CM281" i="20"/>
  <c r="CM282" i="20"/>
  <c r="CM283" i="20"/>
  <c r="CM284" i="20"/>
  <c r="CM285" i="20"/>
  <c r="CM286" i="20"/>
  <c r="CM287" i="20"/>
  <c r="CM288" i="20"/>
  <c r="CM289" i="20"/>
  <c r="CM290" i="20"/>
  <c r="CM291" i="20"/>
  <c r="CM292" i="20"/>
  <c r="CM293" i="20"/>
  <c r="CM294" i="20"/>
  <c r="CM295" i="20"/>
  <c r="CM296" i="20"/>
  <c r="CM297" i="20"/>
  <c r="CM298" i="20"/>
  <c r="CM299" i="20"/>
  <c r="CM300" i="20"/>
  <c r="CM301" i="20"/>
  <c r="CM302" i="20"/>
  <c r="CM303" i="20"/>
  <c r="CM304" i="20"/>
  <c r="CM305" i="20"/>
  <c r="CM306" i="20"/>
  <c r="CM307" i="20"/>
  <c r="CM308" i="20"/>
  <c r="CM309" i="20"/>
  <c r="CM310" i="20"/>
  <c r="CM311" i="20"/>
  <c r="CM312" i="20"/>
  <c r="CM313" i="20"/>
  <c r="CM314" i="20"/>
  <c r="CM315" i="20"/>
  <c r="CM316" i="20"/>
  <c r="CM317" i="20"/>
  <c r="CM318" i="20"/>
  <c r="CM319" i="20"/>
  <c r="CM320" i="20"/>
  <c r="CM321" i="20"/>
  <c r="CM322" i="20"/>
  <c r="CM323" i="20"/>
  <c r="CM324" i="20"/>
  <c r="CM325" i="20"/>
  <c r="CM326" i="20"/>
  <c r="CM327" i="20"/>
  <c r="CM328" i="20"/>
  <c r="CM329" i="20"/>
  <c r="CM330" i="20"/>
  <c r="CM331" i="20"/>
  <c r="CM332" i="20"/>
  <c r="CM333" i="20"/>
  <c r="CM334" i="20"/>
  <c r="CM335" i="20"/>
  <c r="CM336" i="20"/>
  <c r="CM337" i="20"/>
  <c r="CM338" i="20"/>
  <c r="CM339" i="20"/>
  <c r="CM340" i="20"/>
  <c r="CM341" i="20"/>
  <c r="CM342" i="20"/>
  <c r="CM343" i="20"/>
  <c r="CM344" i="20"/>
  <c r="CM345" i="20"/>
  <c r="CM346" i="20"/>
  <c r="CM347" i="20"/>
  <c r="CM348" i="20"/>
  <c r="CM349" i="20"/>
  <c r="CM350" i="20"/>
  <c r="CM351" i="20"/>
  <c r="CM352" i="20"/>
  <c r="CM353" i="20"/>
  <c r="CM354" i="20"/>
  <c r="CM355" i="20"/>
  <c r="CM356" i="20"/>
  <c r="CM357" i="20"/>
  <c r="CM358" i="20"/>
  <c r="CM359" i="20"/>
  <c r="CM360" i="20"/>
  <c r="CM361" i="20"/>
  <c r="CM362" i="20"/>
  <c r="CM363" i="20"/>
  <c r="CM364" i="20"/>
  <c r="CM365" i="20"/>
  <c r="CM366" i="20"/>
  <c r="CM367" i="20"/>
  <c r="CM368" i="20"/>
  <c r="CM369" i="20"/>
  <c r="CM370" i="20"/>
  <c r="CM371" i="20"/>
  <c r="CM372" i="20"/>
  <c r="CM373" i="20"/>
  <c r="CM374" i="20"/>
  <c r="CM375" i="20"/>
  <c r="CM376" i="20"/>
  <c r="CM377" i="20"/>
  <c r="CM378" i="20"/>
  <c r="CM379" i="20"/>
  <c r="CM380" i="20"/>
  <c r="CM381" i="20"/>
  <c r="CM382" i="20"/>
  <c r="CM383" i="20"/>
  <c r="CM384" i="20"/>
  <c r="CM385" i="20"/>
  <c r="CM386" i="20"/>
  <c r="CM387" i="20"/>
  <c r="CM388" i="20"/>
  <c r="CM389" i="20"/>
  <c r="CM390" i="20"/>
  <c r="CM391" i="20"/>
  <c r="CM392" i="20"/>
  <c r="CM393" i="20"/>
  <c r="CM394" i="20"/>
  <c r="CM395" i="20"/>
  <c r="CM396" i="20"/>
  <c r="CM397" i="20"/>
  <c r="CM398" i="20"/>
  <c r="CM399" i="20"/>
  <c r="CM400" i="20"/>
  <c r="CM401" i="20"/>
  <c r="CM402" i="20"/>
  <c r="CM403" i="20"/>
  <c r="CM404" i="20"/>
  <c r="CM405" i="20"/>
  <c r="CM406" i="20"/>
  <c r="CM407" i="20"/>
  <c r="CM408" i="20"/>
  <c r="CM409" i="20"/>
  <c r="CM410" i="20"/>
  <c r="CM411" i="20"/>
  <c r="CM412" i="20"/>
  <c r="CM413" i="20"/>
  <c r="CM414" i="20"/>
  <c r="CM415" i="20"/>
  <c r="CM416" i="20"/>
  <c r="CM417" i="20"/>
  <c r="CM418" i="20"/>
  <c r="CM419" i="20"/>
  <c r="CM420" i="20"/>
  <c r="CM421" i="20"/>
  <c r="CM422" i="20"/>
  <c r="CM423" i="20"/>
  <c r="CM424" i="20"/>
  <c r="CM425" i="20"/>
  <c r="CM426" i="20"/>
  <c r="CM427" i="20"/>
  <c r="CM428" i="20"/>
  <c r="CM429" i="20"/>
  <c r="CM430" i="20"/>
  <c r="CM431" i="20"/>
  <c r="CM432" i="20"/>
  <c r="CM433" i="20"/>
  <c r="CM434" i="20"/>
  <c r="CM435" i="20"/>
  <c r="CM436" i="20"/>
  <c r="CM437" i="20"/>
  <c r="CM438" i="20"/>
  <c r="CM439" i="20"/>
  <c r="CM440" i="20"/>
  <c r="CM441" i="20"/>
  <c r="CM442" i="20"/>
  <c r="CM443" i="20"/>
  <c r="CM444" i="20"/>
  <c r="CM445" i="20"/>
  <c r="CM446" i="20"/>
  <c r="CM447" i="20"/>
  <c r="CM448" i="20"/>
  <c r="CM449" i="20"/>
  <c r="CM450" i="20"/>
  <c r="CM451" i="20"/>
  <c r="CM452" i="20"/>
  <c r="CM453" i="20"/>
  <c r="CM454" i="20"/>
  <c r="CM455" i="20"/>
  <c r="CM456" i="20"/>
  <c r="CM457" i="20"/>
  <c r="CM458" i="20"/>
  <c r="CM459" i="20"/>
  <c r="CM460" i="20"/>
  <c r="CM461" i="20"/>
  <c r="CM462" i="20"/>
  <c r="CM463" i="20"/>
  <c r="CM464" i="20"/>
  <c r="CM465" i="20"/>
  <c r="CM466" i="20"/>
  <c r="CM467" i="20"/>
  <c r="CM468" i="20"/>
  <c r="CM469" i="20"/>
  <c r="CM470" i="20"/>
  <c r="CM471" i="20"/>
  <c r="CM472" i="20"/>
  <c r="CM473" i="20"/>
  <c r="CM474" i="20"/>
  <c r="CM475" i="20"/>
  <c r="CM476" i="20"/>
  <c r="CM477" i="20"/>
  <c r="CM478" i="20"/>
  <c r="CM479" i="20"/>
  <c r="CM480" i="20"/>
  <c r="CM481" i="20"/>
  <c r="CM482" i="20"/>
  <c r="CM483" i="20"/>
  <c r="CM484" i="20"/>
  <c r="CM485" i="20"/>
  <c r="CM486" i="20"/>
  <c r="CM487" i="20"/>
  <c r="CM488" i="20"/>
  <c r="CM489" i="20"/>
  <c r="CM490" i="20"/>
  <c r="CM491" i="20"/>
  <c r="CM492" i="20"/>
  <c r="CM493" i="20"/>
  <c r="CM494" i="20"/>
  <c r="CM495" i="20"/>
  <c r="CM496" i="20"/>
  <c r="CM497" i="20"/>
  <c r="CM498" i="20"/>
  <c r="CM499" i="20"/>
  <c r="CM500" i="20"/>
  <c r="CM501" i="20"/>
  <c r="CM502" i="20"/>
  <c r="CM503" i="20"/>
  <c r="CM504" i="20"/>
  <c r="CM505" i="20"/>
  <c r="CM506" i="20"/>
  <c r="CM507" i="20"/>
  <c r="CM508" i="20"/>
  <c r="CM509" i="20"/>
  <c r="CM510" i="20"/>
  <c r="CM511" i="20"/>
  <c r="CM512" i="20"/>
  <c r="CM513" i="20"/>
  <c r="CM514" i="20"/>
  <c r="CM515" i="20"/>
  <c r="CM516" i="20"/>
  <c r="CM517" i="20"/>
  <c r="CM518" i="20"/>
  <c r="CM519" i="20"/>
  <c r="CM520" i="20"/>
  <c r="CM521" i="20"/>
  <c r="CM522" i="20"/>
  <c r="CM523" i="20"/>
  <c r="CM524" i="20"/>
  <c r="CM525" i="20"/>
  <c r="CM526" i="20"/>
  <c r="CM527" i="20"/>
  <c r="CM528" i="20"/>
  <c r="CM529" i="20"/>
  <c r="CM530" i="20"/>
  <c r="CM531" i="20"/>
  <c r="CM532" i="20"/>
  <c r="CM533" i="20"/>
  <c r="CM534" i="20"/>
  <c r="CM535" i="20"/>
  <c r="CM536" i="20"/>
  <c r="CM537" i="20"/>
  <c r="CM538" i="20"/>
  <c r="CM539" i="20"/>
  <c r="CM540" i="20"/>
  <c r="CM541" i="20"/>
  <c r="CM542" i="20"/>
  <c r="CM543" i="20"/>
  <c r="CM544" i="20"/>
  <c r="CM545" i="20"/>
  <c r="CM546" i="20"/>
  <c r="CM547" i="20"/>
  <c r="CM548" i="20"/>
  <c r="CM549" i="20"/>
  <c r="CM550" i="20"/>
  <c r="CM551" i="20"/>
  <c r="CM552" i="20"/>
  <c r="CM553" i="20"/>
  <c r="CM554" i="20"/>
  <c r="CM555" i="20"/>
  <c r="CM556" i="20"/>
  <c r="CM557" i="20"/>
  <c r="CM558" i="20"/>
  <c r="CM559" i="20"/>
  <c r="CM560" i="20"/>
  <c r="CM561" i="20"/>
  <c r="CM562" i="20"/>
  <c r="CM563" i="20"/>
  <c r="CM564" i="20"/>
  <c r="CM565" i="20"/>
  <c r="CL2" i="20"/>
  <c r="CL3" i="20"/>
  <c r="CL4" i="20"/>
  <c r="CL5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CL44" i="20"/>
  <c r="CL45" i="20"/>
  <c r="CL46" i="20"/>
  <c r="CL47" i="20"/>
  <c r="CL48" i="20"/>
  <c r="CL49" i="20"/>
  <c r="CL50" i="20"/>
  <c r="CL51" i="20"/>
  <c r="CL52" i="20"/>
  <c r="CL53" i="20"/>
  <c r="CL54" i="20"/>
  <c r="CL55" i="20"/>
  <c r="CL56" i="20"/>
  <c r="CL57" i="20"/>
  <c r="CL58" i="20"/>
  <c r="CL59" i="20"/>
  <c r="CL60" i="20"/>
  <c r="CL61" i="20"/>
  <c r="CL62" i="20"/>
  <c r="CL63" i="20"/>
  <c r="CL64" i="20"/>
  <c r="CL65" i="20"/>
  <c r="CL66" i="20"/>
  <c r="CL67" i="20"/>
  <c r="CL68" i="20"/>
  <c r="CL69" i="20"/>
  <c r="CL70" i="20"/>
  <c r="CL71" i="20"/>
  <c r="CL72" i="20"/>
  <c r="CL73" i="20"/>
  <c r="CL74" i="20"/>
  <c r="CL75" i="20"/>
  <c r="CL76" i="20"/>
  <c r="CL77" i="20"/>
  <c r="CL78" i="20"/>
  <c r="CL79" i="20"/>
  <c r="CL80" i="20"/>
  <c r="CL81" i="20"/>
  <c r="CL82" i="20"/>
  <c r="CL83" i="20"/>
  <c r="CL84" i="20"/>
  <c r="CL85" i="20"/>
  <c r="CL86" i="20"/>
  <c r="CL87" i="20"/>
  <c r="CL88" i="20"/>
  <c r="CL89" i="20"/>
  <c r="CL90" i="20"/>
  <c r="CL91" i="20"/>
  <c r="CL92" i="20"/>
  <c r="CL93" i="20"/>
  <c r="CL94" i="20"/>
  <c r="CL95" i="20"/>
  <c r="CL96" i="20"/>
  <c r="CL97" i="20"/>
  <c r="CL98" i="20"/>
  <c r="CL99" i="20"/>
  <c r="CL100" i="20"/>
  <c r="CL101" i="20"/>
  <c r="CL102" i="20"/>
  <c r="CL103" i="20"/>
  <c r="CL104" i="20"/>
  <c r="CL105" i="20"/>
  <c r="CL106" i="20"/>
  <c r="CL107" i="20"/>
  <c r="CL108" i="20"/>
  <c r="CL109" i="20"/>
  <c r="CL110" i="20"/>
  <c r="CL111" i="20"/>
  <c r="CL112" i="20"/>
  <c r="CL113" i="20"/>
  <c r="CL114" i="20"/>
  <c r="CL115" i="20"/>
  <c r="CL116" i="20"/>
  <c r="CL117" i="20"/>
  <c r="CL118" i="20"/>
  <c r="CL119" i="20"/>
  <c r="CL120" i="20"/>
  <c r="CL121" i="20"/>
  <c r="CL122" i="20"/>
  <c r="CL123" i="20"/>
  <c r="CL124" i="20"/>
  <c r="CL125" i="20"/>
  <c r="CL126" i="20"/>
  <c r="CL127" i="20"/>
  <c r="CL128" i="20"/>
  <c r="CL129" i="20"/>
  <c r="CL130" i="20"/>
  <c r="CL131" i="20"/>
  <c r="CL132" i="20"/>
  <c r="CL133" i="20"/>
  <c r="CL134" i="20"/>
  <c r="CL135" i="20"/>
  <c r="CL136" i="20"/>
  <c r="CL137" i="20"/>
  <c r="CL138" i="20"/>
  <c r="CL139" i="20"/>
  <c r="CL140" i="20"/>
  <c r="CL141" i="20"/>
  <c r="CL142" i="20"/>
  <c r="CL143" i="20"/>
  <c r="CL144" i="20"/>
  <c r="CL145" i="20"/>
  <c r="CL146" i="20"/>
  <c r="CL147" i="20"/>
  <c r="CL148" i="20"/>
  <c r="CL149" i="20"/>
  <c r="CL150" i="20"/>
  <c r="CL151" i="20"/>
  <c r="CL152" i="20"/>
  <c r="CL153" i="20"/>
  <c r="CL154" i="20"/>
  <c r="CL155" i="20"/>
  <c r="CL156" i="20"/>
  <c r="CL157" i="20"/>
  <c r="CL158" i="20"/>
  <c r="CL159" i="20"/>
  <c r="CL160" i="20"/>
  <c r="CL161" i="20"/>
  <c r="CL162" i="20"/>
  <c r="CL163" i="20"/>
  <c r="CL164" i="20"/>
  <c r="CL165" i="20"/>
  <c r="CL166" i="20"/>
  <c r="CL167" i="20"/>
  <c r="CL168" i="20"/>
  <c r="CL169" i="20"/>
  <c r="CL170" i="20"/>
  <c r="CL171" i="20"/>
  <c r="CL172" i="20"/>
  <c r="CL173" i="20"/>
  <c r="CL174" i="20"/>
  <c r="CL175" i="20"/>
  <c r="CL176" i="20"/>
  <c r="CL177" i="20"/>
  <c r="CL178" i="20"/>
  <c r="CL179" i="20"/>
  <c r="CL180" i="20"/>
  <c r="CL181" i="20"/>
  <c r="CL182" i="20"/>
  <c r="CL183" i="20"/>
  <c r="CL184" i="20"/>
  <c r="CL185" i="20"/>
  <c r="CL186" i="20"/>
  <c r="CL187" i="20"/>
  <c r="CL188" i="20"/>
  <c r="CL189" i="20"/>
  <c r="CL190" i="20"/>
  <c r="CL191" i="20"/>
  <c r="CL192" i="20"/>
  <c r="CL193" i="20"/>
  <c r="CL194" i="20"/>
  <c r="CL195" i="20"/>
  <c r="CL196" i="20"/>
  <c r="CL197" i="20"/>
  <c r="CL198" i="20"/>
  <c r="CL199" i="20"/>
  <c r="CL200" i="20"/>
  <c r="CL201" i="20"/>
  <c r="CL202" i="20"/>
  <c r="CL203" i="20"/>
  <c r="CL204" i="20"/>
  <c r="CL205" i="20"/>
  <c r="CL206" i="20"/>
  <c r="CL207" i="20"/>
  <c r="CL208" i="20"/>
  <c r="CL209" i="20"/>
  <c r="CL210" i="20"/>
  <c r="CL211" i="20"/>
  <c r="CL212" i="20"/>
  <c r="CL213" i="20"/>
  <c r="CL214" i="20"/>
  <c r="CL215" i="20"/>
  <c r="CL216" i="20"/>
  <c r="CL217" i="20"/>
  <c r="CL218" i="20"/>
  <c r="CL219" i="20"/>
  <c r="CL220" i="20"/>
  <c r="CL221" i="20"/>
  <c r="CL222" i="20"/>
  <c r="CL223" i="20"/>
  <c r="CL224" i="20"/>
  <c r="CL225" i="20"/>
  <c r="CL226" i="20"/>
  <c r="CL227" i="20"/>
  <c r="CL228" i="20"/>
  <c r="CL229" i="20"/>
  <c r="CL230" i="20"/>
  <c r="CL231" i="20"/>
  <c r="CL232" i="20"/>
  <c r="CL233" i="20"/>
  <c r="CL234" i="20"/>
  <c r="CL235" i="20"/>
  <c r="CL236" i="20"/>
  <c r="CL237" i="20"/>
  <c r="CL238" i="20"/>
  <c r="CL239" i="20"/>
  <c r="CL240" i="20"/>
  <c r="CL241" i="20"/>
  <c r="CL242" i="20"/>
  <c r="CL243" i="20"/>
  <c r="CL244" i="20"/>
  <c r="CL245" i="20"/>
  <c r="CL246" i="20"/>
  <c r="CL247" i="20"/>
  <c r="CL248" i="20"/>
  <c r="CL249" i="20"/>
  <c r="CL250" i="20"/>
  <c r="CL251" i="20"/>
  <c r="CL252" i="20"/>
  <c r="CL253" i="20"/>
  <c r="CL254" i="20"/>
  <c r="CL255" i="20"/>
  <c r="CL256" i="20"/>
  <c r="CL257" i="20"/>
  <c r="CL258" i="20"/>
  <c r="CL259" i="20"/>
  <c r="CL260" i="20"/>
  <c r="CL261" i="20"/>
  <c r="CL262" i="20"/>
  <c r="CL263" i="20"/>
  <c r="CL264" i="20"/>
  <c r="CL265" i="20"/>
  <c r="CL266" i="20"/>
  <c r="CL267" i="20"/>
  <c r="CL268" i="20"/>
  <c r="CL269" i="20"/>
  <c r="CL270" i="20"/>
  <c r="CL271" i="20"/>
  <c r="CL272" i="20"/>
  <c r="CL273" i="20"/>
  <c r="CL274" i="20"/>
  <c r="CL275" i="20"/>
  <c r="CL276" i="20"/>
  <c r="CL277" i="20"/>
  <c r="CL278" i="20"/>
  <c r="CL279" i="20"/>
  <c r="CL280" i="20"/>
  <c r="CL281" i="20"/>
  <c r="CL282" i="20"/>
  <c r="CL283" i="20"/>
  <c r="CL284" i="20"/>
  <c r="CL285" i="20"/>
  <c r="CL286" i="20"/>
  <c r="CL287" i="20"/>
  <c r="CL288" i="20"/>
  <c r="CL289" i="20"/>
  <c r="CL290" i="20"/>
  <c r="CL291" i="20"/>
  <c r="CL292" i="20"/>
  <c r="CL293" i="20"/>
  <c r="CL294" i="20"/>
  <c r="CL295" i="20"/>
  <c r="CL296" i="20"/>
  <c r="CL297" i="20"/>
  <c r="CL298" i="20"/>
  <c r="CL299" i="20"/>
  <c r="CL300" i="20"/>
  <c r="CL301" i="20"/>
  <c r="CL302" i="20"/>
  <c r="CL303" i="20"/>
  <c r="CL304" i="20"/>
  <c r="CL305" i="20"/>
  <c r="CL306" i="20"/>
  <c r="CL307" i="20"/>
  <c r="CL308" i="20"/>
  <c r="CL309" i="20"/>
  <c r="CL310" i="20"/>
  <c r="CL311" i="20"/>
  <c r="CL312" i="20"/>
  <c r="CL313" i="20"/>
  <c r="CL314" i="20"/>
  <c r="CL315" i="20"/>
  <c r="CL316" i="20"/>
  <c r="CL317" i="20"/>
  <c r="CL318" i="20"/>
  <c r="CL319" i="20"/>
  <c r="CL320" i="20"/>
  <c r="CL321" i="20"/>
  <c r="CL322" i="20"/>
  <c r="CL323" i="20"/>
  <c r="CL324" i="20"/>
  <c r="CL325" i="20"/>
  <c r="CL326" i="20"/>
  <c r="CL327" i="20"/>
  <c r="CL328" i="20"/>
  <c r="CL329" i="20"/>
  <c r="CL330" i="20"/>
  <c r="CL331" i="20"/>
  <c r="CL332" i="20"/>
  <c r="CL333" i="20"/>
  <c r="CL334" i="20"/>
  <c r="CL335" i="20"/>
  <c r="CL336" i="20"/>
  <c r="CL337" i="20"/>
  <c r="CL338" i="20"/>
  <c r="CL339" i="20"/>
  <c r="CL340" i="20"/>
  <c r="CL341" i="20"/>
  <c r="CL342" i="20"/>
  <c r="CL343" i="20"/>
  <c r="CL344" i="20"/>
  <c r="CL345" i="20"/>
  <c r="CL346" i="20"/>
  <c r="CL347" i="20"/>
  <c r="CL348" i="20"/>
  <c r="CL349" i="20"/>
  <c r="CL350" i="20"/>
  <c r="CL351" i="20"/>
  <c r="CL352" i="20"/>
  <c r="CL353" i="20"/>
  <c r="CL354" i="20"/>
  <c r="CL355" i="20"/>
  <c r="CL356" i="20"/>
  <c r="CL357" i="20"/>
  <c r="CL358" i="20"/>
  <c r="CL359" i="20"/>
  <c r="CL360" i="20"/>
  <c r="CL361" i="20"/>
  <c r="CL362" i="20"/>
  <c r="CL363" i="20"/>
  <c r="CL364" i="20"/>
  <c r="CL365" i="20"/>
  <c r="CL366" i="20"/>
  <c r="CL367" i="20"/>
  <c r="CL368" i="20"/>
  <c r="CL369" i="20"/>
  <c r="CL370" i="20"/>
  <c r="CL371" i="20"/>
  <c r="CL372" i="20"/>
  <c r="CL373" i="20"/>
  <c r="CL374" i="20"/>
  <c r="CL375" i="20"/>
  <c r="CL376" i="20"/>
  <c r="CL377" i="20"/>
  <c r="CL378" i="20"/>
  <c r="CL379" i="20"/>
  <c r="CL380" i="20"/>
  <c r="CL381" i="20"/>
  <c r="CL382" i="20"/>
  <c r="CL383" i="20"/>
  <c r="CL384" i="20"/>
  <c r="CL385" i="20"/>
  <c r="CL386" i="20"/>
  <c r="CL387" i="20"/>
  <c r="CL388" i="20"/>
  <c r="CL389" i="20"/>
  <c r="CL390" i="20"/>
  <c r="CL391" i="20"/>
  <c r="CL392" i="20"/>
  <c r="CL393" i="20"/>
  <c r="CL394" i="20"/>
  <c r="CL395" i="20"/>
  <c r="CL396" i="20"/>
  <c r="CL397" i="20"/>
  <c r="CL398" i="20"/>
  <c r="CL399" i="20"/>
  <c r="CL400" i="20"/>
  <c r="CL401" i="20"/>
  <c r="CL402" i="20"/>
  <c r="CL403" i="20"/>
  <c r="CL404" i="20"/>
  <c r="CL405" i="20"/>
  <c r="CL406" i="20"/>
  <c r="CL407" i="20"/>
  <c r="CL408" i="20"/>
  <c r="CL409" i="20"/>
  <c r="CL410" i="20"/>
  <c r="CL411" i="20"/>
  <c r="CL412" i="20"/>
  <c r="CL413" i="20"/>
  <c r="CL414" i="20"/>
  <c r="CL415" i="20"/>
  <c r="CL416" i="20"/>
  <c r="CL417" i="20"/>
  <c r="CL418" i="20"/>
  <c r="CL419" i="20"/>
  <c r="CL420" i="20"/>
  <c r="CL421" i="20"/>
  <c r="CL422" i="20"/>
  <c r="CL423" i="20"/>
  <c r="CL424" i="20"/>
  <c r="CL425" i="20"/>
  <c r="CL426" i="20"/>
  <c r="CL427" i="20"/>
  <c r="CL428" i="20"/>
  <c r="CL429" i="20"/>
  <c r="CL430" i="20"/>
  <c r="CL431" i="20"/>
  <c r="CL432" i="20"/>
  <c r="CL433" i="20"/>
  <c r="CL434" i="20"/>
  <c r="CL435" i="20"/>
  <c r="CL436" i="20"/>
  <c r="CL437" i="20"/>
  <c r="CL438" i="20"/>
  <c r="CL439" i="20"/>
  <c r="CL440" i="20"/>
  <c r="CL441" i="20"/>
  <c r="CL442" i="20"/>
  <c r="CL443" i="20"/>
  <c r="CL444" i="20"/>
  <c r="CL445" i="20"/>
  <c r="CL446" i="20"/>
  <c r="CL447" i="20"/>
  <c r="CL448" i="20"/>
  <c r="CL449" i="20"/>
  <c r="CL450" i="20"/>
  <c r="CL451" i="20"/>
  <c r="CL452" i="20"/>
  <c r="CL453" i="20"/>
  <c r="CL454" i="20"/>
  <c r="CL455" i="20"/>
  <c r="CL456" i="20"/>
  <c r="CL457" i="20"/>
  <c r="CL458" i="20"/>
  <c r="CL459" i="20"/>
  <c r="CL460" i="20"/>
  <c r="CL461" i="20"/>
  <c r="CL462" i="20"/>
  <c r="CL463" i="20"/>
  <c r="CL464" i="20"/>
  <c r="CL465" i="20"/>
  <c r="CL466" i="20"/>
  <c r="CL467" i="20"/>
  <c r="CL468" i="20"/>
  <c r="CL469" i="20"/>
  <c r="CL470" i="20"/>
  <c r="CL471" i="20"/>
  <c r="CL472" i="20"/>
  <c r="CL473" i="20"/>
  <c r="CL474" i="20"/>
  <c r="CL475" i="20"/>
  <c r="CL476" i="20"/>
  <c r="CL477" i="20"/>
  <c r="CL478" i="20"/>
  <c r="CL479" i="20"/>
  <c r="CL480" i="20"/>
  <c r="CL481" i="20"/>
  <c r="CL482" i="20"/>
  <c r="CL483" i="20"/>
  <c r="CL484" i="20"/>
  <c r="CL485" i="20"/>
  <c r="CL486" i="20"/>
  <c r="CL487" i="20"/>
  <c r="CL488" i="20"/>
  <c r="CL489" i="20"/>
  <c r="CL490" i="20"/>
  <c r="CL491" i="20"/>
  <c r="CL492" i="20"/>
  <c r="CL493" i="20"/>
  <c r="CL494" i="20"/>
  <c r="CL495" i="20"/>
  <c r="CL496" i="20"/>
  <c r="CL497" i="20"/>
  <c r="CL498" i="20"/>
  <c r="CL499" i="20"/>
  <c r="CL500" i="20"/>
  <c r="CL501" i="20"/>
  <c r="CL502" i="20"/>
  <c r="CL503" i="20"/>
  <c r="CL504" i="20"/>
  <c r="CL505" i="20"/>
  <c r="CL506" i="20"/>
  <c r="CL507" i="20"/>
  <c r="CL508" i="20"/>
  <c r="CL509" i="20"/>
  <c r="CL510" i="20"/>
  <c r="CL511" i="20"/>
  <c r="CL512" i="20"/>
  <c r="CL513" i="20"/>
  <c r="CL514" i="20"/>
  <c r="CL515" i="20"/>
  <c r="CL516" i="20"/>
  <c r="CL517" i="20"/>
  <c r="CL518" i="20"/>
  <c r="CL519" i="20"/>
  <c r="CL520" i="20"/>
  <c r="CL521" i="20"/>
  <c r="CL522" i="20"/>
  <c r="CL523" i="20"/>
  <c r="CL524" i="20"/>
  <c r="CL525" i="20"/>
  <c r="CL526" i="20"/>
  <c r="CL527" i="20"/>
  <c r="CL528" i="20"/>
  <c r="CL529" i="20"/>
  <c r="CL530" i="20"/>
  <c r="CL531" i="20"/>
  <c r="CL532" i="20"/>
  <c r="CL533" i="20"/>
  <c r="CL534" i="20"/>
  <c r="CL535" i="20"/>
  <c r="CL536" i="20"/>
  <c r="CL537" i="20"/>
  <c r="CL538" i="20"/>
  <c r="CL539" i="20"/>
  <c r="CL540" i="20"/>
  <c r="CL541" i="20"/>
  <c r="CL542" i="20"/>
  <c r="CL543" i="20"/>
  <c r="CL544" i="20"/>
  <c r="CL545" i="20"/>
  <c r="CL546" i="20"/>
  <c r="CL547" i="20"/>
  <c r="CL548" i="20"/>
  <c r="CL549" i="20"/>
  <c r="CL550" i="20"/>
  <c r="CL551" i="20"/>
  <c r="CL552" i="20"/>
  <c r="CL553" i="20"/>
  <c r="CL554" i="20"/>
  <c r="CL555" i="20"/>
  <c r="CL556" i="20"/>
  <c r="CL557" i="20"/>
  <c r="CL558" i="20"/>
  <c r="CL559" i="20"/>
  <c r="CL560" i="20"/>
  <c r="CL561" i="20"/>
  <c r="CL562" i="20"/>
  <c r="CL563" i="20"/>
  <c r="CL564" i="20"/>
  <c r="CL565" i="20"/>
  <c r="CK2" i="20"/>
  <c r="CK3" i="20"/>
  <c r="CK4" i="20"/>
  <c r="CK5" i="20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110" i="20"/>
  <c r="CK111" i="20"/>
  <c r="CK112" i="20"/>
  <c r="CK113" i="20"/>
  <c r="CK114" i="20"/>
  <c r="CK115" i="20"/>
  <c r="CK116" i="20"/>
  <c r="CK117" i="20"/>
  <c r="CK118" i="20"/>
  <c r="CK119" i="20"/>
  <c r="CK120" i="20"/>
  <c r="CK121" i="20"/>
  <c r="CK122" i="20"/>
  <c r="CK123" i="20"/>
  <c r="CK124" i="20"/>
  <c r="CK125" i="20"/>
  <c r="CK126" i="20"/>
  <c r="CK127" i="20"/>
  <c r="CK128" i="20"/>
  <c r="CK129" i="20"/>
  <c r="CK130" i="20"/>
  <c r="CK131" i="20"/>
  <c r="CK132" i="20"/>
  <c r="CK133" i="20"/>
  <c r="CK134" i="20"/>
  <c r="CK135" i="20"/>
  <c r="CK136" i="20"/>
  <c r="CK137" i="20"/>
  <c r="CK138" i="20"/>
  <c r="CK139" i="20"/>
  <c r="CK140" i="20"/>
  <c r="CK141" i="20"/>
  <c r="CK142" i="20"/>
  <c r="CK143" i="20"/>
  <c r="CK144" i="20"/>
  <c r="CK145" i="20"/>
  <c r="CK146" i="20"/>
  <c r="CK147" i="20"/>
  <c r="CK148" i="20"/>
  <c r="CK149" i="20"/>
  <c r="CK150" i="20"/>
  <c r="CK151" i="20"/>
  <c r="CK152" i="20"/>
  <c r="CK153" i="20"/>
  <c r="CK154" i="20"/>
  <c r="CK155" i="20"/>
  <c r="CK156" i="20"/>
  <c r="CK157" i="20"/>
  <c r="CK158" i="20"/>
  <c r="CK159" i="20"/>
  <c r="CK160" i="20"/>
  <c r="CK161" i="20"/>
  <c r="CK162" i="20"/>
  <c r="CK163" i="20"/>
  <c r="CK164" i="20"/>
  <c r="CK165" i="20"/>
  <c r="CK166" i="20"/>
  <c r="CK167" i="20"/>
  <c r="CK168" i="20"/>
  <c r="CK169" i="20"/>
  <c r="CK170" i="20"/>
  <c r="CK171" i="20"/>
  <c r="CK172" i="20"/>
  <c r="CK173" i="20"/>
  <c r="CK174" i="20"/>
  <c r="CK175" i="20"/>
  <c r="CK176" i="20"/>
  <c r="CK177" i="20"/>
  <c r="CK178" i="20"/>
  <c r="CK179" i="20"/>
  <c r="CK180" i="20"/>
  <c r="CK181" i="20"/>
  <c r="CK182" i="20"/>
  <c r="CK183" i="20"/>
  <c r="CK184" i="20"/>
  <c r="CK185" i="20"/>
  <c r="CK186" i="20"/>
  <c r="CK187" i="20"/>
  <c r="CK188" i="20"/>
  <c r="CK189" i="20"/>
  <c r="CK190" i="20"/>
  <c r="CK191" i="20"/>
  <c r="CK192" i="20"/>
  <c r="CK193" i="20"/>
  <c r="CK194" i="20"/>
  <c r="CK195" i="20"/>
  <c r="CK196" i="20"/>
  <c r="CK197" i="20"/>
  <c r="CK198" i="20"/>
  <c r="CK199" i="20"/>
  <c r="CK200" i="20"/>
  <c r="CK201" i="20"/>
  <c r="CK202" i="20"/>
  <c r="CK203" i="20"/>
  <c r="CK204" i="20"/>
  <c r="CK205" i="20"/>
  <c r="CK206" i="20"/>
  <c r="CK207" i="20"/>
  <c r="CK208" i="20"/>
  <c r="CK209" i="20"/>
  <c r="CK210" i="20"/>
  <c r="CK211" i="20"/>
  <c r="CK212" i="20"/>
  <c r="CK213" i="20"/>
  <c r="CK214" i="20"/>
  <c r="CK215" i="20"/>
  <c r="CK216" i="20"/>
  <c r="CK217" i="20"/>
  <c r="CK218" i="20"/>
  <c r="CK219" i="20"/>
  <c r="CK220" i="20"/>
  <c r="CK221" i="20"/>
  <c r="CK222" i="20"/>
  <c r="CK223" i="20"/>
  <c r="CK224" i="20"/>
  <c r="CK225" i="20"/>
  <c r="CK226" i="20"/>
  <c r="CK227" i="20"/>
  <c r="CK228" i="20"/>
  <c r="CK229" i="20"/>
  <c r="CK230" i="20"/>
  <c r="CK231" i="20"/>
  <c r="CK232" i="20"/>
  <c r="CK233" i="20"/>
  <c r="CK234" i="20"/>
  <c r="CK235" i="20"/>
  <c r="CK236" i="20"/>
  <c r="CK237" i="20"/>
  <c r="CK238" i="20"/>
  <c r="CK239" i="20"/>
  <c r="CK240" i="20"/>
  <c r="CK241" i="20"/>
  <c r="CK242" i="20"/>
  <c r="CK243" i="20"/>
  <c r="CK244" i="20"/>
  <c r="CK245" i="20"/>
  <c r="CK246" i="20"/>
  <c r="CK247" i="20"/>
  <c r="CK248" i="20"/>
  <c r="CK249" i="20"/>
  <c r="CK250" i="20"/>
  <c r="CK251" i="20"/>
  <c r="CK252" i="20"/>
  <c r="CK253" i="20"/>
  <c r="CK254" i="20"/>
  <c r="CK255" i="20"/>
  <c r="CK256" i="20"/>
  <c r="CK257" i="20"/>
  <c r="CK258" i="20"/>
  <c r="CK259" i="20"/>
  <c r="CK260" i="20"/>
  <c r="CK261" i="20"/>
  <c r="CK262" i="20"/>
  <c r="CK263" i="20"/>
  <c r="CK264" i="20"/>
  <c r="CK265" i="20"/>
  <c r="CK266" i="20"/>
  <c r="CK267" i="20"/>
  <c r="CK268" i="20"/>
  <c r="CK269" i="20"/>
  <c r="CK270" i="20"/>
  <c r="CK271" i="20"/>
  <c r="CK272" i="20"/>
  <c r="CK273" i="20"/>
  <c r="CK274" i="20"/>
  <c r="CK275" i="20"/>
  <c r="CK276" i="20"/>
  <c r="CK277" i="20"/>
  <c r="CK278" i="20"/>
  <c r="CK279" i="20"/>
  <c r="CK280" i="20"/>
  <c r="CK281" i="20"/>
  <c r="CK282" i="20"/>
  <c r="CK283" i="20"/>
  <c r="CK284" i="20"/>
  <c r="CK285" i="20"/>
  <c r="CK286" i="20"/>
  <c r="CK287" i="20"/>
  <c r="CK288" i="20"/>
  <c r="CK289" i="20"/>
  <c r="CK290" i="20"/>
  <c r="CK291" i="20"/>
  <c r="CK292" i="20"/>
  <c r="CK293" i="20"/>
  <c r="CK294" i="20"/>
  <c r="CK295" i="20"/>
  <c r="CK296" i="20"/>
  <c r="CK297" i="20"/>
  <c r="CK298" i="20"/>
  <c r="CK299" i="20"/>
  <c r="CK300" i="20"/>
  <c r="CK301" i="20"/>
  <c r="CK302" i="20"/>
  <c r="CK303" i="20"/>
  <c r="CK304" i="20"/>
  <c r="CK305" i="20"/>
  <c r="CK306" i="20"/>
  <c r="CK307" i="20"/>
  <c r="CK308" i="20"/>
  <c r="CK309" i="20"/>
  <c r="CK310" i="20"/>
  <c r="CK311" i="20"/>
  <c r="CK312" i="20"/>
  <c r="CK313" i="20"/>
  <c r="CK314" i="20"/>
  <c r="CK315" i="20"/>
  <c r="CK316" i="20"/>
  <c r="CK317" i="20"/>
  <c r="CK318" i="20"/>
  <c r="CK319" i="20"/>
  <c r="CK320" i="20"/>
  <c r="CK321" i="20"/>
  <c r="CK322" i="20"/>
  <c r="CK323" i="20"/>
  <c r="CK324" i="20"/>
  <c r="CK325" i="20"/>
  <c r="CK326" i="20"/>
  <c r="CK327" i="20"/>
  <c r="CK328" i="20"/>
  <c r="CK329" i="20"/>
  <c r="CK330" i="20"/>
  <c r="CK331" i="20"/>
  <c r="CK332" i="20"/>
  <c r="CK333" i="20"/>
  <c r="CK334" i="20"/>
  <c r="CK335" i="20"/>
  <c r="CK336" i="20"/>
  <c r="CK337" i="20"/>
  <c r="CK338" i="20"/>
  <c r="CK339" i="20"/>
  <c r="CK340" i="20"/>
  <c r="CK341" i="20"/>
  <c r="CK342" i="20"/>
  <c r="CK343" i="20"/>
  <c r="CK344" i="20"/>
  <c r="CK345" i="20"/>
  <c r="CK346" i="20"/>
  <c r="CK347" i="20"/>
  <c r="CK348" i="20"/>
  <c r="CK349" i="20"/>
  <c r="CK350" i="20"/>
  <c r="CK351" i="20"/>
  <c r="CK352" i="20"/>
  <c r="CK353" i="20"/>
  <c r="CK354" i="20"/>
  <c r="CK355" i="20"/>
  <c r="CK356" i="20"/>
  <c r="CK357" i="20"/>
  <c r="CK358" i="20"/>
  <c r="CK359" i="20"/>
  <c r="CK360" i="20"/>
  <c r="CK361" i="20"/>
  <c r="CK362" i="20"/>
  <c r="CK363" i="20"/>
  <c r="CK364" i="20"/>
  <c r="CK365" i="20"/>
  <c r="CK366" i="20"/>
  <c r="CK367" i="20"/>
  <c r="CK368" i="20"/>
  <c r="CK369" i="20"/>
  <c r="CK370" i="20"/>
  <c r="CK371" i="20"/>
  <c r="CK372" i="20"/>
  <c r="CK373" i="20"/>
  <c r="CK374" i="20"/>
  <c r="CK375" i="20"/>
  <c r="CK376" i="20"/>
  <c r="CK377" i="20"/>
  <c r="CK378" i="20"/>
  <c r="CK379" i="20"/>
  <c r="CK380" i="20"/>
  <c r="CK381" i="20"/>
  <c r="CK382" i="20"/>
  <c r="CK383" i="20"/>
  <c r="CK384" i="20"/>
  <c r="CK385" i="20"/>
  <c r="CK386" i="20"/>
  <c r="CK387" i="20"/>
  <c r="CK388" i="20"/>
  <c r="CK389" i="20"/>
  <c r="CK390" i="20"/>
  <c r="CK391" i="20"/>
  <c r="CK392" i="20"/>
  <c r="CK393" i="20"/>
  <c r="CK394" i="20"/>
  <c r="CK395" i="20"/>
  <c r="CK396" i="20"/>
  <c r="CK397" i="20"/>
  <c r="CK398" i="20"/>
  <c r="CK399" i="20"/>
  <c r="CK400" i="20"/>
  <c r="CK401" i="20"/>
  <c r="CK402" i="20"/>
  <c r="CK403" i="20"/>
  <c r="CK404" i="20"/>
  <c r="CK405" i="20"/>
  <c r="CK406" i="20"/>
  <c r="CK407" i="20"/>
  <c r="CK408" i="20"/>
  <c r="CK409" i="20"/>
  <c r="CK410" i="20"/>
  <c r="CK411" i="20"/>
  <c r="CK412" i="20"/>
  <c r="CK413" i="20"/>
  <c r="CK414" i="20"/>
  <c r="CK415" i="20"/>
  <c r="CK416" i="20"/>
  <c r="CK417" i="20"/>
  <c r="CK418" i="20"/>
  <c r="CK419" i="20"/>
  <c r="CK420" i="20"/>
  <c r="CK421" i="20"/>
  <c r="CK422" i="20"/>
  <c r="CK423" i="20"/>
  <c r="CK424" i="20"/>
  <c r="CK425" i="20"/>
  <c r="CK426" i="20"/>
  <c r="CK427" i="20"/>
  <c r="CK428" i="20"/>
  <c r="CK429" i="20"/>
  <c r="CK430" i="20"/>
  <c r="CK431" i="20"/>
  <c r="CK432" i="20"/>
  <c r="CK433" i="20"/>
  <c r="CK434" i="20"/>
  <c r="CK435" i="20"/>
  <c r="CK436" i="20"/>
  <c r="CK437" i="20"/>
  <c r="CK438" i="20"/>
  <c r="CK439" i="20"/>
  <c r="CK440" i="20"/>
  <c r="CK441" i="20"/>
  <c r="CK442" i="20"/>
  <c r="CK443" i="20"/>
  <c r="CK444" i="20"/>
  <c r="CK445" i="20"/>
  <c r="CK446" i="20"/>
  <c r="CK447" i="20"/>
  <c r="CK448" i="20"/>
  <c r="CK449" i="20"/>
  <c r="CK450" i="20"/>
  <c r="CK451" i="20"/>
  <c r="CK452" i="20"/>
  <c r="CK453" i="20"/>
  <c r="CK454" i="20"/>
  <c r="CK455" i="20"/>
  <c r="CK456" i="20"/>
  <c r="CK457" i="20"/>
  <c r="CK458" i="20"/>
  <c r="CK459" i="20"/>
  <c r="CK460" i="20"/>
  <c r="CK461" i="20"/>
  <c r="CK462" i="20"/>
  <c r="CK463" i="20"/>
  <c r="CK464" i="20"/>
  <c r="CK465" i="20"/>
  <c r="CK466" i="20"/>
  <c r="CK467" i="20"/>
  <c r="CK468" i="20"/>
  <c r="CK469" i="20"/>
  <c r="CK470" i="20"/>
  <c r="CK471" i="20"/>
  <c r="CK472" i="20"/>
  <c r="CK473" i="20"/>
  <c r="CK474" i="20"/>
  <c r="CK475" i="20"/>
  <c r="CK476" i="20"/>
  <c r="CK477" i="20"/>
  <c r="CK478" i="20"/>
  <c r="CK479" i="20"/>
  <c r="CK480" i="20"/>
  <c r="CK481" i="20"/>
  <c r="CK482" i="20"/>
  <c r="CK483" i="20"/>
  <c r="CK484" i="20"/>
  <c r="CK485" i="20"/>
  <c r="CK486" i="20"/>
  <c r="CK487" i="20"/>
  <c r="CK488" i="20"/>
  <c r="CK489" i="20"/>
  <c r="CK490" i="20"/>
  <c r="CK491" i="20"/>
  <c r="CK492" i="20"/>
  <c r="CK493" i="20"/>
  <c r="CK494" i="20"/>
  <c r="CK495" i="20"/>
  <c r="CK496" i="20"/>
  <c r="CK497" i="20"/>
  <c r="CK498" i="20"/>
  <c r="CK499" i="20"/>
  <c r="CK500" i="20"/>
  <c r="CK501" i="20"/>
  <c r="CK502" i="20"/>
  <c r="CK503" i="20"/>
  <c r="CK504" i="20"/>
  <c r="CK505" i="20"/>
  <c r="CK506" i="20"/>
  <c r="CK507" i="20"/>
  <c r="CK508" i="20"/>
  <c r="CK509" i="20"/>
  <c r="CK510" i="20"/>
  <c r="CK511" i="20"/>
  <c r="CK512" i="20"/>
  <c r="CK513" i="20"/>
  <c r="CK514" i="20"/>
  <c r="CK515" i="20"/>
  <c r="CK516" i="20"/>
  <c r="CK517" i="20"/>
  <c r="CK518" i="20"/>
  <c r="CK519" i="20"/>
  <c r="CK520" i="20"/>
  <c r="CK521" i="20"/>
  <c r="CK522" i="20"/>
  <c r="CK523" i="20"/>
  <c r="CK524" i="20"/>
  <c r="CK525" i="20"/>
  <c r="CK526" i="20"/>
  <c r="CK527" i="20"/>
  <c r="CK528" i="20"/>
  <c r="CK529" i="20"/>
  <c r="CK530" i="20"/>
  <c r="CK531" i="20"/>
  <c r="CK532" i="20"/>
  <c r="CK533" i="20"/>
  <c r="CK534" i="20"/>
  <c r="CK535" i="20"/>
  <c r="CK536" i="20"/>
  <c r="CK537" i="20"/>
  <c r="CK538" i="20"/>
  <c r="CK539" i="20"/>
  <c r="CK540" i="20"/>
  <c r="CK541" i="20"/>
  <c r="CK542" i="20"/>
  <c r="CK543" i="20"/>
  <c r="CK544" i="20"/>
  <c r="CK545" i="20"/>
  <c r="CK546" i="20"/>
  <c r="CK547" i="20"/>
  <c r="CK548" i="20"/>
  <c r="CK549" i="20"/>
  <c r="CK550" i="20"/>
  <c r="CK551" i="20"/>
  <c r="CK552" i="20"/>
  <c r="CK553" i="20"/>
  <c r="CK554" i="20"/>
  <c r="CK555" i="20"/>
  <c r="CK556" i="20"/>
  <c r="CK557" i="20"/>
  <c r="CK558" i="20"/>
  <c r="CK559" i="20"/>
  <c r="CK560" i="20"/>
  <c r="CK561" i="20"/>
  <c r="CK562" i="20"/>
  <c r="CK563" i="20"/>
  <c r="CK564" i="20"/>
  <c r="CK565" i="20"/>
  <c r="CJ2" i="20"/>
  <c r="CJ3" i="20"/>
  <c r="CJ4" i="20"/>
  <c r="CJ5" i="20"/>
  <c r="CJ6" i="20"/>
  <c r="CJ7" i="20"/>
  <c r="CJ8" i="20"/>
  <c r="CJ9" i="20"/>
  <c r="CJ10" i="20"/>
  <c r="CJ11" i="20"/>
  <c r="CJ12" i="20"/>
  <c r="CJ13" i="20"/>
  <c r="CJ14" i="20"/>
  <c r="CJ15" i="20"/>
  <c r="CJ16" i="20"/>
  <c r="CJ17" i="20"/>
  <c r="CJ18" i="20"/>
  <c r="CJ19" i="20"/>
  <c r="CJ20" i="20"/>
  <c r="CJ21" i="20"/>
  <c r="CJ22" i="20"/>
  <c r="CJ23" i="20"/>
  <c r="CJ24" i="20"/>
  <c r="CJ25" i="20"/>
  <c r="CJ26" i="20"/>
  <c r="CJ27" i="20"/>
  <c r="CJ28" i="20"/>
  <c r="CJ29" i="20"/>
  <c r="CJ30" i="20"/>
  <c r="CJ31" i="20"/>
  <c r="CJ32" i="20"/>
  <c r="CJ33" i="20"/>
  <c r="CJ34" i="20"/>
  <c r="CJ35" i="20"/>
  <c r="CJ36" i="20"/>
  <c r="CJ37" i="20"/>
  <c r="CJ38" i="20"/>
  <c r="CJ39" i="20"/>
  <c r="CJ40" i="20"/>
  <c r="CJ41" i="20"/>
  <c r="CJ42" i="20"/>
  <c r="CJ43" i="20"/>
  <c r="CJ44" i="20"/>
  <c r="CJ45" i="20"/>
  <c r="CJ46" i="20"/>
  <c r="CJ47" i="20"/>
  <c r="CJ48" i="20"/>
  <c r="CJ49" i="20"/>
  <c r="CJ50" i="20"/>
  <c r="CJ51" i="20"/>
  <c r="CJ52" i="20"/>
  <c r="CJ53" i="20"/>
  <c r="CJ54" i="20"/>
  <c r="CJ55" i="20"/>
  <c r="CJ56" i="20"/>
  <c r="CJ57" i="20"/>
  <c r="CJ58" i="20"/>
  <c r="CJ59" i="20"/>
  <c r="CJ60" i="20"/>
  <c r="CJ61" i="20"/>
  <c r="CJ62" i="20"/>
  <c r="CJ63" i="20"/>
  <c r="CJ64" i="20"/>
  <c r="CJ65" i="20"/>
  <c r="CJ66" i="20"/>
  <c r="CJ67" i="20"/>
  <c r="CJ68" i="20"/>
  <c r="CJ69" i="20"/>
  <c r="CJ70" i="20"/>
  <c r="CJ71" i="20"/>
  <c r="CJ72" i="20"/>
  <c r="CJ73" i="20"/>
  <c r="CJ74" i="20"/>
  <c r="CJ75" i="20"/>
  <c r="CJ76" i="20"/>
  <c r="CJ77" i="20"/>
  <c r="CJ78" i="20"/>
  <c r="CJ79" i="20"/>
  <c r="CJ80" i="20"/>
  <c r="CJ81" i="20"/>
  <c r="CJ82" i="20"/>
  <c r="CJ83" i="20"/>
  <c r="CJ84" i="20"/>
  <c r="CJ85" i="20"/>
  <c r="CJ86" i="20"/>
  <c r="CJ87" i="20"/>
  <c r="CJ88" i="20"/>
  <c r="CJ89" i="20"/>
  <c r="CJ90" i="20"/>
  <c r="CJ91" i="20"/>
  <c r="CJ92" i="20"/>
  <c r="CJ93" i="20"/>
  <c r="CJ94" i="20"/>
  <c r="CJ95" i="20"/>
  <c r="CJ96" i="20"/>
  <c r="CJ97" i="20"/>
  <c r="CJ98" i="20"/>
  <c r="CJ99" i="20"/>
  <c r="CJ100" i="20"/>
  <c r="CJ101" i="20"/>
  <c r="CJ102" i="20"/>
  <c r="CJ103" i="20"/>
  <c r="CJ104" i="20"/>
  <c r="CJ105" i="20"/>
  <c r="CJ106" i="20"/>
  <c r="CJ107" i="20"/>
  <c r="CJ108" i="20"/>
  <c r="CJ109" i="20"/>
  <c r="CJ110" i="20"/>
  <c r="CJ111" i="20"/>
  <c r="CJ112" i="20"/>
  <c r="CJ113" i="20"/>
  <c r="CJ114" i="20"/>
  <c r="CJ115" i="20"/>
  <c r="CJ116" i="20"/>
  <c r="CJ117" i="20"/>
  <c r="CJ118" i="20"/>
  <c r="CJ119" i="20"/>
  <c r="CJ120" i="20"/>
  <c r="CJ121" i="20"/>
  <c r="CJ122" i="20"/>
  <c r="CJ123" i="20"/>
  <c r="CJ124" i="20"/>
  <c r="CJ125" i="20"/>
  <c r="CJ126" i="20"/>
  <c r="CJ127" i="20"/>
  <c r="CJ128" i="20"/>
  <c r="CJ129" i="20"/>
  <c r="CJ130" i="20"/>
  <c r="CJ131" i="20"/>
  <c r="CJ132" i="20"/>
  <c r="CJ133" i="20"/>
  <c r="CJ134" i="20"/>
  <c r="CJ135" i="20"/>
  <c r="CJ136" i="20"/>
  <c r="CJ137" i="20"/>
  <c r="CJ138" i="20"/>
  <c r="CJ139" i="20"/>
  <c r="CJ140" i="20"/>
  <c r="CJ141" i="20"/>
  <c r="CJ142" i="20"/>
  <c r="CJ143" i="20"/>
  <c r="CJ144" i="20"/>
  <c r="CJ145" i="20"/>
  <c r="CJ146" i="20"/>
  <c r="CJ147" i="20"/>
  <c r="CJ148" i="20"/>
  <c r="CJ149" i="20"/>
  <c r="CJ150" i="20"/>
  <c r="CJ151" i="20"/>
  <c r="CJ152" i="20"/>
  <c r="CJ153" i="20"/>
  <c r="CJ154" i="20"/>
  <c r="CJ155" i="20"/>
  <c r="CJ156" i="20"/>
  <c r="CJ157" i="20"/>
  <c r="CJ158" i="20"/>
  <c r="CJ159" i="20"/>
  <c r="CJ160" i="20"/>
  <c r="CJ161" i="20"/>
  <c r="CJ162" i="20"/>
  <c r="CJ163" i="20"/>
  <c r="CJ164" i="20"/>
  <c r="CJ165" i="20"/>
  <c r="CJ166" i="20"/>
  <c r="CJ167" i="20"/>
  <c r="CJ168" i="20"/>
  <c r="CJ169" i="20"/>
  <c r="CJ170" i="20"/>
  <c r="CJ171" i="20"/>
  <c r="CJ172" i="20"/>
  <c r="CJ173" i="20"/>
  <c r="CJ174" i="20"/>
  <c r="CJ175" i="20"/>
  <c r="CJ176" i="20"/>
  <c r="CJ177" i="20"/>
  <c r="CJ178" i="20"/>
  <c r="CJ179" i="20"/>
  <c r="CJ180" i="20"/>
  <c r="CJ181" i="20"/>
  <c r="CJ182" i="20"/>
  <c r="CJ183" i="20"/>
  <c r="CJ184" i="20"/>
  <c r="CJ185" i="20"/>
  <c r="CJ186" i="20"/>
  <c r="CJ187" i="20"/>
  <c r="CJ188" i="20"/>
  <c r="CJ189" i="20"/>
  <c r="CJ190" i="20"/>
  <c r="CJ191" i="20"/>
  <c r="CJ192" i="20"/>
  <c r="CJ193" i="20"/>
  <c r="CJ194" i="20"/>
  <c r="CJ195" i="20"/>
  <c r="CJ196" i="20"/>
  <c r="CJ197" i="20"/>
  <c r="CJ198" i="20"/>
  <c r="CJ199" i="20"/>
  <c r="CJ200" i="20"/>
  <c r="CJ201" i="20"/>
  <c r="CJ202" i="20"/>
  <c r="CJ203" i="20"/>
  <c r="CJ204" i="20"/>
  <c r="CJ205" i="20"/>
  <c r="CJ206" i="20"/>
  <c r="CJ207" i="20"/>
  <c r="CJ208" i="20"/>
  <c r="CJ209" i="20"/>
  <c r="CJ210" i="20"/>
  <c r="CJ211" i="20"/>
  <c r="CJ212" i="20"/>
  <c r="CJ213" i="20"/>
  <c r="CJ214" i="20"/>
  <c r="CJ215" i="20"/>
  <c r="CJ216" i="20"/>
  <c r="CJ217" i="20"/>
  <c r="CJ218" i="20"/>
  <c r="CJ219" i="20"/>
  <c r="CJ220" i="20"/>
  <c r="CJ221" i="20"/>
  <c r="CJ222" i="20"/>
  <c r="CJ223" i="20"/>
  <c r="CJ224" i="20"/>
  <c r="CJ225" i="20"/>
  <c r="CJ226" i="20"/>
  <c r="CJ227" i="20"/>
  <c r="CJ228" i="20"/>
  <c r="CJ229" i="20"/>
  <c r="CJ230" i="20"/>
  <c r="CJ231" i="20"/>
  <c r="CJ232" i="20"/>
  <c r="CJ233" i="20"/>
  <c r="CJ234" i="20"/>
  <c r="CJ235" i="20"/>
  <c r="CJ236" i="20"/>
  <c r="CJ237" i="20"/>
  <c r="CJ238" i="20"/>
  <c r="CJ239" i="20"/>
  <c r="CJ240" i="20"/>
  <c r="CJ241" i="20"/>
  <c r="CJ242" i="20"/>
  <c r="CJ243" i="20"/>
  <c r="CJ244" i="20"/>
  <c r="CJ245" i="20"/>
  <c r="CJ246" i="20"/>
  <c r="CJ247" i="20"/>
  <c r="CJ248" i="20"/>
  <c r="CJ249" i="20"/>
  <c r="CJ250" i="20"/>
  <c r="CJ251" i="20"/>
  <c r="CJ252" i="20"/>
  <c r="CJ253" i="20"/>
  <c r="CJ254" i="20"/>
  <c r="CJ255" i="20"/>
  <c r="CJ256" i="20"/>
  <c r="CJ257" i="20"/>
  <c r="CJ258" i="20"/>
  <c r="CJ259" i="20"/>
  <c r="CJ260" i="20"/>
  <c r="CJ261" i="20"/>
  <c r="CJ262" i="20"/>
  <c r="CJ263" i="20"/>
  <c r="CJ264" i="20"/>
  <c r="CJ265" i="20"/>
  <c r="CJ266" i="20"/>
  <c r="CJ267" i="20"/>
  <c r="CJ268" i="20"/>
  <c r="CJ269" i="20"/>
  <c r="CJ270" i="20"/>
  <c r="CJ271" i="20"/>
  <c r="CJ272" i="20"/>
  <c r="CJ273" i="20"/>
  <c r="CJ274" i="20"/>
  <c r="CJ275" i="20"/>
  <c r="CJ276" i="20"/>
  <c r="CJ277" i="20"/>
  <c r="CJ278" i="20"/>
  <c r="CJ279" i="20"/>
  <c r="CJ280" i="20"/>
  <c r="CJ281" i="20"/>
  <c r="CJ282" i="20"/>
  <c r="CJ283" i="20"/>
  <c r="CJ284" i="20"/>
  <c r="CJ285" i="20"/>
  <c r="CJ286" i="20"/>
  <c r="CJ287" i="20"/>
  <c r="CJ288" i="20"/>
  <c r="CJ289" i="20"/>
  <c r="CJ290" i="20"/>
  <c r="CJ291" i="20"/>
  <c r="CJ292" i="20"/>
  <c r="CJ293" i="20"/>
  <c r="CJ294" i="20"/>
  <c r="CJ295" i="20"/>
  <c r="CJ296" i="20"/>
  <c r="CJ297" i="20"/>
  <c r="CJ298" i="20"/>
  <c r="CJ299" i="20"/>
  <c r="CJ300" i="20"/>
  <c r="CJ301" i="20"/>
  <c r="CJ302" i="20"/>
  <c r="CJ303" i="20"/>
  <c r="CJ304" i="20"/>
  <c r="CJ305" i="20"/>
  <c r="CJ306" i="20"/>
  <c r="CJ307" i="20"/>
  <c r="CJ308" i="20"/>
  <c r="CJ309" i="20"/>
  <c r="CJ310" i="20"/>
  <c r="CJ311" i="20"/>
  <c r="CJ312" i="20"/>
  <c r="CJ313" i="20"/>
  <c r="CJ314" i="20"/>
  <c r="CJ315" i="20"/>
  <c r="CJ316" i="20"/>
  <c r="CJ317" i="20"/>
  <c r="CJ318" i="20"/>
  <c r="CJ319" i="20"/>
  <c r="CJ320" i="20"/>
  <c r="CJ321" i="20"/>
  <c r="CJ322" i="20"/>
  <c r="CJ323" i="20"/>
  <c r="CJ324" i="20"/>
  <c r="CJ325" i="20"/>
  <c r="CJ326" i="20"/>
  <c r="CJ327" i="20"/>
  <c r="CJ328" i="20"/>
  <c r="CJ329" i="20"/>
  <c r="CJ330" i="20"/>
  <c r="CJ331" i="20"/>
  <c r="CJ332" i="20"/>
  <c r="CJ333" i="20"/>
  <c r="CJ334" i="20"/>
  <c r="CJ335" i="20"/>
  <c r="CJ336" i="20"/>
  <c r="CJ337" i="20"/>
  <c r="CJ338" i="20"/>
  <c r="CJ339" i="20"/>
  <c r="CJ340" i="20"/>
  <c r="CJ341" i="20"/>
  <c r="CJ342" i="20"/>
  <c r="CJ343" i="20"/>
  <c r="CJ344" i="20"/>
  <c r="CJ345" i="20"/>
  <c r="CJ346" i="20"/>
  <c r="CJ347" i="20"/>
  <c r="CJ348" i="20"/>
  <c r="CJ349" i="20"/>
  <c r="CJ350" i="20"/>
  <c r="CJ351" i="20"/>
  <c r="CJ352" i="20"/>
  <c r="CJ353" i="20"/>
  <c r="CJ354" i="20"/>
  <c r="CJ355" i="20"/>
  <c r="CJ356" i="20"/>
  <c r="CJ357" i="20"/>
  <c r="CJ358" i="20"/>
  <c r="CJ359" i="20"/>
  <c r="CJ360" i="20"/>
  <c r="CJ361" i="20"/>
  <c r="CJ362" i="20"/>
  <c r="CJ363" i="20"/>
  <c r="CJ364" i="20"/>
  <c r="CJ365" i="20"/>
  <c r="CJ366" i="20"/>
  <c r="CJ367" i="20"/>
  <c r="CJ368" i="20"/>
  <c r="CJ369" i="20"/>
  <c r="CJ370" i="20"/>
  <c r="CJ371" i="20"/>
  <c r="CJ372" i="20"/>
  <c r="CJ373" i="20"/>
  <c r="CJ374" i="20"/>
  <c r="CJ375" i="20"/>
  <c r="CJ376" i="20"/>
  <c r="CJ377" i="20"/>
  <c r="CJ378" i="20"/>
  <c r="CJ379" i="20"/>
  <c r="CJ380" i="20"/>
  <c r="CJ381" i="20"/>
  <c r="CJ382" i="20"/>
  <c r="CJ383" i="20"/>
  <c r="CJ384" i="20"/>
  <c r="CJ385" i="20"/>
  <c r="CJ386" i="20"/>
  <c r="CJ387" i="20"/>
  <c r="CJ388" i="20"/>
  <c r="CJ389" i="20"/>
  <c r="CJ390" i="20"/>
  <c r="CJ391" i="20"/>
  <c r="CJ392" i="20"/>
  <c r="CJ393" i="20"/>
  <c r="CJ394" i="20"/>
  <c r="CJ395" i="20"/>
  <c r="CJ396" i="20"/>
  <c r="CJ397" i="20"/>
  <c r="CJ398" i="20"/>
  <c r="CJ399" i="20"/>
  <c r="CJ400" i="20"/>
  <c r="CJ401" i="20"/>
  <c r="CJ402" i="20"/>
  <c r="CJ403" i="20"/>
  <c r="CJ404" i="20"/>
  <c r="CJ405" i="20"/>
  <c r="CJ406" i="20"/>
  <c r="CJ407" i="20"/>
  <c r="CJ408" i="20"/>
  <c r="CJ409" i="20"/>
  <c r="CJ410" i="20"/>
  <c r="CJ411" i="20"/>
  <c r="CJ412" i="20"/>
  <c r="CJ413" i="20"/>
  <c r="CJ414" i="20"/>
  <c r="CJ415" i="20"/>
  <c r="CJ416" i="20"/>
  <c r="CJ417" i="20"/>
  <c r="CJ418" i="20"/>
  <c r="CJ419" i="20"/>
  <c r="CJ420" i="20"/>
  <c r="CJ421" i="20"/>
  <c r="CJ422" i="20"/>
  <c r="CJ423" i="20"/>
  <c r="CJ424" i="20"/>
  <c r="CJ425" i="20"/>
  <c r="CJ426" i="20"/>
  <c r="CJ427" i="20"/>
  <c r="CJ428" i="20"/>
  <c r="CJ429" i="20"/>
  <c r="CJ430" i="20"/>
  <c r="CJ431" i="20"/>
  <c r="CJ432" i="20"/>
  <c r="CJ433" i="20"/>
  <c r="CJ434" i="20"/>
  <c r="CJ435" i="20"/>
  <c r="CJ436" i="20"/>
  <c r="CJ437" i="20"/>
  <c r="CJ438" i="20"/>
  <c r="CJ439" i="20"/>
  <c r="CJ440" i="20"/>
  <c r="CJ441" i="20"/>
  <c r="CJ442" i="20"/>
  <c r="CJ443" i="20"/>
  <c r="CJ444" i="20"/>
  <c r="CJ445" i="20"/>
  <c r="CJ446" i="20"/>
  <c r="CJ447" i="20"/>
  <c r="CJ448" i="20"/>
  <c r="CJ449" i="20"/>
  <c r="CJ450" i="20"/>
  <c r="CJ451" i="20"/>
  <c r="CJ452" i="20"/>
  <c r="CJ453" i="20"/>
  <c r="CJ454" i="20"/>
  <c r="CJ455" i="20"/>
  <c r="CJ456" i="20"/>
  <c r="CJ457" i="20"/>
  <c r="CJ458" i="20"/>
  <c r="CJ459" i="20"/>
  <c r="CJ460" i="20"/>
  <c r="CJ461" i="20"/>
  <c r="CJ462" i="20"/>
  <c r="CJ463" i="20"/>
  <c r="CJ464" i="20"/>
  <c r="CJ465" i="20"/>
  <c r="CJ466" i="20"/>
  <c r="CJ467" i="20"/>
  <c r="CJ468" i="20"/>
  <c r="CJ469" i="20"/>
  <c r="CJ470" i="20"/>
  <c r="CJ471" i="20"/>
  <c r="CJ472" i="20"/>
  <c r="CJ473" i="20"/>
  <c r="CJ474" i="20"/>
  <c r="CJ475" i="20"/>
  <c r="CJ476" i="20"/>
  <c r="CJ477" i="20"/>
  <c r="CJ478" i="20"/>
  <c r="CJ479" i="20"/>
  <c r="CJ480" i="20"/>
  <c r="CJ481" i="20"/>
  <c r="CJ482" i="20"/>
  <c r="CJ483" i="20"/>
  <c r="CJ484" i="20"/>
  <c r="CJ485" i="20"/>
  <c r="CJ486" i="20"/>
  <c r="CJ487" i="20"/>
  <c r="CJ488" i="20"/>
  <c r="CJ489" i="20"/>
  <c r="CJ490" i="20"/>
  <c r="CJ491" i="20"/>
  <c r="CJ492" i="20"/>
  <c r="CJ493" i="20"/>
  <c r="CJ494" i="20"/>
  <c r="CJ495" i="20"/>
  <c r="CJ496" i="20"/>
  <c r="CJ497" i="20"/>
  <c r="CJ498" i="20"/>
  <c r="CJ499" i="20"/>
  <c r="CJ500" i="20"/>
  <c r="CJ501" i="20"/>
  <c r="CJ502" i="20"/>
  <c r="CJ503" i="20"/>
  <c r="CJ504" i="20"/>
  <c r="CJ505" i="20"/>
  <c r="CJ506" i="20"/>
  <c r="CJ507" i="20"/>
  <c r="CJ508" i="20"/>
  <c r="CJ509" i="20"/>
  <c r="CJ510" i="20"/>
  <c r="CJ511" i="20"/>
  <c r="CJ512" i="20"/>
  <c r="CJ513" i="20"/>
  <c r="CJ514" i="20"/>
  <c r="CJ515" i="20"/>
  <c r="CJ516" i="20"/>
  <c r="CJ517" i="20"/>
  <c r="CJ518" i="20"/>
  <c r="CJ519" i="20"/>
  <c r="CJ520" i="20"/>
  <c r="CJ521" i="20"/>
  <c r="CJ522" i="20"/>
  <c r="CJ523" i="20"/>
  <c r="CJ524" i="20"/>
  <c r="CJ525" i="20"/>
  <c r="CJ526" i="20"/>
  <c r="CJ527" i="20"/>
  <c r="CJ528" i="20"/>
  <c r="CJ529" i="20"/>
  <c r="CJ530" i="20"/>
  <c r="CJ531" i="20"/>
  <c r="CJ532" i="20"/>
  <c r="CJ533" i="20"/>
  <c r="CJ534" i="20"/>
  <c r="CJ535" i="20"/>
  <c r="CJ536" i="20"/>
  <c r="CJ537" i="20"/>
  <c r="CJ538" i="20"/>
  <c r="CJ539" i="20"/>
  <c r="CJ540" i="20"/>
  <c r="CJ541" i="20"/>
  <c r="CJ542" i="20"/>
  <c r="CJ543" i="20"/>
  <c r="CJ544" i="20"/>
  <c r="CJ545" i="20"/>
  <c r="CJ546" i="20"/>
  <c r="CJ547" i="20"/>
  <c r="CJ548" i="20"/>
  <c r="CJ549" i="20"/>
  <c r="CJ550" i="20"/>
  <c r="CJ551" i="20"/>
  <c r="CJ552" i="20"/>
  <c r="CJ553" i="20"/>
  <c r="CJ554" i="20"/>
  <c r="CJ555" i="20"/>
  <c r="CJ556" i="20"/>
  <c r="CJ557" i="20"/>
  <c r="CJ558" i="20"/>
  <c r="CJ559" i="20"/>
  <c r="CJ560" i="20"/>
  <c r="CJ561" i="20"/>
  <c r="CJ562" i="20"/>
  <c r="CJ563" i="20"/>
  <c r="CJ564" i="20"/>
  <c r="CJ565" i="20"/>
  <c r="CI2" i="20"/>
  <c r="CI3" i="20"/>
  <c r="CI4" i="20"/>
  <c r="CI5" i="20"/>
  <c r="CI6" i="20"/>
  <c r="CI7" i="20"/>
  <c r="CI8" i="20"/>
  <c r="CI9" i="20"/>
  <c r="CI10" i="20"/>
  <c r="CI11" i="20"/>
  <c r="CI12" i="20"/>
  <c r="CI13" i="20"/>
  <c r="CI14" i="20"/>
  <c r="CI15" i="20"/>
  <c r="CI16" i="20"/>
  <c r="CI17" i="20"/>
  <c r="CI18" i="20"/>
  <c r="CI19" i="20"/>
  <c r="CI20" i="20"/>
  <c r="CI21" i="20"/>
  <c r="CI22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5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74" i="20"/>
  <c r="CI75" i="20"/>
  <c r="CI76" i="20"/>
  <c r="CI77" i="20"/>
  <c r="CI78" i="20"/>
  <c r="CI79" i="20"/>
  <c r="CI80" i="20"/>
  <c r="CI81" i="20"/>
  <c r="CI82" i="20"/>
  <c r="CI83" i="20"/>
  <c r="CI84" i="20"/>
  <c r="CI85" i="20"/>
  <c r="CI86" i="20"/>
  <c r="CI87" i="20"/>
  <c r="CI88" i="20"/>
  <c r="CI89" i="20"/>
  <c r="CI90" i="20"/>
  <c r="CI91" i="20"/>
  <c r="CI92" i="20"/>
  <c r="CI93" i="20"/>
  <c r="CI94" i="20"/>
  <c r="CI95" i="20"/>
  <c r="CI96" i="20"/>
  <c r="CI97" i="20"/>
  <c r="CI98" i="20"/>
  <c r="CI99" i="20"/>
  <c r="CI100" i="20"/>
  <c r="CI101" i="20"/>
  <c r="CI102" i="20"/>
  <c r="CI103" i="20"/>
  <c r="CI104" i="20"/>
  <c r="CI105" i="20"/>
  <c r="CI106" i="20"/>
  <c r="CI107" i="20"/>
  <c r="CI108" i="20"/>
  <c r="CI109" i="20"/>
  <c r="CI110" i="20"/>
  <c r="CI111" i="20"/>
  <c r="CI112" i="20"/>
  <c r="CI113" i="20"/>
  <c r="CI114" i="20"/>
  <c r="CI115" i="20"/>
  <c r="CI116" i="20"/>
  <c r="CI117" i="20"/>
  <c r="CI118" i="20"/>
  <c r="CI119" i="20"/>
  <c r="CI120" i="20"/>
  <c r="CI121" i="20"/>
  <c r="CI122" i="20"/>
  <c r="CI123" i="20"/>
  <c r="CI124" i="20"/>
  <c r="CI125" i="20"/>
  <c r="CI126" i="20"/>
  <c r="CI127" i="20"/>
  <c r="CI128" i="20"/>
  <c r="CI129" i="20"/>
  <c r="CI130" i="20"/>
  <c r="CI131" i="20"/>
  <c r="CI132" i="20"/>
  <c r="CI133" i="20"/>
  <c r="CI134" i="20"/>
  <c r="CI135" i="20"/>
  <c r="CI136" i="20"/>
  <c r="CI137" i="20"/>
  <c r="CI138" i="20"/>
  <c r="CI139" i="20"/>
  <c r="CI140" i="20"/>
  <c r="CI141" i="20"/>
  <c r="CI142" i="20"/>
  <c r="CI143" i="20"/>
  <c r="CI144" i="20"/>
  <c r="CI145" i="20"/>
  <c r="CI146" i="20"/>
  <c r="CI147" i="20"/>
  <c r="CI148" i="20"/>
  <c r="CI149" i="20"/>
  <c r="CI150" i="20"/>
  <c r="CI151" i="20"/>
  <c r="CI152" i="20"/>
  <c r="CI153" i="20"/>
  <c r="CI154" i="20"/>
  <c r="CI155" i="20"/>
  <c r="CI156" i="20"/>
  <c r="CI157" i="20"/>
  <c r="CI158" i="20"/>
  <c r="CI159" i="20"/>
  <c r="CI160" i="20"/>
  <c r="CI161" i="20"/>
  <c r="CI162" i="20"/>
  <c r="CI163" i="20"/>
  <c r="CI164" i="20"/>
  <c r="CI165" i="20"/>
  <c r="CI166" i="20"/>
  <c r="CI167" i="20"/>
  <c r="CI168" i="20"/>
  <c r="CI169" i="20"/>
  <c r="CI170" i="20"/>
  <c r="CI171" i="20"/>
  <c r="CI172" i="20"/>
  <c r="CI173" i="20"/>
  <c r="CI174" i="20"/>
  <c r="CI175" i="20"/>
  <c r="CI176" i="20"/>
  <c r="CI177" i="20"/>
  <c r="CI178" i="20"/>
  <c r="CI179" i="20"/>
  <c r="CI180" i="20"/>
  <c r="CI181" i="20"/>
  <c r="CI182" i="20"/>
  <c r="CI183" i="20"/>
  <c r="CI184" i="20"/>
  <c r="CI185" i="20"/>
  <c r="CI186" i="20"/>
  <c r="CI187" i="20"/>
  <c r="CI188" i="20"/>
  <c r="CI189" i="20"/>
  <c r="CI190" i="20"/>
  <c r="CI191" i="20"/>
  <c r="CI192" i="20"/>
  <c r="CI193" i="20"/>
  <c r="CI194" i="20"/>
  <c r="CI195" i="20"/>
  <c r="CI196" i="20"/>
  <c r="CI197" i="20"/>
  <c r="CI198" i="20"/>
  <c r="CI199" i="20"/>
  <c r="CI200" i="20"/>
  <c r="CI201" i="20"/>
  <c r="CI202" i="20"/>
  <c r="CI203" i="20"/>
  <c r="CI204" i="20"/>
  <c r="CI205" i="20"/>
  <c r="CI206" i="20"/>
  <c r="CI207" i="20"/>
  <c r="CI208" i="20"/>
  <c r="CI209" i="20"/>
  <c r="CI210" i="20"/>
  <c r="CI211" i="20"/>
  <c r="CI212" i="20"/>
  <c r="CI213" i="20"/>
  <c r="CI214" i="20"/>
  <c r="CI215" i="20"/>
  <c r="CI216" i="20"/>
  <c r="CI217" i="20"/>
  <c r="CI218" i="20"/>
  <c r="CI219" i="20"/>
  <c r="CI220" i="20"/>
  <c r="CI221" i="20"/>
  <c r="CI222" i="20"/>
  <c r="CI223" i="20"/>
  <c r="CI224" i="20"/>
  <c r="CI225" i="20"/>
  <c r="CI226" i="20"/>
  <c r="CI227" i="20"/>
  <c r="CI228" i="20"/>
  <c r="CI229" i="20"/>
  <c r="CI230" i="20"/>
  <c r="CI231" i="20"/>
  <c r="CI232" i="20"/>
  <c r="CI233" i="20"/>
  <c r="CI234" i="20"/>
  <c r="CI235" i="20"/>
  <c r="CI236" i="20"/>
  <c r="CI237" i="20"/>
  <c r="CI238" i="20"/>
  <c r="CI239" i="20"/>
  <c r="CI240" i="20"/>
  <c r="CI241" i="20"/>
  <c r="CI242" i="20"/>
  <c r="CI243" i="20"/>
  <c r="CI244" i="20"/>
  <c r="CI245" i="20"/>
  <c r="CI246" i="20"/>
  <c r="CI247" i="20"/>
  <c r="CI248" i="20"/>
  <c r="CI249" i="20"/>
  <c r="CI250" i="20"/>
  <c r="CI251" i="20"/>
  <c r="CI252" i="20"/>
  <c r="CI253" i="20"/>
  <c r="CI254" i="20"/>
  <c r="CI255" i="20"/>
  <c r="CI256" i="20"/>
  <c r="CI257" i="20"/>
  <c r="CI258" i="20"/>
  <c r="CI259" i="20"/>
  <c r="CI260" i="20"/>
  <c r="CI261" i="20"/>
  <c r="CI262" i="20"/>
  <c r="CI263" i="20"/>
  <c r="CI264" i="20"/>
  <c r="CI265" i="20"/>
  <c r="CI266" i="20"/>
  <c r="CI267" i="20"/>
  <c r="CI268" i="20"/>
  <c r="CI269" i="20"/>
  <c r="CI270" i="20"/>
  <c r="CI271" i="20"/>
  <c r="CI272" i="20"/>
  <c r="CI273" i="20"/>
  <c r="CI274" i="20"/>
  <c r="CI275" i="20"/>
  <c r="CI276" i="20"/>
  <c r="CI277" i="20"/>
  <c r="CI278" i="20"/>
  <c r="CI279" i="20"/>
  <c r="CI280" i="20"/>
  <c r="CI281" i="20"/>
  <c r="CI282" i="20"/>
  <c r="CI283" i="20"/>
  <c r="CI284" i="20"/>
  <c r="CI285" i="20"/>
  <c r="CI286" i="20"/>
  <c r="CI287" i="20"/>
  <c r="CI288" i="20"/>
  <c r="CI289" i="20"/>
  <c r="CI290" i="20"/>
  <c r="CI291" i="20"/>
  <c r="CI292" i="20"/>
  <c r="CI293" i="20"/>
  <c r="CI294" i="20"/>
  <c r="CI295" i="20"/>
  <c r="CI296" i="20"/>
  <c r="CI297" i="20"/>
  <c r="CI298" i="20"/>
  <c r="CI299" i="20"/>
  <c r="CI300" i="20"/>
  <c r="CI301" i="20"/>
  <c r="CI302" i="20"/>
  <c r="CI303" i="20"/>
  <c r="CI304" i="20"/>
  <c r="CI305" i="20"/>
  <c r="CI306" i="20"/>
  <c r="CI307" i="20"/>
  <c r="CI308" i="20"/>
  <c r="CI309" i="20"/>
  <c r="CI310" i="20"/>
  <c r="CI311" i="20"/>
  <c r="CI312" i="20"/>
  <c r="CI313" i="20"/>
  <c r="CI314" i="20"/>
  <c r="CI315" i="20"/>
  <c r="CI316" i="20"/>
  <c r="CI317" i="20"/>
  <c r="CI318" i="20"/>
  <c r="CI319" i="20"/>
  <c r="CI320" i="20"/>
  <c r="CI321" i="20"/>
  <c r="CI322" i="20"/>
  <c r="CI323" i="20"/>
  <c r="CI324" i="20"/>
  <c r="CI325" i="20"/>
  <c r="CI326" i="20"/>
  <c r="CI327" i="20"/>
  <c r="CI328" i="20"/>
  <c r="CI329" i="20"/>
  <c r="CI330" i="20"/>
  <c r="CI331" i="20"/>
  <c r="CI332" i="20"/>
  <c r="CI333" i="20"/>
  <c r="CI334" i="20"/>
  <c r="CI335" i="20"/>
  <c r="CI336" i="20"/>
  <c r="CI337" i="20"/>
  <c r="CI338" i="20"/>
  <c r="CI339" i="20"/>
  <c r="CI340" i="20"/>
  <c r="CI341" i="20"/>
  <c r="CI342" i="20"/>
  <c r="CI343" i="20"/>
  <c r="CI344" i="20"/>
  <c r="CI345" i="20"/>
  <c r="CI346" i="20"/>
  <c r="CI347" i="20"/>
  <c r="CI348" i="20"/>
  <c r="CI349" i="20"/>
  <c r="CI350" i="20"/>
  <c r="CI351" i="20"/>
  <c r="CI352" i="20"/>
  <c r="CI353" i="20"/>
  <c r="CI354" i="20"/>
  <c r="CI355" i="20"/>
  <c r="CI356" i="20"/>
  <c r="CI357" i="20"/>
  <c r="CI358" i="20"/>
  <c r="CI359" i="20"/>
  <c r="CI360" i="20"/>
  <c r="CI361" i="20"/>
  <c r="CI362" i="20"/>
  <c r="CI363" i="20"/>
  <c r="CI364" i="20"/>
  <c r="CI365" i="20"/>
  <c r="CI366" i="20"/>
  <c r="CI367" i="20"/>
  <c r="CI368" i="20"/>
  <c r="CI369" i="20"/>
  <c r="CI370" i="20"/>
  <c r="CI371" i="20"/>
  <c r="CI372" i="20"/>
  <c r="CI373" i="20"/>
  <c r="CI374" i="20"/>
  <c r="CI375" i="20"/>
  <c r="CI376" i="20"/>
  <c r="CI377" i="20"/>
  <c r="CI378" i="20"/>
  <c r="CI379" i="20"/>
  <c r="CI380" i="20"/>
  <c r="CI381" i="20"/>
  <c r="CI382" i="20"/>
  <c r="CI383" i="20"/>
  <c r="CI384" i="20"/>
  <c r="CI385" i="20"/>
  <c r="CI386" i="20"/>
  <c r="CI387" i="20"/>
  <c r="CI388" i="20"/>
  <c r="CI389" i="20"/>
  <c r="CI390" i="20"/>
  <c r="CI391" i="20"/>
  <c r="CI392" i="20"/>
  <c r="CI393" i="20"/>
  <c r="CI394" i="20"/>
  <c r="CI395" i="20"/>
  <c r="CI396" i="20"/>
  <c r="CI397" i="20"/>
  <c r="CI398" i="20"/>
  <c r="CI399" i="20"/>
  <c r="CI400" i="20"/>
  <c r="CI401" i="20"/>
  <c r="CI402" i="20"/>
  <c r="CI403" i="20"/>
  <c r="CI404" i="20"/>
  <c r="CI405" i="20"/>
  <c r="CI406" i="20"/>
  <c r="CI407" i="20"/>
  <c r="CI408" i="20"/>
  <c r="CI409" i="20"/>
  <c r="CI410" i="20"/>
  <c r="CI411" i="20"/>
  <c r="CI412" i="20"/>
  <c r="CI413" i="20"/>
  <c r="CI414" i="20"/>
  <c r="CI415" i="20"/>
  <c r="CI416" i="20"/>
  <c r="CI417" i="20"/>
  <c r="CI418" i="20"/>
  <c r="CI419" i="20"/>
  <c r="CI420" i="20"/>
  <c r="CI421" i="20"/>
  <c r="CI422" i="20"/>
  <c r="CI423" i="20"/>
  <c r="CI424" i="20"/>
  <c r="CI425" i="20"/>
  <c r="CI426" i="20"/>
  <c r="CI427" i="20"/>
  <c r="CI428" i="20"/>
  <c r="CI429" i="20"/>
  <c r="CI430" i="20"/>
  <c r="CI431" i="20"/>
  <c r="CI432" i="20"/>
  <c r="CI433" i="20"/>
  <c r="CI434" i="20"/>
  <c r="CI435" i="20"/>
  <c r="CI436" i="20"/>
  <c r="CI437" i="20"/>
  <c r="CI438" i="20"/>
  <c r="CI439" i="20"/>
  <c r="CI440" i="20"/>
  <c r="CI441" i="20"/>
  <c r="CI442" i="20"/>
  <c r="CI443" i="20"/>
  <c r="CI444" i="20"/>
  <c r="CI445" i="20"/>
  <c r="CI446" i="20"/>
  <c r="CI447" i="20"/>
  <c r="CI448" i="20"/>
  <c r="CI449" i="20"/>
  <c r="CI450" i="20"/>
  <c r="CI451" i="20"/>
  <c r="CI452" i="20"/>
  <c r="CI453" i="20"/>
  <c r="CI454" i="20"/>
  <c r="CI455" i="20"/>
  <c r="CI456" i="20"/>
  <c r="CI457" i="20"/>
  <c r="CI458" i="20"/>
  <c r="CI459" i="20"/>
  <c r="CI460" i="20"/>
  <c r="CI461" i="20"/>
  <c r="CI462" i="20"/>
  <c r="CI463" i="20"/>
  <c r="CI464" i="20"/>
  <c r="CI465" i="20"/>
  <c r="CI466" i="20"/>
  <c r="CI467" i="20"/>
  <c r="CI468" i="20"/>
  <c r="CI469" i="20"/>
  <c r="CI470" i="20"/>
  <c r="CI471" i="20"/>
  <c r="CI472" i="20"/>
  <c r="CI473" i="20"/>
  <c r="CI474" i="20"/>
  <c r="CI475" i="20"/>
  <c r="CI476" i="20"/>
  <c r="CI477" i="20"/>
  <c r="CI478" i="20"/>
  <c r="CI479" i="20"/>
  <c r="CI480" i="20"/>
  <c r="CI481" i="20"/>
  <c r="CI482" i="20"/>
  <c r="CI483" i="20"/>
  <c r="CI484" i="20"/>
  <c r="CI485" i="20"/>
  <c r="CI486" i="20"/>
  <c r="CI487" i="20"/>
  <c r="CI488" i="20"/>
  <c r="CI489" i="20"/>
  <c r="CI490" i="20"/>
  <c r="CI491" i="20"/>
  <c r="CI492" i="20"/>
  <c r="CI493" i="20"/>
  <c r="CI494" i="20"/>
  <c r="CI495" i="20"/>
  <c r="CI496" i="20"/>
  <c r="CI497" i="20"/>
  <c r="CI498" i="20"/>
  <c r="CI499" i="20"/>
  <c r="CI500" i="20"/>
  <c r="CI501" i="20"/>
  <c r="CI502" i="20"/>
  <c r="CI503" i="20"/>
  <c r="CI504" i="20"/>
  <c r="CI505" i="20"/>
  <c r="CI506" i="20"/>
  <c r="CI507" i="20"/>
  <c r="CI508" i="20"/>
  <c r="CI509" i="20"/>
  <c r="CI510" i="20"/>
  <c r="CI511" i="20"/>
  <c r="CI512" i="20"/>
  <c r="CI513" i="20"/>
  <c r="CI514" i="20"/>
  <c r="CI515" i="20"/>
  <c r="CI516" i="20"/>
  <c r="CI517" i="20"/>
  <c r="CI518" i="20"/>
  <c r="CI519" i="20"/>
  <c r="CI520" i="20"/>
  <c r="CI521" i="20"/>
  <c r="CI522" i="20"/>
  <c r="CI523" i="20"/>
  <c r="CI524" i="20"/>
  <c r="CI525" i="20"/>
  <c r="CI526" i="20"/>
  <c r="CI527" i="20"/>
  <c r="CI528" i="20"/>
  <c r="CI529" i="20"/>
  <c r="CI530" i="20"/>
  <c r="CI531" i="20"/>
  <c r="CI532" i="20"/>
  <c r="CI533" i="20"/>
  <c r="CI534" i="20"/>
  <c r="CI535" i="20"/>
  <c r="CI536" i="20"/>
  <c r="CI537" i="20"/>
  <c r="CI538" i="20"/>
  <c r="CI539" i="20"/>
  <c r="CI540" i="20"/>
  <c r="CI541" i="20"/>
  <c r="CI542" i="20"/>
  <c r="CI543" i="20"/>
  <c r="CI544" i="20"/>
  <c r="CI545" i="20"/>
  <c r="CI546" i="20"/>
  <c r="CI547" i="20"/>
  <c r="CI548" i="20"/>
  <c r="CI549" i="20"/>
  <c r="CI550" i="20"/>
  <c r="CI551" i="20"/>
  <c r="CI552" i="20"/>
  <c r="CI553" i="20"/>
  <c r="CI554" i="20"/>
  <c r="CI555" i="20"/>
  <c r="CI556" i="20"/>
  <c r="CI557" i="20"/>
  <c r="CI558" i="20"/>
  <c r="CI559" i="20"/>
  <c r="CI560" i="20"/>
  <c r="CI561" i="20"/>
  <c r="CI562" i="20"/>
  <c r="CI563" i="20"/>
  <c r="CI564" i="20"/>
  <c r="CI565" i="20"/>
  <c r="CH2" i="20"/>
  <c r="CH3" i="20"/>
  <c r="CH4" i="20"/>
  <c r="CH5" i="20"/>
  <c r="CH6" i="20"/>
  <c r="CH7" i="20"/>
  <c r="CH8" i="20"/>
  <c r="CH9" i="20"/>
  <c r="CH10" i="20"/>
  <c r="CH11" i="20"/>
  <c r="CH12" i="20"/>
  <c r="CH13" i="20"/>
  <c r="CH14" i="20"/>
  <c r="CH15" i="20"/>
  <c r="CH16" i="20"/>
  <c r="CH17" i="20"/>
  <c r="CH18" i="20"/>
  <c r="CH19" i="20"/>
  <c r="CH20" i="20"/>
  <c r="CH21" i="20"/>
  <c r="CH22" i="20"/>
  <c r="CH23" i="20"/>
  <c r="CH24" i="20"/>
  <c r="CH25" i="20"/>
  <c r="CH26" i="20"/>
  <c r="CH27" i="20"/>
  <c r="CH28" i="20"/>
  <c r="CH29" i="20"/>
  <c r="CH30" i="20"/>
  <c r="CH31" i="20"/>
  <c r="CH32" i="20"/>
  <c r="CH33" i="20"/>
  <c r="CH34" i="20"/>
  <c r="CH35" i="20"/>
  <c r="CH36" i="20"/>
  <c r="CH37" i="20"/>
  <c r="CH38" i="20"/>
  <c r="CH39" i="20"/>
  <c r="CH40" i="20"/>
  <c r="CH41" i="20"/>
  <c r="CH42" i="20"/>
  <c r="CH43" i="20"/>
  <c r="CH44" i="20"/>
  <c r="CH45" i="20"/>
  <c r="CH46" i="20"/>
  <c r="CH47" i="20"/>
  <c r="CH48" i="20"/>
  <c r="CH49" i="20"/>
  <c r="CH50" i="20"/>
  <c r="CH51" i="20"/>
  <c r="CH52" i="20"/>
  <c r="CH53" i="20"/>
  <c r="CH54" i="20"/>
  <c r="CH55" i="20"/>
  <c r="CH56" i="20"/>
  <c r="CH57" i="20"/>
  <c r="CH58" i="20"/>
  <c r="CH59" i="20"/>
  <c r="CH60" i="20"/>
  <c r="CH61" i="20"/>
  <c r="CH62" i="20"/>
  <c r="CH63" i="20"/>
  <c r="CH64" i="20"/>
  <c r="CH65" i="20"/>
  <c r="CH66" i="20"/>
  <c r="CH67" i="20"/>
  <c r="CH68" i="20"/>
  <c r="CH69" i="20"/>
  <c r="CH70" i="20"/>
  <c r="CH71" i="20"/>
  <c r="CH72" i="20"/>
  <c r="CH73" i="20"/>
  <c r="CH74" i="20"/>
  <c r="CH75" i="20"/>
  <c r="CH76" i="20"/>
  <c r="CH77" i="20"/>
  <c r="CH78" i="20"/>
  <c r="CH79" i="20"/>
  <c r="CH80" i="20"/>
  <c r="CH81" i="20"/>
  <c r="CH82" i="20"/>
  <c r="CH83" i="20"/>
  <c r="CH84" i="20"/>
  <c r="CH85" i="20"/>
  <c r="CH86" i="20"/>
  <c r="CH87" i="20"/>
  <c r="CH88" i="20"/>
  <c r="CH89" i="20"/>
  <c r="CH90" i="20"/>
  <c r="CH91" i="20"/>
  <c r="CH92" i="20"/>
  <c r="CH93" i="20"/>
  <c r="CH94" i="20"/>
  <c r="CH95" i="20"/>
  <c r="CH96" i="20"/>
  <c r="CH97" i="20"/>
  <c r="CH98" i="20"/>
  <c r="CH99" i="20"/>
  <c r="CH100" i="20"/>
  <c r="CH101" i="20"/>
  <c r="CH102" i="20"/>
  <c r="CH103" i="20"/>
  <c r="CH104" i="20"/>
  <c r="CH105" i="20"/>
  <c r="CH106" i="20"/>
  <c r="CH107" i="20"/>
  <c r="CH108" i="20"/>
  <c r="CH109" i="20"/>
  <c r="CH110" i="20"/>
  <c r="CH111" i="20"/>
  <c r="CH112" i="20"/>
  <c r="CH113" i="20"/>
  <c r="CH114" i="20"/>
  <c r="CH115" i="20"/>
  <c r="CH116" i="20"/>
  <c r="CH117" i="20"/>
  <c r="CH118" i="20"/>
  <c r="CH119" i="20"/>
  <c r="CH120" i="20"/>
  <c r="CH121" i="20"/>
  <c r="CH122" i="20"/>
  <c r="CH123" i="20"/>
  <c r="CH124" i="20"/>
  <c r="CH125" i="20"/>
  <c r="CH126" i="20"/>
  <c r="CH127" i="20"/>
  <c r="CH128" i="20"/>
  <c r="CH129" i="20"/>
  <c r="CH130" i="20"/>
  <c r="CH131" i="20"/>
  <c r="CH132" i="20"/>
  <c r="CH133" i="20"/>
  <c r="CH134" i="20"/>
  <c r="CH135" i="20"/>
  <c r="CH136" i="20"/>
  <c r="CH137" i="20"/>
  <c r="CH138" i="20"/>
  <c r="CH139" i="20"/>
  <c r="CH140" i="20"/>
  <c r="CH141" i="20"/>
  <c r="CH142" i="20"/>
  <c r="CH143" i="20"/>
  <c r="CH144" i="20"/>
  <c r="CH145" i="20"/>
  <c r="CH146" i="20"/>
  <c r="CH147" i="20"/>
  <c r="CH148" i="20"/>
  <c r="CH149" i="20"/>
  <c r="CH150" i="20"/>
  <c r="CH151" i="20"/>
  <c r="CH152" i="20"/>
  <c r="CH153" i="20"/>
  <c r="CH154" i="20"/>
  <c r="CH155" i="20"/>
  <c r="CH156" i="20"/>
  <c r="CH157" i="20"/>
  <c r="CH158" i="20"/>
  <c r="CH159" i="20"/>
  <c r="CH160" i="20"/>
  <c r="CH161" i="20"/>
  <c r="CH162" i="20"/>
  <c r="CH163" i="20"/>
  <c r="CH164" i="20"/>
  <c r="CH165" i="20"/>
  <c r="CH166" i="20"/>
  <c r="CH167" i="20"/>
  <c r="CH168" i="20"/>
  <c r="CH169" i="20"/>
  <c r="CH170" i="20"/>
  <c r="CH171" i="20"/>
  <c r="CH172" i="20"/>
  <c r="CH173" i="20"/>
  <c r="CH174" i="20"/>
  <c r="CH175" i="20"/>
  <c r="CH176" i="20"/>
  <c r="CH177" i="20"/>
  <c r="CH178" i="20"/>
  <c r="CH179" i="20"/>
  <c r="CH180" i="20"/>
  <c r="CH181" i="20"/>
  <c r="CH182" i="20"/>
  <c r="CH183" i="20"/>
  <c r="CH184" i="20"/>
  <c r="CH185" i="20"/>
  <c r="CH186" i="20"/>
  <c r="CH187" i="20"/>
  <c r="CH188" i="20"/>
  <c r="CH189" i="20"/>
  <c r="CH190" i="20"/>
  <c r="CH191" i="20"/>
  <c r="CH192" i="20"/>
  <c r="CH193" i="20"/>
  <c r="CH194" i="20"/>
  <c r="CH195" i="20"/>
  <c r="CH196" i="20"/>
  <c r="CH197" i="20"/>
  <c r="CH198" i="20"/>
  <c r="CH199" i="20"/>
  <c r="CH200" i="20"/>
  <c r="CH201" i="20"/>
  <c r="CH202" i="20"/>
  <c r="CH203" i="20"/>
  <c r="CH204" i="20"/>
  <c r="CH205" i="20"/>
  <c r="CH206" i="20"/>
  <c r="CH207" i="20"/>
  <c r="CH208" i="20"/>
  <c r="CH209" i="20"/>
  <c r="CH210" i="20"/>
  <c r="CH211" i="20"/>
  <c r="CH212" i="20"/>
  <c r="CH213" i="20"/>
  <c r="CH214" i="20"/>
  <c r="CH215" i="20"/>
  <c r="CH216" i="20"/>
  <c r="CH217" i="20"/>
  <c r="CH218" i="20"/>
  <c r="CH219" i="20"/>
  <c r="CH220" i="20"/>
  <c r="CH221" i="20"/>
  <c r="CH222" i="20"/>
  <c r="CH223" i="20"/>
  <c r="CH224" i="20"/>
  <c r="CH225" i="20"/>
  <c r="CH226" i="20"/>
  <c r="CH227" i="20"/>
  <c r="CH228" i="20"/>
  <c r="CH229" i="20"/>
  <c r="CH230" i="20"/>
  <c r="CH231" i="20"/>
  <c r="CH232" i="20"/>
  <c r="CH233" i="20"/>
  <c r="CH234" i="20"/>
  <c r="CH235" i="20"/>
  <c r="CH236" i="20"/>
  <c r="CH237" i="20"/>
  <c r="CH238" i="20"/>
  <c r="CH239" i="20"/>
  <c r="CH240" i="20"/>
  <c r="CH241" i="20"/>
  <c r="CH242" i="20"/>
  <c r="CH243" i="20"/>
  <c r="CH244" i="20"/>
  <c r="CH245" i="20"/>
  <c r="CH246" i="20"/>
  <c r="CH247" i="20"/>
  <c r="CH248" i="20"/>
  <c r="CH249" i="20"/>
  <c r="CH250" i="20"/>
  <c r="CH251" i="20"/>
  <c r="CH252" i="20"/>
  <c r="CH253" i="20"/>
  <c r="CH254" i="20"/>
  <c r="CH255" i="20"/>
  <c r="CH256" i="20"/>
  <c r="CH257" i="20"/>
  <c r="CH258" i="20"/>
  <c r="CH259" i="20"/>
  <c r="CH260" i="20"/>
  <c r="CH261" i="20"/>
  <c r="CH262" i="20"/>
  <c r="CH263" i="20"/>
  <c r="CH264" i="20"/>
  <c r="CH265" i="20"/>
  <c r="CH266" i="20"/>
  <c r="CH267" i="20"/>
  <c r="CH268" i="20"/>
  <c r="CH269" i="20"/>
  <c r="CH270" i="20"/>
  <c r="CH271" i="20"/>
  <c r="CH272" i="20"/>
  <c r="CH273" i="20"/>
  <c r="CH274" i="20"/>
  <c r="CH275" i="20"/>
  <c r="CH276" i="20"/>
  <c r="CH277" i="20"/>
  <c r="CH278" i="20"/>
  <c r="CH279" i="20"/>
  <c r="CH280" i="20"/>
  <c r="CH281" i="20"/>
  <c r="CH282" i="20"/>
  <c r="CH283" i="20"/>
  <c r="CH284" i="20"/>
  <c r="CH285" i="20"/>
  <c r="CH286" i="20"/>
  <c r="CH287" i="20"/>
  <c r="CH288" i="20"/>
  <c r="CH289" i="20"/>
  <c r="CH290" i="20"/>
  <c r="CH291" i="20"/>
  <c r="CH292" i="20"/>
  <c r="CH293" i="20"/>
  <c r="CH294" i="20"/>
  <c r="CH295" i="20"/>
  <c r="CH296" i="20"/>
  <c r="CH297" i="20"/>
  <c r="CH298" i="20"/>
  <c r="CH299" i="20"/>
  <c r="CH300" i="20"/>
  <c r="CH301" i="20"/>
  <c r="CH302" i="20"/>
  <c r="CH303" i="20"/>
  <c r="CH304" i="20"/>
  <c r="CH305" i="20"/>
  <c r="CH306" i="20"/>
  <c r="CH307" i="20"/>
  <c r="CH308" i="20"/>
  <c r="CH309" i="20"/>
  <c r="CH310" i="20"/>
  <c r="CH311" i="20"/>
  <c r="CH312" i="20"/>
  <c r="CH313" i="20"/>
  <c r="CH314" i="20"/>
  <c r="CH315" i="20"/>
  <c r="CH316" i="20"/>
  <c r="CH317" i="20"/>
  <c r="CH318" i="20"/>
  <c r="CH319" i="20"/>
  <c r="CH320" i="20"/>
  <c r="CH321" i="20"/>
  <c r="CH322" i="20"/>
  <c r="CH323" i="20"/>
  <c r="CH324" i="20"/>
  <c r="CH325" i="20"/>
  <c r="CH326" i="20"/>
  <c r="CH327" i="20"/>
  <c r="CH328" i="20"/>
  <c r="CH329" i="20"/>
  <c r="CH330" i="20"/>
  <c r="CH331" i="20"/>
  <c r="CH332" i="20"/>
  <c r="CH333" i="20"/>
  <c r="CH334" i="20"/>
  <c r="CH335" i="20"/>
  <c r="CH336" i="20"/>
  <c r="CH337" i="20"/>
  <c r="CH338" i="20"/>
  <c r="CH339" i="20"/>
  <c r="CH340" i="20"/>
  <c r="CH341" i="20"/>
  <c r="CH342" i="20"/>
  <c r="CH343" i="20"/>
  <c r="CH344" i="20"/>
  <c r="CH345" i="20"/>
  <c r="CH346" i="20"/>
  <c r="CH347" i="20"/>
  <c r="CH348" i="20"/>
  <c r="CH349" i="20"/>
  <c r="CH350" i="20"/>
  <c r="CH351" i="20"/>
  <c r="CH352" i="20"/>
  <c r="CH353" i="20"/>
  <c r="CH354" i="20"/>
  <c r="CH355" i="20"/>
  <c r="CH356" i="20"/>
  <c r="CH357" i="20"/>
  <c r="CH358" i="20"/>
  <c r="CH359" i="20"/>
  <c r="CH360" i="20"/>
  <c r="CH361" i="20"/>
  <c r="CH362" i="20"/>
  <c r="CH363" i="20"/>
  <c r="CH364" i="20"/>
  <c r="CH365" i="20"/>
  <c r="CH366" i="20"/>
  <c r="CH367" i="20"/>
  <c r="CH368" i="20"/>
  <c r="CH369" i="20"/>
  <c r="CH370" i="20"/>
  <c r="CH371" i="20"/>
  <c r="CH372" i="20"/>
  <c r="CH373" i="20"/>
  <c r="CH374" i="20"/>
  <c r="CH375" i="20"/>
  <c r="CH376" i="20"/>
  <c r="CH377" i="20"/>
  <c r="CH378" i="20"/>
  <c r="CH379" i="20"/>
  <c r="CH380" i="20"/>
  <c r="CH381" i="20"/>
  <c r="CH382" i="20"/>
  <c r="CH383" i="20"/>
  <c r="CH384" i="20"/>
  <c r="CH385" i="20"/>
  <c r="CH386" i="20"/>
  <c r="CH387" i="20"/>
  <c r="CH388" i="20"/>
  <c r="CH389" i="20"/>
  <c r="CH390" i="20"/>
  <c r="CH391" i="20"/>
  <c r="CH392" i="20"/>
  <c r="CH393" i="20"/>
  <c r="CH394" i="20"/>
  <c r="CH395" i="20"/>
  <c r="CH396" i="20"/>
  <c r="CH397" i="20"/>
  <c r="CH398" i="20"/>
  <c r="CH399" i="20"/>
  <c r="CH400" i="20"/>
  <c r="CH401" i="20"/>
  <c r="CH402" i="20"/>
  <c r="CH403" i="20"/>
  <c r="CH404" i="20"/>
  <c r="CH405" i="20"/>
  <c r="CH406" i="20"/>
  <c r="CH407" i="20"/>
  <c r="CH408" i="20"/>
  <c r="CH409" i="20"/>
  <c r="CH410" i="20"/>
  <c r="CH411" i="20"/>
  <c r="CH412" i="20"/>
  <c r="CH413" i="20"/>
  <c r="CH414" i="20"/>
  <c r="CH415" i="20"/>
  <c r="CH416" i="20"/>
  <c r="CH417" i="20"/>
  <c r="CH418" i="20"/>
  <c r="CH419" i="20"/>
  <c r="CH420" i="20"/>
  <c r="CH421" i="20"/>
  <c r="CH422" i="20"/>
  <c r="CH423" i="20"/>
  <c r="CH424" i="20"/>
  <c r="CH425" i="20"/>
  <c r="CH426" i="20"/>
  <c r="CH427" i="20"/>
  <c r="CH428" i="20"/>
  <c r="CH429" i="20"/>
  <c r="CH430" i="20"/>
  <c r="CH431" i="20"/>
  <c r="CH432" i="20"/>
  <c r="CH433" i="20"/>
  <c r="CH434" i="20"/>
  <c r="CH435" i="20"/>
  <c r="CH436" i="20"/>
  <c r="CH437" i="20"/>
  <c r="CH438" i="20"/>
  <c r="CH439" i="20"/>
  <c r="CH440" i="20"/>
  <c r="CH441" i="20"/>
  <c r="CH442" i="20"/>
  <c r="CH443" i="20"/>
  <c r="CH444" i="20"/>
  <c r="CH445" i="20"/>
  <c r="CH446" i="20"/>
  <c r="CH447" i="20"/>
  <c r="CH448" i="20"/>
  <c r="CH449" i="20"/>
  <c r="CH450" i="20"/>
  <c r="CH451" i="20"/>
  <c r="CH452" i="20"/>
  <c r="CH453" i="20"/>
  <c r="CH454" i="20"/>
  <c r="CH455" i="20"/>
  <c r="CH456" i="20"/>
  <c r="CH457" i="20"/>
  <c r="CH458" i="20"/>
  <c r="CH459" i="20"/>
  <c r="CH460" i="20"/>
  <c r="CH461" i="20"/>
  <c r="CH462" i="20"/>
  <c r="CH463" i="20"/>
  <c r="CH464" i="20"/>
  <c r="CH465" i="20"/>
  <c r="CH466" i="20"/>
  <c r="CH467" i="20"/>
  <c r="CH468" i="20"/>
  <c r="CH469" i="20"/>
  <c r="CH470" i="20"/>
  <c r="CH471" i="20"/>
  <c r="CH472" i="20"/>
  <c r="CH473" i="20"/>
  <c r="CH474" i="20"/>
  <c r="CH475" i="20"/>
  <c r="CH476" i="20"/>
  <c r="CH477" i="20"/>
  <c r="CH478" i="20"/>
  <c r="CH479" i="20"/>
  <c r="CH480" i="20"/>
  <c r="CH481" i="20"/>
  <c r="CH482" i="20"/>
  <c r="CH483" i="20"/>
  <c r="CH484" i="20"/>
  <c r="CH485" i="20"/>
  <c r="CH486" i="20"/>
  <c r="CH487" i="20"/>
  <c r="CH488" i="20"/>
  <c r="CH489" i="20"/>
  <c r="CH490" i="20"/>
  <c r="CH491" i="20"/>
  <c r="CH492" i="20"/>
  <c r="CH493" i="20"/>
  <c r="CH494" i="20"/>
  <c r="CH495" i="20"/>
  <c r="CH496" i="20"/>
  <c r="CH497" i="20"/>
  <c r="CH498" i="20"/>
  <c r="CH499" i="20"/>
  <c r="CH500" i="20"/>
  <c r="CH501" i="20"/>
  <c r="CH502" i="20"/>
  <c r="CH503" i="20"/>
  <c r="CH504" i="20"/>
  <c r="CH505" i="20"/>
  <c r="CH506" i="20"/>
  <c r="CH507" i="20"/>
  <c r="CH508" i="20"/>
  <c r="CH509" i="20"/>
  <c r="CH510" i="20"/>
  <c r="CH511" i="20"/>
  <c r="CH512" i="20"/>
  <c r="CH513" i="20"/>
  <c r="CH514" i="20"/>
  <c r="CH515" i="20"/>
  <c r="CH516" i="20"/>
  <c r="CH517" i="20"/>
  <c r="CH518" i="20"/>
  <c r="CH519" i="20"/>
  <c r="CH520" i="20"/>
  <c r="CH521" i="20"/>
  <c r="CH522" i="20"/>
  <c r="CH523" i="20"/>
  <c r="CH524" i="20"/>
  <c r="CH525" i="20"/>
  <c r="CH526" i="20"/>
  <c r="CH527" i="20"/>
  <c r="CH528" i="20"/>
  <c r="CH529" i="20"/>
  <c r="CH530" i="20"/>
  <c r="CH531" i="20"/>
  <c r="CH532" i="20"/>
  <c r="CH533" i="20"/>
  <c r="CH534" i="20"/>
  <c r="CH535" i="20"/>
  <c r="CH536" i="20"/>
  <c r="CH537" i="20"/>
  <c r="CH538" i="20"/>
  <c r="CH539" i="20"/>
  <c r="CH540" i="20"/>
  <c r="CH541" i="20"/>
  <c r="CH542" i="20"/>
  <c r="CH543" i="20"/>
  <c r="CH544" i="20"/>
  <c r="CH545" i="20"/>
  <c r="CH546" i="20"/>
  <c r="CH547" i="20"/>
  <c r="CH548" i="20"/>
  <c r="CH549" i="20"/>
  <c r="CH550" i="20"/>
  <c r="CH551" i="20"/>
  <c r="CH552" i="20"/>
  <c r="CH553" i="20"/>
  <c r="CH554" i="20"/>
  <c r="CH555" i="20"/>
  <c r="CH556" i="20"/>
  <c r="CH557" i="20"/>
  <c r="CH558" i="20"/>
  <c r="CH559" i="20"/>
  <c r="CH560" i="20"/>
  <c r="CH561" i="20"/>
  <c r="CH562" i="20"/>
  <c r="CH563" i="20"/>
  <c r="CH564" i="20"/>
  <c r="CH565" i="20"/>
  <c r="CG2" i="20"/>
  <c r="CG3" i="20"/>
  <c r="CG4" i="20"/>
  <c r="CG5" i="20"/>
  <c r="CG6" i="20"/>
  <c r="CG7" i="20"/>
  <c r="CG8" i="20"/>
  <c r="CG9" i="20"/>
  <c r="CG10" i="20"/>
  <c r="CG11" i="20"/>
  <c r="CG12" i="20"/>
  <c r="CG13" i="20"/>
  <c r="CG14" i="20"/>
  <c r="CG15" i="20"/>
  <c r="CG16" i="20"/>
  <c r="CG17" i="20"/>
  <c r="CG18" i="20"/>
  <c r="CG19" i="20"/>
  <c r="CG20" i="20"/>
  <c r="CG21" i="20"/>
  <c r="CG22" i="20"/>
  <c r="CG23" i="20"/>
  <c r="CG24" i="20"/>
  <c r="CG25" i="20"/>
  <c r="CG26" i="20"/>
  <c r="CG27" i="20"/>
  <c r="CG28" i="20"/>
  <c r="CG29" i="20"/>
  <c r="CG30" i="20"/>
  <c r="CG31" i="20"/>
  <c r="CG32" i="20"/>
  <c r="CG33" i="20"/>
  <c r="CG34" i="20"/>
  <c r="CG35" i="20"/>
  <c r="CG36" i="20"/>
  <c r="CG37" i="20"/>
  <c r="CG38" i="20"/>
  <c r="CG39" i="20"/>
  <c r="CG40" i="20"/>
  <c r="CG41" i="20"/>
  <c r="CG42" i="20"/>
  <c r="CG43" i="20"/>
  <c r="CG44" i="20"/>
  <c r="CG45" i="20"/>
  <c r="CG46" i="20"/>
  <c r="CG47" i="20"/>
  <c r="CG48" i="20"/>
  <c r="CG49" i="20"/>
  <c r="CG50" i="20"/>
  <c r="CG51" i="20"/>
  <c r="CG52" i="20"/>
  <c r="CG53" i="20"/>
  <c r="CG54" i="20"/>
  <c r="CG55" i="20"/>
  <c r="CG56" i="20"/>
  <c r="CG57" i="20"/>
  <c r="CG58" i="20"/>
  <c r="CG59" i="20"/>
  <c r="CG60" i="20"/>
  <c r="CG61" i="20"/>
  <c r="CG62" i="20"/>
  <c r="CG63" i="20"/>
  <c r="CG64" i="20"/>
  <c r="CG65" i="20"/>
  <c r="CG66" i="20"/>
  <c r="CG67" i="20"/>
  <c r="CG68" i="20"/>
  <c r="CG69" i="20"/>
  <c r="CG70" i="20"/>
  <c r="CG71" i="20"/>
  <c r="CG72" i="20"/>
  <c r="CG73" i="20"/>
  <c r="CG74" i="20"/>
  <c r="CG75" i="20"/>
  <c r="CG76" i="20"/>
  <c r="CG77" i="20"/>
  <c r="CG78" i="20"/>
  <c r="CG79" i="20"/>
  <c r="CG80" i="20"/>
  <c r="CG81" i="20"/>
  <c r="CG82" i="20"/>
  <c r="CG83" i="20"/>
  <c r="CG84" i="20"/>
  <c r="CG85" i="20"/>
  <c r="CG86" i="20"/>
  <c r="CG87" i="20"/>
  <c r="CG88" i="20"/>
  <c r="CG89" i="20"/>
  <c r="CG90" i="20"/>
  <c r="CG91" i="20"/>
  <c r="CG92" i="20"/>
  <c r="CG93" i="20"/>
  <c r="CG94" i="20"/>
  <c r="CG95" i="20"/>
  <c r="CG96" i="20"/>
  <c r="CG97" i="20"/>
  <c r="CG98" i="20"/>
  <c r="CG99" i="20"/>
  <c r="CG100" i="20"/>
  <c r="CG101" i="20"/>
  <c r="CG102" i="20"/>
  <c r="CG103" i="20"/>
  <c r="CG104" i="20"/>
  <c r="CG105" i="20"/>
  <c r="CG106" i="20"/>
  <c r="CG107" i="20"/>
  <c r="CG108" i="20"/>
  <c r="CG109" i="20"/>
  <c r="CG110" i="20"/>
  <c r="CG111" i="20"/>
  <c r="CG112" i="20"/>
  <c r="CG113" i="20"/>
  <c r="CG114" i="20"/>
  <c r="CG115" i="20"/>
  <c r="CG116" i="20"/>
  <c r="CG117" i="20"/>
  <c r="CG118" i="20"/>
  <c r="CG119" i="20"/>
  <c r="CG120" i="20"/>
  <c r="CG121" i="20"/>
  <c r="CG122" i="20"/>
  <c r="CG123" i="20"/>
  <c r="CG124" i="20"/>
  <c r="CG125" i="20"/>
  <c r="CG126" i="20"/>
  <c r="CG127" i="20"/>
  <c r="CG128" i="20"/>
  <c r="CG129" i="20"/>
  <c r="CG130" i="20"/>
  <c r="CG131" i="20"/>
  <c r="CG132" i="20"/>
  <c r="CG133" i="20"/>
  <c r="CG134" i="20"/>
  <c r="CG135" i="20"/>
  <c r="CG136" i="20"/>
  <c r="CG137" i="20"/>
  <c r="CG138" i="20"/>
  <c r="CG139" i="20"/>
  <c r="CG140" i="20"/>
  <c r="CG141" i="20"/>
  <c r="CG142" i="20"/>
  <c r="CG143" i="20"/>
  <c r="CG144" i="20"/>
  <c r="CG145" i="20"/>
  <c r="CG146" i="20"/>
  <c r="CG147" i="20"/>
  <c r="CG148" i="20"/>
  <c r="CG149" i="20"/>
  <c r="CG150" i="20"/>
  <c r="CG151" i="20"/>
  <c r="CG152" i="20"/>
  <c r="CG153" i="20"/>
  <c r="CG154" i="20"/>
  <c r="CG155" i="20"/>
  <c r="CG156" i="20"/>
  <c r="CG157" i="20"/>
  <c r="CG158" i="20"/>
  <c r="CG159" i="20"/>
  <c r="CG160" i="20"/>
  <c r="CG161" i="20"/>
  <c r="CG162" i="20"/>
  <c r="CG163" i="20"/>
  <c r="CG164" i="20"/>
  <c r="CG165" i="20"/>
  <c r="CG166" i="20"/>
  <c r="CG167" i="20"/>
  <c r="CG168" i="20"/>
  <c r="CG169" i="20"/>
  <c r="CG170" i="20"/>
  <c r="CG171" i="20"/>
  <c r="CG172" i="20"/>
  <c r="CG173" i="20"/>
  <c r="CG174" i="20"/>
  <c r="CG175" i="20"/>
  <c r="CG176" i="20"/>
  <c r="CG177" i="20"/>
  <c r="CG178" i="20"/>
  <c r="CG179" i="20"/>
  <c r="CG180" i="20"/>
  <c r="CG181" i="20"/>
  <c r="CG182" i="20"/>
  <c r="CG183" i="20"/>
  <c r="CG184" i="20"/>
  <c r="CG185" i="20"/>
  <c r="CG186" i="20"/>
  <c r="CG187" i="20"/>
  <c r="CG188" i="20"/>
  <c r="CG189" i="20"/>
  <c r="CG190" i="20"/>
  <c r="CG191" i="20"/>
  <c r="CG192" i="20"/>
  <c r="CG193" i="20"/>
  <c r="CG194" i="20"/>
  <c r="CG195" i="20"/>
  <c r="CG196" i="20"/>
  <c r="CG197" i="20"/>
  <c r="CG198" i="20"/>
  <c r="CG199" i="20"/>
  <c r="CG200" i="20"/>
  <c r="CG201" i="20"/>
  <c r="CG202" i="20"/>
  <c r="CG203" i="20"/>
  <c r="CG204" i="20"/>
  <c r="CG205" i="20"/>
  <c r="CG206" i="20"/>
  <c r="CG207" i="20"/>
  <c r="CG208" i="20"/>
  <c r="CG209" i="20"/>
  <c r="CG210" i="20"/>
  <c r="CG211" i="20"/>
  <c r="CG212" i="20"/>
  <c r="CG213" i="20"/>
  <c r="CG214" i="20"/>
  <c r="CG215" i="20"/>
  <c r="CG216" i="20"/>
  <c r="CG217" i="20"/>
  <c r="CG218" i="20"/>
  <c r="CG219" i="20"/>
  <c r="CG220" i="20"/>
  <c r="CG221" i="20"/>
  <c r="CG222" i="20"/>
  <c r="CG223" i="20"/>
  <c r="CG224" i="20"/>
  <c r="CG225" i="20"/>
  <c r="CG226" i="20"/>
  <c r="CG227" i="20"/>
  <c r="CG228" i="20"/>
  <c r="CG229" i="20"/>
  <c r="CG230" i="20"/>
  <c r="CG231" i="20"/>
  <c r="CG232" i="20"/>
  <c r="CG233" i="20"/>
  <c r="CG234" i="20"/>
  <c r="CG235" i="20"/>
  <c r="CG236" i="20"/>
  <c r="CG237" i="20"/>
  <c r="CG238" i="20"/>
  <c r="CG239" i="20"/>
  <c r="CG240" i="20"/>
  <c r="CG241" i="20"/>
  <c r="CG242" i="20"/>
  <c r="CG243" i="20"/>
  <c r="CG244" i="20"/>
  <c r="CG245" i="20"/>
  <c r="CG246" i="20"/>
  <c r="CG247" i="20"/>
  <c r="CG248" i="20"/>
  <c r="CG249" i="20"/>
  <c r="CG250" i="20"/>
  <c r="CG251" i="20"/>
  <c r="CG252" i="20"/>
  <c r="CG253" i="20"/>
  <c r="CG254" i="20"/>
  <c r="CG255" i="20"/>
  <c r="CG256" i="20"/>
  <c r="CG257" i="20"/>
  <c r="CG258" i="20"/>
  <c r="CG259" i="20"/>
  <c r="CG260" i="20"/>
  <c r="CG261" i="20"/>
  <c r="CG262" i="20"/>
  <c r="CG263" i="20"/>
  <c r="CG264" i="20"/>
  <c r="CG265" i="20"/>
  <c r="CG266" i="20"/>
  <c r="CG267" i="20"/>
  <c r="CG268" i="20"/>
  <c r="CG269" i="20"/>
  <c r="CG270" i="20"/>
  <c r="CG271" i="20"/>
  <c r="CG272" i="20"/>
  <c r="CG273" i="20"/>
  <c r="CG274" i="20"/>
  <c r="CG275" i="20"/>
  <c r="CG276" i="20"/>
  <c r="CG277" i="20"/>
  <c r="CG278" i="20"/>
  <c r="CG279" i="20"/>
  <c r="CG280" i="20"/>
  <c r="CG281" i="20"/>
  <c r="CG282" i="20"/>
  <c r="CG283" i="20"/>
  <c r="CG284" i="20"/>
  <c r="CG285" i="20"/>
  <c r="CG286" i="20"/>
  <c r="CG287" i="20"/>
  <c r="CG288" i="20"/>
  <c r="CG289" i="20"/>
  <c r="CG290" i="20"/>
  <c r="CG291" i="20"/>
  <c r="CG292" i="20"/>
  <c r="CG293" i="20"/>
  <c r="CG294" i="20"/>
  <c r="CG295" i="20"/>
  <c r="CG296" i="20"/>
  <c r="CG297" i="20"/>
  <c r="CG298" i="20"/>
  <c r="CG299" i="20"/>
  <c r="CG300" i="20"/>
  <c r="CG301" i="20"/>
  <c r="CG302" i="20"/>
  <c r="CG303" i="20"/>
  <c r="CG304" i="20"/>
  <c r="CG305" i="20"/>
  <c r="CG306" i="20"/>
  <c r="CG307" i="20"/>
  <c r="CG308" i="20"/>
  <c r="CG309" i="20"/>
  <c r="CG310" i="20"/>
  <c r="CG311" i="20"/>
  <c r="CG312" i="20"/>
  <c r="CG313" i="20"/>
  <c r="CG314" i="20"/>
  <c r="CG315" i="20"/>
  <c r="CG316" i="20"/>
  <c r="CG317" i="20"/>
  <c r="CG318" i="20"/>
  <c r="CG319" i="20"/>
  <c r="CG320" i="20"/>
  <c r="CG321" i="20"/>
  <c r="CG322" i="20"/>
  <c r="CG323" i="20"/>
  <c r="CG324" i="20"/>
  <c r="CG325" i="20"/>
  <c r="CG326" i="20"/>
  <c r="CG327" i="20"/>
  <c r="CG328" i="20"/>
  <c r="CG329" i="20"/>
  <c r="CG330" i="20"/>
  <c r="CG331" i="20"/>
  <c r="CG332" i="20"/>
  <c r="CG333" i="20"/>
  <c r="CG334" i="20"/>
  <c r="CG335" i="20"/>
  <c r="CG336" i="20"/>
  <c r="CG337" i="20"/>
  <c r="CG338" i="20"/>
  <c r="CG339" i="20"/>
  <c r="CG340" i="20"/>
  <c r="CG341" i="20"/>
  <c r="CG342" i="20"/>
  <c r="CG343" i="20"/>
  <c r="CG344" i="20"/>
  <c r="CG345" i="20"/>
  <c r="CG346" i="20"/>
  <c r="CG347" i="20"/>
  <c r="CG348" i="20"/>
  <c r="CG349" i="20"/>
  <c r="CG350" i="20"/>
  <c r="CG351" i="20"/>
  <c r="CG352" i="20"/>
  <c r="CG353" i="20"/>
  <c r="CG354" i="20"/>
  <c r="CG355" i="20"/>
  <c r="CG356" i="20"/>
  <c r="CG357" i="20"/>
  <c r="CG358" i="20"/>
  <c r="CG359" i="20"/>
  <c r="CG360" i="20"/>
  <c r="CG361" i="20"/>
  <c r="CG362" i="20"/>
  <c r="CG363" i="20"/>
  <c r="CG364" i="20"/>
  <c r="CG365" i="20"/>
  <c r="CG366" i="20"/>
  <c r="CG367" i="20"/>
  <c r="CG368" i="20"/>
  <c r="CG369" i="20"/>
  <c r="CG370" i="20"/>
  <c r="CG371" i="20"/>
  <c r="CG372" i="20"/>
  <c r="CG373" i="20"/>
  <c r="CG374" i="20"/>
  <c r="CG375" i="20"/>
  <c r="CG376" i="20"/>
  <c r="CG377" i="20"/>
  <c r="CG378" i="20"/>
  <c r="CG379" i="20"/>
  <c r="CG380" i="20"/>
  <c r="CG381" i="20"/>
  <c r="CG382" i="20"/>
  <c r="CG383" i="20"/>
  <c r="CG384" i="20"/>
  <c r="CG385" i="20"/>
  <c r="CG386" i="20"/>
  <c r="CG387" i="20"/>
  <c r="CG388" i="20"/>
  <c r="CG389" i="20"/>
  <c r="CG390" i="20"/>
  <c r="CG391" i="20"/>
  <c r="CG392" i="20"/>
  <c r="CG393" i="20"/>
  <c r="CG394" i="20"/>
  <c r="CG395" i="20"/>
  <c r="CG396" i="20"/>
  <c r="CG397" i="20"/>
  <c r="CG398" i="20"/>
  <c r="CG399" i="20"/>
  <c r="CG400" i="20"/>
  <c r="CG401" i="20"/>
  <c r="CG402" i="20"/>
  <c r="CG403" i="20"/>
  <c r="CG404" i="20"/>
  <c r="CG405" i="20"/>
  <c r="CG406" i="20"/>
  <c r="CG407" i="20"/>
  <c r="CG408" i="20"/>
  <c r="CG409" i="20"/>
  <c r="CG410" i="20"/>
  <c r="CG411" i="20"/>
  <c r="CG412" i="20"/>
  <c r="CG413" i="20"/>
  <c r="CG414" i="20"/>
  <c r="CG415" i="20"/>
  <c r="CG416" i="20"/>
  <c r="CG417" i="20"/>
  <c r="CG418" i="20"/>
  <c r="CG419" i="20"/>
  <c r="CG420" i="20"/>
  <c r="CG421" i="20"/>
  <c r="CG422" i="20"/>
  <c r="CG423" i="20"/>
  <c r="CG424" i="20"/>
  <c r="CG425" i="20"/>
  <c r="CG426" i="20"/>
  <c r="CG427" i="20"/>
  <c r="CG428" i="20"/>
  <c r="CG429" i="20"/>
  <c r="CG430" i="20"/>
  <c r="CG431" i="20"/>
  <c r="CG432" i="20"/>
  <c r="CG433" i="20"/>
  <c r="CG434" i="20"/>
  <c r="CG435" i="20"/>
  <c r="CG436" i="20"/>
  <c r="CG437" i="20"/>
  <c r="CG438" i="20"/>
  <c r="CG439" i="20"/>
  <c r="CG440" i="20"/>
  <c r="CG441" i="20"/>
  <c r="CG442" i="20"/>
  <c r="CG443" i="20"/>
  <c r="CG444" i="20"/>
  <c r="CG445" i="20"/>
  <c r="CG446" i="20"/>
  <c r="CG447" i="20"/>
  <c r="CG448" i="20"/>
  <c r="CG449" i="20"/>
  <c r="CG450" i="20"/>
  <c r="CG451" i="20"/>
  <c r="CG452" i="20"/>
  <c r="CG453" i="20"/>
  <c r="CG454" i="20"/>
  <c r="CG455" i="20"/>
  <c r="CG456" i="20"/>
  <c r="CG457" i="20"/>
  <c r="CG458" i="20"/>
  <c r="CG459" i="20"/>
  <c r="CG460" i="20"/>
  <c r="CG461" i="20"/>
  <c r="CG462" i="20"/>
  <c r="CG463" i="20"/>
  <c r="CG464" i="20"/>
  <c r="CG465" i="20"/>
  <c r="CG466" i="20"/>
  <c r="CG467" i="20"/>
  <c r="CG468" i="20"/>
  <c r="CG469" i="20"/>
  <c r="CG470" i="20"/>
  <c r="CG471" i="20"/>
  <c r="CG472" i="20"/>
  <c r="CG473" i="20"/>
  <c r="CG474" i="20"/>
  <c r="CG475" i="20"/>
  <c r="CG476" i="20"/>
  <c r="CG477" i="20"/>
  <c r="CG478" i="20"/>
  <c r="CG479" i="20"/>
  <c r="CG480" i="20"/>
  <c r="CG481" i="20"/>
  <c r="CG482" i="20"/>
  <c r="CG483" i="20"/>
  <c r="CG484" i="20"/>
  <c r="CG485" i="20"/>
  <c r="CG486" i="20"/>
  <c r="CG487" i="20"/>
  <c r="CG488" i="20"/>
  <c r="CG489" i="20"/>
  <c r="CG490" i="20"/>
  <c r="CG491" i="20"/>
  <c r="CG492" i="20"/>
  <c r="CG493" i="20"/>
  <c r="CG494" i="20"/>
  <c r="CG495" i="20"/>
  <c r="CG496" i="20"/>
  <c r="CG497" i="20"/>
  <c r="CG498" i="20"/>
  <c r="CG499" i="20"/>
  <c r="CG500" i="20"/>
  <c r="CG501" i="20"/>
  <c r="CG502" i="20"/>
  <c r="CG503" i="20"/>
  <c r="CG504" i="20"/>
  <c r="CG505" i="20"/>
  <c r="CG506" i="20"/>
  <c r="CG507" i="20"/>
  <c r="CG508" i="20"/>
  <c r="CG509" i="20"/>
  <c r="CG510" i="20"/>
  <c r="CG511" i="20"/>
  <c r="CG512" i="20"/>
  <c r="CG513" i="20"/>
  <c r="CG514" i="20"/>
  <c r="CG515" i="20"/>
  <c r="CG516" i="20"/>
  <c r="CG517" i="20"/>
  <c r="CG518" i="20"/>
  <c r="CG519" i="20"/>
  <c r="CG520" i="20"/>
  <c r="CG521" i="20"/>
  <c r="CG522" i="20"/>
  <c r="CG523" i="20"/>
  <c r="CG524" i="20"/>
  <c r="CG525" i="20"/>
  <c r="CG526" i="20"/>
  <c r="CG527" i="20"/>
  <c r="CG528" i="20"/>
  <c r="CG529" i="20"/>
  <c r="CG530" i="20"/>
  <c r="CG531" i="20"/>
  <c r="CG532" i="20"/>
  <c r="CG533" i="20"/>
  <c r="CG534" i="20"/>
  <c r="CG535" i="20"/>
  <c r="CG536" i="20"/>
  <c r="CG537" i="20"/>
  <c r="CG538" i="20"/>
  <c r="CG539" i="20"/>
  <c r="CG540" i="20"/>
  <c r="CG541" i="20"/>
  <c r="CG542" i="20"/>
  <c r="CG543" i="20"/>
  <c r="CG544" i="20"/>
  <c r="CG545" i="20"/>
  <c r="CG546" i="20"/>
  <c r="CG547" i="20"/>
  <c r="CG548" i="20"/>
  <c r="CG549" i="20"/>
  <c r="CG550" i="20"/>
  <c r="CG551" i="20"/>
  <c r="CG552" i="20"/>
  <c r="CG553" i="20"/>
  <c r="CG554" i="20"/>
  <c r="CG555" i="20"/>
  <c r="CG556" i="20"/>
  <c r="CG557" i="20"/>
  <c r="CG558" i="20"/>
  <c r="CG559" i="20"/>
  <c r="CG560" i="20"/>
  <c r="CG561" i="20"/>
  <c r="CG562" i="20"/>
  <c r="CG563" i="20"/>
  <c r="CG564" i="20"/>
  <c r="CG565" i="20"/>
  <c r="CF2" i="20"/>
  <c r="CF3" i="20"/>
  <c r="CF4" i="20"/>
  <c r="CF5" i="20"/>
  <c r="CF6" i="20"/>
  <c r="CF7" i="20"/>
  <c r="CF8" i="20"/>
  <c r="CF9" i="20"/>
  <c r="CF10" i="20"/>
  <c r="CF11" i="20"/>
  <c r="CF12" i="20"/>
  <c r="CF13" i="20"/>
  <c r="CF14" i="20"/>
  <c r="CF15" i="20"/>
  <c r="CF16" i="20"/>
  <c r="CF17" i="20"/>
  <c r="CF18" i="20"/>
  <c r="CF19" i="20"/>
  <c r="CF20" i="20"/>
  <c r="CF21" i="20"/>
  <c r="CF22" i="20"/>
  <c r="CF23" i="20"/>
  <c r="CF24" i="20"/>
  <c r="CF25" i="20"/>
  <c r="CF26" i="20"/>
  <c r="CF27" i="20"/>
  <c r="CF28" i="20"/>
  <c r="CF29" i="20"/>
  <c r="CF30" i="20"/>
  <c r="CF31" i="20"/>
  <c r="CF32" i="20"/>
  <c r="CF33" i="20"/>
  <c r="CF34" i="20"/>
  <c r="CF35" i="20"/>
  <c r="CF36" i="20"/>
  <c r="CF37" i="20"/>
  <c r="CF38" i="20"/>
  <c r="CF39" i="20"/>
  <c r="CF40" i="20"/>
  <c r="CF41" i="20"/>
  <c r="CF42" i="20"/>
  <c r="CF43" i="20"/>
  <c r="CF44" i="20"/>
  <c r="CF45" i="20"/>
  <c r="CF46" i="20"/>
  <c r="CF47" i="20"/>
  <c r="CF48" i="20"/>
  <c r="CF49" i="20"/>
  <c r="CF50" i="20"/>
  <c r="CF51" i="20"/>
  <c r="CF52" i="20"/>
  <c r="CF53" i="20"/>
  <c r="CF54" i="20"/>
  <c r="CF55" i="20"/>
  <c r="CF56" i="20"/>
  <c r="CF57" i="20"/>
  <c r="CF58" i="20"/>
  <c r="CF59" i="20"/>
  <c r="CF60" i="20"/>
  <c r="CF61" i="20"/>
  <c r="CF62" i="20"/>
  <c r="CF63" i="20"/>
  <c r="CF64" i="20"/>
  <c r="CF65" i="20"/>
  <c r="CF66" i="20"/>
  <c r="CF67" i="20"/>
  <c r="CF68" i="20"/>
  <c r="CF69" i="20"/>
  <c r="CF70" i="20"/>
  <c r="CF71" i="20"/>
  <c r="CF72" i="20"/>
  <c r="CF73" i="20"/>
  <c r="CF74" i="20"/>
  <c r="CF75" i="20"/>
  <c r="CF76" i="20"/>
  <c r="CF77" i="20"/>
  <c r="CF78" i="20"/>
  <c r="CF79" i="20"/>
  <c r="CF80" i="20"/>
  <c r="CF81" i="20"/>
  <c r="CF82" i="20"/>
  <c r="CF83" i="20"/>
  <c r="CF84" i="20"/>
  <c r="CF85" i="20"/>
  <c r="CF86" i="20"/>
  <c r="CF87" i="20"/>
  <c r="CF88" i="20"/>
  <c r="CF89" i="20"/>
  <c r="CF90" i="20"/>
  <c r="CF91" i="20"/>
  <c r="CF92" i="20"/>
  <c r="CF93" i="20"/>
  <c r="CF94" i="20"/>
  <c r="CF95" i="20"/>
  <c r="CF96" i="20"/>
  <c r="CF97" i="20"/>
  <c r="CF98" i="20"/>
  <c r="CF99" i="20"/>
  <c r="CF100" i="20"/>
  <c r="CF101" i="20"/>
  <c r="CF102" i="20"/>
  <c r="CF103" i="20"/>
  <c r="CF104" i="20"/>
  <c r="CF105" i="20"/>
  <c r="CF106" i="20"/>
  <c r="CF107" i="20"/>
  <c r="CF108" i="20"/>
  <c r="CF109" i="20"/>
  <c r="CF110" i="20"/>
  <c r="CF111" i="20"/>
  <c r="CF112" i="20"/>
  <c r="CF113" i="20"/>
  <c r="CF114" i="20"/>
  <c r="CF115" i="20"/>
  <c r="CF116" i="20"/>
  <c r="CF117" i="20"/>
  <c r="CF118" i="20"/>
  <c r="CF119" i="20"/>
  <c r="CF120" i="20"/>
  <c r="CF121" i="20"/>
  <c r="CF122" i="20"/>
  <c r="CF123" i="20"/>
  <c r="CF124" i="20"/>
  <c r="CF125" i="20"/>
  <c r="CF126" i="20"/>
  <c r="CF127" i="20"/>
  <c r="CF128" i="20"/>
  <c r="CF129" i="20"/>
  <c r="CF130" i="20"/>
  <c r="CF131" i="20"/>
  <c r="CF132" i="20"/>
  <c r="CF133" i="20"/>
  <c r="CF134" i="20"/>
  <c r="CF135" i="20"/>
  <c r="CF136" i="20"/>
  <c r="CF137" i="20"/>
  <c r="CF138" i="20"/>
  <c r="CF139" i="20"/>
  <c r="CF140" i="20"/>
  <c r="CF141" i="20"/>
  <c r="CF142" i="20"/>
  <c r="CF143" i="20"/>
  <c r="CF144" i="20"/>
  <c r="CF145" i="20"/>
  <c r="CF146" i="20"/>
  <c r="CF147" i="20"/>
  <c r="CF148" i="20"/>
  <c r="CF149" i="20"/>
  <c r="CF150" i="20"/>
  <c r="CF151" i="20"/>
  <c r="CF152" i="20"/>
  <c r="CF153" i="20"/>
  <c r="CF154" i="20"/>
  <c r="CF155" i="20"/>
  <c r="CF156" i="20"/>
  <c r="CF157" i="20"/>
  <c r="CF158" i="20"/>
  <c r="CF159" i="20"/>
  <c r="CF160" i="20"/>
  <c r="CF161" i="20"/>
  <c r="CF162" i="20"/>
  <c r="CF163" i="20"/>
  <c r="CF164" i="20"/>
  <c r="CF165" i="20"/>
  <c r="CF166" i="20"/>
  <c r="CF167" i="20"/>
  <c r="CF168" i="20"/>
  <c r="CF169" i="20"/>
  <c r="CF170" i="20"/>
  <c r="CF171" i="20"/>
  <c r="CF172" i="20"/>
  <c r="CF173" i="20"/>
  <c r="CF174" i="20"/>
  <c r="CF175" i="20"/>
  <c r="CF176" i="20"/>
  <c r="CF177" i="20"/>
  <c r="CF178" i="20"/>
  <c r="CF179" i="20"/>
  <c r="CF180" i="20"/>
  <c r="CF181" i="20"/>
  <c r="CF182" i="20"/>
  <c r="CF183" i="20"/>
  <c r="CF184" i="20"/>
  <c r="CF185" i="20"/>
  <c r="CF186" i="20"/>
  <c r="CF187" i="20"/>
  <c r="CF188" i="20"/>
  <c r="CF189" i="20"/>
  <c r="CF190" i="20"/>
  <c r="CF191" i="20"/>
  <c r="CF192" i="20"/>
  <c r="CF193" i="20"/>
  <c r="CF194" i="20"/>
  <c r="CF195" i="20"/>
  <c r="CF196" i="20"/>
  <c r="CF197" i="20"/>
  <c r="CF198" i="20"/>
  <c r="CF199" i="20"/>
  <c r="CF200" i="20"/>
  <c r="CF201" i="20"/>
  <c r="CF202" i="20"/>
  <c r="CF203" i="20"/>
  <c r="CF204" i="20"/>
  <c r="CF205" i="20"/>
  <c r="CF206" i="20"/>
  <c r="CF207" i="20"/>
  <c r="CF208" i="20"/>
  <c r="CF209" i="20"/>
  <c r="CF210" i="20"/>
  <c r="CF211" i="20"/>
  <c r="CF212" i="20"/>
  <c r="CF213" i="20"/>
  <c r="CF214" i="20"/>
  <c r="CF215" i="20"/>
  <c r="CF216" i="20"/>
  <c r="CF217" i="20"/>
  <c r="CF218" i="20"/>
  <c r="CF219" i="20"/>
  <c r="CF220" i="20"/>
  <c r="CF221" i="20"/>
  <c r="CF222" i="20"/>
  <c r="CF223" i="20"/>
  <c r="CF224" i="20"/>
  <c r="CF225" i="20"/>
  <c r="CF226" i="20"/>
  <c r="CF227" i="20"/>
  <c r="CF228" i="20"/>
  <c r="CF229" i="20"/>
  <c r="CF230" i="20"/>
  <c r="CF231" i="20"/>
  <c r="CF232" i="20"/>
  <c r="CF233" i="20"/>
  <c r="CF234" i="20"/>
  <c r="CF235" i="20"/>
  <c r="CF236" i="20"/>
  <c r="CF237" i="20"/>
  <c r="CF238" i="20"/>
  <c r="CF239" i="20"/>
  <c r="CF240" i="20"/>
  <c r="CF241" i="20"/>
  <c r="CF242" i="20"/>
  <c r="CF243" i="20"/>
  <c r="CF244" i="20"/>
  <c r="CF245" i="20"/>
  <c r="CF246" i="20"/>
  <c r="CF247" i="20"/>
  <c r="CF248" i="20"/>
  <c r="CF249" i="20"/>
  <c r="CF250" i="20"/>
  <c r="CF251" i="20"/>
  <c r="CF252" i="20"/>
  <c r="CF253" i="20"/>
  <c r="CF254" i="20"/>
  <c r="CF255" i="20"/>
  <c r="CF256" i="20"/>
  <c r="CF257" i="20"/>
  <c r="CF258" i="20"/>
  <c r="CF259" i="20"/>
  <c r="CF260" i="20"/>
  <c r="CF261" i="20"/>
  <c r="CF262" i="20"/>
  <c r="CF263" i="20"/>
  <c r="CF264" i="20"/>
  <c r="CF265" i="20"/>
  <c r="CF266" i="20"/>
  <c r="CF267" i="20"/>
  <c r="CF268" i="20"/>
  <c r="CF269" i="20"/>
  <c r="CF270" i="20"/>
  <c r="CF271" i="20"/>
  <c r="CF272" i="20"/>
  <c r="CF273" i="20"/>
  <c r="CF274" i="20"/>
  <c r="CF275" i="20"/>
  <c r="CF276" i="20"/>
  <c r="CF277" i="20"/>
  <c r="CF278" i="20"/>
  <c r="CF279" i="20"/>
  <c r="CF280" i="20"/>
  <c r="CF281" i="20"/>
  <c r="CF282" i="20"/>
  <c r="CF283" i="20"/>
  <c r="CF284" i="20"/>
  <c r="CF285" i="20"/>
  <c r="CF286" i="20"/>
  <c r="CF287" i="20"/>
  <c r="CF288" i="20"/>
  <c r="CF289" i="20"/>
  <c r="CF290" i="20"/>
  <c r="CF291" i="20"/>
  <c r="CF292" i="20"/>
  <c r="CF293" i="20"/>
  <c r="CF294" i="20"/>
  <c r="CF295" i="20"/>
  <c r="CF296" i="20"/>
  <c r="CF297" i="20"/>
  <c r="CF298" i="20"/>
  <c r="CF299" i="20"/>
  <c r="CF300" i="20"/>
  <c r="CF301" i="20"/>
  <c r="CF302" i="20"/>
  <c r="CF303" i="20"/>
  <c r="CF304" i="20"/>
  <c r="CF305" i="20"/>
  <c r="CF306" i="20"/>
  <c r="CF307" i="20"/>
  <c r="CF308" i="20"/>
  <c r="CF309" i="20"/>
  <c r="CF310" i="20"/>
  <c r="CF311" i="20"/>
  <c r="CF312" i="20"/>
  <c r="CF313" i="20"/>
  <c r="CF314" i="20"/>
  <c r="CF315" i="20"/>
  <c r="CF316" i="20"/>
  <c r="CF317" i="20"/>
  <c r="CF318" i="20"/>
  <c r="CF319" i="20"/>
  <c r="CF320" i="20"/>
  <c r="CF321" i="20"/>
  <c r="CF322" i="20"/>
  <c r="CF323" i="20"/>
  <c r="CF324" i="20"/>
  <c r="CF325" i="20"/>
  <c r="CF326" i="20"/>
  <c r="CF327" i="20"/>
  <c r="CF328" i="20"/>
  <c r="CF329" i="20"/>
  <c r="CF330" i="20"/>
  <c r="CF331" i="20"/>
  <c r="CF332" i="20"/>
  <c r="CF333" i="20"/>
  <c r="CF334" i="20"/>
  <c r="CF335" i="20"/>
  <c r="CF336" i="20"/>
  <c r="CF337" i="20"/>
  <c r="CF338" i="20"/>
  <c r="CF339" i="20"/>
  <c r="CF340" i="20"/>
  <c r="CF341" i="20"/>
  <c r="CF342" i="20"/>
  <c r="CF343" i="20"/>
  <c r="CF344" i="20"/>
  <c r="CF345" i="20"/>
  <c r="CF346" i="20"/>
  <c r="CF347" i="20"/>
  <c r="CF348" i="20"/>
  <c r="CF349" i="20"/>
  <c r="CF350" i="20"/>
  <c r="CF351" i="20"/>
  <c r="CF352" i="20"/>
  <c r="CF353" i="20"/>
  <c r="CF354" i="20"/>
  <c r="CF355" i="20"/>
  <c r="CF356" i="20"/>
  <c r="CF357" i="20"/>
  <c r="CF358" i="20"/>
  <c r="CF359" i="20"/>
  <c r="CF360" i="20"/>
  <c r="CF361" i="20"/>
  <c r="CF362" i="20"/>
  <c r="CF363" i="20"/>
  <c r="CF364" i="20"/>
  <c r="CF365" i="20"/>
  <c r="CF366" i="20"/>
  <c r="CF367" i="20"/>
  <c r="CF368" i="20"/>
  <c r="CF369" i="20"/>
  <c r="CF370" i="20"/>
  <c r="CF371" i="20"/>
  <c r="CF372" i="20"/>
  <c r="CF373" i="20"/>
  <c r="CF374" i="20"/>
  <c r="CF375" i="20"/>
  <c r="CF376" i="20"/>
  <c r="CF377" i="20"/>
  <c r="CF378" i="20"/>
  <c r="CF379" i="20"/>
  <c r="CF380" i="20"/>
  <c r="CF381" i="20"/>
  <c r="CF382" i="20"/>
  <c r="CF383" i="20"/>
  <c r="CF384" i="20"/>
  <c r="CF385" i="20"/>
  <c r="CF386" i="20"/>
  <c r="CF387" i="20"/>
  <c r="CF388" i="20"/>
  <c r="CF389" i="20"/>
  <c r="CF390" i="20"/>
  <c r="CF391" i="20"/>
  <c r="CF392" i="20"/>
  <c r="CF393" i="20"/>
  <c r="CF394" i="20"/>
  <c r="CF395" i="20"/>
  <c r="CF396" i="20"/>
  <c r="CF397" i="20"/>
  <c r="CF398" i="20"/>
  <c r="CF399" i="20"/>
  <c r="CF400" i="20"/>
  <c r="CF401" i="20"/>
  <c r="CF402" i="20"/>
  <c r="CF403" i="20"/>
  <c r="CF404" i="20"/>
  <c r="CF405" i="20"/>
  <c r="CF406" i="20"/>
  <c r="CF407" i="20"/>
  <c r="CF408" i="20"/>
  <c r="CF409" i="20"/>
  <c r="CF410" i="20"/>
  <c r="CF411" i="20"/>
  <c r="CF412" i="20"/>
  <c r="CF413" i="20"/>
  <c r="CF414" i="20"/>
  <c r="CF415" i="20"/>
  <c r="CF416" i="20"/>
  <c r="CF417" i="20"/>
  <c r="CF418" i="20"/>
  <c r="CF419" i="20"/>
  <c r="CF420" i="20"/>
  <c r="CF421" i="20"/>
  <c r="CF422" i="20"/>
  <c r="CF423" i="20"/>
  <c r="CF424" i="20"/>
  <c r="CF425" i="20"/>
  <c r="CF426" i="20"/>
  <c r="CF427" i="20"/>
  <c r="CF428" i="20"/>
  <c r="CF429" i="20"/>
  <c r="CF430" i="20"/>
  <c r="CF431" i="20"/>
  <c r="CF432" i="20"/>
  <c r="CF433" i="20"/>
  <c r="CF434" i="20"/>
  <c r="CF435" i="20"/>
  <c r="CF436" i="20"/>
  <c r="CF437" i="20"/>
  <c r="CF438" i="20"/>
  <c r="CF439" i="20"/>
  <c r="CF440" i="20"/>
  <c r="CF441" i="20"/>
  <c r="CF442" i="20"/>
  <c r="CF443" i="20"/>
  <c r="CF444" i="20"/>
  <c r="CF445" i="20"/>
  <c r="CF446" i="20"/>
  <c r="CF447" i="20"/>
  <c r="CF448" i="20"/>
  <c r="CF449" i="20"/>
  <c r="CF450" i="20"/>
  <c r="CF451" i="20"/>
  <c r="CF452" i="20"/>
  <c r="CF453" i="20"/>
  <c r="CF454" i="20"/>
  <c r="CF455" i="20"/>
  <c r="CF456" i="20"/>
  <c r="CF457" i="20"/>
  <c r="CF458" i="20"/>
  <c r="CF459" i="20"/>
  <c r="CF460" i="20"/>
  <c r="CF461" i="20"/>
  <c r="CF462" i="20"/>
  <c r="CF463" i="20"/>
  <c r="CF464" i="20"/>
  <c r="CF465" i="20"/>
  <c r="CF466" i="20"/>
  <c r="CF467" i="20"/>
  <c r="CF468" i="20"/>
  <c r="CF469" i="20"/>
  <c r="CF470" i="20"/>
  <c r="CF471" i="20"/>
  <c r="CF472" i="20"/>
  <c r="CF473" i="20"/>
  <c r="CF474" i="20"/>
  <c r="CF475" i="20"/>
  <c r="CF476" i="20"/>
  <c r="CF477" i="20"/>
  <c r="CF478" i="20"/>
  <c r="CF479" i="20"/>
  <c r="CF480" i="20"/>
  <c r="CF481" i="20"/>
  <c r="CF482" i="20"/>
  <c r="CF483" i="20"/>
  <c r="CF484" i="20"/>
  <c r="CF485" i="20"/>
  <c r="CF486" i="20"/>
  <c r="CF487" i="20"/>
  <c r="CF488" i="20"/>
  <c r="CF489" i="20"/>
  <c r="CF490" i="20"/>
  <c r="CF491" i="20"/>
  <c r="CF492" i="20"/>
  <c r="CF493" i="20"/>
  <c r="CF494" i="20"/>
  <c r="CF495" i="20"/>
  <c r="CF496" i="20"/>
  <c r="CF497" i="20"/>
  <c r="CF498" i="20"/>
  <c r="CF499" i="20"/>
  <c r="CF500" i="20"/>
  <c r="CF501" i="20"/>
  <c r="CF502" i="20"/>
  <c r="CF503" i="20"/>
  <c r="CF504" i="20"/>
  <c r="CF505" i="20"/>
  <c r="CF506" i="20"/>
  <c r="CF507" i="20"/>
  <c r="CF508" i="20"/>
  <c r="CF509" i="20"/>
  <c r="CF510" i="20"/>
  <c r="CF511" i="20"/>
  <c r="CF512" i="20"/>
  <c r="CF513" i="20"/>
  <c r="CF514" i="20"/>
  <c r="CF515" i="20"/>
  <c r="CF516" i="20"/>
  <c r="CF517" i="20"/>
  <c r="CF518" i="20"/>
  <c r="CF519" i="20"/>
  <c r="CF520" i="20"/>
  <c r="CF521" i="20"/>
  <c r="CF522" i="20"/>
  <c r="CF523" i="20"/>
  <c r="CF524" i="20"/>
  <c r="CF525" i="20"/>
  <c r="CF526" i="20"/>
  <c r="CF527" i="20"/>
  <c r="CF528" i="20"/>
  <c r="CF529" i="20"/>
  <c r="CF530" i="20"/>
  <c r="CF531" i="20"/>
  <c r="CF532" i="20"/>
  <c r="CF533" i="20"/>
  <c r="CF534" i="20"/>
  <c r="CF535" i="20"/>
  <c r="CF536" i="20"/>
  <c r="CF537" i="20"/>
  <c r="CF538" i="20"/>
  <c r="CF539" i="20"/>
  <c r="CF540" i="20"/>
  <c r="CF541" i="20"/>
  <c r="CF542" i="20"/>
  <c r="CF543" i="20"/>
  <c r="CF544" i="20"/>
  <c r="CF545" i="20"/>
  <c r="CF546" i="20"/>
  <c r="CF547" i="20"/>
  <c r="CF548" i="20"/>
  <c r="CF549" i="20"/>
  <c r="CF550" i="20"/>
  <c r="CF551" i="20"/>
  <c r="CF552" i="20"/>
  <c r="CF553" i="20"/>
  <c r="CF554" i="20"/>
  <c r="CF555" i="20"/>
  <c r="CF556" i="20"/>
  <c r="CF557" i="20"/>
  <c r="CF558" i="20"/>
  <c r="CF559" i="20"/>
  <c r="CF560" i="20"/>
  <c r="CF561" i="20"/>
  <c r="CF562" i="20"/>
  <c r="CF563" i="20"/>
  <c r="CF564" i="20"/>
  <c r="CF565" i="20"/>
  <c r="CE2" i="20"/>
  <c r="CE3" i="20"/>
  <c r="CE4" i="20"/>
  <c r="CE5" i="20"/>
  <c r="CE6" i="20"/>
  <c r="CE7" i="20"/>
  <c r="CE8" i="20"/>
  <c r="CE9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CE44" i="20"/>
  <c r="CE45" i="20"/>
  <c r="CE46" i="20"/>
  <c r="CE47" i="20"/>
  <c r="CE48" i="20"/>
  <c r="CE49" i="20"/>
  <c r="CE50" i="20"/>
  <c r="CE51" i="20"/>
  <c r="CE52" i="20"/>
  <c r="CE53" i="20"/>
  <c r="CE54" i="20"/>
  <c r="CE55" i="20"/>
  <c r="CE56" i="20"/>
  <c r="CE57" i="20"/>
  <c r="CE58" i="20"/>
  <c r="CE59" i="20"/>
  <c r="CE60" i="20"/>
  <c r="CE61" i="20"/>
  <c r="CE62" i="20"/>
  <c r="CE63" i="20"/>
  <c r="CE64" i="20"/>
  <c r="CE65" i="20"/>
  <c r="CE66" i="20"/>
  <c r="CE67" i="20"/>
  <c r="CE68" i="20"/>
  <c r="CE69" i="20"/>
  <c r="CE70" i="20"/>
  <c r="CE71" i="20"/>
  <c r="CE72" i="20"/>
  <c r="CE73" i="20"/>
  <c r="CE74" i="20"/>
  <c r="CE75" i="20"/>
  <c r="CE76" i="20"/>
  <c r="CE77" i="20"/>
  <c r="CE78" i="20"/>
  <c r="CE79" i="20"/>
  <c r="CE80" i="20"/>
  <c r="CE81" i="20"/>
  <c r="CE82" i="20"/>
  <c r="CE83" i="20"/>
  <c r="CE84" i="20"/>
  <c r="CE85" i="20"/>
  <c r="CE86" i="20"/>
  <c r="CE87" i="20"/>
  <c r="CE88" i="20"/>
  <c r="CE89" i="20"/>
  <c r="CE90" i="20"/>
  <c r="CE91" i="20"/>
  <c r="CE92" i="20"/>
  <c r="CE93" i="20"/>
  <c r="CE94" i="20"/>
  <c r="CE95" i="20"/>
  <c r="CE96" i="20"/>
  <c r="CE97" i="20"/>
  <c r="CE98" i="20"/>
  <c r="CE99" i="20"/>
  <c r="CE100" i="20"/>
  <c r="CE101" i="20"/>
  <c r="CE102" i="20"/>
  <c r="CE103" i="20"/>
  <c r="CE104" i="20"/>
  <c r="CE105" i="20"/>
  <c r="CE106" i="20"/>
  <c r="CE107" i="20"/>
  <c r="CE108" i="20"/>
  <c r="CE109" i="20"/>
  <c r="CE110" i="20"/>
  <c r="CE111" i="20"/>
  <c r="CE112" i="20"/>
  <c r="CE113" i="20"/>
  <c r="CE114" i="20"/>
  <c r="CE115" i="20"/>
  <c r="CE116" i="20"/>
  <c r="CE117" i="20"/>
  <c r="CE118" i="20"/>
  <c r="CE119" i="20"/>
  <c r="CE120" i="20"/>
  <c r="CE121" i="20"/>
  <c r="CE122" i="20"/>
  <c r="CE123" i="20"/>
  <c r="CE124" i="20"/>
  <c r="CE125" i="20"/>
  <c r="CE126" i="20"/>
  <c r="CE127" i="20"/>
  <c r="CE128" i="20"/>
  <c r="CE129" i="20"/>
  <c r="CE130" i="20"/>
  <c r="CE131" i="20"/>
  <c r="CE132" i="20"/>
  <c r="CE133" i="20"/>
  <c r="CE134" i="20"/>
  <c r="CE135" i="20"/>
  <c r="CE136" i="20"/>
  <c r="CE137" i="20"/>
  <c r="CE138" i="20"/>
  <c r="CE139" i="20"/>
  <c r="CE140" i="20"/>
  <c r="CE141" i="20"/>
  <c r="CE142" i="20"/>
  <c r="CE143" i="20"/>
  <c r="CE144" i="20"/>
  <c r="CE145" i="20"/>
  <c r="CE146" i="20"/>
  <c r="CE147" i="20"/>
  <c r="CE148" i="20"/>
  <c r="CE149" i="20"/>
  <c r="CE150" i="20"/>
  <c r="CE151" i="20"/>
  <c r="CE152" i="20"/>
  <c r="CE153" i="20"/>
  <c r="CE154" i="20"/>
  <c r="CE155" i="20"/>
  <c r="CE156" i="20"/>
  <c r="CE157" i="20"/>
  <c r="CE158" i="20"/>
  <c r="CE159" i="20"/>
  <c r="CE160" i="20"/>
  <c r="CE161" i="20"/>
  <c r="CE162" i="20"/>
  <c r="CE163" i="20"/>
  <c r="CE164" i="20"/>
  <c r="CE165" i="20"/>
  <c r="CE166" i="20"/>
  <c r="CE167" i="20"/>
  <c r="CE168" i="20"/>
  <c r="CE169" i="20"/>
  <c r="CE170" i="20"/>
  <c r="CE171" i="20"/>
  <c r="CE172" i="20"/>
  <c r="CE173" i="20"/>
  <c r="CE174" i="20"/>
  <c r="CE175" i="20"/>
  <c r="CE176" i="20"/>
  <c r="CE177" i="20"/>
  <c r="CE178" i="20"/>
  <c r="CE179" i="20"/>
  <c r="CE180" i="20"/>
  <c r="CE181" i="20"/>
  <c r="CE182" i="20"/>
  <c r="CE183" i="20"/>
  <c r="CE184" i="20"/>
  <c r="CE185" i="20"/>
  <c r="CE186" i="20"/>
  <c r="CE187" i="20"/>
  <c r="CE188" i="20"/>
  <c r="CE189" i="20"/>
  <c r="CE190" i="20"/>
  <c r="CE191" i="20"/>
  <c r="CE192" i="20"/>
  <c r="CE193" i="20"/>
  <c r="CE194" i="20"/>
  <c r="CE195" i="20"/>
  <c r="CE196" i="20"/>
  <c r="CE197" i="20"/>
  <c r="CE198" i="20"/>
  <c r="CE199" i="20"/>
  <c r="CE200" i="20"/>
  <c r="CE201" i="20"/>
  <c r="CE202" i="20"/>
  <c r="CE203" i="20"/>
  <c r="CE204" i="20"/>
  <c r="CE205" i="20"/>
  <c r="CE206" i="20"/>
  <c r="CE207" i="20"/>
  <c r="CE208" i="20"/>
  <c r="CE209" i="20"/>
  <c r="CE210" i="20"/>
  <c r="CE211" i="20"/>
  <c r="CE212" i="20"/>
  <c r="CE213" i="20"/>
  <c r="CE214" i="20"/>
  <c r="CE215" i="20"/>
  <c r="CE216" i="20"/>
  <c r="CE217" i="20"/>
  <c r="CE218" i="20"/>
  <c r="CE219" i="20"/>
  <c r="CE220" i="20"/>
  <c r="CE221" i="20"/>
  <c r="CE222" i="20"/>
  <c r="CE223" i="20"/>
  <c r="CE224" i="20"/>
  <c r="CE225" i="20"/>
  <c r="CE226" i="20"/>
  <c r="CE227" i="20"/>
  <c r="CE228" i="20"/>
  <c r="CE229" i="20"/>
  <c r="CE230" i="20"/>
  <c r="CE231" i="20"/>
  <c r="CE232" i="20"/>
  <c r="CE233" i="20"/>
  <c r="CE234" i="20"/>
  <c r="CE235" i="20"/>
  <c r="CE236" i="20"/>
  <c r="CE237" i="20"/>
  <c r="CE238" i="20"/>
  <c r="CE239" i="20"/>
  <c r="CE240" i="20"/>
  <c r="CE241" i="20"/>
  <c r="CE242" i="20"/>
  <c r="CE243" i="20"/>
  <c r="CE244" i="20"/>
  <c r="CE245" i="20"/>
  <c r="CE246" i="20"/>
  <c r="CE247" i="20"/>
  <c r="CE248" i="20"/>
  <c r="CE249" i="20"/>
  <c r="CE250" i="20"/>
  <c r="CE251" i="20"/>
  <c r="CE252" i="20"/>
  <c r="CE253" i="20"/>
  <c r="CE254" i="20"/>
  <c r="CE255" i="20"/>
  <c r="CE256" i="20"/>
  <c r="CE257" i="20"/>
  <c r="CE258" i="20"/>
  <c r="CE259" i="20"/>
  <c r="CE260" i="20"/>
  <c r="CE261" i="20"/>
  <c r="CE262" i="20"/>
  <c r="CE263" i="20"/>
  <c r="CE264" i="20"/>
  <c r="CE265" i="20"/>
  <c r="CE266" i="20"/>
  <c r="CE267" i="20"/>
  <c r="CE268" i="20"/>
  <c r="CE269" i="20"/>
  <c r="CE270" i="20"/>
  <c r="CE271" i="20"/>
  <c r="CE272" i="20"/>
  <c r="CE273" i="20"/>
  <c r="CE274" i="20"/>
  <c r="CE275" i="20"/>
  <c r="CE276" i="20"/>
  <c r="CE277" i="20"/>
  <c r="CE278" i="20"/>
  <c r="CE279" i="20"/>
  <c r="CE280" i="20"/>
  <c r="CE281" i="20"/>
  <c r="CE282" i="20"/>
  <c r="CE283" i="20"/>
  <c r="CE284" i="20"/>
  <c r="CE285" i="20"/>
  <c r="CE286" i="20"/>
  <c r="CE287" i="20"/>
  <c r="CE288" i="20"/>
  <c r="CE289" i="20"/>
  <c r="CE290" i="20"/>
  <c r="CE291" i="20"/>
  <c r="CE292" i="20"/>
  <c r="CE293" i="20"/>
  <c r="CE294" i="20"/>
  <c r="CE295" i="20"/>
  <c r="CE296" i="20"/>
  <c r="CE297" i="20"/>
  <c r="CE298" i="20"/>
  <c r="CE299" i="20"/>
  <c r="CE300" i="20"/>
  <c r="CE301" i="20"/>
  <c r="CE302" i="20"/>
  <c r="CE303" i="20"/>
  <c r="CE304" i="20"/>
  <c r="CE305" i="20"/>
  <c r="CE306" i="20"/>
  <c r="CE307" i="20"/>
  <c r="CE308" i="20"/>
  <c r="CE309" i="20"/>
  <c r="CE310" i="20"/>
  <c r="CE311" i="20"/>
  <c r="CE312" i="20"/>
  <c r="CE313" i="20"/>
  <c r="CE314" i="20"/>
  <c r="CE315" i="20"/>
  <c r="CE316" i="20"/>
  <c r="CE317" i="20"/>
  <c r="CE318" i="20"/>
  <c r="CE319" i="20"/>
  <c r="CE320" i="20"/>
  <c r="CE321" i="20"/>
  <c r="CE322" i="20"/>
  <c r="CE323" i="20"/>
  <c r="CE324" i="20"/>
  <c r="CE325" i="20"/>
  <c r="CE326" i="20"/>
  <c r="CE327" i="20"/>
  <c r="CE328" i="20"/>
  <c r="CE329" i="20"/>
  <c r="CE330" i="20"/>
  <c r="CE331" i="20"/>
  <c r="CE332" i="20"/>
  <c r="CE333" i="20"/>
  <c r="CE334" i="20"/>
  <c r="CE335" i="20"/>
  <c r="CE336" i="20"/>
  <c r="CE337" i="20"/>
  <c r="CE338" i="20"/>
  <c r="CE339" i="20"/>
  <c r="CE340" i="20"/>
  <c r="CE341" i="20"/>
  <c r="CE342" i="20"/>
  <c r="CE343" i="20"/>
  <c r="CE344" i="20"/>
  <c r="CE345" i="20"/>
  <c r="CE346" i="20"/>
  <c r="CE347" i="20"/>
  <c r="CE348" i="20"/>
  <c r="CE349" i="20"/>
  <c r="CE350" i="20"/>
  <c r="CE351" i="20"/>
  <c r="CE352" i="20"/>
  <c r="CE353" i="20"/>
  <c r="CE354" i="20"/>
  <c r="CE355" i="20"/>
  <c r="CE356" i="20"/>
  <c r="CE357" i="20"/>
  <c r="CE358" i="20"/>
  <c r="CE359" i="20"/>
  <c r="CE360" i="20"/>
  <c r="CE361" i="20"/>
  <c r="CE362" i="20"/>
  <c r="CE363" i="20"/>
  <c r="CE364" i="20"/>
  <c r="CE365" i="20"/>
  <c r="CE366" i="20"/>
  <c r="CE367" i="20"/>
  <c r="CE368" i="20"/>
  <c r="CE369" i="20"/>
  <c r="CE370" i="20"/>
  <c r="CE371" i="20"/>
  <c r="CE372" i="20"/>
  <c r="CE373" i="20"/>
  <c r="CE374" i="20"/>
  <c r="CE375" i="20"/>
  <c r="CE376" i="20"/>
  <c r="CE377" i="20"/>
  <c r="CE378" i="20"/>
  <c r="CE379" i="20"/>
  <c r="CE380" i="20"/>
  <c r="CE381" i="20"/>
  <c r="CE382" i="20"/>
  <c r="CE383" i="20"/>
  <c r="CE384" i="20"/>
  <c r="CE385" i="20"/>
  <c r="CE386" i="20"/>
  <c r="CE387" i="20"/>
  <c r="CE388" i="20"/>
  <c r="CE389" i="20"/>
  <c r="CE390" i="20"/>
  <c r="CE391" i="20"/>
  <c r="CE392" i="20"/>
  <c r="CE393" i="20"/>
  <c r="CE394" i="20"/>
  <c r="CE395" i="20"/>
  <c r="CE396" i="20"/>
  <c r="CE397" i="20"/>
  <c r="CE398" i="20"/>
  <c r="CE399" i="20"/>
  <c r="CE400" i="20"/>
  <c r="CE401" i="20"/>
  <c r="CE402" i="20"/>
  <c r="CE403" i="20"/>
  <c r="CE404" i="20"/>
  <c r="CE405" i="20"/>
  <c r="CE406" i="20"/>
  <c r="CE407" i="20"/>
  <c r="CE408" i="20"/>
  <c r="CE409" i="20"/>
  <c r="CE410" i="20"/>
  <c r="CE411" i="20"/>
  <c r="CE412" i="20"/>
  <c r="CE413" i="20"/>
  <c r="CE414" i="20"/>
  <c r="CE415" i="20"/>
  <c r="CE416" i="20"/>
  <c r="CE417" i="20"/>
  <c r="CE418" i="20"/>
  <c r="CE419" i="20"/>
  <c r="CE420" i="20"/>
  <c r="CE421" i="20"/>
  <c r="CE422" i="20"/>
  <c r="CE423" i="20"/>
  <c r="CE424" i="20"/>
  <c r="CE425" i="20"/>
  <c r="CE426" i="20"/>
  <c r="CE427" i="20"/>
  <c r="CE428" i="20"/>
  <c r="CE429" i="20"/>
  <c r="CE430" i="20"/>
  <c r="CE431" i="20"/>
  <c r="CE432" i="20"/>
  <c r="CE433" i="20"/>
  <c r="CE434" i="20"/>
  <c r="CE435" i="20"/>
  <c r="CE436" i="20"/>
  <c r="CE437" i="20"/>
  <c r="CE438" i="20"/>
  <c r="CE439" i="20"/>
  <c r="CE440" i="20"/>
  <c r="CE441" i="20"/>
  <c r="CE442" i="20"/>
  <c r="CE443" i="20"/>
  <c r="CE444" i="20"/>
  <c r="CE445" i="20"/>
  <c r="CE446" i="20"/>
  <c r="CE447" i="20"/>
  <c r="CE448" i="20"/>
  <c r="CE449" i="20"/>
  <c r="CE450" i="20"/>
  <c r="CE451" i="20"/>
  <c r="CE452" i="20"/>
  <c r="CE453" i="20"/>
  <c r="CE454" i="20"/>
  <c r="CE455" i="20"/>
  <c r="CE456" i="20"/>
  <c r="CE457" i="20"/>
  <c r="CE458" i="20"/>
  <c r="CE459" i="20"/>
  <c r="CE460" i="20"/>
  <c r="CE461" i="20"/>
  <c r="CE462" i="20"/>
  <c r="CE463" i="20"/>
  <c r="CE464" i="20"/>
  <c r="CE465" i="20"/>
  <c r="CE466" i="20"/>
  <c r="CE467" i="20"/>
  <c r="CE468" i="20"/>
  <c r="CE469" i="20"/>
  <c r="CE470" i="20"/>
  <c r="CE471" i="20"/>
  <c r="CE472" i="20"/>
  <c r="CE473" i="20"/>
  <c r="CE474" i="20"/>
  <c r="CE475" i="20"/>
  <c r="CE476" i="20"/>
  <c r="CE477" i="20"/>
  <c r="CE478" i="20"/>
  <c r="CE479" i="20"/>
  <c r="CE480" i="20"/>
  <c r="CE481" i="20"/>
  <c r="CE482" i="20"/>
  <c r="CE483" i="20"/>
  <c r="CE484" i="20"/>
  <c r="CE485" i="20"/>
  <c r="CE486" i="20"/>
  <c r="CE487" i="20"/>
  <c r="CE488" i="20"/>
  <c r="CE489" i="20"/>
  <c r="CE490" i="20"/>
  <c r="CE491" i="20"/>
  <c r="CE492" i="20"/>
  <c r="CE493" i="20"/>
  <c r="CE494" i="20"/>
  <c r="CE495" i="20"/>
  <c r="CE496" i="20"/>
  <c r="CE497" i="20"/>
  <c r="CE498" i="20"/>
  <c r="CE499" i="20"/>
  <c r="CE500" i="20"/>
  <c r="CE501" i="20"/>
  <c r="CE502" i="20"/>
  <c r="CE503" i="20"/>
  <c r="CE504" i="20"/>
  <c r="CE505" i="20"/>
  <c r="CE506" i="20"/>
  <c r="CE507" i="20"/>
  <c r="CE508" i="20"/>
  <c r="CE509" i="20"/>
  <c r="CE510" i="20"/>
  <c r="CE511" i="20"/>
  <c r="CE512" i="20"/>
  <c r="CE513" i="20"/>
  <c r="CE514" i="20"/>
  <c r="CE515" i="20"/>
  <c r="CE516" i="20"/>
  <c r="CE517" i="20"/>
  <c r="CE518" i="20"/>
  <c r="CE519" i="20"/>
  <c r="CE520" i="20"/>
  <c r="CE521" i="20"/>
  <c r="CE522" i="20"/>
  <c r="CE523" i="20"/>
  <c r="CE524" i="20"/>
  <c r="CE525" i="20"/>
  <c r="CE526" i="20"/>
  <c r="CE527" i="20"/>
  <c r="CE528" i="20"/>
  <c r="CE529" i="20"/>
  <c r="CE530" i="20"/>
  <c r="CE531" i="20"/>
  <c r="CE532" i="20"/>
  <c r="CE533" i="20"/>
  <c r="CE534" i="20"/>
  <c r="CE535" i="20"/>
  <c r="CE536" i="20"/>
  <c r="CE537" i="20"/>
  <c r="CE538" i="20"/>
  <c r="CE539" i="20"/>
  <c r="CE540" i="20"/>
  <c r="CE541" i="20"/>
  <c r="CE542" i="20"/>
  <c r="CE543" i="20"/>
  <c r="CE544" i="20"/>
  <c r="CE545" i="20"/>
  <c r="CE546" i="20"/>
  <c r="CE547" i="20"/>
  <c r="CE548" i="20"/>
  <c r="CE549" i="20"/>
  <c r="CE550" i="20"/>
  <c r="CE551" i="20"/>
  <c r="CE552" i="20"/>
  <c r="CE553" i="20"/>
  <c r="CE554" i="20"/>
  <c r="CE555" i="20"/>
  <c r="CE556" i="20"/>
  <c r="CE557" i="20"/>
  <c r="CE558" i="20"/>
  <c r="CE559" i="20"/>
  <c r="CE560" i="20"/>
  <c r="CE561" i="20"/>
  <c r="CE562" i="20"/>
  <c r="CE563" i="20"/>
  <c r="CE564" i="20"/>
  <c r="CE565" i="20"/>
  <c r="CD2" i="20"/>
  <c r="CD3" i="20"/>
  <c r="CD4" i="20"/>
  <c r="CD5" i="20"/>
  <c r="CD6" i="20"/>
  <c r="CD7" i="20"/>
  <c r="CD8" i="20"/>
  <c r="CD9" i="20"/>
  <c r="CD10" i="20"/>
  <c r="CD11" i="20"/>
  <c r="CD12" i="20"/>
  <c r="CD13" i="20"/>
  <c r="CD14" i="20"/>
  <c r="CD15" i="20"/>
  <c r="CD16" i="20"/>
  <c r="CD17" i="20"/>
  <c r="CD18" i="20"/>
  <c r="CD19" i="20"/>
  <c r="CD20" i="20"/>
  <c r="CD21" i="20"/>
  <c r="CD22" i="20"/>
  <c r="CD23" i="20"/>
  <c r="CD24" i="20"/>
  <c r="CD25" i="20"/>
  <c r="CD26" i="20"/>
  <c r="CD27" i="20"/>
  <c r="CD28" i="20"/>
  <c r="CD29" i="20"/>
  <c r="CD30" i="20"/>
  <c r="CD31" i="20"/>
  <c r="CD32" i="20"/>
  <c r="CD33" i="20"/>
  <c r="CD34" i="20"/>
  <c r="CD35" i="20"/>
  <c r="CD36" i="20"/>
  <c r="CD37" i="20"/>
  <c r="CD38" i="20"/>
  <c r="CD39" i="20"/>
  <c r="CD40" i="20"/>
  <c r="CD41" i="20"/>
  <c r="CD42" i="20"/>
  <c r="CD43" i="20"/>
  <c r="CD44" i="20"/>
  <c r="CD45" i="20"/>
  <c r="CD46" i="20"/>
  <c r="CD47" i="20"/>
  <c r="CD48" i="20"/>
  <c r="CD49" i="20"/>
  <c r="CD50" i="20"/>
  <c r="CD51" i="20"/>
  <c r="CD52" i="20"/>
  <c r="CD53" i="20"/>
  <c r="CD54" i="20"/>
  <c r="CD55" i="20"/>
  <c r="CD56" i="20"/>
  <c r="CD57" i="20"/>
  <c r="CD58" i="20"/>
  <c r="CD59" i="20"/>
  <c r="CD60" i="20"/>
  <c r="CD61" i="20"/>
  <c r="CD62" i="20"/>
  <c r="CD63" i="20"/>
  <c r="CD64" i="20"/>
  <c r="CD65" i="20"/>
  <c r="CD66" i="20"/>
  <c r="CD67" i="20"/>
  <c r="CD68" i="20"/>
  <c r="CD69" i="20"/>
  <c r="CD70" i="20"/>
  <c r="CD71" i="20"/>
  <c r="CD72" i="20"/>
  <c r="CD73" i="20"/>
  <c r="CD74" i="20"/>
  <c r="CD75" i="20"/>
  <c r="CD76" i="20"/>
  <c r="CD77" i="20"/>
  <c r="CD78" i="20"/>
  <c r="CD79" i="20"/>
  <c r="CD80" i="20"/>
  <c r="CD81" i="20"/>
  <c r="CD82" i="20"/>
  <c r="CD83" i="20"/>
  <c r="CD84" i="20"/>
  <c r="CD85" i="20"/>
  <c r="CD86" i="20"/>
  <c r="CD87" i="20"/>
  <c r="CD88" i="20"/>
  <c r="CD89" i="20"/>
  <c r="CD90" i="20"/>
  <c r="CD91" i="20"/>
  <c r="CD92" i="20"/>
  <c r="CD93" i="20"/>
  <c r="CD94" i="20"/>
  <c r="CD95" i="20"/>
  <c r="CD96" i="20"/>
  <c r="CD97" i="20"/>
  <c r="CD98" i="20"/>
  <c r="CD99" i="20"/>
  <c r="CD100" i="20"/>
  <c r="CD101" i="20"/>
  <c r="CD102" i="20"/>
  <c r="CD103" i="20"/>
  <c r="CD104" i="20"/>
  <c r="CD105" i="20"/>
  <c r="CD106" i="20"/>
  <c r="CD107" i="20"/>
  <c r="CD108" i="20"/>
  <c r="CD109" i="20"/>
  <c r="CD110" i="20"/>
  <c r="CD111" i="20"/>
  <c r="CD112" i="20"/>
  <c r="CD113" i="20"/>
  <c r="CD114" i="20"/>
  <c r="CD115" i="20"/>
  <c r="CD116" i="20"/>
  <c r="CD117" i="20"/>
  <c r="CD118" i="20"/>
  <c r="CD119" i="20"/>
  <c r="CD120" i="20"/>
  <c r="CD121" i="20"/>
  <c r="CD122" i="20"/>
  <c r="CD123" i="20"/>
  <c r="CD124" i="20"/>
  <c r="CD125" i="20"/>
  <c r="CD126" i="20"/>
  <c r="CD127" i="20"/>
  <c r="CD128" i="20"/>
  <c r="CD129" i="20"/>
  <c r="CD130" i="20"/>
  <c r="CD131" i="20"/>
  <c r="CD132" i="20"/>
  <c r="CD133" i="20"/>
  <c r="CD134" i="20"/>
  <c r="CD135" i="20"/>
  <c r="CD136" i="20"/>
  <c r="CD137" i="20"/>
  <c r="CD138" i="20"/>
  <c r="CD139" i="20"/>
  <c r="CD140" i="20"/>
  <c r="CD141" i="20"/>
  <c r="CD142" i="20"/>
  <c r="CD143" i="20"/>
  <c r="CD144" i="20"/>
  <c r="CD145" i="20"/>
  <c r="CD146" i="20"/>
  <c r="CD147" i="20"/>
  <c r="CD148" i="20"/>
  <c r="CD149" i="20"/>
  <c r="CD150" i="20"/>
  <c r="CD151" i="20"/>
  <c r="CD152" i="20"/>
  <c r="CD153" i="20"/>
  <c r="CD154" i="20"/>
  <c r="CD155" i="20"/>
  <c r="CD156" i="20"/>
  <c r="CD157" i="20"/>
  <c r="CD158" i="20"/>
  <c r="CD159" i="20"/>
  <c r="CD160" i="20"/>
  <c r="CD161" i="20"/>
  <c r="CD162" i="20"/>
  <c r="CD163" i="20"/>
  <c r="CD164" i="20"/>
  <c r="CD165" i="20"/>
  <c r="CD166" i="20"/>
  <c r="CD167" i="20"/>
  <c r="CD168" i="20"/>
  <c r="CD169" i="20"/>
  <c r="CD170" i="20"/>
  <c r="CD171" i="20"/>
  <c r="CD172" i="20"/>
  <c r="CD173" i="20"/>
  <c r="CD174" i="20"/>
  <c r="CD175" i="20"/>
  <c r="CD176" i="20"/>
  <c r="CD177" i="20"/>
  <c r="CD178" i="20"/>
  <c r="CD179" i="20"/>
  <c r="CD180" i="20"/>
  <c r="CD181" i="20"/>
  <c r="CD182" i="20"/>
  <c r="CD183" i="20"/>
  <c r="CD184" i="20"/>
  <c r="CD185" i="20"/>
  <c r="CD186" i="20"/>
  <c r="CD187" i="20"/>
  <c r="CD188" i="20"/>
  <c r="CD189" i="20"/>
  <c r="CD190" i="20"/>
  <c r="CD191" i="20"/>
  <c r="CD192" i="20"/>
  <c r="CD193" i="20"/>
  <c r="CD194" i="20"/>
  <c r="CD195" i="20"/>
  <c r="CD196" i="20"/>
  <c r="CD197" i="20"/>
  <c r="CD198" i="20"/>
  <c r="CD199" i="20"/>
  <c r="CD200" i="20"/>
  <c r="CD201" i="20"/>
  <c r="CD202" i="20"/>
  <c r="CD203" i="20"/>
  <c r="CD204" i="20"/>
  <c r="CD205" i="20"/>
  <c r="CD206" i="20"/>
  <c r="CD207" i="20"/>
  <c r="CD208" i="20"/>
  <c r="CD209" i="20"/>
  <c r="CD210" i="20"/>
  <c r="CD211" i="20"/>
  <c r="CD212" i="20"/>
  <c r="CD213" i="20"/>
  <c r="CD214" i="20"/>
  <c r="CD215" i="20"/>
  <c r="CD216" i="20"/>
  <c r="CD217" i="20"/>
  <c r="CD218" i="20"/>
  <c r="CD219" i="20"/>
  <c r="CD220" i="20"/>
  <c r="CD221" i="20"/>
  <c r="CD222" i="20"/>
  <c r="CD223" i="20"/>
  <c r="CD224" i="20"/>
  <c r="CD225" i="20"/>
  <c r="CD226" i="20"/>
  <c r="CD227" i="20"/>
  <c r="CD228" i="20"/>
  <c r="CD229" i="20"/>
  <c r="CD230" i="20"/>
  <c r="CD231" i="20"/>
  <c r="CD232" i="20"/>
  <c r="CD233" i="20"/>
  <c r="CD234" i="20"/>
  <c r="CD235" i="20"/>
  <c r="CD236" i="20"/>
  <c r="CD237" i="20"/>
  <c r="CD238" i="20"/>
  <c r="CD239" i="20"/>
  <c r="CD240" i="20"/>
  <c r="CD241" i="20"/>
  <c r="CD242" i="20"/>
  <c r="CD243" i="20"/>
  <c r="CD244" i="20"/>
  <c r="CD245" i="20"/>
  <c r="CD246" i="20"/>
  <c r="CD247" i="20"/>
  <c r="CD248" i="20"/>
  <c r="CD249" i="20"/>
  <c r="CD250" i="20"/>
  <c r="CD251" i="20"/>
  <c r="CD252" i="20"/>
  <c r="CD253" i="20"/>
  <c r="CD254" i="20"/>
  <c r="CD255" i="20"/>
  <c r="CD256" i="20"/>
  <c r="CD257" i="20"/>
  <c r="CD258" i="20"/>
  <c r="CD259" i="20"/>
  <c r="CD260" i="20"/>
  <c r="CD261" i="20"/>
  <c r="CD262" i="20"/>
  <c r="CD263" i="20"/>
  <c r="CD264" i="20"/>
  <c r="CD265" i="20"/>
  <c r="CD266" i="20"/>
  <c r="CD267" i="20"/>
  <c r="CD268" i="20"/>
  <c r="CD269" i="20"/>
  <c r="CD270" i="20"/>
  <c r="CD271" i="20"/>
  <c r="CD272" i="20"/>
  <c r="CD273" i="20"/>
  <c r="CD274" i="20"/>
  <c r="CD275" i="20"/>
  <c r="CD276" i="20"/>
  <c r="CD277" i="20"/>
  <c r="CD278" i="20"/>
  <c r="CD279" i="20"/>
  <c r="CD280" i="20"/>
  <c r="CD281" i="20"/>
  <c r="CD282" i="20"/>
  <c r="CD283" i="20"/>
  <c r="CD284" i="20"/>
  <c r="CD285" i="20"/>
  <c r="CD286" i="20"/>
  <c r="CD287" i="20"/>
  <c r="CD288" i="20"/>
  <c r="CD289" i="20"/>
  <c r="CD290" i="20"/>
  <c r="CD291" i="20"/>
  <c r="CD292" i="20"/>
  <c r="CD293" i="20"/>
  <c r="CD294" i="20"/>
  <c r="CD295" i="20"/>
  <c r="CD296" i="20"/>
  <c r="CD297" i="20"/>
  <c r="CD298" i="20"/>
  <c r="CD299" i="20"/>
  <c r="CD300" i="20"/>
  <c r="CD301" i="20"/>
  <c r="CD302" i="20"/>
  <c r="CD303" i="20"/>
  <c r="CD304" i="20"/>
  <c r="CD305" i="20"/>
  <c r="CD306" i="20"/>
  <c r="CD307" i="20"/>
  <c r="CD308" i="20"/>
  <c r="CD309" i="20"/>
  <c r="CD310" i="20"/>
  <c r="CD311" i="20"/>
  <c r="CD312" i="20"/>
  <c r="CD313" i="20"/>
  <c r="CD314" i="20"/>
  <c r="CD315" i="20"/>
  <c r="CD316" i="20"/>
  <c r="CD317" i="20"/>
  <c r="CD318" i="20"/>
  <c r="CD319" i="20"/>
  <c r="CD320" i="20"/>
  <c r="CD321" i="20"/>
  <c r="CD322" i="20"/>
  <c r="CD323" i="20"/>
  <c r="CD324" i="20"/>
  <c r="CD325" i="20"/>
  <c r="CD326" i="20"/>
  <c r="CD327" i="20"/>
  <c r="CD328" i="20"/>
  <c r="CD329" i="20"/>
  <c r="CD330" i="20"/>
  <c r="CD331" i="20"/>
  <c r="CD332" i="20"/>
  <c r="CD333" i="20"/>
  <c r="CD334" i="20"/>
  <c r="CD335" i="20"/>
  <c r="CD336" i="20"/>
  <c r="CD337" i="20"/>
  <c r="CD338" i="20"/>
  <c r="CD339" i="20"/>
  <c r="CD340" i="20"/>
  <c r="CD341" i="20"/>
  <c r="CD342" i="20"/>
  <c r="CD343" i="20"/>
  <c r="CD344" i="20"/>
  <c r="CD345" i="20"/>
  <c r="CD346" i="20"/>
  <c r="CD347" i="20"/>
  <c r="CD348" i="20"/>
  <c r="CD349" i="20"/>
  <c r="CD350" i="20"/>
  <c r="CD351" i="20"/>
  <c r="CD352" i="20"/>
  <c r="CD353" i="20"/>
  <c r="CD354" i="20"/>
  <c r="CD355" i="20"/>
  <c r="CD356" i="20"/>
  <c r="CD357" i="20"/>
  <c r="CD358" i="20"/>
  <c r="CD359" i="20"/>
  <c r="CD360" i="20"/>
  <c r="CD361" i="20"/>
  <c r="CD362" i="20"/>
  <c r="CD363" i="20"/>
  <c r="CD364" i="20"/>
  <c r="CD365" i="20"/>
  <c r="CD366" i="20"/>
  <c r="CD367" i="20"/>
  <c r="CD368" i="20"/>
  <c r="CD369" i="20"/>
  <c r="CD370" i="20"/>
  <c r="CD371" i="20"/>
  <c r="CD372" i="20"/>
  <c r="CD373" i="20"/>
  <c r="CD374" i="20"/>
  <c r="CD375" i="20"/>
  <c r="CD376" i="20"/>
  <c r="CD377" i="20"/>
  <c r="CD378" i="20"/>
  <c r="CD379" i="20"/>
  <c r="CD380" i="20"/>
  <c r="CD381" i="20"/>
  <c r="CD382" i="20"/>
  <c r="CD383" i="20"/>
  <c r="CD384" i="20"/>
  <c r="CD385" i="20"/>
  <c r="CD386" i="20"/>
  <c r="CD387" i="20"/>
  <c r="CD388" i="20"/>
  <c r="CD389" i="20"/>
  <c r="CD390" i="20"/>
  <c r="CD391" i="20"/>
  <c r="CD392" i="20"/>
  <c r="CD393" i="20"/>
  <c r="CD394" i="20"/>
  <c r="CD395" i="20"/>
  <c r="CD396" i="20"/>
  <c r="CD397" i="20"/>
  <c r="CD398" i="20"/>
  <c r="CD399" i="20"/>
  <c r="CD400" i="20"/>
  <c r="CD401" i="20"/>
  <c r="CD402" i="20"/>
  <c r="CD403" i="20"/>
  <c r="CD404" i="20"/>
  <c r="CD405" i="20"/>
  <c r="CD406" i="20"/>
  <c r="CD407" i="20"/>
  <c r="CD408" i="20"/>
  <c r="CD409" i="20"/>
  <c r="CD410" i="20"/>
  <c r="CD411" i="20"/>
  <c r="CD412" i="20"/>
  <c r="CD413" i="20"/>
  <c r="CD414" i="20"/>
  <c r="CD415" i="20"/>
  <c r="CD416" i="20"/>
  <c r="CD417" i="20"/>
  <c r="CD418" i="20"/>
  <c r="CD419" i="20"/>
  <c r="CD420" i="20"/>
  <c r="CD421" i="20"/>
  <c r="CD422" i="20"/>
  <c r="CD423" i="20"/>
  <c r="CD424" i="20"/>
  <c r="CD425" i="20"/>
  <c r="CD426" i="20"/>
  <c r="CD427" i="20"/>
  <c r="CD428" i="20"/>
  <c r="CD429" i="20"/>
  <c r="CD430" i="20"/>
  <c r="CD431" i="20"/>
  <c r="CD432" i="20"/>
  <c r="CD433" i="20"/>
  <c r="CD434" i="20"/>
  <c r="CD435" i="20"/>
  <c r="CD436" i="20"/>
  <c r="CD437" i="20"/>
  <c r="CD438" i="20"/>
  <c r="CD439" i="20"/>
  <c r="CD440" i="20"/>
  <c r="CD441" i="20"/>
  <c r="CD442" i="20"/>
  <c r="CD443" i="20"/>
  <c r="CD444" i="20"/>
  <c r="CD445" i="20"/>
  <c r="CD446" i="20"/>
  <c r="CD447" i="20"/>
  <c r="CD448" i="20"/>
  <c r="CD449" i="20"/>
  <c r="CD450" i="20"/>
  <c r="CD451" i="20"/>
  <c r="CD452" i="20"/>
  <c r="CD453" i="20"/>
  <c r="CD454" i="20"/>
  <c r="CD455" i="20"/>
  <c r="CD456" i="20"/>
  <c r="CD457" i="20"/>
  <c r="CD458" i="20"/>
  <c r="CD459" i="20"/>
  <c r="CD460" i="20"/>
  <c r="CD461" i="20"/>
  <c r="CD462" i="20"/>
  <c r="CD463" i="20"/>
  <c r="CD464" i="20"/>
  <c r="CD465" i="20"/>
  <c r="CD466" i="20"/>
  <c r="CD467" i="20"/>
  <c r="CD468" i="20"/>
  <c r="CD469" i="20"/>
  <c r="CD470" i="20"/>
  <c r="CD471" i="20"/>
  <c r="CD472" i="20"/>
  <c r="CD473" i="20"/>
  <c r="CD474" i="20"/>
  <c r="CD475" i="20"/>
  <c r="CD476" i="20"/>
  <c r="CD477" i="20"/>
  <c r="CD478" i="20"/>
  <c r="CD479" i="20"/>
  <c r="CD480" i="20"/>
  <c r="CD481" i="20"/>
  <c r="CD482" i="20"/>
  <c r="CD483" i="20"/>
  <c r="CD484" i="20"/>
  <c r="CD485" i="20"/>
  <c r="CD486" i="20"/>
  <c r="CD487" i="20"/>
  <c r="CD488" i="20"/>
  <c r="CD489" i="20"/>
  <c r="CD490" i="20"/>
  <c r="CD491" i="20"/>
  <c r="CD492" i="20"/>
  <c r="CD493" i="20"/>
  <c r="CD494" i="20"/>
  <c r="CD495" i="20"/>
  <c r="CD496" i="20"/>
  <c r="CD497" i="20"/>
  <c r="CD498" i="20"/>
  <c r="CD499" i="20"/>
  <c r="CD500" i="20"/>
  <c r="CD501" i="20"/>
  <c r="CD502" i="20"/>
  <c r="CD503" i="20"/>
  <c r="CD504" i="20"/>
  <c r="CD505" i="20"/>
  <c r="CD506" i="20"/>
  <c r="CD507" i="20"/>
  <c r="CD508" i="20"/>
  <c r="CD509" i="20"/>
  <c r="CD510" i="20"/>
  <c r="CD511" i="20"/>
  <c r="CD512" i="20"/>
  <c r="CD513" i="20"/>
  <c r="CD514" i="20"/>
  <c r="CD515" i="20"/>
  <c r="CD516" i="20"/>
  <c r="CD517" i="20"/>
  <c r="CD518" i="20"/>
  <c r="CD519" i="20"/>
  <c r="CD520" i="20"/>
  <c r="CD521" i="20"/>
  <c r="CD522" i="20"/>
  <c r="CD523" i="20"/>
  <c r="CD524" i="20"/>
  <c r="CD525" i="20"/>
  <c r="CD526" i="20"/>
  <c r="CD527" i="20"/>
  <c r="CD528" i="20"/>
  <c r="CD529" i="20"/>
  <c r="CD530" i="20"/>
  <c r="CD531" i="20"/>
  <c r="CD532" i="20"/>
  <c r="CD533" i="20"/>
  <c r="CD534" i="20"/>
  <c r="CD535" i="20"/>
  <c r="CD536" i="20"/>
  <c r="CD537" i="20"/>
  <c r="CD538" i="20"/>
  <c r="CD539" i="20"/>
  <c r="CD540" i="20"/>
  <c r="CD541" i="20"/>
  <c r="CD542" i="20"/>
  <c r="CD543" i="20"/>
  <c r="CD544" i="20"/>
  <c r="CD545" i="20"/>
  <c r="CD546" i="20"/>
  <c r="CD547" i="20"/>
  <c r="CD548" i="20"/>
  <c r="CD549" i="20"/>
  <c r="CD550" i="20"/>
  <c r="CD551" i="20"/>
  <c r="CD552" i="20"/>
  <c r="CD553" i="20"/>
  <c r="CD554" i="20"/>
  <c r="CD555" i="20"/>
  <c r="CD556" i="20"/>
  <c r="CD557" i="20"/>
  <c r="CD558" i="20"/>
  <c r="CD559" i="20"/>
  <c r="CD560" i="20"/>
  <c r="CD561" i="20"/>
  <c r="CD562" i="20"/>
  <c r="CD563" i="20"/>
  <c r="CD564" i="20"/>
  <c r="CD565" i="20"/>
  <c r="CC2" i="20"/>
  <c r="CC3" i="20"/>
  <c r="CC4" i="20"/>
  <c r="CC5" i="20"/>
  <c r="CC6" i="20"/>
  <c r="CC7" i="20"/>
  <c r="CC8" i="20"/>
  <c r="CC9" i="20"/>
  <c r="CC10" i="20"/>
  <c r="CC11" i="20"/>
  <c r="CC12" i="20"/>
  <c r="CC13" i="20"/>
  <c r="CC14" i="20"/>
  <c r="CC15" i="20"/>
  <c r="CC16" i="20"/>
  <c r="CC17" i="20"/>
  <c r="CC18" i="20"/>
  <c r="CC19" i="20"/>
  <c r="CC20" i="20"/>
  <c r="CC21" i="20"/>
  <c r="CC22" i="20"/>
  <c r="CC23" i="20"/>
  <c r="CC24" i="20"/>
  <c r="CC25" i="20"/>
  <c r="CC26" i="20"/>
  <c r="CC27" i="20"/>
  <c r="CC28" i="20"/>
  <c r="CC29" i="20"/>
  <c r="CC30" i="20"/>
  <c r="CC31" i="20"/>
  <c r="CC32" i="20"/>
  <c r="CC33" i="20"/>
  <c r="CC34" i="20"/>
  <c r="CC35" i="20"/>
  <c r="CC36" i="20"/>
  <c r="CC37" i="20"/>
  <c r="CC38" i="20"/>
  <c r="CC39" i="20"/>
  <c r="CC40" i="20"/>
  <c r="CC41" i="20"/>
  <c r="CC42" i="20"/>
  <c r="CC43" i="20"/>
  <c r="CC44" i="20"/>
  <c r="CC45" i="20"/>
  <c r="CC46" i="20"/>
  <c r="CC47" i="20"/>
  <c r="CC48" i="20"/>
  <c r="CC49" i="20"/>
  <c r="CC50" i="20"/>
  <c r="CC51" i="20"/>
  <c r="CC52" i="20"/>
  <c r="CC53" i="20"/>
  <c r="CC54" i="20"/>
  <c r="CC55" i="20"/>
  <c r="CC56" i="20"/>
  <c r="CC57" i="20"/>
  <c r="CC58" i="20"/>
  <c r="CC59" i="20"/>
  <c r="CC60" i="20"/>
  <c r="CC61" i="20"/>
  <c r="CC62" i="20"/>
  <c r="CC63" i="20"/>
  <c r="CC64" i="20"/>
  <c r="CC65" i="20"/>
  <c r="CC66" i="20"/>
  <c r="CC67" i="20"/>
  <c r="CC68" i="20"/>
  <c r="CC69" i="20"/>
  <c r="CC70" i="20"/>
  <c r="CC71" i="20"/>
  <c r="CC72" i="20"/>
  <c r="CC73" i="20"/>
  <c r="CC74" i="20"/>
  <c r="CC75" i="20"/>
  <c r="CC76" i="20"/>
  <c r="CC77" i="20"/>
  <c r="CC78" i="20"/>
  <c r="CC79" i="20"/>
  <c r="CC80" i="20"/>
  <c r="CC81" i="20"/>
  <c r="CC82" i="20"/>
  <c r="CC83" i="20"/>
  <c r="CC84" i="20"/>
  <c r="CC85" i="20"/>
  <c r="CC86" i="20"/>
  <c r="CC87" i="20"/>
  <c r="CC88" i="20"/>
  <c r="CC89" i="20"/>
  <c r="CC90" i="20"/>
  <c r="CC91" i="20"/>
  <c r="CC92" i="20"/>
  <c r="CC93" i="20"/>
  <c r="CC94" i="20"/>
  <c r="CC95" i="20"/>
  <c r="CC96" i="20"/>
  <c r="CC97" i="20"/>
  <c r="CC98" i="20"/>
  <c r="CC99" i="20"/>
  <c r="CC100" i="20"/>
  <c r="CC101" i="20"/>
  <c r="CC102" i="20"/>
  <c r="CC103" i="20"/>
  <c r="CC104" i="20"/>
  <c r="CC105" i="20"/>
  <c r="CC106" i="20"/>
  <c r="CC107" i="20"/>
  <c r="CC108" i="20"/>
  <c r="CC109" i="20"/>
  <c r="CC110" i="20"/>
  <c r="CC111" i="20"/>
  <c r="CC112" i="20"/>
  <c r="CC113" i="20"/>
  <c r="CC114" i="20"/>
  <c r="CC115" i="20"/>
  <c r="CC116" i="20"/>
  <c r="CC117" i="20"/>
  <c r="CC118" i="20"/>
  <c r="CC119" i="20"/>
  <c r="CC120" i="20"/>
  <c r="CC121" i="20"/>
  <c r="CC122" i="20"/>
  <c r="CC123" i="20"/>
  <c r="CC124" i="20"/>
  <c r="CC125" i="20"/>
  <c r="CC126" i="20"/>
  <c r="CC127" i="20"/>
  <c r="CC128" i="20"/>
  <c r="CC129" i="20"/>
  <c r="CC130" i="20"/>
  <c r="CC131" i="20"/>
  <c r="CC132" i="20"/>
  <c r="CC133" i="20"/>
  <c r="CC134" i="20"/>
  <c r="CC135" i="20"/>
  <c r="CC136" i="20"/>
  <c r="CC137" i="20"/>
  <c r="CC138" i="20"/>
  <c r="CC139" i="20"/>
  <c r="CC140" i="20"/>
  <c r="CC141" i="20"/>
  <c r="CC142" i="20"/>
  <c r="CC143" i="20"/>
  <c r="CC144" i="20"/>
  <c r="CC145" i="20"/>
  <c r="CC146" i="20"/>
  <c r="CC147" i="20"/>
  <c r="CC148" i="20"/>
  <c r="CC149" i="20"/>
  <c r="CC150" i="20"/>
  <c r="CC151" i="20"/>
  <c r="CC152" i="20"/>
  <c r="CC153" i="20"/>
  <c r="CC154" i="20"/>
  <c r="CC155" i="20"/>
  <c r="CC156" i="20"/>
  <c r="CC157" i="20"/>
  <c r="CC158" i="20"/>
  <c r="CC159" i="20"/>
  <c r="CC160" i="20"/>
  <c r="CC161" i="20"/>
  <c r="CC162" i="20"/>
  <c r="CC163" i="20"/>
  <c r="CC164" i="20"/>
  <c r="CC165" i="20"/>
  <c r="CC166" i="20"/>
  <c r="CC167" i="20"/>
  <c r="CC168" i="20"/>
  <c r="CC169" i="20"/>
  <c r="CC170" i="20"/>
  <c r="CC171" i="20"/>
  <c r="CC172" i="20"/>
  <c r="CC173" i="20"/>
  <c r="CC174" i="20"/>
  <c r="CC175" i="20"/>
  <c r="CC176" i="20"/>
  <c r="CC177" i="20"/>
  <c r="CC178" i="20"/>
  <c r="CC179" i="20"/>
  <c r="CC180" i="20"/>
  <c r="CC181" i="20"/>
  <c r="CC182" i="20"/>
  <c r="CC183" i="20"/>
  <c r="CC184" i="20"/>
  <c r="CC185" i="20"/>
  <c r="CC186" i="20"/>
  <c r="CC187" i="20"/>
  <c r="CC188" i="20"/>
  <c r="CC189" i="20"/>
  <c r="CC190" i="20"/>
  <c r="CC191" i="20"/>
  <c r="CC192" i="20"/>
  <c r="CC193" i="20"/>
  <c r="CC194" i="20"/>
  <c r="CC195" i="20"/>
  <c r="CC196" i="20"/>
  <c r="CC197" i="20"/>
  <c r="CC198" i="20"/>
  <c r="CC199" i="20"/>
  <c r="CC200" i="20"/>
  <c r="CC201" i="20"/>
  <c r="CC202" i="20"/>
  <c r="CC203" i="20"/>
  <c r="CC204" i="20"/>
  <c r="CC205" i="20"/>
  <c r="CC206" i="20"/>
  <c r="CC207" i="20"/>
  <c r="CC208" i="20"/>
  <c r="CC209" i="20"/>
  <c r="CC210" i="20"/>
  <c r="CC211" i="20"/>
  <c r="CC212" i="20"/>
  <c r="CC213" i="20"/>
  <c r="CC214" i="20"/>
  <c r="CC215" i="20"/>
  <c r="CC216" i="20"/>
  <c r="CC217" i="20"/>
  <c r="CC218" i="20"/>
  <c r="CC219" i="20"/>
  <c r="CC220" i="20"/>
  <c r="CC221" i="20"/>
  <c r="CC222" i="20"/>
  <c r="CC223" i="20"/>
  <c r="CC224" i="20"/>
  <c r="CC225" i="20"/>
  <c r="CC226" i="20"/>
  <c r="CC227" i="20"/>
  <c r="CC228" i="20"/>
  <c r="CC229" i="20"/>
  <c r="CC230" i="20"/>
  <c r="CC231" i="20"/>
  <c r="CC232" i="20"/>
  <c r="CC233" i="20"/>
  <c r="CC234" i="20"/>
  <c r="CC235" i="20"/>
  <c r="CC236" i="20"/>
  <c r="CC237" i="20"/>
  <c r="CC238" i="20"/>
  <c r="CC239" i="20"/>
  <c r="CC240" i="20"/>
  <c r="CC241" i="20"/>
  <c r="CC242" i="20"/>
  <c r="CC243" i="20"/>
  <c r="CC244" i="20"/>
  <c r="CC245" i="20"/>
  <c r="CC246" i="20"/>
  <c r="CC247" i="20"/>
  <c r="CC248" i="20"/>
  <c r="CC249" i="20"/>
  <c r="CC250" i="20"/>
  <c r="CC251" i="20"/>
  <c r="CC252" i="20"/>
  <c r="CC253" i="20"/>
  <c r="CC254" i="20"/>
  <c r="CC255" i="20"/>
  <c r="CC256" i="20"/>
  <c r="CC257" i="20"/>
  <c r="CC258" i="20"/>
  <c r="CC259" i="20"/>
  <c r="CC260" i="20"/>
  <c r="CC261" i="20"/>
  <c r="CC262" i="20"/>
  <c r="CC263" i="20"/>
  <c r="CC264" i="20"/>
  <c r="CC265" i="20"/>
  <c r="CC266" i="20"/>
  <c r="CC267" i="20"/>
  <c r="CC268" i="20"/>
  <c r="CC269" i="20"/>
  <c r="CC270" i="20"/>
  <c r="CC271" i="20"/>
  <c r="CC272" i="20"/>
  <c r="CC273" i="20"/>
  <c r="CC274" i="20"/>
  <c r="CC275" i="20"/>
  <c r="CC276" i="20"/>
  <c r="CC277" i="20"/>
  <c r="CC278" i="20"/>
  <c r="CC279" i="20"/>
  <c r="CC280" i="20"/>
  <c r="CC281" i="20"/>
  <c r="CC282" i="20"/>
  <c r="CC283" i="20"/>
  <c r="CC284" i="20"/>
  <c r="CC285" i="20"/>
  <c r="CC286" i="20"/>
  <c r="CC287" i="20"/>
  <c r="CC288" i="20"/>
  <c r="CC289" i="20"/>
  <c r="CC290" i="20"/>
  <c r="CC291" i="20"/>
  <c r="CC292" i="20"/>
  <c r="CC293" i="20"/>
  <c r="CC294" i="20"/>
  <c r="CC295" i="20"/>
  <c r="CC296" i="20"/>
  <c r="CC297" i="20"/>
  <c r="CC298" i="20"/>
  <c r="CC299" i="20"/>
  <c r="CC300" i="20"/>
  <c r="CC301" i="20"/>
  <c r="CC302" i="20"/>
  <c r="CC303" i="20"/>
  <c r="CC304" i="20"/>
  <c r="CC305" i="20"/>
  <c r="CC306" i="20"/>
  <c r="CC307" i="20"/>
  <c r="CC308" i="20"/>
  <c r="CC309" i="20"/>
  <c r="CC310" i="20"/>
  <c r="CC311" i="20"/>
  <c r="CC312" i="20"/>
  <c r="CC313" i="20"/>
  <c r="CC314" i="20"/>
  <c r="CC315" i="20"/>
  <c r="CC316" i="20"/>
  <c r="CC317" i="20"/>
  <c r="CC318" i="20"/>
  <c r="CC319" i="20"/>
  <c r="CC320" i="20"/>
  <c r="CC321" i="20"/>
  <c r="CC322" i="20"/>
  <c r="CC323" i="20"/>
  <c r="CC324" i="20"/>
  <c r="CC325" i="20"/>
  <c r="CC326" i="20"/>
  <c r="CC327" i="20"/>
  <c r="CC328" i="20"/>
  <c r="CC329" i="20"/>
  <c r="CC330" i="20"/>
  <c r="CC331" i="20"/>
  <c r="CC332" i="20"/>
  <c r="CC333" i="20"/>
  <c r="CC334" i="20"/>
  <c r="CC335" i="20"/>
  <c r="CC336" i="20"/>
  <c r="CC337" i="20"/>
  <c r="CC338" i="20"/>
  <c r="CC339" i="20"/>
  <c r="CC340" i="20"/>
  <c r="CC341" i="20"/>
  <c r="CC342" i="20"/>
  <c r="CC343" i="20"/>
  <c r="CC344" i="20"/>
  <c r="CC345" i="20"/>
  <c r="CC346" i="20"/>
  <c r="CC347" i="20"/>
  <c r="CC348" i="20"/>
  <c r="CC349" i="20"/>
  <c r="CC350" i="20"/>
  <c r="CC351" i="20"/>
  <c r="CC352" i="20"/>
  <c r="CC353" i="20"/>
  <c r="CC354" i="20"/>
  <c r="CC355" i="20"/>
  <c r="CC356" i="20"/>
  <c r="CC357" i="20"/>
  <c r="CC358" i="20"/>
  <c r="CC359" i="20"/>
  <c r="CC360" i="20"/>
  <c r="CC361" i="20"/>
  <c r="CC362" i="20"/>
  <c r="CC363" i="20"/>
  <c r="CC364" i="20"/>
  <c r="CC365" i="20"/>
  <c r="CC366" i="20"/>
  <c r="CC367" i="20"/>
  <c r="CC368" i="20"/>
  <c r="CC369" i="20"/>
  <c r="CC370" i="20"/>
  <c r="CC371" i="20"/>
  <c r="CC372" i="20"/>
  <c r="CC373" i="20"/>
  <c r="CC374" i="20"/>
  <c r="CC375" i="20"/>
  <c r="CC376" i="20"/>
  <c r="CC377" i="20"/>
  <c r="CC378" i="20"/>
  <c r="CC379" i="20"/>
  <c r="CC380" i="20"/>
  <c r="CC381" i="20"/>
  <c r="CC382" i="20"/>
  <c r="CC383" i="20"/>
  <c r="CC384" i="20"/>
  <c r="CC385" i="20"/>
  <c r="CC386" i="20"/>
  <c r="CC387" i="20"/>
  <c r="CC388" i="20"/>
  <c r="CC389" i="20"/>
  <c r="CC390" i="20"/>
  <c r="CC391" i="20"/>
  <c r="CC392" i="20"/>
  <c r="CC393" i="20"/>
  <c r="CC394" i="20"/>
  <c r="CC395" i="20"/>
  <c r="CC396" i="20"/>
  <c r="CC397" i="20"/>
  <c r="CC398" i="20"/>
  <c r="CC399" i="20"/>
  <c r="CC400" i="20"/>
  <c r="CC401" i="20"/>
  <c r="CC402" i="20"/>
  <c r="CC403" i="20"/>
  <c r="CC404" i="20"/>
  <c r="CC405" i="20"/>
  <c r="CC406" i="20"/>
  <c r="CC407" i="20"/>
  <c r="CC408" i="20"/>
  <c r="CC409" i="20"/>
  <c r="CC410" i="20"/>
  <c r="CC411" i="20"/>
  <c r="CC412" i="20"/>
  <c r="CC413" i="20"/>
  <c r="CC414" i="20"/>
  <c r="CC415" i="20"/>
  <c r="CC416" i="20"/>
  <c r="CC417" i="20"/>
  <c r="CC418" i="20"/>
  <c r="CC419" i="20"/>
  <c r="CC420" i="20"/>
  <c r="CC421" i="20"/>
  <c r="CC422" i="20"/>
  <c r="CC423" i="20"/>
  <c r="CC424" i="20"/>
  <c r="CC425" i="20"/>
  <c r="CC426" i="20"/>
  <c r="CC427" i="20"/>
  <c r="CC428" i="20"/>
  <c r="CC429" i="20"/>
  <c r="CC430" i="20"/>
  <c r="CC431" i="20"/>
  <c r="CC432" i="20"/>
  <c r="CC433" i="20"/>
  <c r="CC434" i="20"/>
  <c r="CC435" i="20"/>
  <c r="CC436" i="20"/>
  <c r="CC437" i="20"/>
  <c r="CC438" i="20"/>
  <c r="CC439" i="20"/>
  <c r="CC440" i="20"/>
  <c r="CC441" i="20"/>
  <c r="CC442" i="20"/>
  <c r="CC443" i="20"/>
  <c r="CC444" i="20"/>
  <c r="CC445" i="20"/>
  <c r="CC446" i="20"/>
  <c r="CC447" i="20"/>
  <c r="CC448" i="20"/>
  <c r="CC449" i="20"/>
  <c r="CC450" i="20"/>
  <c r="CC451" i="20"/>
  <c r="CC452" i="20"/>
  <c r="CC453" i="20"/>
  <c r="CC454" i="20"/>
  <c r="CC455" i="20"/>
  <c r="CC456" i="20"/>
  <c r="CC457" i="20"/>
  <c r="CC458" i="20"/>
  <c r="CC459" i="20"/>
  <c r="CC460" i="20"/>
  <c r="CC461" i="20"/>
  <c r="CC462" i="20"/>
  <c r="CC463" i="20"/>
  <c r="CC464" i="20"/>
  <c r="CC465" i="20"/>
  <c r="CC466" i="20"/>
  <c r="CC467" i="20"/>
  <c r="CC468" i="20"/>
  <c r="CC469" i="20"/>
  <c r="CC470" i="20"/>
  <c r="CC471" i="20"/>
  <c r="CC472" i="20"/>
  <c r="CC473" i="20"/>
  <c r="CC474" i="20"/>
  <c r="CC475" i="20"/>
  <c r="CC476" i="20"/>
  <c r="CC477" i="20"/>
  <c r="CC478" i="20"/>
  <c r="CC479" i="20"/>
  <c r="CC480" i="20"/>
  <c r="CC481" i="20"/>
  <c r="CC482" i="20"/>
  <c r="CC483" i="20"/>
  <c r="CC484" i="20"/>
  <c r="CC485" i="20"/>
  <c r="CC486" i="20"/>
  <c r="CC487" i="20"/>
  <c r="CC488" i="20"/>
  <c r="CC489" i="20"/>
  <c r="CC490" i="20"/>
  <c r="CC491" i="20"/>
  <c r="CC492" i="20"/>
  <c r="CC493" i="20"/>
  <c r="CC494" i="20"/>
  <c r="CC495" i="20"/>
  <c r="CC496" i="20"/>
  <c r="CC497" i="20"/>
  <c r="CC498" i="20"/>
  <c r="CC499" i="20"/>
  <c r="CC500" i="20"/>
  <c r="CC501" i="20"/>
  <c r="CC502" i="20"/>
  <c r="CC503" i="20"/>
  <c r="CC504" i="20"/>
  <c r="CC505" i="20"/>
  <c r="CC506" i="20"/>
  <c r="CC507" i="20"/>
  <c r="CC508" i="20"/>
  <c r="CC509" i="20"/>
  <c r="CC510" i="20"/>
  <c r="CC511" i="20"/>
  <c r="CC512" i="20"/>
  <c r="CC513" i="20"/>
  <c r="CC514" i="20"/>
  <c r="CC515" i="20"/>
  <c r="CC516" i="20"/>
  <c r="CC517" i="20"/>
  <c r="CC518" i="20"/>
  <c r="CC519" i="20"/>
  <c r="CC520" i="20"/>
  <c r="CC521" i="20"/>
  <c r="CC522" i="20"/>
  <c r="CC523" i="20"/>
  <c r="CC524" i="20"/>
  <c r="CC525" i="20"/>
  <c r="CC526" i="20"/>
  <c r="CC527" i="20"/>
  <c r="CC528" i="20"/>
  <c r="CC529" i="20"/>
  <c r="CC530" i="20"/>
  <c r="CC531" i="20"/>
  <c r="CC532" i="20"/>
  <c r="CC533" i="20"/>
  <c r="CC534" i="20"/>
  <c r="CC535" i="20"/>
  <c r="CC536" i="20"/>
  <c r="CC537" i="20"/>
  <c r="CC538" i="20"/>
  <c r="CC539" i="20"/>
  <c r="CC540" i="20"/>
  <c r="CC541" i="20"/>
  <c r="CC542" i="20"/>
  <c r="CC543" i="20"/>
  <c r="CC544" i="20"/>
  <c r="CC545" i="20"/>
  <c r="CC546" i="20"/>
  <c r="CC547" i="20"/>
  <c r="CC548" i="20"/>
  <c r="CC549" i="20"/>
  <c r="CC550" i="20"/>
  <c r="CC551" i="20"/>
  <c r="CC552" i="20"/>
  <c r="CC553" i="20"/>
  <c r="CC554" i="20"/>
  <c r="CC555" i="20"/>
  <c r="CC556" i="20"/>
  <c r="CC557" i="20"/>
  <c r="CC558" i="20"/>
  <c r="CC559" i="20"/>
  <c r="CC560" i="20"/>
  <c r="CC561" i="20"/>
  <c r="CC562" i="20"/>
  <c r="CC563" i="20"/>
  <c r="CC564" i="20"/>
  <c r="CC565" i="20"/>
  <c r="CB2" i="20"/>
  <c r="CB3" i="20"/>
  <c r="CB4" i="20"/>
  <c r="CB5" i="20"/>
  <c r="CB6" i="20"/>
  <c r="CB7" i="20"/>
  <c r="CB8" i="20"/>
  <c r="CB9" i="20"/>
  <c r="CB10" i="20"/>
  <c r="CB11" i="20"/>
  <c r="CB12" i="20"/>
  <c r="CB13" i="20"/>
  <c r="CB14" i="20"/>
  <c r="CB15" i="20"/>
  <c r="CB16" i="20"/>
  <c r="CB17" i="20"/>
  <c r="CB18" i="20"/>
  <c r="CB19" i="20"/>
  <c r="CB20" i="20"/>
  <c r="CB21" i="20"/>
  <c r="CB22" i="20"/>
  <c r="CB23" i="20"/>
  <c r="CB24" i="20"/>
  <c r="CB25" i="20"/>
  <c r="CB26" i="20"/>
  <c r="CB27" i="20"/>
  <c r="CB28" i="20"/>
  <c r="CB29" i="20"/>
  <c r="CB30" i="20"/>
  <c r="CB31" i="20"/>
  <c r="CB32" i="20"/>
  <c r="CB33" i="20"/>
  <c r="CB34" i="20"/>
  <c r="CB35" i="20"/>
  <c r="CB36" i="20"/>
  <c r="CB37" i="20"/>
  <c r="CB38" i="20"/>
  <c r="CB39" i="20"/>
  <c r="CB40" i="20"/>
  <c r="CB41" i="20"/>
  <c r="CB42" i="20"/>
  <c r="CB43" i="20"/>
  <c r="CB44" i="20"/>
  <c r="CB45" i="20"/>
  <c r="CB46" i="20"/>
  <c r="CB47" i="20"/>
  <c r="CB48" i="20"/>
  <c r="CB49" i="20"/>
  <c r="CB50" i="20"/>
  <c r="CB51" i="20"/>
  <c r="CB52" i="20"/>
  <c r="CB53" i="20"/>
  <c r="CB54" i="20"/>
  <c r="CB55" i="20"/>
  <c r="CB56" i="20"/>
  <c r="CB57" i="20"/>
  <c r="CB58" i="20"/>
  <c r="CB59" i="20"/>
  <c r="CB60" i="20"/>
  <c r="CB61" i="20"/>
  <c r="CB62" i="20"/>
  <c r="CB63" i="20"/>
  <c r="CB64" i="20"/>
  <c r="CB65" i="20"/>
  <c r="CB66" i="20"/>
  <c r="CB67" i="20"/>
  <c r="CB68" i="20"/>
  <c r="CB69" i="20"/>
  <c r="CB70" i="20"/>
  <c r="CB71" i="20"/>
  <c r="CB72" i="20"/>
  <c r="CB73" i="20"/>
  <c r="CB74" i="20"/>
  <c r="CB75" i="20"/>
  <c r="CB76" i="20"/>
  <c r="CB77" i="20"/>
  <c r="CB78" i="20"/>
  <c r="CB79" i="20"/>
  <c r="CB80" i="20"/>
  <c r="CB81" i="20"/>
  <c r="CB82" i="20"/>
  <c r="CB83" i="20"/>
  <c r="CB84" i="20"/>
  <c r="CB85" i="20"/>
  <c r="CB86" i="20"/>
  <c r="CB87" i="20"/>
  <c r="CB88" i="20"/>
  <c r="CB89" i="20"/>
  <c r="CB90" i="20"/>
  <c r="CB91" i="20"/>
  <c r="CB92" i="20"/>
  <c r="CB93" i="20"/>
  <c r="CB94" i="20"/>
  <c r="CB95" i="20"/>
  <c r="CB96" i="20"/>
  <c r="CB97" i="20"/>
  <c r="CB98" i="20"/>
  <c r="CB99" i="20"/>
  <c r="CB100" i="20"/>
  <c r="CB101" i="20"/>
  <c r="CB102" i="20"/>
  <c r="CB103" i="20"/>
  <c r="CB104" i="20"/>
  <c r="CB105" i="20"/>
  <c r="CB106" i="20"/>
  <c r="CB107" i="20"/>
  <c r="CB108" i="20"/>
  <c r="CB109" i="20"/>
  <c r="CB110" i="20"/>
  <c r="CB111" i="20"/>
  <c r="CB112" i="20"/>
  <c r="CB113" i="20"/>
  <c r="CB114" i="20"/>
  <c r="CB115" i="20"/>
  <c r="CB116" i="20"/>
  <c r="CB117" i="20"/>
  <c r="CB118" i="20"/>
  <c r="CB119" i="20"/>
  <c r="CB120" i="20"/>
  <c r="CB121" i="20"/>
  <c r="CB122" i="20"/>
  <c r="CB123" i="20"/>
  <c r="CB124" i="20"/>
  <c r="CB125" i="20"/>
  <c r="CB126" i="20"/>
  <c r="CB127" i="20"/>
  <c r="CB128" i="20"/>
  <c r="CB129" i="20"/>
  <c r="CB130" i="20"/>
  <c r="CB131" i="20"/>
  <c r="CB132" i="20"/>
  <c r="CB133" i="20"/>
  <c r="CB134" i="20"/>
  <c r="CB135" i="20"/>
  <c r="CB136" i="20"/>
  <c r="CB137" i="20"/>
  <c r="CB138" i="20"/>
  <c r="CB139" i="20"/>
  <c r="CB140" i="20"/>
  <c r="CB141" i="20"/>
  <c r="CB142" i="20"/>
  <c r="CB143" i="20"/>
  <c r="CB144" i="20"/>
  <c r="CB145" i="20"/>
  <c r="CB146" i="20"/>
  <c r="CB147" i="20"/>
  <c r="CB148" i="20"/>
  <c r="CB149" i="20"/>
  <c r="CB150" i="20"/>
  <c r="CB151" i="20"/>
  <c r="CB152" i="20"/>
  <c r="CB153" i="20"/>
  <c r="CB154" i="20"/>
  <c r="CB155" i="20"/>
  <c r="CB156" i="20"/>
  <c r="CB157" i="20"/>
  <c r="CB158" i="20"/>
  <c r="CB159" i="20"/>
  <c r="CB160" i="20"/>
  <c r="CB161" i="20"/>
  <c r="CB162" i="20"/>
  <c r="CB163" i="20"/>
  <c r="CB164" i="20"/>
  <c r="CB165" i="20"/>
  <c r="CB166" i="20"/>
  <c r="CB167" i="20"/>
  <c r="CB168" i="20"/>
  <c r="CB169" i="20"/>
  <c r="CB170" i="20"/>
  <c r="CB171" i="20"/>
  <c r="CB172" i="20"/>
  <c r="CB173" i="20"/>
  <c r="CB174" i="20"/>
  <c r="CB175" i="20"/>
  <c r="CB176" i="20"/>
  <c r="CB177" i="20"/>
  <c r="CB178" i="20"/>
  <c r="CB179" i="20"/>
  <c r="CB180" i="20"/>
  <c r="CB181" i="20"/>
  <c r="CB182" i="20"/>
  <c r="CB183" i="20"/>
  <c r="CB184" i="20"/>
  <c r="CB185" i="20"/>
  <c r="CB186" i="20"/>
  <c r="CB187" i="20"/>
  <c r="CB188" i="20"/>
  <c r="CB189" i="20"/>
  <c r="CB190" i="20"/>
  <c r="CB191" i="20"/>
  <c r="CB192" i="20"/>
  <c r="CB193" i="20"/>
  <c r="CB194" i="20"/>
  <c r="CB195" i="20"/>
  <c r="CB196" i="20"/>
  <c r="CB197" i="20"/>
  <c r="CB198" i="20"/>
  <c r="CB199" i="20"/>
  <c r="CB200" i="20"/>
  <c r="CB201" i="20"/>
  <c r="CB202" i="20"/>
  <c r="CB203" i="20"/>
  <c r="CB204" i="20"/>
  <c r="CB205" i="20"/>
  <c r="CB206" i="20"/>
  <c r="CB207" i="20"/>
  <c r="CB208" i="20"/>
  <c r="CB209" i="20"/>
  <c r="CB210" i="20"/>
  <c r="CB211" i="20"/>
  <c r="CB212" i="20"/>
  <c r="CB213" i="20"/>
  <c r="CB214" i="20"/>
  <c r="CB215" i="20"/>
  <c r="CB216" i="20"/>
  <c r="CB217" i="20"/>
  <c r="CB218" i="20"/>
  <c r="CB219" i="20"/>
  <c r="CB220" i="20"/>
  <c r="CB221" i="20"/>
  <c r="CB222" i="20"/>
  <c r="CB223" i="20"/>
  <c r="CB224" i="20"/>
  <c r="CB225" i="20"/>
  <c r="CB226" i="20"/>
  <c r="CB227" i="20"/>
  <c r="CB228" i="20"/>
  <c r="CB229" i="20"/>
  <c r="CB230" i="20"/>
  <c r="CB231" i="20"/>
  <c r="CB232" i="20"/>
  <c r="CB233" i="20"/>
  <c r="CB234" i="20"/>
  <c r="CB235" i="20"/>
  <c r="CB236" i="20"/>
  <c r="CB237" i="20"/>
  <c r="CB238" i="20"/>
  <c r="CB239" i="20"/>
  <c r="CB240" i="20"/>
  <c r="CB241" i="20"/>
  <c r="CB242" i="20"/>
  <c r="CB243" i="20"/>
  <c r="CB244" i="20"/>
  <c r="CB245" i="20"/>
  <c r="CB246" i="20"/>
  <c r="CB247" i="20"/>
  <c r="CB248" i="20"/>
  <c r="CB249" i="20"/>
  <c r="CB250" i="20"/>
  <c r="CB251" i="20"/>
  <c r="CB252" i="20"/>
  <c r="CB253" i="20"/>
  <c r="CB254" i="20"/>
  <c r="CB255" i="20"/>
  <c r="CB256" i="20"/>
  <c r="CB257" i="20"/>
  <c r="CB258" i="20"/>
  <c r="CB259" i="20"/>
  <c r="CB260" i="20"/>
  <c r="CB261" i="20"/>
  <c r="CB262" i="20"/>
  <c r="CB263" i="20"/>
  <c r="CB264" i="20"/>
  <c r="CB265" i="20"/>
  <c r="CB266" i="20"/>
  <c r="CB267" i="20"/>
  <c r="CB268" i="20"/>
  <c r="CB269" i="20"/>
  <c r="CB270" i="20"/>
  <c r="CB271" i="20"/>
  <c r="CB272" i="20"/>
  <c r="CB273" i="20"/>
  <c r="CB274" i="20"/>
  <c r="CB275" i="20"/>
  <c r="CB276" i="20"/>
  <c r="CB277" i="20"/>
  <c r="CB278" i="20"/>
  <c r="CB279" i="20"/>
  <c r="CB280" i="20"/>
  <c r="CB281" i="20"/>
  <c r="CB282" i="20"/>
  <c r="CB283" i="20"/>
  <c r="CB284" i="20"/>
  <c r="CB285" i="20"/>
  <c r="CB286" i="20"/>
  <c r="CB287" i="20"/>
  <c r="CB288" i="20"/>
  <c r="CB289" i="20"/>
  <c r="CB290" i="20"/>
  <c r="CB291" i="20"/>
  <c r="CB292" i="20"/>
  <c r="CB293" i="20"/>
  <c r="CB294" i="20"/>
  <c r="CB295" i="20"/>
  <c r="CB296" i="20"/>
  <c r="CB297" i="20"/>
  <c r="CB298" i="20"/>
  <c r="CB299" i="20"/>
  <c r="CB300" i="20"/>
  <c r="CB301" i="20"/>
  <c r="CB302" i="20"/>
  <c r="CB303" i="20"/>
  <c r="CB304" i="20"/>
  <c r="CB305" i="20"/>
  <c r="CB306" i="20"/>
  <c r="CB307" i="20"/>
  <c r="CB308" i="20"/>
  <c r="CB309" i="20"/>
  <c r="CB310" i="20"/>
  <c r="CB311" i="20"/>
  <c r="CB312" i="20"/>
  <c r="CB313" i="20"/>
  <c r="CB314" i="20"/>
  <c r="CB315" i="20"/>
  <c r="CB316" i="20"/>
  <c r="CB317" i="20"/>
  <c r="CB318" i="20"/>
  <c r="CB319" i="20"/>
  <c r="CB320" i="20"/>
  <c r="CB321" i="20"/>
  <c r="CB322" i="20"/>
  <c r="CB323" i="20"/>
  <c r="CB324" i="20"/>
  <c r="CB325" i="20"/>
  <c r="CB326" i="20"/>
  <c r="CB327" i="20"/>
  <c r="CB328" i="20"/>
  <c r="CB329" i="20"/>
  <c r="CB330" i="20"/>
  <c r="CB331" i="20"/>
  <c r="CB332" i="20"/>
  <c r="CB333" i="20"/>
  <c r="CB334" i="20"/>
  <c r="CB335" i="20"/>
  <c r="CB336" i="20"/>
  <c r="CB337" i="20"/>
  <c r="CB338" i="20"/>
  <c r="CB339" i="20"/>
  <c r="CB340" i="20"/>
  <c r="CB341" i="20"/>
  <c r="CB342" i="20"/>
  <c r="CB343" i="20"/>
  <c r="CB344" i="20"/>
  <c r="CB345" i="20"/>
  <c r="CB346" i="20"/>
  <c r="CB347" i="20"/>
  <c r="CB348" i="20"/>
  <c r="CB349" i="20"/>
  <c r="CB350" i="20"/>
  <c r="CB351" i="20"/>
  <c r="CB352" i="20"/>
  <c r="CB353" i="20"/>
  <c r="CB354" i="20"/>
  <c r="CB355" i="20"/>
  <c r="CB356" i="20"/>
  <c r="CB357" i="20"/>
  <c r="CB358" i="20"/>
  <c r="CB359" i="20"/>
  <c r="CB360" i="20"/>
  <c r="CB361" i="20"/>
  <c r="CB362" i="20"/>
  <c r="CB363" i="20"/>
  <c r="CB364" i="20"/>
  <c r="CB365" i="20"/>
  <c r="CB366" i="20"/>
  <c r="CB367" i="20"/>
  <c r="CB368" i="20"/>
  <c r="CB369" i="20"/>
  <c r="CB370" i="20"/>
  <c r="CB371" i="20"/>
  <c r="CB372" i="20"/>
  <c r="CB373" i="20"/>
  <c r="CB374" i="20"/>
  <c r="CB375" i="20"/>
  <c r="CB376" i="20"/>
  <c r="CB377" i="20"/>
  <c r="CB378" i="20"/>
  <c r="CB379" i="20"/>
  <c r="CB380" i="20"/>
  <c r="CB381" i="20"/>
  <c r="CB382" i="20"/>
  <c r="CB383" i="20"/>
  <c r="CB384" i="20"/>
  <c r="CB385" i="20"/>
  <c r="CB386" i="20"/>
  <c r="CB387" i="20"/>
  <c r="CB388" i="20"/>
  <c r="CB389" i="20"/>
  <c r="CB390" i="20"/>
  <c r="CB391" i="20"/>
  <c r="CB392" i="20"/>
  <c r="CB393" i="20"/>
  <c r="CB394" i="20"/>
  <c r="CB395" i="20"/>
  <c r="CB396" i="20"/>
  <c r="CB397" i="20"/>
  <c r="CB398" i="20"/>
  <c r="CB399" i="20"/>
  <c r="CB400" i="20"/>
  <c r="CB401" i="20"/>
  <c r="CB402" i="20"/>
  <c r="CB403" i="20"/>
  <c r="CB404" i="20"/>
  <c r="CB405" i="20"/>
  <c r="CB406" i="20"/>
  <c r="CB407" i="20"/>
  <c r="CB408" i="20"/>
  <c r="CB409" i="20"/>
  <c r="CB410" i="20"/>
  <c r="CB411" i="20"/>
  <c r="CB412" i="20"/>
  <c r="CB413" i="20"/>
  <c r="CB414" i="20"/>
  <c r="CB415" i="20"/>
  <c r="CB416" i="20"/>
  <c r="CB417" i="20"/>
  <c r="CB418" i="20"/>
  <c r="CB419" i="20"/>
  <c r="CB420" i="20"/>
  <c r="CB421" i="20"/>
  <c r="CB422" i="20"/>
  <c r="CB423" i="20"/>
  <c r="CB424" i="20"/>
  <c r="CB425" i="20"/>
  <c r="CB426" i="20"/>
  <c r="CB427" i="20"/>
  <c r="CB428" i="20"/>
  <c r="CB429" i="20"/>
  <c r="CB430" i="20"/>
  <c r="CB431" i="20"/>
  <c r="CB432" i="20"/>
  <c r="CB433" i="20"/>
  <c r="CB434" i="20"/>
  <c r="CB435" i="20"/>
  <c r="CB436" i="20"/>
  <c r="CB437" i="20"/>
  <c r="CB438" i="20"/>
  <c r="CB439" i="20"/>
  <c r="CB440" i="20"/>
  <c r="CB441" i="20"/>
  <c r="CB442" i="20"/>
  <c r="CB443" i="20"/>
  <c r="CB444" i="20"/>
  <c r="CB445" i="20"/>
  <c r="CB446" i="20"/>
  <c r="CB447" i="20"/>
  <c r="CB448" i="20"/>
  <c r="CB449" i="20"/>
  <c r="CB450" i="20"/>
  <c r="CB451" i="20"/>
  <c r="CB452" i="20"/>
  <c r="CB453" i="20"/>
  <c r="CB454" i="20"/>
  <c r="CB455" i="20"/>
  <c r="CB456" i="20"/>
  <c r="CB457" i="20"/>
  <c r="CB458" i="20"/>
  <c r="CB459" i="20"/>
  <c r="CB460" i="20"/>
  <c r="CB461" i="20"/>
  <c r="CB462" i="20"/>
  <c r="CB463" i="20"/>
  <c r="CB464" i="20"/>
  <c r="CB465" i="20"/>
  <c r="CB466" i="20"/>
  <c r="CB467" i="20"/>
  <c r="CB468" i="20"/>
  <c r="CB469" i="20"/>
  <c r="CB470" i="20"/>
  <c r="CB471" i="20"/>
  <c r="CB472" i="20"/>
  <c r="CB473" i="20"/>
  <c r="CB474" i="20"/>
  <c r="CB475" i="20"/>
  <c r="CB476" i="20"/>
  <c r="CB477" i="20"/>
  <c r="CB478" i="20"/>
  <c r="CB479" i="20"/>
  <c r="CB480" i="20"/>
  <c r="CB481" i="20"/>
  <c r="CB482" i="20"/>
  <c r="CB483" i="20"/>
  <c r="CB484" i="20"/>
  <c r="CB485" i="20"/>
  <c r="CB486" i="20"/>
  <c r="CB487" i="20"/>
  <c r="CB488" i="20"/>
  <c r="CB489" i="20"/>
  <c r="CB490" i="20"/>
  <c r="CB491" i="20"/>
  <c r="CB492" i="20"/>
  <c r="CB493" i="20"/>
  <c r="CB494" i="20"/>
  <c r="CB495" i="20"/>
  <c r="CB496" i="20"/>
  <c r="CB497" i="20"/>
  <c r="CB498" i="20"/>
  <c r="CB499" i="20"/>
  <c r="CB500" i="20"/>
  <c r="CB501" i="20"/>
  <c r="CB502" i="20"/>
  <c r="CB503" i="20"/>
  <c r="CB504" i="20"/>
  <c r="CB505" i="20"/>
  <c r="CB506" i="20"/>
  <c r="CB507" i="20"/>
  <c r="CB508" i="20"/>
  <c r="CB509" i="20"/>
  <c r="CB510" i="20"/>
  <c r="CB511" i="20"/>
  <c r="CB512" i="20"/>
  <c r="CB513" i="20"/>
  <c r="CB514" i="20"/>
  <c r="CB515" i="20"/>
  <c r="CB516" i="20"/>
  <c r="CB517" i="20"/>
  <c r="CB518" i="20"/>
  <c r="CB519" i="20"/>
  <c r="CB520" i="20"/>
  <c r="CB521" i="20"/>
  <c r="CB522" i="20"/>
  <c r="CB523" i="20"/>
  <c r="CB524" i="20"/>
  <c r="CB525" i="20"/>
  <c r="CB526" i="20"/>
  <c r="CB527" i="20"/>
  <c r="CB528" i="20"/>
  <c r="CB529" i="20"/>
  <c r="CB530" i="20"/>
  <c r="CB531" i="20"/>
  <c r="CB532" i="20"/>
  <c r="CB533" i="20"/>
  <c r="CB534" i="20"/>
  <c r="CB535" i="20"/>
  <c r="CB536" i="20"/>
  <c r="CB537" i="20"/>
  <c r="CB538" i="20"/>
  <c r="CB539" i="20"/>
  <c r="CB540" i="20"/>
  <c r="CB541" i="20"/>
  <c r="CB542" i="20"/>
  <c r="CB543" i="20"/>
  <c r="CB544" i="20"/>
  <c r="CB545" i="20"/>
  <c r="CB546" i="20"/>
  <c r="CB547" i="20"/>
  <c r="CB548" i="20"/>
  <c r="CB549" i="20"/>
  <c r="CB550" i="20"/>
  <c r="CB551" i="20"/>
  <c r="CB552" i="20"/>
  <c r="CB553" i="20"/>
  <c r="CB554" i="20"/>
  <c r="CB555" i="20"/>
  <c r="CB556" i="20"/>
  <c r="CB557" i="20"/>
  <c r="CB558" i="20"/>
  <c r="CB559" i="20"/>
  <c r="CB560" i="20"/>
  <c r="CB561" i="20"/>
  <c r="CB562" i="20"/>
  <c r="CB563" i="20"/>
  <c r="CB564" i="20"/>
  <c r="CB565" i="20"/>
  <c r="CA2" i="20"/>
  <c r="CA3" i="20"/>
  <c r="CA4" i="20"/>
  <c r="CA5" i="20"/>
  <c r="CA6" i="20"/>
  <c r="CA7" i="20"/>
  <c r="CA8" i="20"/>
  <c r="CA9" i="20"/>
  <c r="CA10" i="20"/>
  <c r="CA11" i="20"/>
  <c r="CA12" i="20"/>
  <c r="CA13" i="20"/>
  <c r="CA14" i="20"/>
  <c r="CA15" i="20"/>
  <c r="CA16" i="20"/>
  <c r="CA17" i="20"/>
  <c r="CA18" i="20"/>
  <c r="CA19" i="20"/>
  <c r="CA20" i="20"/>
  <c r="CA21" i="20"/>
  <c r="CA22" i="20"/>
  <c r="CA23" i="20"/>
  <c r="CA24" i="20"/>
  <c r="CA25" i="20"/>
  <c r="CA26" i="20"/>
  <c r="CA27" i="20"/>
  <c r="CA28" i="20"/>
  <c r="CA29" i="20"/>
  <c r="CA30" i="20"/>
  <c r="CA31" i="20"/>
  <c r="CA32" i="20"/>
  <c r="CA33" i="20"/>
  <c r="CA34" i="20"/>
  <c r="CA35" i="20"/>
  <c r="CA36" i="20"/>
  <c r="CA37" i="20"/>
  <c r="CA38" i="20"/>
  <c r="CA39" i="20"/>
  <c r="CA40" i="20"/>
  <c r="CA41" i="20"/>
  <c r="CA42" i="20"/>
  <c r="CA43" i="20"/>
  <c r="CA44" i="20"/>
  <c r="CA45" i="20"/>
  <c r="CA46" i="20"/>
  <c r="CA47" i="20"/>
  <c r="CA48" i="20"/>
  <c r="CA49" i="20"/>
  <c r="CA50" i="20"/>
  <c r="CA51" i="20"/>
  <c r="CA52" i="20"/>
  <c r="CA53" i="20"/>
  <c r="CA54" i="20"/>
  <c r="CA55" i="20"/>
  <c r="CA56" i="20"/>
  <c r="CA57" i="20"/>
  <c r="CA58" i="20"/>
  <c r="CA59" i="20"/>
  <c r="CA60" i="20"/>
  <c r="CA61" i="20"/>
  <c r="CA62" i="20"/>
  <c r="CA63" i="20"/>
  <c r="CA64" i="20"/>
  <c r="CA65" i="20"/>
  <c r="CA66" i="20"/>
  <c r="CA67" i="20"/>
  <c r="CA68" i="20"/>
  <c r="CA69" i="20"/>
  <c r="CA70" i="20"/>
  <c r="CA71" i="20"/>
  <c r="CA72" i="20"/>
  <c r="CA73" i="20"/>
  <c r="CA74" i="20"/>
  <c r="CA75" i="20"/>
  <c r="CA76" i="20"/>
  <c r="CA77" i="20"/>
  <c r="CA78" i="20"/>
  <c r="CA79" i="20"/>
  <c r="CA80" i="20"/>
  <c r="CA81" i="20"/>
  <c r="CA82" i="20"/>
  <c r="CA83" i="20"/>
  <c r="CA84" i="20"/>
  <c r="CA85" i="20"/>
  <c r="CA86" i="20"/>
  <c r="CA87" i="20"/>
  <c r="CA88" i="20"/>
  <c r="CA89" i="20"/>
  <c r="CA90" i="20"/>
  <c r="CA91" i="20"/>
  <c r="CA92" i="20"/>
  <c r="CA93" i="20"/>
  <c r="CA94" i="20"/>
  <c r="CA95" i="20"/>
  <c r="CA96" i="20"/>
  <c r="CA97" i="20"/>
  <c r="CA98" i="20"/>
  <c r="CA99" i="20"/>
  <c r="CA100" i="20"/>
  <c r="CA101" i="20"/>
  <c r="CA102" i="20"/>
  <c r="CA103" i="20"/>
  <c r="CA104" i="20"/>
  <c r="CA105" i="20"/>
  <c r="CA106" i="20"/>
  <c r="CA107" i="20"/>
  <c r="CA108" i="20"/>
  <c r="CA109" i="20"/>
  <c r="CA110" i="20"/>
  <c r="CA111" i="20"/>
  <c r="CA112" i="20"/>
  <c r="CA113" i="20"/>
  <c r="CA114" i="20"/>
  <c r="CA115" i="20"/>
  <c r="CA116" i="20"/>
  <c r="CA117" i="20"/>
  <c r="CA118" i="20"/>
  <c r="CA119" i="20"/>
  <c r="CA120" i="20"/>
  <c r="CA121" i="20"/>
  <c r="CA122" i="20"/>
  <c r="CA123" i="20"/>
  <c r="CA124" i="20"/>
  <c r="CA125" i="20"/>
  <c r="CA126" i="20"/>
  <c r="CA127" i="20"/>
  <c r="CA128" i="20"/>
  <c r="CA129" i="20"/>
  <c r="CA130" i="20"/>
  <c r="CA131" i="20"/>
  <c r="CA132" i="20"/>
  <c r="CA133" i="20"/>
  <c r="CA134" i="20"/>
  <c r="CA135" i="20"/>
  <c r="CA136" i="20"/>
  <c r="CA137" i="20"/>
  <c r="CA138" i="20"/>
  <c r="CA139" i="20"/>
  <c r="CA140" i="20"/>
  <c r="CA141" i="20"/>
  <c r="CA142" i="20"/>
  <c r="CA143" i="20"/>
  <c r="CA144" i="20"/>
  <c r="CA145" i="20"/>
  <c r="CA146" i="20"/>
  <c r="CA147" i="20"/>
  <c r="CA148" i="20"/>
  <c r="CA149" i="20"/>
  <c r="CA150" i="20"/>
  <c r="CA151" i="20"/>
  <c r="CA152" i="20"/>
  <c r="CA153" i="20"/>
  <c r="CA154" i="20"/>
  <c r="CA155" i="20"/>
  <c r="CA156" i="20"/>
  <c r="CA157" i="20"/>
  <c r="CA158" i="20"/>
  <c r="CA159" i="20"/>
  <c r="CA160" i="20"/>
  <c r="CA161" i="20"/>
  <c r="CA162" i="20"/>
  <c r="CA163" i="20"/>
  <c r="CA164" i="20"/>
  <c r="CA165" i="20"/>
  <c r="CA166" i="20"/>
  <c r="CA167" i="20"/>
  <c r="CA168" i="20"/>
  <c r="CA169" i="20"/>
  <c r="CA170" i="20"/>
  <c r="CA171" i="20"/>
  <c r="CA172" i="20"/>
  <c r="CA173" i="20"/>
  <c r="CA174" i="20"/>
  <c r="CA175" i="20"/>
  <c r="CA176" i="20"/>
  <c r="CA177" i="20"/>
  <c r="CA178" i="20"/>
  <c r="CA179" i="20"/>
  <c r="CA180" i="20"/>
  <c r="CA181" i="20"/>
  <c r="CA182" i="20"/>
  <c r="CA183" i="20"/>
  <c r="CA184" i="20"/>
  <c r="CA185" i="20"/>
  <c r="CA186" i="20"/>
  <c r="CA187" i="20"/>
  <c r="CA188" i="20"/>
  <c r="CA189" i="20"/>
  <c r="CA190" i="20"/>
  <c r="CA191" i="20"/>
  <c r="CA192" i="20"/>
  <c r="CA193" i="20"/>
  <c r="CA194" i="20"/>
  <c r="CA195" i="20"/>
  <c r="CA196" i="20"/>
  <c r="CA197" i="20"/>
  <c r="CA198" i="20"/>
  <c r="CA199" i="20"/>
  <c r="CA200" i="20"/>
  <c r="CA201" i="20"/>
  <c r="CA202" i="20"/>
  <c r="CA203" i="20"/>
  <c r="CA204" i="20"/>
  <c r="CA205" i="20"/>
  <c r="CA206" i="20"/>
  <c r="CA207" i="20"/>
  <c r="CA208" i="20"/>
  <c r="CA209" i="20"/>
  <c r="CA210" i="20"/>
  <c r="CA211" i="20"/>
  <c r="CA212" i="20"/>
  <c r="CA213" i="20"/>
  <c r="CA214" i="20"/>
  <c r="CA215" i="20"/>
  <c r="CA216" i="20"/>
  <c r="CA217" i="20"/>
  <c r="CA218" i="20"/>
  <c r="CA219" i="20"/>
  <c r="CA220" i="20"/>
  <c r="CA221" i="20"/>
  <c r="CA222" i="20"/>
  <c r="CA223" i="20"/>
  <c r="CA224" i="20"/>
  <c r="CA225" i="20"/>
  <c r="CA226" i="20"/>
  <c r="CA227" i="20"/>
  <c r="CA228" i="20"/>
  <c r="CA229" i="20"/>
  <c r="CA230" i="20"/>
  <c r="CA231" i="20"/>
  <c r="CA232" i="20"/>
  <c r="CA233" i="20"/>
  <c r="CA234" i="20"/>
  <c r="CA235" i="20"/>
  <c r="CA236" i="20"/>
  <c r="CA237" i="20"/>
  <c r="CA238" i="20"/>
  <c r="CA239" i="20"/>
  <c r="CA240" i="20"/>
  <c r="CA241" i="20"/>
  <c r="CA242" i="20"/>
  <c r="CA243" i="20"/>
  <c r="CA244" i="20"/>
  <c r="CA245" i="20"/>
  <c r="CA246" i="20"/>
  <c r="CA247" i="20"/>
  <c r="CA248" i="20"/>
  <c r="CA249" i="20"/>
  <c r="CA250" i="20"/>
  <c r="CA251" i="20"/>
  <c r="CA252" i="20"/>
  <c r="CA253" i="20"/>
  <c r="CA254" i="20"/>
  <c r="CA255" i="20"/>
  <c r="CA256" i="20"/>
  <c r="CA257" i="20"/>
  <c r="CA258" i="20"/>
  <c r="CA259" i="20"/>
  <c r="CA260" i="20"/>
  <c r="CA261" i="20"/>
  <c r="CA262" i="20"/>
  <c r="CA263" i="20"/>
  <c r="CA264" i="20"/>
  <c r="CA265" i="20"/>
  <c r="CA266" i="20"/>
  <c r="CA267" i="20"/>
  <c r="CA268" i="20"/>
  <c r="CA269" i="20"/>
  <c r="CA270" i="20"/>
  <c r="CA271" i="20"/>
  <c r="CA272" i="20"/>
  <c r="CA273" i="20"/>
  <c r="CA274" i="20"/>
  <c r="CA275" i="20"/>
  <c r="CA276" i="20"/>
  <c r="CA277" i="20"/>
  <c r="CA278" i="20"/>
  <c r="CA279" i="20"/>
  <c r="CA280" i="20"/>
  <c r="CA281" i="20"/>
  <c r="CA282" i="20"/>
  <c r="CA283" i="20"/>
  <c r="CA284" i="20"/>
  <c r="CA285" i="20"/>
  <c r="CA286" i="20"/>
  <c r="CA287" i="20"/>
  <c r="CA288" i="20"/>
  <c r="CA289" i="20"/>
  <c r="CA290" i="20"/>
  <c r="CA291" i="20"/>
  <c r="CA292" i="20"/>
  <c r="CA293" i="20"/>
  <c r="CA294" i="20"/>
  <c r="CA295" i="20"/>
  <c r="CA296" i="20"/>
  <c r="CA297" i="20"/>
  <c r="CA298" i="20"/>
  <c r="CA299" i="20"/>
  <c r="CA300" i="20"/>
  <c r="CA301" i="20"/>
  <c r="CA302" i="20"/>
  <c r="CA303" i="20"/>
  <c r="CA304" i="20"/>
  <c r="CA305" i="20"/>
  <c r="CA306" i="20"/>
  <c r="CA307" i="20"/>
  <c r="CA308" i="20"/>
  <c r="CA309" i="20"/>
  <c r="CA310" i="20"/>
  <c r="CA311" i="20"/>
  <c r="CA312" i="20"/>
  <c r="CA313" i="20"/>
  <c r="CA314" i="20"/>
  <c r="CA315" i="20"/>
  <c r="CA316" i="20"/>
  <c r="CA317" i="20"/>
  <c r="CA318" i="20"/>
  <c r="CA319" i="20"/>
  <c r="CA320" i="20"/>
  <c r="CA321" i="20"/>
  <c r="CA322" i="20"/>
  <c r="CA323" i="20"/>
  <c r="CA324" i="20"/>
  <c r="CA325" i="20"/>
  <c r="CA326" i="20"/>
  <c r="CA327" i="20"/>
  <c r="CA328" i="20"/>
  <c r="CA329" i="20"/>
  <c r="CA330" i="20"/>
  <c r="CA331" i="20"/>
  <c r="CA332" i="20"/>
  <c r="CA333" i="20"/>
  <c r="CA334" i="20"/>
  <c r="CA335" i="20"/>
  <c r="CA336" i="20"/>
  <c r="CA337" i="20"/>
  <c r="CA338" i="20"/>
  <c r="CA339" i="20"/>
  <c r="CA340" i="20"/>
  <c r="CA341" i="20"/>
  <c r="CA342" i="20"/>
  <c r="CA343" i="20"/>
  <c r="CA344" i="20"/>
  <c r="CA345" i="20"/>
  <c r="CA346" i="20"/>
  <c r="CA347" i="20"/>
  <c r="CA348" i="20"/>
  <c r="CA349" i="20"/>
  <c r="CA350" i="20"/>
  <c r="CA351" i="20"/>
  <c r="CA352" i="20"/>
  <c r="CA353" i="20"/>
  <c r="CA354" i="20"/>
  <c r="CA355" i="20"/>
  <c r="CA356" i="20"/>
  <c r="CA357" i="20"/>
  <c r="CA358" i="20"/>
  <c r="CA359" i="20"/>
  <c r="CA360" i="20"/>
  <c r="CA361" i="20"/>
  <c r="CA362" i="20"/>
  <c r="CA363" i="20"/>
  <c r="CA364" i="20"/>
  <c r="CA365" i="20"/>
  <c r="CA366" i="20"/>
  <c r="CA367" i="20"/>
  <c r="CA368" i="20"/>
  <c r="CA369" i="20"/>
  <c r="CA370" i="20"/>
  <c r="CA371" i="20"/>
  <c r="CA372" i="20"/>
  <c r="CA373" i="20"/>
  <c r="CA374" i="20"/>
  <c r="CA375" i="20"/>
  <c r="CA376" i="20"/>
  <c r="CA377" i="20"/>
  <c r="CA378" i="20"/>
  <c r="CA379" i="20"/>
  <c r="CA380" i="20"/>
  <c r="CA381" i="20"/>
  <c r="CA382" i="20"/>
  <c r="CA383" i="20"/>
  <c r="CA384" i="20"/>
  <c r="CA385" i="20"/>
  <c r="CA386" i="20"/>
  <c r="CA387" i="20"/>
  <c r="CA388" i="20"/>
  <c r="CA389" i="20"/>
  <c r="CA390" i="20"/>
  <c r="CA391" i="20"/>
  <c r="CA392" i="20"/>
  <c r="CA393" i="20"/>
  <c r="CA394" i="20"/>
  <c r="CA395" i="20"/>
  <c r="CA396" i="20"/>
  <c r="CA397" i="20"/>
  <c r="CA398" i="20"/>
  <c r="CA399" i="20"/>
  <c r="CA400" i="20"/>
  <c r="CA401" i="20"/>
  <c r="CA402" i="20"/>
  <c r="CA403" i="20"/>
  <c r="CA404" i="20"/>
  <c r="CA405" i="20"/>
  <c r="CA406" i="20"/>
  <c r="CA407" i="20"/>
  <c r="CA408" i="20"/>
  <c r="CA409" i="20"/>
  <c r="CA410" i="20"/>
  <c r="CA411" i="20"/>
  <c r="CA412" i="20"/>
  <c r="CA413" i="20"/>
  <c r="CA414" i="20"/>
  <c r="CA415" i="20"/>
  <c r="CA416" i="20"/>
  <c r="CA417" i="20"/>
  <c r="CA418" i="20"/>
  <c r="CA419" i="20"/>
  <c r="CA420" i="20"/>
  <c r="CA421" i="20"/>
  <c r="CA422" i="20"/>
  <c r="CA423" i="20"/>
  <c r="CA424" i="20"/>
  <c r="CA425" i="20"/>
  <c r="CA426" i="20"/>
  <c r="CA427" i="20"/>
  <c r="CA428" i="20"/>
  <c r="CA429" i="20"/>
  <c r="CA430" i="20"/>
  <c r="CA431" i="20"/>
  <c r="CA432" i="20"/>
  <c r="CA433" i="20"/>
  <c r="CA434" i="20"/>
  <c r="CA435" i="20"/>
  <c r="CA436" i="20"/>
  <c r="CA437" i="20"/>
  <c r="CA438" i="20"/>
  <c r="CA439" i="20"/>
  <c r="CA440" i="20"/>
  <c r="CA441" i="20"/>
  <c r="CA442" i="20"/>
  <c r="CA443" i="20"/>
  <c r="CA444" i="20"/>
  <c r="CA445" i="20"/>
  <c r="CA446" i="20"/>
  <c r="CA447" i="20"/>
  <c r="CA448" i="20"/>
  <c r="CA449" i="20"/>
  <c r="CA450" i="20"/>
  <c r="CA451" i="20"/>
  <c r="CA452" i="20"/>
  <c r="CA453" i="20"/>
  <c r="CA454" i="20"/>
  <c r="CA455" i="20"/>
  <c r="CA456" i="20"/>
  <c r="CA457" i="20"/>
  <c r="CA458" i="20"/>
  <c r="CA459" i="20"/>
  <c r="CA460" i="20"/>
  <c r="CA461" i="20"/>
  <c r="CA462" i="20"/>
  <c r="CA463" i="20"/>
  <c r="CA464" i="20"/>
  <c r="CA465" i="20"/>
  <c r="CA466" i="20"/>
  <c r="CA467" i="20"/>
  <c r="CA468" i="20"/>
  <c r="CA469" i="20"/>
  <c r="CA470" i="20"/>
  <c r="CA471" i="20"/>
  <c r="CA472" i="20"/>
  <c r="CA473" i="20"/>
  <c r="CA474" i="20"/>
  <c r="CA475" i="20"/>
  <c r="CA476" i="20"/>
  <c r="CA477" i="20"/>
  <c r="CA478" i="20"/>
  <c r="CA479" i="20"/>
  <c r="CA480" i="20"/>
  <c r="CA481" i="20"/>
  <c r="CA482" i="20"/>
  <c r="CA483" i="20"/>
  <c r="CA484" i="20"/>
  <c r="CA485" i="20"/>
  <c r="CA486" i="20"/>
  <c r="CA487" i="20"/>
  <c r="CA488" i="20"/>
  <c r="CA489" i="20"/>
  <c r="CA490" i="20"/>
  <c r="CA491" i="20"/>
  <c r="CA492" i="20"/>
  <c r="CA493" i="20"/>
  <c r="CA494" i="20"/>
  <c r="CA495" i="20"/>
  <c r="CA496" i="20"/>
  <c r="CA497" i="20"/>
  <c r="CA498" i="20"/>
  <c r="CA499" i="20"/>
  <c r="CA500" i="20"/>
  <c r="CA501" i="20"/>
  <c r="CA502" i="20"/>
  <c r="CA503" i="20"/>
  <c r="CA504" i="20"/>
  <c r="CA505" i="20"/>
  <c r="CA506" i="20"/>
  <c r="CA507" i="20"/>
  <c r="CA508" i="20"/>
  <c r="CA509" i="20"/>
  <c r="CA510" i="20"/>
  <c r="CA511" i="20"/>
  <c r="CA512" i="20"/>
  <c r="CA513" i="20"/>
  <c r="CA514" i="20"/>
  <c r="CA515" i="20"/>
  <c r="CA516" i="20"/>
  <c r="CA517" i="20"/>
  <c r="CA518" i="20"/>
  <c r="CA519" i="20"/>
  <c r="CA520" i="20"/>
  <c r="CA521" i="20"/>
  <c r="CA522" i="20"/>
  <c r="CA523" i="20"/>
  <c r="CA524" i="20"/>
  <c r="CA525" i="20"/>
  <c r="CA526" i="20"/>
  <c r="CA527" i="20"/>
  <c r="CA528" i="20"/>
  <c r="CA529" i="20"/>
  <c r="CA530" i="20"/>
  <c r="CA531" i="20"/>
  <c r="CA532" i="20"/>
  <c r="CA533" i="20"/>
  <c r="CA534" i="20"/>
  <c r="CA535" i="20"/>
  <c r="CA536" i="20"/>
  <c r="CA537" i="20"/>
  <c r="CA538" i="20"/>
  <c r="CA539" i="20"/>
  <c r="CA540" i="20"/>
  <c r="CA541" i="20"/>
  <c r="CA542" i="20"/>
  <c r="CA543" i="20"/>
  <c r="CA544" i="20"/>
  <c r="CA545" i="20"/>
  <c r="CA546" i="20"/>
  <c r="CA547" i="20"/>
  <c r="CA548" i="20"/>
  <c r="CA549" i="20"/>
  <c r="CA550" i="20"/>
  <c r="CA551" i="20"/>
  <c r="CA552" i="20"/>
  <c r="CA553" i="20"/>
  <c r="CA554" i="20"/>
  <c r="CA555" i="20"/>
  <c r="CA556" i="20"/>
  <c r="CA557" i="20"/>
  <c r="CA558" i="20"/>
  <c r="CA559" i="20"/>
  <c r="CA560" i="20"/>
  <c r="CA561" i="20"/>
  <c r="CA562" i="20"/>
  <c r="CA563" i="20"/>
  <c r="CA564" i="20"/>
  <c r="CA565" i="20"/>
  <c r="BZ2" i="20"/>
  <c r="BZ3" i="20"/>
  <c r="BZ4" i="20"/>
  <c r="BZ5" i="20"/>
  <c r="BZ6" i="20"/>
  <c r="BZ7" i="20"/>
  <c r="BZ8" i="20"/>
  <c r="BZ9" i="20"/>
  <c r="BZ10" i="20"/>
  <c r="BZ11" i="20"/>
  <c r="BZ12" i="20"/>
  <c r="BZ13" i="20"/>
  <c r="BZ14" i="20"/>
  <c r="BZ15" i="20"/>
  <c r="BZ16" i="20"/>
  <c r="BZ17" i="20"/>
  <c r="BZ18" i="20"/>
  <c r="BZ19" i="20"/>
  <c r="BZ20" i="20"/>
  <c r="BZ21" i="20"/>
  <c r="BZ22" i="20"/>
  <c r="BZ23" i="20"/>
  <c r="BZ24" i="20"/>
  <c r="BZ25" i="20"/>
  <c r="BZ26" i="20"/>
  <c r="BZ27" i="20"/>
  <c r="BZ28" i="20"/>
  <c r="BZ29" i="20"/>
  <c r="BZ30" i="20"/>
  <c r="BZ31" i="20"/>
  <c r="BZ32" i="20"/>
  <c r="BZ33" i="20"/>
  <c r="BZ34" i="20"/>
  <c r="BZ35" i="20"/>
  <c r="BZ36" i="20"/>
  <c r="BZ37" i="20"/>
  <c r="BZ38" i="20"/>
  <c r="BZ39" i="20"/>
  <c r="BZ40" i="20"/>
  <c r="BZ41" i="20"/>
  <c r="BZ42" i="20"/>
  <c r="BZ43" i="20"/>
  <c r="BZ44" i="20"/>
  <c r="BZ45" i="20"/>
  <c r="BZ46" i="20"/>
  <c r="BZ47" i="20"/>
  <c r="BZ48" i="20"/>
  <c r="BZ49" i="20"/>
  <c r="BZ50" i="20"/>
  <c r="BZ51" i="20"/>
  <c r="BZ52" i="20"/>
  <c r="BZ53" i="20"/>
  <c r="BZ54" i="20"/>
  <c r="BZ55" i="20"/>
  <c r="BZ56" i="20"/>
  <c r="BZ57" i="20"/>
  <c r="BZ58" i="20"/>
  <c r="BZ59" i="20"/>
  <c r="BZ60" i="20"/>
  <c r="BZ61" i="20"/>
  <c r="BZ62" i="20"/>
  <c r="BZ63" i="20"/>
  <c r="BZ64" i="20"/>
  <c r="BZ65" i="20"/>
  <c r="BZ66" i="20"/>
  <c r="BZ67" i="20"/>
  <c r="BZ68" i="20"/>
  <c r="BZ69" i="20"/>
  <c r="BZ70" i="20"/>
  <c r="BZ71" i="20"/>
  <c r="BZ72" i="20"/>
  <c r="BZ73" i="20"/>
  <c r="BZ74" i="20"/>
  <c r="BZ75" i="20"/>
  <c r="BZ76" i="20"/>
  <c r="BZ77" i="20"/>
  <c r="BZ78" i="20"/>
  <c r="BZ79" i="20"/>
  <c r="BZ80" i="20"/>
  <c r="BZ81" i="20"/>
  <c r="BZ82" i="20"/>
  <c r="BZ83" i="20"/>
  <c r="BZ84" i="20"/>
  <c r="BZ85" i="20"/>
  <c r="BZ86" i="20"/>
  <c r="BZ87" i="20"/>
  <c r="BZ88" i="20"/>
  <c r="BZ89" i="20"/>
  <c r="BZ90" i="20"/>
  <c r="BZ91" i="20"/>
  <c r="BZ92" i="20"/>
  <c r="BZ93" i="20"/>
  <c r="BZ94" i="20"/>
  <c r="BZ95" i="20"/>
  <c r="BZ96" i="20"/>
  <c r="BZ97" i="20"/>
  <c r="BZ98" i="20"/>
  <c r="BZ99" i="20"/>
  <c r="BZ100" i="20"/>
  <c r="BZ101" i="20"/>
  <c r="BZ102" i="20"/>
  <c r="BZ103" i="20"/>
  <c r="BZ104" i="20"/>
  <c r="BZ105" i="20"/>
  <c r="BZ106" i="20"/>
  <c r="BZ107" i="20"/>
  <c r="BZ108" i="20"/>
  <c r="BZ109" i="20"/>
  <c r="BZ110" i="20"/>
  <c r="BZ111" i="20"/>
  <c r="BZ112" i="20"/>
  <c r="BZ113" i="20"/>
  <c r="BZ114" i="20"/>
  <c r="BZ115" i="20"/>
  <c r="BZ116" i="20"/>
  <c r="BZ117" i="20"/>
  <c r="BZ118" i="20"/>
  <c r="BZ119" i="20"/>
  <c r="BZ120" i="20"/>
  <c r="BZ121" i="20"/>
  <c r="BZ122" i="20"/>
  <c r="BZ123" i="20"/>
  <c r="BZ124" i="20"/>
  <c r="BZ125" i="20"/>
  <c r="BZ126" i="20"/>
  <c r="BZ127" i="20"/>
  <c r="BZ128" i="20"/>
  <c r="BZ129" i="20"/>
  <c r="BZ130" i="20"/>
  <c r="BZ131" i="20"/>
  <c r="BZ132" i="20"/>
  <c r="BZ133" i="20"/>
  <c r="BZ134" i="20"/>
  <c r="BZ135" i="20"/>
  <c r="BZ136" i="20"/>
  <c r="BZ137" i="20"/>
  <c r="BZ138" i="20"/>
  <c r="BZ139" i="20"/>
  <c r="BZ140" i="20"/>
  <c r="BZ141" i="20"/>
  <c r="BZ142" i="20"/>
  <c r="BZ143" i="20"/>
  <c r="BZ144" i="20"/>
  <c r="BZ145" i="20"/>
  <c r="BZ146" i="20"/>
  <c r="BZ147" i="20"/>
  <c r="BZ148" i="20"/>
  <c r="BZ149" i="20"/>
  <c r="BZ150" i="20"/>
  <c r="BZ151" i="20"/>
  <c r="BZ152" i="20"/>
  <c r="BZ153" i="20"/>
  <c r="BZ154" i="20"/>
  <c r="BZ155" i="20"/>
  <c r="BZ156" i="20"/>
  <c r="BZ157" i="20"/>
  <c r="BZ158" i="20"/>
  <c r="BZ159" i="20"/>
  <c r="BZ160" i="20"/>
  <c r="BZ161" i="20"/>
  <c r="BZ162" i="20"/>
  <c r="BZ163" i="20"/>
  <c r="BZ164" i="20"/>
  <c r="BZ165" i="20"/>
  <c r="BZ166" i="20"/>
  <c r="BZ167" i="20"/>
  <c r="BZ168" i="20"/>
  <c r="BZ169" i="20"/>
  <c r="BZ170" i="20"/>
  <c r="BZ171" i="20"/>
  <c r="BZ172" i="20"/>
  <c r="BZ173" i="20"/>
  <c r="BZ174" i="20"/>
  <c r="BZ175" i="20"/>
  <c r="BZ176" i="20"/>
  <c r="BZ177" i="20"/>
  <c r="BZ178" i="20"/>
  <c r="BZ179" i="20"/>
  <c r="BZ180" i="20"/>
  <c r="BZ181" i="20"/>
  <c r="BZ182" i="20"/>
  <c r="BZ183" i="20"/>
  <c r="BZ184" i="20"/>
  <c r="BZ185" i="20"/>
  <c r="BZ186" i="20"/>
  <c r="BZ187" i="20"/>
  <c r="BZ188" i="20"/>
  <c r="BZ189" i="20"/>
  <c r="BZ190" i="20"/>
  <c r="BZ191" i="20"/>
  <c r="BZ192" i="20"/>
  <c r="BZ193" i="20"/>
  <c r="BZ194" i="20"/>
  <c r="BZ195" i="20"/>
  <c r="BZ196" i="20"/>
  <c r="BZ197" i="20"/>
  <c r="BZ198" i="20"/>
  <c r="BZ199" i="20"/>
  <c r="BZ200" i="20"/>
  <c r="BZ201" i="20"/>
  <c r="BZ202" i="20"/>
  <c r="BZ203" i="20"/>
  <c r="BZ204" i="20"/>
  <c r="BZ205" i="20"/>
  <c r="BZ206" i="20"/>
  <c r="BZ207" i="20"/>
  <c r="BZ208" i="20"/>
  <c r="BZ209" i="20"/>
  <c r="BZ210" i="20"/>
  <c r="BZ211" i="20"/>
  <c r="BZ212" i="20"/>
  <c r="BZ213" i="20"/>
  <c r="BZ214" i="20"/>
  <c r="BZ215" i="20"/>
  <c r="BZ216" i="20"/>
  <c r="BZ217" i="20"/>
  <c r="BZ218" i="20"/>
  <c r="BZ219" i="20"/>
  <c r="BZ220" i="20"/>
  <c r="BZ221" i="20"/>
  <c r="BZ222" i="20"/>
  <c r="BZ223" i="20"/>
  <c r="BZ224" i="20"/>
  <c r="BZ225" i="20"/>
  <c r="BZ226" i="20"/>
  <c r="BZ227" i="20"/>
  <c r="BZ228" i="20"/>
  <c r="BZ229" i="20"/>
  <c r="BZ230" i="20"/>
  <c r="BZ231" i="20"/>
  <c r="BZ232" i="20"/>
  <c r="BZ233" i="20"/>
  <c r="BZ234" i="20"/>
  <c r="BZ235" i="20"/>
  <c r="BZ236" i="20"/>
  <c r="BZ237" i="20"/>
  <c r="BZ238" i="20"/>
  <c r="BZ239" i="20"/>
  <c r="BZ240" i="20"/>
  <c r="BZ241" i="20"/>
  <c r="BZ242" i="20"/>
  <c r="BZ243" i="20"/>
  <c r="BZ244" i="20"/>
  <c r="BZ245" i="20"/>
  <c r="BZ246" i="20"/>
  <c r="BZ247" i="20"/>
  <c r="BZ248" i="20"/>
  <c r="BZ249" i="20"/>
  <c r="BZ250" i="20"/>
  <c r="BZ251" i="20"/>
  <c r="BZ252" i="20"/>
  <c r="BZ253" i="20"/>
  <c r="BZ254" i="20"/>
  <c r="BZ255" i="20"/>
  <c r="BZ256" i="20"/>
  <c r="BZ257" i="20"/>
  <c r="BZ258" i="20"/>
  <c r="BZ259" i="20"/>
  <c r="BZ260" i="20"/>
  <c r="BZ261" i="20"/>
  <c r="BZ262" i="20"/>
  <c r="BZ263" i="20"/>
  <c r="BZ264" i="20"/>
  <c r="BZ265" i="20"/>
  <c r="BZ266" i="20"/>
  <c r="BZ267" i="20"/>
  <c r="BZ268" i="20"/>
  <c r="BZ269" i="20"/>
  <c r="BZ270" i="20"/>
  <c r="BZ271" i="20"/>
  <c r="BZ272" i="20"/>
  <c r="BZ273" i="20"/>
  <c r="BZ274" i="20"/>
  <c r="BZ275" i="20"/>
  <c r="BZ276" i="20"/>
  <c r="BZ277" i="20"/>
  <c r="BZ278" i="20"/>
  <c r="BZ279" i="20"/>
  <c r="BZ280" i="20"/>
  <c r="BZ281" i="20"/>
  <c r="BZ282" i="20"/>
  <c r="BZ283" i="20"/>
  <c r="BZ284" i="20"/>
  <c r="BZ285" i="20"/>
  <c r="BZ286" i="20"/>
  <c r="BZ287" i="20"/>
  <c r="BZ288" i="20"/>
  <c r="BZ289" i="20"/>
  <c r="BZ290" i="20"/>
  <c r="BZ291" i="20"/>
  <c r="BZ292" i="20"/>
  <c r="BZ293" i="20"/>
  <c r="BZ294" i="20"/>
  <c r="BZ295" i="20"/>
  <c r="BZ296" i="20"/>
  <c r="BZ297" i="20"/>
  <c r="BZ298" i="20"/>
  <c r="BZ299" i="20"/>
  <c r="BZ300" i="20"/>
  <c r="BZ301" i="20"/>
  <c r="BZ302" i="20"/>
  <c r="BZ303" i="20"/>
  <c r="BZ304" i="20"/>
  <c r="BZ305" i="20"/>
  <c r="BZ306" i="20"/>
  <c r="BZ307" i="20"/>
  <c r="BZ308" i="20"/>
  <c r="BZ309" i="20"/>
  <c r="BZ310" i="20"/>
  <c r="BZ311" i="20"/>
  <c r="BZ312" i="20"/>
  <c r="BZ313" i="20"/>
  <c r="BZ314" i="20"/>
  <c r="BZ315" i="20"/>
  <c r="BZ316" i="20"/>
  <c r="BZ317" i="20"/>
  <c r="BZ318" i="20"/>
  <c r="BZ319" i="20"/>
  <c r="BZ320" i="20"/>
  <c r="BZ321" i="20"/>
  <c r="BZ322" i="20"/>
  <c r="BZ323" i="20"/>
  <c r="BZ324" i="20"/>
  <c r="BZ325" i="20"/>
  <c r="BZ326" i="20"/>
  <c r="BZ327" i="20"/>
  <c r="BZ328" i="20"/>
  <c r="BZ329" i="20"/>
  <c r="BZ330" i="20"/>
  <c r="BZ331" i="20"/>
  <c r="BZ332" i="20"/>
  <c r="BZ333" i="20"/>
  <c r="BZ334" i="20"/>
  <c r="BZ335" i="20"/>
  <c r="BZ336" i="20"/>
  <c r="BZ337" i="20"/>
  <c r="BZ338" i="20"/>
  <c r="BZ339" i="20"/>
  <c r="BZ340" i="20"/>
  <c r="BZ341" i="20"/>
  <c r="BZ342" i="20"/>
  <c r="BZ343" i="20"/>
  <c r="BZ344" i="20"/>
  <c r="BZ345" i="20"/>
  <c r="BZ346" i="20"/>
  <c r="BZ347" i="20"/>
  <c r="BZ348" i="20"/>
  <c r="BZ349" i="20"/>
  <c r="BZ350" i="20"/>
  <c r="BZ351" i="20"/>
  <c r="BZ352" i="20"/>
  <c r="BZ353" i="20"/>
  <c r="BZ354" i="20"/>
  <c r="BZ355" i="20"/>
  <c r="BZ356" i="20"/>
  <c r="BZ357" i="20"/>
  <c r="BZ358" i="20"/>
  <c r="BZ359" i="20"/>
  <c r="BZ360" i="20"/>
  <c r="BZ361" i="20"/>
  <c r="BZ362" i="20"/>
  <c r="BZ363" i="20"/>
  <c r="BZ364" i="20"/>
  <c r="BZ365" i="20"/>
  <c r="BZ366" i="20"/>
  <c r="BZ367" i="20"/>
  <c r="BZ368" i="20"/>
  <c r="BZ369" i="20"/>
  <c r="BZ370" i="20"/>
  <c r="BZ371" i="20"/>
  <c r="BZ372" i="20"/>
  <c r="BZ373" i="20"/>
  <c r="BZ374" i="20"/>
  <c r="BZ375" i="20"/>
  <c r="BZ376" i="20"/>
  <c r="BZ377" i="20"/>
  <c r="BZ378" i="20"/>
  <c r="BZ379" i="20"/>
  <c r="BZ380" i="20"/>
  <c r="BZ381" i="20"/>
  <c r="BZ382" i="20"/>
  <c r="BZ383" i="20"/>
  <c r="BZ384" i="20"/>
  <c r="BZ385" i="20"/>
  <c r="BZ386" i="20"/>
  <c r="BZ387" i="20"/>
  <c r="BZ388" i="20"/>
  <c r="BZ389" i="20"/>
  <c r="BZ390" i="20"/>
  <c r="BZ391" i="20"/>
  <c r="BZ392" i="20"/>
  <c r="BZ393" i="20"/>
  <c r="BZ394" i="20"/>
  <c r="BZ395" i="20"/>
  <c r="BZ396" i="20"/>
  <c r="BZ397" i="20"/>
  <c r="BZ398" i="20"/>
  <c r="BZ399" i="20"/>
  <c r="BZ400" i="20"/>
  <c r="BZ401" i="20"/>
  <c r="BZ402" i="20"/>
  <c r="BZ403" i="20"/>
  <c r="BZ404" i="20"/>
  <c r="BZ405" i="20"/>
  <c r="BZ406" i="20"/>
  <c r="BZ407" i="20"/>
  <c r="BZ408" i="20"/>
  <c r="BZ409" i="20"/>
  <c r="BZ410" i="20"/>
  <c r="BZ411" i="20"/>
  <c r="BZ412" i="20"/>
  <c r="BZ413" i="20"/>
  <c r="BZ414" i="20"/>
  <c r="BZ415" i="20"/>
  <c r="BZ416" i="20"/>
  <c r="BZ417" i="20"/>
  <c r="BZ418" i="20"/>
  <c r="BZ419" i="20"/>
  <c r="BZ420" i="20"/>
  <c r="BZ421" i="20"/>
  <c r="BZ422" i="20"/>
  <c r="BZ423" i="20"/>
  <c r="BZ424" i="20"/>
  <c r="BZ425" i="20"/>
  <c r="BZ426" i="20"/>
  <c r="BZ427" i="20"/>
  <c r="BZ428" i="20"/>
  <c r="BZ429" i="20"/>
  <c r="BZ430" i="20"/>
  <c r="BZ431" i="20"/>
  <c r="BZ432" i="20"/>
  <c r="BZ433" i="20"/>
  <c r="BZ434" i="20"/>
  <c r="BZ435" i="20"/>
  <c r="BZ436" i="20"/>
  <c r="BZ437" i="20"/>
  <c r="BZ438" i="20"/>
  <c r="BZ439" i="20"/>
  <c r="BZ440" i="20"/>
  <c r="BZ441" i="20"/>
  <c r="BZ442" i="20"/>
  <c r="BZ443" i="20"/>
  <c r="BZ444" i="20"/>
  <c r="BZ445" i="20"/>
  <c r="BZ446" i="20"/>
  <c r="BZ447" i="20"/>
  <c r="BZ448" i="20"/>
  <c r="BZ449" i="20"/>
  <c r="BZ450" i="20"/>
  <c r="BZ451" i="20"/>
  <c r="BZ452" i="20"/>
  <c r="BZ453" i="20"/>
  <c r="BZ454" i="20"/>
  <c r="BZ455" i="20"/>
  <c r="BZ456" i="20"/>
  <c r="BZ457" i="20"/>
  <c r="BZ458" i="20"/>
  <c r="BZ459" i="20"/>
  <c r="BZ460" i="20"/>
  <c r="BZ461" i="20"/>
  <c r="BZ462" i="20"/>
  <c r="BZ463" i="20"/>
  <c r="BZ464" i="20"/>
  <c r="BZ465" i="20"/>
  <c r="BZ466" i="20"/>
  <c r="BZ467" i="20"/>
  <c r="BZ468" i="20"/>
  <c r="BZ469" i="20"/>
  <c r="BZ470" i="20"/>
  <c r="BZ471" i="20"/>
  <c r="BZ472" i="20"/>
  <c r="BZ473" i="20"/>
  <c r="BZ474" i="20"/>
  <c r="BZ475" i="20"/>
  <c r="BZ476" i="20"/>
  <c r="BZ477" i="20"/>
  <c r="BZ478" i="20"/>
  <c r="BZ479" i="20"/>
  <c r="BZ480" i="20"/>
  <c r="BZ481" i="20"/>
  <c r="BZ482" i="20"/>
  <c r="BZ483" i="20"/>
  <c r="BZ484" i="20"/>
  <c r="BZ485" i="20"/>
  <c r="BZ486" i="20"/>
  <c r="BZ487" i="20"/>
  <c r="BZ488" i="20"/>
  <c r="BZ489" i="20"/>
  <c r="BZ490" i="20"/>
  <c r="BZ491" i="20"/>
  <c r="BZ492" i="20"/>
  <c r="BZ493" i="20"/>
  <c r="BZ494" i="20"/>
  <c r="BZ495" i="20"/>
  <c r="BZ496" i="20"/>
  <c r="BZ497" i="20"/>
  <c r="BZ498" i="20"/>
  <c r="BZ499" i="20"/>
  <c r="BZ500" i="20"/>
  <c r="BZ501" i="20"/>
  <c r="BZ502" i="20"/>
  <c r="BZ503" i="20"/>
  <c r="BZ504" i="20"/>
  <c r="BZ505" i="20"/>
  <c r="BZ506" i="20"/>
  <c r="BZ507" i="20"/>
  <c r="BZ508" i="20"/>
  <c r="BZ509" i="20"/>
  <c r="BZ510" i="20"/>
  <c r="BZ511" i="20"/>
  <c r="BZ512" i="20"/>
  <c r="BZ513" i="20"/>
  <c r="BZ514" i="20"/>
  <c r="BZ515" i="20"/>
  <c r="BZ516" i="20"/>
  <c r="BZ517" i="20"/>
  <c r="BZ518" i="20"/>
  <c r="BZ519" i="20"/>
  <c r="BZ520" i="20"/>
  <c r="BZ521" i="20"/>
  <c r="BZ522" i="20"/>
  <c r="BZ523" i="20"/>
  <c r="BZ524" i="20"/>
  <c r="BZ525" i="20"/>
  <c r="BZ526" i="20"/>
  <c r="BZ527" i="20"/>
  <c r="BZ528" i="20"/>
  <c r="BZ529" i="20"/>
  <c r="BZ530" i="20"/>
  <c r="BZ531" i="20"/>
  <c r="BZ532" i="20"/>
  <c r="BZ533" i="20"/>
  <c r="BZ534" i="20"/>
  <c r="BZ535" i="20"/>
  <c r="BZ536" i="20"/>
  <c r="BZ537" i="20"/>
  <c r="BZ538" i="20"/>
  <c r="BZ539" i="20"/>
  <c r="BZ540" i="20"/>
  <c r="BZ541" i="20"/>
  <c r="BZ542" i="20"/>
  <c r="BZ543" i="20"/>
  <c r="BZ544" i="20"/>
  <c r="BZ545" i="20"/>
  <c r="BZ546" i="20"/>
  <c r="BZ547" i="20"/>
  <c r="BZ548" i="20"/>
  <c r="BZ549" i="20"/>
  <c r="BZ550" i="20"/>
  <c r="BZ551" i="20"/>
  <c r="BZ552" i="20"/>
  <c r="BZ553" i="20"/>
  <c r="BZ554" i="20"/>
  <c r="BZ555" i="20"/>
  <c r="BZ556" i="20"/>
  <c r="BZ557" i="20"/>
  <c r="BZ558" i="20"/>
  <c r="BZ559" i="20"/>
  <c r="BZ560" i="20"/>
  <c r="BZ561" i="20"/>
  <c r="BZ562" i="20"/>
  <c r="BZ563" i="20"/>
  <c r="BZ564" i="20"/>
  <c r="BZ565" i="20"/>
  <c r="BY2" i="20"/>
  <c r="BY3" i="20"/>
  <c r="BY4" i="20"/>
  <c r="BY5" i="20"/>
  <c r="BY6" i="20"/>
  <c r="BY7" i="20"/>
  <c r="BY8" i="20"/>
  <c r="BY9" i="20"/>
  <c r="BY10" i="20"/>
  <c r="BY11" i="20"/>
  <c r="BY12" i="20"/>
  <c r="BY13" i="20"/>
  <c r="BY14" i="20"/>
  <c r="BY15" i="20"/>
  <c r="BY16" i="20"/>
  <c r="BY17" i="20"/>
  <c r="BY18" i="20"/>
  <c r="BY19" i="20"/>
  <c r="BY20" i="20"/>
  <c r="BY21" i="20"/>
  <c r="BY22" i="20"/>
  <c r="BY23" i="20"/>
  <c r="BY24" i="20"/>
  <c r="BY25" i="20"/>
  <c r="BY26" i="20"/>
  <c r="BY27" i="20"/>
  <c r="BY28" i="20"/>
  <c r="BY29" i="20"/>
  <c r="BY30" i="20"/>
  <c r="BY31" i="20"/>
  <c r="BY32" i="20"/>
  <c r="BY33" i="20"/>
  <c r="BY34" i="20"/>
  <c r="BY35" i="20"/>
  <c r="BY36" i="20"/>
  <c r="BY37" i="20"/>
  <c r="BY38" i="20"/>
  <c r="BY39" i="20"/>
  <c r="BY40" i="20"/>
  <c r="BY41" i="20"/>
  <c r="BY42" i="20"/>
  <c r="BY43" i="20"/>
  <c r="BY44" i="20"/>
  <c r="BY45" i="20"/>
  <c r="BY46" i="20"/>
  <c r="BY47" i="20"/>
  <c r="BY48" i="20"/>
  <c r="BY49" i="20"/>
  <c r="BY50" i="20"/>
  <c r="BY51" i="20"/>
  <c r="BY52" i="20"/>
  <c r="BY53" i="20"/>
  <c r="BY54" i="20"/>
  <c r="BY55" i="20"/>
  <c r="BY56" i="20"/>
  <c r="BY57" i="20"/>
  <c r="BY58" i="20"/>
  <c r="BY59" i="20"/>
  <c r="BY60" i="20"/>
  <c r="BY61" i="20"/>
  <c r="BY62" i="20"/>
  <c r="BY63" i="20"/>
  <c r="BY64" i="20"/>
  <c r="BY65" i="20"/>
  <c r="BY66" i="20"/>
  <c r="BY67" i="20"/>
  <c r="BY68" i="20"/>
  <c r="BY69" i="20"/>
  <c r="BY70" i="20"/>
  <c r="BY71" i="20"/>
  <c r="BY72" i="20"/>
  <c r="BY73" i="20"/>
  <c r="BY74" i="20"/>
  <c r="BY75" i="20"/>
  <c r="BY76" i="20"/>
  <c r="BY77" i="20"/>
  <c r="BY78" i="20"/>
  <c r="BY79" i="20"/>
  <c r="BY80" i="20"/>
  <c r="BY81" i="20"/>
  <c r="BY82" i="20"/>
  <c r="BY83" i="20"/>
  <c r="BY84" i="20"/>
  <c r="BY85" i="20"/>
  <c r="BY86" i="20"/>
  <c r="BY87" i="20"/>
  <c r="BY88" i="20"/>
  <c r="BY89" i="20"/>
  <c r="BY90" i="20"/>
  <c r="BY91" i="20"/>
  <c r="BY92" i="20"/>
  <c r="BY93" i="20"/>
  <c r="BY94" i="20"/>
  <c r="BY95" i="20"/>
  <c r="BY96" i="20"/>
  <c r="BY97" i="20"/>
  <c r="BY98" i="20"/>
  <c r="BY99" i="20"/>
  <c r="BY100" i="20"/>
  <c r="BY101" i="20"/>
  <c r="BY102" i="20"/>
  <c r="BY103" i="20"/>
  <c r="BY104" i="20"/>
  <c r="BY105" i="20"/>
  <c r="BY106" i="20"/>
  <c r="BY107" i="20"/>
  <c r="BY108" i="20"/>
  <c r="BY109" i="20"/>
  <c r="BY110" i="20"/>
  <c r="BY111" i="20"/>
  <c r="BY112" i="20"/>
  <c r="BY113" i="20"/>
  <c r="BY114" i="20"/>
  <c r="BY115" i="20"/>
  <c r="BY116" i="20"/>
  <c r="BY117" i="20"/>
  <c r="BY118" i="20"/>
  <c r="BY119" i="20"/>
  <c r="BY120" i="20"/>
  <c r="BY121" i="20"/>
  <c r="BY122" i="20"/>
  <c r="BY123" i="20"/>
  <c r="BY124" i="20"/>
  <c r="BY125" i="20"/>
  <c r="BY126" i="20"/>
  <c r="BY127" i="20"/>
  <c r="BY128" i="20"/>
  <c r="BY129" i="20"/>
  <c r="BY130" i="20"/>
  <c r="BY131" i="20"/>
  <c r="BY132" i="20"/>
  <c r="BY133" i="20"/>
  <c r="BY134" i="20"/>
  <c r="BY135" i="20"/>
  <c r="BY136" i="20"/>
  <c r="BY137" i="20"/>
  <c r="BY138" i="20"/>
  <c r="BY139" i="20"/>
  <c r="BY140" i="20"/>
  <c r="BY141" i="20"/>
  <c r="BY142" i="20"/>
  <c r="BY143" i="20"/>
  <c r="BY144" i="20"/>
  <c r="BY145" i="20"/>
  <c r="BY146" i="20"/>
  <c r="BY147" i="20"/>
  <c r="BY148" i="20"/>
  <c r="BY149" i="20"/>
  <c r="BY150" i="20"/>
  <c r="BY151" i="20"/>
  <c r="BY152" i="20"/>
  <c r="BY153" i="20"/>
  <c r="BY154" i="20"/>
  <c r="BY155" i="20"/>
  <c r="BY156" i="20"/>
  <c r="BY157" i="20"/>
  <c r="BY158" i="20"/>
  <c r="BY159" i="20"/>
  <c r="BY160" i="20"/>
  <c r="BY161" i="20"/>
  <c r="BY162" i="20"/>
  <c r="BY163" i="20"/>
  <c r="BY164" i="20"/>
  <c r="BY165" i="20"/>
  <c r="BY166" i="20"/>
  <c r="BY167" i="20"/>
  <c r="BY168" i="20"/>
  <c r="BY169" i="20"/>
  <c r="BY170" i="20"/>
  <c r="BY171" i="20"/>
  <c r="BY172" i="20"/>
  <c r="BY173" i="20"/>
  <c r="BY174" i="20"/>
  <c r="BY175" i="20"/>
  <c r="BY176" i="20"/>
  <c r="BY177" i="20"/>
  <c r="BY178" i="20"/>
  <c r="BY179" i="20"/>
  <c r="BY180" i="20"/>
  <c r="BY181" i="20"/>
  <c r="BY182" i="20"/>
  <c r="BY183" i="20"/>
  <c r="BY184" i="20"/>
  <c r="BY185" i="20"/>
  <c r="BY186" i="20"/>
  <c r="BY187" i="20"/>
  <c r="BY188" i="20"/>
  <c r="BY189" i="20"/>
  <c r="BY190" i="20"/>
  <c r="BY191" i="20"/>
  <c r="BY192" i="20"/>
  <c r="BY193" i="20"/>
  <c r="BY194" i="20"/>
  <c r="BY195" i="20"/>
  <c r="BY196" i="20"/>
  <c r="BY197" i="20"/>
  <c r="BY198" i="20"/>
  <c r="BY199" i="20"/>
  <c r="BY200" i="20"/>
  <c r="BY201" i="20"/>
  <c r="BY202" i="20"/>
  <c r="BY203" i="20"/>
  <c r="BY204" i="20"/>
  <c r="BY205" i="20"/>
  <c r="BY206" i="20"/>
  <c r="BY207" i="20"/>
  <c r="BY208" i="20"/>
  <c r="BY209" i="20"/>
  <c r="BY210" i="20"/>
  <c r="BY211" i="20"/>
  <c r="BY212" i="20"/>
  <c r="BY213" i="20"/>
  <c r="BY214" i="20"/>
  <c r="BY215" i="20"/>
  <c r="BY216" i="20"/>
  <c r="BY217" i="20"/>
  <c r="BY218" i="20"/>
  <c r="BY219" i="20"/>
  <c r="BY220" i="20"/>
  <c r="BY221" i="20"/>
  <c r="BY222" i="20"/>
  <c r="BY223" i="20"/>
  <c r="BY224" i="20"/>
  <c r="BY225" i="20"/>
  <c r="BY226" i="20"/>
  <c r="BY227" i="20"/>
  <c r="BY228" i="20"/>
  <c r="BY229" i="20"/>
  <c r="BY230" i="20"/>
  <c r="BY231" i="20"/>
  <c r="BY232" i="20"/>
  <c r="BY233" i="20"/>
  <c r="BY234" i="20"/>
  <c r="BY235" i="20"/>
  <c r="BY236" i="20"/>
  <c r="BY237" i="20"/>
  <c r="BY238" i="20"/>
  <c r="BY239" i="20"/>
  <c r="BY240" i="20"/>
  <c r="BY241" i="20"/>
  <c r="BY242" i="20"/>
  <c r="BY243" i="20"/>
  <c r="BY244" i="20"/>
  <c r="BY245" i="20"/>
  <c r="BY246" i="20"/>
  <c r="BY247" i="20"/>
  <c r="BY248" i="20"/>
  <c r="BY249" i="20"/>
  <c r="BY250" i="20"/>
  <c r="BY251" i="20"/>
  <c r="BY252" i="20"/>
  <c r="BY253" i="20"/>
  <c r="BY254" i="20"/>
  <c r="BY255" i="20"/>
  <c r="BY256" i="20"/>
  <c r="BY257" i="20"/>
  <c r="BY258" i="20"/>
  <c r="BY259" i="20"/>
  <c r="BY260" i="20"/>
  <c r="BY261" i="20"/>
  <c r="BY262" i="20"/>
  <c r="BY263" i="20"/>
  <c r="BY264" i="20"/>
  <c r="BY265" i="20"/>
  <c r="BY266" i="20"/>
  <c r="BY267" i="20"/>
  <c r="BY268" i="20"/>
  <c r="BY269" i="20"/>
  <c r="BY270" i="20"/>
  <c r="BY271" i="20"/>
  <c r="BY272" i="20"/>
  <c r="BY273" i="20"/>
  <c r="BY274" i="20"/>
  <c r="BY275" i="20"/>
  <c r="BY276" i="20"/>
  <c r="BY277" i="20"/>
  <c r="BY278" i="20"/>
  <c r="BY279" i="20"/>
  <c r="BY280" i="20"/>
  <c r="BY281" i="20"/>
  <c r="BY282" i="20"/>
  <c r="BY283" i="20"/>
  <c r="BY284" i="20"/>
  <c r="BY285" i="20"/>
  <c r="BY286" i="20"/>
  <c r="BY287" i="20"/>
  <c r="BY288" i="20"/>
  <c r="BY289" i="20"/>
  <c r="BY290" i="20"/>
  <c r="BY291" i="20"/>
  <c r="BY292" i="20"/>
  <c r="BY293" i="20"/>
  <c r="BY294" i="20"/>
  <c r="BY295" i="20"/>
  <c r="BY296" i="20"/>
  <c r="BY297" i="20"/>
  <c r="BY298" i="20"/>
  <c r="BY299" i="20"/>
  <c r="BY300" i="20"/>
  <c r="BY301" i="20"/>
  <c r="BY302" i="20"/>
  <c r="BY303" i="20"/>
  <c r="BY304" i="20"/>
  <c r="BY305" i="20"/>
  <c r="BY306" i="20"/>
  <c r="BY307" i="20"/>
  <c r="BY308" i="20"/>
  <c r="BY309" i="20"/>
  <c r="BY310" i="20"/>
  <c r="BY311" i="20"/>
  <c r="BY312" i="20"/>
  <c r="BY313" i="20"/>
  <c r="BY314" i="20"/>
  <c r="BY315" i="20"/>
  <c r="BY316" i="20"/>
  <c r="BY317" i="20"/>
  <c r="BY318" i="20"/>
  <c r="BY319" i="20"/>
  <c r="BY320" i="20"/>
  <c r="BY321" i="20"/>
  <c r="BY322" i="20"/>
  <c r="BY323" i="20"/>
  <c r="BY324" i="20"/>
  <c r="BY325" i="20"/>
  <c r="BY326" i="20"/>
  <c r="BY327" i="20"/>
  <c r="BY328" i="20"/>
  <c r="BY329" i="20"/>
  <c r="BY330" i="20"/>
  <c r="BY331" i="20"/>
  <c r="BY332" i="20"/>
  <c r="BY333" i="20"/>
  <c r="BY334" i="20"/>
  <c r="BY335" i="20"/>
  <c r="BY336" i="20"/>
  <c r="BY337" i="20"/>
  <c r="BY338" i="20"/>
  <c r="BY339" i="20"/>
  <c r="BY340" i="20"/>
  <c r="BY341" i="20"/>
  <c r="BY342" i="20"/>
  <c r="BY343" i="20"/>
  <c r="BY344" i="20"/>
  <c r="BY345" i="20"/>
  <c r="BY346" i="20"/>
  <c r="BY347" i="20"/>
  <c r="BY348" i="20"/>
  <c r="BY349" i="20"/>
  <c r="BY350" i="20"/>
  <c r="BY351" i="20"/>
  <c r="BY352" i="20"/>
  <c r="BY353" i="20"/>
  <c r="BY354" i="20"/>
  <c r="BY355" i="20"/>
  <c r="BY356" i="20"/>
  <c r="BY357" i="20"/>
  <c r="BY358" i="20"/>
  <c r="BY359" i="20"/>
  <c r="BY360" i="20"/>
  <c r="BY361" i="20"/>
  <c r="BY362" i="20"/>
  <c r="BY363" i="20"/>
  <c r="BY364" i="20"/>
  <c r="BY365" i="20"/>
  <c r="BY366" i="20"/>
  <c r="BY367" i="20"/>
  <c r="BY368" i="20"/>
  <c r="BY369" i="20"/>
  <c r="BY370" i="20"/>
  <c r="BY371" i="20"/>
  <c r="BY372" i="20"/>
  <c r="BY373" i="20"/>
  <c r="BY374" i="20"/>
  <c r="BY375" i="20"/>
  <c r="BY376" i="20"/>
  <c r="BY377" i="20"/>
  <c r="BY378" i="20"/>
  <c r="BY379" i="20"/>
  <c r="BY380" i="20"/>
  <c r="BY381" i="20"/>
  <c r="BY382" i="20"/>
  <c r="BY383" i="20"/>
  <c r="BY384" i="20"/>
  <c r="BY385" i="20"/>
  <c r="BY386" i="20"/>
  <c r="BY387" i="20"/>
  <c r="BY388" i="20"/>
  <c r="BY389" i="20"/>
  <c r="BY390" i="20"/>
  <c r="BY391" i="20"/>
  <c r="BY392" i="20"/>
  <c r="BY393" i="20"/>
  <c r="BY394" i="20"/>
  <c r="BY395" i="20"/>
  <c r="BY396" i="20"/>
  <c r="BY397" i="20"/>
  <c r="BY398" i="20"/>
  <c r="BY399" i="20"/>
  <c r="BY400" i="20"/>
  <c r="BY401" i="20"/>
  <c r="BY402" i="20"/>
  <c r="BY403" i="20"/>
  <c r="BY404" i="20"/>
  <c r="BY405" i="20"/>
  <c r="BY406" i="20"/>
  <c r="BY407" i="20"/>
  <c r="BY408" i="20"/>
  <c r="BY409" i="20"/>
  <c r="BY410" i="20"/>
  <c r="BY411" i="20"/>
  <c r="BY412" i="20"/>
  <c r="BY413" i="20"/>
  <c r="BY414" i="20"/>
  <c r="BY415" i="20"/>
  <c r="BY416" i="20"/>
  <c r="BY417" i="20"/>
  <c r="BY418" i="20"/>
  <c r="BY419" i="20"/>
  <c r="BY420" i="20"/>
  <c r="BY421" i="20"/>
  <c r="BY422" i="20"/>
  <c r="BY423" i="20"/>
  <c r="BY424" i="20"/>
  <c r="BY425" i="20"/>
  <c r="BY426" i="20"/>
  <c r="BY427" i="20"/>
  <c r="BY428" i="20"/>
  <c r="BY429" i="20"/>
  <c r="BY430" i="20"/>
  <c r="BY431" i="20"/>
  <c r="BY432" i="20"/>
  <c r="BY433" i="20"/>
  <c r="BY434" i="20"/>
  <c r="BY435" i="20"/>
  <c r="BY436" i="20"/>
  <c r="BY437" i="20"/>
  <c r="BY438" i="20"/>
  <c r="BY439" i="20"/>
  <c r="BY440" i="20"/>
  <c r="BY441" i="20"/>
  <c r="BY442" i="20"/>
  <c r="BY443" i="20"/>
  <c r="BY444" i="20"/>
  <c r="BY445" i="20"/>
  <c r="BY446" i="20"/>
  <c r="BY447" i="20"/>
  <c r="BY448" i="20"/>
  <c r="BY449" i="20"/>
  <c r="BY450" i="20"/>
  <c r="BY451" i="20"/>
  <c r="BY452" i="20"/>
  <c r="BY453" i="20"/>
  <c r="BY454" i="20"/>
  <c r="BY455" i="20"/>
  <c r="BY456" i="20"/>
  <c r="BY457" i="20"/>
  <c r="BY458" i="20"/>
  <c r="BY459" i="20"/>
  <c r="BY460" i="20"/>
  <c r="BY461" i="20"/>
  <c r="BY462" i="20"/>
  <c r="BY463" i="20"/>
  <c r="BY464" i="20"/>
  <c r="BY465" i="20"/>
  <c r="BY466" i="20"/>
  <c r="BY467" i="20"/>
  <c r="BY468" i="20"/>
  <c r="BY469" i="20"/>
  <c r="BY470" i="20"/>
  <c r="BY471" i="20"/>
  <c r="BY472" i="20"/>
  <c r="BY473" i="20"/>
  <c r="BY474" i="20"/>
  <c r="BY475" i="20"/>
  <c r="BY476" i="20"/>
  <c r="BY477" i="20"/>
  <c r="BY478" i="20"/>
  <c r="BY479" i="20"/>
  <c r="BY480" i="20"/>
  <c r="BY481" i="20"/>
  <c r="BY482" i="20"/>
  <c r="BY483" i="20"/>
  <c r="BY484" i="20"/>
  <c r="BY485" i="20"/>
  <c r="BY486" i="20"/>
  <c r="BY487" i="20"/>
  <c r="BY488" i="20"/>
  <c r="BY489" i="20"/>
  <c r="BY490" i="20"/>
  <c r="BY491" i="20"/>
  <c r="BY492" i="20"/>
  <c r="BY493" i="20"/>
  <c r="BY494" i="20"/>
  <c r="BY495" i="20"/>
  <c r="BY496" i="20"/>
  <c r="BY497" i="20"/>
  <c r="BY498" i="20"/>
  <c r="BY499" i="20"/>
  <c r="BY500" i="20"/>
  <c r="BY501" i="20"/>
  <c r="BY502" i="20"/>
  <c r="BY503" i="20"/>
  <c r="BY504" i="20"/>
  <c r="BY505" i="20"/>
  <c r="BY506" i="20"/>
  <c r="BY507" i="20"/>
  <c r="BY508" i="20"/>
  <c r="BY509" i="20"/>
  <c r="BY510" i="20"/>
  <c r="BY511" i="20"/>
  <c r="BY512" i="20"/>
  <c r="BY513" i="20"/>
  <c r="BY514" i="20"/>
  <c r="BY515" i="20"/>
  <c r="BY516" i="20"/>
  <c r="BY517" i="20"/>
  <c r="BY518" i="20"/>
  <c r="BY519" i="20"/>
  <c r="BY520" i="20"/>
  <c r="BY521" i="20"/>
  <c r="BY522" i="20"/>
  <c r="BY523" i="20"/>
  <c r="BY524" i="20"/>
  <c r="BY525" i="20"/>
  <c r="BY526" i="20"/>
  <c r="BY527" i="20"/>
  <c r="BY528" i="20"/>
  <c r="BY529" i="20"/>
  <c r="BY530" i="20"/>
  <c r="BY531" i="20"/>
  <c r="BY532" i="20"/>
  <c r="BY533" i="20"/>
  <c r="BY534" i="20"/>
  <c r="BY535" i="20"/>
  <c r="BY536" i="20"/>
  <c r="BY537" i="20"/>
  <c r="BY538" i="20"/>
  <c r="BY539" i="20"/>
  <c r="BY540" i="20"/>
  <c r="BY541" i="20"/>
  <c r="BY542" i="20"/>
  <c r="BY543" i="20"/>
  <c r="BY544" i="20"/>
  <c r="BY545" i="20"/>
  <c r="BY546" i="20"/>
  <c r="BY547" i="20"/>
  <c r="BY548" i="20"/>
  <c r="BY549" i="20"/>
  <c r="BY550" i="20"/>
  <c r="BY551" i="20"/>
  <c r="BY552" i="20"/>
  <c r="BY553" i="20"/>
  <c r="BY554" i="20"/>
  <c r="BY555" i="20"/>
  <c r="BY556" i="20"/>
  <c r="BY557" i="20"/>
  <c r="BY558" i="20"/>
  <c r="BY559" i="20"/>
  <c r="BY560" i="20"/>
  <c r="BY561" i="20"/>
  <c r="BY562" i="20"/>
  <c r="BY563" i="20"/>
  <c r="BY564" i="20"/>
  <c r="BY565" i="20"/>
  <c r="BX2" i="20"/>
  <c r="BX3" i="20"/>
  <c r="BX4" i="20"/>
  <c r="BX5" i="20"/>
  <c r="BX6" i="20"/>
  <c r="BX7" i="20"/>
  <c r="BX8" i="20"/>
  <c r="BX9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X44" i="20"/>
  <c r="BX45" i="20"/>
  <c r="BX46" i="20"/>
  <c r="BX47" i="20"/>
  <c r="BX48" i="20"/>
  <c r="BX49" i="20"/>
  <c r="BX50" i="20"/>
  <c r="BX51" i="20"/>
  <c r="BX52" i="20"/>
  <c r="BX53" i="20"/>
  <c r="BX54" i="20"/>
  <c r="BX55" i="20"/>
  <c r="BX56" i="20"/>
  <c r="BX57" i="20"/>
  <c r="BX58" i="20"/>
  <c r="BX59" i="20"/>
  <c r="BX60" i="20"/>
  <c r="BX61" i="20"/>
  <c r="BX62" i="20"/>
  <c r="BX63" i="20"/>
  <c r="BX64" i="20"/>
  <c r="BX65" i="20"/>
  <c r="BX66" i="20"/>
  <c r="BX67" i="20"/>
  <c r="BX68" i="20"/>
  <c r="BX69" i="20"/>
  <c r="BX70" i="20"/>
  <c r="BX71" i="20"/>
  <c r="BX72" i="20"/>
  <c r="BX73" i="20"/>
  <c r="BX74" i="20"/>
  <c r="BX75" i="20"/>
  <c r="BX76" i="20"/>
  <c r="BX77" i="20"/>
  <c r="BX78" i="20"/>
  <c r="BX79" i="20"/>
  <c r="BX80" i="20"/>
  <c r="BX81" i="20"/>
  <c r="BX82" i="20"/>
  <c r="BX83" i="20"/>
  <c r="BX84" i="20"/>
  <c r="BX85" i="20"/>
  <c r="BX86" i="20"/>
  <c r="BX87" i="20"/>
  <c r="BX88" i="20"/>
  <c r="BX89" i="20"/>
  <c r="BX90" i="20"/>
  <c r="BX91" i="20"/>
  <c r="BX92" i="20"/>
  <c r="BX93" i="20"/>
  <c r="BX94" i="20"/>
  <c r="BX95" i="20"/>
  <c r="BX96" i="20"/>
  <c r="BX97" i="20"/>
  <c r="BX98" i="20"/>
  <c r="BX99" i="20"/>
  <c r="BX100" i="20"/>
  <c r="BX101" i="20"/>
  <c r="BX102" i="20"/>
  <c r="BX103" i="20"/>
  <c r="BX104" i="20"/>
  <c r="BX105" i="20"/>
  <c r="BX106" i="20"/>
  <c r="BX107" i="20"/>
  <c r="BX108" i="20"/>
  <c r="BX109" i="20"/>
  <c r="BX110" i="20"/>
  <c r="BX111" i="20"/>
  <c r="BX112" i="20"/>
  <c r="BX113" i="20"/>
  <c r="BX114" i="20"/>
  <c r="BX115" i="20"/>
  <c r="BX116" i="20"/>
  <c r="BX117" i="20"/>
  <c r="BX118" i="20"/>
  <c r="BX119" i="20"/>
  <c r="BX120" i="20"/>
  <c r="BX121" i="20"/>
  <c r="BX122" i="20"/>
  <c r="BX123" i="20"/>
  <c r="BX124" i="20"/>
  <c r="BX125" i="20"/>
  <c r="BX126" i="20"/>
  <c r="BX127" i="20"/>
  <c r="BX128" i="20"/>
  <c r="BX129" i="20"/>
  <c r="BX130" i="20"/>
  <c r="BX131" i="20"/>
  <c r="BX132" i="20"/>
  <c r="BX133" i="20"/>
  <c r="BX134" i="20"/>
  <c r="BX135" i="20"/>
  <c r="BX136" i="20"/>
  <c r="BX137" i="20"/>
  <c r="BX138" i="20"/>
  <c r="BX139" i="20"/>
  <c r="BX140" i="20"/>
  <c r="BX141" i="20"/>
  <c r="BX142" i="20"/>
  <c r="BX143" i="20"/>
  <c r="BX144" i="20"/>
  <c r="BX145" i="20"/>
  <c r="BX146" i="20"/>
  <c r="BX147" i="20"/>
  <c r="BX148" i="20"/>
  <c r="BX149" i="20"/>
  <c r="BX150" i="20"/>
  <c r="BX151" i="20"/>
  <c r="BX152" i="20"/>
  <c r="BX153" i="20"/>
  <c r="BX154" i="20"/>
  <c r="BX155" i="20"/>
  <c r="BX156" i="20"/>
  <c r="BX157" i="20"/>
  <c r="BX158" i="20"/>
  <c r="BX159" i="20"/>
  <c r="BX160" i="20"/>
  <c r="BX161" i="20"/>
  <c r="BX162" i="20"/>
  <c r="BX163" i="20"/>
  <c r="BX164" i="20"/>
  <c r="BX165" i="20"/>
  <c r="BX166" i="20"/>
  <c r="BX167" i="20"/>
  <c r="BX168" i="20"/>
  <c r="BX169" i="20"/>
  <c r="BX170" i="20"/>
  <c r="BX171" i="20"/>
  <c r="BX172" i="20"/>
  <c r="BX173" i="20"/>
  <c r="BX174" i="20"/>
  <c r="BX175" i="20"/>
  <c r="BX176" i="20"/>
  <c r="BX177" i="20"/>
  <c r="BX178" i="20"/>
  <c r="BX179" i="20"/>
  <c r="BX180" i="20"/>
  <c r="BX181" i="20"/>
  <c r="BX182" i="20"/>
  <c r="BX183" i="20"/>
  <c r="BX184" i="20"/>
  <c r="BX185" i="20"/>
  <c r="BX186" i="20"/>
  <c r="BX187" i="20"/>
  <c r="BX188" i="20"/>
  <c r="BX189" i="20"/>
  <c r="BX190" i="20"/>
  <c r="BX191" i="20"/>
  <c r="BX192" i="20"/>
  <c r="BX193" i="20"/>
  <c r="BX194" i="20"/>
  <c r="BX195" i="20"/>
  <c r="BX196" i="20"/>
  <c r="BX197" i="20"/>
  <c r="BX198" i="20"/>
  <c r="BX199" i="20"/>
  <c r="BX200" i="20"/>
  <c r="BX201" i="20"/>
  <c r="BX202" i="20"/>
  <c r="BX203" i="20"/>
  <c r="BX204" i="20"/>
  <c r="BX205" i="20"/>
  <c r="BX206" i="20"/>
  <c r="BX207" i="20"/>
  <c r="BX208" i="20"/>
  <c r="BX209" i="20"/>
  <c r="BX210" i="20"/>
  <c r="BX211" i="20"/>
  <c r="BX212" i="20"/>
  <c r="BX213" i="20"/>
  <c r="BX214" i="20"/>
  <c r="BX215" i="20"/>
  <c r="BX216" i="20"/>
  <c r="BX217" i="20"/>
  <c r="BX218" i="20"/>
  <c r="BX219" i="20"/>
  <c r="BX220" i="20"/>
  <c r="BX221" i="20"/>
  <c r="BX222" i="20"/>
  <c r="BX223" i="20"/>
  <c r="BX224" i="20"/>
  <c r="BX225" i="20"/>
  <c r="BX226" i="20"/>
  <c r="BX227" i="20"/>
  <c r="BX228" i="20"/>
  <c r="BX229" i="20"/>
  <c r="BX230" i="20"/>
  <c r="BX231" i="20"/>
  <c r="BX232" i="20"/>
  <c r="BX233" i="20"/>
  <c r="BX234" i="20"/>
  <c r="BX235" i="20"/>
  <c r="BX236" i="20"/>
  <c r="BX237" i="20"/>
  <c r="BX238" i="20"/>
  <c r="BX239" i="20"/>
  <c r="BX240" i="20"/>
  <c r="BX241" i="20"/>
  <c r="BX242" i="20"/>
  <c r="BX243" i="20"/>
  <c r="BX244" i="20"/>
  <c r="BX245" i="20"/>
  <c r="BX246" i="20"/>
  <c r="BX247" i="20"/>
  <c r="BX248" i="20"/>
  <c r="BX249" i="20"/>
  <c r="BX250" i="20"/>
  <c r="BX251" i="20"/>
  <c r="BX252" i="20"/>
  <c r="BX253" i="20"/>
  <c r="BX254" i="20"/>
  <c r="BX255" i="20"/>
  <c r="BX256" i="20"/>
  <c r="BX257" i="20"/>
  <c r="BX258" i="20"/>
  <c r="BX259" i="20"/>
  <c r="BX260" i="20"/>
  <c r="BX261" i="20"/>
  <c r="BX262" i="20"/>
  <c r="BX263" i="20"/>
  <c r="BX264" i="20"/>
  <c r="BX265" i="20"/>
  <c r="BX266" i="20"/>
  <c r="BX267" i="20"/>
  <c r="BX268" i="20"/>
  <c r="BX269" i="20"/>
  <c r="BX270" i="20"/>
  <c r="BX271" i="20"/>
  <c r="BX272" i="20"/>
  <c r="BX273" i="20"/>
  <c r="BX274" i="20"/>
  <c r="BX275" i="20"/>
  <c r="BX276" i="20"/>
  <c r="BX277" i="20"/>
  <c r="BX278" i="20"/>
  <c r="BX279" i="20"/>
  <c r="BX280" i="20"/>
  <c r="BX281" i="20"/>
  <c r="BX282" i="20"/>
  <c r="BX283" i="20"/>
  <c r="BX284" i="20"/>
  <c r="BX285" i="20"/>
  <c r="BX286" i="20"/>
  <c r="BX287" i="20"/>
  <c r="BX288" i="20"/>
  <c r="BX289" i="20"/>
  <c r="BX290" i="20"/>
  <c r="BX291" i="20"/>
  <c r="BX292" i="20"/>
  <c r="BX293" i="20"/>
  <c r="BX294" i="20"/>
  <c r="BX295" i="20"/>
  <c r="BX296" i="20"/>
  <c r="BX297" i="20"/>
  <c r="BX298" i="20"/>
  <c r="BX299" i="20"/>
  <c r="BX300" i="20"/>
  <c r="BX301" i="20"/>
  <c r="BX302" i="20"/>
  <c r="BX303" i="20"/>
  <c r="BX304" i="20"/>
  <c r="BX305" i="20"/>
  <c r="BX306" i="20"/>
  <c r="BX307" i="20"/>
  <c r="BX308" i="20"/>
  <c r="BX309" i="20"/>
  <c r="BX310" i="20"/>
  <c r="BX311" i="20"/>
  <c r="BX312" i="20"/>
  <c r="BX313" i="20"/>
  <c r="BX314" i="20"/>
  <c r="BX315" i="20"/>
  <c r="BX316" i="20"/>
  <c r="BX317" i="20"/>
  <c r="BX318" i="20"/>
  <c r="BX319" i="20"/>
  <c r="BX320" i="20"/>
  <c r="BX321" i="20"/>
  <c r="BX322" i="20"/>
  <c r="BX323" i="20"/>
  <c r="BX324" i="20"/>
  <c r="BX325" i="20"/>
  <c r="BX326" i="20"/>
  <c r="BX327" i="20"/>
  <c r="BX328" i="20"/>
  <c r="BX329" i="20"/>
  <c r="BX330" i="20"/>
  <c r="BX331" i="20"/>
  <c r="BX332" i="20"/>
  <c r="BX333" i="20"/>
  <c r="BX334" i="20"/>
  <c r="BX335" i="20"/>
  <c r="BX336" i="20"/>
  <c r="BX337" i="20"/>
  <c r="BX338" i="20"/>
  <c r="BX339" i="20"/>
  <c r="BX340" i="20"/>
  <c r="BX341" i="20"/>
  <c r="BX342" i="20"/>
  <c r="BX343" i="20"/>
  <c r="BX344" i="20"/>
  <c r="BX345" i="20"/>
  <c r="BX346" i="20"/>
  <c r="BX347" i="20"/>
  <c r="BX348" i="20"/>
  <c r="BX349" i="20"/>
  <c r="BX350" i="20"/>
  <c r="BX351" i="20"/>
  <c r="BX352" i="20"/>
  <c r="BX353" i="20"/>
  <c r="BX354" i="20"/>
  <c r="BX355" i="20"/>
  <c r="BX356" i="20"/>
  <c r="BX357" i="20"/>
  <c r="BX358" i="20"/>
  <c r="BX359" i="20"/>
  <c r="BX360" i="20"/>
  <c r="BX361" i="20"/>
  <c r="BX362" i="20"/>
  <c r="BX363" i="20"/>
  <c r="BX364" i="20"/>
  <c r="BX365" i="20"/>
  <c r="BX366" i="20"/>
  <c r="BX367" i="20"/>
  <c r="BX368" i="20"/>
  <c r="BX369" i="20"/>
  <c r="BX370" i="20"/>
  <c r="BX371" i="20"/>
  <c r="BX372" i="20"/>
  <c r="BX373" i="20"/>
  <c r="BX374" i="20"/>
  <c r="BX375" i="20"/>
  <c r="BX376" i="20"/>
  <c r="BX377" i="20"/>
  <c r="BX378" i="20"/>
  <c r="BX379" i="20"/>
  <c r="BX380" i="20"/>
  <c r="BX381" i="20"/>
  <c r="BX382" i="20"/>
  <c r="BX383" i="20"/>
  <c r="BX384" i="20"/>
  <c r="BX385" i="20"/>
  <c r="BX386" i="20"/>
  <c r="BX387" i="20"/>
  <c r="BX388" i="20"/>
  <c r="BX389" i="20"/>
  <c r="BX390" i="20"/>
  <c r="BX391" i="20"/>
  <c r="BX392" i="20"/>
  <c r="BX393" i="20"/>
  <c r="BX394" i="20"/>
  <c r="BX395" i="20"/>
  <c r="BX396" i="20"/>
  <c r="BX397" i="20"/>
  <c r="BX398" i="20"/>
  <c r="BX399" i="20"/>
  <c r="BX400" i="20"/>
  <c r="BX401" i="20"/>
  <c r="BX402" i="20"/>
  <c r="BX403" i="20"/>
  <c r="BX404" i="20"/>
  <c r="BX405" i="20"/>
  <c r="BX406" i="20"/>
  <c r="BX407" i="20"/>
  <c r="BX408" i="20"/>
  <c r="BX409" i="20"/>
  <c r="BX410" i="20"/>
  <c r="BX411" i="20"/>
  <c r="BX412" i="20"/>
  <c r="BX413" i="20"/>
  <c r="BX414" i="20"/>
  <c r="BX415" i="20"/>
  <c r="BX416" i="20"/>
  <c r="BX417" i="20"/>
  <c r="BX418" i="20"/>
  <c r="BX419" i="20"/>
  <c r="BX420" i="20"/>
  <c r="BX421" i="20"/>
  <c r="BX422" i="20"/>
  <c r="BX423" i="20"/>
  <c r="BX424" i="20"/>
  <c r="BX425" i="20"/>
  <c r="BX426" i="20"/>
  <c r="BX427" i="20"/>
  <c r="BX428" i="20"/>
  <c r="BX429" i="20"/>
  <c r="BX430" i="20"/>
  <c r="BX431" i="20"/>
  <c r="BX432" i="20"/>
  <c r="BX433" i="20"/>
  <c r="BX434" i="20"/>
  <c r="BX435" i="20"/>
  <c r="BX436" i="20"/>
  <c r="BX437" i="20"/>
  <c r="BX438" i="20"/>
  <c r="BX439" i="20"/>
  <c r="BX440" i="20"/>
  <c r="BX441" i="20"/>
  <c r="BX442" i="20"/>
  <c r="BX443" i="20"/>
  <c r="BX444" i="20"/>
  <c r="BX445" i="20"/>
  <c r="BX446" i="20"/>
  <c r="BX447" i="20"/>
  <c r="BX448" i="20"/>
  <c r="BX449" i="20"/>
  <c r="BX450" i="20"/>
  <c r="BX451" i="20"/>
  <c r="BX452" i="20"/>
  <c r="BX453" i="20"/>
  <c r="BX454" i="20"/>
  <c r="BX455" i="20"/>
  <c r="BX456" i="20"/>
  <c r="BX457" i="20"/>
  <c r="BX458" i="20"/>
  <c r="BX459" i="20"/>
  <c r="BX460" i="20"/>
  <c r="BX461" i="20"/>
  <c r="BX462" i="20"/>
  <c r="BX463" i="20"/>
  <c r="BX464" i="20"/>
  <c r="BX465" i="20"/>
  <c r="BX466" i="20"/>
  <c r="BX467" i="20"/>
  <c r="BX468" i="20"/>
  <c r="BX469" i="20"/>
  <c r="BX470" i="20"/>
  <c r="BX471" i="20"/>
  <c r="BX472" i="20"/>
  <c r="BX473" i="20"/>
  <c r="BX474" i="20"/>
  <c r="BX475" i="20"/>
  <c r="BX476" i="20"/>
  <c r="BX477" i="20"/>
  <c r="BX478" i="20"/>
  <c r="BX479" i="20"/>
  <c r="BX480" i="20"/>
  <c r="BX481" i="20"/>
  <c r="BX482" i="20"/>
  <c r="BX483" i="20"/>
  <c r="BX484" i="20"/>
  <c r="BX485" i="20"/>
  <c r="BX486" i="20"/>
  <c r="BX487" i="20"/>
  <c r="BX488" i="20"/>
  <c r="BX489" i="20"/>
  <c r="BX490" i="20"/>
  <c r="BX491" i="20"/>
  <c r="BX492" i="20"/>
  <c r="BX493" i="20"/>
  <c r="BX494" i="20"/>
  <c r="BX495" i="20"/>
  <c r="BX496" i="20"/>
  <c r="BX497" i="20"/>
  <c r="BX498" i="20"/>
  <c r="BX499" i="20"/>
  <c r="BX500" i="20"/>
  <c r="BX501" i="20"/>
  <c r="BX502" i="20"/>
  <c r="BX503" i="20"/>
  <c r="BX504" i="20"/>
  <c r="BX505" i="20"/>
  <c r="BX506" i="20"/>
  <c r="BX507" i="20"/>
  <c r="BX508" i="20"/>
  <c r="BX509" i="20"/>
  <c r="BX510" i="20"/>
  <c r="BX511" i="20"/>
  <c r="BX512" i="20"/>
  <c r="BX513" i="20"/>
  <c r="BX514" i="20"/>
  <c r="BX515" i="20"/>
  <c r="BX516" i="20"/>
  <c r="BX517" i="20"/>
  <c r="BX518" i="20"/>
  <c r="BX519" i="20"/>
  <c r="BX520" i="20"/>
  <c r="BX521" i="20"/>
  <c r="BX522" i="20"/>
  <c r="BX523" i="20"/>
  <c r="BX524" i="20"/>
  <c r="BX525" i="20"/>
  <c r="BX526" i="20"/>
  <c r="BX527" i="20"/>
  <c r="BX528" i="20"/>
  <c r="BX529" i="20"/>
  <c r="BX530" i="20"/>
  <c r="BX531" i="20"/>
  <c r="BX532" i="20"/>
  <c r="BX533" i="20"/>
  <c r="BX534" i="20"/>
  <c r="BX535" i="20"/>
  <c r="BX536" i="20"/>
  <c r="BX537" i="20"/>
  <c r="BX538" i="20"/>
  <c r="BX539" i="20"/>
  <c r="BX540" i="20"/>
  <c r="BX541" i="20"/>
  <c r="BX542" i="20"/>
  <c r="BX543" i="20"/>
  <c r="BX544" i="20"/>
  <c r="BX545" i="20"/>
  <c r="BX546" i="20"/>
  <c r="BX547" i="20"/>
  <c r="BX548" i="20"/>
  <c r="BX549" i="20"/>
  <c r="BX550" i="20"/>
  <c r="BX551" i="20"/>
  <c r="BX552" i="20"/>
  <c r="BX553" i="20"/>
  <c r="BX554" i="20"/>
  <c r="BX555" i="20"/>
  <c r="BX556" i="20"/>
  <c r="BX557" i="20"/>
  <c r="BX558" i="20"/>
  <c r="BX559" i="20"/>
  <c r="BX560" i="20"/>
  <c r="BX561" i="20"/>
  <c r="BX562" i="20"/>
  <c r="BX563" i="20"/>
  <c r="BX564" i="20"/>
  <c r="BX565" i="20"/>
  <c r="BW2" i="20"/>
  <c r="BW3" i="20"/>
  <c r="BW4" i="20"/>
  <c r="BW5" i="20"/>
  <c r="BW6" i="20"/>
  <c r="BW7" i="20"/>
  <c r="BW8" i="20"/>
  <c r="BW9" i="20"/>
  <c r="BW10" i="20"/>
  <c r="BW11" i="20"/>
  <c r="BW12" i="20"/>
  <c r="BW13" i="20"/>
  <c r="BW14" i="20"/>
  <c r="BW15" i="20"/>
  <c r="BW16" i="20"/>
  <c r="BW17" i="20"/>
  <c r="BW18" i="20"/>
  <c r="BW19" i="20"/>
  <c r="BW20" i="20"/>
  <c r="BW21" i="20"/>
  <c r="BW22" i="20"/>
  <c r="BW23" i="20"/>
  <c r="BW24" i="20"/>
  <c r="BW25" i="20"/>
  <c r="BW26" i="20"/>
  <c r="BW27" i="20"/>
  <c r="BW28" i="20"/>
  <c r="BW29" i="20"/>
  <c r="BW30" i="20"/>
  <c r="BW31" i="20"/>
  <c r="BW32" i="20"/>
  <c r="BW33" i="20"/>
  <c r="BW34" i="20"/>
  <c r="BW35" i="20"/>
  <c r="BW36" i="20"/>
  <c r="BW37" i="20"/>
  <c r="BW38" i="20"/>
  <c r="BW39" i="20"/>
  <c r="BW40" i="20"/>
  <c r="BW41" i="20"/>
  <c r="BW42" i="20"/>
  <c r="BW43" i="20"/>
  <c r="BW44" i="20"/>
  <c r="BW45" i="20"/>
  <c r="BW46" i="20"/>
  <c r="BW47" i="20"/>
  <c r="BW48" i="20"/>
  <c r="BW49" i="20"/>
  <c r="BW50" i="20"/>
  <c r="BW51" i="20"/>
  <c r="BW52" i="20"/>
  <c r="BW53" i="20"/>
  <c r="BW54" i="20"/>
  <c r="BW55" i="20"/>
  <c r="BW56" i="20"/>
  <c r="BW57" i="20"/>
  <c r="BW58" i="20"/>
  <c r="BW59" i="20"/>
  <c r="BW60" i="20"/>
  <c r="BW61" i="20"/>
  <c r="BW62" i="20"/>
  <c r="BW63" i="20"/>
  <c r="BW64" i="20"/>
  <c r="BW65" i="20"/>
  <c r="BW66" i="20"/>
  <c r="BW67" i="20"/>
  <c r="BW68" i="20"/>
  <c r="BW69" i="20"/>
  <c r="BW70" i="20"/>
  <c r="BW71" i="20"/>
  <c r="BW72" i="20"/>
  <c r="BW73" i="20"/>
  <c r="BW74" i="20"/>
  <c r="BW75" i="20"/>
  <c r="BW76" i="20"/>
  <c r="BW77" i="20"/>
  <c r="BW78" i="20"/>
  <c r="BW79" i="20"/>
  <c r="BW80" i="20"/>
  <c r="BW81" i="20"/>
  <c r="BW82" i="20"/>
  <c r="BW83" i="20"/>
  <c r="BW84" i="20"/>
  <c r="BW85" i="20"/>
  <c r="BW86" i="20"/>
  <c r="BW87" i="20"/>
  <c r="BW88" i="20"/>
  <c r="BW89" i="20"/>
  <c r="BW90" i="20"/>
  <c r="BW91" i="20"/>
  <c r="BW92" i="20"/>
  <c r="BW93" i="20"/>
  <c r="BW94" i="20"/>
  <c r="BW95" i="20"/>
  <c r="BW96" i="20"/>
  <c r="BW97" i="20"/>
  <c r="BW98" i="20"/>
  <c r="BW99" i="20"/>
  <c r="BW100" i="20"/>
  <c r="BW101" i="20"/>
  <c r="BW102" i="20"/>
  <c r="BW103" i="20"/>
  <c r="BW104" i="20"/>
  <c r="BW105" i="20"/>
  <c r="BW106" i="20"/>
  <c r="BW107" i="20"/>
  <c r="BW108" i="20"/>
  <c r="BW109" i="20"/>
  <c r="BW110" i="20"/>
  <c r="BW111" i="20"/>
  <c r="BW112" i="20"/>
  <c r="BW113" i="20"/>
  <c r="BW114" i="20"/>
  <c r="BW115" i="20"/>
  <c r="BW116" i="20"/>
  <c r="BW117" i="20"/>
  <c r="BW118" i="20"/>
  <c r="BW119" i="20"/>
  <c r="BW120" i="20"/>
  <c r="BW121" i="20"/>
  <c r="BW122" i="20"/>
  <c r="BW123" i="20"/>
  <c r="BW124" i="20"/>
  <c r="BW125" i="20"/>
  <c r="BW126" i="20"/>
  <c r="BW127" i="20"/>
  <c r="BW128" i="20"/>
  <c r="BW129" i="20"/>
  <c r="BW130" i="20"/>
  <c r="BW131" i="20"/>
  <c r="BW132" i="20"/>
  <c r="BW133" i="20"/>
  <c r="BW134" i="20"/>
  <c r="BW135" i="20"/>
  <c r="BW136" i="20"/>
  <c r="BW137" i="20"/>
  <c r="BW138" i="20"/>
  <c r="BW139" i="20"/>
  <c r="BW140" i="20"/>
  <c r="BW141" i="20"/>
  <c r="BW142" i="20"/>
  <c r="BW143" i="20"/>
  <c r="BW144" i="20"/>
  <c r="BW145" i="20"/>
  <c r="BW146" i="20"/>
  <c r="BW147" i="20"/>
  <c r="BW148" i="20"/>
  <c r="BW149" i="20"/>
  <c r="BW150" i="20"/>
  <c r="BW151" i="20"/>
  <c r="BW152" i="20"/>
  <c r="BW153" i="20"/>
  <c r="BW154" i="20"/>
  <c r="BW155" i="20"/>
  <c r="BW156" i="20"/>
  <c r="BW157" i="20"/>
  <c r="BW158" i="20"/>
  <c r="BW159" i="20"/>
  <c r="BW160" i="20"/>
  <c r="BW161" i="20"/>
  <c r="BW162" i="20"/>
  <c r="BW163" i="20"/>
  <c r="BW164" i="20"/>
  <c r="BW165" i="20"/>
  <c r="BW166" i="20"/>
  <c r="BW167" i="20"/>
  <c r="BW168" i="20"/>
  <c r="BW169" i="20"/>
  <c r="BW170" i="20"/>
  <c r="BW171" i="20"/>
  <c r="BW172" i="20"/>
  <c r="BW173" i="20"/>
  <c r="BW174" i="20"/>
  <c r="BW175" i="20"/>
  <c r="BW176" i="20"/>
  <c r="BW177" i="20"/>
  <c r="BW178" i="20"/>
  <c r="BW179" i="20"/>
  <c r="BW180" i="20"/>
  <c r="BW181" i="20"/>
  <c r="BW182" i="20"/>
  <c r="BW183" i="20"/>
  <c r="BW184" i="20"/>
  <c r="BW185" i="20"/>
  <c r="BW186" i="20"/>
  <c r="BW187" i="20"/>
  <c r="BW188" i="20"/>
  <c r="BW189" i="20"/>
  <c r="BW190" i="20"/>
  <c r="BW191" i="20"/>
  <c r="BW192" i="20"/>
  <c r="BW193" i="20"/>
  <c r="BW194" i="20"/>
  <c r="BW195" i="20"/>
  <c r="BW196" i="20"/>
  <c r="BW197" i="20"/>
  <c r="BW198" i="20"/>
  <c r="BW199" i="20"/>
  <c r="BW200" i="20"/>
  <c r="BW201" i="20"/>
  <c r="BW202" i="20"/>
  <c r="BW203" i="20"/>
  <c r="BW204" i="20"/>
  <c r="BW205" i="20"/>
  <c r="BW206" i="20"/>
  <c r="BW207" i="20"/>
  <c r="BW208" i="20"/>
  <c r="BW209" i="20"/>
  <c r="BW210" i="20"/>
  <c r="BW211" i="20"/>
  <c r="BW212" i="20"/>
  <c r="BW213" i="20"/>
  <c r="BW214" i="20"/>
  <c r="BW215" i="20"/>
  <c r="BW216" i="20"/>
  <c r="BW217" i="20"/>
  <c r="BW218" i="20"/>
  <c r="BW219" i="20"/>
  <c r="BW220" i="20"/>
  <c r="BW221" i="20"/>
  <c r="BW222" i="20"/>
  <c r="BW223" i="20"/>
  <c r="BW224" i="20"/>
  <c r="BW225" i="20"/>
  <c r="BW226" i="20"/>
  <c r="BW227" i="20"/>
  <c r="BW228" i="20"/>
  <c r="BW229" i="20"/>
  <c r="BW230" i="20"/>
  <c r="BW231" i="20"/>
  <c r="BW232" i="20"/>
  <c r="BW233" i="20"/>
  <c r="BW234" i="20"/>
  <c r="BW235" i="20"/>
  <c r="BW236" i="20"/>
  <c r="BW237" i="20"/>
  <c r="BW238" i="20"/>
  <c r="BW239" i="20"/>
  <c r="BW240" i="20"/>
  <c r="BW241" i="20"/>
  <c r="BW242" i="20"/>
  <c r="BW243" i="20"/>
  <c r="BW244" i="20"/>
  <c r="BW245" i="20"/>
  <c r="BW246" i="20"/>
  <c r="BW247" i="20"/>
  <c r="BW248" i="20"/>
  <c r="BW249" i="20"/>
  <c r="BW250" i="20"/>
  <c r="BW251" i="20"/>
  <c r="BW252" i="20"/>
  <c r="BW253" i="20"/>
  <c r="BW254" i="20"/>
  <c r="BW255" i="20"/>
  <c r="BW256" i="20"/>
  <c r="BW257" i="20"/>
  <c r="BW258" i="20"/>
  <c r="BW259" i="20"/>
  <c r="BW260" i="20"/>
  <c r="BW261" i="20"/>
  <c r="BW262" i="20"/>
  <c r="BW263" i="20"/>
  <c r="BW264" i="20"/>
  <c r="BW265" i="20"/>
  <c r="BW266" i="20"/>
  <c r="BW267" i="20"/>
  <c r="BW268" i="20"/>
  <c r="BW269" i="20"/>
  <c r="BW270" i="20"/>
  <c r="BW271" i="20"/>
  <c r="BW272" i="20"/>
  <c r="BW273" i="20"/>
  <c r="BW274" i="20"/>
  <c r="BW275" i="20"/>
  <c r="BW276" i="20"/>
  <c r="BW277" i="20"/>
  <c r="BW278" i="20"/>
  <c r="BW279" i="20"/>
  <c r="BW280" i="20"/>
  <c r="BW281" i="20"/>
  <c r="BW282" i="20"/>
  <c r="BW283" i="20"/>
  <c r="BW284" i="20"/>
  <c r="BW285" i="20"/>
  <c r="BW286" i="20"/>
  <c r="BW287" i="20"/>
  <c r="BW288" i="20"/>
  <c r="BW289" i="20"/>
  <c r="BW290" i="20"/>
  <c r="BW291" i="20"/>
  <c r="BW292" i="20"/>
  <c r="BW293" i="20"/>
  <c r="BW294" i="20"/>
  <c r="BW295" i="20"/>
  <c r="BW296" i="20"/>
  <c r="BW297" i="20"/>
  <c r="BW298" i="20"/>
  <c r="BW299" i="20"/>
  <c r="BW300" i="20"/>
  <c r="BW301" i="20"/>
  <c r="BW302" i="20"/>
  <c r="BW303" i="20"/>
  <c r="BW304" i="20"/>
  <c r="BW305" i="20"/>
  <c r="BW306" i="20"/>
  <c r="BW307" i="20"/>
  <c r="BW308" i="20"/>
  <c r="BW309" i="20"/>
  <c r="BW310" i="20"/>
  <c r="BW311" i="20"/>
  <c r="BW312" i="20"/>
  <c r="BW313" i="20"/>
  <c r="BW314" i="20"/>
  <c r="BW315" i="20"/>
  <c r="BW316" i="20"/>
  <c r="BW317" i="20"/>
  <c r="BW318" i="20"/>
  <c r="BW319" i="20"/>
  <c r="BW320" i="20"/>
  <c r="BW321" i="20"/>
  <c r="BW322" i="20"/>
  <c r="BW323" i="20"/>
  <c r="BW324" i="20"/>
  <c r="BW325" i="20"/>
  <c r="BW326" i="20"/>
  <c r="BW327" i="20"/>
  <c r="BW328" i="20"/>
  <c r="BW329" i="20"/>
  <c r="BW330" i="20"/>
  <c r="BW331" i="20"/>
  <c r="BW332" i="20"/>
  <c r="BW333" i="20"/>
  <c r="BW334" i="20"/>
  <c r="BW335" i="20"/>
  <c r="BW336" i="20"/>
  <c r="BW337" i="20"/>
  <c r="BW338" i="20"/>
  <c r="BW339" i="20"/>
  <c r="BW340" i="20"/>
  <c r="BW341" i="20"/>
  <c r="BW342" i="20"/>
  <c r="BW343" i="20"/>
  <c r="BW344" i="20"/>
  <c r="BW345" i="20"/>
  <c r="BW346" i="20"/>
  <c r="BW347" i="20"/>
  <c r="BW348" i="20"/>
  <c r="BW349" i="20"/>
  <c r="BW350" i="20"/>
  <c r="BW351" i="20"/>
  <c r="BW352" i="20"/>
  <c r="BW353" i="20"/>
  <c r="BW354" i="20"/>
  <c r="BW355" i="20"/>
  <c r="BW356" i="20"/>
  <c r="BW357" i="20"/>
  <c r="BW358" i="20"/>
  <c r="BW359" i="20"/>
  <c r="BW360" i="20"/>
  <c r="BW361" i="20"/>
  <c r="BW362" i="20"/>
  <c r="BW363" i="20"/>
  <c r="BW364" i="20"/>
  <c r="BW365" i="20"/>
  <c r="BW366" i="20"/>
  <c r="BW367" i="20"/>
  <c r="BW368" i="20"/>
  <c r="BW369" i="20"/>
  <c r="BW370" i="20"/>
  <c r="BW371" i="20"/>
  <c r="BW372" i="20"/>
  <c r="BW373" i="20"/>
  <c r="BW374" i="20"/>
  <c r="BW375" i="20"/>
  <c r="BW376" i="20"/>
  <c r="BW377" i="20"/>
  <c r="BW378" i="20"/>
  <c r="BW379" i="20"/>
  <c r="BW380" i="20"/>
  <c r="BW381" i="20"/>
  <c r="BW382" i="20"/>
  <c r="BW383" i="20"/>
  <c r="BW384" i="20"/>
  <c r="BW385" i="20"/>
  <c r="BW386" i="20"/>
  <c r="BW387" i="20"/>
  <c r="BW388" i="20"/>
  <c r="BW389" i="20"/>
  <c r="BW390" i="20"/>
  <c r="BW391" i="20"/>
  <c r="BW392" i="20"/>
  <c r="BW393" i="20"/>
  <c r="BW394" i="20"/>
  <c r="BW395" i="20"/>
  <c r="BW396" i="20"/>
  <c r="BW397" i="20"/>
  <c r="BW398" i="20"/>
  <c r="BW399" i="20"/>
  <c r="BW400" i="20"/>
  <c r="BW401" i="20"/>
  <c r="BW402" i="20"/>
  <c r="BW403" i="20"/>
  <c r="BW404" i="20"/>
  <c r="BW405" i="20"/>
  <c r="BW406" i="20"/>
  <c r="BW407" i="20"/>
  <c r="BW408" i="20"/>
  <c r="BW409" i="20"/>
  <c r="BW410" i="20"/>
  <c r="BW411" i="20"/>
  <c r="BW412" i="20"/>
  <c r="BW413" i="20"/>
  <c r="BW414" i="20"/>
  <c r="BW415" i="20"/>
  <c r="BW416" i="20"/>
  <c r="BW417" i="20"/>
  <c r="BW418" i="20"/>
  <c r="BW419" i="20"/>
  <c r="BW420" i="20"/>
  <c r="BW421" i="20"/>
  <c r="BW422" i="20"/>
  <c r="BW423" i="20"/>
  <c r="BW424" i="20"/>
  <c r="BW425" i="20"/>
  <c r="BW426" i="20"/>
  <c r="BW427" i="20"/>
  <c r="BW428" i="20"/>
  <c r="BW429" i="20"/>
  <c r="BW430" i="20"/>
  <c r="BW431" i="20"/>
  <c r="BW432" i="20"/>
  <c r="BW433" i="20"/>
  <c r="BW434" i="20"/>
  <c r="BW435" i="20"/>
  <c r="BW436" i="20"/>
  <c r="BW437" i="20"/>
  <c r="BW438" i="20"/>
  <c r="BW439" i="20"/>
  <c r="BW440" i="20"/>
  <c r="BW441" i="20"/>
  <c r="BW442" i="20"/>
  <c r="BW443" i="20"/>
  <c r="BW444" i="20"/>
  <c r="BW445" i="20"/>
  <c r="BW446" i="20"/>
  <c r="BW447" i="20"/>
  <c r="BW448" i="20"/>
  <c r="BW449" i="20"/>
  <c r="BW450" i="20"/>
  <c r="BW451" i="20"/>
  <c r="BW452" i="20"/>
  <c r="BW453" i="20"/>
  <c r="BW454" i="20"/>
  <c r="BW455" i="20"/>
  <c r="BW456" i="20"/>
  <c r="BW457" i="20"/>
  <c r="BW458" i="20"/>
  <c r="BW459" i="20"/>
  <c r="BW460" i="20"/>
  <c r="BW461" i="20"/>
  <c r="BW462" i="20"/>
  <c r="BW463" i="20"/>
  <c r="BW464" i="20"/>
  <c r="BW465" i="20"/>
  <c r="BW466" i="20"/>
  <c r="BW467" i="20"/>
  <c r="BW468" i="20"/>
  <c r="BW469" i="20"/>
  <c r="BW470" i="20"/>
  <c r="BW471" i="20"/>
  <c r="BW472" i="20"/>
  <c r="BW473" i="20"/>
  <c r="BW474" i="20"/>
  <c r="BW475" i="20"/>
  <c r="BW476" i="20"/>
  <c r="BW477" i="20"/>
  <c r="BW478" i="20"/>
  <c r="BW479" i="20"/>
  <c r="BW480" i="20"/>
  <c r="BW481" i="20"/>
  <c r="BW482" i="20"/>
  <c r="BW483" i="20"/>
  <c r="BW484" i="20"/>
  <c r="BW485" i="20"/>
  <c r="BW486" i="20"/>
  <c r="BW487" i="20"/>
  <c r="BW488" i="20"/>
  <c r="BW489" i="20"/>
  <c r="BW490" i="20"/>
  <c r="BW491" i="20"/>
  <c r="BW492" i="20"/>
  <c r="BW493" i="20"/>
  <c r="BW494" i="20"/>
  <c r="BW495" i="20"/>
  <c r="BW496" i="20"/>
  <c r="BW497" i="20"/>
  <c r="BW498" i="20"/>
  <c r="BW499" i="20"/>
  <c r="BW500" i="20"/>
  <c r="BW501" i="20"/>
  <c r="BW502" i="20"/>
  <c r="BW503" i="20"/>
  <c r="BW504" i="20"/>
  <c r="BW505" i="20"/>
  <c r="BW506" i="20"/>
  <c r="BW507" i="20"/>
  <c r="BW508" i="20"/>
  <c r="BW509" i="20"/>
  <c r="BW510" i="20"/>
  <c r="BW511" i="20"/>
  <c r="BW512" i="20"/>
  <c r="BW513" i="20"/>
  <c r="BW514" i="20"/>
  <c r="BW515" i="20"/>
  <c r="BW516" i="20"/>
  <c r="BW517" i="20"/>
  <c r="BW518" i="20"/>
  <c r="BW519" i="20"/>
  <c r="BW520" i="20"/>
  <c r="BW521" i="20"/>
  <c r="BW522" i="20"/>
  <c r="BW523" i="20"/>
  <c r="BW524" i="20"/>
  <c r="BW525" i="20"/>
  <c r="BW526" i="20"/>
  <c r="BW527" i="20"/>
  <c r="BW528" i="20"/>
  <c r="BW529" i="20"/>
  <c r="BW530" i="20"/>
  <c r="BW531" i="20"/>
  <c r="BW532" i="20"/>
  <c r="BW533" i="20"/>
  <c r="BW534" i="20"/>
  <c r="BW535" i="20"/>
  <c r="BW536" i="20"/>
  <c r="BW537" i="20"/>
  <c r="BW538" i="20"/>
  <c r="BW539" i="20"/>
  <c r="BW540" i="20"/>
  <c r="BW541" i="20"/>
  <c r="BW542" i="20"/>
  <c r="BW543" i="20"/>
  <c r="BW544" i="20"/>
  <c r="BW545" i="20"/>
  <c r="BW546" i="20"/>
  <c r="BW547" i="20"/>
  <c r="BW548" i="20"/>
  <c r="BW549" i="20"/>
  <c r="BW550" i="20"/>
  <c r="BW551" i="20"/>
  <c r="BW552" i="20"/>
  <c r="BW553" i="20"/>
  <c r="BW554" i="20"/>
  <c r="BW555" i="20"/>
  <c r="BW556" i="20"/>
  <c r="BW557" i="20"/>
  <c r="BW558" i="20"/>
  <c r="BW559" i="20"/>
  <c r="BW560" i="20"/>
  <c r="BW561" i="20"/>
  <c r="BW562" i="20"/>
  <c r="BW563" i="20"/>
  <c r="BW564" i="20"/>
  <c r="BW565" i="20"/>
  <c r="BV2" i="20"/>
  <c r="BV3" i="20"/>
  <c r="BV4" i="20"/>
  <c r="BV5" i="20"/>
  <c r="BV6" i="20"/>
  <c r="BV7" i="20"/>
  <c r="BV8" i="20"/>
  <c r="BV9" i="20"/>
  <c r="BV10" i="20"/>
  <c r="BV11" i="20"/>
  <c r="BV12" i="20"/>
  <c r="BV13" i="20"/>
  <c r="BV14" i="20"/>
  <c r="BV15" i="20"/>
  <c r="BV16" i="20"/>
  <c r="BV17" i="20"/>
  <c r="BV18" i="20"/>
  <c r="BV19" i="20"/>
  <c r="BV20" i="20"/>
  <c r="BV21" i="20"/>
  <c r="BV22" i="20"/>
  <c r="BV23" i="20"/>
  <c r="BV24" i="20"/>
  <c r="BV25" i="20"/>
  <c r="BV26" i="20"/>
  <c r="BV27" i="20"/>
  <c r="BV28" i="20"/>
  <c r="BV29" i="20"/>
  <c r="BV30" i="20"/>
  <c r="BV31" i="20"/>
  <c r="BV32" i="20"/>
  <c r="BV33" i="20"/>
  <c r="BV34" i="20"/>
  <c r="BV35" i="20"/>
  <c r="BV36" i="20"/>
  <c r="BV37" i="20"/>
  <c r="BV38" i="20"/>
  <c r="BV39" i="20"/>
  <c r="BV40" i="20"/>
  <c r="BV41" i="20"/>
  <c r="BV42" i="20"/>
  <c r="BV43" i="20"/>
  <c r="BV44" i="20"/>
  <c r="BV45" i="20"/>
  <c r="BV46" i="20"/>
  <c r="BV47" i="20"/>
  <c r="BV48" i="20"/>
  <c r="BV49" i="20"/>
  <c r="BV50" i="20"/>
  <c r="BV51" i="20"/>
  <c r="BV52" i="20"/>
  <c r="BV53" i="20"/>
  <c r="BV54" i="20"/>
  <c r="BV55" i="20"/>
  <c r="BV56" i="20"/>
  <c r="BV57" i="20"/>
  <c r="BV58" i="20"/>
  <c r="BV59" i="20"/>
  <c r="BV60" i="20"/>
  <c r="BV61" i="20"/>
  <c r="BV62" i="20"/>
  <c r="BV63" i="20"/>
  <c r="BV64" i="20"/>
  <c r="BV65" i="20"/>
  <c r="BV66" i="20"/>
  <c r="BV67" i="20"/>
  <c r="BV68" i="20"/>
  <c r="BV69" i="20"/>
  <c r="BV70" i="20"/>
  <c r="BV71" i="20"/>
  <c r="BV72" i="20"/>
  <c r="BV73" i="20"/>
  <c r="BV74" i="20"/>
  <c r="BV75" i="20"/>
  <c r="BV76" i="20"/>
  <c r="BV77" i="20"/>
  <c r="BV78" i="20"/>
  <c r="BV79" i="20"/>
  <c r="BV80" i="20"/>
  <c r="BV81" i="20"/>
  <c r="BV82" i="20"/>
  <c r="BV83" i="20"/>
  <c r="BV84" i="20"/>
  <c r="BV85" i="20"/>
  <c r="BV86" i="20"/>
  <c r="BV87" i="20"/>
  <c r="BV88" i="20"/>
  <c r="BV89" i="20"/>
  <c r="BV90" i="20"/>
  <c r="BV91" i="20"/>
  <c r="BV92" i="20"/>
  <c r="BV93" i="20"/>
  <c r="BV94" i="20"/>
  <c r="BV95" i="20"/>
  <c r="BV96" i="20"/>
  <c r="BV97" i="20"/>
  <c r="BV98" i="20"/>
  <c r="BV99" i="20"/>
  <c r="BV100" i="20"/>
  <c r="BV101" i="20"/>
  <c r="BV102" i="20"/>
  <c r="BV103" i="20"/>
  <c r="BV104" i="20"/>
  <c r="BV105" i="20"/>
  <c r="BV106" i="20"/>
  <c r="BV107" i="20"/>
  <c r="BV108" i="20"/>
  <c r="BV109" i="20"/>
  <c r="BV110" i="20"/>
  <c r="BV111" i="20"/>
  <c r="BV112" i="20"/>
  <c r="BV113" i="20"/>
  <c r="BV114" i="20"/>
  <c r="BV115" i="20"/>
  <c r="BV116" i="20"/>
  <c r="BV117" i="20"/>
  <c r="BV118" i="20"/>
  <c r="BV119" i="20"/>
  <c r="BV120" i="20"/>
  <c r="BV121" i="20"/>
  <c r="BV122" i="20"/>
  <c r="BV123" i="20"/>
  <c r="BV124" i="20"/>
  <c r="BV125" i="20"/>
  <c r="BV126" i="20"/>
  <c r="BV127" i="20"/>
  <c r="BV128" i="20"/>
  <c r="BV129" i="20"/>
  <c r="BV130" i="20"/>
  <c r="BV131" i="20"/>
  <c r="BV132" i="20"/>
  <c r="BV133" i="20"/>
  <c r="BV134" i="20"/>
  <c r="BV135" i="20"/>
  <c r="BV136" i="20"/>
  <c r="BV137" i="20"/>
  <c r="BV138" i="20"/>
  <c r="BV139" i="20"/>
  <c r="BV140" i="20"/>
  <c r="BV141" i="20"/>
  <c r="BV142" i="20"/>
  <c r="BV143" i="20"/>
  <c r="BV144" i="20"/>
  <c r="BV145" i="20"/>
  <c r="BV146" i="20"/>
  <c r="BV147" i="20"/>
  <c r="BV148" i="20"/>
  <c r="BV149" i="20"/>
  <c r="BV150" i="20"/>
  <c r="BV151" i="20"/>
  <c r="BV152" i="20"/>
  <c r="BV153" i="20"/>
  <c r="BV154" i="20"/>
  <c r="BV155" i="20"/>
  <c r="BV156" i="20"/>
  <c r="BV157" i="20"/>
  <c r="BV158" i="20"/>
  <c r="BV159" i="20"/>
  <c r="BV160" i="20"/>
  <c r="BV161" i="20"/>
  <c r="BV162" i="20"/>
  <c r="BV163" i="20"/>
  <c r="BV164" i="20"/>
  <c r="BV165" i="20"/>
  <c r="BV166" i="20"/>
  <c r="BV167" i="20"/>
  <c r="BV168" i="20"/>
  <c r="BV169" i="20"/>
  <c r="BV170" i="20"/>
  <c r="BV171" i="20"/>
  <c r="BV172" i="20"/>
  <c r="BV173" i="20"/>
  <c r="BV174" i="20"/>
  <c r="BV175" i="20"/>
  <c r="BV176" i="20"/>
  <c r="BV177" i="20"/>
  <c r="BV178" i="20"/>
  <c r="BV179" i="20"/>
  <c r="BV180" i="20"/>
  <c r="BV181" i="20"/>
  <c r="BV182" i="20"/>
  <c r="BV183" i="20"/>
  <c r="BV184" i="20"/>
  <c r="BV185" i="20"/>
  <c r="BV186" i="20"/>
  <c r="BV187" i="20"/>
  <c r="BV188" i="20"/>
  <c r="BV189" i="20"/>
  <c r="BV190" i="20"/>
  <c r="BV191" i="20"/>
  <c r="BV192" i="20"/>
  <c r="BV193" i="20"/>
  <c r="BV194" i="20"/>
  <c r="BV195" i="20"/>
  <c r="BV196" i="20"/>
  <c r="BV197" i="20"/>
  <c r="BV198" i="20"/>
  <c r="BV199" i="20"/>
  <c r="BV200" i="20"/>
  <c r="BV201" i="20"/>
  <c r="BV202" i="20"/>
  <c r="BV203" i="20"/>
  <c r="BV204" i="20"/>
  <c r="BV205" i="20"/>
  <c r="BV206" i="20"/>
  <c r="BV207" i="20"/>
  <c r="BV208" i="20"/>
  <c r="BV209" i="20"/>
  <c r="BV210" i="20"/>
  <c r="BV211" i="20"/>
  <c r="BV212" i="20"/>
  <c r="BV213" i="20"/>
  <c r="BV214" i="20"/>
  <c r="BV215" i="20"/>
  <c r="BV216" i="20"/>
  <c r="BV217" i="20"/>
  <c r="BV218" i="20"/>
  <c r="BV219" i="20"/>
  <c r="BV220" i="20"/>
  <c r="BV221" i="20"/>
  <c r="BV222" i="20"/>
  <c r="BV223" i="20"/>
  <c r="BV224" i="20"/>
  <c r="BV225" i="20"/>
  <c r="BV226" i="20"/>
  <c r="BV227" i="20"/>
  <c r="BV228" i="20"/>
  <c r="BV229" i="20"/>
  <c r="BV230" i="20"/>
  <c r="BV231" i="20"/>
  <c r="BV232" i="20"/>
  <c r="BV233" i="20"/>
  <c r="BV234" i="20"/>
  <c r="BV235" i="20"/>
  <c r="BV236" i="20"/>
  <c r="BV237" i="20"/>
  <c r="BV238" i="20"/>
  <c r="BV239" i="20"/>
  <c r="BV240" i="20"/>
  <c r="BV241" i="20"/>
  <c r="BV242" i="20"/>
  <c r="BV243" i="20"/>
  <c r="BV244" i="20"/>
  <c r="BV245" i="20"/>
  <c r="BV246" i="20"/>
  <c r="BV247" i="20"/>
  <c r="BV248" i="20"/>
  <c r="BV249" i="20"/>
  <c r="BV250" i="20"/>
  <c r="BV251" i="20"/>
  <c r="BV252" i="20"/>
  <c r="BV253" i="20"/>
  <c r="BV254" i="20"/>
  <c r="BV255" i="20"/>
  <c r="BV256" i="20"/>
  <c r="BV257" i="20"/>
  <c r="BV258" i="20"/>
  <c r="BV259" i="20"/>
  <c r="BV260" i="20"/>
  <c r="BV261" i="20"/>
  <c r="BV262" i="20"/>
  <c r="BV263" i="20"/>
  <c r="BV264" i="20"/>
  <c r="BV265" i="20"/>
  <c r="BV266" i="20"/>
  <c r="BV267" i="20"/>
  <c r="BV268" i="20"/>
  <c r="BV269" i="20"/>
  <c r="BV270" i="20"/>
  <c r="BV271" i="20"/>
  <c r="BV272" i="20"/>
  <c r="BV273" i="20"/>
  <c r="BV274" i="20"/>
  <c r="BV275" i="20"/>
  <c r="BV276" i="20"/>
  <c r="BV277" i="20"/>
  <c r="BV278" i="20"/>
  <c r="BV279" i="20"/>
  <c r="BV280" i="20"/>
  <c r="BV281" i="20"/>
  <c r="BV282" i="20"/>
  <c r="BV283" i="20"/>
  <c r="BV284" i="20"/>
  <c r="BV285" i="20"/>
  <c r="BV286" i="20"/>
  <c r="BV287" i="20"/>
  <c r="BV288" i="20"/>
  <c r="BV289" i="20"/>
  <c r="BV290" i="20"/>
  <c r="BV291" i="20"/>
  <c r="BV292" i="20"/>
  <c r="BV293" i="20"/>
  <c r="BV294" i="20"/>
  <c r="BV295" i="20"/>
  <c r="BV296" i="20"/>
  <c r="BV297" i="20"/>
  <c r="BV298" i="20"/>
  <c r="BV299" i="20"/>
  <c r="BV300" i="20"/>
  <c r="BV301" i="20"/>
  <c r="BV302" i="20"/>
  <c r="BV303" i="20"/>
  <c r="BV304" i="20"/>
  <c r="BV305" i="20"/>
  <c r="BV306" i="20"/>
  <c r="BV307" i="20"/>
  <c r="BV308" i="20"/>
  <c r="BV309" i="20"/>
  <c r="BV310" i="20"/>
  <c r="BV311" i="20"/>
  <c r="BV312" i="20"/>
  <c r="BV313" i="20"/>
  <c r="BV314" i="20"/>
  <c r="BV315" i="20"/>
  <c r="BV316" i="20"/>
  <c r="BV317" i="20"/>
  <c r="BV318" i="20"/>
  <c r="BV319" i="20"/>
  <c r="BV320" i="20"/>
  <c r="BV321" i="20"/>
  <c r="BV322" i="20"/>
  <c r="BV323" i="20"/>
  <c r="BV324" i="20"/>
  <c r="BV325" i="20"/>
  <c r="BV326" i="20"/>
  <c r="BV327" i="20"/>
  <c r="BV328" i="20"/>
  <c r="BV329" i="20"/>
  <c r="BV330" i="20"/>
  <c r="BV331" i="20"/>
  <c r="BV332" i="20"/>
  <c r="BV333" i="20"/>
  <c r="BV334" i="20"/>
  <c r="BV335" i="20"/>
  <c r="BV336" i="20"/>
  <c r="BV337" i="20"/>
  <c r="BV338" i="20"/>
  <c r="BV339" i="20"/>
  <c r="BV340" i="20"/>
  <c r="BV341" i="20"/>
  <c r="BV342" i="20"/>
  <c r="BV343" i="20"/>
  <c r="BV344" i="20"/>
  <c r="BV345" i="20"/>
  <c r="BV346" i="20"/>
  <c r="BV347" i="20"/>
  <c r="BV348" i="20"/>
  <c r="BV349" i="20"/>
  <c r="BV350" i="20"/>
  <c r="BV351" i="20"/>
  <c r="BV352" i="20"/>
  <c r="BV353" i="20"/>
  <c r="BV354" i="20"/>
  <c r="BV355" i="20"/>
  <c r="BV356" i="20"/>
  <c r="BV357" i="20"/>
  <c r="BV358" i="20"/>
  <c r="BV359" i="20"/>
  <c r="BV360" i="20"/>
  <c r="BV361" i="20"/>
  <c r="BV362" i="20"/>
  <c r="BV363" i="20"/>
  <c r="BV364" i="20"/>
  <c r="BV365" i="20"/>
  <c r="BV366" i="20"/>
  <c r="BV367" i="20"/>
  <c r="BV368" i="20"/>
  <c r="BV369" i="20"/>
  <c r="BV370" i="20"/>
  <c r="BV371" i="20"/>
  <c r="BV372" i="20"/>
  <c r="BV373" i="20"/>
  <c r="BV374" i="20"/>
  <c r="BV375" i="20"/>
  <c r="BV376" i="20"/>
  <c r="BV377" i="20"/>
  <c r="BV378" i="20"/>
  <c r="BV379" i="20"/>
  <c r="BV380" i="20"/>
  <c r="BV381" i="20"/>
  <c r="BV382" i="20"/>
  <c r="BV383" i="20"/>
  <c r="BV384" i="20"/>
  <c r="BV385" i="20"/>
  <c r="BV386" i="20"/>
  <c r="BV387" i="20"/>
  <c r="BV388" i="20"/>
  <c r="BV389" i="20"/>
  <c r="BV390" i="20"/>
  <c r="BV391" i="20"/>
  <c r="BV392" i="20"/>
  <c r="BV393" i="20"/>
  <c r="BV394" i="20"/>
  <c r="BV395" i="20"/>
  <c r="BV396" i="20"/>
  <c r="BV397" i="20"/>
  <c r="BV398" i="20"/>
  <c r="BV399" i="20"/>
  <c r="BV400" i="20"/>
  <c r="BV401" i="20"/>
  <c r="BV402" i="20"/>
  <c r="BV403" i="20"/>
  <c r="BV404" i="20"/>
  <c r="BV405" i="20"/>
  <c r="BV406" i="20"/>
  <c r="BV407" i="20"/>
  <c r="BV408" i="20"/>
  <c r="BV409" i="20"/>
  <c r="BV410" i="20"/>
  <c r="BV411" i="20"/>
  <c r="BV412" i="20"/>
  <c r="BV413" i="20"/>
  <c r="BV414" i="20"/>
  <c r="BV415" i="20"/>
  <c r="BV416" i="20"/>
  <c r="BV417" i="20"/>
  <c r="BV418" i="20"/>
  <c r="BV419" i="20"/>
  <c r="BV420" i="20"/>
  <c r="BV421" i="20"/>
  <c r="BV422" i="20"/>
  <c r="BV423" i="20"/>
  <c r="BV424" i="20"/>
  <c r="BV425" i="20"/>
  <c r="BV426" i="20"/>
  <c r="BV427" i="20"/>
  <c r="BV428" i="20"/>
  <c r="BV429" i="20"/>
  <c r="BV430" i="20"/>
  <c r="BV431" i="20"/>
  <c r="BV432" i="20"/>
  <c r="BV433" i="20"/>
  <c r="BV434" i="20"/>
  <c r="BV435" i="20"/>
  <c r="BV436" i="20"/>
  <c r="BV437" i="20"/>
  <c r="BV438" i="20"/>
  <c r="BV439" i="20"/>
  <c r="BV440" i="20"/>
  <c r="BV441" i="20"/>
  <c r="BV442" i="20"/>
  <c r="BV443" i="20"/>
  <c r="BV444" i="20"/>
  <c r="BV445" i="20"/>
  <c r="BV446" i="20"/>
  <c r="BV447" i="20"/>
  <c r="BV448" i="20"/>
  <c r="BV449" i="20"/>
  <c r="BV450" i="20"/>
  <c r="BV451" i="20"/>
  <c r="BV452" i="20"/>
  <c r="BV453" i="20"/>
  <c r="BV454" i="20"/>
  <c r="BV455" i="20"/>
  <c r="BV456" i="20"/>
  <c r="BV457" i="20"/>
  <c r="BV458" i="20"/>
  <c r="BV459" i="20"/>
  <c r="BV460" i="20"/>
  <c r="BV461" i="20"/>
  <c r="BV462" i="20"/>
  <c r="BV463" i="20"/>
  <c r="BV464" i="20"/>
  <c r="BV465" i="20"/>
  <c r="BV466" i="20"/>
  <c r="BV467" i="20"/>
  <c r="BV468" i="20"/>
  <c r="BV469" i="20"/>
  <c r="BV470" i="20"/>
  <c r="BV471" i="20"/>
  <c r="BV472" i="20"/>
  <c r="BV473" i="20"/>
  <c r="BV474" i="20"/>
  <c r="BV475" i="20"/>
  <c r="BV476" i="20"/>
  <c r="BV477" i="20"/>
  <c r="BV478" i="20"/>
  <c r="BV479" i="20"/>
  <c r="BV480" i="20"/>
  <c r="BV481" i="20"/>
  <c r="BV482" i="20"/>
  <c r="BV483" i="20"/>
  <c r="BV484" i="20"/>
  <c r="BV485" i="20"/>
  <c r="BV486" i="20"/>
  <c r="BV487" i="20"/>
  <c r="BV488" i="20"/>
  <c r="BV489" i="20"/>
  <c r="BV490" i="20"/>
  <c r="BV491" i="20"/>
  <c r="BV492" i="20"/>
  <c r="BV493" i="20"/>
  <c r="BV494" i="20"/>
  <c r="BV495" i="20"/>
  <c r="BV496" i="20"/>
  <c r="BV497" i="20"/>
  <c r="BV498" i="20"/>
  <c r="BV499" i="20"/>
  <c r="BV500" i="20"/>
  <c r="BV501" i="20"/>
  <c r="BV502" i="20"/>
  <c r="BV503" i="20"/>
  <c r="BV504" i="20"/>
  <c r="BV505" i="20"/>
  <c r="BV506" i="20"/>
  <c r="BV507" i="20"/>
  <c r="BV508" i="20"/>
  <c r="BV509" i="20"/>
  <c r="BV510" i="20"/>
  <c r="BV511" i="20"/>
  <c r="BV512" i="20"/>
  <c r="BV513" i="20"/>
  <c r="BV514" i="20"/>
  <c r="BV515" i="20"/>
  <c r="BV516" i="20"/>
  <c r="BV517" i="20"/>
  <c r="BV518" i="20"/>
  <c r="BV519" i="20"/>
  <c r="BV520" i="20"/>
  <c r="BV521" i="20"/>
  <c r="BV522" i="20"/>
  <c r="BV523" i="20"/>
  <c r="BV524" i="20"/>
  <c r="BV525" i="20"/>
  <c r="BV526" i="20"/>
  <c r="BV527" i="20"/>
  <c r="BV528" i="20"/>
  <c r="BV529" i="20"/>
  <c r="BV530" i="20"/>
  <c r="BV531" i="20"/>
  <c r="BV532" i="20"/>
  <c r="BV533" i="20"/>
  <c r="BV534" i="20"/>
  <c r="BV535" i="20"/>
  <c r="BV536" i="20"/>
  <c r="BV537" i="20"/>
  <c r="BV538" i="20"/>
  <c r="BV539" i="20"/>
  <c r="BV540" i="20"/>
  <c r="BV541" i="20"/>
  <c r="BV542" i="20"/>
  <c r="BV543" i="20"/>
  <c r="BV544" i="20"/>
  <c r="BV545" i="20"/>
  <c r="BV546" i="20"/>
  <c r="BV547" i="20"/>
  <c r="BV548" i="20"/>
  <c r="BV549" i="20"/>
  <c r="BV550" i="20"/>
  <c r="BV551" i="20"/>
  <c r="BV552" i="20"/>
  <c r="BV553" i="20"/>
  <c r="BV554" i="20"/>
  <c r="BV555" i="20"/>
  <c r="BV556" i="20"/>
  <c r="BV557" i="20"/>
  <c r="BV558" i="20"/>
  <c r="BV559" i="20"/>
  <c r="BV560" i="20"/>
  <c r="BV561" i="20"/>
  <c r="BV562" i="20"/>
  <c r="BV563" i="20"/>
  <c r="BV564" i="20"/>
  <c r="BV565" i="20"/>
  <c r="BT2" i="20"/>
  <c r="BT3" i="20"/>
  <c r="BT4" i="20"/>
  <c r="BT5" i="20"/>
  <c r="BT6" i="20"/>
  <c r="BT7" i="20"/>
  <c r="BT8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69" i="20"/>
  <c r="BT70" i="20"/>
  <c r="BT71" i="20"/>
  <c r="BT72" i="20"/>
  <c r="BT73" i="20"/>
  <c r="BT74" i="20"/>
  <c r="BT75" i="20"/>
  <c r="BT76" i="20"/>
  <c r="BT77" i="20"/>
  <c r="BT78" i="20"/>
  <c r="BT79" i="20"/>
  <c r="BT80" i="20"/>
  <c r="BT81" i="20"/>
  <c r="BT82" i="20"/>
  <c r="BT83" i="20"/>
  <c r="BT84" i="20"/>
  <c r="BT85" i="20"/>
  <c r="BT86" i="20"/>
  <c r="BT87" i="20"/>
  <c r="BT88" i="20"/>
  <c r="BT89" i="20"/>
  <c r="BT90" i="20"/>
  <c r="BT91" i="20"/>
  <c r="BT92" i="20"/>
  <c r="BT93" i="20"/>
  <c r="BT94" i="20"/>
  <c r="BT95" i="20"/>
  <c r="BT96" i="20"/>
  <c r="BT97" i="20"/>
  <c r="BT98" i="20"/>
  <c r="BT99" i="20"/>
  <c r="BT100" i="20"/>
  <c r="BT101" i="20"/>
  <c r="BT102" i="20"/>
  <c r="BT103" i="20"/>
  <c r="BT104" i="20"/>
  <c r="BT105" i="20"/>
  <c r="BT106" i="20"/>
  <c r="BT107" i="20"/>
  <c r="BT108" i="20"/>
  <c r="BT109" i="20"/>
  <c r="BT110" i="20"/>
  <c r="BT111" i="20"/>
  <c r="BT112" i="20"/>
  <c r="BT113" i="20"/>
  <c r="BT114" i="20"/>
  <c r="BT115" i="20"/>
  <c r="BT116" i="20"/>
  <c r="BT117" i="20"/>
  <c r="BT118" i="20"/>
  <c r="BT119" i="20"/>
  <c r="BT120" i="20"/>
  <c r="BT121" i="20"/>
  <c r="BT122" i="20"/>
  <c r="BT123" i="20"/>
  <c r="BT124" i="20"/>
  <c r="BT125" i="20"/>
  <c r="BT126" i="20"/>
  <c r="BT127" i="20"/>
  <c r="BT128" i="20"/>
  <c r="BT129" i="20"/>
  <c r="BT130" i="20"/>
  <c r="BT131" i="20"/>
  <c r="BT132" i="20"/>
  <c r="BT133" i="20"/>
  <c r="BT134" i="20"/>
  <c r="BT135" i="20"/>
  <c r="BT136" i="20"/>
  <c r="BT137" i="20"/>
  <c r="BT138" i="20"/>
  <c r="BT139" i="20"/>
  <c r="BT140" i="20"/>
  <c r="BT141" i="20"/>
  <c r="BT142" i="20"/>
  <c r="BT143" i="20"/>
  <c r="BT144" i="20"/>
  <c r="BT145" i="20"/>
  <c r="BT146" i="20"/>
  <c r="BT147" i="20"/>
  <c r="BT148" i="20"/>
  <c r="BT149" i="20"/>
  <c r="BT150" i="20"/>
  <c r="BT151" i="20"/>
  <c r="BT152" i="20"/>
  <c r="BT153" i="20"/>
  <c r="BT154" i="20"/>
  <c r="BT155" i="20"/>
  <c r="BT156" i="20"/>
  <c r="BT157" i="20"/>
  <c r="BT158" i="20"/>
  <c r="BT159" i="20"/>
  <c r="BT160" i="20"/>
  <c r="BT161" i="20"/>
  <c r="BT162" i="20"/>
  <c r="BT163" i="20"/>
  <c r="BT164" i="20"/>
  <c r="BT165" i="20"/>
  <c r="BT166" i="20"/>
  <c r="BT167" i="20"/>
  <c r="BT168" i="20"/>
  <c r="BT169" i="20"/>
  <c r="BT170" i="20"/>
  <c r="BT171" i="20"/>
  <c r="BT172" i="20"/>
  <c r="BT173" i="20"/>
  <c r="BT174" i="20"/>
  <c r="BT175" i="20"/>
  <c r="BT176" i="20"/>
  <c r="BT177" i="20"/>
  <c r="BT178" i="20"/>
  <c r="BT179" i="20"/>
  <c r="BT180" i="20"/>
  <c r="BT181" i="20"/>
  <c r="BT182" i="20"/>
  <c r="BT183" i="20"/>
  <c r="BT184" i="20"/>
  <c r="BT185" i="20"/>
  <c r="BT186" i="20"/>
  <c r="BT187" i="20"/>
  <c r="BT188" i="20"/>
  <c r="BT189" i="20"/>
  <c r="BT190" i="20"/>
  <c r="BT191" i="20"/>
  <c r="BT192" i="20"/>
  <c r="BT193" i="20"/>
  <c r="BT194" i="20"/>
  <c r="BT195" i="20"/>
  <c r="BT196" i="20"/>
  <c r="BT197" i="20"/>
  <c r="BT198" i="20"/>
  <c r="BT199" i="20"/>
  <c r="BT200" i="20"/>
  <c r="BT201" i="20"/>
  <c r="BT202" i="20"/>
  <c r="BT203" i="20"/>
  <c r="BT204" i="20"/>
  <c r="BT205" i="20"/>
  <c r="BT206" i="20"/>
  <c r="BT207" i="20"/>
  <c r="BT208" i="20"/>
  <c r="BT209" i="20"/>
  <c r="BT210" i="20"/>
  <c r="BT211" i="20"/>
  <c r="BT212" i="20"/>
  <c r="BT213" i="20"/>
  <c r="BT214" i="20"/>
  <c r="BT215" i="20"/>
  <c r="BT216" i="20"/>
  <c r="BT217" i="20"/>
  <c r="BT218" i="20"/>
  <c r="BT219" i="20"/>
  <c r="BT220" i="20"/>
  <c r="BT221" i="20"/>
  <c r="BT222" i="20"/>
  <c r="BT223" i="20"/>
  <c r="BT224" i="20"/>
  <c r="BT225" i="20"/>
  <c r="BT226" i="20"/>
  <c r="BT227" i="20"/>
  <c r="BT228" i="20"/>
  <c r="BT229" i="20"/>
  <c r="BT230" i="20"/>
  <c r="BT231" i="20"/>
  <c r="BT232" i="20"/>
  <c r="BT233" i="20"/>
  <c r="BT234" i="20"/>
  <c r="BT235" i="20"/>
  <c r="BT236" i="20"/>
  <c r="BT237" i="20"/>
  <c r="BT238" i="20"/>
  <c r="BT239" i="20"/>
  <c r="BT240" i="20"/>
  <c r="BT241" i="20"/>
  <c r="BT242" i="20"/>
  <c r="BT243" i="20"/>
  <c r="BT244" i="20"/>
  <c r="BT245" i="20"/>
  <c r="BT246" i="20"/>
  <c r="BT247" i="20"/>
  <c r="BT248" i="20"/>
  <c r="BT249" i="20"/>
  <c r="BT250" i="20"/>
  <c r="BT251" i="20"/>
  <c r="BT252" i="20"/>
  <c r="BT253" i="20"/>
  <c r="BT254" i="20"/>
  <c r="BT255" i="20"/>
  <c r="BT256" i="20"/>
  <c r="BT257" i="20"/>
  <c r="BT258" i="20"/>
  <c r="BT259" i="20"/>
  <c r="BT260" i="20"/>
  <c r="BT261" i="20"/>
  <c r="BT262" i="20"/>
  <c r="BT263" i="20"/>
  <c r="BT264" i="20"/>
  <c r="BT265" i="20"/>
  <c r="BT266" i="20"/>
  <c r="BT267" i="20"/>
  <c r="BT268" i="20"/>
  <c r="BT269" i="20"/>
  <c r="BT270" i="20"/>
  <c r="BT271" i="20"/>
  <c r="BT272" i="20"/>
  <c r="BT273" i="20"/>
  <c r="BT274" i="20"/>
  <c r="BT275" i="20"/>
  <c r="BT276" i="20"/>
  <c r="BT277" i="20"/>
  <c r="BT278" i="20"/>
  <c r="BT279" i="20"/>
  <c r="BT280" i="20"/>
  <c r="BT281" i="20"/>
  <c r="BT282" i="20"/>
  <c r="BT283" i="20"/>
  <c r="BT284" i="20"/>
  <c r="BT285" i="20"/>
  <c r="BT286" i="20"/>
  <c r="BT287" i="20"/>
  <c r="BT288" i="20"/>
  <c r="BT289" i="20"/>
  <c r="BT290" i="20"/>
  <c r="BT291" i="20"/>
  <c r="BT292" i="20"/>
  <c r="BT293" i="20"/>
  <c r="BT294" i="20"/>
  <c r="BT295" i="20"/>
  <c r="BT296" i="20"/>
  <c r="BT297" i="20"/>
  <c r="BT298" i="20"/>
  <c r="BT299" i="20"/>
  <c r="BT300" i="20"/>
  <c r="BT301" i="20"/>
  <c r="BT302" i="20"/>
  <c r="BT303" i="20"/>
  <c r="BT304" i="20"/>
  <c r="BT305" i="20"/>
  <c r="BT306" i="20"/>
  <c r="BT307" i="20"/>
  <c r="BT308" i="20"/>
  <c r="BT309" i="20"/>
  <c r="BT310" i="20"/>
  <c r="BT311" i="20"/>
  <c r="BT312" i="20"/>
  <c r="BT313" i="20"/>
  <c r="BT314" i="20"/>
  <c r="BT315" i="20"/>
  <c r="BT316" i="20"/>
  <c r="BT317" i="20"/>
  <c r="BT318" i="20"/>
  <c r="BT319" i="20"/>
  <c r="BT320" i="20"/>
  <c r="BT321" i="20"/>
  <c r="BT322" i="20"/>
  <c r="BT323" i="20"/>
  <c r="BT324" i="20"/>
  <c r="BT325" i="20"/>
  <c r="BT326" i="20"/>
  <c r="BT327" i="20"/>
  <c r="BT328" i="20"/>
  <c r="BT329" i="20"/>
  <c r="BT330" i="20"/>
  <c r="BT331" i="20"/>
  <c r="BT332" i="20"/>
  <c r="BT333" i="20"/>
  <c r="BT334" i="20"/>
  <c r="BT335" i="20"/>
  <c r="BT336" i="20"/>
  <c r="BT337" i="20"/>
  <c r="BT338" i="20"/>
  <c r="BT339" i="20"/>
  <c r="BT340" i="20"/>
  <c r="BT341" i="20"/>
  <c r="BT342" i="20"/>
  <c r="BT343" i="20"/>
  <c r="BT344" i="20"/>
  <c r="BT345" i="20"/>
  <c r="BT346" i="20"/>
  <c r="BT347" i="20"/>
  <c r="BT348" i="20"/>
  <c r="BT349" i="20"/>
  <c r="BT350" i="20"/>
  <c r="BT351" i="20"/>
  <c r="BT352" i="20"/>
  <c r="BT353" i="20"/>
  <c r="BT354" i="20"/>
  <c r="BT355" i="20"/>
  <c r="BT356" i="20"/>
  <c r="BT357" i="20"/>
  <c r="BT358" i="20"/>
  <c r="BT359" i="20"/>
  <c r="BT360" i="20"/>
  <c r="BT361" i="20"/>
  <c r="BT362" i="20"/>
  <c r="BT363" i="20"/>
  <c r="BT364" i="20"/>
  <c r="BT365" i="20"/>
  <c r="BT366" i="20"/>
  <c r="BT367" i="20"/>
  <c r="BT368" i="20"/>
  <c r="BT369" i="20"/>
  <c r="BT370" i="20"/>
  <c r="BT371" i="20"/>
  <c r="BT372" i="20"/>
  <c r="BT373" i="20"/>
  <c r="BT374" i="20"/>
  <c r="BT375" i="20"/>
  <c r="BT376" i="20"/>
  <c r="BT377" i="20"/>
  <c r="BT378" i="20"/>
  <c r="BT379" i="20"/>
  <c r="BT380" i="20"/>
  <c r="BT381" i="20"/>
  <c r="BT382" i="20"/>
  <c r="BT383" i="20"/>
  <c r="BT384" i="20"/>
  <c r="BT385" i="20"/>
  <c r="BT386" i="20"/>
  <c r="BT387" i="20"/>
  <c r="BT388" i="20"/>
  <c r="BT389" i="20"/>
  <c r="BT390" i="20"/>
  <c r="BT391" i="20"/>
  <c r="BT392" i="20"/>
  <c r="BT393" i="20"/>
  <c r="BT394" i="20"/>
  <c r="BT395" i="20"/>
  <c r="BT396" i="20"/>
  <c r="BT397" i="20"/>
  <c r="BT398" i="20"/>
  <c r="BT399" i="20"/>
  <c r="BT400" i="20"/>
  <c r="BT401" i="20"/>
  <c r="BT402" i="20"/>
  <c r="BT403" i="20"/>
  <c r="BT404" i="20"/>
  <c r="BT405" i="20"/>
  <c r="BT406" i="20"/>
  <c r="BT407" i="20"/>
  <c r="BT408" i="20"/>
  <c r="BT409" i="20"/>
  <c r="BT410" i="20"/>
  <c r="BT411" i="20"/>
  <c r="BT412" i="20"/>
  <c r="BT413" i="20"/>
  <c r="BT414" i="20"/>
  <c r="BT415" i="20"/>
  <c r="BT416" i="20"/>
  <c r="BT417" i="20"/>
  <c r="BT418" i="20"/>
  <c r="BT419" i="20"/>
  <c r="BT420" i="20"/>
  <c r="BT421" i="20"/>
  <c r="BT422" i="20"/>
  <c r="BT423" i="20"/>
  <c r="BT424" i="20"/>
  <c r="BT425" i="20"/>
  <c r="BT426" i="20"/>
  <c r="BT427" i="20"/>
  <c r="BT428" i="20"/>
  <c r="BT429" i="20"/>
  <c r="BT430" i="20"/>
  <c r="BT431" i="20"/>
  <c r="BT432" i="20"/>
  <c r="BT433" i="20"/>
  <c r="BT434" i="20"/>
  <c r="BT435" i="20"/>
  <c r="BT436" i="20"/>
  <c r="BT437" i="20"/>
  <c r="BT438" i="20"/>
  <c r="BT439" i="20"/>
  <c r="BT440" i="20"/>
  <c r="BT441" i="20"/>
  <c r="BT442" i="20"/>
  <c r="BT443" i="20"/>
  <c r="BT444" i="20"/>
  <c r="BT445" i="20"/>
  <c r="BT446" i="20"/>
  <c r="BT447" i="20"/>
  <c r="BT448" i="20"/>
  <c r="BT449" i="20"/>
  <c r="BT450" i="20"/>
  <c r="BT451" i="20"/>
  <c r="BT452" i="20"/>
  <c r="BT453" i="20"/>
  <c r="BT454" i="20"/>
  <c r="BT455" i="20"/>
  <c r="BT456" i="20"/>
  <c r="BT457" i="20"/>
  <c r="BT458" i="20"/>
  <c r="BT459" i="20"/>
  <c r="BT460" i="20"/>
  <c r="BT461" i="20"/>
  <c r="BT462" i="20"/>
  <c r="BT463" i="20"/>
  <c r="BT464" i="20"/>
  <c r="BT465" i="20"/>
  <c r="BT466" i="20"/>
  <c r="BT467" i="20"/>
  <c r="BT468" i="20"/>
  <c r="BT469" i="20"/>
  <c r="BT470" i="20"/>
  <c r="BT471" i="20"/>
  <c r="BT472" i="20"/>
  <c r="BT473" i="20"/>
  <c r="BT474" i="20"/>
  <c r="BT475" i="20"/>
  <c r="BT476" i="20"/>
  <c r="BT477" i="20"/>
  <c r="BT478" i="20"/>
  <c r="BT479" i="20"/>
  <c r="BT480" i="20"/>
  <c r="BT481" i="20"/>
  <c r="BT482" i="20"/>
  <c r="BT483" i="20"/>
  <c r="BT484" i="20"/>
  <c r="BT485" i="20"/>
  <c r="BT486" i="20"/>
  <c r="BT487" i="20"/>
  <c r="BT488" i="20"/>
  <c r="BT489" i="20"/>
  <c r="BT490" i="20"/>
  <c r="BT491" i="20"/>
  <c r="BT492" i="20"/>
  <c r="BT493" i="20"/>
  <c r="BT494" i="20"/>
  <c r="BT495" i="20"/>
  <c r="BT496" i="20"/>
  <c r="BT497" i="20"/>
  <c r="BT498" i="20"/>
  <c r="BT499" i="20"/>
  <c r="BT500" i="20"/>
  <c r="BT501" i="20"/>
  <c r="BT502" i="20"/>
  <c r="BT503" i="20"/>
  <c r="BT504" i="20"/>
  <c r="BT505" i="20"/>
  <c r="BT506" i="20"/>
  <c r="BT507" i="20"/>
  <c r="BT508" i="20"/>
  <c r="BT509" i="20"/>
  <c r="BT510" i="20"/>
  <c r="BT511" i="20"/>
  <c r="BT512" i="20"/>
  <c r="BT513" i="20"/>
  <c r="BT514" i="20"/>
  <c r="BT515" i="20"/>
  <c r="BT516" i="20"/>
  <c r="BT517" i="20"/>
  <c r="BT518" i="20"/>
  <c r="BT519" i="20"/>
  <c r="BT520" i="20"/>
  <c r="BT521" i="20"/>
  <c r="BT522" i="20"/>
  <c r="BT523" i="20"/>
  <c r="BT524" i="20"/>
  <c r="BT525" i="20"/>
  <c r="BT526" i="20"/>
  <c r="BT527" i="20"/>
  <c r="BT528" i="20"/>
  <c r="BT529" i="20"/>
  <c r="BT530" i="20"/>
  <c r="BT531" i="20"/>
  <c r="BT532" i="20"/>
  <c r="BT533" i="20"/>
  <c r="BT534" i="20"/>
  <c r="BT535" i="20"/>
  <c r="BT536" i="20"/>
  <c r="BT537" i="20"/>
  <c r="BT538" i="20"/>
  <c r="BT539" i="20"/>
  <c r="BT540" i="20"/>
  <c r="BT541" i="20"/>
  <c r="BT542" i="20"/>
  <c r="BT543" i="20"/>
  <c r="BT544" i="20"/>
  <c r="BT545" i="20"/>
  <c r="BT546" i="20"/>
  <c r="BT547" i="20"/>
  <c r="BT548" i="20"/>
  <c r="BT549" i="20"/>
  <c r="BT550" i="20"/>
  <c r="BT551" i="20"/>
  <c r="BT552" i="20"/>
  <c r="BT553" i="20"/>
  <c r="BT554" i="20"/>
  <c r="BT555" i="20"/>
  <c r="BT556" i="20"/>
  <c r="BT557" i="20"/>
  <c r="BT558" i="20"/>
  <c r="BT559" i="20"/>
  <c r="BT560" i="20"/>
  <c r="BT561" i="20"/>
  <c r="BT562" i="20"/>
  <c r="BT563" i="20"/>
  <c r="BT564" i="20"/>
  <c r="BT565" i="20"/>
  <c r="BS2" i="20"/>
  <c r="BS3" i="20"/>
  <c r="BS4" i="20"/>
  <c r="BS5" i="20"/>
  <c r="BS6" i="20"/>
  <c r="BS7" i="20"/>
  <c r="BS8" i="20"/>
  <c r="BS9" i="20"/>
  <c r="BS10" i="20"/>
  <c r="BS11" i="20"/>
  <c r="BS12" i="20"/>
  <c r="BS13" i="20"/>
  <c r="BS14" i="20"/>
  <c r="BS15" i="20"/>
  <c r="BS16" i="20"/>
  <c r="BS17" i="20"/>
  <c r="BS18" i="20"/>
  <c r="BS19" i="20"/>
  <c r="BS20" i="20"/>
  <c r="BS21" i="20"/>
  <c r="BS22" i="20"/>
  <c r="BS23" i="20"/>
  <c r="BS24" i="20"/>
  <c r="BS25" i="20"/>
  <c r="BS26" i="20"/>
  <c r="BS27" i="20"/>
  <c r="BS28" i="20"/>
  <c r="BS29" i="20"/>
  <c r="BS30" i="20"/>
  <c r="BS31" i="20"/>
  <c r="BS32" i="20"/>
  <c r="BS33" i="20"/>
  <c r="BS34" i="20"/>
  <c r="BS35" i="20"/>
  <c r="BS36" i="20"/>
  <c r="BS37" i="20"/>
  <c r="BS38" i="20"/>
  <c r="BS39" i="20"/>
  <c r="BS40" i="20"/>
  <c r="BS41" i="20"/>
  <c r="BS42" i="20"/>
  <c r="BS43" i="20"/>
  <c r="BS44" i="20"/>
  <c r="BS45" i="20"/>
  <c r="BS46" i="20"/>
  <c r="BS47" i="20"/>
  <c r="BS48" i="20"/>
  <c r="BS49" i="20"/>
  <c r="BS50" i="20"/>
  <c r="BS51" i="20"/>
  <c r="BS52" i="20"/>
  <c r="BS53" i="20"/>
  <c r="BS54" i="20"/>
  <c r="BS55" i="20"/>
  <c r="BS56" i="20"/>
  <c r="BS57" i="20"/>
  <c r="BS58" i="20"/>
  <c r="BS59" i="20"/>
  <c r="BS60" i="20"/>
  <c r="BS61" i="20"/>
  <c r="BS62" i="20"/>
  <c r="BS63" i="20"/>
  <c r="BS64" i="20"/>
  <c r="BS65" i="20"/>
  <c r="BS66" i="20"/>
  <c r="BS67" i="20"/>
  <c r="BS68" i="20"/>
  <c r="BS69" i="20"/>
  <c r="BS70" i="20"/>
  <c r="BS71" i="20"/>
  <c r="BS72" i="20"/>
  <c r="BS73" i="20"/>
  <c r="BS74" i="20"/>
  <c r="BS75" i="20"/>
  <c r="BS76" i="20"/>
  <c r="BS77" i="20"/>
  <c r="BS78" i="20"/>
  <c r="BS79" i="20"/>
  <c r="BS80" i="20"/>
  <c r="BS81" i="20"/>
  <c r="BS82" i="20"/>
  <c r="BS83" i="20"/>
  <c r="BS84" i="20"/>
  <c r="BS85" i="20"/>
  <c r="BS86" i="20"/>
  <c r="BS87" i="20"/>
  <c r="BS88" i="20"/>
  <c r="BS89" i="20"/>
  <c r="BS90" i="20"/>
  <c r="BS91" i="20"/>
  <c r="BS92" i="20"/>
  <c r="BS93" i="20"/>
  <c r="BS94" i="20"/>
  <c r="BS95" i="20"/>
  <c r="BS96" i="20"/>
  <c r="BS97" i="20"/>
  <c r="BS98" i="20"/>
  <c r="BS99" i="20"/>
  <c r="BS100" i="20"/>
  <c r="BS101" i="20"/>
  <c r="BS102" i="20"/>
  <c r="BS103" i="20"/>
  <c r="BS104" i="20"/>
  <c r="BS105" i="20"/>
  <c r="BS106" i="20"/>
  <c r="BS107" i="20"/>
  <c r="BS108" i="20"/>
  <c r="BS109" i="20"/>
  <c r="BS110" i="20"/>
  <c r="BS111" i="20"/>
  <c r="BS112" i="20"/>
  <c r="BS113" i="20"/>
  <c r="BS114" i="20"/>
  <c r="BS115" i="20"/>
  <c r="BS116" i="20"/>
  <c r="BS117" i="20"/>
  <c r="BS118" i="20"/>
  <c r="BS119" i="20"/>
  <c r="BS120" i="20"/>
  <c r="BS121" i="20"/>
  <c r="BS122" i="20"/>
  <c r="BS123" i="20"/>
  <c r="BS124" i="20"/>
  <c r="BS125" i="20"/>
  <c r="BS126" i="20"/>
  <c r="BS127" i="20"/>
  <c r="BS128" i="20"/>
  <c r="BS129" i="20"/>
  <c r="BS130" i="20"/>
  <c r="BS131" i="20"/>
  <c r="BS132" i="20"/>
  <c r="BS133" i="20"/>
  <c r="BS134" i="20"/>
  <c r="BS135" i="20"/>
  <c r="BS136" i="20"/>
  <c r="BS137" i="20"/>
  <c r="BS138" i="20"/>
  <c r="BS139" i="20"/>
  <c r="BS140" i="20"/>
  <c r="BS141" i="20"/>
  <c r="BS142" i="20"/>
  <c r="BS143" i="20"/>
  <c r="BS144" i="20"/>
  <c r="BS145" i="20"/>
  <c r="BS146" i="20"/>
  <c r="BS147" i="20"/>
  <c r="BS148" i="20"/>
  <c r="BS149" i="20"/>
  <c r="BS150" i="20"/>
  <c r="BS151" i="20"/>
  <c r="BS152" i="20"/>
  <c r="BS153" i="20"/>
  <c r="BS154" i="20"/>
  <c r="BS155" i="20"/>
  <c r="BS156" i="20"/>
  <c r="BS157" i="20"/>
  <c r="BS158" i="20"/>
  <c r="BS159" i="20"/>
  <c r="BS160" i="20"/>
  <c r="BS161" i="20"/>
  <c r="BS162" i="20"/>
  <c r="BS163" i="20"/>
  <c r="BS164" i="20"/>
  <c r="BS165" i="20"/>
  <c r="BS166" i="20"/>
  <c r="BS167" i="20"/>
  <c r="BS168" i="20"/>
  <c r="BS169" i="20"/>
  <c r="BS170" i="20"/>
  <c r="BS171" i="20"/>
  <c r="BS172" i="20"/>
  <c r="BS173" i="20"/>
  <c r="BS174" i="20"/>
  <c r="BS175" i="20"/>
  <c r="BS176" i="20"/>
  <c r="BS177" i="20"/>
  <c r="BS178" i="20"/>
  <c r="BS179" i="20"/>
  <c r="BS180" i="20"/>
  <c r="BS181" i="20"/>
  <c r="BS182" i="20"/>
  <c r="BS183" i="20"/>
  <c r="BS184" i="20"/>
  <c r="BS185" i="20"/>
  <c r="BS186" i="20"/>
  <c r="BS187" i="20"/>
  <c r="BS188" i="20"/>
  <c r="BS189" i="20"/>
  <c r="BS190" i="20"/>
  <c r="BS191" i="20"/>
  <c r="BS192" i="20"/>
  <c r="BS193" i="20"/>
  <c r="BS194" i="20"/>
  <c r="BS195" i="20"/>
  <c r="BS196" i="20"/>
  <c r="BS197" i="20"/>
  <c r="BS198" i="20"/>
  <c r="BS199" i="20"/>
  <c r="BS200" i="20"/>
  <c r="BS201" i="20"/>
  <c r="BS202" i="20"/>
  <c r="BS203" i="20"/>
  <c r="BS204" i="20"/>
  <c r="BS205" i="20"/>
  <c r="BS206" i="20"/>
  <c r="BS207" i="20"/>
  <c r="BS208" i="20"/>
  <c r="BS209" i="20"/>
  <c r="BS210" i="20"/>
  <c r="BS211" i="20"/>
  <c r="BS212" i="20"/>
  <c r="BS213" i="20"/>
  <c r="BS214" i="20"/>
  <c r="BS215" i="20"/>
  <c r="BS216" i="20"/>
  <c r="BS217" i="20"/>
  <c r="BS218" i="20"/>
  <c r="BS219" i="20"/>
  <c r="BS220" i="20"/>
  <c r="BS221" i="20"/>
  <c r="BS222" i="20"/>
  <c r="BS223" i="20"/>
  <c r="BS224" i="20"/>
  <c r="BS225" i="20"/>
  <c r="BS226" i="20"/>
  <c r="BS227" i="20"/>
  <c r="BS228" i="20"/>
  <c r="BS229" i="20"/>
  <c r="BS230" i="20"/>
  <c r="BS231" i="20"/>
  <c r="BS232" i="20"/>
  <c r="BS233" i="20"/>
  <c r="BS234" i="20"/>
  <c r="BS235" i="20"/>
  <c r="BS236" i="20"/>
  <c r="BS237" i="20"/>
  <c r="BS238" i="20"/>
  <c r="BS239" i="20"/>
  <c r="BS240" i="20"/>
  <c r="BS241" i="20"/>
  <c r="BS242" i="20"/>
  <c r="BS243" i="20"/>
  <c r="BS244" i="20"/>
  <c r="BS245" i="20"/>
  <c r="BS246" i="20"/>
  <c r="BS247" i="20"/>
  <c r="BS248" i="20"/>
  <c r="BS249" i="20"/>
  <c r="BS250" i="20"/>
  <c r="BS251" i="20"/>
  <c r="BS252" i="20"/>
  <c r="BS253" i="20"/>
  <c r="BS254" i="20"/>
  <c r="BS255" i="20"/>
  <c r="BS256" i="20"/>
  <c r="BS257" i="20"/>
  <c r="BS258" i="20"/>
  <c r="BS259" i="20"/>
  <c r="BS260" i="20"/>
  <c r="BS261" i="20"/>
  <c r="BS262" i="20"/>
  <c r="BS263" i="20"/>
  <c r="BS264" i="20"/>
  <c r="BS265" i="20"/>
  <c r="BS266" i="20"/>
  <c r="BS267" i="20"/>
  <c r="BS268" i="20"/>
  <c r="BS269" i="20"/>
  <c r="BS270" i="20"/>
  <c r="BS271" i="20"/>
  <c r="BS272" i="20"/>
  <c r="BS273" i="20"/>
  <c r="BS274" i="20"/>
  <c r="BS275" i="20"/>
  <c r="BS276" i="20"/>
  <c r="BS277" i="20"/>
  <c r="BS278" i="20"/>
  <c r="BS279" i="20"/>
  <c r="BS280" i="20"/>
  <c r="BS281" i="20"/>
  <c r="BS282" i="20"/>
  <c r="BS283" i="20"/>
  <c r="BS284" i="20"/>
  <c r="BS285" i="20"/>
  <c r="BS286" i="20"/>
  <c r="BS287" i="20"/>
  <c r="BS288" i="20"/>
  <c r="BS289" i="20"/>
  <c r="BS290" i="20"/>
  <c r="BS291" i="20"/>
  <c r="BS292" i="20"/>
  <c r="BS293" i="20"/>
  <c r="BS294" i="20"/>
  <c r="BS295" i="20"/>
  <c r="BS296" i="20"/>
  <c r="BS297" i="20"/>
  <c r="BS298" i="20"/>
  <c r="BS299" i="20"/>
  <c r="BS300" i="20"/>
  <c r="BS301" i="20"/>
  <c r="BS302" i="20"/>
  <c r="BS303" i="20"/>
  <c r="BS304" i="20"/>
  <c r="BS305" i="20"/>
  <c r="BS306" i="20"/>
  <c r="BS307" i="20"/>
  <c r="BS308" i="20"/>
  <c r="BS309" i="20"/>
  <c r="BS310" i="20"/>
  <c r="BS311" i="20"/>
  <c r="BS312" i="20"/>
  <c r="BS313" i="20"/>
  <c r="BS314" i="20"/>
  <c r="BS315" i="20"/>
  <c r="BS316" i="20"/>
  <c r="BS317" i="20"/>
  <c r="BS318" i="20"/>
  <c r="BS319" i="20"/>
  <c r="BS320" i="20"/>
  <c r="BS321" i="20"/>
  <c r="BS322" i="20"/>
  <c r="BS323" i="20"/>
  <c r="BS324" i="20"/>
  <c r="BS325" i="20"/>
  <c r="BS326" i="20"/>
  <c r="BS327" i="20"/>
  <c r="BS328" i="20"/>
  <c r="BS329" i="20"/>
  <c r="BS330" i="20"/>
  <c r="BS331" i="20"/>
  <c r="BS332" i="20"/>
  <c r="BS333" i="20"/>
  <c r="BS334" i="20"/>
  <c r="BS335" i="20"/>
  <c r="BS336" i="20"/>
  <c r="BS337" i="20"/>
  <c r="BS338" i="20"/>
  <c r="BS339" i="20"/>
  <c r="BS340" i="20"/>
  <c r="BS341" i="20"/>
  <c r="BS342" i="20"/>
  <c r="BS343" i="20"/>
  <c r="BS344" i="20"/>
  <c r="BS345" i="20"/>
  <c r="BS346" i="20"/>
  <c r="BS347" i="20"/>
  <c r="BS348" i="20"/>
  <c r="BS349" i="20"/>
  <c r="BS350" i="20"/>
  <c r="BS351" i="20"/>
  <c r="BS352" i="20"/>
  <c r="BS353" i="20"/>
  <c r="BS354" i="20"/>
  <c r="BS355" i="20"/>
  <c r="BS356" i="20"/>
  <c r="BS357" i="20"/>
  <c r="BS358" i="20"/>
  <c r="BS359" i="20"/>
  <c r="BS360" i="20"/>
  <c r="BS361" i="20"/>
  <c r="BS362" i="20"/>
  <c r="BS363" i="20"/>
  <c r="BS364" i="20"/>
  <c r="BS365" i="20"/>
  <c r="BS366" i="20"/>
  <c r="BS367" i="20"/>
  <c r="BS368" i="20"/>
  <c r="BS369" i="20"/>
  <c r="BS370" i="20"/>
  <c r="BS371" i="20"/>
  <c r="BS372" i="20"/>
  <c r="BS373" i="20"/>
  <c r="BS374" i="20"/>
  <c r="BS375" i="20"/>
  <c r="BS376" i="20"/>
  <c r="BS377" i="20"/>
  <c r="BS378" i="20"/>
  <c r="BS379" i="20"/>
  <c r="BS380" i="20"/>
  <c r="BS381" i="20"/>
  <c r="BS382" i="20"/>
  <c r="BS383" i="20"/>
  <c r="BS384" i="20"/>
  <c r="BS385" i="20"/>
  <c r="BS386" i="20"/>
  <c r="BS387" i="20"/>
  <c r="BS388" i="20"/>
  <c r="BS389" i="20"/>
  <c r="BS390" i="20"/>
  <c r="BS391" i="20"/>
  <c r="BS392" i="20"/>
  <c r="BS393" i="20"/>
  <c r="BS394" i="20"/>
  <c r="BS395" i="20"/>
  <c r="BS396" i="20"/>
  <c r="BS397" i="20"/>
  <c r="BS398" i="20"/>
  <c r="BS399" i="20"/>
  <c r="BS400" i="20"/>
  <c r="BS401" i="20"/>
  <c r="BS402" i="20"/>
  <c r="BS403" i="20"/>
  <c r="BS404" i="20"/>
  <c r="BS405" i="20"/>
  <c r="BS406" i="20"/>
  <c r="BS407" i="20"/>
  <c r="BS408" i="20"/>
  <c r="BS409" i="20"/>
  <c r="BS410" i="20"/>
  <c r="BS411" i="20"/>
  <c r="BS412" i="20"/>
  <c r="BS413" i="20"/>
  <c r="BS414" i="20"/>
  <c r="BS415" i="20"/>
  <c r="BS416" i="20"/>
  <c r="BS417" i="20"/>
  <c r="BS418" i="20"/>
  <c r="BS419" i="20"/>
  <c r="BS420" i="20"/>
  <c r="BS421" i="20"/>
  <c r="BS422" i="20"/>
  <c r="BS423" i="20"/>
  <c r="BS424" i="20"/>
  <c r="BS425" i="20"/>
  <c r="BS426" i="20"/>
  <c r="BS427" i="20"/>
  <c r="BS428" i="20"/>
  <c r="BS429" i="20"/>
  <c r="BS430" i="20"/>
  <c r="BS431" i="20"/>
  <c r="BS432" i="20"/>
  <c r="BS433" i="20"/>
  <c r="BS434" i="20"/>
  <c r="BS435" i="20"/>
  <c r="BS436" i="20"/>
  <c r="BS437" i="20"/>
  <c r="BS438" i="20"/>
  <c r="BS439" i="20"/>
  <c r="BS440" i="20"/>
  <c r="BS441" i="20"/>
  <c r="BS442" i="20"/>
  <c r="BS443" i="20"/>
  <c r="BS444" i="20"/>
  <c r="BS445" i="20"/>
  <c r="BS446" i="20"/>
  <c r="BS447" i="20"/>
  <c r="BS448" i="20"/>
  <c r="BS449" i="20"/>
  <c r="BS450" i="20"/>
  <c r="BS451" i="20"/>
  <c r="BS452" i="20"/>
  <c r="BS453" i="20"/>
  <c r="BS454" i="20"/>
  <c r="BS455" i="20"/>
  <c r="BS456" i="20"/>
  <c r="BS457" i="20"/>
  <c r="BS458" i="20"/>
  <c r="BS459" i="20"/>
  <c r="BS460" i="20"/>
  <c r="BS461" i="20"/>
  <c r="BS462" i="20"/>
  <c r="BS463" i="20"/>
  <c r="BS464" i="20"/>
  <c r="BS465" i="20"/>
  <c r="BS466" i="20"/>
  <c r="BS467" i="20"/>
  <c r="BS468" i="20"/>
  <c r="BS469" i="20"/>
  <c r="BS470" i="20"/>
  <c r="BS471" i="20"/>
  <c r="BS472" i="20"/>
  <c r="BS473" i="20"/>
  <c r="BS474" i="20"/>
  <c r="BS475" i="20"/>
  <c r="BS476" i="20"/>
  <c r="BS477" i="20"/>
  <c r="BS478" i="20"/>
  <c r="BS479" i="20"/>
  <c r="BS480" i="20"/>
  <c r="BS481" i="20"/>
  <c r="BS482" i="20"/>
  <c r="BS483" i="20"/>
  <c r="BS484" i="20"/>
  <c r="BS485" i="20"/>
  <c r="BS486" i="20"/>
  <c r="BS487" i="20"/>
  <c r="BS488" i="20"/>
  <c r="BS489" i="20"/>
  <c r="BS490" i="20"/>
  <c r="BS491" i="20"/>
  <c r="BS492" i="20"/>
  <c r="BS493" i="20"/>
  <c r="BS494" i="20"/>
  <c r="BS495" i="20"/>
  <c r="BS496" i="20"/>
  <c r="BS497" i="20"/>
  <c r="BS498" i="20"/>
  <c r="BS499" i="20"/>
  <c r="BS500" i="20"/>
  <c r="BS501" i="20"/>
  <c r="BS502" i="20"/>
  <c r="BS503" i="20"/>
  <c r="BS504" i="20"/>
  <c r="BS505" i="20"/>
  <c r="BS506" i="20"/>
  <c r="BS507" i="20"/>
  <c r="BS508" i="20"/>
  <c r="BS509" i="20"/>
  <c r="BS510" i="20"/>
  <c r="BS511" i="20"/>
  <c r="BS512" i="20"/>
  <c r="BS513" i="20"/>
  <c r="BS514" i="20"/>
  <c r="BS515" i="20"/>
  <c r="BS516" i="20"/>
  <c r="BS517" i="20"/>
  <c r="BS518" i="20"/>
  <c r="BS519" i="20"/>
  <c r="BS520" i="20"/>
  <c r="BS521" i="20"/>
  <c r="BS522" i="20"/>
  <c r="BS523" i="20"/>
  <c r="BS524" i="20"/>
  <c r="BS525" i="20"/>
  <c r="BS526" i="20"/>
  <c r="BS527" i="20"/>
  <c r="BS528" i="20"/>
  <c r="BS529" i="20"/>
  <c r="BS530" i="20"/>
  <c r="BS531" i="20"/>
  <c r="BS532" i="20"/>
  <c r="BS533" i="20"/>
  <c r="BS534" i="20"/>
  <c r="BS535" i="20"/>
  <c r="BS536" i="20"/>
  <c r="BS537" i="20"/>
  <c r="BS538" i="20"/>
  <c r="BS539" i="20"/>
  <c r="BS540" i="20"/>
  <c r="BS541" i="20"/>
  <c r="BS542" i="20"/>
  <c r="BS543" i="20"/>
  <c r="BS544" i="20"/>
  <c r="BS545" i="20"/>
  <c r="BS546" i="20"/>
  <c r="BS547" i="20"/>
  <c r="BS548" i="20"/>
  <c r="BS549" i="20"/>
  <c r="BS550" i="20"/>
  <c r="BS551" i="20"/>
  <c r="BS552" i="20"/>
  <c r="BS553" i="20"/>
  <c r="BS554" i="20"/>
  <c r="BS555" i="20"/>
  <c r="BS556" i="20"/>
  <c r="BS557" i="20"/>
  <c r="BS558" i="20"/>
  <c r="BS559" i="20"/>
  <c r="BS560" i="20"/>
  <c r="BS561" i="20"/>
  <c r="BS562" i="20"/>
  <c r="BS563" i="20"/>
  <c r="BS564" i="20"/>
  <c r="BS565" i="20"/>
  <c r="BR2" i="20"/>
  <c r="BR3" i="20"/>
  <c r="BR4" i="20"/>
  <c r="BR5" i="20"/>
  <c r="BR6" i="20"/>
  <c r="BR7" i="20"/>
  <c r="BR8" i="20"/>
  <c r="BR9" i="20"/>
  <c r="BR10" i="20"/>
  <c r="BR11" i="20"/>
  <c r="BR12" i="20"/>
  <c r="BR13" i="20"/>
  <c r="BR14" i="20"/>
  <c r="BR15" i="20"/>
  <c r="BR16" i="20"/>
  <c r="BR17" i="20"/>
  <c r="BR18" i="20"/>
  <c r="BR19" i="20"/>
  <c r="BR20" i="20"/>
  <c r="BR21" i="20"/>
  <c r="BR22" i="20"/>
  <c r="BR23" i="20"/>
  <c r="BR24" i="20"/>
  <c r="BR25" i="20"/>
  <c r="BR26" i="20"/>
  <c r="BR27" i="20"/>
  <c r="BR28" i="20"/>
  <c r="BR29" i="20"/>
  <c r="BR30" i="20"/>
  <c r="BR31" i="20"/>
  <c r="BR32" i="20"/>
  <c r="BR33" i="20"/>
  <c r="BR34" i="20"/>
  <c r="BR35" i="20"/>
  <c r="BR36" i="20"/>
  <c r="BR37" i="20"/>
  <c r="BR38" i="20"/>
  <c r="BR39" i="20"/>
  <c r="BR40" i="20"/>
  <c r="BR41" i="20"/>
  <c r="BR42" i="20"/>
  <c r="BR43" i="20"/>
  <c r="BR44" i="20"/>
  <c r="BR45" i="20"/>
  <c r="BR46" i="20"/>
  <c r="BR47" i="20"/>
  <c r="BR48" i="20"/>
  <c r="BR49" i="20"/>
  <c r="BR50" i="20"/>
  <c r="BR51" i="20"/>
  <c r="BR52" i="20"/>
  <c r="BR53" i="20"/>
  <c r="BR54" i="20"/>
  <c r="BR55" i="20"/>
  <c r="BR56" i="20"/>
  <c r="BR57" i="20"/>
  <c r="BR58" i="20"/>
  <c r="BR59" i="20"/>
  <c r="BR60" i="20"/>
  <c r="BR61" i="20"/>
  <c r="BR62" i="20"/>
  <c r="BR63" i="20"/>
  <c r="BR64" i="20"/>
  <c r="BR65" i="20"/>
  <c r="BR66" i="20"/>
  <c r="BR67" i="20"/>
  <c r="BR68" i="20"/>
  <c r="BR69" i="20"/>
  <c r="BR70" i="20"/>
  <c r="BR71" i="20"/>
  <c r="BR72" i="20"/>
  <c r="BR73" i="20"/>
  <c r="BR74" i="20"/>
  <c r="BR75" i="20"/>
  <c r="BR76" i="20"/>
  <c r="BR77" i="20"/>
  <c r="BR78" i="20"/>
  <c r="BR79" i="20"/>
  <c r="BR80" i="20"/>
  <c r="BR81" i="20"/>
  <c r="BR82" i="20"/>
  <c r="BR83" i="20"/>
  <c r="BR84" i="20"/>
  <c r="BR85" i="20"/>
  <c r="BR86" i="20"/>
  <c r="BR87" i="20"/>
  <c r="BR88" i="20"/>
  <c r="BR89" i="20"/>
  <c r="BR90" i="20"/>
  <c r="BR91" i="20"/>
  <c r="BR92" i="20"/>
  <c r="BR93" i="20"/>
  <c r="BR94" i="20"/>
  <c r="BR95" i="20"/>
  <c r="BR96" i="20"/>
  <c r="BR97" i="20"/>
  <c r="BR98" i="20"/>
  <c r="BR99" i="20"/>
  <c r="BR100" i="20"/>
  <c r="BR101" i="20"/>
  <c r="BR102" i="20"/>
  <c r="BR103" i="20"/>
  <c r="BR104" i="20"/>
  <c r="BR105" i="20"/>
  <c r="BR106" i="20"/>
  <c r="BR107" i="20"/>
  <c r="BR108" i="20"/>
  <c r="BR109" i="20"/>
  <c r="BR110" i="20"/>
  <c r="BR111" i="20"/>
  <c r="BR112" i="20"/>
  <c r="BR113" i="20"/>
  <c r="BR114" i="20"/>
  <c r="BR115" i="20"/>
  <c r="BR116" i="20"/>
  <c r="BR117" i="20"/>
  <c r="BR118" i="20"/>
  <c r="BR119" i="20"/>
  <c r="BR120" i="20"/>
  <c r="BR121" i="20"/>
  <c r="BR122" i="20"/>
  <c r="BR123" i="20"/>
  <c r="BR124" i="20"/>
  <c r="BR125" i="20"/>
  <c r="BR126" i="20"/>
  <c r="BR127" i="20"/>
  <c r="BR128" i="20"/>
  <c r="BR129" i="20"/>
  <c r="BR130" i="20"/>
  <c r="BR131" i="20"/>
  <c r="BR132" i="20"/>
  <c r="BR133" i="20"/>
  <c r="BR134" i="20"/>
  <c r="BR135" i="20"/>
  <c r="BR136" i="20"/>
  <c r="BR137" i="20"/>
  <c r="BR138" i="20"/>
  <c r="BR139" i="20"/>
  <c r="BR140" i="20"/>
  <c r="BR141" i="20"/>
  <c r="BR142" i="20"/>
  <c r="BR143" i="20"/>
  <c r="BR144" i="20"/>
  <c r="BR145" i="20"/>
  <c r="BR146" i="20"/>
  <c r="BR147" i="20"/>
  <c r="BR148" i="20"/>
  <c r="BR149" i="20"/>
  <c r="BR150" i="20"/>
  <c r="BR151" i="20"/>
  <c r="BR152" i="20"/>
  <c r="BR153" i="20"/>
  <c r="BR154" i="20"/>
  <c r="BR155" i="20"/>
  <c r="BR156" i="20"/>
  <c r="BR157" i="20"/>
  <c r="BR158" i="20"/>
  <c r="BR159" i="20"/>
  <c r="BR160" i="20"/>
  <c r="BR161" i="20"/>
  <c r="BR162" i="20"/>
  <c r="BR163" i="20"/>
  <c r="BR164" i="20"/>
  <c r="BR165" i="20"/>
  <c r="BR166" i="20"/>
  <c r="BR167" i="20"/>
  <c r="BR168" i="20"/>
  <c r="BR169" i="20"/>
  <c r="BR170" i="20"/>
  <c r="BR171" i="20"/>
  <c r="BR172" i="20"/>
  <c r="BR173" i="20"/>
  <c r="BR174" i="20"/>
  <c r="BR175" i="20"/>
  <c r="BR176" i="20"/>
  <c r="BR177" i="20"/>
  <c r="BR178" i="20"/>
  <c r="BR179" i="20"/>
  <c r="BR180" i="20"/>
  <c r="BR181" i="20"/>
  <c r="BR182" i="20"/>
  <c r="BR183" i="20"/>
  <c r="BR184" i="20"/>
  <c r="BR185" i="20"/>
  <c r="BR186" i="20"/>
  <c r="BR187" i="20"/>
  <c r="BR188" i="20"/>
  <c r="BR189" i="20"/>
  <c r="BR190" i="20"/>
  <c r="BR191" i="20"/>
  <c r="BR192" i="20"/>
  <c r="BR193" i="20"/>
  <c r="BR194" i="20"/>
  <c r="BR195" i="20"/>
  <c r="BR196" i="20"/>
  <c r="BR197" i="20"/>
  <c r="BR198" i="20"/>
  <c r="BR199" i="20"/>
  <c r="BR200" i="20"/>
  <c r="BR201" i="20"/>
  <c r="BR202" i="20"/>
  <c r="BR203" i="20"/>
  <c r="BR204" i="20"/>
  <c r="BR205" i="20"/>
  <c r="BR206" i="20"/>
  <c r="BR207" i="20"/>
  <c r="BR208" i="20"/>
  <c r="BR209" i="20"/>
  <c r="BR210" i="20"/>
  <c r="BR211" i="20"/>
  <c r="BR212" i="20"/>
  <c r="BR213" i="20"/>
  <c r="BR214" i="20"/>
  <c r="BR215" i="20"/>
  <c r="BR216" i="20"/>
  <c r="BR217" i="20"/>
  <c r="BR218" i="20"/>
  <c r="BR219" i="20"/>
  <c r="BR220" i="20"/>
  <c r="BR221" i="20"/>
  <c r="BR222" i="20"/>
  <c r="BR223" i="20"/>
  <c r="BR224" i="20"/>
  <c r="BR225" i="20"/>
  <c r="BR226" i="20"/>
  <c r="BR227" i="20"/>
  <c r="BR228" i="20"/>
  <c r="BR229" i="20"/>
  <c r="BR230" i="20"/>
  <c r="BR231" i="20"/>
  <c r="BR232" i="20"/>
  <c r="BR233" i="20"/>
  <c r="BR234" i="20"/>
  <c r="BR235" i="20"/>
  <c r="BR236" i="20"/>
  <c r="BR237" i="20"/>
  <c r="BR238" i="20"/>
  <c r="BR239" i="20"/>
  <c r="BR240" i="20"/>
  <c r="BR241" i="20"/>
  <c r="BR242" i="20"/>
  <c r="BR243" i="20"/>
  <c r="BR244" i="20"/>
  <c r="BR245" i="20"/>
  <c r="BR246" i="20"/>
  <c r="BR247" i="20"/>
  <c r="BR248" i="20"/>
  <c r="BR249" i="20"/>
  <c r="BR250" i="20"/>
  <c r="BR251" i="20"/>
  <c r="BR252" i="20"/>
  <c r="BR253" i="20"/>
  <c r="BR254" i="20"/>
  <c r="BR255" i="20"/>
  <c r="BR256" i="20"/>
  <c r="BR257" i="20"/>
  <c r="BR258" i="20"/>
  <c r="BR259" i="20"/>
  <c r="BR260" i="20"/>
  <c r="BR261" i="20"/>
  <c r="BR262" i="20"/>
  <c r="BR263" i="20"/>
  <c r="BR264" i="20"/>
  <c r="BR265" i="20"/>
  <c r="BR266" i="20"/>
  <c r="BR267" i="20"/>
  <c r="BR268" i="20"/>
  <c r="BR269" i="20"/>
  <c r="BR270" i="20"/>
  <c r="BR271" i="20"/>
  <c r="BR272" i="20"/>
  <c r="BR273" i="20"/>
  <c r="BR274" i="20"/>
  <c r="BR275" i="20"/>
  <c r="BR276" i="20"/>
  <c r="BR277" i="20"/>
  <c r="BR278" i="20"/>
  <c r="BR279" i="20"/>
  <c r="BR280" i="20"/>
  <c r="BR281" i="20"/>
  <c r="BR282" i="20"/>
  <c r="BR283" i="20"/>
  <c r="BR284" i="20"/>
  <c r="BR285" i="20"/>
  <c r="BR286" i="20"/>
  <c r="BR287" i="20"/>
  <c r="BR288" i="20"/>
  <c r="BR289" i="20"/>
  <c r="BR290" i="20"/>
  <c r="BR291" i="20"/>
  <c r="BR292" i="20"/>
  <c r="BR293" i="20"/>
  <c r="BR294" i="20"/>
  <c r="BR295" i="20"/>
  <c r="BR296" i="20"/>
  <c r="BR297" i="20"/>
  <c r="BR298" i="20"/>
  <c r="BR299" i="20"/>
  <c r="BR300" i="20"/>
  <c r="BR301" i="20"/>
  <c r="BR302" i="20"/>
  <c r="BR303" i="20"/>
  <c r="BR304" i="20"/>
  <c r="BR305" i="20"/>
  <c r="BR306" i="20"/>
  <c r="BR307" i="20"/>
  <c r="BR308" i="20"/>
  <c r="BR309" i="20"/>
  <c r="BR310" i="20"/>
  <c r="BR311" i="20"/>
  <c r="BR312" i="20"/>
  <c r="BR313" i="20"/>
  <c r="BR314" i="20"/>
  <c r="BR315" i="20"/>
  <c r="BR316" i="20"/>
  <c r="BR317" i="20"/>
  <c r="BR318" i="20"/>
  <c r="BR319" i="20"/>
  <c r="BR320" i="20"/>
  <c r="BR321" i="20"/>
  <c r="BR322" i="20"/>
  <c r="BR323" i="20"/>
  <c r="BR324" i="20"/>
  <c r="BR325" i="20"/>
  <c r="BR326" i="20"/>
  <c r="BR327" i="20"/>
  <c r="BR328" i="20"/>
  <c r="BR329" i="20"/>
  <c r="BR330" i="20"/>
  <c r="BR331" i="20"/>
  <c r="BR332" i="20"/>
  <c r="BR333" i="20"/>
  <c r="BR334" i="20"/>
  <c r="BR335" i="20"/>
  <c r="BR336" i="20"/>
  <c r="BR337" i="20"/>
  <c r="BR338" i="20"/>
  <c r="BR339" i="20"/>
  <c r="BR340" i="20"/>
  <c r="BR341" i="20"/>
  <c r="BR342" i="20"/>
  <c r="BR343" i="20"/>
  <c r="BR344" i="20"/>
  <c r="BR345" i="20"/>
  <c r="BR346" i="20"/>
  <c r="BR347" i="20"/>
  <c r="BR348" i="20"/>
  <c r="BR349" i="20"/>
  <c r="BR350" i="20"/>
  <c r="BR351" i="20"/>
  <c r="BR352" i="20"/>
  <c r="BR353" i="20"/>
  <c r="BR354" i="20"/>
  <c r="BR355" i="20"/>
  <c r="BR356" i="20"/>
  <c r="BR357" i="20"/>
  <c r="BR358" i="20"/>
  <c r="BR359" i="20"/>
  <c r="BR360" i="20"/>
  <c r="BR361" i="20"/>
  <c r="BR362" i="20"/>
  <c r="BR363" i="20"/>
  <c r="BR364" i="20"/>
  <c r="BR365" i="20"/>
  <c r="BR366" i="20"/>
  <c r="BR367" i="20"/>
  <c r="BR368" i="20"/>
  <c r="BR369" i="20"/>
  <c r="BR370" i="20"/>
  <c r="BR371" i="20"/>
  <c r="BR372" i="20"/>
  <c r="BR373" i="20"/>
  <c r="BR374" i="20"/>
  <c r="BR375" i="20"/>
  <c r="BR376" i="20"/>
  <c r="BR377" i="20"/>
  <c r="BR378" i="20"/>
  <c r="BR379" i="20"/>
  <c r="BR380" i="20"/>
  <c r="BR381" i="20"/>
  <c r="BR382" i="20"/>
  <c r="BR383" i="20"/>
  <c r="BR384" i="20"/>
  <c r="BR385" i="20"/>
  <c r="BR386" i="20"/>
  <c r="BR387" i="20"/>
  <c r="BR388" i="20"/>
  <c r="BR389" i="20"/>
  <c r="BR390" i="20"/>
  <c r="BR391" i="20"/>
  <c r="BR392" i="20"/>
  <c r="BR393" i="20"/>
  <c r="BR394" i="20"/>
  <c r="BR395" i="20"/>
  <c r="BR396" i="20"/>
  <c r="BR397" i="20"/>
  <c r="BR398" i="20"/>
  <c r="BR399" i="20"/>
  <c r="BR400" i="20"/>
  <c r="BR401" i="20"/>
  <c r="BR402" i="20"/>
  <c r="BR403" i="20"/>
  <c r="BR404" i="20"/>
  <c r="BR405" i="20"/>
  <c r="BR406" i="20"/>
  <c r="BR407" i="20"/>
  <c r="BR408" i="20"/>
  <c r="BR409" i="20"/>
  <c r="BR410" i="20"/>
  <c r="BR411" i="20"/>
  <c r="BR412" i="20"/>
  <c r="BR413" i="20"/>
  <c r="BR414" i="20"/>
  <c r="BR415" i="20"/>
  <c r="BR416" i="20"/>
  <c r="BR417" i="20"/>
  <c r="BR418" i="20"/>
  <c r="BR419" i="20"/>
  <c r="BR420" i="20"/>
  <c r="BR421" i="20"/>
  <c r="BR422" i="20"/>
  <c r="BR423" i="20"/>
  <c r="BR424" i="20"/>
  <c r="BR425" i="20"/>
  <c r="BR426" i="20"/>
  <c r="BR427" i="20"/>
  <c r="BR428" i="20"/>
  <c r="BR429" i="20"/>
  <c r="BR430" i="20"/>
  <c r="BR431" i="20"/>
  <c r="BR432" i="20"/>
  <c r="BR433" i="20"/>
  <c r="BR434" i="20"/>
  <c r="BR435" i="20"/>
  <c r="BR436" i="20"/>
  <c r="BR437" i="20"/>
  <c r="BR438" i="20"/>
  <c r="BR439" i="20"/>
  <c r="BR440" i="20"/>
  <c r="BR441" i="20"/>
  <c r="BR442" i="20"/>
  <c r="BR443" i="20"/>
  <c r="BR444" i="20"/>
  <c r="BR445" i="20"/>
  <c r="BR446" i="20"/>
  <c r="BR447" i="20"/>
  <c r="BR448" i="20"/>
  <c r="BR449" i="20"/>
  <c r="BR450" i="20"/>
  <c r="BR451" i="20"/>
  <c r="BR452" i="20"/>
  <c r="BR453" i="20"/>
  <c r="BR454" i="20"/>
  <c r="BR455" i="20"/>
  <c r="BR456" i="20"/>
  <c r="BR457" i="20"/>
  <c r="BR458" i="20"/>
  <c r="BR459" i="20"/>
  <c r="BR460" i="20"/>
  <c r="BR461" i="20"/>
  <c r="BR462" i="20"/>
  <c r="BR463" i="20"/>
  <c r="BR464" i="20"/>
  <c r="BR465" i="20"/>
  <c r="BR466" i="20"/>
  <c r="BR467" i="20"/>
  <c r="BR468" i="20"/>
  <c r="BR469" i="20"/>
  <c r="BR470" i="20"/>
  <c r="BR471" i="20"/>
  <c r="BR472" i="20"/>
  <c r="BR473" i="20"/>
  <c r="BR474" i="20"/>
  <c r="BR475" i="20"/>
  <c r="BR476" i="20"/>
  <c r="BR477" i="20"/>
  <c r="BR478" i="20"/>
  <c r="BR479" i="20"/>
  <c r="BR480" i="20"/>
  <c r="BR481" i="20"/>
  <c r="BR482" i="20"/>
  <c r="BR483" i="20"/>
  <c r="BR484" i="20"/>
  <c r="BR485" i="20"/>
  <c r="BR486" i="20"/>
  <c r="BR487" i="20"/>
  <c r="BR488" i="20"/>
  <c r="BR489" i="20"/>
  <c r="BR490" i="20"/>
  <c r="BR491" i="20"/>
  <c r="BR492" i="20"/>
  <c r="BR493" i="20"/>
  <c r="BR494" i="20"/>
  <c r="BR495" i="20"/>
  <c r="BR496" i="20"/>
  <c r="BR497" i="20"/>
  <c r="BR498" i="20"/>
  <c r="BR499" i="20"/>
  <c r="BR500" i="20"/>
  <c r="BR501" i="20"/>
  <c r="BR502" i="20"/>
  <c r="BR503" i="20"/>
  <c r="BR504" i="20"/>
  <c r="BR505" i="20"/>
  <c r="BR506" i="20"/>
  <c r="BR507" i="20"/>
  <c r="BR508" i="20"/>
  <c r="BR509" i="20"/>
  <c r="BR510" i="20"/>
  <c r="BR511" i="20"/>
  <c r="BR512" i="20"/>
  <c r="BR513" i="20"/>
  <c r="BR514" i="20"/>
  <c r="BR515" i="20"/>
  <c r="BR516" i="20"/>
  <c r="BR517" i="20"/>
  <c r="BR518" i="20"/>
  <c r="BR519" i="20"/>
  <c r="BR520" i="20"/>
  <c r="BR521" i="20"/>
  <c r="BR522" i="20"/>
  <c r="BR523" i="20"/>
  <c r="BR524" i="20"/>
  <c r="BR525" i="20"/>
  <c r="BR526" i="20"/>
  <c r="BR527" i="20"/>
  <c r="BR528" i="20"/>
  <c r="BR529" i="20"/>
  <c r="BR530" i="20"/>
  <c r="BR531" i="20"/>
  <c r="BR532" i="20"/>
  <c r="BR533" i="20"/>
  <c r="BR534" i="20"/>
  <c r="BR535" i="20"/>
  <c r="BR536" i="20"/>
  <c r="BR537" i="20"/>
  <c r="BR538" i="20"/>
  <c r="BR539" i="20"/>
  <c r="BR540" i="20"/>
  <c r="BR541" i="20"/>
  <c r="BR542" i="20"/>
  <c r="BR543" i="20"/>
  <c r="BR544" i="20"/>
  <c r="BR545" i="20"/>
  <c r="BR546" i="20"/>
  <c r="BR547" i="20"/>
  <c r="BR548" i="20"/>
  <c r="BR549" i="20"/>
  <c r="BR550" i="20"/>
  <c r="BR551" i="20"/>
  <c r="BR552" i="20"/>
  <c r="BR553" i="20"/>
  <c r="BR554" i="20"/>
  <c r="BR555" i="20"/>
  <c r="BR556" i="20"/>
  <c r="BR557" i="20"/>
  <c r="BR558" i="20"/>
  <c r="BR559" i="20"/>
  <c r="BR560" i="20"/>
  <c r="BR561" i="20"/>
  <c r="BR562" i="20"/>
  <c r="BR563" i="20"/>
  <c r="BR564" i="20"/>
  <c r="BR565" i="20"/>
  <c r="BQ2" i="20"/>
  <c r="BQ3" i="20"/>
  <c r="BQ4" i="20"/>
  <c r="BQ5" i="20"/>
  <c r="BQ6" i="20"/>
  <c r="BQ7" i="20"/>
  <c r="BQ8" i="20"/>
  <c r="BQ9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Q44" i="20"/>
  <c r="BQ45" i="20"/>
  <c r="BQ46" i="20"/>
  <c r="BQ47" i="20"/>
  <c r="BQ48" i="20"/>
  <c r="BQ49" i="20"/>
  <c r="BQ50" i="20"/>
  <c r="BQ51" i="20"/>
  <c r="BQ52" i="20"/>
  <c r="BQ53" i="20"/>
  <c r="BQ54" i="20"/>
  <c r="BQ55" i="20"/>
  <c r="BQ56" i="20"/>
  <c r="BQ57" i="20"/>
  <c r="BQ58" i="20"/>
  <c r="BQ59" i="20"/>
  <c r="BQ60" i="20"/>
  <c r="BQ61" i="20"/>
  <c r="BQ62" i="20"/>
  <c r="BQ63" i="20"/>
  <c r="BQ64" i="20"/>
  <c r="BQ65" i="20"/>
  <c r="BQ66" i="20"/>
  <c r="BQ67" i="20"/>
  <c r="BQ68" i="20"/>
  <c r="BQ69" i="20"/>
  <c r="BQ70" i="20"/>
  <c r="BQ71" i="20"/>
  <c r="BQ72" i="20"/>
  <c r="BQ73" i="20"/>
  <c r="BQ74" i="20"/>
  <c r="BQ75" i="20"/>
  <c r="BQ76" i="20"/>
  <c r="BQ77" i="20"/>
  <c r="BQ78" i="20"/>
  <c r="BQ79" i="20"/>
  <c r="BQ80" i="20"/>
  <c r="BQ81" i="20"/>
  <c r="BQ82" i="20"/>
  <c r="BQ83" i="20"/>
  <c r="BQ84" i="20"/>
  <c r="BQ85" i="20"/>
  <c r="BQ86" i="20"/>
  <c r="BQ87" i="20"/>
  <c r="BQ88" i="20"/>
  <c r="BQ89" i="20"/>
  <c r="BQ90" i="20"/>
  <c r="BQ91" i="20"/>
  <c r="BQ92" i="20"/>
  <c r="BQ93" i="20"/>
  <c r="BQ94" i="20"/>
  <c r="BQ95" i="20"/>
  <c r="BQ96" i="20"/>
  <c r="BQ97" i="20"/>
  <c r="BQ98" i="20"/>
  <c r="BQ99" i="20"/>
  <c r="BQ100" i="20"/>
  <c r="BQ101" i="20"/>
  <c r="BQ102" i="20"/>
  <c r="BQ103" i="20"/>
  <c r="BQ104" i="20"/>
  <c r="BQ105" i="20"/>
  <c r="BQ106" i="20"/>
  <c r="BQ107" i="20"/>
  <c r="BQ108" i="20"/>
  <c r="BQ109" i="20"/>
  <c r="BQ110" i="20"/>
  <c r="BQ111" i="20"/>
  <c r="BQ112" i="20"/>
  <c r="BQ113" i="20"/>
  <c r="BQ114" i="20"/>
  <c r="BQ115" i="20"/>
  <c r="BQ116" i="20"/>
  <c r="BQ117" i="20"/>
  <c r="BQ118" i="20"/>
  <c r="BQ119" i="20"/>
  <c r="BQ120" i="20"/>
  <c r="BQ121" i="20"/>
  <c r="BQ122" i="20"/>
  <c r="BQ123" i="20"/>
  <c r="BQ124" i="20"/>
  <c r="BQ125" i="20"/>
  <c r="BQ126" i="20"/>
  <c r="BQ127" i="20"/>
  <c r="BQ128" i="20"/>
  <c r="BQ129" i="20"/>
  <c r="BQ130" i="20"/>
  <c r="BQ131" i="20"/>
  <c r="BQ132" i="20"/>
  <c r="BQ133" i="20"/>
  <c r="BQ134" i="20"/>
  <c r="BQ135" i="20"/>
  <c r="BQ136" i="20"/>
  <c r="BQ137" i="20"/>
  <c r="BQ138" i="20"/>
  <c r="BQ139" i="20"/>
  <c r="BQ140" i="20"/>
  <c r="BQ141" i="20"/>
  <c r="BQ142" i="20"/>
  <c r="BQ143" i="20"/>
  <c r="BQ144" i="20"/>
  <c r="BQ145" i="20"/>
  <c r="BQ146" i="20"/>
  <c r="BQ147" i="20"/>
  <c r="BQ148" i="20"/>
  <c r="BQ149" i="20"/>
  <c r="BQ150" i="20"/>
  <c r="BQ151" i="20"/>
  <c r="BQ152" i="20"/>
  <c r="BQ153" i="20"/>
  <c r="BQ154" i="20"/>
  <c r="BQ155" i="20"/>
  <c r="BQ156" i="20"/>
  <c r="BQ157" i="20"/>
  <c r="BQ158" i="20"/>
  <c r="BQ159" i="20"/>
  <c r="BQ160" i="20"/>
  <c r="BQ161" i="20"/>
  <c r="BQ162" i="20"/>
  <c r="BQ163" i="20"/>
  <c r="BQ164" i="20"/>
  <c r="BQ165" i="20"/>
  <c r="BQ166" i="20"/>
  <c r="BQ167" i="20"/>
  <c r="BQ168" i="20"/>
  <c r="BQ169" i="20"/>
  <c r="BQ170" i="20"/>
  <c r="BQ171" i="20"/>
  <c r="BQ172" i="20"/>
  <c r="BQ173" i="20"/>
  <c r="BQ174" i="20"/>
  <c r="BQ175" i="20"/>
  <c r="BQ176" i="20"/>
  <c r="BQ177" i="20"/>
  <c r="BQ178" i="20"/>
  <c r="BQ179" i="20"/>
  <c r="BQ180" i="20"/>
  <c r="BQ181" i="20"/>
  <c r="BQ182" i="20"/>
  <c r="BQ183" i="20"/>
  <c r="BQ184" i="20"/>
  <c r="BQ185" i="20"/>
  <c r="BQ186" i="20"/>
  <c r="BQ187" i="20"/>
  <c r="BQ188" i="20"/>
  <c r="BQ189" i="20"/>
  <c r="BQ190" i="20"/>
  <c r="BQ191" i="20"/>
  <c r="BQ192" i="20"/>
  <c r="BQ193" i="20"/>
  <c r="BQ194" i="20"/>
  <c r="BQ195" i="20"/>
  <c r="BQ196" i="20"/>
  <c r="BQ197" i="20"/>
  <c r="BQ198" i="20"/>
  <c r="BQ199" i="20"/>
  <c r="BQ200" i="20"/>
  <c r="BQ201" i="20"/>
  <c r="BQ202" i="20"/>
  <c r="BQ203" i="20"/>
  <c r="BQ204" i="20"/>
  <c r="BQ205" i="20"/>
  <c r="BQ206" i="20"/>
  <c r="BQ207" i="20"/>
  <c r="BQ208" i="20"/>
  <c r="BQ209" i="20"/>
  <c r="BQ210" i="20"/>
  <c r="BQ211" i="20"/>
  <c r="BQ212" i="20"/>
  <c r="BQ213" i="20"/>
  <c r="BQ214" i="20"/>
  <c r="BQ215" i="20"/>
  <c r="BQ216" i="20"/>
  <c r="BQ217" i="20"/>
  <c r="BQ218" i="20"/>
  <c r="BQ219" i="20"/>
  <c r="BQ220" i="20"/>
  <c r="BQ221" i="20"/>
  <c r="BQ222" i="20"/>
  <c r="BQ223" i="20"/>
  <c r="BQ224" i="20"/>
  <c r="BQ225" i="20"/>
  <c r="BQ226" i="20"/>
  <c r="BQ227" i="20"/>
  <c r="BQ228" i="20"/>
  <c r="BQ229" i="20"/>
  <c r="BQ230" i="20"/>
  <c r="BQ231" i="20"/>
  <c r="BQ232" i="20"/>
  <c r="BQ233" i="20"/>
  <c r="BQ234" i="20"/>
  <c r="BQ235" i="20"/>
  <c r="BQ236" i="20"/>
  <c r="BQ237" i="20"/>
  <c r="BQ238" i="20"/>
  <c r="BQ239" i="20"/>
  <c r="BQ240" i="20"/>
  <c r="BQ241" i="20"/>
  <c r="BQ242" i="20"/>
  <c r="BQ243" i="20"/>
  <c r="BQ244" i="20"/>
  <c r="BQ245" i="20"/>
  <c r="BQ246" i="20"/>
  <c r="BQ247" i="20"/>
  <c r="BQ248" i="20"/>
  <c r="BQ249" i="20"/>
  <c r="BQ250" i="20"/>
  <c r="BQ251" i="20"/>
  <c r="BQ252" i="20"/>
  <c r="BQ253" i="20"/>
  <c r="BQ254" i="20"/>
  <c r="BQ255" i="20"/>
  <c r="BQ256" i="20"/>
  <c r="BQ257" i="20"/>
  <c r="BQ258" i="20"/>
  <c r="BQ259" i="20"/>
  <c r="BQ260" i="20"/>
  <c r="BQ261" i="20"/>
  <c r="BQ262" i="20"/>
  <c r="BQ263" i="20"/>
  <c r="BQ264" i="20"/>
  <c r="BQ265" i="20"/>
  <c r="BQ266" i="20"/>
  <c r="BQ267" i="20"/>
  <c r="BQ268" i="20"/>
  <c r="BQ269" i="20"/>
  <c r="BQ270" i="20"/>
  <c r="BQ271" i="20"/>
  <c r="BQ272" i="20"/>
  <c r="BQ273" i="20"/>
  <c r="BQ274" i="20"/>
  <c r="BQ275" i="20"/>
  <c r="BQ276" i="20"/>
  <c r="BQ277" i="20"/>
  <c r="BQ278" i="20"/>
  <c r="BQ279" i="20"/>
  <c r="BQ280" i="20"/>
  <c r="BQ281" i="20"/>
  <c r="BQ282" i="20"/>
  <c r="BQ283" i="20"/>
  <c r="BQ284" i="20"/>
  <c r="BQ285" i="20"/>
  <c r="BQ286" i="20"/>
  <c r="BQ287" i="20"/>
  <c r="BQ288" i="20"/>
  <c r="BQ289" i="20"/>
  <c r="BQ290" i="20"/>
  <c r="BQ291" i="20"/>
  <c r="BQ292" i="20"/>
  <c r="BQ293" i="20"/>
  <c r="BQ294" i="20"/>
  <c r="BQ295" i="20"/>
  <c r="BQ296" i="20"/>
  <c r="BQ297" i="20"/>
  <c r="BQ298" i="20"/>
  <c r="BQ299" i="20"/>
  <c r="BQ300" i="20"/>
  <c r="BQ301" i="20"/>
  <c r="BQ302" i="20"/>
  <c r="BQ303" i="20"/>
  <c r="BQ304" i="20"/>
  <c r="BQ305" i="20"/>
  <c r="BQ306" i="20"/>
  <c r="BQ307" i="20"/>
  <c r="BQ308" i="20"/>
  <c r="BQ309" i="20"/>
  <c r="BQ310" i="20"/>
  <c r="BQ311" i="20"/>
  <c r="BQ312" i="20"/>
  <c r="BQ313" i="20"/>
  <c r="BQ314" i="20"/>
  <c r="BQ315" i="20"/>
  <c r="BQ316" i="20"/>
  <c r="BQ317" i="20"/>
  <c r="BQ318" i="20"/>
  <c r="BQ319" i="20"/>
  <c r="BQ320" i="20"/>
  <c r="BQ321" i="20"/>
  <c r="BQ322" i="20"/>
  <c r="BQ323" i="20"/>
  <c r="BQ324" i="20"/>
  <c r="BQ325" i="20"/>
  <c r="BQ326" i="20"/>
  <c r="BQ327" i="20"/>
  <c r="BQ328" i="20"/>
  <c r="BQ329" i="20"/>
  <c r="BQ330" i="20"/>
  <c r="BQ331" i="20"/>
  <c r="BQ332" i="20"/>
  <c r="BQ333" i="20"/>
  <c r="BQ334" i="20"/>
  <c r="BQ335" i="20"/>
  <c r="BQ336" i="20"/>
  <c r="BQ337" i="20"/>
  <c r="BQ338" i="20"/>
  <c r="BQ339" i="20"/>
  <c r="BQ340" i="20"/>
  <c r="BQ341" i="20"/>
  <c r="BQ342" i="20"/>
  <c r="BQ343" i="20"/>
  <c r="BQ344" i="20"/>
  <c r="BQ345" i="20"/>
  <c r="BQ346" i="20"/>
  <c r="BQ347" i="20"/>
  <c r="BQ348" i="20"/>
  <c r="BQ349" i="20"/>
  <c r="BQ350" i="20"/>
  <c r="BQ351" i="20"/>
  <c r="BQ352" i="20"/>
  <c r="BQ353" i="20"/>
  <c r="BQ354" i="20"/>
  <c r="BQ355" i="20"/>
  <c r="BQ356" i="20"/>
  <c r="BQ357" i="20"/>
  <c r="BQ358" i="20"/>
  <c r="BQ359" i="20"/>
  <c r="BQ360" i="20"/>
  <c r="BQ361" i="20"/>
  <c r="BQ362" i="20"/>
  <c r="BQ363" i="20"/>
  <c r="BQ364" i="20"/>
  <c r="BQ365" i="20"/>
  <c r="BQ366" i="20"/>
  <c r="BQ367" i="20"/>
  <c r="BQ368" i="20"/>
  <c r="BQ369" i="20"/>
  <c r="BQ370" i="20"/>
  <c r="BQ371" i="20"/>
  <c r="BQ372" i="20"/>
  <c r="BQ373" i="20"/>
  <c r="BQ374" i="20"/>
  <c r="BQ375" i="20"/>
  <c r="BQ376" i="20"/>
  <c r="BQ377" i="20"/>
  <c r="BQ378" i="20"/>
  <c r="BQ379" i="20"/>
  <c r="BQ380" i="20"/>
  <c r="BQ381" i="20"/>
  <c r="BQ382" i="20"/>
  <c r="BQ383" i="20"/>
  <c r="BQ384" i="20"/>
  <c r="BQ385" i="20"/>
  <c r="BQ386" i="20"/>
  <c r="BQ387" i="20"/>
  <c r="BQ388" i="20"/>
  <c r="BQ389" i="20"/>
  <c r="BQ390" i="20"/>
  <c r="BQ391" i="20"/>
  <c r="BQ392" i="20"/>
  <c r="BQ393" i="20"/>
  <c r="BQ394" i="20"/>
  <c r="BQ395" i="20"/>
  <c r="BQ396" i="20"/>
  <c r="BQ397" i="20"/>
  <c r="BQ398" i="20"/>
  <c r="BQ399" i="20"/>
  <c r="BQ400" i="20"/>
  <c r="BQ401" i="20"/>
  <c r="BQ402" i="20"/>
  <c r="BQ403" i="20"/>
  <c r="BQ404" i="20"/>
  <c r="BQ405" i="20"/>
  <c r="BQ406" i="20"/>
  <c r="BQ407" i="20"/>
  <c r="BQ408" i="20"/>
  <c r="BQ409" i="20"/>
  <c r="BQ410" i="20"/>
  <c r="BQ411" i="20"/>
  <c r="BQ412" i="20"/>
  <c r="BQ413" i="20"/>
  <c r="BQ414" i="20"/>
  <c r="BQ415" i="20"/>
  <c r="BQ416" i="20"/>
  <c r="BQ417" i="20"/>
  <c r="BQ418" i="20"/>
  <c r="BQ419" i="20"/>
  <c r="BQ420" i="20"/>
  <c r="BQ421" i="20"/>
  <c r="BQ422" i="20"/>
  <c r="BQ423" i="20"/>
  <c r="BQ424" i="20"/>
  <c r="BQ425" i="20"/>
  <c r="BQ426" i="20"/>
  <c r="BQ427" i="20"/>
  <c r="BQ428" i="20"/>
  <c r="BQ429" i="20"/>
  <c r="BQ430" i="20"/>
  <c r="BQ431" i="20"/>
  <c r="BQ432" i="20"/>
  <c r="BQ433" i="20"/>
  <c r="BQ434" i="20"/>
  <c r="BQ435" i="20"/>
  <c r="BQ436" i="20"/>
  <c r="BQ437" i="20"/>
  <c r="BQ438" i="20"/>
  <c r="BQ439" i="20"/>
  <c r="BQ440" i="20"/>
  <c r="BQ441" i="20"/>
  <c r="BQ442" i="20"/>
  <c r="BQ443" i="20"/>
  <c r="BQ444" i="20"/>
  <c r="BQ445" i="20"/>
  <c r="BQ446" i="20"/>
  <c r="BQ447" i="20"/>
  <c r="BQ448" i="20"/>
  <c r="BQ449" i="20"/>
  <c r="BQ450" i="20"/>
  <c r="BQ451" i="20"/>
  <c r="BQ452" i="20"/>
  <c r="BQ453" i="20"/>
  <c r="BQ454" i="20"/>
  <c r="BQ455" i="20"/>
  <c r="BQ456" i="20"/>
  <c r="BQ457" i="20"/>
  <c r="BQ458" i="20"/>
  <c r="BQ459" i="20"/>
  <c r="BQ460" i="20"/>
  <c r="BQ461" i="20"/>
  <c r="BQ462" i="20"/>
  <c r="BQ463" i="20"/>
  <c r="BQ464" i="20"/>
  <c r="BQ465" i="20"/>
  <c r="BQ466" i="20"/>
  <c r="BQ467" i="20"/>
  <c r="BQ468" i="20"/>
  <c r="BQ469" i="20"/>
  <c r="BQ470" i="20"/>
  <c r="BQ471" i="20"/>
  <c r="BQ472" i="20"/>
  <c r="BQ473" i="20"/>
  <c r="BQ474" i="20"/>
  <c r="BQ475" i="20"/>
  <c r="BQ476" i="20"/>
  <c r="BQ477" i="20"/>
  <c r="BQ478" i="20"/>
  <c r="BQ479" i="20"/>
  <c r="BQ480" i="20"/>
  <c r="BQ481" i="20"/>
  <c r="BQ482" i="20"/>
  <c r="BQ483" i="20"/>
  <c r="BQ484" i="20"/>
  <c r="BQ485" i="20"/>
  <c r="BQ486" i="20"/>
  <c r="BQ487" i="20"/>
  <c r="BQ488" i="20"/>
  <c r="BQ489" i="20"/>
  <c r="BQ490" i="20"/>
  <c r="BQ491" i="20"/>
  <c r="BQ492" i="20"/>
  <c r="BQ493" i="20"/>
  <c r="BQ494" i="20"/>
  <c r="BQ495" i="20"/>
  <c r="BQ496" i="20"/>
  <c r="BQ497" i="20"/>
  <c r="BQ498" i="20"/>
  <c r="BQ499" i="20"/>
  <c r="BQ500" i="20"/>
  <c r="BQ501" i="20"/>
  <c r="BQ502" i="20"/>
  <c r="BQ503" i="20"/>
  <c r="BQ504" i="20"/>
  <c r="BQ505" i="20"/>
  <c r="BQ506" i="20"/>
  <c r="BQ507" i="20"/>
  <c r="BQ508" i="20"/>
  <c r="BQ509" i="20"/>
  <c r="BQ510" i="20"/>
  <c r="BQ511" i="20"/>
  <c r="BQ512" i="20"/>
  <c r="BQ513" i="20"/>
  <c r="BQ514" i="20"/>
  <c r="BQ515" i="20"/>
  <c r="BQ516" i="20"/>
  <c r="BQ517" i="20"/>
  <c r="BQ518" i="20"/>
  <c r="BQ519" i="20"/>
  <c r="BQ520" i="20"/>
  <c r="BQ521" i="20"/>
  <c r="BQ522" i="20"/>
  <c r="BQ523" i="20"/>
  <c r="BQ524" i="20"/>
  <c r="BQ525" i="20"/>
  <c r="BQ526" i="20"/>
  <c r="BQ527" i="20"/>
  <c r="BQ528" i="20"/>
  <c r="BQ529" i="20"/>
  <c r="BQ530" i="20"/>
  <c r="BQ531" i="20"/>
  <c r="BQ532" i="20"/>
  <c r="BQ533" i="20"/>
  <c r="BQ534" i="20"/>
  <c r="BQ535" i="20"/>
  <c r="BQ536" i="20"/>
  <c r="BQ537" i="20"/>
  <c r="BQ538" i="20"/>
  <c r="BQ539" i="20"/>
  <c r="BQ540" i="20"/>
  <c r="BQ541" i="20"/>
  <c r="BQ542" i="20"/>
  <c r="BQ543" i="20"/>
  <c r="BQ544" i="20"/>
  <c r="BQ545" i="20"/>
  <c r="BQ546" i="20"/>
  <c r="BQ547" i="20"/>
  <c r="BQ548" i="20"/>
  <c r="BQ549" i="20"/>
  <c r="BQ550" i="20"/>
  <c r="BQ551" i="20"/>
  <c r="BQ552" i="20"/>
  <c r="BQ553" i="20"/>
  <c r="BQ554" i="20"/>
  <c r="BQ555" i="20"/>
  <c r="BQ556" i="20"/>
  <c r="BQ557" i="20"/>
  <c r="BQ558" i="20"/>
  <c r="BQ559" i="20"/>
  <c r="BQ560" i="20"/>
  <c r="BQ561" i="20"/>
  <c r="BQ562" i="20"/>
  <c r="BQ563" i="20"/>
  <c r="BQ564" i="20"/>
  <c r="BQ565" i="20"/>
  <c r="BP2" i="20"/>
  <c r="BP3" i="20"/>
  <c r="BP4" i="20"/>
  <c r="BP5" i="20"/>
  <c r="BP6" i="20"/>
  <c r="BP7" i="20"/>
  <c r="BP8" i="20"/>
  <c r="BP9" i="20"/>
  <c r="BP10" i="20"/>
  <c r="BP11" i="20"/>
  <c r="BP12" i="20"/>
  <c r="BP13" i="20"/>
  <c r="BP14" i="20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47" i="20"/>
  <c r="BP48" i="20"/>
  <c r="BP49" i="20"/>
  <c r="BP50" i="20"/>
  <c r="BP51" i="20"/>
  <c r="BP52" i="20"/>
  <c r="BP53" i="20"/>
  <c r="BP54" i="20"/>
  <c r="BP55" i="20"/>
  <c r="BP56" i="20"/>
  <c r="BP57" i="20"/>
  <c r="BP58" i="20"/>
  <c r="BP59" i="20"/>
  <c r="BP60" i="20"/>
  <c r="BP61" i="20"/>
  <c r="BP62" i="20"/>
  <c r="BP63" i="20"/>
  <c r="BP64" i="20"/>
  <c r="BP65" i="20"/>
  <c r="BP66" i="20"/>
  <c r="BP67" i="20"/>
  <c r="BP68" i="20"/>
  <c r="BP69" i="20"/>
  <c r="BP70" i="20"/>
  <c r="BP71" i="20"/>
  <c r="BP72" i="20"/>
  <c r="BP73" i="20"/>
  <c r="BP74" i="20"/>
  <c r="BP75" i="20"/>
  <c r="BP76" i="20"/>
  <c r="BP77" i="20"/>
  <c r="BP78" i="20"/>
  <c r="BP79" i="20"/>
  <c r="BP80" i="20"/>
  <c r="BP81" i="20"/>
  <c r="BP82" i="20"/>
  <c r="BP83" i="20"/>
  <c r="BP84" i="20"/>
  <c r="BP85" i="20"/>
  <c r="BP86" i="20"/>
  <c r="BP87" i="20"/>
  <c r="BP88" i="20"/>
  <c r="BP89" i="20"/>
  <c r="BP90" i="20"/>
  <c r="BP91" i="20"/>
  <c r="BP92" i="20"/>
  <c r="BP93" i="20"/>
  <c r="BP94" i="20"/>
  <c r="BP95" i="20"/>
  <c r="BP96" i="20"/>
  <c r="BP97" i="20"/>
  <c r="BP98" i="20"/>
  <c r="BP99" i="20"/>
  <c r="BP100" i="20"/>
  <c r="BP101" i="20"/>
  <c r="BP102" i="20"/>
  <c r="BP103" i="20"/>
  <c r="BP104" i="20"/>
  <c r="BP105" i="20"/>
  <c r="BP106" i="20"/>
  <c r="BP107" i="20"/>
  <c r="BP108" i="20"/>
  <c r="BP109" i="20"/>
  <c r="BP110" i="20"/>
  <c r="BP111" i="20"/>
  <c r="BP112" i="20"/>
  <c r="BP113" i="20"/>
  <c r="BP114" i="20"/>
  <c r="BP115" i="20"/>
  <c r="BP116" i="20"/>
  <c r="BP117" i="20"/>
  <c r="BP118" i="20"/>
  <c r="BP119" i="20"/>
  <c r="BP120" i="20"/>
  <c r="BP121" i="20"/>
  <c r="BP122" i="20"/>
  <c r="BP123" i="20"/>
  <c r="BP124" i="20"/>
  <c r="BP125" i="20"/>
  <c r="BP126" i="20"/>
  <c r="BP127" i="20"/>
  <c r="BP128" i="20"/>
  <c r="BP129" i="20"/>
  <c r="BP130" i="20"/>
  <c r="BP131" i="20"/>
  <c r="BP132" i="20"/>
  <c r="BP133" i="20"/>
  <c r="BP134" i="20"/>
  <c r="BP135" i="20"/>
  <c r="BP136" i="20"/>
  <c r="BP137" i="20"/>
  <c r="BP138" i="20"/>
  <c r="BP139" i="20"/>
  <c r="BP140" i="20"/>
  <c r="BP141" i="20"/>
  <c r="BP142" i="20"/>
  <c r="BP143" i="20"/>
  <c r="BP144" i="20"/>
  <c r="BP145" i="20"/>
  <c r="BP146" i="20"/>
  <c r="BP147" i="20"/>
  <c r="BP148" i="20"/>
  <c r="BP149" i="20"/>
  <c r="BP150" i="20"/>
  <c r="BP151" i="20"/>
  <c r="BP152" i="20"/>
  <c r="BP153" i="20"/>
  <c r="BP154" i="20"/>
  <c r="BP155" i="20"/>
  <c r="BP156" i="20"/>
  <c r="BP157" i="20"/>
  <c r="BP158" i="20"/>
  <c r="BP159" i="20"/>
  <c r="BP160" i="20"/>
  <c r="BP161" i="20"/>
  <c r="BP162" i="20"/>
  <c r="BP163" i="20"/>
  <c r="BP164" i="20"/>
  <c r="BP165" i="20"/>
  <c r="BP166" i="20"/>
  <c r="BP167" i="20"/>
  <c r="BP168" i="20"/>
  <c r="BP169" i="20"/>
  <c r="BP170" i="20"/>
  <c r="BP171" i="20"/>
  <c r="BP172" i="20"/>
  <c r="BP173" i="20"/>
  <c r="BP174" i="20"/>
  <c r="BP175" i="20"/>
  <c r="BP176" i="20"/>
  <c r="BP177" i="20"/>
  <c r="BP178" i="20"/>
  <c r="BP179" i="20"/>
  <c r="BP180" i="20"/>
  <c r="BP181" i="20"/>
  <c r="BP182" i="20"/>
  <c r="BP183" i="20"/>
  <c r="BP184" i="20"/>
  <c r="BP185" i="20"/>
  <c r="BP186" i="20"/>
  <c r="BP187" i="20"/>
  <c r="BP188" i="20"/>
  <c r="BP189" i="20"/>
  <c r="BP190" i="20"/>
  <c r="BP191" i="20"/>
  <c r="BP192" i="20"/>
  <c r="BP193" i="20"/>
  <c r="BP194" i="20"/>
  <c r="BP195" i="20"/>
  <c r="BP196" i="20"/>
  <c r="BP197" i="20"/>
  <c r="BP198" i="20"/>
  <c r="BP199" i="20"/>
  <c r="BP200" i="20"/>
  <c r="BP201" i="20"/>
  <c r="BP202" i="20"/>
  <c r="BP203" i="20"/>
  <c r="BP204" i="20"/>
  <c r="BP205" i="20"/>
  <c r="BP206" i="20"/>
  <c r="BP207" i="20"/>
  <c r="BP208" i="20"/>
  <c r="BP209" i="20"/>
  <c r="BP210" i="20"/>
  <c r="BP211" i="20"/>
  <c r="BP212" i="20"/>
  <c r="BP213" i="20"/>
  <c r="BP214" i="20"/>
  <c r="BP215" i="20"/>
  <c r="BP216" i="20"/>
  <c r="BP217" i="20"/>
  <c r="BP218" i="20"/>
  <c r="BP219" i="20"/>
  <c r="BP220" i="20"/>
  <c r="BP221" i="20"/>
  <c r="BP222" i="20"/>
  <c r="BP223" i="20"/>
  <c r="BP224" i="20"/>
  <c r="BP225" i="20"/>
  <c r="BP226" i="20"/>
  <c r="BP227" i="20"/>
  <c r="BP228" i="20"/>
  <c r="BP229" i="20"/>
  <c r="BP230" i="20"/>
  <c r="BP231" i="20"/>
  <c r="BP232" i="20"/>
  <c r="BP233" i="20"/>
  <c r="BP234" i="20"/>
  <c r="BP235" i="20"/>
  <c r="BP236" i="20"/>
  <c r="BP237" i="20"/>
  <c r="BP238" i="20"/>
  <c r="BP239" i="20"/>
  <c r="BP240" i="20"/>
  <c r="BP241" i="20"/>
  <c r="BP242" i="20"/>
  <c r="BP243" i="20"/>
  <c r="BP244" i="20"/>
  <c r="BP245" i="20"/>
  <c r="BP246" i="20"/>
  <c r="BP247" i="20"/>
  <c r="BP248" i="20"/>
  <c r="BP249" i="20"/>
  <c r="BP250" i="20"/>
  <c r="BP251" i="20"/>
  <c r="BP252" i="20"/>
  <c r="BP253" i="20"/>
  <c r="BP254" i="20"/>
  <c r="BP255" i="20"/>
  <c r="BP256" i="20"/>
  <c r="BP257" i="20"/>
  <c r="BP258" i="20"/>
  <c r="BP259" i="20"/>
  <c r="BP260" i="20"/>
  <c r="BP261" i="20"/>
  <c r="BP262" i="20"/>
  <c r="BP263" i="20"/>
  <c r="BP264" i="20"/>
  <c r="BP265" i="20"/>
  <c r="BP266" i="20"/>
  <c r="BP267" i="20"/>
  <c r="BP268" i="20"/>
  <c r="BP269" i="20"/>
  <c r="BP270" i="20"/>
  <c r="BP271" i="20"/>
  <c r="BP272" i="20"/>
  <c r="BP273" i="20"/>
  <c r="BP274" i="20"/>
  <c r="BP275" i="20"/>
  <c r="BP276" i="20"/>
  <c r="BP277" i="20"/>
  <c r="BP278" i="20"/>
  <c r="BP279" i="20"/>
  <c r="BP280" i="20"/>
  <c r="BP281" i="20"/>
  <c r="BP282" i="20"/>
  <c r="BP283" i="20"/>
  <c r="BP284" i="20"/>
  <c r="BP285" i="20"/>
  <c r="BP286" i="20"/>
  <c r="BP287" i="20"/>
  <c r="BP288" i="20"/>
  <c r="BP289" i="20"/>
  <c r="BP290" i="20"/>
  <c r="BP291" i="20"/>
  <c r="BP292" i="20"/>
  <c r="BP293" i="20"/>
  <c r="BP294" i="20"/>
  <c r="BP295" i="20"/>
  <c r="BP296" i="20"/>
  <c r="BP297" i="20"/>
  <c r="BP298" i="20"/>
  <c r="BP299" i="20"/>
  <c r="BP300" i="20"/>
  <c r="BP301" i="20"/>
  <c r="BP302" i="20"/>
  <c r="BP303" i="20"/>
  <c r="BP304" i="20"/>
  <c r="BP305" i="20"/>
  <c r="BP306" i="20"/>
  <c r="BP307" i="20"/>
  <c r="BP308" i="20"/>
  <c r="BP309" i="20"/>
  <c r="BP310" i="20"/>
  <c r="BP311" i="20"/>
  <c r="BP312" i="20"/>
  <c r="BP313" i="20"/>
  <c r="BP314" i="20"/>
  <c r="BP315" i="20"/>
  <c r="BP316" i="20"/>
  <c r="BP317" i="20"/>
  <c r="BP318" i="20"/>
  <c r="BP319" i="20"/>
  <c r="BP320" i="20"/>
  <c r="BP321" i="20"/>
  <c r="BP322" i="20"/>
  <c r="BP323" i="20"/>
  <c r="BP324" i="20"/>
  <c r="BP325" i="20"/>
  <c r="BP326" i="20"/>
  <c r="BP327" i="20"/>
  <c r="BP328" i="20"/>
  <c r="BP329" i="20"/>
  <c r="BP330" i="20"/>
  <c r="BP331" i="20"/>
  <c r="BP332" i="20"/>
  <c r="BP333" i="20"/>
  <c r="BP334" i="20"/>
  <c r="BP335" i="20"/>
  <c r="BP336" i="20"/>
  <c r="BP337" i="20"/>
  <c r="BP338" i="20"/>
  <c r="BP339" i="20"/>
  <c r="BP340" i="20"/>
  <c r="BP341" i="20"/>
  <c r="BP342" i="20"/>
  <c r="BP343" i="20"/>
  <c r="BP344" i="20"/>
  <c r="BP345" i="20"/>
  <c r="BP346" i="20"/>
  <c r="BP347" i="20"/>
  <c r="BP348" i="20"/>
  <c r="BP349" i="20"/>
  <c r="BP350" i="20"/>
  <c r="BP351" i="20"/>
  <c r="BP352" i="20"/>
  <c r="BP353" i="20"/>
  <c r="BP354" i="20"/>
  <c r="BP355" i="20"/>
  <c r="BP356" i="20"/>
  <c r="BP357" i="20"/>
  <c r="BP358" i="20"/>
  <c r="BP359" i="20"/>
  <c r="BP360" i="20"/>
  <c r="BP361" i="20"/>
  <c r="BP362" i="20"/>
  <c r="BP363" i="20"/>
  <c r="BP364" i="20"/>
  <c r="BP365" i="20"/>
  <c r="BP366" i="20"/>
  <c r="BP367" i="20"/>
  <c r="BP368" i="20"/>
  <c r="BP369" i="20"/>
  <c r="BP370" i="20"/>
  <c r="BP371" i="20"/>
  <c r="BP372" i="20"/>
  <c r="BP373" i="20"/>
  <c r="BP374" i="20"/>
  <c r="BP375" i="20"/>
  <c r="BP376" i="20"/>
  <c r="BP377" i="20"/>
  <c r="BP378" i="20"/>
  <c r="BP379" i="20"/>
  <c r="BP380" i="20"/>
  <c r="BP381" i="20"/>
  <c r="BP382" i="20"/>
  <c r="BP383" i="20"/>
  <c r="BP384" i="20"/>
  <c r="BP385" i="20"/>
  <c r="BP386" i="20"/>
  <c r="BP387" i="20"/>
  <c r="BP388" i="20"/>
  <c r="BP389" i="20"/>
  <c r="BP390" i="20"/>
  <c r="BP391" i="20"/>
  <c r="BP392" i="20"/>
  <c r="BP393" i="20"/>
  <c r="BP394" i="20"/>
  <c r="BP395" i="20"/>
  <c r="BP396" i="20"/>
  <c r="BP397" i="20"/>
  <c r="BP398" i="20"/>
  <c r="BP399" i="20"/>
  <c r="BP400" i="20"/>
  <c r="BP401" i="20"/>
  <c r="BP402" i="20"/>
  <c r="BP403" i="20"/>
  <c r="BP404" i="20"/>
  <c r="BP405" i="20"/>
  <c r="BP406" i="20"/>
  <c r="BP407" i="20"/>
  <c r="BP408" i="20"/>
  <c r="BP409" i="20"/>
  <c r="BP410" i="20"/>
  <c r="BP411" i="20"/>
  <c r="BP412" i="20"/>
  <c r="BP413" i="20"/>
  <c r="BP414" i="20"/>
  <c r="BP415" i="20"/>
  <c r="BP416" i="20"/>
  <c r="BP417" i="20"/>
  <c r="BP418" i="20"/>
  <c r="BP419" i="20"/>
  <c r="BP420" i="20"/>
  <c r="BP421" i="20"/>
  <c r="BP422" i="20"/>
  <c r="BP423" i="20"/>
  <c r="BP424" i="20"/>
  <c r="BP425" i="20"/>
  <c r="BP426" i="20"/>
  <c r="BP427" i="20"/>
  <c r="BP428" i="20"/>
  <c r="BP429" i="20"/>
  <c r="BP430" i="20"/>
  <c r="BP431" i="20"/>
  <c r="BP432" i="20"/>
  <c r="BP433" i="20"/>
  <c r="BP434" i="20"/>
  <c r="BP435" i="20"/>
  <c r="BP436" i="20"/>
  <c r="BP437" i="20"/>
  <c r="BP438" i="20"/>
  <c r="BP439" i="20"/>
  <c r="BP440" i="20"/>
  <c r="BP441" i="20"/>
  <c r="BP442" i="20"/>
  <c r="BP443" i="20"/>
  <c r="BP444" i="20"/>
  <c r="BP445" i="20"/>
  <c r="BP446" i="20"/>
  <c r="BP447" i="20"/>
  <c r="BP448" i="20"/>
  <c r="BP449" i="20"/>
  <c r="BP450" i="20"/>
  <c r="BP451" i="20"/>
  <c r="BP452" i="20"/>
  <c r="BP453" i="20"/>
  <c r="BP454" i="20"/>
  <c r="BP455" i="20"/>
  <c r="BP456" i="20"/>
  <c r="BP457" i="20"/>
  <c r="BP458" i="20"/>
  <c r="BP459" i="20"/>
  <c r="BP460" i="20"/>
  <c r="BP461" i="20"/>
  <c r="BP462" i="20"/>
  <c r="BP463" i="20"/>
  <c r="BP464" i="20"/>
  <c r="BP465" i="20"/>
  <c r="BP466" i="20"/>
  <c r="BP467" i="20"/>
  <c r="BP468" i="20"/>
  <c r="BP469" i="20"/>
  <c r="BP470" i="20"/>
  <c r="BP471" i="20"/>
  <c r="BP472" i="20"/>
  <c r="BP473" i="20"/>
  <c r="BP474" i="20"/>
  <c r="BP475" i="20"/>
  <c r="BP476" i="20"/>
  <c r="BP477" i="20"/>
  <c r="BP478" i="20"/>
  <c r="BP479" i="20"/>
  <c r="BP480" i="20"/>
  <c r="BP481" i="20"/>
  <c r="BP482" i="20"/>
  <c r="BP483" i="20"/>
  <c r="BP484" i="20"/>
  <c r="BP485" i="20"/>
  <c r="BP486" i="20"/>
  <c r="BP487" i="20"/>
  <c r="BP488" i="20"/>
  <c r="BP489" i="20"/>
  <c r="BP490" i="20"/>
  <c r="BP491" i="20"/>
  <c r="BP492" i="20"/>
  <c r="BP493" i="20"/>
  <c r="BP494" i="20"/>
  <c r="BP495" i="20"/>
  <c r="BP496" i="20"/>
  <c r="BP497" i="20"/>
  <c r="BP498" i="20"/>
  <c r="BP499" i="20"/>
  <c r="BP500" i="20"/>
  <c r="BP501" i="20"/>
  <c r="BP502" i="20"/>
  <c r="BP503" i="20"/>
  <c r="BP504" i="20"/>
  <c r="BP505" i="20"/>
  <c r="BP506" i="20"/>
  <c r="BP507" i="20"/>
  <c r="BP508" i="20"/>
  <c r="BP509" i="20"/>
  <c r="BP510" i="20"/>
  <c r="BP511" i="20"/>
  <c r="BP512" i="20"/>
  <c r="BP513" i="20"/>
  <c r="BP514" i="20"/>
  <c r="BP515" i="20"/>
  <c r="BP516" i="20"/>
  <c r="BP517" i="20"/>
  <c r="BP518" i="20"/>
  <c r="BP519" i="20"/>
  <c r="BP520" i="20"/>
  <c r="BP521" i="20"/>
  <c r="BP522" i="20"/>
  <c r="BP523" i="20"/>
  <c r="BP524" i="20"/>
  <c r="BP525" i="20"/>
  <c r="BP526" i="20"/>
  <c r="BP527" i="20"/>
  <c r="BP528" i="20"/>
  <c r="BP529" i="20"/>
  <c r="BP530" i="20"/>
  <c r="BP531" i="20"/>
  <c r="BP532" i="20"/>
  <c r="BP533" i="20"/>
  <c r="BP534" i="20"/>
  <c r="BP535" i="20"/>
  <c r="BP536" i="20"/>
  <c r="BP537" i="20"/>
  <c r="BP538" i="20"/>
  <c r="BP539" i="20"/>
  <c r="BP540" i="20"/>
  <c r="BP541" i="20"/>
  <c r="BP542" i="20"/>
  <c r="BP543" i="20"/>
  <c r="BP544" i="20"/>
  <c r="BP545" i="20"/>
  <c r="BP546" i="20"/>
  <c r="BP547" i="20"/>
  <c r="BP548" i="20"/>
  <c r="BP549" i="20"/>
  <c r="BP550" i="20"/>
  <c r="BP551" i="20"/>
  <c r="BP552" i="20"/>
  <c r="BP553" i="20"/>
  <c r="BP554" i="20"/>
  <c r="BP555" i="20"/>
  <c r="BP556" i="20"/>
  <c r="BP557" i="20"/>
  <c r="BP558" i="20"/>
  <c r="BP559" i="20"/>
  <c r="BP560" i="20"/>
  <c r="BP561" i="20"/>
  <c r="BP562" i="20"/>
  <c r="BP563" i="20"/>
  <c r="BP564" i="20"/>
  <c r="BP565" i="20"/>
  <c r="BO2" i="20"/>
  <c r="BO3" i="20"/>
  <c r="BO4" i="20"/>
  <c r="BO5" i="20"/>
  <c r="BO6" i="20"/>
  <c r="BO7" i="20"/>
  <c r="BO8" i="20"/>
  <c r="BO9" i="20"/>
  <c r="BO10" i="20"/>
  <c r="BO11" i="20"/>
  <c r="BO12" i="20"/>
  <c r="BO13" i="20"/>
  <c r="BO14" i="20"/>
  <c r="BO15" i="20"/>
  <c r="BO16" i="20"/>
  <c r="BO17" i="20"/>
  <c r="BO18" i="20"/>
  <c r="BO19" i="20"/>
  <c r="BO20" i="20"/>
  <c r="BO21" i="20"/>
  <c r="BO22" i="20"/>
  <c r="BO23" i="20"/>
  <c r="BO24" i="20"/>
  <c r="BO25" i="20"/>
  <c r="BO26" i="20"/>
  <c r="BO27" i="20"/>
  <c r="BO28" i="20"/>
  <c r="BO29" i="20"/>
  <c r="BO30" i="20"/>
  <c r="BO31" i="20"/>
  <c r="BO32" i="20"/>
  <c r="BO33" i="20"/>
  <c r="BO34" i="20"/>
  <c r="BO35" i="20"/>
  <c r="BO36" i="20"/>
  <c r="BO37" i="20"/>
  <c r="BO38" i="20"/>
  <c r="BO39" i="20"/>
  <c r="BO40" i="20"/>
  <c r="BO41" i="20"/>
  <c r="BO42" i="20"/>
  <c r="BO43" i="20"/>
  <c r="BO44" i="20"/>
  <c r="BO45" i="20"/>
  <c r="BO46" i="20"/>
  <c r="BO47" i="20"/>
  <c r="BO48" i="20"/>
  <c r="BO49" i="20"/>
  <c r="BO50" i="20"/>
  <c r="BO51" i="20"/>
  <c r="BO52" i="20"/>
  <c r="BO53" i="20"/>
  <c r="BO54" i="20"/>
  <c r="BO55" i="20"/>
  <c r="BO56" i="20"/>
  <c r="BO57" i="20"/>
  <c r="BO58" i="20"/>
  <c r="BO59" i="20"/>
  <c r="BO60" i="20"/>
  <c r="BO61" i="20"/>
  <c r="BO62" i="20"/>
  <c r="BO63" i="20"/>
  <c r="BO64" i="20"/>
  <c r="BO65" i="20"/>
  <c r="BO66" i="20"/>
  <c r="BO67" i="20"/>
  <c r="BO68" i="20"/>
  <c r="BO69" i="20"/>
  <c r="BO70" i="20"/>
  <c r="BO71" i="20"/>
  <c r="BO72" i="20"/>
  <c r="BO73" i="20"/>
  <c r="BO74" i="20"/>
  <c r="BO75" i="20"/>
  <c r="BO76" i="20"/>
  <c r="BO77" i="20"/>
  <c r="BO78" i="20"/>
  <c r="BO79" i="20"/>
  <c r="BO80" i="20"/>
  <c r="BO81" i="20"/>
  <c r="BO82" i="20"/>
  <c r="BO83" i="20"/>
  <c r="BO84" i="20"/>
  <c r="BO85" i="20"/>
  <c r="BO86" i="20"/>
  <c r="BO87" i="20"/>
  <c r="BO88" i="20"/>
  <c r="BO89" i="20"/>
  <c r="BO90" i="20"/>
  <c r="BO91" i="20"/>
  <c r="BO92" i="20"/>
  <c r="BO93" i="20"/>
  <c r="BO94" i="20"/>
  <c r="BO95" i="20"/>
  <c r="BO96" i="20"/>
  <c r="BO97" i="20"/>
  <c r="BO98" i="20"/>
  <c r="BO99" i="20"/>
  <c r="BO100" i="20"/>
  <c r="BO101" i="20"/>
  <c r="BO102" i="20"/>
  <c r="BO103" i="20"/>
  <c r="BO104" i="20"/>
  <c r="BO105" i="20"/>
  <c r="BO106" i="20"/>
  <c r="BO107" i="20"/>
  <c r="BO108" i="20"/>
  <c r="BO109" i="20"/>
  <c r="BO110" i="20"/>
  <c r="BO111" i="20"/>
  <c r="BO112" i="20"/>
  <c r="BO113" i="20"/>
  <c r="BO114" i="20"/>
  <c r="BO115" i="20"/>
  <c r="BO116" i="20"/>
  <c r="BO117" i="20"/>
  <c r="BO118" i="20"/>
  <c r="BO119" i="20"/>
  <c r="BO120" i="20"/>
  <c r="BO121" i="20"/>
  <c r="BO122" i="20"/>
  <c r="BO123" i="20"/>
  <c r="BO124" i="20"/>
  <c r="BO125" i="20"/>
  <c r="BO126" i="20"/>
  <c r="BO127" i="20"/>
  <c r="BO128" i="20"/>
  <c r="BO129" i="20"/>
  <c r="BO130" i="20"/>
  <c r="BO131" i="20"/>
  <c r="BO132" i="20"/>
  <c r="BO133" i="20"/>
  <c r="BO134" i="20"/>
  <c r="BO135" i="20"/>
  <c r="BO136" i="20"/>
  <c r="BO137" i="20"/>
  <c r="BO138" i="20"/>
  <c r="BO139" i="20"/>
  <c r="BO140" i="20"/>
  <c r="BO141" i="20"/>
  <c r="BO142" i="20"/>
  <c r="BO143" i="20"/>
  <c r="BO144" i="20"/>
  <c r="BO145" i="20"/>
  <c r="BO146" i="20"/>
  <c r="BO147" i="20"/>
  <c r="BO148" i="20"/>
  <c r="BO149" i="20"/>
  <c r="BO150" i="20"/>
  <c r="BO151" i="20"/>
  <c r="BO152" i="20"/>
  <c r="BO153" i="20"/>
  <c r="BO154" i="20"/>
  <c r="BO155" i="20"/>
  <c r="BO156" i="20"/>
  <c r="BO157" i="20"/>
  <c r="BO158" i="20"/>
  <c r="BO159" i="20"/>
  <c r="BO160" i="20"/>
  <c r="BO161" i="20"/>
  <c r="BO162" i="20"/>
  <c r="BO163" i="20"/>
  <c r="BO164" i="20"/>
  <c r="BO165" i="20"/>
  <c r="BO166" i="20"/>
  <c r="BO167" i="20"/>
  <c r="BO168" i="20"/>
  <c r="BO169" i="20"/>
  <c r="BO170" i="20"/>
  <c r="BO171" i="20"/>
  <c r="BO172" i="20"/>
  <c r="BO173" i="20"/>
  <c r="BO174" i="20"/>
  <c r="BO175" i="20"/>
  <c r="BO176" i="20"/>
  <c r="BO177" i="20"/>
  <c r="BO178" i="20"/>
  <c r="BO179" i="20"/>
  <c r="BO180" i="20"/>
  <c r="BO181" i="20"/>
  <c r="BO182" i="20"/>
  <c r="BO183" i="20"/>
  <c r="BO184" i="20"/>
  <c r="BO185" i="20"/>
  <c r="BO186" i="20"/>
  <c r="BO187" i="20"/>
  <c r="BO188" i="20"/>
  <c r="BO189" i="20"/>
  <c r="BO190" i="20"/>
  <c r="BO191" i="20"/>
  <c r="BO192" i="20"/>
  <c r="BO193" i="20"/>
  <c r="BO194" i="20"/>
  <c r="BO195" i="20"/>
  <c r="BO196" i="20"/>
  <c r="BO197" i="20"/>
  <c r="BO198" i="20"/>
  <c r="BO199" i="20"/>
  <c r="BO200" i="20"/>
  <c r="BO201" i="20"/>
  <c r="BO202" i="20"/>
  <c r="BO203" i="20"/>
  <c r="BO204" i="20"/>
  <c r="BO205" i="20"/>
  <c r="BO206" i="20"/>
  <c r="BO207" i="20"/>
  <c r="BO208" i="20"/>
  <c r="BO209" i="20"/>
  <c r="BO210" i="20"/>
  <c r="BO211" i="20"/>
  <c r="BO212" i="20"/>
  <c r="BO213" i="20"/>
  <c r="BO214" i="20"/>
  <c r="BO215" i="20"/>
  <c r="BO216" i="20"/>
  <c r="BO217" i="20"/>
  <c r="BO218" i="20"/>
  <c r="BO219" i="20"/>
  <c r="BO220" i="20"/>
  <c r="BO221" i="20"/>
  <c r="BO222" i="20"/>
  <c r="BO223" i="20"/>
  <c r="BO224" i="20"/>
  <c r="BO225" i="20"/>
  <c r="BO226" i="20"/>
  <c r="BO227" i="20"/>
  <c r="BO228" i="20"/>
  <c r="BO229" i="20"/>
  <c r="BO230" i="20"/>
  <c r="BO231" i="20"/>
  <c r="BO232" i="20"/>
  <c r="BO233" i="20"/>
  <c r="BO234" i="20"/>
  <c r="BO235" i="20"/>
  <c r="BO236" i="20"/>
  <c r="BO237" i="20"/>
  <c r="BO238" i="20"/>
  <c r="BO239" i="20"/>
  <c r="BO240" i="20"/>
  <c r="BO241" i="20"/>
  <c r="BO242" i="20"/>
  <c r="BO243" i="20"/>
  <c r="BO244" i="20"/>
  <c r="BO245" i="20"/>
  <c r="BO246" i="20"/>
  <c r="BO247" i="20"/>
  <c r="BO248" i="20"/>
  <c r="BO249" i="20"/>
  <c r="BO250" i="20"/>
  <c r="BO251" i="20"/>
  <c r="BO252" i="20"/>
  <c r="BO253" i="20"/>
  <c r="BO254" i="20"/>
  <c r="BO255" i="20"/>
  <c r="BO256" i="20"/>
  <c r="BO257" i="20"/>
  <c r="BO258" i="20"/>
  <c r="BO259" i="20"/>
  <c r="BO260" i="20"/>
  <c r="BO261" i="20"/>
  <c r="BO262" i="20"/>
  <c r="BO263" i="20"/>
  <c r="BO264" i="20"/>
  <c r="BO265" i="20"/>
  <c r="BO266" i="20"/>
  <c r="BO267" i="20"/>
  <c r="BO268" i="20"/>
  <c r="BO269" i="20"/>
  <c r="BO270" i="20"/>
  <c r="BO271" i="20"/>
  <c r="BO272" i="20"/>
  <c r="BO273" i="20"/>
  <c r="BO274" i="20"/>
  <c r="BO275" i="20"/>
  <c r="BO276" i="20"/>
  <c r="BO277" i="20"/>
  <c r="BO278" i="20"/>
  <c r="BO279" i="20"/>
  <c r="BO280" i="20"/>
  <c r="BO281" i="20"/>
  <c r="BO282" i="20"/>
  <c r="BO283" i="20"/>
  <c r="BO284" i="20"/>
  <c r="BO285" i="20"/>
  <c r="BO286" i="20"/>
  <c r="BO287" i="20"/>
  <c r="BO288" i="20"/>
  <c r="BO289" i="20"/>
  <c r="BO290" i="20"/>
  <c r="BO291" i="20"/>
  <c r="BO292" i="20"/>
  <c r="BO293" i="20"/>
  <c r="BO294" i="20"/>
  <c r="BO295" i="20"/>
  <c r="BO296" i="20"/>
  <c r="BO297" i="20"/>
  <c r="BO298" i="20"/>
  <c r="BO299" i="20"/>
  <c r="BO300" i="20"/>
  <c r="BO301" i="20"/>
  <c r="BO302" i="20"/>
  <c r="BO303" i="20"/>
  <c r="BO304" i="20"/>
  <c r="BO305" i="20"/>
  <c r="BO306" i="20"/>
  <c r="BO307" i="20"/>
  <c r="BO308" i="20"/>
  <c r="BO309" i="20"/>
  <c r="BO310" i="20"/>
  <c r="BO311" i="20"/>
  <c r="BO312" i="20"/>
  <c r="BO313" i="20"/>
  <c r="BO314" i="20"/>
  <c r="BO315" i="20"/>
  <c r="BO316" i="20"/>
  <c r="BO317" i="20"/>
  <c r="BO318" i="20"/>
  <c r="BO319" i="20"/>
  <c r="BO320" i="20"/>
  <c r="BO321" i="20"/>
  <c r="BO322" i="20"/>
  <c r="BO323" i="20"/>
  <c r="BO324" i="20"/>
  <c r="BO325" i="20"/>
  <c r="BO326" i="20"/>
  <c r="BO327" i="20"/>
  <c r="BO328" i="20"/>
  <c r="BO329" i="20"/>
  <c r="BO330" i="20"/>
  <c r="BO331" i="20"/>
  <c r="BO332" i="20"/>
  <c r="BO333" i="20"/>
  <c r="BO334" i="20"/>
  <c r="BO335" i="20"/>
  <c r="BO336" i="20"/>
  <c r="BO337" i="20"/>
  <c r="BO338" i="20"/>
  <c r="BO339" i="20"/>
  <c r="BO340" i="20"/>
  <c r="BO341" i="20"/>
  <c r="BO342" i="20"/>
  <c r="BO343" i="20"/>
  <c r="BO344" i="20"/>
  <c r="BO345" i="20"/>
  <c r="BO346" i="20"/>
  <c r="BO347" i="20"/>
  <c r="BO348" i="20"/>
  <c r="BO349" i="20"/>
  <c r="BO350" i="20"/>
  <c r="BO351" i="20"/>
  <c r="BO352" i="20"/>
  <c r="BO353" i="20"/>
  <c r="BO354" i="20"/>
  <c r="BO355" i="20"/>
  <c r="BO356" i="20"/>
  <c r="BO357" i="20"/>
  <c r="BO358" i="20"/>
  <c r="BO359" i="20"/>
  <c r="BO360" i="20"/>
  <c r="BO361" i="20"/>
  <c r="BO362" i="20"/>
  <c r="BO363" i="20"/>
  <c r="BO364" i="20"/>
  <c r="BO365" i="20"/>
  <c r="BO366" i="20"/>
  <c r="BO367" i="20"/>
  <c r="BO368" i="20"/>
  <c r="BO369" i="20"/>
  <c r="BO370" i="20"/>
  <c r="BO371" i="20"/>
  <c r="BO372" i="20"/>
  <c r="BO373" i="20"/>
  <c r="BO374" i="20"/>
  <c r="BO375" i="20"/>
  <c r="BO376" i="20"/>
  <c r="BO377" i="20"/>
  <c r="BO378" i="20"/>
  <c r="BO379" i="20"/>
  <c r="BO380" i="20"/>
  <c r="BO381" i="20"/>
  <c r="BO382" i="20"/>
  <c r="BO383" i="20"/>
  <c r="BO384" i="20"/>
  <c r="BO385" i="20"/>
  <c r="BO386" i="20"/>
  <c r="BO387" i="20"/>
  <c r="BO388" i="20"/>
  <c r="BO389" i="20"/>
  <c r="BO390" i="20"/>
  <c r="BO391" i="20"/>
  <c r="BO392" i="20"/>
  <c r="BO393" i="20"/>
  <c r="BO394" i="20"/>
  <c r="BO395" i="20"/>
  <c r="BO396" i="20"/>
  <c r="BO397" i="20"/>
  <c r="BO398" i="20"/>
  <c r="BO399" i="20"/>
  <c r="BO400" i="20"/>
  <c r="BO401" i="20"/>
  <c r="BO402" i="20"/>
  <c r="BO403" i="20"/>
  <c r="BO404" i="20"/>
  <c r="BO405" i="20"/>
  <c r="BO406" i="20"/>
  <c r="BO407" i="20"/>
  <c r="BO408" i="20"/>
  <c r="BO409" i="20"/>
  <c r="BO410" i="20"/>
  <c r="BO411" i="20"/>
  <c r="BO412" i="20"/>
  <c r="BO413" i="20"/>
  <c r="BO414" i="20"/>
  <c r="BO415" i="20"/>
  <c r="BO416" i="20"/>
  <c r="BO417" i="20"/>
  <c r="BO418" i="20"/>
  <c r="BO419" i="20"/>
  <c r="BO420" i="20"/>
  <c r="BO421" i="20"/>
  <c r="BO422" i="20"/>
  <c r="BO423" i="20"/>
  <c r="BO424" i="20"/>
  <c r="BO425" i="20"/>
  <c r="BO426" i="20"/>
  <c r="BO427" i="20"/>
  <c r="BO428" i="20"/>
  <c r="BO429" i="20"/>
  <c r="BO430" i="20"/>
  <c r="BO431" i="20"/>
  <c r="BO432" i="20"/>
  <c r="BO433" i="20"/>
  <c r="BO434" i="20"/>
  <c r="BO435" i="20"/>
  <c r="BO436" i="20"/>
  <c r="BO437" i="20"/>
  <c r="BO438" i="20"/>
  <c r="BO439" i="20"/>
  <c r="BO440" i="20"/>
  <c r="BO441" i="20"/>
  <c r="BO442" i="20"/>
  <c r="BO443" i="20"/>
  <c r="BO444" i="20"/>
  <c r="BO445" i="20"/>
  <c r="BO446" i="20"/>
  <c r="BO447" i="20"/>
  <c r="BO448" i="20"/>
  <c r="BO449" i="20"/>
  <c r="BO450" i="20"/>
  <c r="BO451" i="20"/>
  <c r="BO452" i="20"/>
  <c r="BO453" i="20"/>
  <c r="BO454" i="20"/>
  <c r="BO455" i="20"/>
  <c r="BO456" i="20"/>
  <c r="BO457" i="20"/>
  <c r="BO458" i="20"/>
  <c r="BO459" i="20"/>
  <c r="BO460" i="20"/>
  <c r="BO461" i="20"/>
  <c r="BO462" i="20"/>
  <c r="BO463" i="20"/>
  <c r="BO464" i="20"/>
  <c r="BO465" i="20"/>
  <c r="BO466" i="20"/>
  <c r="BO467" i="20"/>
  <c r="BO468" i="20"/>
  <c r="BO469" i="20"/>
  <c r="BO470" i="20"/>
  <c r="BO471" i="20"/>
  <c r="BO472" i="20"/>
  <c r="BO473" i="20"/>
  <c r="BO474" i="20"/>
  <c r="BO475" i="20"/>
  <c r="BO476" i="20"/>
  <c r="BO477" i="20"/>
  <c r="BO478" i="20"/>
  <c r="BO479" i="20"/>
  <c r="BO480" i="20"/>
  <c r="BO481" i="20"/>
  <c r="BO482" i="20"/>
  <c r="BO483" i="20"/>
  <c r="BO484" i="20"/>
  <c r="BO485" i="20"/>
  <c r="BO486" i="20"/>
  <c r="BO487" i="20"/>
  <c r="BO488" i="20"/>
  <c r="BO489" i="20"/>
  <c r="BO490" i="20"/>
  <c r="BO491" i="20"/>
  <c r="BO492" i="20"/>
  <c r="BO493" i="20"/>
  <c r="BO494" i="20"/>
  <c r="BO495" i="20"/>
  <c r="BO496" i="20"/>
  <c r="BO497" i="20"/>
  <c r="BO498" i="20"/>
  <c r="BO499" i="20"/>
  <c r="BO500" i="20"/>
  <c r="BO501" i="20"/>
  <c r="BO502" i="20"/>
  <c r="BO503" i="20"/>
  <c r="BO504" i="20"/>
  <c r="BO505" i="20"/>
  <c r="BO506" i="20"/>
  <c r="BO507" i="20"/>
  <c r="BO508" i="20"/>
  <c r="BO509" i="20"/>
  <c r="BO510" i="20"/>
  <c r="BO511" i="20"/>
  <c r="BO512" i="20"/>
  <c r="BO513" i="20"/>
  <c r="BO514" i="20"/>
  <c r="BO515" i="20"/>
  <c r="BO516" i="20"/>
  <c r="BO517" i="20"/>
  <c r="BO518" i="20"/>
  <c r="BO519" i="20"/>
  <c r="BO520" i="20"/>
  <c r="BO521" i="20"/>
  <c r="BO522" i="20"/>
  <c r="BO523" i="20"/>
  <c r="BO524" i="20"/>
  <c r="BO525" i="20"/>
  <c r="BO526" i="20"/>
  <c r="BO527" i="20"/>
  <c r="BO528" i="20"/>
  <c r="BO529" i="20"/>
  <c r="BO530" i="20"/>
  <c r="BO531" i="20"/>
  <c r="BO532" i="20"/>
  <c r="BO533" i="20"/>
  <c r="BO534" i="20"/>
  <c r="BO535" i="20"/>
  <c r="BO536" i="20"/>
  <c r="BO537" i="20"/>
  <c r="BO538" i="20"/>
  <c r="BO539" i="20"/>
  <c r="BO540" i="20"/>
  <c r="BO541" i="20"/>
  <c r="BO542" i="20"/>
  <c r="BO543" i="20"/>
  <c r="BO544" i="20"/>
  <c r="BO545" i="20"/>
  <c r="BO546" i="20"/>
  <c r="BO547" i="20"/>
  <c r="BO548" i="20"/>
  <c r="BO549" i="20"/>
  <c r="BO550" i="20"/>
  <c r="BO551" i="20"/>
  <c r="BO552" i="20"/>
  <c r="BO553" i="20"/>
  <c r="BO554" i="20"/>
  <c r="BO555" i="20"/>
  <c r="BO556" i="20"/>
  <c r="BO557" i="20"/>
  <c r="BO558" i="20"/>
  <c r="BO559" i="20"/>
  <c r="BO560" i="20"/>
  <c r="BO561" i="20"/>
  <c r="BO562" i="20"/>
  <c r="BO563" i="20"/>
  <c r="BO564" i="20"/>
  <c r="BO565" i="20"/>
  <c r="BN2" i="20"/>
  <c r="BN3" i="20"/>
  <c r="BN4" i="20"/>
  <c r="BN5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7" i="20"/>
  <c r="BN58" i="20"/>
  <c r="BN59" i="20"/>
  <c r="BN60" i="20"/>
  <c r="BN61" i="20"/>
  <c r="BN62" i="20"/>
  <c r="BN63" i="20"/>
  <c r="BN64" i="20"/>
  <c r="BN65" i="20"/>
  <c r="BN66" i="20"/>
  <c r="BN67" i="20"/>
  <c r="BN68" i="20"/>
  <c r="BN69" i="20"/>
  <c r="BN70" i="20"/>
  <c r="BN71" i="20"/>
  <c r="BN72" i="20"/>
  <c r="BN73" i="20"/>
  <c r="BN74" i="20"/>
  <c r="BN75" i="20"/>
  <c r="BN76" i="20"/>
  <c r="BN77" i="20"/>
  <c r="BN78" i="20"/>
  <c r="BN79" i="20"/>
  <c r="BN80" i="20"/>
  <c r="BN81" i="20"/>
  <c r="BN82" i="20"/>
  <c r="BN83" i="20"/>
  <c r="BN84" i="20"/>
  <c r="BN85" i="20"/>
  <c r="BN86" i="20"/>
  <c r="BN87" i="20"/>
  <c r="BN88" i="20"/>
  <c r="BN89" i="20"/>
  <c r="BN90" i="20"/>
  <c r="BN91" i="20"/>
  <c r="BN92" i="20"/>
  <c r="BN93" i="20"/>
  <c r="BN94" i="20"/>
  <c r="BN95" i="20"/>
  <c r="BN96" i="20"/>
  <c r="BN97" i="20"/>
  <c r="BN98" i="20"/>
  <c r="BN99" i="20"/>
  <c r="BN100" i="20"/>
  <c r="BN101" i="20"/>
  <c r="BN102" i="20"/>
  <c r="BN103" i="20"/>
  <c r="BN104" i="20"/>
  <c r="BN105" i="20"/>
  <c r="BN106" i="20"/>
  <c r="BN107" i="20"/>
  <c r="BN108" i="20"/>
  <c r="BN109" i="20"/>
  <c r="BN110" i="20"/>
  <c r="BN111" i="20"/>
  <c r="BN112" i="20"/>
  <c r="BN113" i="20"/>
  <c r="BN114" i="20"/>
  <c r="BN115" i="20"/>
  <c r="BN116" i="20"/>
  <c r="BN117" i="20"/>
  <c r="BN118" i="20"/>
  <c r="BN119" i="20"/>
  <c r="BN120" i="20"/>
  <c r="BN121" i="20"/>
  <c r="BN122" i="20"/>
  <c r="BN123" i="20"/>
  <c r="BN124" i="20"/>
  <c r="BN125" i="20"/>
  <c r="BN126" i="20"/>
  <c r="BN127" i="20"/>
  <c r="BN128" i="20"/>
  <c r="BN129" i="20"/>
  <c r="BN130" i="20"/>
  <c r="BN131" i="20"/>
  <c r="BN132" i="20"/>
  <c r="BN133" i="20"/>
  <c r="BN134" i="20"/>
  <c r="BN135" i="20"/>
  <c r="BN136" i="20"/>
  <c r="BN137" i="20"/>
  <c r="BN138" i="20"/>
  <c r="BN139" i="20"/>
  <c r="BN140" i="20"/>
  <c r="BN141" i="20"/>
  <c r="BN142" i="20"/>
  <c r="BN143" i="20"/>
  <c r="BN144" i="20"/>
  <c r="BN145" i="20"/>
  <c r="BN146" i="20"/>
  <c r="BN147" i="20"/>
  <c r="BN148" i="20"/>
  <c r="BN149" i="20"/>
  <c r="BN150" i="20"/>
  <c r="BN151" i="20"/>
  <c r="BN152" i="20"/>
  <c r="BN153" i="20"/>
  <c r="BN154" i="20"/>
  <c r="BN155" i="20"/>
  <c r="BN156" i="20"/>
  <c r="BN157" i="20"/>
  <c r="BN158" i="20"/>
  <c r="BN159" i="20"/>
  <c r="BN160" i="20"/>
  <c r="BN161" i="20"/>
  <c r="BN162" i="20"/>
  <c r="BN163" i="20"/>
  <c r="BN164" i="20"/>
  <c r="BN165" i="20"/>
  <c r="BN166" i="20"/>
  <c r="BN167" i="20"/>
  <c r="BN168" i="20"/>
  <c r="BN169" i="20"/>
  <c r="BN170" i="20"/>
  <c r="BN171" i="20"/>
  <c r="BN172" i="20"/>
  <c r="BN173" i="20"/>
  <c r="BN174" i="20"/>
  <c r="BN175" i="20"/>
  <c r="BN176" i="20"/>
  <c r="BN177" i="20"/>
  <c r="BN178" i="20"/>
  <c r="BN179" i="20"/>
  <c r="BN180" i="20"/>
  <c r="BN181" i="20"/>
  <c r="BN182" i="20"/>
  <c r="BN183" i="20"/>
  <c r="BN184" i="20"/>
  <c r="BN185" i="20"/>
  <c r="BN186" i="20"/>
  <c r="BN187" i="20"/>
  <c r="BN188" i="20"/>
  <c r="BN189" i="20"/>
  <c r="BN190" i="20"/>
  <c r="BN191" i="20"/>
  <c r="BN192" i="20"/>
  <c r="BN193" i="20"/>
  <c r="BN194" i="20"/>
  <c r="BN195" i="20"/>
  <c r="BN196" i="20"/>
  <c r="BN197" i="20"/>
  <c r="BN198" i="20"/>
  <c r="BN199" i="20"/>
  <c r="BN200" i="20"/>
  <c r="BN201" i="20"/>
  <c r="BN202" i="20"/>
  <c r="BN203" i="20"/>
  <c r="BN204" i="20"/>
  <c r="BN205" i="20"/>
  <c r="BN206" i="20"/>
  <c r="BN207" i="20"/>
  <c r="BN208" i="20"/>
  <c r="BN209" i="20"/>
  <c r="BN210" i="20"/>
  <c r="BN211" i="20"/>
  <c r="BN212" i="20"/>
  <c r="BN213" i="20"/>
  <c r="BN214" i="20"/>
  <c r="BN215" i="20"/>
  <c r="BN216" i="20"/>
  <c r="BN217" i="20"/>
  <c r="BN218" i="20"/>
  <c r="BN219" i="20"/>
  <c r="BN220" i="20"/>
  <c r="BN221" i="20"/>
  <c r="BN222" i="20"/>
  <c r="BN223" i="20"/>
  <c r="BN224" i="20"/>
  <c r="BN225" i="20"/>
  <c r="BN226" i="20"/>
  <c r="BN227" i="20"/>
  <c r="BN228" i="20"/>
  <c r="BN229" i="20"/>
  <c r="BN230" i="20"/>
  <c r="BN231" i="20"/>
  <c r="BN232" i="20"/>
  <c r="BN233" i="20"/>
  <c r="BN234" i="20"/>
  <c r="BN235" i="20"/>
  <c r="BN236" i="20"/>
  <c r="BN237" i="20"/>
  <c r="BN238" i="20"/>
  <c r="BN239" i="20"/>
  <c r="BN240" i="20"/>
  <c r="BN241" i="20"/>
  <c r="BN242" i="20"/>
  <c r="BN243" i="20"/>
  <c r="BN244" i="20"/>
  <c r="BN245" i="20"/>
  <c r="BN246" i="20"/>
  <c r="BN247" i="20"/>
  <c r="BN248" i="20"/>
  <c r="BN249" i="20"/>
  <c r="BN250" i="20"/>
  <c r="BN251" i="20"/>
  <c r="BN252" i="20"/>
  <c r="BN253" i="20"/>
  <c r="BN254" i="20"/>
  <c r="BN255" i="20"/>
  <c r="BN256" i="20"/>
  <c r="BN257" i="20"/>
  <c r="BN258" i="20"/>
  <c r="BN259" i="20"/>
  <c r="BN260" i="20"/>
  <c r="BN261" i="20"/>
  <c r="BN262" i="20"/>
  <c r="BN263" i="20"/>
  <c r="BN264" i="20"/>
  <c r="BN265" i="20"/>
  <c r="BN266" i="20"/>
  <c r="BN267" i="20"/>
  <c r="BN268" i="20"/>
  <c r="BN269" i="20"/>
  <c r="BN270" i="20"/>
  <c r="BN271" i="20"/>
  <c r="BN272" i="20"/>
  <c r="BN273" i="20"/>
  <c r="BN274" i="20"/>
  <c r="BN275" i="20"/>
  <c r="BN276" i="20"/>
  <c r="BN277" i="20"/>
  <c r="BN278" i="20"/>
  <c r="BN279" i="20"/>
  <c r="BN280" i="20"/>
  <c r="BN281" i="20"/>
  <c r="BN282" i="20"/>
  <c r="BN283" i="20"/>
  <c r="BN284" i="20"/>
  <c r="BN285" i="20"/>
  <c r="BN286" i="20"/>
  <c r="BN287" i="20"/>
  <c r="BN288" i="20"/>
  <c r="BN289" i="20"/>
  <c r="BN290" i="20"/>
  <c r="BN291" i="20"/>
  <c r="BN292" i="20"/>
  <c r="BN293" i="20"/>
  <c r="BN294" i="20"/>
  <c r="BN295" i="20"/>
  <c r="BN296" i="20"/>
  <c r="BN297" i="20"/>
  <c r="BN298" i="20"/>
  <c r="BN299" i="20"/>
  <c r="BN300" i="20"/>
  <c r="BN301" i="20"/>
  <c r="BN302" i="20"/>
  <c r="BN303" i="20"/>
  <c r="BN304" i="20"/>
  <c r="BN305" i="20"/>
  <c r="BN306" i="20"/>
  <c r="BN307" i="20"/>
  <c r="BN308" i="20"/>
  <c r="BN309" i="20"/>
  <c r="BN310" i="20"/>
  <c r="BN311" i="20"/>
  <c r="BN312" i="20"/>
  <c r="BN313" i="20"/>
  <c r="BN314" i="20"/>
  <c r="BN315" i="20"/>
  <c r="BN316" i="20"/>
  <c r="BN317" i="20"/>
  <c r="BN318" i="20"/>
  <c r="BN319" i="20"/>
  <c r="BN320" i="20"/>
  <c r="BN321" i="20"/>
  <c r="BN322" i="20"/>
  <c r="BN323" i="20"/>
  <c r="BN324" i="20"/>
  <c r="BN325" i="20"/>
  <c r="BN326" i="20"/>
  <c r="BN327" i="20"/>
  <c r="BN328" i="20"/>
  <c r="BN329" i="20"/>
  <c r="BN330" i="20"/>
  <c r="BN331" i="20"/>
  <c r="BN332" i="20"/>
  <c r="BN333" i="20"/>
  <c r="BN334" i="20"/>
  <c r="BN335" i="20"/>
  <c r="BN336" i="20"/>
  <c r="BN337" i="20"/>
  <c r="BN338" i="20"/>
  <c r="BN339" i="20"/>
  <c r="BN340" i="20"/>
  <c r="BN341" i="20"/>
  <c r="BN342" i="20"/>
  <c r="BN343" i="20"/>
  <c r="BN344" i="20"/>
  <c r="BN345" i="20"/>
  <c r="BN346" i="20"/>
  <c r="BN347" i="20"/>
  <c r="BN348" i="20"/>
  <c r="BN349" i="20"/>
  <c r="BN350" i="20"/>
  <c r="BN351" i="20"/>
  <c r="BN352" i="20"/>
  <c r="BN353" i="20"/>
  <c r="BN354" i="20"/>
  <c r="BN355" i="20"/>
  <c r="BN356" i="20"/>
  <c r="BN357" i="20"/>
  <c r="BN358" i="20"/>
  <c r="BN359" i="20"/>
  <c r="BN360" i="20"/>
  <c r="BN361" i="20"/>
  <c r="BN362" i="20"/>
  <c r="BN363" i="20"/>
  <c r="BN364" i="20"/>
  <c r="BN365" i="20"/>
  <c r="BN366" i="20"/>
  <c r="BN367" i="20"/>
  <c r="BN368" i="20"/>
  <c r="BN369" i="20"/>
  <c r="BN370" i="20"/>
  <c r="BN371" i="20"/>
  <c r="BN372" i="20"/>
  <c r="BN373" i="20"/>
  <c r="BN374" i="20"/>
  <c r="BN375" i="20"/>
  <c r="BN376" i="20"/>
  <c r="BN377" i="20"/>
  <c r="BN378" i="20"/>
  <c r="BN379" i="20"/>
  <c r="BN380" i="20"/>
  <c r="BN381" i="20"/>
  <c r="BN382" i="20"/>
  <c r="BN383" i="20"/>
  <c r="BN384" i="20"/>
  <c r="BN385" i="20"/>
  <c r="BN386" i="20"/>
  <c r="BN387" i="20"/>
  <c r="BN388" i="20"/>
  <c r="BN389" i="20"/>
  <c r="BN390" i="20"/>
  <c r="BN391" i="20"/>
  <c r="BN392" i="20"/>
  <c r="BN393" i="20"/>
  <c r="BN394" i="20"/>
  <c r="BN395" i="20"/>
  <c r="BN396" i="20"/>
  <c r="BN397" i="20"/>
  <c r="BN398" i="20"/>
  <c r="BN399" i="20"/>
  <c r="BN400" i="20"/>
  <c r="BN401" i="20"/>
  <c r="BN402" i="20"/>
  <c r="BN403" i="20"/>
  <c r="BN404" i="20"/>
  <c r="BN405" i="20"/>
  <c r="BN406" i="20"/>
  <c r="BN407" i="20"/>
  <c r="BN408" i="20"/>
  <c r="BN409" i="20"/>
  <c r="BN410" i="20"/>
  <c r="BN411" i="20"/>
  <c r="BN412" i="20"/>
  <c r="BN413" i="20"/>
  <c r="BN414" i="20"/>
  <c r="BN415" i="20"/>
  <c r="BN416" i="20"/>
  <c r="BN417" i="20"/>
  <c r="BN418" i="20"/>
  <c r="BN419" i="20"/>
  <c r="BN420" i="20"/>
  <c r="BN421" i="20"/>
  <c r="BN422" i="20"/>
  <c r="BN423" i="20"/>
  <c r="BN424" i="20"/>
  <c r="BN425" i="20"/>
  <c r="BN426" i="20"/>
  <c r="BN427" i="20"/>
  <c r="BN428" i="20"/>
  <c r="BN429" i="20"/>
  <c r="BN430" i="20"/>
  <c r="BN431" i="20"/>
  <c r="BN432" i="20"/>
  <c r="BN433" i="20"/>
  <c r="BN434" i="20"/>
  <c r="BN435" i="20"/>
  <c r="BN436" i="20"/>
  <c r="BN437" i="20"/>
  <c r="BN438" i="20"/>
  <c r="BN439" i="20"/>
  <c r="BN440" i="20"/>
  <c r="BN441" i="20"/>
  <c r="BN442" i="20"/>
  <c r="BN443" i="20"/>
  <c r="BN444" i="20"/>
  <c r="BN445" i="20"/>
  <c r="BN446" i="20"/>
  <c r="BN447" i="20"/>
  <c r="BN448" i="20"/>
  <c r="BN449" i="20"/>
  <c r="BN450" i="20"/>
  <c r="BN451" i="20"/>
  <c r="BN452" i="20"/>
  <c r="BN453" i="20"/>
  <c r="BN454" i="20"/>
  <c r="BN455" i="20"/>
  <c r="BN456" i="20"/>
  <c r="BN457" i="20"/>
  <c r="BN458" i="20"/>
  <c r="BN459" i="20"/>
  <c r="BN460" i="20"/>
  <c r="BN461" i="20"/>
  <c r="BN462" i="20"/>
  <c r="BN463" i="20"/>
  <c r="BN464" i="20"/>
  <c r="BN465" i="20"/>
  <c r="BN466" i="20"/>
  <c r="BN467" i="20"/>
  <c r="BN468" i="20"/>
  <c r="BN469" i="20"/>
  <c r="BN470" i="20"/>
  <c r="BN471" i="20"/>
  <c r="BN472" i="20"/>
  <c r="BN473" i="20"/>
  <c r="BN474" i="20"/>
  <c r="BN475" i="20"/>
  <c r="BN476" i="20"/>
  <c r="BN477" i="20"/>
  <c r="BN478" i="20"/>
  <c r="BN479" i="20"/>
  <c r="BN480" i="20"/>
  <c r="BN481" i="20"/>
  <c r="BN482" i="20"/>
  <c r="BN483" i="20"/>
  <c r="BN484" i="20"/>
  <c r="BN485" i="20"/>
  <c r="BN486" i="20"/>
  <c r="BN487" i="20"/>
  <c r="BN488" i="20"/>
  <c r="BN489" i="20"/>
  <c r="BN490" i="20"/>
  <c r="BN491" i="20"/>
  <c r="BN492" i="20"/>
  <c r="BN493" i="20"/>
  <c r="BN494" i="20"/>
  <c r="BN495" i="20"/>
  <c r="BN496" i="20"/>
  <c r="BN497" i="20"/>
  <c r="BN498" i="20"/>
  <c r="BN499" i="20"/>
  <c r="BN500" i="20"/>
  <c r="BN501" i="20"/>
  <c r="BN502" i="20"/>
  <c r="BN503" i="20"/>
  <c r="BN504" i="20"/>
  <c r="BN505" i="20"/>
  <c r="BN506" i="20"/>
  <c r="BN507" i="20"/>
  <c r="BN508" i="20"/>
  <c r="BN509" i="20"/>
  <c r="BN510" i="20"/>
  <c r="BN511" i="20"/>
  <c r="BN512" i="20"/>
  <c r="BN513" i="20"/>
  <c r="BN514" i="20"/>
  <c r="BN515" i="20"/>
  <c r="BN516" i="20"/>
  <c r="BN517" i="20"/>
  <c r="BN518" i="20"/>
  <c r="BN519" i="20"/>
  <c r="BN520" i="20"/>
  <c r="BN521" i="20"/>
  <c r="BN522" i="20"/>
  <c r="BN523" i="20"/>
  <c r="BN524" i="20"/>
  <c r="BN525" i="20"/>
  <c r="BN526" i="20"/>
  <c r="BN527" i="20"/>
  <c r="BN528" i="20"/>
  <c r="BN529" i="20"/>
  <c r="BN530" i="20"/>
  <c r="BN531" i="20"/>
  <c r="BN532" i="20"/>
  <c r="BN533" i="20"/>
  <c r="BN534" i="20"/>
  <c r="BN535" i="20"/>
  <c r="BN536" i="20"/>
  <c r="BN537" i="20"/>
  <c r="BN538" i="20"/>
  <c r="BN539" i="20"/>
  <c r="BN540" i="20"/>
  <c r="BN541" i="20"/>
  <c r="BN542" i="20"/>
  <c r="BN543" i="20"/>
  <c r="BN544" i="20"/>
  <c r="BN545" i="20"/>
  <c r="BN546" i="20"/>
  <c r="BN547" i="20"/>
  <c r="BN548" i="20"/>
  <c r="BN549" i="20"/>
  <c r="BN550" i="20"/>
  <c r="BN551" i="20"/>
  <c r="BN552" i="20"/>
  <c r="BN553" i="20"/>
  <c r="BN554" i="20"/>
  <c r="BN555" i="20"/>
  <c r="BN556" i="20"/>
  <c r="BN557" i="20"/>
  <c r="BN558" i="20"/>
  <c r="BN559" i="20"/>
  <c r="BN560" i="20"/>
  <c r="BN561" i="20"/>
  <c r="BN562" i="20"/>
  <c r="BN563" i="20"/>
  <c r="BN564" i="20"/>
  <c r="BN565" i="20"/>
  <c r="BM2" i="20"/>
  <c r="BM3" i="20"/>
  <c r="BM4" i="20"/>
  <c r="BM5" i="20"/>
  <c r="BM6" i="20"/>
  <c r="BM7" i="20"/>
  <c r="BM8" i="20"/>
  <c r="BM9" i="20"/>
  <c r="BM10" i="20"/>
  <c r="BM11" i="20"/>
  <c r="BM12" i="20"/>
  <c r="BM13" i="20"/>
  <c r="BM14" i="20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47" i="20"/>
  <c r="BM48" i="20"/>
  <c r="BM49" i="20"/>
  <c r="BM50" i="20"/>
  <c r="BM51" i="20"/>
  <c r="BM52" i="20"/>
  <c r="BM53" i="20"/>
  <c r="BM54" i="20"/>
  <c r="BM55" i="20"/>
  <c r="BM56" i="20"/>
  <c r="BM57" i="20"/>
  <c r="BM58" i="20"/>
  <c r="BM59" i="20"/>
  <c r="BM60" i="20"/>
  <c r="BM61" i="20"/>
  <c r="BM62" i="20"/>
  <c r="BM63" i="20"/>
  <c r="BM64" i="20"/>
  <c r="BM65" i="20"/>
  <c r="BM66" i="20"/>
  <c r="BM67" i="20"/>
  <c r="BM68" i="20"/>
  <c r="BM69" i="20"/>
  <c r="BM70" i="20"/>
  <c r="BM71" i="20"/>
  <c r="BM72" i="20"/>
  <c r="BM73" i="20"/>
  <c r="BM74" i="20"/>
  <c r="BM75" i="20"/>
  <c r="BM76" i="20"/>
  <c r="BM77" i="20"/>
  <c r="BM78" i="20"/>
  <c r="BM79" i="20"/>
  <c r="BM80" i="20"/>
  <c r="BM81" i="20"/>
  <c r="BM82" i="20"/>
  <c r="BM83" i="20"/>
  <c r="BM84" i="20"/>
  <c r="BM85" i="20"/>
  <c r="BM86" i="20"/>
  <c r="BM87" i="20"/>
  <c r="BM88" i="20"/>
  <c r="BM89" i="20"/>
  <c r="BM90" i="20"/>
  <c r="BM91" i="20"/>
  <c r="BM92" i="20"/>
  <c r="BM93" i="20"/>
  <c r="BM94" i="20"/>
  <c r="BM95" i="20"/>
  <c r="BM96" i="20"/>
  <c r="BM97" i="20"/>
  <c r="BM98" i="20"/>
  <c r="BM99" i="20"/>
  <c r="BM100" i="20"/>
  <c r="BM101" i="20"/>
  <c r="BM102" i="20"/>
  <c r="BM103" i="20"/>
  <c r="BM104" i="20"/>
  <c r="BM105" i="20"/>
  <c r="BM106" i="20"/>
  <c r="BM107" i="20"/>
  <c r="BM108" i="20"/>
  <c r="BM109" i="20"/>
  <c r="BM110" i="20"/>
  <c r="BM111" i="20"/>
  <c r="BM112" i="20"/>
  <c r="BM113" i="20"/>
  <c r="BM114" i="20"/>
  <c r="BM115" i="20"/>
  <c r="BM116" i="20"/>
  <c r="BM117" i="20"/>
  <c r="BM118" i="20"/>
  <c r="BM119" i="20"/>
  <c r="BM120" i="20"/>
  <c r="BM121" i="20"/>
  <c r="BM122" i="20"/>
  <c r="BM123" i="20"/>
  <c r="BM124" i="20"/>
  <c r="BM125" i="20"/>
  <c r="BM126" i="20"/>
  <c r="BM127" i="20"/>
  <c r="BM128" i="20"/>
  <c r="BM129" i="20"/>
  <c r="BM130" i="20"/>
  <c r="BM131" i="20"/>
  <c r="BM132" i="20"/>
  <c r="BM133" i="20"/>
  <c r="BM134" i="20"/>
  <c r="BM135" i="20"/>
  <c r="BM136" i="20"/>
  <c r="BM137" i="20"/>
  <c r="BM138" i="20"/>
  <c r="BM139" i="20"/>
  <c r="BM140" i="20"/>
  <c r="BM141" i="20"/>
  <c r="BM142" i="20"/>
  <c r="BM143" i="20"/>
  <c r="BM144" i="20"/>
  <c r="BM145" i="20"/>
  <c r="BM146" i="20"/>
  <c r="BM147" i="20"/>
  <c r="BM148" i="20"/>
  <c r="BM149" i="20"/>
  <c r="BM150" i="20"/>
  <c r="BM151" i="20"/>
  <c r="BM152" i="20"/>
  <c r="BM153" i="20"/>
  <c r="BM154" i="20"/>
  <c r="BM155" i="20"/>
  <c r="BM156" i="20"/>
  <c r="BM157" i="20"/>
  <c r="BM158" i="20"/>
  <c r="BM159" i="20"/>
  <c r="BM160" i="20"/>
  <c r="BM161" i="20"/>
  <c r="BM162" i="20"/>
  <c r="BM163" i="20"/>
  <c r="BM164" i="20"/>
  <c r="BM165" i="20"/>
  <c r="BM166" i="20"/>
  <c r="BM167" i="20"/>
  <c r="BM168" i="20"/>
  <c r="BM169" i="20"/>
  <c r="BM170" i="20"/>
  <c r="BM171" i="20"/>
  <c r="BM172" i="20"/>
  <c r="BM173" i="20"/>
  <c r="BM174" i="20"/>
  <c r="BM175" i="20"/>
  <c r="BM176" i="20"/>
  <c r="BM177" i="20"/>
  <c r="BM178" i="20"/>
  <c r="BM179" i="20"/>
  <c r="BM180" i="20"/>
  <c r="BM181" i="20"/>
  <c r="BM182" i="20"/>
  <c r="BM183" i="20"/>
  <c r="BM184" i="20"/>
  <c r="BM185" i="20"/>
  <c r="BM186" i="20"/>
  <c r="BM187" i="20"/>
  <c r="BM188" i="20"/>
  <c r="BM189" i="20"/>
  <c r="BM190" i="20"/>
  <c r="BM191" i="20"/>
  <c r="BM192" i="20"/>
  <c r="BM193" i="20"/>
  <c r="BM194" i="20"/>
  <c r="BM195" i="20"/>
  <c r="BM196" i="20"/>
  <c r="BM197" i="20"/>
  <c r="BM198" i="20"/>
  <c r="BM199" i="20"/>
  <c r="BM200" i="20"/>
  <c r="BM201" i="20"/>
  <c r="BM202" i="20"/>
  <c r="BM203" i="20"/>
  <c r="BM204" i="20"/>
  <c r="BM205" i="20"/>
  <c r="BM206" i="20"/>
  <c r="BM207" i="20"/>
  <c r="BM208" i="20"/>
  <c r="BM209" i="20"/>
  <c r="BM210" i="20"/>
  <c r="BM211" i="20"/>
  <c r="BM212" i="20"/>
  <c r="BM213" i="20"/>
  <c r="BM214" i="20"/>
  <c r="BM215" i="20"/>
  <c r="BM216" i="20"/>
  <c r="BM217" i="20"/>
  <c r="BM218" i="20"/>
  <c r="BM219" i="20"/>
  <c r="BM220" i="20"/>
  <c r="BM221" i="20"/>
  <c r="BM222" i="20"/>
  <c r="BM223" i="20"/>
  <c r="BM224" i="20"/>
  <c r="BM225" i="20"/>
  <c r="BM226" i="20"/>
  <c r="BM227" i="20"/>
  <c r="BM228" i="20"/>
  <c r="BM229" i="20"/>
  <c r="BM230" i="20"/>
  <c r="BM231" i="20"/>
  <c r="BM232" i="20"/>
  <c r="BM233" i="20"/>
  <c r="BM234" i="20"/>
  <c r="BM235" i="20"/>
  <c r="BM236" i="20"/>
  <c r="BM237" i="20"/>
  <c r="BM238" i="20"/>
  <c r="BM239" i="20"/>
  <c r="BM240" i="20"/>
  <c r="BM241" i="20"/>
  <c r="BM242" i="20"/>
  <c r="BM243" i="20"/>
  <c r="BM244" i="20"/>
  <c r="BM245" i="20"/>
  <c r="BM246" i="20"/>
  <c r="BM247" i="20"/>
  <c r="BM248" i="20"/>
  <c r="BM249" i="20"/>
  <c r="BM250" i="20"/>
  <c r="BM251" i="20"/>
  <c r="BM252" i="20"/>
  <c r="BM253" i="20"/>
  <c r="BM254" i="20"/>
  <c r="BM255" i="20"/>
  <c r="BM256" i="20"/>
  <c r="BM257" i="20"/>
  <c r="BM258" i="20"/>
  <c r="BM259" i="20"/>
  <c r="BM260" i="20"/>
  <c r="BM261" i="20"/>
  <c r="BM262" i="20"/>
  <c r="BM263" i="20"/>
  <c r="BM264" i="20"/>
  <c r="BM265" i="20"/>
  <c r="BM266" i="20"/>
  <c r="BM267" i="20"/>
  <c r="BM268" i="20"/>
  <c r="BM269" i="20"/>
  <c r="BM270" i="20"/>
  <c r="BM271" i="20"/>
  <c r="BM272" i="20"/>
  <c r="BM273" i="20"/>
  <c r="BM274" i="20"/>
  <c r="BM275" i="20"/>
  <c r="BM276" i="20"/>
  <c r="BM277" i="20"/>
  <c r="BM278" i="20"/>
  <c r="BM279" i="20"/>
  <c r="BM280" i="20"/>
  <c r="BM281" i="20"/>
  <c r="BM282" i="20"/>
  <c r="BM283" i="20"/>
  <c r="BM284" i="20"/>
  <c r="BM285" i="20"/>
  <c r="BM286" i="20"/>
  <c r="BM287" i="20"/>
  <c r="BM288" i="20"/>
  <c r="BM289" i="20"/>
  <c r="BM290" i="20"/>
  <c r="BM291" i="20"/>
  <c r="BM292" i="20"/>
  <c r="BM293" i="20"/>
  <c r="BM294" i="20"/>
  <c r="BM295" i="20"/>
  <c r="BM296" i="20"/>
  <c r="BM297" i="20"/>
  <c r="BM298" i="20"/>
  <c r="BM299" i="20"/>
  <c r="BM300" i="20"/>
  <c r="BM301" i="20"/>
  <c r="BM302" i="20"/>
  <c r="BM303" i="20"/>
  <c r="BM304" i="20"/>
  <c r="BM305" i="20"/>
  <c r="BM306" i="20"/>
  <c r="BM307" i="20"/>
  <c r="BM308" i="20"/>
  <c r="BM309" i="20"/>
  <c r="BM310" i="20"/>
  <c r="BM311" i="20"/>
  <c r="BM312" i="20"/>
  <c r="BM313" i="20"/>
  <c r="BM314" i="20"/>
  <c r="BM315" i="20"/>
  <c r="BM316" i="20"/>
  <c r="BM317" i="20"/>
  <c r="BM318" i="20"/>
  <c r="BM319" i="20"/>
  <c r="BM320" i="20"/>
  <c r="BM321" i="20"/>
  <c r="BM322" i="20"/>
  <c r="BM323" i="20"/>
  <c r="BM324" i="20"/>
  <c r="BM325" i="20"/>
  <c r="BM326" i="20"/>
  <c r="BM327" i="20"/>
  <c r="BM328" i="20"/>
  <c r="BM329" i="20"/>
  <c r="BM330" i="20"/>
  <c r="BM331" i="20"/>
  <c r="BM332" i="20"/>
  <c r="BM333" i="20"/>
  <c r="BM334" i="20"/>
  <c r="BM335" i="20"/>
  <c r="BM336" i="20"/>
  <c r="BM337" i="20"/>
  <c r="BM338" i="20"/>
  <c r="BM339" i="20"/>
  <c r="BM340" i="20"/>
  <c r="BM341" i="20"/>
  <c r="BM342" i="20"/>
  <c r="BM343" i="20"/>
  <c r="BM344" i="20"/>
  <c r="BM345" i="20"/>
  <c r="BM346" i="20"/>
  <c r="BM347" i="20"/>
  <c r="BM348" i="20"/>
  <c r="BM349" i="20"/>
  <c r="BM350" i="20"/>
  <c r="BM351" i="20"/>
  <c r="BM352" i="20"/>
  <c r="BM353" i="20"/>
  <c r="BM354" i="20"/>
  <c r="BM355" i="20"/>
  <c r="BM356" i="20"/>
  <c r="BM357" i="20"/>
  <c r="BM358" i="20"/>
  <c r="BM359" i="20"/>
  <c r="BM360" i="20"/>
  <c r="BM361" i="20"/>
  <c r="BM362" i="20"/>
  <c r="BM363" i="20"/>
  <c r="BM364" i="20"/>
  <c r="BM365" i="20"/>
  <c r="BM366" i="20"/>
  <c r="BM367" i="20"/>
  <c r="BM368" i="20"/>
  <c r="BM369" i="20"/>
  <c r="BM370" i="20"/>
  <c r="BM371" i="20"/>
  <c r="BM372" i="20"/>
  <c r="BM373" i="20"/>
  <c r="BM374" i="20"/>
  <c r="BM375" i="20"/>
  <c r="BM376" i="20"/>
  <c r="BM377" i="20"/>
  <c r="BM378" i="20"/>
  <c r="BM379" i="20"/>
  <c r="BM380" i="20"/>
  <c r="BM381" i="20"/>
  <c r="BM382" i="20"/>
  <c r="BM383" i="20"/>
  <c r="BM384" i="20"/>
  <c r="BM385" i="20"/>
  <c r="BM386" i="20"/>
  <c r="BM387" i="20"/>
  <c r="BM388" i="20"/>
  <c r="BM389" i="20"/>
  <c r="BM390" i="20"/>
  <c r="BM391" i="20"/>
  <c r="BM392" i="20"/>
  <c r="BM393" i="20"/>
  <c r="BM394" i="20"/>
  <c r="BM395" i="20"/>
  <c r="BM396" i="20"/>
  <c r="BM397" i="20"/>
  <c r="BM398" i="20"/>
  <c r="BM399" i="20"/>
  <c r="BM400" i="20"/>
  <c r="BM401" i="20"/>
  <c r="BM402" i="20"/>
  <c r="BM403" i="20"/>
  <c r="BM404" i="20"/>
  <c r="BM405" i="20"/>
  <c r="BM406" i="20"/>
  <c r="BM407" i="20"/>
  <c r="BM408" i="20"/>
  <c r="BM409" i="20"/>
  <c r="BM410" i="20"/>
  <c r="BM411" i="20"/>
  <c r="BM412" i="20"/>
  <c r="BM413" i="20"/>
  <c r="BM414" i="20"/>
  <c r="BM415" i="20"/>
  <c r="BM416" i="20"/>
  <c r="BM417" i="20"/>
  <c r="BM418" i="20"/>
  <c r="BM419" i="20"/>
  <c r="BM420" i="20"/>
  <c r="BM421" i="20"/>
  <c r="BM422" i="20"/>
  <c r="BM423" i="20"/>
  <c r="BM424" i="20"/>
  <c r="BM425" i="20"/>
  <c r="BM426" i="20"/>
  <c r="BM427" i="20"/>
  <c r="BM428" i="20"/>
  <c r="BM429" i="20"/>
  <c r="BM430" i="20"/>
  <c r="BM431" i="20"/>
  <c r="BM432" i="20"/>
  <c r="BM433" i="20"/>
  <c r="BM434" i="20"/>
  <c r="BM435" i="20"/>
  <c r="BM436" i="20"/>
  <c r="BM437" i="20"/>
  <c r="BM438" i="20"/>
  <c r="BM439" i="20"/>
  <c r="BM440" i="20"/>
  <c r="BM441" i="20"/>
  <c r="BM442" i="20"/>
  <c r="BM443" i="20"/>
  <c r="BM444" i="20"/>
  <c r="BM445" i="20"/>
  <c r="BM446" i="20"/>
  <c r="BM447" i="20"/>
  <c r="BM448" i="20"/>
  <c r="BM449" i="20"/>
  <c r="BM450" i="20"/>
  <c r="BM451" i="20"/>
  <c r="BM452" i="20"/>
  <c r="BM453" i="20"/>
  <c r="BM454" i="20"/>
  <c r="BM455" i="20"/>
  <c r="BM456" i="20"/>
  <c r="BM457" i="20"/>
  <c r="BM458" i="20"/>
  <c r="BM459" i="20"/>
  <c r="BM460" i="20"/>
  <c r="BM461" i="20"/>
  <c r="BM462" i="20"/>
  <c r="BM463" i="20"/>
  <c r="BM464" i="20"/>
  <c r="BM465" i="20"/>
  <c r="BM466" i="20"/>
  <c r="BM467" i="20"/>
  <c r="BM468" i="20"/>
  <c r="BM469" i="20"/>
  <c r="BM470" i="20"/>
  <c r="BM471" i="20"/>
  <c r="BM472" i="20"/>
  <c r="BM473" i="20"/>
  <c r="BM474" i="20"/>
  <c r="BM475" i="20"/>
  <c r="BM476" i="20"/>
  <c r="BM477" i="20"/>
  <c r="BM478" i="20"/>
  <c r="BM479" i="20"/>
  <c r="BM480" i="20"/>
  <c r="BM481" i="20"/>
  <c r="BM482" i="20"/>
  <c r="BM483" i="20"/>
  <c r="BM484" i="20"/>
  <c r="BM485" i="20"/>
  <c r="BM486" i="20"/>
  <c r="BM487" i="20"/>
  <c r="BM488" i="20"/>
  <c r="BM489" i="20"/>
  <c r="BM490" i="20"/>
  <c r="BM491" i="20"/>
  <c r="BM492" i="20"/>
  <c r="BM493" i="20"/>
  <c r="BM494" i="20"/>
  <c r="BM495" i="20"/>
  <c r="BM496" i="20"/>
  <c r="BM497" i="20"/>
  <c r="BM498" i="20"/>
  <c r="BM499" i="20"/>
  <c r="BM500" i="20"/>
  <c r="BM501" i="20"/>
  <c r="BM502" i="20"/>
  <c r="BM503" i="20"/>
  <c r="BM504" i="20"/>
  <c r="BM505" i="20"/>
  <c r="BM506" i="20"/>
  <c r="BM507" i="20"/>
  <c r="BM508" i="20"/>
  <c r="BM509" i="20"/>
  <c r="BM510" i="20"/>
  <c r="BM511" i="20"/>
  <c r="BM512" i="20"/>
  <c r="BM513" i="20"/>
  <c r="BM514" i="20"/>
  <c r="BM515" i="20"/>
  <c r="BM516" i="20"/>
  <c r="BM517" i="20"/>
  <c r="BM518" i="20"/>
  <c r="BM519" i="20"/>
  <c r="BM520" i="20"/>
  <c r="BM521" i="20"/>
  <c r="BM522" i="20"/>
  <c r="BM523" i="20"/>
  <c r="BM524" i="20"/>
  <c r="BM525" i="20"/>
  <c r="BM526" i="20"/>
  <c r="BM527" i="20"/>
  <c r="BM528" i="20"/>
  <c r="BM529" i="20"/>
  <c r="BM530" i="20"/>
  <c r="BM531" i="20"/>
  <c r="BM532" i="20"/>
  <c r="BM533" i="20"/>
  <c r="BM534" i="20"/>
  <c r="BM535" i="20"/>
  <c r="BM536" i="20"/>
  <c r="BM537" i="20"/>
  <c r="BM538" i="20"/>
  <c r="BM539" i="20"/>
  <c r="BM540" i="20"/>
  <c r="BM541" i="20"/>
  <c r="BM542" i="20"/>
  <c r="BM543" i="20"/>
  <c r="BM544" i="20"/>
  <c r="BM545" i="20"/>
  <c r="BM546" i="20"/>
  <c r="BM547" i="20"/>
  <c r="BM548" i="20"/>
  <c r="BM549" i="20"/>
  <c r="BM550" i="20"/>
  <c r="BM551" i="20"/>
  <c r="BM552" i="20"/>
  <c r="BM553" i="20"/>
  <c r="BM554" i="20"/>
  <c r="BM555" i="20"/>
  <c r="BM556" i="20"/>
  <c r="BM557" i="20"/>
  <c r="BM558" i="20"/>
  <c r="BM559" i="20"/>
  <c r="BM560" i="20"/>
  <c r="BM561" i="20"/>
  <c r="BM562" i="20"/>
  <c r="BM563" i="20"/>
  <c r="BM564" i="20"/>
  <c r="BM565" i="20"/>
  <c r="BL2" i="20"/>
  <c r="BL3" i="20"/>
  <c r="BL4" i="20"/>
  <c r="BL5" i="20"/>
  <c r="BL6" i="20"/>
  <c r="BL7" i="20"/>
  <c r="BL8" i="20"/>
  <c r="BL9" i="20"/>
  <c r="BL10" i="20"/>
  <c r="BL11" i="20"/>
  <c r="BL12" i="20"/>
  <c r="BL13" i="20"/>
  <c r="BL14" i="20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47" i="20"/>
  <c r="BL48" i="20"/>
  <c r="BL49" i="20"/>
  <c r="BL50" i="20"/>
  <c r="BL51" i="20"/>
  <c r="BL52" i="20"/>
  <c r="BL53" i="20"/>
  <c r="BL54" i="20"/>
  <c r="BL55" i="20"/>
  <c r="BL56" i="20"/>
  <c r="BL57" i="20"/>
  <c r="BL58" i="20"/>
  <c r="BL59" i="20"/>
  <c r="BL60" i="20"/>
  <c r="BL61" i="20"/>
  <c r="BL62" i="20"/>
  <c r="BL63" i="20"/>
  <c r="BL64" i="20"/>
  <c r="BL65" i="20"/>
  <c r="BL66" i="20"/>
  <c r="BL67" i="20"/>
  <c r="BL68" i="20"/>
  <c r="BL69" i="20"/>
  <c r="BL70" i="20"/>
  <c r="BL71" i="20"/>
  <c r="BL72" i="20"/>
  <c r="BL73" i="20"/>
  <c r="BL74" i="20"/>
  <c r="BL75" i="20"/>
  <c r="BL76" i="20"/>
  <c r="BL77" i="20"/>
  <c r="BL78" i="20"/>
  <c r="BL79" i="20"/>
  <c r="BL80" i="20"/>
  <c r="BL81" i="20"/>
  <c r="BL82" i="20"/>
  <c r="BL83" i="20"/>
  <c r="BL84" i="20"/>
  <c r="BL85" i="20"/>
  <c r="BL86" i="20"/>
  <c r="BL87" i="20"/>
  <c r="BL88" i="20"/>
  <c r="BL89" i="20"/>
  <c r="BL90" i="20"/>
  <c r="BL91" i="20"/>
  <c r="BL92" i="20"/>
  <c r="BL93" i="20"/>
  <c r="BL94" i="20"/>
  <c r="BL95" i="20"/>
  <c r="BL96" i="20"/>
  <c r="BL97" i="20"/>
  <c r="BL98" i="20"/>
  <c r="BL99" i="20"/>
  <c r="BL100" i="20"/>
  <c r="BL101" i="20"/>
  <c r="BL102" i="20"/>
  <c r="BL103" i="20"/>
  <c r="BL104" i="20"/>
  <c r="BL105" i="20"/>
  <c r="BL106" i="20"/>
  <c r="BL107" i="20"/>
  <c r="BL108" i="20"/>
  <c r="BL109" i="20"/>
  <c r="BL110" i="20"/>
  <c r="BL111" i="20"/>
  <c r="BL112" i="20"/>
  <c r="BL113" i="20"/>
  <c r="BL114" i="20"/>
  <c r="BL115" i="20"/>
  <c r="BL116" i="20"/>
  <c r="BL117" i="20"/>
  <c r="BL118" i="20"/>
  <c r="BL119" i="20"/>
  <c r="BL120" i="20"/>
  <c r="BL121" i="20"/>
  <c r="BL122" i="20"/>
  <c r="BL123" i="20"/>
  <c r="BL124" i="20"/>
  <c r="BL125" i="20"/>
  <c r="BL126" i="20"/>
  <c r="BL127" i="20"/>
  <c r="BL128" i="20"/>
  <c r="BL129" i="20"/>
  <c r="BL130" i="20"/>
  <c r="BL131" i="20"/>
  <c r="BL132" i="20"/>
  <c r="BL133" i="20"/>
  <c r="BL134" i="20"/>
  <c r="BL135" i="20"/>
  <c r="BL136" i="20"/>
  <c r="BL137" i="20"/>
  <c r="BL138" i="20"/>
  <c r="BL139" i="20"/>
  <c r="BL140" i="20"/>
  <c r="BL141" i="20"/>
  <c r="BL142" i="20"/>
  <c r="BL143" i="20"/>
  <c r="BL144" i="20"/>
  <c r="BL145" i="20"/>
  <c r="BL146" i="20"/>
  <c r="BL147" i="20"/>
  <c r="BL148" i="20"/>
  <c r="BL149" i="20"/>
  <c r="BL150" i="20"/>
  <c r="BL151" i="20"/>
  <c r="BL152" i="20"/>
  <c r="BL153" i="20"/>
  <c r="BL154" i="20"/>
  <c r="BL155" i="20"/>
  <c r="BL156" i="20"/>
  <c r="BL157" i="20"/>
  <c r="BL158" i="20"/>
  <c r="BL159" i="20"/>
  <c r="BL160" i="20"/>
  <c r="BL161" i="20"/>
  <c r="BL162" i="20"/>
  <c r="BL163" i="20"/>
  <c r="BL164" i="20"/>
  <c r="BL165" i="20"/>
  <c r="BL166" i="20"/>
  <c r="BL167" i="20"/>
  <c r="BL168" i="20"/>
  <c r="BL169" i="20"/>
  <c r="BL170" i="20"/>
  <c r="BL171" i="20"/>
  <c r="BL172" i="20"/>
  <c r="BL173" i="20"/>
  <c r="BL174" i="20"/>
  <c r="BL175" i="20"/>
  <c r="BL176" i="20"/>
  <c r="BL177" i="20"/>
  <c r="BL178" i="20"/>
  <c r="BL179" i="20"/>
  <c r="BL180" i="20"/>
  <c r="BL181" i="20"/>
  <c r="BL182" i="20"/>
  <c r="BL183" i="20"/>
  <c r="BL184" i="20"/>
  <c r="BL185" i="20"/>
  <c r="BL186" i="20"/>
  <c r="BL187" i="20"/>
  <c r="BL188" i="20"/>
  <c r="BL189" i="20"/>
  <c r="BL190" i="20"/>
  <c r="BL191" i="20"/>
  <c r="BL192" i="20"/>
  <c r="BL193" i="20"/>
  <c r="BL194" i="20"/>
  <c r="BL195" i="20"/>
  <c r="BL196" i="20"/>
  <c r="BL197" i="20"/>
  <c r="BL198" i="20"/>
  <c r="BL199" i="20"/>
  <c r="BL200" i="20"/>
  <c r="BL201" i="20"/>
  <c r="BL202" i="20"/>
  <c r="BL203" i="20"/>
  <c r="BL204" i="20"/>
  <c r="BL205" i="20"/>
  <c r="BL206" i="20"/>
  <c r="BL207" i="20"/>
  <c r="BL208" i="20"/>
  <c r="BL209" i="20"/>
  <c r="BL210" i="20"/>
  <c r="BL211" i="20"/>
  <c r="BL212" i="20"/>
  <c r="BL213" i="20"/>
  <c r="BL214" i="20"/>
  <c r="BL215" i="20"/>
  <c r="BL216" i="20"/>
  <c r="BL217" i="20"/>
  <c r="BL218" i="20"/>
  <c r="BL219" i="20"/>
  <c r="BL220" i="20"/>
  <c r="BL221" i="20"/>
  <c r="BL222" i="20"/>
  <c r="BL223" i="20"/>
  <c r="BL224" i="20"/>
  <c r="BL225" i="20"/>
  <c r="BL226" i="20"/>
  <c r="BL227" i="20"/>
  <c r="BL228" i="20"/>
  <c r="BL229" i="20"/>
  <c r="BL230" i="20"/>
  <c r="BL231" i="20"/>
  <c r="BL232" i="20"/>
  <c r="BL233" i="20"/>
  <c r="BL234" i="20"/>
  <c r="BL235" i="20"/>
  <c r="BL236" i="20"/>
  <c r="BL237" i="20"/>
  <c r="BL238" i="20"/>
  <c r="BL239" i="20"/>
  <c r="BL240" i="20"/>
  <c r="BL241" i="20"/>
  <c r="BL242" i="20"/>
  <c r="BL243" i="20"/>
  <c r="BL244" i="20"/>
  <c r="BL245" i="20"/>
  <c r="BL246" i="20"/>
  <c r="BL247" i="20"/>
  <c r="BL248" i="20"/>
  <c r="BL249" i="20"/>
  <c r="BL250" i="20"/>
  <c r="BL251" i="20"/>
  <c r="BL252" i="20"/>
  <c r="BL253" i="20"/>
  <c r="BL254" i="20"/>
  <c r="BL255" i="20"/>
  <c r="BL256" i="20"/>
  <c r="BL257" i="20"/>
  <c r="BL258" i="20"/>
  <c r="BL259" i="20"/>
  <c r="BL260" i="20"/>
  <c r="BL261" i="20"/>
  <c r="BL262" i="20"/>
  <c r="BL263" i="20"/>
  <c r="BL264" i="20"/>
  <c r="BL265" i="20"/>
  <c r="BL266" i="20"/>
  <c r="BL267" i="20"/>
  <c r="BL268" i="20"/>
  <c r="BL269" i="20"/>
  <c r="BL270" i="20"/>
  <c r="BL271" i="20"/>
  <c r="BL272" i="20"/>
  <c r="BL273" i="20"/>
  <c r="BL274" i="20"/>
  <c r="BL275" i="20"/>
  <c r="BL276" i="20"/>
  <c r="BL277" i="20"/>
  <c r="BL278" i="20"/>
  <c r="BL279" i="20"/>
  <c r="BL280" i="20"/>
  <c r="BL281" i="20"/>
  <c r="BL282" i="20"/>
  <c r="BL283" i="20"/>
  <c r="BL284" i="20"/>
  <c r="BL285" i="20"/>
  <c r="BL286" i="20"/>
  <c r="BL287" i="20"/>
  <c r="BL288" i="20"/>
  <c r="BL289" i="20"/>
  <c r="BL290" i="20"/>
  <c r="BL291" i="20"/>
  <c r="BL292" i="20"/>
  <c r="BL293" i="20"/>
  <c r="BL294" i="20"/>
  <c r="BL295" i="20"/>
  <c r="BL296" i="20"/>
  <c r="BL297" i="20"/>
  <c r="BL298" i="20"/>
  <c r="BL299" i="20"/>
  <c r="BL300" i="20"/>
  <c r="BL301" i="20"/>
  <c r="BL302" i="20"/>
  <c r="BL303" i="20"/>
  <c r="BL304" i="20"/>
  <c r="BL305" i="20"/>
  <c r="BL306" i="20"/>
  <c r="BL307" i="20"/>
  <c r="BL308" i="20"/>
  <c r="BL309" i="20"/>
  <c r="BL310" i="20"/>
  <c r="BL311" i="20"/>
  <c r="BL312" i="20"/>
  <c r="BL313" i="20"/>
  <c r="BL314" i="20"/>
  <c r="BL315" i="20"/>
  <c r="BL316" i="20"/>
  <c r="BL317" i="20"/>
  <c r="BL318" i="20"/>
  <c r="BL319" i="20"/>
  <c r="BL320" i="20"/>
  <c r="BL321" i="20"/>
  <c r="BL322" i="20"/>
  <c r="BL323" i="20"/>
  <c r="BL324" i="20"/>
  <c r="BL325" i="20"/>
  <c r="BL326" i="20"/>
  <c r="BL327" i="20"/>
  <c r="BL328" i="20"/>
  <c r="BL329" i="20"/>
  <c r="BL330" i="20"/>
  <c r="BL331" i="20"/>
  <c r="BL332" i="20"/>
  <c r="BL333" i="20"/>
  <c r="BL334" i="20"/>
  <c r="BL335" i="20"/>
  <c r="BL336" i="20"/>
  <c r="BL337" i="20"/>
  <c r="BL338" i="20"/>
  <c r="BL339" i="20"/>
  <c r="BL340" i="20"/>
  <c r="BL341" i="20"/>
  <c r="BL342" i="20"/>
  <c r="BL343" i="20"/>
  <c r="BL344" i="20"/>
  <c r="BL345" i="20"/>
  <c r="BL346" i="20"/>
  <c r="BL347" i="20"/>
  <c r="BL348" i="20"/>
  <c r="BL349" i="20"/>
  <c r="BL350" i="20"/>
  <c r="BL351" i="20"/>
  <c r="BL352" i="20"/>
  <c r="BL353" i="20"/>
  <c r="BL354" i="20"/>
  <c r="BL355" i="20"/>
  <c r="BL356" i="20"/>
  <c r="BL357" i="20"/>
  <c r="BL358" i="20"/>
  <c r="BL359" i="20"/>
  <c r="BL360" i="20"/>
  <c r="BL361" i="20"/>
  <c r="BL362" i="20"/>
  <c r="BL363" i="20"/>
  <c r="BL364" i="20"/>
  <c r="BL365" i="20"/>
  <c r="BL366" i="20"/>
  <c r="BL367" i="20"/>
  <c r="BL368" i="20"/>
  <c r="BL369" i="20"/>
  <c r="BL370" i="20"/>
  <c r="BL371" i="20"/>
  <c r="BL372" i="20"/>
  <c r="BL373" i="20"/>
  <c r="BL374" i="20"/>
  <c r="BL375" i="20"/>
  <c r="BL376" i="20"/>
  <c r="BL377" i="20"/>
  <c r="BL378" i="20"/>
  <c r="BL379" i="20"/>
  <c r="BL380" i="20"/>
  <c r="BL381" i="20"/>
  <c r="BL382" i="20"/>
  <c r="BL383" i="20"/>
  <c r="BL384" i="20"/>
  <c r="BL385" i="20"/>
  <c r="BL386" i="20"/>
  <c r="BL387" i="20"/>
  <c r="BL388" i="20"/>
  <c r="BL389" i="20"/>
  <c r="BL390" i="20"/>
  <c r="BL391" i="20"/>
  <c r="BL392" i="20"/>
  <c r="BL393" i="20"/>
  <c r="BL394" i="20"/>
  <c r="BL395" i="20"/>
  <c r="BL396" i="20"/>
  <c r="BL397" i="20"/>
  <c r="BL398" i="20"/>
  <c r="BL399" i="20"/>
  <c r="BL400" i="20"/>
  <c r="BL401" i="20"/>
  <c r="BL402" i="20"/>
  <c r="BL403" i="20"/>
  <c r="BL404" i="20"/>
  <c r="BL405" i="20"/>
  <c r="BL406" i="20"/>
  <c r="BL407" i="20"/>
  <c r="BL408" i="20"/>
  <c r="BL409" i="20"/>
  <c r="BL410" i="20"/>
  <c r="BL411" i="20"/>
  <c r="BL412" i="20"/>
  <c r="BL413" i="20"/>
  <c r="BL414" i="20"/>
  <c r="BL415" i="20"/>
  <c r="BL416" i="20"/>
  <c r="BL417" i="20"/>
  <c r="BL418" i="20"/>
  <c r="BL419" i="20"/>
  <c r="BL420" i="20"/>
  <c r="BL421" i="20"/>
  <c r="BL422" i="20"/>
  <c r="BL423" i="20"/>
  <c r="BL424" i="20"/>
  <c r="BL425" i="20"/>
  <c r="BL426" i="20"/>
  <c r="BL427" i="20"/>
  <c r="BL428" i="20"/>
  <c r="BL429" i="20"/>
  <c r="BL430" i="20"/>
  <c r="BL431" i="20"/>
  <c r="BL432" i="20"/>
  <c r="BL433" i="20"/>
  <c r="BL434" i="20"/>
  <c r="BL435" i="20"/>
  <c r="BL436" i="20"/>
  <c r="BL437" i="20"/>
  <c r="BL438" i="20"/>
  <c r="BL439" i="20"/>
  <c r="BL440" i="20"/>
  <c r="BL441" i="20"/>
  <c r="BL442" i="20"/>
  <c r="BL443" i="20"/>
  <c r="BL444" i="20"/>
  <c r="BL445" i="20"/>
  <c r="BL446" i="20"/>
  <c r="BL447" i="20"/>
  <c r="BL448" i="20"/>
  <c r="BL449" i="20"/>
  <c r="BL450" i="20"/>
  <c r="BL451" i="20"/>
  <c r="BL452" i="20"/>
  <c r="BL453" i="20"/>
  <c r="BL454" i="20"/>
  <c r="BL455" i="20"/>
  <c r="BL456" i="20"/>
  <c r="BL457" i="20"/>
  <c r="BL458" i="20"/>
  <c r="BL459" i="20"/>
  <c r="BL460" i="20"/>
  <c r="BL461" i="20"/>
  <c r="BL462" i="20"/>
  <c r="BL463" i="20"/>
  <c r="BL464" i="20"/>
  <c r="BL465" i="20"/>
  <c r="BL466" i="20"/>
  <c r="BL467" i="20"/>
  <c r="BL468" i="20"/>
  <c r="BL469" i="20"/>
  <c r="BL470" i="20"/>
  <c r="BL471" i="20"/>
  <c r="BL472" i="20"/>
  <c r="BL473" i="20"/>
  <c r="BL474" i="20"/>
  <c r="BL475" i="20"/>
  <c r="BL476" i="20"/>
  <c r="BL477" i="20"/>
  <c r="BL478" i="20"/>
  <c r="BL479" i="20"/>
  <c r="BL480" i="20"/>
  <c r="BL481" i="20"/>
  <c r="BL482" i="20"/>
  <c r="BL483" i="20"/>
  <c r="BL484" i="20"/>
  <c r="BL485" i="20"/>
  <c r="BL486" i="20"/>
  <c r="BL487" i="20"/>
  <c r="BL488" i="20"/>
  <c r="BL489" i="20"/>
  <c r="BL490" i="20"/>
  <c r="BL491" i="20"/>
  <c r="BL492" i="20"/>
  <c r="BL493" i="20"/>
  <c r="BL494" i="20"/>
  <c r="BL495" i="20"/>
  <c r="BL496" i="20"/>
  <c r="BL497" i="20"/>
  <c r="BL498" i="20"/>
  <c r="BL499" i="20"/>
  <c r="BL500" i="20"/>
  <c r="BL501" i="20"/>
  <c r="BL502" i="20"/>
  <c r="BL503" i="20"/>
  <c r="BL504" i="20"/>
  <c r="BL505" i="20"/>
  <c r="BL506" i="20"/>
  <c r="BL507" i="20"/>
  <c r="BL508" i="20"/>
  <c r="BL509" i="20"/>
  <c r="BL510" i="20"/>
  <c r="BL511" i="20"/>
  <c r="BL512" i="20"/>
  <c r="BL513" i="20"/>
  <c r="BL514" i="20"/>
  <c r="BL515" i="20"/>
  <c r="BL516" i="20"/>
  <c r="BL517" i="20"/>
  <c r="BL518" i="20"/>
  <c r="BL519" i="20"/>
  <c r="BL520" i="20"/>
  <c r="BL521" i="20"/>
  <c r="BL522" i="20"/>
  <c r="BL523" i="20"/>
  <c r="BL524" i="20"/>
  <c r="BL525" i="20"/>
  <c r="BL526" i="20"/>
  <c r="BL527" i="20"/>
  <c r="BL528" i="20"/>
  <c r="BL529" i="20"/>
  <c r="BL530" i="20"/>
  <c r="BL531" i="20"/>
  <c r="BL532" i="20"/>
  <c r="BL533" i="20"/>
  <c r="BL534" i="20"/>
  <c r="BL535" i="20"/>
  <c r="BL536" i="20"/>
  <c r="BL537" i="20"/>
  <c r="BL538" i="20"/>
  <c r="BL539" i="20"/>
  <c r="BL540" i="20"/>
  <c r="BL541" i="20"/>
  <c r="BL542" i="20"/>
  <c r="BL543" i="20"/>
  <c r="BL544" i="20"/>
  <c r="BL545" i="20"/>
  <c r="BL546" i="20"/>
  <c r="BL547" i="20"/>
  <c r="BL548" i="20"/>
  <c r="BL549" i="20"/>
  <c r="BL550" i="20"/>
  <c r="BL551" i="20"/>
  <c r="BL552" i="20"/>
  <c r="BL553" i="20"/>
  <c r="BL554" i="20"/>
  <c r="BL555" i="20"/>
  <c r="BL556" i="20"/>
  <c r="BL557" i="20"/>
  <c r="BL558" i="20"/>
  <c r="BL559" i="20"/>
  <c r="BL560" i="20"/>
  <c r="BL561" i="20"/>
  <c r="BL562" i="20"/>
  <c r="BL563" i="20"/>
  <c r="BL564" i="20"/>
  <c r="BL565" i="20"/>
  <c r="BK2" i="20"/>
  <c r="BK3" i="20"/>
  <c r="BK4" i="20"/>
  <c r="BK5" i="20"/>
  <c r="BK6" i="20"/>
  <c r="BK7" i="20"/>
  <c r="BK8" i="20"/>
  <c r="BK9" i="20"/>
  <c r="BK10" i="20"/>
  <c r="BK11" i="20"/>
  <c r="BK12" i="20"/>
  <c r="BK13" i="20"/>
  <c r="BK14" i="20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74" i="20"/>
  <c r="BK75" i="20"/>
  <c r="BK76" i="20"/>
  <c r="BK77" i="20"/>
  <c r="BK78" i="20"/>
  <c r="BK79" i="20"/>
  <c r="BK80" i="20"/>
  <c r="BK81" i="20"/>
  <c r="BK82" i="20"/>
  <c r="BK83" i="20"/>
  <c r="BK84" i="20"/>
  <c r="BK85" i="20"/>
  <c r="BK86" i="20"/>
  <c r="BK87" i="20"/>
  <c r="BK88" i="20"/>
  <c r="BK89" i="20"/>
  <c r="BK90" i="20"/>
  <c r="BK91" i="20"/>
  <c r="BK92" i="20"/>
  <c r="BK93" i="20"/>
  <c r="BK94" i="20"/>
  <c r="BK95" i="20"/>
  <c r="BK96" i="20"/>
  <c r="BK97" i="20"/>
  <c r="BK98" i="20"/>
  <c r="BK99" i="20"/>
  <c r="BK100" i="20"/>
  <c r="BK101" i="20"/>
  <c r="BK102" i="20"/>
  <c r="BK103" i="20"/>
  <c r="BK104" i="20"/>
  <c r="BK105" i="20"/>
  <c r="BK106" i="20"/>
  <c r="BK107" i="20"/>
  <c r="BK108" i="20"/>
  <c r="BK109" i="20"/>
  <c r="BK110" i="20"/>
  <c r="BK111" i="20"/>
  <c r="BK112" i="20"/>
  <c r="BK113" i="20"/>
  <c r="BK114" i="20"/>
  <c r="BK115" i="20"/>
  <c r="BK116" i="20"/>
  <c r="BK117" i="20"/>
  <c r="BK118" i="20"/>
  <c r="BK119" i="20"/>
  <c r="BK120" i="20"/>
  <c r="BK121" i="20"/>
  <c r="BK122" i="20"/>
  <c r="BK123" i="20"/>
  <c r="BK124" i="20"/>
  <c r="BK125" i="20"/>
  <c r="BK126" i="20"/>
  <c r="BK127" i="20"/>
  <c r="BK128" i="20"/>
  <c r="BK129" i="20"/>
  <c r="BK130" i="20"/>
  <c r="BK131" i="20"/>
  <c r="BK132" i="20"/>
  <c r="BK133" i="20"/>
  <c r="BK134" i="20"/>
  <c r="BK135" i="20"/>
  <c r="BK136" i="20"/>
  <c r="BK137" i="20"/>
  <c r="BK138" i="20"/>
  <c r="BK139" i="20"/>
  <c r="BK140" i="20"/>
  <c r="BK141" i="20"/>
  <c r="BK142" i="20"/>
  <c r="BK143" i="20"/>
  <c r="BK144" i="20"/>
  <c r="BK145" i="20"/>
  <c r="BK146" i="20"/>
  <c r="BK147" i="20"/>
  <c r="BK148" i="20"/>
  <c r="BK149" i="20"/>
  <c r="BK150" i="20"/>
  <c r="BK151" i="20"/>
  <c r="BK152" i="20"/>
  <c r="BK153" i="20"/>
  <c r="BK154" i="20"/>
  <c r="BK155" i="20"/>
  <c r="BK156" i="20"/>
  <c r="BK157" i="20"/>
  <c r="BK158" i="20"/>
  <c r="BK159" i="20"/>
  <c r="BK160" i="20"/>
  <c r="BK161" i="20"/>
  <c r="BK162" i="20"/>
  <c r="BK163" i="20"/>
  <c r="BK164" i="20"/>
  <c r="BK165" i="20"/>
  <c r="BK166" i="20"/>
  <c r="BK167" i="20"/>
  <c r="BK168" i="20"/>
  <c r="BK169" i="20"/>
  <c r="BK170" i="20"/>
  <c r="BK171" i="20"/>
  <c r="BK172" i="20"/>
  <c r="BK173" i="20"/>
  <c r="BK174" i="20"/>
  <c r="BK175" i="20"/>
  <c r="BK176" i="20"/>
  <c r="BK177" i="20"/>
  <c r="BK178" i="20"/>
  <c r="BK179" i="20"/>
  <c r="BK180" i="20"/>
  <c r="BK181" i="20"/>
  <c r="BK182" i="20"/>
  <c r="BK183" i="20"/>
  <c r="BK184" i="20"/>
  <c r="BK185" i="20"/>
  <c r="BK186" i="20"/>
  <c r="BK187" i="20"/>
  <c r="BK188" i="20"/>
  <c r="BK189" i="20"/>
  <c r="BK190" i="20"/>
  <c r="BK191" i="20"/>
  <c r="BK192" i="20"/>
  <c r="BK193" i="20"/>
  <c r="BK194" i="20"/>
  <c r="BK195" i="20"/>
  <c r="BK196" i="20"/>
  <c r="BK197" i="20"/>
  <c r="BK198" i="20"/>
  <c r="BK199" i="20"/>
  <c r="BK200" i="20"/>
  <c r="BK201" i="20"/>
  <c r="BK202" i="20"/>
  <c r="BK203" i="20"/>
  <c r="BK204" i="20"/>
  <c r="BK205" i="20"/>
  <c r="BK206" i="20"/>
  <c r="BK207" i="20"/>
  <c r="BK208" i="20"/>
  <c r="BK209" i="20"/>
  <c r="BK210" i="20"/>
  <c r="BK211" i="20"/>
  <c r="BK212" i="20"/>
  <c r="BK213" i="20"/>
  <c r="BK214" i="20"/>
  <c r="BK215" i="20"/>
  <c r="BK216" i="20"/>
  <c r="BK217" i="20"/>
  <c r="BK218" i="20"/>
  <c r="BK219" i="20"/>
  <c r="BK220" i="20"/>
  <c r="BK221" i="20"/>
  <c r="BK222" i="20"/>
  <c r="BK223" i="20"/>
  <c r="BK224" i="20"/>
  <c r="BK225" i="20"/>
  <c r="BK226" i="20"/>
  <c r="BK227" i="20"/>
  <c r="BK228" i="20"/>
  <c r="BK229" i="20"/>
  <c r="BK230" i="20"/>
  <c r="BK231" i="20"/>
  <c r="BK232" i="20"/>
  <c r="BK233" i="20"/>
  <c r="BK234" i="20"/>
  <c r="BK235" i="20"/>
  <c r="BK236" i="20"/>
  <c r="BK237" i="20"/>
  <c r="BK238" i="20"/>
  <c r="BK239" i="20"/>
  <c r="BK240" i="20"/>
  <c r="BK241" i="20"/>
  <c r="BK242" i="20"/>
  <c r="BK243" i="20"/>
  <c r="BK244" i="20"/>
  <c r="BK245" i="20"/>
  <c r="BK246" i="20"/>
  <c r="BK247" i="20"/>
  <c r="BK248" i="20"/>
  <c r="BK249" i="20"/>
  <c r="BK250" i="20"/>
  <c r="BK251" i="20"/>
  <c r="BK252" i="20"/>
  <c r="BK253" i="20"/>
  <c r="BK254" i="20"/>
  <c r="BK255" i="20"/>
  <c r="BK256" i="20"/>
  <c r="BK257" i="20"/>
  <c r="BK258" i="20"/>
  <c r="BK259" i="20"/>
  <c r="BK260" i="20"/>
  <c r="BK261" i="20"/>
  <c r="BK262" i="20"/>
  <c r="BK263" i="20"/>
  <c r="BK264" i="20"/>
  <c r="BK265" i="20"/>
  <c r="BK266" i="20"/>
  <c r="BK267" i="20"/>
  <c r="BK268" i="20"/>
  <c r="BK269" i="20"/>
  <c r="BK270" i="20"/>
  <c r="BK271" i="20"/>
  <c r="BK272" i="20"/>
  <c r="BK273" i="20"/>
  <c r="BK274" i="20"/>
  <c r="BK275" i="20"/>
  <c r="BK276" i="20"/>
  <c r="BK277" i="20"/>
  <c r="BK278" i="20"/>
  <c r="BK279" i="20"/>
  <c r="BK280" i="20"/>
  <c r="BK281" i="20"/>
  <c r="BK282" i="20"/>
  <c r="BK283" i="20"/>
  <c r="BK284" i="20"/>
  <c r="BK285" i="20"/>
  <c r="BK286" i="20"/>
  <c r="BK287" i="20"/>
  <c r="BK288" i="20"/>
  <c r="BK289" i="20"/>
  <c r="BK290" i="20"/>
  <c r="BK291" i="20"/>
  <c r="BK292" i="20"/>
  <c r="BK293" i="20"/>
  <c r="BK294" i="20"/>
  <c r="BK295" i="20"/>
  <c r="BK296" i="20"/>
  <c r="BK297" i="20"/>
  <c r="BK298" i="20"/>
  <c r="BK299" i="20"/>
  <c r="BK300" i="20"/>
  <c r="BK301" i="20"/>
  <c r="BK302" i="20"/>
  <c r="BK303" i="20"/>
  <c r="BK304" i="20"/>
  <c r="BK305" i="20"/>
  <c r="BK306" i="20"/>
  <c r="BK307" i="20"/>
  <c r="BK308" i="20"/>
  <c r="BK309" i="20"/>
  <c r="BK310" i="20"/>
  <c r="BK311" i="20"/>
  <c r="BK312" i="20"/>
  <c r="BK313" i="20"/>
  <c r="BK314" i="20"/>
  <c r="BK315" i="20"/>
  <c r="BK316" i="20"/>
  <c r="BK317" i="20"/>
  <c r="BK318" i="20"/>
  <c r="BK319" i="20"/>
  <c r="BK320" i="20"/>
  <c r="BK321" i="20"/>
  <c r="BK322" i="20"/>
  <c r="BK323" i="20"/>
  <c r="BK324" i="20"/>
  <c r="BK325" i="20"/>
  <c r="BK326" i="20"/>
  <c r="BK327" i="20"/>
  <c r="BK328" i="20"/>
  <c r="BK329" i="20"/>
  <c r="BK330" i="20"/>
  <c r="BK331" i="20"/>
  <c r="BK332" i="20"/>
  <c r="BK333" i="20"/>
  <c r="BK334" i="20"/>
  <c r="BK335" i="20"/>
  <c r="BK336" i="20"/>
  <c r="BK337" i="20"/>
  <c r="BK338" i="20"/>
  <c r="BK339" i="20"/>
  <c r="BK340" i="20"/>
  <c r="BK341" i="20"/>
  <c r="BK342" i="20"/>
  <c r="BK343" i="20"/>
  <c r="BK344" i="20"/>
  <c r="BK345" i="20"/>
  <c r="BK346" i="20"/>
  <c r="BK347" i="20"/>
  <c r="BK348" i="20"/>
  <c r="BK349" i="20"/>
  <c r="BK350" i="20"/>
  <c r="BK351" i="20"/>
  <c r="BK352" i="20"/>
  <c r="BK353" i="20"/>
  <c r="BK354" i="20"/>
  <c r="BK355" i="20"/>
  <c r="BK356" i="20"/>
  <c r="BK357" i="20"/>
  <c r="BK358" i="20"/>
  <c r="BK359" i="20"/>
  <c r="BK360" i="20"/>
  <c r="BK361" i="20"/>
  <c r="BK362" i="20"/>
  <c r="BK363" i="20"/>
  <c r="BK364" i="20"/>
  <c r="BK365" i="20"/>
  <c r="BK366" i="20"/>
  <c r="BK367" i="20"/>
  <c r="BK368" i="20"/>
  <c r="BK369" i="20"/>
  <c r="BK370" i="20"/>
  <c r="BK371" i="20"/>
  <c r="BK372" i="20"/>
  <c r="BK373" i="20"/>
  <c r="BK374" i="20"/>
  <c r="BK375" i="20"/>
  <c r="BK376" i="20"/>
  <c r="BK377" i="20"/>
  <c r="BK378" i="20"/>
  <c r="BK379" i="20"/>
  <c r="BK380" i="20"/>
  <c r="BK381" i="20"/>
  <c r="BK382" i="20"/>
  <c r="BK383" i="20"/>
  <c r="BK384" i="20"/>
  <c r="BK385" i="20"/>
  <c r="BK386" i="20"/>
  <c r="BK387" i="20"/>
  <c r="BK388" i="20"/>
  <c r="BK389" i="20"/>
  <c r="BK390" i="20"/>
  <c r="BK391" i="20"/>
  <c r="BK392" i="20"/>
  <c r="BK393" i="20"/>
  <c r="BK394" i="20"/>
  <c r="BK395" i="20"/>
  <c r="BK396" i="20"/>
  <c r="BK397" i="20"/>
  <c r="BK398" i="20"/>
  <c r="BK399" i="20"/>
  <c r="BK400" i="20"/>
  <c r="BK401" i="20"/>
  <c r="BK402" i="20"/>
  <c r="BK403" i="20"/>
  <c r="BK404" i="20"/>
  <c r="BK405" i="20"/>
  <c r="BK406" i="20"/>
  <c r="BK407" i="20"/>
  <c r="BK408" i="20"/>
  <c r="BK409" i="20"/>
  <c r="BK410" i="20"/>
  <c r="BK411" i="20"/>
  <c r="BK412" i="20"/>
  <c r="BK413" i="20"/>
  <c r="BK414" i="20"/>
  <c r="BK415" i="20"/>
  <c r="BK416" i="20"/>
  <c r="BK417" i="20"/>
  <c r="BK418" i="20"/>
  <c r="BK419" i="20"/>
  <c r="BK420" i="20"/>
  <c r="BK421" i="20"/>
  <c r="BK422" i="20"/>
  <c r="BK423" i="20"/>
  <c r="BK424" i="20"/>
  <c r="BK425" i="20"/>
  <c r="BK426" i="20"/>
  <c r="BK427" i="20"/>
  <c r="BK428" i="20"/>
  <c r="BK429" i="20"/>
  <c r="BK430" i="20"/>
  <c r="BK431" i="20"/>
  <c r="BK432" i="20"/>
  <c r="BK433" i="20"/>
  <c r="BK434" i="20"/>
  <c r="BK435" i="20"/>
  <c r="BK436" i="20"/>
  <c r="BK437" i="20"/>
  <c r="BK438" i="20"/>
  <c r="BK439" i="20"/>
  <c r="BK440" i="20"/>
  <c r="BK441" i="20"/>
  <c r="BK442" i="20"/>
  <c r="BK443" i="20"/>
  <c r="BK444" i="20"/>
  <c r="BK445" i="20"/>
  <c r="BK446" i="20"/>
  <c r="BK447" i="20"/>
  <c r="BK448" i="20"/>
  <c r="BK449" i="20"/>
  <c r="BK450" i="20"/>
  <c r="BK451" i="20"/>
  <c r="BK452" i="20"/>
  <c r="BK453" i="20"/>
  <c r="BK454" i="20"/>
  <c r="BK455" i="20"/>
  <c r="BK456" i="20"/>
  <c r="BK457" i="20"/>
  <c r="BK458" i="20"/>
  <c r="BK459" i="20"/>
  <c r="BK460" i="20"/>
  <c r="BK461" i="20"/>
  <c r="BK462" i="20"/>
  <c r="BK463" i="20"/>
  <c r="BK464" i="20"/>
  <c r="BK465" i="20"/>
  <c r="BK466" i="20"/>
  <c r="BK467" i="20"/>
  <c r="BK468" i="20"/>
  <c r="BK469" i="20"/>
  <c r="BK470" i="20"/>
  <c r="BK471" i="20"/>
  <c r="BK472" i="20"/>
  <c r="BK473" i="20"/>
  <c r="BK474" i="20"/>
  <c r="BK475" i="20"/>
  <c r="BK476" i="20"/>
  <c r="BK477" i="20"/>
  <c r="BK478" i="20"/>
  <c r="BK479" i="20"/>
  <c r="BK480" i="20"/>
  <c r="BK481" i="20"/>
  <c r="BK482" i="20"/>
  <c r="BK483" i="20"/>
  <c r="BK484" i="20"/>
  <c r="BK485" i="20"/>
  <c r="BK486" i="20"/>
  <c r="BK487" i="20"/>
  <c r="BK488" i="20"/>
  <c r="BK489" i="20"/>
  <c r="BK490" i="20"/>
  <c r="BK491" i="20"/>
  <c r="BK492" i="20"/>
  <c r="BK493" i="20"/>
  <c r="BK494" i="20"/>
  <c r="BK495" i="20"/>
  <c r="BK496" i="20"/>
  <c r="BK497" i="20"/>
  <c r="BK498" i="20"/>
  <c r="BK499" i="20"/>
  <c r="BK500" i="20"/>
  <c r="BK501" i="20"/>
  <c r="BK502" i="20"/>
  <c r="BK503" i="20"/>
  <c r="BK504" i="20"/>
  <c r="BK505" i="20"/>
  <c r="BK506" i="20"/>
  <c r="BK507" i="20"/>
  <c r="BK508" i="20"/>
  <c r="BK509" i="20"/>
  <c r="BK510" i="20"/>
  <c r="BK511" i="20"/>
  <c r="BK512" i="20"/>
  <c r="BK513" i="20"/>
  <c r="BK514" i="20"/>
  <c r="BK515" i="20"/>
  <c r="BK516" i="20"/>
  <c r="BK517" i="20"/>
  <c r="BK518" i="20"/>
  <c r="BK519" i="20"/>
  <c r="BK520" i="20"/>
  <c r="BK521" i="20"/>
  <c r="BK522" i="20"/>
  <c r="BK523" i="20"/>
  <c r="BK524" i="20"/>
  <c r="BK525" i="20"/>
  <c r="BK526" i="20"/>
  <c r="BK527" i="20"/>
  <c r="BK528" i="20"/>
  <c r="BK529" i="20"/>
  <c r="BK530" i="20"/>
  <c r="BK531" i="20"/>
  <c r="BK532" i="20"/>
  <c r="BK533" i="20"/>
  <c r="BK534" i="20"/>
  <c r="BK535" i="20"/>
  <c r="BK536" i="20"/>
  <c r="BK537" i="20"/>
  <c r="BK538" i="20"/>
  <c r="BK539" i="20"/>
  <c r="BK540" i="20"/>
  <c r="BK541" i="20"/>
  <c r="BK542" i="20"/>
  <c r="BK543" i="20"/>
  <c r="BK544" i="20"/>
  <c r="BK545" i="20"/>
  <c r="BK546" i="20"/>
  <c r="BK547" i="20"/>
  <c r="BK548" i="20"/>
  <c r="BK549" i="20"/>
  <c r="BK550" i="20"/>
  <c r="BK551" i="20"/>
  <c r="BK552" i="20"/>
  <c r="BK553" i="20"/>
  <c r="BK554" i="20"/>
  <c r="BK555" i="20"/>
  <c r="BK556" i="20"/>
  <c r="BK557" i="20"/>
  <c r="BK558" i="20"/>
  <c r="BK559" i="20"/>
  <c r="BK560" i="20"/>
  <c r="BK561" i="20"/>
  <c r="BK562" i="20"/>
  <c r="BK563" i="20"/>
  <c r="BK564" i="20"/>
  <c r="BK565" i="20"/>
  <c r="BJ2" i="20"/>
  <c r="BJ3" i="20"/>
  <c r="BJ4" i="20"/>
  <c r="BJ5" i="20"/>
  <c r="BJ6" i="20"/>
  <c r="BJ7" i="20"/>
  <c r="BJ8" i="20"/>
  <c r="BJ9" i="20"/>
  <c r="BJ10" i="20"/>
  <c r="BJ11" i="20"/>
  <c r="BJ12" i="20"/>
  <c r="BJ13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BJ44" i="20"/>
  <c r="BJ45" i="20"/>
  <c r="BJ46" i="20"/>
  <c r="BJ47" i="20"/>
  <c r="BJ48" i="20"/>
  <c r="BJ49" i="20"/>
  <c r="BJ50" i="20"/>
  <c r="BJ51" i="20"/>
  <c r="BJ52" i="20"/>
  <c r="BJ53" i="20"/>
  <c r="BJ54" i="20"/>
  <c r="BJ55" i="20"/>
  <c r="BJ56" i="20"/>
  <c r="BJ57" i="20"/>
  <c r="BJ58" i="20"/>
  <c r="BJ59" i="20"/>
  <c r="BJ60" i="20"/>
  <c r="BJ61" i="20"/>
  <c r="BJ62" i="20"/>
  <c r="BJ63" i="20"/>
  <c r="BJ64" i="20"/>
  <c r="BJ65" i="20"/>
  <c r="BJ66" i="20"/>
  <c r="BJ67" i="20"/>
  <c r="BJ68" i="20"/>
  <c r="BJ69" i="20"/>
  <c r="BJ70" i="20"/>
  <c r="BJ71" i="20"/>
  <c r="BJ72" i="20"/>
  <c r="BJ73" i="20"/>
  <c r="BJ74" i="20"/>
  <c r="BJ75" i="20"/>
  <c r="BJ76" i="20"/>
  <c r="BJ77" i="20"/>
  <c r="BJ78" i="20"/>
  <c r="BJ79" i="20"/>
  <c r="BJ80" i="20"/>
  <c r="BJ81" i="20"/>
  <c r="BJ82" i="20"/>
  <c r="BJ83" i="20"/>
  <c r="BJ84" i="20"/>
  <c r="BJ85" i="20"/>
  <c r="BJ86" i="20"/>
  <c r="BJ87" i="20"/>
  <c r="BJ88" i="20"/>
  <c r="BJ89" i="20"/>
  <c r="BJ90" i="20"/>
  <c r="BJ91" i="20"/>
  <c r="BJ92" i="20"/>
  <c r="BJ93" i="20"/>
  <c r="BJ94" i="20"/>
  <c r="BJ95" i="20"/>
  <c r="BJ96" i="20"/>
  <c r="BJ97" i="20"/>
  <c r="BJ98" i="20"/>
  <c r="BJ99" i="20"/>
  <c r="BJ100" i="20"/>
  <c r="BJ101" i="20"/>
  <c r="BJ102" i="20"/>
  <c r="BJ103" i="20"/>
  <c r="BJ104" i="20"/>
  <c r="BJ105" i="20"/>
  <c r="BJ106" i="20"/>
  <c r="BJ107" i="20"/>
  <c r="BJ108" i="20"/>
  <c r="BJ109" i="20"/>
  <c r="BJ110" i="20"/>
  <c r="BJ111" i="20"/>
  <c r="BJ112" i="20"/>
  <c r="BJ113" i="20"/>
  <c r="BJ114" i="20"/>
  <c r="BJ115" i="20"/>
  <c r="BJ116" i="20"/>
  <c r="BJ117" i="20"/>
  <c r="BJ118" i="20"/>
  <c r="BJ119" i="20"/>
  <c r="BJ120" i="20"/>
  <c r="BJ121" i="20"/>
  <c r="BJ122" i="20"/>
  <c r="BJ123" i="20"/>
  <c r="BJ124" i="20"/>
  <c r="BJ125" i="20"/>
  <c r="BJ126" i="20"/>
  <c r="BJ127" i="20"/>
  <c r="BJ128" i="20"/>
  <c r="BJ129" i="20"/>
  <c r="BJ130" i="20"/>
  <c r="BJ131" i="20"/>
  <c r="BJ132" i="20"/>
  <c r="BJ133" i="20"/>
  <c r="BJ134" i="20"/>
  <c r="BJ135" i="20"/>
  <c r="BJ136" i="20"/>
  <c r="BJ137" i="20"/>
  <c r="BJ138" i="20"/>
  <c r="BJ139" i="20"/>
  <c r="BJ140" i="20"/>
  <c r="BJ141" i="20"/>
  <c r="BJ142" i="20"/>
  <c r="BJ143" i="20"/>
  <c r="BJ144" i="20"/>
  <c r="BJ145" i="20"/>
  <c r="BJ146" i="20"/>
  <c r="BJ147" i="20"/>
  <c r="BJ148" i="20"/>
  <c r="BJ149" i="20"/>
  <c r="BJ150" i="20"/>
  <c r="BJ151" i="20"/>
  <c r="BJ152" i="20"/>
  <c r="BJ153" i="20"/>
  <c r="BJ154" i="20"/>
  <c r="BJ155" i="20"/>
  <c r="BJ156" i="20"/>
  <c r="BJ157" i="20"/>
  <c r="BJ158" i="20"/>
  <c r="BJ159" i="20"/>
  <c r="BJ160" i="20"/>
  <c r="BJ161" i="20"/>
  <c r="BJ162" i="20"/>
  <c r="BJ163" i="20"/>
  <c r="BJ164" i="20"/>
  <c r="BJ165" i="20"/>
  <c r="BJ166" i="20"/>
  <c r="BJ167" i="20"/>
  <c r="BJ168" i="20"/>
  <c r="BJ169" i="20"/>
  <c r="BJ170" i="20"/>
  <c r="BJ171" i="20"/>
  <c r="BJ172" i="20"/>
  <c r="BJ173" i="20"/>
  <c r="BJ174" i="20"/>
  <c r="BJ175" i="20"/>
  <c r="BJ176" i="20"/>
  <c r="BJ177" i="20"/>
  <c r="BJ178" i="20"/>
  <c r="BJ179" i="20"/>
  <c r="BJ180" i="20"/>
  <c r="BJ181" i="20"/>
  <c r="BJ182" i="20"/>
  <c r="BJ183" i="20"/>
  <c r="BJ184" i="20"/>
  <c r="BJ185" i="20"/>
  <c r="BJ186" i="20"/>
  <c r="BJ187" i="20"/>
  <c r="BJ188" i="20"/>
  <c r="BJ189" i="20"/>
  <c r="BJ190" i="20"/>
  <c r="BJ191" i="20"/>
  <c r="BJ192" i="20"/>
  <c r="BJ193" i="20"/>
  <c r="BJ194" i="20"/>
  <c r="BJ195" i="20"/>
  <c r="BJ196" i="20"/>
  <c r="BJ197" i="20"/>
  <c r="BJ198" i="20"/>
  <c r="BJ199" i="20"/>
  <c r="BJ200" i="20"/>
  <c r="BJ201" i="20"/>
  <c r="BJ202" i="20"/>
  <c r="BJ203" i="20"/>
  <c r="BJ204" i="20"/>
  <c r="BJ205" i="20"/>
  <c r="BJ206" i="20"/>
  <c r="BJ207" i="20"/>
  <c r="BJ208" i="20"/>
  <c r="BJ209" i="20"/>
  <c r="BJ210" i="20"/>
  <c r="BJ211" i="20"/>
  <c r="BJ212" i="20"/>
  <c r="BJ213" i="20"/>
  <c r="BJ214" i="20"/>
  <c r="BJ215" i="20"/>
  <c r="BJ216" i="20"/>
  <c r="BJ217" i="20"/>
  <c r="BJ218" i="20"/>
  <c r="BJ219" i="20"/>
  <c r="BJ220" i="20"/>
  <c r="BJ221" i="20"/>
  <c r="BJ222" i="20"/>
  <c r="BJ223" i="20"/>
  <c r="BJ224" i="20"/>
  <c r="BJ225" i="20"/>
  <c r="BJ226" i="20"/>
  <c r="BJ227" i="20"/>
  <c r="BJ228" i="20"/>
  <c r="BJ229" i="20"/>
  <c r="BJ230" i="20"/>
  <c r="BJ231" i="20"/>
  <c r="BJ232" i="20"/>
  <c r="BJ233" i="20"/>
  <c r="BJ234" i="20"/>
  <c r="BJ235" i="20"/>
  <c r="BJ236" i="20"/>
  <c r="BJ237" i="20"/>
  <c r="BJ238" i="20"/>
  <c r="BJ239" i="20"/>
  <c r="BJ240" i="20"/>
  <c r="BJ241" i="20"/>
  <c r="BJ242" i="20"/>
  <c r="BJ243" i="20"/>
  <c r="BJ244" i="20"/>
  <c r="BJ245" i="20"/>
  <c r="BJ246" i="20"/>
  <c r="BJ247" i="20"/>
  <c r="BJ248" i="20"/>
  <c r="BJ249" i="20"/>
  <c r="BJ250" i="20"/>
  <c r="BJ251" i="20"/>
  <c r="BJ252" i="20"/>
  <c r="BJ253" i="20"/>
  <c r="BJ254" i="20"/>
  <c r="BJ255" i="20"/>
  <c r="BJ256" i="20"/>
  <c r="BJ257" i="20"/>
  <c r="BJ258" i="20"/>
  <c r="BJ259" i="20"/>
  <c r="BJ260" i="20"/>
  <c r="BJ261" i="20"/>
  <c r="BJ262" i="20"/>
  <c r="BJ263" i="20"/>
  <c r="BJ264" i="20"/>
  <c r="BJ265" i="20"/>
  <c r="BJ266" i="20"/>
  <c r="BJ267" i="20"/>
  <c r="BJ268" i="20"/>
  <c r="BJ269" i="20"/>
  <c r="BJ270" i="20"/>
  <c r="BJ271" i="20"/>
  <c r="BJ272" i="20"/>
  <c r="BJ273" i="20"/>
  <c r="BJ274" i="20"/>
  <c r="BJ275" i="20"/>
  <c r="BJ276" i="20"/>
  <c r="BJ277" i="20"/>
  <c r="BJ278" i="20"/>
  <c r="BJ279" i="20"/>
  <c r="BJ280" i="20"/>
  <c r="BJ281" i="20"/>
  <c r="BJ282" i="20"/>
  <c r="BJ283" i="20"/>
  <c r="BJ284" i="20"/>
  <c r="BJ285" i="20"/>
  <c r="BJ286" i="20"/>
  <c r="BJ287" i="20"/>
  <c r="BJ288" i="20"/>
  <c r="BJ289" i="20"/>
  <c r="BJ290" i="20"/>
  <c r="BJ291" i="20"/>
  <c r="BJ292" i="20"/>
  <c r="BJ293" i="20"/>
  <c r="BJ294" i="20"/>
  <c r="BJ295" i="20"/>
  <c r="BJ296" i="20"/>
  <c r="BJ297" i="20"/>
  <c r="BJ298" i="20"/>
  <c r="BJ299" i="20"/>
  <c r="BJ300" i="20"/>
  <c r="BJ301" i="20"/>
  <c r="BJ302" i="20"/>
  <c r="BJ303" i="20"/>
  <c r="BJ304" i="20"/>
  <c r="BJ305" i="20"/>
  <c r="BJ306" i="20"/>
  <c r="BJ307" i="20"/>
  <c r="BJ308" i="20"/>
  <c r="BJ309" i="20"/>
  <c r="BJ310" i="20"/>
  <c r="BJ311" i="20"/>
  <c r="BJ312" i="20"/>
  <c r="BJ313" i="20"/>
  <c r="BJ314" i="20"/>
  <c r="BJ315" i="20"/>
  <c r="BJ316" i="20"/>
  <c r="BJ317" i="20"/>
  <c r="BJ318" i="20"/>
  <c r="BJ319" i="20"/>
  <c r="BJ320" i="20"/>
  <c r="BJ321" i="20"/>
  <c r="BJ322" i="20"/>
  <c r="BJ323" i="20"/>
  <c r="BJ324" i="20"/>
  <c r="BJ325" i="20"/>
  <c r="BJ326" i="20"/>
  <c r="BJ327" i="20"/>
  <c r="BJ328" i="20"/>
  <c r="BJ329" i="20"/>
  <c r="BJ330" i="20"/>
  <c r="BJ331" i="20"/>
  <c r="BJ332" i="20"/>
  <c r="BJ333" i="20"/>
  <c r="BJ334" i="20"/>
  <c r="BJ335" i="20"/>
  <c r="BJ336" i="20"/>
  <c r="BJ337" i="20"/>
  <c r="BJ338" i="20"/>
  <c r="BJ339" i="20"/>
  <c r="BJ340" i="20"/>
  <c r="BJ341" i="20"/>
  <c r="BJ342" i="20"/>
  <c r="BJ343" i="20"/>
  <c r="BJ344" i="20"/>
  <c r="BJ345" i="20"/>
  <c r="BJ346" i="20"/>
  <c r="BJ347" i="20"/>
  <c r="BJ348" i="20"/>
  <c r="BJ349" i="20"/>
  <c r="BJ350" i="20"/>
  <c r="BJ351" i="20"/>
  <c r="BJ352" i="20"/>
  <c r="BJ353" i="20"/>
  <c r="BJ354" i="20"/>
  <c r="BJ355" i="20"/>
  <c r="BJ356" i="20"/>
  <c r="BJ357" i="20"/>
  <c r="BJ358" i="20"/>
  <c r="BJ359" i="20"/>
  <c r="BJ360" i="20"/>
  <c r="BJ361" i="20"/>
  <c r="BJ362" i="20"/>
  <c r="BJ363" i="20"/>
  <c r="BJ364" i="20"/>
  <c r="BJ365" i="20"/>
  <c r="BJ366" i="20"/>
  <c r="BJ367" i="20"/>
  <c r="BJ368" i="20"/>
  <c r="BJ369" i="20"/>
  <c r="BJ370" i="20"/>
  <c r="BJ371" i="20"/>
  <c r="BJ372" i="20"/>
  <c r="BJ373" i="20"/>
  <c r="BJ374" i="20"/>
  <c r="BJ375" i="20"/>
  <c r="BJ376" i="20"/>
  <c r="BJ377" i="20"/>
  <c r="BJ378" i="20"/>
  <c r="BJ379" i="20"/>
  <c r="BJ380" i="20"/>
  <c r="BJ381" i="20"/>
  <c r="BJ382" i="20"/>
  <c r="BJ383" i="20"/>
  <c r="BJ384" i="20"/>
  <c r="BJ385" i="20"/>
  <c r="BJ386" i="20"/>
  <c r="BJ387" i="20"/>
  <c r="BJ388" i="20"/>
  <c r="BJ389" i="20"/>
  <c r="BJ390" i="20"/>
  <c r="BJ391" i="20"/>
  <c r="BJ392" i="20"/>
  <c r="BJ393" i="20"/>
  <c r="BJ394" i="20"/>
  <c r="BJ395" i="20"/>
  <c r="BJ396" i="20"/>
  <c r="BJ397" i="20"/>
  <c r="BJ398" i="20"/>
  <c r="BJ399" i="20"/>
  <c r="BJ400" i="20"/>
  <c r="BJ401" i="20"/>
  <c r="BJ402" i="20"/>
  <c r="BJ403" i="20"/>
  <c r="BJ404" i="20"/>
  <c r="BJ405" i="20"/>
  <c r="BJ406" i="20"/>
  <c r="BJ407" i="20"/>
  <c r="BJ408" i="20"/>
  <c r="BJ409" i="20"/>
  <c r="BJ410" i="20"/>
  <c r="BJ411" i="20"/>
  <c r="BJ412" i="20"/>
  <c r="BJ413" i="20"/>
  <c r="BJ414" i="20"/>
  <c r="BJ415" i="20"/>
  <c r="BJ416" i="20"/>
  <c r="BJ417" i="20"/>
  <c r="BJ418" i="20"/>
  <c r="BJ419" i="20"/>
  <c r="BJ420" i="20"/>
  <c r="BJ421" i="20"/>
  <c r="BJ422" i="20"/>
  <c r="BJ423" i="20"/>
  <c r="BJ424" i="20"/>
  <c r="BJ425" i="20"/>
  <c r="BJ426" i="20"/>
  <c r="BJ427" i="20"/>
  <c r="BJ428" i="20"/>
  <c r="BJ429" i="20"/>
  <c r="BJ430" i="20"/>
  <c r="BJ431" i="20"/>
  <c r="BJ432" i="20"/>
  <c r="BJ433" i="20"/>
  <c r="BJ434" i="20"/>
  <c r="BJ435" i="20"/>
  <c r="BJ436" i="20"/>
  <c r="BJ437" i="20"/>
  <c r="BJ438" i="20"/>
  <c r="BJ439" i="20"/>
  <c r="BJ440" i="20"/>
  <c r="BJ441" i="20"/>
  <c r="BJ442" i="20"/>
  <c r="BJ443" i="20"/>
  <c r="BJ444" i="20"/>
  <c r="BJ445" i="20"/>
  <c r="BJ446" i="20"/>
  <c r="BJ447" i="20"/>
  <c r="BJ448" i="20"/>
  <c r="BJ449" i="20"/>
  <c r="BJ450" i="20"/>
  <c r="BJ451" i="20"/>
  <c r="BJ452" i="20"/>
  <c r="BJ453" i="20"/>
  <c r="BJ454" i="20"/>
  <c r="BJ455" i="20"/>
  <c r="BJ456" i="20"/>
  <c r="BJ457" i="20"/>
  <c r="BJ458" i="20"/>
  <c r="BJ459" i="20"/>
  <c r="BJ460" i="20"/>
  <c r="BJ461" i="20"/>
  <c r="BJ462" i="20"/>
  <c r="BJ463" i="20"/>
  <c r="BJ464" i="20"/>
  <c r="BJ465" i="20"/>
  <c r="BJ466" i="20"/>
  <c r="BJ467" i="20"/>
  <c r="BJ468" i="20"/>
  <c r="BJ469" i="20"/>
  <c r="BJ470" i="20"/>
  <c r="BJ471" i="20"/>
  <c r="BJ472" i="20"/>
  <c r="BJ473" i="20"/>
  <c r="BJ474" i="20"/>
  <c r="BJ475" i="20"/>
  <c r="BJ476" i="20"/>
  <c r="BJ477" i="20"/>
  <c r="BJ478" i="20"/>
  <c r="BJ479" i="20"/>
  <c r="BJ480" i="20"/>
  <c r="BJ481" i="20"/>
  <c r="BJ482" i="20"/>
  <c r="BJ483" i="20"/>
  <c r="BJ484" i="20"/>
  <c r="BJ485" i="20"/>
  <c r="BJ486" i="20"/>
  <c r="BJ487" i="20"/>
  <c r="BJ488" i="20"/>
  <c r="BJ489" i="20"/>
  <c r="BJ490" i="20"/>
  <c r="BJ491" i="20"/>
  <c r="BJ492" i="20"/>
  <c r="BJ493" i="20"/>
  <c r="BJ494" i="20"/>
  <c r="BJ495" i="20"/>
  <c r="BJ496" i="20"/>
  <c r="BJ497" i="20"/>
  <c r="BJ498" i="20"/>
  <c r="BJ499" i="20"/>
  <c r="BJ500" i="20"/>
  <c r="BJ501" i="20"/>
  <c r="BJ502" i="20"/>
  <c r="BJ503" i="20"/>
  <c r="BJ504" i="20"/>
  <c r="BJ505" i="20"/>
  <c r="BJ506" i="20"/>
  <c r="BJ507" i="20"/>
  <c r="BJ508" i="20"/>
  <c r="BJ509" i="20"/>
  <c r="BJ510" i="20"/>
  <c r="BJ511" i="20"/>
  <c r="BJ512" i="20"/>
  <c r="BJ513" i="20"/>
  <c r="BJ514" i="20"/>
  <c r="BJ515" i="20"/>
  <c r="BJ516" i="20"/>
  <c r="BJ517" i="20"/>
  <c r="BJ518" i="20"/>
  <c r="BJ519" i="20"/>
  <c r="BJ520" i="20"/>
  <c r="BJ521" i="20"/>
  <c r="BJ522" i="20"/>
  <c r="BJ523" i="20"/>
  <c r="BJ524" i="20"/>
  <c r="BJ525" i="20"/>
  <c r="BJ526" i="20"/>
  <c r="BJ527" i="20"/>
  <c r="BJ528" i="20"/>
  <c r="BJ529" i="20"/>
  <c r="BJ530" i="20"/>
  <c r="BJ531" i="20"/>
  <c r="BJ532" i="20"/>
  <c r="BJ533" i="20"/>
  <c r="BJ534" i="20"/>
  <c r="BJ535" i="20"/>
  <c r="BJ536" i="20"/>
  <c r="BJ537" i="20"/>
  <c r="BJ538" i="20"/>
  <c r="BJ539" i="20"/>
  <c r="BJ540" i="20"/>
  <c r="BJ541" i="20"/>
  <c r="BJ542" i="20"/>
  <c r="BJ543" i="20"/>
  <c r="BJ544" i="20"/>
  <c r="BJ545" i="20"/>
  <c r="BJ546" i="20"/>
  <c r="BJ547" i="20"/>
  <c r="BJ548" i="20"/>
  <c r="BJ549" i="20"/>
  <c r="BJ550" i="20"/>
  <c r="BJ551" i="20"/>
  <c r="BJ552" i="20"/>
  <c r="BJ553" i="20"/>
  <c r="BJ554" i="20"/>
  <c r="BJ555" i="20"/>
  <c r="BJ556" i="20"/>
  <c r="BJ557" i="20"/>
  <c r="BJ558" i="20"/>
  <c r="BJ559" i="20"/>
  <c r="BJ560" i="20"/>
  <c r="BJ561" i="20"/>
  <c r="BJ562" i="20"/>
  <c r="BJ563" i="20"/>
  <c r="BJ564" i="20"/>
  <c r="BJ565" i="20"/>
  <c r="BI2" i="20"/>
  <c r="BI3" i="20"/>
  <c r="BI4" i="20"/>
  <c r="BI5" i="20"/>
  <c r="BI6" i="20"/>
  <c r="BI7" i="20"/>
  <c r="BI8" i="20"/>
  <c r="BI9" i="20"/>
  <c r="BI10" i="20"/>
  <c r="BI11" i="20"/>
  <c r="BI12" i="20"/>
  <c r="BI13" i="20"/>
  <c r="BI14" i="20"/>
  <c r="BI15" i="20"/>
  <c r="BI16" i="20"/>
  <c r="BI17" i="20"/>
  <c r="BI18" i="20"/>
  <c r="BI19" i="20"/>
  <c r="BI20" i="20"/>
  <c r="BI21" i="20"/>
  <c r="BI22" i="20"/>
  <c r="BI23" i="20"/>
  <c r="BI24" i="20"/>
  <c r="BI25" i="20"/>
  <c r="BI26" i="20"/>
  <c r="BI27" i="20"/>
  <c r="BI28" i="20"/>
  <c r="BI29" i="20"/>
  <c r="BI30" i="20"/>
  <c r="BI31" i="20"/>
  <c r="BI32" i="20"/>
  <c r="BI33" i="20"/>
  <c r="BI34" i="20"/>
  <c r="BI35" i="20"/>
  <c r="BI36" i="20"/>
  <c r="BI37" i="20"/>
  <c r="BI38" i="20"/>
  <c r="BI39" i="20"/>
  <c r="BI40" i="20"/>
  <c r="BI41" i="20"/>
  <c r="BI42" i="20"/>
  <c r="BI43" i="20"/>
  <c r="BI44" i="20"/>
  <c r="BI45" i="20"/>
  <c r="BI46" i="20"/>
  <c r="BI47" i="20"/>
  <c r="BI48" i="20"/>
  <c r="BI49" i="20"/>
  <c r="BI50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69" i="20"/>
  <c r="BI70" i="20"/>
  <c r="BI71" i="20"/>
  <c r="BI72" i="20"/>
  <c r="BI73" i="20"/>
  <c r="BI74" i="20"/>
  <c r="BI75" i="20"/>
  <c r="BI76" i="20"/>
  <c r="BI77" i="20"/>
  <c r="BI78" i="20"/>
  <c r="BI79" i="20"/>
  <c r="BI80" i="20"/>
  <c r="BI81" i="20"/>
  <c r="BI82" i="20"/>
  <c r="BI83" i="20"/>
  <c r="BI84" i="20"/>
  <c r="BI85" i="20"/>
  <c r="BI86" i="20"/>
  <c r="BI87" i="20"/>
  <c r="BI88" i="20"/>
  <c r="BI89" i="20"/>
  <c r="BI90" i="20"/>
  <c r="BI91" i="20"/>
  <c r="BI92" i="20"/>
  <c r="BI93" i="20"/>
  <c r="BI94" i="20"/>
  <c r="BI95" i="20"/>
  <c r="BI96" i="20"/>
  <c r="BI97" i="20"/>
  <c r="BI98" i="20"/>
  <c r="BI99" i="20"/>
  <c r="BI100" i="20"/>
  <c r="BI101" i="20"/>
  <c r="BI102" i="20"/>
  <c r="BI103" i="20"/>
  <c r="BI104" i="20"/>
  <c r="BI105" i="20"/>
  <c r="BI106" i="20"/>
  <c r="BI107" i="20"/>
  <c r="BI108" i="20"/>
  <c r="BI109" i="20"/>
  <c r="BI110" i="20"/>
  <c r="BI111" i="20"/>
  <c r="BI112" i="20"/>
  <c r="BI113" i="20"/>
  <c r="BI114" i="20"/>
  <c r="BI115" i="20"/>
  <c r="BI116" i="20"/>
  <c r="BI117" i="20"/>
  <c r="BI118" i="20"/>
  <c r="BI119" i="20"/>
  <c r="BI120" i="20"/>
  <c r="BI121" i="20"/>
  <c r="BI122" i="20"/>
  <c r="BI123" i="20"/>
  <c r="BI124" i="20"/>
  <c r="BI125" i="20"/>
  <c r="BI126" i="20"/>
  <c r="BI127" i="20"/>
  <c r="BI128" i="20"/>
  <c r="BI129" i="20"/>
  <c r="BI130" i="20"/>
  <c r="BI131" i="20"/>
  <c r="BI132" i="20"/>
  <c r="BI133" i="20"/>
  <c r="BI134" i="20"/>
  <c r="BI135" i="20"/>
  <c r="BI136" i="20"/>
  <c r="BI137" i="20"/>
  <c r="BI138" i="20"/>
  <c r="BI139" i="20"/>
  <c r="BI140" i="20"/>
  <c r="BI141" i="20"/>
  <c r="BI142" i="20"/>
  <c r="BI143" i="20"/>
  <c r="BI144" i="20"/>
  <c r="BI145" i="20"/>
  <c r="BI146" i="20"/>
  <c r="BI147" i="20"/>
  <c r="BI148" i="20"/>
  <c r="BI149" i="20"/>
  <c r="BI150" i="20"/>
  <c r="BI151" i="20"/>
  <c r="BI152" i="20"/>
  <c r="BI153" i="20"/>
  <c r="BI154" i="20"/>
  <c r="BI155" i="20"/>
  <c r="BI156" i="20"/>
  <c r="BI157" i="20"/>
  <c r="BI158" i="20"/>
  <c r="BI159" i="20"/>
  <c r="BI160" i="20"/>
  <c r="BI161" i="20"/>
  <c r="BI162" i="20"/>
  <c r="BI163" i="20"/>
  <c r="BI164" i="20"/>
  <c r="BI165" i="20"/>
  <c r="BI166" i="20"/>
  <c r="BI167" i="20"/>
  <c r="BI168" i="20"/>
  <c r="BI169" i="20"/>
  <c r="BI170" i="20"/>
  <c r="BI171" i="20"/>
  <c r="BI172" i="20"/>
  <c r="BI173" i="20"/>
  <c r="BI174" i="20"/>
  <c r="BI175" i="20"/>
  <c r="BI176" i="20"/>
  <c r="BI177" i="20"/>
  <c r="BI178" i="20"/>
  <c r="BI179" i="20"/>
  <c r="BI180" i="20"/>
  <c r="BI181" i="20"/>
  <c r="BI182" i="20"/>
  <c r="BI183" i="20"/>
  <c r="BI184" i="20"/>
  <c r="BI185" i="20"/>
  <c r="BI186" i="20"/>
  <c r="BI187" i="20"/>
  <c r="BI188" i="20"/>
  <c r="BI189" i="20"/>
  <c r="BI190" i="20"/>
  <c r="BI191" i="20"/>
  <c r="BI192" i="20"/>
  <c r="BI193" i="20"/>
  <c r="BI194" i="20"/>
  <c r="BI195" i="20"/>
  <c r="BI196" i="20"/>
  <c r="BI197" i="20"/>
  <c r="BI198" i="20"/>
  <c r="BI199" i="20"/>
  <c r="BI200" i="20"/>
  <c r="BI201" i="20"/>
  <c r="BI202" i="20"/>
  <c r="BI203" i="20"/>
  <c r="BI204" i="20"/>
  <c r="BI205" i="20"/>
  <c r="BI206" i="20"/>
  <c r="BI207" i="20"/>
  <c r="BI208" i="20"/>
  <c r="BI209" i="20"/>
  <c r="BI210" i="20"/>
  <c r="BI211" i="20"/>
  <c r="BI212" i="20"/>
  <c r="BI213" i="20"/>
  <c r="BI214" i="20"/>
  <c r="BI215" i="20"/>
  <c r="BI216" i="20"/>
  <c r="BI217" i="20"/>
  <c r="BI218" i="20"/>
  <c r="BI219" i="20"/>
  <c r="BI220" i="20"/>
  <c r="BI221" i="20"/>
  <c r="BI222" i="20"/>
  <c r="BI223" i="20"/>
  <c r="BI224" i="20"/>
  <c r="BI225" i="20"/>
  <c r="BI226" i="20"/>
  <c r="BI227" i="20"/>
  <c r="BI228" i="20"/>
  <c r="BI229" i="20"/>
  <c r="BI230" i="20"/>
  <c r="BI231" i="20"/>
  <c r="BI232" i="20"/>
  <c r="BI233" i="20"/>
  <c r="BI234" i="20"/>
  <c r="BI235" i="20"/>
  <c r="BI236" i="20"/>
  <c r="BI237" i="20"/>
  <c r="BI238" i="20"/>
  <c r="BI239" i="20"/>
  <c r="BI240" i="20"/>
  <c r="BI241" i="20"/>
  <c r="BI242" i="20"/>
  <c r="BI243" i="20"/>
  <c r="BI244" i="20"/>
  <c r="BI245" i="20"/>
  <c r="BI246" i="20"/>
  <c r="BI247" i="20"/>
  <c r="BI248" i="20"/>
  <c r="BI249" i="20"/>
  <c r="BI250" i="20"/>
  <c r="BI251" i="20"/>
  <c r="BI252" i="20"/>
  <c r="BI253" i="20"/>
  <c r="BI254" i="20"/>
  <c r="BI255" i="20"/>
  <c r="BI256" i="20"/>
  <c r="BI257" i="20"/>
  <c r="BI258" i="20"/>
  <c r="BI259" i="20"/>
  <c r="BI260" i="20"/>
  <c r="BI261" i="20"/>
  <c r="BI262" i="20"/>
  <c r="BI263" i="20"/>
  <c r="BI264" i="20"/>
  <c r="BI265" i="20"/>
  <c r="BI266" i="20"/>
  <c r="BI267" i="20"/>
  <c r="BI268" i="20"/>
  <c r="BI269" i="20"/>
  <c r="BI270" i="20"/>
  <c r="BI271" i="20"/>
  <c r="BI272" i="20"/>
  <c r="BI273" i="20"/>
  <c r="BI274" i="20"/>
  <c r="BI275" i="20"/>
  <c r="BI276" i="20"/>
  <c r="BI277" i="20"/>
  <c r="BI278" i="20"/>
  <c r="BI279" i="20"/>
  <c r="BI280" i="20"/>
  <c r="BI281" i="20"/>
  <c r="BI282" i="20"/>
  <c r="BI283" i="20"/>
  <c r="BI284" i="20"/>
  <c r="BI285" i="20"/>
  <c r="BI286" i="20"/>
  <c r="BI287" i="20"/>
  <c r="BI288" i="20"/>
  <c r="BI289" i="20"/>
  <c r="BI290" i="20"/>
  <c r="BI291" i="20"/>
  <c r="BI292" i="20"/>
  <c r="BI293" i="20"/>
  <c r="BI294" i="20"/>
  <c r="BI295" i="20"/>
  <c r="BI296" i="20"/>
  <c r="BI297" i="20"/>
  <c r="BI298" i="20"/>
  <c r="BI299" i="20"/>
  <c r="BI300" i="20"/>
  <c r="BI301" i="20"/>
  <c r="BI302" i="20"/>
  <c r="BI303" i="20"/>
  <c r="BI304" i="20"/>
  <c r="BI305" i="20"/>
  <c r="BI306" i="20"/>
  <c r="BI307" i="20"/>
  <c r="BI308" i="20"/>
  <c r="BI309" i="20"/>
  <c r="BI310" i="20"/>
  <c r="BI311" i="20"/>
  <c r="BI312" i="20"/>
  <c r="BI313" i="20"/>
  <c r="BI314" i="20"/>
  <c r="BI315" i="20"/>
  <c r="BI316" i="20"/>
  <c r="BI317" i="20"/>
  <c r="BI318" i="20"/>
  <c r="BI319" i="20"/>
  <c r="BI320" i="20"/>
  <c r="BI321" i="20"/>
  <c r="BI322" i="20"/>
  <c r="BI323" i="20"/>
  <c r="BI324" i="20"/>
  <c r="BI325" i="20"/>
  <c r="BI326" i="20"/>
  <c r="BI327" i="20"/>
  <c r="BI328" i="20"/>
  <c r="BI329" i="20"/>
  <c r="BI330" i="20"/>
  <c r="BI331" i="20"/>
  <c r="BI332" i="20"/>
  <c r="BI333" i="20"/>
  <c r="BI334" i="20"/>
  <c r="BI335" i="20"/>
  <c r="BI336" i="20"/>
  <c r="BI337" i="20"/>
  <c r="BI338" i="20"/>
  <c r="BI339" i="20"/>
  <c r="BI340" i="20"/>
  <c r="BI341" i="20"/>
  <c r="BI342" i="20"/>
  <c r="BI343" i="20"/>
  <c r="BI344" i="20"/>
  <c r="BI345" i="20"/>
  <c r="BI346" i="20"/>
  <c r="BI347" i="20"/>
  <c r="BI348" i="20"/>
  <c r="BI349" i="20"/>
  <c r="BI350" i="20"/>
  <c r="BI351" i="20"/>
  <c r="BI352" i="20"/>
  <c r="BI353" i="20"/>
  <c r="BI354" i="20"/>
  <c r="BI355" i="20"/>
  <c r="BI356" i="20"/>
  <c r="BI357" i="20"/>
  <c r="BI358" i="20"/>
  <c r="BI359" i="20"/>
  <c r="BI360" i="20"/>
  <c r="BI361" i="20"/>
  <c r="BI362" i="20"/>
  <c r="BI363" i="20"/>
  <c r="BI364" i="20"/>
  <c r="BI365" i="20"/>
  <c r="BI366" i="20"/>
  <c r="BI367" i="20"/>
  <c r="BI368" i="20"/>
  <c r="BI369" i="20"/>
  <c r="BI370" i="20"/>
  <c r="BI371" i="20"/>
  <c r="BI372" i="20"/>
  <c r="BI373" i="20"/>
  <c r="BI374" i="20"/>
  <c r="BI375" i="20"/>
  <c r="BI376" i="20"/>
  <c r="BI377" i="20"/>
  <c r="BI378" i="20"/>
  <c r="BI379" i="20"/>
  <c r="BI380" i="20"/>
  <c r="BI381" i="20"/>
  <c r="BI382" i="20"/>
  <c r="BI383" i="20"/>
  <c r="BI384" i="20"/>
  <c r="BI385" i="20"/>
  <c r="BI386" i="20"/>
  <c r="BI387" i="20"/>
  <c r="BI388" i="20"/>
  <c r="BI389" i="20"/>
  <c r="BI390" i="20"/>
  <c r="BI391" i="20"/>
  <c r="BI392" i="20"/>
  <c r="BI393" i="20"/>
  <c r="BI394" i="20"/>
  <c r="BI395" i="20"/>
  <c r="BI396" i="20"/>
  <c r="BI397" i="20"/>
  <c r="BI398" i="20"/>
  <c r="BI399" i="20"/>
  <c r="BI400" i="20"/>
  <c r="BI401" i="20"/>
  <c r="BI402" i="20"/>
  <c r="BI403" i="20"/>
  <c r="BI404" i="20"/>
  <c r="BI405" i="20"/>
  <c r="BI406" i="20"/>
  <c r="BI407" i="20"/>
  <c r="BI408" i="20"/>
  <c r="BI409" i="20"/>
  <c r="BI410" i="20"/>
  <c r="BI411" i="20"/>
  <c r="BI412" i="20"/>
  <c r="BI413" i="20"/>
  <c r="BI414" i="20"/>
  <c r="BI415" i="20"/>
  <c r="BI416" i="20"/>
  <c r="BI417" i="20"/>
  <c r="BI418" i="20"/>
  <c r="BI419" i="20"/>
  <c r="BI420" i="20"/>
  <c r="BI421" i="20"/>
  <c r="BI422" i="20"/>
  <c r="BI423" i="20"/>
  <c r="BI424" i="20"/>
  <c r="BI425" i="20"/>
  <c r="BI426" i="20"/>
  <c r="BI427" i="20"/>
  <c r="BI428" i="20"/>
  <c r="BI429" i="20"/>
  <c r="BI430" i="20"/>
  <c r="BI431" i="20"/>
  <c r="BI432" i="20"/>
  <c r="BI433" i="20"/>
  <c r="BI434" i="20"/>
  <c r="BI435" i="20"/>
  <c r="BI436" i="20"/>
  <c r="BI437" i="20"/>
  <c r="BI438" i="20"/>
  <c r="BI439" i="20"/>
  <c r="BI440" i="20"/>
  <c r="BI441" i="20"/>
  <c r="BI442" i="20"/>
  <c r="BI443" i="20"/>
  <c r="BI444" i="20"/>
  <c r="BI445" i="20"/>
  <c r="BI446" i="20"/>
  <c r="BI447" i="20"/>
  <c r="BI448" i="20"/>
  <c r="BI449" i="20"/>
  <c r="BI450" i="20"/>
  <c r="BI451" i="20"/>
  <c r="BI452" i="20"/>
  <c r="BI453" i="20"/>
  <c r="BI454" i="20"/>
  <c r="BI455" i="20"/>
  <c r="BI456" i="20"/>
  <c r="BI457" i="20"/>
  <c r="BI458" i="20"/>
  <c r="BI459" i="20"/>
  <c r="BI460" i="20"/>
  <c r="BI461" i="20"/>
  <c r="BI462" i="20"/>
  <c r="BI463" i="20"/>
  <c r="BI464" i="20"/>
  <c r="BI465" i="20"/>
  <c r="BI466" i="20"/>
  <c r="BI467" i="20"/>
  <c r="BI468" i="20"/>
  <c r="BI469" i="20"/>
  <c r="BI470" i="20"/>
  <c r="BI471" i="20"/>
  <c r="BI472" i="20"/>
  <c r="BI473" i="20"/>
  <c r="BI474" i="20"/>
  <c r="BI475" i="20"/>
  <c r="BI476" i="20"/>
  <c r="BI477" i="20"/>
  <c r="BI478" i="20"/>
  <c r="BI479" i="20"/>
  <c r="BI480" i="20"/>
  <c r="BI481" i="20"/>
  <c r="BI482" i="20"/>
  <c r="BI483" i="20"/>
  <c r="BI484" i="20"/>
  <c r="BI485" i="20"/>
  <c r="BI486" i="20"/>
  <c r="BI487" i="20"/>
  <c r="BI488" i="20"/>
  <c r="BI489" i="20"/>
  <c r="BI490" i="20"/>
  <c r="BI491" i="20"/>
  <c r="BI492" i="20"/>
  <c r="BI493" i="20"/>
  <c r="BI494" i="20"/>
  <c r="BI495" i="20"/>
  <c r="BI496" i="20"/>
  <c r="BI497" i="20"/>
  <c r="BI498" i="20"/>
  <c r="BI499" i="20"/>
  <c r="BI500" i="20"/>
  <c r="BI501" i="20"/>
  <c r="BI502" i="20"/>
  <c r="BI503" i="20"/>
  <c r="BI504" i="20"/>
  <c r="BI505" i="20"/>
  <c r="BI506" i="20"/>
  <c r="BI507" i="20"/>
  <c r="BI508" i="20"/>
  <c r="BI509" i="20"/>
  <c r="BI510" i="20"/>
  <c r="BI511" i="20"/>
  <c r="BI512" i="20"/>
  <c r="BI513" i="20"/>
  <c r="BI514" i="20"/>
  <c r="BI515" i="20"/>
  <c r="BI516" i="20"/>
  <c r="BI517" i="20"/>
  <c r="BI518" i="20"/>
  <c r="BI519" i="20"/>
  <c r="BI520" i="20"/>
  <c r="BI521" i="20"/>
  <c r="BI522" i="20"/>
  <c r="BI523" i="20"/>
  <c r="BI524" i="20"/>
  <c r="BI525" i="20"/>
  <c r="BI526" i="20"/>
  <c r="BI527" i="20"/>
  <c r="BI528" i="20"/>
  <c r="BI529" i="20"/>
  <c r="BI530" i="20"/>
  <c r="BI531" i="20"/>
  <c r="BI532" i="20"/>
  <c r="BI533" i="20"/>
  <c r="BI534" i="20"/>
  <c r="BI535" i="20"/>
  <c r="BI536" i="20"/>
  <c r="BI537" i="20"/>
  <c r="BI538" i="20"/>
  <c r="BI539" i="20"/>
  <c r="BI540" i="20"/>
  <c r="BI541" i="20"/>
  <c r="BI542" i="20"/>
  <c r="BI543" i="20"/>
  <c r="BI544" i="20"/>
  <c r="BI545" i="20"/>
  <c r="BI546" i="20"/>
  <c r="BI547" i="20"/>
  <c r="BI548" i="20"/>
  <c r="BI549" i="20"/>
  <c r="BI550" i="20"/>
  <c r="BI551" i="20"/>
  <c r="BI552" i="20"/>
  <c r="BI553" i="20"/>
  <c r="BI554" i="20"/>
  <c r="BI555" i="20"/>
  <c r="BI556" i="20"/>
  <c r="BI557" i="20"/>
  <c r="BI558" i="20"/>
  <c r="BI559" i="20"/>
  <c r="BI560" i="20"/>
  <c r="BI561" i="20"/>
  <c r="BI562" i="20"/>
  <c r="BI563" i="20"/>
  <c r="BI564" i="20"/>
  <c r="BI565" i="20"/>
  <c r="BH2" i="20"/>
  <c r="BH3" i="20"/>
  <c r="BH4" i="20"/>
  <c r="BH5" i="20"/>
  <c r="BH6" i="20"/>
  <c r="BH7" i="20"/>
  <c r="BH8" i="20"/>
  <c r="BH9" i="20"/>
  <c r="BH10" i="20"/>
  <c r="BH11" i="20"/>
  <c r="BH12" i="20"/>
  <c r="BH13" i="20"/>
  <c r="BH14" i="20"/>
  <c r="BH15" i="20"/>
  <c r="BH16" i="20"/>
  <c r="BH17" i="20"/>
  <c r="BH18" i="20"/>
  <c r="BH19" i="20"/>
  <c r="BH20" i="20"/>
  <c r="BH21" i="20"/>
  <c r="BH22" i="20"/>
  <c r="BH23" i="20"/>
  <c r="BH24" i="20"/>
  <c r="BH25" i="20"/>
  <c r="BH26" i="20"/>
  <c r="BH27" i="20"/>
  <c r="BH28" i="20"/>
  <c r="BH29" i="20"/>
  <c r="BH30" i="20"/>
  <c r="BH31" i="20"/>
  <c r="BH32" i="20"/>
  <c r="BH33" i="20"/>
  <c r="BH34" i="20"/>
  <c r="BH35" i="20"/>
  <c r="BH36" i="20"/>
  <c r="BH37" i="20"/>
  <c r="BH38" i="20"/>
  <c r="BH39" i="20"/>
  <c r="BH40" i="20"/>
  <c r="BH41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H76" i="20"/>
  <c r="BH77" i="20"/>
  <c r="BH78" i="20"/>
  <c r="BH79" i="20"/>
  <c r="BH80" i="20"/>
  <c r="BH81" i="20"/>
  <c r="BH82" i="20"/>
  <c r="BH83" i="20"/>
  <c r="BH84" i="20"/>
  <c r="BH85" i="20"/>
  <c r="BH86" i="20"/>
  <c r="BH87" i="20"/>
  <c r="BH88" i="20"/>
  <c r="BH89" i="20"/>
  <c r="BH90" i="20"/>
  <c r="BH91" i="20"/>
  <c r="BH92" i="20"/>
  <c r="BH93" i="20"/>
  <c r="BH94" i="20"/>
  <c r="BH95" i="20"/>
  <c r="BH96" i="20"/>
  <c r="BH97" i="20"/>
  <c r="BH98" i="20"/>
  <c r="BH99" i="20"/>
  <c r="BH100" i="20"/>
  <c r="BH101" i="20"/>
  <c r="BH102" i="20"/>
  <c r="BH103" i="20"/>
  <c r="BH104" i="20"/>
  <c r="BH105" i="20"/>
  <c r="BH106" i="20"/>
  <c r="BH107" i="20"/>
  <c r="BH108" i="20"/>
  <c r="BH109" i="20"/>
  <c r="BH110" i="20"/>
  <c r="BH111" i="20"/>
  <c r="BH112" i="20"/>
  <c r="BH113" i="20"/>
  <c r="BH114" i="20"/>
  <c r="BH115" i="20"/>
  <c r="BH116" i="20"/>
  <c r="BH117" i="20"/>
  <c r="BH118" i="20"/>
  <c r="BH119" i="20"/>
  <c r="BH120" i="20"/>
  <c r="BH121" i="20"/>
  <c r="BH122" i="20"/>
  <c r="BH123" i="20"/>
  <c r="BH124" i="20"/>
  <c r="BH125" i="20"/>
  <c r="BH126" i="20"/>
  <c r="BH127" i="20"/>
  <c r="BH128" i="20"/>
  <c r="BH129" i="20"/>
  <c r="BH130" i="20"/>
  <c r="BH131" i="20"/>
  <c r="BH132" i="20"/>
  <c r="BH133" i="20"/>
  <c r="BH134" i="20"/>
  <c r="BH135" i="20"/>
  <c r="BH136" i="20"/>
  <c r="BH137" i="20"/>
  <c r="BH138" i="20"/>
  <c r="BH139" i="20"/>
  <c r="BH140" i="20"/>
  <c r="BH141" i="20"/>
  <c r="BH142" i="20"/>
  <c r="BH143" i="20"/>
  <c r="BH144" i="20"/>
  <c r="BH145" i="20"/>
  <c r="BH146" i="20"/>
  <c r="BH147" i="20"/>
  <c r="BH148" i="20"/>
  <c r="BH149" i="20"/>
  <c r="BH150" i="20"/>
  <c r="BH151" i="20"/>
  <c r="BH152" i="20"/>
  <c r="BH153" i="20"/>
  <c r="BH154" i="20"/>
  <c r="BH155" i="20"/>
  <c r="BH156" i="20"/>
  <c r="BH157" i="20"/>
  <c r="BH158" i="20"/>
  <c r="BH159" i="20"/>
  <c r="BH160" i="20"/>
  <c r="BH161" i="20"/>
  <c r="BH162" i="20"/>
  <c r="BH163" i="20"/>
  <c r="BH164" i="20"/>
  <c r="BH165" i="20"/>
  <c r="BH166" i="20"/>
  <c r="BH167" i="20"/>
  <c r="BH168" i="20"/>
  <c r="BH169" i="20"/>
  <c r="BH170" i="20"/>
  <c r="BH171" i="20"/>
  <c r="BH172" i="20"/>
  <c r="BH173" i="20"/>
  <c r="BH174" i="20"/>
  <c r="BH175" i="20"/>
  <c r="BH176" i="20"/>
  <c r="BH177" i="20"/>
  <c r="BH178" i="20"/>
  <c r="BH179" i="20"/>
  <c r="BH180" i="20"/>
  <c r="BH181" i="20"/>
  <c r="BH182" i="20"/>
  <c r="BH183" i="20"/>
  <c r="BH184" i="20"/>
  <c r="BH185" i="20"/>
  <c r="BH186" i="20"/>
  <c r="BH187" i="20"/>
  <c r="BH188" i="20"/>
  <c r="BH189" i="20"/>
  <c r="BH190" i="20"/>
  <c r="BH191" i="20"/>
  <c r="BH192" i="20"/>
  <c r="BH193" i="20"/>
  <c r="BH194" i="20"/>
  <c r="BH195" i="20"/>
  <c r="BH196" i="20"/>
  <c r="BH197" i="20"/>
  <c r="BH198" i="20"/>
  <c r="BH199" i="20"/>
  <c r="BH200" i="20"/>
  <c r="BH201" i="20"/>
  <c r="BH202" i="20"/>
  <c r="BH203" i="20"/>
  <c r="BH204" i="20"/>
  <c r="BH205" i="20"/>
  <c r="BH206" i="20"/>
  <c r="BH207" i="20"/>
  <c r="BH208" i="20"/>
  <c r="BH209" i="20"/>
  <c r="BH210" i="20"/>
  <c r="BH211" i="20"/>
  <c r="BH212" i="20"/>
  <c r="BH213" i="20"/>
  <c r="BH214" i="20"/>
  <c r="BH215" i="20"/>
  <c r="BH216" i="20"/>
  <c r="BH217" i="20"/>
  <c r="BH218" i="20"/>
  <c r="BH219" i="20"/>
  <c r="BH220" i="20"/>
  <c r="BH221" i="20"/>
  <c r="BH222" i="20"/>
  <c r="BH223" i="20"/>
  <c r="BH224" i="20"/>
  <c r="BH225" i="20"/>
  <c r="BH226" i="20"/>
  <c r="BH227" i="20"/>
  <c r="BH228" i="20"/>
  <c r="BH229" i="20"/>
  <c r="BH230" i="20"/>
  <c r="BH231" i="20"/>
  <c r="BH232" i="20"/>
  <c r="BH233" i="20"/>
  <c r="BH234" i="20"/>
  <c r="BH235" i="20"/>
  <c r="BH236" i="20"/>
  <c r="BH237" i="20"/>
  <c r="BH238" i="20"/>
  <c r="BH239" i="20"/>
  <c r="BH240" i="20"/>
  <c r="BH241" i="20"/>
  <c r="BH242" i="20"/>
  <c r="BH243" i="20"/>
  <c r="BH244" i="20"/>
  <c r="BH245" i="20"/>
  <c r="BH246" i="20"/>
  <c r="BH247" i="20"/>
  <c r="BH248" i="20"/>
  <c r="BH249" i="20"/>
  <c r="BH250" i="20"/>
  <c r="BH251" i="20"/>
  <c r="BH252" i="20"/>
  <c r="BH253" i="20"/>
  <c r="BH254" i="20"/>
  <c r="BH255" i="20"/>
  <c r="BH256" i="20"/>
  <c r="BH257" i="20"/>
  <c r="BH258" i="20"/>
  <c r="BH259" i="20"/>
  <c r="BH260" i="20"/>
  <c r="BH261" i="20"/>
  <c r="BH262" i="20"/>
  <c r="BH263" i="20"/>
  <c r="BH264" i="20"/>
  <c r="BH265" i="20"/>
  <c r="BH266" i="20"/>
  <c r="BH267" i="20"/>
  <c r="BH268" i="20"/>
  <c r="BH269" i="20"/>
  <c r="BH270" i="20"/>
  <c r="BH271" i="20"/>
  <c r="BH272" i="20"/>
  <c r="BH273" i="20"/>
  <c r="BH274" i="20"/>
  <c r="BH275" i="20"/>
  <c r="BH276" i="20"/>
  <c r="BH277" i="20"/>
  <c r="BH278" i="20"/>
  <c r="BH279" i="20"/>
  <c r="BH280" i="20"/>
  <c r="BH281" i="20"/>
  <c r="BH282" i="20"/>
  <c r="BH283" i="20"/>
  <c r="BH284" i="20"/>
  <c r="BH285" i="20"/>
  <c r="BH286" i="20"/>
  <c r="BH287" i="20"/>
  <c r="BH288" i="20"/>
  <c r="BH289" i="20"/>
  <c r="BH290" i="20"/>
  <c r="BH291" i="20"/>
  <c r="BH292" i="20"/>
  <c r="BH293" i="20"/>
  <c r="BH294" i="20"/>
  <c r="BH295" i="20"/>
  <c r="BH296" i="20"/>
  <c r="BH297" i="20"/>
  <c r="BH298" i="20"/>
  <c r="BH299" i="20"/>
  <c r="BH300" i="20"/>
  <c r="BH301" i="20"/>
  <c r="BH302" i="20"/>
  <c r="BH303" i="20"/>
  <c r="BH304" i="20"/>
  <c r="BH305" i="20"/>
  <c r="BH306" i="20"/>
  <c r="BH307" i="20"/>
  <c r="BH308" i="20"/>
  <c r="BH309" i="20"/>
  <c r="BH310" i="20"/>
  <c r="BH311" i="20"/>
  <c r="BH312" i="20"/>
  <c r="BH313" i="20"/>
  <c r="BH314" i="20"/>
  <c r="BH315" i="20"/>
  <c r="BH316" i="20"/>
  <c r="BH317" i="20"/>
  <c r="BH318" i="20"/>
  <c r="BH319" i="20"/>
  <c r="BH320" i="20"/>
  <c r="BH321" i="20"/>
  <c r="BH322" i="20"/>
  <c r="BH323" i="20"/>
  <c r="BH324" i="20"/>
  <c r="BH325" i="20"/>
  <c r="BH326" i="20"/>
  <c r="BH327" i="20"/>
  <c r="BH328" i="20"/>
  <c r="BH329" i="20"/>
  <c r="BH330" i="20"/>
  <c r="BH331" i="20"/>
  <c r="BH332" i="20"/>
  <c r="BH333" i="20"/>
  <c r="BH334" i="20"/>
  <c r="BH335" i="20"/>
  <c r="BH336" i="20"/>
  <c r="BH337" i="20"/>
  <c r="BH338" i="20"/>
  <c r="BH339" i="20"/>
  <c r="BH340" i="20"/>
  <c r="BH341" i="20"/>
  <c r="BH342" i="20"/>
  <c r="BH343" i="20"/>
  <c r="BH344" i="20"/>
  <c r="BH345" i="20"/>
  <c r="BH346" i="20"/>
  <c r="BH347" i="20"/>
  <c r="BH348" i="20"/>
  <c r="BH349" i="20"/>
  <c r="BH350" i="20"/>
  <c r="BH351" i="20"/>
  <c r="BH352" i="20"/>
  <c r="BH353" i="20"/>
  <c r="BH354" i="20"/>
  <c r="BH355" i="20"/>
  <c r="BH356" i="20"/>
  <c r="BH357" i="20"/>
  <c r="BH358" i="20"/>
  <c r="BH359" i="20"/>
  <c r="BH360" i="20"/>
  <c r="BH361" i="20"/>
  <c r="BH362" i="20"/>
  <c r="BH363" i="20"/>
  <c r="BH364" i="20"/>
  <c r="BH365" i="20"/>
  <c r="BH366" i="20"/>
  <c r="BH367" i="20"/>
  <c r="BH368" i="20"/>
  <c r="BH369" i="20"/>
  <c r="BH370" i="20"/>
  <c r="BH371" i="20"/>
  <c r="BH372" i="20"/>
  <c r="BH373" i="20"/>
  <c r="BH374" i="20"/>
  <c r="BH375" i="20"/>
  <c r="BH376" i="20"/>
  <c r="BH377" i="20"/>
  <c r="BH378" i="20"/>
  <c r="BH379" i="20"/>
  <c r="BH380" i="20"/>
  <c r="BH381" i="20"/>
  <c r="BH382" i="20"/>
  <c r="BH383" i="20"/>
  <c r="BH384" i="20"/>
  <c r="BH385" i="20"/>
  <c r="BH386" i="20"/>
  <c r="BH387" i="20"/>
  <c r="BH388" i="20"/>
  <c r="BH389" i="20"/>
  <c r="BH390" i="20"/>
  <c r="BH391" i="20"/>
  <c r="BH392" i="20"/>
  <c r="BH393" i="20"/>
  <c r="BH394" i="20"/>
  <c r="BH395" i="20"/>
  <c r="BH396" i="20"/>
  <c r="BH397" i="20"/>
  <c r="BH398" i="20"/>
  <c r="BH399" i="20"/>
  <c r="BH400" i="20"/>
  <c r="BH401" i="20"/>
  <c r="BH402" i="20"/>
  <c r="BH403" i="20"/>
  <c r="BH404" i="20"/>
  <c r="BH405" i="20"/>
  <c r="BH406" i="20"/>
  <c r="BH407" i="20"/>
  <c r="BH408" i="20"/>
  <c r="BH409" i="20"/>
  <c r="BH410" i="20"/>
  <c r="BH411" i="20"/>
  <c r="BH412" i="20"/>
  <c r="BH413" i="20"/>
  <c r="BH414" i="20"/>
  <c r="BH415" i="20"/>
  <c r="BH416" i="20"/>
  <c r="BH417" i="20"/>
  <c r="BH418" i="20"/>
  <c r="BH419" i="20"/>
  <c r="BH420" i="20"/>
  <c r="BH421" i="20"/>
  <c r="BH422" i="20"/>
  <c r="BH423" i="20"/>
  <c r="BH424" i="20"/>
  <c r="BH425" i="20"/>
  <c r="BH426" i="20"/>
  <c r="BH427" i="20"/>
  <c r="BH428" i="20"/>
  <c r="BH429" i="20"/>
  <c r="BH430" i="20"/>
  <c r="BH431" i="20"/>
  <c r="BH432" i="20"/>
  <c r="BH433" i="20"/>
  <c r="BH434" i="20"/>
  <c r="BH435" i="20"/>
  <c r="BH436" i="20"/>
  <c r="BH437" i="20"/>
  <c r="BH438" i="20"/>
  <c r="BH439" i="20"/>
  <c r="BH440" i="20"/>
  <c r="BH441" i="20"/>
  <c r="BH442" i="20"/>
  <c r="BH443" i="20"/>
  <c r="BH444" i="20"/>
  <c r="BH445" i="20"/>
  <c r="BH446" i="20"/>
  <c r="BH447" i="20"/>
  <c r="BH448" i="20"/>
  <c r="BH449" i="20"/>
  <c r="BH450" i="20"/>
  <c r="BH451" i="20"/>
  <c r="BH452" i="20"/>
  <c r="BH453" i="20"/>
  <c r="BH454" i="20"/>
  <c r="BH455" i="20"/>
  <c r="BH456" i="20"/>
  <c r="BH457" i="20"/>
  <c r="BH458" i="20"/>
  <c r="BH459" i="20"/>
  <c r="BH460" i="20"/>
  <c r="BH461" i="20"/>
  <c r="BH462" i="20"/>
  <c r="BH463" i="20"/>
  <c r="BH464" i="20"/>
  <c r="BH465" i="20"/>
  <c r="BH466" i="20"/>
  <c r="BH467" i="20"/>
  <c r="BH468" i="20"/>
  <c r="BH469" i="20"/>
  <c r="BH470" i="20"/>
  <c r="BH471" i="20"/>
  <c r="BH472" i="20"/>
  <c r="BH473" i="20"/>
  <c r="BH474" i="20"/>
  <c r="BH475" i="20"/>
  <c r="BH476" i="20"/>
  <c r="BH477" i="20"/>
  <c r="BH478" i="20"/>
  <c r="BH479" i="20"/>
  <c r="BH480" i="20"/>
  <c r="BH481" i="20"/>
  <c r="BH482" i="20"/>
  <c r="BH483" i="20"/>
  <c r="BH484" i="20"/>
  <c r="BH485" i="20"/>
  <c r="BH486" i="20"/>
  <c r="BH487" i="20"/>
  <c r="BH488" i="20"/>
  <c r="BH489" i="20"/>
  <c r="BH490" i="20"/>
  <c r="BH491" i="20"/>
  <c r="BH492" i="20"/>
  <c r="BH493" i="20"/>
  <c r="BH494" i="20"/>
  <c r="BH495" i="20"/>
  <c r="BH496" i="20"/>
  <c r="BH497" i="20"/>
  <c r="BH498" i="20"/>
  <c r="BH499" i="20"/>
  <c r="BH500" i="20"/>
  <c r="BH501" i="20"/>
  <c r="BH502" i="20"/>
  <c r="BH503" i="20"/>
  <c r="BH504" i="20"/>
  <c r="BH505" i="20"/>
  <c r="BH506" i="20"/>
  <c r="BH507" i="20"/>
  <c r="BH508" i="20"/>
  <c r="BH509" i="20"/>
  <c r="BH510" i="20"/>
  <c r="BH511" i="20"/>
  <c r="BH512" i="20"/>
  <c r="BH513" i="20"/>
  <c r="BH514" i="20"/>
  <c r="BH515" i="20"/>
  <c r="BH516" i="20"/>
  <c r="BH517" i="20"/>
  <c r="BH518" i="20"/>
  <c r="BH519" i="20"/>
  <c r="BH520" i="20"/>
  <c r="BH521" i="20"/>
  <c r="BH522" i="20"/>
  <c r="BH523" i="20"/>
  <c r="BH524" i="20"/>
  <c r="BH525" i="20"/>
  <c r="BH526" i="20"/>
  <c r="BH527" i="20"/>
  <c r="BH528" i="20"/>
  <c r="BH529" i="20"/>
  <c r="BH530" i="20"/>
  <c r="BH531" i="20"/>
  <c r="BH532" i="20"/>
  <c r="BH533" i="20"/>
  <c r="BH534" i="20"/>
  <c r="BH535" i="20"/>
  <c r="BH536" i="20"/>
  <c r="BH537" i="20"/>
  <c r="BH538" i="20"/>
  <c r="BH539" i="20"/>
  <c r="BH540" i="20"/>
  <c r="BH541" i="20"/>
  <c r="BH542" i="20"/>
  <c r="BH543" i="20"/>
  <c r="BH544" i="20"/>
  <c r="BH545" i="20"/>
  <c r="BH546" i="20"/>
  <c r="BH547" i="20"/>
  <c r="BH548" i="20"/>
  <c r="BH549" i="20"/>
  <c r="BH550" i="20"/>
  <c r="BH551" i="20"/>
  <c r="BH552" i="20"/>
  <c r="BH553" i="20"/>
  <c r="BH554" i="20"/>
  <c r="BH555" i="20"/>
  <c r="BH556" i="20"/>
  <c r="BH557" i="20"/>
  <c r="BH558" i="20"/>
  <c r="BH559" i="20"/>
  <c r="BH560" i="20"/>
  <c r="BH561" i="20"/>
  <c r="BH562" i="20"/>
  <c r="BH563" i="20"/>
  <c r="BH564" i="20"/>
  <c r="BH565" i="20"/>
  <c r="BG2" i="20"/>
  <c r="BG3" i="20"/>
  <c r="BG4" i="20"/>
  <c r="BG5" i="20"/>
  <c r="BG6" i="20"/>
  <c r="BG7" i="20"/>
  <c r="BG8" i="20"/>
  <c r="BG9" i="20"/>
  <c r="BG10" i="20"/>
  <c r="BG11" i="20"/>
  <c r="BG12" i="20"/>
  <c r="BG13" i="20"/>
  <c r="BG14" i="20"/>
  <c r="BG15" i="20"/>
  <c r="BG16" i="20"/>
  <c r="BG17" i="20"/>
  <c r="BG18" i="20"/>
  <c r="BG19" i="20"/>
  <c r="BG20" i="20"/>
  <c r="BG21" i="20"/>
  <c r="BG22" i="20"/>
  <c r="BG23" i="20"/>
  <c r="BG24" i="20"/>
  <c r="BG25" i="20"/>
  <c r="BG26" i="20"/>
  <c r="BG27" i="20"/>
  <c r="BG28" i="20"/>
  <c r="BG29" i="20"/>
  <c r="BG30" i="20"/>
  <c r="BG31" i="20"/>
  <c r="BG32" i="20"/>
  <c r="BG33" i="20"/>
  <c r="BG34" i="20"/>
  <c r="BG35" i="20"/>
  <c r="BG36" i="20"/>
  <c r="BG37" i="20"/>
  <c r="BG38" i="20"/>
  <c r="BG39" i="20"/>
  <c r="BG40" i="20"/>
  <c r="BG41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G76" i="20"/>
  <c r="BG77" i="20"/>
  <c r="BG78" i="20"/>
  <c r="BG79" i="20"/>
  <c r="BG80" i="20"/>
  <c r="BG81" i="20"/>
  <c r="BG82" i="20"/>
  <c r="BG83" i="20"/>
  <c r="BG84" i="20"/>
  <c r="BG85" i="20"/>
  <c r="BG86" i="20"/>
  <c r="BG87" i="20"/>
  <c r="BG88" i="20"/>
  <c r="BG89" i="20"/>
  <c r="BG90" i="20"/>
  <c r="BG91" i="20"/>
  <c r="BG92" i="20"/>
  <c r="BG93" i="20"/>
  <c r="BG94" i="20"/>
  <c r="BG95" i="20"/>
  <c r="BG96" i="20"/>
  <c r="BG97" i="20"/>
  <c r="BG98" i="20"/>
  <c r="BG99" i="20"/>
  <c r="BG100" i="20"/>
  <c r="BG101" i="20"/>
  <c r="BG102" i="20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BG117" i="20"/>
  <c r="BG118" i="20"/>
  <c r="BG119" i="20"/>
  <c r="BG120" i="20"/>
  <c r="BG121" i="20"/>
  <c r="BG122" i="20"/>
  <c r="BG123" i="20"/>
  <c r="BG124" i="20"/>
  <c r="BG125" i="20"/>
  <c r="BG126" i="20"/>
  <c r="BG127" i="20"/>
  <c r="BG128" i="20"/>
  <c r="BG129" i="20"/>
  <c r="BG130" i="20"/>
  <c r="BG131" i="20"/>
  <c r="BG132" i="20"/>
  <c r="BG133" i="20"/>
  <c r="BG134" i="20"/>
  <c r="BG135" i="20"/>
  <c r="BG136" i="20"/>
  <c r="BG137" i="20"/>
  <c r="BG138" i="20"/>
  <c r="BG139" i="20"/>
  <c r="BG140" i="20"/>
  <c r="BG141" i="20"/>
  <c r="BG142" i="20"/>
  <c r="BG143" i="20"/>
  <c r="BG144" i="20"/>
  <c r="BG145" i="20"/>
  <c r="BG146" i="20"/>
  <c r="BG147" i="20"/>
  <c r="BG148" i="20"/>
  <c r="BG149" i="20"/>
  <c r="BG150" i="20"/>
  <c r="BG151" i="20"/>
  <c r="BG152" i="20"/>
  <c r="BG153" i="20"/>
  <c r="BG154" i="20"/>
  <c r="BG155" i="20"/>
  <c r="BG156" i="20"/>
  <c r="BG157" i="20"/>
  <c r="BG158" i="20"/>
  <c r="BG159" i="20"/>
  <c r="BG160" i="20"/>
  <c r="BG161" i="20"/>
  <c r="BG162" i="20"/>
  <c r="BG163" i="20"/>
  <c r="BG164" i="20"/>
  <c r="BG165" i="20"/>
  <c r="BG166" i="20"/>
  <c r="BG167" i="20"/>
  <c r="BG168" i="20"/>
  <c r="BG169" i="20"/>
  <c r="BG170" i="20"/>
  <c r="BG171" i="20"/>
  <c r="BG172" i="20"/>
  <c r="BG173" i="20"/>
  <c r="BG174" i="20"/>
  <c r="BG175" i="20"/>
  <c r="BG176" i="20"/>
  <c r="BG177" i="20"/>
  <c r="BG178" i="20"/>
  <c r="BG179" i="20"/>
  <c r="BG180" i="20"/>
  <c r="BG181" i="20"/>
  <c r="BG182" i="20"/>
  <c r="BG183" i="20"/>
  <c r="BG184" i="20"/>
  <c r="BG185" i="20"/>
  <c r="BG186" i="20"/>
  <c r="BG187" i="20"/>
  <c r="BG188" i="20"/>
  <c r="BG189" i="20"/>
  <c r="BG190" i="20"/>
  <c r="BG191" i="20"/>
  <c r="BG192" i="20"/>
  <c r="BG193" i="20"/>
  <c r="BG194" i="20"/>
  <c r="BG195" i="20"/>
  <c r="BG196" i="20"/>
  <c r="BG197" i="20"/>
  <c r="BG198" i="20"/>
  <c r="BG199" i="20"/>
  <c r="BG200" i="20"/>
  <c r="BG201" i="20"/>
  <c r="BG202" i="20"/>
  <c r="BG203" i="20"/>
  <c r="BG204" i="20"/>
  <c r="BG205" i="20"/>
  <c r="BG206" i="20"/>
  <c r="BG207" i="20"/>
  <c r="BG208" i="20"/>
  <c r="BG209" i="20"/>
  <c r="BG210" i="20"/>
  <c r="BG211" i="20"/>
  <c r="BG212" i="20"/>
  <c r="BG213" i="20"/>
  <c r="BG214" i="20"/>
  <c r="BG215" i="20"/>
  <c r="BG216" i="20"/>
  <c r="BG217" i="20"/>
  <c r="BG218" i="20"/>
  <c r="BG219" i="20"/>
  <c r="BG220" i="20"/>
  <c r="BG221" i="20"/>
  <c r="BG222" i="20"/>
  <c r="BG223" i="20"/>
  <c r="BG224" i="20"/>
  <c r="BG225" i="20"/>
  <c r="BG226" i="20"/>
  <c r="BG227" i="20"/>
  <c r="BG228" i="20"/>
  <c r="BG229" i="20"/>
  <c r="BG230" i="20"/>
  <c r="BG231" i="20"/>
  <c r="BG232" i="20"/>
  <c r="BG233" i="20"/>
  <c r="BG234" i="20"/>
  <c r="BG235" i="20"/>
  <c r="BG236" i="20"/>
  <c r="BG237" i="20"/>
  <c r="BG238" i="20"/>
  <c r="BG239" i="20"/>
  <c r="BG240" i="20"/>
  <c r="BG241" i="20"/>
  <c r="BG242" i="20"/>
  <c r="BG243" i="20"/>
  <c r="BG244" i="20"/>
  <c r="BG245" i="20"/>
  <c r="BG246" i="20"/>
  <c r="BG247" i="20"/>
  <c r="BG248" i="20"/>
  <c r="BG249" i="20"/>
  <c r="BG250" i="20"/>
  <c r="BG251" i="20"/>
  <c r="BG252" i="20"/>
  <c r="BG253" i="20"/>
  <c r="BG254" i="20"/>
  <c r="BG255" i="20"/>
  <c r="BG256" i="20"/>
  <c r="BG257" i="20"/>
  <c r="BG258" i="20"/>
  <c r="BG259" i="20"/>
  <c r="BG260" i="20"/>
  <c r="BG261" i="20"/>
  <c r="BG262" i="20"/>
  <c r="BG263" i="20"/>
  <c r="BG264" i="20"/>
  <c r="BG265" i="20"/>
  <c r="BG266" i="20"/>
  <c r="BG267" i="20"/>
  <c r="BG268" i="20"/>
  <c r="BG269" i="20"/>
  <c r="BG270" i="20"/>
  <c r="BG271" i="20"/>
  <c r="BG272" i="20"/>
  <c r="BG273" i="20"/>
  <c r="BG274" i="20"/>
  <c r="BG275" i="20"/>
  <c r="BG276" i="20"/>
  <c r="BG277" i="20"/>
  <c r="BG278" i="20"/>
  <c r="BG279" i="20"/>
  <c r="BG280" i="20"/>
  <c r="BG281" i="20"/>
  <c r="BG282" i="20"/>
  <c r="BG283" i="20"/>
  <c r="BG284" i="20"/>
  <c r="BG285" i="20"/>
  <c r="BG286" i="20"/>
  <c r="BG287" i="20"/>
  <c r="BG288" i="20"/>
  <c r="BG289" i="20"/>
  <c r="BG290" i="20"/>
  <c r="BG291" i="20"/>
  <c r="BG292" i="20"/>
  <c r="BG293" i="20"/>
  <c r="BG294" i="20"/>
  <c r="BG295" i="20"/>
  <c r="BG296" i="20"/>
  <c r="BG297" i="20"/>
  <c r="BG298" i="20"/>
  <c r="BG299" i="20"/>
  <c r="BG300" i="20"/>
  <c r="BG301" i="20"/>
  <c r="BG302" i="20"/>
  <c r="BG303" i="20"/>
  <c r="BG304" i="20"/>
  <c r="BG305" i="20"/>
  <c r="BG306" i="20"/>
  <c r="BG307" i="20"/>
  <c r="BG308" i="20"/>
  <c r="BG309" i="20"/>
  <c r="BG310" i="20"/>
  <c r="BG311" i="20"/>
  <c r="BG312" i="20"/>
  <c r="BG313" i="20"/>
  <c r="BG314" i="20"/>
  <c r="BG315" i="20"/>
  <c r="BG316" i="20"/>
  <c r="BG317" i="20"/>
  <c r="BG318" i="20"/>
  <c r="BG319" i="20"/>
  <c r="BG320" i="20"/>
  <c r="BG321" i="20"/>
  <c r="BG322" i="20"/>
  <c r="BG323" i="20"/>
  <c r="BG324" i="20"/>
  <c r="BG325" i="20"/>
  <c r="BG326" i="20"/>
  <c r="BG327" i="20"/>
  <c r="BG328" i="20"/>
  <c r="BG329" i="20"/>
  <c r="BG330" i="20"/>
  <c r="BG331" i="20"/>
  <c r="BG332" i="20"/>
  <c r="BG333" i="20"/>
  <c r="BG334" i="20"/>
  <c r="BG335" i="20"/>
  <c r="BG336" i="20"/>
  <c r="BG337" i="20"/>
  <c r="BG338" i="20"/>
  <c r="BG339" i="20"/>
  <c r="BG340" i="20"/>
  <c r="BG341" i="20"/>
  <c r="BG342" i="20"/>
  <c r="BG343" i="20"/>
  <c r="BG344" i="20"/>
  <c r="BG345" i="20"/>
  <c r="BG346" i="20"/>
  <c r="BG347" i="20"/>
  <c r="BG348" i="20"/>
  <c r="BG349" i="20"/>
  <c r="BG350" i="20"/>
  <c r="BG351" i="20"/>
  <c r="BG352" i="20"/>
  <c r="BG353" i="20"/>
  <c r="BG354" i="20"/>
  <c r="BG355" i="20"/>
  <c r="BG356" i="20"/>
  <c r="BG357" i="20"/>
  <c r="BG358" i="20"/>
  <c r="BG359" i="20"/>
  <c r="BG360" i="20"/>
  <c r="BG361" i="20"/>
  <c r="BG362" i="20"/>
  <c r="BG363" i="20"/>
  <c r="BG364" i="20"/>
  <c r="BG365" i="20"/>
  <c r="BG366" i="20"/>
  <c r="BG367" i="20"/>
  <c r="BG368" i="20"/>
  <c r="BG369" i="20"/>
  <c r="BG370" i="20"/>
  <c r="BG371" i="20"/>
  <c r="BG372" i="20"/>
  <c r="BG373" i="20"/>
  <c r="BG374" i="20"/>
  <c r="BG375" i="20"/>
  <c r="BG376" i="20"/>
  <c r="BG377" i="20"/>
  <c r="BG378" i="20"/>
  <c r="BG379" i="20"/>
  <c r="BG380" i="20"/>
  <c r="BG381" i="20"/>
  <c r="BG382" i="20"/>
  <c r="BG383" i="20"/>
  <c r="BG384" i="20"/>
  <c r="BG385" i="20"/>
  <c r="BG386" i="20"/>
  <c r="BG387" i="20"/>
  <c r="BG388" i="20"/>
  <c r="BG389" i="20"/>
  <c r="BG390" i="20"/>
  <c r="BG391" i="20"/>
  <c r="BG392" i="20"/>
  <c r="BG393" i="20"/>
  <c r="BG394" i="20"/>
  <c r="BG395" i="20"/>
  <c r="BG396" i="20"/>
  <c r="BG397" i="20"/>
  <c r="BG398" i="20"/>
  <c r="BG399" i="20"/>
  <c r="BG400" i="20"/>
  <c r="BG401" i="20"/>
  <c r="BG402" i="20"/>
  <c r="BG403" i="20"/>
  <c r="BG404" i="20"/>
  <c r="BG405" i="20"/>
  <c r="BG406" i="20"/>
  <c r="BG407" i="20"/>
  <c r="BG408" i="20"/>
  <c r="BG409" i="20"/>
  <c r="BG410" i="20"/>
  <c r="BG411" i="20"/>
  <c r="BG412" i="20"/>
  <c r="BG413" i="20"/>
  <c r="BG414" i="20"/>
  <c r="BG415" i="20"/>
  <c r="BG416" i="20"/>
  <c r="BG417" i="20"/>
  <c r="BG418" i="20"/>
  <c r="BG419" i="20"/>
  <c r="BG420" i="20"/>
  <c r="BG421" i="20"/>
  <c r="BG422" i="20"/>
  <c r="BG423" i="20"/>
  <c r="BG424" i="20"/>
  <c r="BG425" i="20"/>
  <c r="BG426" i="20"/>
  <c r="BG427" i="20"/>
  <c r="BG428" i="20"/>
  <c r="BG429" i="20"/>
  <c r="BG430" i="20"/>
  <c r="BG431" i="20"/>
  <c r="BG432" i="20"/>
  <c r="BG433" i="20"/>
  <c r="BG434" i="20"/>
  <c r="BG435" i="20"/>
  <c r="BG436" i="20"/>
  <c r="BG437" i="20"/>
  <c r="BG438" i="20"/>
  <c r="BG439" i="20"/>
  <c r="BG440" i="20"/>
  <c r="BG441" i="20"/>
  <c r="BG442" i="20"/>
  <c r="BG443" i="20"/>
  <c r="BG444" i="20"/>
  <c r="BG445" i="20"/>
  <c r="BG446" i="20"/>
  <c r="BG447" i="20"/>
  <c r="BG448" i="20"/>
  <c r="BG449" i="20"/>
  <c r="BG450" i="20"/>
  <c r="BG451" i="20"/>
  <c r="BG452" i="20"/>
  <c r="BG453" i="20"/>
  <c r="BG454" i="20"/>
  <c r="BG455" i="20"/>
  <c r="BG456" i="20"/>
  <c r="BG457" i="20"/>
  <c r="BG458" i="20"/>
  <c r="BG459" i="20"/>
  <c r="BG460" i="20"/>
  <c r="BG461" i="20"/>
  <c r="BG462" i="20"/>
  <c r="BG463" i="20"/>
  <c r="BG464" i="20"/>
  <c r="BG465" i="20"/>
  <c r="BG466" i="20"/>
  <c r="BG467" i="20"/>
  <c r="BG468" i="20"/>
  <c r="BG469" i="20"/>
  <c r="BG470" i="20"/>
  <c r="BG471" i="20"/>
  <c r="BG472" i="20"/>
  <c r="BG473" i="20"/>
  <c r="BG474" i="20"/>
  <c r="BG475" i="20"/>
  <c r="BG476" i="20"/>
  <c r="BG477" i="20"/>
  <c r="BG478" i="20"/>
  <c r="BG479" i="20"/>
  <c r="BG480" i="20"/>
  <c r="BG481" i="20"/>
  <c r="BG482" i="20"/>
  <c r="BG483" i="20"/>
  <c r="BG484" i="20"/>
  <c r="BG485" i="20"/>
  <c r="BG486" i="20"/>
  <c r="BG487" i="20"/>
  <c r="BG488" i="20"/>
  <c r="BG489" i="20"/>
  <c r="BG490" i="20"/>
  <c r="BG491" i="20"/>
  <c r="BG492" i="20"/>
  <c r="BG493" i="20"/>
  <c r="BG494" i="20"/>
  <c r="BG495" i="20"/>
  <c r="BG496" i="20"/>
  <c r="BG497" i="20"/>
  <c r="BG498" i="20"/>
  <c r="BG499" i="20"/>
  <c r="BG500" i="20"/>
  <c r="BG501" i="20"/>
  <c r="BG502" i="20"/>
  <c r="BG503" i="20"/>
  <c r="BG504" i="20"/>
  <c r="BG505" i="20"/>
  <c r="BG506" i="20"/>
  <c r="BG507" i="20"/>
  <c r="BG508" i="20"/>
  <c r="BG509" i="20"/>
  <c r="BG510" i="20"/>
  <c r="BG511" i="20"/>
  <c r="BG512" i="20"/>
  <c r="BG513" i="20"/>
  <c r="BG514" i="20"/>
  <c r="BG515" i="20"/>
  <c r="BG516" i="20"/>
  <c r="BG517" i="20"/>
  <c r="BG518" i="20"/>
  <c r="BG519" i="20"/>
  <c r="BG520" i="20"/>
  <c r="BG521" i="20"/>
  <c r="BG522" i="20"/>
  <c r="BG523" i="20"/>
  <c r="BG524" i="20"/>
  <c r="BG525" i="20"/>
  <c r="BG526" i="20"/>
  <c r="BG527" i="20"/>
  <c r="BG528" i="20"/>
  <c r="BG529" i="20"/>
  <c r="BG530" i="20"/>
  <c r="BG531" i="20"/>
  <c r="BG532" i="20"/>
  <c r="BG533" i="20"/>
  <c r="BG534" i="20"/>
  <c r="BG535" i="20"/>
  <c r="BG536" i="20"/>
  <c r="BG537" i="20"/>
  <c r="BG538" i="20"/>
  <c r="BG539" i="20"/>
  <c r="BG540" i="20"/>
  <c r="BG541" i="20"/>
  <c r="BG542" i="20"/>
  <c r="BG543" i="20"/>
  <c r="BG544" i="20"/>
  <c r="BG545" i="20"/>
  <c r="BG546" i="20"/>
  <c r="BG547" i="20"/>
  <c r="BG548" i="20"/>
  <c r="BG549" i="20"/>
  <c r="BG550" i="20"/>
  <c r="BG551" i="20"/>
  <c r="BG552" i="20"/>
  <c r="BG553" i="20"/>
  <c r="BG554" i="20"/>
  <c r="BG555" i="20"/>
  <c r="BG556" i="20"/>
  <c r="BG557" i="20"/>
  <c r="BG558" i="20"/>
  <c r="BG559" i="20"/>
  <c r="BG560" i="20"/>
  <c r="BG561" i="20"/>
  <c r="BG562" i="20"/>
  <c r="BG563" i="20"/>
  <c r="BG564" i="20"/>
  <c r="BG565" i="20"/>
  <c r="BF2" i="20"/>
  <c r="BF3" i="20"/>
  <c r="BF4" i="20"/>
  <c r="BF5" i="20"/>
  <c r="BF6" i="20"/>
  <c r="BF7" i="20"/>
  <c r="BF8" i="20"/>
  <c r="BF9" i="20"/>
  <c r="BF10" i="20"/>
  <c r="BF11" i="20"/>
  <c r="BF12" i="20"/>
  <c r="BF13" i="20"/>
  <c r="BF14" i="20"/>
  <c r="BF15" i="20"/>
  <c r="BF16" i="20"/>
  <c r="BF17" i="20"/>
  <c r="BF18" i="20"/>
  <c r="BF19" i="20"/>
  <c r="BF20" i="20"/>
  <c r="BF21" i="20"/>
  <c r="BF22" i="20"/>
  <c r="BF23" i="20"/>
  <c r="BF24" i="20"/>
  <c r="BF25" i="20"/>
  <c r="BF26" i="20"/>
  <c r="BF27" i="20"/>
  <c r="BF28" i="20"/>
  <c r="BF29" i="20"/>
  <c r="BF30" i="20"/>
  <c r="BF31" i="20"/>
  <c r="BF32" i="20"/>
  <c r="BF33" i="20"/>
  <c r="BF34" i="20"/>
  <c r="BF35" i="20"/>
  <c r="BF36" i="20"/>
  <c r="BF37" i="20"/>
  <c r="BF38" i="20"/>
  <c r="BF39" i="20"/>
  <c r="BF40" i="20"/>
  <c r="BF41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76" i="20"/>
  <c r="BF77" i="20"/>
  <c r="BF78" i="20"/>
  <c r="BF79" i="20"/>
  <c r="BF80" i="20"/>
  <c r="BF81" i="20"/>
  <c r="BF82" i="20"/>
  <c r="BF83" i="20"/>
  <c r="BF84" i="20"/>
  <c r="BF85" i="20"/>
  <c r="BF86" i="20"/>
  <c r="BF87" i="20"/>
  <c r="BF88" i="20"/>
  <c r="BF89" i="20"/>
  <c r="BF90" i="20"/>
  <c r="BF91" i="20"/>
  <c r="BF92" i="20"/>
  <c r="BF93" i="20"/>
  <c r="BF94" i="20"/>
  <c r="BF95" i="20"/>
  <c r="BF96" i="20"/>
  <c r="BF97" i="20"/>
  <c r="BF98" i="20"/>
  <c r="BF99" i="20"/>
  <c r="BF100" i="20"/>
  <c r="BF101" i="20"/>
  <c r="BF102" i="20"/>
  <c r="BF103" i="20"/>
  <c r="BF104" i="20"/>
  <c r="BF105" i="20"/>
  <c r="BF106" i="20"/>
  <c r="BF107" i="20"/>
  <c r="BF108" i="20"/>
  <c r="BF109" i="20"/>
  <c r="BF110" i="20"/>
  <c r="BF111" i="20"/>
  <c r="BF112" i="20"/>
  <c r="BF113" i="20"/>
  <c r="BF114" i="20"/>
  <c r="BF115" i="20"/>
  <c r="BF116" i="20"/>
  <c r="BF117" i="20"/>
  <c r="BF118" i="20"/>
  <c r="BF119" i="20"/>
  <c r="BF120" i="20"/>
  <c r="BF121" i="20"/>
  <c r="BF122" i="20"/>
  <c r="BF123" i="20"/>
  <c r="BF124" i="20"/>
  <c r="BF125" i="20"/>
  <c r="BF126" i="20"/>
  <c r="BF127" i="20"/>
  <c r="BF128" i="20"/>
  <c r="BF129" i="20"/>
  <c r="BF130" i="20"/>
  <c r="BF131" i="20"/>
  <c r="BF132" i="20"/>
  <c r="BF133" i="20"/>
  <c r="BF134" i="20"/>
  <c r="BF135" i="20"/>
  <c r="BF136" i="20"/>
  <c r="BF137" i="20"/>
  <c r="BF138" i="20"/>
  <c r="BF139" i="20"/>
  <c r="BF140" i="20"/>
  <c r="BF141" i="20"/>
  <c r="BF142" i="20"/>
  <c r="BF143" i="20"/>
  <c r="BF144" i="20"/>
  <c r="BF145" i="20"/>
  <c r="BF146" i="20"/>
  <c r="BF147" i="20"/>
  <c r="BF148" i="20"/>
  <c r="BF149" i="20"/>
  <c r="BF150" i="20"/>
  <c r="BF151" i="20"/>
  <c r="BF152" i="20"/>
  <c r="BF153" i="20"/>
  <c r="BF154" i="20"/>
  <c r="BF155" i="20"/>
  <c r="BF156" i="20"/>
  <c r="BF157" i="20"/>
  <c r="BF158" i="20"/>
  <c r="BF159" i="20"/>
  <c r="BF160" i="20"/>
  <c r="BF161" i="20"/>
  <c r="BF162" i="20"/>
  <c r="BF163" i="20"/>
  <c r="BF164" i="20"/>
  <c r="BF165" i="20"/>
  <c r="BF166" i="20"/>
  <c r="BF167" i="20"/>
  <c r="BF168" i="20"/>
  <c r="BF169" i="20"/>
  <c r="BF170" i="20"/>
  <c r="BF171" i="20"/>
  <c r="BF172" i="20"/>
  <c r="BF173" i="20"/>
  <c r="BF174" i="20"/>
  <c r="BF175" i="20"/>
  <c r="BF176" i="20"/>
  <c r="BF177" i="20"/>
  <c r="BF178" i="20"/>
  <c r="BF179" i="20"/>
  <c r="BF180" i="20"/>
  <c r="BF181" i="20"/>
  <c r="BF182" i="20"/>
  <c r="BF183" i="20"/>
  <c r="BF184" i="20"/>
  <c r="BF185" i="20"/>
  <c r="BF186" i="20"/>
  <c r="BF187" i="20"/>
  <c r="BF188" i="20"/>
  <c r="BF189" i="20"/>
  <c r="BF190" i="20"/>
  <c r="BF191" i="20"/>
  <c r="BF192" i="20"/>
  <c r="BF193" i="20"/>
  <c r="BF194" i="20"/>
  <c r="BF195" i="20"/>
  <c r="BF196" i="20"/>
  <c r="BF197" i="20"/>
  <c r="BF198" i="20"/>
  <c r="BF199" i="20"/>
  <c r="BF200" i="20"/>
  <c r="BF201" i="20"/>
  <c r="BF202" i="20"/>
  <c r="BF203" i="20"/>
  <c r="BF204" i="20"/>
  <c r="BF205" i="20"/>
  <c r="BF206" i="20"/>
  <c r="BF207" i="20"/>
  <c r="BF208" i="20"/>
  <c r="BF209" i="20"/>
  <c r="BF210" i="20"/>
  <c r="BF211" i="20"/>
  <c r="BF212" i="20"/>
  <c r="BF213" i="20"/>
  <c r="BF214" i="20"/>
  <c r="BF215" i="20"/>
  <c r="BF216" i="20"/>
  <c r="BF217" i="20"/>
  <c r="BF218" i="20"/>
  <c r="BF219" i="20"/>
  <c r="BF220" i="20"/>
  <c r="BF221" i="20"/>
  <c r="BF222" i="20"/>
  <c r="BF223" i="20"/>
  <c r="BF224" i="20"/>
  <c r="BF225" i="20"/>
  <c r="BF226" i="20"/>
  <c r="BF227" i="20"/>
  <c r="BF228" i="20"/>
  <c r="BF229" i="20"/>
  <c r="BF230" i="20"/>
  <c r="BF231" i="20"/>
  <c r="BF232" i="20"/>
  <c r="BF233" i="20"/>
  <c r="BF234" i="20"/>
  <c r="BF235" i="20"/>
  <c r="BF236" i="20"/>
  <c r="BF237" i="20"/>
  <c r="BF238" i="20"/>
  <c r="BF239" i="20"/>
  <c r="BF240" i="20"/>
  <c r="BF241" i="20"/>
  <c r="BF242" i="20"/>
  <c r="BF243" i="20"/>
  <c r="BF244" i="20"/>
  <c r="BF245" i="20"/>
  <c r="BF246" i="20"/>
  <c r="BF247" i="20"/>
  <c r="BF248" i="20"/>
  <c r="BF249" i="20"/>
  <c r="BF250" i="20"/>
  <c r="BF251" i="20"/>
  <c r="BF252" i="20"/>
  <c r="BF253" i="20"/>
  <c r="BF254" i="20"/>
  <c r="BF255" i="20"/>
  <c r="BF256" i="20"/>
  <c r="BF257" i="20"/>
  <c r="BF258" i="20"/>
  <c r="BF259" i="20"/>
  <c r="BF260" i="20"/>
  <c r="BF261" i="20"/>
  <c r="BF262" i="20"/>
  <c r="BF263" i="20"/>
  <c r="BF264" i="20"/>
  <c r="BF265" i="20"/>
  <c r="BF266" i="20"/>
  <c r="BF267" i="20"/>
  <c r="BF268" i="20"/>
  <c r="BF269" i="20"/>
  <c r="BF270" i="20"/>
  <c r="BF271" i="20"/>
  <c r="BF272" i="20"/>
  <c r="BF273" i="20"/>
  <c r="BF274" i="20"/>
  <c r="BF275" i="20"/>
  <c r="BF276" i="20"/>
  <c r="BF277" i="20"/>
  <c r="BF278" i="20"/>
  <c r="BF279" i="20"/>
  <c r="BF280" i="20"/>
  <c r="BF281" i="20"/>
  <c r="BF282" i="20"/>
  <c r="BF283" i="20"/>
  <c r="BF284" i="20"/>
  <c r="BF285" i="20"/>
  <c r="BF286" i="20"/>
  <c r="BF287" i="20"/>
  <c r="BF288" i="20"/>
  <c r="BF289" i="20"/>
  <c r="BF290" i="20"/>
  <c r="BF291" i="20"/>
  <c r="BF292" i="20"/>
  <c r="BF293" i="20"/>
  <c r="BF294" i="20"/>
  <c r="BF295" i="20"/>
  <c r="BF296" i="20"/>
  <c r="BF297" i="20"/>
  <c r="BF298" i="20"/>
  <c r="BF299" i="20"/>
  <c r="BF300" i="20"/>
  <c r="BF301" i="20"/>
  <c r="BF302" i="20"/>
  <c r="BF303" i="20"/>
  <c r="BF304" i="20"/>
  <c r="BF305" i="20"/>
  <c r="BF306" i="20"/>
  <c r="BF307" i="20"/>
  <c r="BF308" i="20"/>
  <c r="BF309" i="20"/>
  <c r="BF310" i="20"/>
  <c r="BF311" i="20"/>
  <c r="BF312" i="20"/>
  <c r="BF313" i="20"/>
  <c r="BF314" i="20"/>
  <c r="BF315" i="20"/>
  <c r="BF316" i="20"/>
  <c r="BF317" i="20"/>
  <c r="BF318" i="20"/>
  <c r="BF319" i="20"/>
  <c r="BF320" i="20"/>
  <c r="BF321" i="20"/>
  <c r="BF322" i="20"/>
  <c r="BF323" i="20"/>
  <c r="BF324" i="20"/>
  <c r="BF325" i="20"/>
  <c r="BF326" i="20"/>
  <c r="BF327" i="20"/>
  <c r="BF328" i="20"/>
  <c r="BF329" i="20"/>
  <c r="BF330" i="20"/>
  <c r="BF331" i="20"/>
  <c r="BF332" i="20"/>
  <c r="BF333" i="20"/>
  <c r="BF334" i="20"/>
  <c r="BF335" i="20"/>
  <c r="BF336" i="20"/>
  <c r="BF337" i="20"/>
  <c r="BF338" i="20"/>
  <c r="BF339" i="20"/>
  <c r="BF340" i="20"/>
  <c r="BF341" i="20"/>
  <c r="BF342" i="20"/>
  <c r="BF343" i="20"/>
  <c r="BF344" i="20"/>
  <c r="BF345" i="20"/>
  <c r="BF346" i="20"/>
  <c r="BF347" i="20"/>
  <c r="BF348" i="20"/>
  <c r="BF349" i="20"/>
  <c r="BF350" i="20"/>
  <c r="BF351" i="20"/>
  <c r="BF352" i="20"/>
  <c r="BF353" i="20"/>
  <c r="BF354" i="20"/>
  <c r="BF355" i="20"/>
  <c r="BF356" i="20"/>
  <c r="BF357" i="20"/>
  <c r="BF358" i="20"/>
  <c r="BF359" i="20"/>
  <c r="BF360" i="20"/>
  <c r="BF361" i="20"/>
  <c r="BF362" i="20"/>
  <c r="BF363" i="20"/>
  <c r="BF364" i="20"/>
  <c r="BF365" i="20"/>
  <c r="BF366" i="20"/>
  <c r="BF367" i="20"/>
  <c r="BF368" i="20"/>
  <c r="BF369" i="20"/>
  <c r="BF370" i="20"/>
  <c r="BF371" i="20"/>
  <c r="BF372" i="20"/>
  <c r="BF373" i="20"/>
  <c r="BF374" i="20"/>
  <c r="BF375" i="20"/>
  <c r="BF376" i="20"/>
  <c r="BF377" i="20"/>
  <c r="BF378" i="20"/>
  <c r="BF379" i="20"/>
  <c r="BF380" i="20"/>
  <c r="BF381" i="20"/>
  <c r="BF382" i="20"/>
  <c r="BF383" i="20"/>
  <c r="BF384" i="20"/>
  <c r="BF385" i="20"/>
  <c r="BF386" i="20"/>
  <c r="BF387" i="20"/>
  <c r="BF388" i="20"/>
  <c r="BF389" i="20"/>
  <c r="BF390" i="20"/>
  <c r="BF391" i="20"/>
  <c r="BF392" i="20"/>
  <c r="BF393" i="20"/>
  <c r="BF394" i="20"/>
  <c r="BF395" i="20"/>
  <c r="BF396" i="20"/>
  <c r="BF397" i="20"/>
  <c r="BF398" i="20"/>
  <c r="BF399" i="20"/>
  <c r="BF400" i="20"/>
  <c r="BF401" i="20"/>
  <c r="BF402" i="20"/>
  <c r="BF403" i="20"/>
  <c r="BF404" i="20"/>
  <c r="BF405" i="20"/>
  <c r="BF406" i="20"/>
  <c r="BF407" i="20"/>
  <c r="BF408" i="20"/>
  <c r="BF409" i="20"/>
  <c r="BF410" i="20"/>
  <c r="BF411" i="20"/>
  <c r="BF412" i="20"/>
  <c r="BF413" i="20"/>
  <c r="BF414" i="20"/>
  <c r="BF415" i="20"/>
  <c r="BF416" i="20"/>
  <c r="BF417" i="20"/>
  <c r="BF418" i="20"/>
  <c r="BF419" i="20"/>
  <c r="BF420" i="20"/>
  <c r="BF421" i="20"/>
  <c r="BF422" i="20"/>
  <c r="BF423" i="20"/>
  <c r="BF424" i="20"/>
  <c r="BF425" i="20"/>
  <c r="BF426" i="20"/>
  <c r="BF427" i="20"/>
  <c r="BF428" i="20"/>
  <c r="BF429" i="20"/>
  <c r="BF430" i="20"/>
  <c r="BF431" i="20"/>
  <c r="BF432" i="20"/>
  <c r="BF433" i="20"/>
  <c r="BF434" i="20"/>
  <c r="BF435" i="20"/>
  <c r="BF436" i="20"/>
  <c r="BF437" i="20"/>
  <c r="BF438" i="20"/>
  <c r="BF439" i="20"/>
  <c r="BF440" i="20"/>
  <c r="BF441" i="20"/>
  <c r="BF442" i="20"/>
  <c r="BF443" i="20"/>
  <c r="BF444" i="20"/>
  <c r="BF445" i="20"/>
  <c r="BF446" i="20"/>
  <c r="BF447" i="20"/>
  <c r="BF448" i="20"/>
  <c r="BF449" i="20"/>
  <c r="BF450" i="20"/>
  <c r="BF451" i="20"/>
  <c r="BF452" i="20"/>
  <c r="BF453" i="20"/>
  <c r="BF454" i="20"/>
  <c r="BF455" i="20"/>
  <c r="BF456" i="20"/>
  <c r="BF457" i="20"/>
  <c r="BF458" i="20"/>
  <c r="BF459" i="20"/>
  <c r="BF460" i="20"/>
  <c r="BF461" i="20"/>
  <c r="BF462" i="20"/>
  <c r="BF463" i="20"/>
  <c r="BF464" i="20"/>
  <c r="BF465" i="20"/>
  <c r="BF466" i="20"/>
  <c r="BF467" i="20"/>
  <c r="BF468" i="20"/>
  <c r="BF469" i="20"/>
  <c r="BF470" i="20"/>
  <c r="BF471" i="20"/>
  <c r="BF472" i="20"/>
  <c r="BF473" i="20"/>
  <c r="BF474" i="20"/>
  <c r="BF475" i="20"/>
  <c r="BF476" i="20"/>
  <c r="BF477" i="20"/>
  <c r="BF478" i="20"/>
  <c r="BF479" i="20"/>
  <c r="BF480" i="20"/>
  <c r="BF481" i="20"/>
  <c r="BF482" i="20"/>
  <c r="BF483" i="20"/>
  <c r="BF484" i="20"/>
  <c r="BF485" i="20"/>
  <c r="BF486" i="20"/>
  <c r="BF487" i="20"/>
  <c r="BF488" i="20"/>
  <c r="BF489" i="20"/>
  <c r="BF490" i="20"/>
  <c r="BF491" i="20"/>
  <c r="BF492" i="20"/>
  <c r="BF493" i="20"/>
  <c r="BF494" i="20"/>
  <c r="BF495" i="20"/>
  <c r="BF496" i="20"/>
  <c r="BF497" i="20"/>
  <c r="BF498" i="20"/>
  <c r="BF499" i="20"/>
  <c r="BF500" i="20"/>
  <c r="BF501" i="20"/>
  <c r="BF502" i="20"/>
  <c r="BF503" i="20"/>
  <c r="BF504" i="20"/>
  <c r="BF505" i="20"/>
  <c r="BF506" i="20"/>
  <c r="BF507" i="20"/>
  <c r="BF508" i="20"/>
  <c r="BF509" i="20"/>
  <c r="BF510" i="20"/>
  <c r="BF511" i="20"/>
  <c r="BF512" i="20"/>
  <c r="BF513" i="20"/>
  <c r="BF514" i="20"/>
  <c r="BF515" i="20"/>
  <c r="BF516" i="20"/>
  <c r="BF517" i="20"/>
  <c r="BF518" i="20"/>
  <c r="BF519" i="20"/>
  <c r="BF520" i="20"/>
  <c r="BF521" i="20"/>
  <c r="BF522" i="20"/>
  <c r="BF523" i="20"/>
  <c r="BF524" i="20"/>
  <c r="BF525" i="20"/>
  <c r="BF526" i="20"/>
  <c r="BF527" i="20"/>
  <c r="BF528" i="20"/>
  <c r="BF529" i="20"/>
  <c r="BF530" i="20"/>
  <c r="BF531" i="20"/>
  <c r="BF532" i="20"/>
  <c r="BF533" i="20"/>
  <c r="BF534" i="20"/>
  <c r="BF535" i="20"/>
  <c r="BF536" i="20"/>
  <c r="BF537" i="20"/>
  <c r="BF538" i="20"/>
  <c r="BF539" i="20"/>
  <c r="BF540" i="20"/>
  <c r="BF541" i="20"/>
  <c r="BF542" i="20"/>
  <c r="BF543" i="20"/>
  <c r="BF544" i="20"/>
  <c r="BF545" i="20"/>
  <c r="BF546" i="20"/>
  <c r="BF547" i="20"/>
  <c r="BF548" i="20"/>
  <c r="BF549" i="20"/>
  <c r="BF550" i="20"/>
  <c r="BF551" i="20"/>
  <c r="BF552" i="20"/>
  <c r="BF553" i="20"/>
  <c r="BF554" i="20"/>
  <c r="BF555" i="20"/>
  <c r="BF556" i="20"/>
  <c r="BF557" i="20"/>
  <c r="BF558" i="20"/>
  <c r="BF559" i="20"/>
  <c r="BF560" i="20"/>
  <c r="BF561" i="20"/>
  <c r="BF562" i="20"/>
  <c r="BF563" i="20"/>
  <c r="BF564" i="20"/>
  <c r="BF565" i="20"/>
  <c r="BE2" i="20"/>
  <c r="BE3" i="20"/>
  <c r="BE4" i="20"/>
  <c r="BE5" i="20"/>
  <c r="BE6" i="20"/>
  <c r="BE7" i="20"/>
  <c r="BE8" i="20"/>
  <c r="BE9" i="20"/>
  <c r="BE10" i="20"/>
  <c r="BE11" i="20"/>
  <c r="BE12" i="20"/>
  <c r="BE13" i="20"/>
  <c r="BE14" i="20"/>
  <c r="BE15" i="20"/>
  <c r="BE16" i="20"/>
  <c r="BE17" i="20"/>
  <c r="BE18" i="20"/>
  <c r="BE19" i="20"/>
  <c r="BE20" i="20"/>
  <c r="BE21" i="20"/>
  <c r="BE22" i="20"/>
  <c r="BE23" i="20"/>
  <c r="BE24" i="20"/>
  <c r="BE25" i="20"/>
  <c r="BE26" i="20"/>
  <c r="BE27" i="20"/>
  <c r="BE28" i="20"/>
  <c r="BE29" i="20"/>
  <c r="BE30" i="20"/>
  <c r="BE31" i="20"/>
  <c r="BE32" i="20"/>
  <c r="BE33" i="20"/>
  <c r="BE34" i="20"/>
  <c r="BE35" i="20"/>
  <c r="BE36" i="20"/>
  <c r="BE37" i="20"/>
  <c r="BE38" i="20"/>
  <c r="BE39" i="20"/>
  <c r="BE40" i="20"/>
  <c r="BE41" i="20"/>
  <c r="BE42" i="20"/>
  <c r="BE43" i="20"/>
  <c r="BE44" i="20"/>
  <c r="BE45" i="20"/>
  <c r="BE46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7" i="20"/>
  <c r="BE68" i="20"/>
  <c r="BE69" i="20"/>
  <c r="BE70" i="20"/>
  <c r="BE71" i="20"/>
  <c r="BE72" i="20"/>
  <c r="BE73" i="20"/>
  <c r="BE74" i="20"/>
  <c r="BE75" i="20"/>
  <c r="BE76" i="20"/>
  <c r="BE77" i="20"/>
  <c r="BE78" i="20"/>
  <c r="BE79" i="20"/>
  <c r="BE80" i="20"/>
  <c r="BE81" i="20"/>
  <c r="BE82" i="20"/>
  <c r="BE83" i="20"/>
  <c r="BE84" i="20"/>
  <c r="BE85" i="20"/>
  <c r="BE86" i="20"/>
  <c r="BE87" i="20"/>
  <c r="BE88" i="20"/>
  <c r="BE89" i="20"/>
  <c r="BE90" i="20"/>
  <c r="BE91" i="20"/>
  <c r="BE92" i="20"/>
  <c r="BE93" i="20"/>
  <c r="BE94" i="20"/>
  <c r="BE95" i="20"/>
  <c r="BE96" i="20"/>
  <c r="BE97" i="20"/>
  <c r="BE98" i="20"/>
  <c r="BE99" i="20"/>
  <c r="BE100" i="20"/>
  <c r="BE101" i="20"/>
  <c r="BE102" i="20"/>
  <c r="BE103" i="20"/>
  <c r="BE104" i="20"/>
  <c r="BE105" i="20"/>
  <c r="BE106" i="20"/>
  <c r="BE107" i="20"/>
  <c r="BE108" i="20"/>
  <c r="BE109" i="20"/>
  <c r="BE110" i="20"/>
  <c r="BE111" i="20"/>
  <c r="BE112" i="20"/>
  <c r="BE113" i="20"/>
  <c r="BE114" i="20"/>
  <c r="BE115" i="20"/>
  <c r="BE116" i="20"/>
  <c r="BE117" i="20"/>
  <c r="BE118" i="20"/>
  <c r="BE119" i="20"/>
  <c r="BE120" i="20"/>
  <c r="BE121" i="20"/>
  <c r="BE122" i="20"/>
  <c r="BE123" i="20"/>
  <c r="BE124" i="20"/>
  <c r="BE125" i="20"/>
  <c r="BE126" i="20"/>
  <c r="BE127" i="20"/>
  <c r="BE128" i="20"/>
  <c r="BE129" i="20"/>
  <c r="BE130" i="20"/>
  <c r="BE131" i="20"/>
  <c r="BE132" i="20"/>
  <c r="BE133" i="20"/>
  <c r="BE134" i="20"/>
  <c r="BE135" i="20"/>
  <c r="BE136" i="20"/>
  <c r="BE137" i="20"/>
  <c r="BE138" i="20"/>
  <c r="BE139" i="20"/>
  <c r="BE140" i="20"/>
  <c r="BE141" i="20"/>
  <c r="BE142" i="20"/>
  <c r="BE143" i="20"/>
  <c r="BE144" i="20"/>
  <c r="BE145" i="20"/>
  <c r="BE146" i="20"/>
  <c r="BE147" i="20"/>
  <c r="BE148" i="20"/>
  <c r="BE149" i="20"/>
  <c r="BE150" i="20"/>
  <c r="BE151" i="20"/>
  <c r="BE152" i="20"/>
  <c r="BE153" i="20"/>
  <c r="BE154" i="20"/>
  <c r="BE155" i="20"/>
  <c r="BE156" i="20"/>
  <c r="BE157" i="20"/>
  <c r="BE158" i="20"/>
  <c r="BE159" i="20"/>
  <c r="BE160" i="20"/>
  <c r="BE161" i="20"/>
  <c r="BE162" i="20"/>
  <c r="BE163" i="20"/>
  <c r="BE164" i="20"/>
  <c r="BE165" i="20"/>
  <c r="BE166" i="20"/>
  <c r="BE167" i="20"/>
  <c r="BE168" i="20"/>
  <c r="BE169" i="20"/>
  <c r="BE170" i="20"/>
  <c r="BE171" i="20"/>
  <c r="BE172" i="20"/>
  <c r="BE173" i="20"/>
  <c r="BE174" i="20"/>
  <c r="BE175" i="20"/>
  <c r="BE176" i="20"/>
  <c r="BE177" i="20"/>
  <c r="BE178" i="20"/>
  <c r="BE179" i="20"/>
  <c r="BE180" i="20"/>
  <c r="BE181" i="20"/>
  <c r="BE182" i="20"/>
  <c r="BE183" i="20"/>
  <c r="BE184" i="20"/>
  <c r="BE185" i="20"/>
  <c r="BE186" i="20"/>
  <c r="BE187" i="20"/>
  <c r="BE188" i="20"/>
  <c r="BE189" i="20"/>
  <c r="BE190" i="20"/>
  <c r="BE191" i="20"/>
  <c r="BE192" i="20"/>
  <c r="BE193" i="20"/>
  <c r="BE194" i="20"/>
  <c r="BE195" i="20"/>
  <c r="BE196" i="20"/>
  <c r="BE197" i="20"/>
  <c r="BE198" i="20"/>
  <c r="BE199" i="20"/>
  <c r="BE200" i="20"/>
  <c r="BE201" i="20"/>
  <c r="BE202" i="20"/>
  <c r="BE203" i="20"/>
  <c r="BE204" i="20"/>
  <c r="BE205" i="20"/>
  <c r="BE206" i="20"/>
  <c r="BE207" i="20"/>
  <c r="BE208" i="20"/>
  <c r="BE209" i="20"/>
  <c r="BE210" i="20"/>
  <c r="BE211" i="20"/>
  <c r="BE212" i="20"/>
  <c r="BE213" i="20"/>
  <c r="BE214" i="20"/>
  <c r="BE215" i="20"/>
  <c r="BE216" i="20"/>
  <c r="BE217" i="20"/>
  <c r="BE218" i="20"/>
  <c r="BE219" i="20"/>
  <c r="BE220" i="20"/>
  <c r="BE221" i="20"/>
  <c r="BE222" i="20"/>
  <c r="BE223" i="20"/>
  <c r="BE224" i="20"/>
  <c r="BE225" i="20"/>
  <c r="BE226" i="20"/>
  <c r="BE227" i="20"/>
  <c r="BE228" i="20"/>
  <c r="BE229" i="20"/>
  <c r="BE230" i="20"/>
  <c r="BE231" i="20"/>
  <c r="BE232" i="20"/>
  <c r="BE233" i="20"/>
  <c r="BE234" i="20"/>
  <c r="BE235" i="20"/>
  <c r="BE236" i="20"/>
  <c r="BE237" i="20"/>
  <c r="BE238" i="20"/>
  <c r="BE239" i="20"/>
  <c r="BE240" i="20"/>
  <c r="BE241" i="20"/>
  <c r="BE242" i="20"/>
  <c r="BE243" i="20"/>
  <c r="BE244" i="20"/>
  <c r="BE245" i="20"/>
  <c r="BE246" i="20"/>
  <c r="BE247" i="20"/>
  <c r="BE248" i="20"/>
  <c r="BE249" i="20"/>
  <c r="BE250" i="20"/>
  <c r="BE251" i="20"/>
  <c r="BE252" i="20"/>
  <c r="BE253" i="20"/>
  <c r="BE254" i="20"/>
  <c r="BE255" i="20"/>
  <c r="BE256" i="20"/>
  <c r="BE257" i="20"/>
  <c r="BE258" i="20"/>
  <c r="BE259" i="20"/>
  <c r="BE260" i="20"/>
  <c r="BE261" i="20"/>
  <c r="BE262" i="20"/>
  <c r="BE263" i="20"/>
  <c r="BE264" i="20"/>
  <c r="BE265" i="20"/>
  <c r="BE266" i="20"/>
  <c r="BE267" i="20"/>
  <c r="BE268" i="20"/>
  <c r="BE269" i="20"/>
  <c r="BE270" i="20"/>
  <c r="BE271" i="20"/>
  <c r="BE272" i="20"/>
  <c r="BE273" i="20"/>
  <c r="BE274" i="20"/>
  <c r="BE275" i="20"/>
  <c r="BE276" i="20"/>
  <c r="BE277" i="20"/>
  <c r="BE278" i="20"/>
  <c r="BE279" i="20"/>
  <c r="BE280" i="20"/>
  <c r="BE281" i="20"/>
  <c r="BE282" i="20"/>
  <c r="BE283" i="20"/>
  <c r="BE284" i="20"/>
  <c r="BE285" i="20"/>
  <c r="BE286" i="20"/>
  <c r="BE287" i="20"/>
  <c r="BE288" i="20"/>
  <c r="BE289" i="20"/>
  <c r="BE290" i="20"/>
  <c r="BE291" i="20"/>
  <c r="BE292" i="20"/>
  <c r="BE293" i="20"/>
  <c r="BE294" i="20"/>
  <c r="BE295" i="20"/>
  <c r="BE296" i="20"/>
  <c r="BE297" i="20"/>
  <c r="BE298" i="20"/>
  <c r="BE299" i="20"/>
  <c r="BE300" i="20"/>
  <c r="BE301" i="20"/>
  <c r="BE302" i="20"/>
  <c r="BE303" i="20"/>
  <c r="BE304" i="20"/>
  <c r="BE305" i="20"/>
  <c r="BE306" i="20"/>
  <c r="BE307" i="20"/>
  <c r="BE308" i="20"/>
  <c r="BE309" i="20"/>
  <c r="BE310" i="20"/>
  <c r="BE311" i="20"/>
  <c r="BE312" i="20"/>
  <c r="BE313" i="20"/>
  <c r="BE314" i="20"/>
  <c r="BE315" i="20"/>
  <c r="BE316" i="20"/>
  <c r="BE317" i="20"/>
  <c r="BE318" i="20"/>
  <c r="BE319" i="20"/>
  <c r="BE320" i="20"/>
  <c r="BE321" i="20"/>
  <c r="BE322" i="20"/>
  <c r="BE323" i="20"/>
  <c r="BE324" i="20"/>
  <c r="BE325" i="20"/>
  <c r="BE326" i="20"/>
  <c r="BE327" i="20"/>
  <c r="BE328" i="20"/>
  <c r="BE329" i="20"/>
  <c r="BE330" i="20"/>
  <c r="BE331" i="20"/>
  <c r="BE332" i="20"/>
  <c r="BE333" i="20"/>
  <c r="BE334" i="20"/>
  <c r="BE335" i="20"/>
  <c r="BE336" i="20"/>
  <c r="BE337" i="20"/>
  <c r="BE338" i="20"/>
  <c r="BE339" i="20"/>
  <c r="BE340" i="20"/>
  <c r="BE341" i="20"/>
  <c r="BE342" i="20"/>
  <c r="BE343" i="20"/>
  <c r="BE344" i="20"/>
  <c r="BE345" i="20"/>
  <c r="BE346" i="20"/>
  <c r="BE347" i="20"/>
  <c r="BE348" i="20"/>
  <c r="BE349" i="20"/>
  <c r="BE350" i="20"/>
  <c r="BE351" i="20"/>
  <c r="BE352" i="20"/>
  <c r="BE353" i="20"/>
  <c r="BE354" i="20"/>
  <c r="BE355" i="20"/>
  <c r="BE356" i="20"/>
  <c r="BE357" i="20"/>
  <c r="BE358" i="20"/>
  <c r="BE359" i="20"/>
  <c r="BE360" i="20"/>
  <c r="BE361" i="20"/>
  <c r="BE362" i="20"/>
  <c r="BE363" i="20"/>
  <c r="BE364" i="20"/>
  <c r="BE365" i="20"/>
  <c r="BE366" i="20"/>
  <c r="BE367" i="20"/>
  <c r="BE368" i="20"/>
  <c r="BE369" i="20"/>
  <c r="BE370" i="20"/>
  <c r="BE371" i="20"/>
  <c r="BE372" i="20"/>
  <c r="BE373" i="20"/>
  <c r="BE374" i="20"/>
  <c r="BE375" i="20"/>
  <c r="BE376" i="20"/>
  <c r="BE377" i="20"/>
  <c r="BE378" i="20"/>
  <c r="BE379" i="20"/>
  <c r="BE380" i="20"/>
  <c r="BE381" i="20"/>
  <c r="BE382" i="20"/>
  <c r="BE383" i="20"/>
  <c r="BE384" i="20"/>
  <c r="BE385" i="20"/>
  <c r="BE386" i="20"/>
  <c r="BE387" i="20"/>
  <c r="BE388" i="20"/>
  <c r="BE389" i="20"/>
  <c r="BE390" i="20"/>
  <c r="BE391" i="20"/>
  <c r="BE392" i="20"/>
  <c r="BE393" i="20"/>
  <c r="BE394" i="20"/>
  <c r="BE395" i="20"/>
  <c r="BE396" i="20"/>
  <c r="BE397" i="20"/>
  <c r="BE398" i="20"/>
  <c r="BE399" i="20"/>
  <c r="BE400" i="20"/>
  <c r="BE401" i="20"/>
  <c r="BE402" i="20"/>
  <c r="BE403" i="20"/>
  <c r="BE404" i="20"/>
  <c r="BE405" i="20"/>
  <c r="BE406" i="20"/>
  <c r="BE407" i="20"/>
  <c r="BE408" i="20"/>
  <c r="BE409" i="20"/>
  <c r="BE410" i="20"/>
  <c r="BE411" i="20"/>
  <c r="BE412" i="20"/>
  <c r="BE413" i="20"/>
  <c r="BE414" i="20"/>
  <c r="BE415" i="20"/>
  <c r="BE416" i="20"/>
  <c r="BE417" i="20"/>
  <c r="BE418" i="20"/>
  <c r="BE419" i="20"/>
  <c r="BE420" i="20"/>
  <c r="BE421" i="20"/>
  <c r="BE422" i="20"/>
  <c r="BE423" i="20"/>
  <c r="BE424" i="20"/>
  <c r="BE425" i="20"/>
  <c r="BE426" i="20"/>
  <c r="BE427" i="20"/>
  <c r="BE428" i="20"/>
  <c r="BE429" i="20"/>
  <c r="BE430" i="20"/>
  <c r="BE431" i="20"/>
  <c r="BE432" i="20"/>
  <c r="BE433" i="20"/>
  <c r="BE434" i="20"/>
  <c r="BE435" i="20"/>
  <c r="BE436" i="20"/>
  <c r="BE437" i="20"/>
  <c r="BE438" i="20"/>
  <c r="BE439" i="20"/>
  <c r="BE440" i="20"/>
  <c r="BE441" i="20"/>
  <c r="BE442" i="20"/>
  <c r="BE443" i="20"/>
  <c r="BE444" i="20"/>
  <c r="BE445" i="20"/>
  <c r="BE446" i="20"/>
  <c r="BE447" i="20"/>
  <c r="BE448" i="20"/>
  <c r="BE449" i="20"/>
  <c r="BE450" i="20"/>
  <c r="BE451" i="20"/>
  <c r="BE452" i="20"/>
  <c r="BE453" i="20"/>
  <c r="BE454" i="20"/>
  <c r="BE455" i="20"/>
  <c r="BE456" i="20"/>
  <c r="BE457" i="20"/>
  <c r="BE458" i="20"/>
  <c r="BE459" i="20"/>
  <c r="BE460" i="20"/>
  <c r="BE461" i="20"/>
  <c r="BE462" i="20"/>
  <c r="BE463" i="20"/>
  <c r="BE464" i="20"/>
  <c r="BE465" i="20"/>
  <c r="BE466" i="20"/>
  <c r="BE467" i="20"/>
  <c r="BE468" i="20"/>
  <c r="BE469" i="20"/>
  <c r="BE470" i="20"/>
  <c r="BE471" i="20"/>
  <c r="BE472" i="20"/>
  <c r="BE473" i="20"/>
  <c r="BE474" i="20"/>
  <c r="BE475" i="20"/>
  <c r="BE476" i="20"/>
  <c r="BE477" i="20"/>
  <c r="BE478" i="20"/>
  <c r="BE479" i="20"/>
  <c r="BE480" i="20"/>
  <c r="BE481" i="20"/>
  <c r="BE482" i="20"/>
  <c r="BE483" i="20"/>
  <c r="BE484" i="20"/>
  <c r="BE485" i="20"/>
  <c r="BE486" i="20"/>
  <c r="BE487" i="20"/>
  <c r="BE488" i="20"/>
  <c r="BE489" i="20"/>
  <c r="BE490" i="20"/>
  <c r="BE491" i="20"/>
  <c r="BE492" i="20"/>
  <c r="BE493" i="20"/>
  <c r="BE494" i="20"/>
  <c r="BE495" i="20"/>
  <c r="BE496" i="20"/>
  <c r="BE497" i="20"/>
  <c r="BE498" i="20"/>
  <c r="BE499" i="20"/>
  <c r="BE500" i="20"/>
  <c r="BE501" i="20"/>
  <c r="BE502" i="20"/>
  <c r="BE503" i="20"/>
  <c r="BE504" i="20"/>
  <c r="BE505" i="20"/>
  <c r="BE506" i="20"/>
  <c r="BE507" i="20"/>
  <c r="BE508" i="20"/>
  <c r="BE509" i="20"/>
  <c r="BE510" i="20"/>
  <c r="BE511" i="20"/>
  <c r="BE512" i="20"/>
  <c r="BE513" i="20"/>
  <c r="BE514" i="20"/>
  <c r="BE515" i="20"/>
  <c r="BE516" i="20"/>
  <c r="BE517" i="20"/>
  <c r="BE518" i="20"/>
  <c r="BE519" i="20"/>
  <c r="BE520" i="20"/>
  <c r="BE521" i="20"/>
  <c r="BE522" i="20"/>
  <c r="BE523" i="20"/>
  <c r="BE524" i="20"/>
  <c r="BE525" i="20"/>
  <c r="BE526" i="20"/>
  <c r="BE527" i="20"/>
  <c r="BE528" i="20"/>
  <c r="BE529" i="20"/>
  <c r="BE530" i="20"/>
  <c r="BE531" i="20"/>
  <c r="BE532" i="20"/>
  <c r="BE533" i="20"/>
  <c r="BE534" i="20"/>
  <c r="BE535" i="20"/>
  <c r="BE536" i="20"/>
  <c r="BE537" i="20"/>
  <c r="BE538" i="20"/>
  <c r="BE539" i="20"/>
  <c r="BE540" i="20"/>
  <c r="BE541" i="20"/>
  <c r="BE542" i="20"/>
  <c r="BE543" i="20"/>
  <c r="BE544" i="20"/>
  <c r="BE545" i="20"/>
  <c r="BE546" i="20"/>
  <c r="BE547" i="20"/>
  <c r="BE548" i="20"/>
  <c r="BE549" i="20"/>
  <c r="BE550" i="20"/>
  <c r="BE551" i="20"/>
  <c r="BE552" i="20"/>
  <c r="BE553" i="20"/>
  <c r="BE554" i="20"/>
  <c r="BE555" i="20"/>
  <c r="BE556" i="20"/>
  <c r="BE557" i="20"/>
  <c r="BE558" i="20"/>
  <c r="BE559" i="20"/>
  <c r="BE560" i="20"/>
  <c r="BE561" i="20"/>
  <c r="BE562" i="20"/>
  <c r="BE563" i="20"/>
  <c r="BE564" i="20"/>
  <c r="BE565" i="20"/>
  <c r="BD2" i="20"/>
  <c r="BD3" i="20"/>
  <c r="BD4" i="20"/>
  <c r="BD5" i="20"/>
  <c r="BD6" i="20"/>
  <c r="BD7" i="20"/>
  <c r="BD8" i="20"/>
  <c r="BD9" i="20"/>
  <c r="BD10" i="20"/>
  <c r="BD11" i="20"/>
  <c r="BD12" i="20"/>
  <c r="BD13" i="20"/>
  <c r="BD14" i="20"/>
  <c r="BD15" i="20"/>
  <c r="BD16" i="20"/>
  <c r="BD17" i="20"/>
  <c r="BD18" i="20"/>
  <c r="BD19" i="20"/>
  <c r="BD20" i="20"/>
  <c r="BD21" i="20"/>
  <c r="BD22" i="20"/>
  <c r="BD23" i="20"/>
  <c r="BD24" i="20"/>
  <c r="BD25" i="20"/>
  <c r="BD26" i="20"/>
  <c r="BD27" i="20"/>
  <c r="BD28" i="20"/>
  <c r="BD29" i="20"/>
  <c r="BD30" i="20"/>
  <c r="BD31" i="20"/>
  <c r="BD32" i="20"/>
  <c r="BD33" i="20"/>
  <c r="BD34" i="20"/>
  <c r="BD35" i="20"/>
  <c r="BD36" i="20"/>
  <c r="BD37" i="20"/>
  <c r="BD38" i="20"/>
  <c r="BD39" i="20"/>
  <c r="BD40" i="20"/>
  <c r="BD41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D71" i="20"/>
  <c r="BD72" i="20"/>
  <c r="BD73" i="20"/>
  <c r="BD74" i="20"/>
  <c r="BD75" i="20"/>
  <c r="BD76" i="20"/>
  <c r="BD77" i="20"/>
  <c r="BD78" i="20"/>
  <c r="BD79" i="20"/>
  <c r="BD80" i="20"/>
  <c r="BD81" i="20"/>
  <c r="BD82" i="20"/>
  <c r="BD83" i="20"/>
  <c r="BD84" i="20"/>
  <c r="BD85" i="20"/>
  <c r="BD86" i="20"/>
  <c r="BD87" i="20"/>
  <c r="BD88" i="20"/>
  <c r="BD89" i="20"/>
  <c r="BD90" i="20"/>
  <c r="BD91" i="20"/>
  <c r="BD92" i="20"/>
  <c r="BD93" i="20"/>
  <c r="BD94" i="20"/>
  <c r="BD95" i="20"/>
  <c r="BD96" i="20"/>
  <c r="BD97" i="20"/>
  <c r="BD98" i="20"/>
  <c r="BD99" i="20"/>
  <c r="BD100" i="20"/>
  <c r="BD101" i="20"/>
  <c r="BD102" i="20"/>
  <c r="BD103" i="20"/>
  <c r="BD104" i="20"/>
  <c r="BD105" i="20"/>
  <c r="BD106" i="20"/>
  <c r="BD107" i="20"/>
  <c r="BD108" i="20"/>
  <c r="BD109" i="20"/>
  <c r="BD110" i="20"/>
  <c r="BD111" i="20"/>
  <c r="BD112" i="20"/>
  <c r="BD113" i="20"/>
  <c r="BD114" i="20"/>
  <c r="BD115" i="20"/>
  <c r="BD116" i="20"/>
  <c r="BD117" i="20"/>
  <c r="BD118" i="20"/>
  <c r="BD119" i="20"/>
  <c r="BD120" i="20"/>
  <c r="BD121" i="20"/>
  <c r="BD122" i="20"/>
  <c r="BD123" i="20"/>
  <c r="BD124" i="20"/>
  <c r="BD125" i="20"/>
  <c r="BD126" i="20"/>
  <c r="BD127" i="20"/>
  <c r="BD128" i="20"/>
  <c r="BD129" i="20"/>
  <c r="BD130" i="20"/>
  <c r="BD131" i="20"/>
  <c r="BD132" i="20"/>
  <c r="BD133" i="20"/>
  <c r="BD134" i="20"/>
  <c r="BD135" i="20"/>
  <c r="BD136" i="20"/>
  <c r="BD137" i="20"/>
  <c r="BD138" i="20"/>
  <c r="BD139" i="20"/>
  <c r="BD140" i="20"/>
  <c r="BD141" i="20"/>
  <c r="BD142" i="20"/>
  <c r="BD143" i="20"/>
  <c r="BD144" i="20"/>
  <c r="BD145" i="20"/>
  <c r="BD146" i="20"/>
  <c r="BD147" i="20"/>
  <c r="BD148" i="20"/>
  <c r="BD149" i="20"/>
  <c r="BD150" i="20"/>
  <c r="BD151" i="20"/>
  <c r="BD152" i="20"/>
  <c r="BD153" i="20"/>
  <c r="BD154" i="20"/>
  <c r="BD155" i="20"/>
  <c r="BD156" i="20"/>
  <c r="BD157" i="20"/>
  <c r="BD158" i="20"/>
  <c r="BD159" i="20"/>
  <c r="BD160" i="20"/>
  <c r="BD161" i="20"/>
  <c r="BD162" i="20"/>
  <c r="BD163" i="20"/>
  <c r="BD164" i="20"/>
  <c r="BD165" i="20"/>
  <c r="BD166" i="20"/>
  <c r="BD167" i="20"/>
  <c r="BD168" i="20"/>
  <c r="BD169" i="20"/>
  <c r="BD170" i="20"/>
  <c r="BD171" i="20"/>
  <c r="BD172" i="20"/>
  <c r="BD173" i="20"/>
  <c r="BD174" i="20"/>
  <c r="BD175" i="20"/>
  <c r="BD176" i="20"/>
  <c r="BD177" i="20"/>
  <c r="BD178" i="20"/>
  <c r="BD179" i="20"/>
  <c r="BD180" i="20"/>
  <c r="BD181" i="20"/>
  <c r="BD182" i="20"/>
  <c r="BD183" i="20"/>
  <c r="BD184" i="20"/>
  <c r="BD185" i="20"/>
  <c r="BD186" i="20"/>
  <c r="BD187" i="20"/>
  <c r="BD188" i="20"/>
  <c r="BD189" i="20"/>
  <c r="BD190" i="20"/>
  <c r="BD191" i="20"/>
  <c r="BD192" i="20"/>
  <c r="BD193" i="20"/>
  <c r="BD194" i="20"/>
  <c r="BD195" i="20"/>
  <c r="BD196" i="20"/>
  <c r="BD197" i="20"/>
  <c r="BD198" i="20"/>
  <c r="BD199" i="20"/>
  <c r="BD200" i="20"/>
  <c r="BD201" i="20"/>
  <c r="BD202" i="20"/>
  <c r="BD203" i="20"/>
  <c r="BD204" i="20"/>
  <c r="BD205" i="20"/>
  <c r="BD206" i="20"/>
  <c r="BD207" i="20"/>
  <c r="BD208" i="20"/>
  <c r="BD209" i="20"/>
  <c r="BD210" i="20"/>
  <c r="BD211" i="20"/>
  <c r="BD212" i="20"/>
  <c r="BD213" i="20"/>
  <c r="BD214" i="20"/>
  <c r="BD215" i="20"/>
  <c r="BD216" i="20"/>
  <c r="BD217" i="20"/>
  <c r="BD218" i="20"/>
  <c r="BD219" i="20"/>
  <c r="BD220" i="20"/>
  <c r="BD221" i="20"/>
  <c r="BD222" i="20"/>
  <c r="BD223" i="20"/>
  <c r="BD224" i="20"/>
  <c r="BD225" i="20"/>
  <c r="BD226" i="20"/>
  <c r="BD227" i="20"/>
  <c r="BD228" i="20"/>
  <c r="BD229" i="20"/>
  <c r="BD230" i="20"/>
  <c r="BD231" i="20"/>
  <c r="BD232" i="20"/>
  <c r="BD233" i="20"/>
  <c r="BD234" i="20"/>
  <c r="BD235" i="20"/>
  <c r="BD236" i="20"/>
  <c r="BD237" i="20"/>
  <c r="BD238" i="20"/>
  <c r="BD239" i="20"/>
  <c r="BD240" i="20"/>
  <c r="BD241" i="20"/>
  <c r="BD242" i="20"/>
  <c r="BD243" i="20"/>
  <c r="BD244" i="20"/>
  <c r="BD245" i="20"/>
  <c r="BD246" i="20"/>
  <c r="BD247" i="20"/>
  <c r="BD248" i="20"/>
  <c r="BD249" i="20"/>
  <c r="BD250" i="20"/>
  <c r="BD251" i="20"/>
  <c r="BD252" i="20"/>
  <c r="BD253" i="20"/>
  <c r="BD254" i="20"/>
  <c r="BD255" i="20"/>
  <c r="BD256" i="20"/>
  <c r="BD257" i="20"/>
  <c r="BD258" i="20"/>
  <c r="BD259" i="20"/>
  <c r="BD260" i="20"/>
  <c r="BD261" i="20"/>
  <c r="BD262" i="20"/>
  <c r="BD263" i="20"/>
  <c r="BD264" i="20"/>
  <c r="BD265" i="20"/>
  <c r="BD266" i="20"/>
  <c r="BD267" i="20"/>
  <c r="BD268" i="20"/>
  <c r="BD269" i="20"/>
  <c r="BD270" i="20"/>
  <c r="BD271" i="20"/>
  <c r="BD272" i="20"/>
  <c r="BD273" i="20"/>
  <c r="BD274" i="20"/>
  <c r="BD275" i="20"/>
  <c r="BD276" i="20"/>
  <c r="BD277" i="20"/>
  <c r="BD278" i="20"/>
  <c r="BD279" i="20"/>
  <c r="BD280" i="20"/>
  <c r="BD281" i="20"/>
  <c r="BD282" i="20"/>
  <c r="BD283" i="20"/>
  <c r="BD284" i="20"/>
  <c r="BD285" i="20"/>
  <c r="BD286" i="20"/>
  <c r="BD287" i="20"/>
  <c r="BD288" i="20"/>
  <c r="BD289" i="20"/>
  <c r="BD290" i="20"/>
  <c r="BD291" i="20"/>
  <c r="BD292" i="20"/>
  <c r="BD293" i="20"/>
  <c r="BD294" i="20"/>
  <c r="BD295" i="20"/>
  <c r="BD296" i="20"/>
  <c r="BD297" i="20"/>
  <c r="BD298" i="20"/>
  <c r="BD299" i="20"/>
  <c r="BD300" i="20"/>
  <c r="BD301" i="20"/>
  <c r="BD302" i="20"/>
  <c r="BD303" i="20"/>
  <c r="BD304" i="20"/>
  <c r="BD305" i="20"/>
  <c r="BD306" i="20"/>
  <c r="BD307" i="20"/>
  <c r="BD308" i="20"/>
  <c r="BD309" i="20"/>
  <c r="BD310" i="20"/>
  <c r="BD311" i="20"/>
  <c r="BD312" i="20"/>
  <c r="BD313" i="20"/>
  <c r="BD314" i="20"/>
  <c r="BD315" i="20"/>
  <c r="BD316" i="20"/>
  <c r="BD317" i="20"/>
  <c r="BD318" i="20"/>
  <c r="BD319" i="20"/>
  <c r="BD320" i="20"/>
  <c r="BD321" i="20"/>
  <c r="BD322" i="20"/>
  <c r="BD323" i="20"/>
  <c r="BD324" i="20"/>
  <c r="BD325" i="20"/>
  <c r="BD326" i="20"/>
  <c r="BD327" i="20"/>
  <c r="BD328" i="20"/>
  <c r="BD329" i="20"/>
  <c r="BD330" i="20"/>
  <c r="BD331" i="20"/>
  <c r="BD332" i="20"/>
  <c r="BD333" i="20"/>
  <c r="BD334" i="20"/>
  <c r="BD335" i="20"/>
  <c r="BD336" i="20"/>
  <c r="BD337" i="20"/>
  <c r="BD338" i="20"/>
  <c r="BD339" i="20"/>
  <c r="BD340" i="20"/>
  <c r="BD341" i="20"/>
  <c r="BD342" i="20"/>
  <c r="BD343" i="20"/>
  <c r="BD344" i="20"/>
  <c r="BD345" i="20"/>
  <c r="BD346" i="20"/>
  <c r="BD347" i="20"/>
  <c r="BD348" i="20"/>
  <c r="BD349" i="20"/>
  <c r="BD350" i="20"/>
  <c r="BD351" i="20"/>
  <c r="BD352" i="20"/>
  <c r="BD353" i="20"/>
  <c r="BD354" i="20"/>
  <c r="BD355" i="20"/>
  <c r="BD356" i="20"/>
  <c r="BD357" i="20"/>
  <c r="BD358" i="20"/>
  <c r="BD359" i="20"/>
  <c r="BD360" i="20"/>
  <c r="BD361" i="20"/>
  <c r="BD362" i="20"/>
  <c r="BD363" i="20"/>
  <c r="BD364" i="20"/>
  <c r="BD365" i="20"/>
  <c r="BD366" i="20"/>
  <c r="BD367" i="20"/>
  <c r="BD368" i="20"/>
  <c r="BD369" i="20"/>
  <c r="BD370" i="20"/>
  <c r="BD371" i="20"/>
  <c r="BD372" i="20"/>
  <c r="BD373" i="20"/>
  <c r="BD374" i="20"/>
  <c r="BD375" i="20"/>
  <c r="BD376" i="20"/>
  <c r="BD377" i="20"/>
  <c r="BD378" i="20"/>
  <c r="BD379" i="20"/>
  <c r="BD380" i="20"/>
  <c r="BD381" i="20"/>
  <c r="BD382" i="20"/>
  <c r="BD383" i="20"/>
  <c r="BD384" i="20"/>
  <c r="BD385" i="20"/>
  <c r="BD386" i="20"/>
  <c r="BD387" i="20"/>
  <c r="BD388" i="20"/>
  <c r="BD389" i="20"/>
  <c r="BD390" i="20"/>
  <c r="BD391" i="20"/>
  <c r="BD392" i="20"/>
  <c r="BD393" i="20"/>
  <c r="BD394" i="20"/>
  <c r="BD395" i="20"/>
  <c r="BD396" i="20"/>
  <c r="BD397" i="20"/>
  <c r="BD398" i="20"/>
  <c r="BD399" i="20"/>
  <c r="BD400" i="20"/>
  <c r="BD401" i="20"/>
  <c r="BD402" i="20"/>
  <c r="BD403" i="20"/>
  <c r="BD404" i="20"/>
  <c r="BD405" i="20"/>
  <c r="BD406" i="20"/>
  <c r="BD407" i="20"/>
  <c r="BD408" i="20"/>
  <c r="BD409" i="20"/>
  <c r="BD410" i="20"/>
  <c r="BD411" i="20"/>
  <c r="BD412" i="20"/>
  <c r="BD413" i="20"/>
  <c r="BD414" i="20"/>
  <c r="BD415" i="20"/>
  <c r="BD416" i="20"/>
  <c r="BD417" i="20"/>
  <c r="BD418" i="20"/>
  <c r="BD419" i="20"/>
  <c r="BD420" i="20"/>
  <c r="BD421" i="20"/>
  <c r="BD422" i="20"/>
  <c r="BD423" i="20"/>
  <c r="BD424" i="20"/>
  <c r="BD425" i="20"/>
  <c r="BD426" i="20"/>
  <c r="BD427" i="20"/>
  <c r="BD428" i="20"/>
  <c r="BD429" i="20"/>
  <c r="BD430" i="20"/>
  <c r="BD431" i="20"/>
  <c r="BD432" i="20"/>
  <c r="BD433" i="20"/>
  <c r="BD434" i="20"/>
  <c r="BD435" i="20"/>
  <c r="BD436" i="20"/>
  <c r="BD437" i="20"/>
  <c r="BD438" i="20"/>
  <c r="BD439" i="20"/>
  <c r="BD440" i="20"/>
  <c r="BD441" i="20"/>
  <c r="BD442" i="20"/>
  <c r="BD443" i="20"/>
  <c r="BD444" i="20"/>
  <c r="BD445" i="20"/>
  <c r="BD446" i="20"/>
  <c r="BD447" i="20"/>
  <c r="BD448" i="20"/>
  <c r="BD449" i="20"/>
  <c r="BD450" i="20"/>
  <c r="BD451" i="20"/>
  <c r="BD452" i="20"/>
  <c r="BD453" i="20"/>
  <c r="BD454" i="20"/>
  <c r="BD455" i="20"/>
  <c r="BD456" i="20"/>
  <c r="BD457" i="20"/>
  <c r="BD458" i="20"/>
  <c r="BD459" i="20"/>
  <c r="BD460" i="20"/>
  <c r="BD461" i="20"/>
  <c r="BD462" i="20"/>
  <c r="BD463" i="20"/>
  <c r="BD464" i="20"/>
  <c r="BD465" i="20"/>
  <c r="BD466" i="20"/>
  <c r="BD467" i="20"/>
  <c r="BD468" i="20"/>
  <c r="BD469" i="20"/>
  <c r="BD470" i="20"/>
  <c r="BD471" i="20"/>
  <c r="BD472" i="20"/>
  <c r="BD473" i="20"/>
  <c r="BD474" i="20"/>
  <c r="BD475" i="20"/>
  <c r="BD476" i="20"/>
  <c r="BD477" i="20"/>
  <c r="BD478" i="20"/>
  <c r="BD479" i="20"/>
  <c r="BD480" i="20"/>
  <c r="BD481" i="20"/>
  <c r="BD482" i="20"/>
  <c r="BD483" i="20"/>
  <c r="BD484" i="20"/>
  <c r="BD485" i="20"/>
  <c r="BD486" i="20"/>
  <c r="BD487" i="20"/>
  <c r="BD488" i="20"/>
  <c r="BD489" i="20"/>
  <c r="BD490" i="20"/>
  <c r="BD491" i="20"/>
  <c r="BD492" i="20"/>
  <c r="BD493" i="20"/>
  <c r="BD494" i="20"/>
  <c r="BD495" i="20"/>
  <c r="BD496" i="20"/>
  <c r="BD497" i="20"/>
  <c r="BD498" i="20"/>
  <c r="BD499" i="20"/>
  <c r="BD500" i="20"/>
  <c r="BD501" i="20"/>
  <c r="BD502" i="20"/>
  <c r="BD503" i="20"/>
  <c r="BD504" i="20"/>
  <c r="BD505" i="20"/>
  <c r="BD506" i="20"/>
  <c r="BD507" i="20"/>
  <c r="BD508" i="20"/>
  <c r="BD509" i="20"/>
  <c r="BD510" i="20"/>
  <c r="BD511" i="20"/>
  <c r="BD512" i="20"/>
  <c r="BD513" i="20"/>
  <c r="BD514" i="20"/>
  <c r="BD515" i="20"/>
  <c r="BD516" i="20"/>
  <c r="BD517" i="20"/>
  <c r="BD518" i="20"/>
  <c r="BD519" i="20"/>
  <c r="BD520" i="20"/>
  <c r="BD521" i="20"/>
  <c r="BD522" i="20"/>
  <c r="BD523" i="20"/>
  <c r="BD524" i="20"/>
  <c r="BD525" i="20"/>
  <c r="BD526" i="20"/>
  <c r="BD527" i="20"/>
  <c r="BD528" i="20"/>
  <c r="BD529" i="20"/>
  <c r="BD530" i="20"/>
  <c r="BD531" i="20"/>
  <c r="BD532" i="20"/>
  <c r="BD533" i="20"/>
  <c r="BD534" i="20"/>
  <c r="BD535" i="20"/>
  <c r="BD536" i="20"/>
  <c r="BD537" i="20"/>
  <c r="BD538" i="20"/>
  <c r="BD539" i="20"/>
  <c r="BD540" i="20"/>
  <c r="BD541" i="20"/>
  <c r="BD542" i="20"/>
  <c r="BD543" i="20"/>
  <c r="BD544" i="20"/>
  <c r="BD545" i="20"/>
  <c r="BD546" i="20"/>
  <c r="BD547" i="20"/>
  <c r="BD548" i="20"/>
  <c r="BD549" i="20"/>
  <c r="BD550" i="20"/>
  <c r="BD551" i="20"/>
  <c r="BD552" i="20"/>
  <c r="BD553" i="20"/>
  <c r="BD554" i="20"/>
  <c r="BD555" i="20"/>
  <c r="BD556" i="20"/>
  <c r="BD557" i="20"/>
  <c r="BD558" i="20"/>
  <c r="BD559" i="20"/>
  <c r="BD560" i="20"/>
  <c r="BD561" i="20"/>
  <c r="BD562" i="20"/>
  <c r="BD563" i="20"/>
  <c r="BD564" i="20"/>
  <c r="BD565" i="20"/>
  <c r="BC2" i="20"/>
  <c r="BC3" i="20"/>
  <c r="BC4" i="20"/>
  <c r="BC5" i="20"/>
  <c r="BC6" i="20"/>
  <c r="BC7" i="20"/>
  <c r="BC8" i="20"/>
  <c r="BC9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C76" i="20"/>
  <c r="BC77" i="20"/>
  <c r="BC78" i="20"/>
  <c r="BC79" i="20"/>
  <c r="BC80" i="20"/>
  <c r="BC81" i="20"/>
  <c r="BC82" i="20"/>
  <c r="BC83" i="20"/>
  <c r="BC84" i="20"/>
  <c r="BC85" i="20"/>
  <c r="BC86" i="20"/>
  <c r="BC87" i="20"/>
  <c r="BC88" i="20"/>
  <c r="BC89" i="20"/>
  <c r="BC90" i="20"/>
  <c r="BC91" i="20"/>
  <c r="BC92" i="20"/>
  <c r="BC93" i="20"/>
  <c r="BC94" i="20"/>
  <c r="BC95" i="20"/>
  <c r="BC96" i="20"/>
  <c r="BC97" i="20"/>
  <c r="BC98" i="20"/>
  <c r="BC99" i="20"/>
  <c r="BC100" i="20"/>
  <c r="BC101" i="20"/>
  <c r="BC102" i="20"/>
  <c r="BC103" i="20"/>
  <c r="BC104" i="20"/>
  <c r="BC105" i="20"/>
  <c r="BC106" i="20"/>
  <c r="BC107" i="20"/>
  <c r="BC108" i="20"/>
  <c r="BC109" i="20"/>
  <c r="BC110" i="20"/>
  <c r="BC111" i="20"/>
  <c r="BC112" i="20"/>
  <c r="BC113" i="20"/>
  <c r="BC114" i="20"/>
  <c r="BC115" i="20"/>
  <c r="BC116" i="20"/>
  <c r="BC117" i="20"/>
  <c r="BC118" i="20"/>
  <c r="BC119" i="20"/>
  <c r="BC120" i="20"/>
  <c r="BC121" i="20"/>
  <c r="BC122" i="20"/>
  <c r="BC123" i="20"/>
  <c r="BC124" i="20"/>
  <c r="BC125" i="20"/>
  <c r="BC126" i="20"/>
  <c r="BC127" i="20"/>
  <c r="BC128" i="20"/>
  <c r="BC129" i="20"/>
  <c r="BC130" i="20"/>
  <c r="BC131" i="20"/>
  <c r="BC132" i="20"/>
  <c r="BC133" i="20"/>
  <c r="BC134" i="20"/>
  <c r="BC135" i="20"/>
  <c r="BC136" i="20"/>
  <c r="BC137" i="20"/>
  <c r="BC138" i="20"/>
  <c r="BC139" i="20"/>
  <c r="BC140" i="20"/>
  <c r="BC141" i="20"/>
  <c r="BC142" i="20"/>
  <c r="BC143" i="20"/>
  <c r="BC144" i="20"/>
  <c r="BC145" i="20"/>
  <c r="BC146" i="20"/>
  <c r="BC147" i="20"/>
  <c r="BC148" i="20"/>
  <c r="BC149" i="20"/>
  <c r="BC150" i="20"/>
  <c r="BC151" i="20"/>
  <c r="BC152" i="20"/>
  <c r="BC153" i="20"/>
  <c r="BC154" i="20"/>
  <c r="BC155" i="20"/>
  <c r="BC156" i="20"/>
  <c r="BC157" i="20"/>
  <c r="BC158" i="20"/>
  <c r="BC159" i="20"/>
  <c r="BC160" i="20"/>
  <c r="BC161" i="20"/>
  <c r="BC162" i="20"/>
  <c r="BC163" i="20"/>
  <c r="BC164" i="20"/>
  <c r="BC165" i="20"/>
  <c r="BC166" i="20"/>
  <c r="BC167" i="20"/>
  <c r="BC168" i="20"/>
  <c r="BC169" i="20"/>
  <c r="BC170" i="20"/>
  <c r="BC171" i="20"/>
  <c r="BC172" i="20"/>
  <c r="BC173" i="20"/>
  <c r="BC174" i="20"/>
  <c r="BC175" i="20"/>
  <c r="BC176" i="20"/>
  <c r="BC177" i="20"/>
  <c r="BC178" i="20"/>
  <c r="BC179" i="20"/>
  <c r="BC180" i="20"/>
  <c r="BC181" i="20"/>
  <c r="BC182" i="20"/>
  <c r="BC183" i="20"/>
  <c r="BC184" i="20"/>
  <c r="BC185" i="20"/>
  <c r="BC186" i="20"/>
  <c r="BC187" i="20"/>
  <c r="BC188" i="20"/>
  <c r="BC189" i="20"/>
  <c r="BC190" i="20"/>
  <c r="BC191" i="20"/>
  <c r="BC192" i="20"/>
  <c r="BC193" i="20"/>
  <c r="BC194" i="20"/>
  <c r="BC195" i="20"/>
  <c r="BC196" i="20"/>
  <c r="BC197" i="20"/>
  <c r="BC198" i="20"/>
  <c r="BC199" i="20"/>
  <c r="BC200" i="20"/>
  <c r="BC201" i="20"/>
  <c r="BC202" i="20"/>
  <c r="BC203" i="20"/>
  <c r="BC204" i="20"/>
  <c r="BC205" i="20"/>
  <c r="BC206" i="20"/>
  <c r="BC207" i="20"/>
  <c r="BC208" i="20"/>
  <c r="BC209" i="20"/>
  <c r="BC210" i="20"/>
  <c r="BC211" i="20"/>
  <c r="BC212" i="20"/>
  <c r="BC213" i="20"/>
  <c r="BC214" i="20"/>
  <c r="BC215" i="20"/>
  <c r="BC216" i="20"/>
  <c r="BC217" i="20"/>
  <c r="BC218" i="20"/>
  <c r="BC219" i="20"/>
  <c r="BC220" i="20"/>
  <c r="BC221" i="20"/>
  <c r="BC222" i="20"/>
  <c r="BC223" i="20"/>
  <c r="BC224" i="20"/>
  <c r="BC225" i="20"/>
  <c r="BC226" i="20"/>
  <c r="BC227" i="20"/>
  <c r="BC228" i="20"/>
  <c r="BC229" i="20"/>
  <c r="BC230" i="20"/>
  <c r="BC231" i="20"/>
  <c r="BC232" i="20"/>
  <c r="BC233" i="20"/>
  <c r="BC234" i="20"/>
  <c r="BC235" i="20"/>
  <c r="BC236" i="20"/>
  <c r="BC237" i="20"/>
  <c r="BC238" i="20"/>
  <c r="BC239" i="20"/>
  <c r="BC240" i="20"/>
  <c r="BC241" i="20"/>
  <c r="BC242" i="20"/>
  <c r="BC243" i="20"/>
  <c r="BC244" i="20"/>
  <c r="BC245" i="20"/>
  <c r="BC246" i="20"/>
  <c r="BC247" i="20"/>
  <c r="BC248" i="20"/>
  <c r="BC249" i="20"/>
  <c r="BC250" i="20"/>
  <c r="BC251" i="20"/>
  <c r="BC252" i="20"/>
  <c r="BC253" i="20"/>
  <c r="BC254" i="20"/>
  <c r="BC255" i="20"/>
  <c r="BC256" i="20"/>
  <c r="BC257" i="20"/>
  <c r="BC258" i="20"/>
  <c r="BC259" i="20"/>
  <c r="BC260" i="20"/>
  <c r="BC261" i="20"/>
  <c r="BC262" i="20"/>
  <c r="BC263" i="20"/>
  <c r="BC264" i="20"/>
  <c r="BC265" i="20"/>
  <c r="BC266" i="20"/>
  <c r="BC267" i="20"/>
  <c r="BC268" i="20"/>
  <c r="BC269" i="20"/>
  <c r="BC270" i="20"/>
  <c r="BC271" i="20"/>
  <c r="BC272" i="20"/>
  <c r="BC273" i="20"/>
  <c r="BC274" i="20"/>
  <c r="BC275" i="20"/>
  <c r="BC276" i="20"/>
  <c r="BC277" i="20"/>
  <c r="BC278" i="20"/>
  <c r="BC279" i="20"/>
  <c r="BC280" i="20"/>
  <c r="BC281" i="20"/>
  <c r="BC282" i="20"/>
  <c r="BC283" i="20"/>
  <c r="BC284" i="20"/>
  <c r="BC285" i="20"/>
  <c r="BC286" i="20"/>
  <c r="BC287" i="20"/>
  <c r="BC288" i="20"/>
  <c r="BC289" i="20"/>
  <c r="BC290" i="20"/>
  <c r="BC291" i="20"/>
  <c r="BC292" i="20"/>
  <c r="BC293" i="20"/>
  <c r="BC294" i="20"/>
  <c r="BC295" i="20"/>
  <c r="BC296" i="20"/>
  <c r="BC297" i="20"/>
  <c r="BC298" i="20"/>
  <c r="BC299" i="20"/>
  <c r="BC300" i="20"/>
  <c r="BC301" i="20"/>
  <c r="BC302" i="20"/>
  <c r="BC303" i="20"/>
  <c r="BC304" i="20"/>
  <c r="BC305" i="20"/>
  <c r="BC306" i="20"/>
  <c r="BC307" i="20"/>
  <c r="BC308" i="20"/>
  <c r="BC309" i="20"/>
  <c r="BC310" i="20"/>
  <c r="BC311" i="20"/>
  <c r="BC312" i="20"/>
  <c r="BC313" i="20"/>
  <c r="BC314" i="20"/>
  <c r="BC315" i="20"/>
  <c r="BC316" i="20"/>
  <c r="BC317" i="20"/>
  <c r="BC318" i="20"/>
  <c r="BC319" i="20"/>
  <c r="BC320" i="20"/>
  <c r="BC321" i="20"/>
  <c r="BC322" i="20"/>
  <c r="BC323" i="20"/>
  <c r="BC324" i="20"/>
  <c r="BC325" i="20"/>
  <c r="BC326" i="20"/>
  <c r="BC327" i="20"/>
  <c r="BC328" i="20"/>
  <c r="BC329" i="20"/>
  <c r="BC330" i="20"/>
  <c r="BC331" i="20"/>
  <c r="BC332" i="20"/>
  <c r="BC333" i="20"/>
  <c r="BC334" i="20"/>
  <c r="BC335" i="20"/>
  <c r="BC336" i="20"/>
  <c r="BC337" i="20"/>
  <c r="BC338" i="20"/>
  <c r="BC339" i="20"/>
  <c r="BC340" i="20"/>
  <c r="BC341" i="20"/>
  <c r="BC342" i="20"/>
  <c r="BC343" i="20"/>
  <c r="BC344" i="20"/>
  <c r="BC345" i="20"/>
  <c r="BC346" i="20"/>
  <c r="BC347" i="20"/>
  <c r="BC348" i="20"/>
  <c r="BC349" i="20"/>
  <c r="BC350" i="20"/>
  <c r="BC351" i="20"/>
  <c r="BC352" i="20"/>
  <c r="BC353" i="20"/>
  <c r="BC354" i="20"/>
  <c r="BC355" i="20"/>
  <c r="BC356" i="20"/>
  <c r="BC357" i="20"/>
  <c r="BC358" i="20"/>
  <c r="BC359" i="20"/>
  <c r="BC360" i="20"/>
  <c r="BC361" i="20"/>
  <c r="BC362" i="20"/>
  <c r="BC363" i="20"/>
  <c r="BC364" i="20"/>
  <c r="BC365" i="20"/>
  <c r="BC366" i="20"/>
  <c r="BC367" i="20"/>
  <c r="BC368" i="20"/>
  <c r="BC369" i="20"/>
  <c r="BC370" i="20"/>
  <c r="BC371" i="20"/>
  <c r="BC372" i="20"/>
  <c r="BC373" i="20"/>
  <c r="BC374" i="20"/>
  <c r="BC375" i="20"/>
  <c r="BC376" i="20"/>
  <c r="BC377" i="20"/>
  <c r="BC378" i="20"/>
  <c r="BC379" i="20"/>
  <c r="BC380" i="20"/>
  <c r="BC381" i="20"/>
  <c r="BC382" i="20"/>
  <c r="BC383" i="20"/>
  <c r="BC384" i="20"/>
  <c r="BC385" i="20"/>
  <c r="BC386" i="20"/>
  <c r="BC387" i="20"/>
  <c r="BC388" i="20"/>
  <c r="BC389" i="20"/>
  <c r="BC390" i="20"/>
  <c r="BC391" i="20"/>
  <c r="BC392" i="20"/>
  <c r="BC393" i="20"/>
  <c r="BC394" i="20"/>
  <c r="BC395" i="20"/>
  <c r="BC396" i="20"/>
  <c r="BC397" i="20"/>
  <c r="BC398" i="20"/>
  <c r="BC399" i="20"/>
  <c r="BC400" i="20"/>
  <c r="BC401" i="20"/>
  <c r="BC402" i="20"/>
  <c r="BC403" i="20"/>
  <c r="BC404" i="20"/>
  <c r="BC405" i="20"/>
  <c r="BC406" i="20"/>
  <c r="BC407" i="20"/>
  <c r="BC408" i="20"/>
  <c r="BC409" i="20"/>
  <c r="BC410" i="20"/>
  <c r="BC411" i="20"/>
  <c r="BC412" i="20"/>
  <c r="BC413" i="20"/>
  <c r="BC414" i="20"/>
  <c r="BC415" i="20"/>
  <c r="BC416" i="20"/>
  <c r="BC417" i="20"/>
  <c r="BC418" i="20"/>
  <c r="BC419" i="20"/>
  <c r="BC420" i="20"/>
  <c r="BC421" i="20"/>
  <c r="BC422" i="20"/>
  <c r="BC423" i="20"/>
  <c r="BC424" i="20"/>
  <c r="BC425" i="20"/>
  <c r="BC426" i="20"/>
  <c r="BC427" i="20"/>
  <c r="BC428" i="20"/>
  <c r="BC429" i="20"/>
  <c r="BC430" i="20"/>
  <c r="BC431" i="20"/>
  <c r="BC432" i="20"/>
  <c r="BC433" i="20"/>
  <c r="BC434" i="20"/>
  <c r="BC435" i="20"/>
  <c r="BC436" i="20"/>
  <c r="BC437" i="20"/>
  <c r="BC438" i="20"/>
  <c r="BC439" i="20"/>
  <c r="BC440" i="20"/>
  <c r="BC441" i="20"/>
  <c r="BC442" i="20"/>
  <c r="BC443" i="20"/>
  <c r="BC444" i="20"/>
  <c r="BC445" i="20"/>
  <c r="BC446" i="20"/>
  <c r="BC447" i="20"/>
  <c r="BC448" i="20"/>
  <c r="BC449" i="20"/>
  <c r="BC450" i="20"/>
  <c r="BC451" i="20"/>
  <c r="BC452" i="20"/>
  <c r="BC453" i="20"/>
  <c r="BC454" i="20"/>
  <c r="BC455" i="20"/>
  <c r="BC456" i="20"/>
  <c r="BC457" i="20"/>
  <c r="BC458" i="20"/>
  <c r="BC459" i="20"/>
  <c r="BC460" i="20"/>
  <c r="BC461" i="20"/>
  <c r="BC462" i="20"/>
  <c r="BC463" i="20"/>
  <c r="BC464" i="20"/>
  <c r="BC465" i="20"/>
  <c r="BC466" i="20"/>
  <c r="BC467" i="20"/>
  <c r="BC468" i="20"/>
  <c r="BC469" i="20"/>
  <c r="BC470" i="20"/>
  <c r="BC471" i="20"/>
  <c r="BC472" i="20"/>
  <c r="BC473" i="20"/>
  <c r="BC474" i="20"/>
  <c r="BC475" i="20"/>
  <c r="BC476" i="20"/>
  <c r="BC477" i="20"/>
  <c r="BC478" i="20"/>
  <c r="BC479" i="20"/>
  <c r="BC480" i="20"/>
  <c r="BC481" i="20"/>
  <c r="BC482" i="20"/>
  <c r="BC483" i="20"/>
  <c r="BC484" i="20"/>
  <c r="BC485" i="20"/>
  <c r="BC486" i="20"/>
  <c r="BC487" i="20"/>
  <c r="BC488" i="20"/>
  <c r="BC489" i="20"/>
  <c r="BC490" i="20"/>
  <c r="BC491" i="20"/>
  <c r="BC492" i="20"/>
  <c r="BC493" i="20"/>
  <c r="BC494" i="20"/>
  <c r="BC495" i="20"/>
  <c r="BC496" i="20"/>
  <c r="BC497" i="20"/>
  <c r="BC498" i="20"/>
  <c r="BC499" i="20"/>
  <c r="BC500" i="20"/>
  <c r="BC501" i="20"/>
  <c r="BC502" i="20"/>
  <c r="BC503" i="20"/>
  <c r="BC504" i="20"/>
  <c r="BC505" i="20"/>
  <c r="BC506" i="20"/>
  <c r="BC507" i="20"/>
  <c r="BC508" i="20"/>
  <c r="BC509" i="20"/>
  <c r="BC510" i="20"/>
  <c r="BC511" i="20"/>
  <c r="BC512" i="20"/>
  <c r="BC513" i="20"/>
  <c r="BC514" i="20"/>
  <c r="BC515" i="20"/>
  <c r="BC516" i="20"/>
  <c r="BC517" i="20"/>
  <c r="BC518" i="20"/>
  <c r="BC519" i="20"/>
  <c r="BC520" i="20"/>
  <c r="BC521" i="20"/>
  <c r="BC522" i="20"/>
  <c r="BC523" i="20"/>
  <c r="BC524" i="20"/>
  <c r="BC525" i="20"/>
  <c r="BC526" i="20"/>
  <c r="BC527" i="20"/>
  <c r="BC528" i="20"/>
  <c r="BC529" i="20"/>
  <c r="BC530" i="20"/>
  <c r="BC531" i="20"/>
  <c r="BC532" i="20"/>
  <c r="BC533" i="20"/>
  <c r="BC534" i="20"/>
  <c r="BC535" i="20"/>
  <c r="BC536" i="20"/>
  <c r="BC537" i="20"/>
  <c r="BC538" i="20"/>
  <c r="BC539" i="20"/>
  <c r="BC540" i="20"/>
  <c r="BC541" i="20"/>
  <c r="BC542" i="20"/>
  <c r="BC543" i="20"/>
  <c r="BC544" i="20"/>
  <c r="BC545" i="20"/>
  <c r="BC546" i="20"/>
  <c r="BC547" i="20"/>
  <c r="BC548" i="20"/>
  <c r="BC549" i="20"/>
  <c r="BC550" i="20"/>
  <c r="BC551" i="20"/>
  <c r="BC552" i="20"/>
  <c r="BC553" i="20"/>
  <c r="BC554" i="20"/>
  <c r="BC555" i="20"/>
  <c r="BC556" i="20"/>
  <c r="BC557" i="20"/>
  <c r="BC558" i="20"/>
  <c r="BC559" i="20"/>
  <c r="BC560" i="20"/>
  <c r="BC561" i="20"/>
  <c r="BC562" i="20"/>
  <c r="BC563" i="20"/>
  <c r="BC564" i="20"/>
  <c r="BC565" i="20"/>
  <c r="BB2" i="20"/>
  <c r="BB3" i="20"/>
  <c r="BB4" i="20"/>
  <c r="BB5" i="20"/>
  <c r="BB6" i="20"/>
  <c r="BB7" i="20"/>
  <c r="BB8" i="20"/>
  <c r="BB9" i="20"/>
  <c r="BB10" i="20"/>
  <c r="BB11" i="20"/>
  <c r="BB12" i="20"/>
  <c r="BB13" i="20"/>
  <c r="BB14" i="20"/>
  <c r="BB15" i="20"/>
  <c r="BB16" i="20"/>
  <c r="BB17" i="20"/>
  <c r="BB18" i="20"/>
  <c r="BB19" i="20"/>
  <c r="BB20" i="20"/>
  <c r="BB21" i="20"/>
  <c r="BB22" i="20"/>
  <c r="BB23" i="20"/>
  <c r="BB24" i="20"/>
  <c r="BB25" i="20"/>
  <c r="BB26" i="20"/>
  <c r="BB27" i="20"/>
  <c r="BB28" i="20"/>
  <c r="BB29" i="20"/>
  <c r="BB30" i="20"/>
  <c r="BB31" i="20"/>
  <c r="BB32" i="20"/>
  <c r="BB33" i="20"/>
  <c r="BB34" i="20"/>
  <c r="BB35" i="20"/>
  <c r="BB36" i="20"/>
  <c r="BB37" i="20"/>
  <c r="BB38" i="20"/>
  <c r="BB39" i="20"/>
  <c r="BB40" i="20"/>
  <c r="BB41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B76" i="20"/>
  <c r="BB77" i="20"/>
  <c r="BB78" i="20"/>
  <c r="BB79" i="20"/>
  <c r="BB80" i="20"/>
  <c r="BB81" i="20"/>
  <c r="BB82" i="20"/>
  <c r="BB83" i="20"/>
  <c r="BB84" i="20"/>
  <c r="BB85" i="20"/>
  <c r="BB86" i="20"/>
  <c r="BB87" i="20"/>
  <c r="BB88" i="20"/>
  <c r="BB89" i="20"/>
  <c r="BB90" i="20"/>
  <c r="BB91" i="20"/>
  <c r="BB92" i="20"/>
  <c r="BB93" i="20"/>
  <c r="BB94" i="20"/>
  <c r="BB95" i="20"/>
  <c r="BB96" i="20"/>
  <c r="BB97" i="20"/>
  <c r="BB98" i="20"/>
  <c r="BB99" i="20"/>
  <c r="BB100" i="20"/>
  <c r="BB101" i="20"/>
  <c r="BB102" i="20"/>
  <c r="BB103" i="20"/>
  <c r="BB104" i="20"/>
  <c r="BB105" i="20"/>
  <c r="BB106" i="20"/>
  <c r="BB107" i="20"/>
  <c r="BB108" i="20"/>
  <c r="BB109" i="20"/>
  <c r="BB110" i="20"/>
  <c r="BB111" i="20"/>
  <c r="BB112" i="20"/>
  <c r="BB113" i="20"/>
  <c r="BB114" i="20"/>
  <c r="BB115" i="20"/>
  <c r="BB116" i="20"/>
  <c r="BB117" i="20"/>
  <c r="BB118" i="20"/>
  <c r="BB119" i="20"/>
  <c r="BB120" i="20"/>
  <c r="BB121" i="20"/>
  <c r="BB122" i="20"/>
  <c r="BB123" i="20"/>
  <c r="BB124" i="20"/>
  <c r="BB125" i="20"/>
  <c r="BB126" i="20"/>
  <c r="BB127" i="20"/>
  <c r="BB128" i="20"/>
  <c r="BB129" i="20"/>
  <c r="BB130" i="20"/>
  <c r="BB131" i="20"/>
  <c r="BB132" i="20"/>
  <c r="BB133" i="20"/>
  <c r="BB134" i="20"/>
  <c r="BB135" i="20"/>
  <c r="BB136" i="20"/>
  <c r="BB137" i="20"/>
  <c r="BB138" i="20"/>
  <c r="BB139" i="20"/>
  <c r="BB140" i="20"/>
  <c r="BB141" i="20"/>
  <c r="BB142" i="20"/>
  <c r="BB143" i="20"/>
  <c r="BB144" i="20"/>
  <c r="BB145" i="20"/>
  <c r="BB146" i="20"/>
  <c r="BB147" i="20"/>
  <c r="BB148" i="20"/>
  <c r="BB149" i="20"/>
  <c r="BB150" i="20"/>
  <c r="BB151" i="20"/>
  <c r="BB152" i="20"/>
  <c r="BB153" i="20"/>
  <c r="BB154" i="20"/>
  <c r="BB155" i="20"/>
  <c r="BB156" i="20"/>
  <c r="BB157" i="20"/>
  <c r="BB158" i="20"/>
  <c r="BB159" i="20"/>
  <c r="BB160" i="20"/>
  <c r="BB161" i="20"/>
  <c r="BB162" i="20"/>
  <c r="BB163" i="20"/>
  <c r="BB164" i="20"/>
  <c r="BB165" i="20"/>
  <c r="BB166" i="20"/>
  <c r="BB167" i="20"/>
  <c r="BB168" i="20"/>
  <c r="BB169" i="20"/>
  <c r="BB170" i="20"/>
  <c r="BB171" i="20"/>
  <c r="BB172" i="20"/>
  <c r="BB173" i="20"/>
  <c r="BB174" i="20"/>
  <c r="BB175" i="20"/>
  <c r="BB176" i="20"/>
  <c r="BB177" i="20"/>
  <c r="BB178" i="20"/>
  <c r="BB179" i="20"/>
  <c r="BB180" i="20"/>
  <c r="BB181" i="20"/>
  <c r="BB182" i="20"/>
  <c r="BB183" i="20"/>
  <c r="BB184" i="20"/>
  <c r="BB185" i="20"/>
  <c r="BB186" i="20"/>
  <c r="BB187" i="20"/>
  <c r="BB188" i="20"/>
  <c r="BB189" i="20"/>
  <c r="BB190" i="20"/>
  <c r="BB191" i="20"/>
  <c r="BB192" i="20"/>
  <c r="BB193" i="20"/>
  <c r="BB194" i="20"/>
  <c r="BB195" i="20"/>
  <c r="BB196" i="20"/>
  <c r="BB197" i="20"/>
  <c r="BB198" i="20"/>
  <c r="BB199" i="20"/>
  <c r="BB200" i="20"/>
  <c r="BB201" i="20"/>
  <c r="BB202" i="20"/>
  <c r="BB203" i="20"/>
  <c r="BB204" i="20"/>
  <c r="BB205" i="20"/>
  <c r="BB206" i="20"/>
  <c r="BB207" i="20"/>
  <c r="BB208" i="20"/>
  <c r="BB209" i="20"/>
  <c r="BB210" i="20"/>
  <c r="BB211" i="20"/>
  <c r="BB212" i="20"/>
  <c r="BB213" i="20"/>
  <c r="BB214" i="20"/>
  <c r="BB215" i="20"/>
  <c r="BB216" i="20"/>
  <c r="BB217" i="20"/>
  <c r="BB218" i="20"/>
  <c r="BB219" i="20"/>
  <c r="BB220" i="20"/>
  <c r="BB221" i="20"/>
  <c r="BB222" i="20"/>
  <c r="BB223" i="20"/>
  <c r="BB224" i="20"/>
  <c r="BB225" i="20"/>
  <c r="BB226" i="20"/>
  <c r="BB227" i="20"/>
  <c r="BB228" i="20"/>
  <c r="BB229" i="20"/>
  <c r="BB230" i="20"/>
  <c r="BB231" i="20"/>
  <c r="BB232" i="20"/>
  <c r="BB233" i="20"/>
  <c r="BB234" i="20"/>
  <c r="BB235" i="20"/>
  <c r="BB236" i="20"/>
  <c r="BB237" i="20"/>
  <c r="BB238" i="20"/>
  <c r="BB239" i="20"/>
  <c r="BB240" i="20"/>
  <c r="BB241" i="20"/>
  <c r="BB242" i="20"/>
  <c r="BB243" i="20"/>
  <c r="BB244" i="20"/>
  <c r="BB245" i="20"/>
  <c r="BB246" i="20"/>
  <c r="BB247" i="20"/>
  <c r="BB248" i="20"/>
  <c r="BB249" i="20"/>
  <c r="BB250" i="20"/>
  <c r="BB251" i="20"/>
  <c r="BB252" i="20"/>
  <c r="BB253" i="20"/>
  <c r="BB254" i="20"/>
  <c r="BB255" i="20"/>
  <c r="BB256" i="20"/>
  <c r="BB257" i="20"/>
  <c r="BB258" i="20"/>
  <c r="BB259" i="20"/>
  <c r="BB260" i="20"/>
  <c r="BB261" i="20"/>
  <c r="BB262" i="20"/>
  <c r="BB263" i="20"/>
  <c r="BB264" i="20"/>
  <c r="BB265" i="20"/>
  <c r="BB266" i="20"/>
  <c r="BB267" i="20"/>
  <c r="BB268" i="20"/>
  <c r="BB269" i="20"/>
  <c r="BB270" i="20"/>
  <c r="BB271" i="20"/>
  <c r="BB272" i="20"/>
  <c r="BB273" i="20"/>
  <c r="BB274" i="20"/>
  <c r="BB275" i="20"/>
  <c r="BB276" i="20"/>
  <c r="BB277" i="20"/>
  <c r="BB278" i="20"/>
  <c r="BB279" i="20"/>
  <c r="BB280" i="20"/>
  <c r="BB281" i="20"/>
  <c r="BB282" i="20"/>
  <c r="BB283" i="20"/>
  <c r="BB284" i="20"/>
  <c r="BB285" i="20"/>
  <c r="BB286" i="20"/>
  <c r="BB287" i="20"/>
  <c r="BB288" i="20"/>
  <c r="BB289" i="20"/>
  <c r="BB290" i="20"/>
  <c r="BB291" i="20"/>
  <c r="BB292" i="20"/>
  <c r="BB293" i="20"/>
  <c r="BB294" i="20"/>
  <c r="BB295" i="20"/>
  <c r="BB296" i="20"/>
  <c r="BB297" i="20"/>
  <c r="BB298" i="20"/>
  <c r="BB299" i="20"/>
  <c r="BB300" i="20"/>
  <c r="BB301" i="20"/>
  <c r="BB302" i="20"/>
  <c r="BB303" i="20"/>
  <c r="BB304" i="20"/>
  <c r="BB305" i="20"/>
  <c r="BB306" i="20"/>
  <c r="BB307" i="20"/>
  <c r="BB308" i="20"/>
  <c r="BB309" i="20"/>
  <c r="BB310" i="20"/>
  <c r="BB311" i="20"/>
  <c r="BB312" i="20"/>
  <c r="BB313" i="20"/>
  <c r="BB314" i="20"/>
  <c r="BB315" i="20"/>
  <c r="BB316" i="20"/>
  <c r="BB317" i="20"/>
  <c r="BB318" i="20"/>
  <c r="BB319" i="20"/>
  <c r="BB320" i="20"/>
  <c r="BB321" i="20"/>
  <c r="BB322" i="20"/>
  <c r="BB323" i="20"/>
  <c r="BB324" i="20"/>
  <c r="BB325" i="20"/>
  <c r="BB326" i="20"/>
  <c r="BB327" i="20"/>
  <c r="BB328" i="20"/>
  <c r="BB329" i="20"/>
  <c r="BB330" i="20"/>
  <c r="BB331" i="20"/>
  <c r="BB332" i="20"/>
  <c r="BB333" i="20"/>
  <c r="BB334" i="20"/>
  <c r="BB335" i="20"/>
  <c r="BB336" i="20"/>
  <c r="BB337" i="20"/>
  <c r="BB338" i="20"/>
  <c r="BB339" i="20"/>
  <c r="BB340" i="20"/>
  <c r="BB341" i="20"/>
  <c r="BB342" i="20"/>
  <c r="BB343" i="20"/>
  <c r="BB344" i="20"/>
  <c r="BB345" i="20"/>
  <c r="BB346" i="20"/>
  <c r="BB347" i="20"/>
  <c r="BB348" i="20"/>
  <c r="BB349" i="20"/>
  <c r="BB350" i="20"/>
  <c r="BB351" i="20"/>
  <c r="BB352" i="20"/>
  <c r="BB353" i="20"/>
  <c r="BB354" i="20"/>
  <c r="BB355" i="20"/>
  <c r="BB356" i="20"/>
  <c r="BB357" i="20"/>
  <c r="BB358" i="20"/>
  <c r="BB359" i="20"/>
  <c r="BB360" i="20"/>
  <c r="BB361" i="20"/>
  <c r="BB362" i="20"/>
  <c r="BB363" i="20"/>
  <c r="BB364" i="20"/>
  <c r="BB365" i="20"/>
  <c r="BB366" i="20"/>
  <c r="BB367" i="20"/>
  <c r="BB368" i="20"/>
  <c r="BB369" i="20"/>
  <c r="BB370" i="20"/>
  <c r="BB371" i="20"/>
  <c r="BB372" i="20"/>
  <c r="BB373" i="20"/>
  <c r="BB374" i="20"/>
  <c r="BB375" i="20"/>
  <c r="BB376" i="20"/>
  <c r="BB377" i="20"/>
  <c r="BB378" i="20"/>
  <c r="BB379" i="20"/>
  <c r="BB380" i="20"/>
  <c r="BB381" i="20"/>
  <c r="BB382" i="20"/>
  <c r="BB383" i="20"/>
  <c r="BB384" i="20"/>
  <c r="BB385" i="20"/>
  <c r="BB386" i="20"/>
  <c r="BB387" i="20"/>
  <c r="BB388" i="20"/>
  <c r="BB389" i="20"/>
  <c r="BB390" i="20"/>
  <c r="BB391" i="20"/>
  <c r="BB392" i="20"/>
  <c r="BB393" i="20"/>
  <c r="BB394" i="20"/>
  <c r="BB395" i="20"/>
  <c r="BB396" i="20"/>
  <c r="BB397" i="20"/>
  <c r="BB398" i="20"/>
  <c r="BB399" i="20"/>
  <c r="BB400" i="20"/>
  <c r="BB401" i="20"/>
  <c r="BB402" i="20"/>
  <c r="BB403" i="20"/>
  <c r="BB404" i="20"/>
  <c r="BB405" i="20"/>
  <c r="BB406" i="20"/>
  <c r="BB407" i="20"/>
  <c r="BB408" i="20"/>
  <c r="BB409" i="20"/>
  <c r="BB410" i="20"/>
  <c r="BB411" i="20"/>
  <c r="BB412" i="20"/>
  <c r="BB413" i="20"/>
  <c r="BB414" i="20"/>
  <c r="BB415" i="20"/>
  <c r="BB416" i="20"/>
  <c r="BB417" i="20"/>
  <c r="BB418" i="20"/>
  <c r="BB419" i="20"/>
  <c r="BB420" i="20"/>
  <c r="BB421" i="20"/>
  <c r="BB422" i="20"/>
  <c r="BB423" i="20"/>
  <c r="BB424" i="20"/>
  <c r="BB425" i="20"/>
  <c r="BB426" i="20"/>
  <c r="BB427" i="20"/>
  <c r="BB428" i="20"/>
  <c r="BB429" i="20"/>
  <c r="BB430" i="20"/>
  <c r="BB431" i="20"/>
  <c r="BB432" i="20"/>
  <c r="BB433" i="20"/>
  <c r="BB434" i="20"/>
  <c r="BB435" i="20"/>
  <c r="BB436" i="20"/>
  <c r="BB437" i="20"/>
  <c r="BB438" i="20"/>
  <c r="BB439" i="20"/>
  <c r="BB440" i="20"/>
  <c r="BB441" i="20"/>
  <c r="BB442" i="20"/>
  <c r="BB443" i="20"/>
  <c r="BB444" i="20"/>
  <c r="BB445" i="20"/>
  <c r="BB446" i="20"/>
  <c r="BB447" i="20"/>
  <c r="BB448" i="20"/>
  <c r="BB449" i="20"/>
  <c r="BB450" i="20"/>
  <c r="BB451" i="20"/>
  <c r="BB452" i="20"/>
  <c r="BB453" i="20"/>
  <c r="BB454" i="20"/>
  <c r="BB455" i="20"/>
  <c r="BB456" i="20"/>
  <c r="BB457" i="20"/>
  <c r="BB458" i="20"/>
  <c r="BB459" i="20"/>
  <c r="BB460" i="20"/>
  <c r="BB461" i="20"/>
  <c r="BB462" i="20"/>
  <c r="BB463" i="20"/>
  <c r="BB464" i="20"/>
  <c r="BB465" i="20"/>
  <c r="BB466" i="20"/>
  <c r="BB467" i="20"/>
  <c r="BB468" i="20"/>
  <c r="BB469" i="20"/>
  <c r="BB470" i="20"/>
  <c r="BB471" i="20"/>
  <c r="BB472" i="20"/>
  <c r="BB473" i="20"/>
  <c r="BB474" i="20"/>
  <c r="BB475" i="20"/>
  <c r="BB476" i="20"/>
  <c r="BB477" i="20"/>
  <c r="BB478" i="20"/>
  <c r="BB479" i="20"/>
  <c r="BB480" i="20"/>
  <c r="BB481" i="20"/>
  <c r="BB482" i="20"/>
  <c r="BB483" i="20"/>
  <c r="BB484" i="20"/>
  <c r="BB485" i="20"/>
  <c r="BB486" i="20"/>
  <c r="BB487" i="20"/>
  <c r="BB488" i="20"/>
  <c r="BB489" i="20"/>
  <c r="BB490" i="20"/>
  <c r="BB491" i="20"/>
  <c r="BB492" i="20"/>
  <c r="BB493" i="20"/>
  <c r="BB494" i="20"/>
  <c r="BB495" i="20"/>
  <c r="BB496" i="20"/>
  <c r="BB497" i="20"/>
  <c r="BB498" i="20"/>
  <c r="BB499" i="20"/>
  <c r="BB500" i="20"/>
  <c r="BB501" i="20"/>
  <c r="BB502" i="20"/>
  <c r="BB503" i="20"/>
  <c r="BB504" i="20"/>
  <c r="BB505" i="20"/>
  <c r="BB506" i="20"/>
  <c r="BB507" i="20"/>
  <c r="BB508" i="20"/>
  <c r="BB509" i="20"/>
  <c r="BB510" i="20"/>
  <c r="BB511" i="20"/>
  <c r="BB512" i="20"/>
  <c r="BB513" i="20"/>
  <c r="BB514" i="20"/>
  <c r="BB515" i="20"/>
  <c r="BB516" i="20"/>
  <c r="BB517" i="20"/>
  <c r="BB518" i="20"/>
  <c r="BB519" i="20"/>
  <c r="BB520" i="20"/>
  <c r="BB521" i="20"/>
  <c r="BB522" i="20"/>
  <c r="BB523" i="20"/>
  <c r="BB524" i="20"/>
  <c r="BB525" i="20"/>
  <c r="BB526" i="20"/>
  <c r="BB527" i="20"/>
  <c r="BB528" i="20"/>
  <c r="BB529" i="20"/>
  <c r="BB530" i="20"/>
  <c r="BB531" i="20"/>
  <c r="BB532" i="20"/>
  <c r="BB533" i="20"/>
  <c r="BB534" i="20"/>
  <c r="BB535" i="20"/>
  <c r="BB536" i="20"/>
  <c r="BB537" i="20"/>
  <c r="BB538" i="20"/>
  <c r="BB539" i="20"/>
  <c r="BB540" i="20"/>
  <c r="BB541" i="20"/>
  <c r="BB542" i="20"/>
  <c r="BB543" i="20"/>
  <c r="BB544" i="20"/>
  <c r="BB545" i="20"/>
  <c r="BB546" i="20"/>
  <c r="BB547" i="20"/>
  <c r="BB548" i="20"/>
  <c r="BB549" i="20"/>
  <c r="BB550" i="20"/>
  <c r="BB551" i="20"/>
  <c r="BB552" i="20"/>
  <c r="BB553" i="20"/>
  <c r="BB554" i="20"/>
  <c r="BB555" i="20"/>
  <c r="BB556" i="20"/>
  <c r="BB557" i="20"/>
  <c r="BB558" i="20"/>
  <c r="BB559" i="20"/>
  <c r="BB560" i="20"/>
  <c r="BB561" i="20"/>
  <c r="BB562" i="20"/>
  <c r="BB563" i="20"/>
  <c r="BB564" i="20"/>
  <c r="BB565" i="20"/>
  <c r="BA2" i="20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AZ2" i="20"/>
  <c r="AZ3" i="20"/>
  <c r="AZ4" i="20"/>
  <c r="AZ5" i="20"/>
  <c r="AZ6" i="20"/>
  <c r="AZ7" i="20"/>
  <c r="AZ8" i="20"/>
  <c r="AZ9" i="20"/>
  <c r="AZ10" i="20"/>
  <c r="AZ11" i="20"/>
  <c r="AZ12" i="20"/>
  <c r="AZ13" i="20"/>
  <c r="AZ14" i="20"/>
  <c r="AZ15" i="20"/>
  <c r="AZ16" i="20"/>
  <c r="AZ17" i="20"/>
  <c r="AZ18" i="20"/>
  <c r="AZ19" i="20"/>
  <c r="AZ20" i="20"/>
  <c r="AZ21" i="20"/>
  <c r="AZ22" i="20"/>
  <c r="AZ23" i="20"/>
  <c r="AZ24" i="20"/>
  <c r="AZ25" i="20"/>
  <c r="AZ26" i="20"/>
  <c r="AZ27" i="20"/>
  <c r="AZ28" i="20"/>
  <c r="AZ29" i="20"/>
  <c r="AZ30" i="20"/>
  <c r="AZ31" i="20"/>
  <c r="AZ32" i="20"/>
  <c r="AZ33" i="20"/>
  <c r="AZ34" i="20"/>
  <c r="AZ35" i="20"/>
  <c r="AZ36" i="20"/>
  <c r="AZ37" i="20"/>
  <c r="AZ38" i="20"/>
  <c r="AZ39" i="20"/>
  <c r="AZ40" i="20"/>
  <c r="AZ41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AZ76" i="20"/>
  <c r="AZ77" i="20"/>
  <c r="AZ78" i="20"/>
  <c r="AZ79" i="20"/>
  <c r="AZ80" i="20"/>
  <c r="AZ81" i="20"/>
  <c r="AZ82" i="20"/>
  <c r="AZ83" i="20"/>
  <c r="AZ84" i="20"/>
  <c r="AZ85" i="20"/>
  <c r="AZ86" i="20"/>
  <c r="AZ87" i="20"/>
  <c r="AZ88" i="20"/>
  <c r="AZ89" i="20"/>
  <c r="AZ90" i="20"/>
  <c r="AZ91" i="20"/>
  <c r="AZ92" i="20"/>
  <c r="AZ93" i="20"/>
  <c r="AZ94" i="20"/>
  <c r="AZ95" i="20"/>
  <c r="AZ96" i="20"/>
  <c r="AZ97" i="20"/>
  <c r="AZ98" i="20"/>
  <c r="AZ99" i="20"/>
  <c r="AZ100" i="20"/>
  <c r="AZ101" i="20"/>
  <c r="AZ102" i="20"/>
  <c r="AZ103" i="20"/>
  <c r="AZ104" i="20"/>
  <c r="AZ105" i="20"/>
  <c r="AZ106" i="20"/>
  <c r="AZ107" i="20"/>
  <c r="AZ108" i="20"/>
  <c r="AZ109" i="20"/>
  <c r="AZ110" i="20"/>
  <c r="AZ111" i="20"/>
  <c r="AZ112" i="20"/>
  <c r="AZ113" i="20"/>
  <c r="AZ114" i="20"/>
  <c r="AZ115" i="20"/>
  <c r="AZ116" i="20"/>
  <c r="AZ117" i="20"/>
  <c r="AZ118" i="20"/>
  <c r="AZ119" i="20"/>
  <c r="AZ120" i="20"/>
  <c r="AZ121" i="20"/>
  <c r="AZ122" i="20"/>
  <c r="AZ123" i="20"/>
  <c r="AZ124" i="20"/>
  <c r="AZ125" i="20"/>
  <c r="AZ126" i="20"/>
  <c r="AZ127" i="20"/>
  <c r="AZ128" i="20"/>
  <c r="AZ129" i="20"/>
  <c r="AZ130" i="20"/>
  <c r="AZ131" i="20"/>
  <c r="AZ132" i="20"/>
  <c r="AZ133" i="20"/>
  <c r="AZ134" i="20"/>
  <c r="AZ135" i="20"/>
  <c r="AZ136" i="20"/>
  <c r="AZ137" i="20"/>
  <c r="AZ138" i="20"/>
  <c r="AZ139" i="20"/>
  <c r="AZ140" i="20"/>
  <c r="AZ141" i="20"/>
  <c r="AZ142" i="20"/>
  <c r="AZ143" i="20"/>
  <c r="AZ144" i="20"/>
  <c r="AZ145" i="20"/>
  <c r="AZ146" i="20"/>
  <c r="AZ147" i="20"/>
  <c r="AZ148" i="20"/>
  <c r="AZ149" i="20"/>
  <c r="AZ150" i="20"/>
  <c r="AZ151" i="20"/>
  <c r="AZ152" i="20"/>
  <c r="AZ153" i="20"/>
  <c r="AZ154" i="20"/>
  <c r="AZ155" i="20"/>
  <c r="AZ156" i="20"/>
  <c r="AZ157" i="20"/>
  <c r="AZ158" i="20"/>
  <c r="AZ159" i="20"/>
  <c r="AZ160" i="20"/>
  <c r="AZ161" i="20"/>
  <c r="AZ162" i="20"/>
  <c r="AZ163" i="20"/>
  <c r="AZ164" i="20"/>
  <c r="AZ165" i="20"/>
  <c r="AZ166" i="20"/>
  <c r="AZ167" i="20"/>
  <c r="AZ168" i="20"/>
  <c r="AZ169" i="20"/>
  <c r="AZ170" i="20"/>
  <c r="AZ171" i="20"/>
  <c r="AZ172" i="20"/>
  <c r="AZ173" i="20"/>
  <c r="AZ174" i="20"/>
  <c r="AZ175" i="20"/>
  <c r="AZ176" i="20"/>
  <c r="AZ177" i="20"/>
  <c r="AZ178" i="20"/>
  <c r="AZ179" i="20"/>
  <c r="AZ180" i="20"/>
  <c r="AZ181" i="20"/>
  <c r="AZ182" i="20"/>
  <c r="AZ183" i="20"/>
  <c r="AZ184" i="20"/>
  <c r="AZ185" i="20"/>
  <c r="AZ186" i="20"/>
  <c r="AZ187" i="20"/>
  <c r="AZ188" i="20"/>
  <c r="AZ189" i="20"/>
  <c r="AZ190" i="20"/>
  <c r="AZ191" i="20"/>
  <c r="AZ192" i="20"/>
  <c r="AZ193" i="20"/>
  <c r="AZ194" i="20"/>
  <c r="AZ195" i="20"/>
  <c r="AZ196" i="20"/>
  <c r="AZ197" i="20"/>
  <c r="AZ198" i="20"/>
  <c r="AZ199" i="20"/>
  <c r="AZ200" i="20"/>
  <c r="AZ201" i="20"/>
  <c r="AZ202" i="20"/>
  <c r="AZ203" i="20"/>
  <c r="AZ204" i="20"/>
  <c r="AZ205" i="20"/>
  <c r="AZ206" i="20"/>
  <c r="AZ207" i="20"/>
  <c r="AZ208" i="20"/>
  <c r="AZ209" i="20"/>
  <c r="AZ210" i="20"/>
  <c r="AZ211" i="20"/>
  <c r="AZ212" i="20"/>
  <c r="AZ213" i="20"/>
  <c r="AZ214" i="20"/>
  <c r="AZ215" i="20"/>
  <c r="AZ216" i="20"/>
  <c r="AZ217" i="20"/>
  <c r="AZ218" i="20"/>
  <c r="AZ219" i="20"/>
  <c r="AZ220" i="20"/>
  <c r="AZ221" i="20"/>
  <c r="AZ222" i="20"/>
  <c r="AZ223" i="20"/>
  <c r="AZ224" i="20"/>
  <c r="AZ225" i="20"/>
  <c r="AZ226" i="20"/>
  <c r="AZ227" i="20"/>
  <c r="AZ228" i="20"/>
  <c r="AZ229" i="20"/>
  <c r="AZ230" i="20"/>
  <c r="AZ231" i="20"/>
  <c r="AZ232" i="20"/>
  <c r="AZ233" i="20"/>
  <c r="AZ234" i="20"/>
  <c r="AZ235" i="20"/>
  <c r="AZ236" i="20"/>
  <c r="AZ237" i="20"/>
  <c r="AZ238" i="20"/>
  <c r="AZ239" i="20"/>
  <c r="AZ240" i="20"/>
  <c r="AZ241" i="20"/>
  <c r="AZ242" i="20"/>
  <c r="AZ243" i="20"/>
  <c r="AZ244" i="20"/>
  <c r="AZ245" i="20"/>
  <c r="AZ246" i="20"/>
  <c r="AZ247" i="20"/>
  <c r="AZ248" i="20"/>
  <c r="AZ249" i="20"/>
  <c r="AZ250" i="20"/>
  <c r="AZ251" i="20"/>
  <c r="AZ252" i="20"/>
  <c r="AZ253" i="20"/>
  <c r="AZ254" i="20"/>
  <c r="AZ255" i="20"/>
  <c r="AZ256" i="20"/>
  <c r="AZ257" i="20"/>
  <c r="AZ258" i="20"/>
  <c r="AZ259" i="20"/>
  <c r="AZ260" i="20"/>
  <c r="AZ261" i="20"/>
  <c r="AZ262" i="20"/>
  <c r="AZ263" i="20"/>
  <c r="AZ264" i="20"/>
  <c r="AZ265" i="20"/>
  <c r="AZ266" i="20"/>
  <c r="AZ267" i="20"/>
  <c r="AZ268" i="20"/>
  <c r="AZ269" i="20"/>
  <c r="AZ270" i="20"/>
  <c r="AZ271" i="20"/>
  <c r="AZ272" i="20"/>
  <c r="AZ273" i="20"/>
  <c r="AZ274" i="20"/>
  <c r="AZ275" i="20"/>
  <c r="AZ276" i="20"/>
  <c r="AZ277" i="20"/>
  <c r="AZ278" i="20"/>
  <c r="AZ279" i="20"/>
  <c r="AZ280" i="20"/>
  <c r="AZ281" i="20"/>
  <c r="AZ282" i="20"/>
  <c r="AZ283" i="20"/>
  <c r="AZ284" i="20"/>
  <c r="AZ285" i="20"/>
  <c r="AZ286" i="20"/>
  <c r="AZ287" i="20"/>
  <c r="AZ288" i="20"/>
  <c r="AZ289" i="20"/>
  <c r="AZ290" i="20"/>
  <c r="AZ291" i="20"/>
  <c r="AZ292" i="20"/>
  <c r="AZ293" i="20"/>
  <c r="AZ294" i="20"/>
  <c r="AZ295" i="20"/>
  <c r="AZ296" i="20"/>
  <c r="AZ297" i="20"/>
  <c r="AZ298" i="20"/>
  <c r="AZ299" i="20"/>
  <c r="AZ300" i="20"/>
  <c r="AZ301" i="20"/>
  <c r="AZ302" i="20"/>
  <c r="AZ303" i="20"/>
  <c r="AZ304" i="20"/>
  <c r="AZ305" i="20"/>
  <c r="AZ306" i="20"/>
  <c r="AZ307" i="20"/>
  <c r="AZ308" i="20"/>
  <c r="AZ309" i="20"/>
  <c r="AZ310" i="20"/>
  <c r="AZ311" i="20"/>
  <c r="AZ312" i="20"/>
  <c r="AZ313" i="20"/>
  <c r="AZ314" i="20"/>
  <c r="AZ315" i="20"/>
  <c r="AZ316" i="20"/>
  <c r="AZ317" i="20"/>
  <c r="AZ318" i="20"/>
  <c r="AZ319" i="20"/>
  <c r="AZ320" i="20"/>
  <c r="AZ321" i="20"/>
  <c r="AZ322" i="20"/>
  <c r="AZ323" i="20"/>
  <c r="AZ324" i="20"/>
  <c r="AZ325" i="20"/>
  <c r="AZ326" i="20"/>
  <c r="AZ327" i="20"/>
  <c r="AZ328" i="20"/>
  <c r="AZ329" i="20"/>
  <c r="AZ330" i="20"/>
  <c r="AZ331" i="20"/>
  <c r="AZ332" i="20"/>
  <c r="AZ333" i="20"/>
  <c r="AZ334" i="20"/>
  <c r="AZ335" i="20"/>
  <c r="AZ336" i="20"/>
  <c r="AZ337" i="20"/>
  <c r="AZ338" i="20"/>
  <c r="AZ339" i="20"/>
  <c r="AZ340" i="20"/>
  <c r="AZ341" i="20"/>
  <c r="AZ342" i="20"/>
  <c r="AZ343" i="20"/>
  <c r="AZ344" i="20"/>
  <c r="AZ345" i="20"/>
  <c r="AZ346" i="20"/>
  <c r="AZ347" i="20"/>
  <c r="AZ348" i="20"/>
  <c r="AZ349" i="20"/>
  <c r="AZ350" i="20"/>
  <c r="AZ351" i="20"/>
  <c r="AZ352" i="20"/>
  <c r="AZ353" i="20"/>
  <c r="AZ354" i="20"/>
  <c r="AZ355" i="20"/>
  <c r="AZ356" i="20"/>
  <c r="AZ357" i="20"/>
  <c r="AZ358" i="20"/>
  <c r="AZ359" i="20"/>
  <c r="AZ360" i="20"/>
  <c r="AZ361" i="20"/>
  <c r="AZ362" i="20"/>
  <c r="AZ363" i="20"/>
  <c r="AZ364" i="20"/>
  <c r="AZ365" i="20"/>
  <c r="AZ366" i="20"/>
  <c r="AZ367" i="20"/>
  <c r="AZ368" i="20"/>
  <c r="AZ369" i="20"/>
  <c r="AZ370" i="20"/>
  <c r="AZ371" i="20"/>
  <c r="AZ372" i="20"/>
  <c r="AZ373" i="20"/>
  <c r="AZ374" i="20"/>
  <c r="AZ375" i="20"/>
  <c r="AZ376" i="20"/>
  <c r="AZ377" i="20"/>
  <c r="AZ378" i="20"/>
  <c r="AZ379" i="20"/>
  <c r="AZ380" i="20"/>
  <c r="AZ381" i="20"/>
  <c r="AZ382" i="20"/>
  <c r="AZ383" i="20"/>
  <c r="AZ384" i="20"/>
  <c r="AZ385" i="20"/>
  <c r="AZ386" i="20"/>
  <c r="AZ387" i="20"/>
  <c r="AZ388" i="20"/>
  <c r="AZ389" i="20"/>
  <c r="AZ390" i="20"/>
  <c r="AZ391" i="20"/>
  <c r="AZ392" i="20"/>
  <c r="AZ393" i="20"/>
  <c r="AZ394" i="20"/>
  <c r="AZ395" i="20"/>
  <c r="AZ396" i="20"/>
  <c r="AZ397" i="20"/>
  <c r="AZ398" i="20"/>
  <c r="AZ399" i="20"/>
  <c r="AZ400" i="20"/>
  <c r="AZ401" i="20"/>
  <c r="AZ402" i="20"/>
  <c r="AZ403" i="20"/>
  <c r="AZ404" i="20"/>
  <c r="AZ405" i="20"/>
  <c r="AZ406" i="20"/>
  <c r="AZ407" i="20"/>
  <c r="AZ408" i="20"/>
  <c r="AZ409" i="20"/>
  <c r="AZ410" i="20"/>
  <c r="AZ411" i="20"/>
  <c r="AZ412" i="20"/>
  <c r="AZ413" i="20"/>
  <c r="AZ414" i="20"/>
  <c r="AZ415" i="20"/>
  <c r="AZ416" i="20"/>
  <c r="AZ417" i="20"/>
  <c r="AZ418" i="20"/>
  <c r="AZ419" i="20"/>
  <c r="AZ420" i="20"/>
  <c r="AZ421" i="20"/>
  <c r="AZ422" i="20"/>
  <c r="AZ423" i="20"/>
  <c r="AZ424" i="20"/>
  <c r="AZ425" i="20"/>
  <c r="AZ426" i="20"/>
  <c r="AZ427" i="20"/>
  <c r="AZ428" i="20"/>
  <c r="AZ429" i="20"/>
  <c r="AZ430" i="20"/>
  <c r="AZ431" i="20"/>
  <c r="AZ432" i="20"/>
  <c r="AZ433" i="20"/>
  <c r="AZ434" i="20"/>
  <c r="AZ435" i="20"/>
  <c r="AZ436" i="20"/>
  <c r="AZ437" i="20"/>
  <c r="AZ438" i="20"/>
  <c r="AZ439" i="20"/>
  <c r="AZ440" i="20"/>
  <c r="AZ441" i="20"/>
  <c r="AZ442" i="20"/>
  <c r="AZ443" i="20"/>
  <c r="AZ444" i="20"/>
  <c r="AZ445" i="20"/>
  <c r="AZ446" i="20"/>
  <c r="AZ447" i="20"/>
  <c r="AZ448" i="20"/>
  <c r="AZ449" i="20"/>
  <c r="AZ450" i="20"/>
  <c r="AZ451" i="20"/>
  <c r="AZ452" i="20"/>
  <c r="AZ453" i="20"/>
  <c r="AZ454" i="20"/>
  <c r="AZ455" i="20"/>
  <c r="AZ456" i="20"/>
  <c r="AZ457" i="20"/>
  <c r="AZ458" i="20"/>
  <c r="AZ459" i="20"/>
  <c r="AZ460" i="20"/>
  <c r="AZ461" i="20"/>
  <c r="AZ462" i="20"/>
  <c r="AZ463" i="20"/>
  <c r="AZ464" i="20"/>
  <c r="AZ465" i="20"/>
  <c r="AZ466" i="20"/>
  <c r="AZ467" i="20"/>
  <c r="AZ468" i="20"/>
  <c r="AZ469" i="20"/>
  <c r="AZ470" i="20"/>
  <c r="AZ471" i="20"/>
  <c r="AZ472" i="20"/>
  <c r="AZ473" i="20"/>
  <c r="AZ474" i="20"/>
  <c r="AZ475" i="20"/>
  <c r="AZ476" i="20"/>
  <c r="AZ477" i="20"/>
  <c r="AZ478" i="20"/>
  <c r="AZ479" i="20"/>
  <c r="AZ480" i="20"/>
  <c r="AZ481" i="20"/>
  <c r="AZ482" i="20"/>
  <c r="AZ483" i="20"/>
  <c r="AZ484" i="20"/>
  <c r="AZ485" i="20"/>
  <c r="AZ486" i="20"/>
  <c r="AZ487" i="20"/>
  <c r="AZ488" i="20"/>
  <c r="AZ489" i="20"/>
  <c r="AZ490" i="20"/>
  <c r="AZ491" i="20"/>
  <c r="AZ492" i="20"/>
  <c r="AZ493" i="20"/>
  <c r="AZ494" i="20"/>
  <c r="AZ495" i="20"/>
  <c r="AZ496" i="20"/>
  <c r="AZ497" i="20"/>
  <c r="AZ498" i="20"/>
  <c r="AZ499" i="20"/>
  <c r="AZ500" i="20"/>
  <c r="AZ501" i="20"/>
  <c r="AZ502" i="20"/>
  <c r="AZ503" i="20"/>
  <c r="AZ504" i="20"/>
  <c r="AZ505" i="20"/>
  <c r="AZ506" i="20"/>
  <c r="AZ507" i="20"/>
  <c r="AZ508" i="20"/>
  <c r="AZ509" i="20"/>
  <c r="AZ510" i="20"/>
  <c r="AZ511" i="20"/>
  <c r="AZ512" i="20"/>
  <c r="AZ513" i="20"/>
  <c r="AZ514" i="20"/>
  <c r="AZ515" i="20"/>
  <c r="AZ516" i="20"/>
  <c r="AZ517" i="20"/>
  <c r="AZ518" i="20"/>
  <c r="AZ519" i="20"/>
  <c r="AZ520" i="20"/>
  <c r="AZ521" i="20"/>
  <c r="AZ522" i="20"/>
  <c r="AZ523" i="20"/>
  <c r="AZ524" i="20"/>
  <c r="AZ525" i="20"/>
  <c r="AZ526" i="20"/>
  <c r="AZ527" i="20"/>
  <c r="AZ528" i="20"/>
  <c r="AZ529" i="20"/>
  <c r="AZ530" i="20"/>
  <c r="AZ531" i="20"/>
  <c r="AZ532" i="20"/>
  <c r="AZ533" i="20"/>
  <c r="AZ534" i="20"/>
  <c r="AZ535" i="20"/>
  <c r="AZ536" i="20"/>
  <c r="AZ537" i="20"/>
  <c r="AZ538" i="20"/>
  <c r="AZ539" i="20"/>
  <c r="AZ540" i="20"/>
  <c r="AZ541" i="20"/>
  <c r="AZ542" i="20"/>
  <c r="AZ543" i="20"/>
  <c r="AZ544" i="20"/>
  <c r="AZ545" i="20"/>
  <c r="AZ546" i="20"/>
  <c r="AZ547" i="20"/>
  <c r="AZ548" i="20"/>
  <c r="AZ549" i="20"/>
  <c r="AZ550" i="20"/>
  <c r="AZ551" i="20"/>
  <c r="AZ552" i="20"/>
  <c r="AZ553" i="20"/>
  <c r="AZ554" i="20"/>
  <c r="AZ555" i="20"/>
  <c r="AZ556" i="20"/>
  <c r="AZ557" i="20"/>
  <c r="AZ558" i="20"/>
  <c r="AZ559" i="20"/>
  <c r="AZ560" i="20"/>
  <c r="AZ561" i="20"/>
  <c r="AZ562" i="20"/>
  <c r="AZ563" i="20"/>
  <c r="AZ564" i="20"/>
  <c r="AZ565" i="20"/>
  <c r="AY2" i="20"/>
  <c r="AY3" i="20"/>
  <c r="AY4" i="20"/>
  <c r="AY5" i="20"/>
  <c r="AY6" i="20"/>
  <c r="AY7" i="20"/>
  <c r="AY8" i="20"/>
  <c r="AY9" i="20"/>
  <c r="AY10" i="20"/>
  <c r="AY11" i="20"/>
  <c r="AY12" i="20"/>
  <c r="AY13" i="20"/>
  <c r="AY14" i="20"/>
  <c r="AY15" i="20"/>
  <c r="AY16" i="20"/>
  <c r="AY17" i="20"/>
  <c r="AY18" i="20"/>
  <c r="AY19" i="20"/>
  <c r="AY20" i="20"/>
  <c r="AY21" i="20"/>
  <c r="AY22" i="20"/>
  <c r="AY23" i="20"/>
  <c r="AY24" i="20"/>
  <c r="AY25" i="20"/>
  <c r="AY26" i="20"/>
  <c r="AY27" i="20"/>
  <c r="AY28" i="20"/>
  <c r="AY29" i="20"/>
  <c r="AY30" i="20"/>
  <c r="AY31" i="20"/>
  <c r="AY32" i="20"/>
  <c r="AY33" i="20"/>
  <c r="AY34" i="20"/>
  <c r="AY35" i="20"/>
  <c r="AY36" i="20"/>
  <c r="AY37" i="20"/>
  <c r="AY38" i="20"/>
  <c r="AY39" i="20"/>
  <c r="AY40" i="20"/>
  <c r="AY41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Y75" i="20"/>
  <c r="AY76" i="20"/>
  <c r="AY77" i="20"/>
  <c r="AY78" i="20"/>
  <c r="AY79" i="20"/>
  <c r="AY80" i="20"/>
  <c r="AY81" i="20"/>
  <c r="AY82" i="20"/>
  <c r="AY83" i="20"/>
  <c r="AY84" i="20"/>
  <c r="AY85" i="20"/>
  <c r="AY86" i="20"/>
  <c r="AY87" i="20"/>
  <c r="AY88" i="20"/>
  <c r="AY89" i="20"/>
  <c r="AY90" i="20"/>
  <c r="AY91" i="20"/>
  <c r="AY92" i="20"/>
  <c r="AY93" i="20"/>
  <c r="AY94" i="20"/>
  <c r="AY95" i="20"/>
  <c r="AY96" i="20"/>
  <c r="AY97" i="20"/>
  <c r="AY98" i="20"/>
  <c r="AY99" i="20"/>
  <c r="AY100" i="20"/>
  <c r="AY101" i="20"/>
  <c r="AY102" i="20"/>
  <c r="AY103" i="20"/>
  <c r="AY104" i="20"/>
  <c r="AY105" i="20"/>
  <c r="AY106" i="20"/>
  <c r="AY107" i="20"/>
  <c r="AY108" i="20"/>
  <c r="AY109" i="20"/>
  <c r="AY110" i="20"/>
  <c r="AY111" i="20"/>
  <c r="AY112" i="20"/>
  <c r="AY113" i="20"/>
  <c r="AY114" i="20"/>
  <c r="AY115" i="20"/>
  <c r="AY116" i="20"/>
  <c r="AY117" i="20"/>
  <c r="AY118" i="20"/>
  <c r="AY119" i="20"/>
  <c r="AY120" i="20"/>
  <c r="AY121" i="20"/>
  <c r="AY122" i="20"/>
  <c r="AY123" i="20"/>
  <c r="AY124" i="20"/>
  <c r="AY125" i="20"/>
  <c r="AY126" i="20"/>
  <c r="AY127" i="20"/>
  <c r="AY128" i="20"/>
  <c r="AY129" i="20"/>
  <c r="AY130" i="20"/>
  <c r="AY131" i="20"/>
  <c r="AY132" i="20"/>
  <c r="AY133" i="20"/>
  <c r="AY134" i="20"/>
  <c r="AY135" i="20"/>
  <c r="AY136" i="20"/>
  <c r="AY137" i="20"/>
  <c r="AY138" i="20"/>
  <c r="AY139" i="20"/>
  <c r="AY140" i="20"/>
  <c r="AY141" i="20"/>
  <c r="AY142" i="20"/>
  <c r="AY143" i="20"/>
  <c r="AY144" i="20"/>
  <c r="AY145" i="20"/>
  <c r="AY146" i="20"/>
  <c r="AY147" i="20"/>
  <c r="AY148" i="20"/>
  <c r="AY149" i="20"/>
  <c r="AY150" i="20"/>
  <c r="AY151" i="20"/>
  <c r="AY152" i="20"/>
  <c r="AY153" i="20"/>
  <c r="AY154" i="20"/>
  <c r="AY155" i="20"/>
  <c r="AY156" i="20"/>
  <c r="AY157" i="20"/>
  <c r="AY158" i="20"/>
  <c r="AY159" i="20"/>
  <c r="AY160" i="20"/>
  <c r="AY161" i="20"/>
  <c r="AY162" i="20"/>
  <c r="AY163" i="20"/>
  <c r="AY164" i="20"/>
  <c r="AY165" i="20"/>
  <c r="AY166" i="20"/>
  <c r="AY167" i="20"/>
  <c r="AY168" i="20"/>
  <c r="AY169" i="20"/>
  <c r="AY170" i="20"/>
  <c r="AY171" i="20"/>
  <c r="AY172" i="20"/>
  <c r="AY173" i="20"/>
  <c r="AY174" i="20"/>
  <c r="AY175" i="20"/>
  <c r="AY176" i="20"/>
  <c r="AY177" i="20"/>
  <c r="AY178" i="20"/>
  <c r="AY179" i="20"/>
  <c r="AY180" i="20"/>
  <c r="AY181" i="20"/>
  <c r="AY182" i="20"/>
  <c r="AY183" i="20"/>
  <c r="AY184" i="20"/>
  <c r="AY185" i="20"/>
  <c r="AY186" i="20"/>
  <c r="AY187" i="20"/>
  <c r="AY188" i="20"/>
  <c r="AY189" i="20"/>
  <c r="AY190" i="20"/>
  <c r="AY191" i="20"/>
  <c r="AY192" i="20"/>
  <c r="AY193" i="20"/>
  <c r="AY194" i="20"/>
  <c r="AY195" i="20"/>
  <c r="AY196" i="20"/>
  <c r="AY197" i="20"/>
  <c r="AY198" i="20"/>
  <c r="AY199" i="20"/>
  <c r="AY200" i="20"/>
  <c r="AY201" i="20"/>
  <c r="AY202" i="20"/>
  <c r="AY203" i="20"/>
  <c r="AY204" i="20"/>
  <c r="AY205" i="20"/>
  <c r="AY206" i="20"/>
  <c r="AY207" i="20"/>
  <c r="AY208" i="20"/>
  <c r="AY209" i="20"/>
  <c r="AY210" i="20"/>
  <c r="AY211" i="20"/>
  <c r="AY212" i="20"/>
  <c r="AY213" i="20"/>
  <c r="AY214" i="20"/>
  <c r="AY215" i="20"/>
  <c r="AY216" i="20"/>
  <c r="AY217" i="20"/>
  <c r="AY218" i="20"/>
  <c r="AY219" i="20"/>
  <c r="AY220" i="20"/>
  <c r="AY221" i="20"/>
  <c r="AY222" i="20"/>
  <c r="AY223" i="20"/>
  <c r="AY224" i="20"/>
  <c r="AY225" i="20"/>
  <c r="AY226" i="20"/>
  <c r="AY227" i="20"/>
  <c r="AY228" i="20"/>
  <c r="AY229" i="20"/>
  <c r="AY230" i="20"/>
  <c r="AY231" i="20"/>
  <c r="AY232" i="20"/>
  <c r="AY233" i="20"/>
  <c r="AY234" i="20"/>
  <c r="AY235" i="20"/>
  <c r="AY236" i="20"/>
  <c r="AY237" i="20"/>
  <c r="AY238" i="20"/>
  <c r="AY239" i="20"/>
  <c r="AY240" i="20"/>
  <c r="AY241" i="20"/>
  <c r="AY242" i="20"/>
  <c r="AY243" i="20"/>
  <c r="AY244" i="20"/>
  <c r="AY245" i="20"/>
  <c r="AY246" i="20"/>
  <c r="AY247" i="20"/>
  <c r="AY248" i="20"/>
  <c r="AY249" i="20"/>
  <c r="AY250" i="20"/>
  <c r="AY251" i="20"/>
  <c r="AY252" i="20"/>
  <c r="AY253" i="20"/>
  <c r="AY254" i="20"/>
  <c r="AY255" i="20"/>
  <c r="AY256" i="20"/>
  <c r="AY257" i="20"/>
  <c r="AY258" i="20"/>
  <c r="AY259" i="20"/>
  <c r="AY260" i="20"/>
  <c r="AY261" i="20"/>
  <c r="AY262" i="20"/>
  <c r="AY263" i="20"/>
  <c r="AY264" i="20"/>
  <c r="AY265" i="20"/>
  <c r="AY266" i="20"/>
  <c r="AY267" i="20"/>
  <c r="AY268" i="20"/>
  <c r="AY269" i="20"/>
  <c r="AY270" i="20"/>
  <c r="AY271" i="20"/>
  <c r="AY272" i="20"/>
  <c r="AY273" i="20"/>
  <c r="AY274" i="20"/>
  <c r="AY275" i="20"/>
  <c r="AY276" i="20"/>
  <c r="AY277" i="20"/>
  <c r="AY278" i="20"/>
  <c r="AY279" i="20"/>
  <c r="AY280" i="20"/>
  <c r="AY281" i="20"/>
  <c r="AY282" i="20"/>
  <c r="AY283" i="20"/>
  <c r="AY284" i="20"/>
  <c r="AY285" i="20"/>
  <c r="AY286" i="20"/>
  <c r="AY287" i="20"/>
  <c r="AY288" i="20"/>
  <c r="AY289" i="20"/>
  <c r="AY290" i="20"/>
  <c r="AY291" i="20"/>
  <c r="AY292" i="20"/>
  <c r="AY293" i="20"/>
  <c r="AY294" i="20"/>
  <c r="AY295" i="20"/>
  <c r="AY296" i="20"/>
  <c r="AY297" i="20"/>
  <c r="AY298" i="20"/>
  <c r="AY299" i="20"/>
  <c r="AY300" i="20"/>
  <c r="AY301" i="20"/>
  <c r="AY302" i="20"/>
  <c r="AY303" i="20"/>
  <c r="AY304" i="20"/>
  <c r="AY305" i="20"/>
  <c r="AY306" i="20"/>
  <c r="AY307" i="20"/>
  <c r="AY308" i="20"/>
  <c r="AY309" i="20"/>
  <c r="AY310" i="20"/>
  <c r="AY311" i="20"/>
  <c r="AY312" i="20"/>
  <c r="AY313" i="20"/>
  <c r="AY314" i="20"/>
  <c r="AY315" i="20"/>
  <c r="AY316" i="20"/>
  <c r="AY317" i="20"/>
  <c r="AY318" i="20"/>
  <c r="AY319" i="20"/>
  <c r="AY320" i="20"/>
  <c r="AY321" i="20"/>
  <c r="AY322" i="20"/>
  <c r="AY323" i="20"/>
  <c r="AY324" i="20"/>
  <c r="AY325" i="20"/>
  <c r="AY326" i="20"/>
  <c r="AY327" i="20"/>
  <c r="AY328" i="20"/>
  <c r="AY329" i="20"/>
  <c r="AY330" i="20"/>
  <c r="AY331" i="20"/>
  <c r="AY332" i="20"/>
  <c r="AY333" i="20"/>
  <c r="AY334" i="20"/>
  <c r="AY335" i="20"/>
  <c r="AY336" i="20"/>
  <c r="AY337" i="20"/>
  <c r="AY338" i="20"/>
  <c r="AY339" i="20"/>
  <c r="AY340" i="20"/>
  <c r="AY341" i="20"/>
  <c r="AY342" i="20"/>
  <c r="AY343" i="20"/>
  <c r="AY344" i="20"/>
  <c r="AY345" i="20"/>
  <c r="AY346" i="20"/>
  <c r="AY347" i="20"/>
  <c r="AY348" i="20"/>
  <c r="AY349" i="20"/>
  <c r="AY350" i="20"/>
  <c r="AY351" i="20"/>
  <c r="AY352" i="20"/>
  <c r="AY353" i="20"/>
  <c r="AY354" i="20"/>
  <c r="AY355" i="20"/>
  <c r="AY356" i="20"/>
  <c r="AY357" i="20"/>
  <c r="AY358" i="20"/>
  <c r="AY359" i="20"/>
  <c r="AY360" i="20"/>
  <c r="AY361" i="20"/>
  <c r="AY362" i="20"/>
  <c r="AY363" i="20"/>
  <c r="AY364" i="20"/>
  <c r="AY365" i="20"/>
  <c r="AY366" i="20"/>
  <c r="AY367" i="20"/>
  <c r="AY368" i="20"/>
  <c r="AY369" i="20"/>
  <c r="AY370" i="20"/>
  <c r="AY371" i="20"/>
  <c r="AY372" i="20"/>
  <c r="AY373" i="20"/>
  <c r="AY374" i="20"/>
  <c r="AY375" i="20"/>
  <c r="AY376" i="20"/>
  <c r="AY377" i="20"/>
  <c r="AY378" i="20"/>
  <c r="AY379" i="20"/>
  <c r="AY380" i="20"/>
  <c r="AY381" i="20"/>
  <c r="AY382" i="20"/>
  <c r="AY383" i="20"/>
  <c r="AY384" i="20"/>
  <c r="AY385" i="20"/>
  <c r="AY386" i="20"/>
  <c r="AY387" i="20"/>
  <c r="AY388" i="20"/>
  <c r="AY389" i="20"/>
  <c r="AY390" i="20"/>
  <c r="AY391" i="20"/>
  <c r="AY392" i="20"/>
  <c r="AY393" i="20"/>
  <c r="AY394" i="20"/>
  <c r="AY395" i="20"/>
  <c r="AY396" i="20"/>
  <c r="AY397" i="20"/>
  <c r="AY398" i="20"/>
  <c r="AY399" i="20"/>
  <c r="AY400" i="20"/>
  <c r="AY401" i="20"/>
  <c r="AY402" i="20"/>
  <c r="AY403" i="20"/>
  <c r="AY404" i="20"/>
  <c r="AY405" i="20"/>
  <c r="AY406" i="20"/>
  <c r="AY407" i="20"/>
  <c r="AY408" i="20"/>
  <c r="AY409" i="20"/>
  <c r="AY410" i="20"/>
  <c r="AY411" i="20"/>
  <c r="AY412" i="20"/>
  <c r="AY413" i="20"/>
  <c r="AY414" i="20"/>
  <c r="AY415" i="20"/>
  <c r="AY416" i="20"/>
  <c r="AY417" i="20"/>
  <c r="AY418" i="20"/>
  <c r="AY419" i="20"/>
  <c r="AY420" i="20"/>
  <c r="AY421" i="20"/>
  <c r="AY422" i="20"/>
  <c r="AY423" i="20"/>
  <c r="AY424" i="20"/>
  <c r="AY425" i="20"/>
  <c r="AY426" i="20"/>
  <c r="AY427" i="20"/>
  <c r="AY428" i="20"/>
  <c r="AY429" i="20"/>
  <c r="AY430" i="20"/>
  <c r="AY431" i="20"/>
  <c r="AY432" i="20"/>
  <c r="AY433" i="20"/>
  <c r="AY434" i="20"/>
  <c r="AY435" i="20"/>
  <c r="AY436" i="20"/>
  <c r="AY437" i="20"/>
  <c r="AY438" i="20"/>
  <c r="AY439" i="20"/>
  <c r="AY440" i="20"/>
  <c r="AY441" i="20"/>
  <c r="AY442" i="20"/>
  <c r="AY443" i="20"/>
  <c r="AY444" i="20"/>
  <c r="AY445" i="20"/>
  <c r="AY446" i="20"/>
  <c r="AY447" i="20"/>
  <c r="AY448" i="20"/>
  <c r="AY449" i="20"/>
  <c r="AY450" i="20"/>
  <c r="AY451" i="20"/>
  <c r="AY452" i="20"/>
  <c r="AY453" i="20"/>
  <c r="AY454" i="20"/>
  <c r="AY455" i="20"/>
  <c r="AY456" i="20"/>
  <c r="AY457" i="20"/>
  <c r="AY458" i="20"/>
  <c r="AY459" i="20"/>
  <c r="AY460" i="20"/>
  <c r="AY461" i="20"/>
  <c r="AY462" i="20"/>
  <c r="AY463" i="20"/>
  <c r="AY464" i="20"/>
  <c r="AY465" i="20"/>
  <c r="AY466" i="20"/>
  <c r="AY467" i="20"/>
  <c r="AY468" i="20"/>
  <c r="AY469" i="20"/>
  <c r="AY470" i="20"/>
  <c r="AY471" i="20"/>
  <c r="AY472" i="20"/>
  <c r="AY473" i="20"/>
  <c r="AY474" i="20"/>
  <c r="AY475" i="20"/>
  <c r="AY476" i="20"/>
  <c r="AY477" i="20"/>
  <c r="AY478" i="20"/>
  <c r="AY479" i="20"/>
  <c r="AY480" i="20"/>
  <c r="AY481" i="20"/>
  <c r="AY482" i="20"/>
  <c r="AY483" i="20"/>
  <c r="AY484" i="20"/>
  <c r="AY485" i="20"/>
  <c r="AY486" i="20"/>
  <c r="AY487" i="20"/>
  <c r="AY488" i="20"/>
  <c r="AY489" i="20"/>
  <c r="AY490" i="20"/>
  <c r="AY491" i="20"/>
  <c r="AY492" i="20"/>
  <c r="AY493" i="20"/>
  <c r="AY494" i="20"/>
  <c r="AY495" i="20"/>
  <c r="AY496" i="20"/>
  <c r="AY497" i="20"/>
  <c r="AY498" i="20"/>
  <c r="AY499" i="20"/>
  <c r="AY500" i="20"/>
  <c r="AY501" i="20"/>
  <c r="AY502" i="20"/>
  <c r="AY503" i="20"/>
  <c r="AY504" i="20"/>
  <c r="AY505" i="20"/>
  <c r="AY506" i="20"/>
  <c r="AY507" i="20"/>
  <c r="AY508" i="20"/>
  <c r="AY509" i="20"/>
  <c r="AY510" i="20"/>
  <c r="AY511" i="20"/>
  <c r="AY512" i="20"/>
  <c r="AY513" i="20"/>
  <c r="AY514" i="20"/>
  <c r="AY515" i="20"/>
  <c r="AY516" i="20"/>
  <c r="AY517" i="20"/>
  <c r="AY518" i="20"/>
  <c r="AY519" i="20"/>
  <c r="AY520" i="20"/>
  <c r="AY521" i="20"/>
  <c r="AY522" i="20"/>
  <c r="AY523" i="20"/>
  <c r="AY524" i="20"/>
  <c r="AY525" i="20"/>
  <c r="AY526" i="20"/>
  <c r="AY527" i="20"/>
  <c r="AY528" i="20"/>
  <c r="AY529" i="20"/>
  <c r="AY530" i="20"/>
  <c r="AY531" i="20"/>
  <c r="AY532" i="20"/>
  <c r="AY533" i="20"/>
  <c r="AY534" i="20"/>
  <c r="AY535" i="20"/>
  <c r="AY536" i="20"/>
  <c r="AY537" i="20"/>
  <c r="AY538" i="20"/>
  <c r="AY539" i="20"/>
  <c r="AY540" i="20"/>
  <c r="AY541" i="20"/>
  <c r="AY542" i="20"/>
  <c r="AY543" i="20"/>
  <c r="AY544" i="20"/>
  <c r="AY545" i="20"/>
  <c r="AY546" i="20"/>
  <c r="AY547" i="20"/>
  <c r="AY548" i="20"/>
  <c r="AY549" i="20"/>
  <c r="AY550" i="20"/>
  <c r="AY551" i="20"/>
  <c r="AY552" i="20"/>
  <c r="AY553" i="20"/>
  <c r="AY554" i="20"/>
  <c r="AY555" i="20"/>
  <c r="AY556" i="20"/>
  <c r="AY557" i="20"/>
  <c r="AY558" i="20"/>
  <c r="AY559" i="20"/>
  <c r="AY560" i="20"/>
  <c r="AY561" i="20"/>
  <c r="AY562" i="20"/>
  <c r="AY563" i="20"/>
  <c r="AY564" i="20"/>
  <c r="AY565" i="20"/>
  <c r="AX2" i="20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W2" i="20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4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V2" i="20"/>
  <c r="AV3" i="20"/>
  <c r="AV4" i="20"/>
  <c r="AV5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V76" i="20"/>
  <c r="AV77" i="20"/>
  <c r="AV78" i="20"/>
  <c r="AV79" i="20"/>
  <c r="AV80" i="20"/>
  <c r="AV81" i="20"/>
  <c r="AV82" i="20"/>
  <c r="AV83" i="20"/>
  <c r="AV84" i="20"/>
  <c r="AV85" i="20"/>
  <c r="AV86" i="20"/>
  <c r="AV87" i="20"/>
  <c r="AV88" i="20"/>
  <c r="AV89" i="20"/>
  <c r="AV90" i="20"/>
  <c r="AV91" i="20"/>
  <c r="AV92" i="20"/>
  <c r="AV93" i="20"/>
  <c r="AV94" i="20"/>
  <c r="AV95" i="20"/>
  <c r="AV96" i="20"/>
  <c r="AV97" i="20"/>
  <c r="AV98" i="20"/>
  <c r="AV99" i="20"/>
  <c r="AV100" i="20"/>
  <c r="AV101" i="20"/>
  <c r="AV102" i="20"/>
  <c r="AV103" i="20"/>
  <c r="AV104" i="20"/>
  <c r="AV105" i="20"/>
  <c r="AV106" i="20"/>
  <c r="AV107" i="20"/>
  <c r="AV108" i="20"/>
  <c r="AV109" i="20"/>
  <c r="AV110" i="20"/>
  <c r="AV111" i="20"/>
  <c r="AV112" i="20"/>
  <c r="AV113" i="20"/>
  <c r="AV114" i="20"/>
  <c r="AV115" i="20"/>
  <c r="AV116" i="20"/>
  <c r="AV117" i="20"/>
  <c r="AV118" i="20"/>
  <c r="AV119" i="20"/>
  <c r="AV120" i="20"/>
  <c r="AV121" i="20"/>
  <c r="AV122" i="20"/>
  <c r="AV123" i="20"/>
  <c r="AV124" i="20"/>
  <c r="AV125" i="20"/>
  <c r="AV126" i="20"/>
  <c r="AV127" i="20"/>
  <c r="AV128" i="20"/>
  <c r="AV129" i="20"/>
  <c r="AV130" i="20"/>
  <c r="AV131" i="20"/>
  <c r="AV132" i="20"/>
  <c r="AV133" i="20"/>
  <c r="AV134" i="20"/>
  <c r="AV135" i="20"/>
  <c r="AV136" i="20"/>
  <c r="AV137" i="20"/>
  <c r="AV138" i="20"/>
  <c r="AV139" i="20"/>
  <c r="AV140" i="20"/>
  <c r="AV141" i="20"/>
  <c r="AV142" i="20"/>
  <c r="AV143" i="20"/>
  <c r="AV144" i="20"/>
  <c r="AV145" i="20"/>
  <c r="AV146" i="20"/>
  <c r="AV147" i="20"/>
  <c r="AV148" i="20"/>
  <c r="AV149" i="20"/>
  <c r="AV150" i="20"/>
  <c r="AV151" i="20"/>
  <c r="AV152" i="20"/>
  <c r="AV153" i="20"/>
  <c r="AV154" i="20"/>
  <c r="AV155" i="20"/>
  <c r="AV156" i="20"/>
  <c r="AV157" i="20"/>
  <c r="AV158" i="20"/>
  <c r="AV159" i="20"/>
  <c r="AV160" i="20"/>
  <c r="AV161" i="20"/>
  <c r="AV162" i="20"/>
  <c r="AV163" i="20"/>
  <c r="AV164" i="20"/>
  <c r="AV165" i="20"/>
  <c r="AV166" i="20"/>
  <c r="AV167" i="20"/>
  <c r="AV168" i="20"/>
  <c r="AV169" i="20"/>
  <c r="AV170" i="20"/>
  <c r="AV171" i="20"/>
  <c r="AV172" i="20"/>
  <c r="AV173" i="20"/>
  <c r="AV174" i="20"/>
  <c r="AV175" i="20"/>
  <c r="AV176" i="20"/>
  <c r="AV177" i="20"/>
  <c r="AV178" i="20"/>
  <c r="AV179" i="20"/>
  <c r="AV180" i="20"/>
  <c r="AV181" i="20"/>
  <c r="AV182" i="20"/>
  <c r="AV183" i="20"/>
  <c r="AV184" i="20"/>
  <c r="AV185" i="20"/>
  <c r="AV186" i="20"/>
  <c r="AV187" i="20"/>
  <c r="AV188" i="20"/>
  <c r="AV189" i="20"/>
  <c r="AV190" i="20"/>
  <c r="AV191" i="20"/>
  <c r="AV192" i="20"/>
  <c r="AV193" i="20"/>
  <c r="AV194" i="20"/>
  <c r="AV195" i="20"/>
  <c r="AV196" i="20"/>
  <c r="AV197" i="20"/>
  <c r="AV198" i="20"/>
  <c r="AV199" i="20"/>
  <c r="AV200" i="20"/>
  <c r="AV201" i="20"/>
  <c r="AV202" i="20"/>
  <c r="AV203" i="20"/>
  <c r="AV204" i="20"/>
  <c r="AV205" i="20"/>
  <c r="AV206" i="20"/>
  <c r="AV207" i="20"/>
  <c r="AV208" i="20"/>
  <c r="AV209" i="20"/>
  <c r="AV210" i="20"/>
  <c r="AV211" i="20"/>
  <c r="AV212" i="20"/>
  <c r="AV213" i="20"/>
  <c r="AV214" i="20"/>
  <c r="AV215" i="20"/>
  <c r="AV216" i="20"/>
  <c r="AV217" i="20"/>
  <c r="AV218" i="20"/>
  <c r="AV219" i="20"/>
  <c r="AV220" i="20"/>
  <c r="AV221" i="20"/>
  <c r="AV222" i="20"/>
  <c r="AV223" i="20"/>
  <c r="AV224" i="20"/>
  <c r="AV225" i="20"/>
  <c r="AV226" i="20"/>
  <c r="AV227" i="20"/>
  <c r="AV228" i="20"/>
  <c r="AV229" i="20"/>
  <c r="AV230" i="20"/>
  <c r="AV231" i="20"/>
  <c r="AV232" i="20"/>
  <c r="AV233" i="20"/>
  <c r="AV234" i="20"/>
  <c r="AV235" i="20"/>
  <c r="AV236" i="20"/>
  <c r="AV237" i="20"/>
  <c r="AV238" i="20"/>
  <c r="AV239" i="20"/>
  <c r="AV240" i="20"/>
  <c r="AV241" i="20"/>
  <c r="AV242" i="20"/>
  <c r="AV243" i="20"/>
  <c r="AV244" i="20"/>
  <c r="AV245" i="20"/>
  <c r="AV246" i="20"/>
  <c r="AV247" i="20"/>
  <c r="AV248" i="20"/>
  <c r="AV249" i="20"/>
  <c r="AV250" i="20"/>
  <c r="AV251" i="20"/>
  <c r="AV252" i="20"/>
  <c r="AV253" i="20"/>
  <c r="AV254" i="20"/>
  <c r="AV255" i="20"/>
  <c r="AV256" i="20"/>
  <c r="AV257" i="20"/>
  <c r="AV258" i="20"/>
  <c r="AV259" i="20"/>
  <c r="AV260" i="20"/>
  <c r="AV261" i="20"/>
  <c r="AV262" i="20"/>
  <c r="AV263" i="20"/>
  <c r="AV264" i="20"/>
  <c r="AV265" i="20"/>
  <c r="AV266" i="20"/>
  <c r="AV267" i="20"/>
  <c r="AV268" i="20"/>
  <c r="AV269" i="20"/>
  <c r="AV270" i="20"/>
  <c r="AV271" i="20"/>
  <c r="AV272" i="20"/>
  <c r="AV273" i="20"/>
  <c r="AV274" i="20"/>
  <c r="AV275" i="20"/>
  <c r="AV276" i="20"/>
  <c r="AV277" i="20"/>
  <c r="AV278" i="20"/>
  <c r="AV279" i="20"/>
  <c r="AV280" i="20"/>
  <c r="AV281" i="20"/>
  <c r="AV282" i="20"/>
  <c r="AV283" i="20"/>
  <c r="AV284" i="20"/>
  <c r="AV285" i="20"/>
  <c r="AV286" i="20"/>
  <c r="AV287" i="20"/>
  <c r="AV288" i="20"/>
  <c r="AV289" i="20"/>
  <c r="AV290" i="20"/>
  <c r="AV291" i="20"/>
  <c r="AV292" i="20"/>
  <c r="AV293" i="20"/>
  <c r="AV294" i="20"/>
  <c r="AV295" i="20"/>
  <c r="AV296" i="20"/>
  <c r="AV297" i="20"/>
  <c r="AV298" i="20"/>
  <c r="AV299" i="20"/>
  <c r="AV300" i="20"/>
  <c r="AV301" i="20"/>
  <c r="AV302" i="20"/>
  <c r="AV303" i="20"/>
  <c r="AV304" i="20"/>
  <c r="AV305" i="20"/>
  <c r="AV306" i="20"/>
  <c r="AV307" i="20"/>
  <c r="AV308" i="20"/>
  <c r="AV309" i="20"/>
  <c r="AV310" i="20"/>
  <c r="AV311" i="20"/>
  <c r="AV312" i="20"/>
  <c r="AV313" i="20"/>
  <c r="AV314" i="20"/>
  <c r="AV315" i="20"/>
  <c r="AV316" i="20"/>
  <c r="AV317" i="20"/>
  <c r="AV318" i="20"/>
  <c r="AV319" i="20"/>
  <c r="AV320" i="20"/>
  <c r="AV321" i="20"/>
  <c r="AV322" i="20"/>
  <c r="AV323" i="20"/>
  <c r="AV324" i="20"/>
  <c r="AV325" i="20"/>
  <c r="AV326" i="20"/>
  <c r="AV327" i="20"/>
  <c r="AV328" i="20"/>
  <c r="AV329" i="20"/>
  <c r="AV330" i="20"/>
  <c r="AV331" i="20"/>
  <c r="AV332" i="20"/>
  <c r="AV333" i="20"/>
  <c r="AV334" i="20"/>
  <c r="AV335" i="20"/>
  <c r="AV336" i="20"/>
  <c r="AV337" i="20"/>
  <c r="AV338" i="20"/>
  <c r="AV339" i="20"/>
  <c r="AV340" i="20"/>
  <c r="AV341" i="20"/>
  <c r="AV342" i="20"/>
  <c r="AV343" i="20"/>
  <c r="AV344" i="20"/>
  <c r="AV345" i="20"/>
  <c r="AV346" i="20"/>
  <c r="AV347" i="20"/>
  <c r="AV348" i="20"/>
  <c r="AV349" i="20"/>
  <c r="AV350" i="20"/>
  <c r="AV351" i="20"/>
  <c r="AV352" i="20"/>
  <c r="AV353" i="20"/>
  <c r="AV354" i="20"/>
  <c r="AV355" i="20"/>
  <c r="AV356" i="20"/>
  <c r="AV357" i="20"/>
  <c r="AV358" i="20"/>
  <c r="AV359" i="20"/>
  <c r="AV360" i="20"/>
  <c r="AV361" i="20"/>
  <c r="AV362" i="20"/>
  <c r="AV363" i="20"/>
  <c r="AV364" i="20"/>
  <c r="AV365" i="20"/>
  <c r="AV366" i="20"/>
  <c r="AV367" i="20"/>
  <c r="AV368" i="20"/>
  <c r="AV369" i="20"/>
  <c r="AV370" i="20"/>
  <c r="AV371" i="20"/>
  <c r="AV372" i="20"/>
  <c r="AV373" i="20"/>
  <c r="AV374" i="20"/>
  <c r="AV375" i="20"/>
  <c r="AV376" i="20"/>
  <c r="AV377" i="20"/>
  <c r="AV378" i="20"/>
  <c r="AV379" i="20"/>
  <c r="AV380" i="20"/>
  <c r="AV381" i="20"/>
  <c r="AV382" i="20"/>
  <c r="AV383" i="20"/>
  <c r="AV384" i="20"/>
  <c r="AV385" i="20"/>
  <c r="AV386" i="20"/>
  <c r="AV387" i="20"/>
  <c r="AV388" i="20"/>
  <c r="AV389" i="20"/>
  <c r="AV390" i="20"/>
  <c r="AV391" i="20"/>
  <c r="AV392" i="20"/>
  <c r="AV393" i="20"/>
  <c r="AV394" i="20"/>
  <c r="AV395" i="20"/>
  <c r="AV396" i="20"/>
  <c r="AV397" i="20"/>
  <c r="AV398" i="20"/>
  <c r="AV399" i="20"/>
  <c r="AV400" i="20"/>
  <c r="AV401" i="20"/>
  <c r="AV402" i="20"/>
  <c r="AV403" i="20"/>
  <c r="AV404" i="20"/>
  <c r="AV405" i="20"/>
  <c r="AV406" i="20"/>
  <c r="AV407" i="20"/>
  <c r="AV408" i="20"/>
  <c r="AV409" i="20"/>
  <c r="AV410" i="20"/>
  <c r="AV411" i="20"/>
  <c r="AV412" i="20"/>
  <c r="AV413" i="20"/>
  <c r="AV414" i="20"/>
  <c r="AV415" i="20"/>
  <c r="AV416" i="20"/>
  <c r="AV417" i="20"/>
  <c r="AV418" i="20"/>
  <c r="AV419" i="20"/>
  <c r="AV420" i="20"/>
  <c r="AV421" i="20"/>
  <c r="AV422" i="20"/>
  <c r="AV423" i="20"/>
  <c r="AV424" i="20"/>
  <c r="AV425" i="20"/>
  <c r="AV426" i="20"/>
  <c r="AV427" i="20"/>
  <c r="AV428" i="20"/>
  <c r="AV429" i="20"/>
  <c r="AV430" i="20"/>
  <c r="AV431" i="20"/>
  <c r="AV432" i="20"/>
  <c r="AV433" i="20"/>
  <c r="AV434" i="20"/>
  <c r="AV435" i="20"/>
  <c r="AV436" i="20"/>
  <c r="AV437" i="20"/>
  <c r="AV438" i="20"/>
  <c r="AV439" i="20"/>
  <c r="AV440" i="20"/>
  <c r="AV441" i="20"/>
  <c r="AV442" i="20"/>
  <c r="AV443" i="20"/>
  <c r="AV444" i="20"/>
  <c r="AV445" i="20"/>
  <c r="AV446" i="20"/>
  <c r="AV447" i="20"/>
  <c r="AV448" i="20"/>
  <c r="AV449" i="20"/>
  <c r="AV450" i="20"/>
  <c r="AV451" i="20"/>
  <c r="AV452" i="20"/>
  <c r="AV453" i="20"/>
  <c r="AV454" i="20"/>
  <c r="AV455" i="20"/>
  <c r="AV456" i="20"/>
  <c r="AV457" i="20"/>
  <c r="AV458" i="20"/>
  <c r="AV459" i="20"/>
  <c r="AV460" i="20"/>
  <c r="AV461" i="20"/>
  <c r="AV462" i="20"/>
  <c r="AV463" i="20"/>
  <c r="AV464" i="20"/>
  <c r="AV465" i="20"/>
  <c r="AV466" i="20"/>
  <c r="AV467" i="20"/>
  <c r="AV468" i="20"/>
  <c r="AV469" i="20"/>
  <c r="AV470" i="20"/>
  <c r="AV471" i="20"/>
  <c r="AV472" i="20"/>
  <c r="AV473" i="20"/>
  <c r="AV474" i="20"/>
  <c r="AV475" i="20"/>
  <c r="AV476" i="20"/>
  <c r="AV477" i="20"/>
  <c r="AV478" i="20"/>
  <c r="AV479" i="20"/>
  <c r="AV480" i="20"/>
  <c r="AV481" i="20"/>
  <c r="AV482" i="20"/>
  <c r="AV483" i="20"/>
  <c r="AV484" i="20"/>
  <c r="AV485" i="20"/>
  <c r="AV486" i="20"/>
  <c r="AV487" i="20"/>
  <c r="AV488" i="20"/>
  <c r="AV489" i="20"/>
  <c r="AV490" i="20"/>
  <c r="AV491" i="20"/>
  <c r="AV492" i="20"/>
  <c r="AV493" i="20"/>
  <c r="AV494" i="20"/>
  <c r="AV495" i="20"/>
  <c r="AV496" i="20"/>
  <c r="AV497" i="20"/>
  <c r="AV498" i="20"/>
  <c r="AV499" i="20"/>
  <c r="AV500" i="20"/>
  <c r="AV501" i="20"/>
  <c r="AV502" i="20"/>
  <c r="AV503" i="20"/>
  <c r="AV504" i="20"/>
  <c r="AV505" i="20"/>
  <c r="AV506" i="20"/>
  <c r="AV507" i="20"/>
  <c r="AV508" i="20"/>
  <c r="AV509" i="20"/>
  <c r="AV510" i="20"/>
  <c r="AV511" i="20"/>
  <c r="AV512" i="20"/>
  <c r="AV513" i="20"/>
  <c r="AV514" i="20"/>
  <c r="AV515" i="20"/>
  <c r="AV516" i="20"/>
  <c r="AV517" i="20"/>
  <c r="AV518" i="20"/>
  <c r="AV519" i="20"/>
  <c r="AV520" i="20"/>
  <c r="AV521" i="20"/>
  <c r="AV522" i="20"/>
  <c r="AV523" i="20"/>
  <c r="AV524" i="20"/>
  <c r="AV525" i="20"/>
  <c r="AV526" i="20"/>
  <c r="AV527" i="20"/>
  <c r="AV528" i="20"/>
  <c r="AV529" i="20"/>
  <c r="AV530" i="20"/>
  <c r="AV531" i="20"/>
  <c r="AV532" i="20"/>
  <c r="AV533" i="20"/>
  <c r="AV534" i="20"/>
  <c r="AV535" i="20"/>
  <c r="AV536" i="20"/>
  <c r="AV537" i="20"/>
  <c r="AV538" i="20"/>
  <c r="AV539" i="20"/>
  <c r="AV540" i="20"/>
  <c r="AV541" i="20"/>
  <c r="AV542" i="20"/>
  <c r="AV543" i="20"/>
  <c r="AV544" i="20"/>
  <c r="AV545" i="20"/>
  <c r="AV546" i="20"/>
  <c r="AV547" i="20"/>
  <c r="AV548" i="20"/>
  <c r="AV549" i="20"/>
  <c r="AV550" i="20"/>
  <c r="AV551" i="20"/>
  <c r="AV552" i="20"/>
  <c r="AV553" i="20"/>
  <c r="AV554" i="20"/>
  <c r="AV555" i="20"/>
  <c r="AV556" i="20"/>
  <c r="AV557" i="20"/>
  <c r="AV558" i="20"/>
  <c r="AV559" i="20"/>
  <c r="AV560" i="20"/>
  <c r="AV561" i="20"/>
  <c r="AV562" i="20"/>
  <c r="AV563" i="20"/>
  <c r="AV564" i="20"/>
  <c r="AV565" i="20"/>
  <c r="AU2" i="20"/>
  <c r="AU3" i="20"/>
  <c r="AU4" i="20"/>
  <c r="AU5" i="20"/>
  <c r="AU6" i="20"/>
  <c r="AU7" i="20"/>
  <c r="AU8" i="20"/>
  <c r="AU9" i="20"/>
  <c r="AU10" i="20"/>
  <c r="AU11" i="20"/>
  <c r="AU12" i="20"/>
  <c r="AU13" i="20"/>
  <c r="AU14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6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U76" i="20"/>
  <c r="AU77" i="20"/>
  <c r="AU78" i="20"/>
  <c r="AU79" i="20"/>
  <c r="AU80" i="20"/>
  <c r="AU81" i="20"/>
  <c r="AU82" i="20"/>
  <c r="AU83" i="20"/>
  <c r="AU84" i="20"/>
  <c r="AU85" i="20"/>
  <c r="AU86" i="20"/>
  <c r="AU87" i="20"/>
  <c r="AU88" i="20"/>
  <c r="AU89" i="20"/>
  <c r="AU90" i="20"/>
  <c r="AU91" i="20"/>
  <c r="AU92" i="20"/>
  <c r="AU93" i="20"/>
  <c r="AU94" i="20"/>
  <c r="AU95" i="20"/>
  <c r="AU96" i="20"/>
  <c r="AU97" i="20"/>
  <c r="AU98" i="20"/>
  <c r="AU99" i="20"/>
  <c r="AU100" i="20"/>
  <c r="AU101" i="20"/>
  <c r="AU102" i="20"/>
  <c r="AU103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25" i="20"/>
  <c r="AU126" i="20"/>
  <c r="AU127" i="20"/>
  <c r="AU128" i="20"/>
  <c r="AU129" i="20"/>
  <c r="AU130" i="20"/>
  <c r="AU131" i="20"/>
  <c r="AU132" i="20"/>
  <c r="AU133" i="20"/>
  <c r="AU134" i="20"/>
  <c r="AU135" i="20"/>
  <c r="AU136" i="20"/>
  <c r="AU137" i="20"/>
  <c r="AU138" i="20"/>
  <c r="AU139" i="20"/>
  <c r="AU140" i="20"/>
  <c r="AU141" i="20"/>
  <c r="AU142" i="20"/>
  <c r="AU143" i="20"/>
  <c r="AU144" i="20"/>
  <c r="AU145" i="20"/>
  <c r="AU146" i="20"/>
  <c r="AU147" i="20"/>
  <c r="AU148" i="20"/>
  <c r="AU149" i="20"/>
  <c r="AU150" i="20"/>
  <c r="AU151" i="20"/>
  <c r="AU152" i="20"/>
  <c r="AU153" i="20"/>
  <c r="AU154" i="20"/>
  <c r="AU155" i="20"/>
  <c r="AU156" i="20"/>
  <c r="AU157" i="20"/>
  <c r="AU158" i="20"/>
  <c r="AU159" i="20"/>
  <c r="AU160" i="20"/>
  <c r="AU161" i="20"/>
  <c r="AU162" i="20"/>
  <c r="AU163" i="20"/>
  <c r="AU164" i="20"/>
  <c r="AU165" i="20"/>
  <c r="AU166" i="20"/>
  <c r="AU167" i="20"/>
  <c r="AU168" i="20"/>
  <c r="AU169" i="20"/>
  <c r="AU170" i="20"/>
  <c r="AU171" i="20"/>
  <c r="AU172" i="20"/>
  <c r="AU173" i="20"/>
  <c r="AU174" i="20"/>
  <c r="AU175" i="20"/>
  <c r="AU176" i="20"/>
  <c r="AU177" i="20"/>
  <c r="AU178" i="20"/>
  <c r="AU179" i="20"/>
  <c r="AU180" i="20"/>
  <c r="AU181" i="20"/>
  <c r="AU182" i="20"/>
  <c r="AU183" i="20"/>
  <c r="AU184" i="20"/>
  <c r="AU185" i="20"/>
  <c r="AU186" i="20"/>
  <c r="AU187" i="20"/>
  <c r="AU188" i="20"/>
  <c r="AU189" i="20"/>
  <c r="AU190" i="20"/>
  <c r="AU191" i="20"/>
  <c r="AU192" i="20"/>
  <c r="AU193" i="20"/>
  <c r="AU194" i="20"/>
  <c r="AU195" i="20"/>
  <c r="AU196" i="20"/>
  <c r="AU197" i="20"/>
  <c r="AU198" i="20"/>
  <c r="AU199" i="20"/>
  <c r="AU200" i="20"/>
  <c r="AU201" i="20"/>
  <c r="AU202" i="20"/>
  <c r="AU203" i="20"/>
  <c r="AU204" i="20"/>
  <c r="AU205" i="20"/>
  <c r="AU206" i="20"/>
  <c r="AU207" i="20"/>
  <c r="AU208" i="20"/>
  <c r="AU209" i="20"/>
  <c r="AU210" i="20"/>
  <c r="AU211" i="20"/>
  <c r="AU212" i="20"/>
  <c r="AU213" i="20"/>
  <c r="AU214" i="20"/>
  <c r="AU215" i="20"/>
  <c r="AU216" i="20"/>
  <c r="AU217" i="20"/>
  <c r="AU218" i="20"/>
  <c r="AU219" i="20"/>
  <c r="AU220" i="20"/>
  <c r="AU221" i="20"/>
  <c r="AU222" i="20"/>
  <c r="AU223" i="20"/>
  <c r="AU224" i="20"/>
  <c r="AU225" i="20"/>
  <c r="AU226" i="20"/>
  <c r="AU227" i="20"/>
  <c r="AU228" i="20"/>
  <c r="AU229" i="20"/>
  <c r="AU230" i="20"/>
  <c r="AU231" i="20"/>
  <c r="AU232" i="20"/>
  <c r="AU233" i="20"/>
  <c r="AU234" i="20"/>
  <c r="AU235" i="20"/>
  <c r="AU236" i="20"/>
  <c r="AU237" i="20"/>
  <c r="AU238" i="20"/>
  <c r="AU239" i="20"/>
  <c r="AU240" i="20"/>
  <c r="AU241" i="20"/>
  <c r="AU242" i="20"/>
  <c r="AU243" i="20"/>
  <c r="AU244" i="20"/>
  <c r="AU245" i="20"/>
  <c r="AU246" i="20"/>
  <c r="AU247" i="20"/>
  <c r="AU248" i="20"/>
  <c r="AU249" i="20"/>
  <c r="AU250" i="20"/>
  <c r="AU251" i="20"/>
  <c r="AU252" i="20"/>
  <c r="AU253" i="20"/>
  <c r="AU254" i="20"/>
  <c r="AU255" i="20"/>
  <c r="AU256" i="20"/>
  <c r="AU257" i="20"/>
  <c r="AU258" i="20"/>
  <c r="AU259" i="20"/>
  <c r="AU260" i="20"/>
  <c r="AU261" i="20"/>
  <c r="AU262" i="20"/>
  <c r="AU263" i="20"/>
  <c r="AU264" i="20"/>
  <c r="AU265" i="20"/>
  <c r="AU266" i="20"/>
  <c r="AU267" i="20"/>
  <c r="AU268" i="20"/>
  <c r="AU269" i="20"/>
  <c r="AU270" i="20"/>
  <c r="AU271" i="20"/>
  <c r="AU272" i="20"/>
  <c r="AU273" i="20"/>
  <c r="AU274" i="20"/>
  <c r="AU275" i="20"/>
  <c r="AU276" i="20"/>
  <c r="AU277" i="20"/>
  <c r="AU278" i="20"/>
  <c r="AU279" i="20"/>
  <c r="AU280" i="20"/>
  <c r="AU281" i="20"/>
  <c r="AU282" i="20"/>
  <c r="AU283" i="20"/>
  <c r="AU284" i="20"/>
  <c r="AU285" i="20"/>
  <c r="AU286" i="20"/>
  <c r="AU287" i="20"/>
  <c r="AU288" i="20"/>
  <c r="AU289" i="20"/>
  <c r="AU290" i="20"/>
  <c r="AU291" i="20"/>
  <c r="AU292" i="20"/>
  <c r="AU293" i="20"/>
  <c r="AU294" i="20"/>
  <c r="AU295" i="20"/>
  <c r="AU296" i="20"/>
  <c r="AU297" i="20"/>
  <c r="AU298" i="20"/>
  <c r="AU299" i="20"/>
  <c r="AU300" i="20"/>
  <c r="AU301" i="20"/>
  <c r="AU302" i="20"/>
  <c r="AU303" i="20"/>
  <c r="AU304" i="20"/>
  <c r="AU305" i="20"/>
  <c r="AU306" i="20"/>
  <c r="AU307" i="20"/>
  <c r="AU308" i="20"/>
  <c r="AU309" i="20"/>
  <c r="AU310" i="20"/>
  <c r="AU311" i="20"/>
  <c r="AU312" i="20"/>
  <c r="AU313" i="20"/>
  <c r="AU314" i="20"/>
  <c r="AU315" i="20"/>
  <c r="AU316" i="20"/>
  <c r="AU317" i="20"/>
  <c r="AU318" i="20"/>
  <c r="AU319" i="20"/>
  <c r="AU320" i="20"/>
  <c r="AU321" i="20"/>
  <c r="AU322" i="20"/>
  <c r="AU323" i="20"/>
  <c r="AU324" i="20"/>
  <c r="AU325" i="20"/>
  <c r="AU326" i="20"/>
  <c r="AU327" i="20"/>
  <c r="AU328" i="20"/>
  <c r="AU329" i="20"/>
  <c r="AU330" i="20"/>
  <c r="AU331" i="20"/>
  <c r="AU332" i="20"/>
  <c r="AU333" i="20"/>
  <c r="AU334" i="20"/>
  <c r="AU335" i="20"/>
  <c r="AU336" i="20"/>
  <c r="AU337" i="20"/>
  <c r="AU338" i="20"/>
  <c r="AU339" i="20"/>
  <c r="AU340" i="20"/>
  <c r="AU341" i="20"/>
  <c r="AU342" i="20"/>
  <c r="AU343" i="20"/>
  <c r="AU344" i="20"/>
  <c r="AU345" i="20"/>
  <c r="AU346" i="20"/>
  <c r="AU347" i="20"/>
  <c r="AU348" i="20"/>
  <c r="AU349" i="20"/>
  <c r="AU350" i="20"/>
  <c r="AU351" i="20"/>
  <c r="AU352" i="20"/>
  <c r="AU353" i="20"/>
  <c r="AU354" i="20"/>
  <c r="AU355" i="20"/>
  <c r="AU356" i="20"/>
  <c r="AU357" i="20"/>
  <c r="AU358" i="20"/>
  <c r="AU359" i="20"/>
  <c r="AU360" i="20"/>
  <c r="AU361" i="20"/>
  <c r="AU362" i="20"/>
  <c r="AU363" i="20"/>
  <c r="AU364" i="20"/>
  <c r="AU365" i="20"/>
  <c r="AU366" i="20"/>
  <c r="AU367" i="20"/>
  <c r="AU368" i="20"/>
  <c r="AU369" i="20"/>
  <c r="AU370" i="20"/>
  <c r="AU371" i="20"/>
  <c r="AU372" i="20"/>
  <c r="AU373" i="20"/>
  <c r="AU374" i="20"/>
  <c r="AU375" i="20"/>
  <c r="AU376" i="20"/>
  <c r="AU377" i="20"/>
  <c r="AU378" i="20"/>
  <c r="AU379" i="20"/>
  <c r="AU380" i="20"/>
  <c r="AU381" i="20"/>
  <c r="AU382" i="20"/>
  <c r="AU383" i="20"/>
  <c r="AU384" i="20"/>
  <c r="AU385" i="20"/>
  <c r="AU386" i="20"/>
  <c r="AU387" i="20"/>
  <c r="AU388" i="20"/>
  <c r="AU389" i="20"/>
  <c r="AU390" i="20"/>
  <c r="AU391" i="20"/>
  <c r="AU392" i="20"/>
  <c r="AU393" i="20"/>
  <c r="AU394" i="20"/>
  <c r="AU395" i="20"/>
  <c r="AU396" i="20"/>
  <c r="AU397" i="20"/>
  <c r="AU398" i="20"/>
  <c r="AU399" i="20"/>
  <c r="AU400" i="20"/>
  <c r="AU401" i="20"/>
  <c r="AU402" i="20"/>
  <c r="AU403" i="20"/>
  <c r="AU404" i="20"/>
  <c r="AU405" i="20"/>
  <c r="AU406" i="20"/>
  <c r="AU407" i="20"/>
  <c r="AU408" i="20"/>
  <c r="AU409" i="20"/>
  <c r="AU410" i="20"/>
  <c r="AU411" i="20"/>
  <c r="AU412" i="20"/>
  <c r="AU413" i="20"/>
  <c r="AU414" i="20"/>
  <c r="AU415" i="20"/>
  <c r="AU416" i="20"/>
  <c r="AU417" i="20"/>
  <c r="AU418" i="20"/>
  <c r="AU419" i="20"/>
  <c r="AU420" i="20"/>
  <c r="AU421" i="20"/>
  <c r="AU422" i="20"/>
  <c r="AU423" i="20"/>
  <c r="AU424" i="20"/>
  <c r="AU425" i="20"/>
  <c r="AU426" i="20"/>
  <c r="AU427" i="20"/>
  <c r="AU428" i="20"/>
  <c r="AU429" i="20"/>
  <c r="AU430" i="20"/>
  <c r="AU431" i="20"/>
  <c r="AU432" i="20"/>
  <c r="AU433" i="20"/>
  <c r="AU434" i="20"/>
  <c r="AU435" i="20"/>
  <c r="AU436" i="20"/>
  <c r="AU437" i="20"/>
  <c r="AU438" i="20"/>
  <c r="AU439" i="20"/>
  <c r="AU440" i="20"/>
  <c r="AU441" i="20"/>
  <c r="AU442" i="20"/>
  <c r="AU443" i="20"/>
  <c r="AU444" i="20"/>
  <c r="AU445" i="20"/>
  <c r="AU446" i="20"/>
  <c r="AU447" i="20"/>
  <c r="AU448" i="20"/>
  <c r="AU449" i="20"/>
  <c r="AU450" i="20"/>
  <c r="AU451" i="20"/>
  <c r="AU452" i="20"/>
  <c r="AU453" i="20"/>
  <c r="AU454" i="20"/>
  <c r="AU455" i="20"/>
  <c r="AU456" i="20"/>
  <c r="AU457" i="20"/>
  <c r="AU458" i="20"/>
  <c r="AU459" i="20"/>
  <c r="AU460" i="20"/>
  <c r="AU461" i="20"/>
  <c r="AU462" i="20"/>
  <c r="AU463" i="20"/>
  <c r="AU464" i="20"/>
  <c r="AU465" i="20"/>
  <c r="AU466" i="20"/>
  <c r="AU467" i="20"/>
  <c r="AU468" i="20"/>
  <c r="AU469" i="20"/>
  <c r="AU470" i="20"/>
  <c r="AU471" i="20"/>
  <c r="AU472" i="20"/>
  <c r="AU473" i="20"/>
  <c r="AU474" i="20"/>
  <c r="AU475" i="20"/>
  <c r="AU476" i="20"/>
  <c r="AU477" i="20"/>
  <c r="AU478" i="20"/>
  <c r="AU479" i="20"/>
  <c r="AU480" i="20"/>
  <c r="AU481" i="20"/>
  <c r="AU482" i="20"/>
  <c r="AU483" i="20"/>
  <c r="AU484" i="20"/>
  <c r="AU485" i="20"/>
  <c r="AU486" i="20"/>
  <c r="AU487" i="20"/>
  <c r="AU488" i="20"/>
  <c r="AU489" i="20"/>
  <c r="AU490" i="20"/>
  <c r="AU491" i="20"/>
  <c r="AU492" i="20"/>
  <c r="AU493" i="20"/>
  <c r="AU494" i="20"/>
  <c r="AU495" i="20"/>
  <c r="AU496" i="20"/>
  <c r="AU497" i="20"/>
  <c r="AU498" i="20"/>
  <c r="AU499" i="20"/>
  <c r="AU500" i="20"/>
  <c r="AU501" i="20"/>
  <c r="AU502" i="20"/>
  <c r="AU503" i="20"/>
  <c r="AU504" i="20"/>
  <c r="AU505" i="20"/>
  <c r="AU506" i="20"/>
  <c r="AU507" i="20"/>
  <c r="AU508" i="20"/>
  <c r="AU509" i="20"/>
  <c r="AU510" i="20"/>
  <c r="AU511" i="20"/>
  <c r="AU512" i="20"/>
  <c r="AU513" i="20"/>
  <c r="AU514" i="20"/>
  <c r="AU515" i="20"/>
  <c r="AU516" i="20"/>
  <c r="AU517" i="20"/>
  <c r="AU518" i="20"/>
  <c r="AU519" i="20"/>
  <c r="AU520" i="20"/>
  <c r="AU521" i="20"/>
  <c r="AU522" i="20"/>
  <c r="AU523" i="20"/>
  <c r="AU524" i="20"/>
  <c r="AU525" i="20"/>
  <c r="AU526" i="20"/>
  <c r="AU527" i="20"/>
  <c r="AU528" i="20"/>
  <c r="AU529" i="20"/>
  <c r="AU530" i="20"/>
  <c r="AU531" i="20"/>
  <c r="AU532" i="20"/>
  <c r="AU533" i="20"/>
  <c r="AU534" i="20"/>
  <c r="AU535" i="20"/>
  <c r="AU536" i="20"/>
  <c r="AU537" i="20"/>
  <c r="AU538" i="20"/>
  <c r="AU539" i="20"/>
  <c r="AU540" i="20"/>
  <c r="AU541" i="20"/>
  <c r="AU542" i="20"/>
  <c r="AU543" i="20"/>
  <c r="AU544" i="20"/>
  <c r="AU545" i="20"/>
  <c r="AU546" i="20"/>
  <c r="AU547" i="20"/>
  <c r="AU548" i="20"/>
  <c r="AU549" i="20"/>
  <c r="AU550" i="20"/>
  <c r="AU551" i="20"/>
  <c r="AU552" i="20"/>
  <c r="AU553" i="20"/>
  <c r="AU554" i="20"/>
  <c r="AU555" i="20"/>
  <c r="AU556" i="20"/>
  <c r="AU557" i="20"/>
  <c r="AU558" i="20"/>
  <c r="AU559" i="20"/>
  <c r="AU560" i="20"/>
  <c r="AU561" i="20"/>
  <c r="AU562" i="20"/>
  <c r="AU563" i="20"/>
  <c r="AU564" i="20"/>
  <c r="AU565" i="20"/>
  <c r="AT2" i="20"/>
  <c r="AT3" i="20"/>
  <c r="AT4" i="20"/>
  <c r="AT5" i="20"/>
  <c r="AT6" i="20"/>
  <c r="AT7" i="20"/>
  <c r="AT8" i="20"/>
  <c r="AT9" i="20"/>
  <c r="AT10" i="20"/>
  <c r="AT11" i="20"/>
  <c r="AT12" i="20"/>
  <c r="AT13" i="20"/>
  <c r="AT14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158" i="20"/>
  <c r="AT159" i="20"/>
  <c r="AT160" i="20"/>
  <c r="AT161" i="20"/>
  <c r="AT162" i="20"/>
  <c r="AT163" i="20"/>
  <c r="AT164" i="20"/>
  <c r="AT165" i="20"/>
  <c r="AT166" i="20"/>
  <c r="AT167" i="20"/>
  <c r="AT168" i="20"/>
  <c r="AT169" i="20"/>
  <c r="AT170" i="20"/>
  <c r="AT171" i="20"/>
  <c r="AT172" i="20"/>
  <c r="AT173" i="20"/>
  <c r="AT174" i="20"/>
  <c r="AT175" i="20"/>
  <c r="AT176" i="20"/>
  <c r="AT177" i="20"/>
  <c r="AT178" i="20"/>
  <c r="AT179" i="20"/>
  <c r="AT180" i="20"/>
  <c r="AT181" i="20"/>
  <c r="AT182" i="20"/>
  <c r="AT183" i="20"/>
  <c r="AT184" i="20"/>
  <c r="AT185" i="20"/>
  <c r="AT186" i="20"/>
  <c r="AT187" i="20"/>
  <c r="AT188" i="20"/>
  <c r="AT189" i="20"/>
  <c r="AT190" i="20"/>
  <c r="AT191" i="20"/>
  <c r="AT192" i="20"/>
  <c r="AT193" i="20"/>
  <c r="AT194" i="20"/>
  <c r="AT195" i="20"/>
  <c r="AT196" i="20"/>
  <c r="AT197" i="20"/>
  <c r="AT198" i="20"/>
  <c r="AT199" i="20"/>
  <c r="AT200" i="20"/>
  <c r="AT201" i="20"/>
  <c r="AT202" i="20"/>
  <c r="AT203" i="20"/>
  <c r="AT204" i="20"/>
  <c r="AT205" i="20"/>
  <c r="AT206" i="20"/>
  <c r="AT207" i="20"/>
  <c r="AT208" i="20"/>
  <c r="AT209" i="20"/>
  <c r="AT210" i="20"/>
  <c r="AT211" i="20"/>
  <c r="AT212" i="20"/>
  <c r="AT213" i="20"/>
  <c r="AT214" i="20"/>
  <c r="AT215" i="20"/>
  <c r="AT216" i="20"/>
  <c r="AT217" i="20"/>
  <c r="AT218" i="20"/>
  <c r="AT219" i="20"/>
  <c r="AT220" i="20"/>
  <c r="AT221" i="20"/>
  <c r="AT222" i="20"/>
  <c r="AT223" i="20"/>
  <c r="AT224" i="20"/>
  <c r="AT225" i="20"/>
  <c r="AT226" i="20"/>
  <c r="AT227" i="20"/>
  <c r="AT228" i="20"/>
  <c r="AT229" i="20"/>
  <c r="AT230" i="20"/>
  <c r="AT231" i="20"/>
  <c r="AT232" i="20"/>
  <c r="AT233" i="20"/>
  <c r="AT234" i="20"/>
  <c r="AT235" i="20"/>
  <c r="AT236" i="20"/>
  <c r="AT237" i="20"/>
  <c r="AT238" i="20"/>
  <c r="AT239" i="20"/>
  <c r="AT240" i="20"/>
  <c r="AT241" i="20"/>
  <c r="AT242" i="20"/>
  <c r="AT243" i="20"/>
  <c r="AT244" i="20"/>
  <c r="AT245" i="20"/>
  <c r="AT246" i="20"/>
  <c r="AT247" i="20"/>
  <c r="AT248" i="20"/>
  <c r="AT249" i="20"/>
  <c r="AT250" i="20"/>
  <c r="AT251" i="20"/>
  <c r="AT252" i="20"/>
  <c r="AT253" i="20"/>
  <c r="AT254" i="20"/>
  <c r="AT255" i="20"/>
  <c r="AT256" i="20"/>
  <c r="AT257" i="20"/>
  <c r="AT258" i="20"/>
  <c r="AT259" i="20"/>
  <c r="AT260" i="20"/>
  <c r="AT261" i="20"/>
  <c r="AT262" i="20"/>
  <c r="AT263" i="20"/>
  <c r="AT264" i="20"/>
  <c r="AT265" i="20"/>
  <c r="AT266" i="20"/>
  <c r="AT267" i="20"/>
  <c r="AT268" i="20"/>
  <c r="AT269" i="20"/>
  <c r="AT270" i="20"/>
  <c r="AT271" i="20"/>
  <c r="AT272" i="20"/>
  <c r="AT273" i="20"/>
  <c r="AT274" i="20"/>
  <c r="AT275" i="20"/>
  <c r="AT276" i="20"/>
  <c r="AT277" i="20"/>
  <c r="AT278" i="20"/>
  <c r="AT279" i="20"/>
  <c r="AT280" i="20"/>
  <c r="AT281" i="20"/>
  <c r="AT282" i="20"/>
  <c r="AT283" i="20"/>
  <c r="AT284" i="20"/>
  <c r="AT285" i="20"/>
  <c r="AT286" i="20"/>
  <c r="AT287" i="20"/>
  <c r="AT288" i="20"/>
  <c r="AT289" i="20"/>
  <c r="AT290" i="20"/>
  <c r="AT291" i="20"/>
  <c r="AT292" i="20"/>
  <c r="AT293" i="20"/>
  <c r="AT294" i="20"/>
  <c r="AT295" i="20"/>
  <c r="AT296" i="20"/>
  <c r="AT297" i="20"/>
  <c r="AT298" i="20"/>
  <c r="AT299" i="20"/>
  <c r="AT300" i="20"/>
  <c r="AT301" i="20"/>
  <c r="AT302" i="20"/>
  <c r="AT303" i="20"/>
  <c r="AT304" i="20"/>
  <c r="AT305" i="20"/>
  <c r="AT306" i="20"/>
  <c r="AT307" i="20"/>
  <c r="AT308" i="20"/>
  <c r="AT309" i="20"/>
  <c r="AT310" i="20"/>
  <c r="AT311" i="20"/>
  <c r="AT312" i="20"/>
  <c r="AT313" i="20"/>
  <c r="AT314" i="20"/>
  <c r="AT315" i="20"/>
  <c r="AT316" i="20"/>
  <c r="AT317" i="20"/>
  <c r="AT318" i="20"/>
  <c r="AT319" i="20"/>
  <c r="AT320" i="20"/>
  <c r="AT321" i="20"/>
  <c r="AT322" i="20"/>
  <c r="AT323" i="20"/>
  <c r="AT324" i="20"/>
  <c r="AT325" i="20"/>
  <c r="AT326" i="20"/>
  <c r="AT327" i="20"/>
  <c r="AT328" i="20"/>
  <c r="AT329" i="20"/>
  <c r="AT330" i="20"/>
  <c r="AT331" i="20"/>
  <c r="AT332" i="20"/>
  <c r="AT333" i="20"/>
  <c r="AT334" i="20"/>
  <c r="AT335" i="20"/>
  <c r="AT336" i="20"/>
  <c r="AT337" i="20"/>
  <c r="AT338" i="20"/>
  <c r="AT339" i="20"/>
  <c r="AT340" i="20"/>
  <c r="AT341" i="20"/>
  <c r="AT342" i="20"/>
  <c r="AT343" i="20"/>
  <c r="AT344" i="20"/>
  <c r="AT345" i="20"/>
  <c r="AT346" i="20"/>
  <c r="AT347" i="20"/>
  <c r="AT348" i="20"/>
  <c r="AT349" i="20"/>
  <c r="AT350" i="20"/>
  <c r="AT351" i="20"/>
  <c r="AT352" i="20"/>
  <c r="AT353" i="20"/>
  <c r="AT354" i="20"/>
  <c r="AT355" i="20"/>
  <c r="AT356" i="20"/>
  <c r="AT357" i="20"/>
  <c r="AT358" i="20"/>
  <c r="AT359" i="20"/>
  <c r="AT360" i="20"/>
  <c r="AT361" i="20"/>
  <c r="AT362" i="20"/>
  <c r="AT363" i="20"/>
  <c r="AT364" i="20"/>
  <c r="AT365" i="20"/>
  <c r="AT366" i="20"/>
  <c r="AT367" i="20"/>
  <c r="AT368" i="20"/>
  <c r="AT369" i="20"/>
  <c r="AT370" i="20"/>
  <c r="AT371" i="20"/>
  <c r="AT372" i="20"/>
  <c r="AT373" i="20"/>
  <c r="AT374" i="20"/>
  <c r="AT375" i="20"/>
  <c r="AT376" i="20"/>
  <c r="AT377" i="20"/>
  <c r="AT378" i="20"/>
  <c r="AT379" i="20"/>
  <c r="AT380" i="20"/>
  <c r="AT381" i="20"/>
  <c r="AT382" i="20"/>
  <c r="AT383" i="20"/>
  <c r="AT384" i="20"/>
  <c r="AT385" i="20"/>
  <c r="AT386" i="20"/>
  <c r="AT387" i="20"/>
  <c r="AT388" i="20"/>
  <c r="AT389" i="20"/>
  <c r="AT390" i="20"/>
  <c r="AT391" i="20"/>
  <c r="AT392" i="20"/>
  <c r="AT393" i="20"/>
  <c r="AT394" i="20"/>
  <c r="AT395" i="20"/>
  <c r="AT396" i="20"/>
  <c r="AT397" i="20"/>
  <c r="AT398" i="20"/>
  <c r="AT399" i="20"/>
  <c r="AT400" i="20"/>
  <c r="AT401" i="20"/>
  <c r="AT402" i="20"/>
  <c r="AT403" i="20"/>
  <c r="AT404" i="20"/>
  <c r="AT405" i="20"/>
  <c r="AT406" i="20"/>
  <c r="AT407" i="20"/>
  <c r="AT408" i="20"/>
  <c r="AT409" i="20"/>
  <c r="AT410" i="20"/>
  <c r="AT411" i="20"/>
  <c r="AT412" i="20"/>
  <c r="AT413" i="20"/>
  <c r="AT414" i="20"/>
  <c r="AT415" i="20"/>
  <c r="AT416" i="20"/>
  <c r="AT417" i="20"/>
  <c r="AT418" i="20"/>
  <c r="AT419" i="20"/>
  <c r="AT420" i="20"/>
  <c r="AT421" i="20"/>
  <c r="AT422" i="20"/>
  <c r="AT423" i="20"/>
  <c r="AT424" i="20"/>
  <c r="AT425" i="20"/>
  <c r="AT426" i="20"/>
  <c r="AT427" i="20"/>
  <c r="AT428" i="20"/>
  <c r="AT429" i="20"/>
  <c r="AT430" i="20"/>
  <c r="AT431" i="20"/>
  <c r="AT432" i="20"/>
  <c r="AT433" i="20"/>
  <c r="AT434" i="20"/>
  <c r="AT435" i="20"/>
  <c r="AT436" i="20"/>
  <c r="AT437" i="20"/>
  <c r="AT438" i="20"/>
  <c r="AT439" i="20"/>
  <c r="AT440" i="20"/>
  <c r="AT441" i="20"/>
  <c r="AT442" i="20"/>
  <c r="AT443" i="20"/>
  <c r="AT444" i="20"/>
  <c r="AT445" i="20"/>
  <c r="AT446" i="20"/>
  <c r="AT447" i="20"/>
  <c r="AT448" i="20"/>
  <c r="AT449" i="20"/>
  <c r="AT450" i="20"/>
  <c r="AT451" i="20"/>
  <c r="AT452" i="20"/>
  <c r="AT453" i="20"/>
  <c r="AT454" i="20"/>
  <c r="AT455" i="20"/>
  <c r="AT456" i="20"/>
  <c r="AT457" i="20"/>
  <c r="AT458" i="20"/>
  <c r="AT459" i="20"/>
  <c r="AT460" i="20"/>
  <c r="AT461" i="20"/>
  <c r="AT462" i="20"/>
  <c r="AT463" i="20"/>
  <c r="AT464" i="20"/>
  <c r="AT465" i="20"/>
  <c r="AT466" i="20"/>
  <c r="AT467" i="20"/>
  <c r="AT468" i="20"/>
  <c r="AT469" i="20"/>
  <c r="AT470" i="20"/>
  <c r="AT471" i="20"/>
  <c r="AT472" i="20"/>
  <c r="AT473" i="20"/>
  <c r="AT474" i="20"/>
  <c r="AT475" i="20"/>
  <c r="AT476" i="20"/>
  <c r="AT477" i="20"/>
  <c r="AT478" i="20"/>
  <c r="AT479" i="20"/>
  <c r="AT480" i="20"/>
  <c r="AT481" i="20"/>
  <c r="AT482" i="20"/>
  <c r="AT483" i="20"/>
  <c r="AT484" i="20"/>
  <c r="AT485" i="20"/>
  <c r="AT486" i="20"/>
  <c r="AT487" i="20"/>
  <c r="AT488" i="20"/>
  <c r="AT489" i="20"/>
  <c r="AT490" i="20"/>
  <c r="AT491" i="20"/>
  <c r="AT492" i="20"/>
  <c r="AT493" i="20"/>
  <c r="AT494" i="20"/>
  <c r="AT495" i="20"/>
  <c r="AT496" i="20"/>
  <c r="AT497" i="20"/>
  <c r="AT498" i="20"/>
  <c r="AT499" i="20"/>
  <c r="AT500" i="20"/>
  <c r="AT501" i="20"/>
  <c r="AT502" i="20"/>
  <c r="AT503" i="20"/>
  <c r="AT504" i="20"/>
  <c r="AT505" i="20"/>
  <c r="AT506" i="20"/>
  <c r="AT507" i="20"/>
  <c r="AT508" i="20"/>
  <c r="AT509" i="20"/>
  <c r="AT510" i="20"/>
  <c r="AT511" i="20"/>
  <c r="AT512" i="20"/>
  <c r="AT513" i="20"/>
  <c r="AT514" i="20"/>
  <c r="AT515" i="20"/>
  <c r="AT516" i="20"/>
  <c r="AT517" i="20"/>
  <c r="AT518" i="20"/>
  <c r="AT519" i="20"/>
  <c r="AT520" i="20"/>
  <c r="AT521" i="20"/>
  <c r="AT522" i="20"/>
  <c r="AT523" i="20"/>
  <c r="AT524" i="20"/>
  <c r="AT525" i="20"/>
  <c r="AT526" i="20"/>
  <c r="AT527" i="20"/>
  <c r="AT528" i="20"/>
  <c r="AT529" i="20"/>
  <c r="AT530" i="20"/>
  <c r="AT531" i="20"/>
  <c r="AT532" i="20"/>
  <c r="AT533" i="20"/>
  <c r="AT534" i="20"/>
  <c r="AT535" i="20"/>
  <c r="AT536" i="20"/>
  <c r="AT537" i="20"/>
  <c r="AT538" i="20"/>
  <c r="AT539" i="20"/>
  <c r="AT540" i="20"/>
  <c r="AT541" i="20"/>
  <c r="AT542" i="20"/>
  <c r="AT543" i="20"/>
  <c r="AT544" i="20"/>
  <c r="AT545" i="20"/>
  <c r="AT546" i="20"/>
  <c r="AT547" i="20"/>
  <c r="AT548" i="20"/>
  <c r="AT549" i="20"/>
  <c r="AT550" i="20"/>
  <c r="AT551" i="20"/>
  <c r="AT552" i="20"/>
  <c r="AT553" i="20"/>
  <c r="AT554" i="20"/>
  <c r="AT555" i="20"/>
  <c r="AT556" i="20"/>
  <c r="AT557" i="20"/>
  <c r="AT558" i="20"/>
  <c r="AT559" i="20"/>
  <c r="AT560" i="20"/>
  <c r="AT561" i="20"/>
  <c r="AT562" i="20"/>
  <c r="AT563" i="20"/>
  <c r="AT564" i="20"/>
  <c r="AT565" i="20"/>
  <c r="AS2" i="20"/>
  <c r="AS3" i="20"/>
  <c r="AS4" i="20"/>
  <c r="AS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S18" i="20"/>
  <c r="AS19" i="20"/>
  <c r="AS20" i="20"/>
  <c r="AS21" i="20"/>
  <c r="AS22" i="20"/>
  <c r="AS23" i="20"/>
  <c r="AS24" i="20"/>
  <c r="AS25" i="20"/>
  <c r="AS26" i="20"/>
  <c r="AS27" i="20"/>
  <c r="AS28" i="20"/>
  <c r="AS29" i="20"/>
  <c r="AS30" i="20"/>
  <c r="AS31" i="20"/>
  <c r="AS32" i="20"/>
  <c r="AS33" i="20"/>
  <c r="AS34" i="20"/>
  <c r="AS35" i="20"/>
  <c r="AS36" i="20"/>
  <c r="AS37" i="20"/>
  <c r="AS38" i="20"/>
  <c r="AS39" i="20"/>
  <c r="AS40" i="20"/>
  <c r="AS41" i="20"/>
  <c r="AS42" i="20"/>
  <c r="AS43" i="20"/>
  <c r="AS44" i="20"/>
  <c r="AS45" i="20"/>
  <c r="AS46" i="20"/>
  <c r="AS47" i="20"/>
  <c r="AS48" i="20"/>
  <c r="AS49" i="20"/>
  <c r="AS50" i="20"/>
  <c r="AS51" i="20"/>
  <c r="AS52" i="20"/>
  <c r="AS53" i="20"/>
  <c r="AS54" i="20"/>
  <c r="AS55" i="20"/>
  <c r="AS56" i="20"/>
  <c r="AS57" i="20"/>
  <c r="AS58" i="20"/>
  <c r="AS59" i="20"/>
  <c r="AS60" i="20"/>
  <c r="AS61" i="20"/>
  <c r="AS62" i="20"/>
  <c r="AS63" i="20"/>
  <c r="AS64" i="20"/>
  <c r="AS65" i="20"/>
  <c r="AS66" i="20"/>
  <c r="AS67" i="20"/>
  <c r="AS68" i="20"/>
  <c r="AS69" i="20"/>
  <c r="AS70" i="20"/>
  <c r="AS71" i="20"/>
  <c r="AS72" i="20"/>
  <c r="AS73" i="20"/>
  <c r="AS74" i="20"/>
  <c r="AS75" i="20"/>
  <c r="AS76" i="20"/>
  <c r="AS77" i="20"/>
  <c r="AS78" i="20"/>
  <c r="AS79" i="20"/>
  <c r="AS80" i="20"/>
  <c r="AS81" i="20"/>
  <c r="AS82" i="20"/>
  <c r="AS83" i="20"/>
  <c r="AS84" i="20"/>
  <c r="AS85" i="20"/>
  <c r="AS86" i="20"/>
  <c r="AS87" i="20"/>
  <c r="AS88" i="20"/>
  <c r="AS89" i="20"/>
  <c r="AS90" i="20"/>
  <c r="AS91" i="20"/>
  <c r="AS92" i="20"/>
  <c r="AS93" i="20"/>
  <c r="AS94" i="20"/>
  <c r="AS95" i="20"/>
  <c r="AS96" i="20"/>
  <c r="AS97" i="20"/>
  <c r="AS98" i="20"/>
  <c r="AS99" i="20"/>
  <c r="AS100" i="20"/>
  <c r="AS101" i="20"/>
  <c r="AS102" i="20"/>
  <c r="AS103" i="20"/>
  <c r="AS104" i="20"/>
  <c r="AS105" i="20"/>
  <c r="AS106" i="20"/>
  <c r="AS107" i="20"/>
  <c r="AS108" i="20"/>
  <c r="AS109" i="20"/>
  <c r="AS110" i="20"/>
  <c r="AS111" i="20"/>
  <c r="AS112" i="20"/>
  <c r="AS113" i="20"/>
  <c r="AS114" i="20"/>
  <c r="AS115" i="20"/>
  <c r="AS116" i="20"/>
  <c r="AS117" i="20"/>
  <c r="AS118" i="20"/>
  <c r="AS119" i="20"/>
  <c r="AS120" i="20"/>
  <c r="AS121" i="20"/>
  <c r="AS122" i="20"/>
  <c r="AS123" i="20"/>
  <c r="AS124" i="20"/>
  <c r="AS125" i="20"/>
  <c r="AS126" i="20"/>
  <c r="AS127" i="20"/>
  <c r="AS128" i="20"/>
  <c r="AS129" i="20"/>
  <c r="AS130" i="20"/>
  <c r="AS131" i="20"/>
  <c r="AS132" i="20"/>
  <c r="AS133" i="20"/>
  <c r="AS134" i="20"/>
  <c r="AS135" i="20"/>
  <c r="AS136" i="20"/>
  <c r="AS137" i="20"/>
  <c r="AS138" i="20"/>
  <c r="AS139" i="20"/>
  <c r="AS140" i="20"/>
  <c r="AS141" i="20"/>
  <c r="AS142" i="20"/>
  <c r="AS143" i="20"/>
  <c r="AS144" i="20"/>
  <c r="AS145" i="20"/>
  <c r="AS146" i="20"/>
  <c r="AS147" i="20"/>
  <c r="AS148" i="20"/>
  <c r="AS149" i="20"/>
  <c r="AS150" i="20"/>
  <c r="AS151" i="20"/>
  <c r="AS152" i="20"/>
  <c r="AS153" i="20"/>
  <c r="AS154" i="20"/>
  <c r="AS155" i="20"/>
  <c r="AS156" i="20"/>
  <c r="AS157" i="20"/>
  <c r="AS158" i="20"/>
  <c r="AS159" i="20"/>
  <c r="AS160" i="20"/>
  <c r="AS161" i="20"/>
  <c r="AS162" i="20"/>
  <c r="AS163" i="20"/>
  <c r="AS164" i="20"/>
  <c r="AS165" i="20"/>
  <c r="AS166" i="20"/>
  <c r="AS167" i="20"/>
  <c r="AS168" i="20"/>
  <c r="AS169" i="20"/>
  <c r="AS170" i="20"/>
  <c r="AS171" i="20"/>
  <c r="AS172" i="20"/>
  <c r="AS173" i="20"/>
  <c r="AS174" i="20"/>
  <c r="AS175" i="20"/>
  <c r="AS176" i="20"/>
  <c r="AS177" i="20"/>
  <c r="AS178" i="20"/>
  <c r="AS179" i="20"/>
  <c r="AS180" i="20"/>
  <c r="AS181" i="20"/>
  <c r="AS182" i="20"/>
  <c r="AS183" i="20"/>
  <c r="AS184" i="20"/>
  <c r="AS185" i="20"/>
  <c r="AS186" i="20"/>
  <c r="AS187" i="20"/>
  <c r="AS188" i="20"/>
  <c r="AS189" i="20"/>
  <c r="AS190" i="20"/>
  <c r="AS191" i="20"/>
  <c r="AS192" i="20"/>
  <c r="AS193" i="20"/>
  <c r="AS194" i="20"/>
  <c r="AS195" i="20"/>
  <c r="AS196" i="20"/>
  <c r="AS197" i="20"/>
  <c r="AS198" i="20"/>
  <c r="AS199" i="20"/>
  <c r="AS200" i="20"/>
  <c r="AS201" i="20"/>
  <c r="AS202" i="20"/>
  <c r="AS203" i="20"/>
  <c r="AS204" i="20"/>
  <c r="AS205" i="20"/>
  <c r="AS206" i="20"/>
  <c r="AS207" i="20"/>
  <c r="AS208" i="20"/>
  <c r="AS209" i="20"/>
  <c r="AS210" i="20"/>
  <c r="AS211" i="20"/>
  <c r="AS212" i="20"/>
  <c r="AS213" i="20"/>
  <c r="AS214" i="20"/>
  <c r="AS215" i="20"/>
  <c r="AS216" i="20"/>
  <c r="AS217" i="20"/>
  <c r="AS218" i="20"/>
  <c r="AS219" i="20"/>
  <c r="AS220" i="20"/>
  <c r="AS221" i="20"/>
  <c r="AS222" i="20"/>
  <c r="AS223" i="20"/>
  <c r="AS224" i="20"/>
  <c r="AS225" i="20"/>
  <c r="AS226" i="20"/>
  <c r="AS227" i="20"/>
  <c r="AS228" i="20"/>
  <c r="AS229" i="20"/>
  <c r="AS230" i="20"/>
  <c r="AS231" i="20"/>
  <c r="AS232" i="20"/>
  <c r="AS233" i="20"/>
  <c r="AS234" i="20"/>
  <c r="AS235" i="20"/>
  <c r="AS236" i="20"/>
  <c r="AS237" i="20"/>
  <c r="AS238" i="20"/>
  <c r="AS239" i="20"/>
  <c r="AS240" i="20"/>
  <c r="AS241" i="20"/>
  <c r="AS242" i="20"/>
  <c r="AS243" i="20"/>
  <c r="AS244" i="20"/>
  <c r="AS245" i="20"/>
  <c r="AS246" i="20"/>
  <c r="AS247" i="20"/>
  <c r="AS248" i="20"/>
  <c r="AS249" i="20"/>
  <c r="AS250" i="20"/>
  <c r="AS251" i="20"/>
  <c r="AS252" i="20"/>
  <c r="AS253" i="20"/>
  <c r="AS254" i="20"/>
  <c r="AS255" i="20"/>
  <c r="AS256" i="20"/>
  <c r="AS257" i="20"/>
  <c r="AS258" i="20"/>
  <c r="AS259" i="20"/>
  <c r="AS260" i="20"/>
  <c r="AS261" i="20"/>
  <c r="AS262" i="20"/>
  <c r="AS263" i="20"/>
  <c r="AS264" i="20"/>
  <c r="AS265" i="20"/>
  <c r="AS266" i="20"/>
  <c r="AS267" i="20"/>
  <c r="AS268" i="20"/>
  <c r="AS269" i="20"/>
  <c r="AS270" i="20"/>
  <c r="AS271" i="20"/>
  <c r="AS272" i="20"/>
  <c r="AS273" i="20"/>
  <c r="AS274" i="20"/>
  <c r="AS275" i="20"/>
  <c r="AS276" i="20"/>
  <c r="AS277" i="20"/>
  <c r="AS278" i="20"/>
  <c r="AS279" i="20"/>
  <c r="AS280" i="20"/>
  <c r="AS281" i="20"/>
  <c r="AS282" i="20"/>
  <c r="AS283" i="20"/>
  <c r="AS284" i="20"/>
  <c r="AS285" i="20"/>
  <c r="AS286" i="20"/>
  <c r="AS287" i="20"/>
  <c r="AS288" i="20"/>
  <c r="AS289" i="20"/>
  <c r="AS290" i="20"/>
  <c r="AS291" i="20"/>
  <c r="AS292" i="20"/>
  <c r="AS293" i="20"/>
  <c r="AS294" i="20"/>
  <c r="AS295" i="20"/>
  <c r="AS296" i="20"/>
  <c r="AS297" i="20"/>
  <c r="AS298" i="20"/>
  <c r="AS299" i="20"/>
  <c r="AS300" i="20"/>
  <c r="AS301" i="20"/>
  <c r="AS302" i="20"/>
  <c r="AS303" i="20"/>
  <c r="AS304" i="20"/>
  <c r="AS305" i="20"/>
  <c r="AS306" i="20"/>
  <c r="AS307" i="20"/>
  <c r="AS308" i="20"/>
  <c r="AS309" i="20"/>
  <c r="AS310" i="20"/>
  <c r="AS311" i="20"/>
  <c r="AS312" i="20"/>
  <c r="AS313" i="20"/>
  <c r="AS314" i="20"/>
  <c r="AS315" i="20"/>
  <c r="AS316" i="20"/>
  <c r="AS317" i="20"/>
  <c r="AS318" i="20"/>
  <c r="AS319" i="20"/>
  <c r="AS320" i="20"/>
  <c r="AS321" i="20"/>
  <c r="AS322" i="20"/>
  <c r="AS323" i="20"/>
  <c r="AS324" i="20"/>
  <c r="AS325" i="20"/>
  <c r="AS326" i="20"/>
  <c r="AS327" i="20"/>
  <c r="AS328" i="20"/>
  <c r="AS329" i="20"/>
  <c r="AS330" i="20"/>
  <c r="AS331" i="20"/>
  <c r="AS332" i="20"/>
  <c r="AS333" i="20"/>
  <c r="AS334" i="20"/>
  <c r="AS335" i="20"/>
  <c r="AS336" i="20"/>
  <c r="AS337" i="20"/>
  <c r="AS338" i="20"/>
  <c r="AS339" i="20"/>
  <c r="AS340" i="20"/>
  <c r="AS341" i="20"/>
  <c r="AS342" i="20"/>
  <c r="AS343" i="20"/>
  <c r="AS344" i="20"/>
  <c r="AS345" i="20"/>
  <c r="AS346" i="20"/>
  <c r="AS347" i="20"/>
  <c r="AS348" i="20"/>
  <c r="AS349" i="20"/>
  <c r="AS350" i="20"/>
  <c r="AS351" i="20"/>
  <c r="AS352" i="20"/>
  <c r="AS353" i="20"/>
  <c r="AS354" i="20"/>
  <c r="AS355" i="20"/>
  <c r="AS356" i="20"/>
  <c r="AS357" i="20"/>
  <c r="AS358" i="20"/>
  <c r="AS359" i="20"/>
  <c r="AS360" i="20"/>
  <c r="AS361" i="20"/>
  <c r="AS362" i="20"/>
  <c r="AS363" i="20"/>
  <c r="AS364" i="20"/>
  <c r="AS365" i="20"/>
  <c r="AS366" i="20"/>
  <c r="AS367" i="20"/>
  <c r="AS368" i="20"/>
  <c r="AS369" i="20"/>
  <c r="AS370" i="20"/>
  <c r="AS371" i="20"/>
  <c r="AS372" i="20"/>
  <c r="AS373" i="20"/>
  <c r="AS374" i="20"/>
  <c r="AS375" i="20"/>
  <c r="AS376" i="20"/>
  <c r="AS377" i="20"/>
  <c r="AS378" i="20"/>
  <c r="AS379" i="20"/>
  <c r="AS380" i="20"/>
  <c r="AS381" i="20"/>
  <c r="AS382" i="20"/>
  <c r="AS383" i="20"/>
  <c r="AS384" i="20"/>
  <c r="AS385" i="20"/>
  <c r="AS386" i="20"/>
  <c r="AS387" i="20"/>
  <c r="AS388" i="20"/>
  <c r="AS389" i="20"/>
  <c r="AS390" i="20"/>
  <c r="AS391" i="20"/>
  <c r="AS392" i="20"/>
  <c r="AS393" i="20"/>
  <c r="AS394" i="20"/>
  <c r="AS395" i="20"/>
  <c r="AS396" i="20"/>
  <c r="AS397" i="20"/>
  <c r="AS398" i="20"/>
  <c r="AS399" i="20"/>
  <c r="AS400" i="20"/>
  <c r="AS401" i="20"/>
  <c r="AS402" i="20"/>
  <c r="AS403" i="20"/>
  <c r="AS404" i="20"/>
  <c r="AS405" i="20"/>
  <c r="AS406" i="20"/>
  <c r="AS407" i="20"/>
  <c r="AS408" i="20"/>
  <c r="AS409" i="20"/>
  <c r="AS410" i="20"/>
  <c r="AS411" i="20"/>
  <c r="AS412" i="20"/>
  <c r="AS413" i="20"/>
  <c r="AS414" i="20"/>
  <c r="AS415" i="20"/>
  <c r="AS416" i="20"/>
  <c r="AS417" i="20"/>
  <c r="AS418" i="20"/>
  <c r="AS419" i="20"/>
  <c r="AS420" i="20"/>
  <c r="AS421" i="20"/>
  <c r="AS422" i="20"/>
  <c r="AS423" i="20"/>
  <c r="AS424" i="20"/>
  <c r="AS425" i="20"/>
  <c r="AS426" i="20"/>
  <c r="AS427" i="20"/>
  <c r="AS428" i="20"/>
  <c r="AS429" i="20"/>
  <c r="AS430" i="20"/>
  <c r="AS431" i="20"/>
  <c r="AS432" i="20"/>
  <c r="AS433" i="20"/>
  <c r="AS434" i="20"/>
  <c r="AS435" i="20"/>
  <c r="AS436" i="20"/>
  <c r="AS437" i="20"/>
  <c r="AS438" i="20"/>
  <c r="AS439" i="20"/>
  <c r="AS440" i="20"/>
  <c r="AS441" i="20"/>
  <c r="AS442" i="20"/>
  <c r="AS443" i="20"/>
  <c r="AS444" i="20"/>
  <c r="AS445" i="20"/>
  <c r="AS446" i="20"/>
  <c r="AS447" i="20"/>
  <c r="AS448" i="20"/>
  <c r="AS449" i="20"/>
  <c r="AS450" i="20"/>
  <c r="AS451" i="20"/>
  <c r="AS452" i="20"/>
  <c r="AS453" i="20"/>
  <c r="AS454" i="20"/>
  <c r="AS455" i="20"/>
  <c r="AS456" i="20"/>
  <c r="AS457" i="20"/>
  <c r="AS458" i="20"/>
  <c r="AS459" i="20"/>
  <c r="AS460" i="20"/>
  <c r="AS461" i="20"/>
  <c r="AS462" i="20"/>
  <c r="AS463" i="20"/>
  <c r="AS464" i="20"/>
  <c r="AS465" i="20"/>
  <c r="AS466" i="20"/>
  <c r="AS467" i="20"/>
  <c r="AS468" i="20"/>
  <c r="AS469" i="20"/>
  <c r="AS470" i="20"/>
  <c r="AS471" i="20"/>
  <c r="AS472" i="20"/>
  <c r="AS473" i="20"/>
  <c r="AS474" i="20"/>
  <c r="AS475" i="20"/>
  <c r="AS476" i="20"/>
  <c r="AS477" i="20"/>
  <c r="AS478" i="20"/>
  <c r="AS479" i="20"/>
  <c r="AS480" i="20"/>
  <c r="AS481" i="20"/>
  <c r="AS482" i="20"/>
  <c r="AS483" i="20"/>
  <c r="AS484" i="20"/>
  <c r="AS485" i="20"/>
  <c r="AS486" i="20"/>
  <c r="AS487" i="20"/>
  <c r="AS488" i="20"/>
  <c r="AS489" i="20"/>
  <c r="AS490" i="20"/>
  <c r="AS491" i="20"/>
  <c r="AS492" i="20"/>
  <c r="AS493" i="20"/>
  <c r="AS494" i="20"/>
  <c r="AS495" i="20"/>
  <c r="AS496" i="20"/>
  <c r="AS497" i="20"/>
  <c r="AS498" i="20"/>
  <c r="AS499" i="20"/>
  <c r="AS500" i="20"/>
  <c r="AS501" i="20"/>
  <c r="AS502" i="20"/>
  <c r="AS503" i="20"/>
  <c r="AS504" i="20"/>
  <c r="AS505" i="20"/>
  <c r="AS506" i="20"/>
  <c r="AS507" i="20"/>
  <c r="AS508" i="20"/>
  <c r="AS509" i="20"/>
  <c r="AS510" i="20"/>
  <c r="AS511" i="20"/>
  <c r="AS512" i="20"/>
  <c r="AS513" i="20"/>
  <c r="AS514" i="20"/>
  <c r="AS515" i="20"/>
  <c r="AS516" i="20"/>
  <c r="AS517" i="20"/>
  <c r="AS518" i="20"/>
  <c r="AS519" i="20"/>
  <c r="AS520" i="20"/>
  <c r="AS521" i="20"/>
  <c r="AS522" i="20"/>
  <c r="AS523" i="20"/>
  <c r="AS524" i="20"/>
  <c r="AS525" i="20"/>
  <c r="AS526" i="20"/>
  <c r="AS527" i="20"/>
  <c r="AS528" i="20"/>
  <c r="AS529" i="20"/>
  <c r="AS530" i="20"/>
  <c r="AS531" i="20"/>
  <c r="AS532" i="20"/>
  <c r="AS533" i="20"/>
  <c r="AS534" i="20"/>
  <c r="AS535" i="20"/>
  <c r="AS536" i="20"/>
  <c r="AS537" i="20"/>
  <c r="AS538" i="20"/>
  <c r="AS539" i="20"/>
  <c r="AS540" i="20"/>
  <c r="AS541" i="20"/>
  <c r="AS542" i="20"/>
  <c r="AS543" i="20"/>
  <c r="AS544" i="20"/>
  <c r="AS545" i="20"/>
  <c r="AS546" i="20"/>
  <c r="AS547" i="20"/>
  <c r="AS548" i="20"/>
  <c r="AS549" i="20"/>
  <c r="AS550" i="20"/>
  <c r="AS551" i="20"/>
  <c r="AS552" i="20"/>
  <c r="AS553" i="20"/>
  <c r="AS554" i="20"/>
  <c r="AS555" i="20"/>
  <c r="AS556" i="20"/>
  <c r="AS557" i="20"/>
  <c r="AS558" i="20"/>
  <c r="AS559" i="20"/>
  <c r="AS560" i="20"/>
  <c r="AS561" i="20"/>
  <c r="AS562" i="20"/>
  <c r="AS563" i="20"/>
  <c r="AS564" i="20"/>
  <c r="AS565" i="20"/>
  <c r="AR2" i="20"/>
  <c r="AR3" i="20"/>
  <c r="AR4" i="20"/>
  <c r="AR5" i="20"/>
  <c r="AR6" i="20"/>
  <c r="AR7" i="20"/>
  <c r="AR8" i="20"/>
  <c r="AR9" i="20"/>
  <c r="AR10" i="20"/>
  <c r="AR11" i="20"/>
  <c r="AR12" i="20"/>
  <c r="AR13" i="20"/>
  <c r="AR14" i="20"/>
  <c r="AR15" i="20"/>
  <c r="AR16" i="20"/>
  <c r="AR17" i="20"/>
  <c r="AR18" i="20"/>
  <c r="AR19" i="20"/>
  <c r="AR20" i="20"/>
  <c r="AR21" i="20"/>
  <c r="AR22" i="20"/>
  <c r="AR23" i="20"/>
  <c r="AR24" i="20"/>
  <c r="AR25" i="20"/>
  <c r="AR26" i="20"/>
  <c r="AR27" i="20"/>
  <c r="AR28" i="20"/>
  <c r="AR29" i="20"/>
  <c r="AR30" i="20"/>
  <c r="AR31" i="20"/>
  <c r="AR32" i="20"/>
  <c r="AR33" i="20"/>
  <c r="AR34" i="20"/>
  <c r="AR35" i="20"/>
  <c r="AR36" i="20"/>
  <c r="AR37" i="20"/>
  <c r="AR38" i="20"/>
  <c r="AR39" i="20"/>
  <c r="AR40" i="20"/>
  <c r="AR41" i="20"/>
  <c r="AR42" i="20"/>
  <c r="AR43" i="20"/>
  <c r="AR44" i="20"/>
  <c r="AR45" i="20"/>
  <c r="AR46" i="20"/>
  <c r="AR47" i="20"/>
  <c r="AR48" i="20"/>
  <c r="AR49" i="20"/>
  <c r="AR50" i="20"/>
  <c r="AR51" i="20"/>
  <c r="AR52" i="20"/>
  <c r="AR53" i="20"/>
  <c r="AR54" i="20"/>
  <c r="AR55" i="20"/>
  <c r="AR56" i="20"/>
  <c r="AR57" i="20"/>
  <c r="AR58" i="20"/>
  <c r="AR59" i="20"/>
  <c r="AR60" i="20"/>
  <c r="AR61" i="20"/>
  <c r="AR62" i="20"/>
  <c r="AR63" i="20"/>
  <c r="AR64" i="20"/>
  <c r="AR65" i="20"/>
  <c r="AR66" i="20"/>
  <c r="AR67" i="20"/>
  <c r="AR68" i="20"/>
  <c r="AR69" i="20"/>
  <c r="AR70" i="20"/>
  <c r="AR71" i="20"/>
  <c r="AR72" i="20"/>
  <c r="AR73" i="20"/>
  <c r="AR74" i="20"/>
  <c r="AR75" i="20"/>
  <c r="AR76" i="20"/>
  <c r="AR77" i="20"/>
  <c r="AR78" i="20"/>
  <c r="AR79" i="20"/>
  <c r="AR80" i="20"/>
  <c r="AR81" i="20"/>
  <c r="AR82" i="20"/>
  <c r="AR83" i="20"/>
  <c r="AR84" i="20"/>
  <c r="AR85" i="20"/>
  <c r="AR86" i="20"/>
  <c r="AR87" i="20"/>
  <c r="AR88" i="20"/>
  <c r="AR89" i="20"/>
  <c r="AR90" i="20"/>
  <c r="AR91" i="20"/>
  <c r="AR92" i="20"/>
  <c r="AR93" i="20"/>
  <c r="AR94" i="20"/>
  <c r="AR95" i="20"/>
  <c r="AR96" i="20"/>
  <c r="AR97" i="20"/>
  <c r="AR98" i="20"/>
  <c r="AR99" i="20"/>
  <c r="AR100" i="20"/>
  <c r="AR101" i="20"/>
  <c r="AR102" i="20"/>
  <c r="AR103" i="20"/>
  <c r="AR104" i="20"/>
  <c r="AR105" i="20"/>
  <c r="AR106" i="20"/>
  <c r="AR107" i="20"/>
  <c r="AR108" i="20"/>
  <c r="AR109" i="20"/>
  <c r="AR110" i="20"/>
  <c r="AR111" i="20"/>
  <c r="AR112" i="20"/>
  <c r="AR113" i="20"/>
  <c r="AR114" i="20"/>
  <c r="AR115" i="20"/>
  <c r="AR116" i="20"/>
  <c r="AR117" i="20"/>
  <c r="AR118" i="20"/>
  <c r="AR119" i="20"/>
  <c r="AR120" i="20"/>
  <c r="AR121" i="20"/>
  <c r="AR122" i="20"/>
  <c r="AR123" i="20"/>
  <c r="AR124" i="20"/>
  <c r="AR125" i="20"/>
  <c r="AR126" i="20"/>
  <c r="AR127" i="20"/>
  <c r="AR128" i="20"/>
  <c r="AR129" i="20"/>
  <c r="AR130" i="20"/>
  <c r="AR131" i="20"/>
  <c r="AR132" i="20"/>
  <c r="AR133" i="20"/>
  <c r="AR134" i="20"/>
  <c r="AR135" i="20"/>
  <c r="AR136" i="20"/>
  <c r="AR137" i="20"/>
  <c r="AR138" i="20"/>
  <c r="AR139" i="20"/>
  <c r="AR140" i="20"/>
  <c r="AR141" i="20"/>
  <c r="AR142" i="20"/>
  <c r="AR143" i="20"/>
  <c r="AR144" i="20"/>
  <c r="AR145" i="20"/>
  <c r="AR146" i="20"/>
  <c r="AR147" i="20"/>
  <c r="AR148" i="20"/>
  <c r="AR149" i="20"/>
  <c r="AR150" i="20"/>
  <c r="AR151" i="20"/>
  <c r="AR152" i="20"/>
  <c r="AR153" i="20"/>
  <c r="AR154" i="20"/>
  <c r="AR155" i="20"/>
  <c r="AR156" i="20"/>
  <c r="AR157" i="20"/>
  <c r="AR158" i="20"/>
  <c r="AR159" i="20"/>
  <c r="AR160" i="20"/>
  <c r="AR161" i="20"/>
  <c r="AR162" i="20"/>
  <c r="AR163" i="20"/>
  <c r="AR164" i="20"/>
  <c r="AR165" i="20"/>
  <c r="AR166" i="20"/>
  <c r="AR167" i="20"/>
  <c r="AR168" i="20"/>
  <c r="AR169" i="20"/>
  <c r="AR170" i="20"/>
  <c r="AR171" i="20"/>
  <c r="AR172" i="20"/>
  <c r="AR173" i="20"/>
  <c r="AR174" i="20"/>
  <c r="AR175" i="20"/>
  <c r="AR176" i="20"/>
  <c r="AR177" i="20"/>
  <c r="AR178" i="20"/>
  <c r="AR179" i="20"/>
  <c r="AR180" i="20"/>
  <c r="AR181" i="20"/>
  <c r="AR182" i="20"/>
  <c r="AR183" i="20"/>
  <c r="AR184" i="20"/>
  <c r="AR185" i="20"/>
  <c r="AR186" i="20"/>
  <c r="AR187" i="20"/>
  <c r="AR188" i="20"/>
  <c r="AR189" i="20"/>
  <c r="AR190" i="20"/>
  <c r="AR191" i="20"/>
  <c r="AR192" i="20"/>
  <c r="AR193" i="20"/>
  <c r="AR194" i="20"/>
  <c r="AR195" i="20"/>
  <c r="AR196" i="20"/>
  <c r="AR197" i="20"/>
  <c r="AR198" i="20"/>
  <c r="AR199" i="20"/>
  <c r="AR200" i="20"/>
  <c r="AR201" i="20"/>
  <c r="AR202" i="20"/>
  <c r="AR203" i="20"/>
  <c r="AR204" i="20"/>
  <c r="AR205" i="20"/>
  <c r="AR206" i="20"/>
  <c r="AR207" i="20"/>
  <c r="AR208" i="20"/>
  <c r="AR209" i="20"/>
  <c r="AR210" i="20"/>
  <c r="AR211" i="20"/>
  <c r="AR212" i="20"/>
  <c r="AR213" i="20"/>
  <c r="AR214" i="20"/>
  <c r="AR215" i="20"/>
  <c r="AR216" i="20"/>
  <c r="AR217" i="20"/>
  <c r="AR218" i="20"/>
  <c r="AR219" i="20"/>
  <c r="AR220" i="20"/>
  <c r="AR221" i="20"/>
  <c r="AR222" i="20"/>
  <c r="AR223" i="20"/>
  <c r="AR224" i="20"/>
  <c r="AR225" i="20"/>
  <c r="AR226" i="20"/>
  <c r="AR227" i="20"/>
  <c r="AR228" i="20"/>
  <c r="AR229" i="20"/>
  <c r="AR230" i="20"/>
  <c r="AR231" i="20"/>
  <c r="AR232" i="20"/>
  <c r="AR233" i="20"/>
  <c r="AR234" i="20"/>
  <c r="AR235" i="20"/>
  <c r="AR236" i="20"/>
  <c r="AR237" i="20"/>
  <c r="AR238" i="20"/>
  <c r="AR239" i="20"/>
  <c r="AR240" i="20"/>
  <c r="AR241" i="20"/>
  <c r="AR242" i="20"/>
  <c r="AR243" i="20"/>
  <c r="AR244" i="20"/>
  <c r="AR245" i="20"/>
  <c r="AR246" i="20"/>
  <c r="AR247" i="20"/>
  <c r="AR248" i="20"/>
  <c r="AR249" i="20"/>
  <c r="AR250" i="20"/>
  <c r="AR251" i="20"/>
  <c r="AR252" i="20"/>
  <c r="AR253" i="20"/>
  <c r="AR254" i="20"/>
  <c r="AR255" i="20"/>
  <c r="AR256" i="20"/>
  <c r="AR257" i="20"/>
  <c r="AR258" i="20"/>
  <c r="AR259" i="20"/>
  <c r="AR260" i="20"/>
  <c r="AR261" i="20"/>
  <c r="AR262" i="20"/>
  <c r="AR263" i="20"/>
  <c r="AR264" i="20"/>
  <c r="AR265" i="20"/>
  <c r="AR266" i="20"/>
  <c r="AR267" i="20"/>
  <c r="AR268" i="20"/>
  <c r="AR269" i="20"/>
  <c r="AR270" i="20"/>
  <c r="AR271" i="20"/>
  <c r="AR272" i="20"/>
  <c r="AR273" i="20"/>
  <c r="AR274" i="20"/>
  <c r="AR275" i="20"/>
  <c r="AR276" i="20"/>
  <c r="AR277" i="20"/>
  <c r="AR278" i="20"/>
  <c r="AR279" i="20"/>
  <c r="AR280" i="20"/>
  <c r="AR281" i="20"/>
  <c r="AR282" i="20"/>
  <c r="AR283" i="20"/>
  <c r="AR284" i="20"/>
  <c r="AR285" i="20"/>
  <c r="AR286" i="20"/>
  <c r="AR287" i="20"/>
  <c r="AR288" i="20"/>
  <c r="AR289" i="20"/>
  <c r="AR290" i="20"/>
  <c r="AR291" i="20"/>
  <c r="AR292" i="20"/>
  <c r="AR293" i="20"/>
  <c r="AR294" i="20"/>
  <c r="AR295" i="20"/>
  <c r="AR296" i="20"/>
  <c r="AR297" i="20"/>
  <c r="AR298" i="20"/>
  <c r="AR299" i="20"/>
  <c r="AR300" i="20"/>
  <c r="AR301" i="20"/>
  <c r="AR302" i="20"/>
  <c r="AR303" i="20"/>
  <c r="AR304" i="20"/>
  <c r="AR305" i="20"/>
  <c r="AR306" i="20"/>
  <c r="AR307" i="20"/>
  <c r="AR308" i="20"/>
  <c r="AR309" i="20"/>
  <c r="AR310" i="20"/>
  <c r="AR311" i="20"/>
  <c r="AR312" i="20"/>
  <c r="AR313" i="20"/>
  <c r="AR314" i="20"/>
  <c r="AR315" i="20"/>
  <c r="AR316" i="20"/>
  <c r="AR317" i="20"/>
  <c r="AR318" i="20"/>
  <c r="AR319" i="20"/>
  <c r="AR320" i="20"/>
  <c r="AR321" i="20"/>
  <c r="AR322" i="20"/>
  <c r="AR323" i="20"/>
  <c r="AR324" i="20"/>
  <c r="AR325" i="20"/>
  <c r="AR326" i="20"/>
  <c r="AR327" i="20"/>
  <c r="AR328" i="20"/>
  <c r="AR329" i="20"/>
  <c r="AR330" i="20"/>
  <c r="AR331" i="20"/>
  <c r="AR332" i="20"/>
  <c r="AR333" i="20"/>
  <c r="AR334" i="20"/>
  <c r="AR335" i="20"/>
  <c r="AR336" i="20"/>
  <c r="AR337" i="20"/>
  <c r="AR338" i="20"/>
  <c r="AR339" i="20"/>
  <c r="AR340" i="20"/>
  <c r="AR341" i="20"/>
  <c r="AR342" i="20"/>
  <c r="AR343" i="20"/>
  <c r="AR344" i="20"/>
  <c r="AR345" i="20"/>
  <c r="AR346" i="20"/>
  <c r="AR347" i="20"/>
  <c r="AR348" i="20"/>
  <c r="AR349" i="20"/>
  <c r="AR350" i="20"/>
  <c r="AR351" i="20"/>
  <c r="AR352" i="20"/>
  <c r="AR353" i="20"/>
  <c r="AR354" i="20"/>
  <c r="AR355" i="20"/>
  <c r="AR356" i="20"/>
  <c r="AR357" i="20"/>
  <c r="AR358" i="20"/>
  <c r="AR359" i="20"/>
  <c r="AR360" i="20"/>
  <c r="AR361" i="20"/>
  <c r="AR362" i="20"/>
  <c r="AR363" i="20"/>
  <c r="AR364" i="20"/>
  <c r="AR365" i="20"/>
  <c r="AR366" i="20"/>
  <c r="AR367" i="20"/>
  <c r="AR368" i="20"/>
  <c r="AR369" i="20"/>
  <c r="AR370" i="20"/>
  <c r="AR371" i="20"/>
  <c r="AR372" i="20"/>
  <c r="AR373" i="20"/>
  <c r="AR374" i="20"/>
  <c r="AR375" i="20"/>
  <c r="AR376" i="20"/>
  <c r="AR377" i="20"/>
  <c r="AR378" i="20"/>
  <c r="AR379" i="20"/>
  <c r="AR380" i="20"/>
  <c r="AR381" i="20"/>
  <c r="AR382" i="20"/>
  <c r="AR383" i="20"/>
  <c r="AR384" i="20"/>
  <c r="AR385" i="20"/>
  <c r="AR386" i="20"/>
  <c r="AR387" i="20"/>
  <c r="AR388" i="20"/>
  <c r="AR389" i="20"/>
  <c r="AR390" i="20"/>
  <c r="AR391" i="20"/>
  <c r="AR392" i="20"/>
  <c r="AR393" i="20"/>
  <c r="AR394" i="20"/>
  <c r="AR395" i="20"/>
  <c r="AR396" i="20"/>
  <c r="AR397" i="20"/>
  <c r="AR398" i="20"/>
  <c r="AR399" i="20"/>
  <c r="AR400" i="20"/>
  <c r="AR401" i="20"/>
  <c r="AR402" i="20"/>
  <c r="AR403" i="20"/>
  <c r="AR404" i="20"/>
  <c r="AR405" i="20"/>
  <c r="AR406" i="20"/>
  <c r="AR407" i="20"/>
  <c r="AR408" i="20"/>
  <c r="AR409" i="20"/>
  <c r="AR410" i="20"/>
  <c r="AR411" i="20"/>
  <c r="AR412" i="20"/>
  <c r="AR413" i="20"/>
  <c r="AR414" i="20"/>
  <c r="AR415" i="20"/>
  <c r="AR416" i="20"/>
  <c r="AR417" i="20"/>
  <c r="AR418" i="20"/>
  <c r="AR419" i="20"/>
  <c r="AR420" i="20"/>
  <c r="AR421" i="20"/>
  <c r="AR422" i="20"/>
  <c r="AR423" i="20"/>
  <c r="AR424" i="20"/>
  <c r="AR425" i="20"/>
  <c r="AR426" i="20"/>
  <c r="AR427" i="20"/>
  <c r="AR428" i="20"/>
  <c r="AR429" i="20"/>
  <c r="AR430" i="20"/>
  <c r="AR431" i="20"/>
  <c r="AR432" i="20"/>
  <c r="AR433" i="20"/>
  <c r="AR434" i="20"/>
  <c r="AR435" i="20"/>
  <c r="AR436" i="20"/>
  <c r="AR437" i="20"/>
  <c r="AR438" i="20"/>
  <c r="AR439" i="20"/>
  <c r="AR440" i="20"/>
  <c r="AR441" i="20"/>
  <c r="AR442" i="20"/>
  <c r="AR443" i="20"/>
  <c r="AR444" i="20"/>
  <c r="AR445" i="20"/>
  <c r="AR446" i="20"/>
  <c r="AR447" i="20"/>
  <c r="AR448" i="20"/>
  <c r="AR449" i="20"/>
  <c r="AR450" i="20"/>
  <c r="AR451" i="20"/>
  <c r="AR452" i="20"/>
  <c r="AR453" i="20"/>
  <c r="AR454" i="20"/>
  <c r="AR455" i="20"/>
  <c r="AR456" i="20"/>
  <c r="AR457" i="20"/>
  <c r="AR458" i="20"/>
  <c r="AR459" i="20"/>
  <c r="AR460" i="20"/>
  <c r="AR461" i="20"/>
  <c r="AR462" i="20"/>
  <c r="AR463" i="20"/>
  <c r="AR464" i="20"/>
  <c r="AR465" i="20"/>
  <c r="AR466" i="20"/>
  <c r="AR467" i="20"/>
  <c r="AR468" i="20"/>
  <c r="AR469" i="20"/>
  <c r="AR470" i="20"/>
  <c r="AR471" i="20"/>
  <c r="AR472" i="20"/>
  <c r="AR473" i="20"/>
  <c r="AR474" i="20"/>
  <c r="AR475" i="20"/>
  <c r="AR476" i="20"/>
  <c r="AR477" i="20"/>
  <c r="AR478" i="20"/>
  <c r="AR479" i="20"/>
  <c r="AR480" i="20"/>
  <c r="AR481" i="20"/>
  <c r="AR482" i="20"/>
  <c r="AR483" i="20"/>
  <c r="AR484" i="20"/>
  <c r="AR485" i="20"/>
  <c r="AR486" i="20"/>
  <c r="AR487" i="20"/>
  <c r="AR488" i="20"/>
  <c r="AR489" i="20"/>
  <c r="AR490" i="20"/>
  <c r="AR491" i="20"/>
  <c r="AR492" i="20"/>
  <c r="AR493" i="20"/>
  <c r="AR494" i="20"/>
  <c r="AR495" i="20"/>
  <c r="AR496" i="20"/>
  <c r="AR497" i="20"/>
  <c r="AR498" i="20"/>
  <c r="AR499" i="20"/>
  <c r="AR500" i="20"/>
  <c r="AR501" i="20"/>
  <c r="AR502" i="20"/>
  <c r="AR503" i="20"/>
  <c r="AR504" i="20"/>
  <c r="AR505" i="20"/>
  <c r="AR506" i="20"/>
  <c r="AR507" i="20"/>
  <c r="AR508" i="20"/>
  <c r="AR509" i="20"/>
  <c r="AR510" i="20"/>
  <c r="AR511" i="20"/>
  <c r="AR512" i="20"/>
  <c r="AR513" i="20"/>
  <c r="AR514" i="20"/>
  <c r="AR515" i="20"/>
  <c r="AR516" i="20"/>
  <c r="AR517" i="20"/>
  <c r="AR518" i="20"/>
  <c r="AR519" i="20"/>
  <c r="AR520" i="20"/>
  <c r="AR521" i="20"/>
  <c r="AR522" i="20"/>
  <c r="AR523" i="20"/>
  <c r="AR524" i="20"/>
  <c r="AR525" i="20"/>
  <c r="AR526" i="20"/>
  <c r="AR527" i="20"/>
  <c r="AR528" i="20"/>
  <c r="AR529" i="20"/>
  <c r="AR530" i="20"/>
  <c r="AR531" i="20"/>
  <c r="AR532" i="20"/>
  <c r="AR533" i="20"/>
  <c r="AR534" i="20"/>
  <c r="AR535" i="20"/>
  <c r="AR536" i="20"/>
  <c r="AR537" i="20"/>
  <c r="AR538" i="20"/>
  <c r="AR539" i="20"/>
  <c r="AR540" i="20"/>
  <c r="AR541" i="20"/>
  <c r="AR542" i="20"/>
  <c r="AR543" i="20"/>
  <c r="AR544" i="20"/>
  <c r="AR545" i="20"/>
  <c r="AR546" i="20"/>
  <c r="AR547" i="20"/>
  <c r="AR548" i="20"/>
  <c r="AR549" i="20"/>
  <c r="AR550" i="20"/>
  <c r="AR551" i="20"/>
  <c r="AR552" i="20"/>
  <c r="AR553" i="20"/>
  <c r="AR554" i="20"/>
  <c r="AR555" i="20"/>
  <c r="AR556" i="20"/>
  <c r="AR557" i="20"/>
  <c r="AR558" i="20"/>
  <c r="AR559" i="20"/>
  <c r="AR560" i="20"/>
  <c r="AR561" i="20"/>
  <c r="AR562" i="20"/>
  <c r="AR563" i="20"/>
  <c r="AR564" i="20"/>
  <c r="AR565" i="20"/>
  <c r="AQ2" i="20"/>
  <c r="AQ3" i="20"/>
  <c r="AQ4" i="20"/>
  <c r="AQ5" i="20"/>
  <c r="AQ6" i="20"/>
  <c r="AQ7" i="20"/>
  <c r="AQ8" i="20"/>
  <c r="AQ9" i="20"/>
  <c r="AQ10" i="20"/>
  <c r="AQ11" i="20"/>
  <c r="AQ12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42" i="20"/>
  <c r="AQ43" i="20"/>
  <c r="AQ44" i="20"/>
  <c r="AQ45" i="20"/>
  <c r="AQ46" i="20"/>
  <c r="AQ47" i="20"/>
  <c r="AQ48" i="20"/>
  <c r="AQ49" i="20"/>
  <c r="AQ50" i="20"/>
  <c r="AQ51" i="20"/>
  <c r="AQ52" i="20"/>
  <c r="AQ53" i="20"/>
  <c r="AQ54" i="20"/>
  <c r="AQ55" i="20"/>
  <c r="AQ56" i="20"/>
  <c r="AQ57" i="20"/>
  <c r="AQ58" i="20"/>
  <c r="AQ59" i="20"/>
  <c r="AQ60" i="20"/>
  <c r="AQ61" i="20"/>
  <c r="AQ62" i="20"/>
  <c r="AQ63" i="20"/>
  <c r="AQ64" i="20"/>
  <c r="AQ65" i="20"/>
  <c r="AQ66" i="20"/>
  <c r="AQ67" i="20"/>
  <c r="AQ68" i="20"/>
  <c r="AQ69" i="20"/>
  <c r="AQ70" i="20"/>
  <c r="AQ71" i="20"/>
  <c r="AQ72" i="20"/>
  <c r="AQ73" i="20"/>
  <c r="AQ74" i="20"/>
  <c r="AQ75" i="20"/>
  <c r="AQ76" i="20"/>
  <c r="AQ77" i="20"/>
  <c r="AQ78" i="20"/>
  <c r="AQ79" i="20"/>
  <c r="AQ80" i="20"/>
  <c r="AQ81" i="20"/>
  <c r="AQ82" i="20"/>
  <c r="AQ83" i="20"/>
  <c r="AQ84" i="20"/>
  <c r="AQ85" i="20"/>
  <c r="AQ86" i="20"/>
  <c r="AQ87" i="20"/>
  <c r="AQ88" i="20"/>
  <c r="AQ89" i="20"/>
  <c r="AQ90" i="20"/>
  <c r="AQ91" i="20"/>
  <c r="AQ92" i="20"/>
  <c r="AQ93" i="20"/>
  <c r="AQ94" i="20"/>
  <c r="AQ95" i="20"/>
  <c r="AQ96" i="20"/>
  <c r="AQ97" i="20"/>
  <c r="AQ98" i="20"/>
  <c r="AQ99" i="20"/>
  <c r="AQ100" i="20"/>
  <c r="AQ101" i="20"/>
  <c r="AQ102" i="20"/>
  <c r="AQ103" i="20"/>
  <c r="AQ104" i="20"/>
  <c r="AQ105" i="20"/>
  <c r="AQ106" i="20"/>
  <c r="AQ107" i="20"/>
  <c r="AQ108" i="20"/>
  <c r="AQ109" i="20"/>
  <c r="AQ110" i="20"/>
  <c r="AQ111" i="20"/>
  <c r="AQ112" i="20"/>
  <c r="AQ113" i="20"/>
  <c r="AQ114" i="20"/>
  <c r="AQ115" i="20"/>
  <c r="AQ116" i="20"/>
  <c r="AQ117" i="20"/>
  <c r="AQ118" i="20"/>
  <c r="AQ119" i="20"/>
  <c r="AQ120" i="20"/>
  <c r="AQ121" i="20"/>
  <c r="AQ122" i="20"/>
  <c r="AQ123" i="20"/>
  <c r="AQ124" i="20"/>
  <c r="AQ125" i="20"/>
  <c r="AQ126" i="20"/>
  <c r="AQ127" i="20"/>
  <c r="AQ128" i="20"/>
  <c r="AQ129" i="20"/>
  <c r="AQ130" i="20"/>
  <c r="AQ131" i="20"/>
  <c r="AQ132" i="20"/>
  <c r="AQ133" i="20"/>
  <c r="AQ134" i="20"/>
  <c r="AQ135" i="20"/>
  <c r="AQ136" i="20"/>
  <c r="AQ137" i="20"/>
  <c r="AQ138" i="20"/>
  <c r="AQ139" i="20"/>
  <c r="AQ140" i="20"/>
  <c r="AQ141" i="20"/>
  <c r="AQ142" i="20"/>
  <c r="AQ143" i="20"/>
  <c r="AQ144" i="20"/>
  <c r="AQ145" i="20"/>
  <c r="AQ146" i="20"/>
  <c r="AQ147" i="20"/>
  <c r="AQ148" i="20"/>
  <c r="AQ149" i="20"/>
  <c r="AQ150" i="20"/>
  <c r="AQ151" i="20"/>
  <c r="AQ152" i="20"/>
  <c r="AQ153" i="20"/>
  <c r="AQ154" i="20"/>
  <c r="AQ155" i="20"/>
  <c r="AQ156" i="20"/>
  <c r="AQ157" i="20"/>
  <c r="AQ158" i="20"/>
  <c r="AQ159" i="20"/>
  <c r="AQ160" i="20"/>
  <c r="AQ161" i="20"/>
  <c r="AQ162" i="20"/>
  <c r="AQ163" i="20"/>
  <c r="AQ164" i="20"/>
  <c r="AQ165" i="20"/>
  <c r="AQ166" i="20"/>
  <c r="AQ167" i="20"/>
  <c r="AQ168" i="20"/>
  <c r="AQ169" i="20"/>
  <c r="AQ170" i="20"/>
  <c r="AQ171" i="20"/>
  <c r="AQ172" i="20"/>
  <c r="AQ173" i="20"/>
  <c r="AQ174" i="20"/>
  <c r="AQ175" i="20"/>
  <c r="AQ176" i="20"/>
  <c r="AQ177" i="20"/>
  <c r="AQ178" i="20"/>
  <c r="AQ179" i="20"/>
  <c r="AQ180" i="20"/>
  <c r="AQ181" i="20"/>
  <c r="AQ182" i="20"/>
  <c r="AQ183" i="20"/>
  <c r="AQ184" i="20"/>
  <c r="AQ185" i="20"/>
  <c r="AQ186" i="20"/>
  <c r="AQ187" i="20"/>
  <c r="AQ188" i="20"/>
  <c r="AQ189" i="20"/>
  <c r="AQ190" i="20"/>
  <c r="AQ191" i="20"/>
  <c r="AQ192" i="20"/>
  <c r="AQ193" i="20"/>
  <c r="AQ194" i="20"/>
  <c r="AQ195" i="20"/>
  <c r="AQ196" i="20"/>
  <c r="AQ197" i="20"/>
  <c r="AQ198" i="20"/>
  <c r="AQ199" i="20"/>
  <c r="AQ200" i="20"/>
  <c r="AQ201" i="20"/>
  <c r="AQ202" i="20"/>
  <c r="AQ203" i="20"/>
  <c r="AQ204" i="20"/>
  <c r="AQ205" i="20"/>
  <c r="AQ206" i="20"/>
  <c r="AQ207" i="20"/>
  <c r="AQ208" i="20"/>
  <c r="AQ209" i="20"/>
  <c r="AQ210" i="20"/>
  <c r="AQ211" i="20"/>
  <c r="AQ212" i="20"/>
  <c r="AQ213" i="20"/>
  <c r="AQ214" i="20"/>
  <c r="AQ215" i="20"/>
  <c r="AQ216" i="20"/>
  <c r="AQ217" i="20"/>
  <c r="AQ218" i="20"/>
  <c r="AQ219" i="20"/>
  <c r="AQ220" i="20"/>
  <c r="AQ221" i="20"/>
  <c r="AQ222" i="20"/>
  <c r="AQ223" i="20"/>
  <c r="AQ224" i="20"/>
  <c r="AQ225" i="20"/>
  <c r="AQ226" i="20"/>
  <c r="AQ227" i="20"/>
  <c r="AQ228" i="20"/>
  <c r="AQ229" i="20"/>
  <c r="AQ230" i="20"/>
  <c r="AQ231" i="20"/>
  <c r="AQ232" i="20"/>
  <c r="AQ233" i="20"/>
  <c r="AQ234" i="20"/>
  <c r="AQ235" i="20"/>
  <c r="AQ236" i="20"/>
  <c r="AQ237" i="20"/>
  <c r="AQ238" i="20"/>
  <c r="AQ239" i="20"/>
  <c r="AQ240" i="20"/>
  <c r="AQ241" i="20"/>
  <c r="AQ242" i="20"/>
  <c r="AQ243" i="20"/>
  <c r="AQ244" i="20"/>
  <c r="AQ245" i="20"/>
  <c r="AQ246" i="20"/>
  <c r="AQ247" i="20"/>
  <c r="AQ248" i="20"/>
  <c r="AQ249" i="20"/>
  <c r="AQ250" i="20"/>
  <c r="AQ251" i="20"/>
  <c r="AQ252" i="20"/>
  <c r="AQ253" i="20"/>
  <c r="AQ254" i="20"/>
  <c r="AQ255" i="20"/>
  <c r="AQ256" i="20"/>
  <c r="AQ257" i="20"/>
  <c r="AQ258" i="20"/>
  <c r="AQ259" i="20"/>
  <c r="AQ260" i="20"/>
  <c r="AQ261" i="20"/>
  <c r="AQ262" i="20"/>
  <c r="AQ263" i="20"/>
  <c r="AQ264" i="20"/>
  <c r="AQ265" i="20"/>
  <c r="AQ266" i="20"/>
  <c r="AQ267" i="20"/>
  <c r="AQ268" i="20"/>
  <c r="AQ269" i="20"/>
  <c r="AQ270" i="20"/>
  <c r="AQ271" i="20"/>
  <c r="AQ272" i="20"/>
  <c r="AQ273" i="20"/>
  <c r="AQ274" i="20"/>
  <c r="AQ275" i="20"/>
  <c r="AQ276" i="20"/>
  <c r="AQ277" i="20"/>
  <c r="AQ278" i="20"/>
  <c r="AQ279" i="20"/>
  <c r="AQ280" i="20"/>
  <c r="AQ281" i="20"/>
  <c r="AQ282" i="20"/>
  <c r="AQ283" i="20"/>
  <c r="AQ284" i="20"/>
  <c r="AQ285" i="20"/>
  <c r="AQ286" i="20"/>
  <c r="AQ287" i="20"/>
  <c r="AQ288" i="20"/>
  <c r="AQ289" i="20"/>
  <c r="AQ290" i="20"/>
  <c r="AQ291" i="20"/>
  <c r="AQ292" i="20"/>
  <c r="AQ293" i="20"/>
  <c r="AQ294" i="20"/>
  <c r="AQ295" i="20"/>
  <c r="AQ296" i="20"/>
  <c r="AQ297" i="20"/>
  <c r="AQ298" i="20"/>
  <c r="AQ299" i="20"/>
  <c r="AQ300" i="20"/>
  <c r="AQ301" i="20"/>
  <c r="AQ302" i="20"/>
  <c r="AQ303" i="20"/>
  <c r="AQ304" i="20"/>
  <c r="AQ305" i="20"/>
  <c r="AQ306" i="20"/>
  <c r="AQ307" i="20"/>
  <c r="AQ308" i="20"/>
  <c r="AQ309" i="20"/>
  <c r="AQ310" i="20"/>
  <c r="AQ311" i="20"/>
  <c r="AQ312" i="20"/>
  <c r="AQ313" i="20"/>
  <c r="AQ314" i="20"/>
  <c r="AQ315" i="20"/>
  <c r="AQ316" i="20"/>
  <c r="AQ317" i="20"/>
  <c r="AQ318" i="20"/>
  <c r="AQ319" i="20"/>
  <c r="AQ320" i="20"/>
  <c r="AQ321" i="20"/>
  <c r="AQ322" i="20"/>
  <c r="AQ323" i="20"/>
  <c r="AQ324" i="20"/>
  <c r="AQ325" i="20"/>
  <c r="AQ326" i="20"/>
  <c r="AQ327" i="20"/>
  <c r="AQ328" i="20"/>
  <c r="AQ329" i="20"/>
  <c r="AQ330" i="20"/>
  <c r="AQ331" i="20"/>
  <c r="AQ332" i="20"/>
  <c r="AQ333" i="20"/>
  <c r="AQ334" i="20"/>
  <c r="AQ335" i="20"/>
  <c r="AQ336" i="20"/>
  <c r="AQ337" i="20"/>
  <c r="AQ338" i="20"/>
  <c r="AQ339" i="20"/>
  <c r="AQ340" i="20"/>
  <c r="AQ341" i="20"/>
  <c r="AQ342" i="20"/>
  <c r="AQ343" i="20"/>
  <c r="AQ344" i="20"/>
  <c r="AQ345" i="20"/>
  <c r="AQ346" i="20"/>
  <c r="AQ347" i="20"/>
  <c r="AQ348" i="20"/>
  <c r="AQ349" i="20"/>
  <c r="AQ350" i="20"/>
  <c r="AQ351" i="20"/>
  <c r="AQ352" i="20"/>
  <c r="AQ353" i="20"/>
  <c r="AQ354" i="20"/>
  <c r="AQ355" i="20"/>
  <c r="AQ356" i="20"/>
  <c r="AQ357" i="20"/>
  <c r="AQ358" i="20"/>
  <c r="AQ359" i="20"/>
  <c r="AQ360" i="20"/>
  <c r="AQ361" i="20"/>
  <c r="AQ362" i="20"/>
  <c r="AQ363" i="20"/>
  <c r="AQ364" i="20"/>
  <c r="AQ365" i="20"/>
  <c r="AQ366" i="20"/>
  <c r="AQ367" i="20"/>
  <c r="AQ368" i="20"/>
  <c r="AQ369" i="20"/>
  <c r="AQ370" i="20"/>
  <c r="AQ371" i="20"/>
  <c r="AQ372" i="20"/>
  <c r="AQ373" i="20"/>
  <c r="AQ374" i="20"/>
  <c r="AQ375" i="20"/>
  <c r="AQ376" i="20"/>
  <c r="AQ377" i="20"/>
  <c r="AQ378" i="20"/>
  <c r="AQ379" i="20"/>
  <c r="AQ380" i="20"/>
  <c r="AQ381" i="20"/>
  <c r="AQ382" i="20"/>
  <c r="AQ383" i="20"/>
  <c r="AQ384" i="20"/>
  <c r="AQ385" i="20"/>
  <c r="AQ386" i="20"/>
  <c r="AQ387" i="20"/>
  <c r="AQ388" i="20"/>
  <c r="AQ389" i="20"/>
  <c r="AQ390" i="20"/>
  <c r="AQ391" i="20"/>
  <c r="AQ392" i="20"/>
  <c r="AQ393" i="20"/>
  <c r="AQ394" i="20"/>
  <c r="AQ395" i="20"/>
  <c r="AQ396" i="20"/>
  <c r="AQ397" i="20"/>
  <c r="AQ398" i="20"/>
  <c r="AQ399" i="20"/>
  <c r="AQ400" i="20"/>
  <c r="AQ401" i="20"/>
  <c r="AQ402" i="20"/>
  <c r="AQ403" i="20"/>
  <c r="AQ404" i="20"/>
  <c r="AQ405" i="20"/>
  <c r="AQ406" i="20"/>
  <c r="AQ407" i="20"/>
  <c r="AQ408" i="20"/>
  <c r="AQ409" i="20"/>
  <c r="AQ410" i="20"/>
  <c r="AQ411" i="20"/>
  <c r="AQ412" i="20"/>
  <c r="AQ413" i="20"/>
  <c r="AQ414" i="20"/>
  <c r="AQ415" i="20"/>
  <c r="AQ416" i="20"/>
  <c r="AQ417" i="20"/>
  <c r="AQ418" i="20"/>
  <c r="AQ419" i="20"/>
  <c r="AQ420" i="20"/>
  <c r="AQ421" i="20"/>
  <c r="AQ422" i="20"/>
  <c r="AQ423" i="20"/>
  <c r="AQ424" i="20"/>
  <c r="AQ425" i="20"/>
  <c r="AQ426" i="20"/>
  <c r="AQ427" i="20"/>
  <c r="AQ428" i="20"/>
  <c r="AQ429" i="20"/>
  <c r="AQ430" i="20"/>
  <c r="AQ431" i="20"/>
  <c r="AQ432" i="20"/>
  <c r="AQ433" i="20"/>
  <c r="AQ434" i="20"/>
  <c r="AQ435" i="20"/>
  <c r="AQ436" i="20"/>
  <c r="AQ437" i="20"/>
  <c r="AQ438" i="20"/>
  <c r="AQ439" i="20"/>
  <c r="AQ440" i="20"/>
  <c r="AQ441" i="20"/>
  <c r="AQ442" i="20"/>
  <c r="AQ443" i="20"/>
  <c r="AQ444" i="20"/>
  <c r="AQ445" i="20"/>
  <c r="AQ446" i="20"/>
  <c r="AQ447" i="20"/>
  <c r="AQ448" i="20"/>
  <c r="AQ449" i="20"/>
  <c r="AQ450" i="20"/>
  <c r="AQ451" i="20"/>
  <c r="AQ452" i="20"/>
  <c r="AQ453" i="20"/>
  <c r="AQ454" i="20"/>
  <c r="AQ455" i="20"/>
  <c r="AQ456" i="20"/>
  <c r="AQ457" i="20"/>
  <c r="AQ458" i="20"/>
  <c r="AQ459" i="20"/>
  <c r="AQ460" i="20"/>
  <c r="AQ461" i="20"/>
  <c r="AQ462" i="20"/>
  <c r="AQ463" i="20"/>
  <c r="AQ464" i="20"/>
  <c r="AQ465" i="20"/>
  <c r="AQ466" i="20"/>
  <c r="AQ467" i="20"/>
  <c r="AQ468" i="20"/>
  <c r="AQ469" i="20"/>
  <c r="AQ470" i="20"/>
  <c r="AQ471" i="20"/>
  <c r="AQ472" i="20"/>
  <c r="AQ473" i="20"/>
  <c r="AQ474" i="20"/>
  <c r="AQ475" i="20"/>
  <c r="AQ476" i="20"/>
  <c r="AQ477" i="20"/>
  <c r="AQ478" i="20"/>
  <c r="AQ479" i="20"/>
  <c r="AQ480" i="20"/>
  <c r="AQ481" i="20"/>
  <c r="AQ482" i="20"/>
  <c r="AQ483" i="20"/>
  <c r="AQ484" i="20"/>
  <c r="AQ485" i="20"/>
  <c r="AQ486" i="20"/>
  <c r="AQ487" i="20"/>
  <c r="AQ488" i="20"/>
  <c r="AQ489" i="20"/>
  <c r="AQ490" i="20"/>
  <c r="AQ491" i="20"/>
  <c r="AQ492" i="20"/>
  <c r="AQ493" i="20"/>
  <c r="AQ494" i="20"/>
  <c r="AQ495" i="20"/>
  <c r="AQ496" i="20"/>
  <c r="AQ497" i="20"/>
  <c r="AQ498" i="20"/>
  <c r="AQ499" i="20"/>
  <c r="AQ500" i="20"/>
  <c r="AQ501" i="20"/>
  <c r="AQ502" i="20"/>
  <c r="AQ503" i="20"/>
  <c r="AQ504" i="20"/>
  <c r="AQ505" i="20"/>
  <c r="AQ506" i="20"/>
  <c r="AQ507" i="20"/>
  <c r="AQ508" i="20"/>
  <c r="AQ509" i="20"/>
  <c r="AQ510" i="20"/>
  <c r="AQ511" i="20"/>
  <c r="AQ512" i="20"/>
  <c r="AQ513" i="20"/>
  <c r="AQ514" i="20"/>
  <c r="AQ515" i="20"/>
  <c r="AQ516" i="20"/>
  <c r="AQ517" i="20"/>
  <c r="AQ518" i="20"/>
  <c r="AQ519" i="20"/>
  <c r="AQ520" i="20"/>
  <c r="AQ521" i="20"/>
  <c r="AQ522" i="20"/>
  <c r="AQ523" i="20"/>
  <c r="AQ524" i="20"/>
  <c r="AQ525" i="20"/>
  <c r="AQ526" i="20"/>
  <c r="AQ527" i="20"/>
  <c r="AQ528" i="20"/>
  <c r="AQ529" i="20"/>
  <c r="AQ530" i="20"/>
  <c r="AQ531" i="20"/>
  <c r="AQ532" i="20"/>
  <c r="AQ533" i="20"/>
  <c r="AQ534" i="20"/>
  <c r="AQ535" i="20"/>
  <c r="AQ536" i="20"/>
  <c r="AQ537" i="20"/>
  <c r="AQ538" i="20"/>
  <c r="AQ539" i="20"/>
  <c r="AQ540" i="20"/>
  <c r="AQ541" i="20"/>
  <c r="AQ542" i="20"/>
  <c r="AQ543" i="20"/>
  <c r="AQ544" i="20"/>
  <c r="AQ545" i="20"/>
  <c r="AQ546" i="20"/>
  <c r="AQ547" i="20"/>
  <c r="AQ548" i="20"/>
  <c r="AQ549" i="20"/>
  <c r="AQ550" i="20"/>
  <c r="AQ551" i="20"/>
  <c r="AQ552" i="20"/>
  <c r="AQ553" i="20"/>
  <c r="AQ554" i="20"/>
  <c r="AQ555" i="20"/>
  <c r="AQ556" i="20"/>
  <c r="AQ557" i="20"/>
  <c r="AQ558" i="20"/>
  <c r="AQ559" i="20"/>
  <c r="AQ560" i="20"/>
  <c r="AQ561" i="20"/>
  <c r="AQ562" i="20"/>
  <c r="AQ563" i="20"/>
  <c r="AQ564" i="20"/>
  <c r="AQ565" i="20"/>
  <c r="AP2" i="20"/>
  <c r="AP3" i="20"/>
  <c r="AP4" i="20"/>
  <c r="AP5" i="20"/>
  <c r="AP6" i="20"/>
  <c r="AP7" i="20"/>
  <c r="AP8" i="20"/>
  <c r="AP9" i="20"/>
  <c r="AP10" i="20"/>
  <c r="AP11" i="20"/>
  <c r="AP12" i="20"/>
  <c r="AP13" i="20"/>
  <c r="AP14" i="20"/>
  <c r="AP15" i="20"/>
  <c r="AP16" i="20"/>
  <c r="AP17" i="20"/>
  <c r="AP18" i="20"/>
  <c r="AP19" i="20"/>
  <c r="AP20" i="20"/>
  <c r="AP21" i="20"/>
  <c r="AP22" i="20"/>
  <c r="AP23" i="20"/>
  <c r="AP24" i="20"/>
  <c r="AP25" i="20"/>
  <c r="AP26" i="20"/>
  <c r="AP27" i="20"/>
  <c r="AP28" i="20"/>
  <c r="AP29" i="20"/>
  <c r="AP30" i="20"/>
  <c r="AP31" i="20"/>
  <c r="AP32" i="20"/>
  <c r="AP33" i="20"/>
  <c r="AP34" i="20"/>
  <c r="AP35" i="20"/>
  <c r="AP36" i="20"/>
  <c r="AP37" i="20"/>
  <c r="AP38" i="20"/>
  <c r="AP39" i="20"/>
  <c r="AP40" i="20"/>
  <c r="AP41" i="20"/>
  <c r="AP42" i="20"/>
  <c r="AP43" i="20"/>
  <c r="AP44" i="20"/>
  <c r="AP45" i="20"/>
  <c r="AP46" i="20"/>
  <c r="AP47" i="20"/>
  <c r="AP48" i="20"/>
  <c r="AP49" i="20"/>
  <c r="AP50" i="20"/>
  <c r="AP51" i="20"/>
  <c r="AP52" i="20"/>
  <c r="AP53" i="20"/>
  <c r="AP54" i="20"/>
  <c r="AP55" i="20"/>
  <c r="AP56" i="20"/>
  <c r="AP57" i="20"/>
  <c r="AP58" i="20"/>
  <c r="AP59" i="20"/>
  <c r="AP60" i="20"/>
  <c r="AP61" i="20"/>
  <c r="AP62" i="20"/>
  <c r="AP63" i="20"/>
  <c r="AP64" i="20"/>
  <c r="AP65" i="20"/>
  <c r="AP66" i="20"/>
  <c r="AP67" i="20"/>
  <c r="AP68" i="20"/>
  <c r="AP69" i="20"/>
  <c r="AP70" i="20"/>
  <c r="AP71" i="20"/>
  <c r="AP72" i="20"/>
  <c r="AP73" i="20"/>
  <c r="AP74" i="20"/>
  <c r="AP75" i="20"/>
  <c r="AP76" i="20"/>
  <c r="AP77" i="20"/>
  <c r="AP78" i="20"/>
  <c r="AP79" i="20"/>
  <c r="AP80" i="20"/>
  <c r="AP81" i="20"/>
  <c r="AP82" i="20"/>
  <c r="AP83" i="20"/>
  <c r="AP84" i="20"/>
  <c r="AP85" i="20"/>
  <c r="AP86" i="20"/>
  <c r="AP87" i="20"/>
  <c r="AP88" i="20"/>
  <c r="AP89" i="20"/>
  <c r="AP90" i="20"/>
  <c r="AP91" i="20"/>
  <c r="AP92" i="20"/>
  <c r="AP93" i="20"/>
  <c r="AP94" i="20"/>
  <c r="AP95" i="20"/>
  <c r="AP96" i="20"/>
  <c r="AP97" i="20"/>
  <c r="AP98" i="20"/>
  <c r="AP99" i="20"/>
  <c r="AP100" i="20"/>
  <c r="AP101" i="20"/>
  <c r="AP102" i="20"/>
  <c r="AP103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25" i="20"/>
  <c r="AP126" i="20"/>
  <c r="AP127" i="20"/>
  <c r="AP128" i="20"/>
  <c r="AP129" i="20"/>
  <c r="AP130" i="20"/>
  <c r="AP131" i="20"/>
  <c r="AP132" i="20"/>
  <c r="AP133" i="20"/>
  <c r="AP134" i="20"/>
  <c r="AP135" i="20"/>
  <c r="AP136" i="20"/>
  <c r="AP137" i="20"/>
  <c r="AP138" i="20"/>
  <c r="AP139" i="20"/>
  <c r="AP140" i="20"/>
  <c r="AP141" i="20"/>
  <c r="AP142" i="20"/>
  <c r="AP143" i="20"/>
  <c r="AP144" i="20"/>
  <c r="AP145" i="20"/>
  <c r="AP146" i="20"/>
  <c r="AP147" i="20"/>
  <c r="AP148" i="20"/>
  <c r="AP149" i="20"/>
  <c r="AP150" i="20"/>
  <c r="AP151" i="20"/>
  <c r="AP152" i="20"/>
  <c r="AP153" i="20"/>
  <c r="AP154" i="20"/>
  <c r="AP155" i="20"/>
  <c r="AP156" i="20"/>
  <c r="AP157" i="20"/>
  <c r="AP158" i="20"/>
  <c r="AP159" i="20"/>
  <c r="AP160" i="20"/>
  <c r="AP161" i="20"/>
  <c r="AP162" i="20"/>
  <c r="AP163" i="20"/>
  <c r="AP164" i="20"/>
  <c r="AP165" i="20"/>
  <c r="AP166" i="20"/>
  <c r="AP167" i="20"/>
  <c r="AP168" i="20"/>
  <c r="AP169" i="20"/>
  <c r="AP170" i="20"/>
  <c r="AP171" i="20"/>
  <c r="AP172" i="20"/>
  <c r="AP173" i="20"/>
  <c r="AP174" i="20"/>
  <c r="AP175" i="20"/>
  <c r="AP176" i="20"/>
  <c r="AP177" i="20"/>
  <c r="AP178" i="20"/>
  <c r="AP179" i="20"/>
  <c r="AP180" i="20"/>
  <c r="AP181" i="20"/>
  <c r="AP182" i="20"/>
  <c r="AP183" i="20"/>
  <c r="AP184" i="20"/>
  <c r="AP185" i="20"/>
  <c r="AP186" i="20"/>
  <c r="AP187" i="20"/>
  <c r="AP188" i="20"/>
  <c r="AP189" i="20"/>
  <c r="AP190" i="20"/>
  <c r="AP191" i="20"/>
  <c r="AP192" i="20"/>
  <c r="AP193" i="20"/>
  <c r="AP194" i="20"/>
  <c r="AP195" i="20"/>
  <c r="AP196" i="20"/>
  <c r="AP197" i="20"/>
  <c r="AP198" i="20"/>
  <c r="AP199" i="20"/>
  <c r="AP200" i="20"/>
  <c r="AP201" i="20"/>
  <c r="AP202" i="20"/>
  <c r="AP203" i="20"/>
  <c r="AP204" i="20"/>
  <c r="AP205" i="20"/>
  <c r="AP206" i="20"/>
  <c r="AP207" i="20"/>
  <c r="AP208" i="20"/>
  <c r="AP209" i="20"/>
  <c r="AP210" i="20"/>
  <c r="AP211" i="20"/>
  <c r="AP212" i="20"/>
  <c r="AP213" i="20"/>
  <c r="AP214" i="20"/>
  <c r="AP215" i="20"/>
  <c r="AP216" i="20"/>
  <c r="AP217" i="20"/>
  <c r="AP218" i="20"/>
  <c r="AP219" i="20"/>
  <c r="AP220" i="20"/>
  <c r="AP221" i="20"/>
  <c r="AP222" i="20"/>
  <c r="AP223" i="20"/>
  <c r="AP224" i="20"/>
  <c r="AP225" i="20"/>
  <c r="AP226" i="20"/>
  <c r="AP227" i="20"/>
  <c r="AP228" i="20"/>
  <c r="AP229" i="20"/>
  <c r="AP230" i="20"/>
  <c r="AP231" i="20"/>
  <c r="AP232" i="20"/>
  <c r="AP233" i="20"/>
  <c r="AP234" i="20"/>
  <c r="AP235" i="20"/>
  <c r="AP236" i="20"/>
  <c r="AP237" i="20"/>
  <c r="AP238" i="20"/>
  <c r="AP239" i="20"/>
  <c r="AP240" i="20"/>
  <c r="AP241" i="20"/>
  <c r="AP242" i="20"/>
  <c r="AP243" i="20"/>
  <c r="AP244" i="20"/>
  <c r="AP245" i="20"/>
  <c r="AP246" i="20"/>
  <c r="AP247" i="20"/>
  <c r="AP248" i="20"/>
  <c r="AP249" i="20"/>
  <c r="AP250" i="20"/>
  <c r="AP251" i="20"/>
  <c r="AP252" i="20"/>
  <c r="AP253" i="20"/>
  <c r="AP254" i="20"/>
  <c r="AP255" i="20"/>
  <c r="AP256" i="20"/>
  <c r="AP257" i="20"/>
  <c r="AP258" i="20"/>
  <c r="AP259" i="20"/>
  <c r="AP260" i="20"/>
  <c r="AP261" i="20"/>
  <c r="AP262" i="20"/>
  <c r="AP263" i="20"/>
  <c r="AP264" i="20"/>
  <c r="AP265" i="20"/>
  <c r="AP266" i="20"/>
  <c r="AP267" i="20"/>
  <c r="AP268" i="20"/>
  <c r="AP269" i="20"/>
  <c r="AP270" i="20"/>
  <c r="AP271" i="20"/>
  <c r="AP272" i="20"/>
  <c r="AP273" i="20"/>
  <c r="AP274" i="20"/>
  <c r="AP275" i="20"/>
  <c r="AP276" i="20"/>
  <c r="AP277" i="20"/>
  <c r="AP278" i="20"/>
  <c r="AP279" i="20"/>
  <c r="AP280" i="20"/>
  <c r="AP281" i="20"/>
  <c r="AP282" i="20"/>
  <c r="AP283" i="20"/>
  <c r="AP284" i="20"/>
  <c r="AP285" i="20"/>
  <c r="AP286" i="20"/>
  <c r="AP287" i="20"/>
  <c r="AP288" i="20"/>
  <c r="AP289" i="20"/>
  <c r="AP290" i="20"/>
  <c r="AP291" i="20"/>
  <c r="AP292" i="20"/>
  <c r="AP293" i="20"/>
  <c r="AP294" i="20"/>
  <c r="AP295" i="20"/>
  <c r="AP296" i="20"/>
  <c r="AP297" i="20"/>
  <c r="AP298" i="20"/>
  <c r="AP299" i="20"/>
  <c r="AP300" i="20"/>
  <c r="AP301" i="20"/>
  <c r="AP302" i="20"/>
  <c r="AP303" i="20"/>
  <c r="AP304" i="20"/>
  <c r="AP305" i="20"/>
  <c r="AP306" i="20"/>
  <c r="AP307" i="20"/>
  <c r="AP308" i="20"/>
  <c r="AP309" i="20"/>
  <c r="AP310" i="20"/>
  <c r="AP311" i="20"/>
  <c r="AP312" i="20"/>
  <c r="AP313" i="20"/>
  <c r="AP314" i="20"/>
  <c r="AP315" i="20"/>
  <c r="AP316" i="20"/>
  <c r="AP317" i="20"/>
  <c r="AP318" i="20"/>
  <c r="AP319" i="20"/>
  <c r="AP320" i="20"/>
  <c r="AP321" i="20"/>
  <c r="AP322" i="20"/>
  <c r="AP323" i="20"/>
  <c r="AP324" i="20"/>
  <c r="AP325" i="20"/>
  <c r="AP326" i="20"/>
  <c r="AP327" i="20"/>
  <c r="AP328" i="20"/>
  <c r="AP329" i="20"/>
  <c r="AP330" i="20"/>
  <c r="AP331" i="20"/>
  <c r="AP332" i="20"/>
  <c r="AP333" i="20"/>
  <c r="AP334" i="20"/>
  <c r="AP335" i="20"/>
  <c r="AP336" i="20"/>
  <c r="AP337" i="20"/>
  <c r="AP338" i="20"/>
  <c r="AP339" i="20"/>
  <c r="AP340" i="20"/>
  <c r="AP341" i="20"/>
  <c r="AP342" i="20"/>
  <c r="AP343" i="20"/>
  <c r="AP344" i="20"/>
  <c r="AP345" i="20"/>
  <c r="AP346" i="20"/>
  <c r="AP347" i="20"/>
  <c r="AP348" i="20"/>
  <c r="AP349" i="20"/>
  <c r="AP350" i="20"/>
  <c r="AP351" i="20"/>
  <c r="AP352" i="20"/>
  <c r="AP353" i="20"/>
  <c r="AP354" i="20"/>
  <c r="AP355" i="20"/>
  <c r="AP356" i="20"/>
  <c r="AP357" i="20"/>
  <c r="AP358" i="20"/>
  <c r="AP359" i="20"/>
  <c r="AP360" i="20"/>
  <c r="AP361" i="20"/>
  <c r="AP362" i="20"/>
  <c r="AP363" i="20"/>
  <c r="AP364" i="20"/>
  <c r="AP365" i="20"/>
  <c r="AP366" i="20"/>
  <c r="AP367" i="20"/>
  <c r="AP368" i="20"/>
  <c r="AP369" i="20"/>
  <c r="AP370" i="20"/>
  <c r="AP371" i="20"/>
  <c r="AP372" i="20"/>
  <c r="AP373" i="20"/>
  <c r="AP374" i="20"/>
  <c r="AP375" i="20"/>
  <c r="AP376" i="20"/>
  <c r="AP377" i="20"/>
  <c r="AP378" i="20"/>
  <c r="AP379" i="20"/>
  <c r="AP380" i="20"/>
  <c r="AP381" i="20"/>
  <c r="AP382" i="20"/>
  <c r="AP383" i="20"/>
  <c r="AP384" i="20"/>
  <c r="AP385" i="20"/>
  <c r="AP386" i="20"/>
  <c r="AP387" i="20"/>
  <c r="AP388" i="20"/>
  <c r="AP389" i="20"/>
  <c r="AP390" i="20"/>
  <c r="AP391" i="20"/>
  <c r="AP392" i="20"/>
  <c r="AP393" i="20"/>
  <c r="AP394" i="20"/>
  <c r="AP395" i="20"/>
  <c r="AP396" i="20"/>
  <c r="AP397" i="20"/>
  <c r="AP398" i="20"/>
  <c r="AP399" i="20"/>
  <c r="AP400" i="20"/>
  <c r="AP401" i="20"/>
  <c r="AP402" i="20"/>
  <c r="AP403" i="20"/>
  <c r="AP404" i="20"/>
  <c r="AP405" i="20"/>
  <c r="AP406" i="20"/>
  <c r="AP407" i="20"/>
  <c r="AP408" i="20"/>
  <c r="AP409" i="20"/>
  <c r="AP410" i="20"/>
  <c r="AP411" i="20"/>
  <c r="AP412" i="20"/>
  <c r="AP413" i="20"/>
  <c r="AP414" i="20"/>
  <c r="AP415" i="20"/>
  <c r="AP416" i="20"/>
  <c r="AP417" i="20"/>
  <c r="AP418" i="20"/>
  <c r="AP419" i="20"/>
  <c r="AP420" i="20"/>
  <c r="AP421" i="20"/>
  <c r="AP422" i="20"/>
  <c r="AP423" i="20"/>
  <c r="AP424" i="20"/>
  <c r="AP425" i="20"/>
  <c r="AP426" i="20"/>
  <c r="AP427" i="20"/>
  <c r="AP428" i="20"/>
  <c r="AP429" i="20"/>
  <c r="AP430" i="20"/>
  <c r="AP431" i="20"/>
  <c r="AP432" i="20"/>
  <c r="AP433" i="20"/>
  <c r="AP434" i="20"/>
  <c r="AP435" i="20"/>
  <c r="AP436" i="20"/>
  <c r="AP437" i="20"/>
  <c r="AP438" i="20"/>
  <c r="AP439" i="20"/>
  <c r="AP440" i="20"/>
  <c r="AP441" i="20"/>
  <c r="AP442" i="20"/>
  <c r="AP443" i="20"/>
  <c r="AP444" i="20"/>
  <c r="AP445" i="20"/>
  <c r="AP446" i="20"/>
  <c r="AP447" i="20"/>
  <c r="AP448" i="20"/>
  <c r="AP449" i="20"/>
  <c r="AP450" i="20"/>
  <c r="AP451" i="20"/>
  <c r="AP452" i="20"/>
  <c r="AP453" i="20"/>
  <c r="AP454" i="20"/>
  <c r="AP455" i="20"/>
  <c r="AP456" i="20"/>
  <c r="AP457" i="20"/>
  <c r="AP458" i="20"/>
  <c r="AP459" i="20"/>
  <c r="AP460" i="20"/>
  <c r="AP461" i="20"/>
  <c r="AP462" i="20"/>
  <c r="AP463" i="20"/>
  <c r="AP464" i="20"/>
  <c r="AP465" i="20"/>
  <c r="AP466" i="20"/>
  <c r="AP467" i="20"/>
  <c r="AP468" i="20"/>
  <c r="AP469" i="20"/>
  <c r="AP470" i="20"/>
  <c r="AP471" i="20"/>
  <c r="AP472" i="20"/>
  <c r="AP473" i="20"/>
  <c r="AP474" i="20"/>
  <c r="AP475" i="20"/>
  <c r="AP476" i="20"/>
  <c r="AP477" i="20"/>
  <c r="AP478" i="20"/>
  <c r="AP479" i="20"/>
  <c r="AP480" i="20"/>
  <c r="AP481" i="20"/>
  <c r="AP482" i="20"/>
  <c r="AP483" i="20"/>
  <c r="AP484" i="20"/>
  <c r="AP485" i="20"/>
  <c r="AP486" i="20"/>
  <c r="AP487" i="20"/>
  <c r="AP488" i="20"/>
  <c r="AP489" i="20"/>
  <c r="AP490" i="20"/>
  <c r="AP491" i="20"/>
  <c r="AP492" i="20"/>
  <c r="AP493" i="20"/>
  <c r="AP494" i="20"/>
  <c r="AP495" i="20"/>
  <c r="AP496" i="20"/>
  <c r="AP497" i="20"/>
  <c r="AP498" i="20"/>
  <c r="AP499" i="20"/>
  <c r="AP500" i="20"/>
  <c r="AP501" i="20"/>
  <c r="AP502" i="20"/>
  <c r="AP503" i="20"/>
  <c r="AP504" i="20"/>
  <c r="AP505" i="20"/>
  <c r="AP506" i="20"/>
  <c r="AP507" i="20"/>
  <c r="AP508" i="20"/>
  <c r="AP509" i="20"/>
  <c r="AP510" i="20"/>
  <c r="AP511" i="20"/>
  <c r="AP512" i="20"/>
  <c r="AP513" i="20"/>
  <c r="AP514" i="20"/>
  <c r="AP515" i="20"/>
  <c r="AP516" i="20"/>
  <c r="AP517" i="20"/>
  <c r="AP518" i="20"/>
  <c r="AP519" i="20"/>
  <c r="AP520" i="20"/>
  <c r="AP521" i="20"/>
  <c r="AP522" i="20"/>
  <c r="AP523" i="20"/>
  <c r="AP524" i="20"/>
  <c r="AP525" i="20"/>
  <c r="AP526" i="20"/>
  <c r="AP527" i="20"/>
  <c r="AP528" i="20"/>
  <c r="AP529" i="20"/>
  <c r="AP530" i="20"/>
  <c r="AP531" i="20"/>
  <c r="AP532" i="20"/>
  <c r="AP533" i="20"/>
  <c r="AP534" i="20"/>
  <c r="AP535" i="20"/>
  <c r="AP536" i="20"/>
  <c r="AP537" i="20"/>
  <c r="AP538" i="20"/>
  <c r="AP539" i="20"/>
  <c r="AP540" i="20"/>
  <c r="AP541" i="20"/>
  <c r="AP542" i="20"/>
  <c r="AP543" i="20"/>
  <c r="AP544" i="20"/>
  <c r="AP545" i="20"/>
  <c r="AP546" i="20"/>
  <c r="AP547" i="20"/>
  <c r="AP548" i="20"/>
  <c r="AP549" i="20"/>
  <c r="AP550" i="20"/>
  <c r="AP551" i="20"/>
  <c r="AP552" i="20"/>
  <c r="AP553" i="20"/>
  <c r="AP554" i="20"/>
  <c r="AP555" i="20"/>
  <c r="AP556" i="20"/>
  <c r="AP557" i="20"/>
  <c r="AP558" i="20"/>
  <c r="AP559" i="20"/>
  <c r="AP560" i="20"/>
  <c r="AP561" i="20"/>
  <c r="AP562" i="20"/>
  <c r="AP563" i="20"/>
  <c r="AP564" i="20"/>
  <c r="AP565" i="20"/>
  <c r="AO2" i="20"/>
  <c r="AO3" i="20"/>
  <c r="AO4" i="20"/>
  <c r="AO5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O44" i="20"/>
  <c r="AO45" i="20"/>
  <c r="AO46" i="20"/>
  <c r="AO47" i="20"/>
  <c r="AO48" i="20"/>
  <c r="AO49" i="20"/>
  <c r="AO50" i="20"/>
  <c r="AO51" i="20"/>
  <c r="AO52" i="20"/>
  <c r="AO53" i="20"/>
  <c r="AO54" i="20"/>
  <c r="AO55" i="20"/>
  <c r="AO56" i="20"/>
  <c r="AO57" i="20"/>
  <c r="AO58" i="20"/>
  <c r="AO59" i="20"/>
  <c r="AO60" i="20"/>
  <c r="AO61" i="20"/>
  <c r="AO62" i="20"/>
  <c r="AO63" i="20"/>
  <c r="AO64" i="20"/>
  <c r="AO65" i="20"/>
  <c r="AO66" i="20"/>
  <c r="AO67" i="20"/>
  <c r="AO68" i="20"/>
  <c r="AO69" i="20"/>
  <c r="AO70" i="20"/>
  <c r="AO71" i="20"/>
  <c r="AO72" i="20"/>
  <c r="AO73" i="20"/>
  <c r="AO74" i="20"/>
  <c r="AO75" i="20"/>
  <c r="AO76" i="20"/>
  <c r="AO77" i="20"/>
  <c r="AO78" i="20"/>
  <c r="AO79" i="20"/>
  <c r="AO80" i="20"/>
  <c r="AO81" i="20"/>
  <c r="AO82" i="20"/>
  <c r="AO83" i="20"/>
  <c r="AO84" i="20"/>
  <c r="AO85" i="20"/>
  <c r="AO86" i="20"/>
  <c r="AO87" i="20"/>
  <c r="AO88" i="20"/>
  <c r="AO89" i="20"/>
  <c r="AO90" i="20"/>
  <c r="AO91" i="20"/>
  <c r="AO92" i="20"/>
  <c r="AO93" i="20"/>
  <c r="AO94" i="20"/>
  <c r="AO95" i="20"/>
  <c r="AO96" i="20"/>
  <c r="AO97" i="20"/>
  <c r="AO98" i="20"/>
  <c r="AO99" i="20"/>
  <c r="AO100" i="20"/>
  <c r="AO101" i="20"/>
  <c r="AO102" i="20"/>
  <c r="AO103" i="20"/>
  <c r="AO104" i="20"/>
  <c r="AO105" i="20"/>
  <c r="AO106" i="20"/>
  <c r="AO107" i="20"/>
  <c r="AO108" i="20"/>
  <c r="AO109" i="20"/>
  <c r="AO110" i="20"/>
  <c r="AO111" i="20"/>
  <c r="AO112" i="20"/>
  <c r="AO113" i="20"/>
  <c r="AO114" i="20"/>
  <c r="AO115" i="20"/>
  <c r="AO116" i="20"/>
  <c r="AO117" i="20"/>
  <c r="AO118" i="20"/>
  <c r="AO119" i="20"/>
  <c r="AO120" i="20"/>
  <c r="AO121" i="20"/>
  <c r="AO122" i="20"/>
  <c r="AO123" i="20"/>
  <c r="AO124" i="20"/>
  <c r="AO125" i="20"/>
  <c r="AO126" i="20"/>
  <c r="AO127" i="20"/>
  <c r="AO128" i="20"/>
  <c r="AO129" i="20"/>
  <c r="AO130" i="20"/>
  <c r="AO131" i="20"/>
  <c r="AO132" i="20"/>
  <c r="AO133" i="20"/>
  <c r="AO134" i="20"/>
  <c r="AO135" i="20"/>
  <c r="AO136" i="20"/>
  <c r="AO137" i="20"/>
  <c r="AO138" i="20"/>
  <c r="AO139" i="20"/>
  <c r="AO140" i="20"/>
  <c r="AO141" i="20"/>
  <c r="AO142" i="20"/>
  <c r="AO143" i="20"/>
  <c r="AO144" i="20"/>
  <c r="AO145" i="20"/>
  <c r="AO146" i="20"/>
  <c r="AO147" i="20"/>
  <c r="AO148" i="20"/>
  <c r="AO149" i="20"/>
  <c r="AO150" i="20"/>
  <c r="AO151" i="20"/>
  <c r="AO152" i="20"/>
  <c r="AO153" i="20"/>
  <c r="AO154" i="20"/>
  <c r="AO155" i="20"/>
  <c r="AO156" i="20"/>
  <c r="AO157" i="20"/>
  <c r="AO158" i="20"/>
  <c r="AO159" i="20"/>
  <c r="AO160" i="20"/>
  <c r="AO161" i="20"/>
  <c r="AO162" i="20"/>
  <c r="AO163" i="20"/>
  <c r="AO164" i="20"/>
  <c r="AO165" i="20"/>
  <c r="AO166" i="20"/>
  <c r="AO167" i="20"/>
  <c r="AO168" i="20"/>
  <c r="AO169" i="20"/>
  <c r="AO170" i="20"/>
  <c r="AO171" i="20"/>
  <c r="AO172" i="20"/>
  <c r="AO173" i="20"/>
  <c r="AO174" i="20"/>
  <c r="AO175" i="20"/>
  <c r="AO176" i="20"/>
  <c r="AO177" i="20"/>
  <c r="AO178" i="20"/>
  <c r="AO179" i="20"/>
  <c r="AO180" i="20"/>
  <c r="AO181" i="20"/>
  <c r="AO182" i="20"/>
  <c r="AO183" i="20"/>
  <c r="AO184" i="20"/>
  <c r="AO185" i="20"/>
  <c r="AO186" i="20"/>
  <c r="AO187" i="20"/>
  <c r="AO188" i="20"/>
  <c r="AO189" i="20"/>
  <c r="AO190" i="20"/>
  <c r="AO191" i="20"/>
  <c r="AO192" i="20"/>
  <c r="AO193" i="20"/>
  <c r="AO194" i="20"/>
  <c r="AO195" i="20"/>
  <c r="AO196" i="20"/>
  <c r="AO197" i="20"/>
  <c r="AO198" i="20"/>
  <c r="AO199" i="20"/>
  <c r="AO200" i="20"/>
  <c r="AO201" i="20"/>
  <c r="AO202" i="20"/>
  <c r="AO203" i="20"/>
  <c r="AO204" i="20"/>
  <c r="AO205" i="20"/>
  <c r="AO206" i="20"/>
  <c r="AO207" i="20"/>
  <c r="AO208" i="20"/>
  <c r="AO209" i="20"/>
  <c r="AO210" i="20"/>
  <c r="AO211" i="20"/>
  <c r="AO212" i="20"/>
  <c r="AO213" i="20"/>
  <c r="AO214" i="20"/>
  <c r="AO215" i="20"/>
  <c r="AO216" i="20"/>
  <c r="AO217" i="20"/>
  <c r="AO218" i="20"/>
  <c r="AO219" i="20"/>
  <c r="AO220" i="20"/>
  <c r="AO221" i="20"/>
  <c r="AO222" i="20"/>
  <c r="AO223" i="20"/>
  <c r="AO224" i="20"/>
  <c r="AO225" i="20"/>
  <c r="AO226" i="20"/>
  <c r="AO227" i="20"/>
  <c r="AO228" i="20"/>
  <c r="AO229" i="20"/>
  <c r="AO230" i="20"/>
  <c r="AO231" i="20"/>
  <c r="AO232" i="20"/>
  <c r="AO233" i="20"/>
  <c r="AO234" i="20"/>
  <c r="AO235" i="20"/>
  <c r="AO236" i="20"/>
  <c r="AO237" i="20"/>
  <c r="AO238" i="20"/>
  <c r="AO239" i="20"/>
  <c r="AO240" i="20"/>
  <c r="AO241" i="20"/>
  <c r="AO242" i="20"/>
  <c r="AO243" i="20"/>
  <c r="AO244" i="20"/>
  <c r="AO245" i="20"/>
  <c r="AO246" i="20"/>
  <c r="AO247" i="20"/>
  <c r="AO248" i="20"/>
  <c r="AO249" i="20"/>
  <c r="AO250" i="20"/>
  <c r="AO251" i="20"/>
  <c r="AO252" i="20"/>
  <c r="AO253" i="20"/>
  <c r="AO254" i="20"/>
  <c r="AO255" i="20"/>
  <c r="AO256" i="20"/>
  <c r="AO257" i="20"/>
  <c r="AO258" i="20"/>
  <c r="AO259" i="20"/>
  <c r="AO260" i="20"/>
  <c r="AO261" i="20"/>
  <c r="AO262" i="20"/>
  <c r="AO263" i="20"/>
  <c r="AO264" i="20"/>
  <c r="AO265" i="20"/>
  <c r="AO266" i="20"/>
  <c r="AO267" i="20"/>
  <c r="AO268" i="20"/>
  <c r="AO269" i="20"/>
  <c r="AO270" i="20"/>
  <c r="AO271" i="20"/>
  <c r="AO272" i="20"/>
  <c r="AO273" i="20"/>
  <c r="AO274" i="20"/>
  <c r="AO275" i="20"/>
  <c r="AO276" i="20"/>
  <c r="AO277" i="20"/>
  <c r="AO278" i="20"/>
  <c r="AO279" i="20"/>
  <c r="AO280" i="20"/>
  <c r="AO281" i="20"/>
  <c r="AO282" i="20"/>
  <c r="AO283" i="20"/>
  <c r="AO284" i="20"/>
  <c r="AO285" i="20"/>
  <c r="AO286" i="20"/>
  <c r="AO287" i="20"/>
  <c r="AO288" i="20"/>
  <c r="AO289" i="20"/>
  <c r="AO290" i="20"/>
  <c r="AO291" i="20"/>
  <c r="AO292" i="20"/>
  <c r="AO293" i="20"/>
  <c r="AO294" i="20"/>
  <c r="AO295" i="20"/>
  <c r="AO296" i="20"/>
  <c r="AO297" i="20"/>
  <c r="AO298" i="20"/>
  <c r="AO299" i="20"/>
  <c r="AO300" i="20"/>
  <c r="AO301" i="20"/>
  <c r="AO302" i="20"/>
  <c r="AO303" i="20"/>
  <c r="AO304" i="20"/>
  <c r="AO305" i="20"/>
  <c r="AO306" i="20"/>
  <c r="AO307" i="20"/>
  <c r="AO308" i="20"/>
  <c r="AO309" i="20"/>
  <c r="AO310" i="20"/>
  <c r="AO311" i="20"/>
  <c r="AO312" i="20"/>
  <c r="AO313" i="20"/>
  <c r="AO314" i="20"/>
  <c r="AO315" i="20"/>
  <c r="AO316" i="20"/>
  <c r="AO317" i="20"/>
  <c r="AO318" i="20"/>
  <c r="AO319" i="20"/>
  <c r="AO320" i="20"/>
  <c r="AO321" i="20"/>
  <c r="AO322" i="20"/>
  <c r="AO323" i="20"/>
  <c r="AO324" i="20"/>
  <c r="AO325" i="20"/>
  <c r="AO326" i="20"/>
  <c r="AO327" i="20"/>
  <c r="AO328" i="20"/>
  <c r="AO329" i="20"/>
  <c r="AO330" i="20"/>
  <c r="AO331" i="20"/>
  <c r="AO332" i="20"/>
  <c r="AO333" i="20"/>
  <c r="AO334" i="20"/>
  <c r="AO335" i="20"/>
  <c r="AO336" i="20"/>
  <c r="AO337" i="20"/>
  <c r="AO338" i="20"/>
  <c r="AO339" i="20"/>
  <c r="AO340" i="20"/>
  <c r="AO341" i="20"/>
  <c r="AO342" i="20"/>
  <c r="AO343" i="20"/>
  <c r="AO344" i="20"/>
  <c r="AO345" i="20"/>
  <c r="AO346" i="20"/>
  <c r="AO347" i="20"/>
  <c r="AO348" i="20"/>
  <c r="AO349" i="20"/>
  <c r="AO350" i="20"/>
  <c r="AO351" i="20"/>
  <c r="AO352" i="20"/>
  <c r="AO353" i="20"/>
  <c r="AO354" i="20"/>
  <c r="AO355" i="20"/>
  <c r="AO356" i="20"/>
  <c r="AO357" i="20"/>
  <c r="AO358" i="20"/>
  <c r="AO359" i="20"/>
  <c r="AO360" i="20"/>
  <c r="AO361" i="20"/>
  <c r="AO362" i="20"/>
  <c r="AO363" i="20"/>
  <c r="AO364" i="20"/>
  <c r="AO365" i="20"/>
  <c r="AO366" i="20"/>
  <c r="AO367" i="20"/>
  <c r="AO368" i="20"/>
  <c r="AO369" i="20"/>
  <c r="AO370" i="20"/>
  <c r="AO371" i="20"/>
  <c r="AO372" i="20"/>
  <c r="AO373" i="20"/>
  <c r="AO374" i="20"/>
  <c r="AO375" i="20"/>
  <c r="AO376" i="20"/>
  <c r="AO377" i="20"/>
  <c r="AO378" i="20"/>
  <c r="AO379" i="20"/>
  <c r="AO380" i="20"/>
  <c r="AO381" i="20"/>
  <c r="AO382" i="20"/>
  <c r="AO383" i="20"/>
  <c r="AO384" i="20"/>
  <c r="AO385" i="20"/>
  <c r="AO386" i="20"/>
  <c r="AO387" i="20"/>
  <c r="AO388" i="20"/>
  <c r="AO389" i="20"/>
  <c r="AO390" i="20"/>
  <c r="AO391" i="20"/>
  <c r="AO392" i="20"/>
  <c r="AO393" i="20"/>
  <c r="AO394" i="20"/>
  <c r="AO395" i="20"/>
  <c r="AO396" i="20"/>
  <c r="AO397" i="20"/>
  <c r="AO398" i="20"/>
  <c r="AO399" i="20"/>
  <c r="AO400" i="20"/>
  <c r="AO401" i="20"/>
  <c r="AO402" i="20"/>
  <c r="AO403" i="20"/>
  <c r="AO404" i="20"/>
  <c r="AO405" i="20"/>
  <c r="AO406" i="20"/>
  <c r="AO407" i="20"/>
  <c r="AO408" i="20"/>
  <c r="AO409" i="20"/>
  <c r="AO410" i="20"/>
  <c r="AO411" i="20"/>
  <c r="AO412" i="20"/>
  <c r="AO413" i="20"/>
  <c r="AO414" i="20"/>
  <c r="AO415" i="20"/>
  <c r="AO416" i="20"/>
  <c r="AO417" i="20"/>
  <c r="AO418" i="20"/>
  <c r="AO419" i="20"/>
  <c r="AO420" i="20"/>
  <c r="AO421" i="20"/>
  <c r="AO422" i="20"/>
  <c r="AO423" i="20"/>
  <c r="AO424" i="20"/>
  <c r="AO425" i="20"/>
  <c r="AO426" i="20"/>
  <c r="AO427" i="20"/>
  <c r="AO428" i="20"/>
  <c r="AO429" i="20"/>
  <c r="AO430" i="20"/>
  <c r="AO431" i="20"/>
  <c r="AO432" i="20"/>
  <c r="AO433" i="20"/>
  <c r="AO434" i="20"/>
  <c r="AO435" i="20"/>
  <c r="AO436" i="20"/>
  <c r="AO437" i="20"/>
  <c r="AO438" i="20"/>
  <c r="AO439" i="20"/>
  <c r="AO440" i="20"/>
  <c r="AO441" i="20"/>
  <c r="AO442" i="20"/>
  <c r="AO443" i="20"/>
  <c r="AO444" i="20"/>
  <c r="AO445" i="20"/>
  <c r="AO446" i="20"/>
  <c r="AO447" i="20"/>
  <c r="AO448" i="20"/>
  <c r="AO449" i="20"/>
  <c r="AO450" i="20"/>
  <c r="AO451" i="20"/>
  <c r="AO452" i="20"/>
  <c r="AO453" i="20"/>
  <c r="AO454" i="20"/>
  <c r="AO455" i="20"/>
  <c r="AO456" i="20"/>
  <c r="AO457" i="20"/>
  <c r="AO458" i="20"/>
  <c r="AO459" i="20"/>
  <c r="AO460" i="20"/>
  <c r="AO461" i="20"/>
  <c r="AO462" i="20"/>
  <c r="AO463" i="20"/>
  <c r="AO464" i="20"/>
  <c r="AO465" i="20"/>
  <c r="AO466" i="20"/>
  <c r="AO467" i="20"/>
  <c r="AO468" i="20"/>
  <c r="AO469" i="20"/>
  <c r="AO470" i="20"/>
  <c r="AO471" i="20"/>
  <c r="AO472" i="20"/>
  <c r="AO473" i="20"/>
  <c r="AO474" i="20"/>
  <c r="AO475" i="20"/>
  <c r="AO476" i="20"/>
  <c r="AO477" i="20"/>
  <c r="AO478" i="20"/>
  <c r="AO479" i="20"/>
  <c r="AO480" i="20"/>
  <c r="AO481" i="20"/>
  <c r="AO482" i="20"/>
  <c r="AO483" i="20"/>
  <c r="AO484" i="20"/>
  <c r="AO485" i="20"/>
  <c r="AO486" i="20"/>
  <c r="AO487" i="20"/>
  <c r="AO488" i="20"/>
  <c r="AO489" i="20"/>
  <c r="AO490" i="20"/>
  <c r="AO491" i="20"/>
  <c r="AO492" i="20"/>
  <c r="AO493" i="20"/>
  <c r="AO494" i="20"/>
  <c r="AO495" i="20"/>
  <c r="AO496" i="20"/>
  <c r="AO497" i="20"/>
  <c r="AO498" i="20"/>
  <c r="AO499" i="20"/>
  <c r="AO500" i="20"/>
  <c r="AO501" i="20"/>
  <c r="AO502" i="20"/>
  <c r="AO503" i="20"/>
  <c r="AO504" i="20"/>
  <c r="AO505" i="20"/>
  <c r="AO506" i="20"/>
  <c r="AO507" i="20"/>
  <c r="AO508" i="20"/>
  <c r="AO509" i="20"/>
  <c r="AO510" i="20"/>
  <c r="AO511" i="20"/>
  <c r="AO512" i="20"/>
  <c r="AO513" i="20"/>
  <c r="AO514" i="20"/>
  <c r="AO515" i="20"/>
  <c r="AO516" i="20"/>
  <c r="AO517" i="20"/>
  <c r="AO518" i="20"/>
  <c r="AO519" i="20"/>
  <c r="AO520" i="20"/>
  <c r="AO521" i="20"/>
  <c r="AO522" i="20"/>
  <c r="AO523" i="20"/>
  <c r="AO524" i="20"/>
  <c r="AO525" i="20"/>
  <c r="AO526" i="20"/>
  <c r="AO527" i="20"/>
  <c r="AO528" i="20"/>
  <c r="AO529" i="20"/>
  <c r="AO530" i="20"/>
  <c r="AO531" i="20"/>
  <c r="AO532" i="20"/>
  <c r="AO533" i="20"/>
  <c r="AO534" i="20"/>
  <c r="AO535" i="20"/>
  <c r="AO536" i="20"/>
  <c r="AO537" i="20"/>
  <c r="AO538" i="20"/>
  <c r="AO539" i="20"/>
  <c r="AO540" i="20"/>
  <c r="AO541" i="20"/>
  <c r="AO542" i="20"/>
  <c r="AO543" i="20"/>
  <c r="AO544" i="20"/>
  <c r="AO545" i="20"/>
  <c r="AO546" i="20"/>
  <c r="AO547" i="20"/>
  <c r="AO548" i="20"/>
  <c r="AO549" i="20"/>
  <c r="AO550" i="20"/>
  <c r="AO551" i="20"/>
  <c r="AO552" i="20"/>
  <c r="AO553" i="20"/>
  <c r="AO554" i="20"/>
  <c r="AO555" i="20"/>
  <c r="AO556" i="20"/>
  <c r="AO557" i="20"/>
  <c r="AO558" i="20"/>
  <c r="AO559" i="20"/>
  <c r="AO560" i="20"/>
  <c r="AO561" i="20"/>
  <c r="AO562" i="20"/>
  <c r="AO563" i="20"/>
  <c r="AO564" i="20"/>
  <c r="AO565" i="20"/>
  <c r="AN2" i="20"/>
  <c r="AN3" i="20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M2" i="20"/>
  <c r="AM3" i="20"/>
  <c r="AM4" i="20"/>
  <c r="AM5" i="20"/>
  <c r="AM6" i="20"/>
  <c r="AM7" i="20"/>
  <c r="AM8" i="20"/>
  <c r="AM9" i="20"/>
  <c r="AM10" i="20"/>
  <c r="AM11" i="20"/>
  <c r="AM12" i="20"/>
  <c r="AM13" i="20"/>
  <c r="AM14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6" i="20"/>
  <c r="AM37" i="20"/>
  <c r="AM38" i="20"/>
  <c r="AM39" i="20"/>
  <c r="AM40" i="20"/>
  <c r="AM41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83" i="20"/>
  <c r="AM84" i="20"/>
  <c r="AM85" i="20"/>
  <c r="AM86" i="20"/>
  <c r="AM87" i="20"/>
  <c r="AM88" i="20"/>
  <c r="AM89" i="20"/>
  <c r="AM90" i="20"/>
  <c r="AM91" i="20"/>
  <c r="AM92" i="20"/>
  <c r="AM93" i="20"/>
  <c r="AM94" i="20"/>
  <c r="AM95" i="20"/>
  <c r="AM96" i="20"/>
  <c r="AM97" i="20"/>
  <c r="AM98" i="20"/>
  <c r="AM99" i="20"/>
  <c r="AM100" i="20"/>
  <c r="AM101" i="20"/>
  <c r="AM102" i="20"/>
  <c r="AM103" i="20"/>
  <c r="AM104" i="20"/>
  <c r="AM105" i="20"/>
  <c r="AM106" i="20"/>
  <c r="AM107" i="20"/>
  <c r="AM108" i="20"/>
  <c r="AM109" i="20"/>
  <c r="AM110" i="20"/>
  <c r="AM111" i="20"/>
  <c r="AM112" i="20"/>
  <c r="AM113" i="20"/>
  <c r="AM114" i="20"/>
  <c r="AM115" i="20"/>
  <c r="AM116" i="20"/>
  <c r="AM117" i="20"/>
  <c r="AM118" i="20"/>
  <c r="AM119" i="20"/>
  <c r="AM120" i="20"/>
  <c r="AM121" i="20"/>
  <c r="AM122" i="20"/>
  <c r="AM123" i="20"/>
  <c r="AM124" i="20"/>
  <c r="AM125" i="20"/>
  <c r="AM126" i="20"/>
  <c r="AM127" i="20"/>
  <c r="AM128" i="20"/>
  <c r="AM129" i="20"/>
  <c r="AM130" i="20"/>
  <c r="AM131" i="20"/>
  <c r="AM132" i="20"/>
  <c r="AM133" i="20"/>
  <c r="AM134" i="20"/>
  <c r="AM135" i="20"/>
  <c r="AM136" i="20"/>
  <c r="AM137" i="20"/>
  <c r="AM138" i="20"/>
  <c r="AM139" i="20"/>
  <c r="AM140" i="20"/>
  <c r="AM141" i="20"/>
  <c r="AM142" i="20"/>
  <c r="AM143" i="20"/>
  <c r="AM144" i="20"/>
  <c r="AM145" i="20"/>
  <c r="AM146" i="20"/>
  <c r="AM147" i="20"/>
  <c r="AM148" i="20"/>
  <c r="AM149" i="20"/>
  <c r="AM150" i="20"/>
  <c r="AM151" i="20"/>
  <c r="AM152" i="20"/>
  <c r="AM153" i="20"/>
  <c r="AM154" i="20"/>
  <c r="AM155" i="20"/>
  <c r="AM156" i="20"/>
  <c r="AM157" i="20"/>
  <c r="AM158" i="20"/>
  <c r="AM159" i="20"/>
  <c r="AM160" i="20"/>
  <c r="AM161" i="20"/>
  <c r="AM162" i="20"/>
  <c r="AM163" i="20"/>
  <c r="AM164" i="20"/>
  <c r="AM165" i="20"/>
  <c r="AM166" i="20"/>
  <c r="AM167" i="20"/>
  <c r="AM168" i="20"/>
  <c r="AM169" i="20"/>
  <c r="AM170" i="20"/>
  <c r="AM171" i="20"/>
  <c r="AM172" i="20"/>
  <c r="AM173" i="20"/>
  <c r="AM174" i="20"/>
  <c r="AM175" i="20"/>
  <c r="AM176" i="20"/>
  <c r="AM177" i="20"/>
  <c r="AM178" i="20"/>
  <c r="AM179" i="20"/>
  <c r="AM180" i="20"/>
  <c r="AM181" i="20"/>
  <c r="AM182" i="20"/>
  <c r="AM183" i="20"/>
  <c r="AM184" i="20"/>
  <c r="AM185" i="20"/>
  <c r="AM186" i="20"/>
  <c r="AM187" i="20"/>
  <c r="AM188" i="20"/>
  <c r="AM189" i="20"/>
  <c r="AM190" i="20"/>
  <c r="AM191" i="20"/>
  <c r="AM192" i="20"/>
  <c r="AM193" i="20"/>
  <c r="AM194" i="20"/>
  <c r="AM195" i="20"/>
  <c r="AM196" i="20"/>
  <c r="AM197" i="20"/>
  <c r="AM198" i="20"/>
  <c r="AM199" i="20"/>
  <c r="AM200" i="20"/>
  <c r="AM201" i="20"/>
  <c r="AM202" i="20"/>
  <c r="AM203" i="20"/>
  <c r="AM204" i="20"/>
  <c r="AM205" i="20"/>
  <c r="AM206" i="20"/>
  <c r="AM207" i="20"/>
  <c r="AM208" i="20"/>
  <c r="AM209" i="20"/>
  <c r="AM210" i="20"/>
  <c r="AM211" i="20"/>
  <c r="AM212" i="20"/>
  <c r="AM213" i="20"/>
  <c r="AM214" i="20"/>
  <c r="AM215" i="20"/>
  <c r="AM216" i="20"/>
  <c r="AM217" i="20"/>
  <c r="AM218" i="20"/>
  <c r="AM219" i="20"/>
  <c r="AM220" i="20"/>
  <c r="AM221" i="20"/>
  <c r="AM222" i="20"/>
  <c r="AM223" i="20"/>
  <c r="AM224" i="20"/>
  <c r="AM225" i="20"/>
  <c r="AM226" i="20"/>
  <c r="AM227" i="20"/>
  <c r="AM228" i="20"/>
  <c r="AM229" i="20"/>
  <c r="AM230" i="20"/>
  <c r="AM231" i="20"/>
  <c r="AM232" i="20"/>
  <c r="AM233" i="20"/>
  <c r="AM234" i="20"/>
  <c r="AM235" i="20"/>
  <c r="AM236" i="20"/>
  <c r="AM237" i="20"/>
  <c r="AM238" i="20"/>
  <c r="AM239" i="20"/>
  <c r="AM240" i="20"/>
  <c r="AM241" i="20"/>
  <c r="AM242" i="20"/>
  <c r="AM243" i="20"/>
  <c r="AM244" i="20"/>
  <c r="AM245" i="20"/>
  <c r="AM246" i="20"/>
  <c r="AM247" i="20"/>
  <c r="AM248" i="20"/>
  <c r="AM249" i="20"/>
  <c r="AM250" i="20"/>
  <c r="AM251" i="20"/>
  <c r="AM252" i="20"/>
  <c r="AM253" i="20"/>
  <c r="AM254" i="20"/>
  <c r="AM255" i="20"/>
  <c r="AM256" i="20"/>
  <c r="AM257" i="20"/>
  <c r="AM258" i="20"/>
  <c r="AM259" i="20"/>
  <c r="AM260" i="20"/>
  <c r="AM261" i="20"/>
  <c r="AM262" i="20"/>
  <c r="AM263" i="20"/>
  <c r="AM264" i="20"/>
  <c r="AM265" i="20"/>
  <c r="AM266" i="20"/>
  <c r="AM267" i="20"/>
  <c r="AM268" i="20"/>
  <c r="AM269" i="20"/>
  <c r="AM270" i="20"/>
  <c r="AM271" i="20"/>
  <c r="AM272" i="20"/>
  <c r="AM273" i="20"/>
  <c r="AM274" i="20"/>
  <c r="AM275" i="20"/>
  <c r="AM276" i="20"/>
  <c r="AM277" i="20"/>
  <c r="AM278" i="20"/>
  <c r="AM279" i="20"/>
  <c r="AM280" i="20"/>
  <c r="AM281" i="20"/>
  <c r="AM282" i="20"/>
  <c r="AM283" i="20"/>
  <c r="AM284" i="20"/>
  <c r="AM285" i="20"/>
  <c r="AM286" i="20"/>
  <c r="AM287" i="20"/>
  <c r="AM288" i="20"/>
  <c r="AM289" i="20"/>
  <c r="AM290" i="20"/>
  <c r="AM291" i="20"/>
  <c r="AM292" i="20"/>
  <c r="AM293" i="20"/>
  <c r="AM294" i="20"/>
  <c r="AM295" i="20"/>
  <c r="AM296" i="20"/>
  <c r="AM297" i="20"/>
  <c r="AM298" i="20"/>
  <c r="AM299" i="20"/>
  <c r="AM300" i="20"/>
  <c r="AM301" i="20"/>
  <c r="AM302" i="20"/>
  <c r="AM303" i="20"/>
  <c r="AM304" i="20"/>
  <c r="AM305" i="20"/>
  <c r="AM306" i="20"/>
  <c r="AM307" i="20"/>
  <c r="AM308" i="20"/>
  <c r="AM309" i="20"/>
  <c r="AM310" i="20"/>
  <c r="AM311" i="20"/>
  <c r="AM312" i="20"/>
  <c r="AM313" i="20"/>
  <c r="AM314" i="20"/>
  <c r="AM315" i="20"/>
  <c r="AM316" i="20"/>
  <c r="AM317" i="20"/>
  <c r="AM318" i="20"/>
  <c r="AM319" i="20"/>
  <c r="AM320" i="20"/>
  <c r="AM321" i="20"/>
  <c r="AM322" i="20"/>
  <c r="AM323" i="20"/>
  <c r="AM324" i="20"/>
  <c r="AM325" i="20"/>
  <c r="AM326" i="20"/>
  <c r="AM327" i="20"/>
  <c r="AM328" i="20"/>
  <c r="AM329" i="20"/>
  <c r="AM330" i="20"/>
  <c r="AM331" i="20"/>
  <c r="AM332" i="20"/>
  <c r="AM333" i="20"/>
  <c r="AM334" i="20"/>
  <c r="AM335" i="20"/>
  <c r="AM336" i="20"/>
  <c r="AM337" i="20"/>
  <c r="AM338" i="20"/>
  <c r="AM339" i="20"/>
  <c r="AM340" i="20"/>
  <c r="AM341" i="20"/>
  <c r="AM342" i="20"/>
  <c r="AM343" i="20"/>
  <c r="AM344" i="20"/>
  <c r="AM345" i="20"/>
  <c r="AM346" i="20"/>
  <c r="AM347" i="20"/>
  <c r="AM348" i="20"/>
  <c r="AM349" i="20"/>
  <c r="AM350" i="20"/>
  <c r="AM351" i="20"/>
  <c r="AM352" i="20"/>
  <c r="AM353" i="20"/>
  <c r="AM354" i="20"/>
  <c r="AM355" i="20"/>
  <c r="AM356" i="20"/>
  <c r="AM357" i="20"/>
  <c r="AM358" i="20"/>
  <c r="AM359" i="20"/>
  <c r="AM360" i="20"/>
  <c r="AM361" i="20"/>
  <c r="AM362" i="20"/>
  <c r="AM363" i="20"/>
  <c r="AM364" i="20"/>
  <c r="AM365" i="20"/>
  <c r="AM366" i="20"/>
  <c r="AM367" i="20"/>
  <c r="AM368" i="20"/>
  <c r="AM369" i="20"/>
  <c r="AM370" i="20"/>
  <c r="AM371" i="20"/>
  <c r="AM372" i="20"/>
  <c r="AM373" i="20"/>
  <c r="AM374" i="20"/>
  <c r="AM375" i="20"/>
  <c r="AM376" i="20"/>
  <c r="AM377" i="20"/>
  <c r="AM378" i="20"/>
  <c r="AM379" i="20"/>
  <c r="AM380" i="20"/>
  <c r="AM381" i="20"/>
  <c r="AM382" i="20"/>
  <c r="AM383" i="20"/>
  <c r="AM384" i="20"/>
  <c r="AM385" i="20"/>
  <c r="AM386" i="20"/>
  <c r="AM387" i="20"/>
  <c r="AM388" i="20"/>
  <c r="AM389" i="20"/>
  <c r="AM390" i="20"/>
  <c r="AM391" i="20"/>
  <c r="AM392" i="20"/>
  <c r="AM393" i="20"/>
  <c r="AM394" i="20"/>
  <c r="AM395" i="20"/>
  <c r="AM396" i="20"/>
  <c r="AM397" i="20"/>
  <c r="AM398" i="20"/>
  <c r="AM399" i="20"/>
  <c r="AM400" i="20"/>
  <c r="AM401" i="20"/>
  <c r="AM402" i="20"/>
  <c r="AM403" i="20"/>
  <c r="AM404" i="20"/>
  <c r="AM405" i="20"/>
  <c r="AM406" i="20"/>
  <c r="AM407" i="20"/>
  <c r="AM408" i="20"/>
  <c r="AM409" i="20"/>
  <c r="AM410" i="20"/>
  <c r="AM411" i="20"/>
  <c r="AM412" i="20"/>
  <c r="AM413" i="20"/>
  <c r="AM414" i="20"/>
  <c r="AM415" i="20"/>
  <c r="AM416" i="20"/>
  <c r="AM417" i="20"/>
  <c r="AM418" i="20"/>
  <c r="AM419" i="20"/>
  <c r="AM420" i="20"/>
  <c r="AM421" i="20"/>
  <c r="AM422" i="20"/>
  <c r="AM423" i="20"/>
  <c r="AM424" i="20"/>
  <c r="AM425" i="20"/>
  <c r="AM426" i="20"/>
  <c r="AM427" i="20"/>
  <c r="AM428" i="20"/>
  <c r="AM429" i="20"/>
  <c r="AM430" i="20"/>
  <c r="AM431" i="20"/>
  <c r="AM432" i="20"/>
  <c r="AM433" i="20"/>
  <c r="AM434" i="20"/>
  <c r="AM435" i="20"/>
  <c r="AM436" i="20"/>
  <c r="AM437" i="20"/>
  <c r="AM438" i="20"/>
  <c r="AM439" i="20"/>
  <c r="AM440" i="20"/>
  <c r="AM441" i="20"/>
  <c r="AM442" i="20"/>
  <c r="AM443" i="20"/>
  <c r="AM444" i="20"/>
  <c r="AM445" i="20"/>
  <c r="AM446" i="20"/>
  <c r="AM447" i="20"/>
  <c r="AM448" i="20"/>
  <c r="AM449" i="20"/>
  <c r="AM450" i="20"/>
  <c r="AM451" i="20"/>
  <c r="AM452" i="20"/>
  <c r="AM453" i="20"/>
  <c r="AM454" i="20"/>
  <c r="AM455" i="20"/>
  <c r="AM456" i="20"/>
  <c r="AM457" i="20"/>
  <c r="AM458" i="20"/>
  <c r="AM459" i="20"/>
  <c r="AM460" i="20"/>
  <c r="AM461" i="20"/>
  <c r="AM462" i="20"/>
  <c r="AM463" i="20"/>
  <c r="AM464" i="20"/>
  <c r="AM465" i="20"/>
  <c r="AM466" i="20"/>
  <c r="AM467" i="20"/>
  <c r="AM468" i="20"/>
  <c r="AM469" i="20"/>
  <c r="AM470" i="20"/>
  <c r="AM471" i="20"/>
  <c r="AM472" i="20"/>
  <c r="AM473" i="20"/>
  <c r="AM474" i="20"/>
  <c r="AM475" i="20"/>
  <c r="AM476" i="20"/>
  <c r="AM477" i="20"/>
  <c r="AM478" i="20"/>
  <c r="AM479" i="20"/>
  <c r="AM480" i="20"/>
  <c r="AM481" i="20"/>
  <c r="AM482" i="20"/>
  <c r="AM483" i="20"/>
  <c r="AM484" i="20"/>
  <c r="AM485" i="20"/>
  <c r="AM486" i="20"/>
  <c r="AM487" i="20"/>
  <c r="AM488" i="20"/>
  <c r="AM489" i="20"/>
  <c r="AM490" i="20"/>
  <c r="AM491" i="20"/>
  <c r="AM492" i="20"/>
  <c r="AM493" i="20"/>
  <c r="AM494" i="20"/>
  <c r="AM495" i="20"/>
  <c r="AM496" i="20"/>
  <c r="AM497" i="20"/>
  <c r="AM498" i="20"/>
  <c r="AM499" i="20"/>
  <c r="AM500" i="20"/>
  <c r="AM501" i="20"/>
  <c r="AM502" i="20"/>
  <c r="AM503" i="20"/>
  <c r="AM504" i="20"/>
  <c r="AM505" i="20"/>
  <c r="AM506" i="20"/>
  <c r="AM507" i="20"/>
  <c r="AM508" i="20"/>
  <c r="AM509" i="20"/>
  <c r="AM510" i="20"/>
  <c r="AM511" i="20"/>
  <c r="AM512" i="20"/>
  <c r="AM513" i="20"/>
  <c r="AM514" i="20"/>
  <c r="AM515" i="20"/>
  <c r="AM516" i="20"/>
  <c r="AM517" i="20"/>
  <c r="AM518" i="20"/>
  <c r="AM519" i="20"/>
  <c r="AM520" i="20"/>
  <c r="AM521" i="20"/>
  <c r="AM522" i="20"/>
  <c r="AM523" i="20"/>
  <c r="AM524" i="20"/>
  <c r="AM525" i="20"/>
  <c r="AM526" i="20"/>
  <c r="AM527" i="20"/>
  <c r="AM528" i="20"/>
  <c r="AM529" i="20"/>
  <c r="AM530" i="20"/>
  <c r="AM531" i="20"/>
  <c r="AM532" i="20"/>
  <c r="AM533" i="20"/>
  <c r="AM534" i="20"/>
  <c r="AM535" i="20"/>
  <c r="AM536" i="20"/>
  <c r="AM537" i="20"/>
  <c r="AM538" i="20"/>
  <c r="AM539" i="20"/>
  <c r="AM540" i="20"/>
  <c r="AM541" i="20"/>
  <c r="AM542" i="20"/>
  <c r="AM543" i="20"/>
  <c r="AM544" i="20"/>
  <c r="AM545" i="20"/>
  <c r="AM546" i="20"/>
  <c r="AM547" i="20"/>
  <c r="AM548" i="20"/>
  <c r="AM549" i="20"/>
  <c r="AM550" i="20"/>
  <c r="AM551" i="20"/>
  <c r="AM552" i="20"/>
  <c r="AM553" i="20"/>
  <c r="AM554" i="20"/>
  <c r="AM555" i="20"/>
  <c r="AM556" i="20"/>
  <c r="AM557" i="20"/>
  <c r="AM558" i="20"/>
  <c r="AM559" i="20"/>
  <c r="AM560" i="20"/>
  <c r="AM561" i="20"/>
  <c r="AM562" i="20"/>
  <c r="AM563" i="20"/>
  <c r="AM564" i="20"/>
  <c r="AM565" i="20"/>
  <c r="AL2" i="20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71" i="20"/>
  <c r="AL72" i="20"/>
  <c r="AL73" i="20"/>
  <c r="AL74" i="20"/>
  <c r="AL75" i="20"/>
  <c r="AL76" i="20"/>
  <c r="AL77" i="20"/>
  <c r="AL78" i="20"/>
  <c r="AL79" i="20"/>
  <c r="AL80" i="20"/>
  <c r="AL81" i="20"/>
  <c r="AL82" i="20"/>
  <c r="AL83" i="20"/>
  <c r="AL84" i="20"/>
  <c r="AL85" i="20"/>
  <c r="AL86" i="20"/>
  <c r="AL87" i="20"/>
  <c r="AL88" i="20"/>
  <c r="AL89" i="20"/>
  <c r="AL90" i="20"/>
  <c r="AL91" i="20"/>
  <c r="AL92" i="20"/>
  <c r="AL93" i="20"/>
  <c r="AL94" i="20"/>
  <c r="AL95" i="20"/>
  <c r="AL96" i="20"/>
  <c r="AL97" i="20"/>
  <c r="AL98" i="20"/>
  <c r="AL99" i="20"/>
  <c r="AL100" i="20"/>
  <c r="AL101" i="20"/>
  <c r="AL102" i="20"/>
  <c r="AL103" i="20"/>
  <c r="AL104" i="20"/>
  <c r="AL105" i="20"/>
  <c r="AL106" i="20"/>
  <c r="AL107" i="20"/>
  <c r="AL108" i="20"/>
  <c r="AL109" i="20"/>
  <c r="AL110" i="20"/>
  <c r="AL111" i="20"/>
  <c r="AL112" i="20"/>
  <c r="AL113" i="20"/>
  <c r="AL114" i="20"/>
  <c r="AL115" i="20"/>
  <c r="AL116" i="20"/>
  <c r="AL117" i="20"/>
  <c r="AL118" i="20"/>
  <c r="AL119" i="20"/>
  <c r="AL120" i="20"/>
  <c r="AL121" i="20"/>
  <c r="AL122" i="20"/>
  <c r="AL123" i="20"/>
  <c r="AL124" i="20"/>
  <c r="AL125" i="20"/>
  <c r="AL126" i="20"/>
  <c r="AL127" i="20"/>
  <c r="AL128" i="20"/>
  <c r="AL129" i="20"/>
  <c r="AL130" i="20"/>
  <c r="AL131" i="20"/>
  <c r="AL132" i="20"/>
  <c r="AL133" i="20"/>
  <c r="AL134" i="20"/>
  <c r="AL135" i="20"/>
  <c r="AL136" i="20"/>
  <c r="AL137" i="20"/>
  <c r="AL138" i="20"/>
  <c r="AL139" i="20"/>
  <c r="AL140" i="20"/>
  <c r="AL141" i="20"/>
  <c r="AL142" i="20"/>
  <c r="AL143" i="20"/>
  <c r="AL144" i="20"/>
  <c r="AL145" i="20"/>
  <c r="AL146" i="20"/>
  <c r="AL147" i="20"/>
  <c r="AL148" i="20"/>
  <c r="AL149" i="20"/>
  <c r="AL150" i="20"/>
  <c r="AL151" i="20"/>
  <c r="AL152" i="20"/>
  <c r="AL153" i="20"/>
  <c r="AL154" i="20"/>
  <c r="AL155" i="20"/>
  <c r="AL156" i="20"/>
  <c r="AL157" i="20"/>
  <c r="AL158" i="20"/>
  <c r="AL159" i="20"/>
  <c r="AL160" i="20"/>
  <c r="AL161" i="20"/>
  <c r="AL162" i="20"/>
  <c r="AL163" i="20"/>
  <c r="AL164" i="20"/>
  <c r="AL165" i="20"/>
  <c r="AL166" i="20"/>
  <c r="AL167" i="20"/>
  <c r="AL168" i="20"/>
  <c r="AL169" i="20"/>
  <c r="AL170" i="20"/>
  <c r="AL171" i="20"/>
  <c r="AL172" i="20"/>
  <c r="AL173" i="20"/>
  <c r="AL174" i="20"/>
  <c r="AL175" i="20"/>
  <c r="AL176" i="20"/>
  <c r="AL177" i="20"/>
  <c r="AL178" i="20"/>
  <c r="AL179" i="20"/>
  <c r="AL180" i="20"/>
  <c r="AL181" i="20"/>
  <c r="AL182" i="20"/>
  <c r="AL183" i="20"/>
  <c r="AL184" i="20"/>
  <c r="AL185" i="20"/>
  <c r="AL186" i="20"/>
  <c r="AL187" i="20"/>
  <c r="AL188" i="20"/>
  <c r="AL189" i="20"/>
  <c r="AL190" i="20"/>
  <c r="AL191" i="20"/>
  <c r="AL192" i="20"/>
  <c r="AL193" i="20"/>
  <c r="AL194" i="20"/>
  <c r="AL195" i="20"/>
  <c r="AL196" i="20"/>
  <c r="AL197" i="20"/>
  <c r="AL198" i="20"/>
  <c r="AL199" i="20"/>
  <c r="AL200" i="20"/>
  <c r="AL201" i="20"/>
  <c r="AL202" i="20"/>
  <c r="AL203" i="20"/>
  <c r="AL204" i="20"/>
  <c r="AL205" i="20"/>
  <c r="AL206" i="20"/>
  <c r="AL207" i="20"/>
  <c r="AL208" i="20"/>
  <c r="AL209" i="20"/>
  <c r="AL210" i="20"/>
  <c r="AL211" i="20"/>
  <c r="AL212" i="20"/>
  <c r="AL213" i="20"/>
  <c r="AL214" i="20"/>
  <c r="AL215" i="20"/>
  <c r="AL216" i="20"/>
  <c r="AL217" i="20"/>
  <c r="AL218" i="20"/>
  <c r="AL219" i="20"/>
  <c r="AL220" i="20"/>
  <c r="AL221" i="20"/>
  <c r="AL222" i="20"/>
  <c r="AL223" i="20"/>
  <c r="AL224" i="20"/>
  <c r="AL225" i="20"/>
  <c r="AL226" i="20"/>
  <c r="AL227" i="20"/>
  <c r="AL228" i="20"/>
  <c r="AL229" i="20"/>
  <c r="AL230" i="20"/>
  <c r="AL231" i="20"/>
  <c r="AL232" i="20"/>
  <c r="AL233" i="20"/>
  <c r="AL234" i="20"/>
  <c r="AL235" i="20"/>
  <c r="AL236" i="20"/>
  <c r="AL237" i="20"/>
  <c r="AL238" i="20"/>
  <c r="AL239" i="20"/>
  <c r="AL240" i="20"/>
  <c r="AL241" i="20"/>
  <c r="AL242" i="20"/>
  <c r="AL243" i="20"/>
  <c r="AL244" i="20"/>
  <c r="AL245" i="20"/>
  <c r="AL246" i="20"/>
  <c r="AL247" i="20"/>
  <c r="AL248" i="20"/>
  <c r="AL249" i="20"/>
  <c r="AL250" i="20"/>
  <c r="AL251" i="20"/>
  <c r="AL252" i="20"/>
  <c r="AL253" i="20"/>
  <c r="AL254" i="20"/>
  <c r="AL255" i="20"/>
  <c r="AL256" i="20"/>
  <c r="AL257" i="20"/>
  <c r="AL258" i="20"/>
  <c r="AL259" i="20"/>
  <c r="AL260" i="20"/>
  <c r="AL261" i="20"/>
  <c r="AL262" i="20"/>
  <c r="AL263" i="20"/>
  <c r="AL264" i="20"/>
  <c r="AL265" i="20"/>
  <c r="AL266" i="20"/>
  <c r="AL267" i="20"/>
  <c r="AL268" i="20"/>
  <c r="AL269" i="20"/>
  <c r="AL270" i="20"/>
  <c r="AL271" i="20"/>
  <c r="AL272" i="20"/>
  <c r="AL273" i="20"/>
  <c r="AL274" i="20"/>
  <c r="AL275" i="20"/>
  <c r="AL276" i="20"/>
  <c r="AL277" i="20"/>
  <c r="AL278" i="20"/>
  <c r="AL279" i="20"/>
  <c r="AL280" i="20"/>
  <c r="AL281" i="20"/>
  <c r="AL282" i="20"/>
  <c r="AL283" i="20"/>
  <c r="AL284" i="20"/>
  <c r="AL285" i="20"/>
  <c r="AL286" i="20"/>
  <c r="AL287" i="20"/>
  <c r="AL288" i="20"/>
  <c r="AL289" i="20"/>
  <c r="AL290" i="20"/>
  <c r="AL291" i="20"/>
  <c r="AL292" i="20"/>
  <c r="AL293" i="20"/>
  <c r="AL294" i="20"/>
  <c r="AL295" i="20"/>
  <c r="AL296" i="20"/>
  <c r="AL297" i="20"/>
  <c r="AL298" i="20"/>
  <c r="AL299" i="20"/>
  <c r="AL300" i="20"/>
  <c r="AL301" i="20"/>
  <c r="AL302" i="20"/>
  <c r="AL303" i="20"/>
  <c r="AL304" i="20"/>
  <c r="AL305" i="20"/>
  <c r="AL306" i="20"/>
  <c r="AL307" i="20"/>
  <c r="AL308" i="20"/>
  <c r="AL309" i="20"/>
  <c r="AL310" i="20"/>
  <c r="AL311" i="20"/>
  <c r="AL312" i="20"/>
  <c r="AL313" i="20"/>
  <c r="AL314" i="20"/>
  <c r="AL315" i="20"/>
  <c r="AL316" i="20"/>
  <c r="AL317" i="20"/>
  <c r="AL318" i="20"/>
  <c r="AL319" i="20"/>
  <c r="AL320" i="20"/>
  <c r="AL321" i="20"/>
  <c r="AL322" i="20"/>
  <c r="AL323" i="20"/>
  <c r="AL324" i="20"/>
  <c r="AL325" i="20"/>
  <c r="AL326" i="20"/>
  <c r="AL327" i="20"/>
  <c r="AL328" i="20"/>
  <c r="AL329" i="20"/>
  <c r="AL330" i="20"/>
  <c r="AL331" i="20"/>
  <c r="AL332" i="20"/>
  <c r="AL333" i="20"/>
  <c r="AL334" i="20"/>
  <c r="AL335" i="20"/>
  <c r="AL336" i="20"/>
  <c r="AL337" i="20"/>
  <c r="AL338" i="20"/>
  <c r="AL339" i="20"/>
  <c r="AL340" i="20"/>
  <c r="AL341" i="20"/>
  <c r="AL342" i="20"/>
  <c r="AL343" i="20"/>
  <c r="AL344" i="20"/>
  <c r="AL345" i="20"/>
  <c r="AL346" i="20"/>
  <c r="AL347" i="20"/>
  <c r="AL348" i="20"/>
  <c r="AL349" i="20"/>
  <c r="AL350" i="20"/>
  <c r="AL351" i="20"/>
  <c r="AL352" i="20"/>
  <c r="AL353" i="20"/>
  <c r="AL354" i="20"/>
  <c r="AL355" i="20"/>
  <c r="AL356" i="20"/>
  <c r="AL357" i="20"/>
  <c r="AL358" i="20"/>
  <c r="AL359" i="20"/>
  <c r="AL360" i="20"/>
  <c r="AL361" i="20"/>
  <c r="AL362" i="20"/>
  <c r="AL363" i="20"/>
  <c r="AL364" i="20"/>
  <c r="AL365" i="20"/>
  <c r="AL366" i="20"/>
  <c r="AL367" i="20"/>
  <c r="AL368" i="20"/>
  <c r="AL369" i="20"/>
  <c r="AL370" i="20"/>
  <c r="AL371" i="20"/>
  <c r="AL372" i="20"/>
  <c r="AL373" i="20"/>
  <c r="AL374" i="20"/>
  <c r="AL375" i="20"/>
  <c r="AL376" i="20"/>
  <c r="AL377" i="20"/>
  <c r="AL378" i="20"/>
  <c r="AL379" i="20"/>
  <c r="AL380" i="20"/>
  <c r="AL381" i="20"/>
  <c r="AL382" i="20"/>
  <c r="AL383" i="20"/>
  <c r="AL384" i="20"/>
  <c r="AL385" i="20"/>
  <c r="AL386" i="20"/>
  <c r="AL387" i="20"/>
  <c r="AL388" i="20"/>
  <c r="AL389" i="20"/>
  <c r="AL390" i="20"/>
  <c r="AL391" i="20"/>
  <c r="AL392" i="20"/>
  <c r="AL393" i="20"/>
  <c r="AL394" i="20"/>
  <c r="AL395" i="20"/>
  <c r="AL396" i="20"/>
  <c r="AL397" i="20"/>
  <c r="AL398" i="20"/>
  <c r="AL399" i="20"/>
  <c r="AL400" i="20"/>
  <c r="AL401" i="20"/>
  <c r="AL402" i="20"/>
  <c r="AL403" i="20"/>
  <c r="AL404" i="20"/>
  <c r="AL405" i="20"/>
  <c r="AL406" i="20"/>
  <c r="AL407" i="20"/>
  <c r="AL408" i="20"/>
  <c r="AL409" i="20"/>
  <c r="AL410" i="20"/>
  <c r="AL411" i="20"/>
  <c r="AL412" i="20"/>
  <c r="AL413" i="20"/>
  <c r="AL414" i="20"/>
  <c r="AL415" i="20"/>
  <c r="AL416" i="20"/>
  <c r="AL417" i="20"/>
  <c r="AL418" i="20"/>
  <c r="AL419" i="20"/>
  <c r="AL420" i="20"/>
  <c r="AL421" i="20"/>
  <c r="AL422" i="20"/>
  <c r="AL423" i="20"/>
  <c r="AL424" i="20"/>
  <c r="AL425" i="20"/>
  <c r="AL426" i="20"/>
  <c r="AL427" i="20"/>
  <c r="AL428" i="20"/>
  <c r="AL429" i="20"/>
  <c r="AL430" i="20"/>
  <c r="AL431" i="20"/>
  <c r="AL432" i="20"/>
  <c r="AL433" i="20"/>
  <c r="AL434" i="20"/>
  <c r="AL435" i="20"/>
  <c r="AL436" i="20"/>
  <c r="AL437" i="20"/>
  <c r="AL438" i="20"/>
  <c r="AL439" i="20"/>
  <c r="AL440" i="20"/>
  <c r="AL441" i="20"/>
  <c r="AL442" i="20"/>
  <c r="AL443" i="20"/>
  <c r="AL444" i="20"/>
  <c r="AL445" i="20"/>
  <c r="AL446" i="20"/>
  <c r="AL447" i="20"/>
  <c r="AL448" i="20"/>
  <c r="AL449" i="20"/>
  <c r="AL450" i="20"/>
  <c r="AL451" i="20"/>
  <c r="AL452" i="20"/>
  <c r="AL453" i="20"/>
  <c r="AL454" i="20"/>
  <c r="AL455" i="20"/>
  <c r="AL456" i="20"/>
  <c r="AL457" i="20"/>
  <c r="AL458" i="20"/>
  <c r="AL459" i="20"/>
  <c r="AL460" i="20"/>
  <c r="AL461" i="20"/>
  <c r="AL462" i="20"/>
  <c r="AL463" i="20"/>
  <c r="AL464" i="20"/>
  <c r="AL465" i="20"/>
  <c r="AL466" i="20"/>
  <c r="AL467" i="20"/>
  <c r="AL468" i="20"/>
  <c r="AL469" i="20"/>
  <c r="AL470" i="20"/>
  <c r="AL471" i="20"/>
  <c r="AL472" i="20"/>
  <c r="AL473" i="20"/>
  <c r="AL474" i="20"/>
  <c r="AL475" i="20"/>
  <c r="AL476" i="20"/>
  <c r="AL477" i="20"/>
  <c r="AL478" i="20"/>
  <c r="AL479" i="20"/>
  <c r="AL480" i="20"/>
  <c r="AL481" i="20"/>
  <c r="AL482" i="20"/>
  <c r="AL483" i="20"/>
  <c r="AL484" i="20"/>
  <c r="AL485" i="20"/>
  <c r="AL486" i="20"/>
  <c r="AL487" i="20"/>
  <c r="AL488" i="20"/>
  <c r="AL489" i="20"/>
  <c r="AL490" i="20"/>
  <c r="AL491" i="20"/>
  <c r="AL492" i="20"/>
  <c r="AL493" i="20"/>
  <c r="AL494" i="20"/>
  <c r="AL495" i="20"/>
  <c r="AL496" i="20"/>
  <c r="AL497" i="20"/>
  <c r="AL498" i="20"/>
  <c r="AL499" i="20"/>
  <c r="AL500" i="20"/>
  <c r="AL501" i="20"/>
  <c r="AL502" i="20"/>
  <c r="AL503" i="20"/>
  <c r="AL504" i="20"/>
  <c r="AL505" i="20"/>
  <c r="AL506" i="20"/>
  <c r="AL507" i="20"/>
  <c r="AL508" i="20"/>
  <c r="AL509" i="20"/>
  <c r="AL510" i="20"/>
  <c r="AL511" i="20"/>
  <c r="AL512" i="20"/>
  <c r="AL513" i="20"/>
  <c r="AL514" i="20"/>
  <c r="AL515" i="20"/>
  <c r="AL516" i="20"/>
  <c r="AL517" i="20"/>
  <c r="AL518" i="20"/>
  <c r="AL519" i="20"/>
  <c r="AL520" i="20"/>
  <c r="AL521" i="20"/>
  <c r="AL522" i="20"/>
  <c r="AL523" i="20"/>
  <c r="AL524" i="20"/>
  <c r="AL525" i="20"/>
  <c r="AL526" i="20"/>
  <c r="AL527" i="20"/>
  <c r="AL528" i="20"/>
  <c r="AL529" i="20"/>
  <c r="AL530" i="20"/>
  <c r="AL531" i="20"/>
  <c r="AL532" i="20"/>
  <c r="AL533" i="20"/>
  <c r="AL534" i="20"/>
  <c r="AL535" i="20"/>
  <c r="AL536" i="20"/>
  <c r="AL537" i="20"/>
  <c r="AL538" i="20"/>
  <c r="AL539" i="20"/>
  <c r="AL540" i="20"/>
  <c r="AL541" i="20"/>
  <c r="AL542" i="20"/>
  <c r="AL543" i="20"/>
  <c r="AL544" i="20"/>
  <c r="AL545" i="20"/>
  <c r="AL546" i="20"/>
  <c r="AL547" i="20"/>
  <c r="AL548" i="20"/>
  <c r="AL549" i="20"/>
  <c r="AL550" i="20"/>
  <c r="AL551" i="20"/>
  <c r="AL552" i="20"/>
  <c r="AL553" i="20"/>
  <c r="AL554" i="20"/>
  <c r="AL555" i="20"/>
  <c r="AL556" i="20"/>
  <c r="AL557" i="20"/>
  <c r="AL558" i="20"/>
  <c r="AL559" i="20"/>
  <c r="AL560" i="20"/>
  <c r="AL561" i="20"/>
  <c r="AL562" i="20"/>
  <c r="AL563" i="20"/>
  <c r="AL564" i="20"/>
  <c r="AL565" i="20"/>
  <c r="AK2" i="20"/>
  <c r="AK3" i="20"/>
  <c r="AK4" i="20"/>
  <c r="AK5" i="20"/>
  <c r="AK6" i="20"/>
  <c r="AK7" i="20"/>
  <c r="AK8" i="20"/>
  <c r="AK9" i="20"/>
  <c r="AK10" i="20"/>
  <c r="AK11" i="20"/>
  <c r="AK12" i="20"/>
  <c r="AK13" i="20"/>
  <c r="AK14" i="20"/>
  <c r="AK15" i="20"/>
  <c r="AK16" i="20"/>
  <c r="AK17" i="20"/>
  <c r="AK18" i="20"/>
  <c r="AK19" i="20"/>
  <c r="AK20" i="20"/>
  <c r="AK21" i="20"/>
  <c r="AK22" i="20"/>
  <c r="AK23" i="20"/>
  <c r="AK24" i="20"/>
  <c r="AK25" i="20"/>
  <c r="AK26" i="20"/>
  <c r="AK27" i="20"/>
  <c r="AK28" i="20"/>
  <c r="AK29" i="20"/>
  <c r="AK30" i="20"/>
  <c r="AK31" i="20"/>
  <c r="AK32" i="20"/>
  <c r="AK33" i="20"/>
  <c r="AK34" i="20"/>
  <c r="AK35" i="20"/>
  <c r="AK36" i="20"/>
  <c r="AK37" i="20"/>
  <c r="AK38" i="20"/>
  <c r="AK39" i="20"/>
  <c r="AK40" i="20"/>
  <c r="AK41" i="20"/>
  <c r="AK42" i="20"/>
  <c r="AK43" i="20"/>
  <c r="AK44" i="20"/>
  <c r="AK45" i="20"/>
  <c r="AK46" i="20"/>
  <c r="AK47" i="20"/>
  <c r="AK48" i="20"/>
  <c r="AK49" i="20"/>
  <c r="AK50" i="20"/>
  <c r="AK51" i="20"/>
  <c r="AK52" i="20"/>
  <c r="AK53" i="20"/>
  <c r="AK54" i="20"/>
  <c r="AK55" i="20"/>
  <c r="AK56" i="20"/>
  <c r="AK57" i="20"/>
  <c r="AK58" i="20"/>
  <c r="AK59" i="20"/>
  <c r="AK60" i="20"/>
  <c r="AK61" i="20"/>
  <c r="AK62" i="20"/>
  <c r="AK63" i="20"/>
  <c r="AK64" i="20"/>
  <c r="AK65" i="20"/>
  <c r="AK66" i="20"/>
  <c r="AK67" i="20"/>
  <c r="AK68" i="20"/>
  <c r="AK69" i="20"/>
  <c r="AK70" i="20"/>
  <c r="AK71" i="20"/>
  <c r="AK72" i="20"/>
  <c r="AK73" i="20"/>
  <c r="AK74" i="20"/>
  <c r="AK75" i="20"/>
  <c r="AK76" i="20"/>
  <c r="AK77" i="20"/>
  <c r="AK78" i="20"/>
  <c r="AK79" i="20"/>
  <c r="AK80" i="20"/>
  <c r="AK81" i="20"/>
  <c r="AK82" i="20"/>
  <c r="AK83" i="20"/>
  <c r="AK84" i="20"/>
  <c r="AK85" i="20"/>
  <c r="AK86" i="20"/>
  <c r="AK87" i="20"/>
  <c r="AK88" i="20"/>
  <c r="AK89" i="20"/>
  <c r="AK90" i="20"/>
  <c r="AK91" i="20"/>
  <c r="AK92" i="20"/>
  <c r="AK93" i="20"/>
  <c r="AK94" i="20"/>
  <c r="AK95" i="20"/>
  <c r="AK96" i="20"/>
  <c r="AK97" i="20"/>
  <c r="AK98" i="20"/>
  <c r="AK99" i="20"/>
  <c r="AK100" i="20"/>
  <c r="AK101" i="20"/>
  <c r="AK102" i="20"/>
  <c r="AK103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25" i="20"/>
  <c r="AK126" i="20"/>
  <c r="AK127" i="20"/>
  <c r="AK128" i="20"/>
  <c r="AK129" i="20"/>
  <c r="AK130" i="20"/>
  <c r="AK131" i="20"/>
  <c r="AK132" i="20"/>
  <c r="AK133" i="20"/>
  <c r="AK134" i="20"/>
  <c r="AK135" i="20"/>
  <c r="AK136" i="20"/>
  <c r="AK137" i="20"/>
  <c r="AK138" i="20"/>
  <c r="AK139" i="20"/>
  <c r="AK140" i="20"/>
  <c r="AK141" i="20"/>
  <c r="AK142" i="20"/>
  <c r="AK143" i="20"/>
  <c r="AK144" i="20"/>
  <c r="AK145" i="20"/>
  <c r="AK146" i="20"/>
  <c r="AK147" i="20"/>
  <c r="AK148" i="20"/>
  <c r="AK149" i="20"/>
  <c r="AK150" i="20"/>
  <c r="AK151" i="20"/>
  <c r="AK152" i="20"/>
  <c r="AK153" i="20"/>
  <c r="AK154" i="20"/>
  <c r="AK155" i="20"/>
  <c r="AK156" i="20"/>
  <c r="AK157" i="20"/>
  <c r="AK158" i="20"/>
  <c r="AK159" i="20"/>
  <c r="AK160" i="20"/>
  <c r="AK161" i="20"/>
  <c r="AK162" i="20"/>
  <c r="AK163" i="20"/>
  <c r="AK164" i="20"/>
  <c r="AK165" i="20"/>
  <c r="AK166" i="20"/>
  <c r="AK167" i="20"/>
  <c r="AK168" i="20"/>
  <c r="AK169" i="20"/>
  <c r="AK170" i="20"/>
  <c r="AK171" i="20"/>
  <c r="AK172" i="20"/>
  <c r="AK173" i="20"/>
  <c r="AK174" i="20"/>
  <c r="AK175" i="20"/>
  <c r="AK176" i="20"/>
  <c r="AK177" i="20"/>
  <c r="AK178" i="20"/>
  <c r="AK179" i="20"/>
  <c r="AK180" i="20"/>
  <c r="AK181" i="20"/>
  <c r="AK182" i="20"/>
  <c r="AK183" i="20"/>
  <c r="AK184" i="20"/>
  <c r="AK185" i="20"/>
  <c r="AK186" i="20"/>
  <c r="AK187" i="20"/>
  <c r="AK188" i="20"/>
  <c r="AK189" i="20"/>
  <c r="AK190" i="20"/>
  <c r="AK191" i="20"/>
  <c r="AK192" i="20"/>
  <c r="AK193" i="20"/>
  <c r="AK194" i="20"/>
  <c r="AK195" i="20"/>
  <c r="AK196" i="20"/>
  <c r="AK197" i="20"/>
  <c r="AK198" i="20"/>
  <c r="AK199" i="20"/>
  <c r="AK200" i="20"/>
  <c r="AK201" i="20"/>
  <c r="AK202" i="20"/>
  <c r="AK203" i="20"/>
  <c r="AK204" i="20"/>
  <c r="AK205" i="20"/>
  <c r="AK206" i="20"/>
  <c r="AK207" i="20"/>
  <c r="AK208" i="20"/>
  <c r="AK209" i="20"/>
  <c r="AK210" i="20"/>
  <c r="AK211" i="20"/>
  <c r="AK212" i="20"/>
  <c r="AK213" i="20"/>
  <c r="AK214" i="20"/>
  <c r="AK215" i="20"/>
  <c r="AK216" i="20"/>
  <c r="AK217" i="20"/>
  <c r="AK218" i="20"/>
  <c r="AK219" i="20"/>
  <c r="AK220" i="20"/>
  <c r="AK221" i="20"/>
  <c r="AK222" i="20"/>
  <c r="AK223" i="20"/>
  <c r="AK224" i="20"/>
  <c r="AK225" i="20"/>
  <c r="AK226" i="20"/>
  <c r="AK227" i="20"/>
  <c r="AK228" i="20"/>
  <c r="AK229" i="20"/>
  <c r="AK230" i="20"/>
  <c r="AK231" i="20"/>
  <c r="AK232" i="20"/>
  <c r="AK233" i="20"/>
  <c r="AK234" i="20"/>
  <c r="AK235" i="20"/>
  <c r="AK236" i="20"/>
  <c r="AK237" i="20"/>
  <c r="AK238" i="20"/>
  <c r="AK239" i="20"/>
  <c r="AK240" i="20"/>
  <c r="AK241" i="20"/>
  <c r="AK242" i="20"/>
  <c r="AK243" i="20"/>
  <c r="AK244" i="20"/>
  <c r="AK245" i="20"/>
  <c r="AK246" i="20"/>
  <c r="AK247" i="20"/>
  <c r="AK248" i="20"/>
  <c r="AK249" i="20"/>
  <c r="AK250" i="20"/>
  <c r="AK251" i="20"/>
  <c r="AK252" i="20"/>
  <c r="AK253" i="20"/>
  <c r="AK254" i="20"/>
  <c r="AK255" i="20"/>
  <c r="AK256" i="20"/>
  <c r="AK257" i="20"/>
  <c r="AK258" i="20"/>
  <c r="AK259" i="20"/>
  <c r="AK260" i="20"/>
  <c r="AK261" i="20"/>
  <c r="AK262" i="20"/>
  <c r="AK263" i="20"/>
  <c r="AK264" i="20"/>
  <c r="AK265" i="20"/>
  <c r="AK266" i="20"/>
  <c r="AK267" i="20"/>
  <c r="AK268" i="20"/>
  <c r="AK269" i="20"/>
  <c r="AK270" i="20"/>
  <c r="AK271" i="20"/>
  <c r="AK272" i="20"/>
  <c r="AK273" i="20"/>
  <c r="AK274" i="20"/>
  <c r="AK275" i="20"/>
  <c r="AK276" i="20"/>
  <c r="AK277" i="20"/>
  <c r="AK278" i="20"/>
  <c r="AK279" i="20"/>
  <c r="AK280" i="20"/>
  <c r="AK281" i="20"/>
  <c r="AK282" i="20"/>
  <c r="AK283" i="20"/>
  <c r="AK284" i="20"/>
  <c r="AK285" i="20"/>
  <c r="AK286" i="20"/>
  <c r="AK287" i="20"/>
  <c r="AK288" i="20"/>
  <c r="AK289" i="20"/>
  <c r="AK290" i="20"/>
  <c r="AK291" i="20"/>
  <c r="AK292" i="20"/>
  <c r="AK293" i="20"/>
  <c r="AK294" i="20"/>
  <c r="AK295" i="20"/>
  <c r="AK296" i="20"/>
  <c r="AK297" i="20"/>
  <c r="AK298" i="20"/>
  <c r="AK299" i="20"/>
  <c r="AK300" i="20"/>
  <c r="AK301" i="20"/>
  <c r="AK302" i="20"/>
  <c r="AK303" i="20"/>
  <c r="AK304" i="20"/>
  <c r="AK305" i="20"/>
  <c r="AK306" i="20"/>
  <c r="AK307" i="20"/>
  <c r="AK308" i="20"/>
  <c r="AK309" i="20"/>
  <c r="AK310" i="20"/>
  <c r="AK311" i="20"/>
  <c r="AK312" i="20"/>
  <c r="AK313" i="20"/>
  <c r="AK314" i="20"/>
  <c r="AK315" i="20"/>
  <c r="AK316" i="20"/>
  <c r="AK317" i="20"/>
  <c r="AK318" i="20"/>
  <c r="AK319" i="20"/>
  <c r="AK320" i="20"/>
  <c r="AK321" i="20"/>
  <c r="AK322" i="20"/>
  <c r="AK323" i="20"/>
  <c r="AK324" i="20"/>
  <c r="AK325" i="20"/>
  <c r="AK326" i="20"/>
  <c r="AK327" i="20"/>
  <c r="AK328" i="20"/>
  <c r="AK329" i="20"/>
  <c r="AK330" i="20"/>
  <c r="AK331" i="20"/>
  <c r="AK332" i="20"/>
  <c r="AK333" i="20"/>
  <c r="AK334" i="20"/>
  <c r="AK335" i="20"/>
  <c r="AK336" i="20"/>
  <c r="AK337" i="20"/>
  <c r="AK338" i="20"/>
  <c r="AK339" i="20"/>
  <c r="AK340" i="20"/>
  <c r="AK341" i="20"/>
  <c r="AK342" i="20"/>
  <c r="AK343" i="20"/>
  <c r="AK344" i="20"/>
  <c r="AK345" i="20"/>
  <c r="AK346" i="20"/>
  <c r="AK347" i="20"/>
  <c r="AK348" i="20"/>
  <c r="AK349" i="20"/>
  <c r="AK350" i="20"/>
  <c r="AK351" i="20"/>
  <c r="AK352" i="20"/>
  <c r="AK353" i="20"/>
  <c r="AK354" i="20"/>
  <c r="AK355" i="20"/>
  <c r="AK356" i="20"/>
  <c r="AK357" i="20"/>
  <c r="AK358" i="20"/>
  <c r="AK359" i="20"/>
  <c r="AK360" i="20"/>
  <c r="AK361" i="20"/>
  <c r="AK362" i="20"/>
  <c r="AK363" i="20"/>
  <c r="AK364" i="20"/>
  <c r="AK365" i="20"/>
  <c r="AK366" i="20"/>
  <c r="AK367" i="20"/>
  <c r="AK368" i="20"/>
  <c r="AK369" i="20"/>
  <c r="AK370" i="20"/>
  <c r="AK371" i="20"/>
  <c r="AK372" i="20"/>
  <c r="AK373" i="20"/>
  <c r="AK374" i="20"/>
  <c r="AK375" i="20"/>
  <c r="AK376" i="20"/>
  <c r="AK377" i="20"/>
  <c r="AK378" i="20"/>
  <c r="AK379" i="20"/>
  <c r="AK380" i="20"/>
  <c r="AK381" i="20"/>
  <c r="AK382" i="20"/>
  <c r="AK383" i="20"/>
  <c r="AK384" i="20"/>
  <c r="AK385" i="20"/>
  <c r="AK386" i="20"/>
  <c r="AK387" i="20"/>
  <c r="AK388" i="20"/>
  <c r="AK389" i="20"/>
  <c r="AK390" i="20"/>
  <c r="AK391" i="20"/>
  <c r="AK392" i="20"/>
  <c r="AK393" i="20"/>
  <c r="AK394" i="20"/>
  <c r="AK395" i="20"/>
  <c r="AK396" i="20"/>
  <c r="AK397" i="20"/>
  <c r="AK398" i="20"/>
  <c r="AK399" i="20"/>
  <c r="AK400" i="20"/>
  <c r="AK401" i="20"/>
  <c r="AK402" i="20"/>
  <c r="AK403" i="20"/>
  <c r="AK404" i="20"/>
  <c r="AK405" i="20"/>
  <c r="AK406" i="20"/>
  <c r="AK407" i="20"/>
  <c r="AK408" i="20"/>
  <c r="AK409" i="20"/>
  <c r="AK410" i="20"/>
  <c r="AK411" i="20"/>
  <c r="AK412" i="20"/>
  <c r="AK413" i="20"/>
  <c r="AK414" i="20"/>
  <c r="AK415" i="20"/>
  <c r="AK416" i="20"/>
  <c r="AK417" i="20"/>
  <c r="AK418" i="20"/>
  <c r="AK419" i="20"/>
  <c r="AK420" i="20"/>
  <c r="AK421" i="20"/>
  <c r="AK422" i="20"/>
  <c r="AK423" i="20"/>
  <c r="AK424" i="20"/>
  <c r="AK425" i="20"/>
  <c r="AK426" i="20"/>
  <c r="AK427" i="20"/>
  <c r="AK428" i="20"/>
  <c r="AK429" i="20"/>
  <c r="AK430" i="20"/>
  <c r="AK431" i="20"/>
  <c r="AK432" i="20"/>
  <c r="AK433" i="20"/>
  <c r="AK434" i="20"/>
  <c r="AK435" i="20"/>
  <c r="AK436" i="20"/>
  <c r="AK437" i="20"/>
  <c r="AK438" i="20"/>
  <c r="AK439" i="20"/>
  <c r="AK440" i="20"/>
  <c r="AK441" i="20"/>
  <c r="AK442" i="20"/>
  <c r="AK443" i="20"/>
  <c r="AK444" i="20"/>
  <c r="AK445" i="20"/>
  <c r="AK446" i="20"/>
  <c r="AK447" i="20"/>
  <c r="AK448" i="20"/>
  <c r="AK449" i="20"/>
  <c r="AK450" i="20"/>
  <c r="AK451" i="20"/>
  <c r="AK452" i="20"/>
  <c r="AK453" i="20"/>
  <c r="AK454" i="20"/>
  <c r="AK455" i="20"/>
  <c r="AK456" i="20"/>
  <c r="AK457" i="20"/>
  <c r="AK458" i="20"/>
  <c r="AK459" i="20"/>
  <c r="AK460" i="20"/>
  <c r="AK461" i="20"/>
  <c r="AK462" i="20"/>
  <c r="AK463" i="20"/>
  <c r="AK464" i="20"/>
  <c r="AK465" i="20"/>
  <c r="AK466" i="20"/>
  <c r="AK467" i="20"/>
  <c r="AK468" i="20"/>
  <c r="AK469" i="20"/>
  <c r="AK470" i="20"/>
  <c r="AK471" i="20"/>
  <c r="AK472" i="20"/>
  <c r="AK473" i="20"/>
  <c r="AK474" i="20"/>
  <c r="AK475" i="20"/>
  <c r="AK476" i="20"/>
  <c r="AK477" i="20"/>
  <c r="AK478" i="20"/>
  <c r="AK479" i="20"/>
  <c r="AK480" i="20"/>
  <c r="AK481" i="20"/>
  <c r="AK482" i="20"/>
  <c r="AK483" i="20"/>
  <c r="AK484" i="20"/>
  <c r="AK485" i="20"/>
  <c r="AK486" i="20"/>
  <c r="AK487" i="20"/>
  <c r="AK488" i="20"/>
  <c r="AK489" i="20"/>
  <c r="AK490" i="20"/>
  <c r="AK491" i="20"/>
  <c r="AK492" i="20"/>
  <c r="AK493" i="20"/>
  <c r="AK494" i="20"/>
  <c r="AK495" i="20"/>
  <c r="AK496" i="20"/>
  <c r="AK497" i="20"/>
  <c r="AK498" i="20"/>
  <c r="AK499" i="20"/>
  <c r="AK500" i="20"/>
  <c r="AK501" i="20"/>
  <c r="AK502" i="20"/>
  <c r="AK503" i="20"/>
  <c r="AK504" i="20"/>
  <c r="AK505" i="20"/>
  <c r="AK506" i="20"/>
  <c r="AK507" i="20"/>
  <c r="AK508" i="20"/>
  <c r="AK509" i="20"/>
  <c r="AK510" i="20"/>
  <c r="AK511" i="20"/>
  <c r="AK512" i="20"/>
  <c r="AK513" i="20"/>
  <c r="AK514" i="20"/>
  <c r="AK515" i="20"/>
  <c r="AK516" i="20"/>
  <c r="AK517" i="20"/>
  <c r="AK518" i="20"/>
  <c r="AK519" i="20"/>
  <c r="AK520" i="20"/>
  <c r="AK521" i="20"/>
  <c r="AK522" i="20"/>
  <c r="AK523" i="20"/>
  <c r="AK524" i="20"/>
  <c r="AK525" i="20"/>
  <c r="AK526" i="20"/>
  <c r="AK527" i="20"/>
  <c r="AK528" i="20"/>
  <c r="AK529" i="20"/>
  <c r="AK530" i="20"/>
  <c r="AK531" i="20"/>
  <c r="AK532" i="20"/>
  <c r="AK533" i="20"/>
  <c r="AK534" i="20"/>
  <c r="AK535" i="20"/>
  <c r="AK536" i="20"/>
  <c r="AK537" i="20"/>
  <c r="AK538" i="20"/>
  <c r="AK539" i="20"/>
  <c r="AK540" i="20"/>
  <c r="AK541" i="20"/>
  <c r="AK542" i="20"/>
  <c r="AK543" i="20"/>
  <c r="AK544" i="20"/>
  <c r="AK545" i="20"/>
  <c r="AK546" i="20"/>
  <c r="AK547" i="20"/>
  <c r="AK548" i="20"/>
  <c r="AK549" i="20"/>
  <c r="AK550" i="20"/>
  <c r="AK551" i="20"/>
  <c r="AK552" i="20"/>
  <c r="AK553" i="20"/>
  <c r="AK554" i="20"/>
  <c r="AK555" i="20"/>
  <c r="AK556" i="20"/>
  <c r="AK557" i="20"/>
  <c r="AK558" i="20"/>
  <c r="AK559" i="20"/>
  <c r="AK560" i="20"/>
  <c r="AK561" i="20"/>
  <c r="AK562" i="20"/>
  <c r="AK563" i="20"/>
  <c r="AK564" i="20"/>
  <c r="AK565" i="20"/>
  <c r="AJ2" i="20"/>
  <c r="AJ3" i="20"/>
  <c r="AJ4" i="20"/>
  <c r="AJ5" i="20"/>
  <c r="AJ6" i="20"/>
  <c r="AJ7" i="20"/>
  <c r="AJ8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2" i="20"/>
  <c r="AJ23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3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83" i="20"/>
  <c r="AJ84" i="20"/>
  <c r="AJ85" i="20"/>
  <c r="AJ86" i="20"/>
  <c r="AJ87" i="20"/>
  <c r="AJ88" i="20"/>
  <c r="AJ89" i="20"/>
  <c r="AJ90" i="20"/>
  <c r="AJ91" i="20"/>
  <c r="AJ92" i="20"/>
  <c r="AJ93" i="20"/>
  <c r="AJ94" i="20"/>
  <c r="AJ95" i="20"/>
  <c r="AJ96" i="20"/>
  <c r="AJ97" i="20"/>
  <c r="AJ98" i="20"/>
  <c r="AJ99" i="20"/>
  <c r="AJ100" i="20"/>
  <c r="AJ101" i="20"/>
  <c r="AJ102" i="20"/>
  <c r="AJ103" i="20"/>
  <c r="AJ104" i="20"/>
  <c r="AJ105" i="20"/>
  <c r="AJ106" i="20"/>
  <c r="AJ107" i="20"/>
  <c r="AJ108" i="20"/>
  <c r="AJ109" i="20"/>
  <c r="AJ110" i="20"/>
  <c r="AJ111" i="20"/>
  <c r="AJ112" i="20"/>
  <c r="AJ113" i="20"/>
  <c r="AJ114" i="20"/>
  <c r="AJ115" i="20"/>
  <c r="AJ116" i="20"/>
  <c r="AJ117" i="20"/>
  <c r="AJ118" i="20"/>
  <c r="AJ119" i="20"/>
  <c r="AJ120" i="20"/>
  <c r="AJ121" i="20"/>
  <c r="AJ122" i="20"/>
  <c r="AJ123" i="20"/>
  <c r="AJ124" i="20"/>
  <c r="AJ125" i="20"/>
  <c r="AJ126" i="20"/>
  <c r="AJ127" i="20"/>
  <c r="AJ128" i="20"/>
  <c r="AJ129" i="20"/>
  <c r="AJ130" i="20"/>
  <c r="AJ131" i="20"/>
  <c r="AJ132" i="20"/>
  <c r="AJ133" i="20"/>
  <c r="AJ134" i="20"/>
  <c r="AJ135" i="20"/>
  <c r="AJ136" i="20"/>
  <c r="AJ137" i="20"/>
  <c r="AJ138" i="20"/>
  <c r="AJ139" i="20"/>
  <c r="AJ140" i="20"/>
  <c r="AJ141" i="20"/>
  <c r="AJ142" i="20"/>
  <c r="AJ143" i="20"/>
  <c r="AJ144" i="20"/>
  <c r="AJ145" i="20"/>
  <c r="AJ146" i="20"/>
  <c r="AJ147" i="20"/>
  <c r="AJ148" i="20"/>
  <c r="AJ149" i="20"/>
  <c r="AJ150" i="20"/>
  <c r="AJ151" i="20"/>
  <c r="AJ152" i="20"/>
  <c r="AJ153" i="20"/>
  <c r="AJ154" i="20"/>
  <c r="AJ155" i="20"/>
  <c r="AJ156" i="20"/>
  <c r="AJ157" i="20"/>
  <c r="AJ158" i="20"/>
  <c r="AJ159" i="20"/>
  <c r="AJ160" i="20"/>
  <c r="AJ161" i="20"/>
  <c r="AJ162" i="20"/>
  <c r="AJ163" i="20"/>
  <c r="AJ164" i="20"/>
  <c r="AJ165" i="20"/>
  <c r="AJ166" i="20"/>
  <c r="AJ167" i="20"/>
  <c r="AJ168" i="20"/>
  <c r="AJ169" i="20"/>
  <c r="AJ170" i="20"/>
  <c r="AJ171" i="20"/>
  <c r="AJ172" i="20"/>
  <c r="AJ173" i="20"/>
  <c r="AJ174" i="20"/>
  <c r="AJ175" i="20"/>
  <c r="AJ176" i="20"/>
  <c r="AJ177" i="20"/>
  <c r="AJ178" i="20"/>
  <c r="AJ179" i="20"/>
  <c r="AJ180" i="20"/>
  <c r="AJ181" i="20"/>
  <c r="AJ182" i="20"/>
  <c r="AJ183" i="20"/>
  <c r="AJ184" i="20"/>
  <c r="AJ185" i="20"/>
  <c r="AJ186" i="20"/>
  <c r="AJ187" i="20"/>
  <c r="AJ188" i="20"/>
  <c r="AJ189" i="20"/>
  <c r="AJ190" i="20"/>
  <c r="AJ191" i="20"/>
  <c r="AJ192" i="20"/>
  <c r="AJ193" i="20"/>
  <c r="AJ194" i="20"/>
  <c r="AJ195" i="20"/>
  <c r="AJ196" i="20"/>
  <c r="AJ197" i="20"/>
  <c r="AJ198" i="20"/>
  <c r="AJ199" i="20"/>
  <c r="AJ200" i="20"/>
  <c r="AJ201" i="20"/>
  <c r="AJ202" i="20"/>
  <c r="AJ203" i="20"/>
  <c r="AJ204" i="20"/>
  <c r="AJ205" i="20"/>
  <c r="AJ206" i="20"/>
  <c r="AJ207" i="20"/>
  <c r="AJ208" i="20"/>
  <c r="AJ209" i="20"/>
  <c r="AJ210" i="20"/>
  <c r="AJ211" i="20"/>
  <c r="AJ212" i="20"/>
  <c r="AJ213" i="20"/>
  <c r="AJ214" i="20"/>
  <c r="AJ215" i="20"/>
  <c r="AJ216" i="20"/>
  <c r="AJ217" i="20"/>
  <c r="AJ218" i="20"/>
  <c r="AJ219" i="20"/>
  <c r="AJ220" i="20"/>
  <c r="AJ221" i="20"/>
  <c r="AJ222" i="20"/>
  <c r="AJ223" i="20"/>
  <c r="AJ224" i="20"/>
  <c r="AJ225" i="20"/>
  <c r="AJ226" i="20"/>
  <c r="AJ227" i="20"/>
  <c r="AJ228" i="20"/>
  <c r="AJ229" i="20"/>
  <c r="AJ230" i="20"/>
  <c r="AJ231" i="20"/>
  <c r="AJ232" i="20"/>
  <c r="AJ233" i="20"/>
  <c r="AJ234" i="20"/>
  <c r="AJ235" i="20"/>
  <c r="AJ236" i="20"/>
  <c r="AJ237" i="20"/>
  <c r="AJ238" i="20"/>
  <c r="AJ239" i="20"/>
  <c r="AJ240" i="20"/>
  <c r="AJ241" i="20"/>
  <c r="AJ242" i="20"/>
  <c r="AJ243" i="20"/>
  <c r="AJ244" i="20"/>
  <c r="AJ245" i="20"/>
  <c r="AJ246" i="20"/>
  <c r="AJ247" i="20"/>
  <c r="AJ248" i="20"/>
  <c r="AJ249" i="20"/>
  <c r="AJ250" i="20"/>
  <c r="AJ251" i="20"/>
  <c r="AJ252" i="20"/>
  <c r="AJ253" i="20"/>
  <c r="AJ254" i="20"/>
  <c r="AJ255" i="20"/>
  <c r="AJ256" i="20"/>
  <c r="AJ257" i="20"/>
  <c r="AJ258" i="20"/>
  <c r="AJ259" i="20"/>
  <c r="AJ260" i="20"/>
  <c r="AJ261" i="20"/>
  <c r="AJ262" i="20"/>
  <c r="AJ263" i="20"/>
  <c r="AJ264" i="20"/>
  <c r="AJ265" i="20"/>
  <c r="AJ266" i="20"/>
  <c r="AJ267" i="20"/>
  <c r="AJ268" i="20"/>
  <c r="AJ269" i="20"/>
  <c r="AJ270" i="20"/>
  <c r="AJ271" i="20"/>
  <c r="AJ272" i="20"/>
  <c r="AJ273" i="20"/>
  <c r="AJ274" i="20"/>
  <c r="AJ275" i="20"/>
  <c r="AJ276" i="20"/>
  <c r="AJ277" i="20"/>
  <c r="AJ278" i="20"/>
  <c r="AJ279" i="20"/>
  <c r="AJ280" i="20"/>
  <c r="AJ281" i="20"/>
  <c r="AJ282" i="20"/>
  <c r="AJ283" i="20"/>
  <c r="AJ284" i="20"/>
  <c r="AJ285" i="20"/>
  <c r="AJ286" i="20"/>
  <c r="AJ287" i="20"/>
  <c r="AJ288" i="20"/>
  <c r="AJ289" i="20"/>
  <c r="AJ290" i="20"/>
  <c r="AJ291" i="20"/>
  <c r="AJ292" i="20"/>
  <c r="AJ293" i="20"/>
  <c r="AJ294" i="20"/>
  <c r="AJ295" i="20"/>
  <c r="AJ296" i="20"/>
  <c r="AJ297" i="20"/>
  <c r="AJ298" i="20"/>
  <c r="AJ299" i="20"/>
  <c r="AJ300" i="20"/>
  <c r="AJ301" i="20"/>
  <c r="AJ302" i="20"/>
  <c r="AJ303" i="20"/>
  <c r="AJ304" i="20"/>
  <c r="AJ305" i="20"/>
  <c r="AJ306" i="20"/>
  <c r="AJ307" i="20"/>
  <c r="AJ308" i="20"/>
  <c r="AJ309" i="20"/>
  <c r="AJ310" i="20"/>
  <c r="AJ311" i="20"/>
  <c r="AJ312" i="20"/>
  <c r="AJ313" i="20"/>
  <c r="AJ314" i="20"/>
  <c r="AJ315" i="20"/>
  <c r="AJ316" i="20"/>
  <c r="AJ317" i="20"/>
  <c r="AJ318" i="20"/>
  <c r="AJ319" i="20"/>
  <c r="AJ320" i="20"/>
  <c r="AJ321" i="20"/>
  <c r="AJ322" i="20"/>
  <c r="AJ323" i="20"/>
  <c r="AJ324" i="20"/>
  <c r="AJ325" i="20"/>
  <c r="AJ326" i="20"/>
  <c r="AJ327" i="20"/>
  <c r="AJ328" i="20"/>
  <c r="AJ329" i="20"/>
  <c r="AJ330" i="20"/>
  <c r="AJ331" i="20"/>
  <c r="AJ332" i="20"/>
  <c r="AJ333" i="20"/>
  <c r="AJ334" i="20"/>
  <c r="AJ335" i="20"/>
  <c r="AJ336" i="20"/>
  <c r="AJ337" i="20"/>
  <c r="AJ338" i="20"/>
  <c r="AJ339" i="20"/>
  <c r="AJ340" i="20"/>
  <c r="AJ341" i="20"/>
  <c r="AJ342" i="20"/>
  <c r="AJ343" i="20"/>
  <c r="AJ344" i="20"/>
  <c r="AJ345" i="20"/>
  <c r="AJ346" i="20"/>
  <c r="AJ347" i="20"/>
  <c r="AJ348" i="20"/>
  <c r="AJ349" i="20"/>
  <c r="AJ350" i="20"/>
  <c r="AJ351" i="20"/>
  <c r="AJ352" i="20"/>
  <c r="AJ353" i="20"/>
  <c r="AJ354" i="20"/>
  <c r="AJ355" i="20"/>
  <c r="AJ356" i="20"/>
  <c r="AJ357" i="20"/>
  <c r="AJ358" i="20"/>
  <c r="AJ359" i="20"/>
  <c r="AJ360" i="20"/>
  <c r="AJ361" i="20"/>
  <c r="AJ362" i="20"/>
  <c r="AJ363" i="20"/>
  <c r="AJ364" i="20"/>
  <c r="AJ365" i="20"/>
  <c r="AJ366" i="20"/>
  <c r="AJ367" i="20"/>
  <c r="AJ368" i="20"/>
  <c r="AJ369" i="20"/>
  <c r="AJ370" i="20"/>
  <c r="AJ371" i="20"/>
  <c r="AJ372" i="20"/>
  <c r="AJ373" i="20"/>
  <c r="AJ374" i="20"/>
  <c r="AJ375" i="20"/>
  <c r="AJ376" i="20"/>
  <c r="AJ377" i="20"/>
  <c r="AJ378" i="20"/>
  <c r="AJ379" i="20"/>
  <c r="AJ380" i="20"/>
  <c r="AJ381" i="20"/>
  <c r="AJ382" i="20"/>
  <c r="AJ383" i="20"/>
  <c r="AJ384" i="20"/>
  <c r="AJ385" i="20"/>
  <c r="AJ386" i="20"/>
  <c r="AJ387" i="20"/>
  <c r="AJ388" i="20"/>
  <c r="AJ389" i="20"/>
  <c r="AJ390" i="20"/>
  <c r="AJ391" i="20"/>
  <c r="AJ392" i="20"/>
  <c r="AJ393" i="20"/>
  <c r="AJ394" i="20"/>
  <c r="AJ395" i="20"/>
  <c r="AJ396" i="20"/>
  <c r="AJ397" i="20"/>
  <c r="AJ398" i="20"/>
  <c r="AJ399" i="20"/>
  <c r="AJ400" i="20"/>
  <c r="AJ401" i="20"/>
  <c r="AJ402" i="20"/>
  <c r="AJ403" i="20"/>
  <c r="AJ404" i="20"/>
  <c r="AJ405" i="20"/>
  <c r="AJ406" i="20"/>
  <c r="AJ407" i="20"/>
  <c r="AJ408" i="20"/>
  <c r="AJ409" i="20"/>
  <c r="AJ410" i="20"/>
  <c r="AJ411" i="20"/>
  <c r="AJ412" i="20"/>
  <c r="AJ413" i="20"/>
  <c r="AJ414" i="20"/>
  <c r="AJ415" i="20"/>
  <c r="AJ416" i="20"/>
  <c r="AJ417" i="20"/>
  <c r="AJ418" i="20"/>
  <c r="AJ419" i="20"/>
  <c r="AJ420" i="20"/>
  <c r="AJ421" i="20"/>
  <c r="AJ422" i="20"/>
  <c r="AJ423" i="20"/>
  <c r="AJ424" i="20"/>
  <c r="AJ425" i="20"/>
  <c r="AJ426" i="20"/>
  <c r="AJ427" i="20"/>
  <c r="AJ428" i="20"/>
  <c r="AJ429" i="20"/>
  <c r="AJ430" i="20"/>
  <c r="AJ431" i="20"/>
  <c r="AJ432" i="20"/>
  <c r="AJ433" i="20"/>
  <c r="AJ434" i="20"/>
  <c r="AJ435" i="20"/>
  <c r="AJ436" i="20"/>
  <c r="AJ437" i="20"/>
  <c r="AJ438" i="20"/>
  <c r="AJ439" i="20"/>
  <c r="AJ440" i="20"/>
  <c r="AJ441" i="20"/>
  <c r="AJ442" i="20"/>
  <c r="AJ443" i="20"/>
  <c r="AJ444" i="20"/>
  <c r="AJ445" i="20"/>
  <c r="AJ446" i="20"/>
  <c r="AJ447" i="20"/>
  <c r="AJ448" i="20"/>
  <c r="AJ449" i="20"/>
  <c r="AJ450" i="20"/>
  <c r="AJ451" i="20"/>
  <c r="AJ452" i="20"/>
  <c r="AJ453" i="20"/>
  <c r="AJ454" i="20"/>
  <c r="AJ455" i="20"/>
  <c r="AJ456" i="20"/>
  <c r="AJ457" i="20"/>
  <c r="AJ458" i="20"/>
  <c r="AJ459" i="20"/>
  <c r="AJ460" i="20"/>
  <c r="AJ461" i="20"/>
  <c r="AJ462" i="20"/>
  <c r="AJ463" i="20"/>
  <c r="AJ464" i="20"/>
  <c r="AJ465" i="20"/>
  <c r="AJ466" i="20"/>
  <c r="AJ467" i="20"/>
  <c r="AJ468" i="20"/>
  <c r="AJ469" i="20"/>
  <c r="AJ470" i="20"/>
  <c r="AJ471" i="20"/>
  <c r="AJ472" i="20"/>
  <c r="AJ473" i="20"/>
  <c r="AJ474" i="20"/>
  <c r="AJ475" i="20"/>
  <c r="AJ476" i="20"/>
  <c r="AJ477" i="20"/>
  <c r="AJ478" i="20"/>
  <c r="AJ479" i="20"/>
  <c r="AJ480" i="20"/>
  <c r="AJ481" i="20"/>
  <c r="AJ482" i="20"/>
  <c r="AJ483" i="20"/>
  <c r="AJ484" i="20"/>
  <c r="AJ485" i="20"/>
  <c r="AJ486" i="20"/>
  <c r="AJ487" i="20"/>
  <c r="AJ488" i="20"/>
  <c r="AJ489" i="20"/>
  <c r="AJ490" i="20"/>
  <c r="AJ491" i="20"/>
  <c r="AJ492" i="20"/>
  <c r="AJ493" i="20"/>
  <c r="AJ494" i="20"/>
  <c r="AJ495" i="20"/>
  <c r="AJ496" i="20"/>
  <c r="AJ497" i="20"/>
  <c r="AJ498" i="20"/>
  <c r="AJ499" i="20"/>
  <c r="AJ500" i="20"/>
  <c r="AJ501" i="20"/>
  <c r="AJ502" i="20"/>
  <c r="AJ503" i="20"/>
  <c r="AJ504" i="20"/>
  <c r="AJ505" i="20"/>
  <c r="AJ506" i="20"/>
  <c r="AJ507" i="20"/>
  <c r="AJ508" i="20"/>
  <c r="AJ509" i="20"/>
  <c r="AJ510" i="20"/>
  <c r="AJ511" i="20"/>
  <c r="AJ512" i="20"/>
  <c r="AJ513" i="20"/>
  <c r="AJ514" i="20"/>
  <c r="AJ515" i="20"/>
  <c r="AJ516" i="20"/>
  <c r="AJ517" i="20"/>
  <c r="AJ518" i="20"/>
  <c r="AJ519" i="20"/>
  <c r="AJ520" i="20"/>
  <c r="AJ521" i="20"/>
  <c r="AJ522" i="20"/>
  <c r="AJ523" i="20"/>
  <c r="AJ524" i="20"/>
  <c r="AJ525" i="20"/>
  <c r="AJ526" i="20"/>
  <c r="AJ527" i="20"/>
  <c r="AJ528" i="20"/>
  <c r="AJ529" i="20"/>
  <c r="AJ530" i="20"/>
  <c r="AJ531" i="20"/>
  <c r="AJ532" i="20"/>
  <c r="AJ533" i="20"/>
  <c r="AJ534" i="20"/>
  <c r="AJ535" i="20"/>
  <c r="AJ536" i="20"/>
  <c r="AJ537" i="20"/>
  <c r="AJ538" i="20"/>
  <c r="AJ539" i="20"/>
  <c r="AJ540" i="20"/>
  <c r="AJ541" i="20"/>
  <c r="AJ542" i="20"/>
  <c r="AJ543" i="20"/>
  <c r="AJ544" i="20"/>
  <c r="AJ545" i="20"/>
  <c r="AJ546" i="20"/>
  <c r="AJ547" i="20"/>
  <c r="AJ548" i="20"/>
  <c r="AJ549" i="20"/>
  <c r="AJ550" i="20"/>
  <c r="AJ551" i="20"/>
  <c r="AJ552" i="20"/>
  <c r="AJ553" i="20"/>
  <c r="AJ554" i="20"/>
  <c r="AJ555" i="20"/>
  <c r="AJ556" i="20"/>
  <c r="AJ557" i="20"/>
  <c r="AJ558" i="20"/>
  <c r="AJ559" i="20"/>
  <c r="AJ560" i="20"/>
  <c r="AJ561" i="20"/>
  <c r="AJ562" i="20"/>
  <c r="AJ563" i="20"/>
  <c r="AJ564" i="20"/>
  <c r="AJ565" i="20"/>
  <c r="AI2" i="20"/>
  <c r="AI3" i="20"/>
  <c r="AI4" i="20"/>
  <c r="AI5" i="20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193" i="20"/>
  <c r="AI194" i="20"/>
  <c r="AI195" i="20"/>
  <c r="AI196" i="20"/>
  <c r="AI197" i="20"/>
  <c r="AI198" i="20"/>
  <c r="AI199" i="20"/>
  <c r="AI200" i="20"/>
  <c r="AI201" i="20"/>
  <c r="AI202" i="20"/>
  <c r="AI203" i="20"/>
  <c r="AI204" i="20"/>
  <c r="AI205" i="20"/>
  <c r="AI206" i="20"/>
  <c r="AI207" i="20"/>
  <c r="AI208" i="20"/>
  <c r="AI209" i="20"/>
  <c r="AI210" i="20"/>
  <c r="AI211" i="20"/>
  <c r="AI212" i="20"/>
  <c r="AI213" i="20"/>
  <c r="AI214" i="20"/>
  <c r="AI215" i="20"/>
  <c r="AI216" i="20"/>
  <c r="AI217" i="20"/>
  <c r="AI218" i="20"/>
  <c r="AI219" i="20"/>
  <c r="AI220" i="20"/>
  <c r="AI221" i="20"/>
  <c r="AI222" i="20"/>
  <c r="AI223" i="20"/>
  <c r="AI224" i="20"/>
  <c r="AI225" i="20"/>
  <c r="AI226" i="20"/>
  <c r="AI227" i="20"/>
  <c r="AI228" i="20"/>
  <c r="AI229" i="20"/>
  <c r="AI230" i="20"/>
  <c r="AI231" i="20"/>
  <c r="AI232" i="20"/>
  <c r="AI233" i="20"/>
  <c r="AI234" i="20"/>
  <c r="AI235" i="20"/>
  <c r="AI236" i="20"/>
  <c r="AI237" i="20"/>
  <c r="AI238" i="20"/>
  <c r="AI239" i="20"/>
  <c r="AI240" i="20"/>
  <c r="AI241" i="20"/>
  <c r="AI242" i="20"/>
  <c r="AI243" i="20"/>
  <c r="AI244" i="20"/>
  <c r="AI245" i="20"/>
  <c r="AI246" i="20"/>
  <c r="AI247" i="20"/>
  <c r="AI248" i="20"/>
  <c r="AI249" i="20"/>
  <c r="AI250" i="20"/>
  <c r="AI251" i="20"/>
  <c r="AI252" i="20"/>
  <c r="AI253" i="20"/>
  <c r="AI254" i="20"/>
  <c r="AI255" i="20"/>
  <c r="AI256" i="20"/>
  <c r="AI257" i="20"/>
  <c r="AI258" i="20"/>
  <c r="AI259" i="20"/>
  <c r="AI260" i="20"/>
  <c r="AI261" i="20"/>
  <c r="AI262" i="20"/>
  <c r="AI263" i="20"/>
  <c r="AI264" i="20"/>
  <c r="AI265" i="20"/>
  <c r="AI266" i="20"/>
  <c r="AI267" i="20"/>
  <c r="AI268" i="20"/>
  <c r="AI269" i="20"/>
  <c r="AI270" i="20"/>
  <c r="AI271" i="20"/>
  <c r="AI272" i="20"/>
  <c r="AI273" i="20"/>
  <c r="AI274" i="20"/>
  <c r="AI275" i="20"/>
  <c r="AI276" i="20"/>
  <c r="AI277" i="20"/>
  <c r="AI278" i="20"/>
  <c r="AI279" i="20"/>
  <c r="AI280" i="20"/>
  <c r="AI281" i="20"/>
  <c r="AI282" i="20"/>
  <c r="AI283" i="20"/>
  <c r="AI284" i="20"/>
  <c r="AI285" i="20"/>
  <c r="AI286" i="20"/>
  <c r="AI287" i="20"/>
  <c r="AI288" i="20"/>
  <c r="AI289" i="20"/>
  <c r="AI290" i="20"/>
  <c r="AI291" i="20"/>
  <c r="AI292" i="20"/>
  <c r="AI293" i="20"/>
  <c r="AI294" i="20"/>
  <c r="AI295" i="20"/>
  <c r="AI296" i="20"/>
  <c r="AI297" i="20"/>
  <c r="AI298" i="20"/>
  <c r="AI299" i="20"/>
  <c r="AI300" i="20"/>
  <c r="AI301" i="20"/>
  <c r="AI302" i="20"/>
  <c r="AI303" i="20"/>
  <c r="AI304" i="20"/>
  <c r="AI305" i="20"/>
  <c r="AI306" i="20"/>
  <c r="AI307" i="20"/>
  <c r="AI308" i="20"/>
  <c r="AI309" i="20"/>
  <c r="AI310" i="20"/>
  <c r="AI311" i="20"/>
  <c r="AI312" i="20"/>
  <c r="AI313" i="20"/>
  <c r="AI314" i="20"/>
  <c r="AI315" i="20"/>
  <c r="AI316" i="20"/>
  <c r="AI317" i="20"/>
  <c r="AI318" i="20"/>
  <c r="AI319" i="20"/>
  <c r="AI320" i="20"/>
  <c r="AI321" i="20"/>
  <c r="AI322" i="20"/>
  <c r="AI323" i="20"/>
  <c r="AI324" i="20"/>
  <c r="AI325" i="20"/>
  <c r="AI326" i="20"/>
  <c r="AI327" i="20"/>
  <c r="AI328" i="20"/>
  <c r="AI329" i="20"/>
  <c r="AI330" i="20"/>
  <c r="AI331" i="20"/>
  <c r="AI332" i="20"/>
  <c r="AI333" i="20"/>
  <c r="AI334" i="20"/>
  <c r="AI335" i="20"/>
  <c r="AI336" i="20"/>
  <c r="AI337" i="20"/>
  <c r="AI338" i="20"/>
  <c r="AI339" i="20"/>
  <c r="AI340" i="20"/>
  <c r="AI341" i="20"/>
  <c r="AI342" i="20"/>
  <c r="AI343" i="20"/>
  <c r="AI344" i="20"/>
  <c r="AI345" i="20"/>
  <c r="AI346" i="20"/>
  <c r="AI347" i="20"/>
  <c r="AI348" i="20"/>
  <c r="AI349" i="20"/>
  <c r="AI350" i="20"/>
  <c r="AI351" i="20"/>
  <c r="AI352" i="20"/>
  <c r="AI353" i="20"/>
  <c r="AI354" i="20"/>
  <c r="AI355" i="20"/>
  <c r="AI356" i="20"/>
  <c r="AI357" i="20"/>
  <c r="AI358" i="20"/>
  <c r="AI359" i="20"/>
  <c r="AI360" i="20"/>
  <c r="AI361" i="20"/>
  <c r="AI362" i="20"/>
  <c r="AI363" i="20"/>
  <c r="AI364" i="20"/>
  <c r="AI365" i="20"/>
  <c r="AI366" i="20"/>
  <c r="AI367" i="20"/>
  <c r="AI368" i="20"/>
  <c r="AI369" i="20"/>
  <c r="AI370" i="20"/>
  <c r="AI371" i="20"/>
  <c r="AI372" i="20"/>
  <c r="AI373" i="20"/>
  <c r="AI374" i="20"/>
  <c r="AI375" i="20"/>
  <c r="AI376" i="20"/>
  <c r="AI377" i="20"/>
  <c r="AI378" i="20"/>
  <c r="AI379" i="20"/>
  <c r="AI380" i="20"/>
  <c r="AI381" i="20"/>
  <c r="AI382" i="20"/>
  <c r="AI383" i="20"/>
  <c r="AI384" i="20"/>
  <c r="AI385" i="20"/>
  <c r="AI386" i="20"/>
  <c r="AI387" i="20"/>
  <c r="AI388" i="20"/>
  <c r="AI389" i="20"/>
  <c r="AI390" i="20"/>
  <c r="AI391" i="20"/>
  <c r="AI392" i="20"/>
  <c r="AI393" i="20"/>
  <c r="AI394" i="20"/>
  <c r="AI395" i="20"/>
  <c r="AI396" i="20"/>
  <c r="AI397" i="20"/>
  <c r="AI398" i="20"/>
  <c r="AI399" i="20"/>
  <c r="AI400" i="20"/>
  <c r="AI401" i="20"/>
  <c r="AI402" i="20"/>
  <c r="AI403" i="20"/>
  <c r="AI404" i="20"/>
  <c r="AI405" i="20"/>
  <c r="AI406" i="20"/>
  <c r="AI407" i="20"/>
  <c r="AI408" i="20"/>
  <c r="AI409" i="20"/>
  <c r="AI410" i="20"/>
  <c r="AI411" i="20"/>
  <c r="AI412" i="20"/>
  <c r="AI413" i="20"/>
  <c r="AI414" i="20"/>
  <c r="AI415" i="20"/>
  <c r="AI416" i="20"/>
  <c r="AI417" i="20"/>
  <c r="AI418" i="20"/>
  <c r="AI419" i="20"/>
  <c r="AI420" i="20"/>
  <c r="AI421" i="20"/>
  <c r="AI422" i="20"/>
  <c r="AI423" i="20"/>
  <c r="AI424" i="20"/>
  <c r="AI425" i="20"/>
  <c r="AI426" i="20"/>
  <c r="AI427" i="20"/>
  <c r="AI428" i="20"/>
  <c r="AI429" i="20"/>
  <c r="AI430" i="20"/>
  <c r="AI431" i="20"/>
  <c r="AI432" i="20"/>
  <c r="AI433" i="20"/>
  <c r="AI434" i="20"/>
  <c r="AI435" i="20"/>
  <c r="AI436" i="20"/>
  <c r="AI437" i="20"/>
  <c r="AI438" i="20"/>
  <c r="AI439" i="20"/>
  <c r="AI440" i="20"/>
  <c r="AI441" i="20"/>
  <c r="AI442" i="20"/>
  <c r="AI443" i="20"/>
  <c r="AI444" i="20"/>
  <c r="AI445" i="20"/>
  <c r="AI446" i="20"/>
  <c r="AI447" i="20"/>
  <c r="AI448" i="20"/>
  <c r="AI449" i="20"/>
  <c r="AI450" i="20"/>
  <c r="AI451" i="20"/>
  <c r="AI452" i="20"/>
  <c r="AI453" i="20"/>
  <c r="AI454" i="20"/>
  <c r="AI455" i="20"/>
  <c r="AI456" i="20"/>
  <c r="AI457" i="20"/>
  <c r="AI458" i="20"/>
  <c r="AI459" i="20"/>
  <c r="AI460" i="20"/>
  <c r="AI461" i="20"/>
  <c r="AI462" i="20"/>
  <c r="AI463" i="20"/>
  <c r="AI464" i="20"/>
  <c r="AI465" i="20"/>
  <c r="AI466" i="20"/>
  <c r="AI467" i="20"/>
  <c r="AI468" i="20"/>
  <c r="AI469" i="20"/>
  <c r="AI470" i="20"/>
  <c r="AI471" i="20"/>
  <c r="AI472" i="20"/>
  <c r="AI473" i="20"/>
  <c r="AI474" i="20"/>
  <c r="AI475" i="20"/>
  <c r="AI476" i="20"/>
  <c r="AI477" i="20"/>
  <c r="AI478" i="20"/>
  <c r="AI479" i="20"/>
  <c r="AI480" i="20"/>
  <c r="AI481" i="20"/>
  <c r="AI482" i="20"/>
  <c r="AI483" i="20"/>
  <c r="AI484" i="20"/>
  <c r="AI485" i="20"/>
  <c r="AI486" i="20"/>
  <c r="AI487" i="20"/>
  <c r="AI488" i="20"/>
  <c r="AI489" i="20"/>
  <c r="AI490" i="20"/>
  <c r="AI491" i="20"/>
  <c r="AI492" i="20"/>
  <c r="AI493" i="20"/>
  <c r="AI494" i="20"/>
  <c r="AI495" i="20"/>
  <c r="AI496" i="20"/>
  <c r="AI497" i="20"/>
  <c r="AI498" i="20"/>
  <c r="AI499" i="20"/>
  <c r="AI500" i="20"/>
  <c r="AI501" i="20"/>
  <c r="AI502" i="20"/>
  <c r="AI503" i="20"/>
  <c r="AI504" i="20"/>
  <c r="AI505" i="20"/>
  <c r="AI506" i="20"/>
  <c r="AI507" i="20"/>
  <c r="AI508" i="20"/>
  <c r="AI509" i="20"/>
  <c r="AI510" i="20"/>
  <c r="AI511" i="20"/>
  <c r="AI512" i="20"/>
  <c r="AI513" i="20"/>
  <c r="AI514" i="20"/>
  <c r="AI515" i="20"/>
  <c r="AI516" i="20"/>
  <c r="AI517" i="20"/>
  <c r="AI518" i="20"/>
  <c r="AI519" i="20"/>
  <c r="AI520" i="20"/>
  <c r="AI521" i="20"/>
  <c r="AI522" i="20"/>
  <c r="AI523" i="20"/>
  <c r="AI524" i="20"/>
  <c r="AI525" i="20"/>
  <c r="AI526" i="20"/>
  <c r="AI527" i="20"/>
  <c r="AI528" i="20"/>
  <c r="AI529" i="20"/>
  <c r="AI530" i="20"/>
  <c r="AI531" i="20"/>
  <c r="AI532" i="20"/>
  <c r="AI533" i="20"/>
  <c r="AI534" i="20"/>
  <c r="AI535" i="20"/>
  <c r="AI536" i="20"/>
  <c r="AI537" i="20"/>
  <c r="AI538" i="20"/>
  <c r="AI539" i="20"/>
  <c r="AI540" i="20"/>
  <c r="AI541" i="20"/>
  <c r="AI542" i="20"/>
  <c r="AI543" i="20"/>
  <c r="AI544" i="20"/>
  <c r="AI545" i="20"/>
  <c r="AI546" i="20"/>
  <c r="AI547" i="20"/>
  <c r="AI548" i="20"/>
  <c r="AI549" i="20"/>
  <c r="AI550" i="20"/>
  <c r="AI551" i="20"/>
  <c r="AI552" i="20"/>
  <c r="AI553" i="20"/>
  <c r="AI554" i="20"/>
  <c r="AI555" i="20"/>
  <c r="AI556" i="20"/>
  <c r="AI557" i="20"/>
  <c r="AI558" i="20"/>
  <c r="AI559" i="20"/>
  <c r="AI560" i="20"/>
  <c r="AI561" i="20"/>
  <c r="AI562" i="20"/>
  <c r="AI563" i="20"/>
  <c r="AI564" i="20"/>
  <c r="AI565" i="20"/>
  <c r="AH2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193" i="20"/>
  <c r="AH194" i="20"/>
  <c r="AH195" i="20"/>
  <c r="AH196" i="20"/>
  <c r="AH197" i="20"/>
  <c r="AH198" i="20"/>
  <c r="AH199" i="20"/>
  <c r="AH200" i="20"/>
  <c r="AH201" i="20"/>
  <c r="AH202" i="20"/>
  <c r="AH203" i="20"/>
  <c r="AH204" i="20"/>
  <c r="AH205" i="20"/>
  <c r="AH206" i="20"/>
  <c r="AH207" i="20"/>
  <c r="AH208" i="20"/>
  <c r="AH209" i="20"/>
  <c r="AH210" i="20"/>
  <c r="AH211" i="20"/>
  <c r="AH212" i="20"/>
  <c r="AH213" i="20"/>
  <c r="AH214" i="20"/>
  <c r="AH215" i="20"/>
  <c r="AH216" i="20"/>
  <c r="AH217" i="20"/>
  <c r="AH218" i="20"/>
  <c r="AH219" i="20"/>
  <c r="AH220" i="20"/>
  <c r="AH221" i="20"/>
  <c r="AH222" i="20"/>
  <c r="AH223" i="20"/>
  <c r="AH224" i="20"/>
  <c r="AH225" i="20"/>
  <c r="AH226" i="20"/>
  <c r="AH227" i="20"/>
  <c r="AH228" i="20"/>
  <c r="AH229" i="20"/>
  <c r="AH230" i="20"/>
  <c r="AH231" i="20"/>
  <c r="AH232" i="20"/>
  <c r="AH233" i="20"/>
  <c r="AH234" i="20"/>
  <c r="AH235" i="20"/>
  <c r="AH236" i="20"/>
  <c r="AH237" i="20"/>
  <c r="AH238" i="20"/>
  <c r="AH239" i="20"/>
  <c r="AH240" i="20"/>
  <c r="AH241" i="20"/>
  <c r="AH242" i="20"/>
  <c r="AH243" i="20"/>
  <c r="AH244" i="20"/>
  <c r="AH245" i="20"/>
  <c r="AH246" i="20"/>
  <c r="AH247" i="20"/>
  <c r="AH248" i="20"/>
  <c r="AH249" i="20"/>
  <c r="AH250" i="20"/>
  <c r="AH251" i="20"/>
  <c r="AH252" i="20"/>
  <c r="AH253" i="20"/>
  <c r="AH254" i="20"/>
  <c r="AH255" i="20"/>
  <c r="AH256" i="20"/>
  <c r="AH257" i="20"/>
  <c r="AH258" i="20"/>
  <c r="AH259" i="20"/>
  <c r="AH260" i="20"/>
  <c r="AH261" i="20"/>
  <c r="AH262" i="20"/>
  <c r="AH263" i="20"/>
  <c r="AH264" i="20"/>
  <c r="AH265" i="20"/>
  <c r="AH266" i="20"/>
  <c r="AH267" i="20"/>
  <c r="AH268" i="20"/>
  <c r="AH269" i="20"/>
  <c r="AH270" i="20"/>
  <c r="AH271" i="20"/>
  <c r="AH272" i="20"/>
  <c r="AH273" i="20"/>
  <c r="AH274" i="20"/>
  <c r="AH275" i="20"/>
  <c r="AH276" i="20"/>
  <c r="AH277" i="20"/>
  <c r="AH278" i="20"/>
  <c r="AH279" i="20"/>
  <c r="AH280" i="20"/>
  <c r="AH281" i="20"/>
  <c r="AH282" i="20"/>
  <c r="AH283" i="20"/>
  <c r="AH284" i="20"/>
  <c r="AH285" i="20"/>
  <c r="AH286" i="20"/>
  <c r="AH287" i="20"/>
  <c r="AH288" i="20"/>
  <c r="AH289" i="20"/>
  <c r="AH290" i="20"/>
  <c r="AH291" i="20"/>
  <c r="AH292" i="20"/>
  <c r="AH293" i="20"/>
  <c r="AH294" i="20"/>
  <c r="AH295" i="20"/>
  <c r="AH296" i="20"/>
  <c r="AH297" i="20"/>
  <c r="AH298" i="20"/>
  <c r="AH299" i="20"/>
  <c r="AH300" i="20"/>
  <c r="AH301" i="20"/>
  <c r="AH302" i="20"/>
  <c r="AH303" i="20"/>
  <c r="AH304" i="20"/>
  <c r="AH305" i="20"/>
  <c r="AH306" i="20"/>
  <c r="AH307" i="20"/>
  <c r="AH308" i="20"/>
  <c r="AH309" i="20"/>
  <c r="AH310" i="20"/>
  <c r="AH311" i="20"/>
  <c r="AH312" i="20"/>
  <c r="AH313" i="20"/>
  <c r="AH314" i="20"/>
  <c r="AH315" i="20"/>
  <c r="AH316" i="20"/>
  <c r="AH317" i="20"/>
  <c r="AH318" i="20"/>
  <c r="AH319" i="20"/>
  <c r="AH320" i="20"/>
  <c r="AH321" i="20"/>
  <c r="AH322" i="20"/>
  <c r="AH323" i="20"/>
  <c r="AH324" i="20"/>
  <c r="AH325" i="20"/>
  <c r="AH326" i="20"/>
  <c r="AH327" i="20"/>
  <c r="AH328" i="20"/>
  <c r="AH329" i="20"/>
  <c r="AH330" i="20"/>
  <c r="AH331" i="20"/>
  <c r="AH332" i="20"/>
  <c r="AH333" i="20"/>
  <c r="AH334" i="20"/>
  <c r="AH335" i="20"/>
  <c r="AH336" i="20"/>
  <c r="AH337" i="20"/>
  <c r="AH338" i="20"/>
  <c r="AH339" i="20"/>
  <c r="AH340" i="20"/>
  <c r="AH341" i="20"/>
  <c r="AH342" i="20"/>
  <c r="AH343" i="20"/>
  <c r="AH344" i="20"/>
  <c r="AH345" i="20"/>
  <c r="AH346" i="20"/>
  <c r="AH347" i="20"/>
  <c r="AH348" i="20"/>
  <c r="AH349" i="20"/>
  <c r="AH350" i="20"/>
  <c r="AH351" i="20"/>
  <c r="AH352" i="20"/>
  <c r="AH353" i="20"/>
  <c r="AH354" i="20"/>
  <c r="AH355" i="20"/>
  <c r="AH356" i="20"/>
  <c r="AH357" i="20"/>
  <c r="AH358" i="20"/>
  <c r="AH359" i="20"/>
  <c r="AH360" i="20"/>
  <c r="AH361" i="20"/>
  <c r="AH362" i="20"/>
  <c r="AH363" i="20"/>
  <c r="AH364" i="20"/>
  <c r="AH365" i="20"/>
  <c r="AH366" i="20"/>
  <c r="AH367" i="20"/>
  <c r="AH368" i="20"/>
  <c r="AH369" i="20"/>
  <c r="AH370" i="20"/>
  <c r="AH371" i="20"/>
  <c r="AH372" i="20"/>
  <c r="AH373" i="20"/>
  <c r="AH374" i="20"/>
  <c r="AH375" i="20"/>
  <c r="AH376" i="20"/>
  <c r="AH377" i="20"/>
  <c r="AH378" i="20"/>
  <c r="AH379" i="20"/>
  <c r="AH380" i="20"/>
  <c r="AH381" i="20"/>
  <c r="AH382" i="20"/>
  <c r="AH383" i="20"/>
  <c r="AH384" i="20"/>
  <c r="AH385" i="20"/>
  <c r="AH386" i="20"/>
  <c r="AH387" i="20"/>
  <c r="AH388" i="20"/>
  <c r="AH389" i="20"/>
  <c r="AH390" i="20"/>
  <c r="AH391" i="20"/>
  <c r="AH392" i="20"/>
  <c r="AH393" i="20"/>
  <c r="AH394" i="20"/>
  <c r="AH395" i="20"/>
  <c r="AH396" i="20"/>
  <c r="AH397" i="20"/>
  <c r="AH398" i="20"/>
  <c r="AH399" i="20"/>
  <c r="AH400" i="20"/>
  <c r="AH401" i="20"/>
  <c r="AH402" i="20"/>
  <c r="AH403" i="20"/>
  <c r="AH404" i="20"/>
  <c r="AH405" i="20"/>
  <c r="AH406" i="20"/>
  <c r="AH407" i="20"/>
  <c r="AH408" i="20"/>
  <c r="AH409" i="20"/>
  <c r="AH410" i="20"/>
  <c r="AH411" i="20"/>
  <c r="AH412" i="20"/>
  <c r="AH413" i="20"/>
  <c r="AH414" i="20"/>
  <c r="AH415" i="20"/>
  <c r="AH416" i="20"/>
  <c r="AH417" i="20"/>
  <c r="AH418" i="20"/>
  <c r="AH419" i="20"/>
  <c r="AH420" i="20"/>
  <c r="AH421" i="20"/>
  <c r="AH422" i="20"/>
  <c r="AH423" i="20"/>
  <c r="AH424" i="20"/>
  <c r="AH425" i="20"/>
  <c r="AH426" i="20"/>
  <c r="AH427" i="20"/>
  <c r="AH428" i="20"/>
  <c r="AH429" i="20"/>
  <c r="AH430" i="20"/>
  <c r="AH431" i="20"/>
  <c r="AH432" i="20"/>
  <c r="AH433" i="20"/>
  <c r="AH434" i="20"/>
  <c r="AH435" i="20"/>
  <c r="AH436" i="20"/>
  <c r="AH437" i="20"/>
  <c r="AH438" i="20"/>
  <c r="AH439" i="20"/>
  <c r="AH440" i="20"/>
  <c r="AH441" i="20"/>
  <c r="AH442" i="20"/>
  <c r="AH443" i="20"/>
  <c r="AH444" i="20"/>
  <c r="AH445" i="20"/>
  <c r="AH446" i="20"/>
  <c r="AH447" i="20"/>
  <c r="AH448" i="20"/>
  <c r="AH449" i="20"/>
  <c r="AH450" i="20"/>
  <c r="AH451" i="20"/>
  <c r="AH452" i="20"/>
  <c r="AH453" i="20"/>
  <c r="AH454" i="20"/>
  <c r="AH455" i="20"/>
  <c r="AH456" i="20"/>
  <c r="AH457" i="20"/>
  <c r="AH458" i="20"/>
  <c r="AH459" i="20"/>
  <c r="AH460" i="20"/>
  <c r="AH461" i="20"/>
  <c r="AH462" i="20"/>
  <c r="AH463" i="20"/>
  <c r="AH464" i="20"/>
  <c r="AH465" i="20"/>
  <c r="AH466" i="20"/>
  <c r="AH467" i="20"/>
  <c r="AH468" i="20"/>
  <c r="AH469" i="20"/>
  <c r="AH470" i="20"/>
  <c r="AH471" i="20"/>
  <c r="AH472" i="20"/>
  <c r="AH473" i="20"/>
  <c r="AH474" i="20"/>
  <c r="AH475" i="20"/>
  <c r="AH476" i="20"/>
  <c r="AH477" i="20"/>
  <c r="AH478" i="20"/>
  <c r="AH479" i="20"/>
  <c r="AH480" i="20"/>
  <c r="AH481" i="20"/>
  <c r="AH482" i="20"/>
  <c r="AH483" i="20"/>
  <c r="AH484" i="20"/>
  <c r="AH485" i="20"/>
  <c r="AH486" i="20"/>
  <c r="AH487" i="20"/>
  <c r="AH488" i="20"/>
  <c r="AH489" i="20"/>
  <c r="AH490" i="20"/>
  <c r="AH491" i="20"/>
  <c r="AH492" i="20"/>
  <c r="AH493" i="20"/>
  <c r="AH494" i="20"/>
  <c r="AH495" i="20"/>
  <c r="AH496" i="20"/>
  <c r="AH497" i="20"/>
  <c r="AH498" i="20"/>
  <c r="AH499" i="20"/>
  <c r="AH500" i="20"/>
  <c r="AH501" i="20"/>
  <c r="AH502" i="20"/>
  <c r="AH503" i="20"/>
  <c r="AH504" i="20"/>
  <c r="AH505" i="20"/>
  <c r="AH506" i="20"/>
  <c r="AH507" i="20"/>
  <c r="AH508" i="20"/>
  <c r="AH509" i="20"/>
  <c r="AH510" i="20"/>
  <c r="AH511" i="20"/>
  <c r="AH512" i="20"/>
  <c r="AH513" i="20"/>
  <c r="AH514" i="20"/>
  <c r="AH515" i="20"/>
  <c r="AH516" i="20"/>
  <c r="AH517" i="20"/>
  <c r="AH518" i="20"/>
  <c r="AH519" i="20"/>
  <c r="AH520" i="20"/>
  <c r="AH521" i="20"/>
  <c r="AH522" i="20"/>
  <c r="AH523" i="20"/>
  <c r="AH524" i="20"/>
  <c r="AH525" i="20"/>
  <c r="AH526" i="20"/>
  <c r="AH527" i="20"/>
  <c r="AH528" i="20"/>
  <c r="AH529" i="20"/>
  <c r="AH530" i="20"/>
  <c r="AH531" i="20"/>
  <c r="AH532" i="20"/>
  <c r="AH533" i="20"/>
  <c r="AH534" i="20"/>
  <c r="AH535" i="20"/>
  <c r="AH536" i="20"/>
  <c r="AH537" i="20"/>
  <c r="AH538" i="20"/>
  <c r="AH539" i="20"/>
  <c r="AH540" i="20"/>
  <c r="AH541" i="20"/>
  <c r="AH542" i="20"/>
  <c r="AH543" i="20"/>
  <c r="AH544" i="20"/>
  <c r="AH545" i="20"/>
  <c r="AH546" i="20"/>
  <c r="AH547" i="20"/>
  <c r="AH548" i="20"/>
  <c r="AH549" i="20"/>
  <c r="AH550" i="20"/>
  <c r="AH551" i="20"/>
  <c r="AH552" i="20"/>
  <c r="AH553" i="20"/>
  <c r="AH554" i="20"/>
  <c r="AH555" i="20"/>
  <c r="AH556" i="20"/>
  <c r="AH557" i="20"/>
  <c r="AH558" i="20"/>
  <c r="AH559" i="20"/>
  <c r="AH560" i="20"/>
  <c r="AH561" i="20"/>
  <c r="AH562" i="20"/>
  <c r="AH563" i="20"/>
  <c r="AH564" i="20"/>
  <c r="AH565" i="20"/>
  <c r="AG2" i="20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211" i="20"/>
  <c r="AG212" i="20"/>
  <c r="AG213" i="20"/>
  <c r="AG214" i="20"/>
  <c r="AG215" i="20"/>
  <c r="AG216" i="20"/>
  <c r="AG217" i="20"/>
  <c r="AG218" i="20"/>
  <c r="AG219" i="20"/>
  <c r="AG220" i="20"/>
  <c r="AG221" i="20"/>
  <c r="AG222" i="20"/>
  <c r="AG223" i="20"/>
  <c r="AG224" i="20"/>
  <c r="AG225" i="20"/>
  <c r="AG226" i="20"/>
  <c r="AG227" i="20"/>
  <c r="AG228" i="20"/>
  <c r="AG229" i="20"/>
  <c r="AG230" i="20"/>
  <c r="AG231" i="20"/>
  <c r="AG232" i="20"/>
  <c r="AG233" i="20"/>
  <c r="AG234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AG248" i="20"/>
  <c r="AG249" i="20"/>
  <c r="AG250" i="20"/>
  <c r="AG251" i="20"/>
  <c r="AG252" i="20"/>
  <c r="AG253" i="20"/>
  <c r="AG254" i="20"/>
  <c r="AG255" i="20"/>
  <c r="AG256" i="20"/>
  <c r="AG257" i="20"/>
  <c r="AG258" i="20"/>
  <c r="AG259" i="20"/>
  <c r="AG260" i="20"/>
  <c r="AG261" i="20"/>
  <c r="AG262" i="20"/>
  <c r="AG263" i="20"/>
  <c r="AG264" i="20"/>
  <c r="AG265" i="20"/>
  <c r="AG266" i="20"/>
  <c r="AG267" i="20"/>
  <c r="AG268" i="20"/>
  <c r="AG269" i="20"/>
  <c r="AG270" i="20"/>
  <c r="AG271" i="20"/>
  <c r="AG272" i="20"/>
  <c r="AG273" i="20"/>
  <c r="AG274" i="20"/>
  <c r="AG275" i="20"/>
  <c r="AG276" i="20"/>
  <c r="AG277" i="20"/>
  <c r="AG278" i="20"/>
  <c r="AG279" i="20"/>
  <c r="AG280" i="20"/>
  <c r="AG281" i="20"/>
  <c r="AG282" i="20"/>
  <c r="AG283" i="20"/>
  <c r="AG284" i="20"/>
  <c r="AG285" i="20"/>
  <c r="AG286" i="20"/>
  <c r="AG287" i="20"/>
  <c r="AG288" i="20"/>
  <c r="AG289" i="20"/>
  <c r="AG290" i="20"/>
  <c r="AG291" i="20"/>
  <c r="AG292" i="20"/>
  <c r="AG293" i="20"/>
  <c r="AG294" i="20"/>
  <c r="AG295" i="20"/>
  <c r="AG296" i="20"/>
  <c r="AG297" i="20"/>
  <c r="AG298" i="20"/>
  <c r="AG299" i="20"/>
  <c r="AG300" i="20"/>
  <c r="AG301" i="20"/>
  <c r="AG302" i="20"/>
  <c r="AG303" i="20"/>
  <c r="AG304" i="20"/>
  <c r="AG305" i="20"/>
  <c r="AG306" i="20"/>
  <c r="AG307" i="20"/>
  <c r="AG308" i="20"/>
  <c r="AG309" i="20"/>
  <c r="AG310" i="20"/>
  <c r="AG311" i="20"/>
  <c r="AG312" i="20"/>
  <c r="AG313" i="20"/>
  <c r="AG314" i="20"/>
  <c r="AG315" i="20"/>
  <c r="AG316" i="20"/>
  <c r="AG317" i="20"/>
  <c r="AG318" i="20"/>
  <c r="AG319" i="20"/>
  <c r="AG320" i="20"/>
  <c r="AG321" i="20"/>
  <c r="AG322" i="20"/>
  <c r="AG323" i="20"/>
  <c r="AG324" i="20"/>
  <c r="AG325" i="20"/>
  <c r="AG326" i="20"/>
  <c r="AG327" i="20"/>
  <c r="AG328" i="20"/>
  <c r="AG329" i="20"/>
  <c r="AG330" i="20"/>
  <c r="AG331" i="20"/>
  <c r="AG332" i="20"/>
  <c r="AG333" i="20"/>
  <c r="AG334" i="20"/>
  <c r="AG335" i="20"/>
  <c r="AG336" i="20"/>
  <c r="AG337" i="20"/>
  <c r="AG338" i="20"/>
  <c r="AG339" i="20"/>
  <c r="AG340" i="20"/>
  <c r="AG341" i="20"/>
  <c r="AG342" i="20"/>
  <c r="AG343" i="20"/>
  <c r="AG344" i="20"/>
  <c r="AG345" i="20"/>
  <c r="AG346" i="20"/>
  <c r="AG347" i="20"/>
  <c r="AG348" i="20"/>
  <c r="AG349" i="20"/>
  <c r="AG350" i="20"/>
  <c r="AG351" i="20"/>
  <c r="AG352" i="20"/>
  <c r="AG353" i="20"/>
  <c r="AG354" i="20"/>
  <c r="AG355" i="20"/>
  <c r="AG356" i="20"/>
  <c r="AG357" i="20"/>
  <c r="AG358" i="20"/>
  <c r="AG359" i="20"/>
  <c r="AG360" i="20"/>
  <c r="AG361" i="20"/>
  <c r="AG362" i="20"/>
  <c r="AG363" i="20"/>
  <c r="AG364" i="20"/>
  <c r="AG365" i="20"/>
  <c r="AG366" i="20"/>
  <c r="AG367" i="20"/>
  <c r="AG368" i="20"/>
  <c r="AG369" i="20"/>
  <c r="AG370" i="20"/>
  <c r="AG371" i="20"/>
  <c r="AG372" i="20"/>
  <c r="AG373" i="20"/>
  <c r="AG374" i="20"/>
  <c r="AG375" i="20"/>
  <c r="AG376" i="20"/>
  <c r="AG377" i="20"/>
  <c r="AG378" i="20"/>
  <c r="AG379" i="20"/>
  <c r="AG380" i="20"/>
  <c r="AG381" i="20"/>
  <c r="AG382" i="20"/>
  <c r="AG383" i="20"/>
  <c r="AG384" i="20"/>
  <c r="AG385" i="20"/>
  <c r="AG386" i="20"/>
  <c r="AG387" i="20"/>
  <c r="AG388" i="20"/>
  <c r="AG389" i="20"/>
  <c r="AG390" i="20"/>
  <c r="AG391" i="20"/>
  <c r="AG392" i="20"/>
  <c r="AG393" i="20"/>
  <c r="AG394" i="20"/>
  <c r="AG395" i="20"/>
  <c r="AG396" i="20"/>
  <c r="AG397" i="20"/>
  <c r="AG398" i="20"/>
  <c r="AG399" i="20"/>
  <c r="AG400" i="20"/>
  <c r="AG401" i="20"/>
  <c r="AG402" i="20"/>
  <c r="AG403" i="20"/>
  <c r="AG404" i="20"/>
  <c r="AG405" i="20"/>
  <c r="AG406" i="20"/>
  <c r="AG407" i="20"/>
  <c r="AG408" i="20"/>
  <c r="AG409" i="20"/>
  <c r="AG410" i="20"/>
  <c r="AG411" i="20"/>
  <c r="AG412" i="20"/>
  <c r="AG413" i="20"/>
  <c r="AG414" i="20"/>
  <c r="AG415" i="20"/>
  <c r="AG416" i="20"/>
  <c r="AG417" i="20"/>
  <c r="AG418" i="20"/>
  <c r="AG419" i="20"/>
  <c r="AG420" i="20"/>
  <c r="AG421" i="20"/>
  <c r="AG422" i="20"/>
  <c r="AG423" i="20"/>
  <c r="AG424" i="20"/>
  <c r="AG425" i="20"/>
  <c r="AG426" i="20"/>
  <c r="AG427" i="20"/>
  <c r="AG428" i="20"/>
  <c r="AG429" i="20"/>
  <c r="AG430" i="20"/>
  <c r="AG431" i="20"/>
  <c r="AG432" i="20"/>
  <c r="AG433" i="20"/>
  <c r="AG434" i="20"/>
  <c r="AG435" i="20"/>
  <c r="AG436" i="20"/>
  <c r="AG437" i="20"/>
  <c r="AG438" i="20"/>
  <c r="AG439" i="20"/>
  <c r="AG440" i="20"/>
  <c r="AG441" i="20"/>
  <c r="AG442" i="20"/>
  <c r="AG443" i="20"/>
  <c r="AG444" i="20"/>
  <c r="AG445" i="20"/>
  <c r="AG446" i="20"/>
  <c r="AG447" i="20"/>
  <c r="AG448" i="20"/>
  <c r="AG449" i="20"/>
  <c r="AG450" i="20"/>
  <c r="AG451" i="20"/>
  <c r="AG452" i="20"/>
  <c r="AG453" i="20"/>
  <c r="AG454" i="20"/>
  <c r="AG455" i="20"/>
  <c r="AG456" i="20"/>
  <c r="AG457" i="20"/>
  <c r="AG458" i="20"/>
  <c r="AG459" i="20"/>
  <c r="AG460" i="20"/>
  <c r="AG461" i="20"/>
  <c r="AG462" i="20"/>
  <c r="AG463" i="20"/>
  <c r="AG464" i="20"/>
  <c r="AG465" i="20"/>
  <c r="AG466" i="20"/>
  <c r="AG467" i="20"/>
  <c r="AG468" i="20"/>
  <c r="AG469" i="20"/>
  <c r="AG470" i="20"/>
  <c r="AG471" i="20"/>
  <c r="AG472" i="20"/>
  <c r="AG473" i="20"/>
  <c r="AG474" i="20"/>
  <c r="AG475" i="20"/>
  <c r="AG476" i="20"/>
  <c r="AG477" i="20"/>
  <c r="AG478" i="20"/>
  <c r="AG479" i="20"/>
  <c r="AG480" i="20"/>
  <c r="AG481" i="20"/>
  <c r="AG482" i="20"/>
  <c r="AG483" i="20"/>
  <c r="AG484" i="20"/>
  <c r="AG485" i="20"/>
  <c r="AG486" i="20"/>
  <c r="AG487" i="20"/>
  <c r="AG488" i="20"/>
  <c r="AG489" i="20"/>
  <c r="AG490" i="20"/>
  <c r="AG491" i="20"/>
  <c r="AG492" i="20"/>
  <c r="AG493" i="20"/>
  <c r="AG494" i="20"/>
  <c r="AG495" i="20"/>
  <c r="AG496" i="20"/>
  <c r="AG497" i="20"/>
  <c r="AG498" i="20"/>
  <c r="AG499" i="20"/>
  <c r="AG500" i="20"/>
  <c r="AG501" i="20"/>
  <c r="AG502" i="20"/>
  <c r="AG503" i="20"/>
  <c r="AG504" i="20"/>
  <c r="AG505" i="20"/>
  <c r="AG506" i="20"/>
  <c r="AG507" i="20"/>
  <c r="AG508" i="20"/>
  <c r="AG509" i="20"/>
  <c r="AG510" i="20"/>
  <c r="AG511" i="20"/>
  <c r="AG512" i="20"/>
  <c r="AG513" i="20"/>
  <c r="AG514" i="20"/>
  <c r="AG515" i="20"/>
  <c r="AG516" i="20"/>
  <c r="AG517" i="20"/>
  <c r="AG518" i="20"/>
  <c r="AG519" i="20"/>
  <c r="AG520" i="20"/>
  <c r="AG521" i="20"/>
  <c r="AG522" i="20"/>
  <c r="AG523" i="20"/>
  <c r="AG524" i="20"/>
  <c r="AG525" i="20"/>
  <c r="AG526" i="20"/>
  <c r="AG527" i="20"/>
  <c r="AG528" i="20"/>
  <c r="AG529" i="20"/>
  <c r="AG530" i="20"/>
  <c r="AG531" i="20"/>
  <c r="AG532" i="20"/>
  <c r="AG533" i="20"/>
  <c r="AG534" i="20"/>
  <c r="AG535" i="20"/>
  <c r="AG536" i="20"/>
  <c r="AG537" i="20"/>
  <c r="AG538" i="20"/>
  <c r="AG539" i="20"/>
  <c r="AG540" i="20"/>
  <c r="AG541" i="20"/>
  <c r="AG542" i="20"/>
  <c r="AG543" i="20"/>
  <c r="AG544" i="20"/>
  <c r="AG545" i="20"/>
  <c r="AG546" i="20"/>
  <c r="AG547" i="20"/>
  <c r="AG548" i="20"/>
  <c r="AG549" i="20"/>
  <c r="AG550" i="20"/>
  <c r="AG551" i="20"/>
  <c r="AG552" i="20"/>
  <c r="AG553" i="20"/>
  <c r="AG554" i="20"/>
  <c r="AG555" i="20"/>
  <c r="AG556" i="20"/>
  <c r="AG557" i="20"/>
  <c r="AG558" i="20"/>
  <c r="AG559" i="20"/>
  <c r="AG560" i="20"/>
  <c r="AG561" i="20"/>
  <c r="AG562" i="20"/>
  <c r="AG563" i="20"/>
  <c r="AG564" i="20"/>
  <c r="AG565" i="20"/>
  <c r="AF2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E2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E337" i="20"/>
  <c r="AE338" i="20"/>
  <c r="AE339" i="20"/>
  <c r="AE340" i="20"/>
  <c r="AE341" i="20"/>
  <c r="AE342" i="20"/>
  <c r="AE343" i="20"/>
  <c r="AE344" i="20"/>
  <c r="AE345" i="20"/>
  <c r="AE346" i="20"/>
  <c r="AE347" i="20"/>
  <c r="AE348" i="20"/>
  <c r="AE349" i="20"/>
  <c r="AE350" i="20"/>
  <c r="AE351" i="20"/>
  <c r="AE352" i="20"/>
  <c r="AE353" i="20"/>
  <c r="AE354" i="20"/>
  <c r="AE355" i="20"/>
  <c r="AE356" i="20"/>
  <c r="AE357" i="20"/>
  <c r="AE358" i="20"/>
  <c r="AE359" i="20"/>
  <c r="AE360" i="20"/>
  <c r="AE361" i="20"/>
  <c r="AE362" i="20"/>
  <c r="AE363" i="20"/>
  <c r="AE364" i="20"/>
  <c r="AE365" i="20"/>
  <c r="AE366" i="20"/>
  <c r="AE367" i="20"/>
  <c r="AE368" i="20"/>
  <c r="AE369" i="20"/>
  <c r="AE370" i="20"/>
  <c r="AE371" i="20"/>
  <c r="AE372" i="20"/>
  <c r="AE373" i="20"/>
  <c r="AE374" i="20"/>
  <c r="AE375" i="20"/>
  <c r="AE376" i="20"/>
  <c r="AE377" i="20"/>
  <c r="AE378" i="20"/>
  <c r="AE379" i="20"/>
  <c r="AE380" i="20"/>
  <c r="AE381" i="20"/>
  <c r="AE382" i="20"/>
  <c r="AE383" i="20"/>
  <c r="AE384" i="20"/>
  <c r="AE385" i="20"/>
  <c r="AE386" i="20"/>
  <c r="AE387" i="20"/>
  <c r="AE388" i="20"/>
  <c r="AE389" i="20"/>
  <c r="AE390" i="20"/>
  <c r="AE391" i="20"/>
  <c r="AE392" i="20"/>
  <c r="AE393" i="20"/>
  <c r="AE394" i="20"/>
  <c r="AE395" i="20"/>
  <c r="AE396" i="20"/>
  <c r="AE397" i="20"/>
  <c r="AE398" i="20"/>
  <c r="AE399" i="20"/>
  <c r="AE400" i="20"/>
  <c r="AE401" i="20"/>
  <c r="AE402" i="20"/>
  <c r="AE403" i="20"/>
  <c r="AE404" i="20"/>
  <c r="AE405" i="20"/>
  <c r="AE406" i="20"/>
  <c r="AE407" i="20"/>
  <c r="AE408" i="20"/>
  <c r="AE409" i="20"/>
  <c r="AE410" i="20"/>
  <c r="AE411" i="20"/>
  <c r="AE412" i="20"/>
  <c r="AE413" i="20"/>
  <c r="AE414" i="20"/>
  <c r="AE415" i="20"/>
  <c r="AE416" i="20"/>
  <c r="AE417" i="20"/>
  <c r="AE418" i="20"/>
  <c r="AE419" i="20"/>
  <c r="AE420" i="20"/>
  <c r="AE421" i="20"/>
  <c r="AE422" i="20"/>
  <c r="AE423" i="20"/>
  <c r="AE424" i="20"/>
  <c r="AE425" i="20"/>
  <c r="AE426" i="20"/>
  <c r="AE427" i="20"/>
  <c r="AE428" i="20"/>
  <c r="AE429" i="20"/>
  <c r="AE430" i="20"/>
  <c r="AE431" i="20"/>
  <c r="AE432" i="20"/>
  <c r="AE433" i="20"/>
  <c r="AE434" i="20"/>
  <c r="AE435" i="20"/>
  <c r="AE436" i="20"/>
  <c r="AE437" i="20"/>
  <c r="AE438" i="20"/>
  <c r="AE439" i="20"/>
  <c r="AE440" i="20"/>
  <c r="AE441" i="20"/>
  <c r="AE442" i="20"/>
  <c r="AE443" i="20"/>
  <c r="AE444" i="20"/>
  <c r="AE445" i="20"/>
  <c r="AE446" i="20"/>
  <c r="AE447" i="20"/>
  <c r="AE448" i="20"/>
  <c r="AE449" i="20"/>
  <c r="AE450" i="20"/>
  <c r="AE451" i="20"/>
  <c r="AE452" i="20"/>
  <c r="AE453" i="20"/>
  <c r="AE454" i="20"/>
  <c r="AE455" i="20"/>
  <c r="AE456" i="20"/>
  <c r="AE457" i="20"/>
  <c r="AE458" i="20"/>
  <c r="AE459" i="20"/>
  <c r="AE460" i="20"/>
  <c r="AE461" i="20"/>
  <c r="AE462" i="20"/>
  <c r="AE463" i="20"/>
  <c r="AE464" i="20"/>
  <c r="AE465" i="20"/>
  <c r="AE466" i="20"/>
  <c r="AE467" i="20"/>
  <c r="AE468" i="20"/>
  <c r="AE469" i="20"/>
  <c r="AE470" i="20"/>
  <c r="AE471" i="20"/>
  <c r="AE472" i="20"/>
  <c r="AE473" i="20"/>
  <c r="AE474" i="20"/>
  <c r="AE475" i="20"/>
  <c r="AE476" i="20"/>
  <c r="AE477" i="20"/>
  <c r="AE478" i="20"/>
  <c r="AE479" i="20"/>
  <c r="AE480" i="20"/>
  <c r="AE481" i="20"/>
  <c r="AE482" i="20"/>
  <c r="AE483" i="20"/>
  <c r="AE484" i="20"/>
  <c r="AE485" i="20"/>
  <c r="AE486" i="20"/>
  <c r="AE487" i="20"/>
  <c r="AE488" i="20"/>
  <c r="AE489" i="20"/>
  <c r="AE490" i="20"/>
  <c r="AE491" i="20"/>
  <c r="AE492" i="20"/>
  <c r="AE493" i="20"/>
  <c r="AE494" i="20"/>
  <c r="AE495" i="20"/>
  <c r="AE496" i="20"/>
  <c r="AE497" i="20"/>
  <c r="AE498" i="20"/>
  <c r="AE499" i="20"/>
  <c r="AE500" i="20"/>
  <c r="AE501" i="20"/>
  <c r="AE502" i="20"/>
  <c r="AE503" i="20"/>
  <c r="AE504" i="20"/>
  <c r="AE505" i="20"/>
  <c r="AE506" i="20"/>
  <c r="AE507" i="20"/>
  <c r="AE508" i="20"/>
  <c r="AE509" i="20"/>
  <c r="AE510" i="20"/>
  <c r="AE511" i="20"/>
  <c r="AE512" i="20"/>
  <c r="AE513" i="20"/>
  <c r="AE514" i="20"/>
  <c r="AE515" i="20"/>
  <c r="AE516" i="20"/>
  <c r="AE517" i="20"/>
  <c r="AE518" i="20"/>
  <c r="AE519" i="20"/>
  <c r="AE520" i="20"/>
  <c r="AE521" i="20"/>
  <c r="AE522" i="20"/>
  <c r="AE523" i="20"/>
  <c r="AE524" i="20"/>
  <c r="AE525" i="20"/>
  <c r="AE526" i="20"/>
  <c r="AE527" i="20"/>
  <c r="AE528" i="20"/>
  <c r="AE529" i="20"/>
  <c r="AE530" i="20"/>
  <c r="AE531" i="20"/>
  <c r="AE532" i="20"/>
  <c r="AE533" i="20"/>
  <c r="AE534" i="20"/>
  <c r="AE535" i="20"/>
  <c r="AE536" i="20"/>
  <c r="AE537" i="20"/>
  <c r="AE538" i="20"/>
  <c r="AE539" i="20"/>
  <c r="AE540" i="20"/>
  <c r="AE541" i="20"/>
  <c r="AE542" i="20"/>
  <c r="AE543" i="20"/>
  <c r="AE544" i="20"/>
  <c r="AE545" i="20"/>
  <c r="AE546" i="20"/>
  <c r="AE547" i="20"/>
  <c r="AE548" i="20"/>
  <c r="AE549" i="20"/>
  <c r="AE550" i="20"/>
  <c r="AE551" i="20"/>
  <c r="AE552" i="20"/>
  <c r="AE553" i="20"/>
  <c r="AE554" i="20"/>
  <c r="AE555" i="20"/>
  <c r="AE556" i="20"/>
  <c r="AE557" i="20"/>
  <c r="AE558" i="20"/>
  <c r="AE559" i="20"/>
  <c r="AE560" i="20"/>
  <c r="AE561" i="20"/>
  <c r="AE562" i="20"/>
  <c r="AE563" i="20"/>
  <c r="AE564" i="20"/>
  <c r="AE565" i="20"/>
  <c r="AD2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C2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B2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A2" i="20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Z2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Z337" i="20"/>
  <c r="Z338" i="20"/>
  <c r="Z339" i="20"/>
  <c r="Z340" i="20"/>
  <c r="Z341" i="20"/>
  <c r="Z342" i="20"/>
  <c r="Z343" i="20"/>
  <c r="Z344" i="20"/>
  <c r="Z345" i="20"/>
  <c r="Z346" i="20"/>
  <c r="Z347" i="20"/>
  <c r="Z348" i="20"/>
  <c r="Z349" i="20"/>
  <c r="Z350" i="20"/>
  <c r="Z351" i="20"/>
  <c r="Z352" i="20"/>
  <c r="Z353" i="20"/>
  <c r="Z354" i="20"/>
  <c r="Z355" i="20"/>
  <c r="Z356" i="20"/>
  <c r="Z357" i="20"/>
  <c r="Z358" i="20"/>
  <c r="Z359" i="20"/>
  <c r="Z360" i="20"/>
  <c r="Z361" i="20"/>
  <c r="Z362" i="20"/>
  <c r="Z363" i="20"/>
  <c r="Z364" i="20"/>
  <c r="Z365" i="20"/>
  <c r="Z366" i="20"/>
  <c r="Z367" i="20"/>
  <c r="Z368" i="20"/>
  <c r="Z369" i="20"/>
  <c r="Z370" i="20"/>
  <c r="Z371" i="20"/>
  <c r="Z372" i="20"/>
  <c r="Z373" i="20"/>
  <c r="Z374" i="20"/>
  <c r="Z375" i="20"/>
  <c r="Z376" i="20"/>
  <c r="Z377" i="20"/>
  <c r="Z378" i="20"/>
  <c r="Z379" i="20"/>
  <c r="Z380" i="20"/>
  <c r="Z381" i="20"/>
  <c r="Z382" i="20"/>
  <c r="Z383" i="20"/>
  <c r="Z384" i="20"/>
  <c r="Z385" i="20"/>
  <c r="Z386" i="20"/>
  <c r="Z387" i="20"/>
  <c r="Z388" i="20"/>
  <c r="Z389" i="20"/>
  <c r="Z390" i="20"/>
  <c r="Z391" i="20"/>
  <c r="Z392" i="20"/>
  <c r="Z393" i="20"/>
  <c r="Z394" i="20"/>
  <c r="Z395" i="20"/>
  <c r="Z396" i="20"/>
  <c r="Z397" i="20"/>
  <c r="Z398" i="20"/>
  <c r="Z399" i="20"/>
  <c r="Z400" i="20"/>
  <c r="Z401" i="20"/>
  <c r="Z402" i="20"/>
  <c r="Z403" i="20"/>
  <c r="Z404" i="20"/>
  <c r="Z405" i="20"/>
  <c r="Z406" i="20"/>
  <c r="Z407" i="20"/>
  <c r="Z408" i="20"/>
  <c r="Z409" i="20"/>
  <c r="Z410" i="20"/>
  <c r="Z411" i="20"/>
  <c r="Z412" i="20"/>
  <c r="Z413" i="20"/>
  <c r="Z414" i="20"/>
  <c r="Z415" i="20"/>
  <c r="Z416" i="20"/>
  <c r="Z417" i="20"/>
  <c r="Z418" i="20"/>
  <c r="Z419" i="20"/>
  <c r="Z420" i="20"/>
  <c r="Z421" i="20"/>
  <c r="Z422" i="20"/>
  <c r="Z423" i="20"/>
  <c r="Z424" i="20"/>
  <c r="Z425" i="20"/>
  <c r="Z426" i="20"/>
  <c r="Z427" i="20"/>
  <c r="Z428" i="20"/>
  <c r="Z429" i="20"/>
  <c r="Z430" i="20"/>
  <c r="Z431" i="20"/>
  <c r="Z432" i="20"/>
  <c r="Z433" i="20"/>
  <c r="Z434" i="20"/>
  <c r="Z435" i="20"/>
  <c r="Z436" i="20"/>
  <c r="Z437" i="20"/>
  <c r="Z438" i="20"/>
  <c r="Z439" i="20"/>
  <c r="Z440" i="20"/>
  <c r="Z441" i="20"/>
  <c r="Z442" i="20"/>
  <c r="Z443" i="20"/>
  <c r="Z444" i="20"/>
  <c r="Z445" i="20"/>
  <c r="Z446" i="20"/>
  <c r="Z447" i="20"/>
  <c r="Z448" i="20"/>
  <c r="Z449" i="20"/>
  <c r="Z450" i="20"/>
  <c r="Z451" i="20"/>
  <c r="Z452" i="20"/>
  <c r="Z453" i="20"/>
  <c r="Z454" i="20"/>
  <c r="Z455" i="20"/>
  <c r="Z456" i="20"/>
  <c r="Z457" i="20"/>
  <c r="Z458" i="20"/>
  <c r="Z459" i="20"/>
  <c r="Z460" i="20"/>
  <c r="Z461" i="20"/>
  <c r="Z462" i="20"/>
  <c r="Z463" i="20"/>
  <c r="Z464" i="20"/>
  <c r="Z465" i="20"/>
  <c r="Z466" i="20"/>
  <c r="Z467" i="20"/>
  <c r="Z468" i="20"/>
  <c r="Z469" i="20"/>
  <c r="Z470" i="20"/>
  <c r="Z471" i="20"/>
  <c r="Z472" i="20"/>
  <c r="Z473" i="20"/>
  <c r="Z474" i="20"/>
  <c r="Z475" i="20"/>
  <c r="Z476" i="20"/>
  <c r="Z477" i="20"/>
  <c r="Z478" i="20"/>
  <c r="Z479" i="20"/>
  <c r="Z480" i="20"/>
  <c r="Z481" i="20"/>
  <c r="Z482" i="20"/>
  <c r="Z483" i="20"/>
  <c r="Z484" i="20"/>
  <c r="Z485" i="20"/>
  <c r="Z486" i="20"/>
  <c r="Z487" i="20"/>
  <c r="Z488" i="20"/>
  <c r="Z489" i="20"/>
  <c r="Z490" i="20"/>
  <c r="Z491" i="20"/>
  <c r="Z492" i="20"/>
  <c r="Z493" i="20"/>
  <c r="Z494" i="20"/>
  <c r="Z495" i="20"/>
  <c r="Z496" i="20"/>
  <c r="Z497" i="20"/>
  <c r="Z498" i="20"/>
  <c r="Z499" i="20"/>
  <c r="Z500" i="20"/>
  <c r="Z501" i="20"/>
  <c r="Z502" i="20"/>
  <c r="Z503" i="20"/>
  <c r="Z504" i="20"/>
  <c r="Z505" i="20"/>
  <c r="Z506" i="20"/>
  <c r="Z507" i="20"/>
  <c r="Z508" i="20"/>
  <c r="Z509" i="20"/>
  <c r="Z510" i="20"/>
  <c r="Z511" i="20"/>
  <c r="Z512" i="20"/>
  <c r="Z513" i="20"/>
  <c r="Z514" i="20"/>
  <c r="Z515" i="20"/>
  <c r="Z516" i="20"/>
  <c r="Z517" i="20"/>
  <c r="Z518" i="20"/>
  <c r="Z519" i="20"/>
  <c r="Z520" i="20"/>
  <c r="Z521" i="20"/>
  <c r="Z522" i="20"/>
  <c r="Z523" i="20"/>
  <c r="Z524" i="20"/>
  <c r="Z525" i="20"/>
  <c r="Z526" i="20"/>
  <c r="Z527" i="20"/>
  <c r="Z528" i="20"/>
  <c r="Z529" i="20"/>
  <c r="Z530" i="20"/>
  <c r="Z531" i="20"/>
  <c r="Z532" i="20"/>
  <c r="Z533" i="20"/>
  <c r="Z534" i="20"/>
  <c r="Z535" i="20"/>
  <c r="Z536" i="20"/>
  <c r="Z537" i="20"/>
  <c r="Z538" i="20"/>
  <c r="Z539" i="20"/>
  <c r="Z540" i="20"/>
  <c r="Z541" i="20"/>
  <c r="Z542" i="20"/>
  <c r="Z543" i="20"/>
  <c r="Z544" i="20"/>
  <c r="Z545" i="20"/>
  <c r="Z546" i="20"/>
  <c r="Z547" i="20"/>
  <c r="Z548" i="20"/>
  <c r="Z549" i="20"/>
  <c r="Z550" i="20"/>
  <c r="Z551" i="20"/>
  <c r="Z552" i="20"/>
  <c r="Z553" i="20"/>
  <c r="Z554" i="20"/>
  <c r="Z555" i="20"/>
  <c r="Z556" i="20"/>
  <c r="Z557" i="20"/>
  <c r="Z558" i="20"/>
  <c r="Z559" i="20"/>
  <c r="Z560" i="20"/>
  <c r="Z561" i="20"/>
  <c r="Z562" i="20"/>
  <c r="Z563" i="20"/>
  <c r="Z564" i="20"/>
  <c r="Z565" i="20"/>
  <c r="Y2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Y337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7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70" i="20"/>
  <c r="Y371" i="20"/>
  <c r="Y372" i="20"/>
  <c r="Y373" i="20"/>
  <c r="Y374" i="20"/>
  <c r="Y375" i="20"/>
  <c r="Y376" i="20"/>
  <c r="Y377" i="20"/>
  <c r="Y378" i="20"/>
  <c r="Y379" i="20"/>
  <c r="Y380" i="20"/>
  <c r="Y381" i="20"/>
  <c r="Y382" i="20"/>
  <c r="Y383" i="20"/>
  <c r="Y384" i="20"/>
  <c r="Y385" i="20"/>
  <c r="Y386" i="20"/>
  <c r="Y387" i="20"/>
  <c r="Y388" i="20"/>
  <c r="Y389" i="20"/>
  <c r="Y390" i="20"/>
  <c r="Y391" i="20"/>
  <c r="Y392" i="20"/>
  <c r="Y393" i="20"/>
  <c r="Y394" i="20"/>
  <c r="Y395" i="20"/>
  <c r="Y396" i="20"/>
  <c r="Y397" i="20"/>
  <c r="Y398" i="20"/>
  <c r="Y399" i="20"/>
  <c r="Y400" i="20"/>
  <c r="Y401" i="20"/>
  <c r="Y402" i="20"/>
  <c r="Y403" i="20"/>
  <c r="Y404" i="20"/>
  <c r="Y405" i="20"/>
  <c r="Y406" i="20"/>
  <c r="Y407" i="20"/>
  <c r="Y408" i="20"/>
  <c r="Y409" i="20"/>
  <c r="Y410" i="20"/>
  <c r="Y411" i="20"/>
  <c r="Y412" i="20"/>
  <c r="Y413" i="20"/>
  <c r="Y414" i="20"/>
  <c r="Y415" i="20"/>
  <c r="Y416" i="20"/>
  <c r="Y417" i="20"/>
  <c r="Y418" i="20"/>
  <c r="Y419" i="20"/>
  <c r="Y420" i="20"/>
  <c r="Y421" i="20"/>
  <c r="Y422" i="20"/>
  <c r="Y423" i="20"/>
  <c r="Y424" i="20"/>
  <c r="Y425" i="20"/>
  <c r="Y426" i="20"/>
  <c r="Y427" i="20"/>
  <c r="Y428" i="20"/>
  <c r="Y429" i="20"/>
  <c r="Y430" i="20"/>
  <c r="Y431" i="20"/>
  <c r="Y432" i="20"/>
  <c r="Y433" i="20"/>
  <c r="Y434" i="20"/>
  <c r="Y435" i="20"/>
  <c r="Y436" i="20"/>
  <c r="Y437" i="20"/>
  <c r="Y438" i="20"/>
  <c r="Y439" i="20"/>
  <c r="Y440" i="20"/>
  <c r="Y441" i="20"/>
  <c r="Y442" i="20"/>
  <c r="Y443" i="20"/>
  <c r="Y444" i="20"/>
  <c r="Y445" i="20"/>
  <c r="Y446" i="20"/>
  <c r="Y447" i="20"/>
  <c r="Y448" i="20"/>
  <c r="Y449" i="20"/>
  <c r="Y450" i="20"/>
  <c r="Y451" i="20"/>
  <c r="Y452" i="20"/>
  <c r="Y453" i="20"/>
  <c r="Y454" i="20"/>
  <c r="Y455" i="20"/>
  <c r="Y456" i="20"/>
  <c r="Y457" i="20"/>
  <c r="Y458" i="20"/>
  <c r="Y459" i="20"/>
  <c r="Y460" i="20"/>
  <c r="Y461" i="20"/>
  <c r="Y462" i="20"/>
  <c r="Y463" i="20"/>
  <c r="Y464" i="20"/>
  <c r="Y465" i="20"/>
  <c r="Y466" i="20"/>
  <c r="Y467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82" i="20"/>
  <c r="Y483" i="20"/>
  <c r="Y484" i="20"/>
  <c r="Y485" i="20"/>
  <c r="Y486" i="20"/>
  <c r="Y487" i="20"/>
  <c r="Y488" i="20"/>
  <c r="Y489" i="20"/>
  <c r="Y490" i="20"/>
  <c r="Y491" i="20"/>
  <c r="Y492" i="20"/>
  <c r="Y493" i="20"/>
  <c r="Y494" i="20"/>
  <c r="Y495" i="20"/>
  <c r="Y496" i="20"/>
  <c r="Y497" i="20"/>
  <c r="Y498" i="20"/>
  <c r="Y499" i="20"/>
  <c r="Y500" i="20"/>
  <c r="Y501" i="20"/>
  <c r="Y502" i="20"/>
  <c r="Y503" i="20"/>
  <c r="Y504" i="20"/>
  <c r="Y505" i="20"/>
  <c r="Y506" i="20"/>
  <c r="Y507" i="20"/>
  <c r="Y508" i="20"/>
  <c r="Y509" i="20"/>
  <c r="Y510" i="20"/>
  <c r="Y511" i="20"/>
  <c r="Y512" i="20"/>
  <c r="Y513" i="20"/>
  <c r="Y514" i="20"/>
  <c r="Y515" i="20"/>
  <c r="Y516" i="20"/>
  <c r="Y517" i="20"/>
  <c r="Y518" i="20"/>
  <c r="Y519" i="20"/>
  <c r="Y520" i="20"/>
  <c r="Y521" i="20"/>
  <c r="Y522" i="20"/>
  <c r="Y523" i="20"/>
  <c r="Y524" i="20"/>
  <c r="Y525" i="20"/>
  <c r="Y526" i="20"/>
  <c r="Y527" i="20"/>
  <c r="Y528" i="20"/>
  <c r="Y529" i="20"/>
  <c r="Y530" i="20"/>
  <c r="Y531" i="20"/>
  <c r="Y532" i="20"/>
  <c r="Y533" i="20"/>
  <c r="Y534" i="20"/>
  <c r="Y535" i="20"/>
  <c r="Y536" i="20"/>
  <c r="Y537" i="20"/>
  <c r="Y538" i="20"/>
  <c r="Y539" i="20"/>
  <c r="Y540" i="20"/>
  <c r="Y541" i="20"/>
  <c r="Y542" i="20"/>
  <c r="Y543" i="20"/>
  <c r="Y544" i="20"/>
  <c r="Y545" i="20"/>
  <c r="Y546" i="20"/>
  <c r="Y547" i="20"/>
  <c r="Y548" i="20"/>
  <c r="Y549" i="20"/>
  <c r="Y550" i="20"/>
  <c r="Y551" i="20"/>
  <c r="Y552" i="20"/>
  <c r="Y553" i="20"/>
  <c r="Y554" i="20"/>
  <c r="Y555" i="20"/>
  <c r="Y556" i="20"/>
  <c r="Y557" i="20"/>
  <c r="Y558" i="20"/>
  <c r="Y559" i="20"/>
  <c r="Y560" i="20"/>
  <c r="Y561" i="20"/>
  <c r="Y562" i="20"/>
  <c r="Y563" i="20"/>
  <c r="Y564" i="20"/>
  <c r="Y565" i="20"/>
  <c r="X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W2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V2" i="20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U2" i="20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T2" i="20"/>
  <c r="T3" i="20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R2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CX566" i="20"/>
  <c r="Q2" i="20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284" i="20"/>
  <c r="O285" i="20"/>
  <c r="O286" i="20"/>
  <c r="O287" i="20"/>
  <c r="O288" i="20"/>
  <c r="O289" i="20"/>
  <c r="O290" i="20"/>
  <c r="O291" i="20"/>
  <c r="O292" i="20"/>
  <c r="O293" i="20"/>
  <c r="O294" i="20"/>
  <c r="O295" i="20"/>
  <c r="O296" i="20"/>
  <c r="O297" i="20"/>
  <c r="O298" i="20"/>
  <c r="O299" i="20"/>
  <c r="O300" i="20"/>
  <c r="O301" i="20"/>
  <c r="O302" i="20"/>
  <c r="O303" i="20"/>
  <c r="O304" i="20"/>
  <c r="O305" i="20"/>
  <c r="O306" i="20"/>
  <c r="O307" i="20"/>
  <c r="O308" i="20"/>
  <c r="O309" i="20"/>
  <c r="O310" i="20"/>
  <c r="O311" i="20"/>
  <c r="O312" i="20"/>
  <c r="O313" i="20"/>
  <c r="O314" i="20"/>
  <c r="O315" i="20"/>
  <c r="O316" i="20"/>
  <c r="O317" i="20"/>
  <c r="O318" i="20"/>
  <c r="O319" i="20"/>
  <c r="O320" i="20"/>
  <c r="O321" i="20"/>
  <c r="O322" i="20"/>
  <c r="O323" i="20"/>
  <c r="O324" i="20"/>
  <c r="O325" i="20"/>
  <c r="O326" i="20"/>
  <c r="O327" i="20"/>
  <c r="O328" i="20"/>
  <c r="O329" i="20"/>
  <c r="O330" i="20"/>
  <c r="O331" i="20"/>
  <c r="O332" i="20"/>
  <c r="O333" i="20"/>
  <c r="O334" i="20"/>
  <c r="O335" i="20"/>
  <c r="O336" i="20"/>
  <c r="O337" i="20"/>
  <c r="O338" i="20"/>
  <c r="O339" i="20"/>
  <c r="O340" i="20"/>
  <c r="O341" i="20"/>
  <c r="O342" i="20"/>
  <c r="O343" i="20"/>
  <c r="O344" i="20"/>
  <c r="O345" i="20"/>
  <c r="O346" i="20"/>
  <c r="O347" i="20"/>
  <c r="O348" i="20"/>
  <c r="O349" i="20"/>
  <c r="O350" i="20"/>
  <c r="O351" i="20"/>
  <c r="O352" i="20"/>
  <c r="O353" i="20"/>
  <c r="O354" i="20"/>
  <c r="O355" i="20"/>
  <c r="O356" i="20"/>
  <c r="O357" i="20"/>
  <c r="O358" i="20"/>
  <c r="O359" i="20"/>
  <c r="O360" i="20"/>
  <c r="O361" i="20"/>
  <c r="O362" i="20"/>
  <c r="O363" i="20"/>
  <c r="O364" i="20"/>
  <c r="O365" i="20"/>
  <c r="O366" i="20"/>
  <c r="O367" i="20"/>
  <c r="O368" i="20"/>
  <c r="O369" i="20"/>
  <c r="O370" i="20"/>
  <c r="O371" i="20"/>
  <c r="O372" i="20"/>
  <c r="O373" i="20"/>
  <c r="O374" i="20"/>
  <c r="O375" i="20"/>
  <c r="O376" i="20"/>
  <c r="O377" i="20"/>
  <c r="O378" i="20"/>
  <c r="O379" i="20"/>
  <c r="O380" i="20"/>
  <c r="O381" i="20"/>
  <c r="O382" i="20"/>
  <c r="O383" i="20"/>
  <c r="O384" i="20"/>
  <c r="O385" i="20"/>
  <c r="O386" i="20"/>
  <c r="O387" i="20"/>
  <c r="O388" i="20"/>
  <c r="O389" i="20"/>
  <c r="O390" i="20"/>
  <c r="O391" i="20"/>
  <c r="O392" i="20"/>
  <c r="O393" i="20"/>
  <c r="O394" i="20"/>
  <c r="O395" i="20"/>
  <c r="O396" i="20"/>
  <c r="O397" i="20"/>
  <c r="O398" i="20"/>
  <c r="O399" i="20"/>
  <c r="O400" i="20"/>
  <c r="O401" i="20"/>
  <c r="O402" i="20"/>
  <c r="O403" i="20"/>
  <c r="O404" i="20"/>
  <c r="O405" i="20"/>
  <c r="O406" i="20"/>
  <c r="O407" i="20"/>
  <c r="O408" i="20"/>
  <c r="O409" i="20"/>
  <c r="O410" i="20"/>
  <c r="O411" i="20"/>
  <c r="O412" i="20"/>
  <c r="O413" i="20"/>
  <c r="O414" i="20"/>
  <c r="O415" i="20"/>
  <c r="O416" i="20"/>
  <c r="O417" i="20"/>
  <c r="O418" i="20"/>
  <c r="O419" i="20"/>
  <c r="O420" i="20"/>
  <c r="O421" i="20"/>
  <c r="O422" i="20"/>
  <c r="O423" i="20"/>
  <c r="O424" i="20"/>
  <c r="O425" i="20"/>
  <c r="O426" i="20"/>
  <c r="O427" i="20"/>
  <c r="O428" i="20"/>
  <c r="O429" i="20"/>
  <c r="O430" i="20"/>
  <c r="O431" i="20"/>
  <c r="O432" i="20"/>
  <c r="O433" i="20"/>
  <c r="O434" i="20"/>
  <c r="O435" i="20"/>
  <c r="O436" i="20"/>
  <c r="O437" i="20"/>
  <c r="O438" i="20"/>
  <c r="O439" i="20"/>
  <c r="O440" i="20"/>
  <c r="O441" i="20"/>
  <c r="O442" i="20"/>
  <c r="O443" i="20"/>
  <c r="O444" i="20"/>
  <c r="O445" i="20"/>
  <c r="O446" i="20"/>
  <c r="O447" i="20"/>
  <c r="O448" i="20"/>
  <c r="O449" i="20"/>
  <c r="O450" i="20"/>
  <c r="O451" i="20"/>
  <c r="O452" i="20"/>
  <c r="O453" i="20"/>
  <c r="O454" i="20"/>
  <c r="O455" i="20"/>
  <c r="O456" i="20"/>
  <c r="O457" i="20"/>
  <c r="O458" i="20"/>
  <c r="O459" i="20"/>
  <c r="O460" i="20"/>
  <c r="O461" i="20"/>
  <c r="O462" i="20"/>
  <c r="O463" i="20"/>
  <c r="O464" i="20"/>
  <c r="O465" i="20"/>
  <c r="O466" i="20"/>
  <c r="O467" i="20"/>
  <c r="O468" i="20"/>
  <c r="O469" i="20"/>
  <c r="O470" i="20"/>
  <c r="O471" i="20"/>
  <c r="O472" i="20"/>
  <c r="O473" i="20"/>
  <c r="O474" i="20"/>
  <c r="O475" i="20"/>
  <c r="O476" i="20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OF568" i="11"/>
  <c r="OJ568" i="11" s="1"/>
  <c r="MZ568" i="11"/>
  <c r="ND568" i="11" s="1"/>
  <c r="NH568" i="11" s="1"/>
  <c r="NL568" i="11" s="1"/>
  <c r="NP568" i="11" s="1"/>
  <c r="NT568" i="11" s="1"/>
  <c r="NX568" i="11" s="1"/>
  <c r="OB568" i="11" s="1"/>
  <c r="LT568" i="11"/>
  <c r="LX568" i="11" s="1"/>
  <c r="MB568" i="11" s="1"/>
  <c r="MF568" i="11" s="1"/>
  <c r="MJ568" i="11" s="1"/>
  <c r="MN568" i="11" s="1"/>
  <c r="MR568" i="11" s="1"/>
  <c r="MV568" i="11" s="1"/>
  <c r="KN568" i="11"/>
  <c r="KR568" i="11" s="1"/>
  <c r="KV568" i="11" s="1"/>
  <c r="KZ568" i="11" s="1"/>
  <c r="LD568" i="11" s="1"/>
  <c r="LH568" i="11" s="1"/>
  <c r="LL568" i="11" s="1"/>
  <c r="LP568" i="11" s="1"/>
  <c r="JH568" i="11"/>
  <c r="JL568" i="11" s="1"/>
  <c r="JP568" i="11" s="1"/>
  <c r="JT568" i="11" s="1"/>
  <c r="JX568" i="11" s="1"/>
  <c r="KB568" i="11" s="1"/>
  <c r="KF568" i="11" s="1"/>
  <c r="KJ568" i="11" s="1"/>
  <c r="IF568" i="11"/>
  <c r="IJ568" i="11" s="1"/>
  <c r="IN568" i="11" s="1"/>
  <c r="IR568" i="11" s="1"/>
  <c r="IV568" i="11" s="1"/>
  <c r="IZ568" i="11" s="1"/>
  <c r="JD568" i="11" s="1"/>
  <c r="IB568" i="11"/>
  <c r="GV568" i="11"/>
  <c r="GZ568" i="11" s="1"/>
  <c r="HD568" i="11" s="1"/>
  <c r="HH568" i="11" s="1"/>
  <c r="HL568" i="11" s="1"/>
  <c r="HP568" i="11" s="1"/>
  <c r="HT568" i="11" s="1"/>
  <c r="HX568" i="11" s="1"/>
  <c r="FP568" i="11"/>
  <c r="FT568" i="11" s="1"/>
  <c r="FX568" i="11" s="1"/>
  <c r="GB568" i="11" s="1"/>
  <c r="GF568" i="11" s="1"/>
  <c r="GJ568" i="11" s="1"/>
  <c r="GN568" i="11" s="1"/>
  <c r="GR568" i="11" s="1"/>
  <c r="EJ568" i="11"/>
  <c r="EN568" i="11" s="1"/>
  <c r="ER568" i="11" s="1"/>
  <c r="EV568" i="11" s="1"/>
  <c r="EZ568" i="11" s="1"/>
  <c r="FD568" i="11" s="1"/>
  <c r="FH568" i="11" s="1"/>
  <c r="FL568" i="11" s="1"/>
  <c r="DD568" i="11"/>
  <c r="DH568" i="11" s="1"/>
  <c r="DL568" i="11" s="1"/>
  <c r="DP568" i="11" s="1"/>
  <c r="DT568" i="11" s="1"/>
  <c r="DX568" i="11" s="1"/>
  <c r="EB568" i="11" s="1"/>
  <c r="EF568" i="11" s="1"/>
  <c r="BX568" i="11"/>
  <c r="CB568" i="11" s="1"/>
  <c r="CF568" i="11" s="1"/>
  <c r="CJ568" i="11" s="1"/>
  <c r="CN568" i="11" s="1"/>
  <c r="CR568" i="11" s="1"/>
  <c r="CV568" i="11" s="1"/>
  <c r="CZ568" i="11" s="1"/>
  <c r="AR568" i="11"/>
  <c r="AV568" i="11" s="1"/>
  <c r="AZ568" i="11" s="1"/>
  <c r="BD568" i="11" s="1"/>
  <c r="BH568" i="11" s="1"/>
  <c r="BL568" i="11" s="1"/>
  <c r="BP568" i="11" s="1"/>
  <c r="BT568" i="11" s="1"/>
  <c r="AB568" i="11"/>
  <c r="AF568" i="11" s="1"/>
  <c r="AJ568" i="11" s="1"/>
  <c r="AN568" i="11" s="1"/>
  <c r="T568" i="11"/>
  <c r="X568" i="11" s="1"/>
  <c r="P568" i="11"/>
  <c r="L568" i="11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K323" i="20"/>
  <c r="K324" i="20"/>
  <c r="K325" i="20"/>
  <c r="K326" i="20"/>
  <c r="K327" i="20"/>
  <c r="K328" i="20"/>
  <c r="K329" i="20"/>
  <c r="K330" i="20"/>
  <c r="K331" i="20"/>
  <c r="K332" i="20"/>
  <c r="K333" i="20"/>
  <c r="K334" i="20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K485" i="20"/>
  <c r="K486" i="20"/>
  <c r="K487" i="20"/>
  <c r="K488" i="20"/>
  <c r="K489" i="20"/>
  <c r="K490" i="20"/>
  <c r="K491" i="20"/>
  <c r="K492" i="20"/>
  <c r="K493" i="20"/>
  <c r="K494" i="20"/>
  <c r="K495" i="20"/>
  <c r="K496" i="20"/>
  <c r="K497" i="20"/>
  <c r="K498" i="20"/>
  <c r="K499" i="20"/>
  <c r="K500" i="20"/>
  <c r="K501" i="20"/>
  <c r="K502" i="20"/>
  <c r="K503" i="20"/>
  <c r="K504" i="20"/>
  <c r="K505" i="20"/>
  <c r="K506" i="20"/>
  <c r="K507" i="20"/>
  <c r="K508" i="20"/>
  <c r="K509" i="20"/>
  <c r="K510" i="20"/>
  <c r="K511" i="20"/>
  <c r="K512" i="20"/>
  <c r="K513" i="20"/>
  <c r="K514" i="20"/>
  <c r="K515" i="20"/>
  <c r="K516" i="20"/>
  <c r="K517" i="20"/>
  <c r="K518" i="20"/>
  <c r="K519" i="20"/>
  <c r="K520" i="20"/>
  <c r="K521" i="20"/>
  <c r="K522" i="20"/>
  <c r="K523" i="20"/>
  <c r="K524" i="20"/>
  <c r="K525" i="20"/>
  <c r="K526" i="20"/>
  <c r="K527" i="20"/>
  <c r="K528" i="20"/>
  <c r="K529" i="20"/>
  <c r="K530" i="20"/>
  <c r="K531" i="20"/>
  <c r="K532" i="20"/>
  <c r="K533" i="20"/>
  <c r="K534" i="20"/>
  <c r="K535" i="20"/>
  <c r="K536" i="20"/>
  <c r="K537" i="20"/>
  <c r="K538" i="20"/>
  <c r="K539" i="20"/>
  <c r="K540" i="20"/>
  <c r="K541" i="20"/>
  <c r="K542" i="20"/>
  <c r="K543" i="20"/>
  <c r="K544" i="20"/>
  <c r="K545" i="20"/>
  <c r="K546" i="20"/>
  <c r="K547" i="20"/>
  <c r="K548" i="20"/>
  <c r="K549" i="20"/>
  <c r="K550" i="20"/>
  <c r="K551" i="20"/>
  <c r="K552" i="20"/>
  <c r="K553" i="20"/>
  <c r="K554" i="20"/>
  <c r="K555" i="20"/>
  <c r="K556" i="20"/>
  <c r="K557" i="20"/>
  <c r="K558" i="20"/>
  <c r="K559" i="20"/>
  <c r="K560" i="20"/>
  <c r="K561" i="20"/>
  <c r="K562" i="20"/>
  <c r="K563" i="20"/>
  <c r="K564" i="20"/>
  <c r="K565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H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G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F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E568" i="20"/>
  <c r="D568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AS566" i="20" l="1"/>
  <c r="AI566" i="20"/>
  <c r="BC566" i="20"/>
  <c r="BM566" i="20"/>
  <c r="CE566" i="20"/>
  <c r="CR566" i="20"/>
  <c r="BU566" i="20"/>
  <c r="Z566" i="20"/>
  <c r="J566" i="20"/>
  <c r="L566" i="20"/>
  <c r="I566" i="20"/>
  <c r="Q566" i="20"/>
  <c r="S566" i="20"/>
  <c r="T566" i="20"/>
  <c r="U566" i="20"/>
  <c r="V566" i="20"/>
  <c r="W566" i="20"/>
  <c r="Y566" i="20"/>
  <c r="AA566" i="20"/>
  <c r="AB566" i="20"/>
  <c r="AC566" i="20"/>
  <c r="AD566" i="20"/>
  <c r="AE566" i="20"/>
  <c r="AG566" i="20"/>
  <c r="AH566" i="20"/>
  <c r="AJ566" i="20"/>
  <c r="AK566" i="20"/>
  <c r="AM566" i="20"/>
  <c r="AN566" i="20"/>
  <c r="AO566" i="20"/>
  <c r="AP566" i="20"/>
  <c r="AQ566" i="20"/>
  <c r="AR566" i="20"/>
  <c r="AU566" i="20"/>
  <c r="AV566" i="20"/>
  <c r="AW566" i="20"/>
  <c r="AY566" i="20"/>
  <c r="AZ566" i="20"/>
  <c r="BA566" i="20"/>
  <c r="BB566" i="20"/>
  <c r="BD566" i="20"/>
  <c r="BE566" i="20"/>
  <c r="BF566" i="20"/>
  <c r="BG566" i="20"/>
  <c r="BH566" i="20"/>
  <c r="BI566" i="20"/>
  <c r="BJ566" i="20"/>
  <c r="BK566" i="20"/>
  <c r="BN566" i="20"/>
  <c r="BO566" i="20"/>
  <c r="BP566" i="20"/>
  <c r="BQ566" i="20"/>
  <c r="BR566" i="20"/>
  <c r="BS566" i="20"/>
  <c r="BT566" i="20"/>
  <c r="BV566" i="20"/>
  <c r="BX566" i="20"/>
  <c r="BY566" i="20"/>
  <c r="BZ566" i="20"/>
  <c r="CA566" i="20"/>
  <c r="CB566" i="20"/>
  <c r="CD566" i="20"/>
  <c r="CF566" i="20"/>
  <c r="CG566" i="20"/>
  <c r="CK566" i="20"/>
  <c r="CL566" i="20"/>
  <c r="CM566" i="20"/>
  <c r="CN566" i="20"/>
  <c r="CQ566" i="20"/>
  <c r="CS566" i="20"/>
  <c r="CT566" i="20"/>
  <c r="CU566" i="20"/>
  <c r="CV566" i="20"/>
  <c r="CW566" i="20"/>
  <c r="F566" i="20"/>
  <c r="G566" i="20"/>
  <c r="H566" i="20"/>
  <c r="K566" i="20"/>
  <c r="M566" i="20"/>
  <c r="O566" i="20"/>
  <c r="E566" i="20"/>
  <c r="N566" i="20"/>
  <c r="P566" i="20"/>
  <c r="C566" i="20"/>
  <c r="C567" i="20" s="1"/>
  <c r="CJ566" i="20"/>
  <c r="CP566" i="20"/>
  <c r="AX566" i="20"/>
  <c r="AL566" i="20"/>
  <c r="CO566" i="20"/>
  <c r="AT566" i="20"/>
  <c r="BL566" i="20"/>
  <c r="BW566" i="20"/>
  <c r="CC566" i="20"/>
  <c r="X566" i="20"/>
  <c r="AF566" i="20"/>
  <c r="CI566" i="20"/>
  <c r="R566" i="20"/>
  <c r="CH566" i="20"/>
  <c r="D566" i="20"/>
  <c r="D567" i="20" s="1"/>
  <c r="E567" i="20" l="1"/>
  <c r="F567" i="20" s="1"/>
  <c r="G567" i="20" s="1"/>
  <c r="H567" i="20" s="1"/>
  <c r="I567" i="20" s="1"/>
  <c r="J567" i="20" s="1"/>
  <c r="K567" i="20" s="1"/>
  <c r="L567" i="20" s="1"/>
  <c r="M567" i="20" s="1"/>
  <c r="N567" i="20" s="1"/>
  <c r="O567" i="20" s="1"/>
  <c r="P567" i="20" s="1"/>
  <c r="Q567" i="20" s="1"/>
  <c r="R567" i="20" s="1"/>
  <c r="S567" i="20" s="1"/>
  <c r="T567" i="20" s="1"/>
  <c r="U567" i="20" s="1"/>
  <c r="V567" i="20" s="1"/>
  <c r="W567" i="20" s="1"/>
  <c r="X567" i="20" s="1"/>
  <c r="Y567" i="20" s="1"/>
  <c r="Z567" i="20" s="1"/>
  <c r="AA567" i="20" s="1"/>
  <c r="AB567" i="20" s="1"/>
  <c r="AC567" i="20" s="1"/>
  <c r="AD567" i="20" s="1"/>
  <c r="AE567" i="20" s="1"/>
  <c r="AF567" i="20" s="1"/>
  <c r="AG567" i="20" s="1"/>
  <c r="AH567" i="20" s="1"/>
  <c r="AI567" i="20" s="1"/>
  <c r="AJ567" i="20" s="1"/>
  <c r="AK567" i="20" s="1"/>
  <c r="AL567" i="20" s="1"/>
  <c r="AM567" i="20" s="1"/>
  <c r="AN567" i="20" s="1"/>
  <c r="AO567" i="20" s="1"/>
  <c r="AP567" i="20" s="1"/>
  <c r="AQ567" i="20" s="1"/>
  <c r="AR567" i="20" s="1"/>
  <c r="AS567" i="20" s="1"/>
  <c r="AT567" i="20" s="1"/>
  <c r="AU567" i="20" s="1"/>
  <c r="AV567" i="20" s="1"/>
  <c r="AW567" i="20" s="1"/>
  <c r="AX567" i="20" s="1"/>
  <c r="AY567" i="20" s="1"/>
  <c r="AZ567" i="20" s="1"/>
  <c r="BA567" i="20" s="1"/>
  <c r="BB567" i="20" s="1"/>
  <c r="BC567" i="20" s="1"/>
  <c r="BD567" i="20" s="1"/>
  <c r="BE567" i="20" s="1"/>
  <c r="BF567" i="20" s="1"/>
  <c r="BG567" i="20" s="1"/>
  <c r="BH567" i="20" s="1"/>
  <c r="BI567" i="20" s="1"/>
  <c r="BJ567" i="20" s="1"/>
  <c r="BK567" i="20" s="1"/>
  <c r="BL567" i="20" s="1"/>
  <c r="BM567" i="20" s="1"/>
  <c r="BN567" i="20" s="1"/>
  <c r="BO567" i="20" s="1"/>
  <c r="BP567" i="20" s="1"/>
  <c r="BQ567" i="20" s="1"/>
  <c r="BR567" i="20" s="1"/>
  <c r="BS567" i="20" s="1"/>
  <c r="BT567" i="20" s="1"/>
  <c r="BU567" i="20" s="1"/>
  <c r="BV567" i="20" s="1"/>
  <c r="BW567" i="20" s="1"/>
  <c r="BX567" i="20" s="1"/>
  <c r="BY567" i="20" s="1"/>
  <c r="BZ567" i="20" s="1"/>
  <c r="CA567" i="20" s="1"/>
  <c r="CB567" i="20" s="1"/>
  <c r="CC567" i="20" s="1"/>
  <c r="CD567" i="20" s="1"/>
  <c r="CE567" i="20" s="1"/>
  <c r="CF567" i="20" s="1"/>
  <c r="CG567" i="20" s="1"/>
  <c r="CH567" i="20" s="1"/>
  <c r="CI567" i="20" s="1"/>
  <c r="CJ567" i="20" s="1"/>
  <c r="CK567" i="20" s="1"/>
  <c r="CL567" i="20" s="1"/>
  <c r="CM567" i="20" s="1"/>
  <c r="CN567" i="20" s="1"/>
  <c r="CO567" i="20" s="1"/>
  <c r="CP567" i="20" s="1"/>
  <c r="CQ567" i="20" s="1"/>
  <c r="CR567" i="20" s="1"/>
  <c r="CS567" i="20" s="1"/>
  <c r="CT567" i="20" s="1"/>
  <c r="CU567" i="20" s="1"/>
  <c r="CV567" i="20" s="1"/>
  <c r="CW567" i="20" s="1"/>
  <c r="CX567" i="20" s="1"/>
</calcChain>
</file>

<file path=xl/sharedStrings.xml><?xml version="1.0" encoding="utf-8"?>
<sst xmlns="http://schemas.openxmlformats.org/spreadsheetml/2006/main" count="2808" uniqueCount="1083">
  <si>
    <t>River</t>
  </si>
  <si>
    <t>Reach</t>
  </si>
  <si>
    <t>RS</t>
  </si>
  <si>
    <t>WQ Cell Length (m)</t>
  </si>
  <si>
    <t xml:space="preserve">MissouriRiver   </t>
  </si>
  <si>
    <t xml:space="preserve">Peck2Milk       </t>
  </si>
  <si>
    <t>1769.04         1768.66</t>
  </si>
  <si>
    <t>1768.66         1768.32</t>
  </si>
  <si>
    <t>1768.32         1767.93</t>
  </si>
  <si>
    <t>1767.93         1767.54</t>
  </si>
  <si>
    <t>1767.54         1767.11</t>
  </si>
  <si>
    <t>1767.11         1766.83</t>
  </si>
  <si>
    <t>1766.83         1766.55</t>
  </si>
  <si>
    <t>1766.55         1766.14</t>
  </si>
  <si>
    <t>1766.14         1765.75</t>
  </si>
  <si>
    <t>1765.75         1765.3</t>
  </si>
  <si>
    <t>1765.3          1764.81</t>
  </si>
  <si>
    <t>1764.81         1764.35</t>
  </si>
  <si>
    <t>1764.35         1763.87</t>
  </si>
  <si>
    <t>1763.87         1763.54</t>
  </si>
  <si>
    <t>1763.54         1762.98</t>
  </si>
  <si>
    <t>1762.98         1762.59</t>
  </si>
  <si>
    <t>1762.59         1762.07</t>
  </si>
  <si>
    <t>1762.07         1761.68</t>
  </si>
  <si>
    <t xml:space="preserve">Milk2Poplar     </t>
  </si>
  <si>
    <t>1761.22         1760.74</t>
  </si>
  <si>
    <t>1760.74         1760.3</t>
  </si>
  <si>
    <t>1760.3          1759.89</t>
  </si>
  <si>
    <t>1759.89         1759.31</t>
  </si>
  <si>
    <t>1759.31         1758.8</t>
  </si>
  <si>
    <t>1758.8          1758.18</t>
  </si>
  <si>
    <t>1758.18         1757.6</t>
  </si>
  <si>
    <t>1757.6          1757.1</t>
  </si>
  <si>
    <t>1757.1          1756.58</t>
  </si>
  <si>
    <t>1756.58         1756.05</t>
  </si>
  <si>
    <t>1756.05         1755.54</t>
  </si>
  <si>
    <t>1755.54         1755.02</t>
  </si>
  <si>
    <t>1755.02         1754.52</t>
  </si>
  <si>
    <t>1754.52         1754.01</t>
  </si>
  <si>
    <t>1754.01         1753.49</t>
  </si>
  <si>
    <t>1753.49         1752.92</t>
  </si>
  <si>
    <t>1752.92         1752.43</t>
  </si>
  <si>
    <t>1752.43         1751.89</t>
  </si>
  <si>
    <t>1751.89         1751.38</t>
  </si>
  <si>
    <t>1751.38         1750.99</t>
  </si>
  <si>
    <t>1750.99         1750.28</t>
  </si>
  <si>
    <t>1750.28         1749.74</t>
  </si>
  <si>
    <t>1749.74         1749.2</t>
  </si>
  <si>
    <t>1749.2          1748.59</t>
  </si>
  <si>
    <t>1748.59         1748.1</t>
  </si>
  <si>
    <t>1748.1          1747.59</t>
  </si>
  <si>
    <t>1747.59         1747.17</t>
  </si>
  <si>
    <t>1747.17         1746.68</t>
  </si>
  <si>
    <t>1746.68         1746.16</t>
  </si>
  <si>
    <t>1746.16         1745.76</t>
  </si>
  <si>
    <t>1745.76         1745.17</t>
  </si>
  <si>
    <t>1745.17         1744.6</t>
  </si>
  <si>
    <t>1744.6          1744.05</t>
  </si>
  <si>
    <t>1744.05         1743.54</t>
  </si>
  <si>
    <t>1743.54         1743.07</t>
  </si>
  <si>
    <t>1743.07         1742.6</t>
  </si>
  <si>
    <t>1742.6          1742.13</t>
  </si>
  <si>
    <t>1742.13         1741.66</t>
  </si>
  <si>
    <t>1741.66         1741.1</t>
  </si>
  <si>
    <t>1741.1          1740.55</t>
  </si>
  <si>
    <t>1740.55         1739.77</t>
  </si>
  <si>
    <t>1739.77         1739.25</t>
  </si>
  <si>
    <t>1739.25         1738.69</t>
  </si>
  <si>
    <t>1738.69         1738.17</t>
  </si>
  <si>
    <t>1738.17         1737.64</t>
  </si>
  <si>
    <t>1737.64         1737.08</t>
  </si>
  <si>
    <t>1737.08         1736.55</t>
  </si>
  <si>
    <t>1736.55         1736.24</t>
  </si>
  <si>
    <t>1736.24         1735.99</t>
  </si>
  <si>
    <t>1735.99         1735.44</t>
  </si>
  <si>
    <t>1735.44         1734.96</t>
  </si>
  <si>
    <t>1734.96         1734.49</t>
  </si>
  <si>
    <t>1734.49         1734</t>
  </si>
  <si>
    <t>1734            1733.52</t>
  </si>
  <si>
    <t>1733.52         1733.07</t>
  </si>
  <si>
    <t>1733.07         1732.58</t>
  </si>
  <si>
    <t>1732.58         1732.09</t>
  </si>
  <si>
    <t>1732.09         1731.63</t>
  </si>
  <si>
    <t>1731.63         1731.05</t>
  </si>
  <si>
    <t>1731.05         1730.51</t>
  </si>
  <si>
    <t>1730.51         1730.02</t>
  </si>
  <si>
    <t>1730.02         1729.51</t>
  </si>
  <si>
    <t>1729.51         1729.02</t>
  </si>
  <si>
    <t>1729.02         1728.37</t>
  </si>
  <si>
    <t>1728.37         1727.87</t>
  </si>
  <si>
    <t>1727.87         1727.33</t>
  </si>
  <si>
    <t>1727.33         1726.88</t>
  </si>
  <si>
    <t>1726.88         1726.31</t>
  </si>
  <si>
    <t>1726.31         1725.8</t>
  </si>
  <si>
    <t>1725.8          1725.22</t>
  </si>
  <si>
    <t>1725.22         1724.67</t>
  </si>
  <si>
    <t>1724.67         1724.14</t>
  </si>
  <si>
    <t>1724.14         1723.6</t>
  </si>
  <si>
    <t>1723.6          1723.06</t>
  </si>
  <si>
    <t>1723.06         1722.49</t>
  </si>
  <si>
    <t>1722.49         1721.92</t>
  </si>
  <si>
    <t>1721.92         1721.24</t>
  </si>
  <si>
    <t>1721.24         1720.72</t>
  </si>
  <si>
    <t>1720.72         1720.19</t>
  </si>
  <si>
    <t>1720.19         1719.65</t>
  </si>
  <si>
    <t>1719.65         1719.17</t>
  </si>
  <si>
    <t>1719.17         1718.63</t>
  </si>
  <si>
    <t>1718.63         1718.23</t>
  </si>
  <si>
    <t>1718.23         1717.8</t>
  </si>
  <si>
    <t>1717.8          1717.37</t>
  </si>
  <si>
    <t>1717.37         1716.82</t>
  </si>
  <si>
    <t>1716.82         1716.31</t>
  </si>
  <si>
    <t>1716.31         1715.82</t>
  </si>
  <si>
    <t>1715.82         1715.32</t>
  </si>
  <si>
    <t>1715.32         1714.79</t>
  </si>
  <si>
    <t>1714.79         1714.15</t>
  </si>
  <si>
    <t>1714.15         1713.61</t>
  </si>
  <si>
    <t>1713.61         1713</t>
  </si>
  <si>
    <t>1713            1712.5</t>
  </si>
  <si>
    <t>1712.5          1711.92</t>
  </si>
  <si>
    <t>1711.92         1711.41</t>
  </si>
  <si>
    <t>1711.41         1710.9</t>
  </si>
  <si>
    <t>1710.9          1710.47</t>
  </si>
  <si>
    <t>1710.47         1709.95</t>
  </si>
  <si>
    <t>1709.95         1709.42</t>
  </si>
  <si>
    <t>1709.42         1708.83</t>
  </si>
  <si>
    <t>1708.83         1708.36</t>
  </si>
  <si>
    <t>1708.36         1707.87</t>
  </si>
  <si>
    <t>1707.87         1707.25</t>
  </si>
  <si>
    <t>1707.25         1706.74</t>
  </si>
  <si>
    <t>1706.74         1706.17</t>
  </si>
  <si>
    <t>1706.17         1705.57</t>
  </si>
  <si>
    <t>1705.57         1704.89</t>
  </si>
  <si>
    <t>1704.89         1704.31</t>
  </si>
  <si>
    <t>1704.31         1703.75</t>
  </si>
  <si>
    <t>1703.75         1703.07</t>
  </si>
  <si>
    <t>1703.07         1702.49</t>
  </si>
  <si>
    <t>1702.49         1701.88</t>
  </si>
  <si>
    <t>1701.88         1701.48</t>
  </si>
  <si>
    <t>1701.48         1701.45</t>
  </si>
  <si>
    <t>1701.45         1701.41</t>
  </si>
  <si>
    <t>1701.41         1701.31</t>
  </si>
  <si>
    <t>1701.31         1700.76</t>
  </si>
  <si>
    <t>1700.76         1700.15</t>
  </si>
  <si>
    <t>1700.15         1699.58</t>
  </si>
  <si>
    <t>1699.58         1698.98</t>
  </si>
  <si>
    <t>1698.98         1698.31</t>
  </si>
  <si>
    <t>1698.31         1697.67</t>
  </si>
  <si>
    <t>1697.67         1697.16</t>
  </si>
  <si>
    <t>1697.16         1696.6</t>
  </si>
  <si>
    <t>1696.6          1696.03</t>
  </si>
  <si>
    <t>1696.03         1695.47</t>
  </si>
  <si>
    <t>1695.47         1694.89</t>
  </si>
  <si>
    <t>1694.89         1694.4</t>
  </si>
  <si>
    <t>1694.4          1693.82</t>
  </si>
  <si>
    <t>1693.82         1693.29</t>
  </si>
  <si>
    <t>1693.29         1692.75</t>
  </si>
  <si>
    <t>1692.75         1692.18</t>
  </si>
  <si>
    <t>1692.18         1691.6</t>
  </si>
  <si>
    <t>1691.6          1691.1</t>
  </si>
  <si>
    <t>1691.1          1690.55</t>
  </si>
  <si>
    <t>1690.55         1689.87</t>
  </si>
  <si>
    <t>1689.87         1689.31</t>
  </si>
  <si>
    <t>1689.31         1688.8</t>
  </si>
  <si>
    <t>1688.8          1688.32</t>
  </si>
  <si>
    <t>1688.32         1687.77</t>
  </si>
  <si>
    <t>1687.77         1687.25</t>
  </si>
  <si>
    <t>1687.25         1686.72</t>
  </si>
  <si>
    <t>1686.72         1686.23</t>
  </si>
  <si>
    <t>1686.23         1685.71</t>
  </si>
  <si>
    <t>1685.71         1685.21</t>
  </si>
  <si>
    <t>1685.21         1684.61</t>
  </si>
  <si>
    <t>1684.61         1684.04</t>
  </si>
  <si>
    <t>1684.04         1683.26</t>
  </si>
  <si>
    <t>1683.26         1682.68</t>
  </si>
  <si>
    <t>1682.68         1682.21</t>
  </si>
  <si>
    <t>1682.21         1681.85</t>
  </si>
  <si>
    <t>1681.85         1681.37</t>
  </si>
  <si>
    <t>1681.37         1680.89</t>
  </si>
  <si>
    <t>1680.89         1680.23</t>
  </si>
  <si>
    <t>1680.23         1679.47</t>
  </si>
  <si>
    <t xml:space="preserve">Poplar2Yellow   </t>
  </si>
  <si>
    <t>1678.5          1677.95</t>
  </si>
  <si>
    <t>1677.95         1677.36</t>
  </si>
  <si>
    <t>1677.36         1676.8</t>
  </si>
  <si>
    <t>1676.8          1676.24</t>
  </si>
  <si>
    <t>1676.24         1675.59</t>
  </si>
  <si>
    <t>1675.59         1675.03</t>
  </si>
  <si>
    <t>1675.03         1674.38</t>
  </si>
  <si>
    <t>1674.38         1673.85</t>
  </si>
  <si>
    <t>1673.85         1673.29</t>
  </si>
  <si>
    <t>1673.29         1672.76</t>
  </si>
  <si>
    <t>1672.76         1672.21</t>
  </si>
  <si>
    <t>1672.21         1671.76</t>
  </si>
  <si>
    <t>1671.76         1671.3</t>
  </si>
  <si>
    <t>1671.3          1670.83</t>
  </si>
  <si>
    <t>1670.83         1670.09</t>
  </si>
  <si>
    <t>1670.09         1669.52</t>
  </si>
  <si>
    <t>1669.52         1668.98</t>
  </si>
  <si>
    <t>1668.98         1668.42</t>
  </si>
  <si>
    <t>1668.42         1667.88</t>
  </si>
  <si>
    <t>1667.88         1667.37</t>
  </si>
  <si>
    <t>1667.37         1666.88</t>
  </si>
  <si>
    <t>1666.88         1666.33</t>
  </si>
  <si>
    <t>1666.33         1665.86</t>
  </si>
  <si>
    <t>1665.86         1665.32</t>
  </si>
  <si>
    <t>1665.32         1664.78</t>
  </si>
  <si>
    <t>1664.78         1664.18</t>
  </si>
  <si>
    <t>1664.18         1663.66</t>
  </si>
  <si>
    <t>1663.66         1663.48</t>
  </si>
  <si>
    <t>1663.48         1663.36</t>
  </si>
  <si>
    <t>1663.36         1663.32</t>
  </si>
  <si>
    <t>1663.32         1663.15</t>
  </si>
  <si>
    <t>1663.15         1662.57</t>
  </si>
  <si>
    <t>1662.57         1661.89</t>
  </si>
  <si>
    <t>1661.89         1661.39</t>
  </si>
  <si>
    <t>1661.39         1660.89</t>
  </si>
  <si>
    <t>1660.89         1660.27</t>
  </si>
  <si>
    <t>1660.27         1659.21</t>
  </si>
  <si>
    <t>1659.21         1658.86</t>
  </si>
  <si>
    <t>1658.86         1658.3</t>
  </si>
  <si>
    <t>1658.3          1657.76</t>
  </si>
  <si>
    <t>1657.76         1657.2</t>
  </si>
  <si>
    <t>1657.2          1656.68</t>
  </si>
  <si>
    <t>1656.68         1656.04</t>
  </si>
  <si>
    <t>1656.04         1655.45</t>
  </si>
  <si>
    <t>1655.45         1654.85</t>
  </si>
  <si>
    <t>1654.85         1654.36</t>
  </si>
  <si>
    <t>1654.36         1653.73</t>
  </si>
  <si>
    <t>1653.73         1653.14</t>
  </si>
  <si>
    <t>1653.14         1652.61</t>
  </si>
  <si>
    <t>1652.61         1652.14</t>
  </si>
  <si>
    <t>1652.14         1651.61</t>
  </si>
  <si>
    <t>1651.61         1651.1</t>
  </si>
  <si>
    <t>1651.1          1650.53</t>
  </si>
  <si>
    <t>1650.53         1649.97</t>
  </si>
  <si>
    <t>1649.97         1649.47</t>
  </si>
  <si>
    <t>1649.47         1648.95</t>
  </si>
  <si>
    <t>1648.95         1648.4</t>
  </si>
  <si>
    <t>1648.4          1647.84</t>
  </si>
  <si>
    <t>1647.84         1647.33</t>
  </si>
  <si>
    <t>1647.33         1646.79</t>
  </si>
  <si>
    <t>1646.79         1646.26</t>
  </si>
  <si>
    <t>1646.26         1645.69</t>
  </si>
  <si>
    <t>1645.69         1645.1</t>
  </si>
  <si>
    <t>1645.1          1644.56</t>
  </si>
  <si>
    <t>1644.56         1644.06</t>
  </si>
  <si>
    <t>1644.06         1643.59</t>
  </si>
  <si>
    <t>1643.59         1643.06</t>
  </si>
  <si>
    <t>1643.06         1642.53</t>
  </si>
  <si>
    <t>1642.53         1642</t>
  </si>
  <si>
    <t>1642            1641.45</t>
  </si>
  <si>
    <t>1641.45         1640.88</t>
  </si>
  <si>
    <t>1640.88         1640.36</t>
  </si>
  <si>
    <t>1640.36         1639.88</t>
  </si>
  <si>
    <t>1639.88         1639.33</t>
  </si>
  <si>
    <t>1639.33         1638.81</t>
  </si>
  <si>
    <t>1638.81         1638.31</t>
  </si>
  <si>
    <t>1638.31         1637.92</t>
  </si>
  <si>
    <t>1637.92         1637.35</t>
  </si>
  <si>
    <t>1637.35         1636.74</t>
  </si>
  <si>
    <t>1636.74         1636.15</t>
  </si>
  <si>
    <t>1636.15         1635.55</t>
  </si>
  <si>
    <t>1635.55         1635</t>
  </si>
  <si>
    <t>1635            1634.37</t>
  </si>
  <si>
    <t>1634.37         1633.94</t>
  </si>
  <si>
    <t>1633.94         1633.34</t>
  </si>
  <si>
    <t>1633.34         1632.59</t>
  </si>
  <si>
    <t>1632.59         1631.78</t>
  </si>
  <si>
    <t>1631.78         1631.39</t>
  </si>
  <si>
    <t>1631.39         1630.8</t>
  </si>
  <si>
    <t>1630.8          1630.18</t>
  </si>
  <si>
    <t>1630.18         1629.58</t>
  </si>
  <si>
    <t>1629.58         1629.02</t>
  </si>
  <si>
    <t>1629.02         1628.56</t>
  </si>
  <si>
    <t>1628.56         1628.17</t>
  </si>
  <si>
    <t>1628.17         1627.64</t>
  </si>
  <si>
    <t>1627.64         1627.08</t>
  </si>
  <si>
    <t>1627.08         1626.51</t>
  </si>
  <si>
    <t>1626.51         1625.98</t>
  </si>
  <si>
    <t>1625.98         1625.4</t>
  </si>
  <si>
    <t>1625.4          1624.86</t>
  </si>
  <si>
    <t>1624.86         1624.36</t>
  </si>
  <si>
    <t>1624.36         1623.94</t>
  </si>
  <si>
    <t>1623.94         1623.53</t>
  </si>
  <si>
    <t>1623.53         1623.01</t>
  </si>
  <si>
    <t>1623.01         1622.52</t>
  </si>
  <si>
    <t>1622.52         1622.07</t>
  </si>
  <si>
    <t>1622.07         1621.57</t>
  </si>
  <si>
    <t>1621.57         1621.18</t>
  </si>
  <si>
    <t>1621.18         1620.77</t>
  </si>
  <si>
    <t>1620.77         1620.73</t>
  </si>
  <si>
    <t>1620.73         1620.65</t>
  </si>
  <si>
    <t>1620.65         1620.03</t>
  </si>
  <si>
    <t>1620.03         1619.44</t>
  </si>
  <si>
    <t>1619.44         1618.88</t>
  </si>
  <si>
    <t>1618.88         1618.33</t>
  </si>
  <si>
    <t>1618.33         1617.82</t>
  </si>
  <si>
    <t>1617.82         1617.28</t>
  </si>
  <si>
    <t>1617.28         1616.7</t>
  </si>
  <si>
    <t>1616.7          1616.17</t>
  </si>
  <si>
    <t>1616.17         1615.6</t>
  </si>
  <si>
    <t>1615.6          1615.03</t>
  </si>
  <si>
    <t>1615.03         1614.51</t>
  </si>
  <si>
    <t>1614.51         1613.9</t>
  </si>
  <si>
    <t>1613.9          1613.32</t>
  </si>
  <si>
    <t>1613.32         1612.75</t>
  </si>
  <si>
    <t>1612.75         1612.21</t>
  </si>
  <si>
    <t>1612.21         1611.61</t>
  </si>
  <si>
    <t>1611.61         1611.04</t>
  </si>
  <si>
    <t>1611.04         1610.52</t>
  </si>
  <si>
    <t>1610.52         1609.94</t>
  </si>
  <si>
    <t>1609.94         1609.38</t>
  </si>
  <si>
    <t>1609.38         1608.79</t>
  </si>
  <si>
    <t>1608.79         1608.26</t>
  </si>
  <si>
    <t>1608.26         1607.74</t>
  </si>
  <si>
    <t>1607.74         1607.21</t>
  </si>
  <si>
    <t>1607.21         1606.63</t>
  </si>
  <si>
    <t>1606.63         1606.06</t>
  </si>
  <si>
    <t>1606.06         1605.5</t>
  </si>
  <si>
    <t>1605.5          1604.92</t>
  </si>
  <si>
    <t>1604.92         1604.36</t>
  </si>
  <si>
    <t>1604.36         1603.79</t>
  </si>
  <si>
    <t>1603.79         1603.29</t>
  </si>
  <si>
    <t>1603.29         1599.33</t>
  </si>
  <si>
    <t>1599.33         1598.77</t>
  </si>
  <si>
    <t>1598.77         1598.25</t>
  </si>
  <si>
    <t>1598.25         1597.67</t>
  </si>
  <si>
    <t>1597.67         1597.4</t>
  </si>
  <si>
    <t>1597.4          1597.17</t>
  </si>
  <si>
    <t>1597.17         1596.65</t>
  </si>
  <si>
    <t>1596.65         1596.13</t>
  </si>
  <si>
    <t>1596.13         1595.6</t>
  </si>
  <si>
    <t>1595.6          1595.07</t>
  </si>
  <si>
    <t>1595.07         1594.64</t>
  </si>
  <si>
    <t>1594.64         1594.24</t>
  </si>
  <si>
    <t>1594.24         1593.78</t>
  </si>
  <si>
    <t>1593.78         1593.25</t>
  </si>
  <si>
    <t>1593.25         1592.42</t>
  </si>
  <si>
    <t>1592.42         1591.61</t>
  </si>
  <si>
    <t>1591.61         1591.03</t>
  </si>
  <si>
    <t>1591.03         1590.5</t>
  </si>
  <si>
    <t>1590.5          1590.02</t>
  </si>
  <si>
    <t>1590.02         1589.16</t>
  </si>
  <si>
    <t>1589.16         1589.12</t>
  </si>
  <si>
    <t>1589.12         1588.95</t>
  </si>
  <si>
    <t>1588.95         1588.83</t>
  </si>
  <si>
    <t>1588.83         1588.31</t>
  </si>
  <si>
    <t>1588.31         1588.01</t>
  </si>
  <si>
    <t>1588.01         1587.58</t>
  </si>
  <si>
    <t>1587.58         1587.13</t>
  </si>
  <si>
    <t>1587.13         1586.74</t>
  </si>
  <si>
    <t>1586.74         1586.39</t>
  </si>
  <si>
    <t>1586.39         1585.97</t>
  </si>
  <si>
    <t>1585.97         1585.28</t>
  </si>
  <si>
    <t>1585.28         1585.12</t>
  </si>
  <si>
    <t>1585.12         1584.93</t>
  </si>
  <si>
    <t>1584.93         1584.72</t>
  </si>
  <si>
    <t>1584.72         1584.41</t>
  </si>
  <si>
    <t>1584.41         1583.95</t>
  </si>
  <si>
    <t>1583.95         1583.42</t>
  </si>
  <si>
    <t>1583.42         1582.94</t>
  </si>
  <si>
    <t>1582.94         1582.43</t>
  </si>
  <si>
    <t>1582.43         1582.01</t>
  </si>
  <si>
    <t>Yellow2GarrisonD</t>
  </si>
  <si>
    <t>1581.35         1581.1</t>
  </si>
  <si>
    <t>1581.1          1580.75</t>
  </si>
  <si>
    <t>1580.75         1580.34</t>
  </si>
  <si>
    <t>1580.34         1579.97</t>
  </si>
  <si>
    <t>1579.97         1579.41</t>
  </si>
  <si>
    <t>1579.41         1578.98</t>
  </si>
  <si>
    <t>1578.98         1578.57</t>
  </si>
  <si>
    <t>1578.57         1578.04</t>
  </si>
  <si>
    <t>1578.04         1577.67</t>
  </si>
  <si>
    <t>1577.67         1577.17</t>
  </si>
  <si>
    <t>1577.17         1577.03</t>
  </si>
  <si>
    <t>1577.03         1576.37</t>
  </si>
  <si>
    <t>1576.37         1576.08</t>
  </si>
  <si>
    <t>1576.08         1575.69</t>
  </si>
  <si>
    <t>1575.69         1575.1</t>
  </si>
  <si>
    <t>1575.1          1574.67</t>
  </si>
  <si>
    <t>1574.67         1574.26</t>
  </si>
  <si>
    <t>1574.26         1574.02</t>
  </si>
  <si>
    <t>1574.02         1571.85</t>
  </si>
  <si>
    <t>1571.85         1570.96</t>
  </si>
  <si>
    <t>1570.96         1569.48</t>
  </si>
  <si>
    <t>1569.48         1568.25</t>
  </si>
  <si>
    <t>1568.25         1567.86</t>
  </si>
  <si>
    <t>1567.86         1567.5</t>
  </si>
  <si>
    <t>1567.5          1567.03</t>
  </si>
  <si>
    <t>1567.03         1566.55</t>
  </si>
  <si>
    <t>1566.55         1565.87</t>
  </si>
  <si>
    <t>1565.87         1565.43</t>
  </si>
  <si>
    <t>1565.43         1564.87</t>
  </si>
  <si>
    <t>1564.87         1564.49</t>
  </si>
  <si>
    <t>1564.49         1564.1</t>
  </si>
  <si>
    <t>1564.1          1563.64</t>
  </si>
  <si>
    <t>1563.64         1563.19</t>
  </si>
  <si>
    <t>1563.19         1562.68</t>
  </si>
  <si>
    <t>1562.68         1562.31</t>
  </si>
  <si>
    <t>1562.31         1561.81</t>
  </si>
  <si>
    <t>1561.81         1561.12</t>
  </si>
  <si>
    <t>1561.12         1560.55</t>
  </si>
  <si>
    <t>1560.55         1559.97</t>
  </si>
  <si>
    <t>1559.97         1559.33</t>
  </si>
  <si>
    <t>1559.33         1558.9</t>
  </si>
  <si>
    <t>1558.9          1558.28</t>
  </si>
  <si>
    <t>1558.28         1557.68</t>
  </si>
  <si>
    <t>1557.68         1557.48</t>
  </si>
  <si>
    <t>1557.48         1557.04</t>
  </si>
  <si>
    <t>1557.04         1556.43</t>
  </si>
  <si>
    <t>1556.43         1555.56</t>
  </si>
  <si>
    <t>1555.56         1555.04</t>
  </si>
  <si>
    <t>1555.04         1554.43</t>
  </si>
  <si>
    <t>1554.43         1554.18</t>
  </si>
  <si>
    <t>1554.18         1553.71</t>
  </si>
  <si>
    <t>1553.71         1553.15</t>
  </si>
  <si>
    <t>1553.15         1552.74</t>
  </si>
  <si>
    <t>1552.74         1552.67</t>
  </si>
  <si>
    <t>1552.67         1552.63</t>
  </si>
  <si>
    <t>1552.63         1552.2</t>
  </si>
  <si>
    <t>1552.2          1551.72</t>
  </si>
  <si>
    <t>1551.72         1551.19</t>
  </si>
  <si>
    <t>1551.19         1550.72</t>
  </si>
  <si>
    <t>1550.72         1550.19</t>
  </si>
  <si>
    <t>1550.19         1549.8</t>
  </si>
  <si>
    <t>1549.8          1549.26</t>
  </si>
  <si>
    <t>1549.26         1548.74</t>
  </si>
  <si>
    <t>1548.74         1548.19</t>
  </si>
  <si>
    <t>1548.19         1547.56</t>
  </si>
  <si>
    <t>1547.56         1547.26</t>
  </si>
  <si>
    <t>1547.26         1544.95</t>
  </si>
  <si>
    <t>1544.95         1544.77</t>
  </si>
  <si>
    <t>1544.77         1544.34</t>
  </si>
  <si>
    <t>1544.34         1544.17</t>
  </si>
  <si>
    <t>1544.17         1543.7</t>
  </si>
  <si>
    <t>1543.7          1543.18</t>
  </si>
  <si>
    <t>1543.18         1542.67</t>
  </si>
  <si>
    <t>1542.67         1541.86</t>
  </si>
  <si>
    <t>1541.86         1541.35</t>
  </si>
  <si>
    <t>1541.35         1540.88</t>
  </si>
  <si>
    <t>1540.88         1540.53</t>
  </si>
  <si>
    <t>1540.53         1539.93</t>
  </si>
  <si>
    <t>1539.93         1539.41</t>
  </si>
  <si>
    <t>1539.41         1538.88</t>
  </si>
  <si>
    <t>1538.88         1538.37</t>
  </si>
  <si>
    <t>1538.37         1537.89</t>
  </si>
  <si>
    <t>1537.89         1537.51</t>
  </si>
  <si>
    <t>1537.51         1537.04</t>
  </si>
  <si>
    <t>1537.04         1536.51</t>
  </si>
  <si>
    <t>1536.51         1535.89</t>
  </si>
  <si>
    <t>1535.89         1535.67</t>
  </si>
  <si>
    <t>1535.67         1535.55</t>
  </si>
  <si>
    <t>1535.55         1534.87</t>
  </si>
  <si>
    <t>1534.87         1534.31</t>
  </si>
  <si>
    <t>1534.31         1533.78</t>
  </si>
  <si>
    <t>1533.78         1533.47</t>
  </si>
  <si>
    <t>1533.47         1532.76</t>
  </si>
  <si>
    <t>1532.76         1532.23</t>
  </si>
  <si>
    <t>1532.23         1531.72</t>
  </si>
  <si>
    <t>1531.72         1531.23</t>
  </si>
  <si>
    <t>1531.23         1530.56</t>
  </si>
  <si>
    <t>1530.56         1530.45</t>
  </si>
  <si>
    <t>1530.45         1529.8</t>
  </si>
  <si>
    <t>1529.8          1529.18</t>
  </si>
  <si>
    <t>1529.18         1528.67</t>
  </si>
  <si>
    <t>1528.67         1528.05</t>
  </si>
  <si>
    <t>1528.05         1527.4</t>
  </si>
  <si>
    <t>1527.4          1526.95</t>
  </si>
  <si>
    <t>1526.95         1526.43</t>
  </si>
  <si>
    <t>1526.43         1525.98</t>
  </si>
  <si>
    <t>1525.98         1525.54</t>
  </si>
  <si>
    <t>1525.54         1525.15</t>
  </si>
  <si>
    <t>1525.15         1524.71</t>
  </si>
  <si>
    <t>1524.71         1524.32</t>
  </si>
  <si>
    <t>1524.32         1523.86</t>
  </si>
  <si>
    <t>1523.86         1523.35</t>
  </si>
  <si>
    <t>1523.35         1522.78</t>
  </si>
  <si>
    <t>1522.78         1522.21</t>
  </si>
  <si>
    <t>1522.21         1521.57</t>
  </si>
  <si>
    <t>1521.57         1521.09</t>
  </si>
  <si>
    <t>1521.09         1520.59</t>
  </si>
  <si>
    <t>1520.59         1520.08</t>
  </si>
  <si>
    <t>1520.08         1519.62</t>
  </si>
  <si>
    <t>1519.62         1519.18</t>
  </si>
  <si>
    <t>1519.18         1518.74</t>
  </si>
  <si>
    <t>1518.74         1518.3</t>
  </si>
  <si>
    <t>1518.3          1517.87</t>
  </si>
  <si>
    <t>1517.87         1517.45</t>
  </si>
  <si>
    <t>1517.45         1517.01</t>
  </si>
  <si>
    <t>1517.01         1516.58</t>
  </si>
  <si>
    <t>1516.58         1516.16</t>
  </si>
  <si>
    <t>1516.16         1515.63</t>
  </si>
  <si>
    <t>1515.63         1515.09</t>
  </si>
  <si>
    <t>1515.09         1514.58</t>
  </si>
  <si>
    <t>1514.58         1514.08</t>
  </si>
  <si>
    <t>1514.08         1513.59</t>
  </si>
  <si>
    <t>1513.59         1513.1</t>
  </si>
  <si>
    <t>1513.1          1512.61</t>
  </si>
  <si>
    <t>1512.61         1512.13</t>
  </si>
  <si>
    <t>1512.13         1511.6</t>
  </si>
  <si>
    <t>1511.6          1511.09</t>
  </si>
  <si>
    <t>1511.09         1510.6</t>
  </si>
  <si>
    <t>1510.6          1510.15</t>
  </si>
  <si>
    <t>1510.15         1509.68</t>
  </si>
  <si>
    <t>1509.68         1509.16</t>
  </si>
  <si>
    <t>1509.16         1508.68</t>
  </si>
  <si>
    <t>1508.68         1508.13</t>
  </si>
  <si>
    <t>1508.13         1507.57</t>
  </si>
  <si>
    <t>1507.57         1507.01</t>
  </si>
  <si>
    <t>1507.01         1506.48</t>
  </si>
  <si>
    <t>1506.48         1505.94</t>
  </si>
  <si>
    <t>1505.94         1505.4</t>
  </si>
  <si>
    <t>1505.4          1504.87</t>
  </si>
  <si>
    <t>1504.87         1504.35</t>
  </si>
  <si>
    <t>1504.35         1503.84</t>
  </si>
  <si>
    <t>1503.84         1503.34</t>
  </si>
  <si>
    <t>1503.34         1502.82</t>
  </si>
  <si>
    <t>1502.82         1502.34</t>
  </si>
  <si>
    <t>1502.34         1501.82</t>
  </si>
  <si>
    <t>1501.82         1501.26</t>
  </si>
  <si>
    <t>1501.26         1500.72</t>
  </si>
  <si>
    <t>1500.72         1500.17</t>
  </si>
  <si>
    <t>1500.17         1499.59</t>
  </si>
  <si>
    <t>1499.59         1499.09</t>
  </si>
  <si>
    <t>1499.09         1498.59</t>
  </si>
  <si>
    <t>1498.59         1498.09</t>
  </si>
  <si>
    <t>1498.09         1497.59</t>
  </si>
  <si>
    <t>1497.59         1497.1</t>
  </si>
  <si>
    <t>1497.1          1496.6</t>
  </si>
  <si>
    <t>1496.6          1496.11</t>
  </si>
  <si>
    <t>1496.11         1495.63</t>
  </si>
  <si>
    <t>1495.63         1495.15</t>
  </si>
  <si>
    <t>1495.15         1494.66</t>
  </si>
  <si>
    <t>1494.66         1494.19</t>
  </si>
  <si>
    <t>1494.19         1493.71</t>
  </si>
  <si>
    <t>1493.71         1493.22</t>
  </si>
  <si>
    <t>1493.22         1492.76</t>
  </si>
  <si>
    <t>1492.76         1492.27</t>
  </si>
  <si>
    <t>1492.27         1491.8</t>
  </si>
  <si>
    <t>1491.8          1491.31</t>
  </si>
  <si>
    <t>1491.31         1490.82</t>
  </si>
  <si>
    <t>1490.82         1490.33</t>
  </si>
  <si>
    <t>1490.33         1489.85</t>
  </si>
  <si>
    <t>1489.85         1489.38</t>
  </si>
  <si>
    <t>1489.38         1488.93</t>
  </si>
  <si>
    <t>1488.93         1488.47</t>
  </si>
  <si>
    <t>1488.47         1488</t>
  </si>
  <si>
    <t>1488            1487.53</t>
  </si>
  <si>
    <t>1487.53         1485.73</t>
  </si>
  <si>
    <t>1485.73         1483.86</t>
  </si>
  <si>
    <t>1483.86         1480.5</t>
  </si>
  <si>
    <t>1480.5          1477.64</t>
  </si>
  <si>
    <t>1477.64         1472</t>
  </si>
  <si>
    <t>1472            1468.74</t>
  </si>
  <si>
    <t>1468.74         1462.16</t>
  </si>
  <si>
    <t>1462.16         1456.48</t>
  </si>
  <si>
    <t>1456.48         1453.22</t>
  </si>
  <si>
    <t>1453.22         1450.07</t>
  </si>
  <si>
    <t>1450.07         1444.98</t>
  </si>
  <si>
    <t>1444.98         1439.2</t>
  </si>
  <si>
    <t>1439.2          1436.77</t>
  </si>
  <si>
    <t>1436.77         1434.67</t>
  </si>
  <si>
    <t>1434.67         1428.19</t>
  </si>
  <si>
    <t>1428.19         1421.5</t>
  </si>
  <si>
    <t>1421.5          1417.12</t>
  </si>
  <si>
    <t>1417.12         1414.33</t>
  </si>
  <si>
    <t>1414.33         1409.49</t>
  </si>
  <si>
    <t>1409.49         1402.8</t>
  </si>
  <si>
    <t>1402.8          1398.48</t>
  </si>
  <si>
    <t>1398.48         1394.68</t>
  </si>
  <si>
    <t>1394.68         1392.5</t>
  </si>
  <si>
    <t>1392.5          1391.08</t>
  </si>
  <si>
    <t>59 (26JUN1985 06:00:00)-upstream face - velocity (m/s)</t>
  </si>
  <si>
    <t>59 (26JUN1985 06:00:00)-Water Temperature (C)</t>
  </si>
  <si>
    <t>59 (26JUN1985 06:00:00)-upstream face - advection mass (g)</t>
  </si>
  <si>
    <t>60 (26JUN1985 09:00:00)-upstream face - velocity (m/s)</t>
  </si>
  <si>
    <t>60 (26JUN1985 09:00:00)-Water Temperature (C)</t>
  </si>
  <si>
    <t>60 (26JUN1985 09:00:00)-upstream face - advection mass (g)</t>
  </si>
  <si>
    <t>61 (26JUN1985 12:00:00)-upstream face - velocity (m/s)</t>
  </si>
  <si>
    <t>61 (26JUN1985 12:00:00)-Water Temperature (C)</t>
  </si>
  <si>
    <t>61 (26JUN1985 12:00:00)-upstream face - advection mass (g)</t>
  </si>
  <si>
    <t>62 (26JUN1985 15:00:00)-upstream face - velocity (m/s)</t>
  </si>
  <si>
    <t>62 (26JUN1985 15:00:00)-Water Temperature (C)</t>
  </si>
  <si>
    <t>62 (26JUN1985 15:00:00)-upstream face - advection mass (g)</t>
  </si>
  <si>
    <t>63 (26JUN1985 18:00:00)-upstream face - velocity (m/s)</t>
  </si>
  <si>
    <t>63 (26JUN1985 18:00:00)-Water Temperature (C)</t>
  </si>
  <si>
    <t>63 (26JUN1985 18:00:00)-upstream face - advection mass (g)</t>
  </si>
  <si>
    <t>64 (26JUN1985 21:00:00)-upstream face - velocity (m/s)</t>
  </si>
  <si>
    <t>64 (26JUN1985 21:00:00)-Water Temperature (C)</t>
  </si>
  <si>
    <t>64 (26JUN1985 21:00:00)-upstream face - advection mass (g)</t>
  </si>
  <si>
    <t>65 (27JUN1985 00:00:00)-upstream face - velocity (m/s)</t>
  </si>
  <si>
    <t>65 (27JUN1985 00:00:00)-Water Temperature (C)</t>
  </si>
  <si>
    <t>65 (27JUN1985 00:00:00)-upstream face - advection mass (g)</t>
  </si>
  <si>
    <t>66 (27JUN1985 03:00:00)-upstream face - velocity (m/s)</t>
  </si>
  <si>
    <t>66 (27JUN1985 03:00:00)-Water Temperature (C)</t>
  </si>
  <si>
    <t>66 (27JUN1985 03:00:00)-upstream face - advection mass (g)</t>
  </si>
  <si>
    <t>67 (27JUN1985 06:00:00)-upstream face - velocity (m/s)</t>
  </si>
  <si>
    <t>67 (27JUN1985 06:00:00)-Water Temperature (C)</t>
  </si>
  <si>
    <t>67 (27JUN1985 06:00:00)-upstream face - advection mass (g)</t>
  </si>
  <si>
    <t>68 (27JUN1985 09:00:00)-upstream face - velocity (m/s)</t>
  </si>
  <si>
    <t>68 (27JUN1985 09:00:00)-Water Temperature (C)</t>
  </si>
  <si>
    <t>68 (27JUN1985 09:00:00)-upstream face - advection mass (g)</t>
  </si>
  <si>
    <t>69 (27JUN1985 12:00:00)-upstream face - velocity (m/s)</t>
  </si>
  <si>
    <t>69 (27JUN1985 12:00:00)-Water Temperature (C)</t>
  </si>
  <si>
    <t>69 (27JUN1985 12:00:00)-upstream face - advection mass (g)</t>
  </si>
  <si>
    <t>70 (27JUN1985 15:00:00)-upstream face - velocity (m/s)</t>
  </si>
  <si>
    <t>70 (27JUN1985 15:00:00)-Water Temperature (C)</t>
  </si>
  <si>
    <t>70 (27JUN1985 15:00:00)-upstream face - advection mass (g)</t>
  </si>
  <si>
    <t>71 (27JUN1985 18:00:00)-upstream face - velocity (m/s)</t>
  </si>
  <si>
    <t>71 (27JUN1985 18:00:00)-Water Temperature (C)</t>
  </si>
  <si>
    <t>71 (27JUN1985 18:00:00)-upstream face - advection mass (g)</t>
  </si>
  <si>
    <t>72 (27JUN1985 21:00:00)-upstream face - velocity (m/s)</t>
  </si>
  <si>
    <t>72 (27JUN1985 21:00:00)-Water Temperature (C)</t>
  </si>
  <si>
    <t>72 (27JUN1985 21:00:00)-upstream face - advection mass (g)</t>
  </si>
  <si>
    <t>73 (28JUN1985 00:00:00)-upstream face - velocity (m/s)</t>
  </si>
  <si>
    <t>73 (28JUN1985 00:00:00)-Water Temperature (C)</t>
  </si>
  <si>
    <t>73 (28JUN1985 00:00:00)-upstream face - advection mass (g)</t>
  </si>
  <si>
    <t>74 (28JUN1985 03:00:00)-upstream face - velocity (m/s)</t>
  </si>
  <si>
    <t>74 (28JUN1985 03:00:00)-Water Temperature (C)</t>
  </si>
  <si>
    <t>74 (28JUN1985 03:00:00)-upstream face - advection mass (g)</t>
  </si>
  <si>
    <t>75 (28JUN1985 06:00:00)-upstream face - velocity (m/s)</t>
  </si>
  <si>
    <t>75 (28JUN1985 06:00:00)-Water Temperature (C)</t>
  </si>
  <si>
    <t>75 (28JUN1985 06:00:00)-upstream face - advection mass (g)</t>
  </si>
  <si>
    <t>76 (28JUN1985 09:00:00)-upstream face - velocity (m/s)</t>
  </si>
  <si>
    <t>76 (28JUN1985 09:00:00)-Water Temperature (C)</t>
  </si>
  <si>
    <t>76 (28JUN1985 09:00:00)-upstream face - advection mass (g)</t>
  </si>
  <si>
    <t>77 (28JUN1985 12:00:00)-upstream face - velocity (m/s)</t>
  </si>
  <si>
    <t>77 (28JUN1985 12:00:00)-Water Temperature (C)</t>
  </si>
  <si>
    <t>77 (28JUN1985 12:00:00)-upstream face - advection mass (g)</t>
  </si>
  <si>
    <t>78 (28JUN1985 15:00:00)-upstream face - velocity (m/s)</t>
  </si>
  <si>
    <t>78 (28JUN1985 15:00:00)-Water Temperature (C)</t>
  </si>
  <si>
    <t>78 (28JUN1985 15:00:00)-upstream face - advection mass (g)</t>
  </si>
  <si>
    <t>79 (28JUN1985 18:00:00)-upstream face - velocity (m/s)</t>
  </si>
  <si>
    <t>79 (28JUN1985 18:00:00)-Water Temperature (C)</t>
  </si>
  <si>
    <t>79 (28JUN1985 18:00:00)-upstream face - advection mass (g)</t>
  </si>
  <si>
    <t>80 (28JUN1985 21:00:00)-upstream face - velocity (m/s)</t>
  </si>
  <si>
    <t>80 (28JUN1985 21:00:00)-Water Temperature (C)</t>
  </si>
  <si>
    <t>80 (28JUN1985 21:00:00)-upstream face - advection mass (g)</t>
  </si>
  <si>
    <t>81 (29JUN1985 00:00:00)-upstream face - velocity (m/s)</t>
  </si>
  <si>
    <t>81 (29JUN1985 00:00:00)-Water Temperature (C)</t>
  </si>
  <si>
    <t>81 (29JUN1985 00:00:00)-upstream face - advection mass (g)</t>
  </si>
  <si>
    <t>82 (29JUN1985 03:00:00)-upstream face - velocity (m/s)</t>
  </si>
  <si>
    <t>82 (29JUN1985 03:00:00)-Water Temperature (C)</t>
  </si>
  <si>
    <t>82 (29JUN1985 03:00:00)-upstream face - advection mass (g)</t>
  </si>
  <si>
    <t>83 (29JUN1985 06:00:00)-upstream face - velocity (m/s)</t>
  </si>
  <si>
    <t>83 (29JUN1985 06:00:00)-Water Temperature (C)</t>
  </si>
  <si>
    <t>83 (29JUN1985 06:00:00)-upstream face - advection mass (g)</t>
  </si>
  <si>
    <t>84 (29JUN1985 09:00:00)-upstream face - velocity (m/s)</t>
  </si>
  <si>
    <t>84 (29JUN1985 09:00:00)-Water Temperature (C)</t>
  </si>
  <si>
    <t>84 (29JUN1985 09:00:00)-upstream face - advection mass (g)</t>
  </si>
  <si>
    <t>85 (29JUN1985 12:00:00)-upstream face - velocity (m/s)</t>
  </si>
  <si>
    <t>85 (29JUN1985 12:00:00)-Water Temperature (C)</t>
  </si>
  <si>
    <t>85 (29JUN1985 12:00:00)-upstream face - advection mass (g)</t>
  </si>
  <si>
    <t>86 (29JUN1985 15:00:00)-upstream face - velocity (m/s)</t>
  </si>
  <si>
    <t>86 (29JUN1985 15:00:00)-Water Temperature (C)</t>
  </si>
  <si>
    <t>86 (29JUN1985 15:00:00)-upstream face - advection mass (g)</t>
  </si>
  <si>
    <t>87 (29JUN1985 18:00:00)-upstream face - velocity (m/s)</t>
  </si>
  <si>
    <t>87 (29JUN1985 18:00:00)-Water Temperature (C)</t>
  </si>
  <si>
    <t>87 (29JUN1985 18:00:00)-upstream face - advection mass (g)</t>
  </si>
  <si>
    <t>88 (29JUN1985 21:00:00)-upstream face - velocity (m/s)</t>
  </si>
  <si>
    <t>88 (29JUN1985 21:00:00)-Water Temperature (C)</t>
  </si>
  <si>
    <t>88 (29JUN1985 21:00:00)-upstream face - advection mass (g)</t>
  </si>
  <si>
    <t>89 (30JUN1985 00:00:00)-upstream face - velocity (m/s)</t>
  </si>
  <si>
    <t>89 (30JUN1985 00:00:00)-Water Temperature (C)</t>
  </si>
  <si>
    <t>89 (30JUN1985 00:00:00)-upstream face - advection mass (g)</t>
  </si>
  <si>
    <t>90 (30JUN1985 03:00:00)-upstream face - velocity (m/s)</t>
  </si>
  <si>
    <t>90 (30JUN1985 03:00:00)-Water Temperature (C)</t>
  </si>
  <si>
    <t>90 (30JUN1985 03:00:00)-upstream face - advection mass (g)</t>
  </si>
  <si>
    <t>91 (30JUN1985 06:00:00)-upstream face - velocity (m/s)</t>
  </si>
  <si>
    <t>91 (30JUN1985 06:00:00)-Water Temperature (C)</t>
  </si>
  <si>
    <t>91 (30JUN1985 06:00:00)-upstream face - advection mass (g)</t>
  </si>
  <si>
    <t>92 (30JUN1985 09:00:00)-upstream face - velocity (m/s)</t>
  </si>
  <si>
    <t>92 (30JUN1985 09:00:00)-Water Temperature (C)</t>
  </si>
  <si>
    <t>92 (30JUN1985 09:00:00)-upstream face - advection mass (g)</t>
  </si>
  <si>
    <t>93 (30JUN1985 12:00:00)-upstream face - velocity (m/s)</t>
  </si>
  <si>
    <t>93 (30JUN1985 12:00:00)-Water Temperature (C)</t>
  </si>
  <si>
    <t>93 (30JUN1985 12:00:00)-upstream face - advection mass (g)</t>
  </si>
  <si>
    <t>94 (30JUN1985 15:00:00)-upstream face - velocity (m/s)</t>
  </si>
  <si>
    <t>94 (30JUN1985 15:00:00)-Water Temperature (C)</t>
  </si>
  <si>
    <t>94 (30JUN1985 15:00:00)-upstream face - advection mass (g)</t>
  </si>
  <si>
    <t>95 (30JUN1985 18:00:00)-upstream face - velocity (m/s)</t>
  </si>
  <si>
    <t>95 (30JUN1985 18:00:00)-Water Temperature (C)</t>
  </si>
  <si>
    <t>95 (30JUN1985 18:00:00)-upstream face - advection mass (g)</t>
  </si>
  <si>
    <t>96 (30JUN1985 21:00:00)-upstream face - velocity (m/s)</t>
  </si>
  <si>
    <t>96 (30JUN1985 21:00:00)-Water Temperature (C)</t>
  </si>
  <si>
    <t>96 (30JUN1985 21:00:00)-upstream face - advection mass (g)</t>
  </si>
  <si>
    <t>97 (01JUL1985 00:00:00)-upstream face - velocity (m/s)</t>
  </si>
  <si>
    <t>97 (01JUL1985 00:00:00)-Water Temperature (C)</t>
  </si>
  <si>
    <t>97 (01JUL1985 00:00:00)-upstream face - advection mass (g)</t>
  </si>
  <si>
    <t>98 (01JUL1985 03:00:00)-upstream face - velocity (m/s)</t>
  </si>
  <si>
    <t>98 (01JUL1985 03:00:00)-Water Temperature (C)</t>
  </si>
  <si>
    <t>98 (01JUL1985 03:00:00)-upstream face - advection mass (g)</t>
  </si>
  <si>
    <t>99 (01JUL1985 06:00:00)-upstream face - velocity (m/s)</t>
  </si>
  <si>
    <t>99 (01JUL1985 06:00:00)-Water Temperature (C)</t>
  </si>
  <si>
    <t>99 (01JUL1985 06:00:00)-upstream face - advection mass (g)</t>
  </si>
  <si>
    <t>100 (01JUL1985 09:00:00)-upstream face - velocity (m/s)</t>
  </si>
  <si>
    <t>100 (01JUL1985 09:00:00)-Water Temperature (C)</t>
  </si>
  <si>
    <t>100 (01JUL1985 09:00:00)-upstream face - advection mass (g)</t>
  </si>
  <si>
    <t>101 (01JUL1985 12:00:00)-upstream face - velocity (m/s)</t>
  </si>
  <si>
    <t>101 (01JUL1985 12:00:00)-Water Temperature (C)</t>
  </si>
  <si>
    <t>101 (01JUL1985 12:00:00)-upstream face - advection mass (g)</t>
  </si>
  <si>
    <t>102 (01JUL1985 15:00:00)-upstream face - velocity (m/s)</t>
  </si>
  <si>
    <t>102 (01JUL1985 15:00:00)-Water Temperature (C)</t>
  </si>
  <si>
    <t>102 (01JUL1985 15:00:00)-upstream face - advection mass (g)</t>
  </si>
  <si>
    <t>103 (01JUL1985 18:00:00)-upstream face - velocity (m/s)</t>
  </si>
  <si>
    <t>103 (01JUL1985 18:00:00)-Water Temperature (C)</t>
  </si>
  <si>
    <t>103 (01JUL1985 18:00:00)-upstream face - advection mass (g)</t>
  </si>
  <si>
    <t>104 (01JUL1985 21:00:00)-upstream face - velocity (m/s)</t>
  </si>
  <si>
    <t>104 (01JUL1985 21:00:00)-Water Temperature (C)</t>
  </si>
  <si>
    <t>104 (01JUL1985 21:00:00)-upstream face - advection mass (g)</t>
  </si>
  <si>
    <t>105 (02JUL1985 00:00:00)-upstream face - velocity (m/s)</t>
  </si>
  <si>
    <t>105 (02JUL1985 00:00:00)-Water Temperature (C)</t>
  </si>
  <si>
    <t>105 (02JUL1985 00:00:00)-upstream face - advection mass (g)</t>
  </si>
  <si>
    <t>106 (02JUL1985 03:00:00)-upstream face - velocity (m/s)</t>
  </si>
  <si>
    <t>106 (02JUL1985 03:00:00)-Water Temperature (C)</t>
  </si>
  <si>
    <t>106 (02JUL1985 03:00:00)-upstream face - advection mass (g)</t>
  </si>
  <si>
    <t>107 (02JUL1985 06:00:00)-upstream face - velocity (m/s)</t>
  </si>
  <si>
    <t>107 (02JUL1985 06:00:00)-Water Temperature (C)</t>
  </si>
  <si>
    <t>107 (02JUL1985 06:00:00)-upstream face - advection mass (g)</t>
  </si>
  <si>
    <t>108 (02JUL1985 09:00:00)-upstream face - velocity (m/s)</t>
  </si>
  <si>
    <t>108 (02JUL1985 09:00:00)-Water Temperature (C)</t>
  </si>
  <si>
    <t>108 (02JUL1985 09:00:00)-upstream face - advection mass (g)</t>
  </si>
  <si>
    <t>109 (02JUL1985 12:00:00)-upstream face - velocity (m/s)</t>
  </si>
  <si>
    <t>109 (02JUL1985 12:00:00)-Water Temperature (C)</t>
  </si>
  <si>
    <t>109 (02JUL1985 12:00:00)-upstream face - advection mass (g)</t>
  </si>
  <si>
    <t>110 (02JUL1985 15:00:00)-upstream face - velocity (m/s)</t>
  </si>
  <si>
    <t>110 (02JUL1985 15:00:00)-Water Temperature (C)</t>
  </si>
  <si>
    <t>110 (02JUL1985 15:00:00)-upstream face - advection mass (g)</t>
  </si>
  <si>
    <t>111 (02JUL1985 18:00:00)-upstream face - velocity (m/s)</t>
  </si>
  <si>
    <t>111 (02JUL1985 18:00:00)-Water Temperature (C)</t>
  </si>
  <si>
    <t>111 (02JUL1985 18:00:00)-upstream face - advection mass (g)</t>
  </si>
  <si>
    <t>112 (02JUL1985 21:00:00)-upstream face - velocity (m/s)</t>
  </si>
  <si>
    <t>112 (02JUL1985 21:00:00)-Water Temperature (C)</t>
  </si>
  <si>
    <t>112 (02JUL1985 21:00:00)-upstream face - advection mass (g)</t>
  </si>
  <si>
    <t>113 (03JUL1985 00:00:00)-upstream face - velocity (m/s)</t>
  </si>
  <si>
    <t>113 (03JUL1985 00:00:00)-Water Temperature (C)</t>
  </si>
  <si>
    <t>113 (03JUL1985 00:00:00)-upstream face - advection mass (g)</t>
  </si>
  <si>
    <t>114 (03JUL1985 03:00:00)-upstream face - velocity (m/s)</t>
  </si>
  <si>
    <t>114 (03JUL1985 03:00:00)-Water Temperature (C)</t>
  </si>
  <si>
    <t>114 (03JUL1985 03:00:00)-upstream face - advection mass (g)</t>
  </si>
  <si>
    <t>115 (03JUL1985 06:00:00)-upstream face - velocity (m/s)</t>
  </si>
  <si>
    <t>115 (03JUL1985 06:00:00)-Water Temperature (C)</t>
  </si>
  <si>
    <t>115 (03JUL1985 06:00:00)-upstream face - advection mass (g)</t>
  </si>
  <si>
    <t>116 (03JUL1985 09:00:00)-upstream face - velocity (m/s)</t>
  </si>
  <si>
    <t>116 (03JUL1985 09:00:00)-Water Temperature (C)</t>
  </si>
  <si>
    <t>116 (03JUL1985 09:00:00)-upstream face - advection mass (g)</t>
  </si>
  <si>
    <t>117 (03JUL1985 12:00:00)-upstream face - velocity (m/s)</t>
  </si>
  <si>
    <t>117 (03JUL1985 12:00:00)-Water Temperature (C)</t>
  </si>
  <si>
    <t>117 (03JUL1985 12:00:00)-upstream face - advection mass (g)</t>
  </si>
  <si>
    <t>118 (03JUL1985 15:00:00)-upstream face - velocity (m/s)</t>
  </si>
  <si>
    <t>118 (03JUL1985 15:00:00)-Water Temperature (C)</t>
  </si>
  <si>
    <t>118 (03JUL1985 15:00:00)-upstream face - advection mass (g)</t>
  </si>
  <si>
    <t>119 (03JUL1985 18:00:00)-upstream face - velocity (m/s)</t>
  </si>
  <si>
    <t>119 (03JUL1985 18:00:00)-Water Temperature (C)</t>
  </si>
  <si>
    <t>119 (03JUL1985 18:00:00)-upstream face - advection mass (g)</t>
  </si>
  <si>
    <t>120 (03JUL1985 21:00:00)-upstream face - velocity (m/s)</t>
  </si>
  <si>
    <t>120 (03JUL1985 21:00:00)-Water Temperature (C)</t>
  </si>
  <si>
    <t>120 (03JUL1985 21:00:00)-upstream face - advection mass (g)</t>
  </si>
  <si>
    <t>121 (04JUL1985 00:00:00)-upstream face - velocity (m/s)</t>
  </si>
  <si>
    <t>121 (04JUL1985 00:00:00)-Water Temperature (C)</t>
  </si>
  <si>
    <t>121 (04JUL1985 00:00:00)-upstream face - advection mass (g)</t>
  </si>
  <si>
    <t>122 (04JUL1985 03:00:00)-upstream face - velocity (m/s)</t>
  </si>
  <si>
    <t>122 (04JUL1985 03:00:00)-Water Temperature (C)</t>
  </si>
  <si>
    <t>122 (04JUL1985 03:00:00)-upstream face - advection mass (g)</t>
  </si>
  <si>
    <t>123 (04JUL1985 06:00:00)-upstream face - velocity (m/s)</t>
  </si>
  <si>
    <t>123 (04JUL1985 06:00:00)-Water Temperature (C)</t>
  </si>
  <si>
    <t>123 (04JUL1985 06:00:00)-upstream face - advection mass (g)</t>
  </si>
  <si>
    <t>124 (04JUL1985 09:00:00)-upstream face - velocity (m/s)</t>
  </si>
  <si>
    <t>124 (04JUL1985 09:00:00)-Water Temperature (C)</t>
  </si>
  <si>
    <t>124 (04JUL1985 09:00:00)-upstream face - advection mass (g)</t>
  </si>
  <si>
    <t>125 (04JUL1985 12:00:00)-upstream face - velocity (m/s)</t>
  </si>
  <si>
    <t>125 (04JUL1985 12:00:00)-Water Temperature (C)</t>
  </si>
  <si>
    <t>125 (04JUL1985 12:00:00)-upstream face - advection mass (g)</t>
  </si>
  <si>
    <t>126 (04JUL1985 15:00:00)-upstream face - velocity (m/s)</t>
  </si>
  <si>
    <t>126 (04JUL1985 15:00:00)-Water Temperature (C)</t>
  </si>
  <si>
    <t>126 (04JUL1985 15:00:00)-upstream face - advection mass (g)</t>
  </si>
  <si>
    <t>127 (04JUL1985 18:00:00)-upstream face - velocity (m/s)</t>
  </si>
  <si>
    <t>127 (04JUL1985 18:00:00)-Water Temperature (C)</t>
  </si>
  <si>
    <t>127 (04JUL1985 18:00:00)-upstream face - advection mass (g)</t>
  </si>
  <si>
    <t>128 (04JUL1985 21:00:00)-upstream face - velocity (m/s)</t>
  </si>
  <si>
    <t>128 (04JUL1985 21:00:00)-Water Temperature (C)</t>
  </si>
  <si>
    <t>128 (04JUL1985 21:00:00)-upstream face - advection mass (g)</t>
  </si>
  <si>
    <t>129 (05JUL1985 00:00:00)-upstream face - velocity (m/s)</t>
  </si>
  <si>
    <t>129 (05JUL1985 00:00:00)-Water Temperature (C)</t>
  </si>
  <si>
    <t>129 (05JUL1985 00:00:00)-upstream face - advection mass (g)</t>
  </si>
  <si>
    <t>130 (05JUL1985 03:00:00)-upstream face - velocity (m/s)</t>
  </si>
  <si>
    <t>130 (05JUL1985 03:00:00)-Water Temperature (C)</t>
  </si>
  <si>
    <t>130 (05JUL1985 03:00:00)-upstream face - advection mass (g)</t>
  </si>
  <si>
    <t>131 (05JUL1985 06:00:00)-upstream face - velocity (m/s)</t>
  </si>
  <si>
    <t>131 (05JUL1985 06:00:00)-Water Temperature (C)</t>
  </si>
  <si>
    <t>131 (05JUL1985 06:00:00)-upstream face - advection mass (g)</t>
  </si>
  <si>
    <t>132 (05JUL1985 09:00:00)-upstream face - velocity (m/s)</t>
  </si>
  <si>
    <t>132 (05JUL1985 09:00:00)-Water Temperature (C)</t>
  </si>
  <si>
    <t>132 (05JUL1985 09:00:00)-upstream face - advection mass (g)</t>
  </si>
  <si>
    <t>133 (05JUL1985 12:00:00)-upstream face - velocity (m/s)</t>
  </si>
  <si>
    <t>133 (05JUL1985 12:00:00)-Water Temperature (C)</t>
  </si>
  <si>
    <t>133 (05JUL1985 12:00:00)-upstream face - advection mass (g)</t>
  </si>
  <si>
    <t>134 (05JUL1985 15:00:00)-upstream face - velocity (m/s)</t>
  </si>
  <si>
    <t>134 (05JUL1985 15:00:00)-Water Temperature (C)</t>
  </si>
  <si>
    <t>134 (05JUL1985 15:00:00)-upstream face - advection mass (g)</t>
  </si>
  <si>
    <t>135 (05JUL1985 18:00:00)-upstream face - velocity (m/s)</t>
  </si>
  <si>
    <t>135 (05JUL1985 18:00:00)-Water Temperature (C)</t>
  </si>
  <si>
    <t>135 (05JUL1985 18:00:00)-upstream face - advection mass (g)</t>
  </si>
  <si>
    <t>136 (05JUL1985 21:00:00)-upstream face - velocity (m/s)</t>
  </si>
  <si>
    <t>136 (05JUL1985 21:00:00)-Water Temperature (C)</t>
  </si>
  <si>
    <t>136 (05JUL1985 21:00:00)-upstream face - advection mass (g)</t>
  </si>
  <si>
    <t>137 (06JUL1985 00:00:00)-upstream face - velocity (m/s)</t>
  </si>
  <si>
    <t>137 (06JUL1985 00:00:00)-Water Temperature (C)</t>
  </si>
  <si>
    <t>137 (06JUL1985 00:00:00)-upstream face - advection mass (g)</t>
  </si>
  <si>
    <t>138 (06JUL1985 03:00:00)-upstream face - velocity (m/s)</t>
  </si>
  <si>
    <t>138 (06JUL1985 03:00:00)-Water Temperature (C)</t>
  </si>
  <si>
    <t>138 (06JUL1985 03:00:00)-upstream face - advection mass (g)</t>
  </si>
  <si>
    <t>139 (06JUL1985 06:00:00)-upstream face - velocity (m/s)</t>
  </si>
  <si>
    <t>139 (06JUL1985 06:00:00)-Water Temperature (C)</t>
  </si>
  <si>
    <t>139 (06JUL1985 06:00:00)-upstream face - advection mass (g)</t>
  </si>
  <si>
    <t>140 (06JUL1985 09:00:00)-upstream face - velocity (m/s)</t>
  </si>
  <si>
    <t>140 (06JUL1985 09:00:00)-Water Temperature (C)</t>
  </si>
  <si>
    <t>140 (06JUL1985 09:00:00)-upstream face - advection mass (g)</t>
  </si>
  <si>
    <t>141 (06JUL1985 12:00:00)-upstream face - velocity (m/s)</t>
  </si>
  <si>
    <t>141 (06JUL1985 12:00:00)-Water Temperature (C)</t>
  </si>
  <si>
    <t>141 (06JUL1985 12:00:00)-upstream face - advection mass (g)</t>
  </si>
  <si>
    <t>142 (06JUL1985 15:00:00)-upstream face - velocity (m/s)</t>
  </si>
  <si>
    <t>142 (06JUL1985 15:00:00)-Water Temperature (C)</t>
  </si>
  <si>
    <t>142 (06JUL1985 15:00:00)-upstream face - advection mass (g)</t>
  </si>
  <si>
    <t>143 (06JUL1985 18:00:00)-upstream face - velocity (m/s)</t>
  </si>
  <si>
    <t>143 (06JUL1985 18:00:00)-Water Temperature (C)</t>
  </si>
  <si>
    <t>143 (06JUL1985 18:00:00)-upstream face - advection mass (g)</t>
  </si>
  <si>
    <t>144 (06JUL1985 21:00:00)-upstream face - velocity (m/s)</t>
  </si>
  <si>
    <t>144 (06JUL1985 21:00:00)-Water Temperature (C)</t>
  </si>
  <si>
    <t>144 (06JUL1985 21:00:00)-upstream face - advection mass (g)</t>
  </si>
  <si>
    <t>145 (07JUL1985 00:00:00)-upstream face - velocity (m/s)</t>
  </si>
  <si>
    <t>145 (07JUL1985 00:00:00)-Water Temperature (C)</t>
  </si>
  <si>
    <t>145 (07JUL1985 00:00:00)-upstream face - advection mass (g)</t>
  </si>
  <si>
    <t>146 (07JUL1985 03:00:00)-upstream face - velocity (m/s)</t>
  </si>
  <si>
    <t>146 (07JUL1985 03:00:00)-Water Temperature (C)</t>
  </si>
  <si>
    <t>146 (07JUL1985 03:00:00)-upstream face - advection mass (g)</t>
  </si>
  <si>
    <t>147 (07JUL1985 06:00:00)-upstream face - velocity (m/s)</t>
  </si>
  <si>
    <t>147 (07JUL1985 06:00:00)-Water Temperature (C)</t>
  </si>
  <si>
    <t>147 (07JUL1985 06:00:00)-upstream face - advection mass (g)</t>
  </si>
  <si>
    <t>148 (07JUL1985 09:00:00)-upstream face - velocity (m/s)</t>
  </si>
  <si>
    <t>148 (07JUL1985 09:00:00)-Water Temperature (C)</t>
  </si>
  <si>
    <t>148 (07JUL1985 09:00:00)-upstream face - advection mass (g)</t>
  </si>
  <si>
    <t>149 (07JUL1985 12:00:00)-upstream face - velocity (m/s)</t>
  </si>
  <si>
    <t>149 (07JUL1985 12:00:00)-Water Temperature (C)</t>
  </si>
  <si>
    <t>149 (07JUL1985 12:00:00)-upstream face - advection mass (g)</t>
  </si>
  <si>
    <t>150 (07JUL1985 15:00:00)-upstream face - velocity (m/s)</t>
  </si>
  <si>
    <t>150 (07JUL1985 15:00:00)-Water Temperature (C)</t>
  </si>
  <si>
    <t>150 (07JUL1985 15:00:00)-upstream face - advection mass (g)</t>
  </si>
  <si>
    <t>151 (07JUL1985 18:00:00)-upstream face - velocity (m/s)</t>
  </si>
  <si>
    <t>151 (07JUL1985 18:00:00)-Water Temperature (C)</t>
  </si>
  <si>
    <t>151 (07JUL1985 18:00:00)-upstream face - advection mass (g)</t>
  </si>
  <si>
    <t>152 (07JUL1985 21:00:00)-upstream face - velocity (m/s)</t>
  </si>
  <si>
    <t>152 (07JUL1985 21:00:00)-Water Temperature (C)</t>
  </si>
  <si>
    <t>152 (07JUL1985 21:00:00)-upstream face - advection mass (g)</t>
  </si>
  <si>
    <t>153 (08JUL1985 00:00:00)-upstream face - velocity (m/s)</t>
  </si>
  <si>
    <t>153 (08JUL1985 00:00:00)-Water Temperature (C)</t>
  </si>
  <si>
    <t>153 (08JUL1985 00:00:00)-upstream face - advection mass (g)</t>
  </si>
  <si>
    <t>154 (08JUL1985 03:00:00)-upstream face - velocity (m/s)</t>
  </si>
  <si>
    <t>154 (08JUL1985 03:00:00)-Water Temperature (C)</t>
  </si>
  <si>
    <t>154 (08JUL1985 03:00:00)-upstream face - advection mass (g)</t>
  </si>
  <si>
    <t>155 (08JUL1985 06:00:00)-upstream face - velocity (m/s)</t>
  </si>
  <si>
    <t>155 (08JUL1985 06:00:00)-Water Temperature (C)</t>
  </si>
  <si>
    <t>155 (08JUL1985 06:00:00)-upstream face - advection mass (g)</t>
  </si>
  <si>
    <t>156 (08JUL1985 09:00:00)-upstream face - velocity (m/s)</t>
  </si>
  <si>
    <t>156 (08JUL1985 09:00:00)-Water Temperature (C)</t>
  </si>
  <si>
    <t>156 (08JUL1985 09:00:00)-upstream face - advection mass (g)</t>
  </si>
  <si>
    <t>157 (08JUL1985 12:00:00)-upstream face - velocity (m/s)</t>
  </si>
  <si>
    <t>157 (08JUL1985 12:00:00)-Water Temperature (C)</t>
  </si>
  <si>
    <t>157 (08JUL1985 12:00:00)-upstream face - advection mass (g)</t>
  </si>
  <si>
    <t>Column1</t>
  </si>
  <si>
    <t>0.125</t>
  </si>
  <si>
    <t>0.25</t>
  </si>
  <si>
    <t>0.375</t>
  </si>
  <si>
    <t>0.5</t>
  </si>
  <si>
    <t>0.625</t>
  </si>
  <si>
    <t>0.75</t>
  </si>
  <si>
    <t>0.875</t>
  </si>
  <si>
    <t>1</t>
  </si>
  <si>
    <t>1.125</t>
  </si>
  <si>
    <t>1.25</t>
  </si>
  <si>
    <t>1.375</t>
  </si>
  <si>
    <t>1.5</t>
  </si>
  <si>
    <t>1.625</t>
  </si>
  <si>
    <t>1.75</t>
  </si>
  <si>
    <t>1.875</t>
  </si>
  <si>
    <t>2</t>
  </si>
  <si>
    <t>2.125</t>
  </si>
  <si>
    <t>2.25</t>
  </si>
  <si>
    <t>2.375</t>
  </si>
  <si>
    <t>2.5</t>
  </si>
  <si>
    <t>2.625</t>
  </si>
  <si>
    <t>2.75</t>
  </si>
  <si>
    <t>2.875</t>
  </si>
  <si>
    <t>3</t>
  </si>
  <si>
    <t>3.125</t>
  </si>
  <si>
    <t>3.25</t>
  </si>
  <si>
    <t>3.375</t>
  </si>
  <si>
    <t>3.5</t>
  </si>
  <si>
    <t>3.625</t>
  </si>
  <si>
    <t>3.75</t>
  </si>
  <si>
    <t>3.875</t>
  </si>
  <si>
    <t>4</t>
  </si>
  <si>
    <t>4.125</t>
  </si>
  <si>
    <t>4.25</t>
  </si>
  <si>
    <t>4.375</t>
  </si>
  <si>
    <t>4.5</t>
  </si>
  <si>
    <t>4.625</t>
  </si>
  <si>
    <t>4.75</t>
  </si>
  <si>
    <t>4.875</t>
  </si>
  <si>
    <t>5</t>
  </si>
  <si>
    <t>5.125</t>
  </si>
  <si>
    <t>5.25</t>
  </si>
  <si>
    <t>5.375</t>
  </si>
  <si>
    <t>5.5</t>
  </si>
  <si>
    <t>5.625</t>
  </si>
  <si>
    <t>5.75</t>
  </si>
  <si>
    <t>5.875</t>
  </si>
  <si>
    <t>6</t>
  </si>
  <si>
    <t>6.125</t>
  </si>
  <si>
    <t>6.25</t>
  </si>
  <si>
    <t>6.375</t>
  </si>
  <si>
    <t>6.5</t>
  </si>
  <si>
    <t>6.625</t>
  </si>
  <si>
    <t>6.75</t>
  </si>
  <si>
    <t>6.875</t>
  </si>
  <si>
    <t>7</t>
  </si>
  <si>
    <t>7.125</t>
  </si>
  <si>
    <t>7.25</t>
  </si>
  <si>
    <t>7.375</t>
  </si>
  <si>
    <t>7.5</t>
  </si>
  <si>
    <t>7.625</t>
  </si>
  <si>
    <t>7.75</t>
  </si>
  <si>
    <t>7.875</t>
  </si>
  <si>
    <t>8</t>
  </si>
  <si>
    <t>8.125</t>
  </si>
  <si>
    <t>8.25</t>
  </si>
  <si>
    <t>8.375</t>
  </si>
  <si>
    <t>8.5</t>
  </si>
  <si>
    <t>8.625</t>
  </si>
  <si>
    <t>8.75</t>
  </si>
  <si>
    <t>8.875</t>
  </si>
  <si>
    <t>9</t>
  </si>
  <si>
    <t>9.125</t>
  </si>
  <si>
    <t>9.25</t>
  </si>
  <si>
    <t>9.375</t>
  </si>
  <si>
    <t>9.5</t>
  </si>
  <si>
    <t>9.625</t>
  </si>
  <si>
    <t>9.75</t>
  </si>
  <si>
    <t>9.875</t>
  </si>
  <si>
    <t>10</t>
  </si>
  <si>
    <t>10.125</t>
  </si>
  <si>
    <t>10.25</t>
  </si>
  <si>
    <t>10.375</t>
  </si>
  <si>
    <t>10.5</t>
  </si>
  <si>
    <t>10.625</t>
  </si>
  <si>
    <t>10.75</t>
  </si>
  <si>
    <t>10.875</t>
  </si>
  <si>
    <t>11</t>
  </si>
  <si>
    <t>11.125</t>
  </si>
  <si>
    <t>11.25</t>
  </si>
  <si>
    <t>11.375</t>
  </si>
  <si>
    <t>11.5</t>
  </si>
  <si>
    <t>11.625</t>
  </si>
  <si>
    <t>11.75</t>
  </si>
  <si>
    <t>11.875</t>
  </si>
  <si>
    <t>12</t>
  </si>
  <si>
    <t>12.125</t>
  </si>
  <si>
    <t>12.25</t>
  </si>
  <si>
    <t>12.375</t>
  </si>
  <si>
    <t>12.5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</si>
  <si>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</si>
  <si>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</si>
  <si>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</si>
  <si>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</si>
  <si>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</si>
  <si>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</si>
  <si>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</si>
  <si>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</si>
  <si>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</si>
  <si>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</si>
  <si>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</si>
  <si>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</si>
  <si>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</si>
  <si>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</si>
  <si>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</si>
  <si>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</si>
  <si>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</si>
  <si>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</si>
  <si>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</si>
  <si>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</si>
  <si>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</si>
  <si>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</si>
  <si>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</si>
  <si>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</si>
  <si>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</si>
  <si>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</si>
  <si>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</si>
  <si>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</si>
  <si>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</si>
  <si>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</si>
  <si>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</si>
  <si>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</si>
  <si>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</si>
  <si>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</si>
  <si>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</si>
  <si>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</si>
  <si>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</si>
  <si>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</si>
  <si>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</si>
  <si>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</si>
  <si>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</si>
  <si>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</si>
  <si>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</si>
  <si>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</si>
  <si>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</si>
  <si>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</si>
  <si>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</si>
  <si>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</si>
  <si>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</si>
  <si>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</si>
  <si>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</si>
  <si>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</si>
  <si>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</si>
  <si>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</si>
  <si>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</si>
  <si>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</si>
  <si>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</si>
  <si>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</si>
  <si>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</si>
  <si>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</si>
  <si>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</si>
  <si>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</si>
  <si>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</si>
  <si>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</si>
  <si>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</si>
  <si>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</si>
  <si>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</si>
  <si>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</si>
  <si>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</si>
  <si>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</si>
  <si>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</si>
  <si>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</si>
  <si>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</si>
  <si>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</si>
  <si>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</si>
  <si>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</si>
  <si>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</si>
  <si>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</si>
  <si>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</si>
  <si>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</si>
  <si>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</si>
  <si>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</si>
  <si>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</si>
  <si>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</si>
  <si>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</si>
  <si>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</si>
  <si>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</si>
  <si>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ITU</t>
  </si>
  <si>
    <t>CTU</t>
  </si>
  <si>
    <t>% Retained</t>
  </si>
  <si>
    <t>Drift Time (days)</t>
  </si>
  <si>
    <t>Alt2b_85_HF</t>
  </si>
  <si>
    <t>Alt2b_85_MF</t>
  </si>
  <si>
    <t>Alt2b_85_LF</t>
  </si>
  <si>
    <t>Alt2b_85_H</t>
  </si>
  <si>
    <t>Alt2b_85_M</t>
  </si>
  <si>
    <t>Alt2b_85_L</t>
  </si>
  <si>
    <t>Alt2b_85_HP</t>
  </si>
  <si>
    <t>Alt2b_85_MP</t>
  </si>
  <si>
    <t>Alt2b_85_LP</t>
  </si>
  <si>
    <t>Spawn Date</t>
  </si>
  <si>
    <t xml:space="preserve">% Retained; Temp - </t>
  </si>
  <si>
    <t>Low Full</t>
  </si>
  <si>
    <t>Med Full</t>
  </si>
  <si>
    <t>High Full</t>
  </si>
  <si>
    <t>Low</t>
  </si>
  <si>
    <t>Median</t>
  </si>
  <si>
    <t>High</t>
  </si>
  <si>
    <t>Low Peak</t>
  </si>
  <si>
    <t>Med Peak</t>
  </si>
  <si>
    <t>High Peak</t>
  </si>
  <si>
    <t>CTU Threshold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</si>
</sst>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9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0" borderId="0" xfId="0" applyFill="1"/>
    <xf numFmtId="2" fontId="0" fillId="0" borderId="0" xfId="0" applyNumberFormat="1"/>
    <xf numFmtId="164" fontId="0" fillId="0" borderId="0" xfId="0" applyNumberFormat="1"/>
    <xf numFmtId="10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0" fontId="0" fillId="0" borderId="5" xfId="1" applyNumberFormat="1" applyFont="1" applyBorder="1" applyAlignment="1">
      <alignment horizontal="center"/>
    </xf>
    <xf numFmtId="164" fontId="0" fillId="0" borderId="4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4" xfId="1" applyNumberFormat="1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2" fontId="0" fillId="0" borderId="8" xfId="0" applyNumberFormat="1" applyBorder="1" applyAlignment="1">
      <alignment horizontal="center" wrapText="1"/>
    </xf>
    <xf numFmtId="164" fontId="0" fillId="0" borderId="8" xfId="0" applyNumberFormat="1" applyBorder="1" applyAlignment="1">
      <alignment horizontal="center" wrapText="1"/>
    </xf>
    <xf numFmtId="10" fontId="0" fillId="0" borderId="8" xfId="1" applyNumberFormat="1" applyFont="1" applyBorder="1" applyAlignment="1">
      <alignment horizont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6" xfId="0" applyNumberFormat="1" applyBorder="1" applyAlignment="1">
      <alignment horizontal="center" wrapText="1"/>
    </xf>
    <xf numFmtId="2" fontId="0" fillId="0" borderId="7" xfId="0" applyNumberForma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2" fillId="0" borderId="13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166" fontId="0" fillId="0" borderId="19" xfId="1" applyNumberFormat="1" applyFont="1" applyBorder="1" applyAlignment="1">
      <alignment horizontal="center"/>
    </xf>
    <xf numFmtId="166" fontId="0" fillId="0" borderId="5" xfId="1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/>
    <xf numFmtId="14" fontId="0" fillId="0" borderId="0" xfId="0" applyNumberFormat="1"/>
    <xf numFmtId="14" fontId="0" fillId="2" borderId="20" xfId="0" applyNumberFormat="1" applyFill="1" applyBorder="1"/>
  </cellXfs>
  <cellStyles count="2">
    <cellStyle name="Normal" xfId="0" builtinId="0"/>
    <cellStyle name="Percent" xfId="1" builtinId="5"/>
  </cellStyles>
  <dxfs count="458"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2b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Alt2b_85_HF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2.0219677966209906</c:v>
                </c:pt>
                <c:pt idx="1">
                  <c:v>4.1248820539859352</c:v>
                </c:pt>
                <c:pt idx="2">
                  <c:v>6.3149618553055316</c:v>
                </c:pt>
                <c:pt idx="3">
                  <c:v>8.5489761946658849</c:v>
                </c:pt>
                <c:pt idx="4">
                  <c:v>10.784554377277535</c:v>
                </c:pt>
                <c:pt idx="5">
                  <c:v>13.026797344349523</c:v>
                </c:pt>
                <c:pt idx="6">
                  <c:v>15.278651571280122</c:v>
                </c:pt>
                <c:pt idx="7">
                  <c:v>17.61038375737029</c:v>
                </c:pt>
                <c:pt idx="8">
                  <c:v>20.052502377657717</c:v>
                </c:pt>
                <c:pt idx="9">
                  <c:v>22.611157805358232</c:v>
                </c:pt>
                <c:pt idx="10">
                  <c:v>25.26890389631258</c:v>
                </c:pt>
                <c:pt idx="11">
                  <c:v>27.976673805346792</c:v>
                </c:pt>
                <c:pt idx="12">
                  <c:v>30.715375912661766</c:v>
                </c:pt>
                <c:pt idx="13">
                  <c:v>33.474370183396097</c:v>
                </c:pt>
                <c:pt idx="14">
                  <c:v>36.270835941306842</c:v>
                </c:pt>
                <c:pt idx="15">
                  <c:v>39.170989320417362</c:v>
                </c:pt>
                <c:pt idx="16">
                  <c:v>42.164303138000342</c:v>
                </c:pt>
                <c:pt idx="17">
                  <c:v>45.244369065497928</c:v>
                </c:pt>
                <c:pt idx="18">
                  <c:v>48.390236292136869</c:v>
                </c:pt>
                <c:pt idx="19">
                  <c:v>51.560911642639446</c:v>
                </c:pt>
                <c:pt idx="20">
                  <c:v>54.721722570882349</c:v>
                </c:pt>
                <c:pt idx="21">
                  <c:v>57.879070175232229</c:v>
                </c:pt>
                <c:pt idx="22">
                  <c:v>61.059078150433791</c:v>
                </c:pt>
                <c:pt idx="23">
                  <c:v>64.310976838988807</c:v>
                </c:pt>
                <c:pt idx="24">
                  <c:v>67.59366323421149</c:v>
                </c:pt>
                <c:pt idx="25">
                  <c:v>70.952782142599716</c:v>
                </c:pt>
                <c:pt idx="26">
                  <c:v>74.374063662211967</c:v>
                </c:pt>
                <c:pt idx="27">
                  <c:v>77.808913175404172</c:v>
                </c:pt>
                <c:pt idx="28">
                  <c:v>81.209126740593206</c:v>
                </c:pt>
                <c:pt idx="29">
                  <c:v>84.60934030578224</c:v>
                </c:pt>
                <c:pt idx="30">
                  <c:v>88.010469413933308</c:v>
                </c:pt>
                <c:pt idx="31">
                  <c:v>91.489362409548562</c:v>
                </c:pt>
                <c:pt idx="32">
                  <c:v>95.071582181256133</c:v>
                </c:pt>
                <c:pt idx="33">
                  <c:v>98.770209081997692</c:v>
                </c:pt>
                <c:pt idx="34">
                  <c:v>102.56922156382787</c:v>
                </c:pt>
                <c:pt idx="35">
                  <c:v>106.37670304916273</c:v>
                </c:pt>
                <c:pt idx="36">
                  <c:v>110.11502804271734</c:v>
                </c:pt>
                <c:pt idx="37">
                  <c:v>113.79587223180344</c:v>
                </c:pt>
                <c:pt idx="38">
                  <c:v>117.44060939934847</c:v>
                </c:pt>
                <c:pt idx="39">
                  <c:v>121.12277615905951</c:v>
                </c:pt>
                <c:pt idx="40">
                  <c:v>124.85730375318967</c:v>
                </c:pt>
                <c:pt idx="41">
                  <c:v>128.62808287539116</c:v>
                </c:pt>
                <c:pt idx="42">
                  <c:v>132.41665491963019</c:v>
                </c:pt>
                <c:pt idx="43">
                  <c:v>136.19021619437419</c:v>
                </c:pt>
                <c:pt idx="44">
                  <c:v>139.94401650541084</c:v>
                </c:pt>
                <c:pt idx="45">
                  <c:v>143.68924194490842</c:v>
                </c:pt>
                <c:pt idx="46">
                  <c:v>147.46026902360822</c:v>
                </c:pt>
                <c:pt idx="47">
                  <c:v>151.33542059768524</c:v>
                </c:pt>
                <c:pt idx="48">
                  <c:v>155.31696409575233</c:v>
                </c:pt>
                <c:pt idx="49">
                  <c:v>159.39516334928177</c:v>
                </c:pt>
                <c:pt idx="50">
                  <c:v>163.52688773613028</c:v>
                </c:pt>
                <c:pt idx="51">
                  <c:v>167.67058002859662</c:v>
                </c:pt>
                <c:pt idx="52">
                  <c:v>171.77500203928793</c:v>
                </c:pt>
                <c:pt idx="53">
                  <c:v>175.83567252599153</c:v>
                </c:pt>
                <c:pt idx="54">
                  <c:v>179.86158291236595</c:v>
                </c:pt>
                <c:pt idx="55">
                  <c:v>183.88709368268113</c:v>
                </c:pt>
                <c:pt idx="56">
                  <c:v>187.93460333050504</c:v>
                </c:pt>
                <c:pt idx="57">
                  <c:v>191.98610213581875</c:v>
                </c:pt>
                <c:pt idx="58">
                  <c:v>196.04007200343071</c:v>
                </c:pt>
                <c:pt idx="59">
                  <c:v>200.081660492114</c:v>
                </c:pt>
                <c:pt idx="60">
                  <c:v>204.09320967932268</c:v>
                </c:pt>
                <c:pt idx="61">
                  <c:v>208.07481521460718</c:v>
                </c:pt>
                <c:pt idx="62">
                  <c:v>212.04143822307176</c:v>
                </c:pt>
                <c:pt idx="63">
                  <c:v>216.0410321323987</c:v>
                </c:pt>
                <c:pt idx="64">
                  <c:v>220.08399879216921</c:v>
                </c:pt>
                <c:pt idx="65">
                  <c:v>224.16722115683118</c:v>
                </c:pt>
                <c:pt idx="66">
                  <c:v>228.26582374769069</c:v>
                </c:pt>
                <c:pt idx="67">
                  <c:v>232.36171642083073</c:v>
                </c:pt>
                <c:pt idx="68">
                  <c:v>236.43324811787014</c:v>
                </c:pt>
                <c:pt idx="69">
                  <c:v>240.48084794797151</c:v>
                </c:pt>
                <c:pt idx="70">
                  <c:v>244.51051223591304</c:v>
                </c:pt>
                <c:pt idx="71">
                  <c:v>248.5523783603166</c:v>
                </c:pt>
                <c:pt idx="72">
                  <c:v>252.61030755497174</c:v>
                </c:pt>
                <c:pt idx="73">
                  <c:v>256.68585348835211</c:v>
                </c:pt>
                <c:pt idx="74">
                  <c:v>260.77471126224731</c:v>
                </c:pt>
                <c:pt idx="75">
                  <c:v>264.85779501071954</c:v>
                </c:pt>
                <c:pt idx="76">
                  <c:v>268.92203628904116</c:v>
                </c:pt>
                <c:pt idx="77">
                  <c:v>272.96472541590589</c:v>
                </c:pt>
                <c:pt idx="78">
                  <c:v>276.9931953862141</c:v>
                </c:pt>
                <c:pt idx="79">
                  <c:v>281.03102500453292</c:v>
                </c:pt>
                <c:pt idx="80">
                  <c:v>285.08247673295375</c:v>
                </c:pt>
                <c:pt idx="81">
                  <c:v>289.15008835795771</c:v>
                </c:pt>
                <c:pt idx="82">
                  <c:v>293.22742851000095</c:v>
                </c:pt>
                <c:pt idx="83">
                  <c:v>297.30425256543293</c:v>
                </c:pt>
                <c:pt idx="84">
                  <c:v>301.36302199607093</c:v>
                </c:pt>
                <c:pt idx="85">
                  <c:v>305.40207590645775</c:v>
                </c:pt>
                <c:pt idx="86">
                  <c:v>309.42508209548407</c:v>
                </c:pt>
                <c:pt idx="87">
                  <c:v>313.45769133201958</c:v>
                </c:pt>
                <c:pt idx="88">
                  <c:v>317.49364021490777</c:v>
                </c:pt>
                <c:pt idx="89">
                  <c:v>321.52602300362634</c:v>
                </c:pt>
                <c:pt idx="90">
                  <c:v>325.55179909865473</c:v>
                </c:pt>
                <c:pt idx="91">
                  <c:v>329.57158568929526</c:v>
                </c:pt>
                <c:pt idx="92">
                  <c:v>333.5790363694353</c:v>
                </c:pt>
                <c:pt idx="93">
                  <c:v>337.5728050421867</c:v>
                </c:pt>
                <c:pt idx="94">
                  <c:v>341.55403620027477</c:v>
                </c:pt>
                <c:pt idx="95">
                  <c:v>345.55018746233316</c:v>
                </c:pt>
                <c:pt idx="96">
                  <c:v>349.56598121616429</c:v>
                </c:pt>
                <c:pt idx="97">
                  <c:v>353.58177496999542</c:v>
                </c:pt>
                <c:pt idx="98">
                  <c:v>357.51490217325073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4E-4363-A95C-19B1F329687A}"/>
            </c:ext>
          </c:extLst>
        </c:ser>
        <c:ser>
          <c:idx val="4"/>
          <c:order val="4"/>
          <c:tx>
            <c:v>Alt2b_85_MF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1.8908493854264632</c:v>
                </c:pt>
                <c:pt idx="1">
                  <c:v>3.8664646069155646</c:v>
                </c:pt>
                <c:pt idx="2">
                  <c:v>5.9328486694847591</c:v>
                </c:pt>
                <c:pt idx="3">
                  <c:v>8.0458012956980696</c:v>
                </c:pt>
                <c:pt idx="4">
                  <c:v>10.162252504221481</c:v>
                </c:pt>
                <c:pt idx="5">
                  <c:v>12.287359141609091</c:v>
                </c:pt>
                <c:pt idx="6">
                  <c:v>14.423834688037754</c:v>
                </c:pt>
                <c:pt idx="7">
                  <c:v>16.641791621304712</c:v>
                </c:pt>
                <c:pt idx="8">
                  <c:v>18.972215168871553</c:v>
                </c:pt>
                <c:pt idx="9">
                  <c:v>21.421685809064467</c:v>
                </c:pt>
                <c:pt idx="10">
                  <c:v>23.972523111475684</c:v>
                </c:pt>
                <c:pt idx="11">
                  <c:v>26.576600739690214</c:v>
                </c:pt>
                <c:pt idx="12">
                  <c:v>29.215215911563586</c:v>
                </c:pt>
                <c:pt idx="13">
                  <c:v>31.876645087395634</c:v>
                </c:pt>
                <c:pt idx="14">
                  <c:v>34.577911690492265</c:v>
                </c:pt>
                <c:pt idx="15">
                  <c:v>37.385139961805102</c:v>
                </c:pt>
                <c:pt idx="16">
                  <c:v>40.287257151283626</c:v>
                </c:pt>
                <c:pt idx="17">
                  <c:v>43.27769238686399</c:v>
                </c:pt>
                <c:pt idx="18">
                  <c:v>46.33581374603412</c:v>
                </c:pt>
                <c:pt idx="19">
                  <c:v>49.421326946474366</c:v>
                </c:pt>
                <c:pt idx="20">
                  <c:v>52.49904522026727</c:v>
                </c:pt>
                <c:pt idx="21">
                  <c:v>55.575011725599218</c:v>
                </c:pt>
                <c:pt idx="22">
                  <c:v>58.675608034168491</c:v>
                </c:pt>
                <c:pt idx="23">
                  <c:v>61.849916994251544</c:v>
                </c:pt>
                <c:pt idx="24">
                  <c:v>65.057092711353121</c:v>
                </c:pt>
                <c:pt idx="25">
                  <c:v>68.342634402247711</c:v>
                </c:pt>
                <c:pt idx="26">
                  <c:v>71.692237124906455</c:v>
                </c:pt>
                <c:pt idx="27">
                  <c:v>75.056234437856546</c:v>
                </c:pt>
                <c:pt idx="28">
                  <c:v>78.377464643307462</c:v>
                </c:pt>
                <c:pt idx="29">
                  <c:v>81.698694848758379</c:v>
                </c:pt>
                <c:pt idx="30">
                  <c:v>85.010316635539795</c:v>
                </c:pt>
                <c:pt idx="31">
                  <c:v>88.388891192033014</c:v>
                </c:pt>
                <c:pt idx="32">
                  <c:v>91.86367237698704</c:v>
                </c:pt>
                <c:pt idx="33">
                  <c:v>95.452325475534025</c:v>
                </c:pt>
                <c:pt idx="34">
                  <c:v>99.141930695737187</c:v>
                </c:pt>
                <c:pt idx="35">
                  <c:v>102.84196995490497</c:v>
                </c:pt>
                <c:pt idx="36">
                  <c:v>106.47706552526502</c:v>
                </c:pt>
                <c:pt idx="37">
                  <c:v>110.05908310714854</c:v>
                </c:pt>
                <c:pt idx="38">
                  <c:v>113.60896866595412</c:v>
                </c:pt>
                <c:pt idx="39">
                  <c:v>117.20049432936092</c:v>
                </c:pt>
                <c:pt idx="40">
                  <c:v>120.84859442097691</c:v>
                </c:pt>
                <c:pt idx="41">
                  <c:v>124.53756115441395</c:v>
                </c:pt>
                <c:pt idx="42">
                  <c:v>128.24904232133892</c:v>
                </c:pt>
                <c:pt idx="43">
                  <c:v>131.94993684941028</c:v>
                </c:pt>
                <c:pt idx="44">
                  <c:v>135.63514923514012</c:v>
                </c:pt>
                <c:pt idx="45">
                  <c:v>139.3156457214659</c:v>
                </c:pt>
                <c:pt idx="46">
                  <c:v>143.02542962716339</c:v>
                </c:pt>
                <c:pt idx="47">
                  <c:v>146.8421404897972</c:v>
                </c:pt>
                <c:pt idx="48">
                  <c:v>150.76811124009063</c:v>
                </c:pt>
                <c:pt idx="49">
                  <c:v>154.79346010737217</c:v>
                </c:pt>
                <c:pt idx="50">
                  <c:v>158.87530220994933</c:v>
                </c:pt>
                <c:pt idx="51">
                  <c:v>162.97116381790471</c:v>
                </c:pt>
                <c:pt idx="52">
                  <c:v>167.02906095423594</c:v>
                </c:pt>
                <c:pt idx="53">
                  <c:v>171.0444313458774</c:v>
                </c:pt>
                <c:pt idx="54">
                  <c:v>175.02612629844018</c:v>
                </c:pt>
                <c:pt idx="55">
                  <c:v>179.00843555993154</c:v>
                </c:pt>
                <c:pt idx="56">
                  <c:v>183.01384908544762</c:v>
                </c:pt>
                <c:pt idx="57">
                  <c:v>187.02529613162991</c:v>
                </c:pt>
                <c:pt idx="58">
                  <c:v>191.04116149569455</c:v>
                </c:pt>
                <c:pt idx="59">
                  <c:v>195.0460536694292</c:v>
                </c:pt>
                <c:pt idx="60">
                  <c:v>199.02181021951586</c:v>
                </c:pt>
                <c:pt idx="61">
                  <c:v>202.9684549055327</c:v>
                </c:pt>
                <c:pt idx="62">
                  <c:v>206.90082395097326</c:v>
                </c:pt>
                <c:pt idx="63">
                  <c:v>210.866790629902</c:v>
                </c:pt>
                <c:pt idx="64">
                  <c:v>214.87678164943355</c:v>
                </c:pt>
                <c:pt idx="65">
                  <c:v>218.92771292598678</c:v>
                </c:pt>
                <c:pt idx="66">
                  <c:v>222.99469310861357</c:v>
                </c:pt>
                <c:pt idx="67">
                  <c:v>227.05958611806659</c:v>
                </c:pt>
                <c:pt idx="68">
                  <c:v>231.10082017182657</c:v>
                </c:pt>
                <c:pt idx="69">
                  <c:v>235.11880143288846</c:v>
                </c:pt>
                <c:pt idx="70">
                  <c:v>239.1194998716914</c:v>
                </c:pt>
                <c:pt idx="71">
                  <c:v>243.13306694712958</c:v>
                </c:pt>
                <c:pt idx="72">
                  <c:v>247.16336409913421</c:v>
                </c:pt>
                <c:pt idx="73">
                  <c:v>251.21195206756377</c:v>
                </c:pt>
                <c:pt idx="74">
                  <c:v>255.27446597466877</c:v>
                </c:pt>
                <c:pt idx="75">
                  <c:v>259.33171776958352</c:v>
                </c:pt>
                <c:pt idx="76">
                  <c:v>263.37058231142527</c:v>
                </c:pt>
                <c:pt idx="77">
                  <c:v>267.38839752379334</c:v>
                </c:pt>
                <c:pt idx="78">
                  <c:v>271.39245721575821</c:v>
                </c:pt>
                <c:pt idx="79">
                  <c:v>275.40640098142063</c:v>
                </c:pt>
                <c:pt idx="80">
                  <c:v>279.43462202729785</c:v>
                </c:pt>
                <c:pt idx="81">
                  <c:v>283.47967075030897</c:v>
                </c:pt>
                <c:pt idx="82">
                  <c:v>287.5350380365922</c:v>
                </c:pt>
                <c:pt idx="83">
                  <c:v>291.59022957216456</c:v>
                </c:pt>
                <c:pt idx="84">
                  <c:v>295.62767815191449</c:v>
                </c:pt>
                <c:pt idx="85">
                  <c:v>299.64573192773747</c:v>
                </c:pt>
                <c:pt idx="86">
                  <c:v>303.6480500862948</c:v>
                </c:pt>
                <c:pt idx="87">
                  <c:v>307.66031484549615</c:v>
                </c:pt>
                <c:pt idx="88">
                  <c:v>311.67633097238007</c:v>
                </c:pt>
                <c:pt idx="89">
                  <c:v>315.68914560882769</c:v>
                </c:pt>
                <c:pt idx="90">
                  <c:v>319.69565166187095</c:v>
                </c:pt>
                <c:pt idx="91">
                  <c:v>323.69644008036192</c:v>
                </c:pt>
                <c:pt idx="92">
                  <c:v>327.68513511366376</c:v>
                </c:pt>
                <c:pt idx="93">
                  <c:v>331.66039310298544</c:v>
                </c:pt>
                <c:pt idx="94">
                  <c:v>335.62340323634908</c:v>
                </c:pt>
                <c:pt idx="95">
                  <c:v>339.60160857690852</c:v>
                </c:pt>
                <c:pt idx="96">
                  <c:v>343.59986551928546</c:v>
                </c:pt>
                <c:pt idx="97">
                  <c:v>347.6102394311896</c:v>
                </c:pt>
                <c:pt idx="98">
                  <c:v>351.62926001720859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34E-4363-A95C-19B1F329687A}"/>
            </c:ext>
          </c:extLst>
        </c:ser>
        <c:ser>
          <c:idx val="7"/>
          <c:order val="7"/>
          <c:tx>
            <c:v>Alt2b_85_LF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1.7470890409934308</c:v>
                </c:pt>
                <c:pt idx="1">
                  <c:v>3.5829747865550008</c:v>
                </c:pt>
                <c:pt idx="2">
                  <c:v>5.5134581266053173</c:v>
                </c:pt>
                <c:pt idx="3">
                  <c:v>7.4933320697777033</c:v>
                </c:pt>
                <c:pt idx="4">
                  <c:v>9.4787692778602164</c:v>
                </c:pt>
                <c:pt idx="5">
                  <c:v>11.475048583674756</c:v>
                </c:pt>
                <c:pt idx="6">
                  <c:v>13.484649147332185</c:v>
                </c:pt>
                <c:pt idx="7">
                  <c:v>15.577488915733213</c:v>
                </c:pt>
                <c:pt idx="8">
                  <c:v>17.785055906628262</c:v>
                </c:pt>
                <c:pt idx="9">
                  <c:v>20.114419327402921</c:v>
                </c:pt>
                <c:pt idx="10">
                  <c:v>22.547599583163333</c:v>
                </c:pt>
                <c:pt idx="11">
                  <c:v>25.037472007920918</c:v>
                </c:pt>
                <c:pt idx="12">
                  <c:v>27.565773912799319</c:v>
                </c:pt>
                <c:pt idx="13">
                  <c:v>30.11962414568843</c:v>
                </c:pt>
                <c:pt idx="14">
                  <c:v>32.715876030984596</c:v>
                </c:pt>
                <c:pt idx="15">
                  <c:v>35.42055571717821</c:v>
                </c:pt>
                <c:pt idx="16">
                  <c:v>38.22200558095988</c:v>
                </c:pt>
                <c:pt idx="17">
                  <c:v>41.113478209959062</c:v>
                </c:pt>
                <c:pt idx="18">
                  <c:v>44.074698904430505</c:v>
                </c:pt>
                <c:pt idx="19">
                  <c:v>47.066128787978855</c:v>
                </c:pt>
                <c:pt idx="20">
                  <c:v>50.052014603769649</c:v>
                </c:pt>
                <c:pt idx="21">
                  <c:v>53.038018648734983</c:v>
                </c:pt>
                <c:pt idx="22">
                  <c:v>56.050812714583749</c:v>
                </c:pt>
                <c:pt idx="23">
                  <c:v>59.139294264407916</c:v>
                </c:pt>
                <c:pt idx="24">
                  <c:v>62.262903490673011</c:v>
                </c:pt>
                <c:pt idx="25">
                  <c:v>65.466989387248844</c:v>
                </c:pt>
                <c:pt idx="26">
                  <c:v>68.73720416009634</c:v>
                </c:pt>
                <c:pt idx="27">
                  <c:v>72.022661515000948</c:v>
                </c:pt>
                <c:pt idx="28">
                  <c:v>75.255846534629299</c:v>
                </c:pt>
                <c:pt idx="29">
                  <c:v>78.48903155425765</c:v>
                </c:pt>
                <c:pt idx="30">
                  <c:v>81.70048914522323</c:v>
                </c:pt>
                <c:pt idx="31">
                  <c:v>84.96642717729172</c:v>
                </c:pt>
                <c:pt idx="32">
                  <c:v>88.320233556009867</c:v>
                </c:pt>
                <c:pt idx="33">
                  <c:v>91.78479457711849</c:v>
                </c:pt>
                <c:pt idx="34">
                  <c:v>95.35080037967947</c:v>
                </c:pt>
                <c:pt idx="35">
                  <c:v>98.929368689693703</c:v>
                </c:pt>
                <c:pt idx="36">
                  <c:v>102.44765360901526</c:v>
                </c:pt>
                <c:pt idx="37">
                  <c:v>105.91776036680037</c:v>
                </c:pt>
                <c:pt idx="38">
                  <c:v>109.36016391345662</c:v>
                </c:pt>
                <c:pt idx="39">
                  <c:v>112.84890213658267</c:v>
                </c:pt>
                <c:pt idx="40">
                  <c:v>116.39891831533465</c:v>
                </c:pt>
                <c:pt idx="41">
                  <c:v>119.994951260162</c:v>
                </c:pt>
                <c:pt idx="42">
                  <c:v>123.61877771727099</c:v>
                </c:pt>
                <c:pt idx="43">
                  <c:v>127.23697844283558</c:v>
                </c:pt>
                <c:pt idx="44">
                  <c:v>130.8440745613851</c:v>
                </c:pt>
                <c:pt idx="45">
                  <c:v>134.45078501108964</c:v>
                </c:pt>
                <c:pt idx="46">
                  <c:v>138.09069316474822</c:v>
                </c:pt>
                <c:pt idx="47">
                  <c:v>141.84067286157324</c:v>
                </c:pt>
                <c:pt idx="48">
                  <c:v>145.70313307680883</c:v>
                </c:pt>
                <c:pt idx="49">
                  <c:v>149.66802939768343</c:v>
                </c:pt>
                <c:pt idx="50">
                  <c:v>153.69277678809701</c:v>
                </c:pt>
                <c:pt idx="51">
                  <c:v>157.73387063957665</c:v>
                </c:pt>
                <c:pt idx="52">
                  <c:v>161.73849449126385</c:v>
                </c:pt>
                <c:pt idx="53">
                  <c:v>165.70199724606533</c:v>
                </c:pt>
                <c:pt idx="54">
                  <c:v>169.63307385938029</c:v>
                </c:pt>
                <c:pt idx="55">
                  <c:v>173.56593357240138</c:v>
                </c:pt>
                <c:pt idx="56">
                  <c:v>177.52316877606756</c:v>
                </c:pt>
                <c:pt idx="57">
                  <c:v>181.48876287037257</c:v>
                </c:pt>
                <c:pt idx="58">
                  <c:v>185.46098849443371</c:v>
                </c:pt>
                <c:pt idx="59">
                  <c:v>189.42384517005263</c:v>
                </c:pt>
                <c:pt idx="60">
                  <c:v>193.35860006169344</c:v>
                </c:pt>
                <c:pt idx="61">
                  <c:v>197.26519595385736</c:v>
                </c:pt>
                <c:pt idx="62">
                  <c:v>201.15832783255726</c:v>
                </c:pt>
                <c:pt idx="63">
                  <c:v>205.08577797683824</c:v>
                </c:pt>
                <c:pt idx="64">
                  <c:v>209.05800083385319</c:v>
                </c:pt>
                <c:pt idx="65">
                  <c:v>213.07194861954412</c:v>
                </c:pt>
                <c:pt idx="66">
                  <c:v>217.10271110598265</c:v>
                </c:pt>
                <c:pt idx="67">
                  <c:v>221.13209962643666</c:v>
                </c:pt>
                <c:pt idx="68">
                  <c:v>225.1386313633833</c:v>
                </c:pt>
                <c:pt idx="69">
                  <c:v>229.1226865514956</c:v>
                </c:pt>
                <c:pt idx="70">
                  <c:v>233.09020475772633</c:v>
                </c:pt>
                <c:pt idx="71">
                  <c:v>237.07135329895794</c:v>
                </c:pt>
                <c:pt idx="72">
                  <c:v>241.069993307977</c:v>
                </c:pt>
                <c:pt idx="73">
                  <c:v>245.08769336034561</c:v>
                </c:pt>
                <c:pt idx="74">
                  <c:v>249.12002046533286</c:v>
                </c:pt>
                <c:pt idx="75">
                  <c:v>253.14767083452691</c:v>
                </c:pt>
                <c:pt idx="76">
                  <c:v>257.15745560164919</c:v>
                </c:pt>
                <c:pt idx="77">
                  <c:v>261.14676546690305</c:v>
                </c:pt>
                <c:pt idx="78">
                  <c:v>265.12285103746109</c:v>
                </c:pt>
                <c:pt idx="79">
                  <c:v>269.10941984158364</c:v>
                </c:pt>
                <c:pt idx="80">
                  <c:v>273.11101349136868</c:v>
                </c:pt>
                <c:pt idx="81">
                  <c:v>277.13019690681153</c:v>
                </c:pt>
                <c:pt idx="82">
                  <c:v>281.16037259470119</c:v>
                </c:pt>
                <c:pt idx="83">
                  <c:v>285.19076213112737</c:v>
                </c:pt>
                <c:pt idx="84">
                  <c:v>289.20376495644973</c:v>
                </c:pt>
                <c:pt idx="85">
                  <c:v>293.19773901999099</c:v>
                </c:pt>
                <c:pt idx="86">
                  <c:v>297.17633314240521</c:v>
                </c:pt>
                <c:pt idx="87">
                  <c:v>301.16526484664024</c:v>
                </c:pt>
                <c:pt idx="88">
                  <c:v>305.15841613926176</c:v>
                </c:pt>
                <c:pt idx="89">
                  <c:v>309.148780074694</c:v>
                </c:pt>
                <c:pt idx="90">
                  <c:v>313.1331731816569</c:v>
                </c:pt>
                <c:pt idx="91">
                  <c:v>317.11215638440979</c:v>
                </c:pt>
                <c:pt idx="92">
                  <c:v>321.07932063545968</c:v>
                </c:pt>
                <c:pt idx="93">
                  <c:v>325.03332467790676</c:v>
                </c:pt>
                <c:pt idx="94">
                  <c:v>328.97540923199671</c:v>
                </c:pt>
                <c:pt idx="95">
                  <c:v>332.93300093972107</c:v>
                </c:pt>
                <c:pt idx="96">
                  <c:v>336.91110924521445</c:v>
                </c:pt>
                <c:pt idx="97">
                  <c:v>340.90190865283046</c:v>
                </c:pt>
                <c:pt idx="98">
                  <c:v>344.9018441879337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34E-4363-A95C-19B1F329687A}"/>
            </c:ext>
          </c:extLst>
        </c:ser>
        <c:ser>
          <c:idx val="10"/>
          <c:order val="10"/>
          <c:tx>
            <c:v>Alt2b_85_H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2.185739676634026</c:v>
                </c:pt>
                <c:pt idx="1">
                  <c:v>4.4477274861951805</c:v>
                </c:pt>
                <c:pt idx="2">
                  <c:v>6.7922932606513928</c:v>
                </c:pt>
                <c:pt idx="3">
                  <c:v>9.1773940499336906</c:v>
                </c:pt>
                <c:pt idx="4">
                  <c:v>11.561484226980047</c:v>
                </c:pt>
                <c:pt idx="5">
                  <c:v>13.949922020970565</c:v>
                </c:pt>
                <c:pt idx="6">
                  <c:v>16.346005819686734</c:v>
                </c:pt>
                <c:pt idx="7">
                  <c:v>18.820042212900656</c:v>
                </c:pt>
                <c:pt idx="8">
                  <c:v>21.401935060767894</c:v>
                </c:pt>
                <c:pt idx="9">
                  <c:v>24.097192359150462</c:v>
                </c:pt>
                <c:pt idx="10">
                  <c:v>26.888624760809456</c:v>
                </c:pt>
                <c:pt idx="11">
                  <c:v>29.725987272209593</c:v>
                </c:pt>
                <c:pt idx="12">
                  <c:v>32.589701728393514</c:v>
                </c:pt>
                <c:pt idx="13">
                  <c:v>35.47050164174734</c:v>
                </c:pt>
                <c:pt idx="14">
                  <c:v>38.385747805275194</c:v>
                </c:pt>
                <c:pt idx="15">
                  <c:v>41.401787276772048</c:v>
                </c:pt>
                <c:pt idx="16">
                  <c:v>44.508810147401185</c:v>
                </c:pt>
                <c:pt idx="17">
                  <c:v>47.70064766198044</c:v>
                </c:pt>
                <c:pt idx="18">
                  <c:v>50.955903665130407</c:v>
                </c:pt>
                <c:pt idx="19">
                  <c:v>54.232690684762439</c:v>
                </c:pt>
                <c:pt idx="20">
                  <c:v>57.497029672101192</c:v>
                </c:pt>
                <c:pt idx="21">
                  <c:v>60.75578252477689</c:v>
                </c:pt>
                <c:pt idx="22">
                  <c:v>64.034723932063542</c:v>
                </c:pt>
                <c:pt idx="23">
                  <c:v>67.383266032284808</c:v>
                </c:pt>
                <c:pt idx="24">
                  <c:v>70.759997300150957</c:v>
                </c:pt>
                <c:pt idx="25">
                  <c:v>74.210709568047221</c:v>
                </c:pt>
                <c:pt idx="26">
                  <c:v>77.720815103882785</c:v>
                </c:pt>
                <c:pt idx="27">
                  <c:v>81.241340636629374</c:v>
                </c:pt>
                <c:pt idx="28">
                  <c:v>84.716221108276358</c:v>
                </c:pt>
                <c:pt idx="29">
                  <c:v>88.191101579923341</c:v>
                </c:pt>
                <c:pt idx="30">
                  <c:v>91.659294328962389</c:v>
                </c:pt>
                <c:pt idx="31">
                  <c:v>95.19751301763381</c:v>
                </c:pt>
                <c:pt idx="32">
                  <c:v>98.832563316030516</c:v>
                </c:pt>
                <c:pt idx="33">
                  <c:v>102.57942300455609</c:v>
                </c:pt>
                <c:pt idx="34">
                  <c:v>106.42371829000514</c:v>
                </c:pt>
                <c:pt idx="35">
                  <c:v>110.27460227300513</c:v>
                </c:pt>
                <c:pt idx="36">
                  <c:v>114.05425532375611</c:v>
                </c:pt>
                <c:pt idx="37">
                  <c:v>117.77454624381217</c:v>
                </c:pt>
                <c:pt idx="38">
                  <c:v>121.45710195320046</c:v>
                </c:pt>
                <c:pt idx="39">
                  <c:v>125.17538780414998</c:v>
                </c:pt>
                <c:pt idx="40">
                  <c:v>128.9443314261799</c:v>
                </c:pt>
                <c:pt idx="41">
                  <c:v>132.74765519629807</c:v>
                </c:pt>
                <c:pt idx="42">
                  <c:v>136.56685558520036</c:v>
                </c:pt>
                <c:pt idx="43">
                  <c:v>140.36925318558764</c:v>
                </c:pt>
                <c:pt idx="44">
                  <c:v>144.15024138964037</c:v>
                </c:pt>
                <c:pt idx="45">
                  <c:v>147.92109192776277</c:v>
                </c:pt>
                <c:pt idx="46">
                  <c:v>151.71632147075917</c:v>
                </c:pt>
                <c:pt idx="47">
                  <c:v>155.61451389188176</c:v>
                </c:pt>
                <c:pt idx="48">
                  <c:v>159.61790210190873</c:v>
                </c:pt>
                <c:pt idx="49">
                  <c:v>163.71680504174515</c:v>
                </c:pt>
                <c:pt idx="50">
                  <c:v>167.86798878603949</c:v>
                </c:pt>
                <c:pt idx="51">
                  <c:v>172.03024976696835</c:v>
                </c:pt>
                <c:pt idx="52">
                  <c:v>176.15262478301682</c:v>
                </c:pt>
                <c:pt idx="53">
                  <c:v>180.23063765021863</c:v>
                </c:pt>
                <c:pt idx="54">
                  <c:v>184.27330523114188</c:v>
                </c:pt>
                <c:pt idx="55">
                  <c:v>188.31498920991046</c:v>
                </c:pt>
                <c:pt idx="56">
                  <c:v>192.37803462421476</c:v>
                </c:pt>
                <c:pt idx="57">
                  <c:v>196.44408237583033</c:v>
                </c:pt>
                <c:pt idx="58">
                  <c:v>200.51166730594667</c:v>
                </c:pt>
                <c:pt idx="59">
                  <c:v>204.56614374416381</c:v>
                </c:pt>
                <c:pt idx="60">
                  <c:v>208.59003668746891</c:v>
                </c:pt>
                <c:pt idx="61">
                  <c:v>212.58347005287752</c:v>
                </c:pt>
                <c:pt idx="62">
                  <c:v>216.56145327218007</c:v>
                </c:pt>
                <c:pt idx="63">
                  <c:v>220.57197584337709</c:v>
                </c:pt>
                <c:pt idx="64">
                  <c:v>224.62544664093645</c:v>
                </c:pt>
                <c:pt idx="65">
                  <c:v>228.7187582766968</c:v>
                </c:pt>
                <c:pt idx="66">
                  <c:v>232.82706042633848</c:v>
                </c:pt>
                <c:pt idx="67">
                  <c:v>236.93229492942717</c:v>
                </c:pt>
                <c:pt idx="68">
                  <c:v>241.0128067414519</c:v>
                </c:pt>
                <c:pt idx="69">
                  <c:v>245.06904732335121</c:v>
                </c:pt>
                <c:pt idx="70">
                  <c:v>249.10703479598132</c:v>
                </c:pt>
                <c:pt idx="71">
                  <c:v>253.15691599751241</c:v>
                </c:pt>
                <c:pt idx="72">
                  <c:v>257.22256548486337</c:v>
                </c:pt>
                <c:pt idx="73">
                  <c:v>261.3055467846886</c:v>
                </c:pt>
                <c:pt idx="74">
                  <c:v>265.40158044391342</c:v>
                </c:pt>
                <c:pt idx="75">
                  <c:v>269.49161408314245</c:v>
                </c:pt>
                <c:pt idx="76">
                  <c:v>273.56259939973302</c:v>
                </c:pt>
                <c:pt idx="77">
                  <c:v>277.61182128997285</c:v>
                </c:pt>
                <c:pt idx="78">
                  <c:v>281.64662729733033</c:v>
                </c:pt>
                <c:pt idx="79">
                  <c:v>285.69058769919644</c:v>
                </c:pt>
                <c:pt idx="80">
                  <c:v>289.74794088479985</c:v>
                </c:pt>
                <c:pt idx="81">
                  <c:v>293.82122877558623</c:v>
                </c:pt>
                <c:pt idx="82">
                  <c:v>297.90404368790678</c:v>
                </c:pt>
                <c:pt idx="83">
                  <c:v>301.98620218737898</c:v>
                </c:pt>
                <c:pt idx="84">
                  <c:v>306.05017489813315</c:v>
                </c:pt>
                <c:pt idx="85">
                  <c:v>310.09430151058666</c:v>
                </c:pt>
                <c:pt idx="86">
                  <c:v>314.12225489044062</c:v>
                </c:pt>
                <c:pt idx="87">
                  <c:v>318.1596816696794</c:v>
                </c:pt>
                <c:pt idx="88">
                  <c:v>322.20030739752775</c:v>
                </c:pt>
                <c:pt idx="89">
                  <c:v>326.23723993684564</c:v>
                </c:pt>
                <c:pt idx="90">
                  <c:v>330.26745573194523</c:v>
                </c:pt>
                <c:pt idx="91">
                  <c:v>334.29157944196902</c:v>
                </c:pt>
                <c:pt idx="92">
                  <c:v>338.30327280761071</c:v>
                </c:pt>
                <c:pt idx="93">
                  <c:v>342.30119135195611</c:v>
                </c:pt>
                <c:pt idx="94">
                  <c:v>346.28647232342701</c:v>
                </c:pt>
                <c:pt idx="95">
                  <c:v>350.2865781846923</c:v>
                </c:pt>
                <c:pt idx="96">
                  <c:v>354.30620754302618</c:v>
                </c:pt>
                <c:pt idx="97">
                  <c:v>358.32583690136005</c:v>
                </c:pt>
                <c:pt idx="98">
                  <c:v>362.25896410461536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34E-4363-A95C-19B1F329687A}"/>
            </c:ext>
          </c:extLst>
        </c:ser>
        <c:ser>
          <c:idx val="13"/>
          <c:order val="13"/>
          <c:tx>
            <c:v>Alt2b_85_M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2.0407274662129642</c:v>
                </c:pt>
                <c:pt idx="1">
                  <c:v>4.1620522793535262</c:v>
                </c:pt>
                <c:pt idx="2">
                  <c:v>6.3700617792709089</c:v>
                </c:pt>
                <c:pt idx="3">
                  <c:v>8.6216061984692036</c:v>
                </c:pt>
                <c:pt idx="4">
                  <c:v>10.874347009444822</c:v>
                </c:pt>
                <c:pt idx="5">
                  <c:v>13.133676409415274</c:v>
                </c:pt>
                <c:pt idx="6">
                  <c:v>15.40261964055351</c:v>
                </c:pt>
                <c:pt idx="7">
                  <c:v>17.75131978219007</c:v>
                </c:pt>
                <c:pt idx="8">
                  <c:v>20.210182743678399</c:v>
                </c:pt>
                <c:pt idx="9">
                  <c:v>22.785271135499684</c:v>
                </c:pt>
                <c:pt idx="10">
                  <c:v>25.459130129348246</c:v>
                </c:pt>
                <c:pt idx="11">
                  <c:v>28.182556674377516</c:v>
                </c:pt>
                <c:pt idx="12">
                  <c:v>30.93640244018232</c:v>
                </c:pt>
                <c:pt idx="13">
                  <c:v>33.71016788124038</c:v>
                </c:pt>
                <c:pt idx="14">
                  <c:v>36.521037008555176</c:v>
                </c:pt>
                <c:pt idx="15">
                  <c:v>39.435252166770688</c:v>
                </c:pt>
                <c:pt idx="16">
                  <c:v>42.442385685594779</c:v>
                </c:pt>
                <c:pt idx="17">
                  <c:v>45.536052759437723</c:v>
                </c:pt>
                <c:pt idx="18">
                  <c:v>48.69525408252715</c:v>
                </c:pt>
                <c:pt idx="19">
                  <c:v>51.878895105593045</c:v>
                </c:pt>
                <c:pt idx="20">
                  <c:v>55.052397122639476</c:v>
                </c:pt>
                <c:pt idx="21">
                  <c:v>58.22222001861342</c:v>
                </c:pt>
                <c:pt idx="22">
                  <c:v>61.414438134142891</c:v>
                </c:pt>
                <c:pt idx="23">
                  <c:v>64.678295573086032</c:v>
                </c:pt>
                <c:pt idx="24">
                  <c:v>67.97265615038215</c:v>
                </c:pt>
                <c:pt idx="25">
                  <c:v>71.343150012065522</c:v>
                </c:pt>
                <c:pt idx="26">
                  <c:v>74.775178321977052</c:v>
                </c:pt>
                <c:pt idx="27">
                  <c:v>78.218717637210716</c:v>
                </c:pt>
                <c:pt idx="28">
                  <c:v>81.609331474470466</c:v>
                </c:pt>
                <c:pt idx="29">
                  <c:v>84.999945311730215</c:v>
                </c:pt>
                <c:pt idx="30">
                  <c:v>88.373916510912991</c:v>
                </c:pt>
                <c:pt idx="31">
                  <c:v>91.807695413885099</c:v>
                </c:pt>
                <c:pt idx="32">
                  <c:v>95.331666725551116</c:v>
                </c:pt>
                <c:pt idx="33">
                  <c:v>98.965257893845475</c:v>
                </c:pt>
                <c:pt idx="34">
                  <c:v>102.69708434713985</c:v>
                </c:pt>
                <c:pt idx="35">
                  <c:v>106.43761617334826</c:v>
                </c:pt>
                <c:pt idx="36">
                  <c:v>110.11130720224058</c:v>
                </c:pt>
                <c:pt idx="37">
                  <c:v>113.73019355725251</c:v>
                </c:pt>
                <c:pt idx="38">
                  <c:v>117.31545521930889</c:v>
                </c:pt>
                <c:pt idx="39">
                  <c:v>120.94079248070612</c:v>
                </c:pt>
                <c:pt idx="40">
                  <c:v>124.62113712756299</c:v>
                </c:pt>
                <c:pt idx="41">
                  <c:v>128.34062509384697</c:v>
                </c:pt>
                <c:pt idx="42">
                  <c:v>132.08085944357458</c:v>
                </c:pt>
                <c:pt idx="43">
                  <c:v>135.80885004371265</c:v>
                </c:pt>
                <c:pt idx="44">
                  <c:v>139.51963160422855</c:v>
                </c:pt>
                <c:pt idx="45">
                  <c:v>143.22424757576596</c:v>
                </c:pt>
                <c:pt idx="46">
                  <c:v>146.9568283000888</c:v>
                </c:pt>
                <c:pt idx="47">
                  <c:v>150.79525453612965</c:v>
                </c:pt>
                <c:pt idx="48">
                  <c:v>154.74182633954322</c:v>
                </c:pt>
                <c:pt idx="49">
                  <c:v>158.78671190755267</c:v>
                </c:pt>
                <c:pt idx="50">
                  <c:v>162.88693101657418</c:v>
                </c:pt>
                <c:pt idx="51">
                  <c:v>167.00033651601572</c:v>
                </c:pt>
                <c:pt idx="52">
                  <c:v>171.07519978326124</c:v>
                </c:pt>
                <c:pt idx="53">
                  <c:v>175.1069628005836</c:v>
                </c:pt>
                <c:pt idx="54">
                  <c:v>179.1045003149552</c:v>
                </c:pt>
                <c:pt idx="55">
                  <c:v>183.10210166068353</c:v>
                </c:pt>
                <c:pt idx="56">
                  <c:v>187.12220712586196</c:v>
                </c:pt>
                <c:pt idx="57">
                  <c:v>191.14741993485768</c:v>
                </c:pt>
                <c:pt idx="58">
                  <c:v>195.17617290496378</c:v>
                </c:pt>
                <c:pt idx="59">
                  <c:v>199.19326841294162</c:v>
                </c:pt>
                <c:pt idx="60">
                  <c:v>203.18071421005445</c:v>
                </c:pt>
                <c:pt idx="61">
                  <c:v>207.13856094994364</c:v>
                </c:pt>
                <c:pt idx="62">
                  <c:v>211.08169009780769</c:v>
                </c:pt>
                <c:pt idx="63">
                  <c:v>215.05800857113954</c:v>
                </c:pt>
                <c:pt idx="64">
                  <c:v>219.07795052623177</c:v>
                </c:pt>
                <c:pt idx="65">
                  <c:v>223.1384408042893</c:v>
                </c:pt>
                <c:pt idx="66">
                  <c:v>227.21461158106854</c:v>
                </c:pt>
                <c:pt idx="67">
                  <c:v>231.28835697422832</c:v>
                </c:pt>
                <c:pt idx="68">
                  <c:v>235.33810136956583</c:v>
                </c:pt>
                <c:pt idx="69">
                  <c:v>239.36427240959011</c:v>
                </c:pt>
                <c:pt idx="70">
                  <c:v>243.37286024238051</c:v>
                </c:pt>
                <c:pt idx="71">
                  <c:v>247.39402567413288</c:v>
                </c:pt>
                <c:pt idx="72">
                  <c:v>251.43164205833244</c:v>
                </c:pt>
                <c:pt idx="73">
                  <c:v>255.48727962850793</c:v>
                </c:pt>
                <c:pt idx="74">
                  <c:v>259.55659775774222</c:v>
                </c:pt>
                <c:pt idx="75">
                  <c:v>263.62043979849369</c:v>
                </c:pt>
                <c:pt idx="76">
                  <c:v>267.66569989678248</c:v>
                </c:pt>
                <c:pt idx="77">
                  <c:v>271.68971050371334</c:v>
                </c:pt>
                <c:pt idx="78">
                  <c:v>275.69977972373749</c:v>
                </c:pt>
                <c:pt idx="79">
                  <c:v>279.71953858537836</c:v>
                </c:pt>
                <c:pt idx="80">
                  <c:v>283.75335801739129</c:v>
                </c:pt>
                <c:pt idx="81">
                  <c:v>287.80379204736749</c:v>
                </c:pt>
                <c:pt idx="82">
                  <c:v>291.8643543556513</c:v>
                </c:pt>
                <c:pt idx="83">
                  <c:v>295.92460771972657</c:v>
                </c:pt>
                <c:pt idx="84">
                  <c:v>299.96699372064791</c:v>
                </c:pt>
                <c:pt idx="85">
                  <c:v>303.98986113548455</c:v>
                </c:pt>
                <c:pt idx="86">
                  <c:v>307.99687371982583</c:v>
                </c:pt>
                <c:pt idx="87">
                  <c:v>312.01371005073725</c:v>
                </c:pt>
                <c:pt idx="88">
                  <c:v>316.03416472958003</c:v>
                </c:pt>
                <c:pt idx="89">
                  <c:v>320.05129762708424</c:v>
                </c:pt>
                <c:pt idx="90">
                  <c:v>324.06201746567513</c:v>
                </c:pt>
                <c:pt idx="91">
                  <c:v>328.06692250833851</c:v>
                </c:pt>
                <c:pt idx="92">
                  <c:v>332.05964460677808</c:v>
                </c:pt>
                <c:pt idx="93">
                  <c:v>336.03884140245748</c:v>
                </c:pt>
                <c:pt idx="94">
                  <c:v>340.005695511375</c:v>
                </c:pt>
                <c:pt idx="95">
                  <c:v>343.98765475334824</c:v>
                </c:pt>
                <c:pt idx="96">
                  <c:v>347.989552821502</c:v>
                </c:pt>
                <c:pt idx="97">
                  <c:v>351.99145088965577</c:v>
                </c:pt>
                <c:pt idx="98">
                  <c:v>355.92457809291108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34E-4363-A95C-19B1F329687A}"/>
            </c:ext>
          </c:extLst>
        </c:ser>
        <c:ser>
          <c:idx val="16"/>
          <c:order val="16"/>
          <c:tx>
            <c:v>Alt2b_85_L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1.8718380514650614</c:v>
                </c:pt>
                <c:pt idx="1">
                  <c:v>3.8292056005348374</c:v>
                </c:pt>
                <c:pt idx="2">
                  <c:v>5.8779032074936817</c:v>
                </c:pt>
                <c:pt idx="3">
                  <c:v>7.9735297118942539</c:v>
                </c:pt>
                <c:pt idx="4">
                  <c:v>10.07284420444045</c:v>
                </c:pt>
                <c:pt idx="5">
                  <c:v>12.181321200190339</c:v>
                </c:pt>
                <c:pt idx="6">
                  <c:v>14.301689168453173</c:v>
                </c:pt>
                <c:pt idx="7">
                  <c:v>16.50388960615799</c:v>
                </c:pt>
                <c:pt idx="8">
                  <c:v>18.818939114117185</c:v>
                </c:pt>
                <c:pt idx="9">
                  <c:v>21.253458269782442</c:v>
                </c:pt>
                <c:pt idx="10">
                  <c:v>23.789684752107277</c:v>
                </c:pt>
                <c:pt idx="11">
                  <c:v>26.379626866604351</c:v>
                </c:pt>
                <c:pt idx="12">
                  <c:v>29.004637199332791</c:v>
                </c:pt>
                <c:pt idx="13">
                  <c:v>31.652821223536357</c:v>
                </c:pt>
                <c:pt idx="14">
                  <c:v>34.341161188467488</c:v>
                </c:pt>
                <c:pt idx="15">
                  <c:v>37.135780435316974</c:v>
                </c:pt>
                <c:pt idx="16">
                  <c:v>40.02554708365421</c:v>
                </c:pt>
                <c:pt idx="17">
                  <c:v>43.003866512926578</c:v>
                </c:pt>
                <c:pt idx="18">
                  <c:v>46.050148301360103</c:v>
                </c:pt>
                <c:pt idx="19">
                  <c:v>49.12420231659361</c:v>
                </c:pt>
                <c:pt idx="20">
                  <c:v>52.190784197065817</c:v>
                </c:pt>
                <c:pt idx="21">
                  <c:v>55.255893345844513</c:v>
                </c:pt>
                <c:pt idx="22">
                  <c:v>58.345938644368289</c:v>
                </c:pt>
                <c:pt idx="23">
                  <c:v>61.509969060497731</c:v>
                </c:pt>
                <c:pt idx="24">
                  <c:v>64.707182201181766</c:v>
                </c:pt>
                <c:pt idx="25">
                  <c:v>67.983025639575416</c:v>
                </c:pt>
                <c:pt idx="26">
                  <c:v>71.322901674035137</c:v>
                </c:pt>
                <c:pt idx="27">
                  <c:v>74.67561745791626</c:v>
                </c:pt>
                <c:pt idx="28">
                  <c:v>77.967536039867184</c:v>
                </c:pt>
                <c:pt idx="29">
                  <c:v>81.259454621818108</c:v>
                </c:pt>
                <c:pt idx="30">
                  <c:v>84.523715744017309</c:v>
                </c:pt>
                <c:pt idx="31">
                  <c:v>87.836426736511626</c:v>
                </c:pt>
                <c:pt idx="32">
                  <c:v>91.231949993461683</c:v>
                </c:pt>
                <c:pt idx="33">
                  <c:v>94.734665043285148</c:v>
                </c:pt>
                <c:pt idx="34">
                  <c:v>98.336550606409332</c:v>
                </c:pt>
                <c:pt idx="35">
                  <c:v>101.94955268224685</c:v>
                </c:pt>
                <c:pt idx="36">
                  <c:v>105.50068740756109</c:v>
                </c:pt>
                <c:pt idx="37">
                  <c:v>109.00220057847234</c:v>
                </c:pt>
                <c:pt idx="38">
                  <c:v>112.47475991492581</c:v>
                </c:pt>
                <c:pt idx="39">
                  <c:v>115.9923432529047</c:v>
                </c:pt>
                <c:pt idx="40">
                  <c:v>119.56988881729923</c:v>
                </c:pt>
                <c:pt idx="41">
                  <c:v>123.19200437783338</c:v>
                </c:pt>
                <c:pt idx="42">
                  <c:v>126.84042531345762</c:v>
                </c:pt>
                <c:pt idx="43">
                  <c:v>130.48181914816843</c:v>
                </c:pt>
                <c:pt idx="44">
                  <c:v>134.11081247627018</c:v>
                </c:pt>
                <c:pt idx="45">
                  <c:v>137.73818757453708</c:v>
                </c:pt>
                <c:pt idx="46">
                  <c:v>141.39763526413401</c:v>
                </c:pt>
                <c:pt idx="47">
                  <c:v>145.16623286194312</c:v>
                </c:pt>
                <c:pt idx="48">
                  <c:v>149.04636391950774</c:v>
                </c:pt>
                <c:pt idx="49">
                  <c:v>153.02802873701805</c:v>
                </c:pt>
                <c:pt idx="50">
                  <c:v>157.06855601930658</c:v>
                </c:pt>
                <c:pt idx="51">
                  <c:v>161.1247207089433</c:v>
                </c:pt>
                <c:pt idx="52">
                  <c:v>165.14392035006307</c:v>
                </c:pt>
                <c:pt idx="53">
                  <c:v>169.12150704546542</c:v>
                </c:pt>
                <c:pt idx="54">
                  <c:v>173.06619531882276</c:v>
                </c:pt>
                <c:pt idx="55">
                  <c:v>177.01219439984501</c:v>
                </c:pt>
                <c:pt idx="56">
                  <c:v>180.98205375802772</c:v>
                </c:pt>
                <c:pt idx="57">
                  <c:v>184.95948111596408</c:v>
                </c:pt>
                <c:pt idx="58">
                  <c:v>188.94278953639494</c:v>
                </c:pt>
                <c:pt idx="59">
                  <c:v>192.9161425124808</c:v>
                </c:pt>
                <c:pt idx="60">
                  <c:v>196.8609519568036</c:v>
                </c:pt>
                <c:pt idx="61">
                  <c:v>200.77718354975966</c:v>
                </c:pt>
                <c:pt idx="62">
                  <c:v>204.67957066446053</c:v>
                </c:pt>
                <c:pt idx="63">
                  <c:v>208.61592492867956</c:v>
                </c:pt>
                <c:pt idx="64">
                  <c:v>212.59670693980704</c:v>
                </c:pt>
                <c:pt idx="65">
                  <c:v>216.61887664822322</c:v>
                </c:pt>
                <c:pt idx="66">
                  <c:v>220.65754434406358</c:v>
                </c:pt>
                <c:pt idx="67">
                  <c:v>224.69454717729943</c:v>
                </c:pt>
                <c:pt idx="68">
                  <c:v>228.70839897933647</c:v>
                </c:pt>
                <c:pt idx="69">
                  <c:v>232.69949881859381</c:v>
                </c:pt>
                <c:pt idx="70">
                  <c:v>236.67380342490893</c:v>
                </c:pt>
                <c:pt idx="71">
                  <c:v>240.66148852018293</c:v>
                </c:pt>
                <c:pt idx="72">
                  <c:v>244.66642549764103</c:v>
                </c:pt>
                <c:pt idx="73">
                  <c:v>248.6901907760199</c:v>
                </c:pt>
                <c:pt idx="74">
                  <c:v>252.72837205093668</c:v>
                </c:pt>
                <c:pt idx="75">
                  <c:v>256.76169269177933</c:v>
                </c:pt>
                <c:pt idx="76">
                  <c:v>260.7769801059946</c:v>
                </c:pt>
                <c:pt idx="77">
                  <c:v>264.7716207783705</c:v>
                </c:pt>
                <c:pt idx="78">
                  <c:v>268.75287704568041</c:v>
                </c:pt>
                <c:pt idx="79">
                  <c:v>272.74444961626358</c:v>
                </c:pt>
                <c:pt idx="80">
                  <c:v>276.75086082025285</c:v>
                </c:pt>
                <c:pt idx="81">
                  <c:v>280.77467893017547</c:v>
                </c:pt>
                <c:pt idx="82">
                  <c:v>284.80932587894847</c:v>
                </c:pt>
                <c:pt idx="83">
                  <c:v>288.84407197428203</c:v>
                </c:pt>
                <c:pt idx="84">
                  <c:v>292.86132422039259</c:v>
                </c:pt>
                <c:pt idx="85">
                  <c:v>296.8594412179761</c:v>
                </c:pt>
                <c:pt idx="86">
                  <c:v>300.84207568284023</c:v>
                </c:pt>
                <c:pt idx="87">
                  <c:v>304.83494212612374</c:v>
                </c:pt>
                <c:pt idx="88">
                  <c:v>308.83191370453096</c:v>
                </c:pt>
                <c:pt idx="89">
                  <c:v>312.82599423855333</c:v>
                </c:pt>
                <c:pt idx="90">
                  <c:v>316.81401415009503</c:v>
                </c:pt>
                <c:pt idx="91">
                  <c:v>320.796540634699</c:v>
                </c:pt>
                <c:pt idx="92">
                  <c:v>324.76717107236232</c:v>
                </c:pt>
                <c:pt idx="93">
                  <c:v>328.7245652374915</c:v>
                </c:pt>
                <c:pt idx="94">
                  <c:v>332.66995850193632</c:v>
                </c:pt>
                <c:pt idx="95">
                  <c:v>336.63078138806918</c:v>
                </c:pt>
                <c:pt idx="96">
                  <c:v>340.61202401876562</c:v>
                </c:pt>
                <c:pt idx="97">
                  <c:v>344.60584844343248</c:v>
                </c:pt>
                <c:pt idx="98">
                  <c:v>348.60871405695593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34E-4363-A95C-19B1F329687A}"/>
            </c:ext>
          </c:extLst>
        </c:ser>
        <c:ser>
          <c:idx val="19"/>
          <c:order val="19"/>
          <c:tx>
            <c:v>Alt2b_85_HP</c:v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2.2678162495453975</c:v>
                </c:pt>
                <c:pt idx="1">
                  <c:v>4.6094562457374115</c:v>
                </c:pt>
                <c:pt idx="2">
                  <c:v>7.0313167489174173</c:v>
                </c:pt>
                <c:pt idx="3">
                  <c:v>9.4919629632173947</c:v>
                </c:pt>
                <c:pt idx="4">
                  <c:v>11.950290199161994</c:v>
                </c:pt>
                <c:pt idx="5">
                  <c:v>14.411773651823383</c:v>
                </c:pt>
                <c:pt idx="6">
                  <c:v>16.879892636312665</c:v>
                </c:pt>
                <c:pt idx="7">
                  <c:v>19.424998503230185</c:v>
                </c:pt>
                <c:pt idx="8">
                  <c:v>22.076657470339899</c:v>
                </c:pt>
                <c:pt idx="9">
                  <c:v>24.84004931342459</c:v>
                </c:pt>
                <c:pt idx="10">
                  <c:v>27.698125427279066</c:v>
                </c:pt>
                <c:pt idx="11">
                  <c:v>30.6000429009908</c:v>
                </c:pt>
                <c:pt idx="12">
                  <c:v>33.52598041941642</c:v>
                </c:pt>
                <c:pt idx="13">
                  <c:v>36.46737518050287</c:v>
                </c:pt>
                <c:pt idx="14">
                  <c:v>39.441682793281153</c:v>
                </c:pt>
                <c:pt idx="15">
                  <c:v>42.515316021520412</c:v>
                </c:pt>
                <c:pt idx="16">
                  <c:v>45.678849954417615</c:v>
                </c:pt>
                <c:pt idx="17">
                  <c:v>48.926208173473967</c:v>
                </c:pt>
                <c:pt idx="18">
                  <c:v>52.235769254336546</c:v>
                </c:pt>
                <c:pt idx="19">
                  <c:v>55.565201658811944</c:v>
                </c:pt>
                <c:pt idx="20">
                  <c:v>58.880879925739187</c:v>
                </c:pt>
                <c:pt idx="21">
                  <c:v>62.189899388575029</c:v>
                </c:pt>
                <c:pt idx="22">
                  <c:v>65.5178583111541</c:v>
                </c:pt>
                <c:pt idx="23">
                  <c:v>68.914262797645918</c:v>
                </c:pt>
                <c:pt idx="24">
                  <c:v>72.337546637951917</c:v>
                </c:pt>
                <c:pt idx="25">
                  <c:v>75.833575978430574</c:v>
                </c:pt>
                <c:pt idx="26">
                  <c:v>79.387605832447051</c:v>
                </c:pt>
                <c:pt idx="27">
                  <c:v>82.950478601820663</c:v>
                </c:pt>
                <c:pt idx="28">
                  <c:v>86.462216945117561</c:v>
                </c:pt>
                <c:pt idx="29">
                  <c:v>89.973955288414459</c:v>
                </c:pt>
                <c:pt idx="30">
                  <c:v>93.475238642381385</c:v>
                </c:pt>
                <c:pt idx="31">
                  <c:v>97.042721214412609</c:v>
                </c:pt>
                <c:pt idx="32">
                  <c:v>100.70382097490584</c:v>
                </c:pt>
                <c:pt idx="33">
                  <c:v>104.47445685854953</c:v>
                </c:pt>
                <c:pt idx="34">
                  <c:v>108.34107157145343</c:v>
                </c:pt>
                <c:pt idx="35">
                  <c:v>112.21334540745389</c:v>
                </c:pt>
                <c:pt idx="36">
                  <c:v>116.01336001862754</c:v>
                </c:pt>
                <c:pt idx="37">
                  <c:v>119.75307969349247</c:v>
                </c:pt>
                <c:pt idx="38">
                  <c:v>123.45425783078583</c:v>
                </c:pt>
                <c:pt idx="39">
                  <c:v>127.19032355912462</c:v>
                </c:pt>
                <c:pt idx="40">
                  <c:v>130.97620375468614</c:v>
                </c:pt>
                <c:pt idx="41">
                  <c:v>134.79553775193304</c:v>
                </c:pt>
                <c:pt idx="42">
                  <c:v>138.62980001757268</c:v>
                </c:pt>
                <c:pt idx="43">
                  <c:v>142.44637298848147</c:v>
                </c:pt>
                <c:pt idx="44">
                  <c:v>146.24072183665265</c:v>
                </c:pt>
                <c:pt idx="45">
                  <c:v>150.02416178626646</c:v>
                </c:pt>
                <c:pt idx="46">
                  <c:v>153.83127956270684</c:v>
                </c:pt>
                <c:pt idx="47">
                  <c:v>157.74078887318632</c:v>
                </c:pt>
                <c:pt idx="48">
                  <c:v>161.7549042044823</c:v>
                </c:pt>
                <c:pt idx="49">
                  <c:v>165.8639722654064</c:v>
                </c:pt>
                <c:pt idx="50">
                  <c:v>170.02470690700321</c:v>
                </c:pt>
                <c:pt idx="51">
                  <c:v>174.1960790241244</c:v>
                </c:pt>
                <c:pt idx="52">
                  <c:v>178.32726022107758</c:v>
                </c:pt>
                <c:pt idx="53">
                  <c:v>182.41377781080374</c:v>
                </c:pt>
                <c:pt idx="54">
                  <c:v>186.46466120055126</c:v>
                </c:pt>
                <c:pt idx="55">
                  <c:v>190.5142728844846</c:v>
                </c:pt>
                <c:pt idx="56">
                  <c:v>194.58493160620975</c:v>
                </c:pt>
                <c:pt idx="57">
                  <c:v>198.65810881713679</c:v>
                </c:pt>
                <c:pt idx="58">
                  <c:v>202.73236491438354</c:v>
                </c:pt>
                <c:pt idx="59">
                  <c:v>206.79315662820781</c:v>
                </c:pt>
                <c:pt idx="60">
                  <c:v>210.82309838203287</c:v>
                </c:pt>
                <c:pt idx="61">
                  <c:v>214.82232826743135</c:v>
                </c:pt>
                <c:pt idx="62">
                  <c:v>218.80587903255315</c:v>
                </c:pt>
                <c:pt idx="63">
                  <c:v>222.82175770262674</c:v>
                </c:pt>
                <c:pt idx="64">
                  <c:v>226.88037723937879</c:v>
                </c:pt>
                <c:pt idx="65">
                  <c:v>230.97863453682464</c:v>
                </c:pt>
                <c:pt idx="66">
                  <c:v>235.09169164958982</c:v>
                </c:pt>
                <c:pt idx="67">
                  <c:v>239.20150598008044</c:v>
                </c:pt>
                <c:pt idx="68">
                  <c:v>243.28642009578041</c:v>
                </c:pt>
                <c:pt idx="69">
                  <c:v>247.34689693319899</c:v>
                </c:pt>
                <c:pt idx="70">
                  <c:v>251.388965253989</c:v>
                </c:pt>
                <c:pt idx="71">
                  <c:v>255.44277654259369</c:v>
                </c:pt>
                <c:pt idx="72">
                  <c:v>259.51221148624899</c:v>
                </c:pt>
                <c:pt idx="73">
                  <c:v>263.59883833694306</c:v>
                </c:pt>
                <c:pt idx="74">
                  <c:v>267.69839052792258</c:v>
                </c:pt>
                <c:pt idx="75">
                  <c:v>271.79183210375288</c:v>
                </c:pt>
                <c:pt idx="76">
                  <c:v>275.8661243877562</c:v>
                </c:pt>
                <c:pt idx="77">
                  <c:v>279.91854976583477</c:v>
                </c:pt>
                <c:pt idx="78">
                  <c:v>283.95646298492107</c:v>
                </c:pt>
                <c:pt idx="79">
                  <c:v>288.00342970699757</c:v>
                </c:pt>
                <c:pt idx="80">
                  <c:v>292.06367686827872</c:v>
                </c:pt>
                <c:pt idx="81">
                  <c:v>296.13974833026907</c:v>
                </c:pt>
                <c:pt idx="82">
                  <c:v>300.22524828192218</c:v>
                </c:pt>
                <c:pt idx="83">
                  <c:v>304.31002289959497</c:v>
                </c:pt>
                <c:pt idx="84">
                  <c:v>308.37654749900594</c:v>
                </c:pt>
                <c:pt idx="85">
                  <c:v>312.42316199133916</c:v>
                </c:pt>
                <c:pt idx="86">
                  <c:v>316.4535413991627</c:v>
                </c:pt>
                <c:pt idx="87">
                  <c:v>320.49333078765636</c:v>
                </c:pt>
                <c:pt idx="88">
                  <c:v>324.5362502770277</c:v>
                </c:pt>
                <c:pt idx="89">
                  <c:v>328.57541425922852</c:v>
                </c:pt>
                <c:pt idx="90">
                  <c:v>332.60780740785793</c:v>
                </c:pt>
                <c:pt idx="91">
                  <c:v>336.63405834986906</c:v>
                </c:pt>
                <c:pt idx="92">
                  <c:v>340.64783282777626</c:v>
                </c:pt>
                <c:pt idx="93">
                  <c:v>344.64778673725033</c:v>
                </c:pt>
                <c:pt idx="94">
                  <c:v>348.63505398757371</c:v>
                </c:pt>
                <c:pt idx="95">
                  <c:v>352.63709957298153</c:v>
                </c:pt>
                <c:pt idx="96">
                  <c:v>356.65861016725836</c:v>
                </c:pt>
                <c:pt idx="97">
                  <c:v>360.68012076153519</c:v>
                </c:pt>
                <c:pt idx="98">
                  <c:v>364.6132479647905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34E-4363-A95C-19B1F329687A}"/>
            </c:ext>
          </c:extLst>
        </c:ser>
        <c:ser>
          <c:idx val="22"/>
          <c:order val="22"/>
          <c:tx>
            <c:v>Alt2b_85_MP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2.1159164385632132</c:v>
                </c:pt>
                <c:pt idx="1">
                  <c:v>4.3102875011653996</c:v>
                </c:pt>
                <c:pt idx="2">
                  <c:v>6.5892521912902806</c:v>
                </c:pt>
                <c:pt idx="3">
                  <c:v>8.9101954547003892</c:v>
                </c:pt>
                <c:pt idx="4">
                  <c:v>11.23116417564923</c:v>
                </c:pt>
                <c:pt idx="5">
                  <c:v>13.557659839083094</c:v>
                </c:pt>
                <c:pt idx="6">
                  <c:v>15.892866064005545</c:v>
                </c:pt>
                <c:pt idx="7">
                  <c:v>18.306944473189418</c:v>
                </c:pt>
                <c:pt idx="8">
                  <c:v>20.830024077268163</c:v>
                </c:pt>
                <c:pt idx="9">
                  <c:v>23.467880160213127</c:v>
                </c:pt>
                <c:pt idx="10">
                  <c:v>26.203170066889843</c:v>
                </c:pt>
                <c:pt idx="11">
                  <c:v>28.98615437824154</c:v>
                </c:pt>
                <c:pt idx="12">
                  <c:v>31.797461411862969</c:v>
                </c:pt>
                <c:pt idx="13">
                  <c:v>34.627218967679546</c:v>
                </c:pt>
                <c:pt idx="14">
                  <c:v>37.49269462135279</c:v>
                </c:pt>
                <c:pt idx="15">
                  <c:v>40.460190264376315</c:v>
                </c:pt>
                <c:pt idx="16">
                  <c:v>43.519606956540684</c:v>
                </c:pt>
                <c:pt idx="17">
                  <c:v>46.6646671274219</c:v>
                </c:pt>
                <c:pt idx="18">
                  <c:v>49.874173135671441</c:v>
                </c:pt>
                <c:pt idx="19">
                  <c:v>53.106616061873311</c:v>
                </c:pt>
                <c:pt idx="20">
                  <c:v>56.327734682387458</c:v>
                </c:pt>
                <c:pt idx="21">
                  <c:v>59.544199446353232</c:v>
                </c:pt>
                <c:pt idx="22">
                  <c:v>62.781925058135933</c:v>
                </c:pt>
                <c:pt idx="23">
                  <c:v>66.090238850452536</c:v>
                </c:pt>
                <c:pt idx="24">
                  <c:v>69.427863075258131</c:v>
                </c:pt>
                <c:pt idx="25">
                  <c:v>72.840492982817366</c:v>
                </c:pt>
                <c:pt idx="26">
                  <c:v>76.313385899809361</c:v>
                </c:pt>
                <c:pt idx="27">
                  <c:v>79.796342705925497</c:v>
                </c:pt>
                <c:pt idx="28">
                  <c:v>83.221303124993739</c:v>
                </c:pt>
                <c:pt idx="29">
                  <c:v>86.646263544061981</c:v>
                </c:pt>
                <c:pt idx="30">
                  <c:v>90.051086883768363</c:v>
                </c:pt>
                <c:pt idx="31">
                  <c:v>93.512170123546909</c:v>
                </c:pt>
                <c:pt idx="32">
                  <c:v>97.060466677686051</c:v>
                </c:pt>
                <c:pt idx="33">
                  <c:v>100.71627657850421</c:v>
                </c:pt>
                <c:pt idx="34">
                  <c:v>104.46897903789358</c:v>
                </c:pt>
                <c:pt idx="35">
                  <c:v>108.22953060048187</c:v>
                </c:pt>
                <c:pt idx="36">
                  <c:v>111.92229799103991</c:v>
                </c:pt>
                <c:pt idx="37">
                  <c:v>115.55940401072573</c:v>
                </c:pt>
                <c:pt idx="38">
                  <c:v>119.16214268030554</c:v>
                </c:pt>
                <c:pt idx="39">
                  <c:v>122.80418024393704</c:v>
                </c:pt>
                <c:pt idx="40">
                  <c:v>126.50044697149291</c:v>
                </c:pt>
                <c:pt idx="41">
                  <c:v>130.23500106455293</c:v>
                </c:pt>
                <c:pt idx="42">
                  <c:v>133.9894232865004</c:v>
                </c:pt>
                <c:pt idx="43">
                  <c:v>137.73077926377789</c:v>
                </c:pt>
                <c:pt idx="44">
                  <c:v>141.45416846637789</c:v>
                </c:pt>
                <c:pt idx="45">
                  <c:v>145.17067402333078</c:v>
                </c:pt>
                <c:pt idx="46">
                  <c:v>148.91449055161704</c:v>
                </c:pt>
                <c:pt idx="47">
                  <c:v>152.76361799944729</c:v>
                </c:pt>
                <c:pt idx="48">
                  <c:v>156.72034021671428</c:v>
                </c:pt>
                <c:pt idx="49">
                  <c:v>160.77484907055731</c:v>
                </c:pt>
                <c:pt idx="50">
                  <c:v>164.88411737917775</c:v>
                </c:pt>
                <c:pt idx="51">
                  <c:v>169.00615898395358</c:v>
                </c:pt>
                <c:pt idx="52">
                  <c:v>173.08937061267531</c:v>
                </c:pt>
                <c:pt idx="53">
                  <c:v>177.1291971044773</c:v>
                </c:pt>
                <c:pt idx="54">
                  <c:v>181.13452492247833</c:v>
                </c:pt>
                <c:pt idx="55">
                  <c:v>185.13964433170946</c:v>
                </c:pt>
                <c:pt idx="56">
                  <c:v>189.1669703276786</c:v>
                </c:pt>
                <c:pt idx="57">
                  <c:v>193.19894758181633</c:v>
                </c:pt>
                <c:pt idx="58">
                  <c:v>197.23403261772529</c:v>
                </c:pt>
                <c:pt idx="59">
                  <c:v>201.25712366331587</c:v>
                </c:pt>
                <c:pt idx="60">
                  <c:v>205.25031229404317</c:v>
                </c:pt>
                <c:pt idx="61">
                  <c:v>209.21366266487888</c:v>
                </c:pt>
                <c:pt idx="62">
                  <c:v>213.16207825677816</c:v>
                </c:pt>
                <c:pt idx="63">
                  <c:v>217.14348294046897</c:v>
                </c:pt>
                <c:pt idx="64">
                  <c:v>221.16831422974943</c:v>
                </c:pt>
                <c:pt idx="65">
                  <c:v>225.23350130957104</c:v>
                </c:pt>
                <c:pt idx="66">
                  <c:v>229.31418810004601</c:v>
                </c:pt>
                <c:pt idx="67">
                  <c:v>233.39228324908743</c:v>
                </c:pt>
                <c:pt idx="68">
                  <c:v>237.44620920594085</c:v>
                </c:pt>
                <c:pt idx="69">
                  <c:v>241.47640425459355</c:v>
                </c:pt>
                <c:pt idx="70">
                  <c:v>245.48886878601218</c:v>
                </c:pt>
                <c:pt idx="71">
                  <c:v>249.51376767562147</c:v>
                </c:pt>
                <c:pt idx="72">
                  <c:v>253.55498089736702</c:v>
                </c:pt>
                <c:pt idx="73">
                  <c:v>257.61408255840217</c:v>
                </c:pt>
                <c:pt idx="74">
                  <c:v>261.68674416587692</c:v>
                </c:pt>
                <c:pt idx="75">
                  <c:v>265.75382468086354</c:v>
                </c:pt>
                <c:pt idx="76">
                  <c:v>269.80222751745714</c:v>
                </c:pt>
                <c:pt idx="77">
                  <c:v>273.82928268144815</c:v>
                </c:pt>
                <c:pt idx="78">
                  <c:v>277.84230498668626</c:v>
                </c:pt>
                <c:pt idx="79">
                  <c:v>281.8649214377258</c:v>
                </c:pt>
                <c:pt idx="80">
                  <c:v>285.90149163273708</c:v>
                </c:pt>
                <c:pt idx="81">
                  <c:v>289.95457185485566</c:v>
                </c:pt>
                <c:pt idx="82">
                  <c:v>294.01768686114752</c:v>
                </c:pt>
                <c:pt idx="83">
                  <c:v>298.08042745716193</c:v>
                </c:pt>
                <c:pt idx="84">
                  <c:v>302.12523964038843</c:v>
                </c:pt>
                <c:pt idx="85">
                  <c:v>306.15047247907711</c:v>
                </c:pt>
                <c:pt idx="86">
                  <c:v>310.1597919145147</c:v>
                </c:pt>
                <c:pt idx="87">
                  <c:v>314.17887467294707</c:v>
                </c:pt>
                <c:pt idx="88">
                  <c:v>318.20151048762818</c:v>
                </c:pt>
                <c:pt idx="89">
                  <c:v>322.22076520271935</c:v>
                </c:pt>
                <c:pt idx="90">
                  <c:v>326.23355559987482</c:v>
                </c:pt>
                <c:pt idx="91">
                  <c:v>330.24048344386028</c:v>
                </c:pt>
                <c:pt idx="92">
                  <c:v>334.23518447729225</c:v>
                </c:pt>
                <c:pt idx="93">
                  <c:v>338.21631684387279</c:v>
                </c:pt>
                <c:pt idx="94">
                  <c:v>342.18505996172519</c:v>
                </c:pt>
                <c:pt idx="95">
                  <c:v>346.16886390918603</c:v>
                </c:pt>
                <c:pt idx="96">
                  <c:v>350.17255112539101</c:v>
                </c:pt>
                <c:pt idx="97">
                  <c:v>354.18816573041119</c:v>
                </c:pt>
                <c:pt idx="98">
                  <c:v>358.21226217138656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34E-4363-A95C-19B1F329687A}"/>
            </c:ext>
          </c:extLst>
        </c:ser>
        <c:ser>
          <c:idx val="25"/>
          <c:order val="25"/>
          <c:tx>
            <c:v>Alt2b_85_LP</c:v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1.9351037021547792</c:v>
                </c:pt>
                <c:pt idx="1">
                  <c:v>3.9539976244892587</c:v>
                </c:pt>
                <c:pt idx="2">
                  <c:v>6.0625160020241973</c:v>
                </c:pt>
                <c:pt idx="3">
                  <c:v>8.2166939251515778</c:v>
                </c:pt>
                <c:pt idx="4">
                  <c:v>10.373598475442623</c:v>
                </c:pt>
                <c:pt idx="5">
                  <c:v>12.538791620509</c:v>
                </c:pt>
                <c:pt idx="6">
                  <c:v>14.715127625491863</c:v>
                </c:pt>
                <c:pt idx="7">
                  <c:v>16.972564639997195</c:v>
                </c:pt>
                <c:pt idx="8">
                  <c:v>19.341882305831302</c:v>
                </c:pt>
                <c:pt idx="9">
                  <c:v>21.829471554089135</c:v>
                </c:pt>
                <c:pt idx="10">
                  <c:v>24.41768901744576</c:v>
                </c:pt>
                <c:pt idx="11">
                  <c:v>27.058084208684154</c:v>
                </c:pt>
                <c:pt idx="12">
                  <c:v>29.731821315208233</c:v>
                </c:pt>
                <c:pt idx="13">
                  <c:v>32.427516253140169</c:v>
                </c:pt>
                <c:pt idx="14">
                  <c:v>35.162219138379683</c:v>
                </c:pt>
                <c:pt idx="15">
                  <c:v>38.002102549328285</c:v>
                </c:pt>
                <c:pt idx="16">
                  <c:v>40.936305059292472</c:v>
                </c:pt>
                <c:pt idx="17">
                  <c:v>43.958309966079938</c:v>
                </c:pt>
                <c:pt idx="18">
                  <c:v>47.047365371179204</c:v>
                </c:pt>
                <c:pt idx="19">
                  <c:v>50.162947803782103</c:v>
                </c:pt>
                <c:pt idx="20">
                  <c:v>53.270072126706864</c:v>
                </c:pt>
                <c:pt idx="21">
                  <c:v>56.374911332046075</c:v>
                </c:pt>
                <c:pt idx="22">
                  <c:v>59.503746136055057</c:v>
                </c:pt>
                <c:pt idx="23">
                  <c:v>62.70569962056252</c:v>
                </c:pt>
                <c:pt idx="24">
                  <c:v>65.93984001313126</c:v>
                </c:pt>
                <c:pt idx="25">
                  <c:v>69.251667364755491</c:v>
                </c:pt>
                <c:pt idx="26">
                  <c:v>72.626461008244263</c:v>
                </c:pt>
                <c:pt idx="27">
                  <c:v>76.012876382712221</c:v>
                </c:pt>
                <c:pt idx="28">
                  <c:v>79.334190335642248</c:v>
                </c:pt>
                <c:pt idx="29">
                  <c:v>82.655504288572274</c:v>
                </c:pt>
                <c:pt idx="30">
                  <c:v>85.946179147481772</c:v>
                </c:pt>
                <c:pt idx="31">
                  <c:v>89.282278295155734</c:v>
                </c:pt>
                <c:pt idx="32">
                  <c:v>92.698659073360574</c:v>
                </c:pt>
                <c:pt idx="33">
                  <c:v>96.220449787248626</c:v>
                </c:pt>
                <c:pt idx="34">
                  <c:v>99.840274385031591</c:v>
                </c:pt>
                <c:pt idx="35">
                  <c:v>103.47049130252769</c:v>
                </c:pt>
                <c:pt idx="36">
                  <c:v>107.03804523147267</c:v>
                </c:pt>
                <c:pt idx="37">
                  <c:v>110.55525186743145</c:v>
                </c:pt>
                <c:pt idx="38">
                  <c:v>114.04287583698634</c:v>
                </c:pt>
                <c:pt idx="39">
                  <c:v>117.57486545448577</c:v>
                </c:pt>
                <c:pt idx="40">
                  <c:v>121.16615618941032</c:v>
                </c:pt>
                <c:pt idx="41">
                  <c:v>124.80128962756432</c:v>
                </c:pt>
                <c:pt idx="42">
                  <c:v>128.46197946707761</c:v>
                </c:pt>
                <c:pt idx="43">
                  <c:v>132.11493664338872</c:v>
                </c:pt>
                <c:pt idx="44">
                  <c:v>135.75484134255916</c:v>
                </c:pt>
                <c:pt idx="45">
                  <c:v>139.39250895363239</c:v>
                </c:pt>
                <c:pt idx="46">
                  <c:v>143.06168501456642</c:v>
                </c:pt>
                <c:pt idx="47">
                  <c:v>146.8395495631579</c:v>
                </c:pt>
                <c:pt idx="48">
                  <c:v>150.72847269549069</c:v>
                </c:pt>
                <c:pt idx="49">
                  <c:v>154.71847651416789</c:v>
                </c:pt>
                <c:pt idx="50">
                  <c:v>158.76684633206767</c:v>
                </c:pt>
                <c:pt idx="51">
                  <c:v>162.83049611596547</c:v>
                </c:pt>
                <c:pt idx="52">
                  <c:v>166.85692947301732</c:v>
                </c:pt>
                <c:pt idx="53">
                  <c:v>170.8415008691818</c:v>
                </c:pt>
                <c:pt idx="54">
                  <c:v>174.79293496514663</c:v>
                </c:pt>
                <c:pt idx="55">
                  <c:v>178.7454418536436</c:v>
                </c:pt>
                <c:pt idx="56">
                  <c:v>182.72155031708931</c:v>
                </c:pt>
                <c:pt idx="57">
                  <c:v>186.70483260249409</c:v>
                </c:pt>
                <c:pt idx="58">
                  <c:v>190.69362257427792</c:v>
                </c:pt>
                <c:pt idx="59">
                  <c:v>194.67216556493901</c:v>
                </c:pt>
                <c:pt idx="60">
                  <c:v>198.62194542998506</c:v>
                </c:pt>
                <c:pt idx="61">
                  <c:v>202.54293937462526</c:v>
                </c:pt>
                <c:pt idx="62">
                  <c:v>206.44990021809281</c:v>
                </c:pt>
                <c:pt idx="63">
                  <c:v>210.39065401598319</c:v>
                </c:pt>
                <c:pt idx="64">
                  <c:v>214.37566481766473</c:v>
                </c:pt>
                <c:pt idx="65">
                  <c:v>218.40189625217661</c:v>
                </c:pt>
                <c:pt idx="66">
                  <c:v>222.44446882472749</c:v>
                </c:pt>
                <c:pt idx="67">
                  <c:v>226.48523265682871</c:v>
                </c:pt>
                <c:pt idx="68">
                  <c:v>230.50269997437377</c:v>
                </c:pt>
                <c:pt idx="69">
                  <c:v>234.49727880860905</c:v>
                </c:pt>
                <c:pt idx="70">
                  <c:v>238.47493472757637</c:v>
                </c:pt>
                <c:pt idx="71">
                  <c:v>242.46584736577122</c:v>
                </c:pt>
                <c:pt idx="72">
                  <c:v>246.47389344565909</c:v>
                </c:pt>
                <c:pt idx="73">
                  <c:v>250.50065330827397</c:v>
                </c:pt>
                <c:pt idx="74">
                  <c:v>254.54172490877716</c:v>
                </c:pt>
                <c:pt idx="75">
                  <c:v>258.5778447581352</c:v>
                </c:pt>
                <c:pt idx="76">
                  <c:v>262.59584859781319</c:v>
                </c:pt>
                <c:pt idx="77">
                  <c:v>266.59312070024271</c:v>
                </c:pt>
                <c:pt idx="78">
                  <c:v>270.57692922517083</c:v>
                </c:pt>
                <c:pt idx="79">
                  <c:v>274.57097143139481</c:v>
                </c:pt>
                <c:pt idx="80">
                  <c:v>278.57976014072688</c:v>
                </c:pt>
                <c:pt idx="81">
                  <c:v>282.60586518106106</c:v>
                </c:pt>
                <c:pt idx="82">
                  <c:v>286.64271838499144</c:v>
                </c:pt>
                <c:pt idx="83">
                  <c:v>290.6796140020972</c:v>
                </c:pt>
                <c:pt idx="84">
                  <c:v>294.69896304861555</c:v>
                </c:pt>
                <c:pt idx="85">
                  <c:v>298.69912412081362</c:v>
                </c:pt>
                <c:pt idx="86">
                  <c:v>302.68375208403751</c:v>
                </c:pt>
                <c:pt idx="87">
                  <c:v>306.67855969292384</c:v>
                </c:pt>
                <c:pt idx="88">
                  <c:v>310.6774159157992</c:v>
                </c:pt>
                <c:pt idx="89">
                  <c:v>314.67333010005228</c:v>
                </c:pt>
                <c:pt idx="90">
                  <c:v>318.66313918453352</c:v>
                </c:pt>
                <c:pt idx="91">
                  <c:v>322.64741364303285</c:v>
                </c:pt>
                <c:pt idx="92">
                  <c:v>326.61975388018936</c:v>
                </c:pt>
                <c:pt idx="93">
                  <c:v>330.57882043579292</c:v>
                </c:pt>
                <c:pt idx="94">
                  <c:v>334.52584571934881</c:v>
                </c:pt>
                <c:pt idx="95">
                  <c:v>338.48826228248805</c:v>
                </c:pt>
                <c:pt idx="96">
                  <c:v>342.47105076141798</c:v>
                </c:pt>
                <c:pt idx="97">
                  <c:v>346.46636704918592</c:v>
                </c:pt>
                <c:pt idx="98">
                  <c:v>350.47067762981624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Alt2b_85_HF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2.0219677966209906</c:v>
                      </c:pt>
                      <c:pt idx="1">
                        <c:v>2.1029142573649442</c:v>
                      </c:pt>
                      <c:pt idx="2">
                        <c:v>2.1900798013195963</c:v>
                      </c:pt>
                      <c:pt idx="3">
                        <c:v>2.2340143393603538</c:v>
                      </c:pt>
                      <c:pt idx="4">
                        <c:v>2.235578182611651</c:v>
                      </c:pt>
                      <c:pt idx="5">
                        <c:v>2.2422429670719879</c:v>
                      </c:pt>
                      <c:pt idx="6">
                        <c:v>2.2518542269305994</c:v>
                      </c:pt>
                      <c:pt idx="7">
                        <c:v>2.3317321860901687</c:v>
                      </c:pt>
                      <c:pt idx="8">
                        <c:v>2.4421186202874288</c:v>
                      </c:pt>
                      <c:pt idx="9">
                        <c:v>2.5586554277005158</c:v>
                      </c:pt>
                      <c:pt idx="10">
                        <c:v>2.6577460909543493</c:v>
                      </c:pt>
                      <c:pt idx="11">
                        <c:v>2.707769909034214</c:v>
                      </c:pt>
                      <c:pt idx="12">
                        <c:v>2.7387021073149755</c:v>
                      </c:pt>
                      <c:pt idx="13">
                        <c:v>2.7589942707343287</c:v>
                      </c:pt>
                      <c:pt idx="14">
                        <c:v>2.7964657579107439</c:v>
                      </c:pt>
                      <c:pt idx="15">
                        <c:v>2.9001533791105181</c:v>
                      </c:pt>
                      <c:pt idx="16">
                        <c:v>2.9933138175829792</c:v>
                      </c:pt>
                      <c:pt idx="17">
                        <c:v>3.0800659274975843</c:v>
                      </c:pt>
                      <c:pt idx="18">
                        <c:v>3.14586722663894</c:v>
                      </c:pt>
                      <c:pt idx="19">
                        <c:v>3.1706753505025786</c:v>
                      </c:pt>
                      <c:pt idx="20">
                        <c:v>3.1608109282429062</c:v>
                      </c:pt>
                      <c:pt idx="21">
                        <c:v>3.1573476043498809</c:v>
                      </c:pt>
                      <c:pt idx="22">
                        <c:v>3.1800079752015598</c:v>
                      </c:pt>
                      <c:pt idx="23">
                        <c:v>3.2518986885550234</c:v>
                      </c:pt>
                      <c:pt idx="24">
                        <c:v>3.2826863952226826</c:v>
                      </c:pt>
                      <c:pt idx="25">
                        <c:v>3.359118908388222</c:v>
                      </c:pt>
                      <c:pt idx="26">
                        <c:v>3.4212815196122457</c:v>
                      </c:pt>
                      <c:pt idx="27">
                        <c:v>3.4348495131922081</c:v>
                      </c:pt>
                      <c:pt idx="28">
                        <c:v>3.4002135651890293</c:v>
                      </c:pt>
                      <c:pt idx="29">
                        <c:v>3.4002135651890293</c:v>
                      </c:pt>
                      <c:pt idx="30">
                        <c:v>3.4011291081510624</c:v>
                      </c:pt>
                      <c:pt idx="31">
                        <c:v>3.4788929956152503</c:v>
                      </c:pt>
                      <c:pt idx="32">
                        <c:v>3.5822197717075657</c:v>
                      </c:pt>
                      <c:pt idx="33">
                        <c:v>3.6986269007415578</c:v>
                      </c:pt>
                      <c:pt idx="34">
                        <c:v>3.7990124818301818</c:v>
                      </c:pt>
                      <c:pt idx="35">
                        <c:v>3.8074814853348649</c:v>
                      </c:pt>
                      <c:pt idx="36">
                        <c:v>3.7383249935546199</c:v>
                      </c:pt>
                      <c:pt idx="37">
                        <c:v>3.6808441890861068</c:v>
                      </c:pt>
                      <c:pt idx="38">
                        <c:v>3.644737167545038</c:v>
                      </c:pt>
                      <c:pt idx="39">
                        <c:v>3.6821667597110435</c:v>
                      </c:pt>
                      <c:pt idx="40">
                        <c:v>3.7345275941301601</c:v>
                      </c:pt>
                      <c:pt idx="41">
                        <c:v>3.7707791222014881</c:v>
                      </c:pt>
                      <c:pt idx="42">
                        <c:v>3.7885720442390229</c:v>
                      </c:pt>
                      <c:pt idx="43">
                        <c:v>3.7735612747439857</c:v>
                      </c:pt>
                      <c:pt idx="44">
                        <c:v>3.7538003110366649</c:v>
                      </c:pt>
                      <c:pt idx="45">
                        <c:v>3.7452254394975877</c:v>
                      </c:pt>
                      <c:pt idx="46">
                        <c:v>3.7710270786998001</c:v>
                      </c:pt>
                      <c:pt idx="47">
                        <c:v>3.8751515740770253</c:v>
                      </c:pt>
                      <c:pt idx="48">
                        <c:v>3.9815434980670719</c:v>
                      </c:pt>
                      <c:pt idx="49">
                        <c:v>4.0781992535294442</c:v>
                      </c:pt>
                      <c:pt idx="50">
                        <c:v>4.1317243868484965</c:v>
                      </c:pt>
                      <c:pt idx="51">
                        <c:v>4.143692292466354</c:v>
                      </c:pt>
                      <c:pt idx="52">
                        <c:v>4.1044220106913025</c:v>
                      </c:pt>
                      <c:pt idx="53">
                        <c:v>4.0606704867035868</c:v>
                      </c:pt>
                      <c:pt idx="54">
                        <c:v>4.0259103863744157</c:v>
                      </c:pt>
                      <c:pt idx="55">
                        <c:v>4.0255107703151873</c:v>
                      </c:pt>
                      <c:pt idx="56">
                        <c:v>4.0475096478239188</c:v>
                      </c:pt>
                      <c:pt idx="57">
                        <c:v>4.0514988053137051</c:v>
                      </c:pt>
                      <c:pt idx="58">
                        <c:v>4.0539698676119409</c:v>
                      </c:pt>
                      <c:pt idx="59">
                        <c:v>4.0415884886832787</c:v>
                      </c:pt>
                      <c:pt idx="60">
                        <c:v>4.0115491872086846</c:v>
                      </c:pt>
                      <c:pt idx="61">
                        <c:v>3.9816055352844941</c:v>
                      </c:pt>
                      <c:pt idx="62">
                        <c:v>3.9666230084645724</c:v>
                      </c:pt>
                      <c:pt idx="63">
                        <c:v>3.9995939093269381</c:v>
                      </c:pt>
                      <c:pt idx="64">
                        <c:v>4.0429666597704994</c:v>
                      </c:pt>
                      <c:pt idx="65">
                        <c:v>4.0832223646619754</c:v>
                      </c:pt>
                      <c:pt idx="66">
                        <c:v>4.0986025908595147</c:v>
                      </c:pt>
                      <c:pt idx="67">
                        <c:v>4.0958926731400487</c:v>
                      </c:pt>
                      <c:pt idx="68">
                        <c:v>4.0715316970394078</c:v>
                      </c:pt>
                      <c:pt idx="69">
                        <c:v>4.0475998301013858</c:v>
                      </c:pt>
                      <c:pt idx="70">
                        <c:v>4.029664287941527</c:v>
                      </c:pt>
                      <c:pt idx="71">
                        <c:v>4.0418661244035494</c:v>
                      </c:pt>
                      <c:pt idx="72">
                        <c:v>4.0579291946551548</c:v>
                      </c:pt>
                      <c:pt idx="73">
                        <c:v>4.0755459333803872</c:v>
                      </c:pt>
                      <c:pt idx="74">
                        <c:v>4.0888577738951852</c:v>
                      </c:pt>
                      <c:pt idx="75">
                        <c:v>4.0830837484722515</c:v>
                      </c:pt>
                      <c:pt idx="76">
                        <c:v>4.0642412783216235</c:v>
                      </c:pt>
                      <c:pt idx="77">
                        <c:v>4.0426891268647074</c:v>
                      </c:pt>
                      <c:pt idx="78">
                        <c:v>4.0284699703081843</c:v>
                      </c:pt>
                      <c:pt idx="79">
                        <c:v>4.0378296183188134</c:v>
                      </c:pt>
                      <c:pt idx="80">
                        <c:v>4.0514517284208518</c:v>
                      </c:pt>
                      <c:pt idx="81">
                        <c:v>4.0676116250039431</c:v>
                      </c:pt>
                      <c:pt idx="82">
                        <c:v>4.0773401520432291</c:v>
                      </c:pt>
                      <c:pt idx="83">
                        <c:v>4.0768240554320041</c:v>
                      </c:pt>
                      <c:pt idx="84">
                        <c:v>4.0587694306380104</c:v>
                      </c:pt>
                      <c:pt idx="85">
                        <c:v>4.039053910386853</c:v>
                      </c:pt>
                      <c:pt idx="86">
                        <c:v>4.0230061890263391</c:v>
                      </c:pt>
                      <c:pt idx="87">
                        <c:v>4.0326092365354977</c:v>
                      </c:pt>
                      <c:pt idx="88">
                        <c:v>4.0359488828881958</c:v>
                      </c:pt>
                      <c:pt idx="89">
                        <c:v>4.0323827887185733</c:v>
                      </c:pt>
                      <c:pt idx="90">
                        <c:v>4.0257760950284069</c:v>
                      </c:pt>
                      <c:pt idx="91">
                        <c:v>4.0197865906405177</c:v>
                      </c:pt>
                      <c:pt idx="92">
                        <c:v>4.0074506801400238</c:v>
                      </c:pt>
                      <c:pt idx="93">
                        <c:v>3.9937686727513753</c:v>
                      </c:pt>
                      <c:pt idx="94">
                        <c:v>3.9812311580880686</c:v>
                      </c:pt>
                      <c:pt idx="95">
                        <c:v>3.9961512620583863</c:v>
                      </c:pt>
                      <c:pt idx="96">
                        <c:v>4.0157937538311481</c:v>
                      </c:pt>
                      <c:pt idx="97">
                        <c:v>4.0157937538311481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34E-4363-A95C-19B1F329687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Alt2b_85_HF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5.1687447143595891E-4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34E-4363-A95C-19B1F32968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Alt2b_85_MF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1.8908493854264632</c:v>
                      </c:pt>
                      <c:pt idx="1">
                        <c:v>1.9756152214891014</c:v>
                      </c:pt>
                      <c:pt idx="2">
                        <c:v>2.066384062569194</c:v>
                      </c:pt>
                      <c:pt idx="3">
                        <c:v>2.1129526262133109</c:v>
                      </c:pt>
                      <c:pt idx="4">
                        <c:v>2.116451208523412</c:v>
                      </c:pt>
                      <c:pt idx="5">
                        <c:v>2.1251066373876104</c:v>
                      </c:pt>
                      <c:pt idx="6">
                        <c:v>2.1364755464286631</c:v>
                      </c:pt>
                      <c:pt idx="7">
                        <c:v>2.2179569332669589</c:v>
                      </c:pt>
                      <c:pt idx="8">
                        <c:v>2.3304235475668418</c:v>
                      </c:pt>
                      <c:pt idx="9">
                        <c:v>2.4494706401929149</c:v>
                      </c:pt>
                      <c:pt idx="10">
                        <c:v>2.5508373024112183</c:v>
                      </c:pt>
                      <c:pt idx="11">
                        <c:v>2.6040776282145308</c:v>
                      </c:pt>
                      <c:pt idx="12">
                        <c:v>2.6386151718733726</c:v>
                      </c:pt>
                      <c:pt idx="13">
                        <c:v>2.6614291758320467</c:v>
                      </c:pt>
                      <c:pt idx="14">
                        <c:v>2.7012666030966277</c:v>
                      </c:pt>
                      <c:pt idx="15">
                        <c:v>2.8072282713128387</c:v>
                      </c:pt>
                      <c:pt idx="16">
                        <c:v>2.9021171894785227</c:v>
                      </c:pt>
                      <c:pt idx="17">
                        <c:v>2.9904352355803661</c:v>
                      </c:pt>
                      <c:pt idx="18">
                        <c:v>3.0581213591701299</c:v>
                      </c:pt>
                      <c:pt idx="19">
                        <c:v>3.0855132004402495</c:v>
                      </c:pt>
                      <c:pt idx="20">
                        <c:v>3.0777182737929065</c:v>
                      </c:pt>
                      <c:pt idx="21">
                        <c:v>3.0759665053319503</c:v>
                      </c:pt>
                      <c:pt idx="22">
                        <c:v>3.1005963085692718</c:v>
                      </c:pt>
                      <c:pt idx="23">
                        <c:v>3.1743089600830552</c:v>
                      </c:pt>
                      <c:pt idx="24">
                        <c:v>3.2071757171015793</c:v>
                      </c:pt>
                      <c:pt idx="25">
                        <c:v>3.2855416908945827</c:v>
                      </c:pt>
                      <c:pt idx="26">
                        <c:v>3.3496027226587421</c:v>
                      </c:pt>
                      <c:pt idx="27">
                        <c:v>3.3639973129500853</c:v>
                      </c:pt>
                      <c:pt idx="28">
                        <c:v>3.3212302054509104</c:v>
                      </c:pt>
                      <c:pt idx="29">
                        <c:v>3.3212302054509104</c:v>
                      </c:pt>
                      <c:pt idx="30">
                        <c:v>3.3116217867814122</c:v>
                      </c:pt>
                      <c:pt idx="31">
                        <c:v>3.378574556493215</c:v>
                      </c:pt>
                      <c:pt idx="32">
                        <c:v>3.4747811849540318</c:v>
                      </c:pt>
                      <c:pt idx="33">
                        <c:v>3.5886530985469789</c:v>
                      </c:pt>
                      <c:pt idx="34">
                        <c:v>3.6896052202031604</c:v>
                      </c:pt>
                      <c:pt idx="35">
                        <c:v>3.7000392591677835</c:v>
                      </c:pt>
                      <c:pt idx="36">
                        <c:v>3.6350955703600545</c:v>
                      </c:pt>
                      <c:pt idx="37">
                        <c:v>3.5820175818835183</c:v>
                      </c:pt>
                      <c:pt idx="38">
                        <c:v>3.5498855588055824</c:v>
                      </c:pt>
                      <c:pt idx="39">
                        <c:v>3.5915256634067974</c:v>
                      </c:pt>
                      <c:pt idx="40">
                        <c:v>3.6481000916159938</c:v>
                      </c:pt>
                      <c:pt idx="41">
                        <c:v>3.6889667334370397</c:v>
                      </c:pt>
                      <c:pt idx="42">
                        <c:v>3.711481166924961</c:v>
                      </c:pt>
                      <c:pt idx="43">
                        <c:v>3.7008945280713599</c:v>
                      </c:pt>
                      <c:pt idx="44">
                        <c:v>3.685212385729852</c:v>
                      </c:pt>
                      <c:pt idx="45">
                        <c:v>3.6804964863257905</c:v>
                      </c:pt>
                      <c:pt idx="46">
                        <c:v>3.7097839056975013</c:v>
                      </c:pt>
                      <c:pt idx="47">
                        <c:v>3.8167108626338191</c:v>
                      </c:pt>
                      <c:pt idx="48">
                        <c:v>3.9259707502934194</c:v>
                      </c:pt>
                      <c:pt idx="49">
                        <c:v>4.0253488672815303</c:v>
                      </c:pt>
                      <c:pt idx="50">
                        <c:v>4.0818421025771681</c:v>
                      </c:pt>
                      <c:pt idx="51">
                        <c:v>4.0958616079553831</c:v>
                      </c:pt>
                      <c:pt idx="52">
                        <c:v>4.0578971363312251</c:v>
                      </c:pt>
                      <c:pt idx="53">
                        <c:v>4.0153703916414569</c:v>
                      </c:pt>
                      <c:pt idx="54">
                        <c:v>3.9816949525627705</c:v>
                      </c:pt>
                      <c:pt idx="55">
                        <c:v>3.9823092614913671</c:v>
                      </c:pt>
                      <c:pt idx="56">
                        <c:v>4.0054135255160848</c:v>
                      </c:pt>
                      <c:pt idx="57">
                        <c:v>4.0114470461822895</c:v>
                      </c:pt>
                      <c:pt idx="58">
                        <c:v>4.0158653640646467</c:v>
                      </c:pt>
                      <c:pt idx="59">
                        <c:v>4.0048921737346364</c:v>
                      </c:pt>
                      <c:pt idx="60">
                        <c:v>3.975756550086647</c:v>
                      </c:pt>
                      <c:pt idx="61">
                        <c:v>3.9466446860168443</c:v>
                      </c:pt>
                      <c:pt idx="62">
                        <c:v>3.9323690454405757</c:v>
                      </c:pt>
                      <c:pt idx="63">
                        <c:v>3.9659666789287442</c:v>
                      </c:pt>
                      <c:pt idx="64">
                        <c:v>4.009991019531542</c:v>
                      </c:pt>
                      <c:pt idx="65">
                        <c:v>4.0509312765532179</c:v>
                      </c:pt>
                      <c:pt idx="66">
                        <c:v>4.0669801826268026</c:v>
                      </c:pt>
                      <c:pt idx="67">
                        <c:v>4.06489300945303</c:v>
                      </c:pt>
                      <c:pt idx="68">
                        <c:v>4.0412340537599825</c:v>
                      </c:pt>
                      <c:pt idx="69">
                        <c:v>4.0179812610618821</c:v>
                      </c:pt>
                      <c:pt idx="70">
                        <c:v>4.0006984388029361</c:v>
                      </c:pt>
                      <c:pt idx="71">
                        <c:v>4.0135670754381625</c:v>
                      </c:pt>
                      <c:pt idx="72">
                        <c:v>4.0302971520046453</c:v>
                      </c:pt>
                      <c:pt idx="73">
                        <c:v>4.0485879684295512</c:v>
                      </c:pt>
                      <c:pt idx="74">
                        <c:v>4.0625139071049947</c:v>
                      </c:pt>
                      <c:pt idx="75">
                        <c:v>4.0572517949147375</c:v>
                      </c:pt>
                      <c:pt idx="76">
                        <c:v>4.0388645418417459</c:v>
                      </c:pt>
                      <c:pt idx="77">
                        <c:v>4.0178152123680917</c:v>
                      </c:pt>
                      <c:pt idx="78">
                        <c:v>4.0040596919648817</c:v>
                      </c:pt>
                      <c:pt idx="79">
                        <c:v>4.0139437656624057</c:v>
                      </c:pt>
                      <c:pt idx="80">
                        <c:v>4.0282210458772179</c:v>
                      </c:pt>
                      <c:pt idx="81">
                        <c:v>4.0450487230111127</c:v>
                      </c:pt>
                      <c:pt idx="82">
                        <c:v>4.0553672862832268</c:v>
                      </c:pt>
                      <c:pt idx="83">
                        <c:v>4.0551915355723791</c:v>
                      </c:pt>
                      <c:pt idx="84">
                        <c:v>4.0374485797499071</c:v>
                      </c:pt>
                      <c:pt idx="85">
                        <c:v>4.0180537758229526</c:v>
                      </c:pt>
                      <c:pt idx="86">
                        <c:v>4.0023181585573173</c:v>
                      </c:pt>
                      <c:pt idx="87">
                        <c:v>4.0122647592013418</c:v>
                      </c:pt>
                      <c:pt idx="88">
                        <c:v>4.0160161268839021</c:v>
                      </c:pt>
                      <c:pt idx="89">
                        <c:v>4.0128146364476365</c:v>
                      </c:pt>
                      <c:pt idx="90">
                        <c:v>4.0065060530432692</c:v>
                      </c:pt>
                      <c:pt idx="91">
                        <c:v>4.0007884184909432</c:v>
                      </c:pt>
                      <c:pt idx="92">
                        <c:v>3.9886950333018549</c:v>
                      </c:pt>
                      <c:pt idx="93">
                        <c:v>3.9752579893216788</c:v>
                      </c:pt>
                      <c:pt idx="94">
                        <c:v>3.9630101333636674</c:v>
                      </c:pt>
                      <c:pt idx="95">
                        <c:v>3.9782053405594509</c:v>
                      </c:pt>
                      <c:pt idx="96">
                        <c:v>3.9982569423769476</c:v>
                      </c:pt>
                      <c:pt idx="97">
                        <c:v>4.0103739119041331</c:v>
                      </c:pt>
                      <c:pt idx="98">
                        <c:v>4.0190205860189696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34E-4363-A95C-19B1F329687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Alt2b_85_MF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5.0606767134775226E-4</c:v>
                      </c:pt>
                      <c:pt idx="98">
                        <c:v>4.956744694368751E-4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4E-4363-A95C-19B1F329687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Alt2b_85_LF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1.7470890409934308</c:v>
                      </c:pt>
                      <c:pt idx="1">
                        <c:v>1.8358857455615698</c:v>
                      </c:pt>
                      <c:pt idx="2">
                        <c:v>1.9304833400503165</c:v>
                      </c:pt>
                      <c:pt idx="3">
                        <c:v>1.979873943172386</c:v>
                      </c:pt>
                      <c:pt idx="4">
                        <c:v>1.9854372080825133</c:v>
                      </c:pt>
                      <c:pt idx="5">
                        <c:v>1.9962793058145401</c:v>
                      </c:pt>
                      <c:pt idx="6">
                        <c:v>2.0096005636574299</c:v>
                      </c:pt>
                      <c:pt idx="7">
                        <c:v>2.0928397684010269</c:v>
                      </c:pt>
                      <c:pt idx="8">
                        <c:v>2.207566990895049</c:v>
                      </c:pt>
                      <c:pt idx="9">
                        <c:v>2.3293634207746576</c:v>
                      </c:pt>
                      <c:pt idx="10">
                        <c:v>2.4331802557604103</c:v>
                      </c:pt>
                      <c:pt idx="11">
                        <c:v>2.4898724247575856</c:v>
                      </c:pt>
                      <c:pt idx="12">
                        <c:v>2.528301904878401</c:v>
                      </c:pt>
                      <c:pt idx="13">
                        <c:v>2.5538502328891122</c:v>
                      </c:pt>
                      <c:pt idx="14">
                        <c:v>2.5962518852961649</c:v>
                      </c:pt>
                      <c:pt idx="15">
                        <c:v>2.7046796861936171</c:v>
                      </c:pt>
                      <c:pt idx="16">
                        <c:v>2.8014498637816687</c:v>
                      </c:pt>
                      <c:pt idx="17">
                        <c:v>2.8914726289991846</c:v>
                      </c:pt>
                      <c:pt idx="18">
                        <c:v>2.9612206944714421</c:v>
                      </c:pt>
                      <c:pt idx="19">
                        <c:v>2.9914298835483519</c:v>
                      </c:pt>
                      <c:pt idx="20">
                        <c:v>2.9858858157907981</c:v>
                      </c:pt>
                      <c:pt idx="21">
                        <c:v>2.9860040449653336</c:v>
                      </c:pt>
                      <c:pt idx="22">
                        <c:v>3.0127940658487629</c:v>
                      </c:pt>
                      <c:pt idx="23">
                        <c:v>3.0884815498241656</c:v>
                      </c:pt>
                      <c:pt idx="24">
                        <c:v>3.1236092262650921</c:v>
                      </c:pt>
                      <c:pt idx="25">
                        <c:v>3.2040858965758341</c:v>
                      </c:pt>
                      <c:pt idx="26">
                        <c:v>3.2702147728474955</c:v>
                      </c:pt>
                      <c:pt idx="27">
                        <c:v>3.2854573549046049</c:v>
                      </c:pt>
                      <c:pt idx="28">
                        <c:v>3.2331850196283471</c:v>
                      </c:pt>
                      <c:pt idx="29">
                        <c:v>3.2331850196283471</c:v>
                      </c:pt>
                      <c:pt idx="30">
                        <c:v>3.2114575909655767</c:v>
                      </c:pt>
                      <c:pt idx="31">
                        <c:v>3.2659380320684952</c:v>
                      </c:pt>
                      <c:pt idx="32">
                        <c:v>3.353806378718152</c:v>
                      </c:pt>
                      <c:pt idx="33">
                        <c:v>3.4645610211086226</c:v>
                      </c:pt>
                      <c:pt idx="34">
                        <c:v>3.5660058025609773</c:v>
                      </c:pt>
                      <c:pt idx="35">
                        <c:v>3.5785683100142314</c:v>
                      </c:pt>
                      <c:pt idx="36">
                        <c:v>3.5182849193215593</c:v>
                      </c:pt>
                      <c:pt idx="37">
                        <c:v>3.4701067577851088</c:v>
                      </c:pt>
                      <c:pt idx="38">
                        <c:v>3.442403546656255</c:v>
                      </c:pt>
                      <c:pt idx="39">
                        <c:v>3.4887382231260444</c:v>
                      </c:pt>
                      <c:pt idx="40">
                        <c:v>3.5500161787519953</c:v>
                      </c:pt>
                      <c:pt idx="41">
                        <c:v>3.5960329448273471</c:v>
                      </c:pt>
                      <c:pt idx="42">
                        <c:v>3.6238264571089882</c:v>
                      </c:pt>
                      <c:pt idx="43">
                        <c:v>3.61820072556459</c:v>
                      </c:pt>
                      <c:pt idx="44">
                        <c:v>3.6070961185495256</c:v>
                      </c:pt>
                      <c:pt idx="45">
                        <c:v>3.6067104497045412</c:v>
                      </c:pt>
                      <c:pt idx="46">
                        <c:v>3.6399081536585762</c:v>
                      </c:pt>
                      <c:pt idx="47">
                        <c:v>3.749979696825033</c:v>
                      </c:pt>
                      <c:pt idx="48">
                        <c:v>3.8624602152355818</c:v>
                      </c:pt>
                      <c:pt idx="49">
                        <c:v>3.9648963208746011</c:v>
                      </c:pt>
                      <c:pt idx="50">
                        <c:v>4.0247473904135838</c:v>
                      </c:pt>
                      <c:pt idx="51">
                        <c:v>4.0410938514796584</c:v>
                      </c:pt>
                      <c:pt idx="52">
                        <c:v>4.0046238516872092</c:v>
                      </c:pt>
                      <c:pt idx="53">
                        <c:v>3.9635027548014889</c:v>
                      </c:pt>
                      <c:pt idx="54">
                        <c:v>3.9310766133149664</c:v>
                      </c:pt>
                      <c:pt idx="55">
                        <c:v>3.9328597130210863</c:v>
                      </c:pt>
                      <c:pt idx="56">
                        <c:v>3.9572352036661789</c:v>
                      </c:pt>
                      <c:pt idx="57">
                        <c:v>3.9655940943049961</c:v>
                      </c:pt>
                      <c:pt idx="58">
                        <c:v>3.9722256240611373</c:v>
                      </c:pt>
                      <c:pt idx="59">
                        <c:v>3.9628566756189239</c:v>
                      </c:pt>
                      <c:pt idx="60">
                        <c:v>3.9347548916408117</c:v>
                      </c:pt>
                      <c:pt idx="61">
                        <c:v>3.9065958921639212</c:v>
                      </c:pt>
                      <c:pt idx="62">
                        <c:v>3.893131878699899</c:v>
                      </c:pt>
                      <c:pt idx="63">
                        <c:v>3.9274501442809728</c:v>
                      </c:pt>
                      <c:pt idx="64">
                        <c:v>3.9722228570149545</c:v>
                      </c:pt>
                      <c:pt idx="65">
                        <c:v>4.0139477856909167</c:v>
                      </c:pt>
                      <c:pt idx="66">
                        <c:v>4.0307624864385447</c:v>
                      </c:pt>
                      <c:pt idx="67">
                        <c:v>4.0293885204540079</c:v>
                      </c:pt>
                      <c:pt idx="68">
                        <c:v>4.0065317369466458</c:v>
                      </c:pt>
                      <c:pt idx="69">
                        <c:v>3.9840551881123081</c:v>
                      </c:pt>
                      <c:pt idx="70">
                        <c:v>3.9675182062307242</c:v>
                      </c:pt>
                      <c:pt idx="71">
                        <c:v>3.9811485412316321</c:v>
                      </c:pt>
                      <c:pt idx="72">
                        <c:v>3.9986400090190437</c:v>
                      </c:pt>
                      <c:pt idx="73">
                        <c:v>4.0177000523686246</c:v>
                      </c:pt>
                      <c:pt idx="74">
                        <c:v>4.032327104987238</c:v>
                      </c:pt>
                      <c:pt idx="75">
                        <c:v>4.0276503691940562</c:v>
                      </c:pt>
                      <c:pt idx="76">
                        <c:v>4.0097847671223104</c:v>
                      </c:pt>
                      <c:pt idx="77">
                        <c:v>3.9893098652538468</c:v>
                      </c:pt>
                      <c:pt idx="78">
                        <c:v>3.9760855705580216</c:v>
                      </c:pt>
                      <c:pt idx="79">
                        <c:v>3.9865688041225833</c:v>
                      </c:pt>
                      <c:pt idx="80">
                        <c:v>4.0015936497850451</c:v>
                      </c:pt>
                      <c:pt idx="81">
                        <c:v>4.01918341544288</c:v>
                      </c:pt>
                      <c:pt idx="82">
                        <c:v>4.0301756878896526</c:v>
                      </c:pt>
                      <c:pt idx="83">
                        <c:v>4.030389536426167</c:v>
                      </c:pt>
                      <c:pt idx="84">
                        <c:v>4.0130028253223511</c:v>
                      </c:pt>
                      <c:pt idx="85">
                        <c:v>3.9939740635412577</c:v>
                      </c:pt>
                      <c:pt idx="86">
                        <c:v>3.9785941224142363</c:v>
                      </c:pt>
                      <c:pt idx="87">
                        <c:v>3.9889317042350085</c:v>
                      </c:pt>
                      <c:pt idx="88">
                        <c:v>3.9931512926215027</c:v>
                      </c:pt>
                      <c:pt idx="89">
                        <c:v>3.9903639354322236</c:v>
                      </c:pt>
                      <c:pt idx="90">
                        <c:v>3.9843931069629246</c:v>
                      </c:pt>
                      <c:pt idx="91">
                        <c:v>3.9789832027528895</c:v>
                      </c:pt>
                      <c:pt idx="92">
                        <c:v>3.9671642510499074</c:v>
                      </c:pt>
                      <c:pt idx="93">
                        <c:v>3.9540040424470582</c:v>
                      </c:pt>
                      <c:pt idx="94">
                        <c:v>3.9420845540899192</c:v>
                      </c:pt>
                      <c:pt idx="95">
                        <c:v>3.9575917077243727</c:v>
                      </c:pt>
                      <c:pt idx="96">
                        <c:v>3.9781083054933815</c:v>
                      </c:pt>
                      <c:pt idx="97">
                        <c:v>3.9907994076159863</c:v>
                      </c:pt>
                      <c:pt idx="98">
                        <c:v>3.9999355351032748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4E-4363-A95C-19B1F329687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Alt2b_85_LF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5.0606767134775226E-4</c:v>
                      </c:pt>
                      <c:pt idx="98">
                        <c:v>4.956744694368751E-4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4E-4363-A95C-19B1F329687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Alt2b_85_H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2.185739676634026</c:v>
                      </c:pt>
                      <c:pt idx="1">
                        <c:v>2.2619878095611541</c:v>
                      </c:pt>
                      <c:pt idx="2">
                        <c:v>2.3445657744562118</c:v>
                      </c:pt>
                      <c:pt idx="3">
                        <c:v>2.3851007892822977</c:v>
                      </c:pt>
                      <c:pt idx="4">
                        <c:v>2.3840901770463572</c:v>
                      </c:pt>
                      <c:pt idx="5">
                        <c:v>2.3884377939905184</c:v>
                      </c:pt>
                      <c:pt idx="6">
                        <c:v>2.3960837987161696</c:v>
                      </c:pt>
                      <c:pt idx="7">
                        <c:v>2.4740363932139227</c:v>
                      </c:pt>
                      <c:pt idx="8">
                        <c:v>2.5818928478672389</c:v>
                      </c:pt>
                      <c:pt idx="9">
                        <c:v>2.6952572983825669</c:v>
                      </c:pt>
                      <c:pt idx="10">
                        <c:v>2.7914324016589935</c:v>
                      </c:pt>
                      <c:pt idx="11">
                        <c:v>2.8373625114001384</c:v>
                      </c:pt>
                      <c:pt idx="12">
                        <c:v>2.8637144561839198</c:v>
                      </c:pt>
                      <c:pt idx="13">
                        <c:v>2.8807999133538265</c:v>
                      </c:pt>
                      <c:pt idx="14">
                        <c:v>2.9152461635278519</c:v>
                      </c:pt>
                      <c:pt idx="15">
                        <c:v>3.0160394714968541</c:v>
                      </c:pt>
                      <c:pt idx="16">
                        <c:v>3.1070228706291352</c:v>
                      </c:pt>
                      <c:pt idx="17">
                        <c:v>3.1918375145792561</c:v>
                      </c:pt>
                      <c:pt idx="18">
                        <c:v>3.2552560031499662</c:v>
                      </c:pt>
                      <c:pt idx="19">
                        <c:v>3.2767870196320339</c:v>
                      </c:pt>
                      <c:pt idx="20">
                        <c:v>3.2643389873387503</c:v>
                      </c:pt>
                      <c:pt idx="21">
                        <c:v>3.2587528526756953</c:v>
                      </c:pt>
                      <c:pt idx="22">
                        <c:v>3.2789414072866485</c:v>
                      </c:pt>
                      <c:pt idx="23">
                        <c:v>3.3485421002212687</c:v>
                      </c:pt>
                      <c:pt idx="24">
                        <c:v>3.3767312678661452</c:v>
                      </c:pt>
                      <c:pt idx="25">
                        <c:v>3.4507122678962605</c:v>
                      </c:pt>
                      <c:pt idx="26">
                        <c:v>3.5101055358355597</c:v>
                      </c:pt>
                      <c:pt idx="27">
                        <c:v>3.520525532746595</c:v>
                      </c:pt>
                      <c:pt idx="28">
                        <c:v>3.4748804716469834</c:v>
                      </c:pt>
                      <c:pt idx="29">
                        <c:v>3.4748804716469834</c:v>
                      </c:pt>
                      <c:pt idx="30">
                        <c:v>3.4681927490390474</c:v>
                      </c:pt>
                      <c:pt idx="31">
                        <c:v>3.5382186886714146</c:v>
                      </c:pt>
                      <c:pt idx="32">
                        <c:v>3.6350502983967048</c:v>
                      </c:pt>
                      <c:pt idx="33">
                        <c:v>3.7468596885255754</c:v>
                      </c:pt>
                      <c:pt idx="34">
                        <c:v>3.8442952854490433</c:v>
                      </c:pt>
                      <c:pt idx="35">
                        <c:v>3.8508839829999859</c:v>
                      </c:pt>
                      <c:pt idx="36">
                        <c:v>3.7796530507509858</c:v>
                      </c:pt>
                      <c:pt idx="37">
                        <c:v>3.7202909200560517</c:v>
                      </c:pt>
                      <c:pt idx="38">
                        <c:v>3.6825557093883012</c:v>
                      </c:pt>
                      <c:pt idx="39">
                        <c:v>3.7182858509495165</c:v>
                      </c:pt>
                      <c:pt idx="40">
                        <c:v>3.7689436220299108</c:v>
                      </c:pt>
                      <c:pt idx="41">
                        <c:v>3.803323770118157</c:v>
                      </c:pt>
                      <c:pt idx="42">
                        <c:v>3.8192003889022912</c:v>
                      </c:pt>
                      <c:pt idx="43">
                        <c:v>3.8023976003872857</c:v>
                      </c:pt>
                      <c:pt idx="44">
                        <c:v>3.7809882040527429</c:v>
                      </c:pt>
                      <c:pt idx="45">
                        <c:v>3.7708505381224038</c:v>
                      </c:pt>
                      <c:pt idx="46">
                        <c:v>3.7952295429963869</c:v>
                      </c:pt>
                      <c:pt idx="47">
                        <c:v>3.8981924211225953</c:v>
                      </c:pt>
                      <c:pt idx="48">
                        <c:v>4.0033882100269675</c:v>
                      </c:pt>
                      <c:pt idx="49">
                        <c:v>4.0989029398364156</c:v>
                      </c:pt>
                      <c:pt idx="50">
                        <c:v>4.1511837442943493</c:v>
                      </c:pt>
                      <c:pt idx="51">
                        <c:v>4.1622609809288535</c:v>
                      </c:pt>
                      <c:pt idx="52">
                        <c:v>4.1223750160484576</c:v>
                      </c:pt>
                      <c:pt idx="53">
                        <c:v>4.0780128672018128</c:v>
                      </c:pt>
                      <c:pt idx="54">
                        <c:v>4.0426675809232542</c:v>
                      </c:pt>
                      <c:pt idx="55">
                        <c:v>4.0416839787685825</c:v>
                      </c:pt>
                      <c:pt idx="56">
                        <c:v>4.0630454143042893</c:v>
                      </c:pt>
                      <c:pt idx="57">
                        <c:v>4.0660477516155584</c:v>
                      </c:pt>
                      <c:pt idx="58">
                        <c:v>4.0675849301163272</c:v>
                      </c:pt>
                      <c:pt idx="59">
                        <c:v>4.0544764382171508</c:v>
                      </c:pt>
                      <c:pt idx="60">
                        <c:v>4.0238929433050936</c:v>
                      </c:pt>
                      <c:pt idx="61">
                        <c:v>3.9934333654085976</c:v>
                      </c:pt>
                      <c:pt idx="62">
                        <c:v>3.9779832193025535</c:v>
                      </c:pt>
                      <c:pt idx="63">
                        <c:v>4.010522571197022</c:v>
                      </c:pt>
                      <c:pt idx="64">
                        <c:v>4.0534707975593536</c:v>
                      </c:pt>
                      <c:pt idx="65">
                        <c:v>4.0933116357603696</c:v>
                      </c:pt>
                      <c:pt idx="66">
                        <c:v>4.1083021496416778</c:v>
                      </c:pt>
                      <c:pt idx="67">
                        <c:v>4.105234503088699</c:v>
                      </c:pt>
                      <c:pt idx="68">
                        <c:v>4.080511812024727</c:v>
                      </c:pt>
                      <c:pt idx="69">
                        <c:v>4.056240581899317</c:v>
                      </c:pt>
                      <c:pt idx="70">
                        <c:v>4.0379874726301006</c:v>
                      </c:pt>
                      <c:pt idx="71">
                        <c:v>4.0498812015310879</c:v>
                      </c:pt>
                      <c:pt idx="72">
                        <c:v>4.0656494873509592</c:v>
                      </c:pt>
                      <c:pt idx="73">
                        <c:v>4.0829812998252457</c:v>
                      </c:pt>
                      <c:pt idx="74">
                        <c:v>4.0960336592248439</c:v>
                      </c:pt>
                      <c:pt idx="75">
                        <c:v>4.090033639229028</c:v>
                      </c:pt>
                      <c:pt idx="76">
                        <c:v>4.0709853165905807</c:v>
                      </c:pt>
                      <c:pt idx="77">
                        <c:v>4.0492218902398349</c:v>
                      </c:pt>
                      <c:pt idx="78">
                        <c:v>4.0348060073574992</c:v>
                      </c:pt>
                      <c:pt idx="79">
                        <c:v>4.0439604018661095</c:v>
                      </c:pt>
                      <c:pt idx="80">
                        <c:v>4.057353185603394</c:v>
                      </c:pt>
                      <c:pt idx="81">
                        <c:v>4.0732878907863928</c:v>
                      </c:pt>
                      <c:pt idx="82">
                        <c:v>4.082814912320532</c:v>
                      </c:pt>
                      <c:pt idx="83">
                        <c:v>4.0821584994721878</c:v>
                      </c:pt>
                      <c:pt idx="84">
                        <c:v>4.0639727107541521</c:v>
                      </c:pt>
                      <c:pt idx="85">
                        <c:v>4.0441266124535185</c:v>
                      </c:pt>
                      <c:pt idx="86">
                        <c:v>4.0279533798539546</c:v>
                      </c:pt>
                      <c:pt idx="87">
                        <c:v>4.0374267792387704</c:v>
                      </c:pt>
                      <c:pt idx="88">
                        <c:v>4.0406257278483757</c:v>
                      </c:pt>
                      <c:pt idx="89">
                        <c:v>4.0369325393178608</c:v>
                      </c:pt>
                      <c:pt idx="90">
                        <c:v>4.0302157950996165</c:v>
                      </c:pt>
                      <c:pt idx="91">
                        <c:v>4.024123710023793</c:v>
                      </c:pt>
                      <c:pt idx="92">
                        <c:v>4.0116933656417118</c:v>
                      </c:pt>
                      <c:pt idx="93">
                        <c:v>3.9979185443453971</c:v>
                      </c:pt>
                      <c:pt idx="94">
                        <c:v>3.9852809714708752</c:v>
                      </c:pt>
                      <c:pt idx="95">
                        <c:v>4.0001058612652942</c:v>
                      </c:pt>
                      <c:pt idx="96">
                        <c:v>4.0196293583338667</c:v>
                      </c:pt>
                      <c:pt idx="97">
                        <c:v>4.0196293583338667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34E-4363-A95C-19B1F329687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Alt2b_85_H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5.1687447143595891E-4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34E-4363-A95C-19B1F329687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Alt2b_85_M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2.0407274662129642</c:v>
                      </c:pt>
                      <c:pt idx="1">
                        <c:v>2.1213248131405624</c:v>
                      </c:pt>
                      <c:pt idx="2">
                        <c:v>2.2080094999173827</c:v>
                      </c:pt>
                      <c:pt idx="3">
                        <c:v>2.2515444191982952</c:v>
                      </c:pt>
                      <c:pt idx="4">
                        <c:v>2.2527408109756193</c:v>
                      </c:pt>
                      <c:pt idx="5">
                        <c:v>2.259329399970452</c:v>
                      </c:pt>
                      <c:pt idx="6">
                        <c:v>2.2689432311382363</c:v>
                      </c:pt>
                      <c:pt idx="7">
                        <c:v>2.3487001416365598</c:v>
                      </c:pt>
                      <c:pt idx="8">
                        <c:v>2.4588629614883288</c:v>
                      </c:pt>
                      <c:pt idx="9">
                        <c:v>2.5750883918212844</c:v>
                      </c:pt>
                      <c:pt idx="10">
                        <c:v>2.6738589938485613</c:v>
                      </c:pt>
                      <c:pt idx="11">
                        <c:v>2.7234265450292701</c:v>
                      </c:pt>
                      <c:pt idx="12">
                        <c:v>2.7538457658048054</c:v>
                      </c:pt>
                      <c:pt idx="13">
                        <c:v>2.7737654410580581</c:v>
                      </c:pt>
                      <c:pt idx="14">
                        <c:v>2.8108691273147963</c:v>
                      </c:pt>
                      <c:pt idx="15">
                        <c:v>2.9142151582155127</c:v>
                      </c:pt>
                      <c:pt idx="16">
                        <c:v>3.0071335188240904</c:v>
                      </c:pt>
                      <c:pt idx="17">
                        <c:v>3.0936670738429441</c:v>
                      </c:pt>
                      <c:pt idx="18">
                        <c:v>3.1592013230894298</c:v>
                      </c:pt>
                      <c:pt idx="19">
                        <c:v>3.1836410230658987</c:v>
                      </c:pt>
                      <c:pt idx="20">
                        <c:v>3.1735020170464328</c:v>
                      </c:pt>
                      <c:pt idx="21">
                        <c:v>3.1698228959739456</c:v>
                      </c:pt>
                      <c:pt idx="22">
                        <c:v>3.1922181155294691</c:v>
                      </c:pt>
                      <c:pt idx="23">
                        <c:v>3.2638574389431358</c:v>
                      </c:pt>
                      <c:pt idx="24">
                        <c:v>3.2943605772961133</c:v>
                      </c:pt>
                      <c:pt idx="25">
                        <c:v>3.3704938616833759</c:v>
                      </c:pt>
                      <c:pt idx="26">
                        <c:v>3.4320283099115247</c:v>
                      </c:pt>
                      <c:pt idx="27">
                        <c:v>3.4435393152336715</c:v>
                      </c:pt>
                      <c:pt idx="28">
                        <c:v>3.3906138372597545</c:v>
                      </c:pt>
                      <c:pt idx="29">
                        <c:v>3.3906138372597545</c:v>
                      </c:pt>
                      <c:pt idx="30">
                        <c:v>3.3739711991827788</c:v>
                      </c:pt>
                      <c:pt idx="31">
                        <c:v>3.4337789029721049</c:v>
                      </c:pt>
                      <c:pt idx="32">
                        <c:v>3.5239713116660227</c:v>
                      </c:pt>
                      <c:pt idx="33">
                        <c:v>3.6335911682943589</c:v>
                      </c:pt>
                      <c:pt idx="34">
                        <c:v>3.7318264532943766</c:v>
                      </c:pt>
                      <c:pt idx="35">
                        <c:v>3.7405318262084051</c:v>
                      </c:pt>
                      <c:pt idx="36">
                        <c:v>3.6736910288923244</c:v>
                      </c:pt>
                      <c:pt idx="37">
                        <c:v>3.6188863550119232</c:v>
                      </c:pt>
                      <c:pt idx="38">
                        <c:v>3.5852616620563853</c:v>
                      </c:pt>
                      <c:pt idx="39">
                        <c:v>3.6253372613972381</c:v>
                      </c:pt>
                      <c:pt idx="40">
                        <c:v>3.6803446468568728</c:v>
                      </c:pt>
                      <c:pt idx="41">
                        <c:v>3.7194879662839706</c:v>
                      </c:pt>
                      <c:pt idx="42">
                        <c:v>3.740234349727626</c:v>
                      </c:pt>
                      <c:pt idx="43">
                        <c:v>3.727990600138078</c:v>
                      </c:pt>
                      <c:pt idx="44">
                        <c:v>3.71078156051589</c:v>
                      </c:pt>
                      <c:pt idx="45">
                        <c:v>3.704615971537399</c:v>
                      </c:pt>
                      <c:pt idx="46">
                        <c:v>3.7325807243228564</c:v>
                      </c:pt>
                      <c:pt idx="47">
                        <c:v>3.838426236040839</c:v>
                      </c:pt>
                      <c:pt idx="48">
                        <c:v>3.9465718034135677</c:v>
                      </c:pt>
                      <c:pt idx="49">
                        <c:v>4.0448855680094553</c:v>
                      </c:pt>
                      <c:pt idx="50">
                        <c:v>4.1002191090214977</c:v>
                      </c:pt>
                      <c:pt idx="51">
                        <c:v>4.1134054994415425</c:v>
                      </c:pt>
                      <c:pt idx="52">
                        <c:v>4.0748632672455232</c:v>
                      </c:pt>
                      <c:pt idx="53">
                        <c:v>4.0317630173223566</c:v>
                      </c:pt>
                      <c:pt idx="54">
                        <c:v>3.9975375143716034</c:v>
                      </c:pt>
                      <c:pt idx="55">
                        <c:v>3.9976013457283255</c:v>
                      </c:pt>
                      <c:pt idx="56">
                        <c:v>4.0201054651784291</c:v>
                      </c:pt>
                      <c:pt idx="57">
                        <c:v>4.0252128089957289</c:v>
                      </c:pt>
                      <c:pt idx="58">
                        <c:v>4.0287529701061082</c:v>
                      </c:pt>
                      <c:pt idx="59">
                        <c:v>4.0170955079778565</c:v>
                      </c:pt>
                      <c:pt idx="60">
                        <c:v>3.9874457971128292</c:v>
                      </c:pt>
                      <c:pt idx="61">
                        <c:v>3.9578467398891952</c:v>
                      </c:pt>
                      <c:pt idx="62">
                        <c:v>3.9431291478640524</c:v>
                      </c:pt>
                      <c:pt idx="63">
                        <c:v>3.9763184733318302</c:v>
                      </c:pt>
                      <c:pt idx="64">
                        <c:v>4.0199419550922277</c:v>
                      </c:pt>
                      <c:pt idx="65">
                        <c:v>4.0604902780575198</c:v>
                      </c:pt>
                      <c:pt idx="66">
                        <c:v>4.0761707767792332</c:v>
                      </c:pt>
                      <c:pt idx="67">
                        <c:v>4.0737453931597774</c:v>
                      </c:pt>
                      <c:pt idx="68">
                        <c:v>4.049744395337517</c:v>
                      </c:pt>
                      <c:pt idx="69">
                        <c:v>4.0261710400242787</c:v>
                      </c:pt>
                      <c:pt idx="70">
                        <c:v>4.0085878327903934</c:v>
                      </c:pt>
                      <c:pt idx="71">
                        <c:v>4.0211654317523582</c:v>
                      </c:pt>
                      <c:pt idx="72">
                        <c:v>4.0376163841995618</c:v>
                      </c:pt>
                      <c:pt idx="73">
                        <c:v>4.0556375701755005</c:v>
                      </c:pt>
                      <c:pt idx="74">
                        <c:v>4.0693181292342935</c:v>
                      </c:pt>
                      <c:pt idx="75">
                        <c:v>4.0638420407514566</c:v>
                      </c:pt>
                      <c:pt idx="76">
                        <c:v>4.0452600982887743</c:v>
                      </c:pt>
                      <c:pt idx="77">
                        <c:v>4.0240106069308412</c:v>
                      </c:pt>
                      <c:pt idx="78">
                        <c:v>4.0100692200241648</c:v>
                      </c:pt>
                      <c:pt idx="79">
                        <c:v>4.0197588616408577</c:v>
                      </c:pt>
                      <c:pt idx="80">
                        <c:v>4.0338194320129084</c:v>
                      </c:pt>
                      <c:pt idx="81">
                        <c:v>4.0504340299761887</c:v>
                      </c:pt>
                      <c:pt idx="82">
                        <c:v>4.0605623082838092</c:v>
                      </c:pt>
                      <c:pt idx="83">
                        <c:v>4.0602533640752867</c:v>
                      </c:pt>
                      <c:pt idx="84">
                        <c:v>4.0423860009213222</c:v>
                      </c:pt>
                      <c:pt idx="85">
                        <c:v>4.0228674148366119</c:v>
                      </c:pt>
                      <c:pt idx="86">
                        <c:v>4.0070125843412834</c:v>
                      </c:pt>
                      <c:pt idx="87">
                        <c:v>4.0168363309114063</c:v>
                      </c:pt>
                      <c:pt idx="88">
                        <c:v>4.0204546788427615</c:v>
                      </c:pt>
                      <c:pt idx="89">
                        <c:v>4.017132897504232</c:v>
                      </c:pt>
                      <c:pt idx="90">
                        <c:v>4.0107198385908829</c:v>
                      </c:pt>
                      <c:pt idx="91">
                        <c:v>4.0049050426633706</c:v>
                      </c:pt>
                      <c:pt idx="92">
                        <c:v>3.9927220984395815</c:v>
                      </c:pt>
                      <c:pt idx="93">
                        <c:v>3.9791967956793779</c:v>
                      </c:pt>
                      <c:pt idx="94">
                        <c:v>3.9668541089175156</c:v>
                      </c:pt>
                      <c:pt idx="95">
                        <c:v>3.981959241973259</c:v>
                      </c:pt>
                      <c:pt idx="96">
                        <c:v>4.0018980681537375</c:v>
                      </c:pt>
                      <c:pt idx="97">
                        <c:v>4.0018980681537375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34E-4363-A95C-19B1F329687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Alt2b_85_M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5.1687447143595891E-4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34E-4363-A95C-19B1F329687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Alt2b_85_L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1.8718380514650614</c:v>
                      </c:pt>
                      <c:pt idx="1">
                        <c:v>1.9573675490697759</c:v>
                      </c:pt>
                      <c:pt idx="2">
                        <c:v>2.0486976069588443</c:v>
                      </c:pt>
                      <c:pt idx="3">
                        <c:v>2.0956265044005722</c:v>
                      </c:pt>
                      <c:pt idx="4">
                        <c:v>2.0993144925461968</c:v>
                      </c:pt>
                      <c:pt idx="5">
                        <c:v>2.1084769957498897</c:v>
                      </c:pt>
                      <c:pt idx="6">
                        <c:v>2.1203679682628325</c:v>
                      </c:pt>
                      <c:pt idx="7">
                        <c:v>2.2022004377048194</c:v>
                      </c:pt>
                      <c:pt idx="8">
                        <c:v>2.3150495079591957</c:v>
                      </c:pt>
                      <c:pt idx="9">
                        <c:v>2.4345191556652552</c:v>
                      </c:pt>
                      <c:pt idx="10">
                        <c:v>2.5362264823248335</c:v>
                      </c:pt>
                      <c:pt idx="11">
                        <c:v>2.5899421144970751</c:v>
                      </c:pt>
                      <c:pt idx="12">
                        <c:v>2.6250103327284409</c:v>
                      </c:pt>
                      <c:pt idx="13">
                        <c:v>2.6481840242035641</c:v>
                      </c:pt>
                      <c:pt idx="14">
                        <c:v>2.6883399649311328</c:v>
                      </c:pt>
                      <c:pt idx="15">
                        <c:v>2.7946192468494853</c:v>
                      </c:pt>
                      <c:pt idx="16">
                        <c:v>2.889766648337238</c:v>
                      </c:pt>
                      <c:pt idx="17">
                        <c:v>2.9783194292723687</c:v>
                      </c:pt>
                      <c:pt idx="18">
                        <c:v>3.0462817884335238</c:v>
                      </c:pt>
                      <c:pt idx="19">
                        <c:v>3.0740540152335059</c:v>
                      </c:pt>
                      <c:pt idx="20">
                        <c:v>3.0665818804722056</c:v>
                      </c:pt>
                      <c:pt idx="21">
                        <c:v>3.0651091487786948</c:v>
                      </c:pt>
                      <c:pt idx="22">
                        <c:v>3.0900452985237781</c:v>
                      </c:pt>
                      <c:pt idx="23">
                        <c:v>3.164030416129445</c:v>
                      </c:pt>
                      <c:pt idx="24">
                        <c:v>3.197213140684033</c:v>
                      </c:pt>
                      <c:pt idx="25">
                        <c:v>3.2758434383936526</c:v>
                      </c:pt>
                      <c:pt idx="26">
                        <c:v>3.3398760344597136</c:v>
                      </c:pt>
                      <c:pt idx="27">
                        <c:v>3.3527157838811239</c:v>
                      </c:pt>
                      <c:pt idx="28">
                        <c:v>3.2919185819509211</c:v>
                      </c:pt>
                      <c:pt idx="29">
                        <c:v>3.2919185819509211</c:v>
                      </c:pt>
                      <c:pt idx="30">
                        <c:v>3.264261122199196</c:v>
                      </c:pt>
                      <c:pt idx="31">
                        <c:v>3.3127109924943161</c:v>
                      </c:pt>
                      <c:pt idx="32">
                        <c:v>3.3955232569500522</c:v>
                      </c:pt>
                      <c:pt idx="33">
                        <c:v>3.502715049823466</c:v>
                      </c:pt>
                      <c:pt idx="34">
                        <c:v>3.6018855631241813</c:v>
                      </c:pt>
                      <c:pt idx="35">
                        <c:v>3.6130020758375094</c:v>
                      </c:pt>
                      <c:pt idx="36">
                        <c:v>3.551134725314248</c:v>
                      </c:pt>
                      <c:pt idx="37">
                        <c:v>3.5015131709112541</c:v>
                      </c:pt>
                      <c:pt idx="38">
                        <c:v>3.4725593364534655</c:v>
                      </c:pt>
                      <c:pt idx="39">
                        <c:v>3.5175833379788886</c:v>
                      </c:pt>
                      <c:pt idx="40">
                        <c:v>3.5775455643945264</c:v>
                      </c:pt>
                      <c:pt idx="41">
                        <c:v>3.6221155605341551</c:v>
                      </c:pt>
                      <c:pt idx="42">
                        <c:v>3.6484209356242232</c:v>
                      </c:pt>
                      <c:pt idx="43">
                        <c:v>3.6413938347108203</c:v>
                      </c:pt>
                      <c:pt idx="44">
                        <c:v>3.628993328101759</c:v>
                      </c:pt>
                      <c:pt idx="45">
                        <c:v>3.6273750982669011</c:v>
                      </c:pt>
                      <c:pt idx="46">
                        <c:v>3.6594476895969419</c:v>
                      </c:pt>
                      <c:pt idx="47">
                        <c:v>3.7685975978090944</c:v>
                      </c:pt>
                      <c:pt idx="48">
                        <c:v>3.8801310575646344</c:v>
                      </c:pt>
                      <c:pt idx="49">
                        <c:v>3.9816648175102971</c:v>
                      </c:pt>
                      <c:pt idx="50">
                        <c:v>4.040527282288525</c:v>
                      </c:pt>
                      <c:pt idx="51">
                        <c:v>4.0561646896367209</c:v>
                      </c:pt>
                      <c:pt idx="52">
                        <c:v>4.019199641119755</c:v>
                      </c:pt>
                      <c:pt idx="53">
                        <c:v>3.9775866954023509</c:v>
                      </c:pt>
                      <c:pt idx="54">
                        <c:v>3.9446882733573387</c:v>
                      </c:pt>
                      <c:pt idx="55">
                        <c:v>3.9459990810222521</c:v>
                      </c:pt>
                      <c:pt idx="56">
                        <c:v>3.9698593581826898</c:v>
                      </c:pt>
                      <c:pt idx="57">
                        <c:v>3.9774273579363499</c:v>
                      </c:pt>
                      <c:pt idx="58">
                        <c:v>3.9833084204308458</c:v>
                      </c:pt>
                      <c:pt idx="59">
                        <c:v>3.9733529760858763</c:v>
                      </c:pt>
                      <c:pt idx="60">
                        <c:v>3.9448094443227926</c:v>
                      </c:pt>
                      <c:pt idx="61">
                        <c:v>3.9162315929560596</c:v>
                      </c:pt>
                      <c:pt idx="62">
                        <c:v>3.9023871147008822</c:v>
                      </c:pt>
                      <c:pt idx="63">
                        <c:v>3.9363542642190299</c:v>
                      </c:pt>
                      <c:pt idx="64">
                        <c:v>3.9807820111274812</c:v>
                      </c:pt>
                      <c:pt idx="65">
                        <c:v>4.0221697084161798</c:v>
                      </c:pt>
                      <c:pt idx="66">
                        <c:v>4.0386676958403527</c:v>
                      </c:pt>
                      <c:pt idx="67">
                        <c:v>4.037002833235837</c:v>
                      </c:pt>
                      <c:pt idx="68">
                        <c:v>4.0138518020370375</c:v>
                      </c:pt>
                      <c:pt idx="69">
                        <c:v>3.9910998392573385</c:v>
                      </c:pt>
                      <c:pt idx="70">
                        <c:v>3.9743046063151262</c:v>
                      </c:pt>
                      <c:pt idx="71">
                        <c:v>3.9876850952739948</c:v>
                      </c:pt>
                      <c:pt idx="72">
                        <c:v>4.0049369774581063</c:v>
                      </c:pt>
                      <c:pt idx="73">
                        <c:v>4.0237652783788658</c:v>
                      </c:pt>
                      <c:pt idx="74">
                        <c:v>4.0381812749167691</c:v>
                      </c:pt>
                      <c:pt idx="75">
                        <c:v>4.0333206408426472</c:v>
                      </c:pt>
                      <c:pt idx="76">
                        <c:v>4.0152874142152539</c:v>
                      </c:pt>
                      <c:pt idx="77">
                        <c:v>3.9946406723758994</c:v>
                      </c:pt>
                      <c:pt idx="78">
                        <c:v>3.9812562673098926</c:v>
                      </c:pt>
                      <c:pt idx="79">
                        <c:v>3.9915725705831968</c:v>
                      </c:pt>
                      <c:pt idx="80">
                        <c:v>4.0064112039892557</c:v>
                      </c:pt>
                      <c:pt idx="81">
                        <c:v>4.023818109922634</c:v>
                      </c:pt>
                      <c:pt idx="82">
                        <c:v>4.0346469487730259</c:v>
                      </c:pt>
                      <c:pt idx="83">
                        <c:v>4.0347460953335368</c:v>
                      </c:pt>
                      <c:pt idx="84">
                        <c:v>4.0172522461105684</c:v>
                      </c:pt>
                      <c:pt idx="85">
                        <c:v>3.9981169975835122</c:v>
                      </c:pt>
                      <c:pt idx="86">
                        <c:v>3.982634464864133</c:v>
                      </c:pt>
                      <c:pt idx="87">
                        <c:v>3.992866443283515</c:v>
                      </c:pt>
                      <c:pt idx="88">
                        <c:v>3.996971578407245</c:v>
                      </c:pt>
                      <c:pt idx="89">
                        <c:v>3.9940805340223897</c:v>
                      </c:pt>
                      <c:pt idx="90">
                        <c:v>3.9880199115416763</c:v>
                      </c:pt>
                      <c:pt idx="91">
                        <c:v>3.9825264846039441</c:v>
                      </c:pt>
                      <c:pt idx="92">
                        <c:v>3.970630437663341</c:v>
                      </c:pt>
                      <c:pt idx="93">
                        <c:v>3.9573941651291653</c:v>
                      </c:pt>
                      <c:pt idx="94">
                        <c:v>3.9453932644447907</c:v>
                      </c:pt>
                      <c:pt idx="95">
                        <c:v>3.960822886132835</c:v>
                      </c:pt>
                      <c:pt idx="96">
                        <c:v>3.981242630696463</c:v>
                      </c:pt>
                      <c:pt idx="97">
                        <c:v>3.993824424666844</c:v>
                      </c:pt>
                      <c:pt idx="98">
                        <c:v>4.0028656135234391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34E-4363-A95C-19B1F329687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Alt2b_85_L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5.0606767134775226E-4</c:v>
                      </c:pt>
                      <c:pt idx="98">
                        <c:v>4.956744694368751E-4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34E-4363-A95C-19B1F329687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Alt2b_85_HP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2.2678162495453975</c:v>
                      </c:pt>
                      <c:pt idx="1">
                        <c:v>2.341639996192014</c:v>
                      </c:pt>
                      <c:pt idx="2">
                        <c:v>2.4218605031800053</c:v>
                      </c:pt>
                      <c:pt idx="3">
                        <c:v>2.460646214299977</c:v>
                      </c:pt>
                      <c:pt idx="4">
                        <c:v>2.4583272359446005</c:v>
                      </c:pt>
                      <c:pt idx="5">
                        <c:v>2.4614834526613882</c:v>
                      </c:pt>
                      <c:pt idx="6">
                        <c:v>2.4681189844892817</c:v>
                      </c:pt>
                      <c:pt idx="7">
                        <c:v>2.5451058669175204</c:v>
                      </c:pt>
                      <c:pt idx="8">
                        <c:v>2.651658967109713</c:v>
                      </c:pt>
                      <c:pt idx="9">
                        <c:v>2.7633918430846913</c:v>
                      </c:pt>
                      <c:pt idx="10">
                        <c:v>2.8580761138544779</c:v>
                      </c:pt>
                      <c:pt idx="11">
                        <c:v>2.901917473711733</c:v>
                      </c:pt>
                      <c:pt idx="12">
                        <c:v>2.9259375184256204</c:v>
                      </c:pt>
                      <c:pt idx="13">
                        <c:v>2.9413947610864466</c:v>
                      </c:pt>
                      <c:pt idx="14">
                        <c:v>2.9743076127782797</c:v>
                      </c:pt>
                      <c:pt idx="15">
                        <c:v>3.0736332282392604</c:v>
                      </c:pt>
                      <c:pt idx="16">
                        <c:v>3.1635339328972014</c:v>
                      </c:pt>
                      <c:pt idx="17">
                        <c:v>3.2473582190563497</c:v>
                      </c:pt>
                      <c:pt idx="18">
                        <c:v>3.3095610808625811</c:v>
                      </c:pt>
                      <c:pt idx="19">
                        <c:v>3.3294324044753982</c:v>
                      </c:pt>
                      <c:pt idx="20">
                        <c:v>3.315678266927244</c:v>
                      </c:pt>
                      <c:pt idx="21">
                        <c:v>3.3090194628358418</c:v>
                      </c:pt>
                      <c:pt idx="22">
                        <c:v>3.3279589225790649</c:v>
                      </c:pt>
                      <c:pt idx="23">
                        <c:v>3.396404486491813</c:v>
                      </c:pt>
                      <c:pt idx="24">
                        <c:v>3.4232838403060026</c:v>
                      </c:pt>
                      <c:pt idx="25">
                        <c:v>3.496029340478652</c:v>
                      </c:pt>
                      <c:pt idx="26">
                        <c:v>3.5540298540164779</c:v>
                      </c:pt>
                      <c:pt idx="27">
                        <c:v>3.5628727693736146</c:v>
                      </c:pt>
                      <c:pt idx="28">
                        <c:v>3.5117383432968956</c:v>
                      </c:pt>
                      <c:pt idx="29">
                        <c:v>3.5117383432968956</c:v>
                      </c:pt>
                      <c:pt idx="30">
                        <c:v>3.5012833539669264</c:v>
                      </c:pt>
                      <c:pt idx="31">
                        <c:v>3.5674825720312171</c:v>
                      </c:pt>
                      <c:pt idx="32">
                        <c:v>3.6610997604932325</c:v>
                      </c:pt>
                      <c:pt idx="33">
                        <c:v>3.7706358836436906</c:v>
                      </c:pt>
                      <c:pt idx="34">
                        <c:v>3.8666147129038984</c:v>
                      </c:pt>
                      <c:pt idx="35">
                        <c:v>3.8722738360004612</c:v>
                      </c:pt>
                      <c:pt idx="36">
                        <c:v>3.8000146111736455</c:v>
                      </c:pt>
                      <c:pt idx="37">
                        <c:v>3.739719674864924</c:v>
                      </c:pt>
                      <c:pt idx="38">
                        <c:v>3.7011781372933643</c:v>
                      </c:pt>
                      <c:pt idx="39">
                        <c:v>3.736065728338791</c:v>
                      </c:pt>
                      <c:pt idx="40">
                        <c:v>3.7858801955615142</c:v>
                      </c:pt>
                      <c:pt idx="41">
                        <c:v>3.8193339972468947</c:v>
                      </c:pt>
                      <c:pt idx="42">
                        <c:v>3.8342622656396443</c:v>
                      </c:pt>
                      <c:pt idx="43">
                        <c:v>3.8165729709088048</c:v>
                      </c:pt>
                      <c:pt idx="44">
                        <c:v>3.7943488481711807</c:v>
                      </c:pt>
                      <c:pt idx="45">
                        <c:v>3.7834399496138045</c:v>
                      </c:pt>
                      <c:pt idx="46">
                        <c:v>3.8071177764403652</c:v>
                      </c:pt>
                      <c:pt idx="47">
                        <c:v>3.9095093104794789</c:v>
                      </c:pt>
                      <c:pt idx="48">
                        <c:v>4.0141153312959803</c:v>
                      </c:pt>
                      <c:pt idx="49">
                        <c:v>4.1090680609241135</c:v>
                      </c:pt>
                      <c:pt idx="50">
                        <c:v>4.1607346415967905</c:v>
                      </c:pt>
                      <c:pt idx="51">
                        <c:v>4.1713721171211846</c:v>
                      </c:pt>
                      <c:pt idx="52">
                        <c:v>4.1311811969531851</c:v>
                      </c:pt>
                      <c:pt idx="53">
                        <c:v>4.0865175897261521</c:v>
                      </c:pt>
                      <c:pt idx="54">
                        <c:v>4.0508833897475371</c:v>
                      </c:pt>
                      <c:pt idx="55">
                        <c:v>4.0496116839333451</c:v>
                      </c:pt>
                      <c:pt idx="56">
                        <c:v>4.0706587217251631</c:v>
                      </c:pt>
                      <c:pt idx="57">
                        <c:v>4.073177210927037</c:v>
                      </c:pt>
                      <c:pt idx="58">
                        <c:v>4.0742560972467592</c:v>
                      </c:pt>
                      <c:pt idx="59">
                        <c:v>4.0607917138242646</c:v>
                      </c:pt>
                      <c:pt idx="60">
                        <c:v>4.029941753825045</c:v>
                      </c:pt>
                      <c:pt idx="61">
                        <c:v>3.9992298853984756</c:v>
                      </c:pt>
                      <c:pt idx="62">
                        <c:v>3.9835507651217972</c:v>
                      </c:pt>
                      <c:pt idx="63">
                        <c:v>4.0158786700735982</c:v>
                      </c:pt>
                      <c:pt idx="64">
                        <c:v>4.058619536752059</c:v>
                      </c:pt>
                      <c:pt idx="65">
                        <c:v>4.0982572974458558</c:v>
                      </c:pt>
                      <c:pt idx="66">
                        <c:v>4.1130571127651789</c:v>
                      </c:pt>
                      <c:pt idx="67">
                        <c:v>4.1098143304906101</c:v>
                      </c:pt>
                      <c:pt idx="68">
                        <c:v>4.0849141156999655</c:v>
                      </c:pt>
                      <c:pt idx="69">
                        <c:v>4.0604768374185625</c:v>
                      </c:pt>
                      <c:pt idx="70">
                        <c:v>4.0420683207899941</c:v>
                      </c:pt>
                      <c:pt idx="71">
                        <c:v>4.0538112886046918</c:v>
                      </c:pt>
                      <c:pt idx="72">
                        <c:v>4.0694349436552706</c:v>
                      </c:pt>
                      <c:pt idx="73">
                        <c:v>4.0866268506940928</c:v>
                      </c:pt>
                      <c:pt idx="74">
                        <c:v>4.0995521909795283</c:v>
                      </c:pt>
                      <c:pt idx="75">
                        <c:v>4.093441575830318</c:v>
                      </c:pt>
                      <c:pt idx="76">
                        <c:v>4.0742922840032989</c:v>
                      </c:pt>
                      <c:pt idx="77">
                        <c:v>4.0524253780785751</c:v>
                      </c:pt>
                      <c:pt idx="78">
                        <c:v>4.0379132190863096</c:v>
                      </c:pt>
                      <c:pt idx="79">
                        <c:v>4.0469667220765118</c:v>
                      </c:pt>
                      <c:pt idx="80">
                        <c:v>4.0602471612811568</c:v>
                      </c:pt>
                      <c:pt idx="81">
                        <c:v>4.0760714619903338</c:v>
                      </c:pt>
                      <c:pt idx="82">
                        <c:v>4.0854999516530945</c:v>
                      </c:pt>
                      <c:pt idx="83">
                        <c:v>4.0847746176727666</c:v>
                      </c:pt>
                      <c:pt idx="84">
                        <c:v>4.0665245994109682</c:v>
                      </c:pt>
                      <c:pt idx="85">
                        <c:v>4.0466144923332026</c:v>
                      </c:pt>
                      <c:pt idx="86">
                        <c:v>4.0303794078235518</c:v>
                      </c:pt>
                      <c:pt idx="87">
                        <c:v>4.0397893884936806</c:v>
                      </c:pt>
                      <c:pt idx="88">
                        <c:v>4.0429194893713172</c:v>
                      </c:pt>
                      <c:pt idx="89">
                        <c:v>4.0391639822008276</c:v>
                      </c:pt>
                      <c:pt idx="90">
                        <c:v>4.0323931486294118</c:v>
                      </c:pt>
                      <c:pt idx="91">
                        <c:v>4.0262509420111181</c:v>
                      </c:pt>
                      <c:pt idx="92">
                        <c:v>4.0137744779071909</c:v>
                      </c:pt>
                      <c:pt idx="93">
                        <c:v>3.9999539094740779</c:v>
                      </c:pt>
                      <c:pt idx="94">
                        <c:v>3.9872672503234079</c:v>
                      </c:pt>
                      <c:pt idx="95">
                        <c:v>4.002045585407827</c:v>
                      </c:pt>
                      <c:pt idx="96">
                        <c:v>4.0215105942768528</c:v>
                      </c:pt>
                      <c:pt idx="97">
                        <c:v>4.0215105942768528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34E-4363-A95C-19B1F329687A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Alt2b_85_HP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5.1687447143595891E-4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34E-4363-A95C-19B1F329687A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Alt2b_85_MP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2.1159164385632132</c:v>
                      </c:pt>
                      <c:pt idx="1">
                        <c:v>2.194371062602186</c:v>
                      </c:pt>
                      <c:pt idx="2">
                        <c:v>2.278964690124881</c:v>
                      </c:pt>
                      <c:pt idx="3">
                        <c:v>2.3209432634101086</c:v>
                      </c:pt>
                      <c:pt idx="4">
                        <c:v>2.3209687209488403</c:v>
                      </c:pt>
                      <c:pt idx="5">
                        <c:v>2.3264956634338647</c:v>
                      </c:pt>
                      <c:pt idx="6">
                        <c:v>2.3352062249224521</c:v>
                      </c:pt>
                      <c:pt idx="7">
                        <c:v>2.4140784091838738</c:v>
                      </c:pt>
                      <c:pt idx="8">
                        <c:v>2.5230796040787449</c:v>
                      </c:pt>
                      <c:pt idx="9">
                        <c:v>2.6378560829449627</c:v>
                      </c:pt>
                      <c:pt idx="10">
                        <c:v>2.7352899066767167</c:v>
                      </c:pt>
                      <c:pt idx="11">
                        <c:v>2.7829843113516985</c:v>
                      </c:pt>
                      <c:pt idx="12">
                        <c:v>2.8113070336214303</c:v>
                      </c:pt>
                      <c:pt idx="13">
                        <c:v>2.8297575558165788</c:v>
                      </c:pt>
                      <c:pt idx="14">
                        <c:v>2.8654756536732418</c:v>
                      </c:pt>
                      <c:pt idx="15">
                        <c:v>2.9674956430235246</c:v>
                      </c:pt>
                      <c:pt idx="16">
                        <c:v>3.0594166921643664</c:v>
                      </c:pt>
                      <c:pt idx="17">
                        <c:v>3.1450601708812131</c:v>
                      </c:pt>
                      <c:pt idx="18">
                        <c:v>3.2095060082495386</c:v>
                      </c:pt>
                      <c:pt idx="19">
                        <c:v>3.2324429262018715</c:v>
                      </c:pt>
                      <c:pt idx="20">
                        <c:v>3.2211186205141451</c:v>
                      </c:pt>
                      <c:pt idx="21">
                        <c:v>3.2164647639657771</c:v>
                      </c:pt>
                      <c:pt idx="22">
                        <c:v>3.2377256117826985</c:v>
                      </c:pt>
                      <c:pt idx="23">
                        <c:v>3.3083137923166088</c:v>
                      </c:pt>
                      <c:pt idx="24">
                        <c:v>3.3376242248055914</c:v>
                      </c:pt>
                      <c:pt idx="25">
                        <c:v>3.4126299075592375</c:v>
                      </c:pt>
                      <c:pt idx="26">
                        <c:v>3.4728929169919933</c:v>
                      </c:pt>
                      <c:pt idx="27">
                        <c:v>3.4829568061161349</c:v>
                      </c:pt>
                      <c:pt idx="28">
                        <c:v>3.4249604190682406</c:v>
                      </c:pt>
                      <c:pt idx="29">
                        <c:v>3.4249604190682406</c:v>
                      </c:pt>
                      <c:pt idx="30">
                        <c:v>3.404823339706387</c:v>
                      </c:pt>
                      <c:pt idx="31">
                        <c:v>3.4610832397785458</c:v>
                      </c:pt>
                      <c:pt idx="32">
                        <c:v>3.5482965541391476</c:v>
                      </c:pt>
                      <c:pt idx="33">
                        <c:v>3.6558099008181575</c:v>
                      </c:pt>
                      <c:pt idx="34">
                        <c:v>3.7527024593893747</c:v>
                      </c:pt>
                      <c:pt idx="35">
                        <c:v>3.7605515625882897</c:v>
                      </c:pt>
                      <c:pt idx="36">
                        <c:v>3.6927673905580511</c:v>
                      </c:pt>
                      <c:pt idx="37">
                        <c:v>3.6371060196858234</c:v>
                      </c:pt>
                      <c:pt idx="38">
                        <c:v>3.6027386695798032</c:v>
                      </c:pt>
                      <c:pt idx="39">
                        <c:v>3.6420375636314994</c:v>
                      </c:pt>
                      <c:pt idx="40">
                        <c:v>3.696266727555868</c:v>
                      </c:pt>
                      <c:pt idx="41">
                        <c:v>3.7345540930600301</c:v>
                      </c:pt>
                      <c:pt idx="42">
                        <c:v>3.7544222219474679</c:v>
                      </c:pt>
                      <c:pt idx="43">
                        <c:v>3.7413559772774909</c:v>
                      </c:pt>
                      <c:pt idx="44">
                        <c:v>3.723389202599992</c:v>
                      </c:pt>
                      <c:pt idx="45">
                        <c:v>3.7165055569528738</c:v>
                      </c:pt>
                      <c:pt idx="46">
                        <c:v>3.7438165282862719</c:v>
                      </c:pt>
                      <c:pt idx="47">
                        <c:v>3.8491274478302548</c:v>
                      </c:pt>
                      <c:pt idx="48">
                        <c:v>3.9567222172669783</c:v>
                      </c:pt>
                      <c:pt idx="49">
                        <c:v>4.0545088538430223</c:v>
                      </c:pt>
                      <c:pt idx="50">
                        <c:v>4.1092683086204502</c:v>
                      </c:pt>
                      <c:pt idx="51">
                        <c:v>4.1220416047758413</c:v>
                      </c:pt>
                      <c:pt idx="52">
                        <c:v>4.0832116287217364</c:v>
                      </c:pt>
                      <c:pt idx="53">
                        <c:v>4.0398264918019988</c:v>
                      </c:pt>
                      <c:pt idx="54">
                        <c:v>4.0053278180010272</c:v>
                      </c:pt>
                      <c:pt idx="55">
                        <c:v>4.0051194092311135</c:v>
                      </c:pt>
                      <c:pt idx="56">
                        <c:v>4.0273259959691439</c:v>
                      </c:pt>
                      <c:pt idx="57">
                        <c:v>4.0319772541377361</c:v>
                      </c:pt>
                      <c:pt idx="58">
                        <c:v>4.0350850359089696</c:v>
                      </c:pt>
                      <c:pt idx="59">
                        <c:v>4.0230910455905633</c:v>
                      </c:pt>
                      <c:pt idx="60">
                        <c:v>3.9931886307273037</c:v>
                      </c:pt>
                      <c:pt idx="61">
                        <c:v>3.9633503708356996</c:v>
                      </c:pt>
                      <c:pt idx="62">
                        <c:v>3.9484155918992774</c:v>
                      </c:pt>
                      <c:pt idx="63">
                        <c:v>3.9814046836908017</c:v>
                      </c:pt>
                      <c:pt idx="64">
                        <c:v>4.024831289280467</c:v>
                      </c:pt>
                      <c:pt idx="65">
                        <c:v>4.0651870798216114</c:v>
                      </c:pt>
                      <c:pt idx="66">
                        <c:v>4.0806867904749717</c:v>
                      </c:pt>
                      <c:pt idx="67">
                        <c:v>4.0780951490414052</c:v>
                      </c:pt>
                      <c:pt idx="68">
                        <c:v>4.0539259568534067</c:v>
                      </c:pt>
                      <c:pt idx="69">
                        <c:v>4.0301950486526863</c:v>
                      </c:pt>
                      <c:pt idx="70">
                        <c:v>4.0124645314186331</c:v>
                      </c:pt>
                      <c:pt idx="71">
                        <c:v>4.0248988896092968</c:v>
                      </c:pt>
                      <c:pt idx="72">
                        <c:v>4.0412132217455587</c:v>
                      </c:pt>
                      <c:pt idx="73">
                        <c:v>4.0591016610351405</c:v>
                      </c:pt>
                      <c:pt idx="74">
                        <c:v>4.072661607474755</c:v>
                      </c:pt>
                      <c:pt idx="75">
                        <c:v>4.0670805149866451</c:v>
                      </c:pt>
                      <c:pt idx="76">
                        <c:v>4.0484028365936222</c:v>
                      </c:pt>
                      <c:pt idx="77">
                        <c:v>4.0270551639909913</c:v>
                      </c:pt>
                      <c:pt idx="78">
                        <c:v>4.0130223052381311</c:v>
                      </c:pt>
                      <c:pt idx="79">
                        <c:v>4.0226164510395508</c:v>
                      </c:pt>
                      <c:pt idx="80">
                        <c:v>4.0365701950113015</c:v>
                      </c:pt>
                      <c:pt idx="81">
                        <c:v>4.0530802221185924</c:v>
                      </c:pt>
                      <c:pt idx="82">
                        <c:v>4.0631150062918602</c:v>
                      </c:pt>
                      <c:pt idx="83">
                        <c:v>4.0627405960144278</c:v>
                      </c:pt>
                      <c:pt idx="84">
                        <c:v>4.0448121832265098</c:v>
                      </c:pt>
                      <c:pt idx="85">
                        <c:v>4.0252328386886784</c:v>
                      </c:pt>
                      <c:pt idx="86">
                        <c:v>4.0093194354376127</c:v>
                      </c:pt>
                      <c:pt idx="87">
                        <c:v>4.0190827584323765</c:v>
                      </c:pt>
                      <c:pt idx="88">
                        <c:v>4.0226358146811121</c:v>
                      </c:pt>
                      <c:pt idx="89">
                        <c:v>4.0192547150911579</c:v>
                      </c:pt>
                      <c:pt idx="90">
                        <c:v>4.0127903971554835</c:v>
                      </c:pt>
                      <c:pt idx="91">
                        <c:v>4.0069278439854408</c:v>
                      </c:pt>
                      <c:pt idx="92">
                        <c:v>3.9947010334319502</c:v>
                      </c:pt>
                      <c:pt idx="93">
                        <c:v>3.9811323665805589</c:v>
                      </c:pt>
                      <c:pt idx="94">
                        <c:v>3.9687431178524037</c:v>
                      </c:pt>
                      <c:pt idx="95">
                        <c:v>3.983803947460816</c:v>
                      </c:pt>
                      <c:pt idx="96">
                        <c:v>4.003687216204999</c:v>
                      </c:pt>
                      <c:pt idx="97">
                        <c:v>4.0156146050201924</c:v>
                      </c:pt>
                      <c:pt idx="98">
                        <c:v>4.0240964409753488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34E-4363-A95C-19B1F329687A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Alt2b_85_MP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5.0606767134775226E-4</c:v>
                      </c:pt>
                      <c:pt idx="98">
                        <c:v>4.956744694368751E-4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34E-4363-A95C-19B1F329687A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Alt2b_85_LP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1.9351037021547792</c:v>
                      </c:pt>
                      <c:pt idx="1">
                        <c:v>2.0188939223344797</c:v>
                      </c:pt>
                      <c:pt idx="2">
                        <c:v>2.1085183775349385</c:v>
                      </c:pt>
                      <c:pt idx="3">
                        <c:v>2.1541779231273814</c:v>
                      </c:pt>
                      <c:pt idx="4">
                        <c:v>2.1569045502910447</c:v>
                      </c:pt>
                      <c:pt idx="5">
                        <c:v>2.1651931450663775</c:v>
                      </c:pt>
                      <c:pt idx="6">
                        <c:v>2.1763360049828635</c:v>
                      </c:pt>
                      <c:pt idx="7">
                        <c:v>2.2574370145053324</c:v>
                      </c:pt>
                      <c:pt idx="8">
                        <c:v>2.3693176658341062</c:v>
                      </c:pt>
                      <c:pt idx="9">
                        <c:v>2.4875892482578332</c:v>
                      </c:pt>
                      <c:pt idx="10">
                        <c:v>2.5882174633566262</c:v>
                      </c:pt>
                      <c:pt idx="11">
                        <c:v>2.6403951912383938</c:v>
                      </c:pt>
                      <c:pt idx="12">
                        <c:v>2.6737371065240798</c:v>
                      </c:pt>
                      <c:pt idx="13">
                        <c:v>2.6956949379319326</c:v>
                      </c:pt>
                      <c:pt idx="14">
                        <c:v>2.7347028852395137</c:v>
                      </c:pt>
                      <c:pt idx="15">
                        <c:v>2.8398834109485982</c:v>
                      </c:pt>
                      <c:pt idx="16">
                        <c:v>2.93420250996419</c:v>
                      </c:pt>
                      <c:pt idx="17">
                        <c:v>3.0220049067874668</c:v>
                      </c:pt>
                      <c:pt idx="18">
                        <c:v>3.0890554050992662</c:v>
                      </c:pt>
                      <c:pt idx="19">
                        <c:v>3.1155824326028965</c:v>
                      </c:pt>
                      <c:pt idx="20">
                        <c:v>3.1071243229247649</c:v>
                      </c:pt>
                      <c:pt idx="21">
                        <c:v>3.1048392053392089</c:v>
                      </c:pt>
                      <c:pt idx="22">
                        <c:v>3.1288348040089846</c:v>
                      </c:pt>
                      <c:pt idx="23">
                        <c:v>3.2019534845074644</c:v>
                      </c:pt>
                      <c:pt idx="24">
                        <c:v>3.2341403925687384</c:v>
                      </c:pt>
                      <c:pt idx="25">
                        <c:v>3.3118273516242338</c:v>
                      </c:pt>
                      <c:pt idx="26">
                        <c:v>3.3747936434887738</c:v>
                      </c:pt>
                      <c:pt idx="27">
                        <c:v>3.3864153744679579</c:v>
                      </c:pt>
                      <c:pt idx="28">
                        <c:v>3.3213139529300211</c:v>
                      </c:pt>
                      <c:pt idx="29">
                        <c:v>3.3213139529300211</c:v>
                      </c:pt>
                      <c:pt idx="30">
                        <c:v>3.2906748589094934</c:v>
                      </c:pt>
                      <c:pt idx="31">
                        <c:v>3.3360991476739694</c:v>
                      </c:pt>
                      <c:pt idx="32">
                        <c:v>3.4163807782048443</c:v>
                      </c:pt>
                      <c:pt idx="33">
                        <c:v>3.5217907138880538</c:v>
                      </c:pt>
                      <c:pt idx="34">
                        <c:v>3.6198245977829679</c:v>
                      </c:pt>
                      <c:pt idx="35">
                        <c:v>3.6302169174960985</c:v>
                      </c:pt>
                      <c:pt idx="36">
                        <c:v>3.5675539289449705</c:v>
                      </c:pt>
                      <c:pt idx="37">
                        <c:v>3.5172066359587797</c:v>
                      </c:pt>
                      <c:pt idx="38">
                        <c:v>3.4876239695548925</c:v>
                      </c:pt>
                      <c:pt idx="39">
                        <c:v>3.5319896174994305</c:v>
                      </c:pt>
                      <c:pt idx="40">
                        <c:v>3.5912907349245407</c:v>
                      </c:pt>
                      <c:pt idx="41">
                        <c:v>3.635133438153995</c:v>
                      </c:pt>
                      <c:pt idx="42">
                        <c:v>3.6606898395133074</c:v>
                      </c:pt>
                      <c:pt idx="43">
                        <c:v>3.6529571763111055</c:v>
                      </c:pt>
                      <c:pt idx="44">
                        <c:v>3.6399046991704442</c:v>
                      </c:pt>
                      <c:pt idx="45">
                        <c:v>3.6376676110732156</c:v>
                      </c:pt>
                      <c:pt idx="46">
                        <c:v>3.6691760609340385</c:v>
                      </c:pt>
                      <c:pt idx="47">
                        <c:v>3.7778645485914915</c:v>
                      </c:pt>
                      <c:pt idx="48">
                        <c:v>3.8889231323327849</c:v>
                      </c:pt>
                      <c:pt idx="49">
                        <c:v>3.9900038186771818</c:v>
                      </c:pt>
                      <c:pt idx="50">
                        <c:v>4.0483698178997924</c:v>
                      </c:pt>
                      <c:pt idx="51">
                        <c:v>4.0636497838978025</c:v>
                      </c:pt>
                      <c:pt idx="52">
                        <c:v>4.0264333570518289</c:v>
                      </c:pt>
                      <c:pt idx="53">
                        <c:v>3.9845713961644877</c:v>
                      </c:pt>
                      <c:pt idx="54">
                        <c:v>3.9514340959648271</c:v>
                      </c:pt>
                      <c:pt idx="55">
                        <c:v>3.9525068884969587</c:v>
                      </c:pt>
                      <c:pt idx="56">
                        <c:v>3.9761084634457049</c:v>
                      </c:pt>
                      <c:pt idx="57">
                        <c:v>3.9832822854047838</c:v>
                      </c:pt>
                      <c:pt idx="58">
                        <c:v>3.9887899717838375</c:v>
                      </c:pt>
                      <c:pt idx="59">
                        <c:v>3.9785429906610776</c:v>
                      </c:pt>
                      <c:pt idx="60">
                        <c:v>3.949779865046056</c:v>
                      </c:pt>
                      <c:pt idx="61">
                        <c:v>3.9209939446402116</c:v>
                      </c:pt>
                      <c:pt idx="62">
                        <c:v>3.9069608434675489</c:v>
                      </c:pt>
                      <c:pt idx="63">
                        <c:v>3.940753797890383</c:v>
                      </c:pt>
                      <c:pt idx="64">
                        <c:v>3.9850108016815304</c:v>
                      </c:pt>
                      <c:pt idx="65">
                        <c:v>4.0262314345118746</c:v>
                      </c:pt>
                      <c:pt idx="66">
                        <c:v>4.0425725725508856</c:v>
                      </c:pt>
                      <c:pt idx="67">
                        <c:v>4.0407638321012076</c:v>
                      </c:pt>
                      <c:pt idx="68">
                        <c:v>4.0174673175450533</c:v>
                      </c:pt>
                      <c:pt idx="69">
                        <c:v>3.9945788342352757</c:v>
                      </c:pt>
                      <c:pt idx="70">
                        <c:v>3.977655918967304</c:v>
                      </c:pt>
                      <c:pt idx="71">
                        <c:v>3.990912638194863</c:v>
                      </c:pt>
                      <c:pt idx="72">
                        <c:v>4.008046079887853</c:v>
                      </c:pt>
                      <c:pt idx="73">
                        <c:v>4.0267598626148668</c:v>
                      </c:pt>
                      <c:pt idx="74">
                        <c:v>4.0410716005031881</c:v>
                      </c:pt>
                      <c:pt idx="75">
                        <c:v>4.0361198493580472</c:v>
                      </c:pt>
                      <c:pt idx="76">
                        <c:v>4.018003839677962</c:v>
                      </c:pt>
                      <c:pt idx="77">
                        <c:v>3.9972721024295126</c:v>
                      </c:pt>
                      <c:pt idx="78">
                        <c:v>3.9838085249281381</c:v>
                      </c:pt>
                      <c:pt idx="79">
                        <c:v>3.9940422062239933</c:v>
                      </c:pt>
                      <c:pt idx="80">
                        <c:v>4.0087887093320846</c:v>
                      </c:pt>
                      <c:pt idx="81">
                        <c:v>4.026105040334178</c:v>
                      </c:pt>
                      <c:pt idx="82">
                        <c:v>4.0368532039303489</c:v>
                      </c:pt>
                      <c:pt idx="83">
                        <c:v>4.0368956171057544</c:v>
                      </c:pt>
                      <c:pt idx="84">
                        <c:v>4.0193490465183821</c:v>
                      </c:pt>
                      <c:pt idx="85">
                        <c:v>4.0001610721980461</c:v>
                      </c:pt>
                      <c:pt idx="86">
                        <c:v>3.9846279632238777</c:v>
                      </c:pt>
                      <c:pt idx="87">
                        <c:v>3.9948076088863398</c:v>
                      </c:pt>
                      <c:pt idx="88">
                        <c:v>3.9988562228753448</c:v>
                      </c:pt>
                      <c:pt idx="89">
                        <c:v>3.9959141842531092</c:v>
                      </c:pt>
                      <c:pt idx="90">
                        <c:v>3.9898090844812266</c:v>
                      </c:pt>
                      <c:pt idx="91">
                        <c:v>3.9842744584993484</c:v>
                      </c:pt>
                      <c:pt idx="92">
                        <c:v>3.9723402371565144</c:v>
                      </c:pt>
                      <c:pt idx="93">
                        <c:v>3.9590665556035809</c:v>
                      </c:pt>
                      <c:pt idx="94">
                        <c:v>3.9470252835559072</c:v>
                      </c:pt>
                      <c:pt idx="95">
                        <c:v>3.9624165631392292</c:v>
                      </c:pt>
                      <c:pt idx="96">
                        <c:v>3.9827884789299492</c:v>
                      </c:pt>
                      <c:pt idx="97">
                        <c:v>3.9953162877679604</c:v>
                      </c:pt>
                      <c:pt idx="98">
                        <c:v>4.004310580630305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34E-4363-A95C-19B1F329687A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Alt2b_85_%Ret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0.99999999999999978</c:v>
                </c:pt>
                <c:pt idx="30">
                  <c:v>0.99999999999994726</c:v>
                </c:pt>
                <c:pt idx="31">
                  <c:v>0.99999999999371791</c:v>
                </c:pt>
                <c:pt idx="32">
                  <c:v>0.999999999607877</c:v>
                </c:pt>
                <c:pt idx="33">
                  <c:v>0.99999998597008422</c:v>
                </c:pt>
                <c:pt idx="34">
                  <c:v>0.99999969073756589</c:v>
                </c:pt>
                <c:pt idx="35">
                  <c:v>0.99999554549400727</c:v>
                </c:pt>
                <c:pt idx="36">
                  <c:v>0.99995595782937907</c:v>
                </c:pt>
                <c:pt idx="37">
                  <c:v>0.99968836363921887</c:v>
                </c:pt>
                <c:pt idx="38">
                  <c:v>0.99836281351392353</c:v>
                </c:pt>
                <c:pt idx="39">
                  <c:v>0.99339823639674274</c:v>
                </c:pt>
                <c:pt idx="40">
                  <c:v>0.97897155669571989</c:v>
                </c:pt>
                <c:pt idx="41">
                  <c:v>0.94568975628833629</c:v>
                </c:pt>
                <c:pt idx="42">
                  <c:v>0.88340956554168437</c:v>
                </c:pt>
                <c:pt idx="43">
                  <c:v>0.78696270193279183</c:v>
                </c:pt>
                <c:pt idx="44">
                  <c:v>0.66113560808584104</c:v>
                </c:pt>
                <c:pt idx="45">
                  <c:v>0.52047845026795625</c:v>
                </c:pt>
                <c:pt idx="46">
                  <c:v>0.38361598304497951</c:v>
                </c:pt>
                <c:pt idx="47">
                  <c:v>0.2658205533817084</c:v>
                </c:pt>
                <c:pt idx="48">
                  <c:v>0.17472139475451748</c:v>
                </c:pt>
                <c:pt idx="49">
                  <c:v>0.11054406153878883</c:v>
                </c:pt>
                <c:pt idx="50">
                  <c:v>6.873906956883076E-2</c:v>
                </c:pt>
                <c:pt idx="51">
                  <c:v>4.3094110420604237E-2</c:v>
                </c:pt>
                <c:pt idx="52">
                  <c:v>2.7978782479050234E-2</c:v>
                </c:pt>
                <c:pt idx="53">
                  <c:v>1.9211966324008012E-2</c:v>
                </c:pt>
                <c:pt idx="54">
                  <c:v>1.406546618204702E-2</c:v>
                </c:pt>
                <c:pt idx="55">
                  <c:v>1.0912445798722867E-2</c:v>
                </c:pt>
                <c:pt idx="56">
                  <c:v>8.8719873497366299E-3</c:v>
                </c:pt>
                <c:pt idx="57">
                  <c:v>7.4638287491279849E-3</c:v>
                </c:pt>
                <c:pt idx="58">
                  <c:v>6.4244307268988771E-3</c:v>
                </c:pt>
                <c:pt idx="59">
                  <c:v>5.6079251254974082E-3</c:v>
                </c:pt>
                <c:pt idx="60">
                  <c:v>4.9388528797473944E-3</c:v>
                </c:pt>
                <c:pt idx="61">
                  <c:v>4.377881903344304E-3</c:v>
                </c:pt>
                <c:pt idx="62">
                  <c:v>3.8996081287352067E-3</c:v>
                </c:pt>
                <c:pt idx="63">
                  <c:v>3.4822563875116287E-3</c:v>
                </c:pt>
                <c:pt idx="64">
                  <c:v>3.1219846648600398E-3</c:v>
                </c:pt>
                <c:pt idx="65">
                  <c:v>2.8112668177584297E-3</c:v>
                </c:pt>
                <c:pt idx="66">
                  <c:v>2.5421262783263533E-3</c:v>
                </c:pt>
                <c:pt idx="67">
                  <c:v>2.3044173036247547E-3</c:v>
                </c:pt>
                <c:pt idx="68">
                  <c:v>2.093050228251105E-3</c:v>
                </c:pt>
                <c:pt idx="69">
                  <c:v>1.9060590849422688E-3</c:v>
                </c:pt>
                <c:pt idx="70">
                  <c:v>1.7404893732436454E-3</c:v>
                </c:pt>
                <c:pt idx="71">
                  <c:v>1.5915794956833911E-3</c:v>
                </c:pt>
                <c:pt idx="72">
                  <c:v>1.4602453063813988E-3</c:v>
                </c:pt>
                <c:pt idx="73">
                  <c:v>1.3454764860247848E-3</c:v>
                </c:pt>
                <c:pt idx="74">
                  <c:v>1.2453116507205246E-3</c:v>
                </c:pt>
                <c:pt idx="75">
                  <c:v>1.1563925189293585E-3</c:v>
                </c:pt>
                <c:pt idx="76">
                  <c:v>1.0765101939705984E-3</c:v>
                </c:pt>
                <c:pt idx="77">
                  <c:v>1.0049828416453686E-3</c:v>
                </c:pt>
                <c:pt idx="78">
                  <c:v>9.4106160020866216E-4</c:v>
                </c:pt>
                <c:pt idx="79">
                  <c:v>8.8303827790181685E-4</c:v>
                </c:pt>
                <c:pt idx="80">
                  <c:v>8.3170876885323272E-4</c:v>
                </c:pt>
                <c:pt idx="81">
                  <c:v>7.8703284419411686E-4</c:v>
                </c:pt>
                <c:pt idx="82">
                  <c:v>7.4900645885267567E-4</c:v>
                </c:pt>
                <c:pt idx="83">
                  <c:v>7.1803286818367075E-4</c:v>
                </c:pt>
                <c:pt idx="84">
                  <c:v>6.939168133540956E-4</c:v>
                </c:pt>
                <c:pt idx="85">
                  <c:v>6.7320041137504719E-4</c:v>
                </c:pt>
                <c:pt idx="86">
                  <c:v>6.5460858682627246E-4</c:v>
                </c:pt>
                <c:pt idx="87">
                  <c:v>6.3692080605381681E-4</c:v>
                </c:pt>
                <c:pt idx="88">
                  <c:v>6.2046605651034812E-4</c:v>
                </c:pt>
                <c:pt idx="89">
                  <c:v>6.0511646440895535E-4</c:v>
                </c:pt>
                <c:pt idx="90">
                  <c:v>5.9094948635969266E-4</c:v>
                </c:pt>
                <c:pt idx="91">
                  <c:v>5.775435776631258E-4</c:v>
                </c:pt>
                <c:pt idx="92">
                  <c:v>5.6467560369952824E-4</c:v>
                </c:pt>
                <c:pt idx="93">
                  <c:v>5.5225852564519493E-4</c:v>
                </c:pt>
                <c:pt idx="94">
                  <c:v>5.4020161505907412E-4</c:v>
                </c:pt>
                <c:pt idx="95">
                  <c:v>5.2826130262467806E-4</c:v>
                </c:pt>
                <c:pt idx="96">
                  <c:v>5.1687447143595891E-4</c:v>
                </c:pt>
                <c:pt idx="97">
                  <c:v>5.0606767134775226E-4</c:v>
                </c:pt>
                <c:pt idx="98">
                  <c:v>4.956744694368751E-4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34E-4363-A95C-19B1F32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2b Sensitivity Analysis - Release Options (1985)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668613020070157E-2"/>
          <c:y val="8.0350147889704737E-2"/>
          <c:w val="0.80889519514778163"/>
          <c:h val="0.74440853893173231"/>
        </c:manualLayout>
      </c:layout>
      <c:scatterChart>
        <c:scatterStyle val="smoothMarker"/>
        <c:varyColors val="0"/>
        <c:ser>
          <c:idx val="1"/>
          <c:order val="1"/>
          <c:tx>
            <c:v>Alt2b_85_HF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2.0219677966209906</c:v>
                </c:pt>
                <c:pt idx="1">
                  <c:v>4.1248820539859352</c:v>
                </c:pt>
                <c:pt idx="2">
                  <c:v>6.3149618553055316</c:v>
                </c:pt>
                <c:pt idx="3">
                  <c:v>8.5489761946658849</c:v>
                </c:pt>
                <c:pt idx="4">
                  <c:v>10.784554377277535</c:v>
                </c:pt>
                <c:pt idx="5">
                  <c:v>13.026797344349523</c:v>
                </c:pt>
                <c:pt idx="6">
                  <c:v>15.278651571280122</c:v>
                </c:pt>
                <c:pt idx="7">
                  <c:v>17.61038375737029</c:v>
                </c:pt>
                <c:pt idx="8">
                  <c:v>20.052502377657717</c:v>
                </c:pt>
                <c:pt idx="9">
                  <c:v>22.611157805358232</c:v>
                </c:pt>
                <c:pt idx="10">
                  <c:v>25.26890389631258</c:v>
                </c:pt>
                <c:pt idx="11">
                  <c:v>27.976673805346792</c:v>
                </c:pt>
                <c:pt idx="12">
                  <c:v>30.715375912661766</c:v>
                </c:pt>
                <c:pt idx="13">
                  <c:v>33.474370183396097</c:v>
                </c:pt>
                <c:pt idx="14">
                  <c:v>36.270835941306842</c:v>
                </c:pt>
                <c:pt idx="15">
                  <c:v>39.170989320417362</c:v>
                </c:pt>
                <c:pt idx="16">
                  <c:v>42.164303138000342</c:v>
                </c:pt>
                <c:pt idx="17">
                  <c:v>45.244369065497928</c:v>
                </c:pt>
                <c:pt idx="18">
                  <c:v>48.390236292136869</c:v>
                </c:pt>
                <c:pt idx="19">
                  <c:v>51.560911642639446</c:v>
                </c:pt>
                <c:pt idx="20">
                  <c:v>54.721722570882349</c:v>
                </c:pt>
                <c:pt idx="21">
                  <c:v>57.879070175232229</c:v>
                </c:pt>
                <c:pt idx="22">
                  <c:v>61.059078150433791</c:v>
                </c:pt>
                <c:pt idx="23">
                  <c:v>64.310976838988807</c:v>
                </c:pt>
                <c:pt idx="24">
                  <c:v>67.59366323421149</c:v>
                </c:pt>
                <c:pt idx="25">
                  <c:v>70.952782142599716</c:v>
                </c:pt>
                <c:pt idx="26">
                  <c:v>74.374063662211967</c:v>
                </c:pt>
                <c:pt idx="27">
                  <c:v>77.808913175404172</c:v>
                </c:pt>
                <c:pt idx="28">
                  <c:v>81.209126740593206</c:v>
                </c:pt>
                <c:pt idx="29">
                  <c:v>84.60934030578224</c:v>
                </c:pt>
                <c:pt idx="30">
                  <c:v>88.010469413933308</c:v>
                </c:pt>
                <c:pt idx="31">
                  <c:v>91.489362409548562</c:v>
                </c:pt>
                <c:pt idx="32">
                  <c:v>95.071582181256133</c:v>
                </c:pt>
                <c:pt idx="33">
                  <c:v>98.770209081997692</c:v>
                </c:pt>
                <c:pt idx="34">
                  <c:v>102.56922156382787</c:v>
                </c:pt>
                <c:pt idx="35">
                  <c:v>106.37670304916273</c:v>
                </c:pt>
                <c:pt idx="36">
                  <c:v>110.11502804271734</c:v>
                </c:pt>
                <c:pt idx="37">
                  <c:v>113.79587223180344</c:v>
                </c:pt>
                <c:pt idx="38">
                  <c:v>117.44060939934847</c:v>
                </c:pt>
                <c:pt idx="39">
                  <c:v>121.12277615905951</c:v>
                </c:pt>
                <c:pt idx="40">
                  <c:v>124.85730375318967</c:v>
                </c:pt>
                <c:pt idx="41">
                  <c:v>128.62808287539116</c:v>
                </c:pt>
                <c:pt idx="42">
                  <c:v>132.41665491963019</c:v>
                </c:pt>
                <c:pt idx="43">
                  <c:v>136.19021619437419</c:v>
                </c:pt>
                <c:pt idx="44">
                  <c:v>139.94401650541084</c:v>
                </c:pt>
                <c:pt idx="45">
                  <c:v>143.68924194490842</c:v>
                </c:pt>
                <c:pt idx="46">
                  <c:v>147.46026902360822</c:v>
                </c:pt>
                <c:pt idx="47">
                  <c:v>151.33542059768524</c:v>
                </c:pt>
                <c:pt idx="48">
                  <c:v>155.31696409575233</c:v>
                </c:pt>
                <c:pt idx="49">
                  <c:v>159.39516334928177</c:v>
                </c:pt>
                <c:pt idx="50">
                  <c:v>163.52688773613028</c:v>
                </c:pt>
                <c:pt idx="51">
                  <c:v>167.67058002859662</c:v>
                </c:pt>
                <c:pt idx="52">
                  <c:v>171.77500203928793</c:v>
                </c:pt>
                <c:pt idx="53">
                  <c:v>175.83567252599153</c:v>
                </c:pt>
                <c:pt idx="54">
                  <c:v>179.86158291236595</c:v>
                </c:pt>
                <c:pt idx="55">
                  <c:v>183.88709368268113</c:v>
                </c:pt>
                <c:pt idx="56">
                  <c:v>187.93460333050504</c:v>
                </c:pt>
                <c:pt idx="57">
                  <c:v>191.98610213581875</c:v>
                </c:pt>
                <c:pt idx="58">
                  <c:v>196.04007200343071</c:v>
                </c:pt>
                <c:pt idx="59">
                  <c:v>200.081660492114</c:v>
                </c:pt>
                <c:pt idx="60">
                  <c:v>204.09320967932268</c:v>
                </c:pt>
                <c:pt idx="61">
                  <c:v>208.07481521460718</c:v>
                </c:pt>
                <c:pt idx="62">
                  <c:v>212.04143822307176</c:v>
                </c:pt>
                <c:pt idx="63">
                  <c:v>216.0410321323987</c:v>
                </c:pt>
                <c:pt idx="64">
                  <c:v>220.08399879216921</c:v>
                </c:pt>
                <c:pt idx="65">
                  <c:v>224.16722115683118</c:v>
                </c:pt>
                <c:pt idx="66">
                  <c:v>228.26582374769069</c:v>
                </c:pt>
                <c:pt idx="67">
                  <c:v>232.36171642083073</c:v>
                </c:pt>
                <c:pt idx="68">
                  <c:v>236.43324811787014</c:v>
                </c:pt>
                <c:pt idx="69">
                  <c:v>240.48084794797151</c:v>
                </c:pt>
                <c:pt idx="70">
                  <c:v>244.51051223591304</c:v>
                </c:pt>
                <c:pt idx="71">
                  <c:v>248.5523783603166</c:v>
                </c:pt>
                <c:pt idx="72">
                  <c:v>252.61030755497174</c:v>
                </c:pt>
                <c:pt idx="73">
                  <c:v>256.68585348835211</c:v>
                </c:pt>
                <c:pt idx="74">
                  <c:v>260.77471126224731</c:v>
                </c:pt>
                <c:pt idx="75">
                  <c:v>264.85779501071954</c:v>
                </c:pt>
                <c:pt idx="76">
                  <c:v>268.92203628904116</c:v>
                </c:pt>
                <c:pt idx="77">
                  <c:v>272.96472541590589</c:v>
                </c:pt>
                <c:pt idx="78">
                  <c:v>276.9931953862141</c:v>
                </c:pt>
                <c:pt idx="79">
                  <c:v>281.03102500453292</c:v>
                </c:pt>
                <c:pt idx="80">
                  <c:v>285.08247673295375</c:v>
                </c:pt>
                <c:pt idx="81">
                  <c:v>289.15008835795771</c:v>
                </c:pt>
                <c:pt idx="82">
                  <c:v>293.22742851000095</c:v>
                </c:pt>
                <c:pt idx="83">
                  <c:v>297.30425256543293</c:v>
                </c:pt>
                <c:pt idx="84">
                  <c:v>301.36302199607093</c:v>
                </c:pt>
                <c:pt idx="85">
                  <c:v>305.40207590645775</c:v>
                </c:pt>
                <c:pt idx="86">
                  <c:v>309.42508209548407</c:v>
                </c:pt>
                <c:pt idx="87">
                  <c:v>313.45769133201958</c:v>
                </c:pt>
                <c:pt idx="88">
                  <c:v>317.49364021490777</c:v>
                </c:pt>
                <c:pt idx="89">
                  <c:v>321.52602300362634</c:v>
                </c:pt>
                <c:pt idx="90">
                  <c:v>325.55179909865473</c:v>
                </c:pt>
                <c:pt idx="91">
                  <c:v>329.57158568929526</c:v>
                </c:pt>
                <c:pt idx="92">
                  <c:v>333.5790363694353</c:v>
                </c:pt>
                <c:pt idx="93">
                  <c:v>337.5728050421867</c:v>
                </c:pt>
                <c:pt idx="94">
                  <c:v>341.55403620027477</c:v>
                </c:pt>
                <c:pt idx="95">
                  <c:v>345.55018746233316</c:v>
                </c:pt>
                <c:pt idx="96">
                  <c:v>349.56598121616429</c:v>
                </c:pt>
                <c:pt idx="97">
                  <c:v>353.58177496999542</c:v>
                </c:pt>
                <c:pt idx="98">
                  <c:v>357.51490217325073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85-4563-80C3-5A0D64E1BB2D}"/>
            </c:ext>
          </c:extLst>
        </c:ser>
        <c:ser>
          <c:idx val="4"/>
          <c:order val="4"/>
          <c:tx>
            <c:v>Alt2b_85_MF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1.8908493854264632</c:v>
                </c:pt>
                <c:pt idx="1">
                  <c:v>3.8664646069155646</c:v>
                </c:pt>
                <c:pt idx="2">
                  <c:v>5.9328486694847591</c:v>
                </c:pt>
                <c:pt idx="3">
                  <c:v>8.0458012956980696</c:v>
                </c:pt>
                <c:pt idx="4">
                  <c:v>10.162252504221481</c:v>
                </c:pt>
                <c:pt idx="5">
                  <c:v>12.287359141609091</c:v>
                </c:pt>
                <c:pt idx="6">
                  <c:v>14.423834688037754</c:v>
                </c:pt>
                <c:pt idx="7">
                  <c:v>16.641791621304712</c:v>
                </c:pt>
                <c:pt idx="8">
                  <c:v>18.972215168871553</c:v>
                </c:pt>
                <c:pt idx="9">
                  <c:v>21.421685809064467</c:v>
                </c:pt>
                <c:pt idx="10">
                  <c:v>23.972523111475684</c:v>
                </c:pt>
                <c:pt idx="11">
                  <c:v>26.576600739690214</c:v>
                </c:pt>
                <c:pt idx="12">
                  <c:v>29.215215911563586</c:v>
                </c:pt>
                <c:pt idx="13">
                  <c:v>31.876645087395634</c:v>
                </c:pt>
                <c:pt idx="14">
                  <c:v>34.577911690492265</c:v>
                </c:pt>
                <c:pt idx="15">
                  <c:v>37.385139961805102</c:v>
                </c:pt>
                <c:pt idx="16">
                  <c:v>40.287257151283626</c:v>
                </c:pt>
                <c:pt idx="17">
                  <c:v>43.27769238686399</c:v>
                </c:pt>
                <c:pt idx="18">
                  <c:v>46.33581374603412</c:v>
                </c:pt>
                <c:pt idx="19">
                  <c:v>49.421326946474366</c:v>
                </c:pt>
                <c:pt idx="20">
                  <c:v>52.49904522026727</c:v>
                </c:pt>
                <c:pt idx="21">
                  <c:v>55.575011725599218</c:v>
                </c:pt>
                <c:pt idx="22">
                  <c:v>58.675608034168491</c:v>
                </c:pt>
                <c:pt idx="23">
                  <c:v>61.849916994251544</c:v>
                </c:pt>
                <c:pt idx="24">
                  <c:v>65.057092711353121</c:v>
                </c:pt>
                <c:pt idx="25">
                  <c:v>68.342634402247711</c:v>
                </c:pt>
                <c:pt idx="26">
                  <c:v>71.692237124906455</c:v>
                </c:pt>
                <c:pt idx="27">
                  <c:v>75.056234437856546</c:v>
                </c:pt>
                <c:pt idx="28">
                  <c:v>78.377464643307462</c:v>
                </c:pt>
                <c:pt idx="29">
                  <c:v>81.698694848758379</c:v>
                </c:pt>
                <c:pt idx="30">
                  <c:v>85.010316635539795</c:v>
                </c:pt>
                <c:pt idx="31">
                  <c:v>88.388891192033014</c:v>
                </c:pt>
                <c:pt idx="32">
                  <c:v>91.86367237698704</c:v>
                </c:pt>
                <c:pt idx="33">
                  <c:v>95.452325475534025</c:v>
                </c:pt>
                <c:pt idx="34">
                  <c:v>99.141930695737187</c:v>
                </c:pt>
                <c:pt idx="35">
                  <c:v>102.84196995490497</c:v>
                </c:pt>
                <c:pt idx="36">
                  <c:v>106.47706552526502</c:v>
                </c:pt>
                <c:pt idx="37">
                  <c:v>110.05908310714854</c:v>
                </c:pt>
                <c:pt idx="38">
                  <c:v>113.60896866595412</c:v>
                </c:pt>
                <c:pt idx="39">
                  <c:v>117.20049432936092</c:v>
                </c:pt>
                <c:pt idx="40">
                  <c:v>120.84859442097691</c:v>
                </c:pt>
                <c:pt idx="41">
                  <c:v>124.53756115441395</c:v>
                </c:pt>
                <c:pt idx="42">
                  <c:v>128.24904232133892</c:v>
                </c:pt>
                <c:pt idx="43">
                  <c:v>131.94993684941028</c:v>
                </c:pt>
                <c:pt idx="44">
                  <c:v>135.63514923514012</c:v>
                </c:pt>
                <c:pt idx="45">
                  <c:v>139.3156457214659</c:v>
                </c:pt>
                <c:pt idx="46">
                  <c:v>143.02542962716339</c:v>
                </c:pt>
                <c:pt idx="47">
                  <c:v>146.8421404897972</c:v>
                </c:pt>
                <c:pt idx="48">
                  <c:v>150.76811124009063</c:v>
                </c:pt>
                <c:pt idx="49">
                  <c:v>154.79346010737217</c:v>
                </c:pt>
                <c:pt idx="50">
                  <c:v>158.87530220994933</c:v>
                </c:pt>
                <c:pt idx="51">
                  <c:v>162.97116381790471</c:v>
                </c:pt>
                <c:pt idx="52">
                  <c:v>167.02906095423594</c:v>
                </c:pt>
                <c:pt idx="53">
                  <c:v>171.0444313458774</c:v>
                </c:pt>
                <c:pt idx="54">
                  <c:v>175.02612629844018</c:v>
                </c:pt>
                <c:pt idx="55">
                  <c:v>179.00843555993154</c:v>
                </c:pt>
                <c:pt idx="56">
                  <c:v>183.01384908544762</c:v>
                </c:pt>
                <c:pt idx="57">
                  <c:v>187.02529613162991</c:v>
                </c:pt>
                <c:pt idx="58">
                  <c:v>191.04116149569455</c:v>
                </c:pt>
                <c:pt idx="59">
                  <c:v>195.0460536694292</c:v>
                </c:pt>
                <c:pt idx="60">
                  <c:v>199.02181021951586</c:v>
                </c:pt>
                <c:pt idx="61">
                  <c:v>202.9684549055327</c:v>
                </c:pt>
                <c:pt idx="62">
                  <c:v>206.90082395097326</c:v>
                </c:pt>
                <c:pt idx="63">
                  <c:v>210.866790629902</c:v>
                </c:pt>
                <c:pt idx="64">
                  <c:v>214.87678164943355</c:v>
                </c:pt>
                <c:pt idx="65">
                  <c:v>218.92771292598678</c:v>
                </c:pt>
                <c:pt idx="66">
                  <c:v>222.99469310861357</c:v>
                </c:pt>
                <c:pt idx="67">
                  <c:v>227.05958611806659</c:v>
                </c:pt>
                <c:pt idx="68">
                  <c:v>231.10082017182657</c:v>
                </c:pt>
                <c:pt idx="69">
                  <c:v>235.11880143288846</c:v>
                </c:pt>
                <c:pt idx="70">
                  <c:v>239.1194998716914</c:v>
                </c:pt>
                <c:pt idx="71">
                  <c:v>243.13306694712958</c:v>
                </c:pt>
                <c:pt idx="72">
                  <c:v>247.16336409913421</c:v>
                </c:pt>
                <c:pt idx="73">
                  <c:v>251.21195206756377</c:v>
                </c:pt>
                <c:pt idx="74">
                  <c:v>255.27446597466877</c:v>
                </c:pt>
                <c:pt idx="75">
                  <c:v>259.33171776958352</c:v>
                </c:pt>
                <c:pt idx="76">
                  <c:v>263.37058231142527</c:v>
                </c:pt>
                <c:pt idx="77">
                  <c:v>267.38839752379334</c:v>
                </c:pt>
                <c:pt idx="78">
                  <c:v>271.39245721575821</c:v>
                </c:pt>
                <c:pt idx="79">
                  <c:v>275.40640098142063</c:v>
                </c:pt>
                <c:pt idx="80">
                  <c:v>279.43462202729785</c:v>
                </c:pt>
                <c:pt idx="81">
                  <c:v>283.47967075030897</c:v>
                </c:pt>
                <c:pt idx="82">
                  <c:v>287.5350380365922</c:v>
                </c:pt>
                <c:pt idx="83">
                  <c:v>291.59022957216456</c:v>
                </c:pt>
                <c:pt idx="84">
                  <c:v>295.62767815191449</c:v>
                </c:pt>
                <c:pt idx="85">
                  <c:v>299.64573192773747</c:v>
                </c:pt>
                <c:pt idx="86">
                  <c:v>303.6480500862948</c:v>
                </c:pt>
                <c:pt idx="87">
                  <c:v>307.66031484549615</c:v>
                </c:pt>
                <c:pt idx="88">
                  <c:v>311.67633097238007</c:v>
                </c:pt>
                <c:pt idx="89">
                  <c:v>315.68914560882769</c:v>
                </c:pt>
                <c:pt idx="90">
                  <c:v>319.69565166187095</c:v>
                </c:pt>
                <c:pt idx="91">
                  <c:v>323.69644008036192</c:v>
                </c:pt>
                <c:pt idx="92">
                  <c:v>327.68513511366376</c:v>
                </c:pt>
                <c:pt idx="93">
                  <c:v>331.66039310298544</c:v>
                </c:pt>
                <c:pt idx="94">
                  <c:v>335.62340323634908</c:v>
                </c:pt>
                <c:pt idx="95">
                  <c:v>339.60160857690852</c:v>
                </c:pt>
                <c:pt idx="96">
                  <c:v>343.59986551928546</c:v>
                </c:pt>
                <c:pt idx="97">
                  <c:v>347.6102394311896</c:v>
                </c:pt>
                <c:pt idx="98">
                  <c:v>351.62926001720859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85-4563-80C3-5A0D64E1BB2D}"/>
            </c:ext>
          </c:extLst>
        </c:ser>
        <c:ser>
          <c:idx val="7"/>
          <c:order val="7"/>
          <c:tx>
            <c:v>Alt2b_85_LF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1.7470890409934308</c:v>
                </c:pt>
                <c:pt idx="1">
                  <c:v>3.5829747865550008</c:v>
                </c:pt>
                <c:pt idx="2">
                  <c:v>5.5134581266053173</c:v>
                </c:pt>
                <c:pt idx="3">
                  <c:v>7.4933320697777033</c:v>
                </c:pt>
                <c:pt idx="4">
                  <c:v>9.4787692778602164</c:v>
                </c:pt>
                <c:pt idx="5">
                  <c:v>11.475048583674756</c:v>
                </c:pt>
                <c:pt idx="6">
                  <c:v>13.484649147332185</c:v>
                </c:pt>
                <c:pt idx="7">
                  <c:v>15.577488915733213</c:v>
                </c:pt>
                <c:pt idx="8">
                  <c:v>17.785055906628262</c:v>
                </c:pt>
                <c:pt idx="9">
                  <c:v>20.114419327402921</c:v>
                </c:pt>
                <c:pt idx="10">
                  <c:v>22.547599583163333</c:v>
                </c:pt>
                <c:pt idx="11">
                  <c:v>25.037472007920918</c:v>
                </c:pt>
                <c:pt idx="12">
                  <c:v>27.565773912799319</c:v>
                </c:pt>
                <c:pt idx="13">
                  <c:v>30.11962414568843</c:v>
                </c:pt>
                <c:pt idx="14">
                  <c:v>32.715876030984596</c:v>
                </c:pt>
                <c:pt idx="15">
                  <c:v>35.42055571717821</c:v>
                </c:pt>
                <c:pt idx="16">
                  <c:v>38.22200558095988</c:v>
                </c:pt>
                <c:pt idx="17">
                  <c:v>41.113478209959062</c:v>
                </c:pt>
                <c:pt idx="18">
                  <c:v>44.074698904430505</c:v>
                </c:pt>
                <c:pt idx="19">
                  <c:v>47.066128787978855</c:v>
                </c:pt>
                <c:pt idx="20">
                  <c:v>50.052014603769649</c:v>
                </c:pt>
                <c:pt idx="21">
                  <c:v>53.038018648734983</c:v>
                </c:pt>
                <c:pt idx="22">
                  <c:v>56.050812714583749</c:v>
                </c:pt>
                <c:pt idx="23">
                  <c:v>59.139294264407916</c:v>
                </c:pt>
                <c:pt idx="24">
                  <c:v>62.262903490673011</c:v>
                </c:pt>
                <c:pt idx="25">
                  <c:v>65.466989387248844</c:v>
                </c:pt>
                <c:pt idx="26">
                  <c:v>68.73720416009634</c:v>
                </c:pt>
                <c:pt idx="27">
                  <c:v>72.022661515000948</c:v>
                </c:pt>
                <c:pt idx="28">
                  <c:v>75.255846534629299</c:v>
                </c:pt>
                <c:pt idx="29">
                  <c:v>78.48903155425765</c:v>
                </c:pt>
                <c:pt idx="30">
                  <c:v>81.70048914522323</c:v>
                </c:pt>
                <c:pt idx="31">
                  <c:v>84.96642717729172</c:v>
                </c:pt>
                <c:pt idx="32">
                  <c:v>88.320233556009867</c:v>
                </c:pt>
                <c:pt idx="33">
                  <c:v>91.78479457711849</c:v>
                </c:pt>
                <c:pt idx="34">
                  <c:v>95.35080037967947</c:v>
                </c:pt>
                <c:pt idx="35">
                  <c:v>98.929368689693703</c:v>
                </c:pt>
                <c:pt idx="36">
                  <c:v>102.44765360901526</c:v>
                </c:pt>
                <c:pt idx="37">
                  <c:v>105.91776036680037</c:v>
                </c:pt>
                <c:pt idx="38">
                  <c:v>109.36016391345662</c:v>
                </c:pt>
                <c:pt idx="39">
                  <c:v>112.84890213658267</c:v>
                </c:pt>
                <c:pt idx="40">
                  <c:v>116.39891831533465</c:v>
                </c:pt>
                <c:pt idx="41">
                  <c:v>119.994951260162</c:v>
                </c:pt>
                <c:pt idx="42">
                  <c:v>123.61877771727099</c:v>
                </c:pt>
                <c:pt idx="43">
                  <c:v>127.23697844283558</c:v>
                </c:pt>
                <c:pt idx="44">
                  <c:v>130.8440745613851</c:v>
                </c:pt>
                <c:pt idx="45">
                  <c:v>134.45078501108964</c:v>
                </c:pt>
                <c:pt idx="46">
                  <c:v>138.09069316474822</c:v>
                </c:pt>
                <c:pt idx="47">
                  <c:v>141.84067286157324</c:v>
                </c:pt>
                <c:pt idx="48">
                  <c:v>145.70313307680883</c:v>
                </c:pt>
                <c:pt idx="49">
                  <c:v>149.66802939768343</c:v>
                </c:pt>
                <c:pt idx="50">
                  <c:v>153.69277678809701</c:v>
                </c:pt>
                <c:pt idx="51">
                  <c:v>157.73387063957665</c:v>
                </c:pt>
                <c:pt idx="52">
                  <c:v>161.73849449126385</c:v>
                </c:pt>
                <c:pt idx="53">
                  <c:v>165.70199724606533</c:v>
                </c:pt>
                <c:pt idx="54">
                  <c:v>169.63307385938029</c:v>
                </c:pt>
                <c:pt idx="55">
                  <c:v>173.56593357240138</c:v>
                </c:pt>
                <c:pt idx="56">
                  <c:v>177.52316877606756</c:v>
                </c:pt>
                <c:pt idx="57">
                  <c:v>181.48876287037257</c:v>
                </c:pt>
                <c:pt idx="58">
                  <c:v>185.46098849443371</c:v>
                </c:pt>
                <c:pt idx="59">
                  <c:v>189.42384517005263</c:v>
                </c:pt>
                <c:pt idx="60">
                  <c:v>193.35860006169344</c:v>
                </c:pt>
                <c:pt idx="61">
                  <c:v>197.26519595385736</c:v>
                </c:pt>
                <c:pt idx="62">
                  <c:v>201.15832783255726</c:v>
                </c:pt>
                <c:pt idx="63">
                  <c:v>205.08577797683824</c:v>
                </c:pt>
                <c:pt idx="64">
                  <c:v>209.05800083385319</c:v>
                </c:pt>
                <c:pt idx="65">
                  <c:v>213.07194861954412</c:v>
                </c:pt>
                <c:pt idx="66">
                  <c:v>217.10271110598265</c:v>
                </c:pt>
                <c:pt idx="67">
                  <c:v>221.13209962643666</c:v>
                </c:pt>
                <c:pt idx="68">
                  <c:v>225.1386313633833</c:v>
                </c:pt>
                <c:pt idx="69">
                  <c:v>229.1226865514956</c:v>
                </c:pt>
                <c:pt idx="70">
                  <c:v>233.09020475772633</c:v>
                </c:pt>
                <c:pt idx="71">
                  <c:v>237.07135329895794</c:v>
                </c:pt>
                <c:pt idx="72">
                  <c:v>241.069993307977</c:v>
                </c:pt>
                <c:pt idx="73">
                  <c:v>245.08769336034561</c:v>
                </c:pt>
                <c:pt idx="74">
                  <c:v>249.12002046533286</c:v>
                </c:pt>
                <c:pt idx="75">
                  <c:v>253.14767083452691</c:v>
                </c:pt>
                <c:pt idx="76">
                  <c:v>257.15745560164919</c:v>
                </c:pt>
                <c:pt idx="77">
                  <c:v>261.14676546690305</c:v>
                </c:pt>
                <c:pt idx="78">
                  <c:v>265.12285103746109</c:v>
                </c:pt>
                <c:pt idx="79">
                  <c:v>269.10941984158364</c:v>
                </c:pt>
                <c:pt idx="80">
                  <c:v>273.11101349136868</c:v>
                </c:pt>
                <c:pt idx="81">
                  <c:v>277.13019690681153</c:v>
                </c:pt>
                <c:pt idx="82">
                  <c:v>281.16037259470119</c:v>
                </c:pt>
                <c:pt idx="83">
                  <c:v>285.19076213112737</c:v>
                </c:pt>
                <c:pt idx="84">
                  <c:v>289.20376495644973</c:v>
                </c:pt>
                <c:pt idx="85">
                  <c:v>293.19773901999099</c:v>
                </c:pt>
                <c:pt idx="86">
                  <c:v>297.17633314240521</c:v>
                </c:pt>
                <c:pt idx="87">
                  <c:v>301.16526484664024</c:v>
                </c:pt>
                <c:pt idx="88">
                  <c:v>305.15841613926176</c:v>
                </c:pt>
                <c:pt idx="89">
                  <c:v>309.148780074694</c:v>
                </c:pt>
                <c:pt idx="90">
                  <c:v>313.1331731816569</c:v>
                </c:pt>
                <c:pt idx="91">
                  <c:v>317.11215638440979</c:v>
                </c:pt>
                <c:pt idx="92">
                  <c:v>321.07932063545968</c:v>
                </c:pt>
                <c:pt idx="93">
                  <c:v>325.03332467790676</c:v>
                </c:pt>
                <c:pt idx="94">
                  <c:v>328.97540923199671</c:v>
                </c:pt>
                <c:pt idx="95">
                  <c:v>332.93300093972107</c:v>
                </c:pt>
                <c:pt idx="96">
                  <c:v>336.91110924521445</c:v>
                </c:pt>
                <c:pt idx="97">
                  <c:v>340.90190865283046</c:v>
                </c:pt>
                <c:pt idx="98">
                  <c:v>344.9018441879337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85-4563-80C3-5A0D64E1BB2D}"/>
            </c:ext>
          </c:extLst>
        </c:ser>
        <c:ser>
          <c:idx val="10"/>
          <c:order val="10"/>
          <c:tx>
            <c:v>Alt2b_85_H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2.185739676634026</c:v>
                </c:pt>
                <c:pt idx="1">
                  <c:v>4.4477274861951805</c:v>
                </c:pt>
                <c:pt idx="2">
                  <c:v>6.7922932606513928</c:v>
                </c:pt>
                <c:pt idx="3">
                  <c:v>9.1773940499336906</c:v>
                </c:pt>
                <c:pt idx="4">
                  <c:v>11.561484226980047</c:v>
                </c:pt>
                <c:pt idx="5">
                  <c:v>13.949922020970565</c:v>
                </c:pt>
                <c:pt idx="6">
                  <c:v>16.346005819686734</c:v>
                </c:pt>
                <c:pt idx="7">
                  <c:v>18.820042212900656</c:v>
                </c:pt>
                <c:pt idx="8">
                  <c:v>21.401935060767894</c:v>
                </c:pt>
                <c:pt idx="9">
                  <c:v>24.097192359150462</c:v>
                </c:pt>
                <c:pt idx="10">
                  <c:v>26.888624760809456</c:v>
                </c:pt>
                <c:pt idx="11">
                  <c:v>29.725987272209593</c:v>
                </c:pt>
                <c:pt idx="12">
                  <c:v>32.589701728393514</c:v>
                </c:pt>
                <c:pt idx="13">
                  <c:v>35.47050164174734</c:v>
                </c:pt>
                <c:pt idx="14">
                  <c:v>38.385747805275194</c:v>
                </c:pt>
                <c:pt idx="15">
                  <c:v>41.401787276772048</c:v>
                </c:pt>
                <c:pt idx="16">
                  <c:v>44.508810147401185</c:v>
                </c:pt>
                <c:pt idx="17">
                  <c:v>47.70064766198044</c:v>
                </c:pt>
                <c:pt idx="18">
                  <c:v>50.955903665130407</c:v>
                </c:pt>
                <c:pt idx="19">
                  <c:v>54.232690684762439</c:v>
                </c:pt>
                <c:pt idx="20">
                  <c:v>57.497029672101192</c:v>
                </c:pt>
                <c:pt idx="21">
                  <c:v>60.75578252477689</c:v>
                </c:pt>
                <c:pt idx="22">
                  <c:v>64.034723932063542</c:v>
                </c:pt>
                <c:pt idx="23">
                  <c:v>67.383266032284808</c:v>
                </c:pt>
                <c:pt idx="24">
                  <c:v>70.759997300150957</c:v>
                </c:pt>
                <c:pt idx="25">
                  <c:v>74.210709568047221</c:v>
                </c:pt>
                <c:pt idx="26">
                  <c:v>77.720815103882785</c:v>
                </c:pt>
                <c:pt idx="27">
                  <c:v>81.241340636629374</c:v>
                </c:pt>
                <c:pt idx="28">
                  <c:v>84.716221108276358</c:v>
                </c:pt>
                <c:pt idx="29">
                  <c:v>88.191101579923341</c:v>
                </c:pt>
                <c:pt idx="30">
                  <c:v>91.659294328962389</c:v>
                </c:pt>
                <c:pt idx="31">
                  <c:v>95.19751301763381</c:v>
                </c:pt>
                <c:pt idx="32">
                  <c:v>98.832563316030516</c:v>
                </c:pt>
                <c:pt idx="33">
                  <c:v>102.57942300455609</c:v>
                </c:pt>
                <c:pt idx="34">
                  <c:v>106.42371829000514</c:v>
                </c:pt>
                <c:pt idx="35">
                  <c:v>110.27460227300513</c:v>
                </c:pt>
                <c:pt idx="36">
                  <c:v>114.05425532375611</c:v>
                </c:pt>
                <c:pt idx="37">
                  <c:v>117.77454624381217</c:v>
                </c:pt>
                <c:pt idx="38">
                  <c:v>121.45710195320046</c:v>
                </c:pt>
                <c:pt idx="39">
                  <c:v>125.17538780414998</c:v>
                </c:pt>
                <c:pt idx="40">
                  <c:v>128.9443314261799</c:v>
                </c:pt>
                <c:pt idx="41">
                  <c:v>132.74765519629807</c:v>
                </c:pt>
                <c:pt idx="42">
                  <c:v>136.56685558520036</c:v>
                </c:pt>
                <c:pt idx="43">
                  <c:v>140.36925318558764</c:v>
                </c:pt>
                <c:pt idx="44">
                  <c:v>144.15024138964037</c:v>
                </c:pt>
                <c:pt idx="45">
                  <c:v>147.92109192776277</c:v>
                </c:pt>
                <c:pt idx="46">
                  <c:v>151.71632147075917</c:v>
                </c:pt>
                <c:pt idx="47">
                  <c:v>155.61451389188176</c:v>
                </c:pt>
                <c:pt idx="48">
                  <c:v>159.61790210190873</c:v>
                </c:pt>
                <c:pt idx="49">
                  <c:v>163.71680504174515</c:v>
                </c:pt>
                <c:pt idx="50">
                  <c:v>167.86798878603949</c:v>
                </c:pt>
                <c:pt idx="51">
                  <c:v>172.03024976696835</c:v>
                </c:pt>
                <c:pt idx="52">
                  <c:v>176.15262478301682</c:v>
                </c:pt>
                <c:pt idx="53">
                  <c:v>180.23063765021863</c:v>
                </c:pt>
                <c:pt idx="54">
                  <c:v>184.27330523114188</c:v>
                </c:pt>
                <c:pt idx="55">
                  <c:v>188.31498920991046</c:v>
                </c:pt>
                <c:pt idx="56">
                  <c:v>192.37803462421476</c:v>
                </c:pt>
                <c:pt idx="57">
                  <c:v>196.44408237583033</c:v>
                </c:pt>
                <c:pt idx="58">
                  <c:v>200.51166730594667</c:v>
                </c:pt>
                <c:pt idx="59">
                  <c:v>204.56614374416381</c:v>
                </c:pt>
                <c:pt idx="60">
                  <c:v>208.59003668746891</c:v>
                </c:pt>
                <c:pt idx="61">
                  <c:v>212.58347005287752</c:v>
                </c:pt>
                <c:pt idx="62">
                  <c:v>216.56145327218007</c:v>
                </c:pt>
                <c:pt idx="63">
                  <c:v>220.57197584337709</c:v>
                </c:pt>
                <c:pt idx="64">
                  <c:v>224.62544664093645</c:v>
                </c:pt>
                <c:pt idx="65">
                  <c:v>228.7187582766968</c:v>
                </c:pt>
                <c:pt idx="66">
                  <c:v>232.82706042633848</c:v>
                </c:pt>
                <c:pt idx="67">
                  <c:v>236.93229492942717</c:v>
                </c:pt>
                <c:pt idx="68">
                  <c:v>241.0128067414519</c:v>
                </c:pt>
                <c:pt idx="69">
                  <c:v>245.06904732335121</c:v>
                </c:pt>
                <c:pt idx="70">
                  <c:v>249.10703479598132</c:v>
                </c:pt>
                <c:pt idx="71">
                  <c:v>253.15691599751241</c:v>
                </c:pt>
                <c:pt idx="72">
                  <c:v>257.22256548486337</c:v>
                </c:pt>
                <c:pt idx="73">
                  <c:v>261.3055467846886</c:v>
                </c:pt>
                <c:pt idx="74">
                  <c:v>265.40158044391342</c:v>
                </c:pt>
                <c:pt idx="75">
                  <c:v>269.49161408314245</c:v>
                </c:pt>
                <c:pt idx="76">
                  <c:v>273.56259939973302</c:v>
                </c:pt>
                <c:pt idx="77">
                  <c:v>277.61182128997285</c:v>
                </c:pt>
                <c:pt idx="78">
                  <c:v>281.64662729733033</c:v>
                </c:pt>
                <c:pt idx="79">
                  <c:v>285.69058769919644</c:v>
                </c:pt>
                <c:pt idx="80">
                  <c:v>289.74794088479985</c:v>
                </c:pt>
                <c:pt idx="81">
                  <c:v>293.82122877558623</c:v>
                </c:pt>
                <c:pt idx="82">
                  <c:v>297.90404368790678</c:v>
                </c:pt>
                <c:pt idx="83">
                  <c:v>301.98620218737898</c:v>
                </c:pt>
                <c:pt idx="84">
                  <c:v>306.05017489813315</c:v>
                </c:pt>
                <c:pt idx="85">
                  <c:v>310.09430151058666</c:v>
                </c:pt>
                <c:pt idx="86">
                  <c:v>314.12225489044062</c:v>
                </c:pt>
                <c:pt idx="87">
                  <c:v>318.1596816696794</c:v>
                </c:pt>
                <c:pt idx="88">
                  <c:v>322.20030739752775</c:v>
                </c:pt>
                <c:pt idx="89">
                  <c:v>326.23723993684564</c:v>
                </c:pt>
                <c:pt idx="90">
                  <c:v>330.26745573194523</c:v>
                </c:pt>
                <c:pt idx="91">
                  <c:v>334.29157944196902</c:v>
                </c:pt>
                <c:pt idx="92">
                  <c:v>338.30327280761071</c:v>
                </c:pt>
                <c:pt idx="93">
                  <c:v>342.30119135195611</c:v>
                </c:pt>
                <c:pt idx="94">
                  <c:v>346.28647232342701</c:v>
                </c:pt>
                <c:pt idx="95">
                  <c:v>350.2865781846923</c:v>
                </c:pt>
                <c:pt idx="96">
                  <c:v>354.30620754302618</c:v>
                </c:pt>
                <c:pt idx="97">
                  <c:v>358.32583690136005</c:v>
                </c:pt>
                <c:pt idx="98">
                  <c:v>362.25896410461536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85-4563-80C3-5A0D64E1BB2D}"/>
            </c:ext>
          </c:extLst>
        </c:ser>
        <c:ser>
          <c:idx val="13"/>
          <c:order val="13"/>
          <c:tx>
            <c:v>Alt2b_85_M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2.0407274662129642</c:v>
                </c:pt>
                <c:pt idx="1">
                  <c:v>4.1620522793535262</c:v>
                </c:pt>
                <c:pt idx="2">
                  <c:v>6.3700617792709089</c:v>
                </c:pt>
                <c:pt idx="3">
                  <c:v>8.6216061984692036</c:v>
                </c:pt>
                <c:pt idx="4">
                  <c:v>10.874347009444822</c:v>
                </c:pt>
                <c:pt idx="5">
                  <c:v>13.133676409415274</c:v>
                </c:pt>
                <c:pt idx="6">
                  <c:v>15.40261964055351</c:v>
                </c:pt>
                <c:pt idx="7">
                  <c:v>17.75131978219007</c:v>
                </c:pt>
                <c:pt idx="8">
                  <c:v>20.210182743678399</c:v>
                </c:pt>
                <c:pt idx="9">
                  <c:v>22.785271135499684</c:v>
                </c:pt>
                <c:pt idx="10">
                  <c:v>25.459130129348246</c:v>
                </c:pt>
                <c:pt idx="11">
                  <c:v>28.182556674377516</c:v>
                </c:pt>
                <c:pt idx="12">
                  <c:v>30.93640244018232</c:v>
                </c:pt>
                <c:pt idx="13">
                  <c:v>33.71016788124038</c:v>
                </c:pt>
                <c:pt idx="14">
                  <c:v>36.521037008555176</c:v>
                </c:pt>
                <c:pt idx="15">
                  <c:v>39.435252166770688</c:v>
                </c:pt>
                <c:pt idx="16">
                  <c:v>42.442385685594779</c:v>
                </c:pt>
                <c:pt idx="17">
                  <c:v>45.536052759437723</c:v>
                </c:pt>
                <c:pt idx="18">
                  <c:v>48.69525408252715</c:v>
                </c:pt>
                <c:pt idx="19">
                  <c:v>51.878895105593045</c:v>
                </c:pt>
                <c:pt idx="20">
                  <c:v>55.052397122639476</c:v>
                </c:pt>
                <c:pt idx="21">
                  <c:v>58.22222001861342</c:v>
                </c:pt>
                <c:pt idx="22">
                  <c:v>61.414438134142891</c:v>
                </c:pt>
                <c:pt idx="23">
                  <c:v>64.678295573086032</c:v>
                </c:pt>
                <c:pt idx="24">
                  <c:v>67.97265615038215</c:v>
                </c:pt>
                <c:pt idx="25">
                  <c:v>71.343150012065522</c:v>
                </c:pt>
                <c:pt idx="26">
                  <c:v>74.775178321977052</c:v>
                </c:pt>
                <c:pt idx="27">
                  <c:v>78.218717637210716</c:v>
                </c:pt>
                <c:pt idx="28">
                  <c:v>81.609331474470466</c:v>
                </c:pt>
                <c:pt idx="29">
                  <c:v>84.999945311730215</c:v>
                </c:pt>
                <c:pt idx="30">
                  <c:v>88.373916510912991</c:v>
                </c:pt>
                <c:pt idx="31">
                  <c:v>91.807695413885099</c:v>
                </c:pt>
                <c:pt idx="32">
                  <c:v>95.331666725551116</c:v>
                </c:pt>
                <c:pt idx="33">
                  <c:v>98.965257893845475</c:v>
                </c:pt>
                <c:pt idx="34">
                  <c:v>102.69708434713985</c:v>
                </c:pt>
                <c:pt idx="35">
                  <c:v>106.43761617334826</c:v>
                </c:pt>
                <c:pt idx="36">
                  <c:v>110.11130720224058</c:v>
                </c:pt>
                <c:pt idx="37">
                  <c:v>113.73019355725251</c:v>
                </c:pt>
                <c:pt idx="38">
                  <c:v>117.31545521930889</c:v>
                </c:pt>
                <c:pt idx="39">
                  <c:v>120.94079248070612</c:v>
                </c:pt>
                <c:pt idx="40">
                  <c:v>124.62113712756299</c:v>
                </c:pt>
                <c:pt idx="41">
                  <c:v>128.34062509384697</c:v>
                </c:pt>
                <c:pt idx="42">
                  <c:v>132.08085944357458</c:v>
                </c:pt>
                <c:pt idx="43">
                  <c:v>135.80885004371265</c:v>
                </c:pt>
                <c:pt idx="44">
                  <c:v>139.51963160422855</c:v>
                </c:pt>
                <c:pt idx="45">
                  <c:v>143.22424757576596</c:v>
                </c:pt>
                <c:pt idx="46">
                  <c:v>146.9568283000888</c:v>
                </c:pt>
                <c:pt idx="47">
                  <c:v>150.79525453612965</c:v>
                </c:pt>
                <c:pt idx="48">
                  <c:v>154.74182633954322</c:v>
                </c:pt>
                <c:pt idx="49">
                  <c:v>158.78671190755267</c:v>
                </c:pt>
                <c:pt idx="50">
                  <c:v>162.88693101657418</c:v>
                </c:pt>
                <c:pt idx="51">
                  <c:v>167.00033651601572</c:v>
                </c:pt>
                <c:pt idx="52">
                  <c:v>171.07519978326124</c:v>
                </c:pt>
                <c:pt idx="53">
                  <c:v>175.1069628005836</c:v>
                </c:pt>
                <c:pt idx="54">
                  <c:v>179.1045003149552</c:v>
                </c:pt>
                <c:pt idx="55">
                  <c:v>183.10210166068353</c:v>
                </c:pt>
                <c:pt idx="56">
                  <c:v>187.12220712586196</c:v>
                </c:pt>
                <c:pt idx="57">
                  <c:v>191.14741993485768</c:v>
                </c:pt>
                <c:pt idx="58">
                  <c:v>195.17617290496378</c:v>
                </c:pt>
                <c:pt idx="59">
                  <c:v>199.19326841294162</c:v>
                </c:pt>
                <c:pt idx="60">
                  <c:v>203.18071421005445</c:v>
                </c:pt>
                <c:pt idx="61">
                  <c:v>207.13856094994364</c:v>
                </c:pt>
                <c:pt idx="62">
                  <c:v>211.08169009780769</c:v>
                </c:pt>
                <c:pt idx="63">
                  <c:v>215.05800857113954</c:v>
                </c:pt>
                <c:pt idx="64">
                  <c:v>219.07795052623177</c:v>
                </c:pt>
                <c:pt idx="65">
                  <c:v>223.1384408042893</c:v>
                </c:pt>
                <c:pt idx="66">
                  <c:v>227.21461158106854</c:v>
                </c:pt>
                <c:pt idx="67">
                  <c:v>231.28835697422832</c:v>
                </c:pt>
                <c:pt idx="68">
                  <c:v>235.33810136956583</c:v>
                </c:pt>
                <c:pt idx="69">
                  <c:v>239.36427240959011</c:v>
                </c:pt>
                <c:pt idx="70">
                  <c:v>243.37286024238051</c:v>
                </c:pt>
                <c:pt idx="71">
                  <c:v>247.39402567413288</c:v>
                </c:pt>
                <c:pt idx="72">
                  <c:v>251.43164205833244</c:v>
                </c:pt>
                <c:pt idx="73">
                  <c:v>255.48727962850793</c:v>
                </c:pt>
                <c:pt idx="74">
                  <c:v>259.55659775774222</c:v>
                </c:pt>
                <c:pt idx="75">
                  <c:v>263.62043979849369</c:v>
                </c:pt>
                <c:pt idx="76">
                  <c:v>267.66569989678248</c:v>
                </c:pt>
                <c:pt idx="77">
                  <c:v>271.68971050371334</c:v>
                </c:pt>
                <c:pt idx="78">
                  <c:v>275.69977972373749</c:v>
                </c:pt>
                <c:pt idx="79">
                  <c:v>279.71953858537836</c:v>
                </c:pt>
                <c:pt idx="80">
                  <c:v>283.75335801739129</c:v>
                </c:pt>
                <c:pt idx="81">
                  <c:v>287.80379204736749</c:v>
                </c:pt>
                <c:pt idx="82">
                  <c:v>291.8643543556513</c:v>
                </c:pt>
                <c:pt idx="83">
                  <c:v>295.92460771972657</c:v>
                </c:pt>
                <c:pt idx="84">
                  <c:v>299.96699372064791</c:v>
                </c:pt>
                <c:pt idx="85">
                  <c:v>303.98986113548455</c:v>
                </c:pt>
                <c:pt idx="86">
                  <c:v>307.99687371982583</c:v>
                </c:pt>
                <c:pt idx="87">
                  <c:v>312.01371005073725</c:v>
                </c:pt>
                <c:pt idx="88">
                  <c:v>316.03416472958003</c:v>
                </c:pt>
                <c:pt idx="89">
                  <c:v>320.05129762708424</c:v>
                </c:pt>
                <c:pt idx="90">
                  <c:v>324.06201746567513</c:v>
                </c:pt>
                <c:pt idx="91">
                  <c:v>328.06692250833851</c:v>
                </c:pt>
                <c:pt idx="92">
                  <c:v>332.05964460677808</c:v>
                </c:pt>
                <c:pt idx="93">
                  <c:v>336.03884140245748</c:v>
                </c:pt>
                <c:pt idx="94">
                  <c:v>340.005695511375</c:v>
                </c:pt>
                <c:pt idx="95">
                  <c:v>343.98765475334824</c:v>
                </c:pt>
                <c:pt idx="96">
                  <c:v>347.989552821502</c:v>
                </c:pt>
                <c:pt idx="97">
                  <c:v>351.99145088965577</c:v>
                </c:pt>
                <c:pt idx="98">
                  <c:v>355.92457809291108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85-4563-80C3-5A0D64E1BB2D}"/>
            </c:ext>
          </c:extLst>
        </c:ser>
        <c:ser>
          <c:idx val="16"/>
          <c:order val="16"/>
          <c:tx>
            <c:v>Alt2b_85_L</c:v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1.8718380514650614</c:v>
                </c:pt>
                <c:pt idx="1">
                  <c:v>3.8292056005348374</c:v>
                </c:pt>
                <c:pt idx="2">
                  <c:v>5.8779032074936817</c:v>
                </c:pt>
                <c:pt idx="3">
                  <c:v>7.9735297118942539</c:v>
                </c:pt>
                <c:pt idx="4">
                  <c:v>10.07284420444045</c:v>
                </c:pt>
                <c:pt idx="5">
                  <c:v>12.181321200190339</c:v>
                </c:pt>
                <c:pt idx="6">
                  <c:v>14.301689168453173</c:v>
                </c:pt>
                <c:pt idx="7">
                  <c:v>16.50388960615799</c:v>
                </c:pt>
                <c:pt idx="8">
                  <c:v>18.818939114117185</c:v>
                </c:pt>
                <c:pt idx="9">
                  <c:v>21.253458269782442</c:v>
                </c:pt>
                <c:pt idx="10">
                  <c:v>23.789684752107277</c:v>
                </c:pt>
                <c:pt idx="11">
                  <c:v>26.379626866604351</c:v>
                </c:pt>
                <c:pt idx="12">
                  <c:v>29.004637199332791</c:v>
                </c:pt>
                <c:pt idx="13">
                  <c:v>31.652821223536357</c:v>
                </c:pt>
                <c:pt idx="14">
                  <c:v>34.341161188467488</c:v>
                </c:pt>
                <c:pt idx="15">
                  <c:v>37.135780435316974</c:v>
                </c:pt>
                <c:pt idx="16">
                  <c:v>40.02554708365421</c:v>
                </c:pt>
                <c:pt idx="17">
                  <c:v>43.003866512926578</c:v>
                </c:pt>
                <c:pt idx="18">
                  <c:v>46.050148301360103</c:v>
                </c:pt>
                <c:pt idx="19">
                  <c:v>49.12420231659361</c:v>
                </c:pt>
                <c:pt idx="20">
                  <c:v>52.190784197065817</c:v>
                </c:pt>
                <c:pt idx="21">
                  <c:v>55.255893345844513</c:v>
                </c:pt>
                <c:pt idx="22">
                  <c:v>58.345938644368289</c:v>
                </c:pt>
                <c:pt idx="23">
                  <c:v>61.509969060497731</c:v>
                </c:pt>
                <c:pt idx="24">
                  <c:v>64.707182201181766</c:v>
                </c:pt>
                <c:pt idx="25">
                  <c:v>67.983025639575416</c:v>
                </c:pt>
                <c:pt idx="26">
                  <c:v>71.322901674035137</c:v>
                </c:pt>
                <c:pt idx="27">
                  <c:v>74.67561745791626</c:v>
                </c:pt>
                <c:pt idx="28">
                  <c:v>77.967536039867184</c:v>
                </c:pt>
                <c:pt idx="29">
                  <c:v>81.259454621818108</c:v>
                </c:pt>
                <c:pt idx="30">
                  <c:v>84.523715744017309</c:v>
                </c:pt>
                <c:pt idx="31">
                  <c:v>87.836426736511626</c:v>
                </c:pt>
                <c:pt idx="32">
                  <c:v>91.231949993461683</c:v>
                </c:pt>
                <c:pt idx="33">
                  <c:v>94.734665043285148</c:v>
                </c:pt>
                <c:pt idx="34">
                  <c:v>98.336550606409332</c:v>
                </c:pt>
                <c:pt idx="35">
                  <c:v>101.94955268224685</c:v>
                </c:pt>
                <c:pt idx="36">
                  <c:v>105.50068740756109</c:v>
                </c:pt>
                <c:pt idx="37">
                  <c:v>109.00220057847234</c:v>
                </c:pt>
                <c:pt idx="38">
                  <c:v>112.47475991492581</c:v>
                </c:pt>
                <c:pt idx="39">
                  <c:v>115.9923432529047</c:v>
                </c:pt>
                <c:pt idx="40">
                  <c:v>119.56988881729923</c:v>
                </c:pt>
                <c:pt idx="41">
                  <c:v>123.19200437783338</c:v>
                </c:pt>
                <c:pt idx="42">
                  <c:v>126.84042531345762</c:v>
                </c:pt>
                <c:pt idx="43">
                  <c:v>130.48181914816843</c:v>
                </c:pt>
                <c:pt idx="44">
                  <c:v>134.11081247627018</c:v>
                </c:pt>
                <c:pt idx="45">
                  <c:v>137.73818757453708</c:v>
                </c:pt>
                <c:pt idx="46">
                  <c:v>141.39763526413401</c:v>
                </c:pt>
                <c:pt idx="47">
                  <c:v>145.16623286194312</c:v>
                </c:pt>
                <c:pt idx="48">
                  <c:v>149.04636391950774</c:v>
                </c:pt>
                <c:pt idx="49">
                  <c:v>153.02802873701805</c:v>
                </c:pt>
                <c:pt idx="50">
                  <c:v>157.06855601930658</c:v>
                </c:pt>
                <c:pt idx="51">
                  <c:v>161.1247207089433</c:v>
                </c:pt>
                <c:pt idx="52">
                  <c:v>165.14392035006307</c:v>
                </c:pt>
                <c:pt idx="53">
                  <c:v>169.12150704546542</c:v>
                </c:pt>
                <c:pt idx="54">
                  <c:v>173.06619531882276</c:v>
                </c:pt>
                <c:pt idx="55">
                  <c:v>177.01219439984501</c:v>
                </c:pt>
                <c:pt idx="56">
                  <c:v>180.98205375802772</c:v>
                </c:pt>
                <c:pt idx="57">
                  <c:v>184.95948111596408</c:v>
                </c:pt>
                <c:pt idx="58">
                  <c:v>188.94278953639494</c:v>
                </c:pt>
                <c:pt idx="59">
                  <c:v>192.9161425124808</c:v>
                </c:pt>
                <c:pt idx="60">
                  <c:v>196.8609519568036</c:v>
                </c:pt>
                <c:pt idx="61">
                  <c:v>200.77718354975966</c:v>
                </c:pt>
                <c:pt idx="62">
                  <c:v>204.67957066446053</c:v>
                </c:pt>
                <c:pt idx="63">
                  <c:v>208.61592492867956</c:v>
                </c:pt>
                <c:pt idx="64">
                  <c:v>212.59670693980704</c:v>
                </c:pt>
                <c:pt idx="65">
                  <c:v>216.61887664822322</c:v>
                </c:pt>
                <c:pt idx="66">
                  <c:v>220.65754434406358</c:v>
                </c:pt>
                <c:pt idx="67">
                  <c:v>224.69454717729943</c:v>
                </c:pt>
                <c:pt idx="68">
                  <c:v>228.70839897933647</c:v>
                </c:pt>
                <c:pt idx="69">
                  <c:v>232.69949881859381</c:v>
                </c:pt>
                <c:pt idx="70">
                  <c:v>236.67380342490893</c:v>
                </c:pt>
                <c:pt idx="71">
                  <c:v>240.66148852018293</c:v>
                </c:pt>
                <c:pt idx="72">
                  <c:v>244.66642549764103</c:v>
                </c:pt>
                <c:pt idx="73">
                  <c:v>248.6901907760199</c:v>
                </c:pt>
                <c:pt idx="74">
                  <c:v>252.72837205093668</c:v>
                </c:pt>
                <c:pt idx="75">
                  <c:v>256.76169269177933</c:v>
                </c:pt>
                <c:pt idx="76">
                  <c:v>260.7769801059946</c:v>
                </c:pt>
                <c:pt idx="77">
                  <c:v>264.7716207783705</c:v>
                </c:pt>
                <c:pt idx="78">
                  <c:v>268.75287704568041</c:v>
                </c:pt>
                <c:pt idx="79">
                  <c:v>272.74444961626358</c:v>
                </c:pt>
                <c:pt idx="80">
                  <c:v>276.75086082025285</c:v>
                </c:pt>
                <c:pt idx="81">
                  <c:v>280.77467893017547</c:v>
                </c:pt>
                <c:pt idx="82">
                  <c:v>284.80932587894847</c:v>
                </c:pt>
                <c:pt idx="83">
                  <c:v>288.84407197428203</c:v>
                </c:pt>
                <c:pt idx="84">
                  <c:v>292.86132422039259</c:v>
                </c:pt>
                <c:pt idx="85">
                  <c:v>296.8594412179761</c:v>
                </c:pt>
                <c:pt idx="86">
                  <c:v>300.84207568284023</c:v>
                </c:pt>
                <c:pt idx="87">
                  <c:v>304.83494212612374</c:v>
                </c:pt>
                <c:pt idx="88">
                  <c:v>308.83191370453096</c:v>
                </c:pt>
                <c:pt idx="89">
                  <c:v>312.82599423855333</c:v>
                </c:pt>
                <c:pt idx="90">
                  <c:v>316.81401415009503</c:v>
                </c:pt>
                <c:pt idx="91">
                  <c:v>320.796540634699</c:v>
                </c:pt>
                <c:pt idx="92">
                  <c:v>324.76717107236232</c:v>
                </c:pt>
                <c:pt idx="93">
                  <c:v>328.7245652374915</c:v>
                </c:pt>
                <c:pt idx="94">
                  <c:v>332.66995850193632</c:v>
                </c:pt>
                <c:pt idx="95">
                  <c:v>336.63078138806918</c:v>
                </c:pt>
                <c:pt idx="96">
                  <c:v>340.61202401876562</c:v>
                </c:pt>
                <c:pt idx="97">
                  <c:v>344.60584844343248</c:v>
                </c:pt>
                <c:pt idx="98">
                  <c:v>348.60871405695593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85-4563-80C3-5A0D64E1BB2D}"/>
            </c:ext>
          </c:extLst>
        </c:ser>
        <c:ser>
          <c:idx val="19"/>
          <c:order val="19"/>
          <c:tx>
            <c:v>Alt2b_85_HP</c:v>
          </c:tx>
          <c:spPr>
            <a:ln w="158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2.2678162495453975</c:v>
                </c:pt>
                <c:pt idx="1">
                  <c:v>4.6094562457374115</c:v>
                </c:pt>
                <c:pt idx="2">
                  <c:v>7.0313167489174173</c:v>
                </c:pt>
                <c:pt idx="3">
                  <c:v>9.4919629632173947</c:v>
                </c:pt>
                <c:pt idx="4">
                  <c:v>11.950290199161994</c:v>
                </c:pt>
                <c:pt idx="5">
                  <c:v>14.411773651823383</c:v>
                </c:pt>
                <c:pt idx="6">
                  <c:v>16.879892636312665</c:v>
                </c:pt>
                <c:pt idx="7">
                  <c:v>19.424998503230185</c:v>
                </c:pt>
                <c:pt idx="8">
                  <c:v>22.076657470339899</c:v>
                </c:pt>
                <c:pt idx="9">
                  <c:v>24.84004931342459</c:v>
                </c:pt>
                <c:pt idx="10">
                  <c:v>27.698125427279066</c:v>
                </c:pt>
                <c:pt idx="11">
                  <c:v>30.6000429009908</c:v>
                </c:pt>
                <c:pt idx="12">
                  <c:v>33.52598041941642</c:v>
                </c:pt>
                <c:pt idx="13">
                  <c:v>36.46737518050287</c:v>
                </c:pt>
                <c:pt idx="14">
                  <c:v>39.441682793281153</c:v>
                </c:pt>
                <c:pt idx="15">
                  <c:v>42.515316021520412</c:v>
                </c:pt>
                <c:pt idx="16">
                  <c:v>45.678849954417615</c:v>
                </c:pt>
                <c:pt idx="17">
                  <c:v>48.926208173473967</c:v>
                </c:pt>
                <c:pt idx="18">
                  <c:v>52.235769254336546</c:v>
                </c:pt>
                <c:pt idx="19">
                  <c:v>55.565201658811944</c:v>
                </c:pt>
                <c:pt idx="20">
                  <c:v>58.880879925739187</c:v>
                </c:pt>
                <c:pt idx="21">
                  <c:v>62.189899388575029</c:v>
                </c:pt>
                <c:pt idx="22">
                  <c:v>65.5178583111541</c:v>
                </c:pt>
                <c:pt idx="23">
                  <c:v>68.914262797645918</c:v>
                </c:pt>
                <c:pt idx="24">
                  <c:v>72.337546637951917</c:v>
                </c:pt>
                <c:pt idx="25">
                  <c:v>75.833575978430574</c:v>
                </c:pt>
                <c:pt idx="26">
                  <c:v>79.387605832447051</c:v>
                </c:pt>
                <c:pt idx="27">
                  <c:v>82.950478601820663</c:v>
                </c:pt>
                <c:pt idx="28">
                  <c:v>86.462216945117561</c:v>
                </c:pt>
                <c:pt idx="29">
                  <c:v>89.973955288414459</c:v>
                </c:pt>
                <c:pt idx="30">
                  <c:v>93.475238642381385</c:v>
                </c:pt>
                <c:pt idx="31">
                  <c:v>97.042721214412609</c:v>
                </c:pt>
                <c:pt idx="32">
                  <c:v>100.70382097490584</c:v>
                </c:pt>
                <c:pt idx="33">
                  <c:v>104.47445685854953</c:v>
                </c:pt>
                <c:pt idx="34">
                  <c:v>108.34107157145343</c:v>
                </c:pt>
                <c:pt idx="35">
                  <c:v>112.21334540745389</c:v>
                </c:pt>
                <c:pt idx="36">
                  <c:v>116.01336001862754</c:v>
                </c:pt>
                <c:pt idx="37">
                  <c:v>119.75307969349247</c:v>
                </c:pt>
                <c:pt idx="38">
                  <c:v>123.45425783078583</c:v>
                </c:pt>
                <c:pt idx="39">
                  <c:v>127.19032355912462</c:v>
                </c:pt>
                <c:pt idx="40">
                  <c:v>130.97620375468614</c:v>
                </c:pt>
                <c:pt idx="41">
                  <c:v>134.79553775193304</c:v>
                </c:pt>
                <c:pt idx="42">
                  <c:v>138.62980001757268</c:v>
                </c:pt>
                <c:pt idx="43">
                  <c:v>142.44637298848147</c:v>
                </c:pt>
                <c:pt idx="44">
                  <c:v>146.24072183665265</c:v>
                </c:pt>
                <c:pt idx="45">
                  <c:v>150.02416178626646</c:v>
                </c:pt>
                <c:pt idx="46">
                  <c:v>153.83127956270684</c:v>
                </c:pt>
                <c:pt idx="47">
                  <c:v>157.74078887318632</c:v>
                </c:pt>
                <c:pt idx="48">
                  <c:v>161.7549042044823</c:v>
                </c:pt>
                <c:pt idx="49">
                  <c:v>165.8639722654064</c:v>
                </c:pt>
                <c:pt idx="50">
                  <c:v>170.02470690700321</c:v>
                </c:pt>
                <c:pt idx="51">
                  <c:v>174.1960790241244</c:v>
                </c:pt>
                <c:pt idx="52">
                  <c:v>178.32726022107758</c:v>
                </c:pt>
                <c:pt idx="53">
                  <c:v>182.41377781080374</c:v>
                </c:pt>
                <c:pt idx="54">
                  <c:v>186.46466120055126</c:v>
                </c:pt>
                <c:pt idx="55">
                  <c:v>190.5142728844846</c:v>
                </c:pt>
                <c:pt idx="56">
                  <c:v>194.58493160620975</c:v>
                </c:pt>
                <c:pt idx="57">
                  <c:v>198.65810881713679</c:v>
                </c:pt>
                <c:pt idx="58">
                  <c:v>202.73236491438354</c:v>
                </c:pt>
                <c:pt idx="59">
                  <c:v>206.79315662820781</c:v>
                </c:pt>
                <c:pt idx="60">
                  <c:v>210.82309838203287</c:v>
                </c:pt>
                <c:pt idx="61">
                  <c:v>214.82232826743135</c:v>
                </c:pt>
                <c:pt idx="62">
                  <c:v>218.80587903255315</c:v>
                </c:pt>
                <c:pt idx="63">
                  <c:v>222.82175770262674</c:v>
                </c:pt>
                <c:pt idx="64">
                  <c:v>226.88037723937879</c:v>
                </c:pt>
                <c:pt idx="65">
                  <c:v>230.97863453682464</c:v>
                </c:pt>
                <c:pt idx="66">
                  <c:v>235.09169164958982</c:v>
                </c:pt>
                <c:pt idx="67">
                  <c:v>239.20150598008044</c:v>
                </c:pt>
                <c:pt idx="68">
                  <c:v>243.28642009578041</c:v>
                </c:pt>
                <c:pt idx="69">
                  <c:v>247.34689693319899</c:v>
                </c:pt>
                <c:pt idx="70">
                  <c:v>251.388965253989</c:v>
                </c:pt>
                <c:pt idx="71">
                  <c:v>255.44277654259369</c:v>
                </c:pt>
                <c:pt idx="72">
                  <c:v>259.51221148624899</c:v>
                </c:pt>
                <c:pt idx="73">
                  <c:v>263.59883833694306</c:v>
                </c:pt>
                <c:pt idx="74">
                  <c:v>267.69839052792258</c:v>
                </c:pt>
                <c:pt idx="75">
                  <c:v>271.79183210375288</c:v>
                </c:pt>
                <c:pt idx="76">
                  <c:v>275.8661243877562</c:v>
                </c:pt>
                <c:pt idx="77">
                  <c:v>279.91854976583477</c:v>
                </c:pt>
                <c:pt idx="78">
                  <c:v>283.95646298492107</c:v>
                </c:pt>
                <c:pt idx="79">
                  <c:v>288.00342970699757</c:v>
                </c:pt>
                <c:pt idx="80">
                  <c:v>292.06367686827872</c:v>
                </c:pt>
                <c:pt idx="81">
                  <c:v>296.13974833026907</c:v>
                </c:pt>
                <c:pt idx="82">
                  <c:v>300.22524828192218</c:v>
                </c:pt>
                <c:pt idx="83">
                  <c:v>304.31002289959497</c:v>
                </c:pt>
                <c:pt idx="84">
                  <c:v>308.37654749900594</c:v>
                </c:pt>
                <c:pt idx="85">
                  <c:v>312.42316199133916</c:v>
                </c:pt>
                <c:pt idx="86">
                  <c:v>316.4535413991627</c:v>
                </c:pt>
                <c:pt idx="87">
                  <c:v>320.49333078765636</c:v>
                </c:pt>
                <c:pt idx="88">
                  <c:v>324.5362502770277</c:v>
                </c:pt>
                <c:pt idx="89">
                  <c:v>328.57541425922852</c:v>
                </c:pt>
                <c:pt idx="90">
                  <c:v>332.60780740785793</c:v>
                </c:pt>
                <c:pt idx="91">
                  <c:v>336.63405834986906</c:v>
                </c:pt>
                <c:pt idx="92">
                  <c:v>340.64783282777626</c:v>
                </c:pt>
                <c:pt idx="93">
                  <c:v>344.64778673725033</c:v>
                </c:pt>
                <c:pt idx="94">
                  <c:v>348.63505398757371</c:v>
                </c:pt>
                <c:pt idx="95">
                  <c:v>352.63709957298153</c:v>
                </c:pt>
                <c:pt idx="96">
                  <c:v>356.65861016725836</c:v>
                </c:pt>
                <c:pt idx="97">
                  <c:v>360.68012076153519</c:v>
                </c:pt>
                <c:pt idx="98">
                  <c:v>364.6132479647905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F85-4563-80C3-5A0D64E1BB2D}"/>
            </c:ext>
          </c:extLst>
        </c:ser>
        <c:ser>
          <c:idx val="22"/>
          <c:order val="22"/>
          <c:tx>
            <c:v>Alt2b_85_MP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2.1159164385632132</c:v>
                </c:pt>
                <c:pt idx="1">
                  <c:v>4.3102875011653996</c:v>
                </c:pt>
                <c:pt idx="2">
                  <c:v>6.5892521912902806</c:v>
                </c:pt>
                <c:pt idx="3">
                  <c:v>8.9101954547003892</c:v>
                </c:pt>
                <c:pt idx="4">
                  <c:v>11.23116417564923</c:v>
                </c:pt>
                <c:pt idx="5">
                  <c:v>13.557659839083094</c:v>
                </c:pt>
                <c:pt idx="6">
                  <c:v>15.892866064005545</c:v>
                </c:pt>
                <c:pt idx="7">
                  <c:v>18.306944473189418</c:v>
                </c:pt>
                <c:pt idx="8">
                  <c:v>20.830024077268163</c:v>
                </c:pt>
                <c:pt idx="9">
                  <c:v>23.467880160213127</c:v>
                </c:pt>
                <c:pt idx="10">
                  <c:v>26.203170066889843</c:v>
                </c:pt>
                <c:pt idx="11">
                  <c:v>28.98615437824154</c:v>
                </c:pt>
                <c:pt idx="12">
                  <c:v>31.797461411862969</c:v>
                </c:pt>
                <c:pt idx="13">
                  <c:v>34.627218967679546</c:v>
                </c:pt>
                <c:pt idx="14">
                  <c:v>37.49269462135279</c:v>
                </c:pt>
                <c:pt idx="15">
                  <c:v>40.460190264376315</c:v>
                </c:pt>
                <c:pt idx="16">
                  <c:v>43.519606956540684</c:v>
                </c:pt>
                <c:pt idx="17">
                  <c:v>46.6646671274219</c:v>
                </c:pt>
                <c:pt idx="18">
                  <c:v>49.874173135671441</c:v>
                </c:pt>
                <c:pt idx="19">
                  <c:v>53.106616061873311</c:v>
                </c:pt>
                <c:pt idx="20">
                  <c:v>56.327734682387458</c:v>
                </c:pt>
                <c:pt idx="21">
                  <c:v>59.544199446353232</c:v>
                </c:pt>
                <c:pt idx="22">
                  <c:v>62.781925058135933</c:v>
                </c:pt>
                <c:pt idx="23">
                  <c:v>66.090238850452536</c:v>
                </c:pt>
                <c:pt idx="24">
                  <c:v>69.427863075258131</c:v>
                </c:pt>
                <c:pt idx="25">
                  <c:v>72.840492982817366</c:v>
                </c:pt>
                <c:pt idx="26">
                  <c:v>76.313385899809361</c:v>
                </c:pt>
                <c:pt idx="27">
                  <c:v>79.796342705925497</c:v>
                </c:pt>
                <c:pt idx="28">
                  <c:v>83.221303124993739</c:v>
                </c:pt>
                <c:pt idx="29">
                  <c:v>86.646263544061981</c:v>
                </c:pt>
                <c:pt idx="30">
                  <c:v>90.051086883768363</c:v>
                </c:pt>
                <c:pt idx="31">
                  <c:v>93.512170123546909</c:v>
                </c:pt>
                <c:pt idx="32">
                  <c:v>97.060466677686051</c:v>
                </c:pt>
                <c:pt idx="33">
                  <c:v>100.71627657850421</c:v>
                </c:pt>
                <c:pt idx="34">
                  <c:v>104.46897903789358</c:v>
                </c:pt>
                <c:pt idx="35">
                  <c:v>108.22953060048187</c:v>
                </c:pt>
                <c:pt idx="36">
                  <c:v>111.92229799103991</c:v>
                </c:pt>
                <c:pt idx="37">
                  <c:v>115.55940401072573</c:v>
                </c:pt>
                <c:pt idx="38">
                  <c:v>119.16214268030554</c:v>
                </c:pt>
                <c:pt idx="39">
                  <c:v>122.80418024393704</c:v>
                </c:pt>
                <c:pt idx="40">
                  <c:v>126.50044697149291</c:v>
                </c:pt>
                <c:pt idx="41">
                  <c:v>130.23500106455293</c:v>
                </c:pt>
                <c:pt idx="42">
                  <c:v>133.9894232865004</c:v>
                </c:pt>
                <c:pt idx="43">
                  <c:v>137.73077926377789</c:v>
                </c:pt>
                <c:pt idx="44">
                  <c:v>141.45416846637789</c:v>
                </c:pt>
                <c:pt idx="45">
                  <c:v>145.17067402333078</c:v>
                </c:pt>
                <c:pt idx="46">
                  <c:v>148.91449055161704</c:v>
                </c:pt>
                <c:pt idx="47">
                  <c:v>152.76361799944729</c:v>
                </c:pt>
                <c:pt idx="48">
                  <c:v>156.72034021671428</c:v>
                </c:pt>
                <c:pt idx="49">
                  <c:v>160.77484907055731</c:v>
                </c:pt>
                <c:pt idx="50">
                  <c:v>164.88411737917775</c:v>
                </c:pt>
                <c:pt idx="51">
                  <c:v>169.00615898395358</c:v>
                </c:pt>
                <c:pt idx="52">
                  <c:v>173.08937061267531</c:v>
                </c:pt>
                <c:pt idx="53">
                  <c:v>177.1291971044773</c:v>
                </c:pt>
                <c:pt idx="54">
                  <c:v>181.13452492247833</c:v>
                </c:pt>
                <c:pt idx="55">
                  <c:v>185.13964433170946</c:v>
                </c:pt>
                <c:pt idx="56">
                  <c:v>189.1669703276786</c:v>
                </c:pt>
                <c:pt idx="57">
                  <c:v>193.19894758181633</c:v>
                </c:pt>
                <c:pt idx="58">
                  <c:v>197.23403261772529</c:v>
                </c:pt>
                <c:pt idx="59">
                  <c:v>201.25712366331587</c:v>
                </c:pt>
                <c:pt idx="60">
                  <c:v>205.25031229404317</c:v>
                </c:pt>
                <c:pt idx="61">
                  <c:v>209.21366266487888</c:v>
                </c:pt>
                <c:pt idx="62">
                  <c:v>213.16207825677816</c:v>
                </c:pt>
                <c:pt idx="63">
                  <c:v>217.14348294046897</c:v>
                </c:pt>
                <c:pt idx="64">
                  <c:v>221.16831422974943</c:v>
                </c:pt>
                <c:pt idx="65">
                  <c:v>225.23350130957104</c:v>
                </c:pt>
                <c:pt idx="66">
                  <c:v>229.31418810004601</c:v>
                </c:pt>
                <c:pt idx="67">
                  <c:v>233.39228324908743</c:v>
                </c:pt>
                <c:pt idx="68">
                  <c:v>237.44620920594085</c:v>
                </c:pt>
                <c:pt idx="69">
                  <c:v>241.47640425459355</c:v>
                </c:pt>
                <c:pt idx="70">
                  <c:v>245.48886878601218</c:v>
                </c:pt>
                <c:pt idx="71">
                  <c:v>249.51376767562147</c:v>
                </c:pt>
                <c:pt idx="72">
                  <c:v>253.55498089736702</c:v>
                </c:pt>
                <c:pt idx="73">
                  <c:v>257.61408255840217</c:v>
                </c:pt>
                <c:pt idx="74">
                  <c:v>261.68674416587692</c:v>
                </c:pt>
                <c:pt idx="75">
                  <c:v>265.75382468086354</c:v>
                </c:pt>
                <c:pt idx="76">
                  <c:v>269.80222751745714</c:v>
                </c:pt>
                <c:pt idx="77">
                  <c:v>273.82928268144815</c:v>
                </c:pt>
                <c:pt idx="78">
                  <c:v>277.84230498668626</c:v>
                </c:pt>
                <c:pt idx="79">
                  <c:v>281.8649214377258</c:v>
                </c:pt>
                <c:pt idx="80">
                  <c:v>285.90149163273708</c:v>
                </c:pt>
                <c:pt idx="81">
                  <c:v>289.95457185485566</c:v>
                </c:pt>
                <c:pt idx="82">
                  <c:v>294.01768686114752</c:v>
                </c:pt>
                <c:pt idx="83">
                  <c:v>298.08042745716193</c:v>
                </c:pt>
                <c:pt idx="84">
                  <c:v>302.12523964038843</c:v>
                </c:pt>
                <c:pt idx="85">
                  <c:v>306.15047247907711</c:v>
                </c:pt>
                <c:pt idx="86">
                  <c:v>310.1597919145147</c:v>
                </c:pt>
                <c:pt idx="87">
                  <c:v>314.17887467294707</c:v>
                </c:pt>
                <c:pt idx="88">
                  <c:v>318.20151048762818</c:v>
                </c:pt>
                <c:pt idx="89">
                  <c:v>322.22076520271935</c:v>
                </c:pt>
                <c:pt idx="90">
                  <c:v>326.23355559987482</c:v>
                </c:pt>
                <c:pt idx="91">
                  <c:v>330.24048344386028</c:v>
                </c:pt>
                <c:pt idx="92">
                  <c:v>334.23518447729225</c:v>
                </c:pt>
                <c:pt idx="93">
                  <c:v>338.21631684387279</c:v>
                </c:pt>
                <c:pt idx="94">
                  <c:v>342.18505996172519</c:v>
                </c:pt>
                <c:pt idx="95">
                  <c:v>346.16886390918603</c:v>
                </c:pt>
                <c:pt idx="96">
                  <c:v>350.17255112539101</c:v>
                </c:pt>
                <c:pt idx="97">
                  <c:v>354.18816573041119</c:v>
                </c:pt>
                <c:pt idx="98">
                  <c:v>358.21226217138656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F85-4563-80C3-5A0D64E1BB2D}"/>
            </c:ext>
          </c:extLst>
        </c:ser>
        <c:ser>
          <c:idx val="25"/>
          <c:order val="25"/>
          <c:tx>
            <c:v>Alt2b_85_LP</c:v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1.9351037021547792</c:v>
                </c:pt>
                <c:pt idx="1">
                  <c:v>3.9539976244892587</c:v>
                </c:pt>
                <c:pt idx="2">
                  <c:v>6.0625160020241973</c:v>
                </c:pt>
                <c:pt idx="3">
                  <c:v>8.2166939251515778</c:v>
                </c:pt>
                <c:pt idx="4">
                  <c:v>10.373598475442623</c:v>
                </c:pt>
                <c:pt idx="5">
                  <c:v>12.538791620509</c:v>
                </c:pt>
                <c:pt idx="6">
                  <c:v>14.715127625491863</c:v>
                </c:pt>
                <c:pt idx="7">
                  <c:v>16.972564639997195</c:v>
                </c:pt>
                <c:pt idx="8">
                  <c:v>19.341882305831302</c:v>
                </c:pt>
                <c:pt idx="9">
                  <c:v>21.829471554089135</c:v>
                </c:pt>
                <c:pt idx="10">
                  <c:v>24.41768901744576</c:v>
                </c:pt>
                <c:pt idx="11">
                  <c:v>27.058084208684154</c:v>
                </c:pt>
                <c:pt idx="12">
                  <c:v>29.731821315208233</c:v>
                </c:pt>
                <c:pt idx="13">
                  <c:v>32.427516253140169</c:v>
                </c:pt>
                <c:pt idx="14">
                  <c:v>35.162219138379683</c:v>
                </c:pt>
                <c:pt idx="15">
                  <c:v>38.002102549328285</c:v>
                </c:pt>
                <c:pt idx="16">
                  <c:v>40.936305059292472</c:v>
                </c:pt>
                <c:pt idx="17">
                  <c:v>43.958309966079938</c:v>
                </c:pt>
                <c:pt idx="18">
                  <c:v>47.047365371179204</c:v>
                </c:pt>
                <c:pt idx="19">
                  <c:v>50.162947803782103</c:v>
                </c:pt>
                <c:pt idx="20">
                  <c:v>53.270072126706864</c:v>
                </c:pt>
                <c:pt idx="21">
                  <c:v>56.374911332046075</c:v>
                </c:pt>
                <c:pt idx="22">
                  <c:v>59.503746136055057</c:v>
                </c:pt>
                <c:pt idx="23">
                  <c:v>62.70569962056252</c:v>
                </c:pt>
                <c:pt idx="24">
                  <c:v>65.93984001313126</c:v>
                </c:pt>
                <c:pt idx="25">
                  <c:v>69.251667364755491</c:v>
                </c:pt>
                <c:pt idx="26">
                  <c:v>72.626461008244263</c:v>
                </c:pt>
                <c:pt idx="27">
                  <c:v>76.012876382712221</c:v>
                </c:pt>
                <c:pt idx="28">
                  <c:v>79.334190335642248</c:v>
                </c:pt>
                <c:pt idx="29">
                  <c:v>82.655504288572274</c:v>
                </c:pt>
                <c:pt idx="30">
                  <c:v>85.946179147481772</c:v>
                </c:pt>
                <c:pt idx="31">
                  <c:v>89.282278295155734</c:v>
                </c:pt>
                <c:pt idx="32">
                  <c:v>92.698659073360574</c:v>
                </c:pt>
                <c:pt idx="33">
                  <c:v>96.220449787248626</c:v>
                </c:pt>
                <c:pt idx="34">
                  <c:v>99.840274385031591</c:v>
                </c:pt>
                <c:pt idx="35">
                  <c:v>103.47049130252769</c:v>
                </c:pt>
                <c:pt idx="36">
                  <c:v>107.03804523147267</c:v>
                </c:pt>
                <c:pt idx="37">
                  <c:v>110.55525186743145</c:v>
                </c:pt>
                <c:pt idx="38">
                  <c:v>114.04287583698634</c:v>
                </c:pt>
                <c:pt idx="39">
                  <c:v>117.57486545448577</c:v>
                </c:pt>
                <c:pt idx="40">
                  <c:v>121.16615618941032</c:v>
                </c:pt>
                <c:pt idx="41">
                  <c:v>124.80128962756432</c:v>
                </c:pt>
                <c:pt idx="42">
                  <c:v>128.46197946707761</c:v>
                </c:pt>
                <c:pt idx="43">
                  <c:v>132.11493664338872</c:v>
                </c:pt>
                <c:pt idx="44">
                  <c:v>135.75484134255916</c:v>
                </c:pt>
                <c:pt idx="45">
                  <c:v>139.39250895363239</c:v>
                </c:pt>
                <c:pt idx="46">
                  <c:v>143.06168501456642</c:v>
                </c:pt>
                <c:pt idx="47">
                  <c:v>146.8395495631579</c:v>
                </c:pt>
                <c:pt idx="48">
                  <c:v>150.72847269549069</c:v>
                </c:pt>
                <c:pt idx="49">
                  <c:v>154.71847651416789</c:v>
                </c:pt>
                <c:pt idx="50">
                  <c:v>158.76684633206767</c:v>
                </c:pt>
                <c:pt idx="51">
                  <c:v>162.83049611596547</c:v>
                </c:pt>
                <c:pt idx="52">
                  <c:v>166.85692947301732</c:v>
                </c:pt>
                <c:pt idx="53">
                  <c:v>170.8415008691818</c:v>
                </c:pt>
                <c:pt idx="54">
                  <c:v>174.79293496514663</c:v>
                </c:pt>
                <c:pt idx="55">
                  <c:v>178.7454418536436</c:v>
                </c:pt>
                <c:pt idx="56">
                  <c:v>182.72155031708931</c:v>
                </c:pt>
                <c:pt idx="57">
                  <c:v>186.70483260249409</c:v>
                </c:pt>
                <c:pt idx="58">
                  <c:v>190.69362257427792</c:v>
                </c:pt>
                <c:pt idx="59">
                  <c:v>194.67216556493901</c:v>
                </c:pt>
                <c:pt idx="60">
                  <c:v>198.62194542998506</c:v>
                </c:pt>
                <c:pt idx="61">
                  <c:v>202.54293937462526</c:v>
                </c:pt>
                <c:pt idx="62">
                  <c:v>206.44990021809281</c:v>
                </c:pt>
                <c:pt idx="63">
                  <c:v>210.39065401598319</c:v>
                </c:pt>
                <c:pt idx="64">
                  <c:v>214.37566481766473</c:v>
                </c:pt>
                <c:pt idx="65">
                  <c:v>218.40189625217661</c:v>
                </c:pt>
                <c:pt idx="66">
                  <c:v>222.44446882472749</c:v>
                </c:pt>
                <c:pt idx="67">
                  <c:v>226.48523265682871</c:v>
                </c:pt>
                <c:pt idx="68">
                  <c:v>230.50269997437377</c:v>
                </c:pt>
                <c:pt idx="69">
                  <c:v>234.49727880860905</c:v>
                </c:pt>
                <c:pt idx="70">
                  <c:v>238.47493472757637</c:v>
                </c:pt>
                <c:pt idx="71">
                  <c:v>242.46584736577122</c:v>
                </c:pt>
                <c:pt idx="72">
                  <c:v>246.47389344565909</c:v>
                </c:pt>
                <c:pt idx="73">
                  <c:v>250.50065330827397</c:v>
                </c:pt>
                <c:pt idx="74">
                  <c:v>254.54172490877716</c:v>
                </c:pt>
                <c:pt idx="75">
                  <c:v>258.5778447581352</c:v>
                </c:pt>
                <c:pt idx="76">
                  <c:v>262.59584859781319</c:v>
                </c:pt>
                <c:pt idx="77">
                  <c:v>266.59312070024271</c:v>
                </c:pt>
                <c:pt idx="78">
                  <c:v>270.57692922517083</c:v>
                </c:pt>
                <c:pt idx="79">
                  <c:v>274.57097143139481</c:v>
                </c:pt>
                <c:pt idx="80">
                  <c:v>278.57976014072688</c:v>
                </c:pt>
                <c:pt idx="81">
                  <c:v>282.60586518106106</c:v>
                </c:pt>
                <c:pt idx="82">
                  <c:v>286.64271838499144</c:v>
                </c:pt>
                <c:pt idx="83">
                  <c:v>290.6796140020972</c:v>
                </c:pt>
                <c:pt idx="84">
                  <c:v>294.69896304861555</c:v>
                </c:pt>
                <c:pt idx="85">
                  <c:v>298.69912412081362</c:v>
                </c:pt>
                <c:pt idx="86">
                  <c:v>302.68375208403751</c:v>
                </c:pt>
                <c:pt idx="87">
                  <c:v>306.67855969292384</c:v>
                </c:pt>
                <c:pt idx="88">
                  <c:v>310.6774159157992</c:v>
                </c:pt>
                <c:pt idx="89">
                  <c:v>314.67333010005228</c:v>
                </c:pt>
                <c:pt idx="90">
                  <c:v>318.66313918453352</c:v>
                </c:pt>
                <c:pt idx="91">
                  <c:v>322.64741364303285</c:v>
                </c:pt>
                <c:pt idx="92">
                  <c:v>326.61975388018936</c:v>
                </c:pt>
                <c:pt idx="93">
                  <c:v>330.57882043579292</c:v>
                </c:pt>
                <c:pt idx="94">
                  <c:v>334.52584571934881</c:v>
                </c:pt>
                <c:pt idx="95">
                  <c:v>338.48826228248805</c:v>
                </c:pt>
                <c:pt idx="96">
                  <c:v>342.47105076141798</c:v>
                </c:pt>
                <c:pt idx="97">
                  <c:v>346.46636704918592</c:v>
                </c:pt>
                <c:pt idx="98">
                  <c:v>350.47067762981624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31672"/>
        <c:axId val="7926303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Alt2b_85_HF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2.0219677966209906</c:v>
                      </c:pt>
                      <c:pt idx="1">
                        <c:v>2.1029142573649442</c:v>
                      </c:pt>
                      <c:pt idx="2">
                        <c:v>2.1900798013195963</c:v>
                      </c:pt>
                      <c:pt idx="3">
                        <c:v>2.2340143393603538</c:v>
                      </c:pt>
                      <c:pt idx="4">
                        <c:v>2.235578182611651</c:v>
                      </c:pt>
                      <c:pt idx="5">
                        <c:v>2.2422429670719879</c:v>
                      </c:pt>
                      <c:pt idx="6">
                        <c:v>2.2518542269305994</c:v>
                      </c:pt>
                      <c:pt idx="7">
                        <c:v>2.3317321860901687</c:v>
                      </c:pt>
                      <c:pt idx="8">
                        <c:v>2.4421186202874288</c:v>
                      </c:pt>
                      <c:pt idx="9">
                        <c:v>2.5586554277005158</c:v>
                      </c:pt>
                      <c:pt idx="10">
                        <c:v>2.6577460909543493</c:v>
                      </c:pt>
                      <c:pt idx="11">
                        <c:v>2.707769909034214</c:v>
                      </c:pt>
                      <c:pt idx="12">
                        <c:v>2.7387021073149755</c:v>
                      </c:pt>
                      <c:pt idx="13">
                        <c:v>2.7589942707343287</c:v>
                      </c:pt>
                      <c:pt idx="14">
                        <c:v>2.7964657579107439</c:v>
                      </c:pt>
                      <c:pt idx="15">
                        <c:v>2.9001533791105181</c:v>
                      </c:pt>
                      <c:pt idx="16">
                        <c:v>2.9933138175829792</c:v>
                      </c:pt>
                      <c:pt idx="17">
                        <c:v>3.0800659274975843</c:v>
                      </c:pt>
                      <c:pt idx="18">
                        <c:v>3.14586722663894</c:v>
                      </c:pt>
                      <c:pt idx="19">
                        <c:v>3.1706753505025786</c:v>
                      </c:pt>
                      <c:pt idx="20">
                        <c:v>3.1608109282429062</c:v>
                      </c:pt>
                      <c:pt idx="21">
                        <c:v>3.1573476043498809</c:v>
                      </c:pt>
                      <c:pt idx="22">
                        <c:v>3.1800079752015598</c:v>
                      </c:pt>
                      <c:pt idx="23">
                        <c:v>3.2518986885550234</c:v>
                      </c:pt>
                      <c:pt idx="24">
                        <c:v>3.2826863952226826</c:v>
                      </c:pt>
                      <c:pt idx="25">
                        <c:v>3.359118908388222</c:v>
                      </c:pt>
                      <c:pt idx="26">
                        <c:v>3.4212815196122457</c:v>
                      </c:pt>
                      <c:pt idx="27">
                        <c:v>3.4348495131922081</c:v>
                      </c:pt>
                      <c:pt idx="28">
                        <c:v>3.4002135651890293</c:v>
                      </c:pt>
                      <c:pt idx="29">
                        <c:v>3.4002135651890293</c:v>
                      </c:pt>
                      <c:pt idx="30">
                        <c:v>3.4011291081510624</c:v>
                      </c:pt>
                      <c:pt idx="31">
                        <c:v>3.4788929956152503</c:v>
                      </c:pt>
                      <c:pt idx="32">
                        <c:v>3.5822197717075657</c:v>
                      </c:pt>
                      <c:pt idx="33">
                        <c:v>3.6986269007415578</c:v>
                      </c:pt>
                      <c:pt idx="34">
                        <c:v>3.7990124818301818</c:v>
                      </c:pt>
                      <c:pt idx="35">
                        <c:v>3.8074814853348649</c:v>
                      </c:pt>
                      <c:pt idx="36">
                        <c:v>3.7383249935546199</c:v>
                      </c:pt>
                      <c:pt idx="37">
                        <c:v>3.6808441890861068</c:v>
                      </c:pt>
                      <c:pt idx="38">
                        <c:v>3.644737167545038</c:v>
                      </c:pt>
                      <c:pt idx="39">
                        <c:v>3.6821667597110435</c:v>
                      </c:pt>
                      <c:pt idx="40">
                        <c:v>3.7345275941301601</c:v>
                      </c:pt>
                      <c:pt idx="41">
                        <c:v>3.7707791222014881</c:v>
                      </c:pt>
                      <c:pt idx="42">
                        <c:v>3.7885720442390229</c:v>
                      </c:pt>
                      <c:pt idx="43">
                        <c:v>3.7735612747439857</c:v>
                      </c:pt>
                      <c:pt idx="44">
                        <c:v>3.7538003110366649</c:v>
                      </c:pt>
                      <c:pt idx="45">
                        <c:v>3.7452254394975877</c:v>
                      </c:pt>
                      <c:pt idx="46">
                        <c:v>3.7710270786998001</c:v>
                      </c:pt>
                      <c:pt idx="47">
                        <c:v>3.8751515740770253</c:v>
                      </c:pt>
                      <c:pt idx="48">
                        <c:v>3.9815434980670719</c:v>
                      </c:pt>
                      <c:pt idx="49">
                        <c:v>4.0781992535294442</c:v>
                      </c:pt>
                      <c:pt idx="50">
                        <c:v>4.1317243868484965</c:v>
                      </c:pt>
                      <c:pt idx="51">
                        <c:v>4.143692292466354</c:v>
                      </c:pt>
                      <c:pt idx="52">
                        <c:v>4.1044220106913025</c:v>
                      </c:pt>
                      <c:pt idx="53">
                        <c:v>4.0606704867035868</c:v>
                      </c:pt>
                      <c:pt idx="54">
                        <c:v>4.0259103863744157</c:v>
                      </c:pt>
                      <c:pt idx="55">
                        <c:v>4.0255107703151873</c:v>
                      </c:pt>
                      <c:pt idx="56">
                        <c:v>4.0475096478239188</c:v>
                      </c:pt>
                      <c:pt idx="57">
                        <c:v>4.0514988053137051</c:v>
                      </c:pt>
                      <c:pt idx="58">
                        <c:v>4.0539698676119409</c:v>
                      </c:pt>
                      <c:pt idx="59">
                        <c:v>4.0415884886832787</c:v>
                      </c:pt>
                      <c:pt idx="60">
                        <c:v>4.0115491872086846</c:v>
                      </c:pt>
                      <c:pt idx="61">
                        <c:v>3.9816055352844941</c:v>
                      </c:pt>
                      <c:pt idx="62">
                        <c:v>3.9666230084645724</c:v>
                      </c:pt>
                      <c:pt idx="63">
                        <c:v>3.9995939093269381</c:v>
                      </c:pt>
                      <c:pt idx="64">
                        <c:v>4.0429666597704994</c:v>
                      </c:pt>
                      <c:pt idx="65">
                        <c:v>4.0832223646619754</c:v>
                      </c:pt>
                      <c:pt idx="66">
                        <c:v>4.0986025908595147</c:v>
                      </c:pt>
                      <c:pt idx="67">
                        <c:v>4.0958926731400487</c:v>
                      </c:pt>
                      <c:pt idx="68">
                        <c:v>4.0715316970394078</c:v>
                      </c:pt>
                      <c:pt idx="69">
                        <c:v>4.0475998301013858</c:v>
                      </c:pt>
                      <c:pt idx="70">
                        <c:v>4.029664287941527</c:v>
                      </c:pt>
                      <c:pt idx="71">
                        <c:v>4.0418661244035494</c:v>
                      </c:pt>
                      <c:pt idx="72">
                        <c:v>4.0579291946551548</c:v>
                      </c:pt>
                      <c:pt idx="73">
                        <c:v>4.0755459333803872</c:v>
                      </c:pt>
                      <c:pt idx="74">
                        <c:v>4.0888577738951852</c:v>
                      </c:pt>
                      <c:pt idx="75">
                        <c:v>4.0830837484722515</c:v>
                      </c:pt>
                      <c:pt idx="76">
                        <c:v>4.0642412783216235</c:v>
                      </c:pt>
                      <c:pt idx="77">
                        <c:v>4.0426891268647074</c:v>
                      </c:pt>
                      <c:pt idx="78">
                        <c:v>4.0284699703081843</c:v>
                      </c:pt>
                      <c:pt idx="79">
                        <c:v>4.0378296183188134</c:v>
                      </c:pt>
                      <c:pt idx="80">
                        <c:v>4.0514517284208518</c:v>
                      </c:pt>
                      <c:pt idx="81">
                        <c:v>4.0676116250039431</c:v>
                      </c:pt>
                      <c:pt idx="82">
                        <c:v>4.0773401520432291</c:v>
                      </c:pt>
                      <c:pt idx="83">
                        <c:v>4.0768240554320041</c:v>
                      </c:pt>
                      <c:pt idx="84">
                        <c:v>4.0587694306380104</c:v>
                      </c:pt>
                      <c:pt idx="85">
                        <c:v>4.039053910386853</c:v>
                      </c:pt>
                      <c:pt idx="86">
                        <c:v>4.0230061890263391</c:v>
                      </c:pt>
                      <c:pt idx="87">
                        <c:v>4.0326092365354977</c:v>
                      </c:pt>
                      <c:pt idx="88">
                        <c:v>4.0359488828881958</c:v>
                      </c:pt>
                      <c:pt idx="89">
                        <c:v>4.0323827887185733</c:v>
                      </c:pt>
                      <c:pt idx="90">
                        <c:v>4.0257760950284069</c:v>
                      </c:pt>
                      <c:pt idx="91">
                        <c:v>4.0197865906405177</c:v>
                      </c:pt>
                      <c:pt idx="92">
                        <c:v>4.0074506801400238</c:v>
                      </c:pt>
                      <c:pt idx="93">
                        <c:v>3.9937686727513753</c:v>
                      </c:pt>
                      <c:pt idx="94">
                        <c:v>3.9812311580880686</c:v>
                      </c:pt>
                      <c:pt idx="95">
                        <c:v>3.9961512620583863</c:v>
                      </c:pt>
                      <c:pt idx="96">
                        <c:v>4.0157937538311481</c:v>
                      </c:pt>
                      <c:pt idx="97">
                        <c:v>4.0157937538311481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1F85-4563-80C3-5A0D64E1BB2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Alt2b_85_HF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5.1687447143595891E-4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F85-4563-80C3-5A0D64E1BB2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Alt2b_85_MF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1.8908493854264632</c:v>
                      </c:pt>
                      <c:pt idx="1">
                        <c:v>1.9756152214891014</c:v>
                      </c:pt>
                      <c:pt idx="2">
                        <c:v>2.066384062569194</c:v>
                      </c:pt>
                      <c:pt idx="3">
                        <c:v>2.1129526262133109</c:v>
                      </c:pt>
                      <c:pt idx="4">
                        <c:v>2.116451208523412</c:v>
                      </c:pt>
                      <c:pt idx="5">
                        <c:v>2.1251066373876104</c:v>
                      </c:pt>
                      <c:pt idx="6">
                        <c:v>2.1364755464286631</c:v>
                      </c:pt>
                      <c:pt idx="7">
                        <c:v>2.2179569332669589</c:v>
                      </c:pt>
                      <c:pt idx="8">
                        <c:v>2.3304235475668418</c:v>
                      </c:pt>
                      <c:pt idx="9">
                        <c:v>2.4494706401929149</c:v>
                      </c:pt>
                      <c:pt idx="10">
                        <c:v>2.5508373024112183</c:v>
                      </c:pt>
                      <c:pt idx="11">
                        <c:v>2.6040776282145308</c:v>
                      </c:pt>
                      <c:pt idx="12">
                        <c:v>2.6386151718733726</c:v>
                      </c:pt>
                      <c:pt idx="13">
                        <c:v>2.6614291758320467</c:v>
                      </c:pt>
                      <c:pt idx="14">
                        <c:v>2.7012666030966277</c:v>
                      </c:pt>
                      <c:pt idx="15">
                        <c:v>2.8072282713128387</c:v>
                      </c:pt>
                      <c:pt idx="16">
                        <c:v>2.9021171894785227</c:v>
                      </c:pt>
                      <c:pt idx="17">
                        <c:v>2.9904352355803661</c:v>
                      </c:pt>
                      <c:pt idx="18">
                        <c:v>3.0581213591701299</c:v>
                      </c:pt>
                      <c:pt idx="19">
                        <c:v>3.0855132004402495</c:v>
                      </c:pt>
                      <c:pt idx="20">
                        <c:v>3.0777182737929065</c:v>
                      </c:pt>
                      <c:pt idx="21">
                        <c:v>3.0759665053319503</c:v>
                      </c:pt>
                      <c:pt idx="22">
                        <c:v>3.1005963085692718</c:v>
                      </c:pt>
                      <c:pt idx="23">
                        <c:v>3.1743089600830552</c:v>
                      </c:pt>
                      <c:pt idx="24">
                        <c:v>3.2071757171015793</c:v>
                      </c:pt>
                      <c:pt idx="25">
                        <c:v>3.2855416908945827</c:v>
                      </c:pt>
                      <c:pt idx="26">
                        <c:v>3.3496027226587421</c:v>
                      </c:pt>
                      <c:pt idx="27">
                        <c:v>3.3639973129500853</c:v>
                      </c:pt>
                      <c:pt idx="28">
                        <c:v>3.3212302054509104</c:v>
                      </c:pt>
                      <c:pt idx="29">
                        <c:v>3.3212302054509104</c:v>
                      </c:pt>
                      <c:pt idx="30">
                        <c:v>3.3116217867814122</c:v>
                      </c:pt>
                      <c:pt idx="31">
                        <c:v>3.378574556493215</c:v>
                      </c:pt>
                      <c:pt idx="32">
                        <c:v>3.4747811849540318</c:v>
                      </c:pt>
                      <c:pt idx="33">
                        <c:v>3.5886530985469789</c:v>
                      </c:pt>
                      <c:pt idx="34">
                        <c:v>3.6896052202031604</c:v>
                      </c:pt>
                      <c:pt idx="35">
                        <c:v>3.7000392591677835</c:v>
                      </c:pt>
                      <c:pt idx="36">
                        <c:v>3.6350955703600545</c:v>
                      </c:pt>
                      <c:pt idx="37">
                        <c:v>3.5820175818835183</c:v>
                      </c:pt>
                      <c:pt idx="38">
                        <c:v>3.5498855588055824</c:v>
                      </c:pt>
                      <c:pt idx="39">
                        <c:v>3.5915256634067974</c:v>
                      </c:pt>
                      <c:pt idx="40">
                        <c:v>3.6481000916159938</c:v>
                      </c:pt>
                      <c:pt idx="41">
                        <c:v>3.6889667334370397</c:v>
                      </c:pt>
                      <c:pt idx="42">
                        <c:v>3.711481166924961</c:v>
                      </c:pt>
                      <c:pt idx="43">
                        <c:v>3.7008945280713599</c:v>
                      </c:pt>
                      <c:pt idx="44">
                        <c:v>3.685212385729852</c:v>
                      </c:pt>
                      <c:pt idx="45">
                        <c:v>3.6804964863257905</c:v>
                      </c:pt>
                      <c:pt idx="46">
                        <c:v>3.7097839056975013</c:v>
                      </c:pt>
                      <c:pt idx="47">
                        <c:v>3.8167108626338191</c:v>
                      </c:pt>
                      <c:pt idx="48">
                        <c:v>3.9259707502934194</c:v>
                      </c:pt>
                      <c:pt idx="49">
                        <c:v>4.0253488672815303</c:v>
                      </c:pt>
                      <c:pt idx="50">
                        <c:v>4.0818421025771681</c:v>
                      </c:pt>
                      <c:pt idx="51">
                        <c:v>4.0958616079553831</c:v>
                      </c:pt>
                      <c:pt idx="52">
                        <c:v>4.0578971363312251</c:v>
                      </c:pt>
                      <c:pt idx="53">
                        <c:v>4.0153703916414569</c:v>
                      </c:pt>
                      <c:pt idx="54">
                        <c:v>3.9816949525627705</c:v>
                      </c:pt>
                      <c:pt idx="55">
                        <c:v>3.9823092614913671</c:v>
                      </c:pt>
                      <c:pt idx="56">
                        <c:v>4.0054135255160848</c:v>
                      </c:pt>
                      <c:pt idx="57">
                        <c:v>4.0114470461822895</c:v>
                      </c:pt>
                      <c:pt idx="58">
                        <c:v>4.0158653640646467</c:v>
                      </c:pt>
                      <c:pt idx="59">
                        <c:v>4.0048921737346364</c:v>
                      </c:pt>
                      <c:pt idx="60">
                        <c:v>3.975756550086647</c:v>
                      </c:pt>
                      <c:pt idx="61">
                        <c:v>3.9466446860168443</c:v>
                      </c:pt>
                      <c:pt idx="62">
                        <c:v>3.9323690454405757</c:v>
                      </c:pt>
                      <c:pt idx="63">
                        <c:v>3.9659666789287442</c:v>
                      </c:pt>
                      <c:pt idx="64">
                        <c:v>4.009991019531542</c:v>
                      </c:pt>
                      <c:pt idx="65">
                        <c:v>4.0509312765532179</c:v>
                      </c:pt>
                      <c:pt idx="66">
                        <c:v>4.0669801826268026</c:v>
                      </c:pt>
                      <c:pt idx="67">
                        <c:v>4.06489300945303</c:v>
                      </c:pt>
                      <c:pt idx="68">
                        <c:v>4.0412340537599825</c:v>
                      </c:pt>
                      <c:pt idx="69">
                        <c:v>4.0179812610618821</c:v>
                      </c:pt>
                      <c:pt idx="70">
                        <c:v>4.0006984388029361</c:v>
                      </c:pt>
                      <c:pt idx="71">
                        <c:v>4.0135670754381625</c:v>
                      </c:pt>
                      <c:pt idx="72">
                        <c:v>4.0302971520046453</c:v>
                      </c:pt>
                      <c:pt idx="73">
                        <c:v>4.0485879684295512</c:v>
                      </c:pt>
                      <c:pt idx="74">
                        <c:v>4.0625139071049947</c:v>
                      </c:pt>
                      <c:pt idx="75">
                        <c:v>4.0572517949147375</c:v>
                      </c:pt>
                      <c:pt idx="76">
                        <c:v>4.0388645418417459</c:v>
                      </c:pt>
                      <c:pt idx="77">
                        <c:v>4.0178152123680917</c:v>
                      </c:pt>
                      <c:pt idx="78">
                        <c:v>4.0040596919648817</c:v>
                      </c:pt>
                      <c:pt idx="79">
                        <c:v>4.0139437656624057</c:v>
                      </c:pt>
                      <c:pt idx="80">
                        <c:v>4.0282210458772179</c:v>
                      </c:pt>
                      <c:pt idx="81">
                        <c:v>4.0450487230111127</c:v>
                      </c:pt>
                      <c:pt idx="82">
                        <c:v>4.0553672862832268</c:v>
                      </c:pt>
                      <c:pt idx="83">
                        <c:v>4.0551915355723791</c:v>
                      </c:pt>
                      <c:pt idx="84">
                        <c:v>4.0374485797499071</c:v>
                      </c:pt>
                      <c:pt idx="85">
                        <c:v>4.0180537758229526</c:v>
                      </c:pt>
                      <c:pt idx="86">
                        <c:v>4.0023181585573173</c:v>
                      </c:pt>
                      <c:pt idx="87">
                        <c:v>4.0122647592013418</c:v>
                      </c:pt>
                      <c:pt idx="88">
                        <c:v>4.0160161268839021</c:v>
                      </c:pt>
                      <c:pt idx="89">
                        <c:v>4.0128146364476365</c:v>
                      </c:pt>
                      <c:pt idx="90">
                        <c:v>4.0065060530432692</c:v>
                      </c:pt>
                      <c:pt idx="91">
                        <c:v>4.0007884184909432</c:v>
                      </c:pt>
                      <c:pt idx="92">
                        <c:v>3.9886950333018549</c:v>
                      </c:pt>
                      <c:pt idx="93">
                        <c:v>3.9752579893216788</c:v>
                      </c:pt>
                      <c:pt idx="94">
                        <c:v>3.9630101333636674</c:v>
                      </c:pt>
                      <c:pt idx="95">
                        <c:v>3.9782053405594509</c:v>
                      </c:pt>
                      <c:pt idx="96">
                        <c:v>3.9982569423769476</c:v>
                      </c:pt>
                      <c:pt idx="97">
                        <c:v>4.0103739119041331</c:v>
                      </c:pt>
                      <c:pt idx="98">
                        <c:v>4.0190205860189696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F85-4563-80C3-5A0D64E1BB2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Alt2b_85_MF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5.0606767134775226E-4</c:v>
                      </c:pt>
                      <c:pt idx="98">
                        <c:v>4.956744694368751E-4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F85-4563-80C3-5A0D64E1BB2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Alt2b_85_LF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1.7470890409934308</c:v>
                      </c:pt>
                      <c:pt idx="1">
                        <c:v>1.8358857455615698</c:v>
                      </c:pt>
                      <c:pt idx="2">
                        <c:v>1.9304833400503165</c:v>
                      </c:pt>
                      <c:pt idx="3">
                        <c:v>1.979873943172386</c:v>
                      </c:pt>
                      <c:pt idx="4">
                        <c:v>1.9854372080825133</c:v>
                      </c:pt>
                      <c:pt idx="5">
                        <c:v>1.9962793058145401</c:v>
                      </c:pt>
                      <c:pt idx="6">
                        <c:v>2.0096005636574299</c:v>
                      </c:pt>
                      <c:pt idx="7">
                        <c:v>2.0928397684010269</c:v>
                      </c:pt>
                      <c:pt idx="8">
                        <c:v>2.207566990895049</c:v>
                      </c:pt>
                      <c:pt idx="9">
                        <c:v>2.3293634207746576</c:v>
                      </c:pt>
                      <c:pt idx="10">
                        <c:v>2.4331802557604103</c:v>
                      </c:pt>
                      <c:pt idx="11">
                        <c:v>2.4898724247575856</c:v>
                      </c:pt>
                      <c:pt idx="12">
                        <c:v>2.528301904878401</c:v>
                      </c:pt>
                      <c:pt idx="13">
                        <c:v>2.5538502328891122</c:v>
                      </c:pt>
                      <c:pt idx="14">
                        <c:v>2.5962518852961649</c:v>
                      </c:pt>
                      <c:pt idx="15">
                        <c:v>2.7046796861936171</c:v>
                      </c:pt>
                      <c:pt idx="16">
                        <c:v>2.8014498637816687</c:v>
                      </c:pt>
                      <c:pt idx="17">
                        <c:v>2.8914726289991846</c:v>
                      </c:pt>
                      <c:pt idx="18">
                        <c:v>2.9612206944714421</c:v>
                      </c:pt>
                      <c:pt idx="19">
                        <c:v>2.9914298835483519</c:v>
                      </c:pt>
                      <c:pt idx="20">
                        <c:v>2.9858858157907981</c:v>
                      </c:pt>
                      <c:pt idx="21">
                        <c:v>2.9860040449653336</c:v>
                      </c:pt>
                      <c:pt idx="22">
                        <c:v>3.0127940658487629</c:v>
                      </c:pt>
                      <c:pt idx="23">
                        <c:v>3.0884815498241656</c:v>
                      </c:pt>
                      <c:pt idx="24">
                        <c:v>3.1236092262650921</c:v>
                      </c:pt>
                      <c:pt idx="25">
                        <c:v>3.2040858965758341</c:v>
                      </c:pt>
                      <c:pt idx="26">
                        <c:v>3.2702147728474955</c:v>
                      </c:pt>
                      <c:pt idx="27">
                        <c:v>3.2854573549046049</c:v>
                      </c:pt>
                      <c:pt idx="28">
                        <c:v>3.2331850196283471</c:v>
                      </c:pt>
                      <c:pt idx="29">
                        <c:v>3.2331850196283471</c:v>
                      </c:pt>
                      <c:pt idx="30">
                        <c:v>3.2114575909655767</c:v>
                      </c:pt>
                      <c:pt idx="31">
                        <c:v>3.2659380320684952</c:v>
                      </c:pt>
                      <c:pt idx="32">
                        <c:v>3.353806378718152</c:v>
                      </c:pt>
                      <c:pt idx="33">
                        <c:v>3.4645610211086226</c:v>
                      </c:pt>
                      <c:pt idx="34">
                        <c:v>3.5660058025609773</c:v>
                      </c:pt>
                      <c:pt idx="35">
                        <c:v>3.5785683100142314</c:v>
                      </c:pt>
                      <c:pt idx="36">
                        <c:v>3.5182849193215593</c:v>
                      </c:pt>
                      <c:pt idx="37">
                        <c:v>3.4701067577851088</c:v>
                      </c:pt>
                      <c:pt idx="38">
                        <c:v>3.442403546656255</c:v>
                      </c:pt>
                      <c:pt idx="39">
                        <c:v>3.4887382231260444</c:v>
                      </c:pt>
                      <c:pt idx="40">
                        <c:v>3.5500161787519953</c:v>
                      </c:pt>
                      <c:pt idx="41">
                        <c:v>3.5960329448273471</c:v>
                      </c:pt>
                      <c:pt idx="42">
                        <c:v>3.6238264571089882</c:v>
                      </c:pt>
                      <c:pt idx="43">
                        <c:v>3.61820072556459</c:v>
                      </c:pt>
                      <c:pt idx="44">
                        <c:v>3.6070961185495256</c:v>
                      </c:pt>
                      <c:pt idx="45">
                        <c:v>3.6067104497045412</c:v>
                      </c:pt>
                      <c:pt idx="46">
                        <c:v>3.6399081536585762</c:v>
                      </c:pt>
                      <c:pt idx="47">
                        <c:v>3.749979696825033</c:v>
                      </c:pt>
                      <c:pt idx="48">
                        <c:v>3.8624602152355818</c:v>
                      </c:pt>
                      <c:pt idx="49">
                        <c:v>3.9648963208746011</c:v>
                      </c:pt>
                      <c:pt idx="50">
                        <c:v>4.0247473904135838</c:v>
                      </c:pt>
                      <c:pt idx="51">
                        <c:v>4.0410938514796584</c:v>
                      </c:pt>
                      <c:pt idx="52">
                        <c:v>4.0046238516872092</c:v>
                      </c:pt>
                      <c:pt idx="53">
                        <c:v>3.9635027548014889</c:v>
                      </c:pt>
                      <c:pt idx="54">
                        <c:v>3.9310766133149664</c:v>
                      </c:pt>
                      <c:pt idx="55">
                        <c:v>3.9328597130210863</c:v>
                      </c:pt>
                      <c:pt idx="56">
                        <c:v>3.9572352036661789</c:v>
                      </c:pt>
                      <c:pt idx="57">
                        <c:v>3.9655940943049961</c:v>
                      </c:pt>
                      <c:pt idx="58">
                        <c:v>3.9722256240611373</c:v>
                      </c:pt>
                      <c:pt idx="59">
                        <c:v>3.9628566756189239</c:v>
                      </c:pt>
                      <c:pt idx="60">
                        <c:v>3.9347548916408117</c:v>
                      </c:pt>
                      <c:pt idx="61">
                        <c:v>3.9065958921639212</c:v>
                      </c:pt>
                      <c:pt idx="62">
                        <c:v>3.893131878699899</c:v>
                      </c:pt>
                      <c:pt idx="63">
                        <c:v>3.9274501442809728</c:v>
                      </c:pt>
                      <c:pt idx="64">
                        <c:v>3.9722228570149545</c:v>
                      </c:pt>
                      <c:pt idx="65">
                        <c:v>4.0139477856909167</c:v>
                      </c:pt>
                      <c:pt idx="66">
                        <c:v>4.0307624864385447</c:v>
                      </c:pt>
                      <c:pt idx="67">
                        <c:v>4.0293885204540079</c:v>
                      </c:pt>
                      <c:pt idx="68">
                        <c:v>4.0065317369466458</c:v>
                      </c:pt>
                      <c:pt idx="69">
                        <c:v>3.9840551881123081</c:v>
                      </c:pt>
                      <c:pt idx="70">
                        <c:v>3.9675182062307242</c:v>
                      </c:pt>
                      <c:pt idx="71">
                        <c:v>3.9811485412316321</c:v>
                      </c:pt>
                      <c:pt idx="72">
                        <c:v>3.9986400090190437</c:v>
                      </c:pt>
                      <c:pt idx="73">
                        <c:v>4.0177000523686246</c:v>
                      </c:pt>
                      <c:pt idx="74">
                        <c:v>4.032327104987238</c:v>
                      </c:pt>
                      <c:pt idx="75">
                        <c:v>4.0276503691940562</c:v>
                      </c:pt>
                      <c:pt idx="76">
                        <c:v>4.0097847671223104</c:v>
                      </c:pt>
                      <c:pt idx="77">
                        <c:v>3.9893098652538468</c:v>
                      </c:pt>
                      <c:pt idx="78">
                        <c:v>3.9760855705580216</c:v>
                      </c:pt>
                      <c:pt idx="79">
                        <c:v>3.9865688041225833</c:v>
                      </c:pt>
                      <c:pt idx="80">
                        <c:v>4.0015936497850451</c:v>
                      </c:pt>
                      <c:pt idx="81">
                        <c:v>4.01918341544288</c:v>
                      </c:pt>
                      <c:pt idx="82">
                        <c:v>4.0301756878896526</c:v>
                      </c:pt>
                      <c:pt idx="83">
                        <c:v>4.030389536426167</c:v>
                      </c:pt>
                      <c:pt idx="84">
                        <c:v>4.0130028253223511</c:v>
                      </c:pt>
                      <c:pt idx="85">
                        <c:v>3.9939740635412577</c:v>
                      </c:pt>
                      <c:pt idx="86">
                        <c:v>3.9785941224142363</c:v>
                      </c:pt>
                      <c:pt idx="87">
                        <c:v>3.9889317042350085</c:v>
                      </c:pt>
                      <c:pt idx="88">
                        <c:v>3.9931512926215027</c:v>
                      </c:pt>
                      <c:pt idx="89">
                        <c:v>3.9903639354322236</c:v>
                      </c:pt>
                      <c:pt idx="90">
                        <c:v>3.9843931069629246</c:v>
                      </c:pt>
                      <c:pt idx="91">
                        <c:v>3.9789832027528895</c:v>
                      </c:pt>
                      <c:pt idx="92">
                        <c:v>3.9671642510499074</c:v>
                      </c:pt>
                      <c:pt idx="93">
                        <c:v>3.9540040424470582</c:v>
                      </c:pt>
                      <c:pt idx="94">
                        <c:v>3.9420845540899192</c:v>
                      </c:pt>
                      <c:pt idx="95">
                        <c:v>3.9575917077243727</c:v>
                      </c:pt>
                      <c:pt idx="96">
                        <c:v>3.9781083054933815</c:v>
                      </c:pt>
                      <c:pt idx="97">
                        <c:v>3.9907994076159863</c:v>
                      </c:pt>
                      <c:pt idx="98">
                        <c:v>3.9999355351032748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F85-4563-80C3-5A0D64E1BB2D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Alt2b_85_LF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5.0606767134775226E-4</c:v>
                      </c:pt>
                      <c:pt idx="98">
                        <c:v>4.956744694368751E-4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F85-4563-80C3-5A0D64E1BB2D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Alt2b_85_H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2.185739676634026</c:v>
                      </c:pt>
                      <c:pt idx="1">
                        <c:v>2.2619878095611541</c:v>
                      </c:pt>
                      <c:pt idx="2">
                        <c:v>2.3445657744562118</c:v>
                      </c:pt>
                      <c:pt idx="3">
                        <c:v>2.3851007892822977</c:v>
                      </c:pt>
                      <c:pt idx="4">
                        <c:v>2.3840901770463572</c:v>
                      </c:pt>
                      <c:pt idx="5">
                        <c:v>2.3884377939905184</c:v>
                      </c:pt>
                      <c:pt idx="6">
                        <c:v>2.3960837987161696</c:v>
                      </c:pt>
                      <c:pt idx="7">
                        <c:v>2.4740363932139227</c:v>
                      </c:pt>
                      <c:pt idx="8">
                        <c:v>2.5818928478672389</c:v>
                      </c:pt>
                      <c:pt idx="9">
                        <c:v>2.6952572983825669</c:v>
                      </c:pt>
                      <c:pt idx="10">
                        <c:v>2.7914324016589935</c:v>
                      </c:pt>
                      <c:pt idx="11">
                        <c:v>2.8373625114001384</c:v>
                      </c:pt>
                      <c:pt idx="12">
                        <c:v>2.8637144561839198</c:v>
                      </c:pt>
                      <c:pt idx="13">
                        <c:v>2.8807999133538265</c:v>
                      </c:pt>
                      <c:pt idx="14">
                        <c:v>2.9152461635278519</c:v>
                      </c:pt>
                      <c:pt idx="15">
                        <c:v>3.0160394714968541</c:v>
                      </c:pt>
                      <c:pt idx="16">
                        <c:v>3.1070228706291352</c:v>
                      </c:pt>
                      <c:pt idx="17">
                        <c:v>3.1918375145792561</c:v>
                      </c:pt>
                      <c:pt idx="18">
                        <c:v>3.2552560031499662</c:v>
                      </c:pt>
                      <c:pt idx="19">
                        <c:v>3.2767870196320339</c:v>
                      </c:pt>
                      <c:pt idx="20">
                        <c:v>3.2643389873387503</c:v>
                      </c:pt>
                      <c:pt idx="21">
                        <c:v>3.2587528526756953</c:v>
                      </c:pt>
                      <c:pt idx="22">
                        <c:v>3.2789414072866485</c:v>
                      </c:pt>
                      <c:pt idx="23">
                        <c:v>3.3485421002212687</c:v>
                      </c:pt>
                      <c:pt idx="24">
                        <c:v>3.3767312678661452</c:v>
                      </c:pt>
                      <c:pt idx="25">
                        <c:v>3.4507122678962605</c:v>
                      </c:pt>
                      <c:pt idx="26">
                        <c:v>3.5101055358355597</c:v>
                      </c:pt>
                      <c:pt idx="27">
                        <c:v>3.520525532746595</c:v>
                      </c:pt>
                      <c:pt idx="28">
                        <c:v>3.4748804716469834</c:v>
                      </c:pt>
                      <c:pt idx="29">
                        <c:v>3.4748804716469834</c:v>
                      </c:pt>
                      <c:pt idx="30">
                        <c:v>3.4681927490390474</c:v>
                      </c:pt>
                      <c:pt idx="31">
                        <c:v>3.5382186886714146</c:v>
                      </c:pt>
                      <c:pt idx="32">
                        <c:v>3.6350502983967048</c:v>
                      </c:pt>
                      <c:pt idx="33">
                        <c:v>3.7468596885255754</c:v>
                      </c:pt>
                      <c:pt idx="34">
                        <c:v>3.8442952854490433</c:v>
                      </c:pt>
                      <c:pt idx="35">
                        <c:v>3.8508839829999859</c:v>
                      </c:pt>
                      <c:pt idx="36">
                        <c:v>3.7796530507509858</c:v>
                      </c:pt>
                      <c:pt idx="37">
                        <c:v>3.7202909200560517</c:v>
                      </c:pt>
                      <c:pt idx="38">
                        <c:v>3.6825557093883012</c:v>
                      </c:pt>
                      <c:pt idx="39">
                        <c:v>3.7182858509495165</c:v>
                      </c:pt>
                      <c:pt idx="40">
                        <c:v>3.7689436220299108</c:v>
                      </c:pt>
                      <c:pt idx="41">
                        <c:v>3.803323770118157</c:v>
                      </c:pt>
                      <c:pt idx="42">
                        <c:v>3.8192003889022912</c:v>
                      </c:pt>
                      <c:pt idx="43">
                        <c:v>3.8023976003872857</c:v>
                      </c:pt>
                      <c:pt idx="44">
                        <c:v>3.7809882040527429</c:v>
                      </c:pt>
                      <c:pt idx="45">
                        <c:v>3.7708505381224038</c:v>
                      </c:pt>
                      <c:pt idx="46">
                        <c:v>3.7952295429963869</c:v>
                      </c:pt>
                      <c:pt idx="47">
                        <c:v>3.8981924211225953</c:v>
                      </c:pt>
                      <c:pt idx="48">
                        <c:v>4.0033882100269675</c:v>
                      </c:pt>
                      <c:pt idx="49">
                        <c:v>4.0989029398364156</c:v>
                      </c:pt>
                      <c:pt idx="50">
                        <c:v>4.1511837442943493</c:v>
                      </c:pt>
                      <c:pt idx="51">
                        <c:v>4.1622609809288535</c:v>
                      </c:pt>
                      <c:pt idx="52">
                        <c:v>4.1223750160484576</c:v>
                      </c:pt>
                      <c:pt idx="53">
                        <c:v>4.0780128672018128</c:v>
                      </c:pt>
                      <c:pt idx="54">
                        <c:v>4.0426675809232542</c:v>
                      </c:pt>
                      <c:pt idx="55">
                        <c:v>4.0416839787685825</c:v>
                      </c:pt>
                      <c:pt idx="56">
                        <c:v>4.0630454143042893</c:v>
                      </c:pt>
                      <c:pt idx="57">
                        <c:v>4.0660477516155584</c:v>
                      </c:pt>
                      <c:pt idx="58">
                        <c:v>4.0675849301163272</c:v>
                      </c:pt>
                      <c:pt idx="59">
                        <c:v>4.0544764382171508</c:v>
                      </c:pt>
                      <c:pt idx="60">
                        <c:v>4.0238929433050936</c:v>
                      </c:pt>
                      <c:pt idx="61">
                        <c:v>3.9934333654085976</c:v>
                      </c:pt>
                      <c:pt idx="62">
                        <c:v>3.9779832193025535</c:v>
                      </c:pt>
                      <c:pt idx="63">
                        <c:v>4.010522571197022</c:v>
                      </c:pt>
                      <c:pt idx="64">
                        <c:v>4.0534707975593536</c:v>
                      </c:pt>
                      <c:pt idx="65">
                        <c:v>4.0933116357603696</c:v>
                      </c:pt>
                      <c:pt idx="66">
                        <c:v>4.1083021496416778</c:v>
                      </c:pt>
                      <c:pt idx="67">
                        <c:v>4.105234503088699</c:v>
                      </c:pt>
                      <c:pt idx="68">
                        <c:v>4.080511812024727</c:v>
                      </c:pt>
                      <c:pt idx="69">
                        <c:v>4.056240581899317</c:v>
                      </c:pt>
                      <c:pt idx="70">
                        <c:v>4.0379874726301006</c:v>
                      </c:pt>
                      <c:pt idx="71">
                        <c:v>4.0498812015310879</c:v>
                      </c:pt>
                      <c:pt idx="72">
                        <c:v>4.0656494873509592</c:v>
                      </c:pt>
                      <c:pt idx="73">
                        <c:v>4.0829812998252457</c:v>
                      </c:pt>
                      <c:pt idx="74">
                        <c:v>4.0960336592248439</c:v>
                      </c:pt>
                      <c:pt idx="75">
                        <c:v>4.090033639229028</c:v>
                      </c:pt>
                      <c:pt idx="76">
                        <c:v>4.0709853165905807</c:v>
                      </c:pt>
                      <c:pt idx="77">
                        <c:v>4.0492218902398349</c:v>
                      </c:pt>
                      <c:pt idx="78">
                        <c:v>4.0348060073574992</c:v>
                      </c:pt>
                      <c:pt idx="79">
                        <c:v>4.0439604018661095</c:v>
                      </c:pt>
                      <c:pt idx="80">
                        <c:v>4.057353185603394</c:v>
                      </c:pt>
                      <c:pt idx="81">
                        <c:v>4.0732878907863928</c:v>
                      </c:pt>
                      <c:pt idx="82">
                        <c:v>4.082814912320532</c:v>
                      </c:pt>
                      <c:pt idx="83">
                        <c:v>4.0821584994721878</c:v>
                      </c:pt>
                      <c:pt idx="84">
                        <c:v>4.0639727107541521</c:v>
                      </c:pt>
                      <c:pt idx="85">
                        <c:v>4.0441266124535185</c:v>
                      </c:pt>
                      <c:pt idx="86">
                        <c:v>4.0279533798539546</c:v>
                      </c:pt>
                      <c:pt idx="87">
                        <c:v>4.0374267792387704</c:v>
                      </c:pt>
                      <c:pt idx="88">
                        <c:v>4.0406257278483757</c:v>
                      </c:pt>
                      <c:pt idx="89">
                        <c:v>4.0369325393178608</c:v>
                      </c:pt>
                      <c:pt idx="90">
                        <c:v>4.0302157950996165</c:v>
                      </c:pt>
                      <c:pt idx="91">
                        <c:v>4.024123710023793</c:v>
                      </c:pt>
                      <c:pt idx="92">
                        <c:v>4.0116933656417118</c:v>
                      </c:pt>
                      <c:pt idx="93">
                        <c:v>3.9979185443453971</c:v>
                      </c:pt>
                      <c:pt idx="94">
                        <c:v>3.9852809714708752</c:v>
                      </c:pt>
                      <c:pt idx="95">
                        <c:v>4.0001058612652942</c:v>
                      </c:pt>
                      <c:pt idx="96">
                        <c:v>4.0196293583338667</c:v>
                      </c:pt>
                      <c:pt idx="97">
                        <c:v>4.0196293583338667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F85-4563-80C3-5A0D64E1BB2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Alt2b_85_H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5.1687447143595891E-4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F85-4563-80C3-5A0D64E1BB2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Alt2b_85_M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2.0407274662129642</c:v>
                      </c:pt>
                      <c:pt idx="1">
                        <c:v>2.1213248131405624</c:v>
                      </c:pt>
                      <c:pt idx="2">
                        <c:v>2.2080094999173827</c:v>
                      </c:pt>
                      <c:pt idx="3">
                        <c:v>2.2515444191982952</c:v>
                      </c:pt>
                      <c:pt idx="4">
                        <c:v>2.2527408109756193</c:v>
                      </c:pt>
                      <c:pt idx="5">
                        <c:v>2.259329399970452</c:v>
                      </c:pt>
                      <c:pt idx="6">
                        <c:v>2.2689432311382363</c:v>
                      </c:pt>
                      <c:pt idx="7">
                        <c:v>2.3487001416365598</c:v>
                      </c:pt>
                      <c:pt idx="8">
                        <c:v>2.4588629614883288</c:v>
                      </c:pt>
                      <c:pt idx="9">
                        <c:v>2.5750883918212844</c:v>
                      </c:pt>
                      <c:pt idx="10">
                        <c:v>2.6738589938485613</c:v>
                      </c:pt>
                      <c:pt idx="11">
                        <c:v>2.7234265450292701</c:v>
                      </c:pt>
                      <c:pt idx="12">
                        <c:v>2.7538457658048054</c:v>
                      </c:pt>
                      <c:pt idx="13">
                        <c:v>2.7737654410580581</c:v>
                      </c:pt>
                      <c:pt idx="14">
                        <c:v>2.8108691273147963</c:v>
                      </c:pt>
                      <c:pt idx="15">
                        <c:v>2.9142151582155127</c:v>
                      </c:pt>
                      <c:pt idx="16">
                        <c:v>3.0071335188240904</c:v>
                      </c:pt>
                      <c:pt idx="17">
                        <c:v>3.0936670738429441</c:v>
                      </c:pt>
                      <c:pt idx="18">
                        <c:v>3.1592013230894298</c:v>
                      </c:pt>
                      <c:pt idx="19">
                        <c:v>3.1836410230658987</c:v>
                      </c:pt>
                      <c:pt idx="20">
                        <c:v>3.1735020170464328</c:v>
                      </c:pt>
                      <c:pt idx="21">
                        <c:v>3.1698228959739456</c:v>
                      </c:pt>
                      <c:pt idx="22">
                        <c:v>3.1922181155294691</c:v>
                      </c:pt>
                      <c:pt idx="23">
                        <c:v>3.2638574389431358</c:v>
                      </c:pt>
                      <c:pt idx="24">
                        <c:v>3.2943605772961133</c:v>
                      </c:pt>
                      <c:pt idx="25">
                        <c:v>3.3704938616833759</c:v>
                      </c:pt>
                      <c:pt idx="26">
                        <c:v>3.4320283099115247</c:v>
                      </c:pt>
                      <c:pt idx="27">
                        <c:v>3.4435393152336715</c:v>
                      </c:pt>
                      <c:pt idx="28">
                        <c:v>3.3906138372597545</c:v>
                      </c:pt>
                      <c:pt idx="29">
                        <c:v>3.3906138372597545</c:v>
                      </c:pt>
                      <c:pt idx="30">
                        <c:v>3.3739711991827788</c:v>
                      </c:pt>
                      <c:pt idx="31">
                        <c:v>3.4337789029721049</c:v>
                      </c:pt>
                      <c:pt idx="32">
                        <c:v>3.5239713116660227</c:v>
                      </c:pt>
                      <c:pt idx="33">
                        <c:v>3.6335911682943589</c:v>
                      </c:pt>
                      <c:pt idx="34">
                        <c:v>3.7318264532943766</c:v>
                      </c:pt>
                      <c:pt idx="35">
                        <c:v>3.7405318262084051</c:v>
                      </c:pt>
                      <c:pt idx="36">
                        <c:v>3.6736910288923244</c:v>
                      </c:pt>
                      <c:pt idx="37">
                        <c:v>3.6188863550119232</c:v>
                      </c:pt>
                      <c:pt idx="38">
                        <c:v>3.5852616620563853</c:v>
                      </c:pt>
                      <c:pt idx="39">
                        <c:v>3.6253372613972381</c:v>
                      </c:pt>
                      <c:pt idx="40">
                        <c:v>3.6803446468568728</c:v>
                      </c:pt>
                      <c:pt idx="41">
                        <c:v>3.7194879662839706</c:v>
                      </c:pt>
                      <c:pt idx="42">
                        <c:v>3.740234349727626</c:v>
                      </c:pt>
                      <c:pt idx="43">
                        <c:v>3.727990600138078</c:v>
                      </c:pt>
                      <c:pt idx="44">
                        <c:v>3.71078156051589</c:v>
                      </c:pt>
                      <c:pt idx="45">
                        <c:v>3.704615971537399</c:v>
                      </c:pt>
                      <c:pt idx="46">
                        <c:v>3.7325807243228564</c:v>
                      </c:pt>
                      <c:pt idx="47">
                        <c:v>3.838426236040839</c:v>
                      </c:pt>
                      <c:pt idx="48">
                        <c:v>3.9465718034135677</c:v>
                      </c:pt>
                      <c:pt idx="49">
                        <c:v>4.0448855680094553</c:v>
                      </c:pt>
                      <c:pt idx="50">
                        <c:v>4.1002191090214977</c:v>
                      </c:pt>
                      <c:pt idx="51">
                        <c:v>4.1134054994415425</c:v>
                      </c:pt>
                      <c:pt idx="52">
                        <c:v>4.0748632672455232</c:v>
                      </c:pt>
                      <c:pt idx="53">
                        <c:v>4.0317630173223566</c:v>
                      </c:pt>
                      <c:pt idx="54">
                        <c:v>3.9975375143716034</c:v>
                      </c:pt>
                      <c:pt idx="55">
                        <c:v>3.9976013457283255</c:v>
                      </c:pt>
                      <c:pt idx="56">
                        <c:v>4.0201054651784291</c:v>
                      </c:pt>
                      <c:pt idx="57">
                        <c:v>4.0252128089957289</c:v>
                      </c:pt>
                      <c:pt idx="58">
                        <c:v>4.0287529701061082</c:v>
                      </c:pt>
                      <c:pt idx="59">
                        <c:v>4.0170955079778565</c:v>
                      </c:pt>
                      <c:pt idx="60">
                        <c:v>3.9874457971128292</c:v>
                      </c:pt>
                      <c:pt idx="61">
                        <c:v>3.9578467398891952</c:v>
                      </c:pt>
                      <c:pt idx="62">
                        <c:v>3.9431291478640524</c:v>
                      </c:pt>
                      <c:pt idx="63">
                        <c:v>3.9763184733318302</c:v>
                      </c:pt>
                      <c:pt idx="64">
                        <c:v>4.0199419550922277</c:v>
                      </c:pt>
                      <c:pt idx="65">
                        <c:v>4.0604902780575198</c:v>
                      </c:pt>
                      <c:pt idx="66">
                        <c:v>4.0761707767792332</c:v>
                      </c:pt>
                      <c:pt idx="67">
                        <c:v>4.0737453931597774</c:v>
                      </c:pt>
                      <c:pt idx="68">
                        <c:v>4.049744395337517</c:v>
                      </c:pt>
                      <c:pt idx="69">
                        <c:v>4.0261710400242787</c:v>
                      </c:pt>
                      <c:pt idx="70">
                        <c:v>4.0085878327903934</c:v>
                      </c:pt>
                      <c:pt idx="71">
                        <c:v>4.0211654317523582</c:v>
                      </c:pt>
                      <c:pt idx="72">
                        <c:v>4.0376163841995618</c:v>
                      </c:pt>
                      <c:pt idx="73">
                        <c:v>4.0556375701755005</c:v>
                      </c:pt>
                      <c:pt idx="74">
                        <c:v>4.0693181292342935</c:v>
                      </c:pt>
                      <c:pt idx="75">
                        <c:v>4.0638420407514566</c:v>
                      </c:pt>
                      <c:pt idx="76">
                        <c:v>4.0452600982887743</c:v>
                      </c:pt>
                      <c:pt idx="77">
                        <c:v>4.0240106069308412</c:v>
                      </c:pt>
                      <c:pt idx="78">
                        <c:v>4.0100692200241648</c:v>
                      </c:pt>
                      <c:pt idx="79">
                        <c:v>4.0197588616408577</c:v>
                      </c:pt>
                      <c:pt idx="80">
                        <c:v>4.0338194320129084</c:v>
                      </c:pt>
                      <c:pt idx="81">
                        <c:v>4.0504340299761887</c:v>
                      </c:pt>
                      <c:pt idx="82">
                        <c:v>4.0605623082838092</c:v>
                      </c:pt>
                      <c:pt idx="83">
                        <c:v>4.0602533640752867</c:v>
                      </c:pt>
                      <c:pt idx="84">
                        <c:v>4.0423860009213222</c:v>
                      </c:pt>
                      <c:pt idx="85">
                        <c:v>4.0228674148366119</c:v>
                      </c:pt>
                      <c:pt idx="86">
                        <c:v>4.0070125843412834</c:v>
                      </c:pt>
                      <c:pt idx="87">
                        <c:v>4.0168363309114063</c:v>
                      </c:pt>
                      <c:pt idx="88">
                        <c:v>4.0204546788427615</c:v>
                      </c:pt>
                      <c:pt idx="89">
                        <c:v>4.017132897504232</c:v>
                      </c:pt>
                      <c:pt idx="90">
                        <c:v>4.0107198385908829</c:v>
                      </c:pt>
                      <c:pt idx="91">
                        <c:v>4.0049050426633706</c:v>
                      </c:pt>
                      <c:pt idx="92">
                        <c:v>3.9927220984395815</c:v>
                      </c:pt>
                      <c:pt idx="93">
                        <c:v>3.9791967956793779</c:v>
                      </c:pt>
                      <c:pt idx="94">
                        <c:v>3.9668541089175156</c:v>
                      </c:pt>
                      <c:pt idx="95">
                        <c:v>3.981959241973259</c:v>
                      </c:pt>
                      <c:pt idx="96">
                        <c:v>4.0018980681537375</c:v>
                      </c:pt>
                      <c:pt idx="97">
                        <c:v>4.0018980681537375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F85-4563-80C3-5A0D64E1BB2D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Alt2b_85_M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5.1687447143595891E-4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F85-4563-80C3-5A0D64E1BB2D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Alt2b_85_L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1.8718380514650614</c:v>
                      </c:pt>
                      <c:pt idx="1">
                        <c:v>1.9573675490697759</c:v>
                      </c:pt>
                      <c:pt idx="2">
                        <c:v>2.0486976069588443</c:v>
                      </c:pt>
                      <c:pt idx="3">
                        <c:v>2.0956265044005722</c:v>
                      </c:pt>
                      <c:pt idx="4">
                        <c:v>2.0993144925461968</c:v>
                      </c:pt>
                      <c:pt idx="5">
                        <c:v>2.1084769957498897</c:v>
                      </c:pt>
                      <c:pt idx="6">
                        <c:v>2.1203679682628325</c:v>
                      </c:pt>
                      <c:pt idx="7">
                        <c:v>2.2022004377048194</c:v>
                      </c:pt>
                      <c:pt idx="8">
                        <c:v>2.3150495079591957</c:v>
                      </c:pt>
                      <c:pt idx="9">
                        <c:v>2.4345191556652552</c:v>
                      </c:pt>
                      <c:pt idx="10">
                        <c:v>2.5362264823248335</c:v>
                      </c:pt>
                      <c:pt idx="11">
                        <c:v>2.5899421144970751</c:v>
                      </c:pt>
                      <c:pt idx="12">
                        <c:v>2.6250103327284409</c:v>
                      </c:pt>
                      <c:pt idx="13">
                        <c:v>2.6481840242035641</c:v>
                      </c:pt>
                      <c:pt idx="14">
                        <c:v>2.6883399649311328</c:v>
                      </c:pt>
                      <c:pt idx="15">
                        <c:v>2.7946192468494853</c:v>
                      </c:pt>
                      <c:pt idx="16">
                        <c:v>2.889766648337238</c:v>
                      </c:pt>
                      <c:pt idx="17">
                        <c:v>2.9783194292723687</c:v>
                      </c:pt>
                      <c:pt idx="18">
                        <c:v>3.0462817884335238</c:v>
                      </c:pt>
                      <c:pt idx="19">
                        <c:v>3.0740540152335059</c:v>
                      </c:pt>
                      <c:pt idx="20">
                        <c:v>3.0665818804722056</c:v>
                      </c:pt>
                      <c:pt idx="21">
                        <c:v>3.0651091487786948</c:v>
                      </c:pt>
                      <c:pt idx="22">
                        <c:v>3.0900452985237781</c:v>
                      </c:pt>
                      <c:pt idx="23">
                        <c:v>3.164030416129445</c:v>
                      </c:pt>
                      <c:pt idx="24">
                        <c:v>3.197213140684033</c:v>
                      </c:pt>
                      <c:pt idx="25">
                        <c:v>3.2758434383936526</c:v>
                      </c:pt>
                      <c:pt idx="26">
                        <c:v>3.3398760344597136</c:v>
                      </c:pt>
                      <c:pt idx="27">
                        <c:v>3.3527157838811239</c:v>
                      </c:pt>
                      <c:pt idx="28">
                        <c:v>3.2919185819509211</c:v>
                      </c:pt>
                      <c:pt idx="29">
                        <c:v>3.2919185819509211</c:v>
                      </c:pt>
                      <c:pt idx="30">
                        <c:v>3.264261122199196</c:v>
                      </c:pt>
                      <c:pt idx="31">
                        <c:v>3.3127109924943161</c:v>
                      </c:pt>
                      <c:pt idx="32">
                        <c:v>3.3955232569500522</c:v>
                      </c:pt>
                      <c:pt idx="33">
                        <c:v>3.502715049823466</c:v>
                      </c:pt>
                      <c:pt idx="34">
                        <c:v>3.6018855631241813</c:v>
                      </c:pt>
                      <c:pt idx="35">
                        <c:v>3.6130020758375094</c:v>
                      </c:pt>
                      <c:pt idx="36">
                        <c:v>3.551134725314248</c:v>
                      </c:pt>
                      <c:pt idx="37">
                        <c:v>3.5015131709112541</c:v>
                      </c:pt>
                      <c:pt idx="38">
                        <c:v>3.4725593364534655</c:v>
                      </c:pt>
                      <c:pt idx="39">
                        <c:v>3.5175833379788886</c:v>
                      </c:pt>
                      <c:pt idx="40">
                        <c:v>3.5775455643945264</c:v>
                      </c:pt>
                      <c:pt idx="41">
                        <c:v>3.6221155605341551</c:v>
                      </c:pt>
                      <c:pt idx="42">
                        <c:v>3.6484209356242232</c:v>
                      </c:pt>
                      <c:pt idx="43">
                        <c:v>3.6413938347108203</c:v>
                      </c:pt>
                      <c:pt idx="44">
                        <c:v>3.628993328101759</c:v>
                      </c:pt>
                      <c:pt idx="45">
                        <c:v>3.6273750982669011</c:v>
                      </c:pt>
                      <c:pt idx="46">
                        <c:v>3.6594476895969419</c:v>
                      </c:pt>
                      <c:pt idx="47">
                        <c:v>3.7685975978090944</c:v>
                      </c:pt>
                      <c:pt idx="48">
                        <c:v>3.8801310575646344</c:v>
                      </c:pt>
                      <c:pt idx="49">
                        <c:v>3.9816648175102971</c:v>
                      </c:pt>
                      <c:pt idx="50">
                        <c:v>4.040527282288525</c:v>
                      </c:pt>
                      <c:pt idx="51">
                        <c:v>4.0561646896367209</c:v>
                      </c:pt>
                      <c:pt idx="52">
                        <c:v>4.019199641119755</c:v>
                      </c:pt>
                      <c:pt idx="53">
                        <c:v>3.9775866954023509</c:v>
                      </c:pt>
                      <c:pt idx="54">
                        <c:v>3.9446882733573387</c:v>
                      </c:pt>
                      <c:pt idx="55">
                        <c:v>3.9459990810222521</c:v>
                      </c:pt>
                      <c:pt idx="56">
                        <c:v>3.9698593581826898</c:v>
                      </c:pt>
                      <c:pt idx="57">
                        <c:v>3.9774273579363499</c:v>
                      </c:pt>
                      <c:pt idx="58">
                        <c:v>3.9833084204308458</c:v>
                      </c:pt>
                      <c:pt idx="59">
                        <c:v>3.9733529760858763</c:v>
                      </c:pt>
                      <c:pt idx="60">
                        <c:v>3.9448094443227926</c:v>
                      </c:pt>
                      <c:pt idx="61">
                        <c:v>3.9162315929560596</c:v>
                      </c:pt>
                      <c:pt idx="62">
                        <c:v>3.9023871147008822</c:v>
                      </c:pt>
                      <c:pt idx="63">
                        <c:v>3.9363542642190299</c:v>
                      </c:pt>
                      <c:pt idx="64">
                        <c:v>3.9807820111274812</c:v>
                      </c:pt>
                      <c:pt idx="65">
                        <c:v>4.0221697084161798</c:v>
                      </c:pt>
                      <c:pt idx="66">
                        <c:v>4.0386676958403527</c:v>
                      </c:pt>
                      <c:pt idx="67">
                        <c:v>4.037002833235837</c:v>
                      </c:pt>
                      <c:pt idx="68">
                        <c:v>4.0138518020370375</c:v>
                      </c:pt>
                      <c:pt idx="69">
                        <c:v>3.9910998392573385</c:v>
                      </c:pt>
                      <c:pt idx="70">
                        <c:v>3.9743046063151262</c:v>
                      </c:pt>
                      <c:pt idx="71">
                        <c:v>3.9876850952739948</c:v>
                      </c:pt>
                      <c:pt idx="72">
                        <c:v>4.0049369774581063</c:v>
                      </c:pt>
                      <c:pt idx="73">
                        <c:v>4.0237652783788658</c:v>
                      </c:pt>
                      <c:pt idx="74">
                        <c:v>4.0381812749167691</c:v>
                      </c:pt>
                      <c:pt idx="75">
                        <c:v>4.0333206408426472</c:v>
                      </c:pt>
                      <c:pt idx="76">
                        <c:v>4.0152874142152539</c:v>
                      </c:pt>
                      <c:pt idx="77">
                        <c:v>3.9946406723758994</c:v>
                      </c:pt>
                      <c:pt idx="78">
                        <c:v>3.9812562673098926</c:v>
                      </c:pt>
                      <c:pt idx="79">
                        <c:v>3.9915725705831968</c:v>
                      </c:pt>
                      <c:pt idx="80">
                        <c:v>4.0064112039892557</c:v>
                      </c:pt>
                      <c:pt idx="81">
                        <c:v>4.023818109922634</c:v>
                      </c:pt>
                      <c:pt idx="82">
                        <c:v>4.0346469487730259</c:v>
                      </c:pt>
                      <c:pt idx="83">
                        <c:v>4.0347460953335368</c:v>
                      </c:pt>
                      <c:pt idx="84">
                        <c:v>4.0172522461105684</c:v>
                      </c:pt>
                      <c:pt idx="85">
                        <c:v>3.9981169975835122</c:v>
                      </c:pt>
                      <c:pt idx="86">
                        <c:v>3.982634464864133</c:v>
                      </c:pt>
                      <c:pt idx="87">
                        <c:v>3.992866443283515</c:v>
                      </c:pt>
                      <c:pt idx="88">
                        <c:v>3.996971578407245</c:v>
                      </c:pt>
                      <c:pt idx="89">
                        <c:v>3.9940805340223897</c:v>
                      </c:pt>
                      <c:pt idx="90">
                        <c:v>3.9880199115416763</c:v>
                      </c:pt>
                      <c:pt idx="91">
                        <c:v>3.9825264846039441</c:v>
                      </c:pt>
                      <c:pt idx="92">
                        <c:v>3.970630437663341</c:v>
                      </c:pt>
                      <c:pt idx="93">
                        <c:v>3.9573941651291653</c:v>
                      </c:pt>
                      <c:pt idx="94">
                        <c:v>3.9453932644447907</c:v>
                      </c:pt>
                      <c:pt idx="95">
                        <c:v>3.960822886132835</c:v>
                      </c:pt>
                      <c:pt idx="96">
                        <c:v>3.981242630696463</c:v>
                      </c:pt>
                      <c:pt idx="97">
                        <c:v>3.993824424666844</c:v>
                      </c:pt>
                      <c:pt idx="98">
                        <c:v>4.0028656135234391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F85-4563-80C3-5A0D64E1BB2D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Outputs!$S$1:$S$2</c15:sqref>
                        </c15:formulaRef>
                      </c:ext>
                    </c:extLst>
                    <c:strCache>
                      <c:ptCount val="2"/>
                      <c:pt idx="0">
                        <c:v>Alt2b_85_L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Outputs!$S$3:$S$101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5.0606767134775226E-4</c:v>
                      </c:pt>
                      <c:pt idx="98">
                        <c:v>4.956744694368751E-4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F85-4563-80C3-5A0D64E1BB2D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Alt2b_85_HP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2.2678162495453975</c:v>
                      </c:pt>
                      <c:pt idx="1">
                        <c:v>2.341639996192014</c:v>
                      </c:pt>
                      <c:pt idx="2">
                        <c:v>2.4218605031800053</c:v>
                      </c:pt>
                      <c:pt idx="3">
                        <c:v>2.460646214299977</c:v>
                      </c:pt>
                      <c:pt idx="4">
                        <c:v>2.4583272359446005</c:v>
                      </c:pt>
                      <c:pt idx="5">
                        <c:v>2.4614834526613882</c:v>
                      </c:pt>
                      <c:pt idx="6">
                        <c:v>2.4681189844892817</c:v>
                      </c:pt>
                      <c:pt idx="7">
                        <c:v>2.5451058669175204</c:v>
                      </c:pt>
                      <c:pt idx="8">
                        <c:v>2.651658967109713</c:v>
                      </c:pt>
                      <c:pt idx="9">
                        <c:v>2.7633918430846913</c:v>
                      </c:pt>
                      <c:pt idx="10">
                        <c:v>2.8580761138544779</c:v>
                      </c:pt>
                      <c:pt idx="11">
                        <c:v>2.901917473711733</c:v>
                      </c:pt>
                      <c:pt idx="12">
                        <c:v>2.9259375184256204</c:v>
                      </c:pt>
                      <c:pt idx="13">
                        <c:v>2.9413947610864466</c:v>
                      </c:pt>
                      <c:pt idx="14">
                        <c:v>2.9743076127782797</c:v>
                      </c:pt>
                      <c:pt idx="15">
                        <c:v>3.0736332282392604</c:v>
                      </c:pt>
                      <c:pt idx="16">
                        <c:v>3.1635339328972014</c:v>
                      </c:pt>
                      <c:pt idx="17">
                        <c:v>3.2473582190563497</c:v>
                      </c:pt>
                      <c:pt idx="18">
                        <c:v>3.3095610808625811</c:v>
                      </c:pt>
                      <c:pt idx="19">
                        <c:v>3.3294324044753982</c:v>
                      </c:pt>
                      <c:pt idx="20">
                        <c:v>3.315678266927244</c:v>
                      </c:pt>
                      <c:pt idx="21">
                        <c:v>3.3090194628358418</c:v>
                      </c:pt>
                      <c:pt idx="22">
                        <c:v>3.3279589225790649</c:v>
                      </c:pt>
                      <c:pt idx="23">
                        <c:v>3.396404486491813</c:v>
                      </c:pt>
                      <c:pt idx="24">
                        <c:v>3.4232838403060026</c:v>
                      </c:pt>
                      <c:pt idx="25">
                        <c:v>3.496029340478652</c:v>
                      </c:pt>
                      <c:pt idx="26">
                        <c:v>3.5540298540164779</c:v>
                      </c:pt>
                      <c:pt idx="27">
                        <c:v>3.5628727693736146</c:v>
                      </c:pt>
                      <c:pt idx="28">
                        <c:v>3.5117383432968956</c:v>
                      </c:pt>
                      <c:pt idx="29">
                        <c:v>3.5117383432968956</c:v>
                      </c:pt>
                      <c:pt idx="30">
                        <c:v>3.5012833539669264</c:v>
                      </c:pt>
                      <c:pt idx="31">
                        <c:v>3.5674825720312171</c:v>
                      </c:pt>
                      <c:pt idx="32">
                        <c:v>3.6610997604932325</c:v>
                      </c:pt>
                      <c:pt idx="33">
                        <c:v>3.7706358836436906</c:v>
                      </c:pt>
                      <c:pt idx="34">
                        <c:v>3.8666147129038984</c:v>
                      </c:pt>
                      <c:pt idx="35">
                        <c:v>3.8722738360004612</c:v>
                      </c:pt>
                      <c:pt idx="36">
                        <c:v>3.8000146111736455</c:v>
                      </c:pt>
                      <c:pt idx="37">
                        <c:v>3.739719674864924</c:v>
                      </c:pt>
                      <c:pt idx="38">
                        <c:v>3.7011781372933643</c:v>
                      </c:pt>
                      <c:pt idx="39">
                        <c:v>3.736065728338791</c:v>
                      </c:pt>
                      <c:pt idx="40">
                        <c:v>3.7858801955615142</c:v>
                      </c:pt>
                      <c:pt idx="41">
                        <c:v>3.8193339972468947</c:v>
                      </c:pt>
                      <c:pt idx="42">
                        <c:v>3.8342622656396443</c:v>
                      </c:pt>
                      <c:pt idx="43">
                        <c:v>3.8165729709088048</c:v>
                      </c:pt>
                      <c:pt idx="44">
                        <c:v>3.7943488481711807</c:v>
                      </c:pt>
                      <c:pt idx="45">
                        <c:v>3.7834399496138045</c:v>
                      </c:pt>
                      <c:pt idx="46">
                        <c:v>3.8071177764403652</c:v>
                      </c:pt>
                      <c:pt idx="47">
                        <c:v>3.9095093104794789</c:v>
                      </c:pt>
                      <c:pt idx="48">
                        <c:v>4.0141153312959803</c:v>
                      </c:pt>
                      <c:pt idx="49">
                        <c:v>4.1090680609241135</c:v>
                      </c:pt>
                      <c:pt idx="50">
                        <c:v>4.1607346415967905</c:v>
                      </c:pt>
                      <c:pt idx="51">
                        <c:v>4.1713721171211846</c:v>
                      </c:pt>
                      <c:pt idx="52">
                        <c:v>4.1311811969531851</c:v>
                      </c:pt>
                      <c:pt idx="53">
                        <c:v>4.0865175897261521</c:v>
                      </c:pt>
                      <c:pt idx="54">
                        <c:v>4.0508833897475371</c:v>
                      </c:pt>
                      <c:pt idx="55">
                        <c:v>4.0496116839333451</c:v>
                      </c:pt>
                      <c:pt idx="56">
                        <c:v>4.0706587217251631</c:v>
                      </c:pt>
                      <c:pt idx="57">
                        <c:v>4.073177210927037</c:v>
                      </c:pt>
                      <c:pt idx="58">
                        <c:v>4.0742560972467592</c:v>
                      </c:pt>
                      <c:pt idx="59">
                        <c:v>4.0607917138242646</c:v>
                      </c:pt>
                      <c:pt idx="60">
                        <c:v>4.029941753825045</c:v>
                      </c:pt>
                      <c:pt idx="61">
                        <c:v>3.9992298853984756</c:v>
                      </c:pt>
                      <c:pt idx="62">
                        <c:v>3.9835507651217972</c:v>
                      </c:pt>
                      <c:pt idx="63">
                        <c:v>4.0158786700735982</c:v>
                      </c:pt>
                      <c:pt idx="64">
                        <c:v>4.058619536752059</c:v>
                      </c:pt>
                      <c:pt idx="65">
                        <c:v>4.0982572974458558</c:v>
                      </c:pt>
                      <c:pt idx="66">
                        <c:v>4.1130571127651789</c:v>
                      </c:pt>
                      <c:pt idx="67">
                        <c:v>4.1098143304906101</c:v>
                      </c:pt>
                      <c:pt idx="68">
                        <c:v>4.0849141156999655</c:v>
                      </c:pt>
                      <c:pt idx="69">
                        <c:v>4.0604768374185625</c:v>
                      </c:pt>
                      <c:pt idx="70">
                        <c:v>4.0420683207899941</c:v>
                      </c:pt>
                      <c:pt idx="71">
                        <c:v>4.0538112886046918</c:v>
                      </c:pt>
                      <c:pt idx="72">
                        <c:v>4.0694349436552706</c:v>
                      </c:pt>
                      <c:pt idx="73">
                        <c:v>4.0866268506940928</c:v>
                      </c:pt>
                      <c:pt idx="74">
                        <c:v>4.0995521909795283</c:v>
                      </c:pt>
                      <c:pt idx="75">
                        <c:v>4.093441575830318</c:v>
                      </c:pt>
                      <c:pt idx="76">
                        <c:v>4.0742922840032989</c:v>
                      </c:pt>
                      <c:pt idx="77">
                        <c:v>4.0524253780785751</c:v>
                      </c:pt>
                      <c:pt idx="78">
                        <c:v>4.0379132190863096</c:v>
                      </c:pt>
                      <c:pt idx="79">
                        <c:v>4.0469667220765118</c:v>
                      </c:pt>
                      <c:pt idx="80">
                        <c:v>4.0602471612811568</c:v>
                      </c:pt>
                      <c:pt idx="81">
                        <c:v>4.0760714619903338</c:v>
                      </c:pt>
                      <c:pt idx="82">
                        <c:v>4.0854999516530945</c:v>
                      </c:pt>
                      <c:pt idx="83">
                        <c:v>4.0847746176727666</c:v>
                      </c:pt>
                      <c:pt idx="84">
                        <c:v>4.0665245994109682</c:v>
                      </c:pt>
                      <c:pt idx="85">
                        <c:v>4.0466144923332026</c:v>
                      </c:pt>
                      <c:pt idx="86">
                        <c:v>4.0303794078235518</c:v>
                      </c:pt>
                      <c:pt idx="87">
                        <c:v>4.0397893884936806</c:v>
                      </c:pt>
                      <c:pt idx="88">
                        <c:v>4.0429194893713172</c:v>
                      </c:pt>
                      <c:pt idx="89">
                        <c:v>4.0391639822008276</c:v>
                      </c:pt>
                      <c:pt idx="90">
                        <c:v>4.0323931486294118</c:v>
                      </c:pt>
                      <c:pt idx="91">
                        <c:v>4.0262509420111181</c:v>
                      </c:pt>
                      <c:pt idx="92">
                        <c:v>4.0137744779071909</c:v>
                      </c:pt>
                      <c:pt idx="93">
                        <c:v>3.9999539094740779</c:v>
                      </c:pt>
                      <c:pt idx="94">
                        <c:v>3.9872672503234079</c:v>
                      </c:pt>
                      <c:pt idx="95">
                        <c:v>4.002045585407827</c:v>
                      </c:pt>
                      <c:pt idx="96">
                        <c:v>4.0215105942768528</c:v>
                      </c:pt>
                      <c:pt idx="97">
                        <c:v>4.0215105942768528</c:v>
                      </c:pt>
                      <c:pt idx="98">
                        <c:v>3.9331272032552973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F85-4563-80C3-5A0D64E1BB2D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Alt2b_85_HP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5.1687447143595891E-4</c:v>
                      </c:pt>
                      <c:pt idx="98">
                        <c:v>1.2881486512281558E-4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F85-4563-80C3-5A0D64E1BB2D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Alt2b_85_MP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2.1159164385632132</c:v>
                      </c:pt>
                      <c:pt idx="1">
                        <c:v>2.194371062602186</c:v>
                      </c:pt>
                      <c:pt idx="2">
                        <c:v>2.278964690124881</c:v>
                      </c:pt>
                      <c:pt idx="3">
                        <c:v>2.3209432634101086</c:v>
                      </c:pt>
                      <c:pt idx="4">
                        <c:v>2.3209687209488403</c:v>
                      </c:pt>
                      <c:pt idx="5">
                        <c:v>2.3264956634338647</c:v>
                      </c:pt>
                      <c:pt idx="6">
                        <c:v>2.3352062249224521</c:v>
                      </c:pt>
                      <c:pt idx="7">
                        <c:v>2.4140784091838738</c:v>
                      </c:pt>
                      <c:pt idx="8">
                        <c:v>2.5230796040787449</c:v>
                      </c:pt>
                      <c:pt idx="9">
                        <c:v>2.6378560829449627</c:v>
                      </c:pt>
                      <c:pt idx="10">
                        <c:v>2.7352899066767167</c:v>
                      </c:pt>
                      <c:pt idx="11">
                        <c:v>2.7829843113516985</c:v>
                      </c:pt>
                      <c:pt idx="12">
                        <c:v>2.8113070336214303</c:v>
                      </c:pt>
                      <c:pt idx="13">
                        <c:v>2.8297575558165788</c:v>
                      </c:pt>
                      <c:pt idx="14">
                        <c:v>2.8654756536732418</c:v>
                      </c:pt>
                      <c:pt idx="15">
                        <c:v>2.9674956430235246</c:v>
                      </c:pt>
                      <c:pt idx="16">
                        <c:v>3.0594166921643664</c:v>
                      </c:pt>
                      <c:pt idx="17">
                        <c:v>3.1450601708812131</c:v>
                      </c:pt>
                      <c:pt idx="18">
                        <c:v>3.2095060082495386</c:v>
                      </c:pt>
                      <c:pt idx="19">
                        <c:v>3.2324429262018715</c:v>
                      </c:pt>
                      <c:pt idx="20">
                        <c:v>3.2211186205141451</c:v>
                      </c:pt>
                      <c:pt idx="21">
                        <c:v>3.2164647639657771</c:v>
                      </c:pt>
                      <c:pt idx="22">
                        <c:v>3.2377256117826985</c:v>
                      </c:pt>
                      <c:pt idx="23">
                        <c:v>3.3083137923166088</c:v>
                      </c:pt>
                      <c:pt idx="24">
                        <c:v>3.3376242248055914</c:v>
                      </c:pt>
                      <c:pt idx="25">
                        <c:v>3.4126299075592375</c:v>
                      </c:pt>
                      <c:pt idx="26">
                        <c:v>3.4728929169919933</c:v>
                      </c:pt>
                      <c:pt idx="27">
                        <c:v>3.4829568061161349</c:v>
                      </c:pt>
                      <c:pt idx="28">
                        <c:v>3.4249604190682406</c:v>
                      </c:pt>
                      <c:pt idx="29">
                        <c:v>3.4249604190682406</c:v>
                      </c:pt>
                      <c:pt idx="30">
                        <c:v>3.404823339706387</c:v>
                      </c:pt>
                      <c:pt idx="31">
                        <c:v>3.4610832397785458</c:v>
                      </c:pt>
                      <c:pt idx="32">
                        <c:v>3.5482965541391476</c:v>
                      </c:pt>
                      <c:pt idx="33">
                        <c:v>3.6558099008181575</c:v>
                      </c:pt>
                      <c:pt idx="34">
                        <c:v>3.7527024593893747</c:v>
                      </c:pt>
                      <c:pt idx="35">
                        <c:v>3.7605515625882897</c:v>
                      </c:pt>
                      <c:pt idx="36">
                        <c:v>3.6927673905580511</c:v>
                      </c:pt>
                      <c:pt idx="37">
                        <c:v>3.6371060196858234</c:v>
                      </c:pt>
                      <c:pt idx="38">
                        <c:v>3.6027386695798032</c:v>
                      </c:pt>
                      <c:pt idx="39">
                        <c:v>3.6420375636314994</c:v>
                      </c:pt>
                      <c:pt idx="40">
                        <c:v>3.696266727555868</c:v>
                      </c:pt>
                      <c:pt idx="41">
                        <c:v>3.7345540930600301</c:v>
                      </c:pt>
                      <c:pt idx="42">
                        <c:v>3.7544222219474679</c:v>
                      </c:pt>
                      <c:pt idx="43">
                        <c:v>3.7413559772774909</c:v>
                      </c:pt>
                      <c:pt idx="44">
                        <c:v>3.723389202599992</c:v>
                      </c:pt>
                      <c:pt idx="45">
                        <c:v>3.7165055569528738</c:v>
                      </c:pt>
                      <c:pt idx="46">
                        <c:v>3.7438165282862719</c:v>
                      </c:pt>
                      <c:pt idx="47">
                        <c:v>3.8491274478302548</c:v>
                      </c:pt>
                      <c:pt idx="48">
                        <c:v>3.9567222172669783</c:v>
                      </c:pt>
                      <c:pt idx="49">
                        <c:v>4.0545088538430223</c:v>
                      </c:pt>
                      <c:pt idx="50">
                        <c:v>4.1092683086204502</c:v>
                      </c:pt>
                      <c:pt idx="51">
                        <c:v>4.1220416047758413</c:v>
                      </c:pt>
                      <c:pt idx="52">
                        <c:v>4.0832116287217364</c:v>
                      </c:pt>
                      <c:pt idx="53">
                        <c:v>4.0398264918019988</c:v>
                      </c:pt>
                      <c:pt idx="54">
                        <c:v>4.0053278180010272</c:v>
                      </c:pt>
                      <c:pt idx="55">
                        <c:v>4.0051194092311135</c:v>
                      </c:pt>
                      <c:pt idx="56">
                        <c:v>4.0273259959691439</c:v>
                      </c:pt>
                      <c:pt idx="57">
                        <c:v>4.0319772541377361</c:v>
                      </c:pt>
                      <c:pt idx="58">
                        <c:v>4.0350850359089696</c:v>
                      </c:pt>
                      <c:pt idx="59">
                        <c:v>4.0230910455905633</c:v>
                      </c:pt>
                      <c:pt idx="60">
                        <c:v>3.9931886307273037</c:v>
                      </c:pt>
                      <c:pt idx="61">
                        <c:v>3.9633503708356996</c:v>
                      </c:pt>
                      <c:pt idx="62">
                        <c:v>3.9484155918992774</c:v>
                      </c:pt>
                      <c:pt idx="63">
                        <c:v>3.9814046836908017</c:v>
                      </c:pt>
                      <c:pt idx="64">
                        <c:v>4.024831289280467</c:v>
                      </c:pt>
                      <c:pt idx="65">
                        <c:v>4.0651870798216114</c:v>
                      </c:pt>
                      <c:pt idx="66">
                        <c:v>4.0806867904749717</c:v>
                      </c:pt>
                      <c:pt idx="67">
                        <c:v>4.0780951490414052</c:v>
                      </c:pt>
                      <c:pt idx="68">
                        <c:v>4.0539259568534067</c:v>
                      </c:pt>
                      <c:pt idx="69">
                        <c:v>4.0301950486526863</c:v>
                      </c:pt>
                      <c:pt idx="70">
                        <c:v>4.0124645314186331</c:v>
                      </c:pt>
                      <c:pt idx="71">
                        <c:v>4.0248988896092968</c:v>
                      </c:pt>
                      <c:pt idx="72">
                        <c:v>4.0412132217455587</c:v>
                      </c:pt>
                      <c:pt idx="73">
                        <c:v>4.0591016610351405</c:v>
                      </c:pt>
                      <c:pt idx="74">
                        <c:v>4.072661607474755</c:v>
                      </c:pt>
                      <c:pt idx="75">
                        <c:v>4.0670805149866451</c:v>
                      </c:pt>
                      <c:pt idx="76">
                        <c:v>4.0484028365936222</c:v>
                      </c:pt>
                      <c:pt idx="77">
                        <c:v>4.0270551639909913</c:v>
                      </c:pt>
                      <c:pt idx="78">
                        <c:v>4.0130223052381311</c:v>
                      </c:pt>
                      <c:pt idx="79">
                        <c:v>4.0226164510395508</c:v>
                      </c:pt>
                      <c:pt idx="80">
                        <c:v>4.0365701950113015</c:v>
                      </c:pt>
                      <c:pt idx="81">
                        <c:v>4.0530802221185924</c:v>
                      </c:pt>
                      <c:pt idx="82">
                        <c:v>4.0631150062918602</c:v>
                      </c:pt>
                      <c:pt idx="83">
                        <c:v>4.0627405960144278</c:v>
                      </c:pt>
                      <c:pt idx="84">
                        <c:v>4.0448121832265098</c:v>
                      </c:pt>
                      <c:pt idx="85">
                        <c:v>4.0252328386886784</c:v>
                      </c:pt>
                      <c:pt idx="86">
                        <c:v>4.0093194354376127</c:v>
                      </c:pt>
                      <c:pt idx="87">
                        <c:v>4.0190827584323765</c:v>
                      </c:pt>
                      <c:pt idx="88">
                        <c:v>4.0226358146811121</c:v>
                      </c:pt>
                      <c:pt idx="89">
                        <c:v>4.0192547150911579</c:v>
                      </c:pt>
                      <c:pt idx="90">
                        <c:v>4.0127903971554835</c:v>
                      </c:pt>
                      <c:pt idx="91">
                        <c:v>4.0069278439854408</c:v>
                      </c:pt>
                      <c:pt idx="92">
                        <c:v>3.9947010334319502</c:v>
                      </c:pt>
                      <c:pt idx="93">
                        <c:v>3.9811323665805589</c:v>
                      </c:pt>
                      <c:pt idx="94">
                        <c:v>3.9687431178524037</c:v>
                      </c:pt>
                      <c:pt idx="95">
                        <c:v>3.983803947460816</c:v>
                      </c:pt>
                      <c:pt idx="96">
                        <c:v>4.003687216204999</c:v>
                      </c:pt>
                      <c:pt idx="97">
                        <c:v>4.0156146050201924</c:v>
                      </c:pt>
                      <c:pt idx="98">
                        <c:v>4.0240964409753488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F85-4563-80C3-5A0D64E1BB2D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Alt2b_85_MP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0.99999999999999978</c:v>
                      </c:pt>
                      <c:pt idx="30">
                        <c:v>0.99999999999994726</c:v>
                      </c:pt>
                      <c:pt idx="31">
                        <c:v>0.99999999999371791</c:v>
                      </c:pt>
                      <c:pt idx="32">
                        <c:v>0.999999999607877</c:v>
                      </c:pt>
                      <c:pt idx="33">
                        <c:v>0.99999998597008422</c:v>
                      </c:pt>
                      <c:pt idx="34">
                        <c:v>0.99999969073756589</c:v>
                      </c:pt>
                      <c:pt idx="35">
                        <c:v>0.99999554549400727</c:v>
                      </c:pt>
                      <c:pt idx="36">
                        <c:v>0.99995595782937907</c:v>
                      </c:pt>
                      <c:pt idx="37">
                        <c:v>0.99968836363921887</c:v>
                      </c:pt>
                      <c:pt idx="38">
                        <c:v>0.99836281351392353</c:v>
                      </c:pt>
                      <c:pt idx="39">
                        <c:v>0.99339823639674274</c:v>
                      </c:pt>
                      <c:pt idx="40">
                        <c:v>0.97897155669571989</c:v>
                      </c:pt>
                      <c:pt idx="41">
                        <c:v>0.94568975628833629</c:v>
                      </c:pt>
                      <c:pt idx="42">
                        <c:v>0.88340956554168437</c:v>
                      </c:pt>
                      <c:pt idx="43">
                        <c:v>0.78696270193279183</c:v>
                      </c:pt>
                      <c:pt idx="44">
                        <c:v>0.66113560808584104</c:v>
                      </c:pt>
                      <c:pt idx="45">
                        <c:v>0.52047845026795625</c:v>
                      </c:pt>
                      <c:pt idx="46">
                        <c:v>0.38361598304497951</c:v>
                      </c:pt>
                      <c:pt idx="47">
                        <c:v>0.2658205533817084</c:v>
                      </c:pt>
                      <c:pt idx="48">
                        <c:v>0.17472139475451748</c:v>
                      </c:pt>
                      <c:pt idx="49">
                        <c:v>0.11054406153878883</c:v>
                      </c:pt>
                      <c:pt idx="50">
                        <c:v>6.873906956883076E-2</c:v>
                      </c:pt>
                      <c:pt idx="51">
                        <c:v>4.3094110420604237E-2</c:v>
                      </c:pt>
                      <c:pt idx="52">
                        <c:v>2.7978782479050234E-2</c:v>
                      </c:pt>
                      <c:pt idx="53">
                        <c:v>1.9211966324008012E-2</c:v>
                      </c:pt>
                      <c:pt idx="54">
                        <c:v>1.406546618204702E-2</c:v>
                      </c:pt>
                      <c:pt idx="55">
                        <c:v>1.0912445798722867E-2</c:v>
                      </c:pt>
                      <c:pt idx="56">
                        <c:v>8.8719873497366299E-3</c:v>
                      </c:pt>
                      <c:pt idx="57">
                        <c:v>7.4638287491279849E-3</c:v>
                      </c:pt>
                      <c:pt idx="58">
                        <c:v>6.4244307268988771E-3</c:v>
                      </c:pt>
                      <c:pt idx="59">
                        <c:v>5.6079251254974082E-3</c:v>
                      </c:pt>
                      <c:pt idx="60">
                        <c:v>4.9388528797473944E-3</c:v>
                      </c:pt>
                      <c:pt idx="61">
                        <c:v>4.377881903344304E-3</c:v>
                      </c:pt>
                      <c:pt idx="62">
                        <c:v>3.8996081287352067E-3</c:v>
                      </c:pt>
                      <c:pt idx="63">
                        <c:v>3.4822563875116287E-3</c:v>
                      </c:pt>
                      <c:pt idx="64">
                        <c:v>3.1219846648600398E-3</c:v>
                      </c:pt>
                      <c:pt idx="65">
                        <c:v>2.8112668177584297E-3</c:v>
                      </c:pt>
                      <c:pt idx="66">
                        <c:v>2.5421262783263533E-3</c:v>
                      </c:pt>
                      <c:pt idx="67">
                        <c:v>2.3044173036247547E-3</c:v>
                      </c:pt>
                      <c:pt idx="68">
                        <c:v>2.093050228251105E-3</c:v>
                      </c:pt>
                      <c:pt idx="69">
                        <c:v>1.9060590849422688E-3</c:v>
                      </c:pt>
                      <c:pt idx="70">
                        <c:v>1.7404893732436454E-3</c:v>
                      </c:pt>
                      <c:pt idx="71">
                        <c:v>1.5915794956833911E-3</c:v>
                      </c:pt>
                      <c:pt idx="72">
                        <c:v>1.4602453063813988E-3</c:v>
                      </c:pt>
                      <c:pt idx="73">
                        <c:v>1.3454764860247848E-3</c:v>
                      </c:pt>
                      <c:pt idx="74">
                        <c:v>1.2453116507205246E-3</c:v>
                      </c:pt>
                      <c:pt idx="75">
                        <c:v>1.1563925189293585E-3</c:v>
                      </c:pt>
                      <c:pt idx="76">
                        <c:v>1.0765101939705984E-3</c:v>
                      </c:pt>
                      <c:pt idx="77">
                        <c:v>1.0049828416453686E-3</c:v>
                      </c:pt>
                      <c:pt idx="78">
                        <c:v>9.4106160020866216E-4</c:v>
                      </c:pt>
                      <c:pt idx="79">
                        <c:v>8.8303827790181685E-4</c:v>
                      </c:pt>
                      <c:pt idx="80">
                        <c:v>8.3170876885323272E-4</c:v>
                      </c:pt>
                      <c:pt idx="81">
                        <c:v>7.8703284419411686E-4</c:v>
                      </c:pt>
                      <c:pt idx="82">
                        <c:v>7.4900645885267567E-4</c:v>
                      </c:pt>
                      <c:pt idx="83">
                        <c:v>7.1803286818367075E-4</c:v>
                      </c:pt>
                      <c:pt idx="84">
                        <c:v>6.939168133540956E-4</c:v>
                      </c:pt>
                      <c:pt idx="85">
                        <c:v>6.7320041137504719E-4</c:v>
                      </c:pt>
                      <c:pt idx="86">
                        <c:v>6.5460858682627246E-4</c:v>
                      </c:pt>
                      <c:pt idx="87">
                        <c:v>6.3692080605381681E-4</c:v>
                      </c:pt>
                      <c:pt idx="88">
                        <c:v>6.2046605651034812E-4</c:v>
                      </c:pt>
                      <c:pt idx="89">
                        <c:v>6.0511646440895535E-4</c:v>
                      </c:pt>
                      <c:pt idx="90">
                        <c:v>5.9094948635969266E-4</c:v>
                      </c:pt>
                      <c:pt idx="91">
                        <c:v>5.775435776631258E-4</c:v>
                      </c:pt>
                      <c:pt idx="92">
                        <c:v>5.6467560369952824E-4</c:v>
                      </c:pt>
                      <c:pt idx="93">
                        <c:v>5.5225852564519493E-4</c:v>
                      </c:pt>
                      <c:pt idx="94">
                        <c:v>5.4020161505907412E-4</c:v>
                      </c:pt>
                      <c:pt idx="95">
                        <c:v>5.2826130262467806E-4</c:v>
                      </c:pt>
                      <c:pt idx="96">
                        <c:v>5.1687447143595891E-4</c:v>
                      </c:pt>
                      <c:pt idx="97">
                        <c:v>5.0606767134775226E-4</c:v>
                      </c:pt>
                      <c:pt idx="98">
                        <c:v>4.956744694368751E-4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F85-4563-80C3-5A0D64E1BB2D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Alt2b_85_LP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1.9351037021547792</c:v>
                      </c:pt>
                      <c:pt idx="1">
                        <c:v>2.0188939223344797</c:v>
                      </c:pt>
                      <c:pt idx="2">
                        <c:v>2.1085183775349385</c:v>
                      </c:pt>
                      <c:pt idx="3">
                        <c:v>2.1541779231273814</c:v>
                      </c:pt>
                      <c:pt idx="4">
                        <c:v>2.1569045502910447</c:v>
                      </c:pt>
                      <c:pt idx="5">
                        <c:v>2.1651931450663775</c:v>
                      </c:pt>
                      <c:pt idx="6">
                        <c:v>2.1763360049828635</c:v>
                      </c:pt>
                      <c:pt idx="7">
                        <c:v>2.2574370145053324</c:v>
                      </c:pt>
                      <c:pt idx="8">
                        <c:v>2.3693176658341062</c:v>
                      </c:pt>
                      <c:pt idx="9">
                        <c:v>2.4875892482578332</c:v>
                      </c:pt>
                      <c:pt idx="10">
                        <c:v>2.5882174633566262</c:v>
                      </c:pt>
                      <c:pt idx="11">
                        <c:v>2.6403951912383938</c:v>
                      </c:pt>
                      <c:pt idx="12">
                        <c:v>2.6737371065240798</c:v>
                      </c:pt>
                      <c:pt idx="13">
                        <c:v>2.6956949379319326</c:v>
                      </c:pt>
                      <c:pt idx="14">
                        <c:v>2.7347028852395137</c:v>
                      </c:pt>
                      <c:pt idx="15">
                        <c:v>2.8398834109485982</c:v>
                      </c:pt>
                      <c:pt idx="16">
                        <c:v>2.93420250996419</c:v>
                      </c:pt>
                      <c:pt idx="17">
                        <c:v>3.0220049067874668</c:v>
                      </c:pt>
                      <c:pt idx="18">
                        <c:v>3.0890554050992662</c:v>
                      </c:pt>
                      <c:pt idx="19">
                        <c:v>3.1155824326028965</c:v>
                      </c:pt>
                      <c:pt idx="20">
                        <c:v>3.1071243229247649</c:v>
                      </c:pt>
                      <c:pt idx="21">
                        <c:v>3.1048392053392089</c:v>
                      </c:pt>
                      <c:pt idx="22">
                        <c:v>3.1288348040089846</c:v>
                      </c:pt>
                      <c:pt idx="23">
                        <c:v>3.2019534845074644</c:v>
                      </c:pt>
                      <c:pt idx="24">
                        <c:v>3.2341403925687384</c:v>
                      </c:pt>
                      <c:pt idx="25">
                        <c:v>3.3118273516242338</c:v>
                      </c:pt>
                      <c:pt idx="26">
                        <c:v>3.3747936434887738</c:v>
                      </c:pt>
                      <c:pt idx="27">
                        <c:v>3.3864153744679579</c:v>
                      </c:pt>
                      <c:pt idx="28">
                        <c:v>3.3213139529300211</c:v>
                      </c:pt>
                      <c:pt idx="29">
                        <c:v>3.3213139529300211</c:v>
                      </c:pt>
                      <c:pt idx="30">
                        <c:v>3.2906748589094934</c:v>
                      </c:pt>
                      <c:pt idx="31">
                        <c:v>3.3360991476739694</c:v>
                      </c:pt>
                      <c:pt idx="32">
                        <c:v>3.4163807782048443</c:v>
                      </c:pt>
                      <c:pt idx="33">
                        <c:v>3.5217907138880538</c:v>
                      </c:pt>
                      <c:pt idx="34">
                        <c:v>3.6198245977829679</c:v>
                      </c:pt>
                      <c:pt idx="35">
                        <c:v>3.6302169174960985</c:v>
                      </c:pt>
                      <c:pt idx="36">
                        <c:v>3.5675539289449705</c:v>
                      </c:pt>
                      <c:pt idx="37">
                        <c:v>3.5172066359587797</c:v>
                      </c:pt>
                      <c:pt idx="38">
                        <c:v>3.4876239695548925</c:v>
                      </c:pt>
                      <c:pt idx="39">
                        <c:v>3.5319896174994305</c:v>
                      </c:pt>
                      <c:pt idx="40">
                        <c:v>3.5912907349245407</c:v>
                      </c:pt>
                      <c:pt idx="41">
                        <c:v>3.635133438153995</c:v>
                      </c:pt>
                      <c:pt idx="42">
                        <c:v>3.6606898395133074</c:v>
                      </c:pt>
                      <c:pt idx="43">
                        <c:v>3.6529571763111055</c:v>
                      </c:pt>
                      <c:pt idx="44">
                        <c:v>3.6399046991704442</c:v>
                      </c:pt>
                      <c:pt idx="45">
                        <c:v>3.6376676110732156</c:v>
                      </c:pt>
                      <c:pt idx="46">
                        <c:v>3.6691760609340385</c:v>
                      </c:pt>
                      <c:pt idx="47">
                        <c:v>3.7778645485914915</c:v>
                      </c:pt>
                      <c:pt idx="48">
                        <c:v>3.8889231323327849</c:v>
                      </c:pt>
                      <c:pt idx="49">
                        <c:v>3.9900038186771818</c:v>
                      </c:pt>
                      <c:pt idx="50">
                        <c:v>4.0483698178997924</c:v>
                      </c:pt>
                      <c:pt idx="51">
                        <c:v>4.0636497838978025</c:v>
                      </c:pt>
                      <c:pt idx="52">
                        <c:v>4.0264333570518289</c:v>
                      </c:pt>
                      <c:pt idx="53">
                        <c:v>3.9845713961644877</c:v>
                      </c:pt>
                      <c:pt idx="54">
                        <c:v>3.9514340959648271</c:v>
                      </c:pt>
                      <c:pt idx="55">
                        <c:v>3.9525068884969587</c:v>
                      </c:pt>
                      <c:pt idx="56">
                        <c:v>3.9761084634457049</c:v>
                      </c:pt>
                      <c:pt idx="57">
                        <c:v>3.9832822854047838</c:v>
                      </c:pt>
                      <c:pt idx="58">
                        <c:v>3.9887899717838375</c:v>
                      </c:pt>
                      <c:pt idx="59">
                        <c:v>3.9785429906610776</c:v>
                      </c:pt>
                      <c:pt idx="60">
                        <c:v>3.949779865046056</c:v>
                      </c:pt>
                      <c:pt idx="61">
                        <c:v>3.9209939446402116</c:v>
                      </c:pt>
                      <c:pt idx="62">
                        <c:v>3.9069608434675489</c:v>
                      </c:pt>
                      <c:pt idx="63">
                        <c:v>3.940753797890383</c:v>
                      </c:pt>
                      <c:pt idx="64">
                        <c:v>3.9850108016815304</c:v>
                      </c:pt>
                      <c:pt idx="65">
                        <c:v>4.0262314345118746</c:v>
                      </c:pt>
                      <c:pt idx="66">
                        <c:v>4.0425725725508856</c:v>
                      </c:pt>
                      <c:pt idx="67">
                        <c:v>4.0407638321012076</c:v>
                      </c:pt>
                      <c:pt idx="68">
                        <c:v>4.0174673175450533</c:v>
                      </c:pt>
                      <c:pt idx="69">
                        <c:v>3.9945788342352757</c:v>
                      </c:pt>
                      <c:pt idx="70">
                        <c:v>3.977655918967304</c:v>
                      </c:pt>
                      <c:pt idx="71">
                        <c:v>3.990912638194863</c:v>
                      </c:pt>
                      <c:pt idx="72">
                        <c:v>4.008046079887853</c:v>
                      </c:pt>
                      <c:pt idx="73">
                        <c:v>4.0267598626148668</c:v>
                      </c:pt>
                      <c:pt idx="74">
                        <c:v>4.0410716005031881</c:v>
                      </c:pt>
                      <c:pt idx="75">
                        <c:v>4.0361198493580472</c:v>
                      </c:pt>
                      <c:pt idx="76">
                        <c:v>4.018003839677962</c:v>
                      </c:pt>
                      <c:pt idx="77">
                        <c:v>3.9972721024295126</c:v>
                      </c:pt>
                      <c:pt idx="78">
                        <c:v>3.9838085249281381</c:v>
                      </c:pt>
                      <c:pt idx="79">
                        <c:v>3.9940422062239933</c:v>
                      </c:pt>
                      <c:pt idx="80">
                        <c:v>4.0087887093320846</c:v>
                      </c:pt>
                      <c:pt idx="81">
                        <c:v>4.026105040334178</c:v>
                      </c:pt>
                      <c:pt idx="82">
                        <c:v>4.0368532039303489</c:v>
                      </c:pt>
                      <c:pt idx="83">
                        <c:v>4.0368956171057544</c:v>
                      </c:pt>
                      <c:pt idx="84">
                        <c:v>4.0193490465183821</c:v>
                      </c:pt>
                      <c:pt idx="85">
                        <c:v>4.0001610721980461</c:v>
                      </c:pt>
                      <c:pt idx="86">
                        <c:v>3.9846279632238777</c:v>
                      </c:pt>
                      <c:pt idx="87">
                        <c:v>3.9948076088863398</c:v>
                      </c:pt>
                      <c:pt idx="88">
                        <c:v>3.9988562228753448</c:v>
                      </c:pt>
                      <c:pt idx="89">
                        <c:v>3.9959141842531092</c:v>
                      </c:pt>
                      <c:pt idx="90">
                        <c:v>3.9898090844812266</c:v>
                      </c:pt>
                      <c:pt idx="91">
                        <c:v>3.9842744584993484</c:v>
                      </c:pt>
                      <c:pt idx="92">
                        <c:v>3.9723402371565144</c:v>
                      </c:pt>
                      <c:pt idx="93">
                        <c:v>3.9590665556035809</c:v>
                      </c:pt>
                      <c:pt idx="94">
                        <c:v>3.9470252835559072</c:v>
                      </c:pt>
                      <c:pt idx="95">
                        <c:v>3.9624165631392292</c:v>
                      </c:pt>
                      <c:pt idx="96">
                        <c:v>3.9827884789299492</c:v>
                      </c:pt>
                      <c:pt idx="97">
                        <c:v>3.9953162877679604</c:v>
                      </c:pt>
                      <c:pt idx="98">
                        <c:v>4.004310580630305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F85-4563-80C3-5A0D64E1BB2D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6"/>
          <c:order val="26"/>
          <c:tx>
            <c:v>Alt2b_85_%Ret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0.99999999999999978</c:v>
                </c:pt>
                <c:pt idx="30">
                  <c:v>0.99999999999994726</c:v>
                </c:pt>
                <c:pt idx="31">
                  <c:v>0.99999999999371791</c:v>
                </c:pt>
                <c:pt idx="32">
                  <c:v>0.999999999607877</c:v>
                </c:pt>
                <c:pt idx="33">
                  <c:v>0.99999998597008422</c:v>
                </c:pt>
                <c:pt idx="34">
                  <c:v>0.99999969073756589</c:v>
                </c:pt>
                <c:pt idx="35">
                  <c:v>0.99999554549400727</c:v>
                </c:pt>
                <c:pt idx="36">
                  <c:v>0.99995595782937907</c:v>
                </c:pt>
                <c:pt idx="37">
                  <c:v>0.99968836363921887</c:v>
                </c:pt>
                <c:pt idx="38">
                  <c:v>0.99836281351392353</c:v>
                </c:pt>
                <c:pt idx="39">
                  <c:v>0.99339823639674274</c:v>
                </c:pt>
                <c:pt idx="40">
                  <c:v>0.97897155669571989</c:v>
                </c:pt>
                <c:pt idx="41">
                  <c:v>0.94568975628833629</c:v>
                </c:pt>
                <c:pt idx="42">
                  <c:v>0.88340956554168437</c:v>
                </c:pt>
                <c:pt idx="43">
                  <c:v>0.78696270193279183</c:v>
                </c:pt>
                <c:pt idx="44">
                  <c:v>0.66113560808584104</c:v>
                </c:pt>
                <c:pt idx="45">
                  <c:v>0.52047845026795625</c:v>
                </c:pt>
                <c:pt idx="46">
                  <c:v>0.38361598304497951</c:v>
                </c:pt>
                <c:pt idx="47">
                  <c:v>0.2658205533817084</c:v>
                </c:pt>
                <c:pt idx="48">
                  <c:v>0.17472139475451748</c:v>
                </c:pt>
                <c:pt idx="49">
                  <c:v>0.11054406153878883</c:v>
                </c:pt>
                <c:pt idx="50">
                  <c:v>6.873906956883076E-2</c:v>
                </c:pt>
                <c:pt idx="51">
                  <c:v>4.3094110420604237E-2</c:v>
                </c:pt>
                <c:pt idx="52">
                  <c:v>2.7978782479050234E-2</c:v>
                </c:pt>
                <c:pt idx="53">
                  <c:v>1.9211966324008012E-2</c:v>
                </c:pt>
                <c:pt idx="54">
                  <c:v>1.406546618204702E-2</c:v>
                </c:pt>
                <c:pt idx="55">
                  <c:v>1.0912445798722867E-2</c:v>
                </c:pt>
                <c:pt idx="56">
                  <c:v>8.8719873497366299E-3</c:v>
                </c:pt>
                <c:pt idx="57">
                  <c:v>7.4638287491279849E-3</c:v>
                </c:pt>
                <c:pt idx="58">
                  <c:v>6.4244307268988771E-3</c:v>
                </c:pt>
                <c:pt idx="59">
                  <c:v>5.6079251254974082E-3</c:v>
                </c:pt>
                <c:pt idx="60">
                  <c:v>4.9388528797473944E-3</c:v>
                </c:pt>
                <c:pt idx="61">
                  <c:v>4.377881903344304E-3</c:v>
                </c:pt>
                <c:pt idx="62">
                  <c:v>3.8996081287352067E-3</c:v>
                </c:pt>
                <c:pt idx="63">
                  <c:v>3.4822563875116287E-3</c:v>
                </c:pt>
                <c:pt idx="64">
                  <c:v>3.1219846648600398E-3</c:v>
                </c:pt>
                <c:pt idx="65">
                  <c:v>2.8112668177584297E-3</c:v>
                </c:pt>
                <c:pt idx="66">
                  <c:v>2.5421262783263533E-3</c:v>
                </c:pt>
                <c:pt idx="67">
                  <c:v>2.3044173036247547E-3</c:v>
                </c:pt>
                <c:pt idx="68">
                  <c:v>2.093050228251105E-3</c:v>
                </c:pt>
                <c:pt idx="69">
                  <c:v>1.9060590849422688E-3</c:v>
                </c:pt>
                <c:pt idx="70">
                  <c:v>1.7404893732436454E-3</c:v>
                </c:pt>
                <c:pt idx="71">
                  <c:v>1.5915794956833911E-3</c:v>
                </c:pt>
                <c:pt idx="72">
                  <c:v>1.4602453063813988E-3</c:v>
                </c:pt>
                <c:pt idx="73">
                  <c:v>1.3454764860247848E-3</c:v>
                </c:pt>
                <c:pt idx="74">
                  <c:v>1.2453116507205246E-3</c:v>
                </c:pt>
                <c:pt idx="75">
                  <c:v>1.1563925189293585E-3</c:v>
                </c:pt>
                <c:pt idx="76">
                  <c:v>1.0765101939705984E-3</c:v>
                </c:pt>
                <c:pt idx="77">
                  <c:v>1.0049828416453686E-3</c:v>
                </c:pt>
                <c:pt idx="78">
                  <c:v>9.4106160020866216E-4</c:v>
                </c:pt>
                <c:pt idx="79">
                  <c:v>8.8303827790181685E-4</c:v>
                </c:pt>
                <c:pt idx="80">
                  <c:v>8.3170876885323272E-4</c:v>
                </c:pt>
                <c:pt idx="81">
                  <c:v>7.8703284419411686E-4</c:v>
                </c:pt>
                <c:pt idx="82">
                  <c:v>7.4900645885267567E-4</c:v>
                </c:pt>
                <c:pt idx="83">
                  <c:v>7.1803286818367075E-4</c:v>
                </c:pt>
                <c:pt idx="84">
                  <c:v>6.939168133540956E-4</c:v>
                </c:pt>
                <c:pt idx="85">
                  <c:v>6.7320041137504719E-4</c:v>
                </c:pt>
                <c:pt idx="86">
                  <c:v>6.5460858682627246E-4</c:v>
                </c:pt>
                <c:pt idx="87">
                  <c:v>6.3692080605381681E-4</c:v>
                </c:pt>
                <c:pt idx="88">
                  <c:v>6.2046605651034812E-4</c:v>
                </c:pt>
                <c:pt idx="89">
                  <c:v>6.0511646440895535E-4</c:v>
                </c:pt>
                <c:pt idx="90">
                  <c:v>5.9094948635969266E-4</c:v>
                </c:pt>
                <c:pt idx="91">
                  <c:v>5.775435776631258E-4</c:v>
                </c:pt>
                <c:pt idx="92">
                  <c:v>5.6467560369952824E-4</c:v>
                </c:pt>
                <c:pt idx="93">
                  <c:v>5.5225852564519493E-4</c:v>
                </c:pt>
                <c:pt idx="94">
                  <c:v>5.4020161505907412E-4</c:v>
                </c:pt>
                <c:pt idx="95">
                  <c:v>5.2826130262467806E-4</c:v>
                </c:pt>
                <c:pt idx="96">
                  <c:v>5.1687447143595891E-4</c:v>
                </c:pt>
                <c:pt idx="97">
                  <c:v>5.0606767134775226E-4</c:v>
                </c:pt>
                <c:pt idx="98">
                  <c:v>4.956744694368751E-4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F85-4563-80C3-5A0D64E1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642232"/>
        <c:axId val="792645112"/>
      </c:scatterChart>
      <c:valAx>
        <c:axId val="792631672"/>
        <c:scaling>
          <c:orientation val="minMax"/>
          <c:max val="12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Days of Drift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0392"/>
        <c:crosses val="autoZero"/>
        <c:crossBetween val="midCat"/>
      </c:valAx>
      <c:valAx>
        <c:axId val="792630392"/>
        <c:scaling>
          <c:orientation val="minMax"/>
          <c:max val="230"/>
          <c:min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31672"/>
        <c:crosses val="autoZero"/>
        <c:crossBetween val="midCat"/>
      </c:valAx>
      <c:valAx>
        <c:axId val="792645112"/>
        <c:scaling>
          <c:orientation val="minMax"/>
          <c:max val="1.0000000000000002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42232"/>
        <c:crosses val="max"/>
        <c:crossBetween val="midCat"/>
      </c:valAx>
      <c:valAx>
        <c:axId val="79264223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92645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Alternative 2b - 1985</a:t>
            </a:r>
          </a:p>
          <a:p>
            <a:pPr>
              <a:defRPr/>
            </a:pPr>
            <a:r>
              <a:rPr lang="en-US" sz="1800" b="0" i="0" baseline="0">
                <a:effectLst/>
              </a:rPr>
              <a:t>Percent Retained Upstream of RM1528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Retention!$B$2:$J$2</c:f>
              <c:strCache>
                <c:ptCount val="9"/>
                <c:pt idx="0">
                  <c:v>Low Full</c:v>
                </c:pt>
                <c:pt idx="1">
                  <c:v>Med Full</c:v>
                </c:pt>
                <c:pt idx="2">
                  <c:v>High Full</c:v>
                </c:pt>
                <c:pt idx="3">
                  <c:v>Low</c:v>
                </c:pt>
                <c:pt idx="4">
                  <c:v>Median</c:v>
                </c:pt>
                <c:pt idx="5">
                  <c:v>High</c:v>
                </c:pt>
                <c:pt idx="6">
                  <c:v>Low Peak</c:v>
                </c:pt>
                <c:pt idx="7">
                  <c:v>Med Peak</c:v>
                </c:pt>
                <c:pt idx="8">
                  <c:v>High Peak</c:v>
                </c:pt>
              </c:strCache>
            </c:strRef>
          </c:cat>
          <c:val>
            <c:numRef>
              <c:f>Retention!$B$3:$J$3</c:f>
              <c:numCache>
                <c:formatCode>0.000%</c:formatCode>
                <c:ptCount val="9"/>
                <c:pt idx="0">
                  <c:v>4.377881903344304E-3</c:v>
                </c:pt>
                <c:pt idx="1">
                  <c:v>4.9388528797473944E-3</c:v>
                </c:pt>
                <c:pt idx="2">
                  <c:v>6.4244307268988771E-3</c:v>
                </c:pt>
                <c:pt idx="3">
                  <c:v>4.9388528797473944E-3</c:v>
                </c:pt>
                <c:pt idx="4">
                  <c:v>5.6079251254974082E-3</c:v>
                </c:pt>
                <c:pt idx="5">
                  <c:v>7.4638287491279849E-3</c:v>
                </c:pt>
                <c:pt idx="6">
                  <c:v>4.9388528797473944E-3</c:v>
                </c:pt>
                <c:pt idx="7">
                  <c:v>6.4244307268988771E-3</c:v>
                </c:pt>
                <c:pt idx="8">
                  <c:v>7.4638287491279849E-3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B-4AAB-AB69-E011D7CC8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3387128"/>
        <c:axId val="873390328"/>
        <c:axId val="0"/>
      </c:bar3DChart>
      <c:catAx>
        <c:axId val="87338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90328"/>
        <c:crosses val="autoZero"/>
        <c:auto val="1"/>
        <c:lblAlgn val="ctr"/>
        <c:lblOffset val="100"/>
        <c:noMultiLvlLbl val="0"/>
      </c:catAx>
      <c:valAx>
        <c:axId val="87339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8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28D59B-1E85-4B18-8F18-18C34C5DBBA7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787BFC-69F0-494B-9A0A-7E55977D8B96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4A9CA-6D0D-4C17-A310-CD8DD50FE99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0.58541</cdr:x>
      <cdr:y>0.4468</cdr:y>
    </cdr:from>
    <cdr:to>
      <cdr:x>0.58631</cdr:x>
      <cdr:y>0.81975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FF11830-7D33-45BC-B8EF-A3F8B6A06018}"/>
            </a:ext>
          </a:extLst>
        </cdr:cNvPr>
        <cdr:cNvCxnSpPr/>
      </cdr:nvCxnSpPr>
      <cdr:spPr>
        <a:xfrm xmlns:a="http://schemas.openxmlformats.org/drawingml/2006/main">
          <a:off x="5072256" y="2811037"/>
          <a:ext cx="7744" cy="2346402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0.6306</cdr:x>
      <cdr:y>0.44503</cdr:y>
    </cdr:from>
    <cdr:to>
      <cdr:x>0.6315</cdr:x>
      <cdr:y>0.81797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AB03FAA-91A3-4EF1-B7D1-D939BAA9D350}"/>
            </a:ext>
          </a:extLst>
        </cdr:cNvPr>
        <cdr:cNvCxnSpPr/>
      </cdr:nvCxnSpPr>
      <cdr:spPr>
        <a:xfrm xmlns:a="http://schemas.openxmlformats.org/drawingml/2006/main">
          <a:off x="5463787" y="2799886"/>
          <a:ext cx="7744" cy="2346402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4E3E4-0F7A-4245-BD57-A94494B4A6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0.42454</cdr:x>
      <cdr:y>0.5348</cdr:y>
    </cdr:from>
    <cdr:to>
      <cdr:x>0.42529</cdr:x>
      <cdr:y>0.82959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CA917CA-178C-47A2-9511-7B7D241BF962}"/>
            </a:ext>
          </a:extLst>
        </cdr:cNvPr>
        <cdr:cNvCxnSpPr/>
      </cdr:nvCxnSpPr>
      <cdr:spPr>
        <a:xfrm xmlns:a="http://schemas.openxmlformats.org/drawingml/2006/main" flipH="1">
          <a:off x="3678354" y="3364725"/>
          <a:ext cx="6521" cy="1854665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0.38789</cdr:x>
      <cdr:y>0.41357</cdr:y>
    </cdr:from>
    <cdr:to>
      <cdr:x>0.89287</cdr:x>
      <cdr:y>0.41603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7F93F69D-CA04-4553-9801-9B4F93A5CF85}"/>
            </a:ext>
          </a:extLst>
        </cdr:cNvPr>
        <cdr:cNvCxnSpPr/>
      </cdr:nvCxnSpPr>
      <cdr:spPr>
        <a:xfrm xmlns:a="http://schemas.openxmlformats.org/drawingml/2006/main">
          <a:off x="3360854" y="2601951"/>
          <a:ext cx="4375305" cy="15488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0.42893</cdr:x>
      <cdr:y>0.52065</cdr:y>
    </cdr:from>
    <cdr:to>
      <cdr:x>0.89555</cdr:x>
      <cdr:y>0.52515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E8C6A89C-23F1-477F-ABAC-EA733D1D2060}"/>
            </a:ext>
          </a:extLst>
        </cdr:cNvPr>
        <cdr:cNvCxnSpPr/>
      </cdr:nvCxnSpPr>
      <cdr:spPr>
        <a:xfrm xmlns:a="http://schemas.openxmlformats.org/drawingml/2006/main" flipV="1">
          <a:off x="3716464" y="3275671"/>
          <a:ext cx="4042926" cy="28325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0.37895</cdr:x>
      <cdr:y>0.41179</cdr:y>
    </cdr:from>
    <cdr:to>
      <cdr:x>0.38736</cdr:x>
      <cdr:y>0.82713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5D919F85-B565-478B-B2F7-93B153BBB42A}"/>
            </a:ext>
          </a:extLst>
        </cdr:cNvPr>
        <cdr:cNvCxnSpPr/>
      </cdr:nvCxnSpPr>
      <cdr:spPr>
        <a:xfrm xmlns:a="http://schemas.openxmlformats.org/drawingml/2006/main" flipH="1">
          <a:off x="3283415" y="2590800"/>
          <a:ext cx="72811" cy="2613102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5</xdr:row>
      <xdr:rowOff>155575</xdr:rowOff>
    </xdr:from>
    <xdr:to>
      <xdr:col>10</xdr:col>
      <xdr:colOff>12700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E1C6D-5D56-4A13-A2BD-49CAFCFE4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ssist/Missouri%20AM/Alternative%20Hydrograph/Peck%20WQ_Drift/Alt2a/Alt2a_85_CTU_Ret_S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"/>
      <sheetName val="Calcs"/>
      <sheetName val="Outputs"/>
      <sheetName val="SA Plot1"/>
      <sheetName val="SA Plot2"/>
      <sheetName val="Retention"/>
    </sheetNames>
    <sheetDataSet>
      <sheetData sheetId="0" refreshError="1"/>
      <sheetData sheetId="1" refreshError="1"/>
      <sheetData sheetId="2">
        <row r="3">
          <cell r="C3">
            <v>1.8141445512254555</v>
          </cell>
        </row>
      </sheetData>
      <sheetData sheetId="3" refreshError="1"/>
      <sheetData sheetId="4" refreshError="1"/>
      <sheetData sheetId="5">
        <row r="2">
          <cell r="B2" t="str">
            <v>Low Full</v>
          </cell>
          <cell r="C2" t="str">
            <v>Med Full</v>
          </cell>
          <cell r="D2" t="str">
            <v>High Full</v>
          </cell>
          <cell r="E2" t="str">
            <v>Low</v>
          </cell>
          <cell r="F2" t="str">
            <v>Median</v>
          </cell>
          <cell r="G2" t="str">
            <v>High</v>
          </cell>
          <cell r="H2" t="str">
            <v>Low Peak</v>
          </cell>
          <cell r="I2" t="str">
            <v>Med Peak</v>
          </cell>
          <cell r="J2" t="str">
            <v>High Peak</v>
          </cell>
        </row>
        <row r="3">
          <cell r="B3">
            <v>1.1480307778798341E-3</v>
          </cell>
          <cell r="C3">
            <v>1.432652282851855E-3</v>
          </cell>
          <cell r="D3">
            <v>1.7933108754767688E-3</v>
          </cell>
          <cell r="E3">
            <v>1.2822344899483496E-3</v>
          </cell>
          <cell r="F3">
            <v>1.7933108754767688E-3</v>
          </cell>
          <cell r="G3">
            <v>2.0112640083024447E-3</v>
          </cell>
          <cell r="H3">
            <v>1.2822344899483496E-3</v>
          </cell>
          <cell r="I3">
            <v>1.6018578502964757E-3</v>
          </cell>
          <cell r="J3">
            <v>2.0112640083024447E-3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E25808-BCB6-42E3-8696-9FA2DDB82E2D}" name="OO" displayName="OO" ref="A1:OK565" totalsRowShown="0" headerRowDxfId="457" dataDxfId="456">
  <autoFilter ref="A1:OK565" xr:uid="{55EE706B-AD5F-4B17-996F-46B23617080E}"/>
  <tableColumns count="401">
    <tableColumn id="1" xr3:uid="{6D8E1235-AF10-45D4-8B61-15B93035433B}" name="Column1"/>
    <tableColumn id="2" xr3:uid="{54F7B74B-53E0-4616-96F0-D72319CE38D4}" name="River"/>
    <tableColumn id="3" xr3:uid="{3AF74F5F-D082-4EAF-8487-7A51FB41654E}" name="Reach"/>
    <tableColumn id="4" xr3:uid="{AB34720C-2740-446D-94AD-26B533CEDB15}" name="RS"/>
    <tableColumn id="5" xr3:uid="{5908EB2D-82AC-4F18-94EA-87A530FCC999}" name="WQ Cell Length (m)"/>
    <tableColumn id="6" xr3:uid="{BF79186D-9145-47DF-9F35-B47FEAD77A2A}" name="59 (26JUN1985 06:00:00)-upstream face - velocity (m/s)" dataDxfId="455"/>
    <tableColumn id="7" xr3:uid="{9B33B5B0-138A-4585-AD22-F5E9249CE82B}" name="59 (26JUN1985 06:00:00)-Water Temperature (C)" dataDxfId="454"/>
    <tableColumn id="8" xr3:uid="{1756ABFF-9769-4645-A309-62BA6727EDE5}" name="59 (26JUN1985 06:00:00)-upstream face - advection mass (g)" dataDxfId="453"/>
    <tableColumn id="9" xr3:uid="{09447EEC-AFA4-4D42-815A-89BBB398D48A}" name="1" dataDxfId="452"/>
    <tableColumn id="10" xr3:uid="{4E125E57-4A66-4996-9012-94C8E25E4014}" name="60 (26JUN1985 09:00:00)-upstream face - velocity (m/s)" dataDxfId="451"/>
    <tableColumn id="11" xr3:uid="{EA5FABC2-2821-4ED7-BF1B-4FB7BA823E54}" name="60 (26JUN1985 09:00:00)-Water Temperature (C)"/>
    <tableColumn id="12" xr3:uid="{6CB072B1-AD3C-4CAF-BA3D-944F93EC8694}" name="60 (26JUN1985 09:00:00)-upstream face - advection mass (g)"/>
    <tableColumn id="13" xr3:uid="{2034A574-EBF0-4221-A0BE-94BD17EE4E57}" name="2"/>
    <tableColumn id="14" xr3:uid="{F20CA87C-58B7-4462-A992-CF1645A1ED54}" name="61 (26JUN1985 12:00:00)-upstream face - velocity (m/s)" dataDxfId="450"/>
    <tableColumn id="15" xr3:uid="{F66BF448-29AF-4589-85F1-7909E695A837}" name="61 (26JUN1985 12:00:00)-Water Temperature (C)" dataDxfId="449"/>
    <tableColumn id="16" xr3:uid="{F5D0AF80-4B37-4C3D-9C17-E0CC02B98B7A}" name="61 (26JUN1985 12:00:00)-upstream face - advection mass (g)" dataDxfId="448"/>
    <tableColumn id="17" xr3:uid="{D98C6D9D-3FA7-4611-8E60-C2E928374DB7}" name="3" dataDxfId="447"/>
    <tableColumn id="18" xr3:uid="{9D52D908-AA27-4EB8-B507-B94947BED720}" name="62 (26JUN1985 15:00:00)-upstream face - velocity (m/s)" dataDxfId="446"/>
    <tableColumn id="19" xr3:uid="{9E4125BF-DBF4-4D32-9A22-473D3301A22B}" name="62 (26JUN1985 15:00:00)-Water Temperature (C)"/>
    <tableColumn id="20" xr3:uid="{B33EA902-C0F8-4342-8DFA-3429D622BE18}" name="62 (26JUN1985 15:00:00)-upstream face - advection mass (g)"/>
    <tableColumn id="21" xr3:uid="{DE4AA88E-BFEF-48FA-A7D8-11E53C120A93}" name="4"/>
    <tableColumn id="22" xr3:uid="{7BEB8BD6-3288-4471-ABE0-88BB8A7AF5C9}" name="63 (26JUN1985 18:00:00)-upstream face - velocity (m/s)" dataDxfId="445"/>
    <tableColumn id="23" xr3:uid="{1E81245E-1BF6-4495-8D34-0B0476135D8B}" name="63 (26JUN1985 18:00:00)-Water Temperature (C)" dataDxfId="444"/>
    <tableColumn id="24" xr3:uid="{C43264BB-8B53-420E-8688-C20E2A918C6D}" name="63 (26JUN1985 18:00:00)-upstream face - advection mass (g)" dataDxfId="443"/>
    <tableColumn id="25" xr3:uid="{29E133B8-6A48-4384-A1A6-ADD23970D492}" name="5" dataDxfId="442"/>
    <tableColumn id="26" xr3:uid="{09A0A386-D059-44F1-9362-E5E5D13D1972}" name="64 (26JUN1985 21:00:00)-upstream face - velocity (m/s)" dataDxfId="441"/>
    <tableColumn id="27" xr3:uid="{CA76415A-3D18-4B4F-BB7C-1D3B6BEFBF08}" name="64 (26JUN1985 21:00:00)-Water Temperature (C)"/>
    <tableColumn id="28" xr3:uid="{2A684360-EDAB-4442-BD76-7FB41B54AEED}" name="64 (26JUN1985 21:00:00)-upstream face - advection mass (g)"/>
    <tableColumn id="29" xr3:uid="{8B63FD38-0CCE-4EB2-8C6D-E91535C8F814}" name="6"/>
    <tableColumn id="30" xr3:uid="{5B325F08-BE0C-4CBB-962D-516B4C861C3C}" name="65 (27JUN1985 00:00:00)-upstream face - velocity (m/s)" dataDxfId="440"/>
    <tableColumn id="31" xr3:uid="{908EE888-6291-4DED-8102-41C20A1D9284}" name="65 (27JUN1985 00:00:00)-Water Temperature (C)" dataDxfId="439"/>
    <tableColumn id="32" xr3:uid="{4E7CE661-EA6F-4D33-8FCF-77A45D777E61}" name="65 (27JUN1985 00:00:00)-upstream face - advection mass (g)" dataDxfId="438"/>
    <tableColumn id="33" xr3:uid="{FD007C3E-BF18-4FAA-A351-74999F5C4766}" name="7" dataDxfId="437"/>
    <tableColumn id="34" xr3:uid="{DE9EF682-CD0B-43FD-BED9-3F3044745E6E}" name="66 (27JUN1985 03:00:00)-upstream face - velocity (m/s)" dataDxfId="436"/>
    <tableColumn id="35" xr3:uid="{28CF8BEB-84AA-45ED-908C-D0841592662C}" name="66 (27JUN1985 03:00:00)-Water Temperature (C)"/>
    <tableColumn id="36" xr3:uid="{F9049595-8D49-4AEC-878B-DE4D84B6AD78}" name="66 (27JUN1985 03:00:00)-upstream face - advection mass (g)"/>
    <tableColumn id="37" xr3:uid="{7A9712FA-C46A-4592-9146-B0B4382B6CBA}" name="8"/>
    <tableColumn id="38" xr3:uid="{E9AC1461-1BE2-4923-AC17-493AA1B73ACD}" name="67 (27JUN1985 06:00:00)-upstream face - velocity (m/s)" dataDxfId="435"/>
    <tableColumn id="39" xr3:uid="{23DCA0AD-B9EB-4AA0-89FE-777F0654D31A}" name="67 (27JUN1985 06:00:00)-Water Temperature (C)" dataDxfId="434"/>
    <tableColumn id="40" xr3:uid="{9F5E9506-303A-423A-9ABB-7C398C465AF0}" name="67 (27JUN1985 06:00:00)-upstream face - advection mass (g)" dataDxfId="433"/>
    <tableColumn id="41" xr3:uid="{F597D5F9-A191-464F-B3D8-307602CFB94B}" name="9" dataDxfId="432"/>
    <tableColumn id="42" xr3:uid="{63365DCD-0701-48C2-90A4-0F1813FEAAE0}" name="68 (27JUN1985 09:00:00)-upstream face - velocity (m/s)" dataDxfId="431"/>
    <tableColumn id="43" xr3:uid="{73E01C71-3AC9-4B85-9A0A-47F0E486AC66}" name="68 (27JUN1985 09:00:00)-Water Temperature (C)"/>
    <tableColumn id="44" xr3:uid="{A0EF09E8-69E4-487F-A7D0-09E801F0F875}" name="68 (27JUN1985 09:00:00)-upstream face - advection mass (g)"/>
    <tableColumn id="45" xr3:uid="{98BD3598-9064-4302-A082-36EDAA3CF138}" name="10"/>
    <tableColumn id="46" xr3:uid="{15A360EB-53A9-45D2-ADF9-142AE9EE7413}" name="69 (27JUN1985 12:00:00)-upstream face - velocity (m/s)" dataDxfId="430"/>
    <tableColumn id="47" xr3:uid="{FA38CB63-E203-48D9-9400-3FE24DBE1D81}" name="69 (27JUN1985 12:00:00)-Water Temperature (C)" dataDxfId="429"/>
    <tableColumn id="48" xr3:uid="{2BB53E3E-7C45-4E90-B00A-1DDCE9FABDD5}" name="69 (27JUN1985 12:00:00)-upstream face - advection mass (g)" dataDxfId="428"/>
    <tableColumn id="49" xr3:uid="{B5F5192B-FA68-481D-93E8-8D515395FEE3}" name="11" dataDxfId="427"/>
    <tableColumn id="50" xr3:uid="{ACC390AC-DA8B-411A-B726-AD251816446D}" name="70 (27JUN1985 15:00:00)-upstream face - velocity (m/s)" dataDxfId="426"/>
    <tableColumn id="51" xr3:uid="{98F12F5E-AA47-4078-B7A3-AB63D4B175A8}" name="70 (27JUN1985 15:00:00)-Water Temperature (C)"/>
    <tableColumn id="52" xr3:uid="{B6F81861-59E6-40EB-910D-5C45F9BF7622}" name="70 (27JUN1985 15:00:00)-upstream face - advection mass (g)"/>
    <tableColumn id="53" xr3:uid="{60AF355C-F9CA-409C-AED8-E503D4105382}" name="12"/>
    <tableColumn id="54" xr3:uid="{4BEB43AC-61BA-43FF-9899-87C9968A38E9}" name="71 (27JUN1985 18:00:00)-upstream face - velocity (m/s)" dataDxfId="425"/>
    <tableColumn id="55" xr3:uid="{8E498F5F-68D5-472F-BD14-7448FC784979}" name="71 (27JUN1985 18:00:00)-Water Temperature (C)" dataDxfId="424"/>
    <tableColumn id="56" xr3:uid="{EA327C03-3EB3-4FDD-BDF6-D7576A23DA1D}" name="71 (27JUN1985 18:00:00)-upstream face - advection mass (g)" dataDxfId="423"/>
    <tableColumn id="57" xr3:uid="{4A3ABDF4-A5C5-4FA0-A67F-001998DA643F}" name="13" dataDxfId="422"/>
    <tableColumn id="58" xr3:uid="{CBE0E5E2-76D4-4C7C-9E35-23DA8CE3C97C}" name="72 (27JUN1985 21:00:00)-upstream face - velocity (m/s)" dataDxfId="421"/>
    <tableColumn id="59" xr3:uid="{B7002EA0-7B44-46F8-9C0F-C8F1515C33A2}" name="72 (27JUN1985 21:00:00)-Water Temperature (C)"/>
    <tableColumn id="60" xr3:uid="{C2CE4F82-571F-4F20-8949-E51BE5CFEB0D}" name="72 (27JUN1985 21:00:00)-upstream face - advection mass (g)"/>
    <tableColumn id="61" xr3:uid="{61779331-49C2-4361-BCFF-416AD88FC9B1}" name="14"/>
    <tableColumn id="62" xr3:uid="{EB457A2C-CF0F-4E0A-8345-7E3607AE556B}" name="73 (28JUN1985 00:00:00)-upstream face - velocity (m/s)" dataDxfId="420"/>
    <tableColumn id="63" xr3:uid="{D201A04A-308D-4497-8F13-A13ADCE3C2CD}" name="73 (28JUN1985 00:00:00)-Water Temperature (C)" dataDxfId="419"/>
    <tableColumn id="64" xr3:uid="{CB7FC832-41FF-498D-AF2C-40A9C875D342}" name="73 (28JUN1985 00:00:00)-upstream face - advection mass (g)" dataDxfId="418"/>
    <tableColumn id="65" xr3:uid="{6428C751-4879-412A-8FDA-BC896BF3F44C}" name="15" dataDxfId="417"/>
    <tableColumn id="66" xr3:uid="{620846C1-06ED-4ED4-BC9F-805044884BE0}" name="74 (28JUN1985 03:00:00)-upstream face - velocity (m/s)" dataDxfId="416"/>
    <tableColumn id="67" xr3:uid="{2973029C-90FA-42C1-BADC-7C384E42279C}" name="74 (28JUN1985 03:00:00)-Water Temperature (C)"/>
    <tableColumn id="68" xr3:uid="{B7249A1C-1F8A-44A8-8758-FA3164E8B8B4}" name="74 (28JUN1985 03:00:00)-upstream face - advection mass (g)"/>
    <tableColumn id="69" xr3:uid="{30D6BE1E-C927-4086-B969-139AAC241753}" name="16"/>
    <tableColumn id="70" xr3:uid="{82124CA9-42A0-4205-B946-1C3FC68E463C}" name="75 (28JUN1985 06:00:00)-upstream face - velocity (m/s)" dataDxfId="415"/>
    <tableColumn id="71" xr3:uid="{E1B2E1C9-82D0-4675-B0AD-E9D17CA33EA1}" name="75 (28JUN1985 06:00:00)-Water Temperature (C)" dataDxfId="414"/>
    <tableColumn id="72" xr3:uid="{78DE98F1-D0F9-4F32-B36F-E16B5D41DC71}" name="75 (28JUN1985 06:00:00)-upstream face - advection mass (g)" dataDxfId="413"/>
    <tableColumn id="73" xr3:uid="{35FC94EC-A9F8-4232-81DB-7B336114C08A}" name="17" dataDxfId="412"/>
    <tableColumn id="74" xr3:uid="{924AD67F-FE1E-49AF-B977-D08EEDC7F7BD}" name="76 (28JUN1985 09:00:00)-upstream face - velocity (m/s)" dataDxfId="411"/>
    <tableColumn id="75" xr3:uid="{DF4CDAED-D6CA-4B9D-AA3C-32B0DEB9EA8D}" name="76 (28JUN1985 09:00:00)-Water Temperature (C)"/>
    <tableColumn id="76" xr3:uid="{F9AE418A-7AD8-454B-9685-9444D3D08D14}" name="76 (28JUN1985 09:00:00)-upstream face - advection mass (g)"/>
    <tableColumn id="77" xr3:uid="{71A20BB4-682A-4E91-BDE0-1046F7EABC81}" name="18"/>
    <tableColumn id="78" xr3:uid="{36A994D8-3ECE-4680-B0A3-BADF43B81466}" name="77 (28JUN1985 12:00:00)-upstream face - velocity (m/s)" dataDxfId="410"/>
    <tableColumn id="79" xr3:uid="{3DE76575-AA1D-407B-AE35-423DCEA39A13}" name="77 (28JUN1985 12:00:00)-Water Temperature (C)" dataDxfId="409"/>
    <tableColumn id="80" xr3:uid="{38786C03-B77C-45C0-973C-3A7AFE1C01D3}" name="77 (28JUN1985 12:00:00)-upstream face - advection mass (g)" dataDxfId="408"/>
    <tableColumn id="81" xr3:uid="{3D697206-05E1-4CFB-B173-F171D0631DB8}" name="19" dataDxfId="407"/>
    <tableColumn id="82" xr3:uid="{0384D0F8-E180-4798-A613-6CE2D1C51CAB}" name="78 (28JUN1985 15:00:00)-upstream face - velocity (m/s)" dataDxfId="406"/>
    <tableColumn id="83" xr3:uid="{9F2E6590-3055-4568-A020-7D0807ABB41C}" name="78 (28JUN1985 15:00:00)-Water Temperature (C)"/>
    <tableColumn id="84" xr3:uid="{E862A9D1-244A-49C1-B3AA-BFF933A5F8A1}" name="78 (28JUN1985 15:00:00)-upstream face - advection mass (g)"/>
    <tableColumn id="85" xr3:uid="{186FF9D6-0300-4EA4-BC3E-1B9FB563877F}" name="20"/>
    <tableColumn id="86" xr3:uid="{9D7F61FC-64B3-4863-857B-FBBBCB33985B}" name="79 (28JUN1985 18:00:00)-upstream face - velocity (m/s)" dataDxfId="405"/>
    <tableColumn id="87" xr3:uid="{F0C75BFE-C39B-4398-A31F-7A55E2B1B812}" name="79 (28JUN1985 18:00:00)-Water Temperature (C)" dataDxfId="404"/>
    <tableColumn id="88" xr3:uid="{8AFF2D36-72EC-4B47-9314-7632F19FBDD6}" name="79 (28JUN1985 18:00:00)-upstream face - advection mass (g)" dataDxfId="403"/>
    <tableColumn id="89" xr3:uid="{D4EA85BB-7596-42DE-AF75-3A14B190FA47}" name="21" dataDxfId="402"/>
    <tableColumn id="90" xr3:uid="{618934F3-C6BF-4351-9EA9-F24CE1790DBF}" name="80 (28JUN1985 21:00:00)-upstream face - velocity (m/s)" dataDxfId="401"/>
    <tableColumn id="91" xr3:uid="{FD682E37-A576-4321-A4D0-1D34F8E384A3}" name="80 (28JUN1985 21:00:00)-Water Temperature (C)"/>
    <tableColumn id="92" xr3:uid="{81C819A9-4779-4B8B-8F45-2E415136E39C}" name="80 (28JUN1985 21:00:00)-upstream face - advection mass (g)"/>
    <tableColumn id="93" xr3:uid="{67AD5C7A-7778-4194-A97F-6835C14E777C}" name="22"/>
    <tableColumn id="94" xr3:uid="{F1F18D6C-A993-4875-BB41-41DB72BBA304}" name="81 (29JUN1985 00:00:00)-upstream face - velocity (m/s)" dataDxfId="400"/>
    <tableColumn id="95" xr3:uid="{32369B64-9833-4983-B56E-7CE686A363AC}" name="81 (29JUN1985 00:00:00)-Water Temperature (C)" dataDxfId="399"/>
    <tableColumn id="96" xr3:uid="{F3DA2F35-99D6-42C2-9FF2-45D1C7F02228}" name="81 (29JUN1985 00:00:00)-upstream face - advection mass (g)" dataDxfId="398"/>
    <tableColumn id="97" xr3:uid="{75A75FFF-4227-4CED-BA21-20939A15504C}" name="23" dataDxfId="397"/>
    <tableColumn id="98" xr3:uid="{64BD1D9D-FE5D-4280-BE45-7E54F8050113}" name="82 (29JUN1985 03:00:00)-upstream face - velocity (m/s)" dataDxfId="396"/>
    <tableColumn id="99" xr3:uid="{DED9876D-BBC4-4768-A45C-BCB0ED7EBF7A}" name="82 (29JUN1985 03:00:00)-Water Temperature (C)"/>
    <tableColumn id="100" xr3:uid="{2F339541-11D2-421F-85A8-DE04303C15AF}" name="82 (29JUN1985 03:00:00)-upstream face - advection mass (g)"/>
    <tableColumn id="101" xr3:uid="{FD0A0794-2E12-4B5E-88E0-6FBA3AC67D3A}" name="24"/>
    <tableColumn id="102" xr3:uid="{DDD4E120-45C4-4320-AE12-8C0A0CADE4AF}" name="83 (29JUN1985 06:00:00)-upstream face - velocity (m/s)" dataDxfId="395"/>
    <tableColumn id="103" xr3:uid="{4AAB65DD-423F-4BE3-B3C2-06EF376B06D0}" name="83 (29JUN1985 06:00:00)-Water Temperature (C)" dataDxfId="394"/>
    <tableColumn id="104" xr3:uid="{B3965F5A-B79F-48D0-9944-7F49B0E50E4C}" name="83 (29JUN1985 06:00:00)-upstream face - advection mass (g)" dataDxfId="393"/>
    <tableColumn id="105" xr3:uid="{505DFBE9-3505-4F5A-85A4-D4AB4151BD06}" name="25" dataDxfId="392"/>
    <tableColumn id="106" xr3:uid="{6B436122-B882-4BB0-9A53-576BBE095422}" name="84 (29JUN1985 09:00:00)-upstream face - velocity (m/s)" dataDxfId="391"/>
    <tableColumn id="107" xr3:uid="{64076544-0872-481D-8FAA-E02E4D09EB6B}" name="84 (29JUN1985 09:00:00)-Water Temperature (C)"/>
    <tableColumn id="108" xr3:uid="{1A25CF0B-82C8-434D-B07D-1ED333E9B014}" name="84 (29JUN1985 09:00:00)-upstream face - advection mass (g)"/>
    <tableColumn id="109" xr3:uid="{0A168B38-33F7-4E90-9902-775602F2585E}" name="26"/>
    <tableColumn id="110" xr3:uid="{FF7D35B5-B25F-425D-A962-BDF8BEE6A401}" name="85 (29JUN1985 12:00:00)-upstream face - velocity (m/s)" dataDxfId="390"/>
    <tableColumn id="111" xr3:uid="{5B83572C-0D07-49C6-AF1A-E2CDDAEA61F8}" name="85 (29JUN1985 12:00:00)-Water Temperature (C)" dataDxfId="389"/>
    <tableColumn id="112" xr3:uid="{6CC3B1AA-94FF-46A8-9A21-F948E7482F95}" name="85 (29JUN1985 12:00:00)-upstream face - advection mass (g)" dataDxfId="388"/>
    <tableColumn id="113" xr3:uid="{EC351033-C5BC-408E-A3D8-C6E9764ACA47}" name="27" dataDxfId="387"/>
    <tableColumn id="114" xr3:uid="{7DE6DC73-CF45-4A33-872E-C4314F48FAA1}" name="86 (29JUN1985 15:00:00)-upstream face - velocity (m/s)" dataDxfId="386"/>
    <tableColumn id="115" xr3:uid="{6148AFF2-FB95-4CC4-BA76-8F918501CD3F}" name="86 (29JUN1985 15:00:00)-Water Temperature (C)"/>
    <tableColumn id="116" xr3:uid="{6FD296E7-3FA6-4EA6-9F8D-2F9E4906B035}" name="86 (29JUN1985 15:00:00)-upstream face - advection mass (g)"/>
    <tableColumn id="117" xr3:uid="{B104BF2F-478C-4722-8B9C-4090D004D387}" name="28"/>
    <tableColumn id="118" xr3:uid="{A90FC54D-6CF4-4D6F-8481-40E5D39EFC40}" name="87 (29JUN1985 18:00:00)-upstream face - velocity (m/s)" dataDxfId="385"/>
    <tableColumn id="119" xr3:uid="{5FA0077F-1ED7-450F-A503-9F391E559DD9}" name="87 (29JUN1985 18:00:00)-Water Temperature (C)" dataDxfId="384"/>
    <tableColumn id="120" xr3:uid="{58518593-63E3-4ACE-B6C0-A1EA3469273B}" name="87 (29JUN1985 18:00:00)-upstream face - advection mass (g)" dataDxfId="383"/>
    <tableColumn id="121" xr3:uid="{72F9738D-4643-41AB-96FE-EAC2EBC435EB}" name="29" dataDxfId="382"/>
    <tableColumn id="122" xr3:uid="{23C99E3F-F0EB-4335-8D8C-9542B49312FC}" name="88 (29JUN1985 21:00:00)-upstream face - velocity (m/s)" dataDxfId="381"/>
    <tableColumn id="123" xr3:uid="{7CBEDADA-C452-4C26-BAC4-9E54090A8403}" name="88 (29JUN1985 21:00:00)-Water Temperature (C)"/>
    <tableColumn id="124" xr3:uid="{0C3B0C56-5770-48EB-8CAE-4D27473057A4}" name="88 (29JUN1985 21:00:00)-upstream face - advection mass (g)"/>
    <tableColumn id="125" xr3:uid="{A0DA70A2-92C6-4A58-B254-2AB9E5BEDBB7}" name="30"/>
    <tableColumn id="126" xr3:uid="{A8129B74-25DD-4A4D-9CD6-8355A0152580}" name="89 (30JUN1985 00:00:00)-upstream face - velocity (m/s)" dataDxfId="380"/>
    <tableColumn id="127" xr3:uid="{8696CE58-3757-4A06-8767-66969EF007E6}" name="89 (30JUN1985 00:00:00)-Water Temperature (C)" dataDxfId="379"/>
    <tableColumn id="128" xr3:uid="{F94EC257-9E2E-4B0C-889B-06A2AB8A103B}" name="89 (30JUN1985 00:00:00)-upstream face - advection mass (g)" dataDxfId="378"/>
    <tableColumn id="129" xr3:uid="{62DACBD1-2502-4E2F-9ACB-444DFC4862AF}" name="31" dataDxfId="377"/>
    <tableColumn id="130" xr3:uid="{A410DA0E-8463-4512-84BF-95DF4DB4BBDB}" name="90 (30JUN1985 03:00:00)-upstream face - velocity (m/s)" dataDxfId="376"/>
    <tableColumn id="131" xr3:uid="{19F21663-CE3C-44B9-A990-F4E3608AECB4}" name="90 (30JUN1985 03:00:00)-Water Temperature (C)"/>
    <tableColumn id="132" xr3:uid="{9E04956D-1B24-4A9F-8D9D-C1B965AC4EEB}" name="90 (30JUN1985 03:00:00)-upstream face - advection mass (g)"/>
    <tableColumn id="133" xr3:uid="{025C7B6D-1AAA-4741-A0D9-B591FA563B51}" name="32"/>
    <tableColumn id="134" xr3:uid="{91448E07-7A29-4180-A95F-323389A122D8}" name="91 (30JUN1985 06:00:00)-upstream face - velocity (m/s)" dataDxfId="375"/>
    <tableColumn id="135" xr3:uid="{D572534E-E12D-4C00-9CD4-7845D82BF8F3}" name="91 (30JUN1985 06:00:00)-Water Temperature (C)" dataDxfId="374"/>
    <tableColumn id="136" xr3:uid="{0071A96B-E966-48E4-B144-D16C7A2E3FFE}" name="91 (30JUN1985 06:00:00)-upstream face - advection mass (g)" dataDxfId="373"/>
    <tableColumn id="137" xr3:uid="{CF13EC21-83AD-4246-9292-A718F42F5109}" name="33" dataDxfId="372"/>
    <tableColumn id="138" xr3:uid="{B4BFD64E-8BAB-46F9-B952-FAE06B4A16BB}" name="92 (30JUN1985 09:00:00)-upstream face - velocity (m/s)" dataDxfId="371"/>
    <tableColumn id="139" xr3:uid="{EC4FADA5-16D8-4AC2-82F5-B90561975654}" name="92 (30JUN1985 09:00:00)-Water Temperature (C)"/>
    <tableColumn id="140" xr3:uid="{CF1C87E2-A7B6-46F1-828D-0835EB92E416}" name="92 (30JUN1985 09:00:00)-upstream face - advection mass (g)"/>
    <tableColumn id="141" xr3:uid="{CD6A361D-F930-4CF1-93C6-89EE3A7CEF0E}" name="34"/>
    <tableColumn id="142" xr3:uid="{E8AC4173-8A29-4D33-8A09-D24956565E21}" name="93 (30JUN1985 12:00:00)-upstream face - velocity (m/s)" dataDxfId="370"/>
    <tableColumn id="143" xr3:uid="{3893D288-7BF3-430C-ADD5-18E960D667F7}" name="93 (30JUN1985 12:00:00)-Water Temperature (C)" dataDxfId="369"/>
    <tableColumn id="144" xr3:uid="{211667C4-599D-4456-B2FB-62A292305848}" name="93 (30JUN1985 12:00:00)-upstream face - advection mass (g)" dataDxfId="368"/>
    <tableColumn id="145" xr3:uid="{F3315CB4-24A0-4C38-BDC1-B35B279302DE}" name="35" dataDxfId="367"/>
    <tableColumn id="146" xr3:uid="{3A5E59A3-BDF8-4B37-860D-B56843C6EBD5}" name="94 (30JUN1985 15:00:00)-upstream face - velocity (m/s)" dataDxfId="366"/>
    <tableColumn id="147" xr3:uid="{0EF44C4F-75C8-4317-9ABB-8957AD493B82}" name="94 (30JUN1985 15:00:00)-Water Temperature (C)"/>
    <tableColumn id="148" xr3:uid="{FE338D43-F9CF-4381-AB23-A04908DADEEA}" name="94 (30JUN1985 15:00:00)-upstream face - advection mass (g)"/>
    <tableColumn id="149" xr3:uid="{DCF44890-8C38-4B95-BC5F-1A2BE2113676}" name="36"/>
    <tableColumn id="150" xr3:uid="{18782EDB-AB37-470F-BEF4-A0441E788A99}" name="95 (30JUN1985 18:00:00)-upstream face - velocity (m/s)" dataDxfId="365"/>
    <tableColumn id="151" xr3:uid="{D5FED075-8C72-4226-948B-E5CAD0011DB3}" name="95 (30JUN1985 18:00:00)-Water Temperature (C)" dataDxfId="364"/>
    <tableColumn id="152" xr3:uid="{1EEA9ADF-F687-4F86-A48A-1277E3A9A9EC}" name="95 (30JUN1985 18:00:00)-upstream face - advection mass (g)" dataDxfId="363"/>
    <tableColumn id="153" xr3:uid="{ADC3A371-D097-406B-A86A-674C2C241B10}" name="37" dataDxfId="362"/>
    <tableColumn id="154" xr3:uid="{6925D149-E84B-4AEE-8FAE-7E7EC031ECA3}" name="96 (30JUN1985 21:00:00)-upstream face - velocity (m/s)" dataDxfId="361"/>
    <tableColumn id="155" xr3:uid="{B576461E-7086-4B51-97ED-7A2052DA3850}" name="96 (30JUN1985 21:00:00)-Water Temperature (C)"/>
    <tableColumn id="156" xr3:uid="{1801B2B3-FACF-40B9-9367-36925C5E048F}" name="96 (30JUN1985 21:00:00)-upstream face - advection mass (g)"/>
    <tableColumn id="157" xr3:uid="{52D7B68A-0D78-463A-9384-14997220C930}" name="38"/>
    <tableColumn id="158" xr3:uid="{7A5C7BDF-AE47-47D1-BC14-4F04518C0202}" name="97 (01JUL1985 00:00:00)-upstream face - velocity (m/s)" dataDxfId="360"/>
    <tableColumn id="159" xr3:uid="{1C7E2665-548A-4337-B393-9F3C6A4FDCA9}" name="97 (01JUL1985 00:00:00)-Water Temperature (C)" dataDxfId="359"/>
    <tableColumn id="160" xr3:uid="{7F42F03C-C6C2-471D-883A-DEAF657E15EC}" name="97 (01JUL1985 00:00:00)-upstream face - advection mass (g)" dataDxfId="358"/>
    <tableColumn id="161" xr3:uid="{2A9D0637-8E15-4680-8EF1-8BCCBCB937D9}" name="39" dataDxfId="357"/>
    <tableColumn id="162" xr3:uid="{E0D9739C-D40A-49A4-9DEB-FD29A24639F5}" name="98 (01JUL1985 03:00:00)-upstream face - velocity (m/s)" dataDxfId="356"/>
    <tableColumn id="163" xr3:uid="{03A5AC2D-AAE1-4B96-B8D1-1E15C689DECF}" name="98 (01JUL1985 03:00:00)-Water Temperature (C)"/>
    <tableColumn id="164" xr3:uid="{874D4756-4F86-4505-BD2B-566F257C558D}" name="98 (01JUL1985 03:00:00)-upstream face - advection mass (g)"/>
    <tableColumn id="165" xr3:uid="{EDE6A2C1-8D14-431B-A113-9F19A0ADC736}" name="40"/>
    <tableColumn id="166" xr3:uid="{00E96509-9833-4FD3-8BB4-C2CED2D1DC5E}" name="99 (01JUL1985 06:00:00)-upstream face - velocity (m/s)" dataDxfId="355"/>
    <tableColumn id="167" xr3:uid="{19D3ECB4-19B7-4B62-9D07-50245C0CFF20}" name="99 (01JUL1985 06:00:00)-Water Temperature (C)" dataDxfId="354"/>
    <tableColumn id="168" xr3:uid="{D3A9245B-E6D9-44CF-B565-7246E153E970}" name="99 (01JUL1985 06:00:00)-upstream face - advection mass (g)" dataDxfId="353"/>
    <tableColumn id="169" xr3:uid="{370CBA1F-5821-4B90-A32C-73BEC757531E}" name="41" dataDxfId="352"/>
    <tableColumn id="170" xr3:uid="{6C239E72-FA0A-483F-929B-45964FDC6D82}" name="100 (01JUL1985 09:00:00)-upstream face - velocity (m/s)" dataDxfId="351"/>
    <tableColumn id="171" xr3:uid="{6CD2C66B-3D19-4B97-A41E-255F2178C1B6}" name="100 (01JUL1985 09:00:00)-Water Temperature (C)"/>
    <tableColumn id="172" xr3:uid="{9B48A3EB-1FE2-401A-97E1-9B25550826AF}" name="100 (01JUL1985 09:00:00)-upstream face - advection mass (g)"/>
    <tableColumn id="173" xr3:uid="{10400B5A-1061-4A8D-B070-81A268D65F09}" name="42"/>
    <tableColumn id="174" xr3:uid="{740A7C03-9AAB-4728-90E7-0EB926510A80}" name="101 (01JUL1985 12:00:00)-upstream face - velocity (m/s)" dataDxfId="350"/>
    <tableColumn id="175" xr3:uid="{FDAA5F1B-FA31-4841-9AA1-320BA51D375C}" name="101 (01JUL1985 12:00:00)-Water Temperature (C)" dataDxfId="349"/>
    <tableColumn id="176" xr3:uid="{29055507-F86D-4934-BAAF-E12F70780A80}" name="101 (01JUL1985 12:00:00)-upstream face - advection mass (g)" dataDxfId="348"/>
    <tableColumn id="177" xr3:uid="{D527E4DD-B33E-4098-BCAF-0CFF57B104EC}" name="43" dataDxfId="347"/>
    <tableColumn id="178" xr3:uid="{04BBA030-1143-468F-98A8-EFC66AE43D3A}" name="102 (01JUL1985 15:00:00)-upstream face - velocity (m/s)" dataDxfId="346"/>
    <tableColumn id="179" xr3:uid="{61838A21-42BF-46B9-8BF2-355608A19182}" name="102 (01JUL1985 15:00:00)-Water Temperature (C)"/>
    <tableColumn id="180" xr3:uid="{840F1B0D-BA17-4FE5-8A6C-D6887381ABB7}" name="102 (01JUL1985 15:00:00)-upstream face - advection mass (g)"/>
    <tableColumn id="181" xr3:uid="{34BB7B27-85A2-40CF-B60A-DC6ACFF71344}" name="44"/>
    <tableColumn id="182" xr3:uid="{52F6995C-EA77-4C09-B381-BF123C773D48}" name="103 (01JUL1985 18:00:00)-upstream face - velocity (m/s)" dataDxfId="345"/>
    <tableColumn id="183" xr3:uid="{16808307-1E1F-41FD-93CE-C4D2F5A51900}" name="103 (01JUL1985 18:00:00)-Water Temperature (C)" dataDxfId="344"/>
    <tableColumn id="184" xr3:uid="{4AF8B9DF-C8F3-4568-B22A-2697C5D14482}" name="103 (01JUL1985 18:00:00)-upstream face - advection mass (g)" dataDxfId="343"/>
    <tableColumn id="185" xr3:uid="{23E6E83A-1436-4EC7-BC5D-CBC941F99E7C}" name="45" dataDxfId="342"/>
    <tableColumn id="186" xr3:uid="{10F244B7-1FAC-4BB2-823A-C0046530BE4B}" name="104 (01JUL1985 21:00:00)-upstream face - velocity (m/s)" dataDxfId="341"/>
    <tableColumn id="187" xr3:uid="{D968B813-C7C7-4320-89AD-BBD39F15492F}" name="104 (01JUL1985 21:00:00)-Water Temperature (C)"/>
    <tableColumn id="188" xr3:uid="{8DE47BEA-7271-4A17-9730-A61298AB569C}" name="104 (01JUL1985 21:00:00)-upstream face - advection mass (g)"/>
    <tableColumn id="189" xr3:uid="{40D5C297-BDE0-421A-801E-097D851B10C2}" name="46"/>
    <tableColumn id="190" xr3:uid="{CA312DD0-A0A0-43BD-8450-F065AB09E949}" name="105 (02JUL1985 00:00:00)-upstream face - velocity (m/s)" dataDxfId="340"/>
    <tableColumn id="191" xr3:uid="{8E93425B-2B65-47D9-817B-9B05BA1EBE25}" name="105 (02JUL1985 00:00:00)-Water Temperature (C)" dataDxfId="339"/>
    <tableColumn id="192" xr3:uid="{F76AEEF7-D0DC-4679-9909-2AD08E671ACB}" name="105 (02JUL1985 00:00:00)-upstream face - advection mass (g)" dataDxfId="338"/>
    <tableColumn id="193" xr3:uid="{EB487CA0-0B2A-4BF4-9A03-6CDA2357F288}" name="47" dataDxfId="337"/>
    <tableColumn id="194" xr3:uid="{2F099213-7E56-4EBC-BAC4-20C726BF047F}" name="106 (02JUL1985 03:00:00)-upstream face - velocity (m/s)" dataDxfId="336"/>
    <tableColumn id="195" xr3:uid="{3438C74B-B03C-41EF-967B-B004CDC0FF54}" name="106 (02JUL1985 03:00:00)-Water Temperature (C)"/>
    <tableColumn id="196" xr3:uid="{69726E84-AE20-44CE-96B8-58BD16BDDB34}" name="106 (02JUL1985 03:00:00)-upstream face - advection mass (g)"/>
    <tableColumn id="197" xr3:uid="{196B4B14-2B28-4847-B637-EC08161B20BC}" name="48"/>
    <tableColumn id="198" xr3:uid="{C37C300E-45F5-4E84-866C-94A54D9DB6DB}" name="107 (02JUL1985 06:00:00)-upstream face - velocity (m/s)" dataDxfId="335"/>
    <tableColumn id="199" xr3:uid="{A4AC104B-4471-4D9E-ABE9-2F60F7D78311}" name="107 (02JUL1985 06:00:00)-Water Temperature (C)" dataDxfId="334"/>
    <tableColumn id="200" xr3:uid="{C090C9C3-E39A-4B16-AAE2-ABB140421622}" name="107 (02JUL1985 06:00:00)-upstream face - advection mass (g)" dataDxfId="333"/>
    <tableColumn id="201" xr3:uid="{046AEB92-8B64-478F-AF8A-2E4AF705A870}" name="49" dataDxfId="332"/>
    <tableColumn id="202" xr3:uid="{BB5C7FD2-492B-4104-81CA-ED890C59FFE6}" name="108 (02JUL1985 09:00:00)-upstream face - velocity (m/s)" dataDxfId="331"/>
    <tableColumn id="203" xr3:uid="{01066F3E-5E1A-43D5-A3C4-0594476D4B01}" name="108 (02JUL1985 09:00:00)-Water Temperature (C)"/>
    <tableColumn id="204" xr3:uid="{0E5AD446-C5D5-4E03-B969-C0BA068E3154}" name="108 (02JUL1985 09:00:00)-upstream face - advection mass (g)"/>
    <tableColumn id="205" xr3:uid="{3A8B3074-2516-4B9A-9561-3F945F6BC725}" name="50"/>
    <tableColumn id="206" xr3:uid="{801D02D8-8CC5-46CE-99B6-B25D19BC941F}" name="109 (02JUL1985 12:00:00)-upstream face - velocity (m/s)" dataDxfId="330"/>
    <tableColumn id="207" xr3:uid="{5BB244EF-6BBB-4F85-A3BE-3BCEB88AD9B0}" name="109 (02JUL1985 12:00:00)-Water Temperature (C)" dataDxfId="329"/>
    <tableColumn id="208" xr3:uid="{564F654F-AE82-4E31-8467-C7F2F8CAC872}" name="109 (02JUL1985 12:00:00)-upstream face - advection mass (g)" dataDxfId="328"/>
    <tableColumn id="209" xr3:uid="{C7F36B87-8C38-4F63-98CB-8F7C42FAA8D6}" name="51" dataDxfId="327"/>
    <tableColumn id="210" xr3:uid="{F5F181B5-6B96-4619-B921-9A229951014C}" name="110 (02JUL1985 15:00:00)-upstream face - velocity (m/s)" dataDxfId="326"/>
    <tableColumn id="211" xr3:uid="{059E198B-E902-4C50-BC0B-0856E1EFDB82}" name="110 (02JUL1985 15:00:00)-Water Temperature (C)"/>
    <tableColumn id="212" xr3:uid="{FBB74B57-2937-4610-B7FD-9011388843C5}" name="110 (02JUL1985 15:00:00)-upstream face - advection mass (g)"/>
    <tableColumn id="213" xr3:uid="{22A328E9-90B8-463B-A994-D807C46AE0D8}" name="52"/>
    <tableColumn id="214" xr3:uid="{69A99551-8601-4779-89E1-C80B0CBBBBB9}" name="111 (02JUL1985 18:00:00)-upstream face - velocity (m/s)" dataDxfId="325"/>
    <tableColumn id="215" xr3:uid="{131FF703-2A65-4925-9932-464337346708}" name="111 (02JUL1985 18:00:00)-Water Temperature (C)" dataDxfId="324"/>
    <tableColumn id="216" xr3:uid="{01D361E7-2663-4E71-8A5E-DDDEB65F83E0}" name="111 (02JUL1985 18:00:00)-upstream face - advection mass (g)" dataDxfId="323"/>
    <tableColumn id="217" xr3:uid="{5FB5842B-5F15-4F94-B8A1-B2D6EF71EE17}" name="53" dataDxfId="322"/>
    <tableColumn id="218" xr3:uid="{68C5CF56-0F6C-44F6-862B-CC82A4282FC4}" name="112 (02JUL1985 21:00:00)-upstream face - velocity (m/s)" dataDxfId="321"/>
    <tableColumn id="219" xr3:uid="{4E105FC1-D9FB-46A9-8BFB-1DE6AD1512CC}" name="112 (02JUL1985 21:00:00)-Water Temperature (C)"/>
    <tableColumn id="220" xr3:uid="{433E9D51-F922-4B14-B661-792DFBC1E1D1}" name="112 (02JUL1985 21:00:00)-upstream face - advection mass (g)"/>
    <tableColumn id="221" xr3:uid="{9585EE46-B8AD-45CB-9C21-2BB8A46AD30B}" name="54"/>
    <tableColumn id="222" xr3:uid="{0B44C170-2F17-4547-9143-A560E404B433}" name="113 (03JUL1985 00:00:00)-upstream face - velocity (m/s)" dataDxfId="320"/>
    <tableColumn id="223" xr3:uid="{336F40E6-2DEB-49C0-8089-22F39656F65D}" name="113 (03JUL1985 00:00:00)-Water Temperature (C)" dataDxfId="319"/>
    <tableColumn id="224" xr3:uid="{748EB0EC-A643-413A-BECE-52C02CDA258A}" name="113 (03JUL1985 00:00:00)-upstream face - advection mass (g)" dataDxfId="318"/>
    <tableColumn id="225" xr3:uid="{C6F0361D-9F5A-4718-92E9-ACF36CF8993C}" name="55" dataDxfId="317"/>
    <tableColumn id="226" xr3:uid="{272F3D1E-DFC3-4BF4-8ED7-113D9376569F}" name="114 (03JUL1985 03:00:00)-upstream face - velocity (m/s)" dataDxfId="316"/>
    <tableColumn id="227" xr3:uid="{839FE8D8-F24A-45F7-9B32-2D3B0219209A}" name="114 (03JUL1985 03:00:00)-Water Temperature (C)"/>
    <tableColumn id="228" xr3:uid="{FD56BBA1-7519-42F2-B087-FDAD2142E920}" name="114 (03JUL1985 03:00:00)-upstream face - advection mass (g)"/>
    <tableColumn id="229" xr3:uid="{6EBBEDB7-1D43-439F-B479-79F6F92CA575}" name="56"/>
    <tableColumn id="230" xr3:uid="{E0577318-9858-4E76-8F85-A500AF9D0D51}" name="115 (03JUL1985 06:00:00)-upstream face - velocity (m/s)" dataDxfId="315"/>
    <tableColumn id="231" xr3:uid="{687271CD-99FD-4890-80F7-7B2F625B3637}" name="115 (03JUL1985 06:00:00)-Water Temperature (C)" dataDxfId="314"/>
    <tableColumn id="232" xr3:uid="{DC00C39C-DCD4-4608-98EB-812D12C580B2}" name="115 (03JUL1985 06:00:00)-upstream face - advection mass (g)" dataDxfId="313"/>
    <tableColumn id="233" xr3:uid="{7E0EF5E5-FBB9-48B5-A3D4-87E926E982D9}" name="57" dataDxfId="312"/>
    <tableColumn id="234" xr3:uid="{6CD86E81-27DE-4F6D-B1EC-D6DB9FD137DA}" name="116 (03JUL1985 09:00:00)-upstream face - velocity (m/s)" dataDxfId="311"/>
    <tableColumn id="235" xr3:uid="{9298D98C-7520-405E-B94A-C1447D6C09FC}" name="116 (03JUL1985 09:00:00)-Water Temperature (C)"/>
    <tableColumn id="236" xr3:uid="{F9DC2572-1E4E-46E9-BFE6-0B5E2DE7E6B4}" name="116 (03JUL1985 09:00:00)-upstream face - advection mass (g)"/>
    <tableColumn id="237" xr3:uid="{D318A113-2EAA-4783-9DCC-152D1B53513C}" name="58"/>
    <tableColumn id="238" xr3:uid="{B170BDC8-7F4F-42D1-84EA-023ACC9AC744}" name="117 (03JUL1985 12:00:00)-upstream face - velocity (m/s)" dataDxfId="310"/>
    <tableColumn id="239" xr3:uid="{F1840C4F-D86C-40D1-884B-C0BF367C3D3F}" name="117 (03JUL1985 12:00:00)-Water Temperature (C)" dataDxfId="309"/>
    <tableColumn id="240" xr3:uid="{1F7E198A-0863-4B73-8C8B-DEACDAA7CEB1}" name="117 (03JUL1985 12:00:00)-upstream face - advection mass (g)" dataDxfId="308"/>
    <tableColumn id="241" xr3:uid="{19ED57AC-8FF2-4AD3-A6D2-F67805E2C9CA}" name="59" dataDxfId="307"/>
    <tableColumn id="242" xr3:uid="{7F50C426-23AF-447B-993C-C346720D75CB}" name="118 (03JUL1985 15:00:00)-upstream face - velocity (m/s)" dataDxfId="306"/>
    <tableColumn id="243" xr3:uid="{48B75828-341C-4869-A880-B914B3ABD340}" name="118 (03JUL1985 15:00:00)-Water Temperature (C)"/>
    <tableColumn id="244" xr3:uid="{15895E22-8A73-426C-B224-12DC8A18B59F}" name="118 (03JUL1985 15:00:00)-upstream face - advection mass (g)"/>
    <tableColumn id="245" xr3:uid="{843917FF-BD28-4601-8EB2-65E960458970}" name="60"/>
    <tableColumn id="246" xr3:uid="{0B116663-EC74-4231-9353-8FC91AF280F0}" name="119 (03JUL1985 18:00:00)-upstream face - velocity (m/s)" dataDxfId="305"/>
    <tableColumn id="247" xr3:uid="{7944C33C-6EF2-42DD-939A-1DF8F94F6FD6}" name="119 (03JUL1985 18:00:00)-Water Temperature (C)" dataDxfId="304"/>
    <tableColumn id="248" xr3:uid="{C6F1DE43-4049-4B02-B467-4D0F36F2BBE9}" name="119 (03JUL1985 18:00:00)-upstream face - advection mass (g)" dataDxfId="303"/>
    <tableColumn id="249" xr3:uid="{B1A9C3DE-6FA5-4572-9C29-935E19905BE5}" name="61" dataDxfId="302"/>
    <tableColumn id="250" xr3:uid="{01DFCFC3-9FBD-4D8E-BDF1-6CD1D8ADECC8}" name="120 (03JUL1985 21:00:00)-upstream face - velocity (m/s)" dataDxfId="301"/>
    <tableColumn id="251" xr3:uid="{C2C6534B-CBC0-4D7E-ABFE-710748DCD3FE}" name="120 (03JUL1985 21:00:00)-Water Temperature (C)"/>
    <tableColumn id="252" xr3:uid="{2FE87A3A-C4DE-40BE-885F-41AFDBC41223}" name="120 (03JUL1985 21:00:00)-upstream face - advection mass (g)"/>
    <tableColumn id="253" xr3:uid="{BF7B0438-3E95-494F-BB89-E0DC5881E252}" name="62"/>
    <tableColumn id="254" xr3:uid="{8A4D167A-71A0-4957-A81A-B28BC26EABA4}" name="121 (04JUL1985 00:00:00)-upstream face - velocity (m/s)" dataDxfId="300"/>
    <tableColumn id="255" xr3:uid="{D084957B-782D-44F0-89A8-627E9EE94739}" name="121 (04JUL1985 00:00:00)-Water Temperature (C)" dataDxfId="299"/>
    <tableColumn id="256" xr3:uid="{5363669C-17CC-487D-8B31-EBFD41D362EB}" name="121 (04JUL1985 00:00:00)-upstream face - advection mass (g)" dataDxfId="298"/>
    <tableColumn id="257" xr3:uid="{C8007738-3FBF-45CD-8BC5-48B5344438A1}" name="63" dataDxfId="297"/>
    <tableColumn id="258" xr3:uid="{0889F647-25BE-4383-AFEE-FE9F0ED12D46}" name="122 (04JUL1985 03:00:00)-upstream face - velocity (m/s)" dataDxfId="296"/>
    <tableColumn id="259" xr3:uid="{44299477-93C8-42F0-A534-CC55174DB4BF}" name="122 (04JUL1985 03:00:00)-Water Temperature (C)"/>
    <tableColumn id="260" xr3:uid="{E28A6285-9751-4FC9-B652-1EE4E04A4DEC}" name="122 (04JUL1985 03:00:00)-upstream face - advection mass (g)"/>
    <tableColumn id="261" xr3:uid="{CC241948-B35B-43BD-BB9F-0002D2ABE506}" name="64"/>
    <tableColumn id="262" xr3:uid="{DA6CCF4F-BFFF-4115-B6EE-8A9596A4AA96}" name="123 (04JUL1985 06:00:00)-upstream face - velocity (m/s)" dataDxfId="295"/>
    <tableColumn id="263" xr3:uid="{A4A09DFD-568C-4BE5-8827-525EA3E4F533}" name="123 (04JUL1985 06:00:00)-Water Temperature (C)" dataDxfId="294"/>
    <tableColumn id="264" xr3:uid="{863ECD1A-F4B2-470C-962F-0E510D9F50A0}" name="123 (04JUL1985 06:00:00)-upstream face - advection mass (g)" dataDxfId="293"/>
    <tableColumn id="265" xr3:uid="{124D71C1-EDF6-4957-A932-53AAEF4D55C2}" name="65" dataDxfId="292"/>
    <tableColumn id="266" xr3:uid="{71F5B081-A284-4534-9CBC-91367120B933}" name="124 (04JUL1985 09:00:00)-upstream face - velocity (m/s)" dataDxfId="291"/>
    <tableColumn id="267" xr3:uid="{E876F4DA-8596-462E-8B78-DCB0464054D7}" name="124 (04JUL1985 09:00:00)-Water Temperature (C)"/>
    <tableColumn id="268" xr3:uid="{D7B58EB3-9717-40F9-9720-B2CDC79D2563}" name="124 (04JUL1985 09:00:00)-upstream face - advection mass (g)"/>
    <tableColumn id="269" xr3:uid="{92EAFBB1-8D08-4F8B-AB1F-7BB35033E11B}" name="66"/>
    <tableColumn id="270" xr3:uid="{CBB68733-A972-489E-9A89-3CBBB6C6C8E3}" name="125 (04JUL1985 12:00:00)-upstream face - velocity (m/s)" dataDxfId="290"/>
    <tableColumn id="271" xr3:uid="{63405835-201A-4031-98B9-35083B3BCC27}" name="125 (04JUL1985 12:00:00)-Water Temperature (C)" dataDxfId="289"/>
    <tableColumn id="272" xr3:uid="{9F10C1BD-5083-4592-92A8-DD8DA34C59B3}" name="125 (04JUL1985 12:00:00)-upstream face - advection mass (g)" dataDxfId="288"/>
    <tableColumn id="273" xr3:uid="{2E9D3416-9D93-4B31-B3F3-817F3B3F305F}" name="67" dataDxfId="287"/>
    <tableColumn id="274" xr3:uid="{5507C831-813A-4F59-B422-86AB4C1E60D7}" name="126 (04JUL1985 15:00:00)-upstream face - velocity (m/s)" dataDxfId="286"/>
    <tableColumn id="275" xr3:uid="{0112DF3A-71C5-4CB0-9F9D-9EDA4015CC4C}" name="126 (04JUL1985 15:00:00)-Water Temperature (C)"/>
    <tableColumn id="276" xr3:uid="{0BB26F18-87EF-4714-A845-7B0284A69EDE}" name="126 (04JUL1985 15:00:00)-upstream face - advection mass (g)"/>
    <tableColumn id="277" xr3:uid="{9ACA2A8C-3BBE-41BC-B07F-E9858F745C3E}" name="68"/>
    <tableColumn id="278" xr3:uid="{D8739917-7BC3-4B23-A9C7-63271EC9D7CA}" name="127 (04JUL1985 18:00:00)-upstream face - velocity (m/s)" dataDxfId="285"/>
    <tableColumn id="279" xr3:uid="{DB70B9F1-7933-496B-B8F6-8CD5A0417577}" name="127 (04JUL1985 18:00:00)-Water Temperature (C)" dataDxfId="284"/>
    <tableColumn id="280" xr3:uid="{D50A3B31-3CAA-4084-A9BC-94334B510BB4}" name="127 (04JUL1985 18:00:00)-upstream face - advection mass (g)" dataDxfId="283"/>
    <tableColumn id="281" xr3:uid="{E8583CCE-9812-47E7-AA5A-267300E081EC}" name="69" dataDxfId="282"/>
    <tableColumn id="282" xr3:uid="{B2273A60-75C6-4719-8B5A-90B91297A548}" name="128 (04JUL1985 21:00:00)-upstream face - velocity (m/s)" dataDxfId="281"/>
    <tableColumn id="283" xr3:uid="{33007D14-F0DF-4FFE-8A82-49D38816A63F}" name="128 (04JUL1985 21:00:00)-Water Temperature (C)"/>
    <tableColumn id="284" xr3:uid="{30DB4E5E-53B5-41CC-815D-B5608D93ECC0}" name="128 (04JUL1985 21:00:00)-upstream face - advection mass (g)"/>
    <tableColumn id="285" xr3:uid="{1EAB4DD4-E294-4F8B-BDC2-2B21170F3A6D}" name="70"/>
    <tableColumn id="286" xr3:uid="{51D6057B-39BB-44C3-A682-0AE34639056B}" name="129 (05JUL1985 00:00:00)-upstream face - velocity (m/s)" dataDxfId="280"/>
    <tableColumn id="287" xr3:uid="{5522875A-6C19-496E-88DF-6C434861D755}" name="129 (05JUL1985 00:00:00)-Water Temperature (C)" dataDxfId="279"/>
    <tableColumn id="288" xr3:uid="{8138BC16-4DEB-45C6-8C97-0E9B296E4DA0}" name="129 (05JUL1985 00:00:00)-upstream face - advection mass (g)" dataDxfId="278"/>
    <tableColumn id="289" xr3:uid="{A7AD5C6B-A016-49E8-ADAA-4D135E04108F}" name="71" dataDxfId="277"/>
    <tableColumn id="290" xr3:uid="{F4FAABD0-08AC-4397-9502-EB01F98F2EAB}" name="130 (05JUL1985 03:00:00)-upstream face - velocity (m/s)" dataDxfId="276"/>
    <tableColumn id="291" xr3:uid="{8EEBFF38-B6E1-4656-BF6D-F6C680077E0A}" name="130 (05JUL1985 03:00:00)-Water Temperature (C)"/>
    <tableColumn id="292" xr3:uid="{3DC7E957-916B-4239-9FC7-504997170B02}" name="130 (05JUL1985 03:00:00)-upstream face - advection mass (g)"/>
    <tableColumn id="293" xr3:uid="{773967E1-4195-4775-ADC6-822F6AE40A96}" name="72"/>
    <tableColumn id="294" xr3:uid="{7B57610E-1069-45D5-8119-ABC721280712}" name="131 (05JUL1985 06:00:00)-upstream face - velocity (m/s)" dataDxfId="275"/>
    <tableColumn id="295" xr3:uid="{F6F57205-67AC-4A69-8E1A-853E374FE070}" name="131 (05JUL1985 06:00:00)-Water Temperature (C)" dataDxfId="274"/>
    <tableColumn id="296" xr3:uid="{E50C97A7-2F53-456A-9317-1D9EB4336869}" name="131 (05JUL1985 06:00:00)-upstream face - advection mass (g)" dataDxfId="273"/>
    <tableColumn id="297" xr3:uid="{68A9B3A6-5246-4542-80B1-3168B69A974B}" name="73" dataDxfId="272"/>
    <tableColumn id="298" xr3:uid="{F98A992E-8F7F-4F80-87AA-1482C0E5476C}" name="132 (05JUL1985 09:00:00)-upstream face - velocity (m/s)" dataDxfId="271"/>
    <tableColumn id="299" xr3:uid="{0C408399-F4B4-465B-A56F-6853996B08CC}" name="132 (05JUL1985 09:00:00)-Water Temperature (C)"/>
    <tableColumn id="300" xr3:uid="{7A91D11D-D96B-41CD-BA5B-C91A2524F8AA}" name="132 (05JUL1985 09:00:00)-upstream face - advection mass (g)"/>
    <tableColumn id="301" xr3:uid="{2843E09B-9188-42FC-80F6-D23A6FCEC585}" name="74"/>
    <tableColumn id="302" xr3:uid="{0C9DAA1D-C569-4291-ABA0-81560DE7700C}" name="133 (05JUL1985 12:00:00)-upstream face - velocity (m/s)" dataDxfId="270"/>
    <tableColumn id="303" xr3:uid="{6D17EB1C-A610-4E3D-9564-8CA719D9B7E8}" name="133 (05JUL1985 12:00:00)-Water Temperature (C)" dataDxfId="269"/>
    <tableColumn id="304" xr3:uid="{3004CC30-9A18-4267-8DB8-9FF693D4CFC4}" name="133 (05JUL1985 12:00:00)-upstream face - advection mass (g)" dataDxfId="268"/>
    <tableColumn id="305" xr3:uid="{A77C0161-2BE9-43A2-AFB5-97F731855E0C}" name="75" dataDxfId="267"/>
    <tableColumn id="306" xr3:uid="{14031F49-38E0-4A13-94B0-E89A7F944581}" name="134 (05JUL1985 15:00:00)-upstream face - velocity (m/s)" dataDxfId="266"/>
    <tableColumn id="307" xr3:uid="{A50902E9-00BF-4C24-9F46-8F8FB9303F3F}" name="134 (05JUL1985 15:00:00)-Water Temperature (C)"/>
    <tableColumn id="308" xr3:uid="{3586602F-1C69-4AA8-8322-A223C94CB155}" name="134 (05JUL1985 15:00:00)-upstream face - advection mass (g)"/>
    <tableColumn id="309" xr3:uid="{F0740857-7A57-458A-AF77-F19D5848FFAF}" name="76"/>
    <tableColumn id="310" xr3:uid="{8580FCAC-E94E-40FE-A2AF-3915728C9427}" name="135 (05JUL1985 18:00:00)-upstream face - velocity (m/s)" dataDxfId="265"/>
    <tableColumn id="311" xr3:uid="{CCC63485-1F79-463A-B694-8CA6C7D1446F}" name="135 (05JUL1985 18:00:00)-Water Temperature (C)" dataDxfId="264"/>
    <tableColumn id="312" xr3:uid="{4414EE34-7C60-433C-AD70-13571C8FA342}" name="135 (05JUL1985 18:00:00)-upstream face - advection mass (g)" dataDxfId="263"/>
    <tableColumn id="313" xr3:uid="{8362DB47-4BC2-4AD1-B1BA-3EA83A14C833}" name="77" dataDxfId="262"/>
    <tableColumn id="314" xr3:uid="{721BD9B1-0863-4FFE-B97A-E2FD9BC2EB7D}" name="136 (05JUL1985 21:00:00)-upstream face - velocity (m/s)" dataDxfId="261"/>
    <tableColumn id="315" xr3:uid="{2C8830D3-3BBE-4DCA-A20E-A3742C5AAEB5}" name="136 (05JUL1985 21:00:00)-Water Temperature (C)"/>
    <tableColumn id="316" xr3:uid="{8305895D-3BDE-4355-B6DB-5971F1996A02}" name="136 (05JUL1985 21:00:00)-upstream face - advection mass (g)"/>
    <tableColumn id="317" xr3:uid="{E8451564-37ED-4458-8DE5-ECD23E3688EC}" name="78"/>
    <tableColumn id="318" xr3:uid="{EF5C3048-008A-44D5-ABE3-B7D0452750BA}" name="137 (06JUL1985 00:00:00)-upstream face - velocity (m/s)" dataDxfId="260"/>
    <tableColumn id="319" xr3:uid="{C6FB2D15-D017-41BF-AD27-EDFD6C60BF45}" name="137 (06JUL1985 00:00:00)-Water Temperature (C)" dataDxfId="259"/>
    <tableColumn id="320" xr3:uid="{780A2C85-238B-4EA2-8F67-E4E3054B1271}" name="137 (06JUL1985 00:00:00)-upstream face - advection mass (g)" dataDxfId="258"/>
    <tableColumn id="321" xr3:uid="{2E3AC2AF-B88A-4AAD-8C2B-CE92E465F804}" name="79" dataDxfId="257"/>
    <tableColumn id="322" xr3:uid="{DBD79858-748F-458E-9C2F-48CCA53B3DF7}" name="138 (06JUL1985 03:00:00)-upstream face - velocity (m/s)" dataDxfId="256"/>
    <tableColumn id="323" xr3:uid="{06EA9B12-0A37-45C4-B2CF-78A162E146BB}" name="138 (06JUL1985 03:00:00)-Water Temperature (C)"/>
    <tableColumn id="324" xr3:uid="{17BE666C-D06B-4C3F-B4E2-FDA025E5B22D}" name="138 (06JUL1985 03:00:00)-upstream face - advection mass (g)"/>
    <tableColumn id="325" xr3:uid="{8A548057-775D-4EFB-8854-050DDC63445B}" name="80"/>
    <tableColumn id="326" xr3:uid="{15F46DEF-C626-421E-84AC-D7577204395E}" name="139 (06JUL1985 06:00:00)-upstream face - velocity (m/s)" dataDxfId="255"/>
    <tableColumn id="327" xr3:uid="{07DFCD33-4DB7-42C1-AF40-E542BD0B7739}" name="139 (06JUL1985 06:00:00)-Water Temperature (C)" dataDxfId="254"/>
    <tableColumn id="328" xr3:uid="{8D1B71D7-FCC0-4465-9D76-5A8F7AA0EFC4}" name="139 (06JUL1985 06:00:00)-upstream face - advection mass (g)" dataDxfId="253"/>
    <tableColumn id="329" xr3:uid="{4660F662-892D-41FC-94A6-16AB1BCB0493}" name="81" dataDxfId="252"/>
    <tableColumn id="330" xr3:uid="{3714B6F2-1B23-4CAB-BD55-04785C525C6A}" name="140 (06JUL1985 09:00:00)-upstream face - velocity (m/s)" dataDxfId="251"/>
    <tableColumn id="331" xr3:uid="{EA98D52F-FA81-4582-A78D-9AB664352A98}" name="140 (06JUL1985 09:00:00)-Water Temperature (C)"/>
    <tableColumn id="332" xr3:uid="{3BD4E628-0A9E-4573-9F59-0222CC281172}" name="140 (06JUL1985 09:00:00)-upstream face - advection mass (g)"/>
    <tableColumn id="333" xr3:uid="{94E89184-E40B-40CA-B11E-4F7566AF1F93}" name="82"/>
    <tableColumn id="334" xr3:uid="{7122A483-0E8B-4404-AA78-63E8B0A68F1E}" name="141 (06JUL1985 12:00:00)-upstream face - velocity (m/s)" dataDxfId="250"/>
    <tableColumn id="335" xr3:uid="{AC7AC609-C454-439C-8EB6-2F98E1FAC78C}" name="141 (06JUL1985 12:00:00)-Water Temperature (C)" dataDxfId="249"/>
    <tableColumn id="336" xr3:uid="{A66DCE0C-4C74-4E10-A1AD-50FC3AD8AD28}" name="141 (06JUL1985 12:00:00)-upstream face - advection mass (g)" dataDxfId="248"/>
    <tableColumn id="337" xr3:uid="{5F9504D4-DD9F-435B-89CB-8B2616EC1BDC}" name="83" dataDxfId="247"/>
    <tableColumn id="338" xr3:uid="{5F0F7659-D415-4E97-804C-C8B6ABB442EB}" name="142 (06JUL1985 15:00:00)-upstream face - velocity (m/s)" dataDxfId="246"/>
    <tableColumn id="339" xr3:uid="{99DE5D76-586F-4BA7-9F93-D1D1B73E548F}" name="142 (06JUL1985 15:00:00)-Water Temperature (C)"/>
    <tableColumn id="340" xr3:uid="{97CEF717-3F40-4315-95FA-060E3358153D}" name="142 (06JUL1985 15:00:00)-upstream face - advection mass (g)"/>
    <tableColumn id="341" xr3:uid="{B1D4D53F-9682-408D-BD04-A9144C39A4D3}" name="84"/>
    <tableColumn id="342" xr3:uid="{80803EBE-F53B-4E6B-A4C8-AC299B99C6FE}" name="143 (06JUL1985 18:00:00)-upstream face - velocity (m/s)" dataDxfId="245"/>
    <tableColumn id="343" xr3:uid="{5BD2FF3E-C8A9-4074-8756-1B2B2568FD40}" name="143 (06JUL1985 18:00:00)-Water Temperature (C)" dataDxfId="244"/>
    <tableColumn id="344" xr3:uid="{2E9A249B-C73A-4299-81E1-12A674967FB3}" name="143 (06JUL1985 18:00:00)-upstream face - advection mass (g)" dataDxfId="243"/>
    <tableColumn id="345" xr3:uid="{E07B0AA1-5A22-4112-B56F-05A618608465}" name="85" dataDxfId="242"/>
    <tableColumn id="346" xr3:uid="{A60634F3-B5BD-4B28-BE5A-6150C2F4EF4F}" name="144 (06JUL1985 21:00:00)-upstream face - velocity (m/s)" dataDxfId="241"/>
    <tableColumn id="347" xr3:uid="{DE43F63E-E390-4AA3-AD9A-7B1784F94F60}" name="144 (06JUL1985 21:00:00)-Water Temperature (C)"/>
    <tableColumn id="348" xr3:uid="{23644221-9F41-4C11-A3A1-DF563CC3A82B}" name="144 (06JUL1985 21:00:00)-upstream face - advection mass (g)"/>
    <tableColumn id="349" xr3:uid="{315C2201-78B3-4DA2-9B7C-9094D122B451}" name="86"/>
    <tableColumn id="350" xr3:uid="{38B34CCF-ABF2-4013-9084-AFCE0E9F0479}" name="145 (07JUL1985 00:00:00)-upstream face - velocity (m/s)" dataDxfId="240"/>
    <tableColumn id="351" xr3:uid="{6F136341-F1B1-447A-83C8-77BE3130ACA8}" name="145 (07JUL1985 00:00:00)-Water Temperature (C)" dataDxfId="239"/>
    <tableColumn id="352" xr3:uid="{1A088643-D421-4962-87EC-A5489421CF72}" name="145 (07JUL1985 00:00:00)-upstream face - advection mass (g)" dataDxfId="238"/>
    <tableColumn id="353" xr3:uid="{5142E7CE-E017-4717-B990-F1B16A403A1A}" name="87" dataDxfId="237"/>
    <tableColumn id="354" xr3:uid="{DC0A0BC5-4C06-4099-B746-A043FE96A975}" name="146 (07JUL1985 03:00:00)-upstream face - velocity (m/s)" dataDxfId="236"/>
    <tableColumn id="355" xr3:uid="{82432225-5F1C-42B4-BFA5-177166A226F1}" name="146 (07JUL1985 03:00:00)-Water Temperature (C)"/>
    <tableColumn id="356" xr3:uid="{D5A68394-78D6-4960-AC72-22DCB4B0B118}" name="146 (07JUL1985 03:00:00)-upstream face - advection mass (g)"/>
    <tableColumn id="357" xr3:uid="{1A6CE09A-7BE7-429F-AC31-2F4545DC34E2}" name="88"/>
    <tableColumn id="358" xr3:uid="{0E0CF133-EF26-47A7-8F92-EC61026B8623}" name="147 (07JUL1985 06:00:00)-upstream face - velocity (m/s)" dataDxfId="235"/>
    <tableColumn id="359" xr3:uid="{02B3AF01-49D1-4867-9172-83AC7DCB5CD5}" name="147 (07JUL1985 06:00:00)-Water Temperature (C)" dataDxfId="234"/>
    <tableColumn id="360" xr3:uid="{4B56B754-2D59-4151-8D25-4E8F8C19B55D}" name="147 (07JUL1985 06:00:00)-upstream face - advection mass (g)" dataDxfId="233"/>
    <tableColumn id="361" xr3:uid="{056D7D9B-4275-438E-A457-8BB2A132420D}" name="89" dataDxfId="232"/>
    <tableColumn id="362" xr3:uid="{DC34D404-7A59-4F2A-A338-9AC65FBA7407}" name="148 (07JUL1985 09:00:00)-upstream face - velocity (m/s)" dataDxfId="231"/>
    <tableColumn id="363" xr3:uid="{1D201159-95CF-49A5-B595-5A82CD1783B0}" name="148 (07JUL1985 09:00:00)-Water Temperature (C)"/>
    <tableColumn id="364" xr3:uid="{A1F11318-82E8-4E60-B53E-F625C06B2E3E}" name="148 (07JUL1985 09:00:00)-upstream face - advection mass (g)"/>
    <tableColumn id="365" xr3:uid="{E3B7F30D-C59C-467B-8ECE-5157B1BE9AAB}" name="90"/>
    <tableColumn id="366" xr3:uid="{6C527478-45A3-437A-B094-32C8B584D9EF}" name="149 (07JUL1985 12:00:00)-upstream face - velocity (m/s)" dataDxfId="230"/>
    <tableColumn id="367" xr3:uid="{98CFA20B-67EA-4F58-A4B9-E00FFFE10BAC}" name="149 (07JUL1985 12:00:00)-Water Temperature (C)" dataDxfId="229"/>
    <tableColumn id="368" xr3:uid="{C5724766-9973-4E97-BBFE-EEFFD64DDDBB}" name="149 (07JUL1985 12:00:00)-upstream face - advection mass (g)" dataDxfId="228"/>
    <tableColumn id="369" xr3:uid="{38AD6DB0-1984-47F9-95AA-21DE59F64933}" name="91" dataDxfId="227"/>
    <tableColumn id="370" xr3:uid="{39D36E1D-AECB-46D4-B175-E459941AA07F}" name="150 (07JUL1985 15:00:00)-upstream face - velocity (m/s)" dataDxfId="226"/>
    <tableColumn id="371" xr3:uid="{99ECC415-20DD-46F5-98B7-E62B586918B5}" name="150 (07JUL1985 15:00:00)-Water Temperature (C)"/>
    <tableColumn id="372" xr3:uid="{84C9AFA1-FAFB-4961-9EDE-B820DDCA457A}" name="150 (07JUL1985 15:00:00)-upstream face - advection mass (g)"/>
    <tableColumn id="373" xr3:uid="{10F3BE76-6B90-430A-80DB-D80BEC82BE91}" name="92" dataDxfId="225"/>
    <tableColumn id="374" xr3:uid="{ACC7ECCE-081E-44FA-8B91-58712696959B}" name="151 (07JUL1985 18:00:00)-upstream face - velocity (m/s)" dataDxfId="224"/>
    <tableColumn id="375" xr3:uid="{0833BADC-DD4B-4296-B338-CED8E154F41F}" name="151 (07JUL1985 18:00:00)-Water Temperature (C)" dataDxfId="223"/>
    <tableColumn id="376" xr3:uid="{2D602F58-F3FB-4595-A9BB-5FF59FCE3EE3}" name="151 (07JUL1985 18:00:00)-upstream face - advection mass (g)" dataDxfId="222"/>
    <tableColumn id="377" xr3:uid="{61D062B7-25BF-4E83-B0D0-410ADD62AEC5}" name="93" dataDxfId="221"/>
    <tableColumn id="378" xr3:uid="{02814C45-4147-42E3-8549-CA4D4BAA84F5}" name="152 (07JUL1985 21:00:00)-upstream face - velocity (m/s)" dataDxfId="220"/>
    <tableColumn id="379" xr3:uid="{198A79CA-C875-49CC-B177-086CC79115F4}" name="152 (07JUL1985 21:00:00)-Water Temperature (C)"/>
    <tableColumn id="380" xr3:uid="{E2574810-C82B-49C4-92E2-C1A5BB4E24AC}" name="152 (07JUL1985 21:00:00)-upstream face - advection mass (g)" dataDxfId="219"/>
    <tableColumn id="381" xr3:uid="{D5FEF1A9-4E1C-42E9-95FC-AE6AF4668B16}" name="94" dataDxfId="218"/>
    <tableColumn id="382" xr3:uid="{B06F7ACF-E3D5-4CE3-B828-602207AD9C60}" name="153 (08JUL1985 00:00:00)-upstream face - velocity (m/s)" dataDxfId="217"/>
    <tableColumn id="383" xr3:uid="{9935DA1B-FA51-4822-B37E-D058A8FE2B0F}" name="153 (08JUL1985 00:00:00)-Water Temperature (C)" dataDxfId="216"/>
    <tableColumn id="384" xr3:uid="{0070E279-8D8B-46A5-B00B-8CFBAEAF4F6F}" name="153 (08JUL1985 00:00:00)-upstream face - advection mass (g)" dataDxfId="215"/>
    <tableColumn id="385" xr3:uid="{4D5EE2AF-62C2-40AE-85AF-0B325CCB0F28}" name="95" dataDxfId="214"/>
    <tableColumn id="386" xr3:uid="{E70306CD-DFFB-4C61-9AA6-07559D2578C6}" name="154 (08JUL1985 03:00:00)-upstream face - velocity (m/s)" dataDxfId="213"/>
    <tableColumn id="387" xr3:uid="{95016F4B-0EAF-44F6-BE8D-83E751288FCE}" name="154 (08JUL1985 03:00:00)-Water Temperature (C)"/>
    <tableColumn id="388" xr3:uid="{257774DE-BAF4-450B-909A-5ADAC9F9D795}" name="154 (08JUL1985 03:00:00)-upstream face - advection mass (g)" dataDxfId="212"/>
    <tableColumn id="389" xr3:uid="{72ECAB41-CEC8-41F8-B6F2-66C8EE9D6353}" name="96" dataDxfId="211"/>
    <tableColumn id="390" xr3:uid="{F9BAE3C0-C298-4376-A0E0-605459BAFF8F}" name="155 (08JUL1985 06:00:00)-upstream face - velocity (m/s)" dataDxfId="210"/>
    <tableColumn id="391" xr3:uid="{0C5D298B-1FA5-48EC-AC75-8F50EE2CA8D6}" name="155 (08JUL1985 06:00:00)-Water Temperature (C)" dataDxfId="209"/>
    <tableColumn id="392" xr3:uid="{2992BCD4-93EF-45F9-AC94-7C529541F41A}" name="155 (08JUL1985 06:00:00)-upstream face - advection mass (g)" dataDxfId="208"/>
    <tableColumn id="393" xr3:uid="{68AB2FEF-14D0-4C2E-9096-B9D989951B8B}" name="97" dataDxfId="207"/>
    <tableColumn id="394" xr3:uid="{AF0543BF-E2FB-4FD0-96E4-823B13B24D72}" name="156 (08JUL1985 09:00:00)-upstream face - velocity (m/s)" dataDxfId="206"/>
    <tableColumn id="395" xr3:uid="{DFD065C0-CC33-484E-926D-E5B11DA6AD4B}" name="156 (08JUL1985 09:00:00)-Water Temperature (C)"/>
    <tableColumn id="396" xr3:uid="{7DD44AF7-A51D-4FC6-AA02-CC8C0442A798}" name="156 (08JUL1985 09:00:00)-upstream face - advection mass (g)" dataDxfId="205"/>
    <tableColumn id="397" xr3:uid="{3B1B96F7-DD8D-46FA-B3C2-782576031E3D}" name="98" dataDxfId="204"/>
    <tableColumn id="398" xr3:uid="{A4942AF1-B5EE-4157-BD81-F4128266D52F}" name="157 (08JUL1985 12:00:00)-upstream face - velocity (m/s)" dataDxfId="203"/>
    <tableColumn id="399" xr3:uid="{C45C97C6-EDC2-43CC-A12C-A0FF048B3CD2}" name="157 (08JUL1985 12:00:00)-Water Temperature (C)" dataDxfId="202"/>
    <tableColumn id="400" xr3:uid="{6B11E2A7-277D-4FFF-980E-1ABF33198784}" name="157 (08JUL1985 12:00:00)-upstream face - advection mass (g)" dataDxfId="201"/>
    <tableColumn id="401" xr3:uid="{0318E2BC-764C-46F8-99A5-8E7412C49008}" name="99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8151C5-42D5-4EF7-86EB-49655607C55C}" name="Calcs" displayName="Calcs" ref="A1:CX566" totalsRowCount="1">
  <autoFilter ref="A1:CX565" xr:uid="{29CCD7E7-AC23-457F-B085-C2D49C94D757}"/>
  <tableColumns count="102">
    <tableColumn id="1" xr3:uid="{7CCCCFB7-244C-4A77-8702-44973F29DDEA}" name="RS"/>
    <tableColumn id="2" xr3:uid="{5BA27EFF-1FEE-47BB-8BDD-EEF0BB69EB01}" name="WQ Cell Length (m)"/>
    <tableColumn id="3" xr3:uid="{F65B15A4-72F2-4353-8292-73FF59062C74}" name="0.125" totalsRowFunction="custom" dataDxfId="199" totalsRowDxfId="198">
      <calculatedColumnFormula>3/24*OO[[#This Row],[59 (26JUN1985 06:00:00)-Water Temperature (C)]]*OO[[#This Row],[1]]/SUM(OO[1])</calculatedColumnFormula>
      <totalsRowFormula>SUM(Calcs[0.125])</totalsRowFormula>
    </tableColumn>
    <tableColumn id="4" xr3:uid="{7FC53B49-7EBF-40FA-A110-95190C35747F}" name="0.25" totalsRowFunction="custom" dataDxfId="197" totalsRowDxfId="196">
      <calculatedColumnFormula>3/24*OO[[#This Row],[60 (26JUN1985 09:00:00)-Water Temperature (C)]]*OO[[#This Row],[2]]/SUM(OO[2])</calculatedColumnFormula>
      <totalsRowFormula>SUM(Calcs[0.25])</totalsRowFormula>
    </tableColumn>
    <tableColumn id="5" xr3:uid="{94118222-E1F0-43D0-ABB9-C758A60D0EF4}" name="0.375" totalsRowFunction="custom" dataDxfId="195" totalsRowDxfId="194">
      <calculatedColumnFormula>3/24*OO[[#This Row],[61 (26JUN1985 12:00:00)-Water Temperature (C)]]*OO[[#This Row],[3]]/SUM(OO[3])</calculatedColumnFormula>
      <totalsRowFormula>SUM(Calcs[0.375])</totalsRowFormula>
    </tableColumn>
    <tableColumn id="6" xr3:uid="{5DDCF86C-1605-42C1-97CB-582E8A36F7CF}" name="0.5" totalsRowFunction="custom" dataDxfId="193" totalsRowDxfId="192">
      <calculatedColumnFormula>3/24*OO[[#This Row],[62 (26JUN1985 15:00:00)-Water Temperature (C)]]*OO[[#This Row],[4]]/SUM(OO[4])</calculatedColumnFormula>
      <totalsRowFormula>SUM(Calcs[0.5])</totalsRowFormula>
    </tableColumn>
    <tableColumn id="7" xr3:uid="{6B1733A9-7171-4C40-8DF4-EE6808B74D87}" name="0.625" totalsRowFunction="custom" dataDxfId="191" totalsRowDxfId="190">
      <calculatedColumnFormula>3/24*OO[[#This Row],[63 (26JUN1985 18:00:00)-Water Temperature (C)]]*OO[[#This Row],[5]]/SUM(OO[5])</calculatedColumnFormula>
      <totalsRowFormula>SUM(Calcs[0.625])</totalsRowFormula>
    </tableColumn>
    <tableColumn id="8" xr3:uid="{1F1D7269-78AA-4358-9E0F-C890D8CEF748}" name="0.75" totalsRowFunction="custom" dataDxfId="189" totalsRowDxfId="188">
      <calculatedColumnFormula>3/24*OO[[#This Row],[64 (26JUN1985 21:00:00)-Water Temperature (C)]]*OO[[#This Row],[6]]/SUM(OO[6])</calculatedColumnFormula>
      <totalsRowFormula>SUM(Calcs[0.75])</totalsRowFormula>
    </tableColumn>
    <tableColumn id="9" xr3:uid="{B5C11E60-3972-48A3-BB8B-CEF4AB723E1F}" name="0.875" totalsRowFunction="custom" dataDxfId="187" totalsRowDxfId="186">
      <calculatedColumnFormula>3/24*OO[[#This Row],[65 (27JUN1985 00:00:00)-Water Temperature (C)]]*OO[[#This Row],[7]]/SUM(OO[7])</calculatedColumnFormula>
      <totalsRowFormula>SUM(Calcs[0.875])</totalsRowFormula>
    </tableColumn>
    <tableColumn id="10" xr3:uid="{A5AB15A0-DCDC-4A66-9480-EF8D3E1F4CB8}" name="1" totalsRowFunction="custom" dataDxfId="185" totalsRowDxfId="184">
      <calculatedColumnFormula>3/24*OO[[#This Row],[66 (27JUN1985 03:00:00)-Water Temperature (C)]]*OO[[#This Row],[8]]/SUM(OO[8])</calculatedColumnFormula>
      <totalsRowFormula>SUM(Calcs[1])</totalsRowFormula>
    </tableColumn>
    <tableColumn id="11" xr3:uid="{043FDF8F-0FBE-44E6-9CF6-F6481AC3DF0B}" name="1.125" totalsRowFunction="custom" dataDxfId="183" totalsRowDxfId="182">
      <calculatedColumnFormula>3/24*OO[[#This Row],[67 (27JUN1985 06:00:00)-Water Temperature (C)]]*OO[[#This Row],[9]]/SUM(OO[9])</calculatedColumnFormula>
      <totalsRowFormula>SUM(Calcs[1.125])</totalsRowFormula>
    </tableColumn>
    <tableColumn id="12" xr3:uid="{D9572F37-AE14-4152-8E23-AFBFBE9519C7}" name="1.25" totalsRowFunction="custom" dataDxfId="181" totalsRowDxfId="180">
      <calculatedColumnFormula>3/24*OO[[#This Row],[68 (27JUN1985 09:00:00)-Water Temperature (C)]]*OO[[#This Row],[10]]/SUM(OO[10])</calculatedColumnFormula>
      <totalsRowFormula>SUM(Calcs[1.25])</totalsRowFormula>
    </tableColumn>
    <tableColumn id="13" xr3:uid="{D396159D-AFA2-4933-8160-D2573B82993D}" name="1.375" totalsRowFunction="custom" dataDxfId="179" totalsRowDxfId="178">
      <calculatedColumnFormula>3/24*OO[[#This Row],[69 (27JUN1985 12:00:00)-Water Temperature (C)]]*OO[[#This Row],[11]]/SUM(OO[11])</calculatedColumnFormula>
      <totalsRowFormula>SUM(Calcs[1.375])</totalsRowFormula>
    </tableColumn>
    <tableColumn id="14" xr3:uid="{18CC0211-7950-496A-8C3E-C91E4D1A7C90}" name="1.5" totalsRowFunction="custom" dataDxfId="177" totalsRowDxfId="176">
      <calculatedColumnFormula>3/24*OO[[#This Row],[70 (27JUN1985 15:00:00)-Water Temperature (C)]]*OO[[#This Row],[12]]/SUM(OO[12])</calculatedColumnFormula>
      <totalsRowFormula>SUM(Calcs[1.5])</totalsRowFormula>
    </tableColumn>
    <tableColumn id="15" xr3:uid="{DF0E49D3-000B-469F-AA44-0105FFD84F1D}" name="1.625" totalsRowFunction="custom" dataDxfId="175" totalsRowDxfId="174">
      <calculatedColumnFormula>3/24*OO[[#This Row],[71 (27JUN1985 18:00:00)-Water Temperature (C)]]*OO[[#This Row],[13]]/SUM(OO[13])</calculatedColumnFormula>
      <totalsRowFormula>SUM(Calcs[1.625])</totalsRowFormula>
    </tableColumn>
    <tableColumn id="16" xr3:uid="{2E0BDB7C-0C0E-4195-8199-AE37CF7E2B25}" name="1.75" totalsRowFunction="custom" dataDxfId="173" totalsRowDxfId="172">
      <calculatedColumnFormula>3/24*OO[[#This Row],[72 (27JUN1985 21:00:00)-Water Temperature (C)]]*OO[[#This Row],[14]]/SUM(OO[14])</calculatedColumnFormula>
      <totalsRowFormula>SUM(Calcs[1.75])</totalsRowFormula>
    </tableColumn>
    <tableColumn id="17" xr3:uid="{AE720882-33EE-4630-8EDB-9782D72A334B}" name="1.875" totalsRowFunction="custom" dataDxfId="171" totalsRowDxfId="170">
      <calculatedColumnFormula>3/24*OO[[#This Row],[73 (28JUN1985 00:00:00)-Water Temperature (C)]]*OO[[#This Row],[15]]/SUM(OO[15])</calculatedColumnFormula>
      <totalsRowFormula>SUM(Calcs[1.875])</totalsRowFormula>
    </tableColumn>
    <tableColumn id="18" xr3:uid="{CB708CC6-9BCA-48BB-9595-EA008B473B75}" name="2" totalsRowFunction="custom" dataDxfId="169" totalsRowDxfId="168">
      <calculatedColumnFormula>3/24*OO[[#This Row],[74 (28JUN1985 03:00:00)-Water Temperature (C)]]*OO[[#This Row],[16]]/SUM(OO[16])</calculatedColumnFormula>
      <totalsRowFormula>SUM(Calcs[2])</totalsRowFormula>
    </tableColumn>
    <tableColumn id="19" xr3:uid="{3516CC1E-523C-4E79-A8EA-43F461534B46}" name="2.125" totalsRowFunction="custom" dataDxfId="167" totalsRowDxfId="166">
      <calculatedColumnFormula>3/24*OO[[#This Row],[75 (28JUN1985 06:00:00)-Water Temperature (C)]]*OO[[#This Row],[17]]/SUM(OO[17])</calculatedColumnFormula>
      <totalsRowFormula>SUM(Calcs[2.125])</totalsRowFormula>
    </tableColumn>
    <tableColumn id="20" xr3:uid="{D9CED2EC-7A65-4472-8436-64A316FC4A2C}" name="2.25" totalsRowFunction="custom" dataDxfId="165" totalsRowDxfId="164">
      <calculatedColumnFormula>3/24*OO[[#This Row],[76 (28JUN1985 09:00:00)-Water Temperature (C)]]*OO[[#This Row],[18]]/SUM(OO[18])</calculatedColumnFormula>
      <totalsRowFormula>SUM(Calcs[2.25])</totalsRowFormula>
    </tableColumn>
    <tableColumn id="21" xr3:uid="{C9CCECC8-32BC-41DC-B691-8FD82B6E5CDE}" name="2.375" totalsRowFunction="custom" dataDxfId="163" totalsRowDxfId="162">
      <calculatedColumnFormula>3/24*OO[[#This Row],[77 (28JUN1985 12:00:00)-Water Temperature (C)]]*OO[[#This Row],[19]]/SUM(OO[19])</calculatedColumnFormula>
      <totalsRowFormula>SUM(Calcs[2.375])</totalsRowFormula>
    </tableColumn>
    <tableColumn id="22" xr3:uid="{840850A4-4F1C-4FB5-ABF3-40F6406D19D8}" name="2.5" totalsRowFunction="custom" dataDxfId="161" totalsRowDxfId="160">
      <calculatedColumnFormula>3/24000000*OO[[#This Row],[78 (28JUN1985 15:00:00)-Water Temperature (C)]]*OO[[#This Row],[20]]</calculatedColumnFormula>
      <totalsRowFormula>SUM(Calcs[2.5])</totalsRowFormula>
    </tableColumn>
    <tableColumn id="23" xr3:uid="{9035CB57-4027-45B9-9051-66672351FB95}" name="2.625" totalsRowFunction="custom" dataDxfId="159" totalsRowDxfId="158">
      <calculatedColumnFormula>3/24000000*OO[[#This Row],[79 (28JUN1985 18:00:00)-Water Temperature (C)]]*OO[[#This Row],[21]]</calculatedColumnFormula>
      <totalsRowFormula>SUM(Calcs[2.625])</totalsRowFormula>
    </tableColumn>
    <tableColumn id="24" xr3:uid="{7253D026-9984-4C79-9685-C02C5410ABEA}" name="2.75" totalsRowFunction="custom" dataDxfId="157" totalsRowDxfId="156">
      <calculatedColumnFormula>3/24000000*OO[[#This Row],[80 (28JUN1985 21:00:00)-Water Temperature (C)]]*OO[[#This Row],[22]]</calculatedColumnFormula>
      <totalsRowFormula>SUM(Calcs[2.75])</totalsRowFormula>
    </tableColumn>
    <tableColumn id="25" xr3:uid="{84347AF4-0836-4B0A-A167-35493FD86BA7}" name="2.875" totalsRowFunction="custom" dataDxfId="155" totalsRowDxfId="154">
      <calculatedColumnFormula>3/24000000*OO[[#This Row],[81 (29JUN1985 00:00:00)-Water Temperature (C)]]*OO[[#This Row],[23]]</calculatedColumnFormula>
      <totalsRowFormula>SUM(Calcs[2.875])</totalsRowFormula>
    </tableColumn>
    <tableColumn id="26" xr3:uid="{8CC4454C-A91D-4237-BA37-72FBD6E33AE4}" name="3" totalsRowFunction="custom" dataDxfId="153" totalsRowDxfId="152">
      <calculatedColumnFormula>3/24000000*OO[[#This Row],[82 (29JUN1985 03:00:00)-Water Temperature (C)]]*OO[[#This Row],[24]]</calculatedColumnFormula>
      <totalsRowFormula>SUM(Calcs[3])</totalsRowFormula>
    </tableColumn>
    <tableColumn id="27" xr3:uid="{C0AB30F0-9F83-4A77-AD56-EE44297D256C}" name="3.125" totalsRowFunction="custom" dataDxfId="151" totalsRowDxfId="150">
      <calculatedColumnFormula>3/24000000*OO[[#This Row],[83 (29JUN1985 06:00:00)-Water Temperature (C)]]*OO[[#This Row],[25]]</calculatedColumnFormula>
      <totalsRowFormula>SUM(Calcs[3.125])</totalsRowFormula>
    </tableColumn>
    <tableColumn id="28" xr3:uid="{E4506757-E11F-40CB-8545-95533C884D74}" name="3.25" totalsRowFunction="custom" dataDxfId="149" totalsRowDxfId="148">
      <calculatedColumnFormula>3/24000000*OO[[#This Row],[84 (29JUN1985 09:00:00)-Water Temperature (C)]]*OO[[#This Row],[26]]</calculatedColumnFormula>
      <totalsRowFormula>SUM(Calcs[3.25])</totalsRowFormula>
    </tableColumn>
    <tableColumn id="29" xr3:uid="{05ACECF3-1063-411A-9FB4-86ECEEE9C96B}" name="3.375" totalsRowFunction="custom" dataDxfId="147" totalsRowDxfId="146">
      <calculatedColumnFormula>3/24000000*OO[[#This Row],[85 (29JUN1985 12:00:00)-Water Temperature (C)]]*OO[[#This Row],[27]]</calculatedColumnFormula>
      <totalsRowFormula>SUM(Calcs[3.375])</totalsRowFormula>
    </tableColumn>
    <tableColumn id="30" xr3:uid="{50FAF3F0-56DE-43F8-8356-366F5FE3C8FA}" name="3.5" totalsRowFunction="custom" dataDxfId="145" totalsRowDxfId="144">
      <calculatedColumnFormula>3/24000000*OO[[#This Row],[86 (29JUN1985 15:00:00)-Water Temperature (C)]]*OO[[#This Row],[28]]</calculatedColumnFormula>
      <totalsRowFormula>SUM(Calcs[3.5])</totalsRowFormula>
    </tableColumn>
    <tableColumn id="31" xr3:uid="{9F41487A-09BC-462B-8D7E-DADF539055B2}" name="3.625" totalsRowFunction="custom" dataDxfId="143" totalsRowDxfId="142">
      <calculatedColumnFormula>3/24000000*OO[[#This Row],[88 (29JUN1985 21:00:00)-Water Temperature (C)]]*OO[[#This Row],[30]]</calculatedColumnFormula>
      <totalsRowFormula>SUM(Calcs[3.625])</totalsRowFormula>
    </tableColumn>
    <tableColumn id="32" xr3:uid="{EF0ED5D3-D973-4A0A-A3B6-81B822CAA3F2}" name="3.75" totalsRowFunction="custom" dataDxfId="141" totalsRowDxfId="140">
      <calculatedColumnFormula>3/24000000*OO[[#This Row],[88 (29JUN1985 21:00:00)-Water Temperature (C)]]*OO[[#This Row],[30]]</calculatedColumnFormula>
      <totalsRowFormula>SUM(Calcs[3.75])</totalsRowFormula>
    </tableColumn>
    <tableColumn id="33" xr3:uid="{9E49641C-75EA-43C1-936A-FE6F34B4A926}" name="3.875" totalsRowFunction="custom" dataDxfId="139" totalsRowDxfId="138">
      <calculatedColumnFormula>3/24000000*OO[[#This Row],[89 (30JUN1985 00:00:00)-Water Temperature (C)]]*OO[[#This Row],[31]]</calculatedColumnFormula>
      <totalsRowFormula>SUM(Calcs[3.875])</totalsRowFormula>
    </tableColumn>
    <tableColumn id="34" xr3:uid="{FBCDE20B-F5D2-469A-80F4-8E870801E8D3}" name="4" totalsRowFunction="custom" dataDxfId="137" totalsRowDxfId="136">
      <calculatedColumnFormula>3/24000000*OO[[#This Row],[90 (30JUN1985 03:00:00)-Water Temperature (C)]]*OO[[#This Row],[32]]</calculatedColumnFormula>
      <totalsRowFormula>SUM(Calcs[4])</totalsRowFormula>
    </tableColumn>
    <tableColumn id="35" xr3:uid="{45047405-6712-4F6C-8738-EF93EA0FE429}" name="4.125" totalsRowFunction="custom" dataDxfId="135" totalsRowDxfId="134">
      <calculatedColumnFormula>3/24000000*OO[[#This Row],[91 (30JUN1985 06:00:00)-Water Temperature (C)]]*OO[[#This Row],[33]]</calculatedColumnFormula>
      <totalsRowFormula>SUM(Calcs[4.125])</totalsRowFormula>
    </tableColumn>
    <tableColumn id="36" xr3:uid="{E5424EA1-9C1E-4E67-BA5E-2B80D32256A0}" name="4.25" totalsRowFunction="custom" dataDxfId="133" totalsRowDxfId="132">
      <calculatedColumnFormula>3/24000000*OO[[#This Row],[92 (30JUN1985 09:00:00)-Water Temperature (C)]]*OO[[#This Row],[34]]</calculatedColumnFormula>
      <totalsRowFormula>SUM(Calcs[4.25])</totalsRowFormula>
    </tableColumn>
    <tableColumn id="37" xr3:uid="{0FC388E8-0476-4572-B4BC-5A680E62CF00}" name="4.375" totalsRowFunction="custom" dataDxfId="131" totalsRowDxfId="130">
      <calculatedColumnFormula>3/24000000*OO[[#This Row],[93 (30JUN1985 12:00:00)-Water Temperature (C)]]*OO[[#This Row],[35]]</calculatedColumnFormula>
      <totalsRowFormula>SUM(Calcs[4.375])</totalsRowFormula>
    </tableColumn>
    <tableColumn id="38" xr3:uid="{92A18285-7650-4B2E-89FD-508F12FF80F3}" name="4.5" totalsRowFunction="custom" dataDxfId="129" totalsRowDxfId="128">
      <calculatedColumnFormula>3/24000000*OO[[#This Row],[94 (30JUN1985 15:00:00)-Water Temperature (C)]]*OO[[#This Row],[36]]</calculatedColumnFormula>
      <totalsRowFormula>SUM(Calcs[4.5])</totalsRowFormula>
    </tableColumn>
    <tableColumn id="39" xr3:uid="{D1D35997-C39A-4ED3-AB7E-1BFDEE86F435}" name="4.625" totalsRowFunction="custom" dataDxfId="127" totalsRowDxfId="126">
      <calculatedColumnFormula>3/24000000*OO[[#This Row],[95 (30JUN1985 18:00:00)-Water Temperature (C)]]*OO[[#This Row],[37]]</calculatedColumnFormula>
      <totalsRowFormula>SUM(Calcs[4.625])</totalsRowFormula>
    </tableColumn>
    <tableColumn id="40" xr3:uid="{A1D97EED-31D2-4246-BC1F-2F935B7DF085}" name="4.75" totalsRowFunction="custom" dataDxfId="125" totalsRowDxfId="124">
      <calculatedColumnFormula>3/24000000*OO[[#This Row],[96 (30JUN1985 21:00:00)-Water Temperature (C)]]*OO[[#This Row],[38]]</calculatedColumnFormula>
      <totalsRowFormula>SUM(Calcs[4.75])</totalsRowFormula>
    </tableColumn>
    <tableColumn id="41" xr3:uid="{17C03076-CAA0-4CC2-9002-9EBD6580DFE6}" name="4.875" totalsRowFunction="custom" dataDxfId="123" totalsRowDxfId="122">
      <calculatedColumnFormula>3/24000000*OO[[#This Row],[97 (01JUL1985 00:00:00)-Water Temperature (C)]]*OO[[#This Row],[39]]</calculatedColumnFormula>
      <totalsRowFormula>SUM(Calcs[4.875])</totalsRowFormula>
    </tableColumn>
    <tableColumn id="42" xr3:uid="{BB618953-E80D-4CA7-B3EB-8B2C74D4F0E7}" name="5" totalsRowFunction="custom" dataDxfId="121" totalsRowDxfId="120">
      <calculatedColumnFormula>3/24000000*OO[[#This Row],[98 (01JUL1985 03:00:00)-Water Temperature (C)]]*OO[[#This Row],[40]]</calculatedColumnFormula>
      <totalsRowFormula>SUM(Calcs[5])</totalsRowFormula>
    </tableColumn>
    <tableColumn id="43" xr3:uid="{D23FDD18-A92D-4D1B-8453-76C8991F82EE}" name="5.125" totalsRowFunction="custom" dataDxfId="119" totalsRowDxfId="118">
      <calculatedColumnFormula>3/24000000*OO[[#This Row],[99 (01JUL1985 06:00:00)-Water Temperature (C)]]*OO[[#This Row],[41]]</calculatedColumnFormula>
      <totalsRowFormula>SUM(Calcs[5.125])</totalsRowFormula>
    </tableColumn>
    <tableColumn id="44" xr3:uid="{4C642AAA-C04D-478E-ADD1-EFFD8E83A9F4}" name="5.25" totalsRowFunction="custom" dataDxfId="117" totalsRowDxfId="116">
      <calculatedColumnFormula>3/24000000*OO[[#This Row],[100 (01JUL1985 09:00:00)-Water Temperature (C)]]*OO[[#This Row],[42]]</calculatedColumnFormula>
      <totalsRowFormula>SUM(Calcs[5.25])</totalsRowFormula>
    </tableColumn>
    <tableColumn id="45" xr3:uid="{424CFA3C-2855-4874-BBEB-D10E7120F1FD}" name="5.375" totalsRowFunction="custom" dataDxfId="115" totalsRowDxfId="114">
      <calculatedColumnFormula>3/24000000*OO[[#This Row],[101 (01JUL1985 12:00:00)-Water Temperature (C)]]*OO[[#This Row],[43]]</calculatedColumnFormula>
      <totalsRowFormula>SUM(Calcs[5.375])</totalsRowFormula>
    </tableColumn>
    <tableColumn id="46" xr3:uid="{EB4E942A-E376-4574-ACAA-8FB6D24892FB}" name="5.5" totalsRowFunction="custom" dataDxfId="113" totalsRowDxfId="112">
      <calculatedColumnFormula>3/24000000*OO[[#This Row],[102 (01JUL1985 15:00:00)-Water Temperature (C)]]*OO[[#This Row],[44]]</calculatedColumnFormula>
      <totalsRowFormula>SUM(Calcs[5.5])</totalsRowFormula>
    </tableColumn>
    <tableColumn id="47" xr3:uid="{141E3083-7573-4ADA-B759-B427B99856FD}" name="5.625" totalsRowFunction="custom" dataDxfId="111" totalsRowDxfId="110">
      <calculatedColumnFormula>3/24000000*OO[[#This Row],[103 (01JUL1985 18:00:00)-Water Temperature (C)]]*OO[[#This Row],[45]]</calculatedColumnFormula>
      <totalsRowFormula>SUM(Calcs[5.625])</totalsRowFormula>
    </tableColumn>
    <tableColumn id="48" xr3:uid="{6EB27FAE-91AA-4C8C-8CA5-A7E11CEB6FE1}" name="5.75" totalsRowFunction="custom" dataDxfId="109" totalsRowDxfId="108">
      <calculatedColumnFormula>3/24000000*OO[[#This Row],[104 (01JUL1985 21:00:00)-Water Temperature (C)]]*OO[[#This Row],[46]]</calculatedColumnFormula>
      <totalsRowFormula>SUM(Calcs[5.75])</totalsRowFormula>
    </tableColumn>
    <tableColumn id="49" xr3:uid="{1DB82E5D-AD59-499D-B1B4-EFB08DA12C41}" name="5.875" totalsRowFunction="custom" dataDxfId="107" totalsRowDxfId="106">
      <calculatedColumnFormula>3/24000000*OO[[#This Row],[105 (02JUL1985 00:00:00)-Water Temperature (C)]]*OO[[#This Row],[47]]</calculatedColumnFormula>
      <totalsRowFormula>SUM(Calcs[5.875])</totalsRowFormula>
    </tableColumn>
    <tableColumn id="50" xr3:uid="{DD26FDA9-AE75-4E57-8A71-17CDB2F67C41}" name="6" totalsRowFunction="custom" dataDxfId="105" totalsRowDxfId="104">
      <calculatedColumnFormula>3/24000000*OO[[#This Row],[106 (02JUL1985 03:00:00)-Water Temperature (C)]]*OO[[#This Row],[48]]</calculatedColumnFormula>
      <totalsRowFormula>SUM(Calcs[6])</totalsRowFormula>
    </tableColumn>
    <tableColumn id="51" xr3:uid="{57FCE3F3-E323-4CF0-B2BA-EC3AD70D4E9D}" name="6.125" totalsRowFunction="custom" dataDxfId="103" totalsRowDxfId="102">
      <calculatedColumnFormula>3/24000000*OO[[#This Row],[107 (02JUL1985 06:00:00)-Water Temperature (C)]]*OO[[#This Row],[49]]</calculatedColumnFormula>
      <totalsRowFormula>SUM(Calcs[6.125])</totalsRowFormula>
    </tableColumn>
    <tableColumn id="52" xr3:uid="{8213B154-4143-4CF0-AE67-B3BD20881D82}" name="6.25" totalsRowFunction="custom" dataDxfId="101" totalsRowDxfId="100">
      <calculatedColumnFormula>3/24000000*OO[[#This Row],[108 (02JUL1985 09:00:00)-Water Temperature (C)]]*OO[[#This Row],[50]]</calculatedColumnFormula>
      <totalsRowFormula>SUM(Calcs[6.25])</totalsRowFormula>
    </tableColumn>
    <tableColumn id="53" xr3:uid="{39F315C3-CA66-4406-ADDE-1CFA56C481E9}" name="6.375" totalsRowFunction="custom" dataDxfId="99" totalsRowDxfId="98">
      <calculatedColumnFormula>3/24000000*OO[[#This Row],[109 (02JUL1985 12:00:00)-Water Temperature (C)]]*OO[[#This Row],[51]]</calculatedColumnFormula>
      <totalsRowFormula>SUM(Calcs[6.375])</totalsRowFormula>
    </tableColumn>
    <tableColumn id="54" xr3:uid="{FE98D10E-2BFA-4FE5-9160-7719AAC19547}" name="6.5" totalsRowFunction="custom" dataDxfId="97" totalsRowDxfId="96">
      <calculatedColumnFormula>3/24000000*OO[[#This Row],[110 (02JUL1985 15:00:00)-Water Temperature (C)]]*OO[[#This Row],[52]]</calculatedColumnFormula>
      <totalsRowFormula>SUM(Calcs[6.5])</totalsRowFormula>
    </tableColumn>
    <tableColumn id="55" xr3:uid="{6A3099C1-C806-4BDE-8768-05741B680251}" name="6.625" totalsRowFunction="custom" dataDxfId="95" totalsRowDxfId="94">
      <calculatedColumnFormula>3/24000000*OO[[#This Row],[111 (02JUL1985 18:00:00)-Water Temperature (C)]]*OO[[#This Row],[53]]</calculatedColumnFormula>
      <totalsRowFormula>SUM(Calcs[6.625])</totalsRowFormula>
    </tableColumn>
    <tableColumn id="56" xr3:uid="{825C52B6-478B-41A9-8C51-A0ABFC3EA854}" name="6.75" totalsRowFunction="custom" dataDxfId="93" totalsRowDxfId="92">
      <calculatedColumnFormula>3/24000000*OO[[#This Row],[112 (02JUL1985 21:00:00)-Water Temperature (C)]]*OO[[#This Row],[54]]</calculatedColumnFormula>
      <totalsRowFormula>SUM(Calcs[6.75])</totalsRowFormula>
    </tableColumn>
    <tableColumn id="57" xr3:uid="{F80247A9-4F46-4A9E-BFF3-CFED3022F349}" name="6.875" totalsRowFunction="custom" dataDxfId="91" totalsRowDxfId="90">
      <calculatedColumnFormula>3/24000000*OO[[#This Row],[113 (03JUL1985 00:00:00)-Water Temperature (C)]]*OO[[#This Row],[55]]</calculatedColumnFormula>
      <totalsRowFormula>SUM(Calcs[6.875])</totalsRowFormula>
    </tableColumn>
    <tableColumn id="58" xr3:uid="{1C7DDE86-FA4A-4ECF-A121-6862B15B6CD5}" name="7" totalsRowFunction="custom" dataDxfId="89" totalsRowDxfId="88">
      <calculatedColumnFormula>3/24000000*OO[[#This Row],[114 (03JUL1985 03:00:00)-Water Temperature (C)]]*OO[[#This Row],[56]]</calculatedColumnFormula>
      <totalsRowFormula>SUM(Calcs[7])</totalsRowFormula>
    </tableColumn>
    <tableColumn id="59" xr3:uid="{A0B0DAB5-13AA-4794-B800-2E17E134F191}" name="7.125" totalsRowFunction="custom" dataDxfId="87" totalsRowDxfId="86">
      <calculatedColumnFormula>3/24000000*OO[[#This Row],[115 (03JUL1985 06:00:00)-Water Temperature (C)]]*OO[[#This Row],[57]]</calculatedColumnFormula>
      <totalsRowFormula>SUM(Calcs[7.125])</totalsRowFormula>
    </tableColumn>
    <tableColumn id="60" xr3:uid="{9D048B10-D47B-41EF-8590-407BBEA79FF4}" name="7.25" totalsRowFunction="custom" dataDxfId="85" totalsRowDxfId="84">
      <calculatedColumnFormula>3/24000000*OO[[#This Row],[116 (03JUL1985 09:00:00)-Water Temperature (C)]]*OO[[#This Row],[58]]</calculatedColumnFormula>
      <totalsRowFormula>SUM(Calcs[7.25])</totalsRowFormula>
    </tableColumn>
    <tableColumn id="61" xr3:uid="{475576AD-EAD9-4DDA-AAF1-732FBB613C79}" name="7.375" totalsRowFunction="custom" dataDxfId="83" totalsRowDxfId="82">
      <calculatedColumnFormula>3/24000000*OO[[#This Row],[117 (03JUL1985 12:00:00)-Water Temperature (C)]]*OO[[#This Row],[59]]</calculatedColumnFormula>
      <totalsRowFormula>SUM(Calcs[7.375])</totalsRowFormula>
    </tableColumn>
    <tableColumn id="62" xr3:uid="{E1FCE101-2C70-4FD6-AC4F-D37D930D4B7D}" name="7.5" totalsRowFunction="custom" dataDxfId="81" totalsRowDxfId="80">
      <calculatedColumnFormula>3/24000000*OO[[#This Row],[118 (03JUL1985 15:00:00)-Water Temperature (C)]]*OO[[#This Row],[60]]</calculatedColumnFormula>
      <totalsRowFormula>SUM(Calcs[7.5])</totalsRowFormula>
    </tableColumn>
    <tableColumn id="63" xr3:uid="{213FC30D-7780-4DF2-9070-A1C1541C52E6}" name="7.625" totalsRowFunction="custom" dataDxfId="79" totalsRowDxfId="78">
      <calculatedColumnFormula>3/24000000*OO[[#This Row],[119 (03JUL1985 18:00:00)-Water Temperature (C)]]*OO[[#This Row],[61]]</calculatedColumnFormula>
      <totalsRowFormula>SUM(Calcs[7.625])</totalsRowFormula>
    </tableColumn>
    <tableColumn id="64" xr3:uid="{F1724774-FA93-4506-B6D6-E5865C00DCDE}" name="7.75" totalsRowFunction="custom" dataDxfId="77" totalsRowDxfId="76">
      <calculatedColumnFormula>3/24000000*OO[[#This Row],[120 (03JUL1985 21:00:00)-Water Temperature (C)]]*OO[[#This Row],[62]]</calculatedColumnFormula>
      <totalsRowFormula>SUM(Calcs[7.75])</totalsRowFormula>
    </tableColumn>
    <tableColumn id="65" xr3:uid="{10AB942B-8853-42EB-99AB-FC799531D21D}" name="7.875" totalsRowFunction="custom" dataDxfId="75" totalsRowDxfId="74">
      <calculatedColumnFormula>3/24000000*OO[[#This Row],[121 (04JUL1985 00:00:00)-Water Temperature (C)]]*OO[[#This Row],[63]]</calculatedColumnFormula>
      <totalsRowFormula>SUM(Calcs[7.875])</totalsRowFormula>
    </tableColumn>
    <tableColumn id="66" xr3:uid="{436226F3-A64A-4205-9228-DA3DF3683E8F}" name="8" totalsRowFunction="custom" dataDxfId="73" totalsRowDxfId="72">
      <calculatedColumnFormula>3/24000000*OO[[#This Row],[122 (04JUL1985 03:00:00)-Water Temperature (C)]]*OO[[#This Row],[64]]</calculatedColumnFormula>
      <totalsRowFormula>SUM(Calcs[8])</totalsRowFormula>
    </tableColumn>
    <tableColumn id="67" xr3:uid="{42BE2487-3B4C-460D-8C63-FAAF8C9EEAD0}" name="8.125" totalsRowFunction="custom" dataDxfId="71" totalsRowDxfId="70">
      <calculatedColumnFormula>3/24000000*OO[[#This Row],[123 (04JUL1985 06:00:00)-Water Temperature (C)]]*OO[[#This Row],[65]]</calculatedColumnFormula>
      <totalsRowFormula>SUM(Calcs[8.125])</totalsRowFormula>
    </tableColumn>
    <tableColumn id="68" xr3:uid="{63F271C0-E292-467C-9B91-A447EF1A4B54}" name="8.25" totalsRowFunction="custom" dataDxfId="69" totalsRowDxfId="68">
      <calculatedColumnFormula>3/24000000*OO[[#This Row],[124 (04JUL1985 09:00:00)-Water Temperature (C)]]*OO[[#This Row],[66]]</calculatedColumnFormula>
      <totalsRowFormula>SUM(Calcs[8.25])</totalsRowFormula>
    </tableColumn>
    <tableColumn id="69" xr3:uid="{0DAB288A-D893-4DA5-BF40-FA3777216BB1}" name="8.375" totalsRowFunction="custom" dataDxfId="67" totalsRowDxfId="66">
      <calculatedColumnFormula>3/24000000*OO[[#This Row],[125 (04JUL1985 12:00:00)-Water Temperature (C)]]*OO[[#This Row],[67]]</calculatedColumnFormula>
      <totalsRowFormula>SUM(Calcs[8.375])</totalsRowFormula>
    </tableColumn>
    <tableColumn id="70" xr3:uid="{CEDAC544-3A61-49F6-B60B-C8CB967341E0}" name="8.5" totalsRowFunction="custom" dataDxfId="65" totalsRowDxfId="64">
      <calculatedColumnFormula>3/24000000*OO[[#This Row],[126 (04JUL1985 15:00:00)-Water Temperature (C)]]*OO[[#This Row],[68]]</calculatedColumnFormula>
      <totalsRowFormula>SUM(Calcs[8.5])</totalsRowFormula>
    </tableColumn>
    <tableColumn id="71" xr3:uid="{BE861685-0268-406F-80BD-7340AF41B3FE}" name="8.625" totalsRowFunction="custom" dataDxfId="63" totalsRowDxfId="62">
      <calculatedColumnFormula>3/24000000*OO[[#This Row],[127 (04JUL1985 18:00:00)-Water Temperature (C)]]*OO[[#This Row],[69]]</calculatedColumnFormula>
      <totalsRowFormula>SUM(Calcs[8.625])</totalsRowFormula>
    </tableColumn>
    <tableColumn id="72" xr3:uid="{E1FBA0F9-39FF-4266-B94F-D9D4FC69D6EE}" name="8.75" totalsRowFunction="custom" dataDxfId="61" totalsRowDxfId="60">
      <calculatedColumnFormula>3/24000000*OO[[#This Row],[128 (04JUL1985 21:00:00)-Water Temperature (C)]]*OO[[#This Row],[70]]</calculatedColumnFormula>
      <totalsRowFormula>SUM(Calcs[8.75])</totalsRowFormula>
    </tableColumn>
    <tableColumn id="73" xr3:uid="{4F055F77-679B-4132-88A0-6F1C445B8E2F}" name="8.875" totalsRowFunction="custom" dataDxfId="59" totalsRowDxfId="58">
      <calculatedColumnFormula>3/24000000*OO[[#This Row],[129 (05JUL1985 00:00:00)-Water Temperature (C)]]*OO[[#This Row],[71]]</calculatedColumnFormula>
      <totalsRowFormula>SUM(Calcs[8.875])</totalsRowFormula>
    </tableColumn>
    <tableColumn id="74" xr3:uid="{98E00ED0-EB05-49B7-A822-5642E38E81E6}" name="9" totalsRowFunction="custom" dataDxfId="57" totalsRowDxfId="56">
      <calculatedColumnFormula>3/24000000*OO[[#This Row],[130 (05JUL1985 03:00:00)-Water Temperature (C)]]*OO[[#This Row],[72]]</calculatedColumnFormula>
      <totalsRowFormula>SUM(Calcs[9])</totalsRowFormula>
    </tableColumn>
    <tableColumn id="75" xr3:uid="{E389BF51-C907-4ED5-A639-357BB62EEA9E}" name="9.125" totalsRowFunction="custom" dataDxfId="55" totalsRowDxfId="54">
      <calculatedColumnFormula>3/24000000*OO[[#This Row],[131 (05JUL1985 06:00:00)-Water Temperature (C)]]*OO[[#This Row],[73]]</calculatedColumnFormula>
      <totalsRowFormula>SUM(Calcs[9.125])</totalsRowFormula>
    </tableColumn>
    <tableColumn id="76" xr3:uid="{58F6F613-2C45-4FF9-B015-0FE6A1F995C0}" name="9.25" totalsRowFunction="custom" dataDxfId="53" totalsRowDxfId="52">
      <calculatedColumnFormula>3/24000000*OO[[#This Row],[132 (05JUL1985 09:00:00)-Water Temperature (C)]]*OO[[#This Row],[74]]</calculatedColumnFormula>
      <totalsRowFormula>SUM(Calcs[9.25])</totalsRowFormula>
    </tableColumn>
    <tableColumn id="77" xr3:uid="{81A16C7B-B7AC-4F07-9AFF-4A668AD31970}" name="9.375" totalsRowFunction="custom" dataDxfId="51" totalsRowDxfId="50">
      <calculatedColumnFormula>3/24000000*OO[[#This Row],[133 (05JUL1985 12:00:00)-Water Temperature (C)]]*OO[[#This Row],[75]]</calculatedColumnFormula>
      <totalsRowFormula>SUM(Calcs[9.375])</totalsRowFormula>
    </tableColumn>
    <tableColumn id="78" xr3:uid="{5D075B4F-A302-45CB-8890-D7D666EB356F}" name="9.5" totalsRowFunction="custom" dataDxfId="49" totalsRowDxfId="48">
      <calculatedColumnFormula>3/24000000*OO[[#This Row],[134 (05JUL1985 15:00:00)-Water Temperature (C)]]*OO[[#This Row],[76]]</calculatedColumnFormula>
      <totalsRowFormula>SUM(Calcs[9.5])</totalsRowFormula>
    </tableColumn>
    <tableColumn id="79" xr3:uid="{B97163B4-2F18-4646-A1F7-BD67FD83C7AD}" name="9.625" totalsRowFunction="custom" dataDxfId="47" totalsRowDxfId="46">
      <calculatedColumnFormula>3/24000000*OO[[#This Row],[135 (05JUL1985 18:00:00)-Water Temperature (C)]]*OO[[#This Row],[77]]</calculatedColumnFormula>
      <totalsRowFormula>SUM(Calcs[9.625])</totalsRowFormula>
    </tableColumn>
    <tableColumn id="80" xr3:uid="{68E7A966-E3FB-4A41-8409-CFC1F1BB92A1}" name="9.75" totalsRowFunction="custom" dataDxfId="45" totalsRowDxfId="44">
      <calculatedColumnFormula>3/24000000*OO[[#This Row],[136 (05JUL1985 21:00:00)-Water Temperature (C)]]*OO[[#This Row],[78]]</calculatedColumnFormula>
      <totalsRowFormula>SUM(Calcs[9.75])</totalsRowFormula>
    </tableColumn>
    <tableColumn id="81" xr3:uid="{F34C3B63-D866-4B5A-823D-CD7907244269}" name="9.875" totalsRowFunction="custom" dataDxfId="43" totalsRowDxfId="42">
      <calculatedColumnFormula>3/24000000*OO[[#This Row],[137 (06JUL1985 00:00:00)-Water Temperature (C)]]*OO[[#This Row],[79]]</calculatedColumnFormula>
      <totalsRowFormula>SUM(Calcs[9.875])</totalsRowFormula>
    </tableColumn>
    <tableColumn id="82" xr3:uid="{F81FDE42-F64E-4C8F-B99E-835E81FB34AF}" name="10" totalsRowFunction="custom" dataDxfId="41" totalsRowDxfId="40">
      <calculatedColumnFormula>3/24000000*OO[[#This Row],[138 (06JUL1985 03:00:00)-Water Temperature (C)]]*OO[[#This Row],[80]]</calculatedColumnFormula>
      <totalsRowFormula>SUM(Calcs[10])</totalsRowFormula>
    </tableColumn>
    <tableColumn id="83" xr3:uid="{CDE11BC9-CB8A-4A6C-9E99-23FB834E52C3}" name="10.125" totalsRowFunction="custom" dataDxfId="39" totalsRowDxfId="38">
      <calculatedColumnFormula>3/24000000*OO[[#This Row],[139 (06JUL1985 06:00:00)-Water Temperature (C)]]*OO[[#This Row],[81]]</calculatedColumnFormula>
      <totalsRowFormula>SUM(Calcs[10.125])</totalsRowFormula>
    </tableColumn>
    <tableColumn id="84" xr3:uid="{01BC195C-3393-464D-A2A9-8DEA89C69E81}" name="10.25" totalsRowFunction="custom" dataDxfId="37" totalsRowDxfId="36">
      <calculatedColumnFormula>3/24000000*OO[[#This Row],[140 (06JUL1985 09:00:00)-Water Temperature (C)]]*OO[[#This Row],[82]]</calculatedColumnFormula>
      <totalsRowFormula>SUM(Calcs[10.25])</totalsRowFormula>
    </tableColumn>
    <tableColumn id="85" xr3:uid="{96AF5CA8-B344-46B5-882E-BBA176519F0D}" name="10.375" totalsRowFunction="custom" dataDxfId="35" totalsRowDxfId="34">
      <calculatedColumnFormula>3/24000000*OO[[#This Row],[141 (06JUL1985 12:00:00)-Water Temperature (C)]]*OO[[#This Row],[83]]</calculatedColumnFormula>
      <totalsRowFormula>SUM(Calcs[10.375])</totalsRowFormula>
    </tableColumn>
    <tableColumn id="86" xr3:uid="{F79C055A-C26B-43FA-8EE6-EC30147AADFE}" name="10.5" totalsRowFunction="custom" dataDxfId="33" totalsRowDxfId="32">
      <calculatedColumnFormula>3/24000000*OO[[#This Row],[142 (06JUL1985 15:00:00)-Water Temperature (C)]]*OO[[#This Row],[84]]</calculatedColumnFormula>
      <totalsRowFormula>SUM(Calcs[10.5])</totalsRowFormula>
    </tableColumn>
    <tableColumn id="87" xr3:uid="{D6BEDCB3-72DB-4A19-8DB1-14FEB4ACADEA}" name="10.625" totalsRowFunction="custom" dataDxfId="31" totalsRowDxfId="30">
      <calculatedColumnFormula>3/24000000*OO[[#This Row],[143 (06JUL1985 18:00:00)-Water Temperature (C)]]*OO[[#This Row],[85]]</calculatedColumnFormula>
      <totalsRowFormula>SUM(Calcs[10.625])</totalsRowFormula>
    </tableColumn>
    <tableColumn id="88" xr3:uid="{9A112A94-298E-40FD-A1E8-97C4C30A71E5}" name="10.75" totalsRowFunction="custom" dataDxfId="29" totalsRowDxfId="28">
      <calculatedColumnFormula>3/24000000*OO[[#This Row],[144 (06JUL1985 21:00:00)-Water Temperature (C)]]*OO[[#This Row],[86]]</calculatedColumnFormula>
      <totalsRowFormula>SUM(Calcs[10.75])</totalsRowFormula>
    </tableColumn>
    <tableColumn id="89" xr3:uid="{F7B15BDA-FD31-4552-A049-A40031C44AE0}" name="10.875" totalsRowFunction="custom" dataDxfId="27" totalsRowDxfId="26">
      <calculatedColumnFormula>3/24000000*OO[[#This Row],[145 (07JUL1985 00:00:00)-Water Temperature (C)]]*OO[[#This Row],[87]]</calculatedColumnFormula>
      <totalsRowFormula>SUM(Calcs[10.875])</totalsRowFormula>
    </tableColumn>
    <tableColumn id="90" xr3:uid="{726C4A7A-696C-4294-8F45-BA3D4893D8CE}" name="11" totalsRowFunction="custom" dataDxfId="25" totalsRowDxfId="24">
      <calculatedColumnFormula>3/24000000*OO[[#This Row],[146 (07JUL1985 03:00:00)-Water Temperature (C)]]*OO[[#This Row],[88]]</calculatedColumnFormula>
      <totalsRowFormula>SUM(Calcs[11])</totalsRowFormula>
    </tableColumn>
    <tableColumn id="91" xr3:uid="{83C48C91-6224-47E3-B825-5D6F53AB0E49}" name="11.125" totalsRowFunction="custom" dataDxfId="23" totalsRowDxfId="22">
      <calculatedColumnFormula>3/24000000*OO[[#This Row],[147 (07JUL1985 06:00:00)-Water Temperature (C)]]*OO[[#This Row],[89]]</calculatedColumnFormula>
      <totalsRowFormula>SUM(Calcs[11.125])</totalsRowFormula>
    </tableColumn>
    <tableColumn id="92" xr3:uid="{44FBCC9A-21FF-4994-9E42-875A345BA519}" name="11.25" totalsRowFunction="custom" dataDxfId="21" totalsRowDxfId="20">
      <calculatedColumnFormula>3/24000000*OO[[#This Row],[148 (07JUL1985 09:00:00)-Water Temperature (C)]]*OO[[#This Row],[90]]</calculatedColumnFormula>
      <totalsRowFormula>SUM(Calcs[11.25])</totalsRowFormula>
    </tableColumn>
    <tableColumn id="93" xr3:uid="{CC6753D1-A3C3-4915-81C8-2BAA3FACB1ED}" name="11.375" totalsRowFunction="custom" dataDxfId="19" totalsRowDxfId="18">
      <calculatedColumnFormula>3/24000000*OO[[#This Row],[149 (07JUL1985 12:00:00)-Water Temperature (C)]]*OO[[#This Row],[91]]</calculatedColumnFormula>
      <totalsRowFormula>SUM(Calcs[11.375])</totalsRowFormula>
    </tableColumn>
    <tableColumn id="94" xr3:uid="{D6CC39EE-4CAB-4A7B-A594-6BA4E1B333FE}" name="11.5" totalsRowFunction="custom" dataDxfId="17" totalsRowDxfId="16">
      <calculatedColumnFormula>3/24000000*OO[[#This Row],[150 (07JUL1985 15:00:00)-Water Temperature (C)]]*OO[[#This Row],[92]]</calculatedColumnFormula>
      <totalsRowFormula>SUM(Calcs[11.5])</totalsRowFormula>
    </tableColumn>
    <tableColumn id="95" xr3:uid="{28E6E5DE-E321-4AFE-8B2F-424C603F8AF8}" name="11.625" totalsRowFunction="custom" dataDxfId="15" totalsRowDxfId="14">
      <calculatedColumnFormula>3/24000000*OO[[#This Row],[151 (07JUL1985 18:00:00)-Water Temperature (C)]]*OO[[#This Row],[93]]</calculatedColumnFormula>
      <totalsRowFormula>SUM(Calcs[11.625])</totalsRowFormula>
    </tableColumn>
    <tableColumn id="96" xr3:uid="{818F1A88-AE1B-4CF8-9D9F-3DC8F6602ADA}" name="11.75" totalsRowFunction="custom" dataDxfId="13" totalsRowDxfId="12">
      <calculatedColumnFormula>3/24000000*OO[[#This Row],[152 (07JUL1985 21:00:00)-Water Temperature (C)]]*OO[[#This Row],[94]]</calculatedColumnFormula>
      <totalsRowFormula>SUM(Calcs[11.75])</totalsRowFormula>
    </tableColumn>
    <tableColumn id="97" xr3:uid="{61096064-B3DA-4236-A6DF-D4A14B8E74EB}" name="11.875" totalsRowFunction="custom" dataDxfId="11" totalsRowDxfId="10">
      <calculatedColumnFormula>3/24000000*OO[[#This Row],[153 (08JUL1985 00:00:00)-Water Temperature (C)]]*OO[[#This Row],[95]]</calculatedColumnFormula>
      <totalsRowFormula>SUM(Calcs[11.875])</totalsRowFormula>
    </tableColumn>
    <tableColumn id="98" xr3:uid="{97A24A32-3925-489F-AD68-BA6578379E58}" name="12" totalsRowFunction="custom" dataDxfId="9" totalsRowDxfId="8">
      <calculatedColumnFormula>3/24000000*OO[[#This Row],[154 (08JUL1985 03:00:00)-Water Temperature (C)]]*OO[[#This Row],[96]]</calculatedColumnFormula>
      <totalsRowFormula>SUM(Calcs[12])</totalsRowFormula>
    </tableColumn>
    <tableColumn id="99" xr3:uid="{252BD1E6-AC03-4D33-978E-7AFAA5DB5849}" name="12.125" totalsRowFunction="custom" dataDxfId="7" totalsRowDxfId="6">
      <calculatedColumnFormula>3/24000000*OO[[#This Row],[155 (08JUL1985 06:00:00)-Water Temperature (C)]]*OO[[#This Row],[97]]</calculatedColumnFormula>
      <totalsRowFormula>SUM(Calcs[12.125])</totalsRowFormula>
    </tableColumn>
    <tableColumn id="100" xr3:uid="{DC46233E-8268-4828-BDC8-D8EAF30433FC}" name="12.25" totalsRowFunction="custom" dataDxfId="5" totalsRowDxfId="4">
      <calculatedColumnFormula>3/24000000*OO[[#This Row],[156 (08JUL1985 09:00:00)-Water Temperature (C)]]*OO[[#This Row],[98]]</calculatedColumnFormula>
      <totalsRowFormula>SUM(Calcs[12.25])</totalsRowFormula>
    </tableColumn>
    <tableColumn id="101" xr3:uid="{3A501232-0519-4B57-A825-F611047F6E62}" name="12.375" totalsRowFunction="custom" dataDxfId="3" totalsRowDxfId="2">
      <calculatedColumnFormula>3/24000000*OO[[#This Row],[157 (08JUL1985 12:00:00)-Water Temperature (C)]]*OO[[#This Row],[99]]</calculatedColumnFormula>
      <totalsRowFormula>SUM(Calcs[12.375])</totalsRowFormula>
    </tableColumn>
    <tableColumn id="102" xr3:uid="{784ADD76-EAC2-447A-8B02-C0D726DDA09D}" name="12.5" totalsRowFunction="custom" dataDxfId="1" totalsRowDxfId="0">
      <totalsRowFormula>SUM(Calcs[12.5])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1218-6944-493C-ABEA-272C6ADF87B6}">
  <sheetPr>
    <tabColor rgb="FFFFFF00"/>
  </sheetPr>
  <dimension ref="A1:PK568"/>
  <sheetViews>
    <sheetView workbookViewId="0">
      <pane ySplit="1" topLeftCell="A2" activePane="bottomLeft" state="frozen"/>
      <selection pane="bottomLeft" activeCell="A2" sqref="A2:OK565"/>
    </sheetView>
  </sheetViews>
  <sheetFormatPr defaultRowHeight="14.5" x14ac:dyDescent="0.35"/>
  <cols>
    <col min="1" max="1" width="10.26953125" customWidth="1"/>
    <col min="5" max="5" width="12.26953125" customWidth="1"/>
    <col min="6" max="9" width="12.26953125" style="5" customWidth="1"/>
    <col min="10" max="13" width="12.26953125" customWidth="1"/>
    <col min="14" max="17" width="12.26953125" style="5" customWidth="1"/>
    <col min="18" max="21" width="12.26953125" customWidth="1"/>
    <col min="22" max="25" width="12.26953125" style="5" customWidth="1"/>
    <col min="26" max="29" width="12.26953125" customWidth="1"/>
    <col min="30" max="33" width="12.26953125" style="5" customWidth="1"/>
    <col min="34" max="37" width="12.26953125" customWidth="1"/>
    <col min="38" max="41" width="12.26953125" style="5" customWidth="1"/>
    <col min="42" max="45" width="12.26953125" customWidth="1"/>
    <col min="46" max="49" width="12.26953125" style="5" customWidth="1"/>
    <col min="50" max="53" width="12.26953125" customWidth="1"/>
    <col min="54" max="57" width="12.26953125" style="5" customWidth="1"/>
    <col min="58" max="61" width="12.26953125" customWidth="1"/>
    <col min="62" max="65" width="12.26953125" style="5" customWidth="1"/>
    <col min="66" max="69" width="12.26953125" customWidth="1"/>
    <col min="70" max="73" width="12.26953125" style="5" customWidth="1"/>
    <col min="74" max="77" width="12.26953125" customWidth="1"/>
    <col min="78" max="81" width="12.26953125" style="5" customWidth="1"/>
    <col min="82" max="85" width="12.26953125" customWidth="1"/>
    <col min="86" max="89" width="12.26953125" style="5" customWidth="1"/>
    <col min="90" max="93" width="12.26953125" customWidth="1"/>
    <col min="94" max="97" width="12.26953125" style="5" customWidth="1"/>
    <col min="98" max="101" width="12.26953125" customWidth="1"/>
    <col min="102" max="105" width="12.26953125" style="5" customWidth="1"/>
    <col min="106" max="109" width="12.26953125" customWidth="1"/>
    <col min="110" max="113" width="12.26953125" style="5" customWidth="1"/>
    <col min="114" max="117" width="12.26953125" customWidth="1"/>
    <col min="118" max="121" width="12.26953125" style="5" customWidth="1"/>
    <col min="122" max="125" width="12.26953125" customWidth="1"/>
    <col min="126" max="129" width="12.26953125" style="5" customWidth="1"/>
    <col min="130" max="133" width="12.26953125" customWidth="1"/>
    <col min="134" max="137" width="12.26953125" style="5" customWidth="1"/>
    <col min="138" max="141" width="12.26953125" customWidth="1"/>
    <col min="142" max="145" width="12.26953125" style="5" customWidth="1"/>
    <col min="146" max="149" width="12.26953125" customWidth="1"/>
    <col min="150" max="153" width="12.26953125" style="5" customWidth="1"/>
    <col min="154" max="157" width="12.26953125" customWidth="1"/>
    <col min="158" max="161" width="12.26953125" style="5" customWidth="1"/>
    <col min="162" max="165" width="12.26953125" customWidth="1"/>
    <col min="166" max="169" width="12.26953125" style="5" customWidth="1"/>
    <col min="170" max="173" width="12.26953125" customWidth="1"/>
    <col min="174" max="177" width="12.26953125" style="5" customWidth="1"/>
    <col min="178" max="181" width="12.26953125" customWidth="1"/>
    <col min="182" max="185" width="12.26953125" style="5" customWidth="1"/>
    <col min="186" max="189" width="12.26953125" customWidth="1"/>
    <col min="190" max="193" width="12.26953125" style="5" customWidth="1"/>
    <col min="194" max="197" width="12.26953125" customWidth="1"/>
    <col min="198" max="201" width="12.26953125" style="5" customWidth="1"/>
    <col min="202" max="205" width="12.26953125" customWidth="1"/>
    <col min="206" max="209" width="12.26953125" style="5" customWidth="1"/>
    <col min="210" max="213" width="12.26953125" customWidth="1"/>
    <col min="214" max="217" width="12.26953125" style="5" customWidth="1"/>
    <col min="218" max="221" width="12.26953125" customWidth="1"/>
    <col min="222" max="225" width="12.26953125" style="5" customWidth="1"/>
    <col min="226" max="229" width="12.26953125" customWidth="1"/>
    <col min="230" max="233" width="12.26953125" style="5" customWidth="1"/>
    <col min="234" max="237" width="12.26953125" customWidth="1"/>
    <col min="238" max="241" width="12.26953125" style="5" customWidth="1"/>
    <col min="242" max="245" width="12.26953125" customWidth="1"/>
    <col min="246" max="249" width="12.26953125" style="5" customWidth="1"/>
    <col min="250" max="253" width="12.26953125" customWidth="1"/>
    <col min="254" max="257" width="12.26953125" style="5" customWidth="1"/>
    <col min="258" max="261" width="12.26953125" customWidth="1"/>
    <col min="262" max="265" width="12.26953125" style="5" customWidth="1"/>
    <col min="266" max="269" width="12.26953125" customWidth="1"/>
    <col min="270" max="273" width="12.26953125" style="5" customWidth="1"/>
    <col min="274" max="277" width="12.26953125" customWidth="1"/>
    <col min="278" max="281" width="12.26953125" style="5" customWidth="1"/>
    <col min="282" max="285" width="12.26953125" customWidth="1"/>
    <col min="286" max="289" width="12.26953125" style="5" customWidth="1"/>
    <col min="290" max="293" width="12.26953125" customWidth="1"/>
    <col min="294" max="297" width="12.26953125" style="5" customWidth="1"/>
    <col min="298" max="301" width="12.26953125" customWidth="1"/>
    <col min="302" max="305" width="12.26953125" style="5" customWidth="1"/>
    <col min="306" max="309" width="12.26953125" customWidth="1"/>
    <col min="310" max="313" width="12.26953125" style="5" customWidth="1"/>
    <col min="314" max="317" width="12.26953125" customWidth="1"/>
    <col min="318" max="321" width="12.26953125" style="5" customWidth="1"/>
    <col min="322" max="325" width="12.26953125" customWidth="1"/>
    <col min="326" max="329" width="12.26953125" style="5" customWidth="1"/>
    <col min="330" max="333" width="12.26953125" customWidth="1"/>
    <col min="334" max="337" width="12.26953125" style="5" customWidth="1"/>
    <col min="338" max="341" width="12.26953125" customWidth="1"/>
    <col min="342" max="345" width="12.26953125" style="5" customWidth="1"/>
    <col min="346" max="349" width="12.26953125" customWidth="1"/>
    <col min="350" max="353" width="12.26953125" style="5" customWidth="1"/>
    <col min="354" max="357" width="12.26953125" customWidth="1"/>
    <col min="358" max="361" width="12.26953125" style="5" customWidth="1"/>
    <col min="362" max="365" width="12.26953125" customWidth="1"/>
    <col min="366" max="369" width="12.26953125" style="5" customWidth="1"/>
    <col min="370" max="373" width="12.26953125" customWidth="1"/>
    <col min="374" max="377" width="12.26953125" style="5" customWidth="1"/>
    <col min="378" max="381" width="12.26953125" customWidth="1"/>
    <col min="382" max="385" width="12.26953125" style="5" customWidth="1"/>
    <col min="386" max="389" width="12.26953125" customWidth="1"/>
    <col min="390" max="393" width="12.26953125" style="5" customWidth="1"/>
    <col min="394" max="397" width="12.26953125" customWidth="1"/>
    <col min="398" max="401" width="12.26953125" style="5" customWidth="1"/>
  </cols>
  <sheetData>
    <row r="1" spans="1:401" s="2" customFormat="1" ht="101.5" x14ac:dyDescent="0.35">
      <c r="A1" s="2" t="s">
        <v>870</v>
      </c>
      <c r="B1" s="2" t="s">
        <v>0</v>
      </c>
      <c r="C1" s="2" t="s">
        <v>1</v>
      </c>
      <c r="D1" s="2" t="s">
        <v>2</v>
      </c>
      <c r="E1" s="2" t="s">
        <v>3</v>
      </c>
      <c r="F1" s="4" t="s">
        <v>573</v>
      </c>
      <c r="G1" s="4" t="s">
        <v>574</v>
      </c>
      <c r="H1" s="4" t="s">
        <v>575</v>
      </c>
      <c r="I1" s="4" t="s">
        <v>878</v>
      </c>
      <c r="J1" s="2" t="s">
        <v>576</v>
      </c>
      <c r="K1" s="2" t="s">
        <v>577</v>
      </c>
      <c r="L1" s="2" t="s">
        <v>578</v>
      </c>
      <c r="M1" s="2" t="s">
        <v>886</v>
      </c>
      <c r="N1" s="4" t="s">
        <v>579</v>
      </c>
      <c r="O1" s="4" t="s">
        <v>580</v>
      </c>
      <c r="P1" s="4" t="s">
        <v>581</v>
      </c>
      <c r="Q1" s="4" t="s">
        <v>894</v>
      </c>
      <c r="R1" s="2" t="s">
        <v>582</v>
      </c>
      <c r="S1" s="2" t="s">
        <v>583</v>
      </c>
      <c r="T1" s="2" t="s">
        <v>584</v>
      </c>
      <c r="U1" s="2" t="s">
        <v>902</v>
      </c>
      <c r="V1" s="4" t="s">
        <v>585</v>
      </c>
      <c r="W1" s="4" t="s">
        <v>586</v>
      </c>
      <c r="X1" s="4" t="s">
        <v>587</v>
      </c>
      <c r="Y1" s="4" t="s">
        <v>910</v>
      </c>
      <c r="Z1" s="2" t="s">
        <v>588</v>
      </c>
      <c r="AA1" s="2" t="s">
        <v>589</v>
      </c>
      <c r="AB1" s="2" t="s">
        <v>590</v>
      </c>
      <c r="AC1" s="2" t="s">
        <v>918</v>
      </c>
      <c r="AD1" s="4" t="s">
        <v>591</v>
      </c>
      <c r="AE1" s="4" t="s">
        <v>592</v>
      </c>
      <c r="AF1" s="4" t="s">
        <v>593</v>
      </c>
      <c r="AG1" s="4" t="s">
        <v>926</v>
      </c>
      <c r="AH1" s="2" t="s">
        <v>594</v>
      </c>
      <c r="AI1" s="2" t="s">
        <v>595</v>
      </c>
      <c r="AJ1" s="2" t="s">
        <v>596</v>
      </c>
      <c r="AK1" s="2" t="s">
        <v>934</v>
      </c>
      <c r="AL1" s="4" t="s">
        <v>597</v>
      </c>
      <c r="AM1" s="4" t="s">
        <v>598</v>
      </c>
      <c r="AN1" s="4" t="s">
        <v>599</v>
      </c>
      <c r="AO1" s="4" t="s">
        <v>942</v>
      </c>
      <c r="AP1" s="2" t="s">
        <v>600</v>
      </c>
      <c r="AQ1" s="2" t="s">
        <v>601</v>
      </c>
      <c r="AR1" s="2" t="s">
        <v>602</v>
      </c>
      <c r="AS1" s="2" t="s">
        <v>950</v>
      </c>
      <c r="AT1" s="4" t="s">
        <v>603</v>
      </c>
      <c r="AU1" s="4" t="s">
        <v>604</v>
      </c>
      <c r="AV1" s="4" t="s">
        <v>605</v>
      </c>
      <c r="AW1" s="4" t="s">
        <v>958</v>
      </c>
      <c r="AX1" s="2" t="s">
        <v>606</v>
      </c>
      <c r="AY1" s="2" t="s">
        <v>607</v>
      </c>
      <c r="AZ1" s="2" t="s">
        <v>608</v>
      </c>
      <c r="BA1" s="2" t="s">
        <v>966</v>
      </c>
      <c r="BB1" s="4" t="s">
        <v>609</v>
      </c>
      <c r="BC1" s="4" t="s">
        <v>610</v>
      </c>
      <c r="BD1" s="4" t="s">
        <v>611</v>
      </c>
      <c r="BE1" s="4" t="s">
        <v>971</v>
      </c>
      <c r="BF1" s="2" t="s">
        <v>612</v>
      </c>
      <c r="BG1" s="2" t="s">
        <v>613</v>
      </c>
      <c r="BH1" s="2" t="s">
        <v>614</v>
      </c>
      <c r="BI1" s="2" t="s">
        <v>972</v>
      </c>
      <c r="BJ1" s="4" t="s">
        <v>615</v>
      </c>
      <c r="BK1" s="4" t="s">
        <v>616</v>
      </c>
      <c r="BL1" s="4" t="s">
        <v>617</v>
      </c>
      <c r="BM1" s="4" t="s">
        <v>973</v>
      </c>
      <c r="BN1" s="2" t="s">
        <v>618</v>
      </c>
      <c r="BO1" s="2" t="s">
        <v>619</v>
      </c>
      <c r="BP1" s="2" t="s">
        <v>620</v>
      </c>
      <c r="BQ1" s="2" t="s">
        <v>974</v>
      </c>
      <c r="BR1" s="4" t="s">
        <v>621</v>
      </c>
      <c r="BS1" s="4" t="s">
        <v>622</v>
      </c>
      <c r="BT1" s="4" t="s">
        <v>623</v>
      </c>
      <c r="BU1" s="4" t="s">
        <v>975</v>
      </c>
      <c r="BV1" s="2" t="s">
        <v>624</v>
      </c>
      <c r="BW1" s="2" t="s">
        <v>625</v>
      </c>
      <c r="BX1" s="2" t="s">
        <v>626</v>
      </c>
      <c r="BY1" s="2" t="s">
        <v>976</v>
      </c>
      <c r="BZ1" s="4" t="s">
        <v>627</v>
      </c>
      <c r="CA1" s="4" t="s">
        <v>628</v>
      </c>
      <c r="CB1" s="4" t="s">
        <v>629</v>
      </c>
      <c r="CC1" s="4" t="s">
        <v>977</v>
      </c>
      <c r="CD1" s="2" t="s">
        <v>630</v>
      </c>
      <c r="CE1" s="2" t="s">
        <v>631</v>
      </c>
      <c r="CF1" s="2" t="s">
        <v>632</v>
      </c>
      <c r="CG1" s="2" t="s">
        <v>978</v>
      </c>
      <c r="CH1" s="4" t="s">
        <v>633</v>
      </c>
      <c r="CI1" s="4" t="s">
        <v>634</v>
      </c>
      <c r="CJ1" s="4" t="s">
        <v>635</v>
      </c>
      <c r="CK1" s="4" t="s">
        <v>979</v>
      </c>
      <c r="CL1" s="2" t="s">
        <v>636</v>
      </c>
      <c r="CM1" s="2" t="s">
        <v>637</v>
      </c>
      <c r="CN1" s="2" t="s">
        <v>638</v>
      </c>
      <c r="CO1" s="2" t="s">
        <v>980</v>
      </c>
      <c r="CP1" s="4" t="s">
        <v>639</v>
      </c>
      <c r="CQ1" s="4" t="s">
        <v>640</v>
      </c>
      <c r="CR1" s="4" t="s">
        <v>641</v>
      </c>
      <c r="CS1" s="4" t="s">
        <v>981</v>
      </c>
      <c r="CT1" s="2" t="s">
        <v>642</v>
      </c>
      <c r="CU1" s="2" t="s">
        <v>643</v>
      </c>
      <c r="CV1" s="2" t="s">
        <v>644</v>
      </c>
      <c r="CW1" s="2" t="s">
        <v>982</v>
      </c>
      <c r="CX1" s="4" t="s">
        <v>645</v>
      </c>
      <c r="CY1" s="4" t="s">
        <v>646</v>
      </c>
      <c r="CZ1" s="4" t="s">
        <v>647</v>
      </c>
      <c r="DA1" s="4" t="s">
        <v>983</v>
      </c>
      <c r="DB1" s="2" t="s">
        <v>648</v>
      </c>
      <c r="DC1" s="2" t="s">
        <v>649</v>
      </c>
      <c r="DD1" s="2" t="s">
        <v>650</v>
      </c>
      <c r="DE1" s="2" t="s">
        <v>984</v>
      </c>
      <c r="DF1" s="4" t="s">
        <v>651</v>
      </c>
      <c r="DG1" s="4" t="s">
        <v>652</v>
      </c>
      <c r="DH1" s="4" t="s">
        <v>653</v>
      </c>
      <c r="DI1" s="4" t="s">
        <v>985</v>
      </c>
      <c r="DJ1" s="2" t="s">
        <v>654</v>
      </c>
      <c r="DK1" s="2" t="s">
        <v>655</v>
      </c>
      <c r="DL1" s="2" t="s">
        <v>656</v>
      </c>
      <c r="DM1" s="2" t="s">
        <v>986</v>
      </c>
      <c r="DN1" s="4" t="s">
        <v>657</v>
      </c>
      <c r="DO1" s="4" t="s">
        <v>658</v>
      </c>
      <c r="DP1" s="4" t="s">
        <v>659</v>
      </c>
      <c r="DQ1" s="4" t="s">
        <v>987</v>
      </c>
      <c r="DR1" s="2" t="s">
        <v>660</v>
      </c>
      <c r="DS1" s="2" t="s">
        <v>661</v>
      </c>
      <c r="DT1" s="2" t="s">
        <v>662</v>
      </c>
      <c r="DU1" s="2" t="s">
        <v>988</v>
      </c>
      <c r="DV1" s="4" t="s">
        <v>663</v>
      </c>
      <c r="DW1" s="4" t="s">
        <v>664</v>
      </c>
      <c r="DX1" s="4" t="s">
        <v>665</v>
      </c>
      <c r="DY1" s="4" t="s">
        <v>989</v>
      </c>
      <c r="DZ1" s="2" t="s">
        <v>666</v>
      </c>
      <c r="EA1" s="2" t="s">
        <v>667</v>
      </c>
      <c r="EB1" s="2" t="s">
        <v>668</v>
      </c>
      <c r="EC1" s="2" t="s">
        <v>990</v>
      </c>
      <c r="ED1" s="4" t="s">
        <v>669</v>
      </c>
      <c r="EE1" s="4" t="s">
        <v>670</v>
      </c>
      <c r="EF1" s="4" t="s">
        <v>671</v>
      </c>
      <c r="EG1" s="4" t="s">
        <v>991</v>
      </c>
      <c r="EH1" s="2" t="s">
        <v>672</v>
      </c>
      <c r="EI1" s="2" t="s">
        <v>673</v>
      </c>
      <c r="EJ1" s="2" t="s">
        <v>674</v>
      </c>
      <c r="EK1" s="2" t="s">
        <v>992</v>
      </c>
      <c r="EL1" s="4" t="s">
        <v>675</v>
      </c>
      <c r="EM1" s="4" t="s">
        <v>676</v>
      </c>
      <c r="EN1" s="4" t="s">
        <v>677</v>
      </c>
      <c r="EO1" s="4" t="s">
        <v>993</v>
      </c>
      <c r="EP1" s="2" t="s">
        <v>678</v>
      </c>
      <c r="EQ1" s="2" t="s">
        <v>679</v>
      </c>
      <c r="ER1" s="2" t="s">
        <v>680</v>
      </c>
      <c r="ES1" s="2" t="s">
        <v>994</v>
      </c>
      <c r="ET1" s="4" t="s">
        <v>681</v>
      </c>
      <c r="EU1" s="4" t="s">
        <v>682</v>
      </c>
      <c r="EV1" s="4" t="s">
        <v>683</v>
      </c>
      <c r="EW1" s="4" t="s">
        <v>995</v>
      </c>
      <c r="EX1" s="2" t="s">
        <v>684</v>
      </c>
      <c r="EY1" s="2" t="s">
        <v>685</v>
      </c>
      <c r="EZ1" s="2" t="s">
        <v>686</v>
      </c>
      <c r="FA1" s="2" t="s">
        <v>996</v>
      </c>
      <c r="FB1" s="4" t="s">
        <v>687</v>
      </c>
      <c r="FC1" s="4" t="s">
        <v>688</v>
      </c>
      <c r="FD1" s="4" t="s">
        <v>689</v>
      </c>
      <c r="FE1" s="4" t="s">
        <v>997</v>
      </c>
      <c r="FF1" s="2" t="s">
        <v>690</v>
      </c>
      <c r="FG1" s="2" t="s">
        <v>691</v>
      </c>
      <c r="FH1" s="2" t="s">
        <v>692</v>
      </c>
      <c r="FI1" s="2" t="s">
        <v>998</v>
      </c>
      <c r="FJ1" s="4" t="s">
        <v>693</v>
      </c>
      <c r="FK1" s="4" t="s">
        <v>694</v>
      </c>
      <c r="FL1" s="4" t="s">
        <v>695</v>
      </c>
      <c r="FM1" s="4" t="s">
        <v>999</v>
      </c>
      <c r="FN1" s="2" t="s">
        <v>696</v>
      </c>
      <c r="FO1" s="2" t="s">
        <v>697</v>
      </c>
      <c r="FP1" s="2" t="s">
        <v>698</v>
      </c>
      <c r="FQ1" s="2" t="s">
        <v>1000</v>
      </c>
      <c r="FR1" s="4" t="s">
        <v>699</v>
      </c>
      <c r="FS1" s="4" t="s">
        <v>700</v>
      </c>
      <c r="FT1" s="4" t="s">
        <v>701</v>
      </c>
      <c r="FU1" s="4" t="s">
        <v>1001</v>
      </c>
      <c r="FV1" s="2" t="s">
        <v>702</v>
      </c>
      <c r="FW1" s="2" t="s">
        <v>703</v>
      </c>
      <c r="FX1" s="2" t="s">
        <v>704</v>
      </c>
      <c r="FY1" s="2" t="s">
        <v>1002</v>
      </c>
      <c r="FZ1" s="4" t="s">
        <v>705</v>
      </c>
      <c r="GA1" s="4" t="s">
        <v>706</v>
      </c>
      <c r="GB1" s="4" t="s">
        <v>707</v>
      </c>
      <c r="GC1" s="4" t="s">
        <v>1003</v>
      </c>
      <c r="GD1" s="2" t="s">
        <v>708</v>
      </c>
      <c r="GE1" s="2" t="s">
        <v>709</v>
      </c>
      <c r="GF1" s="2" t="s">
        <v>710</v>
      </c>
      <c r="GG1" s="2" t="s">
        <v>1004</v>
      </c>
      <c r="GH1" s="4" t="s">
        <v>711</v>
      </c>
      <c r="GI1" s="4" t="s">
        <v>712</v>
      </c>
      <c r="GJ1" s="4" t="s">
        <v>713</v>
      </c>
      <c r="GK1" s="4" t="s">
        <v>1005</v>
      </c>
      <c r="GL1" s="2" t="s">
        <v>714</v>
      </c>
      <c r="GM1" s="2" t="s">
        <v>715</v>
      </c>
      <c r="GN1" s="2" t="s">
        <v>716</v>
      </c>
      <c r="GO1" s="2" t="s">
        <v>1006</v>
      </c>
      <c r="GP1" s="4" t="s">
        <v>717</v>
      </c>
      <c r="GQ1" s="4" t="s">
        <v>718</v>
      </c>
      <c r="GR1" s="4" t="s">
        <v>719</v>
      </c>
      <c r="GS1" s="4" t="s">
        <v>1007</v>
      </c>
      <c r="GT1" s="2" t="s">
        <v>720</v>
      </c>
      <c r="GU1" s="2" t="s">
        <v>721</v>
      </c>
      <c r="GV1" s="2" t="s">
        <v>722</v>
      </c>
      <c r="GW1" s="2" t="s">
        <v>1008</v>
      </c>
      <c r="GX1" s="4" t="s">
        <v>723</v>
      </c>
      <c r="GY1" s="4" t="s">
        <v>724</v>
      </c>
      <c r="GZ1" s="4" t="s">
        <v>725</v>
      </c>
      <c r="HA1" s="4" t="s">
        <v>1009</v>
      </c>
      <c r="HB1" s="2" t="s">
        <v>726</v>
      </c>
      <c r="HC1" s="2" t="s">
        <v>727</v>
      </c>
      <c r="HD1" s="2" t="s">
        <v>728</v>
      </c>
      <c r="HE1" s="2" t="s">
        <v>1010</v>
      </c>
      <c r="HF1" s="4" t="s">
        <v>729</v>
      </c>
      <c r="HG1" s="4" t="s">
        <v>730</v>
      </c>
      <c r="HH1" s="4" t="s">
        <v>731</v>
      </c>
      <c r="HI1" s="4" t="s">
        <v>1011</v>
      </c>
      <c r="HJ1" s="2" t="s">
        <v>732</v>
      </c>
      <c r="HK1" s="2" t="s">
        <v>733</v>
      </c>
      <c r="HL1" s="2" t="s">
        <v>734</v>
      </c>
      <c r="HM1" s="2" t="s">
        <v>1012</v>
      </c>
      <c r="HN1" s="4" t="s">
        <v>735</v>
      </c>
      <c r="HO1" s="4" t="s">
        <v>736</v>
      </c>
      <c r="HP1" s="4" t="s">
        <v>737</v>
      </c>
      <c r="HQ1" s="4" t="s">
        <v>1013</v>
      </c>
      <c r="HR1" s="2" t="s">
        <v>738</v>
      </c>
      <c r="HS1" s="2" t="s">
        <v>739</v>
      </c>
      <c r="HT1" s="2" t="s">
        <v>740</v>
      </c>
      <c r="HU1" s="2" t="s">
        <v>1014</v>
      </c>
      <c r="HV1" s="4" t="s">
        <v>741</v>
      </c>
      <c r="HW1" s="4" t="s">
        <v>742</v>
      </c>
      <c r="HX1" s="4" t="s">
        <v>743</v>
      </c>
      <c r="HY1" s="4" t="s">
        <v>1015</v>
      </c>
      <c r="HZ1" s="2" t="s">
        <v>744</v>
      </c>
      <c r="IA1" s="2" t="s">
        <v>745</v>
      </c>
      <c r="IB1" s="2" t="s">
        <v>746</v>
      </c>
      <c r="IC1" s="2" t="s">
        <v>1016</v>
      </c>
      <c r="ID1" s="4" t="s">
        <v>747</v>
      </c>
      <c r="IE1" s="4" t="s">
        <v>748</v>
      </c>
      <c r="IF1" s="4" t="s">
        <v>749</v>
      </c>
      <c r="IG1" s="4" t="s">
        <v>1017</v>
      </c>
      <c r="IH1" s="2" t="s">
        <v>750</v>
      </c>
      <c r="II1" s="2" t="s">
        <v>751</v>
      </c>
      <c r="IJ1" s="2" t="s">
        <v>752</v>
      </c>
      <c r="IK1" s="2" t="s">
        <v>1018</v>
      </c>
      <c r="IL1" s="4" t="s">
        <v>753</v>
      </c>
      <c r="IM1" s="4" t="s">
        <v>754</v>
      </c>
      <c r="IN1" s="4" t="s">
        <v>755</v>
      </c>
      <c r="IO1" s="4" t="s">
        <v>1019</v>
      </c>
      <c r="IP1" s="2" t="s">
        <v>756</v>
      </c>
      <c r="IQ1" s="2" t="s">
        <v>757</v>
      </c>
      <c r="IR1" s="2" t="s">
        <v>758</v>
      </c>
      <c r="IS1" s="2" t="s">
        <v>1020</v>
      </c>
      <c r="IT1" s="4" t="s">
        <v>759</v>
      </c>
      <c r="IU1" s="4" t="s">
        <v>760</v>
      </c>
      <c r="IV1" s="4" t="s">
        <v>761</v>
      </c>
      <c r="IW1" s="4" t="s">
        <v>1021</v>
      </c>
      <c r="IX1" s="2" t="s">
        <v>762</v>
      </c>
      <c r="IY1" s="2" t="s">
        <v>763</v>
      </c>
      <c r="IZ1" s="2" t="s">
        <v>764</v>
      </c>
      <c r="JA1" s="2" t="s">
        <v>1022</v>
      </c>
      <c r="JB1" s="4" t="s">
        <v>765</v>
      </c>
      <c r="JC1" s="4" t="s">
        <v>766</v>
      </c>
      <c r="JD1" s="4" t="s">
        <v>767</v>
      </c>
      <c r="JE1" s="4" t="s">
        <v>1023</v>
      </c>
      <c r="JF1" s="2" t="s">
        <v>768</v>
      </c>
      <c r="JG1" s="2" t="s">
        <v>769</v>
      </c>
      <c r="JH1" s="2" t="s">
        <v>770</v>
      </c>
      <c r="JI1" s="2" t="s">
        <v>1024</v>
      </c>
      <c r="JJ1" s="4" t="s">
        <v>771</v>
      </c>
      <c r="JK1" s="4" t="s">
        <v>772</v>
      </c>
      <c r="JL1" s="4" t="s">
        <v>773</v>
      </c>
      <c r="JM1" s="4" t="s">
        <v>1025</v>
      </c>
      <c r="JN1" s="2" t="s">
        <v>774</v>
      </c>
      <c r="JO1" s="2" t="s">
        <v>775</v>
      </c>
      <c r="JP1" s="2" t="s">
        <v>776</v>
      </c>
      <c r="JQ1" s="2" t="s">
        <v>1026</v>
      </c>
      <c r="JR1" s="4" t="s">
        <v>777</v>
      </c>
      <c r="JS1" s="4" t="s">
        <v>778</v>
      </c>
      <c r="JT1" s="4" t="s">
        <v>779</v>
      </c>
      <c r="JU1" s="4" t="s">
        <v>1027</v>
      </c>
      <c r="JV1" s="2" t="s">
        <v>780</v>
      </c>
      <c r="JW1" s="2" t="s">
        <v>781</v>
      </c>
      <c r="JX1" s="2" t="s">
        <v>782</v>
      </c>
      <c r="JY1" s="2" t="s">
        <v>1028</v>
      </c>
      <c r="JZ1" s="4" t="s">
        <v>783</v>
      </c>
      <c r="KA1" s="4" t="s">
        <v>784</v>
      </c>
      <c r="KB1" s="4" t="s">
        <v>785</v>
      </c>
      <c r="KC1" s="4" t="s">
        <v>1029</v>
      </c>
      <c r="KD1" s="2" t="s">
        <v>786</v>
      </c>
      <c r="KE1" s="2" t="s">
        <v>787</v>
      </c>
      <c r="KF1" s="2" t="s">
        <v>788</v>
      </c>
      <c r="KG1" s="2" t="s">
        <v>1030</v>
      </c>
      <c r="KH1" s="4" t="s">
        <v>789</v>
      </c>
      <c r="KI1" s="4" t="s">
        <v>790</v>
      </c>
      <c r="KJ1" s="4" t="s">
        <v>791</v>
      </c>
      <c r="KK1" s="4" t="s">
        <v>1031</v>
      </c>
      <c r="KL1" s="2" t="s">
        <v>792</v>
      </c>
      <c r="KM1" s="2" t="s">
        <v>793</v>
      </c>
      <c r="KN1" s="2" t="s">
        <v>794</v>
      </c>
      <c r="KO1" s="2" t="s">
        <v>1032</v>
      </c>
      <c r="KP1" s="4" t="s">
        <v>795</v>
      </c>
      <c r="KQ1" s="4" t="s">
        <v>796</v>
      </c>
      <c r="KR1" s="4" t="s">
        <v>797</v>
      </c>
      <c r="KS1" s="4" t="s">
        <v>1033</v>
      </c>
      <c r="KT1" s="2" t="s">
        <v>798</v>
      </c>
      <c r="KU1" s="2" t="s">
        <v>799</v>
      </c>
      <c r="KV1" s="2" t="s">
        <v>800</v>
      </c>
      <c r="KW1" s="2" t="s">
        <v>1034</v>
      </c>
      <c r="KX1" s="4" t="s">
        <v>801</v>
      </c>
      <c r="KY1" s="4" t="s">
        <v>802</v>
      </c>
      <c r="KZ1" s="4" t="s">
        <v>803</v>
      </c>
      <c r="LA1" s="4" t="s">
        <v>1035</v>
      </c>
      <c r="LB1" s="2" t="s">
        <v>804</v>
      </c>
      <c r="LC1" s="2" t="s">
        <v>805</v>
      </c>
      <c r="LD1" s="2" t="s">
        <v>806</v>
      </c>
      <c r="LE1" s="2" t="s">
        <v>1036</v>
      </c>
      <c r="LF1" s="4" t="s">
        <v>807</v>
      </c>
      <c r="LG1" s="4" t="s">
        <v>808</v>
      </c>
      <c r="LH1" s="4" t="s">
        <v>809</v>
      </c>
      <c r="LI1" s="4" t="s">
        <v>1037</v>
      </c>
      <c r="LJ1" s="2" t="s">
        <v>810</v>
      </c>
      <c r="LK1" s="2" t="s">
        <v>811</v>
      </c>
      <c r="LL1" s="2" t="s">
        <v>812</v>
      </c>
      <c r="LM1" s="2" t="s">
        <v>1038</v>
      </c>
      <c r="LN1" s="4" t="s">
        <v>813</v>
      </c>
      <c r="LO1" s="4" t="s">
        <v>814</v>
      </c>
      <c r="LP1" s="4" t="s">
        <v>815</v>
      </c>
      <c r="LQ1" s="4" t="s">
        <v>1039</v>
      </c>
      <c r="LR1" s="2" t="s">
        <v>816</v>
      </c>
      <c r="LS1" s="2" t="s">
        <v>817</v>
      </c>
      <c r="LT1" s="2" t="s">
        <v>818</v>
      </c>
      <c r="LU1" s="2" t="s">
        <v>1040</v>
      </c>
      <c r="LV1" s="4" t="s">
        <v>819</v>
      </c>
      <c r="LW1" s="4" t="s">
        <v>820</v>
      </c>
      <c r="LX1" s="4" t="s">
        <v>821</v>
      </c>
      <c r="LY1" s="4" t="s">
        <v>1041</v>
      </c>
      <c r="LZ1" s="2" t="s">
        <v>822</v>
      </c>
      <c r="MA1" s="2" t="s">
        <v>823</v>
      </c>
      <c r="MB1" s="2" t="s">
        <v>824</v>
      </c>
      <c r="MC1" s="2" t="s">
        <v>1042</v>
      </c>
      <c r="MD1" s="4" t="s">
        <v>825</v>
      </c>
      <c r="ME1" s="4" t="s">
        <v>826</v>
      </c>
      <c r="MF1" s="4" t="s">
        <v>827</v>
      </c>
      <c r="MG1" s="4" t="s">
        <v>1043</v>
      </c>
      <c r="MH1" s="2" t="s">
        <v>828</v>
      </c>
      <c r="MI1" s="2" t="s">
        <v>829</v>
      </c>
      <c r="MJ1" s="2" t="s">
        <v>830</v>
      </c>
      <c r="MK1" s="2" t="s">
        <v>1044</v>
      </c>
      <c r="ML1" s="4" t="s">
        <v>831</v>
      </c>
      <c r="MM1" s="4" t="s">
        <v>832</v>
      </c>
      <c r="MN1" s="4" t="s">
        <v>833</v>
      </c>
      <c r="MO1" s="4" t="s">
        <v>1045</v>
      </c>
      <c r="MP1" s="2" t="s">
        <v>834</v>
      </c>
      <c r="MQ1" s="2" t="s">
        <v>835</v>
      </c>
      <c r="MR1" s="2" t="s">
        <v>836</v>
      </c>
      <c r="MS1" s="2" t="s">
        <v>1046</v>
      </c>
      <c r="MT1" s="4" t="s">
        <v>837</v>
      </c>
      <c r="MU1" s="4" t="s">
        <v>838</v>
      </c>
      <c r="MV1" s="4" t="s">
        <v>839</v>
      </c>
      <c r="MW1" s="4" t="s">
        <v>1047</v>
      </c>
      <c r="MX1" s="2" t="s">
        <v>840</v>
      </c>
      <c r="MY1" s="2" t="s">
        <v>841</v>
      </c>
      <c r="MZ1" s="2" t="s">
        <v>842</v>
      </c>
      <c r="NA1" s="2" t="s">
        <v>1048</v>
      </c>
      <c r="NB1" s="4" t="s">
        <v>843</v>
      </c>
      <c r="NC1" s="4" t="s">
        <v>844</v>
      </c>
      <c r="ND1" s="4" t="s">
        <v>845</v>
      </c>
      <c r="NE1" s="4" t="s">
        <v>1049</v>
      </c>
      <c r="NF1" s="2" t="s">
        <v>846</v>
      </c>
      <c r="NG1" s="2" t="s">
        <v>847</v>
      </c>
      <c r="NH1" s="2" t="s">
        <v>848</v>
      </c>
      <c r="NI1" s="2" t="s">
        <v>1050</v>
      </c>
      <c r="NJ1" s="4" t="s">
        <v>849</v>
      </c>
      <c r="NK1" s="4" t="s">
        <v>850</v>
      </c>
      <c r="NL1" s="4" t="s">
        <v>851</v>
      </c>
      <c r="NM1" s="4" t="s">
        <v>1051</v>
      </c>
      <c r="NN1" s="2" t="s">
        <v>852</v>
      </c>
      <c r="NO1" s="2" t="s">
        <v>853</v>
      </c>
      <c r="NP1" s="2" t="s">
        <v>854</v>
      </c>
      <c r="NQ1" s="2" t="s">
        <v>1052</v>
      </c>
      <c r="NR1" s="4" t="s">
        <v>855</v>
      </c>
      <c r="NS1" s="4" t="s">
        <v>856</v>
      </c>
      <c r="NT1" s="4" t="s">
        <v>857</v>
      </c>
      <c r="NU1" s="4" t="s">
        <v>1053</v>
      </c>
      <c r="NV1" s="2" t="s">
        <v>858</v>
      </c>
      <c r="NW1" s="2" t="s">
        <v>859</v>
      </c>
      <c r="NX1" s="2" t="s">
        <v>860</v>
      </c>
      <c r="NY1" s="2" t="s">
        <v>1054</v>
      </c>
      <c r="NZ1" s="4" t="s">
        <v>861</v>
      </c>
      <c r="OA1" s="4" t="s">
        <v>862</v>
      </c>
      <c r="OB1" s="4" t="s">
        <v>863</v>
      </c>
      <c r="OC1" s="4" t="s">
        <v>1055</v>
      </c>
      <c r="OD1" s="2" t="s">
        <v>864</v>
      </c>
      <c r="OE1" s="2" t="s">
        <v>865</v>
      </c>
      <c r="OF1" s="2" t="s">
        <v>866</v>
      </c>
      <c r="OG1" s="2" t="s">
        <v>1056</v>
      </c>
      <c r="OH1" s="4" t="s">
        <v>867</v>
      </c>
      <c r="OI1" s="4" t="s">
        <v>868</v>
      </c>
      <c r="OJ1" s="4" t="s">
        <v>869</v>
      </c>
      <c r="OK1" s="4" t="s">
        <v>1057</v>
      </c>
    </row>
    <row r="2" spans="1:401" x14ac:dyDescent="0.35">
      <c r="A2">
        <v>2</v>
      </c>
      <c r="B2" t="s">
        <v>4</v>
      </c>
      <c r="C2" t="s">
        <v>5</v>
      </c>
      <c r="D2" t="s">
        <v>6</v>
      </c>
      <c r="E2">
        <v>611.77329999999995</v>
      </c>
      <c r="F2">
        <v>0.82940780000000003</v>
      </c>
      <c r="G2">
        <v>14.934620000000001</v>
      </c>
      <c r="H2">
        <v>0</v>
      </c>
      <c r="I2" s="1">
        <v>1.60233E-9</v>
      </c>
      <c r="J2">
        <v>0.8319607</v>
      </c>
      <c r="K2">
        <v>14.86646</v>
      </c>
      <c r="L2">
        <v>0</v>
      </c>
      <c r="M2" s="1">
        <v>7.5095119999999995E-12</v>
      </c>
      <c r="N2">
        <v>0.83433179999999996</v>
      </c>
      <c r="O2">
        <v>14.80073</v>
      </c>
      <c r="P2">
        <v>0</v>
      </c>
      <c r="Q2" s="1">
        <v>2.9565809999999998E-14</v>
      </c>
      <c r="R2">
        <v>0.83639419999999998</v>
      </c>
      <c r="S2">
        <v>14.71658</v>
      </c>
      <c r="T2">
        <v>0</v>
      </c>
      <c r="U2" s="1">
        <v>1.070333E-16</v>
      </c>
      <c r="V2">
        <v>0.83825669999999997</v>
      </c>
      <c r="W2">
        <v>14.653079999999999</v>
      </c>
      <c r="X2">
        <v>0</v>
      </c>
      <c r="Y2" s="1">
        <v>3.754338E-19</v>
      </c>
      <c r="Z2">
        <v>0.84122790000000003</v>
      </c>
      <c r="AA2">
        <v>14.33304</v>
      </c>
      <c r="AB2">
        <v>0</v>
      </c>
      <c r="AC2" s="1">
        <v>4.2694349999999998E-21</v>
      </c>
      <c r="AD2">
        <v>0.84281899999999998</v>
      </c>
      <c r="AE2">
        <v>13.99029</v>
      </c>
      <c r="AF2">
        <v>0</v>
      </c>
      <c r="AG2" s="1">
        <v>9.5690380000000001E-22</v>
      </c>
      <c r="AH2">
        <v>0.86771240000000005</v>
      </c>
      <c r="AI2">
        <v>13.66682</v>
      </c>
      <c r="AJ2">
        <v>0</v>
      </c>
      <c r="AK2" s="1">
        <v>1.6273510000000001E-21</v>
      </c>
      <c r="AL2">
        <v>0.90414139999999998</v>
      </c>
      <c r="AM2">
        <v>13.3279</v>
      </c>
      <c r="AN2">
        <v>0</v>
      </c>
      <c r="AO2" s="1">
        <v>2.2982669999999998E-21</v>
      </c>
      <c r="AP2">
        <v>0.94481090000000001</v>
      </c>
      <c r="AQ2">
        <v>12.984819999999999</v>
      </c>
      <c r="AR2">
        <v>0</v>
      </c>
      <c r="AS2" s="1">
        <v>2.8542819999999998E-21</v>
      </c>
      <c r="AT2">
        <v>0.98996720000000005</v>
      </c>
      <c r="AU2">
        <v>12.637029999999999</v>
      </c>
      <c r="AV2">
        <v>0</v>
      </c>
      <c r="AW2" s="1">
        <v>3.3211270000000002E-21</v>
      </c>
      <c r="AX2">
        <v>1.039998</v>
      </c>
      <c r="AY2">
        <v>12.28308</v>
      </c>
      <c r="AZ2">
        <v>0</v>
      </c>
      <c r="BA2" s="1">
        <v>3.731633E-21</v>
      </c>
      <c r="BB2">
        <v>1.095269</v>
      </c>
      <c r="BC2">
        <v>11.940250000000001</v>
      </c>
      <c r="BD2">
        <v>0</v>
      </c>
      <c r="BE2" s="1">
        <v>4.0787300000000001E-21</v>
      </c>
      <c r="BF2">
        <v>1.129043</v>
      </c>
      <c r="BG2">
        <v>11.91508</v>
      </c>
      <c r="BH2">
        <v>0</v>
      </c>
      <c r="BI2" s="1">
        <v>4.4062450000000003E-21</v>
      </c>
      <c r="BJ2">
        <v>1.109704</v>
      </c>
      <c r="BK2">
        <v>11.938890000000001</v>
      </c>
      <c r="BL2">
        <v>0</v>
      </c>
      <c r="BM2" s="1">
        <v>4.7757140000000002E-21</v>
      </c>
      <c r="BN2">
        <v>1.089774</v>
      </c>
      <c r="BO2">
        <v>11.95537</v>
      </c>
      <c r="BP2">
        <v>0</v>
      </c>
      <c r="BQ2" s="1">
        <v>5.04643E-21</v>
      </c>
      <c r="BR2">
        <v>1.0742560000000001</v>
      </c>
      <c r="BS2">
        <v>11.95781</v>
      </c>
      <c r="BT2">
        <v>0</v>
      </c>
      <c r="BU2" s="1">
        <v>5.8899039999999999E-21</v>
      </c>
      <c r="BV2">
        <v>1.0607200000000001</v>
      </c>
      <c r="BW2">
        <v>11.96067</v>
      </c>
      <c r="BX2">
        <v>0</v>
      </c>
      <c r="BY2" s="1">
        <v>7.1682110000000003E-21</v>
      </c>
      <c r="BZ2">
        <v>1.0469349999999999</v>
      </c>
      <c r="CA2">
        <v>11.97086</v>
      </c>
      <c r="CB2">
        <v>0</v>
      </c>
      <c r="CC2" s="1">
        <v>8.7292349999999999E-21</v>
      </c>
      <c r="CD2">
        <v>1.032932</v>
      </c>
      <c r="CE2">
        <v>11.96353</v>
      </c>
      <c r="CF2">
        <v>0</v>
      </c>
      <c r="CG2" s="1">
        <v>1.034827E-20</v>
      </c>
      <c r="CH2">
        <v>1.01891</v>
      </c>
      <c r="CI2">
        <v>11.96841</v>
      </c>
      <c r="CJ2">
        <v>0</v>
      </c>
      <c r="CK2" s="1">
        <v>1.096436E-20</v>
      </c>
      <c r="CL2">
        <v>1.0057039999999999</v>
      </c>
      <c r="CM2">
        <v>11.98058</v>
      </c>
      <c r="CN2">
        <v>0</v>
      </c>
      <c r="CO2" s="1">
        <v>1.1372689999999999E-20</v>
      </c>
      <c r="CP2">
        <v>0.99201669999999997</v>
      </c>
      <c r="CQ2">
        <v>12.00522</v>
      </c>
      <c r="CR2">
        <v>0</v>
      </c>
      <c r="CS2" s="1">
        <v>1.157163E-20</v>
      </c>
      <c r="CT2">
        <v>0.97802279999999997</v>
      </c>
      <c r="CU2">
        <v>12.008570000000001</v>
      </c>
      <c r="CV2">
        <v>0</v>
      </c>
      <c r="CW2" s="1">
        <v>1.159365E-20</v>
      </c>
      <c r="CX2">
        <v>0.96362210000000004</v>
      </c>
      <c r="CY2">
        <v>12.017060000000001</v>
      </c>
      <c r="CZ2">
        <v>0</v>
      </c>
      <c r="DA2" s="1">
        <v>1.1779990000000001E-20</v>
      </c>
      <c r="DB2">
        <v>0.9482083</v>
      </c>
      <c r="DC2">
        <v>12.04163</v>
      </c>
      <c r="DD2">
        <v>0</v>
      </c>
      <c r="DE2" s="1">
        <v>1.4120439999999999E-20</v>
      </c>
      <c r="DF2">
        <v>0.93250469999999996</v>
      </c>
      <c r="DG2">
        <v>12.04326</v>
      </c>
      <c r="DH2">
        <v>0</v>
      </c>
      <c r="DI2" s="1">
        <v>2.9899919999999999E-20</v>
      </c>
      <c r="DJ2">
        <v>0.91648370000000001</v>
      </c>
      <c r="DK2">
        <v>12.034050000000001</v>
      </c>
      <c r="DL2">
        <v>0</v>
      </c>
      <c r="DM2" s="1">
        <v>6.9591070000000005E-20</v>
      </c>
      <c r="DN2">
        <v>0.90011569999999996</v>
      </c>
      <c r="DO2">
        <v>12.046110000000001</v>
      </c>
      <c r="DP2">
        <v>0</v>
      </c>
      <c r="DQ2" s="1">
        <v>1.250347E-19</v>
      </c>
      <c r="DR2">
        <v>0.90192689999999998</v>
      </c>
      <c r="DS2">
        <v>12.06073</v>
      </c>
      <c r="DT2">
        <v>0</v>
      </c>
      <c r="DU2" s="1">
        <v>1.4706770000000001E-19</v>
      </c>
      <c r="DV2">
        <v>0.9012059</v>
      </c>
      <c r="DW2">
        <v>12.09409</v>
      </c>
      <c r="DX2">
        <v>0</v>
      </c>
      <c r="DY2" s="1">
        <v>1.390368E-19</v>
      </c>
      <c r="DZ2">
        <v>0.90011509999999995</v>
      </c>
      <c r="EA2">
        <v>12.116300000000001</v>
      </c>
      <c r="EB2">
        <v>0</v>
      </c>
      <c r="EC2" s="1">
        <v>1.040714E-19</v>
      </c>
      <c r="ED2">
        <v>0.8989722</v>
      </c>
      <c r="EE2">
        <v>12.12229</v>
      </c>
      <c r="EF2">
        <v>0</v>
      </c>
      <c r="EG2" s="1">
        <v>7.0649369999999999E-20</v>
      </c>
      <c r="EH2">
        <v>0.8978256</v>
      </c>
      <c r="EI2">
        <v>12.127359999999999</v>
      </c>
      <c r="EJ2">
        <v>0</v>
      </c>
      <c r="EK2" s="1">
        <v>5.0260080000000001E-20</v>
      </c>
      <c r="EL2">
        <v>0.89661559999999996</v>
      </c>
      <c r="EM2">
        <v>12.1213</v>
      </c>
      <c r="EN2">
        <v>0</v>
      </c>
      <c r="EO2" s="1">
        <v>4.0013619999999999E-20</v>
      </c>
      <c r="EP2">
        <v>0.89540240000000004</v>
      </c>
      <c r="EQ2">
        <v>12.09803</v>
      </c>
      <c r="ER2">
        <v>0</v>
      </c>
      <c r="ES2" s="1">
        <v>3.4701309999999998E-20</v>
      </c>
      <c r="ET2">
        <v>0.89418600000000004</v>
      </c>
      <c r="EU2">
        <v>12.10995</v>
      </c>
      <c r="EV2">
        <v>0</v>
      </c>
      <c r="EW2" s="1">
        <v>3.1758049999999997E-20</v>
      </c>
      <c r="EX2">
        <v>0.89442350000000004</v>
      </c>
      <c r="EY2">
        <v>12.122170000000001</v>
      </c>
      <c r="EZ2">
        <v>0</v>
      </c>
      <c r="FA2" s="1">
        <v>2.936477E-20</v>
      </c>
      <c r="FB2">
        <v>0.89444729999999995</v>
      </c>
      <c r="FC2">
        <v>12.138199999999999</v>
      </c>
      <c r="FD2">
        <v>0</v>
      </c>
      <c r="FE2" s="1">
        <v>2.690653E-20</v>
      </c>
      <c r="FF2">
        <v>0.89447100000000002</v>
      </c>
      <c r="FG2">
        <v>12.1662</v>
      </c>
      <c r="FH2">
        <v>0</v>
      </c>
      <c r="FI2" s="1">
        <v>2.3607499999999999E-20</v>
      </c>
      <c r="FJ2">
        <v>0.89447100000000002</v>
      </c>
      <c r="FK2">
        <v>12.157389999999999</v>
      </c>
      <c r="FL2">
        <v>0</v>
      </c>
      <c r="FM2" s="1">
        <v>2.0762359999999999E-20</v>
      </c>
      <c r="FN2">
        <v>0.89447100000000002</v>
      </c>
      <c r="FO2">
        <v>12.18731</v>
      </c>
      <c r="FP2">
        <v>0</v>
      </c>
      <c r="FQ2" s="1">
        <v>1.880442E-20</v>
      </c>
      <c r="FR2">
        <v>0.89447100000000002</v>
      </c>
      <c r="FS2">
        <v>12.167859999999999</v>
      </c>
      <c r="FT2">
        <v>0</v>
      </c>
      <c r="FU2" s="1">
        <v>1.7438560000000001E-20</v>
      </c>
      <c r="FV2">
        <v>0.89447100000000002</v>
      </c>
      <c r="FW2">
        <v>12.169079999999999</v>
      </c>
      <c r="FX2">
        <v>0</v>
      </c>
      <c r="FY2" s="1">
        <v>1.6445700000000001E-20</v>
      </c>
      <c r="FZ2">
        <v>0.89447089999999996</v>
      </c>
      <c r="GA2">
        <v>12.1755</v>
      </c>
      <c r="GB2">
        <v>0</v>
      </c>
      <c r="GC2" s="1">
        <v>1.5590560000000001E-20</v>
      </c>
      <c r="GD2">
        <v>0.89373080000000005</v>
      </c>
      <c r="GE2">
        <v>12.185829999999999</v>
      </c>
      <c r="GF2">
        <v>0</v>
      </c>
      <c r="GG2" s="1">
        <v>1.501645E-20</v>
      </c>
      <c r="GH2">
        <v>0.89310849999999997</v>
      </c>
      <c r="GI2">
        <v>12.210430000000001</v>
      </c>
      <c r="GJ2">
        <v>0</v>
      </c>
      <c r="GK2" s="1">
        <v>1.4733689999999999E-20</v>
      </c>
      <c r="GL2">
        <v>0.8925092</v>
      </c>
      <c r="GM2">
        <v>12.23344</v>
      </c>
      <c r="GN2">
        <v>0</v>
      </c>
      <c r="GO2" s="1">
        <v>1.4911499999999999E-20</v>
      </c>
      <c r="GP2">
        <v>0.89190910000000001</v>
      </c>
      <c r="GQ2">
        <v>12.249129999999999</v>
      </c>
      <c r="GR2">
        <v>0</v>
      </c>
      <c r="GS2" s="1">
        <v>1.5111459999999999E-20</v>
      </c>
      <c r="GT2">
        <v>0.89128439999999998</v>
      </c>
      <c r="GU2">
        <v>12.25625</v>
      </c>
      <c r="GV2">
        <v>0</v>
      </c>
      <c r="GW2" s="1">
        <v>1.509882E-20</v>
      </c>
      <c r="GX2">
        <v>0.89068259999999999</v>
      </c>
      <c r="GY2">
        <v>12.25671</v>
      </c>
      <c r="GZ2">
        <v>0</v>
      </c>
      <c r="HA2" s="1">
        <v>1.4915100000000001E-20</v>
      </c>
      <c r="HB2">
        <v>0.89005619999999996</v>
      </c>
      <c r="HC2">
        <v>12.229189999999999</v>
      </c>
      <c r="HD2">
        <v>0</v>
      </c>
      <c r="HE2" s="1">
        <v>1.4651260000000001E-20</v>
      </c>
      <c r="HF2">
        <v>0.88945280000000004</v>
      </c>
      <c r="HG2">
        <v>12.231960000000001</v>
      </c>
      <c r="HH2">
        <v>0</v>
      </c>
      <c r="HI2" s="1">
        <v>1.434782E-20</v>
      </c>
      <c r="HJ2">
        <v>0.88884839999999998</v>
      </c>
      <c r="HK2">
        <v>12.240740000000001</v>
      </c>
      <c r="HL2">
        <v>0</v>
      </c>
      <c r="HM2" s="1">
        <v>1.4045789999999999E-20</v>
      </c>
      <c r="HN2">
        <v>0.8882196</v>
      </c>
      <c r="HO2">
        <v>12.25929</v>
      </c>
      <c r="HP2">
        <v>0</v>
      </c>
      <c r="HQ2" s="1">
        <v>1.37159E-20</v>
      </c>
      <c r="HR2">
        <v>0.88761350000000006</v>
      </c>
      <c r="HS2">
        <v>12.28111</v>
      </c>
      <c r="HT2">
        <v>0</v>
      </c>
      <c r="HU2" s="1">
        <v>1.3404759999999999E-20</v>
      </c>
      <c r="HV2">
        <v>0.88698299999999997</v>
      </c>
      <c r="HW2">
        <v>12.30893</v>
      </c>
      <c r="HX2">
        <v>0</v>
      </c>
      <c r="HY2" s="1">
        <v>1.3085349999999999E-20</v>
      </c>
      <c r="HZ2">
        <v>0.88637529999999998</v>
      </c>
      <c r="IA2">
        <v>12.32075</v>
      </c>
      <c r="IB2">
        <v>0</v>
      </c>
      <c r="IC2" s="1">
        <v>1.277406E-20</v>
      </c>
      <c r="ID2">
        <v>0.88576679999999997</v>
      </c>
      <c r="IE2">
        <v>12.319129999999999</v>
      </c>
      <c r="IF2">
        <v>0</v>
      </c>
      <c r="IG2" s="1">
        <v>1.248944E-20</v>
      </c>
      <c r="IH2">
        <v>0.88513370000000002</v>
      </c>
      <c r="II2">
        <v>12.28876</v>
      </c>
      <c r="IJ2">
        <v>0</v>
      </c>
      <c r="IK2" s="1">
        <v>1.219841E-20</v>
      </c>
      <c r="IL2">
        <v>0.88452350000000002</v>
      </c>
      <c r="IM2">
        <v>12.292299999999999</v>
      </c>
      <c r="IN2">
        <v>0</v>
      </c>
      <c r="IO2" s="1">
        <v>1.19103E-20</v>
      </c>
      <c r="IP2">
        <v>0.88464229999999999</v>
      </c>
      <c r="IQ2">
        <v>12.301740000000001</v>
      </c>
      <c r="IR2">
        <v>0</v>
      </c>
      <c r="IS2" s="1">
        <v>1.151754E-20</v>
      </c>
      <c r="IT2">
        <v>0.88466610000000001</v>
      </c>
      <c r="IU2">
        <v>12.33093</v>
      </c>
      <c r="IV2">
        <v>0</v>
      </c>
      <c r="IW2" s="1">
        <v>1.0971590000000001E-20</v>
      </c>
      <c r="IX2">
        <v>0.88464229999999999</v>
      </c>
      <c r="IY2">
        <v>12.359540000000001</v>
      </c>
      <c r="IZ2">
        <v>0</v>
      </c>
      <c r="JA2" s="1">
        <v>1.014684E-20</v>
      </c>
      <c r="JB2">
        <v>0.88466610000000001</v>
      </c>
      <c r="JC2">
        <v>12.372909999999999</v>
      </c>
      <c r="JD2">
        <v>0</v>
      </c>
      <c r="JE2" s="1">
        <v>9.3913870000000002E-21</v>
      </c>
      <c r="JF2">
        <v>0.88466610000000001</v>
      </c>
      <c r="JG2">
        <v>12.37224</v>
      </c>
      <c r="JH2">
        <v>0</v>
      </c>
      <c r="JI2" s="1">
        <v>8.8162180000000004E-21</v>
      </c>
      <c r="JJ2">
        <v>0.88466610000000001</v>
      </c>
      <c r="JK2">
        <v>12.36219</v>
      </c>
      <c r="JL2">
        <v>0</v>
      </c>
      <c r="JM2" s="1">
        <v>8.3701130000000003E-21</v>
      </c>
      <c r="JN2">
        <v>0.88466610000000001</v>
      </c>
      <c r="JO2">
        <v>12.35112</v>
      </c>
      <c r="JP2">
        <v>0</v>
      </c>
      <c r="JQ2" s="1">
        <v>7.9986290000000001E-21</v>
      </c>
      <c r="JR2">
        <v>0.88466610000000001</v>
      </c>
      <c r="JS2">
        <v>12.357139999999999</v>
      </c>
      <c r="JT2">
        <v>0</v>
      </c>
      <c r="JU2" s="1">
        <v>7.6728140000000004E-21</v>
      </c>
      <c r="JV2">
        <v>0.88466610000000001</v>
      </c>
      <c r="JW2">
        <v>12.36566</v>
      </c>
      <c r="JX2">
        <v>0</v>
      </c>
      <c r="JY2" s="1">
        <v>7.3739969999999998E-21</v>
      </c>
      <c r="JZ2">
        <v>0.88466610000000001</v>
      </c>
      <c r="KA2">
        <v>12.39001</v>
      </c>
      <c r="KB2">
        <v>0</v>
      </c>
      <c r="KC2" s="1">
        <v>7.0930829999999997E-21</v>
      </c>
      <c r="KD2">
        <v>0.88466610000000001</v>
      </c>
      <c r="KE2">
        <v>12.414289999999999</v>
      </c>
      <c r="KF2">
        <v>0</v>
      </c>
      <c r="KG2" s="1">
        <v>6.8261220000000004E-21</v>
      </c>
      <c r="KH2">
        <v>0.88466610000000001</v>
      </c>
      <c r="KI2">
        <v>12.42276</v>
      </c>
      <c r="KJ2">
        <v>0</v>
      </c>
      <c r="KK2" s="1">
        <v>6.5728369999999999E-21</v>
      </c>
      <c r="KL2">
        <v>0.88466610000000001</v>
      </c>
      <c r="KM2">
        <v>12.435269999999999</v>
      </c>
      <c r="KN2">
        <v>0</v>
      </c>
      <c r="KO2" s="1">
        <v>6.3259099999999999E-21</v>
      </c>
      <c r="KP2">
        <v>0.88466610000000001</v>
      </c>
      <c r="KQ2">
        <v>12.428800000000001</v>
      </c>
      <c r="KR2">
        <v>0</v>
      </c>
      <c r="KS2" s="1">
        <v>6.1002610000000002E-21</v>
      </c>
      <c r="KT2">
        <v>0.88466610000000001</v>
      </c>
      <c r="KU2">
        <v>12.41094</v>
      </c>
      <c r="KV2">
        <v>0</v>
      </c>
      <c r="KW2" s="1">
        <v>5.8766759999999998E-21</v>
      </c>
      <c r="KX2">
        <v>0.88466610000000001</v>
      </c>
      <c r="KY2">
        <v>12.414820000000001</v>
      </c>
      <c r="KZ2">
        <v>0</v>
      </c>
      <c r="LA2" s="1">
        <v>5.6738579999999998E-21</v>
      </c>
      <c r="LB2">
        <v>0.88466610000000001</v>
      </c>
      <c r="LC2">
        <v>12.42571</v>
      </c>
      <c r="LD2">
        <v>0</v>
      </c>
      <c r="LE2" s="1">
        <v>5.4694919999999999E-21</v>
      </c>
      <c r="LF2">
        <v>0.88466610000000001</v>
      </c>
      <c r="LG2">
        <v>12.452529999999999</v>
      </c>
      <c r="LH2">
        <v>0</v>
      </c>
      <c r="LI2" s="1">
        <v>5.2750469999999999E-21</v>
      </c>
      <c r="LJ2">
        <v>0.88466610000000001</v>
      </c>
      <c r="LK2">
        <v>12.476660000000001</v>
      </c>
      <c r="LL2">
        <v>0</v>
      </c>
      <c r="LM2" s="1">
        <v>5.0948970000000004E-21</v>
      </c>
      <c r="LN2">
        <v>0.88466610000000001</v>
      </c>
      <c r="LO2">
        <v>12.49544</v>
      </c>
      <c r="LP2">
        <v>0</v>
      </c>
      <c r="LQ2" s="1">
        <v>4.9225360000000003E-21</v>
      </c>
      <c r="LR2">
        <v>0.88466610000000001</v>
      </c>
      <c r="LS2">
        <v>12.50409</v>
      </c>
      <c r="LT2">
        <v>0</v>
      </c>
      <c r="LU2" s="1">
        <v>4.7461450000000003E-21</v>
      </c>
      <c r="LV2">
        <v>0.88466610000000001</v>
      </c>
      <c r="LW2">
        <v>12.4954</v>
      </c>
      <c r="LX2">
        <v>0</v>
      </c>
      <c r="LY2" s="1">
        <v>4.5892119999999997E-21</v>
      </c>
      <c r="LZ2">
        <v>0.88466610000000001</v>
      </c>
      <c r="MA2">
        <v>12.46636</v>
      </c>
      <c r="MB2">
        <v>0</v>
      </c>
      <c r="MC2" s="1">
        <v>4.4315930000000002E-21</v>
      </c>
      <c r="MD2">
        <v>0.88466610000000001</v>
      </c>
      <c r="ME2">
        <v>12.470179999999999</v>
      </c>
      <c r="MF2">
        <v>0</v>
      </c>
      <c r="MG2" s="1">
        <v>4.2660670000000002E-21</v>
      </c>
      <c r="MH2">
        <v>0.88466610000000001</v>
      </c>
      <c r="MI2">
        <v>12.48072</v>
      </c>
      <c r="MJ2">
        <v>0</v>
      </c>
      <c r="MK2" s="1">
        <v>4.0904570000000003E-21</v>
      </c>
      <c r="ML2">
        <v>0.88466610000000001</v>
      </c>
      <c r="MM2">
        <v>12.50203</v>
      </c>
      <c r="MN2">
        <v>0</v>
      </c>
      <c r="MO2" s="1">
        <v>3.9342969999999999E-21</v>
      </c>
      <c r="MP2">
        <v>0.88466610000000001</v>
      </c>
      <c r="MQ2">
        <v>12.53439</v>
      </c>
      <c r="MR2">
        <v>0</v>
      </c>
      <c r="MS2" s="1">
        <v>3.7706240000000003E-21</v>
      </c>
      <c r="MT2">
        <v>0.88466610000000001</v>
      </c>
      <c r="MU2">
        <v>12.514889999999999</v>
      </c>
      <c r="MV2">
        <v>0</v>
      </c>
      <c r="MW2" s="1">
        <v>3.6211129999999999E-21</v>
      </c>
      <c r="MX2">
        <v>0.88466610000000001</v>
      </c>
      <c r="MY2">
        <v>12.528460000000001</v>
      </c>
      <c r="MZ2">
        <v>0</v>
      </c>
      <c r="NA2" s="1">
        <v>3.4833080000000002E-21</v>
      </c>
      <c r="NB2">
        <v>0.88464229999999999</v>
      </c>
      <c r="NC2">
        <v>12.538919999999999</v>
      </c>
      <c r="ND2">
        <v>0</v>
      </c>
      <c r="NE2" s="1">
        <v>3.3513170000000001E-21</v>
      </c>
      <c r="NF2">
        <v>0.88466610000000001</v>
      </c>
      <c r="NG2">
        <v>12.53112</v>
      </c>
      <c r="NH2">
        <v>0</v>
      </c>
      <c r="NI2" s="1">
        <v>3.225003E-21</v>
      </c>
      <c r="NJ2">
        <v>0.88466599999999995</v>
      </c>
      <c r="NK2">
        <v>12.535920000000001</v>
      </c>
      <c r="NL2">
        <v>0</v>
      </c>
      <c r="NM2" s="1">
        <v>3.1016150000000001E-21</v>
      </c>
      <c r="NN2">
        <v>0.88318160000000001</v>
      </c>
      <c r="NO2">
        <v>12.54203</v>
      </c>
      <c r="NP2">
        <v>0</v>
      </c>
      <c r="NQ2" s="1">
        <v>3.0477150000000001E-21</v>
      </c>
      <c r="NR2">
        <v>0.88193149999999998</v>
      </c>
      <c r="NS2">
        <v>12.56635</v>
      </c>
      <c r="NT2">
        <v>0</v>
      </c>
      <c r="NU2" s="1">
        <v>3.0798989999999999E-21</v>
      </c>
      <c r="NV2">
        <v>0.88067779999999996</v>
      </c>
      <c r="NW2">
        <v>12.598710000000001</v>
      </c>
      <c r="NX2">
        <v>0</v>
      </c>
      <c r="NY2" s="1">
        <v>3.2909929999999999E-21</v>
      </c>
      <c r="NZ2">
        <v>0.87944449999999996</v>
      </c>
      <c r="OA2">
        <v>12.613519999999999</v>
      </c>
      <c r="OB2">
        <v>0</v>
      </c>
      <c r="OC2" s="1">
        <v>3.5341179999999998E-21</v>
      </c>
      <c r="OD2">
        <v>0.87818399999999996</v>
      </c>
      <c r="OE2">
        <v>12.61971</v>
      </c>
      <c r="OF2">
        <v>0</v>
      </c>
      <c r="OG2" s="1">
        <v>3.6907489999999996E-21</v>
      </c>
      <c r="OH2">
        <v>0.87694369999999999</v>
      </c>
      <c r="OI2">
        <v>12.608320000000001</v>
      </c>
      <c r="OJ2">
        <v>0</v>
      </c>
      <c r="OK2" s="1">
        <v>3.7699730000000003E-21</v>
      </c>
    </row>
    <row r="3" spans="1:401" x14ac:dyDescent="0.35">
      <c r="A3">
        <v>3</v>
      </c>
      <c r="B3" t="s">
        <v>4</v>
      </c>
      <c r="C3" t="s">
        <v>5</v>
      </c>
      <c r="D3" t="s">
        <v>7</v>
      </c>
      <c r="E3">
        <v>611.18489999999997</v>
      </c>
      <c r="F3">
        <v>1.178723</v>
      </c>
      <c r="G3">
        <v>15.015090000000001</v>
      </c>
      <c r="H3" s="1">
        <v>7.7265380000000004E-11</v>
      </c>
      <c r="I3" s="1">
        <v>4.1361870000000002E-8</v>
      </c>
      <c r="J3">
        <v>1.1919569999999999</v>
      </c>
      <c r="K3">
        <v>14.9384</v>
      </c>
      <c r="L3" s="1">
        <v>3.9021840000000001E-13</v>
      </c>
      <c r="M3" s="1">
        <v>2.0779989999999999E-10</v>
      </c>
      <c r="N3">
        <v>1.2053400000000001</v>
      </c>
      <c r="O3">
        <v>14.871930000000001</v>
      </c>
      <c r="P3" s="1">
        <v>1.6657950000000001E-15</v>
      </c>
      <c r="Q3" s="1">
        <v>8.8428389999999997E-13</v>
      </c>
      <c r="R3">
        <v>1.2192400000000001</v>
      </c>
      <c r="S3">
        <v>14.74156</v>
      </c>
      <c r="T3" s="1">
        <v>6.6307260000000001E-18</v>
      </c>
      <c r="U3" s="1">
        <v>3.5043999999999999E-15</v>
      </c>
      <c r="V3">
        <v>1.233679</v>
      </c>
      <c r="W3">
        <v>14.675470000000001</v>
      </c>
      <c r="X3" s="1">
        <v>2.5976399999999999E-20</v>
      </c>
      <c r="Y3" s="1">
        <v>1.367638E-17</v>
      </c>
      <c r="Z3">
        <v>1.263779</v>
      </c>
      <c r="AA3">
        <v>14.392519999999999</v>
      </c>
      <c r="AB3" s="1">
        <v>7.2960200000000004E-22</v>
      </c>
      <c r="AC3" s="1">
        <v>3.9190890000000002E-19</v>
      </c>
      <c r="AD3">
        <v>1.3026249999999999</v>
      </c>
      <c r="AE3">
        <v>14.05599</v>
      </c>
      <c r="AF3" s="1">
        <v>9.4796279999999996E-22</v>
      </c>
      <c r="AG3" s="1">
        <v>5.7101559999999996E-19</v>
      </c>
      <c r="AH3">
        <v>1.296783</v>
      </c>
      <c r="AI3">
        <v>13.767150000000001</v>
      </c>
      <c r="AJ3" s="1">
        <v>1.617117E-21</v>
      </c>
      <c r="AK3" s="1">
        <v>1.000468E-18</v>
      </c>
      <c r="AL3">
        <v>1.2771809999999999</v>
      </c>
      <c r="AM3">
        <v>13.433490000000001</v>
      </c>
      <c r="AN3" s="1">
        <v>2.2974440000000002E-21</v>
      </c>
      <c r="AO3" s="1">
        <v>1.418074E-18</v>
      </c>
      <c r="AP3">
        <v>1.257125</v>
      </c>
      <c r="AQ3">
        <v>13.08859</v>
      </c>
      <c r="AR3" s="1">
        <v>2.87063E-21</v>
      </c>
      <c r="AS3" s="1">
        <v>1.7676699999999999E-18</v>
      </c>
      <c r="AT3">
        <v>1.2366220000000001</v>
      </c>
      <c r="AU3">
        <v>12.72639</v>
      </c>
      <c r="AV3" s="1">
        <v>3.3603819999999999E-21</v>
      </c>
      <c r="AW3" s="1">
        <v>2.0640759999999998E-18</v>
      </c>
      <c r="AX3">
        <v>1.2155499999999999</v>
      </c>
      <c r="AY3">
        <v>12.34723</v>
      </c>
      <c r="AZ3" s="1">
        <v>3.799062E-21</v>
      </c>
      <c r="BA3" s="1">
        <v>2.329334E-18</v>
      </c>
      <c r="BB3">
        <v>1.194034</v>
      </c>
      <c r="BC3">
        <v>11.999879999999999</v>
      </c>
      <c r="BD3" s="1">
        <v>4.1768560000000003E-21</v>
      </c>
      <c r="BE3" s="1">
        <v>2.5538350000000001E-18</v>
      </c>
      <c r="BF3">
        <v>1.1719409999999999</v>
      </c>
      <c r="BG3">
        <v>11.94411</v>
      </c>
      <c r="BH3" s="1">
        <v>4.511374E-21</v>
      </c>
      <c r="BI3" s="1">
        <v>2.7267840000000001E-18</v>
      </c>
      <c r="BJ3">
        <v>1.1492100000000001</v>
      </c>
      <c r="BK3">
        <v>11.9925</v>
      </c>
      <c r="BL3" s="1">
        <v>4.8294199999999997E-21</v>
      </c>
      <c r="BM3" s="1">
        <v>2.8333959999999999E-18</v>
      </c>
      <c r="BN3">
        <v>1.125813</v>
      </c>
      <c r="BO3">
        <v>12.023820000000001</v>
      </c>
      <c r="BP3" s="1">
        <v>5.0400119999999997E-21</v>
      </c>
      <c r="BQ3" s="1">
        <v>2.8724940000000002E-18</v>
      </c>
      <c r="BR3">
        <v>1.1091789999999999</v>
      </c>
      <c r="BS3">
        <v>11.999420000000001</v>
      </c>
      <c r="BT3" s="1">
        <v>5.8695040000000001E-21</v>
      </c>
      <c r="BU3" s="1">
        <v>3.3390169999999999E-18</v>
      </c>
      <c r="BV3">
        <v>1.094063</v>
      </c>
      <c r="BW3">
        <v>11.99389</v>
      </c>
      <c r="BX3" s="1">
        <v>7.1461029999999995E-21</v>
      </c>
      <c r="BY3" s="1">
        <v>4.0824280000000001E-18</v>
      </c>
      <c r="BZ3">
        <v>1.0786750000000001</v>
      </c>
      <c r="CA3">
        <v>12.00591</v>
      </c>
      <c r="CB3" s="1">
        <v>8.7060860000000007E-21</v>
      </c>
      <c r="CC3" s="1">
        <v>4.9967569999999997E-18</v>
      </c>
      <c r="CD3">
        <v>1.0630139999999999</v>
      </c>
      <c r="CE3">
        <v>11.970470000000001</v>
      </c>
      <c r="CF3" s="1">
        <v>1.032541E-20</v>
      </c>
      <c r="CG3" s="1">
        <v>5.9499369999999999E-18</v>
      </c>
      <c r="CH3">
        <v>1.047247</v>
      </c>
      <c r="CI3">
        <v>11.96796</v>
      </c>
      <c r="CJ3" s="1">
        <v>1.094525E-20</v>
      </c>
      <c r="CK3" s="1">
        <v>6.3211190000000002E-18</v>
      </c>
      <c r="CL3">
        <v>1.0322519999999999</v>
      </c>
      <c r="CM3">
        <v>11.983700000000001</v>
      </c>
      <c r="CN3" s="1">
        <v>1.1357960000000001E-20</v>
      </c>
      <c r="CO3" s="1">
        <v>6.5730029999999997E-18</v>
      </c>
      <c r="CP3">
        <v>1.0169539999999999</v>
      </c>
      <c r="CQ3">
        <v>12.03215</v>
      </c>
      <c r="CR3" s="1">
        <v>1.15618E-20</v>
      </c>
      <c r="CS3" s="1">
        <v>6.7071810000000001E-18</v>
      </c>
      <c r="CT3">
        <v>1.001333</v>
      </c>
      <c r="CU3">
        <v>12.03299</v>
      </c>
      <c r="CV3" s="1">
        <v>1.158901E-20</v>
      </c>
      <c r="CW3" s="1">
        <v>6.7412580000000002E-18</v>
      </c>
      <c r="CX3">
        <v>0.98526230000000004</v>
      </c>
      <c r="CY3">
        <v>12.03769</v>
      </c>
      <c r="CZ3" s="1">
        <v>1.1781040000000001E-20</v>
      </c>
      <c r="DA3" s="1">
        <v>6.8758120000000003E-18</v>
      </c>
      <c r="DB3">
        <v>0.96791119999999997</v>
      </c>
      <c r="DC3">
        <v>12.08948</v>
      </c>
      <c r="DD3" s="1">
        <v>1.4130460000000001E-20</v>
      </c>
      <c r="DE3" s="1">
        <v>8.2951759999999997E-18</v>
      </c>
      <c r="DF3">
        <v>0.95036520000000002</v>
      </c>
      <c r="DG3">
        <v>12.080030000000001</v>
      </c>
      <c r="DH3" s="1">
        <v>1.6897190000000001E-20</v>
      </c>
      <c r="DI3" s="1">
        <v>1.001147E-17</v>
      </c>
      <c r="DJ3">
        <v>0.93241439999999998</v>
      </c>
      <c r="DK3">
        <v>12.03984</v>
      </c>
      <c r="DL3" s="1">
        <v>2.025358E-20</v>
      </c>
      <c r="DM3" s="1">
        <v>1.2143540000000001E-17</v>
      </c>
      <c r="DN3">
        <v>0.91403480000000004</v>
      </c>
      <c r="DO3">
        <v>12.05673</v>
      </c>
      <c r="DP3" s="1">
        <v>2.3715080000000001E-20</v>
      </c>
      <c r="DQ3" s="1">
        <v>1.4391710000000002E-17</v>
      </c>
      <c r="DR3">
        <v>0.91425129999999999</v>
      </c>
      <c r="DS3">
        <v>12.08217</v>
      </c>
      <c r="DT3" s="1">
        <v>2.5103670000000001E-20</v>
      </c>
      <c r="DU3" s="1">
        <v>1.5148569999999999E-17</v>
      </c>
      <c r="DV3">
        <v>0.9133597</v>
      </c>
      <c r="DW3">
        <v>12.149760000000001</v>
      </c>
      <c r="DX3" s="1">
        <v>2.2856949999999999E-20</v>
      </c>
      <c r="DY3" s="1">
        <v>1.375991E-17</v>
      </c>
      <c r="DZ3">
        <v>0.91212490000000002</v>
      </c>
      <c r="EA3">
        <v>12.19998</v>
      </c>
      <c r="EB3" s="1">
        <v>1.661361E-20</v>
      </c>
      <c r="EC3" s="1">
        <v>9.9821980000000001E-18</v>
      </c>
      <c r="ED3">
        <v>0.91085899999999997</v>
      </c>
      <c r="EE3">
        <v>12.205159999999999</v>
      </c>
      <c r="EF3" s="1">
        <v>1.1037779999999999E-20</v>
      </c>
      <c r="EG3" s="1">
        <v>6.6216680000000002E-18</v>
      </c>
      <c r="EH3">
        <v>0.90952250000000001</v>
      </c>
      <c r="EI3">
        <v>12.208460000000001</v>
      </c>
      <c r="EJ3" s="1">
        <v>7.734862E-21</v>
      </c>
      <c r="EK3" s="1">
        <v>4.6327170000000002E-18</v>
      </c>
      <c r="EL3">
        <v>0.90818719999999997</v>
      </c>
      <c r="EM3">
        <v>12.18093</v>
      </c>
      <c r="EN3" s="1">
        <v>6.069881E-21</v>
      </c>
      <c r="EO3" s="1">
        <v>3.6297539999999999E-18</v>
      </c>
      <c r="EP3">
        <v>0.90686670000000003</v>
      </c>
      <c r="EQ3">
        <v>12.10801</v>
      </c>
      <c r="ER3" s="1">
        <v>5.1802699999999999E-21</v>
      </c>
      <c r="ES3" s="1">
        <v>3.092896E-18</v>
      </c>
      <c r="ET3">
        <v>0.90550759999999997</v>
      </c>
      <c r="EU3">
        <v>12.125310000000001</v>
      </c>
      <c r="EV3" s="1">
        <v>4.6676429999999999E-21</v>
      </c>
      <c r="EW3" s="1">
        <v>2.7820390000000001E-18</v>
      </c>
      <c r="EX3">
        <v>0.90564520000000004</v>
      </c>
      <c r="EY3">
        <v>12.142480000000001</v>
      </c>
      <c r="EZ3" s="1">
        <v>4.3069630000000003E-21</v>
      </c>
      <c r="FA3" s="1">
        <v>2.5586220000000001E-18</v>
      </c>
      <c r="FB3">
        <v>0.90565949999999995</v>
      </c>
      <c r="FC3">
        <v>12.169589999999999</v>
      </c>
      <c r="FD3" s="1">
        <v>3.9519810000000003E-21</v>
      </c>
      <c r="FE3" s="1">
        <v>2.3401829999999999E-18</v>
      </c>
      <c r="FF3">
        <v>0.90568210000000005</v>
      </c>
      <c r="FG3">
        <v>12.22871</v>
      </c>
      <c r="FH3" s="1">
        <v>3.471544E-21</v>
      </c>
      <c r="FI3" s="1">
        <v>2.0493379999999999E-18</v>
      </c>
      <c r="FJ3">
        <v>0.90567759999999997</v>
      </c>
      <c r="FK3">
        <v>12.195119999999999</v>
      </c>
      <c r="FL3" s="1">
        <v>3.0648119999999999E-21</v>
      </c>
      <c r="FM3" s="1">
        <v>1.803632E-18</v>
      </c>
      <c r="FN3">
        <v>0.90567500000000001</v>
      </c>
      <c r="FO3">
        <v>12.24999</v>
      </c>
      <c r="FP3" s="1">
        <v>2.7871969999999999E-21</v>
      </c>
      <c r="FQ3" s="1">
        <v>1.6349730000000001E-18</v>
      </c>
      <c r="FR3">
        <v>0.90567839999999999</v>
      </c>
      <c r="FS3">
        <v>12.19167</v>
      </c>
      <c r="FT3" s="1">
        <v>2.5945810000000001E-21</v>
      </c>
      <c r="FU3" s="1">
        <v>1.5170409999999999E-18</v>
      </c>
      <c r="FV3">
        <v>0.90567759999999997</v>
      </c>
      <c r="FW3">
        <v>12.18192</v>
      </c>
      <c r="FX3" s="1">
        <v>2.455381E-21</v>
      </c>
      <c r="FY3" s="1">
        <v>1.4308510000000001E-18</v>
      </c>
      <c r="FZ3">
        <v>0.90567750000000002</v>
      </c>
      <c r="GA3">
        <v>12.18479</v>
      </c>
      <c r="GB3" s="1">
        <v>2.335098E-21</v>
      </c>
      <c r="GC3" s="1">
        <v>1.356237E-18</v>
      </c>
      <c r="GD3">
        <v>0.90495060000000005</v>
      </c>
      <c r="GE3">
        <v>12.19885</v>
      </c>
      <c r="GF3" s="1">
        <v>2.2397599999999999E-21</v>
      </c>
      <c r="GG3" s="1">
        <v>1.297407E-18</v>
      </c>
      <c r="GH3">
        <v>0.90426329999999999</v>
      </c>
      <c r="GI3">
        <v>12.2477</v>
      </c>
      <c r="GJ3" s="1">
        <v>2.1861529999999999E-21</v>
      </c>
      <c r="GK3" s="1">
        <v>1.2626190000000001E-18</v>
      </c>
      <c r="GL3">
        <v>0.90360680000000004</v>
      </c>
      <c r="GM3">
        <v>12.29834</v>
      </c>
      <c r="GN3" s="1">
        <v>2.1988739999999999E-21</v>
      </c>
      <c r="GO3" s="1">
        <v>1.2663100000000001E-18</v>
      </c>
      <c r="GP3">
        <v>0.90291169999999998</v>
      </c>
      <c r="GQ3">
        <v>12.32652</v>
      </c>
      <c r="GR3" s="1">
        <v>2.2135160000000001E-21</v>
      </c>
      <c r="GS3" s="1">
        <v>1.270918E-18</v>
      </c>
      <c r="GT3">
        <v>0.90223149999999996</v>
      </c>
      <c r="GU3">
        <v>12.33545</v>
      </c>
      <c r="GV3" s="1">
        <v>2.1965749999999999E-21</v>
      </c>
      <c r="GW3" s="1">
        <v>1.257414E-18</v>
      </c>
      <c r="GX3">
        <v>0.90157160000000003</v>
      </c>
      <c r="GY3">
        <v>12.32733</v>
      </c>
      <c r="GZ3" s="1">
        <v>2.1544259999999999E-21</v>
      </c>
      <c r="HA3" s="1">
        <v>1.230095E-18</v>
      </c>
      <c r="HB3">
        <v>0.90088120000000005</v>
      </c>
      <c r="HC3">
        <v>12.246040000000001</v>
      </c>
      <c r="HD3" s="1">
        <v>2.1018929999999999E-21</v>
      </c>
      <c r="HE3" s="1">
        <v>1.197429E-18</v>
      </c>
      <c r="HF3">
        <v>0.9002059</v>
      </c>
      <c r="HG3">
        <v>12.234769999999999</v>
      </c>
      <c r="HH3" s="1">
        <v>2.0435620000000002E-21</v>
      </c>
      <c r="HI3" s="1">
        <v>1.16186E-18</v>
      </c>
      <c r="HJ3">
        <v>0.89953640000000001</v>
      </c>
      <c r="HK3">
        <v>12.245290000000001</v>
      </c>
      <c r="HL3" s="1">
        <v>1.9854269999999999E-21</v>
      </c>
      <c r="HM3" s="1">
        <v>1.1269319999999999E-18</v>
      </c>
      <c r="HN3">
        <v>0.89888190000000001</v>
      </c>
      <c r="HO3">
        <v>12.2788</v>
      </c>
      <c r="HP3" s="1">
        <v>1.9240019999999998E-21</v>
      </c>
      <c r="HQ3" s="1">
        <v>1.090596E-18</v>
      </c>
      <c r="HR3">
        <v>0.89818220000000004</v>
      </c>
      <c r="HS3">
        <v>12.323729999999999</v>
      </c>
      <c r="HT3" s="1">
        <v>1.8663269999999999E-21</v>
      </c>
      <c r="HU3" s="1">
        <v>1.0567599999999999E-18</v>
      </c>
      <c r="HV3">
        <v>0.89751020000000004</v>
      </c>
      <c r="HW3">
        <v>12.38477</v>
      </c>
      <c r="HX3" s="1">
        <v>1.8073980000000001E-21</v>
      </c>
      <c r="HY3" s="1">
        <v>1.022537E-18</v>
      </c>
      <c r="HZ3">
        <v>0.89681739999999999</v>
      </c>
      <c r="IA3">
        <v>12.40353</v>
      </c>
      <c r="IB3" s="1">
        <v>1.750794E-21</v>
      </c>
      <c r="IC3" s="1">
        <v>9.8989060000000007E-19</v>
      </c>
      <c r="ID3">
        <v>0.89614579999999999</v>
      </c>
      <c r="IE3">
        <v>12.39095</v>
      </c>
      <c r="IF3" s="1">
        <v>1.6977970000000001E-21</v>
      </c>
      <c r="IG3" s="1">
        <v>9.5958210000000003E-19</v>
      </c>
      <c r="IH3">
        <v>0.89546879999999995</v>
      </c>
      <c r="II3">
        <v>12.30264</v>
      </c>
      <c r="IJ3" s="1">
        <v>1.64441E-21</v>
      </c>
      <c r="IK3" s="1">
        <v>9.2929169999999991E-19</v>
      </c>
      <c r="IL3">
        <v>0.89478040000000003</v>
      </c>
      <c r="IM3">
        <v>12.295680000000001</v>
      </c>
      <c r="IN3" s="1">
        <v>1.592866E-21</v>
      </c>
      <c r="IO3" s="1">
        <v>9.0009550000000001E-19</v>
      </c>
      <c r="IP3">
        <v>0.89484730000000001</v>
      </c>
      <c r="IQ3">
        <v>12.308260000000001</v>
      </c>
      <c r="IR3" s="1">
        <v>1.537087E-21</v>
      </c>
      <c r="IS3" s="1">
        <v>8.6798390000000001E-19</v>
      </c>
      <c r="IT3">
        <v>0.89483060000000003</v>
      </c>
      <c r="IU3">
        <v>12.36707</v>
      </c>
      <c r="IV3" s="1">
        <v>1.4633479999999999E-21</v>
      </c>
      <c r="IW3" s="1">
        <v>8.259854E-19</v>
      </c>
      <c r="IX3">
        <v>0.89486120000000002</v>
      </c>
      <c r="IY3">
        <v>12.432930000000001</v>
      </c>
      <c r="IZ3" s="1">
        <v>1.352273E-21</v>
      </c>
      <c r="JA3" s="1">
        <v>7.6305910000000002E-19</v>
      </c>
      <c r="JB3">
        <v>0.89486520000000003</v>
      </c>
      <c r="JC3">
        <v>12.455780000000001</v>
      </c>
      <c r="JD3" s="1">
        <v>1.252591E-21</v>
      </c>
      <c r="JE3" s="1">
        <v>7.0660509999999996E-19</v>
      </c>
      <c r="JF3">
        <v>0.89486149999999998</v>
      </c>
      <c r="JG3">
        <v>12.44478</v>
      </c>
      <c r="JH3" s="1">
        <v>1.176621E-21</v>
      </c>
      <c r="JI3" s="1">
        <v>6.6363439999999996E-19</v>
      </c>
      <c r="JJ3">
        <v>0.89486549999999998</v>
      </c>
      <c r="JK3">
        <v>12.40705</v>
      </c>
      <c r="JL3" s="1">
        <v>1.117744E-21</v>
      </c>
      <c r="JM3" s="1">
        <v>6.3033990000000002E-19</v>
      </c>
      <c r="JN3">
        <v>0.89486350000000003</v>
      </c>
      <c r="JO3">
        <v>12.367190000000001</v>
      </c>
      <c r="JP3" s="1">
        <v>1.0684709999999999E-21</v>
      </c>
      <c r="JQ3" s="1">
        <v>6.0242319999999997E-19</v>
      </c>
      <c r="JR3">
        <v>0.89487340000000004</v>
      </c>
      <c r="JS3">
        <v>12.36858</v>
      </c>
      <c r="JT3" s="1">
        <v>1.025307E-21</v>
      </c>
      <c r="JU3" s="1">
        <v>5.7798220000000001E-19</v>
      </c>
      <c r="JV3">
        <v>0.89486129999999997</v>
      </c>
      <c r="JW3">
        <v>12.378450000000001</v>
      </c>
      <c r="JX3" s="1">
        <v>9.8557110000000008E-22</v>
      </c>
      <c r="JY3" s="1">
        <v>5.5546300000000001E-19</v>
      </c>
      <c r="JZ3">
        <v>0.89486149999999998</v>
      </c>
      <c r="KA3">
        <v>12.42512</v>
      </c>
      <c r="KB3" s="1">
        <v>9.4819089999999993E-22</v>
      </c>
      <c r="KC3" s="1">
        <v>5.343221E-19</v>
      </c>
      <c r="KD3">
        <v>0.89486520000000003</v>
      </c>
      <c r="KE3">
        <v>12.48122</v>
      </c>
      <c r="KF3" s="1">
        <v>9.1258050000000006E-22</v>
      </c>
      <c r="KG3" s="1">
        <v>5.1419129999999998E-19</v>
      </c>
      <c r="KH3">
        <v>0.89486520000000003</v>
      </c>
      <c r="KI3">
        <v>12.48837</v>
      </c>
      <c r="KJ3" s="1">
        <v>8.7899969999999995E-22</v>
      </c>
      <c r="KK3" s="1">
        <v>4.9512669999999999E-19</v>
      </c>
      <c r="KL3">
        <v>0.89486149999999998</v>
      </c>
      <c r="KM3">
        <v>12.50858</v>
      </c>
      <c r="KN3" s="1">
        <v>8.4607779999999999E-22</v>
      </c>
      <c r="KO3" s="1">
        <v>4.7649569999999997E-19</v>
      </c>
      <c r="KP3">
        <v>0.89487329999999998</v>
      </c>
      <c r="KQ3">
        <v>12.483890000000001</v>
      </c>
      <c r="KR3" s="1">
        <v>8.1614179999999998E-22</v>
      </c>
      <c r="KS3" s="1">
        <v>4.5950950000000002E-19</v>
      </c>
      <c r="KT3">
        <v>0.89486489999999996</v>
      </c>
      <c r="KU3">
        <v>12.426410000000001</v>
      </c>
      <c r="KV3" s="1">
        <v>7.8640069999999999E-22</v>
      </c>
      <c r="KW3" s="1">
        <v>4.4269019999999999E-19</v>
      </c>
      <c r="KX3">
        <v>0.89486520000000003</v>
      </c>
      <c r="KY3">
        <v>12.422750000000001</v>
      </c>
      <c r="KZ3" s="1">
        <v>7.5944920000000001E-22</v>
      </c>
      <c r="LA3" s="1">
        <v>4.274253E-19</v>
      </c>
      <c r="LB3">
        <v>0.89484600000000003</v>
      </c>
      <c r="LC3">
        <v>12.43853</v>
      </c>
      <c r="LD3" s="1">
        <v>7.3239390000000002E-22</v>
      </c>
      <c r="LE3" s="1">
        <v>4.1212050000000001E-19</v>
      </c>
      <c r="LF3">
        <v>0.89486189999999999</v>
      </c>
      <c r="LG3">
        <v>12.491149999999999</v>
      </c>
      <c r="LH3" s="1">
        <v>7.0633499999999996E-22</v>
      </c>
      <c r="LI3" s="1">
        <v>3.973418E-19</v>
      </c>
      <c r="LJ3">
        <v>0.89486489999999996</v>
      </c>
      <c r="LK3">
        <v>12.547040000000001</v>
      </c>
      <c r="LL3" s="1">
        <v>6.8243269999999999E-22</v>
      </c>
      <c r="LM3" s="1">
        <v>3.8381920000000001E-19</v>
      </c>
      <c r="LN3">
        <v>0.89486149999999998</v>
      </c>
      <c r="LO3">
        <v>12.58267</v>
      </c>
      <c r="LP3" s="1">
        <v>6.5934500000000001E-22</v>
      </c>
      <c r="LQ3" s="1">
        <v>3.707748E-19</v>
      </c>
      <c r="LR3">
        <v>0.89486520000000003</v>
      </c>
      <c r="LS3">
        <v>12.59369</v>
      </c>
      <c r="LT3" s="1">
        <v>6.3593340000000002E-22</v>
      </c>
      <c r="LU3" s="1">
        <v>3.5753859999999999E-19</v>
      </c>
      <c r="LV3">
        <v>0.89486560000000004</v>
      </c>
      <c r="LW3">
        <v>12.560739999999999</v>
      </c>
      <c r="LX3" s="1">
        <v>6.1498430000000005E-22</v>
      </c>
      <c r="LY3" s="1">
        <v>3.4567900000000001E-19</v>
      </c>
      <c r="LZ3">
        <v>0.89486500000000002</v>
      </c>
      <c r="MA3">
        <v>12.474449999999999</v>
      </c>
      <c r="MB3" s="1">
        <v>5.9325540000000003E-22</v>
      </c>
      <c r="MC3" s="1">
        <v>3.3385500000000002E-19</v>
      </c>
      <c r="MD3">
        <v>0.89486520000000003</v>
      </c>
      <c r="ME3">
        <v>12.471539999999999</v>
      </c>
      <c r="MF3" s="1">
        <v>5.6918969999999998E-22</v>
      </c>
      <c r="MG3" s="1">
        <v>3.2137339999999999E-19</v>
      </c>
      <c r="MH3">
        <v>0.89486129999999997</v>
      </c>
      <c r="MI3">
        <v>12.48584</v>
      </c>
      <c r="MJ3" s="1">
        <v>5.4418529999999996E-22</v>
      </c>
      <c r="MK3" s="1">
        <v>3.0822930000000001E-19</v>
      </c>
      <c r="ML3">
        <v>0.89486129999999997</v>
      </c>
      <c r="MM3">
        <v>12.52495</v>
      </c>
      <c r="MN3" s="1">
        <v>5.2201889999999997E-22</v>
      </c>
      <c r="MO3" s="1">
        <v>2.9655449999999999E-19</v>
      </c>
      <c r="MP3">
        <v>0.89486129999999997</v>
      </c>
      <c r="MQ3">
        <v>12.599159999999999</v>
      </c>
      <c r="MR3" s="1">
        <v>4.9892860000000002E-22</v>
      </c>
      <c r="MS3" s="1">
        <v>2.8424569999999999E-19</v>
      </c>
      <c r="MT3">
        <v>0.89486129999999997</v>
      </c>
      <c r="MU3">
        <v>12.54405</v>
      </c>
      <c r="MV3" s="1">
        <v>4.779923E-22</v>
      </c>
      <c r="MW3" s="1">
        <v>2.7307569999999999E-19</v>
      </c>
      <c r="MX3">
        <v>0.89486189999999999</v>
      </c>
      <c r="MY3">
        <v>12.56743</v>
      </c>
      <c r="MZ3" s="1">
        <v>4.5869859999999995E-22</v>
      </c>
      <c r="NA3" s="1">
        <v>2.6272340000000001E-19</v>
      </c>
      <c r="NB3">
        <v>0.89486120000000002</v>
      </c>
      <c r="NC3">
        <v>12.57188</v>
      </c>
      <c r="ND3" s="1">
        <v>4.4037680000000001E-22</v>
      </c>
      <c r="NE3" s="1">
        <v>2.5284520000000001E-19</v>
      </c>
      <c r="NF3">
        <v>0.89486129999999997</v>
      </c>
      <c r="NG3">
        <v>12.5467</v>
      </c>
      <c r="NH3" s="1">
        <v>4.2280150000000001E-22</v>
      </c>
      <c r="NI3" s="1">
        <v>2.4333390000000002E-19</v>
      </c>
      <c r="NJ3">
        <v>0.89486489999999996</v>
      </c>
      <c r="NK3">
        <v>12.54542</v>
      </c>
      <c r="NL3" s="1">
        <v>4.0579199999999999E-22</v>
      </c>
      <c r="NM3" s="1">
        <v>2.3408290000000001E-19</v>
      </c>
      <c r="NN3">
        <v>0.89337569999999999</v>
      </c>
      <c r="NO3">
        <v>12.550599999999999</v>
      </c>
      <c r="NP3" s="1">
        <v>3.928581E-22</v>
      </c>
      <c r="NQ3" s="1">
        <v>2.2744589999999999E-19</v>
      </c>
      <c r="NR3">
        <v>0.89199110000000004</v>
      </c>
      <c r="NS3">
        <v>12.599489999999999</v>
      </c>
      <c r="NT3" s="1">
        <v>3.902986E-22</v>
      </c>
      <c r="NU3" s="1">
        <v>2.2671880000000002E-19</v>
      </c>
      <c r="NV3">
        <v>0.89061310000000005</v>
      </c>
      <c r="NW3">
        <v>12.6751</v>
      </c>
      <c r="NX3" s="1">
        <v>4.1001409999999999E-22</v>
      </c>
      <c r="NY3" s="1">
        <v>2.3892690000000002E-19</v>
      </c>
      <c r="NZ3">
        <v>0.88923129999999995</v>
      </c>
      <c r="OA3">
        <v>12.706490000000001</v>
      </c>
      <c r="OB3" s="1">
        <v>4.318157E-22</v>
      </c>
      <c r="OC3" s="1">
        <v>2.5239410000000002E-19</v>
      </c>
      <c r="OD3">
        <v>0.88786449999999995</v>
      </c>
      <c r="OE3">
        <v>12.71336</v>
      </c>
      <c r="OF3" s="1">
        <v>4.4224619999999995E-22</v>
      </c>
      <c r="OG3" s="1">
        <v>2.5925439999999998E-19</v>
      </c>
      <c r="OH3">
        <v>0.88648139999999997</v>
      </c>
      <c r="OI3">
        <v>12.67478</v>
      </c>
      <c r="OJ3" s="1">
        <v>4.4347339999999995E-22</v>
      </c>
      <c r="OK3" s="1">
        <v>2.6072879999999998E-19</v>
      </c>
    </row>
    <row r="4" spans="1:401" x14ac:dyDescent="0.35">
      <c r="A4">
        <v>4</v>
      </c>
      <c r="B4" t="s">
        <v>4</v>
      </c>
      <c r="C4" t="s">
        <v>5</v>
      </c>
      <c r="D4" t="s">
        <v>8</v>
      </c>
      <c r="E4">
        <v>640.27809999999999</v>
      </c>
      <c r="F4">
        <v>0.82599100000000003</v>
      </c>
      <c r="G4">
        <v>15.106640000000001</v>
      </c>
      <c r="H4" s="1">
        <v>4.6436259999999999E-10</v>
      </c>
      <c r="I4" s="1">
        <v>3.0086120000000002E-7</v>
      </c>
      <c r="J4">
        <v>0.83161459999999998</v>
      </c>
      <c r="K4">
        <v>15.02169</v>
      </c>
      <c r="L4" s="1">
        <v>2.3566579999999998E-12</v>
      </c>
      <c r="M4" s="1">
        <v>1.5296289999999999E-9</v>
      </c>
      <c r="N4">
        <v>0.83740559999999997</v>
      </c>
      <c r="O4">
        <v>14.95933</v>
      </c>
      <c r="P4" s="1">
        <v>1.013219E-14</v>
      </c>
      <c r="Q4" s="1">
        <v>6.6156339999999996E-12</v>
      </c>
      <c r="R4">
        <v>0.84336259999999996</v>
      </c>
      <c r="S4">
        <v>14.77195</v>
      </c>
      <c r="T4" s="1">
        <v>4.0710489999999998E-17</v>
      </c>
      <c r="U4" s="1">
        <v>2.6758460000000001E-14</v>
      </c>
      <c r="V4">
        <v>0.84941920000000004</v>
      </c>
      <c r="W4">
        <v>14.69633</v>
      </c>
      <c r="X4" s="1">
        <v>1.615367E-19</v>
      </c>
      <c r="Y4" s="1">
        <v>1.0723889999999999E-16</v>
      </c>
      <c r="Z4">
        <v>0.86008030000000002</v>
      </c>
      <c r="AA4">
        <v>14.45707</v>
      </c>
      <c r="AB4" s="1">
        <v>5.4347030000000003E-21</v>
      </c>
      <c r="AC4" s="1">
        <v>4.0170369999999999E-18</v>
      </c>
      <c r="AD4">
        <v>0.87533209999999995</v>
      </c>
      <c r="AE4">
        <v>14.125640000000001</v>
      </c>
      <c r="AF4" s="1">
        <v>8.4419470000000006E-21</v>
      </c>
      <c r="AG4" s="1">
        <v>6.3744249999999999E-18</v>
      </c>
      <c r="AH4">
        <v>0.89227939999999994</v>
      </c>
      <c r="AI4">
        <v>13.899050000000001</v>
      </c>
      <c r="AJ4" s="1">
        <v>1.5303139999999999E-20</v>
      </c>
      <c r="AK4" s="1">
        <v>1.145532E-17</v>
      </c>
      <c r="AL4">
        <v>0.91070030000000002</v>
      </c>
      <c r="AM4">
        <v>13.57316</v>
      </c>
      <c r="AN4" s="1">
        <v>2.2471960000000001E-20</v>
      </c>
      <c r="AO4" s="1">
        <v>1.659297E-17</v>
      </c>
      <c r="AP4">
        <v>0.93101940000000005</v>
      </c>
      <c r="AQ4">
        <v>13.23052</v>
      </c>
      <c r="AR4" s="1">
        <v>2.9266590000000002E-20</v>
      </c>
      <c r="AS4" s="1">
        <v>2.1329820000000001E-17</v>
      </c>
      <c r="AT4">
        <v>0.95337490000000003</v>
      </c>
      <c r="AU4">
        <v>12.85036</v>
      </c>
      <c r="AV4" s="1">
        <v>3.5954769999999997E-20</v>
      </c>
      <c r="AW4" s="1">
        <v>2.584473E-17</v>
      </c>
      <c r="AX4">
        <v>0.97711630000000005</v>
      </c>
      <c r="AY4">
        <v>12.437150000000001</v>
      </c>
      <c r="AZ4" s="1">
        <v>4.2954150000000003E-20</v>
      </c>
      <c r="BA4" s="1">
        <v>3.0424210000000003E-17</v>
      </c>
      <c r="BB4">
        <v>1.0037689999999999</v>
      </c>
      <c r="BC4">
        <v>12.08474</v>
      </c>
      <c r="BD4" s="1">
        <v>5.036429E-20</v>
      </c>
      <c r="BE4" s="1">
        <v>3.5075299999999997E-17</v>
      </c>
      <c r="BF4">
        <v>1.032089</v>
      </c>
      <c r="BG4">
        <v>11.99314</v>
      </c>
      <c r="BH4" s="1">
        <v>5.8082889999999997E-20</v>
      </c>
      <c r="BI4" s="1">
        <v>3.970248E-17</v>
      </c>
      <c r="BJ4">
        <v>1.0624899999999999</v>
      </c>
      <c r="BK4">
        <v>12.07267</v>
      </c>
      <c r="BL4" s="1">
        <v>6.6203570000000001E-20</v>
      </c>
      <c r="BM4" s="1">
        <v>4.4327799999999999E-17</v>
      </c>
      <c r="BN4">
        <v>1.0949709999999999</v>
      </c>
      <c r="BO4">
        <v>12.13175</v>
      </c>
      <c r="BP4" s="1">
        <v>7.4819720000000005E-20</v>
      </c>
      <c r="BQ4" s="1">
        <v>4.8970919999999998E-17</v>
      </c>
      <c r="BR4">
        <v>1.0903119999999999</v>
      </c>
      <c r="BS4">
        <v>12.065619999999999</v>
      </c>
      <c r="BT4" s="1">
        <v>8.6508669999999995E-20</v>
      </c>
      <c r="BU4" s="1">
        <v>5.6503679999999997E-17</v>
      </c>
      <c r="BV4">
        <v>1.0750519999999999</v>
      </c>
      <c r="BW4">
        <v>12.05076</v>
      </c>
      <c r="BX4" s="1">
        <v>1.007652E-19</v>
      </c>
      <c r="BY4" s="1">
        <v>6.5809590000000003E-17</v>
      </c>
      <c r="BZ4">
        <v>1.0594859999999999</v>
      </c>
      <c r="CA4">
        <v>12.06447</v>
      </c>
      <c r="CB4" s="1">
        <v>1.175053E-19</v>
      </c>
      <c r="CC4" s="1">
        <v>7.6737000000000001E-17</v>
      </c>
      <c r="CD4">
        <v>1.0437639999999999</v>
      </c>
      <c r="CE4">
        <v>11.9893</v>
      </c>
      <c r="CF4" s="1">
        <v>1.3335329999999999E-19</v>
      </c>
      <c r="CG4" s="1">
        <v>8.7061710000000004E-17</v>
      </c>
      <c r="CH4">
        <v>1.0278560000000001</v>
      </c>
      <c r="CI4">
        <v>11.97186</v>
      </c>
      <c r="CJ4" s="1">
        <v>1.4747929999999999E-19</v>
      </c>
      <c r="CK4" s="1">
        <v>9.8910550000000001E-17</v>
      </c>
      <c r="CL4">
        <v>1.0126299999999999</v>
      </c>
      <c r="CM4">
        <v>11.99427</v>
      </c>
      <c r="CN4" s="1">
        <v>1.617563E-19</v>
      </c>
      <c r="CO4" s="1">
        <v>1.1161649999999999E-16</v>
      </c>
      <c r="CP4">
        <v>0.99729409999999996</v>
      </c>
      <c r="CQ4">
        <v>12.0776</v>
      </c>
      <c r="CR4" s="1">
        <v>1.753745E-19</v>
      </c>
      <c r="CS4" s="1">
        <v>1.2453539999999999E-16</v>
      </c>
      <c r="CT4">
        <v>0.98158509999999999</v>
      </c>
      <c r="CU4">
        <v>12.086309999999999</v>
      </c>
      <c r="CV4" s="1">
        <v>1.894231E-19</v>
      </c>
      <c r="CW4" s="1">
        <v>1.3857099999999999E-16</v>
      </c>
      <c r="CX4">
        <v>0.96542559999999999</v>
      </c>
      <c r="CY4">
        <v>12.08211</v>
      </c>
      <c r="CZ4" s="1">
        <v>2.0944699999999999E-19</v>
      </c>
      <c r="DA4" s="1">
        <v>1.5786589999999999E-16</v>
      </c>
      <c r="DB4">
        <v>0.94744249999999997</v>
      </c>
      <c r="DC4">
        <v>12.17956</v>
      </c>
      <c r="DD4" s="1">
        <v>2.447707E-19</v>
      </c>
      <c r="DE4" s="1">
        <v>1.858262E-16</v>
      </c>
      <c r="DF4">
        <v>0.92951300000000003</v>
      </c>
      <c r="DG4">
        <v>12.152810000000001</v>
      </c>
      <c r="DH4" s="1">
        <v>2.8536089999999998E-19</v>
      </c>
      <c r="DI4" s="1">
        <v>2.1809700000000001E-16</v>
      </c>
      <c r="DJ4">
        <v>0.91115550000000001</v>
      </c>
      <c r="DK4">
        <v>12.05817</v>
      </c>
      <c r="DL4" s="1">
        <v>3.3401099999999999E-19</v>
      </c>
      <c r="DM4" s="1">
        <v>2.5714250000000002E-16</v>
      </c>
      <c r="DN4">
        <v>0.89236649999999995</v>
      </c>
      <c r="DO4">
        <v>12.082280000000001</v>
      </c>
      <c r="DP4" s="1">
        <v>3.8190890000000002E-19</v>
      </c>
      <c r="DQ4" s="1">
        <v>2.9626620000000002E-16</v>
      </c>
      <c r="DR4">
        <v>0.89129139999999996</v>
      </c>
      <c r="DS4">
        <v>12.120660000000001</v>
      </c>
      <c r="DT4" s="1">
        <v>3.9738830000000002E-19</v>
      </c>
      <c r="DU4" s="1">
        <v>3.0577159999999999E-16</v>
      </c>
      <c r="DV4">
        <v>0.89035240000000004</v>
      </c>
      <c r="DW4">
        <v>12.235379999999999</v>
      </c>
      <c r="DX4" s="1">
        <v>3.5796519999999999E-19</v>
      </c>
      <c r="DY4" s="1">
        <v>2.7415770000000002E-16</v>
      </c>
      <c r="DZ4">
        <v>0.88908710000000002</v>
      </c>
      <c r="EA4">
        <v>12.340949999999999</v>
      </c>
      <c r="EB4" s="1">
        <v>2.5775649999999999E-19</v>
      </c>
      <c r="EC4" s="1">
        <v>1.9665279999999999E-16</v>
      </c>
      <c r="ED4">
        <v>0.88773369999999996</v>
      </c>
      <c r="EE4">
        <v>12.347659999999999</v>
      </c>
      <c r="EF4" s="1">
        <v>1.7085809999999999E-19</v>
      </c>
      <c r="EG4" s="1">
        <v>1.300969E-16</v>
      </c>
      <c r="EH4">
        <v>0.88639769999999996</v>
      </c>
      <c r="EI4">
        <v>12.351050000000001</v>
      </c>
      <c r="EJ4" s="1">
        <v>1.200589E-19</v>
      </c>
      <c r="EK4" s="1">
        <v>9.1311439999999998E-17</v>
      </c>
      <c r="EL4">
        <v>0.8850576</v>
      </c>
      <c r="EM4">
        <v>12.287649999999999</v>
      </c>
      <c r="EN4" s="1">
        <v>9.4472130000000006E-20</v>
      </c>
      <c r="EO4" s="1">
        <v>7.1769289999999998E-17</v>
      </c>
      <c r="EP4">
        <v>0.88368760000000002</v>
      </c>
      <c r="EQ4">
        <v>12.129300000000001</v>
      </c>
      <c r="ER4" s="1">
        <v>8.0709340000000001E-20</v>
      </c>
      <c r="ES4" s="1">
        <v>6.1228820000000001E-17</v>
      </c>
      <c r="ET4">
        <v>0.88231709999999997</v>
      </c>
      <c r="EU4">
        <v>12.151300000000001</v>
      </c>
      <c r="EV4" s="1">
        <v>7.2738869999999994E-20</v>
      </c>
      <c r="EW4" s="1">
        <v>5.5085419999999998E-17</v>
      </c>
      <c r="EX4">
        <v>0.88232860000000002</v>
      </c>
      <c r="EY4">
        <v>12.17625</v>
      </c>
      <c r="EZ4" s="1">
        <v>6.7092189999999995E-20</v>
      </c>
      <c r="FA4" s="1">
        <v>5.0642829999999998E-17</v>
      </c>
      <c r="FB4">
        <v>0.88235680000000005</v>
      </c>
      <c r="FC4">
        <v>12.221120000000001</v>
      </c>
      <c r="FD4" s="1">
        <v>6.1473480000000001E-20</v>
      </c>
      <c r="FE4" s="1">
        <v>4.623911E-17</v>
      </c>
      <c r="FF4">
        <v>0.88235750000000002</v>
      </c>
      <c r="FG4">
        <v>12.334619999999999</v>
      </c>
      <c r="FH4" s="1">
        <v>5.3933899999999998E-20</v>
      </c>
      <c r="FI4" s="1">
        <v>4.0432930000000001E-17</v>
      </c>
      <c r="FJ4">
        <v>0.88234840000000003</v>
      </c>
      <c r="FK4">
        <v>12.264419999999999</v>
      </c>
      <c r="FL4" s="1">
        <v>4.7666739999999999E-20</v>
      </c>
      <c r="FM4" s="1">
        <v>3.5631560000000002E-17</v>
      </c>
      <c r="FN4">
        <v>0.88237909999999997</v>
      </c>
      <c r="FO4">
        <v>12.347950000000001</v>
      </c>
      <c r="FP4" s="1">
        <v>4.3396479999999999E-20</v>
      </c>
      <c r="FQ4" s="1">
        <v>3.2341700000000001E-17</v>
      </c>
      <c r="FR4">
        <v>0.88235039999999998</v>
      </c>
      <c r="FS4">
        <v>12.2326</v>
      </c>
      <c r="FT4" s="1">
        <v>4.043493E-20</v>
      </c>
      <c r="FU4" s="1">
        <v>3.00418E-17</v>
      </c>
      <c r="FV4">
        <v>0.88237270000000001</v>
      </c>
      <c r="FW4">
        <v>12.20518</v>
      </c>
      <c r="FX4" s="1">
        <v>3.8276970000000001E-20</v>
      </c>
      <c r="FY4" s="1">
        <v>2.8345550000000001E-17</v>
      </c>
      <c r="FZ4">
        <v>0.8823723</v>
      </c>
      <c r="GA4">
        <v>12.201790000000001</v>
      </c>
      <c r="GB4" s="1">
        <v>3.640596E-20</v>
      </c>
      <c r="GC4" s="1">
        <v>2.687116E-17</v>
      </c>
      <c r="GD4">
        <v>0.8816832</v>
      </c>
      <c r="GE4">
        <v>12.22137</v>
      </c>
      <c r="GF4" s="1">
        <v>3.4914219999999999E-20</v>
      </c>
      <c r="GG4" s="1">
        <v>2.5700589999999999E-17</v>
      </c>
      <c r="GH4">
        <v>0.88097720000000002</v>
      </c>
      <c r="GI4">
        <v>12.306760000000001</v>
      </c>
      <c r="GJ4" s="1">
        <v>3.4096159999999999E-20</v>
      </c>
      <c r="GK4" s="1">
        <v>2.5025800000000001E-17</v>
      </c>
      <c r="GL4">
        <v>0.8802915</v>
      </c>
      <c r="GM4">
        <v>12.40953</v>
      </c>
      <c r="GN4" s="1">
        <v>3.4287470000000002E-20</v>
      </c>
      <c r="GO4" s="1">
        <v>2.5093249999999999E-17</v>
      </c>
      <c r="GP4">
        <v>0.87957620000000003</v>
      </c>
      <c r="GQ4">
        <v>12.458880000000001</v>
      </c>
      <c r="GR4" s="1">
        <v>3.4471950000000001E-20</v>
      </c>
      <c r="GS4" s="1">
        <v>2.514551E-17</v>
      </c>
      <c r="GT4">
        <v>0.87890690000000005</v>
      </c>
      <c r="GU4">
        <v>12.47476</v>
      </c>
      <c r="GV4" s="1">
        <v>3.415389E-20</v>
      </c>
      <c r="GW4" s="1">
        <v>2.4831E-17</v>
      </c>
      <c r="GX4">
        <v>0.87824259999999998</v>
      </c>
      <c r="GY4">
        <v>12.455959999999999</v>
      </c>
      <c r="GZ4" s="1">
        <v>3.3456870000000001E-20</v>
      </c>
      <c r="HA4" s="1">
        <v>2.4255409999999999E-17</v>
      </c>
      <c r="HB4">
        <v>0.87752719999999995</v>
      </c>
      <c r="HC4">
        <v>12.28612</v>
      </c>
      <c r="HD4" s="1">
        <v>3.2609299999999999E-20</v>
      </c>
      <c r="HE4" s="1">
        <v>2.3583360000000001E-17</v>
      </c>
      <c r="HF4">
        <v>0.87684439999999997</v>
      </c>
      <c r="HG4">
        <v>12.239890000000001</v>
      </c>
      <c r="HH4" s="1">
        <v>3.1676400000000002E-20</v>
      </c>
      <c r="HI4" s="1">
        <v>2.2858739999999999E-17</v>
      </c>
      <c r="HJ4">
        <v>0.87613810000000003</v>
      </c>
      <c r="HK4">
        <v>12.25311</v>
      </c>
      <c r="HL4" s="1">
        <v>3.074559E-20</v>
      </c>
      <c r="HM4" s="1">
        <v>2.2145779999999999E-17</v>
      </c>
      <c r="HN4">
        <v>0.87547640000000004</v>
      </c>
      <c r="HO4">
        <v>12.308</v>
      </c>
      <c r="HP4" s="1">
        <v>2.9766019999999999E-20</v>
      </c>
      <c r="HQ4" s="1">
        <v>2.140861E-17</v>
      </c>
      <c r="HR4">
        <v>0.87475820000000004</v>
      </c>
      <c r="HS4">
        <v>12.393660000000001</v>
      </c>
      <c r="HT4" s="1">
        <v>2.8850919999999999E-20</v>
      </c>
      <c r="HU4" s="1">
        <v>2.0723830000000001E-17</v>
      </c>
      <c r="HV4">
        <v>0.87404899999999996</v>
      </c>
      <c r="HW4">
        <v>12.511659999999999</v>
      </c>
      <c r="HX4" s="1">
        <v>2.7915499999999998E-20</v>
      </c>
      <c r="HY4" s="1">
        <v>2.0031729999999999E-17</v>
      </c>
      <c r="HZ4">
        <v>0.87335870000000004</v>
      </c>
      <c r="IA4">
        <v>12.54332</v>
      </c>
      <c r="IB4" s="1">
        <v>2.7019879999999999E-20</v>
      </c>
      <c r="IC4" s="1">
        <v>1.93724E-17</v>
      </c>
      <c r="ID4">
        <v>0.87267680000000003</v>
      </c>
      <c r="IE4">
        <v>12.51722</v>
      </c>
      <c r="IF4" s="1">
        <v>2.6178060000000001E-20</v>
      </c>
      <c r="IG4" s="1">
        <v>1.875958E-17</v>
      </c>
      <c r="IH4">
        <v>0.87197100000000005</v>
      </c>
      <c r="II4">
        <v>12.33473</v>
      </c>
      <c r="IJ4" s="1">
        <v>2.5334650000000001E-20</v>
      </c>
      <c r="IK4" s="1">
        <v>1.814983E-17</v>
      </c>
      <c r="IL4">
        <v>0.87129380000000001</v>
      </c>
      <c r="IM4">
        <v>12.30193</v>
      </c>
      <c r="IN4" s="1">
        <v>2.452222E-20</v>
      </c>
      <c r="IO4" s="1">
        <v>1.756316E-17</v>
      </c>
      <c r="IP4">
        <v>0.87128870000000003</v>
      </c>
      <c r="IQ4">
        <v>12.319240000000001</v>
      </c>
      <c r="IR4" s="1">
        <v>2.3646010000000001E-20</v>
      </c>
      <c r="IS4" s="1">
        <v>1.69227E-17</v>
      </c>
      <c r="IT4">
        <v>0.87129480000000004</v>
      </c>
      <c r="IU4">
        <v>12.42165</v>
      </c>
      <c r="IV4" s="1">
        <v>2.2486319999999999E-20</v>
      </c>
      <c r="IW4" s="1">
        <v>1.6081780000000001E-17</v>
      </c>
      <c r="IX4">
        <v>0.8712993</v>
      </c>
      <c r="IY4">
        <v>12.55767</v>
      </c>
      <c r="IZ4" s="1">
        <v>2.0762639999999999E-20</v>
      </c>
      <c r="JA4" s="1">
        <v>1.4843279999999999E-17</v>
      </c>
      <c r="JB4">
        <v>0.87129590000000001</v>
      </c>
      <c r="JC4">
        <v>12.597099999999999</v>
      </c>
      <c r="JD4" s="1">
        <v>1.924393E-20</v>
      </c>
      <c r="JE4" s="1">
        <v>1.375503E-17</v>
      </c>
      <c r="JF4">
        <v>0.87129990000000002</v>
      </c>
      <c r="JG4">
        <v>12.57281</v>
      </c>
      <c r="JH4" s="1">
        <v>1.8085840000000001E-20</v>
      </c>
      <c r="JI4" s="1">
        <v>1.292607E-17</v>
      </c>
      <c r="JJ4">
        <v>0.87129710000000005</v>
      </c>
      <c r="JK4">
        <v>12.487220000000001</v>
      </c>
      <c r="JL4" s="1">
        <v>1.718918E-20</v>
      </c>
      <c r="JM4" s="1">
        <v>1.2284700000000001E-17</v>
      </c>
      <c r="JN4">
        <v>0.87129140000000005</v>
      </c>
      <c r="JO4">
        <v>12.3992</v>
      </c>
      <c r="JP4" s="1">
        <v>1.643333E-20</v>
      </c>
      <c r="JQ4" s="1">
        <v>1.17423E-17</v>
      </c>
      <c r="JR4">
        <v>0.8713014</v>
      </c>
      <c r="JS4">
        <v>12.38833</v>
      </c>
      <c r="JT4" s="1">
        <v>1.577249E-20</v>
      </c>
      <c r="JU4" s="1">
        <v>1.126844E-17</v>
      </c>
      <c r="JV4">
        <v>0.8712995</v>
      </c>
      <c r="JW4">
        <v>12.40062</v>
      </c>
      <c r="JX4" s="1">
        <v>1.51614E-20</v>
      </c>
      <c r="JY4" s="1">
        <v>1.082942E-17</v>
      </c>
      <c r="JZ4">
        <v>0.87129990000000002</v>
      </c>
      <c r="KA4">
        <v>12.478719999999999</v>
      </c>
      <c r="KB4" s="1">
        <v>1.4587120000000001E-20</v>
      </c>
      <c r="KC4" s="1">
        <v>1.0417889999999999E-17</v>
      </c>
      <c r="KD4">
        <v>0.87129590000000001</v>
      </c>
      <c r="KE4">
        <v>12.59714</v>
      </c>
      <c r="KF4" s="1">
        <v>1.4038660000000001E-20</v>
      </c>
      <c r="KG4" s="1">
        <v>1.002496E-17</v>
      </c>
      <c r="KH4">
        <v>0.87129590000000001</v>
      </c>
      <c r="KI4">
        <v>12.598979999999999</v>
      </c>
      <c r="KJ4" s="1">
        <v>1.352271E-20</v>
      </c>
      <c r="KK4" s="1">
        <v>9.653813E-18</v>
      </c>
      <c r="KL4">
        <v>0.87129990000000002</v>
      </c>
      <c r="KM4">
        <v>12.632020000000001</v>
      </c>
      <c r="KN4" s="1">
        <v>1.301578E-20</v>
      </c>
      <c r="KO4" s="1">
        <v>9.2900879999999993E-18</v>
      </c>
      <c r="KP4">
        <v>0.87130110000000005</v>
      </c>
      <c r="KQ4">
        <v>12.58137</v>
      </c>
      <c r="KR4" s="1">
        <v>1.255536E-20</v>
      </c>
      <c r="KS4" s="1">
        <v>8.9591220000000004E-18</v>
      </c>
      <c r="KT4">
        <v>0.87129540000000005</v>
      </c>
      <c r="KU4">
        <v>12.45722</v>
      </c>
      <c r="KV4" s="1">
        <v>1.209883E-20</v>
      </c>
      <c r="KW4" s="1">
        <v>8.6320060000000001E-18</v>
      </c>
      <c r="KX4">
        <v>0.87129590000000001</v>
      </c>
      <c r="KY4">
        <v>12.437110000000001</v>
      </c>
      <c r="KZ4" s="1">
        <v>1.168461E-20</v>
      </c>
      <c r="LA4" s="1">
        <v>8.3347170000000002E-18</v>
      </c>
      <c r="LB4">
        <v>0.87130560000000001</v>
      </c>
      <c r="LC4">
        <v>12.460610000000001</v>
      </c>
      <c r="LD4" s="1">
        <v>1.126802E-20</v>
      </c>
      <c r="LE4" s="1">
        <v>8.0356290000000003E-18</v>
      </c>
      <c r="LF4">
        <v>0.8713012</v>
      </c>
      <c r="LG4">
        <v>12.549899999999999</v>
      </c>
      <c r="LH4" s="1">
        <v>1.0866869999999999E-20</v>
      </c>
      <c r="LI4" s="1">
        <v>7.7475590000000003E-18</v>
      </c>
      <c r="LJ4">
        <v>0.87129540000000005</v>
      </c>
      <c r="LK4">
        <v>12.66822</v>
      </c>
      <c r="LL4" s="1">
        <v>1.050054E-20</v>
      </c>
      <c r="LM4" s="1">
        <v>7.4851560000000007E-18</v>
      </c>
      <c r="LN4">
        <v>0.87129999999999996</v>
      </c>
      <c r="LO4">
        <v>12.73198</v>
      </c>
      <c r="LP4" s="1">
        <v>1.0143560000000001E-20</v>
      </c>
      <c r="LQ4" s="1">
        <v>7.2292319999999998E-18</v>
      </c>
      <c r="LR4">
        <v>0.87129579999999995</v>
      </c>
      <c r="LS4">
        <v>12.747909999999999</v>
      </c>
      <c r="LT4" s="1">
        <v>9.7852089999999994E-21</v>
      </c>
      <c r="LU4" s="1">
        <v>6.9727740000000007E-18</v>
      </c>
      <c r="LV4">
        <v>0.87129719999999999</v>
      </c>
      <c r="LW4">
        <v>12.67573</v>
      </c>
      <c r="LX4" s="1">
        <v>9.4618029999999997E-21</v>
      </c>
      <c r="LY4" s="1">
        <v>6.7405840000000003E-18</v>
      </c>
      <c r="LZ4">
        <v>0.87129570000000001</v>
      </c>
      <c r="MA4">
        <v>12.493230000000001</v>
      </c>
      <c r="MB4" s="1">
        <v>9.1282730000000005E-21</v>
      </c>
      <c r="MC4" s="1">
        <v>6.510677E-18</v>
      </c>
      <c r="MD4">
        <v>0.87129579999999995</v>
      </c>
      <c r="ME4">
        <v>12.476139999999999</v>
      </c>
      <c r="MF4" s="1">
        <v>8.7554600000000004E-21</v>
      </c>
      <c r="MG4" s="1">
        <v>6.265106E-18</v>
      </c>
      <c r="MH4">
        <v>0.87129990000000002</v>
      </c>
      <c r="MI4">
        <v>12.495039999999999</v>
      </c>
      <c r="MJ4" s="1">
        <v>8.3716429999999996E-21</v>
      </c>
      <c r="MK4" s="1">
        <v>6.0094640000000001E-18</v>
      </c>
      <c r="ML4">
        <v>0.87129990000000002</v>
      </c>
      <c r="MM4">
        <v>12.55838</v>
      </c>
      <c r="MN4" s="1">
        <v>8.0314650000000005E-21</v>
      </c>
      <c r="MO4" s="1">
        <v>5.7825150000000002E-18</v>
      </c>
      <c r="MP4">
        <v>0.87129959999999995</v>
      </c>
      <c r="MQ4">
        <v>12.708410000000001</v>
      </c>
      <c r="MR4" s="1">
        <v>7.6756860000000002E-21</v>
      </c>
      <c r="MS4" s="1">
        <v>5.5420449999999998E-18</v>
      </c>
      <c r="MT4">
        <v>0.87129990000000002</v>
      </c>
      <c r="MU4">
        <v>12.604179999999999</v>
      </c>
      <c r="MV4" s="1">
        <v>7.3551140000000002E-21</v>
      </c>
      <c r="MW4" s="1">
        <v>5.3255340000000002E-18</v>
      </c>
      <c r="MX4">
        <v>0.8713014</v>
      </c>
      <c r="MY4">
        <v>12.64256</v>
      </c>
      <c r="MZ4" s="1">
        <v>7.0580159999999994E-21</v>
      </c>
      <c r="NA4" s="1">
        <v>5.1234319999999998E-18</v>
      </c>
      <c r="NB4">
        <v>0.87129970000000001</v>
      </c>
      <c r="NC4">
        <v>12.622059999999999</v>
      </c>
      <c r="ND4" s="1">
        <v>6.7768310000000006E-21</v>
      </c>
      <c r="NE4" s="1">
        <v>4.9314759999999997E-18</v>
      </c>
      <c r="NF4">
        <v>0.87129990000000002</v>
      </c>
      <c r="NG4">
        <v>12.577120000000001</v>
      </c>
      <c r="NH4" s="1">
        <v>6.506124E-21</v>
      </c>
      <c r="NI4" s="1">
        <v>4.7456810000000001E-18</v>
      </c>
      <c r="NJ4">
        <v>0.8712955</v>
      </c>
      <c r="NK4">
        <v>12.562290000000001</v>
      </c>
      <c r="NL4" s="1">
        <v>6.2450640000000001E-21</v>
      </c>
      <c r="NM4" s="1">
        <v>4.5658859999999996E-18</v>
      </c>
      <c r="NN4">
        <v>0.8698941</v>
      </c>
      <c r="NO4">
        <v>12.56545</v>
      </c>
      <c r="NP4" s="1">
        <v>6.0436970000000002E-21</v>
      </c>
      <c r="NQ4" s="1">
        <v>4.4338609999999997E-18</v>
      </c>
      <c r="NR4">
        <v>0.86847010000000002</v>
      </c>
      <c r="NS4">
        <v>12.650040000000001</v>
      </c>
      <c r="NT4" s="1">
        <v>6.0076730000000001E-21</v>
      </c>
      <c r="NU4" s="1">
        <v>4.4222960000000004E-18</v>
      </c>
      <c r="NV4">
        <v>0.86706850000000002</v>
      </c>
      <c r="NW4">
        <v>12.80279</v>
      </c>
      <c r="NX4" s="1">
        <v>6.3122359999999998E-21</v>
      </c>
      <c r="NY4" s="1">
        <v>4.6609430000000002E-18</v>
      </c>
      <c r="NZ4">
        <v>0.86562870000000003</v>
      </c>
      <c r="OA4">
        <v>12.86748</v>
      </c>
      <c r="OB4" s="1">
        <v>6.6300639999999996E-21</v>
      </c>
      <c r="OC4" s="1">
        <v>4.9078380000000001E-18</v>
      </c>
      <c r="OD4">
        <v>0.86423510000000003</v>
      </c>
      <c r="OE4">
        <v>12.8767</v>
      </c>
      <c r="OF4" s="1">
        <v>6.770695E-21</v>
      </c>
      <c r="OG4" s="1">
        <v>5.0242720000000001E-18</v>
      </c>
      <c r="OH4">
        <v>0.86283620000000005</v>
      </c>
      <c r="OI4">
        <v>12.793799999999999</v>
      </c>
      <c r="OJ4" s="1">
        <v>6.7747949999999999E-21</v>
      </c>
      <c r="OK4" s="1">
        <v>5.0391510000000002E-18</v>
      </c>
    </row>
    <row r="5" spans="1:401" x14ac:dyDescent="0.35">
      <c r="A5">
        <v>5</v>
      </c>
      <c r="B5" t="s">
        <v>4</v>
      </c>
      <c r="C5" t="s">
        <v>5</v>
      </c>
      <c r="D5" t="s">
        <v>9</v>
      </c>
      <c r="E5">
        <v>654.51840000000004</v>
      </c>
      <c r="F5">
        <v>0.69698649999999995</v>
      </c>
      <c r="G5">
        <v>15.160489999999999</v>
      </c>
      <c r="H5" s="1">
        <v>2.2338940000000001E-9</v>
      </c>
      <c r="I5" s="1">
        <v>8.0569699999999999E-7</v>
      </c>
      <c r="J5">
        <v>0.69562970000000002</v>
      </c>
      <c r="K5">
        <v>15.071580000000001</v>
      </c>
      <c r="L5" s="1">
        <v>1.1271210000000001E-11</v>
      </c>
      <c r="M5" s="1">
        <v>4.0465119999999997E-9</v>
      </c>
      <c r="N5">
        <v>0.69421920000000004</v>
      </c>
      <c r="O5">
        <v>15.015029999999999</v>
      </c>
      <c r="P5" s="1">
        <v>4.8530029999999997E-14</v>
      </c>
      <c r="Q5" s="1">
        <v>1.743503E-11</v>
      </c>
      <c r="R5">
        <v>0.69281769999999998</v>
      </c>
      <c r="S5">
        <v>14.792809999999999</v>
      </c>
      <c r="T5" s="1">
        <v>1.9643519999999999E-16</v>
      </c>
      <c r="U5" s="1">
        <v>7.070311E-14</v>
      </c>
      <c r="V5">
        <v>0.69142389999999998</v>
      </c>
      <c r="W5">
        <v>14.70707</v>
      </c>
      <c r="X5" s="1">
        <v>7.933616E-19</v>
      </c>
      <c r="Y5" s="1">
        <v>2.8757680000000002E-16</v>
      </c>
      <c r="Z5">
        <v>0.69472089999999997</v>
      </c>
      <c r="AA5">
        <v>14.49502</v>
      </c>
      <c r="AB5" s="1">
        <v>3.8637969999999999E-20</v>
      </c>
      <c r="AC5" s="1">
        <v>1.6130230000000001E-17</v>
      </c>
      <c r="AD5">
        <v>0.70131319999999997</v>
      </c>
      <c r="AE5">
        <v>14.165979999999999</v>
      </c>
      <c r="AF5" s="1">
        <v>6.5004889999999994E-20</v>
      </c>
      <c r="AG5" s="1">
        <v>2.7832039999999997E-17</v>
      </c>
      <c r="AH5">
        <v>0.70901040000000004</v>
      </c>
      <c r="AI5">
        <v>13.98621</v>
      </c>
      <c r="AJ5" s="1">
        <v>1.1908279999999999E-19</v>
      </c>
      <c r="AK5" s="1">
        <v>5.1366979999999998E-17</v>
      </c>
      <c r="AL5">
        <v>0.71744629999999998</v>
      </c>
      <c r="AM5">
        <v>13.66738</v>
      </c>
      <c r="AN5" s="1">
        <v>1.7611909999999999E-19</v>
      </c>
      <c r="AO5" s="1">
        <v>7.6576129999999998E-17</v>
      </c>
      <c r="AP5">
        <v>0.72690849999999996</v>
      </c>
      <c r="AQ5">
        <v>13.33042</v>
      </c>
      <c r="AR5" s="1">
        <v>2.3296329999999998E-19</v>
      </c>
      <c r="AS5" s="1">
        <v>1.02391E-16</v>
      </c>
      <c r="AT5">
        <v>0.73741520000000005</v>
      </c>
      <c r="AU5">
        <v>12.93933</v>
      </c>
      <c r="AV5" s="1">
        <v>2.9166799999999998E-19</v>
      </c>
      <c r="AW5" s="1">
        <v>1.2979520000000001E-16</v>
      </c>
      <c r="AX5">
        <v>0.74873749999999994</v>
      </c>
      <c r="AY5">
        <v>12.501329999999999</v>
      </c>
      <c r="AZ5" s="1">
        <v>3.5583090000000002E-19</v>
      </c>
      <c r="BA5" s="1">
        <v>1.605817E-16</v>
      </c>
      <c r="BB5">
        <v>0.7618125</v>
      </c>
      <c r="BC5">
        <v>12.145799999999999</v>
      </c>
      <c r="BD5" s="1">
        <v>4.2714380000000001E-19</v>
      </c>
      <c r="BE5" s="1">
        <v>1.9577870000000001E-16</v>
      </c>
      <c r="BF5">
        <v>0.77594949999999996</v>
      </c>
      <c r="BG5">
        <v>12.02552</v>
      </c>
      <c r="BH5" s="1">
        <v>5.0470779999999999E-19</v>
      </c>
      <c r="BI5" s="1">
        <v>2.3534639999999998E-16</v>
      </c>
      <c r="BJ5">
        <v>0.79119209999999995</v>
      </c>
      <c r="BK5">
        <v>12.129569999999999</v>
      </c>
      <c r="BL5" s="1">
        <v>5.8996280000000004E-19</v>
      </c>
      <c r="BM5" s="1">
        <v>2.8044940000000001E-16</v>
      </c>
      <c r="BN5">
        <v>0.80766870000000002</v>
      </c>
      <c r="BO5">
        <v>12.22129</v>
      </c>
      <c r="BP5" s="1">
        <v>6.8371560000000004E-19</v>
      </c>
      <c r="BQ5" s="1">
        <v>3.3194489999999998E-16</v>
      </c>
      <c r="BR5">
        <v>0.80421410000000004</v>
      </c>
      <c r="BS5">
        <v>12.13321</v>
      </c>
      <c r="BT5" s="1">
        <v>7.8263109999999999E-19</v>
      </c>
      <c r="BU5" s="1">
        <v>3.8315390000000001E-16</v>
      </c>
      <c r="BV5">
        <v>0.79527139999999996</v>
      </c>
      <c r="BW5">
        <v>12.112159999999999</v>
      </c>
      <c r="BX5" s="1">
        <v>8.8599389999999996E-19</v>
      </c>
      <c r="BY5" s="1">
        <v>4.3536560000000002E-16</v>
      </c>
      <c r="BZ5">
        <v>0.78613460000000002</v>
      </c>
      <c r="CA5">
        <v>12.1267</v>
      </c>
      <c r="CB5" s="1">
        <v>1.003471E-18</v>
      </c>
      <c r="CC5" s="1">
        <v>4.9498200000000004E-16</v>
      </c>
      <c r="CD5">
        <v>0.7769644</v>
      </c>
      <c r="CE5">
        <v>12.014530000000001</v>
      </c>
      <c r="CF5" s="1">
        <v>1.105827E-18</v>
      </c>
      <c r="CG5" s="1">
        <v>5.4745859999999998E-16</v>
      </c>
      <c r="CH5">
        <v>0.7678258</v>
      </c>
      <c r="CI5">
        <v>11.98105</v>
      </c>
      <c r="CJ5" s="1">
        <v>1.222945E-18</v>
      </c>
      <c r="CK5" s="1">
        <v>6.0755370000000001E-16</v>
      </c>
      <c r="CL5">
        <v>0.75901010000000002</v>
      </c>
      <c r="CM5">
        <v>12.008649999999999</v>
      </c>
      <c r="CN5" s="1">
        <v>1.344865E-18</v>
      </c>
      <c r="CO5" s="1">
        <v>6.7011429999999997E-16</v>
      </c>
      <c r="CP5">
        <v>0.75034789999999996</v>
      </c>
      <c r="CQ5">
        <v>12.123469999999999</v>
      </c>
      <c r="CR5" s="1">
        <v>1.4627879999999999E-18</v>
      </c>
      <c r="CS5" s="1">
        <v>7.3107560000000004E-16</v>
      </c>
      <c r="CT5">
        <v>0.74146630000000002</v>
      </c>
      <c r="CU5">
        <v>12.14653</v>
      </c>
      <c r="CV5" s="1">
        <v>1.5879739999999999E-18</v>
      </c>
      <c r="CW5" s="1">
        <v>7.9667860000000002E-16</v>
      </c>
      <c r="CX5">
        <v>0.73226139999999995</v>
      </c>
      <c r="CY5">
        <v>12.130739999999999</v>
      </c>
      <c r="CZ5" s="1">
        <v>1.7631840000000001E-18</v>
      </c>
      <c r="DA5" s="1">
        <v>8.8795850000000001E-16</v>
      </c>
      <c r="DB5">
        <v>0.72275500000000004</v>
      </c>
      <c r="DC5">
        <v>12.26986</v>
      </c>
      <c r="DD5" s="1">
        <v>2.0183259999999999E-18</v>
      </c>
      <c r="DE5" s="1">
        <v>1.0206120000000001E-15</v>
      </c>
      <c r="DF5">
        <v>0.7133138</v>
      </c>
      <c r="DG5">
        <v>12.22734</v>
      </c>
      <c r="DH5" s="1">
        <v>2.3026379999999999E-18</v>
      </c>
      <c r="DI5" s="1">
        <v>1.1686110000000001E-15</v>
      </c>
      <c r="DJ5">
        <v>0.70354070000000002</v>
      </c>
      <c r="DK5">
        <v>12.08122</v>
      </c>
      <c r="DL5" s="1">
        <v>2.6346800000000001E-18</v>
      </c>
      <c r="DM5" s="1">
        <v>1.342029E-15</v>
      </c>
      <c r="DN5">
        <v>0.69354700000000002</v>
      </c>
      <c r="DO5">
        <v>12.11059</v>
      </c>
      <c r="DP5" s="1">
        <v>2.9449480000000001E-18</v>
      </c>
      <c r="DQ5" s="1">
        <v>1.5057199999999999E-15</v>
      </c>
      <c r="DR5">
        <v>0.69349079999999996</v>
      </c>
      <c r="DS5">
        <v>12.157310000000001</v>
      </c>
      <c r="DT5" s="1">
        <v>3.0232929999999999E-18</v>
      </c>
      <c r="DU5" s="1">
        <v>1.535258E-15</v>
      </c>
      <c r="DV5">
        <v>0.69332309999999997</v>
      </c>
      <c r="DW5">
        <v>12.30917</v>
      </c>
      <c r="DX5" s="1">
        <v>2.6956099999999999E-18</v>
      </c>
      <c r="DY5" s="1">
        <v>1.359905E-15</v>
      </c>
      <c r="DZ5">
        <v>0.69280719999999996</v>
      </c>
      <c r="EA5">
        <v>12.47096</v>
      </c>
      <c r="EB5" s="1">
        <v>1.923543E-18</v>
      </c>
      <c r="EC5" s="1">
        <v>9.6497019999999994E-16</v>
      </c>
      <c r="ED5">
        <v>0.69212819999999997</v>
      </c>
      <c r="EE5">
        <v>12.48089</v>
      </c>
      <c r="EF5" s="1">
        <v>1.272698E-18</v>
      </c>
      <c r="EG5" s="1">
        <v>6.3704750000000002E-16</v>
      </c>
      <c r="EH5">
        <v>0.69142380000000003</v>
      </c>
      <c r="EI5">
        <v>12.48587</v>
      </c>
      <c r="EJ5" s="1">
        <v>8.9716579999999991E-19</v>
      </c>
      <c r="EK5" s="1">
        <v>4.4894369999999998E-16</v>
      </c>
      <c r="EL5">
        <v>0.69073490000000004</v>
      </c>
      <c r="EM5">
        <v>12.38993</v>
      </c>
      <c r="EN5" s="1">
        <v>7.0805540000000004E-19</v>
      </c>
      <c r="EO5" s="1">
        <v>3.541957E-16</v>
      </c>
      <c r="EP5">
        <v>0.69002909999999995</v>
      </c>
      <c r="EQ5">
        <v>12.15254</v>
      </c>
      <c r="ER5" s="1">
        <v>6.0565610000000002E-19</v>
      </c>
      <c r="ES5" s="1">
        <v>3.026552E-16</v>
      </c>
      <c r="ET5">
        <v>0.68931220000000004</v>
      </c>
      <c r="EU5">
        <v>12.17517</v>
      </c>
      <c r="EV5" s="1">
        <v>5.4600459999999997E-19</v>
      </c>
      <c r="EW5" s="1">
        <v>2.7241360000000002E-16</v>
      </c>
      <c r="EX5">
        <v>0.68935519999999995</v>
      </c>
      <c r="EY5">
        <v>12.20702</v>
      </c>
      <c r="EZ5" s="1">
        <v>5.0359109999999995E-19</v>
      </c>
      <c r="FA5" s="1">
        <v>2.50501E-16</v>
      </c>
      <c r="FB5">
        <v>0.68937579999999998</v>
      </c>
      <c r="FC5">
        <v>12.267390000000001</v>
      </c>
      <c r="FD5" s="1">
        <v>4.607079E-19</v>
      </c>
      <c r="FE5" s="1">
        <v>2.282892E-16</v>
      </c>
      <c r="FF5">
        <v>0.68940840000000003</v>
      </c>
      <c r="FG5">
        <v>12.43214</v>
      </c>
      <c r="FH5" s="1">
        <v>4.0377010000000001E-19</v>
      </c>
      <c r="FI5" s="1">
        <v>1.9936610000000001E-16</v>
      </c>
      <c r="FJ5">
        <v>0.68939790000000001</v>
      </c>
      <c r="FK5">
        <v>12.33198</v>
      </c>
      <c r="FL5" s="1">
        <v>3.5727939999999998E-19</v>
      </c>
      <c r="FM5" s="1">
        <v>1.7595239999999999E-16</v>
      </c>
      <c r="FN5">
        <v>0.68941249999999998</v>
      </c>
      <c r="FO5">
        <v>12.433590000000001</v>
      </c>
      <c r="FP5" s="1">
        <v>3.2567149999999998E-19</v>
      </c>
      <c r="FQ5" s="1">
        <v>1.599494E-16</v>
      </c>
      <c r="FR5">
        <v>0.68940199999999996</v>
      </c>
      <c r="FS5">
        <v>12.271190000000001</v>
      </c>
      <c r="FT5" s="1">
        <v>3.0373770000000002E-19</v>
      </c>
      <c r="FU5" s="1">
        <v>1.4874710000000001E-16</v>
      </c>
      <c r="FV5">
        <v>0.68939850000000003</v>
      </c>
      <c r="FW5">
        <v>12.227650000000001</v>
      </c>
      <c r="FX5" s="1">
        <v>2.8763020000000001E-19</v>
      </c>
      <c r="FY5" s="1">
        <v>1.4041249999999999E-16</v>
      </c>
      <c r="FZ5">
        <v>0.68939830000000002</v>
      </c>
      <c r="GA5">
        <v>12.218109999999999</v>
      </c>
      <c r="GB5" s="1">
        <v>2.736178E-19</v>
      </c>
      <c r="GC5" s="1">
        <v>1.3313719999999999E-16</v>
      </c>
      <c r="GD5">
        <v>0.6890001</v>
      </c>
      <c r="GE5">
        <v>12.24213</v>
      </c>
      <c r="GF5" s="1">
        <v>2.6234859999999998E-19</v>
      </c>
      <c r="GG5" s="1">
        <v>1.2728130000000001E-16</v>
      </c>
      <c r="GH5">
        <v>0.6886544</v>
      </c>
      <c r="GI5">
        <v>12.358560000000001</v>
      </c>
      <c r="GJ5" s="1">
        <v>2.5637720000000001E-19</v>
      </c>
      <c r="GK5" s="1">
        <v>1.240539E-16</v>
      </c>
      <c r="GL5">
        <v>0.68828109999999998</v>
      </c>
      <c r="GM5">
        <v>12.51233</v>
      </c>
      <c r="GN5" s="1">
        <v>2.5777459999999999E-19</v>
      </c>
      <c r="GO5" s="1">
        <v>1.243601E-16</v>
      </c>
      <c r="GP5">
        <v>0.68790879999999999</v>
      </c>
      <c r="GQ5">
        <v>12.581469999999999</v>
      </c>
      <c r="GR5" s="1">
        <v>2.5882250000000001E-19</v>
      </c>
      <c r="GS5" s="1">
        <v>1.2442199999999999E-16</v>
      </c>
      <c r="GT5">
        <v>0.68755160000000004</v>
      </c>
      <c r="GU5">
        <v>12.606</v>
      </c>
      <c r="GV5" s="1">
        <v>2.56039E-19</v>
      </c>
      <c r="GW5" s="1">
        <v>1.2264220000000001E-16</v>
      </c>
      <c r="GX5">
        <v>0.68719669999999999</v>
      </c>
      <c r="GY5">
        <v>12.5793</v>
      </c>
      <c r="GZ5" s="1">
        <v>2.5051700000000002E-19</v>
      </c>
      <c r="HA5" s="1">
        <v>1.196325E-16</v>
      </c>
      <c r="HB5">
        <v>0.68683280000000002</v>
      </c>
      <c r="HC5">
        <v>12.330450000000001</v>
      </c>
      <c r="HD5" s="1">
        <v>2.439382E-19</v>
      </c>
      <c r="HE5" s="1">
        <v>1.1618430000000001E-16</v>
      </c>
      <c r="HF5">
        <v>0.68646850000000004</v>
      </c>
      <c r="HG5">
        <v>12.24488</v>
      </c>
      <c r="HH5" s="1">
        <v>2.3676810000000002E-19</v>
      </c>
      <c r="HI5" s="1">
        <v>1.125085E-16</v>
      </c>
      <c r="HJ5">
        <v>0.68611029999999995</v>
      </c>
      <c r="HK5">
        <v>12.260429999999999</v>
      </c>
      <c r="HL5" s="1">
        <v>2.295984E-19</v>
      </c>
      <c r="HM5" s="1">
        <v>1.088769E-16</v>
      </c>
      <c r="HN5">
        <v>0.68572840000000002</v>
      </c>
      <c r="HO5">
        <v>12.33257</v>
      </c>
      <c r="HP5" s="1">
        <v>2.2209139999999999E-19</v>
      </c>
      <c r="HQ5" s="1">
        <v>1.051445E-16</v>
      </c>
      <c r="HR5">
        <v>0.68535619999999997</v>
      </c>
      <c r="HS5">
        <v>12.456810000000001</v>
      </c>
      <c r="HT5" s="1">
        <v>2.15084E-19</v>
      </c>
      <c r="HU5" s="1">
        <v>1.016792E-16</v>
      </c>
      <c r="HV5">
        <v>0.68499569999999999</v>
      </c>
      <c r="HW5">
        <v>12.62668</v>
      </c>
      <c r="HX5" s="1">
        <v>2.0793889999999999E-19</v>
      </c>
      <c r="HY5" s="1">
        <v>9.8185699999999997E-17</v>
      </c>
      <c r="HZ5">
        <v>0.68465290000000001</v>
      </c>
      <c r="IA5">
        <v>12.67135</v>
      </c>
      <c r="IB5" s="1">
        <v>2.011079E-19</v>
      </c>
      <c r="IC5" s="1">
        <v>9.4870629999999999E-17</v>
      </c>
      <c r="ID5">
        <v>0.68425769999999997</v>
      </c>
      <c r="IE5">
        <v>12.635529999999999</v>
      </c>
      <c r="IF5" s="1">
        <v>1.9466809999999999E-19</v>
      </c>
      <c r="IG5" s="1">
        <v>9.1769630000000003E-17</v>
      </c>
      <c r="IH5">
        <v>0.68389739999999999</v>
      </c>
      <c r="II5">
        <v>12.36992</v>
      </c>
      <c r="IJ5" s="1">
        <v>1.882479E-19</v>
      </c>
      <c r="IK5" s="1">
        <v>8.8699759999999998E-17</v>
      </c>
      <c r="IL5">
        <v>0.68353410000000003</v>
      </c>
      <c r="IM5">
        <v>12.30803</v>
      </c>
      <c r="IN5" s="1">
        <v>1.820739E-19</v>
      </c>
      <c r="IO5" s="1">
        <v>8.5761540000000006E-17</v>
      </c>
      <c r="IP5">
        <v>0.68354990000000004</v>
      </c>
      <c r="IQ5">
        <v>12.329140000000001</v>
      </c>
      <c r="IR5" s="1">
        <v>1.7546420000000001E-19</v>
      </c>
      <c r="IS5" s="1">
        <v>8.2584829999999996E-17</v>
      </c>
      <c r="IT5">
        <v>0.68356589999999995</v>
      </c>
      <c r="IU5">
        <v>12.467639999999999</v>
      </c>
      <c r="IV5" s="1">
        <v>1.6665739999999999E-19</v>
      </c>
      <c r="IW5" s="1">
        <v>7.8365189999999995E-17</v>
      </c>
      <c r="IX5">
        <v>0.68355969999999999</v>
      </c>
      <c r="IY5">
        <v>12.67235</v>
      </c>
      <c r="IZ5" s="1">
        <v>1.5377290000000001E-19</v>
      </c>
      <c r="JA5" s="1">
        <v>7.2269020000000005E-17</v>
      </c>
      <c r="JB5">
        <v>0.6835523</v>
      </c>
      <c r="JC5">
        <v>12.727410000000001</v>
      </c>
      <c r="JD5" s="1">
        <v>1.4261459999999999E-19</v>
      </c>
      <c r="JE5" s="1">
        <v>6.7022829999999998E-17</v>
      </c>
      <c r="JF5">
        <v>0.68356110000000003</v>
      </c>
      <c r="JG5">
        <v>12.69351</v>
      </c>
      <c r="JH5" s="1">
        <v>1.3410219999999999E-19</v>
      </c>
      <c r="JI5" s="1">
        <v>6.3023550000000001E-17</v>
      </c>
      <c r="JJ5">
        <v>0.68355489999999997</v>
      </c>
      <c r="JK5">
        <v>12.56329</v>
      </c>
      <c r="JL5" s="1">
        <v>1.275158E-19</v>
      </c>
      <c r="JM5" s="1">
        <v>5.9932439999999999E-17</v>
      </c>
      <c r="JN5">
        <v>0.683558</v>
      </c>
      <c r="JO5">
        <v>12.43186</v>
      </c>
      <c r="JP5" s="1">
        <v>1.21926E-19</v>
      </c>
      <c r="JQ5" s="1">
        <v>5.7295639999999998E-17</v>
      </c>
      <c r="JR5">
        <v>0.68355449999999995</v>
      </c>
      <c r="JS5">
        <v>12.40654</v>
      </c>
      <c r="JT5" s="1">
        <v>1.170434E-19</v>
      </c>
      <c r="JU5" s="1">
        <v>5.4994680000000003E-17</v>
      </c>
      <c r="JV5">
        <v>0.68356039999999996</v>
      </c>
      <c r="JW5">
        <v>12.42118</v>
      </c>
      <c r="JX5" s="1">
        <v>1.1251180000000001E-19</v>
      </c>
      <c r="JY5" s="1">
        <v>5.2854940000000003E-17</v>
      </c>
      <c r="JZ5">
        <v>0.68356039999999996</v>
      </c>
      <c r="KA5">
        <v>12.52435</v>
      </c>
      <c r="KB5" s="1">
        <v>1.082562E-19</v>
      </c>
      <c r="KC5" s="1">
        <v>5.0849970000000002E-17</v>
      </c>
      <c r="KD5">
        <v>0.6835523</v>
      </c>
      <c r="KE5">
        <v>12.704639999999999</v>
      </c>
      <c r="KF5" s="1">
        <v>1.041799E-19</v>
      </c>
      <c r="KG5" s="1">
        <v>4.8928849999999998E-17</v>
      </c>
      <c r="KH5">
        <v>0.6835523</v>
      </c>
      <c r="KI5">
        <v>12.70078</v>
      </c>
      <c r="KJ5" s="1">
        <v>1.003561E-19</v>
      </c>
      <c r="KK5" s="1">
        <v>4.712015E-17</v>
      </c>
      <c r="KL5">
        <v>0.68356090000000003</v>
      </c>
      <c r="KM5">
        <v>12.74531</v>
      </c>
      <c r="KN5" s="1">
        <v>9.6593639999999999E-20</v>
      </c>
      <c r="KO5" s="1">
        <v>4.5343280000000002E-17</v>
      </c>
      <c r="KP5">
        <v>0.68355410000000005</v>
      </c>
      <c r="KQ5">
        <v>12.67343</v>
      </c>
      <c r="KR5" s="1">
        <v>9.317396E-20</v>
      </c>
      <c r="KS5" s="1">
        <v>4.3727529999999999E-17</v>
      </c>
      <c r="KT5">
        <v>0.68355100000000002</v>
      </c>
      <c r="KU5">
        <v>12.48856</v>
      </c>
      <c r="KV5" s="1">
        <v>8.9794600000000001E-20</v>
      </c>
      <c r="KW5" s="1">
        <v>4.2135959999999999E-17</v>
      </c>
      <c r="KX5">
        <v>0.6835523</v>
      </c>
      <c r="KY5">
        <v>12.45078</v>
      </c>
      <c r="KZ5" s="1">
        <v>8.6723060000000001E-20</v>
      </c>
      <c r="LA5" s="1">
        <v>4.0686090000000003E-17</v>
      </c>
      <c r="LB5">
        <v>0.68356439999999996</v>
      </c>
      <c r="LC5">
        <v>12.48105</v>
      </c>
      <c r="LD5" s="1">
        <v>8.3627929999999994E-20</v>
      </c>
      <c r="LE5" s="1">
        <v>3.9224880000000002E-17</v>
      </c>
      <c r="LF5">
        <v>0.6835639</v>
      </c>
      <c r="LG5">
        <v>12.599819999999999</v>
      </c>
      <c r="LH5" s="1">
        <v>8.0653079999999998E-20</v>
      </c>
      <c r="LI5" s="1">
        <v>3.7819360000000002E-17</v>
      </c>
      <c r="LJ5">
        <v>0.68355100000000002</v>
      </c>
      <c r="LK5">
        <v>12.77998</v>
      </c>
      <c r="LL5" s="1">
        <v>7.7943040000000005E-20</v>
      </c>
      <c r="LM5" s="1">
        <v>3.6543799999999998E-17</v>
      </c>
      <c r="LN5">
        <v>0.68356130000000004</v>
      </c>
      <c r="LO5">
        <v>12.869859999999999</v>
      </c>
      <c r="LP5" s="1">
        <v>7.5280199999999994E-20</v>
      </c>
      <c r="LQ5" s="1">
        <v>3.5286359999999998E-17</v>
      </c>
      <c r="LR5">
        <v>0.68355180000000004</v>
      </c>
      <c r="LS5">
        <v>12.890890000000001</v>
      </c>
      <c r="LT5" s="1">
        <v>7.2635929999999997E-20</v>
      </c>
      <c r="LU5" s="1">
        <v>3.4043879999999999E-17</v>
      </c>
      <c r="LV5">
        <v>0.68355509999999997</v>
      </c>
      <c r="LW5">
        <v>12.78406</v>
      </c>
      <c r="LX5" s="1">
        <v>7.022707E-20</v>
      </c>
      <c r="LY5" s="1">
        <v>3.2905299999999997E-17</v>
      </c>
      <c r="LZ5">
        <v>0.68355180000000004</v>
      </c>
      <c r="MA5">
        <v>12.514379999999999</v>
      </c>
      <c r="MB5" s="1">
        <v>6.7756170000000004E-20</v>
      </c>
      <c r="MC5" s="1">
        <v>3.1784860000000002E-17</v>
      </c>
      <c r="MD5">
        <v>0.6835521</v>
      </c>
      <c r="ME5">
        <v>12.481350000000001</v>
      </c>
      <c r="MF5" s="1">
        <v>6.4965909999999994E-20</v>
      </c>
      <c r="MG5" s="1">
        <v>3.057265E-17</v>
      </c>
      <c r="MH5">
        <v>0.68356079999999997</v>
      </c>
      <c r="MI5">
        <v>12.503690000000001</v>
      </c>
      <c r="MJ5" s="1">
        <v>6.2123179999999998E-20</v>
      </c>
      <c r="MK5" s="1">
        <v>2.932908E-17</v>
      </c>
      <c r="ML5">
        <v>0.68356079999999997</v>
      </c>
      <c r="MM5">
        <v>12.585839999999999</v>
      </c>
      <c r="MN5" s="1">
        <v>5.9601469999999996E-20</v>
      </c>
      <c r="MO5" s="1">
        <v>2.8222879999999998E-17</v>
      </c>
      <c r="MP5">
        <v>0.68356030000000001</v>
      </c>
      <c r="MQ5">
        <v>12.808249999999999</v>
      </c>
      <c r="MR5" s="1">
        <v>5.6956349999999999E-20</v>
      </c>
      <c r="MS5" s="1">
        <v>2.7046649999999999E-17</v>
      </c>
      <c r="MT5">
        <v>0.68356079999999997</v>
      </c>
      <c r="MU5">
        <v>12.666090000000001</v>
      </c>
      <c r="MV5" s="1">
        <v>5.4587409999999998E-20</v>
      </c>
      <c r="MW5" s="1">
        <v>2.599584E-17</v>
      </c>
      <c r="MX5">
        <v>0.68356479999999997</v>
      </c>
      <c r="MY5">
        <v>12.71599</v>
      </c>
      <c r="MZ5" s="1">
        <v>5.2378639999999999E-20</v>
      </c>
      <c r="NA5" s="1">
        <v>2.500693E-17</v>
      </c>
      <c r="NB5">
        <v>0.68356110000000003</v>
      </c>
      <c r="NC5">
        <v>12.66527</v>
      </c>
      <c r="ND5" s="1">
        <v>5.0295860000000001E-20</v>
      </c>
      <c r="NE5" s="1">
        <v>2.4071779999999999E-17</v>
      </c>
      <c r="NF5">
        <v>0.68356079999999997</v>
      </c>
      <c r="NG5">
        <v>12.607390000000001</v>
      </c>
      <c r="NH5" s="1">
        <v>4.8283049999999998E-20</v>
      </c>
      <c r="NI5" s="1">
        <v>2.3162750000000001E-17</v>
      </c>
      <c r="NJ5">
        <v>0.68355120000000003</v>
      </c>
      <c r="NK5">
        <v>12.578239999999999</v>
      </c>
      <c r="NL5" s="1">
        <v>4.634897E-20</v>
      </c>
      <c r="NM5" s="1">
        <v>2.2287989999999999E-17</v>
      </c>
      <c r="NN5">
        <v>0.68279120000000004</v>
      </c>
      <c r="NO5">
        <v>12.57949</v>
      </c>
      <c r="NP5" s="1">
        <v>4.4826659999999999E-20</v>
      </c>
      <c r="NQ5" s="1">
        <v>2.1621049999999999E-17</v>
      </c>
      <c r="NR5">
        <v>0.68202790000000002</v>
      </c>
      <c r="NS5">
        <v>12.69318</v>
      </c>
      <c r="NT5" s="1">
        <v>4.4585840000000002E-20</v>
      </c>
      <c r="NU5" s="1">
        <v>2.1581839999999999E-17</v>
      </c>
      <c r="NV5">
        <v>0.6812897</v>
      </c>
      <c r="NW5">
        <v>12.9186</v>
      </c>
      <c r="NX5" s="1">
        <v>4.6847439999999998E-20</v>
      </c>
      <c r="NY5" s="1">
        <v>2.2748739999999999E-17</v>
      </c>
      <c r="NZ5">
        <v>0.68051530000000005</v>
      </c>
      <c r="OA5">
        <v>13.01694</v>
      </c>
      <c r="OB5" s="1">
        <v>4.9065840000000003E-20</v>
      </c>
      <c r="OC5" s="1">
        <v>2.386947E-17</v>
      </c>
      <c r="OD5">
        <v>0.67973410000000001</v>
      </c>
      <c r="OE5">
        <v>13.02877</v>
      </c>
      <c r="OF5" s="1">
        <v>4.9961269999999997E-20</v>
      </c>
      <c r="OG5" s="1">
        <v>2.434995E-17</v>
      </c>
      <c r="OH5">
        <v>0.67902580000000001</v>
      </c>
      <c r="OI5">
        <v>12.906639999999999</v>
      </c>
      <c r="OJ5" s="1">
        <v>4.9878369999999998E-20</v>
      </c>
      <c r="OK5" s="1">
        <v>2.4356989999999999E-17</v>
      </c>
    </row>
    <row r="6" spans="1:401" x14ac:dyDescent="0.35">
      <c r="A6">
        <v>6</v>
      </c>
      <c r="B6" t="s">
        <v>4</v>
      </c>
      <c r="C6" t="s">
        <v>5</v>
      </c>
      <c r="D6" t="s">
        <v>10</v>
      </c>
      <c r="E6">
        <v>629.23220000000003</v>
      </c>
      <c r="F6">
        <v>1.233889</v>
      </c>
      <c r="G6">
        <v>15.213419999999999</v>
      </c>
      <c r="H6" s="1">
        <v>3.688233E-7</v>
      </c>
      <c r="I6" s="1">
        <v>1.7627189999999999E-4</v>
      </c>
      <c r="J6">
        <v>1.2297849999999999</v>
      </c>
      <c r="K6">
        <v>15.121130000000001</v>
      </c>
      <c r="L6" s="1">
        <v>1.097293E-9</v>
      </c>
      <c r="M6" s="1">
        <v>5.2285480000000005E-7</v>
      </c>
      <c r="N6">
        <v>1.225665</v>
      </c>
      <c r="O6">
        <v>15.073869999999999</v>
      </c>
      <c r="P6" s="1">
        <v>3.346216E-12</v>
      </c>
      <c r="Q6" s="1">
        <v>1.593233E-9</v>
      </c>
      <c r="R6">
        <v>1.2215510000000001</v>
      </c>
      <c r="S6">
        <v>14.819990000000001</v>
      </c>
      <c r="T6" s="1">
        <v>1.0560149999999999E-14</v>
      </c>
      <c r="U6" s="1">
        <v>5.017964E-12</v>
      </c>
      <c r="V6">
        <v>1.2174069999999999</v>
      </c>
      <c r="W6">
        <v>14.717549999999999</v>
      </c>
      <c r="X6" s="1">
        <v>3.6192349999999998E-17</v>
      </c>
      <c r="Y6" s="1">
        <v>1.7185239999999999E-14</v>
      </c>
      <c r="Z6">
        <v>1.2052769999999999</v>
      </c>
      <c r="AA6">
        <v>14.52689</v>
      </c>
      <c r="AB6" s="1">
        <v>2.4661060000000001E-18</v>
      </c>
      <c r="AC6" s="1">
        <v>1.1961259999999999E-15</v>
      </c>
      <c r="AD6">
        <v>1.193327</v>
      </c>
      <c r="AE6">
        <v>14.198560000000001</v>
      </c>
      <c r="AF6" s="1">
        <v>3.323377E-18</v>
      </c>
      <c r="AG6" s="1">
        <v>1.6309219999999999E-15</v>
      </c>
      <c r="AH6">
        <v>1.18181</v>
      </c>
      <c r="AI6">
        <v>14.07164</v>
      </c>
      <c r="AJ6" s="1">
        <v>4.8477699999999997E-18</v>
      </c>
      <c r="AK6" s="1">
        <v>2.403264E-15</v>
      </c>
      <c r="AL6">
        <v>1.1699889999999999</v>
      </c>
      <c r="AM6">
        <v>13.762549999999999</v>
      </c>
      <c r="AN6" s="1">
        <v>5.9326270000000002E-18</v>
      </c>
      <c r="AO6" s="1">
        <v>2.9715340000000001E-15</v>
      </c>
      <c r="AP6">
        <v>1.158334</v>
      </c>
      <c r="AQ6">
        <v>13.43558</v>
      </c>
      <c r="AR6" s="1">
        <v>6.7796210000000003E-18</v>
      </c>
      <c r="AS6" s="1">
        <v>3.4325929999999999E-15</v>
      </c>
      <c r="AT6">
        <v>1.14666</v>
      </c>
      <c r="AU6">
        <v>13.034689999999999</v>
      </c>
      <c r="AV6" s="1">
        <v>7.5194389999999997E-18</v>
      </c>
      <c r="AW6" s="1">
        <v>3.8504620000000003E-15</v>
      </c>
      <c r="AX6">
        <v>1.134647</v>
      </c>
      <c r="AY6">
        <v>12.56842</v>
      </c>
      <c r="AZ6" s="1">
        <v>8.2666109999999996E-18</v>
      </c>
      <c r="BA6" s="1">
        <v>4.2833870000000001E-15</v>
      </c>
      <c r="BB6">
        <v>1.1225179999999999</v>
      </c>
      <c r="BC6">
        <v>12.20914</v>
      </c>
      <c r="BD6" s="1">
        <v>9.0667710000000005E-18</v>
      </c>
      <c r="BE6" s="1">
        <v>4.7585599999999998E-15</v>
      </c>
      <c r="BF6">
        <v>1.110015</v>
      </c>
      <c r="BG6">
        <v>12.05509</v>
      </c>
      <c r="BH6" s="1">
        <v>9.8936010000000005E-18</v>
      </c>
      <c r="BI6" s="1">
        <v>5.26281E-15</v>
      </c>
      <c r="BJ6">
        <v>1.097146</v>
      </c>
      <c r="BK6">
        <v>12.18332</v>
      </c>
      <c r="BL6" s="1">
        <v>1.0791049999999999E-17</v>
      </c>
      <c r="BM6" s="1">
        <v>5.8223839999999998E-15</v>
      </c>
      <c r="BN6">
        <v>1.0839319999999999</v>
      </c>
      <c r="BO6">
        <v>12.3249</v>
      </c>
      <c r="BP6" s="1">
        <v>1.175577E-17</v>
      </c>
      <c r="BQ6" s="1">
        <v>6.4369300000000003E-15</v>
      </c>
      <c r="BR6">
        <v>1.0715749999999999</v>
      </c>
      <c r="BS6">
        <v>12.22617</v>
      </c>
      <c r="BT6" s="1">
        <v>1.2642889999999999E-17</v>
      </c>
      <c r="BU6" s="1">
        <v>6.944539E-15</v>
      </c>
      <c r="BV6">
        <v>1.058039</v>
      </c>
      <c r="BW6">
        <v>12.200900000000001</v>
      </c>
      <c r="BX6" s="1">
        <v>1.3332790000000001E-17</v>
      </c>
      <c r="BY6" s="1">
        <v>7.3291480000000007E-15</v>
      </c>
      <c r="BZ6">
        <v>1.0441910000000001</v>
      </c>
      <c r="CA6">
        <v>12.21438</v>
      </c>
      <c r="CB6" s="1">
        <v>1.4088960000000001E-17</v>
      </c>
      <c r="CC6" s="1">
        <v>7.750062E-15</v>
      </c>
      <c r="CD6">
        <v>1.0305280000000001</v>
      </c>
      <c r="CE6">
        <v>12.057309999999999</v>
      </c>
      <c r="CF6" s="1">
        <v>1.455089E-17</v>
      </c>
      <c r="CG6" s="1">
        <v>8.0060200000000007E-15</v>
      </c>
      <c r="CH6">
        <v>1.0170349999999999</v>
      </c>
      <c r="CI6">
        <v>11.99865</v>
      </c>
      <c r="CJ6" s="1">
        <v>1.5152240000000001E-17</v>
      </c>
      <c r="CK6" s="1">
        <v>8.3383309999999998E-15</v>
      </c>
      <c r="CL6">
        <v>1.0039149999999999</v>
      </c>
      <c r="CM6">
        <v>12.031470000000001</v>
      </c>
      <c r="CN6" s="1">
        <v>1.5737989999999999E-17</v>
      </c>
      <c r="CO6" s="1">
        <v>8.6577770000000006E-15</v>
      </c>
      <c r="CP6">
        <v>0.99071830000000005</v>
      </c>
      <c r="CQ6">
        <v>12.183920000000001</v>
      </c>
      <c r="CR6" s="1">
        <v>1.6189880000000001E-17</v>
      </c>
      <c r="CS6" s="1">
        <v>8.9067220000000001E-15</v>
      </c>
      <c r="CT6">
        <v>0.97699800000000003</v>
      </c>
      <c r="CU6">
        <v>12.236890000000001</v>
      </c>
      <c r="CV6" s="1">
        <v>1.6669730000000001E-17</v>
      </c>
      <c r="CW6" s="1">
        <v>9.1776909999999993E-15</v>
      </c>
      <c r="CX6">
        <v>0.96280019999999999</v>
      </c>
      <c r="CY6">
        <v>12.19965</v>
      </c>
      <c r="CZ6" s="1">
        <v>1.754596E-17</v>
      </c>
      <c r="DA6" s="1">
        <v>9.6656320000000005E-15</v>
      </c>
      <c r="DB6">
        <v>0.9481541</v>
      </c>
      <c r="DC6">
        <v>12.392300000000001</v>
      </c>
      <c r="DD6" s="1">
        <v>1.9053190000000001E-17</v>
      </c>
      <c r="DE6" s="1">
        <v>1.0501849999999999E-14</v>
      </c>
      <c r="DF6">
        <v>0.93351779999999995</v>
      </c>
      <c r="DG6">
        <v>12.331110000000001</v>
      </c>
      <c r="DH6" s="1">
        <v>2.063689E-17</v>
      </c>
      <c r="DI6" s="1">
        <v>1.137345E-14</v>
      </c>
      <c r="DJ6">
        <v>0.91833620000000005</v>
      </c>
      <c r="DK6">
        <v>12.12072</v>
      </c>
      <c r="DL6" s="1">
        <v>2.237772E-17</v>
      </c>
      <c r="DM6" s="1">
        <v>1.2328820000000001E-14</v>
      </c>
      <c r="DN6">
        <v>0.902945</v>
      </c>
      <c r="DO6">
        <v>12.151680000000001</v>
      </c>
      <c r="DP6" s="1">
        <v>2.3749140000000001E-17</v>
      </c>
      <c r="DQ6" s="1">
        <v>1.307467E-14</v>
      </c>
      <c r="DR6">
        <v>0.90146930000000003</v>
      </c>
      <c r="DS6">
        <v>12.20523</v>
      </c>
      <c r="DT6" s="1">
        <v>2.3947779999999999E-17</v>
      </c>
      <c r="DU6" s="1">
        <v>1.3061659999999999E-14</v>
      </c>
      <c r="DV6">
        <v>0.90126539999999999</v>
      </c>
      <c r="DW6">
        <v>12.395110000000001</v>
      </c>
      <c r="DX6" s="1">
        <v>2.0987029999999999E-17</v>
      </c>
      <c r="DY6" s="1">
        <v>1.1362939999999999E-14</v>
      </c>
      <c r="DZ6">
        <v>0.90044780000000002</v>
      </c>
      <c r="EA6">
        <v>12.636369999999999</v>
      </c>
      <c r="EB6" s="1">
        <v>1.474351E-17</v>
      </c>
      <c r="EC6" s="1">
        <v>7.9393129999999995E-15</v>
      </c>
      <c r="ED6">
        <v>0.89941970000000004</v>
      </c>
      <c r="EE6">
        <v>12.65414</v>
      </c>
      <c r="EF6" s="1">
        <v>9.7231619999999993E-18</v>
      </c>
      <c r="EG6" s="1">
        <v>5.2224299999999999E-15</v>
      </c>
      <c r="EH6">
        <v>0.8983949</v>
      </c>
      <c r="EI6">
        <v>12.662089999999999</v>
      </c>
      <c r="EJ6" s="1">
        <v>6.8921760000000004E-18</v>
      </c>
      <c r="EK6" s="1">
        <v>3.6978859999999998E-15</v>
      </c>
      <c r="EL6">
        <v>0.89732749999999994</v>
      </c>
      <c r="EM6">
        <v>12.52726</v>
      </c>
      <c r="EN6" s="1">
        <v>5.4646280000000004E-18</v>
      </c>
      <c r="EO6" s="1">
        <v>2.9286270000000002E-15</v>
      </c>
      <c r="EP6">
        <v>0.89624530000000002</v>
      </c>
      <c r="EQ6">
        <v>12.190720000000001</v>
      </c>
      <c r="ER6" s="1">
        <v>4.6811029999999998E-18</v>
      </c>
      <c r="ES6" s="1">
        <v>2.5044129999999999E-15</v>
      </c>
      <c r="ET6">
        <v>0.89514550000000004</v>
      </c>
      <c r="EU6">
        <v>12.20514</v>
      </c>
      <c r="EV6" s="1">
        <v>4.2192019999999997E-18</v>
      </c>
      <c r="EW6" s="1">
        <v>2.2524060000000002E-15</v>
      </c>
      <c r="EX6">
        <v>0.89511649999999998</v>
      </c>
      <c r="EY6">
        <v>12.24593</v>
      </c>
      <c r="EZ6" s="1">
        <v>3.8928269999999997E-18</v>
      </c>
      <c r="FA6" s="1">
        <v>2.0715510000000001E-15</v>
      </c>
      <c r="FB6">
        <v>0.89515140000000004</v>
      </c>
      <c r="FC6">
        <v>12.3239</v>
      </c>
      <c r="FD6" s="1">
        <v>3.5511749999999999E-18</v>
      </c>
      <c r="FE6" s="1">
        <v>1.8824690000000002E-15</v>
      </c>
      <c r="FF6">
        <v>0.89518059999999999</v>
      </c>
      <c r="FG6">
        <v>12.55524</v>
      </c>
      <c r="FH6" s="1">
        <v>3.107158E-18</v>
      </c>
      <c r="FI6" s="1">
        <v>1.6415439999999999E-15</v>
      </c>
      <c r="FJ6">
        <v>0.89517590000000002</v>
      </c>
      <c r="FK6">
        <v>12.42539</v>
      </c>
      <c r="FL6" s="1">
        <v>2.7555249999999998E-18</v>
      </c>
      <c r="FM6" s="1">
        <v>1.4517560000000001E-15</v>
      </c>
      <c r="FN6">
        <v>0.89518410000000004</v>
      </c>
      <c r="FO6">
        <v>12.535970000000001</v>
      </c>
      <c r="FP6" s="1">
        <v>2.5171109999999999E-18</v>
      </c>
      <c r="FQ6" s="1">
        <v>1.322367E-15</v>
      </c>
      <c r="FR6">
        <v>0.89517310000000005</v>
      </c>
      <c r="FS6">
        <v>12.32348</v>
      </c>
      <c r="FT6" s="1">
        <v>2.3515560000000002E-18</v>
      </c>
      <c r="FU6" s="1">
        <v>1.231661E-15</v>
      </c>
      <c r="FV6">
        <v>0.895177</v>
      </c>
      <c r="FW6">
        <v>12.25869</v>
      </c>
      <c r="FX6" s="1">
        <v>2.2282139999999999E-18</v>
      </c>
      <c r="FY6" s="1">
        <v>1.163346E-15</v>
      </c>
      <c r="FZ6">
        <v>0.89517740000000001</v>
      </c>
      <c r="GA6">
        <v>12.240080000000001</v>
      </c>
      <c r="GB6" s="1">
        <v>2.1203570000000001E-18</v>
      </c>
      <c r="GC6" s="1">
        <v>1.103366E-15</v>
      </c>
      <c r="GD6">
        <v>0.89466409999999996</v>
      </c>
      <c r="GE6">
        <v>12.268319999999999</v>
      </c>
      <c r="GF6" s="1">
        <v>2.0310409999999998E-18</v>
      </c>
      <c r="GG6" s="1">
        <v>1.053703E-15</v>
      </c>
      <c r="GH6">
        <v>0.89407919999999996</v>
      </c>
      <c r="GI6">
        <v>12.419639999999999</v>
      </c>
      <c r="GJ6" s="1">
        <v>1.9864649999999999E-18</v>
      </c>
      <c r="GK6" s="1">
        <v>1.0275930000000001E-15</v>
      </c>
      <c r="GL6">
        <v>0.89354009999999995</v>
      </c>
      <c r="GM6">
        <v>12.641830000000001</v>
      </c>
      <c r="GN6" s="1">
        <v>1.995753E-18</v>
      </c>
      <c r="GO6" s="1">
        <v>1.029094E-15</v>
      </c>
      <c r="GP6">
        <v>0.89298759999999999</v>
      </c>
      <c r="GQ6">
        <v>12.73817</v>
      </c>
      <c r="GR6" s="1">
        <v>1.998494E-18</v>
      </c>
      <c r="GS6" s="1">
        <v>1.026695E-15</v>
      </c>
      <c r="GT6">
        <v>0.89242940000000004</v>
      </c>
      <c r="GU6">
        <v>12.77693</v>
      </c>
      <c r="GV6" s="1">
        <v>1.9708950000000002E-18</v>
      </c>
      <c r="GW6" s="1">
        <v>1.0088190000000001E-15</v>
      </c>
      <c r="GX6">
        <v>0.89187450000000001</v>
      </c>
      <c r="GY6">
        <v>12.7424</v>
      </c>
      <c r="GZ6" s="1">
        <v>1.9236529999999999E-18</v>
      </c>
      <c r="HA6" s="1">
        <v>9.8150360000000002E-16</v>
      </c>
      <c r="HB6">
        <v>0.89133200000000001</v>
      </c>
      <c r="HC6">
        <v>12.400069999999999</v>
      </c>
      <c r="HD6" s="1">
        <v>1.869361E-18</v>
      </c>
      <c r="HE6" s="1">
        <v>9.5112459999999992E-16</v>
      </c>
      <c r="HF6">
        <v>0.89076759999999999</v>
      </c>
      <c r="HG6">
        <v>12.252050000000001</v>
      </c>
      <c r="HH6" s="1">
        <v>1.8111719999999998E-18</v>
      </c>
      <c r="HI6" s="1">
        <v>9.1921679999999996E-16</v>
      </c>
      <c r="HJ6">
        <v>0.89021919999999999</v>
      </c>
      <c r="HK6">
        <v>12.2697</v>
      </c>
      <c r="HL6" s="1">
        <v>1.7527880000000001E-18</v>
      </c>
      <c r="HM6" s="1">
        <v>8.8764599999999997E-16</v>
      </c>
      <c r="HN6">
        <v>0.88966310000000004</v>
      </c>
      <c r="HO6">
        <v>12.360239999999999</v>
      </c>
      <c r="HP6" s="1">
        <v>1.692355E-18</v>
      </c>
      <c r="HQ6" s="1">
        <v>8.5546970000000003E-16</v>
      </c>
      <c r="HR6">
        <v>0.88910080000000002</v>
      </c>
      <c r="HS6">
        <v>12.53572</v>
      </c>
      <c r="HT6" s="1">
        <v>1.6359000000000001E-18</v>
      </c>
      <c r="HU6" s="1">
        <v>8.2557089999999996E-16</v>
      </c>
      <c r="HV6">
        <v>0.88854900000000003</v>
      </c>
      <c r="HW6">
        <v>12.767950000000001</v>
      </c>
      <c r="HX6" s="1">
        <v>1.578718E-18</v>
      </c>
      <c r="HY6" s="1">
        <v>7.9567470000000001E-16</v>
      </c>
      <c r="HZ6">
        <v>0.88798889999999997</v>
      </c>
      <c r="IA6">
        <v>12.83268</v>
      </c>
      <c r="IB6" s="1">
        <v>1.524229E-18</v>
      </c>
      <c r="IC6" s="1">
        <v>7.6735209999999995E-16</v>
      </c>
      <c r="ID6">
        <v>0.88742719999999997</v>
      </c>
      <c r="IE6">
        <v>12.788019999999999</v>
      </c>
      <c r="IF6" s="1">
        <v>1.4725649999999999E-18</v>
      </c>
      <c r="IG6" s="1">
        <v>7.4067479999999999E-16</v>
      </c>
      <c r="IH6">
        <v>0.88690530000000001</v>
      </c>
      <c r="II6">
        <v>12.425269999999999</v>
      </c>
      <c r="IJ6" s="1">
        <v>1.421568E-18</v>
      </c>
      <c r="IK6" s="1">
        <v>7.1456399999999999E-16</v>
      </c>
      <c r="IL6">
        <v>0.88630520000000002</v>
      </c>
      <c r="IM6">
        <v>12.31635</v>
      </c>
      <c r="IN6" s="1">
        <v>1.3725350000000001E-18</v>
      </c>
      <c r="IO6" s="1">
        <v>6.8955799999999997E-16</v>
      </c>
      <c r="IP6">
        <v>0.88631400000000005</v>
      </c>
      <c r="IQ6">
        <v>12.341150000000001</v>
      </c>
      <c r="IR6" s="1">
        <v>1.3217390000000001E-18</v>
      </c>
      <c r="IS6" s="1">
        <v>6.6350799999999997E-16</v>
      </c>
      <c r="IT6">
        <v>0.88632230000000001</v>
      </c>
      <c r="IU6">
        <v>12.5189</v>
      </c>
      <c r="IV6" s="1">
        <v>1.2525840000000001E-18</v>
      </c>
      <c r="IW6" s="1">
        <v>6.2819340000000004E-16</v>
      </c>
      <c r="IX6">
        <v>0.8863065</v>
      </c>
      <c r="IY6">
        <v>12.817349999999999</v>
      </c>
      <c r="IZ6" s="1">
        <v>1.1544549999999999E-18</v>
      </c>
      <c r="JA6" s="1">
        <v>5.787406E-16</v>
      </c>
      <c r="JB6">
        <v>0.88630500000000001</v>
      </c>
      <c r="JC6">
        <v>12.89396</v>
      </c>
      <c r="JD6" s="1">
        <v>1.071951E-18</v>
      </c>
      <c r="JE6" s="1">
        <v>5.3730499999999996E-16</v>
      </c>
      <c r="JF6">
        <v>0.88631150000000003</v>
      </c>
      <c r="JG6">
        <v>12.85172</v>
      </c>
      <c r="JH6" s="1">
        <v>1.008863E-18</v>
      </c>
      <c r="JI6" s="1">
        <v>5.0569060000000003E-16</v>
      </c>
      <c r="JJ6">
        <v>0.88629690000000005</v>
      </c>
      <c r="JK6">
        <v>12.66356</v>
      </c>
      <c r="JL6" s="1">
        <v>9.6011429999999999E-19</v>
      </c>
      <c r="JM6" s="1">
        <v>4.8124349999999997E-16</v>
      </c>
      <c r="JN6">
        <v>0.88631020000000005</v>
      </c>
      <c r="JO6">
        <v>12.47932</v>
      </c>
      <c r="JP6" s="1">
        <v>9.1828320000000003E-19</v>
      </c>
      <c r="JQ6" s="1">
        <v>4.6019239999999995E-16</v>
      </c>
      <c r="JR6">
        <v>0.8863394</v>
      </c>
      <c r="JS6">
        <v>12.42991</v>
      </c>
      <c r="JT6" s="1">
        <v>8.8184279999999994E-19</v>
      </c>
      <c r="JU6" s="1">
        <v>4.4190249999999999E-16</v>
      </c>
      <c r="JV6">
        <v>0.88630880000000001</v>
      </c>
      <c r="JW6">
        <v>12.4473</v>
      </c>
      <c r="JX6" s="1">
        <v>8.4768519999999999E-19</v>
      </c>
      <c r="JY6" s="1">
        <v>4.2467039999999998E-16</v>
      </c>
      <c r="JZ6">
        <v>0.88630779999999998</v>
      </c>
      <c r="KA6">
        <v>12.57654</v>
      </c>
      <c r="KB6" s="1">
        <v>8.1570319999999996E-19</v>
      </c>
      <c r="KC6" s="1">
        <v>4.085993E-16</v>
      </c>
      <c r="KD6">
        <v>0.88630500000000001</v>
      </c>
      <c r="KE6">
        <v>12.841480000000001</v>
      </c>
      <c r="KF6" s="1">
        <v>7.8492799999999997E-19</v>
      </c>
      <c r="KG6" s="1">
        <v>3.9313199999999998E-16</v>
      </c>
      <c r="KH6">
        <v>0.88630500000000001</v>
      </c>
      <c r="KI6">
        <v>12.83244</v>
      </c>
      <c r="KJ6" s="1">
        <v>7.5617849999999997E-19</v>
      </c>
      <c r="KK6" s="1">
        <v>3.786278E-16</v>
      </c>
      <c r="KL6">
        <v>0.88634409999999997</v>
      </c>
      <c r="KM6">
        <v>12.89019</v>
      </c>
      <c r="KN6" s="1">
        <v>7.2787E-19</v>
      </c>
      <c r="KO6" s="1">
        <v>3.644028E-16</v>
      </c>
      <c r="KP6">
        <v>0.88630379999999997</v>
      </c>
      <c r="KQ6">
        <v>12.79494</v>
      </c>
      <c r="KR6" s="1">
        <v>7.0199269999999996E-19</v>
      </c>
      <c r="KS6" s="1">
        <v>3.513321E-16</v>
      </c>
      <c r="KT6">
        <v>0.88630070000000005</v>
      </c>
      <c r="KU6">
        <v>12.534520000000001</v>
      </c>
      <c r="KV6" s="1">
        <v>6.7666180000000003E-19</v>
      </c>
      <c r="KW6" s="1">
        <v>3.3860759999999998E-16</v>
      </c>
      <c r="KX6">
        <v>0.88630500000000001</v>
      </c>
      <c r="KY6">
        <v>12.4693</v>
      </c>
      <c r="KZ6" s="1">
        <v>6.5353839999999998E-19</v>
      </c>
      <c r="LA6" s="1">
        <v>3.2696469999999998E-16</v>
      </c>
      <c r="LB6">
        <v>0.88631459999999995</v>
      </c>
      <c r="LC6">
        <v>12.50727</v>
      </c>
      <c r="LD6" s="1">
        <v>6.301842E-19</v>
      </c>
      <c r="LE6" s="1">
        <v>3.1522619999999999E-16</v>
      </c>
      <c r="LF6">
        <v>0.88630359999999997</v>
      </c>
      <c r="LG6">
        <v>12.65643</v>
      </c>
      <c r="LH6" s="1">
        <v>6.0776790000000005E-19</v>
      </c>
      <c r="LI6" s="1">
        <v>3.0391860000000002E-16</v>
      </c>
      <c r="LJ6">
        <v>0.88630070000000005</v>
      </c>
      <c r="LK6">
        <v>12.920870000000001</v>
      </c>
      <c r="LL6" s="1">
        <v>5.8748250000000002E-19</v>
      </c>
      <c r="LM6" s="1">
        <v>2.9374319999999998E-16</v>
      </c>
      <c r="LN6">
        <v>0.88631190000000004</v>
      </c>
      <c r="LO6">
        <v>13.045640000000001</v>
      </c>
      <c r="LP6" s="1">
        <v>5.6722089999999998E-19</v>
      </c>
      <c r="LQ6" s="1">
        <v>2.8353169999999998E-16</v>
      </c>
      <c r="LR6">
        <v>0.88630410000000004</v>
      </c>
      <c r="LS6">
        <v>13.07471</v>
      </c>
      <c r="LT6" s="1">
        <v>5.4753109999999999E-19</v>
      </c>
      <c r="LU6" s="1">
        <v>2.736734E-16</v>
      </c>
      <c r="LV6">
        <v>0.88629780000000002</v>
      </c>
      <c r="LW6">
        <v>12.926310000000001</v>
      </c>
      <c r="LX6" s="1">
        <v>5.2923629999999998E-19</v>
      </c>
      <c r="LY6" s="1">
        <v>2.6444360000000001E-16</v>
      </c>
      <c r="LZ6">
        <v>0.88633700000000004</v>
      </c>
      <c r="MA6">
        <v>12.550459999999999</v>
      </c>
      <c r="MB6" s="1">
        <v>5.1072929999999999E-19</v>
      </c>
      <c r="MC6" s="1">
        <v>2.5550020000000002E-16</v>
      </c>
      <c r="MD6">
        <v>0.88633819999999996</v>
      </c>
      <c r="ME6">
        <v>12.48963</v>
      </c>
      <c r="MF6" s="1">
        <v>4.893936E-19</v>
      </c>
      <c r="MG6" s="1">
        <v>2.456117E-16</v>
      </c>
      <c r="MH6">
        <v>0.8863105</v>
      </c>
      <c r="MI6">
        <v>12.514860000000001</v>
      </c>
      <c r="MJ6" s="1">
        <v>4.6802839999999996E-19</v>
      </c>
      <c r="MK6" s="1">
        <v>2.356505E-16</v>
      </c>
      <c r="ML6">
        <v>0.88631059999999995</v>
      </c>
      <c r="MM6">
        <v>12.615690000000001</v>
      </c>
      <c r="MN6" s="1">
        <v>4.4904979999999997E-19</v>
      </c>
      <c r="MO6" s="1">
        <v>2.2676900000000002E-16</v>
      </c>
      <c r="MP6">
        <v>0.8863084</v>
      </c>
      <c r="MQ6">
        <v>12.93323</v>
      </c>
      <c r="MR6" s="1">
        <v>4.2908769999999999E-19</v>
      </c>
      <c r="MS6" s="1">
        <v>2.172952E-16</v>
      </c>
      <c r="MT6">
        <v>0.88631070000000001</v>
      </c>
      <c r="MU6">
        <v>12.755800000000001</v>
      </c>
      <c r="MV6" s="1">
        <v>4.1137749999999999E-19</v>
      </c>
      <c r="MW6" s="1">
        <v>2.0892799999999999E-16</v>
      </c>
      <c r="MX6">
        <v>0.88630640000000005</v>
      </c>
      <c r="MY6">
        <v>12.8124</v>
      </c>
      <c r="MZ6" s="1">
        <v>3.9466860000000001E-19</v>
      </c>
      <c r="NA6" s="1">
        <v>2.009405E-16</v>
      </c>
      <c r="NB6">
        <v>0.88634460000000004</v>
      </c>
      <c r="NC6">
        <v>12.71743</v>
      </c>
      <c r="ND6" s="1">
        <v>3.7906520000000002E-19</v>
      </c>
      <c r="NE6" s="1">
        <v>1.9348409999999999E-16</v>
      </c>
      <c r="NF6">
        <v>0.88634400000000002</v>
      </c>
      <c r="NG6">
        <v>12.64934</v>
      </c>
      <c r="NH6" s="1">
        <v>3.638531E-19</v>
      </c>
      <c r="NI6" s="1">
        <v>1.861577E-16</v>
      </c>
      <c r="NJ6">
        <v>0.88630089999999995</v>
      </c>
      <c r="NK6">
        <v>12.599629999999999</v>
      </c>
      <c r="NL6" s="1">
        <v>3.4931440000000001E-19</v>
      </c>
      <c r="NM6" s="1">
        <v>1.7913030000000001E-16</v>
      </c>
      <c r="NN6">
        <v>0.88526870000000002</v>
      </c>
      <c r="NO6">
        <v>12.598409999999999</v>
      </c>
      <c r="NP6" s="1">
        <v>3.3710990000000002E-19</v>
      </c>
      <c r="NQ6" s="1">
        <v>1.7336849999999999E-16</v>
      </c>
      <c r="NR6">
        <v>0.88408949999999997</v>
      </c>
      <c r="NS6">
        <v>12.74302</v>
      </c>
      <c r="NT6" s="1">
        <v>3.3543249999999999E-19</v>
      </c>
      <c r="NU6" s="1">
        <v>1.7304540000000001E-16</v>
      </c>
      <c r="NV6">
        <v>0.8829302</v>
      </c>
      <c r="NW6">
        <v>13.062379999999999</v>
      </c>
      <c r="NX6" s="1">
        <v>3.5211580000000002E-19</v>
      </c>
      <c r="NY6" s="1">
        <v>1.8213299999999999E-16</v>
      </c>
      <c r="NZ6">
        <v>0.88180210000000003</v>
      </c>
      <c r="OA6">
        <v>13.208729999999999</v>
      </c>
      <c r="OB6" s="1">
        <v>3.6665239999999999E-19</v>
      </c>
      <c r="OC6" s="1">
        <v>1.8995939999999999E-16</v>
      </c>
      <c r="OD6">
        <v>0.88065740000000003</v>
      </c>
      <c r="OE6">
        <v>13.224550000000001</v>
      </c>
      <c r="OF6" s="1">
        <v>3.7119279999999999E-19</v>
      </c>
      <c r="OG6" s="1">
        <v>1.9261969999999999E-16</v>
      </c>
      <c r="OH6">
        <v>0.87951610000000002</v>
      </c>
      <c r="OI6">
        <v>13.05622</v>
      </c>
      <c r="OJ6" s="1">
        <v>3.6884440000000002E-19</v>
      </c>
      <c r="OK6" s="1">
        <v>1.917194E-16</v>
      </c>
    </row>
    <row r="7" spans="1:401" x14ac:dyDescent="0.35">
      <c r="A7">
        <v>7</v>
      </c>
      <c r="B7" t="s">
        <v>4</v>
      </c>
      <c r="C7" t="s">
        <v>5</v>
      </c>
      <c r="D7" t="s">
        <v>11</v>
      </c>
      <c r="E7">
        <v>481.7303</v>
      </c>
      <c r="F7">
        <v>0.88789280000000004</v>
      </c>
      <c r="G7">
        <v>15.262869999999999</v>
      </c>
      <c r="H7" s="1">
        <v>2.7554560000000002E-6</v>
      </c>
      <c r="I7" s="1">
        <v>9.4900810000000003E-4</v>
      </c>
      <c r="J7">
        <v>0.88559259999999995</v>
      </c>
      <c r="K7">
        <v>15.166829999999999</v>
      </c>
      <c r="L7" s="1">
        <v>8.1132899999999994E-9</v>
      </c>
      <c r="M7" s="1">
        <v>2.7899350000000001E-6</v>
      </c>
      <c r="N7">
        <v>0.88328569999999995</v>
      </c>
      <c r="O7">
        <v>15.12885</v>
      </c>
      <c r="P7" s="1">
        <v>2.4491820000000001E-11</v>
      </c>
      <c r="Q7" s="1">
        <v>8.4292700000000006E-9</v>
      </c>
      <c r="R7">
        <v>0.88098650000000001</v>
      </c>
      <c r="S7">
        <v>14.849019999999999</v>
      </c>
      <c r="T7" s="1">
        <v>7.6540810000000001E-14</v>
      </c>
      <c r="U7" s="1">
        <v>2.633315E-11</v>
      </c>
      <c r="V7">
        <v>0.87866560000000005</v>
      </c>
      <c r="W7">
        <v>14.72729</v>
      </c>
      <c r="X7" s="1">
        <v>2.6383109999999999E-16</v>
      </c>
      <c r="Y7" s="1">
        <v>9.1253220000000003E-14</v>
      </c>
      <c r="Z7">
        <v>0.87128899999999998</v>
      </c>
      <c r="AA7">
        <v>14.55541</v>
      </c>
      <c r="AB7" s="1">
        <v>2.196907E-17</v>
      </c>
      <c r="AC7" s="1">
        <v>8.1272230000000006E-15</v>
      </c>
      <c r="AD7">
        <v>0.86440609999999996</v>
      </c>
      <c r="AE7">
        <v>14.227</v>
      </c>
      <c r="AF7" s="1">
        <v>2.973985E-17</v>
      </c>
      <c r="AG7" s="1">
        <v>1.1087469999999999E-14</v>
      </c>
      <c r="AH7">
        <v>0.85809420000000003</v>
      </c>
      <c r="AI7">
        <v>14.1486</v>
      </c>
      <c r="AJ7" s="1">
        <v>4.2579189999999998E-17</v>
      </c>
      <c r="AK7" s="1">
        <v>1.5885710000000002E-14</v>
      </c>
      <c r="AL7">
        <v>0.85163840000000002</v>
      </c>
      <c r="AM7">
        <v>13.850110000000001</v>
      </c>
      <c r="AN7" s="1">
        <v>5.1160210000000001E-17</v>
      </c>
      <c r="AO7" s="1">
        <v>1.9098620000000001E-14</v>
      </c>
      <c r="AP7">
        <v>0.8454332</v>
      </c>
      <c r="AQ7">
        <v>13.5337</v>
      </c>
      <c r="AR7" s="1">
        <v>5.7698360000000005E-17</v>
      </c>
      <c r="AS7" s="1">
        <v>2.1573130000000001E-14</v>
      </c>
      <c r="AT7">
        <v>0.83919529999999998</v>
      </c>
      <c r="AU7">
        <v>13.12466</v>
      </c>
      <c r="AV7" s="1">
        <v>6.3225059999999996E-17</v>
      </c>
      <c r="AW7" s="1">
        <v>2.3680879999999999E-14</v>
      </c>
      <c r="AX7">
        <v>0.83276550000000005</v>
      </c>
      <c r="AY7">
        <v>12.631769999999999</v>
      </c>
      <c r="AZ7" s="1">
        <v>6.8722889999999995E-17</v>
      </c>
      <c r="BA7" s="1">
        <v>2.579261E-14</v>
      </c>
      <c r="BB7">
        <v>0.8261366</v>
      </c>
      <c r="BC7">
        <v>12.26806</v>
      </c>
      <c r="BD7" s="1">
        <v>7.4555650000000004E-17</v>
      </c>
      <c r="BE7" s="1">
        <v>2.8039870000000001E-14</v>
      </c>
      <c r="BF7">
        <v>0.81927760000000005</v>
      </c>
      <c r="BG7">
        <v>12.082229999999999</v>
      </c>
      <c r="BH7" s="1">
        <v>8.0463589999999999E-17</v>
      </c>
      <c r="BI7" s="1">
        <v>3.0329410000000001E-14</v>
      </c>
      <c r="BJ7">
        <v>0.81212070000000003</v>
      </c>
      <c r="BK7">
        <v>12.22828</v>
      </c>
      <c r="BL7" s="1">
        <v>8.6829620000000005E-17</v>
      </c>
      <c r="BM7" s="1">
        <v>3.2816639999999998E-14</v>
      </c>
      <c r="BN7">
        <v>0.8047706</v>
      </c>
      <c r="BO7">
        <v>12.42202</v>
      </c>
      <c r="BP7" s="1">
        <v>9.3503379999999999E-17</v>
      </c>
      <c r="BQ7" s="1">
        <v>3.5426569999999999E-14</v>
      </c>
      <c r="BR7">
        <v>0.79809620000000003</v>
      </c>
      <c r="BS7">
        <v>12.31574</v>
      </c>
      <c r="BT7" s="1">
        <v>9.8550080000000004E-17</v>
      </c>
      <c r="BU7" s="1">
        <v>3.7409300000000001E-14</v>
      </c>
      <c r="BV7">
        <v>0.7907653</v>
      </c>
      <c r="BW7">
        <v>12.28877</v>
      </c>
      <c r="BX7" s="1">
        <v>1.014884E-16</v>
      </c>
      <c r="BY7" s="1">
        <v>3.8616449999999999E-14</v>
      </c>
      <c r="BZ7">
        <v>0.78333629999999999</v>
      </c>
      <c r="CA7">
        <v>12.298870000000001</v>
      </c>
      <c r="CB7" s="1">
        <v>1.046104E-16</v>
      </c>
      <c r="CC7" s="1">
        <v>3.9888310000000002E-14</v>
      </c>
      <c r="CD7">
        <v>0.77628609999999998</v>
      </c>
      <c r="CE7">
        <v>12.102880000000001</v>
      </c>
      <c r="CF7" s="1">
        <v>1.055427E-16</v>
      </c>
      <c r="CG7" s="1">
        <v>4.0327399999999998E-14</v>
      </c>
      <c r="CH7">
        <v>0.76941230000000005</v>
      </c>
      <c r="CI7">
        <v>12.01674</v>
      </c>
      <c r="CJ7" s="1">
        <v>1.074493E-16</v>
      </c>
      <c r="CK7" s="1">
        <v>4.1154249999999999E-14</v>
      </c>
      <c r="CL7">
        <v>0.76276869999999997</v>
      </c>
      <c r="CM7">
        <v>12.05325</v>
      </c>
      <c r="CN7" s="1">
        <v>1.091239E-16</v>
      </c>
      <c r="CO7" s="1">
        <v>4.187131E-14</v>
      </c>
      <c r="CP7">
        <v>0.75585999999999998</v>
      </c>
      <c r="CQ7">
        <v>12.237819999999999</v>
      </c>
      <c r="CR7" s="1">
        <v>1.096983E-16</v>
      </c>
      <c r="CS7" s="1">
        <v>4.216978E-14</v>
      </c>
      <c r="CT7">
        <v>0.74848179999999997</v>
      </c>
      <c r="CU7">
        <v>12.32776</v>
      </c>
      <c r="CV7" s="1">
        <v>1.104979E-16</v>
      </c>
      <c r="CW7" s="1">
        <v>4.2591719999999998E-14</v>
      </c>
      <c r="CX7">
        <v>0.74088750000000003</v>
      </c>
      <c r="CY7">
        <v>12.26451</v>
      </c>
      <c r="CZ7" s="1">
        <v>1.1364789999999999E-16</v>
      </c>
      <c r="DA7" s="1">
        <v>4.3912890000000003E-14</v>
      </c>
      <c r="DB7">
        <v>0.73314769999999996</v>
      </c>
      <c r="DC7">
        <v>12.506600000000001</v>
      </c>
      <c r="DD7" s="1">
        <v>1.2050939999999999E-16</v>
      </c>
      <c r="DE7" s="1">
        <v>4.6666139999999999E-14</v>
      </c>
      <c r="DF7">
        <v>0.72572519999999996</v>
      </c>
      <c r="DG7">
        <v>12.429690000000001</v>
      </c>
      <c r="DH7" s="1">
        <v>1.2748059999999999E-16</v>
      </c>
      <c r="DI7" s="1">
        <v>4.9430349999999997E-14</v>
      </c>
      <c r="DJ7">
        <v>0.71802909999999998</v>
      </c>
      <c r="DK7">
        <v>12.162229999999999</v>
      </c>
      <c r="DL7" s="1">
        <v>1.346967E-16</v>
      </c>
      <c r="DM7" s="1">
        <v>5.2271669999999997E-14</v>
      </c>
      <c r="DN7">
        <v>0.71060990000000002</v>
      </c>
      <c r="DO7">
        <v>12.188230000000001</v>
      </c>
      <c r="DP7" s="1">
        <v>1.3947420000000001E-16</v>
      </c>
      <c r="DQ7" s="1">
        <v>5.4157419999999997E-14</v>
      </c>
      <c r="DR7">
        <v>0.71219969999999999</v>
      </c>
      <c r="DS7">
        <v>12.248810000000001</v>
      </c>
      <c r="DT7" s="1">
        <v>1.3945450000000001E-16</v>
      </c>
      <c r="DU7" s="1">
        <v>5.3719130000000002E-14</v>
      </c>
      <c r="DV7">
        <v>0.71321270000000003</v>
      </c>
      <c r="DW7">
        <v>12.469440000000001</v>
      </c>
      <c r="DX7" s="1">
        <v>1.207486E-16</v>
      </c>
      <c r="DY7" s="1">
        <v>4.613828E-14</v>
      </c>
      <c r="DZ7">
        <v>0.71315119999999999</v>
      </c>
      <c r="EA7">
        <v>12.792540000000001</v>
      </c>
      <c r="EB7" s="1">
        <v>8.4017199999999994E-17</v>
      </c>
      <c r="EC7" s="1">
        <v>3.1927989999999998E-14</v>
      </c>
      <c r="ED7">
        <v>0.71278039999999998</v>
      </c>
      <c r="EE7">
        <v>12.82174</v>
      </c>
      <c r="EF7" s="1">
        <v>5.5357020000000002E-17</v>
      </c>
      <c r="EG7" s="1">
        <v>2.0990339999999999E-14</v>
      </c>
      <c r="EH7">
        <v>0.71231160000000004</v>
      </c>
      <c r="EI7">
        <v>12.83226</v>
      </c>
      <c r="EJ7" s="1">
        <v>3.9432309999999998E-17</v>
      </c>
      <c r="EK7" s="1">
        <v>1.4942660000000001E-14</v>
      </c>
      <c r="EL7">
        <v>0.71181640000000002</v>
      </c>
      <c r="EM7">
        <v>12.664099999999999</v>
      </c>
      <c r="EN7" s="1">
        <v>3.1388810000000002E-17</v>
      </c>
      <c r="EO7" s="1">
        <v>1.188472E-14</v>
      </c>
      <c r="EP7">
        <v>0.71131619999999995</v>
      </c>
      <c r="EQ7">
        <v>12.235910000000001</v>
      </c>
      <c r="ER7" s="1">
        <v>2.6933759999999999E-17</v>
      </c>
      <c r="ES7" s="1">
        <v>1.0183029999999999E-14</v>
      </c>
      <c r="ET7">
        <v>0.71081709999999998</v>
      </c>
      <c r="EU7">
        <v>12.232760000000001</v>
      </c>
      <c r="EV7" s="1">
        <v>2.4289700000000001E-17</v>
      </c>
      <c r="EW7" s="1">
        <v>9.1653239999999997E-15</v>
      </c>
      <c r="EX7">
        <v>0.71092610000000001</v>
      </c>
      <c r="EY7">
        <v>12.2828</v>
      </c>
      <c r="EZ7" s="1">
        <v>2.2420239999999999E-17</v>
      </c>
      <c r="FA7" s="1">
        <v>8.4336479999999997E-15</v>
      </c>
      <c r="FB7">
        <v>0.711032</v>
      </c>
      <c r="FC7">
        <v>12.375450000000001</v>
      </c>
      <c r="FD7" s="1">
        <v>2.0406820000000001E-17</v>
      </c>
      <c r="FE7" s="1">
        <v>7.6455639999999996E-15</v>
      </c>
      <c r="FF7">
        <v>0.71104849999999997</v>
      </c>
      <c r="FG7">
        <v>12.670769999999999</v>
      </c>
      <c r="FH7" s="1">
        <v>1.78392E-17</v>
      </c>
      <c r="FI7" s="1">
        <v>6.6610160000000002E-15</v>
      </c>
      <c r="FJ7">
        <v>0.71108769999999999</v>
      </c>
      <c r="FK7">
        <v>12.5214</v>
      </c>
      <c r="FL7" s="1">
        <v>1.584718E-17</v>
      </c>
      <c r="FM7" s="1">
        <v>5.9015499999999998E-15</v>
      </c>
      <c r="FN7">
        <v>0.71108039999999995</v>
      </c>
      <c r="FO7">
        <v>12.62861</v>
      </c>
      <c r="FP7" s="1">
        <v>1.4497119999999999E-17</v>
      </c>
      <c r="FQ7" s="1">
        <v>5.3836759999999999E-15</v>
      </c>
      <c r="FR7">
        <v>0.71111449999999998</v>
      </c>
      <c r="FS7">
        <v>12.37749</v>
      </c>
      <c r="FT7" s="1">
        <v>1.356047E-17</v>
      </c>
      <c r="FU7" s="1">
        <v>5.0210059999999998E-15</v>
      </c>
      <c r="FV7">
        <v>0.71108930000000004</v>
      </c>
      <c r="FW7">
        <v>12.290850000000001</v>
      </c>
      <c r="FX7" s="1">
        <v>1.285415E-17</v>
      </c>
      <c r="FY7" s="1">
        <v>4.7441049999999998E-15</v>
      </c>
      <c r="FZ7">
        <v>0.71112509999999995</v>
      </c>
      <c r="GA7">
        <v>12.26197</v>
      </c>
      <c r="GB7" s="1">
        <v>1.223547E-17</v>
      </c>
      <c r="GC7" s="1">
        <v>4.5010639999999999E-15</v>
      </c>
      <c r="GD7">
        <v>0.71079029999999999</v>
      </c>
      <c r="GE7">
        <v>12.292809999999999</v>
      </c>
      <c r="GF7" s="1">
        <v>1.171492E-17</v>
      </c>
      <c r="GG7" s="1">
        <v>4.2966029999999999E-15</v>
      </c>
      <c r="GH7">
        <v>0.71045760000000002</v>
      </c>
      <c r="GI7">
        <v>12.47293</v>
      </c>
      <c r="GJ7" s="1">
        <v>1.146981E-17</v>
      </c>
      <c r="GK7" s="1">
        <v>4.1952690000000002E-15</v>
      </c>
      <c r="GL7">
        <v>0.71018879999999995</v>
      </c>
      <c r="GM7">
        <v>12.76229</v>
      </c>
      <c r="GN7" s="1">
        <v>1.152E-17</v>
      </c>
      <c r="GO7" s="1">
        <v>4.2003550000000004E-15</v>
      </c>
      <c r="GP7">
        <v>0.70994199999999996</v>
      </c>
      <c r="GQ7">
        <v>12.88715</v>
      </c>
      <c r="GR7" s="1">
        <v>1.1518150000000001E-17</v>
      </c>
      <c r="GS7" s="1">
        <v>4.1844550000000003E-15</v>
      </c>
      <c r="GT7">
        <v>0.70965029999999996</v>
      </c>
      <c r="GU7">
        <v>12.94206</v>
      </c>
      <c r="GV7" s="1">
        <v>1.1338829999999999E-17</v>
      </c>
      <c r="GW7" s="1">
        <v>4.1043250000000003E-15</v>
      </c>
      <c r="GX7">
        <v>0.70939839999999998</v>
      </c>
      <c r="GY7">
        <v>12.90157</v>
      </c>
      <c r="GZ7" s="1">
        <v>1.105227E-17</v>
      </c>
      <c r="HA7" s="1">
        <v>3.988255E-15</v>
      </c>
      <c r="HB7">
        <v>0.70914949999999999</v>
      </c>
      <c r="HC7">
        <v>12.477880000000001</v>
      </c>
      <c r="HD7" s="1">
        <v>1.072867E-17</v>
      </c>
      <c r="HE7" s="1">
        <v>3.8608499999999996E-15</v>
      </c>
      <c r="HF7">
        <v>0.70888930000000006</v>
      </c>
      <c r="HG7">
        <v>12.259840000000001</v>
      </c>
      <c r="HH7" s="1">
        <v>1.038584E-17</v>
      </c>
      <c r="HI7" s="1">
        <v>3.7284500000000001E-15</v>
      </c>
      <c r="HJ7">
        <v>0.70860509999999999</v>
      </c>
      <c r="HK7">
        <v>12.27838</v>
      </c>
      <c r="HL7" s="1">
        <v>1.004044E-17</v>
      </c>
      <c r="HM7" s="1">
        <v>3.5967040000000003E-15</v>
      </c>
      <c r="HN7">
        <v>0.7083507</v>
      </c>
      <c r="HO7">
        <v>12.38363</v>
      </c>
      <c r="HP7" s="1">
        <v>9.6855550000000007E-18</v>
      </c>
      <c r="HQ7" s="1">
        <v>3.4636960000000002E-15</v>
      </c>
      <c r="HR7">
        <v>0.70808859999999996</v>
      </c>
      <c r="HS7">
        <v>12.60937</v>
      </c>
      <c r="HT7" s="1">
        <v>9.3531400000000004E-18</v>
      </c>
      <c r="HU7" s="1">
        <v>3.3395140000000002E-15</v>
      </c>
      <c r="HV7">
        <v>0.70780160000000003</v>
      </c>
      <c r="HW7">
        <v>12.896559999999999</v>
      </c>
      <c r="HX7" s="1">
        <v>9.0181940000000001E-18</v>
      </c>
      <c r="HY7" s="1">
        <v>3.2158540000000001E-15</v>
      </c>
      <c r="HZ7">
        <v>0.70754399999999995</v>
      </c>
      <c r="IA7">
        <v>12.98447</v>
      </c>
      <c r="IB7" s="1">
        <v>8.6998329999999998E-18</v>
      </c>
      <c r="IC7" s="1">
        <v>3.0990689999999999E-15</v>
      </c>
      <c r="ID7">
        <v>0.70729260000000005</v>
      </c>
      <c r="IE7">
        <v>12.933909999999999</v>
      </c>
      <c r="IF7" s="1">
        <v>8.3962870000000007E-18</v>
      </c>
      <c r="IG7" s="1">
        <v>2.988559E-15</v>
      </c>
      <c r="IH7">
        <v>0.70704330000000004</v>
      </c>
      <c r="II7">
        <v>12.48795</v>
      </c>
      <c r="IJ7" s="1">
        <v>8.0984780000000004E-18</v>
      </c>
      <c r="IK7" s="1">
        <v>2.8810209999999998E-15</v>
      </c>
      <c r="IL7">
        <v>0.70674610000000004</v>
      </c>
      <c r="IM7">
        <v>12.325060000000001</v>
      </c>
      <c r="IN7" s="1">
        <v>7.8124699999999998E-18</v>
      </c>
      <c r="IO7" s="1">
        <v>2.7779150000000001E-15</v>
      </c>
      <c r="IP7">
        <v>0.70680180000000004</v>
      </c>
      <c r="IQ7">
        <v>12.351760000000001</v>
      </c>
      <c r="IR7" s="1">
        <v>7.5198689999999993E-18</v>
      </c>
      <c r="IS7" s="1">
        <v>2.6718669999999999E-15</v>
      </c>
      <c r="IT7">
        <v>0.70687929999999999</v>
      </c>
      <c r="IU7">
        <v>12.56138</v>
      </c>
      <c r="IV7" s="1">
        <v>7.1144029999999998E-18</v>
      </c>
      <c r="IW7" s="1">
        <v>2.525113E-15</v>
      </c>
      <c r="IX7">
        <v>0.70686680000000002</v>
      </c>
      <c r="IY7">
        <v>12.953939999999999</v>
      </c>
      <c r="IZ7" s="1">
        <v>6.5531850000000003E-18</v>
      </c>
      <c r="JA7" s="1">
        <v>2.3249769999999999E-15</v>
      </c>
      <c r="JB7">
        <v>0.70689709999999994</v>
      </c>
      <c r="JC7">
        <v>13.05325</v>
      </c>
      <c r="JD7" s="1">
        <v>6.090254E-18</v>
      </c>
      <c r="JE7" s="1">
        <v>2.1606119999999999E-15</v>
      </c>
      <c r="JF7">
        <v>0.7068662</v>
      </c>
      <c r="JG7">
        <v>13.006360000000001</v>
      </c>
      <c r="JH7" s="1">
        <v>5.7352119999999996E-18</v>
      </c>
      <c r="JI7" s="1">
        <v>2.0346280000000001E-15</v>
      </c>
      <c r="JJ7">
        <v>0.7068894</v>
      </c>
      <c r="JK7">
        <v>12.762269999999999</v>
      </c>
      <c r="JL7" s="1">
        <v>5.4613590000000001E-18</v>
      </c>
      <c r="JM7" s="1">
        <v>1.937535E-15</v>
      </c>
      <c r="JN7">
        <v>0.70689650000000004</v>
      </c>
      <c r="JO7">
        <v>12.52985</v>
      </c>
      <c r="JP7" s="1">
        <v>5.2244219999999998E-18</v>
      </c>
      <c r="JQ7" s="1">
        <v>1.8531559999999999E-15</v>
      </c>
      <c r="JR7">
        <v>0.70686170000000004</v>
      </c>
      <c r="JS7">
        <v>12.452389999999999</v>
      </c>
      <c r="JT7" s="1">
        <v>5.0180739999999999E-18</v>
      </c>
      <c r="JU7" s="1">
        <v>1.7797680000000001E-15</v>
      </c>
      <c r="JV7">
        <v>0.70690609999999998</v>
      </c>
      <c r="JW7">
        <v>12.47217</v>
      </c>
      <c r="JX7" s="1">
        <v>4.8241829999999999E-18</v>
      </c>
      <c r="JY7" s="1">
        <v>1.7106159999999999E-15</v>
      </c>
      <c r="JZ7">
        <v>0.70690330000000001</v>
      </c>
      <c r="KA7">
        <v>12.62158</v>
      </c>
      <c r="KB7" s="1">
        <v>4.6424729999999998E-18</v>
      </c>
      <c r="KC7" s="1">
        <v>1.645993E-15</v>
      </c>
      <c r="KD7">
        <v>0.7068972</v>
      </c>
      <c r="KE7">
        <v>12.9704</v>
      </c>
      <c r="KF7" s="1">
        <v>4.467021E-18</v>
      </c>
      <c r="KG7" s="1">
        <v>1.583581E-15</v>
      </c>
      <c r="KH7">
        <v>0.70689740000000001</v>
      </c>
      <c r="KI7">
        <v>12.96082</v>
      </c>
      <c r="KJ7" s="1">
        <v>4.3036239999999998E-18</v>
      </c>
      <c r="KK7" s="1">
        <v>1.525232E-15</v>
      </c>
      <c r="KL7">
        <v>0.7068643</v>
      </c>
      <c r="KM7">
        <v>13.029669999999999</v>
      </c>
      <c r="KN7" s="1">
        <v>4.142505E-18</v>
      </c>
      <c r="KO7" s="1">
        <v>1.4678790000000001E-15</v>
      </c>
      <c r="KP7">
        <v>0.7069029</v>
      </c>
      <c r="KQ7">
        <v>12.914820000000001</v>
      </c>
      <c r="KR7" s="1">
        <v>3.9949289999999999E-18</v>
      </c>
      <c r="KS7" s="1">
        <v>1.415143E-15</v>
      </c>
      <c r="KT7">
        <v>0.70689979999999997</v>
      </c>
      <c r="KU7">
        <v>12.58451</v>
      </c>
      <c r="KV7" s="1">
        <v>3.8513870000000004E-18</v>
      </c>
      <c r="KW7" s="1">
        <v>1.364124E-15</v>
      </c>
      <c r="KX7">
        <v>0.70689740000000001</v>
      </c>
      <c r="KY7">
        <v>12.488020000000001</v>
      </c>
      <c r="KZ7" s="1">
        <v>3.7196860000000002E-18</v>
      </c>
      <c r="LA7" s="1">
        <v>1.31718E-15</v>
      </c>
      <c r="LB7">
        <v>0.70686789999999999</v>
      </c>
      <c r="LC7">
        <v>12.532349999999999</v>
      </c>
      <c r="LD7" s="1">
        <v>3.5866269999999998E-18</v>
      </c>
      <c r="LE7" s="1">
        <v>1.269797E-15</v>
      </c>
      <c r="LF7">
        <v>0.70689279999999999</v>
      </c>
      <c r="LG7">
        <v>12.70458</v>
      </c>
      <c r="LH7" s="1">
        <v>3.459189E-18</v>
      </c>
      <c r="LI7" s="1">
        <v>1.2243610000000001E-15</v>
      </c>
      <c r="LJ7">
        <v>0.70686530000000003</v>
      </c>
      <c r="LK7">
        <v>13.052440000000001</v>
      </c>
      <c r="LL7" s="1">
        <v>3.3441809999999999E-18</v>
      </c>
      <c r="LM7" s="1">
        <v>1.1834580000000001E-15</v>
      </c>
      <c r="LN7">
        <v>0.70690169999999997</v>
      </c>
      <c r="LO7">
        <v>13.2128</v>
      </c>
      <c r="LP7" s="1">
        <v>3.2280319999999999E-18</v>
      </c>
      <c r="LQ7" s="1">
        <v>1.1420730000000001E-15</v>
      </c>
      <c r="LR7">
        <v>0.70686230000000005</v>
      </c>
      <c r="LS7">
        <v>13.25136</v>
      </c>
      <c r="LT7" s="1">
        <v>3.117012E-18</v>
      </c>
      <c r="LU7" s="1">
        <v>1.1027070000000001E-15</v>
      </c>
      <c r="LV7">
        <v>0.7068913</v>
      </c>
      <c r="LW7">
        <v>13.066129999999999</v>
      </c>
      <c r="LX7" s="1">
        <v>3.0123509999999999E-18</v>
      </c>
      <c r="LY7" s="1">
        <v>1.0653760000000001E-15</v>
      </c>
      <c r="LZ7">
        <v>0.70689460000000004</v>
      </c>
      <c r="MA7">
        <v>12.59469</v>
      </c>
      <c r="MB7" s="1">
        <v>2.9072929999999999E-18</v>
      </c>
      <c r="MC7" s="1">
        <v>1.0294459999999999E-15</v>
      </c>
      <c r="MD7">
        <v>0.70689729999999995</v>
      </c>
      <c r="ME7">
        <v>12.49874</v>
      </c>
      <c r="MF7" s="1">
        <v>2.7845659999999998E-18</v>
      </c>
      <c r="MG7" s="1">
        <v>9.8913280000000005E-16</v>
      </c>
      <c r="MH7">
        <v>0.7068641</v>
      </c>
      <c r="MI7">
        <v>12.525460000000001</v>
      </c>
      <c r="MJ7" s="1">
        <v>2.663273E-18</v>
      </c>
      <c r="MK7" s="1">
        <v>9.4908210000000005E-16</v>
      </c>
      <c r="ML7">
        <v>0.7068641</v>
      </c>
      <c r="MM7">
        <v>12.6402</v>
      </c>
      <c r="MN7" s="1">
        <v>2.5552410000000001E-18</v>
      </c>
      <c r="MO7" s="1">
        <v>9.1328989999999992E-16</v>
      </c>
      <c r="MP7">
        <v>0.70690520000000001</v>
      </c>
      <c r="MQ7">
        <v>13.049720000000001</v>
      </c>
      <c r="MR7" s="1">
        <v>2.4417720000000002E-18</v>
      </c>
      <c r="MS7" s="1">
        <v>8.7523089999999996E-16</v>
      </c>
      <c r="MT7">
        <v>0.70686420000000005</v>
      </c>
      <c r="MU7">
        <v>12.85065</v>
      </c>
      <c r="MV7" s="1">
        <v>2.3414019999999999E-18</v>
      </c>
      <c r="MW7" s="1">
        <v>8.4164849999999995E-16</v>
      </c>
      <c r="MX7">
        <v>0.70688680000000004</v>
      </c>
      <c r="MY7">
        <v>12.903740000000001</v>
      </c>
      <c r="MZ7" s="1">
        <v>2.2459959999999999E-18</v>
      </c>
      <c r="NA7" s="1">
        <v>8.0939629999999997E-16</v>
      </c>
      <c r="NB7">
        <v>0.70686450000000001</v>
      </c>
      <c r="NC7">
        <v>12.766249999999999</v>
      </c>
      <c r="ND7" s="1">
        <v>2.157476E-18</v>
      </c>
      <c r="NE7" s="1">
        <v>7.7942840000000002E-16</v>
      </c>
      <c r="NF7">
        <v>0.70686420000000005</v>
      </c>
      <c r="NG7">
        <v>12.69223</v>
      </c>
      <c r="NH7" s="1">
        <v>2.070716E-18</v>
      </c>
      <c r="NI7" s="1">
        <v>7.4984759999999999E-16</v>
      </c>
      <c r="NJ7">
        <v>0.70689959999999996</v>
      </c>
      <c r="NK7">
        <v>12.621119999999999</v>
      </c>
      <c r="NL7" s="1">
        <v>1.9883110000000001E-18</v>
      </c>
      <c r="NM7" s="1">
        <v>7.2169609999999999E-16</v>
      </c>
      <c r="NN7">
        <v>0.70621489999999998</v>
      </c>
      <c r="NO7">
        <v>12.61725</v>
      </c>
      <c r="NP7" s="1">
        <v>1.9167829999999999E-18</v>
      </c>
      <c r="NQ7" s="1">
        <v>6.9775280000000004E-16</v>
      </c>
      <c r="NR7">
        <v>0.70558149999999997</v>
      </c>
      <c r="NS7">
        <v>12.78607</v>
      </c>
      <c r="NT7" s="1">
        <v>1.9095530000000001E-18</v>
      </c>
      <c r="NU7" s="1">
        <v>6.9755230000000004E-16</v>
      </c>
      <c r="NV7">
        <v>0.7050071</v>
      </c>
      <c r="NW7">
        <v>13.195259999999999</v>
      </c>
      <c r="NX7" s="1">
        <v>2.0041660000000001E-18</v>
      </c>
      <c r="NY7" s="1">
        <v>7.3411249999999996E-16</v>
      </c>
      <c r="NZ7">
        <v>0.70441529999999997</v>
      </c>
      <c r="OA7">
        <v>13.3917</v>
      </c>
      <c r="OB7" s="1">
        <v>2.079496E-18</v>
      </c>
      <c r="OC7" s="1">
        <v>7.6296939999999996E-16</v>
      </c>
      <c r="OD7">
        <v>0.70385229999999999</v>
      </c>
      <c r="OE7">
        <v>13.412039999999999</v>
      </c>
      <c r="OF7" s="1">
        <v>2.098089E-18</v>
      </c>
      <c r="OG7" s="1">
        <v>7.7111270000000003E-16</v>
      </c>
      <c r="OH7">
        <v>0.70332450000000002</v>
      </c>
      <c r="OI7">
        <v>13.204129999999999</v>
      </c>
      <c r="OJ7" s="1">
        <v>2.0794990000000001E-18</v>
      </c>
      <c r="OK7" s="1">
        <v>7.6567869999999999E-16</v>
      </c>
    </row>
    <row r="8" spans="1:401" x14ac:dyDescent="0.35">
      <c r="A8">
        <v>8</v>
      </c>
      <c r="B8" t="s">
        <v>4</v>
      </c>
      <c r="C8" t="s">
        <v>5</v>
      </c>
      <c r="D8" t="s">
        <v>12</v>
      </c>
      <c r="E8">
        <v>477.774</v>
      </c>
      <c r="F8">
        <v>0.85583759999999998</v>
      </c>
      <c r="G8">
        <v>15.30289</v>
      </c>
      <c r="H8" s="1">
        <v>1.0432430000000001E-5</v>
      </c>
      <c r="I8">
        <v>3.146051E-3</v>
      </c>
      <c r="J8">
        <v>0.85358069999999997</v>
      </c>
      <c r="K8">
        <v>15.20299</v>
      </c>
      <c r="L8" s="1">
        <v>3.057207E-8</v>
      </c>
      <c r="M8" s="1">
        <v>9.2131619999999995E-6</v>
      </c>
      <c r="N8">
        <v>0.85128420000000005</v>
      </c>
      <c r="O8">
        <v>15.173170000000001</v>
      </c>
      <c r="P8" s="1">
        <v>9.1874669999999996E-11</v>
      </c>
      <c r="Q8" s="1">
        <v>2.773688E-8</v>
      </c>
      <c r="R8">
        <v>0.84897670000000003</v>
      </c>
      <c r="S8">
        <v>14.874560000000001</v>
      </c>
      <c r="T8" s="1">
        <v>2.8590029999999999E-13</v>
      </c>
      <c r="U8" s="1">
        <v>8.6359009999999997E-11</v>
      </c>
      <c r="V8">
        <v>0.84668960000000004</v>
      </c>
      <c r="W8">
        <v>14.73227</v>
      </c>
      <c r="X8" s="1">
        <v>1.0009319999999999E-15</v>
      </c>
      <c r="Y8" s="1">
        <v>3.0581079999999999E-13</v>
      </c>
      <c r="Z8">
        <v>0.83944529999999995</v>
      </c>
      <c r="AA8">
        <v>14.57202</v>
      </c>
      <c r="AB8" s="1">
        <v>1.025309E-16</v>
      </c>
      <c r="AC8" s="1">
        <v>3.4657809999999997E-14</v>
      </c>
      <c r="AD8">
        <v>0.83269159999999998</v>
      </c>
      <c r="AE8">
        <v>14.2417</v>
      </c>
      <c r="AF8" s="1">
        <v>1.394251E-16</v>
      </c>
      <c r="AG8" s="1">
        <v>4.7627769999999999E-14</v>
      </c>
      <c r="AH8">
        <v>0.82655719999999999</v>
      </c>
      <c r="AI8">
        <v>14.20318</v>
      </c>
      <c r="AJ8" s="1">
        <v>1.9620119999999999E-16</v>
      </c>
      <c r="AK8" s="1">
        <v>6.7102860000000002E-14</v>
      </c>
      <c r="AL8">
        <v>0.82037959999999999</v>
      </c>
      <c r="AM8">
        <v>13.91526</v>
      </c>
      <c r="AN8" s="1">
        <v>2.3181470000000001E-16</v>
      </c>
      <c r="AO8" s="1">
        <v>7.9391320000000005E-14</v>
      </c>
      <c r="AP8">
        <v>0.81429110000000005</v>
      </c>
      <c r="AQ8">
        <v>13.60862</v>
      </c>
      <c r="AR8" s="1">
        <v>2.5809690000000001E-16</v>
      </c>
      <c r="AS8" s="1">
        <v>8.8644980000000001E-14</v>
      </c>
      <c r="AT8">
        <v>0.80814810000000004</v>
      </c>
      <c r="AU8">
        <v>13.19347</v>
      </c>
      <c r="AV8" s="1">
        <v>2.7930709999999998E-16</v>
      </c>
      <c r="AW8" s="1">
        <v>9.62452E-14</v>
      </c>
      <c r="AX8">
        <v>0.80179199999999995</v>
      </c>
      <c r="AY8">
        <v>12.67803</v>
      </c>
      <c r="AZ8" s="1">
        <v>2.9993429999999999E-16</v>
      </c>
      <c r="BA8" s="1">
        <v>1.037363E-13</v>
      </c>
      <c r="BB8">
        <v>0.79528860000000001</v>
      </c>
      <c r="BC8">
        <v>12.309699999999999</v>
      </c>
      <c r="BD8" s="1">
        <v>3.2133379999999999E-16</v>
      </c>
      <c r="BE8" s="1">
        <v>1.115541E-13</v>
      </c>
      <c r="BF8">
        <v>0.78856689999999996</v>
      </c>
      <c r="BG8">
        <v>12.095090000000001</v>
      </c>
      <c r="BH8" s="1">
        <v>3.4231489999999999E-16</v>
      </c>
      <c r="BI8" s="1">
        <v>1.1930810000000001E-13</v>
      </c>
      <c r="BJ8">
        <v>0.78153150000000005</v>
      </c>
      <c r="BK8">
        <v>12.25137</v>
      </c>
      <c r="BL8" s="1">
        <v>3.6460469999999999E-16</v>
      </c>
      <c r="BM8" s="1">
        <v>1.2764400000000001E-13</v>
      </c>
      <c r="BN8">
        <v>0.77441910000000003</v>
      </c>
      <c r="BO8">
        <v>12.493209999999999</v>
      </c>
      <c r="BP8" s="1">
        <v>3.8705659999999999E-16</v>
      </c>
      <c r="BQ8" s="1">
        <v>1.360791E-13</v>
      </c>
      <c r="BR8">
        <v>0.76797740000000003</v>
      </c>
      <c r="BS8">
        <v>12.38195</v>
      </c>
      <c r="BT8" s="1">
        <v>4.0247419999999999E-16</v>
      </c>
      <c r="BU8" s="1">
        <v>1.4200269999999999E-13</v>
      </c>
      <c r="BV8">
        <v>0.76104260000000001</v>
      </c>
      <c r="BW8">
        <v>12.35469</v>
      </c>
      <c r="BX8" s="1">
        <v>4.0890680000000001E-16</v>
      </c>
      <c r="BY8" s="1">
        <v>1.4490160000000001E-13</v>
      </c>
      <c r="BZ8">
        <v>0.75409360000000003</v>
      </c>
      <c r="CA8">
        <v>12.35872</v>
      </c>
      <c r="CB8" s="1">
        <v>4.153658E-16</v>
      </c>
      <c r="CC8" s="1">
        <v>1.477663E-13</v>
      </c>
      <c r="CD8">
        <v>0.74742109999999995</v>
      </c>
      <c r="CE8">
        <v>12.133749999999999</v>
      </c>
      <c r="CF8" s="1">
        <v>4.1358089999999999E-16</v>
      </c>
      <c r="CG8" s="1">
        <v>1.4776230000000001E-13</v>
      </c>
      <c r="CH8">
        <v>0.74060859999999995</v>
      </c>
      <c r="CI8">
        <v>12.016249999999999</v>
      </c>
      <c r="CJ8" s="1">
        <v>4.1560720000000002E-16</v>
      </c>
      <c r="CK8" s="1">
        <v>1.4919899999999999E-13</v>
      </c>
      <c r="CL8">
        <v>0.73409829999999998</v>
      </c>
      <c r="CM8">
        <v>12.05491</v>
      </c>
      <c r="CN8" s="1">
        <v>4.166488E-16</v>
      </c>
      <c r="CO8" s="1">
        <v>1.5020560000000001E-13</v>
      </c>
      <c r="CP8">
        <v>0.7273425</v>
      </c>
      <c r="CQ8">
        <v>12.266349999999999</v>
      </c>
      <c r="CR8" s="1">
        <v>4.1313660000000001E-16</v>
      </c>
      <c r="CS8" s="1">
        <v>1.4955439999999999E-13</v>
      </c>
      <c r="CT8">
        <v>0.72015660000000004</v>
      </c>
      <c r="CU8">
        <v>12.39601</v>
      </c>
      <c r="CV8" s="1">
        <v>4.1098390000000001E-16</v>
      </c>
      <c r="CW8" s="1">
        <v>1.4955770000000001E-13</v>
      </c>
      <c r="CX8">
        <v>0.71283439999999998</v>
      </c>
      <c r="CY8">
        <v>12.30463</v>
      </c>
      <c r="CZ8" s="1">
        <v>4.1712209999999998E-16</v>
      </c>
      <c r="DA8" s="1">
        <v>1.525588E-13</v>
      </c>
      <c r="DB8">
        <v>0.7055321</v>
      </c>
      <c r="DC8">
        <v>12.585520000000001</v>
      </c>
      <c r="DD8" s="1">
        <v>4.3620349999999998E-16</v>
      </c>
      <c r="DE8" s="1">
        <v>1.602668E-13</v>
      </c>
      <c r="DF8">
        <v>0.69882860000000002</v>
      </c>
      <c r="DG8">
        <v>12.497389999999999</v>
      </c>
      <c r="DH8" s="1">
        <v>4.5532680000000003E-16</v>
      </c>
      <c r="DI8" s="1">
        <v>1.6790899999999999E-13</v>
      </c>
      <c r="DJ8">
        <v>0.69194900000000004</v>
      </c>
      <c r="DK8">
        <v>12.18543</v>
      </c>
      <c r="DL8" s="1">
        <v>4.7377999999999998E-16</v>
      </c>
      <c r="DM8" s="1">
        <v>1.7523749999999999E-13</v>
      </c>
      <c r="DN8">
        <v>0.68549930000000003</v>
      </c>
      <c r="DO8">
        <v>12.19937</v>
      </c>
      <c r="DP8" s="1">
        <v>4.8393940000000004E-16</v>
      </c>
      <c r="DQ8" s="1">
        <v>1.7955460000000001E-13</v>
      </c>
      <c r="DR8">
        <v>0.68752000000000002</v>
      </c>
      <c r="DS8">
        <v>12.27685</v>
      </c>
      <c r="DT8" s="1">
        <v>4.8181110000000003E-16</v>
      </c>
      <c r="DU8" s="1">
        <v>1.7757440000000001E-13</v>
      </c>
      <c r="DV8">
        <v>0.68887540000000003</v>
      </c>
      <c r="DW8">
        <v>12.52112</v>
      </c>
      <c r="DX8" s="1">
        <v>4.1295230000000001E-16</v>
      </c>
      <c r="DY8" s="1">
        <v>1.50815E-13</v>
      </c>
      <c r="DZ8">
        <v>0.68896449999999998</v>
      </c>
      <c r="EA8">
        <v>12.92174</v>
      </c>
      <c r="EB8" s="1">
        <v>2.8531419999999998E-16</v>
      </c>
      <c r="EC8" s="1">
        <v>1.036105E-13</v>
      </c>
      <c r="ED8">
        <v>0.68862520000000005</v>
      </c>
      <c r="EE8">
        <v>12.965630000000001</v>
      </c>
      <c r="EF8" s="1">
        <v>1.8800310000000001E-16</v>
      </c>
      <c r="EG8" s="1">
        <v>6.8149740000000001E-14</v>
      </c>
      <c r="EH8">
        <v>0.68820210000000004</v>
      </c>
      <c r="EI8">
        <v>12.97824</v>
      </c>
      <c r="EJ8" s="1">
        <v>1.3455079999999999E-16</v>
      </c>
      <c r="EK8" s="1">
        <v>4.8777970000000001E-14</v>
      </c>
      <c r="EL8">
        <v>0.68773039999999996</v>
      </c>
      <c r="EM8">
        <v>12.78594</v>
      </c>
      <c r="EN8" s="1">
        <v>1.074962E-16</v>
      </c>
      <c r="EO8" s="1">
        <v>3.8960219999999997E-14</v>
      </c>
      <c r="EP8">
        <v>0.68725309999999995</v>
      </c>
      <c r="EQ8">
        <v>12.28328</v>
      </c>
      <c r="ER8" s="1">
        <v>9.2407049999999995E-17</v>
      </c>
      <c r="ES8" s="1">
        <v>3.3456379999999999E-14</v>
      </c>
      <c r="ET8">
        <v>0.68678340000000004</v>
      </c>
      <c r="EU8">
        <v>12.25398</v>
      </c>
      <c r="EV8" s="1">
        <v>8.3407850000000001E-17</v>
      </c>
      <c r="EW8" s="1">
        <v>3.0149359999999998E-14</v>
      </c>
      <c r="EX8">
        <v>0.68694759999999999</v>
      </c>
      <c r="EY8">
        <v>12.31331</v>
      </c>
      <c r="EZ8" s="1">
        <v>7.7026110000000002E-17</v>
      </c>
      <c r="FA8" s="1">
        <v>2.7759450000000001E-14</v>
      </c>
      <c r="FB8">
        <v>0.68706069999999997</v>
      </c>
      <c r="FC8">
        <v>12.41649</v>
      </c>
      <c r="FD8" s="1">
        <v>6.9967950000000005E-17</v>
      </c>
      <c r="FE8" s="1">
        <v>2.5108190000000001E-14</v>
      </c>
      <c r="FF8">
        <v>0.68713279999999999</v>
      </c>
      <c r="FG8">
        <v>12.7666</v>
      </c>
      <c r="FH8" s="1">
        <v>6.1131860000000005E-17</v>
      </c>
      <c r="FI8" s="1">
        <v>2.1864170000000001E-14</v>
      </c>
      <c r="FJ8">
        <v>0.68714109999999995</v>
      </c>
      <c r="FK8">
        <v>12.61087</v>
      </c>
      <c r="FL8" s="1">
        <v>5.4383919999999999E-17</v>
      </c>
      <c r="FM8" s="1">
        <v>1.9402079999999999E-14</v>
      </c>
      <c r="FN8">
        <v>0.68712620000000002</v>
      </c>
      <c r="FO8">
        <v>12.70181</v>
      </c>
      <c r="FP8" s="1">
        <v>4.9809180000000002E-17</v>
      </c>
      <c r="FQ8" s="1">
        <v>1.7721979999999999E-14</v>
      </c>
      <c r="FR8">
        <v>0.68713950000000001</v>
      </c>
      <c r="FS8">
        <v>12.428699999999999</v>
      </c>
      <c r="FT8" s="1">
        <v>4.6639719999999999E-17</v>
      </c>
      <c r="FU8" s="1">
        <v>1.6546759999999999E-14</v>
      </c>
      <c r="FV8">
        <v>0.68714339999999996</v>
      </c>
      <c r="FW8">
        <v>12.32114</v>
      </c>
      <c r="FX8" s="1">
        <v>4.4222800000000002E-17</v>
      </c>
      <c r="FY8" s="1">
        <v>1.5638140000000001E-14</v>
      </c>
      <c r="FZ8">
        <v>0.68713990000000003</v>
      </c>
      <c r="GA8">
        <v>12.28154</v>
      </c>
      <c r="GB8" s="1">
        <v>4.2104520000000002E-17</v>
      </c>
      <c r="GC8" s="1">
        <v>1.4841249999999999E-14</v>
      </c>
      <c r="GD8">
        <v>0.68684210000000001</v>
      </c>
      <c r="GE8">
        <v>12.31264</v>
      </c>
      <c r="GF8" s="1">
        <v>4.03057E-17</v>
      </c>
      <c r="GG8" s="1">
        <v>1.416628E-14</v>
      </c>
      <c r="GH8">
        <v>0.68650049999999996</v>
      </c>
      <c r="GI8">
        <v>12.512040000000001</v>
      </c>
      <c r="GJ8" s="1">
        <v>3.9507439999999999E-17</v>
      </c>
      <c r="GK8" s="1">
        <v>1.38513E-14</v>
      </c>
      <c r="GL8">
        <v>0.68625100000000006</v>
      </c>
      <c r="GM8">
        <v>12.860720000000001</v>
      </c>
      <c r="GN8" s="1">
        <v>3.9676690000000003E-17</v>
      </c>
      <c r="GO8" s="1">
        <v>1.386795E-14</v>
      </c>
      <c r="GP8">
        <v>0.68597779999999997</v>
      </c>
      <c r="GQ8">
        <v>13.012560000000001</v>
      </c>
      <c r="GR8" s="1">
        <v>3.9626839999999998E-17</v>
      </c>
      <c r="GS8" s="1">
        <v>1.380127E-14</v>
      </c>
      <c r="GT8">
        <v>0.68574299999999999</v>
      </c>
      <c r="GU8">
        <v>13.084530000000001</v>
      </c>
      <c r="GV8" s="1">
        <v>3.8963900000000003E-17</v>
      </c>
      <c r="GW8" s="1">
        <v>1.352143E-14</v>
      </c>
      <c r="GX8">
        <v>0.68546470000000004</v>
      </c>
      <c r="GY8">
        <v>13.040710000000001</v>
      </c>
      <c r="GZ8" s="1">
        <v>3.7945640000000001E-17</v>
      </c>
      <c r="HA8" s="1">
        <v>1.312801E-14</v>
      </c>
      <c r="HB8">
        <v>0.68523060000000002</v>
      </c>
      <c r="HC8">
        <v>12.556570000000001</v>
      </c>
      <c r="HD8" s="1">
        <v>3.6809760000000001E-17</v>
      </c>
      <c r="HE8" s="1">
        <v>1.2701410000000001E-14</v>
      </c>
      <c r="HF8">
        <v>0.68498749999999997</v>
      </c>
      <c r="HG8">
        <v>12.267239999999999</v>
      </c>
      <c r="HH8" s="1">
        <v>3.561726E-17</v>
      </c>
      <c r="HI8" s="1">
        <v>1.226142E-14</v>
      </c>
      <c r="HJ8">
        <v>0.68474840000000003</v>
      </c>
      <c r="HK8">
        <v>12.2849</v>
      </c>
      <c r="HL8" s="1">
        <v>3.4410890000000001E-17</v>
      </c>
      <c r="HM8" s="1">
        <v>1.182195E-14</v>
      </c>
      <c r="HN8">
        <v>0.68447230000000003</v>
      </c>
      <c r="HO8">
        <v>12.399430000000001</v>
      </c>
      <c r="HP8" s="1">
        <v>3.3178540000000002E-17</v>
      </c>
      <c r="HQ8" s="1">
        <v>1.138055E-14</v>
      </c>
      <c r="HR8">
        <v>0.68422400000000005</v>
      </c>
      <c r="HS8">
        <v>12.66915</v>
      </c>
      <c r="HT8" s="1">
        <v>3.2020429999999997E-17</v>
      </c>
      <c r="HU8" s="1">
        <v>1.0966770000000001E-14</v>
      </c>
      <c r="HV8">
        <v>0.68398110000000001</v>
      </c>
      <c r="HW8">
        <v>12.998659999999999</v>
      </c>
      <c r="HX8" s="1">
        <v>3.085872E-17</v>
      </c>
      <c r="HY8" s="1">
        <v>1.055656E-14</v>
      </c>
      <c r="HZ8">
        <v>0.68374199999999996</v>
      </c>
      <c r="IA8">
        <v>13.11116</v>
      </c>
      <c r="IB8" s="1">
        <v>2.975659E-17</v>
      </c>
      <c r="IC8" s="1">
        <v>1.0170199999999999E-14</v>
      </c>
      <c r="ID8">
        <v>0.68346519999999999</v>
      </c>
      <c r="IE8">
        <v>13.058439999999999</v>
      </c>
      <c r="IF8" s="1">
        <v>2.8699339999999998E-17</v>
      </c>
      <c r="IG8" s="1">
        <v>9.8018390000000001E-15</v>
      </c>
      <c r="IH8">
        <v>0.68319799999999997</v>
      </c>
      <c r="II8">
        <v>12.55222</v>
      </c>
      <c r="IJ8" s="1">
        <v>2.766739E-17</v>
      </c>
      <c r="IK8" s="1">
        <v>9.4448249999999994E-15</v>
      </c>
      <c r="IL8">
        <v>0.68295209999999995</v>
      </c>
      <c r="IM8">
        <v>12.33296</v>
      </c>
      <c r="IN8" s="1">
        <v>2.6678300000000001E-17</v>
      </c>
      <c r="IO8" s="1">
        <v>9.1036149999999995E-15</v>
      </c>
      <c r="IP8">
        <v>0.68301149999999999</v>
      </c>
      <c r="IQ8">
        <v>12.359579999999999</v>
      </c>
      <c r="IR8" s="1">
        <v>2.5670809999999999E-17</v>
      </c>
      <c r="IS8" s="1">
        <v>8.7534370000000002E-15</v>
      </c>
      <c r="IT8">
        <v>0.68310970000000004</v>
      </c>
      <c r="IU8">
        <v>12.590020000000001</v>
      </c>
      <c r="IV8" s="1">
        <v>2.4251240000000001E-17</v>
      </c>
      <c r="IW8" s="1">
        <v>8.2595110000000006E-15</v>
      </c>
      <c r="IX8">
        <v>0.68312799999999996</v>
      </c>
      <c r="IY8">
        <v>13.06766</v>
      </c>
      <c r="IZ8" s="1">
        <v>2.23306E-17</v>
      </c>
      <c r="JA8" s="1">
        <v>7.6025109999999996E-15</v>
      </c>
      <c r="JB8">
        <v>0.68312300000000004</v>
      </c>
      <c r="JC8">
        <v>13.18927</v>
      </c>
      <c r="JD8" s="1">
        <v>2.0768379999999999E-17</v>
      </c>
      <c r="JE8" s="1">
        <v>7.0707689999999997E-15</v>
      </c>
      <c r="JF8">
        <v>0.68312609999999996</v>
      </c>
      <c r="JG8">
        <v>13.14231</v>
      </c>
      <c r="JH8" s="1">
        <v>1.9567229999999999E-17</v>
      </c>
      <c r="JI8" s="1">
        <v>6.6619569999999996E-15</v>
      </c>
      <c r="JJ8">
        <v>0.68312079999999997</v>
      </c>
      <c r="JK8">
        <v>12.85031</v>
      </c>
      <c r="JL8" s="1">
        <v>1.8641869999999999E-17</v>
      </c>
      <c r="JM8" s="1">
        <v>6.3470960000000001E-15</v>
      </c>
      <c r="JN8">
        <v>0.68312620000000002</v>
      </c>
      <c r="JO8">
        <v>12.57901</v>
      </c>
      <c r="JP8" s="1">
        <v>1.783612E-17</v>
      </c>
      <c r="JQ8" s="1">
        <v>6.0718519999999999E-15</v>
      </c>
      <c r="JR8">
        <v>0.68311980000000005</v>
      </c>
      <c r="JS8">
        <v>12.471719999999999</v>
      </c>
      <c r="JT8" s="1">
        <v>1.713375E-17</v>
      </c>
      <c r="JU8" s="1">
        <v>5.8320459999999997E-15</v>
      </c>
      <c r="JV8">
        <v>0.68313729999999995</v>
      </c>
      <c r="JW8">
        <v>12.493270000000001</v>
      </c>
      <c r="JX8" s="1">
        <v>1.6473439999999999E-17</v>
      </c>
      <c r="JY8" s="1">
        <v>5.6063270000000003E-15</v>
      </c>
      <c r="JZ8">
        <v>0.6831393</v>
      </c>
      <c r="KA8">
        <v>12.654540000000001</v>
      </c>
      <c r="KB8" s="1">
        <v>1.585401E-17</v>
      </c>
      <c r="KC8" s="1">
        <v>5.3947160000000002E-15</v>
      </c>
      <c r="KD8">
        <v>0.68312320000000004</v>
      </c>
      <c r="KE8">
        <v>13.07798</v>
      </c>
      <c r="KF8" s="1">
        <v>1.5253899999999999E-17</v>
      </c>
      <c r="KG8" s="1">
        <v>5.1899189999999999E-15</v>
      </c>
      <c r="KH8">
        <v>0.68312360000000005</v>
      </c>
      <c r="KI8">
        <v>13.072939999999999</v>
      </c>
      <c r="KJ8" s="1">
        <v>1.469641E-17</v>
      </c>
      <c r="KK8" s="1">
        <v>4.9990120000000004E-15</v>
      </c>
      <c r="KL8">
        <v>0.68313009999999996</v>
      </c>
      <c r="KM8">
        <v>13.149850000000001</v>
      </c>
      <c r="KN8" s="1">
        <v>1.414649E-17</v>
      </c>
      <c r="KO8" s="1">
        <v>4.8110339999999997E-15</v>
      </c>
      <c r="KP8">
        <v>0.68313369999999995</v>
      </c>
      <c r="KQ8">
        <v>13.02154</v>
      </c>
      <c r="KR8" s="1">
        <v>1.3641259999999999E-17</v>
      </c>
      <c r="KS8" s="1">
        <v>4.6377800000000002E-15</v>
      </c>
      <c r="KT8">
        <v>0.68312879999999998</v>
      </c>
      <c r="KU8">
        <v>12.634219999999999</v>
      </c>
      <c r="KV8" s="1">
        <v>1.315298E-17</v>
      </c>
      <c r="KW8" s="1">
        <v>4.4711400000000003E-15</v>
      </c>
      <c r="KX8">
        <v>0.6831237</v>
      </c>
      <c r="KY8">
        <v>12.50517</v>
      </c>
      <c r="KZ8" s="1">
        <v>1.2702639999999999E-17</v>
      </c>
      <c r="LA8" s="1">
        <v>4.3171910000000001E-15</v>
      </c>
      <c r="LB8">
        <v>0.68312740000000005</v>
      </c>
      <c r="LC8">
        <v>12.553610000000001</v>
      </c>
      <c r="LD8" s="1">
        <v>1.2248139999999999E-17</v>
      </c>
      <c r="LE8" s="1">
        <v>4.1616989999999999E-15</v>
      </c>
      <c r="LF8">
        <v>0.68313140000000006</v>
      </c>
      <c r="LG8">
        <v>12.739089999999999</v>
      </c>
      <c r="LH8" s="1">
        <v>1.181374E-17</v>
      </c>
      <c r="LI8" s="1">
        <v>4.0130700000000003E-15</v>
      </c>
      <c r="LJ8">
        <v>0.68313659999999998</v>
      </c>
      <c r="LK8">
        <v>13.16118</v>
      </c>
      <c r="LL8" s="1">
        <v>1.1422E-17</v>
      </c>
      <c r="LM8" s="1">
        <v>3.8793290000000001E-15</v>
      </c>
      <c r="LN8">
        <v>0.68312810000000002</v>
      </c>
      <c r="LO8">
        <v>13.35449</v>
      </c>
      <c r="LP8" s="1">
        <v>1.102261E-17</v>
      </c>
      <c r="LQ8" s="1">
        <v>3.7428730000000003E-15</v>
      </c>
      <c r="LR8">
        <v>0.68312320000000004</v>
      </c>
      <c r="LS8">
        <v>13.40338</v>
      </c>
      <c r="LT8" s="1">
        <v>1.0646760000000001E-17</v>
      </c>
      <c r="LU8" s="1">
        <v>3.6149259999999997E-15</v>
      </c>
      <c r="LV8">
        <v>0.68312479999999998</v>
      </c>
      <c r="LW8">
        <v>13.19035</v>
      </c>
      <c r="LX8" s="1">
        <v>1.028785E-17</v>
      </c>
      <c r="LY8" s="1">
        <v>3.4920159999999998E-15</v>
      </c>
      <c r="LZ8">
        <v>0.68311789999999994</v>
      </c>
      <c r="MA8">
        <v>12.64362</v>
      </c>
      <c r="MB8" s="1">
        <v>9.929319E-18</v>
      </c>
      <c r="MC8" s="1">
        <v>3.374311E-15</v>
      </c>
      <c r="MD8">
        <v>0.68312360000000005</v>
      </c>
      <c r="ME8">
        <v>12.507989999999999</v>
      </c>
      <c r="MF8" s="1">
        <v>9.5066789999999999E-18</v>
      </c>
      <c r="MG8" s="1">
        <v>3.241011E-15</v>
      </c>
      <c r="MH8">
        <v>0.6831218</v>
      </c>
      <c r="MI8">
        <v>12.53416</v>
      </c>
      <c r="MJ8" s="1">
        <v>9.0936109999999999E-18</v>
      </c>
      <c r="MK8" s="1">
        <v>3.1101039999999999E-15</v>
      </c>
      <c r="ML8">
        <v>0.68312139999999999</v>
      </c>
      <c r="MM8">
        <v>12.65638</v>
      </c>
      <c r="MN8" s="1">
        <v>8.7242609999999996E-18</v>
      </c>
      <c r="MO8" s="1">
        <v>2.9925760000000001E-15</v>
      </c>
      <c r="MP8">
        <v>0.68313570000000001</v>
      </c>
      <c r="MQ8">
        <v>13.14523</v>
      </c>
      <c r="MR8" s="1">
        <v>8.3375640000000001E-18</v>
      </c>
      <c r="MS8" s="1">
        <v>2.868285E-15</v>
      </c>
      <c r="MT8">
        <v>0.68312170000000005</v>
      </c>
      <c r="MU8">
        <v>12.941839999999999</v>
      </c>
      <c r="MV8" s="1">
        <v>7.9958829999999998E-18</v>
      </c>
      <c r="MW8" s="1">
        <v>2.7585149999999998E-15</v>
      </c>
      <c r="MX8">
        <v>0.68311829999999996</v>
      </c>
      <c r="MY8">
        <v>12.981260000000001</v>
      </c>
      <c r="MZ8" s="1">
        <v>7.6693729999999995E-18</v>
      </c>
      <c r="NA8" s="1">
        <v>2.6525650000000001E-15</v>
      </c>
      <c r="NB8">
        <v>0.68313009999999996</v>
      </c>
      <c r="NC8">
        <v>12.80688</v>
      </c>
      <c r="ND8" s="1">
        <v>7.3677870000000004E-18</v>
      </c>
      <c r="NE8" s="1">
        <v>2.5546449999999999E-15</v>
      </c>
      <c r="NF8">
        <v>0.68313000000000001</v>
      </c>
      <c r="NG8">
        <v>12.7323</v>
      </c>
      <c r="NH8" s="1">
        <v>7.0709560000000003E-18</v>
      </c>
      <c r="NI8" s="1">
        <v>2.4573950000000002E-15</v>
      </c>
      <c r="NJ8">
        <v>0.68313619999999997</v>
      </c>
      <c r="NK8">
        <v>12.64076</v>
      </c>
      <c r="NL8" s="1">
        <v>6.7906690000000001E-18</v>
      </c>
      <c r="NM8" s="1">
        <v>2.3656049999999999E-15</v>
      </c>
      <c r="NN8">
        <v>0.68247840000000004</v>
      </c>
      <c r="NO8">
        <v>12.6332</v>
      </c>
      <c r="NP8" s="1">
        <v>6.5425189999999996E-18</v>
      </c>
      <c r="NQ8" s="1">
        <v>2.286228E-15</v>
      </c>
      <c r="NR8">
        <v>0.68179789999999996</v>
      </c>
      <c r="NS8">
        <v>12.81621</v>
      </c>
      <c r="NT8" s="1">
        <v>6.5279420000000001E-18</v>
      </c>
      <c r="NU8" s="1">
        <v>2.2901640000000002E-15</v>
      </c>
      <c r="NV8">
        <v>0.68126109999999995</v>
      </c>
      <c r="NW8">
        <v>13.30185</v>
      </c>
      <c r="NX8" s="1">
        <v>6.8521170000000001E-18</v>
      </c>
      <c r="NY8" s="1">
        <v>2.410993E-15</v>
      </c>
      <c r="NZ8">
        <v>0.68072710000000003</v>
      </c>
      <c r="OA8">
        <v>13.545999999999999</v>
      </c>
      <c r="OB8" s="1">
        <v>7.0918650000000001E-18</v>
      </c>
      <c r="OC8" s="1">
        <v>2.4996030000000001E-15</v>
      </c>
      <c r="OD8">
        <v>0.68018699999999999</v>
      </c>
      <c r="OE8">
        <v>13.57122</v>
      </c>
      <c r="OF8" s="1">
        <v>7.138584E-18</v>
      </c>
      <c r="OG8" s="1">
        <v>2.5207040000000002E-15</v>
      </c>
      <c r="OH8">
        <v>0.67966289999999996</v>
      </c>
      <c r="OI8">
        <v>13.33493</v>
      </c>
      <c r="OJ8" s="1">
        <v>7.063966E-18</v>
      </c>
      <c r="OK8" s="1">
        <v>2.499299E-15</v>
      </c>
    </row>
    <row r="9" spans="1:401" x14ac:dyDescent="0.35">
      <c r="A9">
        <v>9</v>
      </c>
      <c r="B9" t="s">
        <v>4</v>
      </c>
      <c r="C9" t="s">
        <v>5</v>
      </c>
      <c r="D9" t="s">
        <v>13</v>
      </c>
      <c r="E9">
        <v>638.97659999999996</v>
      </c>
      <c r="F9">
        <v>0.85668080000000002</v>
      </c>
      <c r="G9">
        <v>15.35473</v>
      </c>
      <c r="H9" s="1">
        <v>3.0411309999999999E-5</v>
      </c>
      <c r="I9">
        <v>1.5011099999999999E-2</v>
      </c>
      <c r="J9">
        <v>0.85417160000000003</v>
      </c>
      <c r="K9">
        <v>15.24794</v>
      </c>
      <c r="L9" s="1">
        <v>8.8820260000000001E-8</v>
      </c>
      <c r="M9" s="1">
        <v>4.3773909999999998E-5</v>
      </c>
      <c r="N9">
        <v>0.85163650000000002</v>
      </c>
      <c r="O9">
        <v>15.227270000000001</v>
      </c>
      <c r="P9" s="1">
        <v>2.6610460000000001E-10</v>
      </c>
      <c r="Q9" s="1">
        <v>1.3127810000000001E-7</v>
      </c>
      <c r="R9">
        <v>0.8491379</v>
      </c>
      <c r="S9">
        <v>14.909409999999999</v>
      </c>
      <c r="T9" s="1">
        <v>8.2572260000000003E-13</v>
      </c>
      <c r="U9" s="1">
        <v>4.0726009999999998E-10</v>
      </c>
      <c r="V9">
        <v>0.84661129999999996</v>
      </c>
      <c r="W9">
        <v>14.7371</v>
      </c>
      <c r="X9" s="1">
        <v>2.967876E-15</v>
      </c>
      <c r="Y9" s="1">
        <v>1.497509E-12</v>
      </c>
      <c r="Z9">
        <v>0.83932269999999998</v>
      </c>
      <c r="AA9">
        <v>14.588850000000001</v>
      </c>
      <c r="AB9" s="1">
        <v>3.8606309999999999E-16</v>
      </c>
      <c r="AC9" s="1">
        <v>2.2754939999999998E-13</v>
      </c>
      <c r="AD9">
        <v>0.83216219999999996</v>
      </c>
      <c r="AE9">
        <v>14.255739999999999</v>
      </c>
      <c r="AF9" s="1">
        <v>5.2857440000000002E-16</v>
      </c>
      <c r="AG9" s="1">
        <v>3.1477349999999998E-13</v>
      </c>
      <c r="AH9">
        <v>0.8255304</v>
      </c>
      <c r="AI9">
        <v>14.263540000000001</v>
      </c>
      <c r="AJ9" s="1">
        <v>7.3223340000000005E-16</v>
      </c>
      <c r="AK9" s="1">
        <v>4.3547830000000001E-13</v>
      </c>
      <c r="AL9">
        <v>0.81888439999999996</v>
      </c>
      <c r="AM9">
        <v>13.99169</v>
      </c>
      <c r="AN9" s="1">
        <v>8.5261630000000001E-16</v>
      </c>
      <c r="AO9" s="1">
        <v>5.0669400000000002E-13</v>
      </c>
      <c r="AP9">
        <v>0.81223509999999999</v>
      </c>
      <c r="AQ9">
        <v>13.69717</v>
      </c>
      <c r="AR9" s="1">
        <v>9.3919439999999998E-16</v>
      </c>
      <c r="AS9" s="1">
        <v>5.5889229999999997E-13</v>
      </c>
      <c r="AT9">
        <v>0.80537550000000002</v>
      </c>
      <c r="AU9">
        <v>13.275690000000001</v>
      </c>
      <c r="AV9" s="1">
        <v>1.005942E-15</v>
      </c>
      <c r="AW9" s="1">
        <v>5.9971520000000005E-13</v>
      </c>
      <c r="AX9">
        <v>0.79830860000000003</v>
      </c>
      <c r="AY9">
        <v>12.7332</v>
      </c>
      <c r="AZ9" s="1">
        <v>1.0696489999999999E-15</v>
      </c>
      <c r="BA9" s="1">
        <v>6.39191E-13</v>
      </c>
      <c r="BB9">
        <v>0.79107309999999997</v>
      </c>
      <c r="BC9">
        <v>12.35772</v>
      </c>
      <c r="BD9" s="1">
        <v>1.134259E-15</v>
      </c>
      <c r="BE9" s="1">
        <v>6.7939749999999998E-13</v>
      </c>
      <c r="BF9">
        <v>0.78361429999999999</v>
      </c>
      <c r="BG9">
        <v>12.10641</v>
      </c>
      <c r="BH9" s="1">
        <v>1.195557E-15</v>
      </c>
      <c r="BI9" s="1">
        <v>7.1789600000000001E-13</v>
      </c>
      <c r="BJ9">
        <v>0.77588520000000005</v>
      </c>
      <c r="BK9">
        <v>12.27017</v>
      </c>
      <c r="BL9" s="1">
        <v>1.2600549999999999E-15</v>
      </c>
      <c r="BM9" s="1">
        <v>7.5893460000000001E-13</v>
      </c>
      <c r="BN9">
        <v>0.76807689999999995</v>
      </c>
      <c r="BO9">
        <v>12.57432</v>
      </c>
      <c r="BP9" s="1">
        <v>1.3221320000000001E-15</v>
      </c>
      <c r="BQ9" s="1">
        <v>7.9831330000000005E-13</v>
      </c>
      <c r="BR9">
        <v>0.76103900000000002</v>
      </c>
      <c r="BS9">
        <v>12.45923</v>
      </c>
      <c r="BT9" s="1">
        <v>1.359653E-15</v>
      </c>
      <c r="BU9" s="1">
        <v>8.2246499999999997E-13</v>
      </c>
      <c r="BV9">
        <v>0.75362030000000002</v>
      </c>
      <c r="BW9">
        <v>12.43296</v>
      </c>
      <c r="BX9" s="1">
        <v>1.3669750000000001E-15</v>
      </c>
      <c r="BY9" s="1">
        <v>8.3007300000000003E-13</v>
      </c>
      <c r="BZ9">
        <v>0.74624520000000005</v>
      </c>
      <c r="CA9">
        <v>12.42619</v>
      </c>
      <c r="CB9" s="1">
        <v>1.372378E-15</v>
      </c>
      <c r="CC9" s="1">
        <v>8.3583209999999998E-13</v>
      </c>
      <c r="CD9">
        <v>0.73895350000000004</v>
      </c>
      <c r="CE9">
        <v>12.17267</v>
      </c>
      <c r="CF9" s="1">
        <v>1.352591E-15</v>
      </c>
      <c r="CG9" s="1">
        <v>8.2688160000000002E-13</v>
      </c>
      <c r="CH9">
        <v>0.7313347</v>
      </c>
      <c r="CI9">
        <v>12.01451</v>
      </c>
      <c r="CJ9" s="1">
        <v>1.3451100000000001E-15</v>
      </c>
      <c r="CK9" s="1">
        <v>8.2570849999999996E-13</v>
      </c>
      <c r="CL9">
        <v>0.72392579999999995</v>
      </c>
      <c r="CM9">
        <v>12.05341</v>
      </c>
      <c r="CN9" s="1">
        <v>1.3343610000000001E-15</v>
      </c>
      <c r="CO9" s="1">
        <v>8.2206730000000001E-13</v>
      </c>
      <c r="CP9">
        <v>0.71636440000000001</v>
      </c>
      <c r="CQ9">
        <v>12.291119999999999</v>
      </c>
      <c r="CR9" s="1">
        <v>1.308338E-15</v>
      </c>
      <c r="CS9" s="1">
        <v>8.0872899999999996E-13</v>
      </c>
      <c r="CT9">
        <v>0.70838109999999999</v>
      </c>
      <c r="CU9">
        <v>12.47734</v>
      </c>
      <c r="CV9" s="1">
        <v>1.289022E-15</v>
      </c>
      <c r="CW9" s="1">
        <v>8.0067260000000005E-13</v>
      </c>
      <c r="CX9">
        <v>0.70032190000000005</v>
      </c>
      <c r="CY9">
        <v>12.34651</v>
      </c>
      <c r="CZ9" s="1">
        <v>1.295048E-15</v>
      </c>
      <c r="DA9" s="1">
        <v>8.0803969999999999E-13</v>
      </c>
      <c r="DB9">
        <v>0.69248560000000003</v>
      </c>
      <c r="DC9">
        <v>12.669090000000001</v>
      </c>
      <c r="DD9" s="1">
        <v>1.339894E-15</v>
      </c>
      <c r="DE9" s="1">
        <v>8.3898540000000001E-13</v>
      </c>
      <c r="DF9">
        <v>0.68545259999999997</v>
      </c>
      <c r="DG9">
        <v>12.57352</v>
      </c>
      <c r="DH9" s="1">
        <v>1.3850849999999999E-15</v>
      </c>
      <c r="DI9" s="1">
        <v>8.7043520000000003E-13</v>
      </c>
      <c r="DJ9">
        <v>0.67829729999999999</v>
      </c>
      <c r="DK9">
        <v>12.21645</v>
      </c>
      <c r="DL9" s="1">
        <v>1.424304E-15</v>
      </c>
      <c r="DM9" s="1">
        <v>8.9732640000000002E-13</v>
      </c>
      <c r="DN9">
        <v>0.67154650000000005</v>
      </c>
      <c r="DO9">
        <v>12.205439999999999</v>
      </c>
      <c r="DP9" s="1">
        <v>1.440783E-15</v>
      </c>
      <c r="DQ9" s="1">
        <v>9.1061130000000004E-13</v>
      </c>
      <c r="DR9">
        <v>0.67242590000000002</v>
      </c>
      <c r="DS9">
        <v>12.305210000000001</v>
      </c>
      <c r="DT9" s="1">
        <v>1.4275979999999999E-15</v>
      </c>
      <c r="DU9" s="1">
        <v>8.9724519999999999E-13</v>
      </c>
      <c r="DV9">
        <v>0.67346150000000005</v>
      </c>
      <c r="DW9">
        <v>12.571820000000001</v>
      </c>
      <c r="DX9" s="1">
        <v>1.209358E-15</v>
      </c>
      <c r="DY9" s="1">
        <v>7.5133239999999996E-13</v>
      </c>
      <c r="DZ9">
        <v>0.67341300000000004</v>
      </c>
      <c r="EA9">
        <v>13.07183</v>
      </c>
      <c r="EB9" s="1">
        <v>8.2980470000000004E-16</v>
      </c>
      <c r="EC9" s="1">
        <v>5.1204350000000001E-13</v>
      </c>
      <c r="ED9">
        <v>0.67305199999999998</v>
      </c>
      <c r="EE9">
        <v>13.14049</v>
      </c>
      <c r="EF9" s="1">
        <v>5.4714400000000002E-16</v>
      </c>
      <c r="EG9" s="1">
        <v>3.371796E-13</v>
      </c>
      <c r="EH9">
        <v>0.67260470000000006</v>
      </c>
      <c r="EI9">
        <v>13.15451</v>
      </c>
      <c r="EJ9" s="1">
        <v>3.9363700000000002E-16</v>
      </c>
      <c r="EK9" s="1">
        <v>2.4294579999999999E-13</v>
      </c>
      <c r="EL9">
        <v>0.67206529999999998</v>
      </c>
      <c r="EM9">
        <v>12.939690000000001</v>
      </c>
      <c r="EN9" s="1">
        <v>3.1572910000000002E-16</v>
      </c>
      <c r="EO9" s="1">
        <v>1.94994E-13</v>
      </c>
      <c r="EP9">
        <v>0.67155339999999997</v>
      </c>
      <c r="EQ9">
        <v>12.35464</v>
      </c>
      <c r="ER9" s="1">
        <v>2.7198150000000001E-16</v>
      </c>
      <c r="ES9" s="1">
        <v>1.6790269999999999E-13</v>
      </c>
      <c r="ET9">
        <v>0.67103389999999996</v>
      </c>
      <c r="EU9">
        <v>12.277760000000001</v>
      </c>
      <c r="EV9" s="1">
        <v>2.457678E-16</v>
      </c>
      <c r="EW9" s="1">
        <v>1.5153100000000001E-13</v>
      </c>
      <c r="EX9">
        <v>0.67112609999999995</v>
      </c>
      <c r="EY9">
        <v>12.34914</v>
      </c>
      <c r="EZ9" s="1">
        <v>2.2706359999999998E-16</v>
      </c>
      <c r="FA9" s="1">
        <v>1.396138E-13</v>
      </c>
      <c r="FB9">
        <v>0.67123619999999995</v>
      </c>
      <c r="FC9">
        <v>12.46199</v>
      </c>
      <c r="FD9" s="1">
        <v>2.0578920000000001E-16</v>
      </c>
      <c r="FE9" s="1">
        <v>1.2592040000000001E-13</v>
      </c>
      <c r="FF9">
        <v>0.67129150000000004</v>
      </c>
      <c r="FG9">
        <v>12.876440000000001</v>
      </c>
      <c r="FH9" s="1">
        <v>1.797335E-16</v>
      </c>
      <c r="FI9" s="1">
        <v>1.096159E-13</v>
      </c>
      <c r="FJ9">
        <v>0.67128060000000001</v>
      </c>
      <c r="FK9">
        <v>12.727690000000001</v>
      </c>
      <c r="FL9" s="1">
        <v>1.601296E-16</v>
      </c>
      <c r="FM9" s="1">
        <v>9.7445790000000004E-14</v>
      </c>
      <c r="FN9">
        <v>0.67127340000000002</v>
      </c>
      <c r="FO9">
        <v>12.783329999999999</v>
      </c>
      <c r="FP9" s="1">
        <v>1.468368E-16</v>
      </c>
      <c r="FQ9" s="1">
        <v>8.9136449999999995E-14</v>
      </c>
      <c r="FR9">
        <v>0.67126929999999996</v>
      </c>
      <c r="FS9">
        <v>12.4983</v>
      </c>
      <c r="FT9" s="1">
        <v>1.3763169999999999E-16</v>
      </c>
      <c r="FU9" s="1">
        <v>8.3326929999999994E-14</v>
      </c>
      <c r="FV9">
        <v>0.67131669999999999</v>
      </c>
      <c r="FW9">
        <v>12.36153</v>
      </c>
      <c r="FX9" s="1">
        <v>1.3053980000000001E-16</v>
      </c>
      <c r="FY9" s="1">
        <v>7.878235E-14</v>
      </c>
      <c r="FZ9">
        <v>0.67131130000000006</v>
      </c>
      <c r="GA9">
        <v>12.306100000000001</v>
      </c>
      <c r="GB9" s="1">
        <v>1.2431919999999999E-16</v>
      </c>
      <c r="GC9" s="1">
        <v>7.4791229999999996E-14</v>
      </c>
      <c r="GD9">
        <v>0.67097370000000001</v>
      </c>
      <c r="GE9">
        <v>12.335229999999999</v>
      </c>
      <c r="GF9" s="1">
        <v>1.1900419999999999E-16</v>
      </c>
      <c r="GG9" s="1">
        <v>7.1386939999999995E-14</v>
      </c>
      <c r="GH9">
        <v>0.67066009999999998</v>
      </c>
      <c r="GI9">
        <v>12.55119</v>
      </c>
      <c r="GJ9" s="1">
        <v>1.1681210000000001E-16</v>
      </c>
      <c r="GK9" s="1">
        <v>6.9927740000000001E-14</v>
      </c>
      <c r="GL9">
        <v>0.67039669999999996</v>
      </c>
      <c r="GM9">
        <v>12.971640000000001</v>
      </c>
      <c r="GN9" s="1">
        <v>1.1730750000000001E-16</v>
      </c>
      <c r="GO9" s="1">
        <v>7.000991E-14</v>
      </c>
      <c r="GP9">
        <v>0.6700893</v>
      </c>
      <c r="GQ9">
        <v>13.160270000000001</v>
      </c>
      <c r="GR9" s="1">
        <v>1.1704130000000001E-16</v>
      </c>
      <c r="GS9" s="1">
        <v>6.9590040000000002E-14</v>
      </c>
      <c r="GT9">
        <v>0.66984639999999995</v>
      </c>
      <c r="GU9">
        <v>13.256600000000001</v>
      </c>
      <c r="GV9" s="1">
        <v>1.1496420000000001E-16</v>
      </c>
      <c r="GW9" s="1">
        <v>6.8099310000000006E-14</v>
      </c>
      <c r="GX9">
        <v>0.6695797</v>
      </c>
      <c r="GY9">
        <v>13.2105</v>
      </c>
      <c r="GZ9" s="1">
        <v>1.118743E-16</v>
      </c>
      <c r="HA9" s="1">
        <v>6.6064050000000001E-14</v>
      </c>
      <c r="HB9">
        <v>0.66930109999999998</v>
      </c>
      <c r="HC9">
        <v>12.66742</v>
      </c>
      <c r="HD9" s="1">
        <v>1.084624E-16</v>
      </c>
      <c r="HE9" s="1">
        <v>6.3875949999999999E-14</v>
      </c>
      <c r="HF9">
        <v>0.669045</v>
      </c>
      <c r="HG9">
        <v>12.2788</v>
      </c>
      <c r="HH9" s="1">
        <v>1.0491379999999999E-16</v>
      </c>
      <c r="HI9" s="1">
        <v>6.164233E-14</v>
      </c>
      <c r="HJ9">
        <v>0.66876539999999995</v>
      </c>
      <c r="HK9">
        <v>12.292310000000001</v>
      </c>
      <c r="HL9" s="1">
        <v>1.013093E-16</v>
      </c>
      <c r="HM9" s="1">
        <v>5.940367E-14</v>
      </c>
      <c r="HN9">
        <v>0.66847279999999998</v>
      </c>
      <c r="HO9">
        <v>12.414160000000001</v>
      </c>
      <c r="HP9" s="1">
        <v>9.7647010000000003E-17</v>
      </c>
      <c r="HQ9" s="1">
        <v>5.716354E-14</v>
      </c>
      <c r="HR9">
        <v>0.66822749999999997</v>
      </c>
      <c r="HS9">
        <v>12.73733</v>
      </c>
      <c r="HT9" s="1">
        <v>9.4195399999999997E-17</v>
      </c>
      <c r="HU9" s="1">
        <v>5.5059099999999999E-14</v>
      </c>
      <c r="HV9">
        <v>0.66796460000000002</v>
      </c>
      <c r="HW9">
        <v>13.110620000000001</v>
      </c>
      <c r="HX9" s="1">
        <v>9.0745700000000005E-17</v>
      </c>
      <c r="HY9" s="1">
        <v>5.2983509999999998E-14</v>
      </c>
      <c r="HZ9">
        <v>0.66766510000000001</v>
      </c>
      <c r="IA9">
        <v>13.2593</v>
      </c>
      <c r="IB9" s="1">
        <v>8.7474750000000002E-17</v>
      </c>
      <c r="IC9" s="1">
        <v>5.1027740000000001E-14</v>
      </c>
      <c r="ID9">
        <v>0.66739190000000004</v>
      </c>
      <c r="IE9">
        <v>13.20776</v>
      </c>
      <c r="IF9" s="1">
        <v>8.4322589999999997E-17</v>
      </c>
      <c r="IG9" s="1">
        <v>4.9148179999999997E-14</v>
      </c>
      <c r="IH9">
        <v>0.6671338</v>
      </c>
      <c r="II9">
        <v>12.644830000000001</v>
      </c>
      <c r="IJ9" s="1">
        <v>8.1255719999999995E-17</v>
      </c>
      <c r="IK9" s="1">
        <v>4.7337730000000002E-14</v>
      </c>
      <c r="IL9">
        <v>0.66687549999999995</v>
      </c>
      <c r="IM9">
        <v>12.344519999999999</v>
      </c>
      <c r="IN9" s="1">
        <v>7.8327070000000005E-17</v>
      </c>
      <c r="IO9" s="1">
        <v>4.5616109999999999E-14</v>
      </c>
      <c r="IP9">
        <v>0.66690110000000002</v>
      </c>
      <c r="IQ9">
        <v>12.367620000000001</v>
      </c>
      <c r="IR9" s="1">
        <v>7.5342519999999997E-17</v>
      </c>
      <c r="IS9" s="1">
        <v>4.3845000000000001E-14</v>
      </c>
      <c r="IT9">
        <v>0.6669562</v>
      </c>
      <c r="IU9">
        <v>12.61472</v>
      </c>
      <c r="IV9" s="1">
        <v>7.1061350000000006E-17</v>
      </c>
      <c r="IW9" s="1">
        <v>4.1288800000000001E-14</v>
      </c>
      <c r="IX9">
        <v>0.66696710000000003</v>
      </c>
      <c r="IY9">
        <v>13.198079999999999</v>
      </c>
      <c r="IZ9" s="1">
        <v>6.5418569999999997E-17</v>
      </c>
      <c r="JA9" s="1">
        <v>3.7995669999999999E-14</v>
      </c>
      <c r="JB9">
        <v>0.66695450000000001</v>
      </c>
      <c r="JC9">
        <v>13.351509999999999</v>
      </c>
      <c r="JD9" s="1">
        <v>6.0886760000000006E-17</v>
      </c>
      <c r="JE9" s="1">
        <v>3.5369740000000001E-14</v>
      </c>
      <c r="JF9">
        <v>0.66695660000000001</v>
      </c>
      <c r="JG9">
        <v>13.309480000000001</v>
      </c>
      <c r="JH9" s="1">
        <v>5.7395049999999997E-17</v>
      </c>
      <c r="JI9" s="1">
        <v>3.3346429999999997E-14</v>
      </c>
      <c r="JJ9">
        <v>0.6670007</v>
      </c>
      <c r="JK9">
        <v>12.961309999999999</v>
      </c>
      <c r="JL9" s="1">
        <v>5.4707860000000002E-17</v>
      </c>
      <c r="JM9" s="1">
        <v>3.1788960000000001E-14</v>
      </c>
      <c r="JN9">
        <v>0.66700440000000005</v>
      </c>
      <c r="JO9">
        <v>12.64639</v>
      </c>
      <c r="JP9" s="1">
        <v>5.2353109999999997E-17</v>
      </c>
      <c r="JQ9" s="1">
        <v>3.0417719999999998E-14</v>
      </c>
      <c r="JR9">
        <v>0.66699889999999995</v>
      </c>
      <c r="JS9">
        <v>12.49569</v>
      </c>
      <c r="JT9" s="1">
        <v>5.0297350000000001E-17</v>
      </c>
      <c r="JU9" s="1">
        <v>2.9220609999999998E-14</v>
      </c>
      <c r="JV9">
        <v>0.66697139999999999</v>
      </c>
      <c r="JW9">
        <v>12.51821</v>
      </c>
      <c r="JX9" s="1">
        <v>4.8361919999999998E-17</v>
      </c>
      <c r="JY9" s="1">
        <v>2.809077E-14</v>
      </c>
      <c r="JZ9">
        <v>0.66700079999999995</v>
      </c>
      <c r="KA9">
        <v>12.68726</v>
      </c>
      <c r="KB9" s="1">
        <v>4.6546379999999998E-17</v>
      </c>
      <c r="KC9" s="1">
        <v>2.703361E-14</v>
      </c>
      <c r="KD9">
        <v>0.66698489999999999</v>
      </c>
      <c r="KE9">
        <v>13.20116</v>
      </c>
      <c r="KF9" s="1">
        <v>4.4782990000000001E-17</v>
      </c>
      <c r="KG9" s="1">
        <v>2.6006620000000001E-14</v>
      </c>
      <c r="KH9">
        <v>0.6669564</v>
      </c>
      <c r="KI9">
        <v>13.21083</v>
      </c>
      <c r="KJ9" s="1">
        <v>4.3147249999999998E-17</v>
      </c>
      <c r="KK9" s="1">
        <v>2.5049589999999999E-14</v>
      </c>
      <c r="KL9">
        <v>0.66696679999999997</v>
      </c>
      <c r="KM9">
        <v>13.29533</v>
      </c>
      <c r="KN9" s="1">
        <v>4.1534019999999997E-17</v>
      </c>
      <c r="KO9" s="1">
        <v>2.4108880000000001E-14</v>
      </c>
      <c r="KP9">
        <v>0.66696180000000005</v>
      </c>
      <c r="KQ9">
        <v>13.15489</v>
      </c>
      <c r="KR9" s="1">
        <v>4.0045640000000001E-17</v>
      </c>
      <c r="KS9" s="1">
        <v>2.3236880000000001E-14</v>
      </c>
      <c r="KT9">
        <v>0.66700649999999995</v>
      </c>
      <c r="KU9">
        <v>12.70415</v>
      </c>
      <c r="KV9" s="1">
        <v>3.8619869999999998E-17</v>
      </c>
      <c r="KW9" s="1">
        <v>2.2407689999999999E-14</v>
      </c>
      <c r="KX9">
        <v>0.6669564</v>
      </c>
      <c r="KY9">
        <v>12.52758</v>
      </c>
      <c r="KZ9" s="1">
        <v>3.7294099999999999E-17</v>
      </c>
      <c r="LA9" s="1">
        <v>2.1633149999999999E-14</v>
      </c>
      <c r="LB9">
        <v>0.66698900000000005</v>
      </c>
      <c r="LC9">
        <v>12.5786</v>
      </c>
      <c r="LD9" s="1">
        <v>3.5960269999999997E-17</v>
      </c>
      <c r="LE9" s="1">
        <v>2.0855529999999999E-14</v>
      </c>
      <c r="LF9">
        <v>0.66699600000000003</v>
      </c>
      <c r="LG9">
        <v>12.77229</v>
      </c>
      <c r="LH9" s="1">
        <v>3.46869E-17</v>
      </c>
      <c r="LI9" s="1">
        <v>2.011185E-14</v>
      </c>
      <c r="LJ9">
        <v>0.66699960000000003</v>
      </c>
      <c r="LK9">
        <v>13.284269999999999</v>
      </c>
      <c r="LL9" s="1">
        <v>3.3539659999999998E-17</v>
      </c>
      <c r="LM9" s="1">
        <v>1.9443850000000001E-14</v>
      </c>
      <c r="LN9">
        <v>0.66696509999999998</v>
      </c>
      <c r="LO9">
        <v>13.52178</v>
      </c>
      <c r="LP9" s="1">
        <v>3.2358810000000002E-17</v>
      </c>
      <c r="LQ9" s="1">
        <v>1.87532E-14</v>
      </c>
      <c r="LR9">
        <v>0.66698500000000005</v>
      </c>
      <c r="LS9">
        <v>13.58628</v>
      </c>
      <c r="LT9" s="1">
        <v>3.1265640000000003E-17</v>
      </c>
      <c r="LU9" s="1">
        <v>1.8120389999999999E-14</v>
      </c>
      <c r="LV9">
        <v>0.66698500000000005</v>
      </c>
      <c r="LW9">
        <v>13.3454</v>
      </c>
      <c r="LX9" s="1">
        <v>3.0206510000000002E-17</v>
      </c>
      <c r="LY9" s="1">
        <v>1.7500370000000001E-14</v>
      </c>
      <c r="LZ9">
        <v>0.66699359999999996</v>
      </c>
      <c r="MA9">
        <v>12.71884</v>
      </c>
      <c r="MB9" s="1">
        <v>2.9154730000000002E-17</v>
      </c>
      <c r="MC9" s="1">
        <v>1.6910540000000001E-14</v>
      </c>
      <c r="MD9">
        <v>0.66695510000000002</v>
      </c>
      <c r="ME9">
        <v>12.52108</v>
      </c>
      <c r="MF9" s="1">
        <v>2.7902910000000001E-17</v>
      </c>
      <c r="MG9" s="1">
        <v>1.6234809999999999E-14</v>
      </c>
      <c r="MH9">
        <v>0.66700139999999997</v>
      </c>
      <c r="MI9">
        <v>12.544119999999999</v>
      </c>
      <c r="MJ9" s="1">
        <v>2.6696009999999999E-17</v>
      </c>
      <c r="MK9" s="1">
        <v>1.5583639999999999E-14</v>
      </c>
      <c r="ML9">
        <v>0.66699969999999997</v>
      </c>
      <c r="MM9">
        <v>12.670439999999999</v>
      </c>
      <c r="MN9" s="1">
        <v>2.5608940000000001E-17</v>
      </c>
      <c r="MO9" s="1">
        <v>1.4992350000000001E-14</v>
      </c>
      <c r="MP9">
        <v>0.66696560000000005</v>
      </c>
      <c r="MQ9">
        <v>13.25231</v>
      </c>
      <c r="MR9" s="1">
        <v>2.4475429999999999E-17</v>
      </c>
      <c r="MS9" s="1">
        <v>1.4370710000000001E-14</v>
      </c>
      <c r="MT9">
        <v>0.66700090000000001</v>
      </c>
      <c r="MU9">
        <v>13.06366</v>
      </c>
      <c r="MV9" s="1">
        <v>2.347679E-17</v>
      </c>
      <c r="MW9" s="1">
        <v>1.382418E-14</v>
      </c>
      <c r="MX9">
        <v>0.66700400000000004</v>
      </c>
      <c r="MY9">
        <v>13.071020000000001</v>
      </c>
      <c r="MZ9" s="1">
        <v>2.2516189999999999E-17</v>
      </c>
      <c r="NA9" s="1">
        <v>1.3291640000000001E-14</v>
      </c>
      <c r="NB9">
        <v>0.66696560000000005</v>
      </c>
      <c r="NC9">
        <v>12.856199999999999</v>
      </c>
      <c r="ND9" s="1">
        <v>2.1631740000000001E-17</v>
      </c>
      <c r="NE9" s="1">
        <v>1.2801649999999999E-14</v>
      </c>
      <c r="NF9">
        <v>0.66699529999999996</v>
      </c>
      <c r="NG9">
        <v>12.784560000000001</v>
      </c>
      <c r="NH9" s="1">
        <v>2.0758560000000001E-17</v>
      </c>
      <c r="NI9" s="1">
        <v>1.2313520000000001E-14</v>
      </c>
      <c r="NJ9">
        <v>0.6669986</v>
      </c>
      <c r="NK9">
        <v>12.66605</v>
      </c>
      <c r="NL9" s="1">
        <v>1.9939090000000001E-17</v>
      </c>
      <c r="NM9" s="1">
        <v>1.1855980000000001E-14</v>
      </c>
      <c r="NN9">
        <v>0.6663424</v>
      </c>
      <c r="NO9">
        <v>12.65344</v>
      </c>
      <c r="NP9" s="1">
        <v>1.920616E-17</v>
      </c>
      <c r="NQ9" s="1">
        <v>1.1455050000000001E-14</v>
      </c>
      <c r="NR9">
        <v>0.66567030000000005</v>
      </c>
      <c r="NS9">
        <v>12.84562</v>
      </c>
      <c r="NT9" s="1">
        <v>1.9202300000000001E-17</v>
      </c>
      <c r="NU9" s="1">
        <v>1.150531E-14</v>
      </c>
      <c r="NV9">
        <v>0.66509240000000003</v>
      </c>
      <c r="NW9">
        <v>13.42057</v>
      </c>
      <c r="NX9" s="1">
        <v>2.0160199999999998E-17</v>
      </c>
      <c r="NY9" s="1">
        <v>1.21161E-14</v>
      </c>
      <c r="NZ9">
        <v>0.66454729999999995</v>
      </c>
      <c r="OA9">
        <v>13.728389999999999</v>
      </c>
      <c r="OB9" s="1">
        <v>2.081811E-17</v>
      </c>
      <c r="OC9" s="1">
        <v>1.252922E-14</v>
      </c>
      <c r="OD9">
        <v>0.66395499999999996</v>
      </c>
      <c r="OE9">
        <v>13.76139</v>
      </c>
      <c r="OF9" s="1">
        <v>2.091144E-17</v>
      </c>
      <c r="OG9" s="1">
        <v>1.2604770000000001E-14</v>
      </c>
      <c r="OH9">
        <v>0.66340089999999996</v>
      </c>
      <c r="OI9">
        <v>13.499169999999999</v>
      </c>
      <c r="OJ9" s="1">
        <v>2.0664349999999999E-17</v>
      </c>
      <c r="OK9" s="1">
        <v>1.247903E-14</v>
      </c>
    </row>
    <row r="10" spans="1:401" x14ac:dyDescent="0.35">
      <c r="A10">
        <v>10</v>
      </c>
      <c r="B10" t="s">
        <v>4</v>
      </c>
      <c r="C10" t="s">
        <v>5</v>
      </c>
      <c r="D10" t="s">
        <v>14</v>
      </c>
      <c r="E10">
        <v>643.17070000000001</v>
      </c>
      <c r="F10">
        <v>0.77289030000000003</v>
      </c>
      <c r="G10">
        <v>15.433529999999999</v>
      </c>
      <c r="H10" s="1">
        <v>1.160043E-4</v>
      </c>
      <c r="I10">
        <v>6.2678929999999994E-2</v>
      </c>
      <c r="J10">
        <v>0.77112230000000004</v>
      </c>
      <c r="K10">
        <v>15.31476</v>
      </c>
      <c r="L10" s="1">
        <v>3.3734950000000003E-7</v>
      </c>
      <c r="M10" s="1">
        <v>1.821022E-4</v>
      </c>
      <c r="N10">
        <v>0.76931320000000003</v>
      </c>
      <c r="O10">
        <v>15.30364</v>
      </c>
      <c r="P10" s="1">
        <v>1.006796E-9</v>
      </c>
      <c r="Q10" s="1">
        <v>5.4431170000000001E-7</v>
      </c>
      <c r="R10">
        <v>0.76755340000000005</v>
      </c>
      <c r="S10">
        <v>14.967879999999999</v>
      </c>
      <c r="T10" s="1">
        <v>3.1131560000000001E-12</v>
      </c>
      <c r="U10" s="1">
        <v>1.6837499999999999E-9</v>
      </c>
      <c r="V10">
        <v>0.76581630000000001</v>
      </c>
      <c r="W10">
        <v>14.750450000000001</v>
      </c>
      <c r="X10" s="1">
        <v>1.197688E-14</v>
      </c>
      <c r="Y10" s="1">
        <v>6.7497360000000004E-12</v>
      </c>
      <c r="Z10">
        <v>0.76099490000000003</v>
      </c>
      <c r="AA10">
        <v>14.624829999999999</v>
      </c>
      <c r="AB10" s="1">
        <v>2.3309889999999998E-15</v>
      </c>
      <c r="AC10" s="1">
        <v>1.5558510000000001E-12</v>
      </c>
      <c r="AD10">
        <v>0.75580670000000005</v>
      </c>
      <c r="AE10">
        <v>14.292</v>
      </c>
      <c r="AF10" s="1">
        <v>3.220823E-15</v>
      </c>
      <c r="AG10" s="1">
        <v>2.1711159999999999E-12</v>
      </c>
      <c r="AH10">
        <v>0.75007440000000003</v>
      </c>
      <c r="AI10">
        <v>14.35543</v>
      </c>
      <c r="AJ10" s="1">
        <v>4.3544529999999998E-15</v>
      </c>
      <c r="AK10" s="1">
        <v>2.9305479999999999E-12</v>
      </c>
      <c r="AL10">
        <v>0.74434659999999997</v>
      </c>
      <c r="AM10">
        <v>14.1112</v>
      </c>
      <c r="AN10" s="1">
        <v>4.9624109999999999E-15</v>
      </c>
      <c r="AO10" s="1">
        <v>3.3371739999999999E-12</v>
      </c>
      <c r="AP10">
        <v>0.73856469999999996</v>
      </c>
      <c r="AQ10">
        <v>13.831910000000001</v>
      </c>
      <c r="AR10" s="1">
        <v>5.3801179999999999E-15</v>
      </c>
      <c r="AS10" s="1">
        <v>3.6221099999999998E-12</v>
      </c>
      <c r="AT10">
        <v>0.73260020000000003</v>
      </c>
      <c r="AU10">
        <v>13.40428</v>
      </c>
      <c r="AV10" s="1">
        <v>5.6747659999999996E-15</v>
      </c>
      <c r="AW10" s="1">
        <v>3.826491E-12</v>
      </c>
      <c r="AX10">
        <v>0.72644070000000005</v>
      </c>
      <c r="AY10">
        <v>12.82784</v>
      </c>
      <c r="AZ10" s="1">
        <v>5.9468260000000004E-15</v>
      </c>
      <c r="BA10" s="1">
        <v>4.0180840000000001E-12</v>
      </c>
      <c r="BB10">
        <v>0.72009020000000001</v>
      </c>
      <c r="BC10">
        <v>12.439909999999999</v>
      </c>
      <c r="BD10" s="1">
        <v>6.210497E-15</v>
      </c>
      <c r="BE10" s="1">
        <v>4.204639E-12</v>
      </c>
      <c r="BF10">
        <v>0.71356070000000005</v>
      </c>
      <c r="BG10">
        <v>12.14066</v>
      </c>
      <c r="BH10" s="1">
        <v>6.4441749999999998E-15</v>
      </c>
      <c r="BI10" s="1">
        <v>4.3724969999999997E-12</v>
      </c>
      <c r="BJ10">
        <v>0.70678260000000004</v>
      </c>
      <c r="BK10">
        <v>12.309900000000001</v>
      </c>
      <c r="BL10" s="1">
        <v>6.687837E-15</v>
      </c>
      <c r="BM10" s="1">
        <v>4.5503119999999998E-12</v>
      </c>
      <c r="BN10">
        <v>0.70005980000000001</v>
      </c>
      <c r="BO10">
        <v>12.69853</v>
      </c>
      <c r="BP10" s="1">
        <v>6.8986230000000003E-15</v>
      </c>
      <c r="BQ10" s="1">
        <v>4.7038789999999998E-12</v>
      </c>
      <c r="BR10">
        <v>0.69396199999999997</v>
      </c>
      <c r="BS10">
        <v>12.58405</v>
      </c>
      <c r="BT10" s="1">
        <v>6.9790759999999997E-15</v>
      </c>
      <c r="BU10" s="1">
        <v>4.7658029999999999E-12</v>
      </c>
      <c r="BV10">
        <v>0.6869016</v>
      </c>
      <c r="BW10">
        <v>12.55921</v>
      </c>
      <c r="BX10" s="1">
        <v>6.9119899999999997E-15</v>
      </c>
      <c r="BY10" s="1">
        <v>4.7322409999999998E-12</v>
      </c>
      <c r="BZ10">
        <v>0.67998210000000003</v>
      </c>
      <c r="CA10">
        <v>12.535830000000001</v>
      </c>
      <c r="CB10" s="1">
        <v>6.8214849999999997E-15</v>
      </c>
      <c r="CC10" s="1">
        <v>4.6767200000000003E-12</v>
      </c>
      <c r="CD10">
        <v>0.67302490000000004</v>
      </c>
      <c r="CE10">
        <v>12.25522</v>
      </c>
      <c r="CF10" s="1">
        <v>6.6251169999999996E-15</v>
      </c>
      <c r="CG10" s="1">
        <v>4.5524690000000001E-12</v>
      </c>
      <c r="CH10">
        <v>0.66570130000000005</v>
      </c>
      <c r="CI10">
        <v>12.03257</v>
      </c>
      <c r="CJ10" s="1">
        <v>6.4860080000000002E-15</v>
      </c>
      <c r="CK10" s="1">
        <v>4.467078E-12</v>
      </c>
      <c r="CL10">
        <v>0.65846879999999997</v>
      </c>
      <c r="CM10">
        <v>12.0695</v>
      </c>
      <c r="CN10" s="1">
        <v>6.3324170000000002E-15</v>
      </c>
      <c r="CO10" s="1">
        <v>4.3698969999999997E-12</v>
      </c>
      <c r="CP10">
        <v>0.65114479999999997</v>
      </c>
      <c r="CQ10">
        <v>12.34328</v>
      </c>
      <c r="CR10" s="1">
        <v>6.1048759999999998E-15</v>
      </c>
      <c r="CS10" s="1">
        <v>4.2194750000000001E-12</v>
      </c>
      <c r="CT10">
        <v>0.6434938</v>
      </c>
      <c r="CU10">
        <v>12.607570000000001</v>
      </c>
      <c r="CV10" s="1">
        <v>5.9308799999999998E-15</v>
      </c>
      <c r="CW10" s="1">
        <v>4.1123319999999996E-12</v>
      </c>
      <c r="CX10">
        <v>0.63595690000000005</v>
      </c>
      <c r="CY10">
        <v>12.425689999999999</v>
      </c>
      <c r="CZ10" s="1">
        <v>5.8742070000000002E-15</v>
      </c>
      <c r="DA10" s="1">
        <v>4.083425E-12</v>
      </c>
      <c r="DB10">
        <v>0.62885400000000002</v>
      </c>
      <c r="DC10">
        <v>12.795579999999999</v>
      </c>
      <c r="DD10" s="1">
        <v>5.9858620000000002E-15</v>
      </c>
      <c r="DE10" s="1">
        <v>4.1692890000000001E-12</v>
      </c>
      <c r="DF10">
        <v>0.62195310000000004</v>
      </c>
      <c r="DG10">
        <v>12.701919999999999</v>
      </c>
      <c r="DH10" s="1">
        <v>6.1048359999999999E-15</v>
      </c>
      <c r="DI10" s="1">
        <v>4.2589819999999996E-12</v>
      </c>
      <c r="DJ10">
        <v>0.61500189999999999</v>
      </c>
      <c r="DK10">
        <v>12.30139</v>
      </c>
      <c r="DL10" s="1">
        <v>6.173959E-15</v>
      </c>
      <c r="DM10" s="1">
        <v>4.3071530000000004E-12</v>
      </c>
      <c r="DN10">
        <v>0.60834690000000002</v>
      </c>
      <c r="DO10">
        <v>12.24614</v>
      </c>
      <c r="DP10" s="1">
        <v>6.1636000000000002E-15</v>
      </c>
      <c r="DQ10" s="1">
        <v>4.3026790000000002E-12</v>
      </c>
      <c r="DR10">
        <v>0.60681660000000004</v>
      </c>
      <c r="DS10">
        <v>12.35243</v>
      </c>
      <c r="DT10" s="1">
        <v>6.0439650000000004E-15</v>
      </c>
      <c r="DU10" s="1">
        <v>4.1948090000000002E-12</v>
      </c>
      <c r="DV10">
        <v>0.60688319999999996</v>
      </c>
      <c r="DW10">
        <v>12.634040000000001</v>
      </c>
      <c r="DX10" s="1">
        <v>5.0114740000000002E-15</v>
      </c>
      <c r="DY10" s="1">
        <v>3.434521E-12</v>
      </c>
      <c r="DZ10">
        <v>0.60658089999999998</v>
      </c>
      <c r="EA10">
        <v>13.25756</v>
      </c>
      <c r="EB10" s="1">
        <v>3.4019670000000001E-15</v>
      </c>
      <c r="EC10" s="1">
        <v>2.3155199999999998E-12</v>
      </c>
      <c r="ED10">
        <v>0.60613260000000002</v>
      </c>
      <c r="EE10">
        <v>13.3658</v>
      </c>
      <c r="EF10" s="1">
        <v>2.2468389999999998E-15</v>
      </c>
      <c r="EG10" s="1">
        <v>1.5274790000000001E-12</v>
      </c>
      <c r="EH10">
        <v>0.60563420000000001</v>
      </c>
      <c r="EI10">
        <v>13.378769999999999</v>
      </c>
      <c r="EJ10" s="1">
        <v>1.6304820000000001E-15</v>
      </c>
      <c r="EK10" s="1">
        <v>1.110259E-12</v>
      </c>
      <c r="EL10">
        <v>0.6051242</v>
      </c>
      <c r="EM10">
        <v>13.144170000000001</v>
      </c>
      <c r="EN10" s="1">
        <v>1.315951E-15</v>
      </c>
      <c r="EO10" s="1">
        <v>8.9659040000000005E-13</v>
      </c>
      <c r="EP10">
        <v>0.60458780000000001</v>
      </c>
      <c r="EQ10">
        <v>12.46692</v>
      </c>
      <c r="ER10" s="1">
        <v>1.1374349999999999E-15</v>
      </c>
      <c r="ES10" s="1">
        <v>7.745184E-13</v>
      </c>
      <c r="ET10">
        <v>0.60405279999999995</v>
      </c>
      <c r="EU10">
        <v>12.309749999999999</v>
      </c>
      <c r="EV10" s="1">
        <v>1.0296E-15</v>
      </c>
      <c r="EW10" s="1">
        <v>7.0004670000000004E-13</v>
      </c>
      <c r="EX10">
        <v>0.60395920000000003</v>
      </c>
      <c r="EY10">
        <v>12.39486</v>
      </c>
      <c r="EZ10" s="1">
        <v>9.5162929999999997E-16</v>
      </c>
      <c r="FA10" s="1">
        <v>6.4523570000000003E-13</v>
      </c>
      <c r="FB10">
        <v>0.60400779999999998</v>
      </c>
      <c r="FC10">
        <v>12.516</v>
      </c>
      <c r="FD10" s="1">
        <v>8.5902690000000004E-16</v>
      </c>
      <c r="FE10" s="1">
        <v>5.7952039999999997E-13</v>
      </c>
      <c r="FF10">
        <v>0.6040297</v>
      </c>
      <c r="FG10">
        <v>13.00559</v>
      </c>
      <c r="FH10" s="1">
        <v>7.5004680000000001E-16</v>
      </c>
      <c r="FI10" s="1">
        <v>5.0441240000000004E-13</v>
      </c>
      <c r="FJ10">
        <v>0.60403039999999997</v>
      </c>
      <c r="FK10">
        <v>12.883889999999999</v>
      </c>
      <c r="FL10" s="1">
        <v>6.6982870000000002E-16</v>
      </c>
      <c r="FM10" s="1">
        <v>4.4951659999999999E-13</v>
      </c>
      <c r="FN10">
        <v>0.6040276</v>
      </c>
      <c r="FO10">
        <v>12.883240000000001</v>
      </c>
      <c r="FP10" s="1">
        <v>6.1537489999999998E-16</v>
      </c>
      <c r="FQ10" s="1">
        <v>4.1196100000000002E-13</v>
      </c>
      <c r="FR10">
        <v>0.60401389999999999</v>
      </c>
      <c r="FS10">
        <v>12.59891</v>
      </c>
      <c r="FT10" s="1">
        <v>5.7768319999999997E-16</v>
      </c>
      <c r="FU10" s="1">
        <v>3.856942E-13</v>
      </c>
      <c r="FV10">
        <v>0.60402920000000004</v>
      </c>
      <c r="FW10">
        <v>12.417350000000001</v>
      </c>
      <c r="FX10" s="1">
        <v>5.4816509999999999E-16</v>
      </c>
      <c r="FY10" s="1">
        <v>3.648227E-13</v>
      </c>
      <c r="FZ10">
        <v>0.60403189999999995</v>
      </c>
      <c r="GA10">
        <v>12.338139999999999</v>
      </c>
      <c r="GB10" s="1">
        <v>5.2227729999999997E-16</v>
      </c>
      <c r="GC10" s="1">
        <v>3.4651500000000001E-13</v>
      </c>
      <c r="GD10">
        <v>0.60379769999999999</v>
      </c>
      <c r="GE10">
        <v>12.362869999999999</v>
      </c>
      <c r="GF10" s="1">
        <v>5.0001179999999999E-16</v>
      </c>
      <c r="GG10" s="1">
        <v>3.307545E-13</v>
      </c>
      <c r="GH10">
        <v>0.60350839999999994</v>
      </c>
      <c r="GI10">
        <v>12.594200000000001</v>
      </c>
      <c r="GJ10" s="1">
        <v>4.9201509999999995E-16</v>
      </c>
      <c r="GK10" s="1">
        <v>3.2478459999999999E-13</v>
      </c>
      <c r="GL10">
        <v>0.60326270000000004</v>
      </c>
      <c r="GM10">
        <v>13.10122</v>
      </c>
      <c r="GN10" s="1">
        <v>4.9403890000000004E-16</v>
      </c>
      <c r="GO10" s="1">
        <v>3.2507409999999999E-13</v>
      </c>
      <c r="GP10">
        <v>0.60297100000000003</v>
      </c>
      <c r="GQ10">
        <v>13.342879999999999</v>
      </c>
      <c r="GR10" s="1">
        <v>4.9212360000000004E-16</v>
      </c>
      <c r="GS10" s="1">
        <v>3.2255070000000002E-13</v>
      </c>
      <c r="GT10">
        <v>0.60272590000000004</v>
      </c>
      <c r="GU10">
        <v>13.47255</v>
      </c>
      <c r="GV10" s="1">
        <v>4.8264769999999998E-16</v>
      </c>
      <c r="GW10" s="1">
        <v>3.1512950000000001E-13</v>
      </c>
      <c r="GX10">
        <v>0.60244549999999997</v>
      </c>
      <c r="GY10">
        <v>13.42441</v>
      </c>
      <c r="GZ10" s="1">
        <v>4.6917200000000002E-16</v>
      </c>
      <c r="HA10" s="1">
        <v>3.0536280000000002E-13</v>
      </c>
      <c r="HB10">
        <v>0.60216899999999995</v>
      </c>
      <c r="HC10">
        <v>12.824669999999999</v>
      </c>
      <c r="HD10" s="1">
        <v>4.5443869999999998E-16</v>
      </c>
      <c r="HE10" s="1">
        <v>2.9492719999999999E-13</v>
      </c>
      <c r="HF10">
        <v>0.60191260000000002</v>
      </c>
      <c r="HG10">
        <v>12.30044</v>
      </c>
      <c r="HH10" s="1">
        <v>4.3935910000000002E-16</v>
      </c>
      <c r="HI10" s="1">
        <v>2.8445350000000002E-13</v>
      </c>
      <c r="HJ10">
        <v>0.60161180000000003</v>
      </c>
      <c r="HK10">
        <v>12.30279</v>
      </c>
      <c r="HL10" s="1">
        <v>4.2394860000000002E-16</v>
      </c>
      <c r="HM10" s="1">
        <v>2.738739E-13</v>
      </c>
      <c r="HN10">
        <v>0.60134770000000004</v>
      </c>
      <c r="HO10">
        <v>12.430899999999999</v>
      </c>
      <c r="HP10" s="1">
        <v>4.0843229999999999E-16</v>
      </c>
      <c r="HQ10" s="1">
        <v>2.6340639999999998E-13</v>
      </c>
      <c r="HR10">
        <v>0.60109820000000003</v>
      </c>
      <c r="HS10">
        <v>12.81981</v>
      </c>
      <c r="HT10" s="1">
        <v>3.937379E-16</v>
      </c>
      <c r="HU10" s="1">
        <v>2.53517E-13</v>
      </c>
      <c r="HV10">
        <v>0.60080979999999995</v>
      </c>
      <c r="HW10">
        <v>13.239699999999999</v>
      </c>
      <c r="HX10" s="1">
        <v>3.7913300000000001E-16</v>
      </c>
      <c r="HY10" s="1">
        <v>2.4381189999999998E-13</v>
      </c>
      <c r="HZ10">
        <v>0.60051540000000003</v>
      </c>
      <c r="IA10">
        <v>13.44258</v>
      </c>
      <c r="IB10" s="1">
        <v>3.6529179999999999E-16</v>
      </c>
      <c r="IC10" s="1">
        <v>2.3467100000000002E-13</v>
      </c>
      <c r="ID10">
        <v>0.60028000000000004</v>
      </c>
      <c r="IE10">
        <v>13.3957</v>
      </c>
      <c r="IF10" s="1">
        <v>3.5185340000000002E-16</v>
      </c>
      <c r="IG10" s="1">
        <v>2.258296E-13</v>
      </c>
      <c r="IH10">
        <v>0.59999539999999996</v>
      </c>
      <c r="II10">
        <v>12.78041</v>
      </c>
      <c r="IJ10" s="1">
        <v>3.3883049999999998E-16</v>
      </c>
      <c r="IK10" s="1">
        <v>2.173451E-13</v>
      </c>
      <c r="IL10">
        <v>0.59971669999999999</v>
      </c>
      <c r="IM10">
        <v>12.36523</v>
      </c>
      <c r="IN10" s="1">
        <v>3.2648629999999998E-16</v>
      </c>
      <c r="IO10" s="1">
        <v>2.093303E-13</v>
      </c>
      <c r="IP10">
        <v>0.59967009999999998</v>
      </c>
      <c r="IQ10">
        <v>12.37711</v>
      </c>
      <c r="IR10" s="1">
        <v>3.1383619999999998E-16</v>
      </c>
      <c r="IS10" s="1">
        <v>2.0106320000000001E-13</v>
      </c>
      <c r="IT10">
        <v>0.59968569999999999</v>
      </c>
      <c r="IU10">
        <v>12.637409999999999</v>
      </c>
      <c r="IV10" s="1">
        <v>2.9518290000000002E-16</v>
      </c>
      <c r="IW10" s="1">
        <v>1.888005E-13</v>
      </c>
      <c r="IX10">
        <v>0.59970120000000005</v>
      </c>
      <c r="IY10">
        <v>13.35036</v>
      </c>
      <c r="IZ10" s="1">
        <v>2.7169629999999998E-16</v>
      </c>
      <c r="JA10" s="1">
        <v>1.7372869999999999E-13</v>
      </c>
      <c r="JB10">
        <v>0.59968739999999998</v>
      </c>
      <c r="JC10">
        <v>13.552910000000001</v>
      </c>
      <c r="JD10" s="1">
        <v>2.5317129999999999E-16</v>
      </c>
      <c r="JE10" s="1">
        <v>1.6191130000000001E-13</v>
      </c>
      <c r="JF10">
        <v>0.59968779999999999</v>
      </c>
      <c r="JG10">
        <v>13.52209</v>
      </c>
      <c r="JH10" s="1">
        <v>2.3885690000000002E-16</v>
      </c>
      <c r="JI10" s="1">
        <v>1.5278390000000001E-13</v>
      </c>
      <c r="JJ10">
        <v>0.59970959999999995</v>
      </c>
      <c r="JK10">
        <v>13.10792</v>
      </c>
      <c r="JL10" s="1">
        <v>2.2783430000000001E-16</v>
      </c>
      <c r="JM10" s="1">
        <v>1.4575380000000001E-13</v>
      </c>
      <c r="JN10">
        <v>0.59971209999999997</v>
      </c>
      <c r="JO10">
        <v>12.740589999999999</v>
      </c>
      <c r="JP10" s="1">
        <v>2.1809590000000001E-16</v>
      </c>
      <c r="JQ10" s="1">
        <v>1.3951110000000001E-13</v>
      </c>
      <c r="JR10">
        <v>0.59970420000000002</v>
      </c>
      <c r="JS10">
        <v>12.527609999999999</v>
      </c>
      <c r="JT10" s="1">
        <v>2.0956830000000001E-16</v>
      </c>
      <c r="JU10" s="1">
        <v>1.3403830000000001E-13</v>
      </c>
      <c r="JV10">
        <v>0.59969419999999996</v>
      </c>
      <c r="JW10">
        <v>12.548819999999999</v>
      </c>
      <c r="JX10" s="1">
        <v>2.0151470000000001E-16</v>
      </c>
      <c r="JY10" s="1">
        <v>1.288633E-13</v>
      </c>
      <c r="JZ10">
        <v>0.59969919999999999</v>
      </c>
      <c r="KA10">
        <v>12.72296</v>
      </c>
      <c r="KB10" s="1">
        <v>1.9397240000000001E-16</v>
      </c>
      <c r="KC10" s="1">
        <v>1.240327E-13</v>
      </c>
      <c r="KD10">
        <v>0.59969119999999998</v>
      </c>
      <c r="KE10">
        <v>13.344010000000001</v>
      </c>
      <c r="KF10" s="1">
        <v>1.86625E-16</v>
      </c>
      <c r="KG10" s="1">
        <v>1.19318E-13</v>
      </c>
      <c r="KH10">
        <v>0.59969240000000001</v>
      </c>
      <c r="KI10">
        <v>13.38818</v>
      </c>
      <c r="KJ10" s="1">
        <v>1.7981000000000001E-16</v>
      </c>
      <c r="KK10" s="1">
        <v>1.1493190000000001E-13</v>
      </c>
      <c r="KL10">
        <v>0.59970049999999997</v>
      </c>
      <c r="KM10">
        <v>13.479419999999999</v>
      </c>
      <c r="KN10" s="1">
        <v>1.7310020000000001E-16</v>
      </c>
      <c r="KO10" s="1">
        <v>1.106252E-13</v>
      </c>
      <c r="KP10">
        <v>0.59969119999999998</v>
      </c>
      <c r="KQ10">
        <v>13.32795</v>
      </c>
      <c r="KR10" s="1">
        <v>1.668576E-16</v>
      </c>
      <c r="KS10" s="1">
        <v>1.065936E-13</v>
      </c>
      <c r="KT10">
        <v>0.59971419999999998</v>
      </c>
      <c r="KU10">
        <v>12.80503</v>
      </c>
      <c r="KV10" s="1">
        <v>1.6096909999999999E-16</v>
      </c>
      <c r="KW10" s="1">
        <v>1.0282779999999999E-13</v>
      </c>
      <c r="KX10">
        <v>0.59969220000000001</v>
      </c>
      <c r="KY10">
        <v>12.558909999999999</v>
      </c>
      <c r="KZ10" s="1">
        <v>1.5541629999999999E-16</v>
      </c>
      <c r="LA10" s="1">
        <v>9.9254430000000004E-14</v>
      </c>
      <c r="LB10">
        <v>0.59969740000000005</v>
      </c>
      <c r="LC10">
        <v>12.609109999999999</v>
      </c>
      <c r="LD10" s="1">
        <v>1.498699E-16</v>
      </c>
      <c r="LE10" s="1">
        <v>9.5691729999999998E-14</v>
      </c>
      <c r="LF10">
        <v>0.59969870000000003</v>
      </c>
      <c r="LG10">
        <v>12.80743</v>
      </c>
      <c r="LH10" s="1">
        <v>1.4457209999999999E-16</v>
      </c>
      <c r="LI10" s="1">
        <v>9.2289969999999996E-14</v>
      </c>
      <c r="LJ10">
        <v>0.59970000000000001</v>
      </c>
      <c r="LK10">
        <v>13.425700000000001</v>
      </c>
      <c r="LL10" s="1">
        <v>1.3980879999999999E-16</v>
      </c>
      <c r="LM10" s="1">
        <v>8.9235579999999994E-14</v>
      </c>
      <c r="LN10">
        <v>0.59969070000000002</v>
      </c>
      <c r="LO10">
        <v>13.72598</v>
      </c>
      <c r="LP10" s="1">
        <v>1.348276E-16</v>
      </c>
      <c r="LQ10" s="1">
        <v>8.6024440000000004E-14</v>
      </c>
      <c r="LR10">
        <v>0.59969130000000004</v>
      </c>
      <c r="LS10">
        <v>13.814909999999999</v>
      </c>
      <c r="LT10" s="1">
        <v>1.3034819999999999E-16</v>
      </c>
      <c r="LU10" s="1">
        <v>8.3170079999999999E-14</v>
      </c>
      <c r="LV10">
        <v>0.59968829999999995</v>
      </c>
      <c r="LW10">
        <v>13.54683</v>
      </c>
      <c r="LX10" s="1">
        <v>1.2589590000000001E-16</v>
      </c>
      <c r="LY10" s="1">
        <v>8.0301339999999995E-14</v>
      </c>
      <c r="LZ10">
        <v>0.59971280000000005</v>
      </c>
      <c r="MA10">
        <v>12.83488</v>
      </c>
      <c r="MB10" s="1">
        <v>1.2151209999999999E-16</v>
      </c>
      <c r="MC10" s="1">
        <v>7.7590659999999995E-14</v>
      </c>
      <c r="MD10">
        <v>0.59968730000000003</v>
      </c>
      <c r="ME10">
        <v>12.54017</v>
      </c>
      <c r="MF10" s="1">
        <v>1.1622620000000001E-16</v>
      </c>
      <c r="MG10" s="1">
        <v>7.4448520000000002E-14</v>
      </c>
      <c r="MH10">
        <v>0.59970970000000001</v>
      </c>
      <c r="MI10">
        <v>12.555529999999999</v>
      </c>
      <c r="MJ10" s="1">
        <v>1.112436E-16</v>
      </c>
      <c r="MK10" s="1">
        <v>7.1496410000000001E-14</v>
      </c>
      <c r="ML10">
        <v>0.5997053</v>
      </c>
      <c r="MM10">
        <v>12.684340000000001</v>
      </c>
      <c r="MN10" s="1">
        <v>1.066842E-16</v>
      </c>
      <c r="MO10" s="1">
        <v>6.8758740000000002E-14</v>
      </c>
      <c r="MP10">
        <v>0.59969969999999995</v>
      </c>
      <c r="MQ10">
        <v>13.37401</v>
      </c>
      <c r="MR10" s="1">
        <v>1.019779E-16</v>
      </c>
      <c r="MS10" s="1">
        <v>6.5922360000000003E-14</v>
      </c>
      <c r="MT10">
        <v>0.59970900000000005</v>
      </c>
      <c r="MU10">
        <v>13.226430000000001</v>
      </c>
      <c r="MV10" s="1">
        <v>9.7844730000000002E-17</v>
      </c>
      <c r="MW10" s="1">
        <v>6.3430149999999999E-14</v>
      </c>
      <c r="MX10">
        <v>0.59971070000000004</v>
      </c>
      <c r="MY10">
        <v>13.174189999999999</v>
      </c>
      <c r="MZ10" s="1">
        <v>9.3828589999999996E-17</v>
      </c>
      <c r="NA10" s="1">
        <v>6.0979620000000001E-14</v>
      </c>
      <c r="NB10">
        <v>0.59969530000000004</v>
      </c>
      <c r="NC10">
        <v>12.92385</v>
      </c>
      <c r="ND10" s="1">
        <v>9.0149620000000002E-17</v>
      </c>
      <c r="NE10" s="1">
        <v>5.8735789999999998E-14</v>
      </c>
      <c r="NF10">
        <v>0.59969870000000003</v>
      </c>
      <c r="NG10">
        <v>12.85427</v>
      </c>
      <c r="NH10" s="1">
        <v>8.6501160000000001E-17</v>
      </c>
      <c r="NI10" s="1">
        <v>5.6490210000000001E-14</v>
      </c>
      <c r="NJ10">
        <v>0.59969810000000001</v>
      </c>
      <c r="NK10">
        <v>12.700290000000001</v>
      </c>
      <c r="NL10" s="1">
        <v>8.3107070000000006E-17</v>
      </c>
      <c r="NM10" s="1">
        <v>5.4407320000000002E-14</v>
      </c>
      <c r="NN10">
        <v>0.59925329999999999</v>
      </c>
      <c r="NO10">
        <v>12.68219</v>
      </c>
      <c r="NP10" s="1">
        <v>8.0057069999999998E-17</v>
      </c>
      <c r="NQ10" s="1">
        <v>5.2561759999999998E-14</v>
      </c>
      <c r="NR10">
        <v>0.59866739999999996</v>
      </c>
      <c r="NS10">
        <v>12.880129999999999</v>
      </c>
      <c r="NT10" s="1">
        <v>8.0339510000000004E-17</v>
      </c>
      <c r="NU10" s="1">
        <v>5.2985480000000003E-14</v>
      </c>
      <c r="NV10">
        <v>0.5980974</v>
      </c>
      <c r="NW10">
        <v>13.559480000000001</v>
      </c>
      <c r="NX10" s="1">
        <v>8.4352460000000006E-17</v>
      </c>
      <c r="NY10" s="1">
        <v>5.5782579999999999E-14</v>
      </c>
      <c r="NZ10">
        <v>0.59752609999999995</v>
      </c>
      <c r="OA10">
        <v>13.9536</v>
      </c>
      <c r="OB10" s="1">
        <v>8.6803470000000004E-17</v>
      </c>
      <c r="OC10" s="1">
        <v>5.7467210000000004E-14</v>
      </c>
      <c r="OD10">
        <v>0.59696629999999995</v>
      </c>
      <c r="OE10">
        <v>14.0002</v>
      </c>
      <c r="OF10" s="1">
        <v>8.6920750000000003E-17</v>
      </c>
      <c r="OG10" s="1">
        <v>5.7619280000000002E-14</v>
      </c>
      <c r="OH10">
        <v>0.59638950000000002</v>
      </c>
      <c r="OI10">
        <v>13.71593</v>
      </c>
      <c r="OJ10" s="1">
        <v>8.571577E-17</v>
      </c>
      <c r="OK10" s="1">
        <v>5.6914370000000003E-14</v>
      </c>
    </row>
    <row r="11" spans="1:401" x14ac:dyDescent="0.35">
      <c r="A11">
        <v>11</v>
      </c>
      <c r="B11" t="s">
        <v>4</v>
      </c>
      <c r="C11" t="s">
        <v>5</v>
      </c>
      <c r="D11" t="s">
        <v>15</v>
      </c>
      <c r="E11">
        <v>659.23059999999998</v>
      </c>
      <c r="F11">
        <v>0.65710049999999998</v>
      </c>
      <c r="G11">
        <v>15.518050000000001</v>
      </c>
      <c r="H11" s="1">
        <v>3.5727159999999998E-4</v>
      </c>
      <c r="I11">
        <v>0.1813081</v>
      </c>
      <c r="J11">
        <v>0.65524729999999998</v>
      </c>
      <c r="K11">
        <v>15.38566</v>
      </c>
      <c r="L11" s="1">
        <v>1.0357460000000001E-6</v>
      </c>
      <c r="M11" s="1">
        <v>5.2559299999999998E-4</v>
      </c>
      <c r="N11">
        <v>0.65338799999999997</v>
      </c>
      <c r="O11">
        <v>15.38143</v>
      </c>
      <c r="P11" s="1">
        <v>3.082392E-9</v>
      </c>
      <c r="Q11" s="1">
        <v>1.567929E-6</v>
      </c>
      <c r="R11">
        <v>0.65153740000000004</v>
      </c>
      <c r="S11">
        <v>15.03619</v>
      </c>
      <c r="T11" s="1">
        <v>9.5084980000000002E-12</v>
      </c>
      <c r="U11" s="1">
        <v>4.8427930000000001E-9</v>
      </c>
      <c r="V11">
        <v>0.64973720000000001</v>
      </c>
      <c r="W11">
        <v>14.76782</v>
      </c>
      <c r="X11" s="1">
        <v>4.1108929999999998E-14</v>
      </c>
      <c r="Y11" s="1">
        <v>2.2732009999999999E-11</v>
      </c>
      <c r="Z11">
        <v>0.64542699999999997</v>
      </c>
      <c r="AA11">
        <v>14.667389999999999</v>
      </c>
      <c r="AB11" s="1">
        <v>1.2035349999999999E-14</v>
      </c>
      <c r="AC11" s="1">
        <v>8.0786229999999995E-12</v>
      </c>
      <c r="AD11">
        <v>0.64041020000000004</v>
      </c>
      <c r="AE11">
        <v>14.338139999999999</v>
      </c>
      <c r="AF11" s="1">
        <v>1.673863E-14</v>
      </c>
      <c r="AG11" s="1">
        <v>1.1359780000000001E-11</v>
      </c>
      <c r="AH11">
        <v>0.63562649999999998</v>
      </c>
      <c r="AI11">
        <v>14.44998</v>
      </c>
      <c r="AJ11" s="1">
        <v>2.211845E-14</v>
      </c>
      <c r="AK11" s="1">
        <v>1.4998509999999999E-11</v>
      </c>
      <c r="AL11">
        <v>0.63088820000000001</v>
      </c>
      <c r="AM11">
        <v>14.23997</v>
      </c>
      <c r="AN11" s="1">
        <v>2.4733539999999999E-14</v>
      </c>
      <c r="AO11" s="1">
        <v>1.6787119999999999E-11</v>
      </c>
      <c r="AP11">
        <v>0.62609250000000005</v>
      </c>
      <c r="AQ11">
        <v>13.97573</v>
      </c>
      <c r="AR11" s="1">
        <v>2.6441390000000001E-14</v>
      </c>
      <c r="AS11" s="1">
        <v>1.7999109999999999E-11</v>
      </c>
      <c r="AT11">
        <v>0.62113300000000005</v>
      </c>
      <c r="AU11">
        <v>13.54438</v>
      </c>
      <c r="AV11" s="1">
        <v>2.751642E-14</v>
      </c>
      <c r="AW11" s="1">
        <v>1.8797810000000001E-11</v>
      </c>
      <c r="AX11">
        <v>0.61602710000000005</v>
      </c>
      <c r="AY11">
        <v>12.93643</v>
      </c>
      <c r="AZ11" s="1">
        <v>2.8471289999999999E-14</v>
      </c>
      <c r="BA11" s="1">
        <v>1.9530479999999999E-11</v>
      </c>
      <c r="BB11">
        <v>0.61077320000000002</v>
      </c>
      <c r="BC11">
        <v>12.53248</v>
      </c>
      <c r="BD11" s="1">
        <v>2.9336359999999997E-14</v>
      </c>
      <c r="BE11" s="1">
        <v>2.02071E-11</v>
      </c>
      <c r="BF11">
        <v>0.60532940000000002</v>
      </c>
      <c r="BG11">
        <v>12.18632</v>
      </c>
      <c r="BH11" s="1">
        <v>3.0024259999999998E-14</v>
      </c>
      <c r="BI11" s="1">
        <v>2.077201E-11</v>
      </c>
      <c r="BJ11">
        <v>0.59970029999999996</v>
      </c>
      <c r="BK11">
        <v>12.35487</v>
      </c>
      <c r="BL11" s="1">
        <v>3.0743749999999997E-14</v>
      </c>
      <c r="BM11" s="1">
        <v>2.1378500000000001E-11</v>
      </c>
      <c r="BN11">
        <v>0.59413150000000003</v>
      </c>
      <c r="BO11">
        <v>12.8287</v>
      </c>
      <c r="BP11" s="1">
        <v>3.1239769999999998E-14</v>
      </c>
      <c r="BQ11" s="1">
        <v>2.18196E-11</v>
      </c>
      <c r="BR11">
        <v>0.58909199999999995</v>
      </c>
      <c r="BS11">
        <v>12.72226</v>
      </c>
      <c r="BT11" s="1">
        <v>3.1140410000000002E-14</v>
      </c>
      <c r="BU11" s="1">
        <v>2.182884E-11</v>
      </c>
      <c r="BV11">
        <v>0.58376640000000002</v>
      </c>
      <c r="BW11">
        <v>12.69712</v>
      </c>
      <c r="BX11" s="1">
        <v>3.0439939999999999E-14</v>
      </c>
      <c r="BY11" s="1">
        <v>2.1449670000000001E-11</v>
      </c>
      <c r="BZ11">
        <v>0.57871910000000004</v>
      </c>
      <c r="CA11">
        <v>12.654489999999999</v>
      </c>
      <c r="CB11" s="1">
        <v>2.9579439999999999E-14</v>
      </c>
      <c r="CC11" s="1">
        <v>2.092075E-11</v>
      </c>
      <c r="CD11">
        <v>0.57361779999999996</v>
      </c>
      <c r="CE11">
        <v>12.35702</v>
      </c>
      <c r="CF11" s="1">
        <v>2.8362070000000001E-14</v>
      </c>
      <c r="CG11" s="1">
        <v>2.016396E-11</v>
      </c>
      <c r="CH11">
        <v>0.5682471</v>
      </c>
      <c r="CI11">
        <v>12.06704</v>
      </c>
      <c r="CJ11" s="1">
        <v>2.7372260000000001E-14</v>
      </c>
      <c r="CK11" s="1">
        <v>1.9558539999999999E-11</v>
      </c>
      <c r="CL11">
        <v>0.56287569999999998</v>
      </c>
      <c r="CM11">
        <v>12.09808</v>
      </c>
      <c r="CN11" s="1">
        <v>2.6338720000000001E-14</v>
      </c>
      <c r="CO11" s="1">
        <v>1.8912410000000001E-11</v>
      </c>
      <c r="CP11">
        <v>0.55747190000000002</v>
      </c>
      <c r="CQ11">
        <v>12.40133</v>
      </c>
      <c r="CR11" s="1">
        <v>2.5000659999999999E-14</v>
      </c>
      <c r="CS11" s="1">
        <v>1.803152E-11</v>
      </c>
      <c r="CT11">
        <v>0.55176570000000003</v>
      </c>
      <c r="CU11">
        <v>12.74708</v>
      </c>
      <c r="CV11" s="1">
        <v>2.3986099999999999E-14</v>
      </c>
      <c r="CW11" s="1">
        <v>1.7409070000000001E-11</v>
      </c>
      <c r="CX11">
        <v>0.54641289999999998</v>
      </c>
      <c r="CY11">
        <v>12.5166</v>
      </c>
      <c r="CZ11" s="1">
        <v>2.3468030000000001E-14</v>
      </c>
      <c r="DA11" s="1">
        <v>1.713323E-11</v>
      </c>
      <c r="DB11">
        <v>0.54108820000000002</v>
      </c>
      <c r="DC11">
        <v>12.924390000000001</v>
      </c>
      <c r="DD11" s="1">
        <v>2.3585950000000001E-14</v>
      </c>
      <c r="DE11" s="1">
        <v>1.7299279999999999E-11</v>
      </c>
      <c r="DF11">
        <v>0.53624329999999998</v>
      </c>
      <c r="DG11">
        <v>12.84506</v>
      </c>
      <c r="DH11" s="1">
        <v>2.3762939999999999E-14</v>
      </c>
      <c r="DI11" s="1">
        <v>1.75098E-11</v>
      </c>
      <c r="DJ11">
        <v>0.53159319999999999</v>
      </c>
      <c r="DK11">
        <v>12.41384</v>
      </c>
      <c r="DL11" s="1">
        <v>2.3663150000000001E-14</v>
      </c>
      <c r="DM11" s="1">
        <v>1.7485699999999998E-11</v>
      </c>
      <c r="DN11">
        <v>0.52727100000000005</v>
      </c>
      <c r="DO11">
        <v>12.302379999999999</v>
      </c>
      <c r="DP11" s="1">
        <v>2.3343589999999999E-14</v>
      </c>
      <c r="DQ11" s="1">
        <v>1.7317560000000002E-11</v>
      </c>
      <c r="DR11">
        <v>0.5261673</v>
      </c>
      <c r="DS11">
        <v>12.40517</v>
      </c>
      <c r="DT11" s="1">
        <v>2.2640020000000001E-14</v>
      </c>
      <c r="DU11" s="1">
        <v>1.676013E-11</v>
      </c>
      <c r="DV11">
        <v>0.52621609999999996</v>
      </c>
      <c r="DW11">
        <v>12.69286</v>
      </c>
      <c r="DX11" s="1">
        <v>1.8327920000000001E-14</v>
      </c>
      <c r="DY11" s="1">
        <v>1.3391770000000001E-11</v>
      </c>
      <c r="DZ11">
        <v>0.52601469999999995</v>
      </c>
      <c r="EA11">
        <v>13.43662</v>
      </c>
      <c r="EB11" s="1">
        <v>1.231362E-14</v>
      </c>
      <c r="EC11" s="1">
        <v>8.939076E-12</v>
      </c>
      <c r="ED11">
        <v>0.52573979999999998</v>
      </c>
      <c r="EE11">
        <v>13.59371</v>
      </c>
      <c r="EF11" s="1">
        <v>8.1532549999999996E-15</v>
      </c>
      <c r="EG11" s="1">
        <v>5.9181049999999997E-12</v>
      </c>
      <c r="EH11">
        <v>0.52542049999999996</v>
      </c>
      <c r="EI11">
        <v>13.604039999999999</v>
      </c>
      <c r="EJ11" s="1">
        <v>5.9713510000000001E-15</v>
      </c>
      <c r="EK11" s="1">
        <v>4.3460450000000004E-12</v>
      </c>
      <c r="EL11">
        <v>0.52509110000000003</v>
      </c>
      <c r="EM11">
        <v>13.357530000000001</v>
      </c>
      <c r="EN11" s="1">
        <v>4.8503330000000003E-15</v>
      </c>
      <c r="EO11" s="1">
        <v>3.5345970000000002E-12</v>
      </c>
      <c r="EP11">
        <v>0.52474690000000002</v>
      </c>
      <c r="EQ11">
        <v>12.599869999999999</v>
      </c>
      <c r="ER11" s="1">
        <v>4.2071640000000004E-15</v>
      </c>
      <c r="ES11" s="1">
        <v>3.0657049999999998E-12</v>
      </c>
      <c r="ET11">
        <v>0.52440889999999996</v>
      </c>
      <c r="EU11">
        <v>12.34356</v>
      </c>
      <c r="EV11" s="1">
        <v>3.8149039999999998E-15</v>
      </c>
      <c r="EW11" s="1">
        <v>2.7768660000000002E-12</v>
      </c>
      <c r="EX11">
        <v>0.52433410000000003</v>
      </c>
      <c r="EY11">
        <v>12.440659999999999</v>
      </c>
      <c r="EZ11" s="1">
        <v>3.5268469999999999E-15</v>
      </c>
      <c r="FA11" s="1">
        <v>2.560687E-12</v>
      </c>
      <c r="FB11">
        <v>0.52436340000000004</v>
      </c>
      <c r="FC11">
        <v>12.56728</v>
      </c>
      <c r="FD11" s="1">
        <v>3.169513E-15</v>
      </c>
      <c r="FE11" s="1">
        <v>2.2890389999999999E-12</v>
      </c>
      <c r="FF11">
        <v>0.52437619999999996</v>
      </c>
      <c r="FG11">
        <v>13.124610000000001</v>
      </c>
      <c r="FH11" s="1">
        <v>2.7676860000000001E-15</v>
      </c>
      <c r="FI11" s="1">
        <v>1.993058E-12</v>
      </c>
      <c r="FJ11">
        <v>0.52438220000000002</v>
      </c>
      <c r="FK11">
        <v>13.047840000000001</v>
      </c>
      <c r="FL11" s="1">
        <v>2.4780099999999998E-15</v>
      </c>
      <c r="FM11" s="1">
        <v>1.7810229999999999E-12</v>
      </c>
      <c r="FN11">
        <v>0.52436729999999998</v>
      </c>
      <c r="FO11">
        <v>12.981949999999999</v>
      </c>
      <c r="FP11" s="1">
        <v>2.2807299999999999E-15</v>
      </c>
      <c r="FQ11" s="1">
        <v>1.6353849999999999E-12</v>
      </c>
      <c r="FR11">
        <v>0.52440180000000003</v>
      </c>
      <c r="FS11">
        <v>12.71341</v>
      </c>
      <c r="FT11" s="1">
        <v>2.1444270000000002E-15</v>
      </c>
      <c r="FU11" s="1">
        <v>1.5336480000000001E-12</v>
      </c>
      <c r="FV11">
        <v>0.52439499999999994</v>
      </c>
      <c r="FW11">
        <v>12.47794</v>
      </c>
      <c r="FX11" s="1">
        <v>2.0355839999999999E-15</v>
      </c>
      <c r="FY11" s="1">
        <v>1.451205E-12</v>
      </c>
      <c r="FZ11">
        <v>0.52436990000000006</v>
      </c>
      <c r="GA11">
        <v>12.37134</v>
      </c>
      <c r="GB11" s="1">
        <v>1.9403740000000001E-15</v>
      </c>
      <c r="GC11" s="1">
        <v>1.3790500000000001E-12</v>
      </c>
      <c r="GD11">
        <v>0.52424110000000002</v>
      </c>
      <c r="GE11">
        <v>12.389720000000001</v>
      </c>
      <c r="GF11" s="1">
        <v>1.8583270000000001E-15</v>
      </c>
      <c r="GG11" s="1">
        <v>1.316961E-12</v>
      </c>
      <c r="GH11">
        <v>0.52404589999999995</v>
      </c>
      <c r="GI11">
        <v>12.63157</v>
      </c>
      <c r="GJ11" s="1">
        <v>1.8333960000000001E-15</v>
      </c>
      <c r="GK11" s="1">
        <v>1.296887E-12</v>
      </c>
      <c r="GL11">
        <v>0.52389450000000004</v>
      </c>
      <c r="GM11">
        <v>13.22059</v>
      </c>
      <c r="GN11" s="1">
        <v>1.8405239999999998E-15</v>
      </c>
      <c r="GO11" s="1">
        <v>1.297849E-12</v>
      </c>
      <c r="GP11">
        <v>0.52370170000000005</v>
      </c>
      <c r="GQ11">
        <v>13.522030000000001</v>
      </c>
      <c r="GR11" s="1">
        <v>1.8303420000000001E-15</v>
      </c>
      <c r="GS11" s="1">
        <v>1.285659E-12</v>
      </c>
      <c r="GT11">
        <v>0.52353700000000003</v>
      </c>
      <c r="GU11">
        <v>13.687329999999999</v>
      </c>
      <c r="GV11" s="1">
        <v>1.7924720000000001E-15</v>
      </c>
      <c r="GW11" s="1">
        <v>1.2543760000000001E-12</v>
      </c>
      <c r="GX11">
        <v>0.52334230000000004</v>
      </c>
      <c r="GY11">
        <v>13.63841</v>
      </c>
      <c r="GZ11" s="1">
        <v>1.740729E-15</v>
      </c>
      <c r="HA11" s="1">
        <v>1.214477E-12</v>
      </c>
      <c r="HB11">
        <v>0.5231692</v>
      </c>
      <c r="HC11">
        <v>12.99789</v>
      </c>
      <c r="HD11" s="1">
        <v>1.68445E-15</v>
      </c>
      <c r="HE11" s="1">
        <v>1.171925E-12</v>
      </c>
      <c r="HF11">
        <v>0.52300210000000003</v>
      </c>
      <c r="HG11">
        <v>12.330399999999999</v>
      </c>
      <c r="HH11" s="1">
        <v>1.6278909999999999E-15</v>
      </c>
      <c r="HI11" s="1">
        <v>1.130009E-12</v>
      </c>
      <c r="HJ11">
        <v>0.52281650000000002</v>
      </c>
      <c r="HK11">
        <v>12.313750000000001</v>
      </c>
      <c r="HL11" s="1">
        <v>1.5696200000000001E-15</v>
      </c>
      <c r="HM11" s="1">
        <v>1.0873319999999999E-12</v>
      </c>
      <c r="HN11">
        <v>0.52264069999999996</v>
      </c>
      <c r="HO11">
        <v>12.44591</v>
      </c>
      <c r="HP11" s="1">
        <v>1.511636E-15</v>
      </c>
      <c r="HQ11" s="1">
        <v>1.0455800000000001E-12</v>
      </c>
      <c r="HR11">
        <v>0.52246170000000003</v>
      </c>
      <c r="HS11">
        <v>12.897320000000001</v>
      </c>
      <c r="HT11" s="1">
        <v>1.4562839999999999E-15</v>
      </c>
      <c r="HU11" s="1">
        <v>1.005758E-12</v>
      </c>
      <c r="HV11">
        <v>0.52228520000000001</v>
      </c>
      <c r="HW11">
        <v>13.35854</v>
      </c>
      <c r="HX11" s="1">
        <v>1.4016579999999999E-15</v>
      </c>
      <c r="HY11" s="1">
        <v>9.6697359999999993E-13</v>
      </c>
      <c r="HZ11">
        <v>0.52211739999999995</v>
      </c>
      <c r="IA11">
        <v>13.62429</v>
      </c>
      <c r="IB11" s="1">
        <v>1.349997E-15</v>
      </c>
      <c r="IC11" s="1">
        <v>9.305205999999999E-13</v>
      </c>
      <c r="ID11">
        <v>0.52194039999999997</v>
      </c>
      <c r="IE11">
        <v>13.584989999999999</v>
      </c>
      <c r="IF11" s="1">
        <v>1.299323E-15</v>
      </c>
      <c r="IG11" s="1">
        <v>8.949258E-13</v>
      </c>
      <c r="IH11">
        <v>0.52174710000000002</v>
      </c>
      <c r="II11">
        <v>12.934089999999999</v>
      </c>
      <c r="IJ11" s="1">
        <v>1.250401E-15</v>
      </c>
      <c r="IK11" s="1">
        <v>8.6077609999999996E-13</v>
      </c>
      <c r="IL11">
        <v>0.52157779999999998</v>
      </c>
      <c r="IM11">
        <v>12.392989999999999</v>
      </c>
      <c r="IN11" s="1">
        <v>1.204411E-15</v>
      </c>
      <c r="IO11" s="1">
        <v>8.2885369999999996E-13</v>
      </c>
      <c r="IP11">
        <v>0.52154049999999996</v>
      </c>
      <c r="IQ11">
        <v>12.38625</v>
      </c>
      <c r="IR11" s="1">
        <v>1.156871E-15</v>
      </c>
      <c r="IS11" s="1">
        <v>7.9561180000000001E-13</v>
      </c>
      <c r="IT11">
        <v>0.52153870000000002</v>
      </c>
      <c r="IU11">
        <v>12.653600000000001</v>
      </c>
      <c r="IV11" s="1">
        <v>1.084859E-15</v>
      </c>
      <c r="IW11" s="1">
        <v>7.4470150000000001E-13</v>
      </c>
      <c r="IX11">
        <v>0.52154840000000002</v>
      </c>
      <c r="IY11">
        <v>13.489990000000001</v>
      </c>
      <c r="IZ11" s="1">
        <v>9.9861460000000003E-16</v>
      </c>
      <c r="JA11" s="1">
        <v>6.8541140000000001E-13</v>
      </c>
      <c r="JB11">
        <v>0.52156420000000003</v>
      </c>
      <c r="JC11">
        <v>13.75268</v>
      </c>
      <c r="JD11" s="1">
        <v>9.3168889999999996E-16</v>
      </c>
      <c r="JE11" s="1">
        <v>6.3966669999999995E-13</v>
      </c>
      <c r="JF11">
        <v>0.52156409999999997</v>
      </c>
      <c r="JG11">
        <v>13.737970000000001</v>
      </c>
      <c r="JH11" s="1">
        <v>8.7981040000000002E-16</v>
      </c>
      <c r="JI11" s="1">
        <v>6.0420250000000002E-13</v>
      </c>
      <c r="JJ11">
        <v>0.5215381</v>
      </c>
      <c r="JK11">
        <v>13.26343</v>
      </c>
      <c r="JL11" s="1">
        <v>8.396705E-16</v>
      </c>
      <c r="JM11" s="1">
        <v>5.7669509999999995E-13</v>
      </c>
      <c r="JN11">
        <v>0.52154120000000004</v>
      </c>
      <c r="JO11">
        <v>12.844099999999999</v>
      </c>
      <c r="JP11" s="1">
        <v>8.0403979999999998E-16</v>
      </c>
      <c r="JQ11" s="1">
        <v>5.5218320000000001E-13</v>
      </c>
      <c r="JR11">
        <v>0.52156170000000002</v>
      </c>
      <c r="JS11">
        <v>12.56217</v>
      </c>
      <c r="JT11" s="1">
        <v>7.7274079999999996E-16</v>
      </c>
      <c r="JU11" s="1">
        <v>5.3063940000000001E-13</v>
      </c>
      <c r="JV11">
        <v>0.52155459999999998</v>
      </c>
      <c r="JW11">
        <v>12.578860000000001</v>
      </c>
      <c r="JX11" s="1">
        <v>7.4310229999999997E-16</v>
      </c>
      <c r="JY11" s="1">
        <v>5.1018100000000003E-13</v>
      </c>
      <c r="JZ11">
        <v>0.5215438</v>
      </c>
      <c r="KA11">
        <v>12.754910000000001</v>
      </c>
      <c r="KB11" s="1">
        <v>7.1536730000000002E-16</v>
      </c>
      <c r="KC11" s="1">
        <v>4.9107859999999996E-13</v>
      </c>
      <c r="KD11">
        <v>0.52157019999999998</v>
      </c>
      <c r="KE11">
        <v>13.474690000000001</v>
      </c>
      <c r="KF11" s="1">
        <v>6.8831789999999999E-16</v>
      </c>
      <c r="KG11" s="1">
        <v>4.7248309999999999E-13</v>
      </c>
      <c r="KH11">
        <v>0.52153970000000005</v>
      </c>
      <c r="KI11">
        <v>13.56936</v>
      </c>
      <c r="KJ11" s="1">
        <v>6.6318159999999997E-16</v>
      </c>
      <c r="KK11" s="1">
        <v>4.5509289999999999E-13</v>
      </c>
      <c r="KL11">
        <v>0.52154900000000004</v>
      </c>
      <c r="KM11">
        <v>13.66502</v>
      </c>
      <c r="KN11" s="1">
        <v>6.3850509999999999E-16</v>
      </c>
      <c r="KO11" s="1">
        <v>4.381115E-13</v>
      </c>
      <c r="KP11">
        <v>0.52156789999999997</v>
      </c>
      <c r="KQ11">
        <v>13.507289999999999</v>
      </c>
      <c r="KR11" s="1">
        <v>6.1532590000000003E-16</v>
      </c>
      <c r="KS11" s="1">
        <v>4.220443E-13</v>
      </c>
      <c r="KT11">
        <v>0.52154420000000001</v>
      </c>
      <c r="KU11">
        <v>12.91934</v>
      </c>
      <c r="KV11" s="1">
        <v>5.9375909999999997E-16</v>
      </c>
      <c r="KW11" s="1">
        <v>4.0722959999999999E-13</v>
      </c>
      <c r="KX11">
        <v>0.52153970000000005</v>
      </c>
      <c r="KY11">
        <v>12.594279999999999</v>
      </c>
      <c r="KZ11" s="1">
        <v>5.7319440000000005E-16</v>
      </c>
      <c r="LA11" s="1">
        <v>3.930001E-13</v>
      </c>
      <c r="LB11">
        <v>0.52156979999999997</v>
      </c>
      <c r="LC11">
        <v>12.638719999999999</v>
      </c>
      <c r="LD11" s="1">
        <v>5.5278410000000003E-16</v>
      </c>
      <c r="LE11" s="1">
        <v>3.7894739999999998E-13</v>
      </c>
      <c r="LF11">
        <v>0.5215455</v>
      </c>
      <c r="LG11">
        <v>12.83785</v>
      </c>
      <c r="LH11" s="1">
        <v>5.3328570000000002E-16</v>
      </c>
      <c r="LI11" s="1">
        <v>3.654971E-13</v>
      </c>
      <c r="LJ11">
        <v>0.52154610000000001</v>
      </c>
      <c r="LK11">
        <v>13.55437</v>
      </c>
      <c r="LL11" s="1">
        <v>5.1577169999999999E-16</v>
      </c>
      <c r="LM11" s="1">
        <v>3.5342700000000002E-13</v>
      </c>
      <c r="LN11">
        <v>0.52155149999999995</v>
      </c>
      <c r="LO11">
        <v>13.92459</v>
      </c>
      <c r="LP11" s="1">
        <v>4.9717350000000001E-16</v>
      </c>
      <c r="LQ11" s="1">
        <v>3.4057129999999997E-13</v>
      </c>
      <c r="LR11">
        <v>0.52157030000000004</v>
      </c>
      <c r="LS11">
        <v>14.04355</v>
      </c>
      <c r="LT11" s="1">
        <v>4.80941E-16</v>
      </c>
      <c r="LU11" s="1">
        <v>3.2946969999999999E-13</v>
      </c>
      <c r="LV11">
        <v>0.52156469999999999</v>
      </c>
      <c r="LW11">
        <v>13.75638</v>
      </c>
      <c r="LX11" s="1">
        <v>4.6438929999999997E-16</v>
      </c>
      <c r="LY11" s="1">
        <v>3.180236E-13</v>
      </c>
      <c r="LZ11">
        <v>0.52157469999999995</v>
      </c>
      <c r="MA11">
        <v>12.97167</v>
      </c>
      <c r="MB11" s="1">
        <v>4.4814239999999998E-16</v>
      </c>
      <c r="MC11" s="1">
        <v>3.072057E-13</v>
      </c>
      <c r="MD11">
        <v>0.52156409999999997</v>
      </c>
      <c r="ME11">
        <v>12.562900000000001</v>
      </c>
      <c r="MF11" s="1">
        <v>4.2846039999999999E-16</v>
      </c>
      <c r="MG11" s="1">
        <v>2.946575E-13</v>
      </c>
      <c r="MH11">
        <v>0.52153830000000001</v>
      </c>
      <c r="MI11">
        <v>12.56568</v>
      </c>
      <c r="MJ11" s="1">
        <v>4.1025289999999998E-16</v>
      </c>
      <c r="MK11" s="1">
        <v>2.8309239999999998E-13</v>
      </c>
      <c r="ML11">
        <v>0.52156400000000003</v>
      </c>
      <c r="MM11">
        <v>12.69538</v>
      </c>
      <c r="MN11" s="1">
        <v>3.9328570000000001E-16</v>
      </c>
      <c r="MO11" s="1">
        <v>2.7213149999999998E-13</v>
      </c>
      <c r="MP11">
        <v>0.52154869999999998</v>
      </c>
      <c r="MQ11">
        <v>13.4823</v>
      </c>
      <c r="MR11" s="1">
        <v>3.7604169999999998E-16</v>
      </c>
      <c r="MS11" s="1">
        <v>2.6098239999999999E-13</v>
      </c>
      <c r="MT11">
        <v>0.52156049999999998</v>
      </c>
      <c r="MU11">
        <v>13.396750000000001</v>
      </c>
      <c r="MV11" s="1">
        <v>3.608584E-16</v>
      </c>
      <c r="MW11" s="1">
        <v>2.511549E-13</v>
      </c>
      <c r="MX11">
        <v>0.52156159999999996</v>
      </c>
      <c r="MY11">
        <v>13.26933</v>
      </c>
      <c r="MZ11" s="1">
        <v>3.4601800000000001E-16</v>
      </c>
      <c r="NA11" s="1">
        <v>2.4144629999999998E-13</v>
      </c>
      <c r="NB11">
        <v>0.52157229999999999</v>
      </c>
      <c r="NC11">
        <v>12.99878</v>
      </c>
      <c r="ND11" s="1">
        <v>3.3250219999999998E-16</v>
      </c>
      <c r="NE11" s="1">
        <v>2.3259639999999998E-13</v>
      </c>
      <c r="NF11">
        <v>0.52156860000000005</v>
      </c>
      <c r="NG11">
        <v>12.92822</v>
      </c>
      <c r="NH11" s="1">
        <v>3.1899940000000002E-16</v>
      </c>
      <c r="NI11" s="1">
        <v>2.2366880000000001E-13</v>
      </c>
      <c r="NJ11">
        <v>0.52154310000000004</v>
      </c>
      <c r="NK11">
        <v>12.737539999999999</v>
      </c>
      <c r="NL11" s="1">
        <v>3.0655830000000001E-16</v>
      </c>
      <c r="NM11" s="1">
        <v>2.154625E-13</v>
      </c>
      <c r="NN11">
        <v>0.52126159999999999</v>
      </c>
      <c r="NO11">
        <v>12.71298</v>
      </c>
      <c r="NP11" s="1">
        <v>2.95413E-16</v>
      </c>
      <c r="NQ11" s="1">
        <v>2.0825680000000001E-13</v>
      </c>
      <c r="NR11">
        <v>0.52090789999999998</v>
      </c>
      <c r="NS11">
        <v>12.91194</v>
      </c>
      <c r="NT11" s="1">
        <v>2.9771900000000002E-16</v>
      </c>
      <c r="NU11" s="1">
        <v>2.1096650000000001E-13</v>
      </c>
      <c r="NV11">
        <v>0.52050790000000002</v>
      </c>
      <c r="NW11">
        <v>13.68683</v>
      </c>
      <c r="NX11" s="1">
        <v>3.1248540000000002E-16</v>
      </c>
      <c r="NY11" s="1">
        <v>2.2203480000000001E-13</v>
      </c>
      <c r="NZ11">
        <v>0.52014819999999995</v>
      </c>
      <c r="OA11">
        <v>14.17381</v>
      </c>
      <c r="OB11" s="1">
        <v>3.2044599999999999E-16</v>
      </c>
      <c r="OC11" s="1">
        <v>2.2797269999999998E-13</v>
      </c>
      <c r="OD11">
        <v>0.51979010000000003</v>
      </c>
      <c r="OE11">
        <v>14.23945</v>
      </c>
      <c r="OF11" s="1">
        <v>3.1991639999999999E-16</v>
      </c>
      <c r="OG11" s="1">
        <v>2.2792780000000001E-13</v>
      </c>
      <c r="OH11">
        <v>0.51940529999999996</v>
      </c>
      <c r="OI11">
        <v>13.94284</v>
      </c>
      <c r="OJ11" s="1">
        <v>3.1485949999999999E-16</v>
      </c>
      <c r="OK11" s="1">
        <v>2.247472E-13</v>
      </c>
    </row>
    <row r="12" spans="1:401" x14ac:dyDescent="0.35">
      <c r="A12">
        <v>12</v>
      </c>
      <c r="B12" t="s">
        <v>4</v>
      </c>
      <c r="C12" t="s">
        <v>5</v>
      </c>
      <c r="D12" t="s">
        <v>16</v>
      </c>
      <c r="E12">
        <v>733.02260000000001</v>
      </c>
      <c r="F12">
        <v>0.63786940000000003</v>
      </c>
      <c r="G12">
        <v>15.60033</v>
      </c>
      <c r="H12">
        <v>8.1097020000000001E-4</v>
      </c>
      <c r="I12">
        <v>0.3576801</v>
      </c>
      <c r="J12">
        <v>0.63573000000000002</v>
      </c>
      <c r="K12">
        <v>15.454330000000001</v>
      </c>
      <c r="L12" s="1">
        <v>2.34523E-6</v>
      </c>
      <c r="M12">
        <v>1.03393E-3</v>
      </c>
      <c r="N12">
        <v>0.63357529999999995</v>
      </c>
      <c r="O12">
        <v>15.453390000000001</v>
      </c>
      <c r="P12" s="1">
        <v>6.963101E-9</v>
      </c>
      <c r="Q12" s="1">
        <v>3.0755340000000001E-6</v>
      </c>
      <c r="R12">
        <v>0.63147560000000003</v>
      </c>
      <c r="S12">
        <v>15.100899999999999</v>
      </c>
      <c r="T12" s="1">
        <v>2.1447779999999999E-11</v>
      </c>
      <c r="U12" s="1">
        <v>9.4847260000000006E-9</v>
      </c>
      <c r="V12">
        <v>0.62937149999999997</v>
      </c>
      <c r="W12">
        <v>14.78454</v>
      </c>
      <c r="X12" s="1">
        <v>1.195377E-13</v>
      </c>
      <c r="Y12" s="1">
        <v>6.3095830000000004E-11</v>
      </c>
      <c r="Z12">
        <v>0.62488750000000004</v>
      </c>
      <c r="AA12">
        <v>14.70458</v>
      </c>
      <c r="AB12" s="1">
        <v>5.612504E-14</v>
      </c>
      <c r="AC12" s="1">
        <v>3.599511E-11</v>
      </c>
      <c r="AD12">
        <v>0.61923059999999996</v>
      </c>
      <c r="AE12">
        <v>14.38162</v>
      </c>
      <c r="AF12" s="1">
        <v>7.8415610000000003E-14</v>
      </c>
      <c r="AG12" s="1">
        <v>5.067653E-11</v>
      </c>
      <c r="AH12">
        <v>0.6136568</v>
      </c>
      <c r="AI12">
        <v>14.532959999999999</v>
      </c>
      <c r="AJ12" s="1">
        <v>1.0092670000000001E-13</v>
      </c>
      <c r="AK12" s="1">
        <v>6.502551E-11</v>
      </c>
      <c r="AL12">
        <v>0.60806450000000001</v>
      </c>
      <c r="AM12">
        <v>14.358040000000001</v>
      </c>
      <c r="AN12" s="1">
        <v>1.106192E-13</v>
      </c>
      <c r="AO12" s="1">
        <v>7.1205270000000002E-11</v>
      </c>
      <c r="AP12">
        <v>0.60237799999999997</v>
      </c>
      <c r="AQ12">
        <v>14.106210000000001</v>
      </c>
      <c r="AR12" s="1">
        <v>1.1650319999999999E-13</v>
      </c>
      <c r="AS12" s="1">
        <v>7.5058040000000003E-11</v>
      </c>
      <c r="AT12">
        <v>0.59650429999999999</v>
      </c>
      <c r="AU12">
        <v>13.67187</v>
      </c>
      <c r="AV12" s="1">
        <v>1.1955280000000001E-13</v>
      </c>
      <c r="AW12" s="1">
        <v>7.7138639999999995E-11</v>
      </c>
      <c r="AX12">
        <v>0.59048929999999999</v>
      </c>
      <c r="AY12">
        <v>13.03645</v>
      </c>
      <c r="AZ12" s="1">
        <v>1.2209730000000001E-13</v>
      </c>
      <c r="BA12" s="1">
        <v>7.8941509999999994E-11</v>
      </c>
      <c r="BB12">
        <v>0.58430130000000002</v>
      </c>
      <c r="BC12">
        <v>12.615399999999999</v>
      </c>
      <c r="BD12" s="1">
        <v>1.24068E-13</v>
      </c>
      <c r="BE12" s="1">
        <v>8.0371320000000002E-11</v>
      </c>
      <c r="BF12">
        <v>0.5779569</v>
      </c>
      <c r="BG12">
        <v>12.23061</v>
      </c>
      <c r="BH12" s="1">
        <v>1.2520620000000001E-13</v>
      </c>
      <c r="BI12" s="1">
        <v>8.1290610000000001E-11</v>
      </c>
      <c r="BJ12">
        <v>0.57138739999999999</v>
      </c>
      <c r="BK12">
        <v>12.39655</v>
      </c>
      <c r="BL12" s="1">
        <v>1.2648280000000001E-13</v>
      </c>
      <c r="BM12" s="1">
        <v>8.2360109999999999E-11</v>
      </c>
      <c r="BN12">
        <v>0.56490640000000003</v>
      </c>
      <c r="BO12">
        <v>12.942500000000001</v>
      </c>
      <c r="BP12" s="1">
        <v>1.265671E-13</v>
      </c>
      <c r="BQ12" s="1">
        <v>8.2579249999999994E-11</v>
      </c>
      <c r="BR12">
        <v>0.55891780000000002</v>
      </c>
      <c r="BS12">
        <v>12.84746</v>
      </c>
      <c r="BT12" s="1">
        <v>1.242088E-13</v>
      </c>
      <c r="BU12" s="1">
        <v>8.1161560000000003E-11</v>
      </c>
      <c r="BV12">
        <v>0.55254720000000002</v>
      </c>
      <c r="BW12">
        <v>12.818210000000001</v>
      </c>
      <c r="BX12" s="1">
        <v>1.1988839999999999E-13</v>
      </c>
      <c r="BY12" s="1">
        <v>7.8715179999999997E-11</v>
      </c>
      <c r="BZ12">
        <v>0.5464502</v>
      </c>
      <c r="CA12">
        <v>12.757</v>
      </c>
      <c r="CB12" s="1">
        <v>1.1465370000000001E-13</v>
      </c>
      <c r="CC12" s="1">
        <v>7.548957E-11</v>
      </c>
      <c r="CD12">
        <v>0.54018659999999996</v>
      </c>
      <c r="CE12">
        <v>12.44876</v>
      </c>
      <c r="CF12" s="1">
        <v>1.085962E-13</v>
      </c>
      <c r="CG12" s="1">
        <v>7.1824549999999994E-11</v>
      </c>
      <c r="CH12">
        <v>0.53367169999999997</v>
      </c>
      <c r="CI12">
        <v>12.09985</v>
      </c>
      <c r="CJ12" s="1">
        <v>1.033337E-13</v>
      </c>
      <c r="CK12" s="1">
        <v>6.8630909999999995E-11</v>
      </c>
      <c r="CL12">
        <v>0.5270956</v>
      </c>
      <c r="CM12">
        <v>12.12298</v>
      </c>
      <c r="CN12" s="1">
        <v>9.8013749999999997E-14</v>
      </c>
      <c r="CO12" s="1">
        <v>6.5365889999999995E-11</v>
      </c>
      <c r="CP12">
        <v>0.52051559999999997</v>
      </c>
      <c r="CQ12">
        <v>12.44759</v>
      </c>
      <c r="CR12" s="1">
        <v>9.1614760000000002E-14</v>
      </c>
      <c r="CS12" s="1">
        <v>6.1323239999999998E-11</v>
      </c>
      <c r="CT12">
        <v>0.51370669999999996</v>
      </c>
      <c r="CU12">
        <v>12.85971</v>
      </c>
      <c r="CV12" s="1">
        <v>8.6878040000000004E-14</v>
      </c>
      <c r="CW12" s="1">
        <v>5.847861E-11</v>
      </c>
      <c r="CX12">
        <v>0.50727990000000001</v>
      </c>
      <c r="CY12">
        <v>12.59196</v>
      </c>
      <c r="CZ12" s="1">
        <v>8.4115659999999998E-14</v>
      </c>
      <c r="DA12" s="1">
        <v>5.6905100000000002E-11</v>
      </c>
      <c r="DB12">
        <v>0.50099559999999999</v>
      </c>
      <c r="DC12">
        <v>13.022130000000001</v>
      </c>
      <c r="DD12" s="1">
        <v>8.3413880000000003E-14</v>
      </c>
      <c r="DE12" s="1">
        <v>5.6614039999999998E-11</v>
      </c>
      <c r="DF12">
        <v>0.4950253</v>
      </c>
      <c r="DG12">
        <v>12.96275</v>
      </c>
      <c r="DH12" s="1">
        <v>8.309415E-14</v>
      </c>
      <c r="DI12" s="1">
        <v>5.6650879999999997E-11</v>
      </c>
      <c r="DJ12">
        <v>0.48922520000000003</v>
      </c>
      <c r="DK12">
        <v>12.5131</v>
      </c>
      <c r="DL12" s="1">
        <v>8.1518650000000006E-14</v>
      </c>
      <c r="DM12" s="1">
        <v>5.5704039999999998E-11</v>
      </c>
      <c r="DN12">
        <v>0.48365570000000002</v>
      </c>
      <c r="DO12">
        <v>12.348940000000001</v>
      </c>
      <c r="DP12" s="1">
        <v>7.9561509999999997E-14</v>
      </c>
      <c r="DQ12" s="1">
        <v>5.454375E-11</v>
      </c>
      <c r="DR12">
        <v>0.48071979999999997</v>
      </c>
      <c r="DS12">
        <v>12.447419999999999</v>
      </c>
      <c r="DT12" s="1">
        <v>7.6273229999999999E-14</v>
      </c>
      <c r="DU12" s="1">
        <v>5.2172320000000001E-11</v>
      </c>
      <c r="DV12">
        <v>0.47992420000000002</v>
      </c>
      <c r="DW12">
        <v>12.737690000000001</v>
      </c>
      <c r="DX12" s="1">
        <v>5.9978699999999995E-14</v>
      </c>
      <c r="DY12" s="1">
        <v>4.0448989999999998E-11</v>
      </c>
      <c r="DZ12">
        <v>0.47942879999999999</v>
      </c>
      <c r="EA12">
        <v>13.57474</v>
      </c>
      <c r="EB12" s="1">
        <v>3.9863929999999999E-14</v>
      </c>
      <c r="EC12" s="1">
        <v>2.6715000000000002E-11</v>
      </c>
      <c r="ED12">
        <v>0.47897990000000001</v>
      </c>
      <c r="EE12">
        <v>13.777520000000001</v>
      </c>
      <c r="EF12" s="1">
        <v>2.6511259999999999E-14</v>
      </c>
      <c r="EG12" s="1">
        <v>1.7775789999999999E-11</v>
      </c>
      <c r="EH12">
        <v>0.47853230000000002</v>
      </c>
      <c r="EI12">
        <v>13.785410000000001</v>
      </c>
      <c r="EJ12" s="1">
        <v>1.9635240000000001E-14</v>
      </c>
      <c r="EK12" s="1">
        <v>1.3205220000000001E-11</v>
      </c>
      <c r="EL12">
        <v>0.47810019999999998</v>
      </c>
      <c r="EM12">
        <v>13.533519999999999</v>
      </c>
      <c r="EN12" s="1">
        <v>1.6069519999999999E-14</v>
      </c>
      <c r="EO12" s="1">
        <v>1.082178E-11</v>
      </c>
      <c r="EP12">
        <v>0.4776648</v>
      </c>
      <c r="EQ12">
        <v>12.71834</v>
      </c>
      <c r="ER12" s="1">
        <v>1.3998920000000001E-14</v>
      </c>
      <c r="ES12" s="1">
        <v>9.4274320000000007E-12</v>
      </c>
      <c r="ET12">
        <v>0.47721429999999998</v>
      </c>
      <c r="EU12">
        <v>12.372</v>
      </c>
      <c r="EV12" s="1">
        <v>1.2720610000000001E-14</v>
      </c>
      <c r="EW12" s="1">
        <v>8.5566920000000007E-12</v>
      </c>
      <c r="EX12">
        <v>0.47701199999999999</v>
      </c>
      <c r="EY12">
        <v>12.4772</v>
      </c>
      <c r="EZ12" s="1">
        <v>1.176165E-14</v>
      </c>
      <c r="FA12" s="1">
        <v>7.8910790000000006E-12</v>
      </c>
      <c r="FB12">
        <v>0.47697240000000002</v>
      </c>
      <c r="FC12">
        <v>12.6074</v>
      </c>
      <c r="FD12" s="1">
        <v>1.051251E-14</v>
      </c>
      <c r="FE12" s="1">
        <v>7.0139649999999998E-12</v>
      </c>
      <c r="FF12">
        <v>0.47696670000000002</v>
      </c>
      <c r="FG12">
        <v>13.213620000000001</v>
      </c>
      <c r="FH12" s="1">
        <v>9.1858780000000004E-15</v>
      </c>
      <c r="FI12" s="1">
        <v>6.11277E-12</v>
      </c>
      <c r="FJ12">
        <v>0.47698040000000003</v>
      </c>
      <c r="FK12">
        <v>13.18313</v>
      </c>
      <c r="FL12" s="1">
        <v>8.2495269999999995E-15</v>
      </c>
      <c r="FM12" s="1">
        <v>5.4798569999999999E-12</v>
      </c>
      <c r="FN12">
        <v>0.47696650000000002</v>
      </c>
      <c r="FO12">
        <v>13.0619</v>
      </c>
      <c r="FP12" s="1">
        <v>7.6086040000000007E-15</v>
      </c>
      <c r="FQ12" s="1">
        <v>5.0424199999999998E-12</v>
      </c>
      <c r="FR12">
        <v>0.47697669999999998</v>
      </c>
      <c r="FS12">
        <v>12.813890000000001</v>
      </c>
      <c r="FT12" s="1">
        <v>7.1660260000000001E-15</v>
      </c>
      <c r="FU12" s="1">
        <v>4.7365520000000004E-12</v>
      </c>
      <c r="FV12">
        <v>0.47697590000000001</v>
      </c>
      <c r="FW12">
        <v>12.529590000000001</v>
      </c>
      <c r="FX12" s="1">
        <v>6.805201E-15</v>
      </c>
      <c r="FY12" s="1">
        <v>4.483849E-12</v>
      </c>
      <c r="FZ12">
        <v>0.47696880000000003</v>
      </c>
      <c r="GA12">
        <v>12.398849999999999</v>
      </c>
      <c r="GB12" s="1">
        <v>6.4904919999999999E-15</v>
      </c>
      <c r="GC12" s="1">
        <v>4.263343E-12</v>
      </c>
      <c r="GD12">
        <v>0.476852</v>
      </c>
      <c r="GE12">
        <v>12.41089</v>
      </c>
      <c r="GF12" s="1">
        <v>6.2207899999999999E-15</v>
      </c>
      <c r="GG12" s="1">
        <v>4.0749930000000003E-12</v>
      </c>
      <c r="GH12">
        <v>0.47665020000000002</v>
      </c>
      <c r="GI12">
        <v>12.6587</v>
      </c>
      <c r="GJ12" s="1">
        <v>6.1564490000000003E-15</v>
      </c>
      <c r="GK12" s="1">
        <v>4.0254999999999998E-12</v>
      </c>
      <c r="GL12">
        <v>0.47642899999999999</v>
      </c>
      <c r="GM12">
        <v>13.30993</v>
      </c>
      <c r="GN12" s="1">
        <v>6.1778700000000003E-15</v>
      </c>
      <c r="GO12" s="1">
        <v>4.026235E-12</v>
      </c>
      <c r="GP12">
        <v>0.4762091</v>
      </c>
      <c r="GQ12">
        <v>13.66367</v>
      </c>
      <c r="GR12" s="1">
        <v>6.1323929999999997E-15</v>
      </c>
      <c r="GS12" s="1">
        <v>3.9807090000000001E-12</v>
      </c>
      <c r="GT12">
        <v>0.47598200000000002</v>
      </c>
      <c r="GU12">
        <v>13.858599999999999</v>
      </c>
      <c r="GV12" s="1">
        <v>5.9964620000000001E-15</v>
      </c>
      <c r="GW12" s="1">
        <v>3.877931E-12</v>
      </c>
      <c r="GX12">
        <v>0.47573979999999999</v>
      </c>
      <c r="GY12">
        <v>13.81011</v>
      </c>
      <c r="GZ12" s="1">
        <v>5.8181190000000001E-15</v>
      </c>
      <c r="HA12" s="1">
        <v>3.7510920000000003E-12</v>
      </c>
      <c r="HB12">
        <v>0.47552850000000002</v>
      </c>
      <c r="HC12">
        <v>13.14547</v>
      </c>
      <c r="HD12" s="1">
        <v>5.6241669999999998E-15</v>
      </c>
      <c r="HE12" s="1">
        <v>3.615779E-12</v>
      </c>
      <c r="HF12">
        <v>0.47530549999999999</v>
      </c>
      <c r="HG12">
        <v>12.360480000000001</v>
      </c>
      <c r="HH12" s="1">
        <v>5.4334130000000003E-15</v>
      </c>
      <c r="HI12" s="1">
        <v>3.4850930000000002E-12</v>
      </c>
      <c r="HJ12">
        <v>0.47506619999999999</v>
      </c>
      <c r="HK12">
        <v>12.32263</v>
      </c>
      <c r="HL12" s="1">
        <v>5.2353450000000003E-15</v>
      </c>
      <c r="HM12" s="1">
        <v>3.3511630000000001E-12</v>
      </c>
      <c r="HN12">
        <v>0.47484080000000001</v>
      </c>
      <c r="HO12">
        <v>12.45712</v>
      </c>
      <c r="HP12" s="1">
        <v>5.0406699999999999E-15</v>
      </c>
      <c r="HQ12" s="1">
        <v>3.221514E-12</v>
      </c>
      <c r="HR12">
        <v>0.47461560000000003</v>
      </c>
      <c r="HS12">
        <v>12.955679999999999</v>
      </c>
      <c r="HT12" s="1">
        <v>4.8529379999999999E-15</v>
      </c>
      <c r="HU12" s="1">
        <v>3.0967739999999998E-12</v>
      </c>
      <c r="HV12">
        <v>0.47438989999999998</v>
      </c>
      <c r="HW12">
        <v>13.448740000000001</v>
      </c>
      <c r="HX12" s="1">
        <v>4.6692249999999997E-15</v>
      </c>
      <c r="HY12" s="1">
        <v>2.9761419999999998E-12</v>
      </c>
      <c r="HZ12">
        <v>0.47415950000000001</v>
      </c>
      <c r="IA12">
        <v>13.769349999999999</v>
      </c>
      <c r="IB12" s="1">
        <v>4.4958080000000003E-15</v>
      </c>
      <c r="IC12" s="1">
        <v>2.8631350000000002E-12</v>
      </c>
      <c r="ID12">
        <v>0.47392440000000002</v>
      </c>
      <c r="IE12">
        <v>13.73826</v>
      </c>
      <c r="IF12" s="1">
        <v>4.3241189999999999E-15</v>
      </c>
      <c r="IG12" s="1">
        <v>2.751816E-12</v>
      </c>
      <c r="IH12">
        <v>0.47369840000000002</v>
      </c>
      <c r="II12">
        <v>13.06751</v>
      </c>
      <c r="IJ12" s="1">
        <v>4.1582090000000004E-15</v>
      </c>
      <c r="IK12" s="1">
        <v>2.6445909999999999E-12</v>
      </c>
      <c r="IL12">
        <v>0.47346939999999998</v>
      </c>
      <c r="IM12">
        <v>12.42015</v>
      </c>
      <c r="IN12" s="1">
        <v>4.0040530000000003E-15</v>
      </c>
      <c r="IO12" s="1">
        <v>2.5456689999999998E-12</v>
      </c>
      <c r="IP12">
        <v>0.4733482</v>
      </c>
      <c r="IQ12">
        <v>12.39349</v>
      </c>
      <c r="IR12" s="1">
        <v>3.8424339999999997E-15</v>
      </c>
      <c r="IS12" s="1">
        <v>2.4410880000000001E-12</v>
      </c>
      <c r="IT12">
        <v>0.47333229999999998</v>
      </c>
      <c r="IU12">
        <v>12.663740000000001</v>
      </c>
      <c r="IV12" s="1">
        <v>3.590427E-15</v>
      </c>
      <c r="IW12" s="1">
        <v>2.2765189999999999E-12</v>
      </c>
      <c r="IX12">
        <v>0.47333550000000002</v>
      </c>
      <c r="IY12">
        <v>13.593389999999999</v>
      </c>
      <c r="IZ12" s="1">
        <v>3.3064239999999999E-15</v>
      </c>
      <c r="JA12" s="1">
        <v>2.096487E-12</v>
      </c>
      <c r="JB12">
        <v>0.47332999999999997</v>
      </c>
      <c r="JC12">
        <v>13.91194</v>
      </c>
      <c r="JD12" s="1">
        <v>3.089431E-15</v>
      </c>
      <c r="JE12" s="1">
        <v>1.9595909999999999E-12</v>
      </c>
      <c r="JF12">
        <v>0.47332990000000003</v>
      </c>
      <c r="JG12">
        <v>13.912979999999999</v>
      </c>
      <c r="JH12" s="1">
        <v>2.9206519999999999E-15</v>
      </c>
      <c r="JI12" s="1">
        <v>1.8531130000000001E-12</v>
      </c>
      <c r="JJ12">
        <v>0.47332249999999998</v>
      </c>
      <c r="JK12">
        <v>13.394740000000001</v>
      </c>
      <c r="JL12" s="1">
        <v>2.788716E-15</v>
      </c>
      <c r="JM12" s="1">
        <v>1.769474E-12</v>
      </c>
      <c r="JN12">
        <v>0.47332679999999999</v>
      </c>
      <c r="JO12">
        <v>12.932869999999999</v>
      </c>
      <c r="JP12" s="1">
        <v>2.6713699999999999E-15</v>
      </c>
      <c r="JQ12" s="1">
        <v>1.694898E-12</v>
      </c>
      <c r="JR12">
        <v>0.47332849999999999</v>
      </c>
      <c r="JS12">
        <v>12.5924</v>
      </c>
      <c r="JT12" s="1">
        <v>2.5679440000000001E-15</v>
      </c>
      <c r="JU12" s="1">
        <v>1.6291309999999999E-12</v>
      </c>
      <c r="JV12">
        <v>0.4733387</v>
      </c>
      <c r="JW12">
        <v>12.6028</v>
      </c>
      <c r="JX12" s="1">
        <v>2.4696790000000001E-15</v>
      </c>
      <c r="JY12" s="1">
        <v>1.5665050000000001E-12</v>
      </c>
      <c r="JZ12">
        <v>0.47334340000000003</v>
      </c>
      <c r="KA12">
        <v>12.7791</v>
      </c>
      <c r="KB12" s="1">
        <v>2.3775590000000001E-15</v>
      </c>
      <c r="KC12" s="1">
        <v>1.5078489999999999E-12</v>
      </c>
      <c r="KD12">
        <v>0.47333029999999998</v>
      </c>
      <c r="KE12">
        <v>13.57133</v>
      </c>
      <c r="KF12" s="1">
        <v>2.2879949999999998E-15</v>
      </c>
      <c r="KG12" s="1">
        <v>1.4509900000000001E-12</v>
      </c>
      <c r="KH12">
        <v>0.4733407</v>
      </c>
      <c r="KI12">
        <v>13.71637</v>
      </c>
      <c r="KJ12" s="1">
        <v>2.2044359999999999E-15</v>
      </c>
      <c r="KK12" s="1">
        <v>1.3975899999999999E-12</v>
      </c>
      <c r="KL12">
        <v>0.47332590000000002</v>
      </c>
      <c r="KM12">
        <v>13.814489999999999</v>
      </c>
      <c r="KN12" s="1">
        <v>2.122759E-15</v>
      </c>
      <c r="KO12" s="1">
        <v>1.3456840000000001E-12</v>
      </c>
      <c r="KP12">
        <v>0.47333500000000001</v>
      </c>
      <c r="KQ12">
        <v>13.65502</v>
      </c>
      <c r="KR12" s="1">
        <v>2.0452220000000002E-15</v>
      </c>
      <c r="KS12" s="1">
        <v>1.2960289999999999E-12</v>
      </c>
      <c r="KT12">
        <v>0.47332269999999999</v>
      </c>
      <c r="KU12">
        <v>13.01948</v>
      </c>
      <c r="KV12" s="1">
        <v>1.9739399999999999E-15</v>
      </c>
      <c r="KW12" s="1">
        <v>1.2507650000000001E-12</v>
      </c>
      <c r="KX12">
        <v>0.47334090000000001</v>
      </c>
      <c r="KY12">
        <v>12.625529999999999</v>
      </c>
      <c r="KZ12" s="1">
        <v>1.9052910000000001E-15</v>
      </c>
      <c r="LA12" s="1">
        <v>1.206915E-12</v>
      </c>
      <c r="LB12">
        <v>0.47332410000000003</v>
      </c>
      <c r="LC12">
        <v>12.66164</v>
      </c>
      <c r="LD12" s="1">
        <v>1.837561E-15</v>
      </c>
      <c r="LE12" s="1">
        <v>1.163811E-12</v>
      </c>
      <c r="LF12">
        <v>0.47332950000000001</v>
      </c>
      <c r="LG12">
        <v>12.86049</v>
      </c>
      <c r="LH12" s="1">
        <v>1.7729729999999999E-15</v>
      </c>
      <c r="LI12" s="1">
        <v>1.1226490000000001E-12</v>
      </c>
      <c r="LJ12">
        <v>0.47334720000000002</v>
      </c>
      <c r="LK12">
        <v>13.649620000000001</v>
      </c>
      <c r="LL12" s="1">
        <v>1.714891E-15</v>
      </c>
      <c r="LM12" s="1">
        <v>1.085669E-12</v>
      </c>
      <c r="LN12">
        <v>0.47333459999999999</v>
      </c>
      <c r="LO12">
        <v>14.080450000000001</v>
      </c>
      <c r="LP12" s="1">
        <v>1.652366E-15</v>
      </c>
      <c r="LQ12" s="1">
        <v>1.0457700000000001E-12</v>
      </c>
      <c r="LR12">
        <v>0.47333029999999998</v>
      </c>
      <c r="LS12">
        <v>14.22697</v>
      </c>
      <c r="LT12" s="1">
        <v>1.599278E-15</v>
      </c>
      <c r="LU12" s="1">
        <v>1.0121629999999999E-12</v>
      </c>
      <c r="LV12">
        <v>0.47333029999999998</v>
      </c>
      <c r="LW12">
        <v>13.929790000000001</v>
      </c>
      <c r="LX12" s="1">
        <v>1.543884E-15</v>
      </c>
      <c r="LY12" s="1">
        <v>9.7678850000000006E-13</v>
      </c>
      <c r="LZ12">
        <v>0.47335060000000001</v>
      </c>
      <c r="MA12">
        <v>13.093489999999999</v>
      </c>
      <c r="MB12" s="1">
        <v>1.489305E-15</v>
      </c>
      <c r="MC12" s="1">
        <v>9.431552999999999E-13</v>
      </c>
      <c r="MD12">
        <v>0.47332999999999997</v>
      </c>
      <c r="ME12">
        <v>12.583920000000001</v>
      </c>
      <c r="MF12" s="1">
        <v>1.4234840000000001E-15</v>
      </c>
      <c r="MG12" s="1">
        <v>9.0441740000000001E-13</v>
      </c>
      <c r="MH12">
        <v>0.47332259999999998</v>
      </c>
      <c r="MI12">
        <v>12.573219999999999</v>
      </c>
      <c r="MJ12" s="1">
        <v>1.3636540000000001E-15</v>
      </c>
      <c r="MK12" s="1">
        <v>8.6936299999999996E-13</v>
      </c>
      <c r="ML12">
        <v>0.47333259999999999</v>
      </c>
      <c r="MM12">
        <v>12.703430000000001</v>
      </c>
      <c r="MN12" s="1">
        <v>1.3064910000000001E-15</v>
      </c>
      <c r="MO12" s="1">
        <v>8.3514070000000001E-13</v>
      </c>
      <c r="MP12">
        <v>0.47332679999999999</v>
      </c>
      <c r="MQ12">
        <v>13.560140000000001</v>
      </c>
      <c r="MR12" s="1">
        <v>1.2496519999999999E-15</v>
      </c>
      <c r="MS12" s="1">
        <v>8.0125380000000002E-13</v>
      </c>
      <c r="MT12">
        <v>0.47333989999999998</v>
      </c>
      <c r="MU12">
        <v>13.53646</v>
      </c>
      <c r="MV12" s="1">
        <v>1.1993520000000001E-15</v>
      </c>
      <c r="MW12" s="1">
        <v>7.7117039999999996E-13</v>
      </c>
      <c r="MX12">
        <v>0.47332279999999999</v>
      </c>
      <c r="MY12">
        <v>13.34193</v>
      </c>
      <c r="MZ12" s="1">
        <v>1.150037E-15</v>
      </c>
      <c r="NA12" s="1">
        <v>7.4138950000000005E-13</v>
      </c>
      <c r="NB12">
        <v>0.47333150000000002</v>
      </c>
      <c r="NC12">
        <v>13.06415</v>
      </c>
      <c r="ND12" s="1">
        <v>1.1052939999999999E-15</v>
      </c>
      <c r="NE12" s="1">
        <v>7.1433509999999996E-13</v>
      </c>
      <c r="NF12">
        <v>0.47332960000000002</v>
      </c>
      <c r="NG12">
        <v>12.9899</v>
      </c>
      <c r="NH12" s="1">
        <v>1.0602209999999999E-15</v>
      </c>
      <c r="NI12" s="1">
        <v>6.8678739999999996E-13</v>
      </c>
      <c r="NJ12">
        <v>0.47334320000000002</v>
      </c>
      <c r="NK12">
        <v>12.76939</v>
      </c>
      <c r="NL12" s="1">
        <v>1.019118E-15</v>
      </c>
      <c r="NM12" s="1">
        <v>6.6175519999999995E-13</v>
      </c>
      <c r="NN12">
        <v>0.47310010000000002</v>
      </c>
      <c r="NO12">
        <v>12.738329999999999</v>
      </c>
      <c r="NP12" s="1">
        <v>9.8294969999999998E-16</v>
      </c>
      <c r="NQ12" s="1">
        <v>6.4025919999999998E-13</v>
      </c>
      <c r="NR12">
        <v>0.47267559999999997</v>
      </c>
      <c r="NS12">
        <v>12.935750000000001</v>
      </c>
      <c r="NT12" s="1">
        <v>9.9602779999999994E-16</v>
      </c>
      <c r="NU12" s="1">
        <v>6.5225850000000003E-13</v>
      </c>
      <c r="NV12">
        <v>0.47220640000000003</v>
      </c>
      <c r="NW12">
        <v>13.78078</v>
      </c>
      <c r="NX12" s="1">
        <v>1.0446000000000001E-15</v>
      </c>
      <c r="NY12" s="1">
        <v>6.8568640000000002E-13</v>
      </c>
      <c r="NZ12">
        <v>0.47174080000000002</v>
      </c>
      <c r="OA12">
        <v>14.3462</v>
      </c>
      <c r="OB12" s="1">
        <v>1.0672120000000001E-15</v>
      </c>
      <c r="OC12" s="1">
        <v>7.0130590000000002E-13</v>
      </c>
      <c r="OD12">
        <v>0.47128710000000001</v>
      </c>
      <c r="OE12">
        <v>14.43117</v>
      </c>
      <c r="OF12" s="1">
        <v>1.062132E-15</v>
      </c>
      <c r="OG12" s="1">
        <v>6.9895220000000002E-13</v>
      </c>
      <c r="OH12">
        <v>0.47081430000000002</v>
      </c>
      <c r="OI12">
        <v>14.13006</v>
      </c>
      <c r="OJ12" s="1">
        <v>1.043321E-15</v>
      </c>
      <c r="OK12" s="1">
        <v>6.8783259999999999E-13</v>
      </c>
    </row>
    <row r="13" spans="1:401" s="3" customFormat="1" x14ac:dyDescent="0.35">
      <c r="A13">
        <v>13</v>
      </c>
      <c r="B13" t="s">
        <v>4</v>
      </c>
      <c r="C13" t="s">
        <v>5</v>
      </c>
      <c r="D13" t="s">
        <v>17</v>
      </c>
      <c r="E13">
        <v>731.47130000000004</v>
      </c>
      <c r="F13">
        <v>0.79008999999999996</v>
      </c>
      <c r="G13">
        <v>15.67882</v>
      </c>
      <c r="H13" s="1">
        <v>1.4724219999999999E-3</v>
      </c>
      <c r="I13">
        <v>0.46301379999999998</v>
      </c>
      <c r="J13">
        <v>0.78827720000000001</v>
      </c>
      <c r="K13">
        <v>15.520440000000001</v>
      </c>
      <c r="L13" s="1">
        <v>4.2469739999999999E-6</v>
      </c>
      <c r="M13">
        <v>1.3346549999999999E-3</v>
      </c>
      <c r="N13">
        <v>0.78646879999999997</v>
      </c>
      <c r="O13">
        <v>15.520239999999999</v>
      </c>
      <c r="P13" s="1">
        <v>1.2563709999999999E-8</v>
      </c>
      <c r="Q13" s="1">
        <v>3.9510349999999999E-6</v>
      </c>
      <c r="R13">
        <v>0.7847307</v>
      </c>
      <c r="S13">
        <v>15.158620000000001</v>
      </c>
      <c r="T13" s="1">
        <v>3.8824629999999999E-11</v>
      </c>
      <c r="U13" s="1">
        <v>1.227263E-8</v>
      </c>
      <c r="V13">
        <v>0.78303279999999997</v>
      </c>
      <c r="W13">
        <v>14.800319999999999</v>
      </c>
      <c r="X13" s="1">
        <v>5.2797829999999997E-13</v>
      </c>
      <c r="Y13" s="1">
        <v>2.4762340000000002E-10</v>
      </c>
      <c r="Z13">
        <v>0.77941050000000001</v>
      </c>
      <c r="AA13">
        <v>14.73592</v>
      </c>
      <c r="AB13" s="1">
        <v>4.3950180000000002E-13</v>
      </c>
      <c r="AC13" s="1">
        <v>2.272755E-10</v>
      </c>
      <c r="AD13">
        <v>0.7744434</v>
      </c>
      <c r="AE13">
        <v>14.421250000000001</v>
      </c>
      <c r="AF13" s="1">
        <v>6.1128790000000001E-13</v>
      </c>
      <c r="AG13" s="1">
        <v>3.1736939999999998E-10</v>
      </c>
      <c r="AH13">
        <v>0.76964100000000002</v>
      </c>
      <c r="AI13">
        <v>14.60711</v>
      </c>
      <c r="AJ13" s="1">
        <v>7.5574380000000004E-13</v>
      </c>
      <c r="AK13" s="1">
        <v>3.9171560000000001E-10</v>
      </c>
      <c r="AL13">
        <v>0.76501819999999998</v>
      </c>
      <c r="AM13">
        <v>14.46658</v>
      </c>
      <c r="AN13" s="1">
        <v>8.0483140000000002E-13</v>
      </c>
      <c r="AO13" s="1">
        <v>4.1693989999999998E-10</v>
      </c>
      <c r="AP13">
        <v>0.76030759999999997</v>
      </c>
      <c r="AQ13">
        <v>14.22519</v>
      </c>
      <c r="AR13" s="1">
        <v>8.2826549999999999E-13</v>
      </c>
      <c r="AS13" s="1">
        <v>4.2917959999999999E-10</v>
      </c>
      <c r="AT13">
        <v>0.75543369999999999</v>
      </c>
      <c r="AU13">
        <v>13.787839999999999</v>
      </c>
      <c r="AV13" s="1">
        <v>8.3182589999999996E-13</v>
      </c>
      <c r="AW13" s="1">
        <v>4.3128959999999999E-10</v>
      </c>
      <c r="AX13">
        <v>0.75038020000000005</v>
      </c>
      <c r="AY13">
        <v>13.12739</v>
      </c>
      <c r="AZ13" s="1">
        <v>8.3230499999999996E-13</v>
      </c>
      <c r="BA13" s="1">
        <v>4.3191520000000001E-10</v>
      </c>
      <c r="BB13">
        <v>0.74518660000000003</v>
      </c>
      <c r="BC13">
        <v>12.68957</v>
      </c>
      <c r="BD13" s="1">
        <v>8.2755129999999999E-13</v>
      </c>
      <c r="BE13" s="1">
        <v>4.2979509999999999E-10</v>
      </c>
      <c r="BF13">
        <v>0.73977550000000003</v>
      </c>
      <c r="BG13">
        <v>12.274330000000001</v>
      </c>
      <c r="BH13" s="1">
        <v>8.1709E-13</v>
      </c>
      <c r="BI13" s="1">
        <v>4.2480520000000003E-10</v>
      </c>
      <c r="BJ13">
        <v>0.73413930000000005</v>
      </c>
      <c r="BK13">
        <v>12.44036</v>
      </c>
      <c r="BL13" s="1">
        <v>8.0812530000000002E-13</v>
      </c>
      <c r="BM13" s="1">
        <v>4.2077850000000001E-10</v>
      </c>
      <c r="BN13">
        <v>0.72881569999999996</v>
      </c>
      <c r="BO13">
        <v>13.047879999999999</v>
      </c>
      <c r="BP13" s="1">
        <v>7.904517E-13</v>
      </c>
      <c r="BQ13" s="1">
        <v>4.1146090000000002E-10</v>
      </c>
      <c r="BR13">
        <v>0.72343610000000003</v>
      </c>
      <c r="BS13">
        <v>12.96475</v>
      </c>
      <c r="BT13" s="1">
        <v>7.5673380000000002E-13</v>
      </c>
      <c r="BU13" s="1">
        <v>3.9341510000000001E-10</v>
      </c>
      <c r="BV13">
        <v>0.71643250000000003</v>
      </c>
      <c r="BW13">
        <v>12.927060000000001</v>
      </c>
      <c r="BX13" s="1">
        <v>7.1417999999999999E-13</v>
      </c>
      <c r="BY13" s="1">
        <v>3.714505E-10</v>
      </c>
      <c r="BZ13">
        <v>0.70997319999999997</v>
      </c>
      <c r="CA13">
        <v>12.848979999999999</v>
      </c>
      <c r="CB13" s="1">
        <v>6.6481209999999997E-13</v>
      </c>
      <c r="CC13" s="1">
        <v>3.4503609999999998E-10</v>
      </c>
      <c r="CD13">
        <v>0.70334269999999999</v>
      </c>
      <c r="CE13">
        <v>12.53017</v>
      </c>
      <c r="CF13" s="1">
        <v>6.166353E-13</v>
      </c>
      <c r="CG13" s="1">
        <v>3.1961820000000002E-10</v>
      </c>
      <c r="CH13">
        <v>0.69641489999999995</v>
      </c>
      <c r="CI13">
        <v>12.131259999999999</v>
      </c>
      <c r="CJ13" s="1">
        <v>5.7277919999999995E-13</v>
      </c>
      <c r="CK13" s="1">
        <v>2.9638429999999999E-10</v>
      </c>
      <c r="CL13">
        <v>0.68933800000000001</v>
      </c>
      <c r="CM13">
        <v>12.14579</v>
      </c>
      <c r="CN13" s="1">
        <v>5.3012170000000004E-13</v>
      </c>
      <c r="CO13" s="1">
        <v>2.7376770000000002E-10</v>
      </c>
      <c r="CP13">
        <v>0.68225100000000005</v>
      </c>
      <c r="CQ13">
        <v>12.486789999999999</v>
      </c>
      <c r="CR13" s="1">
        <v>4.8300970000000001E-13</v>
      </c>
      <c r="CS13" s="1">
        <v>2.4888749999999998E-10</v>
      </c>
      <c r="CT13">
        <v>0.67486570000000001</v>
      </c>
      <c r="CU13">
        <v>12.949260000000001</v>
      </c>
      <c r="CV13" s="1">
        <v>4.4871000000000001E-13</v>
      </c>
      <c r="CW13" s="1">
        <v>2.309262E-10</v>
      </c>
      <c r="CX13">
        <v>0.66842690000000005</v>
      </c>
      <c r="CY13">
        <v>12.6533</v>
      </c>
      <c r="CZ13" s="1">
        <v>4.2722560000000002E-13</v>
      </c>
      <c r="DA13" s="1">
        <v>2.2051679999999999E-10</v>
      </c>
      <c r="DB13">
        <v>0.66215930000000001</v>
      </c>
      <c r="DC13">
        <v>13.096299999999999</v>
      </c>
      <c r="DD13" s="1">
        <v>4.1441619999999999E-13</v>
      </c>
      <c r="DE13" s="1">
        <v>2.148348E-10</v>
      </c>
      <c r="DF13">
        <v>0.65522340000000001</v>
      </c>
      <c r="DG13">
        <v>13.05794</v>
      </c>
      <c r="DH13" s="1">
        <v>4.0425770000000002E-13</v>
      </c>
      <c r="DI13" s="1">
        <v>2.1061649999999999E-10</v>
      </c>
      <c r="DJ13">
        <v>0.64891799999999999</v>
      </c>
      <c r="DK13">
        <v>12.596</v>
      </c>
      <c r="DL13" s="1">
        <v>3.8691089999999998E-13</v>
      </c>
      <c r="DM13" s="1">
        <v>2.0217900000000001E-10</v>
      </c>
      <c r="DN13">
        <v>0.64311890000000005</v>
      </c>
      <c r="DO13">
        <v>12.38612</v>
      </c>
      <c r="DP13" s="1">
        <v>3.707575E-13</v>
      </c>
      <c r="DQ13" s="1">
        <v>1.9431620000000001E-10</v>
      </c>
      <c r="DR13">
        <v>0.63966199999999995</v>
      </c>
      <c r="DS13">
        <v>12.480779999999999</v>
      </c>
      <c r="DT13" s="1">
        <v>3.4814200000000001E-13</v>
      </c>
      <c r="DU13" s="1">
        <v>1.822205E-10</v>
      </c>
      <c r="DV13">
        <v>0.63869390000000004</v>
      </c>
      <c r="DW13">
        <v>12.77369</v>
      </c>
      <c r="DX13" s="1">
        <v>2.6183739999999999E-13</v>
      </c>
      <c r="DY13" s="1">
        <v>1.3560969999999999E-10</v>
      </c>
      <c r="DZ13">
        <v>0.63814890000000002</v>
      </c>
      <c r="EA13">
        <v>13.681940000000001</v>
      </c>
      <c r="EB13" s="1">
        <v>1.71567E-13</v>
      </c>
      <c r="EC13" s="1">
        <v>8.8437910000000002E-11</v>
      </c>
      <c r="ED13">
        <v>0.63766690000000004</v>
      </c>
      <c r="EE13">
        <v>13.925800000000001</v>
      </c>
      <c r="EF13" s="1">
        <v>1.150514E-13</v>
      </c>
      <c r="EG13" s="1">
        <v>5.9318110000000003E-11</v>
      </c>
      <c r="EH13">
        <v>0.63722869999999998</v>
      </c>
      <c r="EI13">
        <v>13.931979999999999</v>
      </c>
      <c r="EJ13" s="1">
        <v>8.6628429999999998E-14</v>
      </c>
      <c r="EK13" s="1">
        <v>4.4731440000000001E-11</v>
      </c>
      <c r="EL13">
        <v>0.63677499999999998</v>
      </c>
      <c r="EM13">
        <v>13.677720000000001</v>
      </c>
      <c r="EN13" s="1">
        <v>7.1643019999999997E-14</v>
      </c>
      <c r="EO13" s="1">
        <v>3.700199E-11</v>
      </c>
      <c r="EP13">
        <v>0.63631839999999995</v>
      </c>
      <c r="EQ13">
        <v>12.820119999999999</v>
      </c>
      <c r="ER13" s="1">
        <v>6.2792950000000002E-14</v>
      </c>
      <c r="ES13" s="1">
        <v>3.2409790000000003E-11</v>
      </c>
      <c r="ET13">
        <v>0.63586589999999998</v>
      </c>
      <c r="EU13">
        <v>12.39644</v>
      </c>
      <c r="EV13" s="1">
        <v>5.7206900000000006E-14</v>
      </c>
      <c r="EW13" s="1">
        <v>2.9478340000000003E-11</v>
      </c>
      <c r="EX13">
        <v>0.63560070000000002</v>
      </c>
      <c r="EY13">
        <v>12.50643</v>
      </c>
      <c r="EZ13" s="1">
        <v>5.2863319999999997E-14</v>
      </c>
      <c r="FA13" s="1">
        <v>2.7165969999999998E-11</v>
      </c>
      <c r="FB13">
        <v>0.63555530000000005</v>
      </c>
      <c r="FC13">
        <v>12.63982</v>
      </c>
      <c r="FD13" s="1">
        <v>4.6858850000000001E-14</v>
      </c>
      <c r="FE13" s="1">
        <v>2.3963159999999999E-11</v>
      </c>
      <c r="FF13">
        <v>0.63553910000000002</v>
      </c>
      <c r="FG13">
        <v>13.281269999999999</v>
      </c>
      <c r="FH13" s="1">
        <v>4.1022430000000003E-14</v>
      </c>
      <c r="FI13" s="1">
        <v>2.0924559999999999E-11</v>
      </c>
      <c r="FJ13">
        <v>0.6355307</v>
      </c>
      <c r="FK13">
        <v>13.29317</v>
      </c>
      <c r="FL13" s="1">
        <v>3.7008620000000001E-14</v>
      </c>
      <c r="FM13" s="1">
        <v>1.8836959999999999E-11</v>
      </c>
      <c r="FN13">
        <v>0.63552070000000005</v>
      </c>
      <c r="FO13">
        <v>13.128640000000001</v>
      </c>
      <c r="FP13" s="1">
        <v>3.4235270000000001E-14</v>
      </c>
      <c r="FQ13" s="1">
        <v>1.7380049999999999E-11</v>
      </c>
      <c r="FR13">
        <v>0.63554849999999996</v>
      </c>
      <c r="FS13">
        <v>12.899979999999999</v>
      </c>
      <c r="FT13" s="1">
        <v>3.2314619999999998E-14</v>
      </c>
      <c r="FU13" s="1">
        <v>1.6357810000000001E-11</v>
      </c>
      <c r="FV13">
        <v>0.63555419999999996</v>
      </c>
      <c r="FW13">
        <v>12.572979999999999</v>
      </c>
      <c r="FX13" s="1">
        <v>3.0706689999999999E-14</v>
      </c>
      <c r="FY13" s="1">
        <v>1.5493860000000002E-11</v>
      </c>
      <c r="FZ13">
        <v>0.63555050000000002</v>
      </c>
      <c r="GA13">
        <v>12.421799999999999</v>
      </c>
      <c r="GB13" s="1">
        <v>2.9311510000000003E-14</v>
      </c>
      <c r="GC13" s="1">
        <v>1.4743329999999999E-11</v>
      </c>
      <c r="GD13">
        <v>0.63541199999999998</v>
      </c>
      <c r="GE13">
        <v>12.42788</v>
      </c>
      <c r="GF13" s="1">
        <v>2.8136950000000001E-14</v>
      </c>
      <c r="GG13" s="1">
        <v>1.4112729999999999E-11</v>
      </c>
      <c r="GH13">
        <v>0.63521039999999995</v>
      </c>
      <c r="GI13">
        <v>12.67989</v>
      </c>
      <c r="GJ13" s="1">
        <v>2.7965260000000001E-14</v>
      </c>
      <c r="GK13" s="1">
        <v>1.3993779999999999E-11</v>
      </c>
      <c r="GL13">
        <v>0.63498149999999998</v>
      </c>
      <c r="GM13">
        <v>13.378119999999999</v>
      </c>
      <c r="GN13" s="1">
        <v>2.802966E-14</v>
      </c>
      <c r="GO13" s="1">
        <v>1.397862E-11</v>
      </c>
      <c r="GP13">
        <v>0.63474799999999998</v>
      </c>
      <c r="GQ13">
        <v>13.77671</v>
      </c>
      <c r="GR13" s="1">
        <v>2.7742290000000001E-14</v>
      </c>
      <c r="GS13" s="1">
        <v>1.378251E-11</v>
      </c>
      <c r="GT13">
        <v>0.63451519999999995</v>
      </c>
      <c r="GU13">
        <v>13.995760000000001</v>
      </c>
      <c r="GV13" s="1">
        <v>2.706899E-14</v>
      </c>
      <c r="GW13" s="1">
        <v>1.3399919999999999E-11</v>
      </c>
      <c r="GX13">
        <v>0.63429120000000005</v>
      </c>
      <c r="GY13">
        <v>13.94839</v>
      </c>
      <c r="GZ13" s="1">
        <v>2.6233160000000001E-14</v>
      </c>
      <c r="HA13" s="1">
        <v>1.29472E-11</v>
      </c>
      <c r="HB13">
        <v>0.63403889999999996</v>
      </c>
      <c r="HC13">
        <v>13.26834</v>
      </c>
      <c r="HD13" s="1">
        <v>2.5314350000000001E-14</v>
      </c>
      <c r="HE13" s="1">
        <v>1.245908E-11</v>
      </c>
      <c r="HF13">
        <v>0.63380950000000003</v>
      </c>
      <c r="HG13">
        <v>12.389430000000001</v>
      </c>
      <c r="HH13" s="1">
        <v>2.4439790000000001E-14</v>
      </c>
      <c r="HI13" s="1">
        <v>1.20008E-11</v>
      </c>
      <c r="HJ13">
        <v>0.63354699999999997</v>
      </c>
      <c r="HK13">
        <v>12.329940000000001</v>
      </c>
      <c r="HL13" s="1">
        <v>2.352277E-14</v>
      </c>
      <c r="HM13" s="1">
        <v>1.152652E-11</v>
      </c>
      <c r="HN13">
        <v>0.63332319999999998</v>
      </c>
      <c r="HO13">
        <v>12.46617</v>
      </c>
      <c r="HP13" s="1">
        <v>2.2637110000000002E-14</v>
      </c>
      <c r="HQ13" s="1">
        <v>1.107492E-11</v>
      </c>
      <c r="HR13">
        <v>0.63308989999999998</v>
      </c>
      <c r="HS13">
        <v>12.999969999999999</v>
      </c>
      <c r="HT13" s="1">
        <v>2.177367E-14</v>
      </c>
      <c r="HU13" s="1">
        <v>1.063669E-11</v>
      </c>
      <c r="HV13">
        <v>0.63286779999999998</v>
      </c>
      <c r="HW13">
        <v>13.51951</v>
      </c>
      <c r="HX13" s="1">
        <v>2.093583E-14</v>
      </c>
      <c r="HY13" s="1">
        <v>1.0215490000000001E-11</v>
      </c>
      <c r="HZ13">
        <v>0.63260559999999999</v>
      </c>
      <c r="IA13">
        <v>13.8864</v>
      </c>
      <c r="IB13" s="1">
        <v>2.0147749999999999E-14</v>
      </c>
      <c r="IC13" s="1">
        <v>9.8219929999999999E-12</v>
      </c>
      <c r="ID13">
        <v>0.63234630000000003</v>
      </c>
      <c r="IE13">
        <v>13.863490000000001</v>
      </c>
      <c r="IF13" s="1">
        <v>1.936066E-14</v>
      </c>
      <c r="IG13" s="1">
        <v>9.4316789999999999E-12</v>
      </c>
      <c r="IH13">
        <v>0.63211519999999999</v>
      </c>
      <c r="II13">
        <v>13.18041</v>
      </c>
      <c r="IJ13" s="1">
        <v>1.85935E-14</v>
      </c>
      <c r="IK13" s="1">
        <v>9.0526129999999998E-12</v>
      </c>
      <c r="IL13">
        <v>0.63187629999999995</v>
      </c>
      <c r="IM13">
        <v>12.4458</v>
      </c>
      <c r="IN13" s="1">
        <v>1.7893920000000001E-14</v>
      </c>
      <c r="IO13" s="1">
        <v>8.7088530000000001E-12</v>
      </c>
      <c r="IP13">
        <v>0.63175990000000004</v>
      </c>
      <c r="IQ13">
        <v>12.399570000000001</v>
      </c>
      <c r="IR13" s="1">
        <v>1.7142439999999999E-14</v>
      </c>
      <c r="IS13" s="1">
        <v>8.337153E-12</v>
      </c>
      <c r="IT13">
        <v>0.63172919999999999</v>
      </c>
      <c r="IU13">
        <v>12.67141</v>
      </c>
      <c r="IV13" s="1">
        <v>1.5934289999999999E-14</v>
      </c>
      <c r="IW13" s="1">
        <v>7.7381459999999998E-12</v>
      </c>
      <c r="IX13">
        <v>0.63173009999999996</v>
      </c>
      <c r="IY13">
        <v>13.670590000000001</v>
      </c>
      <c r="IZ13" s="1">
        <v>1.4690279999999999E-14</v>
      </c>
      <c r="JA13" s="1">
        <v>7.1343610000000001E-12</v>
      </c>
      <c r="JB13">
        <v>0.63172729999999999</v>
      </c>
      <c r="JC13">
        <v>14.039859999999999</v>
      </c>
      <c r="JD13" s="1">
        <v>1.3756910000000001E-14</v>
      </c>
      <c r="JE13" s="1">
        <v>6.6822020000000003E-12</v>
      </c>
      <c r="JF13">
        <v>0.6317277</v>
      </c>
      <c r="JG13">
        <v>14.055110000000001</v>
      </c>
      <c r="JH13" s="1">
        <v>1.302805E-14</v>
      </c>
      <c r="JI13" s="1">
        <v>6.329218E-12</v>
      </c>
      <c r="JJ13">
        <v>0.63172200000000001</v>
      </c>
      <c r="JK13">
        <v>13.505649999999999</v>
      </c>
      <c r="JL13" s="1">
        <v>1.2444800000000001E-14</v>
      </c>
      <c r="JM13" s="1">
        <v>6.0454420000000001E-12</v>
      </c>
      <c r="JN13">
        <v>0.63172139999999999</v>
      </c>
      <c r="JO13">
        <v>13.00774</v>
      </c>
      <c r="JP13" s="1">
        <v>1.1927320000000001E-14</v>
      </c>
      <c r="JQ13" s="1">
        <v>5.7934359999999997E-12</v>
      </c>
      <c r="JR13">
        <v>0.63172669999999997</v>
      </c>
      <c r="JS13">
        <v>12.61909</v>
      </c>
      <c r="JT13" s="1">
        <v>1.146853E-14</v>
      </c>
      <c r="JU13" s="1">
        <v>5.5698380000000001E-12</v>
      </c>
      <c r="JV13">
        <v>0.63171699999999997</v>
      </c>
      <c r="JW13">
        <v>12.622260000000001</v>
      </c>
      <c r="JX13" s="1">
        <v>1.1030950000000001E-14</v>
      </c>
      <c r="JY13" s="1">
        <v>5.3563449999999998E-12</v>
      </c>
      <c r="JZ13">
        <v>0.63172450000000002</v>
      </c>
      <c r="KA13">
        <v>12.798769999999999</v>
      </c>
      <c r="KB13" s="1">
        <v>1.0619320000000001E-14</v>
      </c>
      <c r="KC13" s="1">
        <v>5.1556430000000001E-12</v>
      </c>
      <c r="KD13">
        <v>0.63172050000000002</v>
      </c>
      <c r="KE13">
        <v>13.643660000000001</v>
      </c>
      <c r="KF13" s="1">
        <v>1.0221999999999999E-14</v>
      </c>
      <c r="KG13" s="1">
        <v>4.9624690000000002E-12</v>
      </c>
      <c r="KH13">
        <v>0.63172200000000001</v>
      </c>
      <c r="KI13">
        <v>13.83548</v>
      </c>
      <c r="KJ13" s="1">
        <v>9.8487959999999994E-15</v>
      </c>
      <c r="KK13" s="1">
        <v>4.7800269999999997E-12</v>
      </c>
      <c r="KL13">
        <v>0.63171770000000005</v>
      </c>
      <c r="KM13">
        <v>13.935269999999999</v>
      </c>
      <c r="KN13" s="1">
        <v>9.487016E-15</v>
      </c>
      <c r="KO13" s="1">
        <v>4.6038390000000001E-12</v>
      </c>
      <c r="KP13">
        <v>0.63172810000000001</v>
      </c>
      <c r="KQ13">
        <v>13.77646</v>
      </c>
      <c r="KR13" s="1">
        <v>9.1380240000000002E-15</v>
      </c>
      <c r="KS13" s="1">
        <v>4.4330199999999996E-12</v>
      </c>
      <c r="KT13">
        <v>0.63171480000000002</v>
      </c>
      <c r="KU13">
        <v>13.105359999999999</v>
      </c>
      <c r="KV13" s="1">
        <v>8.8211850000000002E-15</v>
      </c>
      <c r="KW13" s="1">
        <v>4.2787600000000002E-12</v>
      </c>
      <c r="KX13">
        <v>0.63172249999999996</v>
      </c>
      <c r="KY13">
        <v>12.653040000000001</v>
      </c>
      <c r="KZ13" s="1">
        <v>8.5133069999999992E-15</v>
      </c>
      <c r="LA13" s="1">
        <v>4.1284019999999996E-12</v>
      </c>
      <c r="LB13">
        <v>0.63171549999999999</v>
      </c>
      <c r="LC13">
        <v>12.67956</v>
      </c>
      <c r="LD13" s="1">
        <v>8.2106459999999994E-15</v>
      </c>
      <c r="LE13" s="1">
        <v>3.980906E-12</v>
      </c>
      <c r="LF13">
        <v>0.63172379999999995</v>
      </c>
      <c r="LG13">
        <v>12.87899</v>
      </c>
      <c r="LH13" s="1">
        <v>7.924141E-15</v>
      </c>
      <c r="LI13" s="1">
        <v>3.8410250000000002E-12</v>
      </c>
      <c r="LJ13">
        <v>0.63172360000000005</v>
      </c>
      <c r="LK13">
        <v>13.72139</v>
      </c>
      <c r="LL13" s="1">
        <v>7.6647490000000007E-15</v>
      </c>
      <c r="LM13" s="1">
        <v>3.7145679999999996E-12</v>
      </c>
      <c r="LN13">
        <v>0.63171739999999998</v>
      </c>
      <c r="LO13">
        <v>14.20411</v>
      </c>
      <c r="LP13" s="1">
        <v>7.3820000000000004E-15</v>
      </c>
      <c r="LQ13" s="1">
        <v>3.5766949999999998E-12</v>
      </c>
      <c r="LR13">
        <v>0.63172050000000002</v>
      </c>
      <c r="LS13">
        <v>14.3749</v>
      </c>
      <c r="LT13" s="1">
        <v>7.1482520000000006E-15</v>
      </c>
      <c r="LU13" s="1">
        <v>3.462997E-12</v>
      </c>
      <c r="LV13">
        <v>0.63172810000000001</v>
      </c>
      <c r="LW13">
        <v>14.073130000000001</v>
      </c>
      <c r="LX13" s="1">
        <v>6.8993179999999998E-15</v>
      </c>
      <c r="LY13" s="1">
        <v>3.341473E-12</v>
      </c>
      <c r="LZ13">
        <v>0.63172640000000002</v>
      </c>
      <c r="MA13">
        <v>13.198539999999999</v>
      </c>
      <c r="MB13" s="1">
        <v>6.6497709999999998E-15</v>
      </c>
      <c r="MC13" s="1">
        <v>3.2238359999999998E-12</v>
      </c>
      <c r="MD13">
        <v>0.63172790000000001</v>
      </c>
      <c r="ME13">
        <v>12.603160000000001</v>
      </c>
      <c r="MF13" s="1">
        <v>6.3556870000000003E-15</v>
      </c>
      <c r="MG13" s="1">
        <v>3.0914920000000001E-12</v>
      </c>
      <c r="MH13">
        <v>0.63172220000000001</v>
      </c>
      <c r="MI13">
        <v>12.57906</v>
      </c>
      <c r="MJ13" s="1">
        <v>6.0931339999999997E-15</v>
      </c>
      <c r="MK13" s="1">
        <v>2.9736860000000001E-12</v>
      </c>
      <c r="ML13">
        <v>0.63172609999999996</v>
      </c>
      <c r="MM13">
        <v>12.71027</v>
      </c>
      <c r="MN13" s="1">
        <v>5.8309719999999998E-15</v>
      </c>
      <c r="MO13" s="1">
        <v>2.8534599999999998E-12</v>
      </c>
      <c r="MP13">
        <v>0.63171129999999998</v>
      </c>
      <c r="MQ13">
        <v>13.616680000000001</v>
      </c>
      <c r="MR13" s="1">
        <v>5.5809289999999999E-15</v>
      </c>
      <c r="MS13" s="1">
        <v>2.739394E-12</v>
      </c>
      <c r="MT13">
        <v>0.63172200000000001</v>
      </c>
      <c r="MU13">
        <v>13.64934</v>
      </c>
      <c r="MV13" s="1">
        <v>5.3565220000000001E-15</v>
      </c>
      <c r="MW13" s="1">
        <v>2.6365209999999999E-12</v>
      </c>
      <c r="MX13">
        <v>0.63172220000000001</v>
      </c>
      <c r="MY13">
        <v>13.3993</v>
      </c>
      <c r="MZ13" s="1">
        <v>5.137537E-15</v>
      </c>
      <c r="NA13" s="1">
        <v>2.535382E-12</v>
      </c>
      <c r="NB13">
        <v>0.63172130000000004</v>
      </c>
      <c r="NC13">
        <v>13.12114</v>
      </c>
      <c r="ND13" s="1">
        <v>4.9385740000000002E-15</v>
      </c>
      <c r="NE13" s="1">
        <v>2.4432800000000001E-12</v>
      </c>
      <c r="NF13">
        <v>0.63172399999999995</v>
      </c>
      <c r="NG13">
        <v>13.04081</v>
      </c>
      <c r="NH13" s="1">
        <v>4.7359869999999996E-15</v>
      </c>
      <c r="NI13" s="1">
        <v>2.3485019999999999E-12</v>
      </c>
      <c r="NJ13">
        <v>0.63172450000000002</v>
      </c>
      <c r="NK13">
        <v>12.79651</v>
      </c>
      <c r="NL13" s="1">
        <v>4.5538210000000001E-15</v>
      </c>
      <c r="NM13" s="1">
        <v>2.2636020000000001E-12</v>
      </c>
      <c r="NN13">
        <v>0.63150660000000003</v>
      </c>
      <c r="NO13">
        <v>12.75892</v>
      </c>
      <c r="NP13" s="1">
        <v>4.4008080000000002E-15</v>
      </c>
      <c r="NQ13" s="1">
        <v>2.1940709999999999E-12</v>
      </c>
      <c r="NR13">
        <v>0.63105549999999999</v>
      </c>
      <c r="NS13">
        <v>12.95454</v>
      </c>
      <c r="NT13" s="1">
        <v>4.4951189999999997E-15</v>
      </c>
      <c r="NU13" s="1">
        <v>2.2512279999999999E-12</v>
      </c>
      <c r="NV13">
        <v>0.63057399999999997</v>
      </c>
      <c r="NW13">
        <v>13.851279999999999</v>
      </c>
      <c r="NX13" s="1">
        <v>4.7027259999999997E-15</v>
      </c>
      <c r="NY13" s="1">
        <v>2.3602220000000002E-12</v>
      </c>
      <c r="NZ13">
        <v>0.63010600000000005</v>
      </c>
      <c r="OA13">
        <v>14.482189999999999</v>
      </c>
      <c r="OB13" s="1">
        <v>4.7779420000000001E-15</v>
      </c>
      <c r="OC13" s="1">
        <v>2.4014460000000001E-12</v>
      </c>
      <c r="OD13">
        <v>0.62961449999999997</v>
      </c>
      <c r="OE13">
        <v>14.58582</v>
      </c>
      <c r="OF13" s="1">
        <v>4.73368E-15</v>
      </c>
      <c r="OG13" s="1">
        <v>2.3832589999999999E-12</v>
      </c>
      <c r="OH13">
        <v>0.62911470000000003</v>
      </c>
      <c r="OI13">
        <v>14.28393</v>
      </c>
      <c r="OJ13" s="1">
        <v>4.6363830000000001E-15</v>
      </c>
      <c r="OK13" s="1">
        <v>2.338844E-12</v>
      </c>
    </row>
    <row r="14" spans="1:401" x14ac:dyDescent="0.35">
      <c r="A14">
        <v>14</v>
      </c>
      <c r="B14" t="s">
        <v>4</v>
      </c>
      <c r="C14" t="s">
        <v>5</v>
      </c>
      <c r="D14" t="s">
        <v>18</v>
      </c>
      <c r="E14">
        <v>735.5068</v>
      </c>
      <c r="F14">
        <v>1.0217989999999999</v>
      </c>
      <c r="G14">
        <v>15.73748</v>
      </c>
      <c r="H14" s="1">
        <v>2.205785E-3</v>
      </c>
      <c r="I14">
        <v>0.48022589999999998</v>
      </c>
      <c r="J14">
        <v>1.0193989999999999</v>
      </c>
      <c r="K14">
        <v>15.57015</v>
      </c>
      <c r="L14" s="1">
        <v>6.3118250000000003E-6</v>
      </c>
      <c r="M14">
        <v>1.364592E-3</v>
      </c>
      <c r="N14">
        <v>1.016996</v>
      </c>
      <c r="O14">
        <v>15.569599999999999</v>
      </c>
      <c r="P14" s="1">
        <v>1.7215809999999999E-8</v>
      </c>
      <c r="Q14" s="1">
        <v>3.4241060000000001E-6</v>
      </c>
      <c r="R14">
        <v>1.014637</v>
      </c>
      <c r="S14">
        <v>15.202590000000001</v>
      </c>
      <c r="T14" s="1">
        <v>7.1588029999999995E-11</v>
      </c>
      <c r="U14" s="1">
        <v>1.8497160000000002E-8</v>
      </c>
      <c r="V14">
        <v>1.012259</v>
      </c>
      <c r="W14">
        <v>14.81255</v>
      </c>
      <c r="X14" s="1">
        <v>2.0726790000000001E-11</v>
      </c>
      <c r="Y14" s="1">
        <v>8.7117219999999996E-9</v>
      </c>
      <c r="Z14">
        <v>1.0076050000000001</v>
      </c>
      <c r="AA14">
        <v>14.758620000000001</v>
      </c>
      <c r="AB14" s="1">
        <v>2.0707419999999999E-11</v>
      </c>
      <c r="AC14" s="1">
        <v>8.7439900000000005E-9</v>
      </c>
      <c r="AD14">
        <v>1.0010220000000001</v>
      </c>
      <c r="AE14">
        <v>14.450670000000001</v>
      </c>
      <c r="AF14" s="1">
        <v>2.5738200000000001E-11</v>
      </c>
      <c r="AG14" s="1">
        <v>1.086596E-8</v>
      </c>
      <c r="AH14">
        <v>0.99497800000000003</v>
      </c>
      <c r="AI14">
        <v>14.65727</v>
      </c>
      <c r="AJ14" s="1">
        <v>2.8223819999999999E-11</v>
      </c>
      <c r="AK14" s="1">
        <v>1.192877E-8</v>
      </c>
      <c r="AL14">
        <v>0.98943270000000005</v>
      </c>
      <c r="AM14">
        <v>14.543419999999999</v>
      </c>
      <c r="AN14" s="1">
        <v>2.7352670000000001E-11</v>
      </c>
      <c r="AO14" s="1">
        <v>1.159737E-8</v>
      </c>
      <c r="AP14">
        <v>0.98378929999999998</v>
      </c>
      <c r="AQ14">
        <v>14.31006</v>
      </c>
      <c r="AR14" s="1">
        <v>2.583477E-11</v>
      </c>
      <c r="AS14" s="1">
        <v>1.0988950000000001E-8</v>
      </c>
      <c r="AT14">
        <v>0.9779909</v>
      </c>
      <c r="AU14">
        <v>13.871549999999999</v>
      </c>
      <c r="AV14" s="1">
        <v>2.3948079999999999E-11</v>
      </c>
      <c r="AW14" s="1">
        <v>1.022122E-8</v>
      </c>
      <c r="AX14">
        <v>0.97199080000000004</v>
      </c>
      <c r="AY14">
        <v>13.19422</v>
      </c>
      <c r="AZ14" s="1">
        <v>2.219833E-11</v>
      </c>
      <c r="BA14" s="1">
        <v>9.5076450000000008E-9</v>
      </c>
      <c r="BB14">
        <v>0.96578909999999996</v>
      </c>
      <c r="BC14">
        <v>12.74288</v>
      </c>
      <c r="BD14" s="1">
        <v>2.0480289999999999E-11</v>
      </c>
      <c r="BE14" s="1">
        <v>8.8041689999999999E-9</v>
      </c>
      <c r="BF14">
        <v>0.95933800000000002</v>
      </c>
      <c r="BG14">
        <v>12.30705</v>
      </c>
      <c r="BH14" s="1">
        <v>1.8807129999999998E-11</v>
      </c>
      <c r="BI14" s="1">
        <v>8.1163440000000002E-9</v>
      </c>
      <c r="BJ14">
        <v>0.95262279999999999</v>
      </c>
      <c r="BK14">
        <v>12.46984</v>
      </c>
      <c r="BL14" s="1">
        <v>1.7343789999999999E-11</v>
      </c>
      <c r="BM14" s="1">
        <v>7.5171140000000004E-9</v>
      </c>
      <c r="BN14">
        <v>0.94781099999999996</v>
      </c>
      <c r="BO14">
        <v>13.121829999999999</v>
      </c>
      <c r="BP14" s="1">
        <v>1.6123900000000001E-11</v>
      </c>
      <c r="BQ14" s="1">
        <v>7.017472E-9</v>
      </c>
      <c r="BR14">
        <v>0.94387480000000001</v>
      </c>
      <c r="BS14">
        <v>13.050560000000001</v>
      </c>
      <c r="BT14" s="1">
        <v>1.477555E-11</v>
      </c>
      <c r="BU14" s="1">
        <v>6.45211E-9</v>
      </c>
      <c r="BV14">
        <v>0.93960200000000005</v>
      </c>
      <c r="BW14">
        <v>13.006209999999999</v>
      </c>
      <c r="BX14" s="1">
        <v>1.3407929999999999E-11</v>
      </c>
      <c r="BY14" s="1">
        <v>5.8751320000000004E-9</v>
      </c>
      <c r="BZ14">
        <v>0.93742820000000004</v>
      </c>
      <c r="CA14">
        <v>12.916370000000001</v>
      </c>
      <c r="CB14" s="1">
        <v>1.215166E-11</v>
      </c>
      <c r="CC14" s="1">
        <v>5.3404159999999996E-9</v>
      </c>
      <c r="CD14">
        <v>0.93539740000000005</v>
      </c>
      <c r="CE14">
        <v>12.59258</v>
      </c>
      <c r="CF14" s="1">
        <v>1.1055540000000001E-11</v>
      </c>
      <c r="CG14" s="1">
        <v>4.8752849999999997E-9</v>
      </c>
      <c r="CH14">
        <v>0.93322260000000001</v>
      </c>
      <c r="CI14">
        <v>12.156219999999999</v>
      </c>
      <c r="CJ14" s="1">
        <v>1.0037790000000001E-11</v>
      </c>
      <c r="CK14" s="1">
        <v>4.4418119999999998E-9</v>
      </c>
      <c r="CL14">
        <v>0.93109280000000005</v>
      </c>
      <c r="CM14">
        <v>12.16276</v>
      </c>
      <c r="CN14" s="1">
        <v>9.0817799999999993E-12</v>
      </c>
      <c r="CO14" s="1">
        <v>4.0321159999999999E-9</v>
      </c>
      <c r="CP14">
        <v>0.92892070000000004</v>
      </c>
      <c r="CQ14">
        <v>12.51389</v>
      </c>
      <c r="CR14" s="1">
        <v>8.0835709999999994E-12</v>
      </c>
      <c r="CS14" s="1">
        <v>3.6007559999999998E-9</v>
      </c>
      <c r="CT14">
        <v>0.92667940000000004</v>
      </c>
      <c r="CU14">
        <v>13.014419999999999</v>
      </c>
      <c r="CV14" s="1">
        <v>7.3630679999999997E-12</v>
      </c>
      <c r="CW14" s="1">
        <v>3.2912460000000002E-9</v>
      </c>
      <c r="CX14">
        <v>0.91880490000000004</v>
      </c>
      <c r="CY14">
        <v>12.69955</v>
      </c>
      <c r="CZ14" s="1">
        <v>6.6014459999999996E-12</v>
      </c>
      <c r="DA14" s="1">
        <v>2.9655870000000002E-9</v>
      </c>
      <c r="DB14">
        <v>0.90727590000000002</v>
      </c>
      <c r="DC14">
        <v>13.148250000000001</v>
      </c>
      <c r="DD14" s="1">
        <v>5.8569409999999997E-12</v>
      </c>
      <c r="DE14" s="1">
        <v>2.6452529999999999E-9</v>
      </c>
      <c r="DF14">
        <v>0.89569929999999998</v>
      </c>
      <c r="DG14">
        <v>13.12987</v>
      </c>
      <c r="DH14" s="1">
        <v>5.264663E-12</v>
      </c>
      <c r="DI14" s="1">
        <v>2.3891479999999999E-9</v>
      </c>
      <c r="DJ14">
        <v>0.88551429999999998</v>
      </c>
      <c r="DK14">
        <v>12.660830000000001</v>
      </c>
      <c r="DL14" s="1">
        <v>4.6897999999999997E-12</v>
      </c>
      <c r="DM14" s="1">
        <v>2.1379800000000001E-9</v>
      </c>
      <c r="DN14">
        <v>0.87631879999999995</v>
      </c>
      <c r="DO14">
        <v>12.413679999999999</v>
      </c>
      <c r="DP14" s="1">
        <v>4.2350209999999996E-12</v>
      </c>
      <c r="DQ14" s="1">
        <v>1.9405740000000001E-9</v>
      </c>
      <c r="DR14">
        <v>0.86987530000000002</v>
      </c>
      <c r="DS14">
        <v>12.50507</v>
      </c>
      <c r="DT14" s="1">
        <v>3.7813680000000001E-12</v>
      </c>
      <c r="DU14" s="1">
        <v>1.736098E-9</v>
      </c>
      <c r="DV14">
        <v>0.86775550000000001</v>
      </c>
      <c r="DW14">
        <v>12.798069999999999</v>
      </c>
      <c r="DX14" s="1">
        <v>2.7064119999999999E-12</v>
      </c>
      <c r="DY14" s="1">
        <v>1.237658E-9</v>
      </c>
      <c r="DZ14">
        <v>0.8667376</v>
      </c>
      <c r="EA14">
        <v>13.757199999999999</v>
      </c>
      <c r="EB14" s="1">
        <v>1.747096E-12</v>
      </c>
      <c r="EC14" s="1">
        <v>7.9691170000000002E-10</v>
      </c>
      <c r="ED14">
        <v>0.86595310000000003</v>
      </c>
      <c r="EE14">
        <v>14.036339999999999</v>
      </c>
      <c r="EF14" s="1">
        <v>1.1795310000000001E-12</v>
      </c>
      <c r="EG14" s="1">
        <v>5.3754679999999998E-10</v>
      </c>
      <c r="EH14">
        <v>0.86524959999999995</v>
      </c>
      <c r="EI14">
        <v>14.04185</v>
      </c>
      <c r="EJ14" s="1">
        <v>8.9898629999999997E-13</v>
      </c>
      <c r="EK14" s="1">
        <v>4.0937860000000001E-10</v>
      </c>
      <c r="EL14">
        <v>0.86451659999999997</v>
      </c>
      <c r="EM14">
        <v>13.78801</v>
      </c>
      <c r="EN14" s="1">
        <v>7.4798110000000004E-13</v>
      </c>
      <c r="EO14" s="1">
        <v>3.4019859999999999E-10</v>
      </c>
      <c r="EP14">
        <v>0.86379519999999999</v>
      </c>
      <c r="EQ14">
        <v>12.90279</v>
      </c>
      <c r="ER14" s="1">
        <v>6.5729849999999998E-13</v>
      </c>
      <c r="ES14" s="1">
        <v>2.9850390000000001E-10</v>
      </c>
      <c r="ET14">
        <v>0.86309630000000004</v>
      </c>
      <c r="EU14">
        <v>12.41572</v>
      </c>
      <c r="EV14" s="1">
        <v>5.9829959999999996E-13</v>
      </c>
      <c r="EW14" s="1">
        <v>2.7117540000000002E-10</v>
      </c>
      <c r="EX14">
        <v>0.86260579999999998</v>
      </c>
      <c r="EY14">
        <v>12.527570000000001</v>
      </c>
      <c r="EZ14" s="1">
        <v>5.5097580000000004E-13</v>
      </c>
      <c r="FA14" s="1">
        <v>2.4906219999999999E-10</v>
      </c>
      <c r="FB14">
        <v>0.862487</v>
      </c>
      <c r="FC14">
        <v>12.66309</v>
      </c>
      <c r="FD14" s="1">
        <v>4.8447839999999996E-13</v>
      </c>
      <c r="FE14" s="1">
        <v>2.1819020000000001E-10</v>
      </c>
      <c r="FF14">
        <v>0.86247410000000002</v>
      </c>
      <c r="FG14">
        <v>13.32733</v>
      </c>
      <c r="FH14" s="1">
        <v>4.2523310000000002E-13</v>
      </c>
      <c r="FI14" s="1">
        <v>1.9097649999999999E-10</v>
      </c>
      <c r="FJ14">
        <v>0.86245780000000005</v>
      </c>
      <c r="FK14">
        <v>13.377140000000001</v>
      </c>
      <c r="FL14" s="1">
        <v>3.8521110000000001E-13</v>
      </c>
      <c r="FM14" s="1">
        <v>1.7252729999999999E-10</v>
      </c>
      <c r="FN14">
        <v>0.86245269999999996</v>
      </c>
      <c r="FO14">
        <v>13.178280000000001</v>
      </c>
      <c r="FP14" s="1">
        <v>3.5729110000000001E-13</v>
      </c>
      <c r="FQ14" s="1">
        <v>1.5954230000000001E-10</v>
      </c>
      <c r="FR14">
        <v>0.86244889999999996</v>
      </c>
      <c r="FS14">
        <v>12.968579999999999</v>
      </c>
      <c r="FT14" s="1">
        <v>3.3779490000000002E-13</v>
      </c>
      <c r="FU14" s="1">
        <v>1.503585E-10</v>
      </c>
      <c r="FV14">
        <v>0.86246009999999995</v>
      </c>
      <c r="FW14">
        <v>12.60717</v>
      </c>
      <c r="FX14" s="1">
        <v>3.2116639999999998E-13</v>
      </c>
      <c r="FY14" s="1">
        <v>1.4248529999999999E-10</v>
      </c>
      <c r="FZ14">
        <v>0.86245229999999995</v>
      </c>
      <c r="GA14">
        <v>12.4398</v>
      </c>
      <c r="GB14" s="1">
        <v>3.067781E-13</v>
      </c>
      <c r="GC14" s="1">
        <v>1.356579E-10</v>
      </c>
      <c r="GD14">
        <v>0.86232569999999997</v>
      </c>
      <c r="GE14">
        <v>12.440390000000001</v>
      </c>
      <c r="GF14" s="1">
        <v>2.9498019999999999E-13</v>
      </c>
      <c r="GG14" s="1">
        <v>1.3004679999999999E-10</v>
      </c>
      <c r="GH14">
        <v>0.86202710000000005</v>
      </c>
      <c r="GI14">
        <v>12.693659999999999</v>
      </c>
      <c r="GJ14" s="1">
        <v>2.9383130000000001E-13</v>
      </c>
      <c r="GK14" s="1">
        <v>1.2915899999999999E-10</v>
      </c>
      <c r="GL14">
        <v>0.86168579999999995</v>
      </c>
      <c r="GM14">
        <v>13.42475</v>
      </c>
      <c r="GN14" s="1">
        <v>2.9364930000000002E-13</v>
      </c>
      <c r="GO14" s="1">
        <v>1.28663E-10</v>
      </c>
      <c r="GP14">
        <v>0.86130269999999998</v>
      </c>
      <c r="GQ14">
        <v>13.859400000000001</v>
      </c>
      <c r="GR14" s="1">
        <v>2.8935849999999998E-13</v>
      </c>
      <c r="GS14" s="1">
        <v>1.2634360000000001E-10</v>
      </c>
      <c r="GT14">
        <v>0.86092400000000002</v>
      </c>
      <c r="GU14">
        <v>14.09761</v>
      </c>
      <c r="GV14" s="1">
        <v>2.8138350000000001E-13</v>
      </c>
      <c r="GW14" s="1">
        <v>1.2245490000000001E-10</v>
      </c>
      <c r="GX14">
        <v>0.860572</v>
      </c>
      <c r="GY14">
        <v>14.052429999999999</v>
      </c>
      <c r="GZ14" s="1">
        <v>2.7207270000000001E-13</v>
      </c>
      <c r="HA14" s="1">
        <v>1.1807250000000001E-10</v>
      </c>
      <c r="HB14">
        <v>0.86019809999999997</v>
      </c>
      <c r="HC14">
        <v>13.36598</v>
      </c>
      <c r="HD14" s="1">
        <v>2.6173419999999999E-13</v>
      </c>
      <c r="HE14" s="1">
        <v>1.1329499999999999E-10</v>
      </c>
      <c r="HF14">
        <v>0.8598228</v>
      </c>
      <c r="HG14">
        <v>12.415430000000001</v>
      </c>
      <c r="HH14" s="1">
        <v>2.5213980000000001E-13</v>
      </c>
      <c r="HI14" s="1">
        <v>1.0889870000000001E-10</v>
      </c>
      <c r="HJ14">
        <v>0.85945819999999995</v>
      </c>
      <c r="HK14">
        <v>12.335369999999999</v>
      </c>
      <c r="HL14" s="1">
        <v>2.420742E-13</v>
      </c>
      <c r="HM14" s="1">
        <v>1.043435E-10</v>
      </c>
      <c r="HN14">
        <v>0.8590875</v>
      </c>
      <c r="HO14">
        <v>12.4717</v>
      </c>
      <c r="HP14" s="1">
        <v>2.3250449999999999E-13</v>
      </c>
      <c r="HQ14" s="1">
        <v>1.000696E-10</v>
      </c>
      <c r="HR14">
        <v>0.85869379999999995</v>
      </c>
      <c r="HS14">
        <v>13.02932</v>
      </c>
      <c r="HT14" s="1">
        <v>2.2311540000000001E-13</v>
      </c>
      <c r="HU14" s="1">
        <v>9.5897039999999997E-11</v>
      </c>
      <c r="HV14">
        <v>0.85831919999999995</v>
      </c>
      <c r="HW14">
        <v>13.56888</v>
      </c>
      <c r="HX14" s="1">
        <v>2.1406780000000001E-13</v>
      </c>
      <c r="HY14" s="1">
        <v>9.1907989999999999E-11</v>
      </c>
      <c r="HZ14">
        <v>0.85796810000000001</v>
      </c>
      <c r="IA14">
        <v>13.972799999999999</v>
      </c>
      <c r="IB14" s="1">
        <v>2.056516E-13</v>
      </c>
      <c r="IC14" s="1">
        <v>8.8219660000000004E-11</v>
      </c>
      <c r="ID14">
        <v>0.85760729999999996</v>
      </c>
      <c r="IE14">
        <v>13.95847</v>
      </c>
      <c r="IF14" s="1">
        <v>1.9722449999999999E-13</v>
      </c>
      <c r="IG14" s="1">
        <v>8.4556669999999994E-11</v>
      </c>
      <c r="IH14">
        <v>0.85722259999999995</v>
      </c>
      <c r="II14">
        <v>13.271459999999999</v>
      </c>
      <c r="IJ14" s="1">
        <v>1.888971E-13</v>
      </c>
      <c r="IK14" s="1">
        <v>8.0952139999999997E-11</v>
      </c>
      <c r="IL14">
        <v>0.85683019999999999</v>
      </c>
      <c r="IM14">
        <v>12.46855</v>
      </c>
      <c r="IN14" s="1">
        <v>1.8140459999999999E-13</v>
      </c>
      <c r="IO14" s="1">
        <v>7.7718759999999999E-11</v>
      </c>
      <c r="IP14">
        <v>0.85659879999999999</v>
      </c>
      <c r="IQ14">
        <v>12.404070000000001</v>
      </c>
      <c r="IR14" s="1">
        <v>1.732762E-13</v>
      </c>
      <c r="IS14" s="1">
        <v>7.4204229999999999E-11</v>
      </c>
      <c r="IT14">
        <v>0.85651790000000005</v>
      </c>
      <c r="IU14">
        <v>12.6746</v>
      </c>
      <c r="IV14" s="1">
        <v>1.6026729999999999E-13</v>
      </c>
      <c r="IW14" s="1">
        <v>6.8579389999999994E-11</v>
      </c>
      <c r="IX14">
        <v>0.85651049999999995</v>
      </c>
      <c r="IY14">
        <v>13.721679999999999</v>
      </c>
      <c r="IZ14" s="1">
        <v>1.479745E-13</v>
      </c>
      <c r="JA14" s="1">
        <v>6.3314939999999994E-11</v>
      </c>
      <c r="JB14">
        <v>0.85649189999999997</v>
      </c>
      <c r="JC14">
        <v>14.134</v>
      </c>
      <c r="JD14" s="1">
        <v>1.3884690000000001E-13</v>
      </c>
      <c r="JE14" s="1">
        <v>5.9402459999999995E-11</v>
      </c>
      <c r="JF14">
        <v>0.85652609999999996</v>
      </c>
      <c r="JG14">
        <v>14.16231</v>
      </c>
      <c r="JH14" s="1">
        <v>1.317348E-13</v>
      </c>
      <c r="JI14" s="1">
        <v>5.6357299999999999E-11</v>
      </c>
      <c r="JJ14">
        <v>0.85652159999999999</v>
      </c>
      <c r="JK14">
        <v>13.59327</v>
      </c>
      <c r="JL14" s="1">
        <v>1.2584610000000001E-13</v>
      </c>
      <c r="JM14" s="1">
        <v>5.3830190000000003E-11</v>
      </c>
      <c r="JN14">
        <v>0.85651279999999996</v>
      </c>
      <c r="JO14">
        <v>13.06751</v>
      </c>
      <c r="JP14" s="1">
        <v>1.2067E-13</v>
      </c>
      <c r="JQ14" s="1">
        <v>5.1607590000000001E-11</v>
      </c>
      <c r="JR14">
        <v>0.8565258</v>
      </c>
      <c r="JS14">
        <v>12.64099</v>
      </c>
      <c r="JT14" s="1">
        <v>1.1605059999999999E-13</v>
      </c>
      <c r="JU14" s="1">
        <v>4.9623199999999998E-11</v>
      </c>
      <c r="JV14">
        <v>0.85650939999999998</v>
      </c>
      <c r="JW14">
        <v>12.63672</v>
      </c>
      <c r="JX14" s="1">
        <v>1.116237E-13</v>
      </c>
      <c r="JY14" s="1">
        <v>4.7718959999999998E-11</v>
      </c>
      <c r="JZ14">
        <v>0.85652419999999996</v>
      </c>
      <c r="KA14">
        <v>12.811809999999999</v>
      </c>
      <c r="KB14" s="1">
        <v>1.074565E-13</v>
      </c>
      <c r="KC14" s="1">
        <v>4.5930179999999997E-11</v>
      </c>
      <c r="KD14">
        <v>0.85652070000000002</v>
      </c>
      <c r="KE14">
        <v>13.692170000000001</v>
      </c>
      <c r="KF14" s="1">
        <v>1.034667E-13</v>
      </c>
      <c r="KG14" s="1">
        <v>4.4222119999999999E-11</v>
      </c>
      <c r="KH14">
        <v>0.85648970000000002</v>
      </c>
      <c r="KI14">
        <v>13.92422</v>
      </c>
      <c r="KJ14" s="1">
        <v>9.9669860000000006E-14</v>
      </c>
      <c r="KK14" s="1">
        <v>4.258689E-11</v>
      </c>
      <c r="KL14">
        <v>0.85652010000000001</v>
      </c>
      <c r="KM14">
        <v>14.024940000000001</v>
      </c>
      <c r="KN14" s="1">
        <v>9.6065399999999996E-14</v>
      </c>
      <c r="KO14" s="1">
        <v>4.1040840000000001E-11</v>
      </c>
      <c r="KP14">
        <v>0.85651820000000001</v>
      </c>
      <c r="KQ14">
        <v>13.86932</v>
      </c>
      <c r="KR14" s="1">
        <v>9.2520739999999999E-14</v>
      </c>
      <c r="KS14" s="1">
        <v>3.9515929999999999E-11</v>
      </c>
      <c r="KT14">
        <v>0.85651619999999995</v>
      </c>
      <c r="KU14">
        <v>13.17516</v>
      </c>
      <c r="KV14" s="1">
        <v>8.9318540000000002E-14</v>
      </c>
      <c r="KW14" s="1">
        <v>3.8141559999999999E-11</v>
      </c>
      <c r="KX14">
        <v>0.85652229999999996</v>
      </c>
      <c r="KY14">
        <v>12.675840000000001</v>
      </c>
      <c r="KZ14" s="1">
        <v>8.6195500000000004E-14</v>
      </c>
      <c r="LA14" s="1">
        <v>3.6799460000000003E-11</v>
      </c>
      <c r="LB14">
        <v>0.85648420000000003</v>
      </c>
      <c r="LC14">
        <v>12.69238</v>
      </c>
      <c r="LD14" s="1">
        <v>8.3111010000000006E-14</v>
      </c>
      <c r="LE14" s="1">
        <v>3.5475399999999997E-11</v>
      </c>
      <c r="LF14">
        <v>0.85651500000000003</v>
      </c>
      <c r="LG14">
        <v>12.89082</v>
      </c>
      <c r="LH14" s="1">
        <v>8.0246610000000003E-14</v>
      </c>
      <c r="LI14" s="1">
        <v>3.4244140000000002E-11</v>
      </c>
      <c r="LJ14">
        <v>0.85651440000000001</v>
      </c>
      <c r="LK14">
        <v>13.76961</v>
      </c>
      <c r="LL14" s="1">
        <v>7.7611409999999996E-14</v>
      </c>
      <c r="LM14" s="1">
        <v>3.3112530000000002E-11</v>
      </c>
      <c r="LN14">
        <v>0.85651770000000005</v>
      </c>
      <c r="LO14">
        <v>14.29393</v>
      </c>
      <c r="LP14" s="1">
        <v>7.4737060000000004E-14</v>
      </c>
      <c r="LQ14" s="1">
        <v>3.18808E-11</v>
      </c>
      <c r="LR14">
        <v>0.85652070000000002</v>
      </c>
      <c r="LS14">
        <v>14.48503</v>
      </c>
      <c r="LT14" s="1">
        <v>7.2375990000000006E-14</v>
      </c>
      <c r="LU14" s="1">
        <v>3.0867199999999998E-11</v>
      </c>
      <c r="LV14">
        <v>0.85652680000000003</v>
      </c>
      <c r="LW14">
        <v>14.183490000000001</v>
      </c>
      <c r="LX14" s="1">
        <v>6.9857060000000004E-14</v>
      </c>
      <c r="LY14" s="1">
        <v>2.978608E-11</v>
      </c>
      <c r="LZ14">
        <v>0.85648480000000005</v>
      </c>
      <c r="MA14">
        <v>13.284420000000001</v>
      </c>
      <c r="MB14" s="1">
        <v>6.7247859999999998E-14</v>
      </c>
      <c r="MC14" s="1">
        <v>2.870447E-11</v>
      </c>
      <c r="MD14">
        <v>0.85652669999999997</v>
      </c>
      <c r="ME14">
        <v>12.620039999999999</v>
      </c>
      <c r="MF14" s="1">
        <v>6.4310010000000004E-14</v>
      </c>
      <c r="MG14" s="1">
        <v>2.7542650000000001E-11</v>
      </c>
      <c r="MH14">
        <v>0.85652200000000001</v>
      </c>
      <c r="MI14">
        <v>12.5832</v>
      </c>
      <c r="MJ14" s="1">
        <v>6.1692469999999997E-14</v>
      </c>
      <c r="MK14" s="1">
        <v>2.6506889999999999E-11</v>
      </c>
      <c r="ML14">
        <v>0.85651619999999995</v>
      </c>
      <c r="MM14">
        <v>12.714</v>
      </c>
      <c r="MN14" s="1">
        <v>5.8964780000000006E-14</v>
      </c>
      <c r="MO14" s="1">
        <v>2.5407540000000001E-11</v>
      </c>
      <c r="MP14">
        <v>0.85650899999999996</v>
      </c>
      <c r="MQ14">
        <v>13.65222</v>
      </c>
      <c r="MR14" s="1">
        <v>5.6475359999999999E-14</v>
      </c>
      <c r="MS14" s="1">
        <v>2.4406209999999999E-11</v>
      </c>
      <c r="MT14">
        <v>0.85652200000000001</v>
      </c>
      <c r="MU14">
        <v>13.735900000000001</v>
      </c>
      <c r="MV14" s="1">
        <v>5.4199810000000001E-14</v>
      </c>
      <c r="MW14" s="1">
        <v>2.3487319999999999E-11</v>
      </c>
      <c r="MX14">
        <v>0.8565218</v>
      </c>
      <c r="MY14">
        <v>13.442259999999999</v>
      </c>
      <c r="MZ14" s="1">
        <v>5.2010549999999999E-14</v>
      </c>
      <c r="NA14" s="1">
        <v>2.2597570000000001E-11</v>
      </c>
      <c r="NB14">
        <v>0.85652090000000003</v>
      </c>
      <c r="NC14">
        <v>13.16614</v>
      </c>
      <c r="ND14" s="1">
        <v>5.0001160000000001E-14</v>
      </c>
      <c r="NE14" s="1">
        <v>2.1777929999999999E-11</v>
      </c>
      <c r="NF14">
        <v>0.85651529999999998</v>
      </c>
      <c r="NG14">
        <v>13.080360000000001</v>
      </c>
      <c r="NH14" s="1">
        <v>4.7939629999999999E-14</v>
      </c>
      <c r="NI14" s="1">
        <v>2.092895E-11</v>
      </c>
      <c r="NJ14">
        <v>0.85649229999999998</v>
      </c>
      <c r="NK14">
        <v>12.818199999999999</v>
      </c>
      <c r="NL14" s="1">
        <v>4.6100049999999998E-14</v>
      </c>
      <c r="NM14" s="1">
        <v>2.0173170000000001E-11</v>
      </c>
      <c r="NN14">
        <v>0.85625530000000005</v>
      </c>
      <c r="NO14">
        <v>12.774430000000001</v>
      </c>
      <c r="NP14" s="1">
        <v>4.4636399999999998E-14</v>
      </c>
      <c r="NQ14" s="1">
        <v>1.9585389999999998E-11</v>
      </c>
      <c r="NR14">
        <v>0.8556163</v>
      </c>
      <c r="NS14">
        <v>12.9664</v>
      </c>
      <c r="NT14" s="1">
        <v>4.5816350000000001E-14</v>
      </c>
      <c r="NU14" s="1">
        <v>2.0171860000000001E-11</v>
      </c>
      <c r="NV14">
        <v>0.85488710000000001</v>
      </c>
      <c r="NW14">
        <v>13.89762</v>
      </c>
      <c r="NX14" s="1">
        <v>4.7635379999999998E-14</v>
      </c>
      <c r="NY14" s="1">
        <v>2.1022450000000001E-11</v>
      </c>
      <c r="NZ14">
        <v>0.85415010000000002</v>
      </c>
      <c r="OA14">
        <v>14.5806</v>
      </c>
      <c r="OB14" s="1">
        <v>4.8022800000000001E-14</v>
      </c>
      <c r="OC14" s="1">
        <v>2.1239830000000001E-11</v>
      </c>
      <c r="OD14">
        <v>0.85340130000000003</v>
      </c>
      <c r="OE14">
        <v>14.70125</v>
      </c>
      <c r="OF14" s="1">
        <v>4.7264799999999999E-14</v>
      </c>
      <c r="OG14" s="1">
        <v>2.0952930000000001E-11</v>
      </c>
      <c r="OH14">
        <v>0.85261260000000005</v>
      </c>
      <c r="OI14">
        <v>14.40202</v>
      </c>
      <c r="OJ14" s="1">
        <v>4.6037850000000001E-14</v>
      </c>
      <c r="OK14" s="1">
        <v>2.0456650000000001E-11</v>
      </c>
    </row>
    <row r="15" spans="1:401" x14ac:dyDescent="0.35">
      <c r="A15">
        <v>15</v>
      </c>
      <c r="B15" t="s">
        <v>4</v>
      </c>
      <c r="C15" t="s">
        <v>5</v>
      </c>
      <c r="D15" t="s">
        <v>19</v>
      </c>
      <c r="E15">
        <v>540.94680000000005</v>
      </c>
      <c r="F15">
        <v>1.4723280000000001</v>
      </c>
      <c r="G15">
        <v>15.79471</v>
      </c>
      <c r="H15" s="1">
        <v>3.0208729999999999E-3</v>
      </c>
      <c r="I15">
        <v>0.47529300000000002</v>
      </c>
      <c r="J15">
        <v>1.4713160000000001</v>
      </c>
      <c r="K15">
        <v>15.619479999999999</v>
      </c>
      <c r="L15" s="1">
        <v>8.8004690000000001E-6</v>
      </c>
      <c r="M15">
        <v>1.418114E-3</v>
      </c>
      <c r="N15">
        <v>1.4703250000000001</v>
      </c>
      <c r="O15">
        <v>15.617749999999999</v>
      </c>
      <c r="P15" s="1">
        <v>3.535894E-8</v>
      </c>
      <c r="Q15" s="1">
        <v>7.7112709999999992E-6</v>
      </c>
      <c r="R15">
        <v>1.4693529999999999</v>
      </c>
      <c r="S15">
        <v>15.24788</v>
      </c>
      <c r="T15" s="1">
        <v>8.1346490000000003E-9</v>
      </c>
      <c r="U15" s="1">
        <v>3.5025389999999999E-6</v>
      </c>
      <c r="V15">
        <v>1.468572</v>
      </c>
      <c r="W15">
        <v>14.82549</v>
      </c>
      <c r="X15" s="1">
        <v>7.3532270000000001E-9</v>
      </c>
      <c r="Y15" s="1">
        <v>3.1871649999999998E-6</v>
      </c>
      <c r="Z15">
        <v>1.4658310000000001</v>
      </c>
      <c r="AA15">
        <v>14.779400000000001</v>
      </c>
      <c r="AB15" s="1">
        <v>7.3956830000000004E-9</v>
      </c>
      <c r="AC15" s="1">
        <v>3.2110299999999998E-6</v>
      </c>
      <c r="AD15">
        <v>1.4621219999999999</v>
      </c>
      <c r="AE15">
        <v>14.48</v>
      </c>
      <c r="AF15" s="1">
        <v>9.1708599999999999E-9</v>
      </c>
      <c r="AG15" s="1">
        <v>3.9924140000000001E-6</v>
      </c>
      <c r="AH15">
        <v>1.4538530000000001</v>
      </c>
      <c r="AI15">
        <v>14.70331</v>
      </c>
      <c r="AJ15" s="1">
        <v>1.004378E-8</v>
      </c>
      <c r="AK15" s="1">
        <v>4.3748199999999997E-6</v>
      </c>
      <c r="AL15">
        <v>1.4415910000000001</v>
      </c>
      <c r="AM15">
        <v>14.61858</v>
      </c>
      <c r="AN15" s="1">
        <v>9.7452950000000003E-9</v>
      </c>
      <c r="AO15" s="1">
        <v>4.2396260000000003E-6</v>
      </c>
      <c r="AP15">
        <v>1.429224</v>
      </c>
      <c r="AQ15">
        <v>14.39358</v>
      </c>
      <c r="AR15" s="1">
        <v>9.2151179999999997E-9</v>
      </c>
      <c r="AS15" s="1">
        <v>4.0032430000000002E-6</v>
      </c>
      <c r="AT15">
        <v>1.4165160000000001</v>
      </c>
      <c r="AU15">
        <v>13.955360000000001</v>
      </c>
      <c r="AV15" s="1">
        <v>8.5533759999999996E-9</v>
      </c>
      <c r="AW15" s="1">
        <v>3.710058E-6</v>
      </c>
      <c r="AX15">
        <v>1.4034120000000001</v>
      </c>
      <c r="AY15">
        <v>13.26313</v>
      </c>
      <c r="AZ15" s="1">
        <v>7.9391950000000001E-9</v>
      </c>
      <c r="BA15" s="1">
        <v>3.4379280000000001E-6</v>
      </c>
      <c r="BB15">
        <v>1.3898999999999999</v>
      </c>
      <c r="BC15">
        <v>12.796200000000001</v>
      </c>
      <c r="BD15" s="1">
        <v>7.3349310000000003E-9</v>
      </c>
      <c r="BE15" s="1">
        <v>3.1708749999999999E-6</v>
      </c>
      <c r="BF15">
        <v>1.375945</v>
      </c>
      <c r="BG15">
        <v>12.34238</v>
      </c>
      <c r="BH15" s="1">
        <v>6.7459730000000002E-9</v>
      </c>
      <c r="BI15" s="1">
        <v>2.9114059999999999E-6</v>
      </c>
      <c r="BJ15">
        <v>1.3614740000000001</v>
      </c>
      <c r="BK15">
        <v>12.496420000000001</v>
      </c>
      <c r="BL15" s="1">
        <v>6.2326490000000001E-9</v>
      </c>
      <c r="BM15" s="1">
        <v>2.6858019999999998E-6</v>
      </c>
      <c r="BN15">
        <v>1.3470139999999999</v>
      </c>
      <c r="BO15">
        <v>13.19013</v>
      </c>
      <c r="BP15" s="1">
        <v>5.8119439999999997E-9</v>
      </c>
      <c r="BQ15" s="1">
        <v>2.5031389999999998E-6</v>
      </c>
      <c r="BR15">
        <v>1.33358</v>
      </c>
      <c r="BS15">
        <v>13.13686</v>
      </c>
      <c r="BT15" s="1">
        <v>5.3406980000000002E-9</v>
      </c>
      <c r="BU15" s="1">
        <v>2.3010940000000001E-6</v>
      </c>
      <c r="BV15">
        <v>1.3194980000000001</v>
      </c>
      <c r="BW15">
        <v>13.085229999999999</v>
      </c>
      <c r="BX15" s="1">
        <v>4.8611609999999997E-9</v>
      </c>
      <c r="BY15" s="1">
        <v>2.0954209999999998E-6</v>
      </c>
      <c r="BZ15">
        <v>1.3057810000000001</v>
      </c>
      <c r="CA15">
        <v>12.98433</v>
      </c>
      <c r="CB15" s="1">
        <v>4.4214280000000003E-9</v>
      </c>
      <c r="CC15" s="1">
        <v>1.906981E-6</v>
      </c>
      <c r="CD15">
        <v>1.2914140000000001</v>
      </c>
      <c r="CE15">
        <v>12.656980000000001</v>
      </c>
      <c r="CF15" s="1">
        <v>4.0406559999999999E-9</v>
      </c>
      <c r="CG15" s="1">
        <v>1.7436060000000001E-6</v>
      </c>
      <c r="CH15">
        <v>1.276537</v>
      </c>
      <c r="CI15">
        <v>12.18304</v>
      </c>
      <c r="CJ15" s="1">
        <v>3.6851600000000001E-9</v>
      </c>
      <c r="CK15" s="1">
        <v>1.591104E-6</v>
      </c>
      <c r="CL15">
        <v>1.2613570000000001</v>
      </c>
      <c r="CM15">
        <v>12.17952</v>
      </c>
      <c r="CN15" s="1">
        <v>3.3488779999999999E-9</v>
      </c>
      <c r="CO15" s="1">
        <v>1.4465400000000001E-6</v>
      </c>
      <c r="CP15">
        <v>1.2461709999999999</v>
      </c>
      <c r="CQ15">
        <v>12.541309999999999</v>
      </c>
      <c r="CR15" s="1">
        <v>2.993797E-9</v>
      </c>
      <c r="CS15" s="1">
        <v>1.2936190000000001E-6</v>
      </c>
      <c r="CT15">
        <v>1.23062</v>
      </c>
      <c r="CU15">
        <v>13.078889999999999</v>
      </c>
      <c r="CV15" s="1">
        <v>2.74004E-9</v>
      </c>
      <c r="CW15" s="1">
        <v>1.1843010000000001E-6</v>
      </c>
      <c r="CX15">
        <v>1.2149110000000001</v>
      </c>
      <c r="CY15">
        <v>12.75414</v>
      </c>
      <c r="CZ15" s="1">
        <v>2.4620399999999999E-9</v>
      </c>
      <c r="DA15" s="1">
        <v>1.0620519999999999E-6</v>
      </c>
      <c r="DB15">
        <v>1.1991780000000001</v>
      </c>
      <c r="DC15">
        <v>13.20556</v>
      </c>
      <c r="DD15" s="1">
        <v>2.1838670000000001E-9</v>
      </c>
      <c r="DE15" s="1">
        <v>9.3981140000000005E-7</v>
      </c>
      <c r="DF15">
        <v>1.183773</v>
      </c>
      <c r="DG15">
        <v>13.2117</v>
      </c>
      <c r="DH15" s="1">
        <v>1.9614789999999998E-9</v>
      </c>
      <c r="DI15" s="1">
        <v>8.4238499999999998E-7</v>
      </c>
      <c r="DJ15">
        <v>1.168863</v>
      </c>
      <c r="DK15">
        <v>12.73394</v>
      </c>
      <c r="DL15" s="1">
        <v>1.746431E-9</v>
      </c>
      <c r="DM15" s="1">
        <v>7.4837710000000005E-7</v>
      </c>
      <c r="DN15">
        <v>1.1533119999999999</v>
      </c>
      <c r="DO15">
        <v>12.447419999999999</v>
      </c>
      <c r="DP15" s="1">
        <v>1.578658E-9</v>
      </c>
      <c r="DQ15" s="1">
        <v>6.7516700000000005E-7</v>
      </c>
      <c r="DR15">
        <v>1.1415150000000001</v>
      </c>
      <c r="DS15">
        <v>12.533799999999999</v>
      </c>
      <c r="DT15" s="1">
        <v>1.4070230000000001E-9</v>
      </c>
      <c r="DU15" s="1">
        <v>6.0025740000000005E-7</v>
      </c>
      <c r="DV15">
        <v>1.137446</v>
      </c>
      <c r="DW15">
        <v>12.829549999999999</v>
      </c>
      <c r="DX15" s="1">
        <v>9.9929249999999994E-10</v>
      </c>
      <c r="DY15" s="1">
        <v>4.2507700000000002E-7</v>
      </c>
      <c r="DZ15">
        <v>1.135648</v>
      </c>
      <c r="EA15">
        <v>13.83737</v>
      </c>
      <c r="EB15" s="1">
        <v>6.4269779999999998E-10</v>
      </c>
      <c r="EC15" s="1">
        <v>2.7260650000000001E-7</v>
      </c>
      <c r="ED15">
        <v>1.13439</v>
      </c>
      <c r="EE15">
        <v>14.158289999999999</v>
      </c>
      <c r="EF15" s="1">
        <v>4.3369359999999999E-10</v>
      </c>
      <c r="EG15" s="1">
        <v>1.8348279999999999E-7</v>
      </c>
      <c r="EH15">
        <v>1.133189</v>
      </c>
      <c r="EI15">
        <v>14.16438</v>
      </c>
      <c r="EJ15" s="1">
        <v>3.3059969999999998E-10</v>
      </c>
      <c r="EK15" s="1">
        <v>1.3948670000000001E-7</v>
      </c>
      <c r="EL15">
        <v>1.1319330000000001</v>
      </c>
      <c r="EM15">
        <v>13.91014</v>
      </c>
      <c r="EN15" s="1">
        <v>2.7484280000000002E-10</v>
      </c>
      <c r="EO15" s="1">
        <v>1.156476E-7</v>
      </c>
      <c r="EP15">
        <v>1.1307339999999999</v>
      </c>
      <c r="EQ15">
        <v>12.99521</v>
      </c>
      <c r="ER15" s="1">
        <v>2.4120269999999999E-10</v>
      </c>
      <c r="ES15" s="1">
        <v>1.012271E-7</v>
      </c>
      <c r="ET15">
        <v>1.1294759999999999</v>
      </c>
      <c r="EU15">
        <v>12.440340000000001</v>
      </c>
      <c r="EV15" s="1">
        <v>2.191065E-10</v>
      </c>
      <c r="EW15" s="1">
        <v>9.1696120000000001E-8</v>
      </c>
      <c r="EX15">
        <v>1.128606</v>
      </c>
      <c r="EY15">
        <v>12.551080000000001</v>
      </c>
      <c r="EZ15" s="1">
        <v>2.011818E-10</v>
      </c>
      <c r="FA15" s="1">
        <v>8.3942889999999997E-8</v>
      </c>
      <c r="FB15">
        <v>1.1283840000000001</v>
      </c>
      <c r="FC15">
        <v>12.69049</v>
      </c>
      <c r="FD15" s="1">
        <v>1.761401E-10</v>
      </c>
      <c r="FE15" s="1">
        <v>7.3261440000000005E-8</v>
      </c>
      <c r="FF15">
        <v>1.1283380000000001</v>
      </c>
      <c r="FG15">
        <v>13.37655</v>
      </c>
      <c r="FH15" s="1">
        <v>1.5419819999999999E-10</v>
      </c>
      <c r="FI15" s="1">
        <v>6.3940549999999999E-8</v>
      </c>
      <c r="FJ15">
        <v>1.1283160000000001</v>
      </c>
      <c r="FK15">
        <v>13.46724</v>
      </c>
      <c r="FL15" s="1">
        <v>1.393455E-10</v>
      </c>
      <c r="FM15" s="1">
        <v>5.7599349999999998E-8</v>
      </c>
      <c r="FN15">
        <v>1.128312</v>
      </c>
      <c r="FO15">
        <v>13.23915</v>
      </c>
      <c r="FP15" s="1">
        <v>1.2888199999999999E-10</v>
      </c>
      <c r="FQ15" s="1">
        <v>5.3102259999999998E-8</v>
      </c>
      <c r="FR15">
        <v>1.1283460000000001</v>
      </c>
      <c r="FS15">
        <v>13.04487</v>
      </c>
      <c r="FT15" s="1">
        <v>1.2147670000000001E-10</v>
      </c>
      <c r="FU15" s="1">
        <v>4.9885570000000003E-8</v>
      </c>
      <c r="FV15">
        <v>1.1283609999999999</v>
      </c>
      <c r="FW15">
        <v>12.64573</v>
      </c>
      <c r="FX15" s="1">
        <v>1.151204E-10</v>
      </c>
      <c r="FY15" s="1">
        <v>4.7117809999999998E-8</v>
      </c>
      <c r="FZ15">
        <v>1.1283449999999999</v>
      </c>
      <c r="GA15">
        <v>12.460419999999999</v>
      </c>
      <c r="GB15" s="1">
        <v>1.096114E-10</v>
      </c>
      <c r="GC15" s="1">
        <v>4.471556E-8</v>
      </c>
      <c r="GD15">
        <v>1.128136</v>
      </c>
      <c r="GE15">
        <v>12.455069999999999</v>
      </c>
      <c r="GF15" s="1">
        <v>1.050912E-10</v>
      </c>
      <c r="GG15" s="1">
        <v>4.2726839999999998E-8</v>
      </c>
      <c r="GH15">
        <v>1.1276269999999999</v>
      </c>
      <c r="GI15">
        <v>12.71157</v>
      </c>
      <c r="GJ15" s="1">
        <v>1.043913E-10</v>
      </c>
      <c r="GK15" s="1">
        <v>4.229464E-8</v>
      </c>
      <c r="GL15">
        <v>1.127008</v>
      </c>
      <c r="GM15">
        <v>13.47561</v>
      </c>
      <c r="GN15" s="1">
        <v>1.039686E-10</v>
      </c>
      <c r="GO15" s="1">
        <v>4.198049E-8</v>
      </c>
      <c r="GP15">
        <v>1.1263920000000001</v>
      </c>
      <c r="GQ15">
        <v>13.9513</v>
      </c>
      <c r="GR15" s="1">
        <v>1.020578E-10</v>
      </c>
      <c r="GS15" s="1">
        <v>4.1061079999999999E-8</v>
      </c>
      <c r="GT15">
        <v>1.1257980000000001</v>
      </c>
      <c r="GU15">
        <v>14.20997</v>
      </c>
      <c r="GV15" s="1">
        <v>9.8892010000000004E-11</v>
      </c>
      <c r="GW15" s="1">
        <v>3.965012E-8</v>
      </c>
      <c r="GX15">
        <v>1.125143</v>
      </c>
      <c r="GY15">
        <v>14.16743</v>
      </c>
      <c r="GZ15" s="1">
        <v>9.5338329999999996E-11</v>
      </c>
      <c r="HA15" s="1">
        <v>3.8108779999999997E-8</v>
      </c>
      <c r="HB15">
        <v>1.124512</v>
      </c>
      <c r="HC15">
        <v>13.47247</v>
      </c>
      <c r="HD15" s="1">
        <v>9.1457770000000005E-11</v>
      </c>
      <c r="HE15" s="1">
        <v>3.6455680000000003E-8</v>
      </c>
      <c r="HF15">
        <v>1.123874</v>
      </c>
      <c r="HG15">
        <v>12.449630000000001</v>
      </c>
      <c r="HH15" s="1">
        <v>8.7894410000000006E-11</v>
      </c>
      <c r="HI15" s="1">
        <v>3.4947310000000001E-8</v>
      </c>
      <c r="HJ15">
        <v>1.1232930000000001</v>
      </c>
      <c r="HK15">
        <v>12.34188</v>
      </c>
      <c r="HL15" s="1">
        <v>8.4201840000000006E-11</v>
      </c>
      <c r="HM15" s="1">
        <v>3.340668E-8</v>
      </c>
      <c r="HN15">
        <v>1.122619</v>
      </c>
      <c r="HO15">
        <v>12.479480000000001</v>
      </c>
      <c r="HP15" s="1">
        <v>8.0740710000000006E-11</v>
      </c>
      <c r="HQ15" s="1">
        <v>3.1974789999999999E-8</v>
      </c>
      <c r="HR15">
        <v>1.1220019999999999</v>
      </c>
      <c r="HS15">
        <v>13.060449999999999</v>
      </c>
      <c r="HT15" s="1">
        <v>7.7360009999999998E-11</v>
      </c>
      <c r="HU15" s="1">
        <v>3.0585280000000002E-8</v>
      </c>
      <c r="HV15">
        <v>1.1213949999999999</v>
      </c>
      <c r="HW15">
        <v>13.62617</v>
      </c>
      <c r="HX15" s="1">
        <v>7.4129579999999997E-11</v>
      </c>
      <c r="HY15" s="1">
        <v>2.926916E-8</v>
      </c>
      <c r="HZ15">
        <v>1.1207480000000001</v>
      </c>
      <c r="IA15">
        <v>14.06987</v>
      </c>
      <c r="IB15" s="1">
        <v>7.114542E-11</v>
      </c>
      <c r="IC15" s="1">
        <v>2.8057959999999999E-8</v>
      </c>
      <c r="ID15">
        <v>1.120085</v>
      </c>
      <c r="IE15">
        <v>14.0657</v>
      </c>
      <c r="IF15" s="1">
        <v>6.8182019999999994E-11</v>
      </c>
      <c r="IG15" s="1">
        <v>2.6866520000000001E-8</v>
      </c>
      <c r="IH15">
        <v>1.119472</v>
      </c>
      <c r="II15">
        <v>13.37157</v>
      </c>
      <c r="IJ15" s="1">
        <v>6.5260790000000006E-11</v>
      </c>
      <c r="IK15" s="1">
        <v>2.5698380000000002E-8</v>
      </c>
      <c r="IL15">
        <v>1.1188130000000001</v>
      </c>
      <c r="IM15">
        <v>12.498200000000001</v>
      </c>
      <c r="IN15" s="1">
        <v>6.2643329999999999E-11</v>
      </c>
      <c r="IO15" s="1">
        <v>2.465296E-8</v>
      </c>
      <c r="IP15">
        <v>1.1183190000000001</v>
      </c>
      <c r="IQ15">
        <v>12.41001</v>
      </c>
      <c r="IR15" s="1">
        <v>5.9796310000000005E-11</v>
      </c>
      <c r="IS15" s="1">
        <v>2.3520000000000001E-8</v>
      </c>
      <c r="IT15">
        <v>1.1182300000000001</v>
      </c>
      <c r="IU15">
        <v>12.68154</v>
      </c>
      <c r="IV15" s="1">
        <v>5.5242579999999998E-11</v>
      </c>
      <c r="IW15" s="1">
        <v>2.1719659999999999E-8</v>
      </c>
      <c r="IX15">
        <v>1.1182110000000001</v>
      </c>
      <c r="IY15">
        <v>13.774710000000001</v>
      </c>
      <c r="IZ15" s="1">
        <v>5.1007550000000001E-11</v>
      </c>
      <c r="JA15" s="1">
        <v>2.005004E-8</v>
      </c>
      <c r="JB15">
        <v>1.118179</v>
      </c>
      <c r="JC15">
        <v>14.238519999999999</v>
      </c>
      <c r="JD15" s="1">
        <v>4.7862809999999997E-11</v>
      </c>
      <c r="JE15" s="1">
        <v>1.8808029999999998E-8</v>
      </c>
      <c r="JF15">
        <v>1.118177</v>
      </c>
      <c r="JG15">
        <v>14.281079999999999</v>
      </c>
      <c r="JH15" s="1">
        <v>4.5416100000000001E-11</v>
      </c>
      <c r="JI15" s="1">
        <v>1.7842809999999999E-8</v>
      </c>
      <c r="JJ15">
        <v>1.1181760000000001</v>
      </c>
      <c r="JK15">
        <v>13.694140000000001</v>
      </c>
      <c r="JL15" s="1">
        <v>4.3379910000000003E-11</v>
      </c>
      <c r="JM15" s="1">
        <v>1.7040289999999999E-8</v>
      </c>
      <c r="JN15">
        <v>1.1181680000000001</v>
      </c>
      <c r="JO15">
        <v>13.13424</v>
      </c>
      <c r="JP15" s="1">
        <v>4.159069E-11</v>
      </c>
      <c r="JQ15" s="1">
        <v>1.633452E-8</v>
      </c>
      <c r="JR15">
        <v>1.11818</v>
      </c>
      <c r="JS15">
        <v>12.66803</v>
      </c>
      <c r="JT15" s="1">
        <v>3.9992209999999998E-11</v>
      </c>
      <c r="JU15" s="1">
        <v>1.570393E-8</v>
      </c>
      <c r="JV15">
        <v>1.118206</v>
      </c>
      <c r="JW15">
        <v>12.65315</v>
      </c>
      <c r="JX15" s="1">
        <v>3.845694E-11</v>
      </c>
      <c r="JY15" s="1">
        <v>1.5097390000000001E-8</v>
      </c>
      <c r="JZ15">
        <v>1.1182190000000001</v>
      </c>
      <c r="KA15">
        <v>12.82916</v>
      </c>
      <c r="KB15" s="1">
        <v>3.7015869999999999E-11</v>
      </c>
      <c r="KC15" s="1">
        <v>1.453016E-8</v>
      </c>
      <c r="KD15">
        <v>1.1181749999999999</v>
      </c>
      <c r="KE15">
        <v>13.742789999999999</v>
      </c>
      <c r="KF15" s="1">
        <v>3.563971E-11</v>
      </c>
      <c r="KG15" s="1">
        <v>1.39875E-8</v>
      </c>
      <c r="KH15">
        <v>1.1181760000000001</v>
      </c>
      <c r="KI15">
        <v>14.021940000000001</v>
      </c>
      <c r="KJ15" s="1">
        <v>3.4320909999999999E-11</v>
      </c>
      <c r="KK15" s="1">
        <v>1.3465780000000001E-8</v>
      </c>
      <c r="KL15">
        <v>1.118169</v>
      </c>
      <c r="KM15">
        <v>14.12452</v>
      </c>
      <c r="KN15" s="1">
        <v>3.3077099999999997E-11</v>
      </c>
      <c r="KO15" s="1">
        <v>1.29761E-8</v>
      </c>
      <c r="KP15">
        <v>1.1181730000000001</v>
      </c>
      <c r="KQ15">
        <v>13.9726</v>
      </c>
      <c r="KR15" s="1">
        <v>3.1847559999999999E-11</v>
      </c>
      <c r="KS15" s="1">
        <v>1.248998E-8</v>
      </c>
      <c r="KT15">
        <v>1.118171</v>
      </c>
      <c r="KU15">
        <v>13.25404</v>
      </c>
      <c r="KV15" s="1">
        <v>3.0740010000000001E-11</v>
      </c>
      <c r="KW15" s="1">
        <v>1.205346E-8</v>
      </c>
      <c r="KX15">
        <v>1.1181760000000001</v>
      </c>
      <c r="KY15">
        <v>12.7035</v>
      </c>
      <c r="KZ15" s="1">
        <v>2.9658740000000001E-11</v>
      </c>
      <c r="LA15" s="1">
        <v>1.1627369999999999E-8</v>
      </c>
      <c r="LB15">
        <v>1.118169</v>
      </c>
      <c r="LC15">
        <v>12.70659</v>
      </c>
      <c r="LD15" s="1">
        <v>2.8590330000000001E-11</v>
      </c>
      <c r="LE15" s="1">
        <v>1.1205640000000001E-8</v>
      </c>
      <c r="LF15">
        <v>1.1181700000000001</v>
      </c>
      <c r="LG15">
        <v>12.90753</v>
      </c>
      <c r="LH15" s="1">
        <v>2.7599190000000001E-11</v>
      </c>
      <c r="LI15" s="1">
        <v>1.0814350000000001E-8</v>
      </c>
      <c r="LJ15">
        <v>1.1181680000000001</v>
      </c>
      <c r="LK15">
        <v>13.820880000000001</v>
      </c>
      <c r="LL15" s="1">
        <v>2.668701E-11</v>
      </c>
      <c r="LM15" s="1">
        <v>1.0454810000000001E-8</v>
      </c>
      <c r="LN15">
        <v>1.1181700000000001</v>
      </c>
      <c r="LO15">
        <v>14.39292</v>
      </c>
      <c r="LP15" s="1">
        <v>2.569409E-11</v>
      </c>
      <c r="LQ15" s="1">
        <v>1.006425E-8</v>
      </c>
      <c r="LR15">
        <v>1.1181749999999999</v>
      </c>
      <c r="LS15">
        <v>14.607419999999999</v>
      </c>
      <c r="LT15" s="1">
        <v>2.4877300000000001E-11</v>
      </c>
      <c r="LU15" s="1">
        <v>9.7423320000000004E-9</v>
      </c>
      <c r="LV15">
        <v>1.11818</v>
      </c>
      <c r="LW15">
        <v>14.3072</v>
      </c>
      <c r="LX15" s="1">
        <v>2.4006269999999998E-11</v>
      </c>
      <c r="LY15" s="1">
        <v>9.3994250000000001E-9</v>
      </c>
      <c r="LZ15">
        <v>1.1181700000000001</v>
      </c>
      <c r="MA15">
        <v>13.38003</v>
      </c>
      <c r="MB15" s="1">
        <v>2.3131650000000001E-11</v>
      </c>
      <c r="MC15" s="1">
        <v>9.0670269999999997E-9</v>
      </c>
      <c r="MD15">
        <v>1.11818</v>
      </c>
      <c r="ME15">
        <v>12.641489999999999</v>
      </c>
      <c r="MF15" s="1">
        <v>2.219674E-11</v>
      </c>
      <c r="MG15" s="1">
        <v>8.7296379999999998E-9</v>
      </c>
      <c r="MH15">
        <v>1.1181760000000001</v>
      </c>
      <c r="MI15">
        <v>12.588100000000001</v>
      </c>
      <c r="MJ15" s="1">
        <v>2.1362929999999999E-11</v>
      </c>
      <c r="MK15" s="1">
        <v>8.4283109999999993E-9</v>
      </c>
      <c r="ML15">
        <v>1.118169</v>
      </c>
      <c r="MM15">
        <v>12.720560000000001</v>
      </c>
      <c r="MN15" s="1">
        <v>2.0474819999999999E-11</v>
      </c>
      <c r="MO15" s="1">
        <v>8.1019270000000002E-9</v>
      </c>
      <c r="MP15">
        <v>1.1181749999999999</v>
      </c>
      <c r="MQ15">
        <v>13.688829999999999</v>
      </c>
      <c r="MR15" s="1">
        <v>1.9669110000000002E-11</v>
      </c>
      <c r="MS15" s="1">
        <v>7.8053729999999992E-9</v>
      </c>
      <c r="MT15">
        <v>1.1181760000000001</v>
      </c>
      <c r="MU15">
        <v>13.82708</v>
      </c>
      <c r="MV15" s="1">
        <v>1.8928190000000002E-11</v>
      </c>
      <c r="MW15" s="1">
        <v>7.5322010000000004E-9</v>
      </c>
      <c r="MX15">
        <v>1.1181760000000001</v>
      </c>
      <c r="MY15">
        <v>13.492599999999999</v>
      </c>
      <c r="MZ15" s="1">
        <v>1.8212200000000001E-11</v>
      </c>
      <c r="NA15" s="1">
        <v>7.2661409999999998E-9</v>
      </c>
      <c r="NB15">
        <v>1.118174</v>
      </c>
      <c r="NC15">
        <v>13.220179999999999</v>
      </c>
      <c r="ND15" s="1">
        <v>1.7551509999999999E-11</v>
      </c>
      <c r="NE15" s="1">
        <v>7.0194249999999997E-9</v>
      </c>
      <c r="NF15">
        <v>1.118212</v>
      </c>
      <c r="NG15">
        <v>13.123390000000001</v>
      </c>
      <c r="NH15" s="1">
        <v>1.6867049999999999E-11</v>
      </c>
      <c r="NI15" s="1">
        <v>6.7618830000000004E-9</v>
      </c>
      <c r="NJ15">
        <v>1.118179</v>
      </c>
      <c r="NK15">
        <v>12.843590000000001</v>
      </c>
      <c r="NL15" s="1">
        <v>1.625786E-11</v>
      </c>
      <c r="NM15" s="1">
        <v>6.5327229999999999E-9</v>
      </c>
      <c r="NN15">
        <v>1.11785</v>
      </c>
      <c r="NO15">
        <v>12.79162</v>
      </c>
      <c r="NP15" s="1">
        <v>1.5786730000000001E-11</v>
      </c>
      <c r="NQ15" s="1">
        <v>6.3575190000000003E-9</v>
      </c>
      <c r="NR15">
        <v>1.1167910000000001</v>
      </c>
      <c r="NS15">
        <v>12.98203</v>
      </c>
      <c r="NT15" s="1">
        <v>1.626582E-11</v>
      </c>
      <c r="NU15" s="1">
        <v>6.5650410000000002E-9</v>
      </c>
      <c r="NV15">
        <v>1.115553</v>
      </c>
      <c r="NW15">
        <v>13.947559999999999</v>
      </c>
      <c r="NX15" s="1">
        <v>1.6943039999999999E-11</v>
      </c>
      <c r="NY15" s="1">
        <v>6.8520060000000002E-9</v>
      </c>
      <c r="NZ15">
        <v>1.114293</v>
      </c>
      <c r="OA15">
        <v>14.687939999999999</v>
      </c>
      <c r="OB15" s="1">
        <v>1.7108089999999999E-11</v>
      </c>
      <c r="OC15" s="1">
        <v>6.9324400000000001E-9</v>
      </c>
      <c r="OD15">
        <v>1.1130139999999999</v>
      </c>
      <c r="OE15">
        <v>14.830260000000001</v>
      </c>
      <c r="OF15" s="1">
        <v>1.6868520000000001E-11</v>
      </c>
      <c r="OG15" s="1">
        <v>6.8489689999999999E-9</v>
      </c>
      <c r="OH15">
        <v>1.111688</v>
      </c>
      <c r="OI15">
        <v>14.53363</v>
      </c>
      <c r="OJ15" s="1">
        <v>1.646151E-11</v>
      </c>
      <c r="OK15" s="1">
        <v>6.695717E-9</v>
      </c>
    </row>
    <row r="16" spans="1:401" x14ac:dyDescent="0.35">
      <c r="A16">
        <v>16</v>
      </c>
      <c r="B16" t="s">
        <v>4</v>
      </c>
      <c r="C16" t="s">
        <v>5</v>
      </c>
      <c r="D16" t="s">
        <v>20</v>
      </c>
      <c r="E16">
        <v>907.9778</v>
      </c>
      <c r="F16">
        <v>1.0468679999999999</v>
      </c>
      <c r="G16">
        <v>15.85243</v>
      </c>
      <c r="H16" s="1">
        <v>3.7739140000000002E-3</v>
      </c>
      <c r="I16">
        <v>0.97716449999999999</v>
      </c>
      <c r="J16">
        <v>1.0444340000000001</v>
      </c>
      <c r="K16">
        <v>15.669729999999999</v>
      </c>
      <c r="L16" s="1">
        <v>1.063676E-5</v>
      </c>
      <c r="M16">
        <v>2.6273859999999998E-3</v>
      </c>
      <c r="N16">
        <v>1.0419389999999999</v>
      </c>
      <c r="O16">
        <v>15.666410000000001</v>
      </c>
      <c r="P16" s="1">
        <v>9.3237179999999994E-8</v>
      </c>
      <c r="Q16" s="1">
        <v>6.4353030000000001E-5</v>
      </c>
      <c r="R16">
        <v>1.039477</v>
      </c>
      <c r="S16">
        <v>15.295260000000001</v>
      </c>
      <c r="T16" s="1">
        <v>5.6612669999999999E-8</v>
      </c>
      <c r="U16" s="1">
        <v>5.2000940000000002E-5</v>
      </c>
      <c r="V16">
        <v>1.036951</v>
      </c>
      <c r="W16">
        <v>14.83878</v>
      </c>
      <c r="X16" s="1">
        <v>5.1402650000000001E-8</v>
      </c>
      <c r="Y16" s="1">
        <v>4.730178E-5</v>
      </c>
      <c r="Z16">
        <v>1.03189</v>
      </c>
      <c r="AA16">
        <v>14.798920000000001</v>
      </c>
      <c r="AB16" s="1">
        <v>5.1539000000000002E-8</v>
      </c>
      <c r="AC16" s="1">
        <v>4.7724340000000003E-5</v>
      </c>
      <c r="AD16">
        <v>1.02433</v>
      </c>
      <c r="AE16">
        <v>14.50947</v>
      </c>
      <c r="AF16" s="1">
        <v>6.322978E-8</v>
      </c>
      <c r="AG16" s="1">
        <v>5.8760330000000003E-5</v>
      </c>
      <c r="AH16">
        <v>1.0170680000000001</v>
      </c>
      <c r="AI16">
        <v>14.7494</v>
      </c>
      <c r="AJ16" s="1">
        <v>6.8253879999999998E-8</v>
      </c>
      <c r="AK16" s="1">
        <v>6.338378E-5</v>
      </c>
      <c r="AL16">
        <v>1.0100979999999999</v>
      </c>
      <c r="AM16">
        <v>14.696820000000001</v>
      </c>
      <c r="AN16" s="1">
        <v>6.5328690000000003E-8</v>
      </c>
      <c r="AO16" s="1">
        <v>6.0676569999999999E-5</v>
      </c>
      <c r="AP16">
        <v>1.0031509999999999</v>
      </c>
      <c r="AQ16">
        <v>14.48082</v>
      </c>
      <c r="AR16" s="1">
        <v>6.0952709999999997E-8</v>
      </c>
      <c r="AS16" s="1">
        <v>5.6608060000000002E-5</v>
      </c>
      <c r="AT16">
        <v>0.99609119999999995</v>
      </c>
      <c r="AU16">
        <v>14.043659999999999</v>
      </c>
      <c r="AV16" s="1">
        <v>5.5825519999999999E-8</v>
      </c>
      <c r="AW16" s="1">
        <v>5.1854809999999998E-5</v>
      </c>
      <c r="AX16">
        <v>0.98878120000000003</v>
      </c>
      <c r="AY16">
        <v>13.336779999999999</v>
      </c>
      <c r="AZ16" s="1">
        <v>5.1108769999999997E-8</v>
      </c>
      <c r="BA16" s="1">
        <v>4.7479679999999997E-5</v>
      </c>
      <c r="BB16">
        <v>0.98123579999999999</v>
      </c>
      <c r="BC16">
        <v>12.852349999999999</v>
      </c>
      <c r="BD16" s="1">
        <v>4.6546809999999999E-8</v>
      </c>
      <c r="BE16" s="1">
        <v>4.3248280000000003E-5</v>
      </c>
      <c r="BF16">
        <v>0.97334140000000002</v>
      </c>
      <c r="BG16">
        <v>12.381640000000001</v>
      </c>
      <c r="BH16" s="1">
        <v>4.2176750000000001E-8</v>
      </c>
      <c r="BI16" s="1">
        <v>3.9199890000000003E-5</v>
      </c>
      <c r="BJ16">
        <v>0.96506400000000003</v>
      </c>
      <c r="BK16">
        <v>12.524150000000001</v>
      </c>
      <c r="BL16" s="1">
        <v>3.8370650000000001E-8</v>
      </c>
      <c r="BM16" s="1">
        <v>3.5687159999999997E-5</v>
      </c>
      <c r="BN16">
        <v>0.95652930000000003</v>
      </c>
      <c r="BO16">
        <v>13.26004</v>
      </c>
      <c r="BP16" s="1">
        <v>3.5253680000000003E-8</v>
      </c>
      <c r="BQ16" s="1">
        <v>3.2817939999999999E-5</v>
      </c>
      <c r="BR16">
        <v>0.94779449999999998</v>
      </c>
      <c r="BS16">
        <v>13.22902</v>
      </c>
      <c r="BT16" s="1">
        <v>3.1915369999999997E-8</v>
      </c>
      <c r="BU16" s="1">
        <v>2.9705799999999999E-5</v>
      </c>
      <c r="BV16">
        <v>0.93873640000000003</v>
      </c>
      <c r="BW16">
        <v>13.16905</v>
      </c>
      <c r="BX16" s="1">
        <v>2.862885E-8</v>
      </c>
      <c r="BY16" s="1">
        <v>2.668361E-5</v>
      </c>
      <c r="BZ16">
        <v>0.93041419999999997</v>
      </c>
      <c r="CA16">
        <v>13.05641</v>
      </c>
      <c r="CB16" s="1">
        <v>2.567772E-8</v>
      </c>
      <c r="CC16" s="1">
        <v>2.393989E-5</v>
      </c>
      <c r="CD16">
        <v>0.9218672</v>
      </c>
      <c r="CE16">
        <v>12.72575</v>
      </c>
      <c r="CF16" s="1">
        <v>2.3146939999999999E-8</v>
      </c>
      <c r="CG16" s="1">
        <v>2.1594369999999999E-5</v>
      </c>
      <c r="CH16">
        <v>0.91292519999999999</v>
      </c>
      <c r="CI16">
        <v>12.21275</v>
      </c>
      <c r="CJ16" s="1">
        <v>2.0801809999999999E-8</v>
      </c>
      <c r="CK16" s="1">
        <v>1.941225E-5</v>
      </c>
      <c r="CL16">
        <v>0.90374370000000004</v>
      </c>
      <c r="CM16">
        <v>12.1974</v>
      </c>
      <c r="CN16" s="1">
        <v>1.8617550000000001E-8</v>
      </c>
      <c r="CO16" s="1">
        <v>1.7375610000000001E-5</v>
      </c>
      <c r="CP16">
        <v>0.8945147</v>
      </c>
      <c r="CQ16">
        <v>12.570259999999999</v>
      </c>
      <c r="CR16" s="1">
        <v>1.6391679999999999E-8</v>
      </c>
      <c r="CS16" s="1">
        <v>1.5299659999999999E-5</v>
      </c>
      <c r="CT16">
        <v>0.88503169999999998</v>
      </c>
      <c r="CU16">
        <v>13.145350000000001</v>
      </c>
      <c r="CV16" s="1">
        <v>1.47725E-8</v>
      </c>
      <c r="CW16" s="1">
        <v>1.379285E-5</v>
      </c>
      <c r="CX16">
        <v>0.87536329999999996</v>
      </c>
      <c r="CY16">
        <v>12.81545</v>
      </c>
      <c r="CZ16" s="1">
        <v>1.3030579999999999E-8</v>
      </c>
      <c r="DA16" s="1">
        <v>1.216079E-5</v>
      </c>
      <c r="DB16">
        <v>0.86472110000000002</v>
      </c>
      <c r="DC16">
        <v>13.26749</v>
      </c>
      <c r="DD16" s="1">
        <v>1.1329339999999999E-8</v>
      </c>
      <c r="DE16" s="1">
        <v>1.057655E-5</v>
      </c>
      <c r="DF16">
        <v>0.85367709999999997</v>
      </c>
      <c r="DG16">
        <v>13.30181</v>
      </c>
      <c r="DH16" s="1">
        <v>9.9740959999999997E-9</v>
      </c>
      <c r="DI16" s="1">
        <v>9.3081710000000008E-6</v>
      </c>
      <c r="DJ16">
        <v>0.84348140000000005</v>
      </c>
      <c r="DK16">
        <v>12.81376</v>
      </c>
      <c r="DL16" s="1">
        <v>8.7179489999999993E-9</v>
      </c>
      <c r="DM16" s="1">
        <v>8.1295620000000003E-6</v>
      </c>
      <c r="DN16">
        <v>0.83292569999999999</v>
      </c>
      <c r="DO16">
        <v>12.48587</v>
      </c>
      <c r="DP16" s="1">
        <v>7.7290899999999998E-9</v>
      </c>
      <c r="DQ16" s="1">
        <v>7.2012039999999999E-6</v>
      </c>
      <c r="DR16">
        <v>0.82482739999999999</v>
      </c>
      <c r="DS16">
        <v>12.5664</v>
      </c>
      <c r="DT16" s="1">
        <v>6.7753030000000001E-9</v>
      </c>
      <c r="DU16" s="1">
        <v>6.2877869999999996E-6</v>
      </c>
      <c r="DV16">
        <v>0.8221231</v>
      </c>
      <c r="DW16">
        <v>12.86787</v>
      </c>
      <c r="DX16" s="1">
        <v>4.7726469999999999E-9</v>
      </c>
      <c r="DY16" s="1">
        <v>4.3922790000000003E-6</v>
      </c>
      <c r="DZ16">
        <v>0.82105099999999998</v>
      </c>
      <c r="EA16">
        <v>13.924329999999999</v>
      </c>
      <c r="EB16" s="1">
        <v>3.0626000000000002E-9</v>
      </c>
      <c r="EC16" s="1">
        <v>2.806995E-6</v>
      </c>
      <c r="ED16">
        <v>0.82025720000000002</v>
      </c>
      <c r="EE16">
        <v>14.292389999999999</v>
      </c>
      <c r="EF16" s="1">
        <v>2.0672199999999998E-9</v>
      </c>
      <c r="EG16" s="1">
        <v>1.893379E-6</v>
      </c>
      <c r="EH16">
        <v>0.81945509999999999</v>
      </c>
      <c r="EI16">
        <v>14.30035</v>
      </c>
      <c r="EJ16" s="1">
        <v>1.576257E-9</v>
      </c>
      <c r="EK16" s="1">
        <v>1.4429E-6</v>
      </c>
      <c r="EL16">
        <v>0.81863319999999995</v>
      </c>
      <c r="EM16">
        <v>14.04439</v>
      </c>
      <c r="EN16" s="1">
        <v>1.3098100000000001E-9</v>
      </c>
      <c r="EO16" s="1">
        <v>1.197461E-6</v>
      </c>
      <c r="EP16">
        <v>0.81778790000000001</v>
      </c>
      <c r="EQ16">
        <v>13.096120000000001</v>
      </c>
      <c r="ER16" s="1">
        <v>1.1486369999999999E-9</v>
      </c>
      <c r="ES16" s="1">
        <v>1.048507E-6</v>
      </c>
      <c r="ET16">
        <v>0.81693559999999998</v>
      </c>
      <c r="EU16">
        <v>12.469900000000001</v>
      </c>
      <c r="EV16" s="1">
        <v>1.0420849999999999E-9</v>
      </c>
      <c r="EW16" s="1">
        <v>9.4905189999999995E-7</v>
      </c>
      <c r="EX16">
        <v>0.81633409999999995</v>
      </c>
      <c r="EY16">
        <v>12.577209999999999</v>
      </c>
      <c r="EZ16" s="1">
        <v>9.5551919999999998E-10</v>
      </c>
      <c r="FA16" s="1">
        <v>8.6739410000000004E-7</v>
      </c>
      <c r="FB16">
        <v>0.81615839999999995</v>
      </c>
      <c r="FC16">
        <v>12.722390000000001</v>
      </c>
      <c r="FD16" s="1">
        <v>8.3574970000000004E-10</v>
      </c>
      <c r="FE16" s="1">
        <v>7.5543869999999999E-7</v>
      </c>
      <c r="FF16">
        <v>0.81612879999999999</v>
      </c>
      <c r="FG16">
        <v>13.43079</v>
      </c>
      <c r="FH16" s="1">
        <v>7.319518E-10</v>
      </c>
      <c r="FI16" s="1">
        <v>6.5999860000000004E-7</v>
      </c>
      <c r="FJ16">
        <v>0.81615099999999996</v>
      </c>
      <c r="FK16">
        <v>13.56409</v>
      </c>
      <c r="FL16" s="1">
        <v>6.6174870000000001E-10</v>
      </c>
      <c r="FM16" s="1">
        <v>5.952018E-7</v>
      </c>
      <c r="FN16">
        <v>0.81613840000000004</v>
      </c>
      <c r="FO16">
        <v>13.310969999999999</v>
      </c>
      <c r="FP16" s="1">
        <v>6.1225659999999996E-10</v>
      </c>
      <c r="FQ16" s="1">
        <v>5.4911899999999996E-7</v>
      </c>
      <c r="FR16">
        <v>0.81617289999999998</v>
      </c>
      <c r="FS16">
        <v>13.128</v>
      </c>
      <c r="FT16" s="1">
        <v>5.7718020000000003E-10</v>
      </c>
      <c r="FU16" s="1">
        <v>5.1607119999999995E-7</v>
      </c>
      <c r="FV16">
        <v>0.81617899999999999</v>
      </c>
      <c r="FW16">
        <v>12.6884</v>
      </c>
      <c r="FX16" s="1">
        <v>5.4700570000000003E-10</v>
      </c>
      <c r="FY16" s="1">
        <v>4.8748840000000005E-7</v>
      </c>
      <c r="FZ16">
        <v>0.81613709999999995</v>
      </c>
      <c r="GA16">
        <v>12.48366</v>
      </c>
      <c r="GB16" s="1">
        <v>5.2086289999999999E-10</v>
      </c>
      <c r="GC16" s="1">
        <v>4.6267660000000001E-7</v>
      </c>
      <c r="GD16">
        <v>0.81604730000000003</v>
      </c>
      <c r="GE16">
        <v>12.471869999999999</v>
      </c>
      <c r="GF16" s="1">
        <v>4.9947680000000003E-10</v>
      </c>
      <c r="GG16" s="1">
        <v>4.4247550000000001E-7</v>
      </c>
      <c r="GH16">
        <v>0.81568529999999995</v>
      </c>
      <c r="GI16">
        <v>12.733890000000001</v>
      </c>
      <c r="GJ16" s="1">
        <v>4.9599009999999999E-10</v>
      </c>
      <c r="GK16" s="1">
        <v>4.380877E-7</v>
      </c>
      <c r="GL16">
        <v>0.8152414</v>
      </c>
      <c r="GM16">
        <v>13.53233</v>
      </c>
      <c r="GN16" s="1">
        <v>4.934961E-10</v>
      </c>
      <c r="GO16" s="1">
        <v>4.3433639999999997E-7</v>
      </c>
      <c r="GP16">
        <v>0.81483989999999995</v>
      </c>
      <c r="GQ16">
        <v>14.053520000000001</v>
      </c>
      <c r="GR16" s="1">
        <v>4.8388349999999997E-10</v>
      </c>
      <c r="GS16" s="1">
        <v>4.2423620000000003E-7</v>
      </c>
      <c r="GT16">
        <v>0.81438909999999998</v>
      </c>
      <c r="GU16">
        <v>14.333909999999999</v>
      </c>
      <c r="GV16" s="1">
        <v>4.6844159999999998E-10</v>
      </c>
      <c r="GW16" s="1">
        <v>4.0925640000000002E-7</v>
      </c>
      <c r="GX16">
        <v>0.81392750000000003</v>
      </c>
      <c r="GY16">
        <v>14.294420000000001</v>
      </c>
      <c r="GZ16" s="1">
        <v>4.5124480000000002E-10</v>
      </c>
      <c r="HA16" s="1">
        <v>3.930458E-7</v>
      </c>
      <c r="HB16">
        <v>0.81351309999999999</v>
      </c>
      <c r="HC16">
        <v>13.587339999999999</v>
      </c>
      <c r="HD16" s="1">
        <v>4.3250189999999999E-10</v>
      </c>
      <c r="HE16" s="1">
        <v>3.7568349999999998E-7</v>
      </c>
      <c r="HF16">
        <v>0.81306210000000001</v>
      </c>
      <c r="HG16">
        <v>12.490640000000001</v>
      </c>
      <c r="HH16" s="1">
        <v>4.1529580000000001E-10</v>
      </c>
      <c r="HI16" s="1">
        <v>3.5984059999999998E-7</v>
      </c>
      <c r="HJ16">
        <v>0.81263289999999999</v>
      </c>
      <c r="HK16">
        <v>12.349489999999999</v>
      </c>
      <c r="HL16" s="1">
        <v>3.9752339999999999E-10</v>
      </c>
      <c r="HM16" s="1">
        <v>3.4368569999999999E-7</v>
      </c>
      <c r="HN16">
        <v>0.81217989999999995</v>
      </c>
      <c r="HO16">
        <v>12.489549999999999</v>
      </c>
      <c r="HP16" s="1">
        <v>3.8087440000000001E-10</v>
      </c>
      <c r="HQ16" s="1">
        <v>3.2873359999999999E-7</v>
      </c>
      <c r="HR16">
        <v>0.81174840000000004</v>
      </c>
      <c r="HS16">
        <v>13.094569999999999</v>
      </c>
      <c r="HT16" s="1">
        <v>3.6462890000000002E-10</v>
      </c>
      <c r="HU16" s="1">
        <v>3.1420899999999998E-7</v>
      </c>
      <c r="HV16">
        <v>0.81128699999999998</v>
      </c>
      <c r="HW16">
        <v>13.692500000000001</v>
      </c>
      <c r="HX16" s="1">
        <v>3.4911670000000001E-10</v>
      </c>
      <c r="HY16" s="1">
        <v>3.004597E-7</v>
      </c>
      <c r="HZ16">
        <v>0.81086369999999997</v>
      </c>
      <c r="IA16">
        <v>14.178459999999999</v>
      </c>
      <c r="IB16" s="1">
        <v>3.34809E-10</v>
      </c>
      <c r="IC16" s="1">
        <v>2.8786059999999999E-7</v>
      </c>
      <c r="ID16">
        <v>0.81039240000000001</v>
      </c>
      <c r="IE16">
        <v>14.18561</v>
      </c>
      <c r="IF16" s="1">
        <v>3.2060570000000002E-10</v>
      </c>
      <c r="IG16" s="1">
        <v>2.7544900000000002E-7</v>
      </c>
      <c r="IH16">
        <v>0.80996860000000004</v>
      </c>
      <c r="II16">
        <v>13.479900000000001</v>
      </c>
      <c r="IJ16" s="1">
        <v>3.0662829999999998E-10</v>
      </c>
      <c r="IK16" s="1">
        <v>2.632863E-7</v>
      </c>
      <c r="IL16">
        <v>0.80949649999999995</v>
      </c>
      <c r="IM16">
        <v>12.533580000000001</v>
      </c>
      <c r="IN16" s="1">
        <v>2.9406089999999999E-10</v>
      </c>
      <c r="IO16" s="1">
        <v>2.5235800000000002E-7</v>
      </c>
      <c r="IP16">
        <v>0.80918040000000002</v>
      </c>
      <c r="IQ16">
        <v>12.41737</v>
      </c>
      <c r="IR16" s="1">
        <v>2.8044949999999999E-10</v>
      </c>
      <c r="IS16" s="1">
        <v>2.4047300000000001E-7</v>
      </c>
      <c r="IT16">
        <v>0.80910059999999995</v>
      </c>
      <c r="IU16">
        <v>12.692679999999999</v>
      </c>
      <c r="IV16" s="1">
        <v>2.58941E-10</v>
      </c>
      <c r="IW16" s="1">
        <v>2.217924E-7</v>
      </c>
      <c r="IX16">
        <v>0.80908469999999999</v>
      </c>
      <c r="IY16">
        <v>13.83221</v>
      </c>
      <c r="IZ16" s="1">
        <v>2.3914910000000002E-10</v>
      </c>
      <c r="JA16" s="1">
        <v>2.0486490000000001E-7</v>
      </c>
      <c r="JB16">
        <v>0.80906449999999996</v>
      </c>
      <c r="JC16">
        <v>14.35473</v>
      </c>
      <c r="JD16" s="1">
        <v>2.244528E-10</v>
      </c>
      <c r="JE16" s="1">
        <v>1.922631E-7</v>
      </c>
      <c r="JF16">
        <v>0.80909509999999996</v>
      </c>
      <c r="JG16">
        <v>14.41235</v>
      </c>
      <c r="JH16" s="1">
        <v>2.1302489999999999E-10</v>
      </c>
      <c r="JI16" s="1">
        <v>1.824932E-7</v>
      </c>
      <c r="JJ16">
        <v>0.80909019999999998</v>
      </c>
      <c r="JK16">
        <v>13.807499999999999</v>
      </c>
      <c r="JL16" s="1">
        <v>2.0346819999999999E-10</v>
      </c>
      <c r="JM16" s="1">
        <v>1.742755E-7</v>
      </c>
      <c r="JN16">
        <v>0.80905309999999997</v>
      </c>
      <c r="JO16">
        <v>13.2075</v>
      </c>
      <c r="JP16" s="1">
        <v>1.9509039999999999E-10</v>
      </c>
      <c r="JQ16" s="1">
        <v>1.6708189999999999E-7</v>
      </c>
      <c r="JR16">
        <v>0.80905990000000005</v>
      </c>
      <c r="JS16">
        <v>12.69979</v>
      </c>
      <c r="JT16" s="1">
        <v>1.8759329999999999E-10</v>
      </c>
      <c r="JU16" s="1">
        <v>1.6062199999999999E-7</v>
      </c>
      <c r="JV16">
        <v>0.80908469999999999</v>
      </c>
      <c r="JW16">
        <v>12.671670000000001</v>
      </c>
      <c r="JX16" s="1">
        <v>1.8039550000000001E-10</v>
      </c>
      <c r="JY16" s="1">
        <v>1.5443709999999999E-7</v>
      </c>
      <c r="JZ16">
        <v>0.80905990000000005</v>
      </c>
      <c r="KA16">
        <v>12.85116</v>
      </c>
      <c r="KB16" s="1">
        <v>1.736322E-10</v>
      </c>
      <c r="KC16" s="1">
        <v>1.486178E-7</v>
      </c>
      <c r="KD16">
        <v>0.80908970000000002</v>
      </c>
      <c r="KE16">
        <v>13.7979</v>
      </c>
      <c r="KF16" s="1">
        <v>1.671785E-10</v>
      </c>
      <c r="KG16" s="1">
        <v>1.4308440000000001E-7</v>
      </c>
      <c r="KH16">
        <v>0.80908990000000003</v>
      </c>
      <c r="KI16">
        <v>14.129530000000001</v>
      </c>
      <c r="KJ16" s="1">
        <v>1.6098540000000001E-10</v>
      </c>
      <c r="KK16" s="1">
        <v>1.377378E-7</v>
      </c>
      <c r="KL16">
        <v>0.80905000000000005</v>
      </c>
      <c r="KM16">
        <v>14.234959999999999</v>
      </c>
      <c r="KN16" s="1">
        <v>1.551671E-10</v>
      </c>
      <c r="KO16" s="1">
        <v>1.3274729999999999E-7</v>
      </c>
      <c r="KP16">
        <v>0.80908849999999999</v>
      </c>
      <c r="KQ16">
        <v>14.086650000000001</v>
      </c>
      <c r="KR16" s="1">
        <v>1.4940360000000001E-10</v>
      </c>
      <c r="KS16" s="1">
        <v>1.2778630000000001E-7</v>
      </c>
      <c r="KT16">
        <v>0.80908789999999997</v>
      </c>
      <c r="KU16">
        <v>13.34093</v>
      </c>
      <c r="KV16" s="1">
        <v>1.4420749999999999E-10</v>
      </c>
      <c r="KW16" s="1">
        <v>1.2332649999999999E-7</v>
      </c>
      <c r="KX16">
        <v>0.80905769999999999</v>
      </c>
      <c r="KY16">
        <v>12.73554</v>
      </c>
      <c r="KZ16" s="1">
        <v>1.3913129999999999E-10</v>
      </c>
      <c r="LA16" s="1">
        <v>1.1895349999999999E-7</v>
      </c>
      <c r="LB16">
        <v>0.809091</v>
      </c>
      <c r="LC16">
        <v>12.7226</v>
      </c>
      <c r="LD16" s="1">
        <v>1.3411720000000001E-10</v>
      </c>
      <c r="LE16" s="1">
        <v>1.146369E-7</v>
      </c>
      <c r="LF16">
        <v>0.80908720000000001</v>
      </c>
      <c r="LG16">
        <v>12.92938</v>
      </c>
      <c r="LH16" s="1">
        <v>1.29477E-10</v>
      </c>
      <c r="LI16" s="1">
        <v>1.106504E-7</v>
      </c>
      <c r="LJ16">
        <v>0.80909169999999997</v>
      </c>
      <c r="LK16">
        <v>13.877549999999999</v>
      </c>
      <c r="LL16" s="1">
        <v>1.251924E-10</v>
      </c>
      <c r="LM16" s="1">
        <v>1.0696529999999999E-7</v>
      </c>
      <c r="LN16">
        <v>0.80909169999999997</v>
      </c>
      <c r="LO16">
        <v>14.502890000000001</v>
      </c>
      <c r="LP16" s="1">
        <v>1.2053809999999999E-10</v>
      </c>
      <c r="LQ16" s="1">
        <v>1.029768E-7</v>
      </c>
      <c r="LR16">
        <v>0.80908959999999996</v>
      </c>
      <c r="LS16">
        <v>14.743309999999999</v>
      </c>
      <c r="LT16" s="1">
        <v>1.1669689999999999E-10</v>
      </c>
      <c r="LU16" s="1">
        <v>9.9664309999999998E-8</v>
      </c>
      <c r="LV16">
        <v>0.80906009999999995</v>
      </c>
      <c r="LW16">
        <v>14.444369999999999</v>
      </c>
      <c r="LX16" s="1">
        <v>1.1261869999999999E-10</v>
      </c>
      <c r="LY16" s="1">
        <v>9.6162039999999997E-8</v>
      </c>
      <c r="LZ16">
        <v>0.80909310000000001</v>
      </c>
      <c r="MA16">
        <v>13.4841</v>
      </c>
      <c r="MB16" s="1">
        <v>1.085043E-10</v>
      </c>
      <c r="MC16" s="1">
        <v>9.2750390000000005E-8</v>
      </c>
      <c r="MD16">
        <v>0.80909279999999995</v>
      </c>
      <c r="ME16">
        <v>12.66695</v>
      </c>
      <c r="MF16" s="1">
        <v>1.041261E-10</v>
      </c>
      <c r="MG16" s="1">
        <v>8.9310419999999999E-8</v>
      </c>
      <c r="MH16">
        <v>0.80909030000000004</v>
      </c>
      <c r="MI16">
        <v>12.593909999999999</v>
      </c>
      <c r="MJ16" s="1">
        <v>1.002202E-10</v>
      </c>
      <c r="MK16" s="1">
        <v>8.6234890000000002E-8</v>
      </c>
      <c r="ML16">
        <v>0.809091</v>
      </c>
      <c r="MM16">
        <v>12.730090000000001</v>
      </c>
      <c r="MN16" s="1">
        <v>9.6039659999999996E-11</v>
      </c>
      <c r="MO16" s="1">
        <v>8.2870129999999995E-8</v>
      </c>
      <c r="MP16">
        <v>0.80908970000000002</v>
      </c>
      <c r="MQ16">
        <v>13.72889</v>
      </c>
      <c r="MR16" s="1">
        <v>9.2267620000000004E-11</v>
      </c>
      <c r="MS16" s="1">
        <v>7.984754E-8</v>
      </c>
      <c r="MT16">
        <v>0.80909070000000005</v>
      </c>
      <c r="MU16">
        <v>13.923550000000001</v>
      </c>
      <c r="MV16" s="1">
        <v>8.8788670000000006E-11</v>
      </c>
      <c r="MW16" s="1">
        <v>7.7049829999999997E-8</v>
      </c>
      <c r="MX16">
        <v>0.80905749999999999</v>
      </c>
      <c r="MY16">
        <v>13.55106</v>
      </c>
      <c r="MZ16" s="1">
        <v>8.5439100000000002E-11</v>
      </c>
      <c r="NA16" s="1">
        <v>7.4339680000000006E-8</v>
      </c>
      <c r="NB16">
        <v>0.80909439999999999</v>
      </c>
      <c r="NC16">
        <v>13.28261</v>
      </c>
      <c r="ND16" s="1">
        <v>8.2336740000000002E-11</v>
      </c>
      <c r="NE16" s="1">
        <v>7.1815309999999998E-8</v>
      </c>
      <c r="NF16">
        <v>0.8090889</v>
      </c>
      <c r="NG16">
        <v>13.16996</v>
      </c>
      <c r="NH16" s="1">
        <v>7.9126319999999998E-11</v>
      </c>
      <c r="NI16" s="1">
        <v>6.9179119999999999E-8</v>
      </c>
      <c r="NJ16">
        <v>0.80906020000000001</v>
      </c>
      <c r="NK16">
        <v>12.87247</v>
      </c>
      <c r="NL16" s="1">
        <v>7.6265789999999998E-11</v>
      </c>
      <c r="NM16" s="1">
        <v>6.6830400000000005E-8</v>
      </c>
      <c r="NN16">
        <v>0.8088552</v>
      </c>
      <c r="NO16">
        <v>12.81038</v>
      </c>
      <c r="NP16" s="1">
        <v>7.40677E-11</v>
      </c>
      <c r="NQ16" s="1">
        <v>6.510608E-8</v>
      </c>
      <c r="NR16">
        <v>0.80809929999999996</v>
      </c>
      <c r="NS16">
        <v>13.00178</v>
      </c>
      <c r="NT16" s="1">
        <v>7.6281279999999996E-11</v>
      </c>
      <c r="NU16" s="1">
        <v>6.7296640000000001E-8</v>
      </c>
      <c r="NV16">
        <v>0.80725190000000002</v>
      </c>
      <c r="NW16">
        <v>14.003310000000001</v>
      </c>
      <c r="NX16" s="1">
        <v>7.9291109999999999E-11</v>
      </c>
      <c r="NY16" s="1">
        <v>7.0066070000000003E-8</v>
      </c>
      <c r="NZ16">
        <v>0.80632720000000002</v>
      </c>
      <c r="OA16">
        <v>14.8062</v>
      </c>
      <c r="OB16" s="1">
        <v>7.9898639999999994E-11</v>
      </c>
      <c r="OC16" s="1">
        <v>7.0713829999999999E-8</v>
      </c>
      <c r="OD16">
        <v>0.80539720000000004</v>
      </c>
      <c r="OE16">
        <v>14.97406</v>
      </c>
      <c r="OF16" s="1">
        <v>7.86325E-11</v>
      </c>
      <c r="OG16" s="1">
        <v>6.9723330000000001E-8</v>
      </c>
      <c r="OH16">
        <v>0.8044924</v>
      </c>
      <c r="OI16">
        <v>14.679</v>
      </c>
      <c r="OJ16" s="1">
        <v>7.6593839999999997E-11</v>
      </c>
      <c r="OK16" s="1">
        <v>6.8038150000000005E-8</v>
      </c>
    </row>
    <row r="17" spans="1:401" x14ac:dyDescent="0.35">
      <c r="A17">
        <v>17</v>
      </c>
      <c r="B17" t="s">
        <v>4</v>
      </c>
      <c r="C17" t="s">
        <v>5</v>
      </c>
      <c r="D17" t="s">
        <v>21</v>
      </c>
      <c r="E17">
        <v>611.05079999999998</v>
      </c>
      <c r="F17">
        <v>1.253239</v>
      </c>
      <c r="G17">
        <v>15.963749999999999</v>
      </c>
      <c r="H17">
        <v>8.9562749999999997E-3</v>
      </c>
      <c r="I17">
        <v>3.898568</v>
      </c>
      <c r="J17">
        <v>1.2502439999999999</v>
      </c>
      <c r="K17">
        <v>15.768280000000001</v>
      </c>
      <c r="L17" s="1">
        <v>7.7923219999999994E-5</v>
      </c>
      <c r="M17">
        <v>5.410827E-2</v>
      </c>
      <c r="N17">
        <v>1.247206</v>
      </c>
      <c r="O17">
        <v>15.75952</v>
      </c>
      <c r="P17" s="1">
        <v>4.7685329999999998E-5</v>
      </c>
      <c r="Q17" s="1">
        <v>3.9102489999999997E-2</v>
      </c>
      <c r="R17">
        <v>1.2441930000000001</v>
      </c>
      <c r="S17">
        <v>15.38199</v>
      </c>
      <c r="T17" s="1">
        <v>4.313191E-5</v>
      </c>
      <c r="U17" s="1">
        <v>3.5300049999999999E-2</v>
      </c>
      <c r="V17">
        <v>1.2410779999999999</v>
      </c>
      <c r="W17">
        <v>14.869490000000001</v>
      </c>
      <c r="X17" s="1">
        <v>3.9206280000000003E-5</v>
      </c>
      <c r="Y17" s="1">
        <v>3.2000439999999998E-2</v>
      </c>
      <c r="Z17">
        <v>1.2344010000000001</v>
      </c>
      <c r="AA17">
        <v>14.82938</v>
      </c>
      <c r="AB17" s="1">
        <v>3.9538089999999999E-5</v>
      </c>
      <c r="AC17" s="1">
        <v>3.2189509999999998E-2</v>
      </c>
      <c r="AD17">
        <v>1.224091</v>
      </c>
      <c r="AE17">
        <v>14.56387</v>
      </c>
      <c r="AF17" s="1">
        <v>4.8561389999999998E-5</v>
      </c>
      <c r="AG17" s="1">
        <v>3.937852E-2</v>
      </c>
      <c r="AH17">
        <v>1.214299</v>
      </c>
      <c r="AI17">
        <v>14.830819999999999</v>
      </c>
      <c r="AJ17" s="1">
        <v>5.2201660000000003E-5</v>
      </c>
      <c r="AK17" s="1">
        <v>4.21032E-2</v>
      </c>
      <c r="AL17">
        <v>1.204769</v>
      </c>
      <c r="AM17">
        <v>14.840059999999999</v>
      </c>
      <c r="AN17" s="1">
        <v>4.9829279999999999E-5</v>
      </c>
      <c r="AO17" s="1">
        <v>3.9968700000000003E-2</v>
      </c>
      <c r="AP17">
        <v>1.1956450000000001</v>
      </c>
      <c r="AQ17">
        <v>14.640560000000001</v>
      </c>
      <c r="AR17" s="1">
        <v>4.6359919999999998E-5</v>
      </c>
      <c r="AS17" s="1">
        <v>3.6995979999999998E-2</v>
      </c>
      <c r="AT17">
        <v>1.18649</v>
      </c>
      <c r="AU17">
        <v>14.206770000000001</v>
      </c>
      <c r="AV17" s="1">
        <v>4.2346769999999997E-5</v>
      </c>
      <c r="AW17" s="1">
        <v>3.3606490000000003E-2</v>
      </c>
      <c r="AX17">
        <v>1.1770590000000001</v>
      </c>
      <c r="AY17">
        <v>13.47439</v>
      </c>
      <c r="AZ17" s="1">
        <v>3.8658280000000001E-5</v>
      </c>
      <c r="BA17" s="1">
        <v>3.0494540000000001E-2</v>
      </c>
      <c r="BB17">
        <v>1.1673070000000001</v>
      </c>
      <c r="BC17">
        <v>12.95604</v>
      </c>
      <c r="BD17" s="1">
        <v>3.5102270000000002E-5</v>
      </c>
      <c r="BE17" s="1">
        <v>2.7518839999999999E-2</v>
      </c>
      <c r="BF17">
        <v>1.157127</v>
      </c>
      <c r="BG17">
        <v>12.463279999999999</v>
      </c>
      <c r="BH17" s="1">
        <v>3.1712560000000003E-5</v>
      </c>
      <c r="BI17" s="1">
        <v>2.470259E-2</v>
      </c>
      <c r="BJ17">
        <v>1.146496</v>
      </c>
      <c r="BK17">
        <v>12.58337</v>
      </c>
      <c r="BL17" s="1">
        <v>2.8771900000000001E-5</v>
      </c>
      <c r="BM17" s="1">
        <v>2.226676E-2</v>
      </c>
      <c r="BN17">
        <v>1.1356539999999999</v>
      </c>
      <c r="BO17">
        <v>13.383039999999999</v>
      </c>
      <c r="BP17" s="1">
        <v>2.6365030000000001E-5</v>
      </c>
      <c r="BQ17" s="1">
        <v>2.0266869999999999E-2</v>
      </c>
      <c r="BR17">
        <v>1.125175</v>
      </c>
      <c r="BS17">
        <v>13.40049</v>
      </c>
      <c r="BT17" s="1">
        <v>2.3765780000000001E-5</v>
      </c>
      <c r="BU17" s="1">
        <v>1.8136599999999999E-2</v>
      </c>
      <c r="BV17">
        <v>1.1140669999999999</v>
      </c>
      <c r="BW17">
        <v>13.32574</v>
      </c>
      <c r="BX17" s="1">
        <v>2.1265390000000001E-5</v>
      </c>
      <c r="BY17" s="1">
        <v>1.6111049999999998E-2</v>
      </c>
      <c r="BZ17">
        <v>1.103804</v>
      </c>
      <c r="CA17">
        <v>13.19731</v>
      </c>
      <c r="CB17" s="1">
        <v>1.900774E-5</v>
      </c>
      <c r="CC17" s="1">
        <v>1.4309560000000001E-2</v>
      </c>
      <c r="CD17">
        <v>1.0934630000000001</v>
      </c>
      <c r="CE17">
        <v>12.851039999999999</v>
      </c>
      <c r="CF17" s="1">
        <v>1.7080080000000001E-5</v>
      </c>
      <c r="CG17" s="1">
        <v>1.276745E-2</v>
      </c>
      <c r="CH17">
        <v>1.0826180000000001</v>
      </c>
      <c r="CI17">
        <v>12.276759999999999</v>
      </c>
      <c r="CJ17" s="1">
        <v>1.5290870000000001E-5</v>
      </c>
      <c r="CK17" s="1">
        <v>1.1345920000000001E-2</v>
      </c>
      <c r="CL17">
        <v>1.0713649999999999</v>
      </c>
      <c r="CM17">
        <v>12.235379999999999</v>
      </c>
      <c r="CN17" s="1">
        <v>1.3626860000000001E-5</v>
      </c>
      <c r="CO17" s="1">
        <v>1.003136E-2</v>
      </c>
      <c r="CP17">
        <v>1.0601179999999999</v>
      </c>
      <c r="CQ17">
        <v>12.629759999999999</v>
      </c>
      <c r="CR17" s="1">
        <v>1.194556E-5</v>
      </c>
      <c r="CS17" s="1">
        <v>8.7221850000000004E-3</v>
      </c>
      <c r="CT17">
        <v>1.048602</v>
      </c>
      <c r="CU17">
        <v>13.259359999999999</v>
      </c>
      <c r="CV17" s="1">
        <v>1.072033E-5</v>
      </c>
      <c r="CW17" s="1">
        <v>7.7600129999999996E-3</v>
      </c>
      <c r="CX17">
        <v>1.036883</v>
      </c>
      <c r="CY17">
        <v>12.939909999999999</v>
      </c>
      <c r="CZ17" s="1">
        <v>9.4045350000000002E-6</v>
      </c>
      <c r="DA17" s="1">
        <v>6.7454860000000002E-3</v>
      </c>
      <c r="DB17">
        <v>1.0243660000000001</v>
      </c>
      <c r="DC17">
        <v>13.39016</v>
      </c>
      <c r="DD17" s="1">
        <v>8.1362759999999997E-6</v>
      </c>
      <c r="DE17" s="1">
        <v>5.7797300000000003E-3</v>
      </c>
      <c r="DF17">
        <v>1.0123409999999999</v>
      </c>
      <c r="DG17">
        <v>13.46881</v>
      </c>
      <c r="DH17" s="1">
        <v>7.1170440000000002E-6</v>
      </c>
      <c r="DI17" s="1">
        <v>4.9976500000000002E-3</v>
      </c>
      <c r="DJ17">
        <v>1.0015259999999999</v>
      </c>
      <c r="DK17">
        <v>12.95255</v>
      </c>
      <c r="DL17" s="1">
        <v>6.1843759999999998E-6</v>
      </c>
      <c r="DM17" s="1">
        <v>4.305517E-3</v>
      </c>
      <c r="DN17">
        <v>0.98972090000000001</v>
      </c>
      <c r="DO17">
        <v>12.56518</v>
      </c>
      <c r="DP17" s="1">
        <v>5.4494309999999997E-6</v>
      </c>
      <c r="DQ17" s="1">
        <v>3.762657E-3</v>
      </c>
      <c r="DR17">
        <v>0.9806414</v>
      </c>
      <c r="DS17">
        <v>12.632009999999999</v>
      </c>
      <c r="DT17" s="1">
        <v>4.7325279999999999E-6</v>
      </c>
      <c r="DU17" s="1">
        <v>3.2388899999999999E-3</v>
      </c>
      <c r="DV17">
        <v>0.97887060000000004</v>
      </c>
      <c r="DW17">
        <v>12.953099999999999</v>
      </c>
      <c r="DX17" s="1">
        <v>3.2917179999999998E-6</v>
      </c>
      <c r="DY17" s="1">
        <v>2.2351039999999999E-3</v>
      </c>
      <c r="DZ17">
        <v>0.97875069999999997</v>
      </c>
      <c r="EA17">
        <v>14.08109</v>
      </c>
      <c r="EB17" s="1">
        <v>2.1003040000000001E-6</v>
      </c>
      <c r="EC17" s="1">
        <v>1.4177090000000001E-3</v>
      </c>
      <c r="ED17">
        <v>0.97851630000000001</v>
      </c>
      <c r="EE17">
        <v>14.53227</v>
      </c>
      <c r="EF17" s="1">
        <v>1.4164450000000001E-6</v>
      </c>
      <c r="EG17" s="1">
        <v>9.5194460000000002E-4</v>
      </c>
      <c r="EH17">
        <v>0.97792489999999999</v>
      </c>
      <c r="EI17">
        <v>14.550940000000001</v>
      </c>
      <c r="EJ17" s="1">
        <v>1.079654E-6</v>
      </c>
      <c r="EK17" s="1">
        <v>7.2269499999999998E-4</v>
      </c>
      <c r="EL17">
        <v>0.97716029999999998</v>
      </c>
      <c r="EM17">
        <v>14.28307</v>
      </c>
      <c r="EN17" s="1">
        <v>8.9597430000000003E-7</v>
      </c>
      <c r="EO17" s="1">
        <v>5.9765779999999998E-4</v>
      </c>
      <c r="EP17">
        <v>0.97628859999999995</v>
      </c>
      <c r="EQ17">
        <v>13.267239999999999</v>
      </c>
      <c r="ER17" s="1">
        <v>7.8443429999999997E-7</v>
      </c>
      <c r="ES17" s="1">
        <v>5.2151439999999997E-4</v>
      </c>
      <c r="ET17">
        <v>0.97534160000000003</v>
      </c>
      <c r="EU17">
        <v>12.53618</v>
      </c>
      <c r="EV17" s="1">
        <v>7.0981389999999999E-7</v>
      </c>
      <c r="EW17" s="1">
        <v>4.7029709999999998E-4</v>
      </c>
      <c r="EX17">
        <v>0.9746245</v>
      </c>
      <c r="EY17">
        <v>12.62576</v>
      </c>
      <c r="EZ17" s="1">
        <v>6.4842859999999999E-7</v>
      </c>
      <c r="FA17" s="1">
        <v>4.2810469999999997E-4</v>
      </c>
      <c r="FB17">
        <v>0.97455170000000002</v>
      </c>
      <c r="FC17">
        <v>12.78636</v>
      </c>
      <c r="FD17" s="1">
        <v>5.6443870000000004E-7</v>
      </c>
      <c r="FE17" s="1">
        <v>3.7133240000000002E-4</v>
      </c>
      <c r="FF17">
        <v>0.97459269999999998</v>
      </c>
      <c r="FG17">
        <v>13.53557</v>
      </c>
      <c r="FH17" s="1">
        <v>4.931824E-7</v>
      </c>
      <c r="FI17" s="1">
        <v>3.2339229999999998E-4</v>
      </c>
      <c r="FJ17">
        <v>0.97461889999999995</v>
      </c>
      <c r="FK17">
        <v>13.725820000000001</v>
      </c>
      <c r="FL17" s="1">
        <v>4.4486399999999998E-7</v>
      </c>
      <c r="FM17" s="1">
        <v>2.9077790000000002E-4</v>
      </c>
      <c r="FN17">
        <v>0.9746823</v>
      </c>
      <c r="FO17">
        <v>13.45792</v>
      </c>
      <c r="FP17" s="1">
        <v>4.1046889999999998E-7</v>
      </c>
      <c r="FQ17" s="1">
        <v>2.674164E-4</v>
      </c>
      <c r="FR17">
        <v>0.97468549999999998</v>
      </c>
      <c r="FS17">
        <v>13.26313</v>
      </c>
      <c r="FT17" s="1">
        <v>3.8579820000000001E-7</v>
      </c>
      <c r="FU17" s="1">
        <v>2.5050590000000002E-4</v>
      </c>
      <c r="FV17">
        <v>0.97468619999999995</v>
      </c>
      <c r="FW17">
        <v>12.766389999999999</v>
      </c>
      <c r="FX17" s="1">
        <v>3.6443770000000002E-7</v>
      </c>
      <c r="FY17" s="1">
        <v>2.358471E-4</v>
      </c>
      <c r="FZ17">
        <v>0.97472230000000004</v>
      </c>
      <c r="GA17">
        <v>12.528370000000001</v>
      </c>
      <c r="GB17" s="1">
        <v>3.4589679999999998E-7</v>
      </c>
      <c r="GC17" s="1">
        <v>2.231066E-4</v>
      </c>
      <c r="GD17">
        <v>0.97458699999999998</v>
      </c>
      <c r="GE17">
        <v>12.506080000000001</v>
      </c>
      <c r="GF17" s="1">
        <v>3.3085480000000002E-7</v>
      </c>
      <c r="GG17" s="1">
        <v>2.1268909999999999E-4</v>
      </c>
      <c r="GH17">
        <v>0.97413439999999996</v>
      </c>
      <c r="GI17">
        <v>12.78562</v>
      </c>
      <c r="GJ17" s="1">
        <v>3.2758480000000002E-7</v>
      </c>
      <c r="GK17" s="1">
        <v>2.098337E-4</v>
      </c>
      <c r="GL17">
        <v>0.97356030000000005</v>
      </c>
      <c r="GM17">
        <v>13.64162</v>
      </c>
      <c r="GN17" s="1">
        <v>3.2469300000000001E-7</v>
      </c>
      <c r="GO17" s="1">
        <v>2.0723580000000001E-4</v>
      </c>
      <c r="GP17">
        <v>0.97302339999999998</v>
      </c>
      <c r="GQ17">
        <v>14.24192</v>
      </c>
      <c r="GR17" s="1">
        <v>3.1703719999999999E-7</v>
      </c>
      <c r="GS17" s="1">
        <v>2.0158700000000001E-4</v>
      </c>
      <c r="GT17">
        <v>0.97244249999999999</v>
      </c>
      <c r="GU17">
        <v>14.55851</v>
      </c>
      <c r="GV17" s="1">
        <v>3.057655E-7</v>
      </c>
      <c r="GW17" s="1">
        <v>1.93697E-4</v>
      </c>
      <c r="GX17">
        <v>0.97195359999999997</v>
      </c>
      <c r="GY17">
        <v>14.52605</v>
      </c>
      <c r="GZ17" s="1">
        <v>2.935923E-7</v>
      </c>
      <c r="HA17" s="1">
        <v>1.853709E-4</v>
      </c>
      <c r="HB17">
        <v>0.97141630000000001</v>
      </c>
      <c r="HC17">
        <v>13.78008</v>
      </c>
      <c r="HD17" s="1">
        <v>2.8055779999999998E-7</v>
      </c>
      <c r="HE17" s="1">
        <v>1.7660859999999999E-4</v>
      </c>
      <c r="HF17">
        <v>0.97088549999999996</v>
      </c>
      <c r="HG17">
        <v>12.57565</v>
      </c>
      <c r="HH17" s="1">
        <v>2.6866469999999997E-7</v>
      </c>
      <c r="HI17" s="1">
        <v>1.6865120000000001E-4</v>
      </c>
      <c r="HJ17">
        <v>0.97039629999999999</v>
      </c>
      <c r="HK17">
        <v>12.3666</v>
      </c>
      <c r="HL17" s="1">
        <v>2.565446E-7</v>
      </c>
      <c r="HM17" s="1">
        <v>1.606546E-4</v>
      </c>
      <c r="HN17">
        <v>0.96985379999999999</v>
      </c>
      <c r="HO17">
        <v>12.513769999999999</v>
      </c>
      <c r="HP17" s="1">
        <v>2.453339E-7</v>
      </c>
      <c r="HQ17" s="1">
        <v>1.533142E-4</v>
      </c>
      <c r="HR17">
        <v>0.96935249999999995</v>
      </c>
      <c r="HS17">
        <v>13.158329999999999</v>
      </c>
      <c r="HT17" s="1">
        <v>2.344471E-7</v>
      </c>
      <c r="HU17" s="1">
        <v>1.462371E-4</v>
      </c>
      <c r="HV17">
        <v>0.96879990000000005</v>
      </c>
      <c r="HW17">
        <v>13.82621</v>
      </c>
      <c r="HX17" s="1">
        <v>2.2413729999999999E-7</v>
      </c>
      <c r="HY17" s="1">
        <v>1.3957950000000001E-4</v>
      </c>
      <c r="HZ17">
        <v>0.96826699999999999</v>
      </c>
      <c r="IA17">
        <v>14.37585</v>
      </c>
      <c r="IB17" s="1">
        <v>2.1470129999999999E-7</v>
      </c>
      <c r="IC17" s="1">
        <v>1.3351540000000001E-4</v>
      </c>
      <c r="ID17">
        <v>0.9677154</v>
      </c>
      <c r="IE17">
        <v>14.40372</v>
      </c>
      <c r="IF17" s="1">
        <v>2.0539890000000001E-7</v>
      </c>
      <c r="IG17" s="1">
        <v>1.2757879999999999E-4</v>
      </c>
      <c r="IH17">
        <v>0.9672231</v>
      </c>
      <c r="II17">
        <v>13.658440000000001</v>
      </c>
      <c r="IJ17" s="1">
        <v>1.9628899999999999E-7</v>
      </c>
      <c r="IK17" s="1">
        <v>1.218137E-4</v>
      </c>
      <c r="IL17">
        <v>0.9666188</v>
      </c>
      <c r="IM17">
        <v>12.6069</v>
      </c>
      <c r="IN17" s="1">
        <v>1.8809369999999999E-7</v>
      </c>
      <c r="IO17" s="1">
        <v>1.166226E-4</v>
      </c>
      <c r="IP17">
        <v>0.96625559999999999</v>
      </c>
      <c r="IQ17">
        <v>12.434900000000001</v>
      </c>
      <c r="IR17" s="1">
        <v>1.7917950000000001E-7</v>
      </c>
      <c r="IS17" s="1">
        <v>1.110129E-4</v>
      </c>
      <c r="IT17">
        <v>0.96618709999999997</v>
      </c>
      <c r="IU17">
        <v>12.72655</v>
      </c>
      <c r="IV17" s="1">
        <v>1.6521100000000001E-7</v>
      </c>
      <c r="IW17" s="1">
        <v>1.022949E-4</v>
      </c>
      <c r="IX17">
        <v>0.96620349999999999</v>
      </c>
      <c r="IY17">
        <v>13.93929</v>
      </c>
      <c r="IZ17" s="1">
        <v>1.5261669999999999E-7</v>
      </c>
      <c r="JA17" s="1">
        <v>9.447181E-5</v>
      </c>
      <c r="JB17">
        <v>0.96626990000000001</v>
      </c>
      <c r="JC17">
        <v>14.566179999999999</v>
      </c>
      <c r="JD17" s="1">
        <v>1.4323949999999999E-7</v>
      </c>
      <c r="JE17" s="1">
        <v>8.8634980000000006E-5</v>
      </c>
      <c r="JF17">
        <v>0.96625689999999997</v>
      </c>
      <c r="JG17">
        <v>14.647629999999999</v>
      </c>
      <c r="JH17" s="1">
        <v>1.3597550000000001E-7</v>
      </c>
      <c r="JI17" s="1">
        <v>8.4121059999999994E-5</v>
      </c>
      <c r="JJ17">
        <v>0.96624900000000002</v>
      </c>
      <c r="JK17">
        <v>14.012890000000001</v>
      </c>
      <c r="JL17" s="1">
        <v>1.2985199999999999E-7</v>
      </c>
      <c r="JM17" s="1">
        <v>8.032072E-5</v>
      </c>
      <c r="JN17">
        <v>0.96624580000000004</v>
      </c>
      <c r="JO17">
        <v>13.3354</v>
      </c>
      <c r="JP17" s="1">
        <v>1.244944E-7</v>
      </c>
      <c r="JQ17" s="1">
        <v>7.6988840000000007E-5</v>
      </c>
      <c r="JR17">
        <v>0.96629430000000005</v>
      </c>
      <c r="JS17">
        <v>12.764049999999999</v>
      </c>
      <c r="JT17" s="1">
        <v>1.19679E-7</v>
      </c>
      <c r="JU17" s="1">
        <v>7.3995830000000003E-5</v>
      </c>
      <c r="JV17">
        <v>0.96624620000000006</v>
      </c>
      <c r="JW17">
        <v>12.707560000000001</v>
      </c>
      <c r="JX17" s="1">
        <v>1.150734E-7</v>
      </c>
      <c r="JY17" s="1">
        <v>7.1131069999999999E-5</v>
      </c>
      <c r="JZ17">
        <v>0.96624379999999999</v>
      </c>
      <c r="KA17">
        <v>12.901210000000001</v>
      </c>
      <c r="KB17" s="1">
        <v>1.107358E-7</v>
      </c>
      <c r="KC17" s="1">
        <v>6.844287E-5</v>
      </c>
      <c r="KD17">
        <v>0.96625000000000005</v>
      </c>
      <c r="KE17">
        <v>13.90199</v>
      </c>
      <c r="KF17" s="1">
        <v>1.0661649999999999E-7</v>
      </c>
      <c r="KG17" s="1">
        <v>6.5890179999999993E-5</v>
      </c>
      <c r="KH17">
        <v>0.96625039999999995</v>
      </c>
      <c r="KI17">
        <v>14.31887</v>
      </c>
      <c r="KJ17" s="1">
        <v>1.026314E-7</v>
      </c>
      <c r="KK17" s="1">
        <v>6.3408670000000006E-5</v>
      </c>
      <c r="KL17">
        <v>0.96628670000000005</v>
      </c>
      <c r="KM17">
        <v>14.436310000000001</v>
      </c>
      <c r="KN17" s="1">
        <v>9.8913149999999995E-8</v>
      </c>
      <c r="KO17" s="1">
        <v>6.1097929999999999E-5</v>
      </c>
      <c r="KP17">
        <v>0.96629030000000005</v>
      </c>
      <c r="KQ17">
        <v>14.28862</v>
      </c>
      <c r="KR17" s="1">
        <v>9.5220690000000003E-8</v>
      </c>
      <c r="KS17" s="1">
        <v>5.8805709999999999E-5</v>
      </c>
      <c r="KT17">
        <v>0.96625170000000005</v>
      </c>
      <c r="KU17">
        <v>13.49089</v>
      </c>
      <c r="KV17" s="1">
        <v>9.1898059999999999E-8</v>
      </c>
      <c r="KW17" s="1">
        <v>5.6741959999999997E-5</v>
      </c>
      <c r="KX17">
        <v>0.96625229999999995</v>
      </c>
      <c r="KY17">
        <v>12.799530000000001</v>
      </c>
      <c r="KZ17" s="1">
        <v>8.8637180000000006E-8</v>
      </c>
      <c r="LA17" s="1">
        <v>5.4715610000000002E-5</v>
      </c>
      <c r="LB17">
        <v>0.96630450000000001</v>
      </c>
      <c r="LC17">
        <v>12.75473</v>
      </c>
      <c r="LD17" s="1">
        <v>8.5421670000000003E-8</v>
      </c>
      <c r="LE17" s="1">
        <v>5.2722229999999997E-5</v>
      </c>
      <c r="LF17">
        <v>0.96629010000000004</v>
      </c>
      <c r="LG17">
        <v>12.98094</v>
      </c>
      <c r="LH17" s="1">
        <v>8.2452960000000004E-8</v>
      </c>
      <c r="LI17" s="1">
        <v>5.0875999999999999E-5</v>
      </c>
      <c r="LJ17">
        <v>0.96625320000000003</v>
      </c>
      <c r="LK17">
        <v>13.98601</v>
      </c>
      <c r="LL17" s="1">
        <v>7.9706009999999996E-8</v>
      </c>
      <c r="LM17" s="1">
        <v>4.916963E-5</v>
      </c>
      <c r="LN17">
        <v>0.96626140000000005</v>
      </c>
      <c r="LO17">
        <v>14.70472</v>
      </c>
      <c r="LP17" s="1">
        <v>7.6733979999999998E-8</v>
      </c>
      <c r="LQ17" s="1">
        <v>4.7326230000000003E-5</v>
      </c>
      <c r="LR17">
        <v>0.9662501</v>
      </c>
      <c r="LS17">
        <v>14.98969</v>
      </c>
      <c r="LT17" s="1">
        <v>7.4263090000000004E-8</v>
      </c>
      <c r="LU17" s="1">
        <v>4.5792910000000001E-5</v>
      </c>
      <c r="LV17">
        <v>0.9662963</v>
      </c>
      <c r="LW17">
        <v>14.688409999999999</v>
      </c>
      <c r="LX17" s="1">
        <v>7.1654770000000002E-8</v>
      </c>
      <c r="LY17" s="1">
        <v>4.417748E-5</v>
      </c>
      <c r="LZ17">
        <v>0.96625689999999997</v>
      </c>
      <c r="MA17">
        <v>13.65696</v>
      </c>
      <c r="MB17" s="1">
        <v>6.9111070000000005E-8</v>
      </c>
      <c r="MC17" s="1">
        <v>4.2658260000000002E-5</v>
      </c>
      <c r="MD17">
        <v>0.96625269999999996</v>
      </c>
      <c r="ME17">
        <v>12.72195</v>
      </c>
      <c r="MF17" s="1">
        <v>6.6549330000000002E-8</v>
      </c>
      <c r="MG17" s="1">
        <v>4.1213810000000002E-5</v>
      </c>
      <c r="MH17">
        <v>0.96629220000000005</v>
      </c>
      <c r="MI17">
        <v>12.60801</v>
      </c>
      <c r="MJ17" s="1">
        <v>6.4257780000000001E-8</v>
      </c>
      <c r="MK17" s="1">
        <v>3.9919719999999998E-5</v>
      </c>
      <c r="ML17">
        <v>0.96626009999999996</v>
      </c>
      <c r="MM17">
        <v>12.75544</v>
      </c>
      <c r="MN17" s="1">
        <v>6.1746909999999995E-8</v>
      </c>
      <c r="MO17" s="1">
        <v>3.8474920000000001E-5</v>
      </c>
      <c r="MP17">
        <v>0.96629220000000005</v>
      </c>
      <c r="MQ17">
        <v>13.808249999999999</v>
      </c>
      <c r="MR17" s="1">
        <v>5.9496309999999998E-8</v>
      </c>
      <c r="MS17" s="1">
        <v>3.7177759999999999E-5</v>
      </c>
      <c r="MT17">
        <v>0.96625229999999995</v>
      </c>
      <c r="MU17">
        <v>14.07888</v>
      </c>
      <c r="MV17" s="1">
        <v>5.741101E-8</v>
      </c>
      <c r="MW17" s="1">
        <v>3.5975300000000001E-5</v>
      </c>
      <c r="MX17">
        <v>0.9662925</v>
      </c>
      <c r="MY17">
        <v>13.675050000000001</v>
      </c>
      <c r="MZ17" s="1">
        <v>5.5393280000000002E-8</v>
      </c>
      <c r="NA17" s="1">
        <v>3.48005E-5</v>
      </c>
      <c r="NB17">
        <v>0.96625510000000003</v>
      </c>
      <c r="NC17">
        <v>13.39799</v>
      </c>
      <c r="ND17" s="1">
        <v>5.3511549999999998E-8</v>
      </c>
      <c r="NE17" s="1">
        <v>3.3698349999999999E-5</v>
      </c>
      <c r="NF17">
        <v>0.96624030000000005</v>
      </c>
      <c r="NG17">
        <v>13.24873</v>
      </c>
      <c r="NH17" s="1">
        <v>5.1546970000000002E-8</v>
      </c>
      <c r="NI17" s="1">
        <v>3.253849E-5</v>
      </c>
      <c r="NJ17">
        <v>0.96624429999999994</v>
      </c>
      <c r="NK17">
        <v>12.927239999999999</v>
      </c>
      <c r="NL17" s="1">
        <v>4.9795479999999998E-8</v>
      </c>
      <c r="NM17" s="1">
        <v>3.1504980000000003E-5</v>
      </c>
      <c r="NN17">
        <v>0.96597690000000003</v>
      </c>
      <c r="NO17">
        <v>12.844469999999999</v>
      </c>
      <c r="NP17" s="1">
        <v>4.8522660000000001E-8</v>
      </c>
      <c r="NQ17" s="1">
        <v>3.0770070000000003E-5</v>
      </c>
      <c r="NR17">
        <v>0.96503450000000002</v>
      </c>
      <c r="NS17">
        <v>13.047330000000001</v>
      </c>
      <c r="NT17" s="1">
        <v>5.0163289999999997E-8</v>
      </c>
      <c r="NU17" s="1">
        <v>3.1873270000000003E-5</v>
      </c>
      <c r="NV17">
        <v>0.96387970000000001</v>
      </c>
      <c r="NW17">
        <v>14.112170000000001</v>
      </c>
      <c r="NX17" s="1">
        <v>5.2198609999999998E-8</v>
      </c>
      <c r="NY17" s="1">
        <v>3.3224730000000003E-5</v>
      </c>
      <c r="NZ17">
        <v>0.96275259999999996</v>
      </c>
      <c r="OA17">
        <v>15.019690000000001</v>
      </c>
      <c r="OB17" s="1">
        <v>5.2648339999999999E-8</v>
      </c>
      <c r="OC17" s="1">
        <v>3.3560460000000002E-5</v>
      </c>
      <c r="OD17">
        <v>0.96161759999999996</v>
      </c>
      <c r="OE17">
        <v>15.23617</v>
      </c>
      <c r="OF17" s="1">
        <v>5.188341E-8</v>
      </c>
      <c r="OG17" s="1">
        <v>3.3121860000000003E-5</v>
      </c>
      <c r="OH17">
        <v>0.96051280000000006</v>
      </c>
      <c r="OI17">
        <v>14.93496</v>
      </c>
      <c r="OJ17" s="1">
        <v>5.0604210000000002E-8</v>
      </c>
      <c r="OK17" s="1">
        <v>3.2348760000000002E-5</v>
      </c>
    </row>
    <row r="18" spans="1:401" x14ac:dyDescent="0.35">
      <c r="A18">
        <v>18</v>
      </c>
      <c r="B18" t="s">
        <v>4</v>
      </c>
      <c r="C18" t="s">
        <v>5</v>
      </c>
      <c r="D18" t="s">
        <v>22</v>
      </c>
      <c r="E18">
        <v>869.7011</v>
      </c>
      <c r="F18">
        <v>0.65773420000000005</v>
      </c>
      <c r="G18">
        <v>16.076049999999999</v>
      </c>
      <c r="H18">
        <v>2.5754820000000001E-2</v>
      </c>
      <c r="I18">
        <v>18.136189999999999</v>
      </c>
      <c r="J18">
        <v>0.657304</v>
      </c>
      <c r="K18">
        <v>15.86894</v>
      </c>
      <c r="L18" s="1">
        <v>4.3586740000000002E-4</v>
      </c>
      <c r="M18">
        <v>0.43656800000000001</v>
      </c>
      <c r="N18">
        <v>0.65690199999999999</v>
      </c>
      <c r="O18">
        <v>15.853910000000001</v>
      </c>
      <c r="P18" s="1">
        <v>3.296924E-4</v>
      </c>
      <c r="Q18">
        <v>0.35096939999999999</v>
      </c>
      <c r="R18">
        <v>0.65648720000000005</v>
      </c>
      <c r="S18">
        <v>15.47212</v>
      </c>
      <c r="T18" s="1">
        <v>2.9749529999999999E-4</v>
      </c>
      <c r="U18">
        <v>0.31633810000000001</v>
      </c>
      <c r="V18">
        <v>0.65605690000000005</v>
      </c>
      <c r="W18">
        <v>14.905989999999999</v>
      </c>
      <c r="X18" s="1">
        <v>2.6956540000000001E-4</v>
      </c>
      <c r="Y18">
        <v>0.28637020000000002</v>
      </c>
      <c r="Z18">
        <v>0.65405579999999996</v>
      </c>
      <c r="AA18">
        <v>14.85782</v>
      </c>
      <c r="AB18" s="1">
        <v>2.7123510000000002E-4</v>
      </c>
      <c r="AC18">
        <v>0.29012339999999998</v>
      </c>
      <c r="AD18">
        <v>0.65097579999999999</v>
      </c>
      <c r="AE18">
        <v>14.619870000000001</v>
      </c>
      <c r="AF18" s="1">
        <v>3.2935469999999999E-4</v>
      </c>
      <c r="AG18">
        <v>0.35192499999999999</v>
      </c>
      <c r="AH18">
        <v>0.64873639999999999</v>
      </c>
      <c r="AI18">
        <v>14.909230000000001</v>
      </c>
      <c r="AJ18" s="1">
        <v>3.492554E-4</v>
      </c>
      <c r="AK18">
        <v>0.37078169999999999</v>
      </c>
      <c r="AL18">
        <v>0.64664999999999995</v>
      </c>
      <c r="AM18">
        <v>14.982419999999999</v>
      </c>
      <c r="AN18" s="1">
        <v>3.2980180000000001E-4</v>
      </c>
      <c r="AO18">
        <v>0.34897359999999999</v>
      </c>
      <c r="AP18">
        <v>0.64443379999999995</v>
      </c>
      <c r="AQ18">
        <v>14.79926</v>
      </c>
      <c r="AR18" s="1">
        <v>3.0354070000000001E-4</v>
      </c>
      <c r="AS18">
        <v>0.32064359999999997</v>
      </c>
      <c r="AT18">
        <v>0.64237420000000001</v>
      </c>
      <c r="AU18">
        <v>14.3713</v>
      </c>
      <c r="AV18" s="1">
        <v>2.7425600000000001E-4</v>
      </c>
      <c r="AW18">
        <v>0.28973599999999999</v>
      </c>
      <c r="AX18">
        <v>0.64034239999999998</v>
      </c>
      <c r="AY18">
        <v>13.616110000000001</v>
      </c>
      <c r="AZ18" s="1">
        <v>2.4755570000000002E-4</v>
      </c>
      <c r="BA18">
        <v>0.26152730000000002</v>
      </c>
      <c r="BB18">
        <v>0.63820639999999995</v>
      </c>
      <c r="BC18">
        <v>13.06255</v>
      </c>
      <c r="BD18" s="1">
        <v>2.2215209999999999E-4</v>
      </c>
      <c r="BE18">
        <v>0.23467270000000001</v>
      </c>
      <c r="BF18">
        <v>0.63592769999999998</v>
      </c>
      <c r="BG18">
        <v>12.55186</v>
      </c>
      <c r="BH18" s="1">
        <v>1.982416E-4</v>
      </c>
      <c r="BI18">
        <v>0.2094232</v>
      </c>
      <c r="BJ18">
        <v>0.63349529999999998</v>
      </c>
      <c r="BK18">
        <v>12.64372</v>
      </c>
      <c r="BL18" s="1">
        <v>1.7757339999999999E-4</v>
      </c>
      <c r="BM18">
        <v>0.18766669999999999</v>
      </c>
      <c r="BN18">
        <v>0.63103160000000003</v>
      </c>
      <c r="BO18">
        <v>13.499140000000001</v>
      </c>
      <c r="BP18" s="1">
        <v>1.60605E-4</v>
      </c>
      <c r="BQ18">
        <v>0.16979639999999999</v>
      </c>
      <c r="BR18">
        <v>0.62888690000000003</v>
      </c>
      <c r="BS18">
        <v>13.57166</v>
      </c>
      <c r="BT18" s="1">
        <v>1.427725E-4</v>
      </c>
      <c r="BU18">
        <v>0.1507105</v>
      </c>
      <c r="BV18">
        <v>0.62645620000000002</v>
      </c>
      <c r="BW18">
        <v>13.4848</v>
      </c>
      <c r="BX18" s="1">
        <v>1.260554E-4</v>
      </c>
      <c r="BY18" s="1">
        <v>0.13313150000000001</v>
      </c>
      <c r="BZ18">
        <v>0.62401180000000001</v>
      </c>
      <c r="CA18">
        <v>13.34388</v>
      </c>
      <c r="CB18" s="1">
        <v>1.111992E-4</v>
      </c>
      <c r="CC18" s="1">
        <v>0.11735520000000001</v>
      </c>
      <c r="CD18">
        <v>0.62174929999999995</v>
      </c>
      <c r="CE18">
        <v>12.98075</v>
      </c>
      <c r="CF18" s="1">
        <v>9.8643939999999995E-5</v>
      </c>
      <c r="CG18" s="1">
        <v>0.1040987</v>
      </c>
      <c r="CH18">
        <v>0.61930640000000003</v>
      </c>
      <c r="CI18">
        <v>12.350070000000001</v>
      </c>
      <c r="CJ18" s="1">
        <v>8.7082309999999999E-5</v>
      </c>
      <c r="CK18" s="1">
        <v>9.1821529999999998E-2</v>
      </c>
      <c r="CL18">
        <v>0.61676900000000001</v>
      </c>
      <c r="CM18">
        <v>12.27811</v>
      </c>
      <c r="CN18" s="1">
        <v>7.6466599999999997E-5</v>
      </c>
      <c r="CO18" s="1">
        <v>8.0516229999999994E-2</v>
      </c>
      <c r="CP18">
        <v>0.61422909999999997</v>
      </c>
      <c r="CQ18">
        <v>12.690720000000001</v>
      </c>
      <c r="CR18" s="1">
        <v>6.6051330000000004E-5</v>
      </c>
      <c r="CS18" s="1">
        <v>6.9448629999999997E-2</v>
      </c>
      <c r="CT18">
        <v>0.61171629999999999</v>
      </c>
      <c r="CU18">
        <v>13.372450000000001</v>
      </c>
      <c r="CV18" s="1">
        <v>5.8404659999999997E-5</v>
      </c>
      <c r="CW18" s="1">
        <v>6.1299760000000002E-2</v>
      </c>
      <c r="CX18">
        <v>0.60918859999999997</v>
      </c>
      <c r="CY18">
        <v>13.07436</v>
      </c>
      <c r="CZ18" s="1">
        <v>5.0433039999999999E-5</v>
      </c>
      <c r="DA18" s="1">
        <v>5.276732E-2</v>
      </c>
      <c r="DB18">
        <v>0.60628709999999997</v>
      </c>
      <c r="DC18">
        <v>13.51834</v>
      </c>
      <c r="DD18" s="1">
        <v>4.2915289999999998E-5</v>
      </c>
      <c r="DE18" s="1">
        <v>4.478E-2</v>
      </c>
      <c r="DF18">
        <v>0.60446469999999997</v>
      </c>
      <c r="DG18">
        <v>13.64045</v>
      </c>
      <c r="DH18" s="1">
        <v>3.6933349999999998E-5</v>
      </c>
      <c r="DI18" s="1">
        <v>3.8393719999999999E-2</v>
      </c>
      <c r="DJ18">
        <v>0.60135360000000004</v>
      </c>
      <c r="DK18">
        <v>13.09416</v>
      </c>
      <c r="DL18" s="1">
        <v>3.1623279999999998E-5</v>
      </c>
      <c r="DM18" s="1">
        <v>3.2753200000000003E-2</v>
      </c>
      <c r="DN18">
        <v>0.59754770000000001</v>
      </c>
      <c r="DO18">
        <v>12.65325</v>
      </c>
      <c r="DP18" s="1">
        <v>2.7406580000000001E-5</v>
      </c>
      <c r="DQ18" s="1">
        <v>2.8247810000000002E-2</v>
      </c>
      <c r="DR18">
        <v>0.5951303</v>
      </c>
      <c r="DS18">
        <v>12.704090000000001</v>
      </c>
      <c r="DT18" s="1">
        <v>2.3432960000000001E-5</v>
      </c>
      <c r="DU18" s="1">
        <v>2.3929510000000001E-2</v>
      </c>
      <c r="DV18">
        <v>0.59626020000000002</v>
      </c>
      <c r="DW18">
        <v>13.04172</v>
      </c>
      <c r="DX18" s="1">
        <v>1.618871E-5</v>
      </c>
      <c r="DY18" s="1">
        <v>1.6302770000000001E-2</v>
      </c>
      <c r="DZ18">
        <v>0.59760049999999998</v>
      </c>
      <c r="EA18">
        <v>14.231540000000001</v>
      </c>
      <c r="EB18" s="1">
        <v>1.032589E-5</v>
      </c>
      <c r="EC18" s="1">
        <v>1.0323489999999999E-2</v>
      </c>
      <c r="ED18">
        <v>0.59829120000000002</v>
      </c>
      <c r="EE18">
        <v>14.76751</v>
      </c>
      <c r="EF18" s="1">
        <v>6.9786520000000001E-6</v>
      </c>
      <c r="EG18" s="1">
        <v>6.9663670000000002E-3</v>
      </c>
      <c r="EH18">
        <v>0.59854859999999999</v>
      </c>
      <c r="EI18">
        <v>14.802070000000001</v>
      </c>
      <c r="EJ18" s="1">
        <v>5.3270960000000001E-6</v>
      </c>
      <c r="EK18" s="1">
        <v>5.3119889999999996E-3</v>
      </c>
      <c r="EL18">
        <v>0.5984604</v>
      </c>
      <c r="EM18">
        <v>14.520670000000001</v>
      </c>
      <c r="EN18" s="1">
        <v>4.4224409999999999E-6</v>
      </c>
      <c r="EO18" s="1">
        <v>4.4026539999999998E-3</v>
      </c>
      <c r="EP18">
        <v>0.59827410000000003</v>
      </c>
      <c r="EQ18">
        <v>13.438800000000001</v>
      </c>
      <c r="ER18" s="1">
        <v>3.8712710000000004E-6</v>
      </c>
      <c r="ES18" s="1">
        <v>3.8469289999999998E-3</v>
      </c>
      <c r="ET18">
        <v>0.59799369999999996</v>
      </c>
      <c r="EU18">
        <v>12.611179999999999</v>
      </c>
      <c r="EV18" s="1">
        <v>3.499724E-6</v>
      </c>
      <c r="EW18" s="1">
        <v>3.4680869999999999E-3</v>
      </c>
      <c r="EX18">
        <v>0.59783560000000002</v>
      </c>
      <c r="EY18">
        <v>12.674620000000001</v>
      </c>
      <c r="EZ18" s="1">
        <v>3.1926519999999999E-6</v>
      </c>
      <c r="FA18" s="1">
        <v>3.1511389999999998E-3</v>
      </c>
      <c r="FB18">
        <v>0.59792769999999995</v>
      </c>
      <c r="FC18">
        <v>12.8512</v>
      </c>
      <c r="FD18" s="1">
        <v>2.7763590000000001E-6</v>
      </c>
      <c r="FE18" s="1">
        <v>2.726652E-3</v>
      </c>
      <c r="FF18">
        <v>0.59806970000000004</v>
      </c>
      <c r="FG18">
        <v>13.639060000000001</v>
      </c>
      <c r="FH18" s="1">
        <v>2.427684E-6</v>
      </c>
      <c r="FI18" s="1">
        <v>2.3784320000000002E-3</v>
      </c>
      <c r="FJ18">
        <v>0.5981166</v>
      </c>
      <c r="FK18">
        <v>13.88156</v>
      </c>
      <c r="FL18" s="1">
        <v>2.1913129999999998E-6</v>
      </c>
      <c r="FM18" s="1">
        <v>2.1416439999999998E-3</v>
      </c>
      <c r="FN18">
        <v>0.59816860000000005</v>
      </c>
      <c r="FO18">
        <v>13.60872</v>
      </c>
      <c r="FP18" s="1">
        <v>2.0229810000000001E-6</v>
      </c>
      <c r="FQ18" s="1">
        <v>1.971923E-3</v>
      </c>
      <c r="FR18">
        <v>0.59819529999999999</v>
      </c>
      <c r="FS18">
        <v>13.39091</v>
      </c>
      <c r="FT18" s="1">
        <v>1.9018270000000001E-6</v>
      </c>
      <c r="FU18" s="1">
        <v>1.8481389999999999E-3</v>
      </c>
      <c r="FV18">
        <v>0.59818970000000005</v>
      </c>
      <c r="FW18">
        <v>12.84732</v>
      </c>
      <c r="FX18" s="1">
        <v>1.7965680000000001E-6</v>
      </c>
      <c r="FY18" s="1">
        <v>1.7400180000000001E-3</v>
      </c>
      <c r="FZ18">
        <v>0.59819020000000001</v>
      </c>
      <c r="GA18">
        <v>12.575889999999999</v>
      </c>
      <c r="GB18" s="1">
        <v>1.7054E-6</v>
      </c>
      <c r="GC18" s="1">
        <v>1.6465049999999999E-3</v>
      </c>
      <c r="GD18">
        <v>0.59814239999999996</v>
      </c>
      <c r="GE18">
        <v>12.54228</v>
      </c>
      <c r="GF18" s="1">
        <v>1.631999E-6</v>
      </c>
      <c r="GG18" s="1">
        <v>1.571729E-3</v>
      </c>
      <c r="GH18">
        <v>0.59790620000000005</v>
      </c>
      <c r="GI18">
        <v>12.838749999999999</v>
      </c>
      <c r="GJ18" s="1">
        <v>1.615439E-6</v>
      </c>
      <c r="GK18" s="1">
        <v>1.5513359999999999E-3</v>
      </c>
      <c r="GL18">
        <v>0.59765489999999999</v>
      </c>
      <c r="GM18">
        <v>13.748670000000001</v>
      </c>
      <c r="GN18" s="1">
        <v>1.5995019999999999E-6</v>
      </c>
      <c r="GO18" s="1">
        <v>1.530113E-3</v>
      </c>
      <c r="GP18">
        <v>0.59745139999999997</v>
      </c>
      <c r="GQ18">
        <v>14.426539999999999</v>
      </c>
      <c r="GR18" s="1">
        <v>1.5599830000000001E-6</v>
      </c>
      <c r="GS18" s="1">
        <v>1.485992E-3</v>
      </c>
      <c r="GT18">
        <v>0.59723130000000002</v>
      </c>
      <c r="GU18">
        <v>14.78054</v>
      </c>
      <c r="GV18" s="1">
        <v>1.503151E-6</v>
      </c>
      <c r="GW18" s="1">
        <v>1.426374E-3</v>
      </c>
      <c r="GX18">
        <v>0.59703810000000002</v>
      </c>
      <c r="GY18">
        <v>14.758179999999999</v>
      </c>
      <c r="GZ18" s="1">
        <v>1.442278E-6</v>
      </c>
      <c r="HA18" s="1">
        <v>1.3642439999999999E-3</v>
      </c>
      <c r="HB18">
        <v>0.59684060000000005</v>
      </c>
      <c r="HC18">
        <v>13.972049999999999</v>
      </c>
      <c r="HD18" s="1">
        <v>1.37724E-6</v>
      </c>
      <c r="HE18" s="1">
        <v>1.2988590000000001E-3</v>
      </c>
      <c r="HF18">
        <v>0.59664459999999997</v>
      </c>
      <c r="HG18">
        <v>12.67029</v>
      </c>
      <c r="HH18" s="1">
        <v>1.3177859999999999E-6</v>
      </c>
      <c r="HI18" s="1">
        <v>1.239331E-3</v>
      </c>
      <c r="HJ18">
        <v>0.59645369999999998</v>
      </c>
      <c r="HK18">
        <v>12.38654</v>
      </c>
      <c r="HL18" s="1">
        <v>1.2573819999999999E-6</v>
      </c>
      <c r="HM18" s="1">
        <v>1.179549E-3</v>
      </c>
      <c r="HN18">
        <v>0.59625399999999995</v>
      </c>
      <c r="HO18">
        <v>12.538679999999999</v>
      </c>
      <c r="HP18" s="1">
        <v>1.201612E-6</v>
      </c>
      <c r="HQ18" s="1">
        <v>1.1251779999999999E-3</v>
      </c>
      <c r="HR18">
        <v>0.59605750000000002</v>
      </c>
      <c r="HS18">
        <v>13.21893</v>
      </c>
      <c r="HT18" s="1">
        <v>1.14746E-6</v>
      </c>
      <c r="HU18" s="1">
        <v>1.0724350000000001E-3</v>
      </c>
      <c r="HV18">
        <v>0.59585849999999996</v>
      </c>
      <c r="HW18">
        <v>13.95989</v>
      </c>
      <c r="HX18" s="1">
        <v>1.096179E-6</v>
      </c>
      <c r="HY18" s="1">
        <v>1.022963E-3</v>
      </c>
      <c r="HZ18">
        <v>0.59565679999999999</v>
      </c>
      <c r="IA18">
        <v>14.567080000000001</v>
      </c>
      <c r="IB18" s="1">
        <v>1.049345E-6</v>
      </c>
      <c r="IC18" s="1">
        <v>9.780488999999999E-4</v>
      </c>
      <c r="ID18">
        <v>0.59549479999999999</v>
      </c>
      <c r="IE18">
        <v>14.619300000000001</v>
      </c>
      <c r="IF18" s="1">
        <v>1.0031720000000001E-6</v>
      </c>
      <c r="IG18" s="1">
        <v>9.3406190000000001E-4</v>
      </c>
      <c r="IH18">
        <v>0.5952923</v>
      </c>
      <c r="II18">
        <v>13.833209999999999</v>
      </c>
      <c r="IJ18" s="1">
        <v>9.5806890000000004E-7</v>
      </c>
      <c r="IK18" s="1">
        <v>8.9145030000000001E-4</v>
      </c>
      <c r="IL18">
        <v>0.59508760000000005</v>
      </c>
      <c r="IM18">
        <v>12.68867</v>
      </c>
      <c r="IN18" s="1">
        <v>9.1723510000000004E-7</v>
      </c>
      <c r="IO18" s="1">
        <v>8.526753E-4</v>
      </c>
      <c r="IP18">
        <v>0.5949776</v>
      </c>
      <c r="IQ18">
        <v>12.455500000000001</v>
      </c>
      <c r="IR18" s="1">
        <v>8.729938E-7</v>
      </c>
      <c r="IS18" s="1">
        <v>8.1053120000000004E-4</v>
      </c>
      <c r="IT18">
        <v>0.59501139999999997</v>
      </c>
      <c r="IU18">
        <v>12.76196</v>
      </c>
      <c r="IV18" s="1">
        <v>8.0437999999999995E-7</v>
      </c>
      <c r="IW18" s="1">
        <v>7.4568490000000002E-4</v>
      </c>
      <c r="IX18">
        <v>0.59503289999999998</v>
      </c>
      <c r="IY18">
        <v>14.04114</v>
      </c>
      <c r="IZ18" s="1">
        <v>7.433905E-7</v>
      </c>
      <c r="JA18" s="1">
        <v>6.8927929999999999E-4</v>
      </c>
      <c r="JB18">
        <v>0.59508499999999998</v>
      </c>
      <c r="JC18">
        <v>14.77224</v>
      </c>
      <c r="JD18" s="1">
        <v>6.9796249999999995E-7</v>
      </c>
      <c r="JE18" s="1">
        <v>6.471688E-4</v>
      </c>
      <c r="JF18">
        <v>0.59510350000000001</v>
      </c>
      <c r="JG18">
        <v>14.879350000000001</v>
      </c>
      <c r="JH18" s="1">
        <v>6.6273299999999998E-7</v>
      </c>
      <c r="JI18" s="1">
        <v>6.1460409999999997E-4</v>
      </c>
      <c r="JJ18">
        <v>0.59510019999999997</v>
      </c>
      <c r="JK18">
        <v>14.21894</v>
      </c>
      <c r="JL18" s="1">
        <v>6.3288780000000001E-7</v>
      </c>
      <c r="JM18" s="1">
        <v>5.8681460000000005E-4</v>
      </c>
      <c r="JN18">
        <v>0.59509920000000005</v>
      </c>
      <c r="JO18">
        <v>13.464600000000001</v>
      </c>
      <c r="JP18" s="1">
        <v>6.0684279999999999E-7</v>
      </c>
      <c r="JQ18" s="1">
        <v>5.626184E-4</v>
      </c>
      <c r="JR18">
        <v>0.59513609999999995</v>
      </c>
      <c r="JS18">
        <v>12.833410000000001</v>
      </c>
      <c r="JT18" s="1">
        <v>5.8337079999999995E-7</v>
      </c>
      <c r="JU18" s="1">
        <v>5.4073070000000003E-4</v>
      </c>
      <c r="JV18">
        <v>0.59513320000000003</v>
      </c>
      <c r="JW18">
        <v>12.74503</v>
      </c>
      <c r="JX18" s="1">
        <v>5.6092610000000002E-7</v>
      </c>
      <c r="JY18" s="1">
        <v>5.198332E-4</v>
      </c>
      <c r="JZ18">
        <v>0.59509690000000004</v>
      </c>
      <c r="KA18">
        <v>12.952059999999999</v>
      </c>
      <c r="KB18" s="1">
        <v>5.3974129999999999E-7</v>
      </c>
      <c r="KC18" s="1">
        <v>5.000893E-4</v>
      </c>
      <c r="KD18">
        <v>0.59510390000000002</v>
      </c>
      <c r="KE18">
        <v>14.00309</v>
      </c>
      <c r="KF18" s="1">
        <v>5.1970480000000002E-7</v>
      </c>
      <c r="KG18" s="1">
        <v>4.8149830000000001E-4</v>
      </c>
      <c r="KH18">
        <v>0.59510430000000003</v>
      </c>
      <c r="KI18">
        <v>14.501379999999999</v>
      </c>
      <c r="KJ18" s="1">
        <v>5.0025489999999998E-7</v>
      </c>
      <c r="KK18" s="1">
        <v>4.633083E-4</v>
      </c>
      <c r="KL18">
        <v>0.59513289999999996</v>
      </c>
      <c r="KM18">
        <v>14.634679999999999</v>
      </c>
      <c r="KN18" s="1">
        <v>4.8220660000000003E-7</v>
      </c>
      <c r="KO18" s="1">
        <v>4.4661599999999999E-4</v>
      </c>
      <c r="KP18">
        <v>0.59510169999999996</v>
      </c>
      <c r="KQ18">
        <v>14.48753</v>
      </c>
      <c r="KR18" s="1">
        <v>4.6421980000000003E-7</v>
      </c>
      <c r="KS18" s="1">
        <v>4.298452E-4</v>
      </c>
      <c r="KT18">
        <v>0.59509909999999999</v>
      </c>
      <c r="KU18">
        <v>13.640919999999999</v>
      </c>
      <c r="KV18" s="1">
        <v>4.4802099999999999E-7</v>
      </c>
      <c r="KW18" s="1">
        <v>4.1479480000000002E-4</v>
      </c>
      <c r="KX18">
        <v>0.59509699999999999</v>
      </c>
      <c r="KY18">
        <v>12.869160000000001</v>
      </c>
      <c r="KZ18" s="1">
        <v>4.3208539999999999E-7</v>
      </c>
      <c r="LA18" s="1">
        <v>3.9991370000000003E-4</v>
      </c>
      <c r="LB18">
        <v>0.59510200000000002</v>
      </c>
      <c r="LC18">
        <v>12.788650000000001</v>
      </c>
      <c r="LD18" s="1">
        <v>4.1643490000000002E-7</v>
      </c>
      <c r="LE18" s="1">
        <v>3.8534810000000002E-4</v>
      </c>
      <c r="LF18">
        <v>0.59510320000000005</v>
      </c>
      <c r="LG18">
        <v>13.033569999999999</v>
      </c>
      <c r="LH18" s="1">
        <v>4.0200259999999998E-7</v>
      </c>
      <c r="LI18" s="1">
        <v>3.7194309999999999E-4</v>
      </c>
      <c r="LJ18">
        <v>0.59510149999999995</v>
      </c>
      <c r="LK18">
        <v>14.0913</v>
      </c>
      <c r="LL18" s="1">
        <v>3.8856830000000002E-7</v>
      </c>
      <c r="LM18" s="1">
        <v>3.5940339999999997E-4</v>
      </c>
      <c r="LN18">
        <v>0.59514020000000001</v>
      </c>
      <c r="LO18">
        <v>14.90152</v>
      </c>
      <c r="LP18" s="1">
        <v>3.7410479999999999E-7</v>
      </c>
      <c r="LQ18" s="1">
        <v>3.4599970000000001E-4</v>
      </c>
      <c r="LR18">
        <v>0.59513570000000005</v>
      </c>
      <c r="LS18">
        <v>15.23156</v>
      </c>
      <c r="LT18" s="1">
        <v>3.6201009999999999E-7</v>
      </c>
      <c r="LU18" s="1">
        <v>3.3468620000000001E-4</v>
      </c>
      <c r="LV18">
        <v>0.59509829999999997</v>
      </c>
      <c r="LW18">
        <v>14.928750000000001</v>
      </c>
      <c r="LX18" s="1">
        <v>3.4933179999999998E-7</v>
      </c>
      <c r="LY18" s="1">
        <v>3.2293639999999999E-4</v>
      </c>
      <c r="LZ18">
        <v>0.59509719999999999</v>
      </c>
      <c r="MA18">
        <v>13.82751</v>
      </c>
      <c r="MB18" s="1">
        <v>3.369238E-7</v>
      </c>
      <c r="MC18" s="1">
        <v>3.1183010000000001E-4</v>
      </c>
      <c r="MD18">
        <v>0.5951052</v>
      </c>
      <c r="ME18">
        <v>12.785869999999999</v>
      </c>
      <c r="MF18" s="1">
        <v>3.2444089999999999E-7</v>
      </c>
      <c r="MG18" s="1">
        <v>3.0127620000000002E-4</v>
      </c>
      <c r="MH18">
        <v>0.59513559999999999</v>
      </c>
      <c r="MI18">
        <v>12.624930000000001</v>
      </c>
      <c r="MJ18" s="1">
        <v>3.1329210000000002E-7</v>
      </c>
      <c r="MK18" s="1">
        <v>2.9186940000000002E-4</v>
      </c>
      <c r="ML18">
        <v>0.59510669999999999</v>
      </c>
      <c r="MM18">
        <v>12.78167</v>
      </c>
      <c r="MN18" s="1">
        <v>3.009947E-7</v>
      </c>
      <c r="MO18" s="1">
        <v>2.8117909999999998E-4</v>
      </c>
      <c r="MP18">
        <v>0.59513559999999999</v>
      </c>
      <c r="MQ18">
        <v>13.88494</v>
      </c>
      <c r="MR18" s="1">
        <v>2.9004799999999998E-7</v>
      </c>
      <c r="MS18" s="1">
        <v>2.7175739999999999E-4</v>
      </c>
      <c r="MT18">
        <v>0.59509690000000004</v>
      </c>
      <c r="MU18">
        <v>14.226839999999999</v>
      </c>
      <c r="MV18" s="1">
        <v>2.7986119999999998E-7</v>
      </c>
      <c r="MW18" s="1">
        <v>2.6293040000000001E-4</v>
      </c>
      <c r="MX18">
        <v>0.59510410000000002</v>
      </c>
      <c r="MY18">
        <v>13.809850000000001</v>
      </c>
      <c r="MZ18" s="1">
        <v>2.7006560000000001E-7</v>
      </c>
      <c r="NA18" s="1">
        <v>2.5442180000000001E-4</v>
      </c>
      <c r="NB18">
        <v>0.59513369999999999</v>
      </c>
      <c r="NC18">
        <v>13.51178</v>
      </c>
      <c r="ND18" s="1">
        <v>2.6085979999999998E-7</v>
      </c>
      <c r="NE18" s="1">
        <v>2.4631950000000001E-4</v>
      </c>
      <c r="NF18">
        <v>0.59512509999999996</v>
      </c>
      <c r="NG18">
        <v>13.32616</v>
      </c>
      <c r="NH18" s="1">
        <v>2.5127600000000001E-7</v>
      </c>
      <c r="NI18" s="1">
        <v>2.378351E-4</v>
      </c>
      <c r="NJ18">
        <v>0.59512869999999995</v>
      </c>
      <c r="NK18">
        <v>12.98465</v>
      </c>
      <c r="NL18" s="1">
        <v>2.4273439999999998E-7</v>
      </c>
      <c r="NM18" s="1">
        <v>2.302789E-4</v>
      </c>
      <c r="NN18">
        <v>0.59496870000000002</v>
      </c>
      <c r="NO18">
        <v>12.8795</v>
      </c>
      <c r="NP18" s="1">
        <v>2.3665180000000001E-7</v>
      </c>
      <c r="NQ18" s="1">
        <v>2.2528660000000001E-4</v>
      </c>
      <c r="NR18">
        <v>0.59452380000000005</v>
      </c>
      <c r="NS18">
        <v>13.09381</v>
      </c>
      <c r="NT18" s="1">
        <v>2.4460299999999998E-7</v>
      </c>
      <c r="NU18" s="1">
        <v>2.3377930000000001E-4</v>
      </c>
      <c r="NV18">
        <v>0.59397330000000004</v>
      </c>
      <c r="NW18">
        <v>14.21754</v>
      </c>
      <c r="NX18" s="1">
        <v>2.5395529999999998E-7</v>
      </c>
      <c r="NY18" s="1">
        <v>2.4295109999999999E-4</v>
      </c>
      <c r="NZ18">
        <v>0.59351339999999997</v>
      </c>
      <c r="OA18">
        <v>15.226330000000001</v>
      </c>
      <c r="OB18" s="1">
        <v>2.555856E-7</v>
      </c>
      <c r="OC18" s="1">
        <v>2.4475099999999997E-4</v>
      </c>
      <c r="OD18">
        <v>0.59304990000000002</v>
      </c>
      <c r="OE18">
        <v>15.49423</v>
      </c>
      <c r="OF18" s="1">
        <v>2.5140580000000001E-7</v>
      </c>
      <c r="OG18" s="1">
        <v>2.4105820000000001E-4</v>
      </c>
      <c r="OH18">
        <v>0.59261260000000004</v>
      </c>
      <c r="OI18">
        <v>15.18629</v>
      </c>
      <c r="OJ18" s="1">
        <v>2.4477840000000002E-7</v>
      </c>
      <c r="OK18" s="1">
        <v>2.349912E-4</v>
      </c>
    </row>
    <row r="19" spans="1:401" x14ac:dyDescent="0.35">
      <c r="A19">
        <v>19</v>
      </c>
      <c r="B19" t="s">
        <v>4</v>
      </c>
      <c r="C19" t="s">
        <v>5</v>
      </c>
      <c r="D19" t="s">
        <v>23</v>
      </c>
      <c r="E19">
        <v>735.077</v>
      </c>
      <c r="F19">
        <v>0.74409800000000004</v>
      </c>
      <c r="G19">
        <v>16.191379999999999</v>
      </c>
      <c r="H19">
        <v>8.9618929999999999E-2</v>
      </c>
      <c r="I19">
        <v>43.25591</v>
      </c>
      <c r="J19">
        <v>0.74382930000000003</v>
      </c>
      <c r="K19">
        <v>15.97602</v>
      </c>
      <c r="L19" s="1">
        <v>5.3647190000000004E-3</v>
      </c>
      <c r="M19">
        <v>3.5016509999999998</v>
      </c>
      <c r="N19">
        <v>0.74357280000000003</v>
      </c>
      <c r="O19">
        <v>15.954179999999999</v>
      </c>
      <c r="P19" s="1">
        <v>4.6960709999999996E-3</v>
      </c>
      <c r="Q19">
        <v>3.1108470000000001</v>
      </c>
      <c r="R19">
        <v>0.74332609999999999</v>
      </c>
      <c r="S19">
        <v>15.578659999999999</v>
      </c>
      <c r="T19" s="1">
        <v>4.2281230000000003E-3</v>
      </c>
      <c r="U19">
        <v>2.8014969999999999</v>
      </c>
      <c r="V19">
        <v>0.74303940000000002</v>
      </c>
      <c r="W19">
        <v>14.96086</v>
      </c>
      <c r="X19" s="1">
        <v>3.8263939999999999E-3</v>
      </c>
      <c r="Y19">
        <v>2.5363690000000001</v>
      </c>
      <c r="Z19">
        <v>0.7411354</v>
      </c>
      <c r="AA19">
        <v>14.894069999999999</v>
      </c>
      <c r="AB19" s="1">
        <v>3.9250049999999996E-3</v>
      </c>
      <c r="AC19">
        <v>2.616479</v>
      </c>
      <c r="AD19">
        <v>0.73791830000000003</v>
      </c>
      <c r="AE19">
        <v>14.69126</v>
      </c>
      <c r="AF19" s="1">
        <v>4.6549030000000002E-3</v>
      </c>
      <c r="AG19">
        <v>3.1116790000000001</v>
      </c>
      <c r="AH19">
        <v>0.73597570000000001</v>
      </c>
      <c r="AI19">
        <v>14.99638</v>
      </c>
      <c r="AJ19" s="1">
        <v>4.774698E-3</v>
      </c>
      <c r="AK19">
        <v>3.191773</v>
      </c>
      <c r="AL19">
        <v>0.73461169999999998</v>
      </c>
      <c r="AM19">
        <v>15.1404</v>
      </c>
      <c r="AN19" s="1">
        <v>4.4455909999999996E-3</v>
      </c>
      <c r="AO19">
        <v>2.9764879999999998</v>
      </c>
      <c r="AP19">
        <v>0.73192170000000001</v>
      </c>
      <c r="AQ19">
        <v>14.979010000000001</v>
      </c>
      <c r="AR19" s="1">
        <v>4.015696E-3</v>
      </c>
      <c r="AS19">
        <v>2.6908780000000001</v>
      </c>
      <c r="AT19">
        <v>0.72827520000000001</v>
      </c>
      <c r="AU19">
        <v>14.563829999999999</v>
      </c>
      <c r="AV19" s="1">
        <v>3.557176E-3</v>
      </c>
      <c r="AW19">
        <v>2.3858579999999998</v>
      </c>
      <c r="AX19">
        <v>0.72460400000000003</v>
      </c>
      <c r="AY19">
        <v>13.793340000000001</v>
      </c>
      <c r="AZ19" s="1">
        <v>3.148503E-3</v>
      </c>
      <c r="BA19">
        <v>2.113931</v>
      </c>
      <c r="BB19">
        <v>0.72083030000000003</v>
      </c>
      <c r="BC19">
        <v>13.20303</v>
      </c>
      <c r="BD19" s="1">
        <v>2.7690340000000001E-3</v>
      </c>
      <c r="BE19">
        <v>1.8609899999999999</v>
      </c>
      <c r="BF19">
        <v>0.71689740000000002</v>
      </c>
      <c r="BG19">
        <v>12.67855</v>
      </c>
      <c r="BH19" s="1">
        <v>2.4213870000000001E-3</v>
      </c>
      <c r="BI19">
        <v>1.628927</v>
      </c>
      <c r="BJ19">
        <v>0.71281749999999999</v>
      </c>
      <c r="BK19">
        <v>12.72885</v>
      </c>
      <c r="BL19" s="1">
        <v>2.1264309999999998E-3</v>
      </c>
      <c r="BM19">
        <v>1.432342</v>
      </c>
      <c r="BN19">
        <v>0.70886800000000005</v>
      </c>
      <c r="BO19">
        <v>13.62922</v>
      </c>
      <c r="BP19" s="1">
        <v>1.8877469999999999E-3</v>
      </c>
      <c r="BQ19">
        <v>1.272737</v>
      </c>
      <c r="BR19">
        <v>0.70538160000000005</v>
      </c>
      <c r="BS19">
        <v>13.76938</v>
      </c>
      <c r="BT19" s="1">
        <v>1.6412589999999999E-3</v>
      </c>
      <c r="BU19">
        <v>1.1058790000000001</v>
      </c>
      <c r="BV19">
        <v>0.70160520000000004</v>
      </c>
      <c r="BW19">
        <v>13.677479999999999</v>
      </c>
      <c r="BX19" s="1">
        <v>1.426702E-3</v>
      </c>
      <c r="BY19">
        <v>0.96175370000000004</v>
      </c>
      <c r="BZ19">
        <v>0.69801899999999995</v>
      </c>
      <c r="CA19">
        <v>13.52863</v>
      </c>
      <c r="CB19" s="1">
        <v>1.2338309999999999E-3</v>
      </c>
      <c r="CC19">
        <v>0.83153589999999999</v>
      </c>
      <c r="CD19">
        <v>0.69462360000000001</v>
      </c>
      <c r="CE19">
        <v>13.154450000000001</v>
      </c>
      <c r="CF19" s="1">
        <v>1.0779380000000001E-3</v>
      </c>
      <c r="CG19">
        <v>0.72734860000000001</v>
      </c>
      <c r="CH19">
        <v>0.69108610000000004</v>
      </c>
      <c r="CI19">
        <v>12.475569999999999</v>
      </c>
      <c r="CJ19" s="1">
        <v>9.3427219999999995E-4</v>
      </c>
      <c r="CK19">
        <v>0.63084640000000003</v>
      </c>
      <c r="CL19">
        <v>0.68752559999999996</v>
      </c>
      <c r="CM19">
        <v>12.36519</v>
      </c>
      <c r="CN19" s="1">
        <v>8.0460060000000003E-4</v>
      </c>
      <c r="CO19">
        <v>0.54337729999999995</v>
      </c>
      <c r="CP19">
        <v>0.6841045</v>
      </c>
      <c r="CQ19">
        <v>12.78565</v>
      </c>
      <c r="CR19" s="1">
        <v>6.8304059999999998E-4</v>
      </c>
      <c r="CS19">
        <v>0.46124910000000002</v>
      </c>
      <c r="CT19">
        <v>0.68110289999999996</v>
      </c>
      <c r="CU19">
        <v>13.52191</v>
      </c>
      <c r="CV19" s="1">
        <v>5.9514059999999996E-4</v>
      </c>
      <c r="CW19">
        <v>0.40144940000000001</v>
      </c>
      <c r="CX19">
        <v>0.67828219999999995</v>
      </c>
      <c r="CY19">
        <v>13.2559</v>
      </c>
      <c r="CZ19" s="1">
        <v>5.0517149999999996E-4</v>
      </c>
      <c r="DA19">
        <v>0.3399201</v>
      </c>
      <c r="DB19">
        <v>0.67537849999999999</v>
      </c>
      <c r="DC19">
        <v>13.683339999999999</v>
      </c>
      <c r="DD19" s="1">
        <v>4.2360720000000001E-4</v>
      </c>
      <c r="DE19">
        <v>0.28429100000000002</v>
      </c>
      <c r="DF19">
        <v>0.67356839999999996</v>
      </c>
      <c r="DG19">
        <v>13.85131</v>
      </c>
      <c r="DH19" s="1">
        <v>3.6045180000000002E-4</v>
      </c>
      <c r="DI19">
        <v>0.2419288</v>
      </c>
      <c r="DJ19">
        <v>0.67164230000000003</v>
      </c>
      <c r="DK19">
        <v>13.2881</v>
      </c>
      <c r="DL19" s="1">
        <v>3.0532390000000001E-4</v>
      </c>
      <c r="DM19">
        <v>0.20510059999999999</v>
      </c>
      <c r="DN19">
        <v>0.66932950000000002</v>
      </c>
      <c r="DO19">
        <v>12.79926</v>
      </c>
      <c r="DP19" s="1">
        <v>2.6003050000000002E-4</v>
      </c>
      <c r="DQ19">
        <v>0.17467240000000001</v>
      </c>
      <c r="DR19">
        <v>0.66858359999999994</v>
      </c>
      <c r="DS19">
        <v>12.833539999999999</v>
      </c>
      <c r="DT19" s="1">
        <v>2.172334E-4</v>
      </c>
      <c r="DU19">
        <v>0.145284</v>
      </c>
      <c r="DV19">
        <v>0.67243529999999996</v>
      </c>
      <c r="DW19">
        <v>13.160080000000001</v>
      </c>
      <c r="DX19" s="1">
        <v>1.4875040000000001E-4</v>
      </c>
      <c r="DY19">
        <v>9.8365270000000005E-2</v>
      </c>
      <c r="DZ19">
        <v>0.67614010000000002</v>
      </c>
      <c r="EA19">
        <v>14.386699999999999</v>
      </c>
      <c r="EB19" s="1">
        <v>9.6131809999999994E-5</v>
      </c>
      <c r="EC19">
        <v>6.3086139999999999E-2</v>
      </c>
      <c r="ED19">
        <v>0.67832020000000004</v>
      </c>
      <c r="EE19">
        <v>15.01483</v>
      </c>
      <c r="EF19" s="1">
        <v>6.6459429999999998E-5</v>
      </c>
      <c r="EG19">
        <v>4.3476720000000003E-2</v>
      </c>
      <c r="EH19">
        <v>0.67952690000000004</v>
      </c>
      <c r="EI19">
        <v>15.072609999999999</v>
      </c>
      <c r="EJ19" s="1">
        <v>5.1598860000000002E-5</v>
      </c>
      <c r="EK19">
        <v>3.367299E-2</v>
      </c>
      <c r="EL19">
        <v>0.68008109999999999</v>
      </c>
      <c r="EM19">
        <v>14.78356</v>
      </c>
      <c r="EN19" s="1">
        <v>4.3250229999999997E-5</v>
      </c>
      <c r="EO19">
        <v>2.8157310000000001E-2</v>
      </c>
      <c r="EP19">
        <v>0.68031629999999998</v>
      </c>
      <c r="EQ19">
        <v>13.65184</v>
      </c>
      <c r="ER19" s="1">
        <v>3.8098149999999997E-5</v>
      </c>
      <c r="ES19" s="1">
        <v>2.474815E-2</v>
      </c>
      <c r="ET19">
        <v>0.68036189999999996</v>
      </c>
      <c r="EU19">
        <v>12.72058</v>
      </c>
      <c r="EV19" s="1">
        <v>3.4498949999999999E-5</v>
      </c>
      <c r="EW19" s="1">
        <v>2.234616E-2</v>
      </c>
      <c r="EX19">
        <v>0.68047599999999997</v>
      </c>
      <c r="EY19">
        <v>12.738630000000001</v>
      </c>
      <c r="EZ19" s="1">
        <v>3.1393010000000003E-5</v>
      </c>
      <c r="FA19" s="1">
        <v>2.0258539999999998E-2</v>
      </c>
      <c r="FB19">
        <v>0.68087730000000002</v>
      </c>
      <c r="FC19">
        <v>12.9261</v>
      </c>
      <c r="FD19" s="1">
        <v>2.721191E-5</v>
      </c>
      <c r="FE19" s="1">
        <v>1.7481239999999999E-2</v>
      </c>
      <c r="FF19">
        <v>0.68121620000000005</v>
      </c>
      <c r="FG19">
        <v>13.74146</v>
      </c>
      <c r="FH19" s="1">
        <v>2.39195E-5</v>
      </c>
      <c r="FI19" s="1">
        <v>1.532207E-2</v>
      </c>
      <c r="FJ19">
        <v>0.68139269999999996</v>
      </c>
      <c r="FK19">
        <v>14.050610000000001</v>
      </c>
      <c r="FL19" s="1">
        <v>2.1681910000000001E-5</v>
      </c>
      <c r="FM19" s="1">
        <v>1.384882E-2</v>
      </c>
      <c r="FN19">
        <v>0.68147809999999998</v>
      </c>
      <c r="FO19">
        <v>13.77192</v>
      </c>
      <c r="FP19" s="1">
        <v>2.007974E-5</v>
      </c>
      <c r="FQ19">
        <v>1.278817E-2</v>
      </c>
      <c r="FR19">
        <v>0.68153300000000006</v>
      </c>
      <c r="FS19">
        <v>13.532400000000001</v>
      </c>
      <c r="FT19" s="1">
        <v>1.890384E-5</v>
      </c>
      <c r="FU19" s="1">
        <v>1.200097E-2</v>
      </c>
      <c r="FV19">
        <v>0.68156130000000004</v>
      </c>
      <c r="FW19">
        <v>12.95421</v>
      </c>
      <c r="FX19" s="1">
        <v>1.7859669999999999E-5</v>
      </c>
      <c r="FY19" s="1">
        <v>1.129987E-2</v>
      </c>
      <c r="FZ19">
        <v>0.68156130000000004</v>
      </c>
      <c r="GA19">
        <v>12.64353</v>
      </c>
      <c r="GB19" s="1">
        <v>1.6965380000000001E-5</v>
      </c>
      <c r="GC19">
        <v>1.0699119999999999E-2</v>
      </c>
      <c r="GD19">
        <v>0.68153140000000001</v>
      </c>
      <c r="GE19">
        <v>12.592309999999999</v>
      </c>
      <c r="GF19" s="1">
        <v>1.6289919999999999E-5</v>
      </c>
      <c r="GG19">
        <v>1.0245550000000001E-2</v>
      </c>
      <c r="GH19">
        <v>0.68125829999999998</v>
      </c>
      <c r="GI19">
        <v>12.894909999999999</v>
      </c>
      <c r="GJ19" s="1">
        <v>1.613644E-5</v>
      </c>
      <c r="GK19" s="1">
        <v>1.0118769999999999E-2</v>
      </c>
      <c r="GL19">
        <v>0.68107439999999997</v>
      </c>
      <c r="GM19">
        <v>13.850429999999999</v>
      </c>
      <c r="GN19" s="1">
        <v>1.5934650000000002E-5</v>
      </c>
      <c r="GO19" s="1">
        <v>9.957067E-3</v>
      </c>
      <c r="GP19">
        <v>0.68091460000000004</v>
      </c>
      <c r="GQ19">
        <v>14.61074</v>
      </c>
      <c r="GR19" s="1">
        <v>1.5488589999999999E-5</v>
      </c>
      <c r="GS19" s="1">
        <v>9.6412470000000004E-3</v>
      </c>
      <c r="GT19">
        <v>0.68081159999999996</v>
      </c>
      <c r="GU19">
        <v>15.011699999999999</v>
      </c>
      <c r="GV19" s="1">
        <v>1.490151E-5</v>
      </c>
      <c r="GW19">
        <v>9.2420599999999999E-3</v>
      </c>
      <c r="GX19">
        <v>0.68069069999999998</v>
      </c>
      <c r="GY19">
        <v>15.00911</v>
      </c>
      <c r="GZ19" s="1">
        <v>1.428525E-5</v>
      </c>
      <c r="HA19" s="1">
        <v>8.8323729999999993E-3</v>
      </c>
      <c r="HB19">
        <v>0.68063700000000005</v>
      </c>
      <c r="HC19">
        <v>14.20149</v>
      </c>
      <c r="HD19" s="1">
        <v>1.36368E-5</v>
      </c>
      <c r="HE19" s="1">
        <v>8.4084239999999994E-3</v>
      </c>
      <c r="HF19">
        <v>0.68056229999999995</v>
      </c>
      <c r="HG19">
        <v>12.806660000000001</v>
      </c>
      <c r="HH19" s="1">
        <v>1.303423E-5</v>
      </c>
      <c r="HI19" s="1">
        <v>8.0156459999999995E-3</v>
      </c>
      <c r="HJ19">
        <v>0.68051550000000005</v>
      </c>
      <c r="HK19">
        <v>12.426500000000001</v>
      </c>
      <c r="HL19" s="1">
        <v>1.242349E-5</v>
      </c>
      <c r="HM19">
        <v>7.6220790000000004E-3</v>
      </c>
      <c r="HN19">
        <v>0.68039530000000004</v>
      </c>
      <c r="HO19">
        <v>12.57198</v>
      </c>
      <c r="HP19" s="1">
        <v>1.186995E-5</v>
      </c>
      <c r="HQ19" s="1">
        <v>7.2696389999999996E-3</v>
      </c>
      <c r="HR19">
        <v>0.68034539999999999</v>
      </c>
      <c r="HS19">
        <v>13.278420000000001</v>
      </c>
      <c r="HT19" s="1">
        <v>1.132581E-5</v>
      </c>
      <c r="HU19" s="1">
        <v>6.9241169999999996E-3</v>
      </c>
      <c r="HV19">
        <v>0.68027020000000005</v>
      </c>
      <c r="HW19">
        <v>14.09032</v>
      </c>
      <c r="HX19" s="1">
        <v>1.0813989999999999E-5</v>
      </c>
      <c r="HY19" s="1">
        <v>6.6018240000000001E-3</v>
      </c>
      <c r="HZ19">
        <v>0.68021030000000005</v>
      </c>
      <c r="IA19">
        <v>14.755319999999999</v>
      </c>
      <c r="IB19" s="1">
        <v>1.035147E-5</v>
      </c>
      <c r="IC19" s="1">
        <v>6.3125519999999999E-3</v>
      </c>
      <c r="ID19">
        <v>0.68016639999999995</v>
      </c>
      <c r="IE19">
        <v>14.845230000000001</v>
      </c>
      <c r="IF19" s="1">
        <v>9.8927669999999993E-6</v>
      </c>
      <c r="IG19" s="1">
        <v>6.0273770000000004E-3</v>
      </c>
      <c r="IH19">
        <v>0.68007139999999999</v>
      </c>
      <c r="II19">
        <v>14.0406</v>
      </c>
      <c r="IJ19" s="1">
        <v>9.4484310000000007E-6</v>
      </c>
      <c r="IK19" s="1">
        <v>5.7533310000000004E-3</v>
      </c>
      <c r="IL19">
        <v>0.67999209999999999</v>
      </c>
      <c r="IM19">
        <v>12.80856</v>
      </c>
      <c r="IN19" s="1">
        <v>9.0337059999999993E-6</v>
      </c>
      <c r="IO19" s="1">
        <v>5.4963829999999997E-3</v>
      </c>
      <c r="IP19">
        <v>0.68001480000000003</v>
      </c>
      <c r="IQ19">
        <v>12.494579999999999</v>
      </c>
      <c r="IR19" s="1">
        <v>8.5774170000000001E-6</v>
      </c>
      <c r="IS19" s="1">
        <v>5.213718E-3</v>
      </c>
      <c r="IT19">
        <v>0.68020139999999996</v>
      </c>
      <c r="IU19">
        <v>12.79851</v>
      </c>
      <c r="IV19" s="1">
        <v>7.8826820000000007E-6</v>
      </c>
      <c r="IW19" s="1">
        <v>4.7855409999999999E-3</v>
      </c>
      <c r="IX19">
        <v>0.68033949999999999</v>
      </c>
      <c r="IY19">
        <v>14.129849999999999</v>
      </c>
      <c r="IZ19" s="1">
        <v>7.3065570000000004E-6</v>
      </c>
      <c r="JA19" s="1">
        <v>4.4354290000000003E-3</v>
      </c>
      <c r="JB19">
        <v>0.68042159999999996</v>
      </c>
      <c r="JC19">
        <v>14.975759999999999</v>
      </c>
      <c r="JD19" s="1">
        <v>6.8732109999999998E-6</v>
      </c>
      <c r="JE19">
        <v>4.1715650000000003E-3</v>
      </c>
      <c r="JF19">
        <v>0.68044979999999999</v>
      </c>
      <c r="JG19">
        <v>15.122590000000001</v>
      </c>
      <c r="JH19" s="1">
        <v>6.5362369999999997E-6</v>
      </c>
      <c r="JI19" s="1">
        <v>3.9668070000000001E-3</v>
      </c>
      <c r="JJ19">
        <v>0.68047150000000001</v>
      </c>
      <c r="JK19">
        <v>14.45</v>
      </c>
      <c r="JL19" s="1">
        <v>6.2429699999999998E-6</v>
      </c>
      <c r="JM19" s="1">
        <v>3.7882660000000002E-3</v>
      </c>
      <c r="JN19">
        <v>0.68051240000000002</v>
      </c>
      <c r="JO19">
        <v>13.624499999999999</v>
      </c>
      <c r="JP19" s="1">
        <v>5.99157E-6</v>
      </c>
      <c r="JQ19" s="1">
        <v>3.6352450000000001E-3</v>
      </c>
      <c r="JR19">
        <v>0.68051329999999999</v>
      </c>
      <c r="JS19">
        <v>12.92887</v>
      </c>
      <c r="JT19" s="1">
        <v>5.7579560000000002E-6</v>
      </c>
      <c r="JU19" s="1">
        <v>3.4927169999999998E-3</v>
      </c>
      <c r="JV19">
        <v>0.68051189999999995</v>
      </c>
      <c r="JW19">
        <v>12.797370000000001</v>
      </c>
      <c r="JX19" s="1">
        <v>5.5376979999999999E-6</v>
      </c>
      <c r="JY19" s="1">
        <v>3.3583580000000001E-3</v>
      </c>
      <c r="JZ19">
        <v>0.68050869999999997</v>
      </c>
      <c r="KA19">
        <v>13.00597</v>
      </c>
      <c r="KB19" s="1">
        <v>5.3268679999999997E-6</v>
      </c>
      <c r="KC19" s="1">
        <v>3.2298600000000002E-3</v>
      </c>
      <c r="KD19">
        <v>0.68051410000000001</v>
      </c>
      <c r="KE19">
        <v>14.09694</v>
      </c>
      <c r="KF19" s="1">
        <v>5.1302350000000004E-6</v>
      </c>
      <c r="KG19" s="1">
        <v>3.1103369999999999E-3</v>
      </c>
      <c r="KH19">
        <v>0.68051530000000005</v>
      </c>
      <c r="KI19">
        <v>14.685510000000001</v>
      </c>
      <c r="KJ19" s="1">
        <v>4.9367959999999998E-6</v>
      </c>
      <c r="KK19">
        <v>2.9920329999999998E-3</v>
      </c>
      <c r="KL19">
        <v>0.68051269999999997</v>
      </c>
      <c r="KM19">
        <v>14.841279999999999</v>
      </c>
      <c r="KN19" s="1">
        <v>4.7629870000000002E-6</v>
      </c>
      <c r="KO19" s="1">
        <v>2.8866360000000001E-3</v>
      </c>
      <c r="KP19">
        <v>0.68052279999999998</v>
      </c>
      <c r="KQ19">
        <v>14.702579999999999</v>
      </c>
      <c r="KR19" s="1">
        <v>4.5853960000000001E-6</v>
      </c>
      <c r="KS19" s="1">
        <v>2.7782950000000001E-3</v>
      </c>
      <c r="KT19">
        <v>0.68050250000000001</v>
      </c>
      <c r="KU19">
        <v>13.822509999999999</v>
      </c>
      <c r="KV19" s="1">
        <v>4.4267770000000001E-6</v>
      </c>
      <c r="KW19" s="1">
        <v>2.6818530000000001E-3</v>
      </c>
      <c r="KX19">
        <v>0.68050679999999997</v>
      </c>
      <c r="KY19">
        <v>12.96837</v>
      </c>
      <c r="KZ19" s="1">
        <v>4.2670599999999999E-6</v>
      </c>
      <c r="LA19" s="1">
        <v>2.584257E-3</v>
      </c>
      <c r="LB19">
        <v>0.68051240000000002</v>
      </c>
      <c r="LC19">
        <v>12.83765</v>
      </c>
      <c r="LD19" s="1">
        <v>4.1126140000000002E-6</v>
      </c>
      <c r="LE19" s="1">
        <v>2.4903E-3</v>
      </c>
      <c r="LF19">
        <v>0.68051519999999999</v>
      </c>
      <c r="LG19">
        <v>13.08764</v>
      </c>
      <c r="LH19" s="1">
        <v>3.9726239999999997E-6</v>
      </c>
      <c r="LI19">
        <v>2.4051150000000002E-3</v>
      </c>
      <c r="LJ19">
        <v>0.68051399999999995</v>
      </c>
      <c r="LK19">
        <v>14.1876</v>
      </c>
      <c r="LL19" s="1">
        <v>3.8381749999999999E-6</v>
      </c>
      <c r="LM19" s="1">
        <v>2.3230820000000002E-3</v>
      </c>
      <c r="LN19">
        <v>0.68051919999999999</v>
      </c>
      <c r="LO19">
        <v>15.09408</v>
      </c>
      <c r="LP19" s="1">
        <v>3.6969149999999999E-6</v>
      </c>
      <c r="LQ19" s="1">
        <v>2.2374109999999999E-3</v>
      </c>
      <c r="LR19">
        <v>0.68051669999999997</v>
      </c>
      <c r="LS19">
        <v>15.477259999999999</v>
      </c>
      <c r="LT19" s="1">
        <v>3.5744820000000002E-6</v>
      </c>
      <c r="LU19" s="1">
        <v>2.1625839999999999E-3</v>
      </c>
      <c r="LV19">
        <v>0.6805099</v>
      </c>
      <c r="LW19">
        <v>15.18539</v>
      </c>
      <c r="LX19" s="1">
        <v>3.451359E-6</v>
      </c>
      <c r="LY19" s="1">
        <v>2.0878210000000001E-3</v>
      </c>
      <c r="LZ19">
        <v>0.68049999999999999</v>
      </c>
      <c r="MA19">
        <v>14.03435</v>
      </c>
      <c r="MB19" s="1">
        <v>3.329139E-6</v>
      </c>
      <c r="MC19" s="1">
        <v>2.0162499999999998E-3</v>
      </c>
      <c r="MD19">
        <v>0.68051530000000005</v>
      </c>
      <c r="ME19">
        <v>12.886480000000001</v>
      </c>
      <c r="MF19" s="1">
        <v>3.2051890000000002E-6</v>
      </c>
      <c r="MG19" s="1">
        <v>1.9475110000000001E-3</v>
      </c>
      <c r="MH19">
        <v>0.68051649999999997</v>
      </c>
      <c r="MI19">
        <v>12.658440000000001</v>
      </c>
      <c r="MJ19" s="1">
        <v>3.0959220000000001E-6</v>
      </c>
      <c r="MK19" s="1">
        <v>1.8872579999999999E-3</v>
      </c>
      <c r="ML19">
        <v>0.68052630000000003</v>
      </c>
      <c r="MM19">
        <v>12.812760000000001</v>
      </c>
      <c r="MN19" s="1">
        <v>2.972219E-6</v>
      </c>
      <c r="MO19">
        <v>1.817005E-3</v>
      </c>
      <c r="MP19">
        <v>0.68051499999999998</v>
      </c>
      <c r="MQ19">
        <v>13.951779999999999</v>
      </c>
      <c r="MR19" s="1">
        <v>2.8647860000000001E-6</v>
      </c>
      <c r="MS19" s="1">
        <v>1.756386E-3</v>
      </c>
      <c r="MT19">
        <v>0.68050679999999997</v>
      </c>
      <c r="MU19">
        <v>14.38885</v>
      </c>
      <c r="MV19" s="1">
        <v>2.7638600000000001E-6</v>
      </c>
      <c r="MW19" s="1">
        <v>1.6992000000000001E-3</v>
      </c>
      <c r="MX19">
        <v>0.68051399999999995</v>
      </c>
      <c r="MY19">
        <v>13.9732</v>
      </c>
      <c r="MZ19" s="1">
        <v>2.6689049999999999E-6</v>
      </c>
      <c r="NA19" s="1">
        <v>1.6451899999999999E-3</v>
      </c>
      <c r="NB19">
        <v>0.6805156</v>
      </c>
      <c r="NC19">
        <v>13.637029999999999</v>
      </c>
      <c r="ND19" s="1">
        <v>2.5761429999999999E-6</v>
      </c>
      <c r="NE19">
        <v>1.591784E-3</v>
      </c>
      <c r="NF19">
        <v>0.68051759999999994</v>
      </c>
      <c r="NG19">
        <v>13.421379999999999</v>
      </c>
      <c r="NH19" s="1">
        <v>2.4817279999999998E-6</v>
      </c>
      <c r="NI19" s="1">
        <v>1.537131E-3</v>
      </c>
      <c r="NJ19">
        <v>0.68051059999999997</v>
      </c>
      <c r="NK19">
        <v>13.06282</v>
      </c>
      <c r="NL19" s="1">
        <v>2.397281E-6</v>
      </c>
      <c r="NM19" s="1">
        <v>1.488212E-3</v>
      </c>
      <c r="NN19">
        <v>0.68037579999999998</v>
      </c>
      <c r="NO19">
        <v>12.929819999999999</v>
      </c>
      <c r="NP19" s="1">
        <v>2.3472300000000001E-6</v>
      </c>
      <c r="NQ19" s="1">
        <v>1.4617790000000001E-3</v>
      </c>
      <c r="NR19">
        <v>0.67987710000000001</v>
      </c>
      <c r="NS19">
        <v>13.14456</v>
      </c>
      <c r="NT19" s="1">
        <v>2.4351799999999999E-6</v>
      </c>
      <c r="NU19" s="1">
        <v>1.5220450000000001E-3</v>
      </c>
      <c r="NV19">
        <v>0.67947040000000003</v>
      </c>
      <c r="NW19">
        <v>14.311859999999999</v>
      </c>
      <c r="NX19" s="1">
        <v>2.5125530000000001E-6</v>
      </c>
      <c r="NY19" s="1">
        <v>1.5730690000000001E-3</v>
      </c>
      <c r="NZ19">
        <v>0.67910269999999995</v>
      </c>
      <c r="OA19">
        <v>15.427619999999999</v>
      </c>
      <c r="OB19" s="1">
        <v>2.5151310000000001E-6</v>
      </c>
      <c r="OC19" s="1">
        <v>1.577143E-3</v>
      </c>
      <c r="OD19">
        <v>0.67886789999999997</v>
      </c>
      <c r="OE19">
        <v>15.759639999999999</v>
      </c>
      <c r="OF19" s="1">
        <v>2.4665680000000002E-6</v>
      </c>
      <c r="OG19" s="1">
        <v>1.549363E-3</v>
      </c>
      <c r="OH19">
        <v>0.67866360000000003</v>
      </c>
      <c r="OI19">
        <v>15.45668</v>
      </c>
      <c r="OJ19" s="1">
        <v>2.39517E-6</v>
      </c>
      <c r="OK19" s="1">
        <v>1.5068900000000001E-3</v>
      </c>
    </row>
    <row r="20" spans="1:401" x14ac:dyDescent="0.35">
      <c r="A20">
        <v>23</v>
      </c>
      <c r="B20" t="s">
        <v>4</v>
      </c>
      <c r="C20" t="s">
        <v>24</v>
      </c>
      <c r="D20" t="s">
        <v>25</v>
      </c>
      <c r="E20">
        <v>706.07839999999999</v>
      </c>
      <c r="F20">
        <v>0.82023049999999997</v>
      </c>
      <c r="G20">
        <v>16.35211</v>
      </c>
      <c r="H20">
        <v>0.30613249999999997</v>
      </c>
      <c r="I20">
        <v>117.9734</v>
      </c>
      <c r="J20">
        <v>0.82067760000000001</v>
      </c>
      <c r="K20">
        <v>16.13513</v>
      </c>
      <c r="L20" s="1">
        <v>8.9285649999999994E-2</v>
      </c>
      <c r="M20">
        <v>24.09216</v>
      </c>
      <c r="N20">
        <v>0.82112739999999995</v>
      </c>
      <c r="O20">
        <v>16.106259999999999</v>
      </c>
      <c r="P20" s="1">
        <v>8.0243869999999995E-2</v>
      </c>
      <c r="Q20">
        <v>21.858789999999999</v>
      </c>
      <c r="R20">
        <v>0.8216175</v>
      </c>
      <c r="S20">
        <v>15.744870000000001</v>
      </c>
      <c r="T20" s="1">
        <v>7.1985950000000007E-2</v>
      </c>
      <c r="U20">
        <v>19.607479999999999</v>
      </c>
      <c r="V20">
        <v>0.82212479999999999</v>
      </c>
      <c r="W20">
        <v>15.086080000000001</v>
      </c>
      <c r="X20" s="1">
        <v>6.5022919999999998E-2</v>
      </c>
      <c r="Y20">
        <v>17.700839999999999</v>
      </c>
      <c r="Z20">
        <v>0.82207240000000004</v>
      </c>
      <c r="AA20">
        <v>14.999560000000001</v>
      </c>
      <c r="AB20" s="1">
        <v>6.9616380000000005E-2</v>
      </c>
      <c r="AC20">
        <v>18.484929999999999</v>
      </c>
      <c r="AD20">
        <v>0.82065889999999997</v>
      </c>
      <c r="AE20">
        <v>14.85596</v>
      </c>
      <c r="AF20">
        <v>8.1110310000000005E-2</v>
      </c>
      <c r="AG20">
        <v>21.50337</v>
      </c>
      <c r="AH20">
        <v>0.81789509999999999</v>
      </c>
      <c r="AI20">
        <v>15.18383</v>
      </c>
      <c r="AJ20" s="1">
        <v>8.0468040000000005E-2</v>
      </c>
      <c r="AK20">
        <v>21.480920000000001</v>
      </c>
      <c r="AL20">
        <v>0.81524779999999997</v>
      </c>
      <c r="AM20">
        <v>15.402710000000001</v>
      </c>
      <c r="AN20" s="1">
        <v>7.4277930000000006E-2</v>
      </c>
      <c r="AO20">
        <v>19.784020000000002</v>
      </c>
      <c r="AP20">
        <v>0.81265370000000003</v>
      </c>
      <c r="AQ20">
        <v>15.275980000000001</v>
      </c>
      <c r="AR20" s="1">
        <v>6.6191239999999998E-2</v>
      </c>
      <c r="AS20">
        <v>17.627659999999999</v>
      </c>
      <c r="AT20">
        <v>0.81004319999999996</v>
      </c>
      <c r="AU20">
        <v>14.88687</v>
      </c>
      <c r="AV20" s="1">
        <v>5.7940419999999999E-2</v>
      </c>
      <c r="AW20">
        <v>15.43093</v>
      </c>
      <c r="AX20">
        <v>0.80733670000000002</v>
      </c>
      <c r="AY20">
        <v>14.12133</v>
      </c>
      <c r="AZ20">
        <v>5.0616210000000002E-2</v>
      </c>
      <c r="BA20">
        <v>13.48366</v>
      </c>
      <c r="BB20">
        <v>0.80456320000000003</v>
      </c>
      <c r="BC20">
        <v>13.507619999999999</v>
      </c>
      <c r="BD20">
        <v>4.3918060000000002E-2</v>
      </c>
      <c r="BE20">
        <v>11.70412</v>
      </c>
      <c r="BF20">
        <v>0.80171309999999996</v>
      </c>
      <c r="BG20">
        <v>12.98082</v>
      </c>
      <c r="BH20" s="1">
        <v>3.7875619999999999E-2</v>
      </c>
      <c r="BI20">
        <v>10.100759999999999</v>
      </c>
      <c r="BJ20">
        <v>0.798848</v>
      </c>
      <c r="BK20">
        <v>12.98786</v>
      </c>
      <c r="BL20" s="1">
        <v>3.2833130000000002E-2</v>
      </c>
      <c r="BM20">
        <v>8.7587220000000006</v>
      </c>
      <c r="BN20">
        <v>0.79626249999999998</v>
      </c>
      <c r="BO20">
        <v>13.9116</v>
      </c>
      <c r="BP20" s="1">
        <v>2.8854930000000001E-2</v>
      </c>
      <c r="BQ20">
        <v>7.7166439999999996</v>
      </c>
      <c r="BR20">
        <v>0.79401949999999999</v>
      </c>
      <c r="BS20">
        <v>14.129350000000001</v>
      </c>
      <c r="BT20">
        <v>2.4756299999999998E-2</v>
      </c>
      <c r="BU20">
        <v>6.6549259999999997</v>
      </c>
      <c r="BV20">
        <v>0.79187569999999996</v>
      </c>
      <c r="BW20">
        <v>14.05278</v>
      </c>
      <c r="BX20" s="1">
        <v>2.1389990000000001E-2</v>
      </c>
      <c r="BY20">
        <v>5.7740270000000002</v>
      </c>
      <c r="BZ20">
        <v>0.78966950000000002</v>
      </c>
      <c r="CA20">
        <v>13.90794</v>
      </c>
      <c r="CB20" s="1">
        <v>1.8292610000000001E-2</v>
      </c>
      <c r="CC20">
        <v>4.9643030000000001</v>
      </c>
      <c r="CD20">
        <v>0.787277</v>
      </c>
      <c r="CE20">
        <v>13.546860000000001</v>
      </c>
      <c r="CF20" s="1">
        <v>1.583174E-2</v>
      </c>
      <c r="CG20">
        <v>4.3181079999999996</v>
      </c>
      <c r="CH20">
        <v>0.78477549999999996</v>
      </c>
      <c r="CI20">
        <v>12.843109999999999</v>
      </c>
      <c r="CJ20" s="1">
        <v>1.3560310000000001E-2</v>
      </c>
      <c r="CK20">
        <v>3.7190590000000001</v>
      </c>
      <c r="CL20">
        <v>0.78230080000000002</v>
      </c>
      <c r="CM20">
        <v>12.69469</v>
      </c>
      <c r="CN20" s="1">
        <v>1.151946E-2</v>
      </c>
      <c r="CO20">
        <v>3.1791119999999999</v>
      </c>
      <c r="CP20">
        <v>0.77987740000000005</v>
      </c>
      <c r="CQ20">
        <v>13.10567</v>
      </c>
      <c r="CR20" s="1">
        <v>9.6764069999999997E-3</v>
      </c>
      <c r="CS20">
        <v>2.6855829999999998</v>
      </c>
      <c r="CT20">
        <v>0.77479920000000002</v>
      </c>
      <c r="CU20">
        <v>13.899850000000001</v>
      </c>
      <c r="CV20" s="1">
        <v>8.3923820000000003E-3</v>
      </c>
      <c r="CW20">
        <v>2.3420369999999999</v>
      </c>
      <c r="CX20">
        <v>0.77002890000000002</v>
      </c>
      <c r="CY20">
        <v>13.696820000000001</v>
      </c>
      <c r="CZ20" s="1">
        <v>7.1795909999999999E-3</v>
      </c>
      <c r="DA20">
        <v>2.014103</v>
      </c>
      <c r="DB20">
        <v>0.76531159999999998</v>
      </c>
      <c r="DC20">
        <v>14.10219</v>
      </c>
      <c r="DD20" s="1">
        <v>6.1122950000000002E-3</v>
      </c>
      <c r="DE20">
        <v>1.7237480000000001</v>
      </c>
      <c r="DF20">
        <v>0.76053269999999995</v>
      </c>
      <c r="DG20">
        <v>14.32671</v>
      </c>
      <c r="DH20" s="1">
        <v>5.1351369999999997E-3</v>
      </c>
      <c r="DI20">
        <v>1.4554659999999999</v>
      </c>
      <c r="DJ20">
        <v>0.75546139999999995</v>
      </c>
      <c r="DK20">
        <v>13.78945</v>
      </c>
      <c r="DL20" s="1">
        <v>4.3072700000000002E-3</v>
      </c>
      <c r="DM20">
        <v>1.2283550000000001</v>
      </c>
      <c r="DN20">
        <v>0.75003770000000003</v>
      </c>
      <c r="DO20">
        <v>13.26619</v>
      </c>
      <c r="DP20" s="1">
        <v>3.6098620000000001E-3</v>
      </c>
      <c r="DQ20">
        <v>1.035231</v>
      </c>
      <c r="DR20">
        <v>0.74542889999999995</v>
      </c>
      <c r="DS20">
        <v>13.257210000000001</v>
      </c>
      <c r="DT20" s="1">
        <v>2.8466070000000001E-3</v>
      </c>
      <c r="DU20">
        <v>0.82623990000000003</v>
      </c>
      <c r="DV20">
        <v>0.74408859999999999</v>
      </c>
      <c r="DW20">
        <v>13.48631</v>
      </c>
      <c r="DX20" s="1">
        <v>1.907621E-3</v>
      </c>
      <c r="DY20">
        <v>0.56205269999999996</v>
      </c>
      <c r="DZ20">
        <v>0.74386269999999999</v>
      </c>
      <c r="EA20">
        <v>14.658609999999999</v>
      </c>
      <c r="EB20">
        <v>1.232952E-3</v>
      </c>
      <c r="EC20">
        <v>0.36669200000000002</v>
      </c>
      <c r="ED20">
        <v>0.74380000000000002</v>
      </c>
      <c r="EE20">
        <v>15.355980000000001</v>
      </c>
      <c r="EF20" s="1">
        <v>8.6724040000000005E-4</v>
      </c>
      <c r="EG20">
        <v>0.25818869999999999</v>
      </c>
      <c r="EH20">
        <v>0.7437066</v>
      </c>
      <c r="EI20">
        <v>15.43389</v>
      </c>
      <c r="EJ20" s="1">
        <v>6.7971160000000004E-4</v>
      </c>
      <c r="EK20">
        <v>0.20285420000000001</v>
      </c>
      <c r="EL20">
        <v>0.74342909999999995</v>
      </c>
      <c r="EM20">
        <v>15.14681</v>
      </c>
      <c r="EN20" s="1">
        <v>5.7316229999999999E-4</v>
      </c>
      <c r="EO20">
        <v>0.17107069999999999</v>
      </c>
      <c r="EP20">
        <v>0.74305399999999999</v>
      </c>
      <c r="EQ20">
        <v>14.001760000000001</v>
      </c>
      <c r="ER20" s="1">
        <v>5.0727179999999995E-4</v>
      </c>
      <c r="ES20">
        <v>0.15120839999999999</v>
      </c>
      <c r="ET20">
        <v>0.74267399999999995</v>
      </c>
      <c r="EU20">
        <v>12.95829</v>
      </c>
      <c r="EV20" s="1">
        <v>4.597111E-4</v>
      </c>
      <c r="EW20">
        <v>0.13683629999999999</v>
      </c>
      <c r="EX20">
        <v>0.74230839999999998</v>
      </c>
      <c r="EY20">
        <v>12.897130000000001</v>
      </c>
      <c r="EZ20" s="1">
        <v>4.1612300000000001E-4</v>
      </c>
      <c r="FA20">
        <v>0.1238559</v>
      </c>
      <c r="FB20">
        <v>0.74221979999999999</v>
      </c>
      <c r="FC20">
        <v>13.07915</v>
      </c>
      <c r="FD20" s="1">
        <v>3.5913669999999999E-4</v>
      </c>
      <c r="FE20">
        <v>0.10681400000000001</v>
      </c>
      <c r="FF20">
        <v>0.74224480000000004</v>
      </c>
      <c r="FG20">
        <v>13.89438</v>
      </c>
      <c r="FH20" s="1">
        <v>3.167016E-4</v>
      </c>
      <c r="FI20">
        <v>9.4028319999999999E-2</v>
      </c>
      <c r="FJ20">
        <v>0.74230660000000004</v>
      </c>
      <c r="FK20">
        <v>14.29457</v>
      </c>
      <c r="FL20" s="1">
        <v>2.8793500000000001E-4</v>
      </c>
      <c r="FM20">
        <v>8.5274470000000005E-2</v>
      </c>
      <c r="FN20">
        <v>0.74231990000000003</v>
      </c>
      <c r="FO20">
        <v>14.006970000000001</v>
      </c>
      <c r="FP20" s="1">
        <v>2.674927E-4</v>
      </c>
      <c r="FQ20">
        <v>7.8944260000000002E-2</v>
      </c>
      <c r="FR20">
        <v>0.74234750000000005</v>
      </c>
      <c r="FS20">
        <v>13.75587</v>
      </c>
      <c r="FT20" s="1">
        <v>2.5219190000000001E-4</v>
      </c>
      <c r="FU20">
        <v>7.4172450000000001E-2</v>
      </c>
      <c r="FV20">
        <v>0.74234009999999995</v>
      </c>
      <c r="FW20">
        <v>13.16058</v>
      </c>
      <c r="FX20" s="1">
        <v>2.380956E-4</v>
      </c>
      <c r="FY20">
        <v>6.9829050000000004E-2</v>
      </c>
      <c r="FZ20">
        <v>0.74235969999999996</v>
      </c>
      <c r="GA20">
        <v>12.79959</v>
      </c>
      <c r="GB20">
        <v>2.2641870000000001E-4</v>
      </c>
      <c r="GC20">
        <v>6.6162689999999996E-2</v>
      </c>
      <c r="GD20">
        <v>0.74230280000000004</v>
      </c>
      <c r="GE20">
        <v>12.7189</v>
      </c>
      <c r="GF20" s="1">
        <v>2.1842509999999999E-4</v>
      </c>
      <c r="GG20">
        <v>6.3513169999999994E-2</v>
      </c>
      <c r="GH20">
        <v>0.74212270000000002</v>
      </c>
      <c r="GI20">
        <v>13.008570000000001</v>
      </c>
      <c r="GJ20" s="1">
        <v>2.1714480000000001E-4</v>
      </c>
      <c r="GK20">
        <v>6.2747899999999995E-2</v>
      </c>
      <c r="GL20">
        <v>0.74187479999999995</v>
      </c>
      <c r="GM20">
        <v>13.992660000000001</v>
      </c>
      <c r="GN20" s="1">
        <v>2.1375220000000001E-4</v>
      </c>
      <c r="GO20">
        <v>6.1627359999999999E-2</v>
      </c>
      <c r="GP20">
        <v>0.7416083</v>
      </c>
      <c r="GQ20">
        <v>14.84327</v>
      </c>
      <c r="GR20" s="1">
        <v>2.070799E-4</v>
      </c>
      <c r="GS20">
        <v>5.9542980000000002E-2</v>
      </c>
      <c r="GT20">
        <v>0.74138669999999995</v>
      </c>
      <c r="GU20">
        <v>15.303570000000001</v>
      </c>
      <c r="GV20" s="1">
        <v>1.990645E-4</v>
      </c>
      <c r="GW20">
        <v>5.7041870000000001E-2</v>
      </c>
      <c r="GX20">
        <v>0.74112029999999995</v>
      </c>
      <c r="GY20">
        <v>15.33381</v>
      </c>
      <c r="GZ20" s="1">
        <v>1.9061060000000001E-4</v>
      </c>
      <c r="HA20">
        <v>5.4481809999999999E-2</v>
      </c>
      <c r="HB20">
        <v>0.74087389999999997</v>
      </c>
      <c r="HC20">
        <v>14.54425</v>
      </c>
      <c r="HD20" s="1">
        <v>1.8227719999999999E-4</v>
      </c>
      <c r="HE20">
        <v>5.1911720000000001E-2</v>
      </c>
      <c r="HF20">
        <v>0.74063429999999997</v>
      </c>
      <c r="HG20">
        <v>13.072789999999999</v>
      </c>
      <c r="HH20" s="1">
        <v>1.739833E-4</v>
      </c>
      <c r="HI20">
        <v>4.9457349999999997E-2</v>
      </c>
      <c r="HJ20">
        <v>0.74039920000000004</v>
      </c>
      <c r="HK20">
        <v>12.56377</v>
      </c>
      <c r="HL20" s="1">
        <v>1.6564640000000001E-4</v>
      </c>
      <c r="HM20">
        <v>4.7010160000000002E-2</v>
      </c>
      <c r="HN20">
        <v>0.74015189999999997</v>
      </c>
      <c r="HO20">
        <v>12.681330000000001</v>
      </c>
      <c r="HP20" s="1">
        <v>1.5837450000000001E-4</v>
      </c>
      <c r="HQ20">
        <v>4.4858090000000003E-2</v>
      </c>
      <c r="HR20">
        <v>0.73991759999999995</v>
      </c>
      <c r="HS20">
        <v>13.39484</v>
      </c>
      <c r="HT20" s="1">
        <v>1.509433E-4</v>
      </c>
      <c r="HU20">
        <v>4.2712090000000001E-2</v>
      </c>
      <c r="HV20">
        <v>0.73969169999999995</v>
      </c>
      <c r="HW20">
        <v>14.265829999999999</v>
      </c>
      <c r="HX20" s="1">
        <v>1.4412539999999999E-4</v>
      </c>
      <c r="HY20">
        <v>4.0732039999999997E-2</v>
      </c>
      <c r="HZ20">
        <v>0.73943119999999996</v>
      </c>
      <c r="IA20">
        <v>14.98995</v>
      </c>
      <c r="IB20" s="1">
        <v>1.380234E-4</v>
      </c>
      <c r="IC20">
        <v>3.8962360000000001E-2</v>
      </c>
      <c r="ID20">
        <v>0.73920399999999997</v>
      </c>
      <c r="IE20">
        <v>15.135120000000001</v>
      </c>
      <c r="IF20" s="1">
        <v>1.3186839999999999E-4</v>
      </c>
      <c r="IG20">
        <v>3.7207160000000003E-2</v>
      </c>
      <c r="IH20">
        <v>0.73897310000000005</v>
      </c>
      <c r="II20">
        <v>14.357139999999999</v>
      </c>
      <c r="IJ20" s="1">
        <v>1.2620139999999999E-4</v>
      </c>
      <c r="IK20">
        <v>3.555531E-2</v>
      </c>
      <c r="IL20">
        <v>0.73873409999999995</v>
      </c>
      <c r="IM20">
        <v>13.05152</v>
      </c>
      <c r="IN20" s="1">
        <v>1.204231E-4</v>
      </c>
      <c r="IO20">
        <v>3.3939650000000002E-2</v>
      </c>
      <c r="IP20">
        <v>0.73852790000000001</v>
      </c>
      <c r="IQ20">
        <v>12.624689999999999</v>
      </c>
      <c r="IR20" s="1">
        <v>1.139645E-4</v>
      </c>
      <c r="IS20">
        <v>3.2145260000000002E-2</v>
      </c>
      <c r="IT20">
        <v>0.73845879999999997</v>
      </c>
      <c r="IU20">
        <v>12.89273</v>
      </c>
      <c r="IV20" s="1">
        <v>1.043261E-4</v>
      </c>
      <c r="IW20">
        <v>2.94664E-2</v>
      </c>
      <c r="IX20">
        <v>0.73848460000000005</v>
      </c>
      <c r="IY20">
        <v>14.243539999999999</v>
      </c>
      <c r="IZ20" s="1">
        <v>9.6962549999999995E-5</v>
      </c>
      <c r="JA20">
        <v>2.7384909999999998E-2</v>
      </c>
      <c r="JB20">
        <v>0.73849019999999999</v>
      </c>
      <c r="JC20">
        <v>15.21842</v>
      </c>
      <c r="JD20" s="1">
        <v>9.1294080000000003E-5</v>
      </c>
      <c r="JE20">
        <v>2.5789200000000002E-2</v>
      </c>
      <c r="JF20">
        <v>0.73852739999999995</v>
      </c>
      <c r="JG20">
        <v>15.426450000000001</v>
      </c>
      <c r="JH20" s="1">
        <v>8.688511E-5</v>
      </c>
      <c r="JI20">
        <v>2.454835E-2</v>
      </c>
      <c r="JJ20">
        <v>0.73851299999999998</v>
      </c>
      <c r="JK20">
        <v>14.76756</v>
      </c>
      <c r="JL20" s="1">
        <v>8.304769E-5</v>
      </c>
      <c r="JM20">
        <v>2.3453209999999999E-2</v>
      </c>
      <c r="JN20">
        <v>0.73854640000000005</v>
      </c>
      <c r="JO20">
        <v>13.88958</v>
      </c>
      <c r="JP20" s="1">
        <v>7.9812669999999994E-5</v>
      </c>
      <c r="JQ20">
        <v>2.2525960000000001E-2</v>
      </c>
      <c r="JR20">
        <v>0.73852660000000003</v>
      </c>
      <c r="JS20">
        <v>13.1234</v>
      </c>
      <c r="JT20" s="1">
        <v>7.6627959999999996E-5</v>
      </c>
      <c r="JU20">
        <v>2.1631899999999999E-2</v>
      </c>
      <c r="JV20">
        <v>0.73855539999999997</v>
      </c>
      <c r="JW20">
        <v>12.928890000000001</v>
      </c>
      <c r="JX20" s="1">
        <v>7.3735110000000006E-5</v>
      </c>
      <c r="JY20">
        <v>2.0806600000000001E-2</v>
      </c>
      <c r="JZ20">
        <v>0.73854850000000005</v>
      </c>
      <c r="KA20">
        <v>13.11661</v>
      </c>
      <c r="KB20" s="1">
        <v>7.0909049999999998E-5</v>
      </c>
      <c r="KC20">
        <v>2.000702E-2</v>
      </c>
      <c r="KD20">
        <v>0.73855470000000001</v>
      </c>
      <c r="KE20">
        <v>14.22373</v>
      </c>
      <c r="KF20" s="1">
        <v>6.8280390000000004E-5</v>
      </c>
      <c r="KG20">
        <v>1.9266740000000001E-2</v>
      </c>
      <c r="KH20">
        <v>0.73855110000000002</v>
      </c>
      <c r="KI20">
        <v>14.920159999999999</v>
      </c>
      <c r="KJ20" s="1">
        <v>6.5679310000000001E-5</v>
      </c>
      <c r="KK20">
        <v>1.8529469999999999E-2</v>
      </c>
      <c r="KL20">
        <v>0.73855789999999999</v>
      </c>
      <c r="KM20">
        <v>15.10859</v>
      </c>
      <c r="KN20" s="1">
        <v>6.3448079999999998E-5</v>
      </c>
      <c r="KO20">
        <v>1.7889800000000001E-2</v>
      </c>
      <c r="KP20">
        <v>0.73853360000000001</v>
      </c>
      <c r="KQ20">
        <v>14.99</v>
      </c>
      <c r="KR20" s="1">
        <v>6.1054220000000004E-5</v>
      </c>
      <c r="KS20">
        <v>1.7214549999999999E-2</v>
      </c>
      <c r="KT20">
        <v>0.73854880000000001</v>
      </c>
      <c r="KU20">
        <v>14.108470000000001</v>
      </c>
      <c r="KV20" s="1">
        <v>5.9027809999999998E-5</v>
      </c>
      <c r="KW20">
        <v>1.6628500000000001E-2</v>
      </c>
      <c r="KX20">
        <v>0.73855870000000001</v>
      </c>
      <c r="KY20">
        <v>13.172779999999999</v>
      </c>
      <c r="KZ20" s="1">
        <v>5.6814280000000001E-5</v>
      </c>
      <c r="LA20">
        <v>1.6012019999999998E-2</v>
      </c>
      <c r="LB20">
        <v>0.73852680000000004</v>
      </c>
      <c r="LC20">
        <v>12.96602</v>
      </c>
      <c r="LD20" s="1">
        <v>5.4768529999999998E-5</v>
      </c>
      <c r="LE20">
        <v>1.543016E-2</v>
      </c>
      <c r="LF20">
        <v>0.73852549999999995</v>
      </c>
      <c r="LG20">
        <v>13.194459999999999</v>
      </c>
      <c r="LH20" s="1">
        <v>5.2959900000000001E-5</v>
      </c>
      <c r="LI20">
        <v>1.491058E-2</v>
      </c>
      <c r="LJ20">
        <v>0.7385235</v>
      </c>
      <c r="LK20">
        <v>14.312620000000001</v>
      </c>
      <c r="LL20" s="1">
        <v>5.112825E-5</v>
      </c>
      <c r="LM20">
        <v>1.439579E-2</v>
      </c>
      <c r="LN20">
        <v>0.73852419999999996</v>
      </c>
      <c r="LO20">
        <v>15.321020000000001</v>
      </c>
      <c r="LP20" s="1">
        <v>4.9283919999999999E-5</v>
      </c>
      <c r="LQ20">
        <v>1.3871110000000001E-2</v>
      </c>
      <c r="LR20">
        <v>0.73851880000000003</v>
      </c>
      <c r="LS20">
        <v>15.7682</v>
      </c>
      <c r="LT20" s="1">
        <v>4.7588669999999998E-5</v>
      </c>
      <c r="LU20">
        <v>1.3396699999999999E-2</v>
      </c>
      <c r="LV20">
        <v>0.7385311</v>
      </c>
      <c r="LW20">
        <v>15.50939</v>
      </c>
      <c r="LX20" s="1">
        <v>4.601249E-5</v>
      </c>
      <c r="LY20">
        <v>1.294301E-2</v>
      </c>
      <c r="LZ20">
        <v>0.7385543</v>
      </c>
      <c r="MA20">
        <v>14.353020000000001</v>
      </c>
      <c r="MB20" s="1">
        <v>4.4428770000000002E-5</v>
      </c>
      <c r="MC20">
        <v>1.2505519999999999E-2</v>
      </c>
      <c r="MD20">
        <v>0.73855249999999995</v>
      </c>
      <c r="ME20">
        <v>13.10258</v>
      </c>
      <c r="MF20" s="1">
        <v>4.2690310000000001E-5</v>
      </c>
      <c r="MG20">
        <v>1.2069369999999999E-2</v>
      </c>
      <c r="MH20">
        <v>0.73852969999999996</v>
      </c>
      <c r="MI20">
        <v>12.773350000000001</v>
      </c>
      <c r="MJ20" s="1">
        <v>4.1246830000000002E-5</v>
      </c>
      <c r="MK20">
        <v>1.169681E-2</v>
      </c>
      <c r="ML20">
        <v>0.73853530000000001</v>
      </c>
      <c r="MM20">
        <v>12.904489999999999</v>
      </c>
      <c r="MN20" s="1">
        <v>3.9599620000000001E-5</v>
      </c>
      <c r="MO20">
        <v>1.125993E-2</v>
      </c>
      <c r="MP20">
        <v>0.73854699999999995</v>
      </c>
      <c r="MQ20">
        <v>14.04795</v>
      </c>
      <c r="MR20" s="1">
        <v>3.8160130000000003E-5</v>
      </c>
      <c r="MS20" s="1">
        <v>1.0884649999999999E-2</v>
      </c>
      <c r="MT20">
        <v>0.73855800000000005</v>
      </c>
      <c r="MU20">
        <v>14.62157</v>
      </c>
      <c r="MV20" s="1">
        <v>3.6836950000000003E-5</v>
      </c>
      <c r="MW20" s="1">
        <v>1.0532379999999999E-2</v>
      </c>
      <c r="MX20">
        <v>0.73855800000000005</v>
      </c>
      <c r="MY20">
        <v>14.222379999999999</v>
      </c>
      <c r="MZ20" s="1">
        <v>3.5588359999999997E-5</v>
      </c>
      <c r="NA20" s="1">
        <v>1.020122E-2</v>
      </c>
      <c r="NB20">
        <v>0.73851529999999999</v>
      </c>
      <c r="NC20">
        <v>13.835140000000001</v>
      </c>
      <c r="ND20" s="1">
        <v>3.4281649999999997E-5</v>
      </c>
      <c r="NE20" s="1">
        <v>9.8594860000000006E-3</v>
      </c>
      <c r="NF20">
        <v>0.73852329999999999</v>
      </c>
      <c r="NG20">
        <v>13.59961</v>
      </c>
      <c r="NH20" s="1">
        <v>3.3048030000000001E-5</v>
      </c>
      <c r="NI20" s="1">
        <v>9.5240280000000004E-3</v>
      </c>
      <c r="NJ20">
        <v>0.73854909999999996</v>
      </c>
      <c r="NK20">
        <v>13.228400000000001</v>
      </c>
      <c r="NL20" s="1">
        <v>3.1932399999999999E-5</v>
      </c>
      <c r="NM20" s="1">
        <v>9.2223759999999991E-3</v>
      </c>
      <c r="NN20">
        <v>0.73844960000000004</v>
      </c>
      <c r="NO20">
        <v>13.059609999999999</v>
      </c>
      <c r="NP20" s="1">
        <v>3.1593320000000003E-5</v>
      </c>
      <c r="NQ20" s="1">
        <v>9.0907120000000008E-3</v>
      </c>
      <c r="NR20">
        <v>0.73808309999999999</v>
      </c>
      <c r="NS20">
        <v>13.25789</v>
      </c>
      <c r="NT20" s="1">
        <v>3.31072E-5</v>
      </c>
      <c r="NU20" s="1">
        <v>9.4857199999999996E-3</v>
      </c>
      <c r="NV20">
        <v>0.73758639999999998</v>
      </c>
      <c r="NW20">
        <v>14.44003</v>
      </c>
      <c r="NX20" s="1">
        <v>3.3913620000000001E-5</v>
      </c>
      <c r="NY20">
        <v>9.762359E-3</v>
      </c>
      <c r="NZ20">
        <v>0.73705339999999997</v>
      </c>
      <c r="OA20">
        <v>15.66882</v>
      </c>
      <c r="OB20" s="1">
        <v>3.3731289999999999E-5</v>
      </c>
      <c r="OC20" s="1">
        <v>9.7558790000000003E-3</v>
      </c>
      <c r="OD20">
        <v>0.73655309999999996</v>
      </c>
      <c r="OE20">
        <v>16.081</v>
      </c>
      <c r="OF20" s="1">
        <v>3.30019E-5</v>
      </c>
      <c r="OG20" s="1">
        <v>9.57328E-3</v>
      </c>
      <c r="OH20">
        <v>0.7360487</v>
      </c>
      <c r="OI20">
        <v>15.806039999999999</v>
      </c>
      <c r="OJ20" s="1">
        <v>3.1959899999999999E-5</v>
      </c>
      <c r="OK20" s="1">
        <v>9.3008029999999998E-3</v>
      </c>
    </row>
    <row r="21" spans="1:401" x14ac:dyDescent="0.35">
      <c r="A21">
        <v>24</v>
      </c>
      <c r="B21" t="s">
        <v>4</v>
      </c>
      <c r="C21" t="s">
        <v>24</v>
      </c>
      <c r="D21" t="s">
        <v>26</v>
      </c>
      <c r="E21">
        <v>703.35040000000004</v>
      </c>
      <c r="F21">
        <v>0.71233650000000004</v>
      </c>
      <c r="G21">
        <v>16.419630000000002</v>
      </c>
      <c r="H21">
        <v>0.54874339999999999</v>
      </c>
      <c r="I21">
        <v>212.45670000000001</v>
      </c>
      <c r="J21">
        <v>0.71140289999999995</v>
      </c>
      <c r="K21">
        <v>16.203389999999999</v>
      </c>
      <c r="L21" s="1">
        <v>8.7810520000000003E-2</v>
      </c>
      <c r="M21">
        <v>25.728649999999998</v>
      </c>
      <c r="N21">
        <v>0.71045040000000004</v>
      </c>
      <c r="O21">
        <v>16.166440000000001</v>
      </c>
      <c r="P21" s="1">
        <v>7.7176869999999995E-2</v>
      </c>
      <c r="Q21">
        <v>22.643540000000002</v>
      </c>
      <c r="R21">
        <v>0.70952769999999998</v>
      </c>
      <c r="S21">
        <v>15.82152</v>
      </c>
      <c r="T21" s="1">
        <v>6.9258180000000003E-2</v>
      </c>
      <c r="U21">
        <v>20.3461</v>
      </c>
      <c r="V21">
        <v>0.70856719999999995</v>
      </c>
      <c r="W21">
        <v>15.13186</v>
      </c>
      <c r="X21">
        <v>6.2427509999999999E-2</v>
      </c>
      <c r="Y21">
        <v>18.363900000000001</v>
      </c>
      <c r="Z21">
        <v>0.70695129999999995</v>
      </c>
      <c r="AA21">
        <v>15.01174</v>
      </c>
      <c r="AB21" s="1">
        <v>6.4396900000000007E-2</v>
      </c>
      <c r="AC21">
        <v>18.76895</v>
      </c>
      <c r="AD21">
        <v>0.70447170000000003</v>
      </c>
      <c r="AE21">
        <v>14.891999999999999</v>
      </c>
      <c r="AF21" s="1">
        <v>7.4771760000000007E-2</v>
      </c>
      <c r="AG21">
        <v>21.984259999999999</v>
      </c>
      <c r="AH21">
        <v>0.70330250000000005</v>
      </c>
      <c r="AI21">
        <v>15.21777</v>
      </c>
      <c r="AJ21" s="1">
        <v>7.4961009999999995E-2</v>
      </c>
      <c r="AK21">
        <v>22.280539999999998</v>
      </c>
      <c r="AL21">
        <v>0.70248500000000003</v>
      </c>
      <c r="AM21">
        <v>15.488060000000001</v>
      </c>
      <c r="AN21" s="1">
        <v>6.9183590000000003E-2</v>
      </c>
      <c r="AO21">
        <v>20.636050000000001</v>
      </c>
      <c r="AP21">
        <v>0.70182250000000002</v>
      </c>
      <c r="AQ21">
        <v>15.382540000000001</v>
      </c>
      <c r="AR21" s="1">
        <v>6.193005E-2</v>
      </c>
      <c r="AS21">
        <v>18.537240000000001</v>
      </c>
      <c r="AT21">
        <v>0.70127090000000003</v>
      </c>
      <c r="AU21">
        <v>15.00667</v>
      </c>
      <c r="AV21" s="1">
        <v>5.4197370000000002E-2</v>
      </c>
      <c r="AW21">
        <v>16.280190000000001</v>
      </c>
      <c r="AX21">
        <v>0.70079380000000002</v>
      </c>
      <c r="AY21">
        <v>14.237130000000001</v>
      </c>
      <c r="AZ21" s="1">
        <v>4.7357870000000003E-2</v>
      </c>
      <c r="BA21">
        <v>14.2759</v>
      </c>
      <c r="BB21">
        <v>0.70039189999999996</v>
      </c>
      <c r="BC21">
        <v>13.591749999999999</v>
      </c>
      <c r="BD21" s="1">
        <v>4.1109699999999999E-2</v>
      </c>
      <c r="BE21">
        <v>12.43755</v>
      </c>
      <c r="BF21">
        <v>0.70001380000000002</v>
      </c>
      <c r="BG21">
        <v>13.05425</v>
      </c>
      <c r="BH21" s="1">
        <v>3.5464860000000001E-2</v>
      </c>
      <c r="BI21">
        <v>10.770049999999999</v>
      </c>
      <c r="BJ21">
        <v>0.69986029999999999</v>
      </c>
      <c r="BK21">
        <v>13.01064</v>
      </c>
      <c r="BL21" s="1">
        <v>3.0697970000000002E-2</v>
      </c>
      <c r="BM21">
        <v>9.3576739999999994</v>
      </c>
      <c r="BN21">
        <v>0.69625510000000002</v>
      </c>
      <c r="BO21">
        <v>13.938969999999999</v>
      </c>
      <c r="BP21">
        <v>2.6881039999999998E-2</v>
      </c>
      <c r="BQ21">
        <v>8.2457510000000003</v>
      </c>
      <c r="BR21">
        <v>0.69069689999999995</v>
      </c>
      <c r="BS21">
        <v>14.224769999999999</v>
      </c>
      <c r="BT21" s="1">
        <v>2.31997E-2</v>
      </c>
      <c r="BU21">
        <v>7.1712449999999999</v>
      </c>
      <c r="BV21">
        <v>0.68520060000000005</v>
      </c>
      <c r="BW21">
        <v>14.15339</v>
      </c>
      <c r="BX21" s="1">
        <v>1.996268E-2</v>
      </c>
      <c r="BY21">
        <v>6.2177049999999996</v>
      </c>
      <c r="BZ21">
        <v>0.67951459999999997</v>
      </c>
      <c r="CA21">
        <v>14.00149</v>
      </c>
      <c r="CB21" s="1">
        <v>1.7119860000000001E-2</v>
      </c>
      <c r="CC21">
        <v>5.3751540000000002</v>
      </c>
      <c r="CD21">
        <v>0.67352809999999996</v>
      </c>
      <c r="CE21">
        <v>13.64373</v>
      </c>
      <c r="CF21" s="1">
        <v>1.4786270000000001E-2</v>
      </c>
      <c r="CG21">
        <v>4.6815160000000002</v>
      </c>
      <c r="CH21">
        <v>0.66731419999999997</v>
      </c>
      <c r="CI21">
        <v>12.90931</v>
      </c>
      <c r="CJ21" s="1">
        <v>1.2682199999999999E-2</v>
      </c>
      <c r="CK21">
        <v>4.0506710000000004</v>
      </c>
      <c r="CL21">
        <v>0.66100460000000005</v>
      </c>
      <c r="CM21">
        <v>12.714499999999999</v>
      </c>
      <c r="CN21" s="1">
        <v>1.080886E-2</v>
      </c>
      <c r="CO21">
        <v>3.4828480000000002</v>
      </c>
      <c r="CP21">
        <v>0.65488060000000003</v>
      </c>
      <c r="CQ21">
        <v>13.11173</v>
      </c>
      <c r="CR21" s="1">
        <v>9.0847840000000003E-3</v>
      </c>
      <c r="CS21">
        <v>2.9521799999999998</v>
      </c>
      <c r="CT21">
        <v>0.64916249999999998</v>
      </c>
      <c r="CU21">
        <v>13.944879999999999</v>
      </c>
      <c r="CV21" s="1">
        <v>7.8607399999999997E-3</v>
      </c>
      <c r="CW21">
        <v>2.5743170000000002</v>
      </c>
      <c r="CX21">
        <v>0.64403120000000003</v>
      </c>
      <c r="CY21">
        <v>13.79148</v>
      </c>
      <c r="CZ21" s="1">
        <v>6.7241360000000003E-3</v>
      </c>
      <c r="DA21">
        <v>2.2170830000000001</v>
      </c>
      <c r="DB21">
        <v>0.63903339999999997</v>
      </c>
      <c r="DC21">
        <v>14.15742</v>
      </c>
      <c r="DD21" s="1">
        <v>5.7305719999999997E-3</v>
      </c>
      <c r="DE21">
        <v>1.901732</v>
      </c>
      <c r="DF21">
        <v>0.6339977</v>
      </c>
      <c r="DG21">
        <v>14.422929999999999</v>
      </c>
      <c r="DH21" s="1">
        <v>4.8193849999999998E-3</v>
      </c>
      <c r="DI21">
        <v>1.6095250000000001</v>
      </c>
      <c r="DJ21">
        <v>0.62863590000000003</v>
      </c>
      <c r="DK21">
        <v>13.90376</v>
      </c>
      <c r="DL21" s="1">
        <v>4.055459E-3</v>
      </c>
      <c r="DM21">
        <v>1.3637030000000001</v>
      </c>
      <c r="DN21">
        <v>0.62309559999999997</v>
      </c>
      <c r="DO21">
        <v>13.33562</v>
      </c>
      <c r="DP21" s="1">
        <v>3.3893159999999999E-3</v>
      </c>
      <c r="DQ21">
        <v>1.1477679999999999</v>
      </c>
      <c r="DR21">
        <v>0.61821820000000005</v>
      </c>
      <c r="DS21">
        <v>13.300050000000001</v>
      </c>
      <c r="DT21" s="1">
        <v>2.754434E-3</v>
      </c>
      <c r="DU21">
        <v>0.93832059999999995</v>
      </c>
      <c r="DV21">
        <v>0.6170715</v>
      </c>
      <c r="DW21">
        <v>13.51652</v>
      </c>
      <c r="DX21" s="1">
        <v>1.9048940000000001E-3</v>
      </c>
      <c r="DY21">
        <v>0.65129210000000004</v>
      </c>
      <c r="DZ21">
        <v>0.61712880000000003</v>
      </c>
      <c r="EA21">
        <v>14.70063</v>
      </c>
      <c r="EB21" s="1">
        <v>1.2495519999999999E-3</v>
      </c>
      <c r="EC21">
        <v>0.42567959999999999</v>
      </c>
      <c r="ED21">
        <v>0.61726859999999995</v>
      </c>
      <c r="EE21">
        <v>15.49156</v>
      </c>
      <c r="EF21" s="1">
        <v>8.7174639999999999E-4</v>
      </c>
      <c r="EG21">
        <v>0.2952901</v>
      </c>
      <c r="EH21">
        <v>0.61730770000000001</v>
      </c>
      <c r="EI21">
        <v>15.6075</v>
      </c>
      <c r="EJ21" s="1">
        <v>6.7464529999999997E-4</v>
      </c>
      <c r="EK21">
        <v>0.227881</v>
      </c>
      <c r="EL21">
        <v>0.61719349999999995</v>
      </c>
      <c r="EM21">
        <v>15.331670000000001</v>
      </c>
      <c r="EN21" s="1">
        <v>5.6383170000000001E-4</v>
      </c>
      <c r="EO21">
        <v>0.1899738</v>
      </c>
      <c r="EP21">
        <v>0.61697480000000005</v>
      </c>
      <c r="EQ21">
        <v>14.186170000000001</v>
      </c>
      <c r="ER21" s="1">
        <v>4.9532630000000003E-4</v>
      </c>
      <c r="ES21">
        <v>0.1665056</v>
      </c>
      <c r="ET21">
        <v>0.61669240000000003</v>
      </c>
      <c r="EU21">
        <v>13.054510000000001</v>
      </c>
      <c r="EV21" s="1">
        <v>4.4803129999999999E-4</v>
      </c>
      <c r="EW21">
        <v>0.15025450000000001</v>
      </c>
      <c r="EX21">
        <v>0.61641869999999999</v>
      </c>
      <c r="EY21">
        <v>12.925380000000001</v>
      </c>
      <c r="EZ21" s="1">
        <v>4.0801120000000002E-4</v>
      </c>
      <c r="FA21">
        <v>0.13648850000000001</v>
      </c>
      <c r="FB21">
        <v>0.61636849999999999</v>
      </c>
      <c r="FC21">
        <v>13.107860000000001</v>
      </c>
      <c r="FD21" s="1">
        <v>3.5518570000000002E-4</v>
      </c>
      <c r="FE21">
        <v>0.11845260000000001</v>
      </c>
      <c r="FF21">
        <v>0.61641760000000001</v>
      </c>
      <c r="FG21">
        <v>13.923550000000001</v>
      </c>
      <c r="FH21" s="1">
        <v>3.119307E-4</v>
      </c>
      <c r="FI21">
        <v>0.1037033</v>
      </c>
      <c r="FJ21">
        <v>0.61647549999999995</v>
      </c>
      <c r="FK21">
        <v>14.39728</v>
      </c>
      <c r="FL21" s="1">
        <v>2.8235679999999999E-4</v>
      </c>
      <c r="FM21">
        <v>9.3567360000000002E-2</v>
      </c>
      <c r="FN21">
        <v>0.6165195</v>
      </c>
      <c r="FO21">
        <v>14.115349999999999</v>
      </c>
      <c r="FP21" s="1">
        <v>2.6118689999999998E-4</v>
      </c>
      <c r="FQ21">
        <v>8.6265270000000005E-2</v>
      </c>
      <c r="FR21">
        <v>0.61653349999999996</v>
      </c>
      <c r="FS21">
        <v>13.851319999999999</v>
      </c>
      <c r="FT21" s="1">
        <v>2.4574710000000002E-4</v>
      </c>
      <c r="FU21">
        <v>8.0895519999999999E-2</v>
      </c>
      <c r="FV21">
        <v>0.61655369999999998</v>
      </c>
      <c r="FW21">
        <v>13.25061</v>
      </c>
      <c r="FX21" s="1">
        <v>2.321642E-4</v>
      </c>
      <c r="FY21">
        <v>7.61661E-2</v>
      </c>
      <c r="FZ21">
        <v>0.61654249999999999</v>
      </c>
      <c r="GA21">
        <v>12.84789</v>
      </c>
      <c r="GB21" s="1">
        <v>2.204524E-4</v>
      </c>
      <c r="GC21">
        <v>7.2082270000000004E-2</v>
      </c>
      <c r="GD21">
        <v>0.61652119999999999</v>
      </c>
      <c r="GE21">
        <v>12.742319999999999</v>
      </c>
      <c r="GF21" s="1">
        <v>2.114637E-4</v>
      </c>
      <c r="GG21">
        <v>6.8895349999999994E-2</v>
      </c>
      <c r="GH21">
        <v>0.61637379999999997</v>
      </c>
      <c r="GI21">
        <v>13.01689</v>
      </c>
      <c r="GJ21" s="1">
        <v>2.0961539999999999E-4</v>
      </c>
      <c r="GK21">
        <v>6.7973809999999996E-2</v>
      </c>
      <c r="GL21">
        <v>0.6161837</v>
      </c>
      <c r="GM21">
        <v>14.01107</v>
      </c>
      <c r="GN21" s="1">
        <v>2.0652250000000001E-4</v>
      </c>
      <c r="GO21">
        <v>6.6849679999999995E-2</v>
      </c>
      <c r="GP21">
        <v>0.61596669999999998</v>
      </c>
      <c r="GQ21">
        <v>14.92961</v>
      </c>
      <c r="GR21" s="1">
        <v>2.0059909999999999E-4</v>
      </c>
      <c r="GS21">
        <v>6.474481E-2</v>
      </c>
      <c r="GT21">
        <v>0.61578549999999999</v>
      </c>
      <c r="GU21">
        <v>15.44157</v>
      </c>
      <c r="GV21" s="1">
        <v>1.9299900000000001E-4</v>
      </c>
      <c r="GW21">
        <v>6.2092920000000003E-2</v>
      </c>
      <c r="GX21">
        <v>0.61559149999999996</v>
      </c>
      <c r="GY21">
        <v>15.50118</v>
      </c>
      <c r="GZ21" s="1">
        <v>1.84957E-4</v>
      </c>
      <c r="HA21">
        <v>5.9340150000000001E-2</v>
      </c>
      <c r="HB21">
        <v>0.61541100000000004</v>
      </c>
      <c r="HC21">
        <v>14.73316</v>
      </c>
      <c r="HD21" s="1">
        <v>1.765061E-4</v>
      </c>
      <c r="HE21">
        <v>5.648918E-2</v>
      </c>
      <c r="HF21">
        <v>0.61522330000000003</v>
      </c>
      <c r="HG21">
        <v>13.207050000000001</v>
      </c>
      <c r="HH21" s="1">
        <v>1.6867189999999999E-4</v>
      </c>
      <c r="HI21">
        <v>5.3861270000000003E-2</v>
      </c>
      <c r="HJ21">
        <v>0.61506070000000002</v>
      </c>
      <c r="HK21">
        <v>12.591810000000001</v>
      </c>
      <c r="HL21" s="1">
        <v>1.607624E-4</v>
      </c>
      <c r="HM21">
        <v>5.1237600000000001E-2</v>
      </c>
      <c r="HN21">
        <v>0.61487179999999997</v>
      </c>
      <c r="HO21">
        <v>12.682460000000001</v>
      </c>
      <c r="HP21" s="1">
        <v>1.53518E-4</v>
      </c>
      <c r="HQ21">
        <v>4.8853859999999999E-2</v>
      </c>
      <c r="HR21">
        <v>0.61468310000000004</v>
      </c>
      <c r="HS21">
        <v>13.39725</v>
      </c>
      <c r="HT21" s="1">
        <v>1.464529E-4</v>
      </c>
      <c r="HU21">
        <v>4.654229E-2</v>
      </c>
      <c r="HV21">
        <v>0.61450919999999998</v>
      </c>
      <c r="HW21">
        <v>14.30617</v>
      </c>
      <c r="HX21" s="1">
        <v>1.397878E-4</v>
      </c>
      <c r="HY21">
        <v>4.4376600000000002E-2</v>
      </c>
      <c r="HZ21">
        <v>0.61433919999999997</v>
      </c>
      <c r="IA21">
        <v>15.078200000000001</v>
      </c>
      <c r="IB21" s="1">
        <v>1.3373430000000001E-4</v>
      </c>
      <c r="IC21">
        <v>4.241764E-2</v>
      </c>
      <c r="ID21">
        <v>0.61414829999999998</v>
      </c>
      <c r="IE21">
        <v>15.27383</v>
      </c>
      <c r="IF21" s="1">
        <v>1.277603E-4</v>
      </c>
      <c r="IG21">
        <v>4.0499E-2</v>
      </c>
      <c r="IH21">
        <v>0.61400049999999995</v>
      </c>
      <c r="II21">
        <v>14.527229999999999</v>
      </c>
      <c r="IJ21" s="1">
        <v>1.219784E-4</v>
      </c>
      <c r="IK21">
        <v>3.8650589999999999E-2</v>
      </c>
      <c r="IL21">
        <v>0.6138306</v>
      </c>
      <c r="IM21">
        <v>13.1698</v>
      </c>
      <c r="IN21" s="1">
        <v>1.1661440000000001E-4</v>
      </c>
      <c r="IO21">
        <v>3.6939079999999999E-2</v>
      </c>
      <c r="IP21">
        <v>0.61366489999999996</v>
      </c>
      <c r="IQ21">
        <v>12.64944</v>
      </c>
      <c r="IR21" s="1">
        <v>1.108124E-4</v>
      </c>
      <c r="IS21">
        <v>3.5092999999999999E-2</v>
      </c>
      <c r="IT21">
        <v>0.61365159999999996</v>
      </c>
      <c r="IU21">
        <v>12.88514</v>
      </c>
      <c r="IV21" s="1">
        <v>1.020908E-4</v>
      </c>
      <c r="IW21">
        <v>3.2319210000000001E-2</v>
      </c>
      <c r="IX21">
        <v>0.61366209999999999</v>
      </c>
      <c r="IY21">
        <v>14.244260000000001</v>
      </c>
      <c r="IZ21" s="1">
        <v>9.457042E-5</v>
      </c>
      <c r="JA21">
        <v>2.9930490000000001E-2</v>
      </c>
      <c r="JB21">
        <v>0.61369620000000003</v>
      </c>
      <c r="JC21">
        <v>15.318989999999999</v>
      </c>
      <c r="JD21" s="1">
        <v>8.8899590000000004E-5</v>
      </c>
      <c r="JE21">
        <v>2.8125379999999998E-2</v>
      </c>
      <c r="JF21">
        <v>0.61370270000000005</v>
      </c>
      <c r="JG21">
        <v>15.585050000000001</v>
      </c>
      <c r="JH21" s="1">
        <v>8.4489349999999994E-5</v>
      </c>
      <c r="JI21">
        <v>2.6724270000000001E-2</v>
      </c>
      <c r="JJ21">
        <v>0.61371770000000003</v>
      </c>
      <c r="JK21">
        <v>14.943379999999999</v>
      </c>
      <c r="JL21" s="1">
        <v>8.0698049999999996E-5</v>
      </c>
      <c r="JM21">
        <v>2.552111E-2</v>
      </c>
      <c r="JN21">
        <v>0.61371319999999996</v>
      </c>
      <c r="JO21">
        <v>14.02603</v>
      </c>
      <c r="JP21" s="1">
        <v>7.7427390000000003E-5</v>
      </c>
      <c r="JQ21">
        <v>2.4481099999999999E-2</v>
      </c>
      <c r="JR21">
        <v>0.61372269999999995</v>
      </c>
      <c r="JS21">
        <v>13.20412</v>
      </c>
      <c r="JT21" s="1">
        <v>7.4412249999999996E-5</v>
      </c>
      <c r="JU21">
        <v>2.352363E-2</v>
      </c>
      <c r="JV21">
        <v>0.61371819999999999</v>
      </c>
      <c r="JW21">
        <v>12.95777</v>
      </c>
      <c r="JX21" s="1">
        <v>7.1562750000000002E-5</v>
      </c>
      <c r="JY21">
        <v>2.2617439999999999E-2</v>
      </c>
      <c r="JZ21">
        <v>0.61372110000000002</v>
      </c>
      <c r="KA21">
        <v>13.128299999999999</v>
      </c>
      <c r="KB21" s="1">
        <v>6.8844619999999996E-5</v>
      </c>
      <c r="KC21">
        <v>2.1755210000000001E-2</v>
      </c>
      <c r="KD21">
        <v>0.61372079999999996</v>
      </c>
      <c r="KE21">
        <v>14.238060000000001</v>
      </c>
      <c r="KF21" s="1">
        <v>6.6296180000000003E-5</v>
      </c>
      <c r="KG21">
        <v>2.0947400000000001E-2</v>
      </c>
      <c r="KH21">
        <v>0.61372009999999999</v>
      </c>
      <c r="KI21">
        <v>15.019170000000001</v>
      </c>
      <c r="KJ21" s="1">
        <v>6.3804359999999999E-5</v>
      </c>
      <c r="KK21">
        <v>2.0154169999999999E-2</v>
      </c>
      <c r="KL21">
        <v>0.61372260000000001</v>
      </c>
      <c r="KM21">
        <v>15.241770000000001</v>
      </c>
      <c r="KN21" s="1">
        <v>6.1533680000000002E-5</v>
      </c>
      <c r="KO21">
        <v>1.9433269999999999E-2</v>
      </c>
      <c r="KP21">
        <v>0.61371849999999994</v>
      </c>
      <c r="KQ21">
        <v>15.138339999999999</v>
      </c>
      <c r="KR21" s="1">
        <v>5.9237139999999998E-5</v>
      </c>
      <c r="KS21">
        <v>1.8703150000000002E-2</v>
      </c>
      <c r="KT21">
        <v>0.61371180000000003</v>
      </c>
      <c r="KU21">
        <v>14.26188</v>
      </c>
      <c r="KV21" s="1">
        <v>5.7179070000000001E-5</v>
      </c>
      <c r="KW21">
        <v>1.8050299999999998E-2</v>
      </c>
      <c r="KX21">
        <v>0.61372300000000002</v>
      </c>
      <c r="KY21">
        <v>13.26432</v>
      </c>
      <c r="KZ21" s="1">
        <v>5.5133850000000001E-5</v>
      </c>
      <c r="LA21">
        <v>1.7400490000000001E-2</v>
      </c>
      <c r="LB21">
        <v>0.61371439999999999</v>
      </c>
      <c r="LC21">
        <v>12.99423</v>
      </c>
      <c r="LD21" s="1">
        <v>5.3134979999999997E-5</v>
      </c>
      <c r="LE21">
        <v>1.6766440000000001E-2</v>
      </c>
      <c r="LF21">
        <v>0.61372159999999998</v>
      </c>
      <c r="LG21">
        <v>13.20337</v>
      </c>
      <c r="LH21" s="1">
        <v>5.1309849999999998E-5</v>
      </c>
      <c r="LI21">
        <v>1.6185850000000002E-2</v>
      </c>
      <c r="LJ21">
        <v>0.61371949999999997</v>
      </c>
      <c r="LK21">
        <v>14.325620000000001</v>
      </c>
      <c r="LL21" s="1">
        <v>4.9577450000000001E-5</v>
      </c>
      <c r="LM21">
        <v>1.5636250000000001E-2</v>
      </c>
      <c r="LN21">
        <v>0.61371290000000001</v>
      </c>
      <c r="LO21">
        <v>15.410869999999999</v>
      </c>
      <c r="LP21" s="1">
        <v>4.7749549999999998E-5</v>
      </c>
      <c r="LQ21">
        <v>1.5057539999999999E-2</v>
      </c>
      <c r="LR21">
        <v>0.61371549999999997</v>
      </c>
      <c r="LS21">
        <v>15.916829999999999</v>
      </c>
      <c r="LT21" s="1">
        <v>4.6179639999999997E-5</v>
      </c>
      <c r="LU21">
        <v>1.455945E-2</v>
      </c>
      <c r="LV21">
        <v>0.61371830000000005</v>
      </c>
      <c r="LW21">
        <v>15.69106</v>
      </c>
      <c r="LX21" s="1">
        <v>4.4581510000000001E-5</v>
      </c>
      <c r="LY21">
        <v>1.405228E-2</v>
      </c>
      <c r="LZ21">
        <v>0.61372349999999998</v>
      </c>
      <c r="MA21">
        <v>14.53903</v>
      </c>
      <c r="MB21" s="1">
        <v>4.3007989999999998E-5</v>
      </c>
      <c r="MC21">
        <v>1.357208E-2</v>
      </c>
      <c r="MD21">
        <v>0.61371949999999997</v>
      </c>
      <c r="ME21">
        <v>13.208360000000001</v>
      </c>
      <c r="MF21" s="1">
        <v>4.140605E-5</v>
      </c>
      <c r="MG21">
        <v>1.311029E-2</v>
      </c>
      <c r="MH21">
        <v>0.61371679999999995</v>
      </c>
      <c r="MI21">
        <v>12.793369999999999</v>
      </c>
      <c r="MJ21" s="1">
        <v>3.9983939999999998E-5</v>
      </c>
      <c r="MK21">
        <v>1.2700309999999999E-2</v>
      </c>
      <c r="ML21">
        <v>0.61372150000000003</v>
      </c>
      <c r="MM21">
        <v>12.903829999999999</v>
      </c>
      <c r="MN21" s="1">
        <v>3.8405709999999998E-5</v>
      </c>
      <c r="MO21">
        <v>1.2235380000000001E-2</v>
      </c>
      <c r="MP21">
        <v>0.61372190000000004</v>
      </c>
      <c r="MQ21">
        <v>14.04243</v>
      </c>
      <c r="MR21" s="1">
        <v>3.7012250000000001E-5</v>
      </c>
      <c r="MS21">
        <v>1.182532E-2</v>
      </c>
      <c r="MT21">
        <v>0.61372360000000004</v>
      </c>
      <c r="MU21">
        <v>14.718400000000001</v>
      </c>
      <c r="MV21" s="1">
        <v>3.5713110000000003E-5</v>
      </c>
      <c r="MW21">
        <v>1.1442040000000001E-2</v>
      </c>
      <c r="MX21">
        <v>0.61372269999999995</v>
      </c>
      <c r="MY21">
        <v>14.34263</v>
      </c>
      <c r="MZ21" s="1">
        <v>3.4472620000000001E-5</v>
      </c>
      <c r="NA21">
        <v>1.1073039999999999E-2</v>
      </c>
      <c r="NB21">
        <v>0.61371330000000002</v>
      </c>
      <c r="NC21">
        <v>13.91667</v>
      </c>
      <c r="ND21" s="1">
        <v>3.3280859999999999E-5</v>
      </c>
      <c r="NE21" s="1">
        <v>1.0716699999999999E-2</v>
      </c>
      <c r="NF21">
        <v>0.61371819999999999</v>
      </c>
      <c r="NG21">
        <v>13.6661</v>
      </c>
      <c r="NH21" s="1">
        <v>3.2061879999999997E-5</v>
      </c>
      <c r="NI21" s="1">
        <v>1.034878E-2</v>
      </c>
      <c r="NJ21">
        <v>0.61371810000000004</v>
      </c>
      <c r="NK21">
        <v>13.28669</v>
      </c>
      <c r="NL21" s="1">
        <v>3.097421E-5</v>
      </c>
      <c r="NM21" s="1">
        <v>1.0020879999999999E-2</v>
      </c>
      <c r="NN21">
        <v>0.61367289999999997</v>
      </c>
      <c r="NO21">
        <v>13.088950000000001</v>
      </c>
      <c r="NP21" s="1">
        <v>3.042291E-5</v>
      </c>
      <c r="NQ21" s="1">
        <v>9.8352649999999993E-3</v>
      </c>
      <c r="NR21">
        <v>0.61336489999999999</v>
      </c>
      <c r="NS21">
        <v>13.267480000000001</v>
      </c>
      <c r="NT21" s="1">
        <v>3.1663589999999999E-5</v>
      </c>
      <c r="NU21" s="1">
        <v>1.023305E-2</v>
      </c>
      <c r="NV21">
        <v>0.61298850000000005</v>
      </c>
      <c r="NW21">
        <v>14.44717</v>
      </c>
      <c r="NX21" s="1">
        <v>3.2502839999999999E-5</v>
      </c>
      <c r="NY21" s="1">
        <v>1.05589E-2</v>
      </c>
      <c r="NZ21">
        <v>0.61258100000000004</v>
      </c>
      <c r="OA21">
        <v>15.7568</v>
      </c>
      <c r="OB21" s="1">
        <v>3.239785E-5</v>
      </c>
      <c r="OC21" s="1">
        <v>1.0574119999999999E-2</v>
      </c>
      <c r="OD21">
        <v>0.61219699999999999</v>
      </c>
      <c r="OE21">
        <v>16.24211</v>
      </c>
      <c r="OF21" s="1">
        <v>3.1710639999999997E-5</v>
      </c>
      <c r="OG21" s="1">
        <v>1.03856E-2</v>
      </c>
      <c r="OH21">
        <v>0.61182800000000004</v>
      </c>
      <c r="OI21">
        <v>15.99638</v>
      </c>
      <c r="OJ21" s="1">
        <v>3.0741689999999997E-5</v>
      </c>
      <c r="OK21" s="1">
        <v>1.009785E-2</v>
      </c>
    </row>
    <row r="22" spans="1:401" x14ac:dyDescent="0.35">
      <c r="A22">
        <v>25</v>
      </c>
      <c r="B22" t="s">
        <v>4</v>
      </c>
      <c r="C22" t="s">
        <v>24</v>
      </c>
      <c r="D22" t="s">
        <v>27</v>
      </c>
      <c r="E22">
        <v>716.95060000000001</v>
      </c>
      <c r="F22">
        <v>0.782578</v>
      </c>
      <c r="G22">
        <v>16.473130000000001</v>
      </c>
      <c r="H22">
        <v>0.96546200000000004</v>
      </c>
      <c r="I22">
        <v>355.19349999999997</v>
      </c>
      <c r="J22">
        <v>0.780528</v>
      </c>
      <c r="K22">
        <v>16.262540000000001</v>
      </c>
      <c r="L22">
        <v>8.9628379999999994E-2</v>
      </c>
      <c r="M22">
        <v>25.556450000000002</v>
      </c>
      <c r="N22">
        <v>0.77846320000000002</v>
      </c>
      <c r="O22">
        <v>16.216339999999999</v>
      </c>
      <c r="P22" s="1">
        <v>7.7615589999999998E-2</v>
      </c>
      <c r="Q22">
        <v>21.883520000000001</v>
      </c>
      <c r="R22">
        <v>0.77641700000000002</v>
      </c>
      <c r="S22">
        <v>15.892150000000001</v>
      </c>
      <c r="T22" s="1">
        <v>6.9658139999999993E-2</v>
      </c>
      <c r="U22">
        <v>19.682449999999999</v>
      </c>
      <c r="V22">
        <v>0.77433799999999997</v>
      </c>
      <c r="W22">
        <v>15.178979999999999</v>
      </c>
      <c r="X22" s="1">
        <v>6.2751989999999994E-2</v>
      </c>
      <c r="Y22">
        <v>17.763770000000001</v>
      </c>
      <c r="Z22">
        <v>0.77144579999999996</v>
      </c>
      <c r="AA22">
        <v>15.022180000000001</v>
      </c>
      <c r="AB22" s="1">
        <v>6.3276440000000003E-2</v>
      </c>
      <c r="AC22">
        <v>17.784469999999999</v>
      </c>
      <c r="AD22">
        <v>0.76675669999999996</v>
      </c>
      <c r="AE22">
        <v>14.922560000000001</v>
      </c>
      <c r="AF22">
        <v>7.3987689999999995E-2</v>
      </c>
      <c r="AG22">
        <v>20.956700000000001</v>
      </c>
      <c r="AH22">
        <v>0.76134860000000004</v>
      </c>
      <c r="AI22">
        <v>15.240019999999999</v>
      </c>
      <c r="AJ22" s="1">
        <v>7.519766E-2</v>
      </c>
      <c r="AK22">
        <v>21.576090000000001</v>
      </c>
      <c r="AL22">
        <v>0.75565789999999999</v>
      </c>
      <c r="AM22">
        <v>15.55687</v>
      </c>
      <c r="AN22" s="1">
        <v>6.9515789999999994E-2</v>
      </c>
      <c r="AO22">
        <v>20.1127</v>
      </c>
      <c r="AP22">
        <v>0.74974589999999997</v>
      </c>
      <c r="AQ22">
        <v>15.47509</v>
      </c>
      <c r="AR22" s="1">
        <v>6.236676E-2</v>
      </c>
      <c r="AS22">
        <v>18.203299999999999</v>
      </c>
      <c r="AT22">
        <v>0.74367709999999998</v>
      </c>
      <c r="AU22">
        <v>15.114750000000001</v>
      </c>
      <c r="AV22" s="1">
        <v>5.4602009999999999E-2</v>
      </c>
      <c r="AW22">
        <v>16.06418</v>
      </c>
      <c r="AX22">
        <v>0.73743939999999997</v>
      </c>
      <c r="AY22">
        <v>14.346579999999999</v>
      </c>
      <c r="AZ22">
        <v>4.7729720000000003E-2</v>
      </c>
      <c r="BA22">
        <v>14.155799999999999</v>
      </c>
      <c r="BB22">
        <v>0.73105310000000001</v>
      </c>
      <c r="BC22">
        <v>13.67201</v>
      </c>
      <c r="BD22" s="1">
        <v>4.1450319999999999E-2</v>
      </c>
      <c r="BE22">
        <v>12.397830000000001</v>
      </c>
      <c r="BF22">
        <v>0.72451659999999996</v>
      </c>
      <c r="BG22">
        <v>13.12471</v>
      </c>
      <c r="BH22" s="1">
        <v>3.5769410000000001E-2</v>
      </c>
      <c r="BI22">
        <v>10.79142</v>
      </c>
      <c r="BJ22">
        <v>0.71799190000000002</v>
      </c>
      <c r="BK22">
        <v>13.032970000000001</v>
      </c>
      <c r="BL22" s="1">
        <v>3.0954260000000001E-2</v>
      </c>
      <c r="BM22">
        <v>9.4181899999999992</v>
      </c>
      <c r="BN22">
        <v>0.71146359999999997</v>
      </c>
      <c r="BO22">
        <v>13.95867</v>
      </c>
      <c r="BP22" s="1">
        <v>2.707845E-2</v>
      </c>
      <c r="BQ22">
        <v>8.3061109999999996</v>
      </c>
      <c r="BR22">
        <v>0.70518230000000004</v>
      </c>
      <c r="BS22">
        <v>14.313040000000001</v>
      </c>
      <c r="BT22" s="1">
        <v>2.3420469999999999E-2</v>
      </c>
      <c r="BU22">
        <v>7.2554449999999999</v>
      </c>
      <c r="BV22">
        <v>0.69898000000000005</v>
      </c>
      <c r="BW22">
        <v>14.25004</v>
      </c>
      <c r="BX22" s="1">
        <v>2.0129190000000002E-2</v>
      </c>
      <c r="BY22">
        <v>6.2842779999999996</v>
      </c>
      <c r="BZ22">
        <v>0.69255440000000001</v>
      </c>
      <c r="CA22">
        <v>14.09215</v>
      </c>
      <c r="CB22" s="1">
        <v>1.7279969999999999E-2</v>
      </c>
      <c r="CC22">
        <v>5.4464490000000003</v>
      </c>
      <c r="CD22">
        <v>0.68587549999999997</v>
      </c>
      <c r="CE22">
        <v>13.738770000000001</v>
      </c>
      <c r="CF22" s="1">
        <v>1.4915080000000001E-2</v>
      </c>
      <c r="CG22">
        <v>4.742642</v>
      </c>
      <c r="CH22">
        <v>0.67895289999999997</v>
      </c>
      <c r="CI22">
        <v>12.981780000000001</v>
      </c>
      <c r="CJ22" s="1">
        <v>1.280097E-2</v>
      </c>
      <c r="CK22">
        <v>4.1118870000000003</v>
      </c>
      <c r="CL22">
        <v>0.67193119999999995</v>
      </c>
      <c r="CM22">
        <v>12.73859</v>
      </c>
      <c r="CN22" s="1">
        <v>1.0920350000000001E-2</v>
      </c>
      <c r="CO22">
        <v>3.5440499999999999</v>
      </c>
      <c r="CP22">
        <v>0.66513290000000003</v>
      </c>
      <c r="CQ22">
        <v>13.119</v>
      </c>
      <c r="CR22" s="1">
        <v>9.1808189999999998E-3</v>
      </c>
      <c r="CS22">
        <v>3.00867</v>
      </c>
      <c r="CT22">
        <v>0.65859599999999996</v>
      </c>
      <c r="CU22">
        <v>13.980359999999999</v>
      </c>
      <c r="CV22" s="1">
        <v>7.9375650000000006E-3</v>
      </c>
      <c r="CW22">
        <v>2.6228440000000002</v>
      </c>
      <c r="CX22">
        <v>0.65285470000000001</v>
      </c>
      <c r="CY22">
        <v>13.88236</v>
      </c>
      <c r="CZ22" s="1">
        <v>6.7915409999999999E-3</v>
      </c>
      <c r="DA22">
        <v>2.261539</v>
      </c>
      <c r="DB22">
        <v>0.64724910000000002</v>
      </c>
      <c r="DC22">
        <v>14.2079</v>
      </c>
      <c r="DD22" s="1">
        <v>5.790842E-3</v>
      </c>
      <c r="DE22">
        <v>1.942809</v>
      </c>
      <c r="DF22">
        <v>0.6415942</v>
      </c>
      <c r="DG22">
        <v>14.509690000000001</v>
      </c>
      <c r="DH22" s="1">
        <v>4.8730709999999997E-3</v>
      </c>
      <c r="DI22">
        <v>1.64767</v>
      </c>
      <c r="DJ22">
        <v>0.63557509999999995</v>
      </c>
      <c r="DK22">
        <v>14.01845</v>
      </c>
      <c r="DL22" s="1">
        <v>4.1042199999999996E-3</v>
      </c>
      <c r="DM22">
        <v>1.399305</v>
      </c>
      <c r="DN22">
        <v>0.62949250000000001</v>
      </c>
      <c r="DO22">
        <v>13.411440000000001</v>
      </c>
      <c r="DP22" s="1">
        <v>3.4276279999999998E-3</v>
      </c>
      <c r="DQ22">
        <v>1.1775629999999999</v>
      </c>
      <c r="DR22">
        <v>0.6240327</v>
      </c>
      <c r="DS22">
        <v>13.34318</v>
      </c>
      <c r="DT22" s="1">
        <v>2.8067589999999998E-3</v>
      </c>
      <c r="DU22">
        <v>0.97489740000000003</v>
      </c>
      <c r="DV22">
        <v>0.62226780000000004</v>
      </c>
      <c r="DW22">
        <v>13.54748</v>
      </c>
      <c r="DX22" s="1">
        <v>1.9649450000000001E-3</v>
      </c>
      <c r="DY22">
        <v>0.68826410000000005</v>
      </c>
      <c r="DZ22">
        <v>0.62185060000000003</v>
      </c>
      <c r="EA22">
        <v>14.732049999999999</v>
      </c>
      <c r="EB22" s="1">
        <v>1.288038E-3</v>
      </c>
      <c r="EC22">
        <v>0.45070579999999999</v>
      </c>
      <c r="ED22">
        <v>0.62169129999999995</v>
      </c>
      <c r="EE22">
        <v>15.608980000000001</v>
      </c>
      <c r="EF22" s="1">
        <v>8.9050100000000003E-4</v>
      </c>
      <c r="EG22">
        <v>0.30957449999999997</v>
      </c>
      <c r="EH22">
        <v>0.62159050000000005</v>
      </c>
      <c r="EI22">
        <v>15.766249999999999</v>
      </c>
      <c r="EJ22" s="1">
        <v>6.8444519999999996E-4</v>
      </c>
      <c r="EK22">
        <v>0.2362562</v>
      </c>
      <c r="EL22">
        <v>0.62135200000000002</v>
      </c>
      <c r="EM22">
        <v>15.50384</v>
      </c>
      <c r="EN22" s="1">
        <v>5.6948960000000005E-4</v>
      </c>
      <c r="EO22">
        <v>0.19554350000000001</v>
      </c>
      <c r="EP22">
        <v>0.62106419999999996</v>
      </c>
      <c r="EQ22">
        <v>14.367050000000001</v>
      </c>
      <c r="ER22" s="1">
        <v>4.9868169999999997E-4</v>
      </c>
      <c r="ES22">
        <v>0.17049900000000001</v>
      </c>
      <c r="ET22">
        <v>0.62069319999999994</v>
      </c>
      <c r="EU22">
        <v>13.15719</v>
      </c>
      <c r="EV22" s="1">
        <v>4.5054159999999998E-4</v>
      </c>
      <c r="EW22">
        <v>0.15356159999999999</v>
      </c>
      <c r="EX22">
        <v>0.62036619999999998</v>
      </c>
      <c r="EY22">
        <v>12.95453</v>
      </c>
      <c r="EZ22" s="1">
        <v>4.107445E-4</v>
      </c>
      <c r="FA22">
        <v>0.1397138</v>
      </c>
      <c r="FB22">
        <v>0.62026950000000003</v>
      </c>
      <c r="FC22">
        <v>13.133900000000001</v>
      </c>
      <c r="FD22">
        <v>3.5846590000000001E-4</v>
      </c>
      <c r="FE22">
        <v>0.1218057</v>
      </c>
      <c r="FF22">
        <v>0.62026720000000002</v>
      </c>
      <c r="FG22">
        <v>13.94487</v>
      </c>
      <c r="FH22" s="1">
        <v>3.1416830000000003E-4</v>
      </c>
      <c r="FI22">
        <v>0.1063003</v>
      </c>
      <c r="FJ22">
        <v>0.62030730000000001</v>
      </c>
      <c r="FK22">
        <v>14.48474</v>
      </c>
      <c r="FL22" s="1">
        <v>2.8382039999999998E-4</v>
      </c>
      <c r="FM22">
        <v>9.560341E-2</v>
      </c>
      <c r="FN22">
        <v>0.62033249999999995</v>
      </c>
      <c r="FO22">
        <v>14.22067</v>
      </c>
      <c r="FP22" s="1">
        <v>2.6214430000000001E-4</v>
      </c>
      <c r="FQ22">
        <v>8.7932990000000003E-2</v>
      </c>
      <c r="FR22">
        <v>0.62032770000000004</v>
      </c>
      <c r="FS22">
        <v>13.941129999999999</v>
      </c>
      <c r="FT22" s="1">
        <v>2.4646109999999999E-4</v>
      </c>
      <c r="FU22">
        <v>8.2358940000000005E-2</v>
      </c>
      <c r="FV22">
        <v>0.62034579999999995</v>
      </c>
      <c r="FW22">
        <v>13.34122</v>
      </c>
      <c r="FX22" s="1">
        <v>2.3283510000000001E-4</v>
      </c>
      <c r="FY22">
        <v>7.7535519999999997E-2</v>
      </c>
      <c r="FZ22">
        <v>0.6203535</v>
      </c>
      <c r="GA22">
        <v>12.89683</v>
      </c>
      <c r="GB22" s="1">
        <v>2.2099540000000001E-4</v>
      </c>
      <c r="GC22">
        <v>7.3329939999999996E-2</v>
      </c>
      <c r="GD22">
        <v>0.62031639999999999</v>
      </c>
      <c r="GE22">
        <v>12.76595</v>
      </c>
      <c r="GF22" s="1">
        <v>2.114102E-4</v>
      </c>
      <c r="GG22">
        <v>6.985181E-2</v>
      </c>
      <c r="GH22">
        <v>0.62018220000000002</v>
      </c>
      <c r="GI22">
        <v>13.024179999999999</v>
      </c>
      <c r="GJ22" s="1">
        <v>2.092842E-4</v>
      </c>
      <c r="GK22">
        <v>6.8827760000000002E-2</v>
      </c>
      <c r="GL22">
        <v>0.61996280000000004</v>
      </c>
      <c r="GM22">
        <v>14.01956</v>
      </c>
      <c r="GN22" s="1">
        <v>2.0647149999999999E-4</v>
      </c>
      <c r="GO22">
        <v>6.7756469999999999E-2</v>
      </c>
      <c r="GP22">
        <v>0.61974220000000002</v>
      </c>
      <c r="GQ22">
        <v>14.998939999999999</v>
      </c>
      <c r="GR22" s="1">
        <v>2.009387E-4</v>
      </c>
      <c r="GS22">
        <v>6.5769250000000001E-2</v>
      </c>
      <c r="GT22">
        <v>0.61952169999999995</v>
      </c>
      <c r="GU22">
        <v>15.562430000000001</v>
      </c>
      <c r="GV22" s="1">
        <v>1.934045E-4</v>
      </c>
      <c r="GW22">
        <v>6.3120789999999996E-2</v>
      </c>
      <c r="GX22">
        <v>0.61931840000000005</v>
      </c>
      <c r="GY22">
        <v>15.6515</v>
      </c>
      <c r="GZ22" s="1">
        <v>1.8537760000000001E-4</v>
      </c>
      <c r="HA22">
        <v>6.0334489999999998E-2</v>
      </c>
      <c r="HB22">
        <v>0.61909959999999997</v>
      </c>
      <c r="HC22">
        <v>14.91062</v>
      </c>
      <c r="HD22" s="1">
        <v>1.7687470000000001E-4</v>
      </c>
      <c r="HE22">
        <v>5.7432900000000002E-2</v>
      </c>
      <c r="HF22">
        <v>0.61888359999999998</v>
      </c>
      <c r="HG22">
        <v>13.345599999999999</v>
      </c>
      <c r="HH22" s="1">
        <v>1.6906190000000001E-4</v>
      </c>
      <c r="HI22">
        <v>5.4778649999999998E-2</v>
      </c>
      <c r="HJ22">
        <v>0.61866270000000001</v>
      </c>
      <c r="HK22">
        <v>12.62627</v>
      </c>
      <c r="HL22" s="1">
        <v>1.6117780000000001E-4</v>
      </c>
      <c r="HM22">
        <v>5.2132820000000003E-2</v>
      </c>
      <c r="HN22">
        <v>0.61844399999999999</v>
      </c>
      <c r="HO22">
        <v>12.68425</v>
      </c>
      <c r="HP22" s="1">
        <v>1.5387229999999999E-4</v>
      </c>
      <c r="HQ22">
        <v>4.9690320000000003E-2</v>
      </c>
      <c r="HR22">
        <v>0.61823680000000003</v>
      </c>
      <c r="HS22">
        <v>13.396610000000001</v>
      </c>
      <c r="HT22" s="1">
        <v>1.4681380000000001E-4</v>
      </c>
      <c r="HU22">
        <v>4.7348359999999999E-2</v>
      </c>
      <c r="HV22">
        <v>0.61802199999999996</v>
      </c>
      <c r="HW22">
        <v>14.33483</v>
      </c>
      <c r="HX22" s="1">
        <v>1.401241E-4</v>
      </c>
      <c r="HY22">
        <v>4.514369E-2</v>
      </c>
      <c r="HZ22">
        <v>0.61780800000000002</v>
      </c>
      <c r="IA22">
        <v>15.15086</v>
      </c>
      <c r="IB22" s="1">
        <v>1.340204E-4</v>
      </c>
      <c r="IC22">
        <v>4.3134829999999999E-2</v>
      </c>
      <c r="ID22">
        <v>0.61761489999999997</v>
      </c>
      <c r="IE22">
        <v>15.397209999999999</v>
      </c>
      <c r="IF22" s="1">
        <v>1.2802150000000001E-4</v>
      </c>
      <c r="IG22">
        <v>4.1177489999999997E-2</v>
      </c>
      <c r="IH22">
        <v>0.61742220000000003</v>
      </c>
      <c r="II22">
        <v>14.688040000000001</v>
      </c>
      <c r="IJ22" s="1">
        <v>1.221851E-4</v>
      </c>
      <c r="IK22">
        <v>3.9286939999999999E-2</v>
      </c>
      <c r="IL22">
        <v>0.61721320000000002</v>
      </c>
      <c r="IM22">
        <v>13.293150000000001</v>
      </c>
      <c r="IN22" s="1">
        <v>1.168553E-4</v>
      </c>
      <c r="IO22">
        <v>3.7566229999999999E-2</v>
      </c>
      <c r="IP22">
        <v>0.61703660000000005</v>
      </c>
      <c r="IQ22">
        <v>12.67944</v>
      </c>
      <c r="IR22" s="1">
        <v>1.111591E-4</v>
      </c>
      <c r="IS22">
        <v>3.57484E-2</v>
      </c>
      <c r="IT22">
        <v>0.61697789999999997</v>
      </c>
      <c r="IU22">
        <v>12.878740000000001</v>
      </c>
      <c r="IV22" s="1">
        <v>1.0259620000000001E-4</v>
      </c>
      <c r="IW22">
        <v>3.3025680000000002E-2</v>
      </c>
      <c r="IX22">
        <v>0.61699499999999996</v>
      </c>
      <c r="IY22">
        <v>14.237830000000001</v>
      </c>
      <c r="IZ22" s="1">
        <v>9.4916650000000002E-5</v>
      </c>
      <c r="JA22">
        <v>3.0525480000000001E-2</v>
      </c>
      <c r="JB22">
        <v>0.61700279999999996</v>
      </c>
      <c r="JC22">
        <v>15.399179999999999</v>
      </c>
      <c r="JD22" s="1">
        <v>8.9146580000000003E-5</v>
      </c>
      <c r="JE22">
        <v>2.8642750000000002E-2</v>
      </c>
      <c r="JF22">
        <v>0.61702159999999995</v>
      </c>
      <c r="JG22">
        <v>15.727209999999999</v>
      </c>
      <c r="JH22" s="1">
        <v>8.4660980000000007E-5</v>
      </c>
      <c r="JI22">
        <v>2.7180639999999999E-2</v>
      </c>
      <c r="JJ22">
        <v>0.61701249999999996</v>
      </c>
      <c r="JK22">
        <v>15.108879999999999</v>
      </c>
      <c r="JL22" s="1">
        <v>8.0853310000000001E-5</v>
      </c>
      <c r="JM22">
        <v>2.5954629999999999E-2</v>
      </c>
      <c r="JN22">
        <v>0.61702310000000005</v>
      </c>
      <c r="JO22">
        <v>14.16005</v>
      </c>
      <c r="JP22" s="1">
        <v>7.7541340000000005E-5</v>
      </c>
      <c r="JQ22">
        <v>2.487996E-2</v>
      </c>
      <c r="JR22">
        <v>0.61701240000000002</v>
      </c>
      <c r="JS22">
        <v>13.28687</v>
      </c>
      <c r="JT22" s="1">
        <v>7.4535299999999998E-5</v>
      </c>
      <c r="JU22">
        <v>2.3912139999999998E-2</v>
      </c>
      <c r="JV22">
        <v>0.61703200000000002</v>
      </c>
      <c r="JW22">
        <v>12.98808</v>
      </c>
      <c r="JX22" s="1">
        <v>7.1672260000000006E-5</v>
      </c>
      <c r="JY22">
        <v>2.2986800000000002E-2</v>
      </c>
      <c r="JZ22">
        <v>0.61703549999999996</v>
      </c>
      <c r="KA22">
        <v>13.140140000000001</v>
      </c>
      <c r="KB22" s="1">
        <v>6.8958480000000006E-5</v>
      </c>
      <c r="KC22">
        <v>2.2114930000000001E-2</v>
      </c>
      <c r="KD22">
        <v>0.617031</v>
      </c>
      <c r="KE22">
        <v>14.242139999999999</v>
      </c>
      <c r="KF22" s="1">
        <v>6.6399250000000003E-5</v>
      </c>
      <c r="KG22">
        <v>2.128934E-2</v>
      </c>
      <c r="KH22">
        <v>0.61702469999999998</v>
      </c>
      <c r="KI22">
        <v>15.101559999999999</v>
      </c>
      <c r="KJ22" s="1">
        <v>6.3912540000000005E-5</v>
      </c>
      <c r="KK22">
        <v>2.0487930000000001E-2</v>
      </c>
      <c r="KL22">
        <v>0.61703249999999998</v>
      </c>
      <c r="KM22">
        <v>15.36434</v>
      </c>
      <c r="KN22" s="1">
        <v>6.1610060000000006E-5</v>
      </c>
      <c r="KO22">
        <v>1.974101E-2</v>
      </c>
      <c r="KP22">
        <v>0.61702820000000003</v>
      </c>
      <c r="KQ22">
        <v>15.274419999999999</v>
      </c>
      <c r="KR22" s="1">
        <v>5.9313990000000001E-5</v>
      </c>
      <c r="KS22">
        <v>1.9000550000000001E-2</v>
      </c>
      <c r="KT22">
        <v>0.61702420000000002</v>
      </c>
      <c r="KU22">
        <v>14.409890000000001</v>
      </c>
      <c r="KV22" s="1">
        <v>5.7238299999999997E-5</v>
      </c>
      <c r="KW22">
        <v>1.8331480000000001E-2</v>
      </c>
      <c r="KX22">
        <v>0.61703280000000005</v>
      </c>
      <c r="KY22">
        <v>13.35932</v>
      </c>
      <c r="KZ22" s="1">
        <v>5.5209379999999999E-5</v>
      </c>
      <c r="LA22">
        <v>1.7679150000000001E-2</v>
      </c>
      <c r="LB22">
        <v>0.6170255</v>
      </c>
      <c r="LC22">
        <v>13.02455</v>
      </c>
      <c r="LD22" s="1">
        <v>5.3207359999999999E-5</v>
      </c>
      <c r="LE22">
        <v>1.7035229999999998E-2</v>
      </c>
      <c r="LF22">
        <v>0.61703399999999997</v>
      </c>
      <c r="LG22">
        <v>13.212249999999999</v>
      </c>
      <c r="LH22" s="1">
        <v>5.1362600000000002E-5</v>
      </c>
      <c r="LI22">
        <v>1.6437259999999999E-2</v>
      </c>
      <c r="LJ22">
        <v>0.61703940000000002</v>
      </c>
      <c r="LK22">
        <v>14.3276</v>
      </c>
      <c r="LL22" s="1">
        <v>4.9638449999999999E-5</v>
      </c>
      <c r="LM22">
        <v>1.588326E-2</v>
      </c>
      <c r="LN22">
        <v>0.61702440000000003</v>
      </c>
      <c r="LO22">
        <v>15.481479999999999</v>
      </c>
      <c r="LP22" s="1">
        <v>4.7798969999999999E-5</v>
      </c>
      <c r="LQ22">
        <v>1.529176E-2</v>
      </c>
      <c r="LR22">
        <v>0.61703390000000002</v>
      </c>
      <c r="LS22">
        <v>16.04758</v>
      </c>
      <c r="LT22" s="1">
        <v>4.6245429999999998E-5</v>
      </c>
      <c r="LU22">
        <v>1.479372E-2</v>
      </c>
      <c r="LV22">
        <v>0.61703090000000005</v>
      </c>
      <c r="LW22">
        <v>15.858420000000001</v>
      </c>
      <c r="LX22" s="1">
        <v>4.4630699999999999E-5</v>
      </c>
      <c r="LY22">
        <v>1.427256E-2</v>
      </c>
      <c r="LZ22">
        <v>0.61703030000000003</v>
      </c>
      <c r="MA22">
        <v>14.720330000000001</v>
      </c>
      <c r="MB22" s="1">
        <v>4.3051520000000001E-5</v>
      </c>
      <c r="MC22">
        <v>1.3784380000000001E-2</v>
      </c>
      <c r="MD22">
        <v>0.61703030000000003</v>
      </c>
      <c r="ME22">
        <v>13.320410000000001</v>
      </c>
      <c r="MF22" s="1">
        <v>4.1455880000000003E-5</v>
      </c>
      <c r="MG22">
        <v>1.331651E-2</v>
      </c>
      <c r="MH22">
        <v>0.61702840000000003</v>
      </c>
      <c r="MI22">
        <v>12.81734</v>
      </c>
      <c r="MJ22" s="1">
        <v>4.0025540000000001E-5</v>
      </c>
      <c r="MK22">
        <v>1.2896410000000001E-2</v>
      </c>
      <c r="ML22">
        <v>0.61703450000000004</v>
      </c>
      <c r="MM22">
        <v>12.903460000000001</v>
      </c>
      <c r="MN22" s="1">
        <v>3.8460359999999999E-5</v>
      </c>
      <c r="MO22">
        <v>1.243354E-2</v>
      </c>
      <c r="MP22">
        <v>0.61703949999999996</v>
      </c>
      <c r="MQ22">
        <v>14.03036</v>
      </c>
      <c r="MR22" s="1">
        <v>3.706037E-5</v>
      </c>
      <c r="MS22">
        <v>1.201341E-2</v>
      </c>
      <c r="MT22">
        <v>0.61703529999999995</v>
      </c>
      <c r="MU22">
        <v>14.796290000000001</v>
      </c>
      <c r="MV22" s="1">
        <v>3.5760199999999997E-5</v>
      </c>
      <c r="MW22">
        <v>1.162535E-2</v>
      </c>
      <c r="MX22">
        <v>0.61703260000000004</v>
      </c>
      <c r="MY22">
        <v>14.453659999999999</v>
      </c>
      <c r="MZ22" s="1">
        <v>3.4506689999999999E-5</v>
      </c>
      <c r="NA22">
        <v>1.1244270000000001E-2</v>
      </c>
      <c r="NB22">
        <v>0.61703229999999998</v>
      </c>
      <c r="NC22">
        <v>13.99499</v>
      </c>
      <c r="ND22" s="1">
        <v>3.3327970000000001E-5</v>
      </c>
      <c r="NE22" s="1">
        <v>1.088798E-2</v>
      </c>
      <c r="NF22">
        <v>0.61703569999999996</v>
      </c>
      <c r="NG22">
        <v>13.730779999999999</v>
      </c>
      <c r="NH22" s="1">
        <v>3.210512E-5</v>
      </c>
      <c r="NI22">
        <v>1.0513929999999999E-2</v>
      </c>
      <c r="NJ22">
        <v>0.61703059999999998</v>
      </c>
      <c r="NK22">
        <v>13.34422</v>
      </c>
      <c r="NL22" s="1">
        <v>3.101567E-5</v>
      </c>
      <c r="NM22" s="1">
        <v>1.01809E-2</v>
      </c>
      <c r="NN22">
        <v>0.616981</v>
      </c>
      <c r="NO22">
        <v>13.11969</v>
      </c>
      <c r="NP22" s="1">
        <v>3.032241E-5</v>
      </c>
      <c r="NQ22" s="1">
        <v>9.9555790000000009E-3</v>
      </c>
      <c r="NR22">
        <v>0.61668889999999998</v>
      </c>
      <c r="NS22">
        <v>13.27815</v>
      </c>
      <c r="NT22" s="1">
        <v>3.139112E-5</v>
      </c>
      <c r="NU22" s="1">
        <v>1.030738E-2</v>
      </c>
      <c r="NV22">
        <v>0.6162723</v>
      </c>
      <c r="NW22">
        <v>14.44594</v>
      </c>
      <c r="NX22" s="1">
        <v>3.2354980000000003E-5</v>
      </c>
      <c r="NY22" s="1">
        <v>1.0670519999999999E-2</v>
      </c>
      <c r="NZ22">
        <v>0.61581980000000003</v>
      </c>
      <c r="OA22">
        <v>15.824199999999999</v>
      </c>
      <c r="OB22" s="1">
        <v>3.2360400000000003E-5</v>
      </c>
      <c r="OC22" s="1">
        <v>1.0716399999999999E-2</v>
      </c>
      <c r="OD22">
        <v>0.61538539999999997</v>
      </c>
      <c r="OE22">
        <v>16.38391</v>
      </c>
      <c r="OF22" s="1">
        <v>3.1702090000000002E-5</v>
      </c>
      <c r="OG22" s="1">
        <v>1.053428E-2</v>
      </c>
      <c r="OH22">
        <v>0.6149365</v>
      </c>
      <c r="OI22">
        <v>16.1721</v>
      </c>
      <c r="OJ22" s="1">
        <v>3.0775889999999997E-5</v>
      </c>
      <c r="OK22" s="1">
        <v>1.025566E-2</v>
      </c>
    </row>
    <row r="23" spans="1:401" x14ac:dyDescent="0.35">
      <c r="A23">
        <v>26</v>
      </c>
      <c r="B23" t="s">
        <v>4</v>
      </c>
      <c r="C23" t="s">
        <v>24</v>
      </c>
      <c r="D23" t="s">
        <v>28</v>
      </c>
      <c r="E23">
        <v>961.78420000000006</v>
      </c>
      <c r="F23">
        <v>0.80830259999999998</v>
      </c>
      <c r="G23">
        <v>16.524139999999999</v>
      </c>
      <c r="H23">
        <v>1.612363</v>
      </c>
      <c r="I23">
        <v>712.8338</v>
      </c>
      <c r="J23">
        <v>0.80601339999999999</v>
      </c>
      <c r="K23">
        <v>16.32367</v>
      </c>
      <c r="L23">
        <v>9.3026159999999997E-2</v>
      </c>
      <c r="M23">
        <v>31.93328</v>
      </c>
      <c r="N23">
        <v>0.80370269999999999</v>
      </c>
      <c r="O23">
        <v>16.26614</v>
      </c>
      <c r="P23" s="1">
        <v>7.8241210000000005E-2</v>
      </c>
      <c r="Q23">
        <v>26.335100000000001</v>
      </c>
      <c r="R23">
        <v>0.80139340000000003</v>
      </c>
      <c r="S23">
        <v>15.961790000000001</v>
      </c>
      <c r="T23" s="1">
        <v>7.0230340000000002E-2</v>
      </c>
      <c r="U23">
        <v>23.693100000000001</v>
      </c>
      <c r="V23">
        <v>0.79904600000000003</v>
      </c>
      <c r="W23">
        <v>15.23058</v>
      </c>
      <c r="X23" s="1">
        <v>6.3226009999999999E-2</v>
      </c>
      <c r="Y23">
        <v>21.37107</v>
      </c>
      <c r="Z23">
        <v>0.79596979999999995</v>
      </c>
      <c r="AA23">
        <v>15.033289999999999</v>
      </c>
      <c r="AB23" s="1">
        <v>6.2487519999999998E-2</v>
      </c>
      <c r="AC23">
        <v>20.96359</v>
      </c>
      <c r="AD23">
        <v>0.79092660000000004</v>
      </c>
      <c r="AE23">
        <v>14.95274</v>
      </c>
      <c r="AF23" s="1">
        <v>7.3341320000000002E-2</v>
      </c>
      <c r="AG23">
        <v>24.76727</v>
      </c>
      <c r="AH23">
        <v>0.78499580000000002</v>
      </c>
      <c r="AI23">
        <v>15.26075</v>
      </c>
      <c r="AJ23" s="1">
        <v>7.5459769999999995E-2</v>
      </c>
      <c r="AK23">
        <v>25.8323</v>
      </c>
      <c r="AL23">
        <v>0.7787328</v>
      </c>
      <c r="AM23">
        <v>15.62201</v>
      </c>
      <c r="AN23" s="1">
        <v>6.9957930000000002E-2</v>
      </c>
      <c r="AO23">
        <v>24.16996</v>
      </c>
      <c r="AP23">
        <v>0.77217009999999997</v>
      </c>
      <c r="AQ23">
        <v>15.56673</v>
      </c>
      <c r="AR23" s="1">
        <v>6.2957150000000003E-2</v>
      </c>
      <c r="AS23">
        <v>21.956620000000001</v>
      </c>
      <c r="AT23">
        <v>0.76541029999999999</v>
      </c>
      <c r="AU23">
        <v>15.22242</v>
      </c>
      <c r="AV23" s="1">
        <v>5.5157930000000001E-2</v>
      </c>
      <c r="AW23">
        <v>19.399609999999999</v>
      </c>
      <c r="AX23">
        <v>0.75839330000000005</v>
      </c>
      <c r="AY23">
        <v>14.457850000000001</v>
      </c>
      <c r="AZ23" s="1">
        <v>4.8235609999999998E-2</v>
      </c>
      <c r="BA23">
        <v>17.108070000000001</v>
      </c>
      <c r="BB23">
        <v>0.75121590000000005</v>
      </c>
      <c r="BC23">
        <v>13.754759999999999</v>
      </c>
      <c r="BD23" s="1">
        <v>4.1915189999999998E-2</v>
      </c>
      <c r="BE23">
        <v>14.9993</v>
      </c>
      <c r="BF23">
        <v>0.7438787</v>
      </c>
      <c r="BG23">
        <v>13.196949999999999</v>
      </c>
      <c r="BH23">
        <v>3.6186040000000003E-2</v>
      </c>
      <c r="BI23">
        <v>13.066800000000001</v>
      </c>
      <c r="BJ23">
        <v>0.73657519999999999</v>
      </c>
      <c r="BK23">
        <v>13.05954</v>
      </c>
      <c r="BL23" s="1">
        <v>3.1304459999999999E-2</v>
      </c>
      <c r="BM23">
        <v>11.40343</v>
      </c>
      <c r="BN23">
        <v>0.72927980000000003</v>
      </c>
      <c r="BO23">
        <v>13.974449999999999</v>
      </c>
      <c r="BP23" s="1">
        <v>2.734847E-2</v>
      </c>
      <c r="BQ23">
        <v>10.04405</v>
      </c>
      <c r="BR23">
        <v>0.72226380000000001</v>
      </c>
      <c r="BS23">
        <v>14.39906</v>
      </c>
      <c r="BT23" s="1">
        <v>2.3726239999999999E-2</v>
      </c>
      <c r="BU23">
        <v>8.8052039999999998</v>
      </c>
      <c r="BV23">
        <v>0.71535870000000001</v>
      </c>
      <c r="BW23">
        <v>14.34694</v>
      </c>
      <c r="BX23" s="1">
        <v>2.0363989999999998E-2</v>
      </c>
      <c r="BY23">
        <v>7.6182220000000003</v>
      </c>
      <c r="BZ23">
        <v>0.70818060000000005</v>
      </c>
      <c r="CA23">
        <v>14.183590000000001</v>
      </c>
      <c r="CB23" s="1">
        <v>1.7506609999999999E-2</v>
      </c>
      <c r="CC23">
        <v>6.6154510000000002</v>
      </c>
      <c r="CD23">
        <v>0.70062290000000005</v>
      </c>
      <c r="CE23">
        <v>13.833170000000001</v>
      </c>
      <c r="CF23" s="1">
        <v>1.5095249999999999E-2</v>
      </c>
      <c r="CG23">
        <v>5.7564080000000004</v>
      </c>
      <c r="CH23">
        <v>0.6928436</v>
      </c>
      <c r="CI23">
        <v>13.059810000000001</v>
      </c>
      <c r="CJ23" s="1">
        <v>1.296864E-2</v>
      </c>
      <c r="CK23">
        <v>4.9988950000000001</v>
      </c>
      <c r="CL23">
        <v>0.68493029999999999</v>
      </c>
      <c r="CM23">
        <v>12.765359999999999</v>
      </c>
      <c r="CN23" s="1">
        <v>1.1075649999999999E-2</v>
      </c>
      <c r="CO23">
        <v>4.3153569999999997</v>
      </c>
      <c r="CP23">
        <v>0.6773015</v>
      </c>
      <c r="CQ23">
        <v>13.126989999999999</v>
      </c>
      <c r="CR23" s="1">
        <v>9.3184549999999998E-3</v>
      </c>
      <c r="CS23">
        <v>3.6684230000000002</v>
      </c>
      <c r="CT23">
        <v>0.66994569999999998</v>
      </c>
      <c r="CU23">
        <v>14.008430000000001</v>
      </c>
      <c r="CV23" s="1">
        <v>8.0458479999999995E-3</v>
      </c>
      <c r="CW23">
        <v>3.1935549999999999</v>
      </c>
      <c r="CX23">
        <v>0.66359840000000003</v>
      </c>
      <c r="CY23">
        <v>13.971270000000001</v>
      </c>
      <c r="CZ23" s="1">
        <v>6.8872899999999999E-3</v>
      </c>
      <c r="DA23">
        <v>2.7547280000000001</v>
      </c>
      <c r="DB23">
        <v>0.65739210000000003</v>
      </c>
      <c r="DC23">
        <v>14.25736</v>
      </c>
      <c r="DD23" s="1">
        <v>5.8760330000000001E-3</v>
      </c>
      <c r="DE23">
        <v>2.3679540000000001</v>
      </c>
      <c r="DF23">
        <v>0.65097110000000002</v>
      </c>
      <c r="DG23">
        <v>14.590579999999999</v>
      </c>
      <c r="DH23" s="1">
        <v>4.9503109999999998E-3</v>
      </c>
      <c r="DI23">
        <v>2.0113430000000001</v>
      </c>
      <c r="DJ23">
        <v>0.64409590000000005</v>
      </c>
      <c r="DK23">
        <v>14.134219999999999</v>
      </c>
      <c r="DL23" s="1">
        <v>4.1730209999999998E-3</v>
      </c>
      <c r="DM23">
        <v>1.709876</v>
      </c>
      <c r="DN23">
        <v>0.63723059999999998</v>
      </c>
      <c r="DO23">
        <v>13.49324</v>
      </c>
      <c r="DP23" s="1">
        <v>3.4827769999999998E-3</v>
      </c>
      <c r="DQ23">
        <v>1.4381550000000001</v>
      </c>
      <c r="DR23">
        <v>0.63087870000000001</v>
      </c>
      <c r="DS23">
        <v>13.38607</v>
      </c>
      <c r="DT23" s="1">
        <v>2.8758490000000002E-3</v>
      </c>
      <c r="DU23">
        <v>1.200547</v>
      </c>
      <c r="DV23">
        <v>0.6285077</v>
      </c>
      <c r="DW23">
        <v>13.58165</v>
      </c>
      <c r="DX23" s="1">
        <v>2.0441220000000002E-3</v>
      </c>
      <c r="DY23">
        <v>0.86183650000000001</v>
      </c>
      <c r="DZ23">
        <v>0.62771319999999997</v>
      </c>
      <c r="EA23">
        <v>14.760160000000001</v>
      </c>
      <c r="EB23" s="1">
        <v>1.341872E-3</v>
      </c>
      <c r="EC23">
        <v>0.56556139999999999</v>
      </c>
      <c r="ED23">
        <v>0.62738499999999997</v>
      </c>
      <c r="EE23">
        <v>15.718450000000001</v>
      </c>
      <c r="EF23" s="1">
        <v>9.195389E-4</v>
      </c>
      <c r="EG23">
        <v>0.38489210000000001</v>
      </c>
      <c r="EH23">
        <v>0.62716830000000001</v>
      </c>
      <c r="EI23">
        <v>15.92221</v>
      </c>
      <c r="EJ23" s="1">
        <v>6.998633E-4</v>
      </c>
      <c r="EK23">
        <v>0.2905007</v>
      </c>
      <c r="EL23">
        <v>0.62688739999999998</v>
      </c>
      <c r="EM23">
        <v>15.673870000000001</v>
      </c>
      <c r="EN23" s="1">
        <v>5.7863939999999996E-4</v>
      </c>
      <c r="EO23">
        <v>0.23870959999999999</v>
      </c>
      <c r="EP23">
        <v>0.62652209999999997</v>
      </c>
      <c r="EQ23">
        <v>14.54968</v>
      </c>
      <c r="ER23" s="1">
        <v>5.043987E-4</v>
      </c>
      <c r="ES23">
        <v>0.20707980000000001</v>
      </c>
      <c r="ET23">
        <v>0.62614360000000002</v>
      </c>
      <c r="EU23">
        <v>13.269159999999999</v>
      </c>
      <c r="EV23" s="1">
        <v>4.5487430000000002E-4</v>
      </c>
      <c r="EW23">
        <v>0.18609780000000001</v>
      </c>
      <c r="EX23">
        <v>0.62577329999999998</v>
      </c>
      <c r="EY23">
        <v>12.986499999999999</v>
      </c>
      <c r="EZ23" s="1">
        <v>4.1506090000000001E-4</v>
      </c>
      <c r="FA23">
        <v>0.16942160000000001</v>
      </c>
      <c r="FB23">
        <v>0.62561449999999996</v>
      </c>
      <c r="FC23">
        <v>13.16028</v>
      </c>
      <c r="FD23" s="1">
        <v>3.6372180000000001E-4</v>
      </c>
      <c r="FE23">
        <v>0.14841119999999999</v>
      </c>
      <c r="FF23">
        <v>0.62559909999999996</v>
      </c>
      <c r="FG23">
        <v>13.964460000000001</v>
      </c>
      <c r="FH23" s="1">
        <v>3.1794359999999999E-4</v>
      </c>
      <c r="FI23">
        <v>0.12916130000000001</v>
      </c>
      <c r="FJ23">
        <v>0.6256043</v>
      </c>
      <c r="FK23">
        <v>14.563840000000001</v>
      </c>
      <c r="FL23" s="1">
        <v>2.8643260000000003E-4</v>
      </c>
      <c r="FM23">
        <v>0.1158035</v>
      </c>
      <c r="FN23">
        <v>0.62563429999999998</v>
      </c>
      <c r="FO23">
        <v>14.330539999999999</v>
      </c>
      <c r="FP23" s="1">
        <v>2.6404599999999999E-4</v>
      </c>
      <c r="FQ23">
        <v>0.1062903</v>
      </c>
      <c r="FR23">
        <v>0.62563939999999996</v>
      </c>
      <c r="FS23">
        <v>14.031470000000001</v>
      </c>
      <c r="FT23" s="1">
        <v>2.4798829999999998E-4</v>
      </c>
      <c r="FU23">
        <v>9.9431770000000003E-2</v>
      </c>
      <c r="FV23">
        <v>0.62565219999999999</v>
      </c>
      <c r="FW23">
        <v>13.43543</v>
      </c>
      <c r="FX23" s="1">
        <v>2.3423089999999999E-4</v>
      </c>
      <c r="FY23">
        <v>9.3582440000000003E-2</v>
      </c>
      <c r="FZ23">
        <v>0.62564010000000003</v>
      </c>
      <c r="GA23">
        <v>12.94824</v>
      </c>
      <c r="GB23">
        <v>2.2220510000000001E-4</v>
      </c>
      <c r="GC23">
        <v>8.845712E-2</v>
      </c>
      <c r="GD23">
        <v>0.62562770000000001</v>
      </c>
      <c r="GE23">
        <v>12.790979999999999</v>
      </c>
      <c r="GF23" s="1">
        <v>2.1209430000000001E-4</v>
      </c>
      <c r="GG23">
        <v>8.4062429999999994E-2</v>
      </c>
      <c r="GH23">
        <v>0.62548919999999997</v>
      </c>
      <c r="GI23">
        <v>13.033110000000001</v>
      </c>
      <c r="GJ23" s="1">
        <v>2.0949830000000001E-4</v>
      </c>
      <c r="GK23">
        <v>8.2634849999999996E-2</v>
      </c>
      <c r="GL23">
        <v>0.62527529999999998</v>
      </c>
      <c r="GM23">
        <v>14.02496</v>
      </c>
      <c r="GN23" s="1">
        <v>2.069873E-4</v>
      </c>
      <c r="GO23">
        <v>8.1441830000000007E-2</v>
      </c>
      <c r="GP23">
        <v>0.62504599999999999</v>
      </c>
      <c r="GQ23">
        <v>15.06141</v>
      </c>
      <c r="GR23" s="1">
        <v>2.0175569999999999E-4</v>
      </c>
      <c r="GS23">
        <v>7.9197240000000002E-2</v>
      </c>
      <c r="GT23">
        <v>0.62481039999999999</v>
      </c>
      <c r="GU23">
        <v>15.67792</v>
      </c>
      <c r="GV23" s="1">
        <v>1.9430559999999999E-4</v>
      </c>
      <c r="GW23">
        <v>7.6057490000000005E-2</v>
      </c>
      <c r="GX23">
        <v>0.62459549999999997</v>
      </c>
      <c r="GY23">
        <v>15.796749999999999</v>
      </c>
      <c r="GZ23" s="1">
        <v>1.8625329999999999E-4</v>
      </c>
      <c r="HA23">
        <v>7.2700810000000005E-2</v>
      </c>
      <c r="HB23">
        <v>0.62437359999999997</v>
      </c>
      <c r="HC23">
        <v>15.08399</v>
      </c>
      <c r="HD23" s="1">
        <v>1.7774460000000001E-4</v>
      </c>
      <c r="HE23">
        <v>6.9228429999999994E-2</v>
      </c>
      <c r="HF23">
        <v>0.62413879999999999</v>
      </c>
      <c r="HG23">
        <v>13.49173</v>
      </c>
      <c r="HH23" s="1">
        <v>1.699169E-4</v>
      </c>
      <c r="HI23">
        <v>6.6033229999999998E-2</v>
      </c>
      <c r="HJ23">
        <v>0.62391090000000005</v>
      </c>
      <c r="HK23">
        <v>12.667529999999999</v>
      </c>
      <c r="HL23" s="1">
        <v>1.6203389999999999E-4</v>
      </c>
      <c r="HM23">
        <v>6.2856880000000004E-2</v>
      </c>
      <c r="HN23">
        <v>0.62366469999999996</v>
      </c>
      <c r="HO23">
        <v>12.688140000000001</v>
      </c>
      <c r="HP23" s="1">
        <v>1.5464769999999999E-4</v>
      </c>
      <c r="HQ23">
        <v>5.9894219999999998E-2</v>
      </c>
      <c r="HR23">
        <v>0.62345499999999998</v>
      </c>
      <c r="HS23">
        <v>13.39565</v>
      </c>
      <c r="HT23" s="1">
        <v>1.4756390000000001E-4</v>
      </c>
      <c r="HU23">
        <v>5.7072440000000002E-2</v>
      </c>
      <c r="HV23">
        <v>0.62322520000000003</v>
      </c>
      <c r="HW23">
        <v>14.360189999999999</v>
      </c>
      <c r="HX23" s="1">
        <v>1.4083499999999999E-4</v>
      </c>
      <c r="HY23">
        <v>5.441116E-2</v>
      </c>
      <c r="HZ23">
        <v>0.6229922</v>
      </c>
      <c r="IA23">
        <v>15.21862</v>
      </c>
      <c r="IB23" s="1">
        <v>1.34654E-4</v>
      </c>
      <c r="IC23">
        <v>5.1969899999999999E-2</v>
      </c>
      <c r="ID23">
        <v>0.62277570000000004</v>
      </c>
      <c r="IE23">
        <v>15.51684</v>
      </c>
      <c r="IF23" s="1">
        <v>1.2860770000000001E-4</v>
      </c>
      <c r="IG23">
        <v>4.9603710000000002E-2</v>
      </c>
      <c r="IH23">
        <v>0.6225252</v>
      </c>
      <c r="II23">
        <v>14.846159999999999</v>
      </c>
      <c r="IJ23" s="1">
        <v>1.2273589999999999E-4</v>
      </c>
      <c r="IK23">
        <v>4.7329200000000002E-2</v>
      </c>
      <c r="IL23">
        <v>0.6223033</v>
      </c>
      <c r="IM23">
        <v>13.42412</v>
      </c>
      <c r="IN23" s="1">
        <v>1.1740929999999999E-4</v>
      </c>
      <c r="IO23">
        <v>4.526256E-2</v>
      </c>
      <c r="IP23">
        <v>0.62208909999999995</v>
      </c>
      <c r="IQ23">
        <v>12.715199999999999</v>
      </c>
      <c r="IR23" s="1">
        <v>1.118226E-4</v>
      </c>
      <c r="IS23">
        <v>4.3124490000000001E-2</v>
      </c>
      <c r="IT23">
        <v>0.62201240000000002</v>
      </c>
      <c r="IU23">
        <v>12.87674</v>
      </c>
      <c r="IV23" s="1">
        <v>1.0348640000000001E-4</v>
      </c>
      <c r="IW23">
        <v>3.9961860000000002E-2</v>
      </c>
      <c r="IX23">
        <v>0.62197380000000002</v>
      </c>
      <c r="IY23">
        <v>14.22653</v>
      </c>
      <c r="IZ23" s="1">
        <v>9.5592200000000003E-5</v>
      </c>
      <c r="JA23">
        <v>3.6877300000000002E-2</v>
      </c>
      <c r="JB23">
        <v>0.62198779999999998</v>
      </c>
      <c r="JC23">
        <v>15.470079999999999</v>
      </c>
      <c r="JD23" s="1">
        <v>8.9664509999999996E-5</v>
      </c>
      <c r="JE23">
        <v>3.4551850000000002E-2</v>
      </c>
      <c r="JF23">
        <v>0.62199040000000005</v>
      </c>
      <c r="JG23">
        <v>15.864599999999999</v>
      </c>
      <c r="JH23" s="1">
        <v>8.5051379999999995E-5</v>
      </c>
      <c r="JI23">
        <v>3.2743870000000001E-2</v>
      </c>
      <c r="JJ23">
        <v>0.62200250000000001</v>
      </c>
      <c r="JK23">
        <v>15.27398</v>
      </c>
      <c r="JL23" s="1">
        <v>8.1226890000000006E-5</v>
      </c>
      <c r="JM23">
        <v>3.12676E-2</v>
      </c>
      <c r="JN23">
        <v>0.62200889999999998</v>
      </c>
      <c r="JO23">
        <v>14.297359999999999</v>
      </c>
      <c r="JP23" s="1">
        <v>7.7860580000000003E-5</v>
      </c>
      <c r="JQ23">
        <v>2.9957790000000002E-2</v>
      </c>
      <c r="JR23">
        <v>0.62202040000000003</v>
      </c>
      <c r="JS23">
        <v>13.374560000000001</v>
      </c>
      <c r="JT23" s="1">
        <v>7.4849549999999999E-5</v>
      </c>
      <c r="JU23">
        <v>2.8793240000000001E-2</v>
      </c>
      <c r="JV23">
        <v>0.62202270000000004</v>
      </c>
      <c r="JW23">
        <v>13.02134</v>
      </c>
      <c r="JX23" s="1">
        <v>7.1966059999999999E-5</v>
      </c>
      <c r="JY23">
        <v>2.7676220000000001E-2</v>
      </c>
      <c r="JZ23">
        <v>0.62201879999999998</v>
      </c>
      <c r="KA23">
        <v>13.15438</v>
      </c>
      <c r="KB23" s="1">
        <v>6.9251689999999999E-5</v>
      </c>
      <c r="KC23">
        <v>2.6630919999999999E-2</v>
      </c>
      <c r="KD23">
        <v>0.62201910000000005</v>
      </c>
      <c r="KE23">
        <v>14.243460000000001</v>
      </c>
      <c r="KF23" s="1">
        <v>6.6666410000000003E-5</v>
      </c>
      <c r="KG23">
        <v>2.562944E-2</v>
      </c>
      <c r="KH23">
        <v>0.62200560000000005</v>
      </c>
      <c r="KI23">
        <v>15.175979999999999</v>
      </c>
      <c r="KJ23" s="1">
        <v>6.4180309999999993E-5</v>
      </c>
      <c r="KK23">
        <v>2.4668900000000001E-2</v>
      </c>
      <c r="KL23">
        <v>0.62202020000000002</v>
      </c>
      <c r="KM23">
        <v>15.48615</v>
      </c>
      <c r="KN23" s="1">
        <v>6.1835330000000003E-5</v>
      </c>
      <c r="KO23">
        <v>2.3756599999999999E-2</v>
      </c>
      <c r="KP23">
        <v>0.62201490000000004</v>
      </c>
      <c r="KQ23">
        <v>15.40821</v>
      </c>
      <c r="KR23" s="1">
        <v>5.9532640000000003E-5</v>
      </c>
      <c r="KS23">
        <v>2.2866359999999999E-2</v>
      </c>
      <c r="KT23">
        <v>0.62201320000000004</v>
      </c>
      <c r="KU23">
        <v>14.55865</v>
      </c>
      <c r="KV23" s="1">
        <v>5.7441339999999998E-5</v>
      </c>
      <c r="KW23">
        <v>2.205915E-2</v>
      </c>
      <c r="KX23">
        <v>0.62202060000000003</v>
      </c>
      <c r="KY23">
        <v>13.46068</v>
      </c>
      <c r="KZ23" s="1">
        <v>5.541756E-5</v>
      </c>
      <c r="LA23">
        <v>2.127778E-2</v>
      </c>
      <c r="LB23">
        <v>0.62201300000000004</v>
      </c>
      <c r="LC23">
        <v>13.058199999999999</v>
      </c>
      <c r="LD23" s="1">
        <v>5.3410379999999998E-5</v>
      </c>
      <c r="LE23">
        <v>2.050395E-2</v>
      </c>
      <c r="LF23">
        <v>0.62201550000000005</v>
      </c>
      <c r="LG23">
        <v>13.22359</v>
      </c>
      <c r="LH23" s="1">
        <v>5.1540270000000003E-5</v>
      </c>
      <c r="LI23">
        <v>1.9777570000000001E-2</v>
      </c>
      <c r="LJ23">
        <v>0.62202179999999996</v>
      </c>
      <c r="LK23">
        <v>14.32804</v>
      </c>
      <c r="LL23" s="1">
        <v>4.9818199999999997E-5</v>
      </c>
      <c r="LM23">
        <v>1.9113580000000002E-2</v>
      </c>
      <c r="LN23">
        <v>0.62201240000000002</v>
      </c>
      <c r="LO23">
        <v>15.54379</v>
      </c>
      <c r="LP23" s="1">
        <v>4.7966680000000001E-5</v>
      </c>
      <c r="LQ23">
        <v>1.8400630000000001E-2</v>
      </c>
      <c r="LR23">
        <v>0.6220213</v>
      </c>
      <c r="LS23">
        <v>16.17313</v>
      </c>
      <c r="LT23" s="1">
        <v>4.642253E-5</v>
      </c>
      <c r="LU23">
        <v>1.7805689999999999E-2</v>
      </c>
      <c r="LV23">
        <v>0.62201329999999999</v>
      </c>
      <c r="LW23">
        <v>16.023109999999999</v>
      </c>
      <c r="LX23" s="1">
        <v>4.4791260000000003E-5</v>
      </c>
      <c r="LY23">
        <v>1.7175610000000001E-2</v>
      </c>
      <c r="LZ23">
        <v>0.62200690000000003</v>
      </c>
      <c r="MA23">
        <v>14.90279</v>
      </c>
      <c r="MB23" s="1">
        <v>4.3209700000000001E-5</v>
      </c>
      <c r="MC23">
        <v>1.6590750000000001E-2</v>
      </c>
      <c r="MD23">
        <v>0.62201859999999998</v>
      </c>
      <c r="ME23">
        <v>13.44117</v>
      </c>
      <c r="MF23" s="1">
        <v>4.1602279999999998E-5</v>
      </c>
      <c r="MG23">
        <v>1.6022930000000001E-2</v>
      </c>
      <c r="MH23">
        <v>0.62201709999999999</v>
      </c>
      <c r="MI23">
        <v>12.845610000000001</v>
      </c>
      <c r="MJ23" s="1">
        <v>4.0156069999999998E-5</v>
      </c>
      <c r="MK23">
        <v>1.551221E-2</v>
      </c>
      <c r="ML23">
        <v>0.62201830000000002</v>
      </c>
      <c r="MM23">
        <v>12.905110000000001</v>
      </c>
      <c r="MN23" s="1">
        <v>3.8615019999999997E-5</v>
      </c>
      <c r="MO23">
        <v>1.4969349999999999E-2</v>
      </c>
      <c r="MP23">
        <v>0.62201919999999999</v>
      </c>
      <c r="MQ23">
        <v>14.01633</v>
      </c>
      <c r="MR23" s="1">
        <v>3.719695E-5</v>
      </c>
      <c r="MS23">
        <v>1.4457390000000001E-2</v>
      </c>
      <c r="MT23">
        <v>0.62201770000000001</v>
      </c>
      <c r="MU23">
        <v>14.861689999999999</v>
      </c>
      <c r="MV23" s="1">
        <v>3.5898190000000001E-5</v>
      </c>
      <c r="MW23">
        <v>1.3993490000000001E-2</v>
      </c>
      <c r="MX23">
        <v>0.62202029999999997</v>
      </c>
      <c r="MY23">
        <v>14.563029999999999</v>
      </c>
      <c r="MZ23" s="1">
        <v>3.4624079999999998E-5</v>
      </c>
      <c r="NA23">
        <v>1.3528210000000001E-2</v>
      </c>
      <c r="NB23">
        <v>0.62202009999999996</v>
      </c>
      <c r="NC23">
        <v>14.07559</v>
      </c>
      <c r="ND23" s="1">
        <v>3.3449379999999997E-5</v>
      </c>
      <c r="NE23">
        <v>1.3101369999999999E-2</v>
      </c>
      <c r="NF23">
        <v>0.62202259999999998</v>
      </c>
      <c r="NG23">
        <v>13.797319999999999</v>
      </c>
      <c r="NH23" s="1">
        <v>3.2224300000000002E-5</v>
      </c>
      <c r="NI23">
        <v>1.265291E-2</v>
      </c>
      <c r="NJ23">
        <v>0.62201320000000004</v>
      </c>
      <c r="NK23">
        <v>13.40291</v>
      </c>
      <c r="NL23" s="1">
        <v>3.113113E-5</v>
      </c>
      <c r="NM23">
        <v>1.2252259999999999E-2</v>
      </c>
      <c r="NN23">
        <v>0.62195509999999998</v>
      </c>
      <c r="NO23">
        <v>13.152570000000001</v>
      </c>
      <c r="NP23" s="1">
        <v>3.0322979999999999E-5</v>
      </c>
      <c r="NQ23">
        <v>1.1940279999999999E-2</v>
      </c>
      <c r="NR23">
        <v>0.62169370000000002</v>
      </c>
      <c r="NS23">
        <v>13.291689999999999</v>
      </c>
      <c r="NT23" s="1">
        <v>3.1238400000000002E-5</v>
      </c>
      <c r="NU23">
        <v>1.2296400000000001E-2</v>
      </c>
      <c r="NV23">
        <v>0.62125209999999997</v>
      </c>
      <c r="NW23">
        <v>14.444319999999999</v>
      </c>
      <c r="NX23" s="1">
        <v>3.2301069999999999E-5</v>
      </c>
      <c r="NY23" s="1">
        <v>1.27686E-2</v>
      </c>
      <c r="NZ23">
        <v>0.62077150000000003</v>
      </c>
      <c r="OA23">
        <v>15.882239999999999</v>
      </c>
      <c r="OB23" s="1">
        <v>3.239746E-5</v>
      </c>
      <c r="OC23" s="1">
        <v>1.285941E-2</v>
      </c>
      <c r="OD23">
        <v>0.62028649999999996</v>
      </c>
      <c r="OE23">
        <v>16.519259999999999</v>
      </c>
      <c r="OF23" s="1">
        <v>3.1777979999999998E-5</v>
      </c>
      <c r="OG23" s="1">
        <v>1.265583E-2</v>
      </c>
      <c r="OH23">
        <v>0.61978009999999994</v>
      </c>
      <c r="OI23">
        <v>16.34449</v>
      </c>
      <c r="OJ23" s="1">
        <v>3.0873739999999998E-5</v>
      </c>
      <c r="OK23" s="1">
        <v>1.233195E-2</v>
      </c>
    </row>
    <row r="24" spans="1:401" x14ac:dyDescent="0.35">
      <c r="A24">
        <v>27</v>
      </c>
      <c r="B24" t="s">
        <v>4</v>
      </c>
      <c r="C24" t="s">
        <v>24</v>
      </c>
      <c r="D24" t="s">
        <v>29</v>
      </c>
      <c r="E24">
        <v>876.2817</v>
      </c>
      <c r="F24">
        <v>1.0011270000000001</v>
      </c>
      <c r="G24">
        <v>16.58015</v>
      </c>
      <c r="H24">
        <v>3.0424440000000001</v>
      </c>
      <c r="I24">
        <v>1202.4280000000001</v>
      </c>
      <c r="J24">
        <v>0.99833729999999998</v>
      </c>
      <c r="K24">
        <v>16.398980000000002</v>
      </c>
      <c r="L24">
        <v>9.9563189999999996E-2</v>
      </c>
      <c r="M24">
        <v>30.14228</v>
      </c>
      <c r="N24">
        <v>0.99554600000000004</v>
      </c>
      <c r="O24">
        <v>16.32647</v>
      </c>
      <c r="P24" s="1">
        <v>7.9005080000000005E-2</v>
      </c>
      <c r="Q24">
        <v>22.970939999999999</v>
      </c>
      <c r="R24">
        <v>0.99270320000000001</v>
      </c>
      <c r="S24">
        <v>16.038019999999999</v>
      </c>
      <c r="T24">
        <v>7.0929800000000001E-2</v>
      </c>
      <c r="U24">
        <v>20.667850000000001</v>
      </c>
      <c r="V24">
        <v>0.98987440000000004</v>
      </c>
      <c r="W24">
        <v>15.29471</v>
      </c>
      <c r="X24" s="1">
        <v>6.3814880000000004E-2</v>
      </c>
      <c r="Y24">
        <v>18.629020000000001</v>
      </c>
      <c r="Z24">
        <v>0.98622690000000002</v>
      </c>
      <c r="AA24">
        <v>15.048579999999999</v>
      </c>
      <c r="AB24" s="1">
        <v>6.1731969999999997E-2</v>
      </c>
      <c r="AC24">
        <v>17.9085</v>
      </c>
      <c r="AD24">
        <v>0.9801782</v>
      </c>
      <c r="AE24">
        <v>14.986800000000001</v>
      </c>
      <c r="AF24">
        <v>7.2514010000000004E-2</v>
      </c>
      <c r="AG24">
        <v>21.12</v>
      </c>
      <c r="AH24">
        <v>0.97302120000000003</v>
      </c>
      <c r="AI24">
        <v>15.287879999999999</v>
      </c>
      <c r="AJ24">
        <v>7.5682070000000004E-2</v>
      </c>
      <c r="AK24">
        <v>22.338719999999999</v>
      </c>
      <c r="AL24">
        <v>0.96537790000000001</v>
      </c>
      <c r="AM24">
        <v>15.69412</v>
      </c>
      <c r="AN24" s="1">
        <v>7.0483299999999999E-2</v>
      </c>
      <c r="AO24">
        <v>21.00573</v>
      </c>
      <c r="AP24">
        <v>0.95728029999999997</v>
      </c>
      <c r="AQ24">
        <v>15.67332</v>
      </c>
      <c r="AR24" s="1">
        <v>6.3666609999999998E-2</v>
      </c>
      <c r="AS24">
        <v>19.14892</v>
      </c>
      <c r="AT24">
        <v>0.94890269999999999</v>
      </c>
      <c r="AU24">
        <v>15.346360000000001</v>
      </c>
      <c r="AV24" s="1">
        <v>5.5842250000000003E-2</v>
      </c>
      <c r="AW24">
        <v>16.937719999999999</v>
      </c>
      <c r="AX24">
        <v>0.94023540000000005</v>
      </c>
      <c r="AY24">
        <v>14.58662</v>
      </c>
      <c r="AZ24" s="1">
        <v>4.8849679999999999E-2</v>
      </c>
      <c r="BA24">
        <v>14.93688</v>
      </c>
      <c r="BB24">
        <v>0.93138220000000005</v>
      </c>
      <c r="BC24">
        <v>13.85366</v>
      </c>
      <c r="BD24">
        <v>4.248039E-2</v>
      </c>
      <c r="BE24">
        <v>13.10191</v>
      </c>
      <c r="BF24">
        <v>0.9223789</v>
      </c>
      <c r="BG24">
        <v>13.28157</v>
      </c>
      <c r="BH24" s="1">
        <v>3.6693379999999998E-2</v>
      </c>
      <c r="BI24">
        <v>11.416309999999999</v>
      </c>
      <c r="BJ24">
        <v>0.91348300000000004</v>
      </c>
      <c r="BK24">
        <v>13.10107</v>
      </c>
      <c r="BL24" s="1">
        <v>3.1730019999999998E-2</v>
      </c>
      <c r="BM24">
        <v>9.95411</v>
      </c>
      <c r="BN24">
        <v>0.9046014</v>
      </c>
      <c r="BO24">
        <v>13.994579999999999</v>
      </c>
      <c r="BP24" s="1">
        <v>2.766915E-2</v>
      </c>
      <c r="BQ24">
        <v>8.7471630000000005</v>
      </c>
      <c r="BR24">
        <v>0.89623649999999999</v>
      </c>
      <c r="BS24">
        <v>14.49621</v>
      </c>
      <c r="BT24" s="1">
        <v>2.4090839999999999E-2</v>
      </c>
      <c r="BU24">
        <v>7.6903920000000001</v>
      </c>
      <c r="BV24">
        <v>0.88781580000000004</v>
      </c>
      <c r="BW24">
        <v>14.461029999999999</v>
      </c>
      <c r="BX24" s="1">
        <v>2.0650660000000001E-2</v>
      </c>
      <c r="BY24">
        <v>6.6438569999999997</v>
      </c>
      <c r="BZ24">
        <v>0.87899389999999999</v>
      </c>
      <c r="CA24">
        <v>14.29269</v>
      </c>
      <c r="CB24" s="1">
        <v>1.7782659999999999E-2</v>
      </c>
      <c r="CC24">
        <v>5.7762570000000002</v>
      </c>
      <c r="CD24">
        <v>0.86967130000000004</v>
      </c>
      <c r="CE24">
        <v>13.93881</v>
      </c>
      <c r="CF24" s="1">
        <v>1.531185E-2</v>
      </c>
      <c r="CG24">
        <v>5.0168879999999998</v>
      </c>
      <c r="CH24">
        <v>0.86008779999999996</v>
      </c>
      <c r="CI24">
        <v>13.15531</v>
      </c>
      <c r="CJ24" s="1">
        <v>1.317193E-2</v>
      </c>
      <c r="CK24">
        <v>4.3605559999999999</v>
      </c>
      <c r="CL24">
        <v>0.8504176</v>
      </c>
      <c r="CM24">
        <v>12.802060000000001</v>
      </c>
      <c r="CN24" s="1">
        <v>1.1261230000000001E-2</v>
      </c>
      <c r="CO24">
        <v>3.7655829999999999</v>
      </c>
      <c r="CP24">
        <v>0.8412984</v>
      </c>
      <c r="CQ24">
        <v>13.14242</v>
      </c>
      <c r="CR24" s="1">
        <v>9.4881589999999995E-3</v>
      </c>
      <c r="CS24">
        <v>3.2036009999999999</v>
      </c>
      <c r="CT24">
        <v>0.83258100000000002</v>
      </c>
      <c r="CU24">
        <v>14.03528</v>
      </c>
      <c r="CV24" s="1">
        <v>8.1739250000000003E-3</v>
      </c>
      <c r="CW24">
        <v>2.778756</v>
      </c>
      <c r="CX24">
        <v>0.82571530000000004</v>
      </c>
      <c r="CY24">
        <v>14.071160000000001</v>
      </c>
      <c r="CZ24" s="1">
        <v>7.0028670000000003E-3</v>
      </c>
      <c r="DA24">
        <v>2.3952680000000002</v>
      </c>
      <c r="DB24">
        <v>0.81871749999999999</v>
      </c>
      <c r="DC24">
        <v>14.32291</v>
      </c>
      <c r="DD24" s="1">
        <v>5.9785660000000003E-3</v>
      </c>
      <c r="DE24">
        <v>2.0568840000000002</v>
      </c>
      <c r="DF24">
        <v>0.81132340000000003</v>
      </c>
      <c r="DG24">
        <v>14.68061</v>
      </c>
      <c r="DH24" s="1">
        <v>5.0452190000000001E-3</v>
      </c>
      <c r="DI24">
        <v>1.7474559999999999</v>
      </c>
      <c r="DJ24">
        <v>0.80344059999999995</v>
      </c>
      <c r="DK24">
        <v>14.26491</v>
      </c>
      <c r="DL24" s="1">
        <v>4.2552939999999997E-3</v>
      </c>
      <c r="DM24">
        <v>1.4832879999999999</v>
      </c>
      <c r="DN24">
        <v>0.79580850000000003</v>
      </c>
      <c r="DO24">
        <v>13.59548</v>
      </c>
      <c r="DP24" s="1">
        <v>3.5505810000000001E-3</v>
      </c>
      <c r="DQ24">
        <v>1.2448189999999999</v>
      </c>
      <c r="DR24">
        <v>0.78882350000000001</v>
      </c>
      <c r="DS24">
        <v>13.437569999999999</v>
      </c>
      <c r="DT24" s="1">
        <v>2.9530310000000001E-3</v>
      </c>
      <c r="DU24">
        <v>1.0426800000000001</v>
      </c>
      <c r="DV24">
        <v>0.78702530000000004</v>
      </c>
      <c r="DW24">
        <v>13.63128</v>
      </c>
      <c r="DX24">
        <v>2.14058E-3</v>
      </c>
      <c r="DY24">
        <v>0.76225719999999997</v>
      </c>
      <c r="DZ24">
        <v>0.7868811</v>
      </c>
      <c r="EA24">
        <v>14.799189999999999</v>
      </c>
      <c r="EB24" s="1">
        <v>1.4102050000000001E-3</v>
      </c>
      <c r="EC24">
        <v>0.50185880000000005</v>
      </c>
      <c r="ED24">
        <v>0.78704260000000004</v>
      </c>
      <c r="EE24">
        <v>15.83826</v>
      </c>
      <c r="EF24" s="1">
        <v>9.5725689999999995E-4</v>
      </c>
      <c r="EG24">
        <v>0.3381847</v>
      </c>
      <c r="EH24">
        <v>0.78705910000000001</v>
      </c>
      <c r="EI24">
        <v>16.10209</v>
      </c>
      <c r="EJ24" s="1">
        <v>7.1956400000000001E-4</v>
      </c>
      <c r="EK24">
        <v>0.25187229999999999</v>
      </c>
      <c r="EL24">
        <v>0.78691690000000003</v>
      </c>
      <c r="EM24">
        <v>15.867319999999999</v>
      </c>
      <c r="EN24" s="1">
        <v>5.9010370000000005E-4</v>
      </c>
      <c r="EO24">
        <v>0.20513770000000001</v>
      </c>
      <c r="EP24">
        <v>0.78661970000000003</v>
      </c>
      <c r="EQ24">
        <v>14.754160000000001</v>
      </c>
      <c r="ER24" s="1">
        <v>5.1150230000000004E-4</v>
      </c>
      <c r="ES24">
        <v>0.1768873</v>
      </c>
      <c r="ET24">
        <v>0.78626529999999994</v>
      </c>
      <c r="EU24">
        <v>13.40856</v>
      </c>
      <c r="EV24" s="1">
        <v>4.6009650000000002E-4</v>
      </c>
      <c r="EW24">
        <v>0.15848200000000001</v>
      </c>
      <c r="EX24">
        <v>0.78594679999999995</v>
      </c>
      <c r="EY24">
        <v>13.029920000000001</v>
      </c>
      <c r="EZ24" s="1">
        <v>4.1991910000000002E-4</v>
      </c>
      <c r="FA24">
        <v>0.1442281</v>
      </c>
      <c r="FB24">
        <v>0.78582200000000002</v>
      </c>
      <c r="FC24">
        <v>13.193910000000001</v>
      </c>
      <c r="FD24" s="1">
        <v>3.7002919999999998E-4</v>
      </c>
      <c r="FE24">
        <v>0.12705810000000001</v>
      </c>
      <c r="FF24">
        <v>0.78582969999999996</v>
      </c>
      <c r="FG24">
        <v>13.99208</v>
      </c>
      <c r="FH24" s="1">
        <v>3.2256549999999998E-4</v>
      </c>
      <c r="FI24">
        <v>0.1102938</v>
      </c>
      <c r="FJ24">
        <v>0.78589529999999996</v>
      </c>
      <c r="FK24">
        <v>14.643660000000001</v>
      </c>
      <c r="FL24" s="1">
        <v>2.8959640000000001E-4</v>
      </c>
      <c r="FM24">
        <v>9.8535059999999994E-2</v>
      </c>
      <c r="FN24">
        <v>0.78591800000000001</v>
      </c>
      <c r="FO24">
        <v>14.46358</v>
      </c>
      <c r="FP24" s="1">
        <v>2.663624E-4</v>
      </c>
      <c r="FQ24">
        <v>9.0233250000000001E-2</v>
      </c>
      <c r="FR24">
        <v>0.78595619999999999</v>
      </c>
      <c r="FS24">
        <v>14.13618</v>
      </c>
      <c r="FT24" s="1">
        <v>2.4981800000000001E-4</v>
      </c>
      <c r="FU24">
        <v>8.4281510000000004E-2</v>
      </c>
      <c r="FV24">
        <v>0.78597589999999995</v>
      </c>
      <c r="FW24">
        <v>13.54522</v>
      </c>
      <c r="FX24" s="1">
        <v>2.3586770000000001E-4</v>
      </c>
      <c r="FY24">
        <v>7.9289090000000007E-2</v>
      </c>
      <c r="FZ24">
        <v>0.78597079999999997</v>
      </c>
      <c r="GA24">
        <v>13.01056</v>
      </c>
      <c r="GB24" s="1">
        <v>2.2361740000000001E-4</v>
      </c>
      <c r="GC24">
        <v>7.489767E-2</v>
      </c>
      <c r="GD24">
        <v>0.78594640000000004</v>
      </c>
      <c r="GE24">
        <v>12.823219999999999</v>
      </c>
      <c r="GF24" s="1">
        <v>2.1300250000000001E-4</v>
      </c>
      <c r="GG24">
        <v>7.1053640000000001E-2</v>
      </c>
      <c r="GH24">
        <v>0.78581179999999995</v>
      </c>
      <c r="GI24">
        <v>13.0504</v>
      </c>
      <c r="GJ24" s="1">
        <v>2.0973199999999999E-4</v>
      </c>
      <c r="GK24">
        <v>6.9601479999999993E-2</v>
      </c>
      <c r="GL24">
        <v>0.78558459999999997</v>
      </c>
      <c r="GM24">
        <v>14.036809999999999</v>
      </c>
      <c r="GN24" s="1">
        <v>2.074787E-4</v>
      </c>
      <c r="GO24">
        <v>6.8664500000000003E-2</v>
      </c>
      <c r="GP24">
        <v>0.78533889999999995</v>
      </c>
      <c r="GQ24">
        <v>15.130660000000001</v>
      </c>
      <c r="GR24">
        <v>2.0262129999999999E-4</v>
      </c>
      <c r="GS24">
        <v>6.6893679999999997E-2</v>
      </c>
      <c r="GT24">
        <v>0.78510930000000001</v>
      </c>
      <c r="GU24">
        <v>15.808590000000001</v>
      </c>
      <c r="GV24" s="1">
        <v>1.9529460000000001E-4</v>
      </c>
      <c r="GW24">
        <v>6.4291479999999998E-2</v>
      </c>
      <c r="GX24">
        <v>0.78487459999999998</v>
      </c>
      <c r="GY24">
        <v>15.96088</v>
      </c>
      <c r="GZ24" s="1">
        <v>1.8719900000000001E-4</v>
      </c>
      <c r="HA24">
        <v>6.1450329999999997E-2</v>
      </c>
      <c r="HB24">
        <v>0.78465189999999996</v>
      </c>
      <c r="HC24">
        <v>15.27275</v>
      </c>
      <c r="HD24" s="1">
        <v>1.787596E-4</v>
      </c>
      <c r="HE24">
        <v>5.8552819999999998E-2</v>
      </c>
      <c r="HF24">
        <v>0.78442420000000002</v>
      </c>
      <c r="HG24">
        <v>13.664160000000001</v>
      </c>
      <c r="HH24" s="1">
        <v>1.7088739999999999E-4</v>
      </c>
      <c r="HI24">
        <v>5.5841590000000003E-2</v>
      </c>
      <c r="HJ24">
        <v>0.78419209999999995</v>
      </c>
      <c r="HK24">
        <v>12.725569999999999</v>
      </c>
      <c r="HL24" s="1">
        <v>1.6299089999999999E-4</v>
      </c>
      <c r="HM24">
        <v>5.3158700000000003E-2</v>
      </c>
      <c r="HN24">
        <v>0.78397470000000002</v>
      </c>
      <c r="HO24">
        <v>12.69788</v>
      </c>
      <c r="HP24" s="1">
        <v>1.5552179999999999E-4</v>
      </c>
      <c r="HQ24">
        <v>5.0633490000000003E-2</v>
      </c>
      <c r="HR24">
        <v>0.78373800000000005</v>
      </c>
      <c r="HS24">
        <v>13.39762</v>
      </c>
      <c r="HT24" s="1">
        <v>1.4839669999999999E-4</v>
      </c>
      <c r="HU24">
        <v>4.8244309999999999E-2</v>
      </c>
      <c r="HV24">
        <v>0.78352900000000003</v>
      </c>
      <c r="HW24">
        <v>14.39312</v>
      </c>
      <c r="HX24" s="1">
        <v>1.4162220000000001E-4</v>
      </c>
      <c r="HY24">
        <v>4.5986539999999999E-2</v>
      </c>
      <c r="HZ24">
        <v>0.78329009999999999</v>
      </c>
      <c r="IA24">
        <v>15.29744</v>
      </c>
      <c r="IB24" s="1">
        <v>1.353568E-4</v>
      </c>
      <c r="IC24">
        <v>4.3902719999999999E-2</v>
      </c>
      <c r="ID24">
        <v>0.78306100000000001</v>
      </c>
      <c r="IE24">
        <v>15.65347</v>
      </c>
      <c r="IF24" s="1">
        <v>1.2926220000000001E-4</v>
      </c>
      <c r="IG24">
        <v>4.1897839999999999E-2</v>
      </c>
      <c r="IH24">
        <v>0.78284260000000006</v>
      </c>
      <c r="II24">
        <v>15.01915</v>
      </c>
      <c r="IJ24" s="1">
        <v>1.233951E-4</v>
      </c>
      <c r="IK24">
        <v>3.998678E-2</v>
      </c>
      <c r="IL24">
        <v>0.78261320000000001</v>
      </c>
      <c r="IM24">
        <v>13.579800000000001</v>
      </c>
      <c r="IN24" s="1">
        <v>1.18044E-4</v>
      </c>
      <c r="IO24">
        <v>3.8234890000000001E-2</v>
      </c>
      <c r="IP24">
        <v>0.7824025</v>
      </c>
      <c r="IQ24">
        <v>12.76572</v>
      </c>
      <c r="IR24" s="1">
        <v>1.125499E-4</v>
      </c>
      <c r="IS24">
        <v>3.6458289999999997E-2</v>
      </c>
      <c r="IT24">
        <v>0.78233490000000006</v>
      </c>
      <c r="IU24">
        <v>12.880990000000001</v>
      </c>
      <c r="IV24" s="1">
        <v>1.0452500000000001E-4</v>
      </c>
      <c r="IW24">
        <v>3.3906180000000001E-2</v>
      </c>
      <c r="IX24">
        <v>0.78234890000000001</v>
      </c>
      <c r="IY24">
        <v>14.218220000000001</v>
      </c>
      <c r="IZ24" s="1">
        <v>9.6397229999999995E-5</v>
      </c>
      <c r="JA24">
        <v>3.1241700000000001E-2</v>
      </c>
      <c r="JB24">
        <v>0.78237610000000002</v>
      </c>
      <c r="JC24">
        <v>15.544230000000001</v>
      </c>
      <c r="JD24" s="1">
        <v>9.0271459999999995E-5</v>
      </c>
      <c r="JE24">
        <v>2.9222049999999999E-2</v>
      </c>
      <c r="JF24">
        <v>0.78236450000000002</v>
      </c>
      <c r="JG24">
        <v>16.01858</v>
      </c>
      <c r="JH24" s="1">
        <v>8.5493639999999993E-5</v>
      </c>
      <c r="JI24">
        <v>2.7649380000000001E-2</v>
      </c>
      <c r="JJ24">
        <v>0.78238300000000005</v>
      </c>
      <c r="JK24">
        <v>15.46227</v>
      </c>
      <c r="JL24" s="1">
        <v>8.1652520000000006E-5</v>
      </c>
      <c r="JM24">
        <v>2.640176E-2</v>
      </c>
      <c r="JN24">
        <v>0.78238909999999995</v>
      </c>
      <c r="JO24">
        <v>14.45688</v>
      </c>
      <c r="JP24" s="1">
        <v>7.8229389999999999E-5</v>
      </c>
      <c r="JQ24">
        <v>2.5283710000000001E-2</v>
      </c>
      <c r="JR24">
        <v>0.7824103</v>
      </c>
      <c r="JS24">
        <v>13.48063</v>
      </c>
      <c r="JT24" s="1">
        <v>7.5201679999999994E-5</v>
      </c>
      <c r="JU24">
        <v>2.4298650000000001E-2</v>
      </c>
      <c r="JV24">
        <v>0.78240730000000003</v>
      </c>
      <c r="JW24">
        <v>13.065200000000001</v>
      </c>
      <c r="JX24" s="1">
        <v>7.2296159999999998E-5</v>
      </c>
      <c r="JY24">
        <v>2.3353450000000001E-2</v>
      </c>
      <c r="JZ24">
        <v>0.78240279999999995</v>
      </c>
      <c r="KA24">
        <v>13.17718</v>
      </c>
      <c r="KB24" s="1">
        <v>6.957969E-5</v>
      </c>
      <c r="KC24">
        <v>2.2473839999999998E-2</v>
      </c>
      <c r="KD24">
        <v>0.78240120000000002</v>
      </c>
      <c r="KE24">
        <v>14.25033</v>
      </c>
      <c r="KF24" s="1">
        <v>6.6959389999999994E-5</v>
      </c>
      <c r="KG24">
        <v>2.162157E-2</v>
      </c>
      <c r="KH24">
        <v>0.78239329999999996</v>
      </c>
      <c r="KI24">
        <v>15.252890000000001</v>
      </c>
      <c r="KJ24" s="1">
        <v>6.4473220000000006E-5</v>
      </c>
      <c r="KK24">
        <v>2.0814010000000001E-2</v>
      </c>
      <c r="KL24">
        <v>0.7824025</v>
      </c>
      <c r="KM24">
        <v>15.62599</v>
      </c>
      <c r="KN24" s="1">
        <v>6.2084959999999997E-5</v>
      </c>
      <c r="KO24">
        <v>2.0035230000000001E-2</v>
      </c>
      <c r="KP24">
        <v>0.78240370000000004</v>
      </c>
      <c r="KQ24">
        <v>15.56024</v>
      </c>
      <c r="KR24" s="1">
        <v>5.9777990000000002E-5</v>
      </c>
      <c r="KS24">
        <v>1.9287160000000001E-2</v>
      </c>
      <c r="KT24">
        <v>0.78239309999999995</v>
      </c>
      <c r="KU24">
        <v>14.7258</v>
      </c>
      <c r="KV24" s="1">
        <v>5.7674979999999998E-5</v>
      </c>
      <c r="KW24">
        <v>1.8605E-2</v>
      </c>
      <c r="KX24">
        <v>0.78240310000000002</v>
      </c>
      <c r="KY24">
        <v>13.583270000000001</v>
      </c>
      <c r="KZ24" s="1">
        <v>5.5648140000000003E-5</v>
      </c>
      <c r="LA24">
        <v>1.7947359999999999E-2</v>
      </c>
      <c r="LB24">
        <v>0.78240220000000005</v>
      </c>
      <c r="LC24">
        <v>13.102980000000001</v>
      </c>
      <c r="LD24" s="1">
        <v>5.3636649999999997E-5</v>
      </c>
      <c r="LE24">
        <v>1.7295399999999999E-2</v>
      </c>
      <c r="LF24">
        <v>0.78239860000000006</v>
      </c>
      <c r="LG24">
        <v>13.24385</v>
      </c>
      <c r="LH24" s="1">
        <v>5.1742949999999999E-5</v>
      </c>
      <c r="LI24">
        <v>1.6678539999999999E-2</v>
      </c>
      <c r="LJ24">
        <v>0.78239559999999997</v>
      </c>
      <c r="LK24">
        <v>14.333880000000001</v>
      </c>
      <c r="LL24" s="1">
        <v>5.00173E-5</v>
      </c>
      <c r="LM24">
        <v>1.6119049999999999E-2</v>
      </c>
      <c r="LN24">
        <v>0.78240189999999998</v>
      </c>
      <c r="LO24">
        <v>15.610989999999999</v>
      </c>
      <c r="LP24" s="1">
        <v>4.8162479999999997E-5</v>
      </c>
      <c r="LQ24">
        <v>1.5520539999999999E-2</v>
      </c>
      <c r="LR24">
        <v>0.78240339999999997</v>
      </c>
      <c r="LS24">
        <v>16.314579999999999</v>
      </c>
      <c r="LT24" s="1">
        <v>4.6614379999999997E-5</v>
      </c>
      <c r="LU24">
        <v>1.501693E-2</v>
      </c>
      <c r="LV24">
        <v>0.78239380000000003</v>
      </c>
      <c r="LW24">
        <v>16.209219999999998</v>
      </c>
      <c r="LX24" s="1">
        <v>4.4974269999999999E-5</v>
      </c>
      <c r="LY24">
        <v>1.448608E-2</v>
      </c>
      <c r="LZ24">
        <v>0.78238839999999998</v>
      </c>
      <c r="MA24">
        <v>15.106529999999999</v>
      </c>
      <c r="MB24" s="1">
        <v>4.3397389999999998E-5</v>
      </c>
      <c r="MC24">
        <v>1.3996659999999999E-2</v>
      </c>
      <c r="MD24">
        <v>0.78240120000000002</v>
      </c>
      <c r="ME24">
        <v>13.58756</v>
      </c>
      <c r="MF24" s="1">
        <v>4.1763790000000001E-5</v>
      </c>
      <c r="MG24">
        <v>1.351138E-2</v>
      </c>
      <c r="MH24">
        <v>0.78240010000000004</v>
      </c>
      <c r="MI24">
        <v>12.8855</v>
      </c>
      <c r="MJ24" s="1">
        <v>4.0294299999999998E-5</v>
      </c>
      <c r="MK24">
        <v>1.307402E-2</v>
      </c>
      <c r="ML24">
        <v>0.78239259999999999</v>
      </c>
      <c r="MM24">
        <v>12.91268</v>
      </c>
      <c r="MN24" s="1">
        <v>3.8790549999999997E-5</v>
      </c>
      <c r="MO24">
        <v>1.2630779999999999E-2</v>
      </c>
      <c r="MP24">
        <v>0.78239809999999999</v>
      </c>
      <c r="MQ24">
        <v>14.00615</v>
      </c>
      <c r="MR24" s="1">
        <v>3.734613E-5</v>
      </c>
      <c r="MS24">
        <v>1.219188E-2</v>
      </c>
      <c r="MT24">
        <v>0.78238859999999999</v>
      </c>
      <c r="MU24">
        <v>14.919650000000001</v>
      </c>
      <c r="MV24" s="1">
        <v>3.6050850000000001E-5</v>
      </c>
      <c r="MW24">
        <v>1.1803019999999999E-2</v>
      </c>
      <c r="MX24">
        <v>0.78240229999999999</v>
      </c>
      <c r="MY24">
        <v>14.68815</v>
      </c>
      <c r="MZ24" s="1">
        <v>3.4756080000000003E-5</v>
      </c>
      <c r="NA24">
        <v>1.1406650000000001E-2</v>
      </c>
      <c r="NB24">
        <v>0.78240270000000001</v>
      </c>
      <c r="NC24">
        <v>14.1724</v>
      </c>
      <c r="ND24" s="1">
        <v>3.3576169999999997E-5</v>
      </c>
      <c r="NE24" s="1">
        <v>1.1045569999999999E-2</v>
      </c>
      <c r="NF24">
        <v>0.78240449999999995</v>
      </c>
      <c r="NG24">
        <v>13.876329999999999</v>
      </c>
      <c r="NH24" s="1">
        <v>3.2353079999999999E-5</v>
      </c>
      <c r="NI24" s="1">
        <v>1.06699E-2</v>
      </c>
      <c r="NJ24">
        <v>0.78239360000000002</v>
      </c>
      <c r="NK24">
        <v>13.470330000000001</v>
      </c>
      <c r="NL24" s="1">
        <v>3.125493E-5</v>
      </c>
      <c r="NM24" s="1">
        <v>1.033128E-2</v>
      </c>
      <c r="NN24">
        <v>0.78236249999999996</v>
      </c>
      <c r="NO24">
        <v>13.193070000000001</v>
      </c>
      <c r="NP24" s="1">
        <v>3.0341279999999999E-5</v>
      </c>
      <c r="NQ24" s="1">
        <v>1.0039559999999999E-2</v>
      </c>
      <c r="NR24">
        <v>0.78204249999999997</v>
      </c>
      <c r="NS24">
        <v>13.31357</v>
      </c>
      <c r="NT24" s="1">
        <v>3.1062999999999997E-5</v>
      </c>
      <c r="NU24">
        <v>1.02706E-2</v>
      </c>
      <c r="NV24">
        <v>0.78160969999999996</v>
      </c>
      <c r="NW24">
        <v>14.44829</v>
      </c>
      <c r="NX24" s="1">
        <v>3.2223210000000001E-5</v>
      </c>
      <c r="NY24" s="1">
        <v>1.06943E-2</v>
      </c>
      <c r="NZ24">
        <v>0.78110349999999995</v>
      </c>
      <c r="OA24">
        <v>15.943720000000001</v>
      </c>
      <c r="OB24" s="1">
        <v>3.2420720000000001E-5</v>
      </c>
      <c r="OC24" s="1">
        <v>1.0802000000000001E-2</v>
      </c>
      <c r="OD24">
        <v>0.78058959999999999</v>
      </c>
      <c r="OE24">
        <v>16.66995</v>
      </c>
      <c r="OF24" s="1">
        <v>3.1851340000000001E-5</v>
      </c>
      <c r="OG24" s="1">
        <v>1.0647729999999999E-2</v>
      </c>
      <c r="OH24">
        <v>0.78011109999999995</v>
      </c>
      <c r="OI24">
        <v>16.53848</v>
      </c>
      <c r="OJ24" s="1">
        <v>3.0974859999999998E-5</v>
      </c>
      <c r="OK24" s="1">
        <v>1.0383140000000001E-2</v>
      </c>
    </row>
    <row r="25" spans="1:401" x14ac:dyDescent="0.35">
      <c r="A25">
        <v>28</v>
      </c>
      <c r="B25" t="s">
        <v>4</v>
      </c>
      <c r="C25" t="s">
        <v>24</v>
      </c>
      <c r="D25" t="s">
        <v>30</v>
      </c>
      <c r="E25">
        <v>996.51009999999997</v>
      </c>
      <c r="F25">
        <v>0.89172459999999998</v>
      </c>
      <c r="G25">
        <v>16.638950000000001</v>
      </c>
      <c r="H25">
        <v>5.6301759999999996</v>
      </c>
      <c r="I25">
        <v>2895.0120000000002</v>
      </c>
      <c r="J25">
        <v>0.889401</v>
      </c>
      <c r="K25">
        <v>16.48676</v>
      </c>
      <c r="L25">
        <v>0.11059090000000001</v>
      </c>
      <c r="M25">
        <v>42.868389999999998</v>
      </c>
      <c r="N25">
        <v>0.88709059999999995</v>
      </c>
      <c r="O25">
        <v>16.397739999999999</v>
      </c>
      <c r="P25" s="1">
        <v>7.9744519999999999E-2</v>
      </c>
      <c r="Q25">
        <v>28.374110000000002</v>
      </c>
      <c r="R25">
        <v>0.88475740000000003</v>
      </c>
      <c r="S25">
        <v>16.116420000000002</v>
      </c>
      <c r="T25" s="1">
        <v>7.1604600000000004E-2</v>
      </c>
      <c r="U25">
        <v>25.519359999999999</v>
      </c>
      <c r="V25">
        <v>0.8824071</v>
      </c>
      <c r="W25">
        <v>15.36795</v>
      </c>
      <c r="X25" s="1">
        <v>6.4391489999999996E-2</v>
      </c>
      <c r="Y25">
        <v>22.980160000000001</v>
      </c>
      <c r="Z25">
        <v>0.87935989999999997</v>
      </c>
      <c r="AA25">
        <v>15.06856</v>
      </c>
      <c r="AB25" s="1">
        <v>6.1201650000000003E-2</v>
      </c>
      <c r="AC25">
        <v>21.694379999999999</v>
      </c>
      <c r="AD25">
        <v>0.87423309999999999</v>
      </c>
      <c r="AE25">
        <v>15.022629999999999</v>
      </c>
      <c r="AF25" s="1">
        <v>7.1645559999999997E-2</v>
      </c>
      <c r="AG25">
        <v>25.397259999999999</v>
      </c>
      <c r="AH25">
        <v>0.86813220000000002</v>
      </c>
      <c r="AI25">
        <v>15.324439999999999</v>
      </c>
      <c r="AJ25">
        <v>7.5780650000000005E-2</v>
      </c>
      <c r="AK25">
        <v>27.243390000000002</v>
      </c>
      <c r="AL25">
        <v>0.86164130000000005</v>
      </c>
      <c r="AM25">
        <v>15.772030000000001</v>
      </c>
      <c r="AN25">
        <v>7.0974800000000005E-2</v>
      </c>
      <c r="AO25">
        <v>25.762799999999999</v>
      </c>
      <c r="AP25">
        <v>0.85475780000000001</v>
      </c>
      <c r="AQ25">
        <v>15.792540000000001</v>
      </c>
      <c r="AR25" s="1">
        <v>6.4332230000000004E-2</v>
      </c>
      <c r="AS25">
        <v>23.544560000000001</v>
      </c>
      <c r="AT25">
        <v>0.84761980000000003</v>
      </c>
      <c r="AU25">
        <v>15.48222</v>
      </c>
      <c r="AV25" s="1">
        <v>5.6505640000000003E-2</v>
      </c>
      <c r="AW25">
        <v>20.83745</v>
      </c>
      <c r="AX25">
        <v>0.8402541</v>
      </c>
      <c r="AY25">
        <v>14.725960000000001</v>
      </c>
      <c r="AZ25" s="1">
        <v>4.9438179999999998E-2</v>
      </c>
      <c r="BA25">
        <v>18.353470000000002</v>
      </c>
      <c r="BB25">
        <v>0.83276519999999998</v>
      </c>
      <c r="BC25">
        <v>13.96471</v>
      </c>
      <c r="BD25" s="1">
        <v>4.3023209999999999E-2</v>
      </c>
      <c r="BE25">
        <v>16.088180000000001</v>
      </c>
      <c r="BF25">
        <v>0.82518939999999996</v>
      </c>
      <c r="BG25">
        <v>13.37411</v>
      </c>
      <c r="BH25" s="1">
        <v>3.7183170000000001E-2</v>
      </c>
      <c r="BI25">
        <v>14.004569999999999</v>
      </c>
      <c r="BJ25">
        <v>0.81782259999999996</v>
      </c>
      <c r="BK25">
        <v>13.15959</v>
      </c>
      <c r="BL25" s="1">
        <v>3.2140809999999999E-2</v>
      </c>
      <c r="BM25">
        <v>12.182219999999999</v>
      </c>
      <c r="BN25">
        <v>0.81037780000000004</v>
      </c>
      <c r="BO25">
        <v>14.0259</v>
      </c>
      <c r="BP25" s="1">
        <v>2.7978329999999999E-2</v>
      </c>
      <c r="BQ25">
        <v>10.665749999999999</v>
      </c>
      <c r="BR25">
        <v>0.80346200000000001</v>
      </c>
      <c r="BS25">
        <v>14.60122</v>
      </c>
      <c r="BT25">
        <v>2.4434279999999999E-2</v>
      </c>
      <c r="BU25">
        <v>9.3884089999999993</v>
      </c>
      <c r="BV25">
        <v>0.79647239999999997</v>
      </c>
      <c r="BW25">
        <v>14.58881</v>
      </c>
      <c r="BX25" s="1">
        <v>2.0930130000000002E-2</v>
      </c>
      <c r="BY25">
        <v>8.094004</v>
      </c>
      <c r="BZ25">
        <v>0.78906509999999996</v>
      </c>
      <c r="CA25">
        <v>14.41597</v>
      </c>
      <c r="CB25" s="1">
        <v>1.8047980000000002E-2</v>
      </c>
      <c r="CC25">
        <v>7.0339580000000002</v>
      </c>
      <c r="CD25">
        <v>0.78125750000000005</v>
      </c>
      <c r="CE25">
        <v>14.04867</v>
      </c>
      <c r="CF25" s="1">
        <v>1.551953E-2</v>
      </c>
      <c r="CG25">
        <v>6.0899390000000002</v>
      </c>
      <c r="CH25">
        <v>0.77325860000000002</v>
      </c>
      <c r="CI25">
        <v>13.26051</v>
      </c>
      <c r="CJ25" s="1">
        <v>1.336733E-2</v>
      </c>
      <c r="CK25">
        <v>5.2896409999999996</v>
      </c>
      <c r="CL25">
        <v>0.76531700000000003</v>
      </c>
      <c r="CM25">
        <v>12.84802</v>
      </c>
      <c r="CN25" s="1">
        <v>1.1437299999999999E-2</v>
      </c>
      <c r="CO25">
        <v>4.5606369999999998</v>
      </c>
      <c r="CP25">
        <v>0.75807089999999999</v>
      </c>
      <c r="CQ25">
        <v>13.16807</v>
      </c>
      <c r="CR25" s="1">
        <v>9.6533680000000007E-3</v>
      </c>
      <c r="CS25">
        <v>3.8763459999999998</v>
      </c>
      <c r="CT25">
        <v>0.75119999999999998</v>
      </c>
      <c r="CU25">
        <v>14.0639</v>
      </c>
      <c r="CV25" s="1">
        <v>8.2927509999999992E-3</v>
      </c>
      <c r="CW25">
        <v>3.3401649999999998</v>
      </c>
      <c r="CX25">
        <v>0.74660340000000003</v>
      </c>
      <c r="CY25">
        <v>14.17432</v>
      </c>
      <c r="CZ25" s="1">
        <v>7.1136439999999997E-3</v>
      </c>
      <c r="DA25">
        <v>2.878673</v>
      </c>
      <c r="DB25">
        <v>0.74189879999999997</v>
      </c>
      <c r="DC25">
        <v>14.404809999999999</v>
      </c>
      <c r="DD25" s="1">
        <v>6.0764570000000004E-3</v>
      </c>
      <c r="DE25">
        <v>2.4698280000000001</v>
      </c>
      <c r="DF25">
        <v>0.73694519999999997</v>
      </c>
      <c r="DG25">
        <v>14.774229999999999</v>
      </c>
      <c r="DH25" s="1">
        <v>5.1371359999999996E-3</v>
      </c>
      <c r="DI25">
        <v>2.0992109999999999</v>
      </c>
      <c r="DJ25">
        <v>0.73161240000000005</v>
      </c>
      <c r="DK25">
        <v>14.39608</v>
      </c>
      <c r="DL25" s="1">
        <v>4.3329570000000001E-3</v>
      </c>
      <c r="DM25">
        <v>1.7785820000000001</v>
      </c>
      <c r="DN25">
        <v>0.72696229999999995</v>
      </c>
      <c r="DO25">
        <v>13.70707</v>
      </c>
      <c r="DP25" s="1">
        <v>3.6167510000000001E-3</v>
      </c>
      <c r="DQ25">
        <v>1.490232</v>
      </c>
      <c r="DR25">
        <v>0.72315669999999999</v>
      </c>
      <c r="DS25">
        <v>13.49288</v>
      </c>
      <c r="DT25" s="1">
        <v>3.02141E-3</v>
      </c>
      <c r="DU25">
        <v>1.2492540000000001</v>
      </c>
      <c r="DV25">
        <v>0.7232189</v>
      </c>
      <c r="DW25">
        <v>13.68637</v>
      </c>
      <c r="DX25" s="1">
        <v>2.232585E-3</v>
      </c>
      <c r="DY25">
        <v>0.93047539999999995</v>
      </c>
      <c r="DZ25">
        <v>0.72399539999999996</v>
      </c>
      <c r="EA25">
        <v>14.84064</v>
      </c>
      <c r="EB25" s="1">
        <v>1.4782440000000001E-3</v>
      </c>
      <c r="EC25">
        <v>0.61662859999999997</v>
      </c>
      <c r="ED25">
        <v>0.72475080000000003</v>
      </c>
      <c r="EE25">
        <v>15.950060000000001</v>
      </c>
      <c r="EF25" s="1">
        <v>9.9554669999999995E-4</v>
      </c>
      <c r="EG25">
        <v>0.4122962</v>
      </c>
      <c r="EH25">
        <v>0.72520419999999997</v>
      </c>
      <c r="EI25">
        <v>16.282430000000002</v>
      </c>
      <c r="EJ25" s="1">
        <v>7.3940870000000001E-4</v>
      </c>
      <c r="EK25">
        <v>0.3030911</v>
      </c>
      <c r="EL25">
        <v>0.7253986</v>
      </c>
      <c r="EM25">
        <v>16.061330000000002</v>
      </c>
      <c r="EN25" s="1">
        <v>6.0146630000000004E-4</v>
      </c>
      <c r="EO25">
        <v>0.24462739999999999</v>
      </c>
      <c r="EP25">
        <v>0.7253558</v>
      </c>
      <c r="EQ25">
        <v>14.958320000000001</v>
      </c>
      <c r="ER25" s="1">
        <v>5.1855149999999997E-4</v>
      </c>
      <c r="ES25">
        <v>0.2097048</v>
      </c>
      <c r="ET25">
        <v>0.7252556</v>
      </c>
      <c r="EU25">
        <v>13.56011</v>
      </c>
      <c r="EV25" s="1">
        <v>4.6514620000000001E-4</v>
      </c>
      <c r="EW25">
        <v>0.1872798</v>
      </c>
      <c r="EX25">
        <v>0.7250759</v>
      </c>
      <c r="EY25">
        <v>13.080360000000001</v>
      </c>
      <c r="EZ25" s="1">
        <v>4.2431720000000002E-4</v>
      </c>
      <c r="FA25">
        <v>0.17028879999999999</v>
      </c>
      <c r="FB25">
        <v>0.72509789999999996</v>
      </c>
      <c r="FC25">
        <v>13.228960000000001</v>
      </c>
      <c r="FD25" s="1">
        <v>3.7598079999999999E-4</v>
      </c>
      <c r="FE25">
        <v>0.15092140000000001</v>
      </c>
      <c r="FF25">
        <v>0.72518179999999999</v>
      </c>
      <c r="FG25">
        <v>14.02134</v>
      </c>
      <c r="FH25" s="1">
        <v>3.2708550000000002E-4</v>
      </c>
      <c r="FI25">
        <v>0.1307741</v>
      </c>
      <c r="FJ25">
        <v>0.72526840000000004</v>
      </c>
      <c r="FK25">
        <v>14.713850000000001</v>
      </c>
      <c r="FL25" s="1">
        <v>2.9269240000000002E-4</v>
      </c>
      <c r="FM25">
        <v>0.1164195</v>
      </c>
      <c r="FN25">
        <v>0.72533939999999997</v>
      </c>
      <c r="FO25">
        <v>14.59897</v>
      </c>
      <c r="FP25" s="1">
        <v>2.686411E-4</v>
      </c>
      <c r="FQ25">
        <v>0.106363</v>
      </c>
      <c r="FR25">
        <v>0.72537989999999997</v>
      </c>
      <c r="FS25">
        <v>14.243180000000001</v>
      </c>
      <c r="FT25" s="1">
        <v>2.5157590000000001E-4</v>
      </c>
      <c r="FU25">
        <v>9.917223E-2</v>
      </c>
      <c r="FV25">
        <v>0.72539310000000001</v>
      </c>
      <c r="FW25">
        <v>13.65732</v>
      </c>
      <c r="FX25" s="1">
        <v>2.3742270000000001E-4</v>
      </c>
      <c r="FY25">
        <v>9.3252000000000002E-2</v>
      </c>
      <c r="FZ25">
        <v>0.72539070000000005</v>
      </c>
      <c r="GA25">
        <v>13.07771</v>
      </c>
      <c r="GB25" s="1">
        <v>2.249567E-4</v>
      </c>
      <c r="GC25">
        <v>8.8028510000000004E-2</v>
      </c>
      <c r="GD25">
        <v>0.72537110000000005</v>
      </c>
      <c r="GE25">
        <v>12.85896</v>
      </c>
      <c r="GF25" s="1">
        <v>2.1399569999999999E-4</v>
      </c>
      <c r="GG25">
        <v>8.3416329999999997E-2</v>
      </c>
      <c r="GH25">
        <v>0.72526469999999998</v>
      </c>
      <c r="GI25">
        <v>13.071440000000001</v>
      </c>
      <c r="GJ25" s="1">
        <v>2.099701E-4</v>
      </c>
      <c r="GK25">
        <v>8.1383059999999993E-2</v>
      </c>
      <c r="GL25">
        <v>0.72513159999999999</v>
      </c>
      <c r="GM25">
        <v>14.050610000000001</v>
      </c>
      <c r="GN25" s="1">
        <v>2.0789659999999999E-4</v>
      </c>
      <c r="GO25">
        <v>8.034761E-2</v>
      </c>
      <c r="GP25">
        <v>0.72496519999999998</v>
      </c>
      <c r="GQ25">
        <v>15.19464</v>
      </c>
      <c r="GR25" s="1">
        <v>2.0337670000000001E-4</v>
      </c>
      <c r="GS25">
        <v>7.8414869999999998E-2</v>
      </c>
      <c r="GT25">
        <v>0.72480820000000001</v>
      </c>
      <c r="GU25">
        <v>15.936680000000001</v>
      </c>
      <c r="GV25" s="1">
        <v>1.9619E-4</v>
      </c>
      <c r="GW25">
        <v>7.5438630000000007E-2</v>
      </c>
      <c r="GX25">
        <v>0.7246669</v>
      </c>
      <c r="GY25">
        <v>16.12473</v>
      </c>
      <c r="GZ25" s="1">
        <v>1.8806739999999999E-4</v>
      </c>
      <c r="HA25">
        <v>7.211629E-2</v>
      </c>
      <c r="HB25">
        <v>0.72452090000000002</v>
      </c>
      <c r="HC25">
        <v>15.45844</v>
      </c>
      <c r="HD25" s="1">
        <v>1.7971999999999999E-4</v>
      </c>
      <c r="HE25">
        <v>6.8768789999999996E-2</v>
      </c>
      <c r="HF25">
        <v>0.72438849999999999</v>
      </c>
      <c r="HG25">
        <v>13.84459</v>
      </c>
      <c r="HH25" s="1">
        <v>1.717888E-4</v>
      </c>
      <c r="HI25">
        <v>6.5574999999999994E-2</v>
      </c>
      <c r="HJ25">
        <v>0.72426349999999995</v>
      </c>
      <c r="HK25">
        <v>12.795949999999999</v>
      </c>
      <c r="HL25" s="1">
        <v>1.638729E-4</v>
      </c>
      <c r="HM25">
        <v>6.2432319999999999E-2</v>
      </c>
      <c r="HN25">
        <v>0.72415050000000003</v>
      </c>
      <c r="HO25">
        <v>12.71072</v>
      </c>
      <c r="HP25" s="1">
        <v>1.5632450000000001E-4</v>
      </c>
      <c r="HQ25">
        <v>5.9448670000000002E-2</v>
      </c>
      <c r="HR25">
        <v>0.72401110000000002</v>
      </c>
      <c r="HS25">
        <v>13.39921</v>
      </c>
      <c r="HT25" s="1">
        <v>1.4916469999999999E-4</v>
      </c>
      <c r="HU25">
        <v>5.6646189999999999E-2</v>
      </c>
      <c r="HV25">
        <v>0.72387299999999999</v>
      </c>
      <c r="HW25">
        <v>14.425039999999999</v>
      </c>
      <c r="HX25" s="1">
        <v>1.4234149999999999E-4</v>
      </c>
      <c r="HY25">
        <v>5.3988479999999998E-2</v>
      </c>
      <c r="HZ25">
        <v>0.7237654</v>
      </c>
      <c r="IA25">
        <v>15.374320000000001</v>
      </c>
      <c r="IB25" s="1">
        <v>1.3600299999999999E-4</v>
      </c>
      <c r="IC25">
        <v>5.1525609999999999E-2</v>
      </c>
      <c r="ID25">
        <v>0.72363109999999997</v>
      </c>
      <c r="IE25">
        <v>15.78909</v>
      </c>
      <c r="IF25" s="1">
        <v>1.2988090000000001E-4</v>
      </c>
      <c r="IG25">
        <v>4.9177480000000003E-2</v>
      </c>
      <c r="IH25">
        <v>0.72348230000000002</v>
      </c>
      <c r="II25">
        <v>15.18914</v>
      </c>
      <c r="IJ25" s="1">
        <v>1.2403199999999999E-4</v>
      </c>
      <c r="IK25">
        <v>4.6952430000000003E-2</v>
      </c>
      <c r="IL25">
        <v>0.72338000000000002</v>
      </c>
      <c r="IM25">
        <v>13.74352</v>
      </c>
      <c r="IN25" s="1">
        <v>1.1864219999999999E-4</v>
      </c>
      <c r="IO25">
        <v>4.4888820000000003E-2</v>
      </c>
      <c r="IP25">
        <v>0.7232674</v>
      </c>
      <c r="IQ25">
        <v>12.82737</v>
      </c>
      <c r="IR25" s="1">
        <v>1.1319950000000001E-4</v>
      </c>
      <c r="IS25">
        <v>4.2827629999999998E-2</v>
      </c>
      <c r="IT25">
        <v>0.72327260000000004</v>
      </c>
      <c r="IU25">
        <v>12.89171</v>
      </c>
      <c r="IV25" s="1">
        <v>1.054972E-4</v>
      </c>
      <c r="IW25">
        <v>3.9984720000000001E-2</v>
      </c>
      <c r="IX25">
        <v>0.72328380000000003</v>
      </c>
      <c r="IY25">
        <v>14.209289999999999</v>
      </c>
      <c r="IZ25" s="1">
        <v>9.7174980000000002E-5</v>
      </c>
      <c r="JA25">
        <v>3.6801319999999998E-2</v>
      </c>
      <c r="JB25">
        <v>0.72334319999999996</v>
      </c>
      <c r="JC25">
        <v>15.60754</v>
      </c>
      <c r="JD25" s="1">
        <v>9.0858180000000002E-5</v>
      </c>
      <c r="JE25">
        <v>3.4364640000000002E-2</v>
      </c>
      <c r="JF25">
        <v>0.72335419999999995</v>
      </c>
      <c r="JG25">
        <v>16.168790000000001</v>
      </c>
      <c r="JH25" s="1">
        <v>8.592537E-5</v>
      </c>
      <c r="JI25">
        <v>3.2466259999999997E-2</v>
      </c>
      <c r="JJ25">
        <v>0.72336339999999999</v>
      </c>
      <c r="JK25">
        <v>15.651669999999999</v>
      </c>
      <c r="JL25" s="1">
        <v>8.2053660000000001E-5</v>
      </c>
      <c r="JM25">
        <v>3.0991729999999999E-2</v>
      </c>
      <c r="JN25">
        <v>0.72337249999999997</v>
      </c>
      <c r="JO25">
        <v>14.62266</v>
      </c>
      <c r="JP25" s="1">
        <v>7.8581110000000006E-5</v>
      </c>
      <c r="JQ25">
        <v>2.9666029999999999E-2</v>
      </c>
      <c r="JR25">
        <v>0.72338970000000002</v>
      </c>
      <c r="JS25">
        <v>13.594110000000001</v>
      </c>
      <c r="JT25" s="1">
        <v>7.5529899999999997E-5</v>
      </c>
      <c r="JU25">
        <v>2.8505869999999999E-2</v>
      </c>
      <c r="JV25">
        <v>0.72338380000000002</v>
      </c>
      <c r="JW25">
        <v>13.11539</v>
      </c>
      <c r="JX25" s="1">
        <v>7.2604080000000004E-5</v>
      </c>
      <c r="JY25">
        <v>2.739335E-2</v>
      </c>
      <c r="JZ25">
        <v>0.72339019999999998</v>
      </c>
      <c r="KA25">
        <v>13.202819999999999</v>
      </c>
      <c r="KB25" s="1">
        <v>6.9881560000000003E-5</v>
      </c>
      <c r="KC25">
        <v>2.6362529999999999E-2</v>
      </c>
      <c r="KD25">
        <v>0.72337790000000002</v>
      </c>
      <c r="KE25">
        <v>14.258179999999999</v>
      </c>
      <c r="KF25" s="1">
        <v>6.7229210000000004E-5</v>
      </c>
      <c r="KG25">
        <v>2.535544E-2</v>
      </c>
      <c r="KH25">
        <v>0.72338619999999998</v>
      </c>
      <c r="KI25">
        <v>15.318770000000001</v>
      </c>
      <c r="KJ25" s="1">
        <v>6.4741219999999997E-5</v>
      </c>
      <c r="KK25">
        <v>2.441076E-2</v>
      </c>
      <c r="KL25">
        <v>0.72337929999999995</v>
      </c>
      <c r="KM25">
        <v>15.762829999999999</v>
      </c>
      <c r="KN25" s="1">
        <v>6.2319060000000002E-5</v>
      </c>
      <c r="KO25">
        <v>2.3489639999999999E-2</v>
      </c>
      <c r="KP25">
        <v>0.7233868</v>
      </c>
      <c r="KQ25">
        <v>15.711880000000001</v>
      </c>
      <c r="KR25" s="1">
        <v>6.0015149999999997E-5</v>
      </c>
      <c r="KS25">
        <v>2.2619110000000001E-2</v>
      </c>
      <c r="KT25">
        <v>0.72337790000000002</v>
      </c>
      <c r="KU25">
        <v>14.89354</v>
      </c>
      <c r="KV25" s="1">
        <v>5.7898420000000003E-5</v>
      </c>
      <c r="KW25">
        <v>2.1815000000000001E-2</v>
      </c>
      <c r="KX25">
        <v>0.72337980000000002</v>
      </c>
      <c r="KY25">
        <v>13.71453</v>
      </c>
      <c r="KZ25" s="1">
        <v>5.586653E-5</v>
      </c>
      <c r="LA25">
        <v>2.1045850000000001E-2</v>
      </c>
      <c r="LB25">
        <v>0.72338570000000002</v>
      </c>
      <c r="LC25">
        <v>13.15471</v>
      </c>
      <c r="LD25" s="1">
        <v>5.3848870000000003E-5</v>
      </c>
      <c r="LE25">
        <v>2.0281159999999999E-2</v>
      </c>
      <c r="LF25">
        <v>0.72337629999999997</v>
      </c>
      <c r="LG25">
        <v>13.26713</v>
      </c>
      <c r="LH25" s="1">
        <v>5.193708E-5</v>
      </c>
      <c r="LI25">
        <v>1.9554209999999999E-2</v>
      </c>
      <c r="LJ25">
        <v>0.72337580000000001</v>
      </c>
      <c r="LK25">
        <v>14.34132</v>
      </c>
      <c r="LL25" s="1">
        <v>5.0204670000000002E-5</v>
      </c>
      <c r="LM25">
        <v>1.8897569999999999E-2</v>
      </c>
      <c r="LN25">
        <v>0.72338550000000001</v>
      </c>
      <c r="LO25">
        <v>15.670389999999999</v>
      </c>
      <c r="LP25" s="1">
        <v>4.8355529999999997E-5</v>
      </c>
      <c r="LQ25">
        <v>1.820273E-2</v>
      </c>
      <c r="LR25">
        <v>0.72338000000000002</v>
      </c>
      <c r="LS25">
        <v>16.451319999999999</v>
      </c>
      <c r="LT25" s="1">
        <v>4.6788330000000003E-5</v>
      </c>
      <c r="LU25">
        <v>1.7603830000000001E-2</v>
      </c>
      <c r="LV25">
        <v>0.72338020000000003</v>
      </c>
      <c r="LW25">
        <v>16.393799999999999</v>
      </c>
      <c r="LX25" s="1">
        <v>4.5147649999999998E-5</v>
      </c>
      <c r="LY25">
        <v>1.6984809999999999E-2</v>
      </c>
      <c r="LZ25">
        <v>0.72337660000000004</v>
      </c>
      <c r="MA25">
        <v>15.31016</v>
      </c>
      <c r="MB25" s="1">
        <v>4.357594E-5</v>
      </c>
      <c r="MC25">
        <v>1.6414680000000001E-2</v>
      </c>
      <c r="MD25">
        <v>0.72337850000000004</v>
      </c>
      <c r="ME25">
        <v>13.74492</v>
      </c>
      <c r="MF25" s="1">
        <v>4.191779E-5</v>
      </c>
      <c r="MG25">
        <v>1.5840300000000002E-2</v>
      </c>
      <c r="MH25">
        <v>0.72337810000000002</v>
      </c>
      <c r="MI25">
        <v>12.93441</v>
      </c>
      <c r="MJ25" s="1">
        <v>4.04218E-5</v>
      </c>
      <c r="MK25">
        <v>1.531831E-2</v>
      </c>
      <c r="ML25">
        <v>0.72337379999999996</v>
      </c>
      <c r="MM25">
        <v>12.92295</v>
      </c>
      <c r="MN25" s="1">
        <v>3.8954030000000002E-5</v>
      </c>
      <c r="MO25">
        <v>1.481444E-2</v>
      </c>
      <c r="MP25">
        <v>0.72338250000000004</v>
      </c>
      <c r="MQ25">
        <v>13.99695</v>
      </c>
      <c r="MR25" s="1">
        <v>3.7483600000000001E-5</v>
      </c>
      <c r="MS25">
        <v>1.42918E-2</v>
      </c>
      <c r="MT25">
        <v>0.72337620000000002</v>
      </c>
      <c r="MU25">
        <v>14.963939999999999</v>
      </c>
      <c r="MV25" s="1">
        <v>3.6188359999999998E-5</v>
      </c>
      <c r="MW25">
        <v>1.3836340000000001E-2</v>
      </c>
      <c r="MX25">
        <v>0.72337929999999995</v>
      </c>
      <c r="MY25">
        <v>14.81532</v>
      </c>
      <c r="MZ25" s="1">
        <v>3.4880299999999999E-5</v>
      </c>
      <c r="NA25">
        <v>1.337021E-2</v>
      </c>
      <c r="NB25">
        <v>0.72337969999999996</v>
      </c>
      <c r="NC25">
        <v>14.27338</v>
      </c>
      <c r="ND25" s="1">
        <v>3.369091E-5</v>
      </c>
      <c r="NE25">
        <v>1.294465E-2</v>
      </c>
      <c r="NF25">
        <v>0.72338080000000005</v>
      </c>
      <c r="NG25">
        <v>13.959099999999999</v>
      </c>
      <c r="NH25" s="1">
        <v>3.247079E-5</v>
      </c>
      <c r="NI25">
        <v>1.250717E-2</v>
      </c>
      <c r="NJ25">
        <v>0.72338040000000003</v>
      </c>
      <c r="NK25">
        <v>13.539110000000001</v>
      </c>
      <c r="NL25" s="1">
        <v>3.1365470000000001E-5</v>
      </c>
      <c r="NM25">
        <v>1.21079E-2</v>
      </c>
      <c r="NN25">
        <v>0.72336769999999995</v>
      </c>
      <c r="NO25">
        <v>13.236599999999999</v>
      </c>
      <c r="NP25" s="1">
        <v>3.0380989999999999E-5</v>
      </c>
      <c r="NQ25">
        <v>1.1743699999999999E-2</v>
      </c>
      <c r="NR25">
        <v>0.72314630000000002</v>
      </c>
      <c r="NS25">
        <v>13.33784</v>
      </c>
      <c r="NT25" s="1">
        <v>3.0906520000000001E-5</v>
      </c>
      <c r="NU25">
        <v>1.192904E-2</v>
      </c>
      <c r="NV25">
        <v>0.72280089999999997</v>
      </c>
      <c r="NW25">
        <v>14.454879999999999</v>
      </c>
      <c r="NX25" s="1">
        <v>3.2136089999999998E-5</v>
      </c>
      <c r="NY25" s="1">
        <v>1.2446509999999999E-2</v>
      </c>
      <c r="NZ25">
        <v>0.72245400000000004</v>
      </c>
      <c r="OA25">
        <v>15.996409999999999</v>
      </c>
      <c r="OB25" s="1">
        <v>3.242797E-5</v>
      </c>
      <c r="OC25" s="1">
        <v>1.26125E-2</v>
      </c>
      <c r="OD25">
        <v>0.72214929999999999</v>
      </c>
      <c r="OE25">
        <v>16.814450000000001</v>
      </c>
      <c r="OF25" s="1">
        <v>3.1914990000000001E-5</v>
      </c>
      <c r="OG25" s="1">
        <v>1.245768E-2</v>
      </c>
      <c r="OH25">
        <v>0.72184999999999999</v>
      </c>
      <c r="OI25">
        <v>16.730540000000001</v>
      </c>
      <c r="OJ25" s="1">
        <v>3.1065120000000003E-5</v>
      </c>
      <c r="OK25" s="1">
        <v>1.2160489999999999E-2</v>
      </c>
    </row>
    <row r="26" spans="1:401" x14ac:dyDescent="0.35">
      <c r="A26">
        <v>29</v>
      </c>
      <c r="B26" t="s">
        <v>4</v>
      </c>
      <c r="C26" t="s">
        <v>24</v>
      </c>
      <c r="D26" t="s">
        <v>31</v>
      </c>
      <c r="E26">
        <v>926.50670000000002</v>
      </c>
      <c r="F26">
        <v>0.86228070000000001</v>
      </c>
      <c r="G26">
        <v>16.695309999999999</v>
      </c>
      <c r="H26">
        <v>11.44144</v>
      </c>
      <c r="I26">
        <v>4903.116</v>
      </c>
      <c r="J26">
        <v>0.8606393</v>
      </c>
      <c r="K26">
        <v>16.58004</v>
      </c>
      <c r="L26">
        <v>0.13535949999999999</v>
      </c>
      <c r="M26">
        <v>48.836039999999997</v>
      </c>
      <c r="N26">
        <v>0.85900489999999996</v>
      </c>
      <c r="O26">
        <v>16.475729999999999</v>
      </c>
      <c r="P26" s="1">
        <v>8.0668900000000002E-2</v>
      </c>
      <c r="Q26">
        <v>26.073429999999998</v>
      </c>
      <c r="R26">
        <v>0.8573672</v>
      </c>
      <c r="S26">
        <v>16.192810000000001</v>
      </c>
      <c r="T26" s="1">
        <v>7.2429090000000002E-2</v>
      </c>
      <c r="U26">
        <v>23.432259999999999</v>
      </c>
      <c r="V26">
        <v>0.85574450000000002</v>
      </c>
      <c r="W26">
        <v>15.44524</v>
      </c>
      <c r="X26" s="1">
        <v>6.5103220000000003E-2</v>
      </c>
      <c r="Y26">
        <v>21.083200000000001</v>
      </c>
      <c r="Z26">
        <v>0.85354359999999996</v>
      </c>
      <c r="AA26">
        <v>15.09252</v>
      </c>
      <c r="AB26" s="1">
        <v>6.0828430000000003E-2</v>
      </c>
      <c r="AC26">
        <v>19.61984</v>
      </c>
      <c r="AD26">
        <v>0.84965740000000001</v>
      </c>
      <c r="AE26">
        <v>15.05681</v>
      </c>
      <c r="AF26" s="1">
        <v>7.0517839999999998E-2</v>
      </c>
      <c r="AG26">
        <v>22.691269999999999</v>
      </c>
      <c r="AH26">
        <v>0.84503419999999996</v>
      </c>
      <c r="AI26">
        <v>15.36858</v>
      </c>
      <c r="AJ26" s="1">
        <v>7.5819860000000003E-2</v>
      </c>
      <c r="AK26">
        <v>24.682269999999999</v>
      </c>
      <c r="AL26">
        <v>0.84018769999999998</v>
      </c>
      <c r="AM26">
        <v>15.85026</v>
      </c>
      <c r="AN26" s="1">
        <v>7.1565740000000003E-2</v>
      </c>
      <c r="AO26">
        <v>23.503609999999998</v>
      </c>
      <c r="AP26">
        <v>0.83509560000000005</v>
      </c>
      <c r="AQ26">
        <v>15.91719</v>
      </c>
      <c r="AR26" s="1">
        <v>6.5118480000000006E-2</v>
      </c>
      <c r="AS26">
        <v>21.529260000000001</v>
      </c>
      <c r="AT26">
        <v>0.82980600000000004</v>
      </c>
      <c r="AU26">
        <v>15.62229</v>
      </c>
      <c r="AV26" s="1">
        <v>5.7318859999999999E-2</v>
      </c>
      <c r="AW26">
        <v>19.073340000000002</v>
      </c>
      <c r="AX26">
        <v>0.824434</v>
      </c>
      <c r="AY26">
        <v>14.868040000000001</v>
      </c>
      <c r="AZ26" s="1">
        <v>5.0154369999999997E-2</v>
      </c>
      <c r="BA26">
        <v>16.779250000000001</v>
      </c>
      <c r="BB26">
        <v>0.81903499999999996</v>
      </c>
      <c r="BC26">
        <v>14.08193</v>
      </c>
      <c r="BD26" s="1">
        <v>4.3682819999999997E-2</v>
      </c>
      <c r="BE26">
        <v>14.697340000000001</v>
      </c>
      <c r="BF26">
        <v>0.81379500000000005</v>
      </c>
      <c r="BG26">
        <v>13.46937</v>
      </c>
      <c r="BH26" s="1">
        <v>3.7782179999999999E-2</v>
      </c>
      <c r="BI26">
        <v>12.78209</v>
      </c>
      <c r="BJ26">
        <v>0.80905389999999999</v>
      </c>
      <c r="BK26">
        <v>13.22946</v>
      </c>
      <c r="BL26" s="1">
        <v>3.264384E-2</v>
      </c>
      <c r="BM26">
        <v>11.100529999999999</v>
      </c>
      <c r="BN26">
        <v>0.80421339999999997</v>
      </c>
      <c r="BO26">
        <v>14.06598</v>
      </c>
      <c r="BP26" s="1">
        <v>2.8365520000000002E-2</v>
      </c>
      <c r="BQ26">
        <v>9.6926550000000002</v>
      </c>
      <c r="BR26">
        <v>0.79952540000000005</v>
      </c>
      <c r="BS26">
        <v>14.705629999999999</v>
      </c>
      <c r="BT26" s="1">
        <v>2.4839179999999999E-2</v>
      </c>
      <c r="BU26">
        <v>8.5402520000000006</v>
      </c>
      <c r="BV26">
        <v>0.79463729999999999</v>
      </c>
      <c r="BW26">
        <v>14.72268</v>
      </c>
      <c r="BX26" s="1">
        <v>2.1274560000000001E-2</v>
      </c>
      <c r="BY26">
        <v>7.3579879999999998</v>
      </c>
      <c r="BZ26">
        <v>0.78944179999999997</v>
      </c>
      <c r="CA26">
        <v>14.54556</v>
      </c>
      <c r="CB26" s="1">
        <v>1.8365409999999999E-2</v>
      </c>
      <c r="CC26">
        <v>6.3930660000000001</v>
      </c>
      <c r="CD26">
        <v>0.78388009999999997</v>
      </c>
      <c r="CE26">
        <v>14.15835</v>
      </c>
      <c r="CF26" s="1">
        <v>1.5770949999999999E-2</v>
      </c>
      <c r="CG26">
        <v>5.5236859999999997</v>
      </c>
      <c r="CH26">
        <v>0.77836780000000005</v>
      </c>
      <c r="CI26">
        <v>13.36942</v>
      </c>
      <c r="CJ26" s="1">
        <v>1.360228E-2</v>
      </c>
      <c r="CK26">
        <v>4.7971640000000004</v>
      </c>
      <c r="CL26">
        <v>0.77327480000000004</v>
      </c>
      <c r="CM26">
        <v>12.900539999999999</v>
      </c>
      <c r="CN26" s="1">
        <v>1.164688E-2</v>
      </c>
      <c r="CO26">
        <v>4.1318640000000002</v>
      </c>
      <c r="CP26">
        <v>0.76960930000000005</v>
      </c>
      <c r="CQ26">
        <v>13.197889999999999</v>
      </c>
      <c r="CR26" s="1">
        <v>9.8529080000000005E-3</v>
      </c>
      <c r="CS26">
        <v>3.5155059999999998</v>
      </c>
      <c r="CT26">
        <v>0.76654460000000002</v>
      </c>
      <c r="CU26">
        <v>14.0922</v>
      </c>
      <c r="CV26" s="1">
        <v>8.4307949999999996E-3</v>
      </c>
      <c r="CW26">
        <v>3.01627</v>
      </c>
      <c r="CX26">
        <v>0.7629148</v>
      </c>
      <c r="CY26">
        <v>14.273289999999999</v>
      </c>
      <c r="CZ26" s="1">
        <v>7.2449089999999999E-3</v>
      </c>
      <c r="DA26">
        <v>2.6063360000000002</v>
      </c>
      <c r="DB26">
        <v>0.7587256</v>
      </c>
      <c r="DC26">
        <v>14.49611</v>
      </c>
      <c r="DD26" s="1">
        <v>6.1923289999999999E-3</v>
      </c>
      <c r="DE26">
        <v>2.2399469999999999</v>
      </c>
      <c r="DF26">
        <v>0.75431590000000004</v>
      </c>
      <c r="DG26">
        <v>14.86529</v>
      </c>
      <c r="DH26" s="1">
        <v>5.2463889999999997E-3</v>
      </c>
      <c r="DI26">
        <v>1.9098360000000001</v>
      </c>
      <c r="DJ26">
        <v>0.7495986</v>
      </c>
      <c r="DK26">
        <v>14.523339999999999</v>
      </c>
      <c r="DL26" s="1">
        <v>4.4237429999999999E-3</v>
      </c>
      <c r="DM26">
        <v>1.6196820000000001</v>
      </c>
      <c r="DN26">
        <v>0.7461854</v>
      </c>
      <c r="DO26">
        <v>13.82311</v>
      </c>
      <c r="DP26" s="1">
        <v>3.6970589999999999E-3</v>
      </c>
      <c r="DQ26">
        <v>1.359917</v>
      </c>
      <c r="DR26">
        <v>0.74394959999999999</v>
      </c>
      <c r="DS26">
        <v>13.55097</v>
      </c>
      <c r="DT26" s="1">
        <v>3.0974449999999999E-3</v>
      </c>
      <c r="DU26">
        <v>1.1432040000000001</v>
      </c>
      <c r="DV26">
        <v>0.7451702</v>
      </c>
      <c r="DW26">
        <v>13.73908</v>
      </c>
      <c r="DX26" s="1">
        <v>2.339149E-3</v>
      </c>
      <c r="DY26">
        <v>0.87122060000000001</v>
      </c>
      <c r="DZ26">
        <v>0.74490429999999996</v>
      </c>
      <c r="EA26">
        <v>14.87571</v>
      </c>
      <c r="EB26" s="1">
        <v>1.5610260000000001E-3</v>
      </c>
      <c r="EC26">
        <v>0.58326979999999995</v>
      </c>
      <c r="ED26">
        <v>0.74505239999999995</v>
      </c>
      <c r="EE26">
        <v>16.044239999999999</v>
      </c>
      <c r="EF26" s="1">
        <v>1.0432499999999999E-3</v>
      </c>
      <c r="EG26">
        <v>0.38791550000000002</v>
      </c>
      <c r="EH26">
        <v>0.74515160000000003</v>
      </c>
      <c r="EI26">
        <v>16.453859999999999</v>
      </c>
      <c r="EJ26" s="1">
        <v>7.6409799999999995E-4</v>
      </c>
      <c r="EK26">
        <v>0.28167520000000001</v>
      </c>
      <c r="EL26">
        <v>0.74508240000000003</v>
      </c>
      <c r="EM26">
        <v>16.25055</v>
      </c>
      <c r="EN26" s="1">
        <v>6.1538819999999998E-4</v>
      </c>
      <c r="EO26">
        <v>0.22528280000000001</v>
      </c>
      <c r="EP26">
        <v>0.74486209999999997</v>
      </c>
      <c r="EQ26">
        <v>15.16132</v>
      </c>
      <c r="ER26" s="1">
        <v>5.2721150000000004E-4</v>
      </c>
      <c r="ES26">
        <v>0.19203310000000001</v>
      </c>
      <c r="ET26">
        <v>0.74458869999999999</v>
      </c>
      <c r="EU26">
        <v>13.72167</v>
      </c>
      <c r="EV26" s="1">
        <v>4.7119659999999999E-4</v>
      </c>
      <c r="EW26">
        <v>0.17093169999999999</v>
      </c>
      <c r="EX26">
        <v>0.74428079999999996</v>
      </c>
      <c r="EY26">
        <v>13.13767</v>
      </c>
      <c r="EZ26" s="1">
        <v>4.2930909999999999E-4</v>
      </c>
      <c r="FA26">
        <v>0.15525230000000001</v>
      </c>
      <c r="FB26">
        <v>0.74414999999999998</v>
      </c>
      <c r="FC26">
        <v>13.261649999999999</v>
      </c>
      <c r="FD26" s="1">
        <v>3.8284240000000002E-4</v>
      </c>
      <c r="FE26">
        <v>0.13843140000000001</v>
      </c>
      <c r="FF26">
        <v>0.74416850000000001</v>
      </c>
      <c r="FG26">
        <v>14.04626</v>
      </c>
      <c r="FH26" s="1">
        <v>3.3257149999999999E-4</v>
      </c>
      <c r="FI26">
        <v>0.11986620000000001</v>
      </c>
      <c r="FJ26">
        <v>0.74420660000000005</v>
      </c>
      <c r="FK26">
        <v>14.77168</v>
      </c>
      <c r="FL26" s="1">
        <v>2.9646350000000002E-4</v>
      </c>
      <c r="FM26">
        <v>0.1063342</v>
      </c>
      <c r="FN26">
        <v>0.74424060000000003</v>
      </c>
      <c r="FO26">
        <v>14.72738</v>
      </c>
      <c r="FP26" s="1">
        <v>2.7140850000000001E-4</v>
      </c>
      <c r="FQ26">
        <v>9.6911520000000001E-2</v>
      </c>
      <c r="FR26">
        <v>0.74426499999999995</v>
      </c>
      <c r="FS26">
        <v>14.35028</v>
      </c>
      <c r="FT26" s="1">
        <v>2.5364769999999999E-4</v>
      </c>
      <c r="FU26">
        <v>9.017609E-2</v>
      </c>
      <c r="FV26">
        <v>0.74429040000000002</v>
      </c>
      <c r="FW26">
        <v>13.769310000000001</v>
      </c>
      <c r="FX26" s="1">
        <v>2.3924889999999999E-4</v>
      </c>
      <c r="FY26">
        <v>8.4749119999999997E-2</v>
      </c>
      <c r="FZ26">
        <v>0.74428930000000004</v>
      </c>
      <c r="GA26">
        <v>13.14973</v>
      </c>
      <c r="GB26" s="1">
        <v>2.2652339999999999E-4</v>
      </c>
      <c r="GC26">
        <v>7.9947400000000002E-2</v>
      </c>
      <c r="GD26">
        <v>0.74429259999999997</v>
      </c>
      <c r="GE26">
        <v>12.89695</v>
      </c>
      <c r="GF26" s="1">
        <v>2.152887E-4</v>
      </c>
      <c r="GG26">
        <v>7.5708719999999993E-2</v>
      </c>
      <c r="GH26">
        <v>0.74418260000000003</v>
      </c>
      <c r="GI26">
        <v>13.09163</v>
      </c>
      <c r="GJ26" s="1">
        <v>2.1029210000000001E-4</v>
      </c>
      <c r="GK26">
        <v>7.3546840000000002E-2</v>
      </c>
      <c r="GL26">
        <v>0.74399530000000003</v>
      </c>
      <c r="GM26">
        <v>14.059760000000001</v>
      </c>
      <c r="GN26" s="1">
        <v>2.083474E-4</v>
      </c>
      <c r="GO26">
        <v>7.2644509999999995E-2</v>
      </c>
      <c r="GP26">
        <v>0.74374689999999999</v>
      </c>
      <c r="GQ26">
        <v>15.244949999999999</v>
      </c>
      <c r="GR26" s="1">
        <v>2.0418810000000001E-4</v>
      </c>
      <c r="GS26">
        <v>7.1019479999999996E-2</v>
      </c>
      <c r="GT26">
        <v>0.74354819999999999</v>
      </c>
      <c r="GU26">
        <v>16.053809999999999</v>
      </c>
      <c r="GV26" s="1">
        <v>1.9719959999999999E-4</v>
      </c>
      <c r="GW26">
        <v>6.8411490000000005E-2</v>
      </c>
      <c r="GX26">
        <v>0.74333550000000004</v>
      </c>
      <c r="GY26">
        <v>16.282250000000001</v>
      </c>
      <c r="GZ26" s="1">
        <v>1.8909029999999999E-4</v>
      </c>
      <c r="HA26">
        <v>6.5431859999999994E-2</v>
      </c>
      <c r="HB26">
        <v>0.74311430000000001</v>
      </c>
      <c r="HC26">
        <v>15.64167</v>
      </c>
      <c r="HD26" s="1">
        <v>1.8083770000000001E-4</v>
      </c>
      <c r="HE26">
        <v>6.2441089999999998E-2</v>
      </c>
      <c r="HF26">
        <v>0.74292429999999998</v>
      </c>
      <c r="HG26">
        <v>14.03223</v>
      </c>
      <c r="HH26" s="1">
        <v>1.7282880000000001E-4</v>
      </c>
      <c r="HI26">
        <v>5.9539210000000002E-2</v>
      </c>
      <c r="HJ26">
        <v>0.74272260000000001</v>
      </c>
      <c r="HK26">
        <v>12.879899999999999</v>
      </c>
      <c r="HL26" s="1">
        <v>1.6488939999999999E-4</v>
      </c>
      <c r="HM26">
        <v>5.6701340000000003E-2</v>
      </c>
      <c r="HN26">
        <v>0.74252339999999994</v>
      </c>
      <c r="HO26">
        <v>12.7247</v>
      </c>
      <c r="HP26" s="1">
        <v>1.5724040000000001E-4</v>
      </c>
      <c r="HQ26">
        <v>5.3980939999999998E-2</v>
      </c>
      <c r="HR26">
        <v>0.74232900000000002</v>
      </c>
      <c r="HS26">
        <v>13.3972</v>
      </c>
      <c r="HT26" s="1">
        <v>1.5005570000000001E-4</v>
      </c>
      <c r="HU26">
        <v>5.1450000000000003E-2</v>
      </c>
      <c r="HV26">
        <v>0.74211170000000004</v>
      </c>
      <c r="HW26">
        <v>14.44721</v>
      </c>
      <c r="HX26" s="1">
        <v>1.4316719999999999E-4</v>
      </c>
      <c r="HY26">
        <v>4.9032899999999997E-2</v>
      </c>
      <c r="HZ26">
        <v>0.74192069999999999</v>
      </c>
      <c r="IA26">
        <v>15.440429999999999</v>
      </c>
      <c r="IB26" s="1">
        <v>1.367509E-4</v>
      </c>
      <c r="IC26">
        <v>4.6790030000000003E-2</v>
      </c>
      <c r="ID26">
        <v>0.74173020000000001</v>
      </c>
      <c r="IE26">
        <v>15.915559999999999</v>
      </c>
      <c r="IF26" s="1">
        <v>1.3062290000000001E-4</v>
      </c>
      <c r="IG26">
        <v>4.4675869999999999E-2</v>
      </c>
      <c r="IH26">
        <v>0.74149799999999999</v>
      </c>
      <c r="II26">
        <v>15.35572</v>
      </c>
      <c r="IJ26" s="1">
        <v>1.247834E-4</v>
      </c>
      <c r="IK26">
        <v>4.266843E-2</v>
      </c>
      <c r="IL26">
        <v>0.74130890000000005</v>
      </c>
      <c r="IM26">
        <v>13.914249999999999</v>
      </c>
      <c r="IN26" s="1">
        <v>1.1934079999999999E-4</v>
      </c>
      <c r="IO26">
        <v>4.0791979999999999E-2</v>
      </c>
      <c r="IP26">
        <v>0.74113649999999998</v>
      </c>
      <c r="IQ26">
        <v>12.90118</v>
      </c>
      <c r="IR26" s="1">
        <v>1.1392250000000001E-4</v>
      </c>
      <c r="IS26">
        <v>3.8938210000000001E-2</v>
      </c>
      <c r="IT26">
        <v>0.74103779999999997</v>
      </c>
      <c r="IU26">
        <v>12.903409999999999</v>
      </c>
      <c r="IV26" s="1">
        <v>1.066162E-4</v>
      </c>
      <c r="IW26">
        <v>3.6500989999999997E-2</v>
      </c>
      <c r="IX26">
        <v>0.74104289999999995</v>
      </c>
      <c r="IY26">
        <v>14.191240000000001</v>
      </c>
      <c r="IZ26" s="1">
        <v>9.8110049999999998E-5</v>
      </c>
      <c r="JA26">
        <v>3.3574890000000003E-2</v>
      </c>
      <c r="JB26">
        <v>0.74107369999999995</v>
      </c>
      <c r="JC26">
        <v>15.65122</v>
      </c>
      <c r="JD26" s="1">
        <v>9.1567579999999999E-5</v>
      </c>
      <c r="JE26">
        <v>3.1300660000000001E-2</v>
      </c>
      <c r="JF26">
        <v>0.74109449999999999</v>
      </c>
      <c r="JG26">
        <v>16.307400000000001</v>
      </c>
      <c r="JH26" s="1">
        <v>8.6464079999999996E-5</v>
      </c>
      <c r="JI26">
        <v>2.9531640000000001E-2</v>
      </c>
      <c r="JJ26">
        <v>0.74109599999999998</v>
      </c>
      <c r="JK26">
        <v>15.83747</v>
      </c>
      <c r="JL26" s="1">
        <v>8.2525919999999997E-5</v>
      </c>
      <c r="JM26">
        <v>2.8171479999999999E-2</v>
      </c>
      <c r="JN26">
        <v>0.74112449999999996</v>
      </c>
      <c r="JO26">
        <v>14.7941</v>
      </c>
      <c r="JP26" s="1">
        <v>7.8996949999999999E-5</v>
      </c>
      <c r="JQ26">
        <v>2.695471E-2</v>
      </c>
      <c r="JR26">
        <v>0.74111150000000003</v>
      </c>
      <c r="JS26">
        <v>13.71449</v>
      </c>
      <c r="JT26" s="1">
        <v>7.5912709999999996E-5</v>
      </c>
      <c r="JU26">
        <v>2.5895120000000001E-2</v>
      </c>
      <c r="JV26">
        <v>0.74112849999999997</v>
      </c>
      <c r="JW26">
        <v>13.171519999999999</v>
      </c>
      <c r="JX26" s="1">
        <v>7.2962159999999995E-5</v>
      </c>
      <c r="JY26">
        <v>2.488077E-2</v>
      </c>
      <c r="JZ26">
        <v>0.74111249999999995</v>
      </c>
      <c r="KA26">
        <v>13.22705</v>
      </c>
      <c r="KB26" s="1">
        <v>7.0224759999999996E-5</v>
      </c>
      <c r="KC26">
        <v>2.3942999999999999E-2</v>
      </c>
      <c r="KD26">
        <v>0.74112299999999998</v>
      </c>
      <c r="KE26">
        <v>14.261139999999999</v>
      </c>
      <c r="KF26" s="1">
        <v>6.7542899999999993E-5</v>
      </c>
      <c r="KG26">
        <v>2.3024639999999999E-2</v>
      </c>
      <c r="KH26">
        <v>0.74114020000000003</v>
      </c>
      <c r="KI26">
        <v>15.36731</v>
      </c>
      <c r="KJ26" s="1">
        <v>6.5049510000000002E-5</v>
      </c>
      <c r="KK26">
        <v>2.2168179999999999E-2</v>
      </c>
      <c r="KL26">
        <v>0.74112579999999995</v>
      </c>
      <c r="KM26">
        <v>15.888299999999999</v>
      </c>
      <c r="KN26" s="1">
        <v>6.2596779999999995E-5</v>
      </c>
      <c r="KO26">
        <v>2.1326910000000001E-2</v>
      </c>
      <c r="KP26">
        <v>0.74113110000000004</v>
      </c>
      <c r="KQ26">
        <v>15.85793</v>
      </c>
      <c r="KR26" s="1">
        <v>6.0304730000000001E-5</v>
      </c>
      <c r="KS26">
        <v>2.0544489999999999E-2</v>
      </c>
      <c r="KT26">
        <v>0.74113079999999998</v>
      </c>
      <c r="KU26">
        <v>15.06072</v>
      </c>
      <c r="KV26" s="1">
        <v>5.8162380000000003E-5</v>
      </c>
      <c r="KW26">
        <v>1.9807399999999999E-2</v>
      </c>
      <c r="KX26">
        <v>0.74112610000000001</v>
      </c>
      <c r="KY26">
        <v>13.85397</v>
      </c>
      <c r="KZ26" s="1">
        <v>5.6127569999999999E-5</v>
      </c>
      <c r="LA26">
        <v>1.9111840000000001E-2</v>
      </c>
      <c r="LB26">
        <v>0.74112979999999995</v>
      </c>
      <c r="LC26">
        <v>13.21353</v>
      </c>
      <c r="LD26" s="1">
        <v>5.4098390000000003E-5</v>
      </c>
      <c r="LE26">
        <v>1.8416399999999999E-2</v>
      </c>
      <c r="LF26">
        <v>0.74112219999999995</v>
      </c>
      <c r="LG26">
        <v>13.28884</v>
      </c>
      <c r="LH26" s="1">
        <v>5.216898E-5</v>
      </c>
      <c r="LI26">
        <v>1.7753769999999999E-2</v>
      </c>
      <c r="LJ26">
        <v>0.74112500000000003</v>
      </c>
      <c r="LK26">
        <v>14.34446</v>
      </c>
      <c r="LL26" s="1">
        <v>5.0425649999999997E-5</v>
      </c>
      <c r="LM26">
        <v>1.7156129999999999E-2</v>
      </c>
      <c r="LN26">
        <v>0.7411295</v>
      </c>
      <c r="LO26">
        <v>15.713570000000001</v>
      </c>
      <c r="LP26" s="1">
        <v>4.8591589999999997E-5</v>
      </c>
      <c r="LQ26">
        <v>1.653348E-2</v>
      </c>
      <c r="LR26">
        <v>0.74112650000000002</v>
      </c>
      <c r="LS26">
        <v>16.57441</v>
      </c>
      <c r="LT26" s="1">
        <v>4.6986059999999998E-5</v>
      </c>
      <c r="LU26">
        <v>1.59779E-2</v>
      </c>
      <c r="LV26">
        <v>0.74112549999999999</v>
      </c>
      <c r="LW26">
        <v>16.57029</v>
      </c>
      <c r="LX26" s="1">
        <v>4.5350599999999999E-5</v>
      </c>
      <c r="LY26">
        <v>1.542056E-2</v>
      </c>
      <c r="LZ26">
        <v>0.74112219999999995</v>
      </c>
      <c r="MA26">
        <v>15.5131</v>
      </c>
      <c r="MB26" s="1">
        <v>4.3779519999999998E-5</v>
      </c>
      <c r="MC26">
        <v>1.490414E-2</v>
      </c>
      <c r="MD26">
        <v>0.74112500000000003</v>
      </c>
      <c r="ME26">
        <v>13.913309999999999</v>
      </c>
      <c r="MF26" s="1">
        <v>4.210387E-5</v>
      </c>
      <c r="MG26">
        <v>1.438182E-2</v>
      </c>
      <c r="MH26">
        <v>0.74112540000000005</v>
      </c>
      <c r="MI26">
        <v>12.994059999999999</v>
      </c>
      <c r="MJ26" s="1">
        <v>4.0574700000000003E-5</v>
      </c>
      <c r="MK26">
        <v>1.389949E-2</v>
      </c>
      <c r="ML26">
        <v>0.74112299999999998</v>
      </c>
      <c r="MM26">
        <v>12.933490000000001</v>
      </c>
      <c r="MN26" s="1">
        <v>3.9140929999999999E-5</v>
      </c>
      <c r="MO26">
        <v>1.345291E-2</v>
      </c>
      <c r="MP26">
        <v>0.74112619999999996</v>
      </c>
      <c r="MQ26">
        <v>13.98128</v>
      </c>
      <c r="MR26" s="1">
        <v>3.7642470000000002E-5</v>
      </c>
      <c r="MS26">
        <v>1.297266E-2</v>
      </c>
      <c r="MT26">
        <v>0.74113200000000001</v>
      </c>
      <c r="MU26">
        <v>14.99377</v>
      </c>
      <c r="MV26" s="1">
        <v>3.6339540000000003E-5</v>
      </c>
      <c r="MW26">
        <v>1.2556919999999999E-2</v>
      </c>
      <c r="MX26">
        <v>0.74112650000000002</v>
      </c>
      <c r="MY26">
        <v>14.94023</v>
      </c>
      <c r="MZ26" s="1">
        <v>3.5025769999999997E-5</v>
      </c>
      <c r="NA26">
        <v>1.213533E-2</v>
      </c>
      <c r="NB26">
        <v>0.74112630000000002</v>
      </c>
      <c r="NC26">
        <v>14.37637</v>
      </c>
      <c r="ND26" s="1">
        <v>3.3824820000000003E-5</v>
      </c>
      <c r="NE26">
        <v>1.17473E-2</v>
      </c>
      <c r="NF26">
        <v>0.74112739999999999</v>
      </c>
      <c r="NG26">
        <v>14.043900000000001</v>
      </c>
      <c r="NH26" s="1">
        <v>3.2607319999999997E-5</v>
      </c>
      <c r="NI26" s="1">
        <v>1.1352569999999999E-2</v>
      </c>
      <c r="NJ26">
        <v>0.74112650000000002</v>
      </c>
      <c r="NK26">
        <v>13.60839</v>
      </c>
      <c r="NL26" s="1">
        <v>3.1488500000000002E-5</v>
      </c>
      <c r="NM26" s="1">
        <v>1.09864E-2</v>
      </c>
      <c r="NN26">
        <v>0.74107500000000004</v>
      </c>
      <c r="NO26">
        <v>13.2828</v>
      </c>
      <c r="NP26" s="1">
        <v>3.0451100000000001E-5</v>
      </c>
      <c r="NQ26">
        <v>1.064382E-2</v>
      </c>
      <c r="NR26">
        <v>0.74086399999999997</v>
      </c>
      <c r="NS26">
        <v>13.360440000000001</v>
      </c>
      <c r="NT26" s="1">
        <v>3.0741390000000003E-5</v>
      </c>
      <c r="NU26" s="1">
        <v>1.07343E-2</v>
      </c>
      <c r="NV26">
        <v>0.74044509999999997</v>
      </c>
      <c r="NW26">
        <v>14.454879999999999</v>
      </c>
      <c r="NX26" s="1">
        <v>3.2016559999999998E-5</v>
      </c>
      <c r="NY26" s="1">
        <v>1.121172E-2</v>
      </c>
      <c r="NZ26">
        <v>0.74000140000000003</v>
      </c>
      <c r="OA26">
        <v>16.031739999999999</v>
      </c>
      <c r="OB26" s="1">
        <v>3.2422170000000001E-5</v>
      </c>
      <c r="OC26" s="1">
        <v>1.14018E-2</v>
      </c>
      <c r="OD26">
        <v>0.73954900000000001</v>
      </c>
      <c r="OE26">
        <v>16.943819999999999</v>
      </c>
      <c r="OF26" s="1">
        <v>3.1986370000000001E-5</v>
      </c>
      <c r="OG26" s="1">
        <v>1.129205E-2</v>
      </c>
      <c r="OH26">
        <v>0.73911340000000003</v>
      </c>
      <c r="OI26">
        <v>16.914840000000002</v>
      </c>
      <c r="OJ26" s="1">
        <v>3.1170300000000002E-5</v>
      </c>
      <c r="OK26" s="1">
        <v>1.1037949999999999E-2</v>
      </c>
    </row>
    <row r="27" spans="1:401" x14ac:dyDescent="0.35">
      <c r="A27">
        <v>30</v>
      </c>
      <c r="B27" t="s">
        <v>4</v>
      </c>
      <c r="C27" t="s">
        <v>24</v>
      </c>
      <c r="D27" t="s">
        <v>32</v>
      </c>
      <c r="E27">
        <v>829.80579999999998</v>
      </c>
      <c r="F27">
        <v>0.93255030000000005</v>
      </c>
      <c r="G27">
        <v>16.745370000000001</v>
      </c>
      <c r="H27">
        <v>21.0991</v>
      </c>
      <c r="I27">
        <v>8672.6569999999992</v>
      </c>
      <c r="J27">
        <v>0.93087900000000001</v>
      </c>
      <c r="K27">
        <v>16.675809999999998</v>
      </c>
      <c r="L27">
        <v>0.18552679999999999</v>
      </c>
      <c r="M27">
        <v>70.497780000000006</v>
      </c>
      <c r="N27">
        <v>0.92923239999999996</v>
      </c>
      <c r="O27">
        <v>16.559180000000001</v>
      </c>
      <c r="P27" s="1">
        <v>8.1614599999999995E-2</v>
      </c>
      <c r="Q27">
        <v>24.872979999999998</v>
      </c>
      <c r="R27">
        <v>0.92760849999999995</v>
      </c>
      <c r="S27">
        <v>16.269110000000001</v>
      </c>
      <c r="T27" s="1">
        <v>7.3178489999999999E-2</v>
      </c>
      <c r="U27">
        <v>22.282579999999999</v>
      </c>
      <c r="V27">
        <v>0.92597260000000003</v>
      </c>
      <c r="W27">
        <v>15.52727</v>
      </c>
      <c r="X27">
        <v>6.5753309999999995E-2</v>
      </c>
      <c r="Y27">
        <v>20.03875</v>
      </c>
      <c r="Z27">
        <v>0.92380419999999996</v>
      </c>
      <c r="AA27">
        <v>15.121829999999999</v>
      </c>
      <c r="AB27" s="1">
        <v>6.0770379999999999E-2</v>
      </c>
      <c r="AC27">
        <v>18.459510000000002</v>
      </c>
      <c r="AD27">
        <v>0.91977450000000005</v>
      </c>
      <c r="AE27">
        <v>15.087389999999999</v>
      </c>
      <c r="AF27" s="1">
        <v>6.9444370000000005E-2</v>
      </c>
      <c r="AG27">
        <v>20.985399999999998</v>
      </c>
      <c r="AH27">
        <v>0.91492459999999998</v>
      </c>
      <c r="AI27">
        <v>15.417199999999999</v>
      </c>
      <c r="AJ27" s="1">
        <v>7.5728690000000001E-2</v>
      </c>
      <c r="AK27">
        <v>23.150780000000001</v>
      </c>
      <c r="AL27">
        <v>0.90986109999999998</v>
      </c>
      <c r="AM27">
        <v>15.92426</v>
      </c>
      <c r="AN27" s="1">
        <v>7.2091710000000003E-2</v>
      </c>
      <c r="AO27">
        <v>22.253679999999999</v>
      </c>
      <c r="AP27">
        <v>0.90459009999999995</v>
      </c>
      <c r="AQ27">
        <v>16.043569999999999</v>
      </c>
      <c r="AR27" s="1">
        <v>6.5803050000000002E-2</v>
      </c>
      <c r="AS27">
        <v>20.441240000000001</v>
      </c>
      <c r="AT27">
        <v>0.89913589999999999</v>
      </c>
      <c r="AU27">
        <v>15.76498</v>
      </c>
      <c r="AV27" s="1">
        <v>5.8058510000000001E-2</v>
      </c>
      <c r="AW27">
        <v>18.151070000000001</v>
      </c>
      <c r="AX27">
        <v>0.89368400000000003</v>
      </c>
      <c r="AY27">
        <v>15.01379</v>
      </c>
      <c r="AZ27" s="1">
        <v>5.0806820000000003E-2</v>
      </c>
      <c r="BA27">
        <v>15.963480000000001</v>
      </c>
      <c r="BB27">
        <v>0.88842399999999999</v>
      </c>
      <c r="BC27">
        <v>14.20661</v>
      </c>
      <c r="BD27" s="1">
        <v>4.4283639999999999E-2</v>
      </c>
      <c r="BE27">
        <v>13.98887</v>
      </c>
      <c r="BF27">
        <v>0.88330169999999997</v>
      </c>
      <c r="BG27">
        <v>13.56809</v>
      </c>
      <c r="BH27" s="1">
        <v>3.8330660000000003E-2</v>
      </c>
      <c r="BI27">
        <v>12.171110000000001</v>
      </c>
      <c r="BJ27">
        <v>0.87763119999999994</v>
      </c>
      <c r="BK27">
        <v>13.306240000000001</v>
      </c>
      <c r="BL27" s="1">
        <v>3.3106459999999997E-2</v>
      </c>
      <c r="BM27">
        <v>10.565860000000001</v>
      </c>
      <c r="BN27">
        <v>0.87187219999999999</v>
      </c>
      <c r="BO27">
        <v>14.10974</v>
      </c>
      <c r="BP27" s="1">
        <v>2.8735009999999998E-2</v>
      </c>
      <c r="BQ27">
        <v>9.2160539999999997</v>
      </c>
      <c r="BR27">
        <v>0.86615189999999997</v>
      </c>
      <c r="BS27">
        <v>14.804169999999999</v>
      </c>
      <c r="BT27" s="1">
        <v>2.5197939999999999E-2</v>
      </c>
      <c r="BU27">
        <v>8.1276449999999993</v>
      </c>
      <c r="BV27">
        <v>0.86014109999999999</v>
      </c>
      <c r="BW27">
        <v>14.86247</v>
      </c>
      <c r="BX27">
        <v>2.1595679999999999E-2</v>
      </c>
      <c r="BY27">
        <v>7.0097160000000001</v>
      </c>
      <c r="BZ27">
        <v>0.85374850000000002</v>
      </c>
      <c r="CA27">
        <v>14.681789999999999</v>
      </c>
      <c r="CB27" s="1">
        <v>1.8650409999999999E-2</v>
      </c>
      <c r="CC27">
        <v>6.091113</v>
      </c>
      <c r="CD27">
        <v>0.84695960000000003</v>
      </c>
      <c r="CE27">
        <v>14.271990000000001</v>
      </c>
      <c r="CF27" s="1">
        <v>1.6002889999999999E-2</v>
      </c>
      <c r="CG27">
        <v>5.2594849999999997</v>
      </c>
      <c r="CH27">
        <v>0.84044350000000001</v>
      </c>
      <c r="CI27">
        <v>13.48377</v>
      </c>
      <c r="CJ27" s="1">
        <v>1.3816129999999999E-2</v>
      </c>
      <c r="CK27">
        <v>4.5716159999999997</v>
      </c>
      <c r="CL27">
        <v>0.83456839999999999</v>
      </c>
      <c r="CM27">
        <v>12.962020000000001</v>
      </c>
      <c r="CN27" s="1">
        <v>1.183756E-2</v>
      </c>
      <c r="CO27">
        <v>3.939648</v>
      </c>
      <c r="CP27">
        <v>0.82834549999999996</v>
      </c>
      <c r="CQ27">
        <v>13.231719999999999</v>
      </c>
      <c r="CR27" s="1">
        <v>1.0034059999999999E-2</v>
      </c>
      <c r="CS27">
        <v>3.359785</v>
      </c>
      <c r="CT27">
        <v>0.82160999999999995</v>
      </c>
      <c r="CU27">
        <v>14.122719999999999</v>
      </c>
      <c r="CV27" s="1">
        <v>8.5545619999999999E-3</v>
      </c>
      <c r="CW27">
        <v>2.8739140000000001</v>
      </c>
      <c r="CX27">
        <v>0.81507960000000002</v>
      </c>
      <c r="CY27">
        <v>14.368740000000001</v>
      </c>
      <c r="CZ27" s="1">
        <v>7.3637370000000004E-3</v>
      </c>
      <c r="DA27">
        <v>2.4879519999999999</v>
      </c>
      <c r="DB27">
        <v>0.80805550000000004</v>
      </c>
      <c r="DC27">
        <v>14.604010000000001</v>
      </c>
      <c r="DD27" s="1">
        <v>6.2973270000000001E-3</v>
      </c>
      <c r="DE27">
        <v>2.139202</v>
      </c>
      <c r="DF27">
        <v>0.80065200000000003</v>
      </c>
      <c r="DG27">
        <v>14.96067</v>
      </c>
      <c r="DH27" s="1">
        <v>5.3449819999999999E-3</v>
      </c>
      <c r="DI27">
        <v>1.827061</v>
      </c>
      <c r="DJ27">
        <v>0.79273979999999999</v>
      </c>
      <c r="DK27">
        <v>14.65094</v>
      </c>
      <c r="DL27" s="1">
        <v>4.5053480000000002E-3</v>
      </c>
      <c r="DM27">
        <v>1.548935</v>
      </c>
      <c r="DN27">
        <v>0.78669080000000002</v>
      </c>
      <c r="DO27">
        <v>13.948840000000001</v>
      </c>
      <c r="DP27" s="1">
        <v>3.7718130000000002E-3</v>
      </c>
      <c r="DQ27">
        <v>1.3044519999999999</v>
      </c>
      <c r="DR27">
        <v>0.78103750000000005</v>
      </c>
      <c r="DS27">
        <v>13.620150000000001</v>
      </c>
      <c r="DT27" s="1">
        <v>3.1632600000000002E-3</v>
      </c>
      <c r="DU27">
        <v>1.099604</v>
      </c>
      <c r="DV27">
        <v>0.77657699999999996</v>
      </c>
      <c r="DW27">
        <v>13.80213</v>
      </c>
      <c r="DX27" s="1">
        <v>2.4349879999999999E-3</v>
      </c>
      <c r="DY27">
        <v>0.85594230000000004</v>
      </c>
      <c r="DZ27">
        <v>0.77451570000000003</v>
      </c>
      <c r="EA27">
        <v>14.925179999999999</v>
      </c>
      <c r="EB27" s="1">
        <v>1.6401709999999999E-3</v>
      </c>
      <c r="EC27">
        <v>0.57915680000000003</v>
      </c>
      <c r="ED27">
        <v>0.77363499999999996</v>
      </c>
      <c r="EE27">
        <v>16.13916</v>
      </c>
      <c r="EF27" s="1">
        <v>1.090274E-3</v>
      </c>
      <c r="EG27">
        <v>0.38330439999999999</v>
      </c>
      <c r="EH27">
        <v>0.77308049999999995</v>
      </c>
      <c r="EI27">
        <v>16.632750000000001</v>
      </c>
      <c r="EJ27" s="1">
        <v>7.8855050000000001E-4</v>
      </c>
      <c r="EK27">
        <v>0.27472229999999997</v>
      </c>
      <c r="EL27">
        <v>0.77253070000000001</v>
      </c>
      <c r="EM27">
        <v>16.44858</v>
      </c>
      <c r="EN27" s="1">
        <v>6.2896839999999996E-4</v>
      </c>
      <c r="EO27">
        <v>0.21745410000000001</v>
      </c>
      <c r="EP27">
        <v>0.77196229999999999</v>
      </c>
      <c r="EQ27">
        <v>15.36491</v>
      </c>
      <c r="ER27" s="1">
        <v>5.3563790000000003E-4</v>
      </c>
      <c r="ES27">
        <v>0.1841766</v>
      </c>
      <c r="ET27">
        <v>0.77137829999999996</v>
      </c>
      <c r="EU27">
        <v>13.896559999999999</v>
      </c>
      <c r="EV27" s="1">
        <v>4.7693529999999999E-4</v>
      </c>
      <c r="EW27">
        <v>0.1632654</v>
      </c>
      <c r="EX27">
        <v>0.77079529999999996</v>
      </c>
      <c r="EY27">
        <v>13.20974</v>
      </c>
      <c r="EZ27" s="1">
        <v>4.3387100000000001E-4</v>
      </c>
      <c r="FA27">
        <v>0.14802799999999999</v>
      </c>
      <c r="FB27">
        <v>0.77045549999999996</v>
      </c>
      <c r="FC27">
        <v>13.299530000000001</v>
      </c>
      <c r="FD27" s="1">
        <v>3.8901819999999999E-4</v>
      </c>
      <c r="FE27">
        <v>0.1326813</v>
      </c>
      <c r="FF27">
        <v>0.77030869999999996</v>
      </c>
      <c r="FG27">
        <v>14.082229999999999</v>
      </c>
      <c r="FH27" s="1">
        <v>3.3784899999999998E-4</v>
      </c>
      <c r="FI27">
        <v>0.1149268</v>
      </c>
      <c r="FJ27">
        <v>0.77028099999999999</v>
      </c>
      <c r="FK27">
        <v>14.82624</v>
      </c>
      <c r="FL27" s="1">
        <v>3.001182E-4</v>
      </c>
      <c r="FM27">
        <v>0.1015862</v>
      </c>
      <c r="FN27">
        <v>0.77030449999999995</v>
      </c>
      <c r="FO27">
        <v>14.86078</v>
      </c>
      <c r="FP27" s="1">
        <v>2.740625E-4</v>
      </c>
      <c r="FQ27">
        <v>9.2332709999999998E-2</v>
      </c>
      <c r="FR27">
        <v>0.77031179999999999</v>
      </c>
      <c r="FS27">
        <v>14.462899999999999</v>
      </c>
      <c r="FT27" s="1">
        <v>2.5558040000000002E-4</v>
      </c>
      <c r="FU27">
        <v>8.5716260000000002E-2</v>
      </c>
      <c r="FV27">
        <v>0.77032999999999996</v>
      </c>
      <c r="FW27">
        <v>13.88237</v>
      </c>
      <c r="FX27" s="1">
        <v>2.409438E-4</v>
      </c>
      <c r="FY27">
        <v>8.0510910000000005E-2</v>
      </c>
      <c r="FZ27">
        <v>0.7703198</v>
      </c>
      <c r="GA27">
        <v>13.22954</v>
      </c>
      <c r="GB27" s="1">
        <v>2.2797639999999999E-4</v>
      </c>
      <c r="GC27">
        <v>7.5897969999999995E-2</v>
      </c>
      <c r="GD27">
        <v>0.7703122</v>
      </c>
      <c r="GE27">
        <v>12.941269999999999</v>
      </c>
      <c r="GF27" s="1">
        <v>2.165759E-4</v>
      </c>
      <c r="GG27">
        <v>7.1850289999999997E-2</v>
      </c>
      <c r="GH27">
        <v>0.77017619999999998</v>
      </c>
      <c r="GI27">
        <v>13.11997</v>
      </c>
      <c r="GJ27" s="1">
        <v>2.1064839999999999E-4</v>
      </c>
      <c r="GK27">
        <v>6.9494669999999995E-2</v>
      </c>
      <c r="GL27">
        <v>0.76992799999999995</v>
      </c>
      <c r="GM27">
        <v>14.07952</v>
      </c>
      <c r="GN27">
        <v>2.0872800000000001E-4</v>
      </c>
      <c r="GO27">
        <v>6.8635109999999999E-2</v>
      </c>
      <c r="GP27">
        <v>0.76960430000000002</v>
      </c>
      <c r="GQ27">
        <v>15.298780000000001</v>
      </c>
      <c r="GR27" s="1">
        <v>2.0487190000000001E-4</v>
      </c>
      <c r="GS27">
        <v>6.7197370000000006E-2</v>
      </c>
      <c r="GT27">
        <v>0.76927179999999995</v>
      </c>
      <c r="GU27">
        <v>16.175730000000001</v>
      </c>
      <c r="GV27" s="1">
        <v>1.981087E-4</v>
      </c>
      <c r="GW27">
        <v>6.4820630000000004E-2</v>
      </c>
      <c r="GX27">
        <v>0.76895469999999999</v>
      </c>
      <c r="GY27">
        <v>16.446580000000001</v>
      </c>
      <c r="GZ27" s="1">
        <v>1.9005700000000001E-4</v>
      </c>
      <c r="HA27">
        <v>6.2036559999999998E-2</v>
      </c>
      <c r="HB27">
        <v>0.7686347</v>
      </c>
      <c r="HC27">
        <v>15.82512</v>
      </c>
      <c r="HD27" s="1">
        <v>1.818604E-4</v>
      </c>
      <c r="HE27">
        <v>5.9226580000000001E-2</v>
      </c>
      <c r="HF27">
        <v>0.76828960000000002</v>
      </c>
      <c r="HG27">
        <v>14.225720000000001</v>
      </c>
      <c r="HH27" s="1">
        <v>1.7377629999999999E-4</v>
      </c>
      <c r="HI27">
        <v>5.646379E-2</v>
      </c>
      <c r="HJ27">
        <v>0.76797210000000005</v>
      </c>
      <c r="HK27">
        <v>12.980829999999999</v>
      </c>
      <c r="HL27" s="1">
        <v>1.658203E-4</v>
      </c>
      <c r="HM27">
        <v>5.3782940000000001E-2</v>
      </c>
      <c r="HN27">
        <v>0.76765030000000001</v>
      </c>
      <c r="HO27">
        <v>12.74657</v>
      </c>
      <c r="HP27" s="1">
        <v>1.5808080000000001E-4</v>
      </c>
      <c r="HQ27">
        <v>5.1188169999999998E-2</v>
      </c>
      <c r="HR27">
        <v>0.76731830000000001</v>
      </c>
      <c r="HS27">
        <v>13.40021</v>
      </c>
      <c r="HT27" s="1">
        <v>1.508813E-4</v>
      </c>
      <c r="HU27">
        <v>4.8796069999999997E-2</v>
      </c>
      <c r="HV27">
        <v>0.76699200000000001</v>
      </c>
      <c r="HW27">
        <v>14.475429999999999</v>
      </c>
      <c r="HX27" s="1">
        <v>1.439282E-4</v>
      </c>
      <c r="HY27">
        <v>4.6494830000000001E-2</v>
      </c>
      <c r="HZ27">
        <v>0.76667379999999996</v>
      </c>
      <c r="IA27">
        <v>15.51224</v>
      </c>
      <c r="IB27" s="1">
        <v>1.374468E-4</v>
      </c>
      <c r="IC27">
        <v>4.4357979999999998E-2</v>
      </c>
      <c r="ID27">
        <v>0.76632109999999998</v>
      </c>
      <c r="IE27">
        <v>16.044319999999999</v>
      </c>
      <c r="IF27" s="1">
        <v>1.313269E-4</v>
      </c>
      <c r="IG27">
        <v>4.236616E-2</v>
      </c>
      <c r="IH27">
        <v>0.7660091</v>
      </c>
      <c r="II27">
        <v>15.51919</v>
      </c>
      <c r="IJ27" s="1">
        <v>1.254727E-4</v>
      </c>
      <c r="IK27">
        <v>4.0463789999999999E-2</v>
      </c>
      <c r="IL27">
        <v>0.76569039999999999</v>
      </c>
      <c r="IM27">
        <v>14.090400000000001</v>
      </c>
      <c r="IN27" s="1">
        <v>1.199791E-4</v>
      </c>
      <c r="IO27">
        <v>3.8676790000000003E-2</v>
      </c>
      <c r="IP27">
        <v>0.76537980000000005</v>
      </c>
      <c r="IQ27">
        <v>12.99039</v>
      </c>
      <c r="IR27" s="1">
        <v>1.145639E-4</v>
      </c>
      <c r="IS27">
        <v>3.6928589999999997E-2</v>
      </c>
      <c r="IT27">
        <v>0.76518079999999999</v>
      </c>
      <c r="IU27">
        <v>12.925649999999999</v>
      </c>
      <c r="IV27" s="1">
        <v>1.0761889999999999E-4</v>
      </c>
      <c r="IW27">
        <v>3.4745280000000003E-2</v>
      </c>
      <c r="IX27">
        <v>0.76511419999999997</v>
      </c>
      <c r="IY27">
        <v>14.191240000000001</v>
      </c>
      <c r="IZ27" s="1">
        <v>9.9004220000000005E-5</v>
      </c>
      <c r="JA27">
        <v>3.1962490000000003E-2</v>
      </c>
      <c r="JB27">
        <v>0.76508069999999995</v>
      </c>
      <c r="JC27">
        <v>15.69375</v>
      </c>
      <c r="JD27" s="1">
        <v>9.2247919999999996E-5</v>
      </c>
      <c r="JE27">
        <v>2.9746519999999999E-2</v>
      </c>
      <c r="JF27">
        <v>0.76509090000000002</v>
      </c>
      <c r="JG27">
        <v>16.44746</v>
      </c>
      <c r="JH27" s="1">
        <v>8.6997370000000006E-5</v>
      </c>
      <c r="JI27">
        <v>2.8029910000000002E-2</v>
      </c>
      <c r="JJ27">
        <v>0.76511419999999997</v>
      </c>
      <c r="JK27">
        <v>16.02617</v>
      </c>
      <c r="JL27" s="1">
        <v>8.296748E-5</v>
      </c>
      <c r="JM27">
        <v>2.6712619999999999E-2</v>
      </c>
      <c r="JN27">
        <v>0.7651135</v>
      </c>
      <c r="JO27">
        <v>14.97317</v>
      </c>
      <c r="JP27" s="1">
        <v>7.938559E-5</v>
      </c>
      <c r="JQ27">
        <v>2.5547440000000001E-2</v>
      </c>
      <c r="JR27">
        <v>0.76509769999999999</v>
      </c>
      <c r="JS27">
        <v>13.84412</v>
      </c>
      <c r="JT27" s="1">
        <v>7.6266180000000004E-5</v>
      </c>
      <c r="JU27">
        <v>2.45352E-2</v>
      </c>
      <c r="JV27">
        <v>0.76512199999999997</v>
      </c>
      <c r="JW27">
        <v>13.2378</v>
      </c>
      <c r="JX27" s="1">
        <v>7.3293550000000002E-5</v>
      </c>
      <c r="JY27">
        <v>2.3571930000000001E-2</v>
      </c>
      <c r="JZ27">
        <v>0.76511549999999995</v>
      </c>
      <c r="KA27">
        <v>13.258800000000001</v>
      </c>
      <c r="KB27" s="1">
        <v>7.0534699999999994E-5</v>
      </c>
      <c r="KC27">
        <v>2.2679669999999999E-2</v>
      </c>
      <c r="KD27">
        <v>0.76510599999999995</v>
      </c>
      <c r="KE27">
        <v>14.275729999999999</v>
      </c>
      <c r="KF27" s="1">
        <v>6.7835319999999999E-5</v>
      </c>
      <c r="KG27">
        <v>2.1809439999999999E-2</v>
      </c>
      <c r="KH27">
        <v>0.76511479999999998</v>
      </c>
      <c r="KI27">
        <v>15.41405</v>
      </c>
      <c r="KJ27" s="1">
        <v>6.5332849999999996E-5</v>
      </c>
      <c r="KK27">
        <v>2.099848E-2</v>
      </c>
      <c r="KL27">
        <v>0.76511180000000001</v>
      </c>
      <c r="KM27">
        <v>16.016860000000001</v>
      </c>
      <c r="KN27" s="1">
        <v>6.2860910000000001E-5</v>
      </c>
      <c r="KO27">
        <v>2.0199849999999998E-2</v>
      </c>
      <c r="KP27">
        <v>0.76511640000000003</v>
      </c>
      <c r="KQ27">
        <v>16.00949</v>
      </c>
      <c r="KR27" s="1">
        <v>6.0582090000000003E-5</v>
      </c>
      <c r="KS27">
        <v>1.946554E-2</v>
      </c>
      <c r="KT27">
        <v>0.76511079999999998</v>
      </c>
      <c r="KU27">
        <v>15.22795</v>
      </c>
      <c r="KV27" s="1">
        <v>5.8406580000000003E-5</v>
      </c>
      <c r="KW27">
        <v>1.8758879999999999E-2</v>
      </c>
      <c r="KX27">
        <v>0.76511130000000005</v>
      </c>
      <c r="KY27">
        <v>14.00235</v>
      </c>
      <c r="KZ27" s="1">
        <v>5.6372539999999999E-5</v>
      </c>
      <c r="LA27">
        <v>1.810312E-2</v>
      </c>
      <c r="LB27">
        <v>0.76511410000000002</v>
      </c>
      <c r="LC27">
        <v>13.28436</v>
      </c>
      <c r="LD27" s="1">
        <v>5.4331450000000003E-5</v>
      </c>
      <c r="LE27">
        <v>1.7443750000000001E-2</v>
      </c>
      <c r="LF27">
        <v>0.76510610000000001</v>
      </c>
      <c r="LG27">
        <v>13.31893</v>
      </c>
      <c r="LH27" s="1">
        <v>5.2387279999999998E-5</v>
      </c>
      <c r="LI27">
        <v>1.681413E-2</v>
      </c>
      <c r="LJ27">
        <v>0.76510290000000003</v>
      </c>
      <c r="LK27">
        <v>14.35962</v>
      </c>
      <c r="LL27" s="1">
        <v>5.0630259999999999E-5</v>
      </c>
      <c r="LM27">
        <v>1.624548E-2</v>
      </c>
      <c r="LN27">
        <v>0.76513869999999995</v>
      </c>
      <c r="LO27">
        <v>15.75967</v>
      </c>
      <c r="LP27" s="1">
        <v>4.881569E-5</v>
      </c>
      <c r="LQ27">
        <v>1.5664999999999998E-2</v>
      </c>
      <c r="LR27">
        <v>0.76513710000000001</v>
      </c>
      <c r="LS27">
        <v>16.700849999999999</v>
      </c>
      <c r="LT27" s="1">
        <v>4.7165669999999999E-5</v>
      </c>
      <c r="LU27">
        <v>1.5125960000000001E-2</v>
      </c>
      <c r="LV27">
        <v>0.7651346</v>
      </c>
      <c r="LW27">
        <v>16.750080000000001</v>
      </c>
      <c r="LX27" s="1">
        <v>4.5538689999999998E-5</v>
      </c>
      <c r="LY27">
        <v>1.460361E-2</v>
      </c>
      <c r="LZ27">
        <v>0.76510540000000005</v>
      </c>
      <c r="MA27">
        <v>15.714919999999999</v>
      </c>
      <c r="MB27" s="1">
        <v>4.3959419999999999E-5</v>
      </c>
      <c r="MC27">
        <v>1.411257E-2</v>
      </c>
      <c r="MD27">
        <v>0.76511059999999997</v>
      </c>
      <c r="ME27">
        <v>14.09155</v>
      </c>
      <c r="MF27" s="1">
        <v>4.2280429999999998E-5</v>
      </c>
      <c r="MG27">
        <v>1.362062E-2</v>
      </c>
      <c r="MH27">
        <v>0.76513710000000001</v>
      </c>
      <c r="MI27">
        <v>13.06854</v>
      </c>
      <c r="MJ27" s="1">
        <v>4.0723589999999997E-5</v>
      </c>
      <c r="MK27">
        <v>1.3157820000000001E-2</v>
      </c>
      <c r="ML27">
        <v>0.76513509999999996</v>
      </c>
      <c r="MM27">
        <v>12.95112</v>
      </c>
      <c r="MN27" s="1">
        <v>3.9308299999999998E-5</v>
      </c>
      <c r="MO27">
        <v>1.2740710000000001E-2</v>
      </c>
      <c r="MP27">
        <v>0.76510880000000003</v>
      </c>
      <c r="MQ27">
        <v>13.98129</v>
      </c>
      <c r="MR27" s="1">
        <v>3.7789800000000002E-5</v>
      </c>
      <c r="MS27">
        <v>1.2282680000000001E-2</v>
      </c>
      <c r="MT27">
        <v>0.76511569999999995</v>
      </c>
      <c r="MU27">
        <v>15.015459999999999</v>
      </c>
      <c r="MV27" s="1">
        <v>3.6471589999999998E-5</v>
      </c>
      <c r="MW27">
        <v>1.188468E-2</v>
      </c>
      <c r="MX27">
        <v>0.76511280000000004</v>
      </c>
      <c r="MY27">
        <v>15.06629</v>
      </c>
      <c r="MZ27" s="1">
        <v>3.5160729999999999E-5</v>
      </c>
      <c r="NA27">
        <v>1.1489009999999999E-2</v>
      </c>
      <c r="NB27">
        <v>0.76511200000000001</v>
      </c>
      <c r="NC27">
        <v>14.490460000000001</v>
      </c>
      <c r="ND27" s="1">
        <v>3.3950659999999997E-5</v>
      </c>
      <c r="NE27" s="1">
        <v>1.11203E-2</v>
      </c>
      <c r="NF27">
        <v>0.7651135</v>
      </c>
      <c r="NG27">
        <v>14.13278</v>
      </c>
      <c r="NH27" s="1">
        <v>3.2735119999999999E-5</v>
      </c>
      <c r="NI27" s="1">
        <v>1.074895E-2</v>
      </c>
      <c r="NJ27">
        <v>0.76511200000000001</v>
      </c>
      <c r="NK27">
        <v>13.680160000000001</v>
      </c>
      <c r="NL27" s="1">
        <v>3.159948E-5</v>
      </c>
      <c r="NM27" s="1">
        <v>1.0397699999999999E-2</v>
      </c>
      <c r="NN27">
        <v>0.76508920000000002</v>
      </c>
      <c r="NO27">
        <v>13.33465</v>
      </c>
      <c r="NP27" s="1">
        <v>3.0534950000000001E-5</v>
      </c>
      <c r="NQ27" s="1">
        <v>1.006788E-2</v>
      </c>
      <c r="NR27">
        <v>0.76481840000000001</v>
      </c>
      <c r="NS27">
        <v>13.39025</v>
      </c>
      <c r="NT27" s="1">
        <v>3.0611149999999999E-5</v>
      </c>
      <c r="NU27" s="1">
        <v>1.0082300000000001E-2</v>
      </c>
      <c r="NV27">
        <v>0.76429029999999998</v>
      </c>
      <c r="NW27">
        <v>14.464589999999999</v>
      </c>
      <c r="NX27" s="1">
        <v>3.1888960000000003E-5</v>
      </c>
      <c r="NY27" s="1">
        <v>1.0525949999999999E-2</v>
      </c>
      <c r="NZ27">
        <v>0.76366699999999998</v>
      </c>
      <c r="OA27">
        <v>16.070609999999999</v>
      </c>
      <c r="OB27" s="1">
        <v>3.2402369999999998E-5</v>
      </c>
      <c r="OC27" s="1">
        <v>1.0742450000000001E-2</v>
      </c>
      <c r="OD27">
        <v>0.7630053</v>
      </c>
      <c r="OE27">
        <v>17.074280000000002</v>
      </c>
      <c r="OF27" s="1">
        <v>3.204875E-5</v>
      </c>
      <c r="OG27" s="1">
        <v>1.0668220000000001E-2</v>
      </c>
      <c r="OH27">
        <v>0.76231139999999997</v>
      </c>
      <c r="OI27">
        <v>17.10275</v>
      </c>
      <c r="OJ27" s="1">
        <v>3.1267650000000002E-5</v>
      </c>
      <c r="OK27" s="1">
        <v>1.0441239999999999E-2</v>
      </c>
    </row>
    <row r="28" spans="1:401" x14ac:dyDescent="0.35">
      <c r="A28">
        <v>31</v>
      </c>
      <c r="B28" t="s">
        <v>4</v>
      </c>
      <c r="C28" t="s">
        <v>24</v>
      </c>
      <c r="D28" t="s">
        <v>33</v>
      </c>
      <c r="E28">
        <v>839.62040000000002</v>
      </c>
      <c r="F28">
        <v>0.78565719999999994</v>
      </c>
      <c r="G28">
        <v>16.78904</v>
      </c>
      <c r="H28">
        <v>37.445129999999999</v>
      </c>
      <c r="I28">
        <v>16742.71</v>
      </c>
      <c r="J28">
        <v>0.7843502</v>
      </c>
      <c r="K28">
        <v>16.770810000000001</v>
      </c>
      <c r="L28">
        <v>0.30382150000000002</v>
      </c>
      <c r="M28">
        <v>141.18389999999999</v>
      </c>
      <c r="N28">
        <v>0.78305840000000004</v>
      </c>
      <c r="O28">
        <v>16.64564</v>
      </c>
      <c r="P28" s="1">
        <v>8.2927699999999993E-2</v>
      </c>
      <c r="Q28">
        <v>28.19537</v>
      </c>
      <c r="R28">
        <v>0.7817577</v>
      </c>
      <c r="S28">
        <v>16.345099999999999</v>
      </c>
      <c r="T28" s="1">
        <v>7.3949760000000003E-2</v>
      </c>
      <c r="U28">
        <v>25.001619999999999</v>
      </c>
      <c r="V28">
        <v>0.78049360000000001</v>
      </c>
      <c r="W28">
        <v>15.611800000000001</v>
      </c>
      <c r="X28" s="1">
        <v>6.6424759999999999E-2</v>
      </c>
      <c r="Y28">
        <v>22.473759999999999</v>
      </c>
      <c r="Z28">
        <v>0.77880360000000004</v>
      </c>
      <c r="AA28">
        <v>15.15621</v>
      </c>
      <c r="AB28" s="1">
        <v>6.0808330000000001E-2</v>
      </c>
      <c r="AC28">
        <v>20.53858</v>
      </c>
      <c r="AD28">
        <v>0.77559029999999995</v>
      </c>
      <c r="AE28">
        <v>15.11425</v>
      </c>
      <c r="AF28" s="1">
        <v>6.8301200000000006E-2</v>
      </c>
      <c r="AG28">
        <v>22.879300000000001</v>
      </c>
      <c r="AH28">
        <v>0.77167220000000003</v>
      </c>
      <c r="AI28">
        <v>15.46847</v>
      </c>
      <c r="AJ28">
        <v>7.5501180000000001E-2</v>
      </c>
      <c r="AK28">
        <v>25.570779999999999</v>
      </c>
      <c r="AL28">
        <v>0.76766230000000002</v>
      </c>
      <c r="AM28">
        <v>15.99361</v>
      </c>
      <c r="AN28" s="1">
        <v>7.2607450000000004E-2</v>
      </c>
      <c r="AO28">
        <v>24.844860000000001</v>
      </c>
      <c r="AP28">
        <v>0.76347330000000002</v>
      </c>
      <c r="AQ28">
        <v>16.168520000000001</v>
      </c>
      <c r="AR28" s="1">
        <v>6.6468459999999993E-2</v>
      </c>
      <c r="AS28">
        <v>22.878309999999999</v>
      </c>
      <c r="AT28">
        <v>0.75920469999999995</v>
      </c>
      <c r="AU28">
        <v>15.90753</v>
      </c>
      <c r="AV28">
        <v>5.8811090000000003E-2</v>
      </c>
      <c r="AW28">
        <v>20.367290000000001</v>
      </c>
      <c r="AX28">
        <v>0.7548665</v>
      </c>
      <c r="AY28">
        <v>15.160030000000001</v>
      </c>
      <c r="AZ28" s="1">
        <v>5.1472780000000003E-2</v>
      </c>
      <c r="BA28">
        <v>17.907070000000001</v>
      </c>
      <c r="BB28">
        <v>0.75040019999999996</v>
      </c>
      <c r="BC28">
        <v>14.335599999999999</v>
      </c>
      <c r="BD28" s="1">
        <v>4.4897439999999997E-2</v>
      </c>
      <c r="BE28">
        <v>15.697760000000001</v>
      </c>
      <c r="BF28">
        <v>0.74616210000000005</v>
      </c>
      <c r="BG28">
        <v>13.66793</v>
      </c>
      <c r="BH28" s="1">
        <v>3.8893629999999998E-2</v>
      </c>
      <c r="BI28">
        <v>13.667450000000001</v>
      </c>
      <c r="BJ28">
        <v>0.74189649999999996</v>
      </c>
      <c r="BK28">
        <v>13.38767</v>
      </c>
      <c r="BL28" s="1">
        <v>3.3584370000000002E-2</v>
      </c>
      <c r="BM28">
        <v>11.85693</v>
      </c>
      <c r="BN28">
        <v>0.73759909999999995</v>
      </c>
      <c r="BO28">
        <v>14.15742</v>
      </c>
      <c r="BP28" s="1">
        <v>2.912826E-2</v>
      </c>
      <c r="BQ28">
        <v>10.330640000000001</v>
      </c>
      <c r="BR28">
        <v>0.73334949999999999</v>
      </c>
      <c r="BS28">
        <v>14.895390000000001</v>
      </c>
      <c r="BT28">
        <v>2.5556410000000002E-2</v>
      </c>
      <c r="BU28">
        <v>9.1068110000000004</v>
      </c>
      <c r="BV28">
        <v>0.72887080000000004</v>
      </c>
      <c r="BW28">
        <v>15.00479</v>
      </c>
      <c r="BX28" s="1">
        <v>2.193237E-2</v>
      </c>
      <c r="BY28">
        <v>7.8629360000000004</v>
      </c>
      <c r="BZ28">
        <v>0.72407270000000001</v>
      </c>
      <c r="CA28">
        <v>14.821899999999999</v>
      </c>
      <c r="CB28" s="1">
        <v>1.8938130000000001E-2</v>
      </c>
      <c r="CC28">
        <v>6.8252709999999999</v>
      </c>
      <c r="CD28">
        <v>0.71902779999999999</v>
      </c>
      <c r="CE28">
        <v>14.38884</v>
      </c>
      <c r="CF28" s="1">
        <v>1.6244410000000001E-2</v>
      </c>
      <c r="CG28">
        <v>5.8887409999999996</v>
      </c>
      <c r="CH28">
        <v>0.71394290000000005</v>
      </c>
      <c r="CI28">
        <v>13.600020000000001</v>
      </c>
      <c r="CJ28" s="1">
        <v>1.403371E-2</v>
      </c>
      <c r="CK28">
        <v>5.1176199999999996</v>
      </c>
      <c r="CL28">
        <v>0.70948829999999996</v>
      </c>
      <c r="CM28">
        <v>13.03119</v>
      </c>
      <c r="CN28" s="1">
        <v>1.203244E-2</v>
      </c>
      <c r="CO28">
        <v>4.4123970000000003</v>
      </c>
      <c r="CP28">
        <v>0.70558849999999995</v>
      </c>
      <c r="CQ28">
        <v>13.27059</v>
      </c>
      <c r="CR28" s="1">
        <v>1.02183E-2</v>
      </c>
      <c r="CS28">
        <v>3.7672340000000002</v>
      </c>
      <c r="CT28">
        <v>0.70180790000000004</v>
      </c>
      <c r="CU28">
        <v>14.15818</v>
      </c>
      <c r="CV28" s="1">
        <v>8.6819219999999999E-3</v>
      </c>
      <c r="CW28">
        <v>3.2086939999999999</v>
      </c>
      <c r="CX28">
        <v>0.69824580000000003</v>
      </c>
      <c r="CY28">
        <v>14.45992</v>
      </c>
      <c r="CZ28" s="1">
        <v>7.4857639999999998E-3</v>
      </c>
      <c r="DA28">
        <v>2.7783899999999999</v>
      </c>
      <c r="DB28">
        <v>0.6943994</v>
      </c>
      <c r="DC28">
        <v>14.72606</v>
      </c>
      <c r="DD28" s="1">
        <v>6.4048600000000001E-3</v>
      </c>
      <c r="DE28">
        <v>2.3867039999999999</v>
      </c>
      <c r="DF28">
        <v>0.69026679999999996</v>
      </c>
      <c r="DG28">
        <v>15.060650000000001</v>
      </c>
      <c r="DH28" s="1">
        <v>5.444796E-3</v>
      </c>
      <c r="DI28">
        <v>2.0384289999999998</v>
      </c>
      <c r="DJ28">
        <v>0.68586119999999995</v>
      </c>
      <c r="DK28">
        <v>14.77779</v>
      </c>
      <c r="DL28" s="1">
        <v>4.588239E-3</v>
      </c>
      <c r="DM28">
        <v>1.7250620000000001</v>
      </c>
      <c r="DN28">
        <v>0.68114759999999996</v>
      </c>
      <c r="DO28">
        <v>14.08113</v>
      </c>
      <c r="DP28" s="1">
        <v>3.8480849999999998E-3</v>
      </c>
      <c r="DQ28">
        <v>1.4544010000000001</v>
      </c>
      <c r="DR28">
        <v>0.67615069999999999</v>
      </c>
      <c r="DS28">
        <v>13.700290000000001</v>
      </c>
      <c r="DT28" s="1">
        <v>3.2276010000000001E-3</v>
      </c>
      <c r="DU28">
        <v>1.2261759999999999</v>
      </c>
      <c r="DV28">
        <v>0.67441139999999999</v>
      </c>
      <c r="DW28">
        <v>13.87627</v>
      </c>
      <c r="DX28" s="1">
        <v>2.5298669999999999E-3</v>
      </c>
      <c r="DY28">
        <v>0.96973880000000001</v>
      </c>
      <c r="DZ28">
        <v>0.6741703</v>
      </c>
      <c r="EA28">
        <v>14.996169999999999</v>
      </c>
      <c r="EB28" s="1">
        <v>1.7235169999999999E-3</v>
      </c>
      <c r="EC28">
        <v>0.66380039999999996</v>
      </c>
      <c r="ED28">
        <v>0.67447230000000002</v>
      </c>
      <c r="EE28">
        <v>16.244450000000001</v>
      </c>
      <c r="EF28" s="1">
        <v>1.1413389999999999E-3</v>
      </c>
      <c r="EG28">
        <v>0.43774940000000001</v>
      </c>
      <c r="EH28">
        <v>0.67470490000000005</v>
      </c>
      <c r="EI28">
        <v>16.82507</v>
      </c>
      <c r="EJ28" s="1">
        <v>8.1530139999999997E-4</v>
      </c>
      <c r="EK28">
        <v>0.30974849999999998</v>
      </c>
      <c r="EL28">
        <v>0.6747071</v>
      </c>
      <c r="EM28">
        <v>16.66056</v>
      </c>
      <c r="EN28" s="1">
        <v>6.4363530000000003E-4</v>
      </c>
      <c r="EO28">
        <v>0.242474</v>
      </c>
      <c r="EP28">
        <v>0.67458010000000002</v>
      </c>
      <c r="EQ28">
        <v>15.56887</v>
      </c>
      <c r="ER28" s="1">
        <v>5.4466400000000004E-4</v>
      </c>
      <c r="ES28">
        <v>0.20395160000000001</v>
      </c>
      <c r="ET28">
        <v>0.67432990000000004</v>
      </c>
      <c r="EU28">
        <v>14.082000000000001</v>
      </c>
      <c r="EV28" s="1">
        <v>4.8293320000000002E-4</v>
      </c>
      <c r="EW28">
        <v>0.17995059999999999</v>
      </c>
      <c r="EX28">
        <v>0.67407930000000005</v>
      </c>
      <c r="EY28">
        <v>13.29851</v>
      </c>
      <c r="EZ28" s="1">
        <v>4.3853190000000002E-4</v>
      </c>
      <c r="FA28">
        <v>0.16281290000000001</v>
      </c>
      <c r="FB28">
        <v>0.67395090000000002</v>
      </c>
      <c r="FC28">
        <v>13.34651</v>
      </c>
      <c r="FD28" s="1">
        <v>3.9507069999999999E-4</v>
      </c>
      <c r="FE28">
        <v>0.1465545</v>
      </c>
      <c r="FF28">
        <v>0.67394810000000005</v>
      </c>
      <c r="FG28">
        <v>14.137119999999999</v>
      </c>
      <c r="FH28" s="1">
        <v>3.4339389999999998E-4</v>
      </c>
      <c r="FI28">
        <v>0.12711549999999999</v>
      </c>
      <c r="FJ28">
        <v>0.67401259999999996</v>
      </c>
      <c r="FK28">
        <v>14.8849</v>
      </c>
      <c r="FL28" s="1">
        <v>3.0399339999999999E-4</v>
      </c>
      <c r="FM28">
        <v>0.11196970000000001</v>
      </c>
      <c r="FN28">
        <v>0.67405919999999997</v>
      </c>
      <c r="FO28">
        <v>15.00365</v>
      </c>
      <c r="FP28" s="1">
        <v>2.7684399999999999E-4</v>
      </c>
      <c r="FQ28">
        <v>0.10147440000000001</v>
      </c>
      <c r="FR28">
        <v>0.67408789999999996</v>
      </c>
      <c r="FS28">
        <v>14.583069999999999</v>
      </c>
      <c r="FT28" s="1">
        <v>2.5757070000000001E-4</v>
      </c>
      <c r="FU28">
        <v>9.3971869999999999E-2</v>
      </c>
      <c r="FV28">
        <v>0.67408109999999999</v>
      </c>
      <c r="FW28">
        <v>13.9963</v>
      </c>
      <c r="FX28" s="1">
        <v>2.4266080000000001E-4</v>
      </c>
      <c r="FY28">
        <v>8.8200440000000005E-2</v>
      </c>
      <c r="FZ28">
        <v>0.67410910000000002</v>
      </c>
      <c r="GA28">
        <v>13.31697</v>
      </c>
      <c r="GB28" s="1">
        <v>2.2946309999999999E-4</v>
      </c>
      <c r="GC28">
        <v>8.3097870000000004E-2</v>
      </c>
      <c r="GD28">
        <v>0.67410990000000004</v>
      </c>
      <c r="GE28">
        <v>12.99277</v>
      </c>
      <c r="GF28" s="1">
        <v>2.1793210000000001E-4</v>
      </c>
      <c r="GG28">
        <v>7.8646679999999997E-2</v>
      </c>
      <c r="GH28">
        <v>0.67400470000000001</v>
      </c>
      <c r="GI28">
        <v>13.160119999999999</v>
      </c>
      <c r="GJ28" s="1">
        <v>2.1107720000000001E-4</v>
      </c>
      <c r="GK28">
        <v>7.5754489999999994E-2</v>
      </c>
      <c r="GL28">
        <v>0.67381349999999995</v>
      </c>
      <c r="GM28">
        <v>14.118539999999999</v>
      </c>
      <c r="GN28" s="1">
        <v>2.0908210000000001E-4</v>
      </c>
      <c r="GO28">
        <v>7.4767639999999996E-2</v>
      </c>
      <c r="GP28">
        <v>0.67365010000000003</v>
      </c>
      <c r="GQ28">
        <v>15.36744</v>
      </c>
      <c r="GR28" s="1">
        <v>2.0551240000000001E-4</v>
      </c>
      <c r="GS28">
        <v>7.3300069999999995E-2</v>
      </c>
      <c r="GT28">
        <v>0.67345940000000004</v>
      </c>
      <c r="GU28">
        <v>16.31185</v>
      </c>
      <c r="GV28" s="1">
        <v>1.990161E-4</v>
      </c>
      <c r="GW28">
        <v>7.0814199999999994E-2</v>
      </c>
      <c r="GX28">
        <v>0.67323999999999995</v>
      </c>
      <c r="GY28">
        <v>16.625060000000001</v>
      </c>
      <c r="GZ28" s="1">
        <v>1.9105599999999999E-4</v>
      </c>
      <c r="HA28">
        <v>6.7819569999999996E-2</v>
      </c>
      <c r="HB28">
        <v>0.67308599999999996</v>
      </c>
      <c r="HC28">
        <v>16.010169999999999</v>
      </c>
      <c r="HD28" s="1">
        <v>1.828899E-4</v>
      </c>
      <c r="HE28">
        <v>6.4766879999999999E-2</v>
      </c>
      <c r="HF28">
        <v>0.67290430000000001</v>
      </c>
      <c r="HG28">
        <v>14.42079</v>
      </c>
      <c r="HH28" s="1">
        <v>1.7472820000000001E-4</v>
      </c>
      <c r="HI28">
        <v>6.1729029999999997E-2</v>
      </c>
      <c r="HJ28">
        <v>0.67271820000000004</v>
      </c>
      <c r="HK28">
        <v>13.096679999999999</v>
      </c>
      <c r="HL28" s="1">
        <v>1.667634E-4</v>
      </c>
      <c r="HM28">
        <v>5.8808640000000002E-2</v>
      </c>
      <c r="HN28">
        <v>0.67254290000000005</v>
      </c>
      <c r="HO28">
        <v>12.779500000000001</v>
      </c>
      <c r="HP28" s="1">
        <v>1.5894410000000001E-4</v>
      </c>
      <c r="HQ28">
        <v>5.5958769999999998E-2</v>
      </c>
      <c r="HR28">
        <v>0.67234490000000002</v>
      </c>
      <c r="HS28">
        <v>13.41724</v>
      </c>
      <c r="HT28" s="1">
        <v>1.5172370000000001E-4</v>
      </c>
      <c r="HU28">
        <v>5.3343639999999998E-2</v>
      </c>
      <c r="HV28">
        <v>0.67215769999999997</v>
      </c>
      <c r="HW28">
        <v>14.52047</v>
      </c>
      <c r="HX28" s="1">
        <v>1.4470950000000001E-4</v>
      </c>
      <c r="HY28">
        <v>5.0818130000000003E-2</v>
      </c>
      <c r="HZ28">
        <v>0.67200170000000004</v>
      </c>
      <c r="IA28">
        <v>15.60033</v>
      </c>
      <c r="IB28" s="1">
        <v>1.3816680000000001E-4</v>
      </c>
      <c r="IC28">
        <v>4.8470899999999997E-2</v>
      </c>
      <c r="ID28">
        <v>0.67183859999999995</v>
      </c>
      <c r="IE28">
        <v>16.183070000000001</v>
      </c>
      <c r="IF28" s="1">
        <v>1.320518E-4</v>
      </c>
      <c r="IG28">
        <v>4.6301479999999999E-2</v>
      </c>
      <c r="IH28">
        <v>0.67164539999999995</v>
      </c>
      <c r="II28">
        <v>15.680059999999999</v>
      </c>
      <c r="IJ28" s="1">
        <v>1.2616379999999999E-4</v>
      </c>
      <c r="IK28">
        <v>4.4216859999999997E-2</v>
      </c>
      <c r="IL28">
        <v>0.67145949999999999</v>
      </c>
      <c r="IM28">
        <v>14.267799999999999</v>
      </c>
      <c r="IN28" s="1">
        <v>1.206133E-4</v>
      </c>
      <c r="IO28">
        <v>4.2250679999999999E-2</v>
      </c>
      <c r="IP28">
        <v>0.67128509999999997</v>
      </c>
      <c r="IQ28">
        <v>13.09361</v>
      </c>
      <c r="IR28" s="1">
        <v>1.151944E-4</v>
      </c>
      <c r="IS28">
        <v>4.034683E-2</v>
      </c>
      <c r="IT28">
        <v>0.67122300000000001</v>
      </c>
      <c r="IU28">
        <v>12.963380000000001</v>
      </c>
      <c r="IV28" s="1">
        <v>1.085903E-4</v>
      </c>
      <c r="IW28">
        <v>3.808595E-2</v>
      </c>
      <c r="IX28">
        <v>0.67121649999999999</v>
      </c>
      <c r="IY28">
        <v>14.209239999999999</v>
      </c>
      <c r="IZ28" s="1">
        <v>9.9937539999999999E-5</v>
      </c>
      <c r="JA28">
        <v>3.5062419999999997E-2</v>
      </c>
      <c r="JB28">
        <v>0.6712186</v>
      </c>
      <c r="JC28">
        <v>15.75043</v>
      </c>
      <c r="JD28" s="1">
        <v>9.2960099999999998E-5</v>
      </c>
      <c r="JE28">
        <v>3.2574199999999998E-2</v>
      </c>
      <c r="JF28">
        <v>0.67125570000000001</v>
      </c>
      <c r="JG28">
        <v>16.598739999999999</v>
      </c>
      <c r="JH28" s="1">
        <v>8.7563919999999998E-5</v>
      </c>
      <c r="JI28">
        <v>3.0656880000000001E-2</v>
      </c>
      <c r="JJ28">
        <v>0.67125610000000002</v>
      </c>
      <c r="JK28">
        <v>16.22147</v>
      </c>
      <c r="JL28" s="1">
        <v>8.3417809999999993E-5</v>
      </c>
      <c r="JM28">
        <v>2.9182039999999999E-2</v>
      </c>
      <c r="JN28">
        <v>0.67128900000000002</v>
      </c>
      <c r="JO28">
        <v>15.15892</v>
      </c>
      <c r="JP28" s="1">
        <v>7.9782560000000001E-5</v>
      </c>
      <c r="JQ28">
        <v>2.7896689999999998E-2</v>
      </c>
      <c r="JR28">
        <v>0.67130000000000001</v>
      </c>
      <c r="JS28">
        <v>13.98179</v>
      </c>
      <c r="JT28" s="1">
        <v>7.662163E-5</v>
      </c>
      <c r="JU28">
        <v>2.6780379999999999E-2</v>
      </c>
      <c r="JV28">
        <v>0.67130849999999997</v>
      </c>
      <c r="JW28">
        <v>13.31507</v>
      </c>
      <c r="JX28" s="1">
        <v>7.3630040000000001E-5</v>
      </c>
      <c r="JY28">
        <v>2.5728379999999999E-2</v>
      </c>
      <c r="JZ28">
        <v>0.67129919999999998</v>
      </c>
      <c r="KA28">
        <v>13.302860000000001</v>
      </c>
      <c r="KB28" s="1">
        <v>7.0845689999999998E-5</v>
      </c>
      <c r="KC28">
        <v>2.474956E-2</v>
      </c>
      <c r="KD28">
        <v>0.67129450000000002</v>
      </c>
      <c r="KE28">
        <v>14.31279</v>
      </c>
      <c r="KF28" s="1">
        <v>6.8135680000000004E-5</v>
      </c>
      <c r="KG28">
        <v>2.3801159999999998E-2</v>
      </c>
      <c r="KH28">
        <v>0.67128589999999999</v>
      </c>
      <c r="KI28">
        <v>15.471349999999999</v>
      </c>
      <c r="KJ28" s="1">
        <v>6.5619579999999996E-5</v>
      </c>
      <c r="KK28">
        <v>2.2914899999999998E-2</v>
      </c>
      <c r="KL28">
        <v>0.67129280000000002</v>
      </c>
      <c r="KM28">
        <v>16.15793</v>
      </c>
      <c r="KN28" s="1">
        <v>6.3135979999999999E-5</v>
      </c>
      <c r="KO28">
        <v>2.2044149999999998E-2</v>
      </c>
      <c r="KP28">
        <v>0.67129669999999997</v>
      </c>
      <c r="KQ28">
        <v>16.173749999999998</v>
      </c>
      <c r="KR28" s="1">
        <v>6.0864649999999997E-5</v>
      </c>
      <c r="KS28">
        <v>2.1246959999999999E-2</v>
      </c>
      <c r="KT28">
        <v>0.67129620000000001</v>
      </c>
      <c r="KU28">
        <v>15.395670000000001</v>
      </c>
      <c r="KV28" s="1">
        <v>5.8653780000000003E-5</v>
      </c>
      <c r="KW28">
        <v>2.0467249999999999E-2</v>
      </c>
      <c r="KX28">
        <v>0.67129110000000003</v>
      </c>
      <c r="KY28">
        <v>14.15718</v>
      </c>
      <c r="KZ28" s="1">
        <v>5.6618749999999997E-5</v>
      </c>
      <c r="LA28">
        <v>1.9753690000000001E-2</v>
      </c>
      <c r="LB28">
        <v>0.67129309999999998</v>
      </c>
      <c r="LC28">
        <v>13.368040000000001</v>
      </c>
      <c r="LD28" s="1">
        <v>5.4568129999999999E-5</v>
      </c>
      <c r="LE28">
        <v>1.9034880000000001E-2</v>
      </c>
      <c r="LF28">
        <v>0.67129589999999995</v>
      </c>
      <c r="LG28">
        <v>13.36279</v>
      </c>
      <c r="LH28" s="1">
        <v>5.261079E-5</v>
      </c>
      <c r="LI28">
        <v>1.834618E-2</v>
      </c>
      <c r="LJ28">
        <v>0.671288</v>
      </c>
      <c r="LK28">
        <v>14.397309999999999</v>
      </c>
      <c r="LL28" s="1">
        <v>5.0835999999999999E-5</v>
      </c>
      <c r="LM28">
        <v>1.7721420000000002E-2</v>
      </c>
      <c r="LN28">
        <v>0.67129280000000002</v>
      </c>
      <c r="LO28">
        <v>15.82301</v>
      </c>
      <c r="LP28" s="1">
        <v>4.9041800000000002E-5</v>
      </c>
      <c r="LQ28">
        <v>1.709801E-2</v>
      </c>
      <c r="LR28">
        <v>0.67129229999999995</v>
      </c>
      <c r="LS28">
        <v>16.84235</v>
      </c>
      <c r="LT28" s="1">
        <v>4.734546E-5</v>
      </c>
      <c r="LU28">
        <v>1.6496730000000001E-2</v>
      </c>
      <c r="LV28">
        <v>0.67128739999999998</v>
      </c>
      <c r="LW28">
        <v>16.940349999999999</v>
      </c>
      <c r="LX28" s="1">
        <v>4.572887E-5</v>
      </c>
      <c r="LY28">
        <v>1.5932970000000001E-2</v>
      </c>
      <c r="LZ28">
        <v>0.67129419999999995</v>
      </c>
      <c r="MA28">
        <v>15.91522</v>
      </c>
      <c r="MB28" s="1">
        <v>4.4134919999999998E-5</v>
      </c>
      <c r="MC28">
        <v>1.5393199999999999E-2</v>
      </c>
      <c r="MD28">
        <v>0.67129050000000001</v>
      </c>
      <c r="ME28">
        <v>14.275539999999999</v>
      </c>
      <c r="MF28" s="1">
        <v>4.2459300000000002E-5</v>
      </c>
      <c r="MG28">
        <v>1.4860689999999999E-2</v>
      </c>
      <c r="MH28">
        <v>0.67129369999999999</v>
      </c>
      <c r="MI28">
        <v>13.15738</v>
      </c>
      <c r="MJ28" s="1">
        <v>4.0880480000000001E-5</v>
      </c>
      <c r="MK28">
        <v>1.43517E-2</v>
      </c>
      <c r="ML28">
        <v>0.67129159999999999</v>
      </c>
      <c r="MM28">
        <v>12.97908</v>
      </c>
      <c r="MN28" s="1">
        <v>3.9471439999999999E-5</v>
      </c>
      <c r="MO28">
        <v>1.3899E-2</v>
      </c>
      <c r="MP28">
        <v>0.67129760000000005</v>
      </c>
      <c r="MQ28">
        <v>14.00033</v>
      </c>
      <c r="MR28" s="1">
        <v>3.7941090000000001E-5</v>
      </c>
      <c r="MS28">
        <v>1.339868E-2</v>
      </c>
      <c r="MT28">
        <v>0.67129419999999995</v>
      </c>
      <c r="MU28">
        <v>15.037409999999999</v>
      </c>
      <c r="MV28" s="1">
        <v>3.6601899999999999E-5</v>
      </c>
      <c r="MW28">
        <v>1.2958580000000001E-2</v>
      </c>
      <c r="MX28">
        <v>0.67129340000000004</v>
      </c>
      <c r="MY28">
        <v>15.19547</v>
      </c>
      <c r="MZ28" s="1">
        <v>3.5297950000000003E-5</v>
      </c>
      <c r="NA28">
        <v>1.253141E-2</v>
      </c>
      <c r="NB28">
        <v>0.67129249999999996</v>
      </c>
      <c r="NC28">
        <v>14.61811</v>
      </c>
      <c r="ND28" s="1">
        <v>3.407914E-5</v>
      </c>
      <c r="NE28">
        <v>1.212767E-2</v>
      </c>
      <c r="NF28">
        <v>0.67129470000000002</v>
      </c>
      <c r="NG28">
        <v>14.22681</v>
      </c>
      <c r="NH28" s="1">
        <v>3.2866449999999998E-5</v>
      </c>
      <c r="NI28">
        <v>1.1725670000000001E-2</v>
      </c>
      <c r="NJ28">
        <v>0.67129150000000004</v>
      </c>
      <c r="NK28">
        <v>13.7552</v>
      </c>
      <c r="NL28" s="1">
        <v>3.1712160000000002E-5</v>
      </c>
      <c r="NM28">
        <v>1.133757E-2</v>
      </c>
      <c r="NN28">
        <v>0.67128679999999996</v>
      </c>
      <c r="NO28">
        <v>13.392670000000001</v>
      </c>
      <c r="NP28" s="1">
        <v>3.063431E-5</v>
      </c>
      <c r="NQ28" s="1">
        <v>1.0975850000000001E-2</v>
      </c>
      <c r="NR28">
        <v>0.67109039999999998</v>
      </c>
      <c r="NS28">
        <v>13.431950000000001</v>
      </c>
      <c r="NT28" s="1">
        <v>3.0505569999999999E-5</v>
      </c>
      <c r="NU28" s="1">
        <v>1.091993E-2</v>
      </c>
      <c r="NV28">
        <v>0.67073119999999997</v>
      </c>
      <c r="NW28">
        <v>14.50202</v>
      </c>
      <c r="NX28" s="1">
        <v>3.1746450000000002E-5</v>
      </c>
      <c r="NY28" s="1">
        <v>1.1379800000000001E-2</v>
      </c>
      <c r="NZ28">
        <v>0.67033419999999999</v>
      </c>
      <c r="OA28">
        <v>16.129020000000001</v>
      </c>
      <c r="OB28" s="1">
        <v>3.2371079999999998E-5</v>
      </c>
      <c r="OC28" s="1">
        <v>1.165453E-2</v>
      </c>
      <c r="OD28">
        <v>0.66994069999999994</v>
      </c>
      <c r="OE28">
        <v>17.218260000000001</v>
      </c>
      <c r="OF28" s="1">
        <v>3.210764E-5</v>
      </c>
      <c r="OG28" s="1">
        <v>1.160661E-2</v>
      </c>
      <c r="OH28">
        <v>0.6695352</v>
      </c>
      <c r="OI28">
        <v>17.302209999999999</v>
      </c>
      <c r="OJ28" s="1">
        <v>3.1364700000000001E-5</v>
      </c>
      <c r="OK28" s="1">
        <v>1.1373309999999999E-2</v>
      </c>
    </row>
    <row r="29" spans="1:401" x14ac:dyDescent="0.35">
      <c r="A29">
        <v>32</v>
      </c>
      <c r="B29" t="s">
        <v>4</v>
      </c>
      <c r="C29" t="s">
        <v>24</v>
      </c>
      <c r="D29" t="s">
        <v>34</v>
      </c>
      <c r="E29">
        <v>848.61800000000005</v>
      </c>
      <c r="F29">
        <v>0.76844860000000004</v>
      </c>
      <c r="G29">
        <v>16.828530000000001</v>
      </c>
      <c r="H29">
        <v>64.189970000000002</v>
      </c>
      <c r="I29">
        <v>29428.17</v>
      </c>
      <c r="J29">
        <v>0.76728499999999999</v>
      </c>
      <c r="K29">
        <v>16.86956</v>
      </c>
      <c r="L29">
        <v>0.60582179999999997</v>
      </c>
      <c r="M29">
        <v>320.24880000000002</v>
      </c>
      <c r="N29">
        <v>0.76615949999999999</v>
      </c>
      <c r="O29">
        <v>16.740210000000001</v>
      </c>
      <c r="P29">
        <v>8.5474640000000005E-2</v>
      </c>
      <c r="Q29">
        <v>31.201000000000001</v>
      </c>
      <c r="R29">
        <v>0.76503860000000001</v>
      </c>
      <c r="S29">
        <v>16.42718</v>
      </c>
      <c r="T29" s="1">
        <v>7.4795730000000005E-2</v>
      </c>
      <c r="U29">
        <v>26.75976</v>
      </c>
      <c r="V29">
        <v>0.7639184</v>
      </c>
      <c r="W29">
        <v>15.704800000000001</v>
      </c>
      <c r="X29" s="1">
        <v>6.7163230000000004E-2</v>
      </c>
      <c r="Y29">
        <v>24.04562</v>
      </c>
      <c r="Z29">
        <v>0.76244000000000001</v>
      </c>
      <c r="AA29">
        <v>15.19974</v>
      </c>
      <c r="AB29" s="1">
        <v>6.1103030000000003E-2</v>
      </c>
      <c r="AC29">
        <v>21.855920000000001</v>
      </c>
      <c r="AD29">
        <v>0.75957560000000002</v>
      </c>
      <c r="AE29">
        <v>15.139570000000001</v>
      </c>
      <c r="AF29" s="1">
        <v>6.7064139999999994E-2</v>
      </c>
      <c r="AG29">
        <v>23.743230000000001</v>
      </c>
      <c r="AH29">
        <v>0.75607469999999999</v>
      </c>
      <c r="AI29">
        <v>15.524699999999999</v>
      </c>
      <c r="AJ29" s="1">
        <v>7.512402E-2</v>
      </c>
      <c r="AK29">
        <v>26.87105</v>
      </c>
      <c r="AL29">
        <v>0.75249770000000005</v>
      </c>
      <c r="AM29">
        <v>16.06288</v>
      </c>
      <c r="AN29" s="1">
        <v>7.3140209999999997E-2</v>
      </c>
      <c r="AO29">
        <v>26.45674</v>
      </c>
      <c r="AP29">
        <v>0.74880310000000005</v>
      </c>
      <c r="AQ29">
        <v>16.299910000000001</v>
      </c>
      <c r="AR29" s="1">
        <v>6.7160230000000001E-2</v>
      </c>
      <c r="AS29">
        <v>24.437190000000001</v>
      </c>
      <c r="AT29">
        <v>0.7450888</v>
      </c>
      <c r="AU29">
        <v>16.060860000000002</v>
      </c>
      <c r="AV29" s="1">
        <v>5.9626199999999997E-2</v>
      </c>
      <c r="AW29">
        <v>21.83192</v>
      </c>
      <c r="AX29">
        <v>0.74134460000000002</v>
      </c>
      <c r="AY29">
        <v>15.31854</v>
      </c>
      <c r="AZ29" s="1">
        <v>5.2200469999999999E-2</v>
      </c>
      <c r="BA29">
        <v>19.19848</v>
      </c>
      <c r="BB29">
        <v>0.73748910000000001</v>
      </c>
      <c r="BC29">
        <v>14.4796</v>
      </c>
      <c r="BD29" s="1">
        <v>4.5563869999999999E-2</v>
      </c>
      <c r="BE29">
        <v>16.835599999999999</v>
      </c>
      <c r="BF29">
        <v>0.73350899999999997</v>
      </c>
      <c r="BG29">
        <v>13.777430000000001</v>
      </c>
      <c r="BH29" s="1">
        <v>3.9508179999999997E-2</v>
      </c>
      <c r="BI29">
        <v>14.67394</v>
      </c>
      <c r="BJ29">
        <v>0.7295682</v>
      </c>
      <c r="BK29">
        <v>13.47997</v>
      </c>
      <c r="BL29" s="1">
        <v>3.4112209999999997E-2</v>
      </c>
      <c r="BM29">
        <v>12.73113</v>
      </c>
      <c r="BN29">
        <v>0.72557689999999997</v>
      </c>
      <c r="BO29">
        <v>14.21228</v>
      </c>
      <c r="BP29" s="1">
        <v>2.9570889999999999E-2</v>
      </c>
      <c r="BQ29">
        <v>11.08813</v>
      </c>
      <c r="BR29">
        <v>0.72164700000000004</v>
      </c>
      <c r="BS29">
        <v>14.9833</v>
      </c>
      <c r="BT29" s="1">
        <v>2.5938800000000001E-2</v>
      </c>
      <c r="BU29">
        <v>9.7693429999999992</v>
      </c>
      <c r="BV29">
        <v>0.71755279999999999</v>
      </c>
      <c r="BW29">
        <v>15.15741</v>
      </c>
      <c r="BX29" s="1">
        <v>2.2307279999999999E-2</v>
      </c>
      <c r="BY29">
        <v>8.4559870000000004</v>
      </c>
      <c r="BZ29">
        <v>0.71314719999999998</v>
      </c>
      <c r="CA29">
        <v>14.974170000000001</v>
      </c>
      <c r="CB29" s="1">
        <v>1.9248390000000001E-2</v>
      </c>
      <c r="CC29">
        <v>7.333329</v>
      </c>
      <c r="CD29">
        <v>0.70855210000000002</v>
      </c>
      <c r="CE29">
        <v>14.518969999999999</v>
      </c>
      <c r="CF29" s="1">
        <v>1.6513340000000001E-2</v>
      </c>
      <c r="CG29">
        <v>6.3295680000000001</v>
      </c>
      <c r="CH29">
        <v>0.70399369999999994</v>
      </c>
      <c r="CI29">
        <v>13.726610000000001</v>
      </c>
      <c r="CJ29" s="1">
        <v>1.426933E-2</v>
      </c>
      <c r="CK29">
        <v>5.4998440000000004</v>
      </c>
      <c r="CL29">
        <v>0.69943979999999994</v>
      </c>
      <c r="CM29">
        <v>13.113379999999999</v>
      </c>
      <c r="CN29" s="1">
        <v>1.2244130000000001E-2</v>
      </c>
      <c r="CO29">
        <v>4.7472659999999998</v>
      </c>
      <c r="CP29">
        <v>0.69539580000000001</v>
      </c>
      <c r="CQ29">
        <v>13.31325</v>
      </c>
      <c r="CR29" s="1">
        <v>1.041854E-2</v>
      </c>
      <c r="CS29">
        <v>4.0640130000000001</v>
      </c>
      <c r="CT29">
        <v>0.69148330000000002</v>
      </c>
      <c r="CU29">
        <v>14.19805</v>
      </c>
      <c r="CV29" s="1">
        <v>8.8265879999999998E-3</v>
      </c>
      <c r="CW29">
        <v>3.4556719999999999</v>
      </c>
      <c r="CX29">
        <v>0.68783139999999998</v>
      </c>
      <c r="CY29">
        <v>14.54792</v>
      </c>
      <c r="CZ29" s="1">
        <v>7.61971E-3</v>
      </c>
      <c r="DA29">
        <v>2.9966499999999998</v>
      </c>
      <c r="DB29">
        <v>0.68403210000000003</v>
      </c>
      <c r="DC29">
        <v>14.861890000000001</v>
      </c>
      <c r="DD29" s="1">
        <v>6.5229720000000001E-3</v>
      </c>
      <c r="DE29">
        <v>2.577197</v>
      </c>
      <c r="DF29">
        <v>0.67994449999999995</v>
      </c>
      <c r="DG29">
        <v>15.16672</v>
      </c>
      <c r="DH29" s="1">
        <v>5.5530550000000003E-3</v>
      </c>
      <c r="DI29">
        <v>2.205368</v>
      </c>
      <c r="DJ29">
        <v>0.6756065</v>
      </c>
      <c r="DK29">
        <v>14.91231</v>
      </c>
      <c r="DL29" s="1">
        <v>4.67944E-3</v>
      </c>
      <c r="DM29">
        <v>1.8678269999999999</v>
      </c>
      <c r="DN29">
        <v>0.67134199999999999</v>
      </c>
      <c r="DO29">
        <v>14.22729</v>
      </c>
      <c r="DP29" s="1">
        <v>3.9313730000000002E-3</v>
      </c>
      <c r="DQ29">
        <v>1.5780970000000001</v>
      </c>
      <c r="DR29">
        <v>0.6661456</v>
      </c>
      <c r="DS29">
        <v>13.795669999999999</v>
      </c>
      <c r="DT29" s="1">
        <v>3.296294E-3</v>
      </c>
      <c r="DU29">
        <v>1.3305450000000001</v>
      </c>
      <c r="DV29">
        <v>0.66436340000000005</v>
      </c>
      <c r="DW29">
        <v>13.956160000000001</v>
      </c>
      <c r="DX29" s="1">
        <v>2.627744E-3</v>
      </c>
      <c r="DY29">
        <v>1.0700289999999999</v>
      </c>
      <c r="DZ29">
        <v>0.6639872</v>
      </c>
      <c r="EA29">
        <v>15.081329999999999</v>
      </c>
      <c r="EB29" s="1">
        <v>1.8155059999999999E-3</v>
      </c>
      <c r="EC29">
        <v>0.74449169999999998</v>
      </c>
      <c r="ED29">
        <v>0.66422769999999998</v>
      </c>
      <c r="EE29">
        <v>16.35718</v>
      </c>
      <c r="EF29" s="1">
        <v>1.1997970000000001E-3</v>
      </c>
      <c r="EG29">
        <v>0.49066949999999998</v>
      </c>
      <c r="EH29">
        <v>0.66438620000000004</v>
      </c>
      <c r="EI29">
        <v>17.034109999999998</v>
      </c>
      <c r="EJ29" s="1">
        <v>8.4628809999999998E-4</v>
      </c>
      <c r="EK29">
        <v>0.34285009999999999</v>
      </c>
      <c r="EL29">
        <v>0.66438540000000001</v>
      </c>
      <c r="EM29">
        <v>16.898859999999999</v>
      </c>
      <c r="EN29" s="1">
        <v>6.6044119999999996E-4</v>
      </c>
      <c r="EO29">
        <v>0.26511560000000001</v>
      </c>
      <c r="EP29">
        <v>0.66426580000000002</v>
      </c>
      <c r="EQ29">
        <v>15.793889999999999</v>
      </c>
      <c r="ER29" s="1">
        <v>5.5487859999999996E-4</v>
      </c>
      <c r="ES29">
        <v>0.22127279999999999</v>
      </c>
      <c r="ET29">
        <v>0.66402320000000004</v>
      </c>
      <c r="EU29">
        <v>14.29297</v>
      </c>
      <c r="EV29" s="1">
        <v>4.8957630000000002E-4</v>
      </c>
      <c r="EW29">
        <v>0.19419739999999999</v>
      </c>
      <c r="EX29">
        <v>0.66373409999999999</v>
      </c>
      <c r="EY29">
        <v>13.41207</v>
      </c>
      <c r="EZ29" s="1">
        <v>4.4360230000000002E-4</v>
      </c>
      <c r="FA29">
        <v>0.17529410000000001</v>
      </c>
      <c r="FB29">
        <v>0.66359749999999995</v>
      </c>
      <c r="FC29">
        <v>13.40235</v>
      </c>
      <c r="FD29" s="1">
        <v>4.0125890000000002E-4</v>
      </c>
      <c r="FE29">
        <v>0.15837399999999999</v>
      </c>
      <c r="FF29">
        <v>0.66359749999999995</v>
      </c>
      <c r="FG29">
        <v>14.2058</v>
      </c>
      <c r="FH29" s="1">
        <v>3.4949710000000003E-4</v>
      </c>
      <c r="FI29">
        <v>0.1377575</v>
      </c>
      <c r="FJ29">
        <v>0.66362790000000005</v>
      </c>
      <c r="FK29">
        <v>14.95069</v>
      </c>
      <c r="FL29" s="1">
        <v>3.0831530000000003E-4</v>
      </c>
      <c r="FM29">
        <v>0.12092310000000001</v>
      </c>
      <c r="FN29">
        <v>0.66369990000000001</v>
      </c>
      <c r="FO29">
        <v>15.154820000000001</v>
      </c>
      <c r="FP29" s="1">
        <v>2.7990989999999999E-4</v>
      </c>
      <c r="FQ29">
        <v>0.10922129999999999</v>
      </c>
      <c r="FR29">
        <v>0.66371570000000002</v>
      </c>
      <c r="FS29">
        <v>14.720230000000001</v>
      </c>
      <c r="FT29" s="1">
        <v>2.5974139999999999E-4</v>
      </c>
      <c r="FU29">
        <v>0.100865</v>
      </c>
      <c r="FV29">
        <v>0.66370720000000005</v>
      </c>
      <c r="FW29">
        <v>14.12086</v>
      </c>
      <c r="FX29" s="1">
        <v>2.4449330000000003E-4</v>
      </c>
      <c r="FY29">
        <v>9.4571799999999998E-2</v>
      </c>
      <c r="FZ29">
        <v>0.66374250000000001</v>
      </c>
      <c r="GA29">
        <v>13.42042</v>
      </c>
      <c r="GB29" s="1">
        <v>2.310724E-4</v>
      </c>
      <c r="GC29">
        <v>8.90571E-2</v>
      </c>
      <c r="GD29">
        <v>0.66373499999999996</v>
      </c>
      <c r="GE29">
        <v>13.05484</v>
      </c>
      <c r="GF29" s="1">
        <v>2.1940100000000001E-4</v>
      </c>
      <c r="GG29">
        <v>8.4258849999999996E-2</v>
      </c>
      <c r="GH29">
        <v>0.66363369999999999</v>
      </c>
      <c r="GI29">
        <v>13.20838</v>
      </c>
      <c r="GJ29" s="1">
        <v>2.1162779999999999E-4</v>
      </c>
      <c r="GK29">
        <v>8.0832409999999993E-2</v>
      </c>
      <c r="GL29">
        <v>0.66348689999999999</v>
      </c>
      <c r="GM29">
        <v>14.17013</v>
      </c>
      <c r="GN29" s="1">
        <v>2.0943240000000001E-4</v>
      </c>
      <c r="GO29">
        <v>7.9672400000000004E-2</v>
      </c>
      <c r="GP29">
        <v>0.66329050000000001</v>
      </c>
      <c r="GQ29">
        <v>15.445040000000001</v>
      </c>
      <c r="GR29" s="1">
        <v>2.0614830000000001E-4</v>
      </c>
      <c r="GS29">
        <v>7.8223329999999994E-2</v>
      </c>
      <c r="GT29">
        <v>0.66307740000000004</v>
      </c>
      <c r="GU29">
        <v>16.462710000000001</v>
      </c>
      <c r="GV29" s="1">
        <v>1.9997109999999999E-4</v>
      </c>
      <c r="GW29">
        <v>7.5712080000000001E-2</v>
      </c>
      <c r="GX29">
        <v>0.66287989999999997</v>
      </c>
      <c r="GY29">
        <v>16.82582</v>
      </c>
      <c r="GZ29" s="1">
        <v>1.9213370000000001E-4</v>
      </c>
      <c r="HA29">
        <v>7.2576070000000006E-2</v>
      </c>
      <c r="HB29">
        <v>0.66267969999999998</v>
      </c>
      <c r="HC29">
        <v>16.216010000000001</v>
      </c>
      <c r="HD29" s="1">
        <v>1.839791E-4</v>
      </c>
      <c r="HE29">
        <v>6.9333350000000002E-2</v>
      </c>
      <c r="HF29">
        <v>0.66252180000000005</v>
      </c>
      <c r="HG29">
        <v>14.634819999999999</v>
      </c>
      <c r="HH29" s="1">
        <v>1.75742E-4</v>
      </c>
      <c r="HI29">
        <v>6.6075220000000004E-2</v>
      </c>
      <c r="HJ29">
        <v>0.66232360000000001</v>
      </c>
      <c r="HK29">
        <v>13.23969</v>
      </c>
      <c r="HL29" s="1">
        <v>1.677735E-4</v>
      </c>
      <c r="HM29">
        <v>6.2967209999999996E-2</v>
      </c>
      <c r="HN29">
        <v>0.66212470000000001</v>
      </c>
      <c r="HO29">
        <v>12.82429</v>
      </c>
      <c r="HP29" s="1">
        <v>1.598859E-4</v>
      </c>
      <c r="HQ29">
        <v>5.9914120000000001E-2</v>
      </c>
      <c r="HR29">
        <v>0.66195389999999998</v>
      </c>
      <c r="HS29">
        <v>13.442909999999999</v>
      </c>
      <c r="HT29" s="1">
        <v>1.5263009999999999E-4</v>
      </c>
      <c r="HU29">
        <v>5.7112499999999997E-2</v>
      </c>
      <c r="HV29">
        <v>0.66178029999999999</v>
      </c>
      <c r="HW29">
        <v>14.57399</v>
      </c>
      <c r="HX29" s="1">
        <v>1.4556209999999999E-4</v>
      </c>
      <c r="HY29">
        <v>5.440822E-2</v>
      </c>
      <c r="HZ29">
        <v>0.66159730000000005</v>
      </c>
      <c r="IA29">
        <v>15.699199999999999</v>
      </c>
      <c r="IB29" s="1">
        <v>1.3895499999999999E-4</v>
      </c>
      <c r="IC29">
        <v>5.1888049999999998E-2</v>
      </c>
      <c r="ID29">
        <v>0.66139809999999999</v>
      </c>
      <c r="IE29">
        <v>16.334099999999999</v>
      </c>
      <c r="IF29" s="1">
        <v>1.328287E-4</v>
      </c>
      <c r="IG29">
        <v>4.957114E-2</v>
      </c>
      <c r="IH29">
        <v>0.66122040000000004</v>
      </c>
      <c r="II29">
        <v>15.85444</v>
      </c>
      <c r="IJ29" s="1">
        <v>1.2689400000000001E-4</v>
      </c>
      <c r="IK29">
        <v>4.7335389999999998E-2</v>
      </c>
      <c r="IL29">
        <v>0.66104629999999998</v>
      </c>
      <c r="IM29">
        <v>14.462109999999999</v>
      </c>
      <c r="IN29" s="1">
        <v>1.2127869999999999E-4</v>
      </c>
      <c r="IO29">
        <v>4.5218729999999999E-2</v>
      </c>
      <c r="IP29">
        <v>0.66088780000000003</v>
      </c>
      <c r="IQ29">
        <v>13.221690000000001</v>
      </c>
      <c r="IR29" s="1">
        <v>1.158574E-4</v>
      </c>
      <c r="IS29">
        <v>4.3193500000000003E-2</v>
      </c>
      <c r="IT29">
        <v>0.66078380000000003</v>
      </c>
      <c r="IU29">
        <v>13.01351</v>
      </c>
      <c r="IV29" s="1">
        <v>1.0956609999999999E-4</v>
      </c>
      <c r="IW29">
        <v>4.0898150000000001E-2</v>
      </c>
      <c r="IX29">
        <v>0.66077900000000001</v>
      </c>
      <c r="IY29">
        <v>14.24549</v>
      </c>
      <c r="IZ29" s="1">
        <v>1.009602E-4</v>
      </c>
      <c r="JA29">
        <v>3.7717239999999999E-2</v>
      </c>
      <c r="JB29">
        <v>0.6608039</v>
      </c>
      <c r="JC29">
        <v>15.81437</v>
      </c>
      <c r="JD29" s="1">
        <v>9.3743600000000001E-5</v>
      </c>
      <c r="JE29">
        <v>3.4975760000000002E-2</v>
      </c>
      <c r="JF29">
        <v>0.66080459999999996</v>
      </c>
      <c r="JG29">
        <v>16.763750000000002</v>
      </c>
      <c r="JH29" s="1">
        <v>8.8186369999999998E-5</v>
      </c>
      <c r="JI29">
        <v>3.2871060000000001E-2</v>
      </c>
      <c r="JJ29">
        <v>0.66079750000000004</v>
      </c>
      <c r="JK29">
        <v>16.43553</v>
      </c>
      <c r="JL29" s="1">
        <v>8.3900599999999994E-5</v>
      </c>
      <c r="JM29">
        <v>3.1244959999999999E-2</v>
      </c>
      <c r="JN29">
        <v>0.66083369999999997</v>
      </c>
      <c r="JO29">
        <v>15.368600000000001</v>
      </c>
      <c r="JP29" s="1">
        <v>8.0209730000000001E-5</v>
      </c>
      <c r="JQ29">
        <v>2.9856750000000001E-2</v>
      </c>
      <c r="JR29">
        <v>0.66085300000000002</v>
      </c>
      <c r="JS29">
        <v>14.140309999999999</v>
      </c>
      <c r="JT29" s="1">
        <v>7.6998260000000002E-5</v>
      </c>
      <c r="JU29">
        <v>2.8647470000000001E-2</v>
      </c>
      <c r="JV29">
        <v>0.66085170000000004</v>
      </c>
      <c r="JW29">
        <v>13.41025</v>
      </c>
      <c r="JX29" s="1">
        <v>7.3990349999999999E-5</v>
      </c>
      <c r="JY29">
        <v>2.7522729999999999E-2</v>
      </c>
      <c r="JZ29">
        <v>0.66084670000000001</v>
      </c>
      <c r="KA29">
        <v>13.356780000000001</v>
      </c>
      <c r="KB29" s="1">
        <v>7.1177280000000006E-5</v>
      </c>
      <c r="KC29">
        <v>2.646913E-2</v>
      </c>
      <c r="KD29">
        <v>0.66084569999999998</v>
      </c>
      <c r="KE29">
        <v>14.366619999999999</v>
      </c>
      <c r="KF29" s="1">
        <v>6.8460879999999999E-5</v>
      </c>
      <c r="KG29">
        <v>2.545766E-2</v>
      </c>
      <c r="KH29">
        <v>0.6608406</v>
      </c>
      <c r="KI29">
        <v>15.535589999999999</v>
      </c>
      <c r="KJ29" s="1">
        <v>6.5927520000000003E-5</v>
      </c>
      <c r="KK29">
        <v>2.4507520000000001E-2</v>
      </c>
      <c r="KL29">
        <v>0.66083890000000001</v>
      </c>
      <c r="KM29">
        <v>16.31212</v>
      </c>
      <c r="KN29" s="1">
        <v>6.343629E-5</v>
      </c>
      <c r="KO29">
        <v>2.357861E-2</v>
      </c>
      <c r="KP29">
        <v>0.66084290000000001</v>
      </c>
      <c r="KQ29">
        <v>16.359770000000001</v>
      </c>
      <c r="KR29" s="1">
        <v>6.11611E-5</v>
      </c>
      <c r="KS29">
        <v>2.272598E-2</v>
      </c>
      <c r="KT29">
        <v>0.6608446</v>
      </c>
      <c r="KU29">
        <v>15.579549999999999</v>
      </c>
      <c r="KV29" s="1">
        <v>5.8917040000000001E-5</v>
      </c>
      <c r="KW29">
        <v>2.1884440000000002E-2</v>
      </c>
      <c r="KX29">
        <v>0.66083460000000005</v>
      </c>
      <c r="KY29">
        <v>14.33229</v>
      </c>
      <c r="KZ29" s="1">
        <v>5.6875279999999999E-5</v>
      </c>
      <c r="LA29">
        <v>2.1120960000000001E-2</v>
      </c>
      <c r="LB29">
        <v>0.66083689999999995</v>
      </c>
      <c r="LC29">
        <v>13.472619999999999</v>
      </c>
      <c r="LD29" s="1">
        <v>5.48199E-5</v>
      </c>
      <c r="LE29">
        <v>2.035532E-2</v>
      </c>
      <c r="LF29">
        <v>0.66084949999999998</v>
      </c>
      <c r="LG29">
        <v>13.417289999999999</v>
      </c>
      <c r="LH29" s="1">
        <v>5.2850340000000001E-5</v>
      </c>
      <c r="LI29">
        <v>1.9618239999999999E-2</v>
      </c>
      <c r="LJ29">
        <v>0.66084359999999998</v>
      </c>
      <c r="LK29">
        <v>14.45097</v>
      </c>
      <c r="LL29" s="1">
        <v>5.1052920000000002E-5</v>
      </c>
      <c r="LM29">
        <v>1.8943910000000001E-2</v>
      </c>
      <c r="LN29">
        <v>0.66083599999999998</v>
      </c>
      <c r="LO29">
        <v>15.897130000000001</v>
      </c>
      <c r="LP29" s="1">
        <v>4.9277100000000003E-5</v>
      </c>
      <c r="LQ29">
        <v>1.8286319999999998E-2</v>
      </c>
      <c r="LR29">
        <v>0.6608366</v>
      </c>
      <c r="LS29">
        <v>16.99823</v>
      </c>
      <c r="LT29" s="1">
        <v>4.7536700000000002E-5</v>
      </c>
      <c r="LU29">
        <v>1.7631129999999998E-2</v>
      </c>
      <c r="LV29">
        <v>0.66083919999999996</v>
      </c>
      <c r="LW29">
        <v>17.150079999999999</v>
      </c>
      <c r="LX29" s="1">
        <v>4.5931579999999998E-5</v>
      </c>
      <c r="LY29">
        <v>1.7034980000000002E-2</v>
      </c>
      <c r="LZ29">
        <v>0.66084569999999998</v>
      </c>
      <c r="MA29">
        <v>16.134239999999998</v>
      </c>
      <c r="MB29" s="1">
        <v>4.4317670000000002E-5</v>
      </c>
      <c r="MC29">
        <v>1.6452700000000001E-2</v>
      </c>
      <c r="MD29">
        <v>0.66083369999999997</v>
      </c>
      <c r="ME29">
        <v>14.48326</v>
      </c>
      <c r="MF29" s="1">
        <v>4.2647030000000002E-5</v>
      </c>
      <c r="MG29">
        <v>1.588817E-2</v>
      </c>
      <c r="MH29">
        <v>0.66084089999999995</v>
      </c>
      <c r="MI29">
        <v>13.271089999999999</v>
      </c>
      <c r="MJ29" s="1">
        <v>4.105192E-5</v>
      </c>
      <c r="MK29">
        <v>1.5341520000000001E-2</v>
      </c>
      <c r="ML29">
        <v>0.66083740000000002</v>
      </c>
      <c r="MM29">
        <v>13.01614</v>
      </c>
      <c r="MN29" s="1">
        <v>3.9638860000000002E-5</v>
      </c>
      <c r="MO29">
        <v>1.485681E-2</v>
      </c>
      <c r="MP29">
        <v>0.66085059999999995</v>
      </c>
      <c r="MQ29">
        <v>14.03492</v>
      </c>
      <c r="MR29" s="1">
        <v>3.8105670000000001E-5</v>
      </c>
      <c r="MS29">
        <v>1.432523E-2</v>
      </c>
      <c r="MT29">
        <v>0.66083720000000001</v>
      </c>
      <c r="MU29">
        <v>15.062670000000001</v>
      </c>
      <c r="MV29" s="1">
        <v>3.6741720000000002E-5</v>
      </c>
      <c r="MW29">
        <v>1.3847129999999999E-2</v>
      </c>
      <c r="MX29">
        <v>0.66083919999999996</v>
      </c>
      <c r="MY29">
        <v>15.332710000000001</v>
      </c>
      <c r="MZ29" s="1">
        <v>3.5445289999999997E-5</v>
      </c>
      <c r="NA29">
        <v>1.339533E-2</v>
      </c>
      <c r="NB29">
        <v>0.66083780000000003</v>
      </c>
      <c r="NC29">
        <v>14.764530000000001</v>
      </c>
      <c r="ND29" s="1">
        <v>3.4216269999999998E-5</v>
      </c>
      <c r="NE29">
        <v>1.296142E-2</v>
      </c>
      <c r="NF29">
        <v>0.66084209999999999</v>
      </c>
      <c r="NG29">
        <v>14.334709999999999</v>
      </c>
      <c r="NH29" s="1">
        <v>3.3008169999999998E-5</v>
      </c>
      <c r="NI29">
        <v>1.253573E-2</v>
      </c>
      <c r="NJ29">
        <v>0.66083409999999998</v>
      </c>
      <c r="NK29">
        <v>13.840170000000001</v>
      </c>
      <c r="NL29" s="1">
        <v>3.1835049999999999E-5</v>
      </c>
      <c r="NM29">
        <v>1.211578E-2</v>
      </c>
      <c r="NN29">
        <v>0.66084739999999997</v>
      </c>
      <c r="NO29">
        <v>13.461309999999999</v>
      </c>
      <c r="NP29" s="1">
        <v>3.0751389999999998E-5</v>
      </c>
      <c r="NQ29">
        <v>1.172921E-2</v>
      </c>
      <c r="NR29">
        <v>0.66064619999999996</v>
      </c>
      <c r="NS29">
        <v>13.482799999999999</v>
      </c>
      <c r="NT29" s="1">
        <v>3.042474E-5</v>
      </c>
      <c r="NU29">
        <v>1.1595629999999999E-2</v>
      </c>
      <c r="NV29">
        <v>0.66031960000000001</v>
      </c>
      <c r="NW29">
        <v>14.55655</v>
      </c>
      <c r="NX29" s="1">
        <v>3.1584790000000002E-5</v>
      </c>
      <c r="NY29" s="1">
        <v>1.2044289999999999E-2</v>
      </c>
      <c r="NZ29">
        <v>0.65990130000000002</v>
      </c>
      <c r="OA29">
        <v>16.200199999999999</v>
      </c>
      <c r="OB29" s="1">
        <v>3.2325820000000003E-5</v>
      </c>
      <c r="OC29" s="1">
        <v>1.2382229999999999E-2</v>
      </c>
      <c r="OD29">
        <v>0.65951420000000005</v>
      </c>
      <c r="OE29">
        <v>17.375579999999999</v>
      </c>
      <c r="OF29" s="1">
        <v>3.2164350000000003E-5</v>
      </c>
      <c r="OG29" s="1">
        <v>1.2373749999999999E-2</v>
      </c>
      <c r="OH29">
        <v>0.65908750000000005</v>
      </c>
      <c r="OI29">
        <v>17.52356</v>
      </c>
      <c r="OJ29" s="1">
        <v>3.1464889999999997E-5</v>
      </c>
      <c r="OK29" s="1">
        <v>1.214378E-2</v>
      </c>
    </row>
    <row r="30" spans="1:401" x14ac:dyDescent="0.35">
      <c r="A30">
        <v>33</v>
      </c>
      <c r="B30" t="s">
        <v>4</v>
      </c>
      <c r="C30" t="s">
        <v>24</v>
      </c>
      <c r="D30" t="s">
        <v>35</v>
      </c>
      <c r="E30">
        <v>785.0154</v>
      </c>
      <c r="F30">
        <v>0.71793340000000005</v>
      </c>
      <c r="G30">
        <v>16.860710000000001</v>
      </c>
      <c r="H30">
        <v>103.1694</v>
      </c>
      <c r="I30">
        <v>44450.49</v>
      </c>
      <c r="J30">
        <v>0.71677729999999995</v>
      </c>
      <c r="K30">
        <v>16.964320000000001</v>
      </c>
      <c r="L30">
        <v>1.3608450000000001</v>
      </c>
      <c r="M30">
        <v>712.61149999999998</v>
      </c>
      <c r="N30">
        <v>0.7156323</v>
      </c>
      <c r="O30">
        <v>16.836780000000001</v>
      </c>
      <c r="P30">
        <v>9.1679460000000004E-2</v>
      </c>
      <c r="Q30">
        <v>34.290559999999999</v>
      </c>
      <c r="R30">
        <v>0.71450340000000001</v>
      </c>
      <c r="S30">
        <v>16.511849999999999</v>
      </c>
      <c r="T30">
        <v>7.5722810000000002E-2</v>
      </c>
      <c r="U30">
        <v>26.85502</v>
      </c>
      <c r="V30">
        <v>0.71336580000000005</v>
      </c>
      <c r="W30">
        <v>15.800739999999999</v>
      </c>
      <c r="X30" s="1">
        <v>6.7964999999999998E-2</v>
      </c>
      <c r="Y30">
        <v>24.12</v>
      </c>
      <c r="Z30">
        <v>0.71195109999999995</v>
      </c>
      <c r="AA30">
        <v>15.25165</v>
      </c>
      <c r="AB30" s="1">
        <v>6.1567299999999998E-2</v>
      </c>
      <c r="AC30">
        <v>21.849450000000001</v>
      </c>
      <c r="AD30">
        <v>0.70924909999999997</v>
      </c>
      <c r="AE30">
        <v>15.16253</v>
      </c>
      <c r="AF30" s="1">
        <v>6.5790520000000005E-2</v>
      </c>
      <c r="AG30">
        <v>23.10266</v>
      </c>
      <c r="AH30">
        <v>0.70588919999999999</v>
      </c>
      <c r="AI30">
        <v>15.579650000000001</v>
      </c>
      <c r="AJ30" s="1">
        <v>7.4575420000000003E-2</v>
      </c>
      <c r="AK30">
        <v>26.421859999999999</v>
      </c>
      <c r="AL30">
        <v>0.70239770000000001</v>
      </c>
      <c r="AM30">
        <v>16.126480000000001</v>
      </c>
      <c r="AN30" s="1">
        <v>7.3658390000000004E-2</v>
      </c>
      <c r="AO30">
        <v>26.41159</v>
      </c>
      <c r="AP30">
        <v>0.69877710000000004</v>
      </c>
      <c r="AQ30">
        <v>16.427060000000001</v>
      </c>
      <c r="AR30">
        <v>6.7867899999999995E-2</v>
      </c>
      <c r="AS30">
        <v>24.492709999999999</v>
      </c>
      <c r="AT30">
        <v>0.69511809999999996</v>
      </c>
      <c r="AU30">
        <v>16.214880000000001</v>
      </c>
      <c r="AV30" s="1">
        <v>6.0492740000000003E-2</v>
      </c>
      <c r="AW30">
        <v>21.977709999999998</v>
      </c>
      <c r="AX30">
        <v>0.6914401</v>
      </c>
      <c r="AY30">
        <v>15.48053</v>
      </c>
      <c r="AZ30" s="1">
        <v>5.2987029999999997E-2</v>
      </c>
      <c r="BA30">
        <v>19.34562</v>
      </c>
      <c r="BB30">
        <v>0.68782010000000005</v>
      </c>
      <c r="BC30">
        <v>14.630990000000001</v>
      </c>
      <c r="BD30" s="1">
        <v>4.6280839999999997E-2</v>
      </c>
      <c r="BE30">
        <v>16.979240000000001</v>
      </c>
      <c r="BF30">
        <v>0.68378810000000001</v>
      </c>
      <c r="BG30">
        <v>13.89176</v>
      </c>
      <c r="BH30" s="1">
        <v>4.0168679999999998E-2</v>
      </c>
      <c r="BI30">
        <v>14.815670000000001</v>
      </c>
      <c r="BJ30">
        <v>0.67983280000000001</v>
      </c>
      <c r="BK30">
        <v>13.577590000000001</v>
      </c>
      <c r="BL30" s="1">
        <v>3.4687610000000001E-2</v>
      </c>
      <c r="BM30">
        <v>12.85984</v>
      </c>
      <c r="BN30">
        <v>0.67578990000000005</v>
      </c>
      <c r="BO30">
        <v>14.27168</v>
      </c>
      <c r="BP30" s="1">
        <v>3.0056630000000001E-2</v>
      </c>
      <c r="BQ30">
        <v>11.198079999999999</v>
      </c>
      <c r="BR30">
        <v>0.67188749999999997</v>
      </c>
      <c r="BS30">
        <v>15.062720000000001</v>
      </c>
      <c r="BT30" s="1">
        <v>2.6342589999999999E-2</v>
      </c>
      <c r="BU30">
        <v>9.8574979999999996</v>
      </c>
      <c r="BV30">
        <v>0.66776369999999996</v>
      </c>
      <c r="BW30">
        <v>15.31067</v>
      </c>
      <c r="BX30" s="1">
        <v>2.271747E-2</v>
      </c>
      <c r="BY30">
        <v>8.5589460000000006</v>
      </c>
      <c r="BZ30">
        <v>0.66337699999999999</v>
      </c>
      <c r="CA30">
        <v>15.13095</v>
      </c>
      <c r="CB30" s="1">
        <v>1.9580699999999999E-2</v>
      </c>
      <c r="CC30">
        <v>7.4152810000000002</v>
      </c>
      <c r="CD30">
        <v>0.65883420000000004</v>
      </c>
      <c r="CE30">
        <v>14.656890000000001</v>
      </c>
      <c r="CF30" s="1">
        <v>1.6809910000000001E-2</v>
      </c>
      <c r="CG30">
        <v>6.4063999999999997</v>
      </c>
      <c r="CH30">
        <v>0.65442020000000001</v>
      </c>
      <c r="CI30">
        <v>13.85671</v>
      </c>
      <c r="CJ30" s="1">
        <v>1.4522729999999999E-2</v>
      </c>
      <c r="CK30">
        <v>5.5641569999999998</v>
      </c>
      <c r="CL30">
        <v>0.64994859999999999</v>
      </c>
      <c r="CM30">
        <v>13.20603</v>
      </c>
      <c r="CN30" s="1">
        <v>1.2471990000000001E-2</v>
      </c>
      <c r="CO30">
        <v>4.8053790000000003</v>
      </c>
      <c r="CP30">
        <v>0.64548190000000005</v>
      </c>
      <c r="CQ30">
        <v>13.360469999999999</v>
      </c>
      <c r="CR30" s="1">
        <v>1.0633E-2</v>
      </c>
      <c r="CS30">
        <v>4.121448</v>
      </c>
      <c r="CT30">
        <v>0.64111629999999997</v>
      </c>
      <c r="CU30">
        <v>14.241440000000001</v>
      </c>
      <c r="CV30" s="1">
        <v>8.9910560000000007E-3</v>
      </c>
      <c r="CW30">
        <v>3.500302</v>
      </c>
      <c r="CX30">
        <v>0.63704190000000005</v>
      </c>
      <c r="CY30">
        <v>14.62701</v>
      </c>
      <c r="CZ30" s="1">
        <v>7.7644230000000003E-3</v>
      </c>
      <c r="DA30">
        <v>3.0347179999999998</v>
      </c>
      <c r="DB30">
        <v>0.63283540000000005</v>
      </c>
      <c r="DC30">
        <v>15.0022</v>
      </c>
      <c r="DD30" s="1">
        <v>6.6511440000000003E-3</v>
      </c>
      <c r="DE30">
        <v>2.6114709999999999</v>
      </c>
      <c r="DF30">
        <v>0.62837929999999997</v>
      </c>
      <c r="DG30">
        <v>15.274459999999999</v>
      </c>
      <c r="DH30" s="1">
        <v>5.6693689999999996E-3</v>
      </c>
      <c r="DI30">
        <v>2.2368830000000002</v>
      </c>
      <c r="DJ30">
        <v>0.62368539999999995</v>
      </c>
      <c r="DK30">
        <v>15.04613</v>
      </c>
      <c r="DL30" s="1">
        <v>4.7795709999999998E-3</v>
      </c>
      <c r="DM30">
        <v>1.8952800000000001</v>
      </c>
      <c r="DN30">
        <v>0.61896260000000003</v>
      </c>
      <c r="DO30">
        <v>14.37711</v>
      </c>
      <c r="DP30" s="1">
        <v>4.0221809999999997E-3</v>
      </c>
      <c r="DQ30">
        <v>1.6032500000000001</v>
      </c>
      <c r="DR30">
        <v>0.61368080000000003</v>
      </c>
      <c r="DS30">
        <v>13.900130000000001</v>
      </c>
      <c r="DT30" s="1">
        <v>3.3700409999999998E-3</v>
      </c>
      <c r="DU30">
        <v>1.350231</v>
      </c>
      <c r="DV30">
        <v>0.61159640000000004</v>
      </c>
      <c r="DW30">
        <v>14.0343</v>
      </c>
      <c r="DX30" s="1">
        <v>2.728266E-3</v>
      </c>
      <c r="DY30">
        <v>1.1008659999999999</v>
      </c>
      <c r="DZ30">
        <v>0.610738</v>
      </c>
      <c r="EA30">
        <v>15.17008</v>
      </c>
      <c r="EB30" s="1">
        <v>1.917642E-3</v>
      </c>
      <c r="EC30">
        <v>0.77990879999999996</v>
      </c>
      <c r="ED30">
        <v>0.61064890000000005</v>
      </c>
      <c r="EE30">
        <v>16.464680000000001</v>
      </c>
      <c r="EF30" s="1">
        <v>1.2676479999999999E-3</v>
      </c>
      <c r="EG30">
        <v>0.51485009999999998</v>
      </c>
      <c r="EH30">
        <v>0.61061659999999995</v>
      </c>
      <c r="EI30">
        <v>17.236999999999998</v>
      </c>
      <c r="EJ30" s="1">
        <v>8.8289719999999996E-4</v>
      </c>
      <c r="EK30">
        <v>0.35549890000000001</v>
      </c>
      <c r="EL30">
        <v>0.61049710000000001</v>
      </c>
      <c r="EM30">
        <v>17.141940000000002</v>
      </c>
      <c r="EN30" s="1">
        <v>6.8010040000000003E-4</v>
      </c>
      <c r="EO30">
        <v>0.27131100000000002</v>
      </c>
      <c r="EP30">
        <v>0.61029330000000004</v>
      </c>
      <c r="EQ30">
        <v>16.024809999999999</v>
      </c>
      <c r="ER30" s="1">
        <v>5.6662840000000004E-4</v>
      </c>
      <c r="ES30">
        <v>0.2245143</v>
      </c>
      <c r="ET30">
        <v>0.61000290000000001</v>
      </c>
      <c r="EU30">
        <v>14.51258</v>
      </c>
      <c r="EV30" s="1">
        <v>4.9708339999999997E-4</v>
      </c>
      <c r="EW30">
        <v>0.1958887</v>
      </c>
      <c r="EX30">
        <v>0.60970550000000001</v>
      </c>
      <c r="EY30">
        <v>13.542579999999999</v>
      </c>
      <c r="EZ30" s="1">
        <v>4.4923709999999999E-4</v>
      </c>
      <c r="FA30">
        <v>0.1763421</v>
      </c>
      <c r="FB30">
        <v>0.6095083</v>
      </c>
      <c r="FC30">
        <v>13.461270000000001</v>
      </c>
      <c r="FD30" s="1">
        <v>4.0763749999999998E-4</v>
      </c>
      <c r="FE30">
        <v>0.15972520000000001</v>
      </c>
      <c r="FF30">
        <v>0.60945070000000001</v>
      </c>
      <c r="FG30">
        <v>14.27671</v>
      </c>
      <c r="FH30" s="1">
        <v>3.5627439999999999E-4</v>
      </c>
      <c r="FI30">
        <v>0.13947190000000001</v>
      </c>
      <c r="FJ30">
        <v>0.60945459999999996</v>
      </c>
      <c r="FK30">
        <v>15.017580000000001</v>
      </c>
      <c r="FL30" s="1">
        <v>3.1321220000000001E-4</v>
      </c>
      <c r="FM30">
        <v>0.12204329999999999</v>
      </c>
      <c r="FN30">
        <v>0.60949779999999998</v>
      </c>
      <c r="FO30">
        <v>15.294750000000001</v>
      </c>
      <c r="FP30" s="1">
        <v>2.8334779999999998E-4</v>
      </c>
      <c r="FQ30">
        <v>0.1098394</v>
      </c>
      <c r="FR30">
        <v>0.60952439999999997</v>
      </c>
      <c r="FS30">
        <v>14.864420000000001</v>
      </c>
      <c r="FT30" s="1">
        <v>2.621732E-4</v>
      </c>
      <c r="FU30">
        <v>0.10114620000000001</v>
      </c>
      <c r="FV30">
        <v>0.6095391</v>
      </c>
      <c r="FW30">
        <v>14.24719</v>
      </c>
      <c r="FX30" s="1">
        <v>2.4649429999999998E-4</v>
      </c>
      <c r="FY30">
        <v>9.4710420000000003E-2</v>
      </c>
      <c r="FZ30">
        <v>0.60954109999999995</v>
      </c>
      <c r="GA30">
        <v>13.53204</v>
      </c>
      <c r="GB30" s="1">
        <v>2.328493E-4</v>
      </c>
      <c r="GC30">
        <v>8.9149060000000002E-2</v>
      </c>
      <c r="GD30">
        <v>0.60953469999999998</v>
      </c>
      <c r="GE30">
        <v>13.1227</v>
      </c>
      <c r="GF30" s="1">
        <v>2.2100329999999999E-4</v>
      </c>
      <c r="GG30">
        <v>8.4310789999999997E-2</v>
      </c>
      <c r="GH30">
        <v>0.60945649999999996</v>
      </c>
      <c r="GI30">
        <v>13.25736</v>
      </c>
      <c r="GJ30" s="1">
        <v>2.1234730000000001E-4</v>
      </c>
      <c r="GK30">
        <v>8.0594810000000003E-2</v>
      </c>
      <c r="GL30">
        <v>0.60931009999999997</v>
      </c>
      <c r="GM30">
        <v>14.223710000000001</v>
      </c>
      <c r="GN30" s="1">
        <v>2.0978580000000001E-4</v>
      </c>
      <c r="GO30">
        <v>7.9276990000000006E-2</v>
      </c>
      <c r="GP30">
        <v>0.60910969999999998</v>
      </c>
      <c r="GQ30">
        <v>15.51848</v>
      </c>
      <c r="GR30" s="1">
        <v>2.0678569999999999E-4</v>
      </c>
      <c r="GS30">
        <v>7.7935740000000003E-2</v>
      </c>
      <c r="GT30">
        <v>0.60891360000000005</v>
      </c>
      <c r="GU30">
        <v>16.60887</v>
      </c>
      <c r="GV30" s="1">
        <v>2.0098499999999999E-4</v>
      </c>
      <c r="GW30">
        <v>7.5582120000000003E-2</v>
      </c>
      <c r="GX30">
        <v>0.60872669999999995</v>
      </c>
      <c r="GY30">
        <v>17.026969999999999</v>
      </c>
      <c r="GZ30" s="1">
        <v>1.93296E-4</v>
      </c>
      <c r="HA30">
        <v>7.2522329999999996E-2</v>
      </c>
      <c r="HB30">
        <v>0.60853699999999999</v>
      </c>
      <c r="HC30">
        <v>16.42756</v>
      </c>
      <c r="HD30" s="1">
        <v>1.8514789999999999E-4</v>
      </c>
      <c r="HE30">
        <v>6.930219E-2</v>
      </c>
      <c r="HF30">
        <v>0.60833099999999996</v>
      </c>
      <c r="HG30">
        <v>14.851190000000001</v>
      </c>
      <c r="HH30" s="1">
        <v>1.7684260000000001E-4</v>
      </c>
      <c r="HI30">
        <v>6.6045190000000004E-2</v>
      </c>
      <c r="HJ30">
        <v>0.60813450000000002</v>
      </c>
      <c r="HK30">
        <v>13.39969</v>
      </c>
      <c r="HL30" s="1">
        <v>1.6886719999999999E-4</v>
      </c>
      <c r="HM30">
        <v>6.2951839999999995E-2</v>
      </c>
      <c r="HN30">
        <v>0.60794049999999999</v>
      </c>
      <c r="HO30">
        <v>12.877739999999999</v>
      </c>
      <c r="HP30" s="1">
        <v>1.609305E-4</v>
      </c>
      <c r="HQ30">
        <v>5.9902980000000002E-2</v>
      </c>
      <c r="HR30">
        <v>0.60777749999999997</v>
      </c>
      <c r="HS30">
        <v>13.471360000000001</v>
      </c>
      <c r="HT30" s="1">
        <v>1.5361540000000001E-4</v>
      </c>
      <c r="HU30">
        <v>5.7093940000000003E-2</v>
      </c>
      <c r="HV30">
        <v>0.60757459999999996</v>
      </c>
      <c r="HW30">
        <v>14.62304</v>
      </c>
      <c r="HX30" s="1">
        <v>1.4650150000000001E-4</v>
      </c>
      <c r="HY30">
        <v>5.4392540000000003E-2</v>
      </c>
      <c r="HZ30">
        <v>0.60737300000000005</v>
      </c>
      <c r="IA30">
        <v>15.79269</v>
      </c>
      <c r="IB30" s="1">
        <v>1.3982719999999999E-4</v>
      </c>
      <c r="IC30">
        <v>5.1864210000000001E-2</v>
      </c>
      <c r="ID30">
        <v>0.60720779999999996</v>
      </c>
      <c r="IE30">
        <v>16.478909999999999</v>
      </c>
      <c r="IF30" s="1">
        <v>1.336648E-4</v>
      </c>
      <c r="IG30">
        <v>4.9545239999999997E-2</v>
      </c>
      <c r="IH30">
        <v>0.6070025</v>
      </c>
      <c r="II30">
        <v>16.029800000000002</v>
      </c>
      <c r="IJ30" s="1">
        <v>1.2767740000000001E-4</v>
      </c>
      <c r="IK30">
        <v>4.7305960000000001E-2</v>
      </c>
      <c r="IL30">
        <v>0.60680849999999997</v>
      </c>
      <c r="IM30">
        <v>14.65813</v>
      </c>
      <c r="IN30" s="1">
        <v>1.219935E-4</v>
      </c>
      <c r="IO30">
        <v>4.5179370000000003E-2</v>
      </c>
      <c r="IP30">
        <v>0.60662519999999998</v>
      </c>
      <c r="IQ30">
        <v>13.36537</v>
      </c>
      <c r="IR30" s="1">
        <v>1.165719E-4</v>
      </c>
      <c r="IS30">
        <v>4.31671E-2</v>
      </c>
      <c r="IT30">
        <v>0.60652229999999996</v>
      </c>
      <c r="IU30">
        <v>13.06908</v>
      </c>
      <c r="IV30" s="1">
        <v>1.105503E-4</v>
      </c>
      <c r="IW30">
        <v>4.0972170000000002E-2</v>
      </c>
      <c r="IX30">
        <v>0.60651619999999995</v>
      </c>
      <c r="IY30">
        <v>14.28715</v>
      </c>
      <c r="IZ30" s="1">
        <v>1.020921E-4</v>
      </c>
      <c r="JA30">
        <v>3.7882279999999997E-2</v>
      </c>
      <c r="JB30">
        <v>0.60652200000000001</v>
      </c>
      <c r="JC30">
        <v>15.87247</v>
      </c>
      <c r="JD30" s="1">
        <v>9.4618920000000004E-5</v>
      </c>
      <c r="JE30">
        <v>3.5067359999999999E-2</v>
      </c>
      <c r="JF30">
        <v>0.60652859999999997</v>
      </c>
      <c r="JG30">
        <v>16.920649999999998</v>
      </c>
      <c r="JH30" s="1">
        <v>8.8874980000000004E-5</v>
      </c>
      <c r="JI30">
        <v>3.290527E-2</v>
      </c>
      <c r="JJ30">
        <v>0.60655179999999997</v>
      </c>
      <c r="JK30">
        <v>16.64771</v>
      </c>
      <c r="JL30" s="1">
        <v>8.443093E-5</v>
      </c>
      <c r="JM30">
        <v>3.1231600000000002E-2</v>
      </c>
      <c r="JN30">
        <v>0.60652289999999998</v>
      </c>
      <c r="JO30">
        <v>15.586169999999999</v>
      </c>
      <c r="JP30" s="1">
        <v>8.0679109999999999E-5</v>
      </c>
      <c r="JQ30">
        <v>2.983071E-2</v>
      </c>
      <c r="JR30">
        <v>0.60654799999999998</v>
      </c>
      <c r="JS30">
        <v>14.30828</v>
      </c>
      <c r="JT30" s="1">
        <v>7.7407329999999995E-5</v>
      </c>
      <c r="JU30">
        <v>2.8606639999999999E-2</v>
      </c>
      <c r="JV30">
        <v>0.60652819999999996</v>
      </c>
      <c r="JW30">
        <v>13.51591</v>
      </c>
      <c r="JX30" s="1">
        <v>7.4383350000000007E-5</v>
      </c>
      <c r="JY30">
        <v>2.7483790000000001E-2</v>
      </c>
      <c r="JZ30">
        <v>0.60655400000000004</v>
      </c>
      <c r="KA30">
        <v>13.412850000000001</v>
      </c>
      <c r="KB30" s="1">
        <v>7.1539730000000004E-5</v>
      </c>
      <c r="KC30">
        <v>2.6425629999999999E-2</v>
      </c>
      <c r="KD30">
        <v>0.60655749999999997</v>
      </c>
      <c r="KE30">
        <v>14.425509999999999</v>
      </c>
      <c r="KF30" s="1">
        <v>6.8818839999999995E-5</v>
      </c>
      <c r="KG30">
        <v>2.541964E-2</v>
      </c>
      <c r="KH30">
        <v>0.60652649999999997</v>
      </c>
      <c r="KI30">
        <v>15.59624</v>
      </c>
      <c r="KJ30" s="1">
        <v>6.6263090000000005E-5</v>
      </c>
      <c r="KK30">
        <v>2.4466559999999998E-2</v>
      </c>
      <c r="KL30">
        <v>0.60651759999999999</v>
      </c>
      <c r="KM30">
        <v>16.458850000000002</v>
      </c>
      <c r="KN30" s="1">
        <v>6.3766139999999995E-5</v>
      </c>
      <c r="KO30">
        <v>2.3542150000000001E-2</v>
      </c>
      <c r="KP30">
        <v>0.60652320000000004</v>
      </c>
      <c r="KQ30">
        <v>16.54842</v>
      </c>
      <c r="KR30" s="1">
        <v>6.1473490000000006E-5</v>
      </c>
      <c r="KS30">
        <v>2.2686709999999999E-2</v>
      </c>
      <c r="KT30">
        <v>0.60655289999999995</v>
      </c>
      <c r="KU30">
        <v>15.765980000000001</v>
      </c>
      <c r="KV30" s="1">
        <v>5.9202920000000003E-5</v>
      </c>
      <c r="KW30">
        <v>2.1843060000000001E-2</v>
      </c>
      <c r="KX30">
        <v>0.60654929999999996</v>
      </c>
      <c r="KY30">
        <v>14.51394</v>
      </c>
      <c r="KZ30" s="1">
        <v>5.71468E-5</v>
      </c>
      <c r="LA30">
        <v>2.1078489999999998E-2</v>
      </c>
      <c r="LB30">
        <v>0.6065526</v>
      </c>
      <c r="LC30">
        <v>13.590479999999999</v>
      </c>
      <c r="LD30" s="1">
        <v>5.5092339999999997E-5</v>
      </c>
      <c r="LE30">
        <v>2.0318989999999999E-2</v>
      </c>
      <c r="LF30">
        <v>0.60652539999999999</v>
      </c>
      <c r="LG30">
        <v>13.47418</v>
      </c>
      <c r="LH30" s="1">
        <v>5.3109619999999999E-5</v>
      </c>
      <c r="LI30">
        <v>1.9582349999999998E-2</v>
      </c>
      <c r="LJ30">
        <v>0.60652010000000001</v>
      </c>
      <c r="LK30">
        <v>14.5083</v>
      </c>
      <c r="LL30" s="1">
        <v>5.1284910000000002E-5</v>
      </c>
      <c r="LM30">
        <v>1.8901970000000001E-2</v>
      </c>
      <c r="LN30">
        <v>0.60655000000000003</v>
      </c>
      <c r="LO30">
        <v>15.96785</v>
      </c>
      <c r="LP30" s="1">
        <v>4.952484E-5</v>
      </c>
      <c r="LQ30">
        <v>1.8253539999999999E-2</v>
      </c>
      <c r="LR30">
        <v>0.60655239999999999</v>
      </c>
      <c r="LS30">
        <v>17.14676</v>
      </c>
      <c r="LT30" s="1">
        <v>4.7747270000000001E-5</v>
      </c>
      <c r="LU30">
        <v>1.7591499999999999E-2</v>
      </c>
      <c r="LV30">
        <v>0.60656160000000003</v>
      </c>
      <c r="LW30">
        <v>17.357299999999999</v>
      </c>
      <c r="LX30" s="1">
        <v>4.6151569999999998E-5</v>
      </c>
      <c r="LY30">
        <v>1.700109E-2</v>
      </c>
      <c r="LZ30">
        <v>0.60655809999999999</v>
      </c>
      <c r="MA30">
        <v>16.356870000000001</v>
      </c>
      <c r="MB30" s="1">
        <v>4.4514710000000003E-5</v>
      </c>
      <c r="MC30">
        <v>1.6415369999999999E-2</v>
      </c>
      <c r="MD30">
        <v>0.60652070000000002</v>
      </c>
      <c r="ME30">
        <v>14.699450000000001</v>
      </c>
      <c r="MF30" s="1">
        <v>4.284742E-5</v>
      </c>
      <c r="MG30">
        <v>1.58551E-2</v>
      </c>
      <c r="MH30">
        <v>0.60652200000000001</v>
      </c>
      <c r="MI30">
        <v>13.40227</v>
      </c>
      <c r="MJ30" s="1">
        <v>4.1239899999999998E-5</v>
      </c>
      <c r="MK30">
        <v>1.530868E-2</v>
      </c>
      <c r="ML30">
        <v>0.60651549999999999</v>
      </c>
      <c r="MM30">
        <v>13.057969999999999</v>
      </c>
      <c r="MN30" s="1">
        <v>3.9814270000000001E-5</v>
      </c>
      <c r="MO30">
        <v>1.482146E-2</v>
      </c>
      <c r="MP30">
        <v>0.60652640000000002</v>
      </c>
      <c r="MQ30">
        <v>14.073410000000001</v>
      </c>
      <c r="MR30" s="1">
        <v>3.8287739999999999E-5</v>
      </c>
      <c r="MS30">
        <v>1.42977E-2</v>
      </c>
      <c r="MT30">
        <v>0.60655139999999996</v>
      </c>
      <c r="MU30">
        <v>15.089370000000001</v>
      </c>
      <c r="MV30" s="1">
        <v>3.6898209999999999E-5</v>
      </c>
      <c r="MW30">
        <v>1.381392E-2</v>
      </c>
      <c r="MX30">
        <v>0.60651770000000005</v>
      </c>
      <c r="MY30">
        <v>15.45989</v>
      </c>
      <c r="MZ30" s="1">
        <v>3.5606119999999999E-5</v>
      </c>
      <c r="NA30">
        <v>1.336586E-2</v>
      </c>
      <c r="NB30">
        <v>0.60651529999999998</v>
      </c>
      <c r="NC30">
        <v>14.91418</v>
      </c>
      <c r="ND30" s="1">
        <v>3.4364569999999997E-5</v>
      </c>
      <c r="NE30">
        <v>1.2930209999999999E-2</v>
      </c>
      <c r="NF30">
        <v>0.60652329999999999</v>
      </c>
      <c r="NG30">
        <v>14.44847</v>
      </c>
      <c r="NH30" s="1">
        <v>3.3162299999999999E-5</v>
      </c>
      <c r="NI30">
        <v>1.250942E-2</v>
      </c>
      <c r="NJ30">
        <v>0.60654680000000005</v>
      </c>
      <c r="NK30">
        <v>13.928929999999999</v>
      </c>
      <c r="NL30" s="1">
        <v>3.1972979999999999E-5</v>
      </c>
      <c r="NM30">
        <v>1.208733E-2</v>
      </c>
      <c r="NN30">
        <v>0.60653460000000003</v>
      </c>
      <c r="NO30">
        <v>13.534649999999999</v>
      </c>
      <c r="NP30" s="1">
        <v>3.0885130000000002E-5</v>
      </c>
      <c r="NQ30">
        <v>1.170182E-2</v>
      </c>
      <c r="NR30">
        <v>0.60637870000000005</v>
      </c>
      <c r="NS30">
        <v>13.53497</v>
      </c>
      <c r="NT30" s="1">
        <v>3.0372410000000001E-5</v>
      </c>
      <c r="NU30">
        <v>1.150521E-2</v>
      </c>
      <c r="NV30">
        <v>0.60606649999999995</v>
      </c>
      <c r="NW30">
        <v>14.614549999999999</v>
      </c>
      <c r="NX30" s="1">
        <v>3.1403599999999999E-5</v>
      </c>
      <c r="NY30" s="1">
        <v>1.189548E-2</v>
      </c>
      <c r="NZ30">
        <v>0.60567590000000004</v>
      </c>
      <c r="OA30">
        <v>16.26981</v>
      </c>
      <c r="OB30" s="1">
        <v>3.226194E-5</v>
      </c>
      <c r="OC30" s="1">
        <v>1.2272E-2</v>
      </c>
      <c r="OD30">
        <v>0.60526029999999997</v>
      </c>
      <c r="OE30">
        <v>17.523420000000002</v>
      </c>
      <c r="OF30" s="1">
        <v>3.2214400000000001E-5</v>
      </c>
      <c r="OG30" s="1">
        <v>1.230672E-2</v>
      </c>
      <c r="OH30">
        <v>0.60489669999999995</v>
      </c>
      <c r="OI30">
        <v>17.742719999999998</v>
      </c>
      <c r="OJ30" s="1">
        <v>3.1566290000000002E-5</v>
      </c>
      <c r="OK30" s="1">
        <v>1.2098329999999999E-2</v>
      </c>
    </row>
    <row r="31" spans="1:401" x14ac:dyDescent="0.35">
      <c r="A31">
        <v>34</v>
      </c>
      <c r="B31" t="s">
        <v>4</v>
      </c>
      <c r="C31" t="s">
        <v>24</v>
      </c>
      <c r="D31" t="s">
        <v>36</v>
      </c>
      <c r="E31">
        <v>858.42660000000001</v>
      </c>
      <c r="F31">
        <v>0.67031059999999998</v>
      </c>
      <c r="G31">
        <v>16.88908</v>
      </c>
      <c r="H31">
        <v>149.11359999999999</v>
      </c>
      <c r="I31">
        <v>70626.399999999994</v>
      </c>
      <c r="J31">
        <v>0.66908279999999998</v>
      </c>
      <c r="K31">
        <v>17.055589999999999</v>
      </c>
      <c r="L31">
        <v>2.8498450000000002</v>
      </c>
      <c r="M31">
        <v>1660.0809999999999</v>
      </c>
      <c r="N31">
        <v>0.66792039999999997</v>
      </c>
      <c r="O31">
        <v>16.9358</v>
      </c>
      <c r="P31">
        <v>0.1049148</v>
      </c>
      <c r="Q31">
        <v>47.048609999999996</v>
      </c>
      <c r="R31">
        <v>0.66674800000000001</v>
      </c>
      <c r="S31">
        <v>16.59843</v>
      </c>
      <c r="T31" s="1">
        <v>7.6681739999999998E-2</v>
      </c>
      <c r="U31">
        <v>31.035599999999999</v>
      </c>
      <c r="V31">
        <v>0.66555710000000001</v>
      </c>
      <c r="W31">
        <v>15.897740000000001</v>
      </c>
      <c r="X31" s="1">
        <v>6.8768239999999994E-2</v>
      </c>
      <c r="Y31">
        <v>27.837910000000001</v>
      </c>
      <c r="Z31">
        <v>0.66414810000000002</v>
      </c>
      <c r="AA31">
        <v>15.311489999999999</v>
      </c>
      <c r="AB31" s="1">
        <v>6.2125809999999997E-2</v>
      </c>
      <c r="AC31">
        <v>25.156970000000001</v>
      </c>
      <c r="AD31">
        <v>0.66157569999999999</v>
      </c>
      <c r="AE31">
        <v>15.18486</v>
      </c>
      <c r="AF31" s="1">
        <v>6.4629549999999994E-2</v>
      </c>
      <c r="AG31">
        <v>25.87499</v>
      </c>
      <c r="AH31">
        <v>0.65830449999999996</v>
      </c>
      <c r="AI31">
        <v>15.63359</v>
      </c>
      <c r="AJ31" s="1">
        <v>7.3906029999999998E-2</v>
      </c>
      <c r="AK31">
        <v>29.80104</v>
      </c>
      <c r="AL31">
        <v>0.65483190000000002</v>
      </c>
      <c r="AM31">
        <v>16.18694</v>
      </c>
      <c r="AN31" s="1">
        <v>7.4102070000000006E-2</v>
      </c>
      <c r="AO31">
        <v>30.25808</v>
      </c>
      <c r="AP31">
        <v>0.65118920000000002</v>
      </c>
      <c r="AQ31">
        <v>16.549420000000001</v>
      </c>
      <c r="AR31">
        <v>6.8539359999999994E-2</v>
      </c>
      <c r="AS31">
        <v>28.17445</v>
      </c>
      <c r="AT31">
        <v>0.6474993</v>
      </c>
      <c r="AU31">
        <v>16.368210000000001</v>
      </c>
      <c r="AV31" s="1">
        <v>6.1338410000000003E-2</v>
      </c>
      <c r="AW31">
        <v>25.381029999999999</v>
      </c>
      <c r="AX31">
        <v>0.64383789999999996</v>
      </c>
      <c r="AY31">
        <v>15.64343</v>
      </c>
      <c r="AZ31" s="1">
        <v>5.3770600000000002E-2</v>
      </c>
      <c r="BA31">
        <v>22.354869999999998</v>
      </c>
      <c r="BB31">
        <v>0.64020410000000005</v>
      </c>
      <c r="BC31">
        <v>14.78651</v>
      </c>
      <c r="BD31" s="1">
        <v>4.6994479999999998E-2</v>
      </c>
      <c r="BE31">
        <v>19.623550000000002</v>
      </c>
      <c r="BF31">
        <v>0.63649060000000002</v>
      </c>
      <c r="BG31">
        <v>14.00972</v>
      </c>
      <c r="BH31" s="1">
        <v>4.0823709999999999E-2</v>
      </c>
      <c r="BI31">
        <v>17.125699999999998</v>
      </c>
      <c r="BJ31">
        <v>0.63280840000000005</v>
      </c>
      <c r="BK31">
        <v>13.679600000000001</v>
      </c>
      <c r="BL31" s="1">
        <v>3.5264799999999999E-2</v>
      </c>
      <c r="BM31">
        <v>14.86126</v>
      </c>
      <c r="BN31">
        <v>0.62902579999999997</v>
      </c>
      <c r="BO31">
        <v>14.33719</v>
      </c>
      <c r="BP31">
        <v>3.0543890000000001E-2</v>
      </c>
      <c r="BQ31">
        <v>12.92714</v>
      </c>
      <c r="BR31">
        <v>0.6253976</v>
      </c>
      <c r="BS31">
        <v>15.136150000000001</v>
      </c>
      <c r="BT31" s="1">
        <v>2.673787E-2</v>
      </c>
      <c r="BU31">
        <v>11.356870000000001</v>
      </c>
      <c r="BV31">
        <v>0.62159989999999998</v>
      </c>
      <c r="BW31">
        <v>15.46139</v>
      </c>
      <c r="BX31" s="1">
        <v>2.3127109999999999E-2</v>
      </c>
      <c r="BY31">
        <v>9.8838489999999997</v>
      </c>
      <c r="BZ31">
        <v>0.61753130000000001</v>
      </c>
      <c r="CA31">
        <v>15.289859999999999</v>
      </c>
      <c r="CB31" s="1">
        <v>1.99101E-2</v>
      </c>
      <c r="CC31">
        <v>8.5463090000000008</v>
      </c>
      <c r="CD31">
        <v>0.61343270000000005</v>
      </c>
      <c r="CE31">
        <v>14.79893</v>
      </c>
      <c r="CF31" s="1">
        <v>1.7109579999999999E-2</v>
      </c>
      <c r="CG31">
        <v>7.3843930000000002</v>
      </c>
      <c r="CH31">
        <v>0.60952479999999998</v>
      </c>
      <c r="CI31">
        <v>13.98658</v>
      </c>
      <c r="CJ31" s="1">
        <v>1.477385E-2</v>
      </c>
      <c r="CK31">
        <v>6.4007300000000003</v>
      </c>
      <c r="CL31">
        <v>0.6059698</v>
      </c>
      <c r="CM31">
        <v>13.30649</v>
      </c>
      <c r="CN31" s="1">
        <v>1.269925E-2</v>
      </c>
      <c r="CO31">
        <v>5.5230569999999997</v>
      </c>
      <c r="CP31">
        <v>0.60230419999999996</v>
      </c>
      <c r="CQ31">
        <v>13.413919999999999</v>
      </c>
      <c r="CR31" s="1">
        <v>1.084391E-2</v>
      </c>
      <c r="CS31">
        <v>4.734102</v>
      </c>
      <c r="CT31">
        <v>0.59874260000000001</v>
      </c>
      <c r="CU31">
        <v>14.289149999999999</v>
      </c>
      <c r="CV31" s="1">
        <v>9.1621870000000005E-3</v>
      </c>
      <c r="CW31">
        <v>4.0113110000000001</v>
      </c>
      <c r="CX31">
        <v>0.59553710000000004</v>
      </c>
      <c r="CY31">
        <v>14.6983</v>
      </c>
      <c r="CZ31" s="1">
        <v>7.9070949999999994E-3</v>
      </c>
      <c r="DA31">
        <v>3.465986</v>
      </c>
      <c r="DB31">
        <v>0.59229830000000006</v>
      </c>
      <c r="DC31">
        <v>15.143649999999999</v>
      </c>
      <c r="DD31" s="1">
        <v>6.778007E-3</v>
      </c>
      <c r="DE31">
        <v>2.9770539999999999</v>
      </c>
      <c r="DF31">
        <v>0.58888980000000002</v>
      </c>
      <c r="DG31">
        <v>15.38456</v>
      </c>
      <c r="DH31" s="1">
        <v>5.7833030000000001E-3</v>
      </c>
      <c r="DI31">
        <v>2.5449039999999998</v>
      </c>
      <c r="DJ31">
        <v>0.58537209999999995</v>
      </c>
      <c r="DK31">
        <v>15.175179999999999</v>
      </c>
      <c r="DL31" s="1">
        <v>4.8796150000000003E-3</v>
      </c>
      <c r="DM31">
        <v>2.151176</v>
      </c>
      <c r="DN31">
        <v>0.5818449</v>
      </c>
      <c r="DO31">
        <v>14.524850000000001</v>
      </c>
      <c r="DP31" s="1">
        <v>4.1112450000000004E-3</v>
      </c>
      <c r="DQ31">
        <v>1.814956</v>
      </c>
      <c r="DR31">
        <v>0.57778209999999997</v>
      </c>
      <c r="DS31">
        <v>14.0098</v>
      </c>
      <c r="DT31" s="1">
        <v>3.4423740000000002E-3</v>
      </c>
      <c r="DU31">
        <v>1.5220340000000001</v>
      </c>
      <c r="DV31">
        <v>0.57617479999999999</v>
      </c>
      <c r="DW31">
        <v>14.11481</v>
      </c>
      <c r="DX31" s="1">
        <v>2.8204910000000001E-3</v>
      </c>
      <c r="DY31">
        <v>1.251811</v>
      </c>
      <c r="DZ31">
        <v>0.57551370000000002</v>
      </c>
      <c r="EA31">
        <v>15.26563</v>
      </c>
      <c r="EB31" s="1">
        <v>2.0180670000000001E-3</v>
      </c>
      <c r="EC31">
        <v>0.90184980000000003</v>
      </c>
      <c r="ED31">
        <v>0.57554989999999995</v>
      </c>
      <c r="EE31">
        <v>16.570679999999999</v>
      </c>
      <c r="EF31" s="1">
        <v>1.337251E-3</v>
      </c>
      <c r="EG31">
        <v>0.59674159999999998</v>
      </c>
      <c r="EH31">
        <v>0.57563730000000002</v>
      </c>
      <c r="EI31">
        <v>17.429639999999999</v>
      </c>
      <c r="EJ31" s="1">
        <v>9.2118569999999995E-4</v>
      </c>
      <c r="EK31">
        <v>0.40751270000000001</v>
      </c>
      <c r="EL31">
        <v>0.57563339999999996</v>
      </c>
      <c r="EM31">
        <v>17.380269999999999</v>
      </c>
      <c r="EN31" s="1">
        <v>7.0049390000000004E-4</v>
      </c>
      <c r="EO31">
        <v>0.30683709999999997</v>
      </c>
      <c r="EP31">
        <v>0.57545610000000003</v>
      </c>
      <c r="EQ31">
        <v>16.249849999999999</v>
      </c>
      <c r="ER31" s="1">
        <v>5.7860680000000001E-4</v>
      </c>
      <c r="ES31">
        <v>0.25158700000000001</v>
      </c>
      <c r="ET31">
        <v>0.57525400000000004</v>
      </c>
      <c r="EU31">
        <v>14.727969999999999</v>
      </c>
      <c r="EV31" s="1">
        <v>5.0463220000000004E-4</v>
      </c>
      <c r="EW31">
        <v>0.21813879999999999</v>
      </c>
      <c r="EX31">
        <v>0.57501789999999997</v>
      </c>
      <c r="EY31">
        <v>13.68253</v>
      </c>
      <c r="EZ31" s="1">
        <v>4.5481550000000002E-4</v>
      </c>
      <c r="FA31">
        <v>0.1957661</v>
      </c>
      <c r="FB31">
        <v>0.57485229999999998</v>
      </c>
      <c r="FC31">
        <v>13.523669999999999</v>
      </c>
      <c r="FD31" s="1">
        <v>4.1349339999999999E-4</v>
      </c>
      <c r="FE31">
        <v>0.17753450000000001</v>
      </c>
      <c r="FF31">
        <v>0.57486519999999997</v>
      </c>
      <c r="FG31">
        <v>14.35003</v>
      </c>
      <c r="FH31" s="1">
        <v>3.628956E-4</v>
      </c>
      <c r="FI31">
        <v>0.15568779999999999</v>
      </c>
      <c r="FJ31">
        <v>0.57485839999999999</v>
      </c>
      <c r="FK31">
        <v>15.08521</v>
      </c>
      <c r="FL31" s="1">
        <v>3.181169E-4</v>
      </c>
      <c r="FM31">
        <v>0.13586619999999999</v>
      </c>
      <c r="FN31">
        <v>0.57490580000000002</v>
      </c>
      <c r="FO31">
        <v>15.42277</v>
      </c>
      <c r="FP31" s="1">
        <v>2.867662E-4</v>
      </c>
      <c r="FQ31">
        <v>0.1218409</v>
      </c>
      <c r="FR31">
        <v>0.57492460000000001</v>
      </c>
      <c r="FS31">
        <v>15.009600000000001</v>
      </c>
      <c r="FT31" s="1">
        <v>2.6460280000000001E-4</v>
      </c>
      <c r="FU31">
        <v>0.111889</v>
      </c>
      <c r="FV31">
        <v>0.57495879999999999</v>
      </c>
      <c r="FW31">
        <v>14.36985</v>
      </c>
      <c r="FX31" s="1">
        <v>2.4844089999999998E-4</v>
      </c>
      <c r="FY31">
        <v>0.10461380000000001</v>
      </c>
      <c r="FZ31">
        <v>0.57495430000000003</v>
      </c>
      <c r="GA31">
        <v>13.644640000000001</v>
      </c>
      <c r="GB31" s="1">
        <v>2.345855E-4</v>
      </c>
      <c r="GC31">
        <v>9.8428890000000005E-2</v>
      </c>
      <c r="GD31">
        <v>0.57492290000000001</v>
      </c>
      <c r="GE31">
        <v>13.193049999999999</v>
      </c>
      <c r="GF31" s="1">
        <v>2.2254659999999999E-4</v>
      </c>
      <c r="GG31">
        <v>9.3037149999999999E-2</v>
      </c>
      <c r="GH31">
        <v>0.57489199999999996</v>
      </c>
      <c r="GI31">
        <v>13.30794</v>
      </c>
      <c r="GJ31" s="1">
        <v>2.1316170000000001E-4</v>
      </c>
      <c r="GK31">
        <v>8.8683600000000001E-2</v>
      </c>
      <c r="GL31">
        <v>0.57475419999999999</v>
      </c>
      <c r="GM31">
        <v>14.28096</v>
      </c>
      <c r="GN31" s="1">
        <v>2.101134E-4</v>
      </c>
      <c r="GO31">
        <v>8.7011060000000001E-2</v>
      </c>
      <c r="GP31">
        <v>0.57460520000000004</v>
      </c>
      <c r="GQ31">
        <v>15.591150000000001</v>
      </c>
      <c r="GR31" s="1">
        <v>2.073582E-4</v>
      </c>
      <c r="GS31">
        <v>8.5627049999999996E-2</v>
      </c>
      <c r="GT31">
        <v>0.57444379999999995</v>
      </c>
      <c r="GU31">
        <v>16.74784</v>
      </c>
      <c r="GV31" s="1">
        <v>2.0193580000000001E-4</v>
      </c>
      <c r="GW31">
        <v>8.3195340000000007E-2</v>
      </c>
      <c r="GX31">
        <v>0.57427740000000005</v>
      </c>
      <c r="GY31">
        <v>17.220610000000001</v>
      </c>
      <c r="GZ31" s="1">
        <v>1.944002E-4</v>
      </c>
      <c r="HA31">
        <v>7.9900100000000002E-2</v>
      </c>
      <c r="HB31">
        <v>0.57411000000000001</v>
      </c>
      <c r="HC31">
        <v>16.632429999999999</v>
      </c>
      <c r="HD31" s="1">
        <v>1.8625919999999999E-4</v>
      </c>
      <c r="HE31">
        <v>7.6366279999999995E-2</v>
      </c>
      <c r="HF31">
        <v>0.57394219999999996</v>
      </c>
      <c r="HG31">
        <v>15.057270000000001</v>
      </c>
      <c r="HH31" s="1">
        <v>1.7790779999999999E-4</v>
      </c>
      <c r="HI31">
        <v>7.2775049999999994E-2</v>
      </c>
      <c r="HJ31">
        <v>0.5737892</v>
      </c>
      <c r="HK31">
        <v>13.565049999999999</v>
      </c>
      <c r="HL31" s="1">
        <v>1.699185E-4</v>
      </c>
      <c r="HM31">
        <v>6.9370509999999996E-2</v>
      </c>
      <c r="HN31">
        <v>0.57364159999999997</v>
      </c>
      <c r="HO31">
        <v>12.9392</v>
      </c>
      <c r="HP31" s="1">
        <v>1.6195329999999999E-4</v>
      </c>
      <c r="HQ31">
        <v>6.6014219999999998E-2</v>
      </c>
      <c r="HR31">
        <v>0.57349470000000002</v>
      </c>
      <c r="HS31">
        <v>13.504659999999999</v>
      </c>
      <c r="HT31" s="1">
        <v>1.5456359999999999E-4</v>
      </c>
      <c r="HU31">
        <v>6.2899479999999994E-2</v>
      </c>
      <c r="HV31">
        <v>0.57333400000000001</v>
      </c>
      <c r="HW31">
        <v>14.6707</v>
      </c>
      <c r="HX31" s="1">
        <v>1.4741379999999999E-4</v>
      </c>
      <c r="HY31">
        <v>5.992103E-2</v>
      </c>
      <c r="HZ31">
        <v>0.5731832</v>
      </c>
      <c r="IA31">
        <v>15.88292</v>
      </c>
      <c r="IB31" s="1">
        <v>1.406774E-4</v>
      </c>
      <c r="IC31">
        <v>5.7120070000000002E-2</v>
      </c>
      <c r="ID31">
        <v>0.57300779999999996</v>
      </c>
      <c r="IE31">
        <v>16.61505</v>
      </c>
      <c r="IF31" s="1">
        <v>1.344599E-4</v>
      </c>
      <c r="IG31">
        <v>5.4551280000000001E-2</v>
      </c>
      <c r="IH31">
        <v>0.57284659999999998</v>
      </c>
      <c r="II31">
        <v>16.197150000000001</v>
      </c>
      <c r="IJ31" s="1">
        <v>1.2842619999999999E-4</v>
      </c>
      <c r="IK31">
        <v>5.2075980000000001E-2</v>
      </c>
      <c r="IL31">
        <v>0.57269559999999997</v>
      </c>
      <c r="IM31">
        <v>14.84436</v>
      </c>
      <c r="IN31" s="1">
        <v>1.2268230000000001E-4</v>
      </c>
      <c r="IO31">
        <v>4.9720609999999998E-2</v>
      </c>
      <c r="IP31">
        <v>0.57255409999999995</v>
      </c>
      <c r="IQ31">
        <v>13.51413</v>
      </c>
      <c r="IR31" s="1">
        <v>1.172575E-4</v>
      </c>
      <c r="IS31">
        <v>4.7509469999999998E-2</v>
      </c>
      <c r="IT31">
        <v>0.5724747</v>
      </c>
      <c r="IU31">
        <v>13.130839999999999</v>
      </c>
      <c r="IV31" s="1">
        <v>1.114342E-4</v>
      </c>
      <c r="IW31">
        <v>4.5172999999999998E-2</v>
      </c>
      <c r="IX31">
        <v>0.57244649999999997</v>
      </c>
      <c r="IY31">
        <v>14.335750000000001</v>
      </c>
      <c r="IZ31" s="1">
        <v>1.031895E-4</v>
      </c>
      <c r="JA31">
        <v>4.1885659999999998E-2</v>
      </c>
      <c r="JB31">
        <v>0.57246660000000005</v>
      </c>
      <c r="JC31">
        <v>15.92887</v>
      </c>
      <c r="JD31" s="1">
        <v>9.5481370000000002E-5</v>
      </c>
      <c r="JE31">
        <v>3.8713820000000003E-2</v>
      </c>
      <c r="JF31">
        <v>0.57249620000000001</v>
      </c>
      <c r="JG31">
        <v>17.066009999999999</v>
      </c>
      <c r="JH31" s="1">
        <v>8.9547580000000002E-5</v>
      </c>
      <c r="JI31">
        <v>3.6269299999999997E-2</v>
      </c>
      <c r="JJ31">
        <v>0.57248250000000001</v>
      </c>
      <c r="JK31">
        <v>16.8489</v>
      </c>
      <c r="JL31" s="1">
        <v>8.4945870000000001E-5</v>
      </c>
      <c r="JM31">
        <v>3.437395E-2</v>
      </c>
      <c r="JN31">
        <v>0.57250469999999998</v>
      </c>
      <c r="JO31">
        <v>15.79879</v>
      </c>
      <c r="JP31" s="1">
        <v>8.1136590000000004E-5</v>
      </c>
      <c r="JQ31">
        <v>3.2816909999999998E-2</v>
      </c>
      <c r="JR31">
        <v>0.57251779999999997</v>
      </c>
      <c r="JS31">
        <v>14.475630000000001</v>
      </c>
      <c r="JT31" s="1">
        <v>7.7801670000000002E-5</v>
      </c>
      <c r="JU31">
        <v>3.1452389999999997E-2</v>
      </c>
      <c r="JV31">
        <v>0.57250299999999998</v>
      </c>
      <c r="JW31">
        <v>13.62566</v>
      </c>
      <c r="JX31" s="1">
        <v>7.4762949999999999E-5</v>
      </c>
      <c r="JY31">
        <v>3.021751E-2</v>
      </c>
      <c r="JZ31">
        <v>0.57253279999999995</v>
      </c>
      <c r="KA31">
        <v>13.471550000000001</v>
      </c>
      <c r="KB31" s="1">
        <v>7.1891560000000005E-5</v>
      </c>
      <c r="KC31">
        <v>2.90494E-2</v>
      </c>
      <c r="KD31">
        <v>0.57250590000000001</v>
      </c>
      <c r="KE31">
        <v>14.48934</v>
      </c>
      <c r="KF31" s="1">
        <v>6.9165049999999996E-5</v>
      </c>
      <c r="KG31">
        <v>2.794582E-2</v>
      </c>
      <c r="KH31">
        <v>0.5725266</v>
      </c>
      <c r="KI31">
        <v>15.65705</v>
      </c>
      <c r="KJ31" s="1">
        <v>6.6585719999999996E-5</v>
      </c>
      <c r="KK31">
        <v>2.6893050000000002E-2</v>
      </c>
      <c r="KL31">
        <v>0.57252069999999999</v>
      </c>
      <c r="KM31">
        <v>16.595970000000001</v>
      </c>
      <c r="KN31" s="1">
        <v>6.4085140000000004E-5</v>
      </c>
      <c r="KO31">
        <v>2.5880360000000002E-2</v>
      </c>
      <c r="KP31">
        <v>0.57251830000000004</v>
      </c>
      <c r="KQ31">
        <v>16.731940000000002</v>
      </c>
      <c r="KR31" s="1">
        <v>6.1765099999999996E-5</v>
      </c>
      <c r="KS31">
        <v>2.4932599999999999E-2</v>
      </c>
      <c r="KT31">
        <v>0.57253259999999995</v>
      </c>
      <c r="KU31">
        <v>15.94566</v>
      </c>
      <c r="KV31" s="1">
        <v>5.947972E-5</v>
      </c>
      <c r="KW31">
        <v>2.4005640000000002E-2</v>
      </c>
      <c r="KX31">
        <v>0.57249649999999996</v>
      </c>
      <c r="KY31">
        <v>14.690939999999999</v>
      </c>
      <c r="KZ31" s="1">
        <v>5.740263E-5</v>
      </c>
      <c r="LA31">
        <v>2.3160210000000001E-2</v>
      </c>
      <c r="LB31">
        <v>0.57250210000000001</v>
      </c>
      <c r="LC31">
        <v>13.71396</v>
      </c>
      <c r="LD31" s="1">
        <v>5.5352700000000003E-5</v>
      </c>
      <c r="LE31">
        <v>2.2331859999999999E-2</v>
      </c>
      <c r="LF31">
        <v>0.57249130000000004</v>
      </c>
      <c r="LG31">
        <v>13.534230000000001</v>
      </c>
      <c r="LH31" s="1">
        <v>5.3357450000000002E-5</v>
      </c>
      <c r="LI31">
        <v>2.1520290000000001E-2</v>
      </c>
      <c r="LJ31">
        <v>0.57252219999999998</v>
      </c>
      <c r="LK31">
        <v>14.57009</v>
      </c>
      <c r="LL31" s="1">
        <v>5.1507179999999999E-5</v>
      </c>
      <c r="LM31">
        <v>2.0765769999999999E-2</v>
      </c>
      <c r="LN31">
        <v>0.57249680000000003</v>
      </c>
      <c r="LO31">
        <v>16.038080000000001</v>
      </c>
      <c r="LP31" s="1">
        <v>4.975548E-5</v>
      </c>
      <c r="LQ31">
        <v>2.0058940000000001E-2</v>
      </c>
      <c r="LR31">
        <v>0.57250239999999997</v>
      </c>
      <c r="LS31">
        <v>17.286159999999999</v>
      </c>
      <c r="LT31" s="1">
        <v>4.795407E-5</v>
      </c>
      <c r="LU31">
        <v>1.9327469999999999E-2</v>
      </c>
      <c r="LV31">
        <v>0.57253359999999998</v>
      </c>
      <c r="LW31">
        <v>17.554760000000002</v>
      </c>
      <c r="LX31" s="1">
        <v>4.6361179999999998E-5</v>
      </c>
      <c r="LY31">
        <v>1.868127E-2</v>
      </c>
      <c r="LZ31">
        <v>0.57250639999999997</v>
      </c>
      <c r="MA31">
        <v>16.571429999999999</v>
      </c>
      <c r="MB31" s="1">
        <v>4.4705149999999997E-5</v>
      </c>
      <c r="MC31">
        <v>1.8033960000000002E-2</v>
      </c>
      <c r="MD31">
        <v>0.57252999999999998</v>
      </c>
      <c r="ME31">
        <v>14.9101</v>
      </c>
      <c r="MF31" s="1">
        <v>4.3038969999999997E-5</v>
      </c>
      <c r="MG31">
        <v>1.742057E-2</v>
      </c>
      <c r="MH31">
        <v>0.57249229999999995</v>
      </c>
      <c r="MI31">
        <v>13.5411</v>
      </c>
      <c r="MJ31" s="1">
        <v>4.1420800000000002E-5</v>
      </c>
      <c r="MK31">
        <v>1.681916E-2</v>
      </c>
      <c r="ML31">
        <v>0.57251700000000005</v>
      </c>
      <c r="MM31">
        <v>13.10501</v>
      </c>
      <c r="MN31" s="1">
        <v>3.997855E-5</v>
      </c>
      <c r="MO31">
        <v>1.6278810000000001E-2</v>
      </c>
      <c r="MP31">
        <v>0.57251759999999996</v>
      </c>
      <c r="MQ31">
        <v>14.11702</v>
      </c>
      <c r="MR31" s="1">
        <v>3.8465230000000001E-5</v>
      </c>
      <c r="MS31">
        <v>1.5712569999999999E-2</v>
      </c>
      <c r="MT31">
        <v>0.57249870000000003</v>
      </c>
      <c r="MU31">
        <v>15.117889999999999</v>
      </c>
      <c r="MV31" s="1">
        <v>3.7052470000000003E-5</v>
      </c>
      <c r="MW31">
        <v>1.5174669999999999E-2</v>
      </c>
      <c r="MX31">
        <v>0.57252060000000005</v>
      </c>
      <c r="MY31">
        <v>15.57072</v>
      </c>
      <c r="MZ31" s="1">
        <v>3.5761299999999999E-5</v>
      </c>
      <c r="NA31">
        <v>1.4683989999999999E-2</v>
      </c>
      <c r="NB31">
        <v>0.57251620000000003</v>
      </c>
      <c r="NC31">
        <v>15.06066</v>
      </c>
      <c r="ND31" s="1">
        <v>3.4506940000000003E-5</v>
      </c>
      <c r="NE31">
        <v>1.4202350000000001E-2</v>
      </c>
      <c r="NF31">
        <v>0.57251909999999995</v>
      </c>
      <c r="NG31">
        <v>14.56232</v>
      </c>
      <c r="NH31" s="1">
        <v>3.3308949999999999E-5</v>
      </c>
      <c r="NI31">
        <v>1.374366E-2</v>
      </c>
      <c r="NJ31">
        <v>0.57252899999999995</v>
      </c>
      <c r="NK31">
        <v>14.01713</v>
      </c>
      <c r="NL31" s="1">
        <v>3.2109439999999997E-5</v>
      </c>
      <c r="NM31">
        <v>1.327919E-2</v>
      </c>
      <c r="NN31">
        <v>0.57250880000000004</v>
      </c>
      <c r="NO31">
        <v>13.608510000000001</v>
      </c>
      <c r="NP31" s="1">
        <v>3.1015849999999999E-5</v>
      </c>
      <c r="NQ31">
        <v>1.285465E-2</v>
      </c>
      <c r="NR31">
        <v>0.57236670000000001</v>
      </c>
      <c r="NS31">
        <v>13.588749999999999</v>
      </c>
      <c r="NT31" s="1">
        <v>3.0358379999999999E-5</v>
      </c>
      <c r="NU31">
        <v>1.2584629999999999E-2</v>
      </c>
      <c r="NV31">
        <v>0.5721231</v>
      </c>
      <c r="NW31">
        <v>14.677630000000001</v>
      </c>
      <c r="NX31" s="1">
        <v>3.1229909999999998E-5</v>
      </c>
      <c r="NY31">
        <v>1.29403E-2</v>
      </c>
      <c r="NZ31">
        <v>0.57180200000000003</v>
      </c>
      <c r="OA31">
        <v>16.340579999999999</v>
      </c>
      <c r="OB31" s="1">
        <v>3.2187519999999998E-5</v>
      </c>
      <c r="OC31">
        <v>1.3387029999999999E-2</v>
      </c>
      <c r="OD31">
        <v>0.5714688</v>
      </c>
      <c r="OE31">
        <v>17.660340000000001</v>
      </c>
      <c r="OF31" s="1">
        <v>3.2251E-5</v>
      </c>
      <c r="OG31">
        <v>1.34685E-2</v>
      </c>
      <c r="OH31">
        <v>0.57112540000000001</v>
      </c>
      <c r="OI31">
        <v>17.950869999999998</v>
      </c>
      <c r="OJ31" s="1">
        <v>3.1656329999999999E-5</v>
      </c>
      <c r="OK31" s="1">
        <v>1.3261190000000001E-2</v>
      </c>
    </row>
    <row r="32" spans="1:401" x14ac:dyDescent="0.35">
      <c r="A32">
        <v>35</v>
      </c>
      <c r="B32" t="s">
        <v>4</v>
      </c>
      <c r="C32" t="s">
        <v>24</v>
      </c>
      <c r="D32" t="s">
        <v>37</v>
      </c>
      <c r="E32">
        <v>815.40089999999998</v>
      </c>
      <c r="F32">
        <v>0.65918460000000001</v>
      </c>
      <c r="G32">
        <v>16.90992</v>
      </c>
      <c r="H32">
        <v>200.37559999999999</v>
      </c>
      <c r="I32">
        <v>74982.880000000005</v>
      </c>
      <c r="J32">
        <v>0.65817950000000003</v>
      </c>
      <c r="K32">
        <v>17.128910000000001</v>
      </c>
      <c r="L32">
        <v>5.5647019999999996</v>
      </c>
      <c r="M32">
        <v>2397.7190000000001</v>
      </c>
      <c r="N32">
        <v>0.657196</v>
      </c>
      <c r="O32">
        <v>17.020340000000001</v>
      </c>
      <c r="P32">
        <v>0.1316097</v>
      </c>
      <c r="Q32">
        <v>50.350859999999997</v>
      </c>
      <c r="R32">
        <v>0.65619830000000001</v>
      </c>
      <c r="S32">
        <v>16.672940000000001</v>
      </c>
      <c r="T32">
        <v>7.7771989999999999E-2</v>
      </c>
      <c r="U32">
        <v>26.840779999999999</v>
      </c>
      <c r="V32">
        <v>0.65524150000000003</v>
      </c>
      <c r="W32">
        <v>15.980029999999999</v>
      </c>
      <c r="X32" s="1">
        <v>6.9625469999999995E-2</v>
      </c>
      <c r="Y32">
        <v>24.029620000000001</v>
      </c>
      <c r="Z32">
        <v>0.65407099999999996</v>
      </c>
      <c r="AA32">
        <v>15.367570000000001</v>
      </c>
      <c r="AB32" s="1">
        <v>6.2782679999999993E-2</v>
      </c>
      <c r="AC32">
        <v>21.686810000000001</v>
      </c>
      <c r="AD32">
        <v>0.65189839999999999</v>
      </c>
      <c r="AE32">
        <v>15.20369</v>
      </c>
      <c r="AF32" s="1">
        <v>6.3561129999999993E-2</v>
      </c>
      <c r="AG32">
        <v>21.807400000000001</v>
      </c>
      <c r="AH32">
        <v>0.64919709999999997</v>
      </c>
      <c r="AI32">
        <v>15.67605</v>
      </c>
      <c r="AJ32" s="1">
        <v>7.3101600000000003E-2</v>
      </c>
      <c r="AK32">
        <v>25.20655</v>
      </c>
      <c r="AL32">
        <v>0.6462812</v>
      </c>
      <c r="AM32">
        <v>16.23413</v>
      </c>
      <c r="AN32" s="1">
        <v>7.4494610000000003E-2</v>
      </c>
      <c r="AO32">
        <v>25.956230000000001</v>
      </c>
      <c r="AP32">
        <v>0.64329049999999999</v>
      </c>
      <c r="AQ32">
        <v>16.646709999999999</v>
      </c>
      <c r="AR32" s="1">
        <v>6.9230700000000006E-2</v>
      </c>
      <c r="AS32">
        <v>24.279340000000001</v>
      </c>
      <c r="AT32">
        <v>0.64025529999999997</v>
      </c>
      <c r="AU32">
        <v>16.495529999999999</v>
      </c>
      <c r="AV32" s="1">
        <v>6.2220930000000001E-2</v>
      </c>
      <c r="AW32">
        <v>21.958310000000001</v>
      </c>
      <c r="AX32">
        <v>0.63736269999999995</v>
      </c>
      <c r="AY32">
        <v>15.78173</v>
      </c>
      <c r="AZ32" s="1">
        <v>5.4608110000000001E-2</v>
      </c>
      <c r="BA32">
        <v>19.372</v>
      </c>
      <c r="BB32">
        <v>0.6345828</v>
      </c>
      <c r="BC32">
        <v>14.92046</v>
      </c>
      <c r="BD32">
        <v>4.7753379999999998E-2</v>
      </c>
      <c r="BE32">
        <v>17.020980000000002</v>
      </c>
      <c r="BF32">
        <v>0.63177439999999996</v>
      </c>
      <c r="BG32">
        <v>14.112579999999999</v>
      </c>
      <c r="BH32" s="1">
        <v>4.1519430000000003E-2</v>
      </c>
      <c r="BI32">
        <v>14.87289</v>
      </c>
      <c r="BJ32">
        <v>0.6289304</v>
      </c>
      <c r="BK32">
        <v>13.765459999999999</v>
      </c>
      <c r="BL32" s="1">
        <v>3.5882230000000001E-2</v>
      </c>
      <c r="BM32">
        <v>12.919549999999999</v>
      </c>
      <c r="BN32">
        <v>0.62596039999999997</v>
      </c>
      <c r="BO32">
        <v>14.390969999999999</v>
      </c>
      <c r="BP32" s="1">
        <v>3.1064769999999998E-2</v>
      </c>
      <c r="BQ32">
        <v>11.241390000000001</v>
      </c>
      <c r="BR32">
        <v>0.62316240000000001</v>
      </c>
      <c r="BS32">
        <v>15.189069999999999</v>
      </c>
      <c r="BT32" s="1">
        <v>2.7154640000000001E-2</v>
      </c>
      <c r="BU32">
        <v>9.8698320000000006</v>
      </c>
      <c r="BV32">
        <v>0.62026490000000001</v>
      </c>
      <c r="BW32">
        <v>15.582940000000001</v>
      </c>
      <c r="BX32" s="1">
        <v>2.356105E-2</v>
      </c>
      <c r="BY32">
        <v>8.6176999999999992</v>
      </c>
      <c r="BZ32">
        <v>0.61717670000000002</v>
      </c>
      <c r="CA32">
        <v>15.422549999999999</v>
      </c>
      <c r="CB32" s="1">
        <v>2.026122E-2</v>
      </c>
      <c r="CC32">
        <v>7.4495189999999996</v>
      </c>
      <c r="CD32">
        <v>0.61415949999999997</v>
      </c>
      <c r="CE32">
        <v>14.923310000000001</v>
      </c>
      <c r="CF32" s="1">
        <v>1.7431800000000001E-2</v>
      </c>
      <c r="CG32">
        <v>6.4513090000000002</v>
      </c>
      <c r="CH32">
        <v>0.61171209999999998</v>
      </c>
      <c r="CI32">
        <v>14.098549999999999</v>
      </c>
      <c r="CJ32" s="1">
        <v>1.504132E-2</v>
      </c>
      <c r="CK32">
        <v>5.594576</v>
      </c>
      <c r="CL32">
        <v>0.60983529999999997</v>
      </c>
      <c r="CM32">
        <v>13.397650000000001</v>
      </c>
      <c r="CN32" s="1">
        <v>1.2943069999999999E-2</v>
      </c>
      <c r="CO32">
        <v>4.8375919999999999</v>
      </c>
      <c r="CP32">
        <v>0.60815609999999998</v>
      </c>
      <c r="CQ32">
        <v>13.456720000000001</v>
      </c>
      <c r="CR32" s="1">
        <v>1.10668E-2</v>
      </c>
      <c r="CS32">
        <v>4.1554380000000002</v>
      </c>
      <c r="CT32">
        <v>0.60648899999999994</v>
      </c>
      <c r="CU32">
        <v>14.325979999999999</v>
      </c>
      <c r="CV32" s="1">
        <v>9.351603E-3</v>
      </c>
      <c r="CW32">
        <v>3.526815</v>
      </c>
      <c r="CX32">
        <v>0.60538650000000005</v>
      </c>
      <c r="CY32">
        <v>14.747590000000001</v>
      </c>
      <c r="CZ32" s="1">
        <v>8.0579439999999992E-3</v>
      </c>
      <c r="DA32">
        <v>3.0453839999999999</v>
      </c>
      <c r="DB32">
        <v>0.60456069999999995</v>
      </c>
      <c r="DC32">
        <v>15.25328</v>
      </c>
      <c r="DD32" s="1">
        <v>6.912975E-3</v>
      </c>
      <c r="DE32">
        <v>2.6201949999999998</v>
      </c>
      <c r="DF32">
        <v>0.60388030000000004</v>
      </c>
      <c r="DG32">
        <v>15.4733</v>
      </c>
      <c r="DH32" s="1">
        <v>5.903635E-3</v>
      </c>
      <c r="DI32">
        <v>2.2435459999999998</v>
      </c>
      <c r="DJ32">
        <v>0.60346469999999997</v>
      </c>
      <c r="DK32">
        <v>15.28382</v>
      </c>
      <c r="DL32" s="1">
        <v>4.9870799999999996E-3</v>
      </c>
      <c r="DM32">
        <v>1.9008959999999999</v>
      </c>
      <c r="DN32">
        <v>0.60325390000000001</v>
      </c>
      <c r="DO32">
        <v>14.65183</v>
      </c>
      <c r="DP32" s="1">
        <v>4.2050439999999998E-3</v>
      </c>
      <c r="DQ32">
        <v>1.606573</v>
      </c>
      <c r="DR32">
        <v>0.60258440000000002</v>
      </c>
      <c r="DS32">
        <v>14.11027</v>
      </c>
      <c r="DT32" s="1">
        <v>3.519332E-3</v>
      </c>
      <c r="DU32">
        <v>1.348452</v>
      </c>
      <c r="DV32">
        <v>0.60271799999999998</v>
      </c>
      <c r="DW32">
        <v>14.17441</v>
      </c>
      <c r="DX32" s="1">
        <v>2.9100440000000001E-3</v>
      </c>
      <c r="DY32">
        <v>1.1193649999999999</v>
      </c>
      <c r="DZ32">
        <v>0.60347079999999997</v>
      </c>
      <c r="EA32">
        <v>15.33409</v>
      </c>
      <c r="EB32" s="1">
        <v>2.1211849999999998E-3</v>
      </c>
      <c r="EC32">
        <v>0.8215652</v>
      </c>
      <c r="ED32">
        <v>0.60462050000000001</v>
      </c>
      <c r="EE32">
        <v>16.645050000000001</v>
      </c>
      <c r="EF32" s="1">
        <v>1.4117209999999999E-3</v>
      </c>
      <c r="EG32">
        <v>0.54679829999999996</v>
      </c>
      <c r="EH32">
        <v>0.60548040000000003</v>
      </c>
      <c r="EI32">
        <v>17.577960000000001</v>
      </c>
      <c r="EJ32" s="1">
        <v>9.6298939999999995E-4</v>
      </c>
      <c r="EK32">
        <v>0.37055850000000001</v>
      </c>
      <c r="EL32">
        <v>0.60598920000000001</v>
      </c>
      <c r="EM32">
        <v>17.583929999999999</v>
      </c>
      <c r="EN32" s="1">
        <v>7.2262520000000003E-4</v>
      </c>
      <c r="EO32">
        <v>0.27577160000000001</v>
      </c>
      <c r="EP32">
        <v>0.60622100000000001</v>
      </c>
      <c r="EQ32">
        <v>16.457249999999998</v>
      </c>
      <c r="ER32" s="1">
        <v>5.9140690000000003E-4</v>
      </c>
      <c r="ES32">
        <v>0.22423119999999999</v>
      </c>
      <c r="ET32">
        <v>0.606321</v>
      </c>
      <c r="EU32">
        <v>14.9246</v>
      </c>
      <c r="EV32" s="1">
        <v>5.1262710000000002E-4</v>
      </c>
      <c r="EW32">
        <v>0.1933454</v>
      </c>
      <c r="EX32">
        <v>0.60631869999999999</v>
      </c>
      <c r="EY32">
        <v>13.81742</v>
      </c>
      <c r="EZ32" s="1">
        <v>4.60619E-4</v>
      </c>
      <c r="FA32">
        <v>0.17304169999999999</v>
      </c>
      <c r="FB32">
        <v>0.60637949999999996</v>
      </c>
      <c r="FC32">
        <v>13.577299999999999</v>
      </c>
      <c r="FD32" s="1">
        <v>4.1917110000000001E-4</v>
      </c>
      <c r="FE32">
        <v>0.15703539999999999</v>
      </c>
      <c r="FF32">
        <v>0.60648380000000002</v>
      </c>
      <c r="FG32">
        <v>14.401389999999999</v>
      </c>
      <c r="FH32" s="1">
        <v>3.6961639999999999E-4</v>
      </c>
      <c r="FI32">
        <v>0.1383462</v>
      </c>
      <c r="FJ32">
        <v>0.6066087</v>
      </c>
      <c r="FK32">
        <v>15.139720000000001</v>
      </c>
      <c r="FL32" s="1">
        <v>3.2325080000000003E-4</v>
      </c>
      <c r="FM32">
        <v>0.1205116</v>
      </c>
      <c r="FN32">
        <v>0.60668719999999998</v>
      </c>
      <c r="FO32">
        <v>15.515409999999999</v>
      </c>
      <c r="FP32" s="1">
        <v>2.9033040000000002E-4</v>
      </c>
      <c r="FQ32">
        <v>0.1077137</v>
      </c>
      <c r="FR32">
        <v>0.60673659999999996</v>
      </c>
      <c r="FS32">
        <v>15.14218</v>
      </c>
      <c r="FT32" s="1">
        <v>2.671501E-4</v>
      </c>
      <c r="FU32">
        <v>9.8666190000000001E-2</v>
      </c>
      <c r="FV32">
        <v>0.6067804</v>
      </c>
      <c r="FW32">
        <v>14.48118</v>
      </c>
      <c r="FX32">
        <v>2.5043260000000002E-4</v>
      </c>
      <c r="FY32">
        <v>9.210981E-2</v>
      </c>
      <c r="FZ32">
        <v>0.60676810000000003</v>
      </c>
      <c r="GA32">
        <v>13.74996</v>
      </c>
      <c r="GB32" s="1">
        <v>2.363597E-4</v>
      </c>
      <c r="GC32">
        <v>8.6628910000000003E-2</v>
      </c>
      <c r="GD32">
        <v>0.60679349999999999</v>
      </c>
      <c r="GE32">
        <v>13.258190000000001</v>
      </c>
      <c r="GF32" s="1">
        <v>2.2410419999999999E-4</v>
      </c>
      <c r="GG32">
        <v>8.1835740000000004E-2</v>
      </c>
      <c r="GH32">
        <v>0.60675670000000004</v>
      </c>
      <c r="GI32">
        <v>13.345230000000001</v>
      </c>
      <c r="GJ32">
        <v>2.141058E-4</v>
      </c>
      <c r="GK32">
        <v>7.7842700000000001E-2</v>
      </c>
      <c r="GL32">
        <v>0.6066376</v>
      </c>
      <c r="GM32">
        <v>14.3192</v>
      </c>
      <c r="GN32" s="1">
        <v>2.104481E-4</v>
      </c>
      <c r="GO32">
        <v>7.6163270000000005E-2</v>
      </c>
      <c r="GP32">
        <v>0.606541</v>
      </c>
      <c r="GQ32">
        <v>15.63763</v>
      </c>
      <c r="GR32" s="1">
        <v>2.0790079999999999E-4</v>
      </c>
      <c r="GS32">
        <v>7.5017890000000004E-2</v>
      </c>
      <c r="GT32">
        <v>0.60644869999999995</v>
      </c>
      <c r="GU32">
        <v>16.85042</v>
      </c>
      <c r="GV32" s="1">
        <v>2.0286039999999999E-4</v>
      </c>
      <c r="GW32">
        <v>7.3018739999999999E-2</v>
      </c>
      <c r="GX32">
        <v>0.60637200000000002</v>
      </c>
      <c r="GY32">
        <v>17.378979999999999</v>
      </c>
      <c r="GZ32" s="1">
        <v>1.9549549999999999E-4</v>
      </c>
      <c r="HA32">
        <v>7.020055E-2</v>
      </c>
      <c r="HB32">
        <v>0.6063096</v>
      </c>
      <c r="HC32">
        <v>16.818729999999999</v>
      </c>
      <c r="HD32" s="1">
        <v>1.8736170000000001E-4</v>
      </c>
      <c r="HE32">
        <v>6.7118090000000005E-2</v>
      </c>
      <c r="HF32">
        <v>0.60626599999999997</v>
      </c>
      <c r="HG32">
        <v>15.245620000000001</v>
      </c>
      <c r="HH32" s="1">
        <v>1.789932E-4</v>
      </c>
      <c r="HI32">
        <v>6.3979019999999998E-2</v>
      </c>
      <c r="HJ32">
        <v>0.60620459999999998</v>
      </c>
      <c r="HK32">
        <v>13.725630000000001</v>
      </c>
      <c r="HL32" s="1">
        <v>1.709781E-4</v>
      </c>
      <c r="HM32">
        <v>6.0995399999999998E-2</v>
      </c>
      <c r="HN32">
        <v>0.60614559999999995</v>
      </c>
      <c r="HO32">
        <v>12.9992</v>
      </c>
      <c r="HP32" s="1">
        <v>1.6299350000000001E-4</v>
      </c>
      <c r="HQ32">
        <v>5.8058640000000002E-2</v>
      </c>
      <c r="HR32">
        <v>0.60609460000000004</v>
      </c>
      <c r="HS32">
        <v>13.52739</v>
      </c>
      <c r="HT32" s="1">
        <v>1.555188E-4</v>
      </c>
      <c r="HU32">
        <v>5.531063E-2</v>
      </c>
      <c r="HV32">
        <v>0.60602690000000004</v>
      </c>
      <c r="HW32">
        <v>14.689260000000001</v>
      </c>
      <c r="HX32" s="1">
        <v>1.4833749999999999E-4</v>
      </c>
      <c r="HY32">
        <v>5.2699219999999998E-2</v>
      </c>
      <c r="HZ32">
        <v>0.60600109999999996</v>
      </c>
      <c r="IA32">
        <v>15.946350000000001</v>
      </c>
      <c r="IB32" s="1">
        <v>1.415407E-4</v>
      </c>
      <c r="IC32">
        <v>5.0232890000000002E-2</v>
      </c>
      <c r="ID32">
        <v>0.60593620000000004</v>
      </c>
      <c r="IE32">
        <v>16.718299999999999</v>
      </c>
      <c r="IF32" s="1">
        <v>1.3525209999999999E-4</v>
      </c>
      <c r="IG32">
        <v>4.7964670000000001E-2</v>
      </c>
      <c r="IH32">
        <v>0.60590259999999996</v>
      </c>
      <c r="II32">
        <v>16.34845</v>
      </c>
      <c r="IJ32" s="1">
        <v>1.2917979999999999E-4</v>
      </c>
      <c r="IK32">
        <v>4.5790450000000003E-2</v>
      </c>
      <c r="IL32">
        <v>0.6058403</v>
      </c>
      <c r="IM32">
        <v>15.014200000000001</v>
      </c>
      <c r="IN32" s="1">
        <v>1.233839E-4</v>
      </c>
      <c r="IO32">
        <v>4.3717499999999999E-2</v>
      </c>
      <c r="IP32">
        <v>0.60582270000000005</v>
      </c>
      <c r="IQ32">
        <v>13.658659999999999</v>
      </c>
      <c r="IR32" s="1">
        <v>1.1794900000000001E-4</v>
      </c>
      <c r="IS32">
        <v>4.1781680000000002E-2</v>
      </c>
      <c r="IT32">
        <v>0.60581490000000005</v>
      </c>
      <c r="IU32">
        <v>13.184340000000001</v>
      </c>
      <c r="IV32" s="1">
        <v>1.122714E-4</v>
      </c>
      <c r="IW32">
        <v>3.9782459999999999E-2</v>
      </c>
      <c r="IX32">
        <v>0.60589579999999998</v>
      </c>
      <c r="IY32">
        <v>14.364050000000001</v>
      </c>
      <c r="IZ32" s="1">
        <v>1.042943E-4</v>
      </c>
      <c r="JA32">
        <v>3.7000720000000001E-2</v>
      </c>
      <c r="JB32">
        <v>0.60595489999999996</v>
      </c>
      <c r="JC32">
        <v>15.95426</v>
      </c>
      <c r="JD32" s="1">
        <v>9.637076E-5</v>
      </c>
      <c r="JE32">
        <v>3.4161049999999998E-2</v>
      </c>
      <c r="JF32">
        <v>0.60599020000000003</v>
      </c>
      <c r="JG32">
        <v>17.17314</v>
      </c>
      <c r="JH32" s="1">
        <v>9.0235069999999997E-5</v>
      </c>
      <c r="JI32">
        <v>3.1956640000000001E-2</v>
      </c>
      <c r="JJ32">
        <v>0.60603090000000004</v>
      </c>
      <c r="JK32">
        <v>17.01981</v>
      </c>
      <c r="JL32" s="1">
        <v>8.5471009999999996E-5</v>
      </c>
      <c r="JM32">
        <v>3.0245169999999998E-2</v>
      </c>
      <c r="JN32">
        <v>0.60605520000000002</v>
      </c>
      <c r="JO32">
        <v>15.994579999999999</v>
      </c>
      <c r="JP32" s="1">
        <v>8.1602159999999993E-5</v>
      </c>
      <c r="JQ32">
        <v>2.8863130000000001E-2</v>
      </c>
      <c r="JR32">
        <v>0.60606470000000001</v>
      </c>
      <c r="JS32">
        <v>14.6332</v>
      </c>
      <c r="JT32" s="1">
        <v>7.8201750000000004E-5</v>
      </c>
      <c r="JU32">
        <v>2.764848E-2</v>
      </c>
      <c r="JV32">
        <v>0.60605260000000005</v>
      </c>
      <c r="JW32">
        <v>13.730880000000001</v>
      </c>
      <c r="JX32" s="1">
        <v>7.5145620000000002E-5</v>
      </c>
      <c r="JY32">
        <v>2.656124E-2</v>
      </c>
      <c r="JZ32">
        <v>0.60605419999999999</v>
      </c>
      <c r="KA32">
        <v>13.51934</v>
      </c>
      <c r="KB32" s="1">
        <v>7.2246430000000002E-5</v>
      </c>
      <c r="KC32">
        <v>2.5531069999999999E-2</v>
      </c>
      <c r="KD32">
        <v>0.60607929999999999</v>
      </c>
      <c r="KE32">
        <v>14.535909999999999</v>
      </c>
      <c r="KF32" s="1">
        <v>6.9512550000000006E-5</v>
      </c>
      <c r="KG32">
        <v>2.4562210000000001E-2</v>
      </c>
      <c r="KH32">
        <v>0.60608459999999997</v>
      </c>
      <c r="KI32">
        <v>15.69828</v>
      </c>
      <c r="KJ32" s="1">
        <v>6.6910439999999998E-5</v>
      </c>
      <c r="KK32">
        <v>2.3634169999999999E-2</v>
      </c>
      <c r="KL32">
        <v>0.60607999999999995</v>
      </c>
      <c r="KM32">
        <v>16.697230000000001</v>
      </c>
      <c r="KN32" s="1">
        <v>6.4406209999999994E-5</v>
      </c>
      <c r="KO32">
        <v>2.2746659999999998E-2</v>
      </c>
      <c r="KP32">
        <v>0.60606879999999996</v>
      </c>
      <c r="KQ32">
        <v>16.886900000000001</v>
      </c>
      <c r="KR32" s="1">
        <v>6.2052520000000004E-5</v>
      </c>
      <c r="KS32">
        <v>2.190653E-2</v>
      </c>
      <c r="KT32">
        <v>0.6060854</v>
      </c>
      <c r="KU32">
        <v>16.109390000000001</v>
      </c>
      <c r="KV32" s="1">
        <v>5.9759580000000002E-5</v>
      </c>
      <c r="KW32">
        <v>2.1093750000000001E-2</v>
      </c>
      <c r="KX32">
        <v>0.60607650000000002</v>
      </c>
      <c r="KY32">
        <v>14.854939999999999</v>
      </c>
      <c r="KZ32" s="1">
        <v>5.7658329999999999E-5</v>
      </c>
      <c r="LA32">
        <v>2.0345530000000001E-2</v>
      </c>
      <c r="LB32">
        <v>0.60604440000000004</v>
      </c>
      <c r="LC32">
        <v>13.833270000000001</v>
      </c>
      <c r="LD32" s="1">
        <v>5.5612760000000001E-5</v>
      </c>
      <c r="LE32">
        <v>1.9622219999999999E-2</v>
      </c>
      <c r="LF32">
        <v>0.60607489999999997</v>
      </c>
      <c r="LG32">
        <v>13.583</v>
      </c>
      <c r="LH32" s="1">
        <v>5.3607109999999998E-5</v>
      </c>
      <c r="LI32">
        <v>1.8908660000000001E-2</v>
      </c>
      <c r="LJ32">
        <v>0.60608119999999999</v>
      </c>
      <c r="LK32">
        <v>14.612830000000001</v>
      </c>
      <c r="LL32" s="1">
        <v>5.1731750000000002E-5</v>
      </c>
      <c r="LM32">
        <v>1.8241050000000002E-2</v>
      </c>
      <c r="LN32">
        <v>0.60607679999999997</v>
      </c>
      <c r="LO32">
        <v>16.080110000000001</v>
      </c>
      <c r="LP32" s="1">
        <v>4.9981529999999998E-5</v>
      </c>
      <c r="LQ32">
        <v>1.762186E-2</v>
      </c>
      <c r="LR32">
        <v>0.60607610000000001</v>
      </c>
      <c r="LS32">
        <v>17.385919999999999</v>
      </c>
      <c r="LT32" s="1">
        <v>4.816688E-5</v>
      </c>
      <c r="LU32">
        <v>1.69791E-2</v>
      </c>
      <c r="LV32">
        <v>0.60608099999999998</v>
      </c>
      <c r="LW32">
        <v>17.71734</v>
      </c>
      <c r="LX32" s="1">
        <v>4.6569400000000002E-5</v>
      </c>
      <c r="LY32">
        <v>1.6411530000000001E-2</v>
      </c>
      <c r="LZ32">
        <v>0.60607960000000005</v>
      </c>
      <c r="MA32">
        <v>16.76932</v>
      </c>
      <c r="MB32" s="1">
        <v>4.4899099999999998E-5</v>
      </c>
      <c r="MC32">
        <v>1.5841109999999999E-2</v>
      </c>
      <c r="MD32">
        <v>0.60608550000000005</v>
      </c>
      <c r="ME32">
        <v>15.107229999999999</v>
      </c>
      <c r="MF32" s="1">
        <v>4.3231049999999997E-5</v>
      </c>
      <c r="MG32">
        <v>1.5303779999999999E-2</v>
      </c>
      <c r="MH32">
        <v>0.6060683</v>
      </c>
      <c r="MI32">
        <v>13.67933</v>
      </c>
      <c r="MJ32" s="1">
        <v>4.160318E-5</v>
      </c>
      <c r="MK32">
        <v>1.4774529999999999E-2</v>
      </c>
      <c r="ML32">
        <v>0.60608660000000003</v>
      </c>
      <c r="MM32">
        <v>13.14836</v>
      </c>
      <c r="MN32" s="1">
        <v>4.0141690000000002E-5</v>
      </c>
      <c r="MO32">
        <v>1.429536E-2</v>
      </c>
      <c r="MP32">
        <v>0.60607699999999998</v>
      </c>
      <c r="MQ32">
        <v>14.141679999999999</v>
      </c>
      <c r="MR32" s="1">
        <v>3.864568E-5</v>
      </c>
      <c r="MS32">
        <v>1.380617E-2</v>
      </c>
      <c r="MT32">
        <v>0.60608070000000003</v>
      </c>
      <c r="MU32">
        <v>15.140470000000001</v>
      </c>
      <c r="MV32" s="1">
        <v>3.7210950000000003E-5</v>
      </c>
      <c r="MW32">
        <v>1.3328609999999999E-2</v>
      </c>
      <c r="MX32">
        <v>0.60607889999999998</v>
      </c>
      <c r="MY32">
        <v>15.65161</v>
      </c>
      <c r="MZ32" s="1">
        <v>3.5917059999999999E-5</v>
      </c>
      <c r="NA32">
        <v>1.289825E-2</v>
      </c>
      <c r="NB32">
        <v>0.60608439999999997</v>
      </c>
      <c r="NC32">
        <v>15.187670000000001</v>
      </c>
      <c r="ND32" s="1">
        <v>3.4650709999999997E-5</v>
      </c>
      <c r="NE32">
        <v>1.2473120000000001E-2</v>
      </c>
      <c r="NF32">
        <v>0.60607089999999997</v>
      </c>
      <c r="NG32">
        <v>14.668049999999999</v>
      </c>
      <c r="NH32" s="1">
        <v>3.3454080000000001E-5</v>
      </c>
      <c r="NI32">
        <v>1.207212E-2</v>
      </c>
      <c r="NJ32">
        <v>0.60605350000000002</v>
      </c>
      <c r="NK32">
        <v>14.09895</v>
      </c>
      <c r="NL32" s="1">
        <v>3.2248369999999999E-5</v>
      </c>
      <c r="NM32">
        <v>1.166434E-2</v>
      </c>
      <c r="NN32">
        <v>0.60606289999999996</v>
      </c>
      <c r="NO32">
        <v>13.67676</v>
      </c>
      <c r="NP32" s="1">
        <v>3.1147440000000002E-5</v>
      </c>
      <c r="NQ32">
        <v>1.129021E-2</v>
      </c>
      <c r="NR32">
        <v>0.60596810000000001</v>
      </c>
      <c r="NS32">
        <v>13.630890000000001</v>
      </c>
      <c r="NT32" s="1">
        <v>3.0360540000000001E-5</v>
      </c>
      <c r="NU32" s="1">
        <v>1.101567E-2</v>
      </c>
      <c r="NV32">
        <v>0.60578620000000005</v>
      </c>
      <c r="NW32">
        <v>14.71898</v>
      </c>
      <c r="NX32" s="1">
        <v>3.1061579999999999E-5</v>
      </c>
      <c r="NY32" s="1">
        <v>1.126657E-2</v>
      </c>
      <c r="NZ32">
        <v>0.60561330000000002</v>
      </c>
      <c r="OA32">
        <v>16.382000000000001</v>
      </c>
      <c r="OB32" s="1">
        <v>3.2100439999999998E-5</v>
      </c>
      <c r="OC32" s="1">
        <v>1.168197E-2</v>
      </c>
      <c r="OD32">
        <v>0.60544290000000001</v>
      </c>
      <c r="OE32">
        <v>17.757090000000002</v>
      </c>
      <c r="OF32" s="1">
        <v>3.2276610000000003E-5</v>
      </c>
      <c r="OG32" s="1">
        <v>1.1791950000000001E-2</v>
      </c>
      <c r="OH32">
        <v>0.60532649999999999</v>
      </c>
      <c r="OI32">
        <v>18.12276</v>
      </c>
      <c r="OJ32" s="1">
        <v>3.174071E-5</v>
      </c>
      <c r="OK32" s="1">
        <v>1.163286E-2</v>
      </c>
    </row>
    <row r="33" spans="1:401" x14ac:dyDescent="0.35">
      <c r="A33">
        <v>36</v>
      </c>
      <c r="B33" t="s">
        <v>4</v>
      </c>
      <c r="C33" t="s">
        <v>24</v>
      </c>
      <c r="D33" t="s">
        <v>38</v>
      </c>
      <c r="E33">
        <v>821.43299999999999</v>
      </c>
      <c r="F33">
        <v>0.84228950000000002</v>
      </c>
      <c r="G33">
        <v>16.92586</v>
      </c>
      <c r="H33">
        <v>238.60759999999999</v>
      </c>
      <c r="I33">
        <v>82889.86</v>
      </c>
      <c r="J33">
        <v>0.84058940000000004</v>
      </c>
      <c r="K33">
        <v>17.195270000000001</v>
      </c>
      <c r="L33">
        <v>9.0703049999999994</v>
      </c>
      <c r="M33">
        <v>3767.4940000000001</v>
      </c>
      <c r="N33">
        <v>0.83889309999999995</v>
      </c>
      <c r="O33">
        <v>17.103380000000001</v>
      </c>
      <c r="P33">
        <v>0.17103840000000001</v>
      </c>
      <c r="Q33">
        <v>65.691119999999998</v>
      </c>
      <c r="R33">
        <v>0.83714630000000001</v>
      </c>
      <c r="S33">
        <v>16.748290000000001</v>
      </c>
      <c r="T33" s="1">
        <v>7.8772519999999999E-2</v>
      </c>
      <c r="U33">
        <v>25.73864</v>
      </c>
      <c r="V33">
        <v>0.83544149999999995</v>
      </c>
      <c r="W33">
        <v>16.061140000000002</v>
      </c>
      <c r="X33" s="1">
        <v>7.0323029999999995E-2</v>
      </c>
      <c r="Y33">
        <v>22.953800000000001</v>
      </c>
      <c r="Z33">
        <v>0.83347519999999997</v>
      </c>
      <c r="AA33">
        <v>15.42835</v>
      </c>
      <c r="AB33" s="1">
        <v>6.334331E-2</v>
      </c>
      <c r="AC33">
        <v>20.700140000000001</v>
      </c>
      <c r="AD33">
        <v>0.83022169999999995</v>
      </c>
      <c r="AE33">
        <v>15.22232</v>
      </c>
      <c r="AF33" s="1">
        <v>6.2838599999999994E-2</v>
      </c>
      <c r="AG33">
        <v>20.389289999999999</v>
      </c>
      <c r="AH33">
        <v>0.82593539999999999</v>
      </c>
      <c r="AI33">
        <v>15.710089999999999</v>
      </c>
      <c r="AJ33" s="1">
        <v>7.2381760000000003E-2</v>
      </c>
      <c r="AK33">
        <v>23.584800000000001</v>
      </c>
      <c r="AL33">
        <v>0.82121549999999999</v>
      </c>
      <c r="AM33">
        <v>16.27291</v>
      </c>
      <c r="AN33" s="1">
        <v>7.4739239999999998E-2</v>
      </c>
      <c r="AO33">
        <v>24.66506</v>
      </c>
      <c r="AP33">
        <v>0.81624509999999995</v>
      </c>
      <c r="AQ33">
        <v>16.731210000000001</v>
      </c>
      <c r="AR33" s="1">
        <v>6.9777500000000006E-2</v>
      </c>
      <c r="AS33">
        <v>23.231300000000001</v>
      </c>
      <c r="AT33">
        <v>0.81092039999999999</v>
      </c>
      <c r="AU33">
        <v>16.61514</v>
      </c>
      <c r="AV33" s="1">
        <v>6.2923629999999994E-2</v>
      </c>
      <c r="AW33">
        <v>21.122350000000001</v>
      </c>
      <c r="AX33">
        <v>0.80530959999999996</v>
      </c>
      <c r="AY33">
        <v>15.917529999999999</v>
      </c>
      <c r="AZ33" s="1">
        <v>5.5294160000000002E-2</v>
      </c>
      <c r="BA33">
        <v>18.696899999999999</v>
      </c>
      <c r="BB33">
        <v>0.79978119999999997</v>
      </c>
      <c r="BC33">
        <v>15.05355</v>
      </c>
      <c r="BD33">
        <v>4.837284E-2</v>
      </c>
      <c r="BE33">
        <v>16.466349999999998</v>
      </c>
      <c r="BF33">
        <v>0.79414010000000002</v>
      </c>
      <c r="BG33">
        <v>14.217000000000001</v>
      </c>
      <c r="BH33">
        <v>4.208829E-2</v>
      </c>
      <c r="BI33">
        <v>14.428089999999999</v>
      </c>
      <c r="BJ33">
        <v>0.78838969999999997</v>
      </c>
      <c r="BK33">
        <v>13.84568</v>
      </c>
      <c r="BL33" s="1">
        <v>3.6391090000000001E-2</v>
      </c>
      <c r="BM33">
        <v>12.5665</v>
      </c>
      <c r="BN33">
        <v>0.78239119999999995</v>
      </c>
      <c r="BO33">
        <v>14.435499999999999</v>
      </c>
      <c r="BP33" s="1">
        <v>3.1494639999999997E-2</v>
      </c>
      <c r="BQ33">
        <v>10.95411</v>
      </c>
      <c r="BR33">
        <v>0.77666279999999999</v>
      </c>
      <c r="BS33">
        <v>15.232150000000001</v>
      </c>
      <c r="BT33" s="1">
        <v>2.7502180000000001E-2</v>
      </c>
      <c r="BU33">
        <v>9.6179819999999996</v>
      </c>
      <c r="BV33">
        <v>0.77079969999999998</v>
      </c>
      <c r="BW33">
        <v>15.69608</v>
      </c>
      <c r="BX33" s="1">
        <v>2.3921669999999999E-2</v>
      </c>
      <c r="BY33">
        <v>8.3833520000000004</v>
      </c>
      <c r="BZ33">
        <v>0.76464100000000002</v>
      </c>
      <c r="CA33">
        <v>15.550560000000001</v>
      </c>
      <c r="CB33" s="1">
        <v>2.0557849999999999E-2</v>
      </c>
      <c r="CC33">
        <v>7.2100039999999996</v>
      </c>
      <c r="CD33">
        <v>0.75727009999999995</v>
      </c>
      <c r="CE33">
        <v>15.05247</v>
      </c>
      <c r="CF33" s="1">
        <v>1.7702249999999999E-2</v>
      </c>
      <c r="CG33">
        <v>6.2207879999999998</v>
      </c>
      <c r="CH33">
        <v>0.75043179999999998</v>
      </c>
      <c r="CI33">
        <v>14.21448</v>
      </c>
      <c r="CJ33" s="1">
        <v>1.526594E-2</v>
      </c>
      <c r="CK33">
        <v>5.3612929999999999</v>
      </c>
      <c r="CL33">
        <v>0.74397329999999995</v>
      </c>
      <c r="CM33">
        <v>13.495200000000001</v>
      </c>
      <c r="CN33" s="1">
        <v>1.3148480000000001E-2</v>
      </c>
      <c r="CO33">
        <v>4.6094119999999998</v>
      </c>
      <c r="CP33">
        <v>0.73754470000000005</v>
      </c>
      <c r="CQ33">
        <v>13.49408</v>
      </c>
      <c r="CR33" s="1">
        <v>1.125309E-2</v>
      </c>
      <c r="CS33">
        <v>3.935003</v>
      </c>
      <c r="CT33">
        <v>0.73095330000000003</v>
      </c>
      <c r="CU33">
        <v>14.3544</v>
      </c>
      <c r="CV33" s="1">
        <v>9.5153189999999995E-3</v>
      </c>
      <c r="CW33">
        <v>3.3178290000000001</v>
      </c>
      <c r="CX33">
        <v>0.72519480000000003</v>
      </c>
      <c r="CY33">
        <v>14.76885</v>
      </c>
      <c r="CZ33" s="1">
        <v>8.1811579999999991E-3</v>
      </c>
      <c r="DA33">
        <v>2.8519329999999998</v>
      </c>
      <c r="DB33">
        <v>0.71959790000000001</v>
      </c>
      <c r="DC33">
        <v>15.319369999999999</v>
      </c>
      <c r="DD33" s="1">
        <v>7.0246650000000002E-3</v>
      </c>
      <c r="DE33">
        <v>2.4697779999999998</v>
      </c>
      <c r="DF33">
        <v>0.71375120000000003</v>
      </c>
      <c r="DG33">
        <v>15.531420000000001</v>
      </c>
      <c r="DH33" s="1">
        <v>6.0030919999999998E-3</v>
      </c>
      <c r="DI33">
        <v>2.1287569999999998</v>
      </c>
      <c r="DJ33">
        <v>0.70742939999999999</v>
      </c>
      <c r="DK33">
        <v>15.37163</v>
      </c>
      <c r="DL33" s="1">
        <v>5.0777560000000001E-3</v>
      </c>
      <c r="DM33">
        <v>1.8177289999999999</v>
      </c>
      <c r="DN33">
        <v>0.70112479999999999</v>
      </c>
      <c r="DO33">
        <v>14.7567</v>
      </c>
      <c r="DP33" s="1">
        <v>4.28365E-3</v>
      </c>
      <c r="DQ33">
        <v>1.5473030000000001</v>
      </c>
      <c r="DR33">
        <v>0.69437970000000004</v>
      </c>
      <c r="DS33">
        <v>14.197380000000001</v>
      </c>
      <c r="DT33" s="1">
        <v>3.5856519999999999E-3</v>
      </c>
      <c r="DU33">
        <v>1.3079449999999999</v>
      </c>
      <c r="DV33">
        <v>0.68934850000000003</v>
      </c>
      <c r="DW33">
        <v>14.19918</v>
      </c>
      <c r="DX33" s="1">
        <v>2.982186E-3</v>
      </c>
      <c r="DY33">
        <v>1.098125</v>
      </c>
      <c r="DZ33">
        <v>0.68621529999999997</v>
      </c>
      <c r="EA33">
        <v>15.35181</v>
      </c>
      <c r="EB33" s="1">
        <v>2.2096529999999998E-3</v>
      </c>
      <c r="EC33">
        <v>0.82383859999999998</v>
      </c>
      <c r="ED33">
        <v>0.68476179999999998</v>
      </c>
      <c r="EE33">
        <v>16.668240000000001</v>
      </c>
      <c r="EF33" s="1">
        <v>1.478872E-3</v>
      </c>
      <c r="EG33">
        <v>0.55400939999999999</v>
      </c>
      <c r="EH33">
        <v>0.68391630000000003</v>
      </c>
      <c r="EI33">
        <v>17.667020000000001</v>
      </c>
      <c r="EJ33" s="1">
        <v>1.001676E-3</v>
      </c>
      <c r="EK33">
        <v>0.37386219999999998</v>
      </c>
      <c r="EL33">
        <v>0.68324980000000002</v>
      </c>
      <c r="EM33">
        <v>17.746849999999998</v>
      </c>
      <c r="EN33" s="1">
        <v>7.4308299999999996E-4</v>
      </c>
      <c r="EO33">
        <v>0.2753816</v>
      </c>
      <c r="EP33">
        <v>0.68267359999999999</v>
      </c>
      <c r="EQ33">
        <v>16.656559999999999</v>
      </c>
      <c r="ER33" s="1">
        <v>6.0309839999999997E-4</v>
      </c>
      <c r="ES33">
        <v>0.2221825</v>
      </c>
      <c r="ET33">
        <v>0.68214419999999998</v>
      </c>
      <c r="EU33">
        <v>15.110659999999999</v>
      </c>
      <c r="EV33" s="1">
        <v>5.1988519999999995E-4</v>
      </c>
      <c r="EW33">
        <v>0.19062309999999999</v>
      </c>
      <c r="EX33">
        <v>0.68160080000000001</v>
      </c>
      <c r="EY33">
        <v>13.9489</v>
      </c>
      <c r="EZ33" s="1">
        <v>4.6579109999999999E-4</v>
      </c>
      <c r="FA33">
        <v>0.170187</v>
      </c>
      <c r="FB33">
        <v>0.68115769999999998</v>
      </c>
      <c r="FC33">
        <v>13.617520000000001</v>
      </c>
      <c r="FD33" s="1">
        <v>4.2393729999999998E-4</v>
      </c>
      <c r="FE33">
        <v>0.1545174</v>
      </c>
      <c r="FF33">
        <v>0.68094619999999995</v>
      </c>
      <c r="FG33">
        <v>14.41592</v>
      </c>
      <c r="FH33" s="1">
        <v>3.754462E-4</v>
      </c>
      <c r="FI33">
        <v>0.13681070000000001</v>
      </c>
      <c r="FJ33">
        <v>0.68085439999999997</v>
      </c>
      <c r="FK33">
        <v>15.17292</v>
      </c>
      <c r="FL33" s="1">
        <v>3.278647E-4</v>
      </c>
      <c r="FM33">
        <v>0.119064</v>
      </c>
      <c r="FN33">
        <v>0.68084979999999995</v>
      </c>
      <c r="FO33">
        <v>15.56382</v>
      </c>
      <c r="FP33" s="1">
        <v>2.9354190000000001E-4</v>
      </c>
      <c r="FQ33">
        <v>0.1060846</v>
      </c>
      <c r="FR33">
        <v>0.68085059999999997</v>
      </c>
      <c r="FS33">
        <v>15.26329</v>
      </c>
      <c r="FT33" s="1">
        <v>2.6945469999999999E-4</v>
      </c>
      <c r="FU33">
        <v>9.6936759999999997E-2</v>
      </c>
      <c r="FV33">
        <v>0.68085549999999995</v>
      </c>
      <c r="FW33">
        <v>14.585319999999999</v>
      </c>
      <c r="FX33" s="1">
        <v>2.5219549999999999E-4</v>
      </c>
      <c r="FY33">
        <v>9.0344949999999993E-2</v>
      </c>
      <c r="FZ33">
        <v>0.68082100000000001</v>
      </c>
      <c r="GA33">
        <v>13.8512</v>
      </c>
      <c r="GB33" s="1">
        <v>2.379224E-4</v>
      </c>
      <c r="GC33">
        <v>8.4929190000000002E-2</v>
      </c>
      <c r="GD33">
        <v>0.68084440000000002</v>
      </c>
      <c r="GE33">
        <v>13.318630000000001</v>
      </c>
      <c r="GF33" s="1">
        <v>2.2546750000000001E-4</v>
      </c>
      <c r="GG33">
        <v>8.0186489999999999E-2</v>
      </c>
      <c r="GH33">
        <v>0.6807801</v>
      </c>
      <c r="GI33">
        <v>13.361499999999999</v>
      </c>
      <c r="GJ33" s="1">
        <v>2.1502540000000001E-4</v>
      </c>
      <c r="GK33">
        <v>7.6150670000000004E-2</v>
      </c>
      <c r="GL33">
        <v>0.68059340000000002</v>
      </c>
      <c r="GM33">
        <v>14.31396</v>
      </c>
      <c r="GN33" s="1">
        <v>2.1075320000000001E-4</v>
      </c>
      <c r="GO33">
        <v>7.4281360000000005E-2</v>
      </c>
      <c r="GP33">
        <v>0.68034070000000002</v>
      </c>
      <c r="GQ33">
        <v>15.631030000000001</v>
      </c>
      <c r="GR33" s="1">
        <v>2.0834050000000001E-4</v>
      </c>
      <c r="GS33">
        <v>7.3215559999999999E-2</v>
      </c>
      <c r="GT33">
        <v>0.68010060000000006</v>
      </c>
      <c r="GU33">
        <v>16.900849999999998</v>
      </c>
      <c r="GV33" s="1">
        <v>2.0362470000000001E-4</v>
      </c>
      <c r="GW33">
        <v>7.1398409999999995E-2</v>
      </c>
      <c r="GX33">
        <v>0.67980589999999996</v>
      </c>
      <c r="GY33">
        <v>17.491790000000002</v>
      </c>
      <c r="GZ33" s="1">
        <v>1.9642229999999999E-4</v>
      </c>
      <c r="HA33">
        <v>6.8731520000000004E-2</v>
      </c>
      <c r="HB33">
        <v>0.67951740000000005</v>
      </c>
      <c r="HC33">
        <v>16.99211</v>
      </c>
      <c r="HD33" s="1">
        <v>1.8830600000000001E-4</v>
      </c>
      <c r="HE33">
        <v>6.5753770000000003E-2</v>
      </c>
      <c r="HF33">
        <v>0.67924269999999998</v>
      </c>
      <c r="HG33">
        <v>15.42863</v>
      </c>
      <c r="HH33" s="1">
        <v>1.799444E-4</v>
      </c>
      <c r="HI33">
        <v>6.2715980000000005E-2</v>
      </c>
      <c r="HJ33">
        <v>0.67896029999999996</v>
      </c>
      <c r="HK33">
        <v>13.88879</v>
      </c>
      <c r="HL33" s="1">
        <v>1.7189509999999999E-4</v>
      </c>
      <c r="HM33">
        <v>5.9808930000000003E-2</v>
      </c>
      <c r="HN33">
        <v>0.6786835</v>
      </c>
      <c r="HO33">
        <v>13.05701</v>
      </c>
      <c r="HP33">
        <v>1.638984E-4</v>
      </c>
      <c r="HQ33">
        <v>5.6956479999999997E-2</v>
      </c>
      <c r="HR33">
        <v>0.67838659999999995</v>
      </c>
      <c r="HS33">
        <v>13.52406</v>
      </c>
      <c r="HT33" s="1">
        <v>1.5634540000000001E-4</v>
      </c>
      <c r="HU33">
        <v>5.4262190000000002E-2</v>
      </c>
      <c r="HV33">
        <v>0.67810230000000005</v>
      </c>
      <c r="HW33">
        <v>14.6686</v>
      </c>
      <c r="HX33" s="1">
        <v>1.491392E-4</v>
      </c>
      <c r="HY33">
        <v>5.171912E-2</v>
      </c>
      <c r="HZ33">
        <v>0.67782880000000001</v>
      </c>
      <c r="IA33">
        <v>15.947480000000001</v>
      </c>
      <c r="IB33" s="1">
        <v>1.422905E-4</v>
      </c>
      <c r="IC33">
        <v>4.9308289999999998E-2</v>
      </c>
      <c r="ID33">
        <v>0.67754049999999999</v>
      </c>
      <c r="IE33">
        <v>16.776859999999999</v>
      </c>
      <c r="IF33" s="1">
        <v>1.3593550000000001E-4</v>
      </c>
      <c r="IG33">
        <v>4.7082190000000003E-2</v>
      </c>
      <c r="IH33">
        <v>0.67726799999999998</v>
      </c>
      <c r="II33">
        <v>16.489319999999999</v>
      </c>
      <c r="IJ33" s="1">
        <v>1.298363E-4</v>
      </c>
      <c r="IK33">
        <v>4.4962790000000002E-2</v>
      </c>
      <c r="IL33">
        <v>0.67699600000000004</v>
      </c>
      <c r="IM33">
        <v>15.178129999999999</v>
      </c>
      <c r="IN33" s="1">
        <v>1.240027E-4</v>
      </c>
      <c r="IO33">
        <v>4.29381E-2</v>
      </c>
      <c r="IP33">
        <v>0.67671570000000003</v>
      </c>
      <c r="IQ33">
        <v>13.805020000000001</v>
      </c>
      <c r="IR33" s="1">
        <v>1.185506E-4</v>
      </c>
      <c r="IS33">
        <v>4.1051030000000002E-2</v>
      </c>
      <c r="IT33">
        <v>0.6764867</v>
      </c>
      <c r="IU33">
        <v>13.22442</v>
      </c>
      <c r="IV33" s="1">
        <v>1.129642E-4</v>
      </c>
      <c r="IW33">
        <v>3.9135059999999999E-2</v>
      </c>
      <c r="IX33">
        <v>0.67637979999999998</v>
      </c>
      <c r="IY33">
        <v>14.351190000000001</v>
      </c>
      <c r="IZ33" s="1">
        <v>1.0525130000000001E-4</v>
      </c>
      <c r="JA33">
        <v>3.6522569999999997E-2</v>
      </c>
      <c r="JB33">
        <v>0.67636770000000002</v>
      </c>
      <c r="JC33">
        <v>15.93432</v>
      </c>
      <c r="JD33" s="1">
        <v>9.7167559999999998E-5</v>
      </c>
      <c r="JE33">
        <v>3.3698730000000003E-2</v>
      </c>
      <c r="JF33">
        <v>0.67635330000000005</v>
      </c>
      <c r="JG33">
        <v>17.227889999999999</v>
      </c>
      <c r="JH33" s="1">
        <v>9.0848039999999998E-5</v>
      </c>
      <c r="JI33">
        <v>3.1478020000000002E-2</v>
      </c>
      <c r="JJ33">
        <v>0.67633370000000004</v>
      </c>
      <c r="JK33">
        <v>17.159140000000001</v>
      </c>
      <c r="JL33" s="1">
        <v>8.5940219999999996E-5</v>
      </c>
      <c r="JM33">
        <v>2.975351E-2</v>
      </c>
      <c r="JN33">
        <v>0.67633239999999994</v>
      </c>
      <c r="JO33">
        <v>16.180700000000002</v>
      </c>
      <c r="JP33" s="1">
        <v>8.2012749999999998E-5</v>
      </c>
      <c r="JQ33">
        <v>2.8379930000000001E-2</v>
      </c>
      <c r="JR33">
        <v>0.6763325</v>
      </c>
      <c r="JS33">
        <v>14.788460000000001</v>
      </c>
      <c r="JT33" s="1">
        <v>7.8556240000000001E-5</v>
      </c>
      <c r="JU33">
        <v>2.7172249999999998E-2</v>
      </c>
      <c r="JV33">
        <v>0.67634369999999999</v>
      </c>
      <c r="JW33">
        <v>13.83451</v>
      </c>
      <c r="JX33" s="1">
        <v>7.548093E-5</v>
      </c>
      <c r="JY33">
        <v>2.610053E-2</v>
      </c>
      <c r="JZ33">
        <v>0.67633399999999999</v>
      </c>
      <c r="KA33">
        <v>13.55109</v>
      </c>
      <c r="KB33" s="1">
        <v>7.2557380000000003E-5</v>
      </c>
      <c r="KC33">
        <v>2.508473E-2</v>
      </c>
      <c r="KD33">
        <v>0.67633019999999999</v>
      </c>
      <c r="KE33">
        <v>14.53523</v>
      </c>
      <c r="KF33" s="1">
        <v>6.9814989999999994E-5</v>
      </c>
      <c r="KG33">
        <v>2.4134050000000001E-2</v>
      </c>
      <c r="KH33">
        <v>0.67633379999999998</v>
      </c>
      <c r="KI33">
        <v>15.69453</v>
      </c>
      <c r="KJ33" s="1">
        <v>6.7192810000000006E-5</v>
      </c>
      <c r="KK33">
        <v>2.3219159999999999E-2</v>
      </c>
      <c r="KL33">
        <v>0.67633889999999997</v>
      </c>
      <c r="KM33">
        <v>16.749880000000001</v>
      </c>
      <c r="KN33" s="1">
        <v>6.4685379999999994E-5</v>
      </c>
      <c r="KO33">
        <v>2.2349520000000001E-2</v>
      </c>
      <c r="KP33">
        <v>0.67632829999999999</v>
      </c>
      <c r="KQ33">
        <v>17.006910000000001</v>
      </c>
      <c r="KR33" s="1">
        <v>6.2302109999999995E-5</v>
      </c>
      <c r="KS33">
        <v>2.151732E-2</v>
      </c>
      <c r="KT33">
        <v>0.67633889999999997</v>
      </c>
      <c r="KU33">
        <v>16.2636</v>
      </c>
      <c r="KV33" s="1">
        <v>6.0005540000000003E-5</v>
      </c>
      <c r="KW33">
        <v>2.07215E-2</v>
      </c>
      <c r="KX33">
        <v>0.67634280000000002</v>
      </c>
      <c r="KY33">
        <v>15.01417</v>
      </c>
      <c r="KZ33" s="1">
        <v>5.7883390000000001E-5</v>
      </c>
      <c r="LA33">
        <v>1.998175E-2</v>
      </c>
      <c r="LB33">
        <v>0.67633100000000002</v>
      </c>
      <c r="LC33">
        <v>13.95181</v>
      </c>
      <c r="LD33" s="1">
        <v>5.5839940000000003E-5</v>
      </c>
      <c r="LE33">
        <v>1.9274119999999999E-2</v>
      </c>
      <c r="LF33">
        <v>0.67634539999999999</v>
      </c>
      <c r="LG33">
        <v>13.61483</v>
      </c>
      <c r="LH33" s="1">
        <v>5.382674E-5</v>
      </c>
      <c r="LI33">
        <v>1.8574090000000001E-2</v>
      </c>
      <c r="LJ33">
        <v>0.67634050000000001</v>
      </c>
      <c r="LK33">
        <v>14.608919999999999</v>
      </c>
      <c r="LL33" s="1">
        <v>5.1929730000000001E-5</v>
      </c>
      <c r="LM33">
        <v>1.7913760000000001E-2</v>
      </c>
      <c r="LN33">
        <v>0.67634349999999999</v>
      </c>
      <c r="LO33">
        <v>16.069310000000002</v>
      </c>
      <c r="LP33" s="1">
        <v>5.0176509999999997E-5</v>
      </c>
      <c r="LQ33">
        <v>1.7306129999999999E-2</v>
      </c>
      <c r="LR33">
        <v>0.67633639999999995</v>
      </c>
      <c r="LS33">
        <v>17.429459999999999</v>
      </c>
      <c r="LT33" s="1">
        <v>4.8357920000000001E-5</v>
      </c>
      <c r="LU33">
        <v>1.6677310000000001E-2</v>
      </c>
      <c r="LV33">
        <v>0.6763323</v>
      </c>
      <c r="LW33">
        <v>17.838069999999998</v>
      </c>
      <c r="LX33" s="1">
        <v>4.6749090000000002E-5</v>
      </c>
      <c r="LY33">
        <v>1.6116780000000001E-2</v>
      </c>
      <c r="LZ33">
        <v>0.67633089999999996</v>
      </c>
      <c r="MA33">
        <v>16.959759999999999</v>
      </c>
      <c r="MB33" s="1">
        <v>4.5070780000000001E-5</v>
      </c>
      <c r="MC33">
        <v>1.555689E-2</v>
      </c>
      <c r="MD33">
        <v>0.67634240000000001</v>
      </c>
      <c r="ME33">
        <v>15.30256</v>
      </c>
      <c r="MF33" s="1">
        <v>4.3398729999999997E-5</v>
      </c>
      <c r="MG33">
        <v>1.502976E-2</v>
      </c>
      <c r="MH33">
        <v>0.67632760000000003</v>
      </c>
      <c r="MI33">
        <v>13.823230000000001</v>
      </c>
      <c r="MJ33" s="1">
        <v>4.1763639999999997E-5</v>
      </c>
      <c r="MK33">
        <v>1.4509670000000001E-2</v>
      </c>
      <c r="ML33">
        <v>0.67634930000000004</v>
      </c>
      <c r="MM33">
        <v>13.18609</v>
      </c>
      <c r="MN33" s="1">
        <v>4.0283030000000002E-5</v>
      </c>
      <c r="MO33">
        <v>1.4034059999999999E-2</v>
      </c>
      <c r="MP33">
        <v>0.67633920000000003</v>
      </c>
      <c r="MQ33">
        <v>14.129910000000001</v>
      </c>
      <c r="MR33" s="1">
        <v>3.8803610000000003E-5</v>
      </c>
      <c r="MS33">
        <v>1.356168E-2</v>
      </c>
      <c r="MT33">
        <v>0.67634179999999999</v>
      </c>
      <c r="MU33">
        <v>15.144119999999999</v>
      </c>
      <c r="MV33" s="1">
        <v>3.7351719999999998E-5</v>
      </c>
      <c r="MW33">
        <v>1.308862E-2</v>
      </c>
      <c r="MX33">
        <v>0.67633560000000004</v>
      </c>
      <c r="MY33">
        <v>15.69632</v>
      </c>
      <c r="MZ33" s="1">
        <v>3.6051859999999997E-5</v>
      </c>
      <c r="NA33">
        <v>1.2665310000000001E-2</v>
      </c>
      <c r="NB33">
        <v>0.67634430000000001</v>
      </c>
      <c r="NC33">
        <v>15.294460000000001</v>
      </c>
      <c r="ND33" s="1">
        <v>3.4776390000000001E-5</v>
      </c>
      <c r="NE33">
        <v>1.224665E-2</v>
      </c>
      <c r="NF33">
        <v>0.67633279999999996</v>
      </c>
      <c r="NG33">
        <v>14.76802</v>
      </c>
      <c r="NH33" s="1">
        <v>3.3578999999999998E-5</v>
      </c>
      <c r="NI33">
        <v>1.18537E-2</v>
      </c>
      <c r="NJ33">
        <v>0.67633759999999998</v>
      </c>
      <c r="NK33">
        <v>14.17722</v>
      </c>
      <c r="NL33" s="1">
        <v>3.2370299999999997E-5</v>
      </c>
      <c r="NM33">
        <v>1.145411E-2</v>
      </c>
      <c r="NN33">
        <v>0.67632440000000005</v>
      </c>
      <c r="NO33">
        <v>13.740869999999999</v>
      </c>
      <c r="NP33" s="1">
        <v>3.126171E-5</v>
      </c>
      <c r="NQ33" s="1">
        <v>1.108512E-2</v>
      </c>
      <c r="NR33">
        <v>0.67620150000000001</v>
      </c>
      <c r="NS33">
        <v>13.655659999999999</v>
      </c>
      <c r="NT33" s="1">
        <v>3.0391430000000001E-5</v>
      </c>
      <c r="NU33" s="1">
        <v>1.078902E-2</v>
      </c>
      <c r="NV33">
        <v>0.675844</v>
      </c>
      <c r="NW33">
        <v>14.71109</v>
      </c>
      <c r="NX33" s="1">
        <v>3.0922410000000001E-5</v>
      </c>
      <c r="NY33" s="1">
        <v>1.0972320000000001E-2</v>
      </c>
      <c r="NZ33">
        <v>0.67533739999999998</v>
      </c>
      <c r="OA33">
        <v>16.368760000000002</v>
      </c>
      <c r="OB33" s="1">
        <v>3.2012050000000001E-5</v>
      </c>
      <c r="OC33" s="1">
        <v>1.139717E-2</v>
      </c>
      <c r="OD33">
        <v>0.67480269999999998</v>
      </c>
      <c r="OE33">
        <v>17.79701</v>
      </c>
      <c r="OF33" s="1">
        <v>3.2285859999999999E-5</v>
      </c>
      <c r="OG33" s="1">
        <v>1.1546610000000001E-2</v>
      </c>
      <c r="OH33">
        <v>0.67423029999999995</v>
      </c>
      <c r="OI33">
        <v>18.251349999999999</v>
      </c>
      <c r="OJ33" s="1">
        <v>3.1808750000000003E-5</v>
      </c>
      <c r="OK33" s="1">
        <v>1.141942E-2</v>
      </c>
    </row>
    <row r="34" spans="1:401" x14ac:dyDescent="0.35">
      <c r="A34">
        <v>37</v>
      </c>
      <c r="B34" t="s">
        <v>4</v>
      </c>
      <c r="C34" t="s">
        <v>24</v>
      </c>
      <c r="D34" t="s">
        <v>39</v>
      </c>
      <c r="E34">
        <v>811.86530000000005</v>
      </c>
      <c r="F34">
        <v>0.74250970000000005</v>
      </c>
      <c r="G34">
        <v>16.946760000000001</v>
      </c>
      <c r="H34">
        <v>271.08679999999998</v>
      </c>
      <c r="I34">
        <v>81678.05</v>
      </c>
      <c r="J34">
        <v>0.74102679999999999</v>
      </c>
      <c r="K34">
        <v>17.253489999999999</v>
      </c>
      <c r="L34">
        <v>14.206379999999999</v>
      </c>
      <c r="M34">
        <v>4863.0309999999999</v>
      </c>
      <c r="N34">
        <v>0.73955550000000003</v>
      </c>
      <c r="O34">
        <v>17.17756</v>
      </c>
      <c r="P34">
        <v>0.2359704</v>
      </c>
      <c r="Q34">
        <v>78.72945</v>
      </c>
      <c r="R34">
        <v>0.73806660000000002</v>
      </c>
      <c r="S34">
        <v>16.810020000000002</v>
      </c>
      <c r="T34" s="1">
        <v>7.9969109999999996E-2</v>
      </c>
      <c r="U34">
        <v>23.44903</v>
      </c>
      <c r="V34">
        <v>0.73658440000000003</v>
      </c>
      <c r="W34">
        <v>16.12623</v>
      </c>
      <c r="X34" s="1">
        <v>7.1035699999999993E-2</v>
      </c>
      <c r="Y34">
        <v>20.787970000000001</v>
      </c>
      <c r="Z34">
        <v>0.73492230000000003</v>
      </c>
      <c r="AA34">
        <v>15.481730000000001</v>
      </c>
      <c r="AB34" s="1">
        <v>6.3930559999999997E-2</v>
      </c>
      <c r="AC34">
        <v>18.722059999999999</v>
      </c>
      <c r="AD34">
        <v>0.73217359999999998</v>
      </c>
      <c r="AE34">
        <v>15.2408</v>
      </c>
      <c r="AF34" s="1">
        <v>6.2225229999999999E-2</v>
      </c>
      <c r="AG34">
        <v>18.142589999999998</v>
      </c>
      <c r="AH34">
        <v>0.72807599999999995</v>
      </c>
      <c r="AI34">
        <v>15.74274</v>
      </c>
      <c r="AJ34" s="1">
        <v>7.1570120000000001E-2</v>
      </c>
      <c r="AK34">
        <v>20.914999999999999</v>
      </c>
      <c r="AL34">
        <v>0.72307189999999999</v>
      </c>
      <c r="AM34">
        <v>16.31063</v>
      </c>
      <c r="AN34">
        <v>7.4882030000000002E-2</v>
      </c>
      <c r="AO34">
        <v>22.08755</v>
      </c>
      <c r="AP34">
        <v>0.71772040000000004</v>
      </c>
      <c r="AQ34">
        <v>16.801279999999998</v>
      </c>
      <c r="AR34">
        <v>7.0304160000000004E-2</v>
      </c>
      <c r="AS34">
        <v>20.878820000000001</v>
      </c>
      <c r="AT34">
        <v>0.71210039999999997</v>
      </c>
      <c r="AU34">
        <v>16.71321</v>
      </c>
      <c r="AV34" s="1">
        <v>6.3612310000000005E-2</v>
      </c>
      <c r="AW34">
        <v>19.003910000000001</v>
      </c>
      <c r="AX34">
        <v>0.70652970000000004</v>
      </c>
      <c r="AY34">
        <v>16.026050000000001</v>
      </c>
      <c r="AZ34" s="1">
        <v>5.5984390000000002E-2</v>
      </c>
      <c r="BA34">
        <v>16.816050000000001</v>
      </c>
      <c r="BB34">
        <v>0.70098179999999999</v>
      </c>
      <c r="BC34">
        <v>15.160780000000001</v>
      </c>
      <c r="BD34" s="1">
        <v>4.8994790000000003E-2</v>
      </c>
      <c r="BE34">
        <v>14.811260000000001</v>
      </c>
      <c r="BF34">
        <v>0.69535959999999997</v>
      </c>
      <c r="BG34">
        <v>14.30279</v>
      </c>
      <c r="BH34" s="1">
        <v>4.2660120000000003E-2</v>
      </c>
      <c r="BI34">
        <v>12.982329999999999</v>
      </c>
      <c r="BJ34">
        <v>0.68958989999999998</v>
      </c>
      <c r="BK34">
        <v>13.9137</v>
      </c>
      <c r="BL34" s="1">
        <v>3.6906019999999998E-2</v>
      </c>
      <c r="BM34">
        <v>11.30988</v>
      </c>
      <c r="BN34">
        <v>0.68362389999999995</v>
      </c>
      <c r="BO34">
        <v>14.47565</v>
      </c>
      <c r="BP34" s="1">
        <v>3.1929859999999997E-2</v>
      </c>
      <c r="BQ34">
        <v>9.8534249999999997</v>
      </c>
      <c r="BR34">
        <v>0.67954859999999995</v>
      </c>
      <c r="BS34">
        <v>15.265750000000001</v>
      </c>
      <c r="BT34" s="1">
        <v>2.7862600000000001E-2</v>
      </c>
      <c r="BU34">
        <v>8.6414419999999996</v>
      </c>
      <c r="BV34">
        <v>0.68189379999999999</v>
      </c>
      <c r="BW34">
        <v>15.7827</v>
      </c>
      <c r="BX34">
        <v>2.4291460000000001E-2</v>
      </c>
      <c r="BY34">
        <v>7.537128</v>
      </c>
      <c r="BZ34">
        <v>0.6843842</v>
      </c>
      <c r="CA34">
        <v>15.65273</v>
      </c>
      <c r="CB34" s="1">
        <v>2.0866470000000002E-2</v>
      </c>
      <c r="CC34">
        <v>6.4720409999999999</v>
      </c>
      <c r="CD34">
        <v>0.68698590000000004</v>
      </c>
      <c r="CE34">
        <v>15.15686</v>
      </c>
      <c r="CF34" s="1">
        <v>1.797926E-2</v>
      </c>
      <c r="CG34">
        <v>5.5758150000000004</v>
      </c>
      <c r="CH34">
        <v>0.69174369999999996</v>
      </c>
      <c r="CI34">
        <v>14.30869</v>
      </c>
      <c r="CJ34" s="1">
        <v>1.549552E-2</v>
      </c>
      <c r="CK34">
        <v>4.7959560000000003</v>
      </c>
      <c r="CL34">
        <v>0.69866620000000002</v>
      </c>
      <c r="CM34">
        <v>13.57845</v>
      </c>
      <c r="CN34" s="1">
        <v>1.335707E-2</v>
      </c>
      <c r="CO34">
        <v>4.125375</v>
      </c>
      <c r="CP34">
        <v>0.70653650000000001</v>
      </c>
      <c r="CQ34">
        <v>13.52796</v>
      </c>
      <c r="CR34" s="1">
        <v>1.143946E-2</v>
      </c>
      <c r="CS34">
        <v>3.523047</v>
      </c>
      <c r="CT34">
        <v>0.7151206</v>
      </c>
      <c r="CU34">
        <v>14.376480000000001</v>
      </c>
      <c r="CV34" s="1">
        <v>9.6812640000000002E-3</v>
      </c>
      <c r="CW34">
        <v>2.9722080000000002</v>
      </c>
      <c r="CX34">
        <v>0.71614029999999995</v>
      </c>
      <c r="CY34">
        <v>14.78008</v>
      </c>
      <c r="CZ34" s="1">
        <v>8.2959769999999995E-3</v>
      </c>
      <c r="DA34">
        <v>2.5485669999999998</v>
      </c>
      <c r="DB34">
        <v>0.70763779999999998</v>
      </c>
      <c r="DC34">
        <v>15.364649999999999</v>
      </c>
      <c r="DD34" s="1">
        <v>7.1297349999999999E-3</v>
      </c>
      <c r="DE34">
        <v>2.212291</v>
      </c>
      <c r="DF34">
        <v>0.69895419999999997</v>
      </c>
      <c r="DG34">
        <v>15.57635</v>
      </c>
      <c r="DH34" s="1">
        <v>6.0966909999999996E-3</v>
      </c>
      <c r="DI34">
        <v>1.910704</v>
      </c>
      <c r="DJ34">
        <v>0.69014810000000004</v>
      </c>
      <c r="DK34">
        <v>15.441190000000001</v>
      </c>
      <c r="DL34" s="1">
        <v>5.1644159999999998E-3</v>
      </c>
      <c r="DM34">
        <v>1.6356170000000001</v>
      </c>
      <c r="DN34">
        <v>0.68120539999999996</v>
      </c>
      <c r="DO34">
        <v>14.842000000000001</v>
      </c>
      <c r="DP34" s="1">
        <v>4.3584289999999996E-3</v>
      </c>
      <c r="DQ34">
        <v>1.3951979999999999</v>
      </c>
      <c r="DR34">
        <v>0.67186179999999995</v>
      </c>
      <c r="DS34">
        <v>14.27115</v>
      </c>
      <c r="DT34" s="1">
        <v>3.6503180000000001E-3</v>
      </c>
      <c r="DU34">
        <v>1.1826110000000001</v>
      </c>
      <c r="DV34">
        <v>0.66425219999999996</v>
      </c>
      <c r="DW34">
        <v>14.218579999999999</v>
      </c>
      <c r="DX34" s="1">
        <v>3.0494770000000001E-3</v>
      </c>
      <c r="DY34">
        <v>0.99847149999999996</v>
      </c>
      <c r="DZ34">
        <v>0.65898270000000003</v>
      </c>
      <c r="EA34">
        <v>15.35595</v>
      </c>
      <c r="EB34" s="1">
        <v>2.2971670000000001E-3</v>
      </c>
      <c r="EC34">
        <v>0.76143950000000005</v>
      </c>
      <c r="ED34">
        <v>0.65571029999999997</v>
      </c>
      <c r="EE34">
        <v>16.672049999999999</v>
      </c>
      <c r="EF34" s="1">
        <v>1.548743E-3</v>
      </c>
      <c r="EG34">
        <v>0.51648490000000002</v>
      </c>
      <c r="EH34">
        <v>0.65365740000000006</v>
      </c>
      <c r="EI34">
        <v>17.722750000000001</v>
      </c>
      <c r="EJ34" s="1">
        <v>1.043062E-3</v>
      </c>
      <c r="EK34">
        <v>0.34732869999999999</v>
      </c>
      <c r="EL34">
        <v>0.65225670000000002</v>
      </c>
      <c r="EM34">
        <v>17.872890000000002</v>
      </c>
      <c r="EN34" s="1">
        <v>7.650399E-4</v>
      </c>
      <c r="EO34">
        <v>0.2534305</v>
      </c>
      <c r="EP34">
        <v>0.65114970000000005</v>
      </c>
      <c r="EQ34">
        <v>16.82546</v>
      </c>
      <c r="ER34" s="1">
        <v>6.1551659999999997E-4</v>
      </c>
      <c r="ES34">
        <v>0.20293349999999999</v>
      </c>
      <c r="ET34">
        <v>0.6502213</v>
      </c>
      <c r="EU34">
        <v>15.2698</v>
      </c>
      <c r="EV34" s="1">
        <v>5.275411E-4</v>
      </c>
      <c r="EW34">
        <v>0.1732562</v>
      </c>
      <c r="EX34">
        <v>0.64935080000000001</v>
      </c>
      <c r="EY34">
        <v>14.067030000000001</v>
      </c>
      <c r="EZ34" s="1">
        <v>4.7114329999999998E-4</v>
      </c>
      <c r="FA34">
        <v>0.15426139999999999</v>
      </c>
      <c r="FB34">
        <v>0.6486402</v>
      </c>
      <c r="FC34">
        <v>13.65401</v>
      </c>
      <c r="FD34" s="1">
        <v>4.286305E-4</v>
      </c>
      <c r="FE34">
        <v>0.14000870000000001</v>
      </c>
      <c r="FF34">
        <v>0.64822780000000002</v>
      </c>
      <c r="FG34">
        <v>14.41666</v>
      </c>
      <c r="FH34" s="1">
        <v>3.812989E-4</v>
      </c>
      <c r="FI34">
        <v>0.1244702</v>
      </c>
      <c r="FJ34">
        <v>0.64799050000000002</v>
      </c>
      <c r="FK34">
        <v>15.19389</v>
      </c>
      <c r="FL34" s="1">
        <v>3.3268220000000001E-4</v>
      </c>
      <c r="FM34">
        <v>0.10828260000000001</v>
      </c>
      <c r="FN34">
        <v>0.64791580000000004</v>
      </c>
      <c r="FO34">
        <v>15.59422</v>
      </c>
      <c r="FP34" s="1">
        <v>2.9691519999999999E-4</v>
      </c>
      <c r="FQ34">
        <v>9.6217750000000005E-2</v>
      </c>
      <c r="FR34">
        <v>0.64786290000000002</v>
      </c>
      <c r="FS34">
        <v>15.36478</v>
      </c>
      <c r="FT34" s="1">
        <v>2.7187769999999998E-4</v>
      </c>
      <c r="FU34">
        <v>8.7728739999999999E-2</v>
      </c>
      <c r="FV34">
        <v>0.64782289999999998</v>
      </c>
      <c r="FW34">
        <v>14.67395</v>
      </c>
      <c r="FX34" s="1">
        <v>2.5401539999999999E-4</v>
      </c>
      <c r="FY34">
        <v>8.1631309999999999E-2</v>
      </c>
      <c r="FZ34">
        <v>0.64781739999999999</v>
      </c>
      <c r="GA34">
        <v>13.93806</v>
      </c>
      <c r="GB34" s="1">
        <v>2.3952509999999999E-4</v>
      </c>
      <c r="GC34">
        <v>7.6701699999999998E-2</v>
      </c>
      <c r="GD34">
        <v>0.64781390000000005</v>
      </c>
      <c r="GE34">
        <v>13.372159999999999</v>
      </c>
      <c r="GF34" s="1">
        <v>2.268572E-4</v>
      </c>
      <c r="GG34">
        <v>7.2382929999999998E-2</v>
      </c>
      <c r="GH34">
        <v>0.6477366</v>
      </c>
      <c r="GI34">
        <v>13.37365</v>
      </c>
      <c r="GJ34" s="1">
        <v>2.1604529999999999E-4</v>
      </c>
      <c r="GK34">
        <v>6.8663360000000007E-2</v>
      </c>
      <c r="GL34">
        <v>0.64753000000000005</v>
      </c>
      <c r="GM34">
        <v>14.30132</v>
      </c>
      <c r="GN34" s="1">
        <v>2.1108960000000001E-4</v>
      </c>
      <c r="GO34">
        <v>6.6787949999999999E-2</v>
      </c>
      <c r="GP34">
        <v>0.64724230000000005</v>
      </c>
      <c r="GQ34">
        <v>15.614420000000001</v>
      </c>
      <c r="GR34" s="1">
        <v>2.0875550000000001E-4</v>
      </c>
      <c r="GS34">
        <v>6.5845849999999997E-2</v>
      </c>
      <c r="GT34">
        <v>0.64689609999999997</v>
      </c>
      <c r="GU34">
        <v>16.926410000000001</v>
      </c>
      <c r="GV34" s="1">
        <v>2.0435510000000001E-4</v>
      </c>
      <c r="GW34">
        <v>6.4304829999999993E-2</v>
      </c>
      <c r="GX34">
        <v>0.64651099999999995</v>
      </c>
      <c r="GY34">
        <v>17.570530000000002</v>
      </c>
      <c r="GZ34" s="1">
        <v>1.973345E-4</v>
      </c>
      <c r="HA34">
        <v>6.1968889999999999E-2</v>
      </c>
      <c r="HB34">
        <v>0.64611770000000002</v>
      </c>
      <c r="HC34">
        <v>17.132919999999999</v>
      </c>
      <c r="HD34" s="1">
        <v>1.892524E-4</v>
      </c>
      <c r="HE34">
        <v>5.931177E-2</v>
      </c>
      <c r="HF34">
        <v>0.64573190000000003</v>
      </c>
      <c r="HG34">
        <v>15.585100000000001</v>
      </c>
      <c r="HH34" s="1">
        <v>1.8090930000000001E-4</v>
      </c>
      <c r="HI34">
        <v>5.6595470000000002E-2</v>
      </c>
      <c r="HJ34">
        <v>0.64532769999999995</v>
      </c>
      <c r="HK34">
        <v>14.033939999999999</v>
      </c>
      <c r="HL34" s="1">
        <v>1.728174E-4</v>
      </c>
      <c r="HM34">
        <v>5.397689E-2</v>
      </c>
      <c r="HN34">
        <v>0.64492389999999999</v>
      </c>
      <c r="HO34">
        <v>13.114739999999999</v>
      </c>
      <c r="HP34" s="1">
        <v>1.648109E-4</v>
      </c>
      <c r="HQ34">
        <v>5.1417129999999998E-2</v>
      </c>
      <c r="HR34">
        <v>0.64453830000000001</v>
      </c>
      <c r="HS34">
        <v>13.520770000000001</v>
      </c>
      <c r="HT34" s="1">
        <v>1.5718009999999999E-4</v>
      </c>
      <c r="HU34">
        <v>4.8979960000000003E-2</v>
      </c>
      <c r="HV34">
        <v>0.64412899999999995</v>
      </c>
      <c r="HW34">
        <v>14.6366</v>
      </c>
      <c r="HX34" s="1">
        <v>1.499479E-4</v>
      </c>
      <c r="HY34">
        <v>4.6692280000000003E-2</v>
      </c>
      <c r="HZ34">
        <v>0.64372039999999997</v>
      </c>
      <c r="IA34">
        <v>15.94096</v>
      </c>
      <c r="IB34" s="1">
        <v>1.4304570000000001E-4</v>
      </c>
      <c r="IC34">
        <v>4.4516399999999998E-2</v>
      </c>
      <c r="ID34">
        <v>0.64333390000000001</v>
      </c>
      <c r="IE34">
        <v>16.811969999999999</v>
      </c>
      <c r="IF34" s="1">
        <v>1.3662559999999999E-4</v>
      </c>
      <c r="IG34">
        <v>4.2501879999999999E-2</v>
      </c>
      <c r="IH34">
        <v>0.64294399999999996</v>
      </c>
      <c r="II34">
        <v>16.60331</v>
      </c>
      <c r="IJ34" s="1">
        <v>1.305011E-4</v>
      </c>
      <c r="IK34">
        <v>4.0595310000000003E-2</v>
      </c>
      <c r="IL34">
        <v>0.64253099999999996</v>
      </c>
      <c r="IM34">
        <v>15.31732</v>
      </c>
      <c r="IN34" s="1">
        <v>1.246381E-4</v>
      </c>
      <c r="IO34">
        <v>3.877183E-2</v>
      </c>
      <c r="IP34">
        <v>0.64214320000000003</v>
      </c>
      <c r="IQ34">
        <v>13.93519</v>
      </c>
      <c r="IR34" s="1">
        <v>1.191588E-4</v>
      </c>
      <c r="IS34">
        <v>3.7070359999999997E-2</v>
      </c>
      <c r="IT34">
        <v>0.64181250000000001</v>
      </c>
      <c r="IU34">
        <v>13.26426</v>
      </c>
      <c r="IV34" s="1">
        <v>1.136378E-4</v>
      </c>
      <c r="IW34">
        <v>3.5366790000000002E-2</v>
      </c>
      <c r="IX34">
        <v>0.64161250000000003</v>
      </c>
      <c r="IY34">
        <v>14.33038</v>
      </c>
      <c r="IZ34" s="1">
        <v>1.062084E-4</v>
      </c>
      <c r="JA34">
        <v>3.3099379999999998E-2</v>
      </c>
      <c r="JB34">
        <v>0.64150790000000002</v>
      </c>
      <c r="JC34">
        <v>15.90124</v>
      </c>
      <c r="JD34" s="1">
        <v>9.7996830000000005E-5</v>
      </c>
      <c r="JE34">
        <v>3.0532799999999999E-2</v>
      </c>
      <c r="JF34">
        <v>0.64145249999999998</v>
      </c>
      <c r="JG34">
        <v>17.2544</v>
      </c>
      <c r="JH34" s="1">
        <v>9.1486129999999993E-5</v>
      </c>
      <c r="JI34">
        <v>2.8483640000000001E-2</v>
      </c>
      <c r="JJ34">
        <v>0.6414301</v>
      </c>
      <c r="JK34">
        <v>17.266649999999998</v>
      </c>
      <c r="JL34" s="1">
        <v>8.6429890000000003E-5</v>
      </c>
      <c r="JM34">
        <v>2.689182E-2</v>
      </c>
      <c r="JN34">
        <v>0.64141970000000004</v>
      </c>
      <c r="JO34">
        <v>16.33652</v>
      </c>
      <c r="JP34" s="1">
        <v>8.2434669999999997E-5</v>
      </c>
      <c r="JQ34">
        <v>2.563667E-2</v>
      </c>
      <c r="JR34">
        <v>0.6414145</v>
      </c>
      <c r="JS34">
        <v>14.92489</v>
      </c>
      <c r="JT34" s="1">
        <v>7.8922230000000003E-5</v>
      </c>
      <c r="JU34">
        <v>2.4535370000000001E-2</v>
      </c>
      <c r="JV34">
        <v>0.64142390000000005</v>
      </c>
      <c r="JW34">
        <v>13.92726</v>
      </c>
      <c r="JX34" s="1">
        <v>7.5822789999999994E-5</v>
      </c>
      <c r="JY34">
        <v>2.356424E-2</v>
      </c>
      <c r="JZ34">
        <v>0.6414166</v>
      </c>
      <c r="KA34">
        <v>13.58053</v>
      </c>
      <c r="KB34" s="1">
        <v>7.2877099999999994E-5</v>
      </c>
      <c r="KC34">
        <v>2.2644919999999999E-2</v>
      </c>
      <c r="KD34">
        <v>0.6414031</v>
      </c>
      <c r="KE34">
        <v>14.52707</v>
      </c>
      <c r="KF34" s="1">
        <v>7.0121719999999998E-5</v>
      </c>
      <c r="KG34">
        <v>2.178623E-2</v>
      </c>
      <c r="KH34">
        <v>0.64140549999999996</v>
      </c>
      <c r="KI34">
        <v>15.683960000000001</v>
      </c>
      <c r="KJ34" s="1">
        <v>6.7479860000000001E-5</v>
      </c>
      <c r="KK34">
        <v>2.0958330000000001E-2</v>
      </c>
      <c r="KL34">
        <v>0.64141060000000005</v>
      </c>
      <c r="KM34">
        <v>16.778600000000001</v>
      </c>
      <c r="KN34" s="1">
        <v>6.496773E-5</v>
      </c>
      <c r="KO34">
        <v>2.0174810000000001E-2</v>
      </c>
      <c r="KP34">
        <v>0.64140920000000001</v>
      </c>
      <c r="KQ34">
        <v>17.097429999999999</v>
      </c>
      <c r="KR34" s="1">
        <v>6.2557000000000004E-5</v>
      </c>
      <c r="KS34">
        <v>1.9419200000000001E-2</v>
      </c>
      <c r="KT34">
        <v>0.64141550000000003</v>
      </c>
      <c r="KU34">
        <v>16.392530000000001</v>
      </c>
      <c r="KV34" s="1">
        <v>6.025841E-5</v>
      </c>
      <c r="KW34">
        <v>1.870312E-2</v>
      </c>
      <c r="KX34">
        <v>0.64141809999999999</v>
      </c>
      <c r="KY34">
        <v>15.15062</v>
      </c>
      <c r="KZ34" s="1">
        <v>5.811371E-5</v>
      </c>
      <c r="LA34">
        <v>1.803165E-2</v>
      </c>
      <c r="LB34">
        <v>0.64142880000000002</v>
      </c>
      <c r="LC34">
        <v>14.057700000000001</v>
      </c>
      <c r="LD34" s="1">
        <v>5.6071410000000001E-5</v>
      </c>
      <c r="LE34">
        <v>1.7395210000000001E-2</v>
      </c>
      <c r="LF34">
        <v>0.64141490000000001</v>
      </c>
      <c r="LG34">
        <v>13.64498</v>
      </c>
      <c r="LH34" s="1">
        <v>5.4049979999999998E-5</v>
      </c>
      <c r="LI34">
        <v>1.6763799999999999E-2</v>
      </c>
      <c r="LJ34">
        <v>0.64141280000000001</v>
      </c>
      <c r="LK34">
        <v>14.59731</v>
      </c>
      <c r="LL34" s="1">
        <v>5.2133289999999997E-5</v>
      </c>
      <c r="LM34">
        <v>1.616482E-2</v>
      </c>
      <c r="LN34">
        <v>0.64141979999999998</v>
      </c>
      <c r="LO34">
        <v>16.0471</v>
      </c>
      <c r="LP34" s="1">
        <v>5.0373E-5</v>
      </c>
      <c r="LQ34">
        <v>1.561594E-2</v>
      </c>
      <c r="LR34">
        <v>0.64141009999999998</v>
      </c>
      <c r="LS34">
        <v>17.446729999999999</v>
      </c>
      <c r="LT34" s="1">
        <v>4.8556590000000001E-5</v>
      </c>
      <c r="LU34">
        <v>1.5051729999999999E-2</v>
      </c>
      <c r="LV34">
        <v>0.6414242</v>
      </c>
      <c r="LW34">
        <v>17.926649999999999</v>
      </c>
      <c r="LX34" s="1">
        <v>4.6930220000000001E-5</v>
      </c>
      <c r="LY34">
        <v>1.4542080000000001E-2</v>
      </c>
      <c r="LZ34">
        <v>0.64140459999999999</v>
      </c>
      <c r="MA34">
        <v>17.119070000000001</v>
      </c>
      <c r="MB34" s="1">
        <v>4.5247190000000002E-5</v>
      </c>
      <c r="MC34">
        <v>1.40378E-2</v>
      </c>
      <c r="MD34">
        <v>0.64141250000000005</v>
      </c>
      <c r="ME34">
        <v>15.47073</v>
      </c>
      <c r="MF34" s="1">
        <v>4.3569319999999998E-5</v>
      </c>
      <c r="MG34">
        <v>1.356224E-2</v>
      </c>
      <c r="MH34">
        <v>0.64140870000000005</v>
      </c>
      <c r="MI34">
        <v>13.95387</v>
      </c>
      <c r="MJ34" s="1">
        <v>4.1927990000000002E-5</v>
      </c>
      <c r="MK34">
        <v>1.3092940000000001E-2</v>
      </c>
      <c r="ML34">
        <v>0.64141170000000003</v>
      </c>
      <c r="MM34">
        <v>13.225110000000001</v>
      </c>
      <c r="MN34" s="1">
        <v>4.0426100000000002E-5</v>
      </c>
      <c r="MO34">
        <v>1.2659739999999999E-2</v>
      </c>
      <c r="MP34">
        <v>0.64141009999999998</v>
      </c>
      <c r="MQ34">
        <v>14.110760000000001</v>
      </c>
      <c r="MR34" s="1">
        <v>3.8963310000000001E-5</v>
      </c>
      <c r="MS34">
        <v>1.223925E-2</v>
      </c>
      <c r="MT34">
        <v>0.64143059999999996</v>
      </c>
      <c r="MU34">
        <v>15.141080000000001</v>
      </c>
      <c r="MV34" s="1">
        <v>3.7495969999999999E-5</v>
      </c>
      <c r="MW34">
        <v>1.1809979999999999E-2</v>
      </c>
      <c r="MX34">
        <v>0.64141519999999996</v>
      </c>
      <c r="MY34">
        <v>15.714980000000001</v>
      </c>
      <c r="MZ34" s="1">
        <v>3.6187989999999999E-5</v>
      </c>
      <c r="NA34" s="1">
        <v>1.1426830000000001E-2</v>
      </c>
      <c r="NB34">
        <v>0.64141369999999998</v>
      </c>
      <c r="NC34">
        <v>15.382680000000001</v>
      </c>
      <c r="ND34" s="1">
        <v>3.490473E-5</v>
      </c>
      <c r="NE34">
        <v>1.104863E-2</v>
      </c>
      <c r="NF34">
        <v>0.64140649999999999</v>
      </c>
      <c r="NG34">
        <v>14.85364</v>
      </c>
      <c r="NH34" s="1">
        <v>3.3704159999999999E-5</v>
      </c>
      <c r="NI34" s="1">
        <v>1.0694169999999999E-2</v>
      </c>
      <c r="NJ34">
        <v>0.64141519999999996</v>
      </c>
      <c r="NK34">
        <v>14.2453</v>
      </c>
      <c r="NL34" s="1">
        <v>3.24951E-5</v>
      </c>
      <c r="NM34" s="1">
        <v>1.0334960000000001E-2</v>
      </c>
      <c r="NN34">
        <v>0.64142580000000005</v>
      </c>
      <c r="NO34">
        <v>13.79635</v>
      </c>
      <c r="NP34" s="1">
        <v>3.1377200000000002E-5</v>
      </c>
      <c r="NQ34" s="1">
        <v>1.000041E-2</v>
      </c>
      <c r="NR34">
        <v>0.64126570000000005</v>
      </c>
      <c r="NS34">
        <v>13.67684</v>
      </c>
      <c r="NT34" s="1">
        <v>3.0438479999999999E-5</v>
      </c>
      <c r="NU34">
        <v>9.7170060000000003E-3</v>
      </c>
      <c r="NV34">
        <v>0.64087879999999997</v>
      </c>
      <c r="NW34">
        <v>14.69543</v>
      </c>
      <c r="NX34" s="1">
        <v>3.0791540000000001E-5</v>
      </c>
      <c r="NY34" s="1">
        <v>9.8315369999999996E-3</v>
      </c>
      <c r="NZ34">
        <v>0.64028350000000001</v>
      </c>
      <c r="OA34">
        <v>16.342400000000001</v>
      </c>
      <c r="OB34" s="1">
        <v>3.1910160000000002E-5</v>
      </c>
      <c r="OC34" s="1">
        <v>1.0219270000000001E-2</v>
      </c>
      <c r="OD34">
        <v>0.63957960000000003</v>
      </c>
      <c r="OE34">
        <v>17.804569999999998</v>
      </c>
      <c r="OF34" s="1">
        <v>3.2284730000000001E-5</v>
      </c>
      <c r="OG34" s="1">
        <v>1.038359E-2</v>
      </c>
      <c r="OH34">
        <v>0.63882070000000002</v>
      </c>
      <c r="OI34">
        <v>18.344940000000001</v>
      </c>
      <c r="OJ34" s="1">
        <v>3.1871529999999997E-5</v>
      </c>
      <c r="OK34" s="1">
        <v>1.029033E-2</v>
      </c>
    </row>
    <row r="35" spans="1:401" x14ac:dyDescent="0.35">
      <c r="A35">
        <v>38</v>
      </c>
      <c r="B35" t="s">
        <v>4</v>
      </c>
      <c r="C35" t="s">
        <v>24</v>
      </c>
      <c r="D35" t="s">
        <v>40</v>
      </c>
      <c r="E35">
        <v>806.18989999999997</v>
      </c>
      <c r="F35">
        <v>1.038343</v>
      </c>
      <c r="G35">
        <v>16.95992</v>
      </c>
      <c r="H35">
        <v>287.86869999999999</v>
      </c>
      <c r="I35">
        <v>89435.7</v>
      </c>
      <c r="J35">
        <v>1.0375939999999999</v>
      </c>
      <c r="K35">
        <v>17.311409999999999</v>
      </c>
      <c r="L35">
        <v>21.155460000000001</v>
      </c>
      <c r="M35">
        <v>8689.2829999999994</v>
      </c>
      <c r="N35">
        <v>1.036902</v>
      </c>
      <c r="O35">
        <v>17.266120000000001</v>
      </c>
      <c r="P35">
        <v>0.36601689999999998</v>
      </c>
      <c r="Q35">
        <v>166.93690000000001</v>
      </c>
      <c r="R35">
        <v>1.0362450000000001</v>
      </c>
      <c r="S35">
        <v>16.892810000000001</v>
      </c>
      <c r="T35">
        <v>8.2019079999999994E-2</v>
      </c>
      <c r="U35">
        <v>26.283909999999999</v>
      </c>
      <c r="V35">
        <v>1.0356179999999999</v>
      </c>
      <c r="W35">
        <v>16.210599999999999</v>
      </c>
      <c r="X35" s="1">
        <v>7.1688879999999996E-2</v>
      </c>
      <c r="Y35">
        <v>22.428470000000001</v>
      </c>
      <c r="Z35">
        <v>1.0348409999999999</v>
      </c>
      <c r="AA35">
        <v>15.55733</v>
      </c>
      <c r="AB35" s="1">
        <v>6.4472570000000007E-2</v>
      </c>
      <c r="AC35">
        <v>20.198409999999999</v>
      </c>
      <c r="AD35">
        <v>1.0328919999999999</v>
      </c>
      <c r="AE35">
        <v>15.26642</v>
      </c>
      <c r="AF35" s="1">
        <v>6.1835439999999998E-2</v>
      </c>
      <c r="AG35">
        <v>19.258790000000001</v>
      </c>
      <c r="AH35">
        <v>1.030297</v>
      </c>
      <c r="AI35">
        <v>15.7712</v>
      </c>
      <c r="AJ35" s="1">
        <v>7.0806590000000003E-2</v>
      </c>
      <c r="AK35">
        <v>22.047029999999999</v>
      </c>
      <c r="AL35">
        <v>1.0278430000000001</v>
      </c>
      <c r="AM35">
        <v>16.346769999999999</v>
      </c>
      <c r="AN35" s="1">
        <v>7.4971220000000005E-2</v>
      </c>
      <c r="AO35">
        <v>23.670580000000001</v>
      </c>
      <c r="AP35">
        <v>1.025542</v>
      </c>
      <c r="AQ35">
        <v>16.873799999999999</v>
      </c>
      <c r="AR35" s="1">
        <v>7.0764279999999999E-2</v>
      </c>
      <c r="AS35">
        <v>22.595230000000001</v>
      </c>
      <c r="AT35">
        <v>1.0233680000000001</v>
      </c>
      <c r="AU35">
        <v>16.833600000000001</v>
      </c>
      <c r="AV35" s="1">
        <v>6.4218449999999996E-2</v>
      </c>
      <c r="AW35">
        <v>20.687449999999998</v>
      </c>
      <c r="AX35">
        <v>1.0204310000000001</v>
      </c>
      <c r="AY35">
        <v>16.170380000000002</v>
      </c>
      <c r="AZ35" s="1">
        <v>5.6599289999999997E-2</v>
      </c>
      <c r="BA35">
        <v>18.387540000000001</v>
      </c>
      <c r="BB35">
        <v>1.014111</v>
      </c>
      <c r="BC35">
        <v>15.30687</v>
      </c>
      <c r="BD35" s="1">
        <v>4.954886E-2</v>
      </c>
      <c r="BE35">
        <v>16.240110000000001</v>
      </c>
      <c r="BF35">
        <v>1.007741</v>
      </c>
      <c r="BG35">
        <v>14.425739999999999</v>
      </c>
      <c r="BH35" s="1">
        <v>4.316946E-2</v>
      </c>
      <c r="BI35">
        <v>14.28152</v>
      </c>
      <c r="BJ35">
        <v>1.0012300000000001</v>
      </c>
      <c r="BK35">
        <v>14.00263</v>
      </c>
      <c r="BL35" s="1">
        <v>3.736693E-2</v>
      </c>
      <c r="BM35">
        <v>12.482530000000001</v>
      </c>
      <c r="BN35">
        <v>0.99446869999999998</v>
      </c>
      <c r="BO35">
        <v>14.520149999999999</v>
      </c>
      <c r="BP35" s="1">
        <v>3.2321419999999997E-2</v>
      </c>
      <c r="BQ35">
        <v>10.900499999999999</v>
      </c>
      <c r="BR35">
        <v>0.98840150000000004</v>
      </c>
      <c r="BS35">
        <v>15.282260000000001</v>
      </c>
      <c r="BT35" s="1">
        <v>2.8180759999999999E-2</v>
      </c>
      <c r="BU35">
        <v>9.5822529999999997</v>
      </c>
      <c r="BV35">
        <v>0.98264929999999995</v>
      </c>
      <c r="BW35">
        <v>15.869249999999999</v>
      </c>
      <c r="BX35" s="1">
        <v>2.4614270000000001E-2</v>
      </c>
      <c r="BY35">
        <v>8.4553689999999992</v>
      </c>
      <c r="BZ35">
        <v>0.97667660000000001</v>
      </c>
      <c r="CA35">
        <v>15.77732</v>
      </c>
      <c r="CB35" s="1">
        <v>2.1146459999999999E-2</v>
      </c>
      <c r="CC35">
        <v>7.3368279999999997</v>
      </c>
      <c r="CD35">
        <v>0.97038360000000001</v>
      </c>
      <c r="CE35">
        <v>15.294930000000001</v>
      </c>
      <c r="CF35" s="1">
        <v>1.822994E-2</v>
      </c>
      <c r="CG35">
        <v>6.3893420000000001</v>
      </c>
      <c r="CH35">
        <v>0.96305450000000004</v>
      </c>
      <c r="CI35">
        <v>14.436059999999999</v>
      </c>
      <c r="CJ35" s="1">
        <v>1.5702790000000001E-2</v>
      </c>
      <c r="CK35">
        <v>5.5575109999999999</v>
      </c>
      <c r="CL35">
        <v>0.95322419999999997</v>
      </c>
      <c r="CM35">
        <v>13.69529</v>
      </c>
      <c r="CN35" s="1">
        <v>1.354641E-2</v>
      </c>
      <c r="CO35">
        <v>4.8534139999999999</v>
      </c>
      <c r="CP35">
        <v>0.94343109999999997</v>
      </c>
      <c r="CQ35">
        <v>13.572620000000001</v>
      </c>
      <c r="CR35" s="1">
        <v>1.161037E-2</v>
      </c>
      <c r="CS35">
        <v>4.2119879999999998</v>
      </c>
      <c r="CT35">
        <v>0.93354760000000003</v>
      </c>
      <c r="CU35">
        <v>14.3766</v>
      </c>
      <c r="CV35" s="1">
        <v>9.838154E-3</v>
      </c>
      <c r="CW35">
        <v>3.6160920000000001</v>
      </c>
      <c r="CX35">
        <v>0.92413780000000001</v>
      </c>
      <c r="CY35">
        <v>14.79655</v>
      </c>
      <c r="CZ35" s="1">
        <v>8.4073719999999998E-3</v>
      </c>
      <c r="DA35">
        <v>3.1210680000000002</v>
      </c>
      <c r="DB35">
        <v>0.91422539999999997</v>
      </c>
      <c r="DC35">
        <v>15.42225</v>
      </c>
      <c r="DD35" s="1">
        <v>7.2309920000000003E-3</v>
      </c>
      <c r="DE35">
        <v>2.717587</v>
      </c>
      <c r="DF35">
        <v>0.90422639999999999</v>
      </c>
      <c r="DG35">
        <v>15.6539</v>
      </c>
      <c r="DH35" s="1">
        <v>6.1872419999999999E-3</v>
      </c>
      <c r="DI35">
        <v>2.3545780000000001</v>
      </c>
      <c r="DJ35">
        <v>0.89421050000000002</v>
      </c>
      <c r="DK35">
        <v>15.54771</v>
      </c>
      <c r="DL35" s="1">
        <v>5.2487209999999996E-3</v>
      </c>
      <c r="DM35">
        <v>2.0245150000000001</v>
      </c>
      <c r="DN35">
        <v>0.88296560000000002</v>
      </c>
      <c r="DO35">
        <v>14.98122</v>
      </c>
      <c r="DP35" s="1">
        <v>4.4305619999999999E-3</v>
      </c>
      <c r="DQ35">
        <v>1.731449</v>
      </c>
      <c r="DR35">
        <v>0.87060389999999999</v>
      </c>
      <c r="DS35">
        <v>14.402850000000001</v>
      </c>
      <c r="DT35" s="1">
        <v>3.7137759999999998E-3</v>
      </c>
      <c r="DU35">
        <v>1.472583</v>
      </c>
      <c r="DV35">
        <v>0.86041500000000004</v>
      </c>
      <c r="DW35">
        <v>14.273199999999999</v>
      </c>
      <c r="DX35" s="1">
        <v>3.1114570000000002E-3</v>
      </c>
      <c r="DY35">
        <v>1.249725</v>
      </c>
      <c r="DZ35">
        <v>0.85329869999999997</v>
      </c>
      <c r="EA35">
        <v>15.36022</v>
      </c>
      <c r="EB35" s="1">
        <v>2.3805570000000002E-3</v>
      </c>
      <c r="EC35">
        <v>0.9764427</v>
      </c>
      <c r="ED35">
        <v>0.84893090000000004</v>
      </c>
      <c r="EE35">
        <v>16.668769999999999</v>
      </c>
      <c r="EF35" s="1">
        <v>1.620203E-3</v>
      </c>
      <c r="EG35">
        <v>0.67434640000000001</v>
      </c>
      <c r="EH35">
        <v>0.8462189</v>
      </c>
      <c r="EI35">
        <v>17.781379999999999</v>
      </c>
      <c r="EJ35" s="1">
        <v>1.0874389999999999E-3</v>
      </c>
      <c r="EK35">
        <v>0.45260299999999998</v>
      </c>
      <c r="EL35">
        <v>0.84438230000000003</v>
      </c>
      <c r="EM35">
        <v>18.052499999999998</v>
      </c>
      <c r="EN35" s="1">
        <v>7.889409E-4</v>
      </c>
      <c r="EO35">
        <v>0.32514330000000002</v>
      </c>
      <c r="EP35">
        <v>0.84295759999999997</v>
      </c>
      <c r="EQ35">
        <v>17.092600000000001</v>
      </c>
      <c r="ER35" s="1">
        <v>6.2885580000000005E-4</v>
      </c>
      <c r="ES35">
        <v>0.25657000000000002</v>
      </c>
      <c r="ET35">
        <v>0.84170129999999999</v>
      </c>
      <c r="EU35">
        <v>15.53769</v>
      </c>
      <c r="EV35" s="1">
        <v>5.3566279999999996E-4</v>
      </c>
      <c r="EW35">
        <v>0.21692839999999999</v>
      </c>
      <c r="EX35">
        <v>0.84057870000000001</v>
      </c>
      <c r="EY35">
        <v>14.283620000000001</v>
      </c>
      <c r="EZ35" s="1">
        <v>4.7666199999999998E-4</v>
      </c>
      <c r="FA35">
        <v>0.1920086</v>
      </c>
      <c r="FB35">
        <v>0.83963160000000003</v>
      </c>
      <c r="FC35">
        <v>13.74</v>
      </c>
      <c r="FD35" s="1">
        <v>4.3319840000000001E-4</v>
      </c>
      <c r="FE35">
        <v>0.17391789999999999</v>
      </c>
      <c r="FF35">
        <v>0.83908170000000004</v>
      </c>
      <c r="FG35">
        <v>14.41657</v>
      </c>
      <c r="FH35" s="1">
        <v>3.8691700000000002E-4</v>
      </c>
      <c r="FI35">
        <v>0.15550729999999999</v>
      </c>
      <c r="FJ35">
        <v>0.83878699999999995</v>
      </c>
      <c r="FK35">
        <v>15.21438</v>
      </c>
      <c r="FL35" s="1">
        <v>3.3761080000000002E-4</v>
      </c>
      <c r="FM35">
        <v>0.1354467</v>
      </c>
      <c r="FN35">
        <v>0.83864059999999996</v>
      </c>
      <c r="FO35">
        <v>15.63435</v>
      </c>
      <c r="FP35" s="1">
        <v>3.004231E-4</v>
      </c>
      <c r="FQ35">
        <v>0.11985</v>
      </c>
      <c r="FR35">
        <v>0.83857110000000001</v>
      </c>
      <c r="FS35">
        <v>15.51914</v>
      </c>
      <c r="FT35" s="1">
        <v>2.7439480000000002E-4</v>
      </c>
      <c r="FU35">
        <v>0.1088438</v>
      </c>
      <c r="FV35">
        <v>0.83854329999999999</v>
      </c>
      <c r="FW35">
        <v>14.822559999999999</v>
      </c>
      <c r="FX35" s="1">
        <v>2.558735E-4</v>
      </c>
      <c r="FY35">
        <v>0.100962</v>
      </c>
      <c r="FZ35">
        <v>0.83851189999999998</v>
      </c>
      <c r="GA35">
        <v>14.08319</v>
      </c>
      <c r="GB35" s="1">
        <v>2.4112720000000001E-4</v>
      </c>
      <c r="GC35">
        <v>9.4758019999999998E-2</v>
      </c>
      <c r="GD35">
        <v>0.83851019999999998</v>
      </c>
      <c r="GE35">
        <v>13.473100000000001</v>
      </c>
      <c r="GF35" s="1">
        <v>2.2824689999999999E-4</v>
      </c>
      <c r="GG35">
        <v>8.9347209999999996E-2</v>
      </c>
      <c r="GH35">
        <v>0.83842289999999997</v>
      </c>
      <c r="GI35">
        <v>13.407299999999999</v>
      </c>
      <c r="GJ35" s="1">
        <v>2.1714710000000001E-4</v>
      </c>
      <c r="GK35">
        <v>8.4648009999999996E-2</v>
      </c>
      <c r="GL35">
        <v>0.83816060000000003</v>
      </c>
      <c r="GM35">
        <v>14.278130000000001</v>
      </c>
      <c r="GN35" s="1">
        <v>2.114931E-4</v>
      </c>
      <c r="GO35">
        <v>8.1941630000000001E-2</v>
      </c>
      <c r="GP35">
        <v>0.83778730000000001</v>
      </c>
      <c r="GQ35">
        <v>15.57633</v>
      </c>
      <c r="GR35" s="1">
        <v>2.0913449999999999E-4</v>
      </c>
      <c r="GS35">
        <v>8.0732579999999998E-2</v>
      </c>
      <c r="GT35">
        <v>0.83736339999999998</v>
      </c>
      <c r="GU35">
        <v>16.929729999999999</v>
      </c>
      <c r="GV35" s="1">
        <v>2.050148E-4</v>
      </c>
      <c r="GW35">
        <v>7.9000979999999998E-2</v>
      </c>
      <c r="GX35">
        <v>0.83684380000000003</v>
      </c>
      <c r="GY35">
        <v>17.66808</v>
      </c>
      <c r="GZ35" s="1">
        <v>1.9820109999999999E-4</v>
      </c>
      <c r="HA35">
        <v>7.6281039999999994E-2</v>
      </c>
      <c r="HB35">
        <v>0.83633049999999998</v>
      </c>
      <c r="HC35">
        <v>17.33887</v>
      </c>
      <c r="HD35" s="1">
        <v>1.9017510000000001E-4</v>
      </c>
      <c r="HE35">
        <v>7.3078569999999995E-2</v>
      </c>
      <c r="HF35">
        <v>0.83580330000000003</v>
      </c>
      <c r="HG35">
        <v>15.84329</v>
      </c>
      <c r="HH35" s="1">
        <v>1.8185790000000001E-4</v>
      </c>
      <c r="HI35">
        <v>6.9777770000000003E-2</v>
      </c>
      <c r="HJ35">
        <v>0.83528769999999997</v>
      </c>
      <c r="HK35">
        <v>14.28782</v>
      </c>
      <c r="HL35" s="1">
        <v>1.7372070000000001E-4</v>
      </c>
      <c r="HM35">
        <v>6.6553130000000002E-2</v>
      </c>
      <c r="HN35">
        <v>0.83476159999999999</v>
      </c>
      <c r="HO35">
        <v>13.24666</v>
      </c>
      <c r="HP35" s="1">
        <v>1.6570239999999999E-4</v>
      </c>
      <c r="HQ35">
        <v>6.3418249999999995E-2</v>
      </c>
      <c r="HR35">
        <v>0.8342408</v>
      </c>
      <c r="HS35">
        <v>13.524929999999999</v>
      </c>
      <c r="HT35" s="1">
        <v>1.580028E-4</v>
      </c>
      <c r="HU35">
        <v>6.040591E-2</v>
      </c>
      <c r="HV35">
        <v>0.83371790000000001</v>
      </c>
      <c r="HW35">
        <v>14.58146</v>
      </c>
      <c r="HX35" s="1">
        <v>1.507414E-4</v>
      </c>
      <c r="HY35">
        <v>5.7591129999999997E-2</v>
      </c>
      <c r="HZ35">
        <v>0.83318720000000002</v>
      </c>
      <c r="IA35">
        <v>15.91188</v>
      </c>
      <c r="IB35" s="1">
        <v>1.4378939999999999E-4</v>
      </c>
      <c r="IC35">
        <v>5.4904290000000001E-2</v>
      </c>
      <c r="ID35">
        <v>0.83269130000000002</v>
      </c>
      <c r="IE35">
        <v>16.848269999999999</v>
      </c>
      <c r="IF35" s="1">
        <v>1.373077E-4</v>
      </c>
      <c r="IG35">
        <v>5.2408990000000003E-2</v>
      </c>
      <c r="IH35">
        <v>0.83214980000000005</v>
      </c>
      <c r="II35">
        <v>16.76398</v>
      </c>
      <c r="IJ35" s="1">
        <v>1.3115840000000001E-4</v>
      </c>
      <c r="IK35">
        <v>5.0065949999999998E-2</v>
      </c>
      <c r="IL35">
        <v>0.83164669999999996</v>
      </c>
      <c r="IM35">
        <v>15.542450000000001</v>
      </c>
      <c r="IN35" s="1">
        <v>1.252697E-4</v>
      </c>
      <c r="IO35">
        <v>4.7822589999999998E-2</v>
      </c>
      <c r="IP35">
        <v>0.83114889999999997</v>
      </c>
      <c r="IQ35">
        <v>14.16391</v>
      </c>
      <c r="IR35" s="1">
        <v>1.197558E-4</v>
      </c>
      <c r="IS35">
        <v>4.5720999999999998E-2</v>
      </c>
      <c r="IT35">
        <v>0.8306808</v>
      </c>
      <c r="IU35">
        <v>13.367699999999999</v>
      </c>
      <c r="IV35" s="1">
        <v>1.142715E-4</v>
      </c>
      <c r="IW35">
        <v>4.3652789999999997E-2</v>
      </c>
      <c r="IX35">
        <v>0.83041730000000002</v>
      </c>
      <c r="IY35">
        <v>14.29917</v>
      </c>
      <c r="IZ35" s="1">
        <v>1.0711480000000001E-4</v>
      </c>
      <c r="JA35">
        <v>4.1031449999999997E-2</v>
      </c>
      <c r="JB35">
        <v>0.83028089999999999</v>
      </c>
      <c r="JC35">
        <v>15.83483</v>
      </c>
      <c r="JD35" s="1">
        <v>9.8837630000000006E-5</v>
      </c>
      <c r="JE35">
        <v>3.7879219999999998E-2</v>
      </c>
      <c r="JF35">
        <v>0.83020819999999995</v>
      </c>
      <c r="JG35">
        <v>17.25338</v>
      </c>
      <c r="JH35" s="1">
        <v>9.2138760000000003E-5</v>
      </c>
      <c r="JI35">
        <v>3.5263660000000002E-2</v>
      </c>
      <c r="JJ35">
        <v>0.83018720000000001</v>
      </c>
      <c r="JK35">
        <v>17.417190000000002</v>
      </c>
      <c r="JL35" s="1">
        <v>8.693528E-5</v>
      </c>
      <c r="JM35">
        <v>3.3227800000000002E-2</v>
      </c>
      <c r="JN35">
        <v>0.83016820000000002</v>
      </c>
      <c r="JO35">
        <v>16.579609999999999</v>
      </c>
      <c r="JP35" s="1">
        <v>8.2857399999999997E-5</v>
      </c>
      <c r="JQ35">
        <v>3.163701E-2</v>
      </c>
      <c r="JR35">
        <v>0.83017200000000002</v>
      </c>
      <c r="JS35">
        <v>15.164110000000001</v>
      </c>
      <c r="JT35" s="1">
        <v>7.9291199999999997E-5</v>
      </c>
      <c r="JU35">
        <v>3.025684E-2</v>
      </c>
      <c r="JV35">
        <v>0.83017980000000002</v>
      </c>
      <c r="JW35">
        <v>14.09878</v>
      </c>
      <c r="JX35" s="1">
        <v>7.6160040000000005E-5</v>
      </c>
      <c r="JY35">
        <v>2.904692E-2</v>
      </c>
      <c r="JZ35">
        <v>0.83017470000000004</v>
      </c>
      <c r="KA35">
        <v>13.654109999999999</v>
      </c>
      <c r="KB35" s="1">
        <v>7.3194740000000002E-5</v>
      </c>
      <c r="KC35">
        <v>2.7910669999999999E-2</v>
      </c>
      <c r="KD35">
        <v>0.83015329999999998</v>
      </c>
      <c r="KE35">
        <v>14.51024</v>
      </c>
      <c r="KF35" s="1">
        <v>7.0423030000000002E-5</v>
      </c>
      <c r="KG35">
        <v>2.684831E-2</v>
      </c>
      <c r="KH35">
        <v>0.83015589999999995</v>
      </c>
      <c r="KI35">
        <v>15.65889</v>
      </c>
      <c r="KJ35" s="1">
        <v>6.7764199999999997E-5</v>
      </c>
      <c r="KK35">
        <v>2.5825899999999999E-2</v>
      </c>
      <c r="KL35">
        <v>0.83015130000000004</v>
      </c>
      <c r="KM35">
        <v>16.794560000000001</v>
      </c>
      <c r="KN35" s="1">
        <v>6.5243509999999994E-5</v>
      </c>
      <c r="KO35">
        <v>2.4860449999999999E-2</v>
      </c>
      <c r="KP35">
        <v>0.83016060000000003</v>
      </c>
      <c r="KQ35">
        <v>17.22092</v>
      </c>
      <c r="KR35" s="1">
        <v>6.2811380000000005E-5</v>
      </c>
      <c r="KS35">
        <v>2.3924770000000001E-2</v>
      </c>
      <c r="KT35">
        <v>0.83016590000000001</v>
      </c>
      <c r="KU35">
        <v>16.594539999999999</v>
      </c>
      <c r="KV35" s="1">
        <v>6.0509959999999999E-5</v>
      </c>
      <c r="KW35">
        <v>2.304554E-2</v>
      </c>
      <c r="KX35">
        <v>0.83016809999999996</v>
      </c>
      <c r="KY35">
        <v>15.37692</v>
      </c>
      <c r="KZ35" s="1">
        <v>5.8343300000000001E-5</v>
      </c>
      <c r="LA35">
        <v>2.2211129999999999E-2</v>
      </c>
      <c r="LB35">
        <v>0.83016190000000001</v>
      </c>
      <c r="LC35">
        <v>14.24868</v>
      </c>
      <c r="LD35" s="1">
        <v>5.629846E-5</v>
      </c>
      <c r="LE35">
        <v>2.142906E-2</v>
      </c>
      <c r="LF35">
        <v>0.83015589999999995</v>
      </c>
      <c r="LG35">
        <v>13.72414</v>
      </c>
      <c r="LH35" s="1">
        <v>5.427018E-5</v>
      </c>
      <c r="LI35">
        <v>2.0652630000000002E-2</v>
      </c>
      <c r="LJ35">
        <v>0.83015600000000001</v>
      </c>
      <c r="LK35">
        <v>14.577220000000001</v>
      </c>
      <c r="LL35" s="1">
        <v>5.2336909999999998E-5</v>
      </c>
      <c r="LM35">
        <v>1.9910569999999999E-2</v>
      </c>
      <c r="LN35">
        <v>0.83017220000000003</v>
      </c>
      <c r="LO35">
        <v>15.999650000000001</v>
      </c>
      <c r="LP35" s="1">
        <v>5.0566009999999997E-5</v>
      </c>
      <c r="LQ35">
        <v>1.9231020000000001E-2</v>
      </c>
      <c r="LR35">
        <v>0.83015349999999999</v>
      </c>
      <c r="LS35">
        <v>17.442299999999999</v>
      </c>
      <c r="LT35" s="1">
        <v>4.8755519999999999E-5</v>
      </c>
      <c r="LU35">
        <v>1.8544419999999999E-2</v>
      </c>
      <c r="LV35">
        <v>0.83015950000000005</v>
      </c>
      <c r="LW35">
        <v>18.04316</v>
      </c>
      <c r="LX35" s="1">
        <v>4.7107539999999999E-5</v>
      </c>
      <c r="LY35">
        <v>1.7907030000000001E-2</v>
      </c>
      <c r="LZ35">
        <v>0.83015669999999997</v>
      </c>
      <c r="MA35">
        <v>17.361650000000001</v>
      </c>
      <c r="MB35" s="1">
        <v>4.5422839999999998E-5</v>
      </c>
      <c r="MC35">
        <v>1.7289200000000001E-2</v>
      </c>
      <c r="MD35">
        <v>0.83015289999999997</v>
      </c>
      <c r="ME35">
        <v>15.75001</v>
      </c>
      <c r="MF35" s="1">
        <v>4.3736809999999998E-5</v>
      </c>
      <c r="MG35">
        <v>1.6702189999999999E-2</v>
      </c>
      <c r="MH35">
        <v>0.8301598</v>
      </c>
      <c r="MI35">
        <v>14.192170000000001</v>
      </c>
      <c r="MJ35" s="1">
        <v>4.2090689999999999E-5</v>
      </c>
      <c r="MK35">
        <v>1.612531E-2</v>
      </c>
      <c r="ML35">
        <v>0.83015399999999995</v>
      </c>
      <c r="MM35">
        <v>13.32577</v>
      </c>
      <c r="MN35" s="1">
        <v>4.0569099999999998E-5</v>
      </c>
      <c r="MO35">
        <v>1.558475E-2</v>
      </c>
      <c r="MP35">
        <v>0.83016179999999995</v>
      </c>
      <c r="MQ35">
        <v>14.08183</v>
      </c>
      <c r="MR35" s="1">
        <v>3.9118249999999998E-5</v>
      </c>
      <c r="MS35">
        <v>1.5074590000000001E-2</v>
      </c>
      <c r="MT35">
        <v>0.83016619999999997</v>
      </c>
      <c r="MU35">
        <v>15.1165</v>
      </c>
      <c r="MV35" s="1">
        <v>3.7639619999999999E-5</v>
      </c>
      <c r="MW35">
        <v>1.4544629999999999E-2</v>
      </c>
      <c r="MX35">
        <v>0.83016049999999997</v>
      </c>
      <c r="MY35">
        <v>15.713010000000001</v>
      </c>
      <c r="MZ35" s="1">
        <v>3.6320389999999998E-5</v>
      </c>
      <c r="NA35">
        <v>1.406806E-2</v>
      </c>
      <c r="NB35">
        <v>0.83016599999999996</v>
      </c>
      <c r="NC35">
        <v>15.519869999999999</v>
      </c>
      <c r="ND35" s="1">
        <v>3.5032469999999998E-5</v>
      </c>
      <c r="NE35">
        <v>1.360316E-2</v>
      </c>
      <c r="NF35">
        <v>0.83014750000000004</v>
      </c>
      <c r="NG35">
        <v>14.997730000000001</v>
      </c>
      <c r="NH35" s="1">
        <v>3.3825989999999997E-5</v>
      </c>
      <c r="NI35">
        <v>1.3165349999999999E-2</v>
      </c>
      <c r="NJ35">
        <v>0.83016650000000003</v>
      </c>
      <c r="NK35">
        <v>14.364470000000001</v>
      </c>
      <c r="NL35" s="1">
        <v>3.2618089999999998E-5</v>
      </c>
      <c r="NM35">
        <v>1.272652E-2</v>
      </c>
      <c r="NN35">
        <v>0.83015309999999998</v>
      </c>
      <c r="NO35">
        <v>13.89204</v>
      </c>
      <c r="NP35" s="1">
        <v>3.1489819999999999E-5</v>
      </c>
      <c r="NQ35">
        <v>1.2311010000000001E-2</v>
      </c>
      <c r="NR35">
        <v>0.83000499999999999</v>
      </c>
      <c r="NS35">
        <v>13.726050000000001</v>
      </c>
      <c r="NT35" s="1">
        <v>3.050384E-5</v>
      </c>
      <c r="NU35">
        <v>1.194243E-2</v>
      </c>
      <c r="NV35">
        <v>0.82950400000000002</v>
      </c>
      <c r="NW35">
        <v>14.669460000000001</v>
      </c>
      <c r="NX35" s="1">
        <v>3.0685829999999999E-5</v>
      </c>
      <c r="NY35">
        <v>1.1984180000000001E-2</v>
      </c>
      <c r="NZ35">
        <v>0.82872539999999995</v>
      </c>
      <c r="OA35">
        <v>16.285430000000002</v>
      </c>
      <c r="OB35" s="1">
        <v>3.1798789999999997E-5</v>
      </c>
      <c r="OC35" s="1">
        <v>1.244143E-2</v>
      </c>
      <c r="OD35">
        <v>0.82777970000000001</v>
      </c>
      <c r="OE35">
        <v>17.792590000000001</v>
      </c>
      <c r="OF35" s="1">
        <v>3.2265889999999998E-5</v>
      </c>
      <c r="OG35" s="1">
        <v>1.269644E-2</v>
      </c>
      <c r="OH35">
        <v>0.82680359999999997</v>
      </c>
      <c r="OI35">
        <v>18.463950000000001</v>
      </c>
      <c r="OJ35" s="1">
        <v>3.1924239999999998E-5</v>
      </c>
      <c r="OK35" s="1">
        <v>1.2630229999999999E-2</v>
      </c>
    </row>
    <row r="36" spans="1:401" x14ac:dyDescent="0.35">
      <c r="A36">
        <v>39</v>
      </c>
      <c r="B36" t="s">
        <v>4</v>
      </c>
      <c r="C36" t="s">
        <v>24</v>
      </c>
      <c r="D36" t="s">
        <v>41</v>
      </c>
      <c r="E36">
        <v>817.98260000000005</v>
      </c>
      <c r="F36">
        <v>0.66477850000000005</v>
      </c>
      <c r="G36">
        <v>16.953019999999999</v>
      </c>
      <c r="H36">
        <v>289.8879</v>
      </c>
      <c r="I36">
        <v>114469.7</v>
      </c>
      <c r="J36">
        <v>0.66246939999999999</v>
      </c>
      <c r="K36">
        <v>17.354430000000001</v>
      </c>
      <c r="L36">
        <v>35.301250000000003</v>
      </c>
      <c r="M36">
        <v>19462.03</v>
      </c>
      <c r="N36">
        <v>0.66015820000000003</v>
      </c>
      <c r="O36">
        <v>17.353760000000001</v>
      </c>
      <c r="P36">
        <v>0.75905319999999998</v>
      </c>
      <c r="Q36">
        <v>499.97019999999998</v>
      </c>
      <c r="R36">
        <v>0.65780510000000003</v>
      </c>
      <c r="S36">
        <v>16.988140000000001</v>
      </c>
      <c r="T36">
        <v>8.8444809999999999E-2</v>
      </c>
      <c r="U36">
        <v>39.80565</v>
      </c>
      <c r="V36">
        <v>0.65546459999999995</v>
      </c>
      <c r="W36">
        <v>16.30621</v>
      </c>
      <c r="X36" s="1">
        <v>7.2638709999999995E-2</v>
      </c>
      <c r="Y36">
        <v>30.33033</v>
      </c>
      <c r="Z36">
        <v>0.65295919999999996</v>
      </c>
      <c r="AA36">
        <v>15.647930000000001</v>
      </c>
      <c r="AB36" s="1">
        <v>6.5235790000000002E-2</v>
      </c>
      <c r="AC36">
        <v>27.283300000000001</v>
      </c>
      <c r="AD36">
        <v>0.64926459999999997</v>
      </c>
      <c r="AE36">
        <v>15.29726</v>
      </c>
      <c r="AF36" s="1">
        <v>6.1489950000000002E-2</v>
      </c>
      <c r="AG36">
        <v>25.62397</v>
      </c>
      <c r="AH36">
        <v>0.64419660000000001</v>
      </c>
      <c r="AI36">
        <v>15.77999</v>
      </c>
      <c r="AJ36" s="1">
        <v>6.9635349999999999E-2</v>
      </c>
      <c r="AK36">
        <v>28.933199999999999</v>
      </c>
      <c r="AL36">
        <v>0.6383356</v>
      </c>
      <c r="AM36">
        <v>16.369820000000001</v>
      </c>
      <c r="AN36" s="1">
        <v>7.4871989999999999E-2</v>
      </c>
      <c r="AO36">
        <v>31.638100000000001</v>
      </c>
      <c r="AP36">
        <v>0.63194609999999996</v>
      </c>
      <c r="AQ36">
        <v>16.931159999999998</v>
      </c>
      <c r="AR36" s="1">
        <v>7.1348449999999994E-2</v>
      </c>
      <c r="AS36">
        <v>30.636579999999999</v>
      </c>
      <c r="AT36">
        <v>0.6252238</v>
      </c>
      <c r="AU36">
        <v>16.955660000000002</v>
      </c>
      <c r="AV36">
        <v>6.5023429999999993E-2</v>
      </c>
      <c r="AW36">
        <v>28.266680000000001</v>
      </c>
      <c r="AX36">
        <v>0.6182725</v>
      </c>
      <c r="AY36">
        <v>16.330929999999999</v>
      </c>
      <c r="AZ36" s="1">
        <v>5.7459099999999999E-2</v>
      </c>
      <c r="BA36">
        <v>25.281600000000001</v>
      </c>
      <c r="BB36">
        <v>0.61123099999999997</v>
      </c>
      <c r="BC36">
        <v>15.47254</v>
      </c>
      <c r="BD36" s="1">
        <v>5.0328930000000001E-2</v>
      </c>
      <c r="BE36">
        <v>22.382390000000001</v>
      </c>
      <c r="BF36">
        <v>0.604047</v>
      </c>
      <c r="BG36">
        <v>14.57128</v>
      </c>
      <c r="BH36" s="1">
        <v>4.3890409999999998E-2</v>
      </c>
      <c r="BI36">
        <v>19.739229999999999</v>
      </c>
      <c r="BJ36">
        <v>0.59675959999999995</v>
      </c>
      <c r="BK36">
        <v>14.10164</v>
      </c>
      <c r="BL36" s="1">
        <v>3.8027209999999999E-2</v>
      </c>
      <c r="BM36">
        <v>17.30414</v>
      </c>
      <c r="BN36">
        <v>0.58928029999999998</v>
      </c>
      <c r="BO36">
        <v>14.56254</v>
      </c>
      <c r="BP36" s="1">
        <v>3.2888140000000003E-2</v>
      </c>
      <c r="BQ36">
        <v>15.1395</v>
      </c>
      <c r="BR36">
        <v>0.5822039</v>
      </c>
      <c r="BS36">
        <v>15.28773</v>
      </c>
      <c r="BT36" s="1">
        <v>2.8629870000000002E-2</v>
      </c>
      <c r="BU36">
        <v>13.31479</v>
      </c>
      <c r="BV36">
        <v>0.57520870000000002</v>
      </c>
      <c r="BW36">
        <v>15.943390000000001</v>
      </c>
      <c r="BX36" s="1">
        <v>2.506224E-2</v>
      </c>
      <c r="BY36">
        <v>11.79379</v>
      </c>
      <c r="BZ36">
        <v>0.56799520000000003</v>
      </c>
      <c r="CA36">
        <v>15.91047</v>
      </c>
      <c r="CB36" s="1">
        <v>2.1554009999999998E-2</v>
      </c>
      <c r="CC36">
        <v>10.272069999999999</v>
      </c>
      <c r="CD36">
        <v>0.56057440000000003</v>
      </c>
      <c r="CE36">
        <v>15.449859999999999</v>
      </c>
      <c r="CF36" s="1">
        <v>1.8592239999999999E-2</v>
      </c>
      <c r="CG36">
        <v>8.9680350000000004</v>
      </c>
      <c r="CH36">
        <v>0.55325869999999999</v>
      </c>
      <c r="CI36">
        <v>14.585050000000001</v>
      </c>
      <c r="CJ36" s="1">
        <v>1.6004750000000002E-2</v>
      </c>
      <c r="CK36">
        <v>7.8118920000000003</v>
      </c>
      <c r="CL36">
        <v>0.54541640000000002</v>
      </c>
      <c r="CM36">
        <v>13.83423</v>
      </c>
      <c r="CN36" s="1">
        <v>1.3821150000000001E-2</v>
      </c>
      <c r="CO36">
        <v>6.8353640000000002</v>
      </c>
      <c r="CP36">
        <v>0.53753119999999999</v>
      </c>
      <c r="CQ36">
        <v>13.63213</v>
      </c>
      <c r="CR36" s="1">
        <v>1.186192E-2</v>
      </c>
      <c r="CS36">
        <v>5.9473269999999996</v>
      </c>
      <c r="CT36">
        <v>0.52964199999999995</v>
      </c>
      <c r="CU36">
        <v>14.37072</v>
      </c>
      <c r="CV36" s="1">
        <v>1.0075890000000001E-2</v>
      </c>
      <c r="CW36">
        <v>5.1252250000000004</v>
      </c>
      <c r="CX36">
        <v>0.52201319999999996</v>
      </c>
      <c r="CY36">
        <v>14.8126</v>
      </c>
      <c r="CZ36" s="1">
        <v>8.5887829999999991E-3</v>
      </c>
      <c r="DA36">
        <v>4.4193550000000004</v>
      </c>
      <c r="DB36">
        <v>0.51417650000000004</v>
      </c>
      <c r="DC36">
        <v>15.473000000000001</v>
      </c>
      <c r="DD36" s="1">
        <v>7.393452E-3</v>
      </c>
      <c r="DE36">
        <v>3.8546429999999998</v>
      </c>
      <c r="DF36">
        <v>0.50624789999999997</v>
      </c>
      <c r="DG36">
        <v>15.74475</v>
      </c>
      <c r="DH36" s="1">
        <v>6.3333759999999999E-3</v>
      </c>
      <c r="DI36">
        <v>3.3483010000000002</v>
      </c>
      <c r="DJ36">
        <v>0.4982414</v>
      </c>
      <c r="DK36">
        <v>15.66005</v>
      </c>
      <c r="DL36" s="1">
        <v>5.3856329999999999E-3</v>
      </c>
      <c r="DM36">
        <v>2.8898609999999998</v>
      </c>
      <c r="DN36">
        <v>0.49018719999999999</v>
      </c>
      <c r="DO36">
        <v>15.13758</v>
      </c>
      <c r="DP36" s="1">
        <v>4.5489709999999997E-3</v>
      </c>
      <c r="DQ36">
        <v>2.4760840000000002</v>
      </c>
      <c r="DR36">
        <v>0.4820585</v>
      </c>
      <c r="DS36">
        <v>14.559430000000001</v>
      </c>
      <c r="DT36" s="1">
        <v>3.8198659999999999E-3</v>
      </c>
      <c r="DU36">
        <v>2.11138</v>
      </c>
      <c r="DV36">
        <v>0.47515829999999998</v>
      </c>
      <c r="DW36">
        <v>14.35253</v>
      </c>
      <c r="DX36" s="1">
        <v>3.210236E-3</v>
      </c>
      <c r="DY36">
        <v>1.7971900000000001</v>
      </c>
      <c r="DZ36">
        <v>0.4701554</v>
      </c>
      <c r="EA36">
        <v>15.35956</v>
      </c>
      <c r="EB36" s="1">
        <v>2.5172269999999999E-3</v>
      </c>
      <c r="EC36">
        <v>1.4380310000000001</v>
      </c>
      <c r="ED36">
        <v>0.4669471</v>
      </c>
      <c r="EE36">
        <v>16.654450000000001</v>
      </c>
      <c r="EF36" s="1">
        <v>1.747801E-3</v>
      </c>
      <c r="EG36">
        <v>1.016076</v>
      </c>
      <c r="EH36">
        <v>0.46491080000000001</v>
      </c>
      <c r="EI36">
        <v>17.821200000000001</v>
      </c>
      <c r="EJ36" s="1">
        <v>1.1713240000000001E-3</v>
      </c>
      <c r="EK36">
        <v>0.6831874</v>
      </c>
      <c r="EL36">
        <v>0.46354889999999999</v>
      </c>
      <c r="EM36">
        <v>18.229690000000002</v>
      </c>
      <c r="EN36" s="1">
        <v>8.3516459999999999E-4</v>
      </c>
      <c r="EO36">
        <v>0.48294150000000002</v>
      </c>
      <c r="EP36">
        <v>0.46250930000000001</v>
      </c>
      <c r="EQ36">
        <v>17.38251</v>
      </c>
      <c r="ER36" s="1">
        <v>6.5437869999999997E-4</v>
      </c>
      <c r="ES36">
        <v>0.37433430000000001</v>
      </c>
      <c r="ET36">
        <v>0.46165079999999997</v>
      </c>
      <c r="EU36">
        <v>15.84801</v>
      </c>
      <c r="EV36" s="1">
        <v>5.5099149999999998E-4</v>
      </c>
      <c r="EW36">
        <v>0.31260739999999998</v>
      </c>
      <c r="EX36">
        <v>0.46088430000000002</v>
      </c>
      <c r="EY36">
        <v>14.54753</v>
      </c>
      <c r="EZ36" s="1">
        <v>4.8677989999999999E-4</v>
      </c>
      <c r="FA36">
        <v>0.27453149999999998</v>
      </c>
      <c r="FB36">
        <v>0.4602579</v>
      </c>
      <c r="FC36">
        <v>13.86387</v>
      </c>
      <c r="FD36" s="1">
        <v>4.4116270000000001E-4</v>
      </c>
      <c r="FE36">
        <v>0.24782989999999999</v>
      </c>
      <c r="FF36">
        <v>0.4598314</v>
      </c>
      <c r="FG36">
        <v>14.418659999999999</v>
      </c>
      <c r="FH36" s="1">
        <v>3.963549E-4</v>
      </c>
      <c r="FI36">
        <v>0.2227362</v>
      </c>
      <c r="FJ36">
        <v>0.45961760000000002</v>
      </c>
      <c r="FK36">
        <v>15.221410000000001</v>
      </c>
      <c r="FL36" s="1">
        <v>3.4649170000000001E-4</v>
      </c>
      <c r="FM36">
        <v>0.19458690000000001</v>
      </c>
      <c r="FN36">
        <v>0.45951429999999999</v>
      </c>
      <c r="FO36">
        <v>15.67155</v>
      </c>
      <c r="FP36" s="1">
        <v>3.0690589999999998E-4</v>
      </c>
      <c r="FQ36">
        <v>0.1714589</v>
      </c>
      <c r="FR36">
        <v>0.45945249999999999</v>
      </c>
      <c r="FS36">
        <v>15.675420000000001</v>
      </c>
      <c r="FT36" s="1">
        <v>2.7903679999999998E-4</v>
      </c>
      <c r="FU36">
        <v>0.154972</v>
      </c>
      <c r="FV36">
        <v>0.45942690000000003</v>
      </c>
      <c r="FW36">
        <v>14.993790000000001</v>
      </c>
      <c r="FX36" s="1">
        <v>2.5925699999999999E-4</v>
      </c>
      <c r="FY36">
        <v>0.1431936</v>
      </c>
      <c r="FZ36">
        <v>0.45940259999999999</v>
      </c>
      <c r="GA36">
        <v>14.24994</v>
      </c>
      <c r="GB36" s="1">
        <v>2.4396730000000001E-4</v>
      </c>
      <c r="GC36">
        <v>0.13416639999999999</v>
      </c>
      <c r="GD36">
        <v>0.45940110000000001</v>
      </c>
      <c r="GE36">
        <v>13.600250000000001</v>
      </c>
      <c r="GF36" s="1">
        <v>2.3071699999999999E-4</v>
      </c>
      <c r="GG36">
        <v>0.12638530000000001</v>
      </c>
      <c r="GH36">
        <v>0.45935399999999998</v>
      </c>
      <c r="GI36">
        <v>13.45928</v>
      </c>
      <c r="GJ36" s="1">
        <v>2.1921479999999999E-4</v>
      </c>
      <c r="GK36">
        <v>0.11960659999999999</v>
      </c>
      <c r="GL36">
        <v>0.45919880000000002</v>
      </c>
      <c r="GM36">
        <v>14.25346</v>
      </c>
      <c r="GN36" s="1">
        <v>2.1235970000000001E-4</v>
      </c>
      <c r="GO36">
        <v>0.1151747</v>
      </c>
      <c r="GP36">
        <v>0.45895639999999999</v>
      </c>
      <c r="GQ36">
        <v>15.5258</v>
      </c>
      <c r="GR36" s="1">
        <v>2.0975130000000001E-4</v>
      </c>
      <c r="GS36">
        <v>0.1132716</v>
      </c>
      <c r="GT36">
        <v>0.4586903</v>
      </c>
      <c r="GU36">
        <v>16.913689999999999</v>
      </c>
      <c r="GV36" s="1">
        <v>2.060524E-4</v>
      </c>
      <c r="GW36">
        <v>0.1110541</v>
      </c>
      <c r="GX36">
        <v>0.45836900000000003</v>
      </c>
      <c r="GY36">
        <v>17.753209999999999</v>
      </c>
      <c r="GZ36" s="1">
        <v>1.9964590000000001E-4</v>
      </c>
      <c r="HA36">
        <v>0.1074857</v>
      </c>
      <c r="HB36">
        <v>0.45803630000000001</v>
      </c>
      <c r="HC36">
        <v>17.548449999999999</v>
      </c>
      <c r="HD36" s="1">
        <v>1.9176140000000001E-4</v>
      </c>
      <c r="HE36">
        <v>0.1031015</v>
      </c>
      <c r="HF36">
        <v>0.45769969999999999</v>
      </c>
      <c r="HG36">
        <v>16.135899999999999</v>
      </c>
      <c r="HH36" s="1">
        <v>1.8349530000000001E-4</v>
      </c>
      <c r="HI36">
        <v>9.8513379999999998E-2</v>
      </c>
      <c r="HJ36">
        <v>0.45736060000000001</v>
      </c>
      <c r="HK36">
        <v>14.5862</v>
      </c>
      <c r="HL36" s="1">
        <v>1.752832E-4</v>
      </c>
      <c r="HM36">
        <v>9.3966629999999995E-2</v>
      </c>
      <c r="HN36">
        <v>0.4570226</v>
      </c>
      <c r="HO36">
        <v>13.42864</v>
      </c>
      <c r="HP36" s="1">
        <v>1.6724120000000001E-4</v>
      </c>
      <c r="HQ36">
        <v>8.9568439999999999E-2</v>
      </c>
      <c r="HR36">
        <v>0.45667849999999999</v>
      </c>
      <c r="HS36">
        <v>13.54373</v>
      </c>
      <c r="HT36" s="1">
        <v>1.5943979999999999E-4</v>
      </c>
      <c r="HU36">
        <v>8.5307179999999996E-2</v>
      </c>
      <c r="HV36">
        <v>0.45634200000000003</v>
      </c>
      <c r="HW36">
        <v>14.52206</v>
      </c>
      <c r="HX36" s="1">
        <v>1.521161E-4</v>
      </c>
      <c r="HY36">
        <v>8.1332940000000006E-2</v>
      </c>
      <c r="HZ36">
        <v>0.45601589999999997</v>
      </c>
      <c r="IA36">
        <v>15.86537</v>
      </c>
      <c r="IB36" s="1">
        <v>1.4508589999999999E-4</v>
      </c>
      <c r="IC36">
        <v>7.7535320000000005E-2</v>
      </c>
      <c r="ID36">
        <v>0.45567920000000001</v>
      </c>
      <c r="IE36">
        <v>16.871659999999999</v>
      </c>
      <c r="IF36" s="1">
        <v>1.385011E-4</v>
      </c>
      <c r="IG36">
        <v>7.3991630000000003E-2</v>
      </c>
      <c r="IH36">
        <v>0.4553352</v>
      </c>
      <c r="II36">
        <v>16.91846</v>
      </c>
      <c r="IJ36" s="1">
        <v>1.323079E-4</v>
      </c>
      <c r="IK36">
        <v>7.0688580000000001E-2</v>
      </c>
      <c r="IL36">
        <v>0.45498870000000002</v>
      </c>
      <c r="IM36">
        <v>15.792070000000001</v>
      </c>
      <c r="IN36" s="1">
        <v>1.2637130000000001E-4</v>
      </c>
      <c r="IO36">
        <v>6.7524399999999998E-2</v>
      </c>
      <c r="IP36">
        <v>0.45466980000000001</v>
      </c>
      <c r="IQ36">
        <v>14.43247</v>
      </c>
      <c r="IR36" s="1">
        <v>1.207892E-4</v>
      </c>
      <c r="IS36">
        <v>6.4547770000000004E-2</v>
      </c>
      <c r="IT36">
        <v>0.45437640000000001</v>
      </c>
      <c r="IU36">
        <v>13.51858</v>
      </c>
      <c r="IV36" s="1">
        <v>1.153345E-4</v>
      </c>
      <c r="IW36">
        <v>6.166141E-2</v>
      </c>
      <c r="IX36">
        <v>0.45418120000000001</v>
      </c>
      <c r="IY36">
        <v>14.272209999999999</v>
      </c>
      <c r="IZ36" s="1">
        <v>1.086144E-4</v>
      </c>
      <c r="JA36">
        <v>5.8210480000000002E-2</v>
      </c>
      <c r="JB36">
        <v>0.45408189999999998</v>
      </c>
      <c r="JC36">
        <v>15.75281</v>
      </c>
      <c r="JD36" s="1">
        <v>1.003442E-4</v>
      </c>
      <c r="JE36">
        <v>5.384539E-2</v>
      </c>
      <c r="JF36">
        <v>0.45401999999999998</v>
      </c>
      <c r="JG36">
        <v>17.223800000000001</v>
      </c>
      <c r="JH36" s="1">
        <v>9.3327579999999996E-5</v>
      </c>
      <c r="JI36">
        <v>5.0021780000000002E-2</v>
      </c>
      <c r="JJ36">
        <v>0.45400200000000002</v>
      </c>
      <c r="JK36">
        <v>17.5611</v>
      </c>
      <c r="JL36" s="1">
        <v>8.7861740000000002E-5</v>
      </c>
      <c r="JM36">
        <v>4.7027109999999997E-2</v>
      </c>
      <c r="JN36">
        <v>0.45398300000000003</v>
      </c>
      <c r="JO36">
        <v>16.839670000000002</v>
      </c>
      <c r="JP36" s="1">
        <v>8.3611510000000005E-5</v>
      </c>
      <c r="JQ36">
        <v>4.4698019999999998E-2</v>
      </c>
      <c r="JR36">
        <v>0.45398899999999998</v>
      </c>
      <c r="JS36">
        <v>15.44627</v>
      </c>
      <c r="JT36" s="1">
        <v>7.9950459999999997E-5</v>
      </c>
      <c r="JU36">
        <v>4.2713660000000001E-2</v>
      </c>
      <c r="JV36">
        <v>0.4539878</v>
      </c>
      <c r="JW36">
        <v>14.31012</v>
      </c>
      <c r="JX36" s="1">
        <v>7.6751900000000006E-5</v>
      </c>
      <c r="JY36">
        <v>4.0980019999999999E-2</v>
      </c>
      <c r="JZ36">
        <v>0.45396819999999999</v>
      </c>
      <c r="KA36">
        <v>13.75996</v>
      </c>
      <c r="KB36" s="1">
        <v>7.375266E-5</v>
      </c>
      <c r="KC36">
        <v>3.9371139999999999E-2</v>
      </c>
      <c r="KD36">
        <v>0.4539723</v>
      </c>
      <c r="KE36">
        <v>14.49352</v>
      </c>
      <c r="KF36" s="1">
        <v>7.0948309999999994E-5</v>
      </c>
      <c r="KG36">
        <v>3.786511E-2</v>
      </c>
      <c r="KH36">
        <v>0.45397389999999999</v>
      </c>
      <c r="KI36">
        <v>15.62269</v>
      </c>
      <c r="KJ36" s="1">
        <v>6.8264730000000006E-5</v>
      </c>
      <c r="KK36">
        <v>3.6421309999999998E-2</v>
      </c>
      <c r="KL36">
        <v>0.45397219999999999</v>
      </c>
      <c r="KM36">
        <v>16.786390000000001</v>
      </c>
      <c r="KN36" s="1">
        <v>6.5723740000000005E-5</v>
      </c>
      <c r="KO36">
        <v>3.5057739999999997E-2</v>
      </c>
      <c r="KP36">
        <v>0.45397690000000002</v>
      </c>
      <c r="KQ36">
        <v>17.335819999999998</v>
      </c>
      <c r="KR36" s="1">
        <v>6.3263189999999994E-5</v>
      </c>
      <c r="KS36">
        <v>3.3735050000000003E-2</v>
      </c>
      <c r="KT36">
        <v>0.45397880000000002</v>
      </c>
      <c r="KU36">
        <v>16.8111</v>
      </c>
      <c r="KV36" s="1">
        <v>6.0952139999999998E-5</v>
      </c>
      <c r="KW36">
        <v>3.2496980000000002E-2</v>
      </c>
      <c r="KX36">
        <v>0.45397969999999999</v>
      </c>
      <c r="KY36">
        <v>15.63363</v>
      </c>
      <c r="KZ36" s="1">
        <v>5.8749660000000002E-5</v>
      </c>
      <c r="LA36">
        <v>3.1311239999999997E-2</v>
      </c>
      <c r="LB36">
        <v>0.45397749999999998</v>
      </c>
      <c r="LC36">
        <v>14.478440000000001</v>
      </c>
      <c r="LD36" s="1">
        <v>5.6693139999999997E-5</v>
      </c>
      <c r="LE36">
        <v>3.0207419999999999E-2</v>
      </c>
      <c r="LF36">
        <v>0.45397470000000001</v>
      </c>
      <c r="LG36">
        <v>13.84069</v>
      </c>
      <c r="LH36" s="1">
        <v>5.4656659999999999E-5</v>
      </c>
      <c r="LI36">
        <v>2.9116929999999999E-2</v>
      </c>
      <c r="LJ36">
        <v>0.45397660000000001</v>
      </c>
      <c r="LK36">
        <v>14.5595</v>
      </c>
      <c r="LL36" s="1">
        <v>5.2699089999999998E-5</v>
      </c>
      <c r="LM36">
        <v>2.806693E-2</v>
      </c>
      <c r="LN36">
        <v>0.45398379999999999</v>
      </c>
      <c r="LO36">
        <v>15.939209999999999</v>
      </c>
      <c r="LP36" s="1">
        <v>5.0903709999999999E-5</v>
      </c>
      <c r="LQ36">
        <v>2.7101090000000001E-2</v>
      </c>
      <c r="LR36">
        <v>0.45396799999999998</v>
      </c>
      <c r="LS36">
        <v>17.413910000000001</v>
      </c>
      <c r="LT36" s="1">
        <v>4.9105489999999999E-5</v>
      </c>
      <c r="LU36">
        <v>2.6145990000000001E-2</v>
      </c>
      <c r="LV36">
        <v>0.4539783</v>
      </c>
      <c r="LW36">
        <v>18.147110000000001</v>
      </c>
      <c r="LX36" s="1">
        <v>4.7416880000000002E-5</v>
      </c>
      <c r="LY36">
        <v>2.523276E-2</v>
      </c>
      <c r="LZ36">
        <v>0.45397579999999998</v>
      </c>
      <c r="MA36">
        <v>17.613420000000001</v>
      </c>
      <c r="MB36" s="1">
        <v>4.5731669999999999E-5</v>
      </c>
      <c r="MC36">
        <v>2.4367630000000001E-2</v>
      </c>
      <c r="MD36">
        <v>0.4539726</v>
      </c>
      <c r="ME36">
        <v>16.06739</v>
      </c>
      <c r="MF36" s="1">
        <v>4.4029390000000002E-5</v>
      </c>
      <c r="MG36">
        <v>2.353684E-2</v>
      </c>
      <c r="MH36">
        <v>0.45397650000000001</v>
      </c>
      <c r="MI36">
        <v>14.48062</v>
      </c>
      <c r="MJ36" s="1">
        <v>4.2375949999999999E-5</v>
      </c>
      <c r="MK36">
        <v>2.272656E-2</v>
      </c>
      <c r="ML36">
        <v>0.45397500000000002</v>
      </c>
      <c r="MM36">
        <v>13.47312</v>
      </c>
      <c r="MN36" s="1">
        <v>4.0824919999999997E-5</v>
      </c>
      <c r="MO36">
        <v>2.195621E-2</v>
      </c>
      <c r="MP36">
        <v>0.45397789999999999</v>
      </c>
      <c r="MQ36">
        <v>14.057370000000001</v>
      </c>
      <c r="MR36" s="1">
        <v>3.9383199999999999E-5</v>
      </c>
      <c r="MS36">
        <v>2.1242980000000002E-2</v>
      </c>
      <c r="MT36">
        <v>0.45398189999999999</v>
      </c>
      <c r="MU36">
        <v>15.074529999999999</v>
      </c>
      <c r="MV36" s="1">
        <v>3.7893119999999999E-5</v>
      </c>
      <c r="MW36">
        <v>2.0498659999999998E-2</v>
      </c>
      <c r="MX36">
        <v>0.45397310000000002</v>
      </c>
      <c r="MY36">
        <v>15.696630000000001</v>
      </c>
      <c r="MZ36" s="1">
        <v>3.655018E-5</v>
      </c>
      <c r="NA36">
        <v>1.9818160000000001E-2</v>
      </c>
      <c r="NB36">
        <v>0.45398070000000001</v>
      </c>
      <c r="NC36">
        <v>15.65963</v>
      </c>
      <c r="ND36" s="1">
        <v>3.5257469999999997E-5</v>
      </c>
      <c r="NE36">
        <v>1.9165419999999999E-2</v>
      </c>
      <c r="NF36">
        <v>0.4539706</v>
      </c>
      <c r="NG36">
        <v>15.16222</v>
      </c>
      <c r="NH36" s="1">
        <v>3.4038380000000001E-5</v>
      </c>
      <c r="NI36">
        <v>1.854546E-2</v>
      </c>
      <c r="NJ36">
        <v>0.45398050000000001</v>
      </c>
      <c r="NK36">
        <v>14.5059</v>
      </c>
      <c r="NL36" s="1">
        <v>3.2832949999999999E-5</v>
      </c>
      <c r="NM36">
        <v>1.7932790000000001E-2</v>
      </c>
      <c r="NN36">
        <v>0.45396940000000002</v>
      </c>
      <c r="NO36">
        <v>14.004289999999999</v>
      </c>
      <c r="NP36" s="1">
        <v>3.168618E-5</v>
      </c>
      <c r="NQ36">
        <v>1.7341519999999999E-2</v>
      </c>
      <c r="NR36">
        <v>0.4538702</v>
      </c>
      <c r="NS36">
        <v>13.79331</v>
      </c>
      <c r="NT36" s="1">
        <v>3.0646009999999998E-5</v>
      </c>
      <c r="NU36">
        <v>1.6803269999999999E-2</v>
      </c>
      <c r="NV36">
        <v>0.45358490000000001</v>
      </c>
      <c r="NW36">
        <v>14.642519999999999</v>
      </c>
      <c r="NX36" s="1">
        <v>3.054869E-5</v>
      </c>
      <c r="NY36">
        <v>1.6716849999999998E-2</v>
      </c>
      <c r="NZ36">
        <v>0.45312649999999999</v>
      </c>
      <c r="OA36">
        <v>16.211980000000001</v>
      </c>
      <c r="OB36" s="1">
        <v>3.1588060000000001E-5</v>
      </c>
      <c r="OC36">
        <v>1.7293639999999999E-2</v>
      </c>
      <c r="OD36">
        <v>0.45253880000000002</v>
      </c>
      <c r="OE36">
        <v>17.753250000000001</v>
      </c>
      <c r="OF36" s="1">
        <v>3.2200280000000003E-5</v>
      </c>
      <c r="OG36">
        <v>1.7724409999999999E-2</v>
      </c>
      <c r="OH36">
        <v>0.45191290000000001</v>
      </c>
      <c r="OI36">
        <v>18.565480000000001</v>
      </c>
      <c r="OJ36" s="1">
        <v>3.1995780000000001E-5</v>
      </c>
      <c r="OK36">
        <v>1.771298E-2</v>
      </c>
    </row>
    <row r="37" spans="1:401" x14ac:dyDescent="0.35">
      <c r="A37">
        <v>40</v>
      </c>
      <c r="B37" t="s">
        <v>4</v>
      </c>
      <c r="C37" t="s">
        <v>24</v>
      </c>
      <c r="D37" t="s">
        <v>42</v>
      </c>
      <c r="E37">
        <v>859.25260000000003</v>
      </c>
      <c r="F37">
        <v>0.58117039999999998</v>
      </c>
      <c r="G37">
        <v>16.950189999999999</v>
      </c>
      <c r="H37">
        <v>268.37049999999999</v>
      </c>
      <c r="I37">
        <v>108431.3</v>
      </c>
      <c r="J37">
        <v>0.57922969999999996</v>
      </c>
      <c r="K37">
        <v>17.391729999999999</v>
      </c>
      <c r="L37">
        <v>59.006689999999999</v>
      </c>
      <c r="M37">
        <v>31358.26</v>
      </c>
      <c r="N37">
        <v>0.57725599999999999</v>
      </c>
      <c r="O37">
        <v>17.439499999999999</v>
      </c>
      <c r="P37">
        <v>1.7234309999999999</v>
      </c>
      <c r="Q37">
        <v>1056.1479999999999</v>
      </c>
      <c r="R37">
        <v>0.57526089999999996</v>
      </c>
      <c r="S37">
        <v>17.080670000000001</v>
      </c>
      <c r="T37">
        <v>0.1061117</v>
      </c>
      <c r="U37">
        <v>52.591079999999998</v>
      </c>
      <c r="V37">
        <v>0.57326619999999995</v>
      </c>
      <c r="W37">
        <v>16.399429999999999</v>
      </c>
      <c r="X37" s="1">
        <v>7.3917220000000006E-2</v>
      </c>
      <c r="Y37">
        <v>32.763689999999997</v>
      </c>
      <c r="Z37">
        <v>0.57116500000000003</v>
      </c>
      <c r="AA37">
        <v>15.74118</v>
      </c>
      <c r="AB37" s="1">
        <v>6.6167340000000005E-2</v>
      </c>
      <c r="AC37">
        <v>29.34028</v>
      </c>
      <c r="AD37">
        <v>0.56809600000000005</v>
      </c>
      <c r="AE37">
        <v>15.33526</v>
      </c>
      <c r="AF37" s="1">
        <v>6.1450530000000003E-2</v>
      </c>
      <c r="AG37">
        <v>27.210809999999999</v>
      </c>
      <c r="AH37">
        <v>0.56385200000000002</v>
      </c>
      <c r="AI37">
        <v>15.78792</v>
      </c>
      <c r="AJ37" s="1">
        <v>6.8197190000000005E-2</v>
      </c>
      <c r="AK37">
        <v>30.111319999999999</v>
      </c>
      <c r="AL37">
        <v>0.55890660000000003</v>
      </c>
      <c r="AM37">
        <v>16.39489</v>
      </c>
      <c r="AN37" s="1">
        <v>7.4532280000000006E-2</v>
      </c>
      <c r="AO37">
        <v>33.373750000000001</v>
      </c>
      <c r="AP37">
        <v>0.55351209999999995</v>
      </c>
      <c r="AQ37">
        <v>16.981200000000001</v>
      </c>
      <c r="AR37" s="1">
        <v>7.1978230000000004E-2</v>
      </c>
      <c r="AS37">
        <v>32.717700000000001</v>
      </c>
      <c r="AT37">
        <v>0.54780830000000003</v>
      </c>
      <c r="AU37">
        <v>17.07029</v>
      </c>
      <c r="AV37" s="1">
        <v>6.5928109999999998E-2</v>
      </c>
      <c r="AW37">
        <v>30.313300000000002</v>
      </c>
      <c r="AX37">
        <v>0.54188939999999997</v>
      </c>
      <c r="AY37">
        <v>16.484660000000002</v>
      </c>
      <c r="AZ37" s="1">
        <v>5.8481959999999999E-2</v>
      </c>
      <c r="BA37">
        <v>27.198899999999998</v>
      </c>
      <c r="BB37">
        <v>0.53590389999999999</v>
      </c>
      <c r="BC37">
        <v>15.634080000000001</v>
      </c>
      <c r="BD37">
        <v>5.1260350000000003E-2</v>
      </c>
      <c r="BE37">
        <v>24.085529999999999</v>
      </c>
      <c r="BF37">
        <v>0.52978559999999997</v>
      </c>
      <c r="BG37">
        <v>14.71809</v>
      </c>
      <c r="BH37" s="1">
        <v>4.4747679999999998E-2</v>
      </c>
      <c r="BI37">
        <v>21.249079999999999</v>
      </c>
      <c r="BJ37">
        <v>0.52357849999999995</v>
      </c>
      <c r="BK37">
        <v>14.2056</v>
      </c>
      <c r="BL37" s="1">
        <v>3.8814719999999997E-2</v>
      </c>
      <c r="BM37">
        <v>18.638030000000001</v>
      </c>
      <c r="BN37">
        <v>0.51721890000000004</v>
      </c>
      <c r="BO37">
        <v>14.610670000000001</v>
      </c>
      <c r="BP37">
        <v>3.3568849999999997E-2</v>
      </c>
      <c r="BQ37">
        <v>16.299250000000001</v>
      </c>
      <c r="BR37">
        <v>0.51126530000000003</v>
      </c>
      <c r="BS37">
        <v>15.29726</v>
      </c>
      <c r="BT37" s="1">
        <v>2.9180870000000001E-2</v>
      </c>
      <c r="BU37">
        <v>14.31639</v>
      </c>
      <c r="BV37">
        <v>0.50531090000000001</v>
      </c>
      <c r="BW37">
        <v>16.000779999999999</v>
      </c>
      <c r="BX37" s="1">
        <v>2.557827E-2</v>
      </c>
      <c r="BY37">
        <v>12.69178</v>
      </c>
      <c r="BZ37">
        <v>0.49917149999999999</v>
      </c>
      <c r="CA37">
        <v>16.035080000000001</v>
      </c>
      <c r="CB37" s="1">
        <v>2.2042019999999999E-2</v>
      </c>
      <c r="CC37">
        <v>11.07836</v>
      </c>
      <c r="CD37">
        <v>0.49284929999999999</v>
      </c>
      <c r="CE37">
        <v>15.59497</v>
      </c>
      <c r="CF37" s="1">
        <v>1.9015069999999999E-2</v>
      </c>
      <c r="CG37">
        <v>9.6726519999999994</v>
      </c>
      <c r="CH37">
        <v>0.4865872</v>
      </c>
      <c r="CI37">
        <v>14.730449999999999</v>
      </c>
      <c r="CJ37" s="1">
        <v>1.63658E-2</v>
      </c>
      <c r="CK37">
        <v>8.4275090000000006</v>
      </c>
      <c r="CL37">
        <v>0.47991899999999998</v>
      </c>
      <c r="CM37">
        <v>13.9703</v>
      </c>
      <c r="CN37" s="1">
        <v>1.414063E-2</v>
      </c>
      <c r="CO37">
        <v>7.3768450000000003</v>
      </c>
      <c r="CP37">
        <v>0.47320790000000001</v>
      </c>
      <c r="CQ37">
        <v>13.700229999999999</v>
      </c>
      <c r="CR37" s="1">
        <v>1.2152369999999999E-2</v>
      </c>
      <c r="CS37">
        <v>6.4269319999999999</v>
      </c>
      <c r="CT37">
        <v>0.46647090000000002</v>
      </c>
      <c r="CU37">
        <v>14.364100000000001</v>
      </c>
      <c r="CV37" s="1">
        <v>1.034947E-2</v>
      </c>
      <c r="CW37">
        <v>5.5517700000000003</v>
      </c>
      <c r="CX37">
        <v>0.45992519999999998</v>
      </c>
      <c r="CY37">
        <v>14.82695</v>
      </c>
      <c r="CZ37" s="1">
        <v>8.8033109999999994E-3</v>
      </c>
      <c r="DA37">
        <v>4.7810100000000002</v>
      </c>
      <c r="DB37">
        <v>0.4532428</v>
      </c>
      <c r="DC37">
        <v>15.51019</v>
      </c>
      <c r="DD37" s="1">
        <v>7.5789270000000001E-3</v>
      </c>
      <c r="DE37">
        <v>4.171405</v>
      </c>
      <c r="DF37">
        <v>0.44639139999999999</v>
      </c>
      <c r="DG37">
        <v>15.8302</v>
      </c>
      <c r="DH37" s="1">
        <v>6.4996719999999997E-3</v>
      </c>
      <c r="DI37">
        <v>3.630217</v>
      </c>
      <c r="DJ37">
        <v>0.43952409999999997</v>
      </c>
      <c r="DK37">
        <v>15.75657</v>
      </c>
      <c r="DL37" s="1">
        <v>5.5400659999999997E-3</v>
      </c>
      <c r="DM37">
        <v>3.1418490000000001</v>
      </c>
      <c r="DN37">
        <v>0.43258859999999999</v>
      </c>
      <c r="DO37">
        <v>15.28008</v>
      </c>
      <c r="DP37" s="1">
        <v>4.6837739999999999E-3</v>
      </c>
      <c r="DQ37">
        <v>2.6970869999999998</v>
      </c>
      <c r="DR37">
        <v>0.42556699999999997</v>
      </c>
      <c r="DS37">
        <v>14.70937</v>
      </c>
      <c r="DT37" s="1">
        <v>3.9409140000000002E-3</v>
      </c>
      <c r="DU37">
        <v>2.3060670000000001</v>
      </c>
      <c r="DV37">
        <v>0.41948069999999998</v>
      </c>
      <c r="DW37">
        <v>14.44022</v>
      </c>
      <c r="DX37" s="1">
        <v>3.3166659999999998E-3</v>
      </c>
      <c r="DY37">
        <v>1.967225</v>
      </c>
      <c r="DZ37">
        <v>0.41497109999999998</v>
      </c>
      <c r="EA37">
        <v>15.357989999999999</v>
      </c>
      <c r="EB37" s="1">
        <v>2.6594639999999998E-3</v>
      </c>
      <c r="EC37">
        <v>1.604897</v>
      </c>
      <c r="ED37">
        <v>0.41201759999999998</v>
      </c>
      <c r="EE37">
        <v>16.633179999999999</v>
      </c>
      <c r="EF37" s="1">
        <v>1.891895E-3</v>
      </c>
      <c r="EG37">
        <v>1.160622</v>
      </c>
      <c r="EH37">
        <v>0.41011449999999999</v>
      </c>
      <c r="EI37">
        <v>17.836600000000001</v>
      </c>
      <c r="EJ37" s="1">
        <v>1.2720800000000001E-3</v>
      </c>
      <c r="EK37">
        <v>0.78471210000000002</v>
      </c>
      <c r="EL37">
        <v>0.4088407</v>
      </c>
      <c r="EM37">
        <v>18.37067</v>
      </c>
      <c r="EN37" s="1">
        <v>8.9234920000000003E-4</v>
      </c>
      <c r="EO37">
        <v>0.54771040000000004</v>
      </c>
      <c r="EP37">
        <v>0.40789389999999998</v>
      </c>
      <c r="EQ37">
        <v>17.63945</v>
      </c>
      <c r="ER37" s="1">
        <v>6.8571370000000003E-4</v>
      </c>
      <c r="ES37">
        <v>0.41731950000000001</v>
      </c>
      <c r="ET37">
        <v>0.40712779999999998</v>
      </c>
      <c r="EU37">
        <v>16.142769999999999</v>
      </c>
      <c r="EV37" s="1">
        <v>5.6949940000000003E-4</v>
      </c>
      <c r="EW37">
        <v>0.34417229999999999</v>
      </c>
      <c r="EX37">
        <v>0.40643079999999998</v>
      </c>
      <c r="EY37">
        <v>14.80791</v>
      </c>
      <c r="EZ37" s="1">
        <v>4.9865659999999998E-4</v>
      </c>
      <c r="FA37">
        <v>0.2997802</v>
      </c>
      <c r="FB37">
        <v>0.4058717</v>
      </c>
      <c r="FC37">
        <v>14.0036</v>
      </c>
      <c r="FD37" s="1">
        <v>4.5006819999999999E-4</v>
      </c>
      <c r="FE37">
        <v>0.2695689</v>
      </c>
      <c r="FF37">
        <v>0.40549619999999997</v>
      </c>
      <c r="FG37">
        <v>14.42703</v>
      </c>
      <c r="FH37" s="1">
        <v>4.0621210000000001E-4</v>
      </c>
      <c r="FI37">
        <v>0.243115</v>
      </c>
      <c r="FJ37">
        <v>0.40528720000000001</v>
      </c>
      <c r="FK37">
        <v>15.21879</v>
      </c>
      <c r="FL37" s="1">
        <v>3.5646739999999999E-4</v>
      </c>
      <c r="FM37">
        <v>0.21324489999999999</v>
      </c>
      <c r="FN37">
        <v>0.40517300000000001</v>
      </c>
      <c r="FO37">
        <v>15.699020000000001</v>
      </c>
      <c r="FP37" s="1">
        <v>3.1444680000000002E-4</v>
      </c>
      <c r="FQ37">
        <v>0.18730540000000001</v>
      </c>
      <c r="FR37">
        <v>0.40512599999999999</v>
      </c>
      <c r="FS37">
        <v>15.80015</v>
      </c>
      <c r="FT37" s="1">
        <v>2.8443000000000001E-4</v>
      </c>
      <c r="FU37">
        <v>0.168518</v>
      </c>
      <c r="FV37">
        <v>0.40510030000000002</v>
      </c>
      <c r="FW37">
        <v>15.155570000000001</v>
      </c>
      <c r="FX37" s="1">
        <v>2.6314859999999998E-4</v>
      </c>
      <c r="FY37">
        <v>0.15511040000000001</v>
      </c>
      <c r="FZ37">
        <v>0.40507369999999998</v>
      </c>
      <c r="GA37">
        <v>14.40766</v>
      </c>
      <c r="GB37" s="1">
        <v>2.4713170000000001E-4</v>
      </c>
      <c r="GC37">
        <v>0.1450446</v>
      </c>
      <c r="GD37">
        <v>0.40506950000000003</v>
      </c>
      <c r="GE37">
        <v>13.729699999999999</v>
      </c>
      <c r="GF37" s="1">
        <v>2.3347290000000001E-4</v>
      </c>
      <c r="GG37">
        <v>0.13650789999999999</v>
      </c>
      <c r="GH37">
        <v>0.40502149999999998</v>
      </c>
      <c r="GI37">
        <v>13.51984</v>
      </c>
      <c r="GJ37" s="1">
        <v>2.2160290000000001E-4</v>
      </c>
      <c r="GK37">
        <v>0.1290724</v>
      </c>
      <c r="GL37">
        <v>0.40491480000000002</v>
      </c>
      <c r="GM37">
        <v>14.234209999999999</v>
      </c>
      <c r="GN37" s="1">
        <v>2.135374E-4</v>
      </c>
      <c r="GO37">
        <v>0.12373489999999999</v>
      </c>
      <c r="GP37">
        <v>0.4047133</v>
      </c>
      <c r="GQ37">
        <v>15.473850000000001</v>
      </c>
      <c r="GR37" s="1">
        <v>2.1041079999999999E-4</v>
      </c>
      <c r="GS37">
        <v>0.1213819</v>
      </c>
      <c r="GT37">
        <v>0.4044662</v>
      </c>
      <c r="GU37">
        <v>16.87866</v>
      </c>
      <c r="GV37" s="1">
        <v>2.070641E-4</v>
      </c>
      <c r="GW37">
        <v>0.1191712</v>
      </c>
      <c r="GX37">
        <v>0.4041998</v>
      </c>
      <c r="GY37">
        <v>17.812139999999999</v>
      </c>
      <c r="GZ37" s="1">
        <v>2.0114589999999999E-4</v>
      </c>
      <c r="HA37">
        <v>0.11561589999999999</v>
      </c>
      <c r="HB37">
        <v>0.40390599999999999</v>
      </c>
      <c r="HC37">
        <v>17.723880000000001</v>
      </c>
      <c r="HD37" s="1">
        <v>1.9347010000000001E-4</v>
      </c>
      <c r="HE37">
        <v>0.1110519</v>
      </c>
      <c r="HF37">
        <v>0.40361989999999998</v>
      </c>
      <c r="HG37">
        <v>16.407520000000002</v>
      </c>
      <c r="HH37" s="1">
        <v>1.8526400000000001E-4</v>
      </c>
      <c r="HI37">
        <v>0.1061845</v>
      </c>
      <c r="HJ37">
        <v>0.40333740000000001</v>
      </c>
      <c r="HK37">
        <v>14.87194</v>
      </c>
      <c r="HL37" s="1">
        <v>1.7698860000000001E-4</v>
      </c>
      <c r="HM37">
        <v>0.1012991</v>
      </c>
      <c r="HN37">
        <v>0.4030359</v>
      </c>
      <c r="HO37">
        <v>13.625249999999999</v>
      </c>
      <c r="HP37" s="1">
        <v>1.6891289999999999E-4</v>
      </c>
      <c r="HQ37">
        <v>9.6584420000000004E-2</v>
      </c>
      <c r="HR37">
        <v>0.40274710000000002</v>
      </c>
      <c r="HS37">
        <v>13.57635</v>
      </c>
      <c r="HT37" s="1">
        <v>1.6102600000000001E-4</v>
      </c>
      <c r="HU37">
        <v>9.1993290000000005E-2</v>
      </c>
      <c r="HV37">
        <v>0.40244419999999997</v>
      </c>
      <c r="HW37">
        <v>14.47176</v>
      </c>
      <c r="HX37" s="1">
        <v>1.5361699999999999E-4</v>
      </c>
      <c r="HY37">
        <v>8.7703470000000006E-2</v>
      </c>
      <c r="HZ37">
        <v>0.4021516</v>
      </c>
      <c r="IA37">
        <v>15.8104</v>
      </c>
      <c r="IB37" s="1">
        <v>1.4650779999999999E-4</v>
      </c>
      <c r="IC37">
        <v>8.3609359999999994E-2</v>
      </c>
      <c r="ID37">
        <v>0.40187</v>
      </c>
      <c r="IE37">
        <v>16.87313</v>
      </c>
      <c r="IF37" s="1">
        <v>1.398184E-4</v>
      </c>
      <c r="IG37">
        <v>7.9772309999999999E-2</v>
      </c>
      <c r="IH37">
        <v>0.40156900000000001</v>
      </c>
      <c r="II37">
        <v>17.037800000000001</v>
      </c>
      <c r="IJ37" s="1">
        <v>1.335672E-4</v>
      </c>
      <c r="IK37">
        <v>7.6211420000000002E-2</v>
      </c>
      <c r="IL37">
        <v>0.40128469999999999</v>
      </c>
      <c r="IM37">
        <v>16.019130000000001</v>
      </c>
      <c r="IN37" s="1">
        <v>1.2757639999999999E-4</v>
      </c>
      <c r="IO37">
        <v>7.2803969999999996E-2</v>
      </c>
      <c r="IP37">
        <v>0.40098590000000001</v>
      </c>
      <c r="IQ37">
        <v>14.68887</v>
      </c>
      <c r="IR37" s="1">
        <v>1.219119E-4</v>
      </c>
      <c r="IS37">
        <v>6.9583560000000003E-2</v>
      </c>
      <c r="IT37">
        <v>0.40073599999999998</v>
      </c>
      <c r="IU37">
        <v>13.68685</v>
      </c>
      <c r="IV37" s="1">
        <v>1.164588E-4</v>
      </c>
      <c r="IW37">
        <v>6.6498409999999994E-2</v>
      </c>
      <c r="IX37">
        <v>0.40055950000000001</v>
      </c>
      <c r="IY37">
        <v>14.26192</v>
      </c>
      <c r="IZ37" s="1">
        <v>1.101346E-4</v>
      </c>
      <c r="JA37">
        <v>6.2994090000000003E-2</v>
      </c>
      <c r="JB37">
        <v>0.40047050000000001</v>
      </c>
      <c r="JC37">
        <v>15.67295</v>
      </c>
      <c r="JD37" s="1">
        <v>1.020126E-4</v>
      </c>
      <c r="JE37">
        <v>5.8431249999999997E-2</v>
      </c>
      <c r="JF37">
        <v>0.40039469999999999</v>
      </c>
      <c r="JG37">
        <v>17.172070000000001</v>
      </c>
      <c r="JH37" s="1">
        <v>9.4679439999999996E-5</v>
      </c>
      <c r="JI37">
        <v>5.4193529999999997E-2</v>
      </c>
      <c r="JJ37">
        <v>0.40039200000000003</v>
      </c>
      <c r="JK37">
        <v>17.66948</v>
      </c>
      <c r="JL37" s="1">
        <v>8.8921919999999994E-5</v>
      </c>
      <c r="JM37">
        <v>5.0841039999999997E-2</v>
      </c>
      <c r="JN37">
        <v>0.40036890000000003</v>
      </c>
      <c r="JO37">
        <v>17.067489999999999</v>
      </c>
      <c r="JP37" s="1">
        <v>8.4452609999999999E-5</v>
      </c>
      <c r="JQ37">
        <v>4.8233900000000003E-2</v>
      </c>
      <c r="JR37">
        <v>0.40036310000000003</v>
      </c>
      <c r="JS37">
        <v>15.7173</v>
      </c>
      <c r="JT37" s="1">
        <v>8.0683040000000003E-5</v>
      </c>
      <c r="JU37">
        <v>4.6054369999999997E-2</v>
      </c>
      <c r="JV37">
        <v>0.40036480000000002</v>
      </c>
      <c r="JW37">
        <v>14.522489999999999</v>
      </c>
      <c r="JX37" s="1">
        <v>7.7399870000000002E-5</v>
      </c>
      <c r="JY37">
        <v>4.4155159999999999E-2</v>
      </c>
      <c r="JZ37">
        <v>0.40035290000000001</v>
      </c>
      <c r="KA37">
        <v>13.877800000000001</v>
      </c>
      <c r="KB37" s="1">
        <v>7.4362550000000002E-5</v>
      </c>
      <c r="KC37">
        <v>4.2414380000000002E-2</v>
      </c>
      <c r="KD37">
        <v>0.40034930000000002</v>
      </c>
      <c r="KE37">
        <v>14.48574</v>
      </c>
      <c r="KF37" s="1">
        <v>7.1518990000000004E-5</v>
      </c>
      <c r="KG37">
        <v>4.0783590000000002E-2</v>
      </c>
      <c r="KH37">
        <v>0.40036270000000002</v>
      </c>
      <c r="KI37">
        <v>15.58244</v>
      </c>
      <c r="KJ37" s="1">
        <v>6.88129E-5</v>
      </c>
      <c r="KK37">
        <v>3.9227940000000003E-2</v>
      </c>
      <c r="KL37">
        <v>0.4003505</v>
      </c>
      <c r="KM37">
        <v>16.7605</v>
      </c>
      <c r="KN37" s="1">
        <v>6.6244490000000005E-5</v>
      </c>
      <c r="KO37">
        <v>3.7755539999999997E-2</v>
      </c>
      <c r="KP37">
        <v>0.40036630000000001</v>
      </c>
      <c r="KQ37">
        <v>17.42013</v>
      </c>
      <c r="KR37" s="1">
        <v>6.3762800000000006E-5</v>
      </c>
      <c r="KS37">
        <v>3.6331389999999998E-2</v>
      </c>
      <c r="KT37">
        <v>0.40035559999999998</v>
      </c>
      <c r="KU37">
        <v>17.001049999999999</v>
      </c>
      <c r="KV37" s="1">
        <v>6.1432420000000006E-5</v>
      </c>
      <c r="KW37">
        <v>3.499563E-2</v>
      </c>
      <c r="KX37">
        <v>0.40034829999999999</v>
      </c>
      <c r="KY37">
        <v>15.872920000000001</v>
      </c>
      <c r="KZ37" s="1">
        <v>5.9195340000000002E-5</v>
      </c>
      <c r="LA37">
        <v>3.3711610000000003E-2</v>
      </c>
      <c r="LB37">
        <v>0.40036650000000001</v>
      </c>
      <c r="LC37">
        <v>14.70356</v>
      </c>
      <c r="LD37" s="1">
        <v>5.7119759999999999E-5</v>
      </c>
      <c r="LE37">
        <v>3.2519869999999999E-2</v>
      </c>
      <c r="LF37">
        <v>0.40036430000000001</v>
      </c>
      <c r="LG37">
        <v>13.971880000000001</v>
      </c>
      <c r="LH37" s="1">
        <v>5.507689E-5</v>
      </c>
      <c r="LI37">
        <v>3.1350690000000001E-2</v>
      </c>
      <c r="LJ37">
        <v>0.40034950000000002</v>
      </c>
      <c r="LK37">
        <v>14.553599999999999</v>
      </c>
      <c r="LL37" s="1">
        <v>5.3097190000000003E-5</v>
      </c>
      <c r="LM37">
        <v>3.021735E-2</v>
      </c>
      <c r="LN37">
        <v>0.4003544</v>
      </c>
      <c r="LO37">
        <v>15.87903</v>
      </c>
      <c r="LP37" s="1">
        <v>5.1270599999999997E-5</v>
      </c>
      <c r="LQ37">
        <v>2.9168570000000001E-2</v>
      </c>
      <c r="LR37">
        <v>0.40035379999999998</v>
      </c>
      <c r="LS37">
        <v>17.368200000000002</v>
      </c>
      <c r="LT37" s="1">
        <v>4.9484100000000003E-5</v>
      </c>
      <c r="LU37">
        <v>2.8151280000000001E-2</v>
      </c>
      <c r="LV37">
        <v>0.40035090000000001</v>
      </c>
      <c r="LW37">
        <v>18.218440000000001</v>
      </c>
      <c r="LX37" s="1">
        <v>4.7754660000000003E-5</v>
      </c>
      <c r="LY37">
        <v>2.7156179999999999E-2</v>
      </c>
      <c r="LZ37">
        <v>0.40034740000000002</v>
      </c>
      <c r="MA37">
        <v>17.8261</v>
      </c>
      <c r="MB37" s="1">
        <v>4.6067279999999997E-5</v>
      </c>
      <c r="MC37">
        <v>2.6229280000000001E-2</v>
      </c>
      <c r="MD37">
        <v>0.40036179999999999</v>
      </c>
      <c r="ME37">
        <v>16.363420000000001</v>
      </c>
      <c r="MF37" s="1">
        <v>4.4346340000000002E-5</v>
      </c>
      <c r="MG37">
        <v>2.5331510000000002E-2</v>
      </c>
      <c r="MH37">
        <v>0.4003544</v>
      </c>
      <c r="MI37">
        <v>14.76444</v>
      </c>
      <c r="MJ37" s="1">
        <v>4.268613E-5</v>
      </c>
      <c r="MK37">
        <v>2.4462149999999998E-2</v>
      </c>
      <c r="ML37">
        <v>0.40034700000000001</v>
      </c>
      <c r="MM37">
        <v>13.639010000000001</v>
      </c>
      <c r="MN37" s="1">
        <v>4.1108859999999999E-5</v>
      </c>
      <c r="MO37">
        <v>2.362657E-2</v>
      </c>
      <c r="MP37">
        <v>0.4003679</v>
      </c>
      <c r="MQ37">
        <v>14.05034</v>
      </c>
      <c r="MR37" s="1">
        <v>3.9663719999999999E-5</v>
      </c>
      <c r="MS37">
        <v>2.2859899999999999E-2</v>
      </c>
      <c r="MT37">
        <v>0.4003545</v>
      </c>
      <c r="MU37">
        <v>15.026490000000001</v>
      </c>
      <c r="MV37" s="1">
        <v>3.8170870000000002E-5</v>
      </c>
      <c r="MW37">
        <v>2.2065100000000001E-2</v>
      </c>
      <c r="MX37">
        <v>0.40034459999999999</v>
      </c>
      <c r="MY37">
        <v>15.67381</v>
      </c>
      <c r="MZ37" s="1">
        <v>3.6799589999999998E-5</v>
      </c>
      <c r="NA37">
        <v>2.132293E-2</v>
      </c>
      <c r="NB37">
        <v>0.40035199999999999</v>
      </c>
      <c r="NC37">
        <v>15.770490000000001</v>
      </c>
      <c r="ND37" s="1">
        <v>3.550277E-5</v>
      </c>
      <c r="NE37">
        <v>2.0622660000000001E-2</v>
      </c>
      <c r="NF37">
        <v>0.40034979999999998</v>
      </c>
      <c r="NG37">
        <v>15.31522</v>
      </c>
      <c r="NH37" s="1">
        <v>3.4269159999999998E-5</v>
      </c>
      <c r="NI37">
        <v>1.9952149999999998E-2</v>
      </c>
      <c r="NJ37">
        <v>0.40035130000000002</v>
      </c>
      <c r="NK37">
        <v>14.64385</v>
      </c>
      <c r="NL37" s="1">
        <v>3.3065409999999998E-5</v>
      </c>
      <c r="NM37">
        <v>1.929813E-2</v>
      </c>
      <c r="NN37">
        <v>0.4003602</v>
      </c>
      <c r="NO37">
        <v>14.113250000000001</v>
      </c>
      <c r="NP37" s="1">
        <v>3.1901299999999999E-5</v>
      </c>
      <c r="NQ37">
        <v>1.8657569999999998E-2</v>
      </c>
      <c r="NR37">
        <v>0.40027629999999997</v>
      </c>
      <c r="NS37">
        <v>13.86476</v>
      </c>
      <c r="NT37" s="1">
        <v>3.0826059999999997E-5</v>
      </c>
      <c r="NU37">
        <v>1.806642E-2</v>
      </c>
      <c r="NV37">
        <v>0.4000494</v>
      </c>
      <c r="NW37">
        <v>14.621689999999999</v>
      </c>
      <c r="NX37" s="1">
        <v>3.0465999999999999E-5</v>
      </c>
      <c r="NY37">
        <v>1.7846649999999999E-2</v>
      </c>
      <c r="NZ37">
        <v>0.39965139999999999</v>
      </c>
      <c r="OA37">
        <v>16.138249999999999</v>
      </c>
      <c r="OB37" s="1">
        <v>3.1353909999999999E-5</v>
      </c>
      <c r="OC37">
        <v>1.8370359999999999E-2</v>
      </c>
      <c r="OD37">
        <v>0.3991672</v>
      </c>
      <c r="OE37">
        <v>17.698499999999999</v>
      </c>
      <c r="OF37" s="1">
        <v>3.2097039999999997E-5</v>
      </c>
      <c r="OG37">
        <v>1.8892579999999999E-2</v>
      </c>
      <c r="OH37">
        <v>0.3986247</v>
      </c>
      <c r="OI37">
        <v>18.630970000000001</v>
      </c>
      <c r="OJ37" s="1">
        <v>3.2050310000000001E-5</v>
      </c>
      <c r="OK37">
        <v>1.896629E-2</v>
      </c>
    </row>
    <row r="38" spans="1:401" x14ac:dyDescent="0.35">
      <c r="A38">
        <v>41</v>
      </c>
      <c r="B38" t="s">
        <v>4</v>
      </c>
      <c r="C38" t="s">
        <v>24</v>
      </c>
      <c r="D38" t="s">
        <v>43</v>
      </c>
      <c r="E38">
        <v>714.60360000000003</v>
      </c>
      <c r="F38">
        <v>0.64874900000000002</v>
      </c>
      <c r="G38">
        <v>16.94754</v>
      </c>
      <c r="H38">
        <v>227.4033</v>
      </c>
      <c r="I38">
        <v>77769.789999999994</v>
      </c>
      <c r="J38">
        <v>0.64681160000000004</v>
      </c>
      <c r="K38">
        <v>17.421980000000001</v>
      </c>
      <c r="L38">
        <v>87.19126</v>
      </c>
      <c r="M38">
        <v>39442.86</v>
      </c>
      <c r="N38">
        <v>0.64484169999999996</v>
      </c>
      <c r="O38">
        <v>17.523900000000001</v>
      </c>
      <c r="P38">
        <v>3.4326509999999999</v>
      </c>
      <c r="Q38">
        <v>1789.9390000000001</v>
      </c>
      <c r="R38">
        <v>0.64285270000000005</v>
      </c>
      <c r="S38">
        <v>17.174600000000002</v>
      </c>
      <c r="T38">
        <v>0.14262900000000001</v>
      </c>
      <c r="U38">
        <v>66.00958</v>
      </c>
      <c r="V38">
        <v>0.64081690000000002</v>
      </c>
      <c r="W38">
        <v>16.495069999999998</v>
      </c>
      <c r="X38">
        <v>7.5428309999999998E-2</v>
      </c>
      <c r="Y38">
        <v>29.563359999999999</v>
      </c>
      <c r="Z38">
        <v>0.63858490000000001</v>
      </c>
      <c r="AA38">
        <v>15.8405</v>
      </c>
      <c r="AB38" s="1">
        <v>6.7062410000000003E-2</v>
      </c>
      <c r="AC38">
        <v>26.22231</v>
      </c>
      <c r="AD38">
        <v>0.63540909999999995</v>
      </c>
      <c r="AE38">
        <v>15.382949999999999</v>
      </c>
      <c r="AF38" s="1">
        <v>6.1577079999999999E-2</v>
      </c>
      <c r="AG38">
        <v>24.083120000000001</v>
      </c>
      <c r="AH38">
        <v>0.63100060000000002</v>
      </c>
      <c r="AI38">
        <v>15.794879999999999</v>
      </c>
      <c r="AJ38" s="1">
        <v>6.6898440000000003E-2</v>
      </c>
      <c r="AK38">
        <v>26.031320000000001</v>
      </c>
      <c r="AL38">
        <v>0.62584150000000005</v>
      </c>
      <c r="AM38">
        <v>16.419910000000002</v>
      </c>
      <c r="AN38" s="1">
        <v>7.4054549999999997E-2</v>
      </c>
      <c r="AO38">
        <v>29.19087</v>
      </c>
      <c r="AP38">
        <v>0.62015430000000005</v>
      </c>
      <c r="AQ38">
        <v>17.024190000000001</v>
      </c>
      <c r="AR38" s="1">
        <v>7.2511019999999995E-2</v>
      </c>
      <c r="AS38">
        <v>29.037739999999999</v>
      </c>
      <c r="AT38">
        <v>0.61413819999999997</v>
      </c>
      <c r="AU38">
        <v>17.18046</v>
      </c>
      <c r="AV38" s="1">
        <v>6.673975E-2</v>
      </c>
      <c r="AW38">
        <v>27.04429</v>
      </c>
      <c r="AX38">
        <v>0.60788260000000005</v>
      </c>
      <c r="AY38">
        <v>16.638259999999999</v>
      </c>
      <c r="AZ38" s="1">
        <v>5.9434180000000003E-2</v>
      </c>
      <c r="BA38">
        <v>24.368690000000001</v>
      </c>
      <c r="BB38">
        <v>0.60153880000000004</v>
      </c>
      <c r="BC38">
        <v>15.79997</v>
      </c>
      <c r="BD38" s="1">
        <v>5.2137429999999998E-2</v>
      </c>
      <c r="BE38">
        <v>21.60276</v>
      </c>
      <c r="BF38">
        <v>0.59509829999999997</v>
      </c>
      <c r="BG38">
        <v>14.874309999999999</v>
      </c>
      <c r="BH38" s="1">
        <v>4.5551929999999997E-2</v>
      </c>
      <c r="BI38">
        <v>19.076910000000002</v>
      </c>
      <c r="BJ38">
        <v>0.58852170000000004</v>
      </c>
      <c r="BK38">
        <v>14.319290000000001</v>
      </c>
      <c r="BL38" s="1">
        <v>3.9554159999999998E-2</v>
      </c>
      <c r="BM38">
        <v>16.753630000000001</v>
      </c>
      <c r="BN38">
        <v>0.58176709999999998</v>
      </c>
      <c r="BO38">
        <v>14.666359999999999</v>
      </c>
      <c r="BP38" s="1">
        <v>3.4213399999999998E-2</v>
      </c>
      <c r="BQ38">
        <v>14.65699</v>
      </c>
      <c r="BR38">
        <v>0.5750014</v>
      </c>
      <c r="BS38">
        <v>15.311669999999999</v>
      </c>
      <c r="BT38" s="1">
        <v>2.971323E-2</v>
      </c>
      <c r="BU38">
        <v>12.86664</v>
      </c>
      <c r="BV38">
        <v>0.56789509999999999</v>
      </c>
      <c r="BW38">
        <v>16.044930000000001</v>
      </c>
      <c r="BX38" s="1">
        <v>2.6048490000000001E-2</v>
      </c>
      <c r="BY38">
        <v>11.40835</v>
      </c>
      <c r="BZ38">
        <v>0.56063799999999997</v>
      </c>
      <c r="CA38">
        <v>16.157769999999999</v>
      </c>
      <c r="CB38" s="1">
        <v>2.250081E-2</v>
      </c>
      <c r="CC38">
        <v>9.9869079999999997</v>
      </c>
      <c r="CD38">
        <v>0.55315769999999997</v>
      </c>
      <c r="CE38">
        <v>15.73995</v>
      </c>
      <c r="CF38" s="1">
        <v>1.9406619999999999E-2</v>
      </c>
      <c r="CG38">
        <v>8.7199059999999999</v>
      </c>
      <c r="CH38">
        <v>0.54573990000000006</v>
      </c>
      <c r="CI38">
        <v>14.8825</v>
      </c>
      <c r="CJ38" s="1">
        <v>1.6707110000000001E-2</v>
      </c>
      <c r="CK38">
        <v>7.6033790000000003</v>
      </c>
      <c r="CL38">
        <v>0.53789779999999998</v>
      </c>
      <c r="CM38">
        <v>14.11238</v>
      </c>
      <c r="CN38" s="1">
        <v>1.4436310000000001E-2</v>
      </c>
      <c r="CO38">
        <v>6.6567949999999998</v>
      </c>
      <c r="CP38">
        <v>0.5299777</v>
      </c>
      <c r="CQ38">
        <v>13.78293</v>
      </c>
      <c r="CR38" s="1">
        <v>1.242098E-2</v>
      </c>
      <c r="CS38">
        <v>5.808433</v>
      </c>
      <c r="CT38">
        <v>0.52207029999999999</v>
      </c>
      <c r="CU38">
        <v>14.361459999999999</v>
      </c>
      <c r="CV38" s="1">
        <v>1.060155E-2</v>
      </c>
      <c r="CW38">
        <v>5.0299569999999996</v>
      </c>
      <c r="CX38">
        <v>0.51430980000000004</v>
      </c>
      <c r="CY38">
        <v>14.84041</v>
      </c>
      <c r="CZ38" s="1">
        <v>9.0082779999999998E-3</v>
      </c>
      <c r="DA38">
        <v>4.3303909999999997</v>
      </c>
      <c r="DB38">
        <v>0.50595400000000001</v>
      </c>
      <c r="DC38">
        <v>15.5402</v>
      </c>
      <c r="DD38" s="1">
        <v>7.7498159999999996E-3</v>
      </c>
      <c r="DE38">
        <v>3.7764950000000002</v>
      </c>
      <c r="DF38">
        <v>0.49725960000000002</v>
      </c>
      <c r="DG38">
        <v>15.91553</v>
      </c>
      <c r="DH38" s="1">
        <v>6.6528389999999998E-3</v>
      </c>
      <c r="DI38">
        <v>3.2911589999999999</v>
      </c>
      <c r="DJ38">
        <v>0.48860110000000001</v>
      </c>
      <c r="DK38">
        <v>15.84651</v>
      </c>
      <c r="DL38" s="1">
        <v>5.681101E-3</v>
      </c>
      <c r="DM38">
        <v>2.854231</v>
      </c>
      <c r="DN38">
        <v>0.47977920000000002</v>
      </c>
      <c r="DO38">
        <v>15.418939999999999</v>
      </c>
      <c r="DP38" s="1">
        <v>4.8084030000000002E-3</v>
      </c>
      <c r="DQ38">
        <v>2.4542030000000001</v>
      </c>
      <c r="DR38">
        <v>0.4708717</v>
      </c>
      <c r="DS38">
        <v>14.86281</v>
      </c>
      <c r="DT38" s="1">
        <v>4.0525780000000003E-3</v>
      </c>
      <c r="DU38">
        <v>2.1026479999999999</v>
      </c>
      <c r="DV38">
        <v>0.46291490000000002</v>
      </c>
      <c r="DW38">
        <v>14.54463</v>
      </c>
      <c r="DX38" s="1">
        <v>3.4124960000000001E-3</v>
      </c>
      <c r="DY38">
        <v>1.795887</v>
      </c>
      <c r="DZ38">
        <v>0.45682339999999999</v>
      </c>
      <c r="EA38">
        <v>15.36267</v>
      </c>
      <c r="EB38" s="1">
        <v>2.780374E-3</v>
      </c>
      <c r="EC38">
        <v>1.487954</v>
      </c>
      <c r="ED38">
        <v>0.45268599999999998</v>
      </c>
      <c r="EE38">
        <v>16.612410000000001</v>
      </c>
      <c r="EF38" s="1">
        <v>2.0236239999999999E-3</v>
      </c>
      <c r="EG38">
        <v>1.1021890000000001</v>
      </c>
      <c r="EH38">
        <v>0.4499824</v>
      </c>
      <c r="EI38">
        <v>17.83961</v>
      </c>
      <c r="EJ38" s="1">
        <v>1.3701029999999999E-3</v>
      </c>
      <c r="EK38">
        <v>0.75192060000000005</v>
      </c>
      <c r="EL38">
        <v>0.44818849999999999</v>
      </c>
      <c r="EM38">
        <v>18.489740000000001</v>
      </c>
      <c r="EN38" s="1">
        <v>9.4994269999999997E-4</v>
      </c>
      <c r="EO38">
        <v>0.51955189999999996</v>
      </c>
      <c r="EP38">
        <v>0.44690760000000002</v>
      </c>
      <c r="EQ38">
        <v>17.879449999999999</v>
      </c>
      <c r="ER38" s="1">
        <v>7.1726410000000004E-4</v>
      </c>
      <c r="ES38">
        <v>0.38904569999999999</v>
      </c>
      <c r="ET38">
        <v>0.44587130000000003</v>
      </c>
      <c r="EU38">
        <v>16.439869999999999</v>
      </c>
      <c r="EV38" s="1">
        <v>5.8782699999999997E-4</v>
      </c>
      <c r="EW38">
        <v>0.31649909999999998</v>
      </c>
      <c r="EX38">
        <v>0.44498490000000002</v>
      </c>
      <c r="EY38">
        <v>15.08046</v>
      </c>
      <c r="EZ38" s="1">
        <v>5.1017529999999997E-4</v>
      </c>
      <c r="FA38">
        <v>0.27316000000000001</v>
      </c>
      <c r="FB38">
        <v>0.44424160000000001</v>
      </c>
      <c r="FC38">
        <v>14.169980000000001</v>
      </c>
      <c r="FD38" s="1">
        <v>4.5839029999999997E-4</v>
      </c>
      <c r="FE38">
        <v>0.2444663</v>
      </c>
      <c r="FF38">
        <v>0.44373689999999999</v>
      </c>
      <c r="FG38">
        <v>14.4528</v>
      </c>
      <c r="FH38" s="1">
        <v>4.1475140000000001E-4</v>
      </c>
      <c r="FI38">
        <v>0.22090940000000001</v>
      </c>
      <c r="FJ38">
        <v>0.4434362</v>
      </c>
      <c r="FK38">
        <v>15.21195</v>
      </c>
      <c r="FL38" s="1">
        <v>3.6559059999999999E-4</v>
      </c>
      <c r="FM38">
        <v>0.1947083</v>
      </c>
      <c r="FN38">
        <v>0.44326290000000002</v>
      </c>
      <c r="FO38">
        <v>15.72451</v>
      </c>
      <c r="FP38" s="1">
        <v>3.2162800000000002E-4</v>
      </c>
      <c r="FQ38">
        <v>0.17064679999999999</v>
      </c>
      <c r="FR38">
        <v>0.44318249999999998</v>
      </c>
      <c r="FS38">
        <v>15.90137</v>
      </c>
      <c r="FT38" s="1">
        <v>2.8957970000000001E-4</v>
      </c>
      <c r="FU38">
        <v>0.1528205</v>
      </c>
      <c r="FV38">
        <v>0.44313049999999998</v>
      </c>
      <c r="FW38">
        <v>15.31786</v>
      </c>
      <c r="FX38" s="1">
        <v>2.6684650000000001E-4</v>
      </c>
      <c r="FY38">
        <v>0.14008989999999999</v>
      </c>
      <c r="FZ38">
        <v>0.44310719999999998</v>
      </c>
      <c r="GA38">
        <v>14.567080000000001</v>
      </c>
      <c r="GB38" s="1">
        <v>2.5005580000000001E-4</v>
      </c>
      <c r="GC38">
        <v>0.13068689999999999</v>
      </c>
      <c r="GD38">
        <v>0.44309749999999998</v>
      </c>
      <c r="GE38">
        <v>13.869389999999999</v>
      </c>
      <c r="GF38" s="1">
        <v>2.360114E-4</v>
      </c>
      <c r="GG38">
        <v>0.12287339999999999</v>
      </c>
      <c r="GH38">
        <v>0.44304490000000002</v>
      </c>
      <c r="GI38">
        <v>13.59567</v>
      </c>
      <c r="GJ38" s="1">
        <v>2.238269E-4</v>
      </c>
      <c r="GK38">
        <v>0.1160833</v>
      </c>
      <c r="GL38">
        <v>0.44291730000000001</v>
      </c>
      <c r="GM38">
        <v>14.22763</v>
      </c>
      <c r="GN38" s="1">
        <v>2.148032E-4</v>
      </c>
      <c r="GO38">
        <v>0.1108582</v>
      </c>
      <c r="GP38">
        <v>0.44268990000000003</v>
      </c>
      <c r="GQ38">
        <v>15.42623</v>
      </c>
      <c r="GR38" s="1">
        <v>2.110259E-4</v>
      </c>
      <c r="GS38">
        <v>0.1083877</v>
      </c>
      <c r="GT38">
        <v>0.44239899999999999</v>
      </c>
      <c r="GU38">
        <v>16.834790000000002</v>
      </c>
      <c r="GV38" s="1">
        <v>2.078906E-4</v>
      </c>
      <c r="GW38">
        <v>0.106504</v>
      </c>
      <c r="GX38">
        <v>0.44206820000000002</v>
      </c>
      <c r="GY38">
        <v>17.85549</v>
      </c>
      <c r="GZ38" s="1">
        <v>2.024269E-4</v>
      </c>
      <c r="HA38">
        <v>0.10357420000000001</v>
      </c>
      <c r="HB38">
        <v>0.44172129999999998</v>
      </c>
      <c r="HC38">
        <v>17.87857</v>
      </c>
      <c r="HD38" s="1">
        <v>1.949872E-4</v>
      </c>
      <c r="HE38">
        <v>9.9639829999999999E-2</v>
      </c>
      <c r="HF38">
        <v>0.44135059999999998</v>
      </c>
      <c r="HG38">
        <v>16.67231</v>
      </c>
      <c r="HH38" s="1">
        <v>1.868409E-4</v>
      </c>
      <c r="HI38">
        <v>9.5343040000000004E-2</v>
      </c>
      <c r="HJ38">
        <v>0.44101220000000002</v>
      </c>
      <c r="HK38">
        <v>15.160690000000001</v>
      </c>
      <c r="HL38" s="1">
        <v>1.7853239999999999E-4</v>
      </c>
      <c r="HM38">
        <v>9.0979690000000002E-2</v>
      </c>
      <c r="HN38">
        <v>0.4406313</v>
      </c>
      <c r="HO38">
        <v>13.8474</v>
      </c>
      <c r="HP38" s="1">
        <v>1.7041880000000001E-4</v>
      </c>
      <c r="HQ38">
        <v>8.6764090000000002E-2</v>
      </c>
      <c r="HR38">
        <v>0.4402663</v>
      </c>
      <c r="HS38">
        <v>13.632820000000001</v>
      </c>
      <c r="HT38" s="1">
        <v>1.624714E-4</v>
      </c>
      <c r="HU38">
        <v>8.2648449999999998E-2</v>
      </c>
      <c r="HV38">
        <v>0.43989159999999999</v>
      </c>
      <c r="HW38">
        <v>14.43567</v>
      </c>
      <c r="HX38" s="1">
        <v>1.5497469999999999E-4</v>
      </c>
      <c r="HY38">
        <v>7.8784649999999998E-2</v>
      </c>
      <c r="HZ38">
        <v>0.4395232</v>
      </c>
      <c r="IA38">
        <v>15.752140000000001</v>
      </c>
      <c r="IB38" s="1">
        <v>1.4779929999999999E-4</v>
      </c>
      <c r="IC38">
        <v>7.5107519999999997E-2</v>
      </c>
      <c r="ID38">
        <v>0.43916539999999998</v>
      </c>
      <c r="IE38">
        <v>16.867039999999999</v>
      </c>
      <c r="IF38" s="1">
        <v>1.410207E-4</v>
      </c>
      <c r="IG38">
        <v>7.1648619999999996E-2</v>
      </c>
      <c r="IH38">
        <v>0.43879600000000002</v>
      </c>
      <c r="II38">
        <v>17.131360000000001</v>
      </c>
      <c r="IJ38" s="1">
        <v>1.347035E-4</v>
      </c>
      <c r="IK38">
        <v>6.8441559999999999E-2</v>
      </c>
      <c r="IL38">
        <v>0.43842999999999999</v>
      </c>
      <c r="IM38">
        <v>16.235489999999999</v>
      </c>
      <c r="IN38" s="1">
        <v>1.2866449999999999E-4</v>
      </c>
      <c r="IO38">
        <v>6.538513E-2</v>
      </c>
      <c r="IP38">
        <v>0.4380772</v>
      </c>
      <c r="IQ38">
        <v>14.946490000000001</v>
      </c>
      <c r="IR38" s="1">
        <v>1.2292800000000001E-4</v>
      </c>
      <c r="IS38">
        <v>6.2482349999999999E-2</v>
      </c>
      <c r="IT38">
        <v>0.43773269999999997</v>
      </c>
      <c r="IU38">
        <v>13.88231</v>
      </c>
      <c r="IV38" s="1">
        <v>1.174562E-4</v>
      </c>
      <c r="IW38">
        <v>5.9725819999999999E-2</v>
      </c>
      <c r="IX38">
        <v>0.43751030000000002</v>
      </c>
      <c r="IY38">
        <v>14.272819999999999</v>
      </c>
      <c r="IZ38" s="1">
        <v>1.114119E-4</v>
      </c>
      <c r="JA38">
        <v>5.6736179999999997E-2</v>
      </c>
      <c r="JB38">
        <v>0.43736009999999997</v>
      </c>
      <c r="JC38">
        <v>15.601430000000001</v>
      </c>
      <c r="JD38" s="1">
        <v>1.035186E-4</v>
      </c>
      <c r="JE38">
        <v>5.2808210000000001E-2</v>
      </c>
      <c r="JF38">
        <v>0.4372723</v>
      </c>
      <c r="JG38">
        <v>17.10737</v>
      </c>
      <c r="JH38" s="1">
        <v>9.5947100000000002E-5</v>
      </c>
      <c r="JI38">
        <v>4.892283E-2</v>
      </c>
      <c r="JJ38">
        <v>0.43723190000000001</v>
      </c>
      <c r="JK38">
        <v>17.751069999999999</v>
      </c>
      <c r="JL38" s="1">
        <v>8.9918529999999998E-5</v>
      </c>
      <c r="JM38">
        <v>4.5798369999999998E-2</v>
      </c>
      <c r="JN38">
        <v>0.43719989999999997</v>
      </c>
      <c r="JO38">
        <v>17.277149999999999</v>
      </c>
      <c r="JP38" s="1">
        <v>8.5232489999999993E-5</v>
      </c>
      <c r="JQ38">
        <v>4.3362310000000001E-2</v>
      </c>
      <c r="JR38">
        <v>0.43719770000000002</v>
      </c>
      <c r="JS38">
        <v>15.991009999999999</v>
      </c>
      <c r="JT38" s="1">
        <v>8.1355619999999999E-5</v>
      </c>
      <c r="JU38">
        <v>4.1363619999999997E-2</v>
      </c>
      <c r="JV38">
        <v>0.43720690000000001</v>
      </c>
      <c r="JW38">
        <v>14.74919</v>
      </c>
      <c r="JX38" s="1">
        <v>7.7990760000000003E-5</v>
      </c>
      <c r="JY38">
        <v>3.9629169999999998E-2</v>
      </c>
      <c r="JZ38">
        <v>0.4371873</v>
      </c>
      <c r="KA38">
        <v>14.016819999999999</v>
      </c>
      <c r="KB38" s="1">
        <v>7.4915250000000001E-5</v>
      </c>
      <c r="KC38">
        <v>3.8057880000000002E-2</v>
      </c>
      <c r="KD38">
        <v>0.4371873</v>
      </c>
      <c r="KE38">
        <v>14.49286</v>
      </c>
      <c r="KF38" s="1">
        <v>7.2035189999999997E-5</v>
      </c>
      <c r="KG38">
        <v>3.6586639999999997E-2</v>
      </c>
      <c r="KH38">
        <v>0.4372007</v>
      </c>
      <c r="KI38">
        <v>15.544449999999999</v>
      </c>
      <c r="KJ38" s="1">
        <v>6.9309939999999995E-5</v>
      </c>
      <c r="KK38">
        <v>3.5191470000000002E-2</v>
      </c>
      <c r="KL38">
        <v>0.43718299999999999</v>
      </c>
      <c r="KM38">
        <v>16.725239999999999</v>
      </c>
      <c r="KN38" s="1">
        <v>6.6713310000000005E-5</v>
      </c>
      <c r="KO38">
        <v>3.3864779999999997E-2</v>
      </c>
      <c r="KP38">
        <v>0.4371891</v>
      </c>
      <c r="KQ38">
        <v>17.484089999999998</v>
      </c>
      <c r="KR38" s="1">
        <v>6.4217080000000004E-5</v>
      </c>
      <c r="KS38">
        <v>3.2589569999999998E-2</v>
      </c>
      <c r="KT38">
        <v>0.4371987</v>
      </c>
      <c r="KU38">
        <v>17.175619999999999</v>
      </c>
      <c r="KV38" s="1">
        <v>6.1863329999999996E-5</v>
      </c>
      <c r="KW38">
        <v>3.1387249999999998E-2</v>
      </c>
      <c r="KX38">
        <v>0.43718780000000002</v>
      </c>
      <c r="KY38">
        <v>16.108650000000001</v>
      </c>
      <c r="KZ38" s="1">
        <v>5.960012E-5</v>
      </c>
      <c r="LA38">
        <v>3.0230900000000002E-2</v>
      </c>
      <c r="LB38">
        <v>0.43718889999999999</v>
      </c>
      <c r="LC38">
        <v>14.936959999999999</v>
      </c>
      <c r="LD38" s="1">
        <v>5.7501779999999998E-5</v>
      </c>
      <c r="LE38">
        <v>2.9157740000000001E-2</v>
      </c>
      <c r="LF38">
        <v>0.43718630000000003</v>
      </c>
      <c r="LG38">
        <v>14.12698</v>
      </c>
      <c r="LH38" s="1">
        <v>5.5453900000000001E-5</v>
      </c>
      <c r="LI38">
        <v>2.811369E-2</v>
      </c>
      <c r="LJ38">
        <v>0.43718659999999998</v>
      </c>
      <c r="LK38">
        <v>14.563470000000001</v>
      </c>
      <c r="LL38" s="1">
        <v>5.3457430000000003E-5</v>
      </c>
      <c r="LM38">
        <v>2.7095830000000001E-2</v>
      </c>
      <c r="LN38">
        <v>0.43718059999999997</v>
      </c>
      <c r="LO38">
        <v>15.8263</v>
      </c>
      <c r="LP38" s="1">
        <v>5.1601460000000001E-5</v>
      </c>
      <c r="LQ38">
        <v>2.6147360000000001E-2</v>
      </c>
      <c r="LR38">
        <v>0.43718659999999998</v>
      </c>
      <c r="LS38">
        <v>17.314330000000002</v>
      </c>
      <c r="LT38" s="1">
        <v>4.9820590000000001E-5</v>
      </c>
      <c r="LU38">
        <v>2.5242210000000001E-2</v>
      </c>
      <c r="LV38">
        <v>0.437195</v>
      </c>
      <c r="LW38">
        <v>18.26746</v>
      </c>
      <c r="LX38" s="1">
        <v>4.8063350000000001E-5</v>
      </c>
      <c r="LY38">
        <v>2.4344020000000001E-2</v>
      </c>
      <c r="LZ38">
        <v>0.43717240000000002</v>
      </c>
      <c r="MA38">
        <v>18.01295</v>
      </c>
      <c r="MB38" s="1">
        <v>4.6368259999999998E-5</v>
      </c>
      <c r="MC38">
        <v>2.351346E-2</v>
      </c>
      <c r="MD38">
        <v>0.43718259999999998</v>
      </c>
      <c r="ME38">
        <v>16.653670000000002</v>
      </c>
      <c r="MF38" s="1">
        <v>4.4630659999999997E-5</v>
      </c>
      <c r="MG38">
        <v>2.270606E-2</v>
      </c>
      <c r="MH38">
        <v>0.43718800000000002</v>
      </c>
      <c r="MI38">
        <v>15.05855</v>
      </c>
      <c r="MJ38" s="1">
        <v>4.2964950000000003E-5</v>
      </c>
      <c r="MK38">
        <v>2.1929480000000001E-2</v>
      </c>
      <c r="ML38">
        <v>0.4371893</v>
      </c>
      <c r="MM38">
        <v>13.83338</v>
      </c>
      <c r="MN38" s="1">
        <v>4.1368900000000003E-5</v>
      </c>
      <c r="MO38">
        <v>2.1176319999999998E-2</v>
      </c>
      <c r="MP38">
        <v>0.43719180000000002</v>
      </c>
      <c r="MQ38">
        <v>14.063230000000001</v>
      </c>
      <c r="MR38" s="1">
        <v>3.9910970000000003E-5</v>
      </c>
      <c r="MS38">
        <v>2.0486569999999999E-2</v>
      </c>
      <c r="MT38">
        <v>0.43718279999999998</v>
      </c>
      <c r="MU38">
        <v>14.976319999999999</v>
      </c>
      <c r="MV38" s="1">
        <v>3.8422320000000001E-5</v>
      </c>
      <c r="MW38">
        <v>1.9782069999999999E-2</v>
      </c>
      <c r="MX38">
        <v>0.43718570000000001</v>
      </c>
      <c r="MY38">
        <v>15.65001</v>
      </c>
      <c r="MZ38" s="1">
        <v>3.7026410000000002E-5</v>
      </c>
      <c r="NA38">
        <v>1.9108699999999999E-2</v>
      </c>
      <c r="NB38">
        <v>0.43719550000000001</v>
      </c>
      <c r="NC38">
        <v>15.858919999999999</v>
      </c>
      <c r="ND38" s="1">
        <v>3.572441E-5</v>
      </c>
      <c r="NE38">
        <v>1.8482220000000001E-2</v>
      </c>
      <c r="NF38">
        <v>0.43720049999999999</v>
      </c>
      <c r="NG38">
        <v>15.465389999999999</v>
      </c>
      <c r="NH38" s="1">
        <v>3.4477850000000001E-5</v>
      </c>
      <c r="NI38">
        <v>1.7878410000000001E-2</v>
      </c>
      <c r="NJ38">
        <v>0.4371872</v>
      </c>
      <c r="NK38">
        <v>14.78716</v>
      </c>
      <c r="NL38" s="1">
        <v>3.3273520000000001E-5</v>
      </c>
      <c r="NM38">
        <v>1.7295700000000001E-2</v>
      </c>
      <c r="NN38">
        <v>0.43719970000000002</v>
      </c>
      <c r="NO38">
        <v>14.22725</v>
      </c>
      <c r="NP38" s="1">
        <v>3.2097690000000002E-5</v>
      </c>
      <c r="NQ38">
        <v>1.6720079999999998E-2</v>
      </c>
      <c r="NR38">
        <v>0.43710890000000002</v>
      </c>
      <c r="NS38">
        <v>13.9468</v>
      </c>
      <c r="NT38" s="1">
        <v>3.1001450000000001E-5</v>
      </c>
      <c r="NU38">
        <v>1.6183489999999998E-2</v>
      </c>
      <c r="NV38">
        <v>0.43685079999999998</v>
      </c>
      <c r="NW38">
        <v>14.61716</v>
      </c>
      <c r="NX38" s="1">
        <v>3.04541E-5</v>
      </c>
      <c r="NY38">
        <v>1.5893230000000001E-2</v>
      </c>
      <c r="NZ38">
        <v>0.43639270000000002</v>
      </c>
      <c r="OA38">
        <v>16.071680000000001</v>
      </c>
      <c r="OB38" s="1">
        <v>3.1150269999999997E-5</v>
      </c>
      <c r="OC38">
        <v>1.6253859999999998E-2</v>
      </c>
      <c r="OD38">
        <v>0.43580160000000001</v>
      </c>
      <c r="OE38">
        <v>17.637229999999999</v>
      </c>
      <c r="OF38" s="1">
        <v>3.1979630000000003E-5</v>
      </c>
      <c r="OG38">
        <v>1.6756279999999998E-2</v>
      </c>
      <c r="OH38">
        <v>0.43512119999999999</v>
      </c>
      <c r="OI38">
        <v>18.671410000000002</v>
      </c>
      <c r="OJ38" s="1">
        <v>3.2076109999999997E-5</v>
      </c>
      <c r="OK38">
        <v>1.6898199999999999E-2</v>
      </c>
    </row>
    <row r="39" spans="1:401" x14ac:dyDescent="0.35">
      <c r="A39">
        <v>42</v>
      </c>
      <c r="B39" t="s">
        <v>4</v>
      </c>
      <c r="C39" t="s">
        <v>24</v>
      </c>
      <c r="D39" t="s">
        <v>44</v>
      </c>
      <c r="E39">
        <v>619.13109999999995</v>
      </c>
      <c r="F39">
        <v>0.52193979999999995</v>
      </c>
      <c r="G39">
        <v>16.942799999999998</v>
      </c>
      <c r="H39">
        <v>184.44800000000001</v>
      </c>
      <c r="I39">
        <v>51072.92</v>
      </c>
      <c r="J39">
        <v>0.52018399999999998</v>
      </c>
      <c r="K39">
        <v>17.434470000000001</v>
      </c>
      <c r="L39">
        <v>114.726</v>
      </c>
      <c r="M39">
        <v>36514.82</v>
      </c>
      <c r="N39">
        <v>0.51839800000000003</v>
      </c>
      <c r="O39">
        <v>17.57029</v>
      </c>
      <c r="P39">
        <v>5.6659800000000002</v>
      </c>
      <c r="Q39">
        <v>1924.4639999999999</v>
      </c>
      <c r="R39">
        <v>0.51660329999999999</v>
      </c>
      <c r="S39">
        <v>17.230049999999999</v>
      </c>
      <c r="T39">
        <v>0.19552890000000001</v>
      </c>
      <c r="U39">
        <v>64.435640000000006</v>
      </c>
      <c r="V39">
        <v>0.51476049999999995</v>
      </c>
      <c r="W39">
        <v>16.551770000000001</v>
      </c>
      <c r="X39">
        <v>7.7082349999999994E-2</v>
      </c>
      <c r="Y39">
        <v>23.326129999999999</v>
      </c>
      <c r="Z39">
        <v>0.51283749999999995</v>
      </c>
      <c r="AA39">
        <v>15.900069999999999</v>
      </c>
      <c r="AB39" s="1">
        <v>6.7850400000000005E-2</v>
      </c>
      <c r="AC39">
        <v>20.523530000000001</v>
      </c>
      <c r="AD39">
        <v>0.51019380000000003</v>
      </c>
      <c r="AE39">
        <v>15.41338</v>
      </c>
      <c r="AF39" s="1">
        <v>6.1849910000000001E-2</v>
      </c>
      <c r="AG39">
        <v>18.76782</v>
      </c>
      <c r="AH39">
        <v>0.50650879999999998</v>
      </c>
      <c r="AI39">
        <v>15.795680000000001</v>
      </c>
      <c r="AJ39" s="1">
        <v>6.5817890000000004E-2</v>
      </c>
      <c r="AK39">
        <v>19.99353</v>
      </c>
      <c r="AL39">
        <v>0.50212679999999998</v>
      </c>
      <c r="AM39">
        <v>16.430980000000002</v>
      </c>
      <c r="AN39" s="1">
        <v>7.3525560000000004E-2</v>
      </c>
      <c r="AO39">
        <v>22.569430000000001</v>
      </c>
      <c r="AP39">
        <v>0.49727510000000003</v>
      </c>
      <c r="AQ39">
        <v>17.043859999999999</v>
      </c>
      <c r="AR39" s="1">
        <v>7.2918430000000006E-2</v>
      </c>
      <c r="AS39">
        <v>22.676639999999999</v>
      </c>
      <c r="AT39">
        <v>0.49209720000000001</v>
      </c>
      <c r="AU39">
        <v>17.240649999999999</v>
      </c>
      <c r="AV39" s="1">
        <v>6.7415260000000005E-2</v>
      </c>
      <c r="AW39">
        <v>21.208089999999999</v>
      </c>
      <c r="AX39">
        <v>0.48670049999999998</v>
      </c>
      <c r="AY39">
        <v>16.726780000000002</v>
      </c>
      <c r="AZ39" s="1">
        <v>6.0251409999999998E-2</v>
      </c>
      <c r="BA39">
        <v>19.178049999999999</v>
      </c>
      <c r="BB39">
        <v>0.48124060000000002</v>
      </c>
      <c r="BC39">
        <v>15.897489999999999</v>
      </c>
      <c r="BD39" s="1">
        <v>5.2902350000000001E-2</v>
      </c>
      <c r="BE39">
        <v>17.030670000000001</v>
      </c>
      <c r="BF39">
        <v>0.47567429999999999</v>
      </c>
      <c r="BG39">
        <v>14.967969999999999</v>
      </c>
      <c r="BH39" s="1">
        <v>4.6252429999999997E-2</v>
      </c>
      <c r="BI39">
        <v>15.06329</v>
      </c>
      <c r="BJ39">
        <v>0.4699894</v>
      </c>
      <c r="BK39">
        <v>14.386889999999999</v>
      </c>
      <c r="BL39" s="1">
        <v>4.0199510000000001E-2</v>
      </c>
      <c r="BM39">
        <v>13.252470000000001</v>
      </c>
      <c r="BN39">
        <v>0.46418290000000001</v>
      </c>
      <c r="BO39">
        <v>14.698869999999999</v>
      </c>
      <c r="BP39" s="1">
        <v>3.4781020000000003E-2</v>
      </c>
      <c r="BQ39">
        <v>11.609859999999999</v>
      </c>
      <c r="BR39">
        <v>0.45862789999999998</v>
      </c>
      <c r="BS39">
        <v>15.319430000000001</v>
      </c>
      <c r="BT39" s="1">
        <v>3.0187740000000001E-2</v>
      </c>
      <c r="BU39">
        <v>10.19703</v>
      </c>
      <c r="BV39">
        <v>0.45297799999999999</v>
      </c>
      <c r="BW39">
        <v>16.064699999999998</v>
      </c>
      <c r="BX39">
        <v>2.6453899999999999E-2</v>
      </c>
      <c r="BY39">
        <v>9.0447509999999998</v>
      </c>
      <c r="BZ39">
        <v>0.44722060000000002</v>
      </c>
      <c r="CA39">
        <v>16.227180000000001</v>
      </c>
      <c r="CB39" s="1">
        <v>2.2903739999999999E-2</v>
      </c>
      <c r="CC39">
        <v>7.9370120000000002</v>
      </c>
      <c r="CD39">
        <v>0.44130900000000001</v>
      </c>
      <c r="CE39">
        <v>15.82451</v>
      </c>
      <c r="CF39" s="1">
        <v>1.9748970000000001E-2</v>
      </c>
      <c r="CG39">
        <v>6.9341210000000002</v>
      </c>
      <c r="CH39">
        <v>0.43538310000000002</v>
      </c>
      <c r="CI39">
        <v>14.973520000000001</v>
      </c>
      <c r="CJ39" s="1">
        <v>1.7009E-2</v>
      </c>
      <c r="CK39">
        <v>6.0533440000000001</v>
      </c>
      <c r="CL39">
        <v>0.42918079999999997</v>
      </c>
      <c r="CM39">
        <v>14.19731</v>
      </c>
      <c r="CN39" s="1">
        <v>1.46947E-2</v>
      </c>
      <c r="CO39">
        <v>5.303026</v>
      </c>
      <c r="CP39">
        <v>0.42289870000000002</v>
      </c>
      <c r="CQ39">
        <v>13.835889999999999</v>
      </c>
      <c r="CR39" s="1">
        <v>1.265555E-2</v>
      </c>
      <c r="CS39">
        <v>4.6342749999999997</v>
      </c>
      <c r="CT39">
        <v>0.41662939999999998</v>
      </c>
      <c r="CU39">
        <v>14.36157</v>
      </c>
      <c r="CV39" s="1">
        <v>1.0821030000000001E-2</v>
      </c>
      <c r="CW39">
        <v>4.0214670000000003</v>
      </c>
      <c r="CX39">
        <v>0.41044839999999999</v>
      </c>
      <c r="CY39">
        <v>14.84693</v>
      </c>
      <c r="CZ39" s="1">
        <v>9.1913749999999999E-3</v>
      </c>
      <c r="DA39">
        <v>3.464874</v>
      </c>
      <c r="DB39">
        <v>0.4040571</v>
      </c>
      <c r="DC39">
        <v>15.555249999999999</v>
      </c>
      <c r="DD39" s="1">
        <v>7.8991970000000002E-3</v>
      </c>
      <c r="DE39">
        <v>3.0209929999999998</v>
      </c>
      <c r="DF39">
        <v>0.39762039999999998</v>
      </c>
      <c r="DG39">
        <v>15.964980000000001</v>
      </c>
      <c r="DH39" s="1">
        <v>6.7869569999999997E-3</v>
      </c>
      <c r="DI39">
        <v>2.6351619999999998</v>
      </c>
      <c r="DJ39">
        <v>0.39124999999999999</v>
      </c>
      <c r="DK39">
        <v>15.89777</v>
      </c>
      <c r="DL39" s="1">
        <v>5.8037000000000002E-3</v>
      </c>
      <c r="DM39">
        <v>2.2880790000000002</v>
      </c>
      <c r="DN39">
        <v>0.3847603</v>
      </c>
      <c r="DO39">
        <v>15.49945</v>
      </c>
      <c r="DP39" s="1">
        <v>4.9178149999999999E-3</v>
      </c>
      <c r="DQ39">
        <v>1.9696659999999999</v>
      </c>
      <c r="DR39">
        <v>0.37816230000000001</v>
      </c>
      <c r="DS39">
        <v>14.954499999999999</v>
      </c>
      <c r="DT39" s="1">
        <v>4.1500160000000003E-3</v>
      </c>
      <c r="DU39">
        <v>1.689567</v>
      </c>
      <c r="DV39">
        <v>0.37219550000000001</v>
      </c>
      <c r="DW39">
        <v>14.612120000000001</v>
      </c>
      <c r="DX39" s="1">
        <v>3.49563E-3</v>
      </c>
      <c r="DY39">
        <v>1.444161</v>
      </c>
      <c r="DZ39">
        <v>0.36755389999999999</v>
      </c>
      <c r="EA39">
        <v>15.370480000000001</v>
      </c>
      <c r="EB39" s="1">
        <v>2.8800409999999999E-3</v>
      </c>
      <c r="EC39">
        <v>1.2060150000000001</v>
      </c>
      <c r="ED39">
        <v>0.36435149999999999</v>
      </c>
      <c r="EE39">
        <v>16.601130000000001</v>
      </c>
      <c r="EF39" s="1">
        <v>2.137566E-3</v>
      </c>
      <c r="EG39">
        <v>0.90613779999999999</v>
      </c>
      <c r="EH39">
        <v>0.36225849999999998</v>
      </c>
      <c r="EI39">
        <v>17.839410000000001</v>
      </c>
      <c r="EJ39" s="1">
        <v>1.458881E-3</v>
      </c>
      <c r="EK39">
        <v>0.62221139999999997</v>
      </c>
      <c r="EL39">
        <v>0.36085030000000001</v>
      </c>
      <c r="EM39">
        <v>18.552959999999999</v>
      </c>
      <c r="EN39" s="1">
        <v>1.0035409999999999E-3</v>
      </c>
      <c r="EO39">
        <v>0.42789389999999999</v>
      </c>
      <c r="EP39">
        <v>0.35985230000000001</v>
      </c>
      <c r="EQ39">
        <v>18.015730000000001</v>
      </c>
      <c r="ER39" s="1">
        <v>7.4669609999999996E-4</v>
      </c>
      <c r="ES39">
        <v>0.31721959999999999</v>
      </c>
      <c r="ET39">
        <v>0.35906860000000002</v>
      </c>
      <c r="EU39">
        <v>16.616630000000001</v>
      </c>
      <c r="EV39" s="1">
        <v>6.0473079999999999E-4</v>
      </c>
      <c r="EW39">
        <v>0.2559148</v>
      </c>
      <c r="EX39">
        <v>0.35840040000000001</v>
      </c>
      <c r="EY39">
        <v>15.246309999999999</v>
      </c>
      <c r="EZ39" s="1">
        <v>5.2065789999999998E-4</v>
      </c>
      <c r="FA39">
        <v>0.21961739999999999</v>
      </c>
      <c r="FB39">
        <v>0.35783120000000002</v>
      </c>
      <c r="FC39">
        <v>14.27862</v>
      </c>
      <c r="FD39">
        <v>4.657943E-4</v>
      </c>
      <c r="FE39">
        <v>0.19594139999999999</v>
      </c>
      <c r="FF39">
        <v>0.3574349</v>
      </c>
      <c r="FG39">
        <v>14.47616</v>
      </c>
      <c r="FH39" s="1">
        <v>4.2191489999999999E-4</v>
      </c>
      <c r="FI39">
        <v>0.1771684</v>
      </c>
      <c r="FJ39">
        <v>0.35720229999999997</v>
      </c>
      <c r="FK39">
        <v>15.2073</v>
      </c>
      <c r="FL39" s="1">
        <v>3.7347949999999997E-4</v>
      </c>
      <c r="FM39">
        <v>0.15663579999999999</v>
      </c>
      <c r="FN39">
        <v>0.35706300000000002</v>
      </c>
      <c r="FO39">
        <v>15.739000000000001</v>
      </c>
      <c r="FP39" s="1">
        <v>3.2805079999999998E-4</v>
      </c>
      <c r="FQ39">
        <v>0.13715759999999999</v>
      </c>
      <c r="FR39">
        <v>0.35698659999999999</v>
      </c>
      <c r="FS39">
        <v>15.95303</v>
      </c>
      <c r="FT39" s="1">
        <v>2.9419850000000003E-4</v>
      </c>
      <c r="FU39">
        <v>0.1224949</v>
      </c>
      <c r="FV39">
        <v>0.3569522</v>
      </c>
      <c r="FW39">
        <v>15.41408</v>
      </c>
      <c r="FX39" s="1">
        <v>2.701572E-4</v>
      </c>
      <c r="FY39">
        <v>0.11201220000000001</v>
      </c>
      <c r="FZ39">
        <v>0.35694090000000001</v>
      </c>
      <c r="GA39">
        <v>14.662610000000001</v>
      </c>
      <c r="GB39" s="1">
        <v>2.5262700000000001E-4</v>
      </c>
      <c r="GC39">
        <v>0.10433249999999999</v>
      </c>
      <c r="GD39">
        <v>0.35693190000000002</v>
      </c>
      <c r="GE39">
        <v>13.95589</v>
      </c>
      <c r="GF39" s="1">
        <v>2.382311E-4</v>
      </c>
      <c r="GG39">
        <v>9.8033770000000006E-2</v>
      </c>
      <c r="GH39">
        <v>0.35688969999999998</v>
      </c>
      <c r="GI39">
        <v>13.646240000000001</v>
      </c>
      <c r="GJ39" s="1">
        <v>2.2577409999999999E-4</v>
      </c>
      <c r="GK39">
        <v>9.2569230000000002E-2</v>
      </c>
      <c r="GL39">
        <v>0.35679450000000001</v>
      </c>
      <c r="GM39">
        <v>14.228730000000001</v>
      </c>
      <c r="GN39" s="1">
        <v>2.160207E-4</v>
      </c>
      <c r="GO39">
        <v>8.8224350000000007E-2</v>
      </c>
      <c r="GP39">
        <v>0.35663060000000002</v>
      </c>
      <c r="GQ39">
        <v>15.40052</v>
      </c>
      <c r="GR39" s="1">
        <v>2.115823E-4</v>
      </c>
      <c r="GS39">
        <v>8.6066429999999999E-2</v>
      </c>
      <c r="GT39">
        <v>0.35642000000000001</v>
      </c>
      <c r="GU39">
        <v>16.806799999999999</v>
      </c>
      <c r="GV39" s="1">
        <v>2.0855719999999999E-4</v>
      </c>
      <c r="GW39">
        <v>8.4596779999999996E-2</v>
      </c>
      <c r="GX39">
        <v>0.3561725</v>
      </c>
      <c r="GY39">
        <v>17.876100000000001</v>
      </c>
      <c r="GZ39" s="1">
        <v>2.0348100000000001E-4</v>
      </c>
      <c r="HA39">
        <v>8.2385070000000005E-2</v>
      </c>
      <c r="HB39">
        <v>0.3559233</v>
      </c>
      <c r="HC39">
        <v>17.963439999999999</v>
      </c>
      <c r="HD39" s="1">
        <v>1.9627490000000001E-4</v>
      </c>
      <c r="HE39">
        <v>7.9335810000000007E-2</v>
      </c>
      <c r="HF39">
        <v>0.35563309999999998</v>
      </c>
      <c r="HG39">
        <v>16.826180000000001</v>
      </c>
      <c r="HH39" s="1">
        <v>1.8818479999999999E-4</v>
      </c>
      <c r="HI39">
        <v>7.5948109999999999E-2</v>
      </c>
      <c r="HJ39">
        <v>0.3553866</v>
      </c>
      <c r="HK39">
        <v>15.332800000000001</v>
      </c>
      <c r="HL39" s="1">
        <v>1.7986200000000001E-4</v>
      </c>
      <c r="HM39">
        <v>7.248868E-2</v>
      </c>
      <c r="HN39">
        <v>0.35509239999999997</v>
      </c>
      <c r="HO39">
        <v>13.98807</v>
      </c>
      <c r="HP39" s="1">
        <v>1.71712E-4</v>
      </c>
      <c r="HQ39">
        <v>6.9136600000000006E-2</v>
      </c>
      <c r="HR39">
        <v>0.35482649999999999</v>
      </c>
      <c r="HS39">
        <v>13.676600000000001</v>
      </c>
      <c r="HT39" s="1">
        <v>1.6372009999999999E-4</v>
      </c>
      <c r="HU39">
        <v>6.586359E-2</v>
      </c>
      <c r="HV39">
        <v>0.3545431</v>
      </c>
      <c r="HW39">
        <v>14.41971</v>
      </c>
      <c r="HX39" s="1">
        <v>1.5614620000000001E-4</v>
      </c>
      <c r="HY39">
        <v>6.2779269999999998E-2</v>
      </c>
      <c r="HZ39">
        <v>0.3542727</v>
      </c>
      <c r="IA39">
        <v>15.71716</v>
      </c>
      <c r="IB39" s="1">
        <v>1.4891740000000001E-4</v>
      </c>
      <c r="IC39">
        <v>5.9850920000000002E-2</v>
      </c>
      <c r="ID39">
        <v>0.35399540000000002</v>
      </c>
      <c r="IE39">
        <v>16.85924</v>
      </c>
      <c r="IF39" s="1">
        <v>1.4206329999999999E-4</v>
      </c>
      <c r="IG39">
        <v>5.7088960000000001E-2</v>
      </c>
      <c r="IH39">
        <v>0.35373179999999999</v>
      </c>
      <c r="II39">
        <v>17.178129999999999</v>
      </c>
      <c r="IJ39" s="1">
        <v>1.3568200000000001E-4</v>
      </c>
      <c r="IK39">
        <v>5.4528430000000003E-2</v>
      </c>
      <c r="IL39">
        <v>0.35345209999999999</v>
      </c>
      <c r="IM39">
        <v>16.359300000000001</v>
      </c>
      <c r="IN39" s="1">
        <v>1.2959970000000001E-4</v>
      </c>
      <c r="IO39">
        <v>5.2094340000000003E-2</v>
      </c>
      <c r="IP39">
        <v>0.35318529999999998</v>
      </c>
      <c r="IQ39">
        <v>15.099320000000001</v>
      </c>
      <c r="IR39" s="1">
        <v>1.2380520000000001E-4</v>
      </c>
      <c r="IS39">
        <v>4.9778500000000003E-2</v>
      </c>
      <c r="IT39">
        <v>0.35293429999999998</v>
      </c>
      <c r="IU39">
        <v>14.007529999999999</v>
      </c>
      <c r="IV39" s="1">
        <v>1.183093E-4</v>
      </c>
      <c r="IW39">
        <v>4.7586839999999998E-2</v>
      </c>
      <c r="IX39">
        <v>0.35274889999999998</v>
      </c>
      <c r="IY39">
        <v>14.292149999999999</v>
      </c>
      <c r="IZ39" s="1">
        <v>1.1245559999999999E-4</v>
      </c>
      <c r="JA39">
        <v>4.5268080000000002E-2</v>
      </c>
      <c r="JB39">
        <v>0.35263250000000002</v>
      </c>
      <c r="JC39">
        <v>15.56339</v>
      </c>
      <c r="JD39" s="1">
        <v>1.048064E-4</v>
      </c>
      <c r="JE39">
        <v>4.2227899999999999E-2</v>
      </c>
      <c r="JF39">
        <v>0.3525761</v>
      </c>
      <c r="JG39">
        <v>17.06596</v>
      </c>
      <c r="JH39" s="1">
        <v>9.7066599999999997E-5</v>
      </c>
      <c r="JI39">
        <v>3.9104890000000003E-2</v>
      </c>
      <c r="JJ39">
        <v>0.35254279999999999</v>
      </c>
      <c r="JK39">
        <v>17.7895</v>
      </c>
      <c r="JL39" s="1">
        <v>9.0800589999999999E-5</v>
      </c>
      <c r="JM39">
        <v>3.6560570000000001E-2</v>
      </c>
      <c r="JN39">
        <v>0.35252280000000003</v>
      </c>
      <c r="JO39">
        <v>17.395050000000001</v>
      </c>
      <c r="JP39" s="1">
        <v>8.5919780000000002E-5</v>
      </c>
      <c r="JQ39">
        <v>3.4573020000000003E-2</v>
      </c>
      <c r="JR39">
        <v>0.35251830000000001</v>
      </c>
      <c r="JS39">
        <v>16.153770000000002</v>
      </c>
      <c r="JT39" s="1">
        <v>8.194322E-5</v>
      </c>
      <c r="JU39">
        <v>3.2959490000000001E-2</v>
      </c>
      <c r="JV39">
        <v>0.3525179</v>
      </c>
      <c r="JW39">
        <v>14.88916</v>
      </c>
      <c r="JX39" s="1">
        <v>7.8503970000000004E-5</v>
      </c>
      <c r="JY39">
        <v>3.1563309999999997E-2</v>
      </c>
      <c r="JZ39">
        <v>0.3525123</v>
      </c>
      <c r="KA39">
        <v>14.10708</v>
      </c>
      <c r="KB39" s="1">
        <v>7.5392840000000004E-5</v>
      </c>
      <c r="KC39">
        <v>3.030673E-2</v>
      </c>
      <c r="KD39">
        <v>0.35250870000000001</v>
      </c>
      <c r="KE39">
        <v>14.50624</v>
      </c>
      <c r="KF39" s="1">
        <v>7.2480569999999996E-5</v>
      </c>
      <c r="KG39">
        <v>2.9131239999999999E-2</v>
      </c>
      <c r="KH39">
        <v>0.3525123</v>
      </c>
      <c r="KI39">
        <v>15.524089999999999</v>
      </c>
      <c r="KJ39" s="1">
        <v>6.9738260000000007E-5</v>
      </c>
      <c r="KK39">
        <v>2.8020440000000001E-2</v>
      </c>
      <c r="KL39">
        <v>0.352518</v>
      </c>
      <c r="KM39">
        <v>16.702300000000001</v>
      </c>
      <c r="KN39" s="1">
        <v>6.7117460000000006E-5</v>
      </c>
      <c r="KO39">
        <v>2.6961519999999999E-2</v>
      </c>
      <c r="KP39">
        <v>0.352524</v>
      </c>
      <c r="KQ39">
        <v>17.515139999999999</v>
      </c>
      <c r="KR39" s="1">
        <v>6.4609800000000006E-5</v>
      </c>
      <c r="KS39">
        <v>2.5947290000000001E-2</v>
      </c>
      <c r="KT39">
        <v>0.35250609999999999</v>
      </c>
      <c r="KU39">
        <v>17.273420000000002</v>
      </c>
      <c r="KV39" s="1">
        <v>6.2231900000000003E-5</v>
      </c>
      <c r="KW39">
        <v>2.4987639999999998E-2</v>
      </c>
      <c r="KX39">
        <v>0.35251690000000002</v>
      </c>
      <c r="KY39">
        <v>16.247199999999999</v>
      </c>
      <c r="KZ39" s="1">
        <v>5.9951290000000002E-5</v>
      </c>
      <c r="LA39">
        <v>2.4065639999999999E-2</v>
      </c>
      <c r="LB39">
        <v>0.35250749999999997</v>
      </c>
      <c r="LC39">
        <v>15.0784</v>
      </c>
      <c r="LD39" s="1">
        <v>5.782903E-5</v>
      </c>
      <c r="LE39">
        <v>2.3208240000000002E-2</v>
      </c>
      <c r="LF39">
        <v>0.35251139999999997</v>
      </c>
      <c r="LG39">
        <v>14.22758</v>
      </c>
      <c r="LH39" s="1">
        <v>5.5777550000000003E-5</v>
      </c>
      <c r="LI39">
        <v>2.237925E-2</v>
      </c>
      <c r="LJ39">
        <v>0.35251460000000001</v>
      </c>
      <c r="LK39">
        <v>14.579610000000001</v>
      </c>
      <c r="LL39" s="1">
        <v>5.3769179999999999E-5</v>
      </c>
      <c r="LM39">
        <v>2.1569169999999999E-2</v>
      </c>
      <c r="LN39">
        <v>0.35250120000000001</v>
      </c>
      <c r="LO39">
        <v>15.79927</v>
      </c>
      <c r="LP39" s="1">
        <v>5.1887349999999997E-5</v>
      </c>
      <c r="LQ39">
        <v>2.0809890000000001E-2</v>
      </c>
      <c r="LR39">
        <v>0.35251349999999998</v>
      </c>
      <c r="LS39">
        <v>17.28077</v>
      </c>
      <c r="LT39" s="1">
        <v>5.010681E-5</v>
      </c>
      <c r="LU39">
        <v>2.0092079999999998E-2</v>
      </c>
      <c r="LV39">
        <v>0.35251009999999999</v>
      </c>
      <c r="LW39">
        <v>18.288810000000002</v>
      </c>
      <c r="LX39" s="1">
        <v>4.8332260000000002E-5</v>
      </c>
      <c r="LY39">
        <v>1.9375670000000001E-2</v>
      </c>
      <c r="LZ39">
        <v>0.35250989999999999</v>
      </c>
      <c r="MA39">
        <v>18.11468</v>
      </c>
      <c r="MB39" s="1">
        <v>4.66272E-5</v>
      </c>
      <c r="MC39">
        <v>1.8713710000000001E-2</v>
      </c>
      <c r="MD39">
        <v>0.35251690000000002</v>
      </c>
      <c r="ME39">
        <v>16.823350000000001</v>
      </c>
      <c r="MF39" s="1">
        <v>4.4875210000000001E-5</v>
      </c>
      <c r="MG39">
        <v>1.807017E-2</v>
      </c>
      <c r="MH39">
        <v>0.3525066</v>
      </c>
      <c r="MI39">
        <v>15.236409999999999</v>
      </c>
      <c r="MJ39" s="1">
        <v>4.3204039999999998E-5</v>
      </c>
      <c r="MK39">
        <v>1.7453219999999998E-2</v>
      </c>
      <c r="ML39">
        <v>0.35252040000000001</v>
      </c>
      <c r="MM39">
        <v>13.95899</v>
      </c>
      <c r="MN39" s="1">
        <v>4.1595399999999998E-5</v>
      </c>
      <c r="MO39">
        <v>1.6852829999999999E-2</v>
      </c>
      <c r="MP39">
        <v>0.35251090000000002</v>
      </c>
      <c r="MQ39">
        <v>14.083909999999999</v>
      </c>
      <c r="MR39" s="1">
        <v>4.012103E-5</v>
      </c>
      <c r="MS39">
        <v>1.6301329999999999E-2</v>
      </c>
      <c r="MT39">
        <v>0.3525044</v>
      </c>
      <c r="MU39">
        <v>14.94744</v>
      </c>
      <c r="MV39" s="1">
        <v>3.8639100000000001E-5</v>
      </c>
      <c r="MW39">
        <v>1.5744999999999999E-2</v>
      </c>
      <c r="MX39">
        <v>0.35251670000000002</v>
      </c>
      <c r="MY39">
        <v>15.636150000000001</v>
      </c>
      <c r="MZ39" s="1">
        <v>3.7224300000000002E-5</v>
      </c>
      <c r="NA39">
        <v>1.52059E-2</v>
      </c>
      <c r="NB39">
        <v>0.3525102</v>
      </c>
      <c r="NC39">
        <v>15.90249</v>
      </c>
      <c r="ND39" s="1">
        <v>3.591532E-5</v>
      </c>
      <c r="NE39">
        <v>1.470726E-2</v>
      </c>
      <c r="NF39">
        <v>0.35251320000000003</v>
      </c>
      <c r="NG39">
        <v>15.553269999999999</v>
      </c>
      <c r="NH39" s="1">
        <v>3.4657509999999999E-5</v>
      </c>
      <c r="NI39">
        <v>1.422558E-2</v>
      </c>
      <c r="NJ39">
        <v>0.3525141</v>
      </c>
      <c r="NK39">
        <v>14.8743</v>
      </c>
      <c r="NL39" s="1">
        <v>3.3452219999999999E-5</v>
      </c>
      <c r="NM39">
        <v>1.3763299999999999E-2</v>
      </c>
      <c r="NN39">
        <v>0.35251300000000002</v>
      </c>
      <c r="NO39">
        <v>14.297180000000001</v>
      </c>
      <c r="NP39" s="1">
        <v>3.2267770000000001E-5</v>
      </c>
      <c r="NQ39">
        <v>1.330489E-2</v>
      </c>
      <c r="NR39">
        <v>0.35245510000000002</v>
      </c>
      <c r="NS39">
        <v>13.99925</v>
      </c>
      <c r="NT39" s="1">
        <v>3.1157659999999999E-5</v>
      </c>
      <c r="NU39">
        <v>1.287541E-2</v>
      </c>
      <c r="NV39">
        <v>0.35227829999999999</v>
      </c>
      <c r="NW39">
        <v>14.61985</v>
      </c>
      <c r="NX39" s="1">
        <v>3.0455900000000001E-5</v>
      </c>
      <c r="NY39">
        <v>1.26049E-2</v>
      </c>
      <c r="NZ39">
        <v>0.35194229999999999</v>
      </c>
      <c r="OA39">
        <v>16.03612</v>
      </c>
      <c r="OB39" s="1">
        <v>3.0984520000000003E-5</v>
      </c>
      <c r="OC39">
        <v>1.283751E-2</v>
      </c>
      <c r="OD39">
        <v>0.35152709999999998</v>
      </c>
      <c r="OE39">
        <v>17.599730000000001</v>
      </c>
      <c r="OF39" s="1">
        <v>3.1864340000000002E-5</v>
      </c>
      <c r="OG39">
        <v>1.324753E-2</v>
      </c>
      <c r="OH39">
        <v>0.35101739999999998</v>
      </c>
      <c r="OI39">
        <v>18.68713</v>
      </c>
      <c r="OJ39" s="1">
        <v>3.2082370000000001E-5</v>
      </c>
      <c r="OK39">
        <v>1.339607E-2</v>
      </c>
    </row>
    <row r="40" spans="1:401" x14ac:dyDescent="0.35">
      <c r="A40">
        <v>43</v>
      </c>
      <c r="B40" t="s">
        <v>4</v>
      </c>
      <c r="C40" t="s">
        <v>24</v>
      </c>
      <c r="D40" t="s">
        <v>45</v>
      </c>
      <c r="E40">
        <v>1069.6469999999999</v>
      </c>
      <c r="F40">
        <v>0.85052099999999997</v>
      </c>
      <c r="G40">
        <v>16.939900000000002</v>
      </c>
      <c r="H40">
        <v>156.8236</v>
      </c>
      <c r="I40">
        <v>53882.32</v>
      </c>
      <c r="J40">
        <v>0.8472018</v>
      </c>
      <c r="K40">
        <v>17.447970000000002</v>
      </c>
      <c r="L40">
        <v>132.6859</v>
      </c>
      <c r="M40">
        <v>60691.28</v>
      </c>
      <c r="N40">
        <v>0.84381660000000003</v>
      </c>
      <c r="O40">
        <v>17.627410000000001</v>
      </c>
      <c r="P40">
        <v>7.51152</v>
      </c>
      <c r="Q40">
        <v>3896.2539999999999</v>
      </c>
      <c r="R40">
        <v>0.84037770000000001</v>
      </c>
      <c r="S40">
        <v>17.298770000000001</v>
      </c>
      <c r="T40">
        <v>0.24300930000000001</v>
      </c>
      <c r="U40">
        <v>122.2099</v>
      </c>
      <c r="V40">
        <v>0.83687750000000005</v>
      </c>
      <c r="W40">
        <v>16.622769999999999</v>
      </c>
      <c r="X40">
        <v>7.8360479999999996E-2</v>
      </c>
      <c r="Y40">
        <v>32.7896</v>
      </c>
      <c r="Z40">
        <v>0.83326719999999999</v>
      </c>
      <c r="AA40">
        <v>15.975619999999999</v>
      </c>
      <c r="AB40" s="1">
        <v>6.8348690000000004E-2</v>
      </c>
      <c r="AC40">
        <v>28.38935</v>
      </c>
      <c r="AD40">
        <v>0.82843080000000002</v>
      </c>
      <c r="AE40">
        <v>15.45641</v>
      </c>
      <c r="AF40" s="1">
        <v>6.2085899999999999E-2</v>
      </c>
      <c r="AG40">
        <v>25.840730000000001</v>
      </c>
      <c r="AH40">
        <v>0.8216947</v>
      </c>
      <c r="AI40">
        <v>15.8</v>
      </c>
      <c r="AJ40">
        <v>6.5189499999999997E-2</v>
      </c>
      <c r="AK40">
        <v>26.988489999999999</v>
      </c>
      <c r="AL40">
        <v>0.81361729999999999</v>
      </c>
      <c r="AM40">
        <v>16.446819999999999</v>
      </c>
      <c r="AN40" s="1">
        <v>7.3155399999999995E-2</v>
      </c>
      <c r="AO40">
        <v>30.631589999999999</v>
      </c>
      <c r="AP40">
        <v>0.80459950000000002</v>
      </c>
      <c r="AQ40">
        <v>17.068110000000001</v>
      </c>
      <c r="AR40" s="1">
        <v>7.3150400000000004E-2</v>
      </c>
      <c r="AS40">
        <v>31.145949999999999</v>
      </c>
      <c r="AT40">
        <v>0.79497030000000002</v>
      </c>
      <c r="AU40">
        <v>17.313790000000001</v>
      </c>
      <c r="AV40" s="1">
        <v>6.7830089999999996E-2</v>
      </c>
      <c r="AW40">
        <v>29.255269999999999</v>
      </c>
      <c r="AX40">
        <v>0.78493270000000004</v>
      </c>
      <c r="AY40">
        <v>16.836020000000001</v>
      </c>
      <c r="AZ40" s="1">
        <v>6.0761570000000001E-2</v>
      </c>
      <c r="BA40">
        <v>26.54102</v>
      </c>
      <c r="BB40">
        <v>0.77475039999999995</v>
      </c>
      <c r="BC40">
        <v>16.020569999999999</v>
      </c>
      <c r="BD40" s="1">
        <v>5.3386639999999999E-2</v>
      </c>
      <c r="BE40">
        <v>23.591080000000002</v>
      </c>
      <c r="BF40">
        <v>0.76435410000000004</v>
      </c>
      <c r="BG40">
        <v>15.08821</v>
      </c>
      <c r="BH40">
        <v>4.6694859999999998E-2</v>
      </c>
      <c r="BI40">
        <v>20.875330000000002</v>
      </c>
      <c r="BJ40">
        <v>0.75378029999999996</v>
      </c>
      <c r="BK40">
        <v>14.477919999999999</v>
      </c>
      <c r="BL40" s="1">
        <v>4.0607200000000003E-2</v>
      </c>
      <c r="BM40">
        <v>18.378900000000002</v>
      </c>
      <c r="BN40">
        <v>0.7430177</v>
      </c>
      <c r="BO40">
        <v>14.74769</v>
      </c>
      <c r="BP40" s="1">
        <v>3.5142359999999997E-2</v>
      </c>
      <c r="BQ40">
        <v>16.104880000000001</v>
      </c>
      <c r="BR40">
        <v>0.73269609999999996</v>
      </c>
      <c r="BS40">
        <v>15.335430000000001</v>
      </c>
      <c r="BT40" s="1">
        <v>3.0493050000000001E-2</v>
      </c>
      <c r="BU40">
        <v>14.138960000000001</v>
      </c>
      <c r="BV40">
        <v>0.72223369999999998</v>
      </c>
      <c r="BW40">
        <v>16.08663</v>
      </c>
      <c r="BX40" s="1">
        <v>2.6710000000000001E-2</v>
      </c>
      <c r="BY40">
        <v>12.53237</v>
      </c>
      <c r="BZ40">
        <v>0.71157530000000002</v>
      </c>
      <c r="CA40">
        <v>16.313970000000001</v>
      </c>
      <c r="CB40" s="1">
        <v>2.3160070000000001E-2</v>
      </c>
      <c r="CC40">
        <v>11.02191</v>
      </c>
      <c r="CD40">
        <v>0.70068750000000002</v>
      </c>
      <c r="CE40">
        <v>15.92995</v>
      </c>
      <c r="CF40">
        <v>1.996709E-2</v>
      </c>
      <c r="CG40">
        <v>9.6279819999999994</v>
      </c>
      <c r="CH40">
        <v>0.68977619999999995</v>
      </c>
      <c r="CI40">
        <v>15.08934</v>
      </c>
      <c r="CJ40" s="1">
        <v>1.720234E-2</v>
      </c>
      <c r="CK40">
        <v>8.4097799999999996</v>
      </c>
      <c r="CL40">
        <v>0.67850549999999998</v>
      </c>
      <c r="CM40">
        <v>14.306179999999999</v>
      </c>
      <c r="CN40" s="1">
        <v>1.485948E-2</v>
      </c>
      <c r="CO40">
        <v>7.3655020000000002</v>
      </c>
      <c r="CP40">
        <v>0.66703129999999999</v>
      </c>
      <c r="CQ40">
        <v>13.912050000000001</v>
      </c>
      <c r="CR40" s="1">
        <v>1.2804909999999999E-2</v>
      </c>
      <c r="CS40">
        <v>6.442259</v>
      </c>
      <c r="CT40">
        <v>0.65564520000000004</v>
      </c>
      <c r="CU40">
        <v>14.36932</v>
      </c>
      <c r="CV40" s="1">
        <v>1.096013E-2</v>
      </c>
      <c r="CW40">
        <v>5.5985120000000004</v>
      </c>
      <c r="CX40">
        <v>0.64435770000000003</v>
      </c>
      <c r="CY40">
        <v>14.855449999999999</v>
      </c>
      <c r="CZ40" s="1">
        <v>9.3096930000000008E-3</v>
      </c>
      <c r="DA40">
        <v>4.8251759999999999</v>
      </c>
      <c r="DB40">
        <v>0.63295270000000003</v>
      </c>
      <c r="DC40">
        <v>15.57591</v>
      </c>
      <c r="DD40" s="1">
        <v>7.9951320000000003E-3</v>
      </c>
      <c r="DE40">
        <v>4.20214</v>
      </c>
      <c r="DF40">
        <v>0.62147220000000003</v>
      </c>
      <c r="DG40">
        <v>16.02796</v>
      </c>
      <c r="DH40" s="1">
        <v>6.872866E-3</v>
      </c>
      <c r="DI40">
        <v>3.6684459999999999</v>
      </c>
      <c r="DJ40">
        <v>0.61013759999999995</v>
      </c>
      <c r="DK40">
        <v>15.961639999999999</v>
      </c>
      <c r="DL40" s="1">
        <v>5.8819639999999999E-3</v>
      </c>
      <c r="DM40">
        <v>3.1888540000000001</v>
      </c>
      <c r="DN40">
        <v>0.59855970000000003</v>
      </c>
      <c r="DO40">
        <v>15.59953</v>
      </c>
      <c r="DP40" s="1">
        <v>4.9882779999999996E-3</v>
      </c>
      <c r="DQ40">
        <v>2.7486619999999999</v>
      </c>
      <c r="DR40">
        <v>0.58678520000000001</v>
      </c>
      <c r="DS40">
        <v>15.07206</v>
      </c>
      <c r="DT40" s="1">
        <v>4.2124229999999999E-3</v>
      </c>
      <c r="DU40">
        <v>2.3603550000000002</v>
      </c>
      <c r="DV40">
        <v>0.57600300000000004</v>
      </c>
      <c r="DW40">
        <v>14.70884</v>
      </c>
      <c r="DX40" s="1">
        <v>3.5488270000000001E-3</v>
      </c>
      <c r="DY40">
        <v>2.0188480000000002</v>
      </c>
      <c r="DZ40">
        <v>0.56746070000000004</v>
      </c>
      <c r="EA40">
        <v>15.394590000000001</v>
      </c>
      <c r="EB40" s="1">
        <v>2.940434E-3</v>
      </c>
      <c r="EC40">
        <v>1.6993640000000001</v>
      </c>
      <c r="ED40">
        <v>0.56148969999999998</v>
      </c>
      <c r="EE40">
        <v>16.601130000000001</v>
      </c>
      <c r="EF40" s="1">
        <v>2.208673E-3</v>
      </c>
      <c r="EG40">
        <v>1.2997350000000001</v>
      </c>
      <c r="EH40">
        <v>0.55753940000000002</v>
      </c>
      <c r="EI40">
        <v>17.842770000000002</v>
      </c>
      <c r="EJ40" s="1">
        <v>1.516458E-3</v>
      </c>
      <c r="EK40">
        <v>0.90134789999999998</v>
      </c>
      <c r="EL40">
        <v>0.55492900000000001</v>
      </c>
      <c r="EM40">
        <v>18.626650000000001</v>
      </c>
      <c r="EN40" s="1">
        <v>1.039159E-3</v>
      </c>
      <c r="EO40">
        <v>0.61710609999999999</v>
      </c>
      <c r="EP40">
        <v>0.55307700000000004</v>
      </c>
      <c r="EQ40">
        <v>18.179220000000001</v>
      </c>
      <c r="ER40" s="1">
        <v>7.6634939999999996E-4</v>
      </c>
      <c r="ES40">
        <v>0.45181110000000002</v>
      </c>
      <c r="ET40">
        <v>0.55164469999999999</v>
      </c>
      <c r="EU40">
        <v>16.84008</v>
      </c>
      <c r="EV40" s="1">
        <v>6.1592609999999996E-4</v>
      </c>
      <c r="EW40">
        <v>0.36044910000000002</v>
      </c>
      <c r="EX40">
        <v>0.55044630000000005</v>
      </c>
      <c r="EY40">
        <v>15.46217</v>
      </c>
      <c r="EZ40" s="1">
        <v>5.2753520000000005E-4</v>
      </c>
      <c r="FA40">
        <v>0.306954</v>
      </c>
      <c r="FB40">
        <v>0.54943350000000002</v>
      </c>
      <c r="FC40">
        <v>14.43201</v>
      </c>
      <c r="FD40" s="1">
        <v>4.7056989999999998E-4</v>
      </c>
      <c r="FE40">
        <v>0.27266950000000001</v>
      </c>
      <c r="FF40">
        <v>0.54870160000000001</v>
      </c>
      <c r="FG40">
        <v>14.523630000000001</v>
      </c>
      <c r="FH40" s="1">
        <v>4.2630849999999998E-4</v>
      </c>
      <c r="FI40">
        <v>0.24653079999999999</v>
      </c>
      <c r="FJ40">
        <v>0.54825480000000004</v>
      </c>
      <c r="FK40">
        <v>15.20731</v>
      </c>
      <c r="FL40" s="1">
        <v>3.7839250000000003E-4</v>
      </c>
      <c r="FM40">
        <v>0.21883230000000001</v>
      </c>
      <c r="FN40">
        <v>0.54799699999999996</v>
      </c>
      <c r="FO40">
        <v>15.76066</v>
      </c>
      <c r="FP40" s="1">
        <v>3.3217799999999998E-4</v>
      </c>
      <c r="FQ40">
        <v>0.19153029999999999</v>
      </c>
      <c r="FR40">
        <v>0.54784759999999999</v>
      </c>
      <c r="FS40">
        <v>16.008610000000001</v>
      </c>
      <c r="FT40" s="1">
        <v>2.9718149999999999E-4</v>
      </c>
      <c r="FU40">
        <v>0.17047200000000001</v>
      </c>
      <c r="FV40">
        <v>0.54777799999999999</v>
      </c>
      <c r="FW40">
        <v>15.535159999999999</v>
      </c>
      <c r="FX40" s="1">
        <v>2.722933E-4</v>
      </c>
      <c r="FY40">
        <v>0.15538379999999999</v>
      </c>
      <c r="FZ40">
        <v>0.54775810000000003</v>
      </c>
      <c r="GA40">
        <v>14.785159999999999</v>
      </c>
      <c r="GB40" s="1">
        <v>2.5426309999999999E-4</v>
      </c>
      <c r="GC40">
        <v>0.1444203</v>
      </c>
      <c r="GD40">
        <v>0.54772639999999995</v>
      </c>
      <c r="GE40">
        <v>14.07057</v>
      </c>
      <c r="GF40" s="1">
        <v>2.3963350000000001E-4</v>
      </c>
      <c r="GG40">
        <v>0.1355818</v>
      </c>
      <c r="GH40">
        <v>0.54767359999999998</v>
      </c>
      <c r="GI40">
        <v>13.72043</v>
      </c>
      <c r="GJ40" s="1">
        <v>2.270025E-4</v>
      </c>
      <c r="GK40">
        <v>0.12793640000000001</v>
      </c>
      <c r="GL40">
        <v>0.5475276</v>
      </c>
      <c r="GM40">
        <v>14.24344</v>
      </c>
      <c r="GN40" s="1">
        <v>2.1684610000000001E-4</v>
      </c>
      <c r="GO40">
        <v>0.12166589999999999</v>
      </c>
      <c r="GP40">
        <v>0.54725069999999998</v>
      </c>
      <c r="GQ40">
        <v>15.37865</v>
      </c>
      <c r="GR40" s="1">
        <v>2.1195470000000001E-4</v>
      </c>
      <c r="GS40">
        <v>0.1183218</v>
      </c>
      <c r="GT40">
        <v>0.54688210000000004</v>
      </c>
      <c r="GU40">
        <v>16.774100000000001</v>
      </c>
      <c r="GV40" s="1">
        <v>2.089534E-4</v>
      </c>
      <c r="GW40">
        <v>0.1163064</v>
      </c>
      <c r="GX40">
        <v>0.54645500000000002</v>
      </c>
      <c r="GY40">
        <v>17.89968</v>
      </c>
      <c r="GZ40" s="1">
        <v>2.0411410000000001E-4</v>
      </c>
      <c r="HA40">
        <v>0.1134579</v>
      </c>
      <c r="HB40">
        <v>0.54601670000000002</v>
      </c>
      <c r="HC40">
        <v>18.061900000000001</v>
      </c>
      <c r="HD40" s="1">
        <v>1.9706629999999999E-4</v>
      </c>
      <c r="HE40">
        <v>0.10941099999999999</v>
      </c>
      <c r="HF40">
        <v>0.54554100000000005</v>
      </c>
      <c r="HG40">
        <v>17.014050000000001</v>
      </c>
      <c r="HH40" s="1">
        <v>1.8901939999999999E-4</v>
      </c>
      <c r="HI40">
        <v>0.10480100000000001</v>
      </c>
      <c r="HJ40">
        <v>0.54506909999999997</v>
      </c>
      <c r="HK40">
        <v>15.55036</v>
      </c>
      <c r="HL40" s="1">
        <v>1.806919E-4</v>
      </c>
      <c r="HM40">
        <v>0.1000597</v>
      </c>
      <c r="HN40">
        <v>0.54460129999999995</v>
      </c>
      <c r="HO40">
        <v>14.178430000000001</v>
      </c>
      <c r="HP40" s="1">
        <v>1.725203E-4</v>
      </c>
      <c r="HQ40">
        <v>9.5443410000000006E-2</v>
      </c>
      <c r="HR40">
        <v>0.54411430000000005</v>
      </c>
      <c r="HS40">
        <v>13.751519999999999</v>
      </c>
      <c r="HT40" s="1">
        <v>1.6450380000000001E-4</v>
      </c>
      <c r="HU40">
        <v>9.0939800000000001E-2</v>
      </c>
      <c r="HV40">
        <v>0.54363810000000001</v>
      </c>
      <c r="HW40">
        <v>14.4194</v>
      </c>
      <c r="HX40" s="1">
        <v>1.568815E-4</v>
      </c>
      <c r="HY40">
        <v>8.6669739999999995E-2</v>
      </c>
      <c r="HZ40">
        <v>0.54314560000000001</v>
      </c>
      <c r="IA40">
        <v>15.67902</v>
      </c>
      <c r="IB40" s="1">
        <v>1.4961919999999999E-4</v>
      </c>
      <c r="IC40">
        <v>8.2628969999999996E-2</v>
      </c>
      <c r="ID40">
        <v>0.54268249999999996</v>
      </c>
      <c r="IE40">
        <v>16.849299999999999</v>
      </c>
      <c r="IF40" s="1">
        <v>1.427202E-4</v>
      </c>
      <c r="IG40">
        <v>7.8807680000000005E-2</v>
      </c>
      <c r="IH40">
        <v>0.54220829999999998</v>
      </c>
      <c r="II40">
        <v>17.226420000000001</v>
      </c>
      <c r="IJ40" s="1">
        <v>1.3629589999999999E-4</v>
      </c>
      <c r="IK40">
        <v>7.5261359999999999E-2</v>
      </c>
      <c r="IL40">
        <v>0.54172849999999995</v>
      </c>
      <c r="IM40">
        <v>16.507719999999999</v>
      </c>
      <c r="IN40" s="1">
        <v>1.301858E-4</v>
      </c>
      <c r="IO40">
        <v>7.1901580000000007E-2</v>
      </c>
      <c r="IP40">
        <v>0.54125409999999996</v>
      </c>
      <c r="IQ40">
        <v>15.29142</v>
      </c>
      <c r="IR40" s="1">
        <v>1.2435570000000001E-4</v>
      </c>
      <c r="IS40">
        <v>6.8699399999999994E-2</v>
      </c>
      <c r="IT40">
        <v>0.5408058</v>
      </c>
      <c r="IU40">
        <v>14.1798</v>
      </c>
      <c r="IV40" s="1">
        <v>1.18842E-4</v>
      </c>
      <c r="IW40">
        <v>6.5680000000000002E-2</v>
      </c>
      <c r="IX40">
        <v>0.54048370000000001</v>
      </c>
      <c r="IY40">
        <v>14.34126</v>
      </c>
      <c r="IZ40" s="1">
        <v>1.130815E-4</v>
      </c>
      <c r="JA40">
        <v>6.2566490000000002E-2</v>
      </c>
      <c r="JB40">
        <v>0.54026969999999996</v>
      </c>
      <c r="JC40">
        <v>15.52868</v>
      </c>
      <c r="JD40" s="1">
        <v>1.056018E-4</v>
      </c>
      <c r="JE40">
        <v>5.8539389999999997E-2</v>
      </c>
      <c r="JF40">
        <v>0.54013149999999999</v>
      </c>
      <c r="JG40">
        <v>17.016390000000001</v>
      </c>
      <c r="JH40" s="1">
        <v>9.7779270000000005E-5</v>
      </c>
      <c r="JI40">
        <v>5.4203759999999997E-2</v>
      </c>
      <c r="JJ40">
        <v>0.54006750000000003</v>
      </c>
      <c r="JK40">
        <v>17.826129999999999</v>
      </c>
      <c r="JL40" s="1">
        <v>9.1364159999999999E-5</v>
      </c>
      <c r="JM40">
        <v>5.0595710000000002E-2</v>
      </c>
      <c r="JN40">
        <v>0.5400355</v>
      </c>
      <c r="JO40">
        <v>17.534980000000001</v>
      </c>
      <c r="JP40" s="1">
        <v>8.6358380000000002E-5</v>
      </c>
      <c r="JQ40">
        <v>4.7768350000000001E-2</v>
      </c>
      <c r="JR40">
        <v>0.54002159999999999</v>
      </c>
      <c r="JS40">
        <v>16.358550000000001</v>
      </c>
      <c r="JT40" s="1">
        <v>8.2314500000000006E-5</v>
      </c>
      <c r="JU40">
        <v>4.549972E-2</v>
      </c>
      <c r="JV40">
        <v>0.5400161</v>
      </c>
      <c r="JW40">
        <v>15.073919999999999</v>
      </c>
      <c r="JX40" s="1">
        <v>7.8826429999999997E-5</v>
      </c>
      <c r="JY40">
        <v>4.3545609999999998E-2</v>
      </c>
      <c r="JZ40">
        <v>0.54001069999999995</v>
      </c>
      <c r="KA40">
        <v>14.23424</v>
      </c>
      <c r="KB40" s="1">
        <v>7.5691740000000002E-5</v>
      </c>
      <c r="KC40">
        <v>4.1801980000000002E-2</v>
      </c>
      <c r="KD40">
        <v>0.54001250000000001</v>
      </c>
      <c r="KE40">
        <v>14.5419</v>
      </c>
      <c r="KF40" s="1">
        <v>7.2759440000000003E-5</v>
      </c>
      <c r="KG40">
        <v>4.0174340000000003E-2</v>
      </c>
      <c r="KH40">
        <v>0.54001960000000004</v>
      </c>
      <c r="KI40">
        <v>15.50827</v>
      </c>
      <c r="KJ40" s="1">
        <v>7.000609E-5</v>
      </c>
      <c r="KK40">
        <v>3.8641750000000002E-2</v>
      </c>
      <c r="KL40">
        <v>0.54000959999999998</v>
      </c>
      <c r="KM40">
        <v>16.676400000000001</v>
      </c>
      <c r="KN40" s="1">
        <v>6.7370749999999999E-5</v>
      </c>
      <c r="KO40">
        <v>3.7177889999999998E-2</v>
      </c>
      <c r="KP40">
        <v>0.54001560000000004</v>
      </c>
      <c r="KQ40">
        <v>17.5486</v>
      </c>
      <c r="KR40" s="1">
        <v>6.4855509999999997E-5</v>
      </c>
      <c r="KS40">
        <v>3.5780949999999999E-2</v>
      </c>
      <c r="KT40">
        <v>0.53999730000000001</v>
      </c>
      <c r="KU40">
        <v>17.389030000000002</v>
      </c>
      <c r="KV40" s="1">
        <v>6.2461369999999996E-5</v>
      </c>
      <c r="KW40">
        <v>3.4451570000000001E-2</v>
      </c>
      <c r="KX40">
        <v>0.54001869999999996</v>
      </c>
      <c r="KY40">
        <v>16.419840000000001</v>
      </c>
      <c r="KZ40" s="1">
        <v>6.0171570000000003E-5</v>
      </c>
      <c r="LA40">
        <v>3.3180109999999999E-2</v>
      </c>
      <c r="LB40">
        <v>0.53999600000000003</v>
      </c>
      <c r="LC40">
        <v>15.261100000000001</v>
      </c>
      <c r="LD40" s="1">
        <v>5.8032809999999998E-5</v>
      </c>
      <c r="LE40">
        <v>3.1991029999999997E-2</v>
      </c>
      <c r="LF40">
        <v>0.54000999999999999</v>
      </c>
      <c r="LG40">
        <v>14.368840000000001</v>
      </c>
      <c r="LH40" s="1">
        <v>5.5979500000000002E-5</v>
      </c>
      <c r="LI40">
        <v>3.085164E-2</v>
      </c>
      <c r="LJ40">
        <v>0.54000190000000003</v>
      </c>
      <c r="LK40">
        <v>14.619630000000001</v>
      </c>
      <c r="LL40" s="1">
        <v>5.3964239999999997E-5</v>
      </c>
      <c r="LM40">
        <v>2.9735999999999999E-2</v>
      </c>
      <c r="LN40">
        <v>0.54000369999999998</v>
      </c>
      <c r="LO40">
        <v>15.77951</v>
      </c>
      <c r="LP40" s="1">
        <v>5.2066810000000002E-5</v>
      </c>
      <c r="LQ40">
        <v>2.8681890000000002E-2</v>
      </c>
      <c r="LR40">
        <v>0.53999870000000005</v>
      </c>
      <c r="LS40">
        <v>17.242889999999999</v>
      </c>
      <c r="LT40" s="1">
        <v>5.028397E-5</v>
      </c>
      <c r="LU40">
        <v>2.7695049999999999E-2</v>
      </c>
      <c r="LV40">
        <v>0.54000649999999994</v>
      </c>
      <c r="LW40">
        <v>18.309360000000002</v>
      </c>
      <c r="LX40" s="1">
        <v>4.8501310000000003E-5</v>
      </c>
      <c r="LY40">
        <v>2.6707180000000001E-2</v>
      </c>
      <c r="LZ40">
        <v>0.54000990000000004</v>
      </c>
      <c r="MA40">
        <v>18.23068</v>
      </c>
      <c r="MB40" s="1">
        <v>4.6788530000000003E-5</v>
      </c>
      <c r="MC40">
        <v>2.5792490000000001E-2</v>
      </c>
      <c r="MD40">
        <v>0.54000700000000001</v>
      </c>
      <c r="ME40">
        <v>17.03256</v>
      </c>
      <c r="MF40" s="1">
        <v>4.5028509999999998E-5</v>
      </c>
      <c r="MG40">
        <v>2.4904289999999999E-2</v>
      </c>
      <c r="MH40">
        <v>0.53999909999999995</v>
      </c>
      <c r="MI40">
        <v>15.46475</v>
      </c>
      <c r="MJ40" s="1">
        <v>4.3352880000000002E-5</v>
      </c>
      <c r="MK40">
        <v>2.4054530000000001E-2</v>
      </c>
      <c r="ML40">
        <v>0.54000959999999998</v>
      </c>
      <c r="MM40">
        <v>14.13311</v>
      </c>
      <c r="MN40" s="1">
        <v>4.1737460000000002E-5</v>
      </c>
      <c r="MO40">
        <v>2.3227129999999999E-2</v>
      </c>
      <c r="MP40">
        <v>0.54000289999999995</v>
      </c>
      <c r="MQ40">
        <v>14.13322</v>
      </c>
      <c r="MR40" s="1">
        <v>4.0251209999999999E-5</v>
      </c>
      <c r="MS40">
        <v>2.246095E-2</v>
      </c>
      <c r="MT40">
        <v>0.53999819999999998</v>
      </c>
      <c r="MU40">
        <v>14.916460000000001</v>
      </c>
      <c r="MV40" s="1">
        <v>3.877441E-5</v>
      </c>
      <c r="MW40">
        <v>2.1702269999999999E-2</v>
      </c>
      <c r="MX40">
        <v>0.54002050000000001</v>
      </c>
      <c r="MY40">
        <v>15.620979999999999</v>
      </c>
      <c r="MZ40" s="1">
        <v>3.734893E-5</v>
      </c>
      <c r="NA40">
        <v>2.0954980000000002E-2</v>
      </c>
      <c r="NB40">
        <v>0.54001889999999997</v>
      </c>
      <c r="NC40">
        <v>15.94633</v>
      </c>
      <c r="ND40" s="1">
        <v>3.6034169999999999E-5</v>
      </c>
      <c r="NE40">
        <v>2.026615E-2</v>
      </c>
      <c r="NF40">
        <v>0.54002240000000001</v>
      </c>
      <c r="NG40">
        <v>15.662649999999999</v>
      </c>
      <c r="NH40" s="1">
        <v>3.4769840000000003E-5</v>
      </c>
      <c r="NI40">
        <v>1.960083E-2</v>
      </c>
      <c r="NJ40">
        <v>0.53999980000000003</v>
      </c>
      <c r="NK40">
        <v>14.987730000000001</v>
      </c>
      <c r="NL40" s="1">
        <v>3.3563009999999998E-5</v>
      </c>
      <c r="NM40">
        <v>1.8965599999999999E-2</v>
      </c>
      <c r="NN40">
        <v>0.54000530000000002</v>
      </c>
      <c r="NO40">
        <v>14.38965</v>
      </c>
      <c r="NP40" s="1">
        <v>3.2374099999999999E-5</v>
      </c>
      <c r="NQ40">
        <v>1.8333990000000001E-2</v>
      </c>
      <c r="NR40">
        <v>0.53993080000000004</v>
      </c>
      <c r="NS40">
        <v>14.072889999999999</v>
      </c>
      <c r="NT40" s="1">
        <v>3.1256859999999999E-5</v>
      </c>
      <c r="NU40">
        <v>1.7738710000000001E-2</v>
      </c>
      <c r="NV40">
        <v>0.53963620000000001</v>
      </c>
      <c r="NW40">
        <v>14.63987</v>
      </c>
      <c r="NX40" s="1">
        <v>3.0482359999999999E-5</v>
      </c>
      <c r="NY40">
        <v>1.731007E-2</v>
      </c>
      <c r="NZ40">
        <v>0.53907590000000005</v>
      </c>
      <c r="OA40">
        <v>16.004549999999998</v>
      </c>
      <c r="OB40" s="1">
        <v>3.0889000000000002E-5</v>
      </c>
      <c r="OC40">
        <v>1.752859E-2</v>
      </c>
      <c r="OD40">
        <v>0.53836459999999997</v>
      </c>
      <c r="OE40">
        <v>17.557929999999999</v>
      </c>
      <c r="OF40" s="1">
        <v>3.1786389999999997E-5</v>
      </c>
      <c r="OG40">
        <v>1.8097930000000002E-2</v>
      </c>
      <c r="OH40">
        <v>0.53751689999999996</v>
      </c>
      <c r="OI40">
        <v>18.700520000000001</v>
      </c>
      <c r="OJ40" s="1">
        <v>3.2080379999999997E-5</v>
      </c>
      <c r="OK40">
        <v>1.836285E-2</v>
      </c>
    </row>
    <row r="41" spans="1:401" x14ac:dyDescent="0.35">
      <c r="A41">
        <v>44</v>
      </c>
      <c r="B41" t="s">
        <v>4</v>
      </c>
      <c r="C41" t="s">
        <v>24</v>
      </c>
      <c r="D41" t="s">
        <v>46</v>
      </c>
      <c r="E41">
        <v>837.41359999999997</v>
      </c>
      <c r="F41">
        <v>0.78514499999999998</v>
      </c>
      <c r="G41">
        <v>16.949390000000001</v>
      </c>
      <c r="H41">
        <v>109.6837</v>
      </c>
      <c r="I41">
        <v>31944.799999999999</v>
      </c>
      <c r="J41">
        <v>0.78263559999999999</v>
      </c>
      <c r="K41">
        <v>17.475180000000002</v>
      </c>
      <c r="L41">
        <v>165.02010000000001</v>
      </c>
      <c r="M41">
        <v>64440.15</v>
      </c>
      <c r="N41">
        <v>0.78004620000000002</v>
      </c>
      <c r="O41">
        <v>17.710180000000001</v>
      </c>
      <c r="P41">
        <v>12.306660000000001</v>
      </c>
      <c r="Q41">
        <v>5595.9290000000001</v>
      </c>
      <c r="R41">
        <v>0.77742270000000002</v>
      </c>
      <c r="S41">
        <v>17.387129999999999</v>
      </c>
      <c r="T41">
        <v>0.3866388</v>
      </c>
      <c r="U41">
        <v>179.44980000000001</v>
      </c>
      <c r="V41">
        <v>0.77476670000000003</v>
      </c>
      <c r="W41">
        <v>16.714549999999999</v>
      </c>
      <c r="X41">
        <v>8.1754779999999999E-2</v>
      </c>
      <c r="Y41">
        <v>30.38899</v>
      </c>
      <c r="Z41">
        <v>0.7720032</v>
      </c>
      <c r="AA41">
        <v>16.0747</v>
      </c>
      <c r="AB41" s="1">
        <v>6.9266800000000003E-2</v>
      </c>
      <c r="AC41">
        <v>25.218160000000001</v>
      </c>
      <c r="AD41">
        <v>0.76834290000000005</v>
      </c>
      <c r="AE41">
        <v>15.523820000000001</v>
      </c>
      <c r="AF41" s="1">
        <v>6.2611319999999998E-2</v>
      </c>
      <c r="AG41">
        <v>22.83296</v>
      </c>
      <c r="AH41">
        <v>0.7632118</v>
      </c>
      <c r="AI41">
        <v>15.830069999999999</v>
      </c>
      <c r="AJ41" s="1">
        <v>6.4140870000000003E-2</v>
      </c>
      <c r="AK41">
        <v>23.23781</v>
      </c>
      <c r="AL41">
        <v>0.75702159999999996</v>
      </c>
      <c r="AM41">
        <v>16.48893</v>
      </c>
      <c r="AN41" s="1">
        <v>7.2355569999999994E-2</v>
      </c>
      <c r="AO41">
        <v>26.40972</v>
      </c>
      <c r="AP41">
        <v>0.75011439999999996</v>
      </c>
      <c r="AQ41">
        <v>17.11957</v>
      </c>
      <c r="AR41" s="1">
        <v>7.3465089999999997E-2</v>
      </c>
      <c r="AS41">
        <v>27.218399999999999</v>
      </c>
      <c r="AT41">
        <v>0.74270139999999996</v>
      </c>
      <c r="AU41">
        <v>17.418140000000001</v>
      </c>
      <c r="AV41" s="1">
        <v>6.8529140000000002E-2</v>
      </c>
      <c r="AW41">
        <v>25.678070000000002</v>
      </c>
      <c r="AX41">
        <v>0.73494199999999998</v>
      </c>
      <c r="AY41">
        <v>16.978210000000001</v>
      </c>
      <c r="AZ41" s="1">
        <v>6.1649259999999997E-2</v>
      </c>
      <c r="BA41">
        <v>23.344069999999999</v>
      </c>
      <c r="BB41">
        <v>0.72713939999999999</v>
      </c>
      <c r="BC41">
        <v>16.183199999999999</v>
      </c>
      <c r="BD41" s="1">
        <v>5.4246570000000001E-2</v>
      </c>
      <c r="BE41">
        <v>20.733809999999998</v>
      </c>
      <c r="BF41">
        <v>0.71914180000000005</v>
      </c>
      <c r="BG41">
        <v>15.24835</v>
      </c>
      <c r="BH41" s="1">
        <v>4.747958E-2</v>
      </c>
      <c r="BI41">
        <v>18.31335</v>
      </c>
      <c r="BJ41">
        <v>0.71093980000000001</v>
      </c>
      <c r="BK41">
        <v>14.61659</v>
      </c>
      <c r="BL41" s="1">
        <v>4.1330369999999998E-2</v>
      </c>
      <c r="BM41">
        <v>16.097909999999999</v>
      </c>
      <c r="BN41">
        <v>0.7026154</v>
      </c>
      <c r="BO41">
        <v>14.846439999999999</v>
      </c>
      <c r="BP41" s="1">
        <v>3.5787579999999999E-2</v>
      </c>
      <c r="BQ41">
        <v>14.08169</v>
      </c>
      <c r="BR41">
        <v>0.69454890000000002</v>
      </c>
      <c r="BS41">
        <v>15.38768</v>
      </c>
      <c r="BT41" s="1">
        <v>3.103976E-2</v>
      </c>
      <c r="BU41">
        <v>12.334680000000001</v>
      </c>
      <c r="BV41">
        <v>0.68623250000000002</v>
      </c>
      <c r="BW41">
        <v>16.130289999999999</v>
      </c>
      <c r="BX41" s="1">
        <v>2.7160190000000001E-2</v>
      </c>
      <c r="BY41">
        <v>10.89838</v>
      </c>
      <c r="BZ41">
        <v>0.6777282</v>
      </c>
      <c r="CA41">
        <v>16.435359999999999</v>
      </c>
      <c r="CB41" s="1">
        <v>2.3613559999999999E-2</v>
      </c>
      <c r="CC41">
        <v>9.5897790000000001</v>
      </c>
      <c r="CD41">
        <v>0.66898089999999999</v>
      </c>
      <c r="CE41">
        <v>16.06549</v>
      </c>
      <c r="CF41">
        <v>2.0355270000000002E-2</v>
      </c>
      <c r="CG41">
        <v>8.3593399999999995</v>
      </c>
      <c r="CH41">
        <v>0.66019470000000002</v>
      </c>
      <c r="CI41">
        <v>15.237</v>
      </c>
      <c r="CJ41" s="1">
        <v>1.7548129999999999E-2</v>
      </c>
      <c r="CK41">
        <v>7.2908970000000002</v>
      </c>
      <c r="CL41">
        <v>0.65104790000000001</v>
      </c>
      <c r="CM41">
        <v>14.4476</v>
      </c>
      <c r="CN41" s="1">
        <v>1.515207E-2</v>
      </c>
      <c r="CO41">
        <v>6.3688349999999998</v>
      </c>
      <c r="CP41">
        <v>0.64176180000000005</v>
      </c>
      <c r="CQ41">
        <v>14.03228</v>
      </c>
      <c r="CR41" s="1">
        <v>1.3070119999999999E-2</v>
      </c>
      <c r="CS41">
        <v>5.5627810000000002</v>
      </c>
      <c r="CT41">
        <v>0.63251299999999999</v>
      </c>
      <c r="CU41">
        <v>14.40831</v>
      </c>
      <c r="CV41" s="1">
        <v>1.1205980000000001E-2</v>
      </c>
      <c r="CW41">
        <v>4.8302019999999999</v>
      </c>
      <c r="CX41">
        <v>0.62329009999999996</v>
      </c>
      <c r="CY41">
        <v>14.877520000000001</v>
      </c>
      <c r="CZ41" s="1">
        <v>9.5234900000000008E-3</v>
      </c>
      <c r="DA41">
        <v>4.1565760000000003</v>
      </c>
      <c r="DB41">
        <v>0.61391660000000003</v>
      </c>
      <c r="DC41">
        <v>15.622439999999999</v>
      </c>
      <c r="DD41" s="1">
        <v>8.1664560000000008E-3</v>
      </c>
      <c r="DE41">
        <v>3.605845</v>
      </c>
      <c r="DF41">
        <v>0.60424599999999995</v>
      </c>
      <c r="DG41">
        <v>16.116610000000001</v>
      </c>
      <c r="DH41" s="1">
        <v>7.0253690000000001E-3</v>
      </c>
      <c r="DI41">
        <v>3.145251</v>
      </c>
      <c r="DJ41">
        <v>0.59484539999999997</v>
      </c>
      <c r="DK41">
        <v>16.04476</v>
      </c>
      <c r="DL41" s="1">
        <v>6.0204630000000002E-3</v>
      </c>
      <c r="DM41">
        <v>2.7323019999999998</v>
      </c>
      <c r="DN41">
        <v>0.58521160000000005</v>
      </c>
      <c r="DO41">
        <v>15.72261</v>
      </c>
      <c r="DP41" s="1">
        <v>5.1140120000000002E-3</v>
      </c>
      <c r="DQ41">
        <v>2.3544719999999999</v>
      </c>
      <c r="DR41">
        <v>0.57533259999999997</v>
      </c>
      <c r="DS41">
        <v>15.221550000000001</v>
      </c>
      <c r="DT41" s="1">
        <v>4.3234850000000002E-3</v>
      </c>
      <c r="DU41">
        <v>2.020016</v>
      </c>
      <c r="DV41">
        <v>0.5661853</v>
      </c>
      <c r="DW41">
        <v>14.853949999999999</v>
      </c>
      <c r="DX41" s="1">
        <v>3.6442829999999999E-3</v>
      </c>
      <c r="DY41">
        <v>1.7259949999999999</v>
      </c>
      <c r="DZ41">
        <v>0.55880419999999997</v>
      </c>
      <c r="EA41">
        <v>15.47043</v>
      </c>
      <c r="EB41" s="1">
        <v>3.0440609999999998E-3</v>
      </c>
      <c r="EC41">
        <v>1.4608350000000001</v>
      </c>
      <c r="ED41">
        <v>0.55356530000000004</v>
      </c>
      <c r="EE41">
        <v>16.62725</v>
      </c>
      <c r="EF41" s="1">
        <v>2.3359119999999999E-3</v>
      </c>
      <c r="EG41">
        <v>1.1394139999999999</v>
      </c>
      <c r="EH41">
        <v>0.55008749999999995</v>
      </c>
      <c r="EI41">
        <v>17.876329999999999</v>
      </c>
      <c r="EJ41" s="1">
        <v>1.625088E-3</v>
      </c>
      <c r="EK41">
        <v>0.80103190000000002</v>
      </c>
      <c r="EL41">
        <v>0.54778439999999995</v>
      </c>
      <c r="EM41">
        <v>18.722840000000001</v>
      </c>
      <c r="EN41" s="1">
        <v>1.1086869999999999E-3</v>
      </c>
      <c r="EO41">
        <v>0.54675560000000001</v>
      </c>
      <c r="EP41">
        <v>0.54615530000000001</v>
      </c>
      <c r="EQ41">
        <v>18.36515</v>
      </c>
      <c r="ER41" s="1">
        <v>8.0510409999999999E-4</v>
      </c>
      <c r="ES41">
        <v>0.39445999999999998</v>
      </c>
      <c r="ET41">
        <v>0.54489480000000001</v>
      </c>
      <c r="EU41">
        <v>17.10811</v>
      </c>
      <c r="EV41" s="1">
        <v>6.3778710000000005E-4</v>
      </c>
      <c r="EW41">
        <v>0.3101469</v>
      </c>
      <c r="EX41">
        <v>0.54384779999999999</v>
      </c>
      <c r="EY41">
        <v>15.73443</v>
      </c>
      <c r="EZ41" s="1">
        <v>5.4080440000000001E-4</v>
      </c>
      <c r="FA41">
        <v>0.26142009999999999</v>
      </c>
      <c r="FB41">
        <v>0.54295839999999995</v>
      </c>
      <c r="FC41">
        <v>14.646380000000001</v>
      </c>
      <c r="FD41" s="1">
        <v>4.7959400000000002E-4</v>
      </c>
      <c r="FE41">
        <v>0.23079759999999999</v>
      </c>
      <c r="FF41">
        <v>0.54230460000000003</v>
      </c>
      <c r="FG41">
        <v>14.62679</v>
      </c>
      <c r="FH41" s="1">
        <v>4.3417389999999997E-4</v>
      </c>
      <c r="FI41">
        <v>0.20839179999999999</v>
      </c>
      <c r="FJ41">
        <v>0.54192249999999997</v>
      </c>
      <c r="FK41">
        <v>15.22297</v>
      </c>
      <c r="FL41" s="1">
        <v>3.8726260000000002E-4</v>
      </c>
      <c r="FM41">
        <v>0.1858214</v>
      </c>
      <c r="FN41">
        <v>0.54168280000000002</v>
      </c>
      <c r="FO41">
        <v>15.805199999999999</v>
      </c>
      <c r="FP41" s="1">
        <v>3.3992879999999998E-4</v>
      </c>
      <c r="FQ41">
        <v>0.1627102</v>
      </c>
      <c r="FR41">
        <v>0.54155200000000003</v>
      </c>
      <c r="FS41">
        <v>16.070260000000001</v>
      </c>
      <c r="FT41" s="1">
        <v>3.0285559999999997E-4</v>
      </c>
      <c r="FU41">
        <v>0.14425979999999999</v>
      </c>
      <c r="FV41">
        <v>0.54147849999999997</v>
      </c>
      <c r="FW41">
        <v>15.68032</v>
      </c>
      <c r="FX41" s="1">
        <v>2.7636080000000002E-4</v>
      </c>
      <c r="FY41">
        <v>0.1309659</v>
      </c>
      <c r="FZ41">
        <v>0.54144740000000002</v>
      </c>
      <c r="GA41">
        <v>14.937110000000001</v>
      </c>
      <c r="GB41" s="1">
        <v>2.5732590000000002E-4</v>
      </c>
      <c r="GC41">
        <v>0.1213714</v>
      </c>
      <c r="GD41">
        <v>0.54142699999999999</v>
      </c>
      <c r="GE41">
        <v>14.218019999999999</v>
      </c>
      <c r="GF41" s="1">
        <v>2.4223030000000001E-4</v>
      </c>
      <c r="GG41">
        <v>0.1137994</v>
      </c>
      <c r="GH41">
        <v>0.54140449999999996</v>
      </c>
      <c r="GI41">
        <v>13.83403</v>
      </c>
      <c r="GJ41" s="1">
        <v>2.2927709999999999E-4</v>
      </c>
      <c r="GK41">
        <v>0.10729379999999999</v>
      </c>
      <c r="GL41">
        <v>0.54128120000000002</v>
      </c>
      <c r="GM41">
        <v>14.30048</v>
      </c>
      <c r="GN41" s="1">
        <v>2.1848350000000001E-4</v>
      </c>
      <c r="GO41">
        <v>0.10181900000000001</v>
      </c>
      <c r="GP41">
        <v>0.5410393</v>
      </c>
      <c r="GQ41">
        <v>15.388389999999999</v>
      </c>
      <c r="GR41" s="1">
        <v>2.1269689999999999E-4</v>
      </c>
      <c r="GS41">
        <v>9.8617239999999995E-2</v>
      </c>
      <c r="GT41">
        <v>0.54071930000000001</v>
      </c>
      <c r="GU41">
        <v>16.774100000000001</v>
      </c>
      <c r="GV41" s="1">
        <v>2.0963500000000001E-4</v>
      </c>
      <c r="GW41">
        <v>9.6879580000000007E-2</v>
      </c>
      <c r="GX41">
        <v>0.54037550000000001</v>
      </c>
      <c r="GY41">
        <v>17.94303</v>
      </c>
      <c r="GZ41" s="1">
        <v>2.052023E-4</v>
      </c>
      <c r="HA41">
        <v>9.4676899999999994E-2</v>
      </c>
      <c r="HB41">
        <v>0.53997379999999995</v>
      </c>
      <c r="HC41">
        <v>18.172740000000001</v>
      </c>
      <c r="HD41" s="1">
        <v>1.9846530000000001E-4</v>
      </c>
      <c r="HE41">
        <v>9.1456570000000001E-2</v>
      </c>
      <c r="HF41">
        <v>0.53957659999999996</v>
      </c>
      <c r="HG41">
        <v>17.225989999999999</v>
      </c>
      <c r="HH41" s="1">
        <v>1.9052310000000001E-4</v>
      </c>
      <c r="HI41">
        <v>8.7675260000000005E-2</v>
      </c>
      <c r="HJ41">
        <v>0.53917470000000001</v>
      </c>
      <c r="HK41">
        <v>15.81085</v>
      </c>
      <c r="HL41" s="1">
        <v>1.8220070000000001E-4</v>
      </c>
      <c r="HM41">
        <v>8.373709E-2</v>
      </c>
      <c r="HN41">
        <v>0.53875510000000004</v>
      </c>
      <c r="HO41">
        <v>14.4269</v>
      </c>
      <c r="HP41" s="1">
        <v>1.7398859999999999E-4</v>
      </c>
      <c r="HQ41">
        <v>7.9880450000000006E-2</v>
      </c>
      <c r="HR41">
        <v>0.53832760000000002</v>
      </c>
      <c r="HS41">
        <v>13.884550000000001</v>
      </c>
      <c r="HT41" s="1">
        <v>1.6593249999999999E-4</v>
      </c>
      <c r="HU41">
        <v>7.6120579999999993E-2</v>
      </c>
      <c r="HV41">
        <v>0.53792799999999996</v>
      </c>
      <c r="HW41">
        <v>14.450089999999999</v>
      </c>
      <c r="HX41" s="1">
        <v>1.5822230000000001E-4</v>
      </c>
      <c r="HY41">
        <v>7.2530960000000005E-2</v>
      </c>
      <c r="HZ41">
        <v>0.53751499999999997</v>
      </c>
      <c r="IA41">
        <v>15.667339999999999</v>
      </c>
      <c r="IB41" s="1">
        <v>1.5089979999999999E-4</v>
      </c>
      <c r="IC41">
        <v>6.9143499999999997E-2</v>
      </c>
      <c r="ID41">
        <v>0.53709050000000003</v>
      </c>
      <c r="IE41">
        <v>16.856400000000001</v>
      </c>
      <c r="IF41" s="1">
        <v>1.4392300000000001E-4</v>
      </c>
      <c r="IG41">
        <v>6.5934039999999999E-2</v>
      </c>
      <c r="IH41">
        <v>0.53668570000000004</v>
      </c>
      <c r="II41">
        <v>17.274460000000001</v>
      </c>
      <c r="IJ41" s="1">
        <v>1.374107E-4</v>
      </c>
      <c r="IK41">
        <v>6.2946329999999995E-2</v>
      </c>
      <c r="IL41">
        <v>0.53627159999999996</v>
      </c>
      <c r="IM41">
        <v>16.670539999999999</v>
      </c>
      <c r="IN41" s="1">
        <v>1.3125020000000001E-4</v>
      </c>
      <c r="IO41">
        <v>6.013081E-2</v>
      </c>
      <c r="IP41">
        <v>0.53587609999999997</v>
      </c>
      <c r="IQ41">
        <v>15.51952</v>
      </c>
      <c r="IR41" s="1">
        <v>1.253626E-4</v>
      </c>
      <c r="IS41">
        <v>5.7445700000000002E-2</v>
      </c>
      <c r="IT41">
        <v>0.53547869999999997</v>
      </c>
      <c r="IU41">
        <v>14.411809999999999</v>
      </c>
      <c r="IV41" s="1">
        <v>1.198068E-4</v>
      </c>
      <c r="IW41">
        <v>5.4916189999999997E-2</v>
      </c>
      <c r="IX41">
        <v>0.53519249999999996</v>
      </c>
      <c r="IY41">
        <v>14.45866</v>
      </c>
      <c r="IZ41" s="1">
        <v>1.1417049999999999E-4</v>
      </c>
      <c r="JA41">
        <v>5.2374860000000002E-2</v>
      </c>
      <c r="JB41">
        <v>0.53501589999999999</v>
      </c>
      <c r="JC41">
        <v>15.53449</v>
      </c>
      <c r="JD41" s="1">
        <v>1.0702200000000001E-4</v>
      </c>
      <c r="JE41">
        <v>4.9182259999999998E-2</v>
      </c>
      <c r="JF41">
        <v>0.53489390000000003</v>
      </c>
      <c r="JG41">
        <v>16.98413</v>
      </c>
      <c r="JH41" s="1">
        <v>9.9106969999999996E-5</v>
      </c>
      <c r="JI41">
        <v>4.5560929999999999E-2</v>
      </c>
      <c r="JJ41">
        <v>0.53482859999999999</v>
      </c>
      <c r="JK41">
        <v>17.86467</v>
      </c>
      <c r="JL41" s="1">
        <v>9.2421689999999996E-5</v>
      </c>
      <c r="JM41">
        <v>4.2449229999999998E-2</v>
      </c>
      <c r="JN41">
        <v>0.53480729999999999</v>
      </c>
      <c r="JO41">
        <v>17.692049999999998</v>
      </c>
      <c r="JP41" s="1">
        <v>8.7182229999999996E-5</v>
      </c>
      <c r="JQ41">
        <v>3.9998659999999998E-2</v>
      </c>
      <c r="JR41">
        <v>0.53478970000000003</v>
      </c>
      <c r="JS41">
        <v>16.600739999999998</v>
      </c>
      <c r="JT41" s="1">
        <v>8.3002319999999998E-5</v>
      </c>
      <c r="JU41">
        <v>3.805178E-2</v>
      </c>
      <c r="JV41">
        <v>0.53477770000000002</v>
      </c>
      <c r="JW41">
        <v>15.30898</v>
      </c>
      <c r="JX41" s="1">
        <v>7.9422159999999997E-5</v>
      </c>
      <c r="JY41">
        <v>3.6389699999999997E-2</v>
      </c>
      <c r="JZ41">
        <v>0.53478190000000003</v>
      </c>
      <c r="KA41">
        <v>14.41344</v>
      </c>
      <c r="KB41" s="1">
        <v>7.6238969999999998E-5</v>
      </c>
      <c r="KC41">
        <v>3.4920069999999998E-2</v>
      </c>
      <c r="KD41">
        <v>0.53477620000000003</v>
      </c>
      <c r="KE41">
        <v>14.631880000000001</v>
      </c>
      <c r="KF41" s="1">
        <v>7.3272060000000003E-5</v>
      </c>
      <c r="KG41">
        <v>3.3554540000000001E-2</v>
      </c>
      <c r="KH41">
        <v>0.53477560000000002</v>
      </c>
      <c r="KI41">
        <v>15.51891</v>
      </c>
      <c r="KJ41" s="1">
        <v>7.0495599999999996E-5</v>
      </c>
      <c r="KK41">
        <v>3.227199E-2</v>
      </c>
      <c r="KL41">
        <v>0.53478939999999997</v>
      </c>
      <c r="KM41">
        <v>16.67858</v>
      </c>
      <c r="KN41" s="1">
        <v>6.7834600000000003E-5</v>
      </c>
      <c r="KO41">
        <v>3.1046520000000001E-2</v>
      </c>
      <c r="KP41">
        <v>0.534779</v>
      </c>
      <c r="KQ41">
        <v>17.595649999999999</v>
      </c>
      <c r="KR41" s="1">
        <v>6.5302829999999996E-5</v>
      </c>
      <c r="KS41">
        <v>2.988058E-2</v>
      </c>
      <c r="KT41">
        <v>0.53477490000000005</v>
      </c>
      <c r="KU41">
        <v>17.51858</v>
      </c>
      <c r="KV41" s="1">
        <v>6.2881179999999996E-5</v>
      </c>
      <c r="KW41">
        <v>2.8764950000000001E-2</v>
      </c>
      <c r="KX41">
        <v>0.53478300000000001</v>
      </c>
      <c r="KY41">
        <v>16.622420000000002</v>
      </c>
      <c r="KZ41" s="1">
        <v>6.0575280000000001E-5</v>
      </c>
      <c r="LA41">
        <v>2.7703220000000001E-2</v>
      </c>
      <c r="LB41">
        <v>0.5347672</v>
      </c>
      <c r="LC41">
        <v>15.487209999999999</v>
      </c>
      <c r="LD41" s="1">
        <v>5.8406509999999998E-5</v>
      </c>
      <c r="LE41">
        <v>2.6703640000000001E-2</v>
      </c>
      <c r="LF41">
        <v>0.53479770000000004</v>
      </c>
      <c r="LG41">
        <v>14.56579</v>
      </c>
      <c r="LH41" s="1">
        <v>5.6347749999999999E-5</v>
      </c>
      <c r="LI41">
        <v>2.5755719999999999E-2</v>
      </c>
      <c r="LJ41">
        <v>0.53477529999999995</v>
      </c>
      <c r="LK41">
        <v>14.71725</v>
      </c>
      <c r="LL41" s="1">
        <v>5.4320509999999997E-5</v>
      </c>
      <c r="LM41">
        <v>2.4825239999999998E-2</v>
      </c>
      <c r="LN41">
        <v>0.53478650000000005</v>
      </c>
      <c r="LO41">
        <v>15.79382</v>
      </c>
      <c r="LP41" s="1">
        <v>5.2397120000000002E-5</v>
      </c>
      <c r="LQ41">
        <v>2.3939559999999999E-2</v>
      </c>
      <c r="LR41">
        <v>0.53478559999999997</v>
      </c>
      <c r="LS41">
        <v>17.237259999999999</v>
      </c>
      <c r="LT41" s="1">
        <v>5.0604009999999999E-5</v>
      </c>
      <c r="LU41">
        <v>2.3114699999999998E-2</v>
      </c>
      <c r="LV41">
        <v>0.53477909999999995</v>
      </c>
      <c r="LW41">
        <v>18.34281</v>
      </c>
      <c r="LX41" s="1">
        <v>4.8813029999999997E-5</v>
      </c>
      <c r="LY41">
        <v>2.229368E-2</v>
      </c>
      <c r="LZ41">
        <v>0.53477490000000005</v>
      </c>
      <c r="MA41">
        <v>18.35435</v>
      </c>
      <c r="MB41" s="1">
        <v>4.7081060000000003E-5</v>
      </c>
      <c r="MC41">
        <v>2.1525229999999999E-2</v>
      </c>
      <c r="MD41">
        <v>0.53480119999999998</v>
      </c>
      <c r="ME41">
        <v>17.272069999999999</v>
      </c>
      <c r="MF41" s="1">
        <v>4.530973E-5</v>
      </c>
      <c r="MG41">
        <v>2.0784500000000001E-2</v>
      </c>
      <c r="MH41">
        <v>0.53479560000000004</v>
      </c>
      <c r="MI41">
        <v>15.74236</v>
      </c>
      <c r="MJ41" s="1">
        <v>4.3624800000000003E-5</v>
      </c>
      <c r="MK41">
        <v>2.0075269999999999E-2</v>
      </c>
      <c r="ML41">
        <v>0.5347712</v>
      </c>
      <c r="MM41">
        <v>14.36712</v>
      </c>
      <c r="MN41" s="1">
        <v>4.1996919999999999E-5</v>
      </c>
      <c r="MO41">
        <v>1.9384370000000001E-2</v>
      </c>
      <c r="MP41">
        <v>0.53476630000000003</v>
      </c>
      <c r="MQ41">
        <v>14.246029999999999</v>
      </c>
      <c r="MR41" s="1">
        <v>4.0488260000000001E-5</v>
      </c>
      <c r="MS41">
        <v>1.87388E-2</v>
      </c>
      <c r="MT41">
        <v>0.53476970000000001</v>
      </c>
      <c r="MU41">
        <v>14.904070000000001</v>
      </c>
      <c r="MV41" s="1">
        <v>3.9020409999999997E-5</v>
      </c>
      <c r="MW41">
        <v>1.8112940000000001E-2</v>
      </c>
      <c r="MX41">
        <v>0.53478809999999999</v>
      </c>
      <c r="MY41">
        <v>15.6183</v>
      </c>
      <c r="MZ41" s="1">
        <v>3.7578350000000002E-5</v>
      </c>
      <c r="NA41">
        <v>1.748721E-2</v>
      </c>
      <c r="NB41">
        <v>0.534779</v>
      </c>
      <c r="NC41">
        <v>15.99067</v>
      </c>
      <c r="ND41" s="1">
        <v>3.625048E-5</v>
      </c>
      <c r="NE41">
        <v>1.6909529999999999E-2</v>
      </c>
      <c r="NF41">
        <v>0.53478130000000001</v>
      </c>
      <c r="NG41">
        <v>15.793699999999999</v>
      </c>
      <c r="NH41" s="1">
        <v>3.4975660000000002E-5</v>
      </c>
      <c r="NI41">
        <v>1.6353449999999999E-2</v>
      </c>
      <c r="NJ41">
        <v>0.53477050000000004</v>
      </c>
      <c r="NK41">
        <v>15.130039999999999</v>
      </c>
      <c r="NL41" s="1">
        <v>3.3763339999999999E-5</v>
      </c>
      <c r="NM41">
        <v>1.582337E-2</v>
      </c>
      <c r="NN41">
        <v>0.53476820000000003</v>
      </c>
      <c r="NO41">
        <v>14.50943</v>
      </c>
      <c r="NP41" s="1">
        <v>3.2568960000000003E-5</v>
      </c>
      <c r="NQ41">
        <v>1.5297699999999999E-2</v>
      </c>
      <c r="NR41">
        <v>0.53472240000000004</v>
      </c>
      <c r="NS41">
        <v>14.179029999999999</v>
      </c>
      <c r="NT41" s="1">
        <v>3.1439329999999998E-5</v>
      </c>
      <c r="NU41">
        <v>1.4798179999999999E-2</v>
      </c>
      <c r="NV41">
        <v>0.53447210000000001</v>
      </c>
      <c r="NW41">
        <v>14.70886</v>
      </c>
      <c r="NX41" s="1">
        <v>3.0552229999999997E-5</v>
      </c>
      <c r="NY41">
        <v>1.439758E-2</v>
      </c>
      <c r="NZ41">
        <v>0.53401460000000001</v>
      </c>
      <c r="OA41">
        <v>16.01313</v>
      </c>
      <c r="OB41" s="1">
        <v>3.0735789999999997E-5</v>
      </c>
      <c r="OC41">
        <v>1.447411E-2</v>
      </c>
      <c r="OD41">
        <v>0.53341870000000002</v>
      </c>
      <c r="OE41">
        <v>17.54091</v>
      </c>
      <c r="OF41" s="1">
        <v>3.1629889999999999E-5</v>
      </c>
      <c r="OG41">
        <v>1.49325E-2</v>
      </c>
      <c r="OH41">
        <v>0.5326881</v>
      </c>
      <c r="OI41">
        <v>18.725370000000002</v>
      </c>
      <c r="OJ41" s="1">
        <v>3.2055350000000001E-5</v>
      </c>
      <c r="OK41">
        <v>1.52076E-2</v>
      </c>
    </row>
    <row r="42" spans="1:401" x14ac:dyDescent="0.35">
      <c r="A42">
        <v>45</v>
      </c>
      <c r="B42" t="s">
        <v>4</v>
      </c>
      <c r="C42" t="s">
        <v>24</v>
      </c>
      <c r="D42" t="s">
        <v>47</v>
      </c>
      <c r="E42">
        <v>828.13239999999996</v>
      </c>
      <c r="F42">
        <v>0.67654829999999999</v>
      </c>
      <c r="G42">
        <v>16.968209999999999</v>
      </c>
      <c r="H42">
        <v>72.764269999999996</v>
      </c>
      <c r="I42">
        <v>21458.75</v>
      </c>
      <c r="J42">
        <v>0.67482779999999998</v>
      </c>
      <c r="K42">
        <v>17.503150000000002</v>
      </c>
      <c r="L42">
        <v>192.2783</v>
      </c>
      <c r="M42">
        <v>73188.929999999993</v>
      </c>
      <c r="N42">
        <v>0.67307050000000002</v>
      </c>
      <c r="O42">
        <v>17.78473</v>
      </c>
      <c r="P42">
        <v>18.76107</v>
      </c>
      <c r="Q42">
        <v>8068.8040000000001</v>
      </c>
      <c r="R42">
        <v>0.67126249999999998</v>
      </c>
      <c r="S42">
        <v>17.46339</v>
      </c>
      <c r="T42">
        <v>0.61385049999999997</v>
      </c>
      <c r="U42">
        <v>271.95010000000002</v>
      </c>
      <c r="V42">
        <v>0.66946300000000003</v>
      </c>
      <c r="W42">
        <v>16.79261</v>
      </c>
      <c r="X42">
        <v>8.6800050000000004E-2</v>
      </c>
      <c r="Y42">
        <v>32.562669999999997</v>
      </c>
      <c r="Z42">
        <v>0.66758019999999996</v>
      </c>
      <c r="AA42">
        <v>16.159179999999999</v>
      </c>
      <c r="AB42" s="1">
        <v>7.0160970000000003E-2</v>
      </c>
      <c r="AC42">
        <v>25.625509999999998</v>
      </c>
      <c r="AD42">
        <v>0.665072</v>
      </c>
      <c r="AE42">
        <v>15.587389999999999</v>
      </c>
      <c r="AF42" s="1">
        <v>6.3196749999999996E-2</v>
      </c>
      <c r="AG42">
        <v>23.09976</v>
      </c>
      <c r="AH42">
        <v>0.66157580000000005</v>
      </c>
      <c r="AI42">
        <v>15.86909</v>
      </c>
      <c r="AJ42" s="1">
        <v>6.3321959999999997E-2</v>
      </c>
      <c r="AK42">
        <v>23.010079999999999</v>
      </c>
      <c r="AL42">
        <v>0.65732460000000004</v>
      </c>
      <c r="AM42">
        <v>16.534970000000001</v>
      </c>
      <c r="AN42" s="1">
        <v>7.1530360000000001E-2</v>
      </c>
      <c r="AO42">
        <v>26.08287</v>
      </c>
      <c r="AP42">
        <v>0.65257449999999995</v>
      </c>
      <c r="AQ42">
        <v>17.17343</v>
      </c>
      <c r="AR42" s="1">
        <v>7.3675199999999996E-2</v>
      </c>
      <c r="AS42">
        <v>27.151289999999999</v>
      </c>
      <c r="AT42">
        <v>0.64744599999999997</v>
      </c>
      <c r="AU42">
        <v>17.509789999999999</v>
      </c>
      <c r="AV42" s="1">
        <v>6.9156490000000001E-2</v>
      </c>
      <c r="AW42">
        <v>25.686109999999999</v>
      </c>
      <c r="AX42">
        <v>0.64208330000000002</v>
      </c>
      <c r="AY42">
        <v>17.097460000000002</v>
      </c>
      <c r="AZ42" s="1">
        <v>6.245945E-2</v>
      </c>
      <c r="BA42">
        <v>23.354859999999999</v>
      </c>
      <c r="BB42">
        <v>0.63675179999999998</v>
      </c>
      <c r="BC42">
        <v>16.317209999999999</v>
      </c>
      <c r="BD42">
        <v>5.5043519999999999E-2</v>
      </c>
      <c r="BE42">
        <v>20.727989999999998</v>
      </c>
      <c r="BF42">
        <v>0.63129409999999997</v>
      </c>
      <c r="BG42">
        <v>15.38073</v>
      </c>
      <c r="BH42" s="1">
        <v>4.8204110000000001E-2</v>
      </c>
      <c r="BI42">
        <v>18.308530000000001</v>
      </c>
      <c r="BJ42">
        <v>0.62566390000000005</v>
      </c>
      <c r="BK42">
        <v>14.73634</v>
      </c>
      <c r="BL42" s="1">
        <v>4.1995869999999998E-2</v>
      </c>
      <c r="BM42">
        <v>16.098009999999999</v>
      </c>
      <c r="BN42">
        <v>0.61949759999999998</v>
      </c>
      <c r="BO42">
        <v>14.94083</v>
      </c>
      <c r="BP42" s="1">
        <v>3.6378969999999997E-2</v>
      </c>
      <c r="BQ42">
        <v>14.08225</v>
      </c>
      <c r="BR42">
        <v>0.61323760000000005</v>
      </c>
      <c r="BS42">
        <v>15.44225</v>
      </c>
      <c r="BT42">
        <v>3.1544129999999997E-2</v>
      </c>
      <c r="BU42">
        <v>12.32428</v>
      </c>
      <c r="BV42">
        <v>0.60688319999999996</v>
      </c>
      <c r="BW42">
        <v>16.171289999999999</v>
      </c>
      <c r="BX42" s="1">
        <v>2.7569799999999998E-2</v>
      </c>
      <c r="BY42">
        <v>10.86933</v>
      </c>
      <c r="BZ42">
        <v>0.6003368</v>
      </c>
      <c r="CA42">
        <v>16.535019999999999</v>
      </c>
      <c r="CB42" s="1">
        <v>2.4022470000000001E-2</v>
      </c>
      <c r="CC42">
        <v>9.574249</v>
      </c>
      <c r="CD42">
        <v>0.59361710000000001</v>
      </c>
      <c r="CE42">
        <v>16.175280000000001</v>
      </c>
      <c r="CF42" s="1">
        <v>2.0709600000000002E-2</v>
      </c>
      <c r="CG42">
        <v>8.340446</v>
      </c>
      <c r="CH42">
        <v>0.5867869</v>
      </c>
      <c r="CI42">
        <v>15.355029999999999</v>
      </c>
      <c r="CJ42" s="1">
        <v>1.7862550000000001E-2</v>
      </c>
      <c r="CK42">
        <v>7.271719</v>
      </c>
      <c r="CL42">
        <v>0.57970109999999997</v>
      </c>
      <c r="CM42">
        <v>14.56166</v>
      </c>
      <c r="CN42" s="1">
        <v>1.5417230000000001E-2</v>
      </c>
      <c r="CO42">
        <v>6.3442639999999999</v>
      </c>
      <c r="CP42">
        <v>0.57249899999999998</v>
      </c>
      <c r="CQ42">
        <v>14.137370000000001</v>
      </c>
      <c r="CR42" s="1">
        <v>1.330887E-2</v>
      </c>
      <c r="CS42">
        <v>5.5397670000000003</v>
      </c>
      <c r="CT42">
        <v>0.56534980000000001</v>
      </c>
      <c r="CU42">
        <v>14.45435</v>
      </c>
      <c r="CV42" s="1">
        <v>1.142521E-2</v>
      </c>
      <c r="CW42">
        <v>4.8124060000000002</v>
      </c>
      <c r="CX42">
        <v>0.55815210000000004</v>
      </c>
      <c r="CY42">
        <v>14.89907</v>
      </c>
      <c r="CZ42" s="1">
        <v>9.7177559999999993E-3</v>
      </c>
      <c r="DA42">
        <v>4.1432609999999999</v>
      </c>
      <c r="DB42">
        <v>0.55073300000000003</v>
      </c>
      <c r="DC42">
        <v>15.668699999999999</v>
      </c>
      <c r="DD42" s="1">
        <v>8.3204279999999995E-3</v>
      </c>
      <c r="DE42">
        <v>3.5882079999999998</v>
      </c>
      <c r="DF42">
        <v>0.54229729999999998</v>
      </c>
      <c r="DG42">
        <v>16.189810000000001</v>
      </c>
      <c r="DH42" s="1">
        <v>7.1607049999999998E-3</v>
      </c>
      <c r="DI42">
        <v>3.1297280000000001</v>
      </c>
      <c r="DJ42">
        <v>0.53439809999999999</v>
      </c>
      <c r="DK42">
        <v>16.111930000000001</v>
      </c>
      <c r="DL42" s="1">
        <v>6.1429270000000003E-3</v>
      </c>
      <c r="DM42">
        <v>2.7190050000000001</v>
      </c>
      <c r="DN42">
        <v>0.5262599</v>
      </c>
      <c r="DO42">
        <v>15.816979999999999</v>
      </c>
      <c r="DP42" s="1">
        <v>5.2256869999999997E-3</v>
      </c>
      <c r="DQ42">
        <v>2.344112</v>
      </c>
      <c r="DR42">
        <v>0.51787019999999995</v>
      </c>
      <c r="DS42">
        <v>15.33907</v>
      </c>
      <c r="DT42" s="1">
        <v>4.421449E-3</v>
      </c>
      <c r="DU42">
        <v>2.0109189999999999</v>
      </c>
      <c r="DV42">
        <v>0.50996949999999996</v>
      </c>
      <c r="DW42">
        <v>14.976179999999999</v>
      </c>
      <c r="DX42" s="1">
        <v>3.7287790000000002E-3</v>
      </c>
      <c r="DY42">
        <v>1.71818</v>
      </c>
      <c r="DZ42">
        <v>0.50349160000000004</v>
      </c>
      <c r="EA42">
        <v>15.551399999999999</v>
      </c>
      <c r="EB42" s="1">
        <v>3.13007E-3</v>
      </c>
      <c r="EC42">
        <v>1.459287</v>
      </c>
      <c r="ED42">
        <v>0.49884020000000001</v>
      </c>
      <c r="EE42">
        <v>16.670059999999999</v>
      </c>
      <c r="EF42" s="1">
        <v>2.4439520000000001E-3</v>
      </c>
      <c r="EG42">
        <v>1.15493</v>
      </c>
      <c r="EH42">
        <v>0.49569550000000001</v>
      </c>
      <c r="EI42">
        <v>17.915710000000001</v>
      </c>
      <c r="EJ42" s="1">
        <v>1.7222839999999999E-3</v>
      </c>
      <c r="EK42">
        <v>0.82140789999999997</v>
      </c>
      <c r="EL42">
        <v>0.49361319999999997</v>
      </c>
      <c r="EM42">
        <v>18.799589999999998</v>
      </c>
      <c r="EN42" s="1">
        <v>1.1731339999999999E-3</v>
      </c>
      <c r="EO42">
        <v>0.56031629999999999</v>
      </c>
      <c r="EP42">
        <v>0.49217470000000002</v>
      </c>
      <c r="EQ42">
        <v>18.501100000000001</v>
      </c>
      <c r="ER42" s="1">
        <v>8.414758E-4</v>
      </c>
      <c r="ES42">
        <v>0.4001132</v>
      </c>
      <c r="ET42">
        <v>0.49106300000000003</v>
      </c>
      <c r="EU42">
        <v>17.309850000000001</v>
      </c>
      <c r="EV42">
        <v>6.5813839999999998E-4</v>
      </c>
      <c r="EW42">
        <v>0.31110189999999999</v>
      </c>
      <c r="EX42">
        <v>0.49014210000000002</v>
      </c>
      <c r="EY42">
        <v>15.946960000000001</v>
      </c>
      <c r="EZ42" s="1">
        <v>5.5300770000000002E-4</v>
      </c>
      <c r="FA42">
        <v>0.26012220000000003</v>
      </c>
      <c r="FB42">
        <v>0.48935669999999998</v>
      </c>
      <c r="FC42">
        <v>14.82348</v>
      </c>
      <c r="FD42" s="1">
        <v>4.8772159999999998E-4</v>
      </c>
      <c r="FE42">
        <v>0.22851160000000001</v>
      </c>
      <c r="FF42">
        <v>0.48877890000000002</v>
      </c>
      <c r="FG42">
        <v>14.72889</v>
      </c>
      <c r="FH42" s="1">
        <v>4.408848E-4</v>
      </c>
      <c r="FI42">
        <v>0.20601349999999999</v>
      </c>
      <c r="FJ42">
        <v>0.48842799999999997</v>
      </c>
      <c r="FK42">
        <v>15.24878</v>
      </c>
      <c r="FL42" s="1">
        <v>3.9479350000000001E-4</v>
      </c>
      <c r="FM42">
        <v>0.18430540000000001</v>
      </c>
      <c r="FN42">
        <v>0.4882167</v>
      </c>
      <c r="FO42">
        <v>15.84595</v>
      </c>
      <c r="FP42" s="1">
        <v>3.4679989999999999E-4</v>
      </c>
      <c r="FQ42">
        <v>0.16153319999999999</v>
      </c>
      <c r="FR42">
        <v>0.4881007</v>
      </c>
      <c r="FS42">
        <v>16.115179999999999</v>
      </c>
      <c r="FT42" s="1">
        <v>3.0796440000000001E-4</v>
      </c>
      <c r="FU42">
        <v>0.14282449999999999</v>
      </c>
      <c r="FV42">
        <v>0.48803099999999999</v>
      </c>
      <c r="FW42">
        <v>15.78933</v>
      </c>
      <c r="FX42" s="1">
        <v>2.800252E-4</v>
      </c>
      <c r="FY42">
        <v>0.12926199999999999</v>
      </c>
      <c r="FZ42">
        <v>0.48800009999999999</v>
      </c>
      <c r="GA42">
        <v>15.05494</v>
      </c>
      <c r="GB42" s="1">
        <v>2.6004430000000001E-4</v>
      </c>
      <c r="GC42">
        <v>0.1195093</v>
      </c>
      <c r="GD42">
        <v>0.48797740000000001</v>
      </c>
      <c r="GE42">
        <v>14.334239999999999</v>
      </c>
      <c r="GF42" s="1">
        <v>2.4450140000000002E-4</v>
      </c>
      <c r="GG42">
        <v>0.1119334</v>
      </c>
      <c r="GH42">
        <v>0.48795169999999999</v>
      </c>
      <c r="GI42">
        <v>13.93146</v>
      </c>
      <c r="GJ42" s="1">
        <v>2.3126000000000001E-4</v>
      </c>
      <c r="GK42">
        <v>0.1054681</v>
      </c>
      <c r="GL42">
        <v>0.48783989999999999</v>
      </c>
      <c r="GM42">
        <v>14.363490000000001</v>
      </c>
      <c r="GN42" s="1">
        <v>2.2000310000000001E-4</v>
      </c>
      <c r="GO42">
        <v>9.9951429999999994E-2</v>
      </c>
      <c r="GP42">
        <v>0.48766490000000001</v>
      </c>
      <c r="GQ42">
        <v>15.414009999999999</v>
      </c>
      <c r="GR42" s="1">
        <v>2.1341200000000001E-4</v>
      </c>
      <c r="GS42">
        <v>9.6504409999999999E-2</v>
      </c>
      <c r="GT42">
        <v>0.48738789999999999</v>
      </c>
      <c r="GU42">
        <v>16.786390000000001</v>
      </c>
      <c r="GV42" s="1">
        <v>2.1019849999999999E-4</v>
      </c>
      <c r="GW42">
        <v>9.4730499999999995E-2</v>
      </c>
      <c r="GX42">
        <v>0.48709340000000001</v>
      </c>
      <c r="GY42">
        <v>17.983689999999999</v>
      </c>
      <c r="GZ42" s="1">
        <v>2.0608040000000001E-4</v>
      </c>
      <c r="HA42">
        <v>9.2695410000000006E-2</v>
      </c>
      <c r="HB42">
        <v>0.48675679999999999</v>
      </c>
      <c r="HC42">
        <v>18.254259999999999</v>
      </c>
      <c r="HD42" s="1">
        <v>1.9963420000000001E-4</v>
      </c>
      <c r="HE42">
        <v>8.9666529999999994E-2</v>
      </c>
      <c r="HF42">
        <v>0.48639759999999999</v>
      </c>
      <c r="HG42">
        <v>17.378209999999999</v>
      </c>
      <c r="HH42" s="1">
        <v>1.918027E-4</v>
      </c>
      <c r="HI42">
        <v>8.6020159999999998E-2</v>
      </c>
      <c r="HJ42">
        <v>0.486064</v>
      </c>
      <c r="HK42">
        <v>16.007190000000001</v>
      </c>
      <c r="HL42" s="1">
        <v>1.8349950000000001E-4</v>
      </c>
      <c r="HM42">
        <v>8.2186819999999994E-2</v>
      </c>
      <c r="HN42">
        <v>0.48569800000000002</v>
      </c>
      <c r="HO42">
        <v>14.623670000000001</v>
      </c>
      <c r="HP42" s="1">
        <v>1.7524770000000001E-4</v>
      </c>
      <c r="HQ42">
        <v>7.8405989999999995E-2</v>
      </c>
      <c r="HR42">
        <v>0.4853268</v>
      </c>
      <c r="HS42">
        <v>14.00741</v>
      </c>
      <c r="HT42" s="1">
        <v>1.6716379999999999E-4</v>
      </c>
      <c r="HU42">
        <v>7.4726219999999996E-2</v>
      </c>
      <c r="HV42">
        <v>0.48498479999999999</v>
      </c>
      <c r="HW42">
        <v>14.50062</v>
      </c>
      <c r="HX42" s="1">
        <v>1.5937969999999999E-4</v>
      </c>
      <c r="HY42">
        <v>7.1194199999999999E-2</v>
      </c>
      <c r="HZ42">
        <v>0.48464079999999998</v>
      </c>
      <c r="IA42">
        <v>15.67431</v>
      </c>
      <c r="IB42" s="1">
        <v>1.520045E-4</v>
      </c>
      <c r="IC42">
        <v>6.7868520000000002E-2</v>
      </c>
      <c r="ID42">
        <v>0.48428559999999998</v>
      </c>
      <c r="IE42">
        <v>16.871179999999999</v>
      </c>
      <c r="IF42" s="1">
        <v>1.4496250000000001E-4</v>
      </c>
      <c r="IG42">
        <v>6.4712339999999993E-2</v>
      </c>
      <c r="IH42">
        <v>0.4839369</v>
      </c>
      <c r="II42">
        <v>17.307400000000001</v>
      </c>
      <c r="IJ42" s="1">
        <v>1.383724E-4</v>
      </c>
      <c r="IK42">
        <v>6.1768179999999999E-2</v>
      </c>
      <c r="IL42">
        <v>0.48359020000000003</v>
      </c>
      <c r="IM42">
        <v>16.784549999999999</v>
      </c>
      <c r="IN42" s="1">
        <v>1.321672E-4</v>
      </c>
      <c r="IO42">
        <v>5.9004359999999999E-2</v>
      </c>
      <c r="IP42">
        <v>0.48323179999999999</v>
      </c>
      <c r="IQ42">
        <v>15.69009</v>
      </c>
      <c r="IR42" s="1">
        <v>1.262333E-4</v>
      </c>
      <c r="IS42">
        <v>5.6368330000000001E-2</v>
      </c>
      <c r="IT42">
        <v>0.48289959999999998</v>
      </c>
      <c r="IU42">
        <v>14.597720000000001</v>
      </c>
      <c r="IV42" s="1">
        <v>1.206352E-4</v>
      </c>
      <c r="IW42">
        <v>5.3884019999999998E-2</v>
      </c>
      <c r="IX42">
        <v>0.48265340000000001</v>
      </c>
      <c r="IY42">
        <v>14.577439999999999</v>
      </c>
      <c r="IZ42" s="1">
        <v>1.150682E-4</v>
      </c>
      <c r="JA42">
        <v>5.1428660000000001E-2</v>
      </c>
      <c r="JB42">
        <v>0.48246830000000002</v>
      </c>
      <c r="JC42">
        <v>15.55988</v>
      </c>
      <c r="JD42" s="1">
        <v>1.082068E-4</v>
      </c>
      <c r="JE42">
        <v>4.8425450000000002E-2</v>
      </c>
      <c r="JF42">
        <v>0.48236289999999998</v>
      </c>
      <c r="JG42">
        <v>16.977630000000001</v>
      </c>
      <c r="JH42" s="1">
        <v>1.00269E-4</v>
      </c>
      <c r="JI42">
        <v>4.4893460000000003E-2</v>
      </c>
      <c r="JJ42">
        <v>0.4823172</v>
      </c>
      <c r="JK42">
        <v>17.89106</v>
      </c>
      <c r="JL42" s="1">
        <v>9.335863E-5</v>
      </c>
      <c r="JM42">
        <v>4.1772410000000003E-2</v>
      </c>
      <c r="JN42">
        <v>0.48227720000000002</v>
      </c>
      <c r="JO42">
        <v>17.805099999999999</v>
      </c>
      <c r="JP42" s="1">
        <v>8.7911920000000002E-5</v>
      </c>
      <c r="JQ42">
        <v>3.9301500000000003E-2</v>
      </c>
      <c r="JR42">
        <v>0.4822805</v>
      </c>
      <c r="JS42">
        <v>16.780830000000002</v>
      </c>
      <c r="JT42" s="1">
        <v>8.3603160000000003E-5</v>
      </c>
      <c r="JU42">
        <v>3.7351179999999998E-2</v>
      </c>
      <c r="JV42">
        <v>0.48226380000000002</v>
      </c>
      <c r="JW42">
        <v>15.4932</v>
      </c>
      <c r="JX42" s="1">
        <v>7.9941620000000002E-5</v>
      </c>
      <c r="JY42">
        <v>3.5698319999999999E-2</v>
      </c>
      <c r="JZ42">
        <v>0.48225659999999998</v>
      </c>
      <c r="KA42">
        <v>14.561070000000001</v>
      </c>
      <c r="KB42" s="1">
        <v>7.671112E-5</v>
      </c>
      <c r="KC42">
        <v>3.4245419999999999E-2</v>
      </c>
      <c r="KD42">
        <v>0.48225580000000001</v>
      </c>
      <c r="KE42">
        <v>14.72428</v>
      </c>
      <c r="KF42" s="1">
        <v>7.3714570000000005E-5</v>
      </c>
      <c r="KG42">
        <v>3.2901760000000002E-2</v>
      </c>
      <c r="KH42">
        <v>0.4822669</v>
      </c>
      <c r="KI42">
        <v>15.54377</v>
      </c>
      <c r="KJ42" s="1">
        <v>7.091585E-5</v>
      </c>
      <c r="KK42">
        <v>3.1641750000000003E-2</v>
      </c>
      <c r="KL42">
        <v>0.48226380000000002</v>
      </c>
      <c r="KM42">
        <v>16.692329999999998</v>
      </c>
      <c r="KN42" s="1">
        <v>6.8234130000000007E-5</v>
      </c>
      <c r="KO42">
        <v>3.043881E-2</v>
      </c>
      <c r="KP42">
        <v>0.48224840000000002</v>
      </c>
      <c r="KQ42">
        <v>17.634599999999999</v>
      </c>
      <c r="KR42" s="1">
        <v>6.5686870000000001E-5</v>
      </c>
      <c r="KS42">
        <v>2.9295310000000001E-2</v>
      </c>
      <c r="KT42">
        <v>0.48225570000000001</v>
      </c>
      <c r="KU42">
        <v>17.611969999999999</v>
      </c>
      <c r="KV42" s="1">
        <v>6.3242309999999997E-5</v>
      </c>
      <c r="KW42">
        <v>2.8198040000000001E-2</v>
      </c>
      <c r="KX42">
        <v>0.48228009999999999</v>
      </c>
      <c r="KY42">
        <v>16.772780000000001</v>
      </c>
      <c r="KZ42" s="1">
        <v>6.0923859999999998E-5</v>
      </c>
      <c r="LA42">
        <v>2.71576E-2</v>
      </c>
      <c r="LB42">
        <v>0.48226649999999999</v>
      </c>
      <c r="LC42">
        <v>15.661160000000001</v>
      </c>
      <c r="LD42" s="1">
        <v>5.8730229999999998E-5</v>
      </c>
      <c r="LE42">
        <v>2.6172919999999999E-2</v>
      </c>
      <c r="LF42">
        <v>0.48225580000000001</v>
      </c>
      <c r="LG42">
        <v>14.72654</v>
      </c>
      <c r="LH42" s="1">
        <v>5.666316E-5</v>
      </c>
      <c r="LI42">
        <v>2.5245119999999999E-2</v>
      </c>
      <c r="LJ42">
        <v>0.48225119999999999</v>
      </c>
      <c r="LK42">
        <v>14.816610000000001</v>
      </c>
      <c r="LL42" s="1">
        <v>5.4627180000000003E-5</v>
      </c>
      <c r="LM42">
        <v>2.4334069999999999E-2</v>
      </c>
      <c r="LN42">
        <v>0.48225279999999998</v>
      </c>
      <c r="LO42">
        <v>15.82708</v>
      </c>
      <c r="LP42" s="1">
        <v>5.2682539999999999E-5</v>
      </c>
      <c r="LQ42">
        <v>2.3462199999999999E-2</v>
      </c>
      <c r="LR42">
        <v>0.48226819999999998</v>
      </c>
      <c r="LS42">
        <v>17.246210000000001</v>
      </c>
      <c r="LT42" s="1">
        <v>5.0876939999999997E-5</v>
      </c>
      <c r="LU42">
        <v>2.2652160000000001E-2</v>
      </c>
      <c r="LV42">
        <v>0.48224879999999998</v>
      </c>
      <c r="LW42">
        <v>18.37237</v>
      </c>
      <c r="LX42" s="1">
        <v>4.9083109999999998E-5</v>
      </c>
      <c r="LY42">
        <v>2.185084E-2</v>
      </c>
      <c r="LZ42">
        <v>0.48225560000000001</v>
      </c>
      <c r="MA42">
        <v>18.44068</v>
      </c>
      <c r="MB42" s="1">
        <v>4.7331270000000003E-5</v>
      </c>
      <c r="MC42">
        <v>2.1093069999999998E-2</v>
      </c>
      <c r="MD42">
        <v>0.48225760000000001</v>
      </c>
      <c r="ME42">
        <v>17.445930000000001</v>
      </c>
      <c r="MF42" s="1">
        <v>4.5552030000000002E-5</v>
      </c>
      <c r="MG42">
        <v>2.0368379999999998E-2</v>
      </c>
      <c r="MH42">
        <v>0.48225400000000002</v>
      </c>
      <c r="MI42">
        <v>15.95332</v>
      </c>
      <c r="MJ42" s="1">
        <v>4.385753E-5</v>
      </c>
      <c r="MK42">
        <v>1.96729E-2</v>
      </c>
      <c r="ML42">
        <v>0.48224800000000001</v>
      </c>
      <c r="MM42">
        <v>14.55552</v>
      </c>
      <c r="MN42" s="1">
        <v>4.2220859999999998E-5</v>
      </c>
      <c r="MO42">
        <v>1.899578E-2</v>
      </c>
      <c r="MP42">
        <v>0.48226089999999999</v>
      </c>
      <c r="MQ42">
        <v>14.35876</v>
      </c>
      <c r="MR42" s="1">
        <v>4.0693150000000002E-5</v>
      </c>
      <c r="MS42">
        <v>1.8358840000000001E-2</v>
      </c>
      <c r="MT42">
        <v>0.48226340000000001</v>
      </c>
      <c r="MU42">
        <v>14.907299999999999</v>
      </c>
      <c r="MV42" s="1">
        <v>3.9230439999999999E-5</v>
      </c>
      <c r="MW42">
        <v>1.7750120000000001E-2</v>
      </c>
      <c r="MX42">
        <v>0.48226289999999999</v>
      </c>
      <c r="MY42">
        <v>15.62185</v>
      </c>
      <c r="MZ42" s="1">
        <v>3.7777400000000002E-5</v>
      </c>
      <c r="NA42">
        <v>1.7136430000000001E-2</v>
      </c>
      <c r="NB42">
        <v>0.48224879999999998</v>
      </c>
      <c r="NC42">
        <v>16.018699999999999</v>
      </c>
      <c r="ND42" s="1">
        <v>3.6435449999999997E-5</v>
      </c>
      <c r="NE42">
        <v>1.6567249999999999E-2</v>
      </c>
      <c r="NF42">
        <v>0.48224980000000001</v>
      </c>
      <c r="NG42">
        <v>15.892289999999999</v>
      </c>
      <c r="NH42" s="1">
        <v>3.5152720000000001E-5</v>
      </c>
      <c r="NI42">
        <v>1.6022080000000001E-2</v>
      </c>
      <c r="NJ42">
        <v>0.48225269999999998</v>
      </c>
      <c r="NK42">
        <v>15.240780000000001</v>
      </c>
      <c r="NL42" s="1">
        <v>3.3934609999999999E-5</v>
      </c>
      <c r="NM42">
        <v>1.550237E-2</v>
      </c>
      <c r="NN42">
        <v>0.48226229999999998</v>
      </c>
      <c r="NO42">
        <v>14.604660000000001</v>
      </c>
      <c r="NP42" s="1">
        <v>3.2737500000000003E-5</v>
      </c>
      <c r="NQ42">
        <v>1.4988960000000001E-2</v>
      </c>
      <c r="NR42">
        <v>0.48221310000000001</v>
      </c>
      <c r="NS42">
        <v>14.26671</v>
      </c>
      <c r="NT42" s="1">
        <v>3.1597109999999997E-5</v>
      </c>
      <c r="NU42">
        <v>1.449743E-2</v>
      </c>
      <c r="NV42">
        <v>0.48201050000000001</v>
      </c>
      <c r="NW42">
        <v>14.78279</v>
      </c>
      <c r="NX42" s="1">
        <v>3.0636580000000003E-5</v>
      </c>
      <c r="NY42">
        <v>1.408013E-2</v>
      </c>
      <c r="NZ42">
        <v>0.48165150000000001</v>
      </c>
      <c r="OA42">
        <v>16.04148</v>
      </c>
      <c r="OB42" s="1">
        <v>3.0627969999999997E-5</v>
      </c>
      <c r="OC42">
        <v>1.4078139999999999E-2</v>
      </c>
      <c r="OD42">
        <v>0.48113359999999999</v>
      </c>
      <c r="OE42">
        <v>17.545670000000001</v>
      </c>
      <c r="OF42" s="1">
        <v>3.1486680000000003E-5</v>
      </c>
      <c r="OG42">
        <v>1.450592E-2</v>
      </c>
      <c r="OH42">
        <v>0.48052879999999998</v>
      </c>
      <c r="OI42">
        <v>18.748950000000001</v>
      </c>
      <c r="OJ42" s="1">
        <v>3.2016829999999997E-5</v>
      </c>
      <c r="OK42">
        <v>1.48139E-2</v>
      </c>
    </row>
    <row r="43" spans="1:401" x14ac:dyDescent="0.35">
      <c r="A43">
        <v>46</v>
      </c>
      <c r="B43" t="s">
        <v>4</v>
      </c>
      <c r="C43" t="s">
        <v>24</v>
      </c>
      <c r="D43" t="s">
        <v>48</v>
      </c>
      <c r="E43">
        <v>873.6422</v>
      </c>
      <c r="F43">
        <v>0.75107930000000001</v>
      </c>
      <c r="G43">
        <v>16.9847</v>
      </c>
      <c r="H43">
        <v>48.469050000000003</v>
      </c>
      <c r="I43">
        <v>11421.98</v>
      </c>
      <c r="J43">
        <v>0.75030940000000002</v>
      </c>
      <c r="K43">
        <v>17.524039999999999</v>
      </c>
      <c r="L43">
        <v>211.24029999999999</v>
      </c>
      <c r="M43">
        <v>58041.94</v>
      </c>
      <c r="N43">
        <v>0.7495252</v>
      </c>
      <c r="O43">
        <v>17.835909999999998</v>
      </c>
      <c r="P43">
        <v>25.265820000000001</v>
      </c>
      <c r="Q43">
        <v>7321.4979999999996</v>
      </c>
      <c r="R43">
        <v>0.74872680000000003</v>
      </c>
      <c r="S43">
        <v>17.5138</v>
      </c>
      <c r="T43">
        <v>0.86344509999999997</v>
      </c>
      <c r="U43">
        <v>252.62639999999999</v>
      </c>
      <c r="V43">
        <v>0.74787309999999996</v>
      </c>
      <c r="W43">
        <v>16.843699999999998</v>
      </c>
      <c r="X43">
        <v>9.2229480000000003E-2</v>
      </c>
      <c r="Y43">
        <v>25.270769999999999</v>
      </c>
      <c r="Z43">
        <v>0.74704459999999995</v>
      </c>
      <c r="AA43">
        <v>16.214690000000001</v>
      </c>
      <c r="AB43">
        <v>7.0913080000000003E-2</v>
      </c>
      <c r="AC43">
        <v>19.171299999999999</v>
      </c>
      <c r="AD43">
        <v>0.74581509999999995</v>
      </c>
      <c r="AE43">
        <v>15.63134</v>
      </c>
      <c r="AF43" s="1">
        <v>6.3722639999999997E-2</v>
      </c>
      <c r="AG43">
        <v>17.242170000000002</v>
      </c>
      <c r="AH43">
        <v>0.74409329999999996</v>
      </c>
      <c r="AI43">
        <v>15.90047</v>
      </c>
      <c r="AJ43">
        <v>6.2784960000000001E-2</v>
      </c>
      <c r="AK43">
        <v>16.952459999999999</v>
      </c>
      <c r="AL43">
        <v>0.74203750000000002</v>
      </c>
      <c r="AM43">
        <v>16.569970000000001</v>
      </c>
      <c r="AN43" s="1">
        <v>7.0856509999999998E-2</v>
      </c>
      <c r="AO43">
        <v>19.176839999999999</v>
      </c>
      <c r="AP43">
        <v>0.73981629999999998</v>
      </c>
      <c r="AQ43">
        <v>17.213819999999998</v>
      </c>
      <c r="AR43" s="1">
        <v>7.3809319999999998E-2</v>
      </c>
      <c r="AS43">
        <v>20.101050000000001</v>
      </c>
      <c r="AT43">
        <v>0.73743610000000004</v>
      </c>
      <c r="AU43">
        <v>17.572289999999999</v>
      </c>
      <c r="AV43" s="1">
        <v>6.9670259999999998E-2</v>
      </c>
      <c r="AW43">
        <v>19.07056</v>
      </c>
      <c r="AX43">
        <v>0.73502190000000001</v>
      </c>
      <c r="AY43">
        <v>17.176359999999999</v>
      </c>
      <c r="AZ43" s="1">
        <v>6.3119910000000001E-2</v>
      </c>
      <c r="BA43">
        <v>17.350650000000002</v>
      </c>
      <c r="BB43">
        <v>0.73040139999999998</v>
      </c>
      <c r="BC43">
        <v>16.405159999999999</v>
      </c>
      <c r="BD43" s="1">
        <v>5.5687250000000001E-2</v>
      </c>
      <c r="BE43">
        <v>15.395709999999999</v>
      </c>
      <c r="BF43">
        <v>0.72311429999999999</v>
      </c>
      <c r="BG43">
        <v>15.46744</v>
      </c>
      <c r="BH43" s="1">
        <v>4.8788949999999998E-2</v>
      </c>
      <c r="BI43">
        <v>13.59877</v>
      </c>
      <c r="BJ43">
        <v>0.71556989999999998</v>
      </c>
      <c r="BK43">
        <v>14.81742</v>
      </c>
      <c r="BL43" s="1">
        <v>4.2532300000000002E-2</v>
      </c>
      <c r="BM43">
        <v>11.95881</v>
      </c>
      <c r="BN43">
        <v>0.70771530000000005</v>
      </c>
      <c r="BO43">
        <v>15.00869</v>
      </c>
      <c r="BP43" s="1">
        <v>3.6855779999999998E-2</v>
      </c>
      <c r="BQ43">
        <v>10.458640000000001</v>
      </c>
      <c r="BR43">
        <v>0.70061039999999997</v>
      </c>
      <c r="BS43">
        <v>15.483610000000001</v>
      </c>
      <c r="BT43" s="1">
        <v>3.1953479999999999E-2</v>
      </c>
      <c r="BU43">
        <v>9.1429530000000003</v>
      </c>
      <c r="BV43">
        <v>0.69335899999999995</v>
      </c>
      <c r="BW43">
        <v>16.201540000000001</v>
      </c>
      <c r="BX43">
        <v>2.7900970000000001E-2</v>
      </c>
      <c r="BY43">
        <v>8.050262</v>
      </c>
      <c r="BZ43">
        <v>0.68592790000000003</v>
      </c>
      <c r="CA43">
        <v>16.601759999999999</v>
      </c>
      <c r="CB43">
        <v>2.43488E-2</v>
      </c>
      <c r="CC43">
        <v>7.0922080000000003</v>
      </c>
      <c r="CD43">
        <v>0.67826900000000001</v>
      </c>
      <c r="CE43">
        <v>16.246390000000002</v>
      </c>
      <c r="CF43" s="1">
        <v>2.0995750000000001E-2</v>
      </c>
      <c r="CG43">
        <v>6.1730980000000004</v>
      </c>
      <c r="CH43">
        <v>0.67045549999999998</v>
      </c>
      <c r="CI43">
        <v>15.430479999999999</v>
      </c>
      <c r="CJ43" s="1">
        <v>1.811494E-2</v>
      </c>
      <c r="CK43">
        <v>5.3773910000000003</v>
      </c>
      <c r="CL43">
        <v>0.66240319999999997</v>
      </c>
      <c r="CM43">
        <v>14.63561</v>
      </c>
      <c r="CN43" s="1">
        <v>1.5630580000000002E-2</v>
      </c>
      <c r="CO43">
        <v>4.6854630000000004</v>
      </c>
      <c r="CP43">
        <v>0.65419070000000001</v>
      </c>
      <c r="CQ43">
        <v>14.21083</v>
      </c>
      <c r="CR43" s="1">
        <v>1.34997E-2</v>
      </c>
      <c r="CS43">
        <v>4.0858920000000003</v>
      </c>
      <c r="CT43">
        <v>0.64555969999999996</v>
      </c>
      <c r="CU43">
        <v>14.49193</v>
      </c>
      <c r="CV43" s="1">
        <v>1.1598799999999999E-2</v>
      </c>
      <c r="CW43">
        <v>3.545693</v>
      </c>
      <c r="CX43">
        <v>0.63661120000000004</v>
      </c>
      <c r="CY43">
        <v>14.91738</v>
      </c>
      <c r="CZ43" s="1">
        <v>9.8731119999999999E-3</v>
      </c>
      <c r="DA43">
        <v>3.04982</v>
      </c>
      <c r="DB43">
        <v>0.62751939999999995</v>
      </c>
      <c r="DC43">
        <v>15.70833</v>
      </c>
      <c r="DD43" s="1">
        <v>8.4436860000000006E-3</v>
      </c>
      <c r="DE43">
        <v>2.6347459999999998</v>
      </c>
      <c r="DF43">
        <v>0.61800929999999998</v>
      </c>
      <c r="DG43">
        <v>16.241969999999998</v>
      </c>
      <c r="DH43" s="1">
        <v>7.2676199999999998E-3</v>
      </c>
      <c r="DI43">
        <v>2.2928519999999999</v>
      </c>
      <c r="DJ43">
        <v>0.60947609999999997</v>
      </c>
      <c r="DK43">
        <v>16.156040000000001</v>
      </c>
      <c r="DL43" s="1">
        <v>6.2396659999999996E-3</v>
      </c>
      <c r="DM43">
        <v>1.988121</v>
      </c>
      <c r="DN43">
        <v>0.60063489999999997</v>
      </c>
      <c r="DO43">
        <v>15.877370000000001</v>
      </c>
      <c r="DP43" s="1">
        <v>5.3138999999999999E-3</v>
      </c>
      <c r="DQ43">
        <v>1.711114</v>
      </c>
      <c r="DR43">
        <v>0.59142749999999999</v>
      </c>
      <c r="DS43">
        <v>15.41437</v>
      </c>
      <c r="DT43" s="1">
        <v>4.4983480000000001E-3</v>
      </c>
      <c r="DU43">
        <v>1.464599</v>
      </c>
      <c r="DV43">
        <v>0.58261320000000005</v>
      </c>
      <c r="DW43">
        <v>15.062799999999999</v>
      </c>
      <c r="DX43" s="1">
        <v>3.794974E-3</v>
      </c>
      <c r="DY43">
        <v>1.2484040000000001</v>
      </c>
      <c r="DZ43">
        <v>0.5752408</v>
      </c>
      <c r="EA43">
        <v>15.62026</v>
      </c>
      <c r="EB43" s="1">
        <v>3.194021E-3</v>
      </c>
      <c r="EC43">
        <v>1.0598829999999999</v>
      </c>
      <c r="ED43">
        <v>0.56979999999999997</v>
      </c>
      <c r="EE43">
        <v>16.714089999999999</v>
      </c>
      <c r="EF43" s="1">
        <v>2.524114E-3</v>
      </c>
      <c r="EG43">
        <v>0.8446418</v>
      </c>
      <c r="EH43">
        <v>0.56615939999999998</v>
      </c>
      <c r="EI43">
        <v>17.955490000000001</v>
      </c>
      <c r="EJ43" s="1">
        <v>1.7967079999999999E-3</v>
      </c>
      <c r="EK43">
        <v>0.60437759999999996</v>
      </c>
      <c r="EL43">
        <v>0.56372060000000002</v>
      </c>
      <c r="EM43">
        <v>18.855419999999999</v>
      </c>
      <c r="EN43" s="1">
        <v>1.2235869999999999E-3</v>
      </c>
      <c r="EO43">
        <v>0.41197879999999998</v>
      </c>
      <c r="EP43">
        <v>0.56202439999999998</v>
      </c>
      <c r="EQ43">
        <v>18.582540000000002</v>
      </c>
      <c r="ER43" s="1">
        <v>8.7019189999999996E-4</v>
      </c>
      <c r="ES43">
        <v>0.29232259999999999</v>
      </c>
      <c r="ET43">
        <v>0.56074679999999999</v>
      </c>
      <c r="EU43">
        <v>17.433109999999999</v>
      </c>
      <c r="EV43" s="1">
        <v>6.7412899999999998E-4</v>
      </c>
      <c r="EW43">
        <v>0.2256869</v>
      </c>
      <c r="EX43">
        <v>0.55970339999999996</v>
      </c>
      <c r="EY43">
        <v>16.080220000000001</v>
      </c>
      <c r="EZ43" s="1">
        <v>5.6252630000000004E-4</v>
      </c>
      <c r="FA43">
        <v>0.1877258</v>
      </c>
      <c r="FB43">
        <v>0.55883879999999997</v>
      </c>
      <c r="FC43">
        <v>14.94004</v>
      </c>
      <c r="FD43" s="1">
        <v>4.9398119999999996E-4</v>
      </c>
      <c r="FE43">
        <v>0.1643627</v>
      </c>
      <c r="FF43">
        <v>0.55815720000000002</v>
      </c>
      <c r="FG43">
        <v>14.80803</v>
      </c>
      <c r="FH43" s="1">
        <v>4.4587769999999998E-4</v>
      </c>
      <c r="FI43">
        <v>0.14799409999999999</v>
      </c>
      <c r="FJ43">
        <v>0.55771400000000004</v>
      </c>
      <c r="FK43">
        <v>15.273630000000001</v>
      </c>
      <c r="FL43" s="1">
        <v>4.003303E-4</v>
      </c>
      <c r="FM43">
        <v>0.1326341</v>
      </c>
      <c r="FN43">
        <v>0.55745690000000003</v>
      </c>
      <c r="FO43">
        <v>15.88293</v>
      </c>
      <c r="FP43" s="1">
        <v>3.5200280000000002E-4</v>
      </c>
      <c r="FQ43">
        <v>0.1163235</v>
      </c>
      <c r="FR43">
        <v>0.55732619999999999</v>
      </c>
      <c r="FS43">
        <v>16.145219999999998</v>
      </c>
      <c r="FT43" s="1">
        <v>3.1187620000000001E-4</v>
      </c>
      <c r="FU43">
        <v>0.10268389999999999</v>
      </c>
      <c r="FV43">
        <v>0.55725820000000004</v>
      </c>
      <c r="FW43">
        <v>15.856339999999999</v>
      </c>
      <c r="FX43" s="1">
        <v>2.8283110000000002E-4</v>
      </c>
      <c r="FY43">
        <v>9.2755500000000005E-2</v>
      </c>
      <c r="FZ43">
        <v>0.55722590000000005</v>
      </c>
      <c r="GA43">
        <v>15.12825</v>
      </c>
      <c r="GB43" s="1">
        <v>2.6211140000000001E-4</v>
      </c>
      <c r="GC43">
        <v>8.5630979999999995E-2</v>
      </c>
      <c r="GD43">
        <v>0.55720239999999999</v>
      </c>
      <c r="GE43">
        <v>14.407859999999999</v>
      </c>
      <c r="GF43" s="1">
        <v>2.4621069999999998E-4</v>
      </c>
      <c r="GG43">
        <v>8.0146850000000006E-2</v>
      </c>
      <c r="GH43">
        <v>0.55717329999999998</v>
      </c>
      <c r="GI43">
        <v>14.000310000000001</v>
      </c>
      <c r="GJ43" s="1">
        <v>2.3274830000000001E-4</v>
      </c>
      <c r="GK43">
        <v>7.5487589999999993E-2</v>
      </c>
      <c r="GL43">
        <v>0.55706330000000004</v>
      </c>
      <c r="GM43">
        <v>14.41804</v>
      </c>
      <c r="GN43" s="1">
        <v>2.2118600000000001E-4</v>
      </c>
      <c r="GO43">
        <v>7.1483710000000006E-2</v>
      </c>
      <c r="GP43">
        <v>0.55685770000000001</v>
      </c>
      <c r="GQ43">
        <v>15.447340000000001</v>
      </c>
      <c r="GR43" s="1">
        <v>2.1398930000000001E-4</v>
      </c>
      <c r="GS43">
        <v>6.8885180000000004E-2</v>
      </c>
      <c r="GT43">
        <v>0.55656939999999999</v>
      </c>
      <c r="GU43">
        <v>16.810790000000001</v>
      </c>
      <c r="GV43" s="1">
        <v>2.1061140000000001E-4</v>
      </c>
      <c r="GW43">
        <v>6.7574770000000006E-2</v>
      </c>
      <c r="GX43">
        <v>0.55624130000000005</v>
      </c>
      <c r="GY43">
        <v>18.019590000000001</v>
      </c>
      <c r="GZ43" s="1">
        <v>2.0670589999999999E-4</v>
      </c>
      <c r="HA43">
        <v>6.6166429999999998E-2</v>
      </c>
      <c r="HB43">
        <v>0.55586679999999999</v>
      </c>
      <c r="HC43">
        <v>18.30359</v>
      </c>
      <c r="HD43" s="1">
        <v>2.004869E-4</v>
      </c>
      <c r="HE43">
        <v>6.4055260000000003E-2</v>
      </c>
      <c r="HF43">
        <v>0.55550900000000003</v>
      </c>
      <c r="HG43">
        <v>17.467289999999998</v>
      </c>
      <c r="HH43" s="1">
        <v>1.9275189999999999E-4</v>
      </c>
      <c r="HI43">
        <v>6.1472319999999997E-2</v>
      </c>
      <c r="HJ43">
        <v>0.5550908</v>
      </c>
      <c r="HK43">
        <v>16.125830000000001</v>
      </c>
      <c r="HL43" s="1">
        <v>1.8446590000000001E-4</v>
      </c>
      <c r="HM43">
        <v>5.8742040000000002E-2</v>
      </c>
      <c r="HN43">
        <v>0.55470149999999996</v>
      </c>
      <c r="HO43">
        <v>14.748530000000001</v>
      </c>
      <c r="HP43" s="1">
        <v>1.7618479999999999E-4</v>
      </c>
      <c r="HQ43">
        <v>5.6035960000000003E-2</v>
      </c>
      <c r="HR43">
        <v>0.554288</v>
      </c>
      <c r="HS43">
        <v>14.09587</v>
      </c>
      <c r="HT43" s="1">
        <v>1.6808240000000001E-4</v>
      </c>
      <c r="HU43">
        <v>5.3405059999999997E-2</v>
      </c>
      <c r="HV43">
        <v>0.55390819999999996</v>
      </c>
      <c r="HW43">
        <v>14.549379999999999</v>
      </c>
      <c r="HX43" s="1">
        <v>1.6024330000000001E-4</v>
      </c>
      <c r="HY43">
        <v>5.087295E-2</v>
      </c>
      <c r="HZ43">
        <v>0.5534945</v>
      </c>
      <c r="IA43">
        <v>15.69623</v>
      </c>
      <c r="IB43" s="1">
        <v>1.528291E-4</v>
      </c>
      <c r="IC43">
        <v>4.8492609999999998E-2</v>
      </c>
      <c r="ID43">
        <v>0.55307070000000003</v>
      </c>
      <c r="IE43">
        <v>16.892469999999999</v>
      </c>
      <c r="IF43" s="1">
        <v>1.457389E-4</v>
      </c>
      <c r="IG43">
        <v>4.6230769999999997E-2</v>
      </c>
      <c r="IH43">
        <v>0.55265770000000003</v>
      </c>
      <c r="II43">
        <v>17.327169999999999</v>
      </c>
      <c r="IJ43" s="1">
        <v>1.39092E-4</v>
      </c>
      <c r="IK43">
        <v>4.4118629999999999E-2</v>
      </c>
      <c r="IL43">
        <v>0.55223009999999995</v>
      </c>
      <c r="IM43">
        <v>16.850280000000001</v>
      </c>
      <c r="IN43" s="1">
        <v>1.3285139999999999E-4</v>
      </c>
      <c r="IO43">
        <v>4.2140539999999997E-2</v>
      </c>
      <c r="IP43">
        <v>0.5518149</v>
      </c>
      <c r="IQ43">
        <v>15.79299</v>
      </c>
      <c r="IR43" s="1">
        <v>1.2688350000000001E-4</v>
      </c>
      <c r="IS43">
        <v>4.0252990000000002E-2</v>
      </c>
      <c r="IT43">
        <v>0.55140610000000001</v>
      </c>
      <c r="IU43">
        <v>14.719279999999999</v>
      </c>
      <c r="IV43" s="1">
        <v>1.212514E-4</v>
      </c>
      <c r="IW43">
        <v>3.847445E-2</v>
      </c>
      <c r="IX43">
        <v>0.55108159999999995</v>
      </c>
      <c r="IY43">
        <v>14.67037</v>
      </c>
      <c r="IZ43" s="1">
        <v>1.157191E-4</v>
      </c>
      <c r="JA43">
        <v>3.6732859999999999E-2</v>
      </c>
      <c r="JB43">
        <v>0.55087439999999999</v>
      </c>
      <c r="JC43">
        <v>15.59529</v>
      </c>
      <c r="JD43" s="1">
        <v>1.090667E-4</v>
      </c>
      <c r="JE43">
        <v>3.46418E-2</v>
      </c>
      <c r="JF43">
        <v>0.55073170000000005</v>
      </c>
      <c r="JG43">
        <v>16.986070000000002</v>
      </c>
      <c r="JH43" s="1">
        <v>1.011406E-4</v>
      </c>
      <c r="JI43">
        <v>3.2132059999999997E-2</v>
      </c>
      <c r="JJ43">
        <v>0.5506759</v>
      </c>
      <c r="JK43">
        <v>17.912299999999998</v>
      </c>
      <c r="JL43" s="1">
        <v>9.4068589999999995E-5</v>
      </c>
      <c r="JM43">
        <v>2.9874959999999999E-2</v>
      </c>
      <c r="JN43">
        <v>0.55063839999999997</v>
      </c>
      <c r="JO43">
        <v>17.872669999999999</v>
      </c>
      <c r="JP43" s="1">
        <v>8.8464450000000003E-5</v>
      </c>
      <c r="JQ43">
        <v>2.808157E-2</v>
      </c>
      <c r="JR43">
        <v>0.55060560000000003</v>
      </c>
      <c r="JS43">
        <v>16.889399999999998</v>
      </c>
      <c r="JT43" s="1">
        <v>8.4053770000000003E-5</v>
      </c>
      <c r="JU43">
        <v>2.6671150000000001E-2</v>
      </c>
      <c r="JV43">
        <v>0.55058799999999997</v>
      </c>
      <c r="JW43">
        <v>15.60777</v>
      </c>
      <c r="JX43" s="1">
        <v>8.0331080000000006E-5</v>
      </c>
      <c r="JY43">
        <v>2.5481429999999999E-2</v>
      </c>
      <c r="JZ43">
        <v>0.55060220000000004</v>
      </c>
      <c r="KA43">
        <v>14.659879999999999</v>
      </c>
      <c r="KB43" s="1">
        <v>7.7063180000000003E-5</v>
      </c>
      <c r="KC43">
        <v>2.4439209999999999E-2</v>
      </c>
      <c r="KD43">
        <v>0.55059740000000001</v>
      </c>
      <c r="KE43">
        <v>14.797890000000001</v>
      </c>
      <c r="KF43" s="1">
        <v>7.4043670000000002E-5</v>
      </c>
      <c r="KG43">
        <v>2.3478289999999999E-2</v>
      </c>
      <c r="KH43">
        <v>0.55059519999999995</v>
      </c>
      <c r="KI43">
        <v>15.57436</v>
      </c>
      <c r="KJ43" s="1">
        <v>7.1227699999999996E-5</v>
      </c>
      <c r="KK43">
        <v>2.257841E-2</v>
      </c>
      <c r="KL43">
        <v>0.55059440000000004</v>
      </c>
      <c r="KM43">
        <v>16.715720000000001</v>
      </c>
      <c r="KN43" s="1">
        <v>6.8530169999999994E-5</v>
      </c>
      <c r="KO43">
        <v>2.1719209999999999E-2</v>
      </c>
      <c r="KP43">
        <v>0.55058660000000004</v>
      </c>
      <c r="KQ43">
        <v>17.666840000000001</v>
      </c>
      <c r="KR43" s="1">
        <v>6.5971530000000006E-5</v>
      </c>
      <c r="KS43">
        <v>2.0902830000000001E-2</v>
      </c>
      <c r="KT43">
        <v>0.55059840000000004</v>
      </c>
      <c r="KU43">
        <v>17.66827</v>
      </c>
      <c r="KV43" s="1">
        <v>6.351087E-5</v>
      </c>
      <c r="KW43">
        <v>2.0118770000000001E-2</v>
      </c>
      <c r="KX43">
        <v>0.55060089999999995</v>
      </c>
      <c r="KY43">
        <v>16.863219999999998</v>
      </c>
      <c r="KZ43" s="1">
        <v>6.1182640000000002E-5</v>
      </c>
      <c r="LA43">
        <v>1.9376930000000001E-2</v>
      </c>
      <c r="LB43">
        <v>0.55059429999999998</v>
      </c>
      <c r="LC43">
        <v>15.76844</v>
      </c>
      <c r="LD43" s="1">
        <v>5.897136E-5</v>
      </c>
      <c r="LE43">
        <v>1.8672230000000001E-2</v>
      </c>
      <c r="LF43">
        <v>0.55059219999999998</v>
      </c>
      <c r="LG43">
        <v>14.83365</v>
      </c>
      <c r="LH43" s="1">
        <v>5.689582E-5</v>
      </c>
      <c r="LI43">
        <v>1.8010080000000001E-2</v>
      </c>
      <c r="LJ43">
        <v>0.55058810000000002</v>
      </c>
      <c r="LK43">
        <v>14.89527</v>
      </c>
      <c r="LL43" s="1">
        <v>5.4854559999999999E-5</v>
      </c>
      <c r="LM43">
        <v>1.7360810000000001E-2</v>
      </c>
      <c r="LN43">
        <v>0.55059639999999999</v>
      </c>
      <c r="LO43">
        <v>15.86716</v>
      </c>
      <c r="LP43" s="1">
        <v>5.2895269999999999E-5</v>
      </c>
      <c r="LQ43">
        <v>1.6737350000000002E-2</v>
      </c>
      <c r="LR43">
        <v>0.55059559999999996</v>
      </c>
      <c r="LS43">
        <v>17.270320000000002</v>
      </c>
      <c r="LT43" s="1">
        <v>5.1078300000000002E-5</v>
      </c>
      <c r="LU43">
        <v>1.615875E-2</v>
      </c>
      <c r="LV43">
        <v>0.55058700000000005</v>
      </c>
      <c r="LW43">
        <v>18.40042</v>
      </c>
      <c r="LX43" s="1">
        <v>4.9284569999999997E-5</v>
      </c>
      <c r="LY43">
        <v>1.558856E-2</v>
      </c>
      <c r="LZ43">
        <v>0.55059800000000003</v>
      </c>
      <c r="MA43">
        <v>18.49118</v>
      </c>
      <c r="MB43" s="1">
        <v>4.7516650000000002E-5</v>
      </c>
      <c r="MC43">
        <v>1.5045960000000001E-2</v>
      </c>
      <c r="MD43">
        <v>0.55059309999999995</v>
      </c>
      <c r="ME43">
        <v>17.548010000000001</v>
      </c>
      <c r="MF43" s="1">
        <v>4.573159E-5</v>
      </c>
      <c r="MG43">
        <v>1.452934E-2</v>
      </c>
      <c r="MH43">
        <v>0.55059049999999998</v>
      </c>
      <c r="MI43">
        <v>16.08109</v>
      </c>
      <c r="MJ43" s="1">
        <v>4.4029400000000002E-5</v>
      </c>
      <c r="MK43">
        <v>1.4032970000000001E-2</v>
      </c>
      <c r="ML43">
        <v>0.55059309999999995</v>
      </c>
      <c r="MM43">
        <v>14.67684</v>
      </c>
      <c r="MN43" s="1">
        <v>4.2388020000000003E-5</v>
      </c>
      <c r="MO43">
        <v>1.3550339999999999E-2</v>
      </c>
      <c r="MP43">
        <v>0.55059029999999998</v>
      </c>
      <c r="MQ43">
        <v>14.44577</v>
      </c>
      <c r="MR43" s="1">
        <v>4.0846020000000003E-5</v>
      </c>
      <c r="MS43">
        <v>1.309426E-2</v>
      </c>
      <c r="MT43">
        <v>0.55059279999999999</v>
      </c>
      <c r="MU43">
        <v>14.916679999999999</v>
      </c>
      <c r="MV43" s="1">
        <v>3.9385589999999997E-5</v>
      </c>
      <c r="MW43">
        <v>1.2661820000000001E-2</v>
      </c>
      <c r="MX43">
        <v>0.55059340000000001</v>
      </c>
      <c r="MY43">
        <v>15.63115</v>
      </c>
      <c r="MZ43" s="1">
        <v>3.7925590000000001E-5</v>
      </c>
      <c r="NA43">
        <v>1.222386E-2</v>
      </c>
      <c r="NB43">
        <v>0.55058720000000005</v>
      </c>
      <c r="NC43">
        <v>16.039429999999999</v>
      </c>
      <c r="ND43" s="1">
        <v>3.6572590000000002E-5</v>
      </c>
      <c r="NE43">
        <v>1.181634E-2</v>
      </c>
      <c r="NF43">
        <v>0.55058720000000005</v>
      </c>
      <c r="NG43">
        <v>15.953329999999999</v>
      </c>
      <c r="NH43" s="1">
        <v>3.5284560000000002E-5</v>
      </c>
      <c r="NI43" s="1">
        <v>1.1427440000000001E-2</v>
      </c>
      <c r="NJ43">
        <v>0.55059579999999997</v>
      </c>
      <c r="NK43">
        <v>15.309799999999999</v>
      </c>
      <c r="NL43" s="1">
        <v>3.4061330000000001E-5</v>
      </c>
      <c r="NM43" s="1">
        <v>1.10566E-2</v>
      </c>
      <c r="NN43">
        <v>0.55059159999999996</v>
      </c>
      <c r="NO43">
        <v>14.664999999999999</v>
      </c>
      <c r="NP43" s="1">
        <v>3.286319E-5</v>
      </c>
      <c r="NQ43" s="1">
        <v>1.069138E-2</v>
      </c>
      <c r="NR43">
        <v>0.55055730000000003</v>
      </c>
      <c r="NS43">
        <v>14.327780000000001</v>
      </c>
      <c r="NT43" s="1">
        <v>3.1714829999999999E-5</v>
      </c>
      <c r="NU43" s="1">
        <v>1.033975E-2</v>
      </c>
      <c r="NV43">
        <v>0.55035829999999997</v>
      </c>
      <c r="NW43">
        <v>14.84667</v>
      </c>
      <c r="NX43" s="1">
        <v>3.0711179999999997E-5</v>
      </c>
      <c r="NY43" s="1">
        <v>1.0032599999999999E-2</v>
      </c>
      <c r="NZ43">
        <v>0.54993979999999998</v>
      </c>
      <c r="OA43">
        <v>16.079450000000001</v>
      </c>
      <c r="OB43" s="1">
        <v>3.0561870000000001E-5</v>
      </c>
      <c r="OC43" s="1">
        <v>9.9976130000000007E-3</v>
      </c>
      <c r="OD43">
        <v>0.54932919999999996</v>
      </c>
      <c r="OE43">
        <v>17.566240000000001</v>
      </c>
      <c r="OF43" s="1">
        <v>3.1377919999999998E-5</v>
      </c>
      <c r="OG43" s="1">
        <v>1.0289980000000001E-2</v>
      </c>
      <c r="OH43">
        <v>0.54862529999999998</v>
      </c>
      <c r="OI43">
        <v>18.773350000000001</v>
      </c>
      <c r="OJ43" s="1">
        <v>3.1980680000000002E-5</v>
      </c>
      <c r="OK43" s="1">
        <v>1.0523960000000001E-2</v>
      </c>
    </row>
    <row r="44" spans="1:401" x14ac:dyDescent="0.35">
      <c r="A44">
        <v>47</v>
      </c>
      <c r="B44" t="s">
        <v>4</v>
      </c>
      <c r="C44" t="s">
        <v>24</v>
      </c>
      <c r="D44" t="s">
        <v>49</v>
      </c>
      <c r="E44">
        <v>848.56320000000005</v>
      </c>
      <c r="F44">
        <v>1.536343</v>
      </c>
      <c r="G44">
        <v>17.00365</v>
      </c>
      <c r="H44">
        <v>34.636539999999997</v>
      </c>
      <c r="I44">
        <v>7444.4009999999998</v>
      </c>
      <c r="J44">
        <v>1.5330839999999999</v>
      </c>
      <c r="K44">
        <v>17.547910000000002</v>
      </c>
      <c r="L44">
        <v>221.61930000000001</v>
      </c>
      <c r="M44">
        <v>67889.48</v>
      </c>
      <c r="N44">
        <v>1.5298780000000001</v>
      </c>
      <c r="O44">
        <v>17.908770000000001</v>
      </c>
      <c r="P44">
        <v>31.441089999999999</v>
      </c>
      <c r="Q44">
        <v>11537.82</v>
      </c>
      <c r="R44">
        <v>1.5264960000000001</v>
      </c>
      <c r="S44">
        <v>17.597439999999999</v>
      </c>
      <c r="T44">
        <v>1.1420170000000001</v>
      </c>
      <c r="U44">
        <v>452.98140000000001</v>
      </c>
      <c r="V44">
        <v>1.5231410000000001</v>
      </c>
      <c r="W44">
        <v>16.925129999999999</v>
      </c>
      <c r="X44">
        <v>9.8458219999999999E-2</v>
      </c>
      <c r="Y44">
        <v>32.130960000000002</v>
      </c>
      <c r="Z44">
        <v>1.5196259999999999</v>
      </c>
      <c r="AA44">
        <v>16.302019999999999</v>
      </c>
      <c r="AB44">
        <v>7.1517010000000006E-2</v>
      </c>
      <c r="AC44">
        <v>21.708169999999999</v>
      </c>
      <c r="AD44">
        <v>1.515048</v>
      </c>
      <c r="AE44">
        <v>15.70499</v>
      </c>
      <c r="AF44" s="1">
        <v>6.4143629999999993E-2</v>
      </c>
      <c r="AG44">
        <v>19.486910000000002</v>
      </c>
      <c r="AH44">
        <v>1.5084820000000001</v>
      </c>
      <c r="AI44">
        <v>15.95213</v>
      </c>
      <c r="AJ44" s="1">
        <v>6.2462520000000001E-2</v>
      </c>
      <c r="AK44">
        <v>18.867380000000001</v>
      </c>
      <c r="AL44">
        <v>1.5006699999999999</v>
      </c>
      <c r="AM44">
        <v>16.620609999999999</v>
      </c>
      <c r="AN44" s="1">
        <v>7.0317199999999996E-2</v>
      </c>
      <c r="AO44">
        <v>21.274149999999999</v>
      </c>
      <c r="AP44">
        <v>1.492137</v>
      </c>
      <c r="AQ44">
        <v>17.276340000000001</v>
      </c>
      <c r="AR44" s="1">
        <v>7.3889620000000003E-2</v>
      </c>
      <c r="AS44">
        <v>22.675139999999999</v>
      </c>
      <c r="AT44">
        <v>1.483109</v>
      </c>
      <c r="AU44">
        <v>17.666699999999999</v>
      </c>
      <c r="AV44" s="1">
        <v>7.0049169999999994E-2</v>
      </c>
      <c r="AW44">
        <v>21.748619999999999</v>
      </c>
      <c r="AX44">
        <v>1.4742</v>
      </c>
      <c r="AY44">
        <v>17.300619999999999</v>
      </c>
      <c r="AZ44" s="1">
        <v>6.3615770000000002E-2</v>
      </c>
      <c r="BA44">
        <v>19.92942</v>
      </c>
      <c r="BB44">
        <v>1.4648319999999999</v>
      </c>
      <c r="BC44">
        <v>16.553999999999998</v>
      </c>
      <c r="BD44" s="1">
        <v>5.6182339999999997E-2</v>
      </c>
      <c r="BE44">
        <v>17.750129999999999</v>
      </c>
      <c r="BF44">
        <v>1.454772</v>
      </c>
      <c r="BG44">
        <v>15.61529</v>
      </c>
      <c r="BH44">
        <v>4.9239089999999999E-2</v>
      </c>
      <c r="BI44">
        <v>15.67924</v>
      </c>
      <c r="BJ44">
        <v>1.444348</v>
      </c>
      <c r="BK44">
        <v>14.957509999999999</v>
      </c>
      <c r="BL44" s="1">
        <v>4.2944690000000001E-2</v>
      </c>
      <c r="BM44">
        <v>13.79237</v>
      </c>
      <c r="BN44">
        <v>1.4332940000000001</v>
      </c>
      <c r="BO44">
        <v>15.137890000000001</v>
      </c>
      <c r="BP44" s="1">
        <v>3.722748E-2</v>
      </c>
      <c r="BQ44">
        <v>12.06526</v>
      </c>
      <c r="BR44">
        <v>1.423063</v>
      </c>
      <c r="BS44">
        <v>15.567270000000001</v>
      </c>
      <c r="BT44" s="1">
        <v>3.2273339999999998E-2</v>
      </c>
      <c r="BU44">
        <v>10.54801</v>
      </c>
      <c r="BV44">
        <v>1.41235</v>
      </c>
      <c r="BW44">
        <v>16.263100000000001</v>
      </c>
      <c r="BX44" s="1">
        <v>2.8160069999999999E-2</v>
      </c>
      <c r="BY44">
        <v>9.2797029999999996</v>
      </c>
      <c r="BZ44">
        <v>1.4010990000000001</v>
      </c>
      <c r="CA44">
        <v>16.715499999999999</v>
      </c>
      <c r="CB44">
        <v>2.46001E-2</v>
      </c>
      <c r="CC44">
        <v>8.1906289999999995</v>
      </c>
      <c r="CD44">
        <v>1.3897299999999999</v>
      </c>
      <c r="CE44">
        <v>16.37593</v>
      </c>
      <c r="CF44" s="1">
        <v>2.1220470000000002E-2</v>
      </c>
      <c r="CG44">
        <v>7.1363399999999997</v>
      </c>
      <c r="CH44">
        <v>1.378285</v>
      </c>
      <c r="CI44">
        <v>15.56312</v>
      </c>
      <c r="CJ44" s="1">
        <v>1.8312289999999998E-2</v>
      </c>
      <c r="CK44">
        <v>6.2186079999999997</v>
      </c>
      <c r="CL44">
        <v>1.3661300000000001</v>
      </c>
      <c r="CM44">
        <v>14.7689</v>
      </c>
      <c r="CN44" s="1">
        <v>1.5798159999999999E-2</v>
      </c>
      <c r="CO44">
        <v>5.417948</v>
      </c>
      <c r="CP44">
        <v>1.3561319999999999</v>
      </c>
      <c r="CQ44">
        <v>14.350989999999999</v>
      </c>
      <c r="CR44" s="1">
        <v>1.3649700000000001E-2</v>
      </c>
      <c r="CS44">
        <v>4.7191380000000001</v>
      </c>
      <c r="CT44">
        <v>1.346543</v>
      </c>
      <c r="CU44">
        <v>14.588509999999999</v>
      </c>
      <c r="CV44" s="1">
        <v>1.1734390000000001E-2</v>
      </c>
      <c r="CW44">
        <v>4.0889129999999998</v>
      </c>
      <c r="CX44">
        <v>1.3365469999999999</v>
      </c>
      <c r="CY44">
        <v>14.959709999999999</v>
      </c>
      <c r="CZ44" s="1">
        <v>9.9955530000000008E-3</v>
      </c>
      <c r="DA44">
        <v>3.5120520000000002</v>
      </c>
      <c r="DB44">
        <v>1.3263419999999999</v>
      </c>
      <c r="DC44">
        <v>15.794370000000001</v>
      </c>
      <c r="DD44" s="1">
        <v>8.5415109999999999E-3</v>
      </c>
      <c r="DE44">
        <v>3.0213570000000001</v>
      </c>
      <c r="DF44">
        <v>1.3153980000000001</v>
      </c>
      <c r="DG44">
        <v>16.344460000000002</v>
      </c>
      <c r="DH44" s="1">
        <v>7.3520809999999999E-3</v>
      </c>
      <c r="DI44">
        <v>2.620924</v>
      </c>
      <c r="DJ44">
        <v>1.3057099999999999</v>
      </c>
      <c r="DK44">
        <v>16.246320000000001</v>
      </c>
      <c r="DL44" s="1">
        <v>6.3158190000000003E-3</v>
      </c>
      <c r="DM44">
        <v>2.2693449999999999</v>
      </c>
      <c r="DN44">
        <v>1.2952429999999999</v>
      </c>
      <c r="DO44">
        <v>15.98612</v>
      </c>
      <c r="DP44" s="1">
        <v>5.3834060000000003E-3</v>
      </c>
      <c r="DQ44">
        <v>1.952162</v>
      </c>
      <c r="DR44">
        <v>1.2845169999999999</v>
      </c>
      <c r="DS44">
        <v>15.556850000000001</v>
      </c>
      <c r="DT44" s="1">
        <v>4.5592189999999998E-3</v>
      </c>
      <c r="DU44">
        <v>1.668282</v>
      </c>
      <c r="DV44">
        <v>1.275163</v>
      </c>
      <c r="DW44">
        <v>15.23226</v>
      </c>
      <c r="DX44" s="1">
        <v>3.8475739999999999E-3</v>
      </c>
      <c r="DY44">
        <v>1.4185129999999999</v>
      </c>
      <c r="DZ44">
        <v>1.2674080000000001</v>
      </c>
      <c r="EA44">
        <v>15.788779999999999</v>
      </c>
      <c r="EB44" s="1">
        <v>3.2428079999999998E-3</v>
      </c>
      <c r="EC44">
        <v>1.203379</v>
      </c>
      <c r="ED44">
        <v>1.2617970000000001</v>
      </c>
      <c r="EE44">
        <v>16.833639999999999</v>
      </c>
      <c r="EF44" s="1">
        <v>2.584743E-3</v>
      </c>
      <c r="EG44">
        <v>0.97050049999999999</v>
      </c>
      <c r="EH44">
        <v>1.2579149999999999</v>
      </c>
      <c r="EI44">
        <v>18.06148</v>
      </c>
      <c r="EJ44" s="1">
        <v>1.855413E-3</v>
      </c>
      <c r="EK44">
        <v>0.70405989999999996</v>
      </c>
      <c r="EL44">
        <v>1.255282</v>
      </c>
      <c r="EM44">
        <v>18.97532</v>
      </c>
      <c r="EN44" s="1">
        <v>1.2647629999999999E-3</v>
      </c>
      <c r="EO44">
        <v>0.4808711</v>
      </c>
      <c r="EP44">
        <v>1.2533350000000001</v>
      </c>
      <c r="EQ44">
        <v>18.727620000000002</v>
      </c>
      <c r="ER44" s="1">
        <v>8.9399900000000003E-4</v>
      </c>
      <c r="ES44">
        <v>0.33767570000000002</v>
      </c>
      <c r="ET44">
        <v>1.2519039999999999</v>
      </c>
      <c r="EU44">
        <v>17.64967</v>
      </c>
      <c r="EV44" s="1">
        <v>6.8735689999999995E-4</v>
      </c>
      <c r="EW44">
        <v>0.2571967</v>
      </c>
      <c r="EX44">
        <v>1.250651</v>
      </c>
      <c r="EY44">
        <v>16.3309</v>
      </c>
      <c r="EZ44" s="1">
        <v>5.7033319999999998E-4</v>
      </c>
      <c r="FA44">
        <v>0.21173359999999999</v>
      </c>
      <c r="FB44">
        <v>1.2496640000000001</v>
      </c>
      <c r="FC44">
        <v>15.17385</v>
      </c>
      <c r="FD44" s="1">
        <v>4.9903719999999999E-4</v>
      </c>
      <c r="FE44">
        <v>0.1841354</v>
      </c>
      <c r="FF44">
        <v>1.248855</v>
      </c>
      <c r="FG44">
        <v>14.996549999999999</v>
      </c>
      <c r="FH44" s="1">
        <v>4.4976389999999998E-4</v>
      </c>
      <c r="FI44">
        <v>0.16528380000000001</v>
      </c>
      <c r="FJ44">
        <v>1.2483820000000001</v>
      </c>
      <c r="FK44">
        <v>15.35229</v>
      </c>
      <c r="FL44" s="1">
        <v>4.045303E-4</v>
      </c>
      <c r="FM44">
        <v>0.14849999999999999</v>
      </c>
      <c r="FN44">
        <v>1.2481</v>
      </c>
      <c r="FO44">
        <v>15.96081</v>
      </c>
      <c r="FP44" s="1">
        <v>3.560883E-4</v>
      </c>
      <c r="FQ44">
        <v>0.1305163</v>
      </c>
      <c r="FR44">
        <v>1.247938</v>
      </c>
      <c r="FS44">
        <v>16.206530000000001</v>
      </c>
      <c r="FT44" s="1">
        <v>3.150041E-4</v>
      </c>
      <c r="FU44">
        <v>0.1149293</v>
      </c>
      <c r="FV44">
        <v>1.247873</v>
      </c>
      <c r="FW44">
        <v>15.97392</v>
      </c>
      <c r="FX44" s="1">
        <v>2.8508230000000003E-4</v>
      </c>
      <c r="FY44">
        <v>0.103451</v>
      </c>
      <c r="FZ44">
        <v>1.247833</v>
      </c>
      <c r="GA44">
        <v>15.266249999999999</v>
      </c>
      <c r="GB44" s="1">
        <v>2.6375589999999999E-4</v>
      </c>
      <c r="GC44">
        <v>9.5221230000000004E-2</v>
      </c>
      <c r="GD44">
        <v>1.247819</v>
      </c>
      <c r="GE44">
        <v>14.54818</v>
      </c>
      <c r="GF44" s="1">
        <v>2.475523E-4</v>
      </c>
      <c r="GG44">
        <v>8.8986860000000001E-2</v>
      </c>
      <c r="GH44">
        <v>1.2477739999999999</v>
      </c>
      <c r="GI44">
        <v>14.141909999999999</v>
      </c>
      <c r="GJ44" s="1">
        <v>2.339132E-4</v>
      </c>
      <c r="GK44">
        <v>8.3748110000000001E-2</v>
      </c>
      <c r="GL44">
        <v>1.2476560000000001</v>
      </c>
      <c r="GM44">
        <v>14.555199999999999</v>
      </c>
      <c r="GN44" s="1">
        <v>2.2214580000000001E-4</v>
      </c>
      <c r="GO44">
        <v>7.9221310000000003E-2</v>
      </c>
      <c r="GP44">
        <v>1.247377</v>
      </c>
      <c r="GQ44">
        <v>15.547599999999999</v>
      </c>
      <c r="GR44" s="1">
        <v>2.1448330000000001E-4</v>
      </c>
      <c r="GS44">
        <v>7.608094E-2</v>
      </c>
      <c r="GT44">
        <v>1.2470300000000001</v>
      </c>
      <c r="GU44">
        <v>16.893879999999999</v>
      </c>
      <c r="GV44" s="1">
        <v>2.109286E-4</v>
      </c>
      <c r="GW44">
        <v>7.450408E-2</v>
      </c>
      <c r="GX44">
        <v>1.246642</v>
      </c>
      <c r="GY44">
        <v>18.110790000000001</v>
      </c>
      <c r="GZ44" s="1">
        <v>2.0716429999999999E-4</v>
      </c>
      <c r="HA44">
        <v>7.3019879999999995E-2</v>
      </c>
      <c r="HB44">
        <v>1.246111</v>
      </c>
      <c r="HC44">
        <v>18.401769999999999</v>
      </c>
      <c r="HD44" s="1">
        <v>2.0113020000000001E-4</v>
      </c>
      <c r="HE44">
        <v>7.0803160000000004E-2</v>
      </c>
      <c r="HF44">
        <v>1.2456389999999999</v>
      </c>
      <c r="HG44">
        <v>17.613009999999999</v>
      </c>
      <c r="HH44" s="1">
        <v>1.934793E-4</v>
      </c>
      <c r="HI44">
        <v>6.8009570000000005E-2</v>
      </c>
      <c r="HJ44">
        <v>1.2451209999999999</v>
      </c>
      <c r="HK44">
        <v>16.33784</v>
      </c>
      <c r="HL44" s="1">
        <v>1.852123E-4</v>
      </c>
      <c r="HM44">
        <v>6.5011379999999994E-2</v>
      </c>
      <c r="HN44">
        <v>1.2446459999999999</v>
      </c>
      <c r="HO44">
        <v>14.98423</v>
      </c>
      <c r="HP44" s="1">
        <v>1.769091E-4</v>
      </c>
      <c r="HQ44">
        <v>6.201549E-2</v>
      </c>
      <c r="HR44">
        <v>1.244175</v>
      </c>
      <c r="HS44">
        <v>14.29518</v>
      </c>
      <c r="HT44" s="1">
        <v>1.6879300000000001E-4</v>
      </c>
      <c r="HU44">
        <v>5.9105360000000003E-2</v>
      </c>
      <c r="HV44">
        <v>1.243695</v>
      </c>
      <c r="HW44">
        <v>14.67801</v>
      </c>
      <c r="HX44" s="1">
        <v>1.609138E-4</v>
      </c>
      <c r="HY44">
        <v>5.6295570000000003E-2</v>
      </c>
      <c r="HZ44">
        <v>1.2431749999999999</v>
      </c>
      <c r="IA44">
        <v>15.773540000000001</v>
      </c>
      <c r="IB44" s="1">
        <v>1.5346700000000001E-4</v>
      </c>
      <c r="IC44">
        <v>5.3649830000000003E-2</v>
      </c>
      <c r="ID44">
        <v>1.2426779999999999</v>
      </c>
      <c r="IE44">
        <v>16.956600000000002</v>
      </c>
      <c r="IF44" s="1">
        <v>1.4634070000000001E-4</v>
      </c>
      <c r="IG44">
        <v>5.1135769999999997E-2</v>
      </c>
      <c r="IH44">
        <v>1.2421960000000001</v>
      </c>
      <c r="II44">
        <v>17.369</v>
      </c>
      <c r="IJ44" s="1">
        <v>1.396499E-4</v>
      </c>
      <c r="IK44">
        <v>4.8783529999999999E-2</v>
      </c>
      <c r="IL44">
        <v>1.2416529999999999</v>
      </c>
      <c r="IM44">
        <v>16.95223</v>
      </c>
      <c r="IN44" s="1">
        <v>1.3338240000000001E-4</v>
      </c>
      <c r="IO44">
        <v>4.6585830000000002E-2</v>
      </c>
      <c r="IP44">
        <v>1.2411669999999999</v>
      </c>
      <c r="IQ44">
        <v>15.973929999999999</v>
      </c>
      <c r="IR44" s="1">
        <v>1.273891E-4</v>
      </c>
      <c r="IS44">
        <v>4.4491540000000003E-2</v>
      </c>
      <c r="IT44">
        <v>1.2406870000000001</v>
      </c>
      <c r="IU44">
        <v>14.950760000000001</v>
      </c>
      <c r="IV44" s="1">
        <v>1.2172850000000001E-4</v>
      </c>
      <c r="IW44">
        <v>4.2514650000000001E-2</v>
      </c>
      <c r="IX44">
        <v>1.240356</v>
      </c>
      <c r="IY44">
        <v>14.8957</v>
      </c>
      <c r="IZ44" s="1">
        <v>1.162108E-4</v>
      </c>
      <c r="JA44">
        <v>4.060366E-2</v>
      </c>
      <c r="JB44">
        <v>1.240046</v>
      </c>
      <c r="JC44">
        <v>15.713139999999999</v>
      </c>
      <c r="JD44" s="1">
        <v>1.097097E-4</v>
      </c>
      <c r="JE44">
        <v>3.839103E-2</v>
      </c>
      <c r="JF44">
        <v>1.2399070000000001</v>
      </c>
      <c r="JG44">
        <v>17.04504</v>
      </c>
      <c r="JH44" s="1">
        <v>1.018202E-4</v>
      </c>
      <c r="JI44">
        <v>3.5666349999999999E-2</v>
      </c>
      <c r="JJ44">
        <v>1.2398769999999999</v>
      </c>
      <c r="JK44">
        <v>17.95759</v>
      </c>
      <c r="JL44" s="1">
        <v>9.463068E-5</v>
      </c>
      <c r="JM44">
        <v>3.3122230000000003E-2</v>
      </c>
      <c r="JN44">
        <v>1.239776</v>
      </c>
      <c r="JO44">
        <v>17.990580000000001</v>
      </c>
      <c r="JP44" s="1">
        <v>8.890437E-5</v>
      </c>
      <c r="JQ44">
        <v>3.108083E-2</v>
      </c>
      <c r="JR44">
        <v>1.2398279999999999</v>
      </c>
      <c r="JS44">
        <v>17.078759999999999</v>
      </c>
      <c r="JT44" s="1">
        <v>8.4408219999999997E-5</v>
      </c>
      <c r="JU44">
        <v>2.9479350000000001E-2</v>
      </c>
      <c r="JV44">
        <v>1.2397990000000001</v>
      </c>
      <c r="JW44">
        <v>15.82644</v>
      </c>
      <c r="JX44" s="1">
        <v>8.0637659999999999E-5</v>
      </c>
      <c r="JY44">
        <v>2.8143890000000001E-2</v>
      </c>
      <c r="JZ44">
        <v>1.2397830000000001</v>
      </c>
      <c r="KA44">
        <v>14.85798</v>
      </c>
      <c r="KB44" s="1">
        <v>7.7337130000000004E-5</v>
      </c>
      <c r="KC44">
        <v>2.698031E-2</v>
      </c>
      <c r="KD44">
        <v>1.2397720000000001</v>
      </c>
      <c r="KE44">
        <v>14.97968</v>
      </c>
      <c r="KF44" s="1">
        <v>7.4299279999999994E-5</v>
      </c>
      <c r="KG44">
        <v>2.5914639999999999E-2</v>
      </c>
      <c r="KH44">
        <v>1.2397579999999999</v>
      </c>
      <c r="KI44">
        <v>15.67015</v>
      </c>
      <c r="KJ44" s="1">
        <v>7.1468149999999998E-5</v>
      </c>
      <c r="KK44">
        <v>2.4918019999999999E-2</v>
      </c>
      <c r="KL44">
        <v>1.2397419999999999</v>
      </c>
      <c r="KM44">
        <v>16.790050000000001</v>
      </c>
      <c r="KN44" s="1">
        <v>6.8759349999999994E-5</v>
      </c>
      <c r="KO44">
        <v>2.3968929999999999E-2</v>
      </c>
      <c r="KP44">
        <v>1.239746</v>
      </c>
      <c r="KQ44">
        <v>17.742920000000002</v>
      </c>
      <c r="KR44" s="1">
        <v>6.6191230000000006E-5</v>
      </c>
      <c r="KS44">
        <v>2.3066679999999999E-2</v>
      </c>
      <c r="KT44">
        <v>1.2397629999999999</v>
      </c>
      <c r="KU44">
        <v>17.768660000000001</v>
      </c>
      <c r="KV44" s="1">
        <v>6.3719259999999995E-5</v>
      </c>
      <c r="KW44">
        <v>2.2200350000000001E-2</v>
      </c>
      <c r="KX44">
        <v>1.2397530000000001</v>
      </c>
      <c r="KY44">
        <v>17.021139999999999</v>
      </c>
      <c r="KZ44" s="1">
        <v>6.1382410000000004E-5</v>
      </c>
      <c r="LA44">
        <v>2.1381230000000001E-2</v>
      </c>
      <c r="LB44">
        <v>1.2397590000000001</v>
      </c>
      <c r="LC44">
        <v>15.96696</v>
      </c>
      <c r="LD44" s="1">
        <v>5.9158360000000003E-5</v>
      </c>
      <c r="LE44">
        <v>2.0600159999999999E-2</v>
      </c>
      <c r="LF44">
        <v>1.239754</v>
      </c>
      <c r="LG44">
        <v>15.04391</v>
      </c>
      <c r="LH44" s="1">
        <v>5.7075130000000001E-5</v>
      </c>
      <c r="LI44">
        <v>1.9868489999999999E-2</v>
      </c>
      <c r="LJ44">
        <v>1.2397499999999999</v>
      </c>
      <c r="LK44">
        <v>15.087859999999999</v>
      </c>
      <c r="LL44" s="1">
        <v>5.5030620000000003E-5</v>
      </c>
      <c r="LM44">
        <v>1.915422E-2</v>
      </c>
      <c r="LN44">
        <v>1.23976</v>
      </c>
      <c r="LO44">
        <v>15.98962</v>
      </c>
      <c r="LP44" s="1">
        <v>5.3060740000000001E-5</v>
      </c>
      <c r="LQ44">
        <v>1.8464359999999999E-2</v>
      </c>
      <c r="LR44">
        <v>1.2397609999999999</v>
      </c>
      <c r="LS44">
        <v>17.356000000000002</v>
      </c>
      <c r="LT44" s="1">
        <v>5.1233670000000002E-5</v>
      </c>
      <c r="LU44">
        <v>1.7823060000000002E-2</v>
      </c>
      <c r="LV44">
        <v>1.239749</v>
      </c>
      <c r="LW44">
        <v>18.47222</v>
      </c>
      <c r="LX44" s="1">
        <v>4.9440939999999999E-5</v>
      </c>
      <c r="LY44">
        <v>1.7197850000000001E-2</v>
      </c>
      <c r="LZ44">
        <v>1.2397640000000001</v>
      </c>
      <c r="MA44">
        <v>18.579830000000001</v>
      </c>
      <c r="MB44" s="1">
        <v>4.7660400000000002E-5</v>
      </c>
      <c r="MC44">
        <v>1.6595410000000001E-2</v>
      </c>
      <c r="MD44">
        <v>1.2397579999999999</v>
      </c>
      <c r="ME44">
        <v>17.718260000000001</v>
      </c>
      <c r="MF44" s="1">
        <v>4.5870910000000002E-5</v>
      </c>
      <c r="MG44">
        <v>1.6025979999999999E-2</v>
      </c>
      <c r="MH44">
        <v>1.239751</v>
      </c>
      <c r="MI44">
        <v>16.312380000000001</v>
      </c>
      <c r="MJ44" s="1">
        <v>4.416217E-5</v>
      </c>
      <c r="MK44">
        <v>1.547748E-2</v>
      </c>
      <c r="ML44">
        <v>1.2397549999999999</v>
      </c>
      <c r="MM44">
        <v>14.911569999999999</v>
      </c>
      <c r="MN44" s="1">
        <v>4.2517459999999998E-5</v>
      </c>
      <c r="MO44">
        <v>1.494624E-2</v>
      </c>
      <c r="MP44">
        <v>1.239754</v>
      </c>
      <c r="MQ44">
        <v>14.654450000000001</v>
      </c>
      <c r="MR44" s="1">
        <v>4.096473E-5</v>
      </c>
      <c r="MS44">
        <v>1.4439779999999999E-2</v>
      </c>
      <c r="MT44">
        <v>1.2397549999999999</v>
      </c>
      <c r="MU44">
        <v>14.976369999999999</v>
      </c>
      <c r="MV44" s="1">
        <v>3.95039E-5</v>
      </c>
      <c r="MW44">
        <v>1.396447E-2</v>
      </c>
      <c r="MX44">
        <v>1.239743</v>
      </c>
      <c r="MY44">
        <v>15.666169999999999</v>
      </c>
      <c r="MZ44" s="1">
        <v>3.8040709999999997E-5</v>
      </c>
      <c r="NA44">
        <v>1.348306E-2</v>
      </c>
      <c r="NB44">
        <v>1.2397469999999999</v>
      </c>
      <c r="NC44">
        <v>16.074190000000002</v>
      </c>
      <c r="ND44" s="1">
        <v>3.6678760000000003E-5</v>
      </c>
      <c r="NE44">
        <v>1.303026E-2</v>
      </c>
      <c r="NF44">
        <v>1.239749</v>
      </c>
      <c r="NG44">
        <v>16.064440000000001</v>
      </c>
      <c r="NH44" s="1">
        <v>3.5387140000000001E-5</v>
      </c>
      <c r="NI44">
        <v>1.2601569999999999E-2</v>
      </c>
      <c r="NJ44">
        <v>1.2397609999999999</v>
      </c>
      <c r="NK44">
        <v>15.4406</v>
      </c>
      <c r="NL44" s="1">
        <v>3.415916E-5</v>
      </c>
      <c r="NM44">
        <v>1.2191820000000001E-2</v>
      </c>
      <c r="NN44">
        <v>1.2397530000000001</v>
      </c>
      <c r="NO44">
        <v>14.78379</v>
      </c>
      <c r="NP44" s="1">
        <v>3.2960209999999997E-5</v>
      </c>
      <c r="NQ44">
        <v>1.179064E-2</v>
      </c>
      <c r="NR44">
        <v>1.2396750000000001</v>
      </c>
      <c r="NS44">
        <v>14.449120000000001</v>
      </c>
      <c r="NT44" s="1">
        <v>3.1806140000000003E-5</v>
      </c>
      <c r="NU44" s="1">
        <v>1.140152E-2</v>
      </c>
      <c r="NV44">
        <v>1.239406</v>
      </c>
      <c r="NW44">
        <v>15.00202</v>
      </c>
      <c r="NX44" s="1">
        <v>3.0776489999999998E-5</v>
      </c>
      <c r="NY44" s="1">
        <v>1.105016E-2</v>
      </c>
      <c r="NZ44">
        <v>1.2388980000000001</v>
      </c>
      <c r="OA44">
        <v>16.200579999999999</v>
      </c>
      <c r="OB44" s="1">
        <v>3.0524829999999998E-5</v>
      </c>
      <c r="OC44">
        <v>1.094971E-2</v>
      </c>
      <c r="OD44">
        <v>1.2381</v>
      </c>
      <c r="OE44">
        <v>17.646339999999999</v>
      </c>
      <c r="OF44" s="1">
        <v>3.1293069999999998E-5</v>
      </c>
      <c r="OG44">
        <v>1.123278E-2</v>
      </c>
      <c r="OH44">
        <v>1.237241</v>
      </c>
      <c r="OI44">
        <v>18.840160000000001</v>
      </c>
      <c r="OJ44" s="1">
        <v>3.1944720000000001E-5</v>
      </c>
      <c r="OK44" s="1">
        <v>1.151366E-2</v>
      </c>
    </row>
    <row r="45" spans="1:401" x14ac:dyDescent="0.35">
      <c r="A45">
        <v>48</v>
      </c>
      <c r="B45" t="s">
        <v>4</v>
      </c>
      <c r="C45" t="s">
        <v>24</v>
      </c>
      <c r="D45" t="s">
        <v>50</v>
      </c>
      <c r="E45">
        <v>815.12360000000001</v>
      </c>
      <c r="F45">
        <v>0.62003330000000001</v>
      </c>
      <c r="G45">
        <v>17.02224</v>
      </c>
      <c r="H45">
        <v>18.616569999999999</v>
      </c>
      <c r="I45">
        <v>4755.643</v>
      </c>
      <c r="J45">
        <v>0.61824860000000004</v>
      </c>
      <c r="K45">
        <v>17.56832</v>
      </c>
      <c r="L45">
        <v>230.80119999999999</v>
      </c>
      <c r="M45">
        <v>72671.990000000005</v>
      </c>
      <c r="N45">
        <v>0.61640649999999997</v>
      </c>
      <c r="O45">
        <v>17.964320000000001</v>
      </c>
      <c r="P45">
        <v>43.79757</v>
      </c>
      <c r="Q45">
        <v>15254.13</v>
      </c>
      <c r="R45">
        <v>0.61454719999999996</v>
      </c>
      <c r="S45">
        <v>17.66132</v>
      </c>
      <c r="T45">
        <v>1.7916129999999999</v>
      </c>
      <c r="U45">
        <v>650.40869999999995</v>
      </c>
      <c r="V45">
        <v>0.61266860000000001</v>
      </c>
      <c r="W45">
        <v>16.986160000000002</v>
      </c>
      <c r="X45">
        <v>0.1135338</v>
      </c>
      <c r="Y45">
        <v>37.916460000000001</v>
      </c>
      <c r="Z45">
        <v>0.61073120000000003</v>
      </c>
      <c r="AA45">
        <v>16.3673</v>
      </c>
      <c r="AB45">
        <v>7.2566229999999995E-2</v>
      </c>
      <c r="AC45">
        <v>23.092089999999999</v>
      </c>
      <c r="AD45">
        <v>0.60829469999999997</v>
      </c>
      <c r="AE45">
        <v>15.76254</v>
      </c>
      <c r="AF45" s="1">
        <v>6.4836299999999999E-2</v>
      </c>
      <c r="AG45">
        <v>20.652100000000001</v>
      </c>
      <c r="AH45">
        <v>0.60483710000000002</v>
      </c>
      <c r="AI45">
        <v>15.996119999999999</v>
      </c>
      <c r="AJ45" s="1">
        <v>6.2031120000000002E-2</v>
      </c>
      <c r="AK45">
        <v>19.736249999999998</v>
      </c>
      <c r="AL45">
        <v>0.60068549999999998</v>
      </c>
      <c r="AM45">
        <v>16.661429999999999</v>
      </c>
      <c r="AN45" s="1">
        <v>6.9330459999999997E-2</v>
      </c>
      <c r="AO45">
        <v>22.090420000000002</v>
      </c>
      <c r="AP45">
        <v>0.59611749999999997</v>
      </c>
      <c r="AQ45">
        <v>17.326309999999999</v>
      </c>
      <c r="AR45" s="1">
        <v>7.3843249999999999E-2</v>
      </c>
      <c r="AS45">
        <v>23.730340000000002</v>
      </c>
      <c r="AT45">
        <v>0.59132810000000002</v>
      </c>
      <c r="AU45">
        <v>17.736750000000001</v>
      </c>
      <c r="AV45" s="1">
        <v>7.0592080000000001E-2</v>
      </c>
      <c r="AW45">
        <v>22.865390000000001</v>
      </c>
      <c r="AX45">
        <v>0.58657689999999996</v>
      </c>
      <c r="AY45">
        <v>17.391439999999999</v>
      </c>
      <c r="AZ45" s="1">
        <v>6.436791E-2</v>
      </c>
      <c r="BA45">
        <v>20.996649999999999</v>
      </c>
      <c r="BB45">
        <v>0.58159570000000005</v>
      </c>
      <c r="BC45">
        <v>16.663630000000001</v>
      </c>
      <c r="BD45" s="1">
        <v>5.6982070000000003E-2</v>
      </c>
      <c r="BE45">
        <v>18.718610000000002</v>
      </c>
      <c r="BF45">
        <v>0.57635619999999999</v>
      </c>
      <c r="BG45">
        <v>15.723789999999999</v>
      </c>
      <c r="BH45">
        <v>4.9966829999999997E-2</v>
      </c>
      <c r="BI45">
        <v>16.526910000000001</v>
      </c>
      <c r="BJ45">
        <v>0.57089100000000004</v>
      </c>
      <c r="BK45">
        <v>15.061450000000001</v>
      </c>
      <c r="BL45" s="1">
        <v>4.3612400000000003E-2</v>
      </c>
      <c r="BM45">
        <v>14.53354</v>
      </c>
      <c r="BN45">
        <v>0.56515930000000003</v>
      </c>
      <c r="BO45">
        <v>15.236980000000001</v>
      </c>
      <c r="BP45" s="1">
        <v>3.7834E-2</v>
      </c>
      <c r="BQ45">
        <v>12.710129999999999</v>
      </c>
      <c r="BR45">
        <v>0.55948200000000003</v>
      </c>
      <c r="BS45">
        <v>15.632199999999999</v>
      </c>
      <c r="BT45" s="1">
        <v>3.2794110000000001E-2</v>
      </c>
      <c r="BU45">
        <v>11.10365</v>
      </c>
      <c r="BV45">
        <v>0.55358759999999996</v>
      </c>
      <c r="BW45">
        <v>16.310230000000001</v>
      </c>
      <c r="BX45" s="1">
        <v>2.8581700000000002E-2</v>
      </c>
      <c r="BY45">
        <v>9.754683</v>
      </c>
      <c r="BZ45">
        <v>0.54747800000000002</v>
      </c>
      <c r="CA45">
        <v>16.79513</v>
      </c>
      <c r="CB45">
        <v>2.5003359999999999E-2</v>
      </c>
      <c r="CC45">
        <v>8.6119669999999999</v>
      </c>
      <c r="CD45">
        <v>0.54141280000000003</v>
      </c>
      <c r="CE45">
        <v>16.468779999999999</v>
      </c>
      <c r="CF45" s="1">
        <v>2.15897E-2</v>
      </c>
      <c r="CG45">
        <v>7.501722</v>
      </c>
      <c r="CH45">
        <v>0.53526370000000001</v>
      </c>
      <c r="CI45">
        <v>15.655860000000001</v>
      </c>
      <c r="CJ45" s="1">
        <v>1.8635499999999999E-2</v>
      </c>
      <c r="CK45">
        <v>6.5307190000000004</v>
      </c>
      <c r="CL45">
        <v>0.52888740000000001</v>
      </c>
      <c r="CM45">
        <v>14.86209</v>
      </c>
      <c r="CN45" s="1">
        <v>1.607366E-2</v>
      </c>
      <c r="CO45">
        <v>5.6828620000000001</v>
      </c>
      <c r="CP45">
        <v>0.52391080000000001</v>
      </c>
      <c r="CQ45">
        <v>14.44928</v>
      </c>
      <c r="CR45" s="1">
        <v>1.389781E-2</v>
      </c>
      <c r="CS45">
        <v>4.9506160000000001</v>
      </c>
      <c r="CT45">
        <v>0.51904399999999995</v>
      </c>
      <c r="CU45">
        <v>14.661860000000001</v>
      </c>
      <c r="CV45" s="1">
        <v>1.1959549999999999E-2</v>
      </c>
      <c r="CW45">
        <v>4.2924379999999998</v>
      </c>
      <c r="CX45">
        <v>0.51403509999999997</v>
      </c>
      <c r="CY45">
        <v>14.98945</v>
      </c>
      <c r="CZ45" s="1">
        <v>1.0201379999999999E-2</v>
      </c>
      <c r="DA45">
        <v>3.6905709999999998</v>
      </c>
      <c r="DB45">
        <v>0.5089899</v>
      </c>
      <c r="DC45">
        <v>15.85317</v>
      </c>
      <c r="DD45" s="1">
        <v>8.7062170000000005E-3</v>
      </c>
      <c r="DE45">
        <v>3.1725729999999999</v>
      </c>
      <c r="DF45">
        <v>0.50372329999999998</v>
      </c>
      <c r="DG45">
        <v>16.413029999999999</v>
      </c>
      <c r="DH45" s="1">
        <v>7.4931290000000003E-3</v>
      </c>
      <c r="DI45">
        <v>2.7518829999999999</v>
      </c>
      <c r="DJ45">
        <v>0.49852790000000002</v>
      </c>
      <c r="DK45">
        <v>16.3094</v>
      </c>
      <c r="DL45" s="1">
        <v>6.4415410000000003E-3</v>
      </c>
      <c r="DM45">
        <v>2.3845779999999999</v>
      </c>
      <c r="DN45">
        <v>0.49284640000000002</v>
      </c>
      <c r="DO45">
        <v>16.057130000000001</v>
      </c>
      <c r="DP45" s="1">
        <v>5.4985269999999996E-3</v>
      </c>
      <c r="DQ45">
        <v>2.0541320000000001</v>
      </c>
      <c r="DR45">
        <v>0.4871682</v>
      </c>
      <c r="DS45">
        <v>15.651870000000001</v>
      </c>
      <c r="DT45" s="1">
        <v>4.6609859999999998E-3</v>
      </c>
      <c r="DU45">
        <v>1.756804</v>
      </c>
      <c r="DV45">
        <v>0.4822109</v>
      </c>
      <c r="DW45">
        <v>15.340999999999999</v>
      </c>
      <c r="DX45" s="1">
        <v>3.9363890000000002E-3</v>
      </c>
      <c r="DY45">
        <v>1.4942770000000001</v>
      </c>
      <c r="DZ45">
        <v>0.47803889999999999</v>
      </c>
      <c r="EA45">
        <v>15.901389999999999</v>
      </c>
      <c r="EB45" s="1">
        <v>3.3236139999999999E-3</v>
      </c>
      <c r="EC45">
        <v>1.268894</v>
      </c>
      <c r="ED45">
        <v>0.47496100000000002</v>
      </c>
      <c r="EE45">
        <v>16.912379999999999</v>
      </c>
      <c r="EF45" s="1">
        <v>2.6856860000000001E-3</v>
      </c>
      <c r="EG45">
        <v>1.0322530000000001</v>
      </c>
      <c r="EH45">
        <v>0.47286640000000002</v>
      </c>
      <c r="EI45">
        <v>18.129770000000001</v>
      </c>
      <c r="EJ45" s="1">
        <v>1.9574319999999998E-3</v>
      </c>
      <c r="EK45">
        <v>0.75669569999999997</v>
      </c>
      <c r="EL45">
        <v>0.47143980000000002</v>
      </c>
      <c r="EM45">
        <v>19.0519</v>
      </c>
      <c r="EN45" s="1">
        <v>1.338657E-3</v>
      </c>
      <c r="EO45">
        <v>0.51827020000000001</v>
      </c>
      <c r="EP45">
        <v>0.47043020000000002</v>
      </c>
      <c r="EQ45">
        <v>18.822019999999998</v>
      </c>
      <c r="ER45" s="1">
        <v>9.3737970000000003E-4</v>
      </c>
      <c r="ES45">
        <v>0.36188399999999998</v>
      </c>
      <c r="ET45">
        <v>0.46968349999999998</v>
      </c>
      <c r="EU45">
        <v>17.787980000000001</v>
      </c>
      <c r="EV45" s="1">
        <v>7.1142060000000003E-4</v>
      </c>
      <c r="EW45">
        <v>0.2733524</v>
      </c>
      <c r="EX45">
        <v>0.46907389999999999</v>
      </c>
      <c r="EY45">
        <v>16.49511</v>
      </c>
      <c r="EZ45" s="1">
        <v>5.8442019999999995E-4</v>
      </c>
      <c r="FA45">
        <v>0.22356500000000001</v>
      </c>
      <c r="FB45">
        <v>0.46856530000000002</v>
      </c>
      <c r="FC45">
        <v>15.32826</v>
      </c>
      <c r="FD45" s="1">
        <v>5.0803440000000001E-4</v>
      </c>
      <c r="FE45">
        <v>0.1935906</v>
      </c>
      <c r="FF45">
        <v>0.46814670000000003</v>
      </c>
      <c r="FG45">
        <v>15.12307</v>
      </c>
      <c r="FH45" s="1">
        <v>4.565069E-4</v>
      </c>
      <c r="FI45">
        <v>0.17342270000000001</v>
      </c>
      <c r="FJ45">
        <v>0.46788299999999999</v>
      </c>
      <c r="FK45">
        <v>15.408659999999999</v>
      </c>
      <c r="FL45" s="1">
        <v>4.1163030000000001E-4</v>
      </c>
      <c r="FM45">
        <v>0.156055</v>
      </c>
      <c r="FN45">
        <v>0.46775129999999998</v>
      </c>
      <c r="FO45">
        <v>16.005089999999999</v>
      </c>
      <c r="FP45" s="1">
        <v>3.6320839999999998E-4</v>
      </c>
      <c r="FQ45">
        <v>0.13739419999999999</v>
      </c>
      <c r="FR45">
        <v>0.46766049999999998</v>
      </c>
      <c r="FS45">
        <v>16.246130000000001</v>
      </c>
      <c r="FT45" s="1">
        <v>3.2055480000000002E-4</v>
      </c>
      <c r="FU45">
        <v>0.1208161</v>
      </c>
      <c r="FV45">
        <v>0.46761019999999998</v>
      </c>
      <c r="FW45">
        <v>16.048349999999999</v>
      </c>
      <c r="FX45" s="1">
        <v>2.890864E-4</v>
      </c>
      <c r="FY45">
        <v>0.10850070000000001</v>
      </c>
      <c r="FZ45">
        <v>0.4675996</v>
      </c>
      <c r="GA45">
        <v>15.356920000000001</v>
      </c>
      <c r="GB45" s="1">
        <v>2.6666409999999999E-4</v>
      </c>
      <c r="GC45">
        <v>9.9672350000000007E-2</v>
      </c>
      <c r="GD45">
        <v>0.46759489999999998</v>
      </c>
      <c r="GE45">
        <v>14.64002</v>
      </c>
      <c r="GF45" s="1">
        <v>2.4989389999999998E-4</v>
      </c>
      <c r="GG45">
        <v>9.304801E-2</v>
      </c>
      <c r="GH45">
        <v>0.46756639999999999</v>
      </c>
      <c r="GI45">
        <v>14.23292</v>
      </c>
      <c r="GJ45" s="1">
        <v>2.3593600000000001E-4</v>
      </c>
      <c r="GK45">
        <v>8.7522760000000005E-2</v>
      </c>
      <c r="GL45">
        <v>0.46751290000000001</v>
      </c>
      <c r="GM45">
        <v>14.64536</v>
      </c>
      <c r="GN45" s="1">
        <v>2.2384729999999999E-4</v>
      </c>
      <c r="GO45">
        <v>8.2742560000000007E-2</v>
      </c>
      <c r="GP45">
        <v>0.46737810000000002</v>
      </c>
      <c r="GQ45">
        <v>15.61276</v>
      </c>
      <c r="GR45" s="1">
        <v>2.1540630000000001E-4</v>
      </c>
      <c r="GS45">
        <v>7.9292520000000005E-2</v>
      </c>
      <c r="GT45">
        <v>0.46721180000000001</v>
      </c>
      <c r="GU45">
        <v>16.948149999999998</v>
      </c>
      <c r="GV45" s="1">
        <v>2.1146690000000001E-4</v>
      </c>
      <c r="GW45">
        <v>7.7553529999999996E-2</v>
      </c>
      <c r="GX45">
        <v>0.46703460000000002</v>
      </c>
      <c r="GY45">
        <v>18.16919</v>
      </c>
      <c r="GZ45" s="1">
        <v>2.0790669999999999E-4</v>
      </c>
      <c r="HA45">
        <v>7.6058070000000005E-2</v>
      </c>
      <c r="HB45">
        <v>0.46680149999999998</v>
      </c>
      <c r="HC45">
        <v>18.467870000000001</v>
      </c>
      <c r="HD45" s="1">
        <v>2.0220000000000001E-4</v>
      </c>
      <c r="HE45">
        <v>7.3833709999999997E-2</v>
      </c>
      <c r="HF45">
        <v>0.46657510000000002</v>
      </c>
      <c r="HG45">
        <v>17.704149999999998</v>
      </c>
      <c r="HH45" s="1">
        <v>1.947095E-4</v>
      </c>
      <c r="HI45">
        <v>7.0970950000000005E-2</v>
      </c>
      <c r="HJ45">
        <v>0.46633279999999999</v>
      </c>
      <c r="HK45">
        <v>16.475149999999999</v>
      </c>
      <c r="HL45" s="1">
        <v>1.864871E-4</v>
      </c>
      <c r="HM45">
        <v>6.7867430000000006E-2</v>
      </c>
      <c r="HN45">
        <v>0.46610210000000002</v>
      </c>
      <c r="HO45">
        <v>15.13733</v>
      </c>
      <c r="HP45" s="1">
        <v>1.7814999999999999E-4</v>
      </c>
      <c r="HQ45">
        <v>6.4748790000000001E-2</v>
      </c>
      <c r="HR45">
        <v>0.46587410000000001</v>
      </c>
      <c r="HS45">
        <v>14.42887</v>
      </c>
      <c r="HT45" s="1">
        <v>1.7001040000000001E-4</v>
      </c>
      <c r="HU45">
        <v>6.1719120000000002E-2</v>
      </c>
      <c r="HV45">
        <v>0.4656129</v>
      </c>
      <c r="HW45">
        <v>14.76168</v>
      </c>
      <c r="HX45" s="1">
        <v>1.6206780000000001E-4</v>
      </c>
      <c r="HY45">
        <v>5.8786049999999999E-2</v>
      </c>
      <c r="HZ45">
        <v>0.4653871</v>
      </c>
      <c r="IA45">
        <v>15.82254</v>
      </c>
      <c r="IB45" s="1">
        <v>1.5455920000000001E-4</v>
      </c>
      <c r="IC45">
        <v>5.6023009999999998E-2</v>
      </c>
      <c r="ID45">
        <v>0.46514860000000002</v>
      </c>
      <c r="IE45">
        <v>16.996169999999999</v>
      </c>
      <c r="IF45" s="1">
        <v>1.4737490000000001E-4</v>
      </c>
      <c r="IG45">
        <v>5.3396930000000002E-2</v>
      </c>
      <c r="IH45">
        <v>0.46489730000000001</v>
      </c>
      <c r="II45">
        <v>17.397970000000001</v>
      </c>
      <c r="IJ45" s="1">
        <v>1.406116E-4</v>
      </c>
      <c r="IK45">
        <v>5.093636E-2</v>
      </c>
      <c r="IL45">
        <v>0.46466180000000001</v>
      </c>
      <c r="IM45">
        <v>17.014099999999999</v>
      </c>
      <c r="IN45" s="1">
        <v>1.3429300000000001E-4</v>
      </c>
      <c r="IO45">
        <v>4.8640719999999998E-2</v>
      </c>
      <c r="IP45">
        <v>0.46442699999999998</v>
      </c>
      <c r="IQ45">
        <v>16.08961</v>
      </c>
      <c r="IR45" s="1">
        <v>1.2825940000000001E-4</v>
      </c>
      <c r="IS45">
        <v>4.6455650000000001E-2</v>
      </c>
      <c r="IT45">
        <v>0.46419189999999999</v>
      </c>
      <c r="IU45">
        <v>15.09812</v>
      </c>
      <c r="IV45" s="1">
        <v>1.225466E-4</v>
      </c>
      <c r="IW45">
        <v>4.4389350000000001E-2</v>
      </c>
      <c r="IX45">
        <v>0.46399970000000001</v>
      </c>
      <c r="IY45">
        <v>15.04627</v>
      </c>
      <c r="IZ45" s="1">
        <v>1.170409E-4</v>
      </c>
      <c r="JA45">
        <v>4.2405850000000002E-2</v>
      </c>
      <c r="JB45">
        <v>0.46388449999999998</v>
      </c>
      <c r="JC45">
        <v>15.792289999999999</v>
      </c>
      <c r="JD45" s="1">
        <v>1.1078310000000001E-4</v>
      </c>
      <c r="JE45">
        <v>4.0161839999999997E-2</v>
      </c>
      <c r="JF45">
        <v>0.4638042</v>
      </c>
      <c r="JG45">
        <v>17.084530000000001</v>
      </c>
      <c r="JH45" s="1">
        <v>1.029958E-4</v>
      </c>
      <c r="JI45">
        <v>3.7357590000000003E-2</v>
      </c>
      <c r="JJ45">
        <v>0.46377089999999999</v>
      </c>
      <c r="JK45">
        <v>17.983550000000001</v>
      </c>
      <c r="JL45" s="1">
        <v>9.5618150000000002E-5</v>
      </c>
      <c r="JM45">
        <v>3.4670720000000002E-2</v>
      </c>
      <c r="JN45">
        <v>0.46374480000000001</v>
      </c>
      <c r="JO45">
        <v>18.065100000000001</v>
      </c>
      <c r="JP45" s="1">
        <v>8.9679970000000007E-5</v>
      </c>
      <c r="JQ45">
        <v>3.2498289999999999E-2</v>
      </c>
      <c r="JR45">
        <v>0.4637384</v>
      </c>
      <c r="JS45">
        <v>17.198979999999999</v>
      </c>
      <c r="JT45" s="1">
        <v>8.5029020000000003E-5</v>
      </c>
      <c r="JU45">
        <v>3.0795579999999999E-2</v>
      </c>
      <c r="JV45">
        <v>0.46373809999999999</v>
      </c>
      <c r="JW45">
        <v>15.969989999999999</v>
      </c>
      <c r="JX45" s="1">
        <v>8.1172149999999998E-5</v>
      </c>
      <c r="JY45">
        <v>2.938675E-2</v>
      </c>
      <c r="JZ45">
        <v>0.46373209999999998</v>
      </c>
      <c r="KA45">
        <v>14.98617</v>
      </c>
      <c r="KB45" s="1">
        <v>7.7810820000000005E-5</v>
      </c>
      <c r="KC45">
        <v>2.8162280000000001E-2</v>
      </c>
      <c r="KD45">
        <v>0.46373379999999997</v>
      </c>
      <c r="KE45">
        <v>15.10116</v>
      </c>
      <c r="KF45" s="1">
        <v>7.4741150000000005E-5</v>
      </c>
      <c r="KG45">
        <v>2.7046210000000001E-2</v>
      </c>
      <c r="KH45">
        <v>0.46372629999999998</v>
      </c>
      <c r="KI45">
        <v>15.733980000000001</v>
      </c>
      <c r="KJ45" s="1">
        <v>7.1882630000000004E-5</v>
      </c>
      <c r="KK45">
        <v>2.6003450000000001E-2</v>
      </c>
      <c r="KL45">
        <v>0.46372259999999998</v>
      </c>
      <c r="KM45">
        <v>16.836950000000002</v>
      </c>
      <c r="KN45" s="1">
        <v>6.9156070000000005E-5</v>
      </c>
      <c r="KO45">
        <v>2.5012530000000002E-2</v>
      </c>
      <c r="KP45">
        <v>0.46372380000000002</v>
      </c>
      <c r="KQ45">
        <v>17.790240000000001</v>
      </c>
      <c r="KR45" s="1">
        <v>6.6569099999999999E-5</v>
      </c>
      <c r="KS45">
        <v>2.406995E-2</v>
      </c>
      <c r="KT45">
        <v>0.46372750000000001</v>
      </c>
      <c r="KU45">
        <v>17.832730000000002</v>
      </c>
      <c r="KV45" s="1">
        <v>6.4079989999999996E-5</v>
      </c>
      <c r="KW45">
        <v>2.3165459999999999E-2</v>
      </c>
      <c r="KX45">
        <v>0.46371780000000001</v>
      </c>
      <c r="KY45">
        <v>17.121639999999999</v>
      </c>
      <c r="KZ45" s="1">
        <v>6.1727080000000006E-5</v>
      </c>
      <c r="LA45">
        <v>2.231E-2</v>
      </c>
      <c r="LB45">
        <v>0.4637212</v>
      </c>
      <c r="LC45">
        <v>16.095749999999999</v>
      </c>
      <c r="LD45" s="1">
        <v>5.9481049999999999E-5</v>
      </c>
      <c r="LE45">
        <v>2.1492899999999999E-2</v>
      </c>
      <c r="LF45">
        <v>0.46372570000000002</v>
      </c>
      <c r="LG45">
        <v>15.1785</v>
      </c>
      <c r="LH45" s="1">
        <v>5.7383370000000001E-5</v>
      </c>
      <c r="LI45">
        <v>2.0728489999999999E-2</v>
      </c>
      <c r="LJ45">
        <v>0.46371889999999999</v>
      </c>
      <c r="LK45">
        <v>15.21599</v>
      </c>
      <c r="LL45" s="1">
        <v>5.5333130000000003E-5</v>
      </c>
      <c r="LM45">
        <v>1.9984700000000001E-2</v>
      </c>
      <c r="LN45">
        <v>0.4637269</v>
      </c>
      <c r="LO45">
        <v>16.07047</v>
      </c>
      <c r="LP45" s="1">
        <v>5.3347699999999997E-5</v>
      </c>
      <c r="LQ45">
        <v>1.926392E-2</v>
      </c>
      <c r="LR45">
        <v>0.46372160000000001</v>
      </c>
      <c r="LS45">
        <v>17.41094</v>
      </c>
      <c r="LT45" s="1">
        <v>5.1500969999999998E-5</v>
      </c>
      <c r="LU45">
        <v>1.8592500000000001E-2</v>
      </c>
      <c r="LV45">
        <v>0.46371689999999999</v>
      </c>
      <c r="LW45">
        <v>18.516369999999998</v>
      </c>
      <c r="LX45" s="1">
        <v>4.9709500000000002E-5</v>
      </c>
      <c r="LY45">
        <v>1.7942679999999999E-2</v>
      </c>
      <c r="LZ45">
        <v>0.46372210000000003</v>
      </c>
      <c r="MA45">
        <v>18.636790000000001</v>
      </c>
      <c r="MB45" s="1">
        <v>4.7908529999999999E-5</v>
      </c>
      <c r="MC45">
        <v>1.7311839999999998E-2</v>
      </c>
      <c r="MD45">
        <v>0.46372089999999999</v>
      </c>
      <c r="ME45">
        <v>17.82527</v>
      </c>
      <c r="MF45" s="1">
        <v>4.6110789999999998E-5</v>
      </c>
      <c r="MG45">
        <v>1.6717969999999999E-2</v>
      </c>
      <c r="MH45">
        <v>0.46372469999999999</v>
      </c>
      <c r="MI45">
        <v>16.462520000000001</v>
      </c>
      <c r="MJ45" s="1">
        <v>4.4390720000000003E-5</v>
      </c>
      <c r="MK45">
        <v>1.6145099999999999E-2</v>
      </c>
      <c r="ML45">
        <v>0.46372580000000002</v>
      </c>
      <c r="MM45">
        <v>15.06427</v>
      </c>
      <c r="MN45" s="1">
        <v>4.2740600000000002E-5</v>
      </c>
      <c r="MO45">
        <v>1.559167E-2</v>
      </c>
      <c r="MP45">
        <v>0.46371990000000002</v>
      </c>
      <c r="MQ45">
        <v>14.79374</v>
      </c>
      <c r="MR45" s="1">
        <v>4.1169869999999998E-5</v>
      </c>
      <c r="MS45">
        <v>1.50612E-2</v>
      </c>
      <c r="MT45">
        <v>0.46372590000000002</v>
      </c>
      <c r="MU45">
        <v>15.02439</v>
      </c>
      <c r="MV45" s="1">
        <v>3.9705810000000003E-5</v>
      </c>
      <c r="MW45">
        <v>1.4566020000000001E-2</v>
      </c>
      <c r="MX45">
        <v>0.4637172</v>
      </c>
      <c r="MY45">
        <v>15.68895</v>
      </c>
      <c r="MZ45" s="1">
        <v>3.8239989999999999E-5</v>
      </c>
      <c r="NA45">
        <v>1.4065350000000001E-2</v>
      </c>
      <c r="NB45">
        <v>0.46372400000000003</v>
      </c>
      <c r="NC45">
        <v>16.091370000000001</v>
      </c>
      <c r="ND45" s="1">
        <v>3.6861949999999997E-5</v>
      </c>
      <c r="NE45">
        <v>1.359075E-2</v>
      </c>
      <c r="NF45">
        <v>0.46371869999999998</v>
      </c>
      <c r="NG45">
        <v>16.134989999999998</v>
      </c>
      <c r="NH45" s="1">
        <v>3.5563889999999999E-5</v>
      </c>
      <c r="NI45">
        <v>1.314369E-2</v>
      </c>
      <c r="NJ45">
        <v>0.46371970000000001</v>
      </c>
      <c r="NK45">
        <v>15.525969999999999</v>
      </c>
      <c r="NL45" s="1">
        <v>3.4327040000000001E-5</v>
      </c>
      <c r="NM45">
        <v>1.271561E-2</v>
      </c>
      <c r="NN45">
        <v>0.46372540000000001</v>
      </c>
      <c r="NO45">
        <v>14.86242</v>
      </c>
      <c r="NP45" s="1">
        <v>3.3127170000000002E-5</v>
      </c>
      <c r="NQ45">
        <v>1.2298480000000001E-2</v>
      </c>
      <c r="NR45">
        <v>0.46369339999999998</v>
      </c>
      <c r="NS45">
        <v>14.52521</v>
      </c>
      <c r="NT45" s="1">
        <v>3.1963260000000003E-5</v>
      </c>
      <c r="NU45">
        <v>1.1891469999999999E-2</v>
      </c>
      <c r="NV45">
        <v>0.46358149999999998</v>
      </c>
      <c r="NW45">
        <v>15.101749999999999</v>
      </c>
      <c r="NX45" s="1">
        <v>3.0898069999999999E-5</v>
      </c>
      <c r="NY45">
        <v>1.1518459999999999E-2</v>
      </c>
      <c r="NZ45">
        <v>0.4633448</v>
      </c>
      <c r="OA45">
        <v>16.280259999999998</v>
      </c>
      <c r="OB45" s="1">
        <v>3.0480020000000001E-5</v>
      </c>
      <c r="OC45" s="1">
        <v>1.1374830000000001E-2</v>
      </c>
      <c r="OD45">
        <v>0.46300249999999998</v>
      </c>
      <c r="OE45">
        <v>17.697970000000002</v>
      </c>
      <c r="OF45" s="1">
        <v>3.114538E-5</v>
      </c>
      <c r="OG45" s="1">
        <v>1.1641810000000001E-2</v>
      </c>
      <c r="OH45">
        <v>0.46257720000000002</v>
      </c>
      <c r="OI45">
        <v>18.881910000000001</v>
      </c>
      <c r="OJ45" s="1">
        <v>3.1869339999999999E-5</v>
      </c>
      <c r="OK45" s="1">
        <v>1.1950860000000001E-2</v>
      </c>
    </row>
    <row r="46" spans="1:401" x14ac:dyDescent="0.35">
      <c r="A46">
        <v>49</v>
      </c>
      <c r="B46" t="s">
        <v>4</v>
      </c>
      <c r="C46" t="s">
        <v>24</v>
      </c>
      <c r="D46" t="s">
        <v>51</v>
      </c>
      <c r="E46">
        <v>838.18780000000004</v>
      </c>
      <c r="F46">
        <v>1.1479079999999999</v>
      </c>
      <c r="G46">
        <v>17.067979999999999</v>
      </c>
      <c r="H46">
        <v>11.28823</v>
      </c>
      <c r="I46">
        <v>2057.0880000000002</v>
      </c>
      <c r="J46">
        <v>1.1469450000000001</v>
      </c>
      <c r="K46">
        <v>17.61054</v>
      </c>
      <c r="L46">
        <v>231.10140000000001</v>
      </c>
      <c r="M46">
        <v>51721.120000000003</v>
      </c>
      <c r="N46">
        <v>1.145904</v>
      </c>
      <c r="O46">
        <v>18.033570000000001</v>
      </c>
      <c r="P46">
        <v>53.998519999999999</v>
      </c>
      <c r="Q46">
        <v>13035.42</v>
      </c>
      <c r="R46">
        <v>1.1449050000000001</v>
      </c>
      <c r="S46">
        <v>17.72016</v>
      </c>
      <c r="T46">
        <v>2.4031799999999999</v>
      </c>
      <c r="U46">
        <v>598.00419999999997</v>
      </c>
      <c r="V46">
        <v>1.143893</v>
      </c>
      <c r="W46">
        <v>17.041540000000001</v>
      </c>
      <c r="X46">
        <v>0.12824450000000001</v>
      </c>
      <c r="Y46">
        <v>30.09526</v>
      </c>
      <c r="Z46">
        <v>1.142752</v>
      </c>
      <c r="AA46">
        <v>16.428339999999999</v>
      </c>
      <c r="AB46">
        <v>7.3374930000000005E-2</v>
      </c>
      <c r="AC46">
        <v>16.40936</v>
      </c>
      <c r="AD46">
        <v>1.141114</v>
      </c>
      <c r="AE46">
        <v>15.82178</v>
      </c>
      <c r="AF46" s="1">
        <v>6.5344299999999994E-2</v>
      </c>
      <c r="AG46">
        <v>14.57141</v>
      </c>
      <c r="AH46">
        <v>1.1385609999999999</v>
      </c>
      <c r="AI46">
        <v>16.064540000000001</v>
      </c>
      <c r="AJ46" s="1">
        <v>6.1853329999999998E-2</v>
      </c>
      <c r="AK46">
        <v>13.72462</v>
      </c>
      <c r="AL46">
        <v>1.1363859999999999</v>
      </c>
      <c r="AM46">
        <v>16.72749</v>
      </c>
      <c r="AN46" s="1">
        <v>6.8676619999999994E-2</v>
      </c>
      <c r="AO46">
        <v>15.18221</v>
      </c>
      <c r="AP46">
        <v>1.135003</v>
      </c>
      <c r="AQ46">
        <v>17.399539999999998</v>
      </c>
      <c r="AR46" s="1">
        <v>7.3784950000000002E-2</v>
      </c>
      <c r="AS46">
        <v>16.367550000000001</v>
      </c>
      <c r="AT46">
        <v>1.1330309999999999</v>
      </c>
      <c r="AU46">
        <v>17.817609999999998</v>
      </c>
      <c r="AV46" s="1">
        <v>7.0974960000000004E-2</v>
      </c>
      <c r="AW46">
        <v>15.78586</v>
      </c>
      <c r="AX46">
        <v>1.1282289999999999</v>
      </c>
      <c r="AY46">
        <v>17.477370000000001</v>
      </c>
      <c r="AZ46" s="1">
        <v>6.4893010000000001E-2</v>
      </c>
      <c r="BA46">
        <v>14.46857</v>
      </c>
      <c r="BB46">
        <v>1.123035</v>
      </c>
      <c r="BC46">
        <v>16.765550000000001</v>
      </c>
      <c r="BD46" s="1">
        <v>5.7545480000000003E-2</v>
      </c>
      <c r="BE46">
        <v>12.86115</v>
      </c>
      <c r="BF46">
        <v>1.1174310000000001</v>
      </c>
      <c r="BG46">
        <v>15.82278</v>
      </c>
      <c r="BH46" s="1">
        <v>5.047712E-2</v>
      </c>
      <c r="BI46">
        <v>11.305020000000001</v>
      </c>
      <c r="BJ46">
        <v>1.1113999999999999</v>
      </c>
      <c r="BK46">
        <v>15.16888</v>
      </c>
      <c r="BL46" s="1">
        <v>4.4076410000000003E-2</v>
      </c>
      <c r="BM46">
        <v>9.8970500000000001</v>
      </c>
      <c r="BN46">
        <v>1.104757</v>
      </c>
      <c r="BO46">
        <v>15.34808</v>
      </c>
      <c r="BP46" s="1">
        <v>3.8254589999999998E-2</v>
      </c>
      <c r="BQ46">
        <v>8.6164699999999996</v>
      </c>
      <c r="BR46">
        <v>1.0981879999999999</v>
      </c>
      <c r="BS46">
        <v>15.709860000000001</v>
      </c>
      <c r="BT46" s="1">
        <v>3.3153929999999998E-2</v>
      </c>
      <c r="BU46">
        <v>7.4877359999999999</v>
      </c>
      <c r="BV46">
        <v>1.0912459999999999</v>
      </c>
      <c r="BW46">
        <v>16.366320000000002</v>
      </c>
      <c r="BX46" s="1">
        <v>2.8873820000000001E-2</v>
      </c>
      <c r="BY46">
        <v>6.5373409999999996</v>
      </c>
      <c r="BZ46">
        <v>1.08378</v>
      </c>
      <c r="CA46">
        <v>16.871970000000001</v>
      </c>
      <c r="CB46" s="1">
        <v>2.5274189999999998E-2</v>
      </c>
      <c r="CC46">
        <v>5.742191</v>
      </c>
      <c r="CD46">
        <v>1.077466</v>
      </c>
      <c r="CE46">
        <v>16.549710000000001</v>
      </c>
      <c r="CF46" s="1">
        <v>2.1841530000000001E-2</v>
      </c>
      <c r="CG46">
        <v>4.9818689999999997</v>
      </c>
      <c r="CH46">
        <v>1.071315</v>
      </c>
      <c r="CI46">
        <v>15.73394</v>
      </c>
      <c r="CJ46" s="1">
        <v>1.8853290000000002E-2</v>
      </c>
      <c r="CK46">
        <v>4.3159340000000004</v>
      </c>
      <c r="CL46">
        <v>1.064648</v>
      </c>
      <c r="CM46">
        <v>14.942640000000001</v>
      </c>
      <c r="CN46" s="1">
        <v>1.6259539999999999E-2</v>
      </c>
      <c r="CO46">
        <v>3.7365020000000002</v>
      </c>
      <c r="CP46">
        <v>1.057086</v>
      </c>
      <c r="CQ46">
        <v>14.54308</v>
      </c>
      <c r="CR46" s="1">
        <v>1.406367E-2</v>
      </c>
      <c r="CS46">
        <v>3.2461250000000001</v>
      </c>
      <c r="CT46">
        <v>1.0489170000000001</v>
      </c>
      <c r="CU46">
        <v>14.73762</v>
      </c>
      <c r="CV46" s="1">
        <v>1.2108890000000001E-2</v>
      </c>
      <c r="CW46">
        <v>2.8088470000000001</v>
      </c>
      <c r="CX46">
        <v>1.0404119999999999</v>
      </c>
      <c r="CY46">
        <v>15.024570000000001</v>
      </c>
      <c r="CZ46" s="1">
        <v>1.0337539999999999E-2</v>
      </c>
      <c r="DA46">
        <v>2.4107340000000002</v>
      </c>
      <c r="DB46">
        <v>1.0316650000000001</v>
      </c>
      <c r="DC46">
        <v>15.91916</v>
      </c>
      <c r="DD46" s="1">
        <v>8.8161249999999993E-3</v>
      </c>
      <c r="DE46">
        <v>2.0661360000000002</v>
      </c>
      <c r="DF46">
        <v>1.0224629999999999</v>
      </c>
      <c r="DG46">
        <v>16.481960000000001</v>
      </c>
      <c r="DH46" s="1">
        <v>7.5863320000000003E-3</v>
      </c>
      <c r="DI46">
        <v>1.786878</v>
      </c>
      <c r="DJ46">
        <v>1.0133080000000001</v>
      </c>
      <c r="DK46">
        <v>16.366949999999999</v>
      </c>
      <c r="DL46" s="1">
        <v>6.5238780000000003E-3</v>
      </c>
      <c r="DM46">
        <v>1.54426</v>
      </c>
      <c r="DN46">
        <v>1.0031239999999999</v>
      </c>
      <c r="DO46">
        <v>16.119</v>
      </c>
      <c r="DP46" s="1">
        <v>5.5734310000000002E-3</v>
      </c>
      <c r="DQ46">
        <v>1.327224</v>
      </c>
      <c r="DR46">
        <v>0.99372490000000002</v>
      </c>
      <c r="DS46">
        <v>15.733779999999999</v>
      </c>
      <c r="DT46" s="1">
        <v>4.7277999999999999E-3</v>
      </c>
      <c r="DU46">
        <v>1.131262</v>
      </c>
      <c r="DV46">
        <v>0.98636809999999997</v>
      </c>
      <c r="DW46">
        <v>15.445180000000001</v>
      </c>
      <c r="DX46" s="1">
        <v>3.9941279999999996E-3</v>
      </c>
      <c r="DY46">
        <v>0.95798249999999996</v>
      </c>
      <c r="DZ46">
        <v>0.97992590000000002</v>
      </c>
      <c r="EA46">
        <v>16.02103</v>
      </c>
      <c r="EB46" s="1">
        <v>3.3738290000000001E-3</v>
      </c>
      <c r="EC46">
        <v>0.81040310000000004</v>
      </c>
      <c r="ED46">
        <v>0.97500940000000003</v>
      </c>
      <c r="EE46">
        <v>17.004079999999998</v>
      </c>
      <c r="EF46" s="1">
        <v>2.7455240000000001E-3</v>
      </c>
      <c r="EG46">
        <v>0.66119249999999996</v>
      </c>
      <c r="EH46">
        <v>0.97076340000000005</v>
      </c>
      <c r="EI46">
        <v>18.21105</v>
      </c>
      <c r="EJ46" s="1">
        <v>2.0190329999999999E-3</v>
      </c>
      <c r="EK46">
        <v>0.4875487</v>
      </c>
      <c r="EL46">
        <v>0.96777219999999997</v>
      </c>
      <c r="EM46">
        <v>19.130179999999999</v>
      </c>
      <c r="EN46" s="1">
        <v>1.3843029999999999E-3</v>
      </c>
      <c r="EO46">
        <v>0.33427099999999998</v>
      </c>
      <c r="EP46">
        <v>0.96571680000000004</v>
      </c>
      <c r="EQ46">
        <v>18.89733</v>
      </c>
      <c r="ER46" s="1">
        <v>9.6453130000000002E-4</v>
      </c>
      <c r="ES46">
        <v>0.23220440000000001</v>
      </c>
      <c r="ET46">
        <v>0.96414929999999999</v>
      </c>
      <c r="EU46">
        <v>17.89686</v>
      </c>
      <c r="EV46" s="1">
        <v>7.2646470000000004E-4</v>
      </c>
      <c r="EW46">
        <v>0.1741133</v>
      </c>
      <c r="EX46">
        <v>0.96289519999999995</v>
      </c>
      <c r="EY46">
        <v>16.62969</v>
      </c>
      <c r="EZ46" s="1">
        <v>5.9316900000000005E-4</v>
      </c>
      <c r="FA46">
        <v>0.14157030000000001</v>
      </c>
      <c r="FB46">
        <v>0.96187769999999995</v>
      </c>
      <c r="FC46">
        <v>15.46128</v>
      </c>
      <c r="FD46" s="1">
        <v>5.1356440000000002E-4</v>
      </c>
      <c r="FE46">
        <v>0.122099</v>
      </c>
      <c r="FF46">
        <v>0.96102430000000005</v>
      </c>
      <c r="FG46">
        <v>15.247479999999999</v>
      </c>
      <c r="FH46" s="1">
        <v>4.6055070000000002E-4</v>
      </c>
      <c r="FI46">
        <v>0.1091447</v>
      </c>
      <c r="FJ46">
        <v>0.96044399999999996</v>
      </c>
      <c r="FK46">
        <v>15.469480000000001</v>
      </c>
      <c r="FL46" s="1">
        <v>4.1574800000000002E-4</v>
      </c>
      <c r="FM46">
        <v>9.8286120000000005E-2</v>
      </c>
      <c r="FN46">
        <v>0.96010329999999999</v>
      </c>
      <c r="FO46">
        <v>16.05931</v>
      </c>
      <c r="FP46" s="1">
        <v>3.6743430000000003E-4</v>
      </c>
      <c r="FQ46">
        <v>8.6649970000000007E-2</v>
      </c>
      <c r="FR46">
        <v>0.95993539999999999</v>
      </c>
      <c r="FS46">
        <v>16.285139999999998</v>
      </c>
      <c r="FT46" s="1">
        <v>3.2391370000000002E-4</v>
      </c>
      <c r="FU46">
        <v>7.6112600000000002E-2</v>
      </c>
      <c r="FV46">
        <v>0.95986919999999998</v>
      </c>
      <c r="FW46">
        <v>16.107769999999999</v>
      </c>
      <c r="FX46" s="1">
        <v>2.9151310000000001E-4</v>
      </c>
      <c r="FY46">
        <v>6.8226019999999998E-2</v>
      </c>
      <c r="FZ46">
        <v>0.95980849999999995</v>
      </c>
      <c r="GA46">
        <v>15.43031</v>
      </c>
      <c r="GB46" s="1">
        <v>2.684168E-4</v>
      </c>
      <c r="GC46">
        <v>6.2573619999999996E-2</v>
      </c>
      <c r="GD46">
        <v>0.95980379999999998</v>
      </c>
      <c r="GE46">
        <v>14.71627</v>
      </c>
      <c r="GF46" s="1">
        <v>2.5128889999999999E-4</v>
      </c>
      <c r="GG46">
        <v>5.8363089999999999E-2</v>
      </c>
      <c r="GH46">
        <v>0.95979360000000002</v>
      </c>
      <c r="GI46">
        <v>14.318070000000001</v>
      </c>
      <c r="GJ46" s="1">
        <v>2.3713879999999999E-4</v>
      </c>
      <c r="GK46">
        <v>5.4873030000000003E-2</v>
      </c>
      <c r="GL46">
        <v>0.95966549999999995</v>
      </c>
      <c r="GM46">
        <v>14.74033</v>
      </c>
      <c r="GN46" s="1">
        <v>2.2487390000000001E-4</v>
      </c>
      <c r="GO46">
        <v>5.185203E-2</v>
      </c>
      <c r="GP46">
        <v>0.95946149999999997</v>
      </c>
      <c r="GQ46">
        <v>15.69267</v>
      </c>
      <c r="GR46" s="1">
        <v>2.159997E-4</v>
      </c>
      <c r="GS46">
        <v>4.9605839999999998E-2</v>
      </c>
      <c r="GT46">
        <v>0.95914440000000001</v>
      </c>
      <c r="GU46">
        <v>17.017900000000001</v>
      </c>
      <c r="GV46" s="1">
        <v>2.117934E-4</v>
      </c>
      <c r="GW46">
        <v>4.8458420000000002E-2</v>
      </c>
      <c r="GX46">
        <v>0.95872360000000001</v>
      </c>
      <c r="GY46">
        <v>18.235099999999999</v>
      </c>
      <c r="GZ46" s="1">
        <v>2.0832749999999999E-4</v>
      </c>
      <c r="HA46">
        <v>4.7538610000000002E-2</v>
      </c>
      <c r="HB46">
        <v>0.95827600000000002</v>
      </c>
      <c r="HC46">
        <v>18.52299</v>
      </c>
      <c r="HD46" s="1">
        <v>2.0281640000000001E-4</v>
      </c>
      <c r="HE46">
        <v>4.618092E-2</v>
      </c>
      <c r="HF46">
        <v>0.95786309999999997</v>
      </c>
      <c r="HG46">
        <v>17.7714</v>
      </c>
      <c r="HH46" s="1">
        <v>1.954325E-4</v>
      </c>
      <c r="HI46">
        <v>4.4409459999999998E-2</v>
      </c>
      <c r="HJ46">
        <v>0.95740049999999999</v>
      </c>
      <c r="HK46">
        <v>16.581679999999999</v>
      </c>
      <c r="HL46" s="1">
        <v>1.872415E-4</v>
      </c>
      <c r="HM46">
        <v>4.2472299999999998E-2</v>
      </c>
      <c r="HN46">
        <v>0.95687619999999995</v>
      </c>
      <c r="HO46">
        <v>15.263730000000001</v>
      </c>
      <c r="HP46" s="1">
        <v>1.7888579999999999E-4</v>
      </c>
      <c r="HQ46">
        <v>4.0516780000000002E-2</v>
      </c>
      <c r="HR46">
        <v>0.95645080000000005</v>
      </c>
      <c r="HS46">
        <v>14.55307</v>
      </c>
      <c r="HT46" s="1">
        <v>1.707306E-4</v>
      </c>
      <c r="HU46">
        <v>3.8617850000000002E-2</v>
      </c>
      <c r="HV46">
        <v>0.95594730000000006</v>
      </c>
      <c r="HW46">
        <v>14.85502</v>
      </c>
      <c r="HX46" s="1">
        <v>1.6275360000000001E-4</v>
      </c>
      <c r="HY46">
        <v>3.677515E-2</v>
      </c>
      <c r="HZ46">
        <v>0.95542850000000001</v>
      </c>
      <c r="IA46">
        <v>15.889200000000001</v>
      </c>
      <c r="IB46" s="1">
        <v>1.5520590000000001E-4</v>
      </c>
      <c r="IC46">
        <v>3.5040139999999997E-2</v>
      </c>
      <c r="ID46">
        <v>0.95499000000000001</v>
      </c>
      <c r="IE46">
        <v>17.048649999999999</v>
      </c>
      <c r="IF46" s="1">
        <v>1.479896E-4</v>
      </c>
      <c r="IG46">
        <v>3.3389580000000002E-2</v>
      </c>
      <c r="IH46">
        <v>0.95450380000000001</v>
      </c>
      <c r="II46">
        <v>17.42388</v>
      </c>
      <c r="IJ46" s="1">
        <v>1.4118360000000001E-4</v>
      </c>
      <c r="IK46">
        <v>3.1842530000000001E-2</v>
      </c>
      <c r="IL46">
        <v>0.95400859999999998</v>
      </c>
      <c r="IM46">
        <v>17.058330000000002</v>
      </c>
      <c r="IN46" s="1">
        <v>1.3483270000000001E-4</v>
      </c>
      <c r="IO46">
        <v>3.04005E-2</v>
      </c>
      <c r="IP46">
        <v>0.95352239999999999</v>
      </c>
      <c r="IQ46">
        <v>16.17878</v>
      </c>
      <c r="IR46" s="1">
        <v>1.2877449999999999E-4</v>
      </c>
      <c r="IS46">
        <v>2.9030029999999998E-2</v>
      </c>
      <c r="IT46">
        <v>0.95306440000000003</v>
      </c>
      <c r="IU46">
        <v>15.22485</v>
      </c>
      <c r="IV46" s="1">
        <v>1.230305E-4</v>
      </c>
      <c r="IW46">
        <v>2.7731680000000002E-2</v>
      </c>
      <c r="IX46">
        <v>0.95267619999999997</v>
      </c>
      <c r="IY46">
        <v>15.194039999999999</v>
      </c>
      <c r="IZ46" s="1">
        <v>1.1752280000000001E-4</v>
      </c>
      <c r="JA46">
        <v>2.649249E-2</v>
      </c>
      <c r="JB46">
        <v>0.95237870000000002</v>
      </c>
      <c r="JC46">
        <v>15.887370000000001</v>
      </c>
      <c r="JD46" s="1">
        <v>1.113935E-4</v>
      </c>
      <c r="JE46">
        <v>2.511857E-2</v>
      </c>
      <c r="JF46">
        <v>0.9522661</v>
      </c>
      <c r="JG46">
        <v>17.142240000000001</v>
      </c>
      <c r="JH46" s="1">
        <v>1.036866E-4</v>
      </c>
      <c r="JI46">
        <v>2.338757E-2</v>
      </c>
      <c r="JJ46">
        <v>0.95216109999999998</v>
      </c>
      <c r="JK46">
        <v>18.015979999999999</v>
      </c>
      <c r="JL46" s="1">
        <v>9.6208369999999997E-5</v>
      </c>
      <c r="JM46">
        <v>2.16954E-2</v>
      </c>
      <c r="JN46">
        <v>0.95205649999999997</v>
      </c>
      <c r="JO46">
        <v>18.123750000000001</v>
      </c>
      <c r="JP46" s="1">
        <v>9.0143269999999999E-5</v>
      </c>
      <c r="JQ46">
        <v>2.0317930000000001E-2</v>
      </c>
      <c r="JR46">
        <v>0.95210189999999995</v>
      </c>
      <c r="JS46">
        <v>17.291979999999999</v>
      </c>
      <c r="JT46" s="1">
        <v>8.5398179999999997E-5</v>
      </c>
      <c r="JU46">
        <v>1.9239039999999999E-2</v>
      </c>
      <c r="JV46">
        <v>0.95204569999999999</v>
      </c>
      <c r="JW46">
        <v>16.08531</v>
      </c>
      <c r="JX46" s="1">
        <v>8.1487650000000006E-5</v>
      </c>
      <c r="JY46">
        <v>1.8351610000000001E-2</v>
      </c>
      <c r="JZ46">
        <v>0.95203360000000004</v>
      </c>
      <c r="KA46">
        <v>15.099500000000001</v>
      </c>
      <c r="KB46" s="1">
        <v>7.8089279999999996E-5</v>
      </c>
      <c r="KC46">
        <v>1.7582250000000001E-2</v>
      </c>
      <c r="KD46">
        <v>0.95208250000000005</v>
      </c>
      <c r="KE46">
        <v>15.221970000000001</v>
      </c>
      <c r="KF46" s="1">
        <v>7.5000690000000001E-5</v>
      </c>
      <c r="KG46">
        <v>1.6883769999999999E-2</v>
      </c>
      <c r="KH46">
        <v>0.95207229999999998</v>
      </c>
      <c r="KI46">
        <v>15.81048</v>
      </c>
      <c r="KJ46" s="1">
        <v>7.2125479999999998E-5</v>
      </c>
      <c r="KK46">
        <v>1.6230870000000001E-2</v>
      </c>
      <c r="KL46">
        <v>0.95206869999999999</v>
      </c>
      <c r="KM46">
        <v>16.899069999999998</v>
      </c>
      <c r="KN46" s="1">
        <v>6.9389209999999997E-5</v>
      </c>
      <c r="KO46">
        <v>1.5612269999999999E-2</v>
      </c>
      <c r="KP46">
        <v>0.95207070000000005</v>
      </c>
      <c r="KQ46">
        <v>17.844370000000001</v>
      </c>
      <c r="KR46" s="1">
        <v>6.6790610000000005E-5</v>
      </c>
      <c r="KS46">
        <v>1.502379E-2</v>
      </c>
      <c r="KT46">
        <v>0.95207459999999999</v>
      </c>
      <c r="KU46">
        <v>17.88467</v>
      </c>
      <c r="KV46" s="1">
        <v>6.4292060000000005E-5</v>
      </c>
      <c r="KW46">
        <v>1.445901E-2</v>
      </c>
      <c r="KX46">
        <v>0.95205470000000003</v>
      </c>
      <c r="KY46">
        <v>17.19904</v>
      </c>
      <c r="KZ46" s="1">
        <v>6.1928750000000006E-5</v>
      </c>
      <c r="LA46">
        <v>1.3924479999999999E-2</v>
      </c>
      <c r="LB46">
        <v>0.95205340000000005</v>
      </c>
      <c r="LC46">
        <v>16.19867</v>
      </c>
      <c r="LD46" s="1">
        <v>5.9670419999999998E-5</v>
      </c>
      <c r="LE46">
        <v>1.3413319999999999E-2</v>
      </c>
      <c r="LF46">
        <v>0.95207280000000005</v>
      </c>
      <c r="LG46">
        <v>15.29711</v>
      </c>
      <c r="LH46" s="1">
        <v>5.7563730000000001E-5</v>
      </c>
      <c r="LI46">
        <v>1.2936049999999999E-2</v>
      </c>
      <c r="LJ46">
        <v>0.95204929999999999</v>
      </c>
      <c r="LK46">
        <v>15.342739999999999</v>
      </c>
      <c r="LL46" s="1">
        <v>5.5509469999999999E-5</v>
      </c>
      <c r="LM46">
        <v>1.2471960000000001E-2</v>
      </c>
      <c r="LN46">
        <v>0.95207430000000004</v>
      </c>
      <c r="LO46">
        <v>16.165600000000001</v>
      </c>
      <c r="LP46" s="1">
        <v>5.3516620000000003E-5</v>
      </c>
      <c r="LQ46">
        <v>1.202229E-2</v>
      </c>
      <c r="LR46">
        <v>0.95205399999999996</v>
      </c>
      <c r="LS46">
        <v>17.483809999999998</v>
      </c>
      <c r="LT46" s="1">
        <v>5.1657119999999998E-5</v>
      </c>
      <c r="LU46">
        <v>1.160196E-2</v>
      </c>
      <c r="LV46">
        <v>0.95205340000000005</v>
      </c>
      <c r="LW46">
        <v>18.570270000000001</v>
      </c>
      <c r="LX46" s="1">
        <v>4.9866220000000002E-5</v>
      </c>
      <c r="LY46" s="1">
        <v>1.1197189999999999E-2</v>
      </c>
      <c r="LZ46">
        <v>0.95205309999999999</v>
      </c>
      <c r="MA46">
        <v>18.68188</v>
      </c>
      <c r="MB46" s="1">
        <v>4.805375E-5</v>
      </c>
      <c r="MC46" s="1">
        <v>1.080248E-2</v>
      </c>
      <c r="MD46">
        <v>0.95205280000000003</v>
      </c>
      <c r="ME46">
        <v>17.90418</v>
      </c>
      <c r="MF46" s="1">
        <v>4.6250969999999999E-5</v>
      </c>
      <c r="MG46" s="1">
        <v>1.0432E-2</v>
      </c>
      <c r="MH46">
        <v>0.95206990000000002</v>
      </c>
      <c r="MI46">
        <v>16.579080000000001</v>
      </c>
      <c r="MJ46" s="1">
        <v>4.4524660000000001E-5</v>
      </c>
      <c r="MK46" s="1">
        <v>1.00743E-2</v>
      </c>
      <c r="ML46">
        <v>0.95207299999999995</v>
      </c>
      <c r="MM46">
        <v>15.19239</v>
      </c>
      <c r="MN46" s="1">
        <v>4.2871460000000002E-5</v>
      </c>
      <c r="MO46" s="1">
        <v>9.7293550000000003E-3</v>
      </c>
      <c r="MP46">
        <v>0.95205209999999996</v>
      </c>
      <c r="MQ46">
        <v>14.92909</v>
      </c>
      <c r="MR46" s="1">
        <v>4.129039E-5</v>
      </c>
      <c r="MS46" s="1">
        <v>9.3975450000000002E-3</v>
      </c>
      <c r="MT46">
        <v>0.95207319999999995</v>
      </c>
      <c r="MU46">
        <v>15.077199999999999</v>
      </c>
      <c r="MV46" s="1">
        <v>3.9823159999999999E-5</v>
      </c>
      <c r="MW46" s="1">
        <v>9.0887180000000008E-3</v>
      </c>
      <c r="MX46">
        <v>0.95204730000000004</v>
      </c>
      <c r="MY46">
        <v>15.71715</v>
      </c>
      <c r="MZ46" s="1">
        <v>3.8356670000000003E-5</v>
      </c>
      <c r="NA46" s="1">
        <v>8.7768220000000001E-3</v>
      </c>
      <c r="NB46">
        <v>0.95207039999999998</v>
      </c>
      <c r="NC46">
        <v>16.114799999999999</v>
      </c>
      <c r="ND46" s="1">
        <v>3.6969579999999998E-5</v>
      </c>
      <c r="NE46" s="1">
        <v>8.4796869999999996E-3</v>
      </c>
      <c r="NF46">
        <v>0.95204900000000003</v>
      </c>
      <c r="NG46">
        <v>16.192160000000001</v>
      </c>
      <c r="NH46" s="1">
        <v>3.5667139999999999E-5</v>
      </c>
      <c r="NI46" s="1">
        <v>8.2006240000000001E-3</v>
      </c>
      <c r="NJ46">
        <v>0.95205709999999999</v>
      </c>
      <c r="NK46">
        <v>15.59493</v>
      </c>
      <c r="NL46" s="1">
        <v>3.4424980000000002E-5</v>
      </c>
      <c r="NM46" s="1">
        <v>7.9333760000000007E-3</v>
      </c>
      <c r="NN46">
        <v>0.95202710000000002</v>
      </c>
      <c r="NO46">
        <v>14.927659999999999</v>
      </c>
      <c r="NP46" s="1">
        <v>3.3224620000000002E-5</v>
      </c>
      <c r="NQ46" s="1">
        <v>7.6737919999999996E-3</v>
      </c>
      <c r="NR46">
        <v>0.95202439999999999</v>
      </c>
      <c r="NS46">
        <v>14.596299999999999</v>
      </c>
      <c r="NT46" s="1">
        <v>3.2055579999999997E-5</v>
      </c>
      <c r="NU46">
        <v>7.4192609999999999E-3</v>
      </c>
      <c r="NV46">
        <v>0.95182</v>
      </c>
      <c r="NW46">
        <v>15.20772</v>
      </c>
      <c r="NX46" s="1">
        <v>3.097508E-5</v>
      </c>
      <c r="NY46" s="1">
        <v>7.1835110000000001E-3</v>
      </c>
      <c r="NZ46">
        <v>0.95135749999999997</v>
      </c>
      <c r="OA46">
        <v>16.375869999999999</v>
      </c>
      <c r="OB46" s="1">
        <v>3.0466840000000001E-5</v>
      </c>
      <c r="OC46" s="1">
        <v>7.0750029999999998E-3</v>
      </c>
      <c r="OD46">
        <v>0.95071950000000005</v>
      </c>
      <c r="OE46">
        <v>17.767969999999998</v>
      </c>
      <c r="OF46" s="1">
        <v>3.1061539999999997E-5</v>
      </c>
      <c r="OG46" s="1">
        <v>7.2245410000000001E-3</v>
      </c>
      <c r="OH46">
        <v>0.94986470000000001</v>
      </c>
      <c r="OI46">
        <v>18.934010000000001</v>
      </c>
      <c r="OJ46" s="1">
        <v>3.1821459999999997E-5</v>
      </c>
      <c r="OK46" s="1">
        <v>7.4216029999999997E-3</v>
      </c>
    </row>
    <row r="47" spans="1:401" x14ac:dyDescent="0.35">
      <c r="A47">
        <v>50</v>
      </c>
      <c r="B47" t="s">
        <v>4</v>
      </c>
      <c r="C47" t="s">
        <v>24</v>
      </c>
      <c r="D47" t="s">
        <v>52</v>
      </c>
      <c r="E47">
        <v>822.63080000000002</v>
      </c>
      <c r="F47">
        <v>1.16869</v>
      </c>
      <c r="G47">
        <v>17.10557</v>
      </c>
      <c r="H47">
        <v>7.091037</v>
      </c>
      <c r="I47">
        <v>1253.7260000000001</v>
      </c>
      <c r="J47">
        <v>1.171603</v>
      </c>
      <c r="K47">
        <v>17.645700000000001</v>
      </c>
      <c r="L47">
        <v>229.0839</v>
      </c>
      <c r="M47">
        <v>53250.51</v>
      </c>
      <c r="N47">
        <v>1.1746840000000001</v>
      </c>
      <c r="O47">
        <v>18.093969999999999</v>
      </c>
      <c r="P47">
        <v>63.368519999999997</v>
      </c>
      <c r="Q47">
        <v>16462.43</v>
      </c>
      <c r="R47">
        <v>1.1781219999999999</v>
      </c>
      <c r="S47">
        <v>17.78227</v>
      </c>
      <c r="T47">
        <v>3.035466</v>
      </c>
      <c r="U47">
        <v>828.51930000000004</v>
      </c>
      <c r="V47">
        <v>1.1817599999999999</v>
      </c>
      <c r="W47">
        <v>17.096080000000001</v>
      </c>
      <c r="X47">
        <v>0.14405190000000001</v>
      </c>
      <c r="Y47">
        <v>36.827469999999998</v>
      </c>
      <c r="Z47">
        <v>1.1852860000000001</v>
      </c>
      <c r="AA47">
        <v>16.487590000000001</v>
      </c>
      <c r="AB47">
        <v>7.410754E-2</v>
      </c>
      <c r="AC47">
        <v>17.525030000000001</v>
      </c>
      <c r="AD47">
        <v>1.1889620000000001</v>
      </c>
      <c r="AE47">
        <v>15.879</v>
      </c>
      <c r="AF47">
        <v>6.5774460000000007E-2</v>
      </c>
      <c r="AG47">
        <v>15.49583</v>
      </c>
      <c r="AH47">
        <v>1.1935039999999999</v>
      </c>
      <c r="AI47">
        <v>16.125530000000001</v>
      </c>
      <c r="AJ47" s="1">
        <v>6.1782919999999998E-2</v>
      </c>
      <c r="AK47">
        <v>14.47888</v>
      </c>
      <c r="AL47">
        <v>1.196285</v>
      </c>
      <c r="AM47">
        <v>16.782250000000001</v>
      </c>
      <c r="AN47">
        <v>6.8153240000000004E-2</v>
      </c>
      <c r="AO47">
        <v>15.89916</v>
      </c>
      <c r="AP47">
        <v>1.1952560000000001</v>
      </c>
      <c r="AQ47">
        <v>17.463850000000001</v>
      </c>
      <c r="AR47" s="1">
        <v>7.3714379999999996E-2</v>
      </c>
      <c r="AS47">
        <v>17.2958</v>
      </c>
      <c r="AT47">
        <v>1.1948859999999999</v>
      </c>
      <c r="AU47">
        <v>17.89141</v>
      </c>
      <c r="AV47" s="1">
        <v>7.1277560000000004E-2</v>
      </c>
      <c r="AW47">
        <v>16.815850000000001</v>
      </c>
      <c r="AX47">
        <v>1.194393</v>
      </c>
      <c r="AY47">
        <v>17.56156</v>
      </c>
      <c r="AZ47" s="1">
        <v>6.5312750000000003E-2</v>
      </c>
      <c r="BA47">
        <v>15.46308</v>
      </c>
      <c r="BB47">
        <v>1.193684</v>
      </c>
      <c r="BC47">
        <v>16.86693</v>
      </c>
      <c r="BD47" s="1">
        <v>5.8002140000000001E-2</v>
      </c>
      <c r="BE47">
        <v>13.77919</v>
      </c>
      <c r="BF47">
        <v>1.192817</v>
      </c>
      <c r="BG47">
        <v>15.921760000000001</v>
      </c>
      <c r="BH47" s="1">
        <v>5.0890150000000002E-2</v>
      </c>
      <c r="BI47">
        <v>12.123290000000001</v>
      </c>
      <c r="BJ47">
        <v>1.1916469999999999</v>
      </c>
      <c r="BK47">
        <v>15.269780000000001</v>
      </c>
      <c r="BL47" s="1">
        <v>4.4450530000000002E-2</v>
      </c>
      <c r="BM47">
        <v>10.62368</v>
      </c>
      <c r="BN47">
        <v>1.1900310000000001</v>
      </c>
      <c r="BO47">
        <v>15.455260000000001</v>
      </c>
      <c r="BP47" s="1">
        <v>3.8593509999999998E-2</v>
      </c>
      <c r="BQ47">
        <v>9.2589649999999999</v>
      </c>
      <c r="BR47">
        <v>1.1889799999999999</v>
      </c>
      <c r="BS47">
        <v>15.78379</v>
      </c>
      <c r="BT47" s="1">
        <v>3.344486E-2</v>
      </c>
      <c r="BU47">
        <v>8.0473169999999996</v>
      </c>
      <c r="BV47">
        <v>1.1882360000000001</v>
      </c>
      <c r="BW47">
        <v>16.420480000000001</v>
      </c>
      <c r="BX47" s="1">
        <v>2.91106E-2</v>
      </c>
      <c r="BY47">
        <v>7.0204329999999997</v>
      </c>
      <c r="BZ47">
        <v>1.186993</v>
      </c>
      <c r="CA47">
        <v>16.942889999999998</v>
      </c>
      <c r="CB47">
        <v>2.5489660000000001E-2</v>
      </c>
      <c r="CC47">
        <v>6.1671149999999999</v>
      </c>
      <c r="CD47">
        <v>1.183211</v>
      </c>
      <c r="CE47">
        <v>16.635020000000001</v>
      </c>
      <c r="CF47">
        <v>2.2042119999999998E-2</v>
      </c>
      <c r="CG47">
        <v>5.3573279999999999</v>
      </c>
      <c r="CH47">
        <v>1.179211</v>
      </c>
      <c r="CI47">
        <v>15.81467</v>
      </c>
      <c r="CJ47" s="1">
        <v>1.9026120000000001E-2</v>
      </c>
      <c r="CK47">
        <v>4.643859</v>
      </c>
      <c r="CL47">
        <v>1.1748430000000001</v>
      </c>
      <c r="CM47">
        <v>15.026389999999999</v>
      </c>
      <c r="CN47" s="1">
        <v>1.6407580000000001E-2</v>
      </c>
      <c r="CO47">
        <v>4.0222949999999997</v>
      </c>
      <c r="CP47">
        <v>1.170037</v>
      </c>
      <c r="CQ47">
        <v>14.637180000000001</v>
      </c>
      <c r="CR47" s="1">
        <v>1.4192069999999999E-2</v>
      </c>
      <c r="CS47">
        <v>3.4954429999999999</v>
      </c>
      <c r="CT47">
        <v>1.1645589999999999</v>
      </c>
      <c r="CU47">
        <v>14.822380000000001</v>
      </c>
      <c r="CV47" s="1">
        <v>1.2224290000000001E-2</v>
      </c>
      <c r="CW47">
        <v>3.0270229999999998</v>
      </c>
      <c r="CX47">
        <v>1.158744</v>
      </c>
      <c r="CY47">
        <v>15.06026</v>
      </c>
      <c r="CZ47" s="1">
        <v>1.044307E-2</v>
      </c>
      <c r="DA47">
        <v>2.6009470000000001</v>
      </c>
      <c r="DB47">
        <v>1.152515</v>
      </c>
      <c r="DC47">
        <v>15.984360000000001</v>
      </c>
      <c r="DD47" s="1">
        <v>8.9017349999999992E-3</v>
      </c>
      <c r="DE47">
        <v>2.2288009999999998</v>
      </c>
      <c r="DF47">
        <v>1.1466400000000001</v>
      </c>
      <c r="DG47">
        <v>16.5518</v>
      </c>
      <c r="DH47" s="1">
        <v>7.6585459999999996E-3</v>
      </c>
      <c r="DI47">
        <v>1.9261619999999999</v>
      </c>
      <c r="DJ47">
        <v>1.1412869999999999</v>
      </c>
      <c r="DK47">
        <v>16.430910000000001</v>
      </c>
      <c r="DL47" s="1">
        <v>6.5876019999999997E-3</v>
      </c>
      <c r="DM47">
        <v>1.663476</v>
      </c>
      <c r="DN47">
        <v>1.1348830000000001</v>
      </c>
      <c r="DO47">
        <v>16.182510000000001</v>
      </c>
      <c r="DP47" s="1">
        <v>5.6311779999999997E-3</v>
      </c>
      <c r="DQ47">
        <v>1.429155</v>
      </c>
      <c r="DR47">
        <v>1.1306080000000001</v>
      </c>
      <c r="DS47">
        <v>15.82002</v>
      </c>
      <c r="DT47" s="1">
        <v>4.7798229999999999E-3</v>
      </c>
      <c r="DU47">
        <v>1.2185299999999999</v>
      </c>
      <c r="DV47">
        <v>1.128949</v>
      </c>
      <c r="DW47">
        <v>15.550369999999999</v>
      </c>
      <c r="DX47" s="1">
        <v>4.0391289999999998E-3</v>
      </c>
      <c r="DY47">
        <v>1.0334749999999999</v>
      </c>
      <c r="DZ47">
        <v>1.1279079999999999</v>
      </c>
      <c r="EA47">
        <v>16.148910000000001</v>
      </c>
      <c r="EB47" s="1">
        <v>3.4125140000000002E-3</v>
      </c>
      <c r="EC47">
        <v>0.87532100000000002</v>
      </c>
      <c r="ED47">
        <v>1.127327</v>
      </c>
      <c r="EE47">
        <v>17.102209999999999</v>
      </c>
      <c r="EF47">
        <v>2.7908130000000001E-3</v>
      </c>
      <c r="EG47">
        <v>0.71899369999999996</v>
      </c>
      <c r="EH47">
        <v>1.1269690000000001</v>
      </c>
      <c r="EI47">
        <v>18.29684</v>
      </c>
      <c r="EJ47" s="1">
        <v>2.066689E-3</v>
      </c>
      <c r="EK47">
        <v>0.53505570000000002</v>
      </c>
      <c r="EL47">
        <v>1.1266640000000001</v>
      </c>
      <c r="EM47">
        <v>19.212679999999999</v>
      </c>
      <c r="EN47" s="1">
        <v>1.420361E-3</v>
      </c>
      <c r="EO47">
        <v>0.36809750000000002</v>
      </c>
      <c r="EP47">
        <v>1.1263639999999999</v>
      </c>
      <c r="EQ47">
        <v>18.98105</v>
      </c>
      <c r="ER47" s="1">
        <v>9.8624169999999992E-4</v>
      </c>
      <c r="ES47">
        <v>0.25464740000000002</v>
      </c>
      <c r="ET47">
        <v>1.12615</v>
      </c>
      <c r="EU47">
        <v>18.01164</v>
      </c>
      <c r="EV47" s="1">
        <v>7.385019E-4</v>
      </c>
      <c r="EW47">
        <v>0.18951119999999999</v>
      </c>
      <c r="EX47">
        <v>1.125848</v>
      </c>
      <c r="EY47">
        <v>16.77647</v>
      </c>
      <c r="EZ47" s="1">
        <v>6.0012990000000001E-4</v>
      </c>
      <c r="FA47">
        <v>0.15312790000000001</v>
      </c>
      <c r="FB47">
        <v>1.1256330000000001</v>
      </c>
      <c r="FC47">
        <v>15.60685</v>
      </c>
      <c r="FD47" s="1">
        <v>5.1792470000000003E-4</v>
      </c>
      <c r="FE47">
        <v>0.1315084</v>
      </c>
      <c r="FF47">
        <v>1.1254420000000001</v>
      </c>
      <c r="FG47">
        <v>15.38406</v>
      </c>
      <c r="FH47" s="1">
        <v>4.6369240000000001E-4</v>
      </c>
      <c r="FI47">
        <v>0.11728860000000001</v>
      </c>
      <c r="FJ47">
        <v>1.1253280000000001</v>
      </c>
      <c r="FK47">
        <v>15.54294</v>
      </c>
      <c r="FL47" s="1">
        <v>4.1887480000000002E-4</v>
      </c>
      <c r="FM47">
        <v>0.105698</v>
      </c>
      <c r="FN47">
        <v>1.1252629999999999</v>
      </c>
      <c r="FO47">
        <v>16.11</v>
      </c>
      <c r="FP47" s="1">
        <v>3.7068989999999998E-4</v>
      </c>
      <c r="FQ47">
        <v>9.3349379999999996E-2</v>
      </c>
      <c r="FR47">
        <v>1.125318</v>
      </c>
      <c r="FS47">
        <v>16.328610000000001</v>
      </c>
      <c r="FT47" s="1">
        <v>3.265427E-4</v>
      </c>
      <c r="FU47">
        <v>8.1931009999999999E-2</v>
      </c>
      <c r="FV47">
        <v>1.125316</v>
      </c>
      <c r="FW47">
        <v>16.169630000000002</v>
      </c>
      <c r="FX47" s="1">
        <v>2.9341829999999998E-4</v>
      </c>
      <c r="FY47">
        <v>7.3293129999999998E-2</v>
      </c>
      <c r="FZ47">
        <v>1.125332</v>
      </c>
      <c r="GA47">
        <v>15.511100000000001</v>
      </c>
      <c r="GB47" s="1">
        <v>2.697865E-4</v>
      </c>
      <c r="GC47">
        <v>6.7095719999999998E-2</v>
      </c>
      <c r="GD47">
        <v>1.125332</v>
      </c>
      <c r="GE47">
        <v>14.799429999999999</v>
      </c>
      <c r="GF47" s="1">
        <v>2.5236740000000001E-4</v>
      </c>
      <c r="GG47">
        <v>6.2514130000000001E-2</v>
      </c>
      <c r="GH47">
        <v>1.125299</v>
      </c>
      <c r="GI47">
        <v>14.40696</v>
      </c>
      <c r="GJ47" s="1">
        <v>2.3806939999999999E-4</v>
      </c>
      <c r="GK47">
        <v>5.874795E-2</v>
      </c>
      <c r="GL47">
        <v>1.125211</v>
      </c>
      <c r="GM47">
        <v>14.840780000000001</v>
      </c>
      <c r="GN47" s="1">
        <v>2.2567139999999999E-4</v>
      </c>
      <c r="GO47">
        <v>5.5487210000000002E-2</v>
      </c>
      <c r="GP47">
        <v>1.125143</v>
      </c>
      <c r="GQ47">
        <v>15.77642</v>
      </c>
      <c r="GR47" s="1">
        <v>2.16481E-4</v>
      </c>
      <c r="GS47">
        <v>5.2996469999999997E-2</v>
      </c>
      <c r="GT47">
        <v>1.1250640000000001</v>
      </c>
      <c r="GU47">
        <v>17.091519999999999</v>
      </c>
      <c r="GV47" s="1">
        <v>2.120496E-4</v>
      </c>
      <c r="GW47">
        <v>5.1697930000000003E-2</v>
      </c>
      <c r="GX47">
        <v>1.1248899999999999</v>
      </c>
      <c r="GY47">
        <v>18.304010000000002</v>
      </c>
      <c r="GZ47" s="1">
        <v>2.0863960000000001E-4</v>
      </c>
      <c r="HA47">
        <v>5.0731659999999998E-2</v>
      </c>
      <c r="HB47">
        <v>1.124781</v>
      </c>
      <c r="HC47">
        <v>18.587319999999998</v>
      </c>
      <c r="HD47" s="1">
        <v>2.032785E-4</v>
      </c>
      <c r="HE47">
        <v>4.9331649999999998E-2</v>
      </c>
      <c r="HF47">
        <v>1.124614</v>
      </c>
      <c r="HG47">
        <v>17.84168</v>
      </c>
      <c r="HH47" s="1">
        <v>1.9598209999999999E-4</v>
      </c>
      <c r="HI47">
        <v>4.7471819999999998E-2</v>
      </c>
      <c r="HJ47">
        <v>1.124452</v>
      </c>
      <c r="HK47">
        <v>16.697189999999999</v>
      </c>
      <c r="HL47" s="1">
        <v>1.8781749999999999E-4</v>
      </c>
      <c r="HM47">
        <v>4.5416369999999998E-2</v>
      </c>
      <c r="HN47">
        <v>1.124352</v>
      </c>
      <c r="HO47">
        <v>15.40047</v>
      </c>
      <c r="HP47" s="1">
        <v>1.794519E-4</v>
      </c>
      <c r="HQ47">
        <v>4.3330130000000001E-2</v>
      </c>
      <c r="HR47">
        <v>1.1241840000000001</v>
      </c>
      <c r="HS47">
        <v>14.69059</v>
      </c>
      <c r="HT47" s="1">
        <v>1.7128179999999999E-4</v>
      </c>
      <c r="HU47">
        <v>4.1302709999999999E-2</v>
      </c>
      <c r="HV47">
        <v>1.1240460000000001</v>
      </c>
      <c r="HW47">
        <v>14.95363</v>
      </c>
      <c r="HX47" s="1">
        <v>1.63282E-4</v>
      </c>
      <c r="HY47">
        <v>3.9333020000000003E-2</v>
      </c>
      <c r="HZ47">
        <v>1.123866</v>
      </c>
      <c r="IA47">
        <v>15.95748</v>
      </c>
      <c r="IB47" s="1">
        <v>1.5570199999999999E-4</v>
      </c>
      <c r="IC47">
        <v>3.7472650000000003E-2</v>
      </c>
      <c r="ID47">
        <v>1.1238319999999999</v>
      </c>
      <c r="IE47">
        <v>17.109580000000001</v>
      </c>
      <c r="IF47" s="1">
        <v>1.4846210000000001E-4</v>
      </c>
      <c r="IG47">
        <v>3.5707900000000001E-2</v>
      </c>
      <c r="IH47">
        <v>1.1236360000000001</v>
      </c>
      <c r="II47">
        <v>17.456160000000001</v>
      </c>
      <c r="IJ47" s="1">
        <v>1.4162269999999999E-4</v>
      </c>
      <c r="IK47">
        <v>3.4049530000000001E-2</v>
      </c>
      <c r="IL47">
        <v>1.123523</v>
      </c>
      <c r="IM47">
        <v>17.102370000000001</v>
      </c>
      <c r="IN47" s="1">
        <v>1.3524819999999999E-4</v>
      </c>
      <c r="IO47">
        <v>3.2504930000000001E-2</v>
      </c>
      <c r="IP47">
        <v>1.1233359999999999</v>
      </c>
      <c r="IQ47">
        <v>16.273890000000002</v>
      </c>
      <c r="IR47" s="1">
        <v>1.2916929999999999E-4</v>
      </c>
      <c r="IS47">
        <v>3.1038619999999999E-2</v>
      </c>
      <c r="IT47">
        <v>1.123251</v>
      </c>
      <c r="IU47">
        <v>15.3569</v>
      </c>
      <c r="IV47" s="1">
        <v>1.2340269999999999E-4</v>
      </c>
      <c r="IW47">
        <v>2.9648770000000001E-2</v>
      </c>
      <c r="IX47">
        <v>1.1231100000000001</v>
      </c>
      <c r="IY47">
        <v>15.35535</v>
      </c>
      <c r="IZ47" s="1">
        <v>1.178893E-4</v>
      </c>
      <c r="JA47">
        <v>2.8326819999999999E-2</v>
      </c>
      <c r="JB47">
        <v>1.12304</v>
      </c>
      <c r="JC47">
        <v>15.99117</v>
      </c>
      <c r="JD47" s="1">
        <v>1.118483E-4</v>
      </c>
      <c r="JE47">
        <v>2.6888869999999999E-2</v>
      </c>
      <c r="JF47">
        <v>1.1230610000000001</v>
      </c>
      <c r="JG47">
        <v>17.204350000000002</v>
      </c>
      <c r="JH47" s="1">
        <v>1.042167E-4</v>
      </c>
      <c r="JI47">
        <v>2.5071059999999999E-2</v>
      </c>
      <c r="JJ47">
        <v>1.1230290000000001</v>
      </c>
      <c r="JK47">
        <v>18.05294</v>
      </c>
      <c r="JL47" s="1">
        <v>9.6665910000000006E-5</v>
      </c>
      <c r="JM47">
        <v>2.3248120000000001E-2</v>
      </c>
      <c r="JN47">
        <v>1.123</v>
      </c>
      <c r="JO47">
        <v>18.186060000000001</v>
      </c>
      <c r="JP47" s="1">
        <v>9.0503979999999998E-5</v>
      </c>
      <c r="JQ47">
        <v>2.1750189999999999E-2</v>
      </c>
      <c r="JR47">
        <v>1.1230009999999999</v>
      </c>
      <c r="JS47">
        <v>17.390609999999999</v>
      </c>
      <c r="JT47" s="1">
        <v>8.5683440000000003E-5</v>
      </c>
      <c r="JU47">
        <v>2.0578249999999999E-2</v>
      </c>
      <c r="JV47">
        <v>1.1230119999999999</v>
      </c>
      <c r="JW47">
        <v>16.212769999999999</v>
      </c>
      <c r="JX47" s="1">
        <v>8.1730819999999995E-5</v>
      </c>
      <c r="JY47">
        <v>1.9619109999999999E-2</v>
      </c>
      <c r="JZ47">
        <v>1.1229929999999999</v>
      </c>
      <c r="KA47">
        <v>15.22082</v>
      </c>
      <c r="KB47" s="1">
        <v>7.830321E-5</v>
      </c>
      <c r="KC47">
        <v>1.8790569999999999E-2</v>
      </c>
      <c r="KD47">
        <v>1.122987</v>
      </c>
      <c r="KE47">
        <v>15.35361</v>
      </c>
      <c r="KF47" s="1">
        <v>7.5199460000000001E-5</v>
      </c>
      <c r="KG47">
        <v>1.8042610000000001E-2</v>
      </c>
      <c r="KH47">
        <v>1.123062</v>
      </c>
      <c r="KI47">
        <v>15.89395</v>
      </c>
      <c r="KJ47" s="1">
        <v>7.2311890000000001E-5</v>
      </c>
      <c r="KK47">
        <v>1.7343210000000001E-2</v>
      </c>
      <c r="KL47">
        <v>1.123048</v>
      </c>
      <c r="KM47">
        <v>16.962569999999999</v>
      </c>
      <c r="KN47" s="1">
        <v>6.9567510000000002E-5</v>
      </c>
      <c r="KO47">
        <v>1.6681999999999999E-2</v>
      </c>
      <c r="KP47">
        <v>1.1229789999999999</v>
      </c>
      <c r="KQ47">
        <v>17.90015</v>
      </c>
      <c r="KR47" s="1">
        <v>6.6959930000000005E-5</v>
      </c>
      <c r="KS47">
        <v>1.6052420000000001E-2</v>
      </c>
      <c r="KT47">
        <v>1.1229830000000001</v>
      </c>
      <c r="KU47">
        <v>17.94145</v>
      </c>
      <c r="KV47" s="1">
        <v>6.4454550000000001E-5</v>
      </c>
      <c r="KW47">
        <v>1.5449010000000001E-2</v>
      </c>
      <c r="KX47">
        <v>1.1229769999999999</v>
      </c>
      <c r="KY47">
        <v>17.2818</v>
      </c>
      <c r="KZ47" s="1">
        <v>6.2083639999999999E-5</v>
      </c>
      <c r="LA47">
        <v>1.487663E-2</v>
      </c>
      <c r="LB47">
        <v>1.1230370000000001</v>
      </c>
      <c r="LC47">
        <v>16.311050000000002</v>
      </c>
      <c r="LD47" s="1">
        <v>5.9816350000000002E-5</v>
      </c>
      <c r="LE47">
        <v>1.433008E-2</v>
      </c>
      <c r="LF47">
        <v>1.1229800000000001</v>
      </c>
      <c r="LG47">
        <v>15.421900000000001</v>
      </c>
      <c r="LH47" s="1">
        <v>5.7701290000000002E-5</v>
      </c>
      <c r="LI47">
        <v>1.3818759999999999E-2</v>
      </c>
      <c r="LJ47">
        <v>1.123046</v>
      </c>
      <c r="LK47">
        <v>15.480650000000001</v>
      </c>
      <c r="LL47" s="1">
        <v>5.5645220000000002E-5</v>
      </c>
      <c r="LM47">
        <v>1.332419E-2</v>
      </c>
      <c r="LN47">
        <v>1.122981</v>
      </c>
      <c r="LO47">
        <v>16.267050000000001</v>
      </c>
      <c r="LP47" s="1">
        <v>5.3645759999999998E-5</v>
      </c>
      <c r="LQ47">
        <v>1.2843179999999999E-2</v>
      </c>
      <c r="LR47">
        <v>1.1229659999999999</v>
      </c>
      <c r="LS47">
        <v>17.559170000000002</v>
      </c>
      <c r="LT47" s="1">
        <v>5.1776919999999997E-5</v>
      </c>
      <c r="LU47">
        <v>1.2392820000000001E-2</v>
      </c>
      <c r="LV47">
        <v>1.1230500000000001</v>
      </c>
      <c r="LW47">
        <v>18.625309999999999</v>
      </c>
      <c r="LX47" s="1">
        <v>4.9986479999999999E-5</v>
      </c>
      <c r="LY47">
        <v>1.196178E-2</v>
      </c>
      <c r="LZ47">
        <v>1.123048</v>
      </c>
      <c r="MA47">
        <v>18.732559999999999</v>
      </c>
      <c r="MB47" s="1">
        <v>4.816581E-5</v>
      </c>
      <c r="MC47" s="1">
        <v>1.1539000000000001E-2</v>
      </c>
      <c r="MD47">
        <v>1.1230359999999999</v>
      </c>
      <c r="ME47">
        <v>17.98695</v>
      </c>
      <c r="MF47" s="1">
        <v>4.6358389999999999E-5</v>
      </c>
      <c r="MG47" s="1">
        <v>1.1143139999999999E-2</v>
      </c>
      <c r="MH47">
        <v>1.1230599999999999</v>
      </c>
      <c r="MI47">
        <v>16.706720000000001</v>
      </c>
      <c r="MJ47" s="1">
        <v>4.4627499999999999E-5</v>
      </c>
      <c r="MK47" s="1">
        <v>1.0760840000000001E-2</v>
      </c>
      <c r="ML47">
        <v>1.1230519999999999</v>
      </c>
      <c r="MM47">
        <v>15.331200000000001</v>
      </c>
      <c r="MN47" s="1">
        <v>4.29713E-5</v>
      </c>
      <c r="MO47" s="1">
        <v>1.039269E-2</v>
      </c>
      <c r="MP47">
        <v>1.1229659999999999</v>
      </c>
      <c r="MQ47">
        <v>15.07729</v>
      </c>
      <c r="MR47" s="1">
        <v>4.1383259999999998E-5</v>
      </c>
      <c r="MS47" s="1">
        <v>1.0037020000000001E-2</v>
      </c>
      <c r="MT47">
        <v>1.1229800000000001</v>
      </c>
      <c r="MU47">
        <v>15.14711</v>
      </c>
      <c r="MV47" s="1">
        <v>3.9912279999999999E-5</v>
      </c>
      <c r="MW47" s="1">
        <v>9.7071959999999995E-3</v>
      </c>
      <c r="MX47">
        <v>1.123043</v>
      </c>
      <c r="MY47">
        <v>15.75137</v>
      </c>
      <c r="MZ47" s="1">
        <v>3.8446599999999999E-5</v>
      </c>
      <c r="NA47" s="1">
        <v>9.3753120000000002E-3</v>
      </c>
      <c r="NB47">
        <v>1.1230519999999999</v>
      </c>
      <c r="NC47">
        <v>16.135760000000001</v>
      </c>
      <c r="ND47" s="1">
        <v>3.705195E-5</v>
      </c>
      <c r="NE47" s="1">
        <v>9.0567259999999993E-3</v>
      </c>
      <c r="NF47">
        <v>1.1230439999999999</v>
      </c>
      <c r="NG47">
        <v>16.252189999999999</v>
      </c>
      <c r="NH47" s="1">
        <v>3.5746549999999997E-5</v>
      </c>
      <c r="NI47" s="1">
        <v>8.7584829999999992E-3</v>
      </c>
      <c r="NJ47">
        <v>1.1229789999999999</v>
      </c>
      <c r="NK47">
        <v>15.670859999999999</v>
      </c>
      <c r="NL47" s="1">
        <v>3.450003E-5</v>
      </c>
      <c r="NM47" s="1">
        <v>8.4725619999999995E-3</v>
      </c>
      <c r="NN47">
        <v>1.122981</v>
      </c>
      <c r="NO47">
        <v>15.00103</v>
      </c>
      <c r="NP47" s="1">
        <v>3.3298779999999999E-5</v>
      </c>
      <c r="NQ47" s="1">
        <v>8.1958029999999998E-3</v>
      </c>
      <c r="NR47">
        <v>1.122962</v>
      </c>
      <c r="NS47">
        <v>14.668990000000001</v>
      </c>
      <c r="NT47" s="1">
        <v>3.2126289999999997E-5</v>
      </c>
      <c r="NU47" s="1">
        <v>7.9235769999999994E-3</v>
      </c>
      <c r="NV47">
        <v>1.1229229999999999</v>
      </c>
      <c r="NW47">
        <v>15.31662</v>
      </c>
      <c r="NX47" s="1">
        <v>3.103582E-5</v>
      </c>
      <c r="NY47" s="1">
        <v>7.6697529999999996E-3</v>
      </c>
      <c r="NZ47">
        <v>1.1226959999999999</v>
      </c>
      <c r="OA47">
        <v>16.47709</v>
      </c>
      <c r="OB47" s="1">
        <v>3.046374E-5</v>
      </c>
      <c r="OC47" s="1">
        <v>7.5345780000000001E-3</v>
      </c>
      <c r="OD47">
        <v>1.122411</v>
      </c>
      <c r="OE47">
        <v>17.840129999999998</v>
      </c>
      <c r="OF47" s="1">
        <v>3.0998370000000003E-5</v>
      </c>
      <c r="OG47" s="1">
        <v>7.6733929999999997E-3</v>
      </c>
      <c r="OH47">
        <v>1.1221380000000001</v>
      </c>
      <c r="OI47">
        <v>18.987719999999999</v>
      </c>
      <c r="OJ47" s="1">
        <v>3.1781790000000001E-5</v>
      </c>
      <c r="OK47" s="1">
        <v>7.8894640000000005E-3</v>
      </c>
    </row>
    <row r="48" spans="1:401" x14ac:dyDescent="0.35">
      <c r="A48">
        <v>51</v>
      </c>
      <c r="B48" t="s">
        <v>4</v>
      </c>
      <c r="C48" t="s">
        <v>24</v>
      </c>
      <c r="D48" t="s">
        <v>53</v>
      </c>
      <c r="E48">
        <v>805.71439999999996</v>
      </c>
      <c r="F48">
        <v>1.0037670000000001</v>
      </c>
      <c r="G48">
        <v>17.105060000000002</v>
      </c>
      <c r="H48">
        <v>3.8713199999999999</v>
      </c>
      <c r="I48">
        <v>674.80359999999996</v>
      </c>
      <c r="J48">
        <v>1.0022979999999999</v>
      </c>
      <c r="K48">
        <v>17.645050000000001</v>
      </c>
      <c r="L48">
        <v>221.81200000000001</v>
      </c>
      <c r="M48">
        <v>48931.18</v>
      </c>
      <c r="N48">
        <v>1.000875</v>
      </c>
      <c r="O48">
        <v>18.125450000000001</v>
      </c>
      <c r="P48">
        <v>75.598609999999994</v>
      </c>
      <c r="Q48">
        <v>18273.82</v>
      </c>
      <c r="R48">
        <v>0.99966160000000004</v>
      </c>
      <c r="S48">
        <v>17.836680000000001</v>
      </c>
      <c r="T48">
        <v>3.9668380000000001</v>
      </c>
      <c r="U48">
        <v>996.6422</v>
      </c>
      <c r="V48">
        <v>0.99834179999999995</v>
      </c>
      <c r="W48">
        <v>17.140930000000001</v>
      </c>
      <c r="X48">
        <v>0.16827529999999999</v>
      </c>
      <c r="Y48">
        <v>40.730710000000002</v>
      </c>
      <c r="Z48">
        <v>0.9970118</v>
      </c>
      <c r="AA48">
        <v>16.53444</v>
      </c>
      <c r="AB48">
        <v>7.5065110000000004E-2</v>
      </c>
      <c r="AC48">
        <v>17.099930000000001</v>
      </c>
      <c r="AD48">
        <v>0.99521769999999998</v>
      </c>
      <c r="AE48">
        <v>15.921860000000001</v>
      </c>
      <c r="AF48" s="1">
        <v>6.6286189999999995E-2</v>
      </c>
      <c r="AG48">
        <v>15.094670000000001</v>
      </c>
      <c r="AH48">
        <v>0.99241539999999995</v>
      </c>
      <c r="AI48">
        <v>16.15436</v>
      </c>
      <c r="AJ48" s="1">
        <v>6.1756999999999999E-2</v>
      </c>
      <c r="AK48">
        <v>14.07014</v>
      </c>
      <c r="AL48">
        <v>0.9887899</v>
      </c>
      <c r="AM48">
        <v>16.803129999999999</v>
      </c>
      <c r="AN48" s="1">
        <v>6.749985E-2</v>
      </c>
      <c r="AO48">
        <v>15.383430000000001</v>
      </c>
      <c r="AP48">
        <v>0.98495080000000002</v>
      </c>
      <c r="AQ48">
        <v>17.49286</v>
      </c>
      <c r="AR48" s="1">
        <v>7.3563809999999993E-2</v>
      </c>
      <c r="AS48">
        <v>16.902509999999999</v>
      </c>
      <c r="AT48">
        <v>0.98024290000000003</v>
      </c>
      <c r="AU48">
        <v>17.934159999999999</v>
      </c>
      <c r="AV48" s="1">
        <v>7.1609740000000005E-2</v>
      </c>
      <c r="AW48">
        <v>16.603400000000001</v>
      </c>
      <c r="AX48">
        <v>0.9752075</v>
      </c>
      <c r="AY48">
        <v>17.625959999999999</v>
      </c>
      <c r="AZ48" s="1">
        <v>6.5796960000000002E-2</v>
      </c>
      <c r="BA48">
        <v>15.37363</v>
      </c>
      <c r="BB48">
        <v>0.96982590000000002</v>
      </c>
      <c r="BC48">
        <v>16.947659999999999</v>
      </c>
      <c r="BD48" s="1">
        <v>5.854554E-2</v>
      </c>
      <c r="BE48">
        <v>13.78825</v>
      </c>
      <c r="BF48">
        <v>0.96418230000000005</v>
      </c>
      <c r="BG48">
        <v>16.00244</v>
      </c>
      <c r="BH48">
        <v>5.1385380000000001E-2</v>
      </c>
      <c r="BI48">
        <v>12.1938</v>
      </c>
      <c r="BJ48">
        <v>0.95823040000000004</v>
      </c>
      <c r="BK48">
        <v>15.3391</v>
      </c>
      <c r="BL48" s="1">
        <v>4.4901190000000001E-2</v>
      </c>
      <c r="BM48">
        <v>10.742929999999999</v>
      </c>
      <c r="BN48">
        <v>0.95176490000000002</v>
      </c>
      <c r="BO48">
        <v>15.52711</v>
      </c>
      <c r="BP48" s="1">
        <v>3.9004740000000003E-2</v>
      </c>
      <c r="BQ48">
        <v>9.4157309999999992</v>
      </c>
      <c r="BR48">
        <v>0.94611219999999996</v>
      </c>
      <c r="BS48">
        <v>15.830909999999999</v>
      </c>
      <c r="BT48" s="1">
        <v>3.380408E-2</v>
      </c>
      <c r="BU48">
        <v>8.2258390000000006</v>
      </c>
      <c r="BV48">
        <v>0.94071260000000001</v>
      </c>
      <c r="BW48">
        <v>16.455100000000002</v>
      </c>
      <c r="BX48" s="1">
        <v>2.940531E-2</v>
      </c>
      <c r="BY48">
        <v>7.2101569999999997</v>
      </c>
      <c r="BZ48">
        <v>0.93499449999999995</v>
      </c>
      <c r="CA48">
        <v>16.991</v>
      </c>
      <c r="CB48" s="1">
        <v>2.5755030000000002E-2</v>
      </c>
      <c r="CC48">
        <v>6.3684599999999998</v>
      </c>
      <c r="CD48">
        <v>0.92897479999999999</v>
      </c>
      <c r="CE48">
        <v>16.71189</v>
      </c>
      <c r="CF48" s="1">
        <v>2.2291519999999999E-2</v>
      </c>
      <c r="CG48">
        <v>5.5627459999999997</v>
      </c>
      <c r="CH48">
        <v>0.92283079999999995</v>
      </c>
      <c r="CI48">
        <v>15.887560000000001</v>
      </c>
      <c r="CJ48" s="1">
        <v>1.9241520000000002E-2</v>
      </c>
      <c r="CK48">
        <v>4.8452700000000002</v>
      </c>
      <c r="CL48">
        <v>0.91640969999999999</v>
      </c>
      <c r="CM48">
        <v>15.10116</v>
      </c>
      <c r="CN48" s="1">
        <v>1.6593730000000001E-2</v>
      </c>
      <c r="CO48">
        <v>4.2175370000000001</v>
      </c>
      <c r="CP48">
        <v>0.90965099999999999</v>
      </c>
      <c r="CQ48">
        <v>14.71007</v>
      </c>
      <c r="CR48" s="1">
        <v>1.435344E-2</v>
      </c>
      <c r="CS48">
        <v>3.6834319999999998</v>
      </c>
      <c r="CT48">
        <v>0.90232500000000004</v>
      </c>
      <c r="CU48">
        <v>14.89415</v>
      </c>
      <c r="CV48" s="1">
        <v>1.236988E-2</v>
      </c>
      <c r="CW48">
        <v>3.2079749999999998</v>
      </c>
      <c r="CX48">
        <v>0.8947756</v>
      </c>
      <c r="CY48">
        <v>15.08074</v>
      </c>
      <c r="CZ48" s="1">
        <v>1.057746E-2</v>
      </c>
      <c r="DA48">
        <v>2.7735729999999998</v>
      </c>
      <c r="DB48">
        <v>0.88687740000000004</v>
      </c>
      <c r="DC48">
        <v>16.02253</v>
      </c>
      <c r="DD48" s="1">
        <v>9.0120990000000008E-3</v>
      </c>
      <c r="DE48">
        <v>2.3885399999999999</v>
      </c>
      <c r="DF48">
        <v>0.87996030000000003</v>
      </c>
      <c r="DG48">
        <v>16.597809999999999</v>
      </c>
      <c r="DH48" s="1">
        <v>7.7515889999999997E-3</v>
      </c>
      <c r="DI48">
        <v>2.0740509999999999</v>
      </c>
      <c r="DJ48">
        <v>0.87392230000000004</v>
      </c>
      <c r="DK48">
        <v>16.490880000000001</v>
      </c>
      <c r="DL48" s="1">
        <v>6.6702860000000001E-3</v>
      </c>
      <c r="DM48">
        <v>1.8011280000000001</v>
      </c>
      <c r="DN48">
        <v>0.8670909</v>
      </c>
      <c r="DO48">
        <v>16.23563</v>
      </c>
      <c r="DP48" s="1">
        <v>5.7063360000000002E-3</v>
      </c>
      <c r="DQ48">
        <v>1.556808</v>
      </c>
      <c r="DR48">
        <v>0.85984689999999997</v>
      </c>
      <c r="DS48">
        <v>15.896929999999999</v>
      </c>
      <c r="DT48" s="1">
        <v>4.8467470000000002E-3</v>
      </c>
      <c r="DU48">
        <v>1.336638</v>
      </c>
      <c r="DV48">
        <v>0.85217929999999997</v>
      </c>
      <c r="DW48">
        <v>15.624610000000001</v>
      </c>
      <c r="DX48" s="1">
        <v>4.0979650000000003E-3</v>
      </c>
      <c r="DY48">
        <v>1.143035</v>
      </c>
      <c r="DZ48">
        <v>0.84555740000000001</v>
      </c>
      <c r="EA48">
        <v>16.236699999999999</v>
      </c>
      <c r="EB48" s="1">
        <v>3.463397E-3</v>
      </c>
      <c r="EC48">
        <v>0.97531009999999996</v>
      </c>
      <c r="ED48">
        <v>0.84063350000000003</v>
      </c>
      <c r="EE48">
        <v>17.16047</v>
      </c>
      <c r="EF48" s="1">
        <v>2.850436E-3</v>
      </c>
      <c r="EG48">
        <v>0.81040699999999999</v>
      </c>
      <c r="EH48">
        <v>0.83721449999999997</v>
      </c>
      <c r="EI48">
        <v>18.347100000000001</v>
      </c>
      <c r="EJ48" s="1">
        <v>2.1320509999999998E-3</v>
      </c>
      <c r="EK48">
        <v>0.61169370000000001</v>
      </c>
      <c r="EL48">
        <v>0.83495399999999997</v>
      </c>
      <c r="EM48">
        <v>19.26671</v>
      </c>
      <c r="EN48" s="1">
        <v>1.4714490000000001E-3</v>
      </c>
      <c r="EO48">
        <v>0.42398239999999998</v>
      </c>
      <c r="EP48">
        <v>0.83334109999999995</v>
      </c>
      <c r="EQ48">
        <v>19.068200000000001</v>
      </c>
      <c r="ER48" s="1">
        <v>1.017595E-3</v>
      </c>
      <c r="ES48">
        <v>0.29278789999999999</v>
      </c>
      <c r="ET48">
        <v>0.83215700000000004</v>
      </c>
      <c r="EU48">
        <v>18.124310000000001</v>
      </c>
      <c r="EV48" s="1">
        <v>7.5595999999999997E-4</v>
      </c>
      <c r="EW48">
        <v>0.21645300000000001</v>
      </c>
      <c r="EX48">
        <v>0.83117629999999998</v>
      </c>
      <c r="EY48">
        <v>16.92333</v>
      </c>
      <c r="EZ48" s="1">
        <v>6.1017120000000002E-4</v>
      </c>
      <c r="FA48">
        <v>0.1738478</v>
      </c>
      <c r="FB48">
        <v>0.83035650000000005</v>
      </c>
      <c r="FC48">
        <v>15.745889999999999</v>
      </c>
      <c r="FD48" s="1">
        <v>5.2415809999999997E-4</v>
      </c>
      <c r="FE48">
        <v>0.1487067</v>
      </c>
      <c r="FF48">
        <v>0.82973600000000003</v>
      </c>
      <c r="FG48">
        <v>15.49527</v>
      </c>
      <c r="FH48" s="1">
        <v>4.6811599999999997E-4</v>
      </c>
      <c r="FI48">
        <v>0.13236490000000001</v>
      </c>
      <c r="FJ48">
        <v>0.82926820000000001</v>
      </c>
      <c r="FK48">
        <v>15.608790000000001</v>
      </c>
      <c r="FL48" s="1">
        <v>4.231498E-4</v>
      </c>
      <c r="FM48">
        <v>0.1193922</v>
      </c>
      <c r="FN48">
        <v>0.82902940000000003</v>
      </c>
      <c r="FO48">
        <v>16.115960000000001</v>
      </c>
      <c r="FP48" s="1">
        <v>3.7522160000000001E-4</v>
      </c>
      <c r="FQ48">
        <v>0.1056959</v>
      </c>
      <c r="FR48">
        <v>0.82885989999999998</v>
      </c>
      <c r="FS48">
        <v>16.364879999999999</v>
      </c>
      <c r="FT48" s="1">
        <v>3.3027479999999998E-4</v>
      </c>
      <c r="FU48">
        <v>9.2728130000000006E-2</v>
      </c>
      <c r="FV48">
        <v>0.8288122</v>
      </c>
      <c r="FW48">
        <v>16.226900000000001</v>
      </c>
      <c r="FX48" s="1">
        <v>2.9613289999999998E-4</v>
      </c>
      <c r="FY48">
        <v>8.2780820000000005E-2</v>
      </c>
      <c r="FZ48">
        <v>0.82877710000000004</v>
      </c>
      <c r="GA48">
        <v>15.59393</v>
      </c>
      <c r="GB48" s="1">
        <v>2.717369E-4</v>
      </c>
      <c r="GC48">
        <v>7.5629210000000002E-2</v>
      </c>
      <c r="GD48">
        <v>0.82875140000000003</v>
      </c>
      <c r="GE48">
        <v>14.88151</v>
      </c>
      <c r="GF48" s="1">
        <v>2.5388590000000001E-4</v>
      </c>
      <c r="GG48">
        <v>7.0376229999999998E-2</v>
      </c>
      <c r="GH48">
        <v>0.82872020000000002</v>
      </c>
      <c r="GI48">
        <v>14.476739999999999</v>
      </c>
      <c r="GJ48" s="1">
        <v>2.393719E-4</v>
      </c>
      <c r="GK48">
        <v>6.6099089999999999E-2</v>
      </c>
      <c r="GL48">
        <v>0.82862659999999999</v>
      </c>
      <c r="GM48">
        <v>14.907220000000001</v>
      </c>
      <c r="GN48" s="1">
        <v>2.2679619999999999E-4</v>
      </c>
      <c r="GO48">
        <v>6.2403720000000003E-2</v>
      </c>
      <c r="GP48">
        <v>0.82847119999999996</v>
      </c>
      <c r="GQ48">
        <v>15.818720000000001</v>
      </c>
      <c r="GR48" s="1">
        <v>2.1718909999999999E-4</v>
      </c>
      <c r="GS48">
        <v>5.95119E-2</v>
      </c>
      <c r="GT48">
        <v>0.82823559999999996</v>
      </c>
      <c r="GU48">
        <v>17.126999999999999</v>
      </c>
      <c r="GV48" s="1">
        <v>2.124115E-4</v>
      </c>
      <c r="GW48">
        <v>5.7969350000000003E-2</v>
      </c>
      <c r="GX48">
        <v>0.8279012</v>
      </c>
      <c r="GY48">
        <v>18.341190000000001</v>
      </c>
      <c r="GZ48" s="1">
        <v>2.0905190000000001E-4</v>
      </c>
      <c r="HA48">
        <v>5.6909389999999997E-2</v>
      </c>
      <c r="HB48">
        <v>0.82755279999999998</v>
      </c>
      <c r="HC48">
        <v>18.653099999999998</v>
      </c>
      <c r="HD48" s="1">
        <v>2.0389870000000001E-4</v>
      </c>
      <c r="HE48">
        <v>5.5414619999999998E-2</v>
      </c>
      <c r="HF48">
        <v>0.8272427</v>
      </c>
      <c r="HG48">
        <v>17.915230000000001</v>
      </c>
      <c r="HH48" s="1">
        <v>1.967332E-4</v>
      </c>
      <c r="HI48">
        <v>5.3385189999999999E-2</v>
      </c>
      <c r="HJ48">
        <v>0.82687840000000001</v>
      </c>
      <c r="HK48">
        <v>16.818570000000001</v>
      </c>
      <c r="HL48" s="1">
        <v>1.8860980000000001E-4</v>
      </c>
      <c r="HM48">
        <v>5.1110500000000003E-2</v>
      </c>
      <c r="HN48">
        <v>0.82647090000000001</v>
      </c>
      <c r="HO48">
        <v>15.534990000000001</v>
      </c>
      <c r="HP48" s="1">
        <v>1.8023510000000001E-4</v>
      </c>
      <c r="HQ48">
        <v>4.8787560000000001E-2</v>
      </c>
      <c r="HR48">
        <v>0.82610709999999998</v>
      </c>
      <c r="HS48">
        <v>14.81424</v>
      </c>
      <c r="HT48" s="1">
        <v>1.7204260000000001E-4</v>
      </c>
      <c r="HU48">
        <v>4.6523050000000003E-2</v>
      </c>
      <c r="HV48">
        <v>0.82570270000000001</v>
      </c>
      <c r="HW48">
        <v>15.01431</v>
      </c>
      <c r="HX48" s="1">
        <v>1.640143E-4</v>
      </c>
      <c r="HY48">
        <v>4.4322109999999998E-2</v>
      </c>
      <c r="HZ48">
        <v>0.82536889999999996</v>
      </c>
      <c r="IA48">
        <v>15.98498</v>
      </c>
      <c r="IB48" s="1">
        <v>1.563918E-4</v>
      </c>
      <c r="IC48">
        <v>4.2236410000000002E-2</v>
      </c>
      <c r="ID48">
        <v>0.82499259999999996</v>
      </c>
      <c r="IE48">
        <v>17.112690000000001</v>
      </c>
      <c r="IF48" s="1">
        <v>1.4911890000000001E-4</v>
      </c>
      <c r="IG48">
        <v>4.026213E-2</v>
      </c>
      <c r="IH48">
        <v>0.82459939999999998</v>
      </c>
      <c r="II48">
        <v>17.49062</v>
      </c>
      <c r="IJ48" s="1">
        <v>1.4223370000000001E-4</v>
      </c>
      <c r="IK48">
        <v>3.8400770000000001E-2</v>
      </c>
      <c r="IL48">
        <v>0.82425559999999998</v>
      </c>
      <c r="IM48">
        <v>17.145910000000001</v>
      </c>
      <c r="IN48" s="1">
        <v>1.3582500000000001E-4</v>
      </c>
      <c r="IO48">
        <v>3.6669340000000002E-2</v>
      </c>
      <c r="IP48">
        <v>0.82387220000000005</v>
      </c>
      <c r="IQ48">
        <v>16.371040000000001</v>
      </c>
      <c r="IR48" s="1">
        <v>1.2971829999999999E-4</v>
      </c>
      <c r="IS48">
        <v>3.5026050000000003E-2</v>
      </c>
      <c r="IT48">
        <v>0.82350159999999994</v>
      </c>
      <c r="IU48">
        <v>15.471579999999999</v>
      </c>
      <c r="IV48" s="1">
        <v>1.2391980000000001E-4</v>
      </c>
      <c r="IW48">
        <v>3.3467459999999997E-2</v>
      </c>
      <c r="IX48">
        <v>0.82317890000000005</v>
      </c>
      <c r="IY48">
        <v>15.48413</v>
      </c>
      <c r="IZ48" s="1">
        <v>1.1839460000000001E-4</v>
      </c>
      <c r="JA48">
        <v>3.1986689999999998E-2</v>
      </c>
      <c r="JB48">
        <v>0.82297240000000005</v>
      </c>
      <c r="JC48">
        <v>16.05611</v>
      </c>
      <c r="JD48" s="1">
        <v>1.124654E-4</v>
      </c>
      <c r="JE48">
        <v>3.0404500000000001E-2</v>
      </c>
      <c r="JF48">
        <v>0.82285710000000001</v>
      </c>
      <c r="JG48">
        <v>17.231159999999999</v>
      </c>
      <c r="JH48" s="1">
        <v>1.049529E-4</v>
      </c>
      <c r="JI48">
        <v>2.8399569999999999E-2</v>
      </c>
      <c r="JJ48">
        <v>0.82275589999999998</v>
      </c>
      <c r="JK48">
        <v>18.05294</v>
      </c>
      <c r="JL48" s="1">
        <v>9.7314189999999997E-5</v>
      </c>
      <c r="JM48">
        <v>2.6329749999999999E-2</v>
      </c>
      <c r="JN48">
        <v>0.82274259999999999</v>
      </c>
      <c r="JO48">
        <v>18.24485</v>
      </c>
      <c r="JP48" s="1">
        <v>9.1018509999999997E-5</v>
      </c>
      <c r="JQ48">
        <v>2.4609619999999999E-2</v>
      </c>
      <c r="JR48">
        <v>0.82271470000000002</v>
      </c>
      <c r="JS48">
        <v>17.48977</v>
      </c>
      <c r="JT48" s="1">
        <v>8.6088360000000005E-5</v>
      </c>
      <c r="JU48">
        <v>2.3260650000000001E-2</v>
      </c>
      <c r="JV48">
        <v>0.82271079999999996</v>
      </c>
      <c r="JW48">
        <v>16.34524</v>
      </c>
      <c r="JX48" s="1">
        <v>8.2073529999999995E-5</v>
      </c>
      <c r="JY48">
        <v>2.216429E-2</v>
      </c>
      <c r="JZ48">
        <v>0.82270279999999996</v>
      </c>
      <c r="KA48">
        <v>15.3302</v>
      </c>
      <c r="KB48" s="1">
        <v>7.8604389999999995E-5</v>
      </c>
      <c r="KC48">
        <v>2.122081E-2</v>
      </c>
      <c r="KD48">
        <v>0.82268520000000001</v>
      </c>
      <c r="KE48">
        <v>15.45589</v>
      </c>
      <c r="KF48" s="1">
        <v>7.5478090000000004E-5</v>
      </c>
      <c r="KG48">
        <v>2.037284E-2</v>
      </c>
      <c r="KH48">
        <v>0.82269789999999998</v>
      </c>
      <c r="KI48">
        <v>15.94727</v>
      </c>
      <c r="KJ48" s="1">
        <v>7.2573280000000004E-5</v>
      </c>
      <c r="KK48">
        <v>1.9581830000000001E-2</v>
      </c>
      <c r="KL48">
        <v>0.82268149999999995</v>
      </c>
      <c r="KM48">
        <v>16.99043</v>
      </c>
      <c r="KN48" s="1">
        <v>6.9817020000000001E-5</v>
      </c>
      <c r="KO48">
        <v>1.8834589999999998E-2</v>
      </c>
      <c r="KP48">
        <v>0.82268520000000001</v>
      </c>
      <c r="KQ48">
        <v>17.93075</v>
      </c>
      <c r="KR48" s="1">
        <v>6.7196979999999999E-5</v>
      </c>
      <c r="KS48">
        <v>1.812248E-2</v>
      </c>
      <c r="KT48">
        <v>0.82267699999999999</v>
      </c>
      <c r="KU48">
        <v>17.996559999999999</v>
      </c>
      <c r="KV48" s="1">
        <v>6.468217E-5</v>
      </c>
      <c r="KW48">
        <v>1.7441330000000001E-2</v>
      </c>
      <c r="KX48">
        <v>0.82272029999999996</v>
      </c>
      <c r="KY48">
        <v>17.36619</v>
      </c>
      <c r="KZ48" s="1">
        <v>6.2299599999999996E-5</v>
      </c>
      <c r="LA48">
        <v>1.6794010000000002E-2</v>
      </c>
      <c r="LB48">
        <v>0.82267579999999996</v>
      </c>
      <c r="LC48">
        <v>16.426010000000002</v>
      </c>
      <c r="LD48" s="1">
        <v>6.0020889999999999E-5</v>
      </c>
      <c r="LE48">
        <v>1.6176469999999998E-2</v>
      </c>
      <c r="LF48">
        <v>0.82272120000000004</v>
      </c>
      <c r="LG48">
        <v>15.53027</v>
      </c>
      <c r="LH48" s="1">
        <v>5.789354E-5</v>
      </c>
      <c r="LI48">
        <v>1.559754E-2</v>
      </c>
      <c r="LJ48">
        <v>0.82268390000000002</v>
      </c>
      <c r="LK48">
        <v>15.58803</v>
      </c>
      <c r="LL48" s="1">
        <v>5.583476E-5</v>
      </c>
      <c r="LM48">
        <v>1.50408E-2</v>
      </c>
      <c r="LN48">
        <v>0.8227217</v>
      </c>
      <c r="LO48">
        <v>16.326530000000002</v>
      </c>
      <c r="LP48" s="1">
        <v>5.3827070000000003E-5</v>
      </c>
      <c r="LQ48">
        <v>1.449715E-2</v>
      </c>
      <c r="LR48">
        <v>0.82267809999999997</v>
      </c>
      <c r="LS48">
        <v>17.59158</v>
      </c>
      <c r="LT48">
        <v>5.1944750000000001E-5</v>
      </c>
      <c r="LU48">
        <v>1.3986739999999999E-2</v>
      </c>
      <c r="LV48">
        <v>0.82267650000000003</v>
      </c>
      <c r="LW48">
        <v>18.64894</v>
      </c>
      <c r="LX48" s="1">
        <v>5.0153250000000003E-5</v>
      </c>
      <c r="LY48">
        <v>1.350177E-2</v>
      </c>
      <c r="LZ48">
        <v>0.82269119999999996</v>
      </c>
      <c r="MA48">
        <v>18.785409999999999</v>
      </c>
      <c r="MB48" s="1">
        <v>4.832312E-5</v>
      </c>
      <c r="MC48">
        <v>1.302378E-2</v>
      </c>
      <c r="MD48">
        <v>0.8226755</v>
      </c>
      <c r="ME48">
        <v>18.07319</v>
      </c>
      <c r="MF48" s="1">
        <v>4.6508319999999998E-5</v>
      </c>
      <c r="MG48">
        <v>1.2576439999999999E-2</v>
      </c>
      <c r="MH48">
        <v>0.82269899999999996</v>
      </c>
      <c r="MI48">
        <v>16.842549999999999</v>
      </c>
      <c r="MJ48" s="1">
        <v>4.477136E-5</v>
      </c>
      <c r="MK48">
        <v>1.214485E-2</v>
      </c>
      <c r="ML48">
        <v>0.82268549999999996</v>
      </c>
      <c r="MM48">
        <v>15.466839999999999</v>
      </c>
      <c r="MN48" s="1">
        <v>4.3110489999999999E-5</v>
      </c>
      <c r="MO48" s="1">
        <v>1.17295E-2</v>
      </c>
      <c r="MP48">
        <v>0.82271649999999996</v>
      </c>
      <c r="MQ48">
        <v>15.198740000000001</v>
      </c>
      <c r="MR48" s="1">
        <v>4.1513880000000001E-5</v>
      </c>
      <c r="MS48">
        <v>1.132705E-2</v>
      </c>
      <c r="MT48">
        <v>0.82268200000000002</v>
      </c>
      <c r="MU48">
        <v>15.21921</v>
      </c>
      <c r="MV48" s="1">
        <v>4.0036120000000003E-5</v>
      </c>
      <c r="MW48" s="1">
        <v>1.095402E-2</v>
      </c>
      <c r="MX48">
        <v>0.82268949999999996</v>
      </c>
      <c r="MY48">
        <v>15.753399999999999</v>
      </c>
      <c r="MZ48" s="1">
        <v>3.8572280000000002E-5</v>
      </c>
      <c r="NA48" s="1">
        <v>1.058153E-2</v>
      </c>
      <c r="NB48">
        <v>0.82267760000000001</v>
      </c>
      <c r="NC48">
        <v>16.13063</v>
      </c>
      <c r="ND48" s="1">
        <v>3.7167079999999997E-5</v>
      </c>
      <c r="NE48" s="1">
        <v>1.022056E-2</v>
      </c>
      <c r="NF48">
        <v>0.82268839999999999</v>
      </c>
      <c r="NG48">
        <v>16.305990000000001</v>
      </c>
      <c r="NH48" s="1">
        <v>3.5857449999999997E-5</v>
      </c>
      <c r="NI48">
        <v>9.8837260000000007E-3</v>
      </c>
      <c r="NJ48">
        <v>0.82268419999999998</v>
      </c>
      <c r="NK48">
        <v>15.748430000000001</v>
      </c>
      <c r="NL48" s="1">
        <v>3.4604650000000001E-5</v>
      </c>
      <c r="NM48" s="1">
        <v>9.5602759999999995E-3</v>
      </c>
      <c r="NN48">
        <v>0.82267590000000002</v>
      </c>
      <c r="NO48">
        <v>15.0771</v>
      </c>
      <c r="NP48" s="1">
        <v>3.3402100000000003E-5</v>
      </c>
      <c r="NQ48" s="1">
        <v>9.2486140000000005E-3</v>
      </c>
      <c r="NR48">
        <v>0.82270270000000001</v>
      </c>
      <c r="NS48">
        <v>14.723850000000001</v>
      </c>
      <c r="NT48" s="1">
        <v>3.2225299999999998E-5</v>
      </c>
      <c r="NU48" s="1">
        <v>8.9414669999999998E-3</v>
      </c>
      <c r="NV48">
        <v>0.82251560000000001</v>
      </c>
      <c r="NW48">
        <v>15.381819999999999</v>
      </c>
      <c r="NX48" s="1">
        <v>3.1122879999999998E-5</v>
      </c>
      <c r="NY48" s="1">
        <v>8.6538220000000003E-3</v>
      </c>
      <c r="NZ48">
        <v>0.82215919999999998</v>
      </c>
      <c r="OA48">
        <v>16.531510000000001</v>
      </c>
      <c r="OB48" s="1">
        <v>3.0466170000000001E-5</v>
      </c>
      <c r="OC48" s="1">
        <v>8.4812700000000008E-3</v>
      </c>
      <c r="OD48">
        <v>0.82166119999999998</v>
      </c>
      <c r="OE48">
        <v>17.867249999999999</v>
      </c>
      <c r="OF48" s="1">
        <v>3.0912440000000002E-5</v>
      </c>
      <c r="OG48" s="1">
        <v>8.6145709999999997E-3</v>
      </c>
      <c r="OH48">
        <v>0.82100700000000004</v>
      </c>
      <c r="OI48">
        <v>19.01031</v>
      </c>
      <c r="OJ48" s="1">
        <v>3.1720129999999997E-5</v>
      </c>
      <c r="OK48" s="1">
        <v>8.8674940000000001E-3</v>
      </c>
    </row>
    <row r="49" spans="1:401" x14ac:dyDescent="0.35">
      <c r="A49">
        <v>52</v>
      </c>
      <c r="B49" t="s">
        <v>4</v>
      </c>
      <c r="C49" t="s">
        <v>24</v>
      </c>
      <c r="D49" t="s">
        <v>54</v>
      </c>
      <c r="E49">
        <v>622.84360000000004</v>
      </c>
      <c r="F49">
        <v>1.2462869999999999</v>
      </c>
      <c r="G49">
        <v>17.097110000000001</v>
      </c>
      <c r="H49">
        <v>2.1284070000000002</v>
      </c>
      <c r="I49">
        <v>326.30700000000002</v>
      </c>
      <c r="J49">
        <v>1.2423249999999999</v>
      </c>
      <c r="K49">
        <v>17.637180000000001</v>
      </c>
      <c r="L49">
        <v>209.64009999999999</v>
      </c>
      <c r="M49">
        <v>43105.24</v>
      </c>
      <c r="N49">
        <v>1.2383409999999999</v>
      </c>
      <c r="O49">
        <v>18.145900000000001</v>
      </c>
      <c r="P49">
        <v>88.739379999999997</v>
      </c>
      <c r="Q49">
        <v>21352.35</v>
      </c>
      <c r="R49">
        <v>1.234407</v>
      </c>
      <c r="S49">
        <v>17.907900000000001</v>
      </c>
      <c r="T49">
        <v>5.2351549999999998</v>
      </c>
      <c r="U49">
        <v>1391.827</v>
      </c>
      <c r="V49">
        <v>1.2304040000000001</v>
      </c>
      <c r="W49">
        <v>17.200230000000001</v>
      </c>
      <c r="X49">
        <v>0.20548130000000001</v>
      </c>
      <c r="Y49">
        <v>53.119450000000001</v>
      </c>
      <c r="Z49">
        <v>1.2263459999999999</v>
      </c>
      <c r="AA49">
        <v>16.59442</v>
      </c>
      <c r="AB49">
        <v>7.6252840000000002E-2</v>
      </c>
      <c r="AC49">
        <v>16.94359</v>
      </c>
      <c r="AD49">
        <v>1.2214739999999999</v>
      </c>
      <c r="AE49">
        <v>15.97771</v>
      </c>
      <c r="AF49" s="1">
        <v>6.6783529999999994E-2</v>
      </c>
      <c r="AG49">
        <v>14.76313</v>
      </c>
      <c r="AH49">
        <v>1.214566</v>
      </c>
      <c r="AI49">
        <v>16.172910000000002</v>
      </c>
      <c r="AJ49" s="1">
        <v>6.1794719999999997E-2</v>
      </c>
      <c r="AK49">
        <v>13.677099999999999</v>
      </c>
      <c r="AL49">
        <v>1.2055009999999999</v>
      </c>
      <c r="AM49">
        <v>16.801210000000001</v>
      </c>
      <c r="AN49" s="1">
        <v>6.6851839999999996E-2</v>
      </c>
      <c r="AO49">
        <v>14.79096</v>
      </c>
      <c r="AP49">
        <v>1.195289</v>
      </c>
      <c r="AQ49">
        <v>17.505990000000001</v>
      </c>
      <c r="AR49" s="1">
        <v>7.3335510000000007E-2</v>
      </c>
      <c r="AS49">
        <v>16.41901</v>
      </c>
      <c r="AT49">
        <v>1.183918</v>
      </c>
      <c r="AU49">
        <v>17.966539999999998</v>
      </c>
      <c r="AV49" s="1">
        <v>7.1892979999999995E-2</v>
      </c>
      <c r="AW49">
        <v>16.330010000000001</v>
      </c>
      <c r="AX49">
        <v>1.1718710000000001</v>
      </c>
      <c r="AY49">
        <v>17.701619999999998</v>
      </c>
      <c r="AZ49" s="1">
        <v>6.6248139999999997E-2</v>
      </c>
      <c r="BA49">
        <v>15.23024</v>
      </c>
      <c r="BB49">
        <v>1.1591720000000001</v>
      </c>
      <c r="BC49">
        <v>17.04617</v>
      </c>
      <c r="BD49">
        <v>5.907229E-2</v>
      </c>
      <c r="BE49">
        <v>13.747669999999999</v>
      </c>
      <c r="BF49">
        <v>1.1461380000000001</v>
      </c>
      <c r="BG49">
        <v>16.108090000000001</v>
      </c>
      <c r="BH49" s="1">
        <v>5.1874440000000001E-2</v>
      </c>
      <c r="BI49">
        <v>12.21303</v>
      </c>
      <c r="BJ49">
        <v>1.1324810000000001</v>
      </c>
      <c r="BK49">
        <v>15.4198</v>
      </c>
      <c r="BL49" s="1">
        <v>4.5349349999999997E-2</v>
      </c>
      <c r="BM49">
        <v>10.81026</v>
      </c>
      <c r="BN49">
        <v>1.118177</v>
      </c>
      <c r="BO49">
        <v>15.598280000000001</v>
      </c>
      <c r="BP49">
        <v>3.9416960000000001E-2</v>
      </c>
      <c r="BQ49">
        <v>9.5212230000000009</v>
      </c>
      <c r="BR49">
        <v>1.1049009999999999</v>
      </c>
      <c r="BS49">
        <v>15.872260000000001</v>
      </c>
      <c r="BT49" s="1">
        <v>3.4166639999999998E-2</v>
      </c>
      <c r="BU49">
        <v>8.3547689999999992</v>
      </c>
      <c r="BV49">
        <v>1.0915969999999999</v>
      </c>
      <c r="BW49">
        <v>16.479050000000001</v>
      </c>
      <c r="BX49">
        <v>2.9706989999999999E-2</v>
      </c>
      <c r="BY49">
        <v>7.3519639999999997</v>
      </c>
      <c r="BZ49">
        <v>1.0779289999999999</v>
      </c>
      <c r="CA49">
        <v>17.025069999999999</v>
      </c>
      <c r="CB49" s="1">
        <v>2.602204E-2</v>
      </c>
      <c r="CC49">
        <v>6.5224510000000002</v>
      </c>
      <c r="CD49">
        <v>1.063809</v>
      </c>
      <c r="CE49">
        <v>16.811119999999999</v>
      </c>
      <c r="CF49">
        <v>2.2549059999999999E-2</v>
      </c>
      <c r="CG49">
        <v>5.7325689999999998</v>
      </c>
      <c r="CH49">
        <v>1.0491820000000001</v>
      </c>
      <c r="CI49">
        <v>15.986499999999999</v>
      </c>
      <c r="CJ49" s="1">
        <v>1.946517E-2</v>
      </c>
      <c r="CK49">
        <v>5.0181519999999997</v>
      </c>
      <c r="CL49">
        <v>1.0343249999999999</v>
      </c>
      <c r="CM49">
        <v>15.202</v>
      </c>
      <c r="CN49" s="1">
        <v>1.678967E-2</v>
      </c>
      <c r="CO49">
        <v>4.3908300000000002</v>
      </c>
      <c r="CP49">
        <v>1.019069</v>
      </c>
      <c r="CQ49">
        <v>14.79325</v>
      </c>
      <c r="CR49" s="1">
        <v>1.452295E-2</v>
      </c>
      <c r="CS49">
        <v>3.8538190000000001</v>
      </c>
      <c r="CT49">
        <v>1.0030779999999999</v>
      </c>
      <c r="CU49">
        <v>14.976039999999999</v>
      </c>
      <c r="CV49" s="1">
        <v>1.2523940000000001E-2</v>
      </c>
      <c r="CW49">
        <v>3.3764539999999998</v>
      </c>
      <c r="CX49">
        <v>0.98681669999999999</v>
      </c>
      <c r="CY49">
        <v>15.092549999999999</v>
      </c>
      <c r="CZ49" s="1">
        <v>1.0721390000000001E-2</v>
      </c>
      <c r="DA49">
        <v>2.9393020000000001</v>
      </c>
      <c r="DB49">
        <v>0.97044839999999999</v>
      </c>
      <c r="DC49">
        <v>16.01961</v>
      </c>
      <c r="DD49" s="1">
        <v>9.1333720000000007E-3</v>
      </c>
      <c r="DE49">
        <v>2.5449600000000001</v>
      </c>
      <c r="DF49">
        <v>0.9552657</v>
      </c>
      <c r="DG49">
        <v>16.628889999999998</v>
      </c>
      <c r="DH49" s="1">
        <v>7.8534950000000003E-3</v>
      </c>
      <c r="DI49">
        <v>2.2203710000000001</v>
      </c>
      <c r="DJ49">
        <v>0.94059899999999996</v>
      </c>
      <c r="DK49">
        <v>16.574069999999999</v>
      </c>
      <c r="DL49" s="1">
        <v>6.7611629999999997E-3</v>
      </c>
      <c r="DM49">
        <v>1.940591</v>
      </c>
      <c r="DN49">
        <v>0.92500320000000003</v>
      </c>
      <c r="DO49">
        <v>16.299600000000002</v>
      </c>
      <c r="DP49" s="1">
        <v>5.7894859999999999E-3</v>
      </c>
      <c r="DQ49">
        <v>1.689281</v>
      </c>
      <c r="DR49">
        <v>0.90911629999999999</v>
      </c>
      <c r="DS49">
        <v>15.994149999999999</v>
      </c>
      <c r="DT49" s="1">
        <v>4.9210219999999997E-3</v>
      </c>
      <c r="DU49">
        <v>1.4606749999999999</v>
      </c>
      <c r="DV49">
        <v>0.89298900000000003</v>
      </c>
      <c r="DW49">
        <v>15.704660000000001</v>
      </c>
      <c r="DX49" s="1">
        <v>4.1642959999999996E-3</v>
      </c>
      <c r="DY49">
        <v>1.25803</v>
      </c>
      <c r="DZ49">
        <v>0.87876140000000003</v>
      </c>
      <c r="EA49">
        <v>16.31438</v>
      </c>
      <c r="EB49" s="1">
        <v>3.5213010000000001E-3</v>
      </c>
      <c r="EC49">
        <v>1.0802259999999999</v>
      </c>
      <c r="ED49">
        <v>0.86795440000000001</v>
      </c>
      <c r="EE49">
        <v>17.19811</v>
      </c>
      <c r="EF49" s="1">
        <v>2.9171750000000001E-3</v>
      </c>
      <c r="EG49">
        <v>0.90861550000000002</v>
      </c>
      <c r="EH49">
        <v>0.86037680000000005</v>
      </c>
      <c r="EI49">
        <v>18.346489999999999</v>
      </c>
      <c r="EJ49" s="1">
        <v>2.2093009999999999E-3</v>
      </c>
      <c r="EK49">
        <v>0.69953419999999999</v>
      </c>
      <c r="EL49">
        <v>0.85538009999999998</v>
      </c>
      <c r="EM49">
        <v>19.30227</v>
      </c>
      <c r="EN49" s="1">
        <v>1.535415E-3</v>
      </c>
      <c r="EO49">
        <v>0.4911046</v>
      </c>
      <c r="EP49">
        <v>0.85195670000000001</v>
      </c>
      <c r="EQ49">
        <v>19.192160000000001</v>
      </c>
      <c r="ER49" s="1">
        <v>1.058345E-3</v>
      </c>
      <c r="ES49">
        <v>0.3385977</v>
      </c>
      <c r="ET49">
        <v>0.84949399999999997</v>
      </c>
      <c r="EU49">
        <v>18.283609999999999</v>
      </c>
      <c r="EV49" s="1">
        <v>7.7892849999999997E-4</v>
      </c>
      <c r="EW49">
        <v>0.24755079999999999</v>
      </c>
      <c r="EX49">
        <v>0.84751900000000002</v>
      </c>
      <c r="EY49">
        <v>17.138570000000001</v>
      </c>
      <c r="EZ49" s="1">
        <v>6.2327339999999995E-4</v>
      </c>
      <c r="FA49">
        <v>0.1966118</v>
      </c>
      <c r="FB49">
        <v>0.84587319999999999</v>
      </c>
      <c r="FC49">
        <v>15.94943</v>
      </c>
      <c r="FD49" s="1">
        <v>5.3218419999999996E-4</v>
      </c>
      <c r="FE49">
        <v>0.1668731</v>
      </c>
      <c r="FF49">
        <v>0.84455590000000003</v>
      </c>
      <c r="FG49">
        <v>15.63245</v>
      </c>
      <c r="FH49" s="1">
        <v>4.7366699999999999E-4</v>
      </c>
      <c r="FI49">
        <v>0.14788850000000001</v>
      </c>
      <c r="FJ49">
        <v>0.84366379999999996</v>
      </c>
      <c r="FK49">
        <v>15.69979</v>
      </c>
      <c r="FL49" s="1">
        <v>4.2824619999999998E-4</v>
      </c>
      <c r="FM49">
        <v>0.13340089999999999</v>
      </c>
      <c r="FN49">
        <v>0.84309270000000003</v>
      </c>
      <c r="FO49">
        <v>16.098610000000001</v>
      </c>
      <c r="FP49" s="1">
        <v>3.8071360000000001E-4</v>
      </c>
      <c r="FQ49">
        <v>0.1185302</v>
      </c>
      <c r="FR49">
        <v>0.84277190000000002</v>
      </c>
      <c r="FS49">
        <v>16.412269999999999</v>
      </c>
      <c r="FT49" s="1">
        <v>3.3497049999999998E-4</v>
      </c>
      <c r="FU49">
        <v>0.103993</v>
      </c>
      <c r="FV49">
        <v>0.84260480000000004</v>
      </c>
      <c r="FW49">
        <v>16.298300000000001</v>
      </c>
      <c r="FX49" s="1">
        <v>2.9958399999999998E-4</v>
      </c>
      <c r="FY49">
        <v>9.2545160000000001E-2</v>
      </c>
      <c r="FZ49">
        <v>0.84253710000000004</v>
      </c>
      <c r="GA49">
        <v>15.71524</v>
      </c>
      <c r="GB49" s="1">
        <v>2.7422029999999998E-4</v>
      </c>
      <c r="GC49">
        <v>8.4269269999999993E-2</v>
      </c>
      <c r="GD49">
        <v>0.84248909999999999</v>
      </c>
      <c r="GE49">
        <v>15.0023</v>
      </c>
      <c r="GF49" s="1">
        <v>2.5578359999999997E-4</v>
      </c>
      <c r="GG49">
        <v>7.823542E-2</v>
      </c>
      <c r="GH49">
        <v>0.84245729999999996</v>
      </c>
      <c r="GI49">
        <v>14.56456</v>
      </c>
      <c r="GJ49" s="1">
        <v>2.4098570000000001E-4</v>
      </c>
      <c r="GK49">
        <v>7.340323E-2</v>
      </c>
      <c r="GL49">
        <v>0.84230130000000003</v>
      </c>
      <c r="GM49">
        <v>14.96189</v>
      </c>
      <c r="GN49" s="1">
        <v>2.2819579999999999E-4</v>
      </c>
      <c r="GO49">
        <v>6.9249249999999998E-2</v>
      </c>
      <c r="GP49">
        <v>0.84203419999999995</v>
      </c>
      <c r="GQ49">
        <v>15.83239</v>
      </c>
      <c r="GR49" s="1">
        <v>2.181338E-4</v>
      </c>
      <c r="GS49">
        <v>6.590203E-2</v>
      </c>
      <c r="GT49">
        <v>0.84157000000000004</v>
      </c>
      <c r="GU49">
        <v>17.116599999999998</v>
      </c>
      <c r="GV49" s="1">
        <v>2.1288129999999999E-4</v>
      </c>
      <c r="GW49">
        <v>6.4012769999999997E-2</v>
      </c>
      <c r="GX49">
        <v>0.84099979999999996</v>
      </c>
      <c r="GY49">
        <v>18.333580000000001</v>
      </c>
      <c r="GZ49" s="1">
        <v>2.0951969999999999E-4</v>
      </c>
      <c r="HA49">
        <v>6.2838640000000001E-2</v>
      </c>
      <c r="HB49">
        <v>0.84037859999999998</v>
      </c>
      <c r="HC49">
        <v>18.733750000000001</v>
      </c>
      <c r="HD49" s="1">
        <v>2.0460920000000001E-4</v>
      </c>
      <c r="HE49">
        <v>6.1298489999999997E-2</v>
      </c>
      <c r="HF49">
        <v>0.83971410000000002</v>
      </c>
      <c r="HG49">
        <v>18.02477</v>
      </c>
      <c r="HH49" s="1">
        <v>1.9761989999999999E-4</v>
      </c>
      <c r="HI49">
        <v>5.9151719999999998E-2</v>
      </c>
      <c r="HJ49">
        <v>0.8390282</v>
      </c>
      <c r="HK49">
        <v>16.99906</v>
      </c>
      <c r="HL49" s="1">
        <v>1.8955900000000001E-4</v>
      </c>
      <c r="HM49">
        <v>5.6687220000000003E-2</v>
      </c>
      <c r="HN49">
        <v>0.83831650000000002</v>
      </c>
      <c r="HO49">
        <v>15.7362</v>
      </c>
      <c r="HP49" s="1">
        <v>1.811812E-4</v>
      </c>
      <c r="HQ49">
        <v>5.414186E-2</v>
      </c>
      <c r="HR49">
        <v>0.83763089999999996</v>
      </c>
      <c r="HS49">
        <v>14.988580000000001</v>
      </c>
      <c r="HT49" s="1">
        <v>1.729643E-4</v>
      </c>
      <c r="HU49">
        <v>5.1648909999999999E-2</v>
      </c>
      <c r="HV49">
        <v>0.83689139999999995</v>
      </c>
      <c r="HW49">
        <v>15.068910000000001</v>
      </c>
      <c r="HX49" s="1">
        <v>1.649043E-4</v>
      </c>
      <c r="HY49">
        <v>4.9222830000000002E-2</v>
      </c>
      <c r="HZ49">
        <v>0.83622470000000004</v>
      </c>
      <c r="IA49">
        <v>15.97302</v>
      </c>
      <c r="IB49" s="1">
        <v>1.5723270000000001E-4</v>
      </c>
      <c r="IC49">
        <v>4.6916560000000003E-2</v>
      </c>
      <c r="ID49">
        <v>0.83551940000000002</v>
      </c>
      <c r="IE49">
        <v>17.08961</v>
      </c>
      <c r="IF49" s="1">
        <v>1.4992010000000001E-4</v>
      </c>
      <c r="IG49">
        <v>4.4733990000000001E-2</v>
      </c>
      <c r="IH49">
        <v>0.83478410000000003</v>
      </c>
      <c r="II49">
        <v>17.535080000000001</v>
      </c>
      <c r="IJ49" s="1">
        <v>1.429805E-4</v>
      </c>
      <c r="IK49">
        <v>4.2671470000000003E-2</v>
      </c>
      <c r="IL49">
        <v>0.83407560000000003</v>
      </c>
      <c r="IM49">
        <v>17.204789999999999</v>
      </c>
      <c r="IN49" s="1">
        <v>1.3652609999999999E-4</v>
      </c>
      <c r="IO49">
        <v>4.0752389999999999E-2</v>
      </c>
      <c r="IP49">
        <v>0.83336500000000002</v>
      </c>
      <c r="IQ49">
        <v>16.509319999999999</v>
      </c>
      <c r="IR49" s="1">
        <v>1.303868E-4</v>
      </c>
      <c r="IS49">
        <v>3.8935570000000003E-2</v>
      </c>
      <c r="IT49">
        <v>0.8326597</v>
      </c>
      <c r="IU49">
        <v>15.627269999999999</v>
      </c>
      <c r="IV49" s="1">
        <v>1.245497E-4</v>
      </c>
      <c r="IW49">
        <v>3.720913E-2</v>
      </c>
      <c r="IX49">
        <v>0.83205929999999995</v>
      </c>
      <c r="IY49">
        <v>15.633240000000001</v>
      </c>
      <c r="IZ49" s="1">
        <v>1.190048E-4</v>
      </c>
      <c r="JA49">
        <v>3.5572989999999999E-2</v>
      </c>
      <c r="JB49">
        <v>0.83163330000000002</v>
      </c>
      <c r="JC49">
        <v>16.11599</v>
      </c>
      <c r="JD49" s="1">
        <v>1.131862E-4</v>
      </c>
      <c r="JE49">
        <v>3.3868099999999998E-2</v>
      </c>
      <c r="JF49">
        <v>0.83137649999999996</v>
      </c>
      <c r="JG49">
        <v>17.22044</v>
      </c>
      <c r="JH49" s="1">
        <v>1.058394E-4</v>
      </c>
      <c r="JI49">
        <v>3.172614E-2</v>
      </c>
      <c r="JJ49">
        <v>0.83123880000000006</v>
      </c>
      <c r="JK49">
        <v>18.034469999999999</v>
      </c>
      <c r="JL49" s="1">
        <v>9.8127249999999995E-5</v>
      </c>
      <c r="JM49">
        <v>2.9420479999999999E-2</v>
      </c>
      <c r="JN49">
        <v>0.83112779999999997</v>
      </c>
      <c r="JO49">
        <v>18.311209999999999</v>
      </c>
      <c r="JP49" s="1">
        <v>9.1670019999999996E-5</v>
      </c>
      <c r="JQ49">
        <v>2.745798E-2</v>
      </c>
      <c r="JR49">
        <v>0.83111159999999995</v>
      </c>
      <c r="JS49">
        <v>17.629619999999999</v>
      </c>
      <c r="JT49" s="1">
        <v>8.6599149999999999E-5</v>
      </c>
      <c r="JU49">
        <v>2.5910570000000001E-2</v>
      </c>
      <c r="JV49">
        <v>0.83110329999999999</v>
      </c>
      <c r="JW49">
        <v>16.543420000000001</v>
      </c>
      <c r="JX49" s="1">
        <v>8.2501960000000001E-5</v>
      </c>
      <c r="JY49">
        <v>2.4664930000000002E-2</v>
      </c>
      <c r="JZ49">
        <v>0.83106659999999999</v>
      </c>
      <c r="KA49">
        <v>15.491619999999999</v>
      </c>
      <c r="KB49" s="1">
        <v>7.8978440000000005E-5</v>
      </c>
      <c r="KC49">
        <v>2.3599660000000001E-2</v>
      </c>
      <c r="KD49">
        <v>0.83107200000000003</v>
      </c>
      <c r="KE49">
        <v>15.56804</v>
      </c>
      <c r="KF49" s="1">
        <v>7.5821839999999996E-5</v>
      </c>
      <c r="KG49">
        <v>2.2649820000000001E-2</v>
      </c>
      <c r="KH49">
        <v>0.83107609999999998</v>
      </c>
      <c r="KI49">
        <v>16.00067</v>
      </c>
      <c r="KJ49" s="1">
        <v>7.2894959999999996E-5</v>
      </c>
      <c r="KK49">
        <v>2.176699E-2</v>
      </c>
      <c r="KL49">
        <v>0.8310708</v>
      </c>
      <c r="KM49">
        <v>16.981079999999999</v>
      </c>
      <c r="KN49" s="1">
        <v>7.0123829999999996E-5</v>
      </c>
      <c r="KO49">
        <v>2.093486E-2</v>
      </c>
      <c r="KP49">
        <v>0.83106999999999998</v>
      </c>
      <c r="KQ49">
        <v>17.92784</v>
      </c>
      <c r="KR49" s="1">
        <v>6.748837E-5</v>
      </c>
      <c r="KS49">
        <v>2.0141920000000001E-2</v>
      </c>
      <c r="KT49">
        <v>0.83105709999999999</v>
      </c>
      <c r="KU49">
        <v>18.067029999999999</v>
      </c>
      <c r="KV49" s="1">
        <v>6.4962390000000006E-5</v>
      </c>
      <c r="KW49">
        <v>1.9384729999999999E-2</v>
      </c>
      <c r="KX49">
        <v>0.83106630000000004</v>
      </c>
      <c r="KY49">
        <v>17.486180000000001</v>
      </c>
      <c r="KZ49" s="1">
        <v>6.2564370000000005E-5</v>
      </c>
      <c r="LA49">
        <v>1.866365E-2</v>
      </c>
      <c r="LB49">
        <v>0.83106550000000001</v>
      </c>
      <c r="LC49">
        <v>16.594840000000001</v>
      </c>
      <c r="LD49" s="1">
        <v>6.0273070000000002E-5</v>
      </c>
      <c r="LE49">
        <v>1.7975999999999999E-2</v>
      </c>
      <c r="LF49">
        <v>0.83106670000000005</v>
      </c>
      <c r="LG49">
        <v>15.68225</v>
      </c>
      <c r="LH49" s="1">
        <v>5.8129640000000003E-5</v>
      </c>
      <c r="LI49">
        <v>1.7330160000000001E-2</v>
      </c>
      <c r="LJ49">
        <v>0.83105739999999995</v>
      </c>
      <c r="LK49">
        <v>15.707689999999999</v>
      </c>
      <c r="LL49" s="1">
        <v>5.6066329999999998E-5</v>
      </c>
      <c r="LM49">
        <v>1.671247E-2</v>
      </c>
      <c r="LN49">
        <v>0.83107509999999996</v>
      </c>
      <c r="LO49">
        <v>16.36909</v>
      </c>
      <c r="LP49" s="1">
        <v>5.4050669999999999E-5</v>
      </c>
      <c r="LQ49">
        <v>1.610895E-2</v>
      </c>
      <c r="LR49">
        <v>0.83106219999999997</v>
      </c>
      <c r="LS49">
        <v>17.579339999999998</v>
      </c>
      <c r="LT49" s="1">
        <v>5.215154E-5</v>
      </c>
      <c r="LU49">
        <v>1.553824E-2</v>
      </c>
      <c r="LV49">
        <v>0.83105969999999996</v>
      </c>
      <c r="LW49">
        <v>18.639060000000001</v>
      </c>
      <c r="LX49" s="1">
        <v>5.0356380000000003E-5</v>
      </c>
      <c r="LY49">
        <v>1.500016E-2</v>
      </c>
      <c r="LZ49">
        <v>0.83107969999999998</v>
      </c>
      <c r="MA49">
        <v>18.857279999999999</v>
      </c>
      <c r="MB49" s="1">
        <v>4.8517419999999999E-5</v>
      </c>
      <c r="MC49">
        <v>1.446916E-2</v>
      </c>
      <c r="MD49">
        <v>0.83106599999999997</v>
      </c>
      <c r="ME49">
        <v>18.196249999999999</v>
      </c>
      <c r="MF49" s="1">
        <v>4.6692150000000003E-5</v>
      </c>
      <c r="MG49">
        <v>1.397055E-2</v>
      </c>
      <c r="MH49">
        <v>0.83108059999999995</v>
      </c>
      <c r="MI49">
        <v>17.045999999999999</v>
      </c>
      <c r="MJ49" s="1">
        <v>4.4947400000000003E-5</v>
      </c>
      <c r="MK49">
        <v>1.349092E-2</v>
      </c>
      <c r="ML49">
        <v>0.83106970000000002</v>
      </c>
      <c r="MM49">
        <v>15.6737</v>
      </c>
      <c r="MN49" s="1">
        <v>4.3280459999999997E-5</v>
      </c>
      <c r="MO49">
        <v>1.302962E-2</v>
      </c>
      <c r="MP49">
        <v>0.83106639999999998</v>
      </c>
      <c r="MQ49">
        <v>15.3489</v>
      </c>
      <c r="MR49" s="1">
        <v>4.1675419999999999E-5</v>
      </c>
      <c r="MS49">
        <v>1.2582299999999999E-2</v>
      </c>
      <c r="MT49">
        <v>0.83106910000000001</v>
      </c>
      <c r="MU49">
        <v>15.326700000000001</v>
      </c>
      <c r="MV49" s="1">
        <v>4.0187410000000002E-5</v>
      </c>
      <c r="MW49">
        <v>1.2165509999999999E-2</v>
      </c>
      <c r="MX49">
        <v>0.83107909999999996</v>
      </c>
      <c r="MY49">
        <v>15.73503</v>
      </c>
      <c r="MZ49" s="1">
        <v>3.8725859999999999E-5</v>
      </c>
      <c r="NA49">
        <v>1.1754809999999999E-2</v>
      </c>
      <c r="NB49">
        <v>0.83106089999999999</v>
      </c>
      <c r="NC49">
        <v>16.111660000000001</v>
      </c>
      <c r="ND49" s="1">
        <v>3.7309560000000003E-5</v>
      </c>
      <c r="NE49" s="1">
        <v>1.135221E-2</v>
      </c>
      <c r="NF49">
        <v>0.83107549999999997</v>
      </c>
      <c r="NG49">
        <v>16.364360000000001</v>
      </c>
      <c r="NH49" s="1">
        <v>3.599331E-5</v>
      </c>
      <c r="NI49">
        <v>1.0977020000000001E-2</v>
      </c>
      <c r="NJ49">
        <v>0.831067</v>
      </c>
      <c r="NK49">
        <v>15.86149</v>
      </c>
      <c r="NL49" s="1">
        <v>3.4733519999999997E-5</v>
      </c>
      <c r="NM49" s="1">
        <v>1.0617100000000001E-2</v>
      </c>
      <c r="NN49">
        <v>0.83105620000000002</v>
      </c>
      <c r="NO49">
        <v>15.194699999999999</v>
      </c>
      <c r="NP49" s="1">
        <v>3.3528429999999998E-5</v>
      </c>
      <c r="NQ49">
        <v>1.0271509999999999E-2</v>
      </c>
      <c r="NR49">
        <v>0.83102200000000004</v>
      </c>
      <c r="NS49">
        <v>14.795310000000001</v>
      </c>
      <c r="NT49" s="1">
        <v>3.2347390000000001E-5</v>
      </c>
      <c r="NU49" s="1">
        <v>9.9310519999999992E-3</v>
      </c>
      <c r="NV49">
        <v>0.83078220000000003</v>
      </c>
      <c r="NW49">
        <v>15.42478</v>
      </c>
      <c r="NX49" s="1">
        <v>3.1232709999999997E-5</v>
      </c>
      <c r="NY49" s="1">
        <v>9.6091969999999999E-3</v>
      </c>
      <c r="NZ49">
        <v>0.83019010000000004</v>
      </c>
      <c r="OA49">
        <v>16.553319999999999</v>
      </c>
      <c r="OB49" s="1">
        <v>3.0489800000000001E-5</v>
      </c>
      <c r="OC49" s="1">
        <v>9.3891259999999994E-3</v>
      </c>
      <c r="OD49">
        <v>0.82929830000000004</v>
      </c>
      <c r="OE49">
        <v>17.850020000000001</v>
      </c>
      <c r="OF49" s="1">
        <v>3.0816569999999997E-5</v>
      </c>
      <c r="OG49" s="1">
        <v>9.4885569999999999E-3</v>
      </c>
      <c r="OH49">
        <v>0.82813360000000003</v>
      </c>
      <c r="OI49">
        <v>18.998529999999999</v>
      </c>
      <c r="OJ49" s="1">
        <v>3.1633539999999997E-5</v>
      </c>
      <c r="OK49" s="1">
        <v>9.7700630000000007E-3</v>
      </c>
    </row>
    <row r="50" spans="1:401" x14ac:dyDescent="0.35">
      <c r="A50">
        <v>53</v>
      </c>
      <c r="B50" t="s">
        <v>4</v>
      </c>
      <c r="C50" t="s">
        <v>24</v>
      </c>
      <c r="D50" t="s">
        <v>55</v>
      </c>
      <c r="E50">
        <v>947.24220000000003</v>
      </c>
      <c r="F50">
        <v>0.69719180000000003</v>
      </c>
      <c r="G50">
        <v>17.09629</v>
      </c>
      <c r="H50" s="1">
        <v>0.9002407</v>
      </c>
      <c r="I50">
        <v>245.7636</v>
      </c>
      <c r="J50">
        <v>0.69472489999999998</v>
      </c>
      <c r="K50">
        <v>17.63327</v>
      </c>
      <c r="L50">
        <v>189.8227</v>
      </c>
      <c r="M50">
        <v>72894.62</v>
      </c>
      <c r="N50">
        <v>0.69225409999999998</v>
      </c>
      <c r="O50">
        <v>18.166440000000001</v>
      </c>
      <c r="P50">
        <v>106.39019999999999</v>
      </c>
      <c r="Q50">
        <v>51047.6</v>
      </c>
      <c r="R50">
        <v>0.68977560000000004</v>
      </c>
      <c r="S50">
        <v>17.99202</v>
      </c>
      <c r="T50">
        <v>7.379359</v>
      </c>
      <c r="U50">
        <v>4047.44</v>
      </c>
      <c r="V50">
        <v>0.68728100000000003</v>
      </c>
      <c r="W50">
        <v>17.273009999999999</v>
      </c>
      <c r="X50">
        <v>0.27564549999999999</v>
      </c>
      <c r="Y50">
        <v>150.3314</v>
      </c>
      <c r="Z50">
        <v>0.68473919999999999</v>
      </c>
      <c r="AA50">
        <v>16.66751</v>
      </c>
      <c r="AB50">
        <v>7.8219510000000006E-2</v>
      </c>
      <c r="AC50">
        <v>34.358469999999997</v>
      </c>
      <c r="AD50">
        <v>0.68176820000000005</v>
      </c>
      <c r="AE50">
        <v>16.04907</v>
      </c>
      <c r="AF50" s="1">
        <v>6.7410719999999993E-2</v>
      </c>
      <c r="AG50">
        <v>29.188269999999999</v>
      </c>
      <c r="AH50">
        <v>0.67762089999999997</v>
      </c>
      <c r="AI50">
        <v>16.196190000000001</v>
      </c>
      <c r="AJ50" s="1">
        <v>6.189762E-2</v>
      </c>
      <c r="AK50">
        <v>26.822140000000001</v>
      </c>
      <c r="AL50">
        <v>0.67214660000000004</v>
      </c>
      <c r="AM50">
        <v>16.803280000000001</v>
      </c>
      <c r="AN50" s="1">
        <v>6.6029240000000003E-2</v>
      </c>
      <c r="AO50">
        <v>28.496649999999999</v>
      </c>
      <c r="AP50">
        <v>0.66594120000000001</v>
      </c>
      <c r="AQ50">
        <v>17.521360000000001</v>
      </c>
      <c r="AR50" s="1">
        <v>7.2937500000000002E-2</v>
      </c>
      <c r="AS50">
        <v>31.863289999999999</v>
      </c>
      <c r="AT50">
        <v>0.65897859999999997</v>
      </c>
      <c r="AU50">
        <v>18.002649999999999</v>
      </c>
      <c r="AV50" s="1">
        <v>7.2183339999999999E-2</v>
      </c>
      <c r="AW50">
        <v>32.068660000000001</v>
      </c>
      <c r="AX50">
        <v>0.6515957</v>
      </c>
      <c r="AY50">
        <v>17.791540000000001</v>
      </c>
      <c r="AZ50" s="1">
        <v>6.6774760000000002E-2</v>
      </c>
      <c r="BA50">
        <v>30.062860000000001</v>
      </c>
      <c r="BB50">
        <v>0.6438121</v>
      </c>
      <c r="BC50">
        <v>17.162669999999999</v>
      </c>
      <c r="BD50" s="1">
        <v>5.9711939999999998E-2</v>
      </c>
      <c r="BE50">
        <v>27.23939</v>
      </c>
      <c r="BF50">
        <v>0.63577680000000003</v>
      </c>
      <c r="BG50">
        <v>16.236280000000001</v>
      </c>
      <c r="BH50" s="1">
        <v>5.2476250000000002E-2</v>
      </c>
      <c r="BI50">
        <v>24.233280000000001</v>
      </c>
      <c r="BJ50">
        <v>0.62729420000000002</v>
      </c>
      <c r="BK50">
        <v>15.52328</v>
      </c>
      <c r="BL50" s="1">
        <v>4.5903989999999999E-2</v>
      </c>
      <c r="BM50">
        <v>21.474309999999999</v>
      </c>
      <c r="BN50">
        <v>0.61848740000000002</v>
      </c>
      <c r="BO50">
        <v>15.68378</v>
      </c>
      <c r="BP50" s="1">
        <v>3.9930510000000002E-2</v>
      </c>
      <c r="BQ50">
        <v>18.93854</v>
      </c>
      <c r="BR50">
        <v>0.61022849999999995</v>
      </c>
      <c r="BS50">
        <v>15.92334</v>
      </c>
      <c r="BT50">
        <v>3.4620520000000002E-2</v>
      </c>
      <c r="BU50">
        <v>16.62885</v>
      </c>
      <c r="BV50">
        <v>0.60197560000000006</v>
      </c>
      <c r="BW50">
        <v>16.504059999999999</v>
      </c>
      <c r="BX50" s="1">
        <v>3.0088569999999999E-2</v>
      </c>
      <c r="BY50">
        <v>14.632</v>
      </c>
      <c r="BZ50">
        <v>0.59354039999999997</v>
      </c>
      <c r="CA50">
        <v>17.055209999999999</v>
      </c>
      <c r="CB50" s="1">
        <v>2.635355E-2</v>
      </c>
      <c r="CC50">
        <v>12.98183</v>
      </c>
      <c r="CD50">
        <v>0.58486910000000003</v>
      </c>
      <c r="CE50">
        <v>16.921289999999999</v>
      </c>
      <c r="CF50">
        <v>2.28749E-2</v>
      </c>
      <c r="CG50">
        <v>11.436120000000001</v>
      </c>
      <c r="CH50">
        <v>0.5759223</v>
      </c>
      <c r="CI50">
        <v>16.100729999999999</v>
      </c>
      <c r="CJ50" s="1">
        <v>1.9749719999999998E-2</v>
      </c>
      <c r="CK50">
        <v>10.01735</v>
      </c>
      <c r="CL50">
        <v>0.56687410000000005</v>
      </c>
      <c r="CM50">
        <v>15.319179999999999</v>
      </c>
      <c r="CN50" s="1">
        <v>1.7041580000000001E-2</v>
      </c>
      <c r="CO50">
        <v>8.7731370000000002</v>
      </c>
      <c r="CP50">
        <v>0.55761059999999996</v>
      </c>
      <c r="CQ50">
        <v>14.890980000000001</v>
      </c>
      <c r="CR50" s="1">
        <v>1.474025E-2</v>
      </c>
      <c r="CS50">
        <v>7.702909</v>
      </c>
      <c r="CT50">
        <v>0.54795539999999998</v>
      </c>
      <c r="CU50">
        <v>15.06499</v>
      </c>
      <c r="CV50" s="1">
        <v>1.2722209999999999E-2</v>
      </c>
      <c r="CW50">
        <v>6.758089</v>
      </c>
      <c r="CX50">
        <v>0.53805579999999997</v>
      </c>
      <c r="CY50">
        <v>15.108370000000001</v>
      </c>
      <c r="CZ50" s="1">
        <v>1.090736E-2</v>
      </c>
      <c r="DA50">
        <v>5.8956429999999997</v>
      </c>
      <c r="DB50">
        <v>0.52815069999999997</v>
      </c>
      <c r="DC50">
        <v>16.011839999999999</v>
      </c>
      <c r="DD50" s="1">
        <v>9.2937149999999993E-3</v>
      </c>
      <c r="DE50">
        <v>5.1094569999999999</v>
      </c>
      <c r="DF50">
        <v>0.51900630000000003</v>
      </c>
      <c r="DG50">
        <v>16.657630000000001</v>
      </c>
      <c r="DH50" s="1">
        <v>7.9867770000000005E-3</v>
      </c>
      <c r="DI50">
        <v>4.4554220000000004</v>
      </c>
      <c r="DJ50">
        <v>0.50994620000000002</v>
      </c>
      <c r="DK50">
        <v>16.665700000000001</v>
      </c>
      <c r="DL50" s="1">
        <v>6.8800780000000004E-3</v>
      </c>
      <c r="DM50">
        <v>3.8980709999999998</v>
      </c>
      <c r="DN50">
        <v>0.50047779999999997</v>
      </c>
      <c r="DO50">
        <v>16.368099999999998</v>
      </c>
      <c r="DP50" s="1">
        <v>5.8985210000000003E-3</v>
      </c>
      <c r="DQ50">
        <v>3.3987790000000002</v>
      </c>
      <c r="DR50">
        <v>0.49083379999999999</v>
      </c>
      <c r="DS50">
        <v>16.094740000000002</v>
      </c>
      <c r="DT50" s="1">
        <v>5.019702E-3</v>
      </c>
      <c r="DU50">
        <v>2.9440170000000001</v>
      </c>
      <c r="DV50">
        <v>0.4810895</v>
      </c>
      <c r="DW50">
        <v>15.79823</v>
      </c>
      <c r="DX50" s="1">
        <v>4.2529680000000002E-3</v>
      </c>
      <c r="DY50">
        <v>2.5397780000000001</v>
      </c>
      <c r="DZ50">
        <v>0.47245500000000001</v>
      </c>
      <c r="EA50">
        <v>16.39724</v>
      </c>
      <c r="EB50" s="1">
        <v>3.599465E-3</v>
      </c>
      <c r="EC50">
        <v>2.1839719999999998</v>
      </c>
      <c r="ED50">
        <v>0.46582849999999998</v>
      </c>
      <c r="EE50">
        <v>17.24118</v>
      </c>
      <c r="EF50" s="1">
        <v>3.0053419999999998E-3</v>
      </c>
      <c r="EG50">
        <v>1.8510169999999999</v>
      </c>
      <c r="EH50">
        <v>0.46116689999999999</v>
      </c>
      <c r="EI50">
        <v>18.34928</v>
      </c>
      <c r="EJ50" s="1">
        <v>2.3156140000000001E-3</v>
      </c>
      <c r="EK50">
        <v>1.450277</v>
      </c>
      <c r="EL50">
        <v>0.45811839999999998</v>
      </c>
      <c r="EM50">
        <v>19.332080000000001</v>
      </c>
      <c r="EN50" s="1">
        <v>1.6278880000000001E-3</v>
      </c>
      <c r="EO50">
        <v>1.0311650000000001</v>
      </c>
      <c r="EP50">
        <v>0.4560323</v>
      </c>
      <c r="EQ50">
        <v>19.31494</v>
      </c>
      <c r="ER50" s="1">
        <v>1.1191829999999999E-3</v>
      </c>
      <c r="ES50">
        <v>0.70997670000000002</v>
      </c>
      <c r="ET50">
        <v>0.4545401</v>
      </c>
      <c r="EU50">
        <v>18.446300000000001</v>
      </c>
      <c r="EV50" s="1">
        <v>8.13604E-4</v>
      </c>
      <c r="EW50">
        <v>0.51294050000000002</v>
      </c>
      <c r="EX50">
        <v>0.45335340000000002</v>
      </c>
      <c r="EY50">
        <v>17.363530000000001</v>
      </c>
      <c r="EZ50" s="1">
        <v>6.4292820000000004E-4</v>
      </c>
      <c r="FA50">
        <v>0.4022483</v>
      </c>
      <c r="FB50">
        <v>0.4523607</v>
      </c>
      <c r="FC50">
        <v>16.169709999999998</v>
      </c>
      <c r="FD50" s="1">
        <v>5.4409E-4</v>
      </c>
      <c r="FE50">
        <v>0.33827889999999999</v>
      </c>
      <c r="FF50">
        <v>0.45157409999999998</v>
      </c>
      <c r="FG50">
        <v>15.781890000000001</v>
      </c>
      <c r="FH50" s="1">
        <v>4.8173729999999998E-4</v>
      </c>
      <c r="FI50">
        <v>0.29815629999999999</v>
      </c>
      <c r="FJ50">
        <v>0.45102579999999998</v>
      </c>
      <c r="FK50">
        <v>15.80106</v>
      </c>
      <c r="FL50" s="1">
        <v>4.3532629999999998E-4</v>
      </c>
      <c r="FM50">
        <v>0.26870179999999999</v>
      </c>
      <c r="FN50">
        <v>0.45068360000000002</v>
      </c>
      <c r="FO50">
        <v>16.09535</v>
      </c>
      <c r="FP50" s="1">
        <v>3.8839570000000001E-4</v>
      </c>
      <c r="FQ50">
        <v>0.2395968</v>
      </c>
      <c r="FR50">
        <v>0.4504901</v>
      </c>
      <c r="FS50">
        <v>16.46424</v>
      </c>
      <c r="FT50" s="1">
        <v>3.4176029999999997E-4</v>
      </c>
      <c r="FU50">
        <v>0.21031910000000001</v>
      </c>
      <c r="FV50">
        <v>0.45038739999999999</v>
      </c>
      <c r="FW50">
        <v>16.365929999999999</v>
      </c>
      <c r="FX50" s="1">
        <v>3.0463559999999997E-4</v>
      </c>
      <c r="FY50">
        <v>0.1865684</v>
      </c>
      <c r="FZ50">
        <v>0.45034469999999999</v>
      </c>
      <c r="GA50">
        <v>15.83953</v>
      </c>
      <c r="GB50" s="1">
        <v>2.7785929999999998E-4</v>
      </c>
      <c r="GC50">
        <v>0.1692823</v>
      </c>
      <c r="GD50">
        <v>0.45030500000000001</v>
      </c>
      <c r="GE50">
        <v>15.130330000000001</v>
      </c>
      <c r="GF50" s="1">
        <v>2.5852900000000002E-4</v>
      </c>
      <c r="GG50">
        <v>0.15674679999999999</v>
      </c>
      <c r="GH50">
        <v>0.45028459999999998</v>
      </c>
      <c r="GI50">
        <v>14.66347</v>
      </c>
      <c r="GJ50" s="1">
        <v>2.432922E-4</v>
      </c>
      <c r="GK50">
        <v>0.1468834</v>
      </c>
      <c r="GL50">
        <v>0.45021349999999999</v>
      </c>
      <c r="GM50">
        <v>15.018739999999999</v>
      </c>
      <c r="GN50" s="1">
        <v>2.3020070000000001E-4</v>
      </c>
      <c r="GO50">
        <v>0.13846249999999999</v>
      </c>
      <c r="GP50">
        <v>0.45005479999999998</v>
      </c>
      <c r="GQ50">
        <v>15.849489999999999</v>
      </c>
      <c r="GR50" s="1">
        <v>2.1956149999999999E-4</v>
      </c>
      <c r="GS50">
        <v>0.13150249999999999</v>
      </c>
      <c r="GT50">
        <v>0.44978810000000002</v>
      </c>
      <c r="GU50">
        <v>17.104430000000001</v>
      </c>
      <c r="GV50" s="1">
        <v>2.135882E-4</v>
      </c>
      <c r="GW50">
        <v>0.12731219999999999</v>
      </c>
      <c r="GX50">
        <v>0.44946259999999999</v>
      </c>
      <c r="GY50">
        <v>18.31757</v>
      </c>
      <c r="GZ50" s="1">
        <v>2.1014579999999999E-4</v>
      </c>
      <c r="HA50">
        <v>0.1249069</v>
      </c>
      <c r="HB50">
        <v>0.44907770000000002</v>
      </c>
      <c r="HC50">
        <v>18.8034</v>
      </c>
      <c r="HD50" s="1">
        <v>2.055533E-4</v>
      </c>
      <c r="HE50">
        <v>0.1220364</v>
      </c>
      <c r="HF50">
        <v>0.44869559999999997</v>
      </c>
      <c r="HG50">
        <v>18.136189999999999</v>
      </c>
      <c r="HH50" s="1">
        <v>1.9883220000000001E-4</v>
      </c>
      <c r="HI50">
        <v>0.1179496</v>
      </c>
      <c r="HJ50">
        <v>0.44828980000000002</v>
      </c>
      <c r="HK50">
        <v>17.182410000000001</v>
      </c>
      <c r="HL50" s="1">
        <v>1.9087339999999999E-4</v>
      </c>
      <c r="HM50">
        <v>0.11313330000000001</v>
      </c>
      <c r="HN50">
        <v>0.4478666</v>
      </c>
      <c r="HO50">
        <v>15.95119</v>
      </c>
      <c r="HP50" s="1">
        <v>1.8250499999999999E-4</v>
      </c>
      <c r="HQ50">
        <v>0.1080998</v>
      </c>
      <c r="HR50">
        <v>0.4474688</v>
      </c>
      <c r="HS50">
        <v>15.179460000000001</v>
      </c>
      <c r="HT50" s="1">
        <v>1.742561E-4</v>
      </c>
      <c r="HU50">
        <v>0.1031417</v>
      </c>
      <c r="HV50">
        <v>0.44704430000000001</v>
      </c>
      <c r="HW50">
        <v>15.137829999999999</v>
      </c>
      <c r="HX50" s="1">
        <v>1.66157E-4</v>
      </c>
      <c r="HY50">
        <v>9.8313659999999997E-2</v>
      </c>
      <c r="HZ50">
        <v>0.44662649999999998</v>
      </c>
      <c r="IA50">
        <v>15.97297</v>
      </c>
      <c r="IB50" s="1">
        <v>1.584139E-4</v>
      </c>
      <c r="IC50">
        <v>9.3703149999999999E-2</v>
      </c>
      <c r="ID50">
        <v>0.44621919999999998</v>
      </c>
      <c r="IE50">
        <v>17.060110000000002</v>
      </c>
      <c r="IF50" s="1">
        <v>1.5104539999999999E-4</v>
      </c>
      <c r="IG50">
        <v>8.9345620000000001E-2</v>
      </c>
      <c r="IH50">
        <v>0.44578279999999998</v>
      </c>
      <c r="II50">
        <v>17.574619999999999</v>
      </c>
      <c r="IJ50" s="1">
        <v>1.4403490000000001E-4</v>
      </c>
      <c r="IK50">
        <v>8.5217539999999994E-2</v>
      </c>
      <c r="IL50">
        <v>0.44537450000000001</v>
      </c>
      <c r="IM50">
        <v>17.26097</v>
      </c>
      <c r="IN50" s="1">
        <v>1.375115E-4</v>
      </c>
      <c r="IO50">
        <v>8.1373539999999994E-2</v>
      </c>
      <c r="IP50">
        <v>0.44495380000000001</v>
      </c>
      <c r="IQ50">
        <v>16.6463</v>
      </c>
      <c r="IR50" s="1">
        <v>1.3132620000000001E-4</v>
      </c>
      <c r="IS50">
        <v>7.7746910000000002E-2</v>
      </c>
      <c r="IT50">
        <v>0.44454389999999999</v>
      </c>
      <c r="IU50">
        <v>15.794829999999999</v>
      </c>
      <c r="IV50" s="1">
        <v>1.2543640000000001E-4</v>
      </c>
      <c r="IW50">
        <v>7.4295799999999995E-2</v>
      </c>
      <c r="IX50">
        <v>0.4441795</v>
      </c>
      <c r="IY50">
        <v>15.788489999999999</v>
      </c>
      <c r="IZ50" s="1">
        <v>1.198578E-4</v>
      </c>
      <c r="JA50">
        <v>7.103189E-2</v>
      </c>
      <c r="JB50">
        <v>0.4439285</v>
      </c>
      <c r="JC50">
        <v>16.190100000000001</v>
      </c>
      <c r="JD50" s="1">
        <v>1.141638E-4</v>
      </c>
      <c r="JE50">
        <v>6.7716380000000007E-2</v>
      </c>
      <c r="JF50">
        <v>0.44376090000000001</v>
      </c>
      <c r="JG50">
        <v>17.213480000000001</v>
      </c>
      <c r="JH50" s="1">
        <v>1.070664E-4</v>
      </c>
      <c r="JI50">
        <v>6.3620309999999999E-2</v>
      </c>
      <c r="JJ50">
        <v>0.4436775</v>
      </c>
      <c r="JK50">
        <v>18.011130000000001</v>
      </c>
      <c r="JL50" s="1">
        <v>9.9295319999999999E-5</v>
      </c>
      <c r="JM50">
        <v>5.9031180000000003E-2</v>
      </c>
      <c r="JN50">
        <v>0.44362600000000002</v>
      </c>
      <c r="JO50">
        <v>18.36591</v>
      </c>
      <c r="JP50" s="1">
        <v>9.2615350000000004E-5</v>
      </c>
      <c r="JQ50">
        <v>5.5010839999999998E-2</v>
      </c>
      <c r="JR50">
        <v>0.44360080000000002</v>
      </c>
      <c r="JS50">
        <v>17.768339999999998</v>
      </c>
      <c r="JT50" s="1">
        <v>8.7339339999999995E-5</v>
      </c>
      <c r="JU50">
        <v>5.1820129999999999E-2</v>
      </c>
      <c r="JV50">
        <v>0.44358520000000001</v>
      </c>
      <c r="JW50">
        <v>16.74746</v>
      </c>
      <c r="JX50" s="1">
        <v>8.3116819999999998E-5</v>
      </c>
      <c r="JY50">
        <v>4.927335E-2</v>
      </c>
      <c r="JZ50">
        <v>0.44358890000000001</v>
      </c>
      <c r="KA50">
        <v>15.67231</v>
      </c>
      <c r="KB50" s="1">
        <v>7.9513320000000005E-5</v>
      </c>
      <c r="KC50">
        <v>4.7111609999999998E-2</v>
      </c>
      <c r="KD50">
        <v>0.4435769</v>
      </c>
      <c r="KE50">
        <v>15.68364</v>
      </c>
      <c r="KF50" s="1">
        <v>7.630952E-5</v>
      </c>
      <c r="KG50">
        <v>4.5199379999999997E-2</v>
      </c>
      <c r="KH50">
        <v>0.44357600000000003</v>
      </c>
      <c r="KI50">
        <v>16.066990000000001</v>
      </c>
      <c r="KJ50" s="1">
        <v>7.3350999999999996E-5</v>
      </c>
      <c r="KK50">
        <v>4.3429540000000003E-2</v>
      </c>
      <c r="KL50">
        <v>0.4435771</v>
      </c>
      <c r="KM50">
        <v>16.980709999999998</v>
      </c>
      <c r="KN50" s="1">
        <v>7.0557609999999997E-5</v>
      </c>
      <c r="KO50">
        <v>4.1766169999999998E-2</v>
      </c>
      <c r="KP50">
        <v>0.44357580000000002</v>
      </c>
      <c r="KQ50">
        <v>17.925049999999999</v>
      </c>
      <c r="KR50" s="1">
        <v>6.7900710000000006E-5</v>
      </c>
      <c r="KS50">
        <v>4.0181479999999999E-2</v>
      </c>
      <c r="KT50">
        <v>0.44357049999999998</v>
      </c>
      <c r="KU50">
        <v>18.132930000000002</v>
      </c>
      <c r="KV50" s="1">
        <v>6.5358940000000005E-5</v>
      </c>
      <c r="KW50">
        <v>3.8670059999999999E-2</v>
      </c>
      <c r="KX50">
        <v>0.44357229999999997</v>
      </c>
      <c r="KY50">
        <v>17.605</v>
      </c>
      <c r="KZ50" s="1">
        <v>6.2938470000000005E-5</v>
      </c>
      <c r="LA50">
        <v>3.722752E-2</v>
      </c>
      <c r="LB50">
        <v>0.44357439999999998</v>
      </c>
      <c r="LC50">
        <v>16.767189999999999</v>
      </c>
      <c r="LD50" s="1">
        <v>6.0630819999999997E-5</v>
      </c>
      <c r="LE50">
        <v>3.5854289999999997E-2</v>
      </c>
      <c r="LF50">
        <v>0.44357249999999998</v>
      </c>
      <c r="LG50">
        <v>15.85013</v>
      </c>
      <c r="LH50" s="1">
        <v>5.8463749999999997E-5</v>
      </c>
      <c r="LI50">
        <v>3.4559909999999999E-2</v>
      </c>
      <c r="LJ50">
        <v>0.44356839999999997</v>
      </c>
      <c r="LK50">
        <v>15.832560000000001</v>
      </c>
      <c r="LL50" s="1">
        <v>5.6392759999999997E-5</v>
      </c>
      <c r="LM50">
        <v>3.3329440000000002E-2</v>
      </c>
      <c r="LN50">
        <v>0.4435808</v>
      </c>
      <c r="LO50">
        <v>16.41976</v>
      </c>
      <c r="LP50" s="1">
        <v>5.4366890000000002E-5</v>
      </c>
      <c r="LQ50">
        <v>3.2127669999999997E-2</v>
      </c>
      <c r="LR50">
        <v>0.44357039999999998</v>
      </c>
      <c r="LS50">
        <v>17.571829999999999</v>
      </c>
      <c r="LT50" s="1">
        <v>5.2445029999999999E-5</v>
      </c>
      <c r="LU50">
        <v>3.0982800000000001E-2</v>
      </c>
      <c r="LV50">
        <v>0.44357370000000002</v>
      </c>
      <c r="LW50">
        <v>18.62903</v>
      </c>
      <c r="LX50" s="1">
        <v>5.0641920000000002E-5</v>
      </c>
      <c r="LY50">
        <v>2.9910249999999999E-2</v>
      </c>
      <c r="LZ50">
        <v>0.4435827</v>
      </c>
      <c r="MA50">
        <v>18.92456</v>
      </c>
      <c r="MB50" s="1">
        <v>4.8793340000000002E-5</v>
      </c>
      <c r="MC50">
        <v>2.8853009999999998E-2</v>
      </c>
      <c r="MD50">
        <v>0.44357479999999999</v>
      </c>
      <c r="ME50">
        <v>18.31616</v>
      </c>
      <c r="MF50" s="1">
        <v>4.6951450000000003E-5</v>
      </c>
      <c r="MG50">
        <v>2.7854440000000001E-2</v>
      </c>
      <c r="MH50">
        <v>0.44358059999999999</v>
      </c>
      <c r="MI50">
        <v>17.25196</v>
      </c>
      <c r="MJ50" s="1">
        <v>4.5196120000000001E-5</v>
      </c>
      <c r="MK50">
        <v>2.6897879999999999E-2</v>
      </c>
      <c r="ML50">
        <v>0.44357530000000001</v>
      </c>
      <c r="MM50">
        <v>15.89823</v>
      </c>
      <c r="MN50" s="1">
        <v>4.3520229999999999E-5</v>
      </c>
      <c r="MO50">
        <v>2.597824E-2</v>
      </c>
      <c r="MP50">
        <v>0.44357449999999998</v>
      </c>
      <c r="MQ50">
        <v>15.509510000000001</v>
      </c>
      <c r="MR50" s="1">
        <v>4.1904889999999999E-5</v>
      </c>
      <c r="MS50">
        <v>2.5085960000000001E-2</v>
      </c>
      <c r="MT50">
        <v>0.44357540000000001</v>
      </c>
      <c r="MU50">
        <v>15.44206</v>
      </c>
      <c r="MV50" s="1">
        <v>4.040069E-5</v>
      </c>
      <c r="MW50">
        <v>2.424948E-2</v>
      </c>
      <c r="MX50">
        <v>0.4435827</v>
      </c>
      <c r="MY50">
        <v>15.70482</v>
      </c>
      <c r="MZ50" s="1">
        <v>3.8941920000000002E-5</v>
      </c>
      <c r="NA50">
        <v>2.3437019999999999E-2</v>
      </c>
      <c r="NB50">
        <v>0.44357439999999998</v>
      </c>
      <c r="NC50">
        <v>16.102350000000001</v>
      </c>
      <c r="ND50" s="1">
        <v>3.7512770000000002E-5</v>
      </c>
      <c r="NE50">
        <v>2.2632260000000001E-2</v>
      </c>
      <c r="NF50">
        <v>0.44357920000000001</v>
      </c>
      <c r="NG50">
        <v>16.412849999999999</v>
      </c>
      <c r="NH50" s="1">
        <v>3.6185059999999997E-5</v>
      </c>
      <c r="NI50">
        <v>2.1880920000000002E-2</v>
      </c>
      <c r="NJ50">
        <v>0.44357259999999998</v>
      </c>
      <c r="NK50">
        <v>15.976459999999999</v>
      </c>
      <c r="NL50" s="1">
        <v>3.4916149999999999E-5</v>
      </c>
      <c r="NM50">
        <v>2.1162500000000001E-2</v>
      </c>
      <c r="NN50">
        <v>0.44356990000000002</v>
      </c>
      <c r="NO50">
        <v>15.31976</v>
      </c>
      <c r="NP50" s="1">
        <v>3.3706459999999997E-5</v>
      </c>
      <c r="NQ50">
        <v>2.0474059999999999E-2</v>
      </c>
      <c r="NR50">
        <v>0.44355139999999998</v>
      </c>
      <c r="NS50">
        <v>14.87927</v>
      </c>
      <c r="NT50" s="1">
        <v>3.2520220000000002E-5</v>
      </c>
      <c r="NU50">
        <v>1.9796500000000002E-2</v>
      </c>
      <c r="NV50">
        <v>0.44342229999999999</v>
      </c>
      <c r="NW50">
        <v>15.46838</v>
      </c>
      <c r="NX50" s="1">
        <v>3.1390970000000003E-5</v>
      </c>
      <c r="NY50">
        <v>1.9150489999999999E-2</v>
      </c>
      <c r="NZ50">
        <v>0.44308419999999998</v>
      </c>
      <c r="OA50">
        <v>16.575310000000002</v>
      </c>
      <c r="OB50" s="1">
        <v>3.0545690000000001E-5</v>
      </c>
      <c r="OC50">
        <v>1.8658930000000001E-2</v>
      </c>
      <c r="OD50">
        <v>0.4425634</v>
      </c>
      <c r="OE50">
        <v>17.83297</v>
      </c>
      <c r="OF50" s="1">
        <v>3.0695450000000001E-5</v>
      </c>
      <c r="OG50">
        <v>1.8747570000000002E-2</v>
      </c>
      <c r="OH50">
        <v>0.44189230000000002</v>
      </c>
      <c r="OI50">
        <v>18.982939999999999</v>
      </c>
      <c r="OJ50" s="1">
        <v>3.1500220000000002E-5</v>
      </c>
      <c r="OK50">
        <v>1.9288900000000001E-2</v>
      </c>
    </row>
    <row r="51" spans="1:401" x14ac:dyDescent="0.35">
      <c r="A51">
        <v>54</v>
      </c>
      <c r="B51" t="s">
        <v>4</v>
      </c>
      <c r="C51" t="s">
        <v>24</v>
      </c>
      <c r="D51" t="s">
        <v>56</v>
      </c>
      <c r="E51">
        <v>912.23900000000003</v>
      </c>
      <c r="F51">
        <v>0.69430740000000002</v>
      </c>
      <c r="G51">
        <v>17.108460000000001</v>
      </c>
      <c r="H51" s="1">
        <v>0.24606510000000001</v>
      </c>
      <c r="I51">
        <v>59.551929999999999</v>
      </c>
      <c r="J51">
        <v>0.69197609999999998</v>
      </c>
      <c r="K51">
        <v>17.64021</v>
      </c>
      <c r="L51">
        <v>156.68690000000001</v>
      </c>
      <c r="M51">
        <v>47836.46</v>
      </c>
      <c r="N51">
        <v>0.68968620000000003</v>
      </c>
      <c r="O51">
        <v>18.191240000000001</v>
      </c>
      <c r="P51">
        <v>132.1585</v>
      </c>
      <c r="Q51">
        <v>45640.1</v>
      </c>
      <c r="R51">
        <v>0.68736699999999995</v>
      </c>
      <c r="S51">
        <v>18.06344</v>
      </c>
      <c r="T51">
        <v>11.43796</v>
      </c>
      <c r="U51">
        <v>4203.2629999999999</v>
      </c>
      <c r="V51">
        <v>0.68502149999999995</v>
      </c>
      <c r="W51">
        <v>17.33774</v>
      </c>
      <c r="X51">
        <v>0.42301850000000002</v>
      </c>
      <c r="Y51">
        <v>156.4402</v>
      </c>
      <c r="Z51">
        <v>0.68264590000000003</v>
      </c>
      <c r="AA51">
        <v>16.733360000000001</v>
      </c>
      <c r="AB51">
        <v>8.2028599999999993E-2</v>
      </c>
      <c r="AC51">
        <v>27.391269999999999</v>
      </c>
      <c r="AD51">
        <v>0.67991619999999997</v>
      </c>
      <c r="AE51">
        <v>16.117229999999999</v>
      </c>
      <c r="AF51" s="1">
        <v>6.8319279999999996E-2</v>
      </c>
      <c r="AG51">
        <v>22.577739999999999</v>
      </c>
      <c r="AH51">
        <v>0.67612779999999995</v>
      </c>
      <c r="AI51">
        <v>16.231110000000001</v>
      </c>
      <c r="AJ51" s="1">
        <v>6.221587E-2</v>
      </c>
      <c r="AK51">
        <v>20.589639999999999</v>
      </c>
      <c r="AL51">
        <v>0.67109099999999999</v>
      </c>
      <c r="AM51">
        <v>16.823180000000001</v>
      </c>
      <c r="AN51" s="1">
        <v>6.4998529999999999E-2</v>
      </c>
      <c r="AO51">
        <v>21.480270000000001</v>
      </c>
      <c r="AP51">
        <v>0.66510159999999996</v>
      </c>
      <c r="AQ51">
        <v>17.54984</v>
      </c>
      <c r="AR51" s="1">
        <v>7.2319090000000003E-2</v>
      </c>
      <c r="AS51">
        <v>24.067399999999999</v>
      </c>
      <c r="AT51">
        <v>0.65823770000000004</v>
      </c>
      <c r="AU51">
        <v>18.044239999999999</v>
      </c>
      <c r="AV51" s="1">
        <v>7.2547310000000004E-2</v>
      </c>
      <c r="AW51">
        <v>24.392109999999999</v>
      </c>
      <c r="AX51">
        <v>0.65089140000000001</v>
      </c>
      <c r="AY51">
        <v>17.872119999999999</v>
      </c>
      <c r="AZ51" s="1">
        <v>6.7489489999999999E-2</v>
      </c>
      <c r="BA51">
        <v>22.88514</v>
      </c>
      <c r="BB51">
        <v>0.64312760000000002</v>
      </c>
      <c r="BC51">
        <v>17.264659999999999</v>
      </c>
      <c r="BD51" s="1">
        <v>6.0585890000000003E-2</v>
      </c>
      <c r="BE51">
        <v>20.719370000000001</v>
      </c>
      <c r="BF51">
        <v>0.63506010000000002</v>
      </c>
      <c r="BG51">
        <v>16.34843</v>
      </c>
      <c r="BH51" s="1">
        <v>5.3302769999999999E-2</v>
      </c>
      <c r="BI51">
        <v>18.37782</v>
      </c>
      <c r="BJ51">
        <v>0.62662490000000004</v>
      </c>
      <c r="BK51">
        <v>15.628299999999999</v>
      </c>
      <c r="BL51" s="1">
        <v>4.6658209999999999E-2</v>
      </c>
      <c r="BM51">
        <v>16.227709999999998</v>
      </c>
      <c r="BN51">
        <v>0.61787619999999999</v>
      </c>
      <c r="BO51">
        <v>15.774979999999999</v>
      </c>
      <c r="BP51" s="1">
        <v>4.062296E-2</v>
      </c>
      <c r="BQ51">
        <v>14.262079999999999</v>
      </c>
      <c r="BR51">
        <v>0.60987930000000001</v>
      </c>
      <c r="BS51">
        <v>15.986750000000001</v>
      </c>
      <c r="BT51" s="1">
        <v>3.5235200000000001E-2</v>
      </c>
      <c r="BU51">
        <v>12.474170000000001</v>
      </c>
      <c r="BV51">
        <v>0.60175230000000002</v>
      </c>
      <c r="BW51">
        <v>16.538599999999999</v>
      </c>
      <c r="BX51" s="1">
        <v>3.060597E-2</v>
      </c>
      <c r="BY51">
        <v>10.92611</v>
      </c>
      <c r="BZ51">
        <v>0.59343480000000004</v>
      </c>
      <c r="CA51">
        <v>17.089839999999999</v>
      </c>
      <c r="CB51" s="1">
        <v>2.6789919999999998E-2</v>
      </c>
      <c r="CC51">
        <v>9.6470330000000004</v>
      </c>
      <c r="CD51">
        <v>0.5848814</v>
      </c>
      <c r="CE51">
        <v>17.00919</v>
      </c>
      <c r="CF51" s="1">
        <v>2.330086E-2</v>
      </c>
      <c r="CG51">
        <v>8.4729369999999999</v>
      </c>
      <c r="CH51">
        <v>0.57596389999999997</v>
      </c>
      <c r="CI51">
        <v>16.193239999999999</v>
      </c>
      <c r="CJ51">
        <v>2.01187E-2</v>
      </c>
      <c r="CK51">
        <v>7.389481</v>
      </c>
      <c r="CL51">
        <v>0.56694270000000002</v>
      </c>
      <c r="CM51">
        <v>15.415839999999999</v>
      </c>
      <c r="CN51" s="1">
        <v>1.7366860000000001E-2</v>
      </c>
      <c r="CO51">
        <v>6.4435120000000001</v>
      </c>
      <c r="CP51">
        <v>0.55768850000000003</v>
      </c>
      <c r="CQ51">
        <v>14.983219999999999</v>
      </c>
      <c r="CR51" s="1">
        <v>1.501648E-2</v>
      </c>
      <c r="CS51">
        <v>5.6296119999999998</v>
      </c>
      <c r="CT51">
        <v>0.54803710000000005</v>
      </c>
      <c r="CU51">
        <v>15.14289</v>
      </c>
      <c r="CV51" s="1">
        <v>1.2970580000000001E-2</v>
      </c>
      <c r="CW51">
        <v>4.9179890000000004</v>
      </c>
      <c r="CX51">
        <v>0.53808239999999996</v>
      </c>
      <c r="CY51">
        <v>15.13467</v>
      </c>
      <c r="CZ51" s="1">
        <v>1.113513E-2</v>
      </c>
      <c r="DA51">
        <v>4.2733939999999997</v>
      </c>
      <c r="DB51">
        <v>0.52819590000000005</v>
      </c>
      <c r="DC51">
        <v>16.021570000000001</v>
      </c>
      <c r="DD51" s="1">
        <v>9.4914639999999998E-3</v>
      </c>
      <c r="DE51">
        <v>3.6866120000000002</v>
      </c>
      <c r="DF51">
        <v>0.51941269999999995</v>
      </c>
      <c r="DG51">
        <v>16.69293</v>
      </c>
      <c r="DH51" s="1">
        <v>8.1496229999999999E-3</v>
      </c>
      <c r="DI51">
        <v>3.1969699999999999</v>
      </c>
      <c r="DJ51">
        <v>0.51048280000000001</v>
      </c>
      <c r="DK51">
        <v>16.736740000000001</v>
      </c>
      <c r="DL51" s="1">
        <v>7.0224409999999999E-3</v>
      </c>
      <c r="DM51">
        <v>2.784538</v>
      </c>
      <c r="DN51">
        <v>0.50118379999999996</v>
      </c>
      <c r="DO51">
        <v>16.42456</v>
      </c>
      <c r="DP51" s="1">
        <v>6.0268179999999998E-3</v>
      </c>
      <c r="DQ51">
        <v>2.4180299999999999</v>
      </c>
      <c r="DR51">
        <v>0.49163689999999999</v>
      </c>
      <c r="DS51">
        <v>16.171299999999999</v>
      </c>
      <c r="DT51" s="1">
        <v>5.1345280000000002E-3</v>
      </c>
      <c r="DU51">
        <v>2.0859760000000001</v>
      </c>
      <c r="DV51">
        <v>0.4820024</v>
      </c>
      <c r="DW51">
        <v>15.890510000000001</v>
      </c>
      <c r="DX51" s="1">
        <v>4.3542370000000004E-3</v>
      </c>
      <c r="DY51">
        <v>1.7914129999999999</v>
      </c>
      <c r="DZ51">
        <v>0.4732905</v>
      </c>
      <c r="EA51">
        <v>16.486429999999999</v>
      </c>
      <c r="EB51" s="1">
        <v>3.6868510000000001E-3</v>
      </c>
      <c r="EC51">
        <v>1.5338959999999999</v>
      </c>
      <c r="ED51">
        <v>0.46646209999999999</v>
      </c>
      <c r="EE51">
        <v>17.303380000000001</v>
      </c>
      <c r="EF51" s="1">
        <v>3.0968300000000001E-3</v>
      </c>
      <c r="EG51">
        <v>1.300513</v>
      </c>
      <c r="EH51">
        <v>0.46164470000000002</v>
      </c>
      <c r="EI51">
        <v>18.380230000000001</v>
      </c>
      <c r="EJ51" s="1">
        <v>2.426756E-3</v>
      </c>
      <c r="EK51">
        <v>1.027749</v>
      </c>
      <c r="EL51">
        <v>0.45846130000000002</v>
      </c>
      <c r="EM51">
        <v>19.369340000000001</v>
      </c>
      <c r="EN51" s="1">
        <v>1.728392E-3</v>
      </c>
      <c r="EO51">
        <v>0.73582599999999998</v>
      </c>
      <c r="EP51">
        <v>0.45632080000000003</v>
      </c>
      <c r="EQ51">
        <v>19.39612</v>
      </c>
      <c r="ER51" s="1">
        <v>1.187186E-3</v>
      </c>
      <c r="ES51">
        <v>0.50580119999999995</v>
      </c>
      <c r="ET51">
        <v>0.45478930000000001</v>
      </c>
      <c r="EU51">
        <v>18.55939</v>
      </c>
      <c r="EV51" s="1">
        <v>8.527211E-4</v>
      </c>
      <c r="EW51">
        <v>0.36229159999999999</v>
      </c>
      <c r="EX51">
        <v>0.4535845</v>
      </c>
      <c r="EY51">
        <v>17.522839999999999</v>
      </c>
      <c r="EZ51" s="1">
        <v>6.6494880000000001E-4</v>
      </c>
      <c r="FA51">
        <v>0.2814506</v>
      </c>
      <c r="FB51">
        <v>0.45258429999999999</v>
      </c>
      <c r="FC51">
        <v>16.33484</v>
      </c>
      <c r="FD51" s="1">
        <v>5.5726199999999999E-4</v>
      </c>
      <c r="FE51">
        <v>0.23503450000000001</v>
      </c>
      <c r="FF51">
        <v>0.45177319999999999</v>
      </c>
      <c r="FG51">
        <v>15.91019</v>
      </c>
      <c r="FH51" s="1">
        <v>4.9047890000000001E-4</v>
      </c>
      <c r="FI51">
        <v>0.20624700000000001</v>
      </c>
      <c r="FJ51">
        <v>0.4512022</v>
      </c>
      <c r="FK51">
        <v>15.884869999999999</v>
      </c>
      <c r="FL51" s="1">
        <v>4.4259809999999997E-4</v>
      </c>
      <c r="FM51">
        <v>0.18563750000000001</v>
      </c>
      <c r="FN51">
        <v>0.45084590000000002</v>
      </c>
      <c r="FO51">
        <v>16.117349999999998</v>
      </c>
      <c r="FP51" s="1">
        <v>3.9626949999999999E-4</v>
      </c>
      <c r="FQ51">
        <v>0.16588130000000001</v>
      </c>
      <c r="FR51">
        <v>0.45064650000000001</v>
      </c>
      <c r="FS51">
        <v>16.507739999999998</v>
      </c>
      <c r="FT51" s="1">
        <v>3.4896990000000001E-4</v>
      </c>
      <c r="FU51">
        <v>0.14568010000000001</v>
      </c>
      <c r="FV51">
        <v>0.45054119999999998</v>
      </c>
      <c r="FW51">
        <v>16.41226</v>
      </c>
      <c r="FX51" s="1">
        <v>3.1007579999999999E-4</v>
      </c>
      <c r="FY51">
        <v>0.12895300000000001</v>
      </c>
      <c r="FZ51">
        <v>0.45047179999999998</v>
      </c>
      <c r="GA51">
        <v>15.92511</v>
      </c>
      <c r="GB51" s="1">
        <v>2.817796E-4</v>
      </c>
      <c r="GC51">
        <v>0.1167149</v>
      </c>
      <c r="GD51">
        <v>0.45045410000000002</v>
      </c>
      <c r="GE51">
        <v>15.222899999999999</v>
      </c>
      <c r="GF51" s="1">
        <v>2.6145010000000002E-4</v>
      </c>
      <c r="GG51">
        <v>0.10786610000000001</v>
      </c>
      <c r="GH51">
        <v>0.45043299999999997</v>
      </c>
      <c r="GI51">
        <v>14.749779999999999</v>
      </c>
      <c r="GJ51" s="1">
        <v>2.457127E-4</v>
      </c>
      <c r="GK51">
        <v>0.10098600000000001</v>
      </c>
      <c r="GL51">
        <v>0.4503606</v>
      </c>
      <c r="GM51">
        <v>15.08295</v>
      </c>
      <c r="GN51" s="1">
        <v>2.3230780000000001E-4</v>
      </c>
      <c r="GO51">
        <v>9.5143469999999994E-2</v>
      </c>
      <c r="GP51">
        <v>0.45021509999999998</v>
      </c>
      <c r="GQ51">
        <v>15.892480000000001</v>
      </c>
      <c r="GR51" s="1">
        <v>2.2114890000000001E-4</v>
      </c>
      <c r="GS51">
        <v>9.0240609999999999E-2</v>
      </c>
      <c r="GT51">
        <v>0.44994689999999998</v>
      </c>
      <c r="GU51">
        <v>17.118359999999999</v>
      </c>
      <c r="GV51" s="1">
        <v>2.143898E-4</v>
      </c>
      <c r="GW51">
        <v>8.71527E-2</v>
      </c>
      <c r="GX51">
        <v>0.44963059999999999</v>
      </c>
      <c r="GY51">
        <v>18.324480000000001</v>
      </c>
      <c r="GZ51" s="1">
        <v>2.1077429999999999E-4</v>
      </c>
      <c r="HA51">
        <v>8.5446569999999999E-2</v>
      </c>
      <c r="HB51">
        <v>0.44925569999999998</v>
      </c>
      <c r="HC51">
        <v>18.845859999999998</v>
      </c>
      <c r="HD51" s="1">
        <v>2.064775E-4</v>
      </c>
      <c r="HE51">
        <v>8.3549250000000005E-2</v>
      </c>
      <c r="HF51">
        <v>0.4488724</v>
      </c>
      <c r="HG51">
        <v>18.21</v>
      </c>
      <c r="HH51" s="1">
        <v>2.0005359999999999E-4</v>
      </c>
      <c r="HI51">
        <v>8.0826300000000004E-2</v>
      </c>
      <c r="HJ51">
        <v>0.4484688</v>
      </c>
      <c r="HK51">
        <v>17.3048</v>
      </c>
      <c r="HL51" s="1">
        <v>1.922173E-4</v>
      </c>
      <c r="HM51">
        <v>7.7557429999999997E-2</v>
      </c>
      <c r="HN51">
        <v>0.4480481</v>
      </c>
      <c r="HO51">
        <v>16.106909999999999</v>
      </c>
      <c r="HP51" s="1">
        <v>1.8386889999999999E-4</v>
      </c>
      <c r="HQ51">
        <v>7.4113209999999999E-2</v>
      </c>
      <c r="HR51">
        <v>0.44764609999999999</v>
      </c>
      <c r="HS51">
        <v>15.330120000000001</v>
      </c>
      <c r="HT51" s="1">
        <v>1.7558649999999999E-4</v>
      </c>
      <c r="HU51">
        <v>7.0707539999999999E-2</v>
      </c>
      <c r="HV51">
        <v>0.44721300000000003</v>
      </c>
      <c r="HW51">
        <v>15.21992</v>
      </c>
      <c r="HX51" s="1">
        <v>1.6745099999999999E-4</v>
      </c>
      <c r="HY51">
        <v>6.7390610000000004E-2</v>
      </c>
      <c r="HZ51">
        <v>0.4468027</v>
      </c>
      <c r="IA51">
        <v>16.003879999999999</v>
      </c>
      <c r="IB51" s="1">
        <v>1.5963389999999999E-4</v>
      </c>
      <c r="IC51">
        <v>6.4214160000000006E-2</v>
      </c>
      <c r="ID51">
        <v>0.4463802</v>
      </c>
      <c r="IE51">
        <v>17.06523</v>
      </c>
      <c r="IF51" s="1">
        <v>1.5220260000000001E-4</v>
      </c>
      <c r="IG51">
        <v>6.1214909999999997E-2</v>
      </c>
      <c r="IH51">
        <v>0.44597510000000001</v>
      </c>
      <c r="II51">
        <v>17.5992</v>
      </c>
      <c r="IJ51" s="1">
        <v>1.451275E-4</v>
      </c>
      <c r="IK51">
        <v>5.8370279999999997E-2</v>
      </c>
      <c r="IL51">
        <v>0.44555280000000003</v>
      </c>
      <c r="IM51">
        <v>17.296669999999999</v>
      </c>
      <c r="IN51" s="1">
        <v>1.3852640000000001E-4</v>
      </c>
      <c r="IO51">
        <v>5.5718440000000001E-2</v>
      </c>
      <c r="IP51">
        <v>0.44512980000000002</v>
      </c>
      <c r="IQ51">
        <v>16.737100000000002</v>
      </c>
      <c r="IR51" s="1">
        <v>1.322924E-4</v>
      </c>
      <c r="IS51">
        <v>5.322416E-2</v>
      </c>
      <c r="IT51">
        <v>0.44472</v>
      </c>
      <c r="IU51">
        <v>15.92605</v>
      </c>
      <c r="IV51" s="1">
        <v>1.263502E-4</v>
      </c>
      <c r="IW51">
        <v>5.0849579999999998E-2</v>
      </c>
      <c r="IX51">
        <v>0.44436369999999997</v>
      </c>
      <c r="IY51">
        <v>15.921760000000001</v>
      </c>
      <c r="IZ51" s="1">
        <v>1.2073E-4</v>
      </c>
      <c r="JA51">
        <v>4.8605889999999999E-2</v>
      </c>
      <c r="JB51">
        <v>0.44408429999999999</v>
      </c>
      <c r="JC51">
        <v>16.277290000000001</v>
      </c>
      <c r="JD51" s="1">
        <v>1.1512480000000001E-4</v>
      </c>
      <c r="JE51">
        <v>4.6366940000000002E-2</v>
      </c>
      <c r="JF51">
        <v>0.4439226</v>
      </c>
      <c r="JG51">
        <v>17.22974</v>
      </c>
      <c r="JH51" s="1">
        <v>1.082891E-4</v>
      </c>
      <c r="JI51">
        <v>4.3644290000000002E-2</v>
      </c>
      <c r="JJ51">
        <v>0.44383109999999998</v>
      </c>
      <c r="JK51">
        <v>18.012730000000001</v>
      </c>
      <c r="JL51" s="1">
        <v>1.0050720000000001E-4</v>
      </c>
      <c r="JM51">
        <v>4.05166E-2</v>
      </c>
      <c r="JN51">
        <v>0.44377549999999999</v>
      </c>
      <c r="JO51">
        <v>18.399049999999999</v>
      </c>
      <c r="JP51" s="1">
        <v>9.3607830000000004E-5</v>
      </c>
      <c r="JQ51">
        <v>3.7719469999999998E-2</v>
      </c>
      <c r="JR51">
        <v>0.44374760000000002</v>
      </c>
      <c r="JS51">
        <v>17.861170000000001</v>
      </c>
      <c r="JT51" s="1">
        <v>8.8115540000000003E-5</v>
      </c>
      <c r="JU51">
        <v>3.5488359999999997E-2</v>
      </c>
      <c r="JV51">
        <v>0.44372919999999999</v>
      </c>
      <c r="JW51">
        <v>16.88748</v>
      </c>
      <c r="JX51" s="1">
        <v>8.3754620000000001E-5</v>
      </c>
      <c r="JY51">
        <v>3.3716400000000001E-2</v>
      </c>
      <c r="JZ51">
        <v>0.4437371</v>
      </c>
      <c r="KA51">
        <v>15.81439</v>
      </c>
      <c r="KB51" s="1">
        <v>8.0066109999999996E-5</v>
      </c>
      <c r="KC51">
        <v>3.2221729999999997E-2</v>
      </c>
      <c r="KD51">
        <v>0.4437236</v>
      </c>
      <c r="KE51">
        <v>15.786099999999999</v>
      </c>
      <c r="KF51" s="1">
        <v>7.6809099999999996E-5</v>
      </c>
      <c r="KG51">
        <v>3.0905470000000001E-2</v>
      </c>
      <c r="KH51">
        <v>0.4437352</v>
      </c>
      <c r="KI51">
        <v>16.141349999999999</v>
      </c>
      <c r="KJ51" s="1">
        <v>7.3818049999999994E-5</v>
      </c>
      <c r="KK51">
        <v>2.9691059999999998E-2</v>
      </c>
      <c r="KL51">
        <v>0.44372519999999999</v>
      </c>
      <c r="KM51">
        <v>17.001860000000001</v>
      </c>
      <c r="KN51" s="1">
        <v>7.1000229999999994E-5</v>
      </c>
      <c r="KO51">
        <v>2.8552749999999998E-2</v>
      </c>
      <c r="KP51">
        <v>0.44372050000000002</v>
      </c>
      <c r="KQ51">
        <v>17.93648</v>
      </c>
      <c r="KR51" s="1">
        <v>6.8321820000000002E-5</v>
      </c>
      <c r="KS51">
        <v>2.746784E-2</v>
      </c>
      <c r="KT51">
        <v>0.44373170000000001</v>
      </c>
      <c r="KU51">
        <v>18.1768</v>
      </c>
      <c r="KV51" s="1">
        <v>6.5763860000000006E-5</v>
      </c>
      <c r="KW51">
        <v>2.6434470000000002E-2</v>
      </c>
      <c r="KX51">
        <v>0.44372200000000001</v>
      </c>
      <c r="KY51">
        <v>17.684149999999999</v>
      </c>
      <c r="KZ51" s="1">
        <v>6.3320769999999996E-5</v>
      </c>
      <c r="LA51">
        <v>2.544623E-2</v>
      </c>
      <c r="LB51">
        <v>0.44373509999999999</v>
      </c>
      <c r="LC51">
        <v>16.88533</v>
      </c>
      <c r="LD51" s="1">
        <v>6.099769E-5</v>
      </c>
      <c r="LE51">
        <v>2.4507459999999998E-2</v>
      </c>
      <c r="LF51">
        <v>0.44372210000000001</v>
      </c>
      <c r="LG51">
        <v>15.983919999999999</v>
      </c>
      <c r="LH51" s="1">
        <v>5.8805550000000001E-5</v>
      </c>
      <c r="LI51">
        <v>2.3619649999999999E-2</v>
      </c>
      <c r="LJ51">
        <v>0.4437316</v>
      </c>
      <c r="LK51">
        <v>15.943239999999999</v>
      </c>
      <c r="LL51" s="1">
        <v>5.6724719999999997E-5</v>
      </c>
      <c r="LM51">
        <v>2.2778969999999999E-2</v>
      </c>
      <c r="LN51">
        <v>0.4437238</v>
      </c>
      <c r="LO51">
        <v>16.488659999999999</v>
      </c>
      <c r="LP51" s="1">
        <v>5.4689309999999999E-5</v>
      </c>
      <c r="LQ51">
        <v>2.1958709999999999E-2</v>
      </c>
      <c r="LR51">
        <v>0.44373299999999999</v>
      </c>
      <c r="LS51">
        <v>17.59131</v>
      </c>
      <c r="LT51" s="1">
        <v>5.274678E-5</v>
      </c>
      <c r="LU51">
        <v>2.117349E-2</v>
      </c>
      <c r="LV51">
        <v>0.443718</v>
      </c>
      <c r="LW51">
        <v>18.640039999999999</v>
      </c>
      <c r="LX51" s="1">
        <v>5.093084E-5</v>
      </c>
      <c r="LY51">
        <v>2.0439530000000001E-2</v>
      </c>
      <c r="LZ51">
        <v>0.44372479999999997</v>
      </c>
      <c r="MA51">
        <v>18.967269999999999</v>
      </c>
      <c r="MB51" s="1">
        <v>4.9075749999999998E-5</v>
      </c>
      <c r="MC51">
        <v>1.9718380000000001E-2</v>
      </c>
      <c r="MD51">
        <v>0.44372339999999999</v>
      </c>
      <c r="ME51">
        <v>18.392980000000001</v>
      </c>
      <c r="MF51" s="1">
        <v>4.7215639999999998E-5</v>
      </c>
      <c r="MG51">
        <v>1.9034039999999999E-2</v>
      </c>
      <c r="MH51">
        <v>0.4437237</v>
      </c>
      <c r="MI51">
        <v>17.388860000000001</v>
      </c>
      <c r="MJ51" s="1">
        <v>4.5449589999999999E-5</v>
      </c>
      <c r="MK51">
        <v>1.838033E-2</v>
      </c>
      <c r="ML51">
        <v>0.44371909999999998</v>
      </c>
      <c r="MM51">
        <v>16.06353</v>
      </c>
      <c r="MN51" s="1">
        <v>4.376434E-5</v>
      </c>
      <c r="MO51">
        <v>1.7751510000000002E-2</v>
      </c>
      <c r="MP51">
        <v>0.44371969999999999</v>
      </c>
      <c r="MQ51">
        <v>15.644909999999999</v>
      </c>
      <c r="MR51" s="1">
        <v>4.2140120000000001E-5</v>
      </c>
      <c r="MS51">
        <v>1.714189E-2</v>
      </c>
      <c r="MT51">
        <v>0.44373449999999998</v>
      </c>
      <c r="MU51">
        <v>15.52943</v>
      </c>
      <c r="MV51" s="1">
        <v>4.0618100000000003E-5</v>
      </c>
      <c r="MW51">
        <v>1.6567499999999999E-2</v>
      </c>
      <c r="MX51">
        <v>0.44372519999999999</v>
      </c>
      <c r="MY51">
        <v>15.704599999999999</v>
      </c>
      <c r="MZ51" s="1">
        <v>3.9160699999999999E-5</v>
      </c>
      <c r="NA51">
        <v>1.6015450000000001E-2</v>
      </c>
      <c r="NB51">
        <v>0.44371860000000002</v>
      </c>
      <c r="NC51">
        <v>16.110299999999999</v>
      </c>
      <c r="ND51" s="1">
        <v>3.7721369999999999E-5</v>
      </c>
      <c r="NE51">
        <v>1.54646E-2</v>
      </c>
      <c r="NF51">
        <v>0.44373889999999999</v>
      </c>
      <c r="NG51">
        <v>16.444189999999999</v>
      </c>
      <c r="NH51" s="1">
        <v>3.6380690000000001E-5</v>
      </c>
      <c r="NI51">
        <v>1.4949809999999999E-2</v>
      </c>
      <c r="NJ51">
        <v>0.44372200000000001</v>
      </c>
      <c r="NK51">
        <v>16.05556</v>
      </c>
      <c r="NL51" s="1">
        <v>3.5103169999999998E-5</v>
      </c>
      <c r="NM51">
        <v>1.445859E-2</v>
      </c>
      <c r="NN51">
        <v>0.44373119999999999</v>
      </c>
      <c r="NO51">
        <v>15.408379999999999</v>
      </c>
      <c r="NP51" s="1">
        <v>3.3887629999999999E-5</v>
      </c>
      <c r="NQ51">
        <v>1.3987970000000001E-2</v>
      </c>
      <c r="NR51">
        <v>0.44371129999999998</v>
      </c>
      <c r="NS51">
        <v>14.95438</v>
      </c>
      <c r="NT51" s="1">
        <v>3.2697329999999998E-5</v>
      </c>
      <c r="NU51">
        <v>1.3525779999999999E-2</v>
      </c>
      <c r="NV51">
        <v>0.44358839999999999</v>
      </c>
      <c r="NW51">
        <v>15.527100000000001</v>
      </c>
      <c r="NX51" s="1">
        <v>3.1556010000000001E-5</v>
      </c>
      <c r="NY51">
        <v>1.308197E-2</v>
      </c>
      <c r="NZ51">
        <v>0.44327889999999998</v>
      </c>
      <c r="OA51">
        <v>16.623149999999999</v>
      </c>
      <c r="OB51" s="1">
        <v>3.062821E-5</v>
      </c>
      <c r="OC51">
        <v>1.2722850000000001E-2</v>
      </c>
      <c r="OD51">
        <v>0.44275870000000001</v>
      </c>
      <c r="OE51">
        <v>17.84807</v>
      </c>
      <c r="OF51" s="1">
        <v>3.0594179999999998E-5</v>
      </c>
      <c r="OG51">
        <v>1.2729000000000001E-2</v>
      </c>
      <c r="OH51">
        <v>0.44210769999999999</v>
      </c>
      <c r="OI51">
        <v>18.990790000000001</v>
      </c>
      <c r="OJ51" s="1">
        <v>3.1358810000000003E-5</v>
      </c>
      <c r="OK51">
        <v>1.308111E-2</v>
      </c>
    </row>
    <row r="52" spans="1:401" x14ac:dyDescent="0.35">
      <c r="A52">
        <v>55</v>
      </c>
      <c r="B52" t="s">
        <v>4</v>
      </c>
      <c r="C52" t="s">
        <v>24</v>
      </c>
      <c r="D52" t="s">
        <v>57</v>
      </c>
      <c r="E52">
        <v>924.20839999999998</v>
      </c>
      <c r="F52">
        <v>1.159208</v>
      </c>
      <c r="G52">
        <v>17.139880000000002</v>
      </c>
      <c r="H52" s="1">
        <v>8.6089379999999993E-2</v>
      </c>
      <c r="I52">
        <v>14.114100000000001</v>
      </c>
      <c r="J52">
        <v>1.158636</v>
      </c>
      <c r="K52">
        <v>17.66291</v>
      </c>
      <c r="L52">
        <v>133.8254</v>
      </c>
      <c r="M52">
        <v>31835.02</v>
      </c>
      <c r="N52">
        <v>1.1582159999999999</v>
      </c>
      <c r="O52">
        <v>18.22326</v>
      </c>
      <c r="P52">
        <v>148.87180000000001</v>
      </c>
      <c r="Q52">
        <v>40614.949999999997</v>
      </c>
      <c r="R52">
        <v>1.157783</v>
      </c>
      <c r="S52">
        <v>18.1264</v>
      </c>
      <c r="T52">
        <v>14.812279999999999</v>
      </c>
      <c r="U52">
        <v>4325.241</v>
      </c>
      <c r="V52">
        <v>1.157376</v>
      </c>
      <c r="W52">
        <v>17.397819999999999</v>
      </c>
      <c r="X52">
        <v>0.55773810000000001</v>
      </c>
      <c r="Y52">
        <v>165.20310000000001</v>
      </c>
      <c r="Z52">
        <v>1.1569050000000001</v>
      </c>
      <c r="AA52">
        <v>16.795670000000001</v>
      </c>
      <c r="AB52">
        <v>8.5393590000000005E-2</v>
      </c>
      <c r="AC52">
        <v>22.656389999999998</v>
      </c>
      <c r="AD52">
        <v>1.156202</v>
      </c>
      <c r="AE52">
        <v>16.185379999999999</v>
      </c>
      <c r="AF52">
        <v>6.8939559999999997E-2</v>
      </c>
      <c r="AG52">
        <v>17.966629999999999</v>
      </c>
      <c r="AH52">
        <v>1.1547890000000001</v>
      </c>
      <c r="AI52">
        <v>16.28246</v>
      </c>
      <c r="AJ52" s="1">
        <v>6.2509449999999994E-2</v>
      </c>
      <c r="AK52">
        <v>16.281369999999999</v>
      </c>
      <c r="AL52">
        <v>1.152811</v>
      </c>
      <c r="AM52">
        <v>16.864129999999999</v>
      </c>
      <c r="AN52" s="1">
        <v>6.4409579999999994E-2</v>
      </c>
      <c r="AO52">
        <v>16.696950000000001</v>
      </c>
      <c r="AP52">
        <v>1.1509119999999999</v>
      </c>
      <c r="AQ52">
        <v>17.596329999999998</v>
      </c>
      <c r="AR52" s="1">
        <v>7.1898500000000004E-2</v>
      </c>
      <c r="AS52">
        <v>18.694330000000001</v>
      </c>
      <c r="AT52">
        <v>1.1488769999999999</v>
      </c>
      <c r="AU52">
        <v>18.097580000000001</v>
      </c>
      <c r="AV52" s="1">
        <v>7.2772569999999995E-2</v>
      </c>
      <c r="AW52">
        <v>19.04316</v>
      </c>
      <c r="AX52">
        <v>1.146747</v>
      </c>
      <c r="AY52">
        <v>17.95119</v>
      </c>
      <c r="AZ52" s="1">
        <v>6.7960060000000003E-2</v>
      </c>
      <c r="BA52">
        <v>17.855250000000002</v>
      </c>
      <c r="BB52">
        <v>1.1445129999999999</v>
      </c>
      <c r="BC52">
        <v>17.362549999999999</v>
      </c>
      <c r="BD52" s="1">
        <v>6.1160359999999997E-2</v>
      </c>
      <c r="BE52">
        <v>16.122949999999999</v>
      </c>
      <c r="BF52">
        <v>1.1423019999999999</v>
      </c>
      <c r="BG52">
        <v>16.45748</v>
      </c>
      <c r="BH52" s="1">
        <v>5.3853909999999998E-2</v>
      </c>
      <c r="BI52">
        <v>14.235049999999999</v>
      </c>
      <c r="BJ52">
        <v>1.139724</v>
      </c>
      <c r="BK52">
        <v>15.74696</v>
      </c>
      <c r="BL52" s="1">
        <v>4.7157079999999997E-2</v>
      </c>
      <c r="BM52">
        <v>12.50056</v>
      </c>
      <c r="BN52">
        <v>1.136647</v>
      </c>
      <c r="BO52">
        <v>15.88857</v>
      </c>
      <c r="BP52" s="1">
        <v>4.1077349999999999E-2</v>
      </c>
      <c r="BQ52">
        <v>10.92484</v>
      </c>
      <c r="BR52">
        <v>1.134722</v>
      </c>
      <c r="BS52">
        <v>16.077480000000001</v>
      </c>
      <c r="BT52" s="1">
        <v>3.5640360000000003E-2</v>
      </c>
      <c r="BU52">
        <v>9.5027869999999997</v>
      </c>
      <c r="BV52">
        <v>1.1327199999999999</v>
      </c>
      <c r="BW52">
        <v>16.595949999999998</v>
      </c>
      <c r="BX52" s="1">
        <v>3.0948070000000001E-2</v>
      </c>
      <c r="BY52">
        <v>8.2715139999999998</v>
      </c>
      <c r="BZ52">
        <v>1.1307590000000001</v>
      </c>
      <c r="CA52">
        <v>17.143550000000001</v>
      </c>
      <c r="CB52" s="1">
        <v>2.707445E-2</v>
      </c>
      <c r="CC52">
        <v>7.2517579999999997</v>
      </c>
      <c r="CD52">
        <v>1.128477</v>
      </c>
      <c r="CE52">
        <v>17.09224</v>
      </c>
      <c r="CF52" s="1">
        <v>2.35753E-2</v>
      </c>
      <c r="CG52">
        <v>6.3336790000000001</v>
      </c>
      <c r="CH52">
        <v>1.1255280000000001</v>
      </c>
      <c r="CI52">
        <v>16.281040000000001</v>
      </c>
      <c r="CJ52">
        <v>2.035557E-2</v>
      </c>
      <c r="CK52">
        <v>5.4853569999999996</v>
      </c>
      <c r="CL52">
        <v>1.1230309999999999</v>
      </c>
      <c r="CM52">
        <v>15.51075</v>
      </c>
      <c r="CN52" s="1">
        <v>1.7575199999999999E-2</v>
      </c>
      <c r="CO52">
        <v>4.7487880000000002</v>
      </c>
      <c r="CP52">
        <v>1.1201030000000001</v>
      </c>
      <c r="CQ52">
        <v>15.09193</v>
      </c>
      <c r="CR52" s="1">
        <v>1.5192529999999999E-2</v>
      </c>
      <c r="CS52">
        <v>4.116142</v>
      </c>
      <c r="CT52">
        <v>1.116625</v>
      </c>
      <c r="CU52">
        <v>15.23639</v>
      </c>
      <c r="CV52" s="1">
        <v>1.3127420000000001E-2</v>
      </c>
      <c r="CW52">
        <v>3.567774</v>
      </c>
      <c r="CX52">
        <v>1.1127069999999999</v>
      </c>
      <c r="CY52">
        <v>15.1874</v>
      </c>
      <c r="CZ52" s="1">
        <v>1.127741E-2</v>
      </c>
      <c r="DA52">
        <v>3.075558</v>
      </c>
      <c r="DB52">
        <v>1.108582</v>
      </c>
      <c r="DC52">
        <v>16.072310000000002</v>
      </c>
      <c r="DD52" s="1">
        <v>9.6157340000000008E-3</v>
      </c>
      <c r="DE52">
        <v>2.6302620000000001</v>
      </c>
      <c r="DF52">
        <v>1.1056319999999999</v>
      </c>
      <c r="DG52">
        <v>16.758209999999998</v>
      </c>
      <c r="DH52" s="1">
        <v>8.2516919999999997E-3</v>
      </c>
      <c r="DI52">
        <v>2.2602060000000002</v>
      </c>
      <c r="DJ52">
        <v>1.102058</v>
      </c>
      <c r="DK52">
        <v>16.80677</v>
      </c>
      <c r="DL52" s="1">
        <v>7.1106529999999998E-3</v>
      </c>
      <c r="DM52">
        <v>1.9522809999999999</v>
      </c>
      <c r="DN52">
        <v>1.097682</v>
      </c>
      <c r="DO52">
        <v>16.48976</v>
      </c>
      <c r="DP52">
        <v>6.1057660000000003E-3</v>
      </c>
      <c r="DQ52">
        <v>1.6817679999999999</v>
      </c>
      <c r="DR52">
        <v>1.093035</v>
      </c>
      <c r="DS52">
        <v>16.252330000000001</v>
      </c>
      <c r="DT52" s="1">
        <v>5.2052210000000003E-3</v>
      </c>
      <c r="DU52">
        <v>1.4389940000000001</v>
      </c>
      <c r="DV52">
        <v>1.088954</v>
      </c>
      <c r="DW52">
        <v>16.019829999999999</v>
      </c>
      <c r="DX52" s="1">
        <v>4.4160689999999999E-3</v>
      </c>
      <c r="DY52">
        <v>1.224564</v>
      </c>
      <c r="DZ52">
        <v>1.085313</v>
      </c>
      <c r="EA52">
        <v>16.635069999999999</v>
      </c>
      <c r="EB52" s="1">
        <v>3.7394939999999999E-3</v>
      </c>
      <c r="EC52">
        <v>1.039015</v>
      </c>
      <c r="ED52">
        <v>1.0825659999999999</v>
      </c>
      <c r="EE52">
        <v>17.432279999999999</v>
      </c>
      <c r="EF52" s="1">
        <v>3.1487609999999999E-3</v>
      </c>
      <c r="EG52">
        <v>0.87626280000000001</v>
      </c>
      <c r="EH52">
        <v>1.080633</v>
      </c>
      <c r="EI52">
        <v>18.480609999999999</v>
      </c>
      <c r="EJ52" s="1">
        <v>2.48912E-3</v>
      </c>
      <c r="EK52">
        <v>0.69485419999999998</v>
      </c>
      <c r="EL52">
        <v>1.0794969999999999</v>
      </c>
      <c r="EM52">
        <v>19.449590000000001</v>
      </c>
      <c r="EN52" s="1">
        <v>1.786015E-3</v>
      </c>
      <c r="EO52">
        <v>0.4994497</v>
      </c>
      <c r="EP52">
        <v>1.0787199999999999</v>
      </c>
      <c r="EQ52">
        <v>19.464739999999999</v>
      </c>
      <c r="ER52" s="1">
        <v>1.2269220000000001E-3</v>
      </c>
      <c r="ES52">
        <v>0.34245429999999999</v>
      </c>
      <c r="ET52">
        <v>1.0781019999999999</v>
      </c>
      <c r="EU52">
        <v>18.663530000000002</v>
      </c>
      <c r="EV52" s="1">
        <v>8.7576570000000005E-4</v>
      </c>
      <c r="EW52">
        <v>0.24319669999999999</v>
      </c>
      <c r="EX52">
        <v>1.0775570000000001</v>
      </c>
      <c r="EY52">
        <v>17.673359999999999</v>
      </c>
      <c r="EZ52" s="1">
        <v>6.7788829999999997E-4</v>
      </c>
      <c r="FA52">
        <v>0.18714610000000001</v>
      </c>
      <c r="FB52">
        <v>1.0770550000000001</v>
      </c>
      <c r="FC52">
        <v>16.508700000000001</v>
      </c>
      <c r="FD52" s="1">
        <v>5.6494900000000003E-4</v>
      </c>
      <c r="FE52">
        <v>0.15515490000000001</v>
      </c>
      <c r="FF52">
        <v>1.076721</v>
      </c>
      <c r="FG52">
        <v>16.0838</v>
      </c>
      <c r="FH52" s="1">
        <v>4.9551860000000001E-4</v>
      </c>
      <c r="FI52">
        <v>0.13549820000000001</v>
      </c>
      <c r="FJ52">
        <v>1.0763849999999999</v>
      </c>
      <c r="FK52">
        <v>15.99375</v>
      </c>
      <c r="FL52" s="1">
        <v>4.4665059999999998E-4</v>
      </c>
      <c r="FM52">
        <v>0.1217138</v>
      </c>
      <c r="FN52">
        <v>1.076233</v>
      </c>
      <c r="FO52">
        <v>16.20477</v>
      </c>
      <c r="FP52" s="1">
        <v>4.006123E-4</v>
      </c>
      <c r="FQ52">
        <v>0.1089116</v>
      </c>
      <c r="FR52">
        <v>1.076179</v>
      </c>
      <c r="FS52">
        <v>16.56259</v>
      </c>
      <c r="FT52" s="1">
        <v>3.5304340000000002E-4</v>
      </c>
      <c r="FU52">
        <v>9.5701259999999996E-2</v>
      </c>
      <c r="FV52">
        <v>1.076093</v>
      </c>
      <c r="FW52">
        <v>16.45777</v>
      </c>
      <c r="FX52" s="1">
        <v>3.1318090000000002E-4</v>
      </c>
      <c r="FY52">
        <v>8.4556179999999995E-2</v>
      </c>
      <c r="FZ52">
        <v>1.0760879999999999</v>
      </c>
      <c r="GA52">
        <v>16.00338</v>
      </c>
      <c r="GB52" s="1">
        <v>2.8401719999999997E-4</v>
      </c>
      <c r="GC52">
        <v>7.6354900000000003E-2</v>
      </c>
      <c r="GD52">
        <v>1.0761229999999999</v>
      </c>
      <c r="GE52">
        <v>15.31514</v>
      </c>
      <c r="GF52" s="1">
        <v>2.6310580000000002E-4</v>
      </c>
      <c r="GG52">
        <v>7.0440550000000005E-2</v>
      </c>
      <c r="GH52">
        <v>1.076112</v>
      </c>
      <c r="GI52">
        <v>14.8649</v>
      </c>
      <c r="GJ52" s="1">
        <v>2.4707309999999998E-4</v>
      </c>
      <c r="GK52">
        <v>6.5887580000000001E-2</v>
      </c>
      <c r="GL52">
        <v>1.0760320000000001</v>
      </c>
      <c r="GM52">
        <v>15.20439</v>
      </c>
      <c r="GN52" s="1">
        <v>2.3349039999999999E-4</v>
      </c>
      <c r="GO52">
        <v>6.2042640000000003E-2</v>
      </c>
      <c r="GP52">
        <v>1.075917</v>
      </c>
      <c r="GQ52">
        <v>16.007149999999999</v>
      </c>
      <c r="GR52" s="1">
        <v>2.2206729999999999E-4</v>
      </c>
      <c r="GS52">
        <v>5.8780840000000001E-2</v>
      </c>
      <c r="GT52">
        <v>1.075718</v>
      </c>
      <c r="GU52">
        <v>17.203749999999999</v>
      </c>
      <c r="GV52" s="1">
        <v>2.148711E-4</v>
      </c>
      <c r="GW52">
        <v>5.663874E-2</v>
      </c>
      <c r="GX52">
        <v>1.075493</v>
      </c>
      <c r="GY52">
        <v>18.388020000000001</v>
      </c>
      <c r="GZ52" s="1">
        <v>2.11122E-4</v>
      </c>
      <c r="HA52">
        <v>5.5473059999999998E-2</v>
      </c>
      <c r="HB52">
        <v>1.0752999999999999</v>
      </c>
      <c r="HC52">
        <v>18.88569</v>
      </c>
      <c r="HD52" s="1">
        <v>2.0698099999999999E-4</v>
      </c>
      <c r="HE52">
        <v>5.4262680000000001E-2</v>
      </c>
      <c r="HF52">
        <v>1.075013</v>
      </c>
      <c r="HG52">
        <v>18.270389999999999</v>
      </c>
      <c r="HH52" s="1">
        <v>2.00724E-4</v>
      </c>
      <c r="HI52">
        <v>5.2525009999999997E-2</v>
      </c>
      <c r="HJ52">
        <v>1.0747549999999999</v>
      </c>
      <c r="HK52">
        <v>17.406739999999999</v>
      </c>
      <c r="HL52" s="1">
        <v>1.92962E-4</v>
      </c>
      <c r="HM52">
        <v>5.0407519999999997E-2</v>
      </c>
      <c r="HN52">
        <v>1.0744750000000001</v>
      </c>
      <c r="HO52">
        <v>16.259260000000001</v>
      </c>
      <c r="HP52" s="1">
        <v>1.8463109999999999E-4</v>
      </c>
      <c r="HQ52">
        <v>4.8160540000000002E-2</v>
      </c>
      <c r="HR52">
        <v>1.0742480000000001</v>
      </c>
      <c r="HS52">
        <v>15.505240000000001</v>
      </c>
      <c r="HT52" s="1">
        <v>1.7632889999999999E-4</v>
      </c>
      <c r="HU52">
        <v>4.5932189999999998E-2</v>
      </c>
      <c r="HV52">
        <v>1.074004</v>
      </c>
      <c r="HW52">
        <v>15.373469999999999</v>
      </c>
      <c r="HX52" s="1">
        <v>1.681737E-4</v>
      </c>
      <c r="HY52">
        <v>4.376E-2</v>
      </c>
      <c r="HZ52">
        <v>1.0737099999999999</v>
      </c>
      <c r="IA52">
        <v>16.112580000000001</v>
      </c>
      <c r="IB52" s="1">
        <v>1.6032009999999999E-4</v>
      </c>
      <c r="IC52">
        <v>4.1678229999999997E-2</v>
      </c>
      <c r="ID52">
        <v>1.0734109999999999</v>
      </c>
      <c r="IE52">
        <v>17.132239999999999</v>
      </c>
      <c r="IF52" s="1">
        <v>1.528508E-4</v>
      </c>
      <c r="IG52">
        <v>3.9711049999999998E-2</v>
      </c>
      <c r="IH52">
        <v>1.0731729999999999</v>
      </c>
      <c r="II52">
        <v>17.622330000000002</v>
      </c>
      <c r="IJ52" s="1">
        <v>1.4574219999999999E-4</v>
      </c>
      <c r="IK52">
        <v>3.784763E-2</v>
      </c>
      <c r="IL52">
        <v>1.0729329999999999</v>
      </c>
      <c r="IM52">
        <v>17.3248</v>
      </c>
      <c r="IN52" s="1">
        <v>1.390954E-4</v>
      </c>
      <c r="IO52">
        <v>3.6106239999999998E-2</v>
      </c>
      <c r="IP52">
        <v>1.072622</v>
      </c>
      <c r="IQ52">
        <v>16.813939999999999</v>
      </c>
      <c r="IR52" s="1">
        <v>1.3283309999999999E-4</v>
      </c>
      <c r="IS52">
        <v>3.4473249999999997E-2</v>
      </c>
      <c r="IT52">
        <v>1.0723339999999999</v>
      </c>
      <c r="IU52">
        <v>16.075810000000001</v>
      </c>
      <c r="IV52" s="1">
        <v>1.2686269999999999E-4</v>
      </c>
      <c r="IW52">
        <v>3.2919660000000003E-2</v>
      </c>
      <c r="IX52">
        <v>1.072149</v>
      </c>
      <c r="IY52">
        <v>16.10905</v>
      </c>
      <c r="IZ52" s="1">
        <v>1.212179E-4</v>
      </c>
      <c r="JA52">
        <v>3.1453519999999999E-2</v>
      </c>
      <c r="JB52">
        <v>1.0719289999999999</v>
      </c>
      <c r="JC52">
        <v>16.44079</v>
      </c>
      <c r="JD52" s="1">
        <v>1.156466E-4</v>
      </c>
      <c r="JE52">
        <v>3.0009879999999999E-2</v>
      </c>
      <c r="JF52">
        <v>1.071863</v>
      </c>
      <c r="JG52">
        <v>17.319420000000001</v>
      </c>
      <c r="JH52" s="1">
        <v>1.089549E-4</v>
      </c>
      <c r="JI52">
        <v>2.8289740000000001E-2</v>
      </c>
      <c r="JJ52">
        <v>1.0717989999999999</v>
      </c>
      <c r="JK52">
        <v>18.054349999999999</v>
      </c>
      <c r="JL52" s="1">
        <v>1.0118489999999999E-4</v>
      </c>
      <c r="JM52">
        <v>2.6277439999999999E-2</v>
      </c>
      <c r="JN52">
        <v>1.0717909999999999</v>
      </c>
      <c r="JO52">
        <v>18.428820000000002</v>
      </c>
      <c r="JP52" s="1">
        <v>9.4167470000000001E-5</v>
      </c>
      <c r="JQ52">
        <v>2.444259E-2</v>
      </c>
      <c r="JR52">
        <v>1.0717589999999999</v>
      </c>
      <c r="JS52">
        <v>17.942240000000002</v>
      </c>
      <c r="JT52" s="1">
        <v>8.8552760000000001E-5</v>
      </c>
      <c r="JU52">
        <v>2.2970790000000001E-2</v>
      </c>
      <c r="JV52">
        <v>1.07178</v>
      </c>
      <c r="JW52">
        <v>17.014130000000002</v>
      </c>
      <c r="JX52" s="1">
        <v>8.4111740000000006E-5</v>
      </c>
      <c r="JY52">
        <v>2.1806559999999999E-2</v>
      </c>
      <c r="JZ52">
        <v>1.071766</v>
      </c>
      <c r="KA52">
        <v>15.975239999999999</v>
      </c>
      <c r="KB52" s="1">
        <v>8.0374489999999994E-5</v>
      </c>
      <c r="KC52">
        <v>2.0831160000000001E-2</v>
      </c>
      <c r="KD52">
        <v>1.0717460000000001</v>
      </c>
      <c r="KE52">
        <v>15.93999</v>
      </c>
      <c r="KF52" s="1">
        <v>7.7087089999999995E-5</v>
      </c>
      <c r="KG52">
        <v>1.9974309999999999E-2</v>
      </c>
      <c r="KH52">
        <v>1.071814</v>
      </c>
      <c r="KI52">
        <v>16.272690000000001</v>
      </c>
      <c r="KJ52" s="1">
        <v>7.4077649999999994E-5</v>
      </c>
      <c r="KK52">
        <v>1.9187409999999998E-2</v>
      </c>
      <c r="KL52">
        <v>1.0717380000000001</v>
      </c>
      <c r="KM52">
        <v>17.092310000000001</v>
      </c>
      <c r="KN52" s="1">
        <v>7.1245329999999996E-5</v>
      </c>
      <c r="KO52">
        <v>1.8450620000000001E-2</v>
      </c>
      <c r="KP52">
        <v>1.071787</v>
      </c>
      <c r="KQ52">
        <v>17.997039999999998</v>
      </c>
      <c r="KR52" s="1">
        <v>6.8554989999999996E-5</v>
      </c>
      <c r="KS52">
        <v>1.7748710000000001E-2</v>
      </c>
      <c r="KT52">
        <v>1.0717410000000001</v>
      </c>
      <c r="KU52">
        <v>18.21932</v>
      </c>
      <c r="KV52" s="1">
        <v>6.5988079999999998E-5</v>
      </c>
      <c r="KW52">
        <v>1.7080959999999999E-2</v>
      </c>
      <c r="KX52">
        <v>1.0718019999999999</v>
      </c>
      <c r="KY52">
        <v>17.752949999999998</v>
      </c>
      <c r="KZ52" s="1">
        <v>6.3533370000000002E-5</v>
      </c>
      <c r="LA52">
        <v>1.6441379999999998E-2</v>
      </c>
      <c r="LB52">
        <v>1.0717350000000001</v>
      </c>
      <c r="LC52">
        <v>16.99248</v>
      </c>
      <c r="LD52" s="1">
        <v>6.1200949999999996E-5</v>
      </c>
      <c r="LE52">
        <v>1.5834730000000002E-2</v>
      </c>
      <c r="LF52">
        <v>1.071734</v>
      </c>
      <c r="LG52">
        <v>16.139769999999999</v>
      </c>
      <c r="LH52" s="1">
        <v>5.899548E-5</v>
      </c>
      <c r="LI52">
        <v>1.525926E-2</v>
      </c>
      <c r="LJ52">
        <v>1.071731</v>
      </c>
      <c r="LK52">
        <v>16.107230000000001</v>
      </c>
      <c r="LL52" s="1">
        <v>5.6908040000000001E-5</v>
      </c>
      <c r="LM52">
        <v>1.471631E-2</v>
      </c>
      <c r="LN52">
        <v>1.071723</v>
      </c>
      <c r="LO52">
        <v>16.633569999999999</v>
      </c>
      <c r="LP52" s="1">
        <v>5.4867319999999997E-5</v>
      </c>
      <c r="LQ52">
        <v>1.418668E-2</v>
      </c>
      <c r="LR52">
        <v>1.071731</v>
      </c>
      <c r="LS52">
        <v>17.693470000000001</v>
      </c>
      <c r="LT52" s="1">
        <v>5.2914409999999997E-5</v>
      </c>
      <c r="LU52">
        <v>1.3678340000000001E-2</v>
      </c>
      <c r="LV52">
        <v>1.0717939999999999</v>
      </c>
      <c r="LW52">
        <v>18.70701</v>
      </c>
      <c r="LX52" s="1">
        <v>5.1090169999999999E-5</v>
      </c>
      <c r="LY52">
        <v>1.3203029999999999E-2</v>
      </c>
      <c r="LZ52">
        <v>1.0717939999999999</v>
      </c>
      <c r="MA52">
        <v>19.00292</v>
      </c>
      <c r="MB52" s="1">
        <v>4.923231E-5</v>
      </c>
      <c r="MC52">
        <v>1.2738319999999999E-2</v>
      </c>
      <c r="MD52">
        <v>1.0717369999999999</v>
      </c>
      <c r="ME52">
        <v>18.453510000000001</v>
      </c>
      <c r="MF52" s="1">
        <v>4.736212E-5</v>
      </c>
      <c r="MG52">
        <v>1.229507E-2</v>
      </c>
      <c r="MH52">
        <v>1.071723</v>
      </c>
      <c r="MI52">
        <v>17.503509999999999</v>
      </c>
      <c r="MJ52" s="1">
        <v>4.5589639999999997E-5</v>
      </c>
      <c r="MK52">
        <v>1.187263E-2</v>
      </c>
      <c r="ML52">
        <v>1.071796</v>
      </c>
      <c r="MM52">
        <v>16.230049999999999</v>
      </c>
      <c r="MN52" s="1">
        <v>4.3899600000000002E-5</v>
      </c>
      <c r="MO52" s="1">
        <v>1.1465960000000001E-2</v>
      </c>
      <c r="MP52">
        <v>1.0717859999999999</v>
      </c>
      <c r="MQ52">
        <v>15.826919999999999</v>
      </c>
      <c r="MR52" s="1">
        <v>4.2270490000000001E-5</v>
      </c>
      <c r="MS52" s="1">
        <v>1.107238E-2</v>
      </c>
      <c r="MT52">
        <v>1.071815</v>
      </c>
      <c r="MU52">
        <v>15.63377</v>
      </c>
      <c r="MV52" s="1">
        <v>4.073894E-5</v>
      </c>
      <c r="MW52" s="1">
        <v>1.0700299999999999E-2</v>
      </c>
      <c r="MX52">
        <v>1.071725</v>
      </c>
      <c r="MY52">
        <v>15.72838</v>
      </c>
      <c r="MZ52" s="1">
        <v>3.9280930000000001E-5</v>
      </c>
      <c r="NA52" s="1">
        <v>1.0344620000000001E-2</v>
      </c>
      <c r="NB52">
        <v>1.071796</v>
      </c>
      <c r="NC52">
        <v>16.150220000000001</v>
      </c>
      <c r="ND52" s="1">
        <v>3.7837199999999997E-5</v>
      </c>
      <c r="NE52">
        <v>9.9888730000000005E-3</v>
      </c>
      <c r="NF52">
        <v>1.0717410000000001</v>
      </c>
      <c r="NG52">
        <v>16.476469999999999</v>
      </c>
      <c r="NH52" s="1">
        <v>3.6488720000000003E-5</v>
      </c>
      <c r="NI52" s="1">
        <v>9.6553839999999995E-3</v>
      </c>
      <c r="NJ52">
        <v>1.0717350000000001</v>
      </c>
      <c r="NK52">
        <v>16.128630000000001</v>
      </c>
      <c r="NL52" s="1">
        <v>3.5206960000000001E-5</v>
      </c>
      <c r="NM52" s="1">
        <v>9.3380470000000004E-3</v>
      </c>
      <c r="NN52">
        <v>1.071809</v>
      </c>
      <c r="NO52">
        <v>15.49296</v>
      </c>
      <c r="NP52" s="1">
        <v>3.3987959999999998E-5</v>
      </c>
      <c r="NQ52" s="1">
        <v>9.0338250000000005E-3</v>
      </c>
      <c r="NR52">
        <v>1.0717570000000001</v>
      </c>
      <c r="NS52">
        <v>15.055479999999999</v>
      </c>
      <c r="NT52" s="1">
        <v>3.2795919999999997E-5</v>
      </c>
      <c r="NU52" s="1">
        <v>8.7359229999999996E-3</v>
      </c>
      <c r="NV52">
        <v>1.0716570000000001</v>
      </c>
      <c r="NW52">
        <v>15.65193</v>
      </c>
      <c r="NX52" s="1">
        <v>3.1648600000000001E-5</v>
      </c>
      <c r="NY52" s="1">
        <v>8.447586E-3</v>
      </c>
      <c r="NZ52">
        <v>1.0713649999999999</v>
      </c>
      <c r="OA52">
        <v>16.751270000000002</v>
      </c>
      <c r="OB52" s="1">
        <v>3.0681980000000001E-5</v>
      </c>
      <c r="OC52" s="1">
        <v>8.2036599999999998E-3</v>
      </c>
      <c r="OD52">
        <v>1.0710090000000001</v>
      </c>
      <c r="OE52">
        <v>17.94473</v>
      </c>
      <c r="OF52" s="1">
        <v>3.0548410000000001E-5</v>
      </c>
      <c r="OG52" s="1">
        <v>8.1748189999999998E-3</v>
      </c>
      <c r="OH52">
        <v>1.0705290000000001</v>
      </c>
      <c r="OI52">
        <v>19.05208</v>
      </c>
      <c r="OJ52" s="1">
        <v>3.1280559999999997E-5</v>
      </c>
      <c r="OK52" s="1">
        <v>8.3853780000000006E-3</v>
      </c>
    </row>
    <row r="53" spans="1:401" x14ac:dyDescent="0.35">
      <c r="A53">
        <v>56</v>
      </c>
      <c r="B53" t="s">
        <v>4</v>
      </c>
      <c r="C53" t="s">
        <v>24</v>
      </c>
      <c r="D53" t="s">
        <v>58</v>
      </c>
      <c r="E53">
        <v>759.07389999999998</v>
      </c>
      <c r="F53">
        <v>1.0587740000000001</v>
      </c>
      <c r="G53">
        <v>17.160450000000001</v>
      </c>
      <c r="H53" s="1">
        <v>2.4199829999999999E-2</v>
      </c>
      <c r="I53" s="1">
        <v>3.3601719999999999</v>
      </c>
      <c r="J53">
        <v>1.0574840000000001</v>
      </c>
      <c r="K53">
        <v>17.67774</v>
      </c>
      <c r="L53">
        <v>112.28</v>
      </c>
      <c r="M53">
        <v>21846.67</v>
      </c>
      <c r="N53">
        <v>1.0562020000000001</v>
      </c>
      <c r="O53">
        <v>18.243939999999998</v>
      </c>
      <c r="P53">
        <v>164.0925</v>
      </c>
      <c r="Q53">
        <v>35813.68</v>
      </c>
      <c r="R53">
        <v>1.0547930000000001</v>
      </c>
      <c r="S53">
        <v>18.17605</v>
      </c>
      <c r="T53">
        <v>18.679880000000001</v>
      </c>
      <c r="U53">
        <v>4317.2539999999999</v>
      </c>
      <c r="V53">
        <v>1.053404</v>
      </c>
      <c r="W53">
        <v>17.446570000000001</v>
      </c>
      <c r="X53">
        <v>0.72579099999999996</v>
      </c>
      <c r="Y53">
        <v>170.6</v>
      </c>
      <c r="Z53">
        <v>1.051965</v>
      </c>
      <c r="AA53">
        <v>16.845310000000001</v>
      </c>
      <c r="AB53">
        <v>8.9545589999999994E-2</v>
      </c>
      <c r="AC53">
        <v>19.3203</v>
      </c>
      <c r="AD53">
        <v>1.050251</v>
      </c>
      <c r="AE53">
        <v>16.239319999999999</v>
      </c>
      <c r="AF53">
        <v>6.9545800000000005E-2</v>
      </c>
      <c r="AG53">
        <v>14.72935</v>
      </c>
      <c r="AH53">
        <v>1.04759</v>
      </c>
      <c r="AI53">
        <v>16.319240000000001</v>
      </c>
      <c r="AJ53" s="1">
        <v>6.2830709999999998E-2</v>
      </c>
      <c r="AK53">
        <v>13.3088</v>
      </c>
      <c r="AL53">
        <v>1.0439659999999999</v>
      </c>
      <c r="AM53">
        <v>16.8904</v>
      </c>
      <c r="AN53" s="1">
        <v>6.3895229999999997E-2</v>
      </c>
      <c r="AO53">
        <v>13.492010000000001</v>
      </c>
      <c r="AP53">
        <v>1.040154</v>
      </c>
      <c r="AQ53">
        <v>17.62623</v>
      </c>
      <c r="AR53">
        <v>7.1466139999999997E-2</v>
      </c>
      <c r="AS53">
        <v>15.13836</v>
      </c>
      <c r="AT53">
        <v>1.036084</v>
      </c>
      <c r="AU53">
        <v>18.13409</v>
      </c>
      <c r="AV53" s="1">
        <v>7.2959869999999996E-2</v>
      </c>
      <c r="AW53">
        <v>15.55669</v>
      </c>
      <c r="AX53">
        <v>1.031911</v>
      </c>
      <c r="AY53">
        <v>18.011379999999999</v>
      </c>
      <c r="AZ53" s="1">
        <v>6.8401229999999993E-2</v>
      </c>
      <c r="BA53">
        <v>14.653180000000001</v>
      </c>
      <c r="BB53">
        <v>1.027676</v>
      </c>
      <c r="BC53">
        <v>17.437740000000002</v>
      </c>
      <c r="BD53">
        <v>6.1705589999999998E-2</v>
      </c>
      <c r="BE53">
        <v>13.272169999999999</v>
      </c>
      <c r="BF53">
        <v>1.0232410000000001</v>
      </c>
      <c r="BG53">
        <v>16.54373</v>
      </c>
      <c r="BH53" s="1">
        <v>5.4384179999999997E-2</v>
      </c>
      <c r="BI53">
        <v>11.74015</v>
      </c>
      <c r="BJ53">
        <v>1.018502</v>
      </c>
      <c r="BK53">
        <v>15.83395</v>
      </c>
      <c r="BL53" s="1">
        <v>4.763717E-2</v>
      </c>
      <c r="BM53">
        <v>10.32267</v>
      </c>
      <c r="BN53">
        <v>1.013469</v>
      </c>
      <c r="BO53">
        <v>15.968400000000001</v>
      </c>
      <c r="BP53" s="1">
        <v>4.1514679999999998E-2</v>
      </c>
      <c r="BQ53">
        <v>9.032807</v>
      </c>
      <c r="BR53">
        <v>1.008864</v>
      </c>
      <c r="BS53">
        <v>16.142579999999999</v>
      </c>
      <c r="BT53" s="1">
        <v>3.6028169999999998E-2</v>
      </c>
      <c r="BU53">
        <v>7.8664880000000004</v>
      </c>
      <c r="BV53">
        <v>1.004051</v>
      </c>
      <c r="BW53">
        <v>16.635629999999999</v>
      </c>
      <c r="BX53" s="1">
        <v>3.1277859999999998E-2</v>
      </c>
      <c r="BY53">
        <v>6.8548359999999997</v>
      </c>
      <c r="BZ53">
        <v>0.99948479999999995</v>
      </c>
      <c r="CA53">
        <v>17.17811</v>
      </c>
      <c r="CB53">
        <v>2.7346990000000002E-2</v>
      </c>
      <c r="CC53">
        <v>6.0156689999999999</v>
      </c>
      <c r="CD53">
        <v>0.99482820000000005</v>
      </c>
      <c r="CE53">
        <v>17.155650000000001</v>
      </c>
      <c r="CF53" s="1">
        <v>2.3837669999999998E-2</v>
      </c>
      <c r="CG53">
        <v>5.2661930000000003</v>
      </c>
      <c r="CH53">
        <v>0.98966189999999998</v>
      </c>
      <c r="CI53">
        <v>16.350709999999999</v>
      </c>
      <c r="CJ53" s="1">
        <v>2.0584140000000001E-2</v>
      </c>
      <c r="CK53">
        <v>4.5674200000000003</v>
      </c>
      <c r="CL53">
        <v>0.98464110000000005</v>
      </c>
      <c r="CM53">
        <v>15.58437</v>
      </c>
      <c r="CN53" s="1">
        <v>1.7776090000000001E-2</v>
      </c>
      <c r="CO53">
        <v>3.9608850000000002</v>
      </c>
      <c r="CP53">
        <v>0.97924610000000001</v>
      </c>
      <c r="CQ53">
        <v>15.16864</v>
      </c>
      <c r="CR53" s="1">
        <v>1.5362300000000001E-2</v>
      </c>
      <c r="CS53">
        <v>3.4379369999999998</v>
      </c>
      <c r="CT53">
        <v>0.97374519999999998</v>
      </c>
      <c r="CU53">
        <v>15.30692</v>
      </c>
      <c r="CV53" s="1">
        <v>1.327861E-2</v>
      </c>
      <c r="CW53">
        <v>2.9846089999999998</v>
      </c>
      <c r="CX53">
        <v>0.96804040000000002</v>
      </c>
      <c r="CY53">
        <v>15.228</v>
      </c>
      <c r="CZ53" s="1">
        <v>1.141415E-2</v>
      </c>
      <c r="DA53">
        <v>2.5770029999999999</v>
      </c>
      <c r="DB53">
        <v>0.96285750000000003</v>
      </c>
      <c r="DC53">
        <v>16.100819999999999</v>
      </c>
      <c r="DD53" s="1">
        <v>9.7365479999999994E-3</v>
      </c>
      <c r="DE53">
        <v>2.2066699999999999</v>
      </c>
      <c r="DF53">
        <v>0.95831849999999996</v>
      </c>
      <c r="DG53">
        <v>16.80247</v>
      </c>
      <c r="DH53" s="1">
        <v>8.3492359999999995E-3</v>
      </c>
      <c r="DI53">
        <v>1.896944</v>
      </c>
      <c r="DJ53">
        <v>0.95300110000000005</v>
      </c>
      <c r="DK53">
        <v>16.8568</v>
      </c>
      <c r="DL53" s="1">
        <v>7.1944959999999999E-3</v>
      </c>
      <c r="DM53">
        <v>1.640369</v>
      </c>
      <c r="DN53">
        <v>0.94700169999999995</v>
      </c>
      <c r="DO53">
        <v>16.538029999999999</v>
      </c>
      <c r="DP53" s="1">
        <v>6.1805610000000002E-3</v>
      </c>
      <c r="DQ53">
        <v>1.415243</v>
      </c>
      <c r="DR53">
        <v>0.94060730000000004</v>
      </c>
      <c r="DS53">
        <v>16.31232</v>
      </c>
      <c r="DT53" s="1">
        <v>5.2723889999999997E-3</v>
      </c>
      <c r="DU53">
        <v>1.213274</v>
      </c>
      <c r="DV53">
        <v>0.93453299999999995</v>
      </c>
      <c r="DW53">
        <v>16.105329999999999</v>
      </c>
      <c r="DX53" s="1">
        <v>4.4748239999999996E-3</v>
      </c>
      <c r="DY53">
        <v>1.034295</v>
      </c>
      <c r="DZ53">
        <v>0.92941759999999995</v>
      </c>
      <c r="EA53">
        <v>16.732690000000002</v>
      </c>
      <c r="EB53" s="1">
        <v>3.7894719999999999E-3</v>
      </c>
      <c r="EC53">
        <v>0.87843170000000004</v>
      </c>
      <c r="ED53">
        <v>0.92588990000000004</v>
      </c>
      <c r="EE53">
        <v>17.518360000000001</v>
      </c>
      <c r="EF53" s="1">
        <v>3.1966310000000001E-3</v>
      </c>
      <c r="EG53">
        <v>0.74206369999999999</v>
      </c>
      <c r="EH53">
        <v>0.92373380000000005</v>
      </c>
      <c r="EI53">
        <v>18.546130000000002</v>
      </c>
      <c r="EJ53" s="1">
        <v>2.5461329999999999E-3</v>
      </c>
      <c r="EK53">
        <v>0.59236429999999995</v>
      </c>
      <c r="EL53">
        <v>0.92274460000000003</v>
      </c>
      <c r="EM53">
        <v>19.502179999999999</v>
      </c>
      <c r="EN53" s="1">
        <v>1.8396949999999999E-3</v>
      </c>
      <c r="EO53">
        <v>0.42847809999999997</v>
      </c>
      <c r="EP53">
        <v>0.92222990000000005</v>
      </c>
      <c r="EQ53">
        <v>19.515689999999999</v>
      </c>
      <c r="ER53" s="1">
        <v>1.2644939999999999E-3</v>
      </c>
      <c r="ES53">
        <v>0.29393190000000002</v>
      </c>
      <c r="ET53">
        <v>0.92175629999999997</v>
      </c>
      <c r="EU53">
        <v>18.741969999999998</v>
      </c>
      <c r="EV53" s="1">
        <v>8.9771160000000003E-4</v>
      </c>
      <c r="EW53">
        <v>0.2076663</v>
      </c>
      <c r="EX53">
        <v>0.92131320000000005</v>
      </c>
      <c r="EY53">
        <v>17.785609999999998</v>
      </c>
      <c r="EZ53" s="1">
        <v>6.9017530000000001E-4</v>
      </c>
      <c r="FA53">
        <v>0.1587662</v>
      </c>
      <c r="FB53">
        <v>0.92081979999999997</v>
      </c>
      <c r="FC53">
        <v>16.639530000000001</v>
      </c>
      <c r="FD53" s="1">
        <v>5.7220960000000005E-4</v>
      </c>
      <c r="FE53">
        <v>0.13096679999999999</v>
      </c>
      <c r="FF53">
        <v>0.92047369999999995</v>
      </c>
      <c r="FG53">
        <v>16.209669999999999</v>
      </c>
      <c r="FH53" s="1">
        <v>5.0023709999999998E-4</v>
      </c>
      <c r="FI53">
        <v>0.11401119999999999</v>
      </c>
      <c r="FJ53">
        <v>0.92024810000000001</v>
      </c>
      <c r="FK53">
        <v>16.076830000000001</v>
      </c>
      <c r="FL53" s="1">
        <v>4.5035950000000001E-4</v>
      </c>
      <c r="FM53">
        <v>0.10228089999999999</v>
      </c>
      <c r="FN53">
        <v>0.92011509999999996</v>
      </c>
      <c r="FO53">
        <v>16.25733</v>
      </c>
      <c r="FP53" s="1">
        <v>4.0453780000000001E-4</v>
      </c>
      <c r="FQ53">
        <v>9.1640990000000005E-2</v>
      </c>
      <c r="FR53">
        <v>0.92007830000000002</v>
      </c>
      <c r="FS53">
        <v>16.598459999999999</v>
      </c>
      <c r="FT53" s="1">
        <v>3.5678510000000001E-4</v>
      </c>
      <c r="FU53">
        <v>8.0588010000000002E-2</v>
      </c>
      <c r="FV53">
        <v>0.92006030000000005</v>
      </c>
      <c r="FW53">
        <v>16.490749999999998</v>
      </c>
      <c r="FX53" s="1">
        <v>3.1606629999999999E-4</v>
      </c>
      <c r="FY53">
        <v>7.1112300000000003E-2</v>
      </c>
      <c r="FZ53">
        <v>0.92005170000000003</v>
      </c>
      <c r="GA53">
        <v>16.062889999999999</v>
      </c>
      <c r="GB53" s="1">
        <v>2.8609939999999997E-4</v>
      </c>
      <c r="GC53">
        <v>6.4101720000000001E-2</v>
      </c>
      <c r="GD53">
        <v>0.92005369999999997</v>
      </c>
      <c r="GE53">
        <v>15.385999999999999</v>
      </c>
      <c r="GF53" s="1">
        <v>2.6463760000000001E-4</v>
      </c>
      <c r="GG53">
        <v>5.9052239999999999E-2</v>
      </c>
      <c r="GH53">
        <v>0.92007459999999996</v>
      </c>
      <c r="GI53">
        <v>14.94652</v>
      </c>
      <c r="GJ53" s="1">
        <v>2.4832329999999999E-4</v>
      </c>
      <c r="GK53">
        <v>5.5194140000000003E-2</v>
      </c>
      <c r="GL53">
        <v>0.91998880000000005</v>
      </c>
      <c r="GM53">
        <v>15.288869999999999</v>
      </c>
      <c r="GN53" s="1">
        <v>2.3457449999999999E-4</v>
      </c>
      <c r="GO53">
        <v>5.1952119999999997E-2</v>
      </c>
      <c r="GP53">
        <v>0.91987229999999998</v>
      </c>
      <c r="GQ53">
        <v>16.08333</v>
      </c>
      <c r="GR53" s="1">
        <v>2.2292920000000001E-4</v>
      </c>
      <c r="GS53">
        <v>4.9187880000000003E-2</v>
      </c>
      <c r="GT53">
        <v>0.91967089999999996</v>
      </c>
      <c r="GU53">
        <v>17.258849999999999</v>
      </c>
      <c r="GV53" s="1">
        <v>2.1533309999999999E-4</v>
      </c>
      <c r="GW53">
        <v>4.7320099999999997E-2</v>
      </c>
      <c r="GX53">
        <v>0.91944729999999997</v>
      </c>
      <c r="GY53">
        <v>18.431139999999999</v>
      </c>
      <c r="GZ53" s="1">
        <v>2.1143719999999999E-4</v>
      </c>
      <c r="HA53">
        <v>4.631586E-2</v>
      </c>
      <c r="HB53">
        <v>0.91922470000000001</v>
      </c>
      <c r="HC53">
        <v>18.91797</v>
      </c>
      <c r="HD53" s="1">
        <v>2.074259E-4</v>
      </c>
      <c r="HE53">
        <v>4.5333289999999998E-2</v>
      </c>
      <c r="HF53">
        <v>0.91895000000000004</v>
      </c>
      <c r="HG53">
        <v>18.318100000000001</v>
      </c>
      <c r="HH53" s="1">
        <v>2.013265E-4</v>
      </c>
      <c r="HI53">
        <v>4.391664E-2</v>
      </c>
      <c r="HJ53">
        <v>0.91868879999999997</v>
      </c>
      <c r="HK53">
        <v>17.483899999999998</v>
      </c>
      <c r="HL53" s="1">
        <v>1.9363980000000001E-4</v>
      </c>
      <c r="HM53">
        <v>4.2167759999999999E-2</v>
      </c>
      <c r="HN53">
        <v>0.91844519999999996</v>
      </c>
      <c r="HO53">
        <v>16.37189</v>
      </c>
      <c r="HP53" s="1">
        <v>1.853266E-4</v>
      </c>
      <c r="HQ53">
        <v>4.0298069999999998E-2</v>
      </c>
      <c r="HR53">
        <v>0.91813809999999996</v>
      </c>
      <c r="HS53">
        <v>15.63125</v>
      </c>
      <c r="HT53" s="1">
        <v>1.770055E-4</v>
      </c>
      <c r="HU53">
        <v>3.8437209999999999E-2</v>
      </c>
      <c r="HV53">
        <v>0.9178885</v>
      </c>
      <c r="HW53">
        <v>15.484970000000001</v>
      </c>
      <c r="HX53" s="1">
        <v>1.6883520000000001E-4</v>
      </c>
      <c r="HY53">
        <v>3.6622759999999997E-2</v>
      </c>
      <c r="HZ53">
        <v>0.91761990000000004</v>
      </c>
      <c r="IA53">
        <v>16.184159999999999</v>
      </c>
      <c r="IB53" s="1">
        <v>1.6094659999999999E-4</v>
      </c>
      <c r="IC53">
        <v>3.4880769999999998E-2</v>
      </c>
      <c r="ID53">
        <v>0.91737590000000002</v>
      </c>
      <c r="IE53">
        <v>17.175640000000001</v>
      </c>
      <c r="IF53" s="1">
        <v>1.5344530000000001E-4</v>
      </c>
      <c r="IG53">
        <v>3.3233060000000002E-2</v>
      </c>
      <c r="IH53">
        <v>0.91710749999999996</v>
      </c>
      <c r="II53">
        <v>17.6403</v>
      </c>
      <c r="IJ53" s="1">
        <v>1.4630369999999999E-4</v>
      </c>
      <c r="IK53">
        <v>3.1673470000000002E-2</v>
      </c>
      <c r="IL53">
        <v>0.91683760000000003</v>
      </c>
      <c r="IM53">
        <v>17.346609999999998</v>
      </c>
      <c r="IN53" s="1">
        <v>1.3961590000000001E-4</v>
      </c>
      <c r="IO53">
        <v>3.021341E-2</v>
      </c>
      <c r="IP53">
        <v>0.91656470000000001</v>
      </c>
      <c r="IQ53">
        <v>16.870539999999998</v>
      </c>
      <c r="IR53" s="1">
        <v>1.3332780000000001E-4</v>
      </c>
      <c r="IS53">
        <v>2.8846469999999999E-2</v>
      </c>
      <c r="IT53">
        <v>0.91627910000000001</v>
      </c>
      <c r="IU53">
        <v>16.181069999999998</v>
      </c>
      <c r="IV53" s="1">
        <v>1.2733190000000001E-4</v>
      </c>
      <c r="IW53">
        <v>2.7545779999999999E-2</v>
      </c>
      <c r="IX53">
        <v>0.91606650000000001</v>
      </c>
      <c r="IY53">
        <v>16.240020000000001</v>
      </c>
      <c r="IZ53" s="1">
        <v>1.216625E-4</v>
      </c>
      <c r="JA53">
        <v>2.6318859999999999E-2</v>
      </c>
      <c r="JB53">
        <v>0.91589319999999996</v>
      </c>
      <c r="JC53">
        <v>16.556619999999999</v>
      </c>
      <c r="JD53" s="1">
        <v>1.1611419999999999E-4</v>
      </c>
      <c r="JE53">
        <v>2.5117750000000001E-2</v>
      </c>
      <c r="JF53">
        <v>0.91585119999999998</v>
      </c>
      <c r="JG53">
        <v>17.38165</v>
      </c>
      <c r="JH53" s="1">
        <v>1.095512E-4</v>
      </c>
      <c r="JI53">
        <v>2.3709290000000001E-2</v>
      </c>
      <c r="JJ53">
        <v>0.91581109999999999</v>
      </c>
      <c r="JK53">
        <v>18.082280000000001</v>
      </c>
      <c r="JL53" s="1">
        <v>1.0180289999999999E-4</v>
      </c>
      <c r="JM53">
        <v>2.2036969999999999E-2</v>
      </c>
      <c r="JN53">
        <v>0.91576440000000003</v>
      </c>
      <c r="JO53">
        <v>18.44905</v>
      </c>
      <c r="JP53" s="1">
        <v>9.4683410000000003E-5</v>
      </c>
      <c r="JQ53">
        <v>2.0486319999999999E-2</v>
      </c>
      <c r="JR53">
        <v>0.91576950000000001</v>
      </c>
      <c r="JS53">
        <v>18.002880000000001</v>
      </c>
      <c r="JT53" s="1">
        <v>8.895667E-5</v>
      </c>
      <c r="JU53">
        <v>1.9236079999999999E-2</v>
      </c>
      <c r="JV53">
        <v>0.91576950000000001</v>
      </c>
      <c r="JW53">
        <v>17.11055</v>
      </c>
      <c r="JX53" s="1">
        <v>8.4439949999999994E-5</v>
      </c>
      <c r="JY53">
        <v>1.8249459999999999E-2</v>
      </c>
      <c r="JZ53">
        <v>0.91573789999999999</v>
      </c>
      <c r="KA53">
        <v>16.09207</v>
      </c>
      <c r="KB53" s="1">
        <v>8.0655910000000002E-5</v>
      </c>
      <c r="KC53">
        <v>1.7426380000000002E-2</v>
      </c>
      <c r="KD53">
        <v>0.91577580000000003</v>
      </c>
      <c r="KE53">
        <v>16.050920000000001</v>
      </c>
      <c r="KF53" s="1">
        <v>7.7339969999999999E-5</v>
      </c>
      <c r="KG53">
        <v>1.6705939999999999E-2</v>
      </c>
      <c r="KH53">
        <v>0.91577589999999998</v>
      </c>
      <c r="KI53">
        <v>16.36225</v>
      </c>
      <c r="KJ53" s="1">
        <v>7.4313330000000001E-5</v>
      </c>
      <c r="KK53">
        <v>1.604672E-2</v>
      </c>
      <c r="KL53">
        <v>0.91576250000000003</v>
      </c>
      <c r="KM53">
        <v>17.147600000000001</v>
      </c>
      <c r="KN53" s="1">
        <v>7.1467840000000003E-5</v>
      </c>
      <c r="KO53">
        <v>1.542924E-2</v>
      </c>
      <c r="KP53">
        <v>0.91575300000000004</v>
      </c>
      <c r="KQ53">
        <v>18.036210000000001</v>
      </c>
      <c r="KR53" s="1">
        <v>6.8767489999999994E-5</v>
      </c>
      <c r="KS53">
        <v>1.4842279999999999E-2</v>
      </c>
      <c r="KT53">
        <v>0.91577370000000002</v>
      </c>
      <c r="KU53">
        <v>18.250810000000001</v>
      </c>
      <c r="KV53" s="1">
        <v>6.6191069999999995E-5</v>
      </c>
      <c r="KW53">
        <v>1.4283179999999999E-2</v>
      </c>
      <c r="KX53">
        <v>0.91576109999999999</v>
      </c>
      <c r="KY53">
        <v>17.8049</v>
      </c>
      <c r="KZ53" s="1">
        <v>6.3726629999999996E-5</v>
      </c>
      <c r="LA53">
        <v>1.374832E-2</v>
      </c>
      <c r="LB53">
        <v>0.91576150000000001</v>
      </c>
      <c r="LC53">
        <v>17.073250000000002</v>
      </c>
      <c r="LD53" s="1">
        <v>6.1385120000000004E-5</v>
      </c>
      <c r="LE53">
        <v>1.324027E-2</v>
      </c>
      <c r="LF53">
        <v>0.91576089999999999</v>
      </c>
      <c r="LG53">
        <v>16.250610000000002</v>
      </c>
      <c r="LH53" s="1">
        <v>5.9168249999999997E-5</v>
      </c>
      <c r="LI53">
        <v>1.2758149999999999E-2</v>
      </c>
      <c r="LJ53">
        <v>0.91575079999999998</v>
      </c>
      <c r="LK53">
        <v>16.22458</v>
      </c>
      <c r="LL53" s="1">
        <v>5.7073590000000001E-5</v>
      </c>
      <c r="LM53">
        <v>1.230407E-2</v>
      </c>
      <c r="LN53">
        <v>0.91575600000000001</v>
      </c>
      <c r="LO53">
        <v>16.73376</v>
      </c>
      <c r="LP53" s="1">
        <v>5.5029479999999997E-5</v>
      </c>
      <c r="LQ53" s="1">
        <v>1.186161E-2</v>
      </c>
      <c r="LR53">
        <v>0.91575819999999997</v>
      </c>
      <c r="LS53">
        <v>17.760249999999999</v>
      </c>
      <c r="LT53" s="1">
        <v>5.3066360000000001E-5</v>
      </c>
      <c r="LU53" s="1">
        <v>1.143573E-2</v>
      </c>
      <c r="LV53">
        <v>0.91576829999999998</v>
      </c>
      <c r="LW53">
        <v>18.749839999999999</v>
      </c>
      <c r="LX53" s="1">
        <v>5.1235240000000003E-5</v>
      </c>
      <c r="LY53" s="1">
        <v>1.1038249999999999E-2</v>
      </c>
      <c r="LZ53">
        <v>0.91574670000000002</v>
      </c>
      <c r="MA53">
        <v>19.02814</v>
      </c>
      <c r="MB53" s="1">
        <v>4.9374350000000003E-5</v>
      </c>
      <c r="MC53" s="1">
        <v>1.065027E-2</v>
      </c>
      <c r="MD53">
        <v>0.91575450000000003</v>
      </c>
      <c r="ME53">
        <v>18.500129999999999</v>
      </c>
      <c r="MF53" s="1">
        <v>4.749464E-5</v>
      </c>
      <c r="MG53" s="1">
        <v>1.0278610000000001E-2</v>
      </c>
      <c r="MH53">
        <v>0.91575580000000001</v>
      </c>
      <c r="MI53">
        <v>17.591000000000001</v>
      </c>
      <c r="MJ53" s="1">
        <v>4.5717390000000003E-5</v>
      </c>
      <c r="MK53" s="1">
        <v>9.9254189999999996E-3</v>
      </c>
      <c r="ML53">
        <v>0.91581420000000002</v>
      </c>
      <c r="MM53">
        <v>16.352900000000002</v>
      </c>
      <c r="MN53" s="1">
        <v>4.4022929999999997E-5</v>
      </c>
      <c r="MO53" s="1">
        <v>9.5857389999999994E-3</v>
      </c>
      <c r="MP53">
        <v>0.91579659999999996</v>
      </c>
      <c r="MQ53">
        <v>15.956849999999999</v>
      </c>
      <c r="MR53" s="1">
        <v>4.2389170000000002E-5</v>
      </c>
      <c r="MS53" s="1">
        <v>9.2566409999999995E-3</v>
      </c>
      <c r="MT53">
        <v>0.91577030000000004</v>
      </c>
      <c r="MU53">
        <v>15.719609999999999</v>
      </c>
      <c r="MV53" s="1">
        <v>4.0848379999999999E-5</v>
      </c>
      <c r="MW53">
        <v>8.9447369999999995E-3</v>
      </c>
      <c r="MX53">
        <v>0.91580059999999996</v>
      </c>
      <c r="MY53">
        <v>15.764139999999999</v>
      </c>
      <c r="MZ53" s="1">
        <v>3.9389940000000003E-5</v>
      </c>
      <c r="NA53">
        <v>8.6477040000000008E-3</v>
      </c>
      <c r="NB53">
        <v>0.91576900000000006</v>
      </c>
      <c r="NC53">
        <v>16.170159999999999</v>
      </c>
      <c r="ND53" s="1">
        <v>3.7943079999999998E-5</v>
      </c>
      <c r="NE53" s="1">
        <v>8.350817E-3</v>
      </c>
      <c r="NF53">
        <v>0.91580919999999999</v>
      </c>
      <c r="NG53">
        <v>16.49765</v>
      </c>
      <c r="NH53" s="1">
        <v>3.6586669999999998E-5</v>
      </c>
      <c r="NI53" s="1">
        <v>8.0709820000000008E-3</v>
      </c>
      <c r="NJ53">
        <v>0.9157518</v>
      </c>
      <c r="NK53">
        <v>16.183160000000001</v>
      </c>
      <c r="NL53" s="1">
        <v>3.5300560000000003E-5</v>
      </c>
      <c r="NM53" s="1">
        <v>7.8055090000000004E-3</v>
      </c>
      <c r="NN53">
        <v>0.91582050000000004</v>
      </c>
      <c r="NO53">
        <v>15.55747</v>
      </c>
      <c r="NP53" s="1">
        <v>3.407876E-5</v>
      </c>
      <c r="NQ53" s="1">
        <v>7.551454E-3</v>
      </c>
      <c r="NR53">
        <v>0.91577430000000004</v>
      </c>
      <c r="NS53">
        <v>15.12454</v>
      </c>
      <c r="NT53" s="1">
        <v>3.2885310000000002E-5</v>
      </c>
      <c r="NU53" s="1">
        <v>7.3027730000000003E-3</v>
      </c>
      <c r="NV53">
        <v>0.91567129999999997</v>
      </c>
      <c r="NW53">
        <v>15.73226</v>
      </c>
      <c r="NX53" s="1">
        <v>3.1733109999999997E-5</v>
      </c>
      <c r="NY53" s="1">
        <v>7.061337E-3</v>
      </c>
      <c r="NZ53">
        <v>0.91538969999999997</v>
      </c>
      <c r="OA53">
        <v>16.835930000000001</v>
      </c>
      <c r="OB53" s="1">
        <v>3.0735770000000003E-5</v>
      </c>
      <c r="OC53">
        <v>6.852113E-3</v>
      </c>
      <c r="OD53">
        <v>0.91500680000000001</v>
      </c>
      <c r="OE53">
        <v>18.008089999999999</v>
      </c>
      <c r="OF53" s="1">
        <v>3.0513970000000001E-5</v>
      </c>
      <c r="OG53" s="1">
        <v>6.8101790000000004E-3</v>
      </c>
      <c r="OH53">
        <v>0.91449279999999999</v>
      </c>
      <c r="OI53">
        <v>19.09093</v>
      </c>
      <c r="OJ53" s="1">
        <v>3.1209620000000002E-5</v>
      </c>
      <c r="OK53" s="1">
        <v>6.9775239999999997E-3</v>
      </c>
    </row>
    <row r="54" spans="1:401" x14ac:dyDescent="0.35">
      <c r="A54">
        <v>57</v>
      </c>
      <c r="B54" t="s">
        <v>4</v>
      </c>
      <c r="C54" t="s">
        <v>24</v>
      </c>
      <c r="D54" t="s">
        <v>59</v>
      </c>
      <c r="E54">
        <v>763.56970000000001</v>
      </c>
      <c r="F54">
        <v>1.1855789999999999</v>
      </c>
      <c r="G54">
        <v>17.177479999999999</v>
      </c>
      <c r="H54" s="1">
        <v>6.1867620000000002E-3</v>
      </c>
      <c r="I54" s="1">
        <v>0.81268689999999999</v>
      </c>
      <c r="J54">
        <v>1.1847570000000001</v>
      </c>
      <c r="K54">
        <v>17.68948</v>
      </c>
      <c r="L54">
        <v>94.864940000000004</v>
      </c>
      <c r="M54">
        <v>18834.759999999998</v>
      </c>
      <c r="N54">
        <v>1.1840470000000001</v>
      </c>
      <c r="O54">
        <v>18.260770000000001</v>
      </c>
      <c r="P54">
        <v>175.96530000000001</v>
      </c>
      <c r="Q54">
        <v>40220.15</v>
      </c>
      <c r="R54">
        <v>1.183182</v>
      </c>
      <c r="S54">
        <v>18.224509999999999</v>
      </c>
      <c r="T54">
        <v>22.611750000000001</v>
      </c>
      <c r="U54">
        <v>5582.482</v>
      </c>
      <c r="V54">
        <v>1.1823520000000001</v>
      </c>
      <c r="W54">
        <v>17.496880000000001</v>
      </c>
      <c r="X54">
        <v>0.91457460000000002</v>
      </c>
      <c r="Y54">
        <v>233.01070000000001</v>
      </c>
      <c r="Z54">
        <v>1.181494</v>
      </c>
      <c r="AA54">
        <v>16.895510000000002</v>
      </c>
      <c r="AB54">
        <v>9.4263219999999995E-2</v>
      </c>
      <c r="AC54">
        <v>21.623090000000001</v>
      </c>
      <c r="AD54">
        <v>1.1804319999999999</v>
      </c>
      <c r="AE54">
        <v>16.29382</v>
      </c>
      <c r="AF54">
        <v>7.0080580000000003E-2</v>
      </c>
      <c r="AG54">
        <v>15.56705</v>
      </c>
      <c r="AH54">
        <v>1.178455</v>
      </c>
      <c r="AI54">
        <v>16.354600000000001</v>
      </c>
      <c r="AJ54" s="1">
        <v>6.3132670000000002E-2</v>
      </c>
      <c r="AK54">
        <v>14.02178</v>
      </c>
      <c r="AL54">
        <v>1.17567</v>
      </c>
      <c r="AM54">
        <v>16.913270000000001</v>
      </c>
      <c r="AN54" s="1">
        <v>6.3496750000000005E-2</v>
      </c>
      <c r="AO54">
        <v>14.045540000000001</v>
      </c>
      <c r="AP54">
        <v>1.171511</v>
      </c>
      <c r="AQ54">
        <v>17.651890000000002</v>
      </c>
      <c r="AR54" s="1">
        <v>7.1059960000000005E-2</v>
      </c>
      <c r="AS54">
        <v>15.76153</v>
      </c>
      <c r="AT54">
        <v>1.167062</v>
      </c>
      <c r="AU54">
        <v>18.167459999999998</v>
      </c>
      <c r="AV54">
        <v>7.30793E-2</v>
      </c>
      <c r="AW54">
        <v>16.330439999999999</v>
      </c>
      <c r="AX54">
        <v>1.162587</v>
      </c>
      <c r="AY54">
        <v>18.070239999999998</v>
      </c>
      <c r="AZ54" s="1">
        <v>6.8759730000000005E-2</v>
      </c>
      <c r="BA54">
        <v>15.448560000000001</v>
      </c>
      <c r="BB54">
        <v>1.158182</v>
      </c>
      <c r="BC54">
        <v>17.51286</v>
      </c>
      <c r="BD54">
        <v>6.215884E-2</v>
      </c>
      <c r="BE54">
        <v>14.02521</v>
      </c>
      <c r="BF54">
        <v>1.1535359999999999</v>
      </c>
      <c r="BG54">
        <v>16.632190000000001</v>
      </c>
      <c r="BH54" s="1">
        <v>5.4833430000000002E-2</v>
      </c>
      <c r="BI54">
        <v>12.4191</v>
      </c>
      <c r="BJ54">
        <v>1.1486000000000001</v>
      </c>
      <c r="BK54">
        <v>15.919729999999999</v>
      </c>
      <c r="BL54" s="1">
        <v>4.8044990000000003E-2</v>
      </c>
      <c r="BM54">
        <v>10.922409999999999</v>
      </c>
      <c r="BN54">
        <v>1.143494</v>
      </c>
      <c r="BO54">
        <v>16.044889999999999</v>
      </c>
      <c r="BP54" s="1">
        <v>4.1887720000000003E-2</v>
      </c>
      <c r="BQ54">
        <v>9.5602289999999996</v>
      </c>
      <c r="BR54">
        <v>1.1391789999999999</v>
      </c>
      <c r="BS54">
        <v>16.207550000000001</v>
      </c>
      <c r="BT54" s="1">
        <v>3.6359719999999998E-2</v>
      </c>
      <c r="BU54">
        <v>8.3256549999999994</v>
      </c>
      <c r="BV54">
        <v>1.1340170000000001</v>
      </c>
      <c r="BW54">
        <v>16.67464</v>
      </c>
      <c r="BX54" s="1">
        <v>3.1560440000000002E-2</v>
      </c>
      <c r="BY54">
        <v>7.2527169999999996</v>
      </c>
      <c r="BZ54">
        <v>1.1283780000000001</v>
      </c>
      <c r="CA54">
        <v>17.209980000000002</v>
      </c>
      <c r="CB54" s="1">
        <v>2.757977E-2</v>
      </c>
      <c r="CC54">
        <v>6.3609999999999998</v>
      </c>
      <c r="CD54">
        <v>1.1228659999999999</v>
      </c>
      <c r="CE54">
        <v>17.21847</v>
      </c>
      <c r="CF54" s="1">
        <v>2.4061909999999999E-2</v>
      </c>
      <c r="CG54">
        <v>5.5723279999999997</v>
      </c>
      <c r="CH54">
        <v>1.1168279999999999</v>
      </c>
      <c r="CI54">
        <v>16.423480000000001</v>
      </c>
      <c r="CJ54" s="1">
        <v>2.078172E-2</v>
      </c>
      <c r="CK54">
        <v>4.8326190000000002</v>
      </c>
      <c r="CL54">
        <v>1.110698</v>
      </c>
      <c r="CM54">
        <v>15.660159999999999</v>
      </c>
      <c r="CN54" s="1">
        <v>1.794952E-2</v>
      </c>
      <c r="CO54">
        <v>4.1902189999999999</v>
      </c>
      <c r="CP54">
        <v>1.1040460000000001</v>
      </c>
      <c r="CQ54">
        <v>15.24367</v>
      </c>
      <c r="CR54" s="1">
        <v>1.55093E-2</v>
      </c>
      <c r="CS54">
        <v>3.6351339999999999</v>
      </c>
      <c r="CT54">
        <v>1.097675</v>
      </c>
      <c r="CU54">
        <v>15.37912</v>
      </c>
      <c r="CV54" s="1">
        <v>1.340998E-2</v>
      </c>
      <c r="CW54">
        <v>3.1555409999999999</v>
      </c>
      <c r="CX54">
        <v>1.0913489999999999</v>
      </c>
      <c r="CY54">
        <v>15.27319</v>
      </c>
      <c r="CZ54" s="1">
        <v>1.153334E-2</v>
      </c>
      <c r="DA54">
        <v>2.7249279999999998</v>
      </c>
      <c r="DB54">
        <v>1.0854539999999999</v>
      </c>
      <c r="DC54">
        <v>16.125060000000001</v>
      </c>
      <c r="DD54" s="1">
        <v>9.8431879999999992E-3</v>
      </c>
      <c r="DE54">
        <v>2.3333240000000002</v>
      </c>
      <c r="DF54">
        <v>1.080079</v>
      </c>
      <c r="DG54">
        <v>16.844999999999999</v>
      </c>
      <c r="DH54" s="1">
        <v>8.4351740000000001E-3</v>
      </c>
      <c r="DI54">
        <v>2.0028999999999999</v>
      </c>
      <c r="DJ54">
        <v>1.073898</v>
      </c>
      <c r="DK54">
        <v>16.90494</v>
      </c>
      <c r="DL54" s="1">
        <v>7.2682620000000002E-3</v>
      </c>
      <c r="DM54">
        <v>1.7304219999999999</v>
      </c>
      <c r="DN54">
        <v>1.0670710000000001</v>
      </c>
      <c r="DO54">
        <v>16.58728</v>
      </c>
      <c r="DP54" s="1">
        <v>6.2463930000000003E-3</v>
      </c>
      <c r="DQ54">
        <v>1.492014</v>
      </c>
      <c r="DR54">
        <v>1.0595559999999999</v>
      </c>
      <c r="DS54">
        <v>16.371500000000001</v>
      </c>
      <c r="DT54" s="1">
        <v>5.3316609999999997E-3</v>
      </c>
      <c r="DU54">
        <v>1.2786409999999999</v>
      </c>
      <c r="DV54">
        <v>1.0525230000000001</v>
      </c>
      <c r="DW54">
        <v>16.184429999999999</v>
      </c>
      <c r="DX54" s="1">
        <v>4.5270830000000003E-3</v>
      </c>
      <c r="DY54">
        <v>1.089107</v>
      </c>
      <c r="DZ54">
        <v>1.0470680000000001</v>
      </c>
      <c r="EA54">
        <v>16.822479999999999</v>
      </c>
      <c r="EB54" s="1">
        <v>3.834306E-3</v>
      </c>
      <c r="EC54">
        <v>0.92391570000000001</v>
      </c>
      <c r="ED54">
        <v>1.0442750000000001</v>
      </c>
      <c r="EE54">
        <v>17.60078</v>
      </c>
      <c r="EF54" s="1">
        <v>3.239044E-3</v>
      </c>
      <c r="EG54">
        <v>0.77979279999999995</v>
      </c>
      <c r="EH54">
        <v>1.0431539999999999</v>
      </c>
      <c r="EI54">
        <v>18.607939999999999</v>
      </c>
      <c r="EJ54" s="1">
        <v>2.5968330000000002E-3</v>
      </c>
      <c r="EK54">
        <v>0.62534860000000003</v>
      </c>
      <c r="EL54">
        <v>1.04298</v>
      </c>
      <c r="EM54">
        <v>19.551159999999999</v>
      </c>
      <c r="EN54" s="1">
        <v>1.888764E-3</v>
      </c>
      <c r="EO54">
        <v>0.45492280000000002</v>
      </c>
      <c r="EP54">
        <v>1.0429809999999999</v>
      </c>
      <c r="EQ54">
        <v>19.56597</v>
      </c>
      <c r="ER54" s="1">
        <v>1.2995940000000001E-3</v>
      </c>
      <c r="ES54">
        <v>0.31217719999999999</v>
      </c>
      <c r="ET54">
        <v>1.042902</v>
      </c>
      <c r="EU54">
        <v>18.8202</v>
      </c>
      <c r="EV54">
        <v>9.1842680000000002E-4</v>
      </c>
      <c r="EW54">
        <v>0.21932889999999999</v>
      </c>
      <c r="EX54">
        <v>1.0426569999999999</v>
      </c>
      <c r="EY54">
        <v>17.896699999999999</v>
      </c>
      <c r="EZ54" s="1">
        <v>7.0176319999999996E-4</v>
      </c>
      <c r="FA54">
        <v>0.16646630000000001</v>
      </c>
      <c r="FB54">
        <v>1.042357</v>
      </c>
      <c r="FC54">
        <v>16.771090000000001</v>
      </c>
      <c r="FD54" s="1">
        <v>5.7901559999999999E-4</v>
      </c>
      <c r="FE54">
        <v>0.13652839999999999</v>
      </c>
      <c r="FF54">
        <v>1.042087</v>
      </c>
      <c r="FG54">
        <v>16.335159999999998</v>
      </c>
      <c r="FH54" s="1">
        <v>5.0461579999999998E-4</v>
      </c>
      <c r="FI54">
        <v>0.11840349999999999</v>
      </c>
      <c r="FJ54">
        <v>1.0419119999999999</v>
      </c>
      <c r="FK54">
        <v>16.163530000000002</v>
      </c>
      <c r="FL54" s="1">
        <v>4.5372499999999998E-4</v>
      </c>
      <c r="FM54">
        <v>0.10603940000000001</v>
      </c>
      <c r="FN54">
        <v>1.041852</v>
      </c>
      <c r="FO54">
        <v>16.304449999999999</v>
      </c>
      <c r="FP54" s="1">
        <v>4.0805099999999999E-4</v>
      </c>
      <c r="FQ54">
        <v>9.5102649999999997E-2</v>
      </c>
      <c r="FR54">
        <v>1.041911</v>
      </c>
      <c r="FS54">
        <v>16.629519999999999</v>
      </c>
      <c r="FT54" s="1">
        <v>3.6019790000000002E-4</v>
      </c>
      <c r="FU54">
        <v>8.3709420000000007E-2</v>
      </c>
      <c r="FV54">
        <v>1.0419339999999999</v>
      </c>
      <c r="FW54">
        <v>16.523029999999999</v>
      </c>
      <c r="FX54" s="1">
        <v>3.1873330000000002E-4</v>
      </c>
      <c r="FY54">
        <v>7.377504E-2</v>
      </c>
      <c r="FZ54">
        <v>1.0419499999999999</v>
      </c>
      <c r="GA54">
        <v>16.122219999999999</v>
      </c>
      <c r="GB54" s="1">
        <v>2.880297E-4</v>
      </c>
      <c r="GC54">
        <v>6.6378080000000006E-2</v>
      </c>
      <c r="GD54">
        <v>1.0419719999999999</v>
      </c>
      <c r="GE54">
        <v>15.45805</v>
      </c>
      <c r="GF54" s="1">
        <v>2.660486E-4</v>
      </c>
      <c r="GG54">
        <v>6.1052710000000003E-2</v>
      </c>
      <c r="GH54">
        <v>1.04199</v>
      </c>
      <c r="GI54">
        <v>15.02581</v>
      </c>
      <c r="GJ54" s="1">
        <v>2.4946639999999997E-4</v>
      </c>
      <c r="GK54">
        <v>5.7017709999999999E-2</v>
      </c>
      <c r="GL54">
        <v>1.041941</v>
      </c>
      <c r="GM54">
        <v>15.370609999999999</v>
      </c>
      <c r="GN54" s="1">
        <v>2.355642E-4</v>
      </c>
      <c r="GO54">
        <v>5.3642960000000003E-2</v>
      </c>
      <c r="GP54">
        <v>1.0417940000000001</v>
      </c>
      <c r="GQ54">
        <v>16.15559</v>
      </c>
      <c r="GR54" s="1">
        <v>2.2372949999999999E-4</v>
      </c>
      <c r="GS54">
        <v>5.0757389999999999E-2</v>
      </c>
      <c r="GT54">
        <v>1.041531</v>
      </c>
      <c r="GU54">
        <v>17.310459999999999</v>
      </c>
      <c r="GV54" s="1">
        <v>2.1577219999999999E-4</v>
      </c>
      <c r="GW54">
        <v>4.8747279999999997E-2</v>
      </c>
      <c r="GX54">
        <v>1.0412779999999999</v>
      </c>
      <c r="GY54">
        <v>18.47334</v>
      </c>
      <c r="GZ54" s="1">
        <v>2.1172150000000001E-4</v>
      </c>
      <c r="HA54">
        <v>4.7670980000000002E-2</v>
      </c>
      <c r="HB54">
        <v>1.0409999999999999</v>
      </c>
      <c r="HC54">
        <v>18.95204</v>
      </c>
      <c r="HD54" s="1">
        <v>2.0781139999999999E-4</v>
      </c>
      <c r="HE54">
        <v>4.6681739999999999E-2</v>
      </c>
      <c r="HF54">
        <v>1.040754</v>
      </c>
      <c r="HG54">
        <v>18.367239999999999</v>
      </c>
      <c r="HH54" s="1">
        <v>2.0186069999999999E-4</v>
      </c>
      <c r="HI54">
        <v>4.5258359999999997E-2</v>
      </c>
      <c r="HJ54">
        <v>1.0404640000000001</v>
      </c>
      <c r="HK54">
        <v>17.559940000000001</v>
      </c>
      <c r="HL54" s="1">
        <v>1.9424789999999999E-4</v>
      </c>
      <c r="HM54">
        <v>4.3476260000000003E-2</v>
      </c>
      <c r="HN54">
        <v>1.0401849999999999</v>
      </c>
      <c r="HO54">
        <v>16.482769999999999</v>
      </c>
      <c r="HP54" s="1">
        <v>1.8595339999999999E-4</v>
      </c>
      <c r="HQ54">
        <v>4.1555870000000002E-2</v>
      </c>
      <c r="HR54">
        <v>1.0398940000000001</v>
      </c>
      <c r="HS54">
        <v>15.754709999999999</v>
      </c>
      <c r="HT54" s="1">
        <v>1.776162E-4</v>
      </c>
      <c r="HU54">
        <v>3.963585E-2</v>
      </c>
      <c r="HV54">
        <v>1.0396650000000001</v>
      </c>
      <c r="HW54">
        <v>15.596909999999999</v>
      </c>
      <c r="HX54" s="1">
        <v>1.6943279999999999E-4</v>
      </c>
      <c r="HY54">
        <v>3.7764779999999998E-2</v>
      </c>
      <c r="HZ54">
        <v>1.039307</v>
      </c>
      <c r="IA54">
        <v>16.251650000000001</v>
      </c>
      <c r="IB54" s="1">
        <v>1.615121E-4</v>
      </c>
      <c r="IC54">
        <v>3.5964059999999999E-2</v>
      </c>
      <c r="ID54">
        <v>1.0390809999999999</v>
      </c>
      <c r="IE54">
        <v>17.21613</v>
      </c>
      <c r="IF54" s="1">
        <v>1.5398239999999999E-4</v>
      </c>
      <c r="IG54">
        <v>3.4261369999999999E-2</v>
      </c>
      <c r="IH54">
        <v>1.0387789999999999</v>
      </c>
      <c r="II54">
        <v>17.65859</v>
      </c>
      <c r="IJ54" s="1">
        <v>1.46811E-4</v>
      </c>
      <c r="IK54">
        <v>3.2649160000000003E-2</v>
      </c>
      <c r="IL54">
        <v>1.038521</v>
      </c>
      <c r="IM54">
        <v>17.368929999999999</v>
      </c>
      <c r="IN54" s="1">
        <v>1.4008679999999999E-4</v>
      </c>
      <c r="IO54">
        <v>3.1138019999999999E-2</v>
      </c>
      <c r="IP54">
        <v>1.0382130000000001</v>
      </c>
      <c r="IQ54">
        <v>16.924589999999998</v>
      </c>
      <c r="IR54" s="1">
        <v>1.3377460000000001E-4</v>
      </c>
      <c r="IS54">
        <v>2.9724810000000001E-2</v>
      </c>
      <c r="IT54">
        <v>1.0379400000000001</v>
      </c>
      <c r="IU54">
        <v>16.280889999999999</v>
      </c>
      <c r="IV54" s="1">
        <v>1.2775610000000001E-4</v>
      </c>
      <c r="IW54">
        <v>2.8381239999999999E-2</v>
      </c>
      <c r="IX54">
        <v>1.037698</v>
      </c>
      <c r="IY54">
        <v>16.366</v>
      </c>
      <c r="IZ54" s="1">
        <v>1.220638E-4</v>
      </c>
      <c r="JA54">
        <v>2.7113539999999998E-2</v>
      </c>
      <c r="JB54">
        <v>1.0376110000000001</v>
      </c>
      <c r="JC54">
        <v>16.671620000000001</v>
      </c>
      <c r="JD54" s="1">
        <v>1.1653129999999999E-4</v>
      </c>
      <c r="JE54">
        <v>2.5880549999999999E-2</v>
      </c>
      <c r="JF54">
        <v>1.0375490000000001</v>
      </c>
      <c r="JG54">
        <v>17.443760000000001</v>
      </c>
      <c r="JH54" s="1">
        <v>1.100809E-4</v>
      </c>
      <c r="JI54">
        <v>2.445951E-2</v>
      </c>
      <c r="JJ54">
        <v>1.0374989999999999</v>
      </c>
      <c r="JK54">
        <v>18.109279999999998</v>
      </c>
      <c r="JL54" s="1">
        <v>1.023639E-4</v>
      </c>
      <c r="JM54">
        <v>2.275081E-2</v>
      </c>
      <c r="JN54">
        <v>1.037531</v>
      </c>
      <c r="JO54">
        <v>18.467449999999999</v>
      </c>
      <c r="JP54" s="1">
        <v>9.5157219999999999E-5</v>
      </c>
      <c r="JQ54">
        <v>2.113802E-2</v>
      </c>
      <c r="JR54">
        <v>1.0375270000000001</v>
      </c>
      <c r="JS54">
        <v>18.062249999999999</v>
      </c>
      <c r="JT54" s="1">
        <v>8.9329060000000002E-5</v>
      </c>
      <c r="JU54">
        <v>1.983037E-2</v>
      </c>
      <c r="JV54">
        <v>1.0375650000000001</v>
      </c>
      <c r="JW54">
        <v>17.206630000000001</v>
      </c>
      <c r="JX54" s="1">
        <v>8.4740629999999995E-5</v>
      </c>
      <c r="JY54">
        <v>1.879989E-2</v>
      </c>
      <c r="JZ54">
        <v>1.037569</v>
      </c>
      <c r="KA54">
        <v>16.206769999999999</v>
      </c>
      <c r="KB54" s="1">
        <v>8.0913040000000006E-5</v>
      </c>
      <c r="KC54">
        <v>1.794424E-2</v>
      </c>
      <c r="KD54">
        <v>1.037561</v>
      </c>
      <c r="KE54">
        <v>16.16093</v>
      </c>
      <c r="KF54" s="1">
        <v>7.7570010000000005E-5</v>
      </c>
      <c r="KG54">
        <v>1.719882E-2</v>
      </c>
      <c r="KH54">
        <v>1.0375620000000001</v>
      </c>
      <c r="KI54">
        <v>16.448840000000001</v>
      </c>
      <c r="KJ54" s="1">
        <v>7.4527280000000006E-5</v>
      </c>
      <c r="KK54">
        <v>1.6518370000000001E-2</v>
      </c>
      <c r="KL54">
        <v>1.0375449999999999</v>
      </c>
      <c r="KM54">
        <v>17.197569999999999</v>
      </c>
      <c r="KN54" s="1">
        <v>7.1669500000000002E-5</v>
      </c>
      <c r="KO54">
        <v>1.588173E-2</v>
      </c>
      <c r="KP54">
        <v>1.0375380000000001</v>
      </c>
      <c r="KQ54">
        <v>18.072679999999998</v>
      </c>
      <c r="KR54" s="1">
        <v>6.8960030000000006E-5</v>
      </c>
      <c r="KS54">
        <v>1.527683E-2</v>
      </c>
      <c r="KT54">
        <v>1.0375620000000001</v>
      </c>
      <c r="KU54">
        <v>18.281669999999998</v>
      </c>
      <c r="KV54" s="1">
        <v>6.6375129999999996E-5</v>
      </c>
      <c r="KW54">
        <v>1.470101E-2</v>
      </c>
      <c r="KX54">
        <v>1.0375460000000001</v>
      </c>
      <c r="KY54">
        <v>17.856590000000001</v>
      </c>
      <c r="KZ54" s="1">
        <v>6.3901979999999998E-5</v>
      </c>
      <c r="LA54">
        <v>1.415021E-2</v>
      </c>
      <c r="LB54">
        <v>1.0375460000000001</v>
      </c>
      <c r="LC54">
        <v>17.153469999999999</v>
      </c>
      <c r="LD54" s="1">
        <v>6.1552039999999999E-5</v>
      </c>
      <c r="LE54">
        <v>1.362673E-2</v>
      </c>
      <c r="LF54">
        <v>1.0375460000000001</v>
      </c>
      <c r="LG54">
        <v>16.35754</v>
      </c>
      <c r="LH54" s="1">
        <v>5.9325189999999998E-5</v>
      </c>
      <c r="LI54">
        <v>1.312994E-2</v>
      </c>
      <c r="LJ54">
        <v>1.0375259999999999</v>
      </c>
      <c r="LK54">
        <v>16.33954</v>
      </c>
      <c r="LL54" s="1">
        <v>5.7223470000000003E-5</v>
      </c>
      <c r="LM54">
        <v>1.266189E-2</v>
      </c>
      <c r="LN54">
        <v>1.037542</v>
      </c>
      <c r="LO54">
        <v>16.831869999999999</v>
      </c>
      <c r="LP54" s="1">
        <v>5.5176580000000002E-5</v>
      </c>
      <c r="LQ54">
        <v>1.2207249999999999E-2</v>
      </c>
      <c r="LR54">
        <v>1.0375509999999999</v>
      </c>
      <c r="LS54">
        <v>17.823789999999999</v>
      </c>
      <c r="LT54" s="1">
        <v>5.3204880000000001E-5</v>
      </c>
      <c r="LU54" s="1">
        <v>1.176843E-2</v>
      </c>
      <c r="LV54">
        <v>1.037552</v>
      </c>
      <c r="LW54">
        <v>18.789400000000001</v>
      </c>
      <c r="LX54" s="1">
        <v>5.1366339999999999E-5</v>
      </c>
      <c r="LY54" s="1">
        <v>1.1358740000000001E-2</v>
      </c>
      <c r="LZ54">
        <v>1.037531</v>
      </c>
      <c r="MA54">
        <v>19.052230000000002</v>
      </c>
      <c r="MB54" s="1">
        <v>4.9503109999999998E-5</v>
      </c>
      <c r="MC54" s="1">
        <v>1.095981E-2</v>
      </c>
      <c r="MD54">
        <v>1.0375319999999999</v>
      </c>
      <c r="ME54">
        <v>18.546620000000001</v>
      </c>
      <c r="MF54" s="1">
        <v>4.7614770000000002E-5</v>
      </c>
      <c r="MG54" s="1">
        <v>1.0576759999999999E-2</v>
      </c>
      <c r="MH54">
        <v>1.037542</v>
      </c>
      <c r="MI54">
        <v>17.67773</v>
      </c>
      <c r="MJ54" s="1">
        <v>4.583329E-5</v>
      </c>
      <c r="MK54" s="1">
        <v>1.0213069999999999E-2</v>
      </c>
      <c r="ML54">
        <v>1.037552</v>
      </c>
      <c r="MM54">
        <v>16.47364</v>
      </c>
      <c r="MN54" s="1">
        <v>4.4134280000000001E-5</v>
      </c>
      <c r="MO54" s="1">
        <v>9.8639439999999995E-3</v>
      </c>
      <c r="MP54">
        <v>1.037547</v>
      </c>
      <c r="MQ54">
        <v>16.08473</v>
      </c>
      <c r="MR54" s="1">
        <v>4.2496749999999999E-5</v>
      </c>
      <c r="MS54" s="1">
        <v>9.5251120000000005E-3</v>
      </c>
      <c r="MT54">
        <v>1.037544</v>
      </c>
      <c r="MU54">
        <v>15.812760000000001</v>
      </c>
      <c r="MV54" s="1">
        <v>4.0947440000000003E-5</v>
      </c>
      <c r="MW54" s="1">
        <v>9.2031839999999997E-3</v>
      </c>
      <c r="MX54">
        <v>1.03755</v>
      </c>
      <c r="MY54">
        <v>15.80931</v>
      </c>
      <c r="MZ54" s="1">
        <v>3.94885E-5</v>
      </c>
      <c r="NA54" s="1">
        <v>8.8983229999999996E-3</v>
      </c>
      <c r="NB54">
        <v>1.0375529999999999</v>
      </c>
      <c r="NC54">
        <v>16.183979999999998</v>
      </c>
      <c r="ND54" s="1">
        <v>3.8039140000000003E-5</v>
      </c>
      <c r="NE54" s="1">
        <v>8.5930729999999997E-3</v>
      </c>
      <c r="NF54">
        <v>1.0375479999999999</v>
      </c>
      <c r="NG54">
        <v>16.515789999999999</v>
      </c>
      <c r="NH54" s="1">
        <v>3.667562E-5</v>
      </c>
      <c r="NI54" s="1">
        <v>8.3041929999999996E-3</v>
      </c>
      <c r="NJ54">
        <v>1.0375369999999999</v>
      </c>
      <c r="NK54">
        <v>16.23678</v>
      </c>
      <c r="NL54" s="1">
        <v>3.5385520000000003E-5</v>
      </c>
      <c r="NM54" s="1">
        <v>8.0308159999999996E-3</v>
      </c>
      <c r="NN54">
        <v>1.0375570000000001</v>
      </c>
      <c r="NO54">
        <v>15.622669999999999</v>
      </c>
      <c r="NP54" s="1">
        <v>3.4160589999999999E-5</v>
      </c>
      <c r="NQ54" s="1">
        <v>7.7695780000000001E-3</v>
      </c>
      <c r="NR54">
        <v>1.037512</v>
      </c>
      <c r="NS54">
        <v>15.18993</v>
      </c>
      <c r="NT54" s="1">
        <v>3.2965880000000001E-5</v>
      </c>
      <c r="NU54">
        <v>7.5138480000000001E-3</v>
      </c>
      <c r="NV54">
        <v>1.037444</v>
      </c>
      <c r="NW54">
        <v>15.805339999999999</v>
      </c>
      <c r="NX54" s="1">
        <v>3.1809690000000001E-5</v>
      </c>
      <c r="NY54">
        <v>7.2651579999999999E-3</v>
      </c>
      <c r="NZ54">
        <v>1.0371170000000001</v>
      </c>
      <c r="OA54">
        <v>16.915320000000001</v>
      </c>
      <c r="OB54" s="1">
        <v>3.0788609999999999E-5</v>
      </c>
      <c r="OC54" s="1">
        <v>7.0449520000000002E-3</v>
      </c>
      <c r="OD54">
        <v>1.0366109999999999</v>
      </c>
      <c r="OE54">
        <v>18.06861</v>
      </c>
      <c r="OF54" s="1">
        <v>3.0488619999999999E-5</v>
      </c>
      <c r="OG54" s="1">
        <v>6.9827029999999998E-3</v>
      </c>
      <c r="OH54">
        <v>1.036068</v>
      </c>
      <c r="OI54">
        <v>19.126850000000001</v>
      </c>
      <c r="OJ54" s="1">
        <v>3.1144610000000001E-5</v>
      </c>
      <c r="OK54" s="1">
        <v>7.1430319999999997E-3</v>
      </c>
    </row>
    <row r="55" spans="1:401" x14ac:dyDescent="0.35">
      <c r="A55">
        <v>58</v>
      </c>
      <c r="B55" t="s">
        <v>4</v>
      </c>
      <c r="C55" t="s">
        <v>24</v>
      </c>
      <c r="D55" t="s">
        <v>60</v>
      </c>
      <c r="E55">
        <v>752.88040000000001</v>
      </c>
      <c r="F55">
        <v>0.98149679999999995</v>
      </c>
      <c r="G55">
        <v>17.195550000000001</v>
      </c>
      <c r="H55" s="1">
        <v>5.2661020000000002E-4</v>
      </c>
      <c r="I55" s="1">
        <v>0.1465079</v>
      </c>
      <c r="J55">
        <v>0.98028130000000002</v>
      </c>
      <c r="K55">
        <v>17.700320000000001</v>
      </c>
      <c r="L55">
        <v>76.065820000000002</v>
      </c>
      <c r="M55">
        <v>17967.060000000001</v>
      </c>
      <c r="N55">
        <v>0.97911700000000002</v>
      </c>
      <c r="O55">
        <v>18.276810000000001</v>
      </c>
      <c r="P55">
        <v>187.97649999999999</v>
      </c>
      <c r="Q55">
        <v>54020.959999999999</v>
      </c>
      <c r="R55">
        <v>0.97787449999999998</v>
      </c>
      <c r="S55">
        <v>18.28266</v>
      </c>
      <c r="T55">
        <v>28.315429999999999</v>
      </c>
      <c r="U55">
        <v>9213.1990000000005</v>
      </c>
      <c r="V55">
        <v>0.97662859999999996</v>
      </c>
      <c r="W55">
        <v>17.56317</v>
      </c>
      <c r="X55">
        <v>1.2317210000000001</v>
      </c>
      <c r="Y55">
        <v>429.32029999999997</v>
      </c>
      <c r="Z55">
        <v>0.97534659999999995</v>
      </c>
      <c r="AA55">
        <v>16.96</v>
      </c>
      <c r="AB55">
        <v>0.1026271</v>
      </c>
      <c r="AC55">
        <v>30.997710000000001</v>
      </c>
      <c r="AD55">
        <v>0.97381249999999997</v>
      </c>
      <c r="AE55">
        <v>16.36346</v>
      </c>
      <c r="AF55">
        <v>7.0768600000000001E-2</v>
      </c>
      <c r="AG55">
        <v>19.850000000000001</v>
      </c>
      <c r="AH55">
        <v>0.97133259999999999</v>
      </c>
      <c r="AI55">
        <v>16.40005</v>
      </c>
      <c r="AJ55">
        <v>6.3524129999999998E-2</v>
      </c>
      <c r="AK55">
        <v>17.79429</v>
      </c>
      <c r="AL55">
        <v>0.96786399999999995</v>
      </c>
      <c r="AM55">
        <v>16.94069</v>
      </c>
      <c r="AN55" s="1">
        <v>6.3076419999999994E-2</v>
      </c>
      <c r="AO55">
        <v>17.561540000000001</v>
      </c>
      <c r="AP55">
        <v>0.96394979999999997</v>
      </c>
      <c r="AQ55">
        <v>17.680610000000001</v>
      </c>
      <c r="AR55" s="1">
        <v>7.0527880000000001E-2</v>
      </c>
      <c r="AS55">
        <v>19.656359999999999</v>
      </c>
      <c r="AT55">
        <v>0.95992100000000002</v>
      </c>
      <c r="AU55">
        <v>18.20722</v>
      </c>
      <c r="AV55" s="1">
        <v>7.3163539999999999E-2</v>
      </c>
      <c r="AW55">
        <v>20.572649999999999</v>
      </c>
      <c r="AX55">
        <v>0.95586340000000003</v>
      </c>
      <c r="AY55">
        <v>18.142009999999999</v>
      </c>
      <c r="AZ55" s="1">
        <v>6.9162559999999998E-2</v>
      </c>
      <c r="BA55">
        <v>19.56739</v>
      </c>
      <c r="BB55">
        <v>0.95198229999999995</v>
      </c>
      <c r="BC55">
        <v>17.607320000000001</v>
      </c>
      <c r="BD55" s="1">
        <v>6.2683080000000002E-2</v>
      </c>
      <c r="BE55">
        <v>17.810099999999998</v>
      </c>
      <c r="BF55">
        <v>0.94796199999999997</v>
      </c>
      <c r="BG55">
        <v>16.746259999999999</v>
      </c>
      <c r="BH55" s="1">
        <v>5.536456E-2</v>
      </c>
      <c r="BI55">
        <v>15.78553</v>
      </c>
      <c r="BJ55">
        <v>0.94370779999999999</v>
      </c>
      <c r="BK55">
        <v>16.029679999999999</v>
      </c>
      <c r="BL55">
        <v>4.8527180000000003E-2</v>
      </c>
      <c r="BM55">
        <v>13.87791</v>
      </c>
      <c r="BN55">
        <v>0.93938699999999997</v>
      </c>
      <c r="BO55">
        <v>16.141169999999999</v>
      </c>
      <c r="BP55" s="1">
        <v>4.2328829999999998E-2</v>
      </c>
      <c r="BQ55">
        <v>12.143370000000001</v>
      </c>
      <c r="BR55">
        <v>0.93562730000000005</v>
      </c>
      <c r="BS55">
        <v>16.293040000000001</v>
      </c>
      <c r="BT55" s="1">
        <v>3.6753960000000002E-2</v>
      </c>
      <c r="BU55">
        <v>10.57272</v>
      </c>
      <c r="BV55">
        <v>0.93138969999999999</v>
      </c>
      <c r="BW55">
        <v>16.726400000000002</v>
      </c>
      <c r="BX55" s="1">
        <v>3.1896529999999999E-2</v>
      </c>
      <c r="BY55">
        <v>9.2010649999999998</v>
      </c>
      <c r="BZ55">
        <v>0.92716659999999995</v>
      </c>
      <c r="CA55">
        <v>17.250129999999999</v>
      </c>
      <c r="CB55" s="1">
        <v>2.7855410000000001E-2</v>
      </c>
      <c r="CC55">
        <v>8.0545439999999999</v>
      </c>
      <c r="CD55">
        <v>0.92326280000000005</v>
      </c>
      <c r="CE55">
        <v>17.29476</v>
      </c>
      <c r="CF55" s="1">
        <v>2.4325639999999999E-2</v>
      </c>
      <c r="CG55">
        <v>7.0532209999999997</v>
      </c>
      <c r="CH55">
        <v>0.91900939999999998</v>
      </c>
      <c r="CI55">
        <v>16.517810000000001</v>
      </c>
      <c r="CJ55" s="1">
        <v>2.1016549999999998E-2</v>
      </c>
      <c r="CK55">
        <v>6.1106910000000001</v>
      </c>
      <c r="CL55">
        <v>0.91484960000000004</v>
      </c>
      <c r="CM55">
        <v>15.757199999999999</v>
      </c>
      <c r="CN55" s="1">
        <v>1.8155060000000001E-2</v>
      </c>
      <c r="CO55">
        <v>5.2900679999999998</v>
      </c>
      <c r="CP55">
        <v>0.910331</v>
      </c>
      <c r="CQ55">
        <v>15.33919</v>
      </c>
      <c r="CR55" s="1">
        <v>1.5683599999999999E-2</v>
      </c>
      <c r="CS55">
        <v>4.5795899999999996</v>
      </c>
      <c r="CT55">
        <v>0.9058889</v>
      </c>
      <c r="CU55">
        <v>15.47315</v>
      </c>
      <c r="CV55" s="1">
        <v>1.3564939999999999E-2</v>
      </c>
      <c r="CW55">
        <v>3.9698519999999999</v>
      </c>
      <c r="CX55">
        <v>0.90134539999999996</v>
      </c>
      <c r="CY55">
        <v>15.33855</v>
      </c>
      <c r="CZ55" s="1">
        <v>1.167372E-2</v>
      </c>
      <c r="DA55">
        <v>3.424855</v>
      </c>
      <c r="DB55">
        <v>0.89749069999999997</v>
      </c>
      <c r="DC55">
        <v>16.156320000000001</v>
      </c>
      <c r="DD55" s="1">
        <v>9.9695589999999994E-3</v>
      </c>
      <c r="DE55">
        <v>2.928893</v>
      </c>
      <c r="DF55">
        <v>0.89448640000000001</v>
      </c>
      <c r="DG55">
        <v>16.897649999999999</v>
      </c>
      <c r="DH55" s="1">
        <v>8.5372380000000008E-3</v>
      </c>
      <c r="DI55">
        <v>2.5056759999999998</v>
      </c>
      <c r="DJ55">
        <v>0.89085840000000005</v>
      </c>
      <c r="DK55">
        <v>16.963539999999998</v>
      </c>
      <c r="DL55" s="1">
        <v>7.3552340000000004E-3</v>
      </c>
      <c r="DM55">
        <v>2.1582530000000002</v>
      </c>
      <c r="DN55">
        <v>0.88691129999999996</v>
      </c>
      <c r="DO55">
        <v>16.65128</v>
      </c>
      <c r="DP55" s="1">
        <v>6.3237420000000003E-3</v>
      </c>
      <c r="DQ55">
        <v>1.855953</v>
      </c>
      <c r="DR55">
        <v>0.88247660000000006</v>
      </c>
      <c r="DS55">
        <v>16.443580000000001</v>
      </c>
      <c r="DT55" s="1">
        <v>5.4011780000000004E-3</v>
      </c>
      <c r="DU55">
        <v>1.5863350000000001</v>
      </c>
      <c r="DV55">
        <v>0.87888529999999998</v>
      </c>
      <c r="DW55">
        <v>16.281120000000001</v>
      </c>
      <c r="DX55" s="1">
        <v>4.5884319999999999E-3</v>
      </c>
      <c r="DY55">
        <v>1.34778</v>
      </c>
      <c r="DZ55">
        <v>0.87623910000000005</v>
      </c>
      <c r="EA55">
        <v>16.933060000000001</v>
      </c>
      <c r="EB55" s="1">
        <v>3.887251E-3</v>
      </c>
      <c r="EC55">
        <v>1.140387</v>
      </c>
      <c r="ED55">
        <v>0.87657649999999998</v>
      </c>
      <c r="EE55">
        <v>17.707280000000001</v>
      </c>
      <c r="EF55" s="1">
        <v>3.2881770000000002E-3</v>
      </c>
      <c r="EG55">
        <v>0.96019699999999997</v>
      </c>
      <c r="EH55">
        <v>0.87821450000000001</v>
      </c>
      <c r="EI55">
        <v>18.68817</v>
      </c>
      <c r="EJ55" s="1">
        <v>2.655054E-3</v>
      </c>
      <c r="EK55">
        <v>0.77350010000000002</v>
      </c>
      <c r="EL55">
        <v>0.8798724</v>
      </c>
      <c r="EM55">
        <v>19.613250000000001</v>
      </c>
      <c r="EN55" s="1">
        <v>1.946531E-3</v>
      </c>
      <c r="EO55">
        <v>0.56661669999999997</v>
      </c>
      <c r="EP55">
        <v>0.88119930000000002</v>
      </c>
      <c r="EQ55">
        <v>19.627120000000001</v>
      </c>
      <c r="ER55" s="1">
        <v>1.34191E-3</v>
      </c>
      <c r="ES55">
        <v>0.38917849999999998</v>
      </c>
      <c r="ET55">
        <v>0.88203880000000001</v>
      </c>
      <c r="EU55">
        <v>18.91395</v>
      </c>
      <c r="EV55">
        <v>9.4370429999999996E-4</v>
      </c>
      <c r="EW55">
        <v>0.2716036</v>
      </c>
      <c r="EX55">
        <v>0.88250680000000004</v>
      </c>
      <c r="EY55">
        <v>18.02927</v>
      </c>
      <c r="EZ55" s="1">
        <v>7.1589679999999999E-4</v>
      </c>
      <c r="FA55">
        <v>0.2042004</v>
      </c>
      <c r="FB55">
        <v>0.88274330000000001</v>
      </c>
      <c r="FC55">
        <v>16.932189999999999</v>
      </c>
      <c r="FD55" s="1">
        <v>5.872583E-4</v>
      </c>
      <c r="FE55">
        <v>0.16618720000000001</v>
      </c>
      <c r="FF55">
        <v>0.88293270000000001</v>
      </c>
      <c r="FG55">
        <v>16.493480000000002</v>
      </c>
      <c r="FH55" s="1">
        <v>5.0985850000000003E-4</v>
      </c>
      <c r="FI55">
        <v>0.1433797</v>
      </c>
      <c r="FJ55">
        <v>0.88307369999999996</v>
      </c>
      <c r="FK55">
        <v>16.27778</v>
      </c>
      <c r="FL55" s="1">
        <v>4.576545E-4</v>
      </c>
      <c r="FM55">
        <v>0.12806970000000001</v>
      </c>
      <c r="FN55">
        <v>0.88330010000000003</v>
      </c>
      <c r="FO55">
        <v>16.367100000000001</v>
      </c>
      <c r="FP55" s="1">
        <v>4.1207149999999997E-4</v>
      </c>
      <c r="FQ55">
        <v>0.1149559</v>
      </c>
      <c r="FR55">
        <v>0.88343210000000005</v>
      </c>
      <c r="FS55">
        <v>16.663640000000001</v>
      </c>
      <c r="FT55" s="1">
        <v>3.6417449999999999E-4</v>
      </c>
      <c r="FU55">
        <v>0.1013126</v>
      </c>
      <c r="FV55">
        <v>0.88358630000000005</v>
      </c>
      <c r="FW55">
        <v>16.562560000000001</v>
      </c>
      <c r="FX55" s="1">
        <v>3.2188900000000001E-4</v>
      </c>
      <c r="FY55">
        <v>8.9172269999999998E-2</v>
      </c>
      <c r="FZ55">
        <v>0.88366659999999997</v>
      </c>
      <c r="GA55">
        <v>16.19201</v>
      </c>
      <c r="GB55" s="1">
        <v>2.903224E-4</v>
      </c>
      <c r="GC55">
        <v>8.0045909999999998E-2</v>
      </c>
      <c r="GD55">
        <v>0.8837197</v>
      </c>
      <c r="GE55">
        <v>15.546329999999999</v>
      </c>
      <c r="GF55" s="1">
        <v>2.6771800000000001E-4</v>
      </c>
      <c r="GG55">
        <v>7.3474239999999996E-2</v>
      </c>
      <c r="GH55">
        <v>0.88372209999999995</v>
      </c>
      <c r="GI55">
        <v>15.12219</v>
      </c>
      <c r="GJ55" s="1">
        <v>2.508012E-4</v>
      </c>
      <c r="GK55">
        <v>6.8539729999999993E-2</v>
      </c>
      <c r="GL55">
        <v>0.88374169999999996</v>
      </c>
      <c r="GM55">
        <v>15.47195</v>
      </c>
      <c r="GN55" s="1">
        <v>2.367192E-4</v>
      </c>
      <c r="GO55">
        <v>6.4446809999999993E-2</v>
      </c>
      <c r="GP55">
        <v>0.88358490000000001</v>
      </c>
      <c r="GQ55">
        <v>16.247260000000001</v>
      </c>
      <c r="GR55" s="1">
        <v>2.2467860000000001E-4</v>
      </c>
      <c r="GS55">
        <v>6.0933109999999999E-2</v>
      </c>
      <c r="GT55">
        <v>0.88347209999999998</v>
      </c>
      <c r="GU55">
        <v>17.37811</v>
      </c>
      <c r="GV55" s="1">
        <v>2.1631659999999999E-4</v>
      </c>
      <c r="GW55">
        <v>5.8402580000000003E-2</v>
      </c>
      <c r="GX55">
        <v>0.88334550000000001</v>
      </c>
      <c r="GY55">
        <v>18.528680000000001</v>
      </c>
      <c r="GZ55" s="1">
        <v>2.120527E-4</v>
      </c>
      <c r="HA55">
        <v>5.7034370000000001E-2</v>
      </c>
      <c r="HB55">
        <v>0.88318799999999997</v>
      </c>
      <c r="HC55">
        <v>18.995239999999999</v>
      </c>
      <c r="HD55" s="1">
        <v>2.0823759999999999E-4</v>
      </c>
      <c r="HE55">
        <v>5.5867739999999999E-2</v>
      </c>
      <c r="HF55">
        <v>0.88306260000000003</v>
      </c>
      <c r="HG55">
        <v>18.4267</v>
      </c>
      <c r="HH55" s="1">
        <v>2.0246230000000001E-4</v>
      </c>
      <c r="HI55">
        <v>5.4212740000000002E-2</v>
      </c>
      <c r="HJ55">
        <v>0.88293239999999995</v>
      </c>
      <c r="HK55">
        <v>17.648219999999998</v>
      </c>
      <c r="HL55" s="1">
        <v>1.94942E-4</v>
      </c>
      <c r="HM55">
        <v>5.2103530000000002E-2</v>
      </c>
      <c r="HN55">
        <v>0.88285449999999999</v>
      </c>
      <c r="HO55">
        <v>16.615079999999999</v>
      </c>
      <c r="HP55" s="1">
        <v>1.8667400000000001E-4</v>
      </c>
      <c r="HQ55">
        <v>4.981004E-2</v>
      </c>
      <c r="HR55">
        <v>0.88273250000000003</v>
      </c>
      <c r="HS55">
        <v>15.906359999999999</v>
      </c>
      <c r="HT55" s="1">
        <v>1.783209E-4</v>
      </c>
      <c r="HU55">
        <v>4.7501830000000002E-2</v>
      </c>
      <c r="HV55">
        <v>0.88265170000000004</v>
      </c>
      <c r="HW55">
        <v>15.73908</v>
      </c>
      <c r="HX55" s="1">
        <v>1.7012160000000001E-4</v>
      </c>
      <c r="HY55">
        <v>4.5255139999999999E-2</v>
      </c>
      <c r="HZ55">
        <v>0.88254670000000002</v>
      </c>
      <c r="IA55">
        <v>16.337669999999999</v>
      </c>
      <c r="IB55" s="1">
        <v>1.621657E-4</v>
      </c>
      <c r="IC55">
        <v>4.3085279999999997E-2</v>
      </c>
      <c r="ID55">
        <v>0.88246639999999998</v>
      </c>
      <c r="IE55">
        <v>17.26782</v>
      </c>
      <c r="IF55" s="1">
        <v>1.546017E-4</v>
      </c>
      <c r="IG55">
        <v>4.1034679999999997E-2</v>
      </c>
      <c r="IH55">
        <v>0.8823685</v>
      </c>
      <c r="II55">
        <v>17.681930000000001</v>
      </c>
      <c r="IJ55" s="1">
        <v>1.473957E-4</v>
      </c>
      <c r="IK55">
        <v>3.90929E-2</v>
      </c>
      <c r="IL55">
        <v>0.88226760000000004</v>
      </c>
      <c r="IM55">
        <v>17.396319999999999</v>
      </c>
      <c r="IN55" s="1">
        <v>1.4063030000000001E-4</v>
      </c>
      <c r="IO55">
        <v>3.7270530000000003E-2</v>
      </c>
      <c r="IP55">
        <v>0.88221269999999996</v>
      </c>
      <c r="IQ55">
        <v>16.984819999999999</v>
      </c>
      <c r="IR55" s="1">
        <v>1.342906E-4</v>
      </c>
      <c r="IS55">
        <v>3.5568519999999999E-2</v>
      </c>
      <c r="IT55">
        <v>0.88209269999999995</v>
      </c>
      <c r="IU55">
        <v>16.397300000000001</v>
      </c>
      <c r="IV55" s="1">
        <v>1.282457E-4</v>
      </c>
      <c r="IW55">
        <v>3.3952110000000001E-2</v>
      </c>
      <c r="IX55">
        <v>0.88203109999999996</v>
      </c>
      <c r="IY55">
        <v>16.519549999999999</v>
      </c>
      <c r="IZ55" s="1">
        <v>1.2252509999999999E-4</v>
      </c>
      <c r="JA55">
        <v>3.2424920000000003E-2</v>
      </c>
      <c r="JB55">
        <v>0.88206269999999998</v>
      </c>
      <c r="JC55">
        <v>16.818619999999999</v>
      </c>
      <c r="JD55" s="1">
        <v>1.170043E-4</v>
      </c>
      <c r="JE55">
        <v>3.0953310000000001E-2</v>
      </c>
      <c r="JF55">
        <v>0.88212199999999996</v>
      </c>
      <c r="JG55">
        <v>17.52703</v>
      </c>
      <c r="JH55" s="1">
        <v>1.106763E-4</v>
      </c>
      <c r="JI55">
        <v>2.9293240000000002E-2</v>
      </c>
      <c r="JJ55">
        <v>0.88218660000000004</v>
      </c>
      <c r="JK55">
        <v>18.14527</v>
      </c>
      <c r="JL55" s="1">
        <v>1.030117E-4</v>
      </c>
      <c r="JM55">
        <v>2.727448E-2</v>
      </c>
      <c r="JN55">
        <v>0.88224139999999995</v>
      </c>
      <c r="JO55">
        <v>18.48826</v>
      </c>
      <c r="JP55" s="1">
        <v>9.5712049999999998E-5</v>
      </c>
      <c r="JQ55">
        <v>2.5327140000000001E-2</v>
      </c>
      <c r="JR55">
        <v>0.88227180000000005</v>
      </c>
      <c r="JS55">
        <v>18.130289999999999</v>
      </c>
      <c r="JT55" s="1">
        <v>8.9767159999999994E-5</v>
      </c>
      <c r="JU55">
        <v>2.373432E-2</v>
      </c>
      <c r="JV55">
        <v>0.8823029</v>
      </c>
      <c r="JW55">
        <v>17.319949999999999</v>
      </c>
      <c r="JX55" s="1">
        <v>8.5091980000000003E-5</v>
      </c>
      <c r="JY55">
        <v>2.2480630000000001E-2</v>
      </c>
      <c r="JZ55">
        <v>0.88230629999999999</v>
      </c>
      <c r="KA55">
        <v>16.345890000000001</v>
      </c>
      <c r="KB55" s="1">
        <v>8.1212199999999995E-5</v>
      </c>
      <c r="KC55">
        <v>2.1445860000000001E-2</v>
      </c>
      <c r="KD55">
        <v>0.88229329999999995</v>
      </c>
      <c r="KE55">
        <v>16.29842</v>
      </c>
      <c r="KF55" s="1">
        <v>7.7836289999999998E-5</v>
      </c>
      <c r="KG55">
        <v>2.0547929999999999E-2</v>
      </c>
      <c r="KH55">
        <v>0.88229729999999995</v>
      </c>
      <c r="KI55">
        <v>16.55997</v>
      </c>
      <c r="KJ55" s="1">
        <v>7.477459E-5</v>
      </c>
      <c r="KK55">
        <v>1.973223E-2</v>
      </c>
      <c r="KL55">
        <v>0.88228209999999996</v>
      </c>
      <c r="KM55">
        <v>17.2639</v>
      </c>
      <c r="KN55" s="1">
        <v>7.1902239999999993E-5</v>
      </c>
      <c r="KO55">
        <v>1.8969679999999999E-2</v>
      </c>
      <c r="KP55">
        <v>0.88231870000000001</v>
      </c>
      <c r="KQ55">
        <v>18.119019999999999</v>
      </c>
      <c r="KR55" s="1">
        <v>6.9182370000000001E-5</v>
      </c>
      <c r="KS55">
        <v>1.824655E-2</v>
      </c>
      <c r="KT55">
        <v>0.88234219999999997</v>
      </c>
      <c r="KU55">
        <v>18.318519999999999</v>
      </c>
      <c r="KV55" s="1">
        <v>6.6587829999999995E-5</v>
      </c>
      <c r="KW55">
        <v>1.7558460000000001E-2</v>
      </c>
      <c r="KX55">
        <v>0.88231559999999998</v>
      </c>
      <c r="KY55">
        <v>17.91696</v>
      </c>
      <c r="KZ55" s="1">
        <v>6.4104229999999997E-5</v>
      </c>
      <c r="LA55">
        <v>1.6899910000000001E-2</v>
      </c>
      <c r="LB55">
        <v>0.88232679999999997</v>
      </c>
      <c r="LC55">
        <v>17.248390000000001</v>
      </c>
      <c r="LD55" s="1">
        <v>6.1744929999999994E-5</v>
      </c>
      <c r="LE55">
        <v>1.6274029999999998E-2</v>
      </c>
      <c r="LF55">
        <v>0.8822757</v>
      </c>
      <c r="LG55">
        <v>16.48509</v>
      </c>
      <c r="LH55" s="1">
        <v>5.9505949999999999E-5</v>
      </c>
      <c r="LI55">
        <v>1.56793E-2</v>
      </c>
      <c r="LJ55">
        <v>0.88231150000000003</v>
      </c>
      <c r="LK55">
        <v>16.48113</v>
      </c>
      <c r="LL55" s="1">
        <v>5.7396299999999998E-5</v>
      </c>
      <c r="LM55">
        <v>1.511968E-2</v>
      </c>
      <c r="LN55">
        <v>0.88231409999999999</v>
      </c>
      <c r="LO55">
        <v>16.9572</v>
      </c>
      <c r="LP55" s="1">
        <v>5.5345869999999999E-5</v>
      </c>
      <c r="LQ55">
        <v>1.4577659999999999E-2</v>
      </c>
      <c r="LR55">
        <v>0.8822875</v>
      </c>
      <c r="LS55">
        <v>17.906500000000001</v>
      </c>
      <c r="LT55" s="1">
        <v>5.3365059999999999E-5</v>
      </c>
      <c r="LU55">
        <v>1.4052810000000001E-2</v>
      </c>
      <c r="LV55">
        <v>0.88228139999999999</v>
      </c>
      <c r="LW55">
        <v>18.839790000000001</v>
      </c>
      <c r="LX55" s="1">
        <v>5.1516859999999999E-5</v>
      </c>
      <c r="LY55">
        <v>1.356221E-2</v>
      </c>
      <c r="LZ55">
        <v>0.88232140000000003</v>
      </c>
      <c r="MA55">
        <v>19.08128</v>
      </c>
      <c r="MB55" s="1">
        <v>4.965232E-5</v>
      </c>
      <c r="MC55">
        <v>1.3087079999999999E-2</v>
      </c>
      <c r="MD55">
        <v>0.88227080000000002</v>
      </c>
      <c r="ME55">
        <v>18.600909999999999</v>
      </c>
      <c r="MF55" s="1">
        <v>4.775365E-5</v>
      </c>
      <c r="MG55">
        <v>1.2628489999999999E-2</v>
      </c>
      <c r="MH55">
        <v>0.88232390000000005</v>
      </c>
      <c r="MI55">
        <v>17.778420000000001</v>
      </c>
      <c r="MJ55" s="1">
        <v>4.5967129999999998E-5</v>
      </c>
      <c r="MK55">
        <v>1.2194180000000001E-2</v>
      </c>
      <c r="ML55">
        <v>0.88228130000000005</v>
      </c>
      <c r="MM55">
        <v>16.617730000000002</v>
      </c>
      <c r="MN55" s="1">
        <v>4.4261799999999997E-5</v>
      </c>
      <c r="MO55">
        <v>1.177692E-2</v>
      </c>
      <c r="MP55">
        <v>0.8823259</v>
      </c>
      <c r="MQ55">
        <v>16.243950000000002</v>
      </c>
      <c r="MR55" s="1">
        <v>4.2620639999999999E-5</v>
      </c>
      <c r="MS55" s="1">
        <v>1.1372800000000001E-2</v>
      </c>
      <c r="MT55">
        <v>0.8822757</v>
      </c>
      <c r="MU55">
        <v>15.935420000000001</v>
      </c>
      <c r="MV55" s="1">
        <v>4.1061740000000003E-5</v>
      </c>
      <c r="MW55" s="1">
        <v>1.0986869999999999E-2</v>
      </c>
      <c r="MX55">
        <v>0.88228850000000003</v>
      </c>
      <c r="MY55">
        <v>15.874610000000001</v>
      </c>
      <c r="MZ55" s="1">
        <v>3.9601300000000003E-5</v>
      </c>
      <c r="NA55" s="1">
        <v>1.0623509999999999E-2</v>
      </c>
      <c r="NB55">
        <v>0.88228240000000002</v>
      </c>
      <c r="NC55">
        <v>16.199680000000001</v>
      </c>
      <c r="ND55" s="1">
        <v>3.8149950000000002E-5</v>
      </c>
      <c r="NE55" s="1">
        <v>1.025995E-2</v>
      </c>
      <c r="NF55">
        <v>0.88232790000000005</v>
      </c>
      <c r="NG55">
        <v>16.534649999999999</v>
      </c>
      <c r="NH55" s="1">
        <v>3.6778410000000001E-5</v>
      </c>
      <c r="NI55" s="1">
        <v>9.9137349999999999E-3</v>
      </c>
      <c r="NJ55">
        <v>0.88227869999999997</v>
      </c>
      <c r="NK55">
        <v>16.299320000000002</v>
      </c>
      <c r="NL55" s="1">
        <v>3.5483679999999999E-5</v>
      </c>
      <c r="NM55" s="1">
        <v>9.5870039999999997E-3</v>
      </c>
      <c r="NN55">
        <v>0.88228359999999995</v>
      </c>
      <c r="NO55">
        <v>15.70224</v>
      </c>
      <c r="NP55" s="1">
        <v>3.4254310000000002E-5</v>
      </c>
      <c r="NQ55" s="1">
        <v>9.2748110000000009E-3</v>
      </c>
      <c r="NR55">
        <v>0.88229670000000004</v>
      </c>
      <c r="NS55">
        <v>15.269769999999999</v>
      </c>
      <c r="NT55" s="1">
        <v>3.3058220000000003E-5</v>
      </c>
      <c r="NU55" s="1">
        <v>8.9700439999999999E-3</v>
      </c>
      <c r="NV55">
        <v>0.88221070000000001</v>
      </c>
      <c r="NW55">
        <v>15.894349999999999</v>
      </c>
      <c r="NX55" s="1">
        <v>3.1897909999999999E-5</v>
      </c>
      <c r="NY55" s="1">
        <v>8.6729449999999996E-3</v>
      </c>
      <c r="NZ55">
        <v>0.88197939999999997</v>
      </c>
      <c r="OA55">
        <v>17.01454</v>
      </c>
      <c r="OB55" s="1">
        <v>3.0853830000000001E-5</v>
      </c>
      <c r="OC55" s="1">
        <v>8.4038099999999994E-3</v>
      </c>
      <c r="OD55">
        <v>0.88169129999999996</v>
      </c>
      <c r="OE55">
        <v>18.147290000000002</v>
      </c>
      <c r="OF55" s="1">
        <v>3.046785E-5</v>
      </c>
      <c r="OG55" s="1">
        <v>8.3017190000000008E-3</v>
      </c>
      <c r="OH55">
        <v>0.88134239999999997</v>
      </c>
      <c r="OI55">
        <v>19.173500000000001</v>
      </c>
      <c r="OJ55" s="1">
        <v>3.107031E-5</v>
      </c>
      <c r="OK55" s="1">
        <v>8.4717170000000001E-3</v>
      </c>
    </row>
    <row r="56" spans="1:401" x14ac:dyDescent="0.35">
      <c r="A56">
        <v>59</v>
      </c>
      <c r="B56" t="s">
        <v>4</v>
      </c>
      <c r="C56" t="s">
        <v>24</v>
      </c>
      <c r="D56" t="s">
        <v>61</v>
      </c>
      <c r="E56">
        <v>777.36189999999999</v>
      </c>
      <c r="F56">
        <v>0.73608790000000002</v>
      </c>
      <c r="G56">
        <v>17.212520000000001</v>
      </c>
      <c r="H56" s="1">
        <v>9.9536439999999994E-5</v>
      </c>
      <c r="I56" s="1">
        <v>3.3786179999999999E-2</v>
      </c>
      <c r="J56">
        <v>0.73544949999999998</v>
      </c>
      <c r="K56">
        <v>17.708290000000002</v>
      </c>
      <c r="L56">
        <v>54.77402</v>
      </c>
      <c r="M56">
        <v>15409.45</v>
      </c>
      <c r="N56">
        <v>0.7348422</v>
      </c>
      <c r="O56">
        <v>18.28876</v>
      </c>
      <c r="P56">
        <v>199.5403</v>
      </c>
      <c r="Q56">
        <v>68839.88</v>
      </c>
      <c r="R56">
        <v>0.73418110000000003</v>
      </c>
      <c r="S56">
        <v>18.342659999999999</v>
      </c>
      <c r="T56">
        <v>37.817489999999999</v>
      </c>
      <c r="U56">
        <v>14937.27</v>
      </c>
      <c r="V56">
        <v>0.73353060000000003</v>
      </c>
      <c r="W56">
        <v>17.639759999999999</v>
      </c>
      <c r="X56">
        <v>1.8722529999999999</v>
      </c>
      <c r="Y56">
        <v>804.18629999999996</v>
      </c>
      <c r="Z56">
        <v>0.73286660000000003</v>
      </c>
      <c r="AA56">
        <v>17.032350000000001</v>
      </c>
      <c r="AB56">
        <v>0.1211696</v>
      </c>
      <c r="AC56">
        <v>46.488660000000003</v>
      </c>
      <c r="AD56">
        <v>0.73205909999999996</v>
      </c>
      <c r="AE56">
        <v>16.44087</v>
      </c>
      <c r="AF56">
        <v>7.1844820000000004E-2</v>
      </c>
      <c r="AG56">
        <v>24.667899999999999</v>
      </c>
      <c r="AH56">
        <v>0.73056860000000001</v>
      </c>
      <c r="AI56">
        <v>16.450199999999999</v>
      </c>
      <c r="AJ56" s="1">
        <v>6.4097260000000003E-2</v>
      </c>
      <c r="AK56">
        <v>21.94631</v>
      </c>
      <c r="AL56">
        <v>0.72845939999999998</v>
      </c>
      <c r="AM56">
        <v>16.967870000000001</v>
      </c>
      <c r="AN56" s="1">
        <v>6.2619079999999994E-2</v>
      </c>
      <c r="AO56">
        <v>21.32105</v>
      </c>
      <c r="AP56">
        <v>0.72607900000000003</v>
      </c>
      <c r="AQ56">
        <v>17.705739999999999</v>
      </c>
      <c r="AR56" s="1">
        <v>6.9760520000000006E-2</v>
      </c>
      <c r="AS56">
        <v>23.74652</v>
      </c>
      <c r="AT56">
        <v>0.72372440000000005</v>
      </c>
      <c r="AU56">
        <v>18.24635</v>
      </c>
      <c r="AV56" s="1">
        <v>7.3205510000000001E-2</v>
      </c>
      <c r="AW56">
        <v>25.15042</v>
      </c>
      <c r="AX56">
        <v>0.7214798</v>
      </c>
      <c r="AY56">
        <v>18.21706</v>
      </c>
      <c r="AZ56" s="1">
        <v>6.9674219999999995E-2</v>
      </c>
      <c r="BA56">
        <v>24.11083</v>
      </c>
      <c r="BB56">
        <v>0.71943460000000004</v>
      </c>
      <c r="BC56">
        <v>17.710570000000001</v>
      </c>
      <c r="BD56" s="1">
        <v>6.3370270000000006E-2</v>
      </c>
      <c r="BE56">
        <v>22.041049999999998</v>
      </c>
      <c r="BF56">
        <v>0.71738029999999997</v>
      </c>
      <c r="BG56">
        <v>16.874089999999999</v>
      </c>
      <c r="BH56">
        <v>5.6079339999999998E-2</v>
      </c>
      <c r="BI56">
        <v>19.589230000000001</v>
      </c>
      <c r="BJ56">
        <v>0.71527739999999995</v>
      </c>
      <c r="BK56">
        <v>16.15108</v>
      </c>
      <c r="BL56" s="1">
        <v>4.9176959999999999E-2</v>
      </c>
      <c r="BM56">
        <v>17.241199999999999</v>
      </c>
      <c r="BN56">
        <v>0.71317609999999998</v>
      </c>
      <c r="BO56">
        <v>16.2437</v>
      </c>
      <c r="BP56" s="1">
        <v>4.292228E-2</v>
      </c>
      <c r="BQ56">
        <v>15.10496</v>
      </c>
      <c r="BR56">
        <v>0.71123329999999996</v>
      </c>
      <c r="BS56">
        <v>16.386849999999999</v>
      </c>
      <c r="BT56">
        <v>3.728617E-2</v>
      </c>
      <c r="BU56">
        <v>13.167109999999999</v>
      </c>
      <c r="BV56">
        <v>0.70901009999999998</v>
      </c>
      <c r="BW56">
        <v>16.78284</v>
      </c>
      <c r="BX56" s="1">
        <v>3.2352779999999998E-2</v>
      </c>
      <c r="BY56">
        <v>11.464589999999999</v>
      </c>
      <c r="BZ56">
        <v>0.70691669999999995</v>
      </c>
      <c r="CA56">
        <v>17.29055</v>
      </c>
      <c r="CB56" s="1">
        <v>2.8229069999999998E-2</v>
      </c>
      <c r="CC56">
        <v>10.03281</v>
      </c>
      <c r="CD56">
        <v>0.70531790000000005</v>
      </c>
      <c r="CE56">
        <v>17.37538</v>
      </c>
      <c r="CF56" s="1">
        <v>2.4678080000000002E-2</v>
      </c>
      <c r="CG56">
        <v>8.8001989999999992</v>
      </c>
      <c r="CH56">
        <v>0.70352300000000001</v>
      </c>
      <c r="CI56">
        <v>16.626080000000002</v>
      </c>
      <c r="CJ56" s="1">
        <v>2.1334809999999999E-2</v>
      </c>
      <c r="CK56">
        <v>7.6356229999999998</v>
      </c>
      <c r="CL56">
        <v>0.70192339999999998</v>
      </c>
      <c r="CM56">
        <v>15.86673</v>
      </c>
      <c r="CN56" s="1">
        <v>1.8432509999999999E-2</v>
      </c>
      <c r="CO56">
        <v>6.6153769999999996</v>
      </c>
      <c r="CP56">
        <v>0.70018879999999994</v>
      </c>
      <c r="CQ56">
        <v>15.443910000000001</v>
      </c>
      <c r="CR56" s="1">
        <v>1.5919559999999999E-2</v>
      </c>
      <c r="CS56">
        <v>5.729177</v>
      </c>
      <c r="CT56">
        <v>0.69835069999999999</v>
      </c>
      <c r="CU56">
        <v>15.57785</v>
      </c>
      <c r="CV56" s="1">
        <v>1.3772639999999999E-2</v>
      </c>
      <c r="CW56">
        <v>4.9709279999999998</v>
      </c>
      <c r="CX56">
        <v>0.69645080000000004</v>
      </c>
      <c r="CY56">
        <v>15.416259999999999</v>
      </c>
      <c r="CZ56" s="1">
        <v>1.186131E-2</v>
      </c>
      <c r="DA56">
        <v>4.2949419999999998</v>
      </c>
      <c r="DB56">
        <v>0.69547300000000001</v>
      </c>
      <c r="DC56">
        <v>16.183420000000002</v>
      </c>
      <c r="DD56" s="1">
        <v>1.013994E-2</v>
      </c>
      <c r="DE56">
        <v>3.6788340000000002</v>
      </c>
      <c r="DF56">
        <v>0.69537409999999999</v>
      </c>
      <c r="DG56">
        <v>16.947089999999999</v>
      </c>
      <c r="DH56" s="1">
        <v>8.675604E-3</v>
      </c>
      <c r="DI56">
        <v>3.1475529999999998</v>
      </c>
      <c r="DJ56">
        <v>0.69505879999999998</v>
      </c>
      <c r="DK56">
        <v>17.028379999999999</v>
      </c>
      <c r="DL56" s="1">
        <v>7.472093E-3</v>
      </c>
      <c r="DM56">
        <v>2.7120869999999999</v>
      </c>
      <c r="DN56">
        <v>0.69472610000000001</v>
      </c>
      <c r="DO56">
        <v>16.725200000000001</v>
      </c>
      <c r="DP56" s="1">
        <v>6.4272180000000002E-3</v>
      </c>
      <c r="DQ56">
        <v>2.334946</v>
      </c>
      <c r="DR56">
        <v>0.6942682</v>
      </c>
      <c r="DS56">
        <v>16.52186</v>
      </c>
      <c r="DT56" s="1">
        <v>5.4939259999999997E-3</v>
      </c>
      <c r="DU56">
        <v>1.998615</v>
      </c>
      <c r="DV56">
        <v>0.69378240000000002</v>
      </c>
      <c r="DW56">
        <v>16.38091</v>
      </c>
      <c r="DX56" s="1">
        <v>4.6698740000000001E-3</v>
      </c>
      <c r="DY56">
        <v>1.700604</v>
      </c>
      <c r="DZ56">
        <v>0.69410269999999996</v>
      </c>
      <c r="EA56">
        <v>17.04486</v>
      </c>
      <c r="EB56" s="1">
        <v>3.9579039999999999E-3</v>
      </c>
      <c r="EC56">
        <v>1.440623</v>
      </c>
      <c r="ED56">
        <v>0.69725400000000004</v>
      </c>
      <c r="EE56">
        <v>17.81926</v>
      </c>
      <c r="EF56" s="1">
        <v>3.3521860000000001E-3</v>
      </c>
      <c r="EG56">
        <v>1.215225</v>
      </c>
      <c r="EH56">
        <v>0.70111440000000003</v>
      </c>
      <c r="EI56">
        <v>18.768070000000002</v>
      </c>
      <c r="EJ56" s="1">
        <v>2.7294070000000001E-3</v>
      </c>
      <c r="EK56">
        <v>0.98846429999999996</v>
      </c>
      <c r="EL56">
        <v>0.70446989999999998</v>
      </c>
      <c r="EM56">
        <v>19.675719999999998</v>
      </c>
      <c r="EN56" s="1">
        <v>2.0224129999999998E-3</v>
      </c>
      <c r="EO56">
        <v>0.73323799999999995</v>
      </c>
      <c r="EP56">
        <v>0.7070284</v>
      </c>
      <c r="EQ56">
        <v>19.699629999999999</v>
      </c>
      <c r="ER56" s="1">
        <v>1.399186E-3</v>
      </c>
      <c r="ES56">
        <v>0.50623790000000002</v>
      </c>
      <c r="ET56">
        <v>0.70878819999999998</v>
      </c>
      <c r="EU56">
        <v>19.02102</v>
      </c>
      <c r="EV56" s="1">
        <v>9.7852240000000004E-4</v>
      </c>
      <c r="EW56">
        <v>0.35147349999999999</v>
      </c>
      <c r="EX56">
        <v>0.70998899999999998</v>
      </c>
      <c r="EY56">
        <v>18.17925</v>
      </c>
      <c r="EZ56" s="1">
        <v>7.3539790000000003E-4</v>
      </c>
      <c r="FA56">
        <v>0.26161430000000002</v>
      </c>
      <c r="FB56">
        <v>0.71082869999999998</v>
      </c>
      <c r="FC56">
        <v>17.116969999999998</v>
      </c>
      <c r="FD56" s="1">
        <v>5.9854050000000001E-4</v>
      </c>
      <c r="FE56">
        <v>0.21106759999999999</v>
      </c>
      <c r="FF56">
        <v>0.71145610000000004</v>
      </c>
      <c r="FG56">
        <v>16.672059999999998</v>
      </c>
      <c r="FH56" s="1">
        <v>5.1694139999999996E-4</v>
      </c>
      <c r="FI56">
        <v>0.18104129999999999</v>
      </c>
      <c r="FJ56">
        <v>0.71195609999999998</v>
      </c>
      <c r="FK56">
        <v>16.416229999999999</v>
      </c>
      <c r="FL56" s="1">
        <v>4.628193E-4</v>
      </c>
      <c r="FM56">
        <v>0.16122439999999999</v>
      </c>
      <c r="FN56">
        <v>0.71241279999999996</v>
      </c>
      <c r="FO56">
        <v>16.433859999999999</v>
      </c>
      <c r="FP56" s="1">
        <v>4.1719929999999998E-4</v>
      </c>
      <c r="FQ56">
        <v>0.1448682</v>
      </c>
      <c r="FR56">
        <v>0.71273710000000001</v>
      </c>
      <c r="FS56">
        <v>16.69669</v>
      </c>
      <c r="FT56" s="1">
        <v>3.6934179999999997E-4</v>
      </c>
      <c r="FU56">
        <v>0.1279401</v>
      </c>
      <c r="FV56">
        <v>0.71295149999999996</v>
      </c>
      <c r="FW56">
        <v>16.608989999999999</v>
      </c>
      <c r="FX56" s="1">
        <v>3.2607870000000001E-4</v>
      </c>
      <c r="FY56">
        <v>0.1124933</v>
      </c>
      <c r="FZ56">
        <v>0.71308320000000003</v>
      </c>
      <c r="GA56">
        <v>16.269770000000001</v>
      </c>
      <c r="GB56" s="1">
        <v>2.9337889999999999E-4</v>
      </c>
      <c r="GC56">
        <v>0.1007099</v>
      </c>
      <c r="GD56">
        <v>0.71316710000000005</v>
      </c>
      <c r="GE56">
        <v>15.649100000000001</v>
      </c>
      <c r="GF56" s="1">
        <v>2.6993520000000002E-4</v>
      </c>
      <c r="GG56">
        <v>9.2211689999999999E-2</v>
      </c>
      <c r="GH56">
        <v>0.71320609999999995</v>
      </c>
      <c r="GI56">
        <v>15.226190000000001</v>
      </c>
      <c r="GJ56" s="1">
        <v>2.5255219999999998E-4</v>
      </c>
      <c r="GK56">
        <v>8.588759E-2</v>
      </c>
      <c r="GL56">
        <v>0.71320890000000003</v>
      </c>
      <c r="GM56">
        <v>15.575369999999999</v>
      </c>
      <c r="GN56" s="1">
        <v>2.382242E-4</v>
      </c>
      <c r="GO56">
        <v>8.0702860000000001E-2</v>
      </c>
      <c r="GP56">
        <v>0.71318360000000003</v>
      </c>
      <c r="GQ56">
        <v>16.338460000000001</v>
      </c>
      <c r="GR56" s="1">
        <v>2.259389E-4</v>
      </c>
      <c r="GS56">
        <v>7.6243099999999994E-2</v>
      </c>
      <c r="GT56">
        <v>0.71311659999999999</v>
      </c>
      <c r="GU56">
        <v>17.443339999999999</v>
      </c>
      <c r="GV56" s="1">
        <v>2.1707679999999999E-4</v>
      </c>
      <c r="GW56">
        <v>7.2917289999999996E-2</v>
      </c>
      <c r="GX56">
        <v>0.71315530000000005</v>
      </c>
      <c r="GY56">
        <v>18.580459999999999</v>
      </c>
      <c r="GZ56" s="1">
        <v>2.1249069999999999E-4</v>
      </c>
      <c r="HA56">
        <v>7.1089609999999998E-2</v>
      </c>
      <c r="HB56">
        <v>0.71320689999999998</v>
      </c>
      <c r="HC56">
        <v>19.04655</v>
      </c>
      <c r="HD56" s="1">
        <v>2.087638E-4</v>
      </c>
      <c r="HE56">
        <v>6.9662810000000006E-2</v>
      </c>
      <c r="HF56">
        <v>0.7132809</v>
      </c>
      <c r="HG56">
        <v>18.497520000000002</v>
      </c>
      <c r="HH56" s="1">
        <v>2.0321289999999999E-4</v>
      </c>
      <c r="HI56">
        <v>6.7688129999999999E-2</v>
      </c>
      <c r="HJ56">
        <v>0.71339300000000005</v>
      </c>
      <c r="HK56">
        <v>17.74905</v>
      </c>
      <c r="HL56" s="1">
        <v>1.9582630000000001E-4</v>
      </c>
      <c r="HM56">
        <v>6.5119070000000001E-2</v>
      </c>
      <c r="HN56">
        <v>0.71348639999999997</v>
      </c>
      <c r="HO56">
        <v>16.765740000000001</v>
      </c>
      <c r="HP56" s="1">
        <v>1.875987E-4</v>
      </c>
      <c r="HQ56">
        <v>6.2284970000000002E-2</v>
      </c>
      <c r="HR56">
        <v>0.71364229999999995</v>
      </c>
      <c r="HS56">
        <v>16.078399999999998</v>
      </c>
      <c r="HT56" s="1">
        <v>1.7922970000000001E-4</v>
      </c>
      <c r="HU56">
        <v>5.9410629999999999E-2</v>
      </c>
      <c r="HV56">
        <v>0.7137618</v>
      </c>
      <c r="HW56">
        <v>15.893890000000001</v>
      </c>
      <c r="HX56" s="1">
        <v>1.7100890000000001E-4</v>
      </c>
      <c r="HY56">
        <v>5.661045E-2</v>
      </c>
      <c r="HZ56">
        <v>0.71389749999999996</v>
      </c>
      <c r="IA56">
        <v>16.423169999999999</v>
      </c>
      <c r="IB56" s="1">
        <v>1.630119E-4</v>
      </c>
      <c r="IC56">
        <v>5.3899139999999998E-2</v>
      </c>
      <c r="ID56">
        <v>0.71405070000000004</v>
      </c>
      <c r="IE56">
        <v>17.313030000000001</v>
      </c>
      <c r="IF56" s="1">
        <v>1.5540199999999999E-4</v>
      </c>
      <c r="IG56">
        <v>5.133393E-2</v>
      </c>
      <c r="IH56">
        <v>0.71416120000000005</v>
      </c>
      <c r="II56">
        <v>17.71086</v>
      </c>
      <c r="IJ56" s="1">
        <v>1.4815140000000001E-4</v>
      </c>
      <c r="IK56">
        <v>4.8903519999999999E-2</v>
      </c>
      <c r="IL56">
        <v>0.71430159999999998</v>
      </c>
      <c r="IM56">
        <v>17.43019</v>
      </c>
      <c r="IN56" s="1">
        <v>1.4133360000000001E-4</v>
      </c>
      <c r="IO56">
        <v>4.6619639999999997E-2</v>
      </c>
      <c r="IP56">
        <v>0.71445729999999996</v>
      </c>
      <c r="IQ56">
        <v>17.049340000000001</v>
      </c>
      <c r="IR56" s="1">
        <v>1.3495649999999999E-4</v>
      </c>
      <c r="IS56">
        <v>4.4490330000000002E-2</v>
      </c>
      <c r="IT56">
        <v>0.71457999999999999</v>
      </c>
      <c r="IU56">
        <v>16.520189999999999</v>
      </c>
      <c r="IV56" s="1">
        <v>1.288784E-4</v>
      </c>
      <c r="IW56">
        <v>4.2468819999999997E-2</v>
      </c>
      <c r="IX56">
        <v>0.71477710000000005</v>
      </c>
      <c r="IY56">
        <v>16.682649999999999</v>
      </c>
      <c r="IZ56" s="1">
        <v>1.2312090000000001E-4</v>
      </c>
      <c r="JA56">
        <v>4.0556250000000002E-2</v>
      </c>
      <c r="JB56">
        <v>0.71495779999999998</v>
      </c>
      <c r="JC56">
        <v>16.97926</v>
      </c>
      <c r="JD56" s="1">
        <v>1.176035E-4</v>
      </c>
      <c r="JE56">
        <v>3.8726070000000001E-2</v>
      </c>
      <c r="JF56">
        <v>0.71509889999999998</v>
      </c>
      <c r="JG56">
        <v>17.616520000000001</v>
      </c>
      <c r="JH56" s="1">
        <v>1.114175E-4</v>
      </c>
      <c r="JI56">
        <v>3.6709449999999998E-2</v>
      </c>
      <c r="JJ56">
        <v>0.71527280000000004</v>
      </c>
      <c r="JK56">
        <v>18.180319999999998</v>
      </c>
      <c r="JL56" s="1">
        <v>1.038431E-4</v>
      </c>
      <c r="JM56">
        <v>3.4235740000000001E-2</v>
      </c>
      <c r="JN56">
        <v>0.71536200000000005</v>
      </c>
      <c r="JO56">
        <v>18.509979999999999</v>
      </c>
      <c r="JP56" s="1">
        <v>9.6438250000000005E-5</v>
      </c>
      <c r="JQ56">
        <v>3.177895E-2</v>
      </c>
      <c r="JR56">
        <v>0.71541319999999997</v>
      </c>
      <c r="JS56">
        <v>18.20448</v>
      </c>
      <c r="JT56" s="1">
        <v>9.0343309999999993E-5</v>
      </c>
      <c r="JU56">
        <v>2.9742919999999999E-2</v>
      </c>
      <c r="JV56">
        <v>0.71544949999999996</v>
      </c>
      <c r="JW56">
        <v>17.449159999999999</v>
      </c>
      <c r="JX56" s="1">
        <v>8.5551969999999995E-5</v>
      </c>
      <c r="JY56">
        <v>2.813939E-2</v>
      </c>
      <c r="JZ56">
        <v>0.7154528</v>
      </c>
      <c r="KA56">
        <v>16.50329</v>
      </c>
      <c r="KB56" s="1">
        <v>8.1601039999999996E-5</v>
      </c>
      <c r="KC56">
        <v>2.682549E-2</v>
      </c>
      <c r="KD56">
        <v>0.71547660000000002</v>
      </c>
      <c r="KE56">
        <v>16.449010000000001</v>
      </c>
      <c r="KF56" s="1">
        <v>7.818038E-5</v>
      </c>
      <c r="KG56">
        <v>2.5690979999999999E-2</v>
      </c>
      <c r="KH56">
        <v>0.71547419999999995</v>
      </c>
      <c r="KI56">
        <v>16.683229999999998</v>
      </c>
      <c r="KJ56" s="1">
        <v>7.5092530000000002E-5</v>
      </c>
      <c r="KK56">
        <v>2.4666400000000002E-2</v>
      </c>
      <c r="KL56">
        <v>0.71550550000000002</v>
      </c>
      <c r="KM56">
        <v>17.33325</v>
      </c>
      <c r="KN56" s="1">
        <v>7.2202280000000004E-5</v>
      </c>
      <c r="KO56">
        <v>2.37109E-2</v>
      </c>
      <c r="KP56">
        <v>0.715507</v>
      </c>
      <c r="KQ56">
        <v>18.162420000000001</v>
      </c>
      <c r="KR56" s="1">
        <v>6.9468510000000001E-5</v>
      </c>
      <c r="KS56">
        <v>2.2806469999999999E-2</v>
      </c>
      <c r="KT56">
        <v>0.71551160000000003</v>
      </c>
      <c r="KU56">
        <v>18.359549999999999</v>
      </c>
      <c r="KV56" s="1">
        <v>6.6860209999999995E-5</v>
      </c>
      <c r="KW56">
        <v>2.1944959999999999E-2</v>
      </c>
      <c r="KX56">
        <v>0.71549680000000004</v>
      </c>
      <c r="KY56">
        <v>17.985499999999998</v>
      </c>
      <c r="KZ56" s="1">
        <v>6.4364049999999999E-5</v>
      </c>
      <c r="LA56">
        <v>2.112091E-2</v>
      </c>
      <c r="LB56">
        <v>0.71550610000000003</v>
      </c>
      <c r="LC56">
        <v>17.357060000000001</v>
      </c>
      <c r="LD56" s="1">
        <v>6.1992719999999995E-5</v>
      </c>
      <c r="LE56">
        <v>2.0337999999999998E-2</v>
      </c>
      <c r="LF56">
        <v>0.7154971</v>
      </c>
      <c r="LG56">
        <v>16.62472</v>
      </c>
      <c r="LH56" s="1">
        <v>5.973912E-5</v>
      </c>
      <c r="LI56">
        <v>1.9592829999999999E-2</v>
      </c>
      <c r="LJ56">
        <v>0.71550230000000004</v>
      </c>
      <c r="LK56">
        <v>16.63288</v>
      </c>
      <c r="LL56" s="1">
        <v>5.7618460000000001E-5</v>
      </c>
      <c r="LM56">
        <v>1.889215E-2</v>
      </c>
      <c r="LN56">
        <v>0.71549759999999996</v>
      </c>
      <c r="LO56">
        <v>17.090620000000001</v>
      </c>
      <c r="LP56" s="1">
        <v>5.5562839999999999E-5</v>
      </c>
      <c r="LQ56">
        <v>1.8215800000000001E-2</v>
      </c>
      <c r="LR56">
        <v>0.71550659999999999</v>
      </c>
      <c r="LS56">
        <v>17.988759999999999</v>
      </c>
      <c r="LT56" s="1">
        <v>5.3571710000000001E-5</v>
      </c>
      <c r="LU56">
        <v>1.7559499999999999E-2</v>
      </c>
      <c r="LV56">
        <v>0.71550349999999996</v>
      </c>
      <c r="LW56">
        <v>18.886569999999999</v>
      </c>
      <c r="LX56" s="1">
        <v>5.171012E-5</v>
      </c>
      <c r="LY56">
        <v>1.6943670000000001E-2</v>
      </c>
      <c r="LZ56">
        <v>0.71550820000000004</v>
      </c>
      <c r="MA56">
        <v>19.116610000000001</v>
      </c>
      <c r="MB56" s="1">
        <v>4.9843779999999997E-5</v>
      </c>
      <c r="MC56">
        <v>1.6352080000000001E-2</v>
      </c>
      <c r="MD56">
        <v>0.71548820000000002</v>
      </c>
      <c r="ME56">
        <v>18.664380000000001</v>
      </c>
      <c r="MF56" s="1">
        <v>4.7932600000000003E-5</v>
      </c>
      <c r="MG56">
        <v>1.5777369999999999E-2</v>
      </c>
      <c r="MH56">
        <v>0.71550360000000002</v>
      </c>
      <c r="MI56">
        <v>17.893219999999999</v>
      </c>
      <c r="MJ56" s="1">
        <v>4.6138930000000002E-5</v>
      </c>
      <c r="MK56">
        <v>1.5234920000000001E-2</v>
      </c>
      <c r="ML56">
        <v>0.71550380000000002</v>
      </c>
      <c r="MM56">
        <v>16.781970000000001</v>
      </c>
      <c r="MN56" s="1">
        <v>4.4425709999999998E-5</v>
      </c>
      <c r="MO56">
        <v>1.471278E-2</v>
      </c>
      <c r="MP56">
        <v>0.71549620000000003</v>
      </c>
      <c r="MQ56">
        <v>16.421279999999999</v>
      </c>
      <c r="MR56" s="1">
        <v>4.2779520000000001E-5</v>
      </c>
      <c r="MS56">
        <v>1.4208439999999999E-2</v>
      </c>
      <c r="MT56">
        <v>0.71550049999999998</v>
      </c>
      <c r="MU56">
        <v>16.087399999999999</v>
      </c>
      <c r="MV56" s="1">
        <v>4.1209540000000002E-5</v>
      </c>
      <c r="MW56">
        <v>1.3724409999999999E-2</v>
      </c>
      <c r="MX56">
        <v>0.71549810000000003</v>
      </c>
      <c r="MY56">
        <v>15.95293</v>
      </c>
      <c r="MZ56" s="1">
        <v>3.9744869999999997E-5</v>
      </c>
      <c r="NA56">
        <v>1.327037E-2</v>
      </c>
      <c r="NB56">
        <v>0.71549399999999996</v>
      </c>
      <c r="NC56">
        <v>16.209689999999998</v>
      </c>
      <c r="ND56" s="1">
        <v>3.8292230000000001E-5</v>
      </c>
      <c r="NE56">
        <v>1.281784E-2</v>
      </c>
      <c r="NF56">
        <v>0.71550670000000005</v>
      </c>
      <c r="NG56">
        <v>16.550830000000001</v>
      </c>
      <c r="NH56" s="1">
        <v>3.6910779999999998E-5</v>
      </c>
      <c r="NI56">
        <v>1.238386E-2</v>
      </c>
      <c r="NJ56">
        <v>0.71550210000000003</v>
      </c>
      <c r="NK56">
        <v>16.368469999999999</v>
      </c>
      <c r="NL56" s="1">
        <v>3.5610140000000003E-5</v>
      </c>
      <c r="NM56">
        <v>1.197493E-2</v>
      </c>
      <c r="NN56">
        <v>0.71550360000000002</v>
      </c>
      <c r="NO56">
        <v>15.796609999999999</v>
      </c>
      <c r="NP56" s="1">
        <v>3.4374559999999998E-5</v>
      </c>
      <c r="NQ56">
        <v>1.158445E-2</v>
      </c>
      <c r="NR56">
        <v>0.71549079999999998</v>
      </c>
      <c r="NS56">
        <v>15.35787</v>
      </c>
      <c r="NT56" s="1">
        <v>3.3176619999999998E-5</v>
      </c>
      <c r="NU56" s="1">
        <v>1.1204520000000001E-2</v>
      </c>
      <c r="NV56">
        <v>0.71544240000000003</v>
      </c>
      <c r="NW56">
        <v>15.97955</v>
      </c>
      <c r="NX56" s="1">
        <v>3.2011519999999998E-5</v>
      </c>
      <c r="NY56" s="1">
        <v>1.0833270000000001E-2</v>
      </c>
      <c r="NZ56">
        <v>0.71533959999999996</v>
      </c>
      <c r="OA56">
        <v>17.110389999999999</v>
      </c>
      <c r="OB56" s="1">
        <v>3.0943869999999998E-5</v>
      </c>
      <c r="OC56" s="1">
        <v>1.049083E-2</v>
      </c>
      <c r="OD56">
        <v>0.7152965</v>
      </c>
      <c r="OE56">
        <v>18.22278</v>
      </c>
      <c r="OF56" s="1">
        <v>3.0457010000000001E-5</v>
      </c>
      <c r="OG56" s="1">
        <v>1.0329110000000001E-2</v>
      </c>
      <c r="OH56">
        <v>0.71529319999999996</v>
      </c>
      <c r="OI56">
        <v>19.2166</v>
      </c>
      <c r="OJ56" s="1">
        <v>3.0978100000000001E-5</v>
      </c>
      <c r="OK56" s="1">
        <v>1.050742E-2</v>
      </c>
    </row>
    <row r="57" spans="1:401" x14ac:dyDescent="0.35">
      <c r="A57">
        <v>60</v>
      </c>
      <c r="B57" t="s">
        <v>4</v>
      </c>
      <c r="C57" t="s">
        <v>24</v>
      </c>
      <c r="D57" t="s">
        <v>62</v>
      </c>
      <c r="E57">
        <v>734.69290000000001</v>
      </c>
      <c r="F57">
        <v>0.68932610000000005</v>
      </c>
      <c r="G57">
        <v>17.222909999999999</v>
      </c>
      <c r="H57" s="1">
        <v>1.6297070000000001E-5</v>
      </c>
      <c r="I57" s="1">
        <v>5.1764059999999997E-3</v>
      </c>
      <c r="J57">
        <v>0.68828789999999995</v>
      </c>
      <c r="K57">
        <v>17.70786</v>
      </c>
      <c r="L57">
        <v>37.076099999999997</v>
      </c>
      <c r="M57">
        <v>9935.1419999999998</v>
      </c>
      <c r="N57">
        <v>0.68727309999999997</v>
      </c>
      <c r="O57">
        <v>18.289449999999999</v>
      </c>
      <c r="P57">
        <v>204.1147</v>
      </c>
      <c r="Q57">
        <v>64892.95</v>
      </c>
      <c r="R57">
        <v>0.68619319999999995</v>
      </c>
      <c r="S57">
        <v>18.39348</v>
      </c>
      <c r="T57">
        <v>50.230559999999997</v>
      </c>
      <c r="U57">
        <v>17911.2</v>
      </c>
      <c r="V57">
        <v>0.68512240000000002</v>
      </c>
      <c r="W57">
        <v>17.713899999999999</v>
      </c>
      <c r="X57">
        <v>2.918936</v>
      </c>
      <c r="Y57">
        <v>1124.31</v>
      </c>
      <c r="Z57">
        <v>0.68404189999999998</v>
      </c>
      <c r="AA57">
        <v>17.10003</v>
      </c>
      <c r="AB57">
        <v>0.1554711</v>
      </c>
      <c r="AC57">
        <v>56.637720000000002</v>
      </c>
      <c r="AD57">
        <v>0.68279009999999996</v>
      </c>
      <c r="AE57">
        <v>16.512180000000001</v>
      </c>
      <c r="AF57">
        <v>7.3332410000000001E-2</v>
      </c>
      <c r="AG57">
        <v>23.704419999999999</v>
      </c>
      <c r="AH57">
        <v>0.68090340000000005</v>
      </c>
      <c r="AI57">
        <v>16.49362</v>
      </c>
      <c r="AJ57">
        <v>6.4768720000000002E-2</v>
      </c>
      <c r="AK57">
        <v>20.860279999999999</v>
      </c>
      <c r="AL57">
        <v>0.67830239999999997</v>
      </c>
      <c r="AM57">
        <v>16.986609999999999</v>
      </c>
      <c r="AN57" s="1">
        <v>6.227825E-2</v>
      </c>
      <c r="AO57">
        <v>20.01238</v>
      </c>
      <c r="AP57">
        <v>0.67525259999999998</v>
      </c>
      <c r="AQ57">
        <v>17.71875</v>
      </c>
      <c r="AR57" s="1">
        <v>6.8906439999999999E-2</v>
      </c>
      <c r="AS57">
        <v>22.15981</v>
      </c>
      <c r="AT57">
        <v>0.67200150000000003</v>
      </c>
      <c r="AU57">
        <v>18.27467</v>
      </c>
      <c r="AV57" s="1">
        <v>7.3155529999999996E-2</v>
      </c>
      <c r="AW57">
        <v>23.75872</v>
      </c>
      <c r="AX57">
        <v>0.66874679999999997</v>
      </c>
      <c r="AY57">
        <v>18.280940000000001</v>
      </c>
      <c r="AZ57">
        <v>7.0201949999999999E-2</v>
      </c>
      <c r="BA57">
        <v>23.009070000000001</v>
      </c>
      <c r="BB57">
        <v>0.66537139999999995</v>
      </c>
      <c r="BC57">
        <v>17.80414</v>
      </c>
      <c r="BD57" s="1">
        <v>6.4105209999999996E-2</v>
      </c>
      <c r="BE57">
        <v>21.166609999999999</v>
      </c>
      <c r="BF57">
        <v>0.66196809999999995</v>
      </c>
      <c r="BG57">
        <v>16.992840000000001</v>
      </c>
      <c r="BH57">
        <v>5.6866550000000002E-2</v>
      </c>
      <c r="BI57">
        <v>18.906379999999999</v>
      </c>
      <c r="BJ57">
        <v>0.65843169999999995</v>
      </c>
      <c r="BK57">
        <v>16.260590000000001</v>
      </c>
      <c r="BL57" s="1">
        <v>4.989702E-2</v>
      </c>
      <c r="BM57">
        <v>16.696750000000002</v>
      </c>
      <c r="BN57">
        <v>0.65487189999999995</v>
      </c>
      <c r="BO57">
        <v>16.33024</v>
      </c>
      <c r="BP57" s="1">
        <v>4.3580679999999997E-2</v>
      </c>
      <c r="BQ57">
        <v>14.680110000000001</v>
      </c>
      <c r="BR57">
        <v>0.65154060000000003</v>
      </c>
      <c r="BS57">
        <v>16.467829999999999</v>
      </c>
      <c r="BT57">
        <v>3.7880339999999998E-2</v>
      </c>
      <c r="BU57">
        <v>12.842269999999999</v>
      </c>
      <c r="BV57">
        <v>0.64798549999999999</v>
      </c>
      <c r="BW57">
        <v>16.83034</v>
      </c>
      <c r="BX57" s="1">
        <v>3.286625E-2</v>
      </c>
      <c r="BY57">
        <v>11.215490000000001</v>
      </c>
      <c r="BZ57">
        <v>0.64455949999999995</v>
      </c>
      <c r="CA57">
        <v>17.319929999999999</v>
      </c>
      <c r="CB57" s="1">
        <v>2.8652549999999999E-2</v>
      </c>
      <c r="CC57">
        <v>9.8377409999999994</v>
      </c>
      <c r="CD57">
        <v>0.64120080000000002</v>
      </c>
      <c r="CE57">
        <v>17.444949999999999</v>
      </c>
      <c r="CF57" s="1">
        <v>2.5070100000000001E-2</v>
      </c>
      <c r="CG57">
        <v>8.6645009999999996</v>
      </c>
      <c r="CH57">
        <v>0.63767490000000004</v>
      </c>
      <c r="CI57">
        <v>16.72992</v>
      </c>
      <c r="CJ57" s="1">
        <v>2.169565E-2</v>
      </c>
      <c r="CK57">
        <v>7.5521339999999997</v>
      </c>
      <c r="CL57">
        <v>0.63426859999999996</v>
      </c>
      <c r="CM57">
        <v>15.970140000000001</v>
      </c>
      <c r="CN57" s="1">
        <v>1.874702E-2</v>
      </c>
      <c r="CO57">
        <v>6.5677989999999999</v>
      </c>
      <c r="CP57">
        <v>0.63074200000000002</v>
      </c>
      <c r="CQ57">
        <v>15.53734</v>
      </c>
      <c r="CR57" s="1">
        <v>1.6189499999999999E-2</v>
      </c>
      <c r="CS57">
        <v>5.7088270000000003</v>
      </c>
      <c r="CT57">
        <v>0.62710480000000002</v>
      </c>
      <c r="CU57">
        <v>15.671250000000001</v>
      </c>
      <c r="CV57" s="1">
        <v>1.400903E-2</v>
      </c>
      <c r="CW57">
        <v>4.9732010000000004</v>
      </c>
      <c r="CX57">
        <v>0.62337609999999999</v>
      </c>
      <c r="CY57">
        <v>15.489050000000001</v>
      </c>
      <c r="CZ57" s="1">
        <v>1.207504E-2</v>
      </c>
      <c r="DA57">
        <v>4.3176550000000002</v>
      </c>
      <c r="DB57">
        <v>0.62050479999999997</v>
      </c>
      <c r="DC57">
        <v>16.193819999999999</v>
      </c>
      <c r="DD57" s="1">
        <v>1.033591E-2</v>
      </c>
      <c r="DE57">
        <v>3.7178870000000002</v>
      </c>
      <c r="DF57">
        <v>0.61775990000000003</v>
      </c>
      <c r="DG57">
        <v>16.97662</v>
      </c>
      <c r="DH57" s="1">
        <v>8.8370010000000006E-3</v>
      </c>
      <c r="DI57">
        <v>3.1935539999999998</v>
      </c>
      <c r="DJ57">
        <v>0.61482970000000003</v>
      </c>
      <c r="DK57">
        <v>17.087710000000001</v>
      </c>
      <c r="DL57" s="1">
        <v>7.6079839999999999E-3</v>
      </c>
      <c r="DM57">
        <v>2.7631519999999998</v>
      </c>
      <c r="DN57">
        <v>0.61178429999999995</v>
      </c>
      <c r="DO57">
        <v>16.795249999999999</v>
      </c>
      <c r="DP57" s="1">
        <v>6.5477139999999996E-3</v>
      </c>
      <c r="DQ57">
        <v>2.3915039999999999</v>
      </c>
      <c r="DR57">
        <v>0.60857709999999998</v>
      </c>
      <c r="DS57">
        <v>16.591439999999999</v>
      </c>
      <c r="DT57" s="1">
        <v>5.6023679999999999E-3</v>
      </c>
      <c r="DU57">
        <v>2.0591499999999998</v>
      </c>
      <c r="DV57">
        <v>0.60551330000000003</v>
      </c>
      <c r="DW57">
        <v>16.460540000000002</v>
      </c>
      <c r="DX57" s="1">
        <v>4.7655500000000003E-3</v>
      </c>
      <c r="DY57">
        <v>1.7622930000000001</v>
      </c>
      <c r="DZ57">
        <v>0.60339180000000003</v>
      </c>
      <c r="EA57">
        <v>17.127669999999998</v>
      </c>
      <c r="EB57" s="1">
        <v>4.0419210000000004E-3</v>
      </c>
      <c r="EC57">
        <v>1.501234</v>
      </c>
      <c r="ED57">
        <v>0.60324900000000004</v>
      </c>
      <c r="EE57">
        <v>17.905709999999999</v>
      </c>
      <c r="EF57" s="1">
        <v>3.4266240000000001E-3</v>
      </c>
      <c r="EG57">
        <v>1.2736130000000001</v>
      </c>
      <c r="EH57">
        <v>0.60352159999999999</v>
      </c>
      <c r="EI57">
        <v>18.82152</v>
      </c>
      <c r="EJ57" s="1">
        <v>2.8143510000000001E-3</v>
      </c>
      <c r="EK57">
        <v>1.0487089999999999</v>
      </c>
      <c r="EL57">
        <v>0.60424909999999998</v>
      </c>
      <c r="EM57">
        <v>19.718640000000001</v>
      </c>
      <c r="EN57">
        <v>2.1125990000000002E-3</v>
      </c>
      <c r="EO57">
        <v>0.79031669999999998</v>
      </c>
      <c r="EP57">
        <v>0.60491539999999999</v>
      </c>
      <c r="EQ57">
        <v>19.77234</v>
      </c>
      <c r="ER57" s="1">
        <v>1.47013E-3</v>
      </c>
      <c r="ES57">
        <v>0.55035699999999999</v>
      </c>
      <c r="ET57">
        <v>0.60540300000000002</v>
      </c>
      <c r="EU57">
        <v>19.12445</v>
      </c>
      <c r="EV57" s="1">
        <v>1.0228119999999999E-3</v>
      </c>
      <c r="EW57">
        <v>0.38105260000000002</v>
      </c>
      <c r="EX57">
        <v>0.60566030000000004</v>
      </c>
      <c r="EY57">
        <v>18.32255</v>
      </c>
      <c r="EZ57" s="1">
        <v>7.6036799999999998E-4</v>
      </c>
      <c r="FA57">
        <v>0.28103679999999998</v>
      </c>
      <c r="FB57">
        <v>0.6057922</v>
      </c>
      <c r="FC57">
        <v>17.29448</v>
      </c>
      <c r="FD57" s="1">
        <v>6.128962E-4</v>
      </c>
      <c r="FE57">
        <v>0.22478480000000001</v>
      </c>
      <c r="FF57">
        <v>0.60583739999999997</v>
      </c>
      <c r="FG57">
        <v>16.834599999999998</v>
      </c>
      <c r="FH57" s="1">
        <v>5.2583100000000004E-4</v>
      </c>
      <c r="FI57">
        <v>0.1916678</v>
      </c>
      <c r="FJ57">
        <v>0.60593810000000004</v>
      </c>
      <c r="FK57">
        <v>16.553840000000001</v>
      </c>
      <c r="FL57" s="1">
        <v>4.69137E-4</v>
      </c>
      <c r="FM57">
        <v>0.17016580000000001</v>
      </c>
      <c r="FN57">
        <v>0.60605399999999998</v>
      </c>
      <c r="FO57">
        <v>16.487839999999998</v>
      </c>
      <c r="FP57" s="1">
        <v>4.2323170000000001E-4</v>
      </c>
      <c r="FQ57">
        <v>0.15303729999999999</v>
      </c>
      <c r="FR57">
        <v>0.60612509999999997</v>
      </c>
      <c r="FS57">
        <v>16.72316</v>
      </c>
      <c r="FT57" s="1">
        <v>3.7554180000000002E-4</v>
      </c>
      <c r="FU57">
        <v>0.1355007</v>
      </c>
      <c r="FV57">
        <v>0.60621780000000003</v>
      </c>
      <c r="FW57">
        <v>16.654730000000001</v>
      </c>
      <c r="FX57" s="1">
        <v>3.312422E-4</v>
      </c>
      <c r="FY57">
        <v>0.1190774</v>
      </c>
      <c r="FZ57">
        <v>0.60627419999999999</v>
      </c>
      <c r="GA57">
        <v>16.342310000000001</v>
      </c>
      <c r="GB57" s="1">
        <v>2.9717060000000002E-4</v>
      </c>
      <c r="GC57">
        <v>0.1063224</v>
      </c>
      <c r="GD57">
        <v>0.60631760000000001</v>
      </c>
      <c r="GE57">
        <v>15.74945</v>
      </c>
      <c r="GF57" s="1">
        <v>2.7267809999999997E-4</v>
      </c>
      <c r="GG57">
        <v>9.7097699999999995E-2</v>
      </c>
      <c r="GH57">
        <v>0.6063596</v>
      </c>
      <c r="GI57">
        <v>15.317080000000001</v>
      </c>
      <c r="GJ57" s="1">
        <v>2.5469039999999999E-4</v>
      </c>
      <c r="GK57">
        <v>9.0285729999999995E-2</v>
      </c>
      <c r="GL57">
        <v>0.60633910000000002</v>
      </c>
      <c r="GM57">
        <v>15.65324</v>
      </c>
      <c r="GN57" s="1">
        <v>2.400453E-4</v>
      </c>
      <c r="GO57">
        <v>8.4768029999999994E-2</v>
      </c>
      <c r="GP57">
        <v>0.60625910000000005</v>
      </c>
      <c r="GQ57">
        <v>16.401070000000001</v>
      </c>
      <c r="GR57" s="1">
        <v>2.274849E-4</v>
      </c>
      <c r="GS57">
        <v>8.0027630000000002E-2</v>
      </c>
      <c r="GT57">
        <v>0.60617390000000004</v>
      </c>
      <c r="GU57">
        <v>17.481909999999999</v>
      </c>
      <c r="GV57" s="1">
        <v>2.1806500000000001E-4</v>
      </c>
      <c r="GW57">
        <v>7.6382710000000006E-2</v>
      </c>
      <c r="GX57">
        <v>0.60605109999999995</v>
      </c>
      <c r="GY57">
        <v>18.606739999999999</v>
      </c>
      <c r="GZ57" s="1">
        <v>2.1303429999999999E-4</v>
      </c>
      <c r="HA57">
        <v>7.4331049999999996E-2</v>
      </c>
      <c r="HB57">
        <v>0.60595779999999999</v>
      </c>
      <c r="HC57">
        <v>19.094349999999999</v>
      </c>
      <c r="HD57" s="1">
        <v>2.093605E-4</v>
      </c>
      <c r="HE57">
        <v>7.2865230000000003E-2</v>
      </c>
      <c r="HF57">
        <v>0.60586039999999997</v>
      </c>
      <c r="HG57">
        <v>18.56963</v>
      </c>
      <c r="HH57" s="1">
        <v>2.040737E-4</v>
      </c>
      <c r="HI57">
        <v>7.0907849999999994E-2</v>
      </c>
      <c r="HJ57">
        <v>0.60576649999999999</v>
      </c>
      <c r="HK57">
        <v>17.848099999999999</v>
      </c>
      <c r="HL57" s="1">
        <v>1.968661E-4</v>
      </c>
      <c r="HM57">
        <v>6.8306519999999996E-2</v>
      </c>
      <c r="HN57">
        <v>0.6056859</v>
      </c>
      <c r="HO57">
        <v>16.91114</v>
      </c>
      <c r="HP57" s="1">
        <v>1.8869580000000001E-4</v>
      </c>
      <c r="HQ57">
        <v>6.5385769999999996E-2</v>
      </c>
      <c r="HR57">
        <v>0.60561969999999998</v>
      </c>
      <c r="HS57">
        <v>16.239930000000001</v>
      </c>
      <c r="HT57" s="1">
        <v>1.8031739999999999E-4</v>
      </c>
      <c r="HU57">
        <v>6.2400200000000003E-2</v>
      </c>
      <c r="HV57">
        <v>0.6055429</v>
      </c>
      <c r="HW57">
        <v>16.026330000000002</v>
      </c>
      <c r="HX57" s="1">
        <v>1.7206980000000001E-4</v>
      </c>
      <c r="HY57">
        <v>5.9482569999999999E-2</v>
      </c>
      <c r="HZ57">
        <v>0.60545610000000005</v>
      </c>
      <c r="IA57">
        <v>16.483440000000002</v>
      </c>
      <c r="IB57" s="1">
        <v>1.6402720000000001E-4</v>
      </c>
      <c r="IC57">
        <v>5.6650680000000002E-2</v>
      </c>
      <c r="ID57">
        <v>0.60538420000000004</v>
      </c>
      <c r="IE57">
        <v>17.33323</v>
      </c>
      <c r="IF57" s="1">
        <v>1.563635E-4</v>
      </c>
      <c r="IG57">
        <v>5.3967090000000002E-2</v>
      </c>
      <c r="IH57">
        <v>0.60532399999999997</v>
      </c>
      <c r="II57">
        <v>17.739699999999999</v>
      </c>
      <c r="IJ57" s="1">
        <v>1.490614E-4</v>
      </c>
      <c r="IK57">
        <v>5.1424030000000003E-2</v>
      </c>
      <c r="IL57">
        <v>0.60524140000000004</v>
      </c>
      <c r="IM57">
        <v>17.466200000000001</v>
      </c>
      <c r="IN57" s="1">
        <v>1.4218299999999999E-4</v>
      </c>
      <c r="IO57">
        <v>4.902981E-2</v>
      </c>
      <c r="IP57">
        <v>0.60516519999999996</v>
      </c>
      <c r="IQ57">
        <v>17.108039999999999</v>
      </c>
      <c r="IR57" s="1">
        <v>1.357548E-4</v>
      </c>
      <c r="IS57">
        <v>4.6798430000000002E-2</v>
      </c>
      <c r="IT57">
        <v>0.60509060000000003</v>
      </c>
      <c r="IU57">
        <v>16.625920000000001</v>
      </c>
      <c r="IV57" s="1">
        <v>1.2963960000000001E-4</v>
      </c>
      <c r="IW57">
        <v>4.4683290000000001E-2</v>
      </c>
      <c r="IX57">
        <v>0.60505980000000004</v>
      </c>
      <c r="IY57">
        <v>16.81803</v>
      </c>
      <c r="IZ57" s="1">
        <v>1.238383E-4</v>
      </c>
      <c r="JA57">
        <v>4.2679960000000003E-2</v>
      </c>
      <c r="JB57">
        <v>0.60505830000000005</v>
      </c>
      <c r="JC57">
        <v>17.115490000000001</v>
      </c>
      <c r="JD57" s="1">
        <v>1.183125E-4</v>
      </c>
      <c r="JE57">
        <v>4.0769409999999999E-2</v>
      </c>
      <c r="JF57">
        <v>0.60508910000000005</v>
      </c>
      <c r="JG57">
        <v>17.687449999999998</v>
      </c>
      <c r="JH57" s="1">
        <v>1.122742E-4</v>
      </c>
      <c r="JI57">
        <v>3.8710389999999997E-2</v>
      </c>
      <c r="JJ57">
        <v>0.60512980000000005</v>
      </c>
      <c r="JK57">
        <v>18.20223</v>
      </c>
      <c r="JL57" s="1">
        <v>1.048352E-4</v>
      </c>
      <c r="JM57">
        <v>3.6174240000000003E-2</v>
      </c>
      <c r="JN57">
        <v>0.60514970000000001</v>
      </c>
      <c r="JO57">
        <v>18.52788</v>
      </c>
      <c r="JP57" s="1">
        <v>9.7327480000000005E-5</v>
      </c>
      <c r="JQ57">
        <v>3.357425E-2</v>
      </c>
      <c r="JR57">
        <v>0.60517180000000004</v>
      </c>
      <c r="JS57">
        <v>18.27186</v>
      </c>
      <c r="JT57" s="1">
        <v>9.1053830000000001E-5</v>
      </c>
      <c r="JU57">
        <v>3.138444E-2</v>
      </c>
      <c r="JV57">
        <v>0.60520819999999997</v>
      </c>
      <c r="JW57">
        <v>17.57366</v>
      </c>
      <c r="JX57" s="1">
        <v>8.6116099999999994E-5</v>
      </c>
      <c r="JY57">
        <v>2.9655770000000001E-2</v>
      </c>
      <c r="JZ57">
        <v>0.60520609999999997</v>
      </c>
      <c r="KA57">
        <v>16.652170000000002</v>
      </c>
      <c r="KB57" s="1">
        <v>8.2075469999999995E-5</v>
      </c>
      <c r="KC57">
        <v>2.8249360000000001E-2</v>
      </c>
      <c r="KD57">
        <v>0.60522089999999995</v>
      </c>
      <c r="KE57">
        <v>16.57967</v>
      </c>
      <c r="KF57" s="1">
        <v>7.8597819999999996E-5</v>
      </c>
      <c r="KG57">
        <v>2.7042210000000001E-2</v>
      </c>
      <c r="KH57">
        <v>0.60521639999999999</v>
      </c>
      <c r="KI57">
        <v>16.790710000000001</v>
      </c>
      <c r="KJ57" s="1">
        <v>7.5476659999999999E-5</v>
      </c>
      <c r="KK57">
        <v>2.5957890000000001E-2</v>
      </c>
      <c r="KL57">
        <v>0.60521190000000002</v>
      </c>
      <c r="KM57">
        <v>17.385629999999999</v>
      </c>
      <c r="KN57" s="1">
        <v>7.2563050000000007E-5</v>
      </c>
      <c r="KO57">
        <v>2.4949679999999998E-2</v>
      </c>
      <c r="KP57">
        <v>0.605209</v>
      </c>
      <c r="KQ57">
        <v>18.186959999999999</v>
      </c>
      <c r="KR57" s="1">
        <v>6.9811810000000002E-5</v>
      </c>
      <c r="KS57">
        <v>2.399658E-2</v>
      </c>
      <c r="KT57">
        <v>0.60523400000000005</v>
      </c>
      <c r="KU57">
        <v>18.397020000000001</v>
      </c>
      <c r="KV57" s="1">
        <v>6.7186509999999999E-5</v>
      </c>
      <c r="KW57">
        <v>2.3088729999999998E-2</v>
      </c>
      <c r="KX57">
        <v>0.60523309999999997</v>
      </c>
      <c r="KY57">
        <v>18.05179</v>
      </c>
      <c r="KZ57" s="1">
        <v>6.4676580000000002E-5</v>
      </c>
      <c r="LA57">
        <v>2.2221089999999999E-2</v>
      </c>
      <c r="LB57">
        <v>0.6052265</v>
      </c>
      <c r="LC57">
        <v>17.462009999999999</v>
      </c>
      <c r="LD57" s="1">
        <v>6.2289709999999995E-5</v>
      </c>
      <c r="LE57">
        <v>2.1396200000000001E-2</v>
      </c>
      <c r="LF57">
        <v>0.60521069999999999</v>
      </c>
      <c r="LG57">
        <v>16.751349999999999</v>
      </c>
      <c r="LH57" s="1">
        <v>6.0021E-5</v>
      </c>
      <c r="LI57">
        <v>2.0610690000000001E-2</v>
      </c>
      <c r="LJ57">
        <v>0.60523870000000002</v>
      </c>
      <c r="LK57">
        <v>16.760619999999999</v>
      </c>
      <c r="LL57" s="1">
        <v>5.7885549999999997E-5</v>
      </c>
      <c r="LM57">
        <v>1.9871929999999999E-2</v>
      </c>
      <c r="LN57">
        <v>0.60523640000000001</v>
      </c>
      <c r="LO57">
        <v>17.19821</v>
      </c>
      <c r="LP57" s="1">
        <v>5.5823080000000003E-5</v>
      </c>
      <c r="LQ57">
        <v>1.9161270000000001E-2</v>
      </c>
      <c r="LR57">
        <v>0.60521100000000005</v>
      </c>
      <c r="LS57">
        <v>18.04458</v>
      </c>
      <c r="LT57" s="1">
        <v>5.3820970000000003E-5</v>
      </c>
      <c r="LU57">
        <v>1.8470750000000001E-2</v>
      </c>
      <c r="LV57">
        <v>0.60523249999999995</v>
      </c>
      <c r="LW57">
        <v>18.91255</v>
      </c>
      <c r="LX57" s="1">
        <v>5.1942260000000003E-5</v>
      </c>
      <c r="LY57">
        <v>1.782009E-2</v>
      </c>
      <c r="LZ57">
        <v>0.60524199999999995</v>
      </c>
      <c r="MA57">
        <v>19.153169999999999</v>
      </c>
      <c r="MB57" s="1">
        <v>5.0073310000000001E-5</v>
      </c>
      <c r="MC57">
        <v>1.719948E-2</v>
      </c>
      <c r="MD57">
        <v>0.60522169999999997</v>
      </c>
      <c r="ME57">
        <v>18.728169999999999</v>
      </c>
      <c r="MF57" s="1">
        <v>4.8148980000000001E-5</v>
      </c>
      <c r="MG57">
        <v>1.6593810000000001E-2</v>
      </c>
      <c r="MH57">
        <v>0.60520019999999997</v>
      </c>
      <c r="MI57">
        <v>18.004960000000001</v>
      </c>
      <c r="MJ57" s="1">
        <v>4.6344280000000001E-5</v>
      </c>
      <c r="MK57">
        <v>1.6022370000000001E-2</v>
      </c>
      <c r="ML57">
        <v>0.60521029999999998</v>
      </c>
      <c r="MM57">
        <v>16.94059</v>
      </c>
      <c r="MN57" s="1">
        <v>4.4622719999999997E-5</v>
      </c>
      <c r="MO57">
        <v>1.5472970000000001E-2</v>
      </c>
      <c r="MP57">
        <v>0.60522600000000004</v>
      </c>
      <c r="MQ57">
        <v>16.58043</v>
      </c>
      <c r="MR57" s="1">
        <v>4.2970540000000001E-5</v>
      </c>
      <c r="MS57">
        <v>1.4942850000000001E-2</v>
      </c>
      <c r="MT57">
        <v>0.60520850000000004</v>
      </c>
      <c r="MU57">
        <v>16.242039999999999</v>
      </c>
      <c r="MV57" s="1">
        <v>4.1388479999999997E-5</v>
      </c>
      <c r="MW57">
        <v>1.4432449999999999E-2</v>
      </c>
      <c r="MX57">
        <v>0.60522719999999997</v>
      </c>
      <c r="MY57">
        <v>16.025040000000001</v>
      </c>
      <c r="MZ57" s="1">
        <v>3.9916409999999997E-5</v>
      </c>
      <c r="NA57">
        <v>1.395418E-2</v>
      </c>
      <c r="NB57">
        <v>0.6052244</v>
      </c>
      <c r="NC57">
        <v>16.20729</v>
      </c>
      <c r="ND57" s="1">
        <v>3.8463130000000003E-5</v>
      </c>
      <c r="NE57">
        <v>1.348035E-2</v>
      </c>
      <c r="NF57">
        <v>0.60522679999999995</v>
      </c>
      <c r="NG57">
        <v>16.55996</v>
      </c>
      <c r="NH57" s="1">
        <v>3.7069929999999998E-5</v>
      </c>
      <c r="NI57">
        <v>1.302231E-2</v>
      </c>
      <c r="NJ57">
        <v>0.60523199999999999</v>
      </c>
      <c r="NK57">
        <v>16.4315</v>
      </c>
      <c r="NL57" s="1">
        <v>3.5762439999999998E-5</v>
      </c>
      <c r="NM57">
        <v>1.2591730000000001E-2</v>
      </c>
      <c r="NN57">
        <v>0.60520739999999995</v>
      </c>
      <c r="NO57">
        <v>15.891349999999999</v>
      </c>
      <c r="NP57" s="1">
        <v>3.4518750000000002E-5</v>
      </c>
      <c r="NQ57">
        <v>1.218021E-2</v>
      </c>
      <c r="NR57">
        <v>0.60522790000000004</v>
      </c>
      <c r="NS57">
        <v>15.438230000000001</v>
      </c>
      <c r="NT57" s="1">
        <v>3.3318629999999998E-5</v>
      </c>
      <c r="NU57">
        <v>1.178158E-2</v>
      </c>
      <c r="NV57">
        <v>0.60517160000000003</v>
      </c>
      <c r="NW57">
        <v>16.035350000000001</v>
      </c>
      <c r="NX57" s="1">
        <v>3.2148279999999997E-5</v>
      </c>
      <c r="NY57">
        <v>1.1391490000000001E-2</v>
      </c>
      <c r="NZ57">
        <v>0.60502820000000002</v>
      </c>
      <c r="OA57">
        <v>17.17127</v>
      </c>
      <c r="OB57" s="1">
        <v>3.1058920000000003E-5</v>
      </c>
      <c r="OC57" s="1">
        <v>1.102714E-2</v>
      </c>
      <c r="OD57">
        <v>0.60480920000000005</v>
      </c>
      <c r="OE57">
        <v>18.26801</v>
      </c>
      <c r="OF57" s="1">
        <v>3.046209E-5</v>
      </c>
      <c r="OG57" s="1">
        <v>1.082406E-2</v>
      </c>
      <c r="OH57">
        <v>0.60456969999999999</v>
      </c>
      <c r="OI57">
        <v>19.239129999999999</v>
      </c>
      <c r="OJ57" s="1">
        <v>3.0873429999999997E-5</v>
      </c>
      <c r="OK57" s="1">
        <v>1.0975189999999999E-2</v>
      </c>
    </row>
    <row r="58" spans="1:401" x14ac:dyDescent="0.35">
      <c r="A58">
        <v>61</v>
      </c>
      <c r="B58" t="s">
        <v>4</v>
      </c>
      <c r="C58" t="s">
        <v>24</v>
      </c>
      <c r="D58" t="s">
        <v>63</v>
      </c>
      <c r="E58">
        <v>889.88490000000002</v>
      </c>
      <c r="F58">
        <v>0.7511584</v>
      </c>
      <c r="G58">
        <v>17.245539999999998</v>
      </c>
      <c r="H58" s="1">
        <v>2.609669E-6</v>
      </c>
      <c r="I58" s="1">
        <v>1.134543E-3</v>
      </c>
      <c r="J58">
        <v>0.74935160000000001</v>
      </c>
      <c r="K58">
        <v>17.71275</v>
      </c>
      <c r="L58">
        <v>25.21829</v>
      </c>
      <c r="M58">
        <v>8065.1419999999998</v>
      </c>
      <c r="N58">
        <v>0.74753840000000005</v>
      </c>
      <c r="O58">
        <v>18.293790000000001</v>
      </c>
      <c r="P58">
        <v>204.21129999999999</v>
      </c>
      <c r="Q58">
        <v>86373.34</v>
      </c>
      <c r="R58">
        <v>0.74563889999999999</v>
      </c>
      <c r="S58">
        <v>18.450500000000002</v>
      </c>
      <c r="T58">
        <v>63.184089999999998</v>
      </c>
      <c r="U58">
        <v>32458.61</v>
      </c>
      <c r="V58">
        <v>0.74371719999999997</v>
      </c>
      <c r="W58">
        <v>17.811779999999999</v>
      </c>
      <c r="X58">
        <v>4.293895</v>
      </c>
      <c r="Y58">
        <v>2508.7510000000002</v>
      </c>
      <c r="Z58">
        <v>0.74177190000000004</v>
      </c>
      <c r="AA58">
        <v>17.18871</v>
      </c>
      <c r="AB58">
        <v>0.20681659999999999</v>
      </c>
      <c r="AC58">
        <v>116.3086</v>
      </c>
      <c r="AD58">
        <v>0.73963829999999997</v>
      </c>
      <c r="AE58">
        <v>16.60566</v>
      </c>
      <c r="AF58">
        <v>7.517422E-2</v>
      </c>
      <c r="AG58">
        <v>33.603920000000002</v>
      </c>
      <c r="AH58">
        <v>0.73671909999999996</v>
      </c>
      <c r="AI58">
        <v>16.562609999999999</v>
      </c>
      <c r="AJ58" s="1">
        <v>6.5407270000000003E-2</v>
      </c>
      <c r="AK58">
        <v>28.77364</v>
      </c>
      <c r="AL58">
        <v>0.73268520000000004</v>
      </c>
      <c r="AM58">
        <v>17.022600000000001</v>
      </c>
      <c r="AN58">
        <v>6.2090390000000002E-2</v>
      </c>
      <c r="AO58">
        <v>27.14208</v>
      </c>
      <c r="AP58">
        <v>0.72779050000000001</v>
      </c>
      <c r="AQ58">
        <v>17.742190000000001</v>
      </c>
      <c r="AR58" s="1">
        <v>6.8113019999999996E-2</v>
      </c>
      <c r="AS58">
        <v>29.620450000000002</v>
      </c>
      <c r="AT58">
        <v>0.7224488</v>
      </c>
      <c r="AU58">
        <v>18.315460000000002</v>
      </c>
      <c r="AV58" s="1">
        <v>7.30098E-2</v>
      </c>
      <c r="AW58">
        <v>32.066679999999998</v>
      </c>
      <c r="AX58">
        <v>0.71687659999999997</v>
      </c>
      <c r="AY58">
        <v>18.357700000000001</v>
      </c>
      <c r="AZ58" s="1">
        <v>7.0633609999999999E-2</v>
      </c>
      <c r="BA58">
        <v>31.332540000000002</v>
      </c>
      <c r="BB58">
        <v>0.71109230000000001</v>
      </c>
      <c r="BC58">
        <v>17.921849999999999</v>
      </c>
      <c r="BD58" s="1">
        <v>6.4743899999999993E-2</v>
      </c>
      <c r="BE58">
        <v>28.904869999999999</v>
      </c>
      <c r="BF58">
        <v>0.7051617</v>
      </c>
      <c r="BG58">
        <v>17.141670000000001</v>
      </c>
      <c r="BH58" s="1">
        <v>5.7571740000000003E-2</v>
      </c>
      <c r="BI58">
        <v>25.839379999999998</v>
      </c>
      <c r="BJ58">
        <v>0.69903059999999995</v>
      </c>
      <c r="BK58">
        <v>16.408000000000001</v>
      </c>
      <c r="BL58" s="1">
        <v>5.0547210000000002E-2</v>
      </c>
      <c r="BM58">
        <v>22.77927</v>
      </c>
      <c r="BN58">
        <v>0.69277529999999998</v>
      </c>
      <c r="BO58">
        <v>16.45027</v>
      </c>
      <c r="BP58" s="1">
        <v>4.4175640000000002E-2</v>
      </c>
      <c r="BQ58">
        <v>19.987469999999998</v>
      </c>
      <c r="BR58">
        <v>0.68666749999999999</v>
      </c>
      <c r="BS58">
        <v>16.580079999999999</v>
      </c>
      <c r="BT58" s="1">
        <v>3.8420349999999999E-2</v>
      </c>
      <c r="BU58">
        <v>17.449590000000001</v>
      </c>
      <c r="BV58">
        <v>0.68026799999999998</v>
      </c>
      <c r="BW58">
        <v>16.899509999999999</v>
      </c>
      <c r="BX58" s="1">
        <v>3.3335650000000001E-2</v>
      </c>
      <c r="BY58">
        <v>15.19384</v>
      </c>
      <c r="BZ58">
        <v>0.67397839999999998</v>
      </c>
      <c r="CA58">
        <v>17.363250000000001</v>
      </c>
      <c r="CB58" s="1">
        <v>2.904201E-2</v>
      </c>
      <c r="CC58">
        <v>13.275930000000001</v>
      </c>
      <c r="CD58">
        <v>0.66771190000000002</v>
      </c>
      <c r="CE58">
        <v>17.521570000000001</v>
      </c>
      <c r="CF58" s="1">
        <v>2.5423600000000001E-2</v>
      </c>
      <c r="CG58">
        <v>11.669219999999999</v>
      </c>
      <c r="CH58">
        <v>0.66122519999999996</v>
      </c>
      <c r="CI58">
        <v>16.854379999999999</v>
      </c>
      <c r="CJ58" s="1">
        <v>2.2026090000000002E-2</v>
      </c>
      <c r="CK58">
        <v>10.159269999999999</v>
      </c>
      <c r="CL58">
        <v>0.65480769999999999</v>
      </c>
      <c r="CM58">
        <v>16.094989999999999</v>
      </c>
      <c r="CN58" s="1">
        <v>1.9035349999999999E-2</v>
      </c>
      <c r="CO58">
        <v>8.8118440000000007</v>
      </c>
      <c r="CP58">
        <v>0.64824139999999997</v>
      </c>
      <c r="CQ58">
        <v>15.657450000000001</v>
      </c>
      <c r="CR58" s="1">
        <v>1.6438709999999999E-2</v>
      </c>
      <c r="CS58">
        <v>7.6367289999999999</v>
      </c>
      <c r="CT58">
        <v>0.64141859999999995</v>
      </c>
      <c r="CU58">
        <v>15.784470000000001</v>
      </c>
      <c r="CV58" s="1">
        <v>1.4225939999999999E-2</v>
      </c>
      <c r="CW58">
        <v>6.6323610000000004</v>
      </c>
      <c r="CX58">
        <v>0.63440540000000001</v>
      </c>
      <c r="CY58">
        <v>15.583880000000001</v>
      </c>
      <c r="CZ58" s="1">
        <v>1.227137E-2</v>
      </c>
      <c r="DA58">
        <v>5.7435850000000004</v>
      </c>
      <c r="DB58">
        <v>0.62828419999999996</v>
      </c>
      <c r="DC58">
        <v>16.216149999999999</v>
      </c>
      <c r="DD58" s="1">
        <v>1.051684E-2</v>
      </c>
      <c r="DE58">
        <v>4.9386539999999997</v>
      </c>
      <c r="DF58">
        <v>0.62241429999999998</v>
      </c>
      <c r="DG58">
        <v>17.009329999999999</v>
      </c>
      <c r="DH58" s="1">
        <v>8.9879460000000001E-3</v>
      </c>
      <c r="DI58">
        <v>4.2306189999999999</v>
      </c>
      <c r="DJ58">
        <v>0.61630640000000003</v>
      </c>
      <c r="DK58">
        <v>17.154990000000002</v>
      </c>
      <c r="DL58" s="1">
        <v>7.7342799999999996E-3</v>
      </c>
      <c r="DM58">
        <v>3.6481970000000001</v>
      </c>
      <c r="DN58">
        <v>0.60999840000000005</v>
      </c>
      <c r="DO58">
        <v>16.87848</v>
      </c>
      <c r="DP58" s="1">
        <v>6.6595550000000002E-3</v>
      </c>
      <c r="DQ58">
        <v>3.1500460000000001</v>
      </c>
      <c r="DR58">
        <v>0.60340229999999995</v>
      </c>
      <c r="DS58">
        <v>16.668900000000001</v>
      </c>
      <c r="DT58" s="1">
        <v>5.7033129999999998E-3</v>
      </c>
      <c r="DU58">
        <v>2.7067160000000001</v>
      </c>
      <c r="DV58">
        <v>0.59678909999999996</v>
      </c>
      <c r="DW58">
        <v>16.556470000000001</v>
      </c>
      <c r="DX58" s="1">
        <v>4.8551599999999999E-3</v>
      </c>
      <c r="DY58">
        <v>2.3113069999999998</v>
      </c>
      <c r="DZ58">
        <v>0.59125870000000003</v>
      </c>
      <c r="EA58">
        <v>17.227029999999999</v>
      </c>
      <c r="EB58" s="1">
        <v>4.1214600000000004E-3</v>
      </c>
      <c r="EC58">
        <v>1.96506</v>
      </c>
      <c r="ED58">
        <v>0.5879375</v>
      </c>
      <c r="EE58">
        <v>18.00882</v>
      </c>
      <c r="EF58" s="1">
        <v>3.4962130000000002E-3</v>
      </c>
      <c r="EG58">
        <v>1.6688080000000001</v>
      </c>
      <c r="EH58">
        <v>0.58582299999999998</v>
      </c>
      <c r="EI58">
        <v>18.88646</v>
      </c>
      <c r="EJ58" s="1">
        <v>2.892417E-3</v>
      </c>
      <c r="EK58">
        <v>1.384727</v>
      </c>
      <c r="EL58">
        <v>0.584758</v>
      </c>
      <c r="EM58">
        <v>19.766770000000001</v>
      </c>
      <c r="EN58" s="1">
        <v>2.1985440000000002E-3</v>
      </c>
      <c r="EO58">
        <v>1.0583149999999999</v>
      </c>
      <c r="EP58">
        <v>0.5841904</v>
      </c>
      <c r="EQ58">
        <v>19.850090000000002</v>
      </c>
      <c r="ER58" s="1">
        <v>1.5405359999999999E-3</v>
      </c>
      <c r="ES58">
        <v>0.74317849999999996</v>
      </c>
      <c r="ET58">
        <v>0.58381680000000002</v>
      </c>
      <c r="EU58">
        <v>19.23462</v>
      </c>
      <c r="EV58" s="1">
        <v>1.067946E-3</v>
      </c>
      <c r="EW58">
        <v>0.51287450000000001</v>
      </c>
      <c r="EX58">
        <v>0.58345880000000006</v>
      </c>
      <c r="EY58">
        <v>18.475010000000001</v>
      </c>
      <c r="EZ58" s="1">
        <v>7.8601769999999999E-4</v>
      </c>
      <c r="FA58">
        <v>0.37414639999999999</v>
      </c>
      <c r="FB58">
        <v>0.5831094</v>
      </c>
      <c r="FC58">
        <v>17.488630000000001</v>
      </c>
      <c r="FD58" s="1">
        <v>6.275559E-4</v>
      </c>
      <c r="FE58">
        <v>0.29603459999999998</v>
      </c>
      <c r="FF58">
        <v>0.5827833</v>
      </c>
      <c r="FG58">
        <v>17.01643</v>
      </c>
      <c r="FH58" s="1">
        <v>5.3479809999999999E-4</v>
      </c>
      <c r="FI58">
        <v>0.25047370000000002</v>
      </c>
      <c r="FJ58">
        <v>0.58258980000000005</v>
      </c>
      <c r="FK58">
        <v>16.711210000000001</v>
      </c>
      <c r="FL58" s="1">
        <v>4.7537799999999999E-4</v>
      </c>
      <c r="FM58">
        <v>0.22140940000000001</v>
      </c>
      <c r="FN58">
        <v>0.58248040000000001</v>
      </c>
      <c r="FO58">
        <v>16.5623</v>
      </c>
      <c r="FP58" s="1">
        <v>4.289556E-4</v>
      </c>
      <c r="FQ58">
        <v>0.1991134</v>
      </c>
      <c r="FR58">
        <v>0.58242839999999996</v>
      </c>
      <c r="FS58">
        <v>16.756080000000001</v>
      </c>
      <c r="FT58" s="1">
        <v>3.8151070000000002E-4</v>
      </c>
      <c r="FU58">
        <v>0.17675959999999999</v>
      </c>
      <c r="FV58">
        <v>0.58243020000000001</v>
      </c>
      <c r="FW58">
        <v>16.705670000000001</v>
      </c>
      <c r="FX58" s="1">
        <v>3.3634540000000002E-4</v>
      </c>
      <c r="FY58">
        <v>0.15529000000000001</v>
      </c>
      <c r="FZ58">
        <v>0.58245100000000005</v>
      </c>
      <c r="GA58">
        <v>16.415900000000001</v>
      </c>
      <c r="GB58" s="1">
        <v>3.0095380000000002E-4</v>
      </c>
      <c r="GC58">
        <v>0.13826150000000001</v>
      </c>
      <c r="GD58">
        <v>0.5824336</v>
      </c>
      <c r="GE58">
        <v>15.857760000000001</v>
      </c>
      <c r="GF58" s="1">
        <v>2.7541030000000001E-4</v>
      </c>
      <c r="GG58">
        <v>0.12588479999999999</v>
      </c>
      <c r="GH58">
        <v>0.58245360000000002</v>
      </c>
      <c r="GI58">
        <v>15.41872</v>
      </c>
      <c r="GJ58" s="1">
        <v>2.5679009999999999E-4</v>
      </c>
      <c r="GK58">
        <v>0.11681610000000001</v>
      </c>
      <c r="GL58">
        <v>0.58241909999999997</v>
      </c>
      <c r="GM58">
        <v>15.737769999999999</v>
      </c>
      <c r="GN58" s="1">
        <v>2.418179E-4</v>
      </c>
      <c r="GO58">
        <v>0.10956730000000001</v>
      </c>
      <c r="GP58">
        <v>0.58234790000000003</v>
      </c>
      <c r="GQ58">
        <v>16.47092</v>
      </c>
      <c r="GR58" s="1">
        <v>2.2900399999999999E-4</v>
      </c>
      <c r="GS58">
        <v>0.1033584</v>
      </c>
      <c r="GT58">
        <v>0.58220179999999999</v>
      </c>
      <c r="GU58">
        <v>17.525179999999999</v>
      </c>
      <c r="GV58" s="1">
        <v>2.1908750000000001E-4</v>
      </c>
      <c r="GW58">
        <v>9.8442360000000007E-2</v>
      </c>
      <c r="GX58">
        <v>0.58199829999999997</v>
      </c>
      <c r="GY58">
        <v>18.63035</v>
      </c>
      <c r="GZ58" s="1">
        <v>2.1358090000000001E-4</v>
      </c>
      <c r="HA58">
        <v>9.5561209999999994E-2</v>
      </c>
      <c r="HB58">
        <v>0.58179860000000005</v>
      </c>
      <c r="HC58">
        <v>19.139759999999999</v>
      </c>
      <c r="HD58" s="1">
        <v>2.0990550000000001E-4</v>
      </c>
      <c r="HE58">
        <v>9.3666139999999995E-2</v>
      </c>
      <c r="HF58">
        <v>0.58159229999999995</v>
      </c>
      <c r="HG58">
        <v>18.645430000000001</v>
      </c>
      <c r="HH58" s="1">
        <v>2.0486650000000001E-4</v>
      </c>
      <c r="HI58">
        <v>9.1274759999999996E-2</v>
      </c>
      <c r="HJ58">
        <v>0.58137989999999995</v>
      </c>
      <c r="HK58">
        <v>17.951589999999999</v>
      </c>
      <c r="HL58" s="1">
        <v>1.9784579999999999E-4</v>
      </c>
      <c r="HM58">
        <v>8.8033849999999997E-2</v>
      </c>
      <c r="HN58">
        <v>0.58115360000000005</v>
      </c>
      <c r="HO58">
        <v>17.068020000000001</v>
      </c>
      <c r="HP58" s="1">
        <v>1.897406E-4</v>
      </c>
      <c r="HQ58">
        <v>8.4325170000000005E-2</v>
      </c>
      <c r="HR58">
        <v>0.5809436</v>
      </c>
      <c r="HS58">
        <v>16.41949</v>
      </c>
      <c r="HT58" s="1">
        <v>1.8136070000000001E-4</v>
      </c>
      <c r="HU58">
        <v>8.0496929999999994E-2</v>
      </c>
      <c r="HV58">
        <v>0.58071660000000003</v>
      </c>
      <c r="HW58">
        <v>16.175640000000001</v>
      </c>
      <c r="HX58" s="1">
        <v>1.7308610000000001E-4</v>
      </c>
      <c r="HY58">
        <v>7.6743629999999993E-2</v>
      </c>
      <c r="HZ58">
        <v>0.58050820000000003</v>
      </c>
      <c r="IA58">
        <v>16.55639</v>
      </c>
      <c r="IB58" s="1">
        <v>1.6500489999999999E-4</v>
      </c>
      <c r="IC58">
        <v>7.3093720000000001E-2</v>
      </c>
      <c r="ID58">
        <v>0.58030380000000004</v>
      </c>
      <c r="IE58">
        <v>17.35651</v>
      </c>
      <c r="IF58" s="1">
        <v>1.5728890000000001E-4</v>
      </c>
      <c r="IG58">
        <v>6.9625580000000006E-2</v>
      </c>
      <c r="IH58">
        <v>0.58007280000000006</v>
      </c>
      <c r="II58">
        <v>17.76981</v>
      </c>
      <c r="IJ58" s="1">
        <v>1.499389E-4</v>
      </c>
      <c r="IK58">
        <v>6.6342349999999994E-2</v>
      </c>
      <c r="IL58">
        <v>0.57986340000000003</v>
      </c>
      <c r="IM58">
        <v>17.505330000000001</v>
      </c>
      <c r="IN58" s="1">
        <v>1.430046E-4</v>
      </c>
      <c r="IO58">
        <v>6.3246629999999998E-2</v>
      </c>
      <c r="IP58">
        <v>0.57965730000000004</v>
      </c>
      <c r="IQ58">
        <v>17.16583</v>
      </c>
      <c r="IR58" s="1">
        <v>1.365243E-4</v>
      </c>
      <c r="IS58">
        <v>6.0359469999999998E-2</v>
      </c>
      <c r="IT58">
        <v>0.57944519999999999</v>
      </c>
      <c r="IU58">
        <v>16.73781</v>
      </c>
      <c r="IV58" s="1">
        <v>1.3037309999999999E-4</v>
      </c>
      <c r="IW58">
        <v>5.7628829999999999E-2</v>
      </c>
      <c r="IX58">
        <v>0.57926160000000004</v>
      </c>
      <c r="IY58">
        <v>16.962510000000002</v>
      </c>
      <c r="IZ58" s="1">
        <v>1.2452939999999999E-4</v>
      </c>
      <c r="JA58">
        <v>5.5040779999999997E-2</v>
      </c>
      <c r="JB58">
        <v>0.57914390000000004</v>
      </c>
      <c r="JC58">
        <v>17.267250000000001</v>
      </c>
      <c r="JD58" s="1">
        <v>1.1898839999999999E-4</v>
      </c>
      <c r="JE58">
        <v>5.2583060000000001E-2</v>
      </c>
      <c r="JF58">
        <v>0.57905960000000001</v>
      </c>
      <c r="JG58">
        <v>17.772010000000002</v>
      </c>
      <c r="JH58" s="1">
        <v>1.130718E-4</v>
      </c>
      <c r="JI58">
        <v>4.9997960000000001E-2</v>
      </c>
      <c r="JJ58">
        <v>0.57904509999999998</v>
      </c>
      <c r="JK58">
        <v>18.228919999999999</v>
      </c>
      <c r="JL58" s="1">
        <v>1.057838E-4</v>
      </c>
      <c r="JM58">
        <v>4.6826399999999997E-2</v>
      </c>
      <c r="JN58">
        <v>0.57903919999999998</v>
      </c>
      <c r="JO58">
        <v>18.545269999999999</v>
      </c>
      <c r="JP58" s="1">
        <v>9.8201279999999996E-5</v>
      </c>
      <c r="JQ58">
        <v>4.3463439999999999E-2</v>
      </c>
      <c r="JR58">
        <v>0.57903340000000003</v>
      </c>
      <c r="JS58">
        <v>18.33719</v>
      </c>
      <c r="JT58" s="1">
        <v>9.1758040000000001E-5</v>
      </c>
      <c r="JU58">
        <v>4.0574560000000003E-2</v>
      </c>
      <c r="JV58">
        <v>0.57904339999999999</v>
      </c>
      <c r="JW58">
        <v>17.70243</v>
      </c>
      <c r="JX58" s="1">
        <v>8.6671729999999994E-5</v>
      </c>
      <c r="JY58">
        <v>3.8285029999999998E-2</v>
      </c>
      <c r="JZ58">
        <v>0.57904140000000004</v>
      </c>
      <c r="KA58">
        <v>16.81673</v>
      </c>
      <c r="KB58" s="1">
        <v>8.2540269999999998E-5</v>
      </c>
      <c r="KC58">
        <v>3.6436280000000001E-2</v>
      </c>
      <c r="KD58">
        <v>0.57904699999999998</v>
      </c>
      <c r="KE58">
        <v>16.722799999999999</v>
      </c>
      <c r="KF58" s="1">
        <v>7.9004570000000004E-5</v>
      </c>
      <c r="KG58">
        <v>3.4860009999999997E-2</v>
      </c>
      <c r="KH58">
        <v>0.57904239999999996</v>
      </c>
      <c r="KI58">
        <v>16.914349999999999</v>
      </c>
      <c r="KJ58" s="1">
        <v>7.5849539999999995E-5</v>
      </c>
      <c r="KK58">
        <v>3.3452589999999997E-2</v>
      </c>
      <c r="KL58">
        <v>0.57903709999999997</v>
      </c>
      <c r="KM58">
        <v>17.452670000000001</v>
      </c>
      <c r="KN58" s="1">
        <v>7.2911300000000001E-5</v>
      </c>
      <c r="KO58">
        <v>3.2148059999999999E-2</v>
      </c>
      <c r="KP58">
        <v>0.5790476</v>
      </c>
      <c r="KQ58">
        <v>18.213750000000001</v>
      </c>
      <c r="KR58" s="1">
        <v>7.0143169999999994E-5</v>
      </c>
      <c r="KS58">
        <v>3.0918149999999998E-2</v>
      </c>
      <c r="KT58">
        <v>0.57905910000000005</v>
      </c>
      <c r="KU58">
        <v>18.435700000000001</v>
      </c>
      <c r="KV58" s="1">
        <v>6.7502459999999997E-5</v>
      </c>
      <c r="KW58">
        <v>2.9747450000000002E-2</v>
      </c>
      <c r="KX58">
        <v>0.57905810000000002</v>
      </c>
      <c r="KY58">
        <v>18.120049999999999</v>
      </c>
      <c r="KZ58" s="1">
        <v>6.497916E-5</v>
      </c>
      <c r="LA58">
        <v>2.862876E-2</v>
      </c>
      <c r="LB58">
        <v>0.57904800000000001</v>
      </c>
      <c r="LC58">
        <v>17.571259999999999</v>
      </c>
      <c r="LD58" s="1">
        <v>6.25767E-5</v>
      </c>
      <c r="LE58">
        <v>2.756376E-2</v>
      </c>
      <c r="LF58">
        <v>0.57905879999999998</v>
      </c>
      <c r="LG58">
        <v>16.89012</v>
      </c>
      <c r="LH58" s="1">
        <v>6.0294219999999997E-5</v>
      </c>
      <c r="LI58">
        <v>2.6549779999999999E-2</v>
      </c>
      <c r="LJ58">
        <v>0.57905819999999997</v>
      </c>
      <c r="LK58">
        <v>16.898230000000002</v>
      </c>
      <c r="LL58" s="1">
        <v>5.8143119999999997E-5</v>
      </c>
      <c r="LM58">
        <v>2.559575E-2</v>
      </c>
      <c r="LN58">
        <v>0.57905700000000004</v>
      </c>
      <c r="LO58">
        <v>17.317959999999999</v>
      </c>
      <c r="LP58" s="1">
        <v>5.607354E-5</v>
      </c>
      <c r="LQ58">
        <v>2.4681229999999998E-2</v>
      </c>
      <c r="LR58">
        <v>0.57905260000000003</v>
      </c>
      <c r="LS58">
        <v>18.110040000000001</v>
      </c>
      <c r="LT58" s="1">
        <v>5.4062420000000001E-5</v>
      </c>
      <c r="LU58">
        <v>2.3791690000000001E-2</v>
      </c>
      <c r="LV58">
        <v>0.57905189999999995</v>
      </c>
      <c r="LW58">
        <v>18.942260000000001</v>
      </c>
      <c r="LX58" s="1">
        <v>5.2166809999999997E-5</v>
      </c>
      <c r="LY58">
        <v>2.294991E-2</v>
      </c>
      <c r="LZ58">
        <v>0.57906069999999998</v>
      </c>
      <c r="MA58">
        <v>19.19323</v>
      </c>
      <c r="MB58" s="1">
        <v>5.0293700000000003E-5</v>
      </c>
      <c r="MC58">
        <v>2.215205E-2</v>
      </c>
      <c r="MD58">
        <v>0.57905130000000005</v>
      </c>
      <c r="ME58">
        <v>18.794119999999999</v>
      </c>
      <c r="MF58" s="1">
        <v>4.835906E-5</v>
      </c>
      <c r="MG58">
        <v>2.137124E-2</v>
      </c>
      <c r="MH58">
        <v>0.57904219999999995</v>
      </c>
      <c r="MI58">
        <v>18.119109999999999</v>
      </c>
      <c r="MJ58" s="1">
        <v>4.6542590000000003E-5</v>
      </c>
      <c r="MK58">
        <v>2.063313E-2</v>
      </c>
      <c r="ML58">
        <v>0.57904520000000004</v>
      </c>
      <c r="MM58">
        <v>17.11253</v>
      </c>
      <c r="MN58" s="1">
        <v>4.481252E-5</v>
      </c>
      <c r="MO58">
        <v>1.992522E-2</v>
      </c>
      <c r="MP58">
        <v>0.57905410000000002</v>
      </c>
      <c r="MQ58">
        <v>16.755790000000001</v>
      </c>
      <c r="MR58" s="1">
        <v>4.315506E-5</v>
      </c>
      <c r="MS58">
        <v>1.924329E-2</v>
      </c>
      <c r="MT58">
        <v>0.579044</v>
      </c>
      <c r="MU58">
        <v>16.41234</v>
      </c>
      <c r="MV58" s="1">
        <v>4.1561979999999998E-5</v>
      </c>
      <c r="MW58">
        <v>1.8584259999999998E-2</v>
      </c>
      <c r="MX58">
        <v>0.57905490000000004</v>
      </c>
      <c r="MY58">
        <v>16.10604</v>
      </c>
      <c r="MZ58" s="1">
        <v>4.0081540000000002E-5</v>
      </c>
      <c r="NA58">
        <v>1.7966949999999999E-2</v>
      </c>
      <c r="NB58">
        <v>0.57905269999999998</v>
      </c>
      <c r="NC58">
        <v>16.21142</v>
      </c>
      <c r="ND58" s="1">
        <v>3.8628270000000002E-5</v>
      </c>
      <c r="NE58">
        <v>1.7359909999999999E-2</v>
      </c>
      <c r="NF58">
        <v>0.57904820000000001</v>
      </c>
      <c r="NG58">
        <v>16.56765</v>
      </c>
      <c r="NH58" s="1">
        <v>3.7224259999999999E-5</v>
      </c>
      <c r="NI58">
        <v>1.676799E-2</v>
      </c>
      <c r="NJ58">
        <v>0.57904469999999997</v>
      </c>
      <c r="NK58">
        <v>16.492570000000001</v>
      </c>
      <c r="NL58" s="1">
        <v>3.5908970000000003E-5</v>
      </c>
      <c r="NM58">
        <v>1.6212279999999999E-2</v>
      </c>
      <c r="NN58">
        <v>0.57904650000000002</v>
      </c>
      <c r="NO58">
        <v>15.99391</v>
      </c>
      <c r="NP58" s="1">
        <v>3.4657989999999998E-5</v>
      </c>
      <c r="NQ58">
        <v>1.5681170000000001E-2</v>
      </c>
      <c r="NR58">
        <v>0.57904540000000004</v>
      </c>
      <c r="NS58">
        <v>15.53177</v>
      </c>
      <c r="NT58" s="1">
        <v>3.3455289999999997E-5</v>
      </c>
      <c r="NU58">
        <v>1.5169240000000001E-2</v>
      </c>
      <c r="NV58">
        <v>0.57897410000000005</v>
      </c>
      <c r="NW58">
        <v>16.097380000000001</v>
      </c>
      <c r="NX58" s="1">
        <v>3.2280409999999997E-5</v>
      </c>
      <c r="NY58">
        <v>1.4667029999999999E-2</v>
      </c>
      <c r="NZ58">
        <v>0.57880399999999999</v>
      </c>
      <c r="OA58">
        <v>17.23394</v>
      </c>
      <c r="OB58" s="1">
        <v>3.1174389999999997E-5</v>
      </c>
      <c r="OC58">
        <v>1.4192099999999999E-2</v>
      </c>
      <c r="OD58">
        <v>0.57849930000000005</v>
      </c>
      <c r="OE58">
        <v>18.316590000000001</v>
      </c>
      <c r="OF58" s="1">
        <v>3.0482319999999999E-5</v>
      </c>
      <c r="OG58">
        <v>1.388636E-2</v>
      </c>
      <c r="OH58">
        <v>0.57811109999999999</v>
      </c>
      <c r="OI58">
        <v>19.263729999999999</v>
      </c>
      <c r="OJ58" s="1">
        <v>3.0779430000000001E-5</v>
      </c>
      <c r="OK58">
        <v>1.401966E-2</v>
      </c>
    </row>
    <row r="59" spans="1:401" x14ac:dyDescent="0.35">
      <c r="A59">
        <v>62</v>
      </c>
      <c r="B59" t="s">
        <v>4</v>
      </c>
      <c r="C59" t="s">
        <v>24</v>
      </c>
      <c r="D59" t="s">
        <v>64</v>
      </c>
      <c r="E59">
        <v>849.29769999999996</v>
      </c>
      <c r="F59">
        <v>0.55185320000000004</v>
      </c>
      <c r="G59">
        <v>17.26538</v>
      </c>
      <c r="H59" s="1">
        <v>4.1505029999999998E-7</v>
      </c>
      <c r="I59" s="1">
        <v>1.5744359999999999E-4</v>
      </c>
      <c r="J59">
        <v>0.55161300000000002</v>
      </c>
      <c r="K59">
        <v>17.717369999999999</v>
      </c>
      <c r="L59">
        <v>13.595980000000001</v>
      </c>
      <c r="M59">
        <v>4259.1850000000004</v>
      </c>
      <c r="N59">
        <v>0.55141050000000003</v>
      </c>
      <c r="O59">
        <v>18.295390000000001</v>
      </c>
      <c r="P59">
        <v>194.44159999999999</v>
      </c>
      <c r="Q59">
        <v>71849.83</v>
      </c>
      <c r="R59">
        <v>0.5511857</v>
      </c>
      <c r="S59">
        <v>18.490670000000001</v>
      </c>
      <c r="T59">
        <v>83.70044</v>
      </c>
      <c r="U59">
        <v>34240.639999999999</v>
      </c>
      <c r="V59">
        <v>0.55094949999999998</v>
      </c>
      <c r="W59">
        <v>17.888850000000001</v>
      </c>
      <c r="X59">
        <v>6.9901119999999999</v>
      </c>
      <c r="Y59">
        <v>3036.9870000000001</v>
      </c>
      <c r="Z59">
        <v>0.55076650000000005</v>
      </c>
      <c r="AA59">
        <v>17.258479999999999</v>
      </c>
      <c r="AB59">
        <v>0.3188436</v>
      </c>
      <c r="AC59">
        <v>138.27459999999999</v>
      </c>
      <c r="AD59">
        <v>0.55048129999999995</v>
      </c>
      <c r="AE59">
        <v>16.678719999999998</v>
      </c>
      <c r="AF59">
        <v>7.8797919999999994E-2</v>
      </c>
      <c r="AG59">
        <v>30.483039999999999</v>
      </c>
      <c r="AH59">
        <v>0.5499271</v>
      </c>
      <c r="AI59">
        <v>16.620729999999998</v>
      </c>
      <c r="AJ59" s="1">
        <v>6.6359379999999996E-2</v>
      </c>
      <c r="AK59">
        <v>25.374749999999999</v>
      </c>
      <c r="AL59">
        <v>0.54904509999999995</v>
      </c>
      <c r="AM59">
        <v>17.053629999999998</v>
      </c>
      <c r="AN59" s="1">
        <v>6.202005E-2</v>
      </c>
      <c r="AO59">
        <v>23.6739</v>
      </c>
      <c r="AP59">
        <v>0.54809549999999996</v>
      </c>
      <c r="AQ59">
        <v>17.761199999999999</v>
      </c>
      <c r="AR59" s="1">
        <v>6.7024909999999993E-2</v>
      </c>
      <c r="AS59">
        <v>25.520320000000002</v>
      </c>
      <c r="AT59">
        <v>0.54724039999999996</v>
      </c>
      <c r="AU59">
        <v>18.347439999999999</v>
      </c>
      <c r="AV59" s="1">
        <v>7.2702009999999997E-2</v>
      </c>
      <c r="AW59">
        <v>27.851420000000001</v>
      </c>
      <c r="AX59">
        <v>0.54647849999999998</v>
      </c>
      <c r="AY59">
        <v>18.414819999999999</v>
      </c>
      <c r="AZ59">
        <v>7.118998E-2</v>
      </c>
      <c r="BA59">
        <v>27.45851</v>
      </c>
      <c r="BB59">
        <v>0.54569460000000003</v>
      </c>
      <c r="BC59">
        <v>18.013349999999999</v>
      </c>
      <c r="BD59" s="1">
        <v>6.5611030000000001E-2</v>
      </c>
      <c r="BE59">
        <v>25.431080000000001</v>
      </c>
      <c r="BF59">
        <v>0.54504319999999995</v>
      </c>
      <c r="BG59">
        <v>17.25827</v>
      </c>
      <c r="BH59">
        <v>5.8547219999999997E-2</v>
      </c>
      <c r="BI59">
        <v>22.789490000000001</v>
      </c>
      <c r="BJ59">
        <v>0.54444939999999997</v>
      </c>
      <c r="BK59">
        <v>16.526969999999999</v>
      </c>
      <c r="BL59" s="1">
        <v>5.1449700000000001E-2</v>
      </c>
      <c r="BM59">
        <v>20.100519999999999</v>
      </c>
      <c r="BN59">
        <v>0.54396900000000004</v>
      </c>
      <c r="BO59">
        <v>16.548670000000001</v>
      </c>
      <c r="BP59" s="1">
        <v>4.4996649999999999E-2</v>
      </c>
      <c r="BQ59">
        <v>17.64208</v>
      </c>
      <c r="BR59">
        <v>0.54366199999999998</v>
      </c>
      <c r="BS59">
        <v>16.67212</v>
      </c>
      <c r="BT59" s="1">
        <v>3.9161929999999998E-2</v>
      </c>
      <c r="BU59">
        <v>15.40635</v>
      </c>
      <c r="BV59">
        <v>0.5434331</v>
      </c>
      <c r="BW59">
        <v>16.958300000000001</v>
      </c>
      <c r="BX59" s="1">
        <v>3.3981230000000001E-2</v>
      </c>
      <c r="BY59">
        <v>13.409420000000001</v>
      </c>
      <c r="BZ59">
        <v>0.54322490000000001</v>
      </c>
      <c r="CA59">
        <v>17.399439999999998</v>
      </c>
      <c r="CB59" s="1">
        <v>2.9573760000000001E-2</v>
      </c>
      <c r="CC59">
        <v>11.7035</v>
      </c>
      <c r="CD59">
        <v>0.54252310000000004</v>
      </c>
      <c r="CE59">
        <v>17.578119999999998</v>
      </c>
      <c r="CF59" s="1">
        <v>2.5894629999999998E-2</v>
      </c>
      <c r="CG59">
        <v>10.28482</v>
      </c>
      <c r="CH59">
        <v>0.5418733</v>
      </c>
      <c r="CI59">
        <v>16.953880000000002</v>
      </c>
      <c r="CJ59" s="1">
        <v>2.2468809999999999E-2</v>
      </c>
      <c r="CK59">
        <v>8.9618160000000007</v>
      </c>
      <c r="CL59">
        <v>0.54147400000000001</v>
      </c>
      <c r="CM59">
        <v>16.19605</v>
      </c>
      <c r="CN59">
        <v>1.9419229999999999E-2</v>
      </c>
      <c r="CO59">
        <v>7.7712209999999997</v>
      </c>
      <c r="CP59">
        <v>0.54118540000000004</v>
      </c>
      <c r="CQ59">
        <v>15.75691</v>
      </c>
      <c r="CR59" s="1">
        <v>1.6770440000000001E-2</v>
      </c>
      <c r="CS59">
        <v>6.7322980000000001</v>
      </c>
      <c r="CT59">
        <v>0.54084529999999997</v>
      </c>
      <c r="CU59">
        <v>15.87668</v>
      </c>
      <c r="CV59" s="1">
        <v>1.451116E-2</v>
      </c>
      <c r="CW59">
        <v>5.8433619999999999</v>
      </c>
      <c r="CX59">
        <v>0.54074350000000004</v>
      </c>
      <c r="CY59">
        <v>15.664870000000001</v>
      </c>
      <c r="CZ59">
        <v>1.252762E-2</v>
      </c>
      <c r="DA59">
        <v>5.0598770000000002</v>
      </c>
      <c r="DB59">
        <v>0.54073439999999995</v>
      </c>
      <c r="DC59">
        <v>16.238099999999999</v>
      </c>
      <c r="DD59" s="1">
        <v>1.074925E-2</v>
      </c>
      <c r="DE59">
        <v>4.3533869999999997</v>
      </c>
      <c r="DF59">
        <v>0.5404504</v>
      </c>
      <c r="DG59">
        <v>17.033819999999999</v>
      </c>
      <c r="DH59" s="1">
        <v>9.18333E-3</v>
      </c>
      <c r="DI59">
        <v>3.7279520000000002</v>
      </c>
      <c r="DJ59">
        <v>0.54035999999999995</v>
      </c>
      <c r="DK59">
        <v>17.208749999999998</v>
      </c>
      <c r="DL59" s="1">
        <v>7.8960569999999997E-3</v>
      </c>
      <c r="DM59">
        <v>3.2117629999999999</v>
      </c>
      <c r="DN59">
        <v>0.54029249999999995</v>
      </c>
      <c r="DO59">
        <v>16.94858</v>
      </c>
      <c r="DP59" s="1">
        <v>6.8013120000000003E-3</v>
      </c>
      <c r="DQ59">
        <v>2.7732920000000001</v>
      </c>
      <c r="DR59">
        <v>0.54029890000000003</v>
      </c>
      <c r="DS59">
        <v>16.732600000000001</v>
      </c>
      <c r="DT59" s="1">
        <v>5.8301469999999999E-3</v>
      </c>
      <c r="DU59">
        <v>2.3841030000000001</v>
      </c>
      <c r="DV59">
        <v>0.5404698</v>
      </c>
      <c r="DW59">
        <v>16.637409999999999</v>
      </c>
      <c r="DX59" s="1">
        <v>4.9671469999999999E-3</v>
      </c>
      <c r="DY59">
        <v>2.0365579999999999</v>
      </c>
      <c r="DZ59">
        <v>0.5410161</v>
      </c>
      <c r="EA59">
        <v>17.31155</v>
      </c>
      <c r="EB59" s="1">
        <v>4.2181509999999998E-3</v>
      </c>
      <c r="EC59">
        <v>1.7320759999999999</v>
      </c>
      <c r="ED59">
        <v>0.54021059999999999</v>
      </c>
      <c r="EE59">
        <v>18.096959999999999</v>
      </c>
      <c r="EF59" s="1">
        <v>3.5797590000000001E-3</v>
      </c>
      <c r="EG59">
        <v>1.4729030000000001</v>
      </c>
      <c r="EH59">
        <v>0.54004450000000004</v>
      </c>
      <c r="EI59">
        <v>18.943110000000001</v>
      </c>
      <c r="EJ59" s="1">
        <v>2.9826789999999998E-3</v>
      </c>
      <c r="EK59">
        <v>1.2300089999999999</v>
      </c>
      <c r="EL59">
        <v>0.54040449999999995</v>
      </c>
      <c r="EM59">
        <v>19.806319999999999</v>
      </c>
      <c r="EN59" s="1">
        <v>2.2998210000000001E-3</v>
      </c>
      <c r="EO59">
        <v>0.95178320000000005</v>
      </c>
      <c r="EP59">
        <v>0.54086120000000004</v>
      </c>
      <c r="EQ59">
        <v>19.913509999999999</v>
      </c>
      <c r="ER59" s="1">
        <v>1.6263009999999999E-3</v>
      </c>
      <c r="ES59">
        <v>0.6740237</v>
      </c>
      <c r="ET59">
        <v>0.54119340000000005</v>
      </c>
      <c r="EU59">
        <v>19.325949999999999</v>
      </c>
      <c r="EV59" s="1">
        <v>1.1242229999999999E-3</v>
      </c>
      <c r="EW59">
        <v>0.46450469999999999</v>
      </c>
      <c r="EX59">
        <v>0.54135949999999999</v>
      </c>
      <c r="EY59">
        <v>18.60182</v>
      </c>
      <c r="EZ59" s="1">
        <v>8.1825059999999995E-4</v>
      </c>
      <c r="FA59">
        <v>0.33593650000000003</v>
      </c>
      <c r="FB59">
        <v>0.54143470000000005</v>
      </c>
      <c r="FC59">
        <v>17.65391</v>
      </c>
      <c r="FD59" s="1">
        <v>6.4586760000000004E-4</v>
      </c>
      <c r="FE59">
        <v>0.26335150000000002</v>
      </c>
      <c r="FF59">
        <v>0.54146190000000005</v>
      </c>
      <c r="FG59">
        <v>17.17315</v>
      </c>
      <c r="FH59" s="1">
        <v>5.4588019999999996E-4</v>
      </c>
      <c r="FI59">
        <v>0.22131770000000001</v>
      </c>
      <c r="FJ59">
        <v>0.54153039999999997</v>
      </c>
      <c r="FK59">
        <v>16.84872</v>
      </c>
      <c r="FL59" s="1">
        <v>4.8293089999999999E-4</v>
      </c>
      <c r="FM59">
        <v>0.19487119999999999</v>
      </c>
      <c r="FN59">
        <v>0.54157940000000004</v>
      </c>
      <c r="FO59">
        <v>16.63486</v>
      </c>
      <c r="FP59" s="1">
        <v>4.356063E-4</v>
      </c>
      <c r="FQ59">
        <v>0.17517920000000001</v>
      </c>
      <c r="FR59">
        <v>0.54164920000000005</v>
      </c>
      <c r="FS59">
        <v>16.7879</v>
      </c>
      <c r="FT59" s="1">
        <v>3.8849659999999999E-4</v>
      </c>
      <c r="FU59">
        <v>0.15587290000000001</v>
      </c>
      <c r="FV59">
        <v>0.54172929999999997</v>
      </c>
      <c r="FW59">
        <v>16.749320000000001</v>
      </c>
      <c r="FX59" s="1">
        <v>3.4247420000000002E-4</v>
      </c>
      <c r="FY59">
        <v>0.1369562</v>
      </c>
      <c r="FZ59">
        <v>0.54175720000000005</v>
      </c>
      <c r="GA59">
        <v>16.475000000000001</v>
      </c>
      <c r="GB59" s="1">
        <v>3.0554140000000002E-4</v>
      </c>
      <c r="GC59">
        <v>0.12165719999999999</v>
      </c>
      <c r="GD59">
        <v>0.54179409999999995</v>
      </c>
      <c r="GE59">
        <v>15.94923</v>
      </c>
      <c r="GF59" s="1">
        <v>2.7872280000000002E-4</v>
      </c>
      <c r="GG59">
        <v>0.11047419999999999</v>
      </c>
      <c r="GH59">
        <v>0.54180379999999995</v>
      </c>
      <c r="GI59">
        <v>15.50717</v>
      </c>
      <c r="GJ59" s="1">
        <v>2.5930160000000002E-4</v>
      </c>
      <c r="GK59">
        <v>0.1023244</v>
      </c>
      <c r="GL59">
        <v>0.54179149999999998</v>
      </c>
      <c r="GM59">
        <v>15.80974</v>
      </c>
      <c r="GN59" s="1">
        <v>2.4392120000000001E-4</v>
      </c>
      <c r="GO59">
        <v>9.5886239999999998E-2</v>
      </c>
      <c r="GP59">
        <v>0.54175479999999998</v>
      </c>
      <c r="GQ59">
        <v>16.53041</v>
      </c>
      <c r="GR59" s="1">
        <v>2.3081800000000001E-4</v>
      </c>
      <c r="GS59">
        <v>9.0395500000000004E-2</v>
      </c>
      <c r="GT59">
        <v>0.54170110000000005</v>
      </c>
      <c r="GU59">
        <v>17.56174</v>
      </c>
      <c r="GV59" s="1">
        <v>2.2036380000000001E-4</v>
      </c>
      <c r="GW59">
        <v>8.5953699999999994E-2</v>
      </c>
      <c r="GX59">
        <v>0.54162010000000005</v>
      </c>
      <c r="GY59">
        <v>18.647069999999999</v>
      </c>
      <c r="GZ59" s="1">
        <v>2.142631E-4</v>
      </c>
      <c r="HA59">
        <v>8.3253250000000001E-2</v>
      </c>
      <c r="HB59">
        <v>0.54153600000000002</v>
      </c>
      <c r="HC59">
        <v>19.173210000000001</v>
      </c>
      <c r="HD59" s="1">
        <v>2.1052359999999999E-4</v>
      </c>
      <c r="HE59">
        <v>8.1580390000000003E-2</v>
      </c>
      <c r="HF59">
        <v>0.54145410000000005</v>
      </c>
      <c r="HG59">
        <v>18.707879999999999</v>
      </c>
      <c r="HH59" s="1">
        <v>2.0575570000000001E-4</v>
      </c>
      <c r="HI59">
        <v>7.9589199999999999E-2</v>
      </c>
      <c r="HJ59">
        <v>0.54139099999999996</v>
      </c>
      <c r="HK59">
        <v>18.037320000000001</v>
      </c>
      <c r="HL59" s="1">
        <v>1.9897099999999999E-4</v>
      </c>
      <c r="HM59">
        <v>7.6853130000000006E-2</v>
      </c>
      <c r="HN59">
        <v>0.54130290000000003</v>
      </c>
      <c r="HO59">
        <v>17.20025</v>
      </c>
      <c r="HP59" s="1">
        <v>1.9095559999999999E-4</v>
      </c>
      <c r="HQ59">
        <v>7.3663320000000004E-2</v>
      </c>
      <c r="HR59">
        <v>0.54125489999999998</v>
      </c>
      <c r="HS59">
        <v>16.573689999999999</v>
      </c>
      <c r="HT59" s="1">
        <v>1.825804E-4</v>
      </c>
      <c r="HU59">
        <v>7.0341100000000004E-2</v>
      </c>
      <c r="HV59">
        <v>0.54117230000000005</v>
      </c>
      <c r="HW59">
        <v>16.307130000000001</v>
      </c>
      <c r="HX59" s="1">
        <v>1.7427419999999999E-4</v>
      </c>
      <c r="HY59">
        <v>6.7071569999999997E-2</v>
      </c>
      <c r="HZ59">
        <v>0.54111480000000001</v>
      </c>
      <c r="IA59">
        <v>16.624549999999999</v>
      </c>
      <c r="IB59" s="1">
        <v>1.6615299999999999E-4</v>
      </c>
      <c r="IC59">
        <v>6.3890230000000006E-2</v>
      </c>
      <c r="ID59">
        <v>0.54107209999999994</v>
      </c>
      <c r="IE59">
        <v>17.37828</v>
      </c>
      <c r="IF59" s="1">
        <v>1.5837340000000001E-4</v>
      </c>
      <c r="IG59">
        <v>6.0858000000000002E-2</v>
      </c>
      <c r="IH59">
        <v>0.54101100000000002</v>
      </c>
      <c r="II59">
        <v>17.794280000000001</v>
      </c>
      <c r="IJ59" s="1">
        <v>1.509688E-4</v>
      </c>
      <c r="IK59">
        <v>5.798905E-2</v>
      </c>
      <c r="IL59">
        <v>0.54092870000000004</v>
      </c>
      <c r="IM59">
        <v>17.538430000000002</v>
      </c>
      <c r="IN59" s="1">
        <v>1.439709E-4</v>
      </c>
      <c r="IO59">
        <v>5.528048E-2</v>
      </c>
      <c r="IP59">
        <v>0.5408695</v>
      </c>
      <c r="IQ59">
        <v>17.21172</v>
      </c>
      <c r="IR59" s="1">
        <v>1.37427E-4</v>
      </c>
      <c r="IS59">
        <v>5.2753229999999998E-2</v>
      </c>
      <c r="IT59">
        <v>0.54082719999999995</v>
      </c>
      <c r="IU59">
        <v>16.831040000000002</v>
      </c>
      <c r="IV59" s="1">
        <v>1.312334E-4</v>
      </c>
      <c r="IW59">
        <v>5.0367879999999997E-2</v>
      </c>
      <c r="IX59">
        <v>0.5407864</v>
      </c>
      <c r="IY59">
        <v>17.082699999999999</v>
      </c>
      <c r="IZ59" s="1">
        <v>1.2533999999999999E-4</v>
      </c>
      <c r="JA59">
        <v>4.8105269999999999E-2</v>
      </c>
      <c r="JB59">
        <v>0.54077109999999995</v>
      </c>
      <c r="JC59">
        <v>17.39781</v>
      </c>
      <c r="JD59" s="1">
        <v>1.197729E-4</v>
      </c>
      <c r="JE59">
        <v>4.596186E-2</v>
      </c>
      <c r="JF59">
        <v>0.54079160000000004</v>
      </c>
      <c r="JG59">
        <v>17.849460000000001</v>
      </c>
      <c r="JH59" s="1">
        <v>1.13973E-4</v>
      </c>
      <c r="JI59">
        <v>4.3750320000000002E-2</v>
      </c>
      <c r="JJ59">
        <v>0.54080119999999998</v>
      </c>
      <c r="JK59">
        <v>18.254619999999999</v>
      </c>
      <c r="JL59" s="1">
        <v>1.0687709999999999E-4</v>
      </c>
      <c r="JM59">
        <v>4.1057169999999997E-2</v>
      </c>
      <c r="JN59">
        <v>0.54083239999999999</v>
      </c>
      <c r="JO59">
        <v>18.558489999999999</v>
      </c>
      <c r="JP59" s="1">
        <v>9.9236530000000006E-5</v>
      </c>
      <c r="JQ59">
        <v>3.8119269999999997E-2</v>
      </c>
      <c r="JR59">
        <v>0.54085019999999995</v>
      </c>
      <c r="JS59">
        <v>18.387440000000002</v>
      </c>
      <c r="JT59" s="1">
        <v>9.2600359999999999E-5</v>
      </c>
      <c r="JU59">
        <v>3.5547179999999998E-2</v>
      </c>
      <c r="JV59">
        <v>0.54086599999999996</v>
      </c>
      <c r="JW59">
        <v>17.808129999999998</v>
      </c>
      <c r="JX59" s="1">
        <v>8.733418E-5</v>
      </c>
      <c r="JY59">
        <v>3.349941E-2</v>
      </c>
      <c r="JZ59">
        <v>0.54086670000000003</v>
      </c>
      <c r="KA59">
        <v>16.95889</v>
      </c>
      <c r="KB59" s="1">
        <v>8.3090099999999999E-5</v>
      </c>
      <c r="KC59">
        <v>3.1855149999999999E-2</v>
      </c>
      <c r="KD59">
        <v>0.5408733</v>
      </c>
      <c r="KE59">
        <v>16.845970000000001</v>
      </c>
      <c r="KF59" s="1">
        <v>7.9482999999999998E-5</v>
      </c>
      <c r="KG59">
        <v>3.0461499999999999E-2</v>
      </c>
      <c r="KH59">
        <v>0.54089089999999995</v>
      </c>
      <c r="KI59">
        <v>17.022349999999999</v>
      </c>
      <c r="KJ59" s="1">
        <v>7.6286920000000004E-5</v>
      </c>
      <c r="KK59">
        <v>2.922435E-2</v>
      </c>
      <c r="KL59">
        <v>0.5408847</v>
      </c>
      <c r="KM59">
        <v>17.51529</v>
      </c>
      <c r="KN59" s="1">
        <v>7.3318720000000001E-5</v>
      </c>
      <c r="KO59">
        <v>2.8080620000000001E-2</v>
      </c>
      <c r="KP59">
        <v>0.54088389999999997</v>
      </c>
      <c r="KQ59">
        <v>18.236920000000001</v>
      </c>
      <c r="KR59" s="1">
        <v>7.0531170000000005E-5</v>
      </c>
      <c r="KS59">
        <v>2.700489E-2</v>
      </c>
      <c r="KT59">
        <v>0.54088670000000005</v>
      </c>
      <c r="KU59">
        <v>18.46734</v>
      </c>
      <c r="KV59" s="1">
        <v>6.7871410000000003E-5</v>
      </c>
      <c r="KW59">
        <v>2.5981199999999999E-2</v>
      </c>
      <c r="KX59">
        <v>0.54088530000000001</v>
      </c>
      <c r="KY59">
        <v>18.17577</v>
      </c>
      <c r="KZ59" s="1">
        <v>6.5332289999999997E-5</v>
      </c>
      <c r="LA59">
        <v>2.5003770000000002E-2</v>
      </c>
      <c r="LB59">
        <v>0.54088060000000004</v>
      </c>
      <c r="LC59">
        <v>17.661380000000001</v>
      </c>
      <c r="LD59" s="1">
        <v>6.2911750000000006E-5</v>
      </c>
      <c r="LE59">
        <v>2.4071660000000002E-2</v>
      </c>
      <c r="LF59">
        <v>0.54088670000000005</v>
      </c>
      <c r="LG59">
        <v>17.009250000000002</v>
      </c>
      <c r="LH59" s="1">
        <v>6.0613170000000002E-5</v>
      </c>
      <c r="LI59">
        <v>2.3184960000000001E-2</v>
      </c>
      <c r="LJ59">
        <v>0.54088009999999997</v>
      </c>
      <c r="LK59">
        <v>17.015160000000002</v>
      </c>
      <c r="LL59" s="1">
        <v>5.844277E-5</v>
      </c>
      <c r="LM59">
        <v>2.234941E-2</v>
      </c>
      <c r="LN59">
        <v>0.54088040000000004</v>
      </c>
      <c r="LO59">
        <v>17.4209</v>
      </c>
      <c r="LP59" s="1">
        <v>5.636442E-5</v>
      </c>
      <c r="LQ59">
        <v>2.1551359999999999E-2</v>
      </c>
      <c r="LR59">
        <v>0.54088309999999995</v>
      </c>
      <c r="LS59">
        <v>18.16873</v>
      </c>
      <c r="LT59" s="1">
        <v>5.4344919999999997E-5</v>
      </c>
      <c r="LU59">
        <v>2.077524E-2</v>
      </c>
      <c r="LV59">
        <v>0.5408828</v>
      </c>
      <c r="LW59">
        <v>18.968630000000001</v>
      </c>
      <c r="LX59" s="1">
        <v>5.2429919999999999E-5</v>
      </c>
      <c r="LY59">
        <v>2.0037340000000001E-2</v>
      </c>
      <c r="LZ59">
        <v>0.54088250000000004</v>
      </c>
      <c r="MA59">
        <v>19.22692</v>
      </c>
      <c r="MB59" s="1">
        <v>5.0548689999999999E-5</v>
      </c>
      <c r="MC59">
        <v>1.9341190000000001E-2</v>
      </c>
      <c r="MD59">
        <v>0.54088259999999999</v>
      </c>
      <c r="ME59">
        <v>18.848179999999999</v>
      </c>
      <c r="MF59" s="1">
        <v>4.8604389999999998E-5</v>
      </c>
      <c r="MG59">
        <v>1.8659350000000002E-2</v>
      </c>
      <c r="MH59">
        <v>0.54088150000000002</v>
      </c>
      <c r="MI59">
        <v>18.212060000000001</v>
      </c>
      <c r="MJ59" s="1">
        <v>4.6774809999999999E-5</v>
      </c>
      <c r="MK59">
        <v>1.801345E-2</v>
      </c>
      <c r="ML59">
        <v>0.54087819999999998</v>
      </c>
      <c r="MM59">
        <v>17.258669999999999</v>
      </c>
      <c r="MN59" s="1">
        <v>4.5034480000000003E-5</v>
      </c>
      <c r="MO59">
        <v>1.7395150000000002E-2</v>
      </c>
      <c r="MP59">
        <v>0.54088440000000004</v>
      </c>
      <c r="MQ59">
        <v>16.906189999999999</v>
      </c>
      <c r="MR59" s="1">
        <v>4.3369450000000002E-5</v>
      </c>
      <c r="MS59">
        <v>1.680005E-2</v>
      </c>
      <c r="MT59">
        <v>0.54087750000000001</v>
      </c>
      <c r="MU59">
        <v>16.55857</v>
      </c>
      <c r="MV59" s="1">
        <v>4.176591E-5</v>
      </c>
      <c r="MW59">
        <v>1.6223939999999999E-2</v>
      </c>
      <c r="MX59">
        <v>0.5408847</v>
      </c>
      <c r="MY59">
        <v>16.17905</v>
      </c>
      <c r="MZ59" s="1">
        <v>4.0273320000000001E-5</v>
      </c>
      <c r="NA59">
        <v>1.5683269999999999E-2</v>
      </c>
      <c r="NB59">
        <v>0.54088309999999995</v>
      </c>
      <c r="NC59">
        <v>16.219460000000002</v>
      </c>
      <c r="ND59" s="1">
        <v>3.8820250000000002E-5</v>
      </c>
      <c r="NE59">
        <v>1.515563E-2</v>
      </c>
      <c r="NF59">
        <v>0.54088069999999999</v>
      </c>
      <c r="NG59">
        <v>16.573640000000001</v>
      </c>
      <c r="NH59" s="1">
        <v>3.7405089999999998E-5</v>
      </c>
      <c r="NI59">
        <v>1.46377E-2</v>
      </c>
      <c r="NJ59">
        <v>0.54087799999999997</v>
      </c>
      <c r="NK59">
        <v>16.539110000000001</v>
      </c>
      <c r="NL59" s="1">
        <v>3.6079910000000001E-5</v>
      </c>
      <c r="NM59">
        <v>1.415142E-2</v>
      </c>
      <c r="NN59">
        <v>0.54088389999999997</v>
      </c>
      <c r="NO59">
        <v>16.080729999999999</v>
      </c>
      <c r="NP59" s="1">
        <v>3.4821370000000003E-5</v>
      </c>
      <c r="NQ59">
        <v>1.368718E-2</v>
      </c>
      <c r="NR59">
        <v>0.54087419999999997</v>
      </c>
      <c r="NS59">
        <v>15.61537</v>
      </c>
      <c r="NT59" s="1">
        <v>3.361448E-5</v>
      </c>
      <c r="NU59">
        <v>1.324086E-2</v>
      </c>
      <c r="NV59">
        <v>0.54084279999999996</v>
      </c>
      <c r="NW59">
        <v>16.150770000000001</v>
      </c>
      <c r="NX59" s="1">
        <v>3.2435160000000001E-5</v>
      </c>
      <c r="NY59">
        <v>1.280273E-2</v>
      </c>
      <c r="NZ59">
        <v>0.54075320000000004</v>
      </c>
      <c r="OA59">
        <v>17.283909999999999</v>
      </c>
      <c r="OB59" s="1">
        <v>3.131354E-5</v>
      </c>
      <c r="OC59">
        <v>1.238497E-2</v>
      </c>
      <c r="OD59">
        <v>0.54060719999999995</v>
      </c>
      <c r="OE59">
        <v>18.357089999999999</v>
      </c>
      <c r="OF59" s="1">
        <v>3.0525019999999998E-5</v>
      </c>
      <c r="OG59">
        <v>1.208908E-2</v>
      </c>
      <c r="OH59">
        <v>0.54042730000000005</v>
      </c>
      <c r="OI59">
        <v>19.28434</v>
      </c>
      <c r="OJ59" s="1">
        <v>3.0681420000000002E-5</v>
      </c>
      <c r="OK59">
        <v>1.21583E-2</v>
      </c>
    </row>
    <row r="60" spans="1:401" x14ac:dyDescent="0.35">
      <c r="A60">
        <v>63</v>
      </c>
      <c r="B60" t="s">
        <v>4</v>
      </c>
      <c r="C60" t="s">
        <v>24</v>
      </c>
      <c r="D60" t="s">
        <v>65</v>
      </c>
      <c r="E60">
        <v>883.13670000000002</v>
      </c>
      <c r="F60">
        <v>0.94020040000000005</v>
      </c>
      <c r="G60">
        <v>17.265329999999999</v>
      </c>
      <c r="H60" s="1">
        <v>6.681336E-8</v>
      </c>
      <c r="I60" s="1">
        <v>1.7526440000000002E-5</v>
      </c>
      <c r="J60">
        <v>0.93780759999999996</v>
      </c>
      <c r="K60">
        <v>17.71199</v>
      </c>
      <c r="L60">
        <v>8.6488600000000009</v>
      </c>
      <c r="M60">
        <v>1906.9469999999999</v>
      </c>
      <c r="N60">
        <v>0.93537400000000004</v>
      </c>
      <c r="O60">
        <v>18.289239999999999</v>
      </c>
      <c r="P60">
        <v>184.10749999999999</v>
      </c>
      <c r="Q60">
        <v>47267.96</v>
      </c>
      <c r="R60">
        <v>0.93285269999999998</v>
      </c>
      <c r="S60">
        <v>18.515270000000001</v>
      </c>
      <c r="T60">
        <v>97.516970000000001</v>
      </c>
      <c r="U60">
        <v>27011.49</v>
      </c>
      <c r="V60">
        <v>0.93026949999999997</v>
      </c>
      <c r="W60">
        <v>17.943529999999999</v>
      </c>
      <c r="X60">
        <v>9.1509459999999994</v>
      </c>
      <c r="Y60">
        <v>2641.11</v>
      </c>
      <c r="Z60">
        <v>0.92769489999999999</v>
      </c>
      <c r="AA60">
        <v>17.30667</v>
      </c>
      <c r="AB60">
        <v>0.41602129999999998</v>
      </c>
      <c r="AC60">
        <v>120.5887</v>
      </c>
      <c r="AD60">
        <v>0.92493400000000003</v>
      </c>
      <c r="AE60">
        <v>16.72729</v>
      </c>
      <c r="AF60">
        <v>8.1810149999999998E-2</v>
      </c>
      <c r="AG60">
        <v>22.015509999999999</v>
      </c>
      <c r="AH60">
        <v>0.92135299999999998</v>
      </c>
      <c r="AI60">
        <v>16.65109</v>
      </c>
      <c r="AJ60">
        <v>6.6998760000000004E-2</v>
      </c>
      <c r="AK60">
        <v>17.88682</v>
      </c>
      <c r="AL60">
        <v>0.91648609999999997</v>
      </c>
      <c r="AM60">
        <v>17.060500000000001</v>
      </c>
      <c r="AN60">
        <v>6.2094169999999997E-2</v>
      </c>
      <c r="AO60">
        <v>16.604939999999999</v>
      </c>
      <c r="AP60">
        <v>0.91054900000000005</v>
      </c>
      <c r="AQ60">
        <v>17.75733</v>
      </c>
      <c r="AR60" s="1">
        <v>6.6374320000000001E-2</v>
      </c>
      <c r="AS60">
        <v>17.781400000000001</v>
      </c>
      <c r="AT60">
        <v>0.90386650000000002</v>
      </c>
      <c r="AU60">
        <v>18.356159999999999</v>
      </c>
      <c r="AV60">
        <v>7.2473629999999997E-2</v>
      </c>
      <c r="AW60">
        <v>19.587599999999998</v>
      </c>
      <c r="AX60">
        <v>0.89676959999999994</v>
      </c>
      <c r="AY60">
        <v>18.44678</v>
      </c>
      <c r="AZ60" s="1">
        <v>7.1543430000000005E-2</v>
      </c>
      <c r="BA60">
        <v>19.53181</v>
      </c>
      <c r="BB60">
        <v>0.88930129999999996</v>
      </c>
      <c r="BC60">
        <v>18.071770000000001</v>
      </c>
      <c r="BD60" s="1">
        <v>6.6180740000000002E-2</v>
      </c>
      <c r="BE60">
        <v>18.230340000000002</v>
      </c>
      <c r="BF60">
        <v>0.88168310000000005</v>
      </c>
      <c r="BG60">
        <v>17.336379999999998</v>
      </c>
      <c r="BH60" s="1">
        <v>5.9198069999999998E-2</v>
      </c>
      <c r="BI60">
        <v>16.449470000000002</v>
      </c>
      <c r="BJ60">
        <v>0.87374280000000004</v>
      </c>
      <c r="BK60">
        <v>16.599250000000001</v>
      </c>
      <c r="BL60" s="1">
        <v>5.205924E-2</v>
      </c>
      <c r="BM60">
        <v>14.59151</v>
      </c>
      <c r="BN60">
        <v>0.86567439999999996</v>
      </c>
      <c r="BO60">
        <v>16.60079</v>
      </c>
      <c r="BP60" s="1">
        <v>4.5553000000000003E-2</v>
      </c>
      <c r="BQ60">
        <v>12.880839999999999</v>
      </c>
      <c r="BR60">
        <v>0.85780380000000001</v>
      </c>
      <c r="BS60">
        <v>16.72072</v>
      </c>
      <c r="BT60" s="1">
        <v>3.966658E-2</v>
      </c>
      <c r="BU60">
        <v>11.314539999999999</v>
      </c>
      <c r="BV60">
        <v>0.850024</v>
      </c>
      <c r="BW60">
        <v>16.988849999999999</v>
      </c>
      <c r="BX60">
        <v>3.442841E-2</v>
      </c>
      <c r="BY60">
        <v>9.9047289999999997</v>
      </c>
      <c r="BZ60">
        <v>0.84210790000000002</v>
      </c>
      <c r="CA60">
        <v>17.41234</v>
      </c>
      <c r="CB60" s="1">
        <v>2.994573E-2</v>
      </c>
      <c r="CC60">
        <v>8.6900469999999999</v>
      </c>
      <c r="CD60">
        <v>0.8340767</v>
      </c>
      <c r="CE60">
        <v>17.612729999999999</v>
      </c>
      <c r="CF60" s="1">
        <v>2.6220790000000001E-2</v>
      </c>
      <c r="CG60">
        <v>7.6766649999999998</v>
      </c>
      <c r="CH60">
        <v>0.82587739999999998</v>
      </c>
      <c r="CI60">
        <v>17.024840000000001</v>
      </c>
      <c r="CJ60" s="1">
        <v>2.2778550000000002E-2</v>
      </c>
      <c r="CK60">
        <v>6.7327700000000004</v>
      </c>
      <c r="CL60">
        <v>0.81764340000000002</v>
      </c>
      <c r="CM60">
        <v>16.267109999999999</v>
      </c>
      <c r="CN60" s="1">
        <v>1.9689330000000001E-2</v>
      </c>
      <c r="CO60">
        <v>5.872935</v>
      </c>
      <c r="CP60">
        <v>0.80941079999999999</v>
      </c>
      <c r="CQ60">
        <v>15.81809</v>
      </c>
      <c r="CR60" s="1">
        <v>1.7006150000000001E-2</v>
      </c>
      <c r="CS60">
        <v>5.1188520000000004</v>
      </c>
      <c r="CT60">
        <v>0.80093490000000001</v>
      </c>
      <c r="CU60">
        <v>15.93371</v>
      </c>
      <c r="CV60" s="1">
        <v>1.471459E-2</v>
      </c>
      <c r="CW60">
        <v>4.4699289999999996</v>
      </c>
      <c r="CX60">
        <v>0.79260960000000003</v>
      </c>
      <c r="CY60">
        <v>15.717140000000001</v>
      </c>
      <c r="CZ60" s="1">
        <v>1.271181E-2</v>
      </c>
      <c r="DA60">
        <v>3.8973520000000001</v>
      </c>
      <c r="DB60">
        <v>0.78464880000000004</v>
      </c>
      <c r="DC60">
        <v>16.234760000000001</v>
      </c>
      <c r="DD60" s="1">
        <v>1.0915640000000001E-2</v>
      </c>
      <c r="DE60">
        <v>3.3765070000000001</v>
      </c>
      <c r="DF60">
        <v>0.77689280000000005</v>
      </c>
      <c r="DG60">
        <v>17.03294</v>
      </c>
      <c r="DH60" s="1">
        <v>9.3257679999999999E-3</v>
      </c>
      <c r="DI60">
        <v>2.908331</v>
      </c>
      <c r="DJ60">
        <v>0.76892720000000003</v>
      </c>
      <c r="DK60">
        <v>17.243659999999998</v>
      </c>
      <c r="DL60" s="1">
        <v>8.0144329999999996E-3</v>
      </c>
      <c r="DM60">
        <v>2.5198480000000001</v>
      </c>
      <c r="DN60">
        <v>0.76064469999999995</v>
      </c>
      <c r="DO60">
        <v>16.996739999999999</v>
      </c>
      <c r="DP60" s="1">
        <v>6.9054040000000004E-3</v>
      </c>
      <c r="DQ60">
        <v>2.1905190000000001</v>
      </c>
      <c r="DR60">
        <v>0.75201850000000003</v>
      </c>
      <c r="DS60">
        <v>16.77525</v>
      </c>
      <c r="DT60" s="1">
        <v>5.9236219999999999E-3</v>
      </c>
      <c r="DU60">
        <v>1.8972249999999999</v>
      </c>
      <c r="DV60">
        <v>0.74344679999999996</v>
      </c>
      <c r="DW60">
        <v>16.681170000000002</v>
      </c>
      <c r="DX60" s="1">
        <v>5.0504130000000001E-3</v>
      </c>
      <c r="DY60">
        <v>1.633103</v>
      </c>
      <c r="DZ60">
        <v>0.73562490000000003</v>
      </c>
      <c r="EA60">
        <v>17.351400000000002</v>
      </c>
      <c r="EB60">
        <v>4.2898069999999996E-3</v>
      </c>
      <c r="EC60">
        <v>1.399052</v>
      </c>
      <c r="ED60">
        <v>0.72941460000000002</v>
      </c>
      <c r="EE60">
        <v>18.14134</v>
      </c>
      <c r="EF60" s="1">
        <v>3.6412300000000001E-3</v>
      </c>
      <c r="EG60">
        <v>1.1949970000000001</v>
      </c>
      <c r="EH60">
        <v>0.72490200000000005</v>
      </c>
      <c r="EI60">
        <v>18.966349999999998</v>
      </c>
      <c r="EJ60" s="1">
        <v>3.0469199999999998E-3</v>
      </c>
      <c r="EK60">
        <v>1.0051509999999999</v>
      </c>
      <c r="EL60">
        <v>0.72208309999999998</v>
      </c>
      <c r="EM60">
        <v>19.821539999999999</v>
      </c>
      <c r="EN60" s="1">
        <v>2.3728920000000001E-3</v>
      </c>
      <c r="EO60">
        <v>0.78684670000000001</v>
      </c>
      <c r="EP60">
        <v>0.72030059999999996</v>
      </c>
      <c r="EQ60">
        <v>19.959309999999999</v>
      </c>
      <c r="ER60" s="1">
        <v>1.6900610000000001E-3</v>
      </c>
      <c r="ES60">
        <v>0.56200470000000002</v>
      </c>
      <c r="ET60">
        <v>0.71906740000000002</v>
      </c>
      <c r="EU60">
        <v>19.393070000000002</v>
      </c>
      <c r="EV60" s="1">
        <v>1.167005E-3</v>
      </c>
      <c r="EW60">
        <v>0.38755220000000001</v>
      </c>
      <c r="EX60">
        <v>0.71814960000000005</v>
      </c>
      <c r="EY60">
        <v>18.694579999999998</v>
      </c>
      <c r="EZ60" s="1">
        <v>8.4299280000000004E-4</v>
      </c>
      <c r="FA60">
        <v>0.27868959999999998</v>
      </c>
      <c r="FB60">
        <v>0.71734920000000002</v>
      </c>
      <c r="FC60">
        <v>17.77535</v>
      </c>
      <c r="FD60" s="1">
        <v>6.5989089999999998E-4</v>
      </c>
      <c r="FE60">
        <v>0.21700729999999999</v>
      </c>
      <c r="FF60">
        <v>0.71666180000000002</v>
      </c>
      <c r="FG60">
        <v>17.28162</v>
      </c>
      <c r="FH60" s="1">
        <v>5.5431030000000002E-4</v>
      </c>
      <c r="FI60">
        <v>0.1814587</v>
      </c>
      <c r="FJ60">
        <v>0.71616080000000004</v>
      </c>
      <c r="FK60">
        <v>16.949280000000002</v>
      </c>
      <c r="FL60" s="1">
        <v>4.8857839999999996E-4</v>
      </c>
      <c r="FM60">
        <v>0.15931219999999999</v>
      </c>
      <c r="FN60">
        <v>0.71581669999999997</v>
      </c>
      <c r="FO60">
        <v>16.681660000000001</v>
      </c>
      <c r="FP60" s="1">
        <v>4.4041700000000002E-4</v>
      </c>
      <c r="FQ60">
        <v>0.1431636</v>
      </c>
      <c r="FR60">
        <v>0.71565040000000002</v>
      </c>
      <c r="FS60">
        <v>16.81063</v>
      </c>
      <c r="FT60" s="1">
        <v>3.9355640000000001E-4</v>
      </c>
      <c r="FU60">
        <v>0.12763389999999999</v>
      </c>
      <c r="FV60">
        <v>0.71559019999999995</v>
      </c>
      <c r="FW60">
        <v>16.78105</v>
      </c>
      <c r="FX60" s="1">
        <v>3.4701589999999998E-4</v>
      </c>
      <c r="FY60">
        <v>0.11219369999999999</v>
      </c>
      <c r="FZ60">
        <v>0.71552110000000002</v>
      </c>
      <c r="GA60">
        <v>16.517219999999998</v>
      </c>
      <c r="GB60" s="1">
        <v>3.0896990000000001E-4</v>
      </c>
      <c r="GC60">
        <v>9.949123E-2</v>
      </c>
      <c r="GD60">
        <v>0.7155205</v>
      </c>
      <c r="GE60">
        <v>16.017160000000001</v>
      </c>
      <c r="GF60" s="1">
        <v>2.8120350000000001E-4</v>
      </c>
      <c r="GG60">
        <v>9.0162779999999998E-2</v>
      </c>
      <c r="GH60">
        <v>0.71550860000000005</v>
      </c>
      <c r="GI60">
        <v>15.568350000000001</v>
      </c>
      <c r="GJ60" s="1">
        <v>2.611658E-4</v>
      </c>
      <c r="GK60">
        <v>8.3382929999999994E-2</v>
      </c>
      <c r="GL60">
        <v>0.71547439999999995</v>
      </c>
      <c r="GM60">
        <v>15.85092</v>
      </c>
      <c r="GN60" s="1">
        <v>2.4547000000000002E-4</v>
      </c>
      <c r="GO60">
        <v>7.807733E-2</v>
      </c>
      <c r="GP60">
        <v>0.71538780000000002</v>
      </c>
      <c r="GQ60">
        <v>16.558610000000002</v>
      </c>
      <c r="GR60" s="1">
        <v>2.321588E-4</v>
      </c>
      <c r="GS60">
        <v>7.3573879999999994E-2</v>
      </c>
      <c r="GT60">
        <v>0.71519489999999997</v>
      </c>
      <c r="GU60">
        <v>17.572929999999999</v>
      </c>
      <c r="GV60" s="1">
        <v>2.2133959999999999E-4</v>
      </c>
      <c r="GW60">
        <v>6.9881769999999996E-2</v>
      </c>
      <c r="GX60">
        <v>0.71495019999999998</v>
      </c>
      <c r="GY60">
        <v>18.643809999999998</v>
      </c>
      <c r="GZ60">
        <v>2.1479E-4</v>
      </c>
      <c r="HA60">
        <v>6.7573659999999994E-2</v>
      </c>
      <c r="HB60">
        <v>0.7146285</v>
      </c>
      <c r="HC60">
        <v>19.19389</v>
      </c>
      <c r="HD60" s="1">
        <v>2.1096379999999999E-4</v>
      </c>
      <c r="HE60">
        <v>6.6201689999999994E-2</v>
      </c>
      <c r="HF60">
        <v>0.7143003</v>
      </c>
      <c r="HG60">
        <v>18.75545</v>
      </c>
      <c r="HH60" s="1">
        <v>2.063798E-4</v>
      </c>
      <c r="HI60">
        <v>6.4650990000000005E-2</v>
      </c>
      <c r="HJ60">
        <v>0.71395059999999999</v>
      </c>
      <c r="HK60">
        <v>18.102589999999999</v>
      </c>
      <c r="HL60" s="1">
        <v>1.9977640000000001E-4</v>
      </c>
      <c r="HM60">
        <v>6.2499550000000001E-2</v>
      </c>
      <c r="HN60">
        <v>0.71359289999999997</v>
      </c>
      <c r="HO60">
        <v>17.297609999999999</v>
      </c>
      <c r="HP60" s="1">
        <v>1.918361E-4</v>
      </c>
      <c r="HQ60">
        <v>5.9948170000000002E-2</v>
      </c>
      <c r="HR60">
        <v>0.71325430000000001</v>
      </c>
      <c r="HS60">
        <v>16.683250000000001</v>
      </c>
      <c r="HT60" s="1">
        <v>1.8346899999999999E-4</v>
      </c>
      <c r="HU60">
        <v>5.7271669999999997E-2</v>
      </c>
      <c r="HV60">
        <v>0.71289659999999999</v>
      </c>
      <c r="HW60">
        <v>16.396280000000001</v>
      </c>
      <c r="HX60" s="1">
        <v>1.751407E-4</v>
      </c>
      <c r="HY60">
        <v>5.4625630000000001E-2</v>
      </c>
      <c r="HZ60">
        <v>0.71253999999999995</v>
      </c>
      <c r="IA60">
        <v>16.664999999999999</v>
      </c>
      <c r="IB60" s="1">
        <v>1.6699210000000001E-4</v>
      </c>
      <c r="IC60">
        <v>5.2050520000000003E-2</v>
      </c>
      <c r="ID60">
        <v>0.71220309999999998</v>
      </c>
      <c r="IE60">
        <v>17.383469999999999</v>
      </c>
      <c r="IF60" s="1">
        <v>1.5916739999999999E-4</v>
      </c>
      <c r="IG60">
        <v>4.9590889999999999E-2</v>
      </c>
      <c r="IH60">
        <v>0.71184360000000002</v>
      </c>
      <c r="II60">
        <v>17.811299999999999</v>
      </c>
      <c r="IJ60" s="1">
        <v>1.5172349999999999E-4</v>
      </c>
      <c r="IK60">
        <v>4.7263069999999997E-2</v>
      </c>
      <c r="IL60">
        <v>0.71150389999999997</v>
      </c>
      <c r="IM60">
        <v>17.5642</v>
      </c>
      <c r="IN60" s="1">
        <v>1.446804E-4</v>
      </c>
      <c r="IO60">
        <v>4.5061410000000003E-2</v>
      </c>
      <c r="IP60">
        <v>0.71113959999999998</v>
      </c>
      <c r="IQ60">
        <v>17.244990000000001</v>
      </c>
      <c r="IR60" s="1">
        <v>1.3808740000000001E-4</v>
      </c>
      <c r="IS60">
        <v>4.3006830000000003E-2</v>
      </c>
      <c r="IT60">
        <v>0.7108025</v>
      </c>
      <c r="IU60">
        <v>16.89367</v>
      </c>
      <c r="IV60" s="1">
        <v>1.318635E-4</v>
      </c>
      <c r="IW60">
        <v>4.1071580000000003E-2</v>
      </c>
      <c r="IX60">
        <v>0.71046560000000003</v>
      </c>
      <c r="IY60">
        <v>17.15748</v>
      </c>
      <c r="IZ60" s="1">
        <v>1.2593460000000001E-4</v>
      </c>
      <c r="JA60">
        <v>3.9233530000000003E-2</v>
      </c>
      <c r="JB60">
        <v>0.71022459999999998</v>
      </c>
      <c r="JC60">
        <v>17.481359999999999</v>
      </c>
      <c r="JD60" s="1">
        <v>1.203431E-4</v>
      </c>
      <c r="JE60">
        <v>3.749301E-2</v>
      </c>
      <c r="JF60">
        <v>0.71004619999999996</v>
      </c>
      <c r="JG60">
        <v>17.898350000000001</v>
      </c>
      <c r="JH60" s="1">
        <v>1.146137E-4</v>
      </c>
      <c r="JI60">
        <v>3.5720929999999998E-2</v>
      </c>
      <c r="JJ60">
        <v>0.70995839999999999</v>
      </c>
      <c r="JK60">
        <v>18.26859</v>
      </c>
      <c r="JL60" s="1">
        <v>1.076635E-4</v>
      </c>
      <c r="JM60">
        <v>3.3577219999999998E-2</v>
      </c>
      <c r="JN60">
        <v>0.70992</v>
      </c>
      <c r="JO60">
        <v>18.565999999999999</v>
      </c>
      <c r="JP60" s="1">
        <v>9.9999889999999997E-5</v>
      </c>
      <c r="JQ60">
        <v>3.118756E-2</v>
      </c>
      <c r="JR60">
        <v>0.70990039999999999</v>
      </c>
      <c r="JS60">
        <v>18.421970000000002</v>
      </c>
      <c r="JT60" s="1">
        <v>9.3227189999999993E-5</v>
      </c>
      <c r="JU60">
        <v>2.906067E-2</v>
      </c>
      <c r="JV60">
        <v>0.70987279999999997</v>
      </c>
      <c r="JW60">
        <v>17.886140000000001</v>
      </c>
      <c r="JX60" s="1">
        <v>8.7826599999999997E-5</v>
      </c>
      <c r="JY60">
        <v>2.7359609999999999E-2</v>
      </c>
      <c r="JZ60">
        <v>0.70987730000000004</v>
      </c>
      <c r="KA60">
        <v>17.062650000000001</v>
      </c>
      <c r="KB60" s="1">
        <v>8.3495699999999994E-5</v>
      </c>
      <c r="KC60">
        <v>2.5998719999999999E-2</v>
      </c>
      <c r="KD60">
        <v>0.70988459999999998</v>
      </c>
      <c r="KE60">
        <v>16.929210000000001</v>
      </c>
      <c r="KF60" s="1">
        <v>7.9835149999999994E-5</v>
      </c>
      <c r="KG60">
        <v>2.4851479999999999E-2</v>
      </c>
      <c r="KH60">
        <v>0.70988419999999997</v>
      </c>
      <c r="KI60">
        <v>17.092690000000001</v>
      </c>
      <c r="KJ60" s="1">
        <v>7.6607859999999999E-5</v>
      </c>
      <c r="KK60">
        <v>2.3837299999999999E-2</v>
      </c>
      <c r="KL60">
        <v>0.70987330000000004</v>
      </c>
      <c r="KM60">
        <v>17.55199</v>
      </c>
      <c r="KN60" s="1">
        <v>7.3617510000000005E-5</v>
      </c>
      <c r="KO60">
        <v>2.2901830000000001E-2</v>
      </c>
      <c r="KP60">
        <v>0.70989029999999997</v>
      </c>
      <c r="KQ60">
        <v>18.24464</v>
      </c>
      <c r="KR60" s="1">
        <v>7.0814869999999996E-5</v>
      </c>
      <c r="KS60">
        <v>2.202337E-2</v>
      </c>
      <c r="KT60">
        <v>0.70988490000000004</v>
      </c>
      <c r="KU60">
        <v>18.489239999999999</v>
      </c>
      <c r="KV60" s="1">
        <v>6.8140599999999996E-5</v>
      </c>
      <c r="KW60">
        <v>2.1187560000000001E-2</v>
      </c>
      <c r="KX60">
        <v>0.7098624</v>
      </c>
      <c r="KY60">
        <v>18.216750000000001</v>
      </c>
      <c r="KZ60" s="1">
        <v>6.5589670000000005E-5</v>
      </c>
      <c r="LA60">
        <v>2.0390040000000002E-2</v>
      </c>
      <c r="LB60">
        <v>0.70988059999999997</v>
      </c>
      <c r="LC60">
        <v>17.72786</v>
      </c>
      <c r="LD60" s="1">
        <v>6.3156370000000002E-5</v>
      </c>
      <c r="LE60">
        <v>1.9628929999999999E-2</v>
      </c>
      <c r="LF60">
        <v>0.70988569999999995</v>
      </c>
      <c r="LG60">
        <v>17.09385</v>
      </c>
      <c r="LH60" s="1">
        <v>6.0845869999999998E-5</v>
      </c>
      <c r="LI60">
        <v>1.8905109999999999E-2</v>
      </c>
      <c r="LJ60">
        <v>0.7098778</v>
      </c>
      <c r="LK60">
        <v>17.091899999999999</v>
      </c>
      <c r="LL60" s="1">
        <v>5.8661310000000001E-5</v>
      </c>
      <c r="LM60">
        <v>1.822211E-2</v>
      </c>
      <c r="LN60">
        <v>0.70988059999999997</v>
      </c>
      <c r="LO60">
        <v>17.48376</v>
      </c>
      <c r="LP60" s="1">
        <v>5.6576410000000003E-5</v>
      </c>
      <c r="LQ60">
        <v>1.7571750000000001E-2</v>
      </c>
      <c r="LR60">
        <v>0.70988220000000002</v>
      </c>
      <c r="LS60">
        <v>18.198789999999999</v>
      </c>
      <c r="LT60" s="1">
        <v>5.455081E-5</v>
      </c>
      <c r="LU60">
        <v>1.6939369999999999E-2</v>
      </c>
      <c r="LV60">
        <v>0.70988220000000002</v>
      </c>
      <c r="LW60">
        <v>18.977630000000001</v>
      </c>
      <c r="LX60" s="1">
        <v>5.2622420000000001E-5</v>
      </c>
      <c r="LY60">
        <v>1.6336059999999999E-2</v>
      </c>
      <c r="LZ60">
        <v>0.7098624</v>
      </c>
      <c r="MA60">
        <v>19.251560000000001</v>
      </c>
      <c r="MB60" s="1">
        <v>5.073392E-5</v>
      </c>
      <c r="MC60">
        <v>1.576835E-2</v>
      </c>
      <c r="MD60">
        <v>0.70988240000000002</v>
      </c>
      <c r="ME60">
        <v>18.889309999999998</v>
      </c>
      <c r="MF60" s="1">
        <v>4.8783399999999998E-5</v>
      </c>
      <c r="MG60">
        <v>1.5212710000000001E-2</v>
      </c>
      <c r="MH60">
        <v>0.70988980000000002</v>
      </c>
      <c r="MI60">
        <v>18.281739999999999</v>
      </c>
      <c r="MJ60" s="1">
        <v>4.6944399999999997E-5</v>
      </c>
      <c r="MK60">
        <v>1.468525E-2</v>
      </c>
      <c r="ML60">
        <v>0.70986839999999995</v>
      </c>
      <c r="MM60">
        <v>17.36683</v>
      </c>
      <c r="MN60" s="1">
        <v>4.5196759999999998E-5</v>
      </c>
      <c r="MO60">
        <v>1.418093E-2</v>
      </c>
      <c r="MP60">
        <v>0.7098643</v>
      </c>
      <c r="MQ60">
        <v>17.009450000000001</v>
      </c>
      <c r="MR60" s="1">
        <v>4.3525269999999999E-5</v>
      </c>
      <c r="MS60">
        <v>1.369576E-2</v>
      </c>
      <c r="MT60">
        <v>0.70986729999999998</v>
      </c>
      <c r="MU60">
        <v>16.667960000000001</v>
      </c>
      <c r="MV60" s="1">
        <v>4.1915500000000002E-5</v>
      </c>
      <c r="MW60">
        <v>1.322592E-2</v>
      </c>
      <c r="MX60">
        <v>0.70988459999999998</v>
      </c>
      <c r="MY60">
        <v>16.233029999999999</v>
      </c>
      <c r="MZ60" s="1">
        <v>4.0412920000000002E-5</v>
      </c>
      <c r="NA60">
        <v>1.2783859999999999E-2</v>
      </c>
      <c r="NB60">
        <v>0.70988229999999997</v>
      </c>
      <c r="NC60">
        <v>16.220929999999999</v>
      </c>
      <c r="ND60" s="1">
        <v>3.895972E-5</v>
      </c>
      <c r="NE60">
        <v>1.2355130000000001E-2</v>
      </c>
      <c r="NF60">
        <v>0.70988059999999997</v>
      </c>
      <c r="NG60">
        <v>16.575800000000001</v>
      </c>
      <c r="NH60" s="1">
        <v>3.753743E-5</v>
      </c>
      <c r="NI60">
        <v>1.1932389999999999E-2</v>
      </c>
      <c r="NJ60">
        <v>0.70986800000000005</v>
      </c>
      <c r="NK60">
        <v>16.570209999999999</v>
      </c>
      <c r="NL60" s="1">
        <v>3.6204900000000003E-5</v>
      </c>
      <c r="NM60" s="1">
        <v>1.1535149999999999E-2</v>
      </c>
      <c r="NN60">
        <v>0.70989190000000002</v>
      </c>
      <c r="NO60">
        <v>16.145820000000001</v>
      </c>
      <c r="NP60" s="1">
        <v>3.4940929999999998E-5</v>
      </c>
      <c r="NQ60" s="1">
        <v>1.115643E-2</v>
      </c>
      <c r="NR60">
        <v>0.70987639999999996</v>
      </c>
      <c r="NS60">
        <v>15.674939999999999</v>
      </c>
      <c r="NT60" s="1">
        <v>3.3730589999999998E-5</v>
      </c>
      <c r="NU60" s="1">
        <v>1.07928E-2</v>
      </c>
      <c r="NV60">
        <v>0.70980810000000005</v>
      </c>
      <c r="NW60">
        <v>16.175789999999999</v>
      </c>
      <c r="NX60" s="1">
        <v>3.254819E-5</v>
      </c>
      <c r="NY60" s="1">
        <v>1.043612E-2</v>
      </c>
      <c r="NZ60">
        <v>0.70961300000000005</v>
      </c>
      <c r="OA60">
        <v>17.301600000000001</v>
      </c>
      <c r="OB60" s="1">
        <v>3.1417130000000003E-5</v>
      </c>
      <c r="OC60" s="1">
        <v>1.009473E-2</v>
      </c>
      <c r="OD60">
        <v>0.70924069999999995</v>
      </c>
      <c r="OE60">
        <v>18.370999999999999</v>
      </c>
      <c r="OF60" s="1">
        <v>3.0567310000000002E-5</v>
      </c>
      <c r="OG60" s="1">
        <v>9.8388999999999994E-3</v>
      </c>
      <c r="OH60">
        <v>0.70869409999999999</v>
      </c>
      <c r="OI60">
        <v>19.288180000000001</v>
      </c>
      <c r="OJ60" s="1">
        <v>3.0618379999999997E-5</v>
      </c>
      <c r="OK60" s="1">
        <v>9.8668860000000001E-3</v>
      </c>
    </row>
    <row r="61" spans="1:401" x14ac:dyDescent="0.35">
      <c r="A61">
        <v>64</v>
      </c>
      <c r="B61" t="s">
        <v>4</v>
      </c>
      <c r="C61" t="s">
        <v>24</v>
      </c>
      <c r="D61" t="s">
        <v>66</v>
      </c>
      <c r="E61">
        <v>893.70410000000004</v>
      </c>
      <c r="F61">
        <v>1.179225</v>
      </c>
      <c r="G61">
        <v>17.268450000000001</v>
      </c>
      <c r="H61" s="1">
        <v>7.9197280000000001E-9</v>
      </c>
      <c r="I61" s="1">
        <v>2.0967449999999999E-6</v>
      </c>
      <c r="J61">
        <v>1.1761239999999999</v>
      </c>
      <c r="K61">
        <v>17.70825</v>
      </c>
      <c r="L61">
        <v>5.7771780000000001</v>
      </c>
      <c r="M61">
        <v>1168.3589999999999</v>
      </c>
      <c r="N61">
        <v>1.172971</v>
      </c>
      <c r="O61">
        <v>18.278860000000002</v>
      </c>
      <c r="P61">
        <v>173.54750000000001</v>
      </c>
      <c r="Q61">
        <v>43817.33</v>
      </c>
      <c r="R61">
        <v>1.1696709999999999</v>
      </c>
      <c r="S61">
        <v>18.53762</v>
      </c>
      <c r="T61">
        <v>109.02589999999999</v>
      </c>
      <c r="U61">
        <v>31091.55</v>
      </c>
      <c r="V61">
        <v>1.166344</v>
      </c>
      <c r="W61">
        <v>18.005130000000001</v>
      </c>
      <c r="X61">
        <v>11.28689</v>
      </c>
      <c r="Y61">
        <v>3466.5070000000001</v>
      </c>
      <c r="Z61">
        <v>1.162979</v>
      </c>
      <c r="AA61">
        <v>17.36206</v>
      </c>
      <c r="AB61">
        <v>0.5206558</v>
      </c>
      <c r="AC61">
        <v>163.36590000000001</v>
      </c>
      <c r="AD61">
        <v>1.1594409999999999</v>
      </c>
      <c r="AE61">
        <v>16.78322</v>
      </c>
      <c r="AF61">
        <v>8.5002999999999995E-2</v>
      </c>
      <c r="AG61">
        <v>23.492229999999999</v>
      </c>
      <c r="AH61">
        <v>1.154879</v>
      </c>
      <c r="AI61">
        <v>16.68939</v>
      </c>
      <c r="AJ61">
        <v>6.7525859999999993E-2</v>
      </c>
      <c r="AK61">
        <v>18.229140000000001</v>
      </c>
      <c r="AL61">
        <v>1.1486080000000001</v>
      </c>
      <c r="AM61">
        <v>17.07086</v>
      </c>
      <c r="AN61" s="1">
        <v>6.2146060000000003E-2</v>
      </c>
      <c r="AO61">
        <v>16.791</v>
      </c>
      <c r="AP61">
        <v>1.140887</v>
      </c>
      <c r="AQ61">
        <v>17.756740000000001</v>
      </c>
      <c r="AR61" s="1">
        <v>6.5834370000000003E-2</v>
      </c>
      <c r="AS61">
        <v>17.762129999999999</v>
      </c>
      <c r="AT61">
        <v>1.1320669999999999</v>
      </c>
      <c r="AU61">
        <v>18.364280000000001</v>
      </c>
      <c r="AV61" s="1">
        <v>7.2212449999999997E-2</v>
      </c>
      <c r="AW61">
        <v>19.665299999999998</v>
      </c>
      <c r="AX61">
        <v>1.1227560000000001</v>
      </c>
      <c r="AY61">
        <v>18.47953</v>
      </c>
      <c r="AZ61" s="1">
        <v>7.1775279999999997E-2</v>
      </c>
      <c r="BA61">
        <v>19.780239999999999</v>
      </c>
      <c r="BB61">
        <v>1.1129290000000001</v>
      </c>
      <c r="BC61">
        <v>18.13654</v>
      </c>
      <c r="BD61" s="1">
        <v>6.6605590000000006E-2</v>
      </c>
      <c r="BE61">
        <v>18.537849999999999</v>
      </c>
      <c r="BF61">
        <v>1.1029500000000001</v>
      </c>
      <c r="BG61">
        <v>17.424610000000001</v>
      </c>
      <c r="BH61" s="1">
        <v>5.9700709999999997E-2</v>
      </c>
      <c r="BI61">
        <v>16.769960000000001</v>
      </c>
      <c r="BJ61">
        <v>1.0926210000000001</v>
      </c>
      <c r="BK61">
        <v>16.687429999999999</v>
      </c>
      <c r="BL61">
        <v>5.2538120000000001E-2</v>
      </c>
      <c r="BM61">
        <v>14.88963</v>
      </c>
      <c r="BN61">
        <v>1.0821000000000001</v>
      </c>
      <c r="BO61">
        <v>16.665089999999999</v>
      </c>
      <c r="BP61" s="1">
        <v>4.5991619999999997E-2</v>
      </c>
      <c r="BQ61">
        <v>13.15096</v>
      </c>
      <c r="BR61">
        <v>1.0718510000000001</v>
      </c>
      <c r="BS61">
        <v>16.77976</v>
      </c>
      <c r="BT61" s="1">
        <v>4.0067829999999999E-2</v>
      </c>
      <c r="BU61">
        <v>11.55871</v>
      </c>
      <c r="BV61">
        <v>1.061593</v>
      </c>
      <c r="BW61">
        <v>17.025680000000001</v>
      </c>
      <c r="BX61" s="1">
        <v>3.4780520000000002E-2</v>
      </c>
      <c r="BY61">
        <v>10.12053</v>
      </c>
      <c r="BZ61">
        <v>1.0511459999999999</v>
      </c>
      <c r="CA61">
        <v>17.427679999999999</v>
      </c>
      <c r="CB61" s="1">
        <v>3.0243309999999999E-2</v>
      </c>
      <c r="CC61">
        <v>8.8768670000000007</v>
      </c>
      <c r="CD61">
        <v>1.0406010000000001</v>
      </c>
      <c r="CE61">
        <v>17.646049999999999</v>
      </c>
      <c r="CF61" s="1">
        <v>2.6478410000000001E-2</v>
      </c>
      <c r="CG61">
        <v>7.8395609999999998</v>
      </c>
      <c r="CH61">
        <v>1.029914</v>
      </c>
      <c r="CI61">
        <v>17.105329999999999</v>
      </c>
      <c r="CJ61" s="1">
        <v>2.3025710000000001E-2</v>
      </c>
      <c r="CK61">
        <v>6.8832589999999998</v>
      </c>
      <c r="CL61">
        <v>1.0191840000000001</v>
      </c>
      <c r="CM61">
        <v>16.352049999999998</v>
      </c>
      <c r="CN61">
        <v>1.990666E-2</v>
      </c>
      <c r="CO61">
        <v>6.0049060000000001</v>
      </c>
      <c r="CP61">
        <v>1.008489</v>
      </c>
      <c r="CQ61">
        <v>15.894119999999999</v>
      </c>
      <c r="CR61" s="1">
        <v>1.719675E-2</v>
      </c>
      <c r="CS61">
        <v>5.2351070000000002</v>
      </c>
      <c r="CT61">
        <v>0.99754640000000006</v>
      </c>
      <c r="CU61">
        <v>15.99905</v>
      </c>
      <c r="CV61" s="1">
        <v>1.4879E-2</v>
      </c>
      <c r="CW61">
        <v>4.570792</v>
      </c>
      <c r="CX61">
        <v>0.98675060000000003</v>
      </c>
      <c r="CY61">
        <v>15.781269999999999</v>
      </c>
      <c r="CZ61" s="1">
        <v>1.286003E-2</v>
      </c>
      <c r="DA61">
        <v>3.9869629999999998</v>
      </c>
      <c r="DB61">
        <v>0.97631199999999996</v>
      </c>
      <c r="DC61">
        <v>16.23535</v>
      </c>
      <c r="DD61" s="1">
        <v>1.105163E-2</v>
      </c>
      <c r="DE61">
        <v>3.457179</v>
      </c>
      <c r="DF61">
        <v>0.96625090000000002</v>
      </c>
      <c r="DG61">
        <v>17.03124</v>
      </c>
      <c r="DH61" s="1">
        <v>9.44388E-3</v>
      </c>
      <c r="DI61">
        <v>2.9782150000000001</v>
      </c>
      <c r="DJ61">
        <v>0.9559782</v>
      </c>
      <c r="DK61">
        <v>17.28182</v>
      </c>
      <c r="DL61" s="1">
        <v>8.1119969999999993E-3</v>
      </c>
      <c r="DM61">
        <v>2.5779679999999998</v>
      </c>
      <c r="DN61">
        <v>0.94527530000000004</v>
      </c>
      <c r="DO61">
        <v>17.054590000000001</v>
      </c>
      <c r="DP61" s="1">
        <v>6.9910459999999999E-3</v>
      </c>
      <c r="DQ61">
        <v>2.2408290000000002</v>
      </c>
      <c r="DR61">
        <v>0.93417450000000002</v>
      </c>
      <c r="DS61">
        <v>16.826789999999999</v>
      </c>
      <c r="DT61" s="1">
        <v>6.0008199999999996E-3</v>
      </c>
      <c r="DU61">
        <v>1.941999</v>
      </c>
      <c r="DV61">
        <v>0.92319609999999996</v>
      </c>
      <c r="DW61">
        <v>16.738610000000001</v>
      </c>
      <c r="DX61" s="1">
        <v>5.1198390000000002E-3</v>
      </c>
      <c r="DY61">
        <v>1.672652</v>
      </c>
      <c r="DZ61">
        <v>0.91303880000000004</v>
      </c>
      <c r="EA61">
        <v>17.401450000000001</v>
      </c>
      <c r="EB61" s="1">
        <v>4.3513550000000003E-3</v>
      </c>
      <c r="EC61">
        <v>1.4335610000000001</v>
      </c>
      <c r="ED61">
        <v>0.90479770000000004</v>
      </c>
      <c r="EE61">
        <v>18.196840000000002</v>
      </c>
      <c r="EF61" s="1">
        <v>3.6943929999999998E-3</v>
      </c>
      <c r="EG61">
        <v>1.2246300000000001</v>
      </c>
      <c r="EH61">
        <v>0.89886949999999999</v>
      </c>
      <c r="EI61">
        <v>19.000520000000002</v>
      </c>
      <c r="EJ61" s="1">
        <v>3.1019139999999999E-3</v>
      </c>
      <c r="EK61">
        <v>1.033684</v>
      </c>
      <c r="EL61">
        <v>0.89516580000000001</v>
      </c>
      <c r="EM61">
        <v>19.84057</v>
      </c>
      <c r="EN61" s="1">
        <v>2.4370910000000002E-3</v>
      </c>
      <c r="EO61">
        <v>0.81760409999999994</v>
      </c>
      <c r="EP61">
        <v>0.89288190000000001</v>
      </c>
      <c r="EQ61">
        <v>20.008369999999999</v>
      </c>
      <c r="ER61" s="1">
        <v>1.7481969999999999E-3</v>
      </c>
      <c r="ES61">
        <v>0.58920220000000001</v>
      </c>
      <c r="ET61">
        <v>0.89131749999999998</v>
      </c>
      <c r="EU61">
        <v>19.471609999999998</v>
      </c>
      <c r="EV61" s="1">
        <v>1.207049E-3</v>
      </c>
      <c r="EW61">
        <v>0.4064121</v>
      </c>
      <c r="EX61">
        <v>0.89016660000000003</v>
      </c>
      <c r="EY61">
        <v>18.803820000000002</v>
      </c>
      <c r="EZ61" s="1">
        <v>8.6642719999999998E-4</v>
      </c>
      <c r="FA61">
        <v>0.2900084</v>
      </c>
      <c r="FB61">
        <v>0.88914000000000004</v>
      </c>
      <c r="FC61">
        <v>17.923010000000001</v>
      </c>
      <c r="FD61" s="1">
        <v>6.7314100000000004E-4</v>
      </c>
      <c r="FE61">
        <v>0.22366829999999999</v>
      </c>
      <c r="FF61">
        <v>0.88830169999999997</v>
      </c>
      <c r="FG61">
        <v>17.41873</v>
      </c>
      <c r="FH61" s="1">
        <v>5.6221139999999999E-4</v>
      </c>
      <c r="FI61">
        <v>0.18565519999999999</v>
      </c>
      <c r="FJ61">
        <v>0.88763360000000002</v>
      </c>
      <c r="FK61">
        <v>17.0731</v>
      </c>
      <c r="FL61" s="1">
        <v>4.9379239999999998E-4</v>
      </c>
      <c r="FM61">
        <v>0.16224839999999999</v>
      </c>
      <c r="FN61">
        <v>0.88719919999999997</v>
      </c>
      <c r="FO61">
        <v>16.754079999999998</v>
      </c>
      <c r="FP61" s="1">
        <v>4.447295E-4</v>
      </c>
      <c r="FQ61">
        <v>0.14560119999999999</v>
      </c>
      <c r="FR61">
        <v>0.88698730000000003</v>
      </c>
      <c r="FS61">
        <v>16.843769999999999</v>
      </c>
      <c r="FT61" s="1">
        <v>3.9807660000000002E-4</v>
      </c>
      <c r="FU61">
        <v>0.1300579</v>
      </c>
      <c r="FV61">
        <v>0.8868914</v>
      </c>
      <c r="FW61">
        <v>16.817699999999999</v>
      </c>
      <c r="FX61" s="1">
        <v>3.5116690000000001E-4</v>
      </c>
      <c r="FY61">
        <v>0.1144116</v>
      </c>
      <c r="FZ61">
        <v>0.88683690000000004</v>
      </c>
      <c r="GA61">
        <v>16.564869999999999</v>
      </c>
      <c r="GB61" s="1">
        <v>3.1214630000000001E-4</v>
      </c>
      <c r="GC61">
        <v>0.10125869999999999</v>
      </c>
      <c r="GD61">
        <v>0.88683650000000003</v>
      </c>
      <c r="GE61">
        <v>16.098030000000001</v>
      </c>
      <c r="GF61" s="1">
        <v>2.8350659999999998E-4</v>
      </c>
      <c r="GG61">
        <v>9.1529050000000001E-2</v>
      </c>
      <c r="GH61">
        <v>0.88683480000000003</v>
      </c>
      <c r="GI61">
        <v>15.64911</v>
      </c>
      <c r="GJ61" s="1">
        <v>2.6288199999999998E-4</v>
      </c>
      <c r="GK61">
        <v>8.4473699999999999E-2</v>
      </c>
      <c r="GL61">
        <v>0.88680000000000003</v>
      </c>
      <c r="GM61">
        <v>15.90747</v>
      </c>
      <c r="GN61" s="1">
        <v>2.4688359999999998E-4</v>
      </c>
      <c r="GO61">
        <v>7.9014899999999999E-2</v>
      </c>
      <c r="GP61">
        <v>0.88667430000000003</v>
      </c>
      <c r="GQ61">
        <v>16.598990000000001</v>
      </c>
      <c r="GR61" s="1">
        <v>2.3338220000000001E-4</v>
      </c>
      <c r="GS61">
        <v>7.4411119999999997E-2</v>
      </c>
      <c r="GT61">
        <v>0.8864223</v>
      </c>
      <c r="GU61">
        <v>17.591139999999999</v>
      </c>
      <c r="GV61" s="1">
        <v>2.2225399999999999E-4</v>
      </c>
      <c r="GW61">
        <v>7.0584469999999996E-2</v>
      </c>
      <c r="GX61">
        <v>0.88609079999999996</v>
      </c>
      <c r="GY61">
        <v>18.643820000000002</v>
      </c>
      <c r="GZ61" s="1">
        <v>2.1528650000000001E-4</v>
      </c>
      <c r="HA61">
        <v>6.8100300000000002E-2</v>
      </c>
      <c r="HB61">
        <v>0.88568899999999995</v>
      </c>
      <c r="HC61">
        <v>19.21142</v>
      </c>
      <c r="HD61" s="1">
        <v>2.113482E-4</v>
      </c>
      <c r="HE61">
        <v>6.6667009999999999E-2</v>
      </c>
      <c r="HF61">
        <v>0.88526899999999997</v>
      </c>
      <c r="HG61">
        <v>18.809819999999998</v>
      </c>
      <c r="HH61" s="1">
        <v>2.069164E-4</v>
      </c>
      <c r="HI61">
        <v>6.5164029999999998E-2</v>
      </c>
      <c r="HJ61">
        <v>0.88481379999999998</v>
      </c>
      <c r="HK61">
        <v>18.17923</v>
      </c>
      <c r="HL61" s="1">
        <v>2.0047930000000001E-4</v>
      </c>
      <c r="HM61">
        <v>6.3065739999999995E-2</v>
      </c>
      <c r="HN61">
        <v>0.88437650000000001</v>
      </c>
      <c r="HO61">
        <v>17.41337</v>
      </c>
      <c r="HP61" s="1">
        <v>1.926167E-4</v>
      </c>
      <c r="HQ61">
        <v>6.053364E-2</v>
      </c>
      <c r="HR61">
        <v>0.88391339999999996</v>
      </c>
      <c r="HS61">
        <v>16.817969999999999</v>
      </c>
      <c r="HT61" s="1">
        <v>1.842616E-4</v>
      </c>
      <c r="HU61">
        <v>5.7850039999999998E-2</v>
      </c>
      <c r="HV61">
        <v>0.88347450000000005</v>
      </c>
      <c r="HW61">
        <v>16.51557</v>
      </c>
      <c r="HX61" s="1">
        <v>1.7591490000000001E-4</v>
      </c>
      <c r="HY61">
        <v>5.5183410000000002E-2</v>
      </c>
      <c r="HZ61">
        <v>0.88301669999999999</v>
      </c>
      <c r="IA61">
        <v>16.72963</v>
      </c>
      <c r="IB61" s="1">
        <v>1.6774450000000001E-4</v>
      </c>
      <c r="IC61">
        <v>5.2586639999999997E-2</v>
      </c>
      <c r="ID61">
        <v>0.88255050000000002</v>
      </c>
      <c r="IE61">
        <v>17.399840000000001</v>
      </c>
      <c r="IF61" s="1">
        <v>1.5987910000000001E-4</v>
      </c>
      <c r="IG61">
        <v>5.0100060000000002E-2</v>
      </c>
      <c r="IH61">
        <v>0.88210489999999997</v>
      </c>
      <c r="II61">
        <v>17.82854</v>
      </c>
      <c r="IJ61" s="1">
        <v>1.5239950000000001E-4</v>
      </c>
      <c r="IK61">
        <v>4.774577E-2</v>
      </c>
      <c r="IL61">
        <v>0.88167289999999998</v>
      </c>
      <c r="IM61">
        <v>17.594159999999999</v>
      </c>
      <c r="IN61" s="1">
        <v>1.453177E-4</v>
      </c>
      <c r="IO61">
        <v>4.5519070000000002E-2</v>
      </c>
      <c r="IP61">
        <v>0.8811966</v>
      </c>
      <c r="IQ61">
        <v>17.283259999999999</v>
      </c>
      <c r="IR61" s="1">
        <v>1.3868029999999999E-4</v>
      </c>
      <c r="IS61">
        <v>4.3436679999999998E-2</v>
      </c>
      <c r="IT61">
        <v>0.88075460000000005</v>
      </c>
      <c r="IU61">
        <v>16.97007</v>
      </c>
      <c r="IV61" s="1">
        <v>1.3242660000000001E-4</v>
      </c>
      <c r="IW61">
        <v>4.1480509999999998E-2</v>
      </c>
      <c r="IX61">
        <v>0.88033910000000004</v>
      </c>
      <c r="IY61">
        <v>17.248809999999999</v>
      </c>
      <c r="IZ61" s="1">
        <v>1.264676E-4</v>
      </c>
      <c r="JA61">
        <v>3.9621379999999998E-2</v>
      </c>
      <c r="JB61">
        <v>0.88000900000000004</v>
      </c>
      <c r="JC61">
        <v>17.587160000000001</v>
      </c>
      <c r="JD61" s="1">
        <v>1.208532E-4</v>
      </c>
      <c r="JE61">
        <v>3.7863380000000002E-2</v>
      </c>
      <c r="JF61">
        <v>0.87978970000000001</v>
      </c>
      <c r="JG61">
        <v>17.969000000000001</v>
      </c>
      <c r="JH61" s="1">
        <v>1.1517499999999999E-4</v>
      </c>
      <c r="JI61">
        <v>3.60995E-2</v>
      </c>
      <c r="JJ61">
        <v>0.87967320000000004</v>
      </c>
      <c r="JK61">
        <v>18.293710000000001</v>
      </c>
      <c r="JL61" s="1">
        <v>1.0835970000000001E-4</v>
      </c>
      <c r="JM61">
        <v>3.3996829999999999E-2</v>
      </c>
      <c r="JN61">
        <v>0.87962340000000006</v>
      </c>
      <c r="JO61">
        <v>18.573989999999998</v>
      </c>
      <c r="JP61" s="1">
        <v>1.006946E-4</v>
      </c>
      <c r="JQ61">
        <v>3.1600139999999999E-2</v>
      </c>
      <c r="JR61">
        <v>0.87961089999999997</v>
      </c>
      <c r="JS61">
        <v>18.457789999999999</v>
      </c>
      <c r="JT61" s="1">
        <v>9.3803759999999995E-5</v>
      </c>
      <c r="JU61">
        <v>2.941916E-2</v>
      </c>
      <c r="JV61">
        <v>0.87959880000000001</v>
      </c>
      <c r="JW61">
        <v>17.9754</v>
      </c>
      <c r="JX61" s="1">
        <v>8.8280450000000006E-5</v>
      </c>
      <c r="JY61">
        <v>2.7662200000000001E-2</v>
      </c>
      <c r="JZ61">
        <v>0.87959980000000004</v>
      </c>
      <c r="KA61">
        <v>17.191410000000001</v>
      </c>
      <c r="KB61" s="1">
        <v>8.3867240000000005E-5</v>
      </c>
      <c r="KC61">
        <v>2.6262400000000002E-2</v>
      </c>
      <c r="KD61">
        <v>0.87958329999999996</v>
      </c>
      <c r="KE61">
        <v>17.03632</v>
      </c>
      <c r="KF61" s="1">
        <v>8.0156130000000005E-5</v>
      </c>
      <c r="KG61">
        <v>2.5089839999999999E-2</v>
      </c>
      <c r="KH61">
        <v>0.87960110000000002</v>
      </c>
      <c r="KI61">
        <v>17.182880000000001</v>
      </c>
      <c r="KJ61" s="1">
        <v>7.6897819999999996E-5</v>
      </c>
      <c r="KK61">
        <v>2.4058409999999999E-2</v>
      </c>
      <c r="KL61">
        <v>0.87958829999999999</v>
      </c>
      <c r="KM61">
        <v>17.605519999999999</v>
      </c>
      <c r="KN61" s="1">
        <v>7.3887819999999996E-5</v>
      </c>
      <c r="KO61">
        <v>2.3110929999999998E-2</v>
      </c>
      <c r="KP61">
        <v>0.87958000000000003</v>
      </c>
      <c r="KQ61">
        <v>18.25834</v>
      </c>
      <c r="KR61" s="1">
        <v>7.1070559999999994E-5</v>
      </c>
      <c r="KS61">
        <v>2.2223030000000001E-2</v>
      </c>
      <c r="KT61">
        <v>0.87957819999999998</v>
      </c>
      <c r="KU61">
        <v>18.513380000000002</v>
      </c>
      <c r="KV61" s="1">
        <v>6.8384030000000003E-5</v>
      </c>
      <c r="KW61">
        <v>2.1378629999999999E-2</v>
      </c>
      <c r="KX61">
        <v>0.87958099999999995</v>
      </c>
      <c r="KY61">
        <v>18.263169999999999</v>
      </c>
      <c r="KZ61" s="1">
        <v>6.5822900000000003E-5</v>
      </c>
      <c r="LA61">
        <v>2.0573069999999999E-2</v>
      </c>
      <c r="LB61">
        <v>0.87957490000000005</v>
      </c>
      <c r="LC61">
        <v>17.80453</v>
      </c>
      <c r="LD61" s="1">
        <v>6.3377840000000004E-5</v>
      </c>
      <c r="LE61">
        <v>1.9804390000000002E-2</v>
      </c>
      <c r="LF61">
        <v>0.87957980000000002</v>
      </c>
      <c r="LG61">
        <v>17.200019999999999</v>
      </c>
      <c r="LH61" s="1">
        <v>6.1056609999999995E-5</v>
      </c>
      <c r="LI61">
        <v>1.9073119999999999E-2</v>
      </c>
      <c r="LJ61">
        <v>0.8795771</v>
      </c>
      <c r="LK61">
        <v>17.190180000000002</v>
      </c>
      <c r="LL61" s="1">
        <v>5.885949E-5</v>
      </c>
      <c r="LM61">
        <v>1.8381979999999999E-2</v>
      </c>
      <c r="LN61">
        <v>0.87957510000000005</v>
      </c>
      <c r="LO61">
        <v>17.566520000000001</v>
      </c>
      <c r="LP61" s="1">
        <v>5.676787E-5</v>
      </c>
      <c r="LQ61">
        <v>1.7725999999999999E-2</v>
      </c>
      <c r="LR61">
        <v>0.87957600000000002</v>
      </c>
      <c r="LS61">
        <v>18.244980000000002</v>
      </c>
      <c r="LT61" s="1">
        <v>5.4736749999999997E-5</v>
      </c>
      <c r="LU61">
        <v>1.7088610000000001E-2</v>
      </c>
      <c r="LV61">
        <v>0.87957609999999997</v>
      </c>
      <c r="LW61">
        <v>18.994389999999999</v>
      </c>
      <c r="LX61" s="1">
        <v>5.2796890000000002E-5</v>
      </c>
      <c r="LY61">
        <v>1.6478260000000002E-2</v>
      </c>
      <c r="LZ61">
        <v>0.87957649999999998</v>
      </c>
      <c r="MA61">
        <v>19.278300000000002</v>
      </c>
      <c r="MB61" s="1">
        <v>5.0900960000000003E-5</v>
      </c>
      <c r="MC61">
        <v>1.590451E-2</v>
      </c>
      <c r="MD61">
        <v>0.87957680000000005</v>
      </c>
      <c r="ME61">
        <v>18.93543</v>
      </c>
      <c r="MF61" s="1">
        <v>4.8945279999999999E-5</v>
      </c>
      <c r="MG61">
        <v>1.534511E-2</v>
      </c>
      <c r="MH61">
        <v>0.87958250000000004</v>
      </c>
      <c r="MI61">
        <v>18.360610000000001</v>
      </c>
      <c r="MJ61" s="1">
        <v>4.7097069999999998E-5</v>
      </c>
      <c r="MK61">
        <v>1.481181E-2</v>
      </c>
      <c r="ML61">
        <v>0.87958259999999999</v>
      </c>
      <c r="MM61">
        <v>17.497039999999998</v>
      </c>
      <c r="MN61" s="1">
        <v>4.5343009999999997E-5</v>
      </c>
      <c r="MO61">
        <v>1.430266E-2</v>
      </c>
      <c r="MP61">
        <v>0.87957859999999999</v>
      </c>
      <c r="MQ61">
        <v>17.138770000000001</v>
      </c>
      <c r="MR61" s="1">
        <v>4.3665899999999998E-5</v>
      </c>
      <c r="MS61">
        <v>1.3813229999999999E-2</v>
      </c>
      <c r="MT61">
        <v>0.87958029999999998</v>
      </c>
      <c r="MU61">
        <v>16.7987</v>
      </c>
      <c r="MV61" s="1">
        <v>4.20506E-5</v>
      </c>
      <c r="MW61">
        <v>1.333932E-2</v>
      </c>
      <c r="MX61">
        <v>0.87957980000000002</v>
      </c>
      <c r="MY61">
        <v>16.309570000000001</v>
      </c>
      <c r="MZ61" s="1">
        <v>4.0539020000000001E-5</v>
      </c>
      <c r="NA61">
        <v>1.2891949999999999E-2</v>
      </c>
      <c r="NB61">
        <v>0.87957640000000004</v>
      </c>
      <c r="NC61">
        <v>16.234110000000001</v>
      </c>
      <c r="ND61" s="1">
        <v>3.9085229999999998E-5</v>
      </c>
      <c r="NE61">
        <v>1.246101E-2</v>
      </c>
      <c r="NF61">
        <v>0.87957439999999998</v>
      </c>
      <c r="NG61">
        <v>16.577950000000001</v>
      </c>
      <c r="NH61" s="1">
        <v>3.7657429999999998E-5</v>
      </c>
      <c r="NI61">
        <v>1.203453E-2</v>
      </c>
      <c r="NJ61">
        <v>0.87958139999999996</v>
      </c>
      <c r="NK61">
        <v>16.601199999999999</v>
      </c>
      <c r="NL61" s="1">
        <v>3.6317679999999998E-5</v>
      </c>
      <c r="NM61">
        <v>1.163251E-2</v>
      </c>
      <c r="NN61">
        <v>0.87958499999999995</v>
      </c>
      <c r="NO61">
        <v>16.221640000000001</v>
      </c>
      <c r="NP61" s="1">
        <v>3.504877E-5</v>
      </c>
      <c r="NQ61" s="1">
        <v>1.1250329999999999E-2</v>
      </c>
      <c r="NR61">
        <v>0.87957269999999999</v>
      </c>
      <c r="NS61">
        <v>15.753410000000001</v>
      </c>
      <c r="NT61" s="1">
        <v>3.383524E-5</v>
      </c>
      <c r="NU61" s="1">
        <v>1.088369E-2</v>
      </c>
      <c r="NV61">
        <v>0.87949699999999997</v>
      </c>
      <c r="NW61">
        <v>16.213619999999999</v>
      </c>
      <c r="NX61" s="1">
        <v>3.2649979999999999E-5</v>
      </c>
      <c r="NY61" s="1">
        <v>1.0524250000000001E-2</v>
      </c>
      <c r="NZ61">
        <v>0.87925719999999996</v>
      </c>
      <c r="OA61">
        <v>17.325559999999999</v>
      </c>
      <c r="OB61" s="1">
        <v>3.1511419999999999E-5</v>
      </c>
      <c r="OC61" s="1">
        <v>1.017854E-2</v>
      </c>
      <c r="OD61">
        <v>0.8787625</v>
      </c>
      <c r="OE61">
        <v>18.393419999999999</v>
      </c>
      <c r="OF61" s="1">
        <v>3.0612959999999997E-5</v>
      </c>
      <c r="OG61" s="1">
        <v>9.9038219999999996E-3</v>
      </c>
      <c r="OH61">
        <v>0.87807449999999998</v>
      </c>
      <c r="OI61">
        <v>19.297039999999999</v>
      </c>
      <c r="OJ61" s="1">
        <v>3.0568180000000002E-5</v>
      </c>
      <c r="OK61" s="1">
        <v>9.8937580000000008E-3</v>
      </c>
    </row>
    <row r="62" spans="1:401" x14ac:dyDescent="0.35">
      <c r="A62">
        <v>65</v>
      </c>
      <c r="B62" t="s">
        <v>4</v>
      </c>
      <c r="C62" t="s">
        <v>24</v>
      </c>
      <c r="D62" t="s">
        <v>67</v>
      </c>
      <c r="E62">
        <v>869.30489999999998</v>
      </c>
      <c r="F62">
        <v>0.94474800000000003</v>
      </c>
      <c r="G62">
        <v>17.288740000000001</v>
      </c>
      <c r="H62" s="1">
        <v>1.3001909999999999E-9</v>
      </c>
      <c r="I62" s="1">
        <v>4.4770140000000001E-7</v>
      </c>
      <c r="J62">
        <v>0.94237300000000002</v>
      </c>
      <c r="K62">
        <v>17.716270000000002</v>
      </c>
      <c r="L62">
        <v>3.251484</v>
      </c>
      <c r="M62">
        <v>777.5068</v>
      </c>
      <c r="N62">
        <v>0.93992209999999998</v>
      </c>
      <c r="O62">
        <v>18.281210000000002</v>
      </c>
      <c r="P62">
        <v>156.48169999999999</v>
      </c>
      <c r="Q62">
        <v>49178.35</v>
      </c>
      <c r="R62">
        <v>0.93739499999999998</v>
      </c>
      <c r="S62">
        <v>18.562360000000002</v>
      </c>
      <c r="T62">
        <v>124.5806</v>
      </c>
      <c r="U62">
        <v>46648.77</v>
      </c>
      <c r="V62">
        <v>0.93483620000000001</v>
      </c>
      <c r="W62">
        <v>18.085760000000001</v>
      </c>
      <c r="X62">
        <v>14.94924</v>
      </c>
      <c r="Y62">
        <v>6305.0870000000004</v>
      </c>
      <c r="Z62">
        <v>0.93228009999999994</v>
      </c>
      <c r="AA62">
        <v>17.4391</v>
      </c>
      <c r="AB62">
        <v>0.72411789999999998</v>
      </c>
      <c r="AC62">
        <v>322.57240000000002</v>
      </c>
      <c r="AD62">
        <v>0.929562</v>
      </c>
      <c r="AE62">
        <v>16.862010000000001</v>
      </c>
      <c r="AF62">
        <v>9.1328599999999996E-2</v>
      </c>
      <c r="AG62">
        <v>33.934489999999997</v>
      </c>
      <c r="AH62">
        <v>0.92607790000000001</v>
      </c>
      <c r="AI62">
        <v>16.75976</v>
      </c>
      <c r="AJ62">
        <v>6.8277249999999998E-2</v>
      </c>
      <c r="AK62">
        <v>23.88137</v>
      </c>
      <c r="AL62">
        <v>0.92127570000000003</v>
      </c>
      <c r="AM62">
        <v>17.1067</v>
      </c>
      <c r="AN62" s="1">
        <v>6.2353169999999999E-2</v>
      </c>
      <c r="AO62">
        <v>21.75864</v>
      </c>
      <c r="AP62">
        <v>0.91529939999999999</v>
      </c>
      <c r="AQ62">
        <v>17.770140000000001</v>
      </c>
      <c r="AR62" s="1">
        <v>6.5126890000000007E-2</v>
      </c>
      <c r="AS62">
        <v>22.5823</v>
      </c>
      <c r="AT62">
        <v>0.908466</v>
      </c>
      <c r="AU62">
        <v>18.389099999999999</v>
      </c>
      <c r="AV62" s="1">
        <v>7.1770490000000006E-2</v>
      </c>
      <c r="AW62">
        <v>25.047239999999999</v>
      </c>
      <c r="AX62">
        <v>0.90134809999999999</v>
      </c>
      <c r="AY62">
        <v>18.526890000000002</v>
      </c>
      <c r="AZ62" s="1">
        <v>7.2019429999999995E-2</v>
      </c>
      <c r="BA62">
        <v>25.417149999999999</v>
      </c>
      <c r="BB62">
        <v>0.89382640000000002</v>
      </c>
      <c r="BC62">
        <v>18.22589</v>
      </c>
      <c r="BD62" s="1">
        <v>6.7137279999999994E-2</v>
      </c>
      <c r="BE62">
        <v>23.88513</v>
      </c>
      <c r="BF62">
        <v>0.88626150000000004</v>
      </c>
      <c r="BG62">
        <v>17.543430000000001</v>
      </c>
      <c r="BH62" s="1">
        <v>6.0351330000000002E-2</v>
      </c>
      <c r="BI62">
        <v>21.614450000000001</v>
      </c>
      <c r="BJ62">
        <v>0.87830839999999999</v>
      </c>
      <c r="BK62">
        <v>16.82179</v>
      </c>
      <c r="BL62">
        <v>5.3166930000000001E-2</v>
      </c>
      <c r="BM62">
        <v>19.154610000000002</v>
      </c>
      <c r="BN62">
        <v>0.87020450000000005</v>
      </c>
      <c r="BO62">
        <v>16.776399999999999</v>
      </c>
      <c r="BP62" s="1">
        <v>4.6568129999999999E-2</v>
      </c>
      <c r="BQ62">
        <v>16.870180000000001</v>
      </c>
      <c r="BR62">
        <v>0.86231650000000004</v>
      </c>
      <c r="BS62">
        <v>16.879930000000002</v>
      </c>
      <c r="BT62" s="1">
        <v>4.0596210000000001E-2</v>
      </c>
      <c r="BU62">
        <v>14.78509</v>
      </c>
      <c r="BV62">
        <v>0.85441769999999995</v>
      </c>
      <c r="BW62">
        <v>17.094740000000002</v>
      </c>
      <c r="BX62" s="1">
        <v>3.5246140000000002E-2</v>
      </c>
      <c r="BY62">
        <v>12.8995</v>
      </c>
      <c r="BZ62">
        <v>0.84644280000000005</v>
      </c>
      <c r="CA62">
        <v>17.467919999999999</v>
      </c>
      <c r="CB62" s="1">
        <v>3.0639389999999999E-2</v>
      </c>
      <c r="CC62">
        <v>11.26493</v>
      </c>
      <c r="CD62">
        <v>0.83841549999999998</v>
      </c>
      <c r="CE62">
        <v>17.687670000000001</v>
      </c>
      <c r="CF62" s="1">
        <v>2.681571E-2</v>
      </c>
      <c r="CG62">
        <v>9.9005329999999994</v>
      </c>
      <c r="CH62">
        <v>0.83040440000000004</v>
      </c>
      <c r="CI62">
        <v>17.204820000000002</v>
      </c>
      <c r="CJ62" s="1">
        <v>2.334994E-2</v>
      </c>
      <c r="CK62">
        <v>8.669969</v>
      </c>
      <c r="CL62">
        <v>0.82233610000000001</v>
      </c>
      <c r="CM62">
        <v>16.46331</v>
      </c>
      <c r="CN62" s="1">
        <v>2.0192600000000002E-2</v>
      </c>
      <c r="CO62">
        <v>7.5392070000000002</v>
      </c>
      <c r="CP62">
        <v>0.81403639999999999</v>
      </c>
      <c r="CQ62">
        <v>16.005330000000001</v>
      </c>
      <c r="CR62" s="1">
        <v>1.7447890000000001E-2</v>
      </c>
      <c r="CS62">
        <v>6.5508850000000001</v>
      </c>
      <c r="CT62">
        <v>0.80563390000000001</v>
      </c>
      <c r="CU62">
        <v>16.090009999999999</v>
      </c>
      <c r="CV62" s="1">
        <v>1.50949E-2</v>
      </c>
      <c r="CW62">
        <v>5.6969770000000004</v>
      </c>
      <c r="CX62">
        <v>0.79744590000000004</v>
      </c>
      <c r="CY62">
        <v>15.872389999999999</v>
      </c>
      <c r="CZ62" s="1">
        <v>1.305365E-2</v>
      </c>
      <c r="DA62">
        <v>4.9506030000000001</v>
      </c>
      <c r="DB62">
        <v>0.78955969999999998</v>
      </c>
      <c r="DC62">
        <v>16.264109999999999</v>
      </c>
      <c r="DD62" s="1">
        <v>1.122924E-2</v>
      </c>
      <c r="DE62">
        <v>4.2776959999999997</v>
      </c>
      <c r="DF62">
        <v>0.78205749999999996</v>
      </c>
      <c r="DG62">
        <v>17.038740000000001</v>
      </c>
      <c r="DH62" s="1">
        <v>9.5998630000000001E-3</v>
      </c>
      <c r="DI62">
        <v>3.6694010000000001</v>
      </c>
      <c r="DJ62">
        <v>0.77446910000000002</v>
      </c>
      <c r="DK62">
        <v>17.325220000000002</v>
      </c>
      <c r="DL62" s="1">
        <v>8.2399010000000009E-3</v>
      </c>
      <c r="DM62">
        <v>3.1612900000000002</v>
      </c>
      <c r="DN62">
        <v>0.76654040000000001</v>
      </c>
      <c r="DO62">
        <v>17.125640000000001</v>
      </c>
      <c r="DP62" s="1">
        <v>7.1022630000000002E-3</v>
      </c>
      <c r="DQ62">
        <v>2.740148</v>
      </c>
      <c r="DR62">
        <v>0.75801490000000005</v>
      </c>
      <c r="DS62">
        <v>16.89227</v>
      </c>
      <c r="DT62" s="1">
        <v>6.100818E-3</v>
      </c>
      <c r="DU62">
        <v>2.3697569999999999</v>
      </c>
      <c r="DV62">
        <v>0.74977769999999999</v>
      </c>
      <c r="DW62">
        <v>16.820219999999999</v>
      </c>
      <c r="DX62" s="1">
        <v>5.2101279999999996E-3</v>
      </c>
      <c r="DY62">
        <v>2.0366879999999998</v>
      </c>
      <c r="DZ62">
        <v>0.74223729999999999</v>
      </c>
      <c r="EA62">
        <v>17.477129999999999</v>
      </c>
      <c r="EB62" s="1">
        <v>4.431249E-3</v>
      </c>
      <c r="EC62">
        <v>1.740772</v>
      </c>
      <c r="ED62">
        <v>0.73627949999999998</v>
      </c>
      <c r="EE62">
        <v>18.27732</v>
      </c>
      <c r="EF62" s="1">
        <v>3.7638609999999999E-3</v>
      </c>
      <c r="EG62">
        <v>1.482799</v>
      </c>
      <c r="EH62">
        <v>0.73213269999999997</v>
      </c>
      <c r="EI62">
        <v>19.061630000000001</v>
      </c>
      <c r="EJ62" s="1">
        <v>3.171994E-3</v>
      </c>
      <c r="EK62">
        <v>1.2521960000000001</v>
      </c>
      <c r="EL62">
        <v>0.72973449999999995</v>
      </c>
      <c r="EM62">
        <v>19.873889999999999</v>
      </c>
      <c r="EN62" s="1">
        <v>2.5199829999999999E-3</v>
      </c>
      <c r="EO62">
        <v>0.99982510000000002</v>
      </c>
      <c r="EP62">
        <v>0.72836789999999996</v>
      </c>
      <c r="EQ62">
        <v>20.05771</v>
      </c>
      <c r="ER62" s="1">
        <v>1.8261009999999999E-3</v>
      </c>
      <c r="ES62">
        <v>0.72814979999999996</v>
      </c>
      <c r="ET62">
        <v>0.72748420000000003</v>
      </c>
      <c r="EU62">
        <v>19.559159999999999</v>
      </c>
      <c r="EV62" s="1">
        <v>1.2623300000000001E-3</v>
      </c>
      <c r="EW62">
        <v>0.5030038</v>
      </c>
      <c r="EX62">
        <v>0.72679689999999997</v>
      </c>
      <c r="EY62">
        <v>18.926400000000001</v>
      </c>
      <c r="EZ62" s="1">
        <v>8.9922240000000001E-4</v>
      </c>
      <c r="FA62">
        <v>0.35598220000000003</v>
      </c>
      <c r="FB62">
        <v>0.72619829999999996</v>
      </c>
      <c r="FC62">
        <v>18.093630000000001</v>
      </c>
      <c r="FD62" s="1">
        <v>6.9165229999999995E-4</v>
      </c>
      <c r="FE62">
        <v>0.27144940000000001</v>
      </c>
      <c r="FF62">
        <v>0.72564039999999996</v>
      </c>
      <c r="FG62">
        <v>17.590250000000001</v>
      </c>
      <c r="FH62" s="1">
        <v>5.7314620000000003E-4</v>
      </c>
      <c r="FI62">
        <v>0.22327710000000001</v>
      </c>
      <c r="FJ62">
        <v>0.72519659999999997</v>
      </c>
      <c r="FK62">
        <v>17.22165</v>
      </c>
      <c r="FL62" s="1">
        <v>5.0089429999999999E-4</v>
      </c>
      <c r="FM62">
        <v>0.19398019999999999</v>
      </c>
      <c r="FN62">
        <v>0.72493459999999998</v>
      </c>
      <c r="FO62">
        <v>16.861840000000001</v>
      </c>
      <c r="FP62" s="1">
        <v>4.5040299999999999E-4</v>
      </c>
      <c r="FQ62">
        <v>0.1736857</v>
      </c>
      <c r="FR62">
        <v>0.72480650000000002</v>
      </c>
      <c r="FS62">
        <v>16.889109999999999</v>
      </c>
      <c r="FT62" s="1">
        <v>4.0394779999999999E-4</v>
      </c>
      <c r="FU62">
        <v>0.1554295</v>
      </c>
      <c r="FV62">
        <v>0.72475350000000005</v>
      </c>
      <c r="FW62">
        <v>16.857749999999999</v>
      </c>
      <c r="FX62" s="1">
        <v>3.5669519999999999E-4</v>
      </c>
      <c r="FY62">
        <v>0.1368963</v>
      </c>
      <c r="FZ62">
        <v>0.72474209999999994</v>
      </c>
      <c r="GA62">
        <v>16.617000000000001</v>
      </c>
      <c r="GB62" s="1">
        <v>3.1645529999999999E-4</v>
      </c>
      <c r="GC62">
        <v>0.1209269</v>
      </c>
      <c r="GD62">
        <v>0.72474170000000004</v>
      </c>
      <c r="GE62">
        <v>16.189160000000001</v>
      </c>
      <c r="GF62" s="1">
        <v>2.8663650000000001E-4</v>
      </c>
      <c r="GG62">
        <v>0.1089823</v>
      </c>
      <c r="GH62">
        <v>0.72472919999999996</v>
      </c>
      <c r="GI62">
        <v>15.752890000000001</v>
      </c>
      <c r="GJ62" s="1">
        <v>2.6519400000000001E-4</v>
      </c>
      <c r="GK62">
        <v>0.10033060000000001</v>
      </c>
      <c r="GL62">
        <v>0.72471149999999995</v>
      </c>
      <c r="GM62">
        <v>15.990019999999999</v>
      </c>
      <c r="GN62" s="1">
        <v>2.4876660000000002E-4</v>
      </c>
      <c r="GO62">
        <v>9.3718949999999995E-2</v>
      </c>
      <c r="GP62">
        <v>0.72464729999999999</v>
      </c>
      <c r="GQ62">
        <v>16.664300000000001</v>
      </c>
      <c r="GR62" s="1">
        <v>2.3500969999999999E-4</v>
      </c>
      <c r="GS62">
        <v>8.819515E-2</v>
      </c>
      <c r="GT62">
        <v>0.72444489999999995</v>
      </c>
      <c r="GU62">
        <v>17.63034</v>
      </c>
      <c r="GV62" s="1">
        <v>2.235084E-4</v>
      </c>
      <c r="GW62">
        <v>8.3545599999999998E-2</v>
      </c>
      <c r="GX62">
        <v>0.72418749999999998</v>
      </c>
      <c r="GY62">
        <v>18.654789999999998</v>
      </c>
      <c r="GZ62" s="1">
        <v>2.1598489999999999E-4</v>
      </c>
      <c r="HA62">
        <v>8.039425E-2</v>
      </c>
      <c r="HB62">
        <v>0.72389950000000003</v>
      </c>
      <c r="HC62">
        <v>19.227350000000001</v>
      </c>
      <c r="HD62" s="1">
        <v>2.1184449999999999E-4</v>
      </c>
      <c r="HE62">
        <v>7.8607419999999997E-2</v>
      </c>
      <c r="HF62">
        <v>0.72355179999999997</v>
      </c>
      <c r="HG62">
        <v>18.867540000000002</v>
      </c>
      <c r="HH62" s="1">
        <v>2.0758340000000001E-4</v>
      </c>
      <c r="HI62">
        <v>7.6895210000000006E-2</v>
      </c>
      <c r="HJ62">
        <v>0.72323910000000002</v>
      </c>
      <c r="HK62">
        <v>18.263539999999999</v>
      </c>
      <c r="HL62" s="1">
        <v>2.0137280000000001E-4</v>
      </c>
      <c r="HM62">
        <v>7.4513239999999994E-2</v>
      </c>
      <c r="HN62">
        <v>0.72288180000000002</v>
      </c>
      <c r="HO62">
        <v>17.54308</v>
      </c>
      <c r="HP62" s="1">
        <v>1.93625E-4</v>
      </c>
      <c r="HQ62">
        <v>7.1578660000000002E-2</v>
      </c>
      <c r="HR62">
        <v>0.72254090000000004</v>
      </c>
      <c r="HS62">
        <v>16.97823</v>
      </c>
      <c r="HT62" s="1">
        <v>1.8529470000000001E-4</v>
      </c>
      <c r="HU62">
        <v>6.8429279999999995E-2</v>
      </c>
      <c r="HV62">
        <v>0.7221997</v>
      </c>
      <c r="HW62">
        <v>16.673400000000001</v>
      </c>
      <c r="HX62" s="1">
        <v>1.7692580000000001E-4</v>
      </c>
      <c r="HY62">
        <v>6.5280740000000004E-2</v>
      </c>
      <c r="HZ62">
        <v>0.72186680000000003</v>
      </c>
      <c r="IA62">
        <v>16.831589999999998</v>
      </c>
      <c r="IB62" s="1">
        <v>1.6872870000000001E-4</v>
      </c>
      <c r="IC62">
        <v>6.2211759999999998E-2</v>
      </c>
      <c r="ID62">
        <v>0.7215203</v>
      </c>
      <c r="IE62">
        <v>17.439710000000002</v>
      </c>
      <c r="IF62" s="1">
        <v>1.608115E-4</v>
      </c>
      <c r="IG62">
        <v>5.9262200000000001E-2</v>
      </c>
      <c r="IH62">
        <v>0.72120110000000004</v>
      </c>
      <c r="II62">
        <v>17.845790000000001</v>
      </c>
      <c r="IJ62" s="1">
        <v>1.5328520000000001E-4</v>
      </c>
      <c r="IK62">
        <v>5.6471250000000001E-2</v>
      </c>
      <c r="IL62">
        <v>0.72084610000000005</v>
      </c>
      <c r="IM62">
        <v>17.6264</v>
      </c>
      <c r="IN62" s="1">
        <v>1.4615219999999999E-4</v>
      </c>
      <c r="IO62">
        <v>5.3829950000000001E-2</v>
      </c>
      <c r="IP62">
        <v>0.72051390000000004</v>
      </c>
      <c r="IQ62">
        <v>17.32536</v>
      </c>
      <c r="IR62" s="1">
        <v>1.394577E-4</v>
      </c>
      <c r="IS62">
        <v>5.1354959999999998E-2</v>
      </c>
      <c r="IT62">
        <v>0.72017220000000004</v>
      </c>
      <c r="IU62">
        <v>17.060600000000001</v>
      </c>
      <c r="IV62" s="1">
        <v>1.33163E-4</v>
      </c>
      <c r="IW62">
        <v>4.9034880000000003E-2</v>
      </c>
      <c r="IX62">
        <v>0.7198677</v>
      </c>
      <c r="IY62">
        <v>17.364239999999999</v>
      </c>
      <c r="IZ62" s="1">
        <v>1.2716520000000001E-4</v>
      </c>
      <c r="JA62">
        <v>4.6831009999999999E-2</v>
      </c>
      <c r="JB62">
        <v>0.71962309999999996</v>
      </c>
      <c r="JC62">
        <v>17.723710000000001</v>
      </c>
      <c r="JD62" s="1">
        <v>1.215177E-4</v>
      </c>
      <c r="JE62">
        <v>4.4748089999999997E-2</v>
      </c>
      <c r="JF62">
        <v>0.71947130000000004</v>
      </c>
      <c r="JG62">
        <v>18.072479999999999</v>
      </c>
      <c r="JH62" s="1">
        <v>1.158911E-4</v>
      </c>
      <c r="JI62">
        <v>4.269005E-2</v>
      </c>
      <c r="JJ62">
        <v>0.71941379999999999</v>
      </c>
      <c r="JK62">
        <v>18.338470000000001</v>
      </c>
      <c r="JL62" s="1">
        <v>1.0925109999999999E-4</v>
      </c>
      <c r="JM62">
        <v>4.0285399999999999E-2</v>
      </c>
      <c r="JN62">
        <v>0.71936940000000005</v>
      </c>
      <c r="JO62">
        <v>18.584479999999999</v>
      </c>
      <c r="JP62" s="1">
        <v>1.01611E-4</v>
      </c>
      <c r="JQ62">
        <v>3.7486470000000001E-2</v>
      </c>
      <c r="JR62">
        <v>0.71936429999999996</v>
      </c>
      <c r="JS62">
        <v>18.492840000000001</v>
      </c>
      <c r="JT62" s="1">
        <v>9.4576480000000004E-5</v>
      </c>
      <c r="JU62">
        <v>3.4869459999999998E-2</v>
      </c>
      <c r="JV62">
        <v>0.71935389999999999</v>
      </c>
      <c r="JW62">
        <v>18.070720000000001</v>
      </c>
      <c r="JX62" s="1">
        <v>8.8889779999999996E-5</v>
      </c>
      <c r="JY62">
        <v>3.273997E-2</v>
      </c>
      <c r="JZ62">
        <v>0.71935709999999997</v>
      </c>
      <c r="KA62">
        <v>17.34281</v>
      </c>
      <c r="KB62" s="1">
        <v>8.4363279999999998E-5</v>
      </c>
      <c r="KC62">
        <v>3.104875E-2</v>
      </c>
      <c r="KD62">
        <v>0.71935970000000005</v>
      </c>
      <c r="KE62">
        <v>17.174710000000001</v>
      </c>
      <c r="KF62" s="1">
        <v>8.0581459999999998E-5</v>
      </c>
      <c r="KG62">
        <v>2.9641819999999999E-2</v>
      </c>
      <c r="KH62">
        <v>0.71937300000000004</v>
      </c>
      <c r="KI62">
        <v>17.299910000000001</v>
      </c>
      <c r="KJ62" s="1">
        <v>7.7280059999999996E-5</v>
      </c>
      <c r="KK62">
        <v>2.8412819999999998E-2</v>
      </c>
      <c r="KL62">
        <v>0.71936259999999996</v>
      </c>
      <c r="KM62">
        <v>17.685510000000001</v>
      </c>
      <c r="KN62" s="1">
        <v>7.4243479999999993E-5</v>
      </c>
      <c r="KO62">
        <v>2.7288529999999998E-2</v>
      </c>
      <c r="KP62">
        <v>0.71936060000000002</v>
      </c>
      <c r="KQ62">
        <v>18.28744</v>
      </c>
      <c r="KR62" s="1">
        <v>7.1406660000000006E-5</v>
      </c>
      <c r="KS62">
        <v>2.6237819999999999E-2</v>
      </c>
      <c r="KT62">
        <v>0.71935510000000003</v>
      </c>
      <c r="KU62">
        <v>18.539539999999999</v>
      </c>
      <c r="KV62" s="1">
        <v>6.8703749999999994E-5</v>
      </c>
      <c r="KW62">
        <v>2.5239190000000002E-2</v>
      </c>
      <c r="KX62">
        <v>0.71936219999999995</v>
      </c>
      <c r="KY62">
        <v>18.312750000000001</v>
      </c>
      <c r="KZ62" s="1">
        <v>6.6129449999999994E-5</v>
      </c>
      <c r="LA62">
        <v>2.4287619999999999E-2</v>
      </c>
      <c r="LB62">
        <v>0.71935340000000003</v>
      </c>
      <c r="LC62">
        <v>17.888089999999998</v>
      </c>
      <c r="LD62" s="1">
        <v>6.3669230000000006E-5</v>
      </c>
      <c r="LE62">
        <v>2.3378429999999999E-2</v>
      </c>
      <c r="LF62">
        <v>0.71935720000000003</v>
      </c>
      <c r="LG62">
        <v>17.32734</v>
      </c>
      <c r="LH62" s="1">
        <v>6.1333849999999996E-5</v>
      </c>
      <c r="LI62">
        <v>2.251411E-2</v>
      </c>
      <c r="LJ62">
        <v>0.71935990000000005</v>
      </c>
      <c r="LK62">
        <v>17.317350000000001</v>
      </c>
      <c r="LL62" s="1">
        <v>5.9120409999999998E-5</v>
      </c>
      <c r="LM62">
        <v>2.1695450000000002E-2</v>
      </c>
      <c r="LN62">
        <v>0.71935380000000004</v>
      </c>
      <c r="LO62">
        <v>17.67989</v>
      </c>
      <c r="LP62" s="1">
        <v>5.7018799999999997E-5</v>
      </c>
      <c r="LQ62">
        <v>2.0921019999999999E-2</v>
      </c>
      <c r="LR62">
        <v>0.71935420000000005</v>
      </c>
      <c r="LS62">
        <v>18.32077</v>
      </c>
      <c r="LT62" s="1">
        <v>5.4980589999999999E-5</v>
      </c>
      <c r="LU62">
        <v>2.0169179999999998E-2</v>
      </c>
      <c r="LV62">
        <v>0.71935439999999995</v>
      </c>
      <c r="LW62">
        <v>19.02899</v>
      </c>
      <c r="LX62" s="1">
        <v>5.302663E-5</v>
      </c>
      <c r="LY62">
        <v>1.9447249999999999E-2</v>
      </c>
      <c r="LZ62">
        <v>0.71937649999999997</v>
      </c>
      <c r="MA62">
        <v>19.305289999999999</v>
      </c>
      <c r="MB62" s="1">
        <v>5.1119909999999999E-5</v>
      </c>
      <c r="MC62">
        <v>1.8768799999999999E-2</v>
      </c>
      <c r="MD62">
        <v>0.71935530000000003</v>
      </c>
      <c r="ME62">
        <v>18.9832</v>
      </c>
      <c r="MF62" s="1">
        <v>4.915801E-5</v>
      </c>
      <c r="MG62">
        <v>1.8109360000000001E-2</v>
      </c>
      <c r="MH62">
        <v>0.71935780000000005</v>
      </c>
      <c r="MI62">
        <v>18.444009999999999</v>
      </c>
      <c r="MJ62" s="1">
        <v>4.729722E-5</v>
      </c>
      <c r="MK62">
        <v>1.7478509999999999E-2</v>
      </c>
      <c r="ML62">
        <v>0.71936089999999997</v>
      </c>
      <c r="MM62">
        <v>17.644100000000002</v>
      </c>
      <c r="MN62" s="1">
        <v>4.5535129999999999E-5</v>
      </c>
      <c r="MO62">
        <v>1.687744E-2</v>
      </c>
      <c r="MP62">
        <v>0.71935669999999996</v>
      </c>
      <c r="MQ62">
        <v>17.29888</v>
      </c>
      <c r="MR62" s="1">
        <v>4.3850380000000001E-5</v>
      </c>
      <c r="MS62">
        <v>1.6299589999999999E-2</v>
      </c>
      <c r="MT62">
        <v>0.71935660000000001</v>
      </c>
      <c r="MU62">
        <v>16.949280000000002</v>
      </c>
      <c r="MV62" s="1">
        <v>4.2228229999999999E-5</v>
      </c>
      <c r="MW62">
        <v>1.5740469999999999E-2</v>
      </c>
      <c r="MX62">
        <v>0.71935930000000003</v>
      </c>
      <c r="MY62">
        <v>16.417539999999999</v>
      </c>
      <c r="MZ62" s="1">
        <v>4.0704690000000003E-5</v>
      </c>
      <c r="NA62">
        <v>1.5210370000000001E-2</v>
      </c>
      <c r="NB62">
        <v>0.71935470000000001</v>
      </c>
      <c r="NC62">
        <v>16.26773</v>
      </c>
      <c r="ND62" s="1">
        <v>3.9249080000000002E-5</v>
      </c>
      <c r="NE62">
        <v>1.4703259999999999E-2</v>
      </c>
      <c r="NF62">
        <v>0.7193522</v>
      </c>
      <c r="NG62">
        <v>16.581230000000001</v>
      </c>
      <c r="NH62" s="1">
        <v>3.7815519999999999E-5</v>
      </c>
      <c r="NI62">
        <v>1.4200259999999999E-2</v>
      </c>
      <c r="NJ62">
        <v>0.7193581</v>
      </c>
      <c r="NK62">
        <v>16.630220000000001</v>
      </c>
      <c r="NL62" s="1">
        <v>3.6466030000000002E-5</v>
      </c>
      <c r="NM62">
        <v>1.3724159999999999E-2</v>
      </c>
      <c r="NN62">
        <v>0.71936020000000001</v>
      </c>
      <c r="NO62">
        <v>16.303989999999999</v>
      </c>
      <c r="NP62" s="1">
        <v>3.5190269999999999E-5</v>
      </c>
      <c r="NQ62">
        <v>1.327274E-2</v>
      </c>
      <c r="NR62">
        <v>0.71935490000000002</v>
      </c>
      <c r="NS62">
        <v>15.85209</v>
      </c>
      <c r="NT62" s="1">
        <v>3.3972079999999998E-5</v>
      </c>
      <c r="NU62">
        <v>1.284012E-2</v>
      </c>
      <c r="NV62">
        <v>0.71930150000000004</v>
      </c>
      <c r="NW62">
        <v>16.276879999999998</v>
      </c>
      <c r="NX62" s="1">
        <v>3.2783410000000003E-5</v>
      </c>
      <c r="NY62">
        <v>1.241658E-2</v>
      </c>
      <c r="NZ62">
        <v>0.71912089999999995</v>
      </c>
      <c r="OA62">
        <v>17.36993</v>
      </c>
      <c r="OB62" s="1">
        <v>3.1636500000000001E-5</v>
      </c>
      <c r="OC62">
        <v>1.2007200000000001E-2</v>
      </c>
      <c r="OD62">
        <v>0.71874800000000005</v>
      </c>
      <c r="OE62">
        <v>18.437729999999998</v>
      </c>
      <c r="OF62" s="1">
        <v>3.068381E-5</v>
      </c>
      <c r="OG62">
        <v>1.166412E-2</v>
      </c>
      <c r="OH62">
        <v>0.71821539999999995</v>
      </c>
      <c r="OI62">
        <v>19.320869999999999</v>
      </c>
      <c r="OJ62" s="1">
        <v>3.051517E-5</v>
      </c>
      <c r="OK62" s="1">
        <v>1.16013E-2</v>
      </c>
    </row>
    <row r="63" spans="1:401" x14ac:dyDescent="0.35">
      <c r="A63">
        <v>66</v>
      </c>
      <c r="B63" t="s">
        <v>4</v>
      </c>
      <c r="C63" t="s">
        <v>24</v>
      </c>
      <c r="D63" t="s">
        <v>68</v>
      </c>
      <c r="E63">
        <v>852.80600000000004</v>
      </c>
      <c r="F63">
        <v>0.67092470000000004</v>
      </c>
      <c r="G63">
        <v>17.30782</v>
      </c>
      <c r="H63" s="1">
        <v>2.198925E-10</v>
      </c>
      <c r="I63" s="1">
        <v>7.5915730000000003E-8</v>
      </c>
      <c r="J63">
        <v>0.67014940000000001</v>
      </c>
      <c r="K63">
        <v>17.725549999999998</v>
      </c>
      <c r="L63" s="1">
        <v>1.4639869999999999</v>
      </c>
      <c r="M63">
        <v>388.5376</v>
      </c>
      <c r="N63">
        <v>0.66938850000000005</v>
      </c>
      <c r="O63">
        <v>18.283819999999999</v>
      </c>
      <c r="P63">
        <v>131.50749999999999</v>
      </c>
      <c r="Q63">
        <v>42032.68</v>
      </c>
      <c r="R63">
        <v>0.66859000000000002</v>
      </c>
      <c r="S63">
        <v>18.579910000000002</v>
      </c>
      <c r="T63">
        <v>143.84960000000001</v>
      </c>
      <c r="U63">
        <v>52078.75</v>
      </c>
      <c r="V63">
        <v>0.66779849999999996</v>
      </c>
      <c r="W63">
        <v>18.154620000000001</v>
      </c>
      <c r="X63">
        <v>21.164829999999998</v>
      </c>
      <c r="Y63">
        <v>8319.777</v>
      </c>
      <c r="Z63">
        <v>0.6670256</v>
      </c>
      <c r="AA63">
        <v>17.507999999999999</v>
      </c>
      <c r="AB63">
        <v>1.126001</v>
      </c>
      <c r="AC63">
        <v>462.47550000000001</v>
      </c>
      <c r="AD63">
        <v>0.66622840000000005</v>
      </c>
      <c r="AE63">
        <v>16.931650000000001</v>
      </c>
      <c r="AF63">
        <v>0.104453</v>
      </c>
      <c r="AG63">
        <v>38.736620000000002</v>
      </c>
      <c r="AH63">
        <v>0.66504470000000004</v>
      </c>
      <c r="AI63">
        <v>16.825489999999999</v>
      </c>
      <c r="AJ63">
        <v>6.9375850000000003E-2</v>
      </c>
      <c r="AK63">
        <v>24.30742</v>
      </c>
      <c r="AL63">
        <v>0.66326949999999996</v>
      </c>
      <c r="AM63">
        <v>17.141349999999999</v>
      </c>
      <c r="AN63" s="1">
        <v>6.2731389999999998E-2</v>
      </c>
      <c r="AO63">
        <v>21.962409999999998</v>
      </c>
      <c r="AP63">
        <v>0.66110869999999999</v>
      </c>
      <c r="AQ63">
        <v>17.784949999999998</v>
      </c>
      <c r="AR63" s="1">
        <v>6.4312880000000003E-2</v>
      </c>
      <c r="AS63">
        <v>22.44436</v>
      </c>
      <c r="AT63">
        <v>0.65872030000000004</v>
      </c>
      <c r="AU63">
        <v>18.409849999999999</v>
      </c>
      <c r="AV63" s="1">
        <v>7.1123539999999999E-2</v>
      </c>
      <c r="AW63">
        <v>24.948640000000001</v>
      </c>
      <c r="AX63">
        <v>0.65647990000000001</v>
      </c>
      <c r="AY63">
        <v>18.566320000000001</v>
      </c>
      <c r="AZ63" s="1">
        <v>7.2269390000000003E-2</v>
      </c>
      <c r="BA63">
        <v>25.592939999999999</v>
      </c>
      <c r="BB63">
        <v>0.65420350000000005</v>
      </c>
      <c r="BC63">
        <v>18.303059999999999</v>
      </c>
      <c r="BD63" s="1">
        <v>6.780021E-2</v>
      </c>
      <c r="BE63">
        <v>24.19511</v>
      </c>
      <c r="BF63">
        <v>0.6519798</v>
      </c>
      <c r="BG63">
        <v>17.647580000000001</v>
      </c>
      <c r="BH63" s="1">
        <v>6.1178719999999999E-2</v>
      </c>
      <c r="BI63">
        <v>21.975850000000001</v>
      </c>
      <c r="BJ63">
        <v>0.64957549999999997</v>
      </c>
      <c r="BK63">
        <v>16.94266</v>
      </c>
      <c r="BL63" s="1">
        <v>5.3977329999999997E-2</v>
      </c>
      <c r="BM63">
        <v>19.511130000000001</v>
      </c>
      <c r="BN63">
        <v>0.64723739999999996</v>
      </c>
      <c r="BO63">
        <v>16.879580000000001</v>
      </c>
      <c r="BP63" s="1">
        <v>4.7308450000000002E-2</v>
      </c>
      <c r="BQ63">
        <v>17.202100000000002</v>
      </c>
      <c r="BR63">
        <v>0.64516450000000003</v>
      </c>
      <c r="BS63">
        <v>16.971080000000001</v>
      </c>
      <c r="BT63" s="1">
        <v>4.1271290000000002E-2</v>
      </c>
      <c r="BU63">
        <v>15.092180000000001</v>
      </c>
      <c r="BV63">
        <v>0.64330390000000004</v>
      </c>
      <c r="BW63">
        <v>17.16141</v>
      </c>
      <c r="BX63" s="1">
        <v>3.5843600000000003E-2</v>
      </c>
      <c r="BY63">
        <v>13.177020000000001</v>
      </c>
      <c r="BZ63">
        <v>0.64159999999999995</v>
      </c>
      <c r="CA63">
        <v>17.507429999999999</v>
      </c>
      <c r="CB63" s="1">
        <v>3.114981E-2</v>
      </c>
      <c r="CC63">
        <v>11.509829999999999</v>
      </c>
      <c r="CD63">
        <v>0.64001830000000004</v>
      </c>
      <c r="CE63">
        <v>17.722490000000001</v>
      </c>
      <c r="CF63" s="1">
        <v>2.7243549999999998E-2</v>
      </c>
      <c r="CG63">
        <v>10.11429</v>
      </c>
      <c r="CH63">
        <v>0.63803240000000006</v>
      </c>
      <c r="CI63">
        <v>17.29195</v>
      </c>
      <c r="CJ63" s="1">
        <v>2.3755060000000001E-2</v>
      </c>
      <c r="CK63">
        <v>8.8719169999999998</v>
      </c>
      <c r="CL63">
        <v>0.6354725</v>
      </c>
      <c r="CM63">
        <v>16.565180000000002</v>
      </c>
      <c r="CN63" s="1">
        <v>2.055071E-2</v>
      </c>
      <c r="CO63">
        <v>7.7218689999999999</v>
      </c>
      <c r="CP63">
        <v>0.63283319999999998</v>
      </c>
      <c r="CQ63">
        <v>16.108090000000001</v>
      </c>
      <c r="CR63" s="1">
        <v>1.7761490000000001E-2</v>
      </c>
      <c r="CS63">
        <v>6.7145970000000004</v>
      </c>
      <c r="CT63">
        <v>0.63028340000000005</v>
      </c>
      <c r="CU63">
        <v>16.174859999999999</v>
      </c>
      <c r="CV63" s="1">
        <v>1.536353E-2</v>
      </c>
      <c r="CW63">
        <v>5.8412259999999998</v>
      </c>
      <c r="CX63">
        <v>0.6283318</v>
      </c>
      <c r="CY63">
        <v>15.95908</v>
      </c>
      <c r="CZ63" s="1">
        <v>1.3292989999999999E-2</v>
      </c>
      <c r="DA63">
        <v>5.0795620000000001</v>
      </c>
      <c r="DB63">
        <v>0.6268243</v>
      </c>
      <c r="DC63">
        <v>16.301179999999999</v>
      </c>
      <c r="DD63" s="1">
        <v>1.1446609999999999E-2</v>
      </c>
      <c r="DE63">
        <v>4.3943219999999998</v>
      </c>
      <c r="DF63">
        <v>0.62583820000000001</v>
      </c>
      <c r="DG63">
        <v>17.046890000000001</v>
      </c>
      <c r="DH63" s="1">
        <v>9.7920820000000006E-3</v>
      </c>
      <c r="DI63">
        <v>3.7733140000000001</v>
      </c>
      <c r="DJ63">
        <v>0.62344250000000001</v>
      </c>
      <c r="DK63">
        <v>17.360479999999999</v>
      </c>
      <c r="DL63" s="1">
        <v>8.3951979999999995E-3</v>
      </c>
      <c r="DM63">
        <v>3.2492489999999998</v>
      </c>
      <c r="DN63">
        <v>0.61974560000000001</v>
      </c>
      <c r="DO63">
        <v>17.189419999999998</v>
      </c>
      <c r="DP63" s="1">
        <v>7.2358140000000001E-3</v>
      </c>
      <c r="DQ63">
        <v>2.8168660000000001</v>
      </c>
      <c r="DR63">
        <v>0.61568080000000003</v>
      </c>
      <c r="DS63">
        <v>16.953990000000001</v>
      </c>
      <c r="DT63" s="1">
        <v>6.2200340000000002E-3</v>
      </c>
      <c r="DU63">
        <v>2.4381750000000002</v>
      </c>
      <c r="DV63">
        <v>0.61206749999999999</v>
      </c>
      <c r="DW63">
        <v>16.895109999999999</v>
      </c>
      <c r="DX63" s="1">
        <v>5.3176969999999997E-3</v>
      </c>
      <c r="DY63">
        <v>2.09768</v>
      </c>
      <c r="DZ63">
        <v>0.60923930000000004</v>
      </c>
      <c r="EA63">
        <v>17.547540000000001</v>
      </c>
      <c r="EB63" s="1">
        <v>4.5259230000000003E-3</v>
      </c>
      <c r="EC63">
        <v>1.793882</v>
      </c>
      <c r="ED63">
        <v>0.60750539999999997</v>
      </c>
      <c r="EE63">
        <v>18.351579999999998</v>
      </c>
      <c r="EF63" s="1">
        <v>3.8459750000000002E-3</v>
      </c>
      <c r="EG63">
        <v>1.528689</v>
      </c>
      <c r="EH63">
        <v>0.60686379999999995</v>
      </c>
      <c r="EI63">
        <v>19.123550000000002</v>
      </c>
      <c r="EJ63" s="1">
        <v>3.251313E-3</v>
      </c>
      <c r="EK63">
        <v>1.294486</v>
      </c>
      <c r="EL63">
        <v>0.60668160000000004</v>
      </c>
      <c r="EM63">
        <v>19.90746</v>
      </c>
      <c r="EN63" s="1">
        <v>2.6127300000000002E-3</v>
      </c>
      <c r="EO63">
        <v>1.044111</v>
      </c>
      <c r="EP63">
        <v>0.60626170000000001</v>
      </c>
      <c r="EQ63">
        <v>20.09901</v>
      </c>
      <c r="ER63" s="1">
        <v>1.9166109999999999E-3</v>
      </c>
      <c r="ES63">
        <v>0.76910500000000004</v>
      </c>
      <c r="ET63">
        <v>0.60602999999999996</v>
      </c>
      <c r="EU63">
        <v>19.638030000000001</v>
      </c>
      <c r="EV63" s="1">
        <v>1.328802E-3</v>
      </c>
      <c r="EW63">
        <v>0.53311629999999999</v>
      </c>
      <c r="EX63">
        <v>0.60584090000000002</v>
      </c>
      <c r="EY63">
        <v>19.037089999999999</v>
      </c>
      <c r="EZ63" s="1">
        <v>9.3938340000000004E-4</v>
      </c>
      <c r="FA63">
        <v>0.37490889999999999</v>
      </c>
      <c r="FB63">
        <v>0.60562870000000002</v>
      </c>
      <c r="FC63">
        <v>18.24962</v>
      </c>
      <c r="FD63" s="1">
        <v>7.1434679999999998E-4</v>
      </c>
      <c r="FE63">
        <v>0.28297159999999999</v>
      </c>
      <c r="FF63">
        <v>0.60538409999999998</v>
      </c>
      <c r="FG63">
        <v>17.754049999999999</v>
      </c>
      <c r="FH63" s="1">
        <v>5.8642000000000004E-4</v>
      </c>
      <c r="FI63">
        <v>0.23074929999999999</v>
      </c>
      <c r="FJ63">
        <v>0.60519710000000004</v>
      </c>
      <c r="FK63">
        <v>17.363250000000001</v>
      </c>
      <c r="FL63" s="1">
        <v>5.093761E-4</v>
      </c>
      <c r="FM63">
        <v>0.19933049999999999</v>
      </c>
      <c r="FN63">
        <v>0.60510699999999995</v>
      </c>
      <c r="FO63">
        <v>16.971630000000001</v>
      </c>
      <c r="FP63" s="1">
        <v>4.5691900000000002E-4</v>
      </c>
      <c r="FQ63">
        <v>0.17804220000000001</v>
      </c>
      <c r="FR63">
        <v>0.60505759999999997</v>
      </c>
      <c r="FS63">
        <v>16.934149999999999</v>
      </c>
      <c r="FT63" s="1">
        <v>4.1053919999999998E-4</v>
      </c>
      <c r="FU63">
        <v>0.15956310000000001</v>
      </c>
      <c r="FV63">
        <v>0.60509500000000005</v>
      </c>
      <c r="FW63">
        <v>16.892520000000001</v>
      </c>
      <c r="FX63" s="1">
        <v>3.630657E-4</v>
      </c>
      <c r="FY63">
        <v>0.1407513</v>
      </c>
      <c r="FZ63">
        <v>0.60510280000000005</v>
      </c>
      <c r="GA63">
        <v>16.663959999999999</v>
      </c>
      <c r="GB63" s="1">
        <v>3.21527E-4</v>
      </c>
      <c r="GC63">
        <v>0.1241506</v>
      </c>
      <c r="GD63">
        <v>0.60512410000000005</v>
      </c>
      <c r="GE63">
        <v>16.271519999999999</v>
      </c>
      <c r="GF63" s="1">
        <v>2.9033539999999999E-4</v>
      </c>
      <c r="GG63">
        <v>0.11157889999999999</v>
      </c>
      <c r="GH63">
        <v>0.60513530000000004</v>
      </c>
      <c r="GI63">
        <v>15.852220000000001</v>
      </c>
      <c r="GJ63" s="1">
        <v>2.6790640000000002E-4</v>
      </c>
      <c r="GK63">
        <v>0.1024702</v>
      </c>
      <c r="GL63">
        <v>0.60515200000000002</v>
      </c>
      <c r="GM63">
        <v>16.072030000000002</v>
      </c>
      <c r="GN63" s="1">
        <v>2.5094659999999998E-4</v>
      </c>
      <c r="GO63">
        <v>9.5585260000000005E-2</v>
      </c>
      <c r="GP63">
        <v>0.60506139999999997</v>
      </c>
      <c r="GQ63">
        <v>16.729089999999999</v>
      </c>
      <c r="GR63" s="1">
        <v>2.368843E-4</v>
      </c>
      <c r="GS63">
        <v>8.9886960000000002E-2</v>
      </c>
      <c r="GT63">
        <v>0.6049464</v>
      </c>
      <c r="GU63">
        <v>17.671769999999999</v>
      </c>
      <c r="GV63" s="1">
        <v>2.250017E-4</v>
      </c>
      <c r="GW63">
        <v>8.5054469999999993E-2</v>
      </c>
      <c r="GX63">
        <v>0.60478160000000003</v>
      </c>
      <c r="GY63">
        <v>18.670449999999999</v>
      </c>
      <c r="GZ63" s="1">
        <v>2.168517E-4</v>
      </c>
      <c r="HA63">
        <v>8.1653119999999996E-2</v>
      </c>
      <c r="HB63">
        <v>0.6045777</v>
      </c>
      <c r="HC63">
        <v>19.240600000000001</v>
      </c>
      <c r="HD63" s="1">
        <v>2.1241080000000001E-4</v>
      </c>
      <c r="HE63">
        <v>7.9731689999999994E-2</v>
      </c>
      <c r="HF63">
        <v>0.60435649999999996</v>
      </c>
      <c r="HG63">
        <v>18.918849999999999</v>
      </c>
      <c r="HH63" s="1">
        <v>2.083043E-4</v>
      </c>
      <c r="HI63">
        <v>7.8042990000000007E-2</v>
      </c>
      <c r="HJ63">
        <v>0.60413910000000004</v>
      </c>
      <c r="HK63">
        <v>18.340229999999998</v>
      </c>
      <c r="HL63" s="1">
        <v>2.0235500000000001E-4</v>
      </c>
      <c r="HM63">
        <v>7.5722139999999993E-2</v>
      </c>
      <c r="HN63">
        <v>0.60393050000000004</v>
      </c>
      <c r="HO63">
        <v>17.65889</v>
      </c>
      <c r="HP63" s="1">
        <v>1.9475429999999999E-4</v>
      </c>
      <c r="HQ63">
        <v>7.2805469999999997E-2</v>
      </c>
      <c r="HR63">
        <v>0.60370610000000002</v>
      </c>
      <c r="HS63">
        <v>17.126010000000001</v>
      </c>
      <c r="HT63" s="1">
        <v>1.8646210000000001E-4</v>
      </c>
      <c r="HU63">
        <v>6.9634119999999994E-2</v>
      </c>
      <c r="HV63">
        <v>0.60349200000000003</v>
      </c>
      <c r="HW63">
        <v>16.82657</v>
      </c>
      <c r="HX63" s="1">
        <v>1.780726E-4</v>
      </c>
      <c r="HY63">
        <v>6.6441650000000005E-2</v>
      </c>
      <c r="HZ63">
        <v>0.60328250000000005</v>
      </c>
      <c r="IA63">
        <v>16.937290000000001</v>
      </c>
      <c r="IB63" s="1">
        <v>1.6984699999999999E-4</v>
      </c>
      <c r="IC63">
        <v>6.3327120000000001E-2</v>
      </c>
      <c r="ID63">
        <v>0.60308810000000002</v>
      </c>
      <c r="IE63">
        <v>17.484500000000001</v>
      </c>
      <c r="IF63" s="1">
        <v>1.6187530000000001E-4</v>
      </c>
      <c r="IG63">
        <v>6.0324549999999998E-2</v>
      </c>
      <c r="IH63">
        <v>0.60287400000000002</v>
      </c>
      <c r="II63">
        <v>17.86065</v>
      </c>
      <c r="IJ63" s="1">
        <v>1.5429309999999999E-4</v>
      </c>
      <c r="IK63">
        <v>5.7482279999999997E-2</v>
      </c>
      <c r="IL63">
        <v>0.60265729999999995</v>
      </c>
      <c r="IM63">
        <v>17.65541</v>
      </c>
      <c r="IN63" s="1">
        <v>1.4710219999999999E-4</v>
      </c>
      <c r="IO63">
        <v>5.4790360000000003E-2</v>
      </c>
      <c r="IP63">
        <v>0.60245389999999999</v>
      </c>
      <c r="IQ63">
        <v>17.36355</v>
      </c>
      <c r="IR63" s="1">
        <v>1.403447E-4</v>
      </c>
      <c r="IS63">
        <v>5.226488E-2</v>
      </c>
      <c r="IT63">
        <v>0.60225839999999997</v>
      </c>
      <c r="IU63">
        <v>17.140329999999999</v>
      </c>
      <c r="IV63" s="1">
        <v>1.3400169999999999E-4</v>
      </c>
      <c r="IW63">
        <v>4.9901010000000003E-2</v>
      </c>
      <c r="IX63">
        <v>0.60207370000000004</v>
      </c>
      <c r="IY63">
        <v>17.47073</v>
      </c>
      <c r="IZ63" s="1">
        <v>1.2796079999999999E-4</v>
      </c>
      <c r="JA63">
        <v>4.7656410000000003E-2</v>
      </c>
      <c r="JB63">
        <v>0.60193629999999998</v>
      </c>
      <c r="JC63">
        <v>17.851929999999999</v>
      </c>
      <c r="JD63" s="1">
        <v>1.2227169999999999E-4</v>
      </c>
      <c r="JE63">
        <v>4.553488E-2</v>
      </c>
      <c r="JF63">
        <v>0.6018443</v>
      </c>
      <c r="JG63">
        <v>18.17802</v>
      </c>
      <c r="JH63" s="1">
        <v>1.166833E-4</v>
      </c>
      <c r="JI63">
        <v>4.346266E-2</v>
      </c>
      <c r="JJ63">
        <v>0.60183500000000001</v>
      </c>
      <c r="JK63">
        <v>18.387969999999999</v>
      </c>
      <c r="JL63" s="1">
        <v>1.102316E-4</v>
      </c>
      <c r="JM63">
        <v>4.1091219999999998E-2</v>
      </c>
      <c r="JN63">
        <v>0.6018038</v>
      </c>
      <c r="JO63">
        <v>18.595839999999999</v>
      </c>
      <c r="JP63" s="1">
        <v>1.026529E-4</v>
      </c>
      <c r="JQ63">
        <v>3.8284949999999998E-2</v>
      </c>
      <c r="JR63">
        <v>0.60183260000000005</v>
      </c>
      <c r="JS63">
        <v>18.520980000000002</v>
      </c>
      <c r="JT63" s="1">
        <v>9.5472870000000003E-5</v>
      </c>
      <c r="JU63">
        <v>3.5590440000000001E-2</v>
      </c>
      <c r="JV63">
        <v>0.60182650000000004</v>
      </c>
      <c r="JW63">
        <v>18.153829999999999</v>
      </c>
      <c r="JX63" s="1">
        <v>8.9598950000000004E-5</v>
      </c>
      <c r="JY63">
        <v>3.3372319999999997E-2</v>
      </c>
      <c r="JZ63">
        <v>0.60184899999999997</v>
      </c>
      <c r="KA63">
        <v>17.48094</v>
      </c>
      <c r="KB63" s="1">
        <v>8.493715E-5</v>
      </c>
      <c r="KC63">
        <v>3.1614259999999998E-2</v>
      </c>
      <c r="KD63">
        <v>0.60185160000000004</v>
      </c>
      <c r="KE63">
        <v>17.308949999999999</v>
      </c>
      <c r="KF63" s="1">
        <v>8.1069789999999993E-5</v>
      </c>
      <c r="KG63">
        <v>3.0160619999999999E-2</v>
      </c>
      <c r="KH63">
        <v>0.60184459999999995</v>
      </c>
      <c r="KI63">
        <v>17.411670000000001</v>
      </c>
      <c r="KJ63" s="1">
        <v>7.7715850000000002E-5</v>
      </c>
      <c r="KK63">
        <v>2.8898989999999999E-2</v>
      </c>
      <c r="KL63">
        <v>0.60186289999999998</v>
      </c>
      <c r="KM63">
        <v>17.765640000000001</v>
      </c>
      <c r="KN63" s="1">
        <v>7.4648829999999998E-5</v>
      </c>
      <c r="KO63">
        <v>2.7750210000000001E-2</v>
      </c>
      <c r="KP63">
        <v>0.60183750000000003</v>
      </c>
      <c r="KQ63">
        <v>18.319410000000001</v>
      </c>
      <c r="KR63" s="1">
        <v>7.1787680000000002E-5</v>
      </c>
      <c r="KS63">
        <v>2.6678730000000001E-2</v>
      </c>
      <c r="KT63">
        <v>0.60185149999999998</v>
      </c>
      <c r="KU63">
        <v>18.56241</v>
      </c>
      <c r="KV63" s="1">
        <v>6.9066629999999996E-5</v>
      </c>
      <c r="KW63">
        <v>2.5662029999999999E-2</v>
      </c>
      <c r="KX63">
        <v>0.60185639999999996</v>
      </c>
      <c r="KY63">
        <v>18.35642</v>
      </c>
      <c r="KZ63" s="1">
        <v>6.6477239999999997E-5</v>
      </c>
      <c r="LA63">
        <v>2.469406E-2</v>
      </c>
      <c r="LB63">
        <v>0.60187100000000004</v>
      </c>
      <c r="LC63">
        <v>17.962489999999999</v>
      </c>
      <c r="LD63" s="1">
        <v>6.4000599999999998E-5</v>
      </c>
      <c r="LE63">
        <v>2.3768399999999999E-2</v>
      </c>
      <c r="LF63">
        <v>0.60185520000000003</v>
      </c>
      <c r="LG63">
        <v>17.443940000000001</v>
      </c>
      <c r="LH63" s="1">
        <v>6.1648960000000003E-5</v>
      </c>
      <c r="LI63">
        <v>2.2888349999999998E-2</v>
      </c>
      <c r="LJ63">
        <v>0.60187539999999995</v>
      </c>
      <c r="LK63">
        <v>17.438749999999999</v>
      </c>
      <c r="LL63" s="1">
        <v>5.9417189999999997E-5</v>
      </c>
      <c r="LM63">
        <v>2.2053840000000002E-2</v>
      </c>
      <c r="LN63">
        <v>0.6018519</v>
      </c>
      <c r="LO63">
        <v>17.789719999999999</v>
      </c>
      <c r="LP63" s="1">
        <v>5.7302880000000002E-5</v>
      </c>
      <c r="LQ63">
        <v>2.1265679999999999E-2</v>
      </c>
      <c r="LR63">
        <v>0.60187159999999995</v>
      </c>
      <c r="LS63">
        <v>18.39874</v>
      </c>
      <c r="LT63" s="1">
        <v>5.5256770000000001E-5</v>
      </c>
      <c r="LU63">
        <v>2.050223E-2</v>
      </c>
      <c r="LV63">
        <v>0.60185219999999995</v>
      </c>
      <c r="LW63">
        <v>19.065899999999999</v>
      </c>
      <c r="LX63" s="1">
        <v>5.328826E-5</v>
      </c>
      <c r="LY63">
        <v>1.9767030000000001E-2</v>
      </c>
      <c r="LZ63">
        <v>0.60185390000000005</v>
      </c>
      <c r="MA63">
        <v>19.328050000000001</v>
      </c>
      <c r="MB63" s="1">
        <v>5.1367550000000003E-5</v>
      </c>
      <c r="MC63">
        <v>1.9075849999999998E-2</v>
      </c>
      <c r="MD63">
        <v>0.60187440000000003</v>
      </c>
      <c r="ME63">
        <v>19.025179999999999</v>
      </c>
      <c r="MF63" s="1">
        <v>4.9399620000000002E-5</v>
      </c>
      <c r="MG63">
        <v>1.840667E-2</v>
      </c>
      <c r="MH63">
        <v>0.60185339999999998</v>
      </c>
      <c r="MI63">
        <v>18.517720000000001</v>
      </c>
      <c r="MJ63" s="1">
        <v>4.752428E-5</v>
      </c>
      <c r="MK63">
        <v>1.7763689999999999E-2</v>
      </c>
      <c r="ML63">
        <v>0.60185089999999997</v>
      </c>
      <c r="MM63">
        <v>17.775729999999999</v>
      </c>
      <c r="MN63" s="1">
        <v>4.5752630000000002E-5</v>
      </c>
      <c r="MO63">
        <v>1.7152520000000001E-2</v>
      </c>
      <c r="MP63">
        <v>0.60185509999999998</v>
      </c>
      <c r="MQ63">
        <v>17.450050000000001</v>
      </c>
      <c r="MR63" s="1">
        <v>4.4059430000000002E-5</v>
      </c>
      <c r="MS63">
        <v>1.656494E-2</v>
      </c>
      <c r="MT63">
        <v>0.60185330000000004</v>
      </c>
      <c r="MU63">
        <v>17.09122</v>
      </c>
      <c r="MV63" s="1">
        <v>4.242982E-5</v>
      </c>
      <c r="MW63">
        <v>1.5996900000000001E-2</v>
      </c>
      <c r="MX63">
        <v>0.60184979999999999</v>
      </c>
      <c r="MY63">
        <v>16.53312</v>
      </c>
      <c r="MZ63" s="1">
        <v>4.0892580000000001E-5</v>
      </c>
      <c r="NA63">
        <v>1.545611E-2</v>
      </c>
      <c r="NB63">
        <v>0.60185250000000001</v>
      </c>
      <c r="NC63">
        <v>16.309149999999999</v>
      </c>
      <c r="ND63" s="1">
        <v>3.9433749999999998E-5</v>
      </c>
      <c r="NE63">
        <v>1.4941660000000001E-2</v>
      </c>
      <c r="NF63">
        <v>0.60186899999999999</v>
      </c>
      <c r="NG63">
        <v>16.583559999999999</v>
      </c>
      <c r="NH63" s="1">
        <v>3.7995260000000003E-5</v>
      </c>
      <c r="NI63">
        <v>1.4431329999999999E-2</v>
      </c>
      <c r="NJ63">
        <v>0.60187610000000002</v>
      </c>
      <c r="NK63">
        <v>16.65194</v>
      </c>
      <c r="NL63" s="1">
        <v>3.6634670000000001E-5</v>
      </c>
      <c r="NM63">
        <v>1.3945849999999999E-2</v>
      </c>
      <c r="NN63">
        <v>0.60185690000000003</v>
      </c>
      <c r="NO63">
        <v>16.376429999999999</v>
      </c>
      <c r="NP63" s="1">
        <v>3.5350710000000001E-5</v>
      </c>
      <c r="NQ63">
        <v>1.348632E-2</v>
      </c>
      <c r="NR63">
        <v>0.60184729999999997</v>
      </c>
      <c r="NS63">
        <v>15.9452</v>
      </c>
      <c r="NT63" s="1">
        <v>3.412622E-5</v>
      </c>
      <c r="NU63">
        <v>1.3046479999999999E-2</v>
      </c>
      <c r="NV63">
        <v>0.60181549999999995</v>
      </c>
      <c r="NW63">
        <v>16.340920000000001</v>
      </c>
      <c r="NX63" s="1">
        <v>3.2934359999999998E-5</v>
      </c>
      <c r="NY63">
        <v>1.261692E-2</v>
      </c>
      <c r="NZ63">
        <v>0.60169130000000004</v>
      </c>
      <c r="OA63">
        <v>17.41311</v>
      </c>
      <c r="OB63" s="1">
        <v>3.1780019999999999E-5</v>
      </c>
      <c r="OC63">
        <v>1.220016E-2</v>
      </c>
      <c r="OD63">
        <v>0.60143009999999997</v>
      </c>
      <c r="OE63">
        <v>18.482150000000001</v>
      </c>
      <c r="OF63" s="1">
        <v>3.0777729999999997E-5</v>
      </c>
      <c r="OG63">
        <v>1.183757E-2</v>
      </c>
      <c r="OH63">
        <v>0.60107149999999998</v>
      </c>
      <c r="OI63">
        <v>19.346540000000001</v>
      </c>
      <c r="OJ63" s="1">
        <v>3.0474559999999998E-5</v>
      </c>
      <c r="OK63">
        <v>1.1728209999999999E-2</v>
      </c>
    </row>
    <row r="64" spans="1:401" x14ac:dyDescent="0.35">
      <c r="A64">
        <v>67</v>
      </c>
      <c r="B64" t="s">
        <v>4</v>
      </c>
      <c r="C64" t="s">
        <v>24</v>
      </c>
      <c r="D64" t="s">
        <v>69</v>
      </c>
      <c r="E64">
        <v>923.14170000000001</v>
      </c>
      <c r="F64">
        <v>0.88617619999999997</v>
      </c>
      <c r="G64">
        <v>17.32788</v>
      </c>
      <c r="H64" s="1">
        <v>2.7029999999999999E-11</v>
      </c>
      <c r="I64" s="1">
        <v>1.012332E-8</v>
      </c>
      <c r="J64">
        <v>0.88387550000000004</v>
      </c>
      <c r="K64">
        <v>17.734660000000002</v>
      </c>
      <c r="L64" s="1">
        <v>0.72321869999999999</v>
      </c>
      <c r="M64">
        <v>182.0924</v>
      </c>
      <c r="N64">
        <v>0.88151659999999998</v>
      </c>
      <c r="O64">
        <v>18.283670000000001</v>
      </c>
      <c r="P64">
        <v>110.31010000000001</v>
      </c>
      <c r="Q64">
        <v>36359.26</v>
      </c>
      <c r="R64">
        <v>0.87908430000000004</v>
      </c>
      <c r="S64">
        <v>18.594570000000001</v>
      </c>
      <c r="T64">
        <v>157.86689999999999</v>
      </c>
      <c r="U64">
        <v>62114.76</v>
      </c>
      <c r="V64">
        <v>0.87661279999999997</v>
      </c>
      <c r="W64">
        <v>18.230609999999999</v>
      </c>
      <c r="X64">
        <v>27.78002</v>
      </c>
      <c r="Y64">
        <v>12387.25</v>
      </c>
      <c r="Z64">
        <v>0.87416020000000005</v>
      </c>
      <c r="AA64">
        <v>17.590499999999999</v>
      </c>
      <c r="AB64">
        <v>1.6395010000000001</v>
      </c>
      <c r="AC64">
        <v>791.88229999999999</v>
      </c>
      <c r="AD64">
        <v>0.87161789999999995</v>
      </c>
      <c r="AE64">
        <v>17.012599999999999</v>
      </c>
      <c r="AF64">
        <v>0.12288159999999999</v>
      </c>
      <c r="AG64">
        <v>53.11336</v>
      </c>
      <c r="AH64">
        <v>0.86842980000000003</v>
      </c>
      <c r="AI64">
        <v>16.902239999999999</v>
      </c>
      <c r="AJ64">
        <v>7.0493589999999995E-2</v>
      </c>
      <c r="AK64">
        <v>27.000129999999999</v>
      </c>
      <c r="AL64">
        <v>0.864035</v>
      </c>
      <c r="AM64">
        <v>17.181100000000001</v>
      </c>
      <c r="AN64" s="1">
        <v>6.3146839999999996E-2</v>
      </c>
      <c r="AO64">
        <v>24.08971</v>
      </c>
      <c r="AP64">
        <v>0.85853710000000005</v>
      </c>
      <c r="AQ64">
        <v>17.799499999999998</v>
      </c>
      <c r="AR64" s="1">
        <v>6.3734520000000003E-2</v>
      </c>
      <c r="AS64">
        <v>24.181000000000001</v>
      </c>
      <c r="AT64">
        <v>0.85218170000000004</v>
      </c>
      <c r="AU64">
        <v>18.42812</v>
      </c>
      <c r="AV64" s="1">
        <v>7.0526320000000003E-2</v>
      </c>
      <c r="AW64">
        <v>26.875959999999999</v>
      </c>
      <c r="AX64">
        <v>0.84542510000000004</v>
      </c>
      <c r="AY64">
        <v>18.606999999999999</v>
      </c>
      <c r="AZ64" s="1">
        <v>7.2404549999999998E-2</v>
      </c>
      <c r="BA64">
        <v>27.939979999999998</v>
      </c>
      <c r="BB64">
        <v>0.83834750000000002</v>
      </c>
      <c r="BC64">
        <v>18.387740000000001</v>
      </c>
      <c r="BD64" s="1">
        <v>6.8346879999999999E-2</v>
      </c>
      <c r="BE64">
        <v>26.63852</v>
      </c>
      <c r="BF64">
        <v>0.83102880000000001</v>
      </c>
      <c r="BG64">
        <v>17.765370000000001</v>
      </c>
      <c r="BH64" s="1">
        <v>6.1880860000000003E-2</v>
      </c>
      <c r="BI64">
        <v>24.3231</v>
      </c>
      <c r="BJ64">
        <v>0.82329859999999999</v>
      </c>
      <c r="BK64">
        <v>17.079789999999999</v>
      </c>
      <c r="BL64" s="1">
        <v>5.4682649999999999E-2</v>
      </c>
      <c r="BM64">
        <v>21.665099999999999</v>
      </c>
      <c r="BN64">
        <v>0.81548399999999999</v>
      </c>
      <c r="BO64">
        <v>16.997589999999999</v>
      </c>
      <c r="BP64" s="1">
        <v>4.7955850000000001E-2</v>
      </c>
      <c r="BQ64">
        <v>19.1389</v>
      </c>
      <c r="BR64">
        <v>0.80797410000000003</v>
      </c>
      <c r="BS64">
        <v>17.072189999999999</v>
      </c>
      <c r="BT64" s="1">
        <v>4.1864140000000001E-2</v>
      </c>
      <c r="BU64">
        <v>16.824190000000002</v>
      </c>
      <c r="BV64">
        <v>0.80061510000000002</v>
      </c>
      <c r="BW64">
        <v>17.240819999999999</v>
      </c>
      <c r="BX64" s="1">
        <v>3.6374259999999999E-2</v>
      </c>
      <c r="BY64">
        <v>14.71622</v>
      </c>
      <c r="BZ64">
        <v>0.79316989999999998</v>
      </c>
      <c r="CA64">
        <v>17.5518</v>
      </c>
      <c r="CB64" s="1">
        <v>3.160578E-2</v>
      </c>
      <c r="CC64">
        <v>12.872820000000001</v>
      </c>
      <c r="CD64">
        <v>0.78565320000000005</v>
      </c>
      <c r="CE64">
        <v>17.75892</v>
      </c>
      <c r="CF64" s="1">
        <v>2.762512E-2</v>
      </c>
      <c r="CG64">
        <v>11.322990000000001</v>
      </c>
      <c r="CH64">
        <v>0.77788809999999997</v>
      </c>
      <c r="CI64">
        <v>17.38635</v>
      </c>
      <c r="CJ64" s="1">
        <v>2.411394E-2</v>
      </c>
      <c r="CK64">
        <v>9.9600299999999997</v>
      </c>
      <c r="CL64">
        <v>0.76989529999999995</v>
      </c>
      <c r="CM64">
        <v>16.68355</v>
      </c>
      <c r="CN64" s="1">
        <v>2.0872499999999999E-2</v>
      </c>
      <c r="CO64">
        <v>8.6871390000000002</v>
      </c>
      <c r="CP64">
        <v>0.76170269999999995</v>
      </c>
      <c r="CQ64">
        <v>16.224019999999999</v>
      </c>
      <c r="CR64" s="1">
        <v>1.8044319999999999E-2</v>
      </c>
      <c r="CS64">
        <v>7.5670039999999998</v>
      </c>
      <c r="CT64">
        <v>0.7535828</v>
      </c>
      <c r="CU64">
        <v>16.273530000000001</v>
      </c>
      <c r="CV64">
        <v>1.560739E-2</v>
      </c>
      <c r="CW64">
        <v>6.5907600000000004</v>
      </c>
      <c r="CX64">
        <v>0.7460405</v>
      </c>
      <c r="CY64">
        <v>16.060449999999999</v>
      </c>
      <c r="CZ64" s="1">
        <v>1.351049E-2</v>
      </c>
      <c r="DA64">
        <v>5.7410350000000001</v>
      </c>
      <c r="DB64">
        <v>0.73870000000000002</v>
      </c>
      <c r="DC64">
        <v>16.35435</v>
      </c>
      <c r="DD64" s="1">
        <v>1.1644079999999999E-2</v>
      </c>
      <c r="DE64">
        <v>4.9813489999999998</v>
      </c>
      <c r="DF64">
        <v>0.73171039999999998</v>
      </c>
      <c r="DG64">
        <v>17.054960000000001</v>
      </c>
      <c r="DH64" s="1">
        <v>9.9692140000000005E-3</v>
      </c>
      <c r="DI64">
        <v>4.2911700000000002</v>
      </c>
      <c r="DJ64">
        <v>0.72426619999999997</v>
      </c>
      <c r="DK64">
        <v>17.394839999999999</v>
      </c>
      <c r="DL64" s="1">
        <v>8.5395620000000005E-3</v>
      </c>
      <c r="DM64">
        <v>3.6968200000000002</v>
      </c>
      <c r="DN64">
        <v>0.71671119999999999</v>
      </c>
      <c r="DO64">
        <v>17.259740000000001</v>
      </c>
      <c r="DP64" s="1">
        <v>7.3592320000000003E-3</v>
      </c>
      <c r="DQ64">
        <v>3.2047400000000001</v>
      </c>
      <c r="DR64">
        <v>0.70866450000000003</v>
      </c>
      <c r="DS64">
        <v>17.0273</v>
      </c>
      <c r="DT64" s="1">
        <v>6.3301069999999997E-3</v>
      </c>
      <c r="DU64">
        <v>2.7764220000000002</v>
      </c>
      <c r="DV64">
        <v>0.70116659999999997</v>
      </c>
      <c r="DW64">
        <v>16.978529999999999</v>
      </c>
      <c r="DX64" s="1">
        <v>5.4174699999999998E-3</v>
      </c>
      <c r="DY64">
        <v>2.3912719999999998</v>
      </c>
      <c r="DZ64">
        <v>0.69457820000000003</v>
      </c>
      <c r="EA64">
        <v>17.628869999999999</v>
      </c>
      <c r="EB64" s="1">
        <v>4.6140859999999999E-3</v>
      </c>
      <c r="EC64">
        <v>2.0469529999999998</v>
      </c>
      <c r="ED64">
        <v>0.68926670000000001</v>
      </c>
      <c r="EE64">
        <v>18.436209999999999</v>
      </c>
      <c r="EF64" s="1">
        <v>3.9225359999999999E-3</v>
      </c>
      <c r="EG64">
        <v>1.7465010000000001</v>
      </c>
      <c r="EH64">
        <v>0.68525530000000001</v>
      </c>
      <c r="EI64">
        <v>19.201309999999999</v>
      </c>
      <c r="EJ64" s="1">
        <v>3.3230709999999999E-3</v>
      </c>
      <c r="EK64">
        <v>1.483255</v>
      </c>
      <c r="EL64">
        <v>0.68282030000000005</v>
      </c>
      <c r="EM64">
        <v>19.951350000000001</v>
      </c>
      <c r="EN64" s="1">
        <v>2.6957050000000001E-3</v>
      </c>
      <c r="EO64">
        <v>1.2092320000000001</v>
      </c>
      <c r="EP64">
        <v>0.68144249999999995</v>
      </c>
      <c r="EQ64">
        <v>20.142029999999998</v>
      </c>
      <c r="ER64" s="1">
        <v>2.000609E-3</v>
      </c>
      <c r="ES64">
        <v>0.90265359999999994</v>
      </c>
      <c r="ET64">
        <v>0.68055069999999995</v>
      </c>
      <c r="EU64">
        <v>19.724</v>
      </c>
      <c r="EV64" s="1">
        <v>1.3928289999999999E-3</v>
      </c>
      <c r="EW64">
        <v>0.62907869999999999</v>
      </c>
      <c r="EX64">
        <v>0.67991639999999998</v>
      </c>
      <c r="EY64">
        <v>19.159220000000001</v>
      </c>
      <c r="EZ64" s="1">
        <v>9.7896219999999996E-4</v>
      </c>
      <c r="FA64">
        <v>0.43969029999999998</v>
      </c>
      <c r="FB64">
        <v>0.67933209999999999</v>
      </c>
      <c r="FC64">
        <v>18.422640000000001</v>
      </c>
      <c r="FD64" s="1">
        <v>7.368063E-4</v>
      </c>
      <c r="FE64">
        <v>0.3279339</v>
      </c>
      <c r="FF64">
        <v>0.67879970000000001</v>
      </c>
      <c r="FG64">
        <v>17.94652</v>
      </c>
      <c r="FH64" s="1">
        <v>5.9944869999999995E-4</v>
      </c>
      <c r="FI64">
        <v>0.26456279999999999</v>
      </c>
      <c r="FJ64">
        <v>0.67838900000000002</v>
      </c>
      <c r="FK64">
        <v>17.531079999999999</v>
      </c>
      <c r="FL64" s="1">
        <v>5.1757639999999998E-4</v>
      </c>
      <c r="FM64">
        <v>0.22688220000000001</v>
      </c>
      <c r="FN64">
        <v>0.67813460000000003</v>
      </c>
      <c r="FO64">
        <v>17.108889999999999</v>
      </c>
      <c r="FP64" s="1">
        <v>4.6299509999999999E-4</v>
      </c>
      <c r="FQ64">
        <v>0.20193330000000001</v>
      </c>
      <c r="FR64">
        <v>0.67798599999999998</v>
      </c>
      <c r="FS64">
        <v>16.990929999999999</v>
      </c>
      <c r="FT64" s="1">
        <v>4.165083E-4</v>
      </c>
      <c r="FU64">
        <v>0.18116589999999999</v>
      </c>
      <c r="FV64">
        <v>0.67793049999999999</v>
      </c>
      <c r="FW64">
        <v>16.930099999999999</v>
      </c>
      <c r="FX64" s="1">
        <v>3.6896260000000001E-4</v>
      </c>
      <c r="FY64">
        <v>0.1601361</v>
      </c>
      <c r="FZ64">
        <v>0.67791570000000001</v>
      </c>
      <c r="GA64">
        <v>16.716080000000002</v>
      </c>
      <c r="GB64" s="1">
        <v>3.2632869999999999E-4</v>
      </c>
      <c r="GC64">
        <v>0.14107020000000001</v>
      </c>
      <c r="GD64">
        <v>0.67792280000000005</v>
      </c>
      <c r="GE64">
        <v>16.360769999999999</v>
      </c>
      <c r="GF64" s="1">
        <v>2.938622E-4</v>
      </c>
      <c r="GG64">
        <v>0.1263909</v>
      </c>
      <c r="GH64">
        <v>0.67792260000000004</v>
      </c>
      <c r="GI64">
        <v>15.9674</v>
      </c>
      <c r="GJ64" s="1">
        <v>2.7048300000000002E-4</v>
      </c>
      <c r="GK64">
        <v>0.1157333</v>
      </c>
      <c r="GL64">
        <v>0.67790510000000004</v>
      </c>
      <c r="GM64">
        <v>16.172059999999998</v>
      </c>
      <c r="GN64" s="1">
        <v>2.5298479999999999E-4</v>
      </c>
      <c r="GO64">
        <v>0.1077613</v>
      </c>
      <c r="GP64">
        <v>0.67782310000000001</v>
      </c>
      <c r="GQ64">
        <v>16.808710000000001</v>
      </c>
      <c r="GR64" s="1">
        <v>2.3862570000000001E-4</v>
      </c>
      <c r="GS64">
        <v>0.1012422</v>
      </c>
      <c r="GT64">
        <v>0.67765920000000002</v>
      </c>
      <c r="GU64">
        <v>17.726610000000001</v>
      </c>
      <c r="GV64" s="1">
        <v>2.26426E-4</v>
      </c>
      <c r="GW64">
        <v>9.5692630000000001E-2</v>
      </c>
      <c r="GX64">
        <v>0.67742899999999995</v>
      </c>
      <c r="GY64">
        <v>18.696750000000002</v>
      </c>
      <c r="GZ64" s="1">
        <v>2.177204E-4</v>
      </c>
      <c r="HA64">
        <v>9.1628940000000006E-2</v>
      </c>
      <c r="HB64">
        <v>0.6771528</v>
      </c>
      <c r="HC64">
        <v>19.255870000000002</v>
      </c>
      <c r="HD64" s="1">
        <v>2.129422E-4</v>
      </c>
      <c r="HE64">
        <v>8.9302740000000005E-2</v>
      </c>
      <c r="HF64">
        <v>0.67685309999999999</v>
      </c>
      <c r="HG64">
        <v>18.97325</v>
      </c>
      <c r="HH64" s="1">
        <v>2.0893419999999999E-4</v>
      </c>
      <c r="HI64">
        <v>8.7448239999999997E-2</v>
      </c>
      <c r="HJ64">
        <v>0.67653750000000001</v>
      </c>
      <c r="HK64">
        <v>18.42493</v>
      </c>
      <c r="HL64" s="1">
        <v>2.032232E-4</v>
      </c>
      <c r="HM64">
        <v>8.4966760000000002E-2</v>
      </c>
      <c r="HN64">
        <v>0.67619379999999996</v>
      </c>
      <c r="HO64">
        <v>17.783940000000001</v>
      </c>
      <c r="HP64" s="1">
        <v>1.9577360000000001E-4</v>
      </c>
      <c r="HQ64">
        <v>8.1783670000000003E-2</v>
      </c>
      <c r="HR64">
        <v>0.67585260000000003</v>
      </c>
      <c r="HS64">
        <v>17.292490000000001</v>
      </c>
      <c r="HT64" s="1">
        <v>1.875255E-4</v>
      </c>
      <c r="HU64">
        <v>7.8264040000000007E-2</v>
      </c>
      <c r="HV64">
        <v>0.67553929999999995</v>
      </c>
      <c r="HW64">
        <v>17.00741</v>
      </c>
      <c r="HX64" s="1">
        <v>1.7912350000000001E-4</v>
      </c>
      <c r="HY64">
        <v>7.4692549999999996E-2</v>
      </c>
      <c r="HZ64">
        <v>0.67522150000000003</v>
      </c>
      <c r="IA64">
        <v>17.07067</v>
      </c>
      <c r="IB64" s="1">
        <v>1.7087299999999999E-4</v>
      </c>
      <c r="IC64">
        <v>7.1198849999999994E-2</v>
      </c>
      <c r="ID64">
        <v>0.67490419999999995</v>
      </c>
      <c r="IE64">
        <v>17.545639999999999</v>
      </c>
      <c r="IF64" s="1">
        <v>1.6285520000000001E-4</v>
      </c>
      <c r="IG64">
        <v>6.7824750000000003E-2</v>
      </c>
      <c r="IH64">
        <v>0.67457610000000001</v>
      </c>
      <c r="II64">
        <v>17.877829999999999</v>
      </c>
      <c r="IJ64" s="1">
        <v>1.552182E-4</v>
      </c>
      <c r="IK64">
        <v>6.4622739999999998E-2</v>
      </c>
      <c r="IL64">
        <v>0.67425170000000001</v>
      </c>
      <c r="IM64">
        <v>17.687249999999999</v>
      </c>
      <c r="IN64" s="1">
        <v>1.479777E-4</v>
      </c>
      <c r="IO64">
        <v>6.1591920000000001E-2</v>
      </c>
      <c r="IP64">
        <v>0.67394120000000002</v>
      </c>
      <c r="IQ64">
        <v>17.40597</v>
      </c>
      <c r="IR64" s="1">
        <v>1.4116270000000001E-4</v>
      </c>
      <c r="IS64">
        <v>5.8742280000000001E-2</v>
      </c>
      <c r="IT64">
        <v>0.67361479999999996</v>
      </c>
      <c r="IU64">
        <v>17.223739999999999</v>
      </c>
      <c r="IV64" s="1">
        <v>1.347733E-4</v>
      </c>
      <c r="IW64">
        <v>5.6077660000000001E-2</v>
      </c>
      <c r="IX64">
        <v>0.67334269999999996</v>
      </c>
      <c r="IY64">
        <v>17.591519999999999</v>
      </c>
      <c r="IZ64" s="1">
        <v>1.2869389999999999E-4</v>
      </c>
      <c r="JA64">
        <v>5.35519E-2</v>
      </c>
      <c r="JB64">
        <v>0.67310300000000001</v>
      </c>
      <c r="JC64">
        <v>17.999469999999999</v>
      </c>
      <c r="JD64" s="1">
        <v>1.2296529999999999E-4</v>
      </c>
      <c r="JE64">
        <v>5.1162880000000001E-2</v>
      </c>
      <c r="JF64">
        <v>0.67294529999999997</v>
      </c>
      <c r="JG64">
        <v>18.31044</v>
      </c>
      <c r="JH64" s="1">
        <v>1.173948E-4</v>
      </c>
      <c r="JI64">
        <v>4.8853199999999999E-2</v>
      </c>
      <c r="JJ64">
        <v>0.67286849999999998</v>
      </c>
      <c r="JK64">
        <v>18.454899999999999</v>
      </c>
      <c r="JL64" s="1">
        <v>1.111004E-4</v>
      </c>
      <c r="JM64">
        <v>4.627684E-2</v>
      </c>
      <c r="JN64">
        <v>0.67281769999999996</v>
      </c>
      <c r="JO64">
        <v>18.612970000000001</v>
      </c>
      <c r="JP64" s="1">
        <v>1.0360769999999999E-4</v>
      </c>
      <c r="JQ64">
        <v>4.3190039999999999E-2</v>
      </c>
      <c r="JR64">
        <v>0.67282439999999999</v>
      </c>
      <c r="JS64">
        <v>18.547920000000001</v>
      </c>
      <c r="JT64" s="1">
        <v>9.6312740000000006E-5</v>
      </c>
      <c r="JU64">
        <v>4.013365E-2</v>
      </c>
      <c r="JV64">
        <v>0.67282359999999997</v>
      </c>
      <c r="JW64">
        <v>18.240379999999998</v>
      </c>
      <c r="JX64" s="1">
        <v>9.0268559999999996E-5</v>
      </c>
      <c r="JY64">
        <v>3.7576199999999997E-2</v>
      </c>
      <c r="JZ64">
        <v>0.6728191</v>
      </c>
      <c r="KA64">
        <v>17.632269999999998</v>
      </c>
      <c r="KB64" s="1">
        <v>8.5475230000000007E-5</v>
      </c>
      <c r="KC64">
        <v>3.5549409999999997E-2</v>
      </c>
      <c r="KD64">
        <v>0.67283199999999999</v>
      </c>
      <c r="KE64">
        <v>17.469090000000001</v>
      </c>
      <c r="KF64" s="1">
        <v>8.1524060000000005E-5</v>
      </c>
      <c r="KG64">
        <v>3.3885150000000003E-2</v>
      </c>
      <c r="KH64">
        <v>0.67281760000000002</v>
      </c>
      <c r="KI64">
        <v>17.544589999999999</v>
      </c>
      <c r="KJ64" s="1">
        <v>7.8117349999999995E-5</v>
      </c>
      <c r="KK64">
        <v>3.2450960000000001E-2</v>
      </c>
      <c r="KL64">
        <v>0.67284500000000003</v>
      </c>
      <c r="KM64">
        <v>17.866199999999999</v>
      </c>
      <c r="KN64" s="1">
        <v>7.5021880000000006E-5</v>
      </c>
      <c r="KO64">
        <v>3.115484E-2</v>
      </c>
      <c r="KP64">
        <v>0.67283510000000002</v>
      </c>
      <c r="KQ64">
        <v>18.364599999999999</v>
      </c>
      <c r="KR64" s="1">
        <v>7.2137459999999996E-5</v>
      </c>
      <c r="KS64">
        <v>2.99466E-2</v>
      </c>
      <c r="KT64">
        <v>0.67283479999999996</v>
      </c>
      <c r="KU64">
        <v>18.587669999999999</v>
      </c>
      <c r="KV64" s="1">
        <v>6.9400269999999998E-5</v>
      </c>
      <c r="KW64">
        <v>2.880423E-2</v>
      </c>
      <c r="KX64">
        <v>0.67283150000000003</v>
      </c>
      <c r="KY64">
        <v>18.40278</v>
      </c>
      <c r="KZ64" s="1">
        <v>6.6795899999999995E-5</v>
      </c>
      <c r="LA64">
        <v>2.7716080000000001E-2</v>
      </c>
      <c r="LB64">
        <v>0.67283510000000002</v>
      </c>
      <c r="LC64">
        <v>18.042719999999999</v>
      </c>
      <c r="LD64" s="1">
        <v>6.4305030000000004E-5</v>
      </c>
      <c r="LE64">
        <v>2.6676689999999999E-2</v>
      </c>
      <c r="LF64">
        <v>0.67283380000000004</v>
      </c>
      <c r="LG64">
        <v>17.572340000000001</v>
      </c>
      <c r="LH64" s="1">
        <v>6.1938230000000005E-5</v>
      </c>
      <c r="LI64">
        <v>2.568695E-2</v>
      </c>
      <c r="LJ64">
        <v>0.6728307</v>
      </c>
      <c r="LK64">
        <v>17.580549999999999</v>
      </c>
      <c r="LL64" s="1">
        <v>5.968953E-5</v>
      </c>
      <c r="LM64">
        <v>2.4747310000000002E-2</v>
      </c>
      <c r="LN64">
        <v>0.6728286</v>
      </c>
      <c r="LO64">
        <v>17.921119999999998</v>
      </c>
      <c r="LP64" s="1">
        <v>5.7562719999999998E-5</v>
      </c>
      <c r="LQ64">
        <v>2.3860949999999999E-2</v>
      </c>
      <c r="LR64">
        <v>0.67283559999999998</v>
      </c>
      <c r="LS64">
        <v>18.498390000000001</v>
      </c>
      <c r="LT64" s="1">
        <v>5.5510200000000003E-5</v>
      </c>
      <c r="LU64">
        <v>2.3006410000000001E-2</v>
      </c>
      <c r="LV64">
        <v>0.67282889999999995</v>
      </c>
      <c r="LW64">
        <v>19.115269999999999</v>
      </c>
      <c r="LX64" s="1">
        <v>5.3528859999999999E-5</v>
      </c>
      <c r="LY64">
        <v>2.217912E-2</v>
      </c>
      <c r="LZ64">
        <v>0.67283300000000001</v>
      </c>
      <c r="MA64">
        <v>19.352709999999998</v>
      </c>
      <c r="MB64" s="1">
        <v>5.1594249999999998E-5</v>
      </c>
      <c r="MC64">
        <v>2.1401429999999999E-2</v>
      </c>
      <c r="MD64">
        <v>0.67283340000000003</v>
      </c>
      <c r="ME64">
        <v>19.07009</v>
      </c>
      <c r="MF64" s="1">
        <v>4.9621350000000002E-5</v>
      </c>
      <c r="MG64">
        <v>2.0652400000000001E-2</v>
      </c>
      <c r="MH64">
        <v>0.67283689999999996</v>
      </c>
      <c r="MI64">
        <v>18.596699999999998</v>
      </c>
      <c r="MJ64" s="1">
        <v>4.7733269999999997E-5</v>
      </c>
      <c r="MK64">
        <v>1.9928970000000001E-2</v>
      </c>
      <c r="ML64">
        <v>0.67282010000000003</v>
      </c>
      <c r="MM64">
        <v>17.916679999999999</v>
      </c>
      <c r="MN64" s="1">
        <v>4.5951549999999999E-5</v>
      </c>
      <c r="MO64">
        <v>1.9241850000000001E-2</v>
      </c>
      <c r="MP64">
        <v>0.6728343</v>
      </c>
      <c r="MQ64">
        <v>17.625309999999999</v>
      </c>
      <c r="MR64" s="1">
        <v>4.4250969999999998E-5</v>
      </c>
      <c r="MS64">
        <v>1.8582910000000001E-2</v>
      </c>
      <c r="MT64">
        <v>0.67282920000000002</v>
      </c>
      <c r="MU64">
        <v>17.256699999999999</v>
      </c>
      <c r="MV64" s="1">
        <v>4.2614609999999998E-5</v>
      </c>
      <c r="MW64">
        <v>1.7945559999999999E-2</v>
      </c>
      <c r="MX64">
        <v>0.67281930000000001</v>
      </c>
      <c r="MY64">
        <v>16.682539999999999</v>
      </c>
      <c r="MZ64" s="1">
        <v>4.106489E-5</v>
      </c>
      <c r="NA64">
        <v>1.7336299999999999E-2</v>
      </c>
      <c r="NB64">
        <v>0.67282889999999995</v>
      </c>
      <c r="NC64">
        <v>16.370439999999999</v>
      </c>
      <c r="ND64" s="1">
        <v>3.9601970000000003E-5</v>
      </c>
      <c r="NE64">
        <v>1.675983E-2</v>
      </c>
      <c r="NF64">
        <v>0.67283040000000005</v>
      </c>
      <c r="NG64">
        <v>16.586649999999999</v>
      </c>
      <c r="NH64" s="1">
        <v>3.8160459999999999E-5</v>
      </c>
      <c r="NI64">
        <v>1.618936E-2</v>
      </c>
      <c r="NJ64">
        <v>0.67283479999999996</v>
      </c>
      <c r="NK64">
        <v>16.670649999999998</v>
      </c>
      <c r="NL64" s="1">
        <v>3.6789329999999999E-5</v>
      </c>
      <c r="NM64">
        <v>1.564279E-2</v>
      </c>
      <c r="NN64">
        <v>0.67283550000000003</v>
      </c>
      <c r="NO64">
        <v>16.452380000000002</v>
      </c>
      <c r="NP64" s="1">
        <v>3.549774E-5</v>
      </c>
      <c r="NQ64">
        <v>1.512602E-2</v>
      </c>
      <c r="NR64">
        <v>0.67281709999999995</v>
      </c>
      <c r="NS64">
        <v>16.0517</v>
      </c>
      <c r="NT64" s="1">
        <v>3.4266829999999997E-5</v>
      </c>
      <c r="NU64">
        <v>1.463184E-2</v>
      </c>
      <c r="NV64">
        <v>0.67276760000000002</v>
      </c>
      <c r="NW64">
        <v>16.4224</v>
      </c>
      <c r="NX64" s="1">
        <v>3.3072299999999998E-5</v>
      </c>
      <c r="NY64">
        <v>1.4151179999999999E-2</v>
      </c>
      <c r="NZ64">
        <v>0.67263419999999996</v>
      </c>
      <c r="OA64">
        <v>17.46697</v>
      </c>
      <c r="OB64" s="1">
        <v>3.191255E-5</v>
      </c>
      <c r="OC64">
        <v>1.368341E-2</v>
      </c>
      <c r="OD64">
        <v>0.67228019999999999</v>
      </c>
      <c r="OE64">
        <v>18.537099999999999</v>
      </c>
      <c r="OF64" s="1">
        <v>3.0874170000000001E-5</v>
      </c>
      <c r="OG64">
        <v>1.3262909999999999E-2</v>
      </c>
      <c r="OH64">
        <v>0.67180229999999996</v>
      </c>
      <c r="OI64">
        <v>19.381519999999998</v>
      </c>
      <c r="OJ64" s="1">
        <v>3.0456240000000001E-5</v>
      </c>
      <c r="OK64">
        <v>1.3087E-2</v>
      </c>
    </row>
    <row r="65" spans="1:401" x14ac:dyDescent="0.35">
      <c r="A65">
        <v>68</v>
      </c>
      <c r="B65" t="s">
        <v>4</v>
      </c>
      <c r="C65" t="s">
        <v>24</v>
      </c>
      <c r="D65" t="s">
        <v>70</v>
      </c>
      <c r="E65">
        <v>914.79319999999996</v>
      </c>
      <c r="F65">
        <v>0.67470039999999998</v>
      </c>
      <c r="G65">
        <v>17.356760000000001</v>
      </c>
      <c r="H65" s="1">
        <v>4.0067470000000004E-12</v>
      </c>
      <c r="I65" s="1">
        <v>1.7290979999999999E-9</v>
      </c>
      <c r="J65">
        <v>0.67349820000000005</v>
      </c>
      <c r="K65">
        <v>17.749600000000001</v>
      </c>
      <c r="L65" s="1">
        <v>0.26747159999999998</v>
      </c>
      <c r="M65">
        <v>76.069689999999994</v>
      </c>
      <c r="N65">
        <v>0.67226960000000002</v>
      </c>
      <c r="O65">
        <v>18.286650000000002</v>
      </c>
      <c r="P65">
        <v>84.974680000000006</v>
      </c>
      <c r="Q65">
        <v>31234.69</v>
      </c>
      <c r="R65">
        <v>0.67099739999999997</v>
      </c>
      <c r="S65">
        <v>18.60624</v>
      </c>
      <c r="T65">
        <v>171.55840000000001</v>
      </c>
      <c r="U65">
        <v>76309.350000000006</v>
      </c>
      <c r="V65">
        <v>0.66972699999999996</v>
      </c>
      <c r="W65">
        <v>18.307320000000001</v>
      </c>
      <c r="X65">
        <v>38.112900000000003</v>
      </c>
      <c r="Y65">
        <v>19420.29</v>
      </c>
      <c r="Z65">
        <v>0.66849159999999996</v>
      </c>
      <c r="AA65">
        <v>17.683</v>
      </c>
      <c r="AB65">
        <v>2.6113789999999999</v>
      </c>
      <c r="AC65">
        <v>1454.454</v>
      </c>
      <c r="AD65">
        <v>0.66722950000000003</v>
      </c>
      <c r="AE65">
        <v>17.101990000000001</v>
      </c>
      <c r="AF65">
        <v>0.16171430000000001</v>
      </c>
      <c r="AG65">
        <v>84.17004</v>
      </c>
      <c r="AH65">
        <v>0.66557500000000003</v>
      </c>
      <c r="AI65">
        <v>16.99269</v>
      </c>
      <c r="AJ65">
        <v>7.2319599999999998E-2</v>
      </c>
      <c r="AK65">
        <v>32.015459999999997</v>
      </c>
      <c r="AL65">
        <v>0.66319490000000003</v>
      </c>
      <c r="AM65">
        <v>17.23376</v>
      </c>
      <c r="AN65" s="1">
        <v>6.3757910000000001E-2</v>
      </c>
      <c r="AO65">
        <v>27.970050000000001</v>
      </c>
      <c r="AP65">
        <v>0.66017999999999999</v>
      </c>
      <c r="AQ65">
        <v>17.823509999999999</v>
      </c>
      <c r="AR65" s="1">
        <v>6.3120350000000006E-2</v>
      </c>
      <c r="AS65">
        <v>27.516030000000001</v>
      </c>
      <c r="AT65">
        <v>0.65669390000000005</v>
      </c>
      <c r="AU65">
        <v>18.450949999999999</v>
      </c>
      <c r="AV65">
        <v>6.9681179999999995E-2</v>
      </c>
      <c r="AW65">
        <v>30.426069999999999</v>
      </c>
      <c r="AX65">
        <v>0.65305820000000003</v>
      </c>
      <c r="AY65">
        <v>18.64978</v>
      </c>
      <c r="AZ65" s="1">
        <v>7.2480379999999997E-2</v>
      </c>
      <c r="BA65">
        <v>32.020299999999999</v>
      </c>
      <c r="BB65">
        <v>0.64931349999999999</v>
      </c>
      <c r="BC65">
        <v>18.476510000000001</v>
      </c>
      <c r="BD65" s="1">
        <v>6.8970130000000004E-2</v>
      </c>
      <c r="BE65">
        <v>30.77008</v>
      </c>
      <c r="BF65">
        <v>0.64550379999999996</v>
      </c>
      <c r="BG65">
        <v>17.89133</v>
      </c>
      <c r="BH65" s="1">
        <v>6.2722410000000006E-2</v>
      </c>
      <c r="BI65">
        <v>28.19857</v>
      </c>
      <c r="BJ65">
        <v>0.64145399999999997</v>
      </c>
      <c r="BK65">
        <v>17.232510000000001</v>
      </c>
      <c r="BL65" s="1">
        <v>5.5552070000000002E-2</v>
      </c>
      <c r="BM65">
        <v>25.152249999999999</v>
      </c>
      <c r="BN65">
        <v>0.63742049999999995</v>
      </c>
      <c r="BO65">
        <v>17.13542</v>
      </c>
      <c r="BP65" s="1">
        <v>4.8756149999999998E-2</v>
      </c>
      <c r="BQ65">
        <v>22.210429999999999</v>
      </c>
      <c r="BR65">
        <v>0.63374319999999995</v>
      </c>
      <c r="BS65">
        <v>17.188400000000001</v>
      </c>
      <c r="BT65">
        <v>4.2598560000000001E-2</v>
      </c>
      <c r="BU65">
        <v>19.51559</v>
      </c>
      <c r="BV65">
        <v>0.63008679999999995</v>
      </c>
      <c r="BW65">
        <v>17.338100000000001</v>
      </c>
      <c r="BX65" s="1">
        <v>3.70336E-2</v>
      </c>
      <c r="BY65">
        <v>17.05932</v>
      </c>
      <c r="BZ65">
        <v>0.62618240000000003</v>
      </c>
      <c r="CA65">
        <v>17.608550000000001</v>
      </c>
      <c r="CB65" s="1">
        <v>3.2171690000000003E-2</v>
      </c>
      <c r="CC65">
        <v>14.90025</v>
      </c>
      <c r="CD65">
        <v>0.62227750000000004</v>
      </c>
      <c r="CE65">
        <v>17.797899999999998</v>
      </c>
      <c r="CF65" s="1">
        <v>2.8096409999999999E-2</v>
      </c>
      <c r="CG65">
        <v>13.07756</v>
      </c>
      <c r="CH65">
        <v>0.61821590000000004</v>
      </c>
      <c r="CI65">
        <v>17.481020000000001</v>
      </c>
      <c r="CJ65" s="1">
        <v>2.4553780000000001E-2</v>
      </c>
      <c r="CK65">
        <v>11.49846</v>
      </c>
      <c r="CL65">
        <v>0.6140099</v>
      </c>
      <c r="CM65">
        <v>16.81251</v>
      </c>
      <c r="CN65">
        <v>2.1271129999999999E-2</v>
      </c>
      <c r="CO65">
        <v>10.02393</v>
      </c>
      <c r="CP65">
        <v>0.60964379999999996</v>
      </c>
      <c r="CQ65">
        <v>16.35445</v>
      </c>
      <c r="CR65" s="1">
        <v>1.839406E-2</v>
      </c>
      <c r="CS65">
        <v>8.7202369999999991</v>
      </c>
      <c r="CT65">
        <v>0.60559240000000003</v>
      </c>
      <c r="CU65">
        <v>16.38711</v>
      </c>
      <c r="CV65" s="1">
        <v>1.5909840000000001E-2</v>
      </c>
      <c r="CW65">
        <v>7.5817920000000001</v>
      </c>
      <c r="CX65">
        <v>0.6020877</v>
      </c>
      <c r="CY65">
        <v>16.17483</v>
      </c>
      <c r="CZ65" s="1">
        <v>1.3777029999999999E-2</v>
      </c>
      <c r="DA65">
        <v>6.5938790000000003</v>
      </c>
      <c r="DB65">
        <v>0.59818210000000005</v>
      </c>
      <c r="DC65">
        <v>16.431730000000002</v>
      </c>
      <c r="DD65" s="1">
        <v>1.188559E-2</v>
      </c>
      <c r="DE65">
        <v>5.7164960000000002</v>
      </c>
      <c r="DF65">
        <v>0.59453370000000005</v>
      </c>
      <c r="DG65">
        <v>17.070830000000001</v>
      </c>
      <c r="DH65" s="1">
        <v>1.0187150000000001E-2</v>
      </c>
      <c r="DI65">
        <v>4.9208879999999997</v>
      </c>
      <c r="DJ65">
        <v>0.59067959999999997</v>
      </c>
      <c r="DK65">
        <v>17.42765</v>
      </c>
      <c r="DL65" s="1">
        <v>8.7204529999999995E-3</v>
      </c>
      <c r="DM65">
        <v>4.2279939999999998</v>
      </c>
      <c r="DN65">
        <v>0.58678569999999997</v>
      </c>
      <c r="DO65">
        <v>17.333459999999999</v>
      </c>
      <c r="DP65" s="1">
        <v>7.5121959999999996E-3</v>
      </c>
      <c r="DQ65">
        <v>3.6552579999999999</v>
      </c>
      <c r="DR65">
        <v>0.58252519999999997</v>
      </c>
      <c r="DS65">
        <v>17.10981</v>
      </c>
      <c r="DT65" s="1">
        <v>6.4657669999999999E-3</v>
      </c>
      <c r="DU65">
        <v>3.1612170000000002</v>
      </c>
      <c r="DV65">
        <v>0.57908179999999998</v>
      </c>
      <c r="DW65">
        <v>17.071680000000001</v>
      </c>
      <c r="DX65" s="1">
        <v>5.5405489999999996E-3</v>
      </c>
      <c r="DY65">
        <v>2.7193329999999998</v>
      </c>
      <c r="DZ65">
        <v>0.57599659999999997</v>
      </c>
      <c r="EA65">
        <v>17.72701</v>
      </c>
      <c r="EB65" s="1">
        <v>4.7224090000000003E-3</v>
      </c>
      <c r="EC65">
        <v>2.324738</v>
      </c>
      <c r="ED65">
        <v>0.57339870000000004</v>
      </c>
      <c r="EE65">
        <v>18.536059999999999</v>
      </c>
      <c r="EF65" s="1">
        <v>4.0167570000000001E-3</v>
      </c>
      <c r="EG65">
        <v>1.9809239999999999</v>
      </c>
      <c r="EH65">
        <v>0.57175949999999998</v>
      </c>
      <c r="EI65">
        <v>19.299759999999999</v>
      </c>
      <c r="EJ65" s="1">
        <v>3.4095089999999998E-3</v>
      </c>
      <c r="EK65">
        <v>1.6821649999999999</v>
      </c>
      <c r="EL65">
        <v>0.57110749999999999</v>
      </c>
      <c r="EM65">
        <v>20.010909999999999</v>
      </c>
      <c r="EN65" s="1">
        <v>2.794829E-3</v>
      </c>
      <c r="EO65">
        <v>1.3829260000000001</v>
      </c>
      <c r="EP65">
        <v>0.57096959999999997</v>
      </c>
      <c r="EQ65">
        <v>20.185960000000001</v>
      </c>
      <c r="ER65" s="1">
        <v>2.104369E-3</v>
      </c>
      <c r="ES65">
        <v>1.046403</v>
      </c>
      <c r="ET65">
        <v>0.57099650000000002</v>
      </c>
      <c r="EU65">
        <v>19.811340000000001</v>
      </c>
      <c r="EV65" s="1">
        <v>1.475018E-3</v>
      </c>
      <c r="EW65">
        <v>0.73430320000000004</v>
      </c>
      <c r="EX65">
        <v>0.57101930000000001</v>
      </c>
      <c r="EY65">
        <v>19.285679999999999</v>
      </c>
      <c r="EZ65" s="1">
        <v>1.0310390000000001E-3</v>
      </c>
      <c r="FA65">
        <v>0.51055870000000003</v>
      </c>
      <c r="FB65">
        <v>0.57095660000000004</v>
      </c>
      <c r="FC65">
        <v>18.60239</v>
      </c>
      <c r="FD65" s="1">
        <v>7.6653349999999997E-4</v>
      </c>
      <c r="FE65">
        <v>0.37601119999999999</v>
      </c>
      <c r="FF65">
        <v>0.5708548</v>
      </c>
      <c r="FG65">
        <v>18.161760000000001</v>
      </c>
      <c r="FH65" s="1">
        <v>6.1657729999999998E-4</v>
      </c>
      <c r="FI65">
        <v>0.29970089999999999</v>
      </c>
      <c r="FJ65">
        <v>0.57075160000000003</v>
      </c>
      <c r="FK65">
        <v>17.719439999999999</v>
      </c>
      <c r="FL65" s="1">
        <v>5.2818479999999996E-4</v>
      </c>
      <c r="FM65">
        <v>0.25482880000000002</v>
      </c>
      <c r="FN65">
        <v>0.5707139</v>
      </c>
      <c r="FO65">
        <v>17.272220000000001</v>
      </c>
      <c r="FP65" s="1">
        <v>4.7060240000000001E-4</v>
      </c>
      <c r="FQ65">
        <v>0.22577050000000001</v>
      </c>
      <c r="FR65">
        <v>0.57071430000000001</v>
      </c>
      <c r="FS65">
        <v>17.0611</v>
      </c>
      <c r="FT65" s="1">
        <v>4.237237E-4</v>
      </c>
      <c r="FU65">
        <v>0.20262720000000001</v>
      </c>
      <c r="FV65">
        <v>0.57076420000000005</v>
      </c>
      <c r="FW65">
        <v>16.970600000000001</v>
      </c>
      <c r="FX65" s="1">
        <v>3.7622380000000002E-4</v>
      </c>
      <c r="FY65">
        <v>0.17952409999999999</v>
      </c>
      <c r="FZ65">
        <v>0.57079829999999998</v>
      </c>
      <c r="GA65">
        <v>16.770910000000001</v>
      </c>
      <c r="GB65" s="1">
        <v>3.3239270000000001E-4</v>
      </c>
      <c r="GC65">
        <v>0.15801589999999999</v>
      </c>
      <c r="GD65">
        <v>0.57082319999999998</v>
      </c>
      <c r="GE65">
        <v>16.450839999999999</v>
      </c>
      <c r="GF65" s="1">
        <v>2.9835739999999999E-4</v>
      </c>
      <c r="GG65">
        <v>0.14111899999999999</v>
      </c>
      <c r="GH65">
        <v>0.57083209999999995</v>
      </c>
      <c r="GI65">
        <v>16.09376</v>
      </c>
      <c r="GJ65" s="1">
        <v>2.7375670000000002E-4</v>
      </c>
      <c r="GK65">
        <v>0.12879969999999999</v>
      </c>
      <c r="GL65">
        <v>0.57086000000000003</v>
      </c>
      <c r="GM65">
        <v>16.291360000000001</v>
      </c>
      <c r="GN65" s="1">
        <v>2.5553579999999999E-4</v>
      </c>
      <c r="GO65">
        <v>0.1196696</v>
      </c>
      <c r="GP65">
        <v>0.57080140000000001</v>
      </c>
      <c r="GQ65">
        <v>16.907710000000002</v>
      </c>
      <c r="GR65" s="1">
        <v>2.407911E-4</v>
      </c>
      <c r="GS65">
        <v>0.11230660000000001</v>
      </c>
      <c r="GT65">
        <v>0.57071340000000004</v>
      </c>
      <c r="GU65">
        <v>17.801310000000001</v>
      </c>
      <c r="GV65" s="1">
        <v>2.2823179999999999E-4</v>
      </c>
      <c r="GW65">
        <v>0.10603609999999999</v>
      </c>
      <c r="GX65">
        <v>0.57055869999999997</v>
      </c>
      <c r="GY65">
        <v>18.739650000000001</v>
      </c>
      <c r="GZ65" s="1">
        <v>2.1887379999999999E-4</v>
      </c>
      <c r="HA65">
        <v>0.1012656</v>
      </c>
      <c r="HB65">
        <v>0.57038529999999998</v>
      </c>
      <c r="HC65">
        <v>19.274190000000001</v>
      </c>
      <c r="HD65" s="1">
        <v>2.136134E-4</v>
      </c>
      <c r="HE65">
        <v>9.8459740000000004E-2</v>
      </c>
      <c r="HF65">
        <v>0.57020400000000004</v>
      </c>
      <c r="HG65">
        <v>19.025040000000001</v>
      </c>
      <c r="HH65" s="1">
        <v>2.0966259999999999E-4</v>
      </c>
      <c r="HI65">
        <v>9.6421090000000001E-2</v>
      </c>
      <c r="HJ65">
        <v>0.57003879999999996</v>
      </c>
      <c r="HK65">
        <v>18.511050000000001</v>
      </c>
      <c r="HL65" s="1">
        <v>2.042402E-4</v>
      </c>
      <c r="HM65">
        <v>9.3816860000000002E-2</v>
      </c>
      <c r="HN65">
        <v>0.56986029999999999</v>
      </c>
      <c r="HO65">
        <v>17.911000000000001</v>
      </c>
      <c r="HP65" s="1">
        <v>1.9699229999999999E-4</v>
      </c>
      <c r="HQ65">
        <v>9.0407329999999994E-2</v>
      </c>
      <c r="HR65">
        <v>0.56968269999999999</v>
      </c>
      <c r="HS65">
        <v>17.471710000000002</v>
      </c>
      <c r="HT65" s="1">
        <v>1.8881789999999999E-4</v>
      </c>
      <c r="HU65">
        <v>8.6566160000000003E-2</v>
      </c>
      <c r="HV65">
        <v>0.56949329999999998</v>
      </c>
      <c r="HW65">
        <v>17.210750000000001</v>
      </c>
      <c r="HX65" s="1">
        <v>1.8040410000000001E-4</v>
      </c>
      <c r="HY65">
        <v>8.263123E-2</v>
      </c>
      <c r="HZ65">
        <v>0.56935440000000004</v>
      </c>
      <c r="IA65">
        <v>17.23169</v>
      </c>
      <c r="IB65" s="1">
        <v>1.721262E-4</v>
      </c>
      <c r="IC65">
        <v>7.8770930000000003E-2</v>
      </c>
      <c r="ID65">
        <v>0.56916029999999995</v>
      </c>
      <c r="IE65">
        <v>17.62724</v>
      </c>
      <c r="IF65" s="1">
        <v>1.640519E-4</v>
      </c>
      <c r="IG65">
        <v>7.5032349999999998E-2</v>
      </c>
      <c r="IH65">
        <v>0.56898930000000003</v>
      </c>
      <c r="II65">
        <v>17.8994</v>
      </c>
      <c r="IJ65" s="1">
        <v>1.563496E-4</v>
      </c>
      <c r="IK65">
        <v>7.1478239999999998E-2</v>
      </c>
      <c r="IL65">
        <v>0.56881610000000005</v>
      </c>
      <c r="IM65">
        <v>17.719270000000002</v>
      </c>
      <c r="IN65" s="1">
        <v>1.490498E-4</v>
      </c>
      <c r="IO65">
        <v>6.8114389999999997E-2</v>
      </c>
      <c r="IP65">
        <v>0.56866240000000001</v>
      </c>
      <c r="IQ65">
        <v>17.4498</v>
      </c>
      <c r="IR65" s="1">
        <v>1.421638E-4</v>
      </c>
      <c r="IS65">
        <v>6.4945710000000004E-2</v>
      </c>
      <c r="IT65">
        <v>0.56853370000000003</v>
      </c>
      <c r="IU65">
        <v>17.308140000000002</v>
      </c>
      <c r="IV65" s="1">
        <v>1.357172E-4</v>
      </c>
      <c r="IW65">
        <v>6.1984169999999998E-2</v>
      </c>
      <c r="IX65">
        <v>0.56838540000000004</v>
      </c>
      <c r="IY65">
        <v>17.72709</v>
      </c>
      <c r="IZ65" s="1">
        <v>1.2958960000000001E-4</v>
      </c>
      <c r="JA65">
        <v>5.9183270000000003E-2</v>
      </c>
      <c r="JB65">
        <v>0.56828840000000003</v>
      </c>
      <c r="JC65">
        <v>18.165769999999998</v>
      </c>
      <c r="JD65" s="1">
        <v>1.238128E-4</v>
      </c>
      <c r="JE65">
        <v>5.6532739999999998E-2</v>
      </c>
      <c r="JF65">
        <v>0.56823310000000005</v>
      </c>
      <c r="JG65">
        <v>18.468990000000002</v>
      </c>
      <c r="JH65" s="1">
        <v>1.182476E-4</v>
      </c>
      <c r="JI65">
        <v>5.3992360000000003E-2</v>
      </c>
      <c r="JJ65">
        <v>0.5682064</v>
      </c>
      <c r="JK65">
        <v>18.541070000000001</v>
      </c>
      <c r="JL65" s="1">
        <v>1.12123E-4</v>
      </c>
      <c r="JM65">
        <v>5.1234960000000003E-2</v>
      </c>
      <c r="JN65">
        <v>0.56822530000000004</v>
      </c>
      <c r="JO65">
        <v>18.637730000000001</v>
      </c>
      <c r="JP65" s="1">
        <v>1.047669E-4</v>
      </c>
      <c r="JQ65">
        <v>4.7915489999999998E-2</v>
      </c>
      <c r="JR65">
        <v>0.56822470000000003</v>
      </c>
      <c r="JS65">
        <v>18.572669999999999</v>
      </c>
      <c r="JT65" s="1">
        <v>9.7357989999999998E-5</v>
      </c>
      <c r="JU65">
        <v>4.4516279999999998E-2</v>
      </c>
      <c r="JV65">
        <v>0.56825270000000005</v>
      </c>
      <c r="JW65">
        <v>18.323440000000002</v>
      </c>
      <c r="JX65" s="1">
        <v>9.1110759999999999E-5</v>
      </c>
      <c r="JY65">
        <v>4.1617139999999997E-2</v>
      </c>
      <c r="JZ65">
        <v>0.56826080000000001</v>
      </c>
      <c r="KA65">
        <v>17.788409999999999</v>
      </c>
      <c r="KB65" s="1">
        <v>8.6147980000000001E-5</v>
      </c>
      <c r="KC65">
        <v>3.9313069999999999E-2</v>
      </c>
      <c r="KD65">
        <v>0.56827629999999996</v>
      </c>
      <c r="KE65">
        <v>17.65194</v>
      </c>
      <c r="KF65" s="1">
        <v>8.2088610000000006E-5</v>
      </c>
      <c r="KG65">
        <v>3.7435669999999997E-2</v>
      </c>
      <c r="KH65">
        <v>0.56825979999999998</v>
      </c>
      <c r="KI65">
        <v>17.699629999999999</v>
      </c>
      <c r="KJ65" s="1">
        <v>7.8612759999999998E-5</v>
      </c>
      <c r="KK65">
        <v>3.5829470000000002E-2</v>
      </c>
      <c r="KL65">
        <v>0.56825829999999999</v>
      </c>
      <c r="KM65">
        <v>17.990590000000001</v>
      </c>
      <c r="KN65" s="1">
        <v>7.5478539999999995E-5</v>
      </c>
      <c r="KO65">
        <v>3.438919E-2</v>
      </c>
      <c r="KP65">
        <v>0.5682758</v>
      </c>
      <c r="KQ65">
        <v>18.428550000000001</v>
      </c>
      <c r="KR65" s="1">
        <v>7.2566280000000002E-5</v>
      </c>
      <c r="KS65">
        <v>3.3049799999999997E-2</v>
      </c>
      <c r="KT65">
        <v>0.56827249999999996</v>
      </c>
      <c r="KU65">
        <v>18.615549999999999</v>
      </c>
      <c r="KV65" s="1">
        <v>6.9808000000000007E-5</v>
      </c>
      <c r="KW65">
        <v>3.1786740000000001E-2</v>
      </c>
      <c r="KX65">
        <v>0.56829229999999997</v>
      </c>
      <c r="KY65">
        <v>18.448450000000001</v>
      </c>
      <c r="KZ65" s="1">
        <v>6.7185050000000005E-5</v>
      </c>
      <c r="LA65">
        <v>3.058452E-2</v>
      </c>
      <c r="LB65">
        <v>0.56827399999999995</v>
      </c>
      <c r="LC65">
        <v>18.123529999999999</v>
      </c>
      <c r="LD65" s="1">
        <v>6.4676339999999999E-5</v>
      </c>
      <c r="LE65">
        <v>2.9435840000000001E-2</v>
      </c>
      <c r="LF65">
        <v>0.56826810000000005</v>
      </c>
      <c r="LG65">
        <v>17.706389999999999</v>
      </c>
      <c r="LH65" s="1">
        <v>6.229133E-5</v>
      </c>
      <c r="LI65">
        <v>2.8341760000000001E-2</v>
      </c>
      <c r="LJ65">
        <v>0.56829209999999997</v>
      </c>
      <c r="LK65">
        <v>17.740790000000001</v>
      </c>
      <c r="LL65" s="1">
        <v>6.002293E-5</v>
      </c>
      <c r="LM65">
        <v>2.730194E-2</v>
      </c>
      <c r="LN65">
        <v>0.56829130000000005</v>
      </c>
      <c r="LO65">
        <v>18.07517</v>
      </c>
      <c r="LP65" s="1">
        <v>5.7879900000000001E-5</v>
      </c>
      <c r="LQ65">
        <v>2.6321669999999998E-2</v>
      </c>
      <c r="LR65">
        <v>0.56827450000000002</v>
      </c>
      <c r="LS65">
        <v>18.623249999999999</v>
      </c>
      <c r="LT65" s="1">
        <v>5.5819029999999997E-5</v>
      </c>
      <c r="LU65">
        <v>2.5380320000000001E-2</v>
      </c>
      <c r="LV65">
        <v>0.56829200000000002</v>
      </c>
      <c r="LW65">
        <v>19.182230000000001</v>
      </c>
      <c r="LX65" s="1">
        <v>5.3823650000000001E-5</v>
      </c>
      <c r="LY65">
        <v>2.446655E-2</v>
      </c>
      <c r="LZ65">
        <v>0.56826759999999998</v>
      </c>
      <c r="MA65">
        <v>19.37988</v>
      </c>
      <c r="MB65" s="1">
        <v>5.1870750000000001E-5</v>
      </c>
      <c r="MC65">
        <v>2.3605210000000001E-2</v>
      </c>
      <c r="MD65">
        <v>0.56828869999999998</v>
      </c>
      <c r="ME65">
        <v>19.114080000000001</v>
      </c>
      <c r="MF65" s="1">
        <v>4.9891549999999998E-5</v>
      </c>
      <c r="MG65">
        <v>2.2780729999999999E-2</v>
      </c>
      <c r="MH65">
        <v>0.56827530000000004</v>
      </c>
      <c r="MI65">
        <v>18.674849999999999</v>
      </c>
      <c r="MJ65" s="1">
        <v>4.7988970000000002E-5</v>
      </c>
      <c r="MK65">
        <v>2.19811E-2</v>
      </c>
      <c r="ML65">
        <v>0.56828610000000002</v>
      </c>
      <c r="MM65">
        <v>18.05836</v>
      </c>
      <c r="MN65" s="1">
        <v>4.6194869999999998E-5</v>
      </c>
      <c r="MO65">
        <v>2.1221670000000002E-2</v>
      </c>
      <c r="MP65">
        <v>0.56826880000000002</v>
      </c>
      <c r="MQ65">
        <v>17.82002</v>
      </c>
      <c r="MR65" s="1">
        <v>4.4484199999999997E-5</v>
      </c>
      <c r="MS65">
        <v>2.049457E-2</v>
      </c>
      <c r="MT65">
        <v>0.56829130000000005</v>
      </c>
      <c r="MU65">
        <v>17.43871</v>
      </c>
      <c r="MV65" s="1">
        <v>4.2840380000000003E-5</v>
      </c>
      <c r="MW65">
        <v>1.979206E-2</v>
      </c>
      <c r="MX65">
        <v>0.56828579999999995</v>
      </c>
      <c r="MY65">
        <v>16.857869999999998</v>
      </c>
      <c r="MZ65" s="1">
        <v>4.1276460000000001E-5</v>
      </c>
      <c r="NA65">
        <v>1.9117550000000001E-2</v>
      </c>
      <c r="NB65">
        <v>0.56829130000000005</v>
      </c>
      <c r="NC65">
        <v>16.453060000000001</v>
      </c>
      <c r="ND65" s="1">
        <v>3.9806440000000002E-5</v>
      </c>
      <c r="NE65">
        <v>1.8481600000000001E-2</v>
      </c>
      <c r="NF65">
        <v>0.56829759999999996</v>
      </c>
      <c r="NG65">
        <v>16.593779999999999</v>
      </c>
      <c r="NH65" s="1">
        <v>3.8362560000000002E-5</v>
      </c>
      <c r="NI65">
        <v>1.7854970000000001E-2</v>
      </c>
      <c r="NJ65">
        <v>0.56826909999999997</v>
      </c>
      <c r="NK65">
        <v>16.68637</v>
      </c>
      <c r="NL65" s="1">
        <v>3.6977809999999998E-5</v>
      </c>
      <c r="NM65">
        <v>1.72496E-2</v>
      </c>
      <c r="NN65">
        <v>0.56826900000000002</v>
      </c>
      <c r="NO65">
        <v>16.526039999999998</v>
      </c>
      <c r="NP65" s="1">
        <v>3.5676809999999998E-5</v>
      </c>
      <c r="NQ65">
        <v>1.667836E-2</v>
      </c>
      <c r="NR65">
        <v>0.56828400000000001</v>
      </c>
      <c r="NS65">
        <v>16.167649999999998</v>
      </c>
      <c r="NT65" s="1">
        <v>3.4438769999999998E-5</v>
      </c>
      <c r="NU65">
        <v>1.6132799999999999E-2</v>
      </c>
      <c r="NV65">
        <v>0.56824960000000002</v>
      </c>
      <c r="NW65">
        <v>16.526630000000001</v>
      </c>
      <c r="NX65" s="1">
        <v>3.3240590000000001E-5</v>
      </c>
      <c r="NY65">
        <v>1.560373E-2</v>
      </c>
      <c r="NZ65">
        <v>0.56814039999999999</v>
      </c>
      <c r="OA65">
        <v>17.539670000000001</v>
      </c>
      <c r="OB65" s="1">
        <v>3.2074369999999997E-5</v>
      </c>
      <c r="OC65">
        <v>1.5087369999999999E-2</v>
      </c>
      <c r="OD65">
        <v>0.56791239999999998</v>
      </c>
      <c r="OE65">
        <v>18.608160000000002</v>
      </c>
      <c r="OF65" s="1">
        <v>3.1001679999999997E-5</v>
      </c>
      <c r="OG65">
        <v>1.4610730000000001E-2</v>
      </c>
      <c r="OH65">
        <v>0.5676194</v>
      </c>
      <c r="OI65">
        <v>19.430700000000002</v>
      </c>
      <c r="OJ65" s="1">
        <v>3.0457899999999999E-5</v>
      </c>
      <c r="OK65">
        <v>1.4358030000000001E-2</v>
      </c>
    </row>
    <row r="66" spans="1:401" x14ac:dyDescent="0.35">
      <c r="A66">
        <v>69</v>
      </c>
      <c r="B66" t="s">
        <v>4</v>
      </c>
      <c r="C66" t="s">
        <v>24</v>
      </c>
      <c r="D66" t="s">
        <v>71</v>
      </c>
      <c r="E66">
        <v>825.41359999999997</v>
      </c>
      <c r="F66">
        <v>0.64375970000000005</v>
      </c>
      <c r="G66">
        <v>17.376139999999999</v>
      </c>
      <c r="H66" s="1">
        <v>5.4801950000000004E-13</v>
      </c>
      <c r="I66" s="1">
        <v>1.8368019999999999E-10</v>
      </c>
      <c r="J66">
        <v>0.64257529999999996</v>
      </c>
      <c r="K66">
        <v>17.757619999999999</v>
      </c>
      <c r="L66" s="1">
        <v>8.639869E-2</v>
      </c>
      <c r="M66">
        <v>21.87218</v>
      </c>
      <c r="N66">
        <v>0.64133470000000004</v>
      </c>
      <c r="O66">
        <v>18.286110000000001</v>
      </c>
      <c r="P66">
        <v>62.000610000000002</v>
      </c>
      <c r="Q66">
        <v>18715.05</v>
      </c>
      <c r="R66">
        <v>0.64006030000000003</v>
      </c>
      <c r="S66">
        <v>18.612500000000001</v>
      </c>
      <c r="T66">
        <v>180.03280000000001</v>
      </c>
      <c r="U66">
        <v>60933.21</v>
      </c>
      <c r="V66">
        <v>0.63880590000000004</v>
      </c>
      <c r="W66">
        <v>18.360230000000001</v>
      </c>
      <c r="X66">
        <v>50.728729999999999</v>
      </c>
      <c r="Y66">
        <v>18513.66</v>
      </c>
      <c r="Z66">
        <v>0.63757260000000004</v>
      </c>
      <c r="AA66">
        <v>17.75197</v>
      </c>
      <c r="AB66">
        <v>4.0315300000000001</v>
      </c>
      <c r="AC66">
        <v>1539.895</v>
      </c>
      <c r="AD66">
        <v>0.63628689999999999</v>
      </c>
      <c r="AE66">
        <v>17.16714</v>
      </c>
      <c r="AF66">
        <v>0.2242043</v>
      </c>
      <c r="AG66">
        <v>84.115769999999998</v>
      </c>
      <c r="AH66">
        <v>0.63463800000000004</v>
      </c>
      <c r="AI66">
        <v>17.056560000000001</v>
      </c>
      <c r="AJ66">
        <v>7.4844869999999994E-2</v>
      </c>
      <c r="AK66">
        <v>25.677769999999999</v>
      </c>
      <c r="AL66">
        <v>0.63232219999999995</v>
      </c>
      <c r="AM66">
        <v>17.270209999999999</v>
      </c>
      <c r="AN66" s="1">
        <v>6.4482419999999999E-2</v>
      </c>
      <c r="AO66">
        <v>22.00759</v>
      </c>
      <c r="AP66">
        <v>0.6293569</v>
      </c>
      <c r="AQ66">
        <v>17.837720000000001</v>
      </c>
      <c r="AR66" s="1">
        <v>6.2660499999999994E-2</v>
      </c>
      <c r="AS66">
        <v>21.369969999999999</v>
      </c>
      <c r="AT66">
        <v>0.62588189999999999</v>
      </c>
      <c r="AU66">
        <v>18.462879999999998</v>
      </c>
      <c r="AV66" s="1">
        <v>6.8785600000000002E-2</v>
      </c>
      <c r="AW66">
        <v>23.535240000000002</v>
      </c>
      <c r="AX66">
        <v>0.62221539999999997</v>
      </c>
      <c r="AY66">
        <v>18.678180000000001</v>
      </c>
      <c r="AZ66" s="1">
        <v>7.2461880000000006E-2</v>
      </c>
      <c r="BA66">
        <v>25.038270000000001</v>
      </c>
      <c r="BB66">
        <v>0.618448</v>
      </c>
      <c r="BC66">
        <v>18.538070000000001</v>
      </c>
      <c r="BD66" s="1">
        <v>6.9580370000000002E-2</v>
      </c>
      <c r="BE66">
        <v>24.270430000000001</v>
      </c>
      <c r="BF66">
        <v>0.6145583</v>
      </c>
      <c r="BG66">
        <v>17.982089999999999</v>
      </c>
      <c r="BH66" s="1">
        <v>6.3576450000000007E-2</v>
      </c>
      <c r="BI66">
        <v>22.360759999999999</v>
      </c>
      <c r="BJ66">
        <v>0.6104482</v>
      </c>
      <c r="BK66">
        <v>17.341370000000001</v>
      </c>
      <c r="BL66">
        <v>5.6456390000000002E-2</v>
      </c>
      <c r="BM66">
        <v>20.021719999999998</v>
      </c>
      <c r="BN66">
        <v>0.60640099999999997</v>
      </c>
      <c r="BO66">
        <v>17.23368</v>
      </c>
      <c r="BP66" s="1">
        <v>4.9592539999999997E-2</v>
      </c>
      <c r="BQ66">
        <v>17.72354</v>
      </c>
      <c r="BR66">
        <v>0.60263789999999995</v>
      </c>
      <c r="BS66">
        <v>17.269439999999999</v>
      </c>
      <c r="BT66" s="1">
        <v>4.3365430000000003E-2</v>
      </c>
      <c r="BU66">
        <v>15.612019999999999</v>
      </c>
      <c r="BV66">
        <v>0.59893640000000004</v>
      </c>
      <c r="BW66">
        <v>17.409099999999999</v>
      </c>
      <c r="BX66" s="1">
        <v>3.772561E-2</v>
      </c>
      <c r="BY66">
        <v>13.679650000000001</v>
      </c>
      <c r="BZ66">
        <v>0.59513289999999996</v>
      </c>
      <c r="CA66">
        <v>17.648820000000001</v>
      </c>
      <c r="CB66" s="1">
        <v>3.2769149999999997E-2</v>
      </c>
      <c r="CC66">
        <v>11.96954</v>
      </c>
      <c r="CD66">
        <v>0.59129039999999999</v>
      </c>
      <c r="CE66">
        <v>17.825980000000001</v>
      </c>
      <c r="CF66" s="1">
        <v>2.8594029999999999E-2</v>
      </c>
      <c r="CG66">
        <v>10.519769999999999</v>
      </c>
      <c r="CH66">
        <v>0.58738749999999995</v>
      </c>
      <c r="CI66">
        <v>17.547440000000002</v>
      </c>
      <c r="CJ66" s="1">
        <v>2.5011160000000001E-2</v>
      </c>
      <c r="CK66">
        <v>9.2743730000000006</v>
      </c>
      <c r="CL66">
        <v>0.58328519999999995</v>
      </c>
      <c r="CM66">
        <v>16.90925</v>
      </c>
      <c r="CN66" s="1">
        <v>2.168954E-2</v>
      </c>
      <c r="CO66">
        <v>8.1093960000000003</v>
      </c>
      <c r="CP66">
        <v>0.57909980000000005</v>
      </c>
      <c r="CQ66">
        <v>16.44971</v>
      </c>
      <c r="CR66" s="1">
        <v>1.8760780000000001E-2</v>
      </c>
      <c r="CS66">
        <v>7.0716720000000004</v>
      </c>
      <c r="CT66">
        <v>0.57525559999999998</v>
      </c>
      <c r="CU66">
        <v>16.472560000000001</v>
      </c>
      <c r="CV66" s="1">
        <v>1.6228719999999999E-2</v>
      </c>
      <c r="CW66">
        <v>6.1622899999999996</v>
      </c>
      <c r="CX66">
        <v>0.57187750000000004</v>
      </c>
      <c r="CY66">
        <v>16.25949</v>
      </c>
      <c r="CZ66" s="1">
        <v>1.405649E-2</v>
      </c>
      <c r="DA66">
        <v>5.37249</v>
      </c>
      <c r="DB66">
        <v>0.56848960000000004</v>
      </c>
      <c r="DC66">
        <v>16.490960000000001</v>
      </c>
      <c r="DD66" s="1">
        <v>1.213764E-2</v>
      </c>
      <c r="DE66">
        <v>4.6707179999999999</v>
      </c>
      <c r="DF66">
        <v>0.56542230000000004</v>
      </c>
      <c r="DG66">
        <v>17.078749999999999</v>
      </c>
      <c r="DH66" s="1">
        <v>1.041544E-2</v>
      </c>
      <c r="DI66">
        <v>4.0332660000000002</v>
      </c>
      <c r="DJ66">
        <v>0.56224180000000001</v>
      </c>
      <c r="DK66">
        <v>17.448090000000001</v>
      </c>
      <c r="DL66" s="1">
        <v>8.9119890000000004E-3</v>
      </c>
      <c r="DM66">
        <v>3.4723099999999998</v>
      </c>
      <c r="DN66">
        <v>0.55904640000000005</v>
      </c>
      <c r="DO66">
        <v>17.385829999999999</v>
      </c>
      <c r="DP66" s="1">
        <v>7.6728220000000001E-3</v>
      </c>
      <c r="DQ66">
        <v>3.0076909999999999</v>
      </c>
      <c r="DR66">
        <v>0.55553549999999996</v>
      </c>
      <c r="DS66">
        <v>17.172650000000001</v>
      </c>
      <c r="DT66" s="1">
        <v>6.6073989999999999E-3</v>
      </c>
      <c r="DU66">
        <v>2.6085919999999998</v>
      </c>
      <c r="DV66">
        <v>0.55261249999999995</v>
      </c>
      <c r="DW66">
        <v>17.133880000000001</v>
      </c>
      <c r="DX66" s="1">
        <v>5.6686269999999999E-3</v>
      </c>
      <c r="DY66">
        <v>2.2516769999999999</v>
      </c>
      <c r="DZ66">
        <v>0.54989889999999997</v>
      </c>
      <c r="EA66">
        <v>17.792179999999998</v>
      </c>
      <c r="EB66" s="1">
        <v>4.8352439999999998E-3</v>
      </c>
      <c r="EC66">
        <v>1.931192</v>
      </c>
      <c r="ED66">
        <v>0.54784319999999997</v>
      </c>
      <c r="EE66">
        <v>18.60173</v>
      </c>
      <c r="EF66" s="1">
        <v>4.1146769999999997E-3</v>
      </c>
      <c r="EG66">
        <v>1.6502110000000001</v>
      </c>
      <c r="EH66">
        <v>0.54668380000000005</v>
      </c>
      <c r="EI66">
        <v>19.367840000000001</v>
      </c>
      <c r="EJ66" s="1">
        <v>3.49716E-3</v>
      </c>
      <c r="EK66">
        <v>1.4058600000000001</v>
      </c>
      <c r="EL66">
        <v>0.54634799999999994</v>
      </c>
      <c r="EM66">
        <v>20.053039999999999</v>
      </c>
      <c r="EN66" s="1">
        <v>2.892108E-3</v>
      </c>
      <c r="EO66">
        <v>1.1658569999999999</v>
      </c>
      <c r="EP66">
        <v>0.54648200000000002</v>
      </c>
      <c r="EQ66">
        <v>20.220050000000001</v>
      </c>
      <c r="ER66" s="1">
        <v>2.2088139999999999E-3</v>
      </c>
      <c r="ES66">
        <v>0.89363689999999996</v>
      </c>
      <c r="ET66">
        <v>0.54672240000000005</v>
      </c>
      <c r="EU66">
        <v>19.876149999999999</v>
      </c>
      <c r="EV66" s="1">
        <v>1.5609389999999999E-3</v>
      </c>
      <c r="EW66">
        <v>0.63223890000000005</v>
      </c>
      <c r="EX66">
        <v>0.54690050000000001</v>
      </c>
      <c r="EY66">
        <v>19.380839999999999</v>
      </c>
      <c r="EZ66" s="1">
        <v>1.0869709999999999E-3</v>
      </c>
      <c r="FA66">
        <v>0.43882399999999999</v>
      </c>
      <c r="FB66">
        <v>0.54697850000000003</v>
      </c>
      <c r="FC66">
        <v>18.73602</v>
      </c>
      <c r="FD66" s="1">
        <v>7.9876090000000001E-4</v>
      </c>
      <c r="FE66">
        <v>0.32038270000000002</v>
      </c>
      <c r="FF66">
        <v>0.54697189999999996</v>
      </c>
      <c r="FG66">
        <v>18.324349999999999</v>
      </c>
      <c r="FH66" s="1">
        <v>6.3503959999999999E-4</v>
      </c>
      <c r="FI66">
        <v>0.25302540000000001</v>
      </c>
      <c r="FJ66">
        <v>0.54694129999999996</v>
      </c>
      <c r="FK66">
        <v>17.86861</v>
      </c>
      <c r="FL66" s="1">
        <v>5.3946419999999998E-4</v>
      </c>
      <c r="FM66">
        <v>0.21371299999999999</v>
      </c>
      <c r="FN66">
        <v>0.54696730000000005</v>
      </c>
      <c r="FO66">
        <v>17.39676</v>
      </c>
      <c r="FP66" s="1">
        <v>4.7845500000000003E-4</v>
      </c>
      <c r="FQ66">
        <v>0.18864880000000001</v>
      </c>
      <c r="FR66">
        <v>0.54700919999999997</v>
      </c>
      <c r="FS66">
        <v>17.12032</v>
      </c>
      <c r="FT66" s="1">
        <v>4.3087399999999998E-4</v>
      </c>
      <c r="FU66">
        <v>0.1693289</v>
      </c>
      <c r="FV66">
        <v>0.54707609999999995</v>
      </c>
      <c r="FW66">
        <v>17.002320000000001</v>
      </c>
      <c r="FX66">
        <v>3.8350059999999999E-4</v>
      </c>
      <c r="FY66">
        <v>0.15033930000000001</v>
      </c>
      <c r="FZ66">
        <v>0.54712209999999994</v>
      </c>
      <c r="GA66">
        <v>16.81334</v>
      </c>
      <c r="GB66" s="1">
        <v>3.386396E-4</v>
      </c>
      <c r="GC66">
        <v>0.13230120000000001</v>
      </c>
      <c r="GD66">
        <v>0.54715550000000002</v>
      </c>
      <c r="GE66">
        <v>16.517040000000001</v>
      </c>
      <c r="GF66" s="1">
        <v>3.0303600000000002E-4</v>
      </c>
      <c r="GG66">
        <v>0.11787019999999999</v>
      </c>
      <c r="GH66">
        <v>0.54717709999999997</v>
      </c>
      <c r="GI66">
        <v>16.186430000000001</v>
      </c>
      <c r="GJ66" s="1">
        <v>2.7715850000000001E-4</v>
      </c>
      <c r="GK66">
        <v>0.1072987</v>
      </c>
      <c r="GL66">
        <v>0.54720500000000005</v>
      </c>
      <c r="GM66">
        <v>16.377890000000001</v>
      </c>
      <c r="GN66" s="1">
        <v>2.5815279999999999E-4</v>
      </c>
      <c r="GO66">
        <v>9.9513050000000006E-2</v>
      </c>
      <c r="GP66">
        <v>0.54717749999999998</v>
      </c>
      <c r="GQ66">
        <v>16.975770000000001</v>
      </c>
      <c r="GR66" s="1">
        <v>2.429915E-4</v>
      </c>
      <c r="GS66">
        <v>9.3302819999999995E-2</v>
      </c>
      <c r="GT66">
        <v>0.5470969</v>
      </c>
      <c r="GU66">
        <v>17.85229</v>
      </c>
      <c r="GV66" s="1">
        <v>2.3009579999999999E-4</v>
      </c>
      <c r="GW66">
        <v>8.8029289999999996E-2</v>
      </c>
      <c r="GX66">
        <v>0.54696860000000003</v>
      </c>
      <c r="GY66">
        <v>18.767959999999999</v>
      </c>
      <c r="GZ66">
        <v>2.2012179999999999E-4</v>
      </c>
      <c r="HA66">
        <v>8.3910410000000005E-2</v>
      </c>
      <c r="HB66">
        <v>0.54683630000000005</v>
      </c>
      <c r="HC66">
        <v>19.289090000000002</v>
      </c>
      <c r="HD66" s="1">
        <v>2.143232E-4</v>
      </c>
      <c r="HE66">
        <v>8.142626E-2</v>
      </c>
      <c r="HF66">
        <v>0.54670759999999996</v>
      </c>
      <c r="HG66">
        <v>19.06316</v>
      </c>
      <c r="HH66" s="1">
        <v>2.1036199999999999E-4</v>
      </c>
      <c r="HI66">
        <v>7.9739080000000004E-2</v>
      </c>
      <c r="HJ66">
        <v>0.54655129999999996</v>
      </c>
      <c r="HK66">
        <v>18.577590000000001</v>
      </c>
      <c r="HL66" s="1">
        <v>2.052132E-4</v>
      </c>
      <c r="HM66">
        <v>7.7682230000000005E-2</v>
      </c>
      <c r="HN66">
        <v>0.54640509999999998</v>
      </c>
      <c r="HO66">
        <v>18.004850000000001</v>
      </c>
      <c r="HP66" s="1">
        <v>1.9818670000000001E-4</v>
      </c>
      <c r="HQ66">
        <v>7.4947769999999997E-2</v>
      </c>
      <c r="HR66">
        <v>0.54629209999999995</v>
      </c>
      <c r="HS66">
        <v>17.605</v>
      </c>
      <c r="HT66" s="1">
        <v>1.9010380000000001E-4</v>
      </c>
      <c r="HU66">
        <v>7.1816119999999997E-2</v>
      </c>
      <c r="HV66">
        <v>0.54614680000000004</v>
      </c>
      <c r="HW66">
        <v>17.361440000000002</v>
      </c>
      <c r="HX66" s="1">
        <v>1.8168599999999999E-4</v>
      </c>
      <c r="HY66">
        <v>6.857634E-2</v>
      </c>
      <c r="HZ66">
        <v>0.54603279999999998</v>
      </c>
      <c r="IA66">
        <v>17.352779999999999</v>
      </c>
      <c r="IB66" s="1">
        <v>1.7337869999999999E-4</v>
      </c>
      <c r="IC66">
        <v>6.5389900000000001E-2</v>
      </c>
      <c r="ID66">
        <v>0.54589189999999999</v>
      </c>
      <c r="IE66">
        <v>17.6876</v>
      </c>
      <c r="IF66" s="1">
        <v>1.6525320000000001E-4</v>
      </c>
      <c r="IG66">
        <v>6.2295410000000002E-2</v>
      </c>
      <c r="IH66">
        <v>0.54576270000000005</v>
      </c>
      <c r="II66">
        <v>17.919180000000001</v>
      </c>
      <c r="IJ66" s="1">
        <v>1.5748739999999999E-4</v>
      </c>
      <c r="IK66">
        <v>5.9350380000000001E-2</v>
      </c>
      <c r="IL66">
        <v>0.5456413</v>
      </c>
      <c r="IM66">
        <v>17.744039999999998</v>
      </c>
      <c r="IN66" s="1">
        <v>1.501276E-4</v>
      </c>
      <c r="IO66">
        <v>5.6560659999999999E-2</v>
      </c>
      <c r="IP66">
        <v>0.54552599999999996</v>
      </c>
      <c r="IQ66">
        <v>17.483820000000001</v>
      </c>
      <c r="IR66" s="1">
        <v>1.431727E-4</v>
      </c>
      <c r="IS66">
        <v>5.393009E-2</v>
      </c>
      <c r="IT66">
        <v>0.54544099999999995</v>
      </c>
      <c r="IU66">
        <v>17.363119999999999</v>
      </c>
      <c r="IV66" s="1">
        <v>1.3666519999999999E-4</v>
      </c>
      <c r="IW66">
        <v>5.1472299999999999E-2</v>
      </c>
      <c r="IX66">
        <v>0.54533679999999995</v>
      </c>
      <c r="IY66">
        <v>17.82114</v>
      </c>
      <c r="IZ66" s="1">
        <v>1.3048819999999999E-4</v>
      </c>
      <c r="JA66">
        <v>4.9149739999999997E-2</v>
      </c>
      <c r="JB66">
        <v>0.54527320000000001</v>
      </c>
      <c r="JC66">
        <v>18.283609999999999</v>
      </c>
      <c r="JD66" s="1">
        <v>1.246621E-4</v>
      </c>
      <c r="JE66">
        <v>4.695154E-2</v>
      </c>
      <c r="JF66">
        <v>0.54524589999999995</v>
      </c>
      <c r="JG66">
        <v>18.588619999999999</v>
      </c>
      <c r="JH66" s="1">
        <v>1.1908739999999999E-4</v>
      </c>
      <c r="JI66">
        <v>4.4852830000000003E-2</v>
      </c>
      <c r="JJ66">
        <v>0.54524450000000002</v>
      </c>
      <c r="JK66">
        <v>18.609940000000002</v>
      </c>
      <c r="JL66" s="1">
        <v>1.1310690000000001E-4</v>
      </c>
      <c r="JM66">
        <v>4.2620579999999998E-2</v>
      </c>
      <c r="JN66">
        <v>0.54526010000000003</v>
      </c>
      <c r="JO66">
        <v>18.660730000000001</v>
      </c>
      <c r="JP66" s="1">
        <v>1.0591230000000001E-4</v>
      </c>
      <c r="JQ66">
        <v>3.9933139999999999E-2</v>
      </c>
      <c r="JR66">
        <v>0.54529229999999995</v>
      </c>
      <c r="JS66">
        <v>18.58962</v>
      </c>
      <c r="JT66" s="1">
        <v>9.8420789999999997E-5</v>
      </c>
      <c r="JU66">
        <v>3.7103789999999998E-2</v>
      </c>
      <c r="JV66">
        <v>0.54531839999999998</v>
      </c>
      <c r="JW66">
        <v>18.382580000000001</v>
      </c>
      <c r="JX66" s="1">
        <v>9.1976030000000004E-5</v>
      </c>
      <c r="JY66">
        <v>3.4649520000000003E-2</v>
      </c>
      <c r="JZ66">
        <v>0.545323</v>
      </c>
      <c r="KA66">
        <v>17.90118</v>
      </c>
      <c r="KB66" s="1">
        <v>8.683532E-5</v>
      </c>
      <c r="KC66">
        <v>3.2690860000000002E-2</v>
      </c>
      <c r="KD66">
        <v>0.54533889999999996</v>
      </c>
      <c r="KE66">
        <v>17.789940000000001</v>
      </c>
      <c r="KF66" s="1">
        <v>8.2661509999999995E-5</v>
      </c>
      <c r="KG66">
        <v>3.1103990000000001E-2</v>
      </c>
      <c r="KH66">
        <v>0.54532879999999995</v>
      </c>
      <c r="KI66">
        <v>17.81645</v>
      </c>
      <c r="KJ66" s="1">
        <v>7.911378E-5</v>
      </c>
      <c r="KK66">
        <v>2.9753959999999999E-2</v>
      </c>
      <c r="KL66">
        <v>0.54533509999999996</v>
      </c>
      <c r="KM66">
        <v>18.083860000000001</v>
      </c>
      <c r="KN66" s="1">
        <v>7.5936509999999994E-5</v>
      </c>
      <c r="KO66">
        <v>2.8550599999999999E-2</v>
      </c>
      <c r="KP66">
        <v>0.54536030000000002</v>
      </c>
      <c r="KQ66">
        <v>18.477820000000001</v>
      </c>
      <c r="KR66" s="1">
        <v>7.2996449999999995E-5</v>
      </c>
      <c r="KS66">
        <v>2.7435339999999999E-2</v>
      </c>
      <c r="KT66">
        <v>0.54534499999999997</v>
      </c>
      <c r="KU66">
        <v>18.637329999999999</v>
      </c>
      <c r="KV66" s="1">
        <v>7.0214469999999995E-5</v>
      </c>
      <c r="KW66">
        <v>2.638472E-2</v>
      </c>
      <c r="KX66">
        <v>0.54533370000000003</v>
      </c>
      <c r="KY66">
        <v>18.48245</v>
      </c>
      <c r="KZ66" s="1">
        <v>6.7572779999999996E-5</v>
      </c>
      <c r="LA66">
        <v>2.5385999999999999E-2</v>
      </c>
      <c r="LB66">
        <v>0.54534890000000003</v>
      </c>
      <c r="LC66">
        <v>18.18393</v>
      </c>
      <c r="LD66" s="1">
        <v>6.5046670000000007E-5</v>
      </c>
      <c r="LE66">
        <v>2.4431419999999999E-2</v>
      </c>
      <c r="LF66">
        <v>0.54534570000000004</v>
      </c>
      <c r="LG66">
        <v>17.80198</v>
      </c>
      <c r="LH66" s="1">
        <v>6.2644020000000007E-5</v>
      </c>
      <c r="LI66">
        <v>2.3522089999999999E-2</v>
      </c>
      <c r="LJ66">
        <v>0.54535449999999996</v>
      </c>
      <c r="LK66">
        <v>17.858370000000001</v>
      </c>
      <c r="LL66" s="1">
        <v>6.0357150000000002E-5</v>
      </c>
      <c r="LM66">
        <v>2.2657779999999999E-2</v>
      </c>
      <c r="LN66">
        <v>0.54535520000000004</v>
      </c>
      <c r="LO66">
        <v>18.186990000000002</v>
      </c>
      <c r="LP66" s="1">
        <v>5.8196550000000001E-5</v>
      </c>
      <c r="LQ66">
        <v>2.184233E-2</v>
      </c>
      <c r="LR66">
        <v>0.54534950000000004</v>
      </c>
      <c r="LS66">
        <v>18.714189999999999</v>
      </c>
      <c r="LT66" s="1">
        <v>5.6125989999999997E-5</v>
      </c>
      <c r="LU66">
        <v>2.106133E-2</v>
      </c>
      <c r="LV66">
        <v>0.54535719999999999</v>
      </c>
      <c r="LW66">
        <v>19.231190000000002</v>
      </c>
      <c r="LX66" s="1">
        <v>5.4119129999999997E-5</v>
      </c>
      <c r="LY66">
        <v>2.0303359999999999E-2</v>
      </c>
      <c r="LZ66">
        <v>0.54534539999999998</v>
      </c>
      <c r="MA66">
        <v>19.402740000000001</v>
      </c>
      <c r="MB66" s="1">
        <v>5.2146910000000001E-5</v>
      </c>
      <c r="MC66">
        <v>1.9585640000000001E-2</v>
      </c>
      <c r="MD66">
        <v>0.54534709999999997</v>
      </c>
      <c r="ME66">
        <v>19.148029999999999</v>
      </c>
      <c r="MF66" s="1">
        <v>5.0160100000000001E-5</v>
      </c>
      <c r="MG66">
        <v>1.8902490000000001E-2</v>
      </c>
      <c r="MH66">
        <v>0.54535060000000002</v>
      </c>
      <c r="MI66">
        <v>18.734249999999999</v>
      </c>
      <c r="MJ66" s="1">
        <v>4.8244390000000001E-5</v>
      </c>
      <c r="MK66">
        <v>1.8238089999999998E-2</v>
      </c>
      <c r="ML66">
        <v>0.54535080000000002</v>
      </c>
      <c r="MM66">
        <v>18.161269999999998</v>
      </c>
      <c r="MN66" s="1">
        <v>4.6438050000000002E-5</v>
      </c>
      <c r="MO66">
        <v>1.7607290000000001E-2</v>
      </c>
      <c r="MP66">
        <v>0.54534669999999996</v>
      </c>
      <c r="MQ66">
        <v>17.9649</v>
      </c>
      <c r="MR66" s="1">
        <v>4.4716889999999998E-5</v>
      </c>
      <c r="MS66">
        <v>1.7003359999999999E-2</v>
      </c>
      <c r="MT66">
        <v>0.54535389999999995</v>
      </c>
      <c r="MU66">
        <v>17.584320000000002</v>
      </c>
      <c r="MV66" s="1">
        <v>4.3065709999999997E-5</v>
      </c>
      <c r="MW66">
        <v>1.6421080000000001E-2</v>
      </c>
      <c r="MX66">
        <v>0.54535080000000002</v>
      </c>
      <c r="MY66">
        <v>16.999099999999999</v>
      </c>
      <c r="MZ66" s="1">
        <v>4.1488859999999999E-5</v>
      </c>
      <c r="NA66">
        <v>1.586011E-2</v>
      </c>
      <c r="NB66">
        <v>0.54535480000000003</v>
      </c>
      <c r="NC66">
        <v>16.521419999999999</v>
      </c>
      <c r="ND66" s="1">
        <v>4.0009750000000001E-5</v>
      </c>
      <c r="NE66">
        <v>1.5331829999999999E-2</v>
      </c>
      <c r="NF66">
        <v>0.54535869999999997</v>
      </c>
      <c r="NG66">
        <v>16.6007</v>
      </c>
      <c r="NH66" s="1">
        <v>3.8563719999999999E-5</v>
      </c>
      <c r="NI66">
        <v>1.481363E-2</v>
      </c>
      <c r="NJ66">
        <v>0.54534740000000004</v>
      </c>
      <c r="NK66">
        <v>16.69557</v>
      </c>
      <c r="NL66" s="1">
        <v>3.7166519999999999E-5</v>
      </c>
      <c r="NM66">
        <v>1.4309799999999999E-2</v>
      </c>
      <c r="NN66">
        <v>0.54534609999999994</v>
      </c>
      <c r="NO66">
        <v>16.578620000000001</v>
      </c>
      <c r="NP66" s="1">
        <v>3.585575E-5</v>
      </c>
      <c r="NQ66">
        <v>1.3834890000000001E-2</v>
      </c>
      <c r="NR66">
        <v>0.54534850000000001</v>
      </c>
      <c r="NS66">
        <v>16.252880000000001</v>
      </c>
      <c r="NT66" s="1">
        <v>3.461045E-5</v>
      </c>
      <c r="NU66">
        <v>1.3382069999999999E-2</v>
      </c>
      <c r="NV66">
        <v>0.54532749999999997</v>
      </c>
      <c r="NW66">
        <v>16.601459999999999</v>
      </c>
      <c r="NX66" s="1">
        <v>3.3408919999999999E-5</v>
      </c>
      <c r="NY66">
        <v>1.294384E-2</v>
      </c>
      <c r="NZ66">
        <v>0.54524170000000005</v>
      </c>
      <c r="OA66">
        <v>17.585889999999999</v>
      </c>
      <c r="OB66" s="1">
        <v>3.2236339999999998E-5</v>
      </c>
      <c r="OC66">
        <v>1.251538E-2</v>
      </c>
      <c r="OD66">
        <v>0.54506639999999995</v>
      </c>
      <c r="OE66">
        <v>18.651800000000001</v>
      </c>
      <c r="OF66" s="1">
        <v>3.1137889999999998E-5</v>
      </c>
      <c r="OG66">
        <v>1.211459E-2</v>
      </c>
      <c r="OH66">
        <v>0.54483099999999995</v>
      </c>
      <c r="OI66">
        <v>19.463380000000001</v>
      </c>
      <c r="OJ66" s="1">
        <v>3.0478620000000001E-5</v>
      </c>
      <c r="OK66">
        <v>1.187202E-2</v>
      </c>
    </row>
    <row r="67" spans="1:401" x14ac:dyDescent="0.35">
      <c r="A67">
        <v>70</v>
      </c>
      <c r="B67" t="s">
        <v>4</v>
      </c>
      <c r="C67" t="s">
        <v>24</v>
      </c>
      <c r="D67" t="s">
        <v>72</v>
      </c>
      <c r="E67">
        <v>445.11160000000001</v>
      </c>
      <c r="F67">
        <v>0.94361139999999999</v>
      </c>
      <c r="G67">
        <v>17.400310000000001</v>
      </c>
      <c r="H67" s="1">
        <v>7.374524E-14</v>
      </c>
      <c r="I67" s="1">
        <v>1.330792E-11</v>
      </c>
      <c r="J67">
        <v>0.94096239999999998</v>
      </c>
      <c r="K67">
        <v>17.767160000000001</v>
      </c>
      <c r="L67" s="1">
        <v>3.6343559999999997E-2</v>
      </c>
      <c r="M67" s="1">
        <v>4.8527120000000004</v>
      </c>
      <c r="N67">
        <v>0.93820119999999996</v>
      </c>
      <c r="O67">
        <v>18.286449999999999</v>
      </c>
      <c r="P67">
        <v>47.619529999999997</v>
      </c>
      <c r="Q67">
        <v>7761.893</v>
      </c>
      <c r="R67">
        <v>0.93536779999999997</v>
      </c>
      <c r="S67">
        <v>18.615670000000001</v>
      </c>
      <c r="T67">
        <v>181.2604</v>
      </c>
      <c r="U67">
        <v>32810.43</v>
      </c>
      <c r="V67">
        <v>0.9325466</v>
      </c>
      <c r="W67">
        <v>18.40447</v>
      </c>
      <c r="X67">
        <v>61.761000000000003</v>
      </c>
      <c r="Y67">
        <v>11998.56</v>
      </c>
      <c r="Z67">
        <v>0.92972379999999999</v>
      </c>
      <c r="AA67">
        <v>17.818809999999999</v>
      </c>
      <c r="AB67">
        <v>5.6075939999999997</v>
      </c>
      <c r="AC67">
        <v>1150.335</v>
      </c>
      <c r="AD67">
        <v>0.92683230000000005</v>
      </c>
      <c r="AE67">
        <v>17.230129999999999</v>
      </c>
      <c r="AF67">
        <v>0.30565170000000003</v>
      </c>
      <c r="AG67">
        <v>63.021250000000002</v>
      </c>
      <c r="AH67">
        <v>0.92332820000000004</v>
      </c>
      <c r="AI67">
        <v>17.119900000000001</v>
      </c>
      <c r="AJ67">
        <v>7.7912190000000006E-2</v>
      </c>
      <c r="AK67">
        <v>14.48668</v>
      </c>
      <c r="AL67">
        <v>0.91860169999999997</v>
      </c>
      <c r="AM67">
        <v>17.310680000000001</v>
      </c>
      <c r="AN67">
        <v>6.5101829999999999E-2</v>
      </c>
      <c r="AO67">
        <v>11.95989</v>
      </c>
      <c r="AP67">
        <v>0.91253130000000005</v>
      </c>
      <c r="AQ67">
        <v>17.854810000000001</v>
      </c>
      <c r="AR67" s="1">
        <v>6.2432630000000003E-2</v>
      </c>
      <c r="AS67">
        <v>11.468030000000001</v>
      </c>
      <c r="AT67">
        <v>0.90537270000000003</v>
      </c>
      <c r="AU67">
        <v>18.473980000000001</v>
      </c>
      <c r="AV67" s="1">
        <v>6.8076559999999994E-2</v>
      </c>
      <c r="AW67">
        <v>12.5365</v>
      </c>
      <c r="AX67">
        <v>0.89742940000000004</v>
      </c>
      <c r="AY67">
        <v>18.702770000000001</v>
      </c>
      <c r="AZ67" s="1">
        <v>7.2342229999999993E-2</v>
      </c>
      <c r="BA67">
        <v>13.44416</v>
      </c>
      <c r="BB67">
        <v>0.88909269999999996</v>
      </c>
      <c r="BC67">
        <v>18.592030000000001</v>
      </c>
      <c r="BD67" s="1">
        <v>6.9994689999999998E-2</v>
      </c>
      <c r="BE67">
        <v>13.12984</v>
      </c>
      <c r="BF67">
        <v>0.88044140000000004</v>
      </c>
      <c r="BG67">
        <v>18.065349999999999</v>
      </c>
      <c r="BH67" s="1">
        <v>6.4201010000000003E-2</v>
      </c>
      <c r="BI67">
        <v>12.14222</v>
      </c>
      <c r="BJ67">
        <v>0.87133340000000004</v>
      </c>
      <c r="BK67">
        <v>17.444949999999999</v>
      </c>
      <c r="BL67" s="1">
        <v>5.7141129999999998E-2</v>
      </c>
      <c r="BM67">
        <v>10.896229999999999</v>
      </c>
      <c r="BN67">
        <v>0.8622436</v>
      </c>
      <c r="BO67">
        <v>17.33118</v>
      </c>
      <c r="BP67" s="1">
        <v>5.0232779999999998E-2</v>
      </c>
      <c r="BQ67">
        <v>9.6515459999999997</v>
      </c>
      <c r="BR67">
        <v>0.85354240000000003</v>
      </c>
      <c r="BS67">
        <v>17.348980000000001</v>
      </c>
      <c r="BT67" s="1">
        <v>4.3953810000000003E-2</v>
      </c>
      <c r="BU67">
        <v>8.5049080000000004</v>
      </c>
      <c r="BV67">
        <v>0.84497860000000002</v>
      </c>
      <c r="BW67">
        <v>17.479970000000002</v>
      </c>
      <c r="BX67" s="1">
        <v>3.8261120000000003E-2</v>
      </c>
      <c r="BY67">
        <v>7.4560769999999996</v>
      </c>
      <c r="BZ67">
        <v>0.83613459999999995</v>
      </c>
      <c r="CA67">
        <v>17.691230000000001</v>
      </c>
      <c r="CB67" s="1">
        <v>3.3234970000000003E-2</v>
      </c>
      <c r="CC67">
        <v>6.5241220000000002</v>
      </c>
      <c r="CD67">
        <v>0.82699069999999997</v>
      </c>
      <c r="CE67">
        <v>17.852699999999999</v>
      </c>
      <c r="CF67" s="1">
        <v>2.898299E-2</v>
      </c>
      <c r="CG67">
        <v>5.7307769999999998</v>
      </c>
      <c r="CH67">
        <v>0.81761989999999996</v>
      </c>
      <c r="CI67">
        <v>17.60275</v>
      </c>
      <c r="CJ67" s="1">
        <v>2.5363179999999999E-2</v>
      </c>
      <c r="CK67">
        <v>5.0543139999999998</v>
      </c>
      <c r="CL67">
        <v>0.80797289999999999</v>
      </c>
      <c r="CM67">
        <v>16.99849</v>
      </c>
      <c r="CN67" s="1">
        <v>2.2016009999999999E-2</v>
      </c>
      <c r="CO67">
        <v>4.4236760000000004</v>
      </c>
      <c r="CP67">
        <v>0.79812620000000001</v>
      </c>
      <c r="CQ67">
        <v>16.539390000000001</v>
      </c>
      <c r="CR67" s="1">
        <v>1.9047740000000001E-2</v>
      </c>
      <c r="CS67">
        <v>3.858727</v>
      </c>
      <c r="CT67">
        <v>0.78887870000000004</v>
      </c>
      <c r="CU67">
        <v>16.554290000000002</v>
      </c>
      <c r="CV67" s="1">
        <v>1.647995E-2</v>
      </c>
      <c r="CW67">
        <v>3.362323</v>
      </c>
      <c r="CX67">
        <v>0.78019700000000003</v>
      </c>
      <c r="CY67">
        <v>16.337350000000001</v>
      </c>
      <c r="CZ67" s="1">
        <v>1.42766E-2</v>
      </c>
      <c r="DA67">
        <v>2.9326020000000002</v>
      </c>
      <c r="DB67">
        <v>0.77129009999999998</v>
      </c>
      <c r="DC67">
        <v>16.55153</v>
      </c>
      <c r="DD67" s="1">
        <v>1.2336E-2</v>
      </c>
      <c r="DE67">
        <v>2.5528949999999999</v>
      </c>
      <c r="DF67">
        <v>0.76266089999999997</v>
      </c>
      <c r="DG67">
        <v>17.088709999999999</v>
      </c>
      <c r="DH67" s="1">
        <v>1.059652E-2</v>
      </c>
      <c r="DI67">
        <v>2.2084299999999999</v>
      </c>
      <c r="DJ67">
        <v>0.75365300000000002</v>
      </c>
      <c r="DK67">
        <v>17.463550000000001</v>
      </c>
      <c r="DL67" s="1">
        <v>9.066302E-3</v>
      </c>
      <c r="DM67">
        <v>1.902938</v>
      </c>
      <c r="DN67">
        <v>0.74445810000000001</v>
      </c>
      <c r="DO67">
        <v>17.430610000000001</v>
      </c>
      <c r="DP67" s="1">
        <v>7.8016830000000002E-3</v>
      </c>
      <c r="DQ67">
        <v>1.649043</v>
      </c>
      <c r="DR67">
        <v>0.73478770000000004</v>
      </c>
      <c r="DS67">
        <v>17.23122</v>
      </c>
      <c r="DT67" s="1">
        <v>6.7208739999999999E-3</v>
      </c>
      <c r="DU67">
        <v>1.432024</v>
      </c>
      <c r="DV67">
        <v>0.72622390000000003</v>
      </c>
      <c r="DW67">
        <v>17.189299999999999</v>
      </c>
      <c r="DX67" s="1">
        <v>5.7714029999999996E-3</v>
      </c>
      <c r="DY67">
        <v>1.2376290000000001</v>
      </c>
      <c r="DZ67">
        <v>0.71809880000000004</v>
      </c>
      <c r="EA67">
        <v>17.851590000000002</v>
      </c>
      <c r="EB67" s="1">
        <v>4.9269140000000001E-3</v>
      </c>
      <c r="EC67">
        <v>1.0633509999999999</v>
      </c>
      <c r="ED67">
        <v>0.71089089999999999</v>
      </c>
      <c r="EE67">
        <v>18.66039</v>
      </c>
      <c r="EF67" s="1">
        <v>4.1947690000000001E-3</v>
      </c>
      <c r="EG67">
        <v>0.91020500000000004</v>
      </c>
      <c r="EH67">
        <v>0.70515110000000003</v>
      </c>
      <c r="EI67">
        <v>19.42991</v>
      </c>
      <c r="EJ67" s="1">
        <v>3.5681720000000001E-3</v>
      </c>
      <c r="EK67">
        <v>0.77690360000000003</v>
      </c>
      <c r="EL67">
        <v>0.70123570000000002</v>
      </c>
      <c r="EM67">
        <v>20.094159999999999</v>
      </c>
      <c r="EN67" s="1">
        <v>2.9690630000000001E-3</v>
      </c>
      <c r="EO67">
        <v>0.64838390000000001</v>
      </c>
      <c r="EP67">
        <v>0.69878169999999995</v>
      </c>
      <c r="EQ67">
        <v>20.25196</v>
      </c>
      <c r="ER67" s="1">
        <v>2.2940780000000002E-3</v>
      </c>
      <c r="ES67">
        <v>0.50272919999999999</v>
      </c>
      <c r="ET67">
        <v>0.69713999999999998</v>
      </c>
      <c r="EU67">
        <v>19.931470000000001</v>
      </c>
      <c r="EV67" s="1">
        <v>1.6344129999999999E-3</v>
      </c>
      <c r="EW67">
        <v>0.3587323</v>
      </c>
      <c r="EX67">
        <v>0.6960307</v>
      </c>
      <c r="EY67">
        <v>19.464980000000001</v>
      </c>
      <c r="EZ67" s="1">
        <v>1.1365419999999999E-3</v>
      </c>
      <c r="FA67">
        <v>0.2488853</v>
      </c>
      <c r="FB67">
        <v>0.69512459999999998</v>
      </c>
      <c r="FC67">
        <v>18.853259999999999</v>
      </c>
      <c r="FD67" s="1">
        <v>8.2775779999999998E-4</v>
      </c>
      <c r="FE67">
        <v>0.18028279999999999</v>
      </c>
      <c r="FF67">
        <v>0.69435919999999995</v>
      </c>
      <c r="FG67">
        <v>18.47167</v>
      </c>
      <c r="FH67" s="1">
        <v>6.5158839999999996E-4</v>
      </c>
      <c r="FI67">
        <v>0.1410719</v>
      </c>
      <c r="FJ67">
        <v>0.69371559999999999</v>
      </c>
      <c r="FK67">
        <v>18.009899999999998</v>
      </c>
      <c r="FL67" s="1">
        <v>5.49447E-4</v>
      </c>
      <c r="FM67">
        <v>0.1183264</v>
      </c>
      <c r="FN67">
        <v>0.69328279999999998</v>
      </c>
      <c r="FO67">
        <v>17.515309999999999</v>
      </c>
      <c r="FP67" s="1">
        <v>4.8522080000000002E-4</v>
      </c>
      <c r="FQ67">
        <v>0.1040259</v>
      </c>
      <c r="FR67">
        <v>0.6930132</v>
      </c>
      <c r="FS67">
        <v>17.185130000000001</v>
      </c>
      <c r="FT67" s="1">
        <v>4.3676369999999997E-4</v>
      </c>
      <c r="FU67">
        <v>9.3317109999999995E-2</v>
      </c>
      <c r="FV67">
        <v>0.69287189999999999</v>
      </c>
      <c r="FW67">
        <v>17.033819999999999</v>
      </c>
      <c r="FX67" s="1">
        <v>3.8950669999999999E-4</v>
      </c>
      <c r="FY67">
        <v>8.3008330000000005E-2</v>
      </c>
      <c r="FZ67">
        <v>0.69280870000000006</v>
      </c>
      <c r="GA67">
        <v>16.851400000000002</v>
      </c>
      <c r="GB67" s="1">
        <v>3.4395699999999999E-4</v>
      </c>
      <c r="GC67">
        <v>7.3064279999999995E-2</v>
      </c>
      <c r="GD67">
        <v>0.69278510000000004</v>
      </c>
      <c r="GE67">
        <v>16.573370000000001</v>
      </c>
      <c r="GF67" s="1">
        <v>3.0708299999999999E-4</v>
      </c>
      <c r="GG67">
        <v>6.4960829999999997E-2</v>
      </c>
      <c r="GH67">
        <v>0.69276570000000004</v>
      </c>
      <c r="GI67">
        <v>16.268319999999999</v>
      </c>
      <c r="GJ67" s="1">
        <v>2.8010650000000003E-4</v>
      </c>
      <c r="GK67">
        <v>5.8985460000000003E-2</v>
      </c>
      <c r="GL67">
        <v>0.69276009999999999</v>
      </c>
      <c r="GM67">
        <v>16.456949999999999</v>
      </c>
      <c r="GN67" s="1">
        <v>2.6038800000000001E-4</v>
      </c>
      <c r="GO67">
        <v>5.4603779999999998E-2</v>
      </c>
      <c r="GP67">
        <v>0.69269460000000005</v>
      </c>
      <c r="GQ67">
        <v>17.037469999999999</v>
      </c>
      <c r="GR67" s="1">
        <v>2.4484929999999999E-4</v>
      </c>
      <c r="GS67">
        <v>5.1146240000000003E-2</v>
      </c>
      <c r="GT67">
        <v>0.69252369999999996</v>
      </c>
      <c r="GU67">
        <v>17.89866</v>
      </c>
      <c r="GV67" s="1">
        <v>2.316795E-4</v>
      </c>
      <c r="GW67">
        <v>4.8221960000000001E-2</v>
      </c>
      <c r="GX67">
        <v>0.69225840000000005</v>
      </c>
      <c r="GY67">
        <v>18.793959999999998</v>
      </c>
      <c r="GZ67" s="1">
        <v>2.21237E-4</v>
      </c>
      <c r="HA67">
        <v>4.5892820000000001E-2</v>
      </c>
      <c r="HB67">
        <v>0.69197310000000001</v>
      </c>
      <c r="HC67">
        <v>19.303270000000001</v>
      </c>
      <c r="HD67" s="1">
        <v>2.1495800000000001E-4</v>
      </c>
      <c r="HE67">
        <v>4.4446479999999997E-2</v>
      </c>
      <c r="HF67">
        <v>0.69162299999999999</v>
      </c>
      <c r="HG67">
        <v>19.093669999999999</v>
      </c>
      <c r="HH67" s="1">
        <v>2.1092039999999999E-4</v>
      </c>
      <c r="HI67">
        <v>4.3510310000000003E-2</v>
      </c>
      <c r="HJ67">
        <v>0.6912372</v>
      </c>
      <c r="HK67">
        <v>18.635999999999999</v>
      </c>
      <c r="HL67" s="1">
        <v>2.059749E-4</v>
      </c>
      <c r="HM67">
        <v>4.2429479999999999E-2</v>
      </c>
      <c r="HN67">
        <v>0.69086409999999998</v>
      </c>
      <c r="HO67">
        <v>18.086760000000002</v>
      </c>
      <c r="HP67" s="1">
        <v>1.99149E-4</v>
      </c>
      <c r="HQ67">
        <v>4.0982289999999998E-2</v>
      </c>
      <c r="HR67">
        <v>0.69047099999999995</v>
      </c>
      <c r="HS67">
        <v>17.72335</v>
      </c>
      <c r="HT67" s="1">
        <v>1.9115270000000001E-4</v>
      </c>
      <c r="HU67">
        <v>3.929676E-2</v>
      </c>
      <c r="HV67">
        <v>0.69008040000000004</v>
      </c>
      <c r="HW67">
        <v>17.496929999999999</v>
      </c>
      <c r="HX67" s="1">
        <v>1.8274369999999999E-4</v>
      </c>
      <c r="HY67">
        <v>3.7537420000000002E-2</v>
      </c>
      <c r="HZ67">
        <v>0.6897103</v>
      </c>
      <c r="IA67">
        <v>17.466999999999999</v>
      </c>
      <c r="IB67" s="1">
        <v>1.7441160000000001E-4</v>
      </c>
      <c r="IC67">
        <v>3.58003E-2</v>
      </c>
      <c r="ID67">
        <v>0.68932870000000002</v>
      </c>
      <c r="IE67">
        <v>17.74831</v>
      </c>
      <c r="IF67" s="1">
        <v>1.6625170000000001E-4</v>
      </c>
      <c r="IG67">
        <v>3.4110389999999997E-2</v>
      </c>
      <c r="IH67">
        <v>0.68890910000000005</v>
      </c>
      <c r="II67">
        <v>17.941849999999999</v>
      </c>
      <c r="IJ67" s="1">
        <v>1.5843159999999999E-4</v>
      </c>
      <c r="IK67">
        <v>3.2498390000000002E-2</v>
      </c>
      <c r="IL67">
        <v>0.68854280000000001</v>
      </c>
      <c r="IM67">
        <v>17.76559</v>
      </c>
      <c r="IN67" s="1">
        <v>1.5102339999999999E-4</v>
      </c>
      <c r="IO67">
        <v>3.097186E-2</v>
      </c>
      <c r="IP67">
        <v>0.68817810000000001</v>
      </c>
      <c r="IQ67">
        <v>17.514559999999999</v>
      </c>
      <c r="IR67" s="1">
        <v>1.4401440000000001E-4</v>
      </c>
      <c r="IS67">
        <v>2.9530629999999999E-2</v>
      </c>
      <c r="IT67">
        <v>0.68781139999999996</v>
      </c>
      <c r="IU67">
        <v>17.40691</v>
      </c>
      <c r="IV67" s="1">
        <v>1.374515E-4</v>
      </c>
      <c r="IW67">
        <v>2.8182760000000001E-2</v>
      </c>
      <c r="IX67">
        <v>0.68746669999999999</v>
      </c>
      <c r="IY67">
        <v>17.901260000000001</v>
      </c>
      <c r="IZ67" s="1">
        <v>1.312346E-4</v>
      </c>
      <c r="JA67">
        <v>2.6911850000000001E-2</v>
      </c>
      <c r="JB67">
        <v>0.68714830000000005</v>
      </c>
      <c r="JC67">
        <v>18.386240000000001</v>
      </c>
      <c r="JD67" s="1">
        <v>1.2536719999999999E-4</v>
      </c>
      <c r="JE67">
        <v>2.570826E-2</v>
      </c>
      <c r="JF67">
        <v>0.68695170000000005</v>
      </c>
      <c r="JG67">
        <v>18.699100000000001</v>
      </c>
      <c r="JH67" s="1">
        <v>1.197754E-4</v>
      </c>
      <c r="JI67">
        <v>2.4562520000000001E-2</v>
      </c>
      <c r="JJ67">
        <v>0.68679579999999996</v>
      </c>
      <c r="JK67">
        <v>18.679770000000001</v>
      </c>
      <c r="JL67" s="1">
        <v>1.138938E-4</v>
      </c>
      <c r="JM67">
        <v>2.3364860000000001E-2</v>
      </c>
      <c r="JN67">
        <v>0.68671930000000003</v>
      </c>
      <c r="JO67">
        <v>18.6874</v>
      </c>
      <c r="JP67" s="1">
        <v>1.068468E-4</v>
      </c>
      <c r="JQ67">
        <v>2.1930359999999999E-2</v>
      </c>
      <c r="JR67">
        <v>0.68671499999999996</v>
      </c>
      <c r="JS67">
        <v>18.603590000000001</v>
      </c>
      <c r="JT67" s="1">
        <v>9.9319430000000005E-5</v>
      </c>
      <c r="JU67">
        <v>2.0384610000000001E-2</v>
      </c>
      <c r="JV67">
        <v>0.68670039999999999</v>
      </c>
      <c r="JW67">
        <v>18.42963</v>
      </c>
      <c r="JX67" s="1">
        <v>9.2717030000000002E-5</v>
      </c>
      <c r="JY67">
        <v>1.9018609999999998E-2</v>
      </c>
      <c r="JZ67">
        <v>0.68667849999999997</v>
      </c>
      <c r="KA67">
        <v>17.996860000000002</v>
      </c>
      <c r="KB67" s="1">
        <v>8.7421919999999999E-5</v>
      </c>
      <c r="KC67">
        <v>1.7921759999999998E-2</v>
      </c>
      <c r="KD67">
        <v>0.6866852</v>
      </c>
      <c r="KE67">
        <v>17.915019999999998</v>
      </c>
      <c r="KF67" s="1">
        <v>8.3146740000000004E-5</v>
      </c>
      <c r="KG67">
        <v>1.7037449999999999E-2</v>
      </c>
      <c r="KH67">
        <v>0.68669089999999999</v>
      </c>
      <c r="KI67">
        <v>17.926020000000001</v>
      </c>
      <c r="KJ67" s="1">
        <v>7.9535499999999998E-5</v>
      </c>
      <c r="KK67">
        <v>1.628955E-2</v>
      </c>
      <c r="KL67">
        <v>0.68667210000000001</v>
      </c>
      <c r="KM67">
        <v>18.17267</v>
      </c>
      <c r="KN67" s="1">
        <v>7.6319240000000002E-5</v>
      </c>
      <c r="KO67">
        <v>1.5626339999999999E-2</v>
      </c>
      <c r="KP67">
        <v>0.68669930000000001</v>
      </c>
      <c r="KQ67">
        <v>18.528400000000001</v>
      </c>
      <c r="KR67" s="1">
        <v>7.3355259999999996E-5</v>
      </c>
      <c r="KS67">
        <v>1.5014380000000001E-2</v>
      </c>
      <c r="KT67">
        <v>0.6866816</v>
      </c>
      <c r="KU67">
        <v>18.659179999999999</v>
      </c>
      <c r="KV67" s="1">
        <v>7.0553519999999996E-5</v>
      </c>
      <c r="KW67">
        <v>1.443795E-2</v>
      </c>
      <c r="KX67">
        <v>0.68668569999999995</v>
      </c>
      <c r="KY67">
        <v>18.511469999999999</v>
      </c>
      <c r="KZ67" s="1">
        <v>6.789481E-5</v>
      </c>
      <c r="LA67">
        <v>1.389045E-2</v>
      </c>
      <c r="LB67">
        <v>0.68668260000000003</v>
      </c>
      <c r="LC67">
        <v>18.23582</v>
      </c>
      <c r="LD67" s="1">
        <v>6.5355260000000005E-5</v>
      </c>
      <c r="LE67">
        <v>1.3368100000000001E-2</v>
      </c>
      <c r="LF67">
        <v>0.68668039999999997</v>
      </c>
      <c r="LG67">
        <v>17.883489999999998</v>
      </c>
      <c r="LH67" s="1">
        <v>6.2937949999999996E-5</v>
      </c>
      <c r="LI67">
        <v>1.2870110000000001E-2</v>
      </c>
      <c r="LJ67">
        <v>0.68668720000000005</v>
      </c>
      <c r="LK67">
        <v>17.963259999999998</v>
      </c>
      <c r="LL67" s="1">
        <v>6.0635889999999999E-5</v>
      </c>
      <c r="LM67">
        <v>1.239621E-2</v>
      </c>
      <c r="LN67">
        <v>0.68669020000000003</v>
      </c>
      <c r="LO67">
        <v>18.288209999999999</v>
      </c>
      <c r="LP67" s="1">
        <v>5.8459869999999997E-5</v>
      </c>
      <c r="LQ67" s="1">
        <v>1.194898E-2</v>
      </c>
      <c r="LR67">
        <v>0.68668370000000001</v>
      </c>
      <c r="LS67">
        <v>18.79871</v>
      </c>
      <c r="LT67" s="1">
        <v>5.6380679999999999E-5</v>
      </c>
      <c r="LU67" s="1">
        <v>1.15218E-2</v>
      </c>
      <c r="LV67">
        <v>0.68668750000000001</v>
      </c>
      <c r="LW67">
        <v>19.27956</v>
      </c>
      <c r="LX67" s="1">
        <v>5.4364889999999998E-5</v>
      </c>
      <c r="LY67" s="1">
        <v>1.1107280000000001E-2</v>
      </c>
      <c r="LZ67">
        <v>0.68668010000000002</v>
      </c>
      <c r="MA67">
        <v>19.426829999999999</v>
      </c>
      <c r="MB67" s="1">
        <v>5.2377280000000003E-5</v>
      </c>
      <c r="MC67" s="1">
        <v>1.071337E-2</v>
      </c>
      <c r="MD67">
        <v>0.68668379999999996</v>
      </c>
      <c r="ME67">
        <v>19.17775</v>
      </c>
      <c r="MF67" s="1">
        <v>5.0382539999999997E-5</v>
      </c>
      <c r="MG67" s="1">
        <v>1.033974E-2</v>
      </c>
      <c r="MH67">
        <v>0.68668580000000001</v>
      </c>
      <c r="MI67">
        <v>18.785640000000001</v>
      </c>
      <c r="MJ67" s="1">
        <v>4.8457620000000003E-5</v>
      </c>
      <c r="MK67" s="1">
        <v>9.9763130000000005E-3</v>
      </c>
      <c r="ML67">
        <v>0.68668390000000001</v>
      </c>
      <c r="MM67">
        <v>18.248560000000001</v>
      </c>
      <c r="MN67" s="1">
        <v>4.664018E-5</v>
      </c>
      <c r="MO67">
        <v>9.630797E-3</v>
      </c>
      <c r="MP67">
        <v>0.68668229999999997</v>
      </c>
      <c r="MQ67">
        <v>18.09393</v>
      </c>
      <c r="MR67" s="1">
        <v>4.4910699999999997E-5</v>
      </c>
      <c r="MS67" s="1">
        <v>9.3000900000000004E-3</v>
      </c>
      <c r="MT67">
        <v>0.68668689999999999</v>
      </c>
      <c r="MU67">
        <v>17.720379999999999</v>
      </c>
      <c r="MV67" s="1">
        <v>4.3252689999999999E-5</v>
      </c>
      <c r="MW67" s="1">
        <v>8.9817019999999994E-3</v>
      </c>
      <c r="MX67">
        <v>0.68668410000000002</v>
      </c>
      <c r="MY67">
        <v>17.13062</v>
      </c>
      <c r="MZ67" s="1">
        <v>4.1666180000000003E-5</v>
      </c>
      <c r="NA67" s="1">
        <v>8.6745399999999997E-3</v>
      </c>
      <c r="NB67">
        <v>0.68668949999999995</v>
      </c>
      <c r="NC67">
        <v>16.593879999999999</v>
      </c>
      <c r="ND67" s="1">
        <v>4.0177949999999997E-5</v>
      </c>
      <c r="NE67" s="1">
        <v>8.3849560000000007E-3</v>
      </c>
      <c r="NF67">
        <v>0.68669309999999995</v>
      </c>
      <c r="NG67">
        <v>16.612719999999999</v>
      </c>
      <c r="NH67" s="1">
        <v>3.8730060000000001E-5</v>
      </c>
      <c r="NI67" s="1">
        <v>8.1022330000000004E-3</v>
      </c>
      <c r="NJ67">
        <v>0.68668379999999996</v>
      </c>
      <c r="NK67">
        <v>16.702010000000001</v>
      </c>
      <c r="NL67" s="1">
        <v>3.7324670000000003E-5</v>
      </c>
      <c r="NM67" s="1">
        <v>7.8263250000000003E-3</v>
      </c>
      <c r="NN67">
        <v>0.68668050000000003</v>
      </c>
      <c r="NO67">
        <v>16.620439999999999</v>
      </c>
      <c r="NP67" s="1">
        <v>3.6005209999999999E-5</v>
      </c>
      <c r="NQ67" s="1">
        <v>7.5659509999999996E-3</v>
      </c>
      <c r="NR67">
        <v>0.68668039999999997</v>
      </c>
      <c r="NS67">
        <v>16.327819999999999</v>
      </c>
      <c r="NT67" s="1">
        <v>3.4752919999999999E-5</v>
      </c>
      <c r="NU67" s="1">
        <v>7.3179320000000001E-3</v>
      </c>
      <c r="NV67">
        <v>0.68665620000000005</v>
      </c>
      <c r="NW67">
        <v>16.671489999999999</v>
      </c>
      <c r="NX67" s="1">
        <v>3.3548360000000003E-5</v>
      </c>
      <c r="NY67" s="1">
        <v>7.0785880000000002E-3</v>
      </c>
      <c r="NZ67">
        <v>0.68652950000000001</v>
      </c>
      <c r="OA67">
        <v>17.627490000000002</v>
      </c>
      <c r="OB67" s="1">
        <v>3.2371289999999999E-5</v>
      </c>
      <c r="OC67" s="1">
        <v>6.8443719999999996E-3</v>
      </c>
      <c r="OD67">
        <v>0.68620590000000004</v>
      </c>
      <c r="OE67">
        <v>18.687349999999999</v>
      </c>
      <c r="OF67" s="1">
        <v>3.1256469999999999E-5</v>
      </c>
      <c r="OG67" s="1">
        <v>6.6231520000000002E-3</v>
      </c>
      <c r="OH67">
        <v>0.685724</v>
      </c>
      <c r="OI67">
        <v>19.49305</v>
      </c>
      <c r="OJ67" s="1">
        <v>3.051531E-5</v>
      </c>
      <c r="OK67" s="1">
        <v>6.4760540000000002E-3</v>
      </c>
    </row>
    <row r="68" spans="1:401" x14ac:dyDescent="0.35">
      <c r="A68">
        <v>71</v>
      </c>
      <c r="B68" t="s">
        <v>4</v>
      </c>
      <c r="C68" t="s">
        <v>24</v>
      </c>
      <c r="D68" t="s">
        <v>73</v>
      </c>
      <c r="E68">
        <v>376.57429999999999</v>
      </c>
      <c r="F68">
        <v>0.64547620000000006</v>
      </c>
      <c r="G68">
        <v>17.417249999999999</v>
      </c>
      <c r="H68" s="1">
        <v>2.7205360000000001E-14</v>
      </c>
      <c r="I68" s="1">
        <v>4.7462849999999999E-12</v>
      </c>
      <c r="J68">
        <v>0.64428600000000003</v>
      </c>
      <c r="K68">
        <v>17.77393</v>
      </c>
      <c r="L68" s="1">
        <v>1.8828959999999999E-2</v>
      </c>
      <c r="M68" s="1">
        <v>2.6575259999999998</v>
      </c>
      <c r="N68">
        <v>0.64306479999999999</v>
      </c>
      <c r="O68">
        <v>18.28753</v>
      </c>
      <c r="P68">
        <v>39.228839999999998</v>
      </c>
      <c r="Q68">
        <v>6321.9979999999996</v>
      </c>
      <c r="R68">
        <v>0.64181189999999999</v>
      </c>
      <c r="S68">
        <v>18.616959999999999</v>
      </c>
      <c r="T68">
        <v>180.6986</v>
      </c>
      <c r="U68">
        <v>31448.73</v>
      </c>
      <c r="V68">
        <v>0.64061599999999996</v>
      </c>
      <c r="W68">
        <v>18.429359999999999</v>
      </c>
      <c r="X68">
        <v>69.907520000000005</v>
      </c>
      <c r="Y68">
        <v>12862.04</v>
      </c>
      <c r="Z68">
        <v>0.63941959999999998</v>
      </c>
      <c r="AA68">
        <v>17.859780000000001</v>
      </c>
      <c r="AB68">
        <v>6.9828330000000003</v>
      </c>
      <c r="AC68">
        <v>1341.25</v>
      </c>
      <c r="AD68">
        <v>0.63818520000000001</v>
      </c>
      <c r="AE68">
        <v>17.268840000000001</v>
      </c>
      <c r="AF68">
        <v>0.38455519999999999</v>
      </c>
      <c r="AG68">
        <v>74.637709999999998</v>
      </c>
      <c r="AH68">
        <v>0.63662039999999998</v>
      </c>
      <c r="AI68">
        <v>17.15954</v>
      </c>
      <c r="AJ68">
        <v>8.0857780000000004E-2</v>
      </c>
      <c r="AK68">
        <v>14.50605</v>
      </c>
      <c r="AL68">
        <v>0.63438550000000005</v>
      </c>
      <c r="AM68">
        <v>17.33756</v>
      </c>
      <c r="AN68">
        <v>6.5556619999999996E-2</v>
      </c>
      <c r="AO68">
        <v>11.61839</v>
      </c>
      <c r="AP68">
        <v>0.63150949999999995</v>
      </c>
      <c r="AQ68">
        <v>17.866849999999999</v>
      </c>
      <c r="AR68" s="1">
        <v>6.2327519999999997E-2</v>
      </c>
      <c r="AS68">
        <v>11.05505</v>
      </c>
      <c r="AT68">
        <v>0.62813019999999997</v>
      </c>
      <c r="AU68">
        <v>18.480879999999999</v>
      </c>
      <c r="AV68">
        <v>6.7578739999999998E-2</v>
      </c>
      <c r="AW68">
        <v>12.017139999999999</v>
      </c>
      <c r="AX68">
        <v>0.62447090000000005</v>
      </c>
      <c r="AY68">
        <v>18.717079999999999</v>
      </c>
      <c r="AZ68" s="1">
        <v>7.2203320000000001E-2</v>
      </c>
      <c r="BA68">
        <v>12.939109999999999</v>
      </c>
      <c r="BB68">
        <v>0.62076620000000005</v>
      </c>
      <c r="BC68">
        <v>18.62349</v>
      </c>
      <c r="BD68" s="1">
        <v>7.0241499999999998E-2</v>
      </c>
      <c r="BE68">
        <v>12.69069</v>
      </c>
      <c r="BF68">
        <v>0.61691720000000005</v>
      </c>
      <c r="BG68">
        <v>18.115290000000002</v>
      </c>
      <c r="BH68" s="1">
        <v>6.4603579999999994E-2</v>
      </c>
      <c r="BI68">
        <v>11.757899999999999</v>
      </c>
      <c r="BJ68">
        <v>0.61284950000000005</v>
      </c>
      <c r="BK68">
        <v>17.50853</v>
      </c>
      <c r="BL68" s="1">
        <v>5.7593770000000002E-2</v>
      </c>
      <c r="BM68">
        <v>10.560499999999999</v>
      </c>
      <c r="BN68">
        <v>0.60893779999999997</v>
      </c>
      <c r="BO68">
        <v>17.392690000000002</v>
      </c>
      <c r="BP68" s="1">
        <v>5.0659240000000001E-2</v>
      </c>
      <c r="BQ68">
        <v>9.3529289999999996</v>
      </c>
      <c r="BR68">
        <v>0.60538289999999995</v>
      </c>
      <c r="BS68">
        <v>17.399290000000001</v>
      </c>
      <c r="BT68" s="1">
        <v>4.4344979999999999E-2</v>
      </c>
      <c r="BU68">
        <v>8.2389320000000001</v>
      </c>
      <c r="BV68">
        <v>0.60173509999999997</v>
      </c>
      <c r="BW68">
        <v>17.52506</v>
      </c>
      <c r="BX68" s="1">
        <v>3.8617619999999998E-2</v>
      </c>
      <c r="BY68">
        <v>7.2209560000000002</v>
      </c>
      <c r="BZ68">
        <v>0.59791970000000005</v>
      </c>
      <c r="CA68">
        <v>17.7193</v>
      </c>
      <c r="CB68" s="1">
        <v>3.3545499999999999E-2</v>
      </c>
      <c r="CC68">
        <v>6.3143580000000004</v>
      </c>
      <c r="CD68">
        <v>0.59402449999999996</v>
      </c>
      <c r="CE68">
        <v>17.869450000000001</v>
      </c>
      <c r="CF68" s="1">
        <v>2.9242049999999999E-2</v>
      </c>
      <c r="CG68">
        <v>5.5406009999999997</v>
      </c>
      <c r="CH68">
        <v>0.59003139999999998</v>
      </c>
      <c r="CI68">
        <v>17.634679999999999</v>
      </c>
      <c r="CJ68" s="1">
        <v>2.5594289999999999E-2</v>
      </c>
      <c r="CK68">
        <v>4.8831740000000003</v>
      </c>
      <c r="CL68">
        <v>0.58588399999999996</v>
      </c>
      <c r="CM68">
        <v>17.053149999999999</v>
      </c>
      <c r="CN68" s="1">
        <v>2.2231629999999999E-2</v>
      </c>
      <c r="CO68">
        <v>4.2729799999999996</v>
      </c>
      <c r="CP68">
        <v>0.58159139999999998</v>
      </c>
      <c r="CQ68">
        <v>16.59609</v>
      </c>
      <c r="CR68" s="1">
        <v>1.9237190000000001E-2</v>
      </c>
      <c r="CS68">
        <v>3.724736</v>
      </c>
      <c r="CT68">
        <v>0.57796239999999999</v>
      </c>
      <c r="CU68">
        <v>16.60643</v>
      </c>
      <c r="CV68" s="1">
        <v>1.664612E-2</v>
      </c>
      <c r="CW68">
        <v>3.2428810000000001</v>
      </c>
      <c r="CX68">
        <v>0.57421900000000003</v>
      </c>
      <c r="CY68">
        <v>16.386189999999999</v>
      </c>
      <c r="CZ68" s="1">
        <v>1.4420280000000001E-2</v>
      </c>
      <c r="DA68">
        <v>2.825345</v>
      </c>
      <c r="DB68">
        <v>0.57008599999999998</v>
      </c>
      <c r="DC68">
        <v>16.592559999999999</v>
      </c>
      <c r="DD68" s="1">
        <v>1.246504E-2</v>
      </c>
      <c r="DE68">
        <v>2.4575459999999998</v>
      </c>
      <c r="DF68">
        <v>0.56618520000000006</v>
      </c>
      <c r="DG68">
        <v>17.097580000000001</v>
      </c>
      <c r="DH68" s="1">
        <v>1.07145E-2</v>
      </c>
      <c r="DI68">
        <v>2.1246209999999999</v>
      </c>
      <c r="DJ68">
        <v>0.56215789999999999</v>
      </c>
      <c r="DK68">
        <v>17.472460000000002</v>
      </c>
      <c r="DL68" s="1">
        <v>9.1677089999999996E-3</v>
      </c>
      <c r="DM68">
        <v>1.8283640000000001</v>
      </c>
      <c r="DN68">
        <v>0.55802490000000005</v>
      </c>
      <c r="DO68">
        <v>17.457619999999999</v>
      </c>
      <c r="DP68" s="1">
        <v>7.8859789999999996E-3</v>
      </c>
      <c r="DQ68">
        <v>1.581634</v>
      </c>
      <c r="DR68">
        <v>0.55359950000000002</v>
      </c>
      <c r="DS68">
        <v>17.267969999999998</v>
      </c>
      <c r="DT68" s="1">
        <v>6.7948310000000003E-3</v>
      </c>
      <c r="DU68">
        <v>1.3716759999999999</v>
      </c>
      <c r="DV68">
        <v>0.55032930000000002</v>
      </c>
      <c r="DW68">
        <v>17.22551</v>
      </c>
      <c r="DX68" s="1">
        <v>5.8386360000000003E-3</v>
      </c>
      <c r="DY68">
        <v>1.1842790000000001</v>
      </c>
      <c r="DZ68">
        <v>0.54662480000000002</v>
      </c>
      <c r="EA68">
        <v>17.891629999999999</v>
      </c>
      <c r="EB68" s="1">
        <v>4.9867119999999999E-3</v>
      </c>
      <c r="EC68">
        <v>1.016324</v>
      </c>
      <c r="ED68">
        <v>0.54338350000000002</v>
      </c>
      <c r="EE68">
        <v>18.69969</v>
      </c>
      <c r="EF68" s="1">
        <v>4.2472680000000002E-3</v>
      </c>
      <c r="EG68">
        <v>0.86889019999999995</v>
      </c>
      <c r="EH68">
        <v>0.54107729999999998</v>
      </c>
      <c r="EI68">
        <v>19.471430000000002</v>
      </c>
      <c r="EJ68" s="1">
        <v>3.614599E-3</v>
      </c>
      <c r="EK68">
        <v>0.74088419999999999</v>
      </c>
      <c r="EL68">
        <v>0.53982300000000005</v>
      </c>
      <c r="EM68">
        <v>20.122920000000001</v>
      </c>
      <c r="EN68" s="1">
        <v>3.0186599999999998E-3</v>
      </c>
      <c r="EO68">
        <v>0.61943550000000003</v>
      </c>
      <c r="EP68">
        <v>0.53928419999999999</v>
      </c>
      <c r="EQ68">
        <v>20.27176</v>
      </c>
      <c r="ER68" s="1">
        <v>2.3501199999999998E-3</v>
      </c>
      <c r="ES68">
        <v>0.4829715</v>
      </c>
      <c r="ET68">
        <v>0.53901100000000002</v>
      </c>
      <c r="EU68">
        <v>19.96406</v>
      </c>
      <c r="EV68" s="1">
        <v>1.684245E-3</v>
      </c>
      <c r="EW68">
        <v>0.34621930000000001</v>
      </c>
      <c r="EX68">
        <v>0.53886590000000001</v>
      </c>
      <c r="EY68">
        <v>19.51586</v>
      </c>
      <c r="EZ68" s="1">
        <v>1.170976E-3</v>
      </c>
      <c r="FA68">
        <v>0.24010799999999999</v>
      </c>
      <c r="FB68">
        <v>0.53870050000000003</v>
      </c>
      <c r="FC68">
        <v>18.924520000000001</v>
      </c>
      <c r="FD68" s="1">
        <v>8.4812099999999997E-4</v>
      </c>
      <c r="FE68">
        <v>0.173042</v>
      </c>
      <c r="FF68">
        <v>0.53851979999999999</v>
      </c>
      <c r="FG68">
        <v>18.5641</v>
      </c>
      <c r="FH68" s="1">
        <v>6.6318849999999995E-4</v>
      </c>
      <c r="FI68">
        <v>0.1345838</v>
      </c>
      <c r="FJ68">
        <v>0.53835759999999999</v>
      </c>
      <c r="FK68">
        <v>18.099170000000001</v>
      </c>
      <c r="FL68" s="1">
        <v>5.5638469999999996E-4</v>
      </c>
      <c r="FM68">
        <v>0.1123488</v>
      </c>
      <c r="FN68">
        <v>0.53824289999999997</v>
      </c>
      <c r="FO68">
        <v>17.592939999999999</v>
      </c>
      <c r="FP68" s="1">
        <v>4.8984280000000005E-4</v>
      </c>
      <c r="FQ68">
        <v>9.8484710000000003E-2</v>
      </c>
      <c r="FR68">
        <v>0.53822340000000002</v>
      </c>
      <c r="FS68">
        <v>17.22972</v>
      </c>
      <c r="FT68" s="1">
        <v>4.4066789999999998E-4</v>
      </c>
      <c r="FU68">
        <v>8.8282120000000006E-2</v>
      </c>
      <c r="FV68">
        <v>0.53819550000000005</v>
      </c>
      <c r="FW68">
        <v>17.054600000000001</v>
      </c>
      <c r="FX68" s="1">
        <v>3.9347870000000002E-4</v>
      </c>
      <c r="FY68">
        <v>7.8607940000000001E-2</v>
      </c>
      <c r="FZ68">
        <v>0.5382285</v>
      </c>
      <c r="GA68">
        <v>16.874549999999999</v>
      </c>
      <c r="GB68" s="1">
        <v>3.4754589999999998E-4</v>
      </c>
      <c r="GC68">
        <v>6.9206039999999996E-2</v>
      </c>
      <c r="GD68">
        <v>0.53824629999999996</v>
      </c>
      <c r="GE68">
        <v>16.606850000000001</v>
      </c>
      <c r="GF68" s="1">
        <v>3.0984790000000001E-4</v>
      </c>
      <c r="GG68">
        <v>6.1454950000000001E-2</v>
      </c>
      <c r="GH68">
        <v>0.53827069999999999</v>
      </c>
      <c r="GI68">
        <v>16.319579999999998</v>
      </c>
      <c r="GJ68" s="1">
        <v>2.8212350000000002E-4</v>
      </c>
      <c r="GK68">
        <v>5.5713619999999998E-2</v>
      </c>
      <c r="GL68">
        <v>0.53826799999999997</v>
      </c>
      <c r="GM68">
        <v>16.5092</v>
      </c>
      <c r="GN68" s="1">
        <v>2.6190509999999997E-4</v>
      </c>
      <c r="GO68">
        <v>5.1512540000000002E-2</v>
      </c>
      <c r="GP68">
        <v>0.53823790000000005</v>
      </c>
      <c r="GQ68">
        <v>17.079789999999999</v>
      </c>
      <c r="GR68" s="1">
        <v>2.4609920000000002E-4</v>
      </c>
      <c r="GS68">
        <v>4.8218869999999997E-2</v>
      </c>
      <c r="GT68">
        <v>0.53814169999999995</v>
      </c>
      <c r="GU68">
        <v>17.9313</v>
      </c>
      <c r="GV68" s="1">
        <v>2.327451E-4</v>
      </c>
      <c r="GW68">
        <v>4.5440670000000002E-2</v>
      </c>
      <c r="GX68">
        <v>0.53799549999999996</v>
      </c>
      <c r="GY68">
        <v>18.81334</v>
      </c>
      <c r="GZ68" s="1">
        <v>2.2201219999999999E-4</v>
      </c>
      <c r="HA68">
        <v>4.3203350000000001E-2</v>
      </c>
      <c r="HB68">
        <v>0.53783800000000004</v>
      </c>
      <c r="HC68">
        <v>19.31221</v>
      </c>
      <c r="HD68" s="1">
        <v>2.153991E-4</v>
      </c>
      <c r="HE68">
        <v>4.1787159999999997E-2</v>
      </c>
      <c r="HF68">
        <v>0.53766159999999996</v>
      </c>
      <c r="HG68">
        <v>19.11046</v>
      </c>
      <c r="HH68" s="1">
        <v>2.112805E-4</v>
      </c>
      <c r="HI68">
        <v>4.0889849999999998E-2</v>
      </c>
      <c r="HJ68">
        <v>0.53747210000000001</v>
      </c>
      <c r="HK68">
        <v>18.670529999999999</v>
      </c>
      <c r="HL68" s="1">
        <v>2.0646029999999999E-4</v>
      </c>
      <c r="HM68">
        <v>3.9892299999999999E-2</v>
      </c>
      <c r="HN68">
        <v>0.53727530000000001</v>
      </c>
      <c r="HO68">
        <v>18.136410000000001</v>
      </c>
      <c r="HP68" s="1">
        <v>1.997709E-4</v>
      </c>
      <c r="HQ68">
        <v>3.8554909999999998E-2</v>
      </c>
      <c r="HR68">
        <v>0.53711900000000001</v>
      </c>
      <c r="HS68">
        <v>17.796810000000001</v>
      </c>
      <c r="HT68" s="1">
        <v>1.918392E-4</v>
      </c>
      <c r="HU68">
        <v>3.6981109999999998E-2</v>
      </c>
      <c r="HV68">
        <v>0.53692019999999996</v>
      </c>
      <c r="HW68">
        <v>17.582820000000002</v>
      </c>
      <c r="HX68" s="1">
        <v>1.8344039999999999E-4</v>
      </c>
      <c r="HY68">
        <v>3.5329689999999997E-2</v>
      </c>
      <c r="HZ68">
        <v>0.53673870000000001</v>
      </c>
      <c r="IA68">
        <v>17.542339999999999</v>
      </c>
      <c r="IB68" s="1">
        <v>1.750926E-4</v>
      </c>
      <c r="IC68">
        <v>3.3694910000000002E-2</v>
      </c>
      <c r="ID68">
        <v>0.53656349999999997</v>
      </c>
      <c r="IE68">
        <v>17.791219999999999</v>
      </c>
      <c r="IF68" s="1">
        <v>1.669114E-4</v>
      </c>
      <c r="IG68">
        <v>3.2103380000000001E-2</v>
      </c>
      <c r="IH68">
        <v>0.53637950000000001</v>
      </c>
      <c r="II68">
        <v>17.95757</v>
      </c>
      <c r="IJ68" s="1">
        <v>1.590575E-4</v>
      </c>
      <c r="IK68">
        <v>3.0582950000000001E-2</v>
      </c>
      <c r="IL68">
        <v>0.53620279999999998</v>
      </c>
      <c r="IM68">
        <v>17.77814</v>
      </c>
      <c r="IN68" s="1">
        <v>1.5161680000000001E-4</v>
      </c>
      <c r="IO68">
        <v>2.9143499999999999E-2</v>
      </c>
      <c r="IP68">
        <v>0.53603990000000001</v>
      </c>
      <c r="IQ68">
        <v>17.533010000000001</v>
      </c>
      <c r="IR68" s="1">
        <v>1.445718E-4</v>
      </c>
      <c r="IS68">
        <v>2.778454E-2</v>
      </c>
      <c r="IT68">
        <v>0.53591129999999998</v>
      </c>
      <c r="IU68">
        <v>17.43421</v>
      </c>
      <c r="IV68" s="1">
        <v>1.3797359999999999E-4</v>
      </c>
      <c r="IW68">
        <v>2.651303E-2</v>
      </c>
      <c r="IX68">
        <v>0.53575159999999999</v>
      </c>
      <c r="IY68">
        <v>17.952500000000001</v>
      </c>
      <c r="IZ68" s="1">
        <v>1.3173009999999999E-4</v>
      </c>
      <c r="JA68">
        <v>2.5315850000000001E-2</v>
      </c>
      <c r="JB68">
        <v>0.53562829999999995</v>
      </c>
      <c r="JC68">
        <v>18.45196</v>
      </c>
      <c r="JD68" s="1">
        <v>1.2583479999999999E-4</v>
      </c>
      <c r="JE68">
        <v>2.418178E-2</v>
      </c>
      <c r="JF68">
        <v>0.53555540000000001</v>
      </c>
      <c r="JG68">
        <v>18.77065</v>
      </c>
      <c r="JH68" s="1">
        <v>1.202284E-4</v>
      </c>
      <c r="JI68">
        <v>2.3103970000000001E-2</v>
      </c>
      <c r="JJ68">
        <v>0.53552069999999996</v>
      </c>
      <c r="JK68">
        <v>18.72709</v>
      </c>
      <c r="JL68" s="1">
        <v>1.144037E-4</v>
      </c>
      <c r="JM68">
        <v>2.1989479999999999E-2</v>
      </c>
      <c r="JN68">
        <v>0.53550149999999996</v>
      </c>
      <c r="JO68">
        <v>18.706040000000002</v>
      </c>
      <c r="JP68" s="1">
        <v>1.07457E-4</v>
      </c>
      <c r="JQ68">
        <v>2.0660979999999999E-2</v>
      </c>
      <c r="JR68">
        <v>0.53553360000000005</v>
      </c>
      <c r="JS68">
        <v>18.611989999999999</v>
      </c>
      <c r="JT68" s="1">
        <v>9.9920960000000005E-5</v>
      </c>
      <c r="JU68">
        <v>1.921136E-2</v>
      </c>
      <c r="JV68">
        <v>0.53553609999999996</v>
      </c>
      <c r="JW68">
        <v>18.456199999999999</v>
      </c>
      <c r="JX68" s="1">
        <v>9.3218109999999995E-5</v>
      </c>
      <c r="JY68">
        <v>1.7914280000000001E-2</v>
      </c>
      <c r="JZ68">
        <v>0.53554270000000004</v>
      </c>
      <c r="KA68">
        <v>18.054690000000001</v>
      </c>
      <c r="KB68" s="1">
        <v>8.7819110000000002E-5</v>
      </c>
      <c r="KC68">
        <v>1.6868299999999999E-2</v>
      </c>
      <c r="KD68">
        <v>0.53555830000000004</v>
      </c>
      <c r="KE68">
        <v>17.994260000000001</v>
      </c>
      <c r="KF68" s="1">
        <v>8.3473930000000003E-5</v>
      </c>
      <c r="KG68">
        <v>1.602729E-2</v>
      </c>
      <c r="KH68">
        <v>0.53554449999999998</v>
      </c>
      <c r="KI68">
        <v>17.99766</v>
      </c>
      <c r="KJ68" s="1">
        <v>7.9817870000000005E-5</v>
      </c>
      <c r="KK68">
        <v>1.531852E-2</v>
      </c>
      <c r="KL68">
        <v>0.53554729999999995</v>
      </c>
      <c r="KM68">
        <v>18.232030000000002</v>
      </c>
      <c r="KN68" s="1">
        <v>7.6574099999999996E-5</v>
      </c>
      <c r="KO68">
        <v>1.4691890000000001E-2</v>
      </c>
      <c r="KP68">
        <v>0.53555200000000003</v>
      </c>
      <c r="KQ68">
        <v>18.564109999999999</v>
      </c>
      <c r="KR68" s="1">
        <v>7.359322E-5</v>
      </c>
      <c r="KS68">
        <v>1.4115529999999999E-2</v>
      </c>
      <c r="KT68">
        <v>0.53556610000000004</v>
      </c>
      <c r="KU68">
        <v>18.673760000000001</v>
      </c>
      <c r="KV68" s="1">
        <v>7.0779609999999996E-5</v>
      </c>
      <c r="KW68">
        <v>1.357278E-2</v>
      </c>
      <c r="KX68">
        <v>0.53556709999999996</v>
      </c>
      <c r="KY68">
        <v>18.528590000000001</v>
      </c>
      <c r="KZ68" s="1">
        <v>6.8109649999999999E-5</v>
      </c>
      <c r="LA68">
        <v>1.30577E-2</v>
      </c>
      <c r="LB68">
        <v>0.53556049999999999</v>
      </c>
      <c r="LC68">
        <v>18.26652</v>
      </c>
      <c r="LD68" s="1">
        <v>6.5560410000000004E-5</v>
      </c>
      <c r="LE68">
        <v>1.256644E-2</v>
      </c>
      <c r="LF68">
        <v>0.53554120000000005</v>
      </c>
      <c r="LG68">
        <v>17.933610000000002</v>
      </c>
      <c r="LH68" s="1">
        <v>6.3133239999999997E-5</v>
      </c>
      <c r="LI68" s="1">
        <v>1.2098090000000001E-2</v>
      </c>
      <c r="LJ68">
        <v>0.53556360000000003</v>
      </c>
      <c r="LK68">
        <v>18.030049999999999</v>
      </c>
      <c r="LL68">
        <v>6.0821359999999997E-5</v>
      </c>
      <c r="LM68" s="1">
        <v>1.1652040000000001E-2</v>
      </c>
      <c r="LN68">
        <v>0.53556729999999997</v>
      </c>
      <c r="LO68">
        <v>18.35435</v>
      </c>
      <c r="LP68" s="1">
        <v>5.8634970000000001E-5</v>
      </c>
      <c r="LQ68" s="1">
        <v>1.123101E-2</v>
      </c>
      <c r="LR68">
        <v>0.53556170000000003</v>
      </c>
      <c r="LS68">
        <v>18.855419999999999</v>
      </c>
      <c r="LT68" s="1">
        <v>5.6549470000000003E-5</v>
      </c>
      <c r="LU68" s="1">
        <v>1.0829449999999999E-2</v>
      </c>
      <c r="LV68">
        <v>0.53556309999999996</v>
      </c>
      <c r="LW68">
        <v>19.313849999999999</v>
      </c>
      <c r="LX68" s="1">
        <v>5.4528150000000001E-5</v>
      </c>
      <c r="LY68" s="1">
        <v>1.043997E-2</v>
      </c>
      <c r="LZ68">
        <v>0.53556429999999999</v>
      </c>
      <c r="MA68">
        <v>19.44295</v>
      </c>
      <c r="MB68" s="1">
        <v>5.2531049999999999E-5</v>
      </c>
      <c r="MC68" s="1">
        <v>1.0069079999999999E-2</v>
      </c>
      <c r="MD68">
        <v>0.53556320000000002</v>
      </c>
      <c r="ME68">
        <v>19.1951</v>
      </c>
      <c r="MF68" s="1">
        <v>5.0529889999999998E-5</v>
      </c>
      <c r="MG68" s="1">
        <v>9.7178200000000003E-3</v>
      </c>
      <c r="MH68">
        <v>0.53556389999999998</v>
      </c>
      <c r="MI68">
        <v>18.8157</v>
      </c>
      <c r="MJ68" s="1">
        <v>4.8599559999999999E-5</v>
      </c>
      <c r="MK68" s="1">
        <v>9.3763370000000002E-3</v>
      </c>
      <c r="ML68">
        <v>0.53554310000000005</v>
      </c>
      <c r="MM68">
        <v>18.30086</v>
      </c>
      <c r="MN68" s="1">
        <v>4.6774390000000003E-5</v>
      </c>
      <c r="MO68" s="1">
        <v>9.0511949999999997E-3</v>
      </c>
      <c r="MP68">
        <v>0.53556170000000003</v>
      </c>
      <c r="MQ68">
        <v>18.174800000000001</v>
      </c>
      <c r="MR68" s="1">
        <v>4.5039369999999999E-5</v>
      </c>
      <c r="MS68" s="1">
        <v>8.7402759999999999E-3</v>
      </c>
      <c r="MT68">
        <v>0.53556329999999996</v>
      </c>
      <c r="MU68">
        <v>17.804770000000001</v>
      </c>
      <c r="MV68" s="1">
        <v>4.3376659999999998E-5</v>
      </c>
      <c r="MW68" s="1">
        <v>8.4411820000000002E-3</v>
      </c>
      <c r="MX68">
        <v>0.53554330000000006</v>
      </c>
      <c r="MY68">
        <v>17.212569999999999</v>
      </c>
      <c r="MZ68" s="1">
        <v>4.1784189999999998E-5</v>
      </c>
      <c r="NA68" s="1">
        <v>8.1521749999999994E-3</v>
      </c>
      <c r="NB68">
        <v>0.53554829999999998</v>
      </c>
      <c r="NC68">
        <v>16.643719999999998</v>
      </c>
      <c r="ND68" s="1">
        <v>4.0289349999999997E-5</v>
      </c>
      <c r="NE68" s="1">
        <v>7.8797009999999994E-3</v>
      </c>
      <c r="NF68">
        <v>0.53556910000000002</v>
      </c>
      <c r="NG68">
        <v>16.623069999999998</v>
      </c>
      <c r="NH68" s="1">
        <v>3.8840220000000003E-5</v>
      </c>
      <c r="NI68" s="1">
        <v>7.614376E-3</v>
      </c>
      <c r="NJ68">
        <v>0.53556320000000002</v>
      </c>
      <c r="NK68">
        <v>16.705729999999999</v>
      </c>
      <c r="NL68" s="1">
        <v>3.7430069999999997E-5</v>
      </c>
      <c r="NM68" s="1">
        <v>7.3549729999999999E-3</v>
      </c>
      <c r="NN68">
        <v>0.53555940000000002</v>
      </c>
      <c r="NO68">
        <v>16.644030000000001</v>
      </c>
      <c r="NP68" s="1">
        <v>3.6104550000000003E-5</v>
      </c>
      <c r="NQ68" s="1">
        <v>7.1099919999999999E-3</v>
      </c>
      <c r="NR68">
        <v>0.53556309999999996</v>
      </c>
      <c r="NS68">
        <v>16.374500000000001</v>
      </c>
      <c r="NT68" s="1">
        <v>3.484768E-5</v>
      </c>
      <c r="NU68" s="1">
        <v>6.8765780000000004E-3</v>
      </c>
      <c r="NV68">
        <v>0.53554579999999996</v>
      </c>
      <c r="NW68">
        <v>16.719360000000002</v>
      </c>
      <c r="NX68" s="1">
        <v>3.3640599999999998E-5</v>
      </c>
      <c r="NY68" s="1">
        <v>6.6517950000000003E-3</v>
      </c>
      <c r="NZ68">
        <v>0.53546280000000002</v>
      </c>
      <c r="OA68">
        <v>17.65812</v>
      </c>
      <c r="OB68" s="1">
        <v>3.2460640000000002E-5</v>
      </c>
      <c r="OC68" s="1">
        <v>6.4317000000000003E-3</v>
      </c>
      <c r="OD68">
        <v>0.53528759999999997</v>
      </c>
      <c r="OE68">
        <v>18.71256</v>
      </c>
      <c r="OF68" s="1">
        <v>3.1336730000000003E-5</v>
      </c>
      <c r="OG68" s="1">
        <v>6.2226590000000002E-3</v>
      </c>
      <c r="OH68">
        <v>0.53501460000000001</v>
      </c>
      <c r="OI68">
        <v>19.514379999999999</v>
      </c>
      <c r="OJ68" s="1">
        <v>3.054675E-5</v>
      </c>
      <c r="OK68" s="1">
        <v>6.0764840000000001E-3</v>
      </c>
    </row>
    <row r="69" spans="1:401" x14ac:dyDescent="0.35">
      <c r="A69">
        <v>72</v>
      </c>
      <c r="B69" t="s">
        <v>4</v>
      </c>
      <c r="C69" t="s">
        <v>24</v>
      </c>
      <c r="D69" t="s">
        <v>74</v>
      </c>
      <c r="E69">
        <v>848.73689999999999</v>
      </c>
      <c r="F69">
        <v>0.69829079999999999</v>
      </c>
      <c r="G69">
        <v>17.4468</v>
      </c>
      <c r="H69" s="1">
        <v>6.7112030000000001E-15</v>
      </c>
      <c r="I69" s="1">
        <v>2.7082869999999998E-12</v>
      </c>
      <c r="J69">
        <v>0.69662900000000005</v>
      </c>
      <c r="K69">
        <v>17.785599999999999</v>
      </c>
      <c r="L69" s="1">
        <v>9.8320809999999995E-3</v>
      </c>
      <c r="M69" s="1">
        <v>2.3784559999999999</v>
      </c>
      <c r="N69">
        <v>0.69491999999999998</v>
      </c>
      <c r="O69">
        <v>18.289940000000001</v>
      </c>
      <c r="P69">
        <v>32.944409999999998</v>
      </c>
      <c r="Q69">
        <v>10882.87</v>
      </c>
      <c r="R69">
        <v>0.69315610000000005</v>
      </c>
      <c r="S69">
        <v>18.618480000000002</v>
      </c>
      <c r="T69">
        <v>178.9622</v>
      </c>
      <c r="U69">
        <v>70809.73</v>
      </c>
      <c r="V69">
        <v>0.69142230000000005</v>
      </c>
      <c r="W69">
        <v>18.465920000000001</v>
      </c>
      <c r="X69">
        <v>76.9726</v>
      </c>
      <c r="Y69">
        <v>34606.79</v>
      </c>
      <c r="Z69">
        <v>0.68969639999999999</v>
      </c>
      <c r="AA69">
        <v>17.924759999999999</v>
      </c>
      <c r="AB69">
        <v>8.2954080000000001</v>
      </c>
      <c r="AC69">
        <v>4091.2719999999999</v>
      </c>
      <c r="AD69">
        <v>0.68793079999999995</v>
      </c>
      <c r="AE69">
        <v>17.330310000000001</v>
      </c>
      <c r="AF69">
        <v>0.46418399999999999</v>
      </c>
      <c r="AG69">
        <v>235.75729999999999</v>
      </c>
      <c r="AH69">
        <v>0.68576029999999999</v>
      </c>
      <c r="AI69">
        <v>17.222439999999999</v>
      </c>
      <c r="AJ69">
        <v>8.3848539999999999E-2</v>
      </c>
      <c r="AK69">
        <v>35.947989999999997</v>
      </c>
      <c r="AL69">
        <v>0.68279979999999996</v>
      </c>
      <c r="AM69">
        <v>17.38157</v>
      </c>
      <c r="AN69">
        <v>6.5962629999999994E-2</v>
      </c>
      <c r="AO69">
        <v>27.16347</v>
      </c>
      <c r="AP69">
        <v>0.67896679999999998</v>
      </c>
      <c r="AQ69">
        <v>17.886489999999998</v>
      </c>
      <c r="AR69" s="1">
        <v>6.2274450000000002E-2</v>
      </c>
      <c r="AS69">
        <v>25.555720000000001</v>
      </c>
      <c r="AT69">
        <v>0.67441899999999999</v>
      </c>
      <c r="AU69">
        <v>18.490729999999999</v>
      </c>
      <c r="AV69" s="1">
        <v>6.7169989999999999E-2</v>
      </c>
      <c r="AW69">
        <v>27.524010000000001</v>
      </c>
      <c r="AX69">
        <v>0.66947849999999998</v>
      </c>
      <c r="AY69">
        <v>18.738320000000002</v>
      </c>
      <c r="AZ69" s="1">
        <v>7.20745E-2</v>
      </c>
      <c r="BA69">
        <v>29.831430000000001</v>
      </c>
      <c r="BB69">
        <v>0.6643561</v>
      </c>
      <c r="BC69">
        <v>18.670339999999999</v>
      </c>
      <c r="BD69">
        <v>7.0446320000000007E-2</v>
      </c>
      <c r="BE69">
        <v>29.5047</v>
      </c>
      <c r="BF69">
        <v>0.65902419999999995</v>
      </c>
      <c r="BG69">
        <v>18.191790000000001</v>
      </c>
      <c r="BH69" s="1">
        <v>6.4945260000000005E-2</v>
      </c>
      <c r="BI69">
        <v>27.464449999999999</v>
      </c>
      <c r="BJ69">
        <v>0.65338790000000002</v>
      </c>
      <c r="BK69">
        <v>17.606179999999998</v>
      </c>
      <c r="BL69" s="1">
        <v>5.798155E-2</v>
      </c>
      <c r="BM69">
        <v>24.745450000000002</v>
      </c>
      <c r="BN69">
        <v>0.64782830000000002</v>
      </c>
      <c r="BO69">
        <v>17.488299999999999</v>
      </c>
      <c r="BP69">
        <v>5.1026229999999999E-2</v>
      </c>
      <c r="BQ69">
        <v>21.95234</v>
      </c>
      <c r="BR69">
        <v>0.64262699999999995</v>
      </c>
      <c r="BS69">
        <v>17.47719</v>
      </c>
      <c r="BT69" s="1">
        <v>4.4681800000000001E-2</v>
      </c>
      <c r="BU69">
        <v>19.363689999999998</v>
      </c>
      <c r="BV69">
        <v>0.63739330000000005</v>
      </c>
      <c r="BW69">
        <v>17.59525</v>
      </c>
      <c r="BX69" s="1">
        <v>3.8925040000000001E-2</v>
      </c>
      <c r="BY69">
        <v>16.992989999999999</v>
      </c>
      <c r="BZ69">
        <v>0.63198410000000005</v>
      </c>
      <c r="CA69">
        <v>17.763439999999999</v>
      </c>
      <c r="CB69" s="1">
        <v>3.3814240000000002E-2</v>
      </c>
      <c r="CC69">
        <v>14.87158</v>
      </c>
      <c r="CD69">
        <v>0.62641800000000003</v>
      </c>
      <c r="CE69">
        <v>17.895520000000001</v>
      </c>
      <c r="CF69" s="1">
        <v>2.9467170000000001E-2</v>
      </c>
      <c r="CG69">
        <v>13.05284</v>
      </c>
      <c r="CH69">
        <v>0.62077510000000002</v>
      </c>
      <c r="CI69">
        <v>17.681229999999999</v>
      </c>
      <c r="CJ69" s="1">
        <v>2.57941E-2</v>
      </c>
      <c r="CK69">
        <v>11.51506</v>
      </c>
      <c r="CL69">
        <v>0.61490500000000003</v>
      </c>
      <c r="CM69">
        <v>17.136759999999999</v>
      </c>
      <c r="CN69" s="1">
        <v>2.2418540000000001E-2</v>
      </c>
      <c r="CO69">
        <v>10.096170000000001</v>
      </c>
      <c r="CP69">
        <v>0.60886059999999997</v>
      </c>
      <c r="CQ69">
        <v>16.683409999999999</v>
      </c>
      <c r="CR69" s="1">
        <v>1.9401720000000001E-2</v>
      </c>
      <c r="CS69">
        <v>8.8119560000000003</v>
      </c>
      <c r="CT69">
        <v>0.60345260000000001</v>
      </c>
      <c r="CU69">
        <v>16.687650000000001</v>
      </c>
      <c r="CV69" s="1">
        <v>1.6791110000000001E-2</v>
      </c>
      <c r="CW69">
        <v>7.6810340000000004</v>
      </c>
      <c r="CX69">
        <v>0.59849419999999998</v>
      </c>
      <c r="CY69">
        <v>16.461020000000001</v>
      </c>
      <c r="CZ69" s="1">
        <v>1.454569E-2</v>
      </c>
      <c r="DA69">
        <v>6.694534</v>
      </c>
      <c r="DB69">
        <v>0.59337689999999998</v>
      </c>
      <c r="DC69">
        <v>16.65728</v>
      </c>
      <c r="DD69" s="1">
        <v>1.2577339999999999E-2</v>
      </c>
      <c r="DE69">
        <v>5.8267559999999996</v>
      </c>
      <c r="DF69">
        <v>0.58852439999999995</v>
      </c>
      <c r="DG69">
        <v>17.113</v>
      </c>
      <c r="DH69" s="1">
        <v>1.081703E-2</v>
      </c>
      <c r="DI69">
        <v>5.0424829999999998</v>
      </c>
      <c r="DJ69">
        <v>0.58354569999999995</v>
      </c>
      <c r="DK69">
        <v>17.48471</v>
      </c>
      <c r="DL69" s="1">
        <v>9.2561699999999993E-3</v>
      </c>
      <c r="DM69">
        <v>4.3413539999999999</v>
      </c>
      <c r="DN69">
        <v>0.57844169999999995</v>
      </c>
      <c r="DO69">
        <v>17.497319999999998</v>
      </c>
      <c r="DP69" s="1">
        <v>7.9592680000000002E-3</v>
      </c>
      <c r="DQ69">
        <v>3.7552059999999998</v>
      </c>
      <c r="DR69">
        <v>0.57299650000000002</v>
      </c>
      <c r="DS69">
        <v>17.324439999999999</v>
      </c>
      <c r="DT69" s="1">
        <v>6.8588110000000002E-3</v>
      </c>
      <c r="DU69">
        <v>3.2589009999999998</v>
      </c>
      <c r="DV69">
        <v>0.56852060000000004</v>
      </c>
      <c r="DW69">
        <v>17.280709999999999</v>
      </c>
      <c r="DX69" s="1">
        <v>5.8966729999999998E-3</v>
      </c>
      <c r="DY69">
        <v>2.8169439999999999</v>
      </c>
      <c r="DZ69">
        <v>0.56428100000000003</v>
      </c>
      <c r="EA69">
        <v>17.953330000000001</v>
      </c>
      <c r="EB69" s="1">
        <v>5.0382159999999999E-3</v>
      </c>
      <c r="EC69">
        <v>2.4186079999999999</v>
      </c>
      <c r="ED69">
        <v>0.56063090000000004</v>
      </c>
      <c r="EE69">
        <v>18.760159999999999</v>
      </c>
      <c r="EF69" s="1">
        <v>4.2922689999999996E-3</v>
      </c>
      <c r="EG69">
        <v>2.0681759999999998</v>
      </c>
      <c r="EH69">
        <v>0.55794350000000004</v>
      </c>
      <c r="EI69">
        <v>19.535509999999999</v>
      </c>
      <c r="EJ69" s="1">
        <v>3.6540560000000001E-3</v>
      </c>
      <c r="EK69">
        <v>1.7640720000000001</v>
      </c>
      <c r="EL69">
        <v>0.55639470000000002</v>
      </c>
      <c r="EM69">
        <v>20.168859999999999</v>
      </c>
      <c r="EN69" s="1">
        <v>3.059909E-3</v>
      </c>
      <c r="EO69">
        <v>1.4810939999999999</v>
      </c>
      <c r="EP69">
        <v>0.55564349999999996</v>
      </c>
      <c r="EQ69">
        <v>20.302409999999998</v>
      </c>
      <c r="ER69" s="1">
        <v>2.396727E-3</v>
      </c>
      <c r="ES69">
        <v>1.166336</v>
      </c>
      <c r="ET69">
        <v>0.55523599999999995</v>
      </c>
      <c r="EU69">
        <v>20.011959999999998</v>
      </c>
      <c r="EV69">
        <v>1.726263E-3</v>
      </c>
      <c r="EW69">
        <v>0.84329180000000004</v>
      </c>
      <c r="EX69">
        <v>0.55497149999999995</v>
      </c>
      <c r="EY69">
        <v>19.592110000000002</v>
      </c>
      <c r="EZ69" s="1">
        <v>1.2003599999999999E-3</v>
      </c>
      <c r="FA69">
        <v>0.58534600000000003</v>
      </c>
      <c r="FB69">
        <v>0.55475790000000003</v>
      </c>
      <c r="FC69">
        <v>19.031639999999999</v>
      </c>
      <c r="FD69" s="1">
        <v>8.6561389999999998E-4</v>
      </c>
      <c r="FE69">
        <v>0.41904550000000002</v>
      </c>
      <c r="FF69">
        <v>0.55449660000000001</v>
      </c>
      <c r="FG69">
        <v>18.70515</v>
      </c>
      <c r="FH69" s="1">
        <v>6.7314839999999996E-4</v>
      </c>
      <c r="FI69">
        <v>0.32303520000000002</v>
      </c>
      <c r="FJ69">
        <v>0.55429090000000003</v>
      </c>
      <c r="FK69">
        <v>18.237719999999999</v>
      </c>
      <c r="FL69" s="1">
        <v>5.6231619999999995E-4</v>
      </c>
      <c r="FM69">
        <v>0.26777000000000001</v>
      </c>
      <c r="FN69">
        <v>0.55413959999999995</v>
      </c>
      <c r="FO69">
        <v>17.714269999999999</v>
      </c>
      <c r="FP69" s="1">
        <v>4.9375790000000003E-4</v>
      </c>
      <c r="FQ69">
        <v>0.2336956</v>
      </c>
      <c r="FR69">
        <v>0.55408389999999996</v>
      </c>
      <c r="FS69">
        <v>17.303329999999999</v>
      </c>
      <c r="FT69" s="1">
        <v>4.4391580000000002E-4</v>
      </c>
      <c r="FU69">
        <v>0.20924570000000001</v>
      </c>
      <c r="FV69">
        <v>0.55404869999999995</v>
      </c>
      <c r="FW69">
        <v>17.088159999999998</v>
      </c>
      <c r="FX69" s="1">
        <v>3.9677160000000001E-4</v>
      </c>
      <c r="FY69">
        <v>0.18660350000000001</v>
      </c>
      <c r="FZ69">
        <v>0.554068</v>
      </c>
      <c r="GA69">
        <v>16.90953</v>
      </c>
      <c r="GB69" s="1">
        <v>3.505534E-4</v>
      </c>
      <c r="GC69">
        <v>0.1643879</v>
      </c>
      <c r="GD69">
        <v>0.55408880000000005</v>
      </c>
      <c r="GE69">
        <v>16.656220000000001</v>
      </c>
      <c r="GF69" s="1">
        <v>3.121787E-4</v>
      </c>
      <c r="GG69">
        <v>0.14572389999999999</v>
      </c>
      <c r="GH69">
        <v>0.55411060000000001</v>
      </c>
      <c r="GI69">
        <v>16.39714</v>
      </c>
      <c r="GJ69" s="1">
        <v>2.8382700000000001E-4</v>
      </c>
      <c r="GK69">
        <v>0.1317962</v>
      </c>
      <c r="GL69">
        <v>0.55410300000000001</v>
      </c>
      <c r="GM69">
        <v>16.590720000000001</v>
      </c>
      <c r="GN69" s="1">
        <v>2.6318000000000001E-4</v>
      </c>
      <c r="GO69">
        <v>0.1216223</v>
      </c>
      <c r="GP69">
        <v>0.55407070000000003</v>
      </c>
      <c r="GQ69">
        <v>17.146329999999999</v>
      </c>
      <c r="GR69" s="1">
        <v>2.4714380000000002E-4</v>
      </c>
      <c r="GS69">
        <v>0.1137283</v>
      </c>
      <c r="GT69">
        <v>0.55397540000000001</v>
      </c>
      <c r="GU69">
        <v>17.983049999999999</v>
      </c>
      <c r="GV69" s="1">
        <v>2.336374E-4</v>
      </c>
      <c r="GW69">
        <v>0.10710119999999999</v>
      </c>
      <c r="GX69">
        <v>0.55384730000000004</v>
      </c>
      <c r="GY69">
        <v>18.844709999999999</v>
      </c>
      <c r="GZ69" s="1">
        <v>2.2267359999999999E-4</v>
      </c>
      <c r="HA69">
        <v>0.10169250000000001</v>
      </c>
      <c r="HB69">
        <v>0.55366020000000005</v>
      </c>
      <c r="HC69">
        <v>19.326129999999999</v>
      </c>
      <c r="HD69" s="1">
        <v>2.1577759999999999E-4</v>
      </c>
      <c r="HE69">
        <v>9.8164719999999997E-2</v>
      </c>
      <c r="HF69">
        <v>0.55347440000000003</v>
      </c>
      <c r="HG69">
        <v>19.133849999999999</v>
      </c>
      <c r="HH69" s="1">
        <v>2.1157850000000001E-4</v>
      </c>
      <c r="HI69">
        <v>9.5993330000000002E-2</v>
      </c>
      <c r="HJ69">
        <v>0.55328010000000005</v>
      </c>
      <c r="HK69">
        <v>18.721889999999998</v>
      </c>
      <c r="HL69" s="1">
        <v>2.0685819999999999E-4</v>
      </c>
      <c r="HM69">
        <v>9.3725409999999995E-2</v>
      </c>
      <c r="HN69">
        <v>0.55306529999999998</v>
      </c>
      <c r="HO69">
        <v>18.210830000000001</v>
      </c>
      <c r="HP69" s="1">
        <v>2.0028320000000001E-4</v>
      </c>
      <c r="HQ69">
        <v>9.0676969999999996E-2</v>
      </c>
      <c r="HR69">
        <v>0.55287359999999997</v>
      </c>
      <c r="HS69">
        <v>17.907779999999999</v>
      </c>
      <c r="HT69" s="1">
        <v>1.9240770000000001E-4</v>
      </c>
      <c r="HU69">
        <v>8.7036039999999995E-2</v>
      </c>
      <c r="HV69">
        <v>0.5526624</v>
      </c>
      <c r="HW69">
        <v>17.714490000000001</v>
      </c>
      <c r="HX69" s="1">
        <v>1.8401990000000001E-4</v>
      </c>
      <c r="HY69">
        <v>8.3177329999999994E-2</v>
      </c>
      <c r="HZ69">
        <v>0.55246030000000002</v>
      </c>
      <c r="IA69">
        <v>17.660720000000001</v>
      </c>
      <c r="IB69" s="1">
        <v>1.7565819999999999E-4</v>
      </c>
      <c r="IC69">
        <v>7.9339220000000002E-2</v>
      </c>
      <c r="ID69">
        <v>0.55226770000000003</v>
      </c>
      <c r="IE69">
        <v>17.861519999999999</v>
      </c>
      <c r="IF69" s="1">
        <v>1.6745980000000001E-4</v>
      </c>
      <c r="IG69">
        <v>7.5598929999999995E-2</v>
      </c>
      <c r="IH69">
        <v>0.55205289999999996</v>
      </c>
      <c r="II69">
        <v>17.984279999999998</v>
      </c>
      <c r="IJ69" s="1">
        <v>1.5957840000000001E-4</v>
      </c>
      <c r="IK69">
        <v>7.2018460000000006E-2</v>
      </c>
      <c r="IL69">
        <v>0.55186480000000004</v>
      </c>
      <c r="IM69">
        <v>17.79674</v>
      </c>
      <c r="IN69" s="1">
        <v>1.5211129999999999E-4</v>
      </c>
      <c r="IO69">
        <v>6.8627919999999995E-2</v>
      </c>
      <c r="IP69">
        <v>0.55164120000000005</v>
      </c>
      <c r="IQ69">
        <v>17.56072</v>
      </c>
      <c r="IR69" s="1">
        <v>1.4503620000000001E-4</v>
      </c>
      <c r="IS69">
        <v>6.5423819999999994E-2</v>
      </c>
      <c r="IT69">
        <v>0.55143920000000002</v>
      </c>
      <c r="IU69">
        <v>17.47465</v>
      </c>
      <c r="IV69" s="1">
        <v>1.384085E-4</v>
      </c>
      <c r="IW69">
        <v>6.242644E-2</v>
      </c>
      <c r="IX69">
        <v>0.55122009999999999</v>
      </c>
      <c r="IY69">
        <v>18.02976</v>
      </c>
      <c r="IZ69" s="1">
        <v>1.3214260000000001E-4</v>
      </c>
      <c r="JA69">
        <v>5.9606079999999999E-2</v>
      </c>
      <c r="JB69">
        <v>0.55101869999999997</v>
      </c>
      <c r="JC69">
        <v>18.552050000000001</v>
      </c>
      <c r="JD69" s="1">
        <v>1.262236E-4</v>
      </c>
      <c r="JE69">
        <v>5.6934970000000001E-2</v>
      </c>
      <c r="JF69">
        <v>0.55091599999999996</v>
      </c>
      <c r="JG69">
        <v>18.881609999999998</v>
      </c>
      <c r="JH69" s="1">
        <v>1.206035E-4</v>
      </c>
      <c r="JI69">
        <v>5.4400299999999999E-2</v>
      </c>
      <c r="JJ69">
        <v>0.55082629999999999</v>
      </c>
      <c r="JK69">
        <v>18.803699999999999</v>
      </c>
      <c r="JL69" s="1">
        <v>1.148212E-4</v>
      </c>
      <c r="JM69">
        <v>5.1818910000000003E-2</v>
      </c>
      <c r="JN69">
        <v>0.55079610000000001</v>
      </c>
      <c r="JO69">
        <v>18.73753</v>
      </c>
      <c r="JP69" s="1">
        <v>1.079584E-4</v>
      </c>
      <c r="JQ69">
        <v>4.8768110000000003E-2</v>
      </c>
      <c r="JR69">
        <v>0.55078990000000005</v>
      </c>
      <c r="JS69">
        <v>18.624610000000001</v>
      </c>
      <c r="JT69" s="1">
        <v>1.0042100000000001E-4</v>
      </c>
      <c r="JU69">
        <v>4.5376390000000003E-2</v>
      </c>
      <c r="JV69">
        <v>0.55078150000000003</v>
      </c>
      <c r="JW69">
        <v>18.493829999999999</v>
      </c>
      <c r="JX69" s="1">
        <v>9.3637830000000002E-5</v>
      </c>
      <c r="JY69">
        <v>4.228117E-2</v>
      </c>
      <c r="JZ69">
        <v>0.5507803</v>
      </c>
      <c r="KA69">
        <v>18.140270000000001</v>
      </c>
      <c r="KB69" s="1">
        <v>8.8151899999999999E-5</v>
      </c>
      <c r="KC69">
        <v>3.9766999999999997E-2</v>
      </c>
      <c r="KD69">
        <v>0.55079259999999997</v>
      </c>
      <c r="KE69">
        <v>18.11562</v>
      </c>
      <c r="KF69" s="1">
        <v>8.3747219999999998E-5</v>
      </c>
      <c r="KG69">
        <v>3.7752130000000002E-2</v>
      </c>
      <c r="KH69">
        <v>0.5507917</v>
      </c>
      <c r="KI69">
        <v>18.109570000000001</v>
      </c>
      <c r="KJ69" s="1">
        <v>8.0052779999999999E-5</v>
      </c>
      <c r="KK69">
        <v>3.6062459999999998E-2</v>
      </c>
      <c r="KL69">
        <v>0.55079560000000005</v>
      </c>
      <c r="KM69">
        <v>18.32555</v>
      </c>
      <c r="KN69" s="1">
        <v>7.6785950000000003E-5</v>
      </c>
      <c r="KO69">
        <v>3.4576820000000001E-2</v>
      </c>
      <c r="KP69">
        <v>0.55079480000000003</v>
      </c>
      <c r="KQ69">
        <v>18.62238</v>
      </c>
      <c r="KR69" s="1">
        <v>7.3790219999999998E-5</v>
      </c>
      <c r="KS69">
        <v>3.3215740000000001E-2</v>
      </c>
      <c r="KT69">
        <v>0.55081749999999996</v>
      </c>
      <c r="KU69">
        <v>18.69764</v>
      </c>
      <c r="KV69" s="1">
        <v>7.09672E-5</v>
      </c>
      <c r="KW69">
        <v>3.1937140000000003E-2</v>
      </c>
      <c r="KX69">
        <v>0.55081559999999996</v>
      </c>
      <c r="KY69">
        <v>18.554010000000002</v>
      </c>
      <c r="KZ69" s="1">
        <v>6.8287869999999998E-5</v>
      </c>
      <c r="LA69">
        <v>3.0723790000000001E-2</v>
      </c>
      <c r="LB69">
        <v>0.55080510000000005</v>
      </c>
      <c r="LC69">
        <v>18.311779999999999</v>
      </c>
      <c r="LD69" s="1">
        <v>6.5730320000000005E-5</v>
      </c>
      <c r="LE69">
        <v>2.9566209999999999E-2</v>
      </c>
      <c r="LF69">
        <v>0.55078760000000004</v>
      </c>
      <c r="LG69">
        <v>18.008369999999999</v>
      </c>
      <c r="LH69" s="1">
        <v>6.3295019999999998E-5</v>
      </c>
      <c r="LI69">
        <v>2.846241E-2</v>
      </c>
      <c r="LJ69">
        <v>0.55080799999999996</v>
      </c>
      <c r="LK69">
        <v>18.132200000000001</v>
      </c>
      <c r="LL69" s="1">
        <v>6.0975060000000002E-5</v>
      </c>
      <c r="LM69">
        <v>2.741207E-2</v>
      </c>
      <c r="LN69">
        <v>0.55081340000000001</v>
      </c>
      <c r="LO69">
        <v>18.456849999999999</v>
      </c>
      <c r="LP69" s="1">
        <v>5.8780070000000001E-5</v>
      </c>
      <c r="LQ69">
        <v>2.641922E-2</v>
      </c>
      <c r="LR69">
        <v>0.55081069999999999</v>
      </c>
      <c r="LS69">
        <v>18.94464</v>
      </c>
      <c r="LT69" s="1">
        <v>5.6689440000000003E-5</v>
      </c>
      <c r="LU69">
        <v>2.547435E-2</v>
      </c>
      <c r="LV69">
        <v>0.55080969999999996</v>
      </c>
      <c r="LW69">
        <v>19.369769999999999</v>
      </c>
      <c r="LX69" s="1">
        <v>5.4663590000000002E-5</v>
      </c>
      <c r="LY69">
        <v>2.4558779999999999E-2</v>
      </c>
      <c r="LZ69">
        <v>0.55081440000000004</v>
      </c>
      <c r="MA69">
        <v>19.469480000000001</v>
      </c>
      <c r="MB69" s="1">
        <v>5.2658770000000003E-5</v>
      </c>
      <c r="MC69">
        <v>2.3684190000000001E-2</v>
      </c>
      <c r="MD69">
        <v>0.55080989999999996</v>
      </c>
      <c r="ME69">
        <v>19.22081</v>
      </c>
      <c r="MF69" s="1">
        <v>5.0651800000000002E-5</v>
      </c>
      <c r="MG69">
        <v>2.2857590000000001E-2</v>
      </c>
      <c r="MH69">
        <v>0.55080969999999996</v>
      </c>
      <c r="MI69">
        <v>18.859909999999999</v>
      </c>
      <c r="MJ69" s="1">
        <v>4.8717190000000001E-5</v>
      </c>
      <c r="MK69">
        <v>2.205439E-2</v>
      </c>
      <c r="ML69">
        <v>0.55080580000000001</v>
      </c>
      <c r="MM69">
        <v>18.3782</v>
      </c>
      <c r="MN69" s="1">
        <v>4.6885590000000003E-5</v>
      </c>
      <c r="MO69">
        <v>2.128795E-2</v>
      </c>
      <c r="MP69">
        <v>0.55080779999999996</v>
      </c>
      <c r="MQ69">
        <v>18.297409999999999</v>
      </c>
      <c r="MR69" s="1">
        <v>4.5145919999999999E-5</v>
      </c>
      <c r="MS69">
        <v>2.055647E-2</v>
      </c>
      <c r="MT69">
        <v>0.55079060000000002</v>
      </c>
      <c r="MU69">
        <v>17.934539999999998</v>
      </c>
      <c r="MV69" s="1">
        <v>4.347907E-5</v>
      </c>
      <c r="MW69">
        <v>1.9852789999999999E-2</v>
      </c>
      <c r="MX69">
        <v>0.55080600000000002</v>
      </c>
      <c r="MY69">
        <v>17.338509999999999</v>
      </c>
      <c r="MZ69" s="1">
        <v>4.1882019999999998E-5</v>
      </c>
      <c r="NA69">
        <v>1.9172370000000001E-2</v>
      </c>
      <c r="NB69">
        <v>0.55079529999999999</v>
      </c>
      <c r="NC69">
        <v>16.725149999999999</v>
      </c>
      <c r="ND69" s="1">
        <v>4.0381520000000001E-5</v>
      </c>
      <c r="NE69">
        <v>1.8530149999999999E-2</v>
      </c>
      <c r="NF69">
        <v>0.5508149</v>
      </c>
      <c r="NG69">
        <v>16.642759999999999</v>
      </c>
      <c r="NH69" s="1">
        <v>3.8931289999999997E-5</v>
      </c>
      <c r="NI69">
        <v>1.790806E-2</v>
      </c>
      <c r="NJ69">
        <v>0.55080989999999996</v>
      </c>
      <c r="NK69">
        <v>16.710940000000001</v>
      </c>
      <c r="NL69" s="1">
        <v>3.751748E-5</v>
      </c>
      <c r="NM69">
        <v>1.729752E-2</v>
      </c>
      <c r="NN69">
        <v>0.55078740000000004</v>
      </c>
      <c r="NO69">
        <v>16.677129999999998</v>
      </c>
      <c r="NP69" s="1">
        <v>3.6186829999999999E-5</v>
      </c>
      <c r="NQ69">
        <v>1.6719899999999999E-2</v>
      </c>
      <c r="NR69">
        <v>0.55081530000000001</v>
      </c>
      <c r="NS69">
        <v>16.444859999999998</v>
      </c>
      <c r="NT69" s="1">
        <v>3.4926399999999998E-5</v>
      </c>
      <c r="NU69">
        <v>1.6170500000000001E-2</v>
      </c>
      <c r="NV69">
        <v>0.55079279999999997</v>
      </c>
      <c r="NW69">
        <v>16.794879999999999</v>
      </c>
      <c r="NX69" s="1">
        <v>3.3717019999999997E-5</v>
      </c>
      <c r="NY69">
        <v>1.564221E-2</v>
      </c>
      <c r="NZ69">
        <v>0.55070680000000005</v>
      </c>
      <c r="OA69">
        <v>17.70748</v>
      </c>
      <c r="OB69" s="1">
        <v>3.253481E-5</v>
      </c>
      <c r="OC69">
        <v>1.5125009999999999E-2</v>
      </c>
      <c r="OD69">
        <v>0.55049749999999997</v>
      </c>
      <c r="OE69">
        <v>18.751729999999998</v>
      </c>
      <c r="OF69" s="1">
        <v>3.1404179999999999E-5</v>
      </c>
      <c r="OG69">
        <v>1.4630539999999999E-2</v>
      </c>
      <c r="OH69">
        <v>0.55016549999999997</v>
      </c>
      <c r="OI69">
        <v>19.548349999999999</v>
      </c>
      <c r="OJ69" s="1">
        <v>3.0576410000000002E-5</v>
      </c>
      <c r="OK69">
        <v>1.4261579999999999E-2</v>
      </c>
    </row>
    <row r="70" spans="1:401" x14ac:dyDescent="0.35">
      <c r="A70">
        <v>73</v>
      </c>
      <c r="B70" t="s">
        <v>4</v>
      </c>
      <c r="C70" t="s">
        <v>24</v>
      </c>
      <c r="D70" t="s">
        <v>75</v>
      </c>
      <c r="E70">
        <v>811.53610000000003</v>
      </c>
      <c r="F70">
        <v>0.61459430000000004</v>
      </c>
      <c r="G70">
        <v>17.48263</v>
      </c>
      <c r="H70" s="1">
        <v>1.0486009999999999E-15</v>
      </c>
      <c r="I70" s="1">
        <v>3.6262019999999999E-13</v>
      </c>
      <c r="J70">
        <v>0.61341250000000003</v>
      </c>
      <c r="K70">
        <v>17.800380000000001</v>
      </c>
      <c r="L70" s="1">
        <v>2.2148760000000002E-3</v>
      </c>
      <c r="M70" s="1">
        <v>0.54829879999999998</v>
      </c>
      <c r="N70">
        <v>0.61217980000000005</v>
      </c>
      <c r="O70">
        <v>18.294499999999999</v>
      </c>
      <c r="P70">
        <v>21.92802</v>
      </c>
      <c r="Q70">
        <v>6545.4129999999996</v>
      </c>
      <c r="R70">
        <v>0.61090920000000004</v>
      </c>
      <c r="S70">
        <v>18.619219999999999</v>
      </c>
      <c r="T70">
        <v>171.05549999999999</v>
      </c>
      <c r="U70">
        <v>57956.52</v>
      </c>
      <c r="V70">
        <v>0.60971580000000003</v>
      </c>
      <c r="W70">
        <v>18.500119999999999</v>
      </c>
      <c r="X70">
        <v>92.818600000000004</v>
      </c>
      <c r="Y70">
        <v>34154.71</v>
      </c>
      <c r="Z70">
        <v>0.60853740000000001</v>
      </c>
      <c r="AA70">
        <v>17.99241</v>
      </c>
      <c r="AB70">
        <v>11.73438</v>
      </c>
      <c r="AC70">
        <v>4562.6030000000001</v>
      </c>
      <c r="AD70">
        <v>0.6073132</v>
      </c>
      <c r="AE70">
        <v>17.395019999999999</v>
      </c>
      <c r="AF70">
        <v>0.69125990000000004</v>
      </c>
      <c r="AG70">
        <v>274.7989</v>
      </c>
      <c r="AH70">
        <v>0.60582910000000001</v>
      </c>
      <c r="AI70">
        <v>17.290150000000001</v>
      </c>
      <c r="AJ70">
        <v>9.2507549999999994E-2</v>
      </c>
      <c r="AK70">
        <v>33.60172</v>
      </c>
      <c r="AL70">
        <v>0.60372289999999995</v>
      </c>
      <c r="AM70">
        <v>17.43167</v>
      </c>
      <c r="AN70">
        <v>6.6915450000000001E-2</v>
      </c>
      <c r="AO70">
        <v>23.540089999999999</v>
      </c>
      <c r="AP70">
        <v>0.60098180000000001</v>
      </c>
      <c r="AQ70">
        <v>17.909880000000001</v>
      </c>
      <c r="AR70" s="1">
        <v>6.2277859999999997E-2</v>
      </c>
      <c r="AS70">
        <v>21.889769999999999</v>
      </c>
      <c r="AT70">
        <v>0.59774240000000001</v>
      </c>
      <c r="AU70">
        <v>18.501380000000001</v>
      </c>
      <c r="AV70" s="1">
        <v>6.6314620000000005E-2</v>
      </c>
      <c r="AW70">
        <v>23.311959999999999</v>
      </c>
      <c r="AX70">
        <v>0.59421429999999997</v>
      </c>
      <c r="AY70">
        <v>18.75881</v>
      </c>
      <c r="AZ70" s="1">
        <v>7.1732249999999997E-2</v>
      </c>
      <c r="BA70">
        <v>25.412600000000001</v>
      </c>
      <c r="BB70">
        <v>0.5900881</v>
      </c>
      <c r="BC70">
        <v>18.715910000000001</v>
      </c>
      <c r="BD70" s="1">
        <v>7.0841559999999998E-2</v>
      </c>
      <c r="BE70">
        <v>25.344280000000001</v>
      </c>
      <c r="BF70">
        <v>0.58561779999999997</v>
      </c>
      <c r="BG70">
        <v>18.268840000000001</v>
      </c>
      <c r="BH70" s="1">
        <v>6.5654229999999994E-2</v>
      </c>
      <c r="BI70">
        <v>23.690079999999998</v>
      </c>
      <c r="BJ70">
        <v>0.58092940000000004</v>
      </c>
      <c r="BK70">
        <v>17.706710000000001</v>
      </c>
      <c r="BL70" s="1">
        <v>5.8803319999999999E-2</v>
      </c>
      <c r="BM70">
        <v>21.396930000000001</v>
      </c>
      <c r="BN70">
        <v>0.57632680000000003</v>
      </c>
      <c r="BO70">
        <v>17.59019</v>
      </c>
      <c r="BP70" s="1">
        <v>5.1811129999999997E-2</v>
      </c>
      <c r="BQ70">
        <v>19.001449999999998</v>
      </c>
      <c r="BR70">
        <v>0.57209589999999999</v>
      </c>
      <c r="BS70">
        <v>17.560479999999998</v>
      </c>
      <c r="BT70" s="1">
        <v>4.5403220000000001E-2</v>
      </c>
      <c r="BU70">
        <v>16.769929999999999</v>
      </c>
      <c r="BV70">
        <v>0.56786579999999998</v>
      </c>
      <c r="BW70">
        <v>17.66985</v>
      </c>
      <c r="BX70" s="1">
        <v>3.9583680000000003E-2</v>
      </c>
      <c r="BY70">
        <v>14.72448</v>
      </c>
      <c r="BZ70">
        <v>0.56346750000000001</v>
      </c>
      <c r="CA70">
        <v>17.811620000000001</v>
      </c>
      <c r="CB70" s="1">
        <v>3.4391320000000003E-2</v>
      </c>
      <c r="CC70">
        <v>12.886990000000001</v>
      </c>
      <c r="CD70">
        <v>0.55894960000000005</v>
      </c>
      <c r="CE70">
        <v>17.922830000000001</v>
      </c>
      <c r="CF70" s="1">
        <v>2.9951869999999998E-2</v>
      </c>
      <c r="CG70">
        <v>11.30471</v>
      </c>
      <c r="CH70">
        <v>0.55423219999999995</v>
      </c>
      <c r="CI70">
        <v>17.725680000000001</v>
      </c>
      <c r="CJ70" s="1">
        <v>2.6218849999999998E-2</v>
      </c>
      <c r="CK70">
        <v>9.9721860000000007</v>
      </c>
      <c r="CL70">
        <v>0.54924390000000001</v>
      </c>
      <c r="CM70">
        <v>17.221509999999999</v>
      </c>
      <c r="CN70">
        <v>2.2816599999999999E-2</v>
      </c>
      <c r="CO70">
        <v>8.7524420000000003</v>
      </c>
      <c r="CP70">
        <v>0.54411960000000004</v>
      </c>
      <c r="CQ70">
        <v>16.773759999999999</v>
      </c>
      <c r="CR70" s="1">
        <v>1.9752659999999998E-2</v>
      </c>
      <c r="CS70">
        <v>7.6413970000000004</v>
      </c>
      <c r="CT70">
        <v>0.53975399999999996</v>
      </c>
      <c r="CU70">
        <v>16.772559999999999</v>
      </c>
      <c r="CV70" s="1">
        <v>1.7101450000000001E-2</v>
      </c>
      <c r="CW70">
        <v>6.6631390000000001</v>
      </c>
      <c r="CX70">
        <v>0.53586080000000003</v>
      </c>
      <c r="CY70">
        <v>16.537949999999999</v>
      </c>
      <c r="CZ70" s="1">
        <v>1.4814920000000001E-2</v>
      </c>
      <c r="DA70">
        <v>5.8068739999999996</v>
      </c>
      <c r="DB70">
        <v>0.53180919999999998</v>
      </c>
      <c r="DC70">
        <v>16.72616</v>
      </c>
      <c r="DD70" s="1">
        <v>1.2817510000000001E-2</v>
      </c>
      <c r="DE70">
        <v>5.0562170000000002</v>
      </c>
      <c r="DF70">
        <v>0.52802309999999997</v>
      </c>
      <c r="DG70">
        <v>17.13195</v>
      </c>
      <c r="DH70" s="1">
        <v>1.103606E-2</v>
      </c>
      <c r="DI70">
        <v>4.3792200000000001</v>
      </c>
      <c r="DJ70">
        <v>0.52395970000000003</v>
      </c>
      <c r="DK70">
        <v>17.495650000000001</v>
      </c>
      <c r="DL70" s="1">
        <v>9.4461909999999996E-3</v>
      </c>
      <c r="DM70">
        <v>3.771191</v>
      </c>
      <c r="DN70">
        <v>0.51958930000000003</v>
      </c>
      <c r="DO70">
        <v>17.53566</v>
      </c>
      <c r="DP70" s="1">
        <v>8.1164970000000003E-3</v>
      </c>
      <c r="DQ70">
        <v>3.260367</v>
      </c>
      <c r="DR70">
        <v>0.51493719999999998</v>
      </c>
      <c r="DS70">
        <v>17.38184</v>
      </c>
      <c r="DT70" s="1">
        <v>6.9954199999999996E-3</v>
      </c>
      <c r="DU70">
        <v>2.829917</v>
      </c>
      <c r="DV70">
        <v>0.51154149999999998</v>
      </c>
      <c r="DW70">
        <v>17.336569999999998</v>
      </c>
      <c r="DX70" s="1">
        <v>6.0205759999999997E-3</v>
      </c>
      <c r="DY70">
        <v>2.449735</v>
      </c>
      <c r="DZ70">
        <v>0.50829219999999997</v>
      </c>
      <c r="EA70">
        <v>18.015650000000001</v>
      </c>
      <c r="EB70" s="1">
        <v>5.1489819999999999E-3</v>
      </c>
      <c r="EC70">
        <v>2.1067650000000002</v>
      </c>
      <c r="ED70">
        <v>0.50547339999999996</v>
      </c>
      <c r="EE70">
        <v>18.820309999999999</v>
      </c>
      <c r="EF70" s="1">
        <v>4.3889760000000002E-3</v>
      </c>
      <c r="EG70">
        <v>1.804109</v>
      </c>
      <c r="EH70">
        <v>0.50341930000000001</v>
      </c>
      <c r="EI70">
        <v>19.598880000000001</v>
      </c>
      <c r="EJ70" s="1">
        <v>3.738262E-3</v>
      </c>
      <c r="EK70">
        <v>1.5409379999999999</v>
      </c>
      <c r="EL70">
        <v>0.502058</v>
      </c>
      <c r="EM70">
        <v>20.216000000000001</v>
      </c>
      <c r="EN70" s="1">
        <v>3.145489E-3</v>
      </c>
      <c r="EO70">
        <v>1.2996179999999999</v>
      </c>
      <c r="EP70">
        <v>0.50124290000000005</v>
      </c>
      <c r="EQ70">
        <v>20.334219999999998</v>
      </c>
      <c r="ER70" s="1">
        <v>2.4939269999999999E-3</v>
      </c>
      <c r="ES70">
        <v>1.0340659999999999</v>
      </c>
      <c r="ET70">
        <v>0.50079899999999999</v>
      </c>
      <c r="EU70">
        <v>20.058579999999999</v>
      </c>
      <c r="EV70" s="1">
        <v>1.8161729999999999E-3</v>
      </c>
      <c r="EW70">
        <v>0.75481379999999998</v>
      </c>
      <c r="EX70">
        <v>0.50052540000000001</v>
      </c>
      <c r="EY70">
        <v>19.668220000000002</v>
      </c>
      <c r="EZ70" s="1">
        <v>1.264661E-3</v>
      </c>
      <c r="FA70">
        <v>0.52493219999999996</v>
      </c>
      <c r="FB70">
        <v>0.50026769999999998</v>
      </c>
      <c r="FC70">
        <v>19.138480000000001</v>
      </c>
      <c r="FD70" s="1">
        <v>9.0433899999999999E-4</v>
      </c>
      <c r="FE70">
        <v>0.37349939999999998</v>
      </c>
      <c r="FF70">
        <v>0.50002619999999998</v>
      </c>
      <c r="FG70">
        <v>18.846530000000001</v>
      </c>
      <c r="FH70" s="1">
        <v>6.952048E-4</v>
      </c>
      <c r="FI70">
        <v>0.2853463</v>
      </c>
      <c r="FJ70">
        <v>0.4998146</v>
      </c>
      <c r="FK70">
        <v>18.381160000000001</v>
      </c>
      <c r="FL70" s="1">
        <v>5.7536190000000002E-4</v>
      </c>
      <c r="FM70">
        <v>0.2347872</v>
      </c>
      <c r="FN70">
        <v>0.49968000000000001</v>
      </c>
      <c r="FO70">
        <v>17.8383</v>
      </c>
      <c r="FP70" s="1">
        <v>5.0226239999999998E-4</v>
      </c>
      <c r="FQ70">
        <v>0.20395060000000001</v>
      </c>
      <c r="FR70">
        <v>0.49959429999999999</v>
      </c>
      <c r="FS70">
        <v>17.384519999999998</v>
      </c>
      <c r="FT70" s="1">
        <v>4.5076339999999999E-4</v>
      </c>
      <c r="FU70">
        <v>0.18234349999999999</v>
      </c>
      <c r="FV70">
        <v>0.49957309999999999</v>
      </c>
      <c r="FW70">
        <v>17.12482</v>
      </c>
      <c r="FX70" s="1">
        <v>4.0367259999999998E-4</v>
      </c>
      <c r="FY70">
        <v>0.1628628</v>
      </c>
      <c r="FZ70">
        <v>0.49955739999999998</v>
      </c>
      <c r="GA70">
        <v>16.944790000000001</v>
      </c>
      <c r="GB70" s="1">
        <v>3.5695669999999998E-4</v>
      </c>
      <c r="GC70">
        <v>0.14359459999999999</v>
      </c>
      <c r="GD70">
        <v>0.49958190000000002</v>
      </c>
      <c r="GE70">
        <v>16.704789999999999</v>
      </c>
      <c r="GF70" s="1">
        <v>3.1720529999999998E-4</v>
      </c>
      <c r="GG70">
        <v>0.1270887</v>
      </c>
      <c r="GH70">
        <v>0.4995908</v>
      </c>
      <c r="GI70">
        <v>16.473549999999999</v>
      </c>
      <c r="GJ70" s="1">
        <v>2.8750729999999999E-4</v>
      </c>
      <c r="GK70">
        <v>0.11466</v>
      </c>
      <c r="GL70">
        <v>0.49959740000000002</v>
      </c>
      <c r="GM70">
        <v>16.672509999999999</v>
      </c>
      <c r="GN70" s="1">
        <v>2.6591970000000001E-4</v>
      </c>
      <c r="GO70">
        <v>0.1055902</v>
      </c>
      <c r="GP70">
        <v>0.49955280000000002</v>
      </c>
      <c r="GQ70">
        <v>17.212050000000001</v>
      </c>
      <c r="GR70" s="1">
        <v>2.4936700000000001E-4</v>
      </c>
      <c r="GS70">
        <v>9.8622210000000002E-2</v>
      </c>
      <c r="GT70">
        <v>0.499502</v>
      </c>
      <c r="GU70">
        <v>18.033770000000001</v>
      </c>
      <c r="GV70" s="1">
        <v>2.3554129999999999E-4</v>
      </c>
      <c r="GW70">
        <v>9.2812900000000004E-2</v>
      </c>
      <c r="GX70">
        <v>0.4993822</v>
      </c>
      <c r="GY70">
        <v>18.875240000000002</v>
      </c>
      <c r="GZ70" s="1">
        <v>2.2411999999999999E-4</v>
      </c>
      <c r="HA70">
        <v>8.8015399999999994E-2</v>
      </c>
      <c r="HB70">
        <v>0.49922640000000001</v>
      </c>
      <c r="HC70">
        <v>19.340820000000001</v>
      </c>
      <c r="HD70" s="1">
        <v>2.166209E-4</v>
      </c>
      <c r="HE70">
        <v>8.4786070000000005E-2</v>
      </c>
      <c r="HF70">
        <v>0.49906319999999998</v>
      </c>
      <c r="HG70">
        <v>19.15587</v>
      </c>
      <c r="HH70" s="1">
        <v>2.1220359999999999E-4</v>
      </c>
      <c r="HI70">
        <v>8.2843390000000003E-2</v>
      </c>
      <c r="HJ70">
        <v>0.49888149999999998</v>
      </c>
      <c r="HK70">
        <v>18.773399999999999</v>
      </c>
      <c r="HL70" s="1">
        <v>2.0766919999999999E-4</v>
      </c>
      <c r="HM70">
        <v>8.0948519999999996E-2</v>
      </c>
      <c r="HN70">
        <v>0.49870740000000002</v>
      </c>
      <c r="HO70">
        <v>18.284949999999998</v>
      </c>
      <c r="HP70" s="1">
        <v>2.0134149999999999E-4</v>
      </c>
      <c r="HQ70">
        <v>7.8404749999999995E-2</v>
      </c>
      <c r="HR70">
        <v>0.49853310000000001</v>
      </c>
      <c r="HS70">
        <v>18.01754</v>
      </c>
      <c r="HT70" s="1">
        <v>1.9359480000000001E-4</v>
      </c>
      <c r="HU70">
        <v>7.531467E-2</v>
      </c>
      <c r="HV70">
        <v>0.49834329999999999</v>
      </c>
      <c r="HW70">
        <v>17.846080000000001</v>
      </c>
      <c r="HX70" s="1">
        <v>1.8523699999999999E-4</v>
      </c>
      <c r="HY70">
        <v>7.2005070000000004E-2</v>
      </c>
      <c r="HZ70">
        <v>0.49816280000000002</v>
      </c>
      <c r="IA70">
        <v>17.781790000000001</v>
      </c>
      <c r="IB70" s="1">
        <v>1.7684959999999999E-4</v>
      </c>
      <c r="IC70">
        <v>6.8695759999999995E-2</v>
      </c>
      <c r="ID70">
        <v>0.49799710000000003</v>
      </c>
      <c r="IE70">
        <v>17.93553</v>
      </c>
      <c r="IF70" s="1">
        <v>1.686154E-4</v>
      </c>
      <c r="IG70">
        <v>6.5467570000000003E-2</v>
      </c>
      <c r="IH70">
        <v>0.49781389999999998</v>
      </c>
      <c r="II70">
        <v>18.015250000000002</v>
      </c>
      <c r="IJ70" s="1">
        <v>1.606783E-4</v>
      </c>
      <c r="IK70">
        <v>6.2368119999999999E-2</v>
      </c>
      <c r="IL70">
        <v>0.49763610000000003</v>
      </c>
      <c r="IM70">
        <v>17.815480000000001</v>
      </c>
      <c r="IN70" s="1">
        <v>1.531534E-4</v>
      </c>
      <c r="IO70">
        <v>5.94335E-2</v>
      </c>
      <c r="IP70">
        <v>0.4974751</v>
      </c>
      <c r="IQ70">
        <v>17.58888</v>
      </c>
      <c r="IR70" s="1">
        <v>1.4601840000000001E-4</v>
      </c>
      <c r="IS70">
        <v>5.6656390000000001E-2</v>
      </c>
      <c r="IT70">
        <v>0.49730829999999998</v>
      </c>
      <c r="IU70">
        <v>17.5123</v>
      </c>
      <c r="IV70" s="1">
        <v>1.3932629999999999E-4</v>
      </c>
      <c r="IW70">
        <v>5.4055810000000003E-2</v>
      </c>
      <c r="IX70">
        <v>0.49714599999999998</v>
      </c>
      <c r="IY70">
        <v>18.102689999999999</v>
      </c>
      <c r="IZ70" s="1">
        <v>1.330119E-4</v>
      </c>
      <c r="JA70">
        <v>5.1613840000000001E-2</v>
      </c>
      <c r="JB70">
        <v>0.49698609999999999</v>
      </c>
      <c r="JC70">
        <v>18.648990000000001</v>
      </c>
      <c r="JD70" s="1">
        <v>1.2704400000000001E-4</v>
      </c>
      <c r="JE70">
        <v>4.9300690000000001E-2</v>
      </c>
      <c r="JF70">
        <v>0.4968939</v>
      </c>
      <c r="JG70">
        <v>18.992850000000001</v>
      </c>
      <c r="JH70" s="1">
        <v>1.213902E-4</v>
      </c>
      <c r="JI70">
        <v>4.7109249999999998E-2</v>
      </c>
      <c r="JJ70">
        <v>0.49682179999999998</v>
      </c>
      <c r="JK70">
        <v>18.885190000000001</v>
      </c>
      <c r="JL70" s="1">
        <v>1.156803E-4</v>
      </c>
      <c r="JM70">
        <v>4.4907780000000001E-2</v>
      </c>
      <c r="JN70">
        <v>0.49680629999999998</v>
      </c>
      <c r="JO70">
        <v>18.773530000000001</v>
      </c>
      <c r="JP70" s="1">
        <v>1.08997E-4</v>
      </c>
      <c r="JQ70">
        <v>4.233663E-2</v>
      </c>
      <c r="JR70">
        <v>0.4968072</v>
      </c>
      <c r="JS70">
        <v>18.637460000000001</v>
      </c>
      <c r="JT70" s="1">
        <v>1.0147780000000001E-4</v>
      </c>
      <c r="JU70">
        <v>3.9424220000000003E-2</v>
      </c>
      <c r="JV70">
        <v>0.49680220000000003</v>
      </c>
      <c r="JW70">
        <v>18.52899</v>
      </c>
      <c r="JX70" s="1">
        <v>9.4535950000000001E-5</v>
      </c>
      <c r="JY70">
        <v>3.6709800000000001E-2</v>
      </c>
      <c r="JZ70">
        <v>0.49680039999999998</v>
      </c>
      <c r="KA70">
        <v>18.223089999999999</v>
      </c>
      <c r="KB70" s="1">
        <v>8.8865520000000006E-5</v>
      </c>
      <c r="KC70">
        <v>3.4485960000000003E-2</v>
      </c>
      <c r="KD70">
        <v>0.49680609999999997</v>
      </c>
      <c r="KE70">
        <v>18.236640000000001</v>
      </c>
      <c r="KF70" s="1">
        <v>8.4328959999999996E-5</v>
      </c>
      <c r="KG70">
        <v>3.2708760000000003E-2</v>
      </c>
      <c r="KH70">
        <v>0.49680819999999998</v>
      </c>
      <c r="KI70">
        <v>18.223410000000001</v>
      </c>
      <c r="KJ70" s="1">
        <v>8.0551609999999997E-5</v>
      </c>
      <c r="KK70">
        <v>3.1226259999999999E-2</v>
      </c>
      <c r="KL70">
        <v>0.49681829999999999</v>
      </c>
      <c r="KM70">
        <v>18.420459999999999</v>
      </c>
      <c r="KN70" s="1">
        <v>7.7234369999999998E-5</v>
      </c>
      <c r="KO70">
        <v>2.9930390000000001E-2</v>
      </c>
      <c r="KP70">
        <v>0.49680679999999999</v>
      </c>
      <c r="KQ70">
        <v>18.683430000000001</v>
      </c>
      <c r="KR70" s="1">
        <v>7.4205240000000002E-5</v>
      </c>
      <c r="KS70">
        <v>2.8747390000000001E-2</v>
      </c>
      <c r="KT70">
        <v>0.49681540000000002</v>
      </c>
      <c r="KU70">
        <v>18.723980000000001</v>
      </c>
      <c r="KV70" s="1">
        <v>7.1361399999999997E-5</v>
      </c>
      <c r="KW70">
        <v>2.7639549999999999E-2</v>
      </c>
      <c r="KX70">
        <v>0.4968072</v>
      </c>
      <c r="KY70">
        <v>18.579149999999998</v>
      </c>
      <c r="KZ70" s="1">
        <v>6.8662279999999993E-5</v>
      </c>
      <c r="LA70">
        <v>2.6587759999999998E-2</v>
      </c>
      <c r="LB70">
        <v>0.49682399999999999</v>
      </c>
      <c r="LC70">
        <v>18.356439999999999</v>
      </c>
      <c r="LD70" s="1">
        <v>6.6088589999999995E-5</v>
      </c>
      <c r="LE70">
        <v>2.5585070000000001E-2</v>
      </c>
      <c r="LF70">
        <v>0.49682490000000001</v>
      </c>
      <c r="LG70">
        <v>18.080850000000002</v>
      </c>
      <c r="LH70" s="1">
        <v>6.3636199999999999E-5</v>
      </c>
      <c r="LI70">
        <v>2.4628230000000001E-2</v>
      </c>
      <c r="LJ70">
        <v>0.4968262</v>
      </c>
      <c r="LK70">
        <v>18.233280000000001</v>
      </c>
      <c r="LL70" s="1">
        <v>6.1299510000000006E-5</v>
      </c>
      <c r="LM70">
        <v>2.371856E-2</v>
      </c>
      <c r="LN70">
        <v>0.4968264</v>
      </c>
      <c r="LO70">
        <v>18.558820000000001</v>
      </c>
      <c r="LP70" s="1">
        <v>5.9085480000000001E-5</v>
      </c>
      <c r="LQ70">
        <v>2.2857369999999998E-2</v>
      </c>
      <c r="LR70">
        <v>0.49682969999999999</v>
      </c>
      <c r="LS70">
        <v>19.034089999999999</v>
      </c>
      <c r="LT70" s="1">
        <v>5.6983749999999998E-5</v>
      </c>
      <c r="LU70">
        <v>2.2039550000000002E-2</v>
      </c>
      <c r="LV70">
        <v>0.49682389999999998</v>
      </c>
      <c r="LW70">
        <v>19.427790000000002</v>
      </c>
      <c r="LX70" s="1">
        <v>5.4948709999999999E-5</v>
      </c>
      <c r="LY70">
        <v>2.1248039999999999E-2</v>
      </c>
      <c r="LZ70">
        <v>0.49682680000000001</v>
      </c>
      <c r="MA70">
        <v>19.498850000000001</v>
      </c>
      <c r="MB70" s="1">
        <v>5.2927250000000001E-5</v>
      </c>
      <c r="MC70">
        <v>2.0489400000000001E-2</v>
      </c>
      <c r="MD70">
        <v>0.49680780000000002</v>
      </c>
      <c r="ME70">
        <v>19.246870000000001</v>
      </c>
      <c r="MF70" s="1">
        <v>5.0907640000000003E-5</v>
      </c>
      <c r="MG70">
        <v>1.9773530000000001E-2</v>
      </c>
      <c r="MH70">
        <v>0.49682179999999998</v>
      </c>
      <c r="MI70">
        <v>18.903780000000001</v>
      </c>
      <c r="MJ70" s="1">
        <v>4.896418E-5</v>
      </c>
      <c r="MK70">
        <v>1.9078950000000001E-2</v>
      </c>
      <c r="ML70">
        <v>0.4968244</v>
      </c>
      <c r="MM70">
        <v>18.453720000000001</v>
      </c>
      <c r="MN70" s="1">
        <v>4.7120370000000002E-5</v>
      </c>
      <c r="MO70">
        <v>1.841512E-2</v>
      </c>
      <c r="MP70">
        <v>0.4968207</v>
      </c>
      <c r="MQ70">
        <v>18.418119999999998</v>
      </c>
      <c r="MR70" s="1">
        <v>4.5369679999999999E-5</v>
      </c>
      <c r="MS70">
        <v>1.7781499999999999E-2</v>
      </c>
      <c r="MT70">
        <v>0.49682579999999998</v>
      </c>
      <c r="MU70">
        <v>18.068629999999999</v>
      </c>
      <c r="MV70" s="1">
        <v>4.3694340000000002E-5</v>
      </c>
      <c r="MW70">
        <v>1.7172449999999999E-2</v>
      </c>
      <c r="MX70">
        <v>0.49682470000000001</v>
      </c>
      <c r="MY70">
        <v>17.46762</v>
      </c>
      <c r="MZ70" s="1">
        <v>4.2088600000000002E-5</v>
      </c>
      <c r="NA70">
        <v>1.658389E-2</v>
      </c>
      <c r="NB70">
        <v>0.49680780000000002</v>
      </c>
      <c r="NC70">
        <v>16.813140000000001</v>
      </c>
      <c r="ND70" s="1">
        <v>4.0575219999999999E-5</v>
      </c>
      <c r="NE70">
        <v>1.602657E-2</v>
      </c>
      <c r="NF70">
        <v>0.49681039999999999</v>
      </c>
      <c r="NG70">
        <v>16.66752</v>
      </c>
      <c r="NH70" s="1">
        <v>3.9122139999999999E-5</v>
      </c>
      <c r="NI70">
        <v>1.5489960000000001E-2</v>
      </c>
      <c r="NJ70">
        <v>0.4968243</v>
      </c>
      <c r="NK70">
        <v>16.715589999999999</v>
      </c>
      <c r="NL70" s="1">
        <v>3.7701440000000001E-5</v>
      </c>
      <c r="NM70">
        <v>1.496191E-2</v>
      </c>
      <c r="NN70">
        <v>0.49682480000000001</v>
      </c>
      <c r="NO70">
        <v>16.707529999999998</v>
      </c>
      <c r="NP70" s="1">
        <v>3.6360579999999997E-5</v>
      </c>
      <c r="NQ70">
        <v>1.4460789999999999E-2</v>
      </c>
      <c r="NR70">
        <v>0.49681570000000003</v>
      </c>
      <c r="NS70">
        <v>16.513649999999998</v>
      </c>
      <c r="NT70" s="1">
        <v>3.5091710000000002E-5</v>
      </c>
      <c r="NU70">
        <v>1.398512E-2</v>
      </c>
      <c r="NV70">
        <v>0.49679600000000002</v>
      </c>
      <c r="NW70">
        <v>16.869720000000001</v>
      </c>
      <c r="NX70" s="1">
        <v>3.387699E-5</v>
      </c>
      <c r="NY70">
        <v>1.3528210000000001E-2</v>
      </c>
      <c r="NZ70">
        <v>0.49672490000000002</v>
      </c>
      <c r="OA70">
        <v>17.755420000000001</v>
      </c>
      <c r="OB70" s="1">
        <v>3.2690839999999998E-5</v>
      </c>
      <c r="OC70">
        <v>1.3081489999999999E-2</v>
      </c>
      <c r="OD70">
        <v>0.49657790000000002</v>
      </c>
      <c r="OE70">
        <v>18.787199999999999</v>
      </c>
      <c r="OF70" s="1">
        <v>3.154834E-5</v>
      </c>
      <c r="OG70">
        <v>1.265206E-2</v>
      </c>
      <c r="OH70">
        <v>0.49631799999999998</v>
      </c>
      <c r="OI70">
        <v>19.58109</v>
      </c>
      <c r="OJ70" s="1">
        <v>3.0650189999999999E-5</v>
      </c>
      <c r="OK70">
        <v>1.2312709999999999E-2</v>
      </c>
    </row>
    <row r="71" spans="1:401" x14ac:dyDescent="0.35">
      <c r="A71">
        <v>74</v>
      </c>
      <c r="B71" t="s">
        <v>4</v>
      </c>
      <c r="C71" t="s">
        <v>24</v>
      </c>
      <c r="D71" t="s">
        <v>76</v>
      </c>
      <c r="E71">
        <v>739.91719999999998</v>
      </c>
      <c r="F71">
        <v>0.89696750000000003</v>
      </c>
      <c r="G71">
        <v>17.523209999999999</v>
      </c>
      <c r="H71" s="1">
        <v>1.504502E-16</v>
      </c>
      <c r="I71" s="1">
        <v>3.7657470000000002E-14</v>
      </c>
      <c r="J71">
        <v>0.89492260000000001</v>
      </c>
      <c r="K71">
        <v>17.820540000000001</v>
      </c>
      <c r="L71" s="1">
        <v>6.0670600000000004E-4</v>
      </c>
      <c r="M71" s="1">
        <v>0.1056812</v>
      </c>
      <c r="N71">
        <v>0.89277799999999996</v>
      </c>
      <c r="O71">
        <v>18.306080000000001</v>
      </c>
      <c r="P71">
        <v>15.730420000000001</v>
      </c>
      <c r="Q71">
        <v>3426.6320000000001</v>
      </c>
      <c r="R71">
        <v>0.89060280000000003</v>
      </c>
      <c r="S71">
        <v>18.62003</v>
      </c>
      <c r="T71">
        <v>162.36750000000001</v>
      </c>
      <c r="U71">
        <v>39625.730000000003</v>
      </c>
      <c r="V71">
        <v>0.88855890000000004</v>
      </c>
      <c r="W71">
        <v>18.525169999999999</v>
      </c>
      <c r="X71">
        <v>104.6494</v>
      </c>
      <c r="Y71">
        <v>27383.22</v>
      </c>
      <c r="Z71">
        <v>0.88651869999999999</v>
      </c>
      <c r="AA71">
        <v>18.049019999999999</v>
      </c>
      <c r="AB71">
        <v>14.81406</v>
      </c>
      <c r="AC71">
        <v>4057.0610000000001</v>
      </c>
      <c r="AD71">
        <v>0.88440640000000004</v>
      </c>
      <c r="AE71">
        <v>17.451160000000002</v>
      </c>
      <c r="AF71">
        <v>0.91516560000000002</v>
      </c>
      <c r="AG71">
        <v>255.9143</v>
      </c>
      <c r="AH71">
        <v>0.88189130000000004</v>
      </c>
      <c r="AI71">
        <v>17.35605</v>
      </c>
      <c r="AJ71">
        <v>0.1013225</v>
      </c>
      <c r="AK71">
        <v>26.489560000000001</v>
      </c>
      <c r="AL71">
        <v>0.87846340000000001</v>
      </c>
      <c r="AM71">
        <v>17.486789999999999</v>
      </c>
      <c r="AN71">
        <v>6.7701319999999995E-2</v>
      </c>
      <c r="AO71">
        <v>17.10004</v>
      </c>
      <c r="AP71">
        <v>0.87399000000000004</v>
      </c>
      <c r="AQ71">
        <v>17.942309999999999</v>
      </c>
      <c r="AR71" s="1">
        <v>6.2346319999999997E-2</v>
      </c>
      <c r="AS71">
        <v>15.72195</v>
      </c>
      <c r="AT71">
        <v>0.86861809999999995</v>
      </c>
      <c r="AU71">
        <v>18.519549999999999</v>
      </c>
      <c r="AV71" s="1">
        <v>6.5728720000000004E-2</v>
      </c>
      <c r="AW71">
        <v>16.552990000000001</v>
      </c>
      <c r="AX71">
        <v>0.86270089999999999</v>
      </c>
      <c r="AY71">
        <v>18.778099999999998</v>
      </c>
      <c r="AZ71" s="1">
        <v>7.1446229999999999E-2</v>
      </c>
      <c r="BA71">
        <v>18.07892</v>
      </c>
      <c r="BB71">
        <v>0.85640510000000003</v>
      </c>
      <c r="BC71">
        <v>18.754200000000001</v>
      </c>
      <c r="BD71" s="1">
        <v>7.1111170000000001E-2</v>
      </c>
      <c r="BE71">
        <v>18.107659999999999</v>
      </c>
      <c r="BF71">
        <v>0.84986039999999996</v>
      </c>
      <c r="BG71">
        <v>18.33248</v>
      </c>
      <c r="BH71" s="1">
        <v>6.6170060000000003E-2</v>
      </c>
      <c r="BI71">
        <v>16.93139</v>
      </c>
      <c r="BJ71">
        <v>0.84294069999999999</v>
      </c>
      <c r="BK71">
        <v>17.797619999999998</v>
      </c>
      <c r="BL71" s="1">
        <v>5.9409799999999999E-2</v>
      </c>
      <c r="BM71">
        <v>15.270479999999999</v>
      </c>
      <c r="BN71">
        <v>0.83561129999999995</v>
      </c>
      <c r="BO71">
        <v>17.69003</v>
      </c>
      <c r="BP71" s="1">
        <v>5.2392679999999997E-2</v>
      </c>
      <c r="BQ71">
        <v>13.521409999999999</v>
      </c>
      <c r="BR71">
        <v>0.82894920000000005</v>
      </c>
      <c r="BS71">
        <v>17.64686</v>
      </c>
      <c r="BT71" s="1">
        <v>4.5943039999999997E-2</v>
      </c>
      <c r="BU71">
        <v>11.86919</v>
      </c>
      <c r="BV71">
        <v>0.82229070000000004</v>
      </c>
      <c r="BW71">
        <v>17.743960000000001</v>
      </c>
      <c r="BX71" s="1">
        <v>4.0075680000000002E-2</v>
      </c>
      <c r="BY71">
        <v>10.351610000000001</v>
      </c>
      <c r="BZ71">
        <v>0.81536220000000004</v>
      </c>
      <c r="CA71">
        <v>17.86364</v>
      </c>
      <c r="CB71">
        <v>3.4822520000000003E-2</v>
      </c>
      <c r="CC71">
        <v>8.9919239999999991</v>
      </c>
      <c r="CD71">
        <v>0.80826849999999995</v>
      </c>
      <c r="CE71">
        <v>17.950810000000001</v>
      </c>
      <c r="CF71" s="1">
        <v>3.031534E-2</v>
      </c>
      <c r="CG71">
        <v>7.8222250000000004</v>
      </c>
      <c r="CH71">
        <v>0.8009328</v>
      </c>
      <c r="CI71">
        <v>17.7623</v>
      </c>
      <c r="CJ71">
        <v>2.6532650000000001E-2</v>
      </c>
      <c r="CK71">
        <v>6.8409399999999998</v>
      </c>
      <c r="CL71">
        <v>0.79327329999999996</v>
      </c>
      <c r="CM71">
        <v>17.289269999999998</v>
      </c>
      <c r="CN71" s="1">
        <v>2.3109540000000001E-2</v>
      </c>
      <c r="CO71">
        <v>5.9556380000000004</v>
      </c>
      <c r="CP71">
        <v>0.78536470000000003</v>
      </c>
      <c r="CQ71">
        <v>16.84676</v>
      </c>
      <c r="CR71" s="1">
        <v>2.0010610000000002E-2</v>
      </c>
      <c r="CS71">
        <v>5.1524890000000001</v>
      </c>
      <c r="CT71">
        <v>0.77818710000000002</v>
      </c>
      <c r="CU71">
        <v>16.83257</v>
      </c>
      <c r="CV71" s="1">
        <v>1.7325279999999998E-2</v>
      </c>
      <c r="CW71">
        <v>4.4617930000000001</v>
      </c>
      <c r="CX71">
        <v>0.7718429</v>
      </c>
      <c r="CY71">
        <v>16.59121</v>
      </c>
      <c r="CZ71" s="1">
        <v>1.5008830000000001E-2</v>
      </c>
      <c r="DA71">
        <v>3.8890289999999998</v>
      </c>
      <c r="DB71">
        <v>0.76519499999999996</v>
      </c>
      <c r="DC71">
        <v>16.774930000000001</v>
      </c>
      <c r="DD71" s="1">
        <v>1.2990109999999999E-2</v>
      </c>
      <c r="DE71">
        <v>3.3879619999999999</v>
      </c>
      <c r="DF71">
        <v>0.7589629</v>
      </c>
      <c r="DG71">
        <v>17.14527</v>
      </c>
      <c r="DH71" s="1">
        <v>1.1193150000000001E-2</v>
      </c>
      <c r="DI71">
        <v>2.9363350000000001</v>
      </c>
      <c r="DJ71">
        <v>0.75251000000000001</v>
      </c>
      <c r="DK71">
        <v>17.49915</v>
      </c>
      <c r="DL71" s="1">
        <v>9.5832880000000006E-3</v>
      </c>
      <c r="DM71">
        <v>2.5289790000000001</v>
      </c>
      <c r="DN71">
        <v>0.74569059999999998</v>
      </c>
      <c r="DO71">
        <v>17.558430000000001</v>
      </c>
      <c r="DP71" s="1">
        <v>8.2299950000000004E-3</v>
      </c>
      <c r="DQ71">
        <v>2.1850209999999999</v>
      </c>
      <c r="DR71">
        <v>0.73849050000000005</v>
      </c>
      <c r="DS71">
        <v>17.419799999999999</v>
      </c>
      <c r="DT71" s="1">
        <v>7.0935599999999996E-3</v>
      </c>
      <c r="DU71">
        <v>1.8960729999999999</v>
      </c>
      <c r="DV71">
        <v>0.73144869999999995</v>
      </c>
      <c r="DW71">
        <v>17.374949999999998</v>
      </c>
      <c r="DX71" s="1">
        <v>6.10942E-3</v>
      </c>
      <c r="DY71">
        <v>1.6435789999999999</v>
      </c>
      <c r="DZ71">
        <v>0.72438060000000004</v>
      </c>
      <c r="EA71">
        <v>18.058779999999999</v>
      </c>
      <c r="EB71" s="1">
        <v>5.2285630000000003E-3</v>
      </c>
      <c r="EC71">
        <v>1.4159409999999999</v>
      </c>
      <c r="ED71">
        <v>0.71786890000000003</v>
      </c>
      <c r="EE71">
        <v>18.86158</v>
      </c>
      <c r="EF71" s="1">
        <v>4.4584669999999998E-3</v>
      </c>
      <c r="EG71">
        <v>1.2143470000000001</v>
      </c>
      <c r="EH71">
        <v>0.71266799999999997</v>
      </c>
      <c r="EI71">
        <v>19.64254</v>
      </c>
      <c r="EJ71" s="1">
        <v>3.7984849999999999E-3</v>
      </c>
      <c r="EK71">
        <v>1.038492</v>
      </c>
      <c r="EL71">
        <v>0.70907690000000001</v>
      </c>
      <c r="EM71">
        <v>20.249790000000001</v>
      </c>
      <c r="EN71" s="1">
        <v>3.2049740000000002E-3</v>
      </c>
      <c r="EO71">
        <v>0.87823580000000001</v>
      </c>
      <c r="EP71">
        <v>0.70678260000000004</v>
      </c>
      <c r="EQ71">
        <v>20.355969999999999</v>
      </c>
      <c r="ER71" s="1">
        <v>2.561425E-3</v>
      </c>
      <c r="ES71">
        <v>0.70350950000000001</v>
      </c>
      <c r="ET71">
        <v>0.70534589999999997</v>
      </c>
      <c r="EU71">
        <v>20.089410000000001</v>
      </c>
      <c r="EV71" s="1">
        <v>1.880137E-3</v>
      </c>
      <c r="EW71">
        <v>0.51700349999999995</v>
      </c>
      <c r="EX71">
        <v>0.70437660000000002</v>
      </c>
      <c r="EY71">
        <v>19.721170000000001</v>
      </c>
      <c r="EZ71" s="1">
        <v>1.311467E-3</v>
      </c>
      <c r="FA71">
        <v>0.36013600000000001</v>
      </c>
      <c r="FB71">
        <v>0.70360080000000003</v>
      </c>
      <c r="FC71">
        <v>19.21358</v>
      </c>
      <c r="FD71" s="1">
        <v>9.3287350000000003E-4</v>
      </c>
      <c r="FE71">
        <v>0.25512980000000002</v>
      </c>
      <c r="FF71">
        <v>0.70293950000000005</v>
      </c>
      <c r="FG71">
        <v>18.947600000000001</v>
      </c>
      <c r="FH71" s="1">
        <v>7.1147959999999998E-4</v>
      </c>
      <c r="FI71">
        <v>0.19361410000000001</v>
      </c>
      <c r="FJ71">
        <v>0.70239660000000004</v>
      </c>
      <c r="FK71">
        <v>18.486170000000001</v>
      </c>
      <c r="FL71" s="1">
        <v>5.8492790000000004E-4</v>
      </c>
      <c r="FM71">
        <v>0.15840499999999999</v>
      </c>
      <c r="FN71">
        <v>0.70199029999999996</v>
      </c>
      <c r="FO71">
        <v>17.929950000000002</v>
      </c>
      <c r="FP71" s="1">
        <v>5.0842240000000005E-4</v>
      </c>
      <c r="FQ71">
        <v>0.13709460000000001</v>
      </c>
      <c r="FR71">
        <v>0.70174380000000003</v>
      </c>
      <c r="FS71">
        <v>17.447800000000001</v>
      </c>
      <c r="FT71" s="1">
        <v>4.5558250000000001E-4</v>
      </c>
      <c r="FU71">
        <v>0.12239709999999999</v>
      </c>
      <c r="FV71">
        <v>0.70160500000000003</v>
      </c>
      <c r="FW71">
        <v>17.153279999999999</v>
      </c>
      <c r="FX71" s="1">
        <v>4.0847509999999997E-4</v>
      </c>
      <c r="FY71">
        <v>0.1094266</v>
      </c>
      <c r="FZ71">
        <v>0.70154369999999999</v>
      </c>
      <c r="GA71">
        <v>16.96988</v>
      </c>
      <c r="GB71" s="1">
        <v>3.6148799999999998E-4</v>
      </c>
      <c r="GC71">
        <v>9.6546729999999997E-2</v>
      </c>
      <c r="GD71">
        <v>0.70151750000000002</v>
      </c>
      <c r="GE71">
        <v>16.73883</v>
      </c>
      <c r="GF71" s="1">
        <v>3.208102E-4</v>
      </c>
      <c r="GG71">
        <v>8.5358450000000002E-2</v>
      </c>
      <c r="GH71">
        <v>0.70150210000000002</v>
      </c>
      <c r="GI71">
        <v>16.52777</v>
      </c>
      <c r="GJ71" s="1">
        <v>2.9015010000000001E-4</v>
      </c>
      <c r="GK71">
        <v>7.6870640000000004E-2</v>
      </c>
      <c r="GL71">
        <v>0.70150509999999999</v>
      </c>
      <c r="GM71">
        <v>16.732759999999999</v>
      </c>
      <c r="GN71" s="1">
        <v>2.6788019999999998E-4</v>
      </c>
      <c r="GO71">
        <v>7.0680950000000006E-2</v>
      </c>
      <c r="GP71">
        <v>0.70146319999999995</v>
      </c>
      <c r="GQ71">
        <v>17.261030000000002</v>
      </c>
      <c r="GR71" s="1">
        <v>2.509438E-4</v>
      </c>
      <c r="GS71">
        <v>6.5955260000000002E-2</v>
      </c>
      <c r="GT71">
        <v>0.70132430000000001</v>
      </c>
      <c r="GU71">
        <v>18.071660000000001</v>
      </c>
      <c r="GV71" s="1">
        <v>2.3688999999999999E-4</v>
      </c>
      <c r="GW71">
        <v>6.2040310000000001E-2</v>
      </c>
      <c r="GX71">
        <v>0.70112649999999999</v>
      </c>
      <c r="GY71">
        <v>18.89837</v>
      </c>
      <c r="GZ71" s="1">
        <v>2.2516720000000001E-4</v>
      </c>
      <c r="HA71">
        <v>5.8783080000000001E-2</v>
      </c>
      <c r="HB71">
        <v>0.70089820000000003</v>
      </c>
      <c r="HC71">
        <v>19.351870000000002</v>
      </c>
      <c r="HD71" s="1">
        <v>2.172473E-4</v>
      </c>
      <c r="HE71">
        <v>5.6542309999999998E-2</v>
      </c>
      <c r="HF71">
        <v>0.70059550000000004</v>
      </c>
      <c r="HG71">
        <v>19.17005</v>
      </c>
      <c r="HH71" s="1">
        <v>2.1264090000000001E-4</v>
      </c>
      <c r="HI71">
        <v>5.520713E-2</v>
      </c>
      <c r="HJ71">
        <v>0.70028319999999999</v>
      </c>
      <c r="HK71">
        <v>18.809280000000001</v>
      </c>
      <c r="HL71" s="1">
        <v>2.082179E-4</v>
      </c>
      <c r="HM71">
        <v>5.3970240000000003E-2</v>
      </c>
      <c r="HN71">
        <v>0.69993470000000002</v>
      </c>
      <c r="HO71">
        <v>18.337319999999998</v>
      </c>
      <c r="HP71" s="1">
        <v>2.020642E-4</v>
      </c>
      <c r="HQ71">
        <v>5.2317679999999998E-2</v>
      </c>
      <c r="HR71">
        <v>0.69962630000000003</v>
      </c>
      <c r="HS71">
        <v>18.095269999999999</v>
      </c>
      <c r="HT71" s="1">
        <v>1.944181E-4</v>
      </c>
      <c r="HU71">
        <v>5.0285780000000002E-2</v>
      </c>
      <c r="HV71">
        <v>0.69928679999999999</v>
      </c>
      <c r="HW71">
        <v>17.940999999999999</v>
      </c>
      <c r="HX71" s="1">
        <v>1.8608510000000001E-4</v>
      </c>
      <c r="HY71">
        <v>4.8089739999999999E-2</v>
      </c>
      <c r="HZ71">
        <v>0.69894840000000003</v>
      </c>
      <c r="IA71">
        <v>17.871839999999999</v>
      </c>
      <c r="IB71" s="1">
        <v>1.77684E-4</v>
      </c>
      <c r="IC71">
        <v>4.5885879999999997E-2</v>
      </c>
      <c r="ID71">
        <v>0.69859640000000001</v>
      </c>
      <c r="IE71">
        <v>17.992889999999999</v>
      </c>
      <c r="IF71" s="1">
        <v>1.694244E-4</v>
      </c>
      <c r="IG71">
        <v>4.3734219999999997E-2</v>
      </c>
      <c r="IH71">
        <v>0.69829909999999995</v>
      </c>
      <c r="II71">
        <v>18.04027</v>
      </c>
      <c r="IJ71" s="1">
        <v>1.6145220000000001E-4</v>
      </c>
      <c r="IK71">
        <v>4.166475E-2</v>
      </c>
      <c r="IL71">
        <v>0.69794540000000005</v>
      </c>
      <c r="IM71">
        <v>17.828410000000002</v>
      </c>
      <c r="IN71" s="1">
        <v>1.538829E-4</v>
      </c>
      <c r="IO71">
        <v>3.9703500000000003E-2</v>
      </c>
      <c r="IP71">
        <v>0.69763609999999998</v>
      </c>
      <c r="IQ71">
        <v>17.608840000000001</v>
      </c>
      <c r="IR71" s="1">
        <v>1.4670969999999999E-4</v>
      </c>
      <c r="IS71">
        <v>3.7847949999999998E-2</v>
      </c>
      <c r="IT71">
        <v>0.6973298</v>
      </c>
      <c r="IU71">
        <v>17.538450000000001</v>
      </c>
      <c r="IV71" s="1">
        <v>1.399711E-4</v>
      </c>
      <c r="IW71">
        <v>3.610725E-2</v>
      </c>
      <c r="IX71">
        <v>0.69696089999999999</v>
      </c>
      <c r="IY71">
        <v>18.153500000000001</v>
      </c>
      <c r="IZ71" s="1">
        <v>1.336214E-4</v>
      </c>
      <c r="JA71">
        <v>3.447501E-2</v>
      </c>
      <c r="JB71">
        <v>0.69660949999999999</v>
      </c>
      <c r="JC71">
        <v>18.718</v>
      </c>
      <c r="JD71" s="1">
        <v>1.2762010000000001E-4</v>
      </c>
      <c r="JE71">
        <v>3.2928239999999998E-2</v>
      </c>
      <c r="JF71">
        <v>0.69637199999999999</v>
      </c>
      <c r="JG71">
        <v>19.073709999999998</v>
      </c>
      <c r="JH71" s="1">
        <v>1.219396E-4</v>
      </c>
      <c r="JI71">
        <v>3.1463949999999997E-2</v>
      </c>
      <c r="JJ71">
        <v>0.69619540000000002</v>
      </c>
      <c r="JK71">
        <v>18.947690000000001</v>
      </c>
      <c r="JL71" s="1">
        <v>1.162699E-4</v>
      </c>
      <c r="JM71">
        <v>3.000661E-2</v>
      </c>
      <c r="JN71">
        <v>0.69611020000000001</v>
      </c>
      <c r="JO71">
        <v>18.802610000000001</v>
      </c>
      <c r="JP71" s="1">
        <v>1.097105E-4</v>
      </c>
      <c r="JQ71">
        <v>2.832252E-2</v>
      </c>
      <c r="JR71">
        <v>0.6960596</v>
      </c>
      <c r="JS71">
        <v>18.646920000000001</v>
      </c>
      <c r="JT71" s="1">
        <v>1.022184E-4</v>
      </c>
      <c r="JU71">
        <v>2.6391609999999999E-2</v>
      </c>
      <c r="JV71">
        <v>0.69603130000000002</v>
      </c>
      <c r="JW71">
        <v>18.55198</v>
      </c>
      <c r="JX71" s="1">
        <v>9.5173760000000004E-5</v>
      </c>
      <c r="JY71">
        <v>2.4563499999999999E-2</v>
      </c>
      <c r="JZ71">
        <v>0.69603630000000005</v>
      </c>
      <c r="KA71">
        <v>18.280570000000001</v>
      </c>
      <c r="KB71" s="1">
        <v>8.9374889999999996E-5</v>
      </c>
      <c r="KC71">
        <v>2.3055519999999999E-2</v>
      </c>
      <c r="KD71">
        <v>0.69600870000000004</v>
      </c>
      <c r="KE71">
        <v>18.323399999999999</v>
      </c>
      <c r="KF71" s="1">
        <v>8.4741320000000003E-5</v>
      </c>
      <c r="KG71">
        <v>2.185194E-2</v>
      </c>
      <c r="KH71">
        <v>0.69603289999999995</v>
      </c>
      <c r="KI71">
        <v>18.307580000000002</v>
      </c>
      <c r="KJ71" s="1">
        <v>8.0904779999999997E-5</v>
      </c>
      <c r="KK71">
        <v>2.0852409999999998E-2</v>
      </c>
      <c r="KL71">
        <v>0.69602129999999995</v>
      </c>
      <c r="KM71">
        <v>18.49091</v>
      </c>
      <c r="KN71" s="1">
        <v>7.7549840000000004E-5</v>
      </c>
      <c r="KO71">
        <v>1.9981680000000002E-2</v>
      </c>
      <c r="KP71">
        <v>0.6960018</v>
      </c>
      <c r="KQ71">
        <v>18.730429999999998</v>
      </c>
      <c r="KR71" s="1">
        <v>7.4496299999999993E-5</v>
      </c>
      <c r="KS71">
        <v>1.9189270000000001E-2</v>
      </c>
      <c r="KT71">
        <v>0.69600150000000005</v>
      </c>
      <c r="KU71">
        <v>18.744540000000001</v>
      </c>
      <c r="KV71" s="1">
        <v>7.163615E-5</v>
      </c>
      <c r="KW71">
        <v>1.844881E-2</v>
      </c>
      <c r="KX71">
        <v>0.69601760000000001</v>
      </c>
      <c r="KY71">
        <v>18.596589999999999</v>
      </c>
      <c r="KZ71" s="1">
        <v>6.8924160000000004E-5</v>
      </c>
      <c r="LA71">
        <v>1.774599E-2</v>
      </c>
      <c r="LB71">
        <v>0.69602359999999996</v>
      </c>
      <c r="LC71">
        <v>18.387460000000001</v>
      </c>
      <c r="LD71" s="1">
        <v>6.6339550000000001E-5</v>
      </c>
      <c r="LE71">
        <v>1.7076529999999999E-2</v>
      </c>
      <c r="LF71">
        <v>0.6960269</v>
      </c>
      <c r="LG71">
        <v>18.131889999999999</v>
      </c>
      <c r="LH71" s="1">
        <v>6.3875249999999998E-5</v>
      </c>
      <c r="LI71">
        <v>1.64376E-2</v>
      </c>
      <c r="LJ71">
        <v>0.69602660000000005</v>
      </c>
      <c r="LK71">
        <v>18.305800000000001</v>
      </c>
      <c r="LL71" s="1">
        <v>6.1526770000000007E-5</v>
      </c>
      <c r="LM71">
        <v>1.5829510000000001E-2</v>
      </c>
      <c r="LN71">
        <v>0.69602019999999998</v>
      </c>
      <c r="LO71">
        <v>18.63335</v>
      </c>
      <c r="LP71" s="1">
        <v>5.9299429999999999E-5</v>
      </c>
      <c r="LQ71">
        <v>1.525406E-2</v>
      </c>
      <c r="LR71">
        <v>0.69602269999999999</v>
      </c>
      <c r="LS71">
        <v>19.100190000000001</v>
      </c>
      <c r="LT71" s="1">
        <v>5.7188719999999998E-5</v>
      </c>
      <c r="LU71">
        <v>1.4707919999999999E-2</v>
      </c>
      <c r="LV71">
        <v>0.69601740000000001</v>
      </c>
      <c r="LW71">
        <v>19.472549999999998</v>
      </c>
      <c r="LX71" s="1">
        <v>5.5148210000000002E-5</v>
      </c>
      <c r="LY71">
        <v>1.4180130000000001E-2</v>
      </c>
      <c r="LZ71">
        <v>0.69602050000000004</v>
      </c>
      <c r="MA71">
        <v>19.521820000000002</v>
      </c>
      <c r="MB71" s="1">
        <v>5.3115149999999999E-5</v>
      </c>
      <c r="MC71">
        <v>1.3672780000000001E-2</v>
      </c>
      <c r="MD71">
        <v>0.69601849999999998</v>
      </c>
      <c r="ME71">
        <v>19.265239999999999</v>
      </c>
      <c r="MF71" s="1">
        <v>5.1086360000000003E-5</v>
      </c>
      <c r="MG71">
        <v>1.319451E-2</v>
      </c>
      <c r="MH71">
        <v>0.69601930000000001</v>
      </c>
      <c r="MI71">
        <v>18.934239999999999</v>
      </c>
      <c r="MJ71" s="1">
        <v>4.9137020000000002E-5</v>
      </c>
      <c r="MK71">
        <v>1.273123E-2</v>
      </c>
      <c r="ML71">
        <v>0.69600450000000003</v>
      </c>
      <c r="MM71">
        <v>18.506360000000001</v>
      </c>
      <c r="MN71" s="1">
        <v>4.7284679999999997E-5</v>
      </c>
      <c r="MO71">
        <v>1.2287849999999999E-2</v>
      </c>
      <c r="MP71">
        <v>0.69601849999999998</v>
      </c>
      <c r="MQ71">
        <v>18.503630000000001</v>
      </c>
      <c r="MR71" s="1">
        <v>4.5526199999999998E-5</v>
      </c>
      <c r="MS71">
        <v>1.186479E-2</v>
      </c>
      <c r="MT71">
        <v>0.69602589999999998</v>
      </c>
      <c r="MU71">
        <v>18.166170000000001</v>
      </c>
      <c r="MV71" s="1">
        <v>4.3845079999999997E-5</v>
      </c>
      <c r="MW71" s="1">
        <v>1.145826E-2</v>
      </c>
      <c r="MX71">
        <v>0.69602419999999998</v>
      </c>
      <c r="MY71">
        <v>17.561530000000001</v>
      </c>
      <c r="MZ71" s="1">
        <v>4.2233410000000002E-5</v>
      </c>
      <c r="NA71" s="1">
        <v>1.1065480000000001E-2</v>
      </c>
      <c r="NB71">
        <v>0.69601579999999996</v>
      </c>
      <c r="NC71">
        <v>16.881499999999999</v>
      </c>
      <c r="ND71" s="1">
        <v>4.0710619999999997E-5</v>
      </c>
      <c r="NE71" s="1">
        <v>1.069252E-2</v>
      </c>
      <c r="NF71">
        <v>0.69602039999999998</v>
      </c>
      <c r="NG71">
        <v>16.68946</v>
      </c>
      <c r="NH71" s="1">
        <v>3.9255209999999997E-5</v>
      </c>
      <c r="NI71">
        <v>1.0335209999999999E-2</v>
      </c>
      <c r="NJ71">
        <v>0.69601829999999998</v>
      </c>
      <c r="NK71">
        <v>16.718800000000002</v>
      </c>
      <c r="NL71" s="1">
        <v>3.783017E-5</v>
      </c>
      <c r="NM71" s="1">
        <v>9.9831799999999995E-3</v>
      </c>
      <c r="NN71">
        <v>0.6960267</v>
      </c>
      <c r="NO71">
        <v>16.727129999999999</v>
      </c>
      <c r="NP71" s="1">
        <v>3.6482500000000002E-5</v>
      </c>
      <c r="NQ71" s="1">
        <v>9.648116E-3</v>
      </c>
      <c r="NR71">
        <v>0.69602470000000005</v>
      </c>
      <c r="NS71">
        <v>16.56204</v>
      </c>
      <c r="NT71" s="1">
        <v>3.5207029999999999E-5</v>
      </c>
      <c r="NU71">
        <v>9.3302909999999992E-3</v>
      </c>
      <c r="NV71">
        <v>0.69600530000000005</v>
      </c>
      <c r="NW71">
        <v>16.924880000000002</v>
      </c>
      <c r="NX71" s="1">
        <v>3.398848E-5</v>
      </c>
      <c r="NY71" s="1">
        <v>9.025333E-3</v>
      </c>
      <c r="NZ71">
        <v>0.69590050000000003</v>
      </c>
      <c r="OA71">
        <v>17.791899999999998</v>
      </c>
      <c r="OB71" s="1">
        <v>3.2799950000000001E-5</v>
      </c>
      <c r="OC71">
        <v>8.7275749999999996E-3</v>
      </c>
      <c r="OD71">
        <v>0.69561300000000004</v>
      </c>
      <c r="OE71">
        <v>18.812719999999999</v>
      </c>
      <c r="OF71" s="1">
        <v>3.1650180000000003E-5</v>
      </c>
      <c r="OG71" s="1">
        <v>8.4404690000000008E-3</v>
      </c>
      <c r="OH71">
        <v>0.69520210000000005</v>
      </c>
      <c r="OI71">
        <v>19.605429999999998</v>
      </c>
      <c r="OJ71" s="1">
        <v>3.0709890000000002E-5</v>
      </c>
      <c r="OK71" s="1">
        <v>8.2055849999999996E-3</v>
      </c>
    </row>
    <row r="72" spans="1:401" x14ac:dyDescent="0.35">
      <c r="A72">
        <v>75</v>
      </c>
      <c r="B72" t="s">
        <v>4</v>
      </c>
      <c r="C72" t="s">
        <v>24</v>
      </c>
      <c r="D72" t="s">
        <v>77</v>
      </c>
      <c r="E72">
        <v>879.94240000000002</v>
      </c>
      <c r="F72">
        <v>0.94191769999999997</v>
      </c>
      <c r="G72">
        <v>17.569970000000001</v>
      </c>
      <c r="H72" s="1">
        <v>2.4577720000000001E-17</v>
      </c>
      <c r="I72" s="1">
        <v>7.2376599999999994E-15</v>
      </c>
      <c r="J72">
        <v>0.94172199999999995</v>
      </c>
      <c r="K72">
        <v>17.844349999999999</v>
      </c>
      <c r="L72" s="1">
        <v>1.4441000000000001E-4</v>
      </c>
      <c r="M72" s="1">
        <v>2.691137E-2</v>
      </c>
      <c r="N72">
        <v>0.94147720000000001</v>
      </c>
      <c r="O72">
        <v>18.321729999999999</v>
      </c>
      <c r="P72">
        <v>11.70973</v>
      </c>
      <c r="Q72">
        <v>2825.607</v>
      </c>
      <c r="R72">
        <v>0.94123860000000004</v>
      </c>
      <c r="S72">
        <v>18.62304</v>
      </c>
      <c r="T72">
        <v>153.6962</v>
      </c>
      <c r="U72">
        <v>43212.07</v>
      </c>
      <c r="V72">
        <v>0.94128290000000003</v>
      </c>
      <c r="W72">
        <v>18.548310000000001</v>
      </c>
      <c r="X72">
        <v>114.2796</v>
      </c>
      <c r="Y72">
        <v>35406.550000000003</v>
      </c>
      <c r="Z72">
        <v>0.94133579999999994</v>
      </c>
      <c r="AA72">
        <v>18.10744</v>
      </c>
      <c r="AB72">
        <v>17.77251</v>
      </c>
      <c r="AC72">
        <v>5885.7479999999996</v>
      </c>
      <c r="AD72">
        <v>0.94143529999999997</v>
      </c>
      <c r="AE72">
        <v>17.510449999999999</v>
      </c>
      <c r="AF72">
        <v>1.1505540000000001</v>
      </c>
      <c r="AG72">
        <v>395.35059999999999</v>
      </c>
      <c r="AH72">
        <v>0.94124200000000002</v>
      </c>
      <c r="AI72">
        <v>17.426929999999999</v>
      </c>
      <c r="AJ72">
        <v>0.1110191</v>
      </c>
      <c r="AK72">
        <v>35.130549999999999</v>
      </c>
      <c r="AL72">
        <v>0.94055089999999997</v>
      </c>
      <c r="AM72">
        <v>17.549199999999999</v>
      </c>
      <c r="AN72">
        <v>6.8428710000000004E-2</v>
      </c>
      <c r="AO72">
        <v>20.325659999999999</v>
      </c>
      <c r="AP72">
        <v>0.93945049999999997</v>
      </c>
      <c r="AQ72">
        <v>17.981580000000001</v>
      </c>
      <c r="AR72" s="1">
        <v>6.2470749999999999E-2</v>
      </c>
      <c r="AS72">
        <v>18.482589999999998</v>
      </c>
      <c r="AT72">
        <v>0.9382992</v>
      </c>
      <c r="AU72">
        <v>18.54278</v>
      </c>
      <c r="AV72" s="1">
        <v>6.5277650000000007E-2</v>
      </c>
      <c r="AW72">
        <v>19.245819999999998</v>
      </c>
      <c r="AX72">
        <v>0.93733100000000003</v>
      </c>
      <c r="AY72">
        <v>18.800270000000001</v>
      </c>
      <c r="AZ72" s="1">
        <v>7.1185120000000005E-2</v>
      </c>
      <c r="BA72">
        <v>21.084109999999999</v>
      </c>
      <c r="BB72">
        <v>0.93670050000000005</v>
      </c>
      <c r="BC72">
        <v>18.795010000000001</v>
      </c>
      <c r="BD72" s="1">
        <v>7.1314279999999994E-2</v>
      </c>
      <c r="BE72">
        <v>21.278700000000001</v>
      </c>
      <c r="BF72">
        <v>0.9363399</v>
      </c>
      <c r="BG72">
        <v>18.40061</v>
      </c>
      <c r="BH72" s="1">
        <v>6.6587140000000003E-2</v>
      </c>
      <c r="BI72">
        <v>19.975180000000002</v>
      </c>
      <c r="BJ72">
        <v>0.93609629999999999</v>
      </c>
      <c r="BK72">
        <v>17.895820000000001</v>
      </c>
      <c r="BL72" s="1">
        <v>5.9905350000000003E-2</v>
      </c>
      <c r="BM72">
        <v>18.053709999999999</v>
      </c>
      <c r="BN72">
        <v>0.9362279</v>
      </c>
      <c r="BO72">
        <v>17.80209</v>
      </c>
      <c r="BP72" s="1">
        <v>5.2868760000000001E-2</v>
      </c>
      <c r="BQ72">
        <v>15.989800000000001</v>
      </c>
      <c r="BR72">
        <v>0.94154629999999995</v>
      </c>
      <c r="BS72">
        <v>17.74588</v>
      </c>
      <c r="BT72" s="1">
        <v>4.6386070000000001E-2</v>
      </c>
      <c r="BU72">
        <v>14.04232</v>
      </c>
      <c r="BV72">
        <v>0.94919319999999996</v>
      </c>
      <c r="BW72">
        <v>17.82939</v>
      </c>
      <c r="BX72">
        <v>4.0477430000000002E-2</v>
      </c>
      <c r="BY72">
        <v>12.25074</v>
      </c>
      <c r="BZ72">
        <v>0.95756779999999997</v>
      </c>
      <c r="CA72">
        <v>17.926010000000002</v>
      </c>
      <c r="CB72" s="1">
        <v>3.5173580000000003E-2</v>
      </c>
      <c r="CC72">
        <v>10.640269999999999</v>
      </c>
      <c r="CD72">
        <v>0.96674230000000005</v>
      </c>
      <c r="CE72">
        <v>17.984120000000001</v>
      </c>
      <c r="CF72" s="1">
        <v>3.0610869999999998E-2</v>
      </c>
      <c r="CG72">
        <v>9.2492470000000004</v>
      </c>
      <c r="CH72">
        <v>0.97665729999999995</v>
      </c>
      <c r="CI72">
        <v>17.800619999999999</v>
      </c>
      <c r="CJ72" s="1">
        <v>2.6784329999999999E-2</v>
      </c>
      <c r="CK72">
        <v>8.082376</v>
      </c>
      <c r="CL72">
        <v>0.98721530000000002</v>
      </c>
      <c r="CM72">
        <v>17.363479999999999</v>
      </c>
      <c r="CN72">
        <v>2.3342390000000001E-2</v>
      </c>
      <c r="CO72">
        <v>7.0378100000000003</v>
      </c>
      <c r="CP72">
        <v>0.99879649999999998</v>
      </c>
      <c r="CQ72">
        <v>16.92981</v>
      </c>
      <c r="CR72" s="1">
        <v>2.0214929999999999E-2</v>
      </c>
      <c r="CS72">
        <v>6.0856870000000001</v>
      </c>
      <c r="CT72">
        <v>1.0060709999999999</v>
      </c>
      <c r="CU72">
        <v>16.90147</v>
      </c>
      <c r="CV72" s="1">
        <v>1.7492779999999999E-2</v>
      </c>
      <c r="CW72">
        <v>5.2650870000000003</v>
      </c>
      <c r="CX72">
        <v>0.9987935</v>
      </c>
      <c r="CY72">
        <v>16.651499999999999</v>
      </c>
      <c r="CZ72" s="1">
        <v>1.515382E-2</v>
      </c>
      <c r="DA72">
        <v>4.5915480000000004</v>
      </c>
      <c r="DB72">
        <v>0.99120470000000005</v>
      </c>
      <c r="DC72">
        <v>16.831019999999999</v>
      </c>
      <c r="DD72" s="1">
        <v>1.3119179999999999E-2</v>
      </c>
      <c r="DE72">
        <v>4.0034989999999997</v>
      </c>
      <c r="DF72">
        <v>0.9844174</v>
      </c>
      <c r="DG72">
        <v>17.16348</v>
      </c>
      <c r="DH72" s="1">
        <v>1.1310809999999999E-2</v>
      </c>
      <c r="DI72">
        <v>3.4731770000000002</v>
      </c>
      <c r="DJ72">
        <v>0.97742879999999999</v>
      </c>
      <c r="DK72">
        <v>17.5017</v>
      </c>
      <c r="DL72" s="1">
        <v>9.6870059999999997E-3</v>
      </c>
      <c r="DM72">
        <v>2.9932609999999999</v>
      </c>
      <c r="DN72">
        <v>0.9699681</v>
      </c>
      <c r="DO72">
        <v>17.58146</v>
      </c>
      <c r="DP72" s="1">
        <v>8.3159240000000006E-3</v>
      </c>
      <c r="DQ72">
        <v>2.5853609999999998</v>
      </c>
      <c r="DR72">
        <v>0.96213280000000001</v>
      </c>
      <c r="DS72">
        <v>17.46256</v>
      </c>
      <c r="DT72" s="1">
        <v>7.1677010000000003E-3</v>
      </c>
      <c r="DU72">
        <v>2.2436959999999999</v>
      </c>
      <c r="DV72">
        <v>0.95501049999999998</v>
      </c>
      <c r="DW72">
        <v>17.418369999999999</v>
      </c>
      <c r="DX72" s="1">
        <v>6.1753820000000001E-3</v>
      </c>
      <c r="DY72">
        <v>1.9454819999999999</v>
      </c>
      <c r="DZ72">
        <v>0.94754050000000001</v>
      </c>
      <c r="EA72">
        <v>18.107970000000002</v>
      </c>
      <c r="EB72" s="1">
        <v>5.2879140000000003E-3</v>
      </c>
      <c r="EC72">
        <v>1.6775</v>
      </c>
      <c r="ED72">
        <v>0.9408666</v>
      </c>
      <c r="EE72">
        <v>18.909970000000001</v>
      </c>
      <c r="EF72" s="1">
        <v>4.510554E-3</v>
      </c>
      <c r="EG72">
        <v>1.439351</v>
      </c>
      <c r="EH72">
        <v>0.93590470000000003</v>
      </c>
      <c r="EI72">
        <v>19.694610000000001</v>
      </c>
      <c r="EJ72" s="1">
        <v>3.8438360000000002E-3</v>
      </c>
      <c r="EK72">
        <v>1.231033</v>
      </c>
      <c r="EL72">
        <v>0.93308199999999997</v>
      </c>
      <c r="EM72">
        <v>20.29344</v>
      </c>
      <c r="EN72" s="1">
        <v>3.24931E-3</v>
      </c>
      <c r="EO72">
        <v>1.0427679999999999</v>
      </c>
      <c r="EP72">
        <v>0.93183910000000003</v>
      </c>
      <c r="EQ72">
        <v>20.3826</v>
      </c>
      <c r="ER72" s="1">
        <v>2.6119149999999998E-3</v>
      </c>
      <c r="ES72">
        <v>0.84094480000000005</v>
      </c>
      <c r="ET72">
        <v>0.9313728</v>
      </c>
      <c r="EU72">
        <v>20.123999999999999</v>
      </c>
      <c r="EV72" s="1">
        <v>1.9291620000000001E-3</v>
      </c>
      <c r="EW72">
        <v>0.6228378</v>
      </c>
      <c r="EX72">
        <v>0.93113950000000001</v>
      </c>
      <c r="EY72">
        <v>19.782170000000001</v>
      </c>
      <c r="EZ72" s="1">
        <v>1.348134E-3</v>
      </c>
      <c r="FA72">
        <v>0.4348436</v>
      </c>
      <c r="FB72">
        <v>0.93095000000000006</v>
      </c>
      <c r="FC72">
        <v>19.301210000000001</v>
      </c>
      <c r="FD72" s="1">
        <v>9.555338E-4</v>
      </c>
      <c r="FE72">
        <v>0.30652269999999998</v>
      </c>
      <c r="FF72">
        <v>0.930674</v>
      </c>
      <c r="FG72">
        <v>19.068169999999999</v>
      </c>
      <c r="FH72" s="1">
        <v>7.2443110000000002E-4</v>
      </c>
      <c r="FI72">
        <v>0.23067550000000001</v>
      </c>
      <c r="FJ72">
        <v>0.93041499999999999</v>
      </c>
      <c r="FK72">
        <v>18.61383</v>
      </c>
      <c r="FL72" s="1">
        <v>5.9250100000000005E-4</v>
      </c>
      <c r="FM72">
        <v>0.18733610000000001</v>
      </c>
      <c r="FN72">
        <v>0.93021330000000002</v>
      </c>
      <c r="FO72">
        <v>18.044899999999998</v>
      </c>
      <c r="FP72" s="1">
        <v>5.1323730000000004E-4</v>
      </c>
      <c r="FQ72">
        <v>0.16132369999999999</v>
      </c>
      <c r="FR72">
        <v>0.93015000000000003</v>
      </c>
      <c r="FS72">
        <v>17.53077</v>
      </c>
      <c r="FT72" s="1">
        <v>4.5926590000000002E-4</v>
      </c>
      <c r="FU72">
        <v>0.14371110000000001</v>
      </c>
      <c r="FV72">
        <v>0.93014319999999995</v>
      </c>
      <c r="FW72">
        <v>17.190770000000001</v>
      </c>
      <c r="FX72" s="1">
        <v>4.120921E-4</v>
      </c>
      <c r="FY72">
        <v>0.1285839</v>
      </c>
      <c r="FZ72">
        <v>0.93019220000000002</v>
      </c>
      <c r="GA72">
        <v>16.99924</v>
      </c>
      <c r="GB72" s="1">
        <v>3.6495279999999999E-4</v>
      </c>
      <c r="GC72">
        <v>0.1135588</v>
      </c>
      <c r="GD72">
        <v>0.93024960000000001</v>
      </c>
      <c r="GE72">
        <v>16.778199999999998</v>
      </c>
      <c r="GF72" s="1">
        <v>3.2360350000000001E-4</v>
      </c>
      <c r="GG72">
        <v>0.1002871</v>
      </c>
      <c r="GH72">
        <v>0.93028659999999996</v>
      </c>
      <c r="GI72">
        <v>16.592490000000002</v>
      </c>
      <c r="GJ72" s="1">
        <v>2.9220659999999997E-4</v>
      </c>
      <c r="GK72">
        <v>9.0115059999999997E-2</v>
      </c>
      <c r="GL72">
        <v>0.93030239999999997</v>
      </c>
      <c r="GM72">
        <v>16.80913</v>
      </c>
      <c r="GN72" s="1">
        <v>2.6939820000000003E-4</v>
      </c>
      <c r="GO72">
        <v>8.2697569999999998E-2</v>
      </c>
      <c r="GP72">
        <v>0.93027090000000001</v>
      </c>
      <c r="GQ72">
        <v>17.32593</v>
      </c>
      <c r="GR72" s="1">
        <v>2.5215380000000003E-4</v>
      </c>
      <c r="GS72">
        <v>7.7077370000000006E-2</v>
      </c>
      <c r="GT72">
        <v>0.93015650000000005</v>
      </c>
      <c r="GU72">
        <v>18.122579999999999</v>
      </c>
      <c r="GV72" s="1">
        <v>2.3792250000000001E-4</v>
      </c>
      <c r="GW72">
        <v>7.2454470000000007E-2</v>
      </c>
      <c r="GX72">
        <v>0.92993060000000005</v>
      </c>
      <c r="GY72">
        <v>18.931100000000001</v>
      </c>
      <c r="GZ72" s="1">
        <v>2.259834E-4</v>
      </c>
      <c r="HA72">
        <v>6.8585279999999998E-2</v>
      </c>
      <c r="HB72">
        <v>0.92961380000000005</v>
      </c>
      <c r="HC72">
        <v>19.366</v>
      </c>
      <c r="HD72" s="1">
        <v>2.1774300000000001E-4</v>
      </c>
      <c r="HE72">
        <v>6.5854040000000003E-2</v>
      </c>
      <c r="HF72">
        <v>0.92929119999999998</v>
      </c>
      <c r="HG72">
        <v>19.184819999999998</v>
      </c>
      <c r="HH72" s="1">
        <v>2.1297300000000001E-4</v>
      </c>
      <c r="HI72">
        <v>6.4230389999999998E-2</v>
      </c>
      <c r="HJ72">
        <v>0.92895030000000001</v>
      </c>
      <c r="HK72">
        <v>18.8492</v>
      </c>
      <c r="HL72" s="1">
        <v>2.0861830000000001E-4</v>
      </c>
      <c r="HM72">
        <v>6.281834E-2</v>
      </c>
      <c r="HN72">
        <v>0.92860940000000003</v>
      </c>
      <c r="HO72">
        <v>18.398810000000001</v>
      </c>
      <c r="HP72" s="1">
        <v>2.0259849999999999E-4</v>
      </c>
      <c r="HQ72">
        <v>6.0950079999999997E-2</v>
      </c>
      <c r="HR72">
        <v>0.92825190000000002</v>
      </c>
      <c r="HS72">
        <v>18.187100000000001</v>
      </c>
      <c r="HT72" s="1">
        <v>1.950326E-4</v>
      </c>
      <c r="HU72">
        <v>5.8625200000000002E-2</v>
      </c>
      <c r="HV72">
        <v>0.92792929999999996</v>
      </c>
      <c r="HW72">
        <v>18.057289999999998</v>
      </c>
      <c r="HX72" s="1">
        <v>1.8672440000000001E-4</v>
      </c>
      <c r="HY72">
        <v>5.6084479999999999E-2</v>
      </c>
      <c r="HZ72">
        <v>0.92760279999999995</v>
      </c>
      <c r="IA72">
        <v>17.986609999999999</v>
      </c>
      <c r="IB72" s="1">
        <v>1.7831429999999999E-4</v>
      </c>
      <c r="IC72">
        <v>5.3520789999999999E-2</v>
      </c>
      <c r="ID72">
        <v>0.92726730000000002</v>
      </c>
      <c r="IE72">
        <v>18.07133</v>
      </c>
      <c r="IF72" s="1">
        <v>1.7003750000000001E-4</v>
      </c>
      <c r="IG72">
        <v>5.1013099999999999E-2</v>
      </c>
      <c r="IH72">
        <v>0.92693170000000003</v>
      </c>
      <c r="II72">
        <v>18.074459999999998</v>
      </c>
      <c r="IJ72" s="1">
        <v>1.620382E-4</v>
      </c>
      <c r="IK72">
        <v>4.8599610000000001E-2</v>
      </c>
      <c r="IL72">
        <v>0.9265909</v>
      </c>
      <c r="IM72">
        <v>17.84347</v>
      </c>
      <c r="IN72" s="1">
        <v>1.544363E-4</v>
      </c>
      <c r="IO72">
        <v>4.6307969999999997E-2</v>
      </c>
      <c r="IP72">
        <v>0.92630900000000005</v>
      </c>
      <c r="IQ72">
        <v>17.631979999999999</v>
      </c>
      <c r="IR72" s="1">
        <v>1.472345E-4</v>
      </c>
      <c r="IS72">
        <v>4.4140140000000001E-2</v>
      </c>
      <c r="IT72">
        <v>0.92603869999999999</v>
      </c>
      <c r="IU72">
        <v>17.57105</v>
      </c>
      <c r="IV72" s="1">
        <v>1.4046039999999999E-4</v>
      </c>
      <c r="IW72">
        <v>4.2105030000000002E-2</v>
      </c>
      <c r="IX72">
        <v>0.92578559999999999</v>
      </c>
      <c r="IY72">
        <v>18.215219999999999</v>
      </c>
      <c r="IZ72" s="1">
        <v>1.340829E-4</v>
      </c>
      <c r="JA72">
        <v>4.0198049999999999E-2</v>
      </c>
      <c r="JB72">
        <v>0.92557820000000002</v>
      </c>
      <c r="JC72">
        <v>18.803599999999999</v>
      </c>
      <c r="JD72" s="1">
        <v>1.280574E-4</v>
      </c>
      <c r="JE72">
        <v>3.8389859999999998E-2</v>
      </c>
      <c r="JF72">
        <v>0.92547659999999998</v>
      </c>
      <c r="JG72">
        <v>19.174119999999998</v>
      </c>
      <c r="JH72" s="1">
        <v>1.2235530000000001E-4</v>
      </c>
      <c r="JI72">
        <v>3.6680049999999999E-2</v>
      </c>
      <c r="JJ72">
        <v>0.92542919999999995</v>
      </c>
      <c r="JK72">
        <v>19.029949999999999</v>
      </c>
      <c r="JL72" s="1">
        <v>1.167098E-4</v>
      </c>
      <c r="JM72">
        <v>3.4994740000000003E-2</v>
      </c>
      <c r="JN72">
        <v>0.92544780000000004</v>
      </c>
      <c r="JO72">
        <v>18.84224</v>
      </c>
      <c r="JP72" s="1">
        <v>1.102406E-4</v>
      </c>
      <c r="JQ72">
        <v>3.3074970000000002E-2</v>
      </c>
      <c r="JR72">
        <v>0.92547539999999995</v>
      </c>
      <c r="JS72">
        <v>18.659469999999999</v>
      </c>
      <c r="JT72" s="1">
        <v>1.0278E-4</v>
      </c>
      <c r="JU72">
        <v>3.0848210000000001E-2</v>
      </c>
      <c r="JV72">
        <v>0.92550469999999996</v>
      </c>
      <c r="JW72">
        <v>18.57649</v>
      </c>
      <c r="JX72" s="1">
        <v>9.5664769999999997E-5</v>
      </c>
      <c r="JY72">
        <v>2.8699200000000001E-2</v>
      </c>
      <c r="JZ72">
        <v>0.92553079999999999</v>
      </c>
      <c r="KA72">
        <v>18.34674</v>
      </c>
      <c r="KB72" s="1">
        <v>8.9767799999999998E-5</v>
      </c>
      <c r="KC72">
        <v>2.6910079999999999E-2</v>
      </c>
      <c r="KD72">
        <v>0.92553609999999997</v>
      </c>
      <c r="KE72">
        <v>18.428450000000002</v>
      </c>
      <c r="KF72" s="1">
        <v>8.5059129999999995E-5</v>
      </c>
      <c r="KG72">
        <v>2.5482009999999999E-2</v>
      </c>
      <c r="KH72">
        <v>0.92553850000000004</v>
      </c>
      <c r="KI72">
        <v>18.413930000000001</v>
      </c>
      <c r="KJ72" s="1">
        <v>8.1174540000000003E-5</v>
      </c>
      <c r="KK72">
        <v>2.430245E-2</v>
      </c>
      <c r="KL72">
        <v>0.92559040000000004</v>
      </c>
      <c r="KM72">
        <v>18.58137</v>
      </c>
      <c r="KN72" s="1">
        <v>7.7790179999999998E-5</v>
      </c>
      <c r="KO72">
        <v>2.3279749999999998E-2</v>
      </c>
      <c r="KP72">
        <v>0.92557049999999996</v>
      </c>
      <c r="KQ72">
        <v>18.793970000000002</v>
      </c>
      <c r="KR72" s="1">
        <v>7.4718129999999994E-5</v>
      </c>
      <c r="KS72">
        <v>2.2352259999999999E-2</v>
      </c>
      <c r="KT72">
        <v>0.92556099999999997</v>
      </c>
      <c r="KU72">
        <v>18.772390000000001</v>
      </c>
      <c r="KV72" s="1">
        <v>7.1844830000000002E-5</v>
      </c>
      <c r="KW72">
        <v>2.1487900000000001E-2</v>
      </c>
      <c r="KX72">
        <v>0.92556660000000002</v>
      </c>
      <c r="KY72">
        <v>18.616790000000002</v>
      </c>
      <c r="KZ72" s="1">
        <v>6.9123419999999998E-5</v>
      </c>
      <c r="LA72">
        <v>2.0668800000000001E-2</v>
      </c>
      <c r="LB72">
        <v>0.92560010000000004</v>
      </c>
      <c r="LC72">
        <v>18.422499999999999</v>
      </c>
      <c r="LD72" s="1">
        <v>6.6529680000000006E-5</v>
      </c>
      <c r="LE72">
        <v>1.9888469999999998E-2</v>
      </c>
      <c r="LF72">
        <v>0.92556470000000002</v>
      </c>
      <c r="LG72">
        <v>18.192460000000001</v>
      </c>
      <c r="LH72" s="1">
        <v>6.4055989999999997E-5</v>
      </c>
      <c r="LI72">
        <v>1.914358E-2</v>
      </c>
      <c r="LJ72">
        <v>0.92560560000000003</v>
      </c>
      <c r="LK72">
        <v>18.39453</v>
      </c>
      <c r="LL72" s="1">
        <v>6.1699069999999998E-5</v>
      </c>
      <c r="LM72">
        <v>1.8434550000000001E-2</v>
      </c>
      <c r="LN72">
        <v>0.92555909999999997</v>
      </c>
      <c r="LO72">
        <v>18.727789999999999</v>
      </c>
      <c r="LP72" s="1">
        <v>5.9462000000000001E-5</v>
      </c>
      <c r="LQ72">
        <v>1.776314E-2</v>
      </c>
      <c r="LR72">
        <v>0.92555980000000004</v>
      </c>
      <c r="LS72">
        <v>19.185669999999998</v>
      </c>
      <c r="LT72" s="1">
        <v>5.7343680000000003E-5</v>
      </c>
      <c r="LU72">
        <v>1.7126349999999999E-2</v>
      </c>
      <c r="LV72">
        <v>0.92555480000000001</v>
      </c>
      <c r="LW72">
        <v>19.533380000000001</v>
      </c>
      <c r="LX72" s="1">
        <v>5.529928E-5</v>
      </c>
      <c r="LY72">
        <v>1.6512349999999999E-2</v>
      </c>
      <c r="LZ72">
        <v>0.92559190000000002</v>
      </c>
      <c r="MA72">
        <v>19.551880000000001</v>
      </c>
      <c r="MB72" s="1">
        <v>5.3257929999999999E-5</v>
      </c>
      <c r="MC72">
        <v>1.592056E-2</v>
      </c>
      <c r="MD72">
        <v>0.92555679999999996</v>
      </c>
      <c r="ME72">
        <v>19.28623</v>
      </c>
      <c r="MF72" s="1">
        <v>5.1221840000000001E-5</v>
      </c>
      <c r="MG72">
        <v>1.536264E-2</v>
      </c>
      <c r="MH72">
        <v>0.92559729999999996</v>
      </c>
      <c r="MI72">
        <v>18.96856</v>
      </c>
      <c r="MJ72" s="1">
        <v>4.9268370000000002E-5</v>
      </c>
      <c r="MK72">
        <v>1.4823619999999999E-2</v>
      </c>
      <c r="ML72">
        <v>0.92560039999999999</v>
      </c>
      <c r="MM72">
        <v>18.567219999999999</v>
      </c>
      <c r="MN72" s="1">
        <v>4.7409249999999997E-5</v>
      </c>
      <c r="MO72">
        <v>1.430641E-2</v>
      </c>
      <c r="MP72">
        <v>0.9255641</v>
      </c>
      <c r="MQ72">
        <v>18.60568</v>
      </c>
      <c r="MR72" s="1">
        <v>4.5644959999999998E-5</v>
      </c>
      <c r="MS72">
        <v>1.3813550000000001E-2</v>
      </c>
      <c r="MT72">
        <v>0.92560439999999999</v>
      </c>
      <c r="MU72">
        <v>18.28332</v>
      </c>
      <c r="MV72" s="1">
        <v>4.395943E-5</v>
      </c>
      <c r="MW72">
        <v>1.334044E-2</v>
      </c>
      <c r="MX72">
        <v>0.92560109999999995</v>
      </c>
      <c r="MY72">
        <v>17.675820000000002</v>
      </c>
      <c r="MZ72" s="1">
        <v>4.2343370000000003E-5</v>
      </c>
      <c r="NA72">
        <v>1.2882889999999999E-2</v>
      </c>
      <c r="NB72">
        <v>0.92559380000000002</v>
      </c>
      <c r="NC72">
        <v>16.972349999999999</v>
      </c>
      <c r="ND72" s="1">
        <v>4.0813689999999998E-5</v>
      </c>
      <c r="NE72">
        <v>1.244761E-2</v>
      </c>
      <c r="NF72">
        <v>0.92555810000000005</v>
      </c>
      <c r="NG72">
        <v>16.722989999999999</v>
      </c>
      <c r="NH72" s="1">
        <v>3.9355840000000003E-5</v>
      </c>
      <c r="NI72">
        <v>1.203221E-2</v>
      </c>
      <c r="NJ72">
        <v>0.92555730000000003</v>
      </c>
      <c r="NK72">
        <v>16.72345</v>
      </c>
      <c r="NL72" s="1">
        <v>3.7927859999999997E-5</v>
      </c>
      <c r="NM72">
        <v>1.1622779999999999E-2</v>
      </c>
      <c r="NN72">
        <v>0.92559729999999996</v>
      </c>
      <c r="NO72">
        <v>16.746939999999999</v>
      </c>
      <c r="NP72" s="1">
        <v>3.65746E-5</v>
      </c>
      <c r="NQ72" s="1">
        <v>1.123179E-2</v>
      </c>
      <c r="NR72">
        <v>0.92556170000000004</v>
      </c>
      <c r="NS72">
        <v>16.618880000000001</v>
      </c>
      <c r="NT72" s="1">
        <v>3.5294450000000002E-5</v>
      </c>
      <c r="NU72" s="1">
        <v>1.086121E-2</v>
      </c>
      <c r="NV72">
        <v>0.92556170000000004</v>
      </c>
      <c r="NW72">
        <v>16.996500000000001</v>
      </c>
      <c r="NX72" s="1">
        <v>3.4073119999999999E-5</v>
      </c>
      <c r="NY72" s="1">
        <v>1.0506059999999999E-2</v>
      </c>
      <c r="NZ72">
        <v>0.92545390000000005</v>
      </c>
      <c r="OA72">
        <v>17.843450000000001</v>
      </c>
      <c r="OB72" s="1">
        <v>3.2882600000000003E-5</v>
      </c>
      <c r="OC72" s="1">
        <v>1.0160010000000001E-2</v>
      </c>
      <c r="OD72">
        <v>0.92518350000000005</v>
      </c>
      <c r="OE72">
        <v>18.848890000000001</v>
      </c>
      <c r="OF72" s="1">
        <v>3.1727979999999997E-5</v>
      </c>
      <c r="OG72" s="1">
        <v>9.8248369999999995E-3</v>
      </c>
      <c r="OH72">
        <v>0.92473609999999995</v>
      </c>
      <c r="OI72">
        <v>19.638839999999998</v>
      </c>
      <c r="OJ72" s="1">
        <v>3.0759229999999997E-5</v>
      </c>
      <c r="OK72">
        <v>9.5416600000000004E-3</v>
      </c>
    </row>
    <row r="73" spans="1:401" x14ac:dyDescent="0.35">
      <c r="A73">
        <v>76</v>
      </c>
      <c r="B73" t="s">
        <v>4</v>
      </c>
      <c r="C73" t="s">
        <v>24</v>
      </c>
      <c r="D73" t="s">
        <v>78</v>
      </c>
      <c r="E73">
        <v>780.3886</v>
      </c>
      <c r="F73">
        <v>0.90373930000000002</v>
      </c>
      <c r="G73">
        <v>17.632950000000001</v>
      </c>
      <c r="H73" s="1">
        <v>2.900456E-18</v>
      </c>
      <c r="I73" s="1">
        <v>1.014979E-15</v>
      </c>
      <c r="J73">
        <v>0.90352650000000001</v>
      </c>
      <c r="K73">
        <v>17.87096</v>
      </c>
      <c r="L73" s="1">
        <v>1.1279640000000001E-5</v>
      </c>
      <c r="M73" s="1">
        <v>3.9718380000000001E-3</v>
      </c>
      <c r="N73">
        <v>0.9032173</v>
      </c>
      <c r="O73">
        <v>18.336639999999999</v>
      </c>
      <c r="P73">
        <v>7.659122</v>
      </c>
      <c r="Q73">
        <v>1989.3530000000001</v>
      </c>
      <c r="R73">
        <v>0.90296969999999999</v>
      </c>
      <c r="S73">
        <v>18.628170000000001</v>
      </c>
      <c r="T73">
        <v>139.4512</v>
      </c>
      <c r="U73">
        <v>44647.4</v>
      </c>
      <c r="V73">
        <v>0.90159650000000002</v>
      </c>
      <c r="W73">
        <v>18.575040000000001</v>
      </c>
      <c r="X73">
        <v>127.0528</v>
      </c>
      <c r="Y73">
        <v>47447.81</v>
      </c>
      <c r="Z73">
        <v>0.89986619999999995</v>
      </c>
      <c r="AA73">
        <v>18.189609999999998</v>
      </c>
      <c r="AB73">
        <v>22.881720000000001</v>
      </c>
      <c r="AC73">
        <v>9645.6560000000009</v>
      </c>
      <c r="AD73">
        <v>0.89812049999999999</v>
      </c>
      <c r="AE73">
        <v>17.595980000000001</v>
      </c>
      <c r="AF73">
        <v>1.629661</v>
      </c>
      <c r="AG73">
        <v>751.05539999999996</v>
      </c>
      <c r="AH73">
        <v>0.8959722</v>
      </c>
      <c r="AI73">
        <v>17.51765</v>
      </c>
      <c r="AJ73">
        <v>0.1336212</v>
      </c>
      <c r="AK73">
        <v>56.593359999999997</v>
      </c>
      <c r="AL73">
        <v>0.89289470000000004</v>
      </c>
      <c r="AM73">
        <v>17.629180000000002</v>
      </c>
      <c r="AN73">
        <v>6.9842760000000004E-2</v>
      </c>
      <c r="AO73">
        <v>25.154129999999999</v>
      </c>
      <c r="AP73">
        <v>0.88883100000000004</v>
      </c>
      <c r="AQ73">
        <v>18.026669999999999</v>
      </c>
      <c r="AR73">
        <v>6.2737210000000002E-2</v>
      </c>
      <c r="AS73">
        <v>22.2698</v>
      </c>
      <c r="AT73">
        <v>0.88396520000000001</v>
      </c>
      <c r="AU73">
        <v>18.564699999999998</v>
      </c>
      <c r="AV73" s="1">
        <v>6.4671309999999996E-2</v>
      </c>
      <c r="AW73">
        <v>22.803899999999999</v>
      </c>
      <c r="AX73">
        <v>0.87872539999999999</v>
      </c>
      <c r="AY73">
        <v>18.830660000000002</v>
      </c>
      <c r="AZ73" s="1">
        <v>7.0732139999999999E-2</v>
      </c>
      <c r="BA73">
        <v>25.05105</v>
      </c>
      <c r="BB73">
        <v>0.87331780000000003</v>
      </c>
      <c r="BC73">
        <v>18.849969999999999</v>
      </c>
      <c r="BD73" s="1">
        <v>7.1529910000000002E-2</v>
      </c>
      <c r="BE73">
        <v>25.58183</v>
      </c>
      <c r="BF73">
        <v>0.86778999999999995</v>
      </c>
      <c r="BG73">
        <v>18.49776</v>
      </c>
      <c r="BH73" s="1">
        <v>6.7144980000000007E-2</v>
      </c>
      <c r="BI73">
        <v>24.180669999999999</v>
      </c>
      <c r="BJ73">
        <v>0.86206830000000001</v>
      </c>
      <c r="BK73">
        <v>18.021850000000001</v>
      </c>
      <c r="BL73" s="1">
        <v>6.059602E-2</v>
      </c>
      <c r="BM73">
        <v>21.937460000000002</v>
      </c>
      <c r="BN73">
        <v>0.85652490000000003</v>
      </c>
      <c r="BO73">
        <v>17.943529999999999</v>
      </c>
      <c r="BP73" s="1">
        <v>5.3552130000000003E-2</v>
      </c>
      <c r="BQ73">
        <v>19.454609999999999</v>
      </c>
      <c r="BR73">
        <v>0.85059720000000005</v>
      </c>
      <c r="BS73">
        <v>17.866579999999999</v>
      </c>
      <c r="BT73" s="1">
        <v>4.7018009999999999E-2</v>
      </c>
      <c r="BU73">
        <v>17.122540000000001</v>
      </c>
      <c r="BV73">
        <v>0.84463460000000001</v>
      </c>
      <c r="BW73">
        <v>17.935829999999999</v>
      </c>
      <c r="BX73" s="1">
        <v>4.1056580000000002E-2</v>
      </c>
      <c r="BY73">
        <v>14.98376</v>
      </c>
      <c r="BZ73">
        <v>0.83851849999999994</v>
      </c>
      <c r="CA73">
        <v>18.003119999999999</v>
      </c>
      <c r="CB73" s="1">
        <v>3.5686269999999999E-2</v>
      </c>
      <c r="CC73">
        <v>13.048539999999999</v>
      </c>
      <c r="CD73">
        <v>0.83242130000000003</v>
      </c>
      <c r="CE73">
        <v>18.02075</v>
      </c>
      <c r="CF73">
        <v>3.1040470000000001E-2</v>
      </c>
      <c r="CG73">
        <v>11.396509999999999</v>
      </c>
      <c r="CH73">
        <v>0.82622059999999997</v>
      </c>
      <c r="CI73">
        <v>17.83803</v>
      </c>
      <c r="CJ73" s="1">
        <v>2.7148680000000001E-2</v>
      </c>
      <c r="CK73">
        <v>10.042579999999999</v>
      </c>
      <c r="CL73">
        <v>0.81984060000000003</v>
      </c>
      <c r="CM73">
        <v>17.450900000000001</v>
      </c>
      <c r="CN73" s="1">
        <v>2.3681710000000002E-2</v>
      </c>
      <c r="CO73">
        <v>8.8355879999999996</v>
      </c>
      <c r="CP73">
        <v>0.81346439999999998</v>
      </c>
      <c r="CQ73">
        <v>17.029800000000002</v>
      </c>
      <c r="CR73" s="1">
        <v>2.0516659999999999E-2</v>
      </c>
      <c r="CS73">
        <v>7.7186009999999996</v>
      </c>
      <c r="CT73">
        <v>0.80692090000000005</v>
      </c>
      <c r="CU73">
        <v>16.9986</v>
      </c>
      <c r="CV73" s="1">
        <v>1.7745480000000001E-2</v>
      </c>
      <c r="CW73">
        <v>6.7298869999999997</v>
      </c>
      <c r="CX73">
        <v>0.79955489999999996</v>
      </c>
      <c r="CY73">
        <v>16.734369999999998</v>
      </c>
      <c r="CZ73" s="1">
        <v>1.537122E-2</v>
      </c>
      <c r="DA73">
        <v>5.8762030000000003</v>
      </c>
      <c r="DB73">
        <v>0.79192600000000002</v>
      </c>
      <c r="DC73">
        <v>16.90401</v>
      </c>
      <c r="DD73" s="1">
        <v>1.331276E-2</v>
      </c>
      <c r="DE73">
        <v>5.1335040000000003</v>
      </c>
      <c r="DF73">
        <v>0.78519280000000002</v>
      </c>
      <c r="DG73">
        <v>17.191009999999999</v>
      </c>
      <c r="DH73" s="1">
        <v>1.148822E-2</v>
      </c>
      <c r="DI73">
        <v>4.4646540000000003</v>
      </c>
      <c r="DJ73">
        <v>0.77827860000000004</v>
      </c>
      <c r="DK73">
        <v>17.504349999999999</v>
      </c>
      <c r="DL73" s="1">
        <v>9.845075E-3</v>
      </c>
      <c r="DM73">
        <v>3.8573469999999999</v>
      </c>
      <c r="DN73">
        <v>0.77100270000000004</v>
      </c>
      <c r="DO73">
        <v>17.609020000000001</v>
      </c>
      <c r="DP73" s="1">
        <v>8.4473220000000002E-3</v>
      </c>
      <c r="DQ73">
        <v>3.3351630000000001</v>
      </c>
      <c r="DR73">
        <v>0.76340649999999999</v>
      </c>
      <c r="DS73">
        <v>17.52122</v>
      </c>
      <c r="DT73" s="1">
        <v>7.2805880000000002E-3</v>
      </c>
      <c r="DU73">
        <v>2.898806</v>
      </c>
      <c r="DV73">
        <v>0.75630739999999996</v>
      </c>
      <c r="DW73">
        <v>17.472719999999999</v>
      </c>
      <c r="DX73" s="1">
        <v>6.2757309999999997E-3</v>
      </c>
      <c r="DY73">
        <v>2.5190160000000001</v>
      </c>
      <c r="DZ73">
        <v>0.74884459999999997</v>
      </c>
      <c r="EA73">
        <v>18.162330000000001</v>
      </c>
      <c r="EB73" s="1">
        <v>5.3787840000000002E-3</v>
      </c>
      <c r="EC73">
        <v>2.1781009999999998</v>
      </c>
      <c r="ED73">
        <v>0.74212599999999995</v>
      </c>
      <c r="EE73">
        <v>18.963080000000001</v>
      </c>
      <c r="EF73" s="1">
        <v>4.5909940000000002E-3</v>
      </c>
      <c r="EG73">
        <v>1.8733690000000001</v>
      </c>
      <c r="EH73">
        <v>0.73714310000000005</v>
      </c>
      <c r="EI73">
        <v>19.753139999999998</v>
      </c>
      <c r="EJ73" s="1">
        <v>3.9146670000000001E-3</v>
      </c>
      <c r="EK73">
        <v>1.605775</v>
      </c>
      <c r="EL73">
        <v>0.734352</v>
      </c>
      <c r="EM73">
        <v>20.350760000000001</v>
      </c>
      <c r="EN73" s="1">
        <v>3.317974E-3</v>
      </c>
      <c r="EO73">
        <v>1.365634</v>
      </c>
      <c r="EP73">
        <v>0.73309210000000002</v>
      </c>
      <c r="EQ73">
        <v>20.424469999999999</v>
      </c>
      <c r="ER73" s="1">
        <v>2.6905990000000001E-3</v>
      </c>
      <c r="ES73">
        <v>1.113623</v>
      </c>
      <c r="ET73">
        <v>0.73264830000000003</v>
      </c>
      <c r="EU73">
        <v>20.1708</v>
      </c>
      <c r="EV73" s="1">
        <v>2.0080639999999999E-3</v>
      </c>
      <c r="EW73">
        <v>0.83627090000000004</v>
      </c>
      <c r="EX73">
        <v>0.73253230000000003</v>
      </c>
      <c r="EY73">
        <v>19.864889999999999</v>
      </c>
      <c r="EZ73" s="1">
        <v>1.409031E-3</v>
      </c>
      <c r="FA73">
        <v>0.58766649999999998</v>
      </c>
      <c r="FB73">
        <v>0.73239670000000001</v>
      </c>
      <c r="FC73">
        <v>19.419709999999998</v>
      </c>
      <c r="FD73" s="1">
        <v>9.9392329999999996E-4</v>
      </c>
      <c r="FE73">
        <v>0.41223979999999999</v>
      </c>
      <c r="FF73">
        <v>0.73218059999999996</v>
      </c>
      <c r="FG73">
        <v>19.226479999999999</v>
      </c>
      <c r="FH73" s="1">
        <v>7.4649320000000005E-4</v>
      </c>
      <c r="FI73">
        <v>0.30670069999999999</v>
      </c>
      <c r="FJ73">
        <v>0.73196000000000006</v>
      </c>
      <c r="FK73">
        <v>18.795290000000001</v>
      </c>
      <c r="FL73" s="1">
        <v>6.0532309999999998E-4</v>
      </c>
      <c r="FM73">
        <v>0.2463698</v>
      </c>
      <c r="FN73">
        <v>0.73180780000000001</v>
      </c>
      <c r="FO73">
        <v>18.203790000000001</v>
      </c>
      <c r="FP73" s="1">
        <v>5.2128060000000004E-4</v>
      </c>
      <c r="FQ73">
        <v>0.2105438</v>
      </c>
      <c r="FR73">
        <v>0.73177049999999999</v>
      </c>
      <c r="FS73">
        <v>17.658750000000001</v>
      </c>
      <c r="FT73" s="1">
        <v>4.6524499999999998E-4</v>
      </c>
      <c r="FU73">
        <v>0.18687490000000001</v>
      </c>
      <c r="FV73">
        <v>0.73176960000000002</v>
      </c>
      <c r="FW73">
        <v>17.250859999999999</v>
      </c>
      <c r="FX73" s="1">
        <v>4.1784119999999997E-4</v>
      </c>
      <c r="FY73">
        <v>0.16734679999999999</v>
      </c>
      <c r="FZ73">
        <v>0.73183739999999997</v>
      </c>
      <c r="GA73">
        <v>17.040369999999999</v>
      </c>
      <c r="GB73" s="1">
        <v>3.7054580000000001E-4</v>
      </c>
      <c r="GC73">
        <v>0.14807039999999999</v>
      </c>
      <c r="GD73">
        <v>0.73188949999999997</v>
      </c>
      <c r="GE73">
        <v>16.831209999999999</v>
      </c>
      <c r="GF73" s="1">
        <v>3.2820089999999999E-4</v>
      </c>
      <c r="GG73">
        <v>0.13062280000000001</v>
      </c>
      <c r="GH73">
        <v>0.73195489999999996</v>
      </c>
      <c r="GI73">
        <v>16.67446</v>
      </c>
      <c r="GJ73" s="1">
        <v>2.956131E-4</v>
      </c>
      <c r="GK73">
        <v>0.1170136</v>
      </c>
      <c r="GL73">
        <v>0.73196850000000002</v>
      </c>
      <c r="GM73">
        <v>16.90587</v>
      </c>
      <c r="GN73" s="1">
        <v>2.7190279999999997E-4</v>
      </c>
      <c r="GO73">
        <v>0.10705919999999999</v>
      </c>
      <c r="GP73">
        <v>0.73192919999999995</v>
      </c>
      <c r="GQ73">
        <v>17.40559</v>
      </c>
      <c r="GR73" s="1">
        <v>2.541291E-4</v>
      </c>
      <c r="GS73">
        <v>9.9590579999999998E-2</v>
      </c>
      <c r="GT73">
        <v>0.73180719999999999</v>
      </c>
      <c r="GU73">
        <v>18.182320000000001</v>
      </c>
      <c r="GV73" s="1">
        <v>2.3959830000000001E-4</v>
      </c>
      <c r="GW73">
        <v>9.3522530000000006E-2</v>
      </c>
      <c r="GX73">
        <v>0.73161790000000004</v>
      </c>
      <c r="GY73">
        <v>18.967700000000001</v>
      </c>
      <c r="GZ73" s="1">
        <v>2.2733289999999999E-4</v>
      </c>
      <c r="HA73">
        <v>8.8419789999999998E-2</v>
      </c>
      <c r="HB73">
        <v>0.73135859999999997</v>
      </c>
      <c r="HC73">
        <v>19.386620000000001</v>
      </c>
      <c r="HD73" s="1">
        <v>2.1858549999999999E-4</v>
      </c>
      <c r="HE73">
        <v>8.4684860000000001E-2</v>
      </c>
      <c r="HF73">
        <v>0.73106780000000005</v>
      </c>
      <c r="HG73">
        <v>19.205860000000001</v>
      </c>
      <c r="HH73" s="1">
        <v>2.1351240000000001E-4</v>
      </c>
      <c r="HI73">
        <v>8.2448279999999999E-2</v>
      </c>
      <c r="HJ73">
        <v>0.73071520000000001</v>
      </c>
      <c r="HK73">
        <v>18.903839999999999</v>
      </c>
      <c r="HL73" s="1">
        <v>2.0922970000000001E-4</v>
      </c>
      <c r="HM73">
        <v>8.0666280000000007E-2</v>
      </c>
      <c r="HN73">
        <v>0.7304351</v>
      </c>
      <c r="HO73">
        <v>18.482399999999998</v>
      </c>
      <c r="HP73" s="1">
        <v>2.034239E-4</v>
      </c>
      <c r="HQ73">
        <v>7.8381290000000006E-2</v>
      </c>
      <c r="HR73">
        <v>0.73009959999999996</v>
      </c>
      <c r="HS73">
        <v>18.305319999999998</v>
      </c>
      <c r="HT73" s="1">
        <v>1.9599759999999999E-4</v>
      </c>
      <c r="HU73">
        <v>7.5482720000000003E-2</v>
      </c>
      <c r="HV73">
        <v>0.72979590000000005</v>
      </c>
      <c r="HW73">
        <v>18.208670000000001</v>
      </c>
      <c r="HX73" s="1">
        <v>1.8773769999999999E-4</v>
      </c>
      <c r="HY73">
        <v>7.2262090000000001E-2</v>
      </c>
      <c r="HZ73">
        <v>0.72949209999999998</v>
      </c>
      <c r="IA73">
        <v>18.141480000000001</v>
      </c>
      <c r="IB73" s="1">
        <v>1.793195E-4</v>
      </c>
      <c r="IC73">
        <v>6.8982509999999997E-2</v>
      </c>
      <c r="ID73">
        <v>0.72920280000000004</v>
      </c>
      <c r="IE73">
        <v>18.18187</v>
      </c>
      <c r="IF73" s="1">
        <v>1.7101670000000001E-4</v>
      </c>
      <c r="IG73">
        <v>6.5764779999999995E-2</v>
      </c>
      <c r="IH73">
        <v>0.72890319999999997</v>
      </c>
      <c r="II73">
        <v>18.130870000000002</v>
      </c>
      <c r="IJ73" s="1">
        <v>1.6297499999999999E-4</v>
      </c>
      <c r="IK73">
        <v>6.2659160000000005E-2</v>
      </c>
      <c r="IL73">
        <v>0.7285874</v>
      </c>
      <c r="IM73">
        <v>17.867570000000001</v>
      </c>
      <c r="IN73" s="1">
        <v>1.55322E-4</v>
      </c>
      <c r="IO73">
        <v>5.9705139999999997E-2</v>
      </c>
      <c r="IP73">
        <v>0.72833020000000004</v>
      </c>
      <c r="IQ73">
        <v>17.66451</v>
      </c>
      <c r="IR73" s="1">
        <v>1.480729E-4</v>
      </c>
      <c r="IS73">
        <v>5.6911209999999997E-2</v>
      </c>
      <c r="IT73">
        <v>0.72802690000000003</v>
      </c>
      <c r="IU73">
        <v>17.609089999999998</v>
      </c>
      <c r="IV73" s="1">
        <v>1.412432E-4</v>
      </c>
      <c r="IW73">
        <v>5.4283249999999998E-2</v>
      </c>
      <c r="IX73">
        <v>0.72768279999999996</v>
      </c>
      <c r="IY73">
        <v>18.281099999999999</v>
      </c>
      <c r="IZ73" s="1">
        <v>1.3482150000000001E-4</v>
      </c>
      <c r="JA73">
        <v>5.1824839999999997E-2</v>
      </c>
      <c r="JB73">
        <v>0.72742680000000004</v>
      </c>
      <c r="JC73">
        <v>18.90569</v>
      </c>
      <c r="JD73" s="1">
        <v>1.2875770000000001E-4</v>
      </c>
      <c r="JE73">
        <v>4.9495669999999999E-2</v>
      </c>
      <c r="JF73">
        <v>0.72722730000000002</v>
      </c>
      <c r="JG73">
        <v>19.302430000000001</v>
      </c>
      <c r="JH73" s="1">
        <v>1.230193E-4</v>
      </c>
      <c r="JI73">
        <v>4.7291470000000002E-2</v>
      </c>
      <c r="JJ73">
        <v>0.7271301</v>
      </c>
      <c r="JK73">
        <v>19.14893</v>
      </c>
      <c r="JL73" s="1">
        <v>1.17401E-4</v>
      </c>
      <c r="JM73">
        <v>4.5144139999999999E-2</v>
      </c>
      <c r="JN73">
        <v>0.72707929999999998</v>
      </c>
      <c r="JO73">
        <v>18.907019999999999</v>
      </c>
      <c r="JP73" s="1">
        <v>1.110693E-4</v>
      </c>
      <c r="JQ73">
        <v>4.2750539999999997E-2</v>
      </c>
      <c r="JR73">
        <v>0.7270932</v>
      </c>
      <c r="JS73">
        <v>18.680910000000001</v>
      </c>
      <c r="JT73" s="1">
        <v>1.036797E-4</v>
      </c>
      <c r="JU73">
        <v>3.9940629999999998E-2</v>
      </c>
      <c r="JV73">
        <v>0.7271183</v>
      </c>
      <c r="JW73">
        <v>18.60613</v>
      </c>
      <c r="JX73" s="1">
        <v>9.6465770000000005E-5</v>
      </c>
      <c r="JY73">
        <v>3.714684E-2</v>
      </c>
      <c r="JZ73">
        <v>0.72711550000000003</v>
      </c>
      <c r="KA73">
        <v>18.428149999999999</v>
      </c>
      <c r="KB73" s="1">
        <v>9.0412380000000001E-5</v>
      </c>
      <c r="KC73">
        <v>3.4781020000000003E-2</v>
      </c>
      <c r="KD73">
        <v>0.72712909999999997</v>
      </c>
      <c r="KE73">
        <v>18.56185</v>
      </c>
      <c r="KF73" s="1">
        <v>8.5578820000000003E-5</v>
      </c>
      <c r="KG73">
        <v>3.2889799999999997E-2</v>
      </c>
      <c r="KH73">
        <v>0.72714630000000002</v>
      </c>
      <c r="KI73">
        <v>18.557040000000001</v>
      </c>
      <c r="KJ73" s="1">
        <v>8.1612980000000005E-5</v>
      </c>
      <c r="KK73">
        <v>3.1338640000000001E-2</v>
      </c>
      <c r="KL73">
        <v>0.72715419999999997</v>
      </c>
      <c r="KM73">
        <v>18.700900000000001</v>
      </c>
      <c r="KN73" s="1">
        <v>7.8178969999999996E-5</v>
      </c>
      <c r="KO73">
        <v>3.0003729999999999E-2</v>
      </c>
      <c r="KP73">
        <v>0.72716579999999997</v>
      </c>
      <c r="KQ73">
        <v>18.88175</v>
      </c>
      <c r="KR73" s="1">
        <v>7.5076250000000001E-5</v>
      </c>
      <c r="KS73">
        <v>2.8800599999999999E-2</v>
      </c>
      <c r="KT73">
        <v>0.72716060000000005</v>
      </c>
      <c r="KU73">
        <v>18.81756</v>
      </c>
      <c r="KV73" s="1">
        <v>7.2181609999999994E-5</v>
      </c>
      <c r="KW73">
        <v>2.7682439999999999E-2</v>
      </c>
      <c r="KX73">
        <v>0.727159</v>
      </c>
      <c r="KY73">
        <v>18.645499999999998</v>
      </c>
      <c r="KZ73" s="1">
        <v>6.9443330000000002E-5</v>
      </c>
      <c r="LA73">
        <v>2.6625200000000002E-2</v>
      </c>
      <c r="LB73">
        <v>0.72716219999999998</v>
      </c>
      <c r="LC73">
        <v>18.469249999999999</v>
      </c>
      <c r="LD73" s="1">
        <v>6.6835419999999995E-5</v>
      </c>
      <c r="LE73">
        <v>2.5619289999999999E-2</v>
      </c>
      <c r="LF73">
        <v>0.72715560000000001</v>
      </c>
      <c r="LG73">
        <v>18.268080000000001</v>
      </c>
      <c r="LH73" s="1">
        <v>6.4346799999999999E-5</v>
      </c>
      <c r="LI73">
        <v>2.4657760000000001E-2</v>
      </c>
      <c r="LJ73">
        <v>0.72716170000000002</v>
      </c>
      <c r="LK73">
        <v>18.504809999999999</v>
      </c>
      <c r="LL73" s="1">
        <v>6.1976109999999998E-5</v>
      </c>
      <c r="LM73">
        <v>2.37431E-2</v>
      </c>
      <c r="LN73">
        <v>0.72714449999999997</v>
      </c>
      <c r="LO73">
        <v>18.847200000000001</v>
      </c>
      <c r="LP73" s="1">
        <v>5.9723209999999998E-5</v>
      </c>
      <c r="LQ73">
        <v>2.287523E-2</v>
      </c>
      <c r="LR73">
        <v>0.72715030000000003</v>
      </c>
      <c r="LS73">
        <v>19.294129999999999</v>
      </c>
      <c r="LT73" s="1">
        <v>5.7592600000000001E-5</v>
      </c>
      <c r="LU73">
        <v>2.205356E-2</v>
      </c>
      <c r="LV73">
        <v>0.72714800000000002</v>
      </c>
      <c r="LW73">
        <v>19.615069999999999</v>
      </c>
      <c r="LX73" s="1">
        <v>5.5541619999999998E-5</v>
      </c>
      <c r="LY73">
        <v>2.1263850000000001E-2</v>
      </c>
      <c r="LZ73">
        <v>0.72715269999999999</v>
      </c>
      <c r="MA73">
        <v>19.599920000000001</v>
      </c>
      <c r="MB73" s="1">
        <v>5.3487910000000001E-5</v>
      </c>
      <c r="MC73">
        <v>2.0501129999999999E-2</v>
      </c>
      <c r="MD73">
        <v>0.72717200000000004</v>
      </c>
      <c r="ME73">
        <v>19.31765</v>
      </c>
      <c r="MF73" s="1">
        <v>5.1439659999999999E-5</v>
      </c>
      <c r="MG73">
        <v>1.9780559999999999E-2</v>
      </c>
      <c r="MH73">
        <v>0.72717690000000001</v>
      </c>
      <c r="MI73">
        <v>19.016639999999999</v>
      </c>
      <c r="MJ73" s="1">
        <v>4.94796E-5</v>
      </c>
      <c r="MK73">
        <v>1.90875E-2</v>
      </c>
      <c r="ML73">
        <v>0.72718380000000005</v>
      </c>
      <c r="MM73">
        <v>18.646339999999999</v>
      </c>
      <c r="MN73" s="1">
        <v>4.760971E-5</v>
      </c>
      <c r="MO73">
        <v>1.841986E-2</v>
      </c>
      <c r="MP73">
        <v>0.72717770000000004</v>
      </c>
      <c r="MQ73">
        <v>18.732780000000002</v>
      </c>
      <c r="MR73" s="1">
        <v>4.5835830000000001E-5</v>
      </c>
      <c r="MS73">
        <v>1.778455E-2</v>
      </c>
      <c r="MT73">
        <v>0.72715969999999996</v>
      </c>
      <c r="MU73">
        <v>18.449079999999999</v>
      </c>
      <c r="MV73" s="1">
        <v>4.4142720000000001E-5</v>
      </c>
      <c r="MW73">
        <v>1.717486E-2</v>
      </c>
      <c r="MX73">
        <v>0.72718510000000003</v>
      </c>
      <c r="MY73">
        <v>17.837969999999999</v>
      </c>
      <c r="MZ73" s="1">
        <v>4.2520420000000002E-5</v>
      </c>
      <c r="NA73">
        <v>1.6586480000000001E-2</v>
      </c>
      <c r="NB73">
        <v>0.72716119999999995</v>
      </c>
      <c r="NC73">
        <v>17.110029999999998</v>
      </c>
      <c r="ND73" s="1">
        <v>4.097975E-5</v>
      </c>
      <c r="NE73">
        <v>1.6023880000000001E-2</v>
      </c>
      <c r="NF73">
        <v>0.72715090000000004</v>
      </c>
      <c r="NG73">
        <v>16.781880000000001</v>
      </c>
      <c r="NH73" s="1">
        <v>3.9517090000000001E-5</v>
      </c>
      <c r="NI73">
        <v>1.548883E-2</v>
      </c>
      <c r="NJ73">
        <v>0.7271436</v>
      </c>
      <c r="NK73">
        <v>16.73068</v>
      </c>
      <c r="NL73" s="1">
        <v>3.8084789999999998E-5</v>
      </c>
      <c r="NM73">
        <v>1.496289E-2</v>
      </c>
      <c r="NN73">
        <v>0.72715490000000005</v>
      </c>
      <c r="NO73">
        <v>16.768370000000001</v>
      </c>
      <c r="NP73" s="1">
        <v>3.6722759999999997E-5</v>
      </c>
      <c r="NQ73">
        <v>1.44584E-2</v>
      </c>
      <c r="NR73">
        <v>0.72715090000000004</v>
      </c>
      <c r="NS73">
        <v>16.68815</v>
      </c>
      <c r="NT73" s="1">
        <v>3.5435049999999999E-5</v>
      </c>
      <c r="NU73">
        <v>1.3979729999999999E-2</v>
      </c>
      <c r="NV73">
        <v>0.72715300000000005</v>
      </c>
      <c r="NW73">
        <v>17.08295</v>
      </c>
      <c r="NX73" s="1">
        <v>3.4208580000000002E-5</v>
      </c>
      <c r="NY73">
        <v>1.3522569999999999E-2</v>
      </c>
      <c r="NZ73">
        <v>0.72701559999999998</v>
      </c>
      <c r="OA73">
        <v>17.902930000000001</v>
      </c>
      <c r="OB73" s="1">
        <v>3.3014639999999997E-5</v>
      </c>
      <c r="OC73">
        <v>1.3078090000000001E-2</v>
      </c>
      <c r="OD73">
        <v>0.72675940000000006</v>
      </c>
      <c r="OE73">
        <v>18.886849999999999</v>
      </c>
      <c r="OF73" s="1">
        <v>3.1853410000000003E-5</v>
      </c>
      <c r="OG73">
        <v>1.2646279999999999E-2</v>
      </c>
      <c r="OH73">
        <v>0.72628800000000004</v>
      </c>
      <c r="OI73">
        <v>19.676310000000001</v>
      </c>
      <c r="OJ73" s="1">
        <v>3.0845330000000003E-5</v>
      </c>
      <c r="OK73">
        <v>1.226767E-2</v>
      </c>
    </row>
    <row r="74" spans="1:401" x14ac:dyDescent="0.35">
      <c r="A74">
        <v>77</v>
      </c>
      <c r="B74" t="s">
        <v>4</v>
      </c>
      <c r="C74" t="s">
        <v>24</v>
      </c>
      <c r="D74" t="s">
        <v>79</v>
      </c>
      <c r="E74">
        <v>748.07979999999998</v>
      </c>
      <c r="F74">
        <v>0.56238200000000005</v>
      </c>
      <c r="G74">
        <v>17.681539999999998</v>
      </c>
      <c r="H74" s="1">
        <v>5.1469559999999996E-19</v>
      </c>
      <c r="I74" s="1">
        <v>1.8029510000000001E-16</v>
      </c>
      <c r="J74">
        <v>0.56153120000000001</v>
      </c>
      <c r="K74">
        <v>17.88954</v>
      </c>
      <c r="L74" s="1">
        <v>2.3249010000000002E-6</v>
      </c>
      <c r="M74" s="1">
        <v>8.1998040000000002E-4</v>
      </c>
      <c r="N74">
        <v>0.56061289999999997</v>
      </c>
      <c r="O74">
        <v>18.34498</v>
      </c>
      <c r="P74">
        <v>4.2532940000000004</v>
      </c>
      <c r="Q74">
        <v>1241.6959999999999</v>
      </c>
      <c r="R74">
        <v>0.55968640000000003</v>
      </c>
      <c r="S74">
        <v>18.63195</v>
      </c>
      <c r="T74">
        <v>118.7533</v>
      </c>
      <c r="U74">
        <v>39142.33</v>
      </c>
      <c r="V74">
        <v>0.55883769999999999</v>
      </c>
      <c r="W74">
        <v>18.592359999999999</v>
      </c>
      <c r="X74">
        <v>141.76230000000001</v>
      </c>
      <c r="Y74">
        <v>51251.09</v>
      </c>
      <c r="Z74">
        <v>0.55792520000000001</v>
      </c>
      <c r="AA74">
        <v>18.251390000000001</v>
      </c>
      <c r="AB74">
        <v>31.206230000000001</v>
      </c>
      <c r="AC74">
        <v>12134.27</v>
      </c>
      <c r="AD74">
        <v>0.55700019999999995</v>
      </c>
      <c r="AE74">
        <v>17.663250000000001</v>
      </c>
      <c r="AF74">
        <v>2.5784760000000002</v>
      </c>
      <c r="AG74">
        <v>1064.2629999999999</v>
      </c>
      <c r="AH74">
        <v>0.55585649999999998</v>
      </c>
      <c r="AI74">
        <v>17.583850000000002</v>
      </c>
      <c r="AJ74">
        <v>0.1871159</v>
      </c>
      <c r="AK74">
        <v>76.464740000000006</v>
      </c>
      <c r="AL74">
        <v>0.5541895</v>
      </c>
      <c r="AM74">
        <v>17.688639999999999</v>
      </c>
      <c r="AN74">
        <v>7.3039740000000006E-2</v>
      </c>
      <c r="AO74">
        <v>26.516559999999998</v>
      </c>
      <c r="AP74">
        <v>0.5519366</v>
      </c>
      <c r="AQ74">
        <v>18.05847</v>
      </c>
      <c r="AR74">
        <v>6.3280030000000001E-2</v>
      </c>
      <c r="AS74">
        <v>22.57178</v>
      </c>
      <c r="AT74">
        <v>0.549265</v>
      </c>
      <c r="AU74">
        <v>18.57855</v>
      </c>
      <c r="AV74" s="1">
        <v>6.3960139999999999E-2</v>
      </c>
      <c r="AW74">
        <v>22.748380000000001</v>
      </c>
      <c r="AX74">
        <v>0.54729000000000005</v>
      </c>
      <c r="AY74">
        <v>18.851600000000001</v>
      </c>
      <c r="AZ74" s="1">
        <v>7.0033570000000003E-2</v>
      </c>
      <c r="BA74">
        <v>24.99718</v>
      </c>
      <c r="BB74">
        <v>0.5461201</v>
      </c>
      <c r="BC74">
        <v>18.888559999999998</v>
      </c>
      <c r="BD74" s="1">
        <v>7.1681419999999996E-2</v>
      </c>
      <c r="BE74">
        <v>25.778310000000001</v>
      </c>
      <c r="BF74">
        <v>0.54511980000000004</v>
      </c>
      <c r="BG74">
        <v>18.57047</v>
      </c>
      <c r="BH74" s="1">
        <v>6.7824049999999997E-2</v>
      </c>
      <c r="BI74">
        <v>24.53651</v>
      </c>
      <c r="BJ74">
        <v>0.54414189999999996</v>
      </c>
      <c r="BK74">
        <v>18.114660000000001</v>
      </c>
      <c r="BL74" s="1">
        <v>6.1476019999999999E-2</v>
      </c>
      <c r="BM74">
        <v>22.35417</v>
      </c>
      <c r="BN74">
        <v>0.54358600000000001</v>
      </c>
      <c r="BO74">
        <v>18.045999999999999</v>
      </c>
      <c r="BP74" s="1">
        <v>5.4443829999999999E-2</v>
      </c>
      <c r="BQ74">
        <v>19.888449999999999</v>
      </c>
      <c r="BR74">
        <v>0.54342250000000003</v>
      </c>
      <c r="BS74">
        <v>17.955410000000001</v>
      </c>
      <c r="BT74" s="1">
        <v>4.7834649999999999E-2</v>
      </c>
      <c r="BU74">
        <v>17.563400000000001</v>
      </c>
      <c r="BV74">
        <v>0.54362600000000005</v>
      </c>
      <c r="BW74">
        <v>18.013580000000001</v>
      </c>
      <c r="BX74" s="1">
        <v>4.1806900000000001E-2</v>
      </c>
      <c r="BY74">
        <v>15.421430000000001</v>
      </c>
      <c r="BZ74">
        <v>0.54396960000000005</v>
      </c>
      <c r="CA74">
        <v>18.060120000000001</v>
      </c>
      <c r="CB74">
        <v>3.6354400000000002E-2</v>
      </c>
      <c r="CC74">
        <v>13.47265</v>
      </c>
      <c r="CD74">
        <v>0.54134640000000001</v>
      </c>
      <c r="CE74">
        <v>18.04956</v>
      </c>
      <c r="CF74" s="1">
        <v>3.1577309999999997E-2</v>
      </c>
      <c r="CG74">
        <v>11.78443</v>
      </c>
      <c r="CH74">
        <v>0.53604540000000001</v>
      </c>
      <c r="CI74">
        <v>17.863399999999999</v>
      </c>
      <c r="CJ74" s="1">
        <v>2.7592430000000001E-2</v>
      </c>
      <c r="CK74">
        <v>10.40136</v>
      </c>
      <c r="CL74">
        <v>0.53065850000000003</v>
      </c>
      <c r="CM74">
        <v>17.50977</v>
      </c>
      <c r="CN74" s="1">
        <v>2.4088700000000001E-2</v>
      </c>
      <c r="CO74">
        <v>9.1787829999999992</v>
      </c>
      <c r="CP74">
        <v>0.52522670000000005</v>
      </c>
      <c r="CQ74">
        <v>17.092949999999998</v>
      </c>
      <c r="CR74" s="1">
        <v>2.0876659999999998E-2</v>
      </c>
      <c r="CS74">
        <v>8.0410830000000004</v>
      </c>
      <c r="CT74">
        <v>0.52000060000000004</v>
      </c>
      <c r="CU74">
        <v>17.061299999999999</v>
      </c>
      <c r="CV74" s="1">
        <v>1.8063760000000002E-2</v>
      </c>
      <c r="CW74">
        <v>7.0338200000000004</v>
      </c>
      <c r="CX74">
        <v>0.51474580000000003</v>
      </c>
      <c r="CY74">
        <v>16.786709999999999</v>
      </c>
      <c r="CZ74" s="1">
        <v>1.5643000000000001E-2</v>
      </c>
      <c r="DA74">
        <v>6.1579940000000004</v>
      </c>
      <c r="DB74">
        <v>0.50933150000000005</v>
      </c>
      <c r="DC74">
        <v>16.945489999999999</v>
      </c>
      <c r="DD74" s="1">
        <v>1.355432E-2</v>
      </c>
      <c r="DE74">
        <v>5.3973050000000002</v>
      </c>
      <c r="DF74">
        <v>0.50443740000000004</v>
      </c>
      <c r="DG74">
        <v>17.205780000000001</v>
      </c>
      <c r="DH74" s="1">
        <v>1.17091E-2</v>
      </c>
      <c r="DI74">
        <v>4.7123350000000004</v>
      </c>
      <c r="DJ74">
        <v>0.49931950000000003</v>
      </c>
      <c r="DK74">
        <v>17.503699999999998</v>
      </c>
      <c r="DL74" s="1">
        <v>1.0044239999999999E-2</v>
      </c>
      <c r="DM74">
        <v>4.0874620000000004</v>
      </c>
      <c r="DN74">
        <v>0.49399130000000002</v>
      </c>
      <c r="DO74">
        <v>17.62351</v>
      </c>
      <c r="DP74" s="1">
        <v>8.6140330000000001E-3</v>
      </c>
      <c r="DQ74">
        <v>3.5448940000000002</v>
      </c>
      <c r="DR74">
        <v>0.4884368</v>
      </c>
      <c r="DS74">
        <v>17.558050000000001</v>
      </c>
      <c r="DT74" s="1">
        <v>7.423158E-3</v>
      </c>
      <c r="DU74">
        <v>3.0913560000000002</v>
      </c>
      <c r="DV74">
        <v>0.48329860000000002</v>
      </c>
      <c r="DW74">
        <v>17.501840000000001</v>
      </c>
      <c r="DX74" s="1">
        <v>6.4025590000000004E-3</v>
      </c>
      <c r="DY74">
        <v>2.6968299999999998</v>
      </c>
      <c r="DZ74">
        <v>0.47797030000000001</v>
      </c>
      <c r="EA74">
        <v>18.186330000000002</v>
      </c>
      <c r="EB74" s="1">
        <v>5.4940910000000004E-3</v>
      </c>
      <c r="EC74">
        <v>2.3420939999999999</v>
      </c>
      <c r="ED74">
        <v>0.47314620000000002</v>
      </c>
      <c r="EE74">
        <v>18.98537</v>
      </c>
      <c r="EF74" s="1">
        <v>4.6936399999999998E-3</v>
      </c>
      <c r="EG74">
        <v>2.0230100000000002</v>
      </c>
      <c r="EH74">
        <v>0.46932869999999999</v>
      </c>
      <c r="EI74">
        <v>19.777909999999999</v>
      </c>
      <c r="EJ74">
        <v>4.0050859999999997E-3</v>
      </c>
      <c r="EK74">
        <v>1.7411080000000001</v>
      </c>
      <c r="EL74">
        <v>0.46703869999999997</v>
      </c>
      <c r="EM74">
        <v>20.381640000000001</v>
      </c>
      <c r="EN74" s="1">
        <v>3.404331E-3</v>
      </c>
      <c r="EO74">
        <v>1.4880660000000001</v>
      </c>
      <c r="EP74">
        <v>0.46583580000000002</v>
      </c>
      <c r="EQ74">
        <v>20.45402</v>
      </c>
      <c r="ER74" s="1">
        <v>2.789078E-3</v>
      </c>
      <c r="ES74">
        <v>1.22498</v>
      </c>
      <c r="ET74">
        <v>0.4652598</v>
      </c>
      <c r="EU74">
        <v>20.201370000000001</v>
      </c>
      <c r="EV74" s="1">
        <v>2.1101380000000001E-3</v>
      </c>
      <c r="EW74">
        <v>0.93056269999999996</v>
      </c>
      <c r="EX74">
        <v>0.46494180000000002</v>
      </c>
      <c r="EY74">
        <v>19.918990000000001</v>
      </c>
      <c r="EZ74" s="1">
        <v>1.4907029999999999E-3</v>
      </c>
      <c r="FA74">
        <v>0.65828589999999998</v>
      </c>
      <c r="FB74">
        <v>0.46470299999999998</v>
      </c>
      <c r="FC74">
        <v>19.496420000000001</v>
      </c>
      <c r="FD74" s="1">
        <v>1.0467009999999999E-3</v>
      </c>
      <c r="FE74">
        <v>0.46103519999999998</v>
      </c>
      <c r="FF74">
        <v>0.46445589999999998</v>
      </c>
      <c r="FG74">
        <v>19.323689999999999</v>
      </c>
      <c r="FH74" s="1">
        <v>7.7708460000000003E-4</v>
      </c>
      <c r="FI74">
        <v>0.34059339999999999</v>
      </c>
      <c r="FJ74">
        <v>0.46420159999999999</v>
      </c>
      <c r="FK74">
        <v>18.917539999999999</v>
      </c>
      <c r="FL74" s="1">
        <v>6.2301239999999996E-4</v>
      </c>
      <c r="FM74">
        <v>0.27159100000000003</v>
      </c>
      <c r="FN74">
        <v>0.46405170000000001</v>
      </c>
      <c r="FO74">
        <v>18.306000000000001</v>
      </c>
      <c r="FP74" s="1">
        <v>5.3223699999999997E-4</v>
      </c>
      <c r="FQ74">
        <v>0.23088059999999999</v>
      </c>
      <c r="FR74">
        <v>0.46398299999999998</v>
      </c>
      <c r="FS74">
        <v>17.75</v>
      </c>
      <c r="FT74" s="1">
        <v>4.7314219999999998E-4</v>
      </c>
      <c r="FU74">
        <v>0.2043963</v>
      </c>
      <c r="FV74">
        <v>0.4639509</v>
      </c>
      <c r="FW74">
        <v>17.295480000000001</v>
      </c>
      <c r="FX74" s="1">
        <v>4.2521429999999998E-4</v>
      </c>
      <c r="FY74">
        <v>0.18313779999999999</v>
      </c>
      <c r="FZ74">
        <v>0.46395890000000001</v>
      </c>
      <c r="GA74">
        <v>17.068670000000001</v>
      </c>
      <c r="GB74" s="1">
        <v>3.7782009999999999E-4</v>
      </c>
      <c r="GC74">
        <v>0.1622971</v>
      </c>
      <c r="GD74">
        <v>0.46398149999999999</v>
      </c>
      <c r="GE74">
        <v>16.865970000000001</v>
      </c>
      <c r="GF74" s="1">
        <v>3.3431519999999997E-4</v>
      </c>
      <c r="GG74">
        <v>0.1431077</v>
      </c>
      <c r="GH74">
        <v>0.46399770000000001</v>
      </c>
      <c r="GI74">
        <v>16.72261</v>
      </c>
      <c r="GJ74" s="1">
        <v>3.0018649999999998E-4</v>
      </c>
      <c r="GK74">
        <v>0.12793499999999999</v>
      </c>
      <c r="GL74">
        <v>0.464007</v>
      </c>
      <c r="GM74">
        <v>16.959540000000001</v>
      </c>
      <c r="GN74" s="1">
        <v>2.752543E-4</v>
      </c>
      <c r="GO74">
        <v>0.11679779999999999</v>
      </c>
      <c r="GP74">
        <v>0.46399560000000001</v>
      </c>
      <c r="GQ74">
        <v>17.445740000000001</v>
      </c>
      <c r="GR74" s="1">
        <v>2.5674500000000001E-4</v>
      </c>
      <c r="GS74">
        <v>0.1084947</v>
      </c>
      <c r="GT74">
        <v>0.46390930000000002</v>
      </c>
      <c r="GU74">
        <v>18.21031</v>
      </c>
      <c r="GV74" s="1">
        <v>2.417985E-4</v>
      </c>
      <c r="GW74">
        <v>0.10180640000000001</v>
      </c>
      <c r="GX74">
        <v>0.46377289999999999</v>
      </c>
      <c r="GY74">
        <v>18.977799999999998</v>
      </c>
      <c r="GZ74" s="1">
        <v>2.2913520000000001E-4</v>
      </c>
      <c r="HA74">
        <v>9.6175330000000003E-2</v>
      </c>
      <c r="HB74">
        <v>0.46359430000000001</v>
      </c>
      <c r="HC74">
        <v>19.400569999999998</v>
      </c>
      <c r="HD74" s="1">
        <v>2.1975599999999999E-4</v>
      </c>
      <c r="HE74">
        <v>9.195979E-2</v>
      </c>
      <c r="HF74">
        <v>0.46339079999999999</v>
      </c>
      <c r="HG74">
        <v>19.221260000000001</v>
      </c>
      <c r="HH74" s="1">
        <v>2.1423150000000001E-4</v>
      </c>
      <c r="HI74">
        <v>8.9411329999999997E-2</v>
      </c>
      <c r="HJ74">
        <v>0.46316059999999998</v>
      </c>
      <c r="HK74">
        <v>18.941320000000001</v>
      </c>
      <c r="HL74" s="1">
        <v>2.0998490000000001E-4</v>
      </c>
      <c r="HM74">
        <v>8.7497160000000004E-2</v>
      </c>
      <c r="HN74">
        <v>0.462945</v>
      </c>
      <c r="HO74">
        <v>18.53745</v>
      </c>
      <c r="HP74" s="1">
        <v>2.044468E-4</v>
      </c>
      <c r="HQ74">
        <v>8.5115360000000001E-2</v>
      </c>
      <c r="HR74">
        <v>0.46271430000000002</v>
      </c>
      <c r="HS74">
        <v>18.37706</v>
      </c>
      <c r="HT74" s="1">
        <v>1.9722070000000001E-4</v>
      </c>
      <c r="HU74">
        <v>8.2052070000000005E-2</v>
      </c>
      <c r="HV74">
        <v>0.46249780000000001</v>
      </c>
      <c r="HW74">
        <v>18.299340000000001</v>
      </c>
      <c r="HX74" s="1">
        <v>1.8903710000000001E-4</v>
      </c>
      <c r="HY74">
        <v>7.8602259999999993E-2</v>
      </c>
      <c r="HZ74">
        <v>0.46228409999999998</v>
      </c>
      <c r="IA74">
        <v>18.236460000000001</v>
      </c>
      <c r="IB74" s="1">
        <v>1.806151E-4</v>
      </c>
      <c r="IC74">
        <v>7.5065049999999994E-2</v>
      </c>
      <c r="ID74">
        <v>0.46206849999999999</v>
      </c>
      <c r="IE74">
        <v>18.250399999999999</v>
      </c>
      <c r="IF74" s="1">
        <v>1.722812E-4</v>
      </c>
      <c r="IG74">
        <v>7.1585250000000003E-2</v>
      </c>
      <c r="IH74">
        <v>0.46184550000000002</v>
      </c>
      <c r="II74">
        <v>18.172910000000002</v>
      </c>
      <c r="IJ74" s="1">
        <v>1.6418499999999999E-4</v>
      </c>
      <c r="IK74">
        <v>6.821845E-2</v>
      </c>
      <c r="IL74">
        <v>0.46162819999999999</v>
      </c>
      <c r="IM74">
        <v>17.886369999999999</v>
      </c>
      <c r="IN74" s="1">
        <v>1.564696E-4</v>
      </c>
      <c r="IO74">
        <v>6.5011899999999997E-2</v>
      </c>
      <c r="IP74">
        <v>0.46142630000000001</v>
      </c>
      <c r="IQ74">
        <v>17.686959999999999</v>
      </c>
      <c r="IR74" s="1">
        <v>1.491586E-4</v>
      </c>
      <c r="IS74">
        <v>6.1979850000000003E-2</v>
      </c>
      <c r="IT74">
        <v>0.46122419999999997</v>
      </c>
      <c r="IU74">
        <v>17.6279</v>
      </c>
      <c r="IV74" s="1">
        <v>1.4225880000000001E-4</v>
      </c>
      <c r="IW74">
        <v>5.9122359999999999E-2</v>
      </c>
      <c r="IX74">
        <v>0.46100400000000002</v>
      </c>
      <c r="IY74">
        <v>18.30836</v>
      </c>
      <c r="IZ74" s="1">
        <v>1.35778E-4</v>
      </c>
      <c r="JA74">
        <v>5.6449699999999998E-2</v>
      </c>
      <c r="JB74">
        <v>0.46081549999999999</v>
      </c>
      <c r="JC74">
        <v>18.95758</v>
      </c>
      <c r="JD74" s="1">
        <v>1.2966480000000001E-4</v>
      </c>
      <c r="JE74">
        <v>5.392011E-2</v>
      </c>
      <c r="JF74">
        <v>0.46069919999999998</v>
      </c>
      <c r="JG74">
        <v>19.37621</v>
      </c>
      <c r="JH74" s="1">
        <v>1.2387950000000001E-4</v>
      </c>
      <c r="JI74">
        <v>5.1524279999999999E-2</v>
      </c>
      <c r="JJ74">
        <v>0.46062750000000002</v>
      </c>
      <c r="JK74">
        <v>19.22758</v>
      </c>
      <c r="JL74" s="1">
        <v>1.182783E-4</v>
      </c>
      <c r="JM74">
        <v>4.9205600000000002E-2</v>
      </c>
      <c r="JN74">
        <v>0.46058650000000001</v>
      </c>
      <c r="JO74">
        <v>18.955349999999999</v>
      </c>
      <c r="JP74" s="1">
        <v>1.121103E-4</v>
      </c>
      <c r="JQ74">
        <v>4.6660380000000001E-2</v>
      </c>
      <c r="JR74">
        <v>0.46057959999999998</v>
      </c>
      <c r="JS74">
        <v>18.697579999999999</v>
      </c>
      <c r="JT74" s="1">
        <v>1.0483789999999999E-4</v>
      </c>
      <c r="JU74">
        <v>4.3653999999999998E-2</v>
      </c>
      <c r="JV74">
        <v>0.46059830000000002</v>
      </c>
      <c r="JW74">
        <v>18.62424</v>
      </c>
      <c r="JX74" s="1">
        <v>9.7522320000000001E-5</v>
      </c>
      <c r="JY74">
        <v>4.0599000000000003E-2</v>
      </c>
      <c r="JZ74">
        <v>0.4606036</v>
      </c>
      <c r="KA74">
        <v>18.475650000000002</v>
      </c>
      <c r="KB74" s="1">
        <v>9.1269900000000005E-5</v>
      </c>
      <c r="KC74">
        <v>3.7976290000000003E-2</v>
      </c>
      <c r="KD74">
        <v>0.4606113</v>
      </c>
      <c r="KE74">
        <v>18.639659999999999</v>
      </c>
      <c r="KF74" s="1">
        <v>8.6267550000000004E-5</v>
      </c>
      <c r="KG74">
        <v>3.587547E-2</v>
      </c>
      <c r="KH74">
        <v>0.4606035</v>
      </c>
      <c r="KI74">
        <v>18.645379999999999</v>
      </c>
      <c r="KJ74" s="1">
        <v>8.2189720000000005E-5</v>
      </c>
      <c r="KK74">
        <v>3.416019E-2</v>
      </c>
      <c r="KL74">
        <v>0.46062439999999999</v>
      </c>
      <c r="KM74">
        <v>18.772110000000001</v>
      </c>
      <c r="KN74" s="1">
        <v>7.8687070000000006E-5</v>
      </c>
      <c r="KO74">
        <v>3.2691560000000001E-2</v>
      </c>
      <c r="KP74">
        <v>0.46061639999999998</v>
      </c>
      <c r="KQ74">
        <v>18.93526</v>
      </c>
      <c r="KR74" s="1">
        <v>7.5542200000000003E-5</v>
      </c>
      <c r="KS74">
        <v>3.1374079999999999E-2</v>
      </c>
      <c r="KT74">
        <v>0.46062839999999999</v>
      </c>
      <c r="KU74">
        <v>18.8507</v>
      </c>
      <c r="KV74" s="1">
        <v>7.2619059999999995E-5</v>
      </c>
      <c r="KW74">
        <v>3.015288E-2</v>
      </c>
      <c r="KX74">
        <v>0.46062520000000001</v>
      </c>
      <c r="KY74">
        <v>18.665749999999999</v>
      </c>
      <c r="KZ74" s="1">
        <v>6.9858239999999997E-5</v>
      </c>
      <c r="LA74">
        <v>2.899964E-2</v>
      </c>
      <c r="LB74">
        <v>0.46062249999999999</v>
      </c>
      <c r="LC74">
        <v>18.499929999999999</v>
      </c>
      <c r="LD74" s="1">
        <v>6.72309E-5</v>
      </c>
      <c r="LE74">
        <v>2.7902630000000001E-2</v>
      </c>
      <c r="LF74">
        <v>0.46062170000000002</v>
      </c>
      <c r="LG74">
        <v>18.312280000000001</v>
      </c>
      <c r="LH74" s="1">
        <v>6.4723900000000006E-5</v>
      </c>
      <c r="LI74">
        <v>2.6854469999999998E-2</v>
      </c>
      <c r="LJ74">
        <v>0.46063460000000001</v>
      </c>
      <c r="LK74">
        <v>18.56626</v>
      </c>
      <c r="LL74" s="1">
        <v>6.2335039999999995E-5</v>
      </c>
      <c r="LM74">
        <v>2.5857109999999999E-2</v>
      </c>
      <c r="LN74">
        <v>0.46063110000000002</v>
      </c>
      <c r="LO74">
        <v>18.913959999999999</v>
      </c>
      <c r="LP74" s="1">
        <v>6.0062600000000003E-5</v>
      </c>
      <c r="LQ74">
        <v>2.4909919999999999E-2</v>
      </c>
      <c r="LR74">
        <v>0.46063749999999998</v>
      </c>
      <c r="LS74">
        <v>19.353909999999999</v>
      </c>
      <c r="LT74" s="1">
        <v>5.791582E-5</v>
      </c>
      <c r="LU74">
        <v>2.4014089999999998E-2</v>
      </c>
      <c r="LV74">
        <v>0.46063700000000002</v>
      </c>
      <c r="LW74">
        <v>19.662590000000002</v>
      </c>
      <c r="LX74" s="1">
        <v>5.5855820000000003E-5</v>
      </c>
      <c r="LY74">
        <v>2.3154589999999999E-2</v>
      </c>
      <c r="LZ74">
        <v>0.46062039999999999</v>
      </c>
      <c r="MA74">
        <v>19.635400000000001</v>
      </c>
      <c r="MB74" s="1">
        <v>5.3786719999999999E-5</v>
      </c>
      <c r="MC74">
        <v>2.2323269999999999E-2</v>
      </c>
      <c r="MD74">
        <v>0.46061879999999999</v>
      </c>
      <c r="ME74">
        <v>19.34122</v>
      </c>
      <c r="MF74" s="1">
        <v>5.1721410000000003E-5</v>
      </c>
      <c r="MG74">
        <v>2.153708E-2</v>
      </c>
      <c r="MH74">
        <v>0.46063539999999997</v>
      </c>
      <c r="MI74">
        <v>19.050370000000001</v>
      </c>
      <c r="MJ74" s="1">
        <v>4.9753390000000003E-5</v>
      </c>
      <c r="MK74">
        <v>2.0783289999999999E-2</v>
      </c>
      <c r="ML74">
        <v>0.46064460000000002</v>
      </c>
      <c r="MM74">
        <v>18.6965</v>
      </c>
      <c r="MN74" s="1">
        <v>4.7869169999999997E-5</v>
      </c>
      <c r="MO74">
        <v>2.0055099999999999E-2</v>
      </c>
      <c r="MP74">
        <v>0.46062360000000002</v>
      </c>
      <c r="MQ74">
        <v>18.805730000000001</v>
      </c>
      <c r="MR74" s="1">
        <v>4.6083340000000003E-5</v>
      </c>
      <c r="MS74">
        <v>1.9362770000000001E-2</v>
      </c>
      <c r="MT74">
        <v>0.4606402</v>
      </c>
      <c r="MU74">
        <v>18.56157</v>
      </c>
      <c r="MV74" s="1">
        <v>4.437973E-5</v>
      </c>
      <c r="MW74">
        <v>1.8698320000000001E-2</v>
      </c>
      <c r="MX74">
        <v>0.4606246</v>
      </c>
      <c r="MY74">
        <v>17.947340000000001</v>
      </c>
      <c r="MZ74" s="1">
        <v>4.2749259999999998E-5</v>
      </c>
      <c r="NA74">
        <v>1.8058189999999998E-2</v>
      </c>
      <c r="NB74">
        <v>0.4606249</v>
      </c>
      <c r="NC74">
        <v>17.206320000000002</v>
      </c>
      <c r="ND74" s="1">
        <v>4.1195229999999997E-5</v>
      </c>
      <c r="NE74">
        <v>1.7444020000000001E-2</v>
      </c>
      <c r="NF74">
        <v>0.46063969999999999</v>
      </c>
      <c r="NG74">
        <v>16.827079999999999</v>
      </c>
      <c r="NH74" s="1">
        <v>3.9725570000000003E-5</v>
      </c>
      <c r="NI74">
        <v>1.6861480000000002E-2</v>
      </c>
      <c r="NJ74">
        <v>0.46063080000000001</v>
      </c>
      <c r="NK74">
        <v>16.735859999999999</v>
      </c>
      <c r="NL74" s="1">
        <v>3.8288480000000003E-5</v>
      </c>
      <c r="NM74">
        <v>1.62899E-2</v>
      </c>
      <c r="NN74">
        <v>0.460621</v>
      </c>
      <c r="NO74">
        <v>16.77985</v>
      </c>
      <c r="NP74" s="1">
        <v>3.6914739999999997E-5</v>
      </c>
      <c r="NQ74">
        <v>1.573946E-2</v>
      </c>
      <c r="NR74">
        <v>0.46063739999999997</v>
      </c>
      <c r="NS74">
        <v>16.72747</v>
      </c>
      <c r="NT74" s="1">
        <v>3.5617670000000001E-5</v>
      </c>
      <c r="NU74">
        <v>1.52175E-2</v>
      </c>
      <c r="NV74">
        <v>0.46062170000000002</v>
      </c>
      <c r="NW74">
        <v>17.126480000000001</v>
      </c>
      <c r="NX74" s="1">
        <v>3.4383710000000002E-5</v>
      </c>
      <c r="NY74">
        <v>1.4719670000000001E-2</v>
      </c>
      <c r="NZ74">
        <v>0.4605455</v>
      </c>
      <c r="OA74">
        <v>17.928470000000001</v>
      </c>
      <c r="OB74" s="1">
        <v>3.3185619999999998E-5</v>
      </c>
      <c r="OC74">
        <v>1.423643E-2</v>
      </c>
      <c r="OD74">
        <v>0.46038010000000001</v>
      </c>
      <c r="OE74">
        <v>18.88682</v>
      </c>
      <c r="OF74" s="1">
        <v>3.2016559999999998E-5</v>
      </c>
      <c r="OG74">
        <v>1.376664E-2</v>
      </c>
      <c r="OH74">
        <v>0.46007749999999997</v>
      </c>
      <c r="OI74">
        <v>19.6814</v>
      </c>
      <c r="OJ74" s="1">
        <v>3.0967689999999998E-5</v>
      </c>
      <c r="OK74">
        <v>1.334574E-2</v>
      </c>
    </row>
    <row r="75" spans="1:401" x14ac:dyDescent="0.35">
      <c r="A75">
        <v>78</v>
      </c>
      <c r="B75" t="s">
        <v>4</v>
      </c>
      <c r="C75" t="s">
        <v>24</v>
      </c>
      <c r="D75" t="s">
        <v>80</v>
      </c>
      <c r="E75">
        <v>768.5471</v>
      </c>
      <c r="F75">
        <v>0.81163569999999996</v>
      </c>
      <c r="G75">
        <v>17.733139999999999</v>
      </c>
      <c r="H75" s="1">
        <v>5.8359100000000003E-20</v>
      </c>
      <c r="I75" s="1">
        <v>2.319906E-17</v>
      </c>
      <c r="J75">
        <v>0.80985430000000003</v>
      </c>
      <c r="K75">
        <v>17.900089999999999</v>
      </c>
      <c r="L75" s="1">
        <v>3.0764999999999998E-7</v>
      </c>
      <c r="M75" s="1">
        <v>1.232974E-4</v>
      </c>
      <c r="N75">
        <v>0.80795329999999999</v>
      </c>
      <c r="O75">
        <v>18.33745</v>
      </c>
      <c r="P75" s="1">
        <v>2.6572719999999999</v>
      </c>
      <c r="Q75">
        <v>757.07169999999996</v>
      </c>
      <c r="R75">
        <v>0.80602229999999997</v>
      </c>
      <c r="S75">
        <v>18.632390000000001</v>
      </c>
      <c r="T75">
        <v>102.1465</v>
      </c>
      <c r="U75">
        <v>35843.410000000003</v>
      </c>
      <c r="V75">
        <v>0.80416379999999998</v>
      </c>
      <c r="W75">
        <v>18.608609999999999</v>
      </c>
      <c r="X75">
        <v>150.5796</v>
      </c>
      <c r="Y75">
        <v>62277.75</v>
      </c>
      <c r="Z75">
        <v>0.80221050000000005</v>
      </c>
      <c r="AA75">
        <v>18.326820000000001</v>
      </c>
      <c r="AB75">
        <v>39.293349999999997</v>
      </c>
      <c r="AC75">
        <v>18739.150000000001</v>
      </c>
      <c r="AD75">
        <v>0.80021850000000005</v>
      </c>
      <c r="AE75">
        <v>17.75421</v>
      </c>
      <c r="AF75">
        <v>3.8155920000000001</v>
      </c>
      <c r="AG75">
        <v>2100.2979999999998</v>
      </c>
      <c r="AH75">
        <v>0.79788910000000002</v>
      </c>
      <c r="AI75">
        <v>17.6511</v>
      </c>
      <c r="AJ75">
        <v>0.2847055</v>
      </c>
      <c r="AK75">
        <v>169.0446</v>
      </c>
      <c r="AL75">
        <v>0.79472770000000004</v>
      </c>
      <c r="AM75">
        <v>17.74785</v>
      </c>
      <c r="AN75">
        <v>8.0234089999999994E-2</v>
      </c>
      <c r="AO75">
        <v>37.069609999999997</v>
      </c>
      <c r="AP75">
        <v>0.79055600000000004</v>
      </c>
      <c r="AQ75">
        <v>18.079609999999999</v>
      </c>
      <c r="AR75">
        <v>6.4206849999999996E-2</v>
      </c>
      <c r="AS75">
        <v>26.78641</v>
      </c>
      <c r="AT75">
        <v>0.78551289999999996</v>
      </c>
      <c r="AU75">
        <v>18.57395</v>
      </c>
      <c r="AV75" s="1">
        <v>6.3547569999999998E-2</v>
      </c>
      <c r="AW75">
        <v>26.113720000000001</v>
      </c>
      <c r="AX75">
        <v>0.77987890000000004</v>
      </c>
      <c r="AY75">
        <v>18.863150000000001</v>
      </c>
      <c r="AZ75" s="1">
        <v>6.9428309999999993E-2</v>
      </c>
      <c r="BA75">
        <v>28.667110000000001</v>
      </c>
      <c r="BB75">
        <v>0.77408100000000002</v>
      </c>
      <c r="BC75">
        <v>18.922419999999999</v>
      </c>
      <c r="BD75" s="1">
        <v>7.1783840000000002E-2</v>
      </c>
      <c r="BE75">
        <v>30.112159999999999</v>
      </c>
      <c r="BF75">
        <v>0.76809749999999999</v>
      </c>
      <c r="BG75">
        <v>18.654129999999999</v>
      </c>
      <c r="BH75" s="1">
        <v>6.8331030000000001E-2</v>
      </c>
      <c r="BI75">
        <v>29.144539999999999</v>
      </c>
      <c r="BJ75">
        <v>0.76187780000000005</v>
      </c>
      <c r="BK75">
        <v>18.2212</v>
      </c>
      <c r="BL75" s="1">
        <v>6.2176389999999998E-2</v>
      </c>
      <c r="BM75">
        <v>26.902069999999998</v>
      </c>
      <c r="BN75">
        <v>0.75429400000000002</v>
      </c>
      <c r="BO75">
        <v>18.155850000000001</v>
      </c>
      <c r="BP75" s="1">
        <v>5.5164369999999997E-2</v>
      </c>
      <c r="BQ75">
        <v>24.19914</v>
      </c>
      <c r="BR75">
        <v>0.74457359999999995</v>
      </c>
      <c r="BS75">
        <v>18.055070000000001</v>
      </c>
      <c r="BT75" s="1">
        <v>4.850819E-2</v>
      </c>
      <c r="BU75">
        <v>21.575009999999999</v>
      </c>
      <c r="BV75">
        <v>0.73511079999999995</v>
      </c>
      <c r="BW75">
        <v>18.096810000000001</v>
      </c>
      <c r="BX75" s="1">
        <v>4.2430889999999999E-2</v>
      </c>
      <c r="BY75">
        <v>19.128070000000001</v>
      </c>
      <c r="BZ75">
        <v>0.72542099999999998</v>
      </c>
      <c r="CA75">
        <v>18.121790000000001</v>
      </c>
      <c r="CB75" s="1">
        <v>3.6917619999999998E-2</v>
      </c>
      <c r="CC75">
        <v>16.875920000000001</v>
      </c>
      <c r="CD75">
        <v>0.71550389999999997</v>
      </c>
      <c r="CE75">
        <v>18.09863</v>
      </c>
      <c r="CF75">
        <v>3.2042470000000003E-2</v>
      </c>
      <c r="CG75">
        <v>14.864739999999999</v>
      </c>
      <c r="CH75">
        <v>0.70544790000000002</v>
      </c>
      <c r="CI75">
        <v>17.90757</v>
      </c>
      <c r="CJ75" s="1">
        <v>2.7972810000000001E-2</v>
      </c>
      <c r="CK75">
        <v>13.16353</v>
      </c>
      <c r="CL75">
        <v>0.69524390000000003</v>
      </c>
      <c r="CM75">
        <v>17.609570000000001</v>
      </c>
      <c r="CN75" s="1">
        <v>2.4430549999999999E-2</v>
      </c>
      <c r="CO75">
        <v>11.67848</v>
      </c>
      <c r="CP75">
        <v>0.68496330000000005</v>
      </c>
      <c r="CQ75">
        <v>17.217939999999999</v>
      </c>
      <c r="CR75" s="1">
        <v>2.1180310000000001E-2</v>
      </c>
      <c r="CS75">
        <v>10.29156</v>
      </c>
      <c r="CT75">
        <v>0.67448660000000005</v>
      </c>
      <c r="CU75">
        <v>17.176169999999999</v>
      </c>
      <c r="CV75" s="1">
        <v>1.833284E-2</v>
      </c>
      <c r="CW75">
        <v>9.0462810000000005</v>
      </c>
      <c r="CX75">
        <v>0.66391040000000001</v>
      </c>
      <c r="CY75">
        <v>16.89479</v>
      </c>
      <c r="CZ75" s="1">
        <v>1.5873519999999999E-2</v>
      </c>
      <c r="DA75">
        <v>7.9484089999999998</v>
      </c>
      <c r="DB75">
        <v>0.65310080000000004</v>
      </c>
      <c r="DC75">
        <v>17.01201</v>
      </c>
      <c r="DD75" s="1">
        <v>1.375848E-2</v>
      </c>
      <c r="DE75">
        <v>6.9963550000000003</v>
      </c>
      <c r="DF75">
        <v>0.64282070000000002</v>
      </c>
      <c r="DG75">
        <v>17.234089999999998</v>
      </c>
      <c r="DH75" s="1">
        <v>1.1893880000000001E-2</v>
      </c>
      <c r="DI75">
        <v>6.1405289999999999</v>
      </c>
      <c r="DJ75">
        <v>0.63242609999999999</v>
      </c>
      <c r="DK75">
        <v>17.49945</v>
      </c>
      <c r="DL75" s="1">
        <v>1.0211720000000001E-2</v>
      </c>
      <c r="DM75">
        <v>5.3562880000000002</v>
      </c>
      <c r="DN75">
        <v>0.62173619999999996</v>
      </c>
      <c r="DO75">
        <v>17.637830000000001</v>
      </c>
      <c r="DP75" s="1">
        <v>8.7555640000000004E-3</v>
      </c>
      <c r="DQ75">
        <v>4.6630370000000001</v>
      </c>
      <c r="DR75">
        <v>0.61077530000000002</v>
      </c>
      <c r="DS75">
        <v>17.61919</v>
      </c>
      <c r="DT75" s="1">
        <v>7.5430610000000002E-3</v>
      </c>
      <c r="DU75">
        <v>4.0804980000000004</v>
      </c>
      <c r="DV75">
        <v>0.60032909999999995</v>
      </c>
      <c r="DW75">
        <v>17.552330000000001</v>
      </c>
      <c r="DX75" s="1">
        <v>6.5083160000000001E-3</v>
      </c>
      <c r="DY75">
        <v>3.5765259999999999</v>
      </c>
      <c r="DZ75">
        <v>0.58964539999999999</v>
      </c>
      <c r="EA75">
        <v>18.178899999999999</v>
      </c>
      <c r="EB75" s="1">
        <v>5.5897560000000004E-3</v>
      </c>
      <c r="EC75">
        <v>3.1241989999999999</v>
      </c>
      <c r="ED75">
        <v>0.57959879999999997</v>
      </c>
      <c r="EE75">
        <v>18.972930000000002</v>
      </c>
      <c r="EF75" s="1">
        <v>4.779045E-3</v>
      </c>
      <c r="EG75">
        <v>2.7150029999999998</v>
      </c>
      <c r="EH75">
        <v>0.57101959999999996</v>
      </c>
      <c r="EI75">
        <v>19.763089999999998</v>
      </c>
      <c r="EJ75" s="1">
        <v>4.0800919999999996E-3</v>
      </c>
      <c r="EK75">
        <v>2.350222</v>
      </c>
      <c r="EL75">
        <v>0.56490079999999998</v>
      </c>
      <c r="EM75">
        <v>20.39265</v>
      </c>
      <c r="EN75" s="1">
        <v>3.4743759999999999E-3</v>
      </c>
      <c r="EO75">
        <v>2.0227840000000001</v>
      </c>
      <c r="EP75">
        <v>0.56063399999999997</v>
      </c>
      <c r="EQ75">
        <v>20.506930000000001</v>
      </c>
      <c r="ER75" s="1">
        <v>2.8669070000000001E-3</v>
      </c>
      <c r="ES75">
        <v>1.6916310000000001</v>
      </c>
      <c r="ET75">
        <v>0.55774330000000005</v>
      </c>
      <c r="EU75">
        <v>20.26182</v>
      </c>
      <c r="EV75" s="1">
        <v>2.1936379999999999E-3</v>
      </c>
      <c r="EW75">
        <v>1.3166020000000001</v>
      </c>
      <c r="EX75">
        <v>0.5557067</v>
      </c>
      <c r="EY75">
        <v>20.01604</v>
      </c>
      <c r="EZ75" s="1">
        <v>1.5613929999999999E-3</v>
      </c>
      <c r="FA75">
        <v>0.94910269999999997</v>
      </c>
      <c r="FB75">
        <v>0.5541933</v>
      </c>
      <c r="FC75">
        <v>19.636019999999998</v>
      </c>
      <c r="FD75" s="1">
        <v>1.0946969999999999E-3</v>
      </c>
      <c r="FE75">
        <v>0.66590769999999999</v>
      </c>
      <c r="FF75">
        <v>0.55300879999999997</v>
      </c>
      <c r="FG75">
        <v>19.476939999999999</v>
      </c>
      <c r="FH75" s="1">
        <v>8.0569759999999995E-4</v>
      </c>
      <c r="FI75">
        <v>0.48514259999999998</v>
      </c>
      <c r="FJ75">
        <v>0.55202499999999999</v>
      </c>
      <c r="FK75">
        <v>19.14141</v>
      </c>
      <c r="FL75" s="1">
        <v>6.3960190000000004E-4</v>
      </c>
      <c r="FM75">
        <v>0.37976890000000002</v>
      </c>
      <c r="FN75">
        <v>0.55131739999999996</v>
      </c>
      <c r="FO75">
        <v>18.510400000000001</v>
      </c>
      <c r="FP75" s="1">
        <v>5.4234339999999995E-4</v>
      </c>
      <c r="FQ75">
        <v>0.31810430000000001</v>
      </c>
      <c r="FR75">
        <v>0.55083219999999999</v>
      </c>
      <c r="FS75">
        <v>17.95018</v>
      </c>
      <c r="FT75" s="1">
        <v>4.8011100000000003E-4</v>
      </c>
      <c r="FU75">
        <v>0.2791689</v>
      </c>
      <c r="FV75">
        <v>0.55053229999999997</v>
      </c>
      <c r="FW75">
        <v>17.413730000000001</v>
      </c>
      <c r="FX75" s="1">
        <v>4.3135230000000002E-4</v>
      </c>
      <c r="FY75">
        <v>0.24979180000000001</v>
      </c>
      <c r="FZ75">
        <v>0.55036220000000002</v>
      </c>
      <c r="GA75">
        <v>17.13372</v>
      </c>
      <c r="GB75" s="1">
        <v>3.8387529999999999E-4</v>
      </c>
      <c r="GC75">
        <v>0.22203970000000001</v>
      </c>
      <c r="GD75">
        <v>0.55026640000000004</v>
      </c>
      <c r="GE75">
        <v>16.932569999999998</v>
      </c>
      <c r="GF75" s="1">
        <v>3.3958149999999999E-4</v>
      </c>
      <c r="GG75">
        <v>0.19584219999999999</v>
      </c>
      <c r="GH75">
        <v>0.55020659999999999</v>
      </c>
      <c r="GI75">
        <v>16.797650000000001</v>
      </c>
      <c r="GJ75" s="1">
        <v>3.0421529999999998E-4</v>
      </c>
      <c r="GK75">
        <v>0.17440249999999999</v>
      </c>
      <c r="GL75">
        <v>0.55018040000000001</v>
      </c>
      <c r="GM75">
        <v>17.022449999999999</v>
      </c>
      <c r="GN75" s="1">
        <v>2.7821580000000001E-4</v>
      </c>
      <c r="GO75">
        <v>0.15842020000000001</v>
      </c>
      <c r="GP75">
        <v>0.55012380000000005</v>
      </c>
      <c r="GQ75">
        <v>17.478370000000002</v>
      </c>
      <c r="GR75" s="1">
        <v>2.5902070000000002E-4</v>
      </c>
      <c r="GS75">
        <v>0.14659320000000001</v>
      </c>
      <c r="GT75">
        <v>0.54998979999999997</v>
      </c>
      <c r="GU75">
        <v>18.199950000000001</v>
      </c>
      <c r="GV75" s="1">
        <v>2.436851E-4</v>
      </c>
      <c r="GW75">
        <v>0.13724910000000001</v>
      </c>
      <c r="GX75">
        <v>0.54977679999999995</v>
      </c>
      <c r="GY75">
        <v>18.953199999999999</v>
      </c>
      <c r="GZ75" s="1">
        <v>2.307035E-4</v>
      </c>
      <c r="HA75">
        <v>0.1294333</v>
      </c>
      <c r="HB75">
        <v>0.54946729999999999</v>
      </c>
      <c r="HC75">
        <v>19.40117</v>
      </c>
      <c r="HD75" s="1">
        <v>2.2083629999999999E-4</v>
      </c>
      <c r="HE75">
        <v>0.12334589999999999</v>
      </c>
      <c r="HF75">
        <v>0.54910329999999996</v>
      </c>
      <c r="HG75">
        <v>19.255050000000001</v>
      </c>
      <c r="HH75" s="1">
        <v>2.1488449999999999E-4</v>
      </c>
      <c r="HI75">
        <v>0.1194892</v>
      </c>
      <c r="HJ75">
        <v>0.54870249999999998</v>
      </c>
      <c r="HK75">
        <v>19.011790000000001</v>
      </c>
      <c r="HL75" s="1">
        <v>2.1058989999999999E-4</v>
      </c>
      <c r="HM75">
        <v>0.1168525</v>
      </c>
      <c r="HN75">
        <v>0.54828580000000005</v>
      </c>
      <c r="HO75">
        <v>18.64424</v>
      </c>
      <c r="HP75" s="1">
        <v>2.0524350000000001E-4</v>
      </c>
      <c r="HQ75">
        <v>0.11388520000000001</v>
      </c>
      <c r="HR75">
        <v>0.54784129999999998</v>
      </c>
      <c r="HS75">
        <v>18.491669999999999</v>
      </c>
      <c r="HT75" s="1">
        <v>1.9819799999999999E-4</v>
      </c>
      <c r="HU75">
        <v>0.11003499999999999</v>
      </c>
      <c r="HV75">
        <v>0.54743090000000005</v>
      </c>
      <c r="HW75">
        <v>18.43618</v>
      </c>
      <c r="HX75" s="1">
        <v>1.9010030000000001E-4</v>
      </c>
      <c r="HY75">
        <v>0.1055736</v>
      </c>
      <c r="HZ75">
        <v>0.54697609999999997</v>
      </c>
      <c r="IA75">
        <v>18.388809999999999</v>
      </c>
      <c r="IB75" s="1">
        <v>1.8168200000000001E-4</v>
      </c>
      <c r="IC75">
        <v>0.100912</v>
      </c>
      <c r="ID75">
        <v>0.54654429999999998</v>
      </c>
      <c r="IE75">
        <v>18.36749</v>
      </c>
      <c r="IF75" s="1">
        <v>1.7332940000000001E-4</v>
      </c>
      <c r="IG75">
        <v>9.6287730000000002E-2</v>
      </c>
      <c r="IH75">
        <v>0.54610250000000005</v>
      </c>
      <c r="II75">
        <v>18.2652</v>
      </c>
      <c r="IJ75" s="1">
        <v>1.6519169999999999E-4</v>
      </c>
      <c r="IK75">
        <v>9.1790999999999998E-2</v>
      </c>
      <c r="IL75">
        <v>0.54566320000000001</v>
      </c>
      <c r="IM75">
        <v>17.94172</v>
      </c>
      <c r="IN75" s="1">
        <v>1.5742680000000001E-4</v>
      </c>
      <c r="IO75">
        <v>8.749548E-2</v>
      </c>
      <c r="IP75">
        <v>0.54522110000000001</v>
      </c>
      <c r="IQ75">
        <v>17.73488</v>
      </c>
      <c r="IR75" s="1">
        <v>1.5006430000000001E-4</v>
      </c>
      <c r="IS75">
        <v>8.3425689999999997E-2</v>
      </c>
      <c r="IT75">
        <v>0.54478780000000004</v>
      </c>
      <c r="IU75">
        <v>17.655919999999998</v>
      </c>
      <c r="IV75" s="1">
        <v>1.431084E-4</v>
      </c>
      <c r="IW75">
        <v>7.9583979999999999E-2</v>
      </c>
      <c r="IX75">
        <v>0.54434559999999999</v>
      </c>
      <c r="IY75">
        <v>18.291440000000001</v>
      </c>
      <c r="IZ75" s="1">
        <v>1.365766E-4</v>
      </c>
      <c r="JA75">
        <v>7.5988479999999997E-2</v>
      </c>
      <c r="JB75">
        <v>0.54394569999999998</v>
      </c>
      <c r="JC75">
        <v>18.987580000000001</v>
      </c>
      <c r="JD75" s="1">
        <v>1.3042199999999999E-4</v>
      </c>
      <c r="JE75">
        <v>7.2592970000000007E-2</v>
      </c>
      <c r="JF75">
        <v>0.54363170000000005</v>
      </c>
      <c r="JG75">
        <v>19.458780000000001</v>
      </c>
      <c r="JH75" s="1">
        <v>1.2459790000000001E-4</v>
      </c>
      <c r="JI75">
        <v>6.9376190000000004E-2</v>
      </c>
      <c r="JJ75">
        <v>0.54340339999999998</v>
      </c>
      <c r="JK75">
        <v>19.36748</v>
      </c>
      <c r="JL75" s="1">
        <v>1.189933E-4</v>
      </c>
      <c r="JM75">
        <v>6.6288680000000003E-2</v>
      </c>
      <c r="JN75">
        <v>0.54326140000000001</v>
      </c>
      <c r="JO75">
        <v>19.06729</v>
      </c>
      <c r="JP75" s="1">
        <v>1.1293759999999999E-4</v>
      </c>
      <c r="JQ75">
        <v>6.3009380000000004E-2</v>
      </c>
      <c r="JR75">
        <v>0.54315639999999998</v>
      </c>
      <c r="JS75">
        <v>18.75085</v>
      </c>
      <c r="JT75" s="1">
        <v>1.057808E-4</v>
      </c>
      <c r="JU75">
        <v>5.9144950000000002E-2</v>
      </c>
      <c r="JV75">
        <v>0.54313270000000002</v>
      </c>
      <c r="JW75">
        <v>18.655740000000002</v>
      </c>
      <c r="JX75" s="1">
        <v>9.8417829999999993E-5</v>
      </c>
      <c r="JY75">
        <v>5.5054169999999999E-2</v>
      </c>
      <c r="JZ75">
        <v>0.54310360000000002</v>
      </c>
      <c r="KA75">
        <v>18.545940000000002</v>
      </c>
      <c r="KB75" s="1">
        <v>9.2012739999999997E-5</v>
      </c>
      <c r="KC75">
        <v>5.1411680000000001E-2</v>
      </c>
      <c r="KD75">
        <v>0.54309070000000004</v>
      </c>
      <c r="KE75">
        <v>18.736719999999998</v>
      </c>
      <c r="KF75" s="1">
        <v>8.6863759999999997E-5</v>
      </c>
      <c r="KG75">
        <v>4.8454520000000001E-2</v>
      </c>
      <c r="KH75">
        <v>0.54307490000000003</v>
      </c>
      <c r="KI75">
        <v>18.785679999999999</v>
      </c>
      <c r="KJ75" s="1">
        <v>8.2684110000000004E-5</v>
      </c>
      <c r="KK75">
        <v>4.6055100000000002E-2</v>
      </c>
      <c r="KL75">
        <v>0.54308630000000002</v>
      </c>
      <c r="KM75">
        <v>18.883389999999999</v>
      </c>
      <c r="KN75" s="1">
        <v>7.9118029999999999E-5</v>
      </c>
      <c r="KO75">
        <v>4.4025090000000003E-2</v>
      </c>
      <c r="KP75">
        <v>0.54308489999999998</v>
      </c>
      <c r="KQ75">
        <v>19.01951</v>
      </c>
      <c r="KR75" s="1">
        <v>7.5933950000000005E-5</v>
      </c>
      <c r="KS75">
        <v>4.2224169999999998E-2</v>
      </c>
      <c r="KT75">
        <v>0.54308049999999997</v>
      </c>
      <c r="KU75">
        <v>18.924299999999999</v>
      </c>
      <c r="KV75" s="1">
        <v>7.2984669999999997E-5</v>
      </c>
      <c r="KW75">
        <v>4.0567989999999998E-2</v>
      </c>
      <c r="KX75">
        <v>0.54307470000000002</v>
      </c>
      <c r="KY75">
        <v>18.713180000000001</v>
      </c>
      <c r="KZ75" s="1">
        <v>7.0204320000000003E-5</v>
      </c>
      <c r="LA75">
        <v>3.9009830000000002E-2</v>
      </c>
      <c r="LB75">
        <v>0.54308069999999997</v>
      </c>
      <c r="LC75">
        <v>18.55583</v>
      </c>
      <c r="LD75" s="1">
        <v>6.7560090000000003E-5</v>
      </c>
      <c r="LE75">
        <v>3.7529979999999998E-2</v>
      </c>
      <c r="LF75">
        <v>0.54307890000000003</v>
      </c>
      <c r="LG75">
        <v>18.384309999999999</v>
      </c>
      <c r="LH75" s="1">
        <v>6.5038660000000002E-5</v>
      </c>
      <c r="LI75">
        <v>3.6117870000000003E-2</v>
      </c>
      <c r="LJ75">
        <v>0.54307870000000003</v>
      </c>
      <c r="LK75">
        <v>18.635380000000001</v>
      </c>
      <c r="LL75" s="1">
        <v>6.2634330000000007E-5</v>
      </c>
      <c r="LM75">
        <v>3.4773169999999999E-2</v>
      </c>
      <c r="LN75">
        <v>0.54308199999999995</v>
      </c>
      <c r="LO75">
        <v>18.992509999999999</v>
      </c>
      <c r="LP75" s="1">
        <v>6.034657E-5</v>
      </c>
      <c r="LQ75">
        <v>3.3494339999999997E-2</v>
      </c>
      <c r="LR75">
        <v>0.54307760000000005</v>
      </c>
      <c r="LS75">
        <v>19.420929999999998</v>
      </c>
      <c r="LT75" s="1">
        <v>5.8185569999999999E-5</v>
      </c>
      <c r="LU75">
        <v>3.228524E-2</v>
      </c>
      <c r="LV75">
        <v>0.54308829999999997</v>
      </c>
      <c r="LW75">
        <v>19.725480000000001</v>
      </c>
      <c r="LX75" s="1">
        <v>5.611673E-5</v>
      </c>
      <c r="LY75">
        <v>3.1129210000000001E-2</v>
      </c>
      <c r="LZ75">
        <v>0.54307780000000005</v>
      </c>
      <c r="MA75">
        <v>19.708909999999999</v>
      </c>
      <c r="MB75" s="1">
        <v>5.403626E-5</v>
      </c>
      <c r="MC75">
        <v>3.001092E-2</v>
      </c>
      <c r="MD75">
        <v>0.54307510000000003</v>
      </c>
      <c r="ME75">
        <v>19.401</v>
      </c>
      <c r="MF75" s="1">
        <v>5.1955820000000003E-5</v>
      </c>
      <c r="MG75">
        <v>2.8948169999999999E-2</v>
      </c>
      <c r="MH75">
        <v>0.54307910000000004</v>
      </c>
      <c r="MI75">
        <v>19.120159999999998</v>
      </c>
      <c r="MJ75" s="1">
        <v>4.9980159999999997E-5</v>
      </c>
      <c r="MK75">
        <v>2.793561E-2</v>
      </c>
      <c r="ML75">
        <v>0.54309649999999998</v>
      </c>
      <c r="MM75">
        <v>18.79092</v>
      </c>
      <c r="MN75" s="1">
        <v>4.8085650000000003E-5</v>
      </c>
      <c r="MO75">
        <v>2.6955730000000001E-2</v>
      </c>
      <c r="MP75">
        <v>0.54308259999999997</v>
      </c>
      <c r="MQ75">
        <v>18.899480000000001</v>
      </c>
      <c r="MR75" s="1">
        <v>4.6289250000000001E-5</v>
      </c>
      <c r="MS75">
        <v>2.602169E-2</v>
      </c>
      <c r="MT75">
        <v>0.54309339999999995</v>
      </c>
      <c r="MU75">
        <v>18.756460000000001</v>
      </c>
      <c r="MV75" s="1">
        <v>4.4577170000000002E-5</v>
      </c>
      <c r="MW75">
        <v>2.5127900000000002E-2</v>
      </c>
      <c r="MX75">
        <v>0.54308020000000001</v>
      </c>
      <c r="MY75">
        <v>18.155719999999999</v>
      </c>
      <c r="MZ75" s="1">
        <v>4.2938980000000002E-5</v>
      </c>
      <c r="NA75">
        <v>2.42671E-2</v>
      </c>
      <c r="NB75">
        <v>0.54308270000000003</v>
      </c>
      <c r="NC75">
        <v>17.42051</v>
      </c>
      <c r="ND75" s="1">
        <v>4.1375009999999997E-5</v>
      </c>
      <c r="NE75">
        <v>2.343903E-2</v>
      </c>
      <c r="NF75">
        <v>0.54309269999999998</v>
      </c>
      <c r="NG75">
        <v>16.948630000000001</v>
      </c>
      <c r="NH75" s="1">
        <v>3.9898470000000002E-5</v>
      </c>
      <c r="NI75">
        <v>2.2654830000000001E-2</v>
      </c>
      <c r="NJ75">
        <v>0.54308179999999995</v>
      </c>
      <c r="NK75">
        <v>16.762149999999998</v>
      </c>
      <c r="NL75" s="1">
        <v>3.845785E-5</v>
      </c>
      <c r="NM75">
        <v>2.1889599999999999E-2</v>
      </c>
      <c r="NN75">
        <v>0.54307760000000005</v>
      </c>
      <c r="NO75">
        <v>16.79242</v>
      </c>
      <c r="NP75" s="1">
        <v>3.7074769999999997E-5</v>
      </c>
      <c r="NQ75">
        <v>2.1147470000000002E-2</v>
      </c>
      <c r="NR75">
        <v>0.54308710000000004</v>
      </c>
      <c r="NS75">
        <v>16.780110000000001</v>
      </c>
      <c r="NT75" s="1">
        <v>3.5769950000000001E-5</v>
      </c>
      <c r="NU75">
        <v>2.0443719999999999E-2</v>
      </c>
      <c r="NV75">
        <v>0.54306880000000002</v>
      </c>
      <c r="NW75">
        <v>17.160869999999999</v>
      </c>
      <c r="NX75" s="1">
        <v>3.4529420000000003E-5</v>
      </c>
      <c r="NY75">
        <v>1.9772999999999999E-2</v>
      </c>
      <c r="NZ75">
        <v>0.54297229999999996</v>
      </c>
      <c r="OA75">
        <v>17.913160000000001</v>
      </c>
      <c r="OB75" s="1">
        <v>3.3327619999999997E-5</v>
      </c>
      <c r="OC75">
        <v>1.9124809999999999E-2</v>
      </c>
      <c r="OD75">
        <v>0.54271899999999995</v>
      </c>
      <c r="OE75">
        <v>18.831510000000002</v>
      </c>
      <c r="OF75" s="1">
        <v>3.2153190000000002E-5</v>
      </c>
      <c r="OG75">
        <v>1.8494590000000002E-2</v>
      </c>
      <c r="OH75">
        <v>0.54227999999999998</v>
      </c>
      <c r="OI75">
        <v>19.65071</v>
      </c>
      <c r="OJ75" s="1">
        <v>3.1079379999999998E-5</v>
      </c>
      <c r="OK75">
        <v>1.7912319999999999E-2</v>
      </c>
    </row>
    <row r="76" spans="1:401" x14ac:dyDescent="0.35">
      <c r="A76">
        <v>79</v>
      </c>
      <c r="B76" t="s">
        <v>4</v>
      </c>
      <c r="C76" t="s">
        <v>24</v>
      </c>
      <c r="D76" t="s">
        <v>81</v>
      </c>
      <c r="E76">
        <v>771.43349999999998</v>
      </c>
      <c r="F76">
        <v>0.47741879999999998</v>
      </c>
      <c r="G76">
        <v>17.789110000000001</v>
      </c>
      <c r="H76" s="1">
        <v>9.5232790000000001E-21</v>
      </c>
      <c r="I76" s="1">
        <v>4.6958509999999998E-18</v>
      </c>
      <c r="J76">
        <v>0.47557650000000001</v>
      </c>
      <c r="K76">
        <v>17.91161</v>
      </c>
      <c r="L76" s="1">
        <v>5.6792809999999997E-8</v>
      </c>
      <c r="M76" s="1">
        <v>2.8247479999999999E-5</v>
      </c>
      <c r="N76">
        <v>0.47365610000000002</v>
      </c>
      <c r="O76">
        <v>18.319990000000001</v>
      </c>
      <c r="P76" s="1">
        <v>1.268653</v>
      </c>
      <c r="Q76">
        <v>447.30009999999999</v>
      </c>
      <c r="R76">
        <v>0.47169030000000001</v>
      </c>
      <c r="S76">
        <v>18.628250000000001</v>
      </c>
      <c r="T76">
        <v>78.851939999999999</v>
      </c>
      <c r="U76">
        <v>33329.040000000001</v>
      </c>
      <c r="V76">
        <v>0.4697617</v>
      </c>
      <c r="W76">
        <v>18.62088</v>
      </c>
      <c r="X76">
        <v>157.3075</v>
      </c>
      <c r="Y76">
        <v>78463.83</v>
      </c>
      <c r="Z76">
        <v>0.46773920000000002</v>
      </c>
      <c r="AA76">
        <v>18.40212</v>
      </c>
      <c r="AB76">
        <v>53.351349999999996</v>
      </c>
      <c r="AC76">
        <v>31222.09</v>
      </c>
      <c r="AD76">
        <v>0.46569050000000001</v>
      </c>
      <c r="AE76">
        <v>17.859580000000001</v>
      </c>
      <c r="AF76">
        <v>6.7000200000000003</v>
      </c>
      <c r="AG76">
        <v>4584.9889999999996</v>
      </c>
      <c r="AH76">
        <v>0.46340249999999999</v>
      </c>
      <c r="AI76">
        <v>17.719139999999999</v>
      </c>
      <c r="AJ76">
        <v>0.5816656</v>
      </c>
      <c r="AK76">
        <v>445.9726</v>
      </c>
      <c r="AL76">
        <v>0.46051940000000002</v>
      </c>
      <c r="AM76">
        <v>17.807549999999999</v>
      </c>
      <c r="AN76">
        <v>0.10588640000000001</v>
      </c>
      <c r="AO76">
        <v>68.402690000000007</v>
      </c>
      <c r="AP76">
        <v>0.45681899999999998</v>
      </c>
      <c r="AQ76">
        <v>18.09741</v>
      </c>
      <c r="AR76">
        <v>6.7029030000000003E-2</v>
      </c>
      <c r="AS76">
        <v>35.786160000000002</v>
      </c>
      <c r="AT76">
        <v>0.45233000000000001</v>
      </c>
      <c r="AU76">
        <v>18.560919999999999</v>
      </c>
      <c r="AV76" s="1">
        <v>6.3296060000000001E-2</v>
      </c>
      <c r="AW76">
        <v>32.63438</v>
      </c>
      <c r="AX76">
        <v>0.44723020000000002</v>
      </c>
      <c r="AY76">
        <v>18.863250000000001</v>
      </c>
      <c r="AZ76" s="1">
        <v>6.8377430000000003E-2</v>
      </c>
      <c r="BA76">
        <v>35.279679999999999</v>
      </c>
      <c r="BB76">
        <v>0.4417875</v>
      </c>
      <c r="BC76">
        <v>18.950749999999999</v>
      </c>
      <c r="BD76">
        <v>7.1557830000000003E-2</v>
      </c>
      <c r="BE76">
        <v>37.556420000000003</v>
      </c>
      <c r="BF76">
        <v>0.4360677</v>
      </c>
      <c r="BG76">
        <v>18.74034</v>
      </c>
      <c r="BH76" s="1">
        <v>6.8936769999999994E-2</v>
      </c>
      <c r="BI76">
        <v>36.882150000000003</v>
      </c>
      <c r="BJ76">
        <v>0.43009920000000001</v>
      </c>
      <c r="BK76">
        <v>18.34085</v>
      </c>
      <c r="BL76" s="1">
        <v>6.3149440000000001E-2</v>
      </c>
      <c r="BM76">
        <v>34.371209999999998</v>
      </c>
      <c r="BN76">
        <v>0.42391790000000001</v>
      </c>
      <c r="BO76">
        <v>18.273980000000002</v>
      </c>
      <c r="BP76" s="1">
        <v>5.6225020000000001E-2</v>
      </c>
      <c r="BQ76">
        <v>31.099129999999999</v>
      </c>
      <c r="BR76">
        <v>0.41791489999999998</v>
      </c>
      <c r="BS76">
        <v>18.168469999999999</v>
      </c>
      <c r="BT76" s="1">
        <v>4.9518340000000001E-2</v>
      </c>
      <c r="BU76">
        <v>27.78558</v>
      </c>
      <c r="BV76">
        <v>0.41207490000000002</v>
      </c>
      <c r="BW76">
        <v>18.187329999999999</v>
      </c>
      <c r="BX76">
        <v>4.3373910000000002E-2</v>
      </c>
      <c r="BY76">
        <v>24.67755</v>
      </c>
      <c r="BZ76">
        <v>0.40608880000000003</v>
      </c>
      <c r="CA76">
        <v>18.194009999999999</v>
      </c>
      <c r="CB76" s="1">
        <v>3.7778720000000002E-2</v>
      </c>
      <c r="CC76">
        <v>21.804929999999999</v>
      </c>
      <c r="CD76">
        <v>0.3999762</v>
      </c>
      <c r="CE76">
        <v>18.15681</v>
      </c>
      <c r="CF76">
        <v>3.2835669999999997E-2</v>
      </c>
      <c r="CG76">
        <v>19.225539999999999</v>
      </c>
      <c r="CH76">
        <v>0.39378299999999999</v>
      </c>
      <c r="CI76">
        <v>17.956800000000001</v>
      </c>
      <c r="CJ76" s="1">
        <v>2.8663850000000001E-2</v>
      </c>
      <c r="CK76">
        <v>17.017040000000001</v>
      </c>
      <c r="CL76">
        <v>0.38750600000000002</v>
      </c>
      <c r="CM76">
        <v>17.704750000000001</v>
      </c>
      <c r="CN76" s="1">
        <v>2.5083250000000001E-2</v>
      </c>
      <c r="CO76">
        <v>15.114140000000001</v>
      </c>
      <c r="CP76">
        <v>0.3811792</v>
      </c>
      <c r="CQ76">
        <v>17.349440000000001</v>
      </c>
      <c r="CR76" s="1">
        <v>2.180578E-2</v>
      </c>
      <c r="CS76">
        <v>13.348660000000001</v>
      </c>
      <c r="CT76">
        <v>0.37495240000000002</v>
      </c>
      <c r="CU76">
        <v>17.287120000000002</v>
      </c>
      <c r="CV76" s="1">
        <v>1.8899679999999999E-2</v>
      </c>
      <c r="CW76">
        <v>11.74785</v>
      </c>
      <c r="CX76">
        <v>0.36877969999999999</v>
      </c>
      <c r="CY76">
        <v>17.010649999999998</v>
      </c>
      <c r="CZ76" s="1">
        <v>1.6364650000000001E-2</v>
      </c>
      <c r="DA76">
        <v>10.325710000000001</v>
      </c>
      <c r="DB76">
        <v>0.36248580000000002</v>
      </c>
      <c r="DC76">
        <v>17.084350000000001</v>
      </c>
      <c r="DD76" s="1">
        <v>1.419082E-2</v>
      </c>
      <c r="DE76">
        <v>9.092409</v>
      </c>
      <c r="DF76">
        <v>0.35649140000000001</v>
      </c>
      <c r="DG76">
        <v>17.273070000000001</v>
      </c>
      <c r="DH76" s="1">
        <v>1.228345E-2</v>
      </c>
      <c r="DI76">
        <v>7.9892399999999997</v>
      </c>
      <c r="DJ76">
        <v>0.35041549999999999</v>
      </c>
      <c r="DK76">
        <v>17.495380000000001</v>
      </c>
      <c r="DL76" s="1">
        <v>1.056465E-2</v>
      </c>
      <c r="DM76">
        <v>6.980321</v>
      </c>
      <c r="DN76">
        <v>0.34417239999999999</v>
      </c>
      <c r="DO76">
        <v>17.643149999999999</v>
      </c>
      <c r="DP76" s="1">
        <v>9.0549879999999999E-3</v>
      </c>
      <c r="DQ76">
        <v>6.0770410000000004</v>
      </c>
      <c r="DR76">
        <v>0.33778229999999998</v>
      </c>
      <c r="DS76">
        <v>17.666979999999999</v>
      </c>
      <c r="DT76" s="1">
        <v>7.7925360000000001E-3</v>
      </c>
      <c r="DU76">
        <v>5.3126990000000003</v>
      </c>
      <c r="DV76">
        <v>0.33169409999999999</v>
      </c>
      <c r="DW76">
        <v>17.604769999999998</v>
      </c>
      <c r="DX76" s="1">
        <v>6.7248339999999998E-3</v>
      </c>
      <c r="DY76">
        <v>4.6565370000000001</v>
      </c>
      <c r="DZ76">
        <v>0.32548480000000002</v>
      </c>
      <c r="EA76">
        <v>18.167280000000002</v>
      </c>
      <c r="EB76" s="1">
        <v>5.7834540000000004E-3</v>
      </c>
      <c r="EC76">
        <v>4.071485</v>
      </c>
      <c r="ED76">
        <v>0.31961659999999997</v>
      </c>
      <c r="EE76">
        <v>18.949190000000002</v>
      </c>
      <c r="EF76" s="1">
        <v>4.9534840000000002E-3</v>
      </c>
      <c r="EG76">
        <v>3.5452599999999999</v>
      </c>
      <c r="EH76">
        <v>0.31455810000000001</v>
      </c>
      <c r="EI76">
        <v>19.734459999999999</v>
      </c>
      <c r="EJ76" s="1">
        <v>4.2365390000000001E-3</v>
      </c>
      <c r="EK76">
        <v>3.0765829999999998</v>
      </c>
      <c r="EL76">
        <v>0.3108823</v>
      </c>
      <c r="EM76">
        <v>20.385349999999999</v>
      </c>
      <c r="EN76" s="1">
        <v>3.619971E-3</v>
      </c>
      <c r="EO76">
        <v>2.6578050000000002</v>
      </c>
      <c r="EP76">
        <v>0.30823879999999998</v>
      </c>
      <c r="EQ76">
        <v>20.544809999999998</v>
      </c>
      <c r="ER76" s="1">
        <v>3.0269250000000002E-3</v>
      </c>
      <c r="ES76">
        <v>2.24634</v>
      </c>
      <c r="ET76">
        <v>0.30641309999999999</v>
      </c>
      <c r="EU76">
        <v>20.315999999999999</v>
      </c>
      <c r="EV76" s="1">
        <v>2.3723199999999998E-3</v>
      </c>
      <c r="EW76">
        <v>1.7828870000000001</v>
      </c>
      <c r="EX76">
        <v>0.30509920000000001</v>
      </c>
      <c r="EY76">
        <v>20.095939999999999</v>
      </c>
      <c r="EZ76" s="1">
        <v>1.7223550000000001E-3</v>
      </c>
      <c r="FA76">
        <v>1.308613</v>
      </c>
      <c r="FB76">
        <v>0.30413570000000001</v>
      </c>
      <c r="FC76">
        <v>19.754989999999999</v>
      </c>
      <c r="FD76" s="1">
        <v>1.2100629999999999E-3</v>
      </c>
      <c r="FE76">
        <v>0.92265640000000004</v>
      </c>
      <c r="FF76">
        <v>0.30337779999999998</v>
      </c>
      <c r="FG76">
        <v>19.601859999999999</v>
      </c>
      <c r="FH76" s="1">
        <v>8.7680880000000003E-4</v>
      </c>
      <c r="FI76">
        <v>0.66536419999999996</v>
      </c>
      <c r="FJ76">
        <v>0.30277080000000001</v>
      </c>
      <c r="FK76">
        <v>19.32619</v>
      </c>
      <c r="FL76" s="1">
        <v>6.8119359999999996E-4</v>
      </c>
      <c r="FM76">
        <v>0.5120538</v>
      </c>
      <c r="FN76">
        <v>0.30231740000000001</v>
      </c>
      <c r="FO76">
        <v>18.703779999999998</v>
      </c>
      <c r="FP76" s="1">
        <v>5.6734630000000003E-4</v>
      </c>
      <c r="FQ76">
        <v>0.42243209999999998</v>
      </c>
      <c r="FR76">
        <v>0.30201169999999999</v>
      </c>
      <c r="FS76">
        <v>18.136399999999998</v>
      </c>
      <c r="FT76" s="1">
        <v>4.9673019999999998E-4</v>
      </c>
      <c r="FU76">
        <v>0.36705939999999998</v>
      </c>
      <c r="FV76">
        <v>0.30181259999999999</v>
      </c>
      <c r="FW76">
        <v>17.538640000000001</v>
      </c>
      <c r="FX76" s="1">
        <v>4.4513210000000003E-4</v>
      </c>
      <c r="FY76">
        <v>0.32739570000000001</v>
      </c>
      <c r="FZ76">
        <v>0.30169079999999998</v>
      </c>
      <c r="GA76">
        <v>17.20091</v>
      </c>
      <c r="GB76" s="1">
        <v>3.9732459999999999E-4</v>
      </c>
      <c r="GC76">
        <v>0.29161160000000003</v>
      </c>
      <c r="GD76">
        <v>0.30163119999999999</v>
      </c>
      <c r="GE76">
        <v>16.992640000000002</v>
      </c>
      <c r="GF76" s="1">
        <v>3.5165270000000001E-4</v>
      </c>
      <c r="GG76">
        <v>0.25743850000000001</v>
      </c>
      <c r="GH76">
        <v>0.30158760000000001</v>
      </c>
      <c r="GI76">
        <v>16.86204</v>
      </c>
      <c r="GJ76" s="1">
        <v>3.1370120000000001E-4</v>
      </c>
      <c r="GK76">
        <v>0.2285903</v>
      </c>
      <c r="GL76">
        <v>0.3015678</v>
      </c>
      <c r="GM76">
        <v>17.06972</v>
      </c>
      <c r="GN76" s="1">
        <v>2.8524509999999998E-4</v>
      </c>
      <c r="GO76">
        <v>0.20669199999999999</v>
      </c>
      <c r="GP76">
        <v>0.30152489999999998</v>
      </c>
      <c r="GQ76">
        <v>17.5</v>
      </c>
      <c r="GR76" s="1">
        <v>2.6434579999999998E-4</v>
      </c>
      <c r="GS76">
        <v>0.1905067</v>
      </c>
      <c r="GT76">
        <v>0.3014618</v>
      </c>
      <c r="GU76">
        <v>18.180109999999999</v>
      </c>
      <c r="GV76" s="1">
        <v>2.480297E-4</v>
      </c>
      <c r="GW76">
        <v>0.17793200000000001</v>
      </c>
      <c r="GX76">
        <v>0.30133450000000001</v>
      </c>
      <c r="GY76">
        <v>18.914490000000001</v>
      </c>
      <c r="GZ76" s="1">
        <v>2.3433389999999999E-4</v>
      </c>
      <c r="HA76">
        <v>0.16751640000000001</v>
      </c>
      <c r="HB76">
        <v>0.30116680000000001</v>
      </c>
      <c r="HC76">
        <v>19.387989999999999</v>
      </c>
      <c r="HD76" s="1">
        <v>2.2346209999999999E-4</v>
      </c>
      <c r="HE76">
        <v>0.15918379999999999</v>
      </c>
      <c r="HF76">
        <v>0.30096200000000001</v>
      </c>
      <c r="HG76">
        <v>19.283609999999999</v>
      </c>
      <c r="HH76" s="1">
        <v>2.1648119999999999E-4</v>
      </c>
      <c r="HI76">
        <v>0.1536448</v>
      </c>
      <c r="HJ76">
        <v>0.30073129999999998</v>
      </c>
      <c r="HK76">
        <v>19.068899999999999</v>
      </c>
      <c r="HL76" s="1">
        <v>2.118981E-4</v>
      </c>
      <c r="HM76">
        <v>0.1500465</v>
      </c>
      <c r="HN76">
        <v>0.30049910000000002</v>
      </c>
      <c r="HO76">
        <v>18.737850000000002</v>
      </c>
      <c r="HP76" s="1">
        <v>2.0689039999999999E-4</v>
      </c>
      <c r="HQ76">
        <v>0.14641370000000001</v>
      </c>
      <c r="HR76">
        <v>0.30023650000000002</v>
      </c>
      <c r="HS76">
        <v>18.586839999999999</v>
      </c>
      <c r="HT76" s="1">
        <v>2.0025690000000001E-4</v>
      </c>
      <c r="HU76">
        <v>0.1417398</v>
      </c>
      <c r="HV76">
        <v>0.3</v>
      </c>
      <c r="HW76">
        <v>18.548100000000002</v>
      </c>
      <c r="HX76" s="1">
        <v>1.923897E-4</v>
      </c>
      <c r="HY76">
        <v>0.1361964</v>
      </c>
      <c r="HZ76">
        <v>0.29973040000000001</v>
      </c>
      <c r="IA76">
        <v>18.517099999999999</v>
      </c>
      <c r="IB76" s="1">
        <v>1.840162E-4</v>
      </c>
      <c r="IC76">
        <v>0.1302886</v>
      </c>
      <c r="ID76">
        <v>0.29948390000000003</v>
      </c>
      <c r="IE76">
        <v>18.474080000000001</v>
      </c>
      <c r="IF76" s="1">
        <v>1.7563170000000001E-4</v>
      </c>
      <c r="IG76">
        <v>0.1243742</v>
      </c>
      <c r="IH76">
        <v>0.29922959999999998</v>
      </c>
      <c r="II76">
        <v>18.349969999999999</v>
      </c>
      <c r="IJ76" s="1">
        <v>1.6741790000000001E-4</v>
      </c>
      <c r="IK76">
        <v>0.1185966</v>
      </c>
      <c r="IL76">
        <v>0.29896780000000001</v>
      </c>
      <c r="IM76">
        <v>18.002079999999999</v>
      </c>
      <c r="IN76" s="1">
        <v>1.5954860000000001E-4</v>
      </c>
      <c r="IO76">
        <v>0.1130563</v>
      </c>
      <c r="IP76">
        <v>0.2987204</v>
      </c>
      <c r="IQ76">
        <v>17.78023</v>
      </c>
      <c r="IR76" s="1">
        <v>1.520731E-4</v>
      </c>
      <c r="IS76">
        <v>0.1077969</v>
      </c>
      <c r="IT76">
        <v>0.29847190000000001</v>
      </c>
      <c r="IU76">
        <v>17.68666</v>
      </c>
      <c r="IV76" s="1">
        <v>1.4499979999999999E-4</v>
      </c>
      <c r="IW76">
        <v>0.1028275</v>
      </c>
      <c r="IX76">
        <v>0.2982091</v>
      </c>
      <c r="IY76">
        <v>18.26249</v>
      </c>
      <c r="IZ76" s="1">
        <v>1.3834949999999999E-4</v>
      </c>
      <c r="JA76">
        <v>9.8168920000000007E-2</v>
      </c>
      <c r="JB76">
        <v>0.29797380000000001</v>
      </c>
      <c r="JC76">
        <v>18.98254</v>
      </c>
      <c r="JD76" s="1">
        <v>1.3210279999999999E-4</v>
      </c>
      <c r="JE76">
        <v>9.3781059999999999E-2</v>
      </c>
      <c r="JF76">
        <v>0.29779119999999998</v>
      </c>
      <c r="JG76">
        <v>19.50675</v>
      </c>
      <c r="JH76" s="1">
        <v>1.2619319999999999E-4</v>
      </c>
      <c r="JI76">
        <v>8.9623999999999995E-2</v>
      </c>
      <c r="JJ76">
        <v>0.29764849999999998</v>
      </c>
      <c r="JK76">
        <v>19.483039999999999</v>
      </c>
      <c r="JL76" s="1">
        <v>1.205559E-4</v>
      </c>
      <c r="JM76">
        <v>8.5656019999999999E-2</v>
      </c>
      <c r="JN76">
        <v>0.29755379999999998</v>
      </c>
      <c r="JO76">
        <v>19.173739999999999</v>
      </c>
      <c r="JP76" s="1">
        <v>1.14695E-4</v>
      </c>
      <c r="JQ76">
        <v>8.155867E-2</v>
      </c>
      <c r="JR76">
        <v>0.29749769999999998</v>
      </c>
      <c r="JS76">
        <v>18.81307</v>
      </c>
      <c r="JT76" s="1">
        <v>1.078259E-4</v>
      </c>
      <c r="JU76">
        <v>7.6787789999999995E-2</v>
      </c>
      <c r="JV76">
        <v>0.29747499999999999</v>
      </c>
      <c r="JW76">
        <v>18.68505</v>
      </c>
      <c r="JX76" s="1">
        <v>1.00437E-4</v>
      </c>
      <c r="JY76">
        <v>7.1573960000000006E-2</v>
      </c>
      <c r="JZ76">
        <v>0.29745470000000002</v>
      </c>
      <c r="KA76">
        <v>18.60162</v>
      </c>
      <c r="KB76" s="1">
        <v>9.3733190000000005E-5</v>
      </c>
      <c r="KC76">
        <v>6.6763989999999995E-2</v>
      </c>
      <c r="KD76">
        <v>0.2974445</v>
      </c>
      <c r="KE76">
        <v>18.803360000000001</v>
      </c>
      <c r="KF76" s="1">
        <v>8.8251059999999997E-5</v>
      </c>
      <c r="KG76">
        <v>6.2790200000000004E-2</v>
      </c>
      <c r="KH76">
        <v>0.29743360000000002</v>
      </c>
      <c r="KI76">
        <v>18.898530000000001</v>
      </c>
      <c r="KJ76" s="1">
        <v>8.3827890000000004E-5</v>
      </c>
      <c r="KK76">
        <v>5.9573590000000003E-2</v>
      </c>
      <c r="KL76">
        <v>0.2974405</v>
      </c>
      <c r="KM76">
        <v>18.978919999999999</v>
      </c>
      <c r="KN76" s="1">
        <v>8.0102319999999995E-5</v>
      </c>
      <c r="KO76">
        <v>5.6878209999999998E-2</v>
      </c>
      <c r="KP76">
        <v>0.29743829999999999</v>
      </c>
      <c r="KQ76">
        <v>19.092210000000001</v>
      </c>
      <c r="KR76" s="1">
        <v>7.6820400000000001E-5</v>
      </c>
      <c r="KS76">
        <v>5.4514130000000001E-2</v>
      </c>
      <c r="KT76">
        <v>0.2974347</v>
      </c>
      <c r="KU76">
        <v>18.992979999999999</v>
      </c>
      <c r="KV76" s="1">
        <v>7.3806889999999999E-5</v>
      </c>
      <c r="KW76">
        <v>5.2356050000000001E-2</v>
      </c>
      <c r="KX76">
        <v>0.29743449999999999</v>
      </c>
      <c r="KY76">
        <v>18.761140000000001</v>
      </c>
      <c r="KZ76" s="1">
        <v>7.0981420000000006E-5</v>
      </c>
      <c r="LA76">
        <v>5.0335570000000003E-2</v>
      </c>
      <c r="LB76">
        <v>0.29743229999999998</v>
      </c>
      <c r="LC76">
        <v>18.603760000000001</v>
      </c>
      <c r="LD76" s="1">
        <v>6.8298879999999996E-5</v>
      </c>
      <c r="LE76">
        <v>4.842113E-2</v>
      </c>
      <c r="LF76">
        <v>0.29743560000000002</v>
      </c>
      <c r="LG76">
        <v>18.44783</v>
      </c>
      <c r="LH76" s="1">
        <v>6.5745729999999998E-5</v>
      </c>
      <c r="LI76">
        <v>4.659642E-2</v>
      </c>
      <c r="LJ76">
        <v>0.29743069999999999</v>
      </c>
      <c r="LK76">
        <v>18.682790000000001</v>
      </c>
      <c r="LL76" s="1">
        <v>6.3306540000000004E-5</v>
      </c>
      <c r="LM76">
        <v>4.4856729999999997E-2</v>
      </c>
      <c r="LN76">
        <v>0.29743190000000003</v>
      </c>
      <c r="LO76">
        <v>19.048210000000001</v>
      </c>
      <c r="LP76" s="1">
        <v>6.0983989999999997E-5</v>
      </c>
      <c r="LQ76">
        <v>4.3201370000000003E-2</v>
      </c>
      <c r="LR76">
        <v>0.29743429999999998</v>
      </c>
      <c r="LS76">
        <v>19.468309999999999</v>
      </c>
      <c r="LT76" s="1">
        <v>5.8790409999999999E-5</v>
      </c>
      <c r="LU76">
        <v>4.1635709999999999E-2</v>
      </c>
      <c r="LV76">
        <v>0.29743540000000002</v>
      </c>
      <c r="LW76">
        <v>19.774059999999999</v>
      </c>
      <c r="LX76" s="1">
        <v>5.6698150000000002E-5</v>
      </c>
      <c r="LY76">
        <v>4.0143100000000001E-2</v>
      </c>
      <c r="LZ76">
        <v>0.29742560000000001</v>
      </c>
      <c r="MA76">
        <v>19.771439999999998</v>
      </c>
      <c r="MB76" s="1">
        <v>5.4595619999999998E-5</v>
      </c>
      <c r="MC76">
        <v>3.87015E-2</v>
      </c>
      <c r="MD76">
        <v>0.29742809999999997</v>
      </c>
      <c r="ME76">
        <v>19.460760000000001</v>
      </c>
      <c r="MF76" s="1">
        <v>5.248263E-5</v>
      </c>
      <c r="MG76">
        <v>3.73251E-2</v>
      </c>
      <c r="MH76">
        <v>0.29743059999999999</v>
      </c>
      <c r="MI76">
        <v>19.182510000000001</v>
      </c>
      <c r="MJ76" s="1">
        <v>5.0486309999999999E-5</v>
      </c>
      <c r="MK76">
        <v>3.6017859999999999E-2</v>
      </c>
      <c r="ML76">
        <v>0.29743550000000002</v>
      </c>
      <c r="MM76">
        <v>18.875039999999998</v>
      </c>
      <c r="MN76" s="1">
        <v>4.857042E-5</v>
      </c>
      <c r="MO76">
        <v>3.4754180000000003E-2</v>
      </c>
      <c r="MP76">
        <v>0.2974386</v>
      </c>
      <c r="MQ76">
        <v>18.968869999999999</v>
      </c>
      <c r="MR76" s="1">
        <v>4.6750859999999997E-5</v>
      </c>
      <c r="MS76">
        <v>3.3546520000000003E-2</v>
      </c>
      <c r="MT76">
        <v>0.2974347</v>
      </c>
      <c r="MU76">
        <v>18.906310000000001</v>
      </c>
      <c r="MV76" s="1">
        <v>4.5017830000000003E-5</v>
      </c>
      <c r="MW76">
        <v>3.2392190000000001E-2</v>
      </c>
      <c r="MX76">
        <v>0.29743019999999998</v>
      </c>
      <c r="MY76">
        <v>18.3398</v>
      </c>
      <c r="MZ76" s="1">
        <v>4.3363189999999998E-5</v>
      </c>
      <c r="NA76">
        <v>3.1282049999999999E-2</v>
      </c>
      <c r="NB76">
        <v>0.2974328</v>
      </c>
      <c r="NC76">
        <v>17.624700000000001</v>
      </c>
      <c r="ND76" s="1">
        <v>4.1779049999999998E-5</v>
      </c>
      <c r="NE76">
        <v>3.0212389999999999E-2</v>
      </c>
      <c r="NF76">
        <v>0.29743429999999998</v>
      </c>
      <c r="NG76">
        <v>17.077919999999999</v>
      </c>
      <c r="NH76" s="1">
        <v>4.0283130000000003E-5</v>
      </c>
      <c r="NI76">
        <v>2.919805E-2</v>
      </c>
      <c r="NJ76">
        <v>0.29743700000000001</v>
      </c>
      <c r="NK76">
        <v>16.80236</v>
      </c>
      <c r="NL76" s="1">
        <v>3.8835019999999998E-5</v>
      </c>
      <c r="NM76">
        <v>2.821508E-2</v>
      </c>
      <c r="NN76">
        <v>0.29742970000000002</v>
      </c>
      <c r="NO76">
        <v>16.802289999999999</v>
      </c>
      <c r="NP76" s="1">
        <v>3.7434310000000002E-5</v>
      </c>
      <c r="NQ76">
        <v>2.7257099999999999E-2</v>
      </c>
      <c r="NR76">
        <v>0.29743389999999997</v>
      </c>
      <c r="NS76">
        <v>16.818899999999999</v>
      </c>
      <c r="NT76" s="1">
        <v>3.6111040000000003E-5</v>
      </c>
      <c r="NU76">
        <v>2.6346410000000001E-2</v>
      </c>
      <c r="NV76">
        <v>0.29742859999999999</v>
      </c>
      <c r="NW76">
        <v>17.18112</v>
      </c>
      <c r="NX76" s="1">
        <v>3.4854970000000002E-5</v>
      </c>
      <c r="NY76">
        <v>2.5479680000000001E-2</v>
      </c>
      <c r="NZ76">
        <v>0.2973789</v>
      </c>
      <c r="OA76">
        <v>17.890540000000001</v>
      </c>
      <c r="OB76" s="1">
        <v>3.3643299999999997E-5</v>
      </c>
      <c r="OC76">
        <v>2.4644650000000001E-2</v>
      </c>
      <c r="OD76">
        <v>0.29724289999999998</v>
      </c>
      <c r="OE76">
        <v>18.769649999999999</v>
      </c>
      <c r="OF76" s="1">
        <v>3.2457789999999999E-5</v>
      </c>
      <c r="OG76">
        <v>2.3833070000000001E-2</v>
      </c>
      <c r="OH76">
        <v>0.29700710000000002</v>
      </c>
      <c r="OI76">
        <v>19.59928</v>
      </c>
      <c r="OJ76" s="1">
        <v>3.134182E-5</v>
      </c>
      <c r="OK76">
        <v>2.306826E-2</v>
      </c>
    </row>
    <row r="77" spans="1:401" x14ac:dyDescent="0.35">
      <c r="A77">
        <v>80</v>
      </c>
      <c r="B77" t="s">
        <v>4</v>
      </c>
      <c r="C77" t="s">
        <v>24</v>
      </c>
      <c r="D77" t="s">
        <v>82</v>
      </c>
      <c r="E77">
        <v>756.221</v>
      </c>
      <c r="F77">
        <v>0.49559589999999998</v>
      </c>
      <c r="G77">
        <v>17.8505</v>
      </c>
      <c r="H77" s="1">
        <v>1.2022209999999999E-21</v>
      </c>
      <c r="I77" s="1">
        <v>6.5663429999999999E-19</v>
      </c>
      <c r="J77">
        <v>0.49374089999999998</v>
      </c>
      <c r="K77">
        <v>17.930900000000001</v>
      </c>
      <c r="L77" s="1">
        <v>8.5475999999999997E-9</v>
      </c>
      <c r="M77" s="1">
        <v>4.7099450000000002E-6</v>
      </c>
      <c r="N77">
        <v>0.4917974</v>
      </c>
      <c r="O77">
        <v>18.30057</v>
      </c>
      <c r="P77" s="1">
        <v>0.54090459999999996</v>
      </c>
      <c r="Q77">
        <v>213.83320000000001</v>
      </c>
      <c r="R77">
        <v>0.489819</v>
      </c>
      <c r="S77">
        <v>18.616900000000001</v>
      </c>
      <c r="T77">
        <v>56.441630000000004</v>
      </c>
      <c r="U77">
        <v>25983.18</v>
      </c>
      <c r="V77">
        <v>0.48788239999999999</v>
      </c>
      <c r="W77">
        <v>18.628920000000001</v>
      </c>
      <c r="X77">
        <v>157.3742</v>
      </c>
      <c r="Y77">
        <v>84952.29</v>
      </c>
      <c r="Z77">
        <v>0.48584300000000002</v>
      </c>
      <c r="AA77">
        <v>18.469470000000001</v>
      </c>
      <c r="AB77">
        <v>70.888149999999996</v>
      </c>
      <c r="AC77">
        <v>44416.09</v>
      </c>
      <c r="AD77">
        <v>0.48378840000000001</v>
      </c>
      <c r="AE77">
        <v>17.97138</v>
      </c>
      <c r="AF77">
        <v>11.702159999999999</v>
      </c>
      <c r="AG77">
        <v>8408.4959999999992</v>
      </c>
      <c r="AH77">
        <v>0.48147909999999999</v>
      </c>
      <c r="AI77">
        <v>17.791119999999999</v>
      </c>
      <c r="AJ77">
        <v>1.2369650000000001</v>
      </c>
      <c r="AK77">
        <v>981.37490000000003</v>
      </c>
      <c r="AL77">
        <v>0.47859000000000002</v>
      </c>
      <c r="AM77">
        <v>17.868950000000002</v>
      </c>
      <c r="AN77">
        <v>0.17066539999999999</v>
      </c>
      <c r="AO77">
        <v>127.05419999999999</v>
      </c>
      <c r="AP77">
        <v>0.47486630000000002</v>
      </c>
      <c r="AQ77">
        <v>18.118559999999999</v>
      </c>
      <c r="AR77">
        <v>7.3755660000000001E-2</v>
      </c>
      <c r="AS77">
        <v>45.003399999999999</v>
      </c>
      <c r="AT77">
        <v>0.47033150000000001</v>
      </c>
      <c r="AU77">
        <v>18.546779999999998</v>
      </c>
      <c r="AV77">
        <v>6.335209E-2</v>
      </c>
      <c r="AW77">
        <v>36.547310000000003</v>
      </c>
      <c r="AX77">
        <v>0.46517039999999998</v>
      </c>
      <c r="AY77">
        <v>18.858180000000001</v>
      </c>
      <c r="AZ77" s="1">
        <v>6.7200410000000002E-2</v>
      </c>
      <c r="BA77">
        <v>38.553699999999999</v>
      </c>
      <c r="BB77">
        <v>0.45965709999999999</v>
      </c>
      <c r="BC77">
        <v>18.97193</v>
      </c>
      <c r="BD77" s="1">
        <v>7.1109249999999999E-2</v>
      </c>
      <c r="BE77">
        <v>41.427309999999999</v>
      </c>
      <c r="BF77">
        <v>0.45385920000000002</v>
      </c>
      <c r="BG77">
        <v>18.817409999999999</v>
      </c>
      <c r="BH77" s="1">
        <v>6.9473709999999994E-2</v>
      </c>
      <c r="BI77">
        <v>41.27478</v>
      </c>
      <c r="BJ77">
        <v>0.44779190000000002</v>
      </c>
      <c r="BK77">
        <v>18.458559999999999</v>
      </c>
      <c r="BL77">
        <v>6.4185900000000004E-2</v>
      </c>
      <c r="BM77">
        <v>38.821339999999999</v>
      </c>
      <c r="BN77">
        <v>0.44153209999999998</v>
      </c>
      <c r="BO77">
        <v>18.38682</v>
      </c>
      <c r="BP77" s="1">
        <v>5.7440169999999999E-2</v>
      </c>
      <c r="BQ77">
        <v>35.32931</v>
      </c>
      <c r="BR77">
        <v>0.43543969999999999</v>
      </c>
      <c r="BS77">
        <v>18.28145</v>
      </c>
      <c r="BT77" s="1">
        <v>5.069481E-2</v>
      </c>
      <c r="BU77">
        <v>31.658149999999999</v>
      </c>
      <c r="BV77">
        <v>0.42952370000000001</v>
      </c>
      <c r="BW77">
        <v>18.27543</v>
      </c>
      <c r="BX77" s="1">
        <v>4.4476549999999997E-2</v>
      </c>
      <c r="BY77">
        <v>28.183779999999999</v>
      </c>
      <c r="BZ77">
        <v>0.42340339999999999</v>
      </c>
      <c r="CA77">
        <v>18.268380000000001</v>
      </c>
      <c r="CB77" s="1">
        <v>3.8788990000000002E-2</v>
      </c>
      <c r="CC77">
        <v>24.95693</v>
      </c>
      <c r="CD77">
        <v>0.41714119999999999</v>
      </c>
      <c r="CE77">
        <v>18.216290000000001</v>
      </c>
      <c r="CF77">
        <v>3.3733989999999998E-2</v>
      </c>
      <c r="CG77">
        <v>22.040620000000001</v>
      </c>
      <c r="CH77">
        <v>0.41078910000000002</v>
      </c>
      <c r="CI77">
        <v>18.007280000000002</v>
      </c>
      <c r="CJ77" s="1">
        <v>2.9417349999999998E-2</v>
      </c>
      <c r="CK77">
        <v>19.510639999999999</v>
      </c>
      <c r="CL77">
        <v>0.4043774</v>
      </c>
      <c r="CM77">
        <v>17.787890000000001</v>
      </c>
      <c r="CN77" s="1">
        <v>2.575204E-2</v>
      </c>
      <c r="CO77">
        <v>17.347909999999999</v>
      </c>
      <c r="CP77">
        <v>0.39790180000000003</v>
      </c>
      <c r="CQ77">
        <v>17.476389999999999</v>
      </c>
      <c r="CR77" s="1">
        <v>2.2425520000000001E-2</v>
      </c>
      <c r="CS77">
        <v>15.36191</v>
      </c>
      <c r="CT77">
        <v>0.39153680000000002</v>
      </c>
      <c r="CU77">
        <v>17.39349</v>
      </c>
      <c r="CV77" s="1">
        <v>1.945699E-2</v>
      </c>
      <c r="CW77">
        <v>13.546900000000001</v>
      </c>
      <c r="CX77">
        <v>0.38523059999999998</v>
      </c>
      <c r="CY77">
        <v>17.129010000000001</v>
      </c>
      <c r="CZ77" s="1">
        <v>1.685466E-2</v>
      </c>
      <c r="DA77">
        <v>11.9252</v>
      </c>
      <c r="DB77">
        <v>0.37880609999999998</v>
      </c>
      <c r="DC77">
        <v>17.161519999999999</v>
      </c>
      <c r="DD77" s="1">
        <v>1.461958E-2</v>
      </c>
      <c r="DE77">
        <v>10.51329</v>
      </c>
      <c r="DF77">
        <v>0.37241590000000002</v>
      </c>
      <c r="DG77">
        <v>17.322769999999998</v>
      </c>
      <c r="DH77" s="1">
        <v>1.266578E-2</v>
      </c>
      <c r="DI77">
        <v>9.2645379999999999</v>
      </c>
      <c r="DJ77">
        <v>0.36589100000000002</v>
      </c>
      <c r="DK77">
        <v>17.495010000000001</v>
      </c>
      <c r="DL77" s="1">
        <v>1.0910420000000001E-2</v>
      </c>
      <c r="DM77">
        <v>8.1282859999999992</v>
      </c>
      <c r="DN77">
        <v>0.35921150000000002</v>
      </c>
      <c r="DO77">
        <v>17.642009999999999</v>
      </c>
      <c r="DP77" s="1">
        <v>9.3534289999999999E-3</v>
      </c>
      <c r="DQ77">
        <v>7.0996459999999999</v>
      </c>
      <c r="DR77">
        <v>0.35239930000000003</v>
      </c>
      <c r="DS77">
        <v>17.71133</v>
      </c>
      <c r="DT77" s="1">
        <v>8.0407380000000004E-3</v>
      </c>
      <c r="DU77">
        <v>6.2171750000000001</v>
      </c>
      <c r="DV77">
        <v>0.34589340000000002</v>
      </c>
      <c r="DW77">
        <v>17.681979999999999</v>
      </c>
      <c r="DX77" s="1">
        <v>6.9375160000000003E-3</v>
      </c>
      <c r="DY77">
        <v>5.4628389999999998</v>
      </c>
      <c r="DZ77">
        <v>0.33927420000000003</v>
      </c>
      <c r="EA77">
        <v>18.162279999999999</v>
      </c>
      <c r="EB77" s="1">
        <v>5.9717069999999997E-3</v>
      </c>
      <c r="EC77">
        <v>4.7955610000000002</v>
      </c>
      <c r="ED77">
        <v>0.33298559999999999</v>
      </c>
      <c r="EE77">
        <v>18.907109999999999</v>
      </c>
      <c r="EF77" s="1">
        <v>5.1230360000000001E-3</v>
      </c>
      <c r="EG77">
        <v>4.1906080000000001</v>
      </c>
      <c r="EH77">
        <v>0.32725799999999999</v>
      </c>
      <c r="EI77">
        <v>19.681650000000001</v>
      </c>
      <c r="EJ77" s="1">
        <v>4.3880819999999997E-3</v>
      </c>
      <c r="EK77">
        <v>3.648285</v>
      </c>
      <c r="EL77">
        <v>0.32281650000000001</v>
      </c>
      <c r="EM77">
        <v>20.353670000000001</v>
      </c>
      <c r="EN77" s="1">
        <v>3.75801E-3</v>
      </c>
      <c r="EO77">
        <v>3.163246</v>
      </c>
      <c r="EP77">
        <v>0.31950279999999998</v>
      </c>
      <c r="EQ77">
        <v>20.573450000000001</v>
      </c>
      <c r="ER77" s="1">
        <v>3.1700819999999998E-3</v>
      </c>
      <c r="ES77">
        <v>2.7025049999999999</v>
      </c>
      <c r="ET77">
        <v>0.31716610000000001</v>
      </c>
      <c r="EU77">
        <v>20.391079999999999</v>
      </c>
      <c r="EV77" s="1">
        <v>2.5337950000000001E-3</v>
      </c>
      <c r="EW77">
        <v>2.1984880000000002</v>
      </c>
      <c r="EX77">
        <v>0.31545190000000001</v>
      </c>
      <c r="EY77">
        <v>20.19699</v>
      </c>
      <c r="EZ77" s="1">
        <v>1.8782339999999999E-3</v>
      </c>
      <c r="FA77">
        <v>1.6606449999999999</v>
      </c>
      <c r="FB77">
        <v>0.31419900000000001</v>
      </c>
      <c r="FC77">
        <v>19.91187</v>
      </c>
      <c r="FD77" s="1">
        <v>1.3306819999999999E-3</v>
      </c>
      <c r="FE77">
        <v>1.1887030000000001</v>
      </c>
      <c r="FF77">
        <v>0.31322909999999998</v>
      </c>
      <c r="FG77">
        <v>19.771640000000001</v>
      </c>
      <c r="FH77" s="1">
        <v>9.5550970000000002E-4</v>
      </c>
      <c r="FI77">
        <v>0.85073200000000004</v>
      </c>
      <c r="FJ77">
        <v>0.31246689999999999</v>
      </c>
      <c r="FK77">
        <v>19.558060000000001</v>
      </c>
      <c r="FL77" s="1">
        <v>7.2835900000000004E-4</v>
      </c>
      <c r="FM77">
        <v>0.63968380000000002</v>
      </c>
      <c r="FN77">
        <v>0.31189109999999998</v>
      </c>
      <c r="FO77">
        <v>18.993500000000001</v>
      </c>
      <c r="FP77" s="1">
        <v>5.9545889999999997E-4</v>
      </c>
      <c r="FQ77">
        <v>0.51468599999999998</v>
      </c>
      <c r="FR77">
        <v>0.31149559999999998</v>
      </c>
      <c r="FS77">
        <v>18.40823</v>
      </c>
      <c r="FT77" s="1">
        <v>5.1462169999999996E-4</v>
      </c>
      <c r="FU77">
        <v>0.43899880000000002</v>
      </c>
      <c r="FV77">
        <v>0.31122440000000001</v>
      </c>
      <c r="FW77">
        <v>17.755240000000001</v>
      </c>
      <c r="FX77" s="1">
        <v>4.5867999999999999E-4</v>
      </c>
      <c r="FY77">
        <v>0.38809549999999998</v>
      </c>
      <c r="FZ77">
        <v>0.31105460000000001</v>
      </c>
      <c r="GA77">
        <v>17.324999999999999</v>
      </c>
      <c r="GB77" s="1">
        <v>4.099374E-4</v>
      </c>
      <c r="GC77">
        <v>0.34583970000000003</v>
      </c>
      <c r="GD77">
        <v>0.31096479999999999</v>
      </c>
      <c r="GE77">
        <v>17.084340000000001</v>
      </c>
      <c r="GF77" s="1">
        <v>3.6332299999999998E-4</v>
      </c>
      <c r="GG77">
        <v>0.30597950000000002</v>
      </c>
      <c r="GH77">
        <v>0.31090180000000001</v>
      </c>
      <c r="GI77">
        <v>16.954940000000001</v>
      </c>
      <c r="GJ77" s="1">
        <v>3.2326149999999999E-4</v>
      </c>
      <c r="GK77">
        <v>0.27100099999999999</v>
      </c>
      <c r="GL77">
        <v>0.31087120000000001</v>
      </c>
      <c r="GM77">
        <v>17.138680000000001</v>
      </c>
      <c r="GN77" s="1">
        <v>2.9247170000000001E-4</v>
      </c>
      <c r="GO77">
        <v>0.24352480000000001</v>
      </c>
      <c r="GP77">
        <v>0.31082510000000002</v>
      </c>
      <c r="GQ77">
        <v>17.536339999999999</v>
      </c>
      <c r="GR77" s="1">
        <v>2.6976829999999998E-4</v>
      </c>
      <c r="GS77">
        <v>0.22302549999999999</v>
      </c>
      <c r="GT77">
        <v>0.31075330000000001</v>
      </c>
      <c r="GU77">
        <v>18.154769999999999</v>
      </c>
      <c r="GV77" s="1">
        <v>2.5234379999999998E-4</v>
      </c>
      <c r="GW77">
        <v>0.2073835</v>
      </c>
      <c r="GX77">
        <v>0.31061430000000001</v>
      </c>
      <c r="GY77">
        <v>18.854410000000001</v>
      </c>
      <c r="GZ77" s="1">
        <v>2.379258E-4</v>
      </c>
      <c r="HA77">
        <v>0.194685</v>
      </c>
      <c r="HB77">
        <v>0.3104305</v>
      </c>
      <c r="HC77">
        <v>19.343630000000001</v>
      </c>
      <c r="HD77" s="1">
        <v>2.262187E-4</v>
      </c>
      <c r="HE77">
        <v>0.18433430000000001</v>
      </c>
      <c r="HF77">
        <v>0.31021130000000002</v>
      </c>
      <c r="HG77">
        <v>19.31223</v>
      </c>
      <c r="HH77" s="1">
        <v>2.1824919999999999E-4</v>
      </c>
      <c r="HI77">
        <v>0.17697650000000001</v>
      </c>
      <c r="HJ77">
        <v>0.30995709999999999</v>
      </c>
      <c r="HK77">
        <v>19.135570000000001</v>
      </c>
      <c r="HL77" s="1">
        <v>2.131712E-4</v>
      </c>
      <c r="HM77">
        <v>0.17224990000000001</v>
      </c>
      <c r="HN77">
        <v>0.30969289999999999</v>
      </c>
      <c r="HO77">
        <v>18.86017</v>
      </c>
      <c r="HP77" s="1">
        <v>2.0831180000000001E-4</v>
      </c>
      <c r="HQ77">
        <v>0.1681706</v>
      </c>
      <c r="HR77">
        <v>0.30939919999999999</v>
      </c>
      <c r="HS77">
        <v>18.716080000000002</v>
      </c>
      <c r="HT77" s="1">
        <v>2.020434E-4</v>
      </c>
      <c r="HU77">
        <v>0.163216</v>
      </c>
      <c r="HV77">
        <v>0.30912450000000002</v>
      </c>
      <c r="HW77">
        <v>18.700089999999999</v>
      </c>
      <c r="HX77" s="1">
        <v>1.9443999999999999E-4</v>
      </c>
      <c r="HY77">
        <v>0.15721109999999999</v>
      </c>
      <c r="HZ77">
        <v>0.30882209999999999</v>
      </c>
      <c r="IA77">
        <v>18.692599999999999</v>
      </c>
      <c r="IB77" s="1">
        <v>1.8616020000000001E-4</v>
      </c>
      <c r="IC77">
        <v>0.15061569999999999</v>
      </c>
      <c r="ID77">
        <v>0.30853700000000001</v>
      </c>
      <c r="IE77">
        <v>18.63843</v>
      </c>
      <c r="IF77" s="1">
        <v>1.7776620000000001E-4</v>
      </c>
      <c r="IG77">
        <v>0.1438923</v>
      </c>
      <c r="IH77">
        <v>0.30824200000000002</v>
      </c>
      <c r="II77">
        <v>18.47644</v>
      </c>
      <c r="IJ77" s="1">
        <v>1.694969E-4</v>
      </c>
      <c r="IK77">
        <v>0.13726740000000001</v>
      </c>
      <c r="IL77">
        <v>0.30795070000000002</v>
      </c>
      <c r="IM77">
        <v>18.10782</v>
      </c>
      <c r="IN77" s="1">
        <v>1.6154E-4</v>
      </c>
      <c r="IO77">
        <v>0.13087579999999999</v>
      </c>
      <c r="IP77">
        <v>0.30766389999999999</v>
      </c>
      <c r="IQ77">
        <v>17.85249</v>
      </c>
      <c r="IR77" s="1">
        <v>1.5396259999999999E-4</v>
      </c>
      <c r="IS77">
        <v>0.12478549999999999</v>
      </c>
      <c r="IT77">
        <v>0.30737560000000003</v>
      </c>
      <c r="IU77">
        <v>17.744230000000002</v>
      </c>
      <c r="IV77" s="1">
        <v>1.4678449999999999E-4</v>
      </c>
      <c r="IW77">
        <v>0.1190219</v>
      </c>
      <c r="IX77">
        <v>0.30707699999999999</v>
      </c>
      <c r="IY77">
        <v>18.225180000000002</v>
      </c>
      <c r="IZ77" s="1">
        <v>1.400195E-4</v>
      </c>
      <c r="JA77">
        <v>0.1136017</v>
      </c>
      <c r="JB77">
        <v>0.30680039999999997</v>
      </c>
      <c r="JC77">
        <v>18.953050000000001</v>
      </c>
      <c r="JD77" s="1">
        <v>1.3368169999999999E-4</v>
      </c>
      <c r="JE77">
        <v>0.1085101</v>
      </c>
      <c r="JF77">
        <v>0.30658780000000002</v>
      </c>
      <c r="JG77">
        <v>19.53755</v>
      </c>
      <c r="JH77" s="1">
        <v>1.2769119999999999E-4</v>
      </c>
      <c r="JI77">
        <v>0.10369250000000001</v>
      </c>
      <c r="JJ77">
        <v>0.30640830000000002</v>
      </c>
      <c r="JK77">
        <v>19.619610000000002</v>
      </c>
      <c r="JL77" s="1">
        <v>1.219969E-4</v>
      </c>
      <c r="JM77">
        <v>9.9112500000000006E-2</v>
      </c>
      <c r="JN77">
        <v>0.30628860000000002</v>
      </c>
      <c r="JO77">
        <v>19.331399999999999</v>
      </c>
      <c r="JP77" s="1">
        <v>1.162414E-4</v>
      </c>
      <c r="JQ77">
        <v>9.452837E-2</v>
      </c>
      <c r="JR77">
        <v>0.30621890000000002</v>
      </c>
      <c r="JS77">
        <v>18.929590000000001</v>
      </c>
      <c r="JT77" s="1">
        <v>1.0963409999999999E-4</v>
      </c>
      <c r="JU77">
        <v>8.93539E-2</v>
      </c>
      <c r="JV77">
        <v>0.30618040000000002</v>
      </c>
      <c r="JW77">
        <v>18.738720000000001</v>
      </c>
      <c r="JX77" s="1">
        <v>1.023185E-4</v>
      </c>
      <c r="JY77">
        <v>8.3537620000000007E-2</v>
      </c>
      <c r="JZ77">
        <v>0.3061526</v>
      </c>
      <c r="KA77">
        <v>18.66947</v>
      </c>
      <c r="KB77" s="1">
        <v>9.5411680000000005E-5</v>
      </c>
      <c r="KC77">
        <v>7.7886789999999997E-2</v>
      </c>
      <c r="KD77">
        <v>0.30613980000000002</v>
      </c>
      <c r="KE77">
        <v>18.879300000000001</v>
      </c>
      <c r="KF77" s="1">
        <v>8.9628719999999999E-5</v>
      </c>
      <c r="KG77">
        <v>7.3052229999999996E-2</v>
      </c>
      <c r="KH77">
        <v>0.30612470000000003</v>
      </c>
      <c r="KI77">
        <v>19.034400000000002</v>
      </c>
      <c r="KJ77" s="1">
        <v>8.4955499999999997E-5</v>
      </c>
      <c r="KK77">
        <v>6.9111880000000001E-2</v>
      </c>
      <c r="KL77">
        <v>0.3061295</v>
      </c>
      <c r="KM77">
        <v>19.11525</v>
      </c>
      <c r="KN77" s="1">
        <v>8.1057599999999995E-5</v>
      </c>
      <c r="KO77">
        <v>6.5845689999999998E-2</v>
      </c>
      <c r="KP77">
        <v>0.30612060000000002</v>
      </c>
      <c r="KQ77">
        <v>19.20074</v>
      </c>
      <c r="KR77" s="1">
        <v>7.7666949999999997E-5</v>
      </c>
      <c r="KS77">
        <v>6.3026550000000001E-2</v>
      </c>
      <c r="KT77">
        <v>0.3061199</v>
      </c>
      <c r="KU77">
        <v>19.093489999999999</v>
      </c>
      <c r="KV77" s="1">
        <v>7.458377E-5</v>
      </c>
      <c r="KW77">
        <v>6.0487970000000002E-2</v>
      </c>
      <c r="KX77">
        <v>0.3061257</v>
      </c>
      <c r="KY77">
        <v>18.841950000000001</v>
      </c>
      <c r="KZ77" s="1">
        <v>7.171247E-5</v>
      </c>
      <c r="LA77">
        <v>5.8132919999999998E-2</v>
      </c>
      <c r="LB77">
        <v>0.30611719999999998</v>
      </c>
      <c r="LC77">
        <v>18.6707</v>
      </c>
      <c r="LD77" s="1">
        <v>6.8991449999999995E-5</v>
      </c>
      <c r="LE77">
        <v>5.59097E-2</v>
      </c>
      <c r="LF77">
        <v>0.30611749999999999</v>
      </c>
      <c r="LG77">
        <v>18.536149999999999</v>
      </c>
      <c r="LH77" s="1">
        <v>6.6407289999999996E-5</v>
      </c>
      <c r="LI77">
        <v>5.3796440000000001E-2</v>
      </c>
      <c r="LJ77">
        <v>0.3061179</v>
      </c>
      <c r="LK77">
        <v>18.744199999999999</v>
      </c>
      <c r="LL77" s="1">
        <v>6.3936479999999999E-5</v>
      </c>
      <c r="LM77">
        <v>5.1780380000000001E-2</v>
      </c>
      <c r="LN77">
        <v>0.30612230000000001</v>
      </c>
      <c r="LO77">
        <v>19.115600000000001</v>
      </c>
      <c r="LP77" s="1">
        <v>6.1582999999999996E-5</v>
      </c>
      <c r="LQ77">
        <v>4.9861280000000001E-2</v>
      </c>
      <c r="LR77">
        <v>0.30612400000000001</v>
      </c>
      <c r="LS77">
        <v>19.5288</v>
      </c>
      <c r="LT77" s="1">
        <v>5.9357790000000002E-5</v>
      </c>
      <c r="LU77">
        <v>4.8043290000000002E-2</v>
      </c>
      <c r="LV77">
        <v>0.30612260000000002</v>
      </c>
      <c r="LW77">
        <v>19.836770000000001</v>
      </c>
      <c r="LX77" s="1">
        <v>5.7240159999999998E-5</v>
      </c>
      <c r="LY77">
        <v>4.6315009999999997E-2</v>
      </c>
      <c r="LZ77">
        <v>0.30611139999999998</v>
      </c>
      <c r="MA77">
        <v>19.849309999999999</v>
      </c>
      <c r="MB77" s="1">
        <v>5.511834E-5</v>
      </c>
      <c r="MC77">
        <v>4.4652320000000002E-2</v>
      </c>
      <c r="MD77">
        <v>0.30611460000000001</v>
      </c>
      <c r="ME77">
        <v>19.553429999999999</v>
      </c>
      <c r="MF77" s="1">
        <v>5.2977489999999998E-5</v>
      </c>
      <c r="MG77">
        <v>4.305784E-2</v>
      </c>
      <c r="MH77">
        <v>0.30612119999999998</v>
      </c>
      <c r="MI77">
        <v>19.270610000000001</v>
      </c>
      <c r="MJ77" s="1">
        <v>5.0958539999999999E-5</v>
      </c>
      <c r="MK77">
        <v>4.1543820000000002E-2</v>
      </c>
      <c r="ML77">
        <v>0.306118</v>
      </c>
      <c r="MM77">
        <v>18.989709999999999</v>
      </c>
      <c r="MN77" s="1">
        <v>4.9023410000000003E-5</v>
      </c>
      <c r="MO77">
        <v>4.008594E-2</v>
      </c>
      <c r="MP77">
        <v>0.3061217</v>
      </c>
      <c r="MQ77">
        <v>19.060230000000001</v>
      </c>
      <c r="MR77" s="1">
        <v>4.7182460000000002E-5</v>
      </c>
      <c r="MS77">
        <v>3.8688130000000001E-2</v>
      </c>
      <c r="MT77">
        <v>0.30611820000000001</v>
      </c>
      <c r="MU77">
        <v>19.071300000000001</v>
      </c>
      <c r="MV77" s="1">
        <v>4.5429470000000001E-5</v>
      </c>
      <c r="MW77">
        <v>3.7353020000000001E-2</v>
      </c>
      <c r="MX77">
        <v>0.3061159</v>
      </c>
      <c r="MY77">
        <v>18.597899999999999</v>
      </c>
      <c r="MZ77" s="1">
        <v>4.3758840000000001E-5</v>
      </c>
      <c r="NA77">
        <v>3.6071140000000002E-2</v>
      </c>
      <c r="NB77">
        <v>0.30612020000000001</v>
      </c>
      <c r="NC77">
        <v>17.921040000000001</v>
      </c>
      <c r="ND77" s="1">
        <v>4.2158079999999997E-5</v>
      </c>
      <c r="NE77">
        <v>3.4835900000000003E-2</v>
      </c>
      <c r="NF77">
        <v>0.30611769999999999</v>
      </c>
      <c r="NG77">
        <v>17.301349999999999</v>
      </c>
      <c r="NH77" s="1">
        <v>4.0641659999999998E-5</v>
      </c>
      <c r="NI77">
        <v>3.3659250000000002E-2</v>
      </c>
      <c r="NJ77">
        <v>0.30611870000000002</v>
      </c>
      <c r="NK77">
        <v>16.903680000000001</v>
      </c>
      <c r="NL77" s="1">
        <v>3.9184989999999998E-5</v>
      </c>
      <c r="NM77">
        <v>3.2528990000000001E-2</v>
      </c>
      <c r="NN77">
        <v>0.3061199</v>
      </c>
      <c r="NO77">
        <v>16.825710000000001</v>
      </c>
      <c r="NP77" s="1">
        <v>3.7771719999999998E-5</v>
      </c>
      <c r="NQ77">
        <v>3.142557E-2</v>
      </c>
      <c r="NR77">
        <v>0.3061236</v>
      </c>
      <c r="NS77">
        <v>16.86056</v>
      </c>
      <c r="NT77" s="1">
        <v>3.6430890000000003E-5</v>
      </c>
      <c r="NU77">
        <v>3.0369989999999999E-2</v>
      </c>
      <c r="NV77">
        <v>0.30610900000000002</v>
      </c>
      <c r="NW77">
        <v>17.208459999999999</v>
      </c>
      <c r="NX77" s="1">
        <v>3.5159059999999997E-5</v>
      </c>
      <c r="NY77">
        <v>2.936588E-2</v>
      </c>
      <c r="NZ77">
        <v>0.306062</v>
      </c>
      <c r="OA77">
        <v>17.865269999999999</v>
      </c>
      <c r="OB77" s="1">
        <v>3.3937070000000002E-5</v>
      </c>
      <c r="OC77">
        <v>2.8402730000000001E-2</v>
      </c>
      <c r="OD77">
        <v>0.30591970000000002</v>
      </c>
      <c r="OE77">
        <v>18.685739999999999</v>
      </c>
      <c r="OF77" s="1">
        <v>3.2742310000000001E-5</v>
      </c>
      <c r="OG77">
        <v>2.746796E-2</v>
      </c>
      <c r="OH77">
        <v>0.3056719</v>
      </c>
      <c r="OI77">
        <v>19.50384</v>
      </c>
      <c r="OJ77" s="1">
        <v>3.1601389999999998E-5</v>
      </c>
      <c r="OK77">
        <v>2.6573679999999999E-2</v>
      </c>
    </row>
    <row r="78" spans="1:401" x14ac:dyDescent="0.35">
      <c r="A78">
        <v>81</v>
      </c>
      <c r="B78" t="s">
        <v>4</v>
      </c>
      <c r="C78" t="s">
        <v>24</v>
      </c>
      <c r="D78" t="s">
        <v>83</v>
      </c>
      <c r="E78">
        <v>860.74599999999998</v>
      </c>
      <c r="F78">
        <v>0.3804109</v>
      </c>
      <c r="G78">
        <v>17.917670000000001</v>
      </c>
      <c r="H78" s="1">
        <v>1.688339E-22</v>
      </c>
      <c r="I78" s="1">
        <v>1.1374680000000001E-19</v>
      </c>
      <c r="J78">
        <v>0.37881280000000001</v>
      </c>
      <c r="K78">
        <v>17.96106</v>
      </c>
      <c r="L78" s="1">
        <v>1.3737629999999999E-9</v>
      </c>
      <c r="M78" s="1">
        <v>9.3383840000000002E-7</v>
      </c>
      <c r="N78">
        <v>0.3771429</v>
      </c>
      <c r="O78">
        <v>18.2837</v>
      </c>
      <c r="P78" s="1">
        <v>0.21212159999999999</v>
      </c>
      <c r="Q78">
        <v>98.850440000000006</v>
      </c>
      <c r="R78">
        <v>0.37543349999999998</v>
      </c>
      <c r="S78">
        <v>18.599440000000001</v>
      </c>
      <c r="T78">
        <v>38.43891</v>
      </c>
      <c r="U78">
        <v>20755.38</v>
      </c>
      <c r="V78">
        <v>0.37375900000000001</v>
      </c>
      <c r="W78">
        <v>18.633790000000001</v>
      </c>
      <c r="X78">
        <v>149.85249999999999</v>
      </c>
      <c r="Y78">
        <v>96888.21</v>
      </c>
      <c r="Z78">
        <v>0.37199599999999999</v>
      </c>
      <c r="AA78">
        <v>18.5291</v>
      </c>
      <c r="AB78">
        <v>88.746030000000005</v>
      </c>
      <c r="AC78">
        <v>67536.7</v>
      </c>
      <c r="AD78">
        <v>0.37021510000000002</v>
      </c>
      <c r="AE78">
        <v>18.089829999999999</v>
      </c>
      <c r="AF78">
        <v>18.60671</v>
      </c>
      <c r="AG78">
        <v>16208.65</v>
      </c>
      <c r="AH78">
        <v>0.36825380000000002</v>
      </c>
      <c r="AI78">
        <v>17.875530000000001</v>
      </c>
      <c r="AJ78">
        <v>2.3235079999999999</v>
      </c>
      <c r="AK78">
        <v>2219.0340000000001</v>
      </c>
      <c r="AL78">
        <v>0.36582239999999999</v>
      </c>
      <c r="AM78">
        <v>17.938310000000001</v>
      </c>
      <c r="AN78">
        <v>0.28890949999999999</v>
      </c>
      <c r="AO78">
        <v>272.47739999999999</v>
      </c>
      <c r="AP78">
        <v>0.36274640000000002</v>
      </c>
      <c r="AQ78">
        <v>18.15043</v>
      </c>
      <c r="AR78">
        <v>8.5865239999999995E-2</v>
      </c>
      <c r="AS78">
        <v>67.547550000000001</v>
      </c>
      <c r="AT78">
        <v>0.35900159999999998</v>
      </c>
      <c r="AU78">
        <v>18.537289999999999</v>
      </c>
      <c r="AV78">
        <v>6.4404429999999999E-2</v>
      </c>
      <c r="AW78">
        <v>46.23751</v>
      </c>
      <c r="AX78">
        <v>0.35470699999999999</v>
      </c>
      <c r="AY78">
        <v>18.848500000000001</v>
      </c>
      <c r="AZ78" s="1">
        <v>6.6150269999999997E-2</v>
      </c>
      <c r="BA78">
        <v>46.848320000000001</v>
      </c>
      <c r="BB78">
        <v>0.35009659999999998</v>
      </c>
      <c r="BC78">
        <v>18.989599999999999</v>
      </c>
      <c r="BD78" s="1">
        <v>7.0490300000000006E-2</v>
      </c>
      <c r="BE78">
        <v>50.595750000000002</v>
      </c>
      <c r="BF78">
        <v>0.34522999999999998</v>
      </c>
      <c r="BG78">
        <v>18.891089999999998</v>
      </c>
      <c r="BH78" s="1">
        <v>6.9851159999999995E-2</v>
      </c>
      <c r="BI78">
        <v>51.204979999999999</v>
      </c>
      <c r="BJ78">
        <v>0.34014080000000002</v>
      </c>
      <c r="BK78">
        <v>18.585609999999999</v>
      </c>
      <c r="BL78" s="1">
        <v>6.5123189999999997E-2</v>
      </c>
      <c r="BM78">
        <v>48.680689999999998</v>
      </c>
      <c r="BN78">
        <v>0.334895</v>
      </c>
      <c r="BO78">
        <v>18.511949999999999</v>
      </c>
      <c r="BP78" s="1">
        <v>5.8600069999999997E-2</v>
      </c>
      <c r="BQ78">
        <v>44.59816</v>
      </c>
      <c r="BR78">
        <v>0.32972970000000001</v>
      </c>
      <c r="BS78">
        <v>18.41067</v>
      </c>
      <c r="BT78" s="1">
        <v>5.1842279999999998E-2</v>
      </c>
      <c r="BU78">
        <v>40.092210000000001</v>
      </c>
      <c r="BV78">
        <v>0.32471169999999999</v>
      </c>
      <c r="BW78">
        <v>18.37689</v>
      </c>
      <c r="BX78" s="1">
        <v>4.5558899999999999E-2</v>
      </c>
      <c r="BY78">
        <v>35.766559999999998</v>
      </c>
      <c r="BZ78">
        <v>0.3195421</v>
      </c>
      <c r="CA78">
        <v>18.357140000000001</v>
      </c>
      <c r="CB78" s="1">
        <v>3.9788320000000002E-2</v>
      </c>
      <c r="CC78">
        <v>31.729430000000001</v>
      </c>
      <c r="CD78">
        <v>0.3142836</v>
      </c>
      <c r="CE78">
        <v>18.283770000000001</v>
      </c>
      <c r="CF78" s="1">
        <v>3.4632820000000002E-2</v>
      </c>
      <c r="CG78">
        <v>28.057169999999999</v>
      </c>
      <c r="CH78">
        <v>0.30896709999999999</v>
      </c>
      <c r="CI78">
        <v>18.065249999999999</v>
      </c>
      <c r="CJ78">
        <v>3.0181340000000001E-2</v>
      </c>
      <c r="CK78">
        <v>24.829519999999999</v>
      </c>
      <c r="CL78">
        <v>0.30362040000000001</v>
      </c>
      <c r="CM78">
        <v>17.868210000000001</v>
      </c>
      <c r="CN78" s="1">
        <v>2.642239E-2</v>
      </c>
      <c r="CO78">
        <v>22.07976</v>
      </c>
      <c r="CP78">
        <v>0.29823499999999997</v>
      </c>
      <c r="CQ78">
        <v>17.611070000000002</v>
      </c>
      <c r="CR78" s="1">
        <v>2.3049380000000001E-2</v>
      </c>
      <c r="CS78">
        <v>19.592649999999999</v>
      </c>
      <c r="CT78">
        <v>0.29292649999999998</v>
      </c>
      <c r="CU78">
        <v>17.513369999999998</v>
      </c>
      <c r="CV78" s="1">
        <v>2.0021870000000001E-2</v>
      </c>
      <c r="CW78">
        <v>17.306719999999999</v>
      </c>
      <c r="CX78">
        <v>0.28766969999999997</v>
      </c>
      <c r="CY78">
        <v>17.261980000000001</v>
      </c>
      <c r="CZ78" s="1">
        <v>1.7357279999999999E-2</v>
      </c>
      <c r="DA78">
        <v>15.25337</v>
      </c>
      <c r="DB78">
        <v>0.28233940000000002</v>
      </c>
      <c r="DC78">
        <v>17.25864</v>
      </c>
      <c r="DD78" s="1">
        <v>1.5059660000000001E-2</v>
      </c>
      <c r="DE78">
        <v>13.45415</v>
      </c>
      <c r="DF78">
        <v>0.27717199999999997</v>
      </c>
      <c r="DG78">
        <v>17.387589999999999</v>
      </c>
      <c r="DH78" s="1">
        <v>1.3071309999999999E-2</v>
      </c>
      <c r="DI78">
        <v>11.868969999999999</v>
      </c>
      <c r="DJ78">
        <v>0.27194839999999998</v>
      </c>
      <c r="DK78">
        <v>17.501560000000001</v>
      </c>
      <c r="DL78" s="1">
        <v>1.129601E-2</v>
      </c>
      <c r="DM78">
        <v>10.43566</v>
      </c>
      <c r="DN78">
        <v>0.26662609999999998</v>
      </c>
      <c r="DO78">
        <v>17.640049999999999</v>
      </c>
      <c r="DP78" s="1">
        <v>9.709713E-3</v>
      </c>
      <c r="DQ78">
        <v>9.1305809999999994</v>
      </c>
      <c r="DR78">
        <v>0.26121060000000001</v>
      </c>
      <c r="DS78">
        <v>17.74409</v>
      </c>
      <c r="DT78" s="1">
        <v>8.3547420000000001E-3</v>
      </c>
      <c r="DU78">
        <v>7.9950169999999998</v>
      </c>
      <c r="DV78">
        <v>0.25603009999999998</v>
      </c>
      <c r="DW78">
        <v>17.759139999999999</v>
      </c>
      <c r="DX78" s="1">
        <v>7.2192070000000001E-3</v>
      </c>
      <c r="DY78">
        <v>7.0263879999999999</v>
      </c>
      <c r="DZ78">
        <v>0.25077169999999999</v>
      </c>
      <c r="EA78">
        <v>18.17933</v>
      </c>
      <c r="EB78" s="1">
        <v>6.2328649999999998E-3</v>
      </c>
      <c r="EC78">
        <v>6.1771019999999996</v>
      </c>
      <c r="ED78">
        <v>0.24574579999999999</v>
      </c>
      <c r="EE78">
        <v>18.883220000000001</v>
      </c>
      <c r="EF78" s="1">
        <v>5.3605119999999996E-3</v>
      </c>
      <c r="EG78">
        <v>5.4105150000000002</v>
      </c>
      <c r="EH78">
        <v>0.2412639</v>
      </c>
      <c r="EI78">
        <v>19.645679999999999</v>
      </c>
      <c r="EJ78" s="1">
        <v>4.6004139999999997E-3</v>
      </c>
      <c r="EK78">
        <v>4.7191850000000004</v>
      </c>
      <c r="EL78">
        <v>0.23795440000000001</v>
      </c>
      <c r="EM78">
        <v>20.3248</v>
      </c>
      <c r="EN78" s="1">
        <v>3.949429E-3</v>
      </c>
      <c r="EO78">
        <v>4.0987559999999998</v>
      </c>
      <c r="EP78">
        <v>0.23545079999999999</v>
      </c>
      <c r="EQ78">
        <v>20.583410000000001</v>
      </c>
      <c r="ER78" s="1">
        <v>3.3606640000000002E-3</v>
      </c>
      <c r="ES78">
        <v>3.5240459999999998</v>
      </c>
      <c r="ET78">
        <v>0.2336607</v>
      </c>
      <c r="EU78">
        <v>20.454609999999999</v>
      </c>
      <c r="EV78" s="1">
        <v>2.747687E-3</v>
      </c>
      <c r="EW78">
        <v>2.9189790000000002</v>
      </c>
      <c r="EX78">
        <v>0.23234440000000001</v>
      </c>
      <c r="EY78">
        <v>20.281669999999998</v>
      </c>
      <c r="EZ78" s="1">
        <v>2.0953479999999999E-3</v>
      </c>
      <c r="FA78">
        <v>2.259757</v>
      </c>
      <c r="FB78">
        <v>0.2313733</v>
      </c>
      <c r="FC78">
        <v>20.046050000000001</v>
      </c>
      <c r="FD78" s="1">
        <v>1.509345E-3</v>
      </c>
      <c r="FE78">
        <v>1.6444840000000001</v>
      </c>
      <c r="FF78">
        <v>0.23063249999999999</v>
      </c>
      <c r="FG78">
        <v>19.93074</v>
      </c>
      <c r="FH78" s="1">
        <v>1.0778890000000001E-3</v>
      </c>
      <c r="FI78">
        <v>1.1748449999999999</v>
      </c>
      <c r="FJ78">
        <v>0.23004849999999999</v>
      </c>
      <c r="FK78">
        <v>19.753520000000002</v>
      </c>
      <c r="FL78" s="1">
        <v>8.0350660000000004E-4</v>
      </c>
      <c r="FM78">
        <v>0.86792530000000001</v>
      </c>
      <c r="FN78">
        <v>0.22960620000000001</v>
      </c>
      <c r="FO78">
        <v>19.261959999999998</v>
      </c>
      <c r="FP78" s="1">
        <v>6.4023219999999998E-4</v>
      </c>
      <c r="FQ78">
        <v>0.68280660000000004</v>
      </c>
      <c r="FR78">
        <v>0.2293</v>
      </c>
      <c r="FS78">
        <v>18.657260000000001</v>
      </c>
      <c r="FT78" s="1">
        <v>5.4241260000000003E-4</v>
      </c>
      <c r="FU78">
        <v>0.57175089999999995</v>
      </c>
      <c r="FV78">
        <v>0.22909260000000001</v>
      </c>
      <c r="FW78">
        <v>17.97278</v>
      </c>
      <c r="FX78" s="1">
        <v>4.784662E-4</v>
      </c>
      <c r="FY78">
        <v>0.50019000000000002</v>
      </c>
      <c r="FZ78">
        <v>0.22895840000000001</v>
      </c>
      <c r="GA78">
        <v>17.45815</v>
      </c>
      <c r="GB78" s="1">
        <v>4.2742179999999999E-4</v>
      </c>
      <c r="GC78">
        <v>0.44503480000000001</v>
      </c>
      <c r="GD78">
        <v>0.22888249999999999</v>
      </c>
      <c r="GE78">
        <v>17.173870000000001</v>
      </c>
      <c r="GF78" s="1">
        <v>3.7968989999999998E-4</v>
      </c>
      <c r="GG78">
        <v>0.39453939999999998</v>
      </c>
      <c r="GH78">
        <v>0.22883429999999999</v>
      </c>
      <c r="GI78">
        <v>17.04457</v>
      </c>
      <c r="GJ78" s="1">
        <v>3.3712960000000002E-4</v>
      </c>
      <c r="GK78">
        <v>0.34903089999999998</v>
      </c>
      <c r="GL78">
        <v>0.2288104</v>
      </c>
      <c r="GM78">
        <v>17.21555</v>
      </c>
      <c r="GN78" s="1">
        <v>3.0317009999999999E-4</v>
      </c>
      <c r="GO78">
        <v>0.31209199999999998</v>
      </c>
      <c r="GP78">
        <v>0.22877430000000001</v>
      </c>
      <c r="GQ78">
        <v>17.588159999999998</v>
      </c>
      <c r="GR78" s="1">
        <v>2.7778669999999999E-4</v>
      </c>
      <c r="GS78">
        <v>0.28413549999999999</v>
      </c>
      <c r="GT78">
        <v>0.22872100000000001</v>
      </c>
      <c r="GU78">
        <v>18.156860000000002</v>
      </c>
      <c r="GV78" s="1">
        <v>2.586016E-4</v>
      </c>
      <c r="GW78">
        <v>0.26301580000000002</v>
      </c>
      <c r="GX78">
        <v>0.22862569999999999</v>
      </c>
      <c r="GY78">
        <v>18.81551</v>
      </c>
      <c r="GZ78" s="1">
        <v>2.4308669999999999E-4</v>
      </c>
      <c r="HA78">
        <v>0.24619959999999999</v>
      </c>
      <c r="HB78">
        <v>0.22849520000000001</v>
      </c>
      <c r="HC78">
        <v>19.296500000000002</v>
      </c>
      <c r="HD78" s="1">
        <v>2.3031270000000001E-4</v>
      </c>
      <c r="HE78">
        <v>0.23241510000000001</v>
      </c>
      <c r="HF78">
        <v>0.2283366</v>
      </c>
      <c r="HG78">
        <v>19.32471</v>
      </c>
      <c r="HH78" s="1">
        <v>2.2100599999999999E-4</v>
      </c>
      <c r="HI78">
        <v>0.2221099</v>
      </c>
      <c r="HJ78">
        <v>0.22814880000000001</v>
      </c>
      <c r="HK78">
        <v>19.185300000000002</v>
      </c>
      <c r="HL78" s="1">
        <v>2.1503160000000001E-4</v>
      </c>
      <c r="HM78">
        <v>0.21535470000000001</v>
      </c>
      <c r="HN78">
        <v>0.22796089999999999</v>
      </c>
      <c r="HO78">
        <v>18.961639999999999</v>
      </c>
      <c r="HP78" s="1">
        <v>2.1015779999999999E-4</v>
      </c>
      <c r="HQ78">
        <v>0.2101681</v>
      </c>
      <c r="HR78">
        <v>0.2277488</v>
      </c>
      <c r="HS78">
        <v>18.836269999999999</v>
      </c>
      <c r="HT78" s="1">
        <v>2.0433619999999999E-4</v>
      </c>
      <c r="HU78">
        <v>0.20437269999999999</v>
      </c>
      <c r="HV78">
        <v>0.2275431</v>
      </c>
      <c r="HW78">
        <v>18.843150000000001</v>
      </c>
      <c r="HX78" s="1">
        <v>1.9713160000000001E-4</v>
      </c>
      <c r="HY78">
        <v>0.1972922</v>
      </c>
      <c r="HZ78">
        <v>0.2273249</v>
      </c>
      <c r="IA78">
        <v>18.856750000000002</v>
      </c>
      <c r="IB78" s="1">
        <v>1.890405E-4</v>
      </c>
      <c r="IC78">
        <v>0.18930269999999999</v>
      </c>
      <c r="ID78">
        <v>0.2271156</v>
      </c>
      <c r="IE78">
        <v>18.802800000000001</v>
      </c>
      <c r="IF78" s="1">
        <v>1.8066530000000001E-4</v>
      </c>
      <c r="IG78">
        <v>0.18099509999999999</v>
      </c>
      <c r="IH78">
        <v>0.226905</v>
      </c>
      <c r="II78">
        <v>18.59806</v>
      </c>
      <c r="IJ78" s="1">
        <v>1.7233759999999999E-4</v>
      </c>
      <c r="IK78">
        <v>0.1727339</v>
      </c>
      <c r="IL78">
        <v>0.22668469999999999</v>
      </c>
      <c r="IM78">
        <v>18.21313</v>
      </c>
      <c r="IN78" s="1">
        <v>1.6426900000000001E-4</v>
      </c>
      <c r="IO78">
        <v>0.1647112</v>
      </c>
      <c r="IP78">
        <v>0.22648090000000001</v>
      </c>
      <c r="IQ78">
        <v>17.923999999999999</v>
      </c>
      <c r="IR78" s="1">
        <v>1.5655850000000001E-4</v>
      </c>
      <c r="IS78">
        <v>0.15704009999999999</v>
      </c>
      <c r="IT78">
        <v>0.22626859999999999</v>
      </c>
      <c r="IU78">
        <v>17.807179999999999</v>
      </c>
      <c r="IV78" s="1">
        <v>1.4923780000000001E-4</v>
      </c>
      <c r="IW78">
        <v>0.14976510000000001</v>
      </c>
      <c r="IX78">
        <v>0.22604869999999999</v>
      </c>
      <c r="IY78">
        <v>18.223330000000001</v>
      </c>
      <c r="IZ78" s="1">
        <v>1.4231899999999999E-4</v>
      </c>
      <c r="JA78">
        <v>0.1429098</v>
      </c>
      <c r="JB78">
        <v>0.22584650000000001</v>
      </c>
      <c r="JC78">
        <v>18.930309999999999</v>
      </c>
      <c r="JD78" s="1">
        <v>1.3584989999999999E-4</v>
      </c>
      <c r="JE78">
        <v>0.1364746</v>
      </c>
      <c r="JF78">
        <v>0.22568450000000001</v>
      </c>
      <c r="JG78">
        <v>19.557700000000001</v>
      </c>
      <c r="JH78" s="1">
        <v>1.2974319999999999E-4</v>
      </c>
      <c r="JI78">
        <v>0.13039700000000001</v>
      </c>
      <c r="JJ78">
        <v>0.22555040000000001</v>
      </c>
      <c r="JK78">
        <v>19.727650000000001</v>
      </c>
      <c r="JL78" s="1">
        <v>1.2395909999999999E-4</v>
      </c>
      <c r="JM78">
        <v>0.12463340000000001</v>
      </c>
      <c r="JN78">
        <v>0.2254574</v>
      </c>
      <c r="JO78">
        <v>19.476240000000001</v>
      </c>
      <c r="JP78" s="1">
        <v>1.1827720000000001E-4</v>
      </c>
      <c r="JQ78">
        <v>0.1189875</v>
      </c>
      <c r="JR78">
        <v>0.225406</v>
      </c>
      <c r="JS78">
        <v>19.050280000000001</v>
      </c>
      <c r="JT78" s="1">
        <v>1.119863E-4</v>
      </c>
      <c r="JU78">
        <v>0.1128289</v>
      </c>
      <c r="JV78">
        <v>0.22536900000000001</v>
      </c>
      <c r="JW78">
        <v>18.79918</v>
      </c>
      <c r="JX78" s="1">
        <v>1.0485860000000001E-4</v>
      </c>
      <c r="JY78">
        <v>0.1058192</v>
      </c>
      <c r="JZ78">
        <v>0.22535060000000001</v>
      </c>
      <c r="KA78">
        <v>18.728570000000001</v>
      </c>
      <c r="KB78" s="1">
        <v>9.7770340000000004E-5</v>
      </c>
      <c r="KC78">
        <v>9.8696629999999994E-2</v>
      </c>
      <c r="KD78">
        <v>0.22533829999999999</v>
      </c>
      <c r="KE78">
        <v>18.951599999999999</v>
      </c>
      <c r="KF78" s="1">
        <v>9.1603080000000003E-5</v>
      </c>
      <c r="KG78">
        <v>9.2378509999999997E-2</v>
      </c>
      <c r="KH78">
        <v>0.225329</v>
      </c>
      <c r="KI78">
        <v>19.151019999999999</v>
      </c>
      <c r="KJ78" s="1">
        <v>8.6569689999999998E-5</v>
      </c>
      <c r="KK78">
        <v>8.7163690000000002E-2</v>
      </c>
      <c r="KL78">
        <v>0.2253318</v>
      </c>
      <c r="KM78">
        <v>19.24944</v>
      </c>
      <c r="KN78" s="1">
        <v>8.2411330000000004E-5</v>
      </c>
      <c r="KO78">
        <v>8.2870410000000005E-2</v>
      </c>
      <c r="KP78">
        <v>0.22532740000000001</v>
      </c>
      <c r="KQ78">
        <v>19.31221</v>
      </c>
      <c r="KR78" s="1">
        <v>7.8851069999999999E-5</v>
      </c>
      <c r="KS78">
        <v>7.9213160000000005E-2</v>
      </c>
      <c r="KT78">
        <v>0.22532260000000001</v>
      </c>
      <c r="KU78">
        <v>19.187470000000001</v>
      </c>
      <c r="KV78" s="1">
        <v>7.5660350000000001E-5</v>
      </c>
      <c r="KW78">
        <v>7.5963909999999996E-2</v>
      </c>
      <c r="KX78">
        <v>0.22532450000000001</v>
      </c>
      <c r="KY78">
        <v>18.92259</v>
      </c>
      <c r="KZ78" s="1">
        <v>7.2718030000000006E-5</v>
      </c>
      <c r="LA78">
        <v>7.2976799999999994E-2</v>
      </c>
      <c r="LB78">
        <v>0.22532389999999999</v>
      </c>
      <c r="LC78">
        <v>18.732800000000001</v>
      </c>
      <c r="LD78" s="1">
        <v>6.994333E-5</v>
      </c>
      <c r="LE78">
        <v>7.0170399999999994E-2</v>
      </c>
      <c r="LF78">
        <v>0.2253221</v>
      </c>
      <c r="LG78">
        <v>18.616990000000001</v>
      </c>
      <c r="LH78" s="1">
        <v>6.7313460000000002E-5</v>
      </c>
      <c r="LI78">
        <v>6.7508860000000004E-2</v>
      </c>
      <c r="LJ78">
        <v>0.22532240000000001</v>
      </c>
      <c r="LK78">
        <v>18.811499999999999</v>
      </c>
      <c r="LL78" s="1">
        <v>6.4800170000000001E-5</v>
      </c>
      <c r="LM78">
        <v>6.4971349999999997E-2</v>
      </c>
      <c r="LN78">
        <v>0.2253281</v>
      </c>
      <c r="LO78">
        <v>19.184650000000001</v>
      </c>
      <c r="LP78" s="1">
        <v>6.2405530000000006E-5</v>
      </c>
      <c r="LQ78">
        <v>6.255455E-2</v>
      </c>
      <c r="LR78">
        <v>0.2253289</v>
      </c>
      <c r="LS78">
        <v>19.59525</v>
      </c>
      <c r="LT78" s="1">
        <v>6.0136280000000001E-5</v>
      </c>
      <c r="LU78">
        <v>6.0261469999999998E-2</v>
      </c>
      <c r="LV78">
        <v>0.2253259</v>
      </c>
      <c r="LW78">
        <v>19.900130000000001</v>
      </c>
      <c r="LX78" s="1">
        <v>5.7981869999999999E-5</v>
      </c>
      <c r="LY78">
        <v>5.8085280000000003E-2</v>
      </c>
      <c r="LZ78">
        <v>0.22532360000000001</v>
      </c>
      <c r="MA78">
        <v>19.91478</v>
      </c>
      <c r="MB78" s="1">
        <v>5.5834510000000003E-5</v>
      </c>
      <c r="MC78">
        <v>5.6000090000000002E-2</v>
      </c>
      <c r="MD78">
        <v>0.22531950000000001</v>
      </c>
      <c r="ME78">
        <v>19.638089999999998</v>
      </c>
      <c r="MF78" s="1">
        <v>5.365713E-5</v>
      </c>
      <c r="MG78">
        <v>5.3994500000000001E-2</v>
      </c>
      <c r="MH78">
        <v>0.22532740000000001</v>
      </c>
      <c r="MI78">
        <v>19.34975</v>
      </c>
      <c r="MJ78" s="1">
        <v>5.1604470000000002E-5</v>
      </c>
      <c r="MK78">
        <v>5.2088019999999999E-2</v>
      </c>
      <c r="ML78">
        <v>0.22532240000000001</v>
      </c>
      <c r="MM78">
        <v>19.09018</v>
      </c>
      <c r="MN78" s="1">
        <v>4.9643749999999997E-5</v>
      </c>
      <c r="MO78">
        <v>5.02593E-2</v>
      </c>
      <c r="MP78">
        <v>0.225326</v>
      </c>
      <c r="MQ78">
        <v>19.153379999999999</v>
      </c>
      <c r="MR78" s="1">
        <v>4.7773430000000001E-5</v>
      </c>
      <c r="MS78">
        <v>4.8501620000000002E-2</v>
      </c>
      <c r="MT78">
        <v>0.22532340000000001</v>
      </c>
      <c r="MU78">
        <v>19.198460000000001</v>
      </c>
      <c r="MV78" s="1">
        <v>4.5993930000000002E-5</v>
      </c>
      <c r="MW78">
        <v>4.6823610000000002E-2</v>
      </c>
      <c r="MX78">
        <v>0.22532340000000001</v>
      </c>
      <c r="MY78">
        <v>18.828669999999999</v>
      </c>
      <c r="MZ78" s="1">
        <v>4.430039E-5</v>
      </c>
      <c r="NA78">
        <v>4.5214110000000002E-2</v>
      </c>
      <c r="NB78">
        <v>0.22532430000000001</v>
      </c>
      <c r="NC78">
        <v>18.188770000000002</v>
      </c>
      <c r="ND78" s="1">
        <v>4.2677640000000002E-5</v>
      </c>
      <c r="NE78">
        <v>4.3664500000000002E-2</v>
      </c>
      <c r="NF78">
        <v>0.22532289999999999</v>
      </c>
      <c r="NG78">
        <v>17.52741</v>
      </c>
      <c r="NH78" s="1">
        <v>4.1133739999999998E-5</v>
      </c>
      <c r="NI78">
        <v>4.2182320000000002E-2</v>
      </c>
      <c r="NJ78">
        <v>0.22532269999999999</v>
      </c>
      <c r="NK78">
        <v>17.026109999999999</v>
      </c>
      <c r="NL78" s="1">
        <v>3.966121E-5</v>
      </c>
      <c r="NM78">
        <v>4.0765559999999999E-2</v>
      </c>
      <c r="NN78">
        <v>0.225323</v>
      </c>
      <c r="NO78">
        <v>16.85951</v>
      </c>
      <c r="NP78" s="1">
        <v>3.823361E-5</v>
      </c>
      <c r="NQ78">
        <v>3.9385900000000001E-2</v>
      </c>
      <c r="NR78">
        <v>0.22532540000000001</v>
      </c>
      <c r="NS78">
        <v>16.895019999999999</v>
      </c>
      <c r="NT78" s="1">
        <v>3.6869750000000001E-5</v>
      </c>
      <c r="NU78">
        <v>3.8057830000000001E-2</v>
      </c>
      <c r="NV78">
        <v>0.2253183</v>
      </c>
      <c r="NW78">
        <v>17.247170000000001</v>
      </c>
      <c r="NX78" s="1">
        <v>3.5576130000000002E-5</v>
      </c>
      <c r="NY78">
        <v>3.6793359999999997E-2</v>
      </c>
      <c r="NZ78">
        <v>0.2252844</v>
      </c>
      <c r="OA78">
        <v>17.868539999999999</v>
      </c>
      <c r="OB78" s="1">
        <v>3.4338270000000001E-5</v>
      </c>
      <c r="OC78">
        <v>3.5584629999999999E-2</v>
      </c>
      <c r="OD78">
        <v>0.2251891</v>
      </c>
      <c r="OE78">
        <v>18.632549999999998</v>
      </c>
      <c r="OF78" s="1">
        <v>3.3131050000000002E-5</v>
      </c>
      <c r="OG78">
        <v>3.4413550000000001E-2</v>
      </c>
      <c r="OH78">
        <v>0.22501370000000001</v>
      </c>
      <c r="OI78">
        <v>19.421099999999999</v>
      </c>
      <c r="OJ78" s="1">
        <v>3.196457E-5</v>
      </c>
      <c r="OK78">
        <v>3.3284250000000001E-2</v>
      </c>
    </row>
    <row r="79" spans="1:401" x14ac:dyDescent="0.35">
      <c r="A79">
        <v>82</v>
      </c>
      <c r="B79" t="s">
        <v>4</v>
      </c>
      <c r="C79" t="s">
        <v>24</v>
      </c>
      <c r="D79" t="s">
        <v>84</v>
      </c>
      <c r="E79">
        <v>866.85419999999999</v>
      </c>
      <c r="F79">
        <v>0.41550229999999999</v>
      </c>
      <c r="G79">
        <v>17.97803</v>
      </c>
      <c r="H79" s="1">
        <v>1.7917859999999999E-23</v>
      </c>
      <c r="I79" s="1">
        <v>1.0364209999999999E-20</v>
      </c>
      <c r="J79">
        <v>0.41384140000000003</v>
      </c>
      <c r="K79">
        <v>17.99672</v>
      </c>
      <c r="L79" s="1">
        <v>1.8498120000000001E-10</v>
      </c>
      <c r="M79" s="1">
        <v>1.079202E-7</v>
      </c>
      <c r="N79">
        <v>0.41212710000000002</v>
      </c>
      <c r="O79">
        <v>18.28275</v>
      </c>
      <c r="P79" s="1">
        <v>7.1593400000000001E-2</v>
      </c>
      <c r="Q79">
        <v>31.737559999999998</v>
      </c>
      <c r="R79">
        <v>0.41035719999999998</v>
      </c>
      <c r="S79">
        <v>18.584050000000001</v>
      </c>
      <c r="T79">
        <v>23.910630000000001</v>
      </c>
      <c r="U79">
        <v>11788.71</v>
      </c>
      <c r="V79">
        <v>0.40863050000000001</v>
      </c>
      <c r="W79">
        <v>18.636099999999999</v>
      </c>
      <c r="X79">
        <v>135.2346</v>
      </c>
      <c r="Y79">
        <v>75497.25</v>
      </c>
      <c r="Z79">
        <v>0.40681640000000002</v>
      </c>
      <c r="AA79">
        <v>18.569459999999999</v>
      </c>
      <c r="AB79">
        <v>106.8066</v>
      </c>
      <c r="AC79">
        <v>65854.81</v>
      </c>
      <c r="AD79">
        <v>0.40496799999999999</v>
      </c>
      <c r="AE79">
        <v>18.182089999999999</v>
      </c>
      <c r="AF79">
        <v>27.989280000000001</v>
      </c>
      <c r="AG79">
        <v>18582.52</v>
      </c>
      <c r="AH79">
        <v>0.402951</v>
      </c>
      <c r="AI79">
        <v>17.954699999999999</v>
      </c>
      <c r="AJ79">
        <v>4.038659</v>
      </c>
      <c r="AK79">
        <v>2813.1559999999999</v>
      </c>
      <c r="AL79">
        <v>0.40046500000000002</v>
      </c>
      <c r="AM79">
        <v>18.00329</v>
      </c>
      <c r="AN79">
        <v>0.49058370000000001</v>
      </c>
      <c r="AO79">
        <v>344.20069999999998</v>
      </c>
      <c r="AP79">
        <v>0.39731100000000003</v>
      </c>
      <c r="AQ79">
        <v>18.190270000000002</v>
      </c>
      <c r="AR79">
        <v>0.10667840000000001</v>
      </c>
      <c r="AS79">
        <v>69.309600000000003</v>
      </c>
      <c r="AT79">
        <v>0.39345950000000002</v>
      </c>
      <c r="AU79">
        <v>18.541029999999999</v>
      </c>
      <c r="AV79">
        <v>6.6474969999999994E-2</v>
      </c>
      <c r="AW79">
        <v>40.665599999999998</v>
      </c>
      <c r="AX79">
        <v>0.3890363</v>
      </c>
      <c r="AY79">
        <v>18.84272</v>
      </c>
      <c r="AZ79">
        <v>6.5200820000000007E-2</v>
      </c>
      <c r="BA79">
        <v>39.551000000000002</v>
      </c>
      <c r="BB79">
        <v>0.38427749999999999</v>
      </c>
      <c r="BC79">
        <v>19.00393</v>
      </c>
      <c r="BD79" s="1">
        <v>6.9664139999999999E-2</v>
      </c>
      <c r="BE79">
        <v>42.683010000000003</v>
      </c>
      <c r="BF79">
        <v>0.37922699999999998</v>
      </c>
      <c r="BG79">
        <v>18.944489999999998</v>
      </c>
      <c r="BH79" s="1">
        <v>7.0104879999999994E-2</v>
      </c>
      <c r="BI79">
        <v>43.654229999999998</v>
      </c>
      <c r="BJ79">
        <v>0.37392829999999999</v>
      </c>
      <c r="BK79">
        <v>18.689</v>
      </c>
      <c r="BL79" s="1">
        <v>6.6082940000000007E-2</v>
      </c>
      <c r="BM79">
        <v>41.818429999999999</v>
      </c>
      <c r="BN79">
        <v>0.36848819999999999</v>
      </c>
      <c r="BO79">
        <v>18.621279999999999</v>
      </c>
      <c r="BP79" s="1">
        <v>5.9868020000000001E-2</v>
      </c>
      <c r="BQ79">
        <v>38.461770000000001</v>
      </c>
      <c r="BR79">
        <v>0.36309750000000002</v>
      </c>
      <c r="BS79">
        <v>18.523779999999999</v>
      </c>
      <c r="BT79" s="1">
        <v>5.3128340000000003E-2</v>
      </c>
      <c r="BU79">
        <v>34.613059999999997</v>
      </c>
      <c r="BV79">
        <v>0.3578981</v>
      </c>
      <c r="BW79">
        <v>18.468450000000001</v>
      </c>
      <c r="BX79" s="1">
        <v>4.6774820000000002E-2</v>
      </c>
      <c r="BY79">
        <v>30.874040000000001</v>
      </c>
      <c r="BZ79">
        <v>0.35251979999999999</v>
      </c>
      <c r="CA79">
        <v>18.438829999999999</v>
      </c>
      <c r="CB79" s="1">
        <v>4.0914359999999997E-2</v>
      </c>
      <c r="CC79">
        <v>27.378730000000001</v>
      </c>
      <c r="CD79">
        <v>0.34703339999999999</v>
      </c>
      <c r="CE79">
        <v>18.340440000000001</v>
      </c>
      <c r="CF79" s="1">
        <v>3.564925E-2</v>
      </c>
      <c r="CG79">
        <v>24.190010000000001</v>
      </c>
      <c r="CH79">
        <v>0.3414836</v>
      </c>
      <c r="CI79">
        <v>18.113240000000001</v>
      </c>
      <c r="CJ79" s="1">
        <v>3.105397E-2</v>
      </c>
      <c r="CK79">
        <v>21.369409999999998</v>
      </c>
      <c r="CL79">
        <v>0.3359027</v>
      </c>
      <c r="CM79">
        <v>17.927430000000001</v>
      </c>
      <c r="CN79" s="1">
        <v>2.717814E-2</v>
      </c>
      <c r="CO79">
        <v>18.96827</v>
      </c>
      <c r="CP79">
        <v>0.33024710000000002</v>
      </c>
      <c r="CQ79">
        <v>17.71931</v>
      </c>
      <c r="CR79" s="1">
        <v>2.3748060000000001E-2</v>
      </c>
      <c r="CS79">
        <v>16.82621</v>
      </c>
      <c r="CT79">
        <v>0.32466390000000001</v>
      </c>
      <c r="CU79">
        <v>17.618490000000001</v>
      </c>
      <c r="CV79" s="1">
        <v>2.065736E-2</v>
      </c>
      <c r="CW79">
        <v>14.85633</v>
      </c>
      <c r="CX79">
        <v>0.31913910000000001</v>
      </c>
      <c r="CY79">
        <v>17.373190000000001</v>
      </c>
      <c r="CZ79" s="1">
        <v>1.7925010000000002E-2</v>
      </c>
      <c r="DA79">
        <v>13.082549999999999</v>
      </c>
      <c r="DB79">
        <v>0.31356889999999998</v>
      </c>
      <c r="DC79">
        <v>17.354700000000001</v>
      </c>
      <c r="DD79" s="1">
        <v>1.555584E-2</v>
      </c>
      <c r="DE79">
        <v>11.52149</v>
      </c>
      <c r="DF79">
        <v>0.30816090000000002</v>
      </c>
      <c r="DG79">
        <v>17.453900000000001</v>
      </c>
      <c r="DH79" s="1">
        <v>1.3511759999999999E-2</v>
      </c>
      <c r="DI79">
        <v>10.151820000000001</v>
      </c>
      <c r="DJ79">
        <v>0.30267480000000002</v>
      </c>
      <c r="DK79">
        <v>17.517060000000001</v>
      </c>
      <c r="DL79" s="1">
        <v>1.1696959999999999E-2</v>
      </c>
      <c r="DM79">
        <v>8.9224499999999995</v>
      </c>
      <c r="DN79">
        <v>0.29707869999999997</v>
      </c>
      <c r="DO79">
        <v>17.641660000000002</v>
      </c>
      <c r="DP79" s="1">
        <v>1.0069939999999999E-2</v>
      </c>
      <c r="DQ79">
        <v>7.8051000000000004</v>
      </c>
      <c r="DR79">
        <v>0.29137279999999999</v>
      </c>
      <c r="DS79">
        <v>17.76679</v>
      </c>
      <c r="DT79" s="1">
        <v>8.6627300000000004E-3</v>
      </c>
      <c r="DU79">
        <v>6.8239380000000001</v>
      </c>
      <c r="DV79">
        <v>0.28589229999999999</v>
      </c>
      <c r="DW79">
        <v>17.824950000000001</v>
      </c>
      <c r="DX79" s="1">
        <v>7.4833260000000002E-3</v>
      </c>
      <c r="DY79">
        <v>5.9869760000000003</v>
      </c>
      <c r="DZ79">
        <v>0.28033360000000002</v>
      </c>
      <c r="EA79">
        <v>18.221039999999999</v>
      </c>
      <c r="EB79" s="1">
        <v>6.4668429999999999E-3</v>
      </c>
      <c r="EC79">
        <v>5.2587529999999996</v>
      </c>
      <c r="ED79">
        <v>0.27498800000000001</v>
      </c>
      <c r="EE79">
        <v>18.88672</v>
      </c>
      <c r="EF79" s="1">
        <v>5.5728729999999999E-3</v>
      </c>
      <c r="EG79">
        <v>4.6059289999999997</v>
      </c>
      <c r="EH79">
        <v>0.27019490000000002</v>
      </c>
      <c r="EI79">
        <v>19.637080000000001</v>
      </c>
      <c r="EJ79" s="1">
        <v>4.7905020000000003E-3</v>
      </c>
      <c r="EK79">
        <v>4.0160900000000002</v>
      </c>
      <c r="EL79">
        <v>0.2666577</v>
      </c>
      <c r="EM79">
        <v>20.311129999999999</v>
      </c>
      <c r="EN79" s="1">
        <v>4.1187079999999996E-3</v>
      </c>
      <c r="EO79">
        <v>3.4870540000000001</v>
      </c>
      <c r="EP79">
        <v>0.26393</v>
      </c>
      <c r="EQ79">
        <v>20.585280000000001</v>
      </c>
      <c r="ER79" s="1">
        <v>3.5215450000000001E-3</v>
      </c>
      <c r="ES79">
        <v>3.0052150000000002</v>
      </c>
      <c r="ET79">
        <v>0.26196960000000002</v>
      </c>
      <c r="EU79">
        <v>20.49729</v>
      </c>
      <c r="EV79" s="1">
        <v>2.9233620000000001E-3</v>
      </c>
      <c r="EW79">
        <v>2.5154010000000002</v>
      </c>
      <c r="EX79">
        <v>0.26050590000000001</v>
      </c>
      <c r="EY79">
        <v>20.34093</v>
      </c>
      <c r="EZ79" s="1">
        <v>2.2800099999999998E-3</v>
      </c>
      <c r="FA79">
        <v>1.979981</v>
      </c>
      <c r="FB79">
        <v>0.259434</v>
      </c>
      <c r="FC79">
        <v>20.14002</v>
      </c>
      <c r="FD79" s="1">
        <v>1.6698590000000001E-3</v>
      </c>
      <c r="FE79">
        <v>1.459476</v>
      </c>
      <c r="FF79">
        <v>0.25861020000000001</v>
      </c>
      <c r="FG79">
        <v>20.05303</v>
      </c>
      <c r="FH79" s="1">
        <v>1.1929810000000001E-3</v>
      </c>
      <c r="FI79">
        <v>1.04386</v>
      </c>
      <c r="FJ79">
        <v>0.25797369999999997</v>
      </c>
      <c r="FK79">
        <v>19.892109999999999</v>
      </c>
      <c r="FL79" s="1">
        <v>8.7602399999999999E-4</v>
      </c>
      <c r="FM79">
        <v>0.76301540000000001</v>
      </c>
      <c r="FN79">
        <v>0.2574842</v>
      </c>
      <c r="FO79">
        <v>19.45806</v>
      </c>
      <c r="FP79" s="1">
        <v>6.8359819999999996E-4</v>
      </c>
      <c r="FQ79">
        <v>0.59097980000000006</v>
      </c>
      <c r="FR79">
        <v>0.25714130000000002</v>
      </c>
      <c r="FS79">
        <v>18.840309999999999</v>
      </c>
      <c r="FT79" s="1">
        <v>5.6886100000000004E-4</v>
      </c>
      <c r="FU79">
        <v>0.48805349999999997</v>
      </c>
      <c r="FV79">
        <v>0.25690410000000002</v>
      </c>
      <c r="FW79">
        <v>18.139679999999998</v>
      </c>
      <c r="FX79" s="1">
        <v>4.9638039999999996E-4</v>
      </c>
      <c r="FY79">
        <v>0.42328539999999998</v>
      </c>
      <c r="FZ79">
        <v>0.25675880000000001</v>
      </c>
      <c r="GA79">
        <v>17.566230000000001</v>
      </c>
      <c r="GB79" s="1">
        <v>4.4237230000000001E-4</v>
      </c>
      <c r="GC79">
        <v>0.37576140000000002</v>
      </c>
      <c r="GD79">
        <v>0.25666689999999998</v>
      </c>
      <c r="GE79">
        <v>17.243289999999998</v>
      </c>
      <c r="GF79" s="1">
        <v>3.9367949999999998E-4</v>
      </c>
      <c r="GG79">
        <v>0.33354790000000001</v>
      </c>
      <c r="GH79">
        <v>0.2566175</v>
      </c>
      <c r="GI79">
        <v>17.113530000000001</v>
      </c>
      <c r="GJ79" s="1">
        <v>3.4934730000000001E-4</v>
      </c>
      <c r="GK79">
        <v>0.2949948</v>
      </c>
      <c r="GL79">
        <v>0.25658379999999997</v>
      </c>
      <c r="GM79">
        <v>17.283239999999999</v>
      </c>
      <c r="GN79" s="1">
        <v>3.1280199999999999E-4</v>
      </c>
      <c r="GO79">
        <v>0.26295540000000001</v>
      </c>
      <c r="GP79">
        <v>0.25654640000000001</v>
      </c>
      <c r="GQ79">
        <v>17.64106</v>
      </c>
      <c r="GR79" s="1">
        <v>2.8502550000000001E-4</v>
      </c>
      <c r="GS79">
        <v>0.23839179999999999</v>
      </c>
      <c r="GT79">
        <v>0.25649260000000002</v>
      </c>
      <c r="GU79">
        <v>18.175329999999999</v>
      </c>
      <c r="GV79" s="1">
        <v>2.6417049999999999E-4</v>
      </c>
      <c r="GW79">
        <v>0.21990680000000001</v>
      </c>
      <c r="GX79">
        <v>0.2563898</v>
      </c>
      <c r="GY79">
        <v>18.80425</v>
      </c>
      <c r="GZ79" s="1">
        <v>2.4762329999999998E-4</v>
      </c>
      <c r="HA79">
        <v>0.20538329999999999</v>
      </c>
      <c r="HB79">
        <v>0.25625819999999999</v>
      </c>
      <c r="HC79">
        <v>19.2639</v>
      </c>
      <c r="HD79" s="1">
        <v>2.3399670000000001E-4</v>
      </c>
      <c r="HE79">
        <v>0.1934903</v>
      </c>
      <c r="HF79">
        <v>0.25609130000000002</v>
      </c>
      <c r="HG79">
        <v>19.325089999999999</v>
      </c>
      <c r="HH79" s="1">
        <v>2.236102E-4</v>
      </c>
      <c r="HI79">
        <v>0.1843323</v>
      </c>
      <c r="HJ79">
        <v>0.25590039999999997</v>
      </c>
      <c r="HK79">
        <v>19.215430000000001</v>
      </c>
      <c r="HL79" s="1">
        <v>2.1673919999999999E-4</v>
      </c>
      <c r="HM79">
        <v>0.17818429999999999</v>
      </c>
      <c r="HN79">
        <v>0.25569839999999999</v>
      </c>
      <c r="HO79">
        <v>19.0291</v>
      </c>
      <c r="HP79" s="1">
        <v>2.1166539999999999E-4</v>
      </c>
      <c r="HQ79">
        <v>0.1737562</v>
      </c>
      <c r="HR79">
        <v>0.25548009999999999</v>
      </c>
      <c r="HS79">
        <v>18.926870000000001</v>
      </c>
      <c r="HT79" s="1">
        <v>2.06152E-4</v>
      </c>
      <c r="HU79">
        <v>0.16916229999999999</v>
      </c>
      <c r="HV79">
        <v>0.25525680000000001</v>
      </c>
      <c r="HW79">
        <v>18.952390000000001</v>
      </c>
      <c r="HX79" s="1">
        <v>1.9930539999999999E-4</v>
      </c>
      <c r="HY79">
        <v>0.1635634</v>
      </c>
      <c r="HZ79">
        <v>0.2550268</v>
      </c>
      <c r="IA79">
        <v>18.981280000000002</v>
      </c>
      <c r="IB79" s="1">
        <v>1.914222E-4</v>
      </c>
      <c r="IC79">
        <v>0.15712470000000001</v>
      </c>
      <c r="ID79">
        <v>0.25480580000000003</v>
      </c>
      <c r="IE79">
        <v>18.93159</v>
      </c>
      <c r="IF79" s="1">
        <v>1.830934E-4</v>
      </c>
      <c r="IG79">
        <v>0.15032570000000001</v>
      </c>
      <c r="IH79">
        <v>0.254575</v>
      </c>
      <c r="II79">
        <v>18.691749999999999</v>
      </c>
      <c r="IJ79" s="1">
        <v>1.7473120000000001E-4</v>
      </c>
      <c r="IK79">
        <v>0.14351079999999999</v>
      </c>
      <c r="IL79">
        <v>0.25434669999999998</v>
      </c>
      <c r="IM79">
        <v>18.292259999999999</v>
      </c>
      <c r="IN79" s="1">
        <v>1.6657679999999999E-4</v>
      </c>
      <c r="IO79">
        <v>0.13685829999999999</v>
      </c>
      <c r="IP79">
        <v>0.25412889999999999</v>
      </c>
      <c r="IQ79">
        <v>17.97898</v>
      </c>
      <c r="IR79" s="1">
        <v>1.5875979999999999E-4</v>
      </c>
      <c r="IS79">
        <v>0.13048209999999999</v>
      </c>
      <c r="IT79">
        <v>0.25390420000000002</v>
      </c>
      <c r="IU79">
        <v>17.857849999999999</v>
      </c>
      <c r="IV79" s="1">
        <v>1.5132049999999999E-4</v>
      </c>
      <c r="IW79">
        <v>0.1244236</v>
      </c>
      <c r="IX79">
        <v>0.25366630000000001</v>
      </c>
      <c r="IY79">
        <v>18.237490000000001</v>
      </c>
      <c r="IZ79" s="1">
        <v>1.4427649999999999E-4</v>
      </c>
      <c r="JA79">
        <v>0.1187074</v>
      </c>
      <c r="JB79">
        <v>0.25345030000000002</v>
      </c>
      <c r="JC79">
        <v>18.925319999999999</v>
      </c>
      <c r="JD79" s="1">
        <v>1.3769070000000001E-4</v>
      </c>
      <c r="JE79">
        <v>0.1133407</v>
      </c>
      <c r="JF79">
        <v>0.25326959999999998</v>
      </c>
      <c r="JG79">
        <v>19.574999999999999</v>
      </c>
      <c r="JH79" s="1">
        <v>1.3147960000000001E-4</v>
      </c>
      <c r="JI79">
        <v>0.10827879999999999</v>
      </c>
      <c r="JJ79">
        <v>0.2531272</v>
      </c>
      <c r="JK79">
        <v>19.798629999999999</v>
      </c>
      <c r="JL79" s="1">
        <v>1.2561159999999999E-4</v>
      </c>
      <c r="JM79">
        <v>0.1034867</v>
      </c>
      <c r="JN79">
        <v>0.25302950000000002</v>
      </c>
      <c r="JO79">
        <v>19.580480000000001</v>
      </c>
      <c r="JP79" s="1">
        <v>1.1994230000000001E-4</v>
      </c>
      <c r="JQ79">
        <v>9.8847019999999994E-2</v>
      </c>
      <c r="JR79">
        <v>0.25296740000000001</v>
      </c>
      <c r="JS79">
        <v>19.143000000000001</v>
      </c>
      <c r="JT79" s="1">
        <v>1.138703E-4</v>
      </c>
      <c r="JU79">
        <v>9.3916180000000002E-2</v>
      </c>
      <c r="JV79">
        <v>0.25291999999999998</v>
      </c>
      <c r="JW79">
        <v>18.85003</v>
      </c>
      <c r="JX79" s="1">
        <v>1.069529E-4</v>
      </c>
      <c r="JY79">
        <v>8.8292109999999993E-2</v>
      </c>
      <c r="JZ79">
        <v>0.25289990000000001</v>
      </c>
      <c r="KA79">
        <v>18.7715</v>
      </c>
      <c r="KB79" s="1">
        <v>9.9792189999999996E-5</v>
      </c>
      <c r="KC79">
        <v>8.2404030000000003E-2</v>
      </c>
      <c r="KD79">
        <v>0.25288319999999997</v>
      </c>
      <c r="KE79">
        <v>19.010339999999999</v>
      </c>
      <c r="KF79" s="1">
        <v>9.3333789999999997E-5</v>
      </c>
      <c r="KG79">
        <v>7.7034969999999994E-2</v>
      </c>
      <c r="KH79">
        <v>0.2528801</v>
      </c>
      <c r="KI79">
        <v>19.235610000000001</v>
      </c>
      <c r="KJ79" s="1">
        <v>8.7988749999999997E-5</v>
      </c>
      <c r="KK79">
        <v>7.2550110000000001E-2</v>
      </c>
      <c r="KL79">
        <v>0.25287809999999999</v>
      </c>
      <c r="KM79">
        <v>19.354590000000002</v>
      </c>
      <c r="KN79" s="1">
        <v>8.3589970000000002E-5</v>
      </c>
      <c r="KO79">
        <v>6.8867029999999996E-2</v>
      </c>
      <c r="KP79">
        <v>0.2528765</v>
      </c>
      <c r="KQ79">
        <v>19.402740000000001</v>
      </c>
      <c r="KR79" s="1">
        <v>7.9871009999999995E-5</v>
      </c>
      <c r="KS79">
        <v>6.5757309999999999E-2</v>
      </c>
      <c r="KT79">
        <v>0.25286960000000003</v>
      </c>
      <c r="KU79">
        <v>19.25778</v>
      </c>
      <c r="KV79" s="1">
        <v>7.6578409999999999E-5</v>
      </c>
      <c r="KW79">
        <v>6.3020530000000005E-2</v>
      </c>
      <c r="KX79">
        <v>0.25287280000000001</v>
      </c>
      <c r="KY79">
        <v>18.983720000000002</v>
      </c>
      <c r="KZ79" s="1">
        <v>7.356958E-5</v>
      </c>
      <c r="LA79">
        <v>6.052217E-2</v>
      </c>
      <c r="LB79">
        <v>0.2528667</v>
      </c>
      <c r="LC79">
        <v>18.779150000000001</v>
      </c>
      <c r="LD79" s="1">
        <v>7.0746760000000002E-5</v>
      </c>
      <c r="LE79">
        <v>5.8184779999999998E-2</v>
      </c>
      <c r="LF79">
        <v>0.25286219999999998</v>
      </c>
      <c r="LG79">
        <v>18.675609999999999</v>
      </c>
      <c r="LH79" s="1">
        <v>6.807653E-5</v>
      </c>
      <c r="LI79">
        <v>5.5971519999999997E-2</v>
      </c>
      <c r="LJ79">
        <v>0.2528628</v>
      </c>
      <c r="LK79">
        <v>18.87068</v>
      </c>
      <c r="LL79" s="1">
        <v>6.55278E-5</v>
      </c>
      <c r="LM79">
        <v>5.3863189999999998E-2</v>
      </c>
      <c r="LN79">
        <v>0.25287300000000001</v>
      </c>
      <c r="LO79">
        <v>19.24381</v>
      </c>
      <c r="LP79" s="1">
        <v>6.3098830000000002E-5</v>
      </c>
      <c r="LQ79">
        <v>5.185493E-2</v>
      </c>
      <c r="LR79">
        <v>0.25287349999999997</v>
      </c>
      <c r="LS79">
        <v>19.654620000000001</v>
      </c>
      <c r="LT79" s="1">
        <v>6.0793030000000001E-5</v>
      </c>
      <c r="LU79">
        <v>4.994738E-2</v>
      </c>
      <c r="LV79">
        <v>0.25287090000000001</v>
      </c>
      <c r="LW79">
        <v>19.953250000000001</v>
      </c>
      <c r="LX79" s="1">
        <v>5.860667E-5</v>
      </c>
      <c r="LY79">
        <v>4.8138010000000002E-2</v>
      </c>
      <c r="LZ79">
        <v>0.25287229999999999</v>
      </c>
      <c r="MA79">
        <v>19.961130000000001</v>
      </c>
      <c r="MB79" s="1">
        <v>5.6436639999999997E-5</v>
      </c>
      <c r="MC79">
        <v>4.6409279999999997E-2</v>
      </c>
      <c r="MD79">
        <v>0.25286750000000002</v>
      </c>
      <c r="ME79">
        <v>19.69755</v>
      </c>
      <c r="MF79" s="1">
        <v>5.4231009999999997E-5</v>
      </c>
      <c r="MG79">
        <v>4.4744579999999999E-2</v>
      </c>
      <c r="MH79">
        <v>0.2528726</v>
      </c>
      <c r="MI79">
        <v>19.406130000000001</v>
      </c>
      <c r="MJ79" s="1">
        <v>5.2147790000000002E-5</v>
      </c>
      <c r="MK79">
        <v>4.3159660000000002E-2</v>
      </c>
      <c r="ML79">
        <v>0.2528668</v>
      </c>
      <c r="MM79">
        <v>19.16019</v>
      </c>
      <c r="MN79" s="1">
        <v>5.016531E-5</v>
      </c>
      <c r="MO79">
        <v>4.1643230000000003E-2</v>
      </c>
      <c r="MP79">
        <v>0.25287209999999999</v>
      </c>
      <c r="MQ79">
        <v>19.230219999999999</v>
      </c>
      <c r="MR79" s="1">
        <v>4.8271259999999997E-5</v>
      </c>
      <c r="MS79">
        <v>4.0184619999999997E-2</v>
      </c>
      <c r="MT79">
        <v>0.25286910000000001</v>
      </c>
      <c r="MU79">
        <v>19.283480000000001</v>
      </c>
      <c r="MV79" s="1">
        <v>4.6469070000000003E-5</v>
      </c>
      <c r="MW79">
        <v>3.8791520000000003E-2</v>
      </c>
      <c r="MX79">
        <v>0.25287080000000001</v>
      </c>
      <c r="MY79">
        <v>18.990970000000001</v>
      </c>
      <c r="MZ79" s="1">
        <v>4.4755739999999999E-5</v>
      </c>
      <c r="NA79">
        <v>3.7456499999999997E-2</v>
      </c>
      <c r="NB79">
        <v>0.25286920000000002</v>
      </c>
      <c r="NC79">
        <v>18.379200000000001</v>
      </c>
      <c r="ND79" s="1">
        <v>4.3115009999999997E-5</v>
      </c>
      <c r="NE79">
        <v>3.6172219999999998E-2</v>
      </c>
      <c r="NF79">
        <v>0.25286839999999999</v>
      </c>
      <c r="NG79">
        <v>17.700610000000001</v>
      </c>
      <c r="NH79" s="1">
        <v>4.1549019999999999E-5</v>
      </c>
      <c r="NI79">
        <v>3.4940150000000003E-2</v>
      </c>
      <c r="NJ79">
        <v>0.2528668</v>
      </c>
      <c r="NK79">
        <v>17.13006</v>
      </c>
      <c r="NL79" s="1">
        <v>4.0059750000000002E-5</v>
      </c>
      <c r="NM79">
        <v>3.376548E-2</v>
      </c>
      <c r="NN79">
        <v>0.2528707</v>
      </c>
      <c r="NO79">
        <v>16.893049999999999</v>
      </c>
      <c r="NP79" s="1">
        <v>3.8621370000000001E-5</v>
      </c>
      <c r="NQ79">
        <v>3.2624710000000001E-2</v>
      </c>
      <c r="NR79">
        <v>0.25287300000000001</v>
      </c>
      <c r="NS79">
        <v>16.92013</v>
      </c>
      <c r="NT79" s="1">
        <v>3.723967E-5</v>
      </c>
      <c r="NU79">
        <v>3.1522229999999998E-2</v>
      </c>
      <c r="NV79">
        <v>0.25286570000000003</v>
      </c>
      <c r="NW79">
        <v>17.286519999999999</v>
      </c>
      <c r="NX79" s="1">
        <v>3.5927940000000001E-5</v>
      </c>
      <c r="NY79">
        <v>3.0471519999999998E-2</v>
      </c>
      <c r="NZ79">
        <v>0.25282890000000002</v>
      </c>
      <c r="OA79">
        <v>17.88758</v>
      </c>
      <c r="OB79" s="1">
        <v>3.4675590000000003E-5</v>
      </c>
      <c r="OC79">
        <v>2.9468520000000002E-2</v>
      </c>
      <c r="OD79">
        <v>0.25273679999999998</v>
      </c>
      <c r="OE79">
        <v>18.613859999999999</v>
      </c>
      <c r="OF79" s="1">
        <v>3.3458309999999998E-5</v>
      </c>
      <c r="OG79">
        <v>2.849867E-2</v>
      </c>
      <c r="OH79">
        <v>0.25255149999999998</v>
      </c>
      <c r="OI79">
        <v>19.370999999999999</v>
      </c>
      <c r="OJ79" s="1">
        <v>3.227609E-5</v>
      </c>
      <c r="OK79">
        <v>2.755995E-2</v>
      </c>
    </row>
    <row r="80" spans="1:401" x14ac:dyDescent="0.35">
      <c r="A80">
        <v>83</v>
      </c>
      <c r="B80" t="s">
        <v>4</v>
      </c>
      <c r="C80" t="s">
        <v>24</v>
      </c>
      <c r="D80" t="s">
        <v>85</v>
      </c>
      <c r="E80">
        <v>809.36289999999997</v>
      </c>
      <c r="F80">
        <v>0.53021689999999999</v>
      </c>
      <c r="G80">
        <v>18.032910000000001</v>
      </c>
      <c r="H80" s="1">
        <v>1.576487E-24</v>
      </c>
      <c r="I80" s="1">
        <v>6.871359E-22</v>
      </c>
      <c r="J80">
        <v>0.52844100000000005</v>
      </c>
      <c r="K80">
        <v>18.035049999999998</v>
      </c>
      <c r="L80" s="1">
        <v>2.3387049999999999E-11</v>
      </c>
      <c r="M80" s="1">
        <v>1.028001E-8</v>
      </c>
      <c r="N80">
        <v>0.52659469999999997</v>
      </c>
      <c r="O80">
        <v>18.287870000000002</v>
      </c>
      <c r="P80" s="1">
        <v>3.0388330000000002E-2</v>
      </c>
      <c r="Q80" s="1">
        <v>9.6382139999999996</v>
      </c>
      <c r="R80">
        <v>0.52469399999999999</v>
      </c>
      <c r="S80">
        <v>18.571770000000001</v>
      </c>
      <c r="T80">
        <v>16.322330000000001</v>
      </c>
      <c r="U80">
        <v>6081.2269999999999</v>
      </c>
      <c r="V80">
        <v>0.52286569999999999</v>
      </c>
      <c r="W80">
        <v>18.636749999999999</v>
      </c>
      <c r="X80">
        <v>122.0967</v>
      </c>
      <c r="Y80">
        <v>51150.75</v>
      </c>
      <c r="Z80">
        <v>0.52093719999999999</v>
      </c>
      <c r="AA80">
        <v>18.59751</v>
      </c>
      <c r="AB80">
        <v>117.9661</v>
      </c>
      <c r="AC80">
        <v>53863.58</v>
      </c>
      <c r="AD80">
        <v>0.51896520000000002</v>
      </c>
      <c r="AE80">
        <v>18.256219999999999</v>
      </c>
      <c r="AF80">
        <v>35.783410000000003</v>
      </c>
      <c r="AG80">
        <v>17391.34</v>
      </c>
      <c r="AH80">
        <v>0.51679830000000004</v>
      </c>
      <c r="AI80">
        <v>18.031269999999999</v>
      </c>
      <c r="AJ80">
        <v>5.666391</v>
      </c>
      <c r="AK80">
        <v>2869.982</v>
      </c>
      <c r="AL80">
        <v>0.51412389999999997</v>
      </c>
      <c r="AM80">
        <v>18.066189999999999</v>
      </c>
      <c r="AN80">
        <v>0.69549439999999996</v>
      </c>
      <c r="AO80">
        <v>356.96230000000003</v>
      </c>
      <c r="AP80">
        <v>0.51070959999999999</v>
      </c>
      <c r="AQ80">
        <v>18.236160000000002</v>
      </c>
      <c r="AR80">
        <v>0.1280829</v>
      </c>
      <c r="AS80">
        <v>62.505459999999999</v>
      </c>
      <c r="AT80">
        <v>0.50654509999999997</v>
      </c>
      <c r="AU80">
        <v>18.555</v>
      </c>
      <c r="AV80">
        <v>6.8723619999999999E-2</v>
      </c>
      <c r="AW80">
        <v>31.659610000000001</v>
      </c>
      <c r="AX80">
        <v>0.50172190000000005</v>
      </c>
      <c r="AY80">
        <v>18.84273</v>
      </c>
      <c r="AZ80">
        <v>6.4737160000000002E-2</v>
      </c>
      <c r="BA80">
        <v>29.528369999999999</v>
      </c>
      <c r="BB80">
        <v>0.49654239999999999</v>
      </c>
      <c r="BC80">
        <v>19.017219999999998</v>
      </c>
      <c r="BD80" s="1">
        <v>6.9055829999999999E-2</v>
      </c>
      <c r="BE80">
        <v>31.75834</v>
      </c>
      <c r="BF80">
        <v>0.49101830000000002</v>
      </c>
      <c r="BG80">
        <v>18.98556</v>
      </c>
      <c r="BH80" s="1">
        <v>7.0210830000000002E-2</v>
      </c>
      <c r="BI80">
        <v>32.771729999999998</v>
      </c>
      <c r="BJ80">
        <v>0.48520449999999998</v>
      </c>
      <c r="BK80">
        <v>18.774380000000001</v>
      </c>
      <c r="BL80">
        <v>6.6717849999999995E-2</v>
      </c>
      <c r="BM80">
        <v>31.60716</v>
      </c>
      <c r="BN80">
        <v>0.47930020000000001</v>
      </c>
      <c r="BO80">
        <v>18.715769999999999</v>
      </c>
      <c r="BP80" s="1">
        <v>6.0737920000000001E-2</v>
      </c>
      <c r="BQ80">
        <v>29.176770000000001</v>
      </c>
      <c r="BR80">
        <v>0.47345179999999998</v>
      </c>
      <c r="BS80">
        <v>18.620259999999998</v>
      </c>
      <c r="BT80">
        <v>5.4029149999999998E-2</v>
      </c>
      <c r="BU80">
        <v>26.29551</v>
      </c>
      <c r="BV80">
        <v>0.46788200000000002</v>
      </c>
      <c r="BW80">
        <v>18.548760000000001</v>
      </c>
      <c r="BX80" s="1">
        <v>4.7626759999999997E-2</v>
      </c>
      <c r="BY80">
        <v>23.460280000000001</v>
      </c>
      <c r="BZ80">
        <v>0.4620783</v>
      </c>
      <c r="CA80">
        <v>18.510269999999998</v>
      </c>
      <c r="CB80" s="1">
        <v>4.1704039999999998E-2</v>
      </c>
      <c r="CC80">
        <v>20.808350000000001</v>
      </c>
      <c r="CD80">
        <v>0.45611489999999999</v>
      </c>
      <c r="CE80">
        <v>18.387219999999999</v>
      </c>
      <c r="CF80" s="1">
        <v>3.6361640000000001E-2</v>
      </c>
      <c r="CG80">
        <v>18.381440000000001</v>
      </c>
      <c r="CH80">
        <v>0.4499187</v>
      </c>
      <c r="CI80">
        <v>18.150749999999999</v>
      </c>
      <c r="CJ80" s="1">
        <v>3.1669669999999997E-2</v>
      </c>
      <c r="CK80">
        <v>16.224</v>
      </c>
      <c r="CL80">
        <v>0.4436216</v>
      </c>
      <c r="CM80">
        <v>17.9695</v>
      </c>
      <c r="CN80" s="1">
        <v>2.7706749999999999E-2</v>
      </c>
      <c r="CO80">
        <v>14.383330000000001</v>
      </c>
      <c r="CP80">
        <v>0.43722159999999999</v>
      </c>
      <c r="CQ80">
        <v>17.8</v>
      </c>
      <c r="CR80" s="1">
        <v>2.4230910000000001E-2</v>
      </c>
      <c r="CS80">
        <v>12.75686</v>
      </c>
      <c r="CT80">
        <v>0.43094060000000001</v>
      </c>
      <c r="CU80">
        <v>17.704689999999999</v>
      </c>
      <c r="CV80" s="1">
        <v>2.109722E-2</v>
      </c>
      <c r="CW80">
        <v>11.262230000000001</v>
      </c>
      <c r="CX80">
        <v>0.42472290000000001</v>
      </c>
      <c r="CY80">
        <v>17.45834</v>
      </c>
      <c r="CZ80" s="1">
        <v>1.831814E-2</v>
      </c>
      <c r="DA80">
        <v>9.9135050000000007</v>
      </c>
      <c r="DB80">
        <v>0.41848269999999999</v>
      </c>
      <c r="DC80">
        <v>17.436299999999999</v>
      </c>
      <c r="DD80" s="1">
        <v>1.5899429999999999E-2</v>
      </c>
      <c r="DE80">
        <v>8.7224310000000003</v>
      </c>
      <c r="DF80">
        <v>0.41247040000000001</v>
      </c>
      <c r="DG80">
        <v>17.51079</v>
      </c>
      <c r="DH80" s="1">
        <v>1.38155E-2</v>
      </c>
      <c r="DI80">
        <v>7.6804969999999999</v>
      </c>
      <c r="DJ80">
        <v>0.40630949999999999</v>
      </c>
      <c r="DK80">
        <v>17.534579999999998</v>
      </c>
      <c r="DL80" s="1">
        <v>1.1972200000000001E-2</v>
      </c>
      <c r="DM80">
        <v>6.7500210000000003</v>
      </c>
      <c r="DN80">
        <v>0.39973019999999998</v>
      </c>
      <c r="DO80">
        <v>17.644469999999998</v>
      </c>
      <c r="DP80" s="1">
        <v>1.0317990000000001E-2</v>
      </c>
      <c r="DQ80">
        <v>5.9050250000000002</v>
      </c>
      <c r="DR80">
        <v>0.39297969999999999</v>
      </c>
      <c r="DS80">
        <v>17.780740000000002</v>
      </c>
      <c r="DT80" s="1">
        <v>8.8766079999999994E-3</v>
      </c>
      <c r="DU80">
        <v>5.1582280000000003</v>
      </c>
      <c r="DV80">
        <v>0.3865246</v>
      </c>
      <c r="DW80">
        <v>17.871400000000001</v>
      </c>
      <c r="DX80" s="1">
        <v>7.6662079999999999E-3</v>
      </c>
      <c r="DY80">
        <v>4.5200529999999999</v>
      </c>
      <c r="DZ80">
        <v>0.3799786</v>
      </c>
      <c r="EA80">
        <v>18.264779999999998</v>
      </c>
      <c r="EB80" s="1">
        <v>6.6281059999999999E-3</v>
      </c>
      <c r="EC80">
        <v>3.9675129999999998</v>
      </c>
      <c r="ED80">
        <v>0.37364140000000001</v>
      </c>
      <c r="EE80">
        <v>18.90118</v>
      </c>
      <c r="EF80" s="1">
        <v>5.7179350000000004E-3</v>
      </c>
      <c r="EG80">
        <v>3.474634</v>
      </c>
      <c r="EH80">
        <v>0.3679403</v>
      </c>
      <c r="EI80">
        <v>19.641490000000001</v>
      </c>
      <c r="EJ80" s="1">
        <v>4.9205610000000004E-3</v>
      </c>
      <c r="EK80">
        <v>3.0320179999999999</v>
      </c>
      <c r="EL80">
        <v>0.36382330000000002</v>
      </c>
      <c r="EM80">
        <v>20.311</v>
      </c>
      <c r="EN80" s="1">
        <v>4.2345330000000004E-3</v>
      </c>
      <c r="EO80">
        <v>2.6354440000000001</v>
      </c>
      <c r="EP80">
        <v>0.36061609999999999</v>
      </c>
      <c r="EQ80">
        <v>20.585059999999999</v>
      </c>
      <c r="ER80" s="1">
        <v>3.6292379999999999E-3</v>
      </c>
      <c r="ES80">
        <v>2.2768199999999998</v>
      </c>
      <c r="ET80">
        <v>0.35807070000000002</v>
      </c>
      <c r="EU80">
        <v>20.526</v>
      </c>
      <c r="EV80" s="1">
        <v>3.0377619999999998E-3</v>
      </c>
      <c r="EW80">
        <v>1.920628</v>
      </c>
      <c r="EX80">
        <v>0.3559949</v>
      </c>
      <c r="EY80">
        <v>20.386230000000001</v>
      </c>
      <c r="EZ80" s="1">
        <v>2.4025650000000002E-3</v>
      </c>
      <c r="FA80">
        <v>1.531879</v>
      </c>
      <c r="FB80">
        <v>0.35446549999999999</v>
      </c>
      <c r="FC80">
        <v>20.212129999999998</v>
      </c>
      <c r="FD80" s="1">
        <v>1.7807330000000001E-3</v>
      </c>
      <c r="FE80">
        <v>1.142684</v>
      </c>
      <c r="FF80">
        <v>0.35329919999999998</v>
      </c>
      <c r="FG80">
        <v>20.157769999999999</v>
      </c>
      <c r="FH80">
        <v>1.2754979999999999E-3</v>
      </c>
      <c r="FI80">
        <v>0.82019070000000005</v>
      </c>
      <c r="FJ80">
        <v>0.35240009999999999</v>
      </c>
      <c r="FK80">
        <v>20.00639</v>
      </c>
      <c r="FL80" s="1">
        <v>9.29301E-4</v>
      </c>
      <c r="FM80">
        <v>0.59568330000000003</v>
      </c>
      <c r="FN80">
        <v>0.35171010000000003</v>
      </c>
      <c r="FO80">
        <v>19.617979999999999</v>
      </c>
      <c r="FP80">
        <v>7.1573260000000005E-4</v>
      </c>
      <c r="FQ80">
        <v>0.45586759999999998</v>
      </c>
      <c r="FR80">
        <v>0.35121940000000001</v>
      </c>
      <c r="FS80">
        <v>18.995360000000002</v>
      </c>
      <c r="FT80" s="1">
        <v>5.8831330000000002E-4</v>
      </c>
      <c r="FU80">
        <v>0.37208000000000002</v>
      </c>
      <c r="FV80">
        <v>0.35087940000000001</v>
      </c>
      <c r="FW80">
        <v>18.284369999999999</v>
      </c>
      <c r="FX80" s="1">
        <v>5.0918369999999999E-4</v>
      </c>
      <c r="FY80">
        <v>0.32011849999999997</v>
      </c>
      <c r="FZ80">
        <v>0.35066890000000001</v>
      </c>
      <c r="GA80">
        <v>17.666329999999999</v>
      </c>
      <c r="GB80" s="1">
        <v>4.5259219999999999E-4</v>
      </c>
      <c r="GC80">
        <v>0.28337499999999999</v>
      </c>
      <c r="GD80">
        <v>0.3505317</v>
      </c>
      <c r="GE80">
        <v>17.306059999999999</v>
      </c>
      <c r="GF80" s="1">
        <v>4.0313989999999999E-4</v>
      </c>
      <c r="GG80">
        <v>0.2517315</v>
      </c>
      <c r="GH80">
        <v>0.35045969999999999</v>
      </c>
      <c r="GI80">
        <v>17.17407</v>
      </c>
      <c r="GJ80" s="1">
        <v>3.5777040000000001E-4</v>
      </c>
      <c r="GK80">
        <v>0.22268589999999999</v>
      </c>
      <c r="GL80">
        <v>0.35040670000000002</v>
      </c>
      <c r="GM80">
        <v>17.350629999999999</v>
      </c>
      <c r="GN80" s="1">
        <v>3.1956299999999998E-4</v>
      </c>
      <c r="GO80">
        <v>0.19806850000000001</v>
      </c>
      <c r="GP80">
        <v>0.35036220000000001</v>
      </c>
      <c r="GQ80">
        <v>17.699909999999999</v>
      </c>
      <c r="GR80" s="1">
        <v>2.9014500000000001E-4</v>
      </c>
      <c r="GS80">
        <v>0.17895559999999999</v>
      </c>
      <c r="GT80">
        <v>0.35028769999999998</v>
      </c>
      <c r="GU80">
        <v>18.209910000000001</v>
      </c>
      <c r="GV80" s="1">
        <v>2.6807680000000001E-4</v>
      </c>
      <c r="GW80">
        <v>0.16457289999999999</v>
      </c>
      <c r="GX80">
        <v>0.35015669999999999</v>
      </c>
      <c r="GY80">
        <v>18.808990000000001</v>
      </c>
      <c r="GZ80" s="1">
        <v>2.507702E-4</v>
      </c>
      <c r="HA80">
        <v>0.15338840000000001</v>
      </c>
      <c r="HB80">
        <v>0.34998620000000003</v>
      </c>
      <c r="HC80">
        <v>19.24248</v>
      </c>
      <c r="HD80" s="1">
        <v>2.3657410000000001E-4</v>
      </c>
      <c r="HE80">
        <v>0.14427129999999999</v>
      </c>
      <c r="HF80">
        <v>0.3497615</v>
      </c>
      <c r="HG80">
        <v>19.319489999999998</v>
      </c>
      <c r="HH80" s="1">
        <v>2.254964E-4</v>
      </c>
      <c r="HI80">
        <v>0.13711019999999999</v>
      </c>
      <c r="HJ80">
        <v>0.34950930000000002</v>
      </c>
      <c r="HK80">
        <v>19.23574</v>
      </c>
      <c r="HL80" s="1">
        <v>2.179793E-4</v>
      </c>
      <c r="HM80">
        <v>0.13218569999999999</v>
      </c>
      <c r="HN80">
        <v>0.3492402</v>
      </c>
      <c r="HO80">
        <v>19.079740000000001</v>
      </c>
      <c r="HP80" s="1">
        <v>2.126738E-4</v>
      </c>
      <c r="HQ80">
        <v>0.12876209999999999</v>
      </c>
      <c r="HR80">
        <v>0.34894530000000001</v>
      </c>
      <c r="HS80">
        <v>19.006209999999999</v>
      </c>
      <c r="HT80" s="1">
        <v>2.0732070000000001E-4</v>
      </c>
      <c r="HU80">
        <v>0.12545210000000001</v>
      </c>
      <c r="HV80">
        <v>0.34864859999999998</v>
      </c>
      <c r="HW80">
        <v>19.05012</v>
      </c>
      <c r="HX80" s="1">
        <v>2.0071999999999999E-4</v>
      </c>
      <c r="HY80">
        <v>0.121462</v>
      </c>
      <c r="HZ80">
        <v>0.34835060000000001</v>
      </c>
      <c r="IA80">
        <v>19.092649999999999</v>
      </c>
      <c r="IB80" s="1">
        <v>1.9299939999999999E-4</v>
      </c>
      <c r="IC80">
        <v>0.1168088</v>
      </c>
      <c r="ID80">
        <v>0.3480412</v>
      </c>
      <c r="IE80">
        <v>19.049489999999999</v>
      </c>
      <c r="IF80" s="1">
        <v>1.847172E-4</v>
      </c>
      <c r="IG80">
        <v>0.1118257</v>
      </c>
      <c r="IH80">
        <v>0.34773880000000001</v>
      </c>
      <c r="II80">
        <v>18.778919999999999</v>
      </c>
      <c r="IJ80" s="1">
        <v>1.7634040000000001E-4</v>
      </c>
      <c r="IK80">
        <v>0.1067903</v>
      </c>
      <c r="IL80">
        <v>0.3474275</v>
      </c>
      <c r="IM80">
        <v>18.361319999999999</v>
      </c>
      <c r="IN80" s="1">
        <v>1.6813679999999999E-4</v>
      </c>
      <c r="IO80">
        <v>0.10185420000000001</v>
      </c>
      <c r="IP80">
        <v>0.34713460000000002</v>
      </c>
      <c r="IQ80">
        <v>18.028860000000002</v>
      </c>
      <c r="IR80" s="1">
        <v>1.6024950000000001E-4</v>
      </c>
      <c r="IS80">
        <v>9.7110199999999994E-2</v>
      </c>
      <c r="IT80">
        <v>0.3468309</v>
      </c>
      <c r="IU80">
        <v>17.90429</v>
      </c>
      <c r="IV80" s="1">
        <v>1.527322E-4</v>
      </c>
      <c r="IW80">
        <v>9.259531E-2</v>
      </c>
      <c r="IX80">
        <v>0.34651300000000002</v>
      </c>
      <c r="IY80">
        <v>18.271070000000002</v>
      </c>
      <c r="IZ80" s="1">
        <v>1.4560579999999999E-4</v>
      </c>
      <c r="JA80">
        <v>8.8330539999999999E-2</v>
      </c>
      <c r="JB80">
        <v>0.34622370000000002</v>
      </c>
      <c r="JC80">
        <v>18.931840000000001</v>
      </c>
      <c r="JD80" s="1">
        <v>1.3894029999999999E-4</v>
      </c>
      <c r="JE80">
        <v>8.4324159999999995E-2</v>
      </c>
      <c r="JF80">
        <v>0.3459721</v>
      </c>
      <c r="JG80">
        <v>19.596309999999999</v>
      </c>
      <c r="JH80" s="1">
        <v>1.326566E-4</v>
      </c>
      <c r="JI80">
        <v>8.0549759999999998E-2</v>
      </c>
      <c r="JJ80">
        <v>0.34577249999999998</v>
      </c>
      <c r="JK80">
        <v>19.85493</v>
      </c>
      <c r="JL80" s="1">
        <v>1.2672900000000001E-4</v>
      </c>
      <c r="JM80">
        <v>7.6981049999999995E-2</v>
      </c>
      <c r="JN80">
        <v>0.3456419</v>
      </c>
      <c r="JO80">
        <v>19.669429999999998</v>
      </c>
      <c r="JP80" s="1">
        <v>1.210502E-4</v>
      </c>
      <c r="JQ80">
        <v>7.3551060000000001E-2</v>
      </c>
      <c r="JR80">
        <v>0.34554580000000001</v>
      </c>
      <c r="JS80">
        <v>19.226310000000002</v>
      </c>
      <c r="JT80" s="1">
        <v>1.1509749999999999E-4</v>
      </c>
      <c r="JU80">
        <v>6.998124E-2</v>
      </c>
      <c r="JV80">
        <v>0.3454816</v>
      </c>
      <c r="JW80">
        <v>18.901150000000001</v>
      </c>
      <c r="JX80" s="1">
        <v>1.083366E-4</v>
      </c>
      <c r="JY80">
        <v>6.5929020000000005E-2</v>
      </c>
      <c r="JZ80">
        <v>0.34545310000000001</v>
      </c>
      <c r="KA80">
        <v>18.80941</v>
      </c>
      <c r="KB80" s="1">
        <v>1.0116609999999999E-4</v>
      </c>
      <c r="KC80">
        <v>6.15898E-2</v>
      </c>
      <c r="KD80">
        <v>0.3454256</v>
      </c>
      <c r="KE80">
        <v>19.068580000000001</v>
      </c>
      <c r="KF80" s="1">
        <v>9.453497E-5</v>
      </c>
      <c r="KG80">
        <v>5.7532899999999998E-2</v>
      </c>
      <c r="KH80">
        <v>0.34542479999999998</v>
      </c>
      <c r="KI80">
        <v>19.311489999999999</v>
      </c>
      <c r="KJ80" s="1">
        <v>8.8979119999999998E-5</v>
      </c>
      <c r="KK80">
        <v>5.4099870000000001E-2</v>
      </c>
      <c r="KL80">
        <v>0.34541490000000002</v>
      </c>
      <c r="KM80">
        <v>19.45346</v>
      </c>
      <c r="KN80" s="1">
        <v>8.4406990000000006E-5</v>
      </c>
      <c r="KO80">
        <v>5.1279279999999997E-2</v>
      </c>
      <c r="KP80">
        <v>0.34541719999999998</v>
      </c>
      <c r="KQ80">
        <v>19.491820000000001</v>
      </c>
      <c r="KR80" s="1">
        <v>8.0572860000000006E-5</v>
      </c>
      <c r="KS80">
        <v>4.891525E-2</v>
      </c>
      <c r="KT80">
        <v>0.34540559999999998</v>
      </c>
      <c r="KU80">
        <v>19.322659999999999</v>
      </c>
      <c r="KV80" s="1">
        <v>7.7205089999999996E-5</v>
      </c>
      <c r="KW80">
        <v>4.6850639999999999E-2</v>
      </c>
      <c r="KX80">
        <v>0.34540660000000001</v>
      </c>
      <c r="KY80">
        <v>19.038609999999998</v>
      </c>
      <c r="KZ80" s="1">
        <v>7.4148179999999995E-5</v>
      </c>
      <c r="LA80">
        <v>4.497872E-2</v>
      </c>
      <c r="LB80">
        <v>0.34540009999999999</v>
      </c>
      <c r="LC80">
        <v>18.82133</v>
      </c>
      <c r="LD80" s="1">
        <v>7.1290439999999994E-5</v>
      </c>
      <c r="LE80">
        <v>4.3233889999999997E-2</v>
      </c>
      <c r="LF80">
        <v>0.34539629999999999</v>
      </c>
      <c r="LG80">
        <v>18.725729999999999</v>
      </c>
      <c r="LH80" s="1">
        <v>6.8592720000000006E-5</v>
      </c>
      <c r="LI80">
        <v>4.1584700000000002E-2</v>
      </c>
      <c r="LJ80">
        <v>0.34539740000000002</v>
      </c>
      <c r="LK80">
        <v>18.93263</v>
      </c>
      <c r="LL80" s="1">
        <v>6.6019859999999998E-5</v>
      </c>
      <c r="LM80">
        <v>4.0015370000000001E-2</v>
      </c>
      <c r="LN80">
        <v>0.34540130000000002</v>
      </c>
      <c r="LO80">
        <v>19.305710000000001</v>
      </c>
      <c r="LP80" s="1">
        <v>6.3567080000000002E-5</v>
      </c>
      <c r="LQ80">
        <v>3.852096E-2</v>
      </c>
      <c r="LR80">
        <v>0.34540120000000002</v>
      </c>
      <c r="LS80">
        <v>19.718450000000001</v>
      </c>
      <c r="LT80" s="1">
        <v>6.1237330000000006E-5</v>
      </c>
      <c r="LU80">
        <v>3.7099720000000003E-2</v>
      </c>
      <c r="LV80">
        <v>0.34540359999999998</v>
      </c>
      <c r="LW80">
        <v>20.00834</v>
      </c>
      <c r="LX80" s="1">
        <v>5.9029559999999999E-5</v>
      </c>
      <c r="LY80">
        <v>3.5751890000000001E-2</v>
      </c>
      <c r="LZ80">
        <v>0.34539969999999998</v>
      </c>
      <c r="MA80">
        <v>20.002890000000001</v>
      </c>
      <c r="MB80" s="1">
        <v>5.684129E-5</v>
      </c>
      <c r="MC80">
        <v>3.4466780000000002E-2</v>
      </c>
      <c r="MD80">
        <v>0.34539940000000002</v>
      </c>
      <c r="ME80">
        <v>19.746320000000001</v>
      </c>
      <c r="MF80" s="1">
        <v>5.4619040000000003E-5</v>
      </c>
      <c r="MG80">
        <v>3.3229559999999998E-2</v>
      </c>
      <c r="MH80">
        <v>0.34540090000000001</v>
      </c>
      <c r="MI80">
        <v>19.45411</v>
      </c>
      <c r="MJ80" s="1">
        <v>5.25145E-5</v>
      </c>
      <c r="MK80">
        <v>3.2049370000000001E-2</v>
      </c>
      <c r="ML80">
        <v>0.34540310000000002</v>
      </c>
      <c r="MM80">
        <v>19.217680000000001</v>
      </c>
      <c r="MN80" s="1">
        <v>5.0517440000000001E-5</v>
      </c>
      <c r="MO80">
        <v>3.0922359999999999E-2</v>
      </c>
      <c r="MP80">
        <v>0.34540650000000001</v>
      </c>
      <c r="MQ80">
        <v>19.306159999999998</v>
      </c>
      <c r="MR80" s="1">
        <v>4.8608269999999998E-5</v>
      </c>
      <c r="MS80">
        <v>2.9838340000000001E-2</v>
      </c>
      <c r="MT80">
        <v>0.34539730000000002</v>
      </c>
      <c r="MU80">
        <v>19.356269999999999</v>
      </c>
      <c r="MV80" s="1">
        <v>4.6789339999999999E-5</v>
      </c>
      <c r="MW80">
        <v>2.880156E-2</v>
      </c>
      <c r="MX80">
        <v>0.34540090000000001</v>
      </c>
      <c r="MY80">
        <v>19.124780000000001</v>
      </c>
      <c r="MZ80" s="1">
        <v>4.506263E-5</v>
      </c>
      <c r="NA80">
        <v>2.7809270000000001E-2</v>
      </c>
      <c r="NB80">
        <v>0.34539639999999999</v>
      </c>
      <c r="NC80">
        <v>18.539940000000001</v>
      </c>
      <c r="ND80" s="1">
        <v>4.3409879999999998E-5</v>
      </c>
      <c r="NE80">
        <v>2.6855259999999999E-2</v>
      </c>
      <c r="NF80">
        <v>0.34540670000000001</v>
      </c>
      <c r="NG80">
        <v>17.857800000000001</v>
      </c>
      <c r="NH80" s="1">
        <v>4.1830109999999999E-5</v>
      </c>
      <c r="NI80">
        <v>2.593838E-2</v>
      </c>
      <c r="NJ80">
        <v>0.3453968</v>
      </c>
      <c r="NK80">
        <v>17.233470000000001</v>
      </c>
      <c r="NL80" s="1">
        <v>4.0328409999999999E-5</v>
      </c>
      <c r="NM80">
        <v>2.5065190000000001E-2</v>
      </c>
      <c r="NN80">
        <v>0.34539779999999998</v>
      </c>
      <c r="NO80">
        <v>16.93244</v>
      </c>
      <c r="NP80" s="1">
        <v>3.8882099999999998E-5</v>
      </c>
      <c r="NQ80">
        <v>2.421951E-2</v>
      </c>
      <c r="NR80">
        <v>0.34541110000000003</v>
      </c>
      <c r="NS80">
        <v>16.943180000000002</v>
      </c>
      <c r="NT80" s="1">
        <v>3.749007E-5</v>
      </c>
      <c r="NU80">
        <v>2.3400210000000001E-2</v>
      </c>
      <c r="NV80">
        <v>0.34540110000000002</v>
      </c>
      <c r="NW80">
        <v>17.33108</v>
      </c>
      <c r="NX80" s="1">
        <v>3.6165799999999999E-5</v>
      </c>
      <c r="NY80">
        <v>2.2617959999999999E-2</v>
      </c>
      <c r="NZ80">
        <v>0.34535579999999999</v>
      </c>
      <c r="OA80">
        <v>17.922899999999998</v>
      </c>
      <c r="OB80" s="1">
        <v>3.4903139999999997E-5</v>
      </c>
      <c r="OC80">
        <v>2.1871749999999999E-2</v>
      </c>
      <c r="OD80">
        <v>0.3452383</v>
      </c>
      <c r="OE80">
        <v>18.617249999999999</v>
      </c>
      <c r="OF80" s="1">
        <v>3.3678589999999999E-5</v>
      </c>
      <c r="OG80">
        <v>2.1151860000000001E-2</v>
      </c>
      <c r="OH80">
        <v>0.34500589999999998</v>
      </c>
      <c r="OI80">
        <v>19.34019</v>
      </c>
      <c r="OJ80" s="1">
        <v>3.248813E-5</v>
      </c>
      <c r="OK80">
        <v>2.0453840000000001E-2</v>
      </c>
    </row>
    <row r="81" spans="1:401" x14ac:dyDescent="0.35">
      <c r="A81">
        <v>84</v>
      </c>
      <c r="B81" t="s">
        <v>4</v>
      </c>
      <c r="C81" t="s">
        <v>24</v>
      </c>
      <c r="D81" t="s">
        <v>86</v>
      </c>
      <c r="E81">
        <v>845.64930000000004</v>
      </c>
      <c r="F81">
        <v>0.63061140000000004</v>
      </c>
      <c r="G81">
        <v>18.110099999999999</v>
      </c>
      <c r="H81" s="1">
        <v>1.8623509999999999E-25</v>
      </c>
      <c r="I81" s="1">
        <v>8.6917699999999997E-23</v>
      </c>
      <c r="J81">
        <v>0.62832779999999999</v>
      </c>
      <c r="K81">
        <v>18.09656</v>
      </c>
      <c r="L81" s="1">
        <v>3.2848390000000002E-12</v>
      </c>
      <c r="M81" s="1">
        <v>1.541645E-9</v>
      </c>
      <c r="N81">
        <v>0.62597259999999999</v>
      </c>
      <c r="O81">
        <v>18.315770000000001</v>
      </c>
      <c r="P81" s="1">
        <v>1.281156E-2</v>
      </c>
      <c r="Q81" s="1">
        <v>3.7349100000000002</v>
      </c>
      <c r="R81">
        <v>0.62355240000000001</v>
      </c>
      <c r="S81">
        <v>18.56719</v>
      </c>
      <c r="T81">
        <v>11.343249999999999</v>
      </c>
      <c r="U81">
        <v>4148.7960000000003</v>
      </c>
      <c r="V81">
        <v>0.62121740000000003</v>
      </c>
      <c r="W81">
        <v>18.641349999999999</v>
      </c>
      <c r="X81">
        <v>109.3182</v>
      </c>
      <c r="Y81">
        <v>46840.71</v>
      </c>
      <c r="Z81">
        <v>0.61874099999999999</v>
      </c>
      <c r="AA81">
        <v>18.628679999999999</v>
      </c>
      <c r="AB81">
        <v>126.04130000000001</v>
      </c>
      <c r="AC81">
        <v>60612.35</v>
      </c>
      <c r="AD81">
        <v>0.61616859999999996</v>
      </c>
      <c r="AE81">
        <v>18.338899999999999</v>
      </c>
      <c r="AF81">
        <v>43.432789999999997</v>
      </c>
      <c r="AG81">
        <v>22672.400000000001</v>
      </c>
      <c r="AH81">
        <v>0.61335980000000001</v>
      </c>
      <c r="AI81">
        <v>18.135470000000002</v>
      </c>
      <c r="AJ81">
        <v>7.4712719999999999</v>
      </c>
      <c r="AK81">
        <v>4108.3389999999999</v>
      </c>
      <c r="AL81">
        <v>0.60995820000000001</v>
      </c>
      <c r="AM81">
        <v>18.154710000000001</v>
      </c>
      <c r="AN81">
        <v>0.93774159999999995</v>
      </c>
      <c r="AO81">
        <v>524.61789999999996</v>
      </c>
      <c r="AP81">
        <v>0.60565060000000004</v>
      </c>
      <c r="AQ81">
        <v>18.311</v>
      </c>
      <c r="AR81">
        <v>0.153861</v>
      </c>
      <c r="AS81">
        <v>81.144409999999993</v>
      </c>
      <c r="AT81">
        <v>0.60037200000000002</v>
      </c>
      <c r="AU81">
        <v>18.594889999999999</v>
      </c>
      <c r="AV81">
        <v>7.1464959999999994E-2</v>
      </c>
      <c r="AW81">
        <v>34.346829999999997</v>
      </c>
      <c r="AX81">
        <v>0.59424310000000002</v>
      </c>
      <c r="AY81">
        <v>18.856449999999999</v>
      </c>
      <c r="AZ81">
        <v>6.4499749999999995E-2</v>
      </c>
      <c r="BA81">
        <v>30.112559999999998</v>
      </c>
      <c r="BB81">
        <v>0.58764649999999996</v>
      </c>
      <c r="BC81">
        <v>19.046009999999999</v>
      </c>
      <c r="BD81" s="1">
        <v>6.8517560000000005E-2</v>
      </c>
      <c r="BE81">
        <v>31.894310000000001</v>
      </c>
      <c r="BF81">
        <v>0.5805882</v>
      </c>
      <c r="BG81">
        <v>19.038830000000001</v>
      </c>
      <c r="BH81" s="1">
        <v>7.0261050000000005E-2</v>
      </c>
      <c r="BI81">
        <v>32.894550000000002</v>
      </c>
      <c r="BJ81">
        <v>0.57316429999999996</v>
      </c>
      <c r="BK81">
        <v>18.874590000000001</v>
      </c>
      <c r="BL81" s="1">
        <v>6.7237370000000005E-2</v>
      </c>
      <c r="BM81">
        <v>31.64659</v>
      </c>
      <c r="BN81">
        <v>0.56562299999999999</v>
      </c>
      <c r="BO81">
        <v>18.814779999999999</v>
      </c>
      <c r="BP81" s="1">
        <v>6.1444390000000002E-2</v>
      </c>
      <c r="BQ81">
        <v>29.203710000000001</v>
      </c>
      <c r="BR81">
        <v>0.5580965</v>
      </c>
      <c r="BS81">
        <v>18.720739999999999</v>
      </c>
      <c r="BT81" s="1">
        <v>5.4776650000000003E-2</v>
      </c>
      <c r="BU81">
        <v>26.370740000000001</v>
      </c>
      <c r="BV81">
        <v>0.55092140000000001</v>
      </c>
      <c r="BW81">
        <v>18.636469999999999</v>
      </c>
      <c r="BX81" s="1">
        <v>4.833639E-2</v>
      </c>
      <c r="BY81">
        <v>23.5412</v>
      </c>
      <c r="BZ81">
        <v>0.54324969999999995</v>
      </c>
      <c r="CA81">
        <v>18.58764</v>
      </c>
      <c r="CB81" s="1">
        <v>4.2359710000000002E-2</v>
      </c>
      <c r="CC81">
        <v>20.888919999999999</v>
      </c>
      <c r="CD81">
        <v>0.53542109999999998</v>
      </c>
      <c r="CE81">
        <v>18.43619</v>
      </c>
      <c r="CF81" s="1">
        <v>3.6953149999999997E-2</v>
      </c>
      <c r="CG81">
        <v>18.45391</v>
      </c>
      <c r="CH81">
        <v>0.52745439999999999</v>
      </c>
      <c r="CI81">
        <v>18.186900000000001</v>
      </c>
      <c r="CJ81" s="1">
        <v>3.2183700000000003E-2</v>
      </c>
      <c r="CK81">
        <v>16.277809999999999</v>
      </c>
      <c r="CL81">
        <v>0.51950050000000003</v>
      </c>
      <c r="CM81">
        <v>18.007560000000002</v>
      </c>
      <c r="CN81" s="1">
        <v>2.814475E-2</v>
      </c>
      <c r="CO81">
        <v>14.41207</v>
      </c>
      <c r="CP81">
        <v>0.5114185</v>
      </c>
      <c r="CQ81">
        <v>17.880320000000001</v>
      </c>
      <c r="CR81" s="1">
        <v>2.4627530000000002E-2</v>
      </c>
      <c r="CS81">
        <v>12.77881</v>
      </c>
      <c r="CT81">
        <v>0.50347940000000002</v>
      </c>
      <c r="CU81">
        <v>17.803349999999998</v>
      </c>
      <c r="CV81" s="1">
        <v>2.1458910000000001E-2</v>
      </c>
      <c r="CW81">
        <v>11.282999999999999</v>
      </c>
      <c r="CX81">
        <v>0.4956237</v>
      </c>
      <c r="CY81">
        <v>17.550419999999999</v>
      </c>
      <c r="CZ81" s="1">
        <v>1.8641720000000001E-2</v>
      </c>
      <c r="DA81">
        <v>9.9318449999999991</v>
      </c>
      <c r="DB81">
        <v>0.48776819999999999</v>
      </c>
      <c r="DC81">
        <v>17.535319999999999</v>
      </c>
      <c r="DD81">
        <v>1.6182019999999998E-2</v>
      </c>
      <c r="DE81">
        <v>8.7332230000000006</v>
      </c>
      <c r="DF81">
        <v>0.47999269999999999</v>
      </c>
      <c r="DG81">
        <v>17.580870000000001</v>
      </c>
      <c r="DH81" s="1">
        <v>1.4063239999999999E-2</v>
      </c>
      <c r="DI81">
        <v>7.6859580000000003</v>
      </c>
      <c r="DJ81">
        <v>0.47203410000000001</v>
      </c>
      <c r="DK81">
        <v>17.559139999999999</v>
      </c>
      <c r="DL81" s="1">
        <v>1.219543E-2</v>
      </c>
      <c r="DM81">
        <v>6.7555350000000001</v>
      </c>
      <c r="DN81">
        <v>0.46386640000000001</v>
      </c>
      <c r="DO81">
        <v>17.646039999999999</v>
      </c>
      <c r="DP81" s="1">
        <v>1.051941E-2</v>
      </c>
      <c r="DQ81">
        <v>5.910482</v>
      </c>
      <c r="DR81">
        <v>0.45556360000000001</v>
      </c>
      <c r="DS81">
        <v>17.79073</v>
      </c>
      <c r="DT81" s="1">
        <v>9.050799E-3</v>
      </c>
      <c r="DU81">
        <v>5.1585179999999999</v>
      </c>
      <c r="DV81">
        <v>0.44764739999999997</v>
      </c>
      <c r="DW81">
        <v>17.921510000000001</v>
      </c>
      <c r="DX81" s="1">
        <v>7.8147230000000008E-3</v>
      </c>
      <c r="DY81">
        <v>4.5136940000000001</v>
      </c>
      <c r="DZ81">
        <v>0.43962430000000002</v>
      </c>
      <c r="EA81">
        <v>18.334669999999999</v>
      </c>
      <c r="EB81" s="1">
        <v>6.7580929999999997E-3</v>
      </c>
      <c r="EC81">
        <v>3.9588079999999999</v>
      </c>
      <c r="ED81">
        <v>0.4318089</v>
      </c>
      <c r="EE81">
        <v>18.938510000000001</v>
      </c>
      <c r="EF81" s="1">
        <v>5.8344360000000001E-3</v>
      </c>
      <c r="EG81">
        <v>3.4680960000000001</v>
      </c>
      <c r="EH81">
        <v>0.42470409999999997</v>
      </c>
      <c r="EI81">
        <v>19.665870000000002</v>
      </c>
      <c r="EJ81" s="1">
        <v>5.0274619999999999E-3</v>
      </c>
      <c r="EK81">
        <v>3.0281709999999999</v>
      </c>
      <c r="EL81">
        <v>0.41931819999999997</v>
      </c>
      <c r="EM81">
        <v>20.31955</v>
      </c>
      <c r="EN81" s="1">
        <v>4.3325400000000002E-3</v>
      </c>
      <c r="EO81">
        <v>2.6341649999999999</v>
      </c>
      <c r="EP81">
        <v>0.41503220000000002</v>
      </c>
      <c r="EQ81">
        <v>20.581299999999999</v>
      </c>
      <c r="ER81" s="1">
        <v>3.7215830000000001E-3</v>
      </c>
      <c r="ES81">
        <v>2.280116</v>
      </c>
      <c r="ET81">
        <v>0.41178409999999999</v>
      </c>
      <c r="EU81">
        <v>20.548580000000001</v>
      </c>
      <c r="EV81" s="1">
        <v>3.135919E-3</v>
      </c>
      <c r="EW81">
        <v>1.9365239999999999</v>
      </c>
      <c r="EX81">
        <v>0.40941699999999998</v>
      </c>
      <c r="EY81">
        <v>20.433969999999999</v>
      </c>
      <c r="EZ81" s="1">
        <v>2.51052E-3</v>
      </c>
      <c r="FA81">
        <v>1.5649059999999999</v>
      </c>
      <c r="FB81">
        <v>0.40767429999999999</v>
      </c>
      <c r="FC81">
        <v>20.289719999999999</v>
      </c>
      <c r="FD81" s="1">
        <v>1.882714E-3</v>
      </c>
      <c r="FE81">
        <v>1.1831529999999999</v>
      </c>
      <c r="FF81">
        <v>0.40635870000000002</v>
      </c>
      <c r="FG81">
        <v>20.286930000000002</v>
      </c>
      <c r="FH81" s="1">
        <v>1.354589E-3</v>
      </c>
      <c r="FI81">
        <v>0.85409990000000002</v>
      </c>
      <c r="FJ81">
        <v>0.40533079999999999</v>
      </c>
      <c r="FK81">
        <v>20.141729999999999</v>
      </c>
      <c r="FL81" s="1">
        <v>9.818292000000001E-4</v>
      </c>
      <c r="FM81">
        <v>0.61697199999999996</v>
      </c>
      <c r="FN81">
        <v>0.40456560000000003</v>
      </c>
      <c r="FO81">
        <v>19.79937</v>
      </c>
      <c r="FP81" s="1">
        <v>7.4785400000000005E-4</v>
      </c>
      <c r="FQ81">
        <v>0.4661671</v>
      </c>
      <c r="FR81">
        <v>0.40399610000000002</v>
      </c>
      <c r="FS81">
        <v>19.175090000000001</v>
      </c>
      <c r="FT81" s="1">
        <v>6.0772479999999997E-4</v>
      </c>
      <c r="FU81">
        <v>0.37533719999999998</v>
      </c>
      <c r="FV81">
        <v>0.40361039999999998</v>
      </c>
      <c r="FW81">
        <v>18.450589999999998</v>
      </c>
      <c r="FX81" s="1">
        <v>5.2171499999999996E-4</v>
      </c>
      <c r="FY81">
        <v>0.3196985</v>
      </c>
      <c r="FZ81">
        <v>0.40336719999999998</v>
      </c>
      <c r="GA81">
        <v>17.788989999999998</v>
      </c>
      <c r="GB81" s="1">
        <v>4.6222240000000001E-4</v>
      </c>
      <c r="GC81">
        <v>0.28176250000000003</v>
      </c>
      <c r="GD81">
        <v>0.40320889999999998</v>
      </c>
      <c r="GE81">
        <v>17.383839999999999</v>
      </c>
      <c r="GF81" s="1">
        <v>4.1191639999999999E-4</v>
      </c>
      <c r="GG81">
        <v>0.25036069999999999</v>
      </c>
      <c r="GH81">
        <v>0.40311859999999999</v>
      </c>
      <c r="GI81">
        <v>17.24999</v>
      </c>
      <c r="GJ81" s="1">
        <v>3.6569940000000001E-4</v>
      </c>
      <c r="GK81">
        <v>0.22159899999999999</v>
      </c>
      <c r="GL81">
        <v>0.40305930000000001</v>
      </c>
      <c r="GM81">
        <v>17.447970000000002</v>
      </c>
      <c r="GN81" s="1">
        <v>3.2604170000000003E-4</v>
      </c>
      <c r="GO81">
        <v>0.19672629999999999</v>
      </c>
      <c r="GP81">
        <v>0.4030087</v>
      </c>
      <c r="GQ81">
        <v>17.79523</v>
      </c>
      <c r="GR81" s="1">
        <v>2.9509170000000001E-4</v>
      </c>
      <c r="GS81">
        <v>0.17710339999999999</v>
      </c>
      <c r="GT81">
        <v>0.40293400000000001</v>
      </c>
      <c r="GU81">
        <v>18.284549999999999</v>
      </c>
      <c r="GV81" s="1">
        <v>2.7183129999999999E-4</v>
      </c>
      <c r="GW81">
        <v>0.16229009999999999</v>
      </c>
      <c r="GX81">
        <v>0.40279019999999999</v>
      </c>
      <c r="GY81">
        <v>18.84629</v>
      </c>
      <c r="GZ81" s="1">
        <v>2.5376689999999998E-4</v>
      </c>
      <c r="HA81">
        <v>0.15087980000000001</v>
      </c>
      <c r="HB81">
        <v>0.4025975</v>
      </c>
      <c r="HC81">
        <v>19.232420000000001</v>
      </c>
      <c r="HD81" s="1">
        <v>2.3903290000000001E-4</v>
      </c>
      <c r="HE81">
        <v>0.1416492</v>
      </c>
      <c r="HF81">
        <v>0.4023658</v>
      </c>
      <c r="HG81">
        <v>19.303930000000001</v>
      </c>
      <c r="HH81" s="1">
        <v>2.2734639999999999E-4</v>
      </c>
      <c r="HI81">
        <v>0.1342807</v>
      </c>
      <c r="HJ81">
        <v>0.40208270000000002</v>
      </c>
      <c r="HK81">
        <v>19.25151</v>
      </c>
      <c r="HL81" s="1">
        <v>2.1920469999999999E-4</v>
      </c>
      <c r="HM81">
        <v>0.12906110000000001</v>
      </c>
      <c r="HN81">
        <v>0.4017868</v>
      </c>
      <c r="HO81">
        <v>19.13036</v>
      </c>
      <c r="HP81" s="1">
        <v>2.1361399999999999E-4</v>
      </c>
      <c r="HQ81">
        <v>0.12550810000000001</v>
      </c>
      <c r="HR81">
        <v>0.40146399999999999</v>
      </c>
      <c r="HS81">
        <v>19.10304</v>
      </c>
      <c r="HT81" s="1">
        <v>2.0835750000000001E-4</v>
      </c>
      <c r="HU81">
        <v>0.1223316</v>
      </c>
      <c r="HV81">
        <v>0.40114329999999998</v>
      </c>
      <c r="HW81">
        <v>19.17558</v>
      </c>
      <c r="HX81" s="1">
        <v>2.0198349999999999E-4</v>
      </c>
      <c r="HY81">
        <v>0.1186006</v>
      </c>
      <c r="HZ81">
        <v>0.40080450000000001</v>
      </c>
      <c r="IA81">
        <v>19.234960000000001</v>
      </c>
      <c r="IB81" s="1">
        <v>1.9442940000000001E-4</v>
      </c>
      <c r="IC81">
        <v>0.1141962</v>
      </c>
      <c r="ID81">
        <v>0.4004644</v>
      </c>
      <c r="IE81">
        <v>19.199850000000001</v>
      </c>
      <c r="IF81" s="1">
        <v>1.862093E-4</v>
      </c>
      <c r="IG81">
        <v>0.1094022</v>
      </c>
      <c r="IH81">
        <v>0.40013090000000001</v>
      </c>
      <c r="II81">
        <v>18.887450000000001</v>
      </c>
      <c r="IJ81" s="1">
        <v>1.7783109999999999E-4</v>
      </c>
      <c r="IK81">
        <v>0.10451199999999999</v>
      </c>
      <c r="IL81">
        <v>0.39979809999999999</v>
      </c>
      <c r="IM81">
        <v>18.438279999999999</v>
      </c>
      <c r="IN81" s="1">
        <v>1.695872E-4</v>
      </c>
      <c r="IO81">
        <v>9.9692059999999999E-2</v>
      </c>
      <c r="IP81">
        <v>0.39947260000000001</v>
      </c>
      <c r="IQ81">
        <v>18.08727</v>
      </c>
      <c r="IR81" s="1">
        <v>1.6163979999999999E-4</v>
      </c>
      <c r="IS81">
        <v>9.5045240000000003E-2</v>
      </c>
      <c r="IT81">
        <v>0.39913910000000002</v>
      </c>
      <c r="IU81">
        <v>17.96341</v>
      </c>
      <c r="IV81" s="1">
        <v>1.5405209999999999E-4</v>
      </c>
      <c r="IW81">
        <v>9.0615070000000006E-2</v>
      </c>
      <c r="IX81">
        <v>0.39878599999999997</v>
      </c>
      <c r="IY81">
        <v>18.342310000000001</v>
      </c>
      <c r="IZ81" s="1">
        <v>1.468516E-4</v>
      </c>
      <c r="JA81">
        <v>8.6423520000000004E-2</v>
      </c>
      <c r="JB81">
        <v>0.39847250000000001</v>
      </c>
      <c r="JC81">
        <v>18.97345</v>
      </c>
      <c r="JD81" s="1">
        <v>1.401133E-4</v>
      </c>
      <c r="JE81">
        <v>8.2484070000000007E-2</v>
      </c>
      <c r="JF81">
        <v>0.39818579999999998</v>
      </c>
      <c r="JG81">
        <v>19.643190000000001</v>
      </c>
      <c r="JH81" s="1">
        <v>1.3376349999999999E-4</v>
      </c>
      <c r="JI81">
        <v>7.8777390000000003E-2</v>
      </c>
      <c r="JJ81">
        <v>0.39795970000000003</v>
      </c>
      <c r="JK81">
        <v>19.921500000000002</v>
      </c>
      <c r="JL81" s="1">
        <v>1.277784E-4</v>
      </c>
      <c r="JM81">
        <v>7.5276830000000003E-2</v>
      </c>
      <c r="JN81">
        <v>0.3978083</v>
      </c>
      <c r="JO81">
        <v>19.767510000000001</v>
      </c>
      <c r="JP81" s="1">
        <v>1.2207830000000001E-4</v>
      </c>
      <c r="JQ81">
        <v>7.1933929999999993E-2</v>
      </c>
      <c r="JR81">
        <v>0.39770650000000002</v>
      </c>
      <c r="JS81">
        <v>19.320620000000002</v>
      </c>
      <c r="JT81" s="1">
        <v>1.162162E-4</v>
      </c>
      <c r="JU81">
        <v>6.8526459999999997E-2</v>
      </c>
      <c r="JV81">
        <v>0.3976227</v>
      </c>
      <c r="JW81">
        <v>18.966259999999998</v>
      </c>
      <c r="JX81" s="1">
        <v>1.096069E-4</v>
      </c>
      <c r="JY81">
        <v>6.4703239999999995E-2</v>
      </c>
      <c r="JZ81">
        <v>0.39758339999999998</v>
      </c>
      <c r="KA81">
        <v>18.8581</v>
      </c>
      <c r="KB81" s="1">
        <v>1.0246080000000001E-4</v>
      </c>
      <c r="KC81">
        <v>6.0528609999999997E-2</v>
      </c>
      <c r="KD81">
        <v>0.39755970000000002</v>
      </c>
      <c r="KE81">
        <v>19.152550000000002</v>
      </c>
      <c r="KF81" s="1">
        <v>9.5690600000000002E-5</v>
      </c>
      <c r="KG81">
        <v>5.6513500000000001E-2</v>
      </c>
      <c r="KH81">
        <v>0.3975572</v>
      </c>
      <c r="KI81">
        <v>19.411850000000001</v>
      </c>
      <c r="KJ81" s="1">
        <v>8.9937719999999999E-5</v>
      </c>
      <c r="KK81">
        <v>5.3056190000000003E-2</v>
      </c>
      <c r="KL81">
        <v>0.39754519999999999</v>
      </c>
      <c r="KM81">
        <v>19.583300000000001</v>
      </c>
      <c r="KN81" s="1">
        <v>8.5196420000000004E-5</v>
      </c>
      <c r="KO81">
        <v>5.0207880000000003E-2</v>
      </c>
      <c r="KP81">
        <v>0.39753959999999999</v>
      </c>
      <c r="KQ81">
        <v>19.612500000000001</v>
      </c>
      <c r="KR81" s="1">
        <v>8.1244939999999995E-5</v>
      </c>
      <c r="KS81">
        <v>4.7835669999999997E-2</v>
      </c>
      <c r="KT81">
        <v>0.39753090000000002</v>
      </c>
      <c r="KU81">
        <v>19.402670000000001</v>
      </c>
      <c r="KV81" s="1">
        <v>7.7800720000000003E-5</v>
      </c>
      <c r="KW81">
        <v>4.5781860000000001E-2</v>
      </c>
      <c r="KX81">
        <v>0.3975341</v>
      </c>
      <c r="KY81">
        <v>19.101199999999999</v>
      </c>
      <c r="KZ81" s="1">
        <v>7.4695079999999994E-5</v>
      </c>
      <c r="LA81">
        <v>4.3934349999999997E-2</v>
      </c>
      <c r="LB81">
        <v>0.39752860000000001</v>
      </c>
      <c r="LC81">
        <v>18.871479999999998</v>
      </c>
      <c r="LD81" s="1">
        <v>7.1804459999999997E-5</v>
      </c>
      <c r="LE81">
        <v>4.2221439999999999E-2</v>
      </c>
      <c r="LF81">
        <v>0.3975263</v>
      </c>
      <c r="LG81">
        <v>18.785640000000001</v>
      </c>
      <c r="LH81" s="1">
        <v>6.9079720000000003E-5</v>
      </c>
      <c r="LI81">
        <v>4.0605170000000003E-2</v>
      </c>
      <c r="LJ81">
        <v>0.39752799999999999</v>
      </c>
      <c r="LK81">
        <v>19.024049999999999</v>
      </c>
      <c r="LL81" s="1">
        <v>6.6484140000000005E-5</v>
      </c>
      <c r="LM81">
        <v>3.9069850000000003E-2</v>
      </c>
      <c r="LN81">
        <v>0.39752749999999998</v>
      </c>
      <c r="LO81">
        <v>19.401579999999999</v>
      </c>
      <c r="LP81" s="1">
        <v>6.4008810000000004E-5</v>
      </c>
      <c r="LQ81">
        <v>3.760761E-2</v>
      </c>
      <c r="LR81">
        <v>0.3975341</v>
      </c>
      <c r="LS81">
        <v>19.818210000000001</v>
      </c>
      <c r="LT81" s="1">
        <v>6.1656730000000004E-5</v>
      </c>
      <c r="LU81">
        <v>3.6215919999999999E-2</v>
      </c>
      <c r="LV81">
        <v>0.39754309999999998</v>
      </c>
      <c r="LW81">
        <v>20.092230000000001</v>
      </c>
      <c r="LX81" s="1">
        <v>5.9428810000000003E-5</v>
      </c>
      <c r="LY81">
        <v>3.4896459999999997E-2</v>
      </c>
      <c r="LZ81">
        <v>0.39752520000000002</v>
      </c>
      <c r="MA81">
        <v>20.05538</v>
      </c>
      <c r="MB81" s="1">
        <v>5.7221690000000001E-5</v>
      </c>
      <c r="MC81">
        <v>3.3639530000000001E-2</v>
      </c>
      <c r="MD81">
        <v>0.397532</v>
      </c>
      <c r="ME81">
        <v>19.795770000000001</v>
      </c>
      <c r="MF81" s="1">
        <v>5.4984049999999997E-5</v>
      </c>
      <c r="MG81">
        <v>3.2431750000000002E-2</v>
      </c>
      <c r="MH81">
        <v>0.39752739999999998</v>
      </c>
      <c r="MI81">
        <v>19.505590000000002</v>
      </c>
      <c r="MJ81" s="1">
        <v>5.2860189999999998E-5</v>
      </c>
      <c r="MK81">
        <v>3.127634E-2</v>
      </c>
      <c r="ML81">
        <v>0.39752779999999999</v>
      </c>
      <c r="MM81">
        <v>19.280390000000001</v>
      </c>
      <c r="MN81" s="1">
        <v>5.0848869999999998E-5</v>
      </c>
      <c r="MO81">
        <v>3.017543E-2</v>
      </c>
      <c r="MP81">
        <v>0.39753539999999998</v>
      </c>
      <c r="MQ81">
        <v>19.410139999999998</v>
      </c>
      <c r="MR81" s="1">
        <v>4.8925770000000003E-5</v>
      </c>
      <c r="MS81">
        <v>2.9116889999999999E-2</v>
      </c>
      <c r="MT81">
        <v>0.39752389999999999</v>
      </c>
      <c r="MU81">
        <v>19.445650000000001</v>
      </c>
      <c r="MV81" s="1">
        <v>4.7090949999999997E-5</v>
      </c>
      <c r="MW81">
        <v>2.8102430000000001E-2</v>
      </c>
      <c r="MX81">
        <v>0.3975302</v>
      </c>
      <c r="MY81">
        <v>19.269310000000001</v>
      </c>
      <c r="MZ81" s="1">
        <v>4.5351590000000001E-5</v>
      </c>
      <c r="NA81">
        <v>2.7132949999999999E-2</v>
      </c>
      <c r="NB81">
        <v>0.39752929999999997</v>
      </c>
      <c r="NC81">
        <v>18.717890000000001</v>
      </c>
      <c r="ND81" s="1">
        <v>4.368724E-5</v>
      </c>
      <c r="NE81">
        <v>2.62014E-2</v>
      </c>
      <c r="NF81">
        <v>0.39754070000000002</v>
      </c>
      <c r="NG81">
        <v>18.04006</v>
      </c>
      <c r="NH81" s="1">
        <v>4.209545E-5</v>
      </c>
      <c r="NI81">
        <v>2.530584E-2</v>
      </c>
      <c r="NJ81">
        <v>0.39752680000000001</v>
      </c>
      <c r="NK81">
        <v>17.362459999999999</v>
      </c>
      <c r="NL81" s="1">
        <v>4.0581299999999997E-5</v>
      </c>
      <c r="NM81">
        <v>2.4451489999999999E-2</v>
      </c>
      <c r="NN81">
        <v>0.39752310000000002</v>
      </c>
      <c r="NO81">
        <v>16.990349999999999</v>
      </c>
      <c r="NP81" s="1">
        <v>3.9127E-5</v>
      </c>
      <c r="NQ81">
        <v>2.3627450000000001E-2</v>
      </c>
      <c r="NR81">
        <v>0.39754450000000002</v>
      </c>
      <c r="NS81">
        <v>16.976890000000001</v>
      </c>
      <c r="NT81" s="1">
        <v>3.7726340000000001E-5</v>
      </c>
      <c r="NU81">
        <v>2.282841E-2</v>
      </c>
      <c r="NV81">
        <v>0.39753159999999998</v>
      </c>
      <c r="NW81">
        <v>17.40447</v>
      </c>
      <c r="NX81" s="1">
        <v>3.6390190000000002E-5</v>
      </c>
      <c r="NY81">
        <v>2.206296E-2</v>
      </c>
      <c r="NZ81">
        <v>0.397484</v>
      </c>
      <c r="OA81">
        <v>17.999659999999999</v>
      </c>
      <c r="OB81" s="1">
        <v>3.5117129999999998E-5</v>
      </c>
      <c r="OC81">
        <v>2.1332739999999999E-2</v>
      </c>
      <c r="OD81">
        <v>0.39735340000000002</v>
      </c>
      <c r="OE81">
        <v>18.66001</v>
      </c>
      <c r="OF81" s="1">
        <v>3.388531E-5</v>
      </c>
      <c r="OG81">
        <v>2.0629769999999999E-2</v>
      </c>
      <c r="OH81">
        <v>0.39711059999999998</v>
      </c>
      <c r="OI81">
        <v>19.340129999999998</v>
      </c>
      <c r="OJ81" s="1">
        <v>3.2687849999999999E-5</v>
      </c>
      <c r="OK81">
        <v>1.9947289999999999E-2</v>
      </c>
    </row>
    <row r="82" spans="1:401" x14ac:dyDescent="0.35">
      <c r="A82">
        <v>85</v>
      </c>
      <c r="B82" t="s">
        <v>4</v>
      </c>
      <c r="C82" t="s">
        <v>24</v>
      </c>
      <c r="D82" t="s">
        <v>87</v>
      </c>
      <c r="E82">
        <v>842.38789999999995</v>
      </c>
      <c r="F82">
        <v>0.50910580000000005</v>
      </c>
      <c r="G82">
        <v>18.181920000000002</v>
      </c>
      <c r="H82" s="1">
        <v>2.2470899999999999E-26</v>
      </c>
      <c r="I82" s="1">
        <v>9.1406009999999999E-24</v>
      </c>
      <c r="J82">
        <v>0.51004780000000005</v>
      </c>
      <c r="K82">
        <v>18.156960000000002</v>
      </c>
      <c r="L82" s="1">
        <v>5.2320779999999999E-13</v>
      </c>
      <c r="M82" s="1">
        <v>2.1369330000000001E-10</v>
      </c>
      <c r="N82">
        <v>0.5109861</v>
      </c>
      <c r="O82">
        <v>18.35228</v>
      </c>
      <c r="P82" s="1">
        <v>4.0390599999999997E-3</v>
      </c>
      <c r="Q82" s="1">
        <v>1.242076</v>
      </c>
      <c r="R82">
        <v>0.51200950000000001</v>
      </c>
      <c r="S82">
        <v>18.567039999999999</v>
      </c>
      <c r="T82">
        <v>7.0996139999999999</v>
      </c>
      <c r="U82">
        <v>2462.4690000000001</v>
      </c>
      <c r="V82">
        <v>0.51327069999999997</v>
      </c>
      <c r="W82">
        <v>18.645510000000002</v>
      </c>
      <c r="X82">
        <v>93.807569999999998</v>
      </c>
      <c r="Y82">
        <v>35817.07</v>
      </c>
      <c r="Z82">
        <v>0.51449659999999997</v>
      </c>
      <c r="AA82">
        <v>18.651900000000001</v>
      </c>
      <c r="AB82">
        <v>133.27090000000001</v>
      </c>
      <c r="AC82">
        <v>54372.89</v>
      </c>
      <c r="AD82">
        <v>0.51572689999999999</v>
      </c>
      <c r="AE82">
        <v>18.40137</v>
      </c>
      <c r="AF82">
        <v>52.971559999999997</v>
      </c>
      <c r="AG82">
        <v>22598.28</v>
      </c>
      <c r="AH82">
        <v>0.51701569999999997</v>
      </c>
      <c r="AI82">
        <v>18.230820000000001</v>
      </c>
      <c r="AJ82">
        <v>9.9611280000000004</v>
      </c>
      <c r="AK82">
        <v>4367.1000000000004</v>
      </c>
      <c r="AL82">
        <v>0.51832750000000005</v>
      </c>
      <c r="AM82">
        <v>18.239619999999999</v>
      </c>
      <c r="AN82">
        <v>1.2883469999999999</v>
      </c>
      <c r="AO82">
        <v>570.60929999999996</v>
      </c>
      <c r="AP82">
        <v>0.5198699</v>
      </c>
      <c r="AQ82">
        <v>18.387650000000001</v>
      </c>
      <c r="AR82">
        <v>0.19161149999999999</v>
      </c>
      <c r="AS82">
        <v>82.690029999999993</v>
      </c>
      <c r="AT82">
        <v>0.52187720000000004</v>
      </c>
      <c r="AU82">
        <v>18.64264</v>
      </c>
      <c r="AV82">
        <v>7.5480099999999994E-2</v>
      </c>
      <c r="AW82">
        <v>30.832550000000001</v>
      </c>
      <c r="AX82">
        <v>0.52442200000000005</v>
      </c>
      <c r="AY82">
        <v>18.8751</v>
      </c>
      <c r="AZ82">
        <v>6.4464549999999995E-2</v>
      </c>
      <c r="BA82">
        <v>25.756779999999999</v>
      </c>
      <c r="BB82">
        <v>0.52779500000000001</v>
      </c>
      <c r="BC82">
        <v>19.073560000000001</v>
      </c>
      <c r="BD82" s="1">
        <v>6.7958470000000007E-2</v>
      </c>
      <c r="BE82">
        <v>26.99173</v>
      </c>
      <c r="BF82">
        <v>0.53172649999999999</v>
      </c>
      <c r="BG82">
        <v>19.082190000000001</v>
      </c>
      <c r="BH82" s="1">
        <v>7.0298849999999996E-2</v>
      </c>
      <c r="BI82">
        <v>27.911290000000001</v>
      </c>
      <c r="BJ82">
        <v>0.5361629</v>
      </c>
      <c r="BK82">
        <v>18.961290000000002</v>
      </c>
      <c r="BL82" s="1">
        <v>6.7809179999999997E-2</v>
      </c>
      <c r="BM82">
        <v>26.908480000000001</v>
      </c>
      <c r="BN82">
        <v>0.53368590000000005</v>
      </c>
      <c r="BO82">
        <v>18.907599999999999</v>
      </c>
      <c r="BP82" s="1">
        <v>6.2178499999999998E-2</v>
      </c>
      <c r="BQ82">
        <v>24.809909999999999</v>
      </c>
      <c r="BR82">
        <v>0.52777269999999998</v>
      </c>
      <c r="BS82">
        <v>18.811160000000001</v>
      </c>
      <c r="BT82" s="1">
        <v>5.5571580000000002E-2</v>
      </c>
      <c r="BU82">
        <v>22.371179999999999</v>
      </c>
      <c r="BV82">
        <v>0.52222100000000005</v>
      </c>
      <c r="BW82">
        <v>18.716149999999999</v>
      </c>
      <c r="BX82" s="1">
        <v>4.9099940000000002E-2</v>
      </c>
      <c r="BY82">
        <v>19.93507</v>
      </c>
      <c r="BZ82">
        <v>0.51628070000000004</v>
      </c>
      <c r="CA82">
        <v>18.65644</v>
      </c>
      <c r="CB82" s="1">
        <v>4.3069629999999998E-2</v>
      </c>
      <c r="CC82">
        <v>17.667809999999999</v>
      </c>
      <c r="CD82">
        <v>0.51021110000000003</v>
      </c>
      <c r="CE82">
        <v>18.47664</v>
      </c>
      <c r="CF82">
        <v>3.7598489999999998E-2</v>
      </c>
      <c r="CG82">
        <v>15.585430000000001</v>
      </c>
      <c r="CH82">
        <v>0.50401589999999996</v>
      </c>
      <c r="CI82">
        <v>18.214600000000001</v>
      </c>
      <c r="CJ82">
        <v>3.2752530000000002E-2</v>
      </c>
      <c r="CK82">
        <v>13.7217</v>
      </c>
      <c r="CL82">
        <v>0.49784980000000001</v>
      </c>
      <c r="CM82">
        <v>18.035830000000001</v>
      </c>
      <c r="CN82" s="1">
        <v>2.863162E-2</v>
      </c>
      <c r="CO82">
        <v>12.11919</v>
      </c>
      <c r="CP82">
        <v>0.49156339999999998</v>
      </c>
      <c r="CQ82">
        <v>17.942550000000001</v>
      </c>
      <c r="CR82" s="1">
        <v>2.5068380000000001E-2</v>
      </c>
      <c r="CS82">
        <v>10.726000000000001</v>
      </c>
      <c r="CT82">
        <v>0.48530780000000001</v>
      </c>
      <c r="CU82">
        <v>17.882860000000001</v>
      </c>
      <c r="CV82" s="1">
        <v>2.1863130000000001E-2</v>
      </c>
      <c r="CW82">
        <v>9.4559060000000006</v>
      </c>
      <c r="CX82">
        <v>0.4789812</v>
      </c>
      <c r="CY82">
        <v>17.620750000000001</v>
      </c>
      <c r="CZ82" s="1">
        <v>1.900636E-2</v>
      </c>
      <c r="DA82">
        <v>8.3093570000000003</v>
      </c>
      <c r="DB82">
        <v>0.47276119999999999</v>
      </c>
      <c r="DC82">
        <v>17.617080000000001</v>
      </c>
      <c r="DD82" s="1">
        <v>1.65037E-2</v>
      </c>
      <c r="DE82">
        <v>7.2901309999999997</v>
      </c>
      <c r="DF82">
        <v>0.46669640000000001</v>
      </c>
      <c r="DG82">
        <v>17.639810000000001</v>
      </c>
      <c r="DH82" s="1">
        <v>1.4346370000000001E-2</v>
      </c>
      <c r="DI82">
        <v>6.4038740000000001</v>
      </c>
      <c r="DJ82">
        <v>0.46045399999999997</v>
      </c>
      <c r="DK82">
        <v>17.58183</v>
      </c>
      <c r="DL82" s="1">
        <v>1.245126E-2</v>
      </c>
      <c r="DM82">
        <v>5.6204939999999999</v>
      </c>
      <c r="DN82">
        <v>0.45401740000000002</v>
      </c>
      <c r="DO82">
        <v>17.65042</v>
      </c>
      <c r="DP82" s="1">
        <v>1.0753E-2</v>
      </c>
      <c r="DQ82">
        <v>4.9113759999999997</v>
      </c>
      <c r="DR82">
        <v>0.4474495</v>
      </c>
      <c r="DS82">
        <v>17.799109999999999</v>
      </c>
      <c r="DT82" s="1">
        <v>9.2554349999999994E-3</v>
      </c>
      <c r="DU82">
        <v>4.278562</v>
      </c>
      <c r="DV82">
        <v>0.44125029999999998</v>
      </c>
      <c r="DW82">
        <v>17.961030000000001</v>
      </c>
      <c r="DX82" s="1">
        <v>7.9902029999999995E-3</v>
      </c>
      <c r="DY82">
        <v>3.7347250000000001</v>
      </c>
      <c r="DZ82">
        <v>0.43475740000000002</v>
      </c>
      <c r="EA82">
        <v>18.398569999999999</v>
      </c>
      <c r="EB82" s="1">
        <v>6.9113960000000002E-3</v>
      </c>
      <c r="EC82">
        <v>3.2686660000000001</v>
      </c>
      <c r="ED82">
        <v>0.42817280000000002</v>
      </c>
      <c r="EE82">
        <v>18.981780000000001</v>
      </c>
      <c r="EF82" s="1">
        <v>5.9726229999999998E-3</v>
      </c>
      <c r="EG82">
        <v>2.8590819999999999</v>
      </c>
      <c r="EH82">
        <v>0.42215920000000001</v>
      </c>
      <c r="EI82">
        <v>19.699110000000001</v>
      </c>
      <c r="EJ82" s="1">
        <v>5.1516390000000004E-3</v>
      </c>
      <c r="EK82">
        <v>2.4930750000000002</v>
      </c>
      <c r="EL82">
        <v>0.41787659999999999</v>
      </c>
      <c r="EM82">
        <v>20.339390000000002</v>
      </c>
      <c r="EN82" s="1">
        <v>4.4441430000000002E-3</v>
      </c>
      <c r="EO82">
        <v>2.1661039999999998</v>
      </c>
      <c r="EP82">
        <v>0.4144023</v>
      </c>
      <c r="EQ82">
        <v>20.581</v>
      </c>
      <c r="ER82" s="1">
        <v>3.823978E-3</v>
      </c>
      <c r="ES82">
        <v>1.87449</v>
      </c>
      <c r="ET82">
        <v>0.41174820000000001</v>
      </c>
      <c r="EU82">
        <v>20.560749999999999</v>
      </c>
      <c r="EV82" s="1">
        <v>3.2417879999999998E-3</v>
      </c>
      <c r="EW82">
        <v>1.5966419999999999</v>
      </c>
      <c r="EX82">
        <v>0.40981079999999998</v>
      </c>
      <c r="EY82">
        <v>20.46471</v>
      </c>
      <c r="EZ82" s="1">
        <v>2.6265899999999998E-3</v>
      </c>
      <c r="FA82">
        <v>1.2995840000000001</v>
      </c>
      <c r="FB82">
        <v>0.40837580000000001</v>
      </c>
      <c r="FC82">
        <v>20.340450000000001</v>
      </c>
      <c r="FD82" s="1">
        <v>1.9946819999999998E-3</v>
      </c>
      <c r="FE82">
        <v>0.99046460000000003</v>
      </c>
      <c r="FF82">
        <v>0.40728639999999999</v>
      </c>
      <c r="FG82">
        <v>20.37782</v>
      </c>
      <c r="FH82" s="1">
        <v>1.4435100000000001E-3</v>
      </c>
      <c r="FI82">
        <v>0.71772590000000003</v>
      </c>
      <c r="FJ82">
        <v>0.40643950000000001</v>
      </c>
      <c r="FK82">
        <v>20.233270000000001</v>
      </c>
      <c r="FL82" s="1">
        <v>1.0419229999999999E-3</v>
      </c>
      <c r="FM82">
        <v>0.51701900000000001</v>
      </c>
      <c r="FN82">
        <v>0.40580500000000003</v>
      </c>
      <c r="FO82">
        <v>19.919419999999999</v>
      </c>
      <c r="FP82" s="1">
        <v>7.8484699999999998E-4</v>
      </c>
      <c r="FQ82">
        <v>0.3877044</v>
      </c>
      <c r="FR82">
        <v>0.40534310000000001</v>
      </c>
      <c r="FS82">
        <v>19.29213</v>
      </c>
      <c r="FT82" s="1">
        <v>6.3001300000000001E-4</v>
      </c>
      <c r="FU82">
        <v>0.3095232</v>
      </c>
      <c r="FV82">
        <v>0.4050185</v>
      </c>
      <c r="FW82">
        <v>18.556799999999999</v>
      </c>
      <c r="FX82" s="1">
        <v>5.358642E-4</v>
      </c>
      <c r="FY82">
        <v>0.26192749999999998</v>
      </c>
      <c r="FZ82">
        <v>0.40480359999999999</v>
      </c>
      <c r="GA82">
        <v>17.869759999999999</v>
      </c>
      <c r="GB82" s="1">
        <v>4.7273330000000002E-4</v>
      </c>
      <c r="GC82">
        <v>0.23012199999999999</v>
      </c>
      <c r="GD82">
        <v>0.40467409999999998</v>
      </c>
      <c r="GE82">
        <v>17.436199999999999</v>
      </c>
      <c r="GF82" s="1">
        <v>4.2132470000000002E-4</v>
      </c>
      <c r="GG82">
        <v>0.20445550000000001</v>
      </c>
      <c r="GH82">
        <v>0.4046073</v>
      </c>
      <c r="GI82">
        <v>17.30369</v>
      </c>
      <c r="GJ82" s="1">
        <v>3.742765E-4</v>
      </c>
      <c r="GK82">
        <v>0.18104190000000001</v>
      </c>
      <c r="GL82">
        <v>0.40454689999999999</v>
      </c>
      <c r="GM82">
        <v>17.522739999999999</v>
      </c>
      <c r="GN82" s="1">
        <v>3.3315660000000002E-4</v>
      </c>
      <c r="GO82">
        <v>0.16056019999999999</v>
      </c>
      <c r="GP82">
        <v>0.40450409999999998</v>
      </c>
      <c r="GQ82">
        <v>17.87255</v>
      </c>
      <c r="GR82" s="1">
        <v>3.0055970000000002E-4</v>
      </c>
      <c r="GS82">
        <v>0.1442331</v>
      </c>
      <c r="GT82">
        <v>0.4044391</v>
      </c>
      <c r="GU82">
        <v>18.351109999999998</v>
      </c>
      <c r="GV82" s="1">
        <v>2.7597309999999998E-4</v>
      </c>
      <c r="GW82">
        <v>0.13187470000000001</v>
      </c>
      <c r="GX82">
        <v>0.404337</v>
      </c>
      <c r="GY82">
        <v>18.8873</v>
      </c>
      <c r="GZ82" s="1">
        <v>2.5704550000000002E-4</v>
      </c>
      <c r="HA82">
        <v>0.12240139999999999</v>
      </c>
      <c r="HB82">
        <v>0.40418019999999999</v>
      </c>
      <c r="HC82">
        <v>19.232569999999999</v>
      </c>
      <c r="HD82" s="1">
        <v>2.4172209999999999E-4</v>
      </c>
      <c r="HE82">
        <v>0.1147759</v>
      </c>
      <c r="HF82">
        <v>0.40399010000000002</v>
      </c>
      <c r="HG82">
        <v>19.29128</v>
      </c>
      <c r="HH82" s="1">
        <v>2.294105E-4</v>
      </c>
      <c r="HI82">
        <v>0.108643</v>
      </c>
      <c r="HJ82">
        <v>0.40376060000000003</v>
      </c>
      <c r="HK82">
        <v>19.25873</v>
      </c>
      <c r="HL82" s="1">
        <v>2.20592E-4</v>
      </c>
      <c r="HM82">
        <v>0.1042174</v>
      </c>
      <c r="HN82">
        <v>0.40351409999999999</v>
      </c>
      <c r="HO82">
        <v>19.161200000000001</v>
      </c>
      <c r="HP82" s="1">
        <v>2.1462949999999999E-4</v>
      </c>
      <c r="HQ82">
        <v>0.101225</v>
      </c>
      <c r="HR82">
        <v>0.40325670000000002</v>
      </c>
      <c r="HS82">
        <v>19.170110000000001</v>
      </c>
      <c r="HT82" s="1">
        <v>2.0942890000000001E-4</v>
      </c>
      <c r="HU82">
        <v>9.8673159999999996E-2</v>
      </c>
      <c r="HV82">
        <v>0.40298909999999999</v>
      </c>
      <c r="HW82">
        <v>19.26595</v>
      </c>
      <c r="HX82" s="1">
        <v>2.0328370000000001E-4</v>
      </c>
      <c r="HY82">
        <v>9.5736409999999994E-2</v>
      </c>
      <c r="HZ82">
        <v>0.4027193</v>
      </c>
      <c r="IA82">
        <v>19.33672</v>
      </c>
      <c r="IB82" s="1">
        <v>1.9591899999999999E-4</v>
      </c>
      <c r="IC82">
        <v>9.2247659999999995E-2</v>
      </c>
      <c r="ID82">
        <v>0.40244210000000002</v>
      </c>
      <c r="IE82">
        <v>19.305879999999998</v>
      </c>
      <c r="IF82" s="1">
        <v>1.877793E-4</v>
      </c>
      <c r="IG82">
        <v>8.8412790000000005E-2</v>
      </c>
      <c r="IH82">
        <v>0.40217520000000001</v>
      </c>
      <c r="II82">
        <v>18.96002</v>
      </c>
      <c r="IJ82" s="1">
        <v>1.794054E-4</v>
      </c>
      <c r="IK82">
        <v>8.4476629999999997E-2</v>
      </c>
      <c r="IL82">
        <v>0.401895</v>
      </c>
      <c r="IM82">
        <v>18.485969999999998</v>
      </c>
      <c r="IN82" s="1">
        <v>1.7112320000000001E-4</v>
      </c>
      <c r="IO82">
        <v>8.0584199999999995E-2</v>
      </c>
      <c r="IP82">
        <v>0.40163110000000002</v>
      </c>
      <c r="IQ82">
        <v>18.124610000000001</v>
      </c>
      <c r="IR82" s="1">
        <v>1.6311179999999999E-4</v>
      </c>
      <c r="IS82">
        <v>7.6823290000000002E-2</v>
      </c>
      <c r="IT82">
        <v>0.40135460000000001</v>
      </c>
      <c r="IU82">
        <v>18.005669999999999</v>
      </c>
      <c r="IV82" s="1">
        <v>1.5545199999999999E-4</v>
      </c>
      <c r="IW82">
        <v>7.3234300000000002E-2</v>
      </c>
      <c r="IX82">
        <v>0.40107179999999998</v>
      </c>
      <c r="IY82">
        <v>18.404640000000001</v>
      </c>
      <c r="IZ82" s="1">
        <v>1.4817239999999999E-4</v>
      </c>
      <c r="JA82">
        <v>6.9834199999999999E-2</v>
      </c>
      <c r="JB82">
        <v>0.4008119</v>
      </c>
      <c r="JC82">
        <v>19.019030000000001</v>
      </c>
      <c r="JD82" s="1">
        <v>1.413544E-4</v>
      </c>
      <c r="JE82">
        <v>6.6638520000000007E-2</v>
      </c>
      <c r="JF82">
        <v>0.4005802</v>
      </c>
      <c r="JG82">
        <v>19.687719999999999</v>
      </c>
      <c r="JH82" s="1">
        <v>1.3493479999999999E-4</v>
      </c>
      <c r="JI82">
        <v>6.363357E-2</v>
      </c>
      <c r="JJ82">
        <v>0.40039000000000002</v>
      </c>
      <c r="JK82">
        <v>19.968679999999999</v>
      </c>
      <c r="JL82" s="1">
        <v>1.288851E-4</v>
      </c>
      <c r="JM82">
        <v>6.0797700000000003E-2</v>
      </c>
      <c r="JN82">
        <v>0.40025519999999998</v>
      </c>
      <c r="JO82">
        <v>19.828900000000001</v>
      </c>
      <c r="JP82" s="1">
        <v>1.2315030000000001E-4</v>
      </c>
      <c r="JQ82">
        <v>5.8099310000000001E-2</v>
      </c>
      <c r="JR82">
        <v>0.40017760000000002</v>
      </c>
      <c r="JS82">
        <v>19.3796</v>
      </c>
      <c r="JT82" s="1">
        <v>1.173633E-4</v>
      </c>
      <c r="JU82">
        <v>5.5383769999999999E-2</v>
      </c>
      <c r="JV82">
        <v>0.40011639999999998</v>
      </c>
      <c r="JW82">
        <v>19.00977</v>
      </c>
      <c r="JX82" s="1">
        <v>1.109139E-4</v>
      </c>
      <c r="JY82">
        <v>5.2362550000000001E-2</v>
      </c>
      <c r="JZ82">
        <v>0.40007130000000002</v>
      </c>
      <c r="KA82">
        <v>18.893380000000001</v>
      </c>
      <c r="KB82" s="1">
        <v>1.038193E-4</v>
      </c>
      <c r="KC82">
        <v>4.9029719999999999E-2</v>
      </c>
      <c r="KD82">
        <v>0.40005350000000001</v>
      </c>
      <c r="KE82">
        <v>19.21679</v>
      </c>
      <c r="KF82" s="1">
        <v>9.6926099999999993E-5</v>
      </c>
      <c r="KG82">
        <v>4.5769490000000003E-2</v>
      </c>
      <c r="KH82">
        <v>0.40005180000000001</v>
      </c>
      <c r="KI82">
        <v>19.485990000000001</v>
      </c>
      <c r="KJ82" s="1">
        <v>9.0969010000000003E-5</v>
      </c>
      <c r="KK82">
        <v>4.292899E-2</v>
      </c>
      <c r="KL82">
        <v>0.4000396</v>
      </c>
      <c r="KM82">
        <v>19.676639999999999</v>
      </c>
      <c r="KN82" s="1">
        <v>8.6044619999999994E-5</v>
      </c>
      <c r="KO82">
        <v>4.0583649999999999E-2</v>
      </c>
      <c r="KP82">
        <v>0.4000418</v>
      </c>
      <c r="KQ82">
        <v>19.699619999999999</v>
      </c>
      <c r="KR82" s="1">
        <v>8.1961929999999994E-5</v>
      </c>
      <c r="KS82">
        <v>3.86354E-2</v>
      </c>
      <c r="KT82">
        <v>0.4000399</v>
      </c>
      <c r="KU82">
        <v>19.45628</v>
      </c>
      <c r="KV82" s="1">
        <v>7.8433460000000004E-5</v>
      </c>
      <c r="KW82">
        <v>3.6958949999999997E-2</v>
      </c>
      <c r="KX82">
        <v>0.40003709999999998</v>
      </c>
      <c r="KY82">
        <v>19.14058</v>
      </c>
      <c r="KZ82" s="1">
        <v>7.5271970000000005E-5</v>
      </c>
      <c r="LA82">
        <v>3.5457759999999998E-2</v>
      </c>
      <c r="LB82">
        <v>0.400034</v>
      </c>
      <c r="LC82">
        <v>18.90399</v>
      </c>
      <c r="LD82" s="1">
        <v>7.2345640000000003E-5</v>
      </c>
      <c r="LE82">
        <v>3.407073E-2</v>
      </c>
      <c r="LF82">
        <v>0.40003450000000002</v>
      </c>
      <c r="LG82">
        <v>18.827190000000002</v>
      </c>
      <c r="LH82" s="1">
        <v>6.9591770000000005E-5</v>
      </c>
      <c r="LI82">
        <v>3.2763590000000002E-2</v>
      </c>
      <c r="LJ82">
        <v>0.40003739999999999</v>
      </c>
      <c r="LK82">
        <v>19.094059999999999</v>
      </c>
      <c r="LL82" s="1">
        <v>6.6972730000000005E-5</v>
      </c>
      <c r="LM82">
        <v>3.1523450000000001E-2</v>
      </c>
      <c r="LN82">
        <v>0.40003729999999998</v>
      </c>
      <c r="LO82">
        <v>19.47775</v>
      </c>
      <c r="LP82" s="1">
        <v>6.4474360000000005E-5</v>
      </c>
      <c r="LQ82">
        <v>3.0342089999999999E-2</v>
      </c>
      <c r="LR82">
        <v>0.40003559999999999</v>
      </c>
      <c r="LS82">
        <v>19.897390000000001</v>
      </c>
      <c r="LT82" s="1">
        <v>6.2098539999999998E-5</v>
      </c>
      <c r="LU82">
        <v>2.9217440000000001E-2</v>
      </c>
      <c r="LV82">
        <v>0.40003739999999999</v>
      </c>
      <c r="LW82">
        <v>20.157640000000001</v>
      </c>
      <c r="LX82" s="1">
        <v>5.9847810000000001E-5</v>
      </c>
      <c r="LY82">
        <v>2.815107E-2</v>
      </c>
      <c r="LZ82">
        <v>0.40003379999999999</v>
      </c>
      <c r="MA82">
        <v>20.091180000000001</v>
      </c>
      <c r="MB82" s="1">
        <v>5.7621809999999998E-5</v>
      </c>
      <c r="MC82">
        <v>2.713546E-2</v>
      </c>
      <c r="MD82">
        <v>0.40003359999999999</v>
      </c>
      <c r="ME82">
        <v>19.824529999999999</v>
      </c>
      <c r="MF82" s="1">
        <v>5.5368409999999997E-5</v>
      </c>
      <c r="MG82">
        <v>2.6161480000000001E-2</v>
      </c>
      <c r="MH82">
        <v>0.4000378</v>
      </c>
      <c r="MI82">
        <v>19.536619999999999</v>
      </c>
      <c r="MJ82" s="1">
        <v>5.3224470000000003E-5</v>
      </c>
      <c r="MK82">
        <v>2.522754E-2</v>
      </c>
      <c r="ML82">
        <v>0.40003719999999998</v>
      </c>
      <c r="MM82">
        <v>19.320430000000002</v>
      </c>
      <c r="MN82" s="1">
        <v>5.1196880000000003E-5</v>
      </c>
      <c r="MO82">
        <v>2.4338720000000001E-2</v>
      </c>
      <c r="MP82">
        <v>0.40003339999999998</v>
      </c>
      <c r="MQ82">
        <v>19.486280000000001</v>
      </c>
      <c r="MR82" s="1">
        <v>4.9258570000000001E-5</v>
      </c>
      <c r="MS82">
        <v>2.3484629999999999E-2</v>
      </c>
      <c r="MT82">
        <v>0.40003499999999997</v>
      </c>
      <c r="MU82">
        <v>19.507110000000001</v>
      </c>
      <c r="MV82" s="1">
        <v>4.7408740000000002E-5</v>
      </c>
      <c r="MW82">
        <v>2.2665250000000001E-2</v>
      </c>
      <c r="MX82">
        <v>0.40003699999999998</v>
      </c>
      <c r="MY82">
        <v>19.360430000000001</v>
      </c>
      <c r="MZ82" s="1">
        <v>4.5655029999999998E-5</v>
      </c>
      <c r="NA82">
        <v>2.1882530000000001E-2</v>
      </c>
      <c r="NB82">
        <v>0.40003149999999998</v>
      </c>
      <c r="NC82">
        <v>18.830860000000001</v>
      </c>
      <c r="ND82" s="1">
        <v>4.3978650000000003E-5</v>
      </c>
      <c r="NE82">
        <v>2.113106E-2</v>
      </c>
      <c r="NF82">
        <v>0.40003559999999999</v>
      </c>
      <c r="NG82">
        <v>18.156189999999999</v>
      </c>
      <c r="NH82" s="1">
        <v>4.2373899999999998E-5</v>
      </c>
      <c r="NI82">
        <v>2.0408320000000001E-2</v>
      </c>
      <c r="NJ82">
        <v>0.40003529999999998</v>
      </c>
      <c r="NK82">
        <v>17.447230000000001</v>
      </c>
      <c r="NL82" s="1">
        <v>4.0846670000000001E-5</v>
      </c>
      <c r="NM82">
        <v>1.971784E-2</v>
      </c>
      <c r="NN82">
        <v>0.4000319</v>
      </c>
      <c r="NO82">
        <v>17.031649999999999</v>
      </c>
      <c r="NP82" s="1">
        <v>3.9384200000000001E-5</v>
      </c>
      <c r="NQ82">
        <v>1.905374E-2</v>
      </c>
      <c r="NR82">
        <v>0.40003820000000001</v>
      </c>
      <c r="NS82">
        <v>17.003489999999999</v>
      </c>
      <c r="NT82" s="1">
        <v>3.7973889999999998E-5</v>
      </c>
      <c r="NU82">
        <v>1.8409700000000001E-2</v>
      </c>
      <c r="NV82">
        <v>0.40002959999999999</v>
      </c>
      <c r="NW82">
        <v>17.46481</v>
      </c>
      <c r="NX82" s="1">
        <v>3.6626009999999999E-5</v>
      </c>
      <c r="NY82">
        <v>1.7791379999999999E-2</v>
      </c>
      <c r="NZ82">
        <v>0.40000019999999997</v>
      </c>
      <c r="OA82">
        <v>18.068079999999998</v>
      </c>
      <c r="OB82" s="1">
        <v>3.5342539999999999E-5</v>
      </c>
      <c r="OC82">
        <v>1.7201259999999999E-2</v>
      </c>
      <c r="OD82">
        <v>0.39989590000000003</v>
      </c>
      <c r="OE82">
        <v>18.70795</v>
      </c>
      <c r="OF82" s="1">
        <v>3.4102980000000001E-5</v>
      </c>
      <c r="OG82">
        <v>1.663369E-2</v>
      </c>
      <c r="OH82">
        <v>0.39969949999999999</v>
      </c>
      <c r="OI82">
        <v>19.353629999999999</v>
      </c>
      <c r="OJ82" s="1">
        <v>3.2897990000000002E-5</v>
      </c>
      <c r="OK82">
        <v>1.6082300000000001E-2</v>
      </c>
    </row>
    <row r="83" spans="1:401" x14ac:dyDescent="0.35">
      <c r="A83">
        <v>86</v>
      </c>
      <c r="B83" t="s">
        <v>4</v>
      </c>
      <c r="C83" t="s">
        <v>24</v>
      </c>
      <c r="D83" t="s">
        <v>88</v>
      </c>
      <c r="E83">
        <v>998.39380000000006</v>
      </c>
      <c r="F83">
        <v>0.86639359999999999</v>
      </c>
      <c r="G83">
        <v>18.268260000000001</v>
      </c>
      <c r="H83" s="1">
        <v>2.0789950000000001E-27</v>
      </c>
      <c r="I83" s="1">
        <v>8.0353940000000003E-25</v>
      </c>
      <c r="J83">
        <v>0.86622189999999999</v>
      </c>
      <c r="K83">
        <v>18.231480000000001</v>
      </c>
      <c r="L83" s="1">
        <v>6.3668459999999995E-14</v>
      </c>
      <c r="M83" s="1">
        <v>2.475757E-11</v>
      </c>
      <c r="N83">
        <v>0.86608580000000002</v>
      </c>
      <c r="O83">
        <v>18.403790000000001</v>
      </c>
      <c r="P83" s="1">
        <v>1.634286E-3</v>
      </c>
      <c r="Q83" s="1">
        <v>0.39278540000000001</v>
      </c>
      <c r="R83">
        <v>0.86583860000000001</v>
      </c>
      <c r="S83">
        <v>18.567769999999999</v>
      </c>
      <c r="T83" s="1">
        <v>4.9225289999999999</v>
      </c>
      <c r="U83">
        <v>1511.605</v>
      </c>
      <c r="V83">
        <v>0.86457130000000004</v>
      </c>
      <c r="W83">
        <v>18.643979999999999</v>
      </c>
      <c r="X83">
        <v>82.489170000000001</v>
      </c>
      <c r="Y83">
        <v>29238.52</v>
      </c>
      <c r="Z83">
        <v>0.86316289999999996</v>
      </c>
      <c r="AA83">
        <v>18.669979999999999</v>
      </c>
      <c r="AB83">
        <v>136.7919</v>
      </c>
      <c r="AC83">
        <v>53419.05</v>
      </c>
      <c r="AD83">
        <v>0.86173060000000001</v>
      </c>
      <c r="AE83">
        <v>18.462789999999998</v>
      </c>
      <c r="AF83">
        <v>60.40569</v>
      </c>
      <c r="AG83">
        <v>25213.37</v>
      </c>
      <c r="AH83">
        <v>0.86011029999999999</v>
      </c>
      <c r="AI83">
        <v>18.348669999999998</v>
      </c>
      <c r="AJ83">
        <v>12.142659999999999</v>
      </c>
      <c r="AK83">
        <v>5290.5910000000003</v>
      </c>
      <c r="AL83">
        <v>0.85807659999999997</v>
      </c>
      <c r="AM83">
        <v>18.34686</v>
      </c>
      <c r="AN83">
        <v>1.6150899999999999</v>
      </c>
      <c r="AO83">
        <v>718.5145</v>
      </c>
      <c r="AP83">
        <v>0.85542560000000001</v>
      </c>
      <c r="AQ83">
        <v>18.487120000000001</v>
      </c>
      <c r="AR83">
        <v>0.22775770000000001</v>
      </c>
      <c r="AS83">
        <v>98.988150000000005</v>
      </c>
      <c r="AT83">
        <v>0.85214800000000002</v>
      </c>
      <c r="AU83">
        <v>18.705780000000001</v>
      </c>
      <c r="AV83">
        <v>7.9339270000000003E-2</v>
      </c>
      <c r="AW83">
        <v>32.072299999999998</v>
      </c>
      <c r="AX83">
        <v>0.84834399999999999</v>
      </c>
      <c r="AY83">
        <v>18.89133</v>
      </c>
      <c r="AZ83">
        <v>6.455864E-2</v>
      </c>
      <c r="BA83">
        <v>25.336970000000001</v>
      </c>
      <c r="BB83">
        <v>0.84450639999999999</v>
      </c>
      <c r="BC83">
        <v>19.09554</v>
      </c>
      <c r="BD83" s="1">
        <v>6.7545400000000005E-2</v>
      </c>
      <c r="BE83">
        <v>26.453029999999998</v>
      </c>
      <c r="BF83">
        <v>0.84036880000000003</v>
      </c>
      <c r="BG83">
        <v>19.116859999999999</v>
      </c>
      <c r="BH83" s="1">
        <v>7.0289829999999998E-2</v>
      </c>
      <c r="BI83">
        <v>27.749420000000001</v>
      </c>
      <c r="BJ83">
        <v>0.83600750000000001</v>
      </c>
      <c r="BK83">
        <v>19.051670000000001</v>
      </c>
      <c r="BL83" s="1">
        <v>6.8229419999999999E-2</v>
      </c>
      <c r="BM83">
        <v>27.183350000000001</v>
      </c>
      <c r="BN83">
        <v>0.83158869999999996</v>
      </c>
      <c r="BO83">
        <v>19.04392</v>
      </c>
      <c r="BP83" s="1">
        <v>6.2766409999999995E-2</v>
      </c>
      <c r="BQ83">
        <v>25.206579999999999</v>
      </c>
      <c r="BR83">
        <v>0.827318</v>
      </c>
      <c r="BS83">
        <v>18.941230000000001</v>
      </c>
      <c r="BT83" s="1">
        <v>5.6209559999999999E-2</v>
      </c>
      <c r="BU83">
        <v>22.720839999999999</v>
      </c>
      <c r="BV83">
        <v>0.82176389999999999</v>
      </c>
      <c r="BW83">
        <v>18.833880000000001</v>
      </c>
      <c r="BX83" s="1">
        <v>4.9697310000000001E-2</v>
      </c>
      <c r="BY83">
        <v>20.210170000000002</v>
      </c>
      <c r="BZ83">
        <v>0.81373010000000001</v>
      </c>
      <c r="CA83">
        <v>18.75817</v>
      </c>
      <c r="CB83" s="1">
        <v>4.362365E-2</v>
      </c>
      <c r="CC83">
        <v>17.875640000000001</v>
      </c>
      <c r="CD83">
        <v>0.80546150000000005</v>
      </c>
      <c r="CE83">
        <v>18.535440000000001</v>
      </c>
      <c r="CF83" s="1">
        <v>3.8099109999999999E-2</v>
      </c>
      <c r="CG83">
        <v>15.73194</v>
      </c>
      <c r="CH83">
        <v>0.79700340000000003</v>
      </c>
      <c r="CI83">
        <v>18.25215</v>
      </c>
      <c r="CJ83" s="1">
        <v>3.3192939999999997E-2</v>
      </c>
      <c r="CK83">
        <v>13.81241</v>
      </c>
      <c r="CL83">
        <v>0.78864659999999998</v>
      </c>
      <c r="CM83">
        <v>18.074770000000001</v>
      </c>
      <c r="CN83" s="1">
        <v>2.9007160000000001E-2</v>
      </c>
      <c r="CO83">
        <v>12.161949999999999</v>
      </c>
      <c r="CP83">
        <v>0.78013909999999997</v>
      </c>
      <c r="CQ83">
        <v>18.025469999999999</v>
      </c>
      <c r="CR83" s="1">
        <v>2.5403370000000002E-2</v>
      </c>
      <c r="CS83">
        <v>10.74174</v>
      </c>
      <c r="CT83">
        <v>0.77172110000000005</v>
      </c>
      <c r="CU83">
        <v>17.99466</v>
      </c>
      <c r="CV83" s="1">
        <v>2.2167610000000001E-2</v>
      </c>
      <c r="CW83">
        <v>9.4533819999999995</v>
      </c>
      <c r="CX83">
        <v>0.76339369999999995</v>
      </c>
      <c r="CY83">
        <v>17.715350000000001</v>
      </c>
      <c r="CZ83" s="1">
        <v>1.9279129999999998E-2</v>
      </c>
      <c r="DA83">
        <v>8.2892960000000002</v>
      </c>
      <c r="DB83">
        <v>0.75542620000000005</v>
      </c>
      <c r="DC83">
        <v>17.737120000000001</v>
      </c>
      <c r="DD83" s="1">
        <v>1.6743729999999998E-2</v>
      </c>
      <c r="DE83">
        <v>7.2518159999999998</v>
      </c>
      <c r="DF83">
        <v>0.74647680000000005</v>
      </c>
      <c r="DG83">
        <v>17.730599999999999</v>
      </c>
      <c r="DH83" s="1">
        <v>1.4554569999999999E-2</v>
      </c>
      <c r="DI83">
        <v>6.3516050000000002</v>
      </c>
      <c r="DJ83">
        <v>0.73712739999999999</v>
      </c>
      <c r="DK83">
        <v>17.62238</v>
      </c>
      <c r="DL83" s="1">
        <v>1.2636959999999999E-2</v>
      </c>
      <c r="DM83">
        <v>5.560619</v>
      </c>
      <c r="DN83">
        <v>0.72747839999999997</v>
      </c>
      <c r="DO83">
        <v>17.66694</v>
      </c>
      <c r="DP83" s="1">
        <v>1.0921159999999999E-2</v>
      </c>
      <c r="DQ83">
        <v>4.8484020000000001</v>
      </c>
      <c r="DR83">
        <v>0.71762570000000003</v>
      </c>
      <c r="DS83">
        <v>17.817799999999998</v>
      </c>
      <c r="DT83" s="1">
        <v>9.4024450000000006E-3</v>
      </c>
      <c r="DU83">
        <v>4.2116619999999996</v>
      </c>
      <c r="DV83">
        <v>0.70848800000000001</v>
      </c>
      <c r="DW83">
        <v>18.020800000000001</v>
      </c>
      <c r="DX83" s="1">
        <v>8.1156040000000002E-3</v>
      </c>
      <c r="DY83">
        <v>3.6673499999999999</v>
      </c>
      <c r="DZ83">
        <v>0.69900119999999999</v>
      </c>
      <c r="EA83">
        <v>18.505469999999999</v>
      </c>
      <c r="EB83" s="1">
        <v>7.0195759999999996E-3</v>
      </c>
      <c r="EC83">
        <v>3.2024650000000001</v>
      </c>
      <c r="ED83">
        <v>0.68977219999999995</v>
      </c>
      <c r="EE83">
        <v>19.06898</v>
      </c>
      <c r="EF83" s="1">
        <v>6.0686910000000002E-3</v>
      </c>
      <c r="EG83">
        <v>2.795086</v>
      </c>
      <c r="EH83">
        <v>0.68133220000000005</v>
      </c>
      <c r="EI83">
        <v>19.77216</v>
      </c>
      <c r="EJ83" s="1">
        <v>5.2369720000000003E-3</v>
      </c>
      <c r="EK83">
        <v>2.4324340000000002</v>
      </c>
      <c r="EL83">
        <v>0.67523310000000003</v>
      </c>
      <c r="EM83">
        <v>20.39105</v>
      </c>
      <c r="EN83">
        <v>4.5194429999999997E-3</v>
      </c>
      <c r="EO83">
        <v>2.1099290000000002</v>
      </c>
      <c r="EP83">
        <v>0.67003659999999998</v>
      </c>
      <c r="EQ83">
        <v>20.58653</v>
      </c>
      <c r="ER83" s="1">
        <v>3.8912970000000002E-3</v>
      </c>
      <c r="ES83">
        <v>1.824562</v>
      </c>
      <c r="ET83">
        <v>0.66602039999999996</v>
      </c>
      <c r="EU83">
        <v>20.574560000000002</v>
      </c>
      <c r="EV83" s="1">
        <v>3.3088800000000002E-3</v>
      </c>
      <c r="EW83">
        <v>1.557787</v>
      </c>
      <c r="EX83">
        <v>0.66306129999999996</v>
      </c>
      <c r="EY83">
        <v>20.502320000000001</v>
      </c>
      <c r="EZ83" s="1">
        <v>2.6992829999999998E-3</v>
      </c>
      <c r="FA83">
        <v>1.2771049999999999</v>
      </c>
      <c r="FB83">
        <v>0.66086699999999998</v>
      </c>
      <c r="FC83">
        <v>20.401720000000001</v>
      </c>
      <c r="FD83" s="1">
        <v>2.065884E-3</v>
      </c>
      <c r="FE83">
        <v>0.98193010000000003</v>
      </c>
      <c r="FF83">
        <v>0.65920140000000005</v>
      </c>
      <c r="FG83">
        <v>20.495740000000001</v>
      </c>
      <c r="FH83" s="1">
        <v>1.501308E-3</v>
      </c>
      <c r="FI83">
        <v>0.71505289999999999</v>
      </c>
      <c r="FJ83">
        <v>0.65790890000000002</v>
      </c>
      <c r="FK83">
        <v>20.347829999999998</v>
      </c>
      <c r="FL83" s="1">
        <v>1.0816669999999999E-3</v>
      </c>
      <c r="FM83">
        <v>0.51402340000000002</v>
      </c>
      <c r="FN83">
        <v>0.65693970000000002</v>
      </c>
      <c r="FO83">
        <v>20.06307</v>
      </c>
      <c r="FP83" s="1">
        <v>8.0949959999999997E-4</v>
      </c>
      <c r="FQ83">
        <v>0.38247429999999999</v>
      </c>
      <c r="FR83">
        <v>0.65623549999999997</v>
      </c>
      <c r="FS83">
        <v>19.42859</v>
      </c>
      <c r="FT83" s="1">
        <v>6.448507E-4</v>
      </c>
      <c r="FU83">
        <v>0.30251980000000001</v>
      </c>
      <c r="FV83">
        <v>0.65573590000000004</v>
      </c>
      <c r="FW83">
        <v>18.677150000000001</v>
      </c>
      <c r="FX83" s="1">
        <v>5.4516660000000002E-4</v>
      </c>
      <c r="FY83">
        <v>0.25407829999999998</v>
      </c>
      <c r="FZ83">
        <v>0.655385</v>
      </c>
      <c r="GA83">
        <v>17.964009999999998</v>
      </c>
      <c r="GB83" s="1">
        <v>4.7943500000000001E-4</v>
      </c>
      <c r="GC83">
        <v>0.2223308</v>
      </c>
      <c r="GD83">
        <v>0.65518240000000005</v>
      </c>
      <c r="GE83">
        <v>17.499680000000001</v>
      </c>
      <c r="GF83" s="1">
        <v>4.2720079999999998E-4</v>
      </c>
      <c r="GG83">
        <v>0.197439</v>
      </c>
      <c r="GH83">
        <v>0.65506679999999995</v>
      </c>
      <c r="GI83">
        <v>17.373010000000001</v>
      </c>
      <c r="GJ83" s="1">
        <v>3.796615E-4</v>
      </c>
      <c r="GK83">
        <v>0.17492559999999999</v>
      </c>
      <c r="GL83">
        <v>0.65499209999999997</v>
      </c>
      <c r="GM83">
        <v>17.62912</v>
      </c>
      <c r="GN83" s="1">
        <v>3.3769099999999999E-4</v>
      </c>
      <c r="GO83">
        <v>0.155004</v>
      </c>
      <c r="GP83">
        <v>0.65491359999999998</v>
      </c>
      <c r="GQ83">
        <v>17.988130000000002</v>
      </c>
      <c r="GR83" s="1">
        <v>3.040688E-4</v>
      </c>
      <c r="GS83">
        <v>0.1389281</v>
      </c>
      <c r="GT83">
        <v>0.6548235</v>
      </c>
      <c r="GU83">
        <v>18.458549999999999</v>
      </c>
      <c r="GV83" s="1">
        <v>2.7862980000000002E-4</v>
      </c>
      <c r="GW83">
        <v>0.12671060000000001</v>
      </c>
      <c r="GX83">
        <v>0.65467240000000004</v>
      </c>
      <c r="GY83">
        <v>18.9635</v>
      </c>
      <c r="GZ83" s="1">
        <v>2.5913169999999998E-4</v>
      </c>
      <c r="HA83">
        <v>0.1173858</v>
      </c>
      <c r="HB83">
        <v>0.65445719999999996</v>
      </c>
      <c r="HC83">
        <v>19.245439999999999</v>
      </c>
      <c r="HD83" s="1">
        <v>2.4343530000000001E-4</v>
      </c>
      <c r="HE83">
        <v>0.1099271</v>
      </c>
      <c r="HF83">
        <v>0.65417650000000005</v>
      </c>
      <c r="HG83">
        <v>19.274039999999999</v>
      </c>
      <c r="HH83" s="1">
        <v>2.3074759999999999E-4</v>
      </c>
      <c r="HI83">
        <v>0.1038931</v>
      </c>
      <c r="HJ83">
        <v>0.65384819999999999</v>
      </c>
      <c r="HK83">
        <v>19.26247</v>
      </c>
      <c r="HL83" s="1">
        <v>2.2150690000000001E-4</v>
      </c>
      <c r="HM83">
        <v>9.9452360000000004E-2</v>
      </c>
      <c r="HN83">
        <v>0.65349100000000004</v>
      </c>
      <c r="HO83">
        <v>19.194500000000001</v>
      </c>
      <c r="HP83" s="1">
        <v>2.1527990000000001E-4</v>
      </c>
      <c r="HQ83">
        <v>9.6451040000000002E-2</v>
      </c>
      <c r="HR83">
        <v>0.65310829999999997</v>
      </c>
      <c r="HS83">
        <v>19.25508</v>
      </c>
      <c r="HT83" s="1">
        <v>2.100848E-4</v>
      </c>
      <c r="HU83">
        <v>9.401321E-2</v>
      </c>
      <c r="HV83">
        <v>0.65271690000000004</v>
      </c>
      <c r="HW83">
        <v>19.387139999999999</v>
      </c>
      <c r="HX83" s="1">
        <v>2.0407159999999999E-4</v>
      </c>
      <c r="HY83">
        <v>9.1284390000000007E-2</v>
      </c>
      <c r="HZ83">
        <v>0.65232469999999998</v>
      </c>
      <c r="IA83">
        <v>19.472280000000001</v>
      </c>
      <c r="IB83" s="1">
        <v>1.96832E-4</v>
      </c>
      <c r="IC83">
        <v>8.8030600000000001E-2</v>
      </c>
      <c r="ID83">
        <v>0.65191960000000004</v>
      </c>
      <c r="IE83">
        <v>19.444600000000001</v>
      </c>
      <c r="IF83" s="1">
        <v>1.8874899999999999E-4</v>
      </c>
      <c r="IG83">
        <v>8.4413749999999996E-2</v>
      </c>
      <c r="IH83">
        <v>0.65151879999999995</v>
      </c>
      <c r="II83">
        <v>19.048940000000002</v>
      </c>
      <c r="IJ83" s="1">
        <v>1.8038200000000001E-4</v>
      </c>
      <c r="IK83">
        <v>8.0673930000000005E-2</v>
      </c>
      <c r="IL83">
        <v>0.65111569999999996</v>
      </c>
      <c r="IM83">
        <v>18.538219999999999</v>
      </c>
      <c r="IN83" s="1">
        <v>1.7207799999999999E-4</v>
      </c>
      <c r="IO83">
        <v>7.6960440000000005E-2</v>
      </c>
      <c r="IP83">
        <v>0.65071259999999997</v>
      </c>
      <c r="IQ83">
        <v>18.166810000000002</v>
      </c>
      <c r="IR83" s="1">
        <v>1.6402640000000001E-4</v>
      </c>
      <c r="IS83">
        <v>7.3363090000000006E-2</v>
      </c>
      <c r="IT83">
        <v>0.65031159999999999</v>
      </c>
      <c r="IU83">
        <v>18.060739999999999</v>
      </c>
      <c r="IV83" s="1">
        <v>1.5632269999999999E-4</v>
      </c>
      <c r="IW83">
        <v>6.9927429999999999E-2</v>
      </c>
      <c r="IX83">
        <v>0.64989759999999996</v>
      </c>
      <c r="IY83">
        <v>18.5032</v>
      </c>
      <c r="IZ83" s="1">
        <v>1.4899530000000001E-4</v>
      </c>
      <c r="JA83">
        <v>6.6668080000000005E-2</v>
      </c>
      <c r="JB83">
        <v>0.64951110000000001</v>
      </c>
      <c r="JC83">
        <v>19.10398</v>
      </c>
      <c r="JD83" s="1">
        <v>1.4212520000000001E-4</v>
      </c>
      <c r="JE83">
        <v>6.3603480000000004E-2</v>
      </c>
      <c r="JF83">
        <v>0.64917499999999995</v>
      </c>
      <c r="JG83">
        <v>19.765370000000001</v>
      </c>
      <c r="JH83" s="1">
        <v>1.3566239999999999E-4</v>
      </c>
      <c r="JI83">
        <v>6.0723890000000003E-2</v>
      </c>
      <c r="JJ83">
        <v>0.64889200000000002</v>
      </c>
      <c r="JK83">
        <v>20.033660000000001</v>
      </c>
      <c r="JL83" s="1">
        <v>1.295708E-4</v>
      </c>
      <c r="JM83">
        <v>5.8008549999999999E-2</v>
      </c>
      <c r="JN83">
        <v>0.64868870000000001</v>
      </c>
      <c r="JO83">
        <v>19.898980000000002</v>
      </c>
      <c r="JP83" s="1">
        <v>1.2380900000000001E-4</v>
      </c>
      <c r="JQ83">
        <v>5.5432349999999998E-2</v>
      </c>
      <c r="JR83">
        <v>0.64854060000000002</v>
      </c>
      <c r="JS83">
        <v>19.444739999999999</v>
      </c>
      <c r="JT83" s="1">
        <v>1.180543E-4</v>
      </c>
      <c r="JU83">
        <v>5.2872229999999999E-2</v>
      </c>
      <c r="JV83">
        <v>0.64846619999999999</v>
      </c>
      <c r="JW83">
        <v>19.06204</v>
      </c>
      <c r="JX83" s="1">
        <v>1.117025E-4</v>
      </c>
      <c r="JY83">
        <v>5.005768E-2</v>
      </c>
      <c r="JZ83">
        <v>0.64840370000000003</v>
      </c>
      <c r="KA83">
        <v>18.9406</v>
      </c>
      <c r="KB83" s="1">
        <v>1.046514E-4</v>
      </c>
      <c r="KC83">
        <v>4.6923220000000002E-2</v>
      </c>
      <c r="KD83">
        <v>0.64836099999999997</v>
      </c>
      <c r="KE83">
        <v>19.308959999999999</v>
      </c>
      <c r="KF83" s="1">
        <v>9.7695750000000004E-5</v>
      </c>
      <c r="KG83">
        <v>4.3802290000000001E-2</v>
      </c>
      <c r="KH83">
        <v>0.64835640000000005</v>
      </c>
      <c r="KI83">
        <v>19.589279999999999</v>
      </c>
      <c r="KJ83" s="1">
        <v>9.1616100000000005E-5</v>
      </c>
      <c r="KK83">
        <v>4.1044659999999997E-2</v>
      </c>
      <c r="KL83">
        <v>0.64831539999999999</v>
      </c>
      <c r="KM83">
        <v>19.801570000000002</v>
      </c>
      <c r="KN83" s="1">
        <v>8.6576190000000006E-5</v>
      </c>
      <c r="KO83">
        <v>3.8759099999999998E-2</v>
      </c>
      <c r="KP83">
        <v>0.64834510000000001</v>
      </c>
      <c r="KQ83">
        <v>19.816970000000001</v>
      </c>
      <c r="KR83" s="1">
        <v>8.2409360000000001E-5</v>
      </c>
      <c r="KS83">
        <v>3.6866179999999998E-2</v>
      </c>
      <c r="KT83">
        <v>0.64833240000000003</v>
      </c>
      <c r="KU83">
        <v>19.5228</v>
      </c>
      <c r="KV83" s="1">
        <v>7.8826380000000007E-5</v>
      </c>
      <c r="KW83">
        <v>3.524654E-2</v>
      </c>
      <c r="KX83">
        <v>0.64831780000000006</v>
      </c>
      <c r="KY83">
        <v>19.184729999999998</v>
      </c>
      <c r="KZ83" s="1">
        <v>7.5628030000000004E-5</v>
      </c>
      <c r="LA83">
        <v>3.380387E-2</v>
      </c>
      <c r="LB83">
        <v>0.64831629999999996</v>
      </c>
      <c r="LC83">
        <v>18.941780000000001</v>
      </c>
      <c r="LD83" s="1">
        <v>7.2678569999999997E-5</v>
      </c>
      <c r="LE83">
        <v>3.2476020000000001E-2</v>
      </c>
      <c r="LF83">
        <v>0.64832190000000001</v>
      </c>
      <c r="LG83">
        <v>18.880410000000001</v>
      </c>
      <c r="LH83" s="1">
        <v>6.9907389999999993E-5</v>
      </c>
      <c r="LI83">
        <v>3.1227609999999999E-2</v>
      </c>
      <c r="LJ83">
        <v>0.64832120000000004</v>
      </c>
      <c r="LK83">
        <v>19.193739999999998</v>
      </c>
      <c r="LL83" s="1">
        <v>6.7273239999999994E-5</v>
      </c>
      <c r="LM83">
        <v>3.0044029999999999E-2</v>
      </c>
      <c r="LN83">
        <v>0.64832160000000005</v>
      </c>
      <c r="LO83">
        <v>19.59084</v>
      </c>
      <c r="LP83" s="1">
        <v>6.4760660000000002E-5</v>
      </c>
      <c r="LQ83">
        <v>2.891645E-2</v>
      </c>
      <c r="LR83">
        <v>0.64831669999999997</v>
      </c>
      <c r="LS83">
        <v>20.01483</v>
      </c>
      <c r="LT83" s="1">
        <v>6.2369909999999995E-5</v>
      </c>
      <c r="LU83">
        <v>2.7842309999999999E-2</v>
      </c>
      <c r="LV83">
        <v>0.64830759999999998</v>
      </c>
      <c r="LW83">
        <v>20.25318</v>
      </c>
      <c r="LX83" s="1">
        <v>6.0104289999999999E-5</v>
      </c>
      <c r="LY83">
        <v>2.682383E-2</v>
      </c>
      <c r="LZ83">
        <v>0.64832160000000005</v>
      </c>
      <c r="MA83">
        <v>20.137270000000001</v>
      </c>
      <c r="MB83" s="1">
        <v>5.7868090000000002E-5</v>
      </c>
      <c r="MC83">
        <v>2.5855059999999999E-2</v>
      </c>
      <c r="MD83">
        <v>0.64831329999999998</v>
      </c>
      <c r="ME83">
        <v>19.85304</v>
      </c>
      <c r="MF83" s="1">
        <v>5.560431E-5</v>
      </c>
      <c r="MG83">
        <v>2.4926790000000001E-2</v>
      </c>
      <c r="MH83">
        <v>0.64832339999999999</v>
      </c>
      <c r="MI83">
        <v>19.569030000000001</v>
      </c>
      <c r="MJ83" s="1">
        <v>5.3448700000000002E-5</v>
      </c>
      <c r="MK83">
        <v>2.4035669999999999E-2</v>
      </c>
      <c r="ML83">
        <v>0.64832080000000003</v>
      </c>
      <c r="MM83">
        <v>19.36627</v>
      </c>
      <c r="MN83" s="1">
        <v>5.1410630000000001E-5</v>
      </c>
      <c r="MO83">
        <v>2.318779E-2</v>
      </c>
      <c r="MP83">
        <v>0.64830330000000003</v>
      </c>
      <c r="MQ83">
        <v>19.589320000000001</v>
      </c>
      <c r="MR83" s="1">
        <v>4.9462410000000003E-5</v>
      </c>
      <c r="MS83">
        <v>2.2373339999999999E-2</v>
      </c>
      <c r="MT83">
        <v>0.64831950000000005</v>
      </c>
      <c r="MU83">
        <v>19.587540000000001</v>
      </c>
      <c r="MV83" s="1">
        <v>4.7604300000000001E-5</v>
      </c>
      <c r="MW83">
        <v>2.1592139999999999E-2</v>
      </c>
      <c r="MX83">
        <v>0.64832380000000001</v>
      </c>
      <c r="MY83">
        <v>19.4665</v>
      </c>
      <c r="MZ83" s="1">
        <v>4.5841670000000003E-5</v>
      </c>
      <c r="NA83">
        <v>2.0845450000000001E-2</v>
      </c>
      <c r="NB83">
        <v>0.64831070000000002</v>
      </c>
      <c r="NC83">
        <v>18.95966</v>
      </c>
      <c r="ND83" s="1">
        <v>4.4157219999999999E-5</v>
      </c>
      <c r="NE83">
        <v>2.0128960000000001E-2</v>
      </c>
      <c r="NF83">
        <v>0.64830540000000003</v>
      </c>
      <c r="NG83">
        <v>18.288219999999999</v>
      </c>
      <c r="NH83" s="1">
        <v>4.2544279999999997E-5</v>
      </c>
      <c r="NI83">
        <v>1.9439959999999999E-2</v>
      </c>
      <c r="NJ83">
        <v>0.64832400000000001</v>
      </c>
      <c r="NK83">
        <v>17.54691</v>
      </c>
      <c r="NL83" s="1">
        <v>4.1009820000000003E-5</v>
      </c>
      <c r="NM83">
        <v>1.8781160000000002E-2</v>
      </c>
      <c r="NN83">
        <v>0.64831850000000002</v>
      </c>
      <c r="NO83">
        <v>17.085039999999999</v>
      </c>
      <c r="NP83" s="1">
        <v>3.9542129999999997E-5</v>
      </c>
      <c r="NQ83">
        <v>1.8148870000000001E-2</v>
      </c>
      <c r="NR83">
        <v>0.6483082</v>
      </c>
      <c r="NS83">
        <v>17.042010000000001</v>
      </c>
      <c r="NT83" s="1">
        <v>3.812512E-5</v>
      </c>
      <c r="NU83">
        <v>1.7535350000000002E-2</v>
      </c>
      <c r="NV83">
        <v>0.64830030000000005</v>
      </c>
      <c r="NW83">
        <v>17.556159999999998</v>
      </c>
      <c r="NX83" s="1">
        <v>3.6770439999999999E-5</v>
      </c>
      <c r="NY83">
        <v>1.6945450000000001E-2</v>
      </c>
      <c r="NZ83">
        <v>0.64828520000000001</v>
      </c>
      <c r="OA83">
        <v>18.179069999999999</v>
      </c>
      <c r="OB83" s="1">
        <v>3.5481519999999997E-5</v>
      </c>
      <c r="OC83">
        <v>1.6382310000000001E-2</v>
      </c>
      <c r="OD83">
        <v>0.64814890000000003</v>
      </c>
      <c r="OE83">
        <v>18.797550000000001</v>
      </c>
      <c r="OF83" s="1">
        <v>3.4237479999999997E-5</v>
      </c>
      <c r="OG83">
        <v>1.5841129999999998E-2</v>
      </c>
      <c r="OH83">
        <v>0.64785400000000004</v>
      </c>
      <c r="OI83">
        <v>19.39836</v>
      </c>
      <c r="OJ83" s="1">
        <v>3.3028139999999999E-5</v>
      </c>
      <c r="OK83">
        <v>1.5315E-2</v>
      </c>
    </row>
    <row r="84" spans="1:401" x14ac:dyDescent="0.35">
      <c r="A84">
        <v>87</v>
      </c>
      <c r="B84" t="s">
        <v>4</v>
      </c>
      <c r="C84" t="s">
        <v>24</v>
      </c>
      <c r="D84" t="s">
        <v>89</v>
      </c>
      <c r="E84">
        <v>796.41189999999995</v>
      </c>
      <c r="F84">
        <v>0.74529449999999997</v>
      </c>
      <c r="G84">
        <v>18.344239999999999</v>
      </c>
      <c r="H84" s="1">
        <v>1.6070239999999999E-28</v>
      </c>
      <c r="I84" s="1">
        <v>5.0997630000000002E-26</v>
      </c>
      <c r="J84">
        <v>0.74425070000000004</v>
      </c>
      <c r="K84">
        <v>18.298200000000001</v>
      </c>
      <c r="L84" s="1">
        <v>7.4274090000000007E-15</v>
      </c>
      <c r="M84" s="1">
        <v>2.371448E-12</v>
      </c>
      <c r="N84">
        <v>0.74317540000000004</v>
      </c>
      <c r="O84">
        <v>18.45363</v>
      </c>
      <c r="P84" s="1">
        <v>4.6968260000000001E-4</v>
      </c>
      <c r="Q84" s="1">
        <v>0.1023399</v>
      </c>
      <c r="R84">
        <v>0.7421006</v>
      </c>
      <c r="S84">
        <v>18.574860000000001</v>
      </c>
      <c r="T84" s="1">
        <v>3.0740340000000002</v>
      </c>
      <c r="U84">
        <v>803.38279999999997</v>
      </c>
      <c r="V84">
        <v>0.74095129999999998</v>
      </c>
      <c r="W84">
        <v>18.64106</v>
      </c>
      <c r="X84">
        <v>69.336129999999997</v>
      </c>
      <c r="Y84">
        <v>20363.599999999999</v>
      </c>
      <c r="Z84">
        <v>0.73979779999999995</v>
      </c>
      <c r="AA84">
        <v>18.683039999999998</v>
      </c>
      <c r="AB84">
        <v>138.82210000000001</v>
      </c>
      <c r="AC84">
        <v>44075.3</v>
      </c>
      <c r="AD84">
        <v>0.7386007</v>
      </c>
      <c r="AE84">
        <v>18.512360000000001</v>
      </c>
      <c r="AF84">
        <v>69.680369999999996</v>
      </c>
      <c r="AG84">
        <v>23353.06</v>
      </c>
      <c r="AH84">
        <v>0.73729900000000004</v>
      </c>
      <c r="AI84">
        <v>18.455839999999998</v>
      </c>
      <c r="AJ84">
        <v>15.20157</v>
      </c>
      <c r="AK84">
        <v>5274.5879999999997</v>
      </c>
      <c r="AL84">
        <v>0.73564209999999997</v>
      </c>
      <c r="AM84">
        <v>18.44631</v>
      </c>
      <c r="AN84">
        <v>2.1016949999999999</v>
      </c>
      <c r="AO84">
        <v>742.41660000000002</v>
      </c>
      <c r="AP84">
        <v>0.73354350000000001</v>
      </c>
      <c r="AQ84">
        <v>18.58222</v>
      </c>
      <c r="AR84">
        <v>0.28302640000000001</v>
      </c>
      <c r="AS84">
        <v>98.740290000000002</v>
      </c>
      <c r="AT84">
        <v>0.73092420000000002</v>
      </c>
      <c r="AU84">
        <v>18.769919999999999</v>
      </c>
      <c r="AV84">
        <v>8.5198339999999997E-2</v>
      </c>
      <c r="AW84">
        <v>28.105530000000002</v>
      </c>
      <c r="AX84">
        <v>0.72782020000000003</v>
      </c>
      <c r="AY84">
        <v>18.909659999999999</v>
      </c>
      <c r="AZ84">
        <v>6.4848639999999999E-2</v>
      </c>
      <c r="BA84">
        <v>20.814240000000002</v>
      </c>
      <c r="BB84">
        <v>0.72404630000000003</v>
      </c>
      <c r="BC84">
        <v>19.116</v>
      </c>
      <c r="BD84">
        <v>6.6987199999999997E-2</v>
      </c>
      <c r="BE84">
        <v>21.430700000000002</v>
      </c>
      <c r="BF84">
        <v>0.71980699999999997</v>
      </c>
      <c r="BG84">
        <v>19.14649</v>
      </c>
      <c r="BH84" s="1">
        <v>7.0148520000000006E-2</v>
      </c>
      <c r="BI84">
        <v>22.565200000000001</v>
      </c>
      <c r="BJ84">
        <v>0.71531330000000004</v>
      </c>
      <c r="BK84">
        <v>19.131019999999999</v>
      </c>
      <c r="BL84" s="1">
        <v>6.8627079999999993E-2</v>
      </c>
      <c r="BM84">
        <v>22.225200000000001</v>
      </c>
      <c r="BN84">
        <v>0.71076430000000002</v>
      </c>
      <c r="BO84">
        <v>19.181719999999999</v>
      </c>
      <c r="BP84" s="1">
        <v>6.345953E-2</v>
      </c>
      <c r="BQ84">
        <v>20.66835</v>
      </c>
      <c r="BR84">
        <v>0.70633829999999997</v>
      </c>
      <c r="BS84">
        <v>19.072410000000001</v>
      </c>
      <c r="BT84" s="1">
        <v>5.6978180000000003E-2</v>
      </c>
      <c r="BU84">
        <v>18.64405</v>
      </c>
      <c r="BV84">
        <v>0.70217410000000002</v>
      </c>
      <c r="BW84">
        <v>18.95618</v>
      </c>
      <c r="BX84" s="1">
        <v>5.0423370000000002E-2</v>
      </c>
      <c r="BY84">
        <v>16.565930000000002</v>
      </c>
      <c r="BZ84">
        <v>0.69773019999999997</v>
      </c>
      <c r="CA84">
        <v>18.863779999999998</v>
      </c>
      <c r="CB84">
        <v>4.4297620000000003E-2</v>
      </c>
      <c r="CC84">
        <v>14.615489999999999</v>
      </c>
      <c r="CD84">
        <v>0.69311179999999994</v>
      </c>
      <c r="CE84">
        <v>18.59684</v>
      </c>
      <c r="CF84">
        <v>3.8709260000000002E-2</v>
      </c>
      <c r="CG84">
        <v>12.826499999999999</v>
      </c>
      <c r="CH84">
        <v>0.68833599999999995</v>
      </c>
      <c r="CI84">
        <v>18.288150000000002</v>
      </c>
      <c r="CJ84" s="1">
        <v>3.3730709999999997E-2</v>
      </c>
      <c r="CK84">
        <v>11.224729999999999</v>
      </c>
      <c r="CL84">
        <v>0.68310389999999999</v>
      </c>
      <c r="CM84">
        <v>18.112200000000001</v>
      </c>
      <c r="CN84" s="1">
        <v>2.9460770000000001E-2</v>
      </c>
      <c r="CO84">
        <v>9.8453009999999992</v>
      </c>
      <c r="CP84">
        <v>0.67722919999999998</v>
      </c>
      <c r="CQ84">
        <v>18.106089999999998</v>
      </c>
      <c r="CR84" s="1">
        <v>2.5804850000000001E-2</v>
      </c>
      <c r="CS84">
        <v>8.6659439999999996</v>
      </c>
      <c r="CT84">
        <v>0.67150650000000001</v>
      </c>
      <c r="CU84">
        <v>18.109829999999999</v>
      </c>
      <c r="CV84" s="1">
        <v>2.2534269999999999E-2</v>
      </c>
      <c r="CW84">
        <v>7.6022650000000001</v>
      </c>
      <c r="CX84">
        <v>0.66586679999999998</v>
      </c>
      <c r="CY84">
        <v>17.809799999999999</v>
      </c>
      <c r="CZ84">
        <v>1.960742E-2</v>
      </c>
      <c r="DA84">
        <v>6.6424469999999998</v>
      </c>
      <c r="DB84">
        <v>0.66084989999999999</v>
      </c>
      <c r="DC84">
        <v>17.865120000000001</v>
      </c>
      <c r="DD84">
        <v>1.7033090000000001E-2</v>
      </c>
      <c r="DE84">
        <v>5.7917949999999996</v>
      </c>
      <c r="DF84">
        <v>0.65579209999999999</v>
      </c>
      <c r="DG84">
        <v>17.829799999999999</v>
      </c>
      <c r="DH84" s="1">
        <v>1.4804690000000001E-2</v>
      </c>
      <c r="DI84">
        <v>5.0534829999999999</v>
      </c>
      <c r="DJ84">
        <v>0.65052909999999997</v>
      </c>
      <c r="DK84">
        <v>17.66741</v>
      </c>
      <c r="DL84" s="1">
        <v>1.2858959999999999E-2</v>
      </c>
      <c r="DM84">
        <v>4.4081729999999997</v>
      </c>
      <c r="DN84">
        <v>0.64501830000000004</v>
      </c>
      <c r="DO84">
        <v>17.68852</v>
      </c>
      <c r="DP84" s="1">
        <v>1.112195E-2</v>
      </c>
      <c r="DQ84">
        <v>3.8304520000000002</v>
      </c>
      <c r="DR84">
        <v>0.63941760000000003</v>
      </c>
      <c r="DS84">
        <v>17.839449999999999</v>
      </c>
      <c r="DT84" s="1">
        <v>9.5784800000000003E-3</v>
      </c>
      <c r="DU84">
        <v>3.3140139999999998</v>
      </c>
      <c r="DV84">
        <v>0.63301079999999998</v>
      </c>
      <c r="DW84">
        <v>18.08268</v>
      </c>
      <c r="DX84" s="1">
        <v>8.2641799999999994E-3</v>
      </c>
      <c r="DY84">
        <v>2.8731499999999999</v>
      </c>
      <c r="DZ84">
        <v>0.62621970000000005</v>
      </c>
      <c r="EA84">
        <v>18.622959999999999</v>
      </c>
      <c r="EB84" s="1">
        <v>7.1480179999999999E-3</v>
      </c>
      <c r="EC84">
        <v>2.4981140000000002</v>
      </c>
      <c r="ED84">
        <v>0.61963809999999997</v>
      </c>
      <c r="EE84">
        <v>19.17163</v>
      </c>
      <c r="EF84" s="1">
        <v>6.182211E-3</v>
      </c>
      <c r="EG84">
        <v>2.1712669999999998</v>
      </c>
      <c r="EH84">
        <v>0.61376640000000005</v>
      </c>
      <c r="EI84">
        <v>19.860890000000001</v>
      </c>
      <c r="EJ84">
        <v>5.3384219999999998E-3</v>
      </c>
      <c r="EK84">
        <v>1.88266</v>
      </c>
      <c r="EL84">
        <v>0.60979209999999995</v>
      </c>
      <c r="EM84">
        <v>20.455649999999999</v>
      </c>
      <c r="EN84" s="1">
        <v>4.608638E-3</v>
      </c>
      <c r="EO84">
        <v>1.6316379999999999</v>
      </c>
      <c r="EP84">
        <v>0.60633700000000001</v>
      </c>
      <c r="EQ84">
        <v>20.598020000000002</v>
      </c>
      <c r="ER84" s="1">
        <v>3.970978E-3</v>
      </c>
      <c r="ES84">
        <v>1.4104920000000001</v>
      </c>
      <c r="ET84">
        <v>0.60362090000000002</v>
      </c>
      <c r="EU84">
        <v>20.585239999999999</v>
      </c>
      <c r="EV84" s="1">
        <v>3.3874949999999999E-3</v>
      </c>
      <c r="EW84">
        <v>1.206502</v>
      </c>
      <c r="EX84">
        <v>0.60161430000000005</v>
      </c>
      <c r="EY84">
        <v>20.535319999999999</v>
      </c>
      <c r="EZ84" s="1">
        <v>2.784726E-3</v>
      </c>
      <c r="FA84">
        <v>0.9948359</v>
      </c>
      <c r="FB84">
        <v>0.6001263</v>
      </c>
      <c r="FC84">
        <v>20.456769999999999</v>
      </c>
      <c r="FD84" s="1">
        <v>2.1512800000000002E-3</v>
      </c>
      <c r="FE84">
        <v>0.77063329999999997</v>
      </c>
      <c r="FF84">
        <v>0.59898850000000003</v>
      </c>
      <c r="FG84">
        <v>20.608350000000002</v>
      </c>
      <c r="FH84" s="1">
        <v>1.5722080000000001E-3</v>
      </c>
      <c r="FI84">
        <v>0.56382480000000001</v>
      </c>
      <c r="FJ84">
        <v>0.59809330000000005</v>
      </c>
      <c r="FK84">
        <v>20.455400000000001</v>
      </c>
      <c r="FL84" s="1">
        <v>1.131253E-3</v>
      </c>
      <c r="FM84">
        <v>0.40492280000000003</v>
      </c>
      <c r="FN84">
        <v>0.59742130000000004</v>
      </c>
      <c r="FO84">
        <v>20.192540000000001</v>
      </c>
      <c r="FP84" s="1">
        <v>8.4053800000000005E-4</v>
      </c>
      <c r="FQ84">
        <v>0.29951860000000002</v>
      </c>
      <c r="FR84">
        <v>0.59689460000000005</v>
      </c>
      <c r="FS84">
        <v>19.548349999999999</v>
      </c>
      <c r="FT84" s="1">
        <v>6.6351949999999995E-4</v>
      </c>
      <c r="FU84">
        <v>0.23510130000000001</v>
      </c>
      <c r="FV84">
        <v>0.59656920000000002</v>
      </c>
      <c r="FW84">
        <v>18.780349999999999</v>
      </c>
      <c r="FX84" s="1">
        <v>5.5677419999999997E-4</v>
      </c>
      <c r="FY84">
        <v>0.19619349999999999</v>
      </c>
      <c r="FZ84">
        <v>0.59633000000000003</v>
      </c>
      <c r="GA84">
        <v>18.046479999999999</v>
      </c>
      <c r="GB84" s="1">
        <v>4.8763609999999998E-4</v>
      </c>
      <c r="GC84">
        <v>0.1710536</v>
      </c>
      <c r="GD84">
        <v>0.59620399999999996</v>
      </c>
      <c r="GE84">
        <v>17.557310000000001</v>
      </c>
      <c r="GF84" s="1">
        <v>4.3426290000000002E-4</v>
      </c>
      <c r="GG84">
        <v>0.15180779999999999</v>
      </c>
      <c r="GH84">
        <v>0.59608470000000002</v>
      </c>
      <c r="GI84">
        <v>17.439029999999999</v>
      </c>
      <c r="GJ84" s="1">
        <v>3.861472E-4</v>
      </c>
      <c r="GK84">
        <v>0.13455900000000001</v>
      </c>
      <c r="GL84">
        <v>0.59604230000000002</v>
      </c>
      <c r="GM84">
        <v>17.736879999999999</v>
      </c>
      <c r="GN84" s="1">
        <v>3.4322060000000003E-4</v>
      </c>
      <c r="GO84">
        <v>0.1191735</v>
      </c>
      <c r="GP84">
        <v>0.59600260000000005</v>
      </c>
      <c r="GQ84">
        <v>18.109500000000001</v>
      </c>
      <c r="GR84" s="1">
        <v>3.0838490000000002E-4</v>
      </c>
      <c r="GS84">
        <v>0.1066271</v>
      </c>
      <c r="GT84">
        <v>0.59593209999999996</v>
      </c>
      <c r="GU84">
        <v>18.575320000000001</v>
      </c>
      <c r="GV84" s="1">
        <v>2.8189010000000001E-4</v>
      </c>
      <c r="GW84">
        <v>9.7047800000000004E-2</v>
      </c>
      <c r="GX84">
        <v>0.59585429999999995</v>
      </c>
      <c r="GY84">
        <v>19.05228</v>
      </c>
      <c r="GZ84" s="1">
        <v>2.6168110000000002E-4</v>
      </c>
      <c r="HA84">
        <v>8.9761079999999993E-2</v>
      </c>
      <c r="HB84">
        <v>0.59570800000000002</v>
      </c>
      <c r="HC84">
        <v>19.268049999999999</v>
      </c>
      <c r="HD84" s="1">
        <v>2.4551949999999999E-4</v>
      </c>
      <c r="HE84">
        <v>8.3964330000000004E-2</v>
      </c>
      <c r="HF84">
        <v>0.5955163</v>
      </c>
      <c r="HG84">
        <v>19.257709999999999</v>
      </c>
      <c r="HH84" s="1">
        <v>2.323944E-4</v>
      </c>
      <c r="HI84">
        <v>7.9259289999999996E-2</v>
      </c>
      <c r="HJ84">
        <v>0.59527560000000002</v>
      </c>
      <c r="HK84">
        <v>19.262540000000001</v>
      </c>
      <c r="HL84" s="1">
        <v>2.2264539999999999E-4</v>
      </c>
      <c r="HM84">
        <v>7.5741610000000001E-2</v>
      </c>
      <c r="HN84">
        <v>0.59504349999999995</v>
      </c>
      <c r="HO84">
        <v>19.222149999999999</v>
      </c>
      <c r="HP84" s="1">
        <v>2.16076E-4</v>
      </c>
      <c r="HQ84">
        <v>7.335991E-2</v>
      </c>
      <c r="HR84">
        <v>0.59478200000000003</v>
      </c>
      <c r="HS84">
        <v>19.334779999999999</v>
      </c>
      <c r="HT84" s="1">
        <v>2.108515E-4</v>
      </c>
      <c r="HU84">
        <v>7.1492929999999996E-2</v>
      </c>
      <c r="HV84">
        <v>0.59451160000000003</v>
      </c>
      <c r="HW84">
        <v>19.506070000000001</v>
      </c>
      <c r="HX84" s="1">
        <v>2.049915E-4</v>
      </c>
      <c r="HY84">
        <v>6.9461780000000001E-2</v>
      </c>
      <c r="HZ84">
        <v>0.59422109999999995</v>
      </c>
      <c r="IA84">
        <v>19.604780000000002</v>
      </c>
      <c r="IB84" s="1">
        <v>1.978991E-4</v>
      </c>
      <c r="IC84">
        <v>6.7032590000000003E-2</v>
      </c>
      <c r="ID84">
        <v>0.59394119999999995</v>
      </c>
      <c r="IE84">
        <v>19.578399999999998</v>
      </c>
      <c r="IF84" s="1">
        <v>1.898948E-4</v>
      </c>
      <c r="IG84">
        <v>6.4309569999999996E-2</v>
      </c>
      <c r="IH84">
        <v>0.59367899999999996</v>
      </c>
      <c r="II84">
        <v>19.130780000000001</v>
      </c>
      <c r="IJ84" s="1">
        <v>1.8154210000000001E-4</v>
      </c>
      <c r="IK84">
        <v>6.1474109999999998E-2</v>
      </c>
      <c r="IL84">
        <v>0.5933967</v>
      </c>
      <c r="IM84">
        <v>18.581880000000002</v>
      </c>
      <c r="IN84" s="1">
        <v>1.7321630000000001E-4</v>
      </c>
      <c r="IO84">
        <v>5.864975E-2</v>
      </c>
      <c r="IP84">
        <v>0.59312710000000002</v>
      </c>
      <c r="IQ84">
        <v>18.20269</v>
      </c>
      <c r="IR84" s="1">
        <v>1.6511769999999999E-4</v>
      </c>
      <c r="IS84">
        <v>5.5906669999999999E-2</v>
      </c>
      <c r="IT84">
        <v>0.59284289999999995</v>
      </c>
      <c r="IU84">
        <v>18.112929999999999</v>
      </c>
      <c r="IV84" s="1">
        <v>1.5736250000000001E-4</v>
      </c>
      <c r="IW84">
        <v>5.3284680000000001E-2</v>
      </c>
      <c r="IX84">
        <v>0.59257910000000003</v>
      </c>
      <c r="IY84">
        <v>18.608540000000001</v>
      </c>
      <c r="IZ84" s="1">
        <v>1.4997989999999999E-4</v>
      </c>
      <c r="JA84">
        <v>5.0795449999999999E-2</v>
      </c>
      <c r="JB84">
        <v>0.59229810000000005</v>
      </c>
      <c r="JC84">
        <v>19.202660000000002</v>
      </c>
      <c r="JD84" s="1">
        <v>1.4304690000000001E-4</v>
      </c>
      <c r="JE84">
        <v>4.8452490000000001E-2</v>
      </c>
      <c r="JF84">
        <v>0.59208050000000001</v>
      </c>
      <c r="JG84">
        <v>19.853649999999998</v>
      </c>
      <c r="JH84" s="1">
        <v>1.3653180000000001E-4</v>
      </c>
      <c r="JI84">
        <v>4.6253139999999998E-2</v>
      </c>
      <c r="JJ84">
        <v>0.59187659999999997</v>
      </c>
      <c r="JK84">
        <v>20.100000000000001</v>
      </c>
      <c r="JL84" s="1">
        <v>1.3039139999999999E-4</v>
      </c>
      <c r="JM84">
        <v>4.4179889999999999E-2</v>
      </c>
      <c r="JN84">
        <v>0.59173819999999999</v>
      </c>
      <c r="JO84">
        <v>19.960329999999999</v>
      </c>
      <c r="JP84" s="1">
        <v>1.2459449999999999E-4</v>
      </c>
      <c r="JQ84">
        <v>4.2216770000000001E-2</v>
      </c>
      <c r="JR84">
        <v>0.59164209999999995</v>
      </c>
      <c r="JS84">
        <v>19.499400000000001</v>
      </c>
      <c r="JT84" s="1">
        <v>1.188689E-4</v>
      </c>
      <c r="JU84">
        <v>4.028288E-2</v>
      </c>
      <c r="JV84">
        <v>0.5915821</v>
      </c>
      <c r="JW84">
        <v>19.108540000000001</v>
      </c>
      <c r="JX84" s="1">
        <v>1.1262760000000001E-4</v>
      </c>
      <c r="JY84">
        <v>3.8180859999999997E-2</v>
      </c>
      <c r="JZ84">
        <v>0.59154839999999997</v>
      </c>
      <c r="KA84">
        <v>18.986329999999999</v>
      </c>
      <c r="KB84" s="1">
        <v>1.0564320000000001E-4</v>
      </c>
      <c r="KC84">
        <v>3.5826469999999999E-2</v>
      </c>
      <c r="KD84">
        <v>0.59151319999999996</v>
      </c>
      <c r="KE84">
        <v>19.40334</v>
      </c>
      <c r="KF84" s="1">
        <v>9.8625589999999999E-5</v>
      </c>
      <c r="KG84">
        <v>3.3446040000000003E-2</v>
      </c>
      <c r="KH84">
        <v>0.59151120000000001</v>
      </c>
      <c r="KI84">
        <v>19.69369</v>
      </c>
      <c r="KJ84" s="1">
        <v>9.2403570000000002E-5</v>
      </c>
      <c r="KK84">
        <v>3.1317959999999999E-2</v>
      </c>
      <c r="KL84">
        <v>0.59149830000000003</v>
      </c>
      <c r="KM84">
        <v>19.924150000000001</v>
      </c>
      <c r="KN84" s="1">
        <v>8.7224380000000003E-5</v>
      </c>
      <c r="KO84">
        <v>2.9546179999999998E-2</v>
      </c>
      <c r="KP84">
        <v>0.59148710000000004</v>
      </c>
      <c r="KQ84">
        <v>19.932700000000001</v>
      </c>
      <c r="KR84" s="1">
        <v>8.2951450000000004E-5</v>
      </c>
      <c r="KS84">
        <v>2.808219E-2</v>
      </c>
      <c r="KT84">
        <v>0.59149940000000001</v>
      </c>
      <c r="KU84">
        <v>19.585180000000001</v>
      </c>
      <c r="KV84" s="1">
        <v>7.9299830000000005E-5</v>
      </c>
      <c r="KW84">
        <v>2.6835290000000001E-2</v>
      </c>
      <c r="KX84">
        <v>0.59148869999999998</v>
      </c>
      <c r="KY84">
        <v>19.222549999999998</v>
      </c>
      <c r="KZ84" s="1">
        <v>7.60569E-5</v>
      </c>
      <c r="LA84">
        <v>2.5729330000000002E-2</v>
      </c>
      <c r="LB84">
        <v>0.59149090000000004</v>
      </c>
      <c r="LC84">
        <v>18.975239999999999</v>
      </c>
      <c r="LD84" s="1">
        <v>7.3078500000000002E-5</v>
      </c>
      <c r="LE84">
        <v>2.471508E-2</v>
      </c>
      <c r="LF84">
        <v>0.59148940000000005</v>
      </c>
      <c r="LG84">
        <v>18.930599999999998</v>
      </c>
      <c r="LH84" s="1">
        <v>7.0285710000000004E-5</v>
      </c>
      <c r="LI84">
        <v>2.376327E-2</v>
      </c>
      <c r="LJ84">
        <v>0.59148250000000002</v>
      </c>
      <c r="LK84">
        <v>19.294820000000001</v>
      </c>
      <c r="LL84" s="1">
        <v>6.7632869999999999E-5</v>
      </c>
      <c r="LM84">
        <v>2.2861099999999999E-2</v>
      </c>
      <c r="LN84">
        <v>0.59148299999999998</v>
      </c>
      <c r="LO84">
        <v>19.708829999999999</v>
      </c>
      <c r="LP84" s="1">
        <v>6.5103099999999997E-5</v>
      </c>
      <c r="LQ84">
        <v>2.2002020000000001E-2</v>
      </c>
      <c r="LR84">
        <v>0.59148900000000004</v>
      </c>
      <c r="LS84">
        <v>20.137689999999999</v>
      </c>
      <c r="LT84" s="1">
        <v>6.2695870000000002E-5</v>
      </c>
      <c r="LU84">
        <v>2.1183879999999999E-2</v>
      </c>
      <c r="LV84">
        <v>0.5914817</v>
      </c>
      <c r="LW84">
        <v>20.35249</v>
      </c>
      <c r="LX84" s="1">
        <v>6.0412960000000003E-5</v>
      </c>
      <c r="LY84">
        <v>2.040726E-2</v>
      </c>
      <c r="LZ84">
        <v>0.59148959999999995</v>
      </c>
      <c r="MA84">
        <v>20.18197</v>
      </c>
      <c r="MB84" s="1">
        <v>5.8162709999999999E-5</v>
      </c>
      <c r="MC84">
        <v>1.966967E-2</v>
      </c>
      <c r="MD84">
        <v>0.59148529999999999</v>
      </c>
      <c r="ME84">
        <v>19.874780000000001</v>
      </c>
      <c r="MF84" s="1">
        <v>5.5886700000000001E-5</v>
      </c>
      <c r="MG84">
        <v>1.8963029999999999E-2</v>
      </c>
      <c r="MH84">
        <v>0.59148730000000005</v>
      </c>
      <c r="MI84">
        <v>19.594809999999999</v>
      </c>
      <c r="MJ84" s="1">
        <v>5.3717339999999998E-5</v>
      </c>
      <c r="MK84">
        <v>1.8284709999999999E-2</v>
      </c>
      <c r="ML84">
        <v>0.59148239999999996</v>
      </c>
      <c r="MM84">
        <v>19.40579</v>
      </c>
      <c r="MN84" s="1">
        <v>5.1666080000000002E-5</v>
      </c>
      <c r="MO84">
        <v>1.7638460000000002E-2</v>
      </c>
      <c r="MP84">
        <v>0.59147919999999998</v>
      </c>
      <c r="MQ84">
        <v>19.690750000000001</v>
      </c>
      <c r="MR84" s="1">
        <v>4.9707460000000002E-5</v>
      </c>
      <c r="MS84">
        <v>1.7018740000000001E-2</v>
      </c>
      <c r="MT84">
        <v>0.59148290000000003</v>
      </c>
      <c r="MU84">
        <v>19.6662</v>
      </c>
      <c r="MV84" s="1">
        <v>4.7838199999999999E-5</v>
      </c>
      <c r="MW84">
        <v>1.64242E-2</v>
      </c>
      <c r="MX84">
        <v>0.59148990000000001</v>
      </c>
      <c r="MY84">
        <v>19.561769999999999</v>
      </c>
      <c r="MZ84" s="1">
        <v>4.6064879999999999E-5</v>
      </c>
      <c r="NA84">
        <v>1.5855620000000001E-2</v>
      </c>
      <c r="NB84">
        <v>0.59148259999999997</v>
      </c>
      <c r="NC84">
        <v>19.071470000000001</v>
      </c>
      <c r="ND84" s="1">
        <v>4.4370950000000002E-5</v>
      </c>
      <c r="NE84">
        <v>1.531009E-2</v>
      </c>
      <c r="NF84">
        <v>0.59147970000000005</v>
      </c>
      <c r="NG84">
        <v>18.402529999999999</v>
      </c>
      <c r="NH84" s="1">
        <v>4.2749359999999998E-5</v>
      </c>
      <c r="NI84">
        <v>1.478585E-2</v>
      </c>
      <c r="NJ84">
        <v>0.59149320000000005</v>
      </c>
      <c r="NK84">
        <v>17.635010000000001</v>
      </c>
      <c r="NL84" s="1">
        <v>4.120516E-5</v>
      </c>
      <c r="NM84">
        <v>1.428424E-2</v>
      </c>
      <c r="NN84">
        <v>0.59148659999999997</v>
      </c>
      <c r="NO84">
        <v>17.135490000000001</v>
      </c>
      <c r="NP84" s="1">
        <v>3.9730710000000003E-5</v>
      </c>
      <c r="NQ84">
        <v>1.380312E-2</v>
      </c>
      <c r="NR84">
        <v>0.59148210000000001</v>
      </c>
      <c r="NS84">
        <v>17.081489999999999</v>
      </c>
      <c r="NT84" s="1">
        <v>3.830693E-5</v>
      </c>
      <c r="NU84">
        <v>1.3336590000000001E-2</v>
      </c>
      <c r="NV84">
        <v>0.5914798</v>
      </c>
      <c r="NW84">
        <v>17.65258</v>
      </c>
      <c r="NX84" s="1">
        <v>3.6944309999999999E-5</v>
      </c>
      <c r="NY84">
        <v>1.2887529999999999E-2</v>
      </c>
      <c r="NZ84">
        <v>0.59146960000000004</v>
      </c>
      <c r="OA84">
        <v>18.299959999999999</v>
      </c>
      <c r="OB84" s="1">
        <v>3.5646989999999999E-5</v>
      </c>
      <c r="OC84">
        <v>1.2458459999999999E-2</v>
      </c>
      <c r="OD84">
        <v>0.59137249999999997</v>
      </c>
      <c r="OE84">
        <v>18.901199999999999</v>
      </c>
      <c r="OF84" s="1">
        <v>3.4397560000000001E-5</v>
      </c>
      <c r="OG84">
        <v>1.204673E-2</v>
      </c>
      <c r="OH84">
        <v>0.59118369999999998</v>
      </c>
      <c r="OI84">
        <v>19.4589</v>
      </c>
      <c r="OJ84" s="1">
        <v>3.318411E-5</v>
      </c>
      <c r="OK84">
        <v>1.16461E-2</v>
      </c>
    </row>
    <row r="85" spans="1:401" x14ac:dyDescent="0.35">
      <c r="A85">
        <v>88</v>
      </c>
      <c r="B85" t="s">
        <v>4</v>
      </c>
      <c r="C85" t="s">
        <v>24</v>
      </c>
      <c r="D85" t="s">
        <v>90</v>
      </c>
      <c r="E85">
        <v>885.43790000000001</v>
      </c>
      <c r="F85">
        <v>0.81638440000000001</v>
      </c>
      <c r="G85">
        <v>18.405390000000001</v>
      </c>
      <c r="H85" s="1">
        <v>1.9957549999999999E-29</v>
      </c>
      <c r="I85" s="1">
        <v>5.9955719999999998E-27</v>
      </c>
      <c r="J85">
        <v>0.81584140000000005</v>
      </c>
      <c r="K85">
        <v>18.352219999999999</v>
      </c>
      <c r="L85" s="1">
        <v>1.27564E-15</v>
      </c>
      <c r="M85" s="1">
        <v>3.855366E-13</v>
      </c>
      <c r="N85">
        <v>0.81529470000000004</v>
      </c>
      <c r="O85">
        <v>18.495819999999998</v>
      </c>
      <c r="P85" s="1">
        <v>1.508805E-4</v>
      </c>
      <c r="Q85" s="1">
        <v>3.2098719999999997E-2</v>
      </c>
      <c r="R85">
        <v>0.81475960000000003</v>
      </c>
      <c r="S85">
        <v>18.584910000000001</v>
      </c>
      <c r="T85" s="1">
        <v>2.0536340000000002</v>
      </c>
      <c r="U85">
        <v>516.03899999999999</v>
      </c>
      <c r="V85">
        <v>0.81422329999999998</v>
      </c>
      <c r="W85">
        <v>18.639030000000002</v>
      </c>
      <c r="X85">
        <v>59.486269999999998</v>
      </c>
      <c r="Y85">
        <v>16632.14</v>
      </c>
      <c r="Z85">
        <v>0.81364550000000002</v>
      </c>
      <c r="AA85">
        <v>18.69294</v>
      </c>
      <c r="AB85">
        <v>138.91909999999999</v>
      </c>
      <c r="AC85">
        <v>41633.81</v>
      </c>
      <c r="AD85">
        <v>0.81306449999999997</v>
      </c>
      <c r="AE85">
        <v>18.549620000000001</v>
      </c>
      <c r="AF85">
        <v>77.16919</v>
      </c>
      <c r="AG85">
        <v>24172.34</v>
      </c>
      <c r="AH85">
        <v>0.81237190000000004</v>
      </c>
      <c r="AI85">
        <v>18.54167</v>
      </c>
      <c r="AJ85">
        <v>17.95579</v>
      </c>
      <c r="AK85">
        <v>5788.4589999999998</v>
      </c>
      <c r="AL85">
        <v>0.8114865</v>
      </c>
      <c r="AM85">
        <v>18.527570000000001</v>
      </c>
      <c r="AN85">
        <v>2.5634890000000001</v>
      </c>
      <c r="AO85">
        <v>839.11189999999999</v>
      </c>
      <c r="AP85">
        <v>0.81031129999999996</v>
      </c>
      <c r="AQ85">
        <v>18.66132</v>
      </c>
      <c r="AR85">
        <v>0.33665079999999997</v>
      </c>
      <c r="AS85">
        <v>109.4503</v>
      </c>
      <c r="AT85">
        <v>0.80886789999999997</v>
      </c>
      <c r="AU85">
        <v>18.826149999999998</v>
      </c>
      <c r="AV85">
        <v>9.0872729999999999E-2</v>
      </c>
      <c r="AW85">
        <v>28.275210000000001</v>
      </c>
      <c r="AX85">
        <v>0.80713889999999999</v>
      </c>
      <c r="AY85">
        <v>18.92886</v>
      </c>
      <c r="AZ85">
        <v>6.5258540000000004E-2</v>
      </c>
      <c r="BA85">
        <v>19.801870000000001</v>
      </c>
      <c r="BB85">
        <v>0.80525420000000003</v>
      </c>
      <c r="BC85">
        <v>19.133369999999999</v>
      </c>
      <c r="BD85">
        <v>6.6582939999999993E-2</v>
      </c>
      <c r="BE85">
        <v>20.129840000000002</v>
      </c>
      <c r="BF85">
        <v>0.80340049999999996</v>
      </c>
      <c r="BG85">
        <v>19.170339999999999</v>
      </c>
      <c r="BH85" s="1">
        <v>7.0016090000000003E-2</v>
      </c>
      <c r="BI85">
        <v>21.252600000000001</v>
      </c>
      <c r="BJ85">
        <v>0.80154340000000002</v>
      </c>
      <c r="BK85">
        <v>19.191780000000001</v>
      </c>
      <c r="BL85">
        <v>6.8920270000000006E-2</v>
      </c>
      <c r="BM85">
        <v>21.03294</v>
      </c>
      <c r="BN85">
        <v>0.79992799999999997</v>
      </c>
      <c r="BO85">
        <v>19.297260000000001</v>
      </c>
      <c r="BP85" s="1">
        <v>6.3994590000000004E-2</v>
      </c>
      <c r="BQ85">
        <v>19.618500000000001</v>
      </c>
      <c r="BR85">
        <v>0.79810320000000001</v>
      </c>
      <c r="BS85">
        <v>19.182449999999999</v>
      </c>
      <c r="BT85" s="1">
        <v>5.7572999999999999E-2</v>
      </c>
      <c r="BU85">
        <v>17.71557</v>
      </c>
      <c r="BV85">
        <v>0.79602629999999996</v>
      </c>
      <c r="BW85">
        <v>19.062280000000001</v>
      </c>
      <c r="BX85" s="1">
        <v>5.099712E-2</v>
      </c>
      <c r="BY85">
        <v>15.743399999999999</v>
      </c>
      <c r="BZ85">
        <v>0.79381199999999996</v>
      </c>
      <c r="CA85">
        <v>18.955020000000001</v>
      </c>
      <c r="CB85" s="1">
        <v>4.4829229999999998E-2</v>
      </c>
      <c r="CC85">
        <v>13.886419999999999</v>
      </c>
      <c r="CD85">
        <v>0.79143490000000005</v>
      </c>
      <c r="CE85">
        <v>18.653099999999998</v>
      </c>
      <c r="CF85" s="1">
        <v>3.9190750000000003E-2</v>
      </c>
      <c r="CG85">
        <v>12.181100000000001</v>
      </c>
      <c r="CH85">
        <v>0.78901399999999999</v>
      </c>
      <c r="CI85">
        <v>18.31982</v>
      </c>
      <c r="CJ85" s="1">
        <v>3.4155749999999999E-2</v>
      </c>
      <c r="CK85">
        <v>10.651160000000001</v>
      </c>
      <c r="CL85">
        <v>0.78646110000000002</v>
      </c>
      <c r="CM85">
        <v>18.143940000000001</v>
      </c>
      <c r="CN85" s="1">
        <v>2.9818250000000001E-2</v>
      </c>
      <c r="CO85">
        <v>9.3266770000000001</v>
      </c>
      <c r="CP85">
        <v>0.78381129999999999</v>
      </c>
      <c r="CQ85">
        <v>18.171720000000001</v>
      </c>
      <c r="CR85" s="1">
        <v>2.6118260000000001E-2</v>
      </c>
      <c r="CS85">
        <v>8.1950970000000005</v>
      </c>
      <c r="CT85">
        <v>0.78170649999999997</v>
      </c>
      <c r="CU85">
        <v>18.21142</v>
      </c>
      <c r="CV85" s="1">
        <v>2.2820010000000002E-2</v>
      </c>
      <c r="CW85">
        <v>7.1811189999999998</v>
      </c>
      <c r="CX85">
        <v>0.77986679999999997</v>
      </c>
      <c r="CY85">
        <v>17.891490000000001</v>
      </c>
      <c r="CZ85" s="1">
        <v>1.986274E-2</v>
      </c>
      <c r="DA85">
        <v>6.2668299999999997</v>
      </c>
      <c r="DB85">
        <v>0.77753079999999997</v>
      </c>
      <c r="DC85">
        <v>17.978269999999998</v>
      </c>
      <c r="DD85" s="1">
        <v>1.7256489999999999E-2</v>
      </c>
      <c r="DE85">
        <v>5.4572729999999998</v>
      </c>
      <c r="DF85">
        <v>0.77458839999999995</v>
      </c>
      <c r="DG85">
        <v>17.920359999999999</v>
      </c>
      <c r="DH85" s="1">
        <v>1.499838E-2</v>
      </c>
      <c r="DI85">
        <v>4.7555149999999999</v>
      </c>
      <c r="DJ85">
        <v>0.77137500000000003</v>
      </c>
      <c r="DK85">
        <v>17.710540000000002</v>
      </c>
      <c r="DL85" s="1">
        <v>1.3029900000000001E-2</v>
      </c>
      <c r="DM85">
        <v>4.1437580000000001</v>
      </c>
      <c r="DN85">
        <v>0.76803469999999996</v>
      </c>
      <c r="DO85">
        <v>17.71049</v>
      </c>
      <c r="DP85" s="1">
        <v>1.127614E-2</v>
      </c>
      <c r="DQ85">
        <v>3.5974699999999999</v>
      </c>
      <c r="DR85">
        <v>0.76477740000000005</v>
      </c>
      <c r="DS85">
        <v>17.860810000000001</v>
      </c>
      <c r="DT85" s="1">
        <v>9.7140390000000007E-3</v>
      </c>
      <c r="DU85">
        <v>3.1079780000000001</v>
      </c>
      <c r="DV85">
        <v>0.76158400000000004</v>
      </c>
      <c r="DW85">
        <v>18.136379999999999</v>
      </c>
      <c r="DX85" s="1">
        <v>8.3778480000000002E-3</v>
      </c>
      <c r="DY85">
        <v>2.6866880000000002</v>
      </c>
      <c r="DZ85">
        <v>0.75842609999999999</v>
      </c>
      <c r="EA85">
        <v>18.732040000000001</v>
      </c>
      <c r="EB85" s="1">
        <v>7.2460679999999996E-3</v>
      </c>
      <c r="EC85">
        <v>2.3291930000000001</v>
      </c>
      <c r="ED85">
        <v>0.75567329999999999</v>
      </c>
      <c r="EE85">
        <v>19.272210000000001</v>
      </c>
      <c r="EF85" s="1">
        <v>6.268081E-3</v>
      </c>
      <c r="EG85">
        <v>2.0194540000000001</v>
      </c>
      <c r="EH85">
        <v>0.75308319999999995</v>
      </c>
      <c r="EI85">
        <v>19.951609999999999</v>
      </c>
      <c r="EJ85" s="1">
        <v>5.4137090000000001E-3</v>
      </c>
      <c r="EK85">
        <v>1.747001</v>
      </c>
      <c r="EL85">
        <v>0.74809349999999997</v>
      </c>
      <c r="EM85">
        <v>20.522729999999999</v>
      </c>
      <c r="EN85" s="1">
        <v>4.674035E-3</v>
      </c>
      <c r="EO85">
        <v>1.5120640000000001</v>
      </c>
      <c r="EP85">
        <v>0.74373549999999999</v>
      </c>
      <c r="EQ85">
        <v>20.612549999999999</v>
      </c>
      <c r="ER85" s="1">
        <v>4.0289030000000003E-3</v>
      </c>
      <c r="ES85">
        <v>1.306133</v>
      </c>
      <c r="ET85">
        <v>0.74027279999999995</v>
      </c>
      <c r="EU85">
        <v>20.593900000000001</v>
      </c>
      <c r="EV85" s="1">
        <v>3.4435849999999999E-3</v>
      </c>
      <c r="EW85">
        <v>1.118198</v>
      </c>
      <c r="EX85">
        <v>0.73764929999999995</v>
      </c>
      <c r="EY85">
        <v>20.563020000000002</v>
      </c>
      <c r="EZ85" s="1">
        <v>2.8451879999999998E-3</v>
      </c>
      <c r="FA85">
        <v>0.92577259999999995</v>
      </c>
      <c r="FB85">
        <v>0.73571880000000001</v>
      </c>
      <c r="FC85">
        <v>20.503799999999998</v>
      </c>
      <c r="FD85" s="1">
        <v>2.2125320000000001E-3</v>
      </c>
      <c r="FE85">
        <v>0.72126970000000001</v>
      </c>
      <c r="FF85">
        <v>0.73425220000000002</v>
      </c>
      <c r="FG85">
        <v>20.708300000000001</v>
      </c>
      <c r="FH85" s="1">
        <v>1.6240320000000001E-3</v>
      </c>
      <c r="FI85">
        <v>0.52976270000000003</v>
      </c>
      <c r="FJ85">
        <v>0.73310050000000004</v>
      </c>
      <c r="FK85">
        <v>20.55086</v>
      </c>
      <c r="FL85" s="1">
        <v>1.1680589999999999E-3</v>
      </c>
      <c r="FM85">
        <v>0.38028240000000002</v>
      </c>
      <c r="FN85">
        <v>0.73221809999999998</v>
      </c>
      <c r="FO85">
        <v>20.30303</v>
      </c>
      <c r="FP85" s="1">
        <v>8.6377660000000001E-4</v>
      </c>
      <c r="FQ85">
        <v>0.28002320000000003</v>
      </c>
      <c r="FR85">
        <v>0.73155959999999998</v>
      </c>
      <c r="FS85">
        <v>19.649039999999999</v>
      </c>
      <c r="FT85" s="1">
        <v>6.7750880000000001E-4</v>
      </c>
      <c r="FU85">
        <v>0.2184451</v>
      </c>
      <c r="FV85">
        <v>0.73111769999999998</v>
      </c>
      <c r="FW85">
        <v>18.865379999999998</v>
      </c>
      <c r="FX85" s="1">
        <v>5.6541149999999999E-4</v>
      </c>
      <c r="FY85">
        <v>0.18132970000000001</v>
      </c>
      <c r="FZ85">
        <v>0.7308093</v>
      </c>
      <c r="GA85">
        <v>18.115349999999999</v>
      </c>
      <c r="GB85" s="1">
        <v>4.9362549999999999E-4</v>
      </c>
      <c r="GC85">
        <v>0.1575955</v>
      </c>
      <c r="GD85">
        <v>0.73062570000000004</v>
      </c>
      <c r="GE85">
        <v>17.606809999999999</v>
      </c>
      <c r="GF85" s="1">
        <v>4.3932770000000001E-4</v>
      </c>
      <c r="GG85">
        <v>0.13976820000000001</v>
      </c>
      <c r="GH85">
        <v>0.73049940000000002</v>
      </c>
      <c r="GI85">
        <v>17.49738</v>
      </c>
      <c r="GJ85" s="1">
        <v>3.9080259999999998E-4</v>
      </c>
      <c r="GK85">
        <v>0.1239258</v>
      </c>
      <c r="GL85">
        <v>0.73042359999999995</v>
      </c>
      <c r="GM85">
        <v>17.83625</v>
      </c>
      <c r="GN85" s="1">
        <v>3.4722939999999998E-4</v>
      </c>
      <c r="GO85">
        <v>0.1097226</v>
      </c>
      <c r="GP85">
        <v>0.73035039999999996</v>
      </c>
      <c r="GQ85">
        <v>18.224060000000001</v>
      </c>
      <c r="GR85" s="1">
        <v>3.1153829999999998E-4</v>
      </c>
      <c r="GS85">
        <v>9.8039169999999995E-2</v>
      </c>
      <c r="GT85">
        <v>0.73027500000000001</v>
      </c>
      <c r="GU85">
        <v>18.687760000000001</v>
      </c>
      <c r="GV85" s="1">
        <v>2.8427170000000002E-4</v>
      </c>
      <c r="GW85">
        <v>8.9081850000000004E-2</v>
      </c>
      <c r="GX85">
        <v>0.73017739999999998</v>
      </c>
      <c r="GY85">
        <v>19.141279999999998</v>
      </c>
      <c r="GZ85" s="1">
        <v>2.6353599999999998E-4</v>
      </c>
      <c r="HA85">
        <v>8.2285620000000004E-2</v>
      </c>
      <c r="HB85">
        <v>0.72999460000000005</v>
      </c>
      <c r="HC85">
        <v>19.29522</v>
      </c>
      <c r="HD85" s="1">
        <v>2.4703030000000002E-4</v>
      </c>
      <c r="HE85">
        <v>7.6900830000000003E-2</v>
      </c>
      <c r="HF85">
        <v>0.72976779999999997</v>
      </c>
      <c r="HG85">
        <v>19.243680000000001</v>
      </c>
      <c r="HH85" s="1">
        <v>2.3360089999999999E-4</v>
      </c>
      <c r="HI85">
        <v>7.2523260000000006E-2</v>
      </c>
      <c r="HJ85">
        <v>0.72950820000000005</v>
      </c>
      <c r="HK85">
        <v>19.261109999999999</v>
      </c>
      <c r="HL85" s="1">
        <v>2.234917E-4</v>
      </c>
      <c r="HM85">
        <v>6.9209329999999999E-2</v>
      </c>
      <c r="HN85">
        <v>0.72920430000000003</v>
      </c>
      <c r="HO85">
        <v>19.244140000000002</v>
      </c>
      <c r="HP85" s="1">
        <v>2.1665970000000001E-4</v>
      </c>
      <c r="HQ85">
        <v>6.6957660000000002E-2</v>
      </c>
      <c r="HR85">
        <v>0.7288888</v>
      </c>
      <c r="HS85">
        <v>19.40448</v>
      </c>
      <c r="HT85" s="1">
        <v>2.1139100000000001E-4</v>
      </c>
      <c r="HU85">
        <v>6.5237809999999993E-2</v>
      </c>
      <c r="HV85">
        <v>0.72854569999999996</v>
      </c>
      <c r="HW85">
        <v>19.613869999999999</v>
      </c>
      <c r="HX85" s="1">
        <v>2.0563560000000001E-4</v>
      </c>
      <c r="HY85">
        <v>6.3413869999999997E-2</v>
      </c>
      <c r="HZ85">
        <v>0.7282149</v>
      </c>
      <c r="IA85">
        <v>19.724450000000001</v>
      </c>
      <c r="IB85" s="1">
        <v>1.986503E-4</v>
      </c>
      <c r="IC85">
        <v>6.1229800000000001E-2</v>
      </c>
      <c r="ID85">
        <v>0.72785929999999999</v>
      </c>
      <c r="IE85">
        <v>19.698519999999998</v>
      </c>
      <c r="IF85" s="1">
        <v>1.9070670000000001E-4</v>
      </c>
      <c r="IG85">
        <v>5.8763740000000002E-2</v>
      </c>
      <c r="IH85">
        <v>0.72754859999999999</v>
      </c>
      <c r="II85">
        <v>19.202449999999999</v>
      </c>
      <c r="IJ85" s="1">
        <v>1.8236829999999999E-4</v>
      </c>
      <c r="IK85">
        <v>5.6181990000000001E-2</v>
      </c>
      <c r="IL85">
        <v>0.72720620000000002</v>
      </c>
      <c r="IM85">
        <v>18.617229999999999</v>
      </c>
      <c r="IN85" s="1">
        <v>1.7402929999999999E-4</v>
      </c>
      <c r="IO85">
        <v>5.3602490000000003E-2</v>
      </c>
      <c r="IP85">
        <v>0.72685330000000004</v>
      </c>
      <c r="IQ85">
        <v>18.231919999999999</v>
      </c>
      <c r="IR85" s="1">
        <v>1.6589799999999999E-4</v>
      </c>
      <c r="IS85">
        <v>5.10935E-2</v>
      </c>
      <c r="IT85">
        <v>0.72651299999999996</v>
      </c>
      <c r="IU85">
        <v>18.158740000000002</v>
      </c>
      <c r="IV85" s="1">
        <v>1.5810600000000001E-4</v>
      </c>
      <c r="IW85">
        <v>4.8692489999999998E-2</v>
      </c>
      <c r="IX85">
        <v>0.72617390000000004</v>
      </c>
      <c r="IY85">
        <v>18.708760000000002</v>
      </c>
      <c r="IZ85" s="1">
        <v>1.5068540000000001E-4</v>
      </c>
      <c r="JA85">
        <v>4.6412509999999997E-2</v>
      </c>
      <c r="JB85">
        <v>0.72583690000000001</v>
      </c>
      <c r="JC85">
        <v>19.301390000000001</v>
      </c>
      <c r="JD85" s="1">
        <v>1.4370790000000001E-4</v>
      </c>
      <c r="JE85">
        <v>4.4264110000000002E-2</v>
      </c>
      <c r="JF85">
        <v>0.72553350000000005</v>
      </c>
      <c r="JG85">
        <v>19.941289999999999</v>
      </c>
      <c r="JH85" s="1">
        <v>1.37152E-4</v>
      </c>
      <c r="JI85">
        <v>4.2248630000000002E-2</v>
      </c>
      <c r="JJ85">
        <v>0.7253001</v>
      </c>
      <c r="JK85">
        <v>20.162420000000001</v>
      </c>
      <c r="JL85" s="1">
        <v>1.3097710000000001E-4</v>
      </c>
      <c r="JM85">
        <v>4.0350829999999997E-2</v>
      </c>
      <c r="JN85">
        <v>0.72511300000000001</v>
      </c>
      <c r="JO85">
        <v>20.01191</v>
      </c>
      <c r="JP85" s="1">
        <v>1.2515329999999999E-4</v>
      </c>
      <c r="JQ85">
        <v>3.855455E-2</v>
      </c>
      <c r="JR85">
        <v>0.72499530000000001</v>
      </c>
      <c r="JS85">
        <v>19.54346</v>
      </c>
      <c r="JT85" s="1">
        <v>1.194416E-4</v>
      </c>
      <c r="JU85">
        <v>3.6798629999999999E-2</v>
      </c>
      <c r="JV85">
        <v>0.72492299999999998</v>
      </c>
      <c r="JW85">
        <v>19.147760000000002</v>
      </c>
      <c r="JX85" s="1">
        <v>1.132752E-4</v>
      </c>
      <c r="JY85">
        <v>3.4907769999999998E-2</v>
      </c>
      <c r="JZ85">
        <v>0.72486170000000005</v>
      </c>
      <c r="KA85">
        <v>19.027139999999999</v>
      </c>
      <c r="KB85" s="1">
        <v>1.063454E-4</v>
      </c>
      <c r="KC85">
        <v>3.2782569999999997E-2</v>
      </c>
      <c r="KD85">
        <v>0.72484110000000002</v>
      </c>
      <c r="KE85">
        <v>19.491309999999999</v>
      </c>
      <c r="KF85" s="1">
        <v>9.9293040000000002E-5</v>
      </c>
      <c r="KG85">
        <v>3.0608239999999998E-2</v>
      </c>
      <c r="KH85">
        <v>0.72480440000000002</v>
      </c>
      <c r="KI85">
        <v>19.79044</v>
      </c>
      <c r="KJ85" s="1">
        <v>9.2972629999999994E-5</v>
      </c>
      <c r="KK85">
        <v>2.864508E-2</v>
      </c>
      <c r="KL85">
        <v>0.72479979999999999</v>
      </c>
      <c r="KM85">
        <v>20.035540000000001</v>
      </c>
      <c r="KN85" s="1">
        <v>8.769394E-5</v>
      </c>
      <c r="KO85">
        <v>2.7004520000000001E-2</v>
      </c>
      <c r="KP85">
        <v>0.72480109999999998</v>
      </c>
      <c r="KQ85">
        <v>20.03828</v>
      </c>
      <c r="KR85" s="1">
        <v>8.3342089999999995E-5</v>
      </c>
      <c r="KS85">
        <v>2.56504E-2</v>
      </c>
      <c r="KT85">
        <v>0.72479070000000001</v>
      </c>
      <c r="KU85">
        <v>19.640370000000001</v>
      </c>
      <c r="KV85" s="1">
        <v>7.9639380000000001E-5</v>
      </c>
      <c r="KW85">
        <v>2.450138E-2</v>
      </c>
      <c r="KX85">
        <v>0.72478900000000002</v>
      </c>
      <c r="KY85">
        <v>19.253740000000001</v>
      </c>
      <c r="KZ85" s="1">
        <v>7.6364279999999995E-5</v>
      </c>
      <c r="LA85">
        <v>2.3485929999999999E-2</v>
      </c>
      <c r="LB85">
        <v>0.72478629999999999</v>
      </c>
      <c r="LC85">
        <v>19.003419999999998</v>
      </c>
      <c r="LD85" s="1">
        <v>7.3364080000000003E-5</v>
      </c>
      <c r="LE85">
        <v>2.255737E-2</v>
      </c>
      <c r="LF85">
        <v>0.72477930000000002</v>
      </c>
      <c r="LG85">
        <v>18.97466</v>
      </c>
      <c r="LH85" s="1">
        <v>7.0555289999999998E-5</v>
      </c>
      <c r="LI85">
        <v>2.1687290000000001E-2</v>
      </c>
      <c r="LJ85">
        <v>0.72479990000000005</v>
      </c>
      <c r="LK85">
        <v>19.38815</v>
      </c>
      <c r="LL85" s="1">
        <v>6.7889240000000003E-5</v>
      </c>
      <c r="LM85">
        <v>2.086238E-2</v>
      </c>
      <c r="LN85">
        <v>0.72480029999999995</v>
      </c>
      <c r="LO85">
        <v>19.819970000000001</v>
      </c>
      <c r="LP85" s="1">
        <v>6.5347169999999995E-5</v>
      </c>
      <c r="LQ85">
        <v>2.007805E-2</v>
      </c>
      <c r="LR85">
        <v>0.72478070000000006</v>
      </c>
      <c r="LS85">
        <v>20.25375</v>
      </c>
      <c r="LT85" s="1">
        <v>6.2928309999999999E-5</v>
      </c>
      <c r="LU85">
        <v>1.9330480000000001E-2</v>
      </c>
      <c r="LV85">
        <v>0.72478220000000004</v>
      </c>
      <c r="LW85">
        <v>20.44641</v>
      </c>
      <c r="LX85" s="1">
        <v>6.0633500000000001E-5</v>
      </c>
      <c r="LY85">
        <v>1.8621039999999998E-2</v>
      </c>
      <c r="LZ85">
        <v>0.72477950000000002</v>
      </c>
      <c r="MA85">
        <v>20.222750000000001</v>
      </c>
      <c r="MB85" s="1">
        <v>5.8372429999999999E-5</v>
      </c>
      <c r="MC85">
        <v>1.7947390000000001E-2</v>
      </c>
      <c r="MD85">
        <v>0.72478509999999996</v>
      </c>
      <c r="ME85">
        <v>19.891249999999999</v>
      </c>
      <c r="MF85" s="1">
        <v>5.6087929999999997E-5</v>
      </c>
      <c r="MG85">
        <v>1.7302379999999999E-2</v>
      </c>
      <c r="MH85">
        <v>0.72477199999999997</v>
      </c>
      <c r="MI85">
        <v>19.614540000000002</v>
      </c>
      <c r="MJ85" s="1">
        <v>5.3908700000000001E-5</v>
      </c>
      <c r="MK85">
        <v>1.6682800000000001E-2</v>
      </c>
      <c r="ML85">
        <v>0.7248</v>
      </c>
      <c r="MM85">
        <v>19.438199999999998</v>
      </c>
      <c r="MN85" s="1">
        <v>5.1847980000000001E-5</v>
      </c>
      <c r="MO85">
        <v>1.60923E-2</v>
      </c>
      <c r="MP85">
        <v>0.72478010000000004</v>
      </c>
      <c r="MQ85">
        <v>19.782910000000001</v>
      </c>
      <c r="MR85" s="1">
        <v>4.988227E-5</v>
      </c>
      <c r="MS85">
        <v>1.5527060000000001E-2</v>
      </c>
      <c r="MT85">
        <v>0.7247749</v>
      </c>
      <c r="MU85">
        <v>19.738109999999999</v>
      </c>
      <c r="MV85" s="1">
        <v>4.8004879999999997E-5</v>
      </c>
      <c r="MW85">
        <v>1.4984280000000001E-2</v>
      </c>
      <c r="MX85">
        <v>0.72477809999999998</v>
      </c>
      <c r="MY85">
        <v>19.643509999999999</v>
      </c>
      <c r="MZ85" s="1">
        <v>4.622356E-5</v>
      </c>
      <c r="NA85">
        <v>1.44651E-2</v>
      </c>
      <c r="NB85">
        <v>0.7247806</v>
      </c>
      <c r="NC85">
        <v>19.164429999999999</v>
      </c>
      <c r="ND85" s="1">
        <v>4.4523230000000003E-5</v>
      </c>
      <c r="NE85">
        <v>1.3967139999999999E-2</v>
      </c>
      <c r="NF85">
        <v>0.72477840000000004</v>
      </c>
      <c r="NG85">
        <v>18.497399999999999</v>
      </c>
      <c r="NH85" s="1">
        <v>4.2895799999999997E-5</v>
      </c>
      <c r="NI85">
        <v>1.3488780000000001E-2</v>
      </c>
      <c r="NJ85">
        <v>0.72477639999999999</v>
      </c>
      <c r="NK85">
        <v>17.708850000000002</v>
      </c>
      <c r="NL85" s="1">
        <v>4.1343900000000002E-5</v>
      </c>
      <c r="NM85">
        <v>1.3030430000000001E-2</v>
      </c>
      <c r="NN85">
        <v>0.72480310000000003</v>
      </c>
      <c r="NO85">
        <v>17.179880000000001</v>
      </c>
      <c r="NP85" s="1">
        <v>3.9864799999999998E-5</v>
      </c>
      <c r="NQ85">
        <v>1.259147E-2</v>
      </c>
      <c r="NR85">
        <v>0.7247825</v>
      </c>
      <c r="NS85">
        <v>17.11825</v>
      </c>
      <c r="NT85" s="1">
        <v>3.8436599999999997E-5</v>
      </c>
      <c r="NU85">
        <v>1.216617E-2</v>
      </c>
      <c r="NV85">
        <v>0.72477449999999999</v>
      </c>
      <c r="NW85">
        <v>17.743829999999999</v>
      </c>
      <c r="NX85" s="1">
        <v>3.7068199999999999E-5</v>
      </c>
      <c r="NY85">
        <v>1.1756000000000001E-2</v>
      </c>
      <c r="NZ85">
        <v>0.72476529999999995</v>
      </c>
      <c r="OA85">
        <v>18.416609999999999</v>
      </c>
      <c r="OB85" s="1">
        <v>3.5764740000000003E-5</v>
      </c>
      <c r="OC85">
        <v>1.136437E-2</v>
      </c>
      <c r="OD85">
        <v>0.7246397</v>
      </c>
      <c r="OE85">
        <v>19.004470000000001</v>
      </c>
      <c r="OF85" s="1">
        <v>3.4511190000000002E-5</v>
      </c>
      <c r="OG85" s="1">
        <v>1.0988410000000001E-2</v>
      </c>
      <c r="OH85">
        <v>0.72446149999999998</v>
      </c>
      <c r="OI85">
        <v>19.524280000000001</v>
      </c>
      <c r="OJ85" s="1">
        <v>3.3295720000000002E-5</v>
      </c>
      <c r="OK85" s="1">
        <v>1.0622680000000001E-2</v>
      </c>
    </row>
    <row r="86" spans="1:401" x14ac:dyDescent="0.35">
      <c r="A86">
        <v>89</v>
      </c>
      <c r="B86" t="s">
        <v>4</v>
      </c>
      <c r="C86" t="s">
        <v>24</v>
      </c>
      <c r="D86" t="s">
        <v>91</v>
      </c>
      <c r="E86">
        <v>653.28700000000003</v>
      </c>
      <c r="F86">
        <v>1.0445089999999999</v>
      </c>
      <c r="G86">
        <v>18.460730000000002</v>
      </c>
      <c r="H86" s="1">
        <v>1.6678599999999998E-30</v>
      </c>
      <c r="I86" s="1">
        <v>3.265139E-28</v>
      </c>
      <c r="J86">
        <v>1.042913</v>
      </c>
      <c r="K86">
        <v>18.400680000000001</v>
      </c>
      <c r="L86" s="1">
        <v>2.01621E-16</v>
      </c>
      <c r="M86" s="1">
        <v>3.9697429999999999E-14</v>
      </c>
      <c r="N86">
        <v>1.041358</v>
      </c>
      <c r="O86">
        <v>18.534680000000002</v>
      </c>
      <c r="P86" s="1">
        <v>5.2005339999999998E-5</v>
      </c>
      <c r="Q86" s="1">
        <v>7.4695630000000002E-3</v>
      </c>
      <c r="R86">
        <v>1.039774</v>
      </c>
      <c r="S86">
        <v>18.596900000000002</v>
      </c>
      <c r="T86" s="1">
        <v>1.3939699999999999</v>
      </c>
      <c r="U86">
        <v>237.08019999999999</v>
      </c>
      <c r="V86">
        <v>1.038114</v>
      </c>
      <c r="W86">
        <v>18.636669999999999</v>
      </c>
      <c r="X86">
        <v>51.104309999999998</v>
      </c>
      <c r="Y86">
        <v>9441.152</v>
      </c>
      <c r="Z86">
        <v>1.036451</v>
      </c>
      <c r="AA86">
        <v>18.700569999999999</v>
      </c>
      <c r="AB86">
        <v>137.93979999999999</v>
      </c>
      <c r="AC86">
        <v>26843.07</v>
      </c>
      <c r="AD86">
        <v>1.034689</v>
      </c>
      <c r="AE86">
        <v>18.579460000000001</v>
      </c>
      <c r="AF86">
        <v>84.034549999999996</v>
      </c>
      <c r="AG86">
        <v>16919.990000000002</v>
      </c>
      <c r="AH86">
        <v>1.0328269999999999</v>
      </c>
      <c r="AI86">
        <v>18.615210000000001</v>
      </c>
      <c r="AJ86">
        <v>20.7563</v>
      </c>
      <c r="AK86">
        <v>4272.3890000000001</v>
      </c>
      <c r="AL86">
        <v>1.030592</v>
      </c>
      <c r="AM86">
        <v>18.599029999999999</v>
      </c>
      <c r="AN86">
        <v>3.0570940000000002</v>
      </c>
      <c r="AO86">
        <v>637.02549999999997</v>
      </c>
      <c r="AP86">
        <v>1.027844</v>
      </c>
      <c r="AQ86">
        <v>18.731179999999998</v>
      </c>
      <c r="AR86">
        <v>0.39530009999999999</v>
      </c>
      <c r="AS86">
        <v>82.144360000000006</v>
      </c>
      <c r="AT86">
        <v>1.024322</v>
      </c>
      <c r="AU86">
        <v>18.87726</v>
      </c>
      <c r="AV86">
        <v>9.7079200000000004E-2</v>
      </c>
      <c r="AW86">
        <v>19.55781</v>
      </c>
      <c r="AX86">
        <v>1.0201769999999999</v>
      </c>
      <c r="AY86">
        <v>18.947849999999999</v>
      </c>
      <c r="AZ86">
        <v>6.5778260000000005E-2</v>
      </c>
      <c r="BA86">
        <v>12.986219999999999</v>
      </c>
      <c r="BB86">
        <v>1.015493</v>
      </c>
      <c r="BC86">
        <v>19.147939999999998</v>
      </c>
      <c r="BD86">
        <v>6.6236439999999994E-2</v>
      </c>
      <c r="BE86">
        <v>13.03684</v>
      </c>
      <c r="BF86">
        <v>1.010751</v>
      </c>
      <c r="BG86">
        <v>19.18957</v>
      </c>
      <c r="BH86" s="1">
        <v>6.9869879999999995E-2</v>
      </c>
      <c r="BI86">
        <v>13.79081</v>
      </c>
      <c r="BJ86">
        <v>1.0056719999999999</v>
      </c>
      <c r="BK86">
        <v>19.23922</v>
      </c>
      <c r="BL86" s="1">
        <v>6.9167610000000004E-2</v>
      </c>
      <c r="BM86">
        <v>13.70905</v>
      </c>
      <c r="BN86">
        <v>1.0003519999999999</v>
      </c>
      <c r="BO86">
        <v>19.39554</v>
      </c>
      <c r="BP86" s="1">
        <v>6.4478369999999993E-2</v>
      </c>
      <c r="BQ86">
        <v>12.82724</v>
      </c>
      <c r="BR86">
        <v>0.99508229999999998</v>
      </c>
      <c r="BS86">
        <v>19.275559999999999</v>
      </c>
      <c r="BT86" s="1">
        <v>5.8116269999999998E-2</v>
      </c>
      <c r="BU86">
        <v>11.59642</v>
      </c>
      <c r="BV86">
        <v>0.99010010000000004</v>
      </c>
      <c r="BW86">
        <v>19.154450000000001</v>
      </c>
      <c r="BX86" s="1">
        <v>5.1525439999999999E-2</v>
      </c>
      <c r="BY86">
        <v>10.31664</v>
      </c>
      <c r="BZ86">
        <v>0.98483989999999999</v>
      </c>
      <c r="CA86">
        <v>19.032689999999999</v>
      </c>
      <c r="CB86" s="1">
        <v>4.5318990000000003E-2</v>
      </c>
      <c r="CC86">
        <v>9.1069639999999996</v>
      </c>
      <c r="CD86">
        <v>0.97943990000000003</v>
      </c>
      <c r="CE86">
        <v>18.70421</v>
      </c>
      <c r="CF86" s="1">
        <v>3.9636449999999997E-2</v>
      </c>
      <c r="CG86">
        <v>7.9930580000000004</v>
      </c>
      <c r="CH86">
        <v>0.97399100000000005</v>
      </c>
      <c r="CI86">
        <v>18.346910000000001</v>
      </c>
      <c r="CJ86" s="1">
        <v>3.4550780000000003E-2</v>
      </c>
      <c r="CK86">
        <v>6.9907719999999998</v>
      </c>
      <c r="CL86">
        <v>0.96845250000000005</v>
      </c>
      <c r="CM86">
        <v>18.170030000000001</v>
      </c>
      <c r="CN86" s="1">
        <v>3.015408E-2</v>
      </c>
      <c r="CO86">
        <v>6.1196780000000004</v>
      </c>
      <c r="CP86">
        <v>0.96286360000000004</v>
      </c>
      <c r="CQ86">
        <v>18.221810000000001</v>
      </c>
      <c r="CR86" s="1">
        <v>2.6411489999999999E-2</v>
      </c>
      <c r="CS86">
        <v>5.3756890000000004</v>
      </c>
      <c r="CT86">
        <v>0.95706849999999999</v>
      </c>
      <c r="CU86">
        <v>18.29804</v>
      </c>
      <c r="CV86" s="1">
        <v>2.3086820000000001E-2</v>
      </c>
      <c r="CW86">
        <v>4.7131699999999999</v>
      </c>
      <c r="CX86">
        <v>0.95118060000000004</v>
      </c>
      <c r="CY86">
        <v>17.959160000000001</v>
      </c>
      <c r="CZ86" s="1">
        <v>2.0102160000000001E-2</v>
      </c>
      <c r="DA86">
        <v>4.1158520000000003</v>
      </c>
      <c r="DB86">
        <v>0.9460172</v>
      </c>
      <c r="DC86">
        <v>18.070229999999999</v>
      </c>
      <c r="DD86" s="1">
        <v>1.7465870000000001E-2</v>
      </c>
      <c r="DE86">
        <v>3.5889980000000001</v>
      </c>
      <c r="DF86">
        <v>0.94064369999999997</v>
      </c>
      <c r="DG86">
        <v>17.996020000000001</v>
      </c>
      <c r="DH86" s="1">
        <v>1.5180000000000001E-2</v>
      </c>
      <c r="DI86">
        <v>3.132835</v>
      </c>
      <c r="DJ86">
        <v>0.93498239999999999</v>
      </c>
      <c r="DK86">
        <v>17.749860000000002</v>
      </c>
      <c r="DL86" s="1">
        <v>1.319029E-2</v>
      </c>
      <c r="DM86">
        <v>2.7349670000000001</v>
      </c>
      <c r="DN86">
        <v>0.92922000000000005</v>
      </c>
      <c r="DO86">
        <v>17.728590000000001</v>
      </c>
      <c r="DP86" s="1">
        <v>1.1421260000000001E-2</v>
      </c>
      <c r="DQ86">
        <v>2.3794209999999998</v>
      </c>
      <c r="DR86">
        <v>0.92382909999999996</v>
      </c>
      <c r="DS86">
        <v>17.87781</v>
      </c>
      <c r="DT86" s="1">
        <v>9.8423130000000001E-3</v>
      </c>
      <c r="DU86">
        <v>2.059215</v>
      </c>
      <c r="DV86">
        <v>0.91874100000000003</v>
      </c>
      <c r="DW86">
        <v>18.17163</v>
      </c>
      <c r="DX86" s="1">
        <v>8.4865349999999999E-3</v>
      </c>
      <c r="DY86">
        <v>1.7818639999999999</v>
      </c>
      <c r="DZ86">
        <v>0.91342979999999996</v>
      </c>
      <c r="EA86">
        <v>18.81596</v>
      </c>
      <c r="EB86" s="1">
        <v>7.3395910000000003E-3</v>
      </c>
      <c r="EC86">
        <v>1.546648</v>
      </c>
      <c r="ED86">
        <v>0.90779290000000001</v>
      </c>
      <c r="EE86">
        <v>19.35191</v>
      </c>
      <c r="EF86" s="1">
        <v>6.3499430000000003E-3</v>
      </c>
      <c r="EG86">
        <v>1.3435299999999999</v>
      </c>
      <c r="EH86">
        <v>0.90306520000000001</v>
      </c>
      <c r="EI86">
        <v>20.0228</v>
      </c>
      <c r="EJ86" s="1">
        <v>5.4855989999999999E-3</v>
      </c>
      <c r="EK86">
        <v>1.1648579999999999</v>
      </c>
      <c r="EL86">
        <v>0.89982530000000005</v>
      </c>
      <c r="EM86">
        <v>20.578320000000001</v>
      </c>
      <c r="EN86" s="1">
        <v>4.7359150000000003E-3</v>
      </c>
      <c r="EO86">
        <v>1.0085120000000001</v>
      </c>
      <c r="EP86">
        <v>0.8968796</v>
      </c>
      <c r="EQ86">
        <v>20.629110000000001</v>
      </c>
      <c r="ER86" s="1">
        <v>4.0834510000000001E-3</v>
      </c>
      <c r="ES86">
        <v>0.87156160000000005</v>
      </c>
      <c r="ET86">
        <v>0.89457589999999998</v>
      </c>
      <c r="EU86">
        <v>20.599450000000001</v>
      </c>
      <c r="EV86" s="1">
        <v>3.4957180000000001E-3</v>
      </c>
      <c r="EW86">
        <v>0.74728830000000002</v>
      </c>
      <c r="EX86">
        <v>0.8927583</v>
      </c>
      <c r="EY86">
        <v>20.584710000000001</v>
      </c>
      <c r="EZ86" s="1">
        <v>2.901046E-3</v>
      </c>
      <c r="FA86">
        <v>0.62111530000000004</v>
      </c>
      <c r="FB86">
        <v>0.89143410000000001</v>
      </c>
      <c r="FC86">
        <v>20.539619999999999</v>
      </c>
      <c r="FD86" s="1">
        <v>2.269713E-3</v>
      </c>
      <c r="FE86">
        <v>0.48655530000000002</v>
      </c>
      <c r="FF86">
        <v>0.89041389999999998</v>
      </c>
      <c r="FG86">
        <v>20.787040000000001</v>
      </c>
      <c r="FH86" s="1">
        <v>1.673255E-3</v>
      </c>
      <c r="FI86">
        <v>0.35880649999999997</v>
      </c>
      <c r="FJ86">
        <v>0.88960240000000002</v>
      </c>
      <c r="FK86">
        <v>20.63383</v>
      </c>
      <c r="FL86" s="1">
        <v>1.2035100000000001E-3</v>
      </c>
      <c r="FM86">
        <v>0.257631</v>
      </c>
      <c r="FN86">
        <v>0.888957</v>
      </c>
      <c r="FO86">
        <v>20.388190000000002</v>
      </c>
      <c r="FP86" s="1">
        <v>8.8633720000000002E-4</v>
      </c>
      <c r="FQ86">
        <v>0.18905640000000001</v>
      </c>
      <c r="FR86">
        <v>0.8885033</v>
      </c>
      <c r="FS86">
        <v>19.73601</v>
      </c>
      <c r="FT86" s="1">
        <v>6.9112589999999999E-4</v>
      </c>
      <c r="FU86">
        <v>0.14673059999999999</v>
      </c>
      <c r="FV86">
        <v>0.88819610000000004</v>
      </c>
      <c r="FW86">
        <v>18.939330000000002</v>
      </c>
      <c r="FX86" s="1">
        <v>5.7377000000000003E-4</v>
      </c>
      <c r="FY86">
        <v>0.12124020000000001</v>
      </c>
      <c r="FZ86">
        <v>0.88796109999999995</v>
      </c>
      <c r="GA86">
        <v>18.176200000000001</v>
      </c>
      <c r="GB86" s="1">
        <v>4.9933159999999998E-4</v>
      </c>
      <c r="GC86">
        <v>0.10506989999999999</v>
      </c>
      <c r="GD86">
        <v>0.88783469999999998</v>
      </c>
      <c r="GE86">
        <v>17.650130000000001</v>
      </c>
      <c r="GF86" s="1">
        <v>4.4407300000000002E-4</v>
      </c>
      <c r="GG86">
        <v>9.3117240000000004E-2</v>
      </c>
      <c r="GH86">
        <v>0.88776809999999995</v>
      </c>
      <c r="GI86">
        <v>17.54195</v>
      </c>
      <c r="GJ86" s="1">
        <v>3.9516900000000001E-4</v>
      </c>
      <c r="GK86">
        <v>8.2589919999999997E-2</v>
      </c>
      <c r="GL86">
        <v>0.88769540000000002</v>
      </c>
      <c r="GM86">
        <v>17.915209999999998</v>
      </c>
      <c r="GN86" s="1">
        <v>3.5101810000000001E-4</v>
      </c>
      <c r="GO86">
        <v>7.3110359999999999E-2</v>
      </c>
      <c r="GP86">
        <v>0.88768559999999996</v>
      </c>
      <c r="GQ86">
        <v>18.316379999999999</v>
      </c>
      <c r="GR86" s="1">
        <v>3.1453690000000001E-4</v>
      </c>
      <c r="GS86">
        <v>6.5253610000000004E-2</v>
      </c>
      <c r="GT86">
        <v>0.88760790000000001</v>
      </c>
      <c r="GU86">
        <v>18.78163</v>
      </c>
      <c r="GV86" s="1">
        <v>2.8654320000000001E-4</v>
      </c>
      <c r="GW86">
        <v>5.920802E-2</v>
      </c>
      <c r="GX86">
        <v>0.8875189</v>
      </c>
      <c r="GY86">
        <v>19.217300000000002</v>
      </c>
      <c r="GZ86" s="1">
        <v>2.652908E-4</v>
      </c>
      <c r="HA86">
        <v>5.4626510000000003E-2</v>
      </c>
      <c r="HB86">
        <v>0.88737449999999995</v>
      </c>
      <c r="HC86">
        <v>19.325589999999998</v>
      </c>
      <c r="HD86" s="1">
        <v>2.4845820000000003E-4</v>
      </c>
      <c r="HE86">
        <v>5.101174E-2</v>
      </c>
      <c r="HF86">
        <v>0.88719009999999998</v>
      </c>
      <c r="HG86">
        <v>19.232189999999999</v>
      </c>
      <c r="HH86" s="1">
        <v>2.3474800000000001E-4</v>
      </c>
      <c r="HI86">
        <v>4.8071559999999999E-2</v>
      </c>
      <c r="HJ86">
        <v>0.88697999999999999</v>
      </c>
      <c r="HK86">
        <v>19.25864</v>
      </c>
      <c r="HL86" s="1">
        <v>2.243065E-4</v>
      </c>
      <c r="HM86">
        <v>4.5825020000000001E-2</v>
      </c>
      <c r="HN86">
        <v>0.88677050000000002</v>
      </c>
      <c r="HO86">
        <v>19.25883</v>
      </c>
      <c r="HP86" s="1">
        <v>2.172172E-4</v>
      </c>
      <c r="HQ86">
        <v>4.4291700000000003E-2</v>
      </c>
      <c r="HR86">
        <v>0.88651310000000005</v>
      </c>
      <c r="HS86">
        <v>19.457599999999999</v>
      </c>
      <c r="HT86" s="1">
        <v>2.1188789999999999E-4</v>
      </c>
      <c r="HU86">
        <v>4.3144490000000001E-2</v>
      </c>
      <c r="HV86">
        <v>0.8862525</v>
      </c>
      <c r="HW86">
        <v>19.699179999999998</v>
      </c>
      <c r="HX86" s="1">
        <v>2.0622220000000001E-4</v>
      </c>
      <c r="HY86">
        <v>4.1955989999999999E-2</v>
      </c>
      <c r="HZ86">
        <v>0.88595489999999999</v>
      </c>
      <c r="IA86">
        <v>19.820910000000001</v>
      </c>
      <c r="IB86" s="1">
        <v>1.993427E-4</v>
      </c>
      <c r="IC86">
        <v>4.0534019999999997E-2</v>
      </c>
      <c r="ID86">
        <v>0.88572899999999999</v>
      </c>
      <c r="IE86">
        <v>19.797809999999998</v>
      </c>
      <c r="IF86" s="1">
        <v>1.9145929999999999E-4</v>
      </c>
      <c r="IG86">
        <v>3.8916699999999999E-2</v>
      </c>
      <c r="IH86">
        <v>0.88553009999999999</v>
      </c>
      <c r="II86">
        <v>19.269950000000001</v>
      </c>
      <c r="IJ86" s="1">
        <v>1.831364E-4</v>
      </c>
      <c r="IK86">
        <v>3.7216199999999998E-2</v>
      </c>
      <c r="IL86">
        <v>0.88531760000000004</v>
      </c>
      <c r="IM86">
        <v>18.649159999999998</v>
      </c>
      <c r="IN86" s="1">
        <v>1.747866E-4</v>
      </c>
      <c r="IO86">
        <v>3.5511260000000003E-2</v>
      </c>
      <c r="IP86">
        <v>0.88506720000000005</v>
      </c>
      <c r="IQ86">
        <v>18.257370000000002</v>
      </c>
      <c r="IR86" s="1">
        <v>1.666278E-4</v>
      </c>
      <c r="IS86">
        <v>3.3849789999999998E-2</v>
      </c>
      <c r="IT86">
        <v>0.88482360000000004</v>
      </c>
      <c r="IU86">
        <v>18.19143</v>
      </c>
      <c r="IV86" s="1">
        <v>1.5880040000000001E-4</v>
      </c>
      <c r="IW86">
        <v>3.2258309999999998E-2</v>
      </c>
      <c r="IX86">
        <v>0.88461630000000002</v>
      </c>
      <c r="IY86">
        <v>18.78838</v>
      </c>
      <c r="IZ86" s="1">
        <v>1.5134330000000001E-4</v>
      </c>
      <c r="JA86">
        <v>3.0746610000000001E-2</v>
      </c>
      <c r="JB86">
        <v>0.88439029999999996</v>
      </c>
      <c r="JC86">
        <v>19.38186</v>
      </c>
      <c r="JD86" s="1">
        <v>1.443266E-4</v>
      </c>
      <c r="JE86">
        <v>2.9321050000000001E-2</v>
      </c>
      <c r="JF86">
        <v>0.88420949999999998</v>
      </c>
      <c r="JG86">
        <v>20.013680000000001</v>
      </c>
      <c r="JH86" s="1">
        <v>1.3773179999999999E-4</v>
      </c>
      <c r="JI86">
        <v>2.798428E-2</v>
      </c>
      <c r="JJ86">
        <v>0.88400239999999997</v>
      </c>
      <c r="JK86">
        <v>20.214510000000001</v>
      </c>
      <c r="JL86" s="1">
        <v>1.3152340000000001E-4</v>
      </c>
      <c r="JM86">
        <v>2.672602E-2</v>
      </c>
      <c r="JN86">
        <v>0.88394379999999995</v>
      </c>
      <c r="JO86">
        <v>20.058109999999999</v>
      </c>
      <c r="JP86" s="1">
        <v>1.2567500000000001E-4</v>
      </c>
      <c r="JQ86">
        <v>2.5535820000000001E-2</v>
      </c>
      <c r="JR86">
        <v>0.8838239</v>
      </c>
      <c r="JS86">
        <v>19.581309999999998</v>
      </c>
      <c r="JT86" s="1">
        <v>1.199687E-4</v>
      </c>
      <c r="JU86">
        <v>2.4378E-2</v>
      </c>
      <c r="JV86">
        <v>0.88376370000000004</v>
      </c>
      <c r="JW86">
        <v>19.182120000000001</v>
      </c>
      <c r="JX86" s="1">
        <v>1.138683E-4</v>
      </c>
      <c r="JY86">
        <v>2.3141660000000001E-2</v>
      </c>
      <c r="JZ86">
        <v>0.88375409999999999</v>
      </c>
      <c r="KA86">
        <v>19.05742</v>
      </c>
      <c r="KB86" s="1">
        <v>1.0699469999999999E-4</v>
      </c>
      <c r="KC86">
        <v>2.1749339999999999E-2</v>
      </c>
      <c r="KD86">
        <v>0.88372899999999999</v>
      </c>
      <c r="KE86">
        <v>19.56157</v>
      </c>
      <c r="KF86" s="1">
        <v>9.9916720000000006E-5</v>
      </c>
      <c r="KG86">
        <v>2.0310760000000001E-2</v>
      </c>
      <c r="KH86">
        <v>0.8837334</v>
      </c>
      <c r="KI86">
        <v>19.868749999999999</v>
      </c>
      <c r="KJ86" s="1">
        <v>9.3509790000000003E-5</v>
      </c>
      <c r="KK86">
        <v>1.9000030000000001E-2</v>
      </c>
      <c r="KL86">
        <v>0.88373449999999998</v>
      </c>
      <c r="KM86">
        <v>20.126180000000002</v>
      </c>
      <c r="KN86" s="1">
        <v>8.8136929999999995E-5</v>
      </c>
      <c r="KO86">
        <v>1.790019E-2</v>
      </c>
      <c r="KP86">
        <v>0.8837005</v>
      </c>
      <c r="KQ86">
        <v>20.12791</v>
      </c>
      <c r="KR86" s="1">
        <v>8.3710769999999996E-5</v>
      </c>
      <c r="KS86">
        <v>1.69932E-2</v>
      </c>
      <c r="KT86">
        <v>0.8837277</v>
      </c>
      <c r="KU86">
        <v>19.691849999999999</v>
      </c>
      <c r="KV86" s="1">
        <v>7.9958300000000003E-5</v>
      </c>
      <c r="KW86">
        <v>1.6225839999999998E-2</v>
      </c>
      <c r="KX86">
        <v>0.88372859999999998</v>
      </c>
      <c r="KY86">
        <v>19.281590000000001</v>
      </c>
      <c r="KZ86" s="1">
        <v>7.6651720000000005E-5</v>
      </c>
      <c r="LA86">
        <v>1.554999E-2</v>
      </c>
      <c r="LB86">
        <v>0.88371719999999998</v>
      </c>
      <c r="LC86">
        <v>19.02779</v>
      </c>
      <c r="LD86" s="1">
        <v>7.3630139999999994E-5</v>
      </c>
      <c r="LE86">
        <v>1.4933109999999999E-2</v>
      </c>
      <c r="LF86">
        <v>0.88370470000000001</v>
      </c>
      <c r="LG86">
        <v>19.005980000000001</v>
      </c>
      <c r="LH86" s="1">
        <v>7.0806509999999994E-5</v>
      </c>
      <c r="LI86">
        <v>1.435639E-2</v>
      </c>
      <c r="LJ86">
        <v>0.88374900000000001</v>
      </c>
      <c r="LK86">
        <v>19.462289999999999</v>
      </c>
      <c r="LL86" s="1">
        <v>6.8128199999999996E-5</v>
      </c>
      <c r="LM86">
        <v>1.3810090000000001E-2</v>
      </c>
      <c r="LN86">
        <v>0.88370919999999997</v>
      </c>
      <c r="LO86">
        <v>19.909870000000002</v>
      </c>
      <c r="LP86" s="1">
        <v>6.5574760000000005E-5</v>
      </c>
      <c r="LQ86">
        <v>1.329028E-2</v>
      </c>
      <c r="LR86">
        <v>0.88374430000000004</v>
      </c>
      <c r="LS86">
        <v>20.34854</v>
      </c>
      <c r="LT86" s="1">
        <v>6.314433E-5</v>
      </c>
      <c r="LU86">
        <v>1.2794710000000001E-2</v>
      </c>
      <c r="LV86">
        <v>0.88370979999999999</v>
      </c>
      <c r="LW86">
        <v>20.525480000000002</v>
      </c>
      <c r="LX86" s="1">
        <v>6.0838670000000002E-5</v>
      </c>
      <c r="LY86">
        <v>1.232492E-2</v>
      </c>
      <c r="LZ86">
        <v>0.88370530000000003</v>
      </c>
      <c r="MA86">
        <v>20.262460000000001</v>
      </c>
      <c r="MB86" s="1">
        <v>5.8567360000000002E-5</v>
      </c>
      <c r="MC86" s="1">
        <v>1.18783E-2</v>
      </c>
      <c r="MD86">
        <v>0.8837121</v>
      </c>
      <c r="ME86">
        <v>19.906130000000001</v>
      </c>
      <c r="MF86" s="1">
        <v>5.627462E-5</v>
      </c>
      <c r="MG86" s="1">
        <v>1.145153E-2</v>
      </c>
      <c r="MH86">
        <v>0.88374109999999995</v>
      </c>
      <c r="MI86">
        <v>19.631599999999999</v>
      </c>
      <c r="MJ86" s="1">
        <v>5.408731E-5</v>
      </c>
      <c r="MK86" s="1">
        <v>1.1041E-2</v>
      </c>
      <c r="ML86">
        <v>0.88374929999999996</v>
      </c>
      <c r="MM86">
        <v>19.46162</v>
      </c>
      <c r="MN86" s="1">
        <v>5.2017800000000002E-5</v>
      </c>
      <c r="MO86" s="1">
        <v>1.065024E-2</v>
      </c>
      <c r="MP86">
        <v>0.8837083</v>
      </c>
      <c r="MQ86">
        <v>19.855550000000001</v>
      </c>
      <c r="MR86" s="1">
        <v>5.004452E-5</v>
      </c>
      <c r="MS86" s="1">
        <v>1.0275690000000001E-2</v>
      </c>
      <c r="MT86">
        <v>0.88370530000000003</v>
      </c>
      <c r="MU86">
        <v>19.804929999999999</v>
      </c>
      <c r="MV86" s="1">
        <v>4.816E-5</v>
      </c>
      <c r="MW86" s="1">
        <v>9.9162699999999996E-3</v>
      </c>
      <c r="MX86">
        <v>0.88371379999999999</v>
      </c>
      <c r="MY86">
        <v>19.712109999999999</v>
      </c>
      <c r="MZ86" s="1">
        <v>4.6371729999999997E-5</v>
      </c>
      <c r="NA86" s="1">
        <v>9.5724239999999995E-3</v>
      </c>
      <c r="NB86">
        <v>0.88371549999999999</v>
      </c>
      <c r="NC86">
        <v>19.23931</v>
      </c>
      <c r="ND86" s="1">
        <v>4.4665179999999999E-5</v>
      </c>
      <c r="NE86" s="1">
        <v>9.242943E-3</v>
      </c>
      <c r="NF86">
        <v>0.88371379999999999</v>
      </c>
      <c r="NG86">
        <v>18.580159999999999</v>
      </c>
      <c r="NH86" s="1">
        <v>4.3032119999999999E-5</v>
      </c>
      <c r="NI86" s="1">
        <v>8.9262439999999998E-3</v>
      </c>
      <c r="NJ86">
        <v>0.88374439999999999</v>
      </c>
      <c r="NK86">
        <v>17.774460000000001</v>
      </c>
      <c r="NL86" s="1">
        <v>4.1473359999999999E-5</v>
      </c>
      <c r="NM86" s="1">
        <v>8.6226080000000004E-3</v>
      </c>
      <c r="NN86">
        <v>0.88375150000000002</v>
      </c>
      <c r="NO86">
        <v>17.220420000000001</v>
      </c>
      <c r="NP86" s="1">
        <v>3.9989849999999998E-5</v>
      </c>
      <c r="NQ86" s="1">
        <v>8.3322719999999999E-3</v>
      </c>
      <c r="NR86">
        <v>0.88371010000000005</v>
      </c>
      <c r="NS86">
        <v>17.145520000000001</v>
      </c>
      <c r="NT86" s="1">
        <v>3.8556929999999999E-5</v>
      </c>
      <c r="NU86" s="1">
        <v>8.0507649999999997E-3</v>
      </c>
      <c r="NV86">
        <v>0.8837429</v>
      </c>
      <c r="NW86">
        <v>17.813680000000002</v>
      </c>
      <c r="NX86" s="1">
        <v>3.7183349999999997E-5</v>
      </c>
      <c r="NY86" s="1">
        <v>7.778966E-3</v>
      </c>
      <c r="NZ86">
        <v>0.88367620000000002</v>
      </c>
      <c r="OA86">
        <v>18.511500000000002</v>
      </c>
      <c r="OB86" s="1">
        <v>3.5874519999999998E-5</v>
      </c>
      <c r="OC86" s="1">
        <v>7.5198299999999999E-3</v>
      </c>
      <c r="OD86">
        <v>0.88360209999999995</v>
      </c>
      <c r="OE86">
        <v>19.089849999999998</v>
      </c>
      <c r="OF86" s="1">
        <v>3.4617080000000003E-5</v>
      </c>
      <c r="OG86" s="1">
        <v>7.2708089999999996E-3</v>
      </c>
      <c r="OH86">
        <v>0.88347690000000001</v>
      </c>
      <c r="OI86">
        <v>19.580400000000001</v>
      </c>
      <c r="OJ86" s="1">
        <v>3.3399350000000001E-5</v>
      </c>
      <c r="OK86" s="1">
        <v>7.0289360000000004E-3</v>
      </c>
    </row>
    <row r="87" spans="1:401" x14ac:dyDescent="0.35">
      <c r="A87">
        <v>90</v>
      </c>
      <c r="B87" t="s">
        <v>4</v>
      </c>
      <c r="C87" t="s">
        <v>24</v>
      </c>
      <c r="D87" t="s">
        <v>92</v>
      </c>
      <c r="E87">
        <v>891.50340000000006</v>
      </c>
      <c r="F87">
        <v>1.030888</v>
      </c>
      <c r="G87">
        <v>18.517399999999999</v>
      </c>
      <c r="H87" s="1">
        <v>3.46034E-31</v>
      </c>
      <c r="I87" s="1">
        <v>9.2664520000000005E-29</v>
      </c>
      <c r="J87">
        <v>1.0307500000000001</v>
      </c>
      <c r="K87">
        <v>18.450150000000001</v>
      </c>
      <c r="L87" s="1">
        <v>4.538553E-17</v>
      </c>
      <c r="M87" s="1">
        <v>1.222227E-14</v>
      </c>
      <c r="N87">
        <v>1.0304469999999999</v>
      </c>
      <c r="O87">
        <v>18.575089999999999</v>
      </c>
      <c r="P87" s="1">
        <v>2.0473099999999999E-5</v>
      </c>
      <c r="Q87" s="1">
        <v>3.531808E-3</v>
      </c>
      <c r="R87">
        <v>1.029954</v>
      </c>
      <c r="S87">
        <v>18.611429999999999</v>
      </c>
      <c r="T87" s="1">
        <v>1.0379290000000001</v>
      </c>
      <c r="U87">
        <v>225.6688</v>
      </c>
      <c r="V87">
        <v>1.02946</v>
      </c>
      <c r="W87">
        <v>18.633800000000001</v>
      </c>
      <c r="X87">
        <v>45.502119999999998</v>
      </c>
      <c r="Y87">
        <v>11159.79</v>
      </c>
      <c r="Z87">
        <v>1.0289889999999999</v>
      </c>
      <c r="AA87">
        <v>18.7074</v>
      </c>
      <c r="AB87">
        <v>136.43969999999999</v>
      </c>
      <c r="AC87">
        <v>36086.44</v>
      </c>
      <c r="AD87">
        <v>1.028483</v>
      </c>
      <c r="AE87">
        <v>18.607189999999999</v>
      </c>
      <c r="AF87">
        <v>88.907200000000003</v>
      </c>
      <c r="AG87">
        <v>24717.85</v>
      </c>
      <c r="AH87">
        <v>1.027909</v>
      </c>
      <c r="AI87">
        <v>18.687460000000002</v>
      </c>
      <c r="AJ87">
        <v>22.92559</v>
      </c>
      <c r="AK87">
        <v>6582.4989999999998</v>
      </c>
      <c r="AL87">
        <v>1.027134</v>
      </c>
      <c r="AM87">
        <v>18.671579999999999</v>
      </c>
      <c r="AN87">
        <v>3.455492</v>
      </c>
      <c r="AO87">
        <v>1010.29</v>
      </c>
      <c r="AP87">
        <v>1.026192</v>
      </c>
      <c r="AQ87">
        <v>18.802150000000001</v>
      </c>
      <c r="AR87">
        <v>0.44353399999999998</v>
      </c>
      <c r="AS87">
        <v>129.37950000000001</v>
      </c>
      <c r="AT87">
        <v>1.0249630000000001</v>
      </c>
      <c r="AU87">
        <v>18.930540000000001</v>
      </c>
      <c r="AV87">
        <v>0.10218000000000001</v>
      </c>
      <c r="AW87">
        <v>28.545940000000002</v>
      </c>
      <c r="AX87">
        <v>1.023579</v>
      </c>
      <c r="AY87">
        <v>18.968920000000001</v>
      </c>
      <c r="AZ87">
        <v>6.6235619999999995E-2</v>
      </c>
      <c r="BA87">
        <v>17.916709999999998</v>
      </c>
      <c r="BB87">
        <v>1.022065</v>
      </c>
      <c r="BC87">
        <v>19.162369999999999</v>
      </c>
      <c r="BD87">
        <v>6.5998459999999995E-2</v>
      </c>
      <c r="BE87">
        <v>17.73798</v>
      </c>
      <c r="BF87">
        <v>1.0210840000000001</v>
      </c>
      <c r="BG87">
        <v>19.20815</v>
      </c>
      <c r="BH87" s="1">
        <v>6.9744959999999995E-2</v>
      </c>
      <c r="BI87">
        <v>18.792829999999999</v>
      </c>
      <c r="BJ87">
        <v>1.020103</v>
      </c>
      <c r="BK87">
        <v>19.284099999999999</v>
      </c>
      <c r="BL87" s="1">
        <v>6.9321629999999995E-2</v>
      </c>
      <c r="BM87">
        <v>18.766559999999998</v>
      </c>
      <c r="BN87">
        <v>1.0192049999999999</v>
      </c>
      <c r="BO87">
        <v>19.49502</v>
      </c>
      <c r="BP87" s="1">
        <v>6.4809519999999995E-2</v>
      </c>
      <c r="BQ87">
        <v>17.617470000000001</v>
      </c>
      <c r="BR87">
        <v>1.0181720000000001</v>
      </c>
      <c r="BS87">
        <v>19.370470000000001</v>
      </c>
      <c r="BT87" s="1">
        <v>5.8490479999999997E-2</v>
      </c>
      <c r="BU87">
        <v>15.95133</v>
      </c>
      <c r="BV87">
        <v>1.0152699999999999</v>
      </c>
      <c r="BW87">
        <v>19.249580000000002</v>
      </c>
      <c r="BX87" s="1">
        <v>5.1892309999999997E-2</v>
      </c>
      <c r="BY87">
        <v>14.204420000000001</v>
      </c>
      <c r="BZ87">
        <v>1.012105</v>
      </c>
      <c r="CA87">
        <v>19.11232</v>
      </c>
      <c r="CB87" s="1">
        <v>4.5659119999999997E-2</v>
      </c>
      <c r="CC87">
        <v>12.546060000000001</v>
      </c>
      <c r="CD87">
        <v>1.009037</v>
      </c>
      <c r="CE87">
        <v>18.75872</v>
      </c>
      <c r="CF87" s="1">
        <v>3.994719E-2</v>
      </c>
      <c r="CG87">
        <v>11.016209999999999</v>
      </c>
      <c r="CH87">
        <v>1.0061310000000001</v>
      </c>
      <c r="CI87">
        <v>18.374490000000002</v>
      </c>
      <c r="CJ87" s="1">
        <v>3.482669E-2</v>
      </c>
      <c r="CK87">
        <v>9.6358060000000005</v>
      </c>
      <c r="CL87">
        <v>1.0032749999999999</v>
      </c>
      <c r="CM87">
        <v>18.19624</v>
      </c>
      <c r="CN87">
        <v>3.0389349999999999E-2</v>
      </c>
      <c r="CO87">
        <v>8.4320160000000008</v>
      </c>
      <c r="CP87">
        <v>1.0006539999999999</v>
      </c>
      <c r="CQ87">
        <v>18.270689999999998</v>
      </c>
      <c r="CR87" s="1">
        <v>2.661608E-2</v>
      </c>
      <c r="CS87">
        <v>7.4039910000000004</v>
      </c>
      <c r="CT87">
        <v>0.99798659999999995</v>
      </c>
      <c r="CU87">
        <v>18.387779999999999</v>
      </c>
      <c r="CV87" s="1">
        <v>2.3271969999999999E-2</v>
      </c>
      <c r="CW87">
        <v>6.491663</v>
      </c>
      <c r="CX87">
        <v>0.99536539999999996</v>
      </c>
      <c r="CY87">
        <v>18.028479999999998</v>
      </c>
      <c r="CZ87" s="1">
        <v>2.0268459999999999E-2</v>
      </c>
      <c r="DA87">
        <v>5.6703999999999999</v>
      </c>
      <c r="DB87">
        <v>0.9900274</v>
      </c>
      <c r="DC87">
        <v>18.16377</v>
      </c>
      <c r="DD87" s="1">
        <v>1.761039E-2</v>
      </c>
      <c r="DE87">
        <v>4.948855</v>
      </c>
      <c r="DF87">
        <v>0.98302579999999995</v>
      </c>
      <c r="DG87">
        <v>18.074349999999999</v>
      </c>
      <c r="DH87" s="1">
        <v>1.5305350000000001E-2</v>
      </c>
      <c r="DI87">
        <v>4.323747</v>
      </c>
      <c r="DJ87">
        <v>0.97576370000000001</v>
      </c>
      <c r="DK87">
        <v>17.793420000000001</v>
      </c>
      <c r="DL87" s="1">
        <v>1.3301199999999999E-2</v>
      </c>
      <c r="DM87">
        <v>3.7789579999999998</v>
      </c>
      <c r="DN87">
        <v>0.96854260000000003</v>
      </c>
      <c r="DO87">
        <v>17.74738</v>
      </c>
      <c r="DP87" s="1">
        <v>1.1522030000000001E-2</v>
      </c>
      <c r="DQ87">
        <v>3.292036</v>
      </c>
      <c r="DR87">
        <v>0.96182889999999999</v>
      </c>
      <c r="DS87">
        <v>17.894649999999999</v>
      </c>
      <c r="DT87" s="1">
        <v>9.9318289999999997E-3</v>
      </c>
      <c r="DU87">
        <v>2.8518219999999999</v>
      </c>
      <c r="DV87">
        <v>0.95568629999999999</v>
      </c>
      <c r="DW87">
        <v>18.201280000000001</v>
      </c>
      <c r="DX87" s="1">
        <v>8.5628179999999998E-3</v>
      </c>
      <c r="DY87">
        <v>2.4683850000000001</v>
      </c>
      <c r="DZ87">
        <v>0.94939819999999997</v>
      </c>
      <c r="EA87">
        <v>18.895420000000001</v>
      </c>
      <c r="EB87" s="1">
        <v>7.4049160000000001E-3</v>
      </c>
      <c r="EC87">
        <v>2.1431879999999999</v>
      </c>
      <c r="ED87">
        <v>0.94281919999999997</v>
      </c>
      <c r="EE87">
        <v>19.429220000000001</v>
      </c>
      <c r="EF87" s="1">
        <v>6.4072399999999998E-3</v>
      </c>
      <c r="EG87">
        <v>1.862738</v>
      </c>
      <c r="EH87">
        <v>0.93600930000000004</v>
      </c>
      <c r="EI87">
        <v>20.08746</v>
      </c>
      <c r="EJ87" s="1">
        <v>5.5366490000000003E-3</v>
      </c>
      <c r="EK87">
        <v>1.6179790000000001</v>
      </c>
      <c r="EL87">
        <v>0.92891749999999995</v>
      </c>
      <c r="EM87">
        <v>20.631329999999998</v>
      </c>
      <c r="EN87" s="1">
        <v>4.7801809999999997E-3</v>
      </c>
      <c r="EO87">
        <v>1.408353</v>
      </c>
      <c r="EP87">
        <v>0.92289560000000004</v>
      </c>
      <c r="EQ87">
        <v>20.649920000000002</v>
      </c>
      <c r="ER87" s="1">
        <v>4.1226379999999997E-3</v>
      </c>
      <c r="ES87">
        <v>1.2227110000000001</v>
      </c>
      <c r="ET87">
        <v>0.91803389999999996</v>
      </c>
      <c r="EU87">
        <v>20.60303</v>
      </c>
      <c r="EV87" s="1">
        <v>3.533006E-3</v>
      </c>
      <c r="EW87">
        <v>1.053337</v>
      </c>
      <c r="EX87">
        <v>0.91441090000000003</v>
      </c>
      <c r="EY87">
        <v>20.60427</v>
      </c>
      <c r="EZ87" s="1">
        <v>2.9410220000000002E-3</v>
      </c>
      <c r="FA87">
        <v>0.88109910000000002</v>
      </c>
      <c r="FB87">
        <v>0.91167920000000002</v>
      </c>
      <c r="FC87">
        <v>20.570229999999999</v>
      </c>
      <c r="FD87" s="1">
        <v>2.3111329999999999E-3</v>
      </c>
      <c r="FE87">
        <v>0.69543239999999995</v>
      </c>
      <c r="FF87">
        <v>0.90963329999999998</v>
      </c>
      <c r="FG87">
        <v>20.855350000000001</v>
      </c>
      <c r="FH87" s="1">
        <v>1.709485E-3</v>
      </c>
      <c r="FI87">
        <v>0.51582410000000001</v>
      </c>
      <c r="FJ87">
        <v>0.90806370000000003</v>
      </c>
      <c r="FK87">
        <v>20.717289999999998</v>
      </c>
      <c r="FL87" s="1">
        <v>1.2299590000000001E-3</v>
      </c>
      <c r="FM87">
        <v>0.37100139999999998</v>
      </c>
      <c r="FN87">
        <v>0.90684370000000003</v>
      </c>
      <c r="FO87">
        <v>20.461120000000001</v>
      </c>
      <c r="FP87" s="1">
        <v>9.0330330000000004E-4</v>
      </c>
      <c r="FQ87">
        <v>0.27156390000000002</v>
      </c>
      <c r="FR87">
        <v>0.90593590000000002</v>
      </c>
      <c r="FS87">
        <v>19.824860000000001</v>
      </c>
      <c r="FT87" s="1">
        <v>7.0139370000000005E-4</v>
      </c>
      <c r="FU87">
        <v>0.2097861</v>
      </c>
      <c r="FV87">
        <v>0.9052945</v>
      </c>
      <c r="FW87">
        <v>19.016300000000001</v>
      </c>
      <c r="FX87" s="1">
        <v>5.8004789999999997E-4</v>
      </c>
      <c r="FY87">
        <v>0.1725672</v>
      </c>
      <c r="FZ87">
        <v>0.90486999999999995</v>
      </c>
      <c r="GA87">
        <v>18.240570000000002</v>
      </c>
      <c r="GB87" s="1">
        <v>5.0356870000000005E-4</v>
      </c>
      <c r="GC87">
        <v>0.14912149999999999</v>
      </c>
      <c r="GD87">
        <v>0.90461329999999995</v>
      </c>
      <c r="GE87">
        <v>17.69455</v>
      </c>
      <c r="GF87" s="1">
        <v>4.4754510000000002E-4</v>
      </c>
      <c r="GG87">
        <v>0.13206390000000001</v>
      </c>
      <c r="GH87">
        <v>0.90442440000000002</v>
      </c>
      <c r="GI87">
        <v>17.578150000000001</v>
      </c>
      <c r="GJ87" s="1">
        <v>3.9836309999999997E-4</v>
      </c>
      <c r="GK87">
        <v>0.1171876</v>
      </c>
      <c r="GL87">
        <v>0.90432330000000005</v>
      </c>
      <c r="GM87">
        <v>17.98143</v>
      </c>
      <c r="GN87" s="1">
        <v>3.538077E-4</v>
      </c>
      <c r="GO87">
        <v>0.1037308</v>
      </c>
      <c r="GP87">
        <v>0.90423849999999995</v>
      </c>
      <c r="GQ87">
        <v>18.395420000000001</v>
      </c>
      <c r="GR87" s="1">
        <v>3.1675900000000001E-4</v>
      </c>
      <c r="GS87">
        <v>9.2489989999999994E-2</v>
      </c>
      <c r="GT87">
        <v>0.90413480000000002</v>
      </c>
      <c r="GU87">
        <v>18.865539999999999</v>
      </c>
      <c r="GV87" s="1">
        <v>2.882289E-4</v>
      </c>
      <c r="GW87">
        <v>8.3799180000000001E-2</v>
      </c>
      <c r="GX87">
        <v>0.90399700000000005</v>
      </c>
      <c r="GY87">
        <v>19.286529999999999</v>
      </c>
      <c r="GZ87" s="1">
        <v>2.6658839999999998E-4</v>
      </c>
      <c r="HA87">
        <v>7.7222849999999996E-2</v>
      </c>
      <c r="HB87">
        <v>0.90377680000000005</v>
      </c>
      <c r="HC87">
        <v>19.36215</v>
      </c>
      <c r="HD87" s="1">
        <v>2.4951010000000002E-4</v>
      </c>
      <c r="HE87">
        <v>7.205947E-2</v>
      </c>
      <c r="HF87">
        <v>0.90349190000000001</v>
      </c>
      <c r="HG87">
        <v>19.22175</v>
      </c>
      <c r="HH87" s="1">
        <v>2.3559709999999999E-4</v>
      </c>
      <c r="HI87">
        <v>6.786346E-2</v>
      </c>
      <c r="HJ87">
        <v>0.90314499999999998</v>
      </c>
      <c r="HK87">
        <v>19.25534</v>
      </c>
      <c r="HL87" s="1">
        <v>2.249148E-4</v>
      </c>
      <c r="HM87">
        <v>6.4631770000000005E-2</v>
      </c>
      <c r="HN87">
        <v>0.90275340000000004</v>
      </c>
      <c r="HO87">
        <v>19.268450000000001</v>
      </c>
      <c r="HP87" s="1">
        <v>2.1763150000000001E-4</v>
      </c>
      <c r="HQ87">
        <v>6.2417849999999997E-2</v>
      </c>
      <c r="HR87">
        <v>0.90233490000000005</v>
      </c>
      <c r="HS87">
        <v>19.500620000000001</v>
      </c>
      <c r="HT87" s="1">
        <v>2.1224690000000001E-4</v>
      </c>
      <c r="HU87">
        <v>6.079648E-2</v>
      </c>
      <c r="HV87">
        <v>0.90189269999999999</v>
      </c>
      <c r="HW87">
        <v>19.770569999999999</v>
      </c>
      <c r="HX87" s="1">
        <v>2.0664049999999999E-4</v>
      </c>
      <c r="HY87">
        <v>5.9160820000000003E-2</v>
      </c>
      <c r="HZ87">
        <v>0.90145529999999996</v>
      </c>
      <c r="IA87">
        <v>19.904920000000001</v>
      </c>
      <c r="IB87" s="1">
        <v>1.9984000000000001E-4</v>
      </c>
      <c r="IC87">
        <v>5.7202940000000001E-2</v>
      </c>
      <c r="ID87">
        <v>0.90103639999999996</v>
      </c>
      <c r="IE87">
        <v>19.888030000000001</v>
      </c>
      <c r="IF87" s="1">
        <v>1.9200390000000001E-4</v>
      </c>
      <c r="IG87">
        <v>5.4960019999999998E-2</v>
      </c>
      <c r="IH87">
        <v>0.90060510000000005</v>
      </c>
      <c r="II87">
        <v>19.345199999999998</v>
      </c>
      <c r="IJ87" s="1">
        <v>1.8369339999999999E-4</v>
      </c>
      <c r="IK87">
        <v>5.258645E-2</v>
      </c>
      <c r="IL87">
        <v>0.90019300000000002</v>
      </c>
      <c r="IM87">
        <v>18.684660000000001</v>
      </c>
      <c r="IN87" s="1">
        <v>1.7533730000000001E-4</v>
      </c>
      <c r="IO87">
        <v>5.0198449999999999E-2</v>
      </c>
      <c r="IP87">
        <v>0.89978210000000003</v>
      </c>
      <c r="IQ87">
        <v>18.28406</v>
      </c>
      <c r="IR87" s="1">
        <v>1.671593E-4</v>
      </c>
      <c r="IS87">
        <v>4.7864530000000002E-2</v>
      </c>
      <c r="IT87">
        <v>0.89938079999999998</v>
      </c>
      <c r="IU87">
        <v>18.214169999999999</v>
      </c>
      <c r="IV87" s="1">
        <v>1.593074E-4</v>
      </c>
      <c r="IW87">
        <v>4.5626119999999999E-2</v>
      </c>
      <c r="IX87">
        <v>0.89896640000000005</v>
      </c>
      <c r="IY87">
        <v>18.852789999999999</v>
      </c>
      <c r="IZ87" s="1">
        <v>1.5182300000000001E-4</v>
      </c>
      <c r="JA87">
        <v>4.3499500000000003E-2</v>
      </c>
      <c r="JB87">
        <v>0.89858380000000004</v>
      </c>
      <c r="JC87">
        <v>19.4481</v>
      </c>
      <c r="JD87" s="1">
        <v>1.447783E-4</v>
      </c>
      <c r="JE87">
        <v>4.1491149999999997E-2</v>
      </c>
      <c r="JF87">
        <v>0.89817880000000005</v>
      </c>
      <c r="JG87">
        <v>20.074639999999999</v>
      </c>
      <c r="JH87" s="1">
        <v>1.381558E-4</v>
      </c>
      <c r="JI87">
        <v>3.9607730000000001E-2</v>
      </c>
      <c r="JJ87">
        <v>0.89787039999999996</v>
      </c>
      <c r="JK87">
        <v>20.260770000000001</v>
      </c>
      <c r="JL87" s="1">
        <v>1.3192259999999999E-4</v>
      </c>
      <c r="JM87">
        <v>3.7832129999999999E-2</v>
      </c>
      <c r="JN87">
        <v>0.89764390000000005</v>
      </c>
      <c r="JO87">
        <v>20.10671</v>
      </c>
      <c r="JP87" s="1">
        <v>1.260547E-4</v>
      </c>
      <c r="JQ87">
        <v>3.6154029999999997E-2</v>
      </c>
      <c r="JR87">
        <v>0.89746740000000003</v>
      </c>
      <c r="JS87">
        <v>19.6206</v>
      </c>
      <c r="JT87" s="1">
        <v>1.2035070000000001E-4</v>
      </c>
      <c r="JU87">
        <v>3.4525090000000001E-2</v>
      </c>
      <c r="JV87">
        <v>0.89736930000000004</v>
      </c>
      <c r="JW87">
        <v>19.21772</v>
      </c>
      <c r="JX87" s="1">
        <v>1.142952E-4</v>
      </c>
      <c r="JY87">
        <v>3.2799509999999997E-2</v>
      </c>
      <c r="JZ87">
        <v>0.89732089999999998</v>
      </c>
      <c r="KA87">
        <v>19.079799999999999</v>
      </c>
      <c r="KB87" s="1">
        <v>1.074665E-4</v>
      </c>
      <c r="KC87">
        <v>3.0854380000000001E-2</v>
      </c>
      <c r="KD87">
        <v>0.89726419999999996</v>
      </c>
      <c r="KE87">
        <v>19.618970000000001</v>
      </c>
      <c r="KF87" s="1">
        <v>1.0037430000000001E-4</v>
      </c>
      <c r="KG87">
        <v>2.8821699999999999E-2</v>
      </c>
      <c r="KH87">
        <v>0.89721969999999995</v>
      </c>
      <c r="KI87">
        <v>19.93554</v>
      </c>
      <c r="KJ87" s="1">
        <v>9.3906879999999999E-5</v>
      </c>
      <c r="KK87">
        <v>2.6951650000000001E-2</v>
      </c>
      <c r="KL87">
        <v>0.89724020000000004</v>
      </c>
      <c r="KM87">
        <v>20.20523</v>
      </c>
      <c r="KN87" s="1">
        <v>8.8464319999999994E-5</v>
      </c>
      <c r="KO87">
        <v>2.5374870000000001E-2</v>
      </c>
      <c r="KP87">
        <v>0.89724429999999999</v>
      </c>
      <c r="KQ87">
        <v>20.211649999999999</v>
      </c>
      <c r="KR87" s="1">
        <v>8.3983309999999993E-5</v>
      </c>
      <c r="KS87">
        <v>2.4074829999999998E-2</v>
      </c>
      <c r="KT87">
        <v>0.89723410000000003</v>
      </c>
      <c r="KU87">
        <v>19.748429999999999</v>
      </c>
      <c r="KV87" s="1">
        <v>8.0193540000000007E-5</v>
      </c>
      <c r="KW87">
        <v>2.2978849999999999E-2</v>
      </c>
      <c r="KX87">
        <v>0.89722760000000001</v>
      </c>
      <c r="KY87">
        <v>19.311520000000002</v>
      </c>
      <c r="KZ87" s="1">
        <v>7.6862419999999999E-5</v>
      </c>
      <c r="LA87">
        <v>2.2016029999999999E-2</v>
      </c>
      <c r="LB87">
        <v>0.89725140000000003</v>
      </c>
      <c r="LC87">
        <v>19.052710000000001</v>
      </c>
      <c r="LD87" s="1">
        <v>7.3825099999999999E-5</v>
      </c>
      <c r="LE87">
        <v>2.113978E-2</v>
      </c>
      <c r="LF87">
        <v>0.89723399999999998</v>
      </c>
      <c r="LG87">
        <v>19.026869999999999</v>
      </c>
      <c r="LH87" s="1">
        <v>7.0990539999999993E-5</v>
      </c>
      <c r="LI87">
        <v>2.0322090000000001E-2</v>
      </c>
      <c r="LJ87">
        <v>0.89720929999999999</v>
      </c>
      <c r="LK87">
        <v>19.522780000000001</v>
      </c>
      <c r="LL87" s="1">
        <v>6.8302480000000004E-5</v>
      </c>
      <c r="LM87">
        <v>1.954817E-2</v>
      </c>
      <c r="LN87">
        <v>0.89724159999999997</v>
      </c>
      <c r="LO87">
        <v>19.985199999999999</v>
      </c>
      <c r="LP87" s="1">
        <v>6.5740839999999995E-5</v>
      </c>
      <c r="LQ87">
        <v>1.8811359999999999E-2</v>
      </c>
      <c r="LR87">
        <v>0.8972424</v>
      </c>
      <c r="LS87">
        <v>20.429649999999999</v>
      </c>
      <c r="LT87" s="1">
        <v>6.3302959999999997E-5</v>
      </c>
      <c r="LU87">
        <v>1.8109790000000001E-2</v>
      </c>
      <c r="LV87">
        <v>0.89720299999999997</v>
      </c>
      <c r="LW87">
        <v>20.596599999999999</v>
      </c>
      <c r="LX87" s="1">
        <v>6.0988710000000002E-5</v>
      </c>
      <c r="LY87">
        <v>1.744358E-2</v>
      </c>
      <c r="LZ87">
        <v>0.89723569999999997</v>
      </c>
      <c r="MA87">
        <v>20.307919999999999</v>
      </c>
      <c r="MB87" s="1">
        <v>5.8709789999999997E-5</v>
      </c>
      <c r="MC87">
        <v>1.6810640000000002E-2</v>
      </c>
      <c r="MD87">
        <v>0.89720420000000001</v>
      </c>
      <c r="ME87">
        <v>19.92315</v>
      </c>
      <c r="MF87" s="1">
        <v>5.6410799999999999E-5</v>
      </c>
      <c r="MG87">
        <v>1.62063E-2</v>
      </c>
      <c r="MH87">
        <v>0.89723799999999998</v>
      </c>
      <c r="MI87">
        <v>19.650179999999999</v>
      </c>
      <c r="MJ87" s="1">
        <v>5.4218090000000001E-5</v>
      </c>
      <c r="MK87">
        <v>1.5625699999999999E-2</v>
      </c>
      <c r="ML87">
        <v>0.89721010000000001</v>
      </c>
      <c r="MM87">
        <v>19.47917</v>
      </c>
      <c r="MN87" s="1">
        <v>5.2141809999999997E-5</v>
      </c>
      <c r="MO87">
        <v>1.507203E-2</v>
      </c>
      <c r="MP87">
        <v>0.89723399999999998</v>
      </c>
      <c r="MQ87">
        <v>19.914629999999999</v>
      </c>
      <c r="MR87" s="1">
        <v>5.0163169999999999E-5</v>
      </c>
      <c r="MS87">
        <v>1.4541419999999999E-2</v>
      </c>
      <c r="MT87">
        <v>0.89723379999999997</v>
      </c>
      <c r="MU87">
        <v>19.87594</v>
      </c>
      <c r="MV87" s="1">
        <v>4.8273499999999998E-5</v>
      </c>
      <c r="MW87">
        <v>1.40327E-2</v>
      </c>
      <c r="MX87">
        <v>0.89724510000000002</v>
      </c>
      <c r="MY87">
        <v>19.77617</v>
      </c>
      <c r="MZ87" s="1">
        <v>4.648006E-5</v>
      </c>
      <c r="NA87">
        <v>1.3545679999999999E-2</v>
      </c>
      <c r="NB87">
        <v>0.89721379999999995</v>
      </c>
      <c r="NC87">
        <v>19.307860000000002</v>
      </c>
      <c r="ND87" s="1">
        <v>4.4769019999999999E-5</v>
      </c>
      <c r="NE87">
        <v>1.3079220000000001E-2</v>
      </c>
      <c r="NF87">
        <v>0.89721240000000002</v>
      </c>
      <c r="NG87">
        <v>18.665929999999999</v>
      </c>
      <c r="NH87" s="1">
        <v>4.3131630000000001E-5</v>
      </c>
      <c r="NI87">
        <v>1.263075E-2</v>
      </c>
      <c r="NJ87">
        <v>0.89720770000000005</v>
      </c>
      <c r="NK87">
        <v>17.84413</v>
      </c>
      <c r="NL87" s="1">
        <v>4.1568259999999997E-5</v>
      </c>
      <c r="NM87">
        <v>1.2201099999999999E-2</v>
      </c>
      <c r="NN87">
        <v>0.89721169999999995</v>
      </c>
      <c r="NO87">
        <v>17.264040000000001</v>
      </c>
      <c r="NP87" s="1">
        <v>4.0080970000000003E-5</v>
      </c>
      <c r="NQ87" s="1">
        <v>1.17901E-2</v>
      </c>
      <c r="NR87">
        <v>0.89720259999999996</v>
      </c>
      <c r="NS87">
        <v>17.164870000000001</v>
      </c>
      <c r="NT87" s="1">
        <v>3.8644840000000003E-5</v>
      </c>
      <c r="NU87" s="1">
        <v>1.139165E-2</v>
      </c>
      <c r="NV87">
        <v>0.89723940000000002</v>
      </c>
      <c r="NW87">
        <v>17.865410000000001</v>
      </c>
      <c r="NX87" s="1">
        <v>3.7267849999999999E-5</v>
      </c>
      <c r="NY87" s="1">
        <v>1.100715E-2</v>
      </c>
      <c r="NZ87">
        <v>0.89716879999999999</v>
      </c>
      <c r="OA87">
        <v>18.590219999999999</v>
      </c>
      <c r="OB87" s="1">
        <v>3.595465E-5</v>
      </c>
      <c r="OC87" s="1">
        <v>1.063979E-2</v>
      </c>
      <c r="OD87">
        <v>0.89706989999999998</v>
      </c>
      <c r="OE87">
        <v>19.161639999999998</v>
      </c>
      <c r="OF87" s="1">
        <v>3.4694550000000001E-5</v>
      </c>
      <c r="OG87" s="1">
        <v>1.028779E-2</v>
      </c>
      <c r="OH87">
        <v>0.89686619999999995</v>
      </c>
      <c r="OI87">
        <v>19.628910000000001</v>
      </c>
      <c r="OJ87" s="1">
        <v>3.3474920000000002E-5</v>
      </c>
      <c r="OK87" s="1">
        <v>9.9470730000000007E-3</v>
      </c>
    </row>
    <row r="88" spans="1:401" x14ac:dyDescent="0.35">
      <c r="A88">
        <v>91</v>
      </c>
      <c r="B88" t="s">
        <v>4</v>
      </c>
      <c r="C88" t="s">
        <v>24</v>
      </c>
      <c r="D88" t="s">
        <v>93</v>
      </c>
      <c r="E88">
        <v>745.62009999999998</v>
      </c>
      <c r="F88">
        <v>1.0397369999999999</v>
      </c>
      <c r="G88">
        <v>18.58222</v>
      </c>
      <c r="H88" s="1">
        <v>3.7547650000000002E-32</v>
      </c>
      <c r="I88" s="1">
        <v>8.6878659999999994E-30</v>
      </c>
      <c r="J88">
        <v>1.038351</v>
      </c>
      <c r="K88">
        <v>18.505949999999999</v>
      </c>
      <c r="L88" s="1">
        <v>7.1358370000000006E-18</v>
      </c>
      <c r="M88" s="1">
        <v>1.6602399999999999E-15</v>
      </c>
      <c r="N88">
        <v>1.036896</v>
      </c>
      <c r="O88">
        <v>18.621089999999999</v>
      </c>
      <c r="P88" s="1">
        <v>5.2792880000000001E-6</v>
      </c>
      <c r="Q88" s="1">
        <v>8.4802279999999998E-4</v>
      </c>
      <c r="R88">
        <v>1.035334</v>
      </c>
      <c r="S88">
        <v>18.630780000000001</v>
      </c>
      <c r="T88" s="1">
        <v>0.67168300000000003</v>
      </c>
      <c r="U88">
        <v>128.2321</v>
      </c>
      <c r="V88">
        <v>1.033758</v>
      </c>
      <c r="W88">
        <v>18.62989</v>
      </c>
      <c r="X88">
        <v>38.107320000000001</v>
      </c>
      <c r="Y88">
        <v>8103.2489999999998</v>
      </c>
      <c r="Z88">
        <v>1.0321689999999999</v>
      </c>
      <c r="AA88">
        <v>18.713640000000002</v>
      </c>
      <c r="AB88">
        <v>133.12100000000001</v>
      </c>
      <c r="AC88">
        <v>30300.33</v>
      </c>
      <c r="AD88">
        <v>1.0304880000000001</v>
      </c>
      <c r="AE88">
        <v>18.634979999999999</v>
      </c>
      <c r="AF88">
        <v>95.816050000000004</v>
      </c>
      <c r="AG88">
        <v>22824.38</v>
      </c>
      <c r="AH88">
        <v>1.028688</v>
      </c>
      <c r="AI88">
        <v>18.76341</v>
      </c>
      <c r="AJ88">
        <v>26.344390000000001</v>
      </c>
      <c r="AK88">
        <v>6464.6750000000002</v>
      </c>
      <c r="AL88">
        <v>1.0266379999999999</v>
      </c>
      <c r="AM88">
        <v>18.751180000000002</v>
      </c>
      <c r="AN88">
        <v>4.1149709999999997</v>
      </c>
      <c r="AO88">
        <v>1027.3489999999999</v>
      </c>
      <c r="AP88">
        <v>1.0241640000000001</v>
      </c>
      <c r="AQ88">
        <v>18.879840000000002</v>
      </c>
      <c r="AR88">
        <v>0.52531470000000002</v>
      </c>
      <c r="AS88">
        <v>131.28059999999999</v>
      </c>
      <c r="AT88">
        <v>1.0209509999999999</v>
      </c>
      <c r="AU88">
        <v>18.990469999999998</v>
      </c>
      <c r="AV88">
        <v>0.1108542</v>
      </c>
      <c r="AW88">
        <v>26.741969999999998</v>
      </c>
      <c r="AX88">
        <v>1.0171190000000001</v>
      </c>
      <c r="AY88">
        <v>18.994140000000002</v>
      </c>
      <c r="AZ88">
        <v>6.7061239999999994E-2</v>
      </c>
      <c r="BA88">
        <v>15.689719999999999</v>
      </c>
      <c r="BB88">
        <v>1.0128490000000001</v>
      </c>
      <c r="BC88">
        <v>19.177</v>
      </c>
      <c r="BD88">
        <v>6.5675810000000001E-2</v>
      </c>
      <c r="BE88">
        <v>15.275499999999999</v>
      </c>
      <c r="BF88">
        <v>1.008847</v>
      </c>
      <c r="BG88">
        <v>19.227319999999999</v>
      </c>
      <c r="BH88" s="1">
        <v>6.9533070000000002E-2</v>
      </c>
      <c r="BI88">
        <v>16.217379999999999</v>
      </c>
      <c r="BJ88">
        <v>1.0045459999999999</v>
      </c>
      <c r="BK88">
        <v>19.328199999999999</v>
      </c>
      <c r="BL88" s="1">
        <v>6.9514820000000005E-2</v>
      </c>
      <c r="BM88">
        <v>16.2974</v>
      </c>
      <c r="BN88">
        <v>0.99990559999999995</v>
      </c>
      <c r="BO88">
        <v>19.60163</v>
      </c>
      <c r="BP88" s="1">
        <v>6.5274440000000003E-2</v>
      </c>
      <c r="BQ88">
        <v>15.378489999999999</v>
      </c>
      <c r="BR88">
        <v>0.99482959999999998</v>
      </c>
      <c r="BS88">
        <v>19.473649999999999</v>
      </c>
      <c r="BT88" s="1">
        <v>5.902462E-2</v>
      </c>
      <c r="BU88">
        <v>13.965400000000001</v>
      </c>
      <c r="BV88">
        <v>0.98968060000000002</v>
      </c>
      <c r="BW88">
        <v>19.354839999999999</v>
      </c>
      <c r="BX88" s="1">
        <v>5.2420910000000001E-2</v>
      </c>
      <c r="BY88">
        <v>12.44952</v>
      </c>
      <c r="BZ88">
        <v>0.98423859999999996</v>
      </c>
      <c r="CA88">
        <v>19.199870000000001</v>
      </c>
      <c r="CB88" s="1">
        <v>4.6150049999999998E-2</v>
      </c>
      <c r="CC88">
        <v>11.002370000000001</v>
      </c>
      <c r="CD88">
        <v>0.97884450000000001</v>
      </c>
      <c r="CE88">
        <v>18.822299999999998</v>
      </c>
      <c r="CF88" s="1">
        <v>4.0397269999999999E-2</v>
      </c>
      <c r="CG88">
        <v>9.6677470000000003</v>
      </c>
      <c r="CH88">
        <v>0.9735914</v>
      </c>
      <c r="CI88">
        <v>18.405419999999999</v>
      </c>
      <c r="CJ88" s="1">
        <v>3.5227920000000003E-2</v>
      </c>
      <c r="CK88">
        <v>8.4631830000000008</v>
      </c>
      <c r="CL88">
        <v>0.96838959999999996</v>
      </c>
      <c r="CM88">
        <v>18.225110000000001</v>
      </c>
      <c r="CN88" s="1">
        <v>3.0733219999999999E-2</v>
      </c>
      <c r="CO88">
        <v>7.407597</v>
      </c>
      <c r="CP88">
        <v>0.96339280000000005</v>
      </c>
      <c r="CQ88">
        <v>18.322420000000001</v>
      </c>
      <c r="CR88">
        <v>2.691381E-2</v>
      </c>
      <c r="CS88">
        <v>6.5051880000000004</v>
      </c>
      <c r="CT88">
        <v>0.95819259999999995</v>
      </c>
      <c r="CU88">
        <v>18.48836</v>
      </c>
      <c r="CV88" s="1">
        <v>2.3541550000000001E-2</v>
      </c>
      <c r="CW88">
        <v>5.7075300000000002</v>
      </c>
      <c r="CX88">
        <v>0.95236810000000005</v>
      </c>
      <c r="CY88">
        <v>18.10622</v>
      </c>
      <c r="CZ88" s="1">
        <v>2.0509699999999999E-2</v>
      </c>
      <c r="DA88">
        <v>4.9893549999999998</v>
      </c>
      <c r="DB88">
        <v>0.94560339999999998</v>
      </c>
      <c r="DC88">
        <v>18.269310000000001</v>
      </c>
      <c r="DD88" s="1">
        <v>1.782021E-2</v>
      </c>
      <c r="DE88">
        <v>4.3514590000000002</v>
      </c>
      <c r="DF88">
        <v>0.93852360000000001</v>
      </c>
      <c r="DG88">
        <v>18.16628</v>
      </c>
      <c r="DH88" s="1">
        <v>1.548709E-2</v>
      </c>
      <c r="DI88">
        <v>3.795779</v>
      </c>
      <c r="DJ88">
        <v>0.93110740000000003</v>
      </c>
      <c r="DK88">
        <v>17.84721</v>
      </c>
      <c r="DL88" s="1">
        <v>1.3461590000000001E-2</v>
      </c>
      <c r="DM88">
        <v>3.3130350000000002</v>
      </c>
      <c r="DN88">
        <v>0.92392039999999998</v>
      </c>
      <c r="DO88">
        <v>17.771270000000001</v>
      </c>
      <c r="DP88" s="1">
        <v>1.1668069999999999E-2</v>
      </c>
      <c r="DQ88">
        <v>2.8835929999999999</v>
      </c>
      <c r="DR88">
        <v>0.91741349999999999</v>
      </c>
      <c r="DS88">
        <v>17.91544</v>
      </c>
      <c r="DT88" s="1">
        <v>1.006189E-2</v>
      </c>
      <c r="DU88">
        <v>2.495959</v>
      </c>
      <c r="DV88">
        <v>0.91168559999999998</v>
      </c>
      <c r="DW88">
        <v>18.240749999999998</v>
      </c>
      <c r="DX88" s="1">
        <v>8.6740879999999999E-3</v>
      </c>
      <c r="DY88">
        <v>2.1563910000000002</v>
      </c>
      <c r="DZ88">
        <v>0.90565980000000001</v>
      </c>
      <c r="EA88">
        <v>18.99653</v>
      </c>
      <c r="EB88" s="1">
        <v>7.4999009999999998E-3</v>
      </c>
      <c r="EC88">
        <v>1.868744</v>
      </c>
      <c r="ED88">
        <v>0.89936309999999997</v>
      </c>
      <c r="EE88">
        <v>19.533090000000001</v>
      </c>
      <c r="EF88" s="1">
        <v>6.4903820000000003E-3</v>
      </c>
      <c r="EG88">
        <v>1.621645</v>
      </c>
      <c r="EH88">
        <v>0.89154949999999999</v>
      </c>
      <c r="EI88">
        <v>20.175799999999999</v>
      </c>
      <c r="EJ88" s="1">
        <v>5.6074840000000003E-3</v>
      </c>
      <c r="EK88">
        <v>1.4056690000000001</v>
      </c>
      <c r="EL88">
        <v>0.87944849999999997</v>
      </c>
      <c r="EM88">
        <v>20.703849999999999</v>
      </c>
      <c r="EN88" s="1">
        <v>4.8430219999999998E-3</v>
      </c>
      <c r="EO88">
        <v>1.220783</v>
      </c>
      <c r="EP88">
        <v>0.86938660000000001</v>
      </c>
      <c r="EQ88">
        <v>20.677309999999999</v>
      </c>
      <c r="ER88" s="1">
        <v>4.178831E-3</v>
      </c>
      <c r="ES88">
        <v>1.0580039999999999</v>
      </c>
      <c r="ET88">
        <v>0.86141239999999997</v>
      </c>
      <c r="EU88">
        <v>20.607569999999999</v>
      </c>
      <c r="EV88" s="1">
        <v>3.5865789999999999E-3</v>
      </c>
      <c r="EW88">
        <v>0.91107519999999997</v>
      </c>
      <c r="EX88">
        <v>0.85538510000000001</v>
      </c>
      <c r="EY88">
        <v>20.627089999999999</v>
      </c>
      <c r="EZ88" s="1">
        <v>2.998761E-3</v>
      </c>
      <c r="FA88">
        <v>0.76407210000000003</v>
      </c>
      <c r="FB88">
        <v>0.8508812</v>
      </c>
      <c r="FC88">
        <v>20.60727</v>
      </c>
      <c r="FD88" s="1">
        <v>2.3719460000000002E-3</v>
      </c>
      <c r="FE88">
        <v>0.60602060000000002</v>
      </c>
      <c r="FF88">
        <v>0.84757099999999996</v>
      </c>
      <c r="FG88">
        <v>20.938030000000001</v>
      </c>
      <c r="FH88" s="1">
        <v>1.7637519999999999E-3</v>
      </c>
      <c r="FI88">
        <v>0.45137690000000003</v>
      </c>
      <c r="FJ88">
        <v>0.84504380000000001</v>
      </c>
      <c r="FK88">
        <v>20.813790000000001</v>
      </c>
      <c r="FL88" s="1">
        <v>1.2702189999999999E-3</v>
      </c>
      <c r="FM88">
        <v>0.32482569999999999</v>
      </c>
      <c r="FN88">
        <v>0.84309060000000002</v>
      </c>
      <c r="FO88">
        <v>20.551089999999999</v>
      </c>
      <c r="FP88" s="1">
        <v>9.2938229999999997E-4</v>
      </c>
      <c r="FQ88">
        <v>0.2369145</v>
      </c>
      <c r="FR88">
        <v>0.84163750000000004</v>
      </c>
      <c r="FS88">
        <v>19.92398</v>
      </c>
      <c r="FT88" s="1">
        <v>7.1722789999999995E-4</v>
      </c>
      <c r="FU88">
        <v>0.18197340000000001</v>
      </c>
      <c r="FV88">
        <v>0.84059459999999997</v>
      </c>
      <c r="FW88">
        <v>19.099219999999999</v>
      </c>
      <c r="FX88" s="1">
        <v>5.8969719999999999E-4</v>
      </c>
      <c r="FY88">
        <v>0.1488749</v>
      </c>
      <c r="FZ88">
        <v>0.83990469999999995</v>
      </c>
      <c r="GA88">
        <v>18.310089999999999</v>
      </c>
      <c r="GB88" s="1">
        <v>5.1000790000000002E-4</v>
      </c>
      <c r="GC88">
        <v>0.12818489999999999</v>
      </c>
      <c r="GD88">
        <v>0.83943380000000001</v>
      </c>
      <c r="GE88">
        <v>17.744150000000001</v>
      </c>
      <c r="GF88" s="1">
        <v>4.5273120000000001E-4</v>
      </c>
      <c r="GG88">
        <v>0.11338230000000001</v>
      </c>
      <c r="GH88">
        <v>0.83914569999999999</v>
      </c>
      <c r="GI88">
        <v>17.624780000000001</v>
      </c>
      <c r="GJ88" s="1">
        <v>4.0312710000000001E-4</v>
      </c>
      <c r="GK88">
        <v>0.100634</v>
      </c>
      <c r="GL88">
        <v>0.83896959999999998</v>
      </c>
      <c r="GM88">
        <v>18.064620000000001</v>
      </c>
      <c r="GN88" s="1">
        <v>3.5800360000000001E-4</v>
      </c>
      <c r="GO88">
        <v>8.9071109999999995E-2</v>
      </c>
      <c r="GP88">
        <v>0.83884700000000001</v>
      </c>
      <c r="GQ88">
        <v>18.497440000000001</v>
      </c>
      <c r="GR88" s="1">
        <v>3.2012030000000001E-4</v>
      </c>
      <c r="GS88">
        <v>7.9332020000000003E-2</v>
      </c>
      <c r="GT88">
        <v>0.83872449999999998</v>
      </c>
      <c r="GU88">
        <v>18.97269</v>
      </c>
      <c r="GV88" s="1">
        <v>2.9078479999999999E-4</v>
      </c>
      <c r="GW88">
        <v>7.1764880000000003E-2</v>
      </c>
      <c r="GX88">
        <v>0.83850539999999996</v>
      </c>
      <c r="GY88">
        <v>19.374700000000001</v>
      </c>
      <c r="GZ88" s="1">
        <v>2.6854580000000003E-4</v>
      </c>
      <c r="HA88">
        <v>6.6041279999999994E-2</v>
      </c>
      <c r="HB88">
        <v>0.83820220000000001</v>
      </c>
      <c r="HC88">
        <v>19.406569999999999</v>
      </c>
      <c r="HD88" s="1">
        <v>2.5109060000000002E-4</v>
      </c>
      <c r="HE88">
        <v>6.156553E-2</v>
      </c>
      <c r="HF88">
        <v>0.83779870000000001</v>
      </c>
      <c r="HG88">
        <v>19.211030000000001</v>
      </c>
      <c r="HH88" s="1">
        <v>2.3687830000000001E-4</v>
      </c>
      <c r="HI88">
        <v>5.7931360000000001E-2</v>
      </c>
      <c r="HJ88">
        <v>0.83727839999999998</v>
      </c>
      <c r="HK88">
        <v>19.250119999999999</v>
      </c>
      <c r="HL88" s="1">
        <v>2.2584309999999999E-4</v>
      </c>
      <c r="HM88">
        <v>5.5105059999999997E-2</v>
      </c>
      <c r="HN88">
        <v>0.83672199999999997</v>
      </c>
      <c r="HO88">
        <v>19.280940000000001</v>
      </c>
      <c r="HP88" s="1">
        <v>2.182574E-4</v>
      </c>
      <c r="HQ88">
        <v>5.3152100000000001E-2</v>
      </c>
      <c r="HR88">
        <v>0.83610479999999998</v>
      </c>
      <c r="HS88">
        <v>19.555060000000001</v>
      </c>
      <c r="HT88" s="1">
        <v>2.1277270000000001E-4</v>
      </c>
      <c r="HU88">
        <v>5.1745409999999999E-2</v>
      </c>
      <c r="HV88">
        <v>0.83543149999999999</v>
      </c>
      <c r="HW88">
        <v>19.858309999999999</v>
      </c>
      <c r="HX88" s="1">
        <v>2.072443E-4</v>
      </c>
      <c r="HY88">
        <v>5.0365880000000002E-2</v>
      </c>
      <c r="HZ88">
        <v>0.8347772</v>
      </c>
      <c r="IA88">
        <v>20.008379999999999</v>
      </c>
      <c r="IB88" s="1">
        <v>2.005632E-4</v>
      </c>
      <c r="IC88">
        <v>4.8725240000000003E-2</v>
      </c>
      <c r="ID88">
        <v>0.8341326</v>
      </c>
      <c r="IE88">
        <v>19.99559</v>
      </c>
      <c r="IF88" s="1">
        <v>1.928031E-4</v>
      </c>
      <c r="IG88">
        <v>4.6832800000000001E-2</v>
      </c>
      <c r="IH88">
        <v>0.83349439999999997</v>
      </c>
      <c r="II88">
        <v>19.428090000000001</v>
      </c>
      <c r="IJ88" s="1">
        <v>1.8451430000000001E-4</v>
      </c>
      <c r="IK88">
        <v>4.4819779999999997E-2</v>
      </c>
      <c r="IL88">
        <v>0.83284239999999998</v>
      </c>
      <c r="IM88">
        <v>18.72222</v>
      </c>
      <c r="IN88" s="1">
        <v>1.7615050000000001E-4</v>
      </c>
      <c r="IO88">
        <v>4.2787039999999998E-2</v>
      </c>
      <c r="IP88">
        <v>0.83219310000000002</v>
      </c>
      <c r="IQ88">
        <v>18.312069999999999</v>
      </c>
      <c r="IR88" s="1">
        <v>1.6794490000000001E-4</v>
      </c>
      <c r="IS88">
        <v>4.0797979999999998E-2</v>
      </c>
      <c r="IT88">
        <v>0.83155710000000005</v>
      </c>
      <c r="IU88">
        <v>18.246310000000001</v>
      </c>
      <c r="IV88" s="1">
        <v>1.6005880000000001E-4</v>
      </c>
      <c r="IW88">
        <v>3.8887779999999997E-2</v>
      </c>
      <c r="IX88">
        <v>0.83088609999999996</v>
      </c>
      <c r="IY88">
        <v>18.937090000000001</v>
      </c>
      <c r="IZ88" s="1">
        <v>1.5253479999999999E-4</v>
      </c>
      <c r="JA88">
        <v>3.7071729999999997E-2</v>
      </c>
      <c r="JB88">
        <v>0.83026129999999998</v>
      </c>
      <c r="JC88">
        <v>19.539529999999999</v>
      </c>
      <c r="JD88" s="1">
        <v>1.4544800000000001E-4</v>
      </c>
      <c r="JE88">
        <v>3.535642E-2</v>
      </c>
      <c r="JF88">
        <v>0.82965140000000004</v>
      </c>
      <c r="JG88">
        <v>20.156749999999999</v>
      </c>
      <c r="JH88" s="1">
        <v>1.3878410000000001E-4</v>
      </c>
      <c r="JI88">
        <v>3.3746999999999999E-2</v>
      </c>
      <c r="JJ88">
        <v>0.829156</v>
      </c>
      <c r="JK88">
        <v>20.319369999999999</v>
      </c>
      <c r="JL88" s="1">
        <v>1.325163E-4</v>
      </c>
      <c r="JM88">
        <v>3.2230050000000003E-2</v>
      </c>
      <c r="JN88">
        <v>0.82876519999999998</v>
      </c>
      <c r="JO88">
        <v>20.15897</v>
      </c>
      <c r="JP88" s="1">
        <v>1.2661780000000001E-4</v>
      </c>
      <c r="JQ88">
        <v>3.079892E-2</v>
      </c>
      <c r="JR88">
        <v>0.82849030000000001</v>
      </c>
      <c r="JS88">
        <v>19.66198</v>
      </c>
      <c r="JT88" s="1">
        <v>1.209154E-4</v>
      </c>
      <c r="JU88">
        <v>2.9415429999999999E-2</v>
      </c>
      <c r="JV88">
        <v>0.8283083</v>
      </c>
      <c r="JW88">
        <v>19.256229999999999</v>
      </c>
      <c r="JX88" s="1">
        <v>1.149226E-4</v>
      </c>
      <c r="JY88">
        <v>2.7964050000000001E-2</v>
      </c>
      <c r="JZ88">
        <v>0.82819039999999999</v>
      </c>
      <c r="KA88">
        <v>19.111550000000001</v>
      </c>
      <c r="KB88" s="1">
        <v>1.081643E-4</v>
      </c>
      <c r="KC88">
        <v>2.6329129999999999E-2</v>
      </c>
      <c r="KD88">
        <v>0.82812030000000003</v>
      </c>
      <c r="KE88">
        <v>19.691050000000001</v>
      </c>
      <c r="KF88" s="1">
        <v>1.0106089999999999E-4</v>
      </c>
      <c r="KG88">
        <v>2.4602519999999999E-2</v>
      </c>
      <c r="KH88">
        <v>0.82807980000000003</v>
      </c>
      <c r="KI88">
        <v>20.022670000000002</v>
      </c>
      <c r="KJ88" s="1">
        <v>9.4506310000000001E-5</v>
      </c>
      <c r="KK88">
        <v>2.2996900000000001E-2</v>
      </c>
      <c r="KL88">
        <v>0.82805649999999997</v>
      </c>
      <c r="KM88">
        <v>20.304590000000001</v>
      </c>
      <c r="KN88" s="1">
        <v>8.895939E-5</v>
      </c>
      <c r="KO88">
        <v>2.1636880000000001E-2</v>
      </c>
      <c r="KP88">
        <v>0.82803709999999997</v>
      </c>
      <c r="KQ88">
        <v>20.31195</v>
      </c>
      <c r="KR88" s="1">
        <v>8.4394819999999995E-5</v>
      </c>
      <c r="KS88">
        <v>2.051538E-2</v>
      </c>
      <c r="KT88">
        <v>0.82802169999999997</v>
      </c>
      <c r="KU88">
        <v>19.812419999999999</v>
      </c>
      <c r="KV88" s="1">
        <v>8.0546840000000002E-5</v>
      </c>
      <c r="KW88">
        <v>1.9572860000000001E-2</v>
      </c>
      <c r="KX88">
        <v>0.82803970000000005</v>
      </c>
      <c r="KY88">
        <v>19.34376</v>
      </c>
      <c r="KZ88" s="1">
        <v>7.7178670000000005E-5</v>
      </c>
      <c r="LA88">
        <v>1.8747799999999998E-2</v>
      </c>
      <c r="LB88">
        <v>0.82803380000000004</v>
      </c>
      <c r="LC88">
        <v>19.08005</v>
      </c>
      <c r="LD88" s="1">
        <v>7.4116920000000003E-5</v>
      </c>
      <c r="LE88">
        <v>1.7999279999999999E-2</v>
      </c>
      <c r="LF88">
        <v>0.82802019999999998</v>
      </c>
      <c r="LG88">
        <v>19.057040000000001</v>
      </c>
      <c r="LH88" s="1">
        <v>7.126573E-5</v>
      </c>
      <c r="LI88">
        <v>1.7301730000000001E-2</v>
      </c>
      <c r="LJ88">
        <v>0.82802100000000001</v>
      </c>
      <c r="LK88">
        <v>19.598970000000001</v>
      </c>
      <c r="LL88" s="1">
        <v>6.8562620000000001E-5</v>
      </c>
      <c r="LM88">
        <v>1.6641710000000001E-2</v>
      </c>
      <c r="LN88">
        <v>0.82802070000000005</v>
      </c>
      <c r="LO88">
        <v>20.082840000000001</v>
      </c>
      <c r="LP88" s="1">
        <v>6.5988560000000004E-5</v>
      </c>
      <c r="LQ88">
        <v>1.6014090000000002E-2</v>
      </c>
      <c r="LR88">
        <v>0.8280284</v>
      </c>
      <c r="LS88">
        <v>20.533930000000002</v>
      </c>
      <c r="LT88" s="1">
        <v>6.3539980000000003E-5</v>
      </c>
      <c r="LU88">
        <v>1.541645E-2</v>
      </c>
      <c r="LV88">
        <v>0.82801740000000001</v>
      </c>
      <c r="LW88">
        <v>20.686440000000001</v>
      </c>
      <c r="LX88" s="1">
        <v>6.1213120000000007E-5</v>
      </c>
      <c r="LY88">
        <v>1.484827E-2</v>
      </c>
      <c r="LZ88">
        <v>0.82802390000000003</v>
      </c>
      <c r="MA88">
        <v>20.360569999999999</v>
      </c>
      <c r="MB88" s="1">
        <v>5.8922909999999999E-5</v>
      </c>
      <c r="MC88">
        <v>1.430911E-2</v>
      </c>
      <c r="MD88">
        <v>0.82803979999999999</v>
      </c>
      <c r="ME88">
        <v>19.940249999999999</v>
      </c>
      <c r="MF88" s="1">
        <v>5.6614460000000002E-5</v>
      </c>
      <c r="MG88">
        <v>1.3794259999999999E-2</v>
      </c>
      <c r="MH88">
        <v>0.82801389999999997</v>
      </c>
      <c r="MI88">
        <v>19.66817</v>
      </c>
      <c r="MJ88" s="1">
        <v>5.4412620000000003E-5</v>
      </c>
      <c r="MK88">
        <v>1.3300050000000001E-2</v>
      </c>
      <c r="ML88">
        <v>0.82802209999999998</v>
      </c>
      <c r="MM88">
        <v>19.501899999999999</v>
      </c>
      <c r="MN88" s="1">
        <v>5.2326549999999998E-5</v>
      </c>
      <c r="MO88">
        <v>1.2828010000000001E-2</v>
      </c>
      <c r="MP88">
        <v>0.8280381</v>
      </c>
      <c r="MQ88">
        <v>19.98875</v>
      </c>
      <c r="MR88" s="1">
        <v>5.0340950000000001E-5</v>
      </c>
      <c r="MS88">
        <v>1.237662E-2</v>
      </c>
      <c r="MT88">
        <v>0.82801150000000001</v>
      </c>
      <c r="MU88">
        <v>19.9558</v>
      </c>
      <c r="MV88" s="1">
        <v>4.8443099999999997E-5</v>
      </c>
      <c r="MW88">
        <v>1.194332E-2</v>
      </c>
      <c r="MX88">
        <v>0.82802310000000001</v>
      </c>
      <c r="MY88">
        <v>19.84413</v>
      </c>
      <c r="MZ88" s="1">
        <v>4.6641670000000002E-5</v>
      </c>
      <c r="NA88" s="1">
        <v>1.1528450000000001E-2</v>
      </c>
      <c r="NB88">
        <v>0.82802359999999997</v>
      </c>
      <c r="NC88">
        <v>19.387260000000001</v>
      </c>
      <c r="ND88" s="1">
        <v>4.4923789999999998E-5</v>
      </c>
      <c r="NE88" s="1">
        <v>1.113108E-2</v>
      </c>
      <c r="NF88">
        <v>0.82804460000000002</v>
      </c>
      <c r="NG88">
        <v>18.757490000000001</v>
      </c>
      <c r="NH88" s="1">
        <v>4.3280230000000002E-5</v>
      </c>
      <c r="NI88" s="1">
        <v>1.07493E-2</v>
      </c>
      <c r="NJ88">
        <v>0.82801530000000001</v>
      </c>
      <c r="NK88">
        <v>17.919370000000001</v>
      </c>
      <c r="NL88" s="1">
        <v>4.1709509999999998E-5</v>
      </c>
      <c r="NM88" s="1">
        <v>1.038324E-2</v>
      </c>
      <c r="NN88">
        <v>0.82802310000000001</v>
      </c>
      <c r="NO88">
        <v>17.313490000000002</v>
      </c>
      <c r="NP88" s="1">
        <v>4.021655E-5</v>
      </c>
      <c r="NQ88" s="1">
        <v>1.003329E-2</v>
      </c>
      <c r="NR88">
        <v>0.8280168</v>
      </c>
      <c r="NS88">
        <v>17.194680000000002</v>
      </c>
      <c r="NT88" s="1">
        <v>3.8776280000000002E-5</v>
      </c>
      <c r="NU88">
        <v>9.6943680000000001E-3</v>
      </c>
      <c r="NV88">
        <v>0.82801530000000001</v>
      </c>
      <c r="NW88">
        <v>17.936050000000002</v>
      </c>
      <c r="NX88" s="1">
        <v>3.7393759999999998E-5</v>
      </c>
      <c r="NY88" s="1">
        <v>9.3671559999999997E-3</v>
      </c>
      <c r="NZ88">
        <v>0.82798020000000006</v>
      </c>
      <c r="OA88">
        <v>18.693359999999998</v>
      </c>
      <c r="OB88" s="1">
        <v>3.6074300000000001E-5</v>
      </c>
      <c r="OC88" s="1">
        <v>9.0538440000000001E-3</v>
      </c>
      <c r="OD88">
        <v>0.82786119999999996</v>
      </c>
      <c r="OE88">
        <v>19.25778</v>
      </c>
      <c r="OF88" s="1">
        <v>3.4809949999999997E-5</v>
      </c>
      <c r="OG88" s="1">
        <v>8.7542920000000003E-3</v>
      </c>
      <c r="OH88">
        <v>0.82753370000000004</v>
      </c>
      <c r="OI88">
        <v>19.69699</v>
      </c>
      <c r="OJ88" s="1">
        <v>3.358706E-5</v>
      </c>
      <c r="OK88">
        <v>8.4640779999999999E-3</v>
      </c>
    </row>
    <row r="89" spans="1:401" x14ac:dyDescent="0.35">
      <c r="A89">
        <v>92</v>
      </c>
      <c r="B89" t="s">
        <v>4</v>
      </c>
      <c r="C89" t="s">
        <v>24</v>
      </c>
      <c r="D89" t="s">
        <v>94</v>
      </c>
      <c r="E89">
        <v>801.98670000000004</v>
      </c>
      <c r="F89">
        <v>0.96877120000000005</v>
      </c>
      <c r="G89">
        <v>18.642109999999999</v>
      </c>
      <c r="H89" s="1">
        <v>5.5784219999999999E-33</v>
      </c>
      <c r="I89" s="1">
        <v>1.3267240000000001E-30</v>
      </c>
      <c r="J89">
        <v>0.9687036</v>
      </c>
      <c r="K89">
        <v>18.557179999999999</v>
      </c>
      <c r="L89" s="1">
        <v>1.522719E-18</v>
      </c>
      <c r="M89" s="1">
        <v>3.6395250000000002E-16</v>
      </c>
      <c r="N89">
        <v>0.96860369999999996</v>
      </c>
      <c r="O89">
        <v>18.663820000000001</v>
      </c>
      <c r="P89" s="1">
        <v>1.3289629999999999E-6</v>
      </c>
      <c r="Q89" s="1">
        <v>2.4246740000000001E-4</v>
      </c>
      <c r="R89">
        <v>0.96843889999999999</v>
      </c>
      <c r="S89">
        <v>18.649550000000001</v>
      </c>
      <c r="T89" s="1">
        <v>0.45191609999999999</v>
      </c>
      <c r="U89">
        <v>89.21884</v>
      </c>
      <c r="V89">
        <v>0.96834220000000004</v>
      </c>
      <c r="W89">
        <v>18.625889999999998</v>
      </c>
      <c r="X89">
        <v>32.349119999999999</v>
      </c>
      <c r="Y89">
        <v>7072.817</v>
      </c>
      <c r="Z89">
        <v>0.9682402</v>
      </c>
      <c r="AA89">
        <v>18.718260000000001</v>
      </c>
      <c r="AB89">
        <v>129.34110000000001</v>
      </c>
      <c r="AC89">
        <v>30121.93</v>
      </c>
      <c r="AD89">
        <v>0.96811700000000001</v>
      </c>
      <c r="AE89">
        <v>18.657630000000001</v>
      </c>
      <c r="AF89">
        <v>101.6006</v>
      </c>
      <c r="AG89">
        <v>24662.29</v>
      </c>
      <c r="AH89">
        <v>0.96797509999999998</v>
      </c>
      <c r="AI89">
        <v>18.829059999999998</v>
      </c>
      <c r="AJ89">
        <v>29.55592</v>
      </c>
      <c r="AK89">
        <v>7367.6559999999999</v>
      </c>
      <c r="AL89">
        <v>0.96741449999999996</v>
      </c>
      <c r="AM89">
        <v>18.823160000000001</v>
      </c>
      <c r="AN89">
        <v>4.7665150000000001</v>
      </c>
      <c r="AO89">
        <v>1206.5619999999999</v>
      </c>
      <c r="AP89">
        <v>0.96566079999999999</v>
      </c>
      <c r="AQ89">
        <v>18.949860000000001</v>
      </c>
      <c r="AR89">
        <v>0.60815819999999998</v>
      </c>
      <c r="AS89">
        <v>154.21209999999999</v>
      </c>
      <c r="AT89">
        <v>0.96332200000000001</v>
      </c>
      <c r="AU89">
        <v>19.045400000000001</v>
      </c>
      <c r="AV89">
        <v>0.1196709</v>
      </c>
      <c r="AW89">
        <v>29.44746</v>
      </c>
      <c r="AX89">
        <v>0.9605013</v>
      </c>
      <c r="AY89">
        <v>19.017759999999999</v>
      </c>
      <c r="AZ89">
        <v>6.7933309999999997E-2</v>
      </c>
      <c r="BA89">
        <v>16.221830000000001</v>
      </c>
      <c r="BB89">
        <v>0.957511</v>
      </c>
      <c r="BC89">
        <v>19.189129999999999</v>
      </c>
      <c r="BD89">
        <v>6.5422149999999998E-2</v>
      </c>
      <c r="BE89">
        <v>15.512029999999999</v>
      </c>
      <c r="BF89">
        <v>0.95505320000000005</v>
      </c>
      <c r="BG89">
        <v>19.242730000000002</v>
      </c>
      <c r="BH89" s="1">
        <v>6.9324360000000002E-2</v>
      </c>
      <c r="BI89">
        <v>16.47381</v>
      </c>
      <c r="BJ89">
        <v>0.95240880000000006</v>
      </c>
      <c r="BK89">
        <v>19.36422</v>
      </c>
      <c r="BL89" s="1">
        <v>6.9652510000000001E-2</v>
      </c>
      <c r="BM89">
        <v>16.629429999999999</v>
      </c>
      <c r="BN89">
        <v>0.94959459999999996</v>
      </c>
      <c r="BO89">
        <v>19.69266</v>
      </c>
      <c r="BP89" s="1">
        <v>6.5656640000000002E-2</v>
      </c>
      <c r="BQ89">
        <v>15.745039999999999</v>
      </c>
      <c r="BR89">
        <v>0.94650100000000004</v>
      </c>
      <c r="BS89">
        <v>19.562329999999999</v>
      </c>
      <c r="BT89" s="1">
        <v>5.9478280000000001E-2</v>
      </c>
      <c r="BU89">
        <v>14.31738</v>
      </c>
      <c r="BV89">
        <v>0.94351079999999998</v>
      </c>
      <c r="BW89">
        <v>19.445219999999999</v>
      </c>
      <c r="BX89" s="1">
        <v>5.2873650000000001E-2</v>
      </c>
      <c r="BY89">
        <v>12.76764</v>
      </c>
      <c r="BZ89">
        <v>0.94032340000000003</v>
      </c>
      <c r="CA89">
        <v>19.273969999999998</v>
      </c>
      <c r="CB89" s="1">
        <v>4.6570630000000002E-2</v>
      </c>
      <c r="CC89">
        <v>11.280390000000001</v>
      </c>
      <c r="CD89">
        <v>0.93683989999999995</v>
      </c>
      <c r="CE89">
        <v>18.877980000000001</v>
      </c>
      <c r="CF89" s="1">
        <v>4.078205E-2</v>
      </c>
      <c r="CG89">
        <v>9.909834</v>
      </c>
      <c r="CH89">
        <v>0.93293429999999999</v>
      </c>
      <c r="CI89">
        <v>18.431069999999998</v>
      </c>
      <c r="CJ89" s="1">
        <v>3.5571279999999997E-2</v>
      </c>
      <c r="CK89">
        <v>8.6736459999999997</v>
      </c>
      <c r="CL89">
        <v>0.92942259999999999</v>
      </c>
      <c r="CM89">
        <v>18.248809999999999</v>
      </c>
      <c r="CN89">
        <v>3.1029979999999999E-2</v>
      </c>
      <c r="CO89">
        <v>7.5883719999999997</v>
      </c>
      <c r="CP89">
        <v>0.9263361</v>
      </c>
      <c r="CQ89">
        <v>18.362909999999999</v>
      </c>
      <c r="CR89" s="1">
        <v>2.7169410000000001E-2</v>
      </c>
      <c r="CS89">
        <v>6.6632910000000001</v>
      </c>
      <c r="CT89">
        <v>0.92307930000000005</v>
      </c>
      <c r="CU89">
        <v>18.573370000000001</v>
      </c>
      <c r="CV89" s="1">
        <v>2.377247E-2</v>
      </c>
      <c r="CW89">
        <v>5.8479720000000004</v>
      </c>
      <c r="CX89">
        <v>0.9195468</v>
      </c>
      <c r="CY89">
        <v>18.172000000000001</v>
      </c>
      <c r="CZ89" s="1">
        <v>2.07157E-2</v>
      </c>
      <c r="DA89">
        <v>5.1121020000000001</v>
      </c>
      <c r="DB89">
        <v>0.91592879999999999</v>
      </c>
      <c r="DC89">
        <v>18.357379999999999</v>
      </c>
      <c r="DD89" s="1">
        <v>1.8002279999999999E-2</v>
      </c>
      <c r="DE89">
        <v>4.4557289999999998</v>
      </c>
      <c r="DF89">
        <v>0.91215840000000004</v>
      </c>
      <c r="DG89">
        <v>18.246670000000002</v>
      </c>
      <c r="DH89" s="1">
        <v>1.5644669999999999E-2</v>
      </c>
      <c r="DI89">
        <v>3.8827069999999999</v>
      </c>
      <c r="DJ89">
        <v>0.90801390000000004</v>
      </c>
      <c r="DK89">
        <v>17.896899999999999</v>
      </c>
      <c r="DL89" s="1">
        <v>1.359982E-2</v>
      </c>
      <c r="DM89">
        <v>3.385446</v>
      </c>
      <c r="DN89">
        <v>0.90375369999999999</v>
      </c>
      <c r="DO89">
        <v>17.79271</v>
      </c>
      <c r="DP89" s="1">
        <v>1.179317E-2</v>
      </c>
      <c r="DQ89">
        <v>2.9451930000000002</v>
      </c>
      <c r="DR89">
        <v>0.89958400000000005</v>
      </c>
      <c r="DS89">
        <v>17.933599999999998</v>
      </c>
      <c r="DT89" s="1">
        <v>1.017347E-2</v>
      </c>
      <c r="DU89">
        <v>2.548314</v>
      </c>
      <c r="DV89">
        <v>0.89694640000000003</v>
      </c>
      <c r="DW89">
        <v>18.275580000000001</v>
      </c>
      <c r="DX89" s="1">
        <v>8.7701270000000008E-3</v>
      </c>
      <c r="DY89">
        <v>2.1998489999999999</v>
      </c>
      <c r="DZ89">
        <v>0.89402409999999999</v>
      </c>
      <c r="EA89">
        <v>19.088660000000001</v>
      </c>
      <c r="EB89" s="1">
        <v>7.5814510000000003E-3</v>
      </c>
      <c r="EC89">
        <v>1.904501</v>
      </c>
      <c r="ED89">
        <v>0.89074920000000002</v>
      </c>
      <c r="EE89">
        <v>19.632259999999999</v>
      </c>
      <c r="EF89" s="1">
        <v>6.5614319999999999E-3</v>
      </c>
      <c r="EG89">
        <v>1.6513519999999999</v>
      </c>
      <c r="EH89">
        <v>0.88755949999999995</v>
      </c>
      <c r="EI89">
        <v>20.263000000000002</v>
      </c>
      <c r="EJ89" s="1">
        <v>5.6681049999999997E-3</v>
      </c>
      <c r="EK89">
        <v>1.428574</v>
      </c>
      <c r="EL89">
        <v>0.88514300000000001</v>
      </c>
      <c r="EM89">
        <v>20.776669999999999</v>
      </c>
      <c r="EN89" s="1">
        <v>4.8962559999999999E-3</v>
      </c>
      <c r="EO89">
        <v>1.2343649999999999</v>
      </c>
      <c r="EP89">
        <v>0.88302290000000005</v>
      </c>
      <c r="EQ89">
        <v>20.705369999999998</v>
      </c>
      <c r="ER89" s="1">
        <v>4.2258579999999999E-3</v>
      </c>
      <c r="ES89">
        <v>1.065218</v>
      </c>
      <c r="ET89">
        <v>0.88118660000000004</v>
      </c>
      <c r="EU89">
        <v>20.612169999999999</v>
      </c>
      <c r="EV89" s="1">
        <v>3.6305460000000001E-3</v>
      </c>
      <c r="EW89">
        <v>0.9147575</v>
      </c>
      <c r="EX89">
        <v>0.87974509999999995</v>
      </c>
      <c r="EY89">
        <v>20.648340000000001</v>
      </c>
      <c r="EZ89" s="1">
        <v>3.0453250000000002E-3</v>
      </c>
      <c r="FA89">
        <v>0.7673181</v>
      </c>
      <c r="FB89">
        <v>0.87864629999999999</v>
      </c>
      <c r="FC89">
        <v>20.64311</v>
      </c>
      <c r="FD89" s="1">
        <v>2.421089E-3</v>
      </c>
      <c r="FE89">
        <v>0.61025419999999997</v>
      </c>
      <c r="FF89">
        <v>0.87776730000000003</v>
      </c>
      <c r="FG89">
        <v>21.01877</v>
      </c>
      <c r="FH89" s="1">
        <v>1.8081289999999999E-3</v>
      </c>
      <c r="FI89">
        <v>0.45574779999999998</v>
      </c>
      <c r="FJ89">
        <v>0.87706759999999995</v>
      </c>
      <c r="FK89">
        <v>20.904540000000001</v>
      </c>
      <c r="FL89" s="1">
        <v>1.303542E-3</v>
      </c>
      <c r="FM89">
        <v>0.32796340000000002</v>
      </c>
      <c r="FN89">
        <v>0.87651409999999996</v>
      </c>
      <c r="FO89">
        <v>20.640350000000002</v>
      </c>
      <c r="FP89" s="1">
        <v>9.511306E-4</v>
      </c>
      <c r="FQ89">
        <v>0.23839350000000001</v>
      </c>
      <c r="FR89">
        <v>0.87610849999999996</v>
      </c>
      <c r="FS89">
        <v>20.014130000000002</v>
      </c>
      <c r="FT89" s="1">
        <v>7.3045710000000004E-4</v>
      </c>
      <c r="FU89">
        <v>0.1821448</v>
      </c>
      <c r="FV89">
        <v>0.87582349999999998</v>
      </c>
      <c r="FW89">
        <v>19.172429999999999</v>
      </c>
      <c r="FX89" s="1">
        <v>5.9772969999999999E-4</v>
      </c>
      <c r="FY89">
        <v>0.14826800000000001</v>
      </c>
      <c r="FZ89">
        <v>0.8756254</v>
      </c>
      <c r="GA89">
        <v>18.371289999999998</v>
      </c>
      <c r="GB89" s="1">
        <v>5.1530130000000001E-4</v>
      </c>
      <c r="GC89">
        <v>0.12722269999999999</v>
      </c>
      <c r="GD89">
        <v>0.87548970000000004</v>
      </c>
      <c r="GE89">
        <v>17.7897</v>
      </c>
      <c r="GF89" s="1">
        <v>4.569175E-4</v>
      </c>
      <c r="GG89">
        <v>0.1123765</v>
      </c>
      <c r="GH89">
        <v>0.87543289999999996</v>
      </c>
      <c r="GI89">
        <v>17.67306</v>
      </c>
      <c r="GJ89" s="1">
        <v>4.069559E-4</v>
      </c>
      <c r="GK89">
        <v>9.9746360000000006E-2</v>
      </c>
      <c r="GL89">
        <v>0.87538660000000001</v>
      </c>
      <c r="GM89">
        <v>18.149789999999999</v>
      </c>
      <c r="GN89" s="1">
        <v>3.6139849999999998E-4</v>
      </c>
      <c r="GO89">
        <v>8.8279399999999994E-2</v>
      </c>
      <c r="GP89">
        <v>0.87535609999999997</v>
      </c>
      <c r="GQ89">
        <v>18.603750000000002</v>
      </c>
      <c r="GR89" s="1">
        <v>3.2286009999999999E-4</v>
      </c>
      <c r="GS89">
        <v>7.8555399999999997E-2</v>
      </c>
      <c r="GT89">
        <v>0.87531950000000003</v>
      </c>
      <c r="GU89">
        <v>19.08325</v>
      </c>
      <c r="GV89" s="1">
        <v>2.928718E-4</v>
      </c>
      <c r="GW89">
        <v>7.0966630000000003E-2</v>
      </c>
      <c r="GX89">
        <v>0.87522169999999999</v>
      </c>
      <c r="GY89">
        <v>19.466139999999999</v>
      </c>
      <c r="GZ89" s="1">
        <v>2.7014010000000002E-4</v>
      </c>
      <c r="HA89">
        <v>6.5223719999999999E-2</v>
      </c>
      <c r="HB89">
        <v>0.87513580000000002</v>
      </c>
      <c r="HC89">
        <v>19.450479999999999</v>
      </c>
      <c r="HD89" s="1">
        <v>2.5237609999999999E-4</v>
      </c>
      <c r="HE89">
        <v>6.0748650000000001E-2</v>
      </c>
      <c r="HF89">
        <v>0.87495699999999998</v>
      </c>
      <c r="HG89">
        <v>19.201969999999999</v>
      </c>
      <c r="HH89" s="1">
        <v>2.3792130000000001E-4</v>
      </c>
      <c r="HI89">
        <v>5.7115369999999999E-2</v>
      </c>
      <c r="HJ89">
        <v>0.87475970000000003</v>
      </c>
      <c r="HK89">
        <v>19.244009999999999</v>
      </c>
      <c r="HL89" s="1">
        <v>2.266088E-4</v>
      </c>
      <c r="HM89">
        <v>5.4267360000000001E-2</v>
      </c>
      <c r="HN89">
        <v>0.87454799999999999</v>
      </c>
      <c r="HO89">
        <v>19.294049999999999</v>
      </c>
      <c r="HP89" s="1">
        <v>2.187728E-4</v>
      </c>
      <c r="HQ89">
        <v>5.228037E-2</v>
      </c>
      <c r="HR89">
        <v>0.87434049999999996</v>
      </c>
      <c r="HS89">
        <v>19.61083</v>
      </c>
      <c r="HT89" s="1">
        <v>2.131941E-4</v>
      </c>
      <c r="HU89">
        <v>5.0865720000000003E-2</v>
      </c>
      <c r="HV89">
        <v>0.87412610000000002</v>
      </c>
      <c r="HW89">
        <v>19.94755</v>
      </c>
      <c r="HX89" s="1">
        <v>2.0772E-4</v>
      </c>
      <c r="HY89">
        <v>4.9510270000000002E-2</v>
      </c>
      <c r="HZ89">
        <v>0.87382850000000001</v>
      </c>
      <c r="IA89">
        <v>20.113199999999999</v>
      </c>
      <c r="IB89" s="1">
        <v>2.011328E-4</v>
      </c>
      <c r="IC89">
        <v>4.7910590000000003E-2</v>
      </c>
      <c r="ID89">
        <v>0.87360970000000004</v>
      </c>
      <c r="IE89">
        <v>20.10201</v>
      </c>
      <c r="IF89" s="1">
        <v>1.9343830000000001E-4</v>
      </c>
      <c r="IG89">
        <v>4.6058429999999997E-2</v>
      </c>
      <c r="IH89">
        <v>0.87329380000000001</v>
      </c>
      <c r="II89">
        <v>19.502859999999998</v>
      </c>
      <c r="IJ89" s="1">
        <v>1.8516649999999999E-4</v>
      </c>
      <c r="IK89">
        <v>4.4078119999999998E-2</v>
      </c>
      <c r="IL89">
        <v>0.87306859999999997</v>
      </c>
      <c r="IM89">
        <v>18.754760000000001</v>
      </c>
      <c r="IN89" s="1">
        <v>1.768006E-4</v>
      </c>
      <c r="IO89">
        <v>4.2075189999999998E-2</v>
      </c>
      <c r="IP89">
        <v>0.87275219999999998</v>
      </c>
      <c r="IQ89">
        <v>18.33625</v>
      </c>
      <c r="IR89" s="1">
        <v>1.685736E-4</v>
      </c>
      <c r="IS89">
        <v>4.0111210000000001E-2</v>
      </c>
      <c r="IT89">
        <v>0.87248890000000001</v>
      </c>
      <c r="IU89">
        <v>18.28229</v>
      </c>
      <c r="IV89" s="1">
        <v>1.6066E-4</v>
      </c>
      <c r="IW89">
        <v>3.822412E-2</v>
      </c>
      <c r="IX89">
        <v>0.87220869999999995</v>
      </c>
      <c r="IY89">
        <v>19.026910000000001</v>
      </c>
      <c r="IZ89" s="1">
        <v>1.5310390000000001E-4</v>
      </c>
      <c r="JA89">
        <v>3.6429400000000001E-2</v>
      </c>
      <c r="JB89">
        <v>0.87190990000000002</v>
      </c>
      <c r="JC89">
        <v>19.640550000000001</v>
      </c>
      <c r="JD89" s="1">
        <v>1.4598200000000001E-4</v>
      </c>
      <c r="JE89">
        <v>3.4733390000000003E-2</v>
      </c>
      <c r="JF89">
        <v>0.8716315</v>
      </c>
      <c r="JG89">
        <v>20.24653</v>
      </c>
      <c r="JH89" s="1">
        <v>1.3928580000000001E-4</v>
      </c>
      <c r="JI89">
        <v>3.3142959999999999E-2</v>
      </c>
      <c r="JJ89">
        <v>0.87148460000000005</v>
      </c>
      <c r="JK89">
        <v>20.38083</v>
      </c>
      <c r="JL89" s="1">
        <v>1.3299119999999999E-4</v>
      </c>
      <c r="JM89">
        <v>3.1645979999999997E-2</v>
      </c>
      <c r="JN89">
        <v>0.87128539999999999</v>
      </c>
      <c r="JO89">
        <v>20.205880000000001</v>
      </c>
      <c r="JP89" s="1">
        <v>1.2706729999999999E-4</v>
      </c>
      <c r="JQ89">
        <v>3.0234179999999999E-2</v>
      </c>
      <c r="JR89">
        <v>0.8711854</v>
      </c>
      <c r="JS89">
        <v>19.69773</v>
      </c>
      <c r="JT89" s="1">
        <v>1.2136159999999999E-4</v>
      </c>
      <c r="JU89">
        <v>2.8876829999999999E-2</v>
      </c>
      <c r="JV89">
        <v>0.87109170000000002</v>
      </c>
      <c r="JW89">
        <v>19.29045</v>
      </c>
      <c r="JX89" s="1">
        <v>1.154136E-4</v>
      </c>
      <c r="JY89">
        <v>2.7464329999999999E-2</v>
      </c>
      <c r="JZ89">
        <v>0.87104170000000003</v>
      </c>
      <c r="KA89">
        <v>19.147210000000001</v>
      </c>
      <c r="KB89" s="1">
        <v>1.087137E-4</v>
      </c>
      <c r="KC89">
        <v>2.5877219999999999E-2</v>
      </c>
      <c r="KD89">
        <v>0.87102820000000003</v>
      </c>
      <c r="KE89">
        <v>19.766549999999999</v>
      </c>
      <c r="KF89" s="1">
        <v>1.016083E-4</v>
      </c>
      <c r="KG89">
        <v>2.418785E-2</v>
      </c>
      <c r="KH89">
        <v>0.87102999999999997</v>
      </c>
      <c r="KI89">
        <v>20.11514</v>
      </c>
      <c r="KJ89" s="1">
        <v>9.49885E-5</v>
      </c>
      <c r="KK89">
        <v>2.260235E-2</v>
      </c>
      <c r="KL89">
        <v>0.87102009999999996</v>
      </c>
      <c r="KM89">
        <v>20.407160000000001</v>
      </c>
      <c r="KN89" s="1">
        <v>8.9358229999999996E-5</v>
      </c>
      <c r="KO89">
        <v>2.12531E-2</v>
      </c>
      <c r="KP89">
        <v>0.87103929999999996</v>
      </c>
      <c r="KQ89">
        <v>20.4117</v>
      </c>
      <c r="KR89" s="1">
        <v>8.4725240000000003E-5</v>
      </c>
      <c r="KS89">
        <v>2.0140120000000001E-2</v>
      </c>
      <c r="KT89">
        <v>0.8710175</v>
      </c>
      <c r="KU89">
        <v>19.871870000000001</v>
      </c>
      <c r="KV89" s="1">
        <v>8.082946E-5</v>
      </c>
      <c r="KW89">
        <v>1.9206979999999998E-2</v>
      </c>
      <c r="KX89">
        <v>0.87101519999999999</v>
      </c>
      <c r="KY89">
        <v>19.372199999999999</v>
      </c>
      <c r="KZ89" s="1">
        <v>7.7430730000000006E-5</v>
      </c>
      <c r="LA89">
        <v>1.8393110000000001E-2</v>
      </c>
      <c r="LB89">
        <v>0.87101079999999997</v>
      </c>
      <c r="LC89">
        <v>19.104610000000001</v>
      </c>
      <c r="LD89" s="1">
        <v>7.4349180000000002E-5</v>
      </c>
      <c r="LE89">
        <v>1.7656479999999999E-2</v>
      </c>
      <c r="LF89">
        <v>0.87100730000000004</v>
      </c>
      <c r="LG89">
        <v>19.091529999999999</v>
      </c>
      <c r="LH89" s="1">
        <v>7.1484789999999996E-5</v>
      </c>
      <c r="LI89">
        <v>1.6971030000000002E-2</v>
      </c>
      <c r="LJ89">
        <v>0.87100120000000003</v>
      </c>
      <c r="LK89">
        <v>19.678730000000002</v>
      </c>
      <c r="LL89" s="1">
        <v>6.876989E-5</v>
      </c>
      <c r="LM89">
        <v>1.6323000000000001E-2</v>
      </c>
      <c r="LN89">
        <v>0.87100120000000003</v>
      </c>
      <c r="LO89">
        <v>20.18655</v>
      </c>
      <c r="LP89" s="1">
        <v>6.6185540000000001E-5</v>
      </c>
      <c r="LQ89">
        <v>1.5706790000000002E-2</v>
      </c>
      <c r="LR89">
        <v>0.87100690000000003</v>
      </c>
      <c r="LS89">
        <v>20.643930000000001</v>
      </c>
      <c r="LT89" s="1">
        <v>6.3728080000000003E-5</v>
      </c>
      <c r="LU89">
        <v>1.512027E-2</v>
      </c>
      <c r="LV89">
        <v>0.8710002</v>
      </c>
      <c r="LW89">
        <v>20.77984</v>
      </c>
      <c r="LX89" s="1">
        <v>6.139184E-5</v>
      </c>
      <c r="LY89">
        <v>1.4562449999999999E-2</v>
      </c>
      <c r="LZ89">
        <v>0.87100350000000004</v>
      </c>
      <c r="MA89">
        <v>20.410119999999999</v>
      </c>
      <c r="MB89" s="1">
        <v>5.9092370000000002E-5</v>
      </c>
      <c r="MC89">
        <v>1.403308E-2</v>
      </c>
      <c r="MD89">
        <v>0.87100049999999996</v>
      </c>
      <c r="ME89">
        <v>19.954319999999999</v>
      </c>
      <c r="MF89" s="1">
        <v>5.6776690000000001E-5</v>
      </c>
      <c r="MG89">
        <v>1.3528190000000001E-2</v>
      </c>
      <c r="MH89">
        <v>0.87099110000000002</v>
      </c>
      <c r="MI89">
        <v>19.682130000000001</v>
      </c>
      <c r="MJ89" s="1">
        <v>5.4567090000000001E-5</v>
      </c>
      <c r="MK89">
        <v>1.3043010000000001E-2</v>
      </c>
      <c r="ML89">
        <v>0.87100359999999999</v>
      </c>
      <c r="MM89">
        <v>19.5259</v>
      </c>
      <c r="MN89" s="1">
        <v>5.247353E-5</v>
      </c>
      <c r="MO89">
        <v>1.2579770000000001E-2</v>
      </c>
      <c r="MP89">
        <v>0.87099919999999997</v>
      </c>
      <c r="MQ89">
        <v>20.065819999999999</v>
      </c>
      <c r="MR89" s="1">
        <v>5.0482380000000002E-5</v>
      </c>
      <c r="MS89">
        <v>1.2137220000000001E-2</v>
      </c>
      <c r="MT89">
        <v>0.87098909999999996</v>
      </c>
      <c r="MU89">
        <v>20.030270000000002</v>
      </c>
      <c r="MV89" s="1">
        <v>4.8577669999999999E-5</v>
      </c>
      <c r="MW89">
        <v>1.171182E-2</v>
      </c>
      <c r="MX89">
        <v>0.87100409999999995</v>
      </c>
      <c r="MY89">
        <v>19.906320000000001</v>
      </c>
      <c r="MZ89" s="1">
        <v>4.677018E-5</v>
      </c>
      <c r="NA89" s="1">
        <v>1.1304760000000001E-2</v>
      </c>
      <c r="NB89">
        <v>0.87100319999999998</v>
      </c>
      <c r="NC89">
        <v>19.46321</v>
      </c>
      <c r="ND89" s="1">
        <v>4.5046770000000002E-5</v>
      </c>
      <c r="NE89">
        <v>1.091491E-2</v>
      </c>
      <c r="NF89">
        <v>0.871004</v>
      </c>
      <c r="NG89">
        <v>18.838360000000002</v>
      </c>
      <c r="NH89" s="1">
        <v>4.3398459999999999E-5</v>
      </c>
      <c r="NI89" s="1">
        <v>1.0540620000000001E-2</v>
      </c>
      <c r="NJ89">
        <v>0.87099219999999999</v>
      </c>
      <c r="NK89">
        <v>17.986000000000001</v>
      </c>
      <c r="NL89" s="1">
        <v>4.1821659999999997E-5</v>
      </c>
      <c r="NM89">
        <v>1.01811E-2</v>
      </c>
      <c r="NN89">
        <v>0.87100409999999995</v>
      </c>
      <c r="NO89">
        <v>17.359300000000001</v>
      </c>
      <c r="NP89" s="1">
        <v>4.0324290000000002E-5</v>
      </c>
      <c r="NQ89" s="1">
        <v>9.8379000000000001E-3</v>
      </c>
      <c r="NR89">
        <v>0.8709983</v>
      </c>
      <c r="NS89">
        <v>17.229649999999999</v>
      </c>
      <c r="NT89" s="1">
        <v>3.8880749999999999E-5</v>
      </c>
      <c r="NU89" s="1">
        <v>9.5056840000000004E-3</v>
      </c>
      <c r="NV89">
        <v>0.87099329999999997</v>
      </c>
      <c r="NW89">
        <v>18.014759999999999</v>
      </c>
      <c r="NX89" s="1">
        <v>3.7493790000000003E-5</v>
      </c>
      <c r="NY89" s="1">
        <v>9.1847209999999999E-3</v>
      </c>
      <c r="NZ89">
        <v>0.87098869999999995</v>
      </c>
      <c r="OA89">
        <v>18.804369999999999</v>
      </c>
      <c r="OB89" s="1">
        <v>3.6169769999999998E-5</v>
      </c>
      <c r="OC89" s="1">
        <v>8.8771219999999994E-3</v>
      </c>
      <c r="OD89">
        <v>0.87088480000000001</v>
      </c>
      <c r="OE89">
        <v>19.36242</v>
      </c>
      <c r="OF89" s="1">
        <v>3.490153E-5</v>
      </c>
      <c r="OG89" s="1">
        <v>8.5830869999999997E-3</v>
      </c>
      <c r="OH89">
        <v>0.87078739999999999</v>
      </c>
      <c r="OI89">
        <v>19.77327</v>
      </c>
      <c r="OJ89" s="1">
        <v>3.3676230000000003E-5</v>
      </c>
      <c r="OK89" s="1">
        <v>8.2977869999999992E-3</v>
      </c>
    </row>
    <row r="90" spans="1:401" x14ac:dyDescent="0.35">
      <c r="A90">
        <v>93</v>
      </c>
      <c r="B90" t="s">
        <v>4</v>
      </c>
      <c r="C90" t="s">
        <v>24</v>
      </c>
      <c r="D90" t="s">
        <v>95</v>
      </c>
      <c r="E90">
        <v>810.46929999999998</v>
      </c>
      <c r="F90">
        <v>1.1430610000000001</v>
      </c>
      <c r="G90">
        <v>18.704450000000001</v>
      </c>
      <c r="H90" s="1">
        <v>5.9061819999999996E-34</v>
      </c>
      <c r="I90" s="1">
        <v>1.5036019999999999E-31</v>
      </c>
      <c r="J90">
        <v>1.14279</v>
      </c>
      <c r="K90">
        <v>18.61008</v>
      </c>
      <c r="L90" s="1">
        <v>2.3071710000000001E-19</v>
      </c>
      <c r="M90" s="1">
        <v>5.9084129999999999E-17</v>
      </c>
      <c r="N90">
        <v>1.142396</v>
      </c>
      <c r="O90">
        <v>18.7073</v>
      </c>
      <c r="P90" s="1">
        <v>2.844532E-7</v>
      </c>
      <c r="Q90" s="1">
        <v>5.0300299999999997E-5</v>
      </c>
      <c r="R90">
        <v>1.1419779999999999</v>
      </c>
      <c r="S90">
        <v>18.675350000000002</v>
      </c>
      <c r="T90" s="1">
        <v>0.30036049999999997</v>
      </c>
      <c r="U90">
        <v>59.875059999999998</v>
      </c>
      <c r="V90">
        <v>1.141637</v>
      </c>
      <c r="W90">
        <v>18.620360000000002</v>
      </c>
      <c r="X90">
        <v>27.209289999999999</v>
      </c>
      <c r="Y90">
        <v>6191.8190000000004</v>
      </c>
      <c r="Z90">
        <v>1.1413549999999999</v>
      </c>
      <c r="AA90">
        <v>18.72147</v>
      </c>
      <c r="AB90">
        <v>124.7354</v>
      </c>
      <c r="AC90">
        <v>30904.5</v>
      </c>
      <c r="AD90">
        <v>1.1410340000000001</v>
      </c>
      <c r="AE90">
        <v>18.679739999999999</v>
      </c>
      <c r="AF90">
        <v>107.1502</v>
      </c>
      <c r="AG90">
        <v>28148.21</v>
      </c>
      <c r="AH90">
        <v>1.1406860000000001</v>
      </c>
      <c r="AI90">
        <v>18.893339999999998</v>
      </c>
      <c r="AJ90">
        <v>33.054900000000004</v>
      </c>
      <c r="AK90">
        <v>9036.2510000000002</v>
      </c>
      <c r="AL90">
        <v>1.1400189999999999</v>
      </c>
      <c r="AM90">
        <v>18.898949999999999</v>
      </c>
      <c r="AN90">
        <v>5.5169930000000003</v>
      </c>
      <c r="AO90">
        <v>1546.037</v>
      </c>
      <c r="AP90">
        <v>1.139051</v>
      </c>
      <c r="AQ90">
        <v>19.022629999999999</v>
      </c>
      <c r="AR90">
        <v>0.70626770000000005</v>
      </c>
      <c r="AS90">
        <v>199.16300000000001</v>
      </c>
      <c r="AT90">
        <v>1.137678</v>
      </c>
      <c r="AU90">
        <v>19.104520000000001</v>
      </c>
      <c r="AV90">
        <v>0.1301795</v>
      </c>
      <c r="AW90">
        <v>35.366869999999999</v>
      </c>
      <c r="AX90">
        <v>1.135993</v>
      </c>
      <c r="AY90">
        <v>19.045909999999999</v>
      </c>
      <c r="AZ90">
        <v>6.9010379999999996E-2</v>
      </c>
      <c r="BA90">
        <v>17.932099999999998</v>
      </c>
      <c r="BB90">
        <v>1.134152</v>
      </c>
      <c r="BC90">
        <v>19.19997</v>
      </c>
      <c r="BD90">
        <v>6.5206680000000003E-2</v>
      </c>
      <c r="BE90">
        <v>16.763570000000001</v>
      </c>
      <c r="BF90">
        <v>1.130126</v>
      </c>
      <c r="BG90">
        <v>19.258009999999999</v>
      </c>
      <c r="BH90" s="1">
        <v>6.9100380000000003E-2</v>
      </c>
      <c r="BI90">
        <v>17.82621</v>
      </c>
      <c r="BJ90">
        <v>1.125901</v>
      </c>
      <c r="BK90">
        <v>19.394549999999999</v>
      </c>
      <c r="BL90" s="1">
        <v>6.9768700000000003E-2</v>
      </c>
      <c r="BM90">
        <v>18.13374</v>
      </c>
      <c r="BN90">
        <v>1.1214759999999999</v>
      </c>
      <c r="BO90">
        <v>19.786380000000001</v>
      </c>
      <c r="BP90" s="1">
        <v>6.6030809999999995E-2</v>
      </c>
      <c r="BQ90">
        <v>17.2881</v>
      </c>
      <c r="BR90">
        <v>1.116776</v>
      </c>
      <c r="BS90">
        <v>19.658660000000001</v>
      </c>
      <c r="BT90" s="1">
        <v>5.993267E-2</v>
      </c>
      <c r="BU90">
        <v>15.79116</v>
      </c>
      <c r="BV90">
        <v>1.1123479999999999</v>
      </c>
      <c r="BW90">
        <v>19.547080000000001</v>
      </c>
      <c r="BX90" s="1">
        <v>5.3331980000000001E-2</v>
      </c>
      <c r="BY90">
        <v>14.129020000000001</v>
      </c>
      <c r="BZ90">
        <v>1.1079300000000001</v>
      </c>
      <c r="CA90">
        <v>19.356100000000001</v>
      </c>
      <c r="CB90" s="1">
        <v>4.6997629999999999E-2</v>
      </c>
      <c r="CC90">
        <v>12.51676</v>
      </c>
      <c r="CD90">
        <v>1.103262</v>
      </c>
      <c r="CE90">
        <v>18.948830000000001</v>
      </c>
      <c r="CF90" s="1">
        <v>4.1172309999999997E-2</v>
      </c>
      <c r="CG90">
        <v>11.02365</v>
      </c>
      <c r="CH90">
        <v>1.0982639999999999</v>
      </c>
      <c r="CI90">
        <v>18.463049999999999</v>
      </c>
      <c r="CJ90" s="1">
        <v>3.5920290000000001E-2</v>
      </c>
      <c r="CK90">
        <v>9.6707009999999993</v>
      </c>
      <c r="CL90">
        <v>1.0932539999999999</v>
      </c>
      <c r="CM90">
        <v>18.27505</v>
      </c>
      <c r="CN90" s="1">
        <v>3.1330909999999997E-2</v>
      </c>
      <c r="CO90">
        <v>8.4767720000000004</v>
      </c>
      <c r="CP90">
        <v>1.087461</v>
      </c>
      <c r="CQ90">
        <v>18.399809999999999</v>
      </c>
      <c r="CR90" s="1">
        <v>2.742847E-2</v>
      </c>
      <c r="CS90">
        <v>7.4592460000000003</v>
      </c>
      <c r="CT90">
        <v>1.08155</v>
      </c>
      <c r="CU90">
        <v>18.668589999999998</v>
      </c>
      <c r="CV90" s="1">
        <v>2.4006260000000001E-2</v>
      </c>
      <c r="CW90">
        <v>6.5637090000000002</v>
      </c>
      <c r="CX90">
        <v>1.075483</v>
      </c>
      <c r="CY90">
        <v>18.24736</v>
      </c>
      <c r="CZ90">
        <v>2.0925659999999999E-2</v>
      </c>
      <c r="DA90">
        <v>5.7525570000000004</v>
      </c>
      <c r="DB90">
        <v>1.069542</v>
      </c>
      <c r="DC90">
        <v>18.447649999999999</v>
      </c>
      <c r="DD90" s="1">
        <v>1.8188570000000001E-2</v>
      </c>
      <c r="DE90">
        <v>5.0254519999999996</v>
      </c>
      <c r="DF90">
        <v>1.063682</v>
      </c>
      <c r="DG90">
        <v>18.337669999999999</v>
      </c>
      <c r="DH90">
        <v>1.5806480000000001E-2</v>
      </c>
      <c r="DI90">
        <v>4.3880509999999999</v>
      </c>
      <c r="DJ90">
        <v>1.0576099999999999</v>
      </c>
      <c r="DK90">
        <v>17.962779999999999</v>
      </c>
      <c r="DL90" s="1">
        <v>1.3741659999999999E-2</v>
      </c>
      <c r="DM90">
        <v>3.8335360000000001</v>
      </c>
      <c r="DN90">
        <v>1.051274</v>
      </c>
      <c r="DO90">
        <v>17.816500000000001</v>
      </c>
      <c r="DP90" s="1">
        <v>1.192056E-2</v>
      </c>
      <c r="DQ90">
        <v>3.342749</v>
      </c>
      <c r="DR90">
        <v>1.0454749999999999</v>
      </c>
      <c r="DS90">
        <v>17.952069999999999</v>
      </c>
      <c r="DT90" s="1">
        <v>1.028806E-2</v>
      </c>
      <c r="DU90">
        <v>2.8980049999999999</v>
      </c>
      <c r="DV90">
        <v>1.040592</v>
      </c>
      <c r="DW90">
        <v>18.298929999999999</v>
      </c>
      <c r="DX90" s="1">
        <v>8.8689919999999992E-3</v>
      </c>
      <c r="DY90">
        <v>2.5070160000000001</v>
      </c>
      <c r="DZ90">
        <v>1.0353490000000001</v>
      </c>
      <c r="EA90">
        <v>19.178229999999999</v>
      </c>
      <c r="EB90" s="1">
        <v>7.6654119999999999E-3</v>
      </c>
      <c r="EC90">
        <v>2.1744430000000001</v>
      </c>
      <c r="ED90">
        <v>1.0298940000000001</v>
      </c>
      <c r="EE90">
        <v>19.73809</v>
      </c>
      <c r="EF90" s="1">
        <v>6.634488E-3</v>
      </c>
      <c r="EG90">
        <v>1.88923</v>
      </c>
      <c r="EH90">
        <v>1.0251760000000001</v>
      </c>
      <c r="EI90">
        <v>20.355589999999999</v>
      </c>
      <c r="EJ90" s="1">
        <v>5.733035E-3</v>
      </c>
      <c r="EK90">
        <v>1.6375919999999999</v>
      </c>
      <c r="EL90">
        <v>1.0218100000000001</v>
      </c>
      <c r="EM90">
        <v>20.858429999999998</v>
      </c>
      <c r="EN90" s="1">
        <v>4.9525410000000004E-3</v>
      </c>
      <c r="EO90">
        <v>1.4167700000000001</v>
      </c>
      <c r="EP90">
        <v>1.0191479999999999</v>
      </c>
      <c r="EQ90">
        <v>20.748249999999999</v>
      </c>
      <c r="ER90" s="1">
        <v>4.2751869999999997E-3</v>
      </c>
      <c r="ES90">
        <v>1.223835</v>
      </c>
      <c r="ET90">
        <v>1.0170969999999999</v>
      </c>
      <c r="EU90">
        <v>20.61572</v>
      </c>
      <c r="EV90" s="1">
        <v>3.6759150000000001E-3</v>
      </c>
      <c r="EW90">
        <v>1.052403</v>
      </c>
      <c r="EX90">
        <v>1.015495</v>
      </c>
      <c r="EY90">
        <v>20.670110000000001</v>
      </c>
      <c r="EZ90" s="1">
        <v>3.0925169999999999E-3</v>
      </c>
      <c r="FA90">
        <v>0.88610129999999998</v>
      </c>
      <c r="FB90">
        <v>1.014343</v>
      </c>
      <c r="FC90">
        <v>20.680019999999999</v>
      </c>
      <c r="FD90" s="1">
        <v>2.4710090000000001E-3</v>
      </c>
      <c r="FE90">
        <v>0.70920939999999999</v>
      </c>
      <c r="FF90">
        <v>1.0134320000000001</v>
      </c>
      <c r="FG90">
        <v>21.102049999999998</v>
      </c>
      <c r="FH90" s="1">
        <v>1.853777E-3</v>
      </c>
      <c r="FI90">
        <v>0.5327653</v>
      </c>
      <c r="FJ90">
        <v>1.0126900000000001</v>
      </c>
      <c r="FK90">
        <v>21.01745</v>
      </c>
      <c r="FL90" s="1">
        <v>1.338285E-3</v>
      </c>
      <c r="FM90">
        <v>0.38418020000000003</v>
      </c>
      <c r="FN90">
        <v>1.012035</v>
      </c>
      <c r="FO90">
        <v>20.735620000000001</v>
      </c>
      <c r="FP90" s="1">
        <v>9.7402380000000002E-4</v>
      </c>
      <c r="FQ90">
        <v>0.27847260000000001</v>
      </c>
      <c r="FR90">
        <v>1.0116270000000001</v>
      </c>
      <c r="FS90">
        <v>20.129460000000002</v>
      </c>
      <c r="FT90" s="1">
        <v>7.4443350000000003E-4</v>
      </c>
      <c r="FU90">
        <v>0.21152090000000001</v>
      </c>
      <c r="FV90">
        <v>1.0112669999999999</v>
      </c>
      <c r="FW90">
        <v>19.2683</v>
      </c>
      <c r="FX90" s="1">
        <v>6.0619370000000001E-4</v>
      </c>
      <c r="FY90">
        <v>0.17112869999999999</v>
      </c>
      <c r="FZ90">
        <v>1.0110520000000001</v>
      </c>
      <c r="GA90">
        <v>18.451740000000001</v>
      </c>
      <c r="GB90" s="1">
        <v>5.2080900000000001E-4</v>
      </c>
      <c r="GC90">
        <v>0.14619380000000001</v>
      </c>
      <c r="GD90">
        <v>1.0109539999999999</v>
      </c>
      <c r="GE90">
        <v>17.84872</v>
      </c>
      <c r="GF90" s="1">
        <v>4.6119569999999999E-4</v>
      </c>
      <c r="GG90">
        <v>0.12890509999999999</v>
      </c>
      <c r="GH90">
        <v>1.0109319999999999</v>
      </c>
      <c r="GI90">
        <v>17.72232</v>
      </c>
      <c r="GJ90" s="1">
        <v>4.1084169999999997E-4</v>
      </c>
      <c r="GK90">
        <v>0.1144362</v>
      </c>
      <c r="GL90">
        <v>1.010877</v>
      </c>
      <c r="GM90">
        <v>18.237870000000001</v>
      </c>
      <c r="GN90" s="1">
        <v>3.6486770000000002E-4</v>
      </c>
      <c r="GO90">
        <v>0.1012908</v>
      </c>
      <c r="GP90">
        <v>1.010853</v>
      </c>
      <c r="GQ90">
        <v>18.718869999999999</v>
      </c>
      <c r="GR90" s="1">
        <v>3.2568270000000001E-4</v>
      </c>
      <c r="GS90">
        <v>9.0044760000000001E-2</v>
      </c>
      <c r="GT90">
        <v>1.010777</v>
      </c>
      <c r="GU90">
        <v>19.208010000000002</v>
      </c>
      <c r="GV90" s="1">
        <v>2.950262E-4</v>
      </c>
      <c r="GW90">
        <v>8.1209009999999998E-2</v>
      </c>
      <c r="GX90">
        <v>1.0106919999999999</v>
      </c>
      <c r="GY90">
        <v>19.572959999999998</v>
      </c>
      <c r="GZ90" s="1">
        <v>2.7178590000000001E-4</v>
      </c>
      <c r="HA90">
        <v>7.4519790000000002E-2</v>
      </c>
      <c r="HB90">
        <v>1.0105420000000001</v>
      </c>
      <c r="HC90">
        <v>19.515270000000001</v>
      </c>
      <c r="HD90" s="1">
        <v>2.5369679999999998E-4</v>
      </c>
      <c r="HE90">
        <v>6.9333279999999997E-2</v>
      </c>
      <c r="HF90">
        <v>1.0103519999999999</v>
      </c>
      <c r="HG90">
        <v>19.19426</v>
      </c>
      <c r="HH90" s="1">
        <v>2.389956E-4</v>
      </c>
      <c r="HI90">
        <v>6.513149E-2</v>
      </c>
      <c r="HJ90">
        <v>1.0100800000000001</v>
      </c>
      <c r="HK90">
        <v>19.234999999999999</v>
      </c>
      <c r="HL90" s="1">
        <v>2.2740870000000001E-4</v>
      </c>
      <c r="HM90">
        <v>6.1810879999999999E-2</v>
      </c>
      <c r="HN90">
        <v>1.009863</v>
      </c>
      <c r="HO90">
        <v>19.303239999999999</v>
      </c>
      <c r="HP90" s="1">
        <v>2.1931300000000001E-4</v>
      </c>
      <c r="HQ90">
        <v>5.9470960000000003E-2</v>
      </c>
      <c r="HR90">
        <v>1.0095449999999999</v>
      </c>
      <c r="HS90">
        <v>19.66527</v>
      </c>
      <c r="HT90" s="1">
        <v>2.1362470000000001E-4</v>
      </c>
      <c r="HU90">
        <v>5.7828009999999999E-2</v>
      </c>
      <c r="HV90">
        <v>1.009255</v>
      </c>
      <c r="HW90">
        <v>20.041350000000001</v>
      </c>
      <c r="HX90" s="1">
        <v>2.0819449999999999E-4</v>
      </c>
      <c r="HY90">
        <v>5.6305580000000001E-2</v>
      </c>
      <c r="HZ90">
        <v>1.0089619999999999</v>
      </c>
      <c r="IA90">
        <v>20.228840000000002</v>
      </c>
      <c r="IB90" s="1">
        <v>2.0170299999999999E-4</v>
      </c>
      <c r="IC90">
        <v>5.45234E-2</v>
      </c>
      <c r="ID90">
        <v>1.008672</v>
      </c>
      <c r="IE90">
        <v>20.224350000000001</v>
      </c>
      <c r="IF90" s="1">
        <v>1.9407659999999999E-4</v>
      </c>
      <c r="IG90">
        <v>5.244886E-2</v>
      </c>
      <c r="IH90">
        <v>1.008389</v>
      </c>
      <c r="II90">
        <v>19.60718</v>
      </c>
      <c r="IJ90" s="1">
        <v>1.8582479999999999E-4</v>
      </c>
      <c r="IK90">
        <v>5.0211110000000003E-2</v>
      </c>
      <c r="IL90">
        <v>1.008076</v>
      </c>
      <c r="IM90">
        <v>18.801449999999999</v>
      </c>
      <c r="IN90" s="1">
        <v>1.7745860000000001E-4</v>
      </c>
      <c r="IO90">
        <v>4.7940759999999999E-2</v>
      </c>
      <c r="IP90">
        <v>1.007798</v>
      </c>
      <c r="IQ90">
        <v>18.36825</v>
      </c>
      <c r="IR90" s="1">
        <v>1.6921220000000001E-4</v>
      </c>
      <c r="IS90">
        <v>4.570697E-2</v>
      </c>
      <c r="IT90">
        <v>1.007525</v>
      </c>
      <c r="IU90">
        <v>18.31485</v>
      </c>
      <c r="IV90" s="1">
        <v>1.6127120000000001E-4</v>
      </c>
      <c r="IW90">
        <v>4.3558039999999999E-2</v>
      </c>
      <c r="IX90">
        <v>1.0071829999999999</v>
      </c>
      <c r="IY90">
        <v>19.117920000000002</v>
      </c>
      <c r="IZ90" s="1">
        <v>1.5368249999999999E-4</v>
      </c>
      <c r="JA90">
        <v>4.151241E-2</v>
      </c>
      <c r="JB90">
        <v>1.0069140000000001</v>
      </c>
      <c r="JC90">
        <v>19.750440000000001</v>
      </c>
      <c r="JD90" s="1">
        <v>1.4652550000000001E-4</v>
      </c>
      <c r="JE90">
        <v>3.9577099999999997E-2</v>
      </c>
      <c r="JF90">
        <v>1.0066280000000001</v>
      </c>
      <c r="JG90">
        <v>20.346599999999999</v>
      </c>
      <c r="JH90" s="1">
        <v>1.3979619999999999E-4</v>
      </c>
      <c r="JI90">
        <v>3.7762200000000003E-2</v>
      </c>
      <c r="JJ90">
        <v>1.006399</v>
      </c>
      <c r="JK90">
        <v>20.453520000000001</v>
      </c>
      <c r="JL90" s="1">
        <v>1.3347270000000001E-4</v>
      </c>
      <c r="JM90">
        <v>3.6055459999999998E-2</v>
      </c>
      <c r="JN90">
        <v>1.0063070000000001</v>
      </c>
      <c r="JO90">
        <v>20.26803</v>
      </c>
      <c r="JP90" s="1">
        <v>1.2752330000000001E-4</v>
      </c>
      <c r="JQ90">
        <v>3.4445190000000001E-2</v>
      </c>
      <c r="JR90">
        <v>1.006148</v>
      </c>
      <c r="JS90">
        <v>19.744299999999999</v>
      </c>
      <c r="JT90" s="1">
        <v>1.218105E-4</v>
      </c>
      <c r="JU90">
        <v>3.2902099999999997E-2</v>
      </c>
      <c r="JV90">
        <v>1.0061070000000001</v>
      </c>
      <c r="JW90">
        <v>19.334790000000002</v>
      </c>
      <c r="JX90" s="1">
        <v>1.159031E-4</v>
      </c>
      <c r="JY90">
        <v>3.1312409999999999E-2</v>
      </c>
      <c r="JZ90">
        <v>1.006073</v>
      </c>
      <c r="KA90">
        <v>19.18281</v>
      </c>
      <c r="KB90" s="1">
        <v>1.092639E-4</v>
      </c>
      <c r="KC90">
        <v>2.953271E-2</v>
      </c>
      <c r="KD90">
        <v>1.0060359999999999</v>
      </c>
      <c r="KE90">
        <v>19.843959999999999</v>
      </c>
      <c r="KF90" s="1">
        <v>1.021616E-4</v>
      </c>
      <c r="KG90">
        <v>2.7619069999999999E-2</v>
      </c>
      <c r="KH90">
        <v>1.0060389999999999</v>
      </c>
      <c r="KI90">
        <v>20.216919999999998</v>
      </c>
      <c r="KJ90" s="1">
        <v>9.5480780000000001E-5</v>
      </c>
      <c r="KK90">
        <v>2.5801649999999999E-2</v>
      </c>
      <c r="KL90">
        <v>1.0060199999999999</v>
      </c>
      <c r="KM90">
        <v>20.52158</v>
      </c>
      <c r="KN90" s="1">
        <v>8.9766690000000002E-5</v>
      </c>
      <c r="KO90">
        <v>2.424308E-2</v>
      </c>
      <c r="KP90">
        <v>1.0060359999999999</v>
      </c>
      <c r="KQ90">
        <v>20.53003</v>
      </c>
      <c r="KR90" s="1">
        <v>8.5063120000000004E-5</v>
      </c>
      <c r="KS90">
        <v>2.2956810000000001E-2</v>
      </c>
      <c r="KT90">
        <v>1.006051</v>
      </c>
      <c r="KU90">
        <v>19.954170000000001</v>
      </c>
      <c r="KV90" s="1">
        <v>8.111696E-5</v>
      </c>
      <c r="KW90">
        <v>2.18812E-2</v>
      </c>
      <c r="KX90">
        <v>1.0060530000000001</v>
      </c>
      <c r="KY90">
        <v>19.411449999999999</v>
      </c>
      <c r="KZ90" s="1">
        <v>7.7686479999999994E-5</v>
      </c>
      <c r="LA90">
        <v>2.0947400000000001E-2</v>
      </c>
      <c r="LB90">
        <v>1.006051</v>
      </c>
      <c r="LC90">
        <v>19.135829999999999</v>
      </c>
      <c r="LD90" s="1">
        <v>7.4584440000000007E-5</v>
      </c>
      <c r="LE90">
        <v>2.0104779999999999E-2</v>
      </c>
      <c r="LF90">
        <v>1.006059</v>
      </c>
      <c r="LG90">
        <v>19.122509999999998</v>
      </c>
      <c r="LH90" s="1">
        <v>7.1706560000000006E-5</v>
      </c>
      <c r="LI90">
        <v>1.9322519999999999E-2</v>
      </c>
      <c r="LJ90">
        <v>1.0060420000000001</v>
      </c>
      <c r="LK90">
        <v>19.760290000000001</v>
      </c>
      <c r="LL90" s="1">
        <v>6.8979560000000003E-5</v>
      </c>
      <c r="LM90">
        <v>1.858309E-2</v>
      </c>
      <c r="LN90">
        <v>1.0060450000000001</v>
      </c>
      <c r="LO90">
        <v>20.298719999999999</v>
      </c>
      <c r="LP90" s="1">
        <v>6.6384819999999996E-5</v>
      </c>
      <c r="LQ90">
        <v>1.788114E-2</v>
      </c>
      <c r="LR90">
        <v>1.0060480000000001</v>
      </c>
      <c r="LS90">
        <v>20.76568</v>
      </c>
      <c r="LT90" s="1">
        <v>6.3918079999999999E-5</v>
      </c>
      <c r="LU90">
        <v>1.7212809999999999E-2</v>
      </c>
      <c r="LV90">
        <v>1.0060359999999999</v>
      </c>
      <c r="LW90">
        <v>20.88917</v>
      </c>
      <c r="LX90" s="1">
        <v>6.1572299999999993E-5</v>
      </c>
      <c r="LY90">
        <v>1.6576649999999998E-2</v>
      </c>
      <c r="LZ90">
        <v>1.006046</v>
      </c>
      <c r="MA90">
        <v>20.481549999999999</v>
      </c>
      <c r="MB90" s="1">
        <v>5.9263820000000001E-5</v>
      </c>
      <c r="MC90">
        <v>1.5973569999999999E-2</v>
      </c>
      <c r="MD90">
        <v>1.0060359999999999</v>
      </c>
      <c r="ME90">
        <v>19.976299999999998</v>
      </c>
      <c r="MF90" s="1">
        <v>5.6940390000000001E-5</v>
      </c>
      <c r="MG90">
        <v>1.539829E-2</v>
      </c>
      <c r="MH90">
        <v>1.0060370000000001</v>
      </c>
      <c r="MI90">
        <v>19.701049999999999</v>
      </c>
      <c r="MJ90" s="1">
        <v>5.4723589999999998E-5</v>
      </c>
      <c r="MK90">
        <v>1.484563E-2</v>
      </c>
      <c r="ML90">
        <v>1.0060389999999999</v>
      </c>
      <c r="MM90">
        <v>19.548670000000001</v>
      </c>
      <c r="MN90" s="1">
        <v>5.262192E-5</v>
      </c>
      <c r="MO90">
        <v>1.431778E-2</v>
      </c>
      <c r="MP90">
        <v>1.006035</v>
      </c>
      <c r="MQ90">
        <v>20.142800000000001</v>
      </c>
      <c r="MR90" s="1">
        <v>5.062475E-5</v>
      </c>
      <c r="MS90">
        <v>1.3814140000000001E-2</v>
      </c>
      <c r="MT90">
        <v>1.006033</v>
      </c>
      <c r="MU90">
        <v>20.128779999999999</v>
      </c>
      <c r="MV90" s="1">
        <v>4.8713800000000001E-5</v>
      </c>
      <c r="MW90">
        <v>1.3329290000000001E-2</v>
      </c>
      <c r="MX90">
        <v>1.006038</v>
      </c>
      <c r="MY90">
        <v>19.979590000000002</v>
      </c>
      <c r="MZ90" s="1">
        <v>4.689978E-5</v>
      </c>
      <c r="NA90">
        <v>1.2865690000000001E-2</v>
      </c>
      <c r="NB90">
        <v>1.006046</v>
      </c>
      <c r="NC90">
        <v>19.549900000000001</v>
      </c>
      <c r="ND90" s="1">
        <v>4.5171130000000001E-5</v>
      </c>
      <c r="NE90">
        <v>1.2422010000000001E-2</v>
      </c>
      <c r="NF90">
        <v>1.0060389999999999</v>
      </c>
      <c r="NG90">
        <v>18.942550000000001</v>
      </c>
      <c r="NH90" s="1">
        <v>4.3517570000000003E-5</v>
      </c>
      <c r="NI90">
        <v>1.199563E-2</v>
      </c>
      <c r="NJ90">
        <v>1.006038</v>
      </c>
      <c r="NK90">
        <v>18.074269999999999</v>
      </c>
      <c r="NL90" s="1">
        <v>4.1935209999999999E-5</v>
      </c>
      <c r="NM90" s="1">
        <v>1.1585979999999999E-2</v>
      </c>
      <c r="NN90">
        <v>1.006038</v>
      </c>
      <c r="NO90">
        <v>17.420839999999998</v>
      </c>
      <c r="NP90" s="1">
        <v>4.0432860000000001E-5</v>
      </c>
      <c r="NQ90" s="1">
        <v>1.1195419999999999E-2</v>
      </c>
      <c r="NR90">
        <v>1.0060420000000001</v>
      </c>
      <c r="NS90">
        <v>17.264949999999999</v>
      </c>
      <c r="NT90" s="1">
        <v>3.898635E-5</v>
      </c>
      <c r="NU90">
        <v>1.081733E-2</v>
      </c>
      <c r="NV90">
        <v>1.0060309999999999</v>
      </c>
      <c r="NW90">
        <v>18.089759999999998</v>
      </c>
      <c r="NX90" s="1">
        <v>3.7594929999999997E-5</v>
      </c>
      <c r="NY90" s="1">
        <v>1.045193E-2</v>
      </c>
      <c r="NZ90">
        <v>1.0060260000000001</v>
      </c>
      <c r="OA90">
        <v>18.923500000000001</v>
      </c>
      <c r="OB90" s="1">
        <v>3.6266339999999998E-5</v>
      </c>
      <c r="OC90" s="1">
        <v>1.0101809999999999E-2</v>
      </c>
      <c r="OD90">
        <v>1.005917</v>
      </c>
      <c r="OE90">
        <v>19.478639999999999</v>
      </c>
      <c r="OF90" s="1">
        <v>3.4994009999999998E-5</v>
      </c>
      <c r="OG90" s="1">
        <v>9.7666980000000007E-3</v>
      </c>
      <c r="OH90">
        <v>1.005749</v>
      </c>
      <c r="OI90">
        <v>19.86224</v>
      </c>
      <c r="OJ90" s="1">
        <v>3.3766380000000001E-5</v>
      </c>
      <c r="OK90" s="1">
        <v>9.4428089999999999E-3</v>
      </c>
    </row>
    <row r="91" spans="1:401" x14ac:dyDescent="0.35">
      <c r="A91">
        <v>94</v>
      </c>
      <c r="B91" t="s">
        <v>4</v>
      </c>
      <c r="C91" t="s">
        <v>24</v>
      </c>
      <c r="D91" t="s">
        <v>96</v>
      </c>
      <c r="E91">
        <v>860.48389999999995</v>
      </c>
      <c r="F91">
        <v>0.87362770000000001</v>
      </c>
      <c r="G91">
        <v>18.762699999999999</v>
      </c>
      <c r="H91" s="1">
        <v>8.2223330000000004E-35</v>
      </c>
      <c r="I91" s="1">
        <v>2.3911790000000001E-32</v>
      </c>
      <c r="J91">
        <v>0.87205980000000005</v>
      </c>
      <c r="K91">
        <v>18.658909999999999</v>
      </c>
      <c r="L91" s="1">
        <v>4.3880780000000002E-20</v>
      </c>
      <c r="M91" s="1">
        <v>1.2844520000000001E-17</v>
      </c>
      <c r="N91">
        <v>0.87041120000000005</v>
      </c>
      <c r="O91">
        <v>18.746289999999998</v>
      </c>
      <c r="P91" s="1">
        <v>3.7778799999999999E-8</v>
      </c>
      <c r="Q91" s="1">
        <v>1.101161E-5</v>
      </c>
      <c r="R91">
        <v>0.86870959999999997</v>
      </c>
      <c r="S91">
        <v>18.703759999999999</v>
      </c>
      <c r="T91" s="1">
        <v>0.18000849999999999</v>
      </c>
      <c r="U91">
        <v>41.038969999999999</v>
      </c>
      <c r="V91">
        <v>0.86699059999999994</v>
      </c>
      <c r="W91">
        <v>18.615179999999999</v>
      </c>
      <c r="X91">
        <v>21.81532</v>
      </c>
      <c r="Y91">
        <v>5660.2079999999996</v>
      </c>
      <c r="Z91">
        <v>0.86526409999999998</v>
      </c>
      <c r="AA91">
        <v>18.72325</v>
      </c>
      <c r="AB91">
        <v>118.2148</v>
      </c>
      <c r="AC91">
        <v>33401.79</v>
      </c>
      <c r="AD91">
        <v>0.86344940000000003</v>
      </c>
      <c r="AE91">
        <v>18.69896</v>
      </c>
      <c r="AF91">
        <v>113.39449999999999</v>
      </c>
      <c r="AG91">
        <v>33995.69</v>
      </c>
      <c r="AH91">
        <v>0.86155559999999998</v>
      </c>
      <c r="AI91">
        <v>18.946750000000002</v>
      </c>
      <c r="AJ91">
        <v>37.65625</v>
      </c>
      <c r="AK91">
        <v>11758.7</v>
      </c>
      <c r="AL91">
        <v>0.85930479999999998</v>
      </c>
      <c r="AM91">
        <v>18.968109999999999</v>
      </c>
      <c r="AN91">
        <v>6.5716720000000004</v>
      </c>
      <c r="AO91">
        <v>2106.2600000000002</v>
      </c>
      <c r="AP91">
        <v>0.85647669999999998</v>
      </c>
      <c r="AQ91">
        <v>19.087620000000001</v>
      </c>
      <c r="AR91">
        <v>0.84900949999999997</v>
      </c>
      <c r="AS91">
        <v>274.66329999999999</v>
      </c>
      <c r="AT91">
        <v>0.85288299999999995</v>
      </c>
      <c r="AU91">
        <v>19.159469999999999</v>
      </c>
      <c r="AV91">
        <v>0.14563670000000001</v>
      </c>
      <c r="AW91">
        <v>45.699019999999997</v>
      </c>
      <c r="AX91">
        <v>0.84855689999999995</v>
      </c>
      <c r="AY91">
        <v>19.075530000000001</v>
      </c>
      <c r="AZ91">
        <v>7.0617879999999994E-2</v>
      </c>
      <c r="BA91">
        <v>21.191420000000001</v>
      </c>
      <c r="BB91">
        <v>0.84372519999999995</v>
      </c>
      <c r="BC91">
        <v>19.209</v>
      </c>
      <c r="BD91">
        <v>6.4977809999999997E-2</v>
      </c>
      <c r="BE91">
        <v>19.293800000000001</v>
      </c>
      <c r="BF91">
        <v>0.8387502</v>
      </c>
      <c r="BG91">
        <v>19.272369999999999</v>
      </c>
      <c r="BH91" s="1">
        <v>6.8780019999999997E-2</v>
      </c>
      <c r="BI91">
        <v>20.49877</v>
      </c>
      <c r="BJ91">
        <v>0.83347579999999999</v>
      </c>
      <c r="BK91">
        <v>19.418019999999999</v>
      </c>
      <c r="BL91" s="1">
        <v>6.9859190000000002E-2</v>
      </c>
      <c r="BM91">
        <v>20.994129999999998</v>
      </c>
      <c r="BN91">
        <v>0.82802229999999999</v>
      </c>
      <c r="BO91">
        <v>19.869150000000001</v>
      </c>
      <c r="BP91" s="1">
        <v>6.6451209999999997E-2</v>
      </c>
      <c r="BQ91">
        <v>20.134129999999999</v>
      </c>
      <c r="BR91">
        <v>0.82227349999999999</v>
      </c>
      <c r="BS91">
        <v>19.750409999999999</v>
      </c>
      <c r="BT91" s="1">
        <v>6.0468609999999999E-2</v>
      </c>
      <c r="BU91">
        <v>18.457439999999998</v>
      </c>
      <c r="BV91">
        <v>0.81671229999999995</v>
      </c>
      <c r="BW91">
        <v>19.64556</v>
      </c>
      <c r="BX91" s="1">
        <v>5.388329E-2</v>
      </c>
      <c r="BY91">
        <v>16.553899999999999</v>
      </c>
      <c r="BZ91">
        <v>0.81102059999999998</v>
      </c>
      <c r="CA91">
        <v>19.436219999999999</v>
      </c>
      <c r="CB91" s="1">
        <v>4.751553E-2</v>
      </c>
      <c r="CC91">
        <v>14.69037</v>
      </c>
      <c r="CD91">
        <v>0.80518529999999999</v>
      </c>
      <c r="CE91">
        <v>19.023779999999999</v>
      </c>
      <c r="CF91" s="1">
        <v>4.1648640000000001E-2</v>
      </c>
      <c r="CG91">
        <v>12.95844</v>
      </c>
      <c r="CH91">
        <v>0.79907989999999995</v>
      </c>
      <c r="CI91">
        <v>18.498190000000001</v>
      </c>
      <c r="CJ91" s="1">
        <v>3.6348859999999997E-2</v>
      </c>
      <c r="CK91">
        <v>11.38416</v>
      </c>
      <c r="CL91">
        <v>0.79324939999999999</v>
      </c>
      <c r="CM91">
        <v>18.30104</v>
      </c>
      <c r="CN91" s="1">
        <v>3.1700619999999999E-2</v>
      </c>
      <c r="CO91">
        <v>9.9891740000000002</v>
      </c>
      <c r="CP91">
        <v>0.78737159999999995</v>
      </c>
      <c r="CQ91">
        <v>18.432030000000001</v>
      </c>
      <c r="CR91">
        <v>2.7747009999999999E-2</v>
      </c>
      <c r="CS91">
        <v>8.7962600000000002</v>
      </c>
      <c r="CT91">
        <v>0.78144080000000005</v>
      </c>
      <c r="CU91">
        <v>18.75713</v>
      </c>
      <c r="CV91" s="1">
        <v>2.4293800000000001E-2</v>
      </c>
      <c r="CW91">
        <v>7.7495719999999997</v>
      </c>
      <c r="CX91">
        <v>0.77544999999999997</v>
      </c>
      <c r="CY91">
        <v>18.321960000000001</v>
      </c>
      <c r="CZ91" s="1">
        <v>2.1185829999999999E-2</v>
      </c>
      <c r="DA91">
        <v>6.8006380000000002</v>
      </c>
      <c r="DB91">
        <v>0.76964880000000002</v>
      </c>
      <c r="DC91">
        <v>18.528420000000001</v>
      </c>
      <c r="DD91" s="1">
        <v>1.8420490000000001E-2</v>
      </c>
      <c r="DE91">
        <v>5.9474150000000003</v>
      </c>
      <c r="DF91">
        <v>0.76378500000000005</v>
      </c>
      <c r="DG91">
        <v>18.426549999999999</v>
      </c>
      <c r="DH91">
        <v>1.6008959999999999E-2</v>
      </c>
      <c r="DI91">
        <v>5.1976230000000001</v>
      </c>
      <c r="DJ91">
        <v>0.75786200000000004</v>
      </c>
      <c r="DK91">
        <v>18.034020000000002</v>
      </c>
      <c r="DL91" s="1">
        <v>1.391941E-2</v>
      </c>
      <c r="DM91">
        <v>4.5447980000000001</v>
      </c>
      <c r="DN91">
        <v>0.7518049</v>
      </c>
      <c r="DO91">
        <v>17.840720000000001</v>
      </c>
      <c r="DP91" s="1">
        <v>1.208013E-2</v>
      </c>
      <c r="DQ91">
        <v>3.9675950000000002</v>
      </c>
      <c r="DR91">
        <v>0.74656979999999995</v>
      </c>
      <c r="DS91">
        <v>17.969080000000002</v>
      </c>
      <c r="DT91" s="1">
        <v>1.0433090000000001E-2</v>
      </c>
      <c r="DU91">
        <v>3.4453309999999999</v>
      </c>
      <c r="DV91">
        <v>0.74160020000000004</v>
      </c>
      <c r="DW91">
        <v>18.312660000000001</v>
      </c>
      <c r="DX91" s="1">
        <v>8.9940030000000004E-3</v>
      </c>
      <c r="DY91">
        <v>2.984623</v>
      </c>
      <c r="DZ91">
        <v>0.73647490000000004</v>
      </c>
      <c r="EA91">
        <v>19.251989999999999</v>
      </c>
      <c r="EB91" s="1">
        <v>7.7718589999999999E-3</v>
      </c>
      <c r="EC91">
        <v>2.5915590000000002</v>
      </c>
      <c r="ED91">
        <v>0.73124500000000003</v>
      </c>
      <c r="EE91">
        <v>19.833670000000001</v>
      </c>
      <c r="EF91" s="1">
        <v>6.7271830000000003E-3</v>
      </c>
      <c r="EG91">
        <v>2.2545470000000001</v>
      </c>
      <c r="EH91">
        <v>0.72670250000000003</v>
      </c>
      <c r="EI91">
        <v>20.437850000000001</v>
      </c>
      <c r="EJ91" s="1">
        <v>5.8162730000000003E-3</v>
      </c>
      <c r="EK91">
        <v>1.957433</v>
      </c>
      <c r="EL91">
        <v>0.72321360000000001</v>
      </c>
      <c r="EM91">
        <v>20.933859999999999</v>
      </c>
      <c r="EN91" s="1">
        <v>5.025191E-3</v>
      </c>
      <c r="EO91">
        <v>1.69564</v>
      </c>
      <c r="EP91">
        <v>0.72056699999999996</v>
      </c>
      <c r="EQ91">
        <v>20.797049999999999</v>
      </c>
      <c r="ER91" s="1">
        <v>4.3392819999999999E-3</v>
      </c>
      <c r="ES91">
        <v>1.466305</v>
      </c>
      <c r="ET91">
        <v>0.71858840000000002</v>
      </c>
      <c r="EU91">
        <v>20.618590000000001</v>
      </c>
      <c r="EV91" s="1">
        <v>3.7348419999999999E-3</v>
      </c>
      <c r="EW91">
        <v>1.262832</v>
      </c>
      <c r="EX91">
        <v>0.71713539999999998</v>
      </c>
      <c r="EY91">
        <v>20.687909999999999</v>
      </c>
      <c r="EZ91" s="1">
        <v>3.1535679999999998E-3</v>
      </c>
      <c r="FA91">
        <v>1.0673379999999999</v>
      </c>
      <c r="FB91">
        <v>0.71607860000000001</v>
      </c>
      <c r="FC91">
        <v>20.711459999999999</v>
      </c>
      <c r="FD91" s="1">
        <v>2.536333E-3</v>
      </c>
      <c r="FE91">
        <v>0.86009480000000005</v>
      </c>
      <c r="FF91">
        <v>0.71527609999999997</v>
      </c>
      <c r="FG91">
        <v>21.171050000000001</v>
      </c>
      <c r="FH91" s="1">
        <v>1.9147019999999999E-3</v>
      </c>
      <c r="FI91">
        <v>0.65037699999999998</v>
      </c>
      <c r="FJ91">
        <v>0.71463690000000002</v>
      </c>
      <c r="FK91">
        <v>21.128579999999999</v>
      </c>
      <c r="FL91" s="1">
        <v>1.3855129999999999E-3</v>
      </c>
      <c r="FM91">
        <v>0.47033079999999999</v>
      </c>
      <c r="FN91">
        <v>0.71410669999999998</v>
      </c>
      <c r="FO91">
        <v>20.820640000000001</v>
      </c>
      <c r="FP91" s="1">
        <v>1.005534E-3</v>
      </c>
      <c r="FQ91">
        <v>0.34014359999999999</v>
      </c>
      <c r="FR91">
        <v>0.71371589999999996</v>
      </c>
      <c r="FS91">
        <v>20.246960000000001</v>
      </c>
      <c r="FT91" s="1">
        <v>7.6377349999999999E-4</v>
      </c>
      <c r="FU91">
        <v>0.25688549999999999</v>
      </c>
      <c r="FV91">
        <v>0.71345860000000005</v>
      </c>
      <c r="FW91">
        <v>19.36758</v>
      </c>
      <c r="FX91" s="1">
        <v>6.1788809999999996E-4</v>
      </c>
      <c r="FY91">
        <v>0.20652490000000001</v>
      </c>
      <c r="FZ91">
        <v>0.71329390000000004</v>
      </c>
      <c r="GA91">
        <v>18.535509999999999</v>
      </c>
      <c r="GB91" s="1">
        <v>5.2833909999999999E-4</v>
      </c>
      <c r="GC91">
        <v>0.1756132</v>
      </c>
      <c r="GD91">
        <v>0.71317819999999998</v>
      </c>
      <c r="GE91">
        <v>17.90981</v>
      </c>
      <c r="GF91" s="1">
        <v>4.6692890000000001E-4</v>
      </c>
      <c r="GG91">
        <v>0.1545299</v>
      </c>
      <c r="GH91">
        <v>0.71313539999999997</v>
      </c>
      <c r="GI91">
        <v>17.764289999999999</v>
      </c>
      <c r="GJ91" s="1">
        <v>4.1600399999999998E-4</v>
      </c>
      <c r="GK91">
        <v>0.13719990000000001</v>
      </c>
      <c r="GL91">
        <v>0.71311139999999995</v>
      </c>
      <c r="GM91">
        <v>18.310980000000001</v>
      </c>
      <c r="GN91" s="1">
        <v>3.6951090000000001E-4</v>
      </c>
      <c r="GO91">
        <v>0.1214639</v>
      </c>
      <c r="GP91">
        <v>0.71308229999999995</v>
      </c>
      <c r="GQ91">
        <v>18.819680000000002</v>
      </c>
      <c r="GR91" s="1">
        <v>3.294948E-4</v>
      </c>
      <c r="GS91">
        <v>0.107881</v>
      </c>
      <c r="GT91">
        <v>0.71303450000000002</v>
      </c>
      <c r="GU91">
        <v>19.321269999999998</v>
      </c>
      <c r="GV91" s="1">
        <v>2.97946E-4</v>
      </c>
      <c r="GW91">
        <v>9.7130560000000005E-2</v>
      </c>
      <c r="GX91">
        <v>0.71295039999999998</v>
      </c>
      <c r="GY91">
        <v>19.67259</v>
      </c>
      <c r="GZ91" s="1">
        <v>2.740113E-4</v>
      </c>
      <c r="HA91">
        <v>8.8981969999999994E-2</v>
      </c>
      <c r="HB91">
        <v>0.71283810000000003</v>
      </c>
      <c r="HC91">
        <v>19.586539999999999</v>
      </c>
      <c r="HD91" s="1">
        <v>2.5547139999999998E-4</v>
      </c>
      <c r="HE91">
        <v>8.2693539999999996E-2</v>
      </c>
      <c r="HF91">
        <v>0.71264229999999995</v>
      </c>
      <c r="HG91">
        <v>19.192900000000002</v>
      </c>
      <c r="HH91" s="1">
        <v>2.4044100000000001E-4</v>
      </c>
      <c r="HI91">
        <v>7.7613719999999997E-2</v>
      </c>
      <c r="HJ91">
        <v>0.71246529999999997</v>
      </c>
      <c r="HK91">
        <v>19.225180000000002</v>
      </c>
      <c r="HL91" s="1">
        <v>2.285E-4</v>
      </c>
      <c r="HM91">
        <v>7.3572310000000002E-2</v>
      </c>
      <c r="HN91">
        <v>0.71224129999999997</v>
      </c>
      <c r="HO91">
        <v>19.30734</v>
      </c>
      <c r="HP91" s="1">
        <v>2.200499E-4</v>
      </c>
      <c r="HQ91">
        <v>7.0693409999999998E-2</v>
      </c>
      <c r="HR91">
        <v>0.71203190000000005</v>
      </c>
      <c r="HS91">
        <v>19.707660000000001</v>
      </c>
      <c r="HT91" s="1">
        <v>2.141945E-4</v>
      </c>
      <c r="HU91">
        <v>6.8692939999999994E-2</v>
      </c>
      <c r="HV91">
        <v>0.71180019999999999</v>
      </c>
      <c r="HW91">
        <v>20.12058</v>
      </c>
      <c r="HX91" s="1">
        <v>2.0880639999999999E-4</v>
      </c>
      <c r="HY91">
        <v>6.6903489999999996E-2</v>
      </c>
      <c r="HZ91">
        <v>0.7115591</v>
      </c>
      <c r="IA91">
        <v>20.332249999999998</v>
      </c>
      <c r="IB91" s="1">
        <v>2.0244029999999999E-4</v>
      </c>
      <c r="IC91">
        <v>6.4834020000000006E-2</v>
      </c>
      <c r="ID91">
        <v>0.71131789999999995</v>
      </c>
      <c r="IE91">
        <v>20.337720000000001</v>
      </c>
      <c r="IF91" s="1">
        <v>1.9490809999999999E-4</v>
      </c>
      <c r="IG91">
        <v>6.2409920000000001E-2</v>
      </c>
      <c r="IH91">
        <v>0.71105770000000001</v>
      </c>
      <c r="II91">
        <v>19.719200000000001</v>
      </c>
      <c r="IJ91" s="1">
        <v>1.8669110000000001E-4</v>
      </c>
      <c r="IK91">
        <v>5.9774679999999997E-2</v>
      </c>
      <c r="IL91">
        <v>0.71083350000000001</v>
      </c>
      <c r="IM91">
        <v>18.85397</v>
      </c>
      <c r="IN91" s="1">
        <v>1.7832460000000001E-4</v>
      </c>
      <c r="IO91">
        <v>5.7087289999999999E-2</v>
      </c>
      <c r="IP91">
        <v>0.71059260000000002</v>
      </c>
      <c r="IQ91">
        <v>18.401620000000001</v>
      </c>
      <c r="IR91" s="1">
        <v>1.700556E-4</v>
      </c>
      <c r="IS91">
        <v>5.4437810000000003E-2</v>
      </c>
      <c r="IT91">
        <v>0.71036489999999997</v>
      </c>
      <c r="IU91">
        <v>18.339220000000001</v>
      </c>
      <c r="IV91" s="1">
        <v>1.620793E-4</v>
      </c>
      <c r="IW91">
        <v>5.188268E-2</v>
      </c>
      <c r="IX91">
        <v>0.71011630000000003</v>
      </c>
      <c r="IY91">
        <v>19.1906</v>
      </c>
      <c r="IZ91" s="1">
        <v>1.544486E-4</v>
      </c>
      <c r="JA91">
        <v>4.9448390000000002E-2</v>
      </c>
      <c r="JB91">
        <v>0.70988609999999996</v>
      </c>
      <c r="JC91">
        <v>19.846779999999999</v>
      </c>
      <c r="JD91" s="1">
        <v>1.472472E-4</v>
      </c>
      <c r="JE91">
        <v>4.7143749999999998E-2</v>
      </c>
      <c r="JF91">
        <v>0.70965730000000005</v>
      </c>
      <c r="JG91">
        <v>20.436409999999999</v>
      </c>
      <c r="JH91" s="1">
        <v>1.404741E-4</v>
      </c>
      <c r="JI91">
        <v>4.498067E-2</v>
      </c>
      <c r="JJ91">
        <v>0.7094975</v>
      </c>
      <c r="JK91">
        <v>20.52317</v>
      </c>
      <c r="JL91" s="1">
        <v>1.341107E-4</v>
      </c>
      <c r="JM91">
        <v>4.2946869999999998E-2</v>
      </c>
      <c r="JN91">
        <v>0.7093583</v>
      </c>
      <c r="JO91">
        <v>20.33202</v>
      </c>
      <c r="JP91" s="1">
        <v>1.281275E-4</v>
      </c>
      <c r="JQ91">
        <v>4.1029759999999998E-2</v>
      </c>
      <c r="JR91">
        <v>0.70930179999999998</v>
      </c>
      <c r="JS91">
        <v>19.792840000000002</v>
      </c>
      <c r="JT91" s="1">
        <v>1.2240309999999999E-4</v>
      </c>
      <c r="JU91">
        <v>3.9196130000000003E-2</v>
      </c>
      <c r="JV91">
        <v>0.70924560000000003</v>
      </c>
      <c r="JW91">
        <v>19.380330000000001</v>
      </c>
      <c r="JX91" s="1">
        <v>1.1654369999999999E-4</v>
      </c>
      <c r="JY91">
        <v>3.7326390000000001E-2</v>
      </c>
      <c r="JZ91">
        <v>0.70921679999999998</v>
      </c>
      <c r="KA91">
        <v>19.212730000000001</v>
      </c>
      <c r="KB91" s="1">
        <v>1.099864E-4</v>
      </c>
      <c r="KC91">
        <v>3.5242059999999999E-2</v>
      </c>
      <c r="KD91">
        <v>0.70919430000000006</v>
      </c>
      <c r="KE91">
        <v>19.906330000000001</v>
      </c>
      <c r="KF91" s="1">
        <v>1.028968E-4</v>
      </c>
      <c r="KG91">
        <v>3.2979029999999999E-2</v>
      </c>
      <c r="KH91">
        <v>0.7091826</v>
      </c>
      <c r="KI91">
        <v>20.307749999999999</v>
      </c>
      <c r="KJ91" s="1">
        <v>9.614178E-5</v>
      </c>
      <c r="KK91">
        <v>3.0802119999999999E-2</v>
      </c>
      <c r="KL91">
        <v>0.70918709999999996</v>
      </c>
      <c r="KM91">
        <v>20.624700000000001</v>
      </c>
      <c r="KN91" s="1">
        <v>9.0317189999999996E-5</v>
      </c>
      <c r="KO91">
        <v>2.891999E-2</v>
      </c>
      <c r="KP91">
        <v>0.70919560000000004</v>
      </c>
      <c r="KQ91">
        <v>20.64237</v>
      </c>
      <c r="KR91" s="1">
        <v>8.551776E-5</v>
      </c>
      <c r="KS91">
        <v>2.7364610000000001E-2</v>
      </c>
      <c r="KT91">
        <v>0.70917859999999999</v>
      </c>
      <c r="KU91">
        <v>20.043189999999999</v>
      </c>
      <c r="KV91" s="1">
        <v>8.150287E-5</v>
      </c>
      <c r="KW91">
        <v>2.6067779999999999E-2</v>
      </c>
      <c r="KX91">
        <v>0.70916809999999997</v>
      </c>
      <c r="KY91">
        <v>19.454170000000001</v>
      </c>
      <c r="KZ91" s="1">
        <v>7.8028160000000003E-5</v>
      </c>
      <c r="LA91">
        <v>2.494627E-2</v>
      </c>
      <c r="LB91">
        <v>0.70916849999999998</v>
      </c>
      <c r="LC91">
        <v>19.167449999999999</v>
      </c>
      <c r="LD91" s="1">
        <v>7.4897700000000006E-5</v>
      </c>
      <c r="LE91">
        <v>2.3937940000000001E-2</v>
      </c>
      <c r="LF91">
        <v>0.70917220000000003</v>
      </c>
      <c r="LG91">
        <v>19.145219999999998</v>
      </c>
      <c r="LH91" s="1">
        <v>7.2000250000000006E-5</v>
      </c>
      <c r="LI91">
        <v>2.300365E-2</v>
      </c>
      <c r="LJ91">
        <v>0.70919790000000005</v>
      </c>
      <c r="LK91">
        <v>19.826219999999999</v>
      </c>
      <c r="LL91" s="1">
        <v>6.9258409999999995E-5</v>
      </c>
      <c r="LM91">
        <v>2.2122159999999998E-2</v>
      </c>
      <c r="LN91">
        <v>0.70916829999999997</v>
      </c>
      <c r="LO91">
        <v>20.396470000000001</v>
      </c>
      <c r="LP91" s="1">
        <v>6.6649710000000001E-5</v>
      </c>
      <c r="LQ91">
        <v>2.1285579999999998E-2</v>
      </c>
      <c r="LR91">
        <v>0.7091674</v>
      </c>
      <c r="LS91">
        <v>20.874379999999999</v>
      </c>
      <c r="LT91" s="1">
        <v>6.4170129999999999E-5</v>
      </c>
      <c r="LU91">
        <v>2.048904E-2</v>
      </c>
      <c r="LV91">
        <v>0.70918570000000003</v>
      </c>
      <c r="LW91">
        <v>20.992429999999999</v>
      </c>
      <c r="LX91" s="1">
        <v>6.1812110000000005E-5</v>
      </c>
      <c r="LY91">
        <v>1.973097E-2</v>
      </c>
      <c r="LZ91">
        <v>0.70916849999999998</v>
      </c>
      <c r="MA91">
        <v>20.56061</v>
      </c>
      <c r="MB91" s="1">
        <v>5.9491619999999999E-5</v>
      </c>
      <c r="MC91">
        <v>1.9012439999999999E-2</v>
      </c>
      <c r="MD91">
        <v>0.70918530000000002</v>
      </c>
      <c r="ME91">
        <v>20.002300000000002</v>
      </c>
      <c r="MF91" s="1">
        <v>5.7157780000000002E-5</v>
      </c>
      <c r="MG91">
        <v>1.832717E-2</v>
      </c>
      <c r="MH91">
        <v>0.70919100000000002</v>
      </c>
      <c r="MI91">
        <v>19.72109</v>
      </c>
      <c r="MJ91" s="1">
        <v>5.4931620000000002E-5</v>
      </c>
      <c r="MK91">
        <v>1.766916E-2</v>
      </c>
      <c r="ML91">
        <v>0.70918689999999995</v>
      </c>
      <c r="MM91">
        <v>19.56692</v>
      </c>
      <c r="MN91" s="1">
        <v>5.2819070000000002E-5</v>
      </c>
      <c r="MO91">
        <v>1.7039760000000001E-2</v>
      </c>
      <c r="MP91">
        <v>0.70915490000000003</v>
      </c>
      <c r="MQ91">
        <v>20.203209999999999</v>
      </c>
      <c r="MR91" s="1">
        <v>5.0813080000000002E-5</v>
      </c>
      <c r="MS91">
        <v>1.6439869999999999E-2</v>
      </c>
      <c r="MT91">
        <v>0.70919670000000001</v>
      </c>
      <c r="MU91">
        <v>20.229430000000001</v>
      </c>
      <c r="MV91" s="1">
        <v>4.8894889999999998E-5</v>
      </c>
      <c r="MW91">
        <v>1.586272E-2</v>
      </c>
      <c r="MX91">
        <v>0.70918570000000003</v>
      </c>
      <c r="MY91">
        <v>20.047599999999999</v>
      </c>
      <c r="MZ91" s="1">
        <v>4.7071689999999998E-5</v>
      </c>
      <c r="NA91">
        <v>1.531066E-2</v>
      </c>
      <c r="NB91">
        <v>0.70916889999999999</v>
      </c>
      <c r="NC91">
        <v>19.631419999999999</v>
      </c>
      <c r="ND91" s="1">
        <v>4.533608E-5</v>
      </c>
      <c r="NE91">
        <v>1.4782170000000001E-2</v>
      </c>
      <c r="NF91">
        <v>0.70918689999999995</v>
      </c>
      <c r="NG91">
        <v>19.04833</v>
      </c>
      <c r="NH91" s="1">
        <v>4.3675550000000002E-5</v>
      </c>
      <c r="NI91">
        <v>1.4274500000000001E-2</v>
      </c>
      <c r="NJ91">
        <v>0.70919290000000001</v>
      </c>
      <c r="NK91">
        <v>18.166709999999998</v>
      </c>
      <c r="NL91" s="1">
        <v>4.2086219999999998E-5</v>
      </c>
      <c r="NM91">
        <v>1.3786700000000001E-2</v>
      </c>
      <c r="NN91">
        <v>0.70915680000000003</v>
      </c>
      <c r="NO91">
        <v>17.486139999999999</v>
      </c>
      <c r="NP91" s="1">
        <v>4.0576640000000003E-5</v>
      </c>
      <c r="NQ91">
        <v>1.3321309999999999E-2</v>
      </c>
      <c r="NR91">
        <v>0.70919500000000002</v>
      </c>
      <c r="NS91">
        <v>17.295359999999999</v>
      </c>
      <c r="NT91" s="1">
        <v>3.9126309999999999E-5</v>
      </c>
      <c r="NU91">
        <v>1.2872E-2</v>
      </c>
      <c r="NV91">
        <v>0.70918329999999996</v>
      </c>
      <c r="NW91">
        <v>18.14536</v>
      </c>
      <c r="NX91" s="1">
        <v>3.7729189999999997E-5</v>
      </c>
      <c r="NY91">
        <v>1.2436819999999999E-2</v>
      </c>
      <c r="NZ91">
        <v>0.70914659999999996</v>
      </c>
      <c r="OA91">
        <v>19.025300000000001</v>
      </c>
      <c r="OB91" s="1">
        <v>3.6394360000000002E-5</v>
      </c>
      <c r="OC91">
        <v>1.20199E-2</v>
      </c>
      <c r="OD91">
        <v>0.70910070000000003</v>
      </c>
      <c r="OE91">
        <v>19.582699999999999</v>
      </c>
      <c r="OF91" s="1">
        <v>3.5116839999999998E-5</v>
      </c>
      <c r="OG91">
        <v>1.162094E-2</v>
      </c>
      <c r="OH91">
        <v>0.70894760000000001</v>
      </c>
      <c r="OI91">
        <v>19.94575</v>
      </c>
      <c r="OJ91" s="1">
        <v>3.3885389999999998E-5</v>
      </c>
      <c r="OK91" s="1">
        <v>1.123596E-2</v>
      </c>
    </row>
    <row r="92" spans="1:401" x14ac:dyDescent="0.35">
      <c r="A92">
        <v>95</v>
      </c>
      <c r="B92" t="s">
        <v>4</v>
      </c>
      <c r="C92" t="s">
        <v>24</v>
      </c>
      <c r="D92" t="s">
        <v>97</v>
      </c>
      <c r="E92">
        <v>870.899</v>
      </c>
      <c r="F92">
        <v>0.9720761</v>
      </c>
      <c r="G92">
        <v>18.83728</v>
      </c>
      <c r="H92" s="1">
        <v>7.7106350000000001E-36</v>
      </c>
      <c r="I92" s="1">
        <v>2.3497049999999998E-33</v>
      </c>
      <c r="J92">
        <v>0.97048089999999998</v>
      </c>
      <c r="K92">
        <v>18.72156</v>
      </c>
      <c r="L92" s="1">
        <v>6.0554239999999997E-21</v>
      </c>
      <c r="M92" s="1">
        <v>1.8566219999999999E-18</v>
      </c>
      <c r="N92">
        <v>0.96875880000000003</v>
      </c>
      <c r="O92">
        <v>18.795919999999999</v>
      </c>
      <c r="P92" s="1">
        <v>5.7514640000000004E-9</v>
      </c>
      <c r="Q92" s="1">
        <v>1.7551229999999999E-6</v>
      </c>
      <c r="R92">
        <v>0.96705410000000003</v>
      </c>
      <c r="S92">
        <v>18.738610000000001</v>
      </c>
      <c r="T92" s="1">
        <v>0.1028738</v>
      </c>
      <c r="U92" s="1">
        <v>23.477519999999998</v>
      </c>
      <c r="V92">
        <v>0.96532419999999997</v>
      </c>
      <c r="W92">
        <v>18.610880000000002</v>
      </c>
      <c r="X92">
        <v>17.02224</v>
      </c>
      <c r="Y92">
        <v>4500.9390000000003</v>
      </c>
      <c r="Z92">
        <v>0.96355310000000005</v>
      </c>
      <c r="AA92">
        <v>18.724799999999998</v>
      </c>
      <c r="AB92">
        <v>110.3359</v>
      </c>
      <c r="AC92">
        <v>32191.42</v>
      </c>
      <c r="AD92">
        <v>0.96172930000000001</v>
      </c>
      <c r="AE92">
        <v>18.72062</v>
      </c>
      <c r="AF92">
        <v>119.30289999999999</v>
      </c>
      <c r="AG92">
        <v>37327.480000000003</v>
      </c>
      <c r="AH92">
        <v>0.95981419999999995</v>
      </c>
      <c r="AI92">
        <v>19.006260000000001</v>
      </c>
      <c r="AJ92">
        <v>42.98368</v>
      </c>
      <c r="AK92">
        <v>14125.98</v>
      </c>
      <c r="AL92">
        <v>0.9575186</v>
      </c>
      <c r="AM92">
        <v>19.053889999999999</v>
      </c>
      <c r="AN92">
        <v>7.8939950000000003</v>
      </c>
      <c r="AO92">
        <v>2679.2579999999998</v>
      </c>
      <c r="AP92">
        <v>0.95463359999999997</v>
      </c>
      <c r="AQ92">
        <v>19.167110000000001</v>
      </c>
      <c r="AR92">
        <v>1.035663</v>
      </c>
      <c r="AS92">
        <v>356.27109999999999</v>
      </c>
      <c r="AT92">
        <v>0.95091959999999998</v>
      </c>
      <c r="AU92">
        <v>19.228539999999999</v>
      </c>
      <c r="AV92">
        <v>0.16613739999999999</v>
      </c>
      <c r="AW92">
        <v>55.400820000000003</v>
      </c>
      <c r="AX92">
        <v>0.94648149999999998</v>
      </c>
      <c r="AY92">
        <v>19.115449999999999</v>
      </c>
      <c r="AZ92">
        <v>7.2778689999999993E-2</v>
      </c>
      <c r="BA92">
        <v>22.90503</v>
      </c>
      <c r="BB92">
        <v>0.9413764</v>
      </c>
      <c r="BC92">
        <v>19.22071</v>
      </c>
      <c r="BD92">
        <v>6.4811820000000006E-2</v>
      </c>
      <c r="BE92">
        <v>20.047249999999998</v>
      </c>
      <c r="BF92">
        <v>0.9360193</v>
      </c>
      <c r="BG92">
        <v>19.290209999999998</v>
      </c>
      <c r="BH92" s="1">
        <v>6.8417359999999997E-2</v>
      </c>
      <c r="BI92">
        <v>21.194379999999999</v>
      </c>
      <c r="BJ92">
        <v>0.93042279999999999</v>
      </c>
      <c r="BK92">
        <v>19.44894</v>
      </c>
      <c r="BL92" s="1">
        <v>6.9919140000000005E-2</v>
      </c>
      <c r="BM92">
        <v>21.818950000000001</v>
      </c>
      <c r="BN92">
        <v>0.92464480000000004</v>
      </c>
      <c r="BO92">
        <v>19.96237</v>
      </c>
      <c r="BP92" s="1">
        <v>6.6868449999999996E-2</v>
      </c>
      <c r="BQ92">
        <v>21.020900000000001</v>
      </c>
      <c r="BR92">
        <v>0.91854720000000001</v>
      </c>
      <c r="BS92">
        <v>19.862880000000001</v>
      </c>
      <c r="BT92" s="1">
        <v>6.1027079999999997E-2</v>
      </c>
      <c r="BU92">
        <v>19.306339999999999</v>
      </c>
      <c r="BV92">
        <v>0.91276570000000001</v>
      </c>
      <c r="BW92">
        <v>19.761289999999999</v>
      </c>
      <c r="BX92" s="1">
        <v>5.4466019999999997E-2</v>
      </c>
      <c r="BY92">
        <v>17.319769999999998</v>
      </c>
      <c r="BZ92">
        <v>0.90682949999999996</v>
      </c>
      <c r="CA92">
        <v>19.533329999999999</v>
      </c>
      <c r="CB92" s="1">
        <v>4.8065490000000002E-2</v>
      </c>
      <c r="CC92">
        <v>15.359360000000001</v>
      </c>
      <c r="CD92">
        <v>0.90072439999999998</v>
      </c>
      <c r="CE92">
        <v>19.112590000000001</v>
      </c>
      <c r="CF92" s="1">
        <v>4.2155230000000002E-2</v>
      </c>
      <c r="CG92">
        <v>13.53553</v>
      </c>
      <c r="CH92">
        <v>0.89432690000000004</v>
      </c>
      <c r="CI92">
        <v>18.542400000000001</v>
      </c>
      <c r="CJ92" s="1">
        <v>3.6805049999999999E-2</v>
      </c>
      <c r="CK92">
        <v>11.876239999999999</v>
      </c>
      <c r="CL92">
        <v>0.88780190000000003</v>
      </c>
      <c r="CM92">
        <v>18.332650000000001</v>
      </c>
      <c r="CN92" s="1">
        <v>3.2096449999999999E-2</v>
      </c>
      <c r="CO92">
        <v>10.40354</v>
      </c>
      <c r="CP92">
        <v>0.88121579999999999</v>
      </c>
      <c r="CQ92">
        <v>18.472270000000002</v>
      </c>
      <c r="CR92" s="1">
        <v>2.8087230000000001E-2</v>
      </c>
      <c r="CS92">
        <v>9.1425350000000005</v>
      </c>
      <c r="CT92">
        <v>0.8745579</v>
      </c>
      <c r="CU92">
        <v>18.852409999999999</v>
      </c>
      <c r="CV92" s="1">
        <v>2.4598999999999999E-2</v>
      </c>
      <c r="CW92">
        <v>8.0419230000000006</v>
      </c>
      <c r="CX92">
        <v>0.86790699999999998</v>
      </c>
      <c r="CY92">
        <v>18.41245</v>
      </c>
      <c r="CZ92" s="1">
        <v>2.1462700000000001E-2</v>
      </c>
      <c r="DA92">
        <v>7.047123</v>
      </c>
      <c r="DB92">
        <v>0.86151149999999999</v>
      </c>
      <c r="DC92">
        <v>18.621320000000001</v>
      </c>
      <c r="DD92" s="1">
        <v>1.8667400000000001E-2</v>
      </c>
      <c r="DE92">
        <v>6.1591240000000003</v>
      </c>
      <c r="DF92">
        <v>0.85511459999999995</v>
      </c>
      <c r="DG92">
        <v>18.533580000000001</v>
      </c>
      <c r="DH92">
        <v>1.6225070000000001E-2</v>
      </c>
      <c r="DI92">
        <v>5.3802060000000003</v>
      </c>
      <c r="DJ92">
        <v>0.84862850000000001</v>
      </c>
      <c r="DK92">
        <v>18.120799999999999</v>
      </c>
      <c r="DL92" s="1">
        <v>1.410867E-2</v>
      </c>
      <c r="DM92">
        <v>4.7020160000000004</v>
      </c>
      <c r="DN92">
        <v>0.84197569999999999</v>
      </c>
      <c r="DO92">
        <v>17.87294</v>
      </c>
      <c r="DP92" s="1">
        <v>1.224951E-2</v>
      </c>
      <c r="DQ92">
        <v>4.1039240000000001</v>
      </c>
      <c r="DR92">
        <v>0.83548809999999996</v>
      </c>
      <c r="DS92">
        <v>17.989319999999999</v>
      </c>
      <c r="DT92" s="1">
        <v>1.0587070000000001E-2</v>
      </c>
      <c r="DU92">
        <v>3.562551</v>
      </c>
      <c r="DV92">
        <v>0.82897569999999998</v>
      </c>
      <c r="DW92">
        <v>18.33154</v>
      </c>
      <c r="DX92" s="1">
        <v>9.1271800000000004E-3</v>
      </c>
      <c r="DY92">
        <v>3.083091</v>
      </c>
      <c r="DZ92">
        <v>0.82233679999999998</v>
      </c>
      <c r="EA92">
        <v>19.32987</v>
      </c>
      <c r="EB92" s="1">
        <v>7.8852660000000002E-3</v>
      </c>
      <c r="EC92">
        <v>2.673111</v>
      </c>
      <c r="ED92">
        <v>0.81569740000000002</v>
      </c>
      <c r="EE92">
        <v>19.941929999999999</v>
      </c>
      <c r="EF92" s="1">
        <v>6.825706E-3</v>
      </c>
      <c r="EG92">
        <v>2.322273</v>
      </c>
      <c r="EH92">
        <v>0.80990399999999996</v>
      </c>
      <c r="EI92">
        <v>20.530940000000001</v>
      </c>
      <c r="EJ92" s="1">
        <v>5.9046999999999997E-3</v>
      </c>
      <c r="EK92">
        <v>2.0157069999999999</v>
      </c>
      <c r="EL92">
        <v>0.80516969999999999</v>
      </c>
      <c r="EM92">
        <v>21.019490000000001</v>
      </c>
      <c r="EN92" s="1">
        <v>5.102245E-3</v>
      </c>
      <c r="EO92">
        <v>1.7453209999999999</v>
      </c>
      <c r="EP92">
        <v>0.80168340000000005</v>
      </c>
      <c r="EQ92">
        <v>20.85699</v>
      </c>
      <c r="ER92" s="1">
        <v>4.4071819999999999E-3</v>
      </c>
      <c r="ES92">
        <v>1.5086200000000001</v>
      </c>
      <c r="ET92">
        <v>0.7989851</v>
      </c>
      <c r="EU92">
        <v>20.62379</v>
      </c>
      <c r="EV92" s="1">
        <v>3.7965910000000002E-3</v>
      </c>
      <c r="EW92">
        <v>1.299528</v>
      </c>
      <c r="EX92">
        <v>0.79692499999999999</v>
      </c>
      <c r="EY92">
        <v>20.70553</v>
      </c>
      <c r="EZ92" s="1">
        <v>3.2165169999999999E-3</v>
      </c>
      <c r="FA92">
        <v>1.101494</v>
      </c>
      <c r="FB92">
        <v>0.79509589999999997</v>
      </c>
      <c r="FC92">
        <v>20.745290000000001</v>
      </c>
      <c r="FD92" s="1">
        <v>2.6039570000000001E-3</v>
      </c>
      <c r="FE92">
        <v>0.89337069999999996</v>
      </c>
      <c r="FF92">
        <v>0.79370260000000004</v>
      </c>
      <c r="FG92">
        <v>21.240780000000001</v>
      </c>
      <c r="FH92" s="1">
        <v>1.9789920000000002E-3</v>
      </c>
      <c r="FI92">
        <v>0.68024960000000001</v>
      </c>
      <c r="FJ92">
        <v>0.79260200000000003</v>
      </c>
      <c r="FK92">
        <v>21.250050000000002</v>
      </c>
      <c r="FL92" s="1">
        <v>1.4363609999999999E-3</v>
      </c>
      <c r="FM92">
        <v>0.49357810000000002</v>
      </c>
      <c r="FN92">
        <v>0.79172830000000005</v>
      </c>
      <c r="FO92">
        <v>20.917369999999998</v>
      </c>
      <c r="FP92" s="1">
        <v>1.039971E-3</v>
      </c>
      <c r="FQ92">
        <v>0.35614649999999998</v>
      </c>
      <c r="FR92">
        <v>0.79111730000000002</v>
      </c>
      <c r="FS92">
        <v>20.378360000000001</v>
      </c>
      <c r="FT92" s="1">
        <v>7.8504750000000004E-4</v>
      </c>
      <c r="FU92">
        <v>0.26726850000000002</v>
      </c>
      <c r="FV92">
        <v>0.79067299999999996</v>
      </c>
      <c r="FW92">
        <v>19.479569999999999</v>
      </c>
      <c r="FX92" s="1">
        <v>6.3073929999999995E-4</v>
      </c>
      <c r="FY92">
        <v>0.21331510000000001</v>
      </c>
      <c r="FZ92">
        <v>0.79035270000000002</v>
      </c>
      <c r="GA92">
        <v>18.630299999999998</v>
      </c>
      <c r="GB92" s="1">
        <v>5.3652430000000002E-4</v>
      </c>
      <c r="GC92">
        <v>0.18037690000000001</v>
      </c>
      <c r="GD92">
        <v>0.79017939999999998</v>
      </c>
      <c r="GE92">
        <v>17.980599999999999</v>
      </c>
      <c r="GF92" s="1">
        <v>4.730208E-4</v>
      </c>
      <c r="GG92">
        <v>0.1582924</v>
      </c>
      <c r="GH92">
        <v>0.79006270000000001</v>
      </c>
      <c r="GI92">
        <v>17.812339999999999</v>
      </c>
      <c r="GJ92" s="1">
        <v>4.2141489999999998E-4</v>
      </c>
      <c r="GK92">
        <v>0.14051959999999999</v>
      </c>
      <c r="GL92">
        <v>0.79001809999999995</v>
      </c>
      <c r="GM92">
        <v>18.386869999999998</v>
      </c>
      <c r="GN92" s="1">
        <v>3.7440919999999999E-4</v>
      </c>
      <c r="GO92">
        <v>0.1244382</v>
      </c>
      <c r="GP92">
        <v>0.78997079999999997</v>
      </c>
      <c r="GQ92">
        <v>18.929880000000001</v>
      </c>
      <c r="GR92" s="1">
        <v>3.3356230000000002E-4</v>
      </c>
      <c r="GS92">
        <v>0.11042689999999999</v>
      </c>
      <c r="GT92">
        <v>0.78986559999999995</v>
      </c>
      <c r="GU92">
        <v>19.445599999999999</v>
      </c>
      <c r="GV92" s="1">
        <v>3.0107579999999999E-4</v>
      </c>
      <c r="GW92">
        <v>9.9235920000000005E-2</v>
      </c>
      <c r="GX92">
        <v>0.78978789999999999</v>
      </c>
      <c r="GY92">
        <v>19.7836</v>
      </c>
      <c r="GZ92" s="1">
        <v>2.7639240000000001E-4</v>
      </c>
      <c r="HA92">
        <v>9.073821E-2</v>
      </c>
      <c r="HB92">
        <v>0.78962069999999995</v>
      </c>
      <c r="HC92">
        <v>19.66996</v>
      </c>
      <c r="HD92" s="1">
        <v>2.5735830000000001E-4</v>
      </c>
      <c r="HE92">
        <v>8.4209140000000002E-2</v>
      </c>
      <c r="HF92">
        <v>0.78941079999999997</v>
      </c>
      <c r="HG92">
        <v>19.196090000000002</v>
      </c>
      <c r="HH92" s="1">
        <v>2.419822E-4</v>
      </c>
      <c r="HI92">
        <v>7.8953609999999994E-2</v>
      </c>
      <c r="HJ92">
        <v>0.78913979999999995</v>
      </c>
      <c r="HK92">
        <v>19.213190000000001</v>
      </c>
      <c r="HL92" s="1">
        <v>2.2968009999999999E-4</v>
      </c>
      <c r="HM92">
        <v>7.4747610000000006E-2</v>
      </c>
      <c r="HN92">
        <v>0.78880839999999997</v>
      </c>
      <c r="HO92">
        <v>19.310379999999999</v>
      </c>
      <c r="HP92" s="1">
        <v>2.2084829999999999E-4</v>
      </c>
      <c r="HQ92">
        <v>7.1706119999999998E-2</v>
      </c>
      <c r="HR92">
        <v>0.78851300000000002</v>
      </c>
      <c r="HS92">
        <v>19.74973</v>
      </c>
      <c r="HT92" s="1">
        <v>2.1479459999999999E-4</v>
      </c>
      <c r="HU92">
        <v>6.9612830000000001E-2</v>
      </c>
      <c r="HV92">
        <v>0.7881901</v>
      </c>
      <c r="HW92">
        <v>20.20392</v>
      </c>
      <c r="HX92" s="1">
        <v>2.0943359999999999E-4</v>
      </c>
      <c r="HY92">
        <v>6.7808199999999999E-2</v>
      </c>
      <c r="HZ92">
        <v>0.78785340000000004</v>
      </c>
      <c r="IA92">
        <v>20.445589999999999</v>
      </c>
      <c r="IB92" s="1">
        <v>2.0319420000000001E-4</v>
      </c>
      <c r="IC92">
        <v>6.5757060000000006E-2</v>
      </c>
      <c r="ID92">
        <v>0.78750849999999994</v>
      </c>
      <c r="IE92">
        <v>20.462530000000001</v>
      </c>
      <c r="IF92" s="1">
        <v>1.957641E-4</v>
      </c>
      <c r="IG92">
        <v>6.3341110000000006E-2</v>
      </c>
      <c r="IH92">
        <v>0.78715100000000005</v>
      </c>
      <c r="II92">
        <v>19.847020000000001</v>
      </c>
      <c r="IJ92" s="1">
        <v>1.8759150000000001E-4</v>
      </c>
      <c r="IK92">
        <v>6.0691639999999998E-2</v>
      </c>
      <c r="IL92">
        <v>0.78682180000000002</v>
      </c>
      <c r="IM92">
        <v>18.91779</v>
      </c>
      <c r="IN92" s="1">
        <v>1.792273E-4</v>
      </c>
      <c r="IO92">
        <v>5.7977710000000002E-2</v>
      </c>
      <c r="IP92">
        <v>0.78644440000000004</v>
      </c>
      <c r="IQ92">
        <v>18.439530000000001</v>
      </c>
      <c r="IR92" s="1">
        <v>1.7093499999999999E-4</v>
      </c>
      <c r="IS92">
        <v>5.5290829999999999E-2</v>
      </c>
      <c r="IT92">
        <v>0.78614150000000005</v>
      </c>
      <c r="IU92">
        <v>18.36749</v>
      </c>
      <c r="IV92" s="1">
        <v>1.62924E-4</v>
      </c>
      <c r="IW92">
        <v>5.2697239999999999E-2</v>
      </c>
      <c r="IX92">
        <v>0.78575919999999999</v>
      </c>
      <c r="IY92">
        <v>19.26361</v>
      </c>
      <c r="IZ92" s="1">
        <v>1.552495E-4</v>
      </c>
      <c r="JA92">
        <v>5.022186E-2</v>
      </c>
      <c r="JB92">
        <v>0.78542829999999997</v>
      </c>
      <c r="JC92">
        <v>19.953869999999998</v>
      </c>
      <c r="JD92" s="1">
        <v>1.4800300000000001E-4</v>
      </c>
      <c r="JE92">
        <v>4.7877589999999998E-2</v>
      </c>
      <c r="JF92">
        <v>0.78512649999999995</v>
      </c>
      <c r="JG92">
        <v>20.536999999999999</v>
      </c>
      <c r="JH92" s="1">
        <v>1.411839E-4</v>
      </c>
      <c r="JI92">
        <v>4.5675140000000003E-2</v>
      </c>
      <c r="JJ92">
        <v>0.78487240000000003</v>
      </c>
      <c r="JK92">
        <v>20.603870000000001</v>
      </c>
      <c r="JL92" s="1">
        <v>1.347788E-4</v>
      </c>
      <c r="JM92">
        <v>4.3606100000000002E-2</v>
      </c>
      <c r="JN92">
        <v>0.7846767</v>
      </c>
      <c r="JO92">
        <v>20.402940000000001</v>
      </c>
      <c r="JP92" s="1">
        <v>1.2875920000000001E-4</v>
      </c>
      <c r="JQ92">
        <v>4.1655940000000002E-2</v>
      </c>
      <c r="JR92">
        <v>0.78455940000000002</v>
      </c>
      <c r="JS92">
        <v>19.847709999999999</v>
      </c>
      <c r="JT92" s="1">
        <v>1.2301869999999999E-4</v>
      </c>
      <c r="JU92">
        <v>3.9797659999999999E-2</v>
      </c>
      <c r="JV92">
        <v>0.78445690000000001</v>
      </c>
      <c r="JW92">
        <v>19.431190000000001</v>
      </c>
      <c r="JX92" s="1">
        <v>1.172011E-4</v>
      </c>
      <c r="JY92">
        <v>3.7921320000000001E-2</v>
      </c>
      <c r="JZ92">
        <v>0.78440299999999996</v>
      </c>
      <c r="KA92">
        <v>19.248650000000001</v>
      </c>
      <c r="KB92" s="1">
        <v>1.107289E-4</v>
      </c>
      <c r="KC92">
        <v>3.5843750000000001E-2</v>
      </c>
      <c r="KD92">
        <v>0.7843502</v>
      </c>
      <c r="KE92">
        <v>19.968299999999999</v>
      </c>
      <c r="KF92" s="1">
        <v>1.036628E-4</v>
      </c>
      <c r="KG92">
        <v>3.3567840000000002E-2</v>
      </c>
      <c r="KH92">
        <v>0.78435639999999995</v>
      </c>
      <c r="KI92">
        <v>20.407820000000001</v>
      </c>
      <c r="KJ92" s="1">
        <v>9.6840089999999994E-5</v>
      </c>
      <c r="KK92">
        <v>3.1347310000000003E-2</v>
      </c>
      <c r="KL92">
        <v>0.78432650000000004</v>
      </c>
      <c r="KM92">
        <v>20.737539999999999</v>
      </c>
      <c r="KN92" s="1">
        <v>9.0901089999999995E-5</v>
      </c>
      <c r="KO92">
        <v>2.9408650000000001E-2</v>
      </c>
      <c r="KP92">
        <v>0.78432999999999997</v>
      </c>
      <c r="KQ92">
        <v>20.76652</v>
      </c>
      <c r="KR92" s="1">
        <v>8.5999279999999994E-5</v>
      </c>
      <c r="KS92">
        <v>2.780318E-2</v>
      </c>
      <c r="KT92">
        <v>0.78431989999999996</v>
      </c>
      <c r="KU92">
        <v>20.1478</v>
      </c>
      <c r="KV92" s="1">
        <v>8.1911169999999994E-5</v>
      </c>
      <c r="KW92">
        <v>2.646768E-2</v>
      </c>
      <c r="KX92">
        <v>0.78432329999999995</v>
      </c>
      <c r="KY92">
        <v>19.504989999999999</v>
      </c>
      <c r="KZ92" s="1">
        <v>7.8387160000000005E-5</v>
      </c>
      <c r="LA92">
        <v>2.5317900000000001E-2</v>
      </c>
      <c r="LB92">
        <v>0.78432760000000001</v>
      </c>
      <c r="LC92">
        <v>19.202739999999999</v>
      </c>
      <c r="LD92" s="1">
        <v>7.5225810000000001E-5</v>
      </c>
      <c r="LE92">
        <v>2.428872E-2</v>
      </c>
      <c r="LF92">
        <v>0.78435860000000002</v>
      </c>
      <c r="LG92">
        <v>19.171379999999999</v>
      </c>
      <c r="LH92" s="1">
        <v>7.2306740000000006E-5</v>
      </c>
      <c r="LI92">
        <v>2.3337670000000001E-2</v>
      </c>
      <c r="LJ92">
        <v>0.78436519999999998</v>
      </c>
      <c r="LK92">
        <v>19.892479999999999</v>
      </c>
      <c r="LL92" s="1">
        <v>6.9550100000000003E-5</v>
      </c>
      <c r="LM92">
        <v>2.24426E-2</v>
      </c>
      <c r="LN92">
        <v>0.78435169999999999</v>
      </c>
      <c r="LO92">
        <v>20.50225</v>
      </c>
      <c r="LP92" s="1">
        <v>6.6926600000000004E-5</v>
      </c>
      <c r="LQ92">
        <v>2.1592070000000001E-2</v>
      </c>
      <c r="LR92">
        <v>0.78435549999999998</v>
      </c>
      <c r="LS92">
        <v>20.993970000000001</v>
      </c>
      <c r="LT92" s="1">
        <v>6.4433789999999999E-5</v>
      </c>
      <c r="LU92">
        <v>2.0783010000000001E-2</v>
      </c>
      <c r="LV92">
        <v>0.78434380000000004</v>
      </c>
      <c r="LW92">
        <v>21.109369999999998</v>
      </c>
      <c r="LX92" s="1">
        <v>6.2063049999999995E-5</v>
      </c>
      <c r="LY92">
        <v>2.0013449999999999E-2</v>
      </c>
      <c r="LZ92">
        <v>0.78432290000000005</v>
      </c>
      <c r="MA92">
        <v>20.654160000000001</v>
      </c>
      <c r="MB92" s="1">
        <v>5.9729499999999998E-5</v>
      </c>
      <c r="MC92">
        <v>1.9283080000000001E-2</v>
      </c>
      <c r="MD92">
        <v>0.78431430000000002</v>
      </c>
      <c r="ME92">
        <v>20.035039999999999</v>
      </c>
      <c r="MF92" s="1">
        <v>5.7384189999999998E-5</v>
      </c>
      <c r="MG92">
        <v>1.8587530000000001E-2</v>
      </c>
      <c r="MH92">
        <v>0.78431660000000003</v>
      </c>
      <c r="MI92">
        <v>19.742699999999999</v>
      </c>
      <c r="MJ92" s="1">
        <v>5.5148320000000003E-5</v>
      </c>
      <c r="MK92">
        <v>1.7919910000000001E-2</v>
      </c>
      <c r="ML92">
        <v>0.78434470000000001</v>
      </c>
      <c r="MM92">
        <v>19.58784</v>
      </c>
      <c r="MN92" s="1">
        <v>5.3024930000000003E-5</v>
      </c>
      <c r="MO92">
        <v>1.7280739999999999E-2</v>
      </c>
      <c r="MP92">
        <v>0.78434700000000002</v>
      </c>
      <c r="MQ92">
        <v>20.262540000000001</v>
      </c>
      <c r="MR92" s="1">
        <v>5.1009969999999999E-5</v>
      </c>
      <c r="MS92">
        <v>1.667155E-2</v>
      </c>
      <c r="MT92">
        <v>0.78436050000000002</v>
      </c>
      <c r="MU92">
        <v>20.339479999999998</v>
      </c>
      <c r="MV92" s="1">
        <v>4.9083799999999999E-5</v>
      </c>
      <c r="MW92">
        <v>1.6086710000000001E-2</v>
      </c>
      <c r="MX92">
        <v>0.78431260000000003</v>
      </c>
      <c r="MY92">
        <v>20.119520000000001</v>
      </c>
      <c r="MZ92" s="1">
        <v>4.7250850000000002E-5</v>
      </c>
      <c r="NA92">
        <v>1.552573E-2</v>
      </c>
      <c r="NB92">
        <v>0.78435189999999999</v>
      </c>
      <c r="NC92">
        <v>19.72231</v>
      </c>
      <c r="ND92" s="1">
        <v>4.5508130000000001E-5</v>
      </c>
      <c r="NE92">
        <v>1.49894E-2</v>
      </c>
      <c r="NF92">
        <v>0.78434409999999999</v>
      </c>
      <c r="NG92">
        <v>19.164020000000001</v>
      </c>
      <c r="NH92" s="1">
        <v>4.3840130000000003E-5</v>
      </c>
      <c r="NI92">
        <v>1.447468E-2</v>
      </c>
      <c r="NJ92">
        <v>0.78434910000000002</v>
      </c>
      <c r="NK92">
        <v>18.2714</v>
      </c>
      <c r="NL92" s="1">
        <v>4.2244029999999999E-5</v>
      </c>
      <c r="NM92">
        <v>1.397956E-2</v>
      </c>
      <c r="NN92">
        <v>0.78434870000000001</v>
      </c>
      <c r="NO92">
        <v>17.562349999999999</v>
      </c>
      <c r="NP92" s="1">
        <v>4.0727050000000002E-5</v>
      </c>
      <c r="NQ92">
        <v>1.350668E-2</v>
      </c>
      <c r="NR92">
        <v>0.78432270000000004</v>
      </c>
      <c r="NS92">
        <v>17.333100000000002</v>
      </c>
      <c r="NT92" s="1">
        <v>3.9271840000000002E-5</v>
      </c>
      <c r="NU92">
        <v>1.305162E-2</v>
      </c>
      <c r="NV92">
        <v>0.78434210000000004</v>
      </c>
      <c r="NW92">
        <v>18.200949999999999</v>
      </c>
      <c r="NX92" s="1">
        <v>3.7869310000000001E-5</v>
      </c>
      <c r="NY92">
        <v>1.261031E-2</v>
      </c>
      <c r="NZ92">
        <v>0.78430800000000001</v>
      </c>
      <c r="OA92">
        <v>19.13344</v>
      </c>
      <c r="OB92" s="1">
        <v>3.6527940000000003E-5</v>
      </c>
      <c r="OC92">
        <v>1.2186880000000001E-2</v>
      </c>
      <c r="OD92">
        <v>0.78422700000000001</v>
      </c>
      <c r="OE92">
        <v>19.698820000000001</v>
      </c>
      <c r="OF92" s="1">
        <v>3.5245050000000002E-5</v>
      </c>
      <c r="OG92">
        <v>1.1782239999999999E-2</v>
      </c>
      <c r="OH92">
        <v>0.78404560000000001</v>
      </c>
      <c r="OI92">
        <v>20.04194</v>
      </c>
      <c r="OJ92" s="1">
        <v>3.4009130000000001E-5</v>
      </c>
      <c r="OK92" s="1">
        <v>1.1391709999999999E-2</v>
      </c>
    </row>
    <row r="93" spans="1:401" x14ac:dyDescent="0.35">
      <c r="A93">
        <v>96</v>
      </c>
      <c r="B93" t="s">
        <v>4</v>
      </c>
      <c r="C93" t="s">
        <v>24</v>
      </c>
      <c r="D93" t="s">
        <v>98</v>
      </c>
      <c r="E93">
        <v>857.67359999999996</v>
      </c>
      <c r="F93">
        <v>0.81884829999999997</v>
      </c>
      <c r="G93">
        <v>18.919160000000002</v>
      </c>
      <c r="H93" s="1">
        <v>8.1249550000000006E-37</v>
      </c>
      <c r="I93" s="1">
        <v>2.6517250000000001E-34</v>
      </c>
      <c r="J93">
        <v>0.81795839999999997</v>
      </c>
      <c r="K93">
        <v>18.790839999999999</v>
      </c>
      <c r="L93" s="1">
        <v>9.1399600000000002E-22</v>
      </c>
      <c r="M93" s="1">
        <v>3.0005919999999999E-19</v>
      </c>
      <c r="N93">
        <v>0.81697169999999997</v>
      </c>
      <c r="O93">
        <v>18.85107</v>
      </c>
      <c r="P93" s="1">
        <v>9.7622199999999998E-10</v>
      </c>
      <c r="Q93" s="1">
        <v>3.1887479999999999E-7</v>
      </c>
      <c r="R93">
        <v>0.81597260000000005</v>
      </c>
      <c r="S93">
        <v>18.77674</v>
      </c>
      <c r="T93" s="1">
        <v>5.3863670000000002E-2</v>
      </c>
      <c r="U93" s="1">
        <v>13.10153</v>
      </c>
      <c r="V93">
        <v>0.81498179999999998</v>
      </c>
      <c r="W93">
        <v>18.61016</v>
      </c>
      <c r="X93">
        <v>12.71645</v>
      </c>
      <c r="Y93">
        <v>3562.1729999999998</v>
      </c>
      <c r="Z93">
        <v>0.81396199999999996</v>
      </c>
      <c r="AA93">
        <v>18.725460000000002</v>
      </c>
      <c r="AB93">
        <v>100.7432</v>
      </c>
      <c r="AC93">
        <v>31155.91</v>
      </c>
      <c r="AD93">
        <v>0.81289049999999996</v>
      </c>
      <c r="AE93">
        <v>18.741569999999999</v>
      </c>
      <c r="AF93">
        <v>124.786</v>
      </c>
      <c r="AG93">
        <v>41502.480000000003</v>
      </c>
      <c r="AH93">
        <v>0.81176599999999999</v>
      </c>
      <c r="AI93">
        <v>19.064139999999998</v>
      </c>
      <c r="AJ93">
        <v>49.412570000000002</v>
      </c>
      <c r="AK93">
        <v>17322.03</v>
      </c>
      <c r="AL93">
        <v>0.81041529999999995</v>
      </c>
      <c r="AM93">
        <v>19.14678</v>
      </c>
      <c r="AN93">
        <v>9.6504100000000008</v>
      </c>
      <c r="AO93">
        <v>3507.7570000000001</v>
      </c>
      <c r="AP93">
        <v>0.80860359999999998</v>
      </c>
      <c r="AQ93">
        <v>19.252749999999999</v>
      </c>
      <c r="AR93">
        <v>1.296956</v>
      </c>
      <c r="AS93">
        <v>479.91120000000001</v>
      </c>
      <c r="AT93">
        <v>0.80626140000000002</v>
      </c>
      <c r="AU93">
        <v>19.3049</v>
      </c>
      <c r="AV93">
        <v>0.1954409</v>
      </c>
      <c r="AW93">
        <v>70.491619999999998</v>
      </c>
      <c r="AX93">
        <v>0.80345109999999997</v>
      </c>
      <c r="AY93">
        <v>19.162299999999998</v>
      </c>
      <c r="AZ93">
        <v>7.5892490000000007E-2</v>
      </c>
      <c r="BA93">
        <v>25.65644</v>
      </c>
      <c r="BB93">
        <v>0.80031410000000003</v>
      </c>
      <c r="BC93">
        <v>19.234200000000001</v>
      </c>
      <c r="BD93">
        <v>6.4773380000000005E-2</v>
      </c>
      <c r="BE93">
        <v>21.398890000000002</v>
      </c>
      <c r="BF93">
        <v>0.79714940000000001</v>
      </c>
      <c r="BG93">
        <v>19.309449999999998</v>
      </c>
      <c r="BH93" s="1">
        <v>6.7996890000000004E-2</v>
      </c>
      <c r="BI93">
        <v>22.444739999999999</v>
      </c>
      <c r="BJ93">
        <v>0.79400729999999997</v>
      </c>
      <c r="BK93">
        <v>19.482379999999999</v>
      </c>
      <c r="BL93" s="1">
        <v>6.9935330000000004E-2</v>
      </c>
      <c r="BM93">
        <v>23.229690000000002</v>
      </c>
      <c r="BN93">
        <v>0.79074610000000001</v>
      </c>
      <c r="BO93">
        <v>20.053180000000001</v>
      </c>
      <c r="BP93" s="1">
        <v>6.7292649999999996E-2</v>
      </c>
      <c r="BQ93">
        <v>22.500039999999998</v>
      </c>
      <c r="BR93">
        <v>0.78736220000000001</v>
      </c>
      <c r="BS93">
        <v>19.984449999999999</v>
      </c>
      <c r="BT93" s="1">
        <v>6.1631640000000001E-2</v>
      </c>
      <c r="BU93">
        <v>20.72156</v>
      </c>
      <c r="BV93">
        <v>0.78417269999999994</v>
      </c>
      <c r="BW93">
        <v>19.882719999999999</v>
      </c>
      <c r="BX93" s="1">
        <v>5.5105809999999998E-2</v>
      </c>
      <c r="BY93">
        <v>18.607030000000002</v>
      </c>
      <c r="BZ93">
        <v>0.7809161</v>
      </c>
      <c r="CA93">
        <v>19.638819999999999</v>
      </c>
      <c r="CB93" s="1">
        <v>4.8672229999999997E-2</v>
      </c>
      <c r="CC93">
        <v>16.498449999999998</v>
      </c>
      <c r="CD93">
        <v>0.7775917</v>
      </c>
      <c r="CE93">
        <v>19.206880000000002</v>
      </c>
      <c r="CF93" s="1">
        <v>4.2714479999999999E-2</v>
      </c>
      <c r="CG93">
        <v>14.53215</v>
      </c>
      <c r="CH93">
        <v>0.77408350000000004</v>
      </c>
      <c r="CI93">
        <v>18.593109999999999</v>
      </c>
      <c r="CJ93" s="1">
        <v>3.7308580000000001E-2</v>
      </c>
      <c r="CK93">
        <v>12.74094</v>
      </c>
      <c r="CL93">
        <v>0.77077260000000003</v>
      </c>
      <c r="CM93">
        <v>18.367100000000001</v>
      </c>
      <c r="CN93" s="1">
        <v>3.2534689999999998E-2</v>
      </c>
      <c r="CO93">
        <v>11.14874</v>
      </c>
      <c r="CP93">
        <v>0.76759180000000005</v>
      </c>
      <c r="CQ93">
        <v>18.514720000000001</v>
      </c>
      <c r="CR93" s="1">
        <v>2.8462520000000002E-2</v>
      </c>
      <c r="CS93">
        <v>9.7833319999999997</v>
      </c>
      <c r="CT93">
        <v>0.76443499999999998</v>
      </c>
      <c r="CU93">
        <v>18.944220000000001</v>
      </c>
      <c r="CV93" s="1">
        <v>2.493327E-2</v>
      </c>
      <c r="CW93">
        <v>8.5967559999999992</v>
      </c>
      <c r="CX93">
        <v>0.76136429999999999</v>
      </c>
      <c r="CY93">
        <v>18.512499999999999</v>
      </c>
      <c r="CZ93" s="1">
        <v>2.1766279999999999E-2</v>
      </c>
      <c r="DA93">
        <v>7.5277430000000001</v>
      </c>
      <c r="DB93">
        <v>0.75693739999999998</v>
      </c>
      <c r="DC93">
        <v>18.71781</v>
      </c>
      <c r="DD93" s="1">
        <v>1.8935259999999999E-2</v>
      </c>
      <c r="DE93">
        <v>6.5724999999999998</v>
      </c>
      <c r="DF93">
        <v>0.7519614</v>
      </c>
      <c r="DG93">
        <v>18.649850000000001</v>
      </c>
      <c r="DH93" s="1">
        <v>1.6459640000000001E-2</v>
      </c>
      <c r="DI93">
        <v>5.7335209999999996</v>
      </c>
      <c r="DJ93">
        <v>0.746977</v>
      </c>
      <c r="DK93">
        <v>18.2151</v>
      </c>
      <c r="DL93" s="1">
        <v>1.4313660000000001E-2</v>
      </c>
      <c r="DM93">
        <v>5.0028940000000004</v>
      </c>
      <c r="DN93">
        <v>0.74190009999999995</v>
      </c>
      <c r="DO93">
        <v>17.91197</v>
      </c>
      <c r="DP93" s="1">
        <v>1.243233E-2</v>
      </c>
      <c r="DQ93">
        <v>4.3605640000000001</v>
      </c>
      <c r="DR93">
        <v>0.7382571</v>
      </c>
      <c r="DS93">
        <v>18.01144</v>
      </c>
      <c r="DT93" s="1">
        <v>1.0753560000000001E-2</v>
      </c>
      <c r="DU93">
        <v>3.784923</v>
      </c>
      <c r="DV93">
        <v>0.73482400000000003</v>
      </c>
      <c r="DW93">
        <v>18.35511</v>
      </c>
      <c r="DX93" s="1">
        <v>9.2718160000000004E-3</v>
      </c>
      <c r="DY93">
        <v>3.2741630000000002</v>
      </c>
      <c r="DZ93">
        <v>0.73144189999999998</v>
      </c>
      <c r="EA93">
        <v>19.405639999999998</v>
      </c>
      <c r="EB93" s="1">
        <v>8.0082980000000005E-3</v>
      </c>
      <c r="EC93">
        <v>2.8359109999999998</v>
      </c>
      <c r="ED93">
        <v>0.72816219999999998</v>
      </c>
      <c r="EE93">
        <v>20.057210000000001</v>
      </c>
      <c r="EF93" s="1">
        <v>6.9321080000000002E-3</v>
      </c>
      <c r="EG93">
        <v>2.4614910000000001</v>
      </c>
      <c r="EH93">
        <v>0.72465849999999998</v>
      </c>
      <c r="EI93">
        <v>20.630870000000002</v>
      </c>
      <c r="EJ93" s="1">
        <v>5.9992320000000002E-3</v>
      </c>
      <c r="EK93">
        <v>2.1360269999999999</v>
      </c>
      <c r="EL93">
        <v>0.72199460000000004</v>
      </c>
      <c r="EM93">
        <v>21.110230000000001</v>
      </c>
      <c r="EN93" s="1">
        <v>5.1848470000000002E-3</v>
      </c>
      <c r="EO93">
        <v>1.848811</v>
      </c>
      <c r="EP93">
        <v>0.72035079999999996</v>
      </c>
      <c r="EQ93">
        <v>20.924160000000001</v>
      </c>
      <c r="ER93" s="1">
        <v>4.4799990000000001E-3</v>
      </c>
      <c r="ES93">
        <v>1.59758</v>
      </c>
      <c r="ET93">
        <v>0.7192018</v>
      </c>
      <c r="EU93">
        <v>20.633030000000002</v>
      </c>
      <c r="EV93" s="1">
        <v>3.8622029999999998E-3</v>
      </c>
      <c r="EW93">
        <v>1.3763590000000001</v>
      </c>
      <c r="EX93">
        <v>0.71833080000000005</v>
      </c>
      <c r="EY93">
        <v>20.721129999999999</v>
      </c>
      <c r="EZ93" s="1">
        <v>3.282358E-3</v>
      </c>
      <c r="FA93">
        <v>1.169764</v>
      </c>
      <c r="FB93">
        <v>0.71753219999999995</v>
      </c>
      <c r="FC93">
        <v>20.778890000000001</v>
      </c>
      <c r="FD93" s="1">
        <v>2.674821E-3</v>
      </c>
      <c r="FE93">
        <v>0.95500669999999999</v>
      </c>
      <c r="FF93">
        <v>0.71688750000000001</v>
      </c>
      <c r="FG93">
        <v>21.30574</v>
      </c>
      <c r="FH93" s="1">
        <v>2.0476769999999999E-3</v>
      </c>
      <c r="FI93">
        <v>0.73267570000000004</v>
      </c>
      <c r="FJ93">
        <v>0.71637039999999996</v>
      </c>
      <c r="FK93">
        <v>21.372119999999999</v>
      </c>
      <c r="FL93" s="1">
        <v>1.491879E-3</v>
      </c>
      <c r="FM93">
        <v>0.53388800000000003</v>
      </c>
      <c r="FN93">
        <v>0.71600079999999999</v>
      </c>
      <c r="FO93">
        <v>21.02149</v>
      </c>
      <c r="FP93" s="1">
        <v>1.0782000000000001E-3</v>
      </c>
      <c r="FQ93">
        <v>0.38466109999999998</v>
      </c>
      <c r="FR93">
        <v>0.71566249999999998</v>
      </c>
      <c r="FS93">
        <v>20.513590000000001</v>
      </c>
      <c r="FT93" s="1">
        <v>8.0886140000000005E-4</v>
      </c>
      <c r="FU93">
        <v>0.28688900000000001</v>
      </c>
      <c r="FV93">
        <v>0.71549669999999999</v>
      </c>
      <c r="FW93">
        <v>19.59789</v>
      </c>
      <c r="FX93" s="1">
        <v>6.4511970000000001E-4</v>
      </c>
      <c r="FY93">
        <v>0.2272487</v>
      </c>
      <c r="FZ93">
        <v>0.71535559999999998</v>
      </c>
      <c r="GA93">
        <v>18.730709999999998</v>
      </c>
      <c r="GB93" s="1">
        <v>5.455859E-4</v>
      </c>
      <c r="GC93">
        <v>0.1909826</v>
      </c>
      <c r="GD93">
        <v>0.71526529999999999</v>
      </c>
      <c r="GE93">
        <v>18.057580000000002</v>
      </c>
      <c r="GF93" s="1">
        <v>4.7960789999999999E-4</v>
      </c>
      <c r="GG93">
        <v>0.1670625</v>
      </c>
      <c r="GH93">
        <v>0.71522830000000004</v>
      </c>
      <c r="GI93">
        <v>17.865159999999999</v>
      </c>
      <c r="GJ93" s="1">
        <v>4.2717360000000003E-4</v>
      </c>
      <c r="GK93">
        <v>0.14824119999999999</v>
      </c>
      <c r="GL93">
        <v>0.71520629999999996</v>
      </c>
      <c r="GM93">
        <v>18.460249999999998</v>
      </c>
      <c r="GN93" s="1">
        <v>3.7964429999999999E-4</v>
      </c>
      <c r="GO93">
        <v>0.1313232</v>
      </c>
      <c r="GP93">
        <v>0.71518769999999998</v>
      </c>
      <c r="GQ93">
        <v>19.04232</v>
      </c>
      <c r="GR93" s="1">
        <v>3.3796029999999999E-4</v>
      </c>
      <c r="GS93">
        <v>0.1164521</v>
      </c>
      <c r="GT93">
        <v>0.71516869999999999</v>
      </c>
      <c r="GU93">
        <v>19.573419999999999</v>
      </c>
      <c r="GV93" s="1">
        <v>3.0448470000000002E-4</v>
      </c>
      <c r="GW93">
        <v>0.10445599999999999</v>
      </c>
      <c r="GX93">
        <v>0.71509710000000004</v>
      </c>
      <c r="GY93">
        <v>19.900089999999999</v>
      </c>
      <c r="GZ93" s="1">
        <v>2.7897989999999998E-4</v>
      </c>
      <c r="HA93">
        <v>9.5319769999999998E-2</v>
      </c>
      <c r="HB93">
        <v>0.71498729999999999</v>
      </c>
      <c r="HC93">
        <v>19.760649999999998</v>
      </c>
      <c r="HD93" s="1">
        <v>2.593936E-4</v>
      </c>
      <c r="HE93">
        <v>8.8325520000000005E-2</v>
      </c>
      <c r="HF93">
        <v>0.71484769999999997</v>
      </c>
      <c r="HG93">
        <v>19.209589999999999</v>
      </c>
      <c r="HH93" s="1">
        <v>2.4364729999999999E-4</v>
      </c>
      <c r="HI93">
        <v>8.2725270000000004E-2</v>
      </c>
      <c r="HJ93">
        <v>0.71467639999999999</v>
      </c>
      <c r="HK93">
        <v>19.199940000000002</v>
      </c>
      <c r="HL93" s="1">
        <v>2.3097100000000001E-4</v>
      </c>
      <c r="HM93">
        <v>7.8218739999999995E-2</v>
      </c>
      <c r="HN93">
        <v>0.71448889999999998</v>
      </c>
      <c r="HO93">
        <v>19.311699999999998</v>
      </c>
      <c r="HP93" s="1">
        <v>2.2173010000000001E-4</v>
      </c>
      <c r="HQ93">
        <v>7.4910679999999993E-2</v>
      </c>
      <c r="HR93">
        <v>0.71428639999999999</v>
      </c>
      <c r="HS93">
        <v>19.787479999999999</v>
      </c>
      <c r="HT93" s="1">
        <v>2.1543819999999999E-4</v>
      </c>
      <c r="HU93">
        <v>7.2643620000000006E-2</v>
      </c>
      <c r="HV93">
        <v>0.71409540000000005</v>
      </c>
      <c r="HW93">
        <v>20.286180000000002</v>
      </c>
      <c r="HX93" s="1">
        <v>2.1008370000000001E-4</v>
      </c>
      <c r="HY93">
        <v>7.0762679999999994E-2</v>
      </c>
      <c r="HZ93">
        <v>0.71389389999999997</v>
      </c>
      <c r="IA93">
        <v>20.561710000000001</v>
      </c>
      <c r="IB93">
        <v>2.0397199999999999E-4</v>
      </c>
      <c r="IC93">
        <v>6.8669969999999997E-2</v>
      </c>
      <c r="ID93">
        <v>0.71368160000000003</v>
      </c>
      <c r="IE93">
        <v>20.591570000000001</v>
      </c>
      <c r="IF93" s="1">
        <v>1.966538E-4</v>
      </c>
      <c r="IG93">
        <v>6.6194630000000004E-2</v>
      </c>
      <c r="IH93">
        <v>0.71349510000000005</v>
      </c>
      <c r="II93">
        <v>19.982299999999999</v>
      </c>
      <c r="IJ93" s="1">
        <v>1.885384E-4</v>
      </c>
      <c r="IK93">
        <v>6.3458009999999995E-2</v>
      </c>
      <c r="IL93">
        <v>0.71326420000000001</v>
      </c>
      <c r="IM93">
        <v>18.991540000000001</v>
      </c>
      <c r="IN93" s="1">
        <v>1.8017740000000001E-4</v>
      </c>
      <c r="IO93">
        <v>6.0636299999999997E-2</v>
      </c>
      <c r="IP93">
        <v>0.71308970000000005</v>
      </c>
      <c r="IQ93">
        <v>18.480840000000001</v>
      </c>
      <c r="IR93" s="1">
        <v>1.7186489999999999E-4</v>
      </c>
      <c r="IS93">
        <v>5.7833290000000002E-2</v>
      </c>
      <c r="IT93">
        <v>0.71287829999999996</v>
      </c>
      <c r="IU93">
        <v>18.39866</v>
      </c>
      <c r="IV93" s="1">
        <v>1.638156E-4</v>
      </c>
      <c r="IW93">
        <v>5.5123369999999998E-2</v>
      </c>
      <c r="IX93">
        <v>0.71267499999999995</v>
      </c>
      <c r="IY93">
        <v>19.331029999999998</v>
      </c>
      <c r="IZ93" s="1">
        <v>1.560977E-4</v>
      </c>
      <c r="JA93">
        <v>5.2531099999999997E-2</v>
      </c>
      <c r="JB93">
        <v>0.712476</v>
      </c>
      <c r="JC93">
        <v>20.064800000000002</v>
      </c>
      <c r="JD93" s="1">
        <v>1.4880380000000001E-4</v>
      </c>
      <c r="JE93">
        <v>5.0076429999999998E-2</v>
      </c>
      <c r="JF93">
        <v>0.7122986</v>
      </c>
      <c r="JG93">
        <v>20.64284</v>
      </c>
      <c r="JH93" s="1">
        <v>1.419348E-4</v>
      </c>
      <c r="JI93">
        <v>4.7767980000000002E-2</v>
      </c>
      <c r="JJ93">
        <v>0.71215079999999997</v>
      </c>
      <c r="JK93">
        <v>20.692240000000002</v>
      </c>
      <c r="JL93" s="1">
        <v>1.354851E-4</v>
      </c>
      <c r="JM93">
        <v>4.5599979999999998E-2</v>
      </c>
      <c r="JN93">
        <v>0.71206420000000004</v>
      </c>
      <c r="JO93">
        <v>20.476500000000001</v>
      </c>
      <c r="JP93" s="1">
        <v>1.2942769999999999E-4</v>
      </c>
      <c r="JQ93">
        <v>4.355792E-2</v>
      </c>
      <c r="JR93">
        <v>0.71199780000000001</v>
      </c>
      <c r="JS93">
        <v>19.906389999999998</v>
      </c>
      <c r="JT93" s="1">
        <v>1.2366450000000001E-4</v>
      </c>
      <c r="JU93">
        <v>4.1616550000000002E-2</v>
      </c>
      <c r="JV93">
        <v>0.71196230000000005</v>
      </c>
      <c r="JW93">
        <v>19.48442</v>
      </c>
      <c r="JX93" s="1">
        <v>1.178836E-4</v>
      </c>
      <c r="JY93">
        <v>3.9675870000000002E-2</v>
      </c>
      <c r="JZ93">
        <v>0.71195470000000005</v>
      </c>
      <c r="KA93">
        <v>19.289539999999999</v>
      </c>
      <c r="KB93" s="1">
        <v>1.1149950000000001E-4</v>
      </c>
      <c r="KC93">
        <v>3.7544300000000003E-2</v>
      </c>
      <c r="KD93">
        <v>0.71192319999999998</v>
      </c>
      <c r="KE93">
        <v>20.025670000000002</v>
      </c>
      <c r="KF93" s="1">
        <v>1.044703E-4</v>
      </c>
      <c r="KG93">
        <v>3.5191210000000001E-2</v>
      </c>
      <c r="KH93">
        <v>0.71193439999999997</v>
      </c>
      <c r="KI93">
        <v>20.509979999999999</v>
      </c>
      <c r="KJ93" s="1">
        <v>9.758624E-5</v>
      </c>
      <c r="KK93">
        <v>3.2863200000000002E-2</v>
      </c>
      <c r="KL93">
        <v>0.71191320000000002</v>
      </c>
      <c r="KM93">
        <v>20.853269999999998</v>
      </c>
      <c r="KN93" s="1">
        <v>9.1529070000000002E-5</v>
      </c>
      <c r="KO93">
        <v>3.0806380000000001E-2</v>
      </c>
      <c r="KP93">
        <v>0.7119086</v>
      </c>
      <c r="KQ93">
        <v>20.894780000000001</v>
      </c>
      <c r="KR93" s="1">
        <v>8.6516399999999997E-5</v>
      </c>
      <c r="KS93">
        <v>2.9098079999999998E-2</v>
      </c>
      <c r="KT93">
        <v>0.71192920000000004</v>
      </c>
      <c r="KU93">
        <v>20.262</v>
      </c>
      <c r="KV93" s="1">
        <v>8.2348340000000002E-5</v>
      </c>
      <c r="KW93">
        <v>2.7680280000000002E-2</v>
      </c>
      <c r="KX93">
        <v>0.71191530000000003</v>
      </c>
      <c r="KY93">
        <v>19.563079999999999</v>
      </c>
      <c r="KZ93" s="1">
        <v>7.8770079999999999E-5</v>
      </c>
      <c r="LA93">
        <v>2.646538E-2</v>
      </c>
      <c r="LB93">
        <v>0.71191349999999998</v>
      </c>
      <c r="LC93">
        <v>19.24006</v>
      </c>
      <c r="LD93" s="1">
        <v>7.5573469999999995E-5</v>
      </c>
      <c r="LE93">
        <v>2.538255E-2</v>
      </c>
      <c r="LF93">
        <v>0.71191610000000005</v>
      </c>
      <c r="LG93">
        <v>19.20055</v>
      </c>
      <c r="LH93" s="1">
        <v>7.2630810000000003E-5</v>
      </c>
      <c r="LI93">
        <v>2.4385469999999999E-2</v>
      </c>
      <c r="LJ93">
        <v>0.71192</v>
      </c>
      <c r="LK93">
        <v>19.953900000000001</v>
      </c>
      <c r="LL93" s="1">
        <v>6.9857790000000007E-5</v>
      </c>
      <c r="LM93">
        <v>2.344885E-2</v>
      </c>
      <c r="LN93">
        <v>0.71193779999999995</v>
      </c>
      <c r="LO93">
        <v>20.60885</v>
      </c>
      <c r="LP93" s="1">
        <v>6.7219799999999996E-5</v>
      </c>
      <c r="LQ93">
        <v>2.255913E-2</v>
      </c>
      <c r="LR93">
        <v>0.71194550000000001</v>
      </c>
      <c r="LS93">
        <v>21.1173</v>
      </c>
      <c r="LT93" s="1">
        <v>6.471336E-5</v>
      </c>
      <c r="LU93">
        <v>2.17129E-2</v>
      </c>
      <c r="LV93">
        <v>0.71193320000000004</v>
      </c>
      <c r="LW93">
        <v>21.233129999999999</v>
      </c>
      <c r="LX93" s="1">
        <v>6.2328610000000006E-5</v>
      </c>
      <c r="LY93">
        <v>2.0907470000000001E-2</v>
      </c>
      <c r="LZ93">
        <v>0.71193499999999998</v>
      </c>
      <c r="MA93">
        <v>20.756609999999998</v>
      </c>
      <c r="MB93" s="1">
        <v>5.9981030000000003E-5</v>
      </c>
      <c r="MC93">
        <v>2.0142879999999998E-2</v>
      </c>
      <c r="MD93">
        <v>0.71192869999999997</v>
      </c>
      <c r="ME93">
        <v>20.075099999999999</v>
      </c>
      <c r="MF93" s="1">
        <v>5.7623020000000002E-5</v>
      </c>
      <c r="MG93">
        <v>1.9415390000000001E-2</v>
      </c>
      <c r="MH93">
        <v>0.71193980000000001</v>
      </c>
      <c r="MI93">
        <v>19.765049999999999</v>
      </c>
      <c r="MJ93" s="1">
        <v>5.5377819999999998E-5</v>
      </c>
      <c r="MK93">
        <v>1.8717839999999999E-2</v>
      </c>
      <c r="ML93">
        <v>0.71193280000000003</v>
      </c>
      <c r="MM93">
        <v>19.610659999999999</v>
      </c>
      <c r="MN93" s="1">
        <v>5.3242509999999998E-5</v>
      </c>
      <c r="MO93">
        <v>1.8049590000000001E-2</v>
      </c>
      <c r="MP93">
        <v>0.71194049999999998</v>
      </c>
      <c r="MQ93">
        <v>20.315860000000001</v>
      </c>
      <c r="MR93" s="1">
        <v>5.121815E-5</v>
      </c>
      <c r="MS93">
        <v>1.7412710000000001E-2</v>
      </c>
      <c r="MT93">
        <v>0.71191380000000004</v>
      </c>
      <c r="MU93">
        <v>20.44997</v>
      </c>
      <c r="MV93" s="1">
        <v>4.9282620000000003E-5</v>
      </c>
      <c r="MW93">
        <v>1.6801489999999999E-2</v>
      </c>
      <c r="MX93">
        <v>0.71193620000000002</v>
      </c>
      <c r="MY93">
        <v>20.194430000000001</v>
      </c>
      <c r="MZ93" s="1">
        <v>4.7440790000000001E-5</v>
      </c>
      <c r="NA93">
        <v>1.6214760000000002E-2</v>
      </c>
      <c r="NB93">
        <v>0.71193779999999995</v>
      </c>
      <c r="NC93">
        <v>19.817</v>
      </c>
      <c r="ND93" s="1">
        <v>4.5689899999999998E-5</v>
      </c>
      <c r="NE93">
        <v>1.565445E-2</v>
      </c>
      <c r="NF93">
        <v>0.71190220000000004</v>
      </c>
      <c r="NG93">
        <v>19.281669999999998</v>
      </c>
      <c r="NH93" s="1">
        <v>4.4013629999999997E-5</v>
      </c>
      <c r="NI93">
        <v>1.511638E-2</v>
      </c>
      <c r="NJ93">
        <v>0.71193620000000002</v>
      </c>
      <c r="NK93">
        <v>18.3825</v>
      </c>
      <c r="NL93" s="1">
        <v>4.2410729999999999E-5</v>
      </c>
      <c r="NM93">
        <v>1.45991E-2</v>
      </c>
      <c r="NN93">
        <v>0.71194239999999998</v>
      </c>
      <c r="NO93">
        <v>17.64573</v>
      </c>
      <c r="NP93" s="1">
        <v>4.0886030000000003E-5</v>
      </c>
      <c r="NQ93">
        <v>1.410455E-2</v>
      </c>
      <c r="NR93">
        <v>0.71193640000000002</v>
      </c>
      <c r="NS93">
        <v>17.37772</v>
      </c>
      <c r="NT93" s="1">
        <v>3.942534E-5</v>
      </c>
      <c r="NU93">
        <v>1.362934E-2</v>
      </c>
      <c r="NV93">
        <v>0.71193099999999998</v>
      </c>
      <c r="NW93">
        <v>18.252829999999999</v>
      </c>
      <c r="NX93" s="1">
        <v>3.8017340000000002E-5</v>
      </c>
      <c r="NY93">
        <v>1.316868E-2</v>
      </c>
      <c r="NZ93">
        <v>0.71191479999999996</v>
      </c>
      <c r="OA93">
        <v>19.240469999999998</v>
      </c>
      <c r="OB93" s="1">
        <v>3.6669599999999999E-5</v>
      </c>
      <c r="OC93">
        <v>1.2725759999999999E-2</v>
      </c>
      <c r="OD93">
        <v>0.71185229999999999</v>
      </c>
      <c r="OE93">
        <v>19.820260000000001</v>
      </c>
      <c r="OF93" s="1">
        <v>3.5380399999999998E-5</v>
      </c>
      <c r="OG93">
        <v>1.2302799999999999E-2</v>
      </c>
      <c r="OH93">
        <v>0.71171329999999999</v>
      </c>
      <c r="OI93">
        <v>20.145769999999999</v>
      </c>
      <c r="OJ93" s="1">
        <v>3.4139369999999998E-5</v>
      </c>
      <c r="OK93">
        <v>1.1894729999999999E-2</v>
      </c>
    </row>
    <row r="94" spans="1:401" x14ac:dyDescent="0.35">
      <c r="A94">
        <v>97</v>
      </c>
      <c r="B94" t="s">
        <v>4</v>
      </c>
      <c r="C94" t="s">
        <v>24</v>
      </c>
      <c r="D94" t="s">
        <v>99</v>
      </c>
      <c r="E94">
        <v>885.09349999999995</v>
      </c>
      <c r="F94">
        <v>0.81599339999999998</v>
      </c>
      <c r="G94">
        <v>19.02195</v>
      </c>
      <c r="H94">
        <v>8.1473769999999996E-38</v>
      </c>
      <c r="I94" s="1">
        <v>3.2759139999999999E-35</v>
      </c>
      <c r="J94">
        <v>0.81507839999999998</v>
      </c>
      <c r="K94">
        <v>18.879300000000001</v>
      </c>
      <c r="L94" s="1">
        <v>1.204301E-22</v>
      </c>
      <c r="M94" s="1">
        <v>4.8705919999999999E-20</v>
      </c>
      <c r="N94">
        <v>0.81405439999999996</v>
      </c>
      <c r="O94">
        <v>18.92164</v>
      </c>
      <c r="P94" s="1">
        <v>1.417945E-10</v>
      </c>
      <c r="Q94" s="1">
        <v>5.7049769999999997E-8</v>
      </c>
      <c r="R94">
        <v>0.81303820000000004</v>
      </c>
      <c r="S94">
        <v>18.82883</v>
      </c>
      <c r="T94" s="1">
        <v>2.630352E-2</v>
      </c>
      <c r="U94" s="1">
        <v>7.0993199999999996</v>
      </c>
      <c r="V94">
        <v>0.81201730000000005</v>
      </c>
      <c r="W94">
        <v>18.613440000000001</v>
      </c>
      <c r="X94">
        <v>9.1485819999999993</v>
      </c>
      <c r="Y94">
        <v>2938.5569999999998</v>
      </c>
      <c r="Z94">
        <v>0.81096570000000001</v>
      </c>
      <c r="AA94">
        <v>18.724550000000001</v>
      </c>
      <c r="AB94">
        <v>89.786490000000001</v>
      </c>
      <c r="AC94">
        <v>32954.519999999997</v>
      </c>
      <c r="AD94">
        <v>0.80989719999999998</v>
      </c>
      <c r="AE94">
        <v>18.763819999999999</v>
      </c>
      <c r="AF94">
        <v>129.11259999999999</v>
      </c>
      <c r="AG94">
        <v>52636.11</v>
      </c>
      <c r="AH94">
        <v>0.8087626</v>
      </c>
      <c r="AI94">
        <v>19.12445</v>
      </c>
      <c r="AJ94">
        <v>56.941049999999997</v>
      </c>
      <c r="AK94">
        <v>25148.74</v>
      </c>
      <c r="AL94">
        <v>0.80739470000000002</v>
      </c>
      <c r="AM94">
        <v>19.26069</v>
      </c>
      <c r="AN94">
        <v>11.985049999999999</v>
      </c>
      <c r="AO94">
        <v>5612.4260000000004</v>
      </c>
      <c r="AP94">
        <v>0.80561879999999997</v>
      </c>
      <c r="AQ94">
        <v>19.35774</v>
      </c>
      <c r="AR94">
        <v>1.6705859999999999</v>
      </c>
      <c r="AS94">
        <v>808.5317</v>
      </c>
      <c r="AT94">
        <v>0.80328719999999998</v>
      </c>
      <c r="AU94">
        <v>19.40213</v>
      </c>
      <c r="AV94">
        <v>0.238817</v>
      </c>
      <c r="AW94">
        <v>112.6846</v>
      </c>
      <c r="AX94">
        <v>0.80051919999999999</v>
      </c>
      <c r="AY94">
        <v>19.228100000000001</v>
      </c>
      <c r="AZ94">
        <v>8.0536479999999994E-2</v>
      </c>
      <c r="BA94">
        <v>34.34198</v>
      </c>
      <c r="BB94">
        <v>0.79739760000000004</v>
      </c>
      <c r="BC94">
        <v>19.25272</v>
      </c>
      <c r="BD94">
        <v>6.4862420000000004E-2</v>
      </c>
      <c r="BE94">
        <v>26.418600000000001</v>
      </c>
      <c r="BF94">
        <v>0.79408599999999996</v>
      </c>
      <c r="BG94">
        <v>19.332799999999999</v>
      </c>
      <c r="BH94">
        <v>6.7532999999999996E-2</v>
      </c>
      <c r="BI94">
        <v>27.346889999999998</v>
      </c>
      <c r="BJ94">
        <v>0.79085190000000005</v>
      </c>
      <c r="BK94">
        <v>19.513729999999999</v>
      </c>
      <c r="BL94" s="1">
        <v>6.9891720000000004E-2</v>
      </c>
      <c r="BM94">
        <v>28.498909999999999</v>
      </c>
      <c r="BN94">
        <v>0.78751819999999995</v>
      </c>
      <c r="BO94">
        <v>20.141860000000001</v>
      </c>
      <c r="BP94" s="1">
        <v>6.7708329999999997E-2</v>
      </c>
      <c r="BQ94">
        <v>27.87115</v>
      </c>
      <c r="BR94">
        <v>0.78409799999999996</v>
      </c>
      <c r="BS94">
        <v>20.130680000000002</v>
      </c>
      <c r="BT94" s="1">
        <v>6.2276280000000003E-2</v>
      </c>
      <c r="BU94">
        <v>25.843209999999999</v>
      </c>
      <c r="BV94">
        <v>0.78081999999999996</v>
      </c>
      <c r="BW94">
        <v>20.02834</v>
      </c>
      <c r="BX94" s="1">
        <v>5.5801789999999997E-2</v>
      </c>
      <c r="BY94">
        <v>23.302890000000001</v>
      </c>
      <c r="BZ94">
        <v>0.7775493</v>
      </c>
      <c r="CA94">
        <v>19.77073</v>
      </c>
      <c r="CB94" s="1">
        <v>4.9338350000000003E-2</v>
      </c>
      <c r="CC94">
        <v>20.71855</v>
      </c>
      <c r="CD94">
        <v>0.77424959999999998</v>
      </c>
      <c r="CE94">
        <v>19.328489999999999</v>
      </c>
      <c r="CF94" s="1">
        <v>4.3330269999999997E-2</v>
      </c>
      <c r="CG94">
        <v>18.29205</v>
      </c>
      <c r="CH94">
        <v>0.77074160000000003</v>
      </c>
      <c r="CI94">
        <v>18.665610000000001</v>
      </c>
      <c r="CJ94" s="1">
        <v>3.7864630000000003E-2</v>
      </c>
      <c r="CK94">
        <v>16.070799999999998</v>
      </c>
      <c r="CL94">
        <v>0.76700080000000004</v>
      </c>
      <c r="CM94">
        <v>18.410599999999999</v>
      </c>
      <c r="CN94" s="1">
        <v>3.302182E-2</v>
      </c>
      <c r="CO94">
        <v>14.088229999999999</v>
      </c>
      <c r="CP94">
        <v>0.76323090000000005</v>
      </c>
      <c r="CQ94">
        <v>18.557269999999999</v>
      </c>
      <c r="CR94" s="1">
        <v>2.8879579999999998E-2</v>
      </c>
      <c r="CS94">
        <v>12.380380000000001</v>
      </c>
      <c r="CT94">
        <v>0.75951159999999995</v>
      </c>
      <c r="CU94">
        <v>19.042090000000002</v>
      </c>
      <c r="CV94">
        <v>2.530315E-2</v>
      </c>
      <c r="CW94">
        <v>10.90174</v>
      </c>
      <c r="CX94">
        <v>0.75590349999999995</v>
      </c>
      <c r="CY94">
        <v>18.64424</v>
      </c>
      <c r="CZ94" s="1">
        <v>2.2102710000000001E-2</v>
      </c>
      <c r="DA94">
        <v>9.5712440000000001</v>
      </c>
      <c r="DB94">
        <v>0.75227679999999997</v>
      </c>
      <c r="DC94">
        <v>18.828299999999999</v>
      </c>
      <c r="DD94">
        <v>1.923329E-2</v>
      </c>
      <c r="DE94">
        <v>8.3696780000000004</v>
      </c>
      <c r="DF94">
        <v>0.74891439999999998</v>
      </c>
      <c r="DG94">
        <v>18.797249999999998</v>
      </c>
      <c r="DH94" s="1">
        <v>1.67209E-2</v>
      </c>
      <c r="DI94">
        <v>7.3059669999999999</v>
      </c>
      <c r="DJ94">
        <v>0.74569839999999998</v>
      </c>
      <c r="DK94">
        <v>18.34205</v>
      </c>
      <c r="DL94" s="1">
        <v>1.4541429999999999E-2</v>
      </c>
      <c r="DM94">
        <v>6.3779009999999996</v>
      </c>
      <c r="DN94">
        <v>0.74246710000000005</v>
      </c>
      <c r="DO94">
        <v>17.970009999999998</v>
      </c>
      <c r="DP94" s="1">
        <v>1.263479E-2</v>
      </c>
      <c r="DQ94">
        <v>5.5636369999999999</v>
      </c>
      <c r="DR94">
        <v>0.73812500000000003</v>
      </c>
      <c r="DS94">
        <v>18.039390000000001</v>
      </c>
      <c r="DT94" s="1">
        <v>1.093657E-2</v>
      </c>
      <c r="DU94">
        <v>4.839232</v>
      </c>
      <c r="DV94">
        <v>0.73340850000000002</v>
      </c>
      <c r="DW94">
        <v>18.379799999999999</v>
      </c>
      <c r="DX94" s="1">
        <v>9.4319950000000003E-3</v>
      </c>
      <c r="DY94">
        <v>4.1943440000000001</v>
      </c>
      <c r="DZ94">
        <v>0.72884769999999999</v>
      </c>
      <c r="EA94">
        <v>19.482209999999998</v>
      </c>
      <c r="EB94" s="1">
        <v>8.1449569999999995E-3</v>
      </c>
      <c r="EC94">
        <v>3.6378740000000001</v>
      </c>
      <c r="ED94">
        <v>0.72441290000000003</v>
      </c>
      <c r="EE94">
        <v>20.202010000000001</v>
      </c>
      <c r="EF94" s="1">
        <v>7.05026E-3</v>
      </c>
      <c r="EG94">
        <v>3.162353</v>
      </c>
      <c r="EH94">
        <v>0.72024690000000002</v>
      </c>
      <c r="EI94">
        <v>20.762499999999999</v>
      </c>
      <c r="EJ94" s="1">
        <v>6.1035849999999999E-3</v>
      </c>
      <c r="EK94">
        <v>2.7488570000000001</v>
      </c>
      <c r="EL94">
        <v>0.7169972</v>
      </c>
      <c r="EM94">
        <v>21.22991</v>
      </c>
      <c r="EN94" s="1">
        <v>5.2765609999999999E-3</v>
      </c>
      <c r="EO94">
        <v>2.3832170000000001</v>
      </c>
      <c r="EP94">
        <v>0.71490140000000002</v>
      </c>
      <c r="EQ94">
        <v>21.020769999999999</v>
      </c>
      <c r="ER94" s="1">
        <v>4.5608380000000002E-3</v>
      </c>
      <c r="ES94">
        <v>2.0624959999999999</v>
      </c>
      <c r="ET94">
        <v>0.71336849999999996</v>
      </c>
      <c r="EU94">
        <v>20.654869999999999</v>
      </c>
      <c r="EV94" s="1">
        <v>3.9346659999999999E-3</v>
      </c>
      <c r="EW94">
        <v>1.7801070000000001</v>
      </c>
      <c r="EX94">
        <v>0.71197869999999996</v>
      </c>
      <c r="EY94">
        <v>20.73704</v>
      </c>
      <c r="EZ94" s="1">
        <v>3.353736E-3</v>
      </c>
      <c r="FA94">
        <v>1.519172</v>
      </c>
      <c r="FB94">
        <v>0.71040000000000003</v>
      </c>
      <c r="FC94">
        <v>20.820180000000001</v>
      </c>
      <c r="FD94" s="1">
        <v>2.7517639999999999E-3</v>
      </c>
      <c r="FE94">
        <v>1.250937</v>
      </c>
      <c r="FF94">
        <v>0.70925130000000003</v>
      </c>
      <c r="FG94">
        <v>21.37886</v>
      </c>
      <c r="FH94" s="1">
        <v>2.1239420000000002E-3</v>
      </c>
      <c r="FI94">
        <v>0.96997580000000005</v>
      </c>
      <c r="FJ94">
        <v>0.70833270000000004</v>
      </c>
      <c r="FK94">
        <v>21.524840000000001</v>
      </c>
      <c r="FL94" s="1">
        <v>1.555203E-3</v>
      </c>
      <c r="FM94">
        <v>0.71182670000000003</v>
      </c>
      <c r="FN94">
        <v>0.70761649999999998</v>
      </c>
      <c r="FO94">
        <v>21.165279999999999</v>
      </c>
      <c r="FP94" s="1">
        <v>1.122751E-3</v>
      </c>
      <c r="FQ94">
        <v>0.5126098</v>
      </c>
      <c r="FR94">
        <v>0.70709759999999999</v>
      </c>
      <c r="FS94">
        <v>20.688610000000001</v>
      </c>
      <c r="FT94" s="1">
        <v>8.3694590000000005E-4</v>
      </c>
      <c r="FU94">
        <v>0.37943690000000002</v>
      </c>
      <c r="FV94">
        <v>0.70671410000000001</v>
      </c>
      <c r="FW94">
        <v>19.76069</v>
      </c>
      <c r="FX94" s="1">
        <v>6.6210960000000001E-4</v>
      </c>
      <c r="FY94">
        <v>0.29749979999999998</v>
      </c>
      <c r="FZ94">
        <v>0.70646010000000004</v>
      </c>
      <c r="GA94">
        <v>18.869140000000002</v>
      </c>
      <c r="GB94" s="1">
        <v>5.5618050000000004E-4</v>
      </c>
      <c r="GC94">
        <v>0.2478292</v>
      </c>
      <c r="GD94">
        <v>0.70628630000000003</v>
      </c>
      <c r="GE94">
        <v>18.166679999999999</v>
      </c>
      <c r="GF94" s="1">
        <v>4.8710730000000002E-4</v>
      </c>
      <c r="GG94">
        <v>0.21569099999999999</v>
      </c>
      <c r="GH94">
        <v>0.70622320000000005</v>
      </c>
      <c r="GI94">
        <v>17.939540000000001</v>
      </c>
      <c r="GJ94" s="1">
        <v>4.3358790000000002E-4</v>
      </c>
      <c r="GK94">
        <v>0.19118779999999999</v>
      </c>
      <c r="GL94">
        <v>0.70616319999999999</v>
      </c>
      <c r="GM94">
        <v>18.547499999999999</v>
      </c>
      <c r="GN94" s="1">
        <v>3.8549569999999999E-4</v>
      </c>
      <c r="GO94">
        <v>0.16945250000000001</v>
      </c>
      <c r="GP94">
        <v>0.70613329999999996</v>
      </c>
      <c r="GQ94">
        <v>19.183890000000002</v>
      </c>
      <c r="GR94" s="1">
        <v>3.4293589999999998E-4</v>
      </c>
      <c r="GS94">
        <v>0.1501594</v>
      </c>
      <c r="GT94">
        <v>0.70608249999999995</v>
      </c>
      <c r="GU94">
        <v>19.738849999999999</v>
      </c>
      <c r="GV94" s="1">
        <v>3.0838460000000002E-4</v>
      </c>
      <c r="GW94">
        <v>0.1343876</v>
      </c>
      <c r="GX94">
        <v>0.70599780000000001</v>
      </c>
      <c r="GY94">
        <v>20.05707</v>
      </c>
      <c r="GZ94" s="1">
        <v>2.8193769999999998E-4</v>
      </c>
      <c r="HA94">
        <v>0.12229230000000001</v>
      </c>
      <c r="HB94">
        <v>0.70585969999999998</v>
      </c>
      <c r="HC94">
        <v>19.88869</v>
      </c>
      <c r="HD94" s="1">
        <v>2.617009E-4</v>
      </c>
      <c r="HE94">
        <v>0.11306869999999999</v>
      </c>
      <c r="HF94">
        <v>0.70566960000000001</v>
      </c>
      <c r="HG94">
        <v>19.246459999999999</v>
      </c>
      <c r="HH94" s="1">
        <v>2.4552850000000002E-4</v>
      </c>
      <c r="HI94">
        <v>0.1057386</v>
      </c>
      <c r="HJ94">
        <v>0.70546359999999997</v>
      </c>
      <c r="HK94">
        <v>19.182659999999998</v>
      </c>
      <c r="HL94" s="1">
        <v>2.3245159999999999E-4</v>
      </c>
      <c r="HM94">
        <v>9.982046E-2</v>
      </c>
      <c r="HN94">
        <v>0.70519129999999997</v>
      </c>
      <c r="HO94">
        <v>19.310320000000001</v>
      </c>
      <c r="HP94" s="1">
        <v>2.2275689999999999E-4</v>
      </c>
      <c r="HQ94">
        <v>9.5390600000000006E-2</v>
      </c>
      <c r="HR94">
        <v>0.70494900000000005</v>
      </c>
      <c r="HS94">
        <v>19.825369999999999</v>
      </c>
      <c r="HT94" s="1">
        <v>2.161667E-4</v>
      </c>
      <c r="HU94">
        <v>9.2350860000000007E-2</v>
      </c>
      <c r="HV94">
        <v>0.70468169999999997</v>
      </c>
      <c r="HW94">
        <v>20.385809999999999</v>
      </c>
      <c r="HX94" s="1">
        <v>2.107861E-4</v>
      </c>
      <c r="HY94">
        <v>8.9946719999999994E-2</v>
      </c>
      <c r="HZ94">
        <v>0.70440950000000002</v>
      </c>
      <c r="IA94">
        <v>20.710329999999999</v>
      </c>
      <c r="IB94" s="1">
        <v>2.048044E-4</v>
      </c>
      <c r="IC94">
        <v>8.7365869999999998E-2</v>
      </c>
      <c r="ID94">
        <v>0.704148</v>
      </c>
      <c r="IE94">
        <v>20.760809999999999</v>
      </c>
      <c r="IF94" s="1">
        <v>1.9761759999999999E-4</v>
      </c>
      <c r="IG94">
        <v>8.4308069999999999E-2</v>
      </c>
      <c r="IH94">
        <v>0.70387469999999996</v>
      </c>
      <c r="II94">
        <v>20.16498</v>
      </c>
      <c r="IJ94" s="1">
        <v>1.8957389999999999E-4</v>
      </c>
      <c r="IK94">
        <v>8.0888959999999996E-2</v>
      </c>
      <c r="IL94">
        <v>0.70359020000000005</v>
      </c>
      <c r="IM94">
        <v>19.105370000000001</v>
      </c>
      <c r="IN94" s="1">
        <v>1.8122219999999999E-4</v>
      </c>
      <c r="IO94">
        <v>7.7327889999999996E-2</v>
      </c>
      <c r="IP94">
        <v>0.70330890000000001</v>
      </c>
      <c r="IQ94">
        <v>18.54081</v>
      </c>
      <c r="IR94" s="1">
        <v>1.728923E-4</v>
      </c>
      <c r="IS94">
        <v>7.3774259999999994E-2</v>
      </c>
      <c r="IT94">
        <v>0.70300490000000004</v>
      </c>
      <c r="IU94">
        <v>18.441690000000001</v>
      </c>
      <c r="IV94" s="1">
        <v>1.6479980000000001E-4</v>
      </c>
      <c r="IW94">
        <v>7.0324269999999994E-2</v>
      </c>
      <c r="IX94">
        <v>0.70275600000000005</v>
      </c>
      <c r="IY94">
        <v>19.403459999999999</v>
      </c>
      <c r="IZ94" s="1">
        <v>1.57038E-4</v>
      </c>
      <c r="JA94">
        <v>6.7021479999999994E-2</v>
      </c>
      <c r="JB94">
        <v>0.70246759999999997</v>
      </c>
      <c r="JC94">
        <v>20.20553</v>
      </c>
      <c r="JD94" s="1">
        <v>1.496921E-4</v>
      </c>
      <c r="JE94">
        <v>6.3889029999999999E-2</v>
      </c>
      <c r="JF94">
        <v>0.70220700000000003</v>
      </c>
      <c r="JG94">
        <v>20.783159999999999</v>
      </c>
      <c r="JH94" s="1">
        <v>1.427674E-4</v>
      </c>
      <c r="JI94">
        <v>6.0939460000000001E-2</v>
      </c>
      <c r="JJ94">
        <v>0.70200370000000001</v>
      </c>
      <c r="JK94">
        <v>20.816199999999998</v>
      </c>
      <c r="JL94" s="1">
        <v>1.3626879999999999E-4</v>
      </c>
      <c r="JM94">
        <v>5.81705E-2</v>
      </c>
      <c r="JN94">
        <v>0.70184089999999999</v>
      </c>
      <c r="JO94">
        <v>20.575559999999999</v>
      </c>
      <c r="JP94" s="1">
        <v>1.3016739999999999E-4</v>
      </c>
      <c r="JQ94">
        <v>5.5563260000000003E-2</v>
      </c>
      <c r="JR94">
        <v>0.70174349999999996</v>
      </c>
      <c r="JS94">
        <v>19.98921</v>
      </c>
      <c r="JT94" s="1">
        <v>1.243758E-4</v>
      </c>
      <c r="JU94">
        <v>5.3089610000000002E-2</v>
      </c>
      <c r="JV94">
        <v>0.70166150000000005</v>
      </c>
      <c r="JW94">
        <v>19.556629999999998</v>
      </c>
      <c r="JX94" s="1">
        <v>1.186251E-4</v>
      </c>
      <c r="JY94">
        <v>5.06454E-2</v>
      </c>
      <c r="JZ94">
        <v>0.7016367</v>
      </c>
      <c r="KA94">
        <v>19.347549999999998</v>
      </c>
      <c r="KB94" s="1">
        <v>1.123334E-4</v>
      </c>
      <c r="KC94">
        <v>4.7995030000000001E-2</v>
      </c>
      <c r="KD94">
        <v>0.70163109999999995</v>
      </c>
      <c r="KE94">
        <v>20.089600000000001</v>
      </c>
      <c r="KF94" s="1">
        <v>1.053608E-4</v>
      </c>
      <c r="KG94">
        <v>4.5048650000000003E-2</v>
      </c>
      <c r="KH94">
        <v>0.70159680000000002</v>
      </c>
      <c r="KI94">
        <v>20.63767</v>
      </c>
      <c r="KJ94" s="1">
        <v>9.8421139999999995E-5</v>
      </c>
      <c r="KK94">
        <v>4.2075559999999998E-2</v>
      </c>
      <c r="KL94">
        <v>0.70159349999999998</v>
      </c>
      <c r="KM94">
        <v>21.001239999999999</v>
      </c>
      <c r="KN94" s="1">
        <v>9.2239159999999993E-5</v>
      </c>
      <c r="KO94">
        <v>3.9406280000000002E-2</v>
      </c>
      <c r="KP94">
        <v>0.70158370000000003</v>
      </c>
      <c r="KQ94">
        <v>21.06249</v>
      </c>
      <c r="KR94" s="1">
        <v>8.7101809999999994E-5</v>
      </c>
      <c r="KS94">
        <v>3.7174140000000001E-2</v>
      </c>
      <c r="KT94">
        <v>0.70159519999999997</v>
      </c>
      <c r="KU94">
        <v>20.422160000000002</v>
      </c>
      <c r="KV94" s="1">
        <v>8.2840070000000005E-5</v>
      </c>
      <c r="KW94">
        <v>3.5327160000000003E-2</v>
      </c>
      <c r="KX94">
        <v>0.70158849999999995</v>
      </c>
      <c r="KY94">
        <v>19.65203</v>
      </c>
      <c r="KZ94" s="1">
        <v>7.9198779999999997E-5</v>
      </c>
      <c r="LA94">
        <v>3.3753230000000002E-2</v>
      </c>
      <c r="LB94">
        <v>0.70158310000000002</v>
      </c>
      <c r="LC94">
        <v>19.292200000000001</v>
      </c>
      <c r="LD94" s="1">
        <v>7.5960850000000003E-5</v>
      </c>
      <c r="LE94">
        <v>3.235888E-2</v>
      </c>
      <c r="LF94">
        <v>0.70158710000000002</v>
      </c>
      <c r="LG94">
        <v>19.241299999999999</v>
      </c>
      <c r="LH94" s="1">
        <v>7.2991310000000001E-5</v>
      </c>
      <c r="LI94">
        <v>3.1080469999999999E-2</v>
      </c>
      <c r="LJ94">
        <v>0.70157780000000003</v>
      </c>
      <c r="LK94">
        <v>20.020879999999998</v>
      </c>
      <c r="LL94" s="1">
        <v>7.0198320000000003E-5</v>
      </c>
      <c r="LM94">
        <v>2.98835E-2</v>
      </c>
      <c r="LN94">
        <v>0.70157709999999995</v>
      </c>
      <c r="LO94">
        <v>20.74051</v>
      </c>
      <c r="LP94" s="1">
        <v>6.754493E-5</v>
      </c>
      <c r="LQ94">
        <v>2.8748220000000001E-2</v>
      </c>
      <c r="LR94">
        <v>0.70157990000000003</v>
      </c>
      <c r="LS94">
        <v>21.27552</v>
      </c>
      <c r="LT94" s="1">
        <v>6.5022790000000003E-5</v>
      </c>
      <c r="LU94">
        <v>2.7668450000000001E-2</v>
      </c>
      <c r="LV94">
        <v>0.70157400000000003</v>
      </c>
      <c r="LW94">
        <v>21.39847</v>
      </c>
      <c r="LX94" s="1">
        <v>6.2622539999999995E-5</v>
      </c>
      <c r="LY94">
        <v>2.663921E-2</v>
      </c>
      <c r="LZ94">
        <v>0.70157069999999999</v>
      </c>
      <c r="MA94">
        <v>20.900590000000001</v>
      </c>
      <c r="MB94" s="1">
        <v>6.0259300000000001E-5</v>
      </c>
      <c r="MC94">
        <v>2.5662649999999999E-2</v>
      </c>
      <c r="MD94">
        <v>0.70156430000000003</v>
      </c>
      <c r="ME94">
        <v>20.141490000000001</v>
      </c>
      <c r="MF94" s="1">
        <v>5.7887499999999998E-5</v>
      </c>
      <c r="MG94">
        <v>2.4734329999999999E-2</v>
      </c>
      <c r="MH94">
        <v>0.7015865</v>
      </c>
      <c r="MI94">
        <v>19.79637</v>
      </c>
      <c r="MJ94" s="1">
        <v>5.5632569999999998E-5</v>
      </c>
      <c r="MK94">
        <v>2.384582E-2</v>
      </c>
      <c r="ML94">
        <v>0.70157190000000003</v>
      </c>
      <c r="MM94">
        <v>19.64181</v>
      </c>
      <c r="MN94" s="1">
        <v>5.3483989999999997E-5</v>
      </c>
      <c r="MO94">
        <v>2.2993059999999999E-2</v>
      </c>
      <c r="MP94">
        <v>0.70157670000000005</v>
      </c>
      <c r="MQ94">
        <v>20.370830000000002</v>
      </c>
      <c r="MR94" s="1">
        <v>5.1448050000000003E-5</v>
      </c>
      <c r="MS94">
        <v>2.218063E-2</v>
      </c>
      <c r="MT94">
        <v>0.70158050000000005</v>
      </c>
      <c r="MU94">
        <v>20.588480000000001</v>
      </c>
      <c r="MV94" s="1">
        <v>4.9502839999999999E-5</v>
      </c>
      <c r="MW94">
        <v>2.1400760000000001E-2</v>
      </c>
      <c r="MX94">
        <v>0.70158169999999997</v>
      </c>
      <c r="MY94">
        <v>20.300439999999998</v>
      </c>
      <c r="MZ94" s="1">
        <v>4.7651839999999999E-5</v>
      </c>
      <c r="NA94">
        <v>2.065316E-2</v>
      </c>
      <c r="NB94">
        <v>0.70157720000000001</v>
      </c>
      <c r="NC94">
        <v>19.94134</v>
      </c>
      <c r="ND94" s="1">
        <v>4.5890960000000002E-5</v>
      </c>
      <c r="NE94">
        <v>1.993822E-2</v>
      </c>
      <c r="NF94">
        <v>0.70156879999999999</v>
      </c>
      <c r="NG94">
        <v>19.433820000000001</v>
      </c>
      <c r="NH94" s="1">
        <v>4.4205710000000003E-5</v>
      </c>
      <c r="NI94">
        <v>1.9251770000000001E-2</v>
      </c>
      <c r="NJ94">
        <v>0.70157599999999998</v>
      </c>
      <c r="NK94">
        <v>18.535499999999999</v>
      </c>
      <c r="NL94" s="1">
        <v>4.2595259999999999E-5</v>
      </c>
      <c r="NM94">
        <v>1.859299E-2</v>
      </c>
      <c r="NN94">
        <v>0.70157999999999998</v>
      </c>
      <c r="NO94">
        <v>17.764399999999998</v>
      </c>
      <c r="NP94" s="1">
        <v>4.1061630000000002E-5</v>
      </c>
      <c r="NQ94">
        <v>1.7961930000000001E-2</v>
      </c>
      <c r="NR94">
        <v>0.70157409999999998</v>
      </c>
      <c r="NS94">
        <v>17.444959999999998</v>
      </c>
      <c r="NT94" s="1">
        <v>3.9595200000000003E-5</v>
      </c>
      <c r="NU94">
        <v>1.735693E-2</v>
      </c>
      <c r="NV94">
        <v>0.70157040000000004</v>
      </c>
      <c r="NW94">
        <v>18.309729999999998</v>
      </c>
      <c r="NX94" s="1">
        <v>3.8181220000000001E-5</v>
      </c>
      <c r="NY94">
        <v>1.6770360000000002E-2</v>
      </c>
      <c r="NZ94">
        <v>0.70158540000000003</v>
      </c>
      <c r="OA94">
        <v>19.368459999999999</v>
      </c>
      <c r="OB94" s="1">
        <v>3.6826619999999999E-5</v>
      </c>
      <c r="OC94">
        <v>1.620572E-2</v>
      </c>
      <c r="OD94">
        <v>0.70149709999999998</v>
      </c>
      <c r="OE94">
        <v>19.97878</v>
      </c>
      <c r="OF94" s="1">
        <v>3.5530040000000003E-5</v>
      </c>
      <c r="OG94">
        <v>1.5666010000000001E-2</v>
      </c>
      <c r="OH94">
        <v>0.70135579999999997</v>
      </c>
      <c r="OI94">
        <v>20.287790000000001</v>
      </c>
      <c r="OJ94" s="1">
        <v>3.4283579999999997E-5</v>
      </c>
      <c r="OK94">
        <v>1.5146140000000001E-2</v>
      </c>
    </row>
    <row r="95" spans="1:401" x14ac:dyDescent="0.35">
      <c r="A95">
        <v>98</v>
      </c>
      <c r="B95" t="s">
        <v>4</v>
      </c>
      <c r="C95" t="s">
        <v>24</v>
      </c>
      <c r="D95" t="s">
        <v>100</v>
      </c>
      <c r="E95">
        <v>936.15660000000003</v>
      </c>
      <c r="F95">
        <v>0.58999109999999999</v>
      </c>
      <c r="G95">
        <v>19.114979999999999</v>
      </c>
      <c r="H95">
        <v>0</v>
      </c>
      <c r="I95" s="1">
        <v>4.2822250000000003E-36</v>
      </c>
      <c r="J95">
        <v>0.58940389999999998</v>
      </c>
      <c r="K95">
        <v>18.961259999999999</v>
      </c>
      <c r="L95" s="1">
        <v>1.9105859999999999E-23</v>
      </c>
      <c r="M95" s="1">
        <v>8.8007859999999995E-21</v>
      </c>
      <c r="N95">
        <v>0.58878929999999996</v>
      </c>
      <c r="O95">
        <v>18.987169999999999</v>
      </c>
      <c r="P95" s="1">
        <v>2.5136700000000001E-11</v>
      </c>
      <c r="Q95" s="1">
        <v>1.1522410000000001E-8</v>
      </c>
      <c r="R95">
        <v>0.58817799999999998</v>
      </c>
      <c r="S95">
        <v>18.88063</v>
      </c>
      <c r="T95" s="1">
        <v>9.7571759999999993E-3</v>
      </c>
      <c r="U95" s="1">
        <v>3.2372130000000001</v>
      </c>
      <c r="V95">
        <v>0.58755760000000001</v>
      </c>
      <c r="W95">
        <v>18.62256</v>
      </c>
      <c r="X95" s="1">
        <v>5.7966059999999997</v>
      </c>
      <c r="Y95">
        <v>2166.1959999999999</v>
      </c>
      <c r="Z95">
        <v>0.58695439999999999</v>
      </c>
      <c r="AA95">
        <v>18.721409999999999</v>
      </c>
      <c r="AB95">
        <v>75.394130000000004</v>
      </c>
      <c r="AC95">
        <v>31626.91</v>
      </c>
      <c r="AD95">
        <v>0.58631029999999995</v>
      </c>
      <c r="AE95">
        <v>18.780889999999999</v>
      </c>
      <c r="AF95">
        <v>131.97200000000001</v>
      </c>
      <c r="AG95">
        <v>60576</v>
      </c>
      <c r="AH95">
        <v>0.58563849999999995</v>
      </c>
      <c r="AI95">
        <v>19.17043</v>
      </c>
      <c r="AJ95">
        <v>67.317920000000001</v>
      </c>
      <c r="AK95">
        <v>33153.019999999997</v>
      </c>
      <c r="AL95">
        <v>0.58483700000000005</v>
      </c>
      <c r="AM95">
        <v>19.363409999999998</v>
      </c>
      <c r="AN95">
        <v>15.692299999999999</v>
      </c>
      <c r="AO95">
        <v>8119.3980000000001</v>
      </c>
      <c r="AP95">
        <v>0.58378450000000004</v>
      </c>
      <c r="AQ95">
        <v>19.45356</v>
      </c>
      <c r="AR95">
        <v>2.3123269999999998</v>
      </c>
      <c r="AS95">
        <v>1232.2080000000001</v>
      </c>
      <c r="AT95">
        <v>0.58242119999999997</v>
      </c>
      <c r="AU95">
        <v>19.493569999999998</v>
      </c>
      <c r="AV95">
        <v>0.31623689999999999</v>
      </c>
      <c r="AW95">
        <v>166.864</v>
      </c>
      <c r="AX95">
        <v>0.58074840000000005</v>
      </c>
      <c r="AY95">
        <v>19.29458</v>
      </c>
      <c r="AZ95">
        <v>8.8869630000000005E-2</v>
      </c>
      <c r="BA95">
        <v>43.401000000000003</v>
      </c>
      <c r="BB95">
        <v>0.57890640000000004</v>
      </c>
      <c r="BC95">
        <v>19.271519999999999</v>
      </c>
      <c r="BD95">
        <v>6.5342159999999996E-2</v>
      </c>
      <c r="BE95">
        <v>30.524850000000001</v>
      </c>
      <c r="BF95">
        <v>0.57691910000000002</v>
      </c>
      <c r="BG95">
        <v>19.35313</v>
      </c>
      <c r="BH95">
        <v>6.6927609999999998E-2</v>
      </c>
      <c r="BI95">
        <v>31.07761</v>
      </c>
      <c r="BJ95">
        <v>0.57451390000000002</v>
      </c>
      <c r="BK95">
        <v>19.53744</v>
      </c>
      <c r="BL95" s="1">
        <v>6.9730130000000001E-2</v>
      </c>
      <c r="BM95">
        <v>32.598460000000003</v>
      </c>
      <c r="BN95">
        <v>0.57090870000000005</v>
      </c>
      <c r="BO95">
        <v>20.207460000000001</v>
      </c>
      <c r="BP95" s="1">
        <v>6.8164710000000003E-2</v>
      </c>
      <c r="BQ95">
        <v>32.1815</v>
      </c>
      <c r="BR95">
        <v>0.56718610000000003</v>
      </c>
      <c r="BS95">
        <v>20.264869999999998</v>
      </c>
      <c r="BT95" s="1">
        <v>6.3078270000000006E-2</v>
      </c>
      <c r="BU95">
        <v>30.04682</v>
      </c>
      <c r="BV95">
        <v>0.56353569999999997</v>
      </c>
      <c r="BW95">
        <v>20.161650000000002</v>
      </c>
      <c r="BX95" s="1">
        <v>5.6693929999999997E-2</v>
      </c>
      <c r="BY95">
        <v>27.204540000000001</v>
      </c>
      <c r="BZ95">
        <v>0.55989060000000002</v>
      </c>
      <c r="CA95">
        <v>19.896409999999999</v>
      </c>
      <c r="CB95" s="1">
        <v>5.0203749999999998E-2</v>
      </c>
      <c r="CC95">
        <v>24.25142</v>
      </c>
      <c r="CD95">
        <v>0.5561509</v>
      </c>
      <c r="CE95">
        <v>19.446200000000001</v>
      </c>
      <c r="CF95" s="1">
        <v>4.4134479999999997E-2</v>
      </c>
      <c r="CG95">
        <v>21.457699999999999</v>
      </c>
      <c r="CH95">
        <v>0.55227939999999998</v>
      </c>
      <c r="CI95">
        <v>18.743069999999999</v>
      </c>
      <c r="CJ95" s="1">
        <v>3.8595150000000002E-2</v>
      </c>
      <c r="CK95">
        <v>18.888500000000001</v>
      </c>
      <c r="CL95">
        <v>0.5483112</v>
      </c>
      <c r="CM95">
        <v>18.453220000000002</v>
      </c>
      <c r="CN95" s="1">
        <v>3.366653E-2</v>
      </c>
      <c r="CO95">
        <v>16.582730000000002</v>
      </c>
      <c r="CP95">
        <v>0.54428810000000005</v>
      </c>
      <c r="CQ95">
        <v>18.590579999999999</v>
      </c>
      <c r="CR95" s="1">
        <v>2.942991E-2</v>
      </c>
      <c r="CS95">
        <v>14.584350000000001</v>
      </c>
      <c r="CT95">
        <v>0.54021839999999999</v>
      </c>
      <c r="CU95">
        <v>19.11957</v>
      </c>
      <c r="CV95" s="1">
        <v>2.578975E-2</v>
      </c>
      <c r="CW95">
        <v>12.860989999999999</v>
      </c>
      <c r="CX95">
        <v>0.53629329999999997</v>
      </c>
      <c r="CY95">
        <v>18.77168</v>
      </c>
      <c r="CZ95" s="1">
        <v>2.2546670000000001E-2</v>
      </c>
      <c r="DA95">
        <v>11.31542</v>
      </c>
      <c r="DB95">
        <v>0.53231410000000001</v>
      </c>
      <c r="DC95">
        <v>18.92427</v>
      </c>
      <c r="DD95" s="1">
        <v>1.9632279999999998E-2</v>
      </c>
      <c r="DE95">
        <v>9.9152100000000001</v>
      </c>
      <c r="DF95">
        <v>0.52861829999999999</v>
      </c>
      <c r="DG95">
        <v>18.933620000000001</v>
      </c>
      <c r="DH95" s="1">
        <v>1.707262E-2</v>
      </c>
      <c r="DI95">
        <v>8.6686370000000004</v>
      </c>
      <c r="DJ95">
        <v>0.52494969999999996</v>
      </c>
      <c r="DK95">
        <v>18.465810000000001</v>
      </c>
      <c r="DL95" s="1">
        <v>1.48483E-2</v>
      </c>
      <c r="DM95">
        <v>7.5782230000000004</v>
      </c>
      <c r="DN95">
        <v>0.52124440000000005</v>
      </c>
      <c r="DO95">
        <v>18.031759999999998</v>
      </c>
      <c r="DP95" s="1">
        <v>1.2907429999999999E-2</v>
      </c>
      <c r="DQ95">
        <v>6.6226609999999999</v>
      </c>
      <c r="DR95">
        <v>0.51750079999999998</v>
      </c>
      <c r="DS95">
        <v>18.065539999999999</v>
      </c>
      <c r="DT95" s="1">
        <v>1.11816E-2</v>
      </c>
      <c r="DU95">
        <v>5.7695980000000002</v>
      </c>
      <c r="DV95">
        <v>0.5136058</v>
      </c>
      <c r="DW95">
        <v>18.398070000000001</v>
      </c>
      <c r="DX95" s="1">
        <v>9.6478250000000005E-3</v>
      </c>
      <c r="DY95">
        <v>5.0068260000000002</v>
      </c>
      <c r="DZ95">
        <v>0.50975680000000001</v>
      </c>
      <c r="EA95">
        <v>19.535779999999999</v>
      </c>
      <c r="EB95" s="1">
        <v>8.3297549999999995E-3</v>
      </c>
      <c r="EC95">
        <v>4.3453650000000001</v>
      </c>
      <c r="ED95">
        <v>0.50601879999999999</v>
      </c>
      <c r="EE95">
        <v>20.329799999999999</v>
      </c>
      <c r="EF95" s="1">
        <v>7.2098370000000002E-3</v>
      </c>
      <c r="EG95">
        <v>3.7806549999999999</v>
      </c>
      <c r="EH95">
        <v>0.50242379999999998</v>
      </c>
      <c r="EI95">
        <v>20.885829999999999</v>
      </c>
      <c r="EJ95" s="1">
        <v>6.2444240000000002E-3</v>
      </c>
      <c r="EK95">
        <v>3.2908019999999998</v>
      </c>
      <c r="EL95">
        <v>0.49948169999999997</v>
      </c>
      <c r="EM95">
        <v>21.342390000000002</v>
      </c>
      <c r="EN95" s="1">
        <v>5.4013100000000003E-3</v>
      </c>
      <c r="EO95">
        <v>2.8574540000000002</v>
      </c>
      <c r="EP95">
        <v>0.49739830000000002</v>
      </c>
      <c r="EQ95">
        <v>21.117730000000002</v>
      </c>
      <c r="ER95" s="1">
        <v>4.6710969999999999E-3</v>
      </c>
      <c r="ES95">
        <v>2.4764819999999999</v>
      </c>
      <c r="ET95">
        <v>0.49575039999999998</v>
      </c>
      <c r="EU95">
        <v>20.68459</v>
      </c>
      <c r="EV95" s="1">
        <v>4.0333499999999998E-3</v>
      </c>
      <c r="EW95">
        <v>2.1409090000000002</v>
      </c>
      <c r="EX95">
        <v>0.49448730000000002</v>
      </c>
      <c r="EY95">
        <v>20.749659999999999</v>
      </c>
      <c r="EZ95" s="1">
        <v>3.4499050000000001E-3</v>
      </c>
      <c r="FA95">
        <v>1.8335490000000001</v>
      </c>
      <c r="FB95">
        <v>0.49360229999999999</v>
      </c>
      <c r="FC95">
        <v>20.857189999999999</v>
      </c>
      <c r="FD95" s="1">
        <v>2.8551169999999999E-3</v>
      </c>
      <c r="FE95">
        <v>1.521093</v>
      </c>
      <c r="FF95">
        <v>0.4929636</v>
      </c>
      <c r="FG95">
        <v>21.439609999999998</v>
      </c>
      <c r="FH95" s="1">
        <v>2.2285930000000001E-3</v>
      </c>
      <c r="FI95">
        <v>1.191378</v>
      </c>
      <c r="FJ95">
        <v>0.4924502</v>
      </c>
      <c r="FK95">
        <v>21.661750000000001</v>
      </c>
      <c r="FL95" s="1">
        <v>1.6445730000000001E-3</v>
      </c>
      <c r="FM95">
        <v>0.88074540000000001</v>
      </c>
      <c r="FN95">
        <v>0.49206919999999998</v>
      </c>
      <c r="FO95">
        <v>21.307120000000001</v>
      </c>
      <c r="FP95" s="1">
        <v>1.187095E-3</v>
      </c>
      <c r="FQ95">
        <v>0.63454169999999999</v>
      </c>
      <c r="FR95">
        <v>0.49178650000000002</v>
      </c>
      <c r="FS95">
        <v>20.850280000000001</v>
      </c>
      <c r="FT95" s="1">
        <v>8.7805589999999996E-4</v>
      </c>
      <c r="FU95">
        <v>0.46665450000000003</v>
      </c>
      <c r="FV95">
        <v>0.4915813</v>
      </c>
      <c r="FW95">
        <v>19.920210000000001</v>
      </c>
      <c r="FX95" s="1">
        <v>6.870442E-4</v>
      </c>
      <c r="FY95">
        <v>0.36234759999999999</v>
      </c>
      <c r="FZ95">
        <v>0.49144310000000002</v>
      </c>
      <c r="GA95">
        <v>19.005210000000002</v>
      </c>
      <c r="GB95" s="1">
        <v>5.7159349999999997E-4</v>
      </c>
      <c r="GC95">
        <v>0.2992165</v>
      </c>
      <c r="GD95">
        <v>0.49133840000000001</v>
      </c>
      <c r="GE95">
        <v>18.27582</v>
      </c>
      <c r="GF95" s="1">
        <v>4.9773389999999997E-4</v>
      </c>
      <c r="GG95">
        <v>0.25900830000000002</v>
      </c>
      <c r="GH95">
        <v>0.49130089999999998</v>
      </c>
      <c r="GI95">
        <v>18.014289999999999</v>
      </c>
      <c r="GJ95" s="1">
        <v>4.424508E-4</v>
      </c>
      <c r="GK95">
        <v>0.2292546</v>
      </c>
      <c r="GL95">
        <v>0.49128090000000002</v>
      </c>
      <c r="GM95">
        <v>18.623840000000001</v>
      </c>
      <c r="GN95" s="1">
        <v>3.9358140000000003E-4</v>
      </c>
      <c r="GO95">
        <v>0.2032825</v>
      </c>
      <c r="GP95">
        <v>0.49126609999999998</v>
      </c>
      <c r="GQ95">
        <v>19.31269</v>
      </c>
      <c r="GR95" s="1">
        <v>3.4990770000000002E-4</v>
      </c>
      <c r="GS95">
        <v>0.180059</v>
      </c>
      <c r="GT95">
        <v>0.49122909999999997</v>
      </c>
      <c r="GU95">
        <v>19.892690000000002</v>
      </c>
      <c r="GV95" s="1">
        <v>3.1390360000000002E-4</v>
      </c>
      <c r="GW95">
        <v>0.16081790000000001</v>
      </c>
      <c r="GX95">
        <v>0.49118970000000001</v>
      </c>
      <c r="GY95">
        <v>20.20872</v>
      </c>
      <c r="GZ95" s="1">
        <v>2.8613009999999998E-4</v>
      </c>
      <c r="HA95">
        <v>0.14595089999999999</v>
      </c>
      <c r="HB95">
        <v>0.4911104</v>
      </c>
      <c r="HC95">
        <v>20.01595</v>
      </c>
      <c r="HD95" s="1">
        <v>2.6494920000000001E-4</v>
      </c>
      <c r="HE95">
        <v>0.1346435</v>
      </c>
      <c r="HF95">
        <v>0.49101509999999998</v>
      </c>
      <c r="HG95">
        <v>19.296690000000002</v>
      </c>
      <c r="HH95" s="1">
        <v>2.481642E-4</v>
      </c>
      <c r="HI95">
        <v>0.1257199</v>
      </c>
      <c r="HJ95">
        <v>0.49087639999999999</v>
      </c>
      <c r="HK95">
        <v>19.167490000000001</v>
      </c>
      <c r="HL95" s="1">
        <v>2.345483E-4</v>
      </c>
      <c r="HM95">
        <v>0.1185039</v>
      </c>
      <c r="HN95">
        <v>0.49071949999999998</v>
      </c>
      <c r="HO95">
        <v>19.306159999999998</v>
      </c>
      <c r="HP95" s="1">
        <v>2.2423920000000001E-4</v>
      </c>
      <c r="HQ95">
        <v>0.1130089</v>
      </c>
      <c r="HR95">
        <v>0.49055080000000001</v>
      </c>
      <c r="HS95">
        <v>19.85369</v>
      </c>
      <c r="HT95" s="1">
        <v>2.1719640000000001E-4</v>
      </c>
      <c r="HU95">
        <v>0.1092154</v>
      </c>
      <c r="HV95">
        <v>0.49037380000000003</v>
      </c>
      <c r="HW95">
        <v>20.473610000000001</v>
      </c>
      <c r="HX95" s="1">
        <v>2.117272E-4</v>
      </c>
      <c r="HY95">
        <v>0.10633099999999999</v>
      </c>
      <c r="HZ95">
        <v>0.49019859999999998</v>
      </c>
      <c r="IA95">
        <v>20.847259999999999</v>
      </c>
      <c r="IB95" s="1">
        <v>2.0590389999999999E-4</v>
      </c>
      <c r="IC95">
        <v>0.1033569</v>
      </c>
      <c r="ID95">
        <v>0.49001400000000001</v>
      </c>
      <c r="IE95">
        <v>20.920269999999999</v>
      </c>
      <c r="IF95" s="1">
        <v>1.9890390000000001E-4</v>
      </c>
      <c r="IG95">
        <v>9.9841120000000005E-2</v>
      </c>
      <c r="IH95">
        <v>0.48983280000000001</v>
      </c>
      <c r="II95">
        <v>20.339559999999999</v>
      </c>
      <c r="IJ95" s="1">
        <v>1.9096900000000001E-4</v>
      </c>
      <c r="IK95">
        <v>9.5865519999999996E-2</v>
      </c>
      <c r="IL95">
        <v>0.48962830000000002</v>
      </c>
      <c r="IM95">
        <v>19.22655</v>
      </c>
      <c r="IN95" s="1">
        <v>1.826411E-4</v>
      </c>
      <c r="IO95">
        <v>9.1685269999999999E-2</v>
      </c>
      <c r="IP95">
        <v>0.48945689999999997</v>
      </c>
      <c r="IQ95">
        <v>18.602360000000001</v>
      </c>
      <c r="IR95" s="1">
        <v>1.742909E-4</v>
      </c>
      <c r="IS95">
        <v>8.7492639999999997E-2</v>
      </c>
      <c r="IT95">
        <v>0.48926649999999999</v>
      </c>
      <c r="IU95">
        <v>18.484649999999998</v>
      </c>
      <c r="IV95" s="1">
        <v>1.6614590000000001E-4</v>
      </c>
      <c r="IW95">
        <v>8.3405930000000003E-2</v>
      </c>
      <c r="IX95">
        <v>0.48907929999999999</v>
      </c>
      <c r="IY95">
        <v>19.46087</v>
      </c>
      <c r="IZ95" s="1">
        <v>1.583217E-4</v>
      </c>
      <c r="JA95">
        <v>7.9490909999999998E-2</v>
      </c>
      <c r="JB95">
        <v>0.48889529999999998</v>
      </c>
      <c r="JC95">
        <v>20.333850000000002</v>
      </c>
      <c r="JD95" s="1">
        <v>1.5090850000000001E-4</v>
      </c>
      <c r="JE95">
        <v>7.5771459999999999E-2</v>
      </c>
      <c r="JF95">
        <v>0.48871750000000003</v>
      </c>
      <c r="JG95">
        <v>20.91705</v>
      </c>
      <c r="JH95" s="1">
        <v>1.439078E-4</v>
      </c>
      <c r="JI95">
        <v>7.2264060000000005E-2</v>
      </c>
      <c r="JJ95">
        <v>0.48857669999999997</v>
      </c>
      <c r="JK95">
        <v>20.938669999999998</v>
      </c>
      <c r="JL95" s="1">
        <v>1.373434E-4</v>
      </c>
      <c r="JM95">
        <v>6.8975510000000004E-2</v>
      </c>
      <c r="JN95">
        <v>0.48845899999999998</v>
      </c>
      <c r="JO95">
        <v>20.67116</v>
      </c>
      <c r="JP95" s="1">
        <v>1.311792E-4</v>
      </c>
      <c r="JQ95">
        <v>6.5877359999999996E-2</v>
      </c>
      <c r="JR95">
        <v>0.48838769999999998</v>
      </c>
      <c r="JS95">
        <v>20.071929999999998</v>
      </c>
      <c r="JT95" s="1">
        <v>1.2534429999999999E-4</v>
      </c>
      <c r="JU95">
        <v>6.2945039999999994E-2</v>
      </c>
      <c r="JV95">
        <v>0.488342</v>
      </c>
      <c r="JW95">
        <v>19.626470000000001</v>
      </c>
      <c r="JX95" s="1">
        <v>1.196208E-4</v>
      </c>
      <c r="JY95">
        <v>6.0076230000000001E-2</v>
      </c>
      <c r="JZ95">
        <v>0.48830210000000002</v>
      </c>
      <c r="KA95">
        <v>19.40577</v>
      </c>
      <c r="KB95" s="1">
        <v>1.13447E-4</v>
      </c>
      <c r="KC95">
        <v>5.7007750000000003E-2</v>
      </c>
      <c r="KD95">
        <v>0.48829620000000001</v>
      </c>
      <c r="KE95">
        <v>20.142659999999999</v>
      </c>
      <c r="KF95" s="1">
        <v>1.06568E-4</v>
      </c>
      <c r="KG95">
        <v>5.3583930000000002E-2</v>
      </c>
      <c r="KH95">
        <v>0.48828729999999998</v>
      </c>
      <c r="KI95">
        <v>20.752379999999999</v>
      </c>
      <c r="KJ95" s="1">
        <v>9.9573020000000005E-5</v>
      </c>
      <c r="KK95">
        <v>5.0063330000000003E-2</v>
      </c>
      <c r="KL95">
        <v>0.48826599999999998</v>
      </c>
      <c r="KM95">
        <v>21.138110000000001</v>
      </c>
      <c r="KN95" s="1">
        <v>9.3231390000000003E-5</v>
      </c>
      <c r="KO95">
        <v>4.6850379999999997E-2</v>
      </c>
      <c r="KP95">
        <v>0.48828510000000003</v>
      </c>
      <c r="KQ95">
        <v>21.220179999999999</v>
      </c>
      <c r="KR95" s="1">
        <v>8.7922689999999997E-5</v>
      </c>
      <c r="KS95">
        <v>4.4144320000000001E-2</v>
      </c>
      <c r="KT95">
        <v>0.48826409999999998</v>
      </c>
      <c r="KU95">
        <v>20.579799999999999</v>
      </c>
      <c r="KV95" s="1">
        <v>8.3523639999999997E-5</v>
      </c>
      <c r="KW95">
        <v>4.1907529999999998E-2</v>
      </c>
      <c r="KX95">
        <v>0.48826540000000002</v>
      </c>
      <c r="KY95">
        <v>19.746420000000001</v>
      </c>
      <c r="KZ95" s="1">
        <v>7.9792690000000005E-5</v>
      </c>
      <c r="LA95">
        <v>4.0012560000000003E-2</v>
      </c>
      <c r="LB95">
        <v>0.48825819999999998</v>
      </c>
      <c r="LC95">
        <v>19.344550000000002</v>
      </c>
      <c r="LD95" s="1">
        <v>7.6495180000000004E-5</v>
      </c>
      <c r="LE95">
        <v>3.8343099999999998E-2</v>
      </c>
      <c r="LF95">
        <v>0.4882821</v>
      </c>
      <c r="LG95">
        <v>19.282299999999999</v>
      </c>
      <c r="LH95" s="1">
        <v>7.3487989999999998E-5</v>
      </c>
      <c r="LI95">
        <v>3.6820350000000002E-2</v>
      </c>
      <c r="LJ95">
        <v>0.48827470000000001</v>
      </c>
      <c r="LK95">
        <v>20.074940000000002</v>
      </c>
      <c r="LL95" s="1">
        <v>7.0666810000000007E-5</v>
      </c>
      <c r="LM95">
        <v>3.5397579999999998E-2</v>
      </c>
      <c r="LN95">
        <v>0.48827350000000003</v>
      </c>
      <c r="LO95">
        <v>20.858429999999998</v>
      </c>
      <c r="LP95" s="1">
        <v>6.799051E-5</v>
      </c>
      <c r="LQ95">
        <v>3.4050579999999997E-2</v>
      </c>
      <c r="LR95">
        <v>0.48825279999999999</v>
      </c>
      <c r="LS95">
        <v>21.422329999999999</v>
      </c>
      <c r="LT95" s="1">
        <v>6.5445750000000006E-5</v>
      </c>
      <c r="LU95">
        <v>3.2768980000000003E-2</v>
      </c>
      <c r="LV95">
        <v>0.48827219999999999</v>
      </c>
      <c r="LW95">
        <v>21.556509999999999</v>
      </c>
      <c r="LX95" s="1">
        <v>6.3025010000000001E-5</v>
      </c>
      <c r="LY95">
        <v>3.154792E-2</v>
      </c>
      <c r="LZ95">
        <v>0.48827540000000003</v>
      </c>
      <c r="MA95">
        <v>21.042870000000001</v>
      </c>
      <c r="MB95" s="1">
        <v>6.0641240000000001E-5</v>
      </c>
      <c r="MC95">
        <v>3.0388789999999999E-2</v>
      </c>
      <c r="MD95">
        <v>0.48826839999999999</v>
      </c>
      <c r="ME95">
        <v>20.21576</v>
      </c>
      <c r="MF95" s="1">
        <v>5.8250279999999999E-5</v>
      </c>
      <c r="MG95">
        <v>2.9287609999999999E-2</v>
      </c>
      <c r="MH95">
        <v>0.48827779999999998</v>
      </c>
      <c r="MI95">
        <v>19.827670000000001</v>
      </c>
      <c r="MJ95" s="1">
        <v>5.5980860000000002E-5</v>
      </c>
      <c r="MK95">
        <v>2.8235320000000001E-2</v>
      </c>
      <c r="ML95">
        <v>0.48826750000000002</v>
      </c>
      <c r="MM95">
        <v>19.672000000000001</v>
      </c>
      <c r="MN95" s="1">
        <v>5.381541E-5</v>
      </c>
      <c r="MO95">
        <v>2.722424E-2</v>
      </c>
      <c r="MP95">
        <v>0.4882515</v>
      </c>
      <c r="MQ95">
        <v>20.413049999999998</v>
      </c>
      <c r="MR95" s="1">
        <v>5.1762370000000002E-5</v>
      </c>
      <c r="MS95">
        <v>2.6260240000000001E-2</v>
      </c>
      <c r="MT95">
        <v>0.48827480000000001</v>
      </c>
      <c r="MU95">
        <v>20.71255</v>
      </c>
      <c r="MV95" s="1">
        <v>4.9804810000000002E-5</v>
      </c>
      <c r="MW95">
        <v>2.53368E-2</v>
      </c>
      <c r="MX95">
        <v>0.48827199999999998</v>
      </c>
      <c r="MY95">
        <v>20.408429999999999</v>
      </c>
      <c r="MZ95" s="1">
        <v>4.7940450000000003E-5</v>
      </c>
      <c r="NA95">
        <v>2.4450699999999999E-2</v>
      </c>
      <c r="NB95">
        <v>0.48827389999999998</v>
      </c>
      <c r="NC95">
        <v>20.058440000000001</v>
      </c>
      <c r="ND95" s="1">
        <v>4.6166079999999997E-5</v>
      </c>
      <c r="NE95">
        <v>2.3602970000000001E-2</v>
      </c>
      <c r="NF95">
        <v>0.48827470000000001</v>
      </c>
      <c r="NG95">
        <v>19.575330000000001</v>
      </c>
      <c r="NH95" s="1">
        <v>4.4469699999999999E-5</v>
      </c>
      <c r="NI95">
        <v>2.2789790000000001E-2</v>
      </c>
      <c r="NJ95">
        <v>0.48827310000000002</v>
      </c>
      <c r="NK95">
        <v>18.68516</v>
      </c>
      <c r="NL95" s="1">
        <v>4.2848079999999999E-5</v>
      </c>
      <c r="NM95">
        <v>2.200937E-2</v>
      </c>
      <c r="NN95">
        <v>0.48827490000000001</v>
      </c>
      <c r="NO95">
        <v>17.883510000000001</v>
      </c>
      <c r="NP95" s="1">
        <v>4.1302279999999998E-5</v>
      </c>
      <c r="NQ95">
        <v>2.1261019999999999E-2</v>
      </c>
      <c r="NR95">
        <v>0.48826849999999999</v>
      </c>
      <c r="NS95">
        <v>17.515609999999999</v>
      </c>
      <c r="NT95" s="1">
        <v>3.9827209999999998E-5</v>
      </c>
      <c r="NU95">
        <v>2.0544679999999999E-2</v>
      </c>
      <c r="NV95">
        <v>0.4882669</v>
      </c>
      <c r="NW95">
        <v>18.356940000000002</v>
      </c>
      <c r="NX95" s="1">
        <v>3.8405319999999998E-5</v>
      </c>
      <c r="NY95">
        <v>1.9850570000000001E-2</v>
      </c>
      <c r="NZ95">
        <v>0.48825610000000003</v>
      </c>
      <c r="OA95">
        <v>19.47954</v>
      </c>
      <c r="OB95" s="1">
        <v>3.7041010000000001E-5</v>
      </c>
      <c r="OC95">
        <v>1.9181460000000001E-2</v>
      </c>
      <c r="OD95">
        <v>0.48821209999999998</v>
      </c>
      <c r="OE95">
        <v>20.127749999999999</v>
      </c>
      <c r="OF95" s="1">
        <v>3.5734410000000002E-5</v>
      </c>
      <c r="OG95">
        <v>1.854105E-2</v>
      </c>
      <c r="OH95">
        <v>0.48813279999999998</v>
      </c>
      <c r="OI95">
        <v>20.425820000000002</v>
      </c>
      <c r="OJ95" s="1">
        <v>3.4480960000000001E-5</v>
      </c>
      <c r="OK95">
        <v>1.792566E-2</v>
      </c>
    </row>
    <row r="96" spans="1:401" x14ac:dyDescent="0.35">
      <c r="A96">
        <v>99</v>
      </c>
      <c r="B96" t="s">
        <v>4</v>
      </c>
      <c r="C96" t="s">
        <v>24</v>
      </c>
      <c r="D96" t="s">
        <v>101</v>
      </c>
      <c r="E96">
        <v>946.97090000000003</v>
      </c>
      <c r="F96">
        <v>0.68928769999999995</v>
      </c>
      <c r="G96">
        <v>19.176490000000001</v>
      </c>
      <c r="H96">
        <v>0</v>
      </c>
      <c r="I96">
        <v>2.0727959999999999E-37</v>
      </c>
      <c r="J96">
        <v>0.6879712</v>
      </c>
      <c r="K96">
        <v>19.016819999999999</v>
      </c>
      <c r="L96" s="1">
        <v>2.446213E-24</v>
      </c>
      <c r="M96" s="1">
        <v>8.2354950000000004E-22</v>
      </c>
      <c r="N96">
        <v>0.68663909999999995</v>
      </c>
      <c r="O96">
        <v>19.03143</v>
      </c>
      <c r="P96" s="1">
        <v>3.9109110000000001E-12</v>
      </c>
      <c r="Q96" s="1">
        <v>1.3109279999999999E-9</v>
      </c>
      <c r="R96">
        <v>0.68531129999999996</v>
      </c>
      <c r="S96">
        <v>18.917909999999999</v>
      </c>
      <c r="T96" s="1">
        <v>3.9319439999999997E-3</v>
      </c>
      <c r="U96" s="1">
        <v>1.026853</v>
      </c>
      <c r="V96">
        <v>0.68395249999999996</v>
      </c>
      <c r="W96">
        <v>18.631879999999999</v>
      </c>
      <c r="X96" s="1">
        <v>3.7617970000000001</v>
      </c>
      <c r="Y96">
        <v>1102.393</v>
      </c>
      <c r="Z96">
        <v>0.68257559999999995</v>
      </c>
      <c r="AA96">
        <v>18.717669999999998</v>
      </c>
      <c r="AB96">
        <v>63.315689999999996</v>
      </c>
      <c r="AC96">
        <v>20100.11</v>
      </c>
      <c r="AD96">
        <v>0.68113109999999999</v>
      </c>
      <c r="AE96">
        <v>18.790220000000001</v>
      </c>
      <c r="AF96">
        <v>132.06780000000001</v>
      </c>
      <c r="AG96">
        <v>44387.17</v>
      </c>
      <c r="AH96">
        <v>0.67966040000000005</v>
      </c>
      <c r="AI96">
        <v>19.195959999999999</v>
      </c>
      <c r="AJ96">
        <v>76.562910000000002</v>
      </c>
      <c r="AK96">
        <v>26719.9</v>
      </c>
      <c r="AL96">
        <v>0.67798990000000003</v>
      </c>
      <c r="AM96">
        <v>19.431229999999999</v>
      </c>
      <c r="AN96">
        <v>19.456700000000001</v>
      </c>
      <c r="AO96">
        <v>6973.9949999999999</v>
      </c>
      <c r="AP96">
        <v>0.67595930000000004</v>
      </c>
      <c r="AQ96">
        <v>19.517679999999999</v>
      </c>
      <c r="AR96">
        <v>3.0099900000000002</v>
      </c>
      <c r="AS96">
        <v>1097.0630000000001</v>
      </c>
      <c r="AT96">
        <v>0.67341490000000004</v>
      </c>
      <c r="AU96">
        <v>19.55603</v>
      </c>
      <c r="AV96">
        <v>0.40335300000000002</v>
      </c>
      <c r="AW96">
        <v>146.95660000000001</v>
      </c>
      <c r="AX96">
        <v>0.67031320000000005</v>
      </c>
      <c r="AY96">
        <v>19.342220000000001</v>
      </c>
      <c r="AZ96">
        <v>9.832283E-2</v>
      </c>
      <c r="BA96">
        <v>34.595280000000002</v>
      </c>
      <c r="BB96">
        <v>0.66673499999999997</v>
      </c>
      <c r="BC96">
        <v>19.284600000000001</v>
      </c>
      <c r="BD96">
        <v>6.6090490000000002E-2</v>
      </c>
      <c r="BE96">
        <v>22.718910000000001</v>
      </c>
      <c r="BF96">
        <v>0.66276109999999999</v>
      </c>
      <c r="BG96">
        <v>19.36467</v>
      </c>
      <c r="BH96">
        <v>6.6442730000000005E-2</v>
      </c>
      <c r="BI96">
        <v>22.820119999999999</v>
      </c>
      <c r="BJ96">
        <v>0.65873040000000005</v>
      </c>
      <c r="BK96">
        <v>19.551539999999999</v>
      </c>
      <c r="BL96" s="1">
        <v>6.9552810000000007E-2</v>
      </c>
      <c r="BM96">
        <v>24.069520000000001</v>
      </c>
      <c r="BN96">
        <v>0.65437820000000002</v>
      </c>
      <c r="BO96">
        <v>20.243770000000001</v>
      </c>
      <c r="BP96" s="1">
        <v>6.8535009999999993E-2</v>
      </c>
      <c r="BQ96">
        <v>23.94031</v>
      </c>
      <c r="BR96">
        <v>0.64982419999999996</v>
      </c>
      <c r="BS96">
        <v>20.356380000000001</v>
      </c>
      <c r="BT96" s="1">
        <v>6.3779909999999995E-2</v>
      </c>
      <c r="BU96">
        <v>22.48415</v>
      </c>
      <c r="BV96">
        <v>0.64531329999999998</v>
      </c>
      <c r="BW96">
        <v>20.252770000000002</v>
      </c>
      <c r="BX96" s="1">
        <v>5.7487650000000001E-2</v>
      </c>
      <c r="BY96">
        <v>20.434370000000001</v>
      </c>
      <c r="BZ96">
        <v>0.64082930000000005</v>
      </c>
      <c r="CA96">
        <v>19.985199999999999</v>
      </c>
      <c r="CB96" s="1">
        <v>5.098018E-2</v>
      </c>
      <c r="CC96">
        <v>18.265789999999999</v>
      </c>
      <c r="CD96">
        <v>0.63622730000000005</v>
      </c>
      <c r="CE96">
        <v>19.53107</v>
      </c>
      <c r="CF96" s="1">
        <v>4.4856100000000003E-2</v>
      </c>
      <c r="CG96">
        <v>16.19951</v>
      </c>
      <c r="CH96">
        <v>0.63147149999999996</v>
      </c>
      <c r="CI96">
        <v>18.803470000000001</v>
      </c>
      <c r="CJ96" s="1">
        <v>3.9252200000000001E-2</v>
      </c>
      <c r="CK96">
        <v>14.29177</v>
      </c>
      <c r="CL96">
        <v>0.62659180000000003</v>
      </c>
      <c r="CM96">
        <v>18.48405</v>
      </c>
      <c r="CN96" s="1">
        <v>3.4247409999999999E-2</v>
      </c>
      <c r="CO96">
        <v>12.57076</v>
      </c>
      <c r="CP96">
        <v>0.62166330000000003</v>
      </c>
      <c r="CQ96">
        <v>18.60868</v>
      </c>
      <c r="CR96" s="1">
        <v>2.9923829999999998E-2</v>
      </c>
      <c r="CS96">
        <v>11.0726</v>
      </c>
      <c r="CT96">
        <v>0.61666730000000003</v>
      </c>
      <c r="CU96">
        <v>19.16385</v>
      </c>
      <c r="CV96" s="1">
        <v>2.6223659999999999E-2</v>
      </c>
      <c r="CW96">
        <v>9.7863389999999999</v>
      </c>
      <c r="CX96">
        <v>0.61171850000000005</v>
      </c>
      <c r="CY96">
        <v>18.860009999999999</v>
      </c>
      <c r="CZ96" s="1">
        <v>2.294129E-2</v>
      </c>
      <c r="DA96">
        <v>8.6349900000000002</v>
      </c>
      <c r="DB96">
        <v>0.60669209999999996</v>
      </c>
      <c r="DC96">
        <v>18.983059999999998</v>
      </c>
      <c r="DD96" s="1">
        <v>1.9987020000000001E-2</v>
      </c>
      <c r="DE96">
        <v>7.5882529999999999</v>
      </c>
      <c r="DF96">
        <v>0.60216270000000005</v>
      </c>
      <c r="DG96">
        <v>19.023430000000001</v>
      </c>
      <c r="DH96" s="1">
        <v>1.7387159999999999E-2</v>
      </c>
      <c r="DI96">
        <v>6.6513869999999997</v>
      </c>
      <c r="DJ96">
        <v>0.59762970000000004</v>
      </c>
      <c r="DK96">
        <v>18.55369</v>
      </c>
      <c r="DL96" s="1">
        <v>1.5122750000000001E-2</v>
      </c>
      <c r="DM96">
        <v>5.8293939999999997</v>
      </c>
      <c r="DN96">
        <v>0.59303530000000004</v>
      </c>
      <c r="DO96">
        <v>18.077590000000001</v>
      </c>
      <c r="DP96" s="1">
        <v>1.3150490000000001E-2</v>
      </c>
      <c r="DQ96">
        <v>5.1087910000000001</v>
      </c>
      <c r="DR96">
        <v>0.58839390000000003</v>
      </c>
      <c r="DS96">
        <v>18.082260000000002</v>
      </c>
      <c r="DT96" s="1">
        <v>1.140044E-2</v>
      </c>
      <c r="DU96">
        <v>4.4649039999999998</v>
      </c>
      <c r="DV96">
        <v>0.58358160000000003</v>
      </c>
      <c r="DW96">
        <v>18.40194</v>
      </c>
      <c r="DX96" s="1">
        <v>9.8410230000000008E-3</v>
      </c>
      <c r="DY96">
        <v>3.8865430000000001</v>
      </c>
      <c r="DZ96">
        <v>0.57887409999999995</v>
      </c>
      <c r="EA96">
        <v>19.553180000000001</v>
      </c>
      <c r="EB96" s="1">
        <v>8.4957969999999994E-3</v>
      </c>
      <c r="EC96">
        <v>3.3826589999999999</v>
      </c>
      <c r="ED96">
        <v>0.57406380000000001</v>
      </c>
      <c r="EE96">
        <v>20.40361</v>
      </c>
      <c r="EF96" s="1">
        <v>7.352707E-3</v>
      </c>
      <c r="EG96">
        <v>2.9520729999999999</v>
      </c>
      <c r="EH96">
        <v>0.56940659999999998</v>
      </c>
      <c r="EI96">
        <v>20.960239999999999</v>
      </c>
      <c r="EJ96" s="1">
        <v>6.3697600000000004E-3</v>
      </c>
      <c r="EK96">
        <v>2.5784470000000002</v>
      </c>
      <c r="EL96">
        <v>0.56548750000000003</v>
      </c>
      <c r="EM96">
        <v>21.412410000000001</v>
      </c>
      <c r="EN96" s="1">
        <v>5.5120890000000004E-3</v>
      </c>
      <c r="EO96">
        <v>2.246737</v>
      </c>
      <c r="EP96">
        <v>0.56254320000000002</v>
      </c>
      <c r="EQ96">
        <v>21.189019999999999</v>
      </c>
      <c r="ER96" s="1">
        <v>4.7683960000000003E-3</v>
      </c>
      <c r="ES96">
        <v>1.953422</v>
      </c>
      <c r="ET96">
        <v>0.56014549999999996</v>
      </c>
      <c r="EU96">
        <v>20.70984</v>
      </c>
      <c r="EV96" s="1">
        <v>4.1194109999999999E-3</v>
      </c>
      <c r="EW96">
        <v>1.6936640000000001</v>
      </c>
      <c r="EX96">
        <v>0.55827590000000005</v>
      </c>
      <c r="EY96">
        <v>20.75534</v>
      </c>
      <c r="EZ96" s="1">
        <v>3.5321939999999998E-3</v>
      </c>
      <c r="FA96">
        <v>1.4561869999999999</v>
      </c>
      <c r="FB96">
        <v>0.55689719999999998</v>
      </c>
      <c r="FC96">
        <v>20.877400000000002</v>
      </c>
      <c r="FD96" s="1">
        <v>2.9420449999999999E-3</v>
      </c>
      <c r="FE96">
        <v>1.2158819999999999</v>
      </c>
      <c r="FF96">
        <v>0.55590289999999998</v>
      </c>
      <c r="FG96">
        <v>21.467700000000001</v>
      </c>
      <c r="FH96" s="1">
        <v>2.3176339999999998E-3</v>
      </c>
      <c r="FI96">
        <v>0.96018559999999997</v>
      </c>
      <c r="FJ96">
        <v>0.55515020000000004</v>
      </c>
      <c r="FK96">
        <v>21.74991</v>
      </c>
      <c r="FL96" s="1">
        <v>1.7223379999999999E-3</v>
      </c>
      <c r="FM96">
        <v>0.71436440000000001</v>
      </c>
      <c r="FN96">
        <v>0.55457650000000003</v>
      </c>
      <c r="FO96">
        <v>21.39958</v>
      </c>
      <c r="FP96" s="1">
        <v>1.2442149999999999E-3</v>
      </c>
      <c r="FQ96">
        <v>0.51542030000000005</v>
      </c>
      <c r="FR96">
        <v>0.55414030000000003</v>
      </c>
      <c r="FS96">
        <v>20.960270000000001</v>
      </c>
      <c r="FT96" s="1">
        <v>9.1501090000000005E-4</v>
      </c>
      <c r="FU96">
        <v>0.37763400000000003</v>
      </c>
      <c r="FV96">
        <v>0.55382180000000003</v>
      </c>
      <c r="FW96">
        <v>20.03642</v>
      </c>
      <c r="FX96" s="1">
        <v>7.0952649999999999E-4</v>
      </c>
      <c r="FY96">
        <v>0.2913308</v>
      </c>
      <c r="FZ96">
        <v>0.55359999999999998</v>
      </c>
      <c r="GA96">
        <v>19.104939999999999</v>
      </c>
      <c r="GB96" s="1">
        <v>5.8539469999999995E-4</v>
      </c>
      <c r="GC96">
        <v>0.2390883</v>
      </c>
      <c r="GD96">
        <v>0.55343629999999999</v>
      </c>
      <c r="GE96">
        <v>18.355599999999999</v>
      </c>
      <c r="GF96" s="1">
        <v>5.0705019999999995E-4</v>
      </c>
      <c r="GG96">
        <v>0.2061337</v>
      </c>
      <c r="GH96">
        <v>0.55337130000000001</v>
      </c>
      <c r="GI96">
        <v>18.06232</v>
      </c>
      <c r="GJ96" s="1">
        <v>4.5003220000000002E-4</v>
      </c>
      <c r="GK96">
        <v>0.18224389999999999</v>
      </c>
      <c r="GL96">
        <v>0.5533074</v>
      </c>
      <c r="GM96">
        <v>18.6615</v>
      </c>
      <c r="GN96" s="1">
        <v>4.0046789999999998E-4</v>
      </c>
      <c r="GO96">
        <v>0.16165470000000001</v>
      </c>
      <c r="GP96">
        <v>0.55327519999999997</v>
      </c>
      <c r="GQ96">
        <v>19.385380000000001</v>
      </c>
      <c r="GR96" s="1">
        <v>3.5591570000000002E-4</v>
      </c>
      <c r="GS96">
        <v>0.1431644</v>
      </c>
      <c r="GT96">
        <v>0.55322360000000004</v>
      </c>
      <c r="GU96">
        <v>19.98582</v>
      </c>
      <c r="GV96" s="1">
        <v>3.187032E-4</v>
      </c>
      <c r="GW96">
        <v>0.12769</v>
      </c>
      <c r="GX96">
        <v>0.55319790000000002</v>
      </c>
      <c r="GY96">
        <v>20.306640000000002</v>
      </c>
      <c r="GZ96" s="1">
        <v>2.8978750000000002E-4</v>
      </c>
      <c r="HA96">
        <v>0.1156676</v>
      </c>
      <c r="HB96">
        <v>0.55309180000000002</v>
      </c>
      <c r="HC96">
        <v>20.108889999999999</v>
      </c>
      <c r="HD96" s="1">
        <v>2.6777030000000001E-4</v>
      </c>
      <c r="HE96">
        <v>0.10653550000000001</v>
      </c>
      <c r="HF96">
        <v>0.55298340000000001</v>
      </c>
      <c r="HG96">
        <v>19.341889999999999</v>
      </c>
      <c r="HH96" s="1">
        <v>2.5044530000000001E-4</v>
      </c>
      <c r="HI96">
        <v>9.9368910000000005E-2</v>
      </c>
      <c r="HJ96">
        <v>0.55283979999999999</v>
      </c>
      <c r="HK96">
        <v>19.15821</v>
      </c>
      <c r="HL96" s="1">
        <v>2.3637779999999999E-4</v>
      </c>
      <c r="HM96">
        <v>9.3571779999999993E-2</v>
      </c>
      <c r="HN96">
        <v>0.55266059999999995</v>
      </c>
      <c r="HO96">
        <v>19.298410000000001</v>
      </c>
      <c r="HP96" s="1">
        <v>2.255631E-4</v>
      </c>
      <c r="HQ96">
        <v>8.9111979999999993E-2</v>
      </c>
      <c r="HR96">
        <v>0.55247449999999998</v>
      </c>
      <c r="HS96">
        <v>19.85802</v>
      </c>
      <c r="HT96" s="1">
        <v>2.1810819999999999E-4</v>
      </c>
      <c r="HU96">
        <v>8.6014869999999993E-2</v>
      </c>
      <c r="HV96">
        <v>0.55227630000000005</v>
      </c>
      <c r="HW96">
        <v>20.519120000000001</v>
      </c>
      <c r="HX96" s="1">
        <v>2.125222E-4</v>
      </c>
      <c r="HY96">
        <v>8.3722080000000004E-2</v>
      </c>
      <c r="HZ96">
        <v>0.5520796</v>
      </c>
      <c r="IA96">
        <v>20.92886</v>
      </c>
      <c r="IB96" s="1">
        <v>2.0681430000000001E-4</v>
      </c>
      <c r="IC96">
        <v>8.1430420000000003E-2</v>
      </c>
      <c r="ID96">
        <v>0.55187149999999996</v>
      </c>
      <c r="IE96">
        <v>21.022099999999998</v>
      </c>
      <c r="IF96" s="1">
        <v>1.999743E-4</v>
      </c>
      <c r="IG96">
        <v>7.8729889999999997E-2</v>
      </c>
      <c r="IH96">
        <v>0.55166930000000003</v>
      </c>
      <c r="II96">
        <v>20.46518</v>
      </c>
      <c r="IJ96" s="1">
        <v>1.9213960000000001E-4</v>
      </c>
      <c r="IK96">
        <v>7.5648489999999999E-2</v>
      </c>
      <c r="IL96">
        <v>0.55145500000000003</v>
      </c>
      <c r="IM96">
        <v>19.321739999999998</v>
      </c>
      <c r="IN96" s="1">
        <v>1.8384059999999999E-4</v>
      </c>
      <c r="IO96">
        <v>7.2383859999999994E-2</v>
      </c>
      <c r="IP96">
        <v>0.55124070000000003</v>
      </c>
      <c r="IQ96">
        <v>18.64922</v>
      </c>
      <c r="IR96" s="1">
        <v>1.7547640000000001E-4</v>
      </c>
      <c r="IS96">
        <v>6.9096489999999997E-2</v>
      </c>
      <c r="IT96">
        <v>0.55103270000000004</v>
      </c>
      <c r="IU96">
        <v>18.508710000000001</v>
      </c>
      <c r="IV96" s="1">
        <v>1.6729040000000001E-4</v>
      </c>
      <c r="IW96">
        <v>6.5882540000000003E-2</v>
      </c>
      <c r="IX96">
        <v>0.55080960000000001</v>
      </c>
      <c r="IY96">
        <v>19.480550000000001</v>
      </c>
      <c r="IZ96" s="1">
        <v>1.594124E-4</v>
      </c>
      <c r="JA96">
        <v>6.2799170000000001E-2</v>
      </c>
      <c r="JB96">
        <v>0.5506046</v>
      </c>
      <c r="JC96">
        <v>20.405180000000001</v>
      </c>
      <c r="JD96" s="1">
        <v>1.5194310000000001E-4</v>
      </c>
      <c r="JE96">
        <v>5.9866879999999997E-2</v>
      </c>
      <c r="JF96">
        <v>0.55041320000000005</v>
      </c>
      <c r="JG96">
        <v>20.998699999999999</v>
      </c>
      <c r="JH96" s="1">
        <v>1.4487850000000001E-4</v>
      </c>
      <c r="JI96">
        <v>5.7098690000000001E-2</v>
      </c>
      <c r="JJ96">
        <v>0.55022329999999997</v>
      </c>
      <c r="JK96">
        <v>21.02075</v>
      </c>
      <c r="JL96" s="1">
        <v>1.3825600000000001E-4</v>
      </c>
      <c r="JM96">
        <v>5.4503339999999997E-2</v>
      </c>
      <c r="JN96">
        <v>0.55009649999999999</v>
      </c>
      <c r="JO96">
        <v>20.739850000000001</v>
      </c>
      <c r="JP96" s="1">
        <v>1.3203790000000001E-4</v>
      </c>
      <c r="JQ96">
        <v>5.2057159999999998E-2</v>
      </c>
      <c r="JR96">
        <v>0.54999739999999997</v>
      </c>
      <c r="JS96">
        <v>20.133379999999999</v>
      </c>
      <c r="JT96" s="1">
        <v>1.2616050000000001E-4</v>
      </c>
      <c r="JU96">
        <v>4.974373E-2</v>
      </c>
      <c r="JV96">
        <v>0.54993559999999997</v>
      </c>
      <c r="JW96">
        <v>19.67652</v>
      </c>
      <c r="JX96" s="1">
        <v>1.204487E-4</v>
      </c>
      <c r="JY96">
        <v>4.7493769999999998E-2</v>
      </c>
      <c r="JZ96">
        <v>0.54988199999999998</v>
      </c>
      <c r="KA96">
        <v>19.442409999999999</v>
      </c>
      <c r="KB96" s="1">
        <v>1.143661E-4</v>
      </c>
      <c r="KC96">
        <v>4.5110539999999998E-2</v>
      </c>
      <c r="KD96">
        <v>0.54986330000000005</v>
      </c>
      <c r="KE96">
        <v>20.1645</v>
      </c>
      <c r="KF96" s="1">
        <v>1.07575E-4</v>
      </c>
      <c r="KG96">
        <v>4.244709E-2</v>
      </c>
      <c r="KH96">
        <v>0.54983000000000004</v>
      </c>
      <c r="KI96">
        <v>20.81728</v>
      </c>
      <c r="KJ96" s="1">
        <v>1.005503E-4</v>
      </c>
      <c r="KK96">
        <v>3.9671930000000001E-2</v>
      </c>
      <c r="KL96">
        <v>0.5498459</v>
      </c>
      <c r="KM96">
        <v>21.2211</v>
      </c>
      <c r="KN96" s="1">
        <v>9.4083889999999995E-5</v>
      </c>
      <c r="KO96">
        <v>3.710712E-2</v>
      </c>
      <c r="KP96">
        <v>0.54984509999999998</v>
      </c>
      <c r="KQ96">
        <v>21.322320000000001</v>
      </c>
      <c r="KR96" s="1">
        <v>8.8628570000000005E-5</v>
      </c>
      <c r="KS96">
        <v>3.4934449999999999E-2</v>
      </c>
      <c r="KT96">
        <v>0.54981820000000003</v>
      </c>
      <c r="KU96">
        <v>20.69463</v>
      </c>
      <c r="KV96" s="1">
        <v>8.4108970000000002E-5</v>
      </c>
      <c r="KW96">
        <v>3.313816E-2</v>
      </c>
      <c r="KX96">
        <v>0.54981809999999998</v>
      </c>
      <c r="KY96">
        <v>19.819849999999999</v>
      </c>
      <c r="KZ96" s="1">
        <v>8.0298340000000006E-5</v>
      </c>
      <c r="LA96">
        <v>3.162322E-2</v>
      </c>
      <c r="LB96">
        <v>0.54982710000000001</v>
      </c>
      <c r="LC96">
        <v>19.38316</v>
      </c>
      <c r="LD96" s="1">
        <v>7.6949070000000003E-5</v>
      </c>
      <c r="LE96">
        <v>3.029391E-2</v>
      </c>
      <c r="LF96">
        <v>0.54982790000000004</v>
      </c>
      <c r="LG96">
        <v>19.305</v>
      </c>
      <c r="LH96" s="1">
        <v>7.3907670000000002E-5</v>
      </c>
      <c r="LI96">
        <v>2.908647E-2</v>
      </c>
      <c r="LJ96">
        <v>0.5498364</v>
      </c>
      <c r="LK96">
        <v>20.09582</v>
      </c>
      <c r="LL96" s="1">
        <v>7.1062869999999998E-5</v>
      </c>
      <c r="LM96">
        <v>2.7959850000000001E-2</v>
      </c>
      <c r="LN96">
        <v>0.54982549999999997</v>
      </c>
      <c r="LO96">
        <v>20.923069999999999</v>
      </c>
      <c r="LP96" s="1">
        <v>6.8366149999999999E-5</v>
      </c>
      <c r="LQ96">
        <v>2.689428E-2</v>
      </c>
      <c r="LR96">
        <v>0.5498267</v>
      </c>
      <c r="LS96">
        <v>21.510169999999999</v>
      </c>
      <c r="LT96" s="1">
        <v>6.5802960000000004E-5</v>
      </c>
      <c r="LU96">
        <v>2.5880199999999999E-2</v>
      </c>
      <c r="LV96">
        <v>0.54982500000000001</v>
      </c>
      <c r="LW96">
        <v>21.658799999999999</v>
      </c>
      <c r="LX96" s="1">
        <v>6.3364820000000002E-5</v>
      </c>
      <c r="LY96">
        <v>2.4915079999999999E-2</v>
      </c>
      <c r="LZ96">
        <v>0.5498343</v>
      </c>
      <c r="MA96">
        <v>21.147369999999999</v>
      </c>
      <c r="MB96" s="1">
        <v>6.096408E-5</v>
      </c>
      <c r="MC96">
        <v>2.3998510000000001E-2</v>
      </c>
      <c r="MD96">
        <v>0.54983139999999997</v>
      </c>
      <c r="ME96">
        <v>20.27665</v>
      </c>
      <c r="MF96" s="1">
        <v>5.8557149999999999E-5</v>
      </c>
      <c r="MG96">
        <v>2.3127450000000001E-2</v>
      </c>
      <c r="MH96">
        <v>0.54982819999999999</v>
      </c>
      <c r="MI96">
        <v>19.852039999999999</v>
      </c>
      <c r="MJ96" s="1">
        <v>5.6273380000000001E-5</v>
      </c>
      <c r="MK96">
        <v>2.2295969999999998E-2</v>
      </c>
      <c r="ML96">
        <v>0.54982509999999996</v>
      </c>
      <c r="MM96">
        <v>19.689699999999998</v>
      </c>
      <c r="MN96" s="1">
        <v>5.4095219999999998E-5</v>
      </c>
      <c r="MO96">
        <v>2.1496939999999999E-2</v>
      </c>
      <c r="MP96">
        <v>0.54982660000000005</v>
      </c>
      <c r="MQ96">
        <v>20.425899999999999</v>
      </c>
      <c r="MR96" s="1">
        <v>5.2027739999999999E-5</v>
      </c>
      <c r="MS96">
        <v>2.0734499999999999E-2</v>
      </c>
      <c r="MT96">
        <v>0.54982569999999997</v>
      </c>
      <c r="MU96">
        <v>20.7943</v>
      </c>
      <c r="MV96" s="1">
        <v>5.0059309999999998E-5</v>
      </c>
      <c r="MW96">
        <v>2.0005470000000001E-2</v>
      </c>
      <c r="MX96">
        <v>0.54982790000000004</v>
      </c>
      <c r="MY96">
        <v>20.48536</v>
      </c>
      <c r="MZ96" s="1">
        <v>4.8183870000000003E-5</v>
      </c>
      <c r="NA96">
        <v>1.9305159999999998E-2</v>
      </c>
      <c r="NB96">
        <v>0.54982600000000004</v>
      </c>
      <c r="NC96">
        <v>20.134889999999999</v>
      </c>
      <c r="ND96" s="1">
        <v>4.6397799999999998E-5</v>
      </c>
      <c r="NE96">
        <v>1.863511E-2</v>
      </c>
      <c r="NF96">
        <v>0.54983409999999999</v>
      </c>
      <c r="NG96">
        <v>19.673850000000002</v>
      </c>
      <c r="NH96" s="1">
        <v>4.4692810000000001E-5</v>
      </c>
      <c r="NI96">
        <v>1.7992979999999999E-2</v>
      </c>
      <c r="NJ96">
        <v>0.54982560000000003</v>
      </c>
      <c r="NK96">
        <v>18.7942</v>
      </c>
      <c r="NL96" s="1">
        <v>4.3061220000000002E-5</v>
      </c>
      <c r="NM96">
        <v>1.7376320000000001E-2</v>
      </c>
      <c r="NN96">
        <v>0.54982660000000005</v>
      </c>
      <c r="NO96">
        <v>17.971540000000001</v>
      </c>
      <c r="NP96" s="1">
        <v>4.1505299999999997E-5</v>
      </c>
      <c r="NQ96">
        <v>1.6784799999999999E-2</v>
      </c>
      <c r="NR96">
        <v>0.54982529999999996</v>
      </c>
      <c r="NS96">
        <v>17.56298</v>
      </c>
      <c r="NT96" s="1">
        <v>4.0022630000000001E-5</v>
      </c>
      <c r="NU96">
        <v>1.621912E-2</v>
      </c>
      <c r="NV96">
        <v>0.5498248</v>
      </c>
      <c r="NW96">
        <v>18.37144</v>
      </c>
      <c r="NX96" s="1">
        <v>3.8594319999999999E-5</v>
      </c>
      <c r="NY96">
        <v>1.567116E-2</v>
      </c>
      <c r="NZ96">
        <v>0.54982980000000004</v>
      </c>
      <c r="OA96">
        <v>19.535640000000001</v>
      </c>
      <c r="OB96" s="1">
        <v>3.7221819999999998E-5</v>
      </c>
      <c r="OC96">
        <v>1.514249E-2</v>
      </c>
      <c r="OD96">
        <v>0.5497957</v>
      </c>
      <c r="OE96">
        <v>20.217199999999998</v>
      </c>
      <c r="OF96" s="1">
        <v>3.5907110000000001E-5</v>
      </c>
      <c r="OG96">
        <v>1.463622E-2</v>
      </c>
      <c r="OH96">
        <v>0.54970540000000001</v>
      </c>
      <c r="OI96">
        <v>20.514659999999999</v>
      </c>
      <c r="OJ96" s="1">
        <v>3.4648160000000002E-5</v>
      </c>
      <c r="OK96">
        <v>1.4150899999999999E-2</v>
      </c>
    </row>
    <row r="97" spans="1:401" x14ac:dyDescent="0.35">
      <c r="A97">
        <v>100</v>
      </c>
      <c r="B97" t="s">
        <v>4</v>
      </c>
      <c r="C97" t="s">
        <v>24</v>
      </c>
      <c r="D97" t="s">
        <v>102</v>
      </c>
      <c r="E97">
        <v>833.72249999999997</v>
      </c>
      <c r="F97">
        <v>1.2203010000000001</v>
      </c>
      <c r="G97">
        <v>19.2258</v>
      </c>
      <c r="H97">
        <v>0</v>
      </c>
      <c r="I97">
        <v>0</v>
      </c>
      <c r="J97">
        <v>1.217565</v>
      </c>
      <c r="K97">
        <v>19.0627</v>
      </c>
      <c r="L97" s="1">
        <v>2.980686E-25</v>
      </c>
      <c r="M97" s="1">
        <v>6.2741209999999995E-23</v>
      </c>
      <c r="N97">
        <v>1.2147520000000001</v>
      </c>
      <c r="O97">
        <v>19.068249999999999</v>
      </c>
      <c r="P97" s="1">
        <v>6.4083950000000004E-13</v>
      </c>
      <c r="Q97" s="1">
        <v>1.3427379999999999E-10</v>
      </c>
      <c r="R97">
        <v>1.212016</v>
      </c>
      <c r="S97">
        <v>18.947240000000001</v>
      </c>
      <c r="T97" s="1">
        <v>1.9799539999999999E-3</v>
      </c>
      <c r="U97" s="1">
        <v>0.3207004</v>
      </c>
      <c r="V97">
        <v>1.2092000000000001</v>
      </c>
      <c r="W97">
        <v>18.642040000000001</v>
      </c>
      <c r="X97">
        <v>2.7481360000000001</v>
      </c>
      <c r="Y97">
        <v>510.86410000000001</v>
      </c>
      <c r="Z97">
        <v>1.2063520000000001</v>
      </c>
      <c r="AA97">
        <v>18.714780000000001</v>
      </c>
      <c r="AB97">
        <v>55.729730000000004</v>
      </c>
      <c r="AC97">
        <v>11130.77</v>
      </c>
      <c r="AD97">
        <v>1.203365</v>
      </c>
      <c r="AE97">
        <v>18.797370000000001</v>
      </c>
      <c r="AF97">
        <v>131.4675</v>
      </c>
      <c r="AG97">
        <v>27529.58</v>
      </c>
      <c r="AH97">
        <v>1.2003280000000001</v>
      </c>
      <c r="AI97">
        <v>19.21622</v>
      </c>
      <c r="AJ97">
        <v>82.657039999999995</v>
      </c>
      <c r="AK97">
        <v>17862.77</v>
      </c>
      <c r="AL97">
        <v>1.1969129999999999</v>
      </c>
      <c r="AM97">
        <v>19.48537</v>
      </c>
      <c r="AN97">
        <v>22.195730000000001</v>
      </c>
      <c r="AO97">
        <v>4901.3689999999997</v>
      </c>
      <c r="AP97">
        <v>1.192828</v>
      </c>
      <c r="AQ97">
        <v>19.57028</v>
      </c>
      <c r="AR97">
        <v>3.5433819999999998</v>
      </c>
      <c r="AS97">
        <v>793.36040000000003</v>
      </c>
      <c r="AT97">
        <v>1.187759</v>
      </c>
      <c r="AU97">
        <v>19.60697</v>
      </c>
      <c r="AV97">
        <v>0.47164539999999999</v>
      </c>
      <c r="AW97">
        <v>105.7773</v>
      </c>
      <c r="AX97">
        <v>1.181522</v>
      </c>
      <c r="AY97">
        <v>19.381450000000001</v>
      </c>
      <c r="AZ97">
        <v>0.10577209999999999</v>
      </c>
      <c r="BA97">
        <v>23.132680000000001</v>
      </c>
      <c r="BB97">
        <v>1.174318</v>
      </c>
      <c r="BC97">
        <v>19.297339999999998</v>
      </c>
      <c r="BD97">
        <v>6.6742319999999994E-2</v>
      </c>
      <c r="BE97">
        <v>14.316700000000001</v>
      </c>
      <c r="BF97">
        <v>1.1660870000000001</v>
      </c>
      <c r="BG97">
        <v>19.373999999999999</v>
      </c>
      <c r="BH97">
        <v>6.6140539999999998E-2</v>
      </c>
      <c r="BI97">
        <v>14.179</v>
      </c>
      <c r="BJ97">
        <v>1.1553929999999999</v>
      </c>
      <c r="BK97">
        <v>19.565020000000001</v>
      </c>
      <c r="BL97" s="1">
        <v>6.9408890000000001E-2</v>
      </c>
      <c r="BM97">
        <v>14.987310000000001</v>
      </c>
      <c r="BN97">
        <v>1.1440330000000001</v>
      </c>
      <c r="BO97">
        <v>20.270430000000001</v>
      </c>
      <c r="BP97" s="1">
        <v>6.8752629999999995E-2</v>
      </c>
      <c r="BQ97">
        <v>14.97814</v>
      </c>
      <c r="BR97">
        <v>1.132199</v>
      </c>
      <c r="BS97">
        <v>20.428650000000001</v>
      </c>
      <c r="BT97" s="1">
        <v>6.4230010000000004E-2</v>
      </c>
      <c r="BU97">
        <v>14.11586</v>
      </c>
      <c r="BV97">
        <v>1.1203890000000001</v>
      </c>
      <c r="BW97">
        <v>20.323740000000001</v>
      </c>
      <c r="BX97" s="1">
        <v>5.8006820000000001E-2</v>
      </c>
      <c r="BY97">
        <v>12.85037</v>
      </c>
      <c r="BZ97">
        <v>1.1086020000000001</v>
      </c>
      <c r="CA97">
        <v>20.056360000000002</v>
      </c>
      <c r="CB97" s="1">
        <v>5.1492650000000001E-2</v>
      </c>
      <c r="CC97">
        <v>11.49695</v>
      </c>
      <c r="CD97">
        <v>1.0964719999999999</v>
      </c>
      <c r="CE97">
        <v>19.596319999999999</v>
      </c>
      <c r="CF97">
        <v>4.5333480000000002E-2</v>
      </c>
      <c r="CG97">
        <v>10.2012</v>
      </c>
      <c r="CH97">
        <v>1.0840590000000001</v>
      </c>
      <c r="CI97">
        <v>18.853149999999999</v>
      </c>
      <c r="CJ97" s="1">
        <v>3.9688149999999998E-2</v>
      </c>
      <c r="CK97">
        <v>9.0028050000000004</v>
      </c>
      <c r="CL97">
        <v>1.071402</v>
      </c>
      <c r="CM97">
        <v>18.509540000000001</v>
      </c>
      <c r="CN97" s="1">
        <v>3.4635289999999999E-2</v>
      </c>
      <c r="CO97">
        <v>7.9204249999999998</v>
      </c>
      <c r="CP97">
        <v>1.05827</v>
      </c>
      <c r="CQ97">
        <v>18.62471</v>
      </c>
      <c r="CR97" s="1">
        <v>3.0254619999999999E-2</v>
      </c>
      <c r="CS97">
        <v>6.975225</v>
      </c>
      <c r="CT97">
        <v>1.0442800000000001</v>
      </c>
      <c r="CU97">
        <v>19.19444</v>
      </c>
      <c r="CV97" s="1">
        <v>2.6513479999999999E-2</v>
      </c>
      <c r="CW97">
        <v>6.1658289999999996</v>
      </c>
      <c r="CX97">
        <v>1.030465</v>
      </c>
      <c r="CY97">
        <v>18.932539999999999</v>
      </c>
      <c r="CZ97" s="1">
        <v>2.3204820000000001E-2</v>
      </c>
      <c r="DA97">
        <v>5.4426040000000002</v>
      </c>
      <c r="DB97">
        <v>1.0164899999999999</v>
      </c>
      <c r="DC97">
        <v>19.03134</v>
      </c>
      <c r="DD97" s="1">
        <v>2.0224510000000001E-2</v>
      </c>
      <c r="DE97">
        <v>4.7840199999999999</v>
      </c>
      <c r="DF97">
        <v>1.0035229999999999</v>
      </c>
      <c r="DG97">
        <v>19.09517</v>
      </c>
      <c r="DH97" s="1">
        <v>1.7599009999999998E-2</v>
      </c>
      <c r="DI97">
        <v>4.1947450000000002</v>
      </c>
      <c r="DJ97">
        <v>0.99029739999999999</v>
      </c>
      <c r="DK97">
        <v>18.625869999999999</v>
      </c>
      <c r="DL97" s="1">
        <v>1.5307909999999999E-2</v>
      </c>
      <c r="DM97">
        <v>3.6772119999999999</v>
      </c>
      <c r="DN97">
        <v>0.97688940000000002</v>
      </c>
      <c r="DO97">
        <v>18.11899</v>
      </c>
      <c r="DP97" s="1">
        <v>1.331448E-2</v>
      </c>
      <c r="DQ97">
        <v>3.2235659999999999</v>
      </c>
      <c r="DR97">
        <v>0.96345259999999999</v>
      </c>
      <c r="DS97">
        <v>18.096679999999999</v>
      </c>
      <c r="DT97" s="1">
        <v>1.1548370000000001E-2</v>
      </c>
      <c r="DU97">
        <v>2.818673</v>
      </c>
      <c r="DV97">
        <v>0.94965980000000005</v>
      </c>
      <c r="DW97">
        <v>18.407499999999999</v>
      </c>
      <c r="DX97" s="1">
        <v>9.9722920000000007E-3</v>
      </c>
      <c r="DY97">
        <v>2.454307</v>
      </c>
      <c r="DZ97">
        <v>0.93568269999999998</v>
      </c>
      <c r="EA97">
        <v>19.562380000000001</v>
      </c>
      <c r="EB97" s="1">
        <v>8.6089240000000004E-3</v>
      </c>
      <c r="EC97">
        <v>2.13645</v>
      </c>
      <c r="ED97">
        <v>0.92159709999999995</v>
      </c>
      <c r="EE97">
        <v>20.460709999999999</v>
      </c>
      <c r="EF97" s="1">
        <v>7.4501139999999999E-3</v>
      </c>
      <c r="EG97">
        <v>1.8643639999999999</v>
      </c>
      <c r="EH97">
        <v>0.90769290000000002</v>
      </c>
      <c r="EI97">
        <v>21.021319999999999</v>
      </c>
      <c r="EJ97" s="1">
        <v>6.4551599999999997E-3</v>
      </c>
      <c r="EK97">
        <v>1.6283989999999999</v>
      </c>
      <c r="EL97">
        <v>0.89542630000000001</v>
      </c>
      <c r="EM97">
        <v>21.468979999999998</v>
      </c>
      <c r="EN97" s="1">
        <v>5.5880060000000004E-3</v>
      </c>
      <c r="EO97">
        <v>1.4196930000000001</v>
      </c>
      <c r="EP97">
        <v>0.88529400000000003</v>
      </c>
      <c r="EQ97">
        <v>21.248270000000002</v>
      </c>
      <c r="ER97" s="1">
        <v>4.8352359999999997E-3</v>
      </c>
      <c r="ES97">
        <v>1.2352460000000001</v>
      </c>
      <c r="ET97">
        <v>0.87691929999999996</v>
      </c>
      <c r="EU97">
        <v>20.73537</v>
      </c>
      <c r="EV97" s="1">
        <v>4.178579E-3</v>
      </c>
      <c r="EW97">
        <v>1.0717220000000001</v>
      </c>
      <c r="EX97">
        <v>0.87029449999999997</v>
      </c>
      <c r="EY97">
        <v>20.759219999999999</v>
      </c>
      <c r="EZ97" s="1">
        <v>3.5883070000000002E-3</v>
      </c>
      <c r="FA97">
        <v>0.92297439999999997</v>
      </c>
      <c r="FB97">
        <v>0.8653092</v>
      </c>
      <c r="FC97">
        <v>20.892769999999999</v>
      </c>
      <c r="FD97" s="1">
        <v>3.0011040000000001E-3</v>
      </c>
      <c r="FE97">
        <v>0.773756</v>
      </c>
      <c r="FF97">
        <v>0.86170049999999998</v>
      </c>
      <c r="FG97">
        <v>21.48742</v>
      </c>
      <c r="FH97" s="1">
        <v>2.3788889999999999E-3</v>
      </c>
      <c r="FI97">
        <v>0.61463319999999999</v>
      </c>
      <c r="FJ97">
        <v>0.85896680000000003</v>
      </c>
      <c r="FK97">
        <v>21.81606</v>
      </c>
      <c r="FL97" s="1">
        <v>1.7768440000000001E-3</v>
      </c>
      <c r="FM97">
        <v>0.45950869999999999</v>
      </c>
      <c r="FN97">
        <v>0.85691320000000004</v>
      </c>
      <c r="FO97">
        <v>21.47804</v>
      </c>
      <c r="FP97" s="1">
        <v>1.2849210000000001E-3</v>
      </c>
      <c r="FQ97">
        <v>0.33193260000000002</v>
      </c>
      <c r="FR97">
        <v>0.85535309999999998</v>
      </c>
      <c r="FS97">
        <v>21.04674</v>
      </c>
      <c r="FT97" s="1">
        <v>9.4162949999999999E-4</v>
      </c>
      <c r="FU97">
        <v>0.24245230000000001</v>
      </c>
      <c r="FV97">
        <v>0.85417209999999999</v>
      </c>
      <c r="FW97">
        <v>20.132960000000001</v>
      </c>
      <c r="FX97" s="1">
        <v>7.2577890000000004E-4</v>
      </c>
      <c r="FY97">
        <v>0.1860135</v>
      </c>
      <c r="FZ97">
        <v>0.85336999999999996</v>
      </c>
      <c r="GA97">
        <v>19.187989999999999</v>
      </c>
      <c r="GB97" s="1">
        <v>5.9532750000000005E-4</v>
      </c>
      <c r="GC97">
        <v>0.1518311</v>
      </c>
      <c r="GD97">
        <v>0.85282599999999997</v>
      </c>
      <c r="GE97">
        <v>18.423100000000002</v>
      </c>
      <c r="GF97" s="1">
        <v>5.136718E-4</v>
      </c>
      <c r="GG97">
        <v>0.1304275</v>
      </c>
      <c r="GH97">
        <v>0.85248570000000001</v>
      </c>
      <c r="GI97">
        <v>18.104030000000002</v>
      </c>
      <c r="GJ97" s="1">
        <v>4.553181E-4</v>
      </c>
      <c r="GK97">
        <v>0.1151679</v>
      </c>
      <c r="GL97">
        <v>0.85225810000000002</v>
      </c>
      <c r="GM97">
        <v>18.688739999999999</v>
      </c>
      <c r="GN97" s="1">
        <v>4.0525199999999999E-4</v>
      </c>
      <c r="GO97">
        <v>0.1021735</v>
      </c>
      <c r="GP97">
        <v>0.85211720000000002</v>
      </c>
      <c r="GQ97">
        <v>19.440090000000001</v>
      </c>
      <c r="GR97" s="1">
        <v>3.6011780000000002E-4</v>
      </c>
      <c r="GS97">
        <v>9.0477379999999996E-2</v>
      </c>
      <c r="GT97">
        <v>0.85200410000000004</v>
      </c>
      <c r="GU97">
        <v>20.058440000000001</v>
      </c>
      <c r="GV97" s="1">
        <v>3.2209170000000001E-4</v>
      </c>
      <c r="GW97">
        <v>8.0612680000000006E-2</v>
      </c>
      <c r="GX97">
        <v>0.85187199999999996</v>
      </c>
      <c r="GY97">
        <v>20.384969999999999</v>
      </c>
      <c r="GZ97" s="1">
        <v>2.9237380000000002E-4</v>
      </c>
      <c r="HA97">
        <v>7.2909570000000007E-2</v>
      </c>
      <c r="HB97">
        <v>0.85164459999999997</v>
      </c>
      <c r="HC97">
        <v>20.18505</v>
      </c>
      <c r="HD97" s="1">
        <v>2.6975829999999998E-4</v>
      </c>
      <c r="HE97">
        <v>6.7058469999999995E-2</v>
      </c>
      <c r="HF97">
        <v>0.85134480000000001</v>
      </c>
      <c r="HG97">
        <v>19.385750000000002</v>
      </c>
      <c r="HH97" s="1">
        <v>2.520477E-4</v>
      </c>
      <c r="HI97">
        <v>6.2488589999999997E-2</v>
      </c>
      <c r="HJ97">
        <v>0.85095330000000002</v>
      </c>
      <c r="HK97">
        <v>19.152450000000002</v>
      </c>
      <c r="HL97" s="1">
        <v>2.3766790000000001E-4</v>
      </c>
      <c r="HM97">
        <v>5.8792770000000001E-2</v>
      </c>
      <c r="HN97">
        <v>0.85048820000000003</v>
      </c>
      <c r="HO97">
        <v>19.291450000000001</v>
      </c>
      <c r="HP97" s="1">
        <v>2.2650900000000001E-4</v>
      </c>
      <c r="HQ97">
        <v>5.5926690000000001E-2</v>
      </c>
      <c r="HR97">
        <v>0.84996870000000002</v>
      </c>
      <c r="HS97">
        <v>19.85943</v>
      </c>
      <c r="HT97" s="1">
        <v>2.187577E-4</v>
      </c>
      <c r="HU97">
        <v>5.392214E-2</v>
      </c>
      <c r="HV97">
        <v>0.84939180000000003</v>
      </c>
      <c r="HW97">
        <v>20.551469999999998</v>
      </c>
      <c r="HX97" s="1">
        <v>2.1306879999999999E-4</v>
      </c>
      <c r="HY97">
        <v>5.2464869999999997E-2</v>
      </c>
      <c r="HZ97">
        <v>0.84882919999999995</v>
      </c>
      <c r="IA97">
        <v>20.991530000000001</v>
      </c>
      <c r="IB97" s="1">
        <v>2.0743009999999999E-4</v>
      </c>
      <c r="IC97">
        <v>5.1048490000000002E-2</v>
      </c>
      <c r="ID97">
        <v>0.84821579999999996</v>
      </c>
      <c r="IE97">
        <v>21.102689999999999</v>
      </c>
      <c r="IF97" s="1">
        <v>2.00702E-4</v>
      </c>
      <c r="IG97">
        <v>4.938704E-2</v>
      </c>
      <c r="IH97">
        <v>0.84762879999999996</v>
      </c>
      <c r="II97">
        <v>20.56617</v>
      </c>
      <c r="IJ97" s="1">
        <v>1.9293960000000001E-4</v>
      </c>
      <c r="IK97">
        <v>4.7478979999999997E-2</v>
      </c>
      <c r="IL97">
        <v>0.84700339999999996</v>
      </c>
      <c r="IM97">
        <v>19.405329999999999</v>
      </c>
      <c r="IN97" s="1">
        <v>1.84666E-4</v>
      </c>
      <c r="IO97">
        <v>4.544546E-2</v>
      </c>
      <c r="IP97">
        <v>0.84640870000000001</v>
      </c>
      <c r="IQ97">
        <v>18.690249999999999</v>
      </c>
      <c r="IR97" s="1">
        <v>1.7629599999999999E-4</v>
      </c>
      <c r="IS97">
        <v>4.3389329999999997E-2</v>
      </c>
      <c r="IT97">
        <v>0.84578310000000001</v>
      </c>
      <c r="IU97">
        <v>18.530180000000001</v>
      </c>
      <c r="IV97" s="1">
        <v>1.6808139999999999E-4</v>
      </c>
      <c r="IW97">
        <v>4.1375339999999997E-2</v>
      </c>
      <c r="IX97">
        <v>0.84517059999999999</v>
      </c>
      <c r="IY97">
        <v>19.49137</v>
      </c>
      <c r="IZ97" s="1">
        <v>1.6016939999999999E-4</v>
      </c>
      <c r="JA97">
        <v>3.9440589999999998E-2</v>
      </c>
      <c r="JB97">
        <v>0.84456810000000004</v>
      </c>
      <c r="JC97">
        <v>20.45833</v>
      </c>
      <c r="JD97" s="1">
        <v>1.52659E-4</v>
      </c>
      <c r="JE97">
        <v>3.759792E-2</v>
      </c>
      <c r="JF97">
        <v>0.84397140000000004</v>
      </c>
      <c r="JG97">
        <v>21.063400000000001</v>
      </c>
      <c r="JH97" s="1">
        <v>1.455517E-4</v>
      </c>
      <c r="JI97">
        <v>3.5858719999999997E-2</v>
      </c>
      <c r="JJ97">
        <v>0.84345000000000003</v>
      </c>
      <c r="JK97">
        <v>21.088239999999999</v>
      </c>
      <c r="JL97" s="1">
        <v>1.388889E-4</v>
      </c>
      <c r="JM97">
        <v>3.4227170000000001E-2</v>
      </c>
      <c r="JN97">
        <v>0.84300710000000001</v>
      </c>
      <c r="JO97">
        <v>20.796040000000001</v>
      </c>
      <c r="JP97" s="1">
        <v>1.326337E-4</v>
      </c>
      <c r="JQ97">
        <v>3.2690440000000001E-2</v>
      </c>
      <c r="JR97">
        <v>0.84266969999999997</v>
      </c>
      <c r="JS97">
        <v>20.185449999999999</v>
      </c>
      <c r="JT97" s="1">
        <v>1.2672639999999999E-4</v>
      </c>
      <c r="JU97">
        <v>3.123745E-2</v>
      </c>
      <c r="JV97">
        <v>0.84245499999999995</v>
      </c>
      <c r="JW97">
        <v>19.7179</v>
      </c>
      <c r="JX97" s="1">
        <v>1.210163E-4</v>
      </c>
      <c r="JY97">
        <v>2.9830639999999999E-2</v>
      </c>
      <c r="JZ97">
        <v>0.84228769999999997</v>
      </c>
      <c r="KA97">
        <v>19.474250000000001</v>
      </c>
      <c r="KB97" s="1">
        <v>1.149922E-4</v>
      </c>
      <c r="KC97">
        <v>2.835317E-2</v>
      </c>
      <c r="KD97">
        <v>0.84220589999999995</v>
      </c>
      <c r="KE97">
        <v>20.17831</v>
      </c>
      <c r="KF97" s="1">
        <v>1.082663E-4</v>
      </c>
      <c r="KG97">
        <v>2.670324E-2</v>
      </c>
      <c r="KH97">
        <v>0.84212529999999997</v>
      </c>
      <c r="KI97">
        <v>20.866029999999999</v>
      </c>
      <c r="KJ97" s="1">
        <v>1.0123E-4</v>
      </c>
      <c r="KK97">
        <v>2.4965190000000002E-2</v>
      </c>
      <c r="KL97">
        <v>0.84209820000000002</v>
      </c>
      <c r="KM97">
        <v>21.286560000000001</v>
      </c>
      <c r="KN97" s="1">
        <v>9.46824E-5</v>
      </c>
      <c r="KO97">
        <v>2.3343929999999999E-2</v>
      </c>
      <c r="KP97">
        <v>0.84210090000000004</v>
      </c>
      <c r="KQ97">
        <v>21.40324</v>
      </c>
      <c r="KR97" s="1">
        <v>8.9124619999999998E-5</v>
      </c>
      <c r="KS97">
        <v>2.1961370000000001E-2</v>
      </c>
      <c r="KT97">
        <v>0.84206890000000001</v>
      </c>
      <c r="KU97">
        <v>20.78942</v>
      </c>
      <c r="KV97" s="1">
        <v>8.4520549999999995E-5</v>
      </c>
      <c r="KW97">
        <v>2.081831E-2</v>
      </c>
      <c r="KX97">
        <v>0.84205529999999995</v>
      </c>
      <c r="KY97">
        <v>19.884679999999999</v>
      </c>
      <c r="KZ97" s="1">
        <v>8.0651320000000006E-5</v>
      </c>
      <c r="LA97">
        <v>1.9857119999999999E-2</v>
      </c>
      <c r="LB97">
        <v>0.84206859999999994</v>
      </c>
      <c r="LC97">
        <v>19.416219999999999</v>
      </c>
      <c r="LD97" s="1">
        <v>7.7266119999999997E-5</v>
      </c>
      <c r="LE97">
        <v>1.9017579999999999E-2</v>
      </c>
      <c r="LF97">
        <v>0.842059</v>
      </c>
      <c r="LG97">
        <v>19.32488</v>
      </c>
      <c r="LH97" s="1">
        <v>7.4199309999999993E-5</v>
      </c>
      <c r="LI97">
        <v>1.8256729999999999E-2</v>
      </c>
      <c r="LJ97">
        <v>0.84205289999999999</v>
      </c>
      <c r="LK97">
        <v>20.10812</v>
      </c>
      <c r="LL97" s="1">
        <v>7.1336700000000004E-5</v>
      </c>
      <c r="LM97">
        <v>1.7548149999999998E-2</v>
      </c>
      <c r="LN97">
        <v>0.84205569999999996</v>
      </c>
      <c r="LO97">
        <v>20.97072</v>
      </c>
      <c r="LP97" s="1">
        <v>6.862634E-5</v>
      </c>
      <c r="LQ97">
        <v>1.6878600000000001E-2</v>
      </c>
      <c r="LR97">
        <v>0.84206630000000005</v>
      </c>
      <c r="LS97">
        <v>21.57873</v>
      </c>
      <c r="LT97" s="1">
        <v>6.6051350000000006E-5</v>
      </c>
      <c r="LU97">
        <v>1.624157E-2</v>
      </c>
      <c r="LV97">
        <v>0.84205569999999996</v>
      </c>
      <c r="LW97">
        <v>21.740880000000001</v>
      </c>
      <c r="LX97" s="1">
        <v>6.3600559999999999E-5</v>
      </c>
      <c r="LY97">
        <v>1.5635240000000002E-2</v>
      </c>
      <c r="LZ97">
        <v>0.84204190000000001</v>
      </c>
      <c r="MA97">
        <v>21.233750000000001</v>
      </c>
      <c r="MB97" s="1">
        <v>6.1187189999999995E-5</v>
      </c>
      <c r="MC97">
        <v>1.5059319999999999E-2</v>
      </c>
      <c r="MD97">
        <v>0.84207569999999998</v>
      </c>
      <c r="ME97">
        <v>20.332129999999999</v>
      </c>
      <c r="MF97" s="1">
        <v>5.8770029999999997E-5</v>
      </c>
      <c r="MG97">
        <v>1.451213E-2</v>
      </c>
      <c r="MH97">
        <v>0.84205819999999998</v>
      </c>
      <c r="MI97">
        <v>19.87331</v>
      </c>
      <c r="MJ97" s="1">
        <v>5.6475499999999998E-5</v>
      </c>
      <c r="MK97">
        <v>1.3990000000000001E-2</v>
      </c>
      <c r="ML97">
        <v>0.84206650000000005</v>
      </c>
      <c r="MM97">
        <v>19.705269999999999</v>
      </c>
      <c r="MN97" s="1">
        <v>5.428937E-5</v>
      </c>
      <c r="MO97">
        <v>1.3488480000000001E-2</v>
      </c>
      <c r="MP97">
        <v>0.84204630000000003</v>
      </c>
      <c r="MQ97">
        <v>20.432600000000001</v>
      </c>
      <c r="MR97" s="1">
        <v>5.2212210000000002E-5</v>
      </c>
      <c r="MS97">
        <v>1.3009629999999999E-2</v>
      </c>
      <c r="MT97">
        <v>0.84205430000000003</v>
      </c>
      <c r="MU97">
        <v>20.854399999999998</v>
      </c>
      <c r="MV97" s="1">
        <v>5.0235329999999999E-5</v>
      </c>
      <c r="MW97">
        <v>1.255183E-2</v>
      </c>
      <c r="MX97">
        <v>0.84206910000000001</v>
      </c>
      <c r="MY97">
        <v>20.5502</v>
      </c>
      <c r="MZ97" s="1">
        <v>4.8352810000000003E-5</v>
      </c>
      <c r="NA97">
        <v>1.2112299999999999E-2</v>
      </c>
      <c r="NB97">
        <v>0.84205620000000003</v>
      </c>
      <c r="NC97">
        <v>20.196809999999999</v>
      </c>
      <c r="ND97" s="1">
        <v>4.655824E-5</v>
      </c>
      <c r="NE97" s="1">
        <v>1.1691460000000001E-2</v>
      </c>
      <c r="NF97">
        <v>0.84206340000000002</v>
      </c>
      <c r="NG97">
        <v>19.75187</v>
      </c>
      <c r="NH97" s="1">
        <v>4.4846889999999998E-5</v>
      </c>
      <c r="NI97" s="1">
        <v>1.128851E-2</v>
      </c>
      <c r="NJ97">
        <v>0.84205629999999998</v>
      </c>
      <c r="NK97">
        <v>18.884530000000002</v>
      </c>
      <c r="NL97" s="1">
        <v>4.3208760000000003E-5</v>
      </c>
      <c r="NM97" s="1">
        <v>1.0901360000000001E-2</v>
      </c>
      <c r="NN97">
        <v>0.84205719999999995</v>
      </c>
      <c r="NO97">
        <v>18.046140000000001</v>
      </c>
      <c r="NP97" s="1">
        <v>4.1646000000000001E-5</v>
      </c>
      <c r="NQ97" s="1">
        <v>1.052991E-2</v>
      </c>
      <c r="NR97">
        <v>0.84204349999999994</v>
      </c>
      <c r="NS97">
        <v>17.605630000000001</v>
      </c>
      <c r="NT97" s="1">
        <v>4.0157929999999999E-5</v>
      </c>
      <c r="NU97" s="1">
        <v>1.0174880000000001E-2</v>
      </c>
      <c r="NV97">
        <v>0.8420666</v>
      </c>
      <c r="NW97">
        <v>18.380780000000001</v>
      </c>
      <c r="NX97" s="1">
        <v>3.8725420000000002E-5</v>
      </c>
      <c r="NY97" s="1">
        <v>9.8312420000000005E-3</v>
      </c>
      <c r="NZ97">
        <v>0.84203839999999996</v>
      </c>
      <c r="OA97">
        <v>19.574480000000001</v>
      </c>
      <c r="OB97" s="1">
        <v>3.7347169999999998E-5</v>
      </c>
      <c r="OC97">
        <v>9.4995380000000001E-3</v>
      </c>
      <c r="OD97">
        <v>0.84197840000000002</v>
      </c>
      <c r="OE97">
        <v>20.287120000000002</v>
      </c>
      <c r="OF97" s="1">
        <v>3.6026889999999998E-5</v>
      </c>
      <c r="OG97">
        <v>9.1815830000000001E-3</v>
      </c>
      <c r="OH97">
        <v>0.84179380000000004</v>
      </c>
      <c r="OI97">
        <v>20.586680000000001</v>
      </c>
      <c r="OJ97" s="1">
        <v>3.4764069999999999E-5</v>
      </c>
      <c r="OK97" s="1">
        <v>8.8771360000000007E-3</v>
      </c>
    </row>
    <row r="98" spans="1:401" x14ac:dyDescent="0.35">
      <c r="A98">
        <v>101</v>
      </c>
      <c r="B98" t="s">
        <v>4</v>
      </c>
      <c r="C98" t="s">
        <v>24</v>
      </c>
      <c r="D98" t="s">
        <v>103</v>
      </c>
      <c r="E98">
        <v>843.96370000000002</v>
      </c>
      <c r="F98">
        <v>1.2605360000000001</v>
      </c>
      <c r="G98">
        <v>19.274049999999999</v>
      </c>
      <c r="H98">
        <v>0</v>
      </c>
      <c r="I98">
        <v>0</v>
      </c>
      <c r="J98">
        <v>1.258688</v>
      </c>
      <c r="K98">
        <v>19.110040000000001</v>
      </c>
      <c r="L98" s="1">
        <v>4.303419E-26</v>
      </c>
      <c r="M98" s="1">
        <v>9.9668400000000005E-24</v>
      </c>
      <c r="N98">
        <v>1.256723</v>
      </c>
      <c r="O98">
        <v>19.106729999999999</v>
      </c>
      <c r="P98" s="1">
        <v>1.064995E-13</v>
      </c>
      <c r="Q98" s="1">
        <v>2.4545990000000001E-11</v>
      </c>
      <c r="R98">
        <v>1.2547729999999999</v>
      </c>
      <c r="S98">
        <v>18.97655</v>
      </c>
      <c r="T98" s="1">
        <v>1.0979679999999999E-3</v>
      </c>
      <c r="U98" s="1">
        <v>0.1808498</v>
      </c>
      <c r="V98">
        <v>1.252766</v>
      </c>
      <c r="W98">
        <v>18.654579999999999</v>
      </c>
      <c r="X98" s="1">
        <v>2.1294119999999999</v>
      </c>
      <c r="Y98">
        <v>416.94349999999997</v>
      </c>
      <c r="Z98">
        <v>1.2507170000000001</v>
      </c>
      <c r="AA98">
        <v>18.71144</v>
      </c>
      <c r="AB98">
        <v>50.157730000000001</v>
      </c>
      <c r="AC98">
        <v>10768.86</v>
      </c>
      <c r="AD98">
        <v>1.248567</v>
      </c>
      <c r="AE98">
        <v>18.803629999999998</v>
      </c>
      <c r="AF98">
        <v>130.22460000000001</v>
      </c>
      <c r="AG98">
        <v>29793.32</v>
      </c>
      <c r="AH98">
        <v>1.24634</v>
      </c>
      <c r="AI98">
        <v>19.237010000000001</v>
      </c>
      <c r="AJ98">
        <v>87.318110000000004</v>
      </c>
      <c r="AK98">
        <v>20894.66</v>
      </c>
      <c r="AL98">
        <v>1.2438359999999999</v>
      </c>
      <c r="AM98">
        <v>19.540459999999999</v>
      </c>
      <c r="AN98">
        <v>24.493320000000001</v>
      </c>
      <c r="AO98">
        <v>6050.7449999999999</v>
      </c>
      <c r="AP98">
        <v>1.240772</v>
      </c>
      <c r="AQ98">
        <v>19.626080000000002</v>
      </c>
      <c r="AR98">
        <v>4.0121180000000001</v>
      </c>
      <c r="AS98">
        <v>1012.022</v>
      </c>
      <c r="AT98">
        <v>1.236812</v>
      </c>
      <c r="AU98">
        <v>19.66047</v>
      </c>
      <c r="AV98">
        <v>0.53314890000000004</v>
      </c>
      <c r="AW98">
        <v>134.9871</v>
      </c>
      <c r="AX98">
        <v>1.2320070000000001</v>
      </c>
      <c r="AY98">
        <v>19.422329999999999</v>
      </c>
      <c r="AZ98">
        <v>0.1125134</v>
      </c>
      <c r="BA98">
        <v>27.474340000000002</v>
      </c>
      <c r="BB98">
        <v>1.2265470000000001</v>
      </c>
      <c r="BC98">
        <v>19.31231</v>
      </c>
      <c r="BD98">
        <v>6.7360149999999994E-2</v>
      </c>
      <c r="BE98">
        <v>15.90558</v>
      </c>
      <c r="BF98">
        <v>1.220529</v>
      </c>
      <c r="BG98">
        <v>19.383800000000001</v>
      </c>
      <c r="BH98">
        <v>6.591197E-2</v>
      </c>
      <c r="BI98">
        <v>15.485709999999999</v>
      </c>
      <c r="BJ98">
        <v>1.214038</v>
      </c>
      <c r="BK98">
        <v>19.581320000000002</v>
      </c>
      <c r="BL98" s="1">
        <v>6.9264770000000003E-2</v>
      </c>
      <c r="BM98">
        <v>16.363620000000001</v>
      </c>
      <c r="BN98">
        <v>1.207252</v>
      </c>
      <c r="BO98">
        <v>20.2988</v>
      </c>
      <c r="BP98" s="1">
        <v>6.8886729999999993E-2</v>
      </c>
      <c r="BQ98">
        <v>16.404060000000001</v>
      </c>
      <c r="BR98">
        <v>1.2003779999999999</v>
      </c>
      <c r="BS98">
        <v>20.50516</v>
      </c>
      <c r="BT98" s="1">
        <v>6.4553490000000005E-2</v>
      </c>
      <c r="BU98">
        <v>15.49057</v>
      </c>
      <c r="BV98">
        <v>1.19367</v>
      </c>
      <c r="BW98">
        <v>20.399049999999999</v>
      </c>
      <c r="BX98" s="1">
        <v>5.8389080000000003E-2</v>
      </c>
      <c r="BY98">
        <v>14.10262</v>
      </c>
      <c r="BZ98">
        <v>1.186796</v>
      </c>
      <c r="CA98">
        <v>20.13363</v>
      </c>
      <c r="CB98" s="1">
        <v>5.187373E-2</v>
      </c>
      <c r="CC98">
        <v>12.6083</v>
      </c>
      <c r="CD98">
        <v>1.179813</v>
      </c>
      <c r="CE98">
        <v>19.66169</v>
      </c>
      <c r="CF98" s="1">
        <v>4.5689720000000003E-2</v>
      </c>
      <c r="CG98">
        <v>11.17197</v>
      </c>
      <c r="CH98">
        <v>1.172636</v>
      </c>
      <c r="CI98">
        <v>18.905950000000001</v>
      </c>
      <c r="CJ98" s="1">
        <v>4.0014139999999997E-2</v>
      </c>
      <c r="CK98">
        <v>9.8436509999999995</v>
      </c>
      <c r="CL98">
        <v>1.165351</v>
      </c>
      <c r="CM98">
        <v>18.536290000000001</v>
      </c>
      <c r="CN98">
        <v>3.4929599999999998E-2</v>
      </c>
      <c r="CO98">
        <v>8.6431679999999993</v>
      </c>
      <c r="CP98">
        <v>1.1579379999999999</v>
      </c>
      <c r="CQ98">
        <v>18.646629999999998</v>
      </c>
      <c r="CR98" s="1">
        <v>3.0508130000000001E-2</v>
      </c>
      <c r="CS98">
        <v>7.5913550000000001</v>
      </c>
      <c r="CT98">
        <v>1.150174</v>
      </c>
      <c r="CU98">
        <v>19.224589999999999</v>
      </c>
      <c r="CV98" s="1">
        <v>2.6734850000000001E-2</v>
      </c>
      <c r="CW98">
        <v>6.6906749999999997</v>
      </c>
      <c r="CX98">
        <v>1.1428990000000001</v>
      </c>
      <c r="CY98">
        <v>19.007960000000001</v>
      </c>
      <c r="CZ98" s="1">
        <v>2.3406819999999998E-2</v>
      </c>
      <c r="DA98">
        <v>5.8908829999999996</v>
      </c>
      <c r="DB98">
        <v>1.1357889999999999</v>
      </c>
      <c r="DC98">
        <v>19.089449999999999</v>
      </c>
      <c r="DD98" s="1">
        <v>2.0407089999999999E-2</v>
      </c>
      <c r="DE98">
        <v>5.1642900000000003</v>
      </c>
      <c r="DF98">
        <v>1.12914</v>
      </c>
      <c r="DG98">
        <v>19.17079</v>
      </c>
      <c r="DH98" s="1">
        <v>1.7761519999999999E-2</v>
      </c>
      <c r="DI98">
        <v>4.5175510000000001</v>
      </c>
      <c r="DJ98">
        <v>1.122322</v>
      </c>
      <c r="DK98">
        <v>18.698450000000001</v>
      </c>
      <c r="DL98" s="1">
        <v>1.545009E-2</v>
      </c>
      <c r="DM98">
        <v>3.9498929999999999</v>
      </c>
      <c r="DN98">
        <v>1.1156759999999999</v>
      </c>
      <c r="DO98">
        <v>18.166060000000002</v>
      </c>
      <c r="DP98" s="1">
        <v>1.3440300000000001E-2</v>
      </c>
      <c r="DQ98">
        <v>3.4527969999999999</v>
      </c>
      <c r="DR98">
        <v>1.1090709999999999</v>
      </c>
      <c r="DS98">
        <v>18.114070000000002</v>
      </c>
      <c r="DT98" s="1">
        <v>1.1661980000000001E-2</v>
      </c>
      <c r="DU98">
        <v>3.0107520000000001</v>
      </c>
      <c r="DV98">
        <v>1.1024020000000001</v>
      </c>
      <c r="DW98">
        <v>18.424589999999998</v>
      </c>
      <c r="DX98" s="1">
        <v>1.00736E-2</v>
      </c>
      <c r="DY98">
        <v>2.613286</v>
      </c>
      <c r="DZ98">
        <v>1.0955790000000001</v>
      </c>
      <c r="EA98">
        <v>19.582889999999999</v>
      </c>
      <c r="EB98" s="1">
        <v>8.6962600000000008E-3</v>
      </c>
      <c r="EC98">
        <v>2.2663850000000001</v>
      </c>
      <c r="ED98">
        <v>1.0890340000000001</v>
      </c>
      <c r="EE98">
        <v>20.529250000000001</v>
      </c>
      <c r="EF98" s="1">
        <v>7.5254040000000003E-3</v>
      </c>
      <c r="EG98">
        <v>1.9700500000000001</v>
      </c>
      <c r="EH98">
        <v>1.083148</v>
      </c>
      <c r="EI98">
        <v>21.098870000000002</v>
      </c>
      <c r="EJ98" s="1">
        <v>6.5211549999999998E-3</v>
      </c>
      <c r="EK98">
        <v>1.7142250000000001</v>
      </c>
      <c r="EL98">
        <v>1.077671</v>
      </c>
      <c r="EM98">
        <v>21.536349999999999</v>
      </c>
      <c r="EN98" s="1">
        <v>5.6467419999999997E-3</v>
      </c>
      <c r="EO98">
        <v>1.489914</v>
      </c>
      <c r="EP98">
        <v>1.073191</v>
      </c>
      <c r="EQ98">
        <v>21.306629999999998</v>
      </c>
      <c r="ER98" s="1">
        <v>4.887214E-3</v>
      </c>
      <c r="ES98">
        <v>1.292842</v>
      </c>
      <c r="ET98">
        <v>1.069734</v>
      </c>
      <c r="EU98">
        <v>20.76671</v>
      </c>
      <c r="EV98" s="1">
        <v>4.2249200000000001E-3</v>
      </c>
      <c r="EW98">
        <v>1.1191249999999999</v>
      </c>
      <c r="EX98">
        <v>1.0670329999999999</v>
      </c>
      <c r="EY98">
        <v>20.76501</v>
      </c>
      <c r="EZ98" s="1">
        <v>3.6321309999999998E-3</v>
      </c>
      <c r="FA98">
        <v>0.96281510000000003</v>
      </c>
      <c r="FB98">
        <v>1.0650280000000001</v>
      </c>
      <c r="FC98">
        <v>20.91254</v>
      </c>
      <c r="FD98" s="1">
        <v>3.0473060000000001E-3</v>
      </c>
      <c r="FE98">
        <v>0.80856640000000002</v>
      </c>
      <c r="FF98">
        <v>1.0637639999999999</v>
      </c>
      <c r="FG98">
        <v>21.518660000000001</v>
      </c>
      <c r="FH98" s="1">
        <v>2.4274240000000001E-3</v>
      </c>
      <c r="FI98">
        <v>0.6450205</v>
      </c>
      <c r="FJ98">
        <v>1.062827</v>
      </c>
      <c r="FK98">
        <v>21.88157</v>
      </c>
      <c r="FL98" s="1">
        <v>1.8208219999999999E-3</v>
      </c>
      <c r="FM98">
        <v>0.48414069999999998</v>
      </c>
      <c r="FN98">
        <v>1.062073</v>
      </c>
      <c r="FO98">
        <v>21.572189999999999</v>
      </c>
      <c r="FP98" s="1">
        <v>1.3182770000000001E-3</v>
      </c>
      <c r="FQ98">
        <v>0.35000490000000001</v>
      </c>
      <c r="FR98">
        <v>1.0614669999999999</v>
      </c>
      <c r="FS98">
        <v>21.13139</v>
      </c>
      <c r="FT98" s="1">
        <v>9.6366219999999996E-4</v>
      </c>
      <c r="FU98">
        <v>0.25481100000000001</v>
      </c>
      <c r="FV98">
        <v>1.0611010000000001</v>
      </c>
      <c r="FW98">
        <v>20.22946</v>
      </c>
      <c r="FX98" s="1">
        <v>7.3929690000000005E-4</v>
      </c>
      <c r="FY98">
        <v>0.19436400000000001</v>
      </c>
      <c r="FZ98">
        <v>1.0608219999999999</v>
      </c>
      <c r="GA98">
        <v>19.271280000000001</v>
      </c>
      <c r="GB98" s="1">
        <v>6.0356500000000003E-4</v>
      </c>
      <c r="GC98">
        <v>0.15772349999999999</v>
      </c>
      <c r="GD98">
        <v>1.0606199999999999</v>
      </c>
      <c r="GE98">
        <v>18.493259999999999</v>
      </c>
      <c r="GF98" s="1">
        <v>5.1909739999999997E-4</v>
      </c>
      <c r="GG98">
        <v>0.13493620000000001</v>
      </c>
      <c r="GH98">
        <v>1.060519</v>
      </c>
      <c r="GI98">
        <v>18.15756</v>
      </c>
      <c r="GJ98" s="1">
        <v>4.5957019999999998E-4</v>
      </c>
      <c r="GK98">
        <v>0.1189495</v>
      </c>
      <c r="GL98">
        <v>1.060467</v>
      </c>
      <c r="GM98">
        <v>18.731300000000001</v>
      </c>
      <c r="GN98" s="1">
        <v>4.0908829999999999E-4</v>
      </c>
      <c r="GO98">
        <v>0.1055285</v>
      </c>
      <c r="GP98">
        <v>1.060449</v>
      </c>
      <c r="GQ98">
        <v>19.5107</v>
      </c>
      <c r="GR98" s="1">
        <v>3.6351279999999997E-4</v>
      </c>
      <c r="GS98">
        <v>9.3439439999999999E-2</v>
      </c>
      <c r="GT98">
        <v>1.0603830000000001</v>
      </c>
      <c r="GU98">
        <v>20.146350000000002</v>
      </c>
      <c r="GV98" s="1">
        <v>3.2484609999999998E-4</v>
      </c>
      <c r="GW98">
        <v>8.3169359999999998E-2</v>
      </c>
      <c r="GX98">
        <v>1.0603260000000001</v>
      </c>
      <c r="GY98">
        <v>20.476389999999999</v>
      </c>
      <c r="GZ98" s="1">
        <v>2.9448119999999999E-4</v>
      </c>
      <c r="HA98">
        <v>7.5105779999999997E-2</v>
      </c>
      <c r="HB98">
        <v>1.0601959999999999</v>
      </c>
      <c r="HC98">
        <v>20.261279999999999</v>
      </c>
      <c r="HD98" s="1">
        <v>2.7137370000000001E-4</v>
      </c>
      <c r="HE98">
        <v>6.8976010000000004E-2</v>
      </c>
      <c r="HF98">
        <v>1.059998</v>
      </c>
      <c r="HG98">
        <v>19.433979999999998</v>
      </c>
      <c r="HH98" s="1">
        <v>2.533433E-4</v>
      </c>
      <c r="HI98">
        <v>6.4207429999999996E-2</v>
      </c>
      <c r="HJ98">
        <v>1.059771</v>
      </c>
      <c r="HK98">
        <v>19.148800000000001</v>
      </c>
      <c r="HL98" s="1">
        <v>2.3871250000000001E-4</v>
      </c>
      <c r="HM98">
        <v>6.0352740000000002E-2</v>
      </c>
      <c r="HN98">
        <v>1.059466</v>
      </c>
      <c r="HO98">
        <v>19.287839999999999</v>
      </c>
      <c r="HP98" s="1">
        <v>2.272807E-4</v>
      </c>
      <c r="HQ98">
        <v>5.7340830000000002E-2</v>
      </c>
      <c r="HR98">
        <v>1.059188</v>
      </c>
      <c r="HS98">
        <v>19.870570000000001</v>
      </c>
      <c r="HT98" s="1">
        <v>2.1928609999999999E-4</v>
      </c>
      <c r="HU98">
        <v>5.5215319999999998E-2</v>
      </c>
      <c r="HV98">
        <v>1.0588679999999999</v>
      </c>
      <c r="HW98">
        <v>20.596689999999999</v>
      </c>
      <c r="HX98" s="1">
        <v>2.1350230000000001E-4</v>
      </c>
      <c r="HY98">
        <v>5.3686789999999998E-2</v>
      </c>
      <c r="HZ98">
        <v>1.058535</v>
      </c>
      <c r="IA98">
        <v>21.066590000000001</v>
      </c>
      <c r="IB98" s="1">
        <v>2.079076E-4</v>
      </c>
      <c r="IC98">
        <v>5.2244760000000001E-2</v>
      </c>
      <c r="ID98">
        <v>1.058216</v>
      </c>
      <c r="IE98">
        <v>21.194089999999999</v>
      </c>
      <c r="IF98" s="1">
        <v>2.012707E-4</v>
      </c>
      <c r="IG98">
        <v>5.0566430000000002E-2</v>
      </c>
      <c r="IH98">
        <v>1.0578780000000001</v>
      </c>
      <c r="II98">
        <v>20.662400000000002</v>
      </c>
      <c r="IJ98" s="1">
        <v>1.9356979999999999E-4</v>
      </c>
      <c r="IK98">
        <v>4.8629409999999998E-2</v>
      </c>
      <c r="IL98">
        <v>1.0575129999999999</v>
      </c>
      <c r="IM98">
        <v>19.490849999999998</v>
      </c>
      <c r="IN98" s="1">
        <v>1.853178E-4</v>
      </c>
      <c r="IO98">
        <v>4.6553089999999998E-2</v>
      </c>
      <c r="IP98">
        <v>1.05721</v>
      </c>
      <c r="IQ98">
        <v>18.733630000000002</v>
      </c>
      <c r="IR98" s="1">
        <v>1.769455E-4</v>
      </c>
      <c r="IS98">
        <v>4.444795E-2</v>
      </c>
      <c r="IT98">
        <v>1.056846</v>
      </c>
      <c r="IU98">
        <v>18.563199999999998</v>
      </c>
      <c r="IV98" s="1">
        <v>1.6871059999999999E-4</v>
      </c>
      <c r="IW98">
        <v>4.2380590000000003E-2</v>
      </c>
      <c r="IX98">
        <v>1.0564750000000001</v>
      </c>
      <c r="IY98">
        <v>19.519369999999999</v>
      </c>
      <c r="IZ98" s="1">
        <v>1.6077029999999999E-4</v>
      </c>
      <c r="JA98">
        <v>4.0391969999999999E-2</v>
      </c>
      <c r="JB98">
        <v>1.056203</v>
      </c>
      <c r="JC98">
        <v>20.52779</v>
      </c>
      <c r="JD98" s="1">
        <v>1.532285E-4</v>
      </c>
      <c r="JE98">
        <v>3.8497839999999998E-2</v>
      </c>
      <c r="JF98">
        <v>1.055884</v>
      </c>
      <c r="JG98">
        <v>21.144680000000001</v>
      </c>
      <c r="JH98" s="1">
        <v>1.460887E-4</v>
      </c>
      <c r="JI98">
        <v>3.6708690000000002E-2</v>
      </c>
      <c r="JJ98">
        <v>1.055599</v>
      </c>
      <c r="JK98">
        <v>21.164650000000002</v>
      </c>
      <c r="JL98" s="1">
        <v>1.3939320000000001E-4</v>
      </c>
      <c r="JM98">
        <v>3.5030699999999998E-2</v>
      </c>
      <c r="JN98">
        <v>1.055358</v>
      </c>
      <c r="JO98">
        <v>20.852730000000001</v>
      </c>
      <c r="JP98" s="1">
        <v>1.3310890000000001E-4</v>
      </c>
      <c r="JQ98">
        <v>3.3451929999999998E-2</v>
      </c>
      <c r="JR98">
        <v>1.05522</v>
      </c>
      <c r="JS98">
        <v>20.238040000000002</v>
      </c>
      <c r="JT98" s="1">
        <v>1.2717880000000001E-4</v>
      </c>
      <c r="JU98">
        <v>3.1960620000000002E-2</v>
      </c>
      <c r="JV98">
        <v>1.055126</v>
      </c>
      <c r="JW98">
        <v>19.759650000000001</v>
      </c>
      <c r="JX98" s="1">
        <v>1.214651E-4</v>
      </c>
      <c r="JY98">
        <v>3.0523080000000001E-2</v>
      </c>
      <c r="JZ98">
        <v>1.0550850000000001</v>
      </c>
      <c r="KA98">
        <v>19.515730000000001</v>
      </c>
      <c r="KB98" s="1">
        <v>1.1548590000000001E-4</v>
      </c>
      <c r="KC98">
        <v>2.902803E-2</v>
      </c>
      <c r="KD98">
        <v>1.0550200000000001</v>
      </c>
      <c r="KE98">
        <v>20.20675</v>
      </c>
      <c r="KF98" s="1">
        <v>1.0881380000000001E-4</v>
      </c>
      <c r="KG98">
        <v>2.7361730000000001E-2</v>
      </c>
      <c r="KH98">
        <v>1.0550349999999999</v>
      </c>
      <c r="KI98">
        <v>20.926780000000001</v>
      </c>
      <c r="KJ98" s="1">
        <v>1.017753E-4</v>
      </c>
      <c r="KK98">
        <v>2.559084E-2</v>
      </c>
      <c r="KL98">
        <v>1.054983</v>
      </c>
      <c r="KM98">
        <v>21.366029999999999</v>
      </c>
      <c r="KN98" s="1">
        <v>9.516576E-5</v>
      </c>
      <c r="KO98">
        <v>2.3921419999999999E-2</v>
      </c>
      <c r="KP98">
        <v>1.0550299999999999</v>
      </c>
      <c r="KQ98">
        <v>21.493169999999999</v>
      </c>
      <c r="KR98" s="1">
        <v>8.9527569999999998E-5</v>
      </c>
      <c r="KS98">
        <v>2.2489740000000001E-2</v>
      </c>
      <c r="KT98">
        <v>1.054986</v>
      </c>
      <c r="KU98">
        <v>20.883469999999999</v>
      </c>
      <c r="KV98" s="1">
        <v>8.4854100000000005E-5</v>
      </c>
      <c r="KW98">
        <v>2.1304880000000002E-2</v>
      </c>
      <c r="KX98">
        <v>1.055016</v>
      </c>
      <c r="KY98">
        <v>19.952970000000001</v>
      </c>
      <c r="KZ98" s="1">
        <v>8.093698E-5</v>
      </c>
      <c r="LA98">
        <v>2.0311470000000002E-2</v>
      </c>
      <c r="LB98">
        <v>1.0550010000000001</v>
      </c>
      <c r="LC98">
        <v>19.451509999999999</v>
      </c>
      <c r="LD98" s="1">
        <v>7.7520669999999996E-5</v>
      </c>
      <c r="LE98">
        <v>1.9446939999999999E-2</v>
      </c>
      <c r="LF98">
        <v>1.0549949999999999</v>
      </c>
      <c r="LG98">
        <v>19.355889999999999</v>
      </c>
      <c r="LH98" s="1">
        <v>7.4433779999999997E-5</v>
      </c>
      <c r="LI98">
        <v>1.8666209999999999E-2</v>
      </c>
      <c r="LJ98">
        <v>1.0550010000000001</v>
      </c>
      <c r="LK98">
        <v>20.13449</v>
      </c>
      <c r="LL98" s="1">
        <v>7.1555909999999998E-5</v>
      </c>
      <c r="LM98">
        <v>1.7939489999999999E-2</v>
      </c>
      <c r="LN98">
        <v>1.054978</v>
      </c>
      <c r="LO98">
        <v>21.03293</v>
      </c>
      <c r="LP98" s="1">
        <v>6.8834369999999997E-5</v>
      </c>
      <c r="LQ98">
        <v>1.72543E-2</v>
      </c>
      <c r="LR98">
        <v>1.054996</v>
      </c>
      <c r="LS98">
        <v>21.66357</v>
      </c>
      <c r="LT98" s="1">
        <v>6.6250019999999999E-5</v>
      </c>
      <c r="LU98">
        <v>1.6602639999999998E-2</v>
      </c>
      <c r="LV98">
        <v>1.05498</v>
      </c>
      <c r="LW98">
        <v>21.834479999999999</v>
      </c>
      <c r="LX98" s="1">
        <v>6.3789510000000004E-5</v>
      </c>
      <c r="LY98">
        <v>1.598225E-2</v>
      </c>
      <c r="LZ98">
        <v>1.0549850000000001</v>
      </c>
      <c r="MA98">
        <v>21.319009999999999</v>
      </c>
      <c r="MB98" s="1">
        <v>6.1365740000000004E-5</v>
      </c>
      <c r="MC98">
        <v>1.539241E-2</v>
      </c>
      <c r="MD98">
        <v>1.0550040000000001</v>
      </c>
      <c r="ME98">
        <v>20.39048</v>
      </c>
      <c r="MF98" s="1">
        <v>5.8940020000000003E-5</v>
      </c>
      <c r="MG98">
        <v>1.483287E-2</v>
      </c>
      <c r="MH98">
        <v>1.05498</v>
      </c>
      <c r="MI98">
        <v>19.894749999999998</v>
      </c>
      <c r="MJ98" s="1">
        <v>5.6637069999999998E-5</v>
      </c>
      <c r="MK98">
        <v>1.42986E-2</v>
      </c>
      <c r="ML98">
        <v>1.054988</v>
      </c>
      <c r="MM98">
        <v>19.72644</v>
      </c>
      <c r="MN98" s="1">
        <v>5.4444300000000003E-5</v>
      </c>
      <c r="MO98">
        <v>1.378602E-2</v>
      </c>
      <c r="MP98">
        <v>1.054988</v>
      </c>
      <c r="MQ98">
        <v>20.453379999999999</v>
      </c>
      <c r="MR98" s="1">
        <v>5.2359399999999999E-5</v>
      </c>
      <c r="MS98">
        <v>1.329588E-2</v>
      </c>
      <c r="MT98">
        <v>1.054986</v>
      </c>
      <c r="MU98">
        <v>20.909929999999999</v>
      </c>
      <c r="MV98" s="1">
        <v>5.0376459999999998E-5</v>
      </c>
      <c r="MW98">
        <v>1.282791E-2</v>
      </c>
      <c r="MX98">
        <v>1.0549900000000001</v>
      </c>
      <c r="MY98">
        <v>20.622689999999999</v>
      </c>
      <c r="MZ98" s="1">
        <v>4.8487430000000001E-5</v>
      </c>
      <c r="NA98">
        <v>1.2378460000000001E-2</v>
      </c>
      <c r="NB98">
        <v>1.0549789999999999</v>
      </c>
      <c r="NC98">
        <v>20.264959999999999</v>
      </c>
      <c r="ND98" s="1">
        <v>4.6686829999999997E-5</v>
      </c>
      <c r="NE98">
        <v>1.194813E-2</v>
      </c>
      <c r="NF98">
        <v>1.0549839999999999</v>
      </c>
      <c r="NG98">
        <v>19.827220000000001</v>
      </c>
      <c r="NH98" s="1">
        <v>4.4969970000000003E-5</v>
      </c>
      <c r="NI98" s="1">
        <v>1.1536009999999999E-2</v>
      </c>
      <c r="NJ98">
        <v>1.0549789999999999</v>
      </c>
      <c r="NK98">
        <v>18.973990000000001</v>
      </c>
      <c r="NL98" s="1">
        <v>4.332671E-5</v>
      </c>
      <c r="NM98" s="1">
        <v>1.114042E-2</v>
      </c>
      <c r="NN98">
        <v>1.0549809999999999</v>
      </c>
      <c r="NO98">
        <v>18.12257</v>
      </c>
      <c r="NP98" s="1">
        <v>4.1758619999999998E-5</v>
      </c>
      <c r="NQ98" s="1">
        <v>1.076031E-2</v>
      </c>
      <c r="NR98">
        <v>1.0549949999999999</v>
      </c>
      <c r="NS98">
        <v>17.660440000000001</v>
      </c>
      <c r="NT98" s="1">
        <v>4.0266019999999998E-5</v>
      </c>
      <c r="NU98" s="1">
        <v>1.0397160000000001E-2</v>
      </c>
      <c r="NV98">
        <v>1.054989</v>
      </c>
      <c r="NW98">
        <v>18.410889999999998</v>
      </c>
      <c r="NX98" s="1">
        <v>3.882982E-5</v>
      </c>
      <c r="NY98">
        <v>1.004625E-2</v>
      </c>
      <c r="NZ98">
        <v>1.0549580000000001</v>
      </c>
      <c r="OA98">
        <v>19.629719999999999</v>
      </c>
      <c r="OB98" s="1">
        <v>3.7447109999999997E-5</v>
      </c>
      <c r="OC98" s="1">
        <v>9.7070430000000003E-3</v>
      </c>
      <c r="OD98">
        <v>1.0549189999999999</v>
      </c>
      <c r="OE98">
        <v>20.373529999999999</v>
      </c>
      <c r="OF98" s="1">
        <v>3.612223E-5</v>
      </c>
      <c r="OG98" s="1">
        <v>9.3816799999999999E-3</v>
      </c>
      <c r="OH98">
        <v>1.0547869999999999</v>
      </c>
      <c r="OI98">
        <v>20.671679999999999</v>
      </c>
      <c r="OJ98" s="1">
        <v>3.4856189999999999E-5</v>
      </c>
      <c r="OK98">
        <v>9.0703599999999995E-3</v>
      </c>
    </row>
    <row r="99" spans="1:401" x14ac:dyDescent="0.35">
      <c r="A99">
        <v>102</v>
      </c>
      <c r="B99" t="s">
        <v>4</v>
      </c>
      <c r="C99" t="s">
        <v>24</v>
      </c>
      <c r="D99" t="s">
        <v>104</v>
      </c>
      <c r="E99">
        <v>913.98239999999998</v>
      </c>
      <c r="F99">
        <v>1.0424150000000001</v>
      </c>
      <c r="G99">
        <v>19.35163</v>
      </c>
      <c r="H99">
        <v>0</v>
      </c>
      <c r="I99">
        <v>0</v>
      </c>
      <c r="J99">
        <v>1.0405260000000001</v>
      </c>
      <c r="K99">
        <v>19.191500000000001</v>
      </c>
      <c r="L99" s="1">
        <v>6.7330799999999996E-27</v>
      </c>
      <c r="M99" s="1">
        <v>2.4750080000000002E-24</v>
      </c>
      <c r="N99">
        <v>1.0385759999999999</v>
      </c>
      <c r="O99">
        <v>19.17474</v>
      </c>
      <c r="P99" s="1">
        <v>1.7787850000000001E-14</v>
      </c>
      <c r="Q99" s="1">
        <v>6.504584E-12</v>
      </c>
      <c r="R99">
        <v>1.0365869999999999</v>
      </c>
      <c r="S99">
        <v>19.025690000000001</v>
      </c>
      <c r="T99" s="1">
        <v>4.8021309999999998E-4</v>
      </c>
      <c r="U99" s="1">
        <v>0.1023077</v>
      </c>
      <c r="V99">
        <v>1.0345759999999999</v>
      </c>
      <c r="W99">
        <v>18.68047</v>
      </c>
      <c r="X99" s="1">
        <v>1.5086120000000001</v>
      </c>
      <c r="Y99">
        <v>410.5641</v>
      </c>
      <c r="Z99">
        <v>1.0325</v>
      </c>
      <c r="AA99">
        <v>18.70683</v>
      </c>
      <c r="AB99">
        <v>43.267110000000002</v>
      </c>
      <c r="AC99">
        <v>13718.42</v>
      </c>
      <c r="AD99">
        <v>1.0303629999999999</v>
      </c>
      <c r="AE99">
        <v>18.812750000000001</v>
      </c>
      <c r="AF99">
        <v>127.51819999999999</v>
      </c>
      <c r="AG99">
        <v>45319.34</v>
      </c>
      <c r="AH99">
        <v>1.0281560000000001</v>
      </c>
      <c r="AI99">
        <v>19.273520000000001</v>
      </c>
      <c r="AJ99">
        <v>93.368870000000001</v>
      </c>
      <c r="AK99">
        <v>36150.629999999997</v>
      </c>
      <c r="AL99">
        <v>1.0256879999999999</v>
      </c>
      <c r="AM99">
        <v>19.630289999999999</v>
      </c>
      <c r="AN99">
        <v>27.851389999999999</v>
      </c>
      <c r="AO99">
        <v>11482.35</v>
      </c>
      <c r="AP99">
        <v>1.0226710000000001</v>
      </c>
      <c r="AQ99">
        <v>19.72354</v>
      </c>
      <c r="AR99">
        <v>4.7397410000000004</v>
      </c>
      <c r="AS99">
        <v>2037.278</v>
      </c>
      <c r="AT99">
        <v>1.018859</v>
      </c>
      <c r="AU99">
        <v>19.75254</v>
      </c>
      <c r="AV99">
        <v>0.63185139999999995</v>
      </c>
      <c r="AW99">
        <v>274.44139999999999</v>
      </c>
      <c r="AX99">
        <v>1.0142059999999999</v>
      </c>
      <c r="AY99">
        <v>19.49277</v>
      </c>
      <c r="AZ99">
        <v>0.1234416</v>
      </c>
      <c r="BA99">
        <v>50.226619999999997</v>
      </c>
      <c r="BB99">
        <v>1.0089459999999999</v>
      </c>
      <c r="BC99">
        <v>19.343610000000002</v>
      </c>
      <c r="BD99">
        <v>6.8414489999999994E-2</v>
      </c>
      <c r="BE99">
        <v>25.778870000000001</v>
      </c>
      <c r="BF99">
        <v>1.0031669999999999</v>
      </c>
      <c r="BG99">
        <v>19.400220000000001</v>
      </c>
      <c r="BH99">
        <v>6.5635189999999996E-2</v>
      </c>
      <c r="BI99">
        <v>24.27459</v>
      </c>
      <c r="BJ99">
        <v>0.99699850000000001</v>
      </c>
      <c r="BK99">
        <v>19.610990000000001</v>
      </c>
      <c r="BL99" s="1">
        <v>6.9043439999999998E-2</v>
      </c>
      <c r="BM99">
        <v>25.621680000000001</v>
      </c>
      <c r="BN99">
        <v>0.99055099999999996</v>
      </c>
      <c r="BO99">
        <v>20.346409999999999</v>
      </c>
      <c r="BP99" s="1">
        <v>6.9034029999999996E-2</v>
      </c>
      <c r="BQ99">
        <v>25.838930000000001</v>
      </c>
      <c r="BR99">
        <v>0.98370369999999996</v>
      </c>
      <c r="BS99">
        <v>20.62837</v>
      </c>
      <c r="BT99" s="1">
        <v>6.4965609999999993E-2</v>
      </c>
      <c r="BU99">
        <v>24.512869999999999</v>
      </c>
      <c r="BV99">
        <v>0.97699389999999997</v>
      </c>
      <c r="BW99">
        <v>20.52421</v>
      </c>
      <c r="BX99" s="1">
        <v>5.8888679999999999E-2</v>
      </c>
      <c r="BY99">
        <v>22.36514</v>
      </c>
      <c r="BZ99">
        <v>0.97001110000000001</v>
      </c>
      <c r="CA99">
        <v>20.262499999999999</v>
      </c>
      <c r="CB99" s="1">
        <v>5.2377350000000003E-2</v>
      </c>
      <c r="CC99">
        <v>20.008939999999999</v>
      </c>
      <c r="CD99">
        <v>0.96305870000000005</v>
      </c>
      <c r="CE99">
        <v>19.766020000000001</v>
      </c>
      <c r="CF99">
        <v>4.6162479999999999E-2</v>
      </c>
      <c r="CG99">
        <v>17.724070000000001</v>
      </c>
      <c r="CH99">
        <v>0.9559839</v>
      </c>
      <c r="CI99">
        <v>18.994990000000001</v>
      </c>
      <c r="CJ99" s="1">
        <v>4.0447759999999999E-2</v>
      </c>
      <c r="CK99">
        <v>15.606949999999999</v>
      </c>
      <c r="CL99">
        <v>0.94892109999999996</v>
      </c>
      <c r="CM99">
        <v>18.58222</v>
      </c>
      <c r="CN99" s="1">
        <v>3.531786E-2</v>
      </c>
      <c r="CO99">
        <v>13.688409999999999</v>
      </c>
      <c r="CP99">
        <v>0.94185110000000005</v>
      </c>
      <c r="CQ99">
        <v>18.68469</v>
      </c>
      <c r="CR99" s="1">
        <v>3.084141E-2</v>
      </c>
      <c r="CS99">
        <v>11.99935</v>
      </c>
      <c r="CT99">
        <v>0.93460140000000003</v>
      </c>
      <c r="CU99">
        <v>19.270769999999999</v>
      </c>
      <c r="CV99" s="1">
        <v>2.702423E-2</v>
      </c>
      <c r="CW99">
        <v>10.553610000000001</v>
      </c>
      <c r="CX99">
        <v>0.92745440000000001</v>
      </c>
      <c r="CY99">
        <v>19.12445</v>
      </c>
      <c r="CZ99" s="1">
        <v>2.3669039999999999E-2</v>
      </c>
      <c r="DA99">
        <v>9.2791720000000009</v>
      </c>
      <c r="DB99">
        <v>0.92025000000000001</v>
      </c>
      <c r="DC99">
        <v>19.186859999999999</v>
      </c>
      <c r="DD99" s="1">
        <v>2.0644309999999999E-2</v>
      </c>
      <c r="DE99">
        <v>8.1328549999999993</v>
      </c>
      <c r="DF99">
        <v>0.91300939999999997</v>
      </c>
      <c r="DG99">
        <v>19.286180000000002</v>
      </c>
      <c r="DH99" s="1">
        <v>1.7971529999999999E-2</v>
      </c>
      <c r="DI99">
        <v>7.1128660000000004</v>
      </c>
      <c r="DJ99">
        <v>0.90561340000000001</v>
      </c>
      <c r="DK99">
        <v>18.811070000000001</v>
      </c>
      <c r="DL99" s="1">
        <v>1.5633830000000001E-2</v>
      </c>
      <c r="DM99">
        <v>6.2154049999999996</v>
      </c>
      <c r="DN99">
        <v>0.89850549999999996</v>
      </c>
      <c r="DO99">
        <v>18.24691</v>
      </c>
      <c r="DP99" s="1">
        <v>1.360257E-2</v>
      </c>
      <c r="DQ99">
        <v>5.429227</v>
      </c>
      <c r="DR99">
        <v>0.89154580000000005</v>
      </c>
      <c r="DS99">
        <v>18.145199999999999</v>
      </c>
      <c r="DT99" s="1">
        <v>1.1808030000000001E-2</v>
      </c>
      <c r="DU99">
        <v>4.7315360000000002</v>
      </c>
      <c r="DV99">
        <v>0.8846813</v>
      </c>
      <c r="DW99">
        <v>18.45336</v>
      </c>
      <c r="DX99" s="1">
        <v>1.02042E-2</v>
      </c>
      <c r="DY99">
        <v>4.103491</v>
      </c>
      <c r="DZ99">
        <v>0.87773279999999998</v>
      </c>
      <c r="EA99">
        <v>19.614090000000001</v>
      </c>
      <c r="EB99" s="1">
        <v>8.8087849999999995E-3</v>
      </c>
      <c r="EC99">
        <v>3.5531860000000002</v>
      </c>
      <c r="ED99">
        <v>0.8707279</v>
      </c>
      <c r="EE99">
        <v>20.629960000000001</v>
      </c>
      <c r="EF99" s="1">
        <v>7.6218479999999996E-3</v>
      </c>
      <c r="EG99">
        <v>3.0828690000000001</v>
      </c>
      <c r="EH99">
        <v>0.8638169</v>
      </c>
      <c r="EI99">
        <v>21.221679999999999</v>
      </c>
      <c r="EJ99" s="1">
        <v>6.6053350000000004E-3</v>
      </c>
      <c r="EK99">
        <v>2.680882</v>
      </c>
      <c r="EL99">
        <v>0.85748369999999996</v>
      </c>
      <c r="EM99">
        <v>21.64188</v>
      </c>
      <c r="EN99" s="1">
        <v>5.7212410000000002E-3</v>
      </c>
      <c r="EO99">
        <v>2.3291870000000001</v>
      </c>
      <c r="EP99">
        <v>0.85240110000000002</v>
      </c>
      <c r="EQ99">
        <v>21.395890000000001</v>
      </c>
      <c r="ER99" s="1">
        <v>4.9530579999999998E-3</v>
      </c>
      <c r="ES99">
        <v>2.0200109999999998</v>
      </c>
      <c r="ET99">
        <v>0.8484467</v>
      </c>
      <c r="EU99">
        <v>20.821760000000001</v>
      </c>
      <c r="EV99" s="1">
        <v>4.2834500000000003E-3</v>
      </c>
      <c r="EW99">
        <v>1.7478990000000001</v>
      </c>
      <c r="EX99">
        <v>0.8454024</v>
      </c>
      <c r="EY99">
        <v>20.774429999999999</v>
      </c>
      <c r="EZ99" s="1">
        <v>3.686862E-3</v>
      </c>
      <c r="FA99">
        <v>1.5048349999999999</v>
      </c>
      <c r="FB99">
        <v>0.84318740000000003</v>
      </c>
      <c r="FC99">
        <v>20.94032</v>
      </c>
      <c r="FD99" s="1">
        <v>3.1044530000000001E-3</v>
      </c>
      <c r="FE99">
        <v>1.2689010000000001</v>
      </c>
      <c r="FF99">
        <v>0.84173489999999995</v>
      </c>
      <c r="FG99">
        <v>21.565899999999999</v>
      </c>
      <c r="FH99" s="1">
        <v>2.4878069999999999E-3</v>
      </c>
      <c r="FI99">
        <v>1.019868</v>
      </c>
      <c r="FJ99">
        <v>0.84068920000000003</v>
      </c>
      <c r="FK99">
        <v>21.97174</v>
      </c>
      <c r="FL99" s="1">
        <v>1.8764369999999999E-3</v>
      </c>
      <c r="FM99">
        <v>0.7711481</v>
      </c>
      <c r="FN99">
        <v>0.83989239999999998</v>
      </c>
      <c r="FO99">
        <v>21.714079999999999</v>
      </c>
      <c r="FP99" s="1">
        <v>1.3611630000000001E-3</v>
      </c>
      <c r="FQ99">
        <v>0.55905170000000004</v>
      </c>
      <c r="FR99">
        <v>0.83928539999999996</v>
      </c>
      <c r="FS99">
        <v>21.25196</v>
      </c>
      <c r="FT99" s="1">
        <v>9.9231790000000003E-4</v>
      </c>
      <c r="FU99">
        <v>0.40555360000000001</v>
      </c>
      <c r="FV99">
        <v>0.83883169999999996</v>
      </c>
      <c r="FW99">
        <v>20.373560000000001</v>
      </c>
      <c r="FX99" s="1">
        <v>7.5696360000000002E-4</v>
      </c>
      <c r="FY99">
        <v>0.3069308</v>
      </c>
      <c r="FZ99">
        <v>0.83855029999999997</v>
      </c>
      <c r="GA99">
        <v>19.397030000000001</v>
      </c>
      <c r="GB99" s="1">
        <v>6.143028E-4</v>
      </c>
      <c r="GC99">
        <v>0.24696580000000001</v>
      </c>
      <c r="GD99">
        <v>0.83836480000000002</v>
      </c>
      <c r="GE99">
        <v>18.60014</v>
      </c>
      <c r="GF99" s="1">
        <v>5.2608259999999997E-4</v>
      </c>
      <c r="GG99">
        <v>0.20997089999999999</v>
      </c>
      <c r="GH99">
        <v>0.8382501</v>
      </c>
      <c r="GI99">
        <v>18.242249999999999</v>
      </c>
      <c r="GJ99" s="1">
        <v>4.649376E-4</v>
      </c>
      <c r="GK99">
        <v>0.18458240000000001</v>
      </c>
      <c r="GL99">
        <v>0.83817129999999995</v>
      </c>
      <c r="GM99">
        <v>18.798629999999999</v>
      </c>
      <c r="GN99" s="1">
        <v>4.1388790000000003E-4</v>
      </c>
      <c r="GO99">
        <v>0.1637383</v>
      </c>
      <c r="GP99">
        <v>0.838175</v>
      </c>
      <c r="GQ99">
        <v>19.614519999999999</v>
      </c>
      <c r="GR99" s="1">
        <v>3.677892E-4</v>
      </c>
      <c r="GS99">
        <v>0.14499319999999999</v>
      </c>
      <c r="GT99">
        <v>0.83813009999999999</v>
      </c>
      <c r="GU99">
        <v>20.279419999999998</v>
      </c>
      <c r="GV99" s="1">
        <v>3.2834839999999998E-4</v>
      </c>
      <c r="GW99">
        <v>0.1288967</v>
      </c>
      <c r="GX99">
        <v>0.83802580000000004</v>
      </c>
      <c r="GY99">
        <v>20.617529999999999</v>
      </c>
      <c r="GZ99" s="1">
        <v>2.9716729999999998E-4</v>
      </c>
      <c r="HA99">
        <v>0.1161396</v>
      </c>
      <c r="HB99">
        <v>0.83790659999999995</v>
      </c>
      <c r="HC99">
        <v>20.377839999999999</v>
      </c>
      <c r="HD99" s="1">
        <v>2.734271E-4</v>
      </c>
      <c r="HE99">
        <v>0.1064283</v>
      </c>
      <c r="HF99">
        <v>0.83771660000000003</v>
      </c>
      <c r="HG99">
        <v>19.514330000000001</v>
      </c>
      <c r="HH99" s="1">
        <v>2.549834E-4</v>
      </c>
      <c r="HI99">
        <v>9.8913500000000001E-2</v>
      </c>
      <c r="HJ99">
        <v>0.83748639999999996</v>
      </c>
      <c r="HK99">
        <v>19.149349999999998</v>
      </c>
      <c r="HL99" s="1">
        <v>2.4004009999999999E-4</v>
      </c>
      <c r="HM99">
        <v>9.2858339999999998E-2</v>
      </c>
      <c r="HN99">
        <v>0.83717719999999995</v>
      </c>
      <c r="HO99">
        <v>19.28087</v>
      </c>
      <c r="HP99" s="1">
        <v>2.2827160000000001E-4</v>
      </c>
      <c r="HQ99">
        <v>8.8078310000000007E-2</v>
      </c>
      <c r="HR99">
        <v>0.83683929999999995</v>
      </c>
      <c r="HS99">
        <v>19.885570000000001</v>
      </c>
      <c r="HT99" s="1">
        <v>2.199631E-4</v>
      </c>
      <c r="HU99">
        <v>8.4660150000000003E-2</v>
      </c>
      <c r="HV99">
        <v>0.83657219999999999</v>
      </c>
      <c r="HW99">
        <v>20.662579999999998</v>
      </c>
      <c r="HX99" s="1">
        <v>2.14043E-4</v>
      </c>
      <c r="HY99">
        <v>8.2241149999999999E-2</v>
      </c>
      <c r="HZ99">
        <v>0.83621389999999995</v>
      </c>
      <c r="IA99">
        <v>21.175989999999999</v>
      </c>
      <c r="IB99" s="1">
        <v>2.084891E-4</v>
      </c>
      <c r="IC99">
        <v>8.0050979999999994E-2</v>
      </c>
      <c r="ID99">
        <v>0.83586309999999997</v>
      </c>
      <c r="IE99">
        <v>21.330010000000001</v>
      </c>
      <c r="IF99" s="1">
        <v>2.0196360000000001E-4</v>
      </c>
      <c r="IG99">
        <v>7.7541769999999996E-2</v>
      </c>
      <c r="IH99">
        <v>0.83553580000000005</v>
      </c>
      <c r="II99">
        <v>20.80217</v>
      </c>
      <c r="IJ99" s="1">
        <v>1.9434549999999999E-4</v>
      </c>
      <c r="IK99">
        <v>7.4625200000000003E-2</v>
      </c>
      <c r="IL99">
        <v>0.83517410000000003</v>
      </c>
      <c r="IM99">
        <v>19.62349</v>
      </c>
      <c r="IN99" s="1">
        <v>1.8612300000000001E-4</v>
      </c>
      <c r="IO99">
        <v>7.1467569999999994E-2</v>
      </c>
      <c r="IP99">
        <v>0.83482639999999997</v>
      </c>
      <c r="IQ99">
        <v>18.803170000000001</v>
      </c>
      <c r="IR99" s="1">
        <v>1.777499E-4</v>
      </c>
      <c r="IS99">
        <v>6.8251989999999998E-2</v>
      </c>
      <c r="IT99">
        <v>0.83447610000000005</v>
      </c>
      <c r="IU99">
        <v>18.61496</v>
      </c>
      <c r="IV99" s="1">
        <v>1.6949320000000001E-4</v>
      </c>
      <c r="IW99">
        <v>6.5081169999999994E-2</v>
      </c>
      <c r="IX99">
        <v>0.83414569999999999</v>
      </c>
      <c r="IY99">
        <v>19.564039999999999</v>
      </c>
      <c r="IZ99" s="1">
        <v>1.615186E-4</v>
      </c>
      <c r="JA99">
        <v>6.2024599999999999E-2</v>
      </c>
      <c r="JB99">
        <v>0.83378960000000002</v>
      </c>
      <c r="JC99">
        <v>20.628520000000002</v>
      </c>
      <c r="JD99" s="1">
        <v>1.5393770000000001E-4</v>
      </c>
      <c r="JE99">
        <v>5.9111780000000003E-2</v>
      </c>
      <c r="JF99">
        <v>0.83346739999999997</v>
      </c>
      <c r="JG99">
        <v>21.26989</v>
      </c>
      <c r="JH99" s="1">
        <v>1.4675659999999999E-4</v>
      </c>
      <c r="JI99">
        <v>5.6356280000000002E-2</v>
      </c>
      <c r="JJ99">
        <v>0.83317940000000001</v>
      </c>
      <c r="JK99">
        <v>21.281289999999998</v>
      </c>
      <c r="JL99" s="1">
        <v>1.4002080000000001E-4</v>
      </c>
      <c r="JM99">
        <v>5.3771140000000002E-2</v>
      </c>
      <c r="JN99">
        <v>0.83292600000000006</v>
      </c>
      <c r="JO99">
        <v>20.939489999999999</v>
      </c>
      <c r="JP99" s="1">
        <v>1.336996E-4</v>
      </c>
      <c r="JQ99">
        <v>5.1339900000000001E-2</v>
      </c>
      <c r="JR99">
        <v>0.83278189999999996</v>
      </c>
      <c r="JS99">
        <v>20.317160000000001</v>
      </c>
      <c r="JT99" s="1">
        <v>1.277413E-4</v>
      </c>
      <c r="JU99">
        <v>4.904704E-2</v>
      </c>
      <c r="JV99">
        <v>0.83267919999999995</v>
      </c>
      <c r="JW99">
        <v>19.822590000000002</v>
      </c>
      <c r="JX99" s="1">
        <v>1.220185E-4</v>
      </c>
      <c r="JY99">
        <v>4.684758E-2</v>
      </c>
      <c r="JZ99">
        <v>0.8326114</v>
      </c>
      <c r="KA99">
        <v>19.579070000000002</v>
      </c>
      <c r="KB99" s="1">
        <v>1.1608920000000001E-4</v>
      </c>
      <c r="KC99">
        <v>4.4589360000000001E-2</v>
      </c>
      <c r="KD99">
        <v>0.83258799999999999</v>
      </c>
      <c r="KE99">
        <v>20.254049999999999</v>
      </c>
      <c r="KF99" s="1">
        <v>1.09485E-4</v>
      </c>
      <c r="KG99">
        <v>4.2082429999999997E-2</v>
      </c>
      <c r="KH99">
        <v>0.83255290000000004</v>
      </c>
      <c r="KI99">
        <v>21.01258</v>
      </c>
      <c r="KJ99" s="1">
        <v>1.024537E-4</v>
      </c>
      <c r="KK99">
        <v>3.9388550000000001E-2</v>
      </c>
      <c r="KL99">
        <v>0.832561</v>
      </c>
      <c r="KM99">
        <v>21.484010000000001</v>
      </c>
      <c r="KN99" s="1">
        <v>9.5772750000000002E-5</v>
      </c>
      <c r="KO99">
        <v>3.6807199999999998E-2</v>
      </c>
      <c r="KP99">
        <v>0.83256980000000003</v>
      </c>
      <c r="KQ99">
        <v>21.627300000000002</v>
      </c>
      <c r="KR99" s="1">
        <v>9.0035719999999997E-5</v>
      </c>
      <c r="KS99">
        <v>3.457155E-2</v>
      </c>
      <c r="KT99">
        <v>0.83255599999999996</v>
      </c>
      <c r="KU99">
        <v>21.02242</v>
      </c>
      <c r="KV99" s="1">
        <v>8.5274670000000003E-5</v>
      </c>
      <c r="KW99">
        <v>3.271756E-2</v>
      </c>
      <c r="KX99">
        <v>0.83254640000000002</v>
      </c>
      <c r="KY99">
        <v>20.06118</v>
      </c>
      <c r="KZ99" s="1">
        <v>8.1295400000000001E-5</v>
      </c>
      <c r="LA99">
        <v>3.1168459999999999E-2</v>
      </c>
      <c r="LB99">
        <v>0.83256300000000005</v>
      </c>
      <c r="LC99">
        <v>19.507380000000001</v>
      </c>
      <c r="LD99" s="1">
        <v>7.7838340000000006E-5</v>
      </c>
      <c r="LE99">
        <v>2.9827639999999999E-2</v>
      </c>
      <c r="LF99">
        <v>0.83252329999999997</v>
      </c>
      <c r="LG99">
        <v>19.403569999999998</v>
      </c>
      <c r="LH99" s="1">
        <v>7.4724709999999994E-5</v>
      </c>
      <c r="LI99">
        <v>2.86223E-2</v>
      </c>
      <c r="LJ99">
        <v>0.83256779999999997</v>
      </c>
      <c r="LK99">
        <v>20.176279999999998</v>
      </c>
      <c r="LL99" s="1">
        <v>7.1829360000000004E-5</v>
      </c>
      <c r="LM99">
        <v>2.7504750000000001E-2</v>
      </c>
      <c r="LN99">
        <v>0.83254819999999996</v>
      </c>
      <c r="LO99">
        <v>21.122800000000002</v>
      </c>
      <c r="LP99" s="1">
        <v>6.9093009999999998E-5</v>
      </c>
      <c r="LQ99">
        <v>2.645175E-2</v>
      </c>
      <c r="LR99">
        <v>0.83255849999999998</v>
      </c>
      <c r="LS99">
        <v>21.790400000000002</v>
      </c>
      <c r="LT99" s="1">
        <v>6.6496720000000005E-5</v>
      </c>
      <c r="LU99">
        <v>2.545159E-2</v>
      </c>
      <c r="LV99">
        <v>0.83254309999999998</v>
      </c>
      <c r="LW99">
        <v>21.974270000000001</v>
      </c>
      <c r="LX99" s="1">
        <v>6.4024359999999994E-5</v>
      </c>
      <c r="LY99">
        <v>2.4499239999999999E-2</v>
      </c>
      <c r="LZ99">
        <v>0.83255250000000003</v>
      </c>
      <c r="MA99">
        <v>21.445900000000002</v>
      </c>
      <c r="MB99" s="1">
        <v>6.1588110000000001E-5</v>
      </c>
      <c r="MC99">
        <v>2.3593179999999998E-2</v>
      </c>
      <c r="MD99">
        <v>0.83255619999999997</v>
      </c>
      <c r="ME99">
        <v>20.483899999999998</v>
      </c>
      <c r="MF99" s="1">
        <v>5.9150670000000001E-5</v>
      </c>
      <c r="MG99">
        <v>2.2734049999999999E-2</v>
      </c>
      <c r="MH99">
        <v>0.83255060000000003</v>
      </c>
      <c r="MI99">
        <v>19.92998</v>
      </c>
      <c r="MJ99" s="1">
        <v>5.6837850000000003E-5</v>
      </c>
      <c r="MK99">
        <v>2.191413E-2</v>
      </c>
      <c r="ML99">
        <v>0.83254360000000005</v>
      </c>
      <c r="MM99">
        <v>19.757149999999999</v>
      </c>
      <c r="MN99" s="1">
        <v>5.4636350000000001E-5</v>
      </c>
      <c r="MO99">
        <v>2.112812E-2</v>
      </c>
      <c r="MP99">
        <v>0.83255420000000002</v>
      </c>
      <c r="MQ99">
        <v>20.48649</v>
      </c>
      <c r="MR99" s="1">
        <v>5.2542540000000003E-5</v>
      </c>
      <c r="MS99">
        <v>2.037605E-2</v>
      </c>
      <c r="MT99">
        <v>0.8325536</v>
      </c>
      <c r="MU99">
        <v>20.984819999999999</v>
      </c>
      <c r="MV99" s="1">
        <v>5.055162E-5</v>
      </c>
      <c r="MW99">
        <v>1.96583E-2</v>
      </c>
      <c r="MX99">
        <v>0.83255480000000004</v>
      </c>
      <c r="MY99">
        <v>20.738579999999999</v>
      </c>
      <c r="MZ99" s="1">
        <v>4.8654759999999998E-5</v>
      </c>
      <c r="NA99">
        <v>1.89689E-2</v>
      </c>
      <c r="NB99">
        <v>0.83253900000000003</v>
      </c>
      <c r="NC99">
        <v>20.3626</v>
      </c>
      <c r="ND99" s="1">
        <v>4.6846520000000001E-5</v>
      </c>
      <c r="NE99">
        <v>1.8308669999999999E-2</v>
      </c>
      <c r="NF99">
        <v>0.83255219999999996</v>
      </c>
      <c r="NG99">
        <v>19.935390000000002</v>
      </c>
      <c r="NH99" s="1">
        <v>4.512288E-5</v>
      </c>
      <c r="NI99">
        <v>1.767664E-2</v>
      </c>
      <c r="NJ99">
        <v>0.83250809999999997</v>
      </c>
      <c r="NK99">
        <v>19.105239999999998</v>
      </c>
      <c r="NL99" s="1">
        <v>4.3472759999999999E-5</v>
      </c>
      <c r="NM99">
        <v>1.706976E-2</v>
      </c>
      <c r="NN99">
        <v>0.83254379999999994</v>
      </c>
      <c r="NO99">
        <v>18.23846</v>
      </c>
      <c r="NP99" s="1">
        <v>4.1898460000000003E-5</v>
      </c>
      <c r="NQ99">
        <v>1.648703E-2</v>
      </c>
      <c r="NR99">
        <v>0.83255889999999999</v>
      </c>
      <c r="NS99">
        <v>17.747170000000001</v>
      </c>
      <c r="NT99" s="1">
        <v>4.0400130000000002E-5</v>
      </c>
      <c r="NU99">
        <v>1.5930059999999999E-2</v>
      </c>
      <c r="NV99">
        <v>0.83254799999999995</v>
      </c>
      <c r="NW99">
        <v>18.462489999999999</v>
      </c>
      <c r="NX99" s="1">
        <v>3.8959209999999999E-5</v>
      </c>
      <c r="NY99">
        <v>1.539254E-2</v>
      </c>
      <c r="NZ99">
        <v>0.83253120000000003</v>
      </c>
      <c r="OA99">
        <v>19.71031</v>
      </c>
      <c r="OB99" s="1">
        <v>3.7571350000000001E-5</v>
      </c>
      <c r="OC99">
        <v>1.487219E-2</v>
      </c>
      <c r="OD99">
        <v>0.83249629999999997</v>
      </c>
      <c r="OE99">
        <v>20.502739999999999</v>
      </c>
      <c r="OF99" s="1">
        <v>3.6240830000000002E-5</v>
      </c>
      <c r="OG99">
        <v>1.4373250000000001E-2</v>
      </c>
      <c r="OH99">
        <v>0.83235040000000005</v>
      </c>
      <c r="OI99">
        <v>20.801600000000001</v>
      </c>
      <c r="OJ99" s="1">
        <v>3.497021E-5</v>
      </c>
      <c r="OK99">
        <v>1.3895680000000001E-2</v>
      </c>
    </row>
    <row r="100" spans="1:401" x14ac:dyDescent="0.35">
      <c r="A100">
        <v>103</v>
      </c>
      <c r="B100" t="s">
        <v>4</v>
      </c>
      <c r="C100" t="s">
        <v>24</v>
      </c>
      <c r="D100" t="s">
        <v>105</v>
      </c>
      <c r="E100">
        <v>818.99760000000003</v>
      </c>
      <c r="F100">
        <v>0.6210175</v>
      </c>
      <c r="G100">
        <v>19.402899999999999</v>
      </c>
      <c r="H100">
        <v>0</v>
      </c>
      <c r="I100">
        <v>0</v>
      </c>
      <c r="J100">
        <v>0.62059140000000002</v>
      </c>
      <c r="K100">
        <v>19.247890000000002</v>
      </c>
      <c r="L100" s="1">
        <v>1.0155610000000001E-27</v>
      </c>
      <c r="M100" s="1">
        <v>3.0160469999999998E-25</v>
      </c>
      <c r="N100">
        <v>0.61989760000000005</v>
      </c>
      <c r="O100">
        <v>19.222580000000001</v>
      </c>
      <c r="P100" s="1">
        <v>3.2078999999999999E-15</v>
      </c>
      <c r="Q100" s="1">
        <v>9.47887E-13</v>
      </c>
      <c r="R100">
        <v>0.61922149999999998</v>
      </c>
      <c r="S100">
        <v>19.060880000000001</v>
      </c>
      <c r="T100" s="1">
        <v>1.201563E-4</v>
      </c>
      <c r="U100" s="1">
        <v>2.9912899999999999E-2</v>
      </c>
      <c r="V100">
        <v>0.61854980000000004</v>
      </c>
      <c r="W100">
        <v>18.700700000000001</v>
      </c>
      <c r="X100" s="1">
        <v>0.85830220000000002</v>
      </c>
      <c r="Y100">
        <v>223.77959999999999</v>
      </c>
      <c r="Z100">
        <v>0.61784450000000002</v>
      </c>
      <c r="AA100">
        <v>18.703980000000001</v>
      </c>
      <c r="AB100">
        <v>33.589449999999999</v>
      </c>
      <c r="AC100">
        <v>9350.4770000000008</v>
      </c>
      <c r="AD100">
        <v>0.61713620000000002</v>
      </c>
      <c r="AE100">
        <v>18.818200000000001</v>
      </c>
      <c r="AF100">
        <v>121.2912</v>
      </c>
      <c r="AG100">
        <v>35408.67</v>
      </c>
      <c r="AH100">
        <v>0.61640470000000003</v>
      </c>
      <c r="AI100">
        <v>19.297830000000001</v>
      </c>
      <c r="AJ100">
        <v>102.42319999999999</v>
      </c>
      <c r="AK100">
        <v>30917.66</v>
      </c>
      <c r="AL100">
        <v>0.61556979999999994</v>
      </c>
      <c r="AM100">
        <v>19.690249999999999</v>
      </c>
      <c r="AN100">
        <v>33.760539999999999</v>
      </c>
      <c r="AO100">
        <v>10430.91</v>
      </c>
      <c r="AP100">
        <v>0.61449779999999998</v>
      </c>
      <c r="AQ100">
        <v>19.791699999999999</v>
      </c>
      <c r="AR100">
        <v>6.119605</v>
      </c>
      <c r="AS100">
        <v>1920.5450000000001</v>
      </c>
      <c r="AT100">
        <v>0.6131105</v>
      </c>
      <c r="AU100">
        <v>19.817</v>
      </c>
      <c r="AV100">
        <v>0.82659510000000003</v>
      </c>
      <c r="AW100">
        <v>261.01029999999997</v>
      </c>
      <c r="AX100">
        <v>0.61142940000000001</v>
      </c>
      <c r="AY100">
        <v>19.543330000000001</v>
      </c>
      <c r="AZ100">
        <v>0.14527409999999999</v>
      </c>
      <c r="BA100">
        <v>45.063949999999998</v>
      </c>
      <c r="BB100">
        <v>0.60962159999999999</v>
      </c>
      <c r="BC100">
        <v>19.368030000000001</v>
      </c>
      <c r="BD100">
        <v>7.0630319999999996E-2</v>
      </c>
      <c r="BE100">
        <v>21.348549999999999</v>
      </c>
      <c r="BF100">
        <v>0.60767459999999995</v>
      </c>
      <c r="BG100">
        <v>19.411950000000001</v>
      </c>
      <c r="BH100">
        <v>6.5293920000000005E-2</v>
      </c>
      <c r="BI100">
        <v>19.63438</v>
      </c>
      <c r="BJ100">
        <v>0.60568040000000001</v>
      </c>
      <c r="BK100">
        <v>19.630749999999999</v>
      </c>
      <c r="BL100" s="1">
        <v>6.8664459999999997E-2</v>
      </c>
      <c r="BM100">
        <v>20.731539999999999</v>
      </c>
      <c r="BN100">
        <v>0.60363100000000003</v>
      </c>
      <c r="BO100">
        <v>20.37772</v>
      </c>
      <c r="BP100" s="1">
        <v>6.9216639999999996E-2</v>
      </c>
      <c r="BQ100">
        <v>21.034610000000001</v>
      </c>
      <c r="BR100">
        <v>0.60151580000000004</v>
      </c>
      <c r="BS100">
        <v>20.711819999999999</v>
      </c>
      <c r="BT100">
        <v>6.5588850000000004E-2</v>
      </c>
      <c r="BU100">
        <v>20.06634</v>
      </c>
      <c r="BV100">
        <v>0.59888680000000005</v>
      </c>
      <c r="BW100">
        <v>20.612120000000001</v>
      </c>
      <c r="BX100" s="1">
        <v>5.9661319999999997E-2</v>
      </c>
      <c r="BY100">
        <v>18.368780000000001</v>
      </c>
      <c r="BZ100">
        <v>0.59618720000000003</v>
      </c>
      <c r="CA100">
        <v>20.353449999999999</v>
      </c>
      <c r="CB100" s="1">
        <v>5.3165770000000001E-2</v>
      </c>
      <c r="CC100">
        <v>16.47025</v>
      </c>
      <c r="CD100">
        <v>0.59363469999999996</v>
      </c>
      <c r="CE100">
        <v>19.840309999999999</v>
      </c>
      <c r="CF100" s="1">
        <v>4.690453E-2</v>
      </c>
      <c r="CG100">
        <v>14.613630000000001</v>
      </c>
      <c r="CH100">
        <v>0.59107220000000005</v>
      </c>
      <c r="CI100">
        <v>19.06034</v>
      </c>
      <c r="CJ100" s="1">
        <v>4.112913E-2</v>
      </c>
      <c r="CK100">
        <v>12.88813</v>
      </c>
      <c r="CL100">
        <v>0.58866779999999996</v>
      </c>
      <c r="CM100">
        <v>18.616379999999999</v>
      </c>
      <c r="CN100" s="1">
        <v>3.5930089999999998E-2</v>
      </c>
      <c r="CO100">
        <v>11.32015</v>
      </c>
      <c r="CP100">
        <v>0.58636489999999997</v>
      </c>
      <c r="CQ100">
        <v>18.710609999999999</v>
      </c>
      <c r="CR100" s="1">
        <v>3.1368710000000001E-2</v>
      </c>
      <c r="CS100">
        <v>9.9354870000000002</v>
      </c>
      <c r="CT100">
        <v>0.58406420000000003</v>
      </c>
      <c r="CU100">
        <v>19.30209</v>
      </c>
      <c r="CV100" s="1">
        <v>2.7479839999999998E-2</v>
      </c>
      <c r="CW100">
        <v>8.7490140000000007</v>
      </c>
      <c r="CX100">
        <v>0.58187549999999999</v>
      </c>
      <c r="CY100">
        <v>19.204899999999999</v>
      </c>
      <c r="CZ100" s="1">
        <v>2.4078430000000001E-2</v>
      </c>
      <c r="DA100">
        <v>7.7055009999999999</v>
      </c>
      <c r="DB100">
        <v>0.57870659999999996</v>
      </c>
      <c r="DC100">
        <v>19.255410000000001</v>
      </c>
      <c r="DD100" s="1">
        <v>2.1012639999999999E-2</v>
      </c>
      <c r="DE100">
        <v>6.766324</v>
      </c>
      <c r="DF100">
        <v>0.57544240000000002</v>
      </c>
      <c r="DG100">
        <v>19.364660000000001</v>
      </c>
      <c r="DH100" s="1">
        <v>1.8297399999999998E-2</v>
      </c>
      <c r="DI100">
        <v>5.9278399999999998</v>
      </c>
      <c r="DJ100">
        <v>0.5722988</v>
      </c>
      <c r="DK100">
        <v>18.89143</v>
      </c>
      <c r="DL100" s="1">
        <v>1.5919550000000001E-2</v>
      </c>
      <c r="DM100">
        <v>5.1878279999999997</v>
      </c>
      <c r="DN100">
        <v>0.56950350000000005</v>
      </c>
      <c r="DO100">
        <v>18.307510000000001</v>
      </c>
      <c r="DP100" s="1">
        <v>1.3854760000000001E-2</v>
      </c>
      <c r="DQ100">
        <v>4.5388840000000004</v>
      </c>
      <c r="DR100">
        <v>0.56690700000000005</v>
      </c>
      <c r="DS100">
        <v>18.168949999999999</v>
      </c>
      <c r="DT100" s="1">
        <v>1.2034710000000001E-2</v>
      </c>
      <c r="DU100">
        <v>3.9630839999999998</v>
      </c>
      <c r="DV100">
        <v>0.56457650000000004</v>
      </c>
      <c r="DW100">
        <v>18.470279999999999</v>
      </c>
      <c r="DX100" s="1">
        <v>1.0407359999999999E-2</v>
      </c>
      <c r="DY100">
        <v>3.444134</v>
      </c>
      <c r="DZ100">
        <v>0.56226710000000002</v>
      </c>
      <c r="EA100">
        <v>19.63015</v>
      </c>
      <c r="EB100" s="1">
        <v>8.9844529999999999E-3</v>
      </c>
      <c r="EC100">
        <v>2.987269</v>
      </c>
      <c r="ED100">
        <v>0.56005110000000002</v>
      </c>
      <c r="EE100">
        <v>20.693899999999999</v>
      </c>
      <c r="EF100" s="1">
        <v>7.7711530000000003E-3</v>
      </c>
      <c r="EG100">
        <v>2.5955750000000002</v>
      </c>
      <c r="EH100">
        <v>0.55726419999999999</v>
      </c>
      <c r="EI100">
        <v>21.30546</v>
      </c>
      <c r="EJ100" s="1">
        <v>6.7350559999999997E-3</v>
      </c>
      <c r="EK100">
        <v>2.2610070000000002</v>
      </c>
      <c r="EL100">
        <v>0.55479420000000002</v>
      </c>
      <c r="EM100">
        <v>21.715260000000001</v>
      </c>
      <c r="EN100" s="1">
        <v>5.8360080000000002E-3</v>
      </c>
      <c r="EO100">
        <v>1.9682409999999999</v>
      </c>
      <c r="EP100">
        <v>0.55304399999999998</v>
      </c>
      <c r="EQ100">
        <v>21.461980000000001</v>
      </c>
      <c r="ER100" s="1">
        <v>5.0543920000000004E-3</v>
      </c>
      <c r="ES100">
        <v>1.709997</v>
      </c>
      <c r="ET100">
        <v>0.55183689999999996</v>
      </c>
      <c r="EU100">
        <v>20.86515</v>
      </c>
      <c r="EV100" s="1">
        <v>4.3732470000000002E-3</v>
      </c>
      <c r="EW100">
        <v>1.482092</v>
      </c>
      <c r="EX100">
        <v>0.55095609999999995</v>
      </c>
      <c r="EY100">
        <v>20.780830000000002</v>
      </c>
      <c r="EZ100" s="1">
        <v>3.7696790000000002E-3</v>
      </c>
      <c r="FA100">
        <v>1.2785789999999999</v>
      </c>
      <c r="FB100">
        <v>0.55035529999999999</v>
      </c>
      <c r="FC100">
        <v>20.95703</v>
      </c>
      <c r="FD100" s="1">
        <v>3.189777E-3</v>
      </c>
      <c r="FE100">
        <v>1.0824819999999999</v>
      </c>
      <c r="FF100">
        <v>0.55013869999999998</v>
      </c>
      <c r="FG100">
        <v>21.59459</v>
      </c>
      <c r="FH100" s="1">
        <v>2.578449E-3</v>
      </c>
      <c r="FI100">
        <v>0.87553170000000002</v>
      </c>
      <c r="FJ100">
        <v>0.55002030000000002</v>
      </c>
      <c r="FK100">
        <v>22.031659999999999</v>
      </c>
      <c r="FL100" s="1">
        <v>1.96159E-3</v>
      </c>
      <c r="FM100">
        <v>0.66615679999999999</v>
      </c>
      <c r="FN100">
        <v>0.54992850000000004</v>
      </c>
      <c r="FO100">
        <v>21.811499999999999</v>
      </c>
      <c r="FP100" s="1">
        <v>1.4281980000000001E-3</v>
      </c>
      <c r="FQ100">
        <v>0.48438609999999999</v>
      </c>
      <c r="FR100">
        <v>0.5498596</v>
      </c>
      <c r="FS100">
        <v>21.337050000000001</v>
      </c>
      <c r="FT100" s="1">
        <v>1.0377800000000001E-3</v>
      </c>
      <c r="FU100">
        <v>0.35079450000000001</v>
      </c>
      <c r="FV100">
        <v>0.54981020000000003</v>
      </c>
      <c r="FW100">
        <v>20.479299999999999</v>
      </c>
      <c r="FX100" s="1">
        <v>7.8517590000000003E-4</v>
      </c>
      <c r="FY100">
        <v>0.2641289</v>
      </c>
      <c r="FZ100">
        <v>0.549786</v>
      </c>
      <c r="GA100">
        <v>19.490390000000001</v>
      </c>
      <c r="GB100" s="1">
        <v>6.3141680000000004E-4</v>
      </c>
      <c r="GC100">
        <v>0.2112735</v>
      </c>
      <c r="GD100">
        <v>0.54977869999999995</v>
      </c>
      <c r="GE100">
        <v>18.67906</v>
      </c>
      <c r="GF100" s="1">
        <v>5.37066E-4</v>
      </c>
      <c r="GG100">
        <v>0.17881530000000001</v>
      </c>
      <c r="GH100">
        <v>0.54978819999999995</v>
      </c>
      <c r="GI100">
        <v>18.30218</v>
      </c>
      <c r="GJ100" s="1">
        <v>4.7317769999999999E-4</v>
      </c>
      <c r="GK100">
        <v>0.15686459999999999</v>
      </c>
      <c r="GL100">
        <v>0.54980410000000002</v>
      </c>
      <c r="GM100">
        <v>18.842469999999999</v>
      </c>
      <c r="GN100" s="1">
        <v>4.2116849999999998E-4</v>
      </c>
      <c r="GO100">
        <v>0.13913710000000001</v>
      </c>
      <c r="GP100">
        <v>0.54982909999999996</v>
      </c>
      <c r="GQ100">
        <v>19.680890000000002</v>
      </c>
      <c r="GR100" s="1">
        <v>3.7432280000000001E-4</v>
      </c>
      <c r="GS100">
        <v>0.1232301</v>
      </c>
      <c r="GT100">
        <v>0.54980960000000001</v>
      </c>
      <c r="GU100">
        <v>20.369900000000001</v>
      </c>
      <c r="GV100" s="1">
        <v>3.3375430000000001E-4</v>
      </c>
      <c r="GW100">
        <v>0.1094634</v>
      </c>
      <c r="GX100">
        <v>0.54978479999999996</v>
      </c>
      <c r="GY100">
        <v>20.71724</v>
      </c>
      <c r="GZ100" s="1">
        <v>3.0133649999999998E-4</v>
      </c>
      <c r="HA100">
        <v>9.8473210000000005E-2</v>
      </c>
      <c r="HB100">
        <v>0.54973830000000001</v>
      </c>
      <c r="HC100">
        <v>20.465209999999999</v>
      </c>
      <c r="HD100" s="1">
        <v>2.7660610000000002E-4</v>
      </c>
      <c r="HE100">
        <v>9.0097930000000007E-2</v>
      </c>
      <c r="HF100">
        <v>0.54967730000000004</v>
      </c>
      <c r="HG100">
        <v>19.577739999999999</v>
      </c>
      <c r="HH100" s="1">
        <v>2.5750810000000002E-4</v>
      </c>
      <c r="HI100">
        <v>8.364104E-2</v>
      </c>
      <c r="HJ100">
        <v>0.54956099999999997</v>
      </c>
      <c r="HK100">
        <v>19.152629999999998</v>
      </c>
      <c r="HL100" s="1">
        <v>2.4208730000000001E-4</v>
      </c>
      <c r="HM100">
        <v>7.8452720000000004E-2</v>
      </c>
      <c r="HN100">
        <v>0.54944219999999999</v>
      </c>
      <c r="HO100">
        <v>19.273119999999999</v>
      </c>
      <c r="HP100" s="1">
        <v>2.2982269999999999E-4</v>
      </c>
      <c r="HQ100">
        <v>7.4332889999999999E-2</v>
      </c>
      <c r="HR100">
        <v>0.54931799999999997</v>
      </c>
      <c r="HS100">
        <v>19.888780000000001</v>
      </c>
      <c r="HT100" s="1">
        <v>2.21029E-4</v>
      </c>
      <c r="HU100">
        <v>7.1357970000000007E-2</v>
      </c>
      <c r="HV100">
        <v>0.54919370000000001</v>
      </c>
      <c r="HW100">
        <v>20.702310000000001</v>
      </c>
      <c r="HX100" s="1">
        <v>2.148622E-4</v>
      </c>
      <c r="HY100">
        <v>6.9275509999999998E-2</v>
      </c>
      <c r="HZ100">
        <v>0.54905349999999997</v>
      </c>
      <c r="IA100">
        <v>21.247530000000001</v>
      </c>
      <c r="IB100" s="1">
        <v>2.0934480000000001E-4</v>
      </c>
      <c r="IC100">
        <v>6.7446019999999995E-2</v>
      </c>
      <c r="ID100">
        <v>0.54892470000000004</v>
      </c>
      <c r="IE100">
        <v>21.42361</v>
      </c>
      <c r="IF100" s="1">
        <v>2.0298239999999999E-4</v>
      </c>
      <c r="IG100">
        <v>6.5376889999999993E-2</v>
      </c>
      <c r="IH100">
        <v>0.54881170000000001</v>
      </c>
      <c r="II100">
        <v>20.90418</v>
      </c>
      <c r="IJ100" s="1">
        <v>1.9549969999999999E-4</v>
      </c>
      <c r="IK100">
        <v>6.2961299999999998E-2</v>
      </c>
      <c r="IL100">
        <v>0.54868380000000005</v>
      </c>
      <c r="IM100">
        <v>19.724460000000001</v>
      </c>
      <c r="IN100" s="1">
        <v>1.8733040000000001E-4</v>
      </c>
      <c r="IO100">
        <v>6.032386E-2</v>
      </c>
      <c r="IP100">
        <v>0.54855129999999996</v>
      </c>
      <c r="IQ100">
        <v>18.857189999999999</v>
      </c>
      <c r="IR100" s="1">
        <v>1.7895969999999999E-4</v>
      </c>
      <c r="IS100">
        <v>5.7627329999999997E-2</v>
      </c>
      <c r="IT100">
        <v>0.54842380000000002</v>
      </c>
      <c r="IU100">
        <v>18.649439999999998</v>
      </c>
      <c r="IV100" s="1">
        <v>1.7067309999999999E-4</v>
      </c>
      <c r="IW100">
        <v>5.4960099999999998E-2</v>
      </c>
      <c r="IX100">
        <v>0.54829269999999997</v>
      </c>
      <c r="IY100">
        <v>19.589549999999999</v>
      </c>
      <c r="IZ100" s="1">
        <v>1.626493E-4</v>
      </c>
      <c r="JA100">
        <v>5.2384849999999997E-2</v>
      </c>
      <c r="JB100">
        <v>0.54815749999999996</v>
      </c>
      <c r="JC100">
        <v>20.691389999999998</v>
      </c>
      <c r="JD100" s="1">
        <v>1.5500900000000001E-4</v>
      </c>
      <c r="JE100">
        <v>4.9927480000000003E-2</v>
      </c>
      <c r="JF100">
        <v>0.54804830000000004</v>
      </c>
      <c r="JG100">
        <v>21.355969999999999</v>
      </c>
      <c r="JH100" s="1">
        <v>1.477668E-4</v>
      </c>
      <c r="JI100">
        <v>4.7601900000000003E-2</v>
      </c>
      <c r="JJ100">
        <v>0.54794969999999998</v>
      </c>
      <c r="JK100">
        <v>21.364360000000001</v>
      </c>
      <c r="JL100" s="1">
        <v>1.409684E-4</v>
      </c>
      <c r="JM100">
        <v>4.5417939999999997E-2</v>
      </c>
      <c r="JN100">
        <v>0.54788020000000004</v>
      </c>
      <c r="JO100">
        <v>21.0047</v>
      </c>
      <c r="JP100" s="1">
        <v>1.345931E-4</v>
      </c>
      <c r="JQ100">
        <v>4.3364279999999998E-2</v>
      </c>
      <c r="JR100">
        <v>0.54784860000000002</v>
      </c>
      <c r="JS100">
        <v>20.375889999999998</v>
      </c>
      <c r="JT100" s="1">
        <v>1.285894E-4</v>
      </c>
      <c r="JU100">
        <v>4.142883E-2</v>
      </c>
      <c r="JV100">
        <v>0.54780329999999999</v>
      </c>
      <c r="JW100">
        <v>19.869340000000001</v>
      </c>
      <c r="JX100" s="1">
        <v>1.2284660000000001E-4</v>
      </c>
      <c r="JY100">
        <v>3.9576529999999999E-2</v>
      </c>
      <c r="JZ100">
        <v>0.54779979999999995</v>
      </c>
      <c r="KA100">
        <v>19.622299999999999</v>
      </c>
      <c r="KB100" s="1">
        <v>1.169803E-4</v>
      </c>
      <c r="KC100">
        <v>3.7691089999999997E-2</v>
      </c>
      <c r="KD100">
        <v>0.54779540000000004</v>
      </c>
      <c r="KE100">
        <v>20.284400000000002</v>
      </c>
      <c r="KF100" s="1">
        <v>1.104793E-4</v>
      </c>
      <c r="KG100">
        <v>3.5606100000000002E-2</v>
      </c>
      <c r="KH100">
        <v>0.54779730000000004</v>
      </c>
      <c r="KI100">
        <v>21.065660000000001</v>
      </c>
      <c r="KJ100" s="1">
        <v>1.0347420000000001E-4</v>
      </c>
      <c r="KK100">
        <v>3.3347750000000002E-2</v>
      </c>
      <c r="KL100">
        <v>0.54778830000000001</v>
      </c>
      <c r="KM100">
        <v>21.563320000000001</v>
      </c>
      <c r="KN100" s="1">
        <v>9.6698339999999998E-5</v>
      </c>
      <c r="KO100">
        <v>3.1157500000000001E-2</v>
      </c>
      <c r="KP100">
        <v>0.54781530000000001</v>
      </c>
      <c r="KQ100">
        <v>21.720870000000001</v>
      </c>
      <c r="KR100" s="1">
        <v>9.0813499999999994E-5</v>
      </c>
      <c r="KS100">
        <v>2.924535E-2</v>
      </c>
      <c r="KT100">
        <v>0.54781230000000003</v>
      </c>
      <c r="KU100">
        <v>21.12424</v>
      </c>
      <c r="KV100" s="1">
        <v>8.5919539999999999E-5</v>
      </c>
      <c r="KW100">
        <v>2.7656989999999999E-2</v>
      </c>
      <c r="KX100">
        <v>0.54782589999999998</v>
      </c>
      <c r="KY100">
        <v>20.144290000000002</v>
      </c>
      <c r="KZ100" s="1">
        <v>8.1841639999999995E-5</v>
      </c>
      <c r="LA100">
        <v>2.6332520000000002E-2</v>
      </c>
      <c r="LB100">
        <v>0.54782109999999995</v>
      </c>
      <c r="LC100">
        <v>19.550129999999999</v>
      </c>
      <c r="LD100" s="1">
        <v>7.8319419999999996E-5</v>
      </c>
      <c r="LE100">
        <v>2.519066E-2</v>
      </c>
      <c r="LF100">
        <v>0.54781590000000002</v>
      </c>
      <c r="LG100">
        <v>19.434670000000001</v>
      </c>
      <c r="LH100" s="1">
        <v>7.5163949999999997E-5</v>
      </c>
      <c r="LI100">
        <v>2.4167379999999999E-2</v>
      </c>
      <c r="LJ100">
        <v>0.54782059999999999</v>
      </c>
      <c r="LK100">
        <v>20.20092</v>
      </c>
      <c r="LL100" s="1">
        <v>7.2241410000000003E-5</v>
      </c>
      <c r="LM100">
        <v>2.322198E-2</v>
      </c>
      <c r="LN100">
        <v>0.54781299999999999</v>
      </c>
      <c r="LO100">
        <v>21.17876</v>
      </c>
      <c r="LP100" s="1">
        <v>6.9482939999999994E-5</v>
      </c>
      <c r="LQ100">
        <v>2.2331320000000002E-2</v>
      </c>
      <c r="LR100">
        <v>0.54781290000000005</v>
      </c>
      <c r="LS100">
        <v>21.875060000000001</v>
      </c>
      <c r="LT100" s="1">
        <v>6.6867369999999994E-5</v>
      </c>
      <c r="LU100">
        <v>2.1486069999999999E-2</v>
      </c>
      <c r="LV100">
        <v>0.54780669999999998</v>
      </c>
      <c r="LW100">
        <v>22.071249999999999</v>
      </c>
      <c r="LX100" s="1">
        <v>6.4378169999999998E-5</v>
      </c>
      <c r="LY100">
        <v>2.0681450000000001E-2</v>
      </c>
      <c r="LZ100">
        <v>0.54781559999999996</v>
      </c>
      <c r="MA100">
        <v>21.539950000000001</v>
      </c>
      <c r="MB100" s="1">
        <v>6.1923640000000001E-5</v>
      </c>
      <c r="MC100">
        <v>1.99154E-2</v>
      </c>
      <c r="MD100">
        <v>0.54781230000000003</v>
      </c>
      <c r="ME100">
        <v>20.556760000000001</v>
      </c>
      <c r="MF100" s="1">
        <v>5.9467640000000002E-5</v>
      </c>
      <c r="MG100">
        <v>1.9189270000000001E-2</v>
      </c>
      <c r="MH100">
        <v>0.54781630000000003</v>
      </c>
      <c r="MI100">
        <v>19.958570000000002</v>
      </c>
      <c r="MJ100" s="1">
        <v>5.7140569999999998E-5</v>
      </c>
      <c r="MK100">
        <v>1.849671E-2</v>
      </c>
      <c r="ML100">
        <v>0.54781230000000003</v>
      </c>
      <c r="MM100">
        <v>19.77693</v>
      </c>
      <c r="MN100" s="1">
        <v>5.492577E-5</v>
      </c>
      <c r="MO100">
        <v>1.7832850000000001E-2</v>
      </c>
      <c r="MP100">
        <v>0.54781570000000002</v>
      </c>
      <c r="MQ100">
        <v>20.50487</v>
      </c>
      <c r="MR100" s="1">
        <v>5.2818280000000001E-5</v>
      </c>
      <c r="MS100">
        <v>1.7197609999999999E-2</v>
      </c>
      <c r="MT100">
        <v>0.54781199999999997</v>
      </c>
      <c r="MU100">
        <v>21.035309999999999</v>
      </c>
      <c r="MV100" s="1">
        <v>5.0814840000000003E-5</v>
      </c>
      <c r="MW100">
        <v>1.6591350000000001E-2</v>
      </c>
      <c r="MX100">
        <v>0.54781579999999996</v>
      </c>
      <c r="MY100">
        <v>20.825019999999999</v>
      </c>
      <c r="MZ100" s="1">
        <v>4.8906690000000003E-5</v>
      </c>
      <c r="NA100">
        <v>1.6009220000000001E-2</v>
      </c>
      <c r="NB100">
        <v>0.54781139999999995</v>
      </c>
      <c r="NC100">
        <v>20.429189999999998</v>
      </c>
      <c r="ND100" s="1">
        <v>4.7087109999999999E-5</v>
      </c>
      <c r="NE100">
        <v>1.5451400000000001E-2</v>
      </c>
      <c r="NF100">
        <v>0.54781500000000005</v>
      </c>
      <c r="NG100">
        <v>20.01314</v>
      </c>
      <c r="NH100" s="1">
        <v>4.5352980000000003E-5</v>
      </c>
      <c r="NI100">
        <v>1.491778E-2</v>
      </c>
      <c r="NJ100">
        <v>0.54781089999999999</v>
      </c>
      <c r="NK100">
        <v>19.201239999999999</v>
      </c>
      <c r="NL100" s="1">
        <v>4.3692980000000002E-5</v>
      </c>
      <c r="NM100">
        <v>1.4405019999999999E-2</v>
      </c>
      <c r="NN100">
        <v>0.54780709999999999</v>
      </c>
      <c r="NO100">
        <v>18.3248</v>
      </c>
      <c r="NP100" s="1">
        <v>4.2109150000000003E-5</v>
      </c>
      <c r="NQ100">
        <v>1.391307E-2</v>
      </c>
      <c r="NR100">
        <v>0.54781469999999999</v>
      </c>
      <c r="NS100">
        <v>17.80932</v>
      </c>
      <c r="NT100" s="1">
        <v>4.0601400000000001E-5</v>
      </c>
      <c r="NU100">
        <v>1.3442610000000001E-2</v>
      </c>
      <c r="NV100">
        <v>0.54780859999999998</v>
      </c>
      <c r="NW100">
        <v>18.49457</v>
      </c>
      <c r="NX100" s="1">
        <v>3.9153750000000001E-5</v>
      </c>
      <c r="NY100">
        <v>1.298915E-2</v>
      </c>
      <c r="NZ100">
        <v>0.5478267</v>
      </c>
      <c r="OA100">
        <v>19.758849999999999</v>
      </c>
      <c r="OB100" s="1">
        <v>3.7758949999999999E-5</v>
      </c>
      <c r="OC100">
        <v>1.2549970000000001E-2</v>
      </c>
      <c r="OD100">
        <v>0.547794</v>
      </c>
      <c r="OE100">
        <v>20.588989999999999</v>
      </c>
      <c r="OF100" s="1">
        <v>3.6420110000000001E-5</v>
      </c>
      <c r="OG100">
        <v>1.2128679999999999E-2</v>
      </c>
      <c r="OH100">
        <v>0.54772600000000005</v>
      </c>
      <c r="OI100">
        <v>20.892779999999998</v>
      </c>
      <c r="OJ100" s="1">
        <v>3.5141590000000002E-5</v>
      </c>
      <c r="OK100">
        <v>1.172544E-2</v>
      </c>
    </row>
    <row r="101" spans="1:401" x14ac:dyDescent="0.35">
      <c r="A101">
        <v>104</v>
      </c>
      <c r="B101" t="s">
        <v>4</v>
      </c>
      <c r="C101" t="s">
        <v>24</v>
      </c>
      <c r="D101" t="s">
        <v>106</v>
      </c>
      <c r="E101">
        <v>853.88810000000001</v>
      </c>
      <c r="F101">
        <v>1.395</v>
      </c>
      <c r="G101">
        <v>19.454519999999999</v>
      </c>
      <c r="H101">
        <v>0</v>
      </c>
      <c r="I101">
        <v>0</v>
      </c>
      <c r="J101">
        <v>1.391529</v>
      </c>
      <c r="K101">
        <v>19.312809999999999</v>
      </c>
      <c r="L101" s="1">
        <v>1.013511E-28</v>
      </c>
      <c r="M101" s="1">
        <v>2.7608229999999998E-26</v>
      </c>
      <c r="N101">
        <v>1.3879330000000001</v>
      </c>
      <c r="O101">
        <v>19.278130000000001</v>
      </c>
      <c r="P101" s="1">
        <v>3.8197189999999998E-16</v>
      </c>
      <c r="Q101" s="1">
        <v>1.0356370000000001E-13</v>
      </c>
      <c r="R101">
        <v>1.3843620000000001</v>
      </c>
      <c r="S101">
        <v>19.105519999999999</v>
      </c>
      <c r="T101" s="1">
        <v>5.2768469999999999E-5</v>
      </c>
      <c r="U101" s="1">
        <v>8.9095140000000003E-3</v>
      </c>
      <c r="V101">
        <v>1.38076</v>
      </c>
      <c r="W101">
        <v>18.728660000000001</v>
      </c>
      <c r="X101" s="1">
        <v>0.60778969999999999</v>
      </c>
      <c r="Y101">
        <v>130.36920000000001</v>
      </c>
      <c r="Z101">
        <v>1.3770469999999999</v>
      </c>
      <c r="AA101">
        <v>18.700559999999999</v>
      </c>
      <c r="AB101">
        <v>28.608309999999999</v>
      </c>
      <c r="AC101">
        <v>6927.5609999999997</v>
      </c>
      <c r="AD101">
        <v>1.3732249999999999</v>
      </c>
      <c r="AE101">
        <v>18.82084</v>
      </c>
      <c r="AF101">
        <v>116.66030000000001</v>
      </c>
      <c r="AG101">
        <v>30755.34</v>
      </c>
      <c r="AH101">
        <v>1.369289</v>
      </c>
      <c r="AI101">
        <v>19.318739999999998</v>
      </c>
      <c r="AJ101">
        <v>107.35209999999999</v>
      </c>
      <c r="AK101">
        <v>30106.31</v>
      </c>
      <c r="AL101">
        <v>1.365038</v>
      </c>
      <c r="AM101">
        <v>19.750509999999998</v>
      </c>
      <c r="AN101">
        <v>37.601779999999998</v>
      </c>
      <c r="AO101">
        <v>11030.56</v>
      </c>
      <c r="AP101">
        <v>1.3599399999999999</v>
      </c>
      <c r="AQ101">
        <v>19.86825</v>
      </c>
      <c r="AR101">
        <v>7.0906079999999996</v>
      </c>
      <c r="AS101">
        <v>2146.0239999999999</v>
      </c>
      <c r="AT101">
        <v>1.353618</v>
      </c>
      <c r="AU101">
        <v>19.890090000000001</v>
      </c>
      <c r="AV101">
        <v>0.96988680000000005</v>
      </c>
      <c r="AW101">
        <v>297.69060000000002</v>
      </c>
      <c r="AX101">
        <v>1.345966</v>
      </c>
      <c r="AY101">
        <v>19.60474</v>
      </c>
      <c r="AZ101">
        <v>0.1616426</v>
      </c>
      <c r="BA101">
        <v>48.168700000000001</v>
      </c>
      <c r="BB101">
        <v>1.336398</v>
      </c>
      <c r="BC101">
        <v>19.399699999999999</v>
      </c>
      <c r="BD101">
        <v>7.2353920000000002E-2</v>
      </c>
      <c r="BE101">
        <v>20.407969999999999</v>
      </c>
      <c r="BF101">
        <v>1.3255809999999999</v>
      </c>
      <c r="BG101">
        <v>19.423400000000001</v>
      </c>
      <c r="BH101">
        <v>6.5168110000000001E-2</v>
      </c>
      <c r="BI101">
        <v>18.10821</v>
      </c>
      <c r="BJ101">
        <v>1.3140270000000001</v>
      </c>
      <c r="BK101">
        <v>19.645499999999998</v>
      </c>
      <c r="BL101" s="1">
        <v>6.8433389999999997E-2</v>
      </c>
      <c r="BM101">
        <v>19.099489999999999</v>
      </c>
      <c r="BN101">
        <v>1.301849</v>
      </c>
      <c r="BO101">
        <v>20.402570000000001</v>
      </c>
      <c r="BP101" s="1">
        <v>6.9312330000000005E-2</v>
      </c>
      <c r="BQ101">
        <v>19.542249999999999</v>
      </c>
      <c r="BR101">
        <v>1.2890539999999999</v>
      </c>
      <c r="BS101">
        <v>20.797540000000001</v>
      </c>
      <c r="BT101" s="1">
        <v>6.595964E-2</v>
      </c>
      <c r="BU101">
        <v>18.790279999999999</v>
      </c>
      <c r="BV101">
        <v>1.276065</v>
      </c>
      <c r="BW101">
        <v>20.71331</v>
      </c>
      <c r="BX101" s="1">
        <v>6.0133329999999999E-2</v>
      </c>
      <c r="BY101">
        <v>17.28848</v>
      </c>
      <c r="BZ101">
        <v>1.2629950000000001</v>
      </c>
      <c r="CA101">
        <v>20.459129999999998</v>
      </c>
      <c r="CB101">
        <v>5.3654500000000001E-2</v>
      </c>
      <c r="CC101">
        <v>15.557790000000001</v>
      </c>
      <c r="CD101">
        <v>1.249986</v>
      </c>
      <c r="CE101">
        <v>19.931080000000001</v>
      </c>
      <c r="CF101" s="1">
        <v>4.7366850000000002E-2</v>
      </c>
      <c r="CG101">
        <v>13.84247</v>
      </c>
      <c r="CH101">
        <v>1.2366790000000001</v>
      </c>
      <c r="CI101">
        <v>19.142869999999998</v>
      </c>
      <c r="CJ101" s="1">
        <v>4.1554849999999997E-2</v>
      </c>
      <c r="CK101">
        <v>12.240130000000001</v>
      </c>
      <c r="CL101">
        <v>1.2232559999999999</v>
      </c>
      <c r="CM101">
        <v>18.659569999999999</v>
      </c>
      <c r="CN101" s="1">
        <v>3.631438E-2</v>
      </c>
      <c r="CO101">
        <v>10.777979999999999</v>
      </c>
      <c r="CP101">
        <v>1.2091050000000001</v>
      </c>
      <c r="CQ101">
        <v>18.736650000000001</v>
      </c>
      <c r="CR101" s="1">
        <v>3.1702399999999999E-2</v>
      </c>
      <c r="CS101">
        <v>9.4820600000000006</v>
      </c>
      <c r="CT101">
        <v>1.194825</v>
      </c>
      <c r="CU101">
        <v>19.333279999999998</v>
      </c>
      <c r="CV101" s="1">
        <v>2.776849E-2</v>
      </c>
      <c r="CW101">
        <v>8.3708530000000003</v>
      </c>
      <c r="CX101">
        <v>1.180634</v>
      </c>
      <c r="CY101">
        <v>19.293379999999999</v>
      </c>
      <c r="CZ101" s="1">
        <v>2.4337359999999999E-2</v>
      </c>
      <c r="DA101">
        <v>7.3971619999999998</v>
      </c>
      <c r="DB101">
        <v>1.1659569999999999</v>
      </c>
      <c r="DC101">
        <v>19.33569</v>
      </c>
      <c r="DD101" s="1">
        <v>2.124612E-2</v>
      </c>
      <c r="DE101">
        <v>6.5144640000000003</v>
      </c>
      <c r="DF101">
        <v>1.1514040000000001</v>
      </c>
      <c r="DG101">
        <v>19.45035</v>
      </c>
      <c r="DH101" s="1">
        <v>1.8504630000000001E-2</v>
      </c>
      <c r="DI101">
        <v>5.7220110000000002</v>
      </c>
      <c r="DJ101">
        <v>1.137065</v>
      </c>
      <c r="DK101">
        <v>18.99006</v>
      </c>
      <c r="DL101" s="1">
        <v>1.6102459999999999E-2</v>
      </c>
      <c r="DM101">
        <v>5.0192209999999999</v>
      </c>
      <c r="DN101">
        <v>1.1231800000000001</v>
      </c>
      <c r="DO101">
        <v>18.386220000000002</v>
      </c>
      <c r="DP101" s="1">
        <v>1.4016600000000001E-2</v>
      </c>
      <c r="DQ101">
        <v>4.401071</v>
      </c>
      <c r="DR101">
        <v>1.1094820000000001</v>
      </c>
      <c r="DS101">
        <v>18.2</v>
      </c>
      <c r="DT101" s="1">
        <v>1.2180369999999999E-2</v>
      </c>
      <c r="DU101">
        <v>3.8524039999999999</v>
      </c>
      <c r="DV101">
        <v>1.095593</v>
      </c>
      <c r="DW101">
        <v>18.483180000000001</v>
      </c>
      <c r="DX101" s="1">
        <v>1.053832E-2</v>
      </c>
      <c r="DY101">
        <v>3.357497</v>
      </c>
      <c r="DZ101">
        <v>1.0816680000000001</v>
      </c>
      <c r="EA101">
        <v>19.636880000000001</v>
      </c>
      <c r="EB101" s="1">
        <v>9.0987210000000006E-3</v>
      </c>
      <c r="EC101">
        <v>2.919292</v>
      </c>
      <c r="ED101">
        <v>1.0677110000000001</v>
      </c>
      <c r="EE101">
        <v>20.754069999999999</v>
      </c>
      <c r="EF101" s="1">
        <v>7.8687770000000004E-3</v>
      </c>
      <c r="EG101">
        <v>2.5424349999999998</v>
      </c>
      <c r="EH101">
        <v>1.0537209999999999</v>
      </c>
      <c r="EI101">
        <v>21.398599999999998</v>
      </c>
      <c r="EJ101" s="1">
        <v>6.8196439999999997E-3</v>
      </c>
      <c r="EK101">
        <v>2.2191999999999998</v>
      </c>
      <c r="EL101">
        <v>1.040667</v>
      </c>
      <c r="EM101">
        <v>21.79992</v>
      </c>
      <c r="EN101" s="1">
        <v>5.9107710000000004E-3</v>
      </c>
      <c r="EO101">
        <v>1.936329</v>
      </c>
      <c r="EP101">
        <v>1.029801</v>
      </c>
      <c r="EQ101">
        <v>21.544139999999999</v>
      </c>
      <c r="ER101" s="1">
        <v>5.1202790000000001E-3</v>
      </c>
      <c r="ES101">
        <v>1.6856469999999999</v>
      </c>
      <c r="ET101">
        <v>1.0209459999999999</v>
      </c>
      <c r="EU101">
        <v>20.92418</v>
      </c>
      <c r="EV101" s="1">
        <v>4.4314979999999999E-3</v>
      </c>
      <c r="EW101">
        <v>1.4637500000000001</v>
      </c>
      <c r="EX101">
        <v>1.013941</v>
      </c>
      <c r="EY101">
        <v>20.790120000000002</v>
      </c>
      <c r="EZ101" s="1">
        <v>3.8227510000000001E-3</v>
      </c>
      <c r="FA101">
        <v>1.265441</v>
      </c>
      <c r="FB101">
        <v>1.008615</v>
      </c>
      <c r="FC101">
        <v>20.971530000000001</v>
      </c>
      <c r="FD101" s="1">
        <v>3.2435150000000002E-3</v>
      </c>
      <c r="FE101">
        <v>1.076052</v>
      </c>
      <c r="FF101">
        <v>1.005058</v>
      </c>
      <c r="FG101">
        <v>21.621739999999999</v>
      </c>
      <c r="FH101" s="1">
        <v>2.6356890000000001E-3</v>
      </c>
      <c r="FI101">
        <v>0.87671540000000003</v>
      </c>
      <c r="FJ101">
        <v>1.0023759999999999</v>
      </c>
      <c r="FK101">
        <v>22.094249999999999</v>
      </c>
      <c r="FL101" s="1">
        <v>2.016374E-3</v>
      </c>
      <c r="FM101">
        <v>0.67234700000000003</v>
      </c>
      <c r="FN101">
        <v>1.0003219999999999</v>
      </c>
      <c r="FO101">
        <v>21.921299999999999</v>
      </c>
      <c r="FP101" s="1">
        <v>1.472262E-3</v>
      </c>
      <c r="FQ101">
        <v>0.49103910000000001</v>
      </c>
      <c r="FR101">
        <v>0.99876010000000004</v>
      </c>
      <c r="FS101">
        <v>21.437919999999998</v>
      </c>
      <c r="FT101" s="1">
        <v>1.068166E-3</v>
      </c>
      <c r="FU101">
        <v>0.35513</v>
      </c>
      <c r="FV101">
        <v>0.99758639999999998</v>
      </c>
      <c r="FW101">
        <v>20.607610000000001</v>
      </c>
      <c r="FX101" s="1">
        <v>8.0419170000000002E-4</v>
      </c>
      <c r="FY101">
        <v>0.2657814</v>
      </c>
      <c r="FZ101">
        <v>0.99676659999999995</v>
      </c>
      <c r="GA101">
        <v>19.606809999999999</v>
      </c>
      <c r="GB101" s="1">
        <v>6.4295059999999998E-4</v>
      </c>
      <c r="GC101">
        <v>0.21101980000000001</v>
      </c>
      <c r="GD101">
        <v>0.99622160000000004</v>
      </c>
      <c r="GE101">
        <v>18.77749</v>
      </c>
      <c r="GF101" s="1">
        <v>5.4438450000000003E-4</v>
      </c>
      <c r="GG101">
        <v>0.17753240000000001</v>
      </c>
      <c r="GH101">
        <v>0.99588549999999998</v>
      </c>
      <c r="GI101">
        <v>18.374120000000001</v>
      </c>
      <c r="GJ101" s="1">
        <v>4.7853460000000001E-4</v>
      </c>
      <c r="GK101">
        <v>0.15526190000000001</v>
      </c>
      <c r="GL101">
        <v>0.99567570000000005</v>
      </c>
      <c r="GM101">
        <v>18.88954</v>
      </c>
      <c r="GN101" s="1">
        <v>4.2583539999999998E-4</v>
      </c>
      <c r="GO101">
        <v>0.1376674</v>
      </c>
      <c r="GP101">
        <v>0.99556290000000003</v>
      </c>
      <c r="GQ101">
        <v>19.747599999999998</v>
      </c>
      <c r="GR101" s="1">
        <v>3.7853410000000001E-4</v>
      </c>
      <c r="GS101">
        <v>0.12196120000000001</v>
      </c>
      <c r="GT101">
        <v>0.99542310000000001</v>
      </c>
      <c r="GU101">
        <v>20.469629999999999</v>
      </c>
      <c r="GV101" s="1">
        <v>3.3727200000000001E-4</v>
      </c>
      <c r="GW101">
        <v>0.10824549999999999</v>
      </c>
      <c r="GX101">
        <v>0.995309</v>
      </c>
      <c r="GY101">
        <v>20.832740000000001</v>
      </c>
      <c r="GZ101" s="1">
        <v>3.0407299999999997E-4</v>
      </c>
      <c r="HA101">
        <v>9.7198229999999997E-2</v>
      </c>
      <c r="HB101">
        <v>0.9950774</v>
      </c>
      <c r="HC101">
        <v>20.574739999999998</v>
      </c>
      <c r="HD101" s="1">
        <v>2.7869100000000002E-4</v>
      </c>
      <c r="HE101">
        <v>8.8755420000000002E-2</v>
      </c>
      <c r="HF101">
        <v>0.99474899999999999</v>
      </c>
      <c r="HG101">
        <v>19.662179999999999</v>
      </c>
      <c r="HH101" s="1">
        <v>2.5914850000000001E-4</v>
      </c>
      <c r="HI101">
        <v>8.2273070000000004E-2</v>
      </c>
      <c r="HJ101">
        <v>0.99434829999999996</v>
      </c>
      <c r="HK101">
        <v>19.165510000000001</v>
      </c>
      <c r="HL101" s="1">
        <v>2.4342139999999999E-4</v>
      </c>
      <c r="HM101">
        <v>7.7085780000000007E-2</v>
      </c>
      <c r="HN101">
        <v>0.99385250000000003</v>
      </c>
      <c r="HO101">
        <v>19.260899999999999</v>
      </c>
      <c r="HP101" s="1">
        <v>2.308484E-4</v>
      </c>
      <c r="HQ101">
        <v>7.2944380000000003E-2</v>
      </c>
      <c r="HR101">
        <v>0.99332109999999996</v>
      </c>
      <c r="HS101">
        <v>19.887360000000001</v>
      </c>
      <c r="HT101" s="1">
        <v>2.217434E-4</v>
      </c>
      <c r="HU101">
        <v>6.9918369999999994E-2</v>
      </c>
      <c r="HV101">
        <v>0.99273</v>
      </c>
      <c r="HW101">
        <v>20.736429999999999</v>
      </c>
      <c r="HX101" s="1">
        <v>2.1539279999999999E-4</v>
      </c>
      <c r="HY101">
        <v>6.7812490000000003E-2</v>
      </c>
      <c r="HZ101">
        <v>0.99209899999999995</v>
      </c>
      <c r="IA101">
        <v>21.321179999999998</v>
      </c>
      <c r="IB101" s="1">
        <v>2.0988140000000001E-4</v>
      </c>
      <c r="IC101">
        <v>6.6031640000000003E-2</v>
      </c>
      <c r="ID101">
        <v>0.99148099999999995</v>
      </c>
      <c r="IE101">
        <v>21.528220000000001</v>
      </c>
      <c r="IF101" s="1">
        <v>2.0361939999999999E-4</v>
      </c>
      <c r="IG101">
        <v>6.4057799999999998E-2</v>
      </c>
      <c r="IH101">
        <v>0.99083500000000002</v>
      </c>
      <c r="II101">
        <v>21.026700000000002</v>
      </c>
      <c r="IJ101" s="1">
        <v>1.9622509999999999E-4</v>
      </c>
      <c r="IK101">
        <v>6.1744050000000002E-2</v>
      </c>
      <c r="IL101">
        <v>0.99020949999999996</v>
      </c>
      <c r="IM101">
        <v>19.85295</v>
      </c>
      <c r="IN101" s="1">
        <v>1.8809839999999999E-4</v>
      </c>
      <c r="IO101">
        <v>5.9195020000000001E-2</v>
      </c>
      <c r="IP101">
        <v>0.98952879999999999</v>
      </c>
      <c r="IQ101">
        <v>18.930070000000001</v>
      </c>
      <c r="IR101" s="1">
        <v>1.797309E-4</v>
      </c>
      <c r="IS101">
        <v>5.6570080000000002E-2</v>
      </c>
      <c r="IT101">
        <v>0.98888520000000002</v>
      </c>
      <c r="IU101">
        <v>18.68843</v>
      </c>
      <c r="IV101" s="1">
        <v>1.7142620000000001E-4</v>
      </c>
      <c r="IW101">
        <v>5.3964440000000002E-2</v>
      </c>
      <c r="IX101">
        <v>0.98823830000000001</v>
      </c>
      <c r="IY101">
        <v>19.612500000000001</v>
      </c>
      <c r="IZ101" s="1">
        <v>1.633715E-4</v>
      </c>
      <c r="JA101">
        <v>5.1442660000000001E-2</v>
      </c>
      <c r="JB101">
        <v>0.98758310000000005</v>
      </c>
      <c r="JC101">
        <v>20.75076</v>
      </c>
      <c r="JD101" s="1">
        <v>1.556955E-4</v>
      </c>
      <c r="JE101">
        <v>4.9033970000000003E-2</v>
      </c>
      <c r="JF101">
        <v>0.98694789999999999</v>
      </c>
      <c r="JG101">
        <v>21.452539999999999</v>
      </c>
      <c r="JH101" s="1">
        <v>1.4841560000000001E-4</v>
      </c>
      <c r="JI101">
        <v>4.6752410000000001E-2</v>
      </c>
      <c r="JJ101">
        <v>0.98640439999999996</v>
      </c>
      <c r="JK101">
        <v>21.461659999999998</v>
      </c>
      <c r="JL101" s="1">
        <v>1.4157570000000001E-4</v>
      </c>
      <c r="JM101">
        <v>4.4606609999999998E-2</v>
      </c>
      <c r="JN101">
        <v>0.98593489999999995</v>
      </c>
      <c r="JO101">
        <v>21.087579999999999</v>
      </c>
      <c r="JP101" s="1">
        <v>1.351662E-4</v>
      </c>
      <c r="JQ101">
        <v>4.2591030000000002E-2</v>
      </c>
      <c r="JR101">
        <v>0.98558210000000002</v>
      </c>
      <c r="JS101">
        <v>20.4483</v>
      </c>
      <c r="JT101" s="1">
        <v>1.2913160000000001E-4</v>
      </c>
      <c r="JU101">
        <v>4.0690339999999998E-2</v>
      </c>
      <c r="JV101">
        <v>0.98532569999999997</v>
      </c>
      <c r="JW101">
        <v>19.927679999999999</v>
      </c>
      <c r="JX101" s="1">
        <v>1.233726E-4</v>
      </c>
      <c r="JY101">
        <v>3.8875260000000002E-2</v>
      </c>
      <c r="JZ101">
        <v>0.98517509999999997</v>
      </c>
      <c r="KA101">
        <v>19.671410000000002</v>
      </c>
      <c r="KB101" s="1">
        <v>1.175382E-4</v>
      </c>
      <c r="KC101">
        <v>3.7047320000000002E-2</v>
      </c>
      <c r="KD101">
        <v>0.98507480000000003</v>
      </c>
      <c r="KE101">
        <v>20.317499999999999</v>
      </c>
      <c r="KF101" s="1">
        <v>1.1110450000000001E-4</v>
      </c>
      <c r="KG101">
        <v>3.5038439999999997E-2</v>
      </c>
      <c r="KH101">
        <v>0.98497449999999998</v>
      </c>
      <c r="KI101">
        <v>21.116309999999999</v>
      </c>
      <c r="KJ101" s="1">
        <v>1.041233E-4</v>
      </c>
      <c r="KK101">
        <v>3.2844100000000001E-2</v>
      </c>
      <c r="KL101">
        <v>0.98496050000000002</v>
      </c>
      <c r="KM101">
        <v>21.650919999999999</v>
      </c>
      <c r="KN101" s="1">
        <v>9.7296830000000002E-5</v>
      </c>
      <c r="KO101">
        <v>3.068479E-2</v>
      </c>
      <c r="KP101">
        <v>0.98495509999999997</v>
      </c>
      <c r="KQ101">
        <v>21.82696</v>
      </c>
      <c r="KR101" s="1">
        <v>9.1317330000000003E-5</v>
      </c>
      <c r="KS101">
        <v>2.8779679999999998E-2</v>
      </c>
      <c r="KT101">
        <v>0.98494939999999997</v>
      </c>
      <c r="KU101">
        <v>21.246839999999999</v>
      </c>
      <c r="KV101" s="1">
        <v>8.6337680000000004E-5</v>
      </c>
      <c r="KW101">
        <v>2.7192060000000001E-2</v>
      </c>
      <c r="KX101">
        <v>0.98492829999999998</v>
      </c>
      <c r="KY101">
        <v>20.25206</v>
      </c>
      <c r="KZ101" s="1">
        <v>8.2194659999999998E-5</v>
      </c>
      <c r="LA101">
        <v>2.587134E-2</v>
      </c>
      <c r="LB101">
        <v>0.98492519999999995</v>
      </c>
      <c r="LC101">
        <v>19.607199999999999</v>
      </c>
      <c r="LD101" s="1">
        <v>7.8628669999999999E-5</v>
      </c>
      <c r="LE101">
        <v>2.473738E-2</v>
      </c>
      <c r="LF101">
        <v>0.98492000000000002</v>
      </c>
      <c r="LG101">
        <v>19.46912</v>
      </c>
      <c r="LH101" s="1">
        <v>7.5445890000000001E-5</v>
      </c>
      <c r="LI101">
        <v>2.3726179999999999E-2</v>
      </c>
      <c r="LJ101">
        <v>0.98491130000000005</v>
      </c>
      <c r="LK101">
        <v>20.22392</v>
      </c>
      <c r="LL101" s="1">
        <v>7.2504070000000001E-5</v>
      </c>
      <c r="LM101">
        <v>2.2794789999999999E-2</v>
      </c>
      <c r="LN101">
        <v>0.98493109999999995</v>
      </c>
      <c r="LO101">
        <v>21.231580000000001</v>
      </c>
      <c r="LP101" s="1">
        <v>6.9732020000000004E-5</v>
      </c>
      <c r="LQ101">
        <v>2.191887E-2</v>
      </c>
      <c r="LR101">
        <v>0.98490480000000002</v>
      </c>
      <c r="LS101">
        <v>21.966180000000001</v>
      </c>
      <c r="LT101" s="1">
        <v>6.7103519999999993E-5</v>
      </c>
      <c r="LU101">
        <v>2.108782E-2</v>
      </c>
      <c r="LV101">
        <v>0.9848981</v>
      </c>
      <c r="LW101">
        <v>22.18122</v>
      </c>
      <c r="LX101" s="1">
        <v>6.46039E-5</v>
      </c>
      <c r="LY101">
        <v>2.0296729999999999E-2</v>
      </c>
      <c r="LZ101">
        <v>0.98493609999999998</v>
      </c>
      <c r="MA101">
        <v>21.655930000000001</v>
      </c>
      <c r="MB101" s="1">
        <v>6.2137800000000007E-5</v>
      </c>
      <c r="MC101">
        <v>1.954432E-2</v>
      </c>
      <c r="MD101">
        <v>0.98490489999999997</v>
      </c>
      <c r="ME101">
        <v>20.652830000000002</v>
      </c>
      <c r="MF101" s="1">
        <v>5.9669970000000001E-5</v>
      </c>
      <c r="MG101">
        <v>1.8830360000000001E-2</v>
      </c>
      <c r="MH101">
        <v>0.98490549999999999</v>
      </c>
      <c r="MI101">
        <v>19.999469999999999</v>
      </c>
      <c r="MJ101" s="1">
        <v>5.7333239999999998E-5</v>
      </c>
      <c r="MK101">
        <v>1.8150099999999999E-2</v>
      </c>
      <c r="ML101">
        <v>0.98491850000000003</v>
      </c>
      <c r="MM101">
        <v>19.798760000000001</v>
      </c>
      <c r="MN101" s="1">
        <v>5.5111059999999999E-5</v>
      </c>
      <c r="MO101">
        <v>1.749846E-2</v>
      </c>
      <c r="MP101">
        <v>0.98490770000000005</v>
      </c>
      <c r="MQ101">
        <v>20.520820000000001</v>
      </c>
      <c r="MR101" s="1">
        <v>5.2993959999999998E-5</v>
      </c>
      <c r="MS101">
        <v>1.687431E-2</v>
      </c>
      <c r="MT101">
        <v>0.98489890000000002</v>
      </c>
      <c r="MU101">
        <v>21.087260000000001</v>
      </c>
      <c r="MV101" s="1">
        <v>5.0982249999999998E-5</v>
      </c>
      <c r="MW101">
        <v>1.627841E-2</v>
      </c>
      <c r="MX101">
        <v>0.98490690000000003</v>
      </c>
      <c r="MY101">
        <v>20.928039999999999</v>
      </c>
      <c r="MZ101" s="1">
        <v>4.9067009999999997E-5</v>
      </c>
      <c r="NA101">
        <v>1.5707209999999999E-2</v>
      </c>
      <c r="NB101">
        <v>0.9849118</v>
      </c>
      <c r="NC101">
        <v>20.505649999999999</v>
      </c>
      <c r="ND101" s="1">
        <v>4.7240529999999998E-5</v>
      </c>
      <c r="NE101">
        <v>1.515943E-2</v>
      </c>
      <c r="NF101">
        <v>0.98490699999999998</v>
      </c>
      <c r="NG101">
        <v>20.10501</v>
      </c>
      <c r="NH101" s="1">
        <v>4.549949E-5</v>
      </c>
      <c r="NI101">
        <v>1.463513E-2</v>
      </c>
      <c r="NJ101">
        <v>0.98491720000000005</v>
      </c>
      <c r="NK101">
        <v>19.316870000000002</v>
      </c>
      <c r="NL101" s="1">
        <v>4.3834059999999998E-5</v>
      </c>
      <c r="NM101">
        <v>1.4131879999999999E-2</v>
      </c>
      <c r="NN101">
        <v>0.98492650000000004</v>
      </c>
      <c r="NO101">
        <v>18.4329</v>
      </c>
      <c r="NP101" s="1">
        <v>4.2243829999999999E-5</v>
      </c>
      <c r="NQ101">
        <v>1.364887E-2</v>
      </c>
      <c r="NR101">
        <v>0.98493929999999996</v>
      </c>
      <c r="NS101">
        <v>17.885840000000002</v>
      </c>
      <c r="NT101" s="1">
        <v>4.0729689999999997E-5</v>
      </c>
      <c r="NU101">
        <v>1.3186949999999999E-2</v>
      </c>
      <c r="NV101">
        <v>0.98492789999999997</v>
      </c>
      <c r="NW101">
        <v>18.529309999999999</v>
      </c>
      <c r="NX101" s="1">
        <v>3.9277899999999999E-5</v>
      </c>
      <c r="NY101">
        <v>1.274201E-2</v>
      </c>
      <c r="NZ101">
        <v>0.98491759999999995</v>
      </c>
      <c r="OA101">
        <v>19.802440000000001</v>
      </c>
      <c r="OB101" s="1">
        <v>3.7878679999999999E-5</v>
      </c>
      <c r="OC101">
        <v>1.2311549999999999E-2</v>
      </c>
      <c r="OD101">
        <v>0.98485679999999998</v>
      </c>
      <c r="OE101">
        <v>20.68017</v>
      </c>
      <c r="OF101" s="1">
        <v>3.6534659999999998E-5</v>
      </c>
      <c r="OG101">
        <v>1.1897670000000001E-2</v>
      </c>
      <c r="OH101">
        <v>0.98464640000000003</v>
      </c>
      <c r="OI101">
        <v>20.998380000000001</v>
      </c>
      <c r="OJ101" s="1">
        <v>3.5251079999999997E-5</v>
      </c>
      <c r="OK101" s="1">
        <v>1.150168E-2</v>
      </c>
    </row>
    <row r="102" spans="1:401" x14ac:dyDescent="0.35">
      <c r="A102">
        <v>105</v>
      </c>
      <c r="B102" t="s">
        <v>4</v>
      </c>
      <c r="C102" t="s">
        <v>24</v>
      </c>
      <c r="D102" t="s">
        <v>107</v>
      </c>
      <c r="E102">
        <v>776.79499999999996</v>
      </c>
      <c r="F102">
        <v>0.75769609999999998</v>
      </c>
      <c r="G102">
        <v>19.498360000000002</v>
      </c>
      <c r="H102">
        <v>0</v>
      </c>
      <c r="I102">
        <v>0</v>
      </c>
      <c r="J102">
        <v>0.75636519999999996</v>
      </c>
      <c r="K102">
        <v>19.37162</v>
      </c>
      <c r="L102" s="1">
        <v>1.834106E-29</v>
      </c>
      <c r="M102" s="1">
        <v>5.283111E-27</v>
      </c>
      <c r="N102">
        <v>0.7549979</v>
      </c>
      <c r="O102">
        <v>19.328700000000001</v>
      </c>
      <c r="P102" s="1">
        <v>7.8600040000000003E-17</v>
      </c>
      <c r="Q102" s="1">
        <v>2.2528759999999999E-14</v>
      </c>
      <c r="R102">
        <v>0.75365510000000002</v>
      </c>
      <c r="S102">
        <v>19.144839999999999</v>
      </c>
      <c r="T102" s="1">
        <v>1.4322890000000001E-5</v>
      </c>
      <c r="U102" s="1">
        <v>2.9525950000000001E-3</v>
      </c>
      <c r="V102">
        <v>0.75232849999999996</v>
      </c>
      <c r="W102">
        <v>18.7546</v>
      </c>
      <c r="X102" s="1">
        <v>0.38131150000000003</v>
      </c>
      <c r="Y102">
        <v>89.638109999999998</v>
      </c>
      <c r="Z102">
        <v>0.7509728</v>
      </c>
      <c r="AA102">
        <v>18.698039999999999</v>
      </c>
      <c r="AB102">
        <v>23.001760000000001</v>
      </c>
      <c r="AC102">
        <v>5970.9930000000004</v>
      </c>
      <c r="AD102">
        <v>0.74954030000000005</v>
      </c>
      <c r="AE102">
        <v>18.822179999999999</v>
      </c>
      <c r="AF102">
        <v>109.8973</v>
      </c>
      <c r="AG102">
        <v>30623.09</v>
      </c>
      <c r="AH102">
        <v>0.74809420000000004</v>
      </c>
      <c r="AI102">
        <v>19.33765</v>
      </c>
      <c r="AJ102">
        <v>113.0312</v>
      </c>
      <c r="AK102">
        <v>33165.339999999997</v>
      </c>
      <c r="AL102">
        <v>0.74649829999999995</v>
      </c>
      <c r="AM102">
        <v>19.801850000000002</v>
      </c>
      <c r="AN102">
        <v>42.841560000000001</v>
      </c>
      <c r="AO102">
        <v>13051.8</v>
      </c>
      <c r="AP102">
        <v>0.74455269999999996</v>
      </c>
      <c r="AQ102">
        <v>19.937470000000001</v>
      </c>
      <c r="AR102">
        <v>8.5113079999999997</v>
      </c>
      <c r="AS102">
        <v>2662.19</v>
      </c>
      <c r="AT102">
        <v>0.74208269999999998</v>
      </c>
      <c r="AU102">
        <v>19.955100000000002</v>
      </c>
      <c r="AV102">
        <v>1.187943</v>
      </c>
      <c r="AW102">
        <v>376.50400000000002</v>
      </c>
      <c r="AX102">
        <v>0.73914120000000005</v>
      </c>
      <c r="AY102">
        <v>19.659579999999998</v>
      </c>
      <c r="AZ102">
        <v>0.1869565</v>
      </c>
      <c r="BA102">
        <v>58.12453</v>
      </c>
      <c r="BB102">
        <v>0.73567119999999997</v>
      </c>
      <c r="BC102">
        <v>19.43008</v>
      </c>
      <c r="BD102">
        <v>7.5029719999999994E-2</v>
      </c>
      <c r="BE102">
        <v>22.283619999999999</v>
      </c>
      <c r="BF102">
        <v>0.7318363</v>
      </c>
      <c r="BG102">
        <v>19.433209999999999</v>
      </c>
      <c r="BH102">
        <v>6.5050399999999994E-2</v>
      </c>
      <c r="BI102">
        <v>19.042300000000001</v>
      </c>
      <c r="BJ102">
        <v>0.72743170000000001</v>
      </c>
      <c r="BK102">
        <v>19.659690000000001</v>
      </c>
      <c r="BL102">
        <v>6.8072309999999997E-2</v>
      </c>
      <c r="BM102">
        <v>19.98883</v>
      </c>
      <c r="BN102">
        <v>0.72249229999999998</v>
      </c>
      <c r="BO102">
        <v>20.42632</v>
      </c>
      <c r="BP102" s="1">
        <v>6.9356639999999997E-2</v>
      </c>
      <c r="BQ102">
        <v>20.53828</v>
      </c>
      <c r="BR102">
        <v>0.71728599999999998</v>
      </c>
      <c r="BS102">
        <v>20.870439999999999</v>
      </c>
      <c r="BT102">
        <v>6.6362640000000001E-2</v>
      </c>
      <c r="BU102">
        <v>19.825569999999999</v>
      </c>
      <c r="BV102">
        <v>0.71203640000000001</v>
      </c>
      <c r="BW102">
        <v>20.803809999999999</v>
      </c>
      <c r="BX102" s="1">
        <v>6.068954E-2</v>
      </c>
      <c r="BY102">
        <v>18.27347</v>
      </c>
      <c r="BZ102">
        <v>0.70684619999999998</v>
      </c>
      <c r="CA102">
        <v>20.552710000000001</v>
      </c>
      <c r="CB102" s="1">
        <v>5.4242699999999998E-2</v>
      </c>
      <c r="CC102">
        <v>16.449660000000002</v>
      </c>
      <c r="CD102">
        <v>0.70183969999999996</v>
      </c>
      <c r="CE102">
        <v>20.009399999999999</v>
      </c>
      <c r="CF102" s="1">
        <v>4.7927459999999998E-2</v>
      </c>
      <c r="CG102">
        <v>14.626810000000001</v>
      </c>
      <c r="CH102">
        <v>0.69674380000000002</v>
      </c>
      <c r="CI102">
        <v>19.214829999999999</v>
      </c>
      <c r="CJ102" s="1">
        <v>4.2072980000000003E-2</v>
      </c>
      <c r="CK102">
        <v>12.92197</v>
      </c>
      <c r="CL102">
        <v>0.69175880000000001</v>
      </c>
      <c r="CM102">
        <v>18.69896</v>
      </c>
      <c r="CN102" s="1">
        <v>3.678244E-2</v>
      </c>
      <c r="CO102">
        <v>11.365270000000001</v>
      </c>
      <c r="CP102">
        <v>0.6865426</v>
      </c>
      <c r="CQ102">
        <v>18.763359999999999</v>
      </c>
      <c r="CR102" s="1">
        <v>3.2110140000000002E-2</v>
      </c>
      <c r="CS102">
        <v>9.9823939999999993</v>
      </c>
      <c r="CT102">
        <v>0.68099010000000004</v>
      </c>
      <c r="CU102">
        <v>19.361249999999998</v>
      </c>
      <c r="CV102">
        <v>2.8118520000000001E-2</v>
      </c>
      <c r="CW102">
        <v>8.7957900000000002</v>
      </c>
      <c r="CX102">
        <v>0.67527119999999996</v>
      </c>
      <c r="CY102">
        <v>19.367080000000001</v>
      </c>
      <c r="CZ102" s="1">
        <v>2.4651159999999998E-2</v>
      </c>
      <c r="DA102">
        <v>7.7611869999999996</v>
      </c>
      <c r="DB102">
        <v>0.66923469999999996</v>
      </c>
      <c r="DC102">
        <v>19.41282</v>
      </c>
      <c r="DD102" s="1">
        <v>2.1531890000000001E-2</v>
      </c>
      <c r="DE102">
        <v>6.8265250000000002</v>
      </c>
      <c r="DF102">
        <v>0.66321240000000004</v>
      </c>
      <c r="DG102">
        <v>19.52515</v>
      </c>
      <c r="DH102" s="1">
        <v>1.8759189999999999E-2</v>
      </c>
      <c r="DI102">
        <v>5.9876950000000004</v>
      </c>
      <c r="DJ102">
        <v>0.6575955</v>
      </c>
      <c r="DK102">
        <v>19.075430000000001</v>
      </c>
      <c r="DL102" s="1">
        <v>1.6327439999999999E-2</v>
      </c>
      <c r="DM102">
        <v>5.242051</v>
      </c>
      <c r="DN102">
        <v>0.65248629999999996</v>
      </c>
      <c r="DO102">
        <v>18.45748</v>
      </c>
      <c r="DP102" s="1">
        <v>1.4215E-2</v>
      </c>
      <c r="DQ102">
        <v>4.5858319999999999</v>
      </c>
      <c r="DR102">
        <v>0.64762439999999999</v>
      </c>
      <c r="DS102">
        <v>18.230119999999999</v>
      </c>
      <c r="DT102" s="1">
        <v>1.2358859999999999E-2</v>
      </c>
      <c r="DU102">
        <v>4.005204</v>
      </c>
      <c r="DV102">
        <v>0.64281770000000005</v>
      </c>
      <c r="DW102">
        <v>18.502220000000001</v>
      </c>
      <c r="DX102" s="1">
        <v>1.06988E-2</v>
      </c>
      <c r="DY102">
        <v>3.4828999999999999</v>
      </c>
      <c r="DZ102">
        <v>0.63802479999999995</v>
      </c>
      <c r="EA102">
        <v>19.653829999999999</v>
      </c>
      <c r="EB102" s="1">
        <v>9.2389870000000006E-3</v>
      </c>
      <c r="EC102">
        <v>3.0202140000000002</v>
      </c>
      <c r="ED102">
        <v>0.63312069999999998</v>
      </c>
      <c r="EE102">
        <v>20.811610000000002</v>
      </c>
      <c r="EF102" s="1">
        <v>7.9887699999999992E-3</v>
      </c>
      <c r="EG102">
        <v>2.6221290000000002</v>
      </c>
      <c r="EH102">
        <v>0.62811760000000005</v>
      </c>
      <c r="EI102">
        <v>21.488769999999999</v>
      </c>
      <c r="EJ102" s="1">
        <v>6.9233960000000001E-3</v>
      </c>
      <c r="EK102">
        <v>2.2819039999999999</v>
      </c>
      <c r="EL102">
        <v>0.62354189999999998</v>
      </c>
      <c r="EM102">
        <v>21.88007</v>
      </c>
      <c r="EN102" s="1">
        <v>6.0027869999999999E-3</v>
      </c>
      <c r="EO102">
        <v>1.9856640000000001</v>
      </c>
      <c r="EP102">
        <v>0.62006439999999996</v>
      </c>
      <c r="EQ102">
        <v>21.612639999999999</v>
      </c>
      <c r="ER102">
        <v>5.2019370000000002E-3</v>
      </c>
      <c r="ES102">
        <v>1.724118</v>
      </c>
      <c r="ET102">
        <v>0.61736139999999995</v>
      </c>
      <c r="EU102">
        <v>20.976690000000001</v>
      </c>
      <c r="EV102" s="1">
        <v>4.5041289999999999E-3</v>
      </c>
      <c r="EW102">
        <v>1.4937849999999999</v>
      </c>
      <c r="EX102">
        <v>0.61532430000000005</v>
      </c>
      <c r="EY102">
        <v>20.8017</v>
      </c>
      <c r="EZ102" s="1">
        <v>3.8891170000000001E-3</v>
      </c>
      <c r="FA102">
        <v>1.2895669999999999</v>
      </c>
      <c r="FB102">
        <v>0.61378410000000005</v>
      </c>
      <c r="FC102">
        <v>20.986339999999998</v>
      </c>
      <c r="FD102" s="1">
        <v>3.3105650000000001E-3</v>
      </c>
      <c r="FE102">
        <v>1.097531</v>
      </c>
      <c r="FF102">
        <v>0.61304879999999995</v>
      </c>
      <c r="FG102">
        <v>21.655000000000001</v>
      </c>
      <c r="FH102" s="1">
        <v>2.707812E-3</v>
      </c>
      <c r="FI102">
        <v>0.89827690000000004</v>
      </c>
      <c r="FJ102">
        <v>0.61245510000000003</v>
      </c>
      <c r="FK102">
        <v>22.14743</v>
      </c>
      <c r="FL102" s="1">
        <v>2.0866650000000001E-3</v>
      </c>
      <c r="FM102">
        <v>0.69268850000000004</v>
      </c>
      <c r="FN102">
        <v>0.61200429999999995</v>
      </c>
      <c r="FO102">
        <v>22.022780000000001</v>
      </c>
      <c r="FP102" s="1">
        <v>1.5298899999999999E-3</v>
      </c>
      <c r="FQ102">
        <v>0.50750640000000002</v>
      </c>
      <c r="FR102">
        <v>0.61165040000000004</v>
      </c>
      <c r="FS102">
        <v>21.52478</v>
      </c>
      <c r="FT102" s="1">
        <v>1.108473E-3</v>
      </c>
      <c r="FU102">
        <v>0.36655339999999997</v>
      </c>
      <c r="FV102">
        <v>0.6114001</v>
      </c>
      <c r="FW102">
        <v>20.71416</v>
      </c>
      <c r="FX102" s="1">
        <v>8.2959489999999999E-4</v>
      </c>
      <c r="FY102">
        <v>0.2729086</v>
      </c>
      <c r="FZ102">
        <v>0.61121329999999996</v>
      </c>
      <c r="GA102">
        <v>19.705200000000001</v>
      </c>
      <c r="GB102" s="1">
        <v>6.5837060000000002E-4</v>
      </c>
      <c r="GC102">
        <v>0.21527189999999999</v>
      </c>
      <c r="GD102">
        <v>0.61112149999999998</v>
      </c>
      <c r="GE102">
        <v>18.862159999999999</v>
      </c>
      <c r="GF102" s="1">
        <v>5.540861E-4</v>
      </c>
      <c r="GG102">
        <v>0.18013560000000001</v>
      </c>
      <c r="GH102">
        <v>0.61105860000000001</v>
      </c>
      <c r="GI102">
        <v>18.443770000000001</v>
      </c>
      <c r="GJ102" s="1">
        <v>4.8551019999999999E-4</v>
      </c>
      <c r="GK102">
        <v>0.15707309999999999</v>
      </c>
      <c r="GL102">
        <v>0.61101229999999995</v>
      </c>
      <c r="GM102">
        <v>18.942920000000001</v>
      </c>
      <c r="GN102" s="1">
        <v>4.3183099999999998E-4</v>
      </c>
      <c r="GO102">
        <v>0.13919500000000001</v>
      </c>
      <c r="GP102">
        <v>0.61101780000000006</v>
      </c>
      <c r="GQ102">
        <v>19.81589</v>
      </c>
      <c r="GR102" s="1">
        <v>3.8396030000000002E-4</v>
      </c>
      <c r="GS102">
        <v>0.1233354</v>
      </c>
      <c r="GT102">
        <v>0.61100049999999995</v>
      </c>
      <c r="GU102">
        <v>20.565529999999999</v>
      </c>
      <c r="GV102" s="1">
        <v>3.4185200000000002E-4</v>
      </c>
      <c r="GW102">
        <v>0.1093978</v>
      </c>
      <c r="GX102">
        <v>0.61096910000000004</v>
      </c>
      <c r="GY102">
        <v>20.939319999999999</v>
      </c>
      <c r="GZ102" s="1">
        <v>3.0765170000000001E-4</v>
      </c>
      <c r="HA102">
        <v>9.808393E-2</v>
      </c>
      <c r="HB102">
        <v>0.61089499999999997</v>
      </c>
      <c r="HC102">
        <v>20.66778</v>
      </c>
      <c r="HD102" s="1">
        <v>2.8141549999999998E-4</v>
      </c>
      <c r="HE102">
        <v>8.9410390000000006E-2</v>
      </c>
      <c r="HF102">
        <v>0.61075789999999996</v>
      </c>
      <c r="HG102">
        <v>19.73471</v>
      </c>
      <c r="HH102" s="1">
        <v>2.6128039999999999E-4</v>
      </c>
      <c r="HI102">
        <v>8.2765060000000001E-2</v>
      </c>
      <c r="HJ102">
        <v>0.61060429999999999</v>
      </c>
      <c r="HK102">
        <v>19.181049999999999</v>
      </c>
      <c r="HL102" s="1">
        <v>2.4515319999999998E-4</v>
      </c>
      <c r="HM102">
        <v>7.7468419999999996E-2</v>
      </c>
      <c r="HN102">
        <v>0.61042580000000002</v>
      </c>
      <c r="HO102">
        <v>19.253969999999999</v>
      </c>
      <c r="HP102" s="1">
        <v>2.321926E-4</v>
      </c>
      <c r="HQ102">
        <v>7.3222389999999998E-2</v>
      </c>
      <c r="HR102">
        <v>0.61021259999999999</v>
      </c>
      <c r="HS102">
        <v>19.892900000000001</v>
      </c>
      <c r="HT102" s="1">
        <v>2.2268059999999999E-4</v>
      </c>
      <c r="HU102">
        <v>7.0084679999999996E-2</v>
      </c>
      <c r="HV102">
        <v>0.61000279999999996</v>
      </c>
      <c r="HW102">
        <v>20.77365</v>
      </c>
      <c r="HX102" s="1">
        <v>2.160734E-4</v>
      </c>
      <c r="HY102">
        <v>6.7903759999999994E-2</v>
      </c>
      <c r="HZ102">
        <v>0.60977760000000003</v>
      </c>
      <c r="IA102">
        <v>21.392029999999998</v>
      </c>
      <c r="IB102" s="1">
        <v>2.1055220000000001E-4</v>
      </c>
      <c r="IC102">
        <v>6.6111890000000006E-2</v>
      </c>
      <c r="ID102">
        <v>0.60955400000000004</v>
      </c>
      <c r="IE102">
        <v>21.62377</v>
      </c>
      <c r="IF102" s="1">
        <v>2.0440869999999999E-4</v>
      </c>
      <c r="IG102">
        <v>6.4166200000000007E-2</v>
      </c>
      <c r="IH102">
        <v>0.60932529999999996</v>
      </c>
      <c r="II102">
        <v>21.12717</v>
      </c>
      <c r="IJ102" s="1">
        <v>1.971318E-4</v>
      </c>
      <c r="IK102">
        <v>6.1880070000000002E-2</v>
      </c>
      <c r="IL102">
        <v>0.60908439999999997</v>
      </c>
      <c r="IM102">
        <v>19.960429999999999</v>
      </c>
      <c r="IN102" s="1">
        <v>1.8906559999999999E-4</v>
      </c>
      <c r="IO102">
        <v>5.934615E-2</v>
      </c>
      <c r="IP102">
        <v>0.60885809999999996</v>
      </c>
      <c r="IQ102">
        <v>18.994890000000002</v>
      </c>
      <c r="IR102" s="1">
        <v>1.807073E-4</v>
      </c>
      <c r="IS102">
        <v>5.6721870000000001E-2</v>
      </c>
      <c r="IT102">
        <v>0.60863029999999996</v>
      </c>
      <c r="IU102">
        <v>18.72974</v>
      </c>
      <c r="IV102" s="1">
        <v>1.7238139999999999E-4</v>
      </c>
      <c r="IW102">
        <v>5.4109940000000002E-2</v>
      </c>
      <c r="IX102">
        <v>0.608402</v>
      </c>
      <c r="IY102">
        <v>19.647590000000001</v>
      </c>
      <c r="IZ102" s="1">
        <v>1.6428849999999999E-4</v>
      </c>
      <c r="JA102">
        <v>5.1577709999999999E-2</v>
      </c>
      <c r="JB102">
        <v>0.60816749999999997</v>
      </c>
      <c r="JC102">
        <v>20.812139999999999</v>
      </c>
      <c r="JD102" s="1">
        <v>1.565696E-4</v>
      </c>
      <c r="JE102">
        <v>4.9157590000000001E-2</v>
      </c>
      <c r="JF102">
        <v>0.60795679999999996</v>
      </c>
      <c r="JG102">
        <v>21.545639999999999</v>
      </c>
      <c r="JH102" s="1">
        <v>1.492412E-4</v>
      </c>
      <c r="JI102">
        <v>4.6863149999999999E-2</v>
      </c>
      <c r="JJ102">
        <v>0.60776330000000001</v>
      </c>
      <c r="JK102">
        <v>21.55</v>
      </c>
      <c r="JL102" s="1">
        <v>1.4234849999999999E-4</v>
      </c>
      <c r="JM102">
        <v>4.4704399999999998E-2</v>
      </c>
      <c r="JN102">
        <v>0.60759779999999997</v>
      </c>
      <c r="JO102">
        <v>21.159189999999999</v>
      </c>
      <c r="JP102" s="1">
        <v>1.3589489999999999E-4</v>
      </c>
      <c r="JQ102">
        <v>4.2678170000000001E-2</v>
      </c>
      <c r="JR102">
        <v>0.60750440000000006</v>
      </c>
      <c r="JS102">
        <v>20.50873</v>
      </c>
      <c r="JT102" s="1">
        <v>1.2982019999999999E-4</v>
      </c>
      <c r="JU102">
        <v>4.0768499999999999E-2</v>
      </c>
      <c r="JV102">
        <v>0.60743170000000002</v>
      </c>
      <c r="JW102">
        <v>19.97777</v>
      </c>
      <c r="JX102" s="1">
        <v>1.2404089999999999E-4</v>
      </c>
      <c r="JY102">
        <v>3.8949879999999999E-2</v>
      </c>
      <c r="JZ102">
        <v>0.60736500000000004</v>
      </c>
      <c r="KA102">
        <v>19.71912</v>
      </c>
      <c r="KB102" s="1">
        <v>1.182386E-4</v>
      </c>
      <c r="KC102">
        <v>3.7133409999999999E-2</v>
      </c>
      <c r="KD102">
        <v>0.6073596</v>
      </c>
      <c r="KE102">
        <v>20.35821</v>
      </c>
      <c r="KF102" s="1">
        <v>1.118915E-4</v>
      </c>
      <c r="KG102">
        <v>3.5151630000000003E-2</v>
      </c>
      <c r="KH102">
        <v>0.60734469999999996</v>
      </c>
      <c r="KI102">
        <v>21.168060000000001</v>
      </c>
      <c r="KJ102" s="1">
        <v>1.049505E-4</v>
      </c>
      <c r="KK102">
        <v>3.2974080000000003E-2</v>
      </c>
      <c r="KL102">
        <v>0.60735329999999998</v>
      </c>
      <c r="KM102">
        <v>21.735189999999999</v>
      </c>
      <c r="KN102" s="1">
        <v>9.8068779999999997E-5</v>
      </c>
      <c r="KO102">
        <v>3.0806960000000001E-2</v>
      </c>
      <c r="KP102">
        <v>0.6073385</v>
      </c>
      <c r="KQ102">
        <v>21.923110000000001</v>
      </c>
      <c r="KR102" s="1">
        <v>9.1971659999999996E-5</v>
      </c>
      <c r="KS102">
        <v>2.8875930000000001E-2</v>
      </c>
      <c r="KT102">
        <v>0.60734069999999996</v>
      </c>
      <c r="KU102">
        <v>21.34854</v>
      </c>
      <c r="KV102" s="1">
        <v>8.6878770000000004E-5</v>
      </c>
      <c r="KW102">
        <v>2.726247E-2</v>
      </c>
      <c r="KX102">
        <v>0.6073501</v>
      </c>
      <c r="KY102">
        <v>20.344439999999999</v>
      </c>
      <c r="KZ102" s="1">
        <v>8.2650879999999997E-5</v>
      </c>
      <c r="LA102">
        <v>2.5922069999999998E-2</v>
      </c>
      <c r="LB102">
        <v>0.60735280000000003</v>
      </c>
      <c r="LC102">
        <v>19.658570000000001</v>
      </c>
      <c r="LD102" s="1">
        <v>7.9027460000000006E-5</v>
      </c>
      <c r="LE102">
        <v>2.477563E-2</v>
      </c>
      <c r="LF102">
        <v>0.60734080000000001</v>
      </c>
      <c r="LG102">
        <v>19.505960000000002</v>
      </c>
      <c r="LH102" s="1">
        <v>7.5807020000000003E-5</v>
      </c>
      <c r="LI102">
        <v>2.375673E-2</v>
      </c>
      <c r="LJ102">
        <v>0.60733720000000002</v>
      </c>
      <c r="LK102">
        <v>20.255990000000001</v>
      </c>
      <c r="LL102" s="1">
        <v>7.2840719999999997E-5</v>
      </c>
      <c r="LM102">
        <v>2.2821230000000001E-2</v>
      </c>
      <c r="LN102">
        <v>0.60733510000000002</v>
      </c>
      <c r="LO102">
        <v>21.28659</v>
      </c>
      <c r="LP102" s="1">
        <v>7.0050819999999998E-5</v>
      </c>
      <c r="LQ102">
        <v>2.1942960000000001E-2</v>
      </c>
      <c r="LR102">
        <v>0.60733789999999999</v>
      </c>
      <c r="LS102">
        <v>22.054600000000001</v>
      </c>
      <c r="LT102" s="1">
        <v>6.7406270000000003E-5</v>
      </c>
      <c r="LU102">
        <v>2.1110170000000001E-2</v>
      </c>
      <c r="LV102">
        <v>0.60735930000000005</v>
      </c>
      <c r="LW102">
        <v>22.281970000000001</v>
      </c>
      <c r="LX102" s="1">
        <v>6.4892610000000003E-5</v>
      </c>
      <c r="LY102">
        <v>2.0317430000000001E-2</v>
      </c>
      <c r="LZ102">
        <v>0.60733999999999999</v>
      </c>
      <c r="MA102">
        <v>21.75347</v>
      </c>
      <c r="MB102" s="1">
        <v>6.2411999999999998E-5</v>
      </c>
      <c r="MC102">
        <v>1.9563560000000001E-2</v>
      </c>
      <c r="MD102">
        <v>0.6073385</v>
      </c>
      <c r="ME102">
        <v>20.734729999999999</v>
      </c>
      <c r="MF102" s="1">
        <v>5.9929090000000001E-5</v>
      </c>
      <c r="MG102">
        <v>1.8847559999999999E-2</v>
      </c>
      <c r="MH102">
        <v>0.60733519999999996</v>
      </c>
      <c r="MI102">
        <v>20.036079999999998</v>
      </c>
      <c r="MJ102" s="1">
        <v>5.7579710000000001E-5</v>
      </c>
      <c r="MK102">
        <v>1.8166040000000001E-2</v>
      </c>
      <c r="ML102">
        <v>0.60734429999999995</v>
      </c>
      <c r="MM102">
        <v>19.821190000000001</v>
      </c>
      <c r="MN102" s="1">
        <v>5.534753E-5</v>
      </c>
      <c r="MO102">
        <v>1.751366E-2</v>
      </c>
      <c r="MP102">
        <v>0.60733820000000005</v>
      </c>
      <c r="MQ102">
        <v>20.54692</v>
      </c>
      <c r="MR102" s="1">
        <v>5.3218820000000001E-5</v>
      </c>
      <c r="MS102">
        <v>1.6888050000000002E-2</v>
      </c>
      <c r="MT102">
        <v>0.6073537</v>
      </c>
      <c r="MU102">
        <v>21.12837</v>
      </c>
      <c r="MV102" s="1">
        <v>5.119626E-5</v>
      </c>
      <c r="MW102">
        <v>1.6291110000000001E-2</v>
      </c>
      <c r="MX102">
        <v>0.6073366</v>
      </c>
      <c r="MY102">
        <v>21.016400000000001</v>
      </c>
      <c r="MZ102" s="1">
        <v>4.927183E-5</v>
      </c>
      <c r="NA102">
        <v>1.57191E-2</v>
      </c>
      <c r="NB102">
        <v>0.60733519999999996</v>
      </c>
      <c r="NC102">
        <v>20.576049999999999</v>
      </c>
      <c r="ND102" s="1">
        <v>4.743594E-5</v>
      </c>
      <c r="NE102">
        <v>1.517048E-2</v>
      </c>
      <c r="NF102">
        <v>0.60736219999999996</v>
      </c>
      <c r="NG102">
        <v>20.181740000000001</v>
      </c>
      <c r="NH102" s="1">
        <v>4.568693E-5</v>
      </c>
      <c r="NI102">
        <v>1.46458E-2</v>
      </c>
      <c r="NJ102">
        <v>0.60736760000000001</v>
      </c>
      <c r="NK102">
        <v>19.412269999999999</v>
      </c>
      <c r="NL102" s="1">
        <v>4.4013949999999999E-5</v>
      </c>
      <c r="NM102">
        <v>1.414193E-2</v>
      </c>
      <c r="NN102">
        <v>0.60735989999999995</v>
      </c>
      <c r="NO102">
        <v>18.525120000000001</v>
      </c>
      <c r="NP102" s="1">
        <v>4.241626E-5</v>
      </c>
      <c r="NQ102">
        <v>1.3658409999999999E-2</v>
      </c>
      <c r="NR102">
        <v>0.60733510000000002</v>
      </c>
      <c r="NS102">
        <v>17.958880000000001</v>
      </c>
      <c r="NT102" s="1">
        <v>4.0893129999999999E-5</v>
      </c>
      <c r="NU102">
        <v>1.319532E-2</v>
      </c>
      <c r="NV102">
        <v>0.60736020000000002</v>
      </c>
      <c r="NW102">
        <v>18.576560000000001</v>
      </c>
      <c r="NX102" s="1">
        <v>3.9436639999999997E-5</v>
      </c>
      <c r="NY102">
        <v>1.275046E-2</v>
      </c>
      <c r="NZ102">
        <v>0.60735220000000001</v>
      </c>
      <c r="OA102">
        <v>19.852530000000002</v>
      </c>
      <c r="OB102" s="1">
        <v>3.8031880000000003E-5</v>
      </c>
      <c r="OC102">
        <v>1.231965E-2</v>
      </c>
      <c r="OD102">
        <v>0.60732410000000003</v>
      </c>
      <c r="OE102">
        <v>20.76764</v>
      </c>
      <c r="OF102" s="1">
        <v>3.6680610000000003E-5</v>
      </c>
      <c r="OG102">
        <v>1.190485E-2</v>
      </c>
      <c r="OH102">
        <v>0.60725879999999999</v>
      </c>
      <c r="OI102">
        <v>21.096820000000001</v>
      </c>
      <c r="OJ102" s="1">
        <v>3.5390930000000002E-5</v>
      </c>
      <c r="OK102" s="1">
        <v>1.1507959999999999E-2</v>
      </c>
    </row>
    <row r="103" spans="1:401" x14ac:dyDescent="0.35">
      <c r="A103">
        <v>106</v>
      </c>
      <c r="B103" t="s">
        <v>4</v>
      </c>
      <c r="C103" t="s">
        <v>24</v>
      </c>
      <c r="D103" t="s">
        <v>108</v>
      </c>
      <c r="E103">
        <v>876.75720000000001</v>
      </c>
      <c r="F103">
        <v>0.95482250000000002</v>
      </c>
      <c r="G103">
        <v>19.542919999999999</v>
      </c>
      <c r="H103">
        <v>0</v>
      </c>
      <c r="I103">
        <v>0</v>
      </c>
      <c r="J103">
        <v>0.9529628</v>
      </c>
      <c r="K103">
        <v>19.434449999999998</v>
      </c>
      <c r="L103" s="1">
        <v>2.7039020000000001E-30</v>
      </c>
      <c r="M103" s="1">
        <v>7.8592199999999998E-28</v>
      </c>
      <c r="N103">
        <v>0.95108179999999998</v>
      </c>
      <c r="O103">
        <v>19.38325</v>
      </c>
      <c r="P103" s="1">
        <v>1.3584140000000001E-17</v>
      </c>
      <c r="Q103" s="1">
        <v>3.9275200000000004E-15</v>
      </c>
      <c r="R103">
        <v>0.94926140000000003</v>
      </c>
      <c r="S103">
        <v>19.185829999999999</v>
      </c>
      <c r="T103" s="1">
        <v>3.8608320000000004E-6</v>
      </c>
      <c r="U103" s="1">
        <v>7.7372400000000005E-4</v>
      </c>
      <c r="V103">
        <v>0.94747870000000001</v>
      </c>
      <c r="W103">
        <v>18.782900000000001</v>
      </c>
      <c r="X103" s="1">
        <v>0.2457355</v>
      </c>
      <c r="Y103">
        <v>57.17174</v>
      </c>
      <c r="Z103">
        <v>0.94563079999999999</v>
      </c>
      <c r="AA103">
        <v>18.697710000000001</v>
      </c>
      <c r="AB103">
        <v>18.648140000000001</v>
      </c>
      <c r="AC103">
        <v>4831.5349999999999</v>
      </c>
      <c r="AD103">
        <v>0.94371720000000003</v>
      </c>
      <c r="AE103">
        <v>18.823499999999999</v>
      </c>
      <c r="AF103">
        <v>103.1163</v>
      </c>
      <c r="AG103">
        <v>28793.23</v>
      </c>
      <c r="AH103">
        <v>0.94173899999999999</v>
      </c>
      <c r="AI103">
        <v>19.359159999999999</v>
      </c>
      <c r="AJ103">
        <v>117.5061</v>
      </c>
      <c r="AK103">
        <v>34627.78</v>
      </c>
      <c r="AL103">
        <v>0.93959780000000004</v>
      </c>
      <c r="AM103">
        <v>19.85417</v>
      </c>
      <c r="AN103">
        <v>47.898330000000001</v>
      </c>
      <c r="AO103">
        <v>14675.77</v>
      </c>
      <c r="AP103">
        <v>0.93698499999999996</v>
      </c>
      <c r="AQ103">
        <v>20.011980000000001</v>
      </c>
      <c r="AR103">
        <v>9.9894259999999999</v>
      </c>
      <c r="AS103">
        <v>3145.3310000000001</v>
      </c>
      <c r="AT103">
        <v>0.93374900000000005</v>
      </c>
      <c r="AU103">
        <v>20.024080000000001</v>
      </c>
      <c r="AV103">
        <v>1.4244030000000001</v>
      </c>
      <c r="AW103">
        <v>455.01749999999998</v>
      </c>
      <c r="AX103">
        <v>0.92971649999999995</v>
      </c>
      <c r="AY103">
        <v>19.717569999999998</v>
      </c>
      <c r="AZ103">
        <v>0.21492149999999999</v>
      </c>
      <c r="BA103">
        <v>67.584569999999999</v>
      </c>
      <c r="BB103">
        <v>0.92491449999999997</v>
      </c>
      <c r="BC103">
        <v>19.464839999999999</v>
      </c>
      <c r="BD103">
        <v>7.8032219999999999E-2</v>
      </c>
      <c r="BE103">
        <v>23.395969999999998</v>
      </c>
      <c r="BF103">
        <v>0.91961559999999998</v>
      </c>
      <c r="BG103">
        <v>19.44436</v>
      </c>
      <c r="BH103">
        <v>6.5068600000000004E-2</v>
      </c>
      <c r="BI103">
        <v>19.160799999999998</v>
      </c>
      <c r="BJ103">
        <v>0.9138425</v>
      </c>
      <c r="BK103">
        <v>19.677250000000001</v>
      </c>
      <c r="BL103">
        <v>6.7751870000000006E-2</v>
      </c>
      <c r="BM103">
        <v>19.980899999999998</v>
      </c>
      <c r="BN103">
        <v>0.90778990000000004</v>
      </c>
      <c r="BO103">
        <v>20.455259999999999</v>
      </c>
      <c r="BP103" s="1">
        <v>6.9377869999999994E-2</v>
      </c>
      <c r="BQ103">
        <v>20.608840000000001</v>
      </c>
      <c r="BR103">
        <v>0.90142840000000002</v>
      </c>
      <c r="BS103">
        <v>20.943850000000001</v>
      </c>
      <c r="BT103" s="1">
        <v>6.6717479999999996E-2</v>
      </c>
      <c r="BU103">
        <v>19.97231</v>
      </c>
      <c r="BV103">
        <v>0.89502090000000001</v>
      </c>
      <c r="BW103">
        <v>20.899460000000001</v>
      </c>
      <c r="BX103" s="1">
        <v>6.1194909999999998E-2</v>
      </c>
      <c r="BY103">
        <v>18.441500000000001</v>
      </c>
      <c r="BZ103">
        <v>0.88876639999999996</v>
      </c>
      <c r="CA103">
        <v>20.65005</v>
      </c>
      <c r="CB103" s="1">
        <v>5.4781709999999997E-2</v>
      </c>
      <c r="CC103">
        <v>16.606809999999999</v>
      </c>
      <c r="CD103">
        <v>0.88292409999999999</v>
      </c>
      <c r="CE103">
        <v>20.08935</v>
      </c>
      <c r="CF103" s="1">
        <v>4.8442859999999997E-2</v>
      </c>
      <c r="CG103">
        <v>14.75938</v>
      </c>
      <c r="CH103">
        <v>0.87693449999999995</v>
      </c>
      <c r="CI103">
        <v>19.28809</v>
      </c>
      <c r="CJ103" s="1">
        <v>4.2548719999999998E-2</v>
      </c>
      <c r="CK103">
        <v>13.028320000000001</v>
      </c>
      <c r="CL103">
        <v>0.87097530000000001</v>
      </c>
      <c r="CM103">
        <v>18.741430000000001</v>
      </c>
      <c r="CN103" s="1">
        <v>3.7211590000000003E-2</v>
      </c>
      <c r="CO103">
        <v>11.44807</v>
      </c>
      <c r="CP103">
        <v>0.86470630000000004</v>
      </c>
      <c r="CQ103">
        <v>18.794720000000002</v>
      </c>
      <c r="CR103" s="1">
        <v>3.2485119999999999E-2</v>
      </c>
      <c r="CS103">
        <v>10.04185</v>
      </c>
      <c r="CT103">
        <v>0.85827129999999996</v>
      </c>
      <c r="CU103">
        <v>19.39207</v>
      </c>
      <c r="CV103" s="1">
        <v>2.8439409999999998E-2</v>
      </c>
      <c r="CW103">
        <v>8.8317449999999997</v>
      </c>
      <c r="CX103">
        <v>0.85185060000000001</v>
      </c>
      <c r="CY103">
        <v>19.437819999999999</v>
      </c>
      <c r="CZ103" s="1">
        <v>2.4936610000000001E-2</v>
      </c>
      <c r="DA103">
        <v>7.779954</v>
      </c>
      <c r="DB103">
        <v>0.84504599999999996</v>
      </c>
      <c r="DC103">
        <v>19.497489999999999</v>
      </c>
      <c r="DD103" s="1">
        <v>2.1790940000000002E-2</v>
      </c>
      <c r="DE103">
        <v>6.8334770000000002</v>
      </c>
      <c r="DF103">
        <v>0.83814979999999994</v>
      </c>
      <c r="DG103">
        <v>19.60097</v>
      </c>
      <c r="DH103" s="1">
        <v>1.898942E-2</v>
      </c>
      <c r="DI103">
        <v>5.9845470000000001</v>
      </c>
      <c r="DJ103">
        <v>0.83228990000000003</v>
      </c>
      <c r="DK103">
        <v>19.161020000000001</v>
      </c>
      <c r="DL103" s="1">
        <v>1.6531770000000001E-2</v>
      </c>
      <c r="DM103">
        <v>5.2326170000000003</v>
      </c>
      <c r="DN103">
        <v>0.82731069999999995</v>
      </c>
      <c r="DO103">
        <v>18.531559999999999</v>
      </c>
      <c r="DP103">
        <v>1.439495E-2</v>
      </c>
      <c r="DQ103">
        <v>4.5696089999999998</v>
      </c>
      <c r="DR103">
        <v>0.82273189999999996</v>
      </c>
      <c r="DS103">
        <v>18.264230000000001</v>
      </c>
      <c r="DT103" s="1">
        <v>1.2519880000000001E-2</v>
      </c>
      <c r="DU103">
        <v>3.9841329999999999</v>
      </c>
      <c r="DV103">
        <v>0.81812099999999999</v>
      </c>
      <c r="DW103">
        <v>18.527100000000001</v>
      </c>
      <c r="DX103" s="1">
        <v>1.084336E-2</v>
      </c>
      <c r="DY103">
        <v>3.459101</v>
      </c>
      <c r="DZ103">
        <v>0.81362380000000001</v>
      </c>
      <c r="EA103">
        <v>19.68019</v>
      </c>
      <c r="EB103" s="1">
        <v>9.3653569999999995E-3</v>
      </c>
      <c r="EC103">
        <v>2.9931890000000001</v>
      </c>
      <c r="ED103">
        <v>0.80918369999999995</v>
      </c>
      <c r="EE103">
        <v>20.87209</v>
      </c>
      <c r="EF103" s="1">
        <v>8.0965269999999992E-3</v>
      </c>
      <c r="EG103">
        <v>2.5913119999999998</v>
      </c>
      <c r="EH103">
        <v>0.80457829999999997</v>
      </c>
      <c r="EI103">
        <v>21.58474</v>
      </c>
      <c r="EJ103" s="1">
        <v>7.0160559999999997E-3</v>
      </c>
      <c r="EK103">
        <v>2.2485680000000001</v>
      </c>
      <c r="EL103">
        <v>0.80061360000000004</v>
      </c>
      <c r="EM103">
        <v>21.965420000000002</v>
      </c>
      <c r="EN103" s="1">
        <v>6.0843989999999999E-3</v>
      </c>
      <c r="EO103">
        <v>1.9513929999999999</v>
      </c>
      <c r="EP103">
        <v>0.79804600000000003</v>
      </c>
      <c r="EQ103">
        <v>21.6798</v>
      </c>
      <c r="ER103" s="1">
        <v>5.2737239999999996E-3</v>
      </c>
      <c r="ES103">
        <v>1.69034</v>
      </c>
      <c r="ET103">
        <v>0.79636090000000004</v>
      </c>
      <c r="EU103">
        <v>21.030329999999999</v>
      </c>
      <c r="EV103" s="1">
        <v>4.5672990000000004E-3</v>
      </c>
      <c r="EW103">
        <v>1.461049</v>
      </c>
      <c r="EX103">
        <v>0.79521180000000002</v>
      </c>
      <c r="EY103">
        <v>20.816790000000001</v>
      </c>
      <c r="EZ103" s="1">
        <v>3.9458399999999999E-3</v>
      </c>
      <c r="FA103">
        <v>1.2591019999999999</v>
      </c>
      <c r="FB103">
        <v>0.79444780000000004</v>
      </c>
      <c r="FC103">
        <v>21.002479999999998</v>
      </c>
      <c r="FD103" s="1">
        <v>3.3664630000000001E-3</v>
      </c>
      <c r="FE103">
        <v>1.0718080000000001</v>
      </c>
      <c r="FF103">
        <v>0.79350849999999995</v>
      </c>
      <c r="FG103">
        <v>21.694210000000002</v>
      </c>
      <c r="FH103" s="1">
        <v>2.7673110000000002E-3</v>
      </c>
      <c r="FI103">
        <v>0.88038150000000004</v>
      </c>
      <c r="FJ103">
        <v>0.79284350000000003</v>
      </c>
      <c r="FK103">
        <v>22.19932</v>
      </c>
      <c r="FL103" s="1">
        <v>2.1452450000000001E-3</v>
      </c>
      <c r="FM103">
        <v>0.68218330000000005</v>
      </c>
      <c r="FN103">
        <v>0.79229689999999997</v>
      </c>
      <c r="FO103">
        <v>22.124379999999999</v>
      </c>
      <c r="FP103" s="1">
        <v>1.57865E-3</v>
      </c>
      <c r="FQ103">
        <v>0.50128490000000003</v>
      </c>
      <c r="FR103">
        <v>0.79190369999999999</v>
      </c>
      <c r="FS103">
        <v>21.610019999999999</v>
      </c>
      <c r="FT103" s="1">
        <v>1.1430170000000001E-3</v>
      </c>
      <c r="FU103">
        <v>0.36165249999999999</v>
      </c>
      <c r="FV103">
        <v>0.79157679999999997</v>
      </c>
      <c r="FW103">
        <v>20.814779999999999</v>
      </c>
      <c r="FX103" s="1">
        <v>8.5152269999999998E-4</v>
      </c>
      <c r="FY103">
        <v>0.26794440000000003</v>
      </c>
      <c r="FZ103">
        <v>0.79137860000000004</v>
      </c>
      <c r="GA103">
        <v>19.800229999999999</v>
      </c>
      <c r="GB103" s="1">
        <v>6.7169240000000002E-4</v>
      </c>
      <c r="GC103">
        <v>0.21001829999999999</v>
      </c>
      <c r="GD103">
        <v>0.79127990000000004</v>
      </c>
      <c r="GE103">
        <v>18.944769999999998</v>
      </c>
      <c r="GF103" s="1">
        <v>5.6240249999999999E-4</v>
      </c>
      <c r="GG103">
        <v>0.17478840000000001</v>
      </c>
      <c r="GH103">
        <v>0.79122570000000003</v>
      </c>
      <c r="GI103">
        <v>18.516729999999999</v>
      </c>
      <c r="GJ103" s="1">
        <v>4.9137659999999995E-4</v>
      </c>
      <c r="GK103">
        <v>0.15193329999999999</v>
      </c>
      <c r="GL103">
        <v>0.79117939999999998</v>
      </c>
      <c r="GM103">
        <v>19.00498</v>
      </c>
      <c r="GN103" s="1">
        <v>4.367989E-4</v>
      </c>
      <c r="GO103">
        <v>0.13453290000000001</v>
      </c>
      <c r="GP103">
        <v>0.7911958</v>
      </c>
      <c r="GQ103">
        <v>19.889720000000001</v>
      </c>
      <c r="GR103" s="1">
        <v>3.88458E-4</v>
      </c>
      <c r="GS103">
        <v>0.11922140000000001</v>
      </c>
      <c r="GT103">
        <v>0.79117020000000005</v>
      </c>
      <c r="GU103">
        <v>20.666270000000001</v>
      </c>
      <c r="GV103" s="1">
        <v>3.4568380000000001E-4</v>
      </c>
      <c r="GW103">
        <v>0.10569489999999999</v>
      </c>
      <c r="GX103">
        <v>0.79112479999999996</v>
      </c>
      <c r="GY103">
        <v>21.048919999999999</v>
      </c>
      <c r="GZ103" s="1">
        <v>3.106618E-4</v>
      </c>
      <c r="HA103">
        <v>9.4630759999999994E-2</v>
      </c>
      <c r="HB103">
        <v>0.79100879999999996</v>
      </c>
      <c r="HC103">
        <v>20.758959999999998</v>
      </c>
      <c r="HD103" s="1">
        <v>2.8370810000000001E-4</v>
      </c>
      <c r="HE103">
        <v>8.6120539999999995E-2</v>
      </c>
      <c r="HF103">
        <v>0.790879</v>
      </c>
      <c r="HG103">
        <v>19.805440000000001</v>
      </c>
      <c r="HH103" s="1">
        <v>2.6307050000000002E-4</v>
      </c>
      <c r="HI103">
        <v>7.9611500000000002E-2</v>
      </c>
      <c r="HJ103">
        <v>0.79068579999999999</v>
      </c>
      <c r="HK103">
        <v>19.200579999999999</v>
      </c>
      <c r="HL103" s="1">
        <v>2.4660570000000002E-4</v>
      </c>
      <c r="HM103">
        <v>7.4445600000000001E-2</v>
      </c>
      <c r="HN103">
        <v>0.79043980000000003</v>
      </c>
      <c r="HO103">
        <v>19.249420000000001</v>
      </c>
      <c r="HP103" s="1">
        <v>2.3333149999999999E-4</v>
      </c>
      <c r="HQ103">
        <v>7.0287370000000002E-2</v>
      </c>
      <c r="HR103">
        <v>0.79016569999999997</v>
      </c>
      <c r="HS103">
        <v>19.904520000000002</v>
      </c>
      <c r="HT103" s="1">
        <v>2.2348140000000001E-4</v>
      </c>
      <c r="HU103">
        <v>6.7183110000000004E-2</v>
      </c>
      <c r="HV103">
        <v>0.78987949999999996</v>
      </c>
      <c r="HW103">
        <v>20.815190000000001</v>
      </c>
      <c r="HX103" s="1">
        <v>2.166476E-4</v>
      </c>
      <c r="HY103">
        <v>6.5023429999999993E-2</v>
      </c>
      <c r="HZ103">
        <v>0.78962650000000001</v>
      </c>
      <c r="IA103">
        <v>21.465820000000001</v>
      </c>
      <c r="IB103" s="1">
        <v>2.1110200000000001E-4</v>
      </c>
      <c r="IC103">
        <v>6.3294349999999999E-2</v>
      </c>
      <c r="ID103">
        <v>0.78930429999999996</v>
      </c>
      <c r="IE103">
        <v>21.720459999999999</v>
      </c>
      <c r="IF103" s="1">
        <v>2.0504719999999999E-4</v>
      </c>
      <c r="IG103">
        <v>6.1455589999999997E-2</v>
      </c>
      <c r="IH103">
        <v>0.78904870000000005</v>
      </c>
      <c r="II103">
        <v>21.22223</v>
      </c>
      <c r="IJ103" s="1">
        <v>1.978708E-4</v>
      </c>
      <c r="IK103">
        <v>5.9293970000000001E-2</v>
      </c>
      <c r="IL103">
        <v>0.7887632</v>
      </c>
      <c r="IM103">
        <v>20.06232</v>
      </c>
      <c r="IN103" s="1">
        <v>1.8985789999999999E-4</v>
      </c>
      <c r="IO103">
        <v>5.6881470000000003E-2</v>
      </c>
      <c r="IP103">
        <v>0.78847929999999999</v>
      </c>
      <c r="IQ103">
        <v>19.060420000000001</v>
      </c>
      <c r="IR103" s="1">
        <v>1.8151119999999999E-4</v>
      </c>
      <c r="IS103">
        <v>5.4373159999999997E-2</v>
      </c>
      <c r="IT103">
        <v>0.78818690000000002</v>
      </c>
      <c r="IU103">
        <v>18.775020000000001</v>
      </c>
      <c r="IV103" s="1">
        <v>1.7316900000000001E-4</v>
      </c>
      <c r="IW103">
        <v>5.18681E-2</v>
      </c>
      <c r="IX103">
        <v>0.78789629999999999</v>
      </c>
      <c r="IY103">
        <v>19.693470000000001</v>
      </c>
      <c r="IZ103" s="1">
        <v>1.6504620000000001E-4</v>
      </c>
      <c r="JA103">
        <v>4.9436580000000001E-2</v>
      </c>
      <c r="JB103">
        <v>0.78759440000000003</v>
      </c>
      <c r="JC103">
        <v>20.878699999999998</v>
      </c>
      <c r="JD103" s="1">
        <v>1.572919E-4</v>
      </c>
      <c r="JE103">
        <v>4.711075E-2</v>
      </c>
      <c r="JF103">
        <v>0.78731890000000004</v>
      </c>
      <c r="JG103">
        <v>21.643519999999999</v>
      </c>
      <c r="JH103" s="1">
        <v>1.499242E-4</v>
      </c>
      <c r="JI103">
        <v>4.4903739999999998E-2</v>
      </c>
      <c r="JJ103">
        <v>0.78706220000000005</v>
      </c>
      <c r="JK103">
        <v>21.639790000000001</v>
      </c>
      <c r="JL103" s="1">
        <v>1.429868E-4</v>
      </c>
      <c r="JM103">
        <v>4.2825769999999999E-2</v>
      </c>
      <c r="JN103">
        <v>0.78686959999999995</v>
      </c>
      <c r="JO103">
        <v>21.229939999999999</v>
      </c>
      <c r="JP103" s="1">
        <v>1.364963E-4</v>
      </c>
      <c r="JQ103">
        <v>4.0876969999999999E-2</v>
      </c>
      <c r="JR103">
        <v>0.78673219999999999</v>
      </c>
      <c r="JS103">
        <v>20.566089999999999</v>
      </c>
      <c r="JT103" s="1">
        <v>1.303864E-4</v>
      </c>
      <c r="JU103">
        <v>3.9041449999999998E-2</v>
      </c>
      <c r="JV103">
        <v>0.78666389999999997</v>
      </c>
      <c r="JW103">
        <v>20.026520000000001</v>
      </c>
      <c r="JX103" s="1">
        <v>1.245885E-4</v>
      </c>
      <c r="JY103">
        <v>3.7297530000000002E-2</v>
      </c>
      <c r="JZ103">
        <v>0.78659619999999997</v>
      </c>
      <c r="KA103">
        <v>19.768719999999998</v>
      </c>
      <c r="KB103" s="1">
        <v>1.1880649999999999E-4</v>
      </c>
      <c r="KC103">
        <v>3.5568420000000003E-2</v>
      </c>
      <c r="KD103">
        <v>0.78657900000000003</v>
      </c>
      <c r="KE103">
        <v>20.407419999999998</v>
      </c>
      <c r="KF103" s="1">
        <v>1.125272E-4</v>
      </c>
      <c r="KG103">
        <v>3.3697400000000002E-2</v>
      </c>
      <c r="KH103">
        <v>0.78656519999999996</v>
      </c>
      <c r="KI103">
        <v>21.223749999999999</v>
      </c>
      <c r="KJ103" s="1">
        <v>1.056265E-4</v>
      </c>
      <c r="KK103">
        <v>3.1633700000000001E-2</v>
      </c>
      <c r="KL103">
        <v>0.78656079999999995</v>
      </c>
      <c r="KM103">
        <v>21.82263</v>
      </c>
      <c r="KN103" s="1">
        <v>9.8705589999999998E-5</v>
      </c>
      <c r="KO103">
        <v>2.9556490000000001E-2</v>
      </c>
      <c r="KP103">
        <v>0.78658039999999996</v>
      </c>
      <c r="KQ103">
        <v>22.02064</v>
      </c>
      <c r="KR103" s="1">
        <v>9.2517120000000004E-5</v>
      </c>
      <c r="KS103">
        <v>2.768843E-2</v>
      </c>
      <c r="KT103">
        <v>0.78654550000000001</v>
      </c>
      <c r="KU103">
        <v>21.444939999999999</v>
      </c>
      <c r="KV103" s="1">
        <v>8.7328339999999998E-5</v>
      </c>
      <c r="KW103">
        <v>2.612186E-2</v>
      </c>
      <c r="KX103">
        <v>0.78655580000000003</v>
      </c>
      <c r="KY103">
        <v>20.43413</v>
      </c>
      <c r="KZ103" s="1">
        <v>8.3028829999999996E-5</v>
      </c>
      <c r="LA103">
        <v>2.4822549999999999E-2</v>
      </c>
      <c r="LB103">
        <v>0.7865586</v>
      </c>
      <c r="LC103">
        <v>19.710909999999998</v>
      </c>
      <c r="LD103" s="1">
        <v>7.935691E-5</v>
      </c>
      <c r="LE103">
        <v>2.3714679999999998E-2</v>
      </c>
      <c r="LF103">
        <v>0.78657049999999995</v>
      </c>
      <c r="LG103">
        <v>19.54616</v>
      </c>
      <c r="LH103" s="1">
        <v>7.6104390000000002E-5</v>
      </c>
      <c r="LI103">
        <v>2.2733759999999999E-2</v>
      </c>
      <c r="LJ103">
        <v>0.78656820000000005</v>
      </c>
      <c r="LK103">
        <v>20.296610000000001</v>
      </c>
      <c r="LL103" s="1">
        <v>7.3117490000000005E-5</v>
      </c>
      <c r="LM103">
        <v>2.183531E-2</v>
      </c>
      <c r="LN103">
        <v>0.78656979999999999</v>
      </c>
      <c r="LO103">
        <v>21.34648</v>
      </c>
      <c r="LP103" s="1">
        <v>7.0312109999999995E-5</v>
      </c>
      <c r="LQ103">
        <v>2.0993769999999998E-2</v>
      </c>
      <c r="LR103">
        <v>0.78653609999999996</v>
      </c>
      <c r="LS103">
        <v>22.147279999999999</v>
      </c>
      <c r="LT103" s="1">
        <v>6.7654369999999999E-5</v>
      </c>
      <c r="LU103">
        <v>2.0196249999999999E-2</v>
      </c>
      <c r="LV103">
        <v>0.78653519999999999</v>
      </c>
      <c r="LW103">
        <v>22.384419999999999</v>
      </c>
      <c r="LX103">
        <v>6.5129059999999997E-5</v>
      </c>
      <c r="LY103">
        <v>1.9437579999999999E-2</v>
      </c>
      <c r="LZ103">
        <v>0.78653879999999998</v>
      </c>
      <c r="MA103">
        <v>21.847110000000001</v>
      </c>
      <c r="MB103" s="1">
        <v>6.2636499999999996E-5</v>
      </c>
      <c r="MC103">
        <v>1.871505E-2</v>
      </c>
      <c r="MD103">
        <v>0.78653799999999996</v>
      </c>
      <c r="ME103">
        <v>20.814070000000001</v>
      </c>
      <c r="MF103" s="1">
        <v>6.0141520000000001E-5</v>
      </c>
      <c r="MG103">
        <v>1.8028889999999999E-2</v>
      </c>
      <c r="MH103">
        <v>0.78653499999999998</v>
      </c>
      <c r="MI103">
        <v>20.073740000000001</v>
      </c>
      <c r="MJ103" s="1">
        <v>5.7781800000000003E-5</v>
      </c>
      <c r="MK103">
        <v>1.7376300000000001E-2</v>
      </c>
      <c r="ML103">
        <v>0.78654250000000003</v>
      </c>
      <c r="MM103">
        <v>19.844989999999999</v>
      </c>
      <c r="MN103" s="1">
        <v>5.5540859999999999E-5</v>
      </c>
      <c r="MO103">
        <v>1.6752030000000001E-2</v>
      </c>
      <c r="MP103">
        <v>0.78656550000000003</v>
      </c>
      <c r="MQ103">
        <v>20.58118</v>
      </c>
      <c r="MR103" s="1">
        <v>5.3402780000000002E-5</v>
      </c>
      <c r="MS103">
        <v>1.6152949999999999E-2</v>
      </c>
      <c r="MT103">
        <v>0.78656669999999995</v>
      </c>
      <c r="MU103">
        <v>21.166689999999999</v>
      </c>
      <c r="MV103" s="1">
        <v>5.137235E-5</v>
      </c>
      <c r="MW103">
        <v>1.55823E-2</v>
      </c>
      <c r="MX103">
        <v>0.78657200000000005</v>
      </c>
      <c r="MY103">
        <v>21.102250000000002</v>
      </c>
      <c r="MZ103" s="1">
        <v>4.9440130000000003E-5</v>
      </c>
      <c r="NA103">
        <v>1.5034550000000001E-2</v>
      </c>
      <c r="NB103">
        <v>0.78657069999999996</v>
      </c>
      <c r="NC103">
        <v>20.647739999999999</v>
      </c>
      <c r="ND103" s="1">
        <v>4.7596760000000002E-5</v>
      </c>
      <c r="NE103">
        <v>1.450917E-2</v>
      </c>
      <c r="NF103">
        <v>0.78653479999999998</v>
      </c>
      <c r="NG103">
        <v>20.254760000000001</v>
      </c>
      <c r="NH103" s="1">
        <v>4.5840319999999997E-5</v>
      </c>
      <c r="NI103">
        <v>1.400729E-2</v>
      </c>
      <c r="NJ103">
        <v>0.78654219999999997</v>
      </c>
      <c r="NK103">
        <v>19.50142</v>
      </c>
      <c r="NL103" s="1">
        <v>4.4160850000000003E-5</v>
      </c>
      <c r="NM103">
        <v>1.352539E-2</v>
      </c>
      <c r="NN103">
        <v>0.78653669999999998</v>
      </c>
      <c r="NO103">
        <v>18.614270000000001</v>
      </c>
      <c r="NP103" s="1">
        <v>4.2557289999999999E-5</v>
      </c>
      <c r="NQ103">
        <v>1.3062499999999999E-2</v>
      </c>
      <c r="NR103">
        <v>0.7865567</v>
      </c>
      <c r="NS103">
        <v>18.034569999999999</v>
      </c>
      <c r="NT103" s="1">
        <v>4.1026809999999999E-5</v>
      </c>
      <c r="NU103">
        <v>1.261875E-2</v>
      </c>
      <c r="NV103">
        <v>0.78653620000000002</v>
      </c>
      <c r="NW103">
        <v>18.635619999999999</v>
      </c>
      <c r="NX103" s="1">
        <v>3.9566169999999999E-5</v>
      </c>
      <c r="NY103">
        <v>1.219363E-2</v>
      </c>
      <c r="NZ103">
        <v>0.78656029999999999</v>
      </c>
      <c r="OA103">
        <v>19.91048</v>
      </c>
      <c r="OB103" s="1">
        <v>3.8157549999999999E-5</v>
      </c>
      <c r="OC103">
        <v>1.178179E-2</v>
      </c>
      <c r="OD103">
        <v>0.78652789999999995</v>
      </c>
      <c r="OE103">
        <v>20.858809999999998</v>
      </c>
      <c r="OF103" s="1">
        <v>3.6800249999999997E-5</v>
      </c>
      <c r="OG103" s="1">
        <v>1.138457E-2</v>
      </c>
      <c r="OH103">
        <v>0.78643079999999999</v>
      </c>
      <c r="OI103">
        <v>21.198149999999998</v>
      </c>
      <c r="OJ103" s="1">
        <v>3.5505630000000003E-5</v>
      </c>
      <c r="OK103" s="1">
        <v>1.100483E-2</v>
      </c>
    </row>
    <row r="104" spans="1:401" x14ac:dyDescent="0.35">
      <c r="A104">
        <v>107</v>
      </c>
      <c r="B104" t="s">
        <v>4</v>
      </c>
      <c r="C104" t="s">
        <v>24</v>
      </c>
      <c r="D104" t="s">
        <v>109</v>
      </c>
      <c r="E104">
        <v>815.41010000000006</v>
      </c>
      <c r="F104">
        <v>0.93526640000000005</v>
      </c>
      <c r="G104">
        <v>19.592919999999999</v>
      </c>
      <c r="H104">
        <v>0</v>
      </c>
      <c r="I104">
        <v>0</v>
      </c>
      <c r="J104">
        <v>0.93411420000000001</v>
      </c>
      <c r="K104">
        <v>19.509049999999998</v>
      </c>
      <c r="L104" s="1">
        <v>3.4144780000000001E-31</v>
      </c>
      <c r="M104" s="1">
        <v>1.020685E-28</v>
      </c>
      <c r="N104">
        <v>0.93295600000000001</v>
      </c>
      <c r="O104">
        <v>19.44942</v>
      </c>
      <c r="P104" s="1">
        <v>1.9990379999999999E-18</v>
      </c>
      <c r="Q104" s="1">
        <v>5.941971E-16</v>
      </c>
      <c r="R104">
        <v>0.93186789999999997</v>
      </c>
      <c r="S104">
        <v>19.235099999999999</v>
      </c>
      <c r="T104" s="1">
        <v>6.452796E-7</v>
      </c>
      <c r="U104" s="1">
        <v>1.3771329999999999E-4</v>
      </c>
      <c r="V104">
        <v>0.93064020000000003</v>
      </c>
      <c r="W104">
        <v>18.817710000000002</v>
      </c>
      <c r="X104" s="1">
        <v>0.15203559999999999</v>
      </c>
      <c r="Y104" s="1">
        <v>34.859819999999999</v>
      </c>
      <c r="Z104">
        <v>0.92938350000000003</v>
      </c>
      <c r="AA104">
        <v>18.699539999999999</v>
      </c>
      <c r="AB104">
        <v>14.76737</v>
      </c>
      <c r="AC104">
        <v>3828.2420000000002</v>
      </c>
      <c r="AD104">
        <v>0.92806949999999999</v>
      </c>
      <c r="AE104">
        <v>18.825099999999999</v>
      </c>
      <c r="AF104">
        <v>95.418639999999996</v>
      </c>
      <c r="AG104">
        <v>26994.29</v>
      </c>
      <c r="AH104">
        <v>0.92675879999999999</v>
      </c>
      <c r="AI104">
        <v>19.385480000000001</v>
      </c>
      <c r="AJ104">
        <v>121.38330000000001</v>
      </c>
      <c r="AK104">
        <v>36638.15</v>
      </c>
      <c r="AL104">
        <v>0.92527649999999995</v>
      </c>
      <c r="AM104">
        <v>19.91253</v>
      </c>
      <c r="AN104">
        <v>53.556539999999998</v>
      </c>
      <c r="AO104">
        <v>16963.41</v>
      </c>
      <c r="AP104">
        <v>0.92343410000000004</v>
      </c>
      <c r="AQ104">
        <v>20.10097</v>
      </c>
      <c r="AR104">
        <v>11.79144</v>
      </c>
      <c r="AS104">
        <v>3866.8049999999998</v>
      </c>
      <c r="AT104">
        <v>0.92110890000000001</v>
      </c>
      <c r="AU104">
        <v>20.106750000000002</v>
      </c>
      <c r="AV104">
        <v>1.727163</v>
      </c>
      <c r="AW104">
        <v>577.75440000000003</v>
      </c>
      <c r="AX104">
        <v>0.91814850000000003</v>
      </c>
      <c r="AY104">
        <v>19.787240000000001</v>
      </c>
      <c r="AZ104">
        <v>0.25159009999999998</v>
      </c>
      <c r="BA104">
        <v>82.984250000000003</v>
      </c>
      <c r="BB104">
        <v>0.91468380000000005</v>
      </c>
      <c r="BC104">
        <v>19.510120000000001</v>
      </c>
      <c r="BD104">
        <v>8.2007099999999999E-2</v>
      </c>
      <c r="BE104">
        <v>25.471889999999998</v>
      </c>
      <c r="BF104">
        <v>0.91087640000000003</v>
      </c>
      <c r="BG104">
        <v>19.459800000000001</v>
      </c>
      <c r="BH104">
        <v>6.5147280000000002E-2</v>
      </c>
      <c r="BI104">
        <v>19.679320000000001</v>
      </c>
      <c r="BJ104">
        <v>0.90681730000000005</v>
      </c>
      <c r="BK104">
        <v>19.699780000000001</v>
      </c>
      <c r="BL104">
        <v>6.7408889999999999E-2</v>
      </c>
      <c r="BM104">
        <v>20.332509999999999</v>
      </c>
      <c r="BN104">
        <v>0.90265200000000001</v>
      </c>
      <c r="BO104">
        <v>20.492190000000001</v>
      </c>
      <c r="BP104" s="1">
        <v>6.9366239999999996E-2</v>
      </c>
      <c r="BQ104">
        <v>21.060680000000001</v>
      </c>
      <c r="BR104">
        <v>0.89826790000000001</v>
      </c>
      <c r="BS104">
        <v>21.0245</v>
      </c>
      <c r="BT104">
        <v>6.7067689999999999E-2</v>
      </c>
      <c r="BU104">
        <v>20.51407</v>
      </c>
      <c r="BV104">
        <v>0.89400860000000004</v>
      </c>
      <c r="BW104">
        <v>21.013030000000001</v>
      </c>
      <c r="BX104" s="1">
        <v>6.1721669999999999E-2</v>
      </c>
      <c r="BY104">
        <v>18.994330000000001</v>
      </c>
      <c r="BZ104">
        <v>0.88974010000000003</v>
      </c>
      <c r="CA104">
        <v>20.763929999999998</v>
      </c>
      <c r="CB104" s="1">
        <v>5.534944E-2</v>
      </c>
      <c r="CC104">
        <v>17.122440000000001</v>
      </c>
      <c r="CD104">
        <v>0.8857486</v>
      </c>
      <c r="CE104">
        <v>20.184809999999999</v>
      </c>
      <c r="CF104" s="1">
        <v>4.8989629999999999E-2</v>
      </c>
      <c r="CG104">
        <v>15.22137</v>
      </c>
      <c r="CH104">
        <v>0.88170839999999995</v>
      </c>
      <c r="CI104">
        <v>19.374790000000001</v>
      </c>
      <c r="CJ104" s="1">
        <v>4.3054340000000003E-2</v>
      </c>
      <c r="CK104">
        <v>13.43319</v>
      </c>
      <c r="CL104">
        <v>0.87762269999999998</v>
      </c>
      <c r="CM104">
        <v>18.795839999999998</v>
      </c>
      <c r="CN104" s="1">
        <v>3.7667329999999999E-2</v>
      </c>
      <c r="CO104">
        <v>11.797929999999999</v>
      </c>
      <c r="CP104">
        <v>0.87333320000000003</v>
      </c>
      <c r="CQ104">
        <v>18.83389</v>
      </c>
      <c r="CR104" s="1">
        <v>3.2884700000000003E-2</v>
      </c>
      <c r="CS104">
        <v>10.33989</v>
      </c>
      <c r="CT104">
        <v>0.86900069999999996</v>
      </c>
      <c r="CU104">
        <v>19.430510000000002</v>
      </c>
      <c r="CV104" s="1">
        <v>2.8781899999999999E-2</v>
      </c>
      <c r="CW104">
        <v>9.0813430000000004</v>
      </c>
      <c r="CX104">
        <v>0.86473909999999998</v>
      </c>
      <c r="CY104">
        <v>19.513590000000001</v>
      </c>
      <c r="CZ104" s="1">
        <v>2.5239939999999999E-2</v>
      </c>
      <c r="DA104">
        <v>7.991428</v>
      </c>
      <c r="DB104">
        <v>0.86007619999999996</v>
      </c>
      <c r="DC104">
        <v>19.60013</v>
      </c>
      <c r="DD104" s="1">
        <v>2.2065520000000002E-2</v>
      </c>
      <c r="DE104">
        <v>7.0138629999999997</v>
      </c>
      <c r="DF104">
        <v>0.85531990000000002</v>
      </c>
      <c r="DG104">
        <v>19.68741</v>
      </c>
      <c r="DH104" s="1">
        <v>1.923366E-2</v>
      </c>
      <c r="DI104">
        <v>6.1370940000000003</v>
      </c>
      <c r="DJ104">
        <v>0.8505066</v>
      </c>
      <c r="DK104">
        <v>19.26144</v>
      </c>
      <c r="DL104" s="1">
        <v>1.6748289999999999E-2</v>
      </c>
      <c r="DM104">
        <v>5.3677659999999996</v>
      </c>
      <c r="DN104">
        <v>0.84696729999999998</v>
      </c>
      <c r="DO104">
        <v>18.621300000000002</v>
      </c>
      <c r="DP104" s="1">
        <v>1.4586180000000001E-2</v>
      </c>
      <c r="DQ104">
        <v>4.6863640000000002</v>
      </c>
      <c r="DR104">
        <v>0.84398200000000001</v>
      </c>
      <c r="DS104">
        <v>18.30939</v>
      </c>
      <c r="DT104" s="1">
        <v>1.2690180000000001E-2</v>
      </c>
      <c r="DU104">
        <v>4.0849690000000001</v>
      </c>
      <c r="DV104">
        <v>0.84103819999999996</v>
      </c>
      <c r="DW104">
        <v>18.554559999999999</v>
      </c>
      <c r="DX104" s="1">
        <v>1.099661E-2</v>
      </c>
      <c r="DY104">
        <v>3.5464220000000002</v>
      </c>
      <c r="DZ104">
        <v>0.83849419999999997</v>
      </c>
      <c r="EA104">
        <v>19.708410000000001</v>
      </c>
      <c r="EB104" s="1">
        <v>9.4999320000000009E-3</v>
      </c>
      <c r="EC104">
        <v>3.0666120000000001</v>
      </c>
      <c r="ED104">
        <v>0.83627269999999998</v>
      </c>
      <c r="EE104">
        <v>20.930720000000001</v>
      </c>
      <c r="EF104" s="1">
        <v>8.2113020000000002E-3</v>
      </c>
      <c r="EG104">
        <v>2.651116</v>
      </c>
      <c r="EH104">
        <v>0.83410229999999996</v>
      </c>
      <c r="EI104">
        <v>21.688189999999999</v>
      </c>
      <c r="EJ104" s="1">
        <v>7.1146409999999997E-3</v>
      </c>
      <c r="EK104">
        <v>2.2967879999999998</v>
      </c>
      <c r="EL104">
        <v>0.83259150000000004</v>
      </c>
      <c r="EM104">
        <v>22.062439999999999</v>
      </c>
      <c r="EN104" s="1">
        <v>6.1708129999999998E-3</v>
      </c>
      <c r="EO104">
        <v>1.9922150000000001</v>
      </c>
      <c r="EP104">
        <v>0.83198609999999995</v>
      </c>
      <c r="EQ104">
        <v>21.761009999999999</v>
      </c>
      <c r="ER104" s="1">
        <v>5.3497060000000001E-3</v>
      </c>
      <c r="ES104">
        <v>1.7260249999999999</v>
      </c>
      <c r="ET104">
        <v>0.83243549999999999</v>
      </c>
      <c r="EU104">
        <v>21.096</v>
      </c>
      <c r="EV104" s="1">
        <v>4.6341309999999997E-3</v>
      </c>
      <c r="EW104">
        <v>1.4917849999999999</v>
      </c>
      <c r="EX104">
        <v>0.83321480000000003</v>
      </c>
      <c r="EY104">
        <v>20.838460000000001</v>
      </c>
      <c r="EZ104" s="1">
        <v>4.0053279999999998E-3</v>
      </c>
      <c r="FA104">
        <v>1.2856099999999999</v>
      </c>
      <c r="FB104">
        <v>0.83422079999999998</v>
      </c>
      <c r="FC104">
        <v>21.0169</v>
      </c>
      <c r="FD104" s="1">
        <v>3.4243279999999999E-3</v>
      </c>
      <c r="FE104">
        <v>1.096238</v>
      </c>
      <c r="FF104">
        <v>0.8352463</v>
      </c>
      <c r="FG104">
        <v>21.731449999999999</v>
      </c>
      <c r="FH104" s="1">
        <v>2.8283739999999998E-3</v>
      </c>
      <c r="FI104">
        <v>0.90438320000000005</v>
      </c>
      <c r="FJ104">
        <v>0.83620229999999995</v>
      </c>
      <c r="FK104">
        <v>22.253329999999998</v>
      </c>
      <c r="FL104" s="1">
        <v>2.2060460000000001E-3</v>
      </c>
      <c r="FM104">
        <v>0.70510410000000001</v>
      </c>
      <c r="FN104">
        <v>0.83697339999999998</v>
      </c>
      <c r="FO104">
        <v>22.227930000000001</v>
      </c>
      <c r="FP104" s="1">
        <v>1.6301E-3</v>
      </c>
      <c r="FQ104">
        <v>0.52032920000000005</v>
      </c>
      <c r="FR104">
        <v>0.83753500000000003</v>
      </c>
      <c r="FS104">
        <v>21.709160000000001</v>
      </c>
      <c r="FT104" s="1">
        <v>1.180005E-3</v>
      </c>
      <c r="FU104">
        <v>0.37524999999999997</v>
      </c>
      <c r="FV104">
        <v>0.83797500000000003</v>
      </c>
      <c r="FW104">
        <v>20.928360000000001</v>
      </c>
      <c r="FX104" s="1">
        <v>8.752047E-4</v>
      </c>
      <c r="FY104">
        <v>0.27660689999999999</v>
      </c>
      <c r="FZ104">
        <v>0.83832229999999996</v>
      </c>
      <c r="GA104">
        <v>19.911989999999999</v>
      </c>
      <c r="GB104" s="1">
        <v>6.8610660000000001E-4</v>
      </c>
      <c r="GC104">
        <v>0.2152512</v>
      </c>
      <c r="GD104">
        <v>0.83864819999999995</v>
      </c>
      <c r="GE104">
        <v>19.041419999999999</v>
      </c>
      <c r="GF104" s="1">
        <v>5.7134600000000003E-4</v>
      </c>
      <c r="GG104">
        <v>0.17799010000000001</v>
      </c>
      <c r="GH104">
        <v>0.83883609999999997</v>
      </c>
      <c r="GI104">
        <v>18.598040000000001</v>
      </c>
      <c r="GJ104" s="1">
        <v>4.9757000000000002E-4</v>
      </c>
      <c r="GK104">
        <v>0.1541004</v>
      </c>
      <c r="GL104">
        <v>0.83903910000000004</v>
      </c>
      <c r="GM104">
        <v>19.071909999999999</v>
      </c>
      <c r="GN104" s="1">
        <v>4.4195760000000003E-4</v>
      </c>
      <c r="GO104">
        <v>0.13629440000000001</v>
      </c>
      <c r="GP104">
        <v>0.83913550000000003</v>
      </c>
      <c r="GQ104">
        <v>19.962569999999999</v>
      </c>
      <c r="GR104" s="1">
        <v>3.931192E-4</v>
      </c>
      <c r="GS104">
        <v>0.1208012</v>
      </c>
      <c r="GT104">
        <v>0.83920589999999995</v>
      </c>
      <c r="GU104">
        <v>20.772459999999999</v>
      </c>
      <c r="GV104" s="1">
        <v>3.4968610000000002E-4</v>
      </c>
      <c r="GW104">
        <v>0.107048</v>
      </c>
      <c r="GX104">
        <v>0.83923329999999996</v>
      </c>
      <c r="GY104">
        <v>21.169450000000001</v>
      </c>
      <c r="GZ104" s="1">
        <v>3.1383160000000003E-4</v>
      </c>
      <c r="HA104">
        <v>9.5697539999999998E-2</v>
      </c>
      <c r="HB104">
        <v>0.83920530000000004</v>
      </c>
      <c r="HC104">
        <v>20.867850000000001</v>
      </c>
      <c r="HD104" s="1">
        <v>2.8612670000000001E-4</v>
      </c>
      <c r="HE104">
        <v>8.6923550000000002E-2</v>
      </c>
      <c r="HF104">
        <v>0.83912310000000001</v>
      </c>
      <c r="HG104">
        <v>19.89087</v>
      </c>
      <c r="HH104" s="1">
        <v>2.6494929999999999E-4</v>
      </c>
      <c r="HI104">
        <v>8.02258E-2</v>
      </c>
      <c r="HJ104">
        <v>0.8389702</v>
      </c>
      <c r="HK104">
        <v>19.23152</v>
      </c>
      <c r="HL104" s="1">
        <v>2.4812670000000001E-4</v>
      </c>
      <c r="HM104">
        <v>7.4935429999999997E-2</v>
      </c>
      <c r="HN104">
        <v>0.83893090000000003</v>
      </c>
      <c r="HO104">
        <v>19.242660000000001</v>
      </c>
      <c r="HP104" s="1">
        <v>2.345356E-4</v>
      </c>
      <c r="HQ104">
        <v>7.0666279999999998E-2</v>
      </c>
      <c r="HR104">
        <v>0.83878149999999996</v>
      </c>
      <c r="HS104">
        <v>19.909590000000001</v>
      </c>
      <c r="HT104" s="1">
        <v>2.243352E-4</v>
      </c>
      <c r="HU104">
        <v>6.7440139999999996E-2</v>
      </c>
      <c r="HV104">
        <v>0.83868220000000004</v>
      </c>
      <c r="HW104">
        <v>20.851870000000002</v>
      </c>
      <c r="HX104" s="1">
        <v>2.172528E-4</v>
      </c>
      <c r="HY104">
        <v>6.5188880000000005E-2</v>
      </c>
      <c r="HZ104">
        <v>0.83859070000000002</v>
      </c>
      <c r="IA104">
        <v>21.539300000000001</v>
      </c>
      <c r="IB104" s="1">
        <v>2.1166220000000001E-4</v>
      </c>
      <c r="IC104">
        <v>6.3437950000000007E-2</v>
      </c>
      <c r="ID104">
        <v>0.83845700000000001</v>
      </c>
      <c r="IE104">
        <v>21.82368</v>
      </c>
      <c r="IF104" s="1">
        <v>2.056913E-4</v>
      </c>
      <c r="IG104">
        <v>6.1619170000000001E-2</v>
      </c>
      <c r="IH104">
        <v>0.83839540000000001</v>
      </c>
      <c r="II104">
        <v>21.3325</v>
      </c>
      <c r="IJ104" s="1">
        <v>1.9861809999999999E-4</v>
      </c>
      <c r="IK104">
        <v>5.9489019999999997E-2</v>
      </c>
      <c r="IL104">
        <v>0.83835570000000004</v>
      </c>
      <c r="IM104">
        <v>20.180820000000001</v>
      </c>
      <c r="IN104" s="1">
        <v>1.90667E-4</v>
      </c>
      <c r="IO104">
        <v>5.709409E-2</v>
      </c>
      <c r="IP104">
        <v>0.83826540000000005</v>
      </c>
      <c r="IQ104">
        <v>19.142240000000001</v>
      </c>
      <c r="IR104" s="1">
        <v>1.8233299999999999E-4</v>
      </c>
      <c r="IS104">
        <v>5.4587499999999997E-2</v>
      </c>
      <c r="IT104">
        <v>0.83821559999999995</v>
      </c>
      <c r="IU104">
        <v>18.823889999999999</v>
      </c>
      <c r="IV104" s="1">
        <v>1.7397889999999999E-4</v>
      </c>
      <c r="IW104">
        <v>5.2076589999999999E-2</v>
      </c>
      <c r="IX104">
        <v>0.83811860000000005</v>
      </c>
      <c r="IY104">
        <v>19.74023</v>
      </c>
      <c r="IZ104" s="1">
        <v>1.6582470000000001E-4</v>
      </c>
      <c r="JA104">
        <v>4.9632759999999998E-2</v>
      </c>
      <c r="JB104">
        <v>0.8380301</v>
      </c>
      <c r="JC104">
        <v>20.941590000000001</v>
      </c>
      <c r="JD104" s="1">
        <v>1.580362E-4</v>
      </c>
      <c r="JE104">
        <v>4.7292790000000001E-2</v>
      </c>
      <c r="JF104">
        <v>0.83798450000000002</v>
      </c>
      <c r="JG104">
        <v>21.747789999999998</v>
      </c>
      <c r="JH104" s="1">
        <v>1.5062729999999999E-4</v>
      </c>
      <c r="JI104">
        <v>4.5071149999999997E-2</v>
      </c>
      <c r="JJ104">
        <v>0.83794650000000004</v>
      </c>
      <c r="JK104">
        <v>21.740670000000001</v>
      </c>
      <c r="JL104" s="1">
        <v>1.436443E-4</v>
      </c>
      <c r="JM104">
        <v>4.2976350000000003E-2</v>
      </c>
      <c r="JN104">
        <v>0.83793649999999997</v>
      </c>
      <c r="JO104">
        <v>21.315470000000001</v>
      </c>
      <c r="JP104" s="1">
        <v>1.3711600000000001E-4</v>
      </c>
      <c r="JQ104">
        <v>4.1012989999999999E-2</v>
      </c>
      <c r="JR104">
        <v>0.83798269999999997</v>
      </c>
      <c r="JS104">
        <v>20.633009999999999</v>
      </c>
      <c r="JT104" s="1">
        <v>1.309696E-4</v>
      </c>
      <c r="JU104">
        <v>3.9165459999999999E-2</v>
      </c>
      <c r="JV104">
        <v>0.83806150000000001</v>
      </c>
      <c r="JW104">
        <v>20.083909999999999</v>
      </c>
      <c r="JX104" s="1">
        <v>1.2514930000000001E-4</v>
      </c>
      <c r="JY104">
        <v>3.7414219999999998E-2</v>
      </c>
      <c r="JZ104">
        <v>0.83810050000000003</v>
      </c>
      <c r="KA104">
        <v>19.821459999999998</v>
      </c>
      <c r="KB104" s="1">
        <v>1.193839E-4</v>
      </c>
      <c r="KC104">
        <v>3.5691029999999999E-2</v>
      </c>
      <c r="KD104">
        <v>0.8381575</v>
      </c>
      <c r="KE104">
        <v>20.46096</v>
      </c>
      <c r="KF104" s="1">
        <v>1.131707E-4</v>
      </c>
      <c r="KG104">
        <v>3.384388E-2</v>
      </c>
      <c r="KH104">
        <v>0.83815740000000005</v>
      </c>
      <c r="KI104">
        <v>21.2776</v>
      </c>
      <c r="KJ104" s="1">
        <v>1.063167E-4</v>
      </c>
      <c r="KK104">
        <v>3.1799960000000002E-2</v>
      </c>
      <c r="KL104">
        <v>0.83819630000000001</v>
      </c>
      <c r="KM104">
        <v>21.913979999999999</v>
      </c>
      <c r="KN104" s="1">
        <v>9.9362970000000002E-5</v>
      </c>
      <c r="KO104">
        <v>2.971675E-2</v>
      </c>
      <c r="KP104">
        <v>0.83822189999999996</v>
      </c>
      <c r="KQ104">
        <v>22.127279999999999</v>
      </c>
      <c r="KR104" s="1">
        <v>9.3084790000000006E-5</v>
      </c>
      <c r="KS104">
        <v>2.7823359999999998E-2</v>
      </c>
      <c r="KT104">
        <v>0.83822419999999997</v>
      </c>
      <c r="KU104">
        <v>21.555910000000001</v>
      </c>
      <c r="KV104" s="1">
        <v>8.7796789999999999E-5</v>
      </c>
      <c r="KW104">
        <v>2.6225740000000001E-2</v>
      </c>
      <c r="KX104">
        <v>0.83824080000000001</v>
      </c>
      <c r="KY104">
        <v>20.540590000000002</v>
      </c>
      <c r="KZ104" s="1">
        <v>8.3421090000000006E-5</v>
      </c>
      <c r="LA104">
        <v>2.4902939999999998E-2</v>
      </c>
      <c r="LB104">
        <v>0.83827510000000005</v>
      </c>
      <c r="LC104">
        <v>19.77628</v>
      </c>
      <c r="LD104" s="1">
        <v>7.9697190000000006E-5</v>
      </c>
      <c r="LE104">
        <v>2.377984E-2</v>
      </c>
      <c r="LF104">
        <v>0.83826310000000004</v>
      </c>
      <c r="LG104">
        <v>19.58821</v>
      </c>
      <c r="LH104" s="1">
        <v>7.641142E-5</v>
      </c>
      <c r="LI104">
        <v>2.278929E-2</v>
      </c>
      <c r="LJ104">
        <v>0.83830229999999994</v>
      </c>
      <c r="LK104">
        <v>20.33849</v>
      </c>
      <c r="LL104" s="1">
        <v>7.3402759999999999E-5</v>
      </c>
      <c r="LM104">
        <v>2.1885160000000001E-2</v>
      </c>
      <c r="LN104">
        <v>0.83826009999999995</v>
      </c>
      <c r="LO104">
        <v>21.403390000000002</v>
      </c>
      <c r="LP104" s="1">
        <v>7.0580029999999994E-5</v>
      </c>
      <c r="LQ104">
        <v>2.103971E-2</v>
      </c>
      <c r="LR104">
        <v>0.8382484</v>
      </c>
      <c r="LS104">
        <v>22.243179999999999</v>
      </c>
      <c r="LT104" s="1">
        <v>6.790837E-5</v>
      </c>
      <c r="LU104">
        <v>2.0238840000000001E-2</v>
      </c>
      <c r="LV104">
        <v>0.83825070000000002</v>
      </c>
      <c r="LW104">
        <v>22.495989999999999</v>
      </c>
      <c r="LX104" s="1">
        <v>6.5371710000000004E-5</v>
      </c>
      <c r="LY104">
        <v>1.9477939999999999E-2</v>
      </c>
      <c r="LZ104">
        <v>0.83825280000000002</v>
      </c>
      <c r="MA104">
        <v>21.956910000000001</v>
      </c>
      <c r="MB104" s="1">
        <v>6.2866390000000004E-5</v>
      </c>
      <c r="MC104">
        <v>1.8752709999999999E-2</v>
      </c>
      <c r="MD104">
        <v>0.83829149999999997</v>
      </c>
      <c r="ME104">
        <v>20.90936</v>
      </c>
      <c r="MF104" s="1">
        <v>6.0359750000000001E-5</v>
      </c>
      <c r="MG104">
        <v>1.8064380000000001E-2</v>
      </c>
      <c r="MH104">
        <v>0.83828970000000003</v>
      </c>
      <c r="MI104">
        <v>20.123750000000001</v>
      </c>
      <c r="MJ104" s="1">
        <v>5.7989209999999998E-5</v>
      </c>
      <c r="MK104">
        <v>1.740976E-2</v>
      </c>
      <c r="ML104">
        <v>0.83829489999999995</v>
      </c>
      <c r="MM104">
        <v>19.869769999999999</v>
      </c>
      <c r="MN104" s="1">
        <v>5.573896E-5</v>
      </c>
      <c r="MO104">
        <v>1.6783849999999999E-2</v>
      </c>
      <c r="MP104">
        <v>0.8382965</v>
      </c>
      <c r="MQ104">
        <v>20.61495</v>
      </c>
      <c r="MR104" s="1">
        <v>5.359184E-5</v>
      </c>
      <c r="MS104">
        <v>1.6183320000000001E-2</v>
      </c>
      <c r="MT104">
        <v>0.83826080000000003</v>
      </c>
      <c r="MU104">
        <v>21.207249999999998</v>
      </c>
      <c r="MV104" s="1">
        <v>5.1553089999999999E-5</v>
      </c>
      <c r="MW104">
        <v>1.5611099999999999E-2</v>
      </c>
      <c r="MX104">
        <v>0.83826310000000004</v>
      </c>
      <c r="MY104">
        <v>21.19595</v>
      </c>
      <c r="MZ104" s="1">
        <v>4.9612859999999998E-5</v>
      </c>
      <c r="NA104">
        <v>1.5062010000000001E-2</v>
      </c>
      <c r="NB104">
        <v>0.83830119999999997</v>
      </c>
      <c r="NC104">
        <v>20.727979999999999</v>
      </c>
      <c r="ND104" s="1">
        <v>4.7762049999999998E-5</v>
      </c>
      <c r="NE104">
        <v>1.4535330000000001E-2</v>
      </c>
      <c r="NF104">
        <v>0.83829640000000005</v>
      </c>
      <c r="NG104">
        <v>20.33802</v>
      </c>
      <c r="NH104" s="1">
        <v>4.5997859999999999E-5</v>
      </c>
      <c r="NI104">
        <v>1.403167E-2</v>
      </c>
      <c r="NJ104">
        <v>0.83825559999999999</v>
      </c>
      <c r="NK104">
        <v>19.601739999999999</v>
      </c>
      <c r="NL104" s="1">
        <v>4.4311119999999998E-5</v>
      </c>
      <c r="NM104">
        <v>1.3548610000000001E-2</v>
      </c>
      <c r="NN104">
        <v>0.83829359999999997</v>
      </c>
      <c r="NO104">
        <v>18.718540000000001</v>
      </c>
      <c r="NP104" s="1">
        <v>4.2701989999999998E-5</v>
      </c>
      <c r="NQ104">
        <v>1.308485E-2</v>
      </c>
      <c r="NR104">
        <v>0.83828360000000002</v>
      </c>
      <c r="NS104">
        <v>18.12031</v>
      </c>
      <c r="NT104" s="1">
        <v>4.1164449999999999E-5</v>
      </c>
      <c r="NU104">
        <v>1.2639900000000001E-2</v>
      </c>
      <c r="NV104">
        <v>0.83829129999999996</v>
      </c>
      <c r="NW104">
        <v>18.6999</v>
      </c>
      <c r="NX104" s="1">
        <v>3.9698640000000002E-5</v>
      </c>
      <c r="NY104">
        <v>1.2213760000000001E-2</v>
      </c>
      <c r="NZ104">
        <v>0.83828689999999995</v>
      </c>
      <c r="OA104">
        <v>19.966460000000001</v>
      </c>
      <c r="OB104" s="1">
        <v>3.8286030000000001E-5</v>
      </c>
      <c r="OC104">
        <v>1.180163E-2</v>
      </c>
      <c r="OD104">
        <v>0.83827180000000001</v>
      </c>
      <c r="OE104">
        <v>20.951799999999999</v>
      </c>
      <c r="OF104" s="1">
        <v>3.6923379999999998E-5</v>
      </c>
      <c r="OG104" s="1">
        <v>1.140364E-2</v>
      </c>
      <c r="OH104">
        <v>0.8381615</v>
      </c>
      <c r="OI104">
        <v>21.31007</v>
      </c>
      <c r="OJ104" s="1">
        <v>3.5622920000000002E-5</v>
      </c>
      <c r="OK104" s="1">
        <v>1.102236E-2</v>
      </c>
    </row>
    <row r="105" spans="1:401" x14ac:dyDescent="0.35">
      <c r="A105">
        <v>108</v>
      </c>
      <c r="B105" t="s">
        <v>4</v>
      </c>
      <c r="C105" t="s">
        <v>24</v>
      </c>
      <c r="D105" t="s">
        <v>110</v>
      </c>
      <c r="E105">
        <v>847.45069999999998</v>
      </c>
      <c r="F105">
        <v>0.78636030000000001</v>
      </c>
      <c r="G105">
        <v>19.631630000000001</v>
      </c>
      <c r="H105">
        <v>0</v>
      </c>
      <c r="I105">
        <v>0</v>
      </c>
      <c r="J105">
        <v>0.78529579999999999</v>
      </c>
      <c r="K105">
        <v>19.574770000000001</v>
      </c>
      <c r="L105" s="1">
        <v>5.2971720000000005E-32</v>
      </c>
      <c r="M105" s="1">
        <v>1.6865410000000001E-29</v>
      </c>
      <c r="N105">
        <v>0.78420710000000005</v>
      </c>
      <c r="O105">
        <v>19.508649999999999</v>
      </c>
      <c r="P105" s="1">
        <v>3.6058809999999999E-19</v>
      </c>
      <c r="Q105" s="1">
        <v>1.142183E-16</v>
      </c>
      <c r="R105">
        <v>0.78326379999999995</v>
      </c>
      <c r="S105">
        <v>19.283770000000001</v>
      </c>
      <c r="T105" s="1">
        <v>8.7620089999999995E-8</v>
      </c>
      <c r="U105" s="1">
        <v>2.781795E-5</v>
      </c>
      <c r="V105">
        <v>0.78215400000000002</v>
      </c>
      <c r="W105">
        <v>18.852170000000001</v>
      </c>
      <c r="X105" s="1">
        <v>8.782189E-2</v>
      </c>
      <c r="Y105" s="1">
        <v>21.894269999999999</v>
      </c>
      <c r="Z105">
        <v>0.7809857</v>
      </c>
      <c r="AA105">
        <v>18.70337</v>
      </c>
      <c r="AB105">
        <v>11.26436</v>
      </c>
      <c r="AC105">
        <v>3134.2420000000002</v>
      </c>
      <c r="AD105">
        <v>0.77974520000000003</v>
      </c>
      <c r="AE105">
        <v>18.824090000000002</v>
      </c>
      <c r="AF105">
        <v>86.549340000000001</v>
      </c>
      <c r="AG105">
        <v>26105.279999999999</v>
      </c>
      <c r="AH105">
        <v>0.7785048</v>
      </c>
      <c r="AI105">
        <v>19.402270000000001</v>
      </c>
      <c r="AJ105">
        <v>124.55200000000001</v>
      </c>
      <c r="AK105">
        <v>39944.25</v>
      </c>
      <c r="AL105">
        <v>0.7771747</v>
      </c>
      <c r="AM105">
        <v>19.956700000000001</v>
      </c>
      <c r="AN105">
        <v>60.098849999999999</v>
      </c>
      <c r="AO105">
        <v>20175.77</v>
      </c>
      <c r="AP105">
        <v>0.77550669999999999</v>
      </c>
      <c r="AQ105">
        <v>20.178509999999999</v>
      </c>
      <c r="AR105">
        <v>14.090210000000001</v>
      </c>
      <c r="AS105">
        <v>4895.8509999999997</v>
      </c>
      <c r="AT105">
        <v>0.77340169999999997</v>
      </c>
      <c r="AU105">
        <v>20.180779999999999</v>
      </c>
      <c r="AV105">
        <v>2.1360100000000002</v>
      </c>
      <c r="AW105">
        <v>758.51559999999995</v>
      </c>
      <c r="AX105">
        <v>0.77078630000000004</v>
      </c>
      <c r="AY105">
        <v>19.853619999999999</v>
      </c>
      <c r="AZ105">
        <v>0.30262250000000002</v>
      </c>
      <c r="BA105">
        <v>106.7899</v>
      </c>
      <c r="BB105">
        <v>0.76768069999999999</v>
      </c>
      <c r="BC105">
        <v>19.554580000000001</v>
      </c>
      <c r="BD105">
        <v>8.7596259999999995E-2</v>
      </c>
      <c r="BE105">
        <v>29.310459999999999</v>
      </c>
      <c r="BF105">
        <v>0.76426649999999996</v>
      </c>
      <c r="BG105">
        <v>19.474170000000001</v>
      </c>
      <c r="BH105">
        <v>6.5446619999999997E-2</v>
      </c>
      <c r="BI105">
        <v>21.269179999999999</v>
      </c>
      <c r="BJ105">
        <v>0.76062920000000001</v>
      </c>
      <c r="BK105">
        <v>19.713650000000001</v>
      </c>
      <c r="BL105">
        <v>6.7024310000000004E-2</v>
      </c>
      <c r="BM105">
        <v>21.760249999999999</v>
      </c>
      <c r="BN105">
        <v>0.75689439999999997</v>
      </c>
      <c r="BO105">
        <v>20.517589999999998</v>
      </c>
      <c r="BP105" s="1">
        <v>6.930567E-2</v>
      </c>
      <c r="BQ105">
        <v>22.677289999999999</v>
      </c>
      <c r="BR105">
        <v>0.75298149999999997</v>
      </c>
      <c r="BS105">
        <v>21.087309999999999</v>
      </c>
      <c r="BT105">
        <v>6.7416939999999995E-2</v>
      </c>
      <c r="BU105">
        <v>22.262090000000001</v>
      </c>
      <c r="BV105">
        <v>0.74921040000000005</v>
      </c>
      <c r="BW105">
        <v>21.116859999999999</v>
      </c>
      <c r="BX105" s="1">
        <v>6.2289579999999997E-2</v>
      </c>
      <c r="BY105">
        <v>20.736440000000002</v>
      </c>
      <c r="BZ105">
        <v>0.74535229999999997</v>
      </c>
      <c r="CA105">
        <v>20.86769</v>
      </c>
      <c r="CB105" s="1">
        <v>5.5969980000000003E-2</v>
      </c>
      <c r="CC105">
        <v>18.768550000000001</v>
      </c>
      <c r="CD105">
        <v>0.74168849999999997</v>
      </c>
      <c r="CE105">
        <v>20.279730000000001</v>
      </c>
      <c r="CF105">
        <v>4.959413E-2</v>
      </c>
      <c r="CG105">
        <v>16.734950000000001</v>
      </c>
      <c r="CH105">
        <v>0.73798969999999997</v>
      </c>
      <c r="CI105">
        <v>19.46031</v>
      </c>
      <c r="CJ105" s="1">
        <v>4.3615460000000002E-2</v>
      </c>
      <c r="CK105">
        <v>14.808949999999999</v>
      </c>
      <c r="CL105">
        <v>0.73434489999999997</v>
      </c>
      <c r="CM105">
        <v>18.851959999999998</v>
      </c>
      <c r="CN105">
        <v>3.8175500000000001E-2</v>
      </c>
      <c r="CO105">
        <v>13.03937</v>
      </c>
      <c r="CP105">
        <v>0.73045760000000004</v>
      </c>
      <c r="CQ105">
        <v>18.866289999999999</v>
      </c>
      <c r="CR105" s="1">
        <v>3.3332170000000001E-2</v>
      </c>
      <c r="CS105">
        <v>11.45393</v>
      </c>
      <c r="CT105">
        <v>0.72664139999999999</v>
      </c>
      <c r="CU105">
        <v>19.46312</v>
      </c>
      <c r="CV105" s="1">
        <v>2.9165880000000002E-2</v>
      </c>
      <c r="CW105">
        <v>10.079890000000001</v>
      </c>
      <c r="CX105">
        <v>0.72288399999999997</v>
      </c>
      <c r="CY105">
        <v>19.576910000000002</v>
      </c>
      <c r="CZ105" s="1">
        <v>2.5578960000000001E-2</v>
      </c>
      <c r="DA105">
        <v>8.8933689999999999</v>
      </c>
      <c r="DB105">
        <v>0.71888419999999997</v>
      </c>
      <c r="DC105">
        <v>19.69378</v>
      </c>
      <c r="DD105" s="1">
        <v>2.2372739999999999E-2</v>
      </c>
      <c r="DE105">
        <v>7.8293759999999999</v>
      </c>
      <c r="DF105">
        <v>0.714696</v>
      </c>
      <c r="DG105">
        <v>19.765419999999999</v>
      </c>
      <c r="DH105" s="1">
        <v>1.9507610000000002E-2</v>
      </c>
      <c r="DI105">
        <v>6.871149</v>
      </c>
      <c r="DJ105">
        <v>0.70965239999999996</v>
      </c>
      <c r="DK105">
        <v>19.360810000000001</v>
      </c>
      <c r="DL105" s="1">
        <v>1.6990089999999999E-2</v>
      </c>
      <c r="DM105">
        <v>6.0256550000000004</v>
      </c>
      <c r="DN105">
        <v>0.70615360000000005</v>
      </c>
      <c r="DO105">
        <v>18.711269999999999</v>
      </c>
      <c r="DP105" s="1">
        <v>1.48004E-2</v>
      </c>
      <c r="DQ105">
        <v>5.2732960000000002</v>
      </c>
      <c r="DR105">
        <v>0.70306990000000003</v>
      </c>
      <c r="DS105">
        <v>18.357089999999999</v>
      </c>
      <c r="DT105" s="1">
        <v>1.2880600000000001E-2</v>
      </c>
      <c r="DU105">
        <v>4.6087429999999996</v>
      </c>
      <c r="DV105">
        <v>0.70009869999999996</v>
      </c>
      <c r="DW105">
        <v>18.571100000000001</v>
      </c>
      <c r="DX105" s="1">
        <v>1.1168579999999999E-2</v>
      </c>
      <c r="DY105">
        <v>4.0131829999999997</v>
      </c>
      <c r="DZ105">
        <v>0.69767020000000002</v>
      </c>
      <c r="EA105">
        <v>19.719909999999999</v>
      </c>
      <c r="EB105" s="1">
        <v>9.6520089999999996E-3</v>
      </c>
      <c r="EC105">
        <v>3.4805619999999999</v>
      </c>
      <c r="ED105">
        <v>0.69557329999999995</v>
      </c>
      <c r="EE105">
        <v>20.96649</v>
      </c>
      <c r="EF105" s="1">
        <v>8.3414920000000007E-3</v>
      </c>
      <c r="EG105">
        <v>3.0181309999999999</v>
      </c>
      <c r="EH105">
        <v>0.69363050000000004</v>
      </c>
      <c r="EI105">
        <v>21.773700000000002</v>
      </c>
      <c r="EJ105" s="1">
        <v>7.2265460000000004E-3</v>
      </c>
      <c r="EK105">
        <v>2.6228250000000002</v>
      </c>
      <c r="EL105">
        <v>0.69111480000000003</v>
      </c>
      <c r="EM105">
        <v>22.151779999999999</v>
      </c>
      <c r="EN105" s="1">
        <v>6.2679540000000001E-3</v>
      </c>
      <c r="EO105">
        <v>2.2825310000000001</v>
      </c>
      <c r="EP105">
        <v>0.68913270000000004</v>
      </c>
      <c r="EQ105">
        <v>21.84674</v>
      </c>
      <c r="ER105" s="1">
        <v>5.4356939999999996E-3</v>
      </c>
      <c r="ES105">
        <v>1.98367</v>
      </c>
      <c r="ET105">
        <v>0.68826229999999999</v>
      </c>
      <c r="EU105">
        <v>21.16573</v>
      </c>
      <c r="EV105" s="1">
        <v>4.7102200000000002E-3</v>
      </c>
      <c r="EW105">
        <v>1.719255</v>
      </c>
      <c r="EX105">
        <v>0.68797149999999996</v>
      </c>
      <c r="EY105">
        <v>20.863759999999999</v>
      </c>
      <c r="EZ105" s="1">
        <v>4.0731539999999998E-3</v>
      </c>
      <c r="FA105">
        <v>1.4854369999999999</v>
      </c>
      <c r="FB105">
        <v>0.68806290000000003</v>
      </c>
      <c r="FC105">
        <v>21.023630000000001</v>
      </c>
      <c r="FD105" s="1">
        <v>3.4898780000000001E-3</v>
      </c>
      <c r="FE105">
        <v>1.271366</v>
      </c>
      <c r="FF105">
        <v>0.68843719999999997</v>
      </c>
      <c r="FG105">
        <v>21.753139999999998</v>
      </c>
      <c r="FH105" s="1">
        <v>2.8975709999999998E-3</v>
      </c>
      <c r="FI105">
        <v>1.0556099999999999</v>
      </c>
      <c r="FJ105">
        <v>0.68889679999999998</v>
      </c>
      <c r="FK105">
        <v>22.299150000000001</v>
      </c>
      <c r="FL105" s="1">
        <v>2.2759820000000002E-3</v>
      </c>
      <c r="FM105">
        <v>0.82975239999999995</v>
      </c>
      <c r="FN105">
        <v>0.68930670000000005</v>
      </c>
      <c r="FO105">
        <v>22.314160000000001</v>
      </c>
      <c r="FP105" s="1">
        <v>1.6905310000000001E-3</v>
      </c>
      <c r="FQ105">
        <v>0.61621809999999999</v>
      </c>
      <c r="FR105">
        <v>0.68962089999999998</v>
      </c>
      <c r="FS105">
        <v>21.81241</v>
      </c>
      <c r="FT105" s="1">
        <v>1.224258E-3</v>
      </c>
      <c r="FU105">
        <v>0.44503730000000002</v>
      </c>
      <c r="FV105">
        <v>0.6898358</v>
      </c>
      <c r="FW105">
        <v>21.043379999999999</v>
      </c>
      <c r="FX105" s="1">
        <v>9.0386589999999999E-4</v>
      </c>
      <c r="FY105">
        <v>0.3267446</v>
      </c>
      <c r="FZ105">
        <v>0.69003150000000002</v>
      </c>
      <c r="GA105">
        <v>20.03031</v>
      </c>
      <c r="GB105" s="1">
        <v>7.0361499999999999E-4</v>
      </c>
      <c r="GC105">
        <v>0.25252780000000002</v>
      </c>
      <c r="GD105">
        <v>0.69022150000000004</v>
      </c>
      <c r="GE105">
        <v>19.142749999999999</v>
      </c>
      <c r="GF105" s="1">
        <v>5.8214159999999998E-4</v>
      </c>
      <c r="GG105">
        <v>0.20744170000000001</v>
      </c>
      <c r="GH105">
        <v>0.69037899999999996</v>
      </c>
      <c r="GI105">
        <v>18.674869999999999</v>
      </c>
      <c r="GJ105" s="1">
        <v>5.0491649999999996E-4</v>
      </c>
      <c r="GK105">
        <v>0.1788344</v>
      </c>
      <c r="GL105">
        <v>0.69050239999999996</v>
      </c>
      <c r="GM105">
        <v>19.126090000000001</v>
      </c>
      <c r="GN105" s="1">
        <v>4.4794719999999999E-4</v>
      </c>
      <c r="GO105">
        <v>0.15796569999999999</v>
      </c>
      <c r="GP105">
        <v>0.69056340000000005</v>
      </c>
      <c r="GQ105">
        <v>20.014130000000002</v>
      </c>
      <c r="GR105" s="1">
        <v>3.9851650000000003E-4</v>
      </c>
      <c r="GS105">
        <v>0.14003589999999999</v>
      </c>
      <c r="GT105">
        <v>0.69060440000000001</v>
      </c>
      <c r="GU105">
        <v>20.860610000000001</v>
      </c>
      <c r="GV105" s="1">
        <v>3.5436639999999998E-4</v>
      </c>
      <c r="GW105">
        <v>0.1240633</v>
      </c>
      <c r="GX105">
        <v>0.69061709999999998</v>
      </c>
      <c r="GY105">
        <v>21.278590000000001</v>
      </c>
      <c r="GZ105" s="1">
        <v>3.1756889999999999E-4</v>
      </c>
      <c r="HA105">
        <v>0.1107524</v>
      </c>
      <c r="HB105">
        <v>0.69059820000000005</v>
      </c>
      <c r="HC105">
        <v>20.983039999999999</v>
      </c>
      <c r="HD105" s="1">
        <v>2.889829E-4</v>
      </c>
      <c r="HE105">
        <v>0.10040490000000001</v>
      </c>
      <c r="HF105">
        <v>0.69051470000000004</v>
      </c>
      <c r="HG105">
        <v>19.984729999999999</v>
      </c>
      <c r="HH105" s="1">
        <v>2.6715810000000001E-4</v>
      </c>
      <c r="HI105">
        <v>9.2514059999999995E-2</v>
      </c>
      <c r="HJ105">
        <v>0.69037159999999997</v>
      </c>
      <c r="HK105">
        <v>19.273319999999998</v>
      </c>
      <c r="HL105" s="1">
        <v>2.4990670000000001E-4</v>
      </c>
      <c r="HM105">
        <v>8.6311089999999993E-2</v>
      </c>
      <c r="HN105">
        <v>0.69026869999999996</v>
      </c>
      <c r="HO105">
        <v>19.232839999999999</v>
      </c>
      <c r="HP105" s="1">
        <v>2.3595549999999999E-4</v>
      </c>
      <c r="HQ105">
        <v>8.131178E-2</v>
      </c>
      <c r="HR105">
        <v>0.69012609999999996</v>
      </c>
      <c r="HS105">
        <v>19.902360000000002</v>
      </c>
      <c r="HT105" s="1">
        <v>2.2535519999999999E-4</v>
      </c>
      <c r="HU105">
        <v>7.7487780000000006E-2</v>
      </c>
      <c r="HV105">
        <v>0.68999690000000002</v>
      </c>
      <c r="HW105">
        <v>20.866669999999999</v>
      </c>
      <c r="HX105" s="1">
        <v>2.179672E-4</v>
      </c>
      <c r="HY105">
        <v>7.4809340000000002E-2</v>
      </c>
      <c r="HZ105">
        <v>0.68984840000000003</v>
      </c>
      <c r="IA105">
        <v>21.593350000000001</v>
      </c>
      <c r="IB105" s="1">
        <v>2.1229730000000001E-4</v>
      </c>
      <c r="IC105">
        <v>7.2781540000000006E-2</v>
      </c>
      <c r="ID105">
        <v>0.68974429999999998</v>
      </c>
      <c r="IE105">
        <v>21.913409999999999</v>
      </c>
      <c r="IF105" s="1">
        <v>2.0641419999999999E-4</v>
      </c>
      <c r="IG105">
        <v>7.0736999999999994E-2</v>
      </c>
      <c r="IH105">
        <v>0.68963350000000001</v>
      </c>
      <c r="II105">
        <v>21.4482</v>
      </c>
      <c r="IJ105" s="1">
        <v>1.9946060000000001E-4</v>
      </c>
      <c r="IK105">
        <v>6.8351519999999999E-2</v>
      </c>
      <c r="IL105">
        <v>0.68953160000000002</v>
      </c>
      <c r="IM105">
        <v>20.306180000000001</v>
      </c>
      <c r="IN105" s="1">
        <v>1.915853E-4</v>
      </c>
      <c r="IO105">
        <v>6.5650249999999993E-2</v>
      </c>
      <c r="IP105">
        <v>0.68942749999999997</v>
      </c>
      <c r="IQ105">
        <v>19.234860000000001</v>
      </c>
      <c r="IR105" s="1">
        <v>1.832719E-4</v>
      </c>
      <c r="IS105">
        <v>6.2798530000000005E-2</v>
      </c>
      <c r="IT105">
        <v>0.6893167</v>
      </c>
      <c r="IU105">
        <v>18.86712</v>
      </c>
      <c r="IV105" s="1">
        <v>1.7490839999999999E-4</v>
      </c>
      <c r="IW105">
        <v>5.9931110000000003E-2</v>
      </c>
      <c r="IX105">
        <v>0.68920060000000005</v>
      </c>
      <c r="IY105">
        <v>19.769870000000001</v>
      </c>
      <c r="IZ105" s="1">
        <v>1.6672050000000001E-4</v>
      </c>
      <c r="JA105">
        <v>5.7129680000000002E-2</v>
      </c>
      <c r="JB105">
        <v>0.68909569999999998</v>
      </c>
      <c r="JC105">
        <v>20.979790000000001</v>
      </c>
      <c r="JD105" s="1">
        <v>1.588916E-4</v>
      </c>
      <c r="JE105">
        <v>5.4442659999999997E-2</v>
      </c>
      <c r="JF105">
        <v>0.68897909999999996</v>
      </c>
      <c r="JG105">
        <v>21.834289999999999</v>
      </c>
      <c r="JH105" s="1">
        <v>1.514349E-4</v>
      </c>
      <c r="JI105">
        <v>5.1890890000000002E-2</v>
      </c>
      <c r="JJ105">
        <v>0.68891539999999996</v>
      </c>
      <c r="JK105">
        <v>21.836780000000001</v>
      </c>
      <c r="JL105" s="1">
        <v>1.4440279999999999E-4</v>
      </c>
      <c r="JM105">
        <v>4.9482329999999998E-2</v>
      </c>
      <c r="JN105">
        <v>0.68891009999999997</v>
      </c>
      <c r="JO105">
        <v>21.40757</v>
      </c>
      <c r="JP105" s="1">
        <v>1.378304E-4</v>
      </c>
      <c r="JQ105">
        <v>4.7222630000000002E-2</v>
      </c>
      <c r="JR105">
        <v>0.68890079999999998</v>
      </c>
      <c r="JS105">
        <v>20.70401</v>
      </c>
      <c r="JT105" s="1">
        <v>1.3164270000000001E-4</v>
      </c>
      <c r="JU105">
        <v>4.5096709999999998E-2</v>
      </c>
      <c r="JV105">
        <v>0.68891729999999995</v>
      </c>
      <c r="JW105">
        <v>20.145240000000001</v>
      </c>
      <c r="JX105" s="1">
        <v>1.2579240000000001E-4</v>
      </c>
      <c r="JY105">
        <v>4.3083929999999999E-2</v>
      </c>
      <c r="JZ105">
        <v>0.68893919999999997</v>
      </c>
      <c r="KA105">
        <v>19.868030000000001</v>
      </c>
      <c r="KB105" s="1">
        <v>1.200408E-4</v>
      </c>
      <c r="KC105">
        <v>4.1115800000000001E-2</v>
      </c>
      <c r="KD105">
        <v>0.68896740000000001</v>
      </c>
      <c r="KE105">
        <v>20.502300000000002</v>
      </c>
      <c r="KF105" s="1">
        <v>1.1389750000000001E-4</v>
      </c>
      <c r="KG105">
        <v>3.9024629999999998E-2</v>
      </c>
      <c r="KH105">
        <v>0.68899949999999999</v>
      </c>
      <c r="KI105">
        <v>21.313549999999999</v>
      </c>
      <c r="KJ105" s="1">
        <v>1.071046E-4</v>
      </c>
      <c r="KK105">
        <v>3.6706309999999999E-2</v>
      </c>
      <c r="KL105">
        <v>0.68903130000000001</v>
      </c>
      <c r="KM105">
        <v>21.988859999999999</v>
      </c>
      <c r="KN105" s="1">
        <v>1.001235E-4</v>
      </c>
      <c r="KO105">
        <v>3.4313320000000001E-2</v>
      </c>
      <c r="KP105">
        <v>0.68904129999999997</v>
      </c>
      <c r="KQ105">
        <v>22.22409</v>
      </c>
      <c r="KR105" s="1">
        <v>9.3747559999999994E-5</v>
      </c>
      <c r="KS105">
        <v>3.2111300000000002E-2</v>
      </c>
      <c r="KT105">
        <v>0.68906630000000002</v>
      </c>
      <c r="KU105">
        <v>21.671040000000001</v>
      </c>
      <c r="KV105" s="1">
        <v>8.8346260000000002E-5</v>
      </c>
      <c r="KW105">
        <v>3.024108E-2</v>
      </c>
      <c r="KX105">
        <v>0.68907870000000004</v>
      </c>
      <c r="KY105">
        <v>20.654949999999999</v>
      </c>
      <c r="KZ105" s="1">
        <v>8.3879420000000003E-5</v>
      </c>
      <c r="LA105">
        <v>2.8692800000000001E-2</v>
      </c>
      <c r="LB105">
        <v>0.68906429999999996</v>
      </c>
      <c r="LC105">
        <v>19.849879999999999</v>
      </c>
      <c r="LD105" s="1">
        <v>8.0092609999999993E-5</v>
      </c>
      <c r="LE105">
        <v>2.7384189999999999E-2</v>
      </c>
      <c r="LF105">
        <v>0.68908849999999999</v>
      </c>
      <c r="LG105">
        <v>19.623159999999999</v>
      </c>
      <c r="LH105" s="1">
        <v>7.6766810000000006E-5</v>
      </c>
      <c r="LI105">
        <v>2.623408E-2</v>
      </c>
      <c r="LJ105">
        <v>0.68909240000000005</v>
      </c>
      <c r="LK105">
        <v>20.366019999999999</v>
      </c>
      <c r="LL105" s="1">
        <v>7.3732020000000006E-5</v>
      </c>
      <c r="LM105">
        <v>2.518919E-2</v>
      </c>
      <c r="LN105">
        <v>0.68907770000000002</v>
      </c>
      <c r="LO105">
        <v>21.438040000000001</v>
      </c>
      <c r="LP105" s="1">
        <v>7.0888639999999994E-5</v>
      </c>
      <c r="LQ105">
        <v>2.4212819999999999E-2</v>
      </c>
      <c r="LR105">
        <v>0.68908009999999997</v>
      </c>
      <c r="LS105">
        <v>22.319379999999999</v>
      </c>
      <c r="LT105" s="1">
        <v>6.8202480000000002E-5</v>
      </c>
      <c r="LU105">
        <v>2.329032E-2</v>
      </c>
      <c r="LV105">
        <v>0.68907499999999999</v>
      </c>
      <c r="LW105">
        <v>22.59665</v>
      </c>
      <c r="LX105" s="1">
        <v>6.5651769999999998E-5</v>
      </c>
      <c r="LY105">
        <v>2.241361E-2</v>
      </c>
      <c r="LZ105">
        <v>0.68907580000000002</v>
      </c>
      <c r="MA105">
        <v>22.073160000000001</v>
      </c>
      <c r="MB105" s="1">
        <v>6.313154E-5</v>
      </c>
      <c r="MC105">
        <v>2.157736E-2</v>
      </c>
      <c r="MD105">
        <v>0.68907600000000002</v>
      </c>
      <c r="ME105">
        <v>21.013639999999999</v>
      </c>
      <c r="MF105" s="1">
        <v>6.0611549999999997E-5</v>
      </c>
      <c r="MG105">
        <v>2.0784690000000001E-2</v>
      </c>
      <c r="MH105">
        <v>0.68907560000000001</v>
      </c>
      <c r="MI105">
        <v>20.18412</v>
      </c>
      <c r="MJ105" s="1">
        <v>5.822869E-5</v>
      </c>
      <c r="MK105">
        <v>2.0030599999999999E-2</v>
      </c>
      <c r="ML105">
        <v>0.68907850000000004</v>
      </c>
      <c r="MM105">
        <v>19.89142</v>
      </c>
      <c r="MN105" s="1">
        <v>5.5967400000000002E-5</v>
      </c>
      <c r="MO105">
        <v>1.9309840000000002E-2</v>
      </c>
      <c r="MP105">
        <v>0.68908650000000005</v>
      </c>
      <c r="MQ105">
        <v>20.63391</v>
      </c>
      <c r="MR105" s="1">
        <v>5.3810090000000001E-5</v>
      </c>
      <c r="MS105">
        <v>1.8618699999999998E-2</v>
      </c>
      <c r="MT105">
        <v>0.689083</v>
      </c>
      <c r="MU105">
        <v>21.243089999999999</v>
      </c>
      <c r="MV105" s="1">
        <v>5.1760710000000001E-5</v>
      </c>
      <c r="MW105">
        <v>1.795886E-2</v>
      </c>
      <c r="MX105">
        <v>0.68908190000000002</v>
      </c>
      <c r="MY105">
        <v>21.281459999999999</v>
      </c>
      <c r="MZ105" s="1">
        <v>4.981147E-5</v>
      </c>
      <c r="NA105">
        <v>1.7327209999999999E-2</v>
      </c>
      <c r="NB105">
        <v>0.68908199999999997</v>
      </c>
      <c r="NC105">
        <v>20.806010000000001</v>
      </c>
      <c r="ND105" s="1">
        <v>4.7951950000000001E-5</v>
      </c>
      <c r="NE105">
        <v>1.6720820000000001E-2</v>
      </c>
      <c r="NF105">
        <v>0.68908610000000003</v>
      </c>
      <c r="NG105">
        <v>20.42323</v>
      </c>
      <c r="NH105" s="1">
        <v>4.6179479999999999E-5</v>
      </c>
      <c r="NI105">
        <v>1.614119E-2</v>
      </c>
      <c r="NJ105">
        <v>0.68907779999999996</v>
      </c>
      <c r="NK105">
        <v>19.703990000000001</v>
      </c>
      <c r="NL105" s="1">
        <v>4.4484680000000003E-5</v>
      </c>
      <c r="NM105">
        <v>1.558463E-2</v>
      </c>
      <c r="NN105">
        <v>0.68907149999999995</v>
      </c>
      <c r="NO105">
        <v>18.82818</v>
      </c>
      <c r="NP105" s="1">
        <v>4.2868389999999997E-5</v>
      </c>
      <c r="NQ105">
        <v>1.505108E-2</v>
      </c>
      <c r="NR105">
        <v>0.68907339999999995</v>
      </c>
      <c r="NS105">
        <v>18.20411</v>
      </c>
      <c r="NT105" s="1">
        <v>4.1323260000000002E-5</v>
      </c>
      <c r="NU105">
        <v>1.45386E-2</v>
      </c>
      <c r="NV105">
        <v>0.68907850000000004</v>
      </c>
      <c r="NW105">
        <v>18.750080000000001</v>
      </c>
      <c r="NX105" s="1">
        <v>3.9851429999999998E-5</v>
      </c>
      <c r="NY105">
        <v>1.404853E-2</v>
      </c>
      <c r="NZ105">
        <v>0.68906529999999999</v>
      </c>
      <c r="OA105">
        <v>19.99973</v>
      </c>
      <c r="OB105" s="1">
        <v>3.843316E-5</v>
      </c>
      <c r="OC105">
        <v>1.357425E-2</v>
      </c>
      <c r="OD105">
        <v>0.68903110000000001</v>
      </c>
      <c r="OE105">
        <v>21.022690000000001</v>
      </c>
      <c r="OF105" s="1">
        <v>3.7064879999999997E-5</v>
      </c>
      <c r="OG105">
        <v>1.311648E-2</v>
      </c>
      <c r="OH105">
        <v>0.68899390000000005</v>
      </c>
      <c r="OI105">
        <v>21.41169</v>
      </c>
      <c r="OJ105" s="1">
        <v>3.5757989999999998E-5</v>
      </c>
      <c r="OK105">
        <v>1.2677539999999999E-2</v>
      </c>
    </row>
    <row r="106" spans="1:401" x14ac:dyDescent="0.35">
      <c r="A106">
        <v>109</v>
      </c>
      <c r="B106" t="s">
        <v>4</v>
      </c>
      <c r="C106" t="s">
        <v>24</v>
      </c>
      <c r="D106" t="s">
        <v>111</v>
      </c>
      <c r="E106">
        <v>874.48339999999996</v>
      </c>
      <c r="F106">
        <v>0.88792179999999998</v>
      </c>
      <c r="G106">
        <v>19.674589999999998</v>
      </c>
      <c r="H106">
        <v>0</v>
      </c>
      <c r="I106">
        <v>0</v>
      </c>
      <c r="J106">
        <v>0.88568259999999999</v>
      </c>
      <c r="K106">
        <v>19.659289999999999</v>
      </c>
      <c r="L106" s="1">
        <v>6.0475680000000001E-33</v>
      </c>
      <c r="M106" s="1">
        <v>2.359399E-30</v>
      </c>
      <c r="N106">
        <v>0.88346550000000001</v>
      </c>
      <c r="O106">
        <v>19.586780000000001</v>
      </c>
      <c r="P106" s="1">
        <v>4.6427149999999999E-20</v>
      </c>
      <c r="Q106" s="1">
        <v>1.802682E-17</v>
      </c>
      <c r="R106">
        <v>0.88139060000000002</v>
      </c>
      <c r="S106">
        <v>19.352779999999999</v>
      </c>
      <c r="T106" s="1">
        <v>1.2082800000000001E-8</v>
      </c>
      <c r="U106" s="1">
        <v>4.7039139999999999E-6</v>
      </c>
      <c r="V106">
        <v>0.87922710000000004</v>
      </c>
      <c r="W106">
        <v>18.902570000000001</v>
      </c>
      <c r="X106" s="1">
        <v>4.9578169999999998E-2</v>
      </c>
      <c r="Y106" s="1">
        <v>13.29815</v>
      </c>
      <c r="Z106">
        <v>0.87698779999999998</v>
      </c>
      <c r="AA106">
        <v>18.713560000000001</v>
      </c>
      <c r="AB106">
        <v>8.4347580000000004</v>
      </c>
      <c r="AC106">
        <v>2648.393</v>
      </c>
      <c r="AD106">
        <v>0.87469470000000005</v>
      </c>
      <c r="AE106">
        <v>18.819769999999998</v>
      </c>
      <c r="AF106">
        <v>77.238219999999998</v>
      </c>
      <c r="AG106">
        <v>27393.68</v>
      </c>
      <c r="AH106">
        <v>0.87233660000000002</v>
      </c>
      <c r="AI106">
        <v>19.414370000000002</v>
      </c>
      <c r="AJ106">
        <v>126.1591</v>
      </c>
      <c r="AK106">
        <v>49281.59</v>
      </c>
      <c r="AL106">
        <v>0.86983160000000004</v>
      </c>
      <c r="AM106">
        <v>20.002490000000002</v>
      </c>
      <c r="AN106">
        <v>67.126260000000002</v>
      </c>
      <c r="AO106">
        <v>28376.78</v>
      </c>
      <c r="AP106">
        <v>0.86691280000000004</v>
      </c>
      <c r="AQ106">
        <v>20.275790000000001</v>
      </c>
      <c r="AR106">
        <v>16.90042</v>
      </c>
      <c r="AS106">
        <v>7592.4229999999998</v>
      </c>
      <c r="AT106">
        <v>0.86329750000000005</v>
      </c>
      <c r="AU106">
        <v>20.277799999999999</v>
      </c>
      <c r="AV106">
        <v>2.6763750000000002</v>
      </c>
      <c r="AW106">
        <v>1252.8889999999999</v>
      </c>
      <c r="AX106">
        <v>0.85883980000000004</v>
      </c>
      <c r="AY106">
        <v>19.94595</v>
      </c>
      <c r="AZ106">
        <v>0.37321700000000002</v>
      </c>
      <c r="BA106">
        <v>174.64269999999999</v>
      </c>
      <c r="BB106">
        <v>0.85357559999999999</v>
      </c>
      <c r="BC106">
        <v>19.61927</v>
      </c>
      <c r="BD106">
        <v>9.5458500000000002E-2</v>
      </c>
      <c r="BE106">
        <v>40.972430000000003</v>
      </c>
      <c r="BF106">
        <v>0.84763650000000001</v>
      </c>
      <c r="BG106">
        <v>19.496030000000001</v>
      </c>
      <c r="BH106">
        <v>6.6020490000000001E-2</v>
      </c>
      <c r="BI106">
        <v>26.602460000000001</v>
      </c>
      <c r="BJ106">
        <v>0.84112750000000003</v>
      </c>
      <c r="BK106">
        <v>19.72663</v>
      </c>
      <c r="BL106">
        <v>6.6627389999999995E-2</v>
      </c>
      <c r="BM106">
        <v>26.630839999999999</v>
      </c>
      <c r="BN106">
        <v>0.83413060000000006</v>
      </c>
      <c r="BO106">
        <v>20.541720000000002</v>
      </c>
      <c r="BP106" s="1">
        <v>6.9178719999999999E-2</v>
      </c>
      <c r="BQ106">
        <v>27.903580000000002</v>
      </c>
      <c r="BR106">
        <v>0.82677250000000002</v>
      </c>
      <c r="BS106">
        <v>21.153790000000001</v>
      </c>
      <c r="BT106" s="1">
        <v>6.7728700000000003E-2</v>
      </c>
      <c r="BU106">
        <v>27.653970000000001</v>
      </c>
      <c r="BV106">
        <v>0.81945290000000004</v>
      </c>
      <c r="BW106">
        <v>21.252079999999999</v>
      </c>
      <c r="BX106" s="1">
        <v>6.286129E-2</v>
      </c>
      <c r="BY106">
        <v>25.946629999999999</v>
      </c>
      <c r="BZ106">
        <v>0.81211999999999995</v>
      </c>
      <c r="CA106">
        <v>21.004370000000002</v>
      </c>
      <c r="CB106" s="1">
        <v>5.6614860000000003E-2</v>
      </c>
      <c r="CC106">
        <v>23.58548</v>
      </c>
      <c r="CD106">
        <v>0.80534640000000002</v>
      </c>
      <c r="CE106">
        <v>20.414580000000001</v>
      </c>
      <c r="CF106" s="1">
        <v>5.0231829999999998E-2</v>
      </c>
      <c r="CG106">
        <v>21.083349999999999</v>
      </c>
      <c r="CH106">
        <v>0.79832930000000002</v>
      </c>
      <c r="CI106">
        <v>19.57976</v>
      </c>
      <c r="CJ106" s="1">
        <v>4.4210619999999999E-2</v>
      </c>
      <c r="CK106">
        <v>18.694839999999999</v>
      </c>
      <c r="CL106">
        <v>0.79123810000000006</v>
      </c>
      <c r="CM106">
        <v>18.93666</v>
      </c>
      <c r="CN106" s="1">
        <v>3.871819E-2</v>
      </c>
      <c r="CO106">
        <v>16.490819999999999</v>
      </c>
      <c r="CP106">
        <v>0.78393270000000004</v>
      </c>
      <c r="CQ106">
        <v>18.909230000000001</v>
      </c>
      <c r="CR106" s="1">
        <v>3.3813889999999999E-2</v>
      </c>
      <c r="CS106">
        <v>14.5062</v>
      </c>
      <c r="CT106">
        <v>0.77644069999999998</v>
      </c>
      <c r="CU106">
        <v>19.501650000000001</v>
      </c>
      <c r="CV106" s="1">
        <v>2.9579769999999998E-2</v>
      </c>
      <c r="CW106">
        <v>12.775679999999999</v>
      </c>
      <c r="CX106">
        <v>0.76861579999999996</v>
      </c>
      <c r="CY106">
        <v>19.647860000000001</v>
      </c>
      <c r="CZ106" s="1">
        <v>2.5943520000000001E-2</v>
      </c>
      <c r="DA106">
        <v>11.285170000000001</v>
      </c>
      <c r="DB106">
        <v>0.76048510000000002</v>
      </c>
      <c r="DC106">
        <v>19.81616</v>
      </c>
      <c r="DD106" s="1">
        <v>2.270459E-2</v>
      </c>
      <c r="DE106">
        <v>9.9541330000000006</v>
      </c>
      <c r="DF106">
        <v>0.7522662</v>
      </c>
      <c r="DG106">
        <v>19.868040000000001</v>
      </c>
      <c r="DH106" s="1">
        <v>1.9806399999999998E-2</v>
      </c>
      <c r="DI106">
        <v>8.7520579999999999</v>
      </c>
      <c r="DJ106">
        <v>0.74426970000000003</v>
      </c>
      <c r="DK106">
        <v>19.496220000000001</v>
      </c>
      <c r="DL106" s="1">
        <v>1.7254869999999999E-2</v>
      </c>
      <c r="DM106">
        <v>7.6805029999999999</v>
      </c>
      <c r="DN106">
        <v>0.73793070000000005</v>
      </c>
      <c r="DO106">
        <v>18.837710000000001</v>
      </c>
      <c r="DP106" s="1">
        <v>1.503557E-2</v>
      </c>
      <c r="DQ106">
        <v>6.723617</v>
      </c>
      <c r="DR106">
        <v>0.73180500000000004</v>
      </c>
      <c r="DS106">
        <v>18.43178</v>
      </c>
      <c r="DT106" s="1">
        <v>1.308963E-2</v>
      </c>
      <c r="DU106">
        <v>5.879588</v>
      </c>
      <c r="DV106">
        <v>0.72573639999999995</v>
      </c>
      <c r="DW106">
        <v>18.59534</v>
      </c>
      <c r="DX106" s="1">
        <v>1.1358099999999999E-2</v>
      </c>
      <c r="DY106">
        <v>5.1246970000000003</v>
      </c>
      <c r="DZ106">
        <v>0.71972139999999996</v>
      </c>
      <c r="EA106">
        <v>19.732679999999998</v>
      </c>
      <c r="EB106" s="1">
        <v>9.8199649999999999E-3</v>
      </c>
      <c r="EC106">
        <v>4.4472300000000002</v>
      </c>
      <c r="ED106">
        <v>0.7132986</v>
      </c>
      <c r="EE106">
        <v>21.002680000000002</v>
      </c>
      <c r="EF106" s="1">
        <v>8.4864850000000002E-3</v>
      </c>
      <c r="EG106">
        <v>3.8563239999999999</v>
      </c>
      <c r="EH106">
        <v>0.70689369999999996</v>
      </c>
      <c r="EI106">
        <v>21.881900000000002</v>
      </c>
      <c r="EJ106" s="1">
        <v>7.351359E-3</v>
      </c>
      <c r="EK106">
        <v>3.3504559999999999</v>
      </c>
      <c r="EL106">
        <v>0.70089939999999995</v>
      </c>
      <c r="EM106">
        <v>22.275300000000001</v>
      </c>
      <c r="EN106" s="1">
        <v>6.3765030000000004E-3</v>
      </c>
      <c r="EO106">
        <v>2.9137979999999999</v>
      </c>
      <c r="EP106">
        <v>0.69646779999999997</v>
      </c>
      <c r="EQ106">
        <v>21.965399999999999</v>
      </c>
      <c r="ER106" s="1">
        <v>5.5323899999999999E-3</v>
      </c>
      <c r="ES106">
        <v>2.5302739999999999</v>
      </c>
      <c r="ET106">
        <v>0.69337680000000002</v>
      </c>
      <c r="EU106">
        <v>21.26529</v>
      </c>
      <c r="EV106" s="1">
        <v>4.7961050000000002E-3</v>
      </c>
      <c r="EW106">
        <v>2.1913990000000001</v>
      </c>
      <c r="EX106">
        <v>0.69114690000000001</v>
      </c>
      <c r="EY106">
        <v>20.910170000000001</v>
      </c>
      <c r="EZ106" s="1">
        <v>4.1499320000000003E-3</v>
      </c>
      <c r="FA106">
        <v>1.892663</v>
      </c>
      <c r="FB106">
        <v>0.68963830000000004</v>
      </c>
      <c r="FC106">
        <v>21.03415</v>
      </c>
      <c r="FD106" s="1">
        <v>3.5632760000000002E-3</v>
      </c>
      <c r="FE106">
        <v>1.6222730000000001</v>
      </c>
      <c r="FF106">
        <v>0.68876369999999998</v>
      </c>
      <c r="FG106">
        <v>21.781099999999999</v>
      </c>
      <c r="FH106" s="1">
        <v>2.9748639999999998E-3</v>
      </c>
      <c r="FI106">
        <v>1.354606</v>
      </c>
      <c r="FJ106">
        <v>0.68827890000000003</v>
      </c>
      <c r="FK106">
        <v>22.355350000000001</v>
      </c>
      <c r="FL106" s="1">
        <v>2.3554090000000001E-3</v>
      </c>
      <c r="FM106">
        <v>1.074427</v>
      </c>
      <c r="FN106">
        <v>0.68793400000000005</v>
      </c>
      <c r="FO106">
        <v>22.424900000000001</v>
      </c>
      <c r="FP106" s="1">
        <v>1.7610060000000001E-3</v>
      </c>
      <c r="FQ106">
        <v>0.80429640000000002</v>
      </c>
      <c r="FR106">
        <v>0.68762520000000005</v>
      </c>
      <c r="FS106">
        <v>21.957260000000002</v>
      </c>
      <c r="FT106" s="1">
        <v>1.277119E-3</v>
      </c>
      <c r="FU106">
        <v>0.58208159999999998</v>
      </c>
      <c r="FV106">
        <v>0.68739249999999996</v>
      </c>
      <c r="FW106">
        <v>21.192910000000001</v>
      </c>
      <c r="FX106" s="1">
        <v>9.3866279999999999E-4</v>
      </c>
      <c r="FY106">
        <v>0.42512420000000001</v>
      </c>
      <c r="FZ106">
        <v>0.68725150000000002</v>
      </c>
      <c r="GA106">
        <v>20.19153</v>
      </c>
      <c r="GB106" s="1">
        <v>7.2500769999999997E-4</v>
      </c>
      <c r="GC106">
        <v>0.32539639999999997</v>
      </c>
      <c r="GD106">
        <v>0.68720840000000005</v>
      </c>
      <c r="GE106">
        <v>19.282720000000001</v>
      </c>
      <c r="GF106" s="1">
        <v>5.9525820000000005E-4</v>
      </c>
      <c r="GG106">
        <v>0.26470890000000002</v>
      </c>
      <c r="GH106">
        <v>0.68718040000000002</v>
      </c>
      <c r="GI106">
        <v>18.786249999999999</v>
      </c>
      <c r="GJ106" s="1">
        <v>5.136734E-4</v>
      </c>
      <c r="GK106">
        <v>0.2266765</v>
      </c>
      <c r="GL106">
        <v>0.68716339999999998</v>
      </c>
      <c r="GM106">
        <v>19.206410000000002</v>
      </c>
      <c r="GN106" s="1">
        <v>4.5489780000000001E-4</v>
      </c>
      <c r="GO106">
        <v>0.1997032</v>
      </c>
      <c r="GP106">
        <v>0.68717930000000005</v>
      </c>
      <c r="GQ106">
        <v>20.08473</v>
      </c>
      <c r="GR106" s="1">
        <v>4.0474709999999999E-4</v>
      </c>
      <c r="GS106">
        <v>0.17702809999999999</v>
      </c>
      <c r="GT106">
        <v>0.68718159999999995</v>
      </c>
      <c r="GU106">
        <v>20.97513</v>
      </c>
      <c r="GV106" s="1">
        <v>3.5982240000000001E-4</v>
      </c>
      <c r="GW106">
        <v>0.15680330000000001</v>
      </c>
      <c r="GX106">
        <v>0.68716960000000005</v>
      </c>
      <c r="GY106">
        <v>21.4222</v>
      </c>
      <c r="GZ106" s="1">
        <v>3.2197440000000002E-4</v>
      </c>
      <c r="HA106">
        <v>0.13973669999999999</v>
      </c>
      <c r="HB106">
        <v>0.68708670000000005</v>
      </c>
      <c r="HC106">
        <v>21.137650000000001</v>
      </c>
      <c r="HD106" s="1">
        <v>2.9235719999999999E-4</v>
      </c>
      <c r="HE106">
        <v>0.12634709999999999</v>
      </c>
      <c r="HF106">
        <v>0.68695609999999996</v>
      </c>
      <c r="HG106">
        <v>20.115079999999999</v>
      </c>
      <c r="HH106" s="1">
        <v>2.6975870000000001E-4</v>
      </c>
      <c r="HI106">
        <v>0.11612989999999999</v>
      </c>
      <c r="HJ106">
        <v>0.68678490000000003</v>
      </c>
      <c r="HK106">
        <v>19.344280000000001</v>
      </c>
      <c r="HL106" s="1">
        <v>2.5199430000000001E-4</v>
      </c>
      <c r="HM106">
        <v>0.1081506</v>
      </c>
      <c r="HN106">
        <v>0.6865578</v>
      </c>
      <c r="HO106">
        <v>19.22824</v>
      </c>
      <c r="HP106">
        <v>2.376247E-4</v>
      </c>
      <c r="HQ106">
        <v>0.1017227</v>
      </c>
      <c r="HR106">
        <v>0.68632020000000005</v>
      </c>
      <c r="HS106">
        <v>19.89358</v>
      </c>
      <c r="HT106" s="1">
        <v>2.26574E-4</v>
      </c>
      <c r="HU106">
        <v>9.6738030000000003E-2</v>
      </c>
      <c r="HV106">
        <v>0.68608740000000001</v>
      </c>
      <c r="HW106">
        <v>20.881319999999999</v>
      </c>
      <c r="HX106" s="1">
        <v>2.1881480000000001E-4</v>
      </c>
      <c r="HY106">
        <v>9.3208890000000003E-2</v>
      </c>
      <c r="HZ106">
        <v>0.68583590000000005</v>
      </c>
      <c r="IA106">
        <v>21.6615</v>
      </c>
      <c r="IB106" s="1">
        <v>2.1301579999999999E-4</v>
      </c>
      <c r="IC106">
        <v>9.0605439999999995E-2</v>
      </c>
      <c r="ID106">
        <v>0.68559530000000002</v>
      </c>
      <c r="IE106">
        <v>22.029979999999998</v>
      </c>
      <c r="IF106" s="1">
        <v>2.0721840000000001E-4</v>
      </c>
      <c r="IG106">
        <v>8.8099730000000001E-2</v>
      </c>
      <c r="IH106">
        <v>0.68536070000000004</v>
      </c>
      <c r="II106">
        <v>21.600560000000002</v>
      </c>
      <c r="IJ106" s="1">
        <v>2.004024E-4</v>
      </c>
      <c r="IK106">
        <v>8.5205840000000005E-2</v>
      </c>
      <c r="IL106">
        <v>0.68509520000000002</v>
      </c>
      <c r="IM106">
        <v>20.47194</v>
      </c>
      <c r="IN106" s="1">
        <v>1.9261920000000001E-4</v>
      </c>
      <c r="IO106">
        <v>8.1901280000000007E-2</v>
      </c>
      <c r="IP106">
        <v>0.68484540000000005</v>
      </c>
      <c r="IQ106">
        <v>19.37021</v>
      </c>
      <c r="IR106" s="1">
        <v>1.843378E-4</v>
      </c>
      <c r="IS106">
        <v>7.8377199999999994E-2</v>
      </c>
      <c r="IT106">
        <v>0.68459449999999999</v>
      </c>
      <c r="IU106">
        <v>18.9359</v>
      </c>
      <c r="IV106" s="1">
        <v>1.7596619999999999E-4</v>
      </c>
      <c r="IW106">
        <v>7.4813580000000005E-2</v>
      </c>
      <c r="IX106">
        <v>0.68435040000000003</v>
      </c>
      <c r="IY106">
        <v>19.8169</v>
      </c>
      <c r="IZ106" s="1">
        <v>1.677452E-4</v>
      </c>
      <c r="JA106">
        <v>7.1317480000000003E-2</v>
      </c>
      <c r="JB106">
        <v>0.68413349999999995</v>
      </c>
      <c r="JC106">
        <v>21.029890000000002</v>
      </c>
      <c r="JD106" s="1">
        <v>1.5987069999999999E-4</v>
      </c>
      <c r="JE106">
        <v>6.7958039999999997E-2</v>
      </c>
      <c r="JF106">
        <v>0.68386530000000001</v>
      </c>
      <c r="JG106">
        <v>21.945989999999998</v>
      </c>
      <c r="JH106" s="1">
        <v>1.5236049999999999E-4</v>
      </c>
      <c r="JI106">
        <v>6.4762459999999994E-2</v>
      </c>
      <c r="JJ106">
        <v>0.68364139999999995</v>
      </c>
      <c r="JK106">
        <v>21.9682</v>
      </c>
      <c r="JL106" s="1">
        <v>1.4527370000000001E-4</v>
      </c>
      <c r="JM106">
        <v>6.1745380000000002E-2</v>
      </c>
      <c r="JN106">
        <v>0.68351150000000005</v>
      </c>
      <c r="JO106">
        <v>21.534199999999998</v>
      </c>
      <c r="JP106" s="1">
        <v>1.386506E-4</v>
      </c>
      <c r="JQ106">
        <v>5.8914609999999999E-2</v>
      </c>
      <c r="JR106">
        <v>0.68340219999999996</v>
      </c>
      <c r="JS106">
        <v>20.801439999999999</v>
      </c>
      <c r="JT106" s="1">
        <v>1.3241530000000001E-4</v>
      </c>
      <c r="JU106">
        <v>5.6253749999999998E-2</v>
      </c>
      <c r="JV106">
        <v>0.68332850000000001</v>
      </c>
      <c r="JW106">
        <v>20.230560000000001</v>
      </c>
      <c r="JX106" s="1">
        <v>1.265269E-4</v>
      </c>
      <c r="JY106">
        <v>5.3737500000000001E-2</v>
      </c>
      <c r="JZ106">
        <v>0.68329839999999997</v>
      </c>
      <c r="KA106">
        <v>19.93562</v>
      </c>
      <c r="KB106" s="1">
        <v>1.207844E-4</v>
      </c>
      <c r="KC106">
        <v>5.1298389999999999E-2</v>
      </c>
      <c r="KD106">
        <v>0.68329119999999999</v>
      </c>
      <c r="KE106">
        <v>20.562809999999999</v>
      </c>
      <c r="KF106" s="1">
        <v>1.14713E-4</v>
      </c>
      <c r="KG106">
        <v>4.8742830000000001E-2</v>
      </c>
      <c r="KH106">
        <v>0.68328169999999999</v>
      </c>
      <c r="KI106">
        <v>21.364439999999998</v>
      </c>
      <c r="KJ106" s="1">
        <v>1.079971E-4</v>
      </c>
      <c r="KK106">
        <v>4.5912399999999999E-2</v>
      </c>
      <c r="KL106">
        <v>0.68327930000000003</v>
      </c>
      <c r="KM106">
        <v>22.08671</v>
      </c>
      <c r="KN106" s="1">
        <v>1.009996E-4</v>
      </c>
      <c r="KO106">
        <v>4.2945219999999999E-2</v>
      </c>
      <c r="KP106">
        <v>0.68327720000000003</v>
      </c>
      <c r="KQ106">
        <v>22.352499999999999</v>
      </c>
      <c r="KR106" s="1">
        <v>9.4520070000000001E-5</v>
      </c>
      <c r="KS106">
        <v>4.0167139999999997E-2</v>
      </c>
      <c r="KT106">
        <v>0.6832897</v>
      </c>
      <c r="KU106">
        <v>21.823270000000001</v>
      </c>
      <c r="KV106" s="1">
        <v>8.899078E-5</v>
      </c>
      <c r="KW106">
        <v>3.7785579999999999E-2</v>
      </c>
      <c r="KX106">
        <v>0.68330329999999995</v>
      </c>
      <c r="KY106">
        <v>20.810870000000001</v>
      </c>
      <c r="KZ106" s="1">
        <v>8.4416040000000002E-5</v>
      </c>
      <c r="LA106">
        <v>3.581115E-2</v>
      </c>
      <c r="LB106">
        <v>0.6832802</v>
      </c>
      <c r="LC106">
        <v>19.9588</v>
      </c>
      <c r="LD106" s="1">
        <v>8.0552640000000001E-5</v>
      </c>
      <c r="LE106">
        <v>3.414901E-2</v>
      </c>
      <c r="LF106">
        <v>0.68330650000000004</v>
      </c>
      <c r="LG106">
        <v>19.678940000000001</v>
      </c>
      <c r="LH106" s="1">
        <v>7.7178080000000004E-5</v>
      </c>
      <c r="LI106">
        <v>3.2699020000000002E-2</v>
      </c>
      <c r="LJ106">
        <v>0.68330639999999998</v>
      </c>
      <c r="LK106">
        <v>20.408439999999999</v>
      </c>
      <c r="LL106" s="1">
        <v>7.4110659999999999E-5</v>
      </c>
      <c r="LM106">
        <v>3.1387709999999999E-2</v>
      </c>
      <c r="LN106">
        <v>0.68331109999999995</v>
      </c>
      <c r="LO106">
        <v>21.48405</v>
      </c>
      <c r="LP106" s="1">
        <v>7.1244539999999995E-5</v>
      </c>
      <c r="LQ106">
        <v>3.0166910000000002E-2</v>
      </c>
      <c r="LR106">
        <v>0.68329410000000002</v>
      </c>
      <c r="LS106">
        <v>22.418189999999999</v>
      </c>
      <c r="LT106" s="1">
        <v>6.8541330000000003E-5</v>
      </c>
      <c r="LU106">
        <v>2.901546E-2</v>
      </c>
      <c r="LV106">
        <v>0.6832821</v>
      </c>
      <c r="LW106">
        <v>22.731010000000001</v>
      </c>
      <c r="LX106" s="1">
        <v>6.5973179999999999E-5</v>
      </c>
      <c r="LY106">
        <v>2.7920750000000001E-2</v>
      </c>
      <c r="LZ106">
        <v>0.68331410000000004</v>
      </c>
      <c r="MA106">
        <v>22.229659999999999</v>
      </c>
      <c r="MB106" s="1">
        <v>6.3437710000000005E-5</v>
      </c>
      <c r="MC106">
        <v>2.68779E-2</v>
      </c>
      <c r="MD106">
        <v>0.68330440000000003</v>
      </c>
      <c r="ME106">
        <v>21.15635</v>
      </c>
      <c r="MF106" s="1">
        <v>6.0900370000000002E-5</v>
      </c>
      <c r="MG106">
        <v>2.5887589999999999E-2</v>
      </c>
      <c r="MH106">
        <v>0.6833053</v>
      </c>
      <c r="MI106">
        <v>20.275870000000001</v>
      </c>
      <c r="MJ106" s="1">
        <v>5.8503420000000001E-5</v>
      </c>
      <c r="MK106">
        <v>2.4946880000000001E-2</v>
      </c>
      <c r="ML106">
        <v>0.68330679999999999</v>
      </c>
      <c r="MM106">
        <v>19.927669999999999</v>
      </c>
      <c r="MN106" s="1">
        <v>5.6229379999999999E-5</v>
      </c>
      <c r="MO106">
        <v>2.4048320000000002E-2</v>
      </c>
      <c r="MP106">
        <v>0.68329030000000002</v>
      </c>
      <c r="MQ106">
        <v>20.663889999999999</v>
      </c>
      <c r="MR106" s="1">
        <v>5.4060269999999999E-5</v>
      </c>
      <c r="MS106">
        <v>2.3186769999999999E-2</v>
      </c>
      <c r="MT106">
        <v>0.68331410000000004</v>
      </c>
      <c r="MU106">
        <v>21.284800000000001</v>
      </c>
      <c r="MV106" s="1">
        <v>5.1998969999999999E-5</v>
      </c>
      <c r="MW106">
        <v>2.2363750000000002E-2</v>
      </c>
      <c r="MX106">
        <v>0.68328690000000003</v>
      </c>
      <c r="MY106">
        <v>21.38128</v>
      </c>
      <c r="MZ106" s="1">
        <v>5.0039620000000003E-5</v>
      </c>
      <c r="NA106">
        <v>2.157599E-2</v>
      </c>
      <c r="NB106">
        <v>0.68331909999999996</v>
      </c>
      <c r="NC106">
        <v>20.920459999999999</v>
      </c>
      <c r="ND106" s="1">
        <v>4.8170429999999997E-5</v>
      </c>
      <c r="NE106">
        <v>2.0820559999999998E-2</v>
      </c>
      <c r="NF106">
        <v>0.68328920000000004</v>
      </c>
      <c r="NG106">
        <v>20.53576</v>
      </c>
      <c r="NH106" s="1">
        <v>4.6387310000000003E-5</v>
      </c>
      <c r="NI106">
        <v>2.0097500000000001E-2</v>
      </c>
      <c r="NJ106">
        <v>0.68330630000000003</v>
      </c>
      <c r="NK106">
        <v>19.836469999999998</v>
      </c>
      <c r="NL106" s="1">
        <v>4.4684419999999997E-5</v>
      </c>
      <c r="NM106">
        <v>1.9403960000000001E-2</v>
      </c>
      <c r="NN106">
        <v>0.68329340000000005</v>
      </c>
      <c r="NO106">
        <v>18.976230000000001</v>
      </c>
      <c r="NP106" s="1">
        <v>4.3058739999999998E-5</v>
      </c>
      <c r="NQ106">
        <v>1.8738990000000001E-2</v>
      </c>
      <c r="NR106">
        <v>0.6833053</v>
      </c>
      <c r="NS106">
        <v>18.326029999999999</v>
      </c>
      <c r="NT106" s="1">
        <v>4.1505660000000002E-5</v>
      </c>
      <c r="NU106">
        <v>1.8100330000000001E-2</v>
      </c>
      <c r="NV106">
        <v>0.68328869999999997</v>
      </c>
      <c r="NW106">
        <v>18.830279999999998</v>
      </c>
      <c r="NX106" s="1">
        <v>4.0026810000000002E-5</v>
      </c>
      <c r="NY106">
        <v>1.748984E-2</v>
      </c>
      <c r="NZ106">
        <v>0.68329479999999998</v>
      </c>
      <c r="OA106">
        <v>20.047940000000001</v>
      </c>
      <c r="OB106" s="1">
        <v>3.8601769999999998E-5</v>
      </c>
      <c r="OC106">
        <v>1.6899049999999999E-2</v>
      </c>
      <c r="OD106">
        <v>0.68326160000000002</v>
      </c>
      <c r="OE106">
        <v>21.112380000000002</v>
      </c>
      <c r="OF106" s="1">
        <v>3.722699E-5</v>
      </c>
      <c r="OG106">
        <v>1.6328329999999999E-2</v>
      </c>
      <c r="OH106">
        <v>0.68316940000000004</v>
      </c>
      <c r="OI106">
        <v>21.547129999999999</v>
      </c>
      <c r="OJ106" s="1">
        <v>3.5912930000000002E-5</v>
      </c>
      <c r="OK106">
        <v>1.5781139999999999E-2</v>
      </c>
    </row>
    <row r="107" spans="1:401" x14ac:dyDescent="0.35">
      <c r="A107">
        <v>110</v>
      </c>
      <c r="B107" t="s">
        <v>4</v>
      </c>
      <c r="C107" t="s">
        <v>24</v>
      </c>
      <c r="D107" t="s">
        <v>112</v>
      </c>
      <c r="E107">
        <v>842.08920000000001</v>
      </c>
      <c r="F107">
        <v>0.5814686</v>
      </c>
      <c r="G107">
        <v>19.70834</v>
      </c>
      <c r="H107">
        <v>0</v>
      </c>
      <c r="I107">
        <v>0</v>
      </c>
      <c r="J107">
        <v>0.58016440000000002</v>
      </c>
      <c r="K107">
        <v>19.730409999999999</v>
      </c>
      <c r="L107" s="1">
        <v>8.8344590000000008E-34</v>
      </c>
      <c r="M107" s="1">
        <v>3.5280320000000001E-31</v>
      </c>
      <c r="N107">
        <v>0.57888949999999995</v>
      </c>
      <c r="O107">
        <v>19.654309999999999</v>
      </c>
      <c r="P107" s="1">
        <v>7.9106489999999993E-21</v>
      </c>
      <c r="Q107" s="1">
        <v>3.1442409999999998E-18</v>
      </c>
      <c r="R107">
        <v>0.57773140000000001</v>
      </c>
      <c r="S107">
        <v>19.413270000000001</v>
      </c>
      <c r="T107" s="1">
        <v>2.2427180000000001E-9</v>
      </c>
      <c r="U107" s="1">
        <v>8.9383509999999998E-7</v>
      </c>
      <c r="V107">
        <v>0.57653770000000004</v>
      </c>
      <c r="W107">
        <v>18.947859999999999</v>
      </c>
      <c r="X107" s="1">
        <v>2.191303E-2</v>
      </c>
      <c r="Y107" s="1">
        <v>6.7501509999999998</v>
      </c>
      <c r="Z107">
        <v>0.57525899999999996</v>
      </c>
      <c r="AA107">
        <v>18.72636</v>
      </c>
      <c r="AB107" s="1">
        <v>5.5473610000000004</v>
      </c>
      <c r="AC107">
        <v>1887.799</v>
      </c>
      <c r="AD107">
        <v>0.57395879999999999</v>
      </c>
      <c r="AE107">
        <v>18.815290000000001</v>
      </c>
      <c r="AF107">
        <v>64.712459999999993</v>
      </c>
      <c r="AG107">
        <v>24014.18</v>
      </c>
      <c r="AH107">
        <v>0.57262500000000005</v>
      </c>
      <c r="AI107">
        <v>19.42041</v>
      </c>
      <c r="AJ107">
        <v>126.22839999999999</v>
      </c>
      <c r="AK107">
        <v>50219.53</v>
      </c>
      <c r="AL107">
        <v>0.57119229999999999</v>
      </c>
      <c r="AM107">
        <v>20.036090000000002</v>
      </c>
      <c r="AN107">
        <v>76.895240000000001</v>
      </c>
      <c r="AO107">
        <v>32297.7</v>
      </c>
      <c r="AP107">
        <v>0.56952409999999998</v>
      </c>
      <c r="AQ107">
        <v>20.355969999999999</v>
      </c>
      <c r="AR107">
        <v>21.41704</v>
      </c>
      <c r="AS107">
        <v>9382.3549999999996</v>
      </c>
      <c r="AT107">
        <v>0.56745849999999998</v>
      </c>
      <c r="AU107">
        <v>20.360910000000001</v>
      </c>
      <c r="AV107">
        <v>3.6196440000000001</v>
      </c>
      <c r="AW107">
        <v>1632.9760000000001</v>
      </c>
      <c r="AX107">
        <v>0.56490459999999998</v>
      </c>
      <c r="AY107">
        <v>20.02694</v>
      </c>
      <c r="AZ107">
        <v>0.50242750000000003</v>
      </c>
      <c r="BA107">
        <v>228.0692</v>
      </c>
      <c r="BB107">
        <v>0.56188830000000001</v>
      </c>
      <c r="BC107">
        <v>19.677980000000002</v>
      </c>
      <c r="BD107">
        <v>0.1100888</v>
      </c>
      <c r="BE107">
        <v>47.639360000000003</v>
      </c>
      <c r="BF107">
        <v>0.55845429999999996</v>
      </c>
      <c r="BG107">
        <v>19.517479999999999</v>
      </c>
      <c r="BH107">
        <v>6.7278190000000002E-2</v>
      </c>
      <c r="BI107">
        <v>27.796990000000001</v>
      </c>
      <c r="BJ107">
        <v>0.55473689999999998</v>
      </c>
      <c r="BK107">
        <v>19.73725</v>
      </c>
      <c r="BL107">
        <v>6.6109349999999997E-2</v>
      </c>
      <c r="BM107">
        <v>27.15466</v>
      </c>
      <c r="BN107">
        <v>0.55077350000000003</v>
      </c>
      <c r="BO107">
        <v>20.5593</v>
      </c>
      <c r="BP107" s="1">
        <v>6.8908650000000002E-2</v>
      </c>
      <c r="BQ107">
        <v>28.533270000000002</v>
      </c>
      <c r="BR107">
        <v>0.5466145</v>
      </c>
      <c r="BS107">
        <v>21.20241</v>
      </c>
      <c r="BT107" s="1">
        <v>6.8063650000000003E-2</v>
      </c>
      <c r="BU107">
        <v>28.49512</v>
      </c>
      <c r="BV107">
        <v>0.5425394</v>
      </c>
      <c r="BW107">
        <v>21.364809999999999</v>
      </c>
      <c r="BX107" s="1">
        <v>6.3591060000000005E-2</v>
      </c>
      <c r="BY107">
        <v>26.896170000000001</v>
      </c>
      <c r="BZ107">
        <v>0.53845929999999997</v>
      </c>
      <c r="CA107">
        <v>21.1206</v>
      </c>
      <c r="CB107" s="1">
        <v>5.7471439999999999E-2</v>
      </c>
      <c r="CC107">
        <v>24.530570000000001</v>
      </c>
      <c r="CD107">
        <v>0.53489070000000005</v>
      </c>
      <c r="CE107">
        <v>20.533169999999998</v>
      </c>
      <c r="CF107" s="1">
        <v>5.1089629999999997E-2</v>
      </c>
      <c r="CG107">
        <v>21.97062</v>
      </c>
      <c r="CH107">
        <v>0.5310494</v>
      </c>
      <c r="CI107">
        <v>19.68393</v>
      </c>
      <c r="CJ107" s="1">
        <v>4.5013789999999998E-2</v>
      </c>
      <c r="CK107">
        <v>19.50722</v>
      </c>
      <c r="CL107">
        <v>0.52719959999999999</v>
      </c>
      <c r="CM107">
        <v>19.015000000000001</v>
      </c>
      <c r="CN107" s="1">
        <v>3.9452899999999999E-2</v>
      </c>
      <c r="CO107">
        <v>17.227160000000001</v>
      </c>
      <c r="CP107">
        <v>0.52319369999999998</v>
      </c>
      <c r="CQ107">
        <v>18.947839999999999</v>
      </c>
      <c r="CR107">
        <v>3.4468890000000002E-2</v>
      </c>
      <c r="CS107">
        <v>15.167070000000001</v>
      </c>
      <c r="CT107">
        <v>0.51920409999999995</v>
      </c>
      <c r="CU107">
        <v>19.531870000000001</v>
      </c>
      <c r="CV107" s="1">
        <v>3.0142510000000001E-2</v>
      </c>
      <c r="CW107">
        <v>13.36037</v>
      </c>
      <c r="CX107">
        <v>0.51514020000000005</v>
      </c>
      <c r="CY107">
        <v>19.700620000000001</v>
      </c>
      <c r="CZ107" s="1">
        <v>2.6436169999999998E-2</v>
      </c>
      <c r="DA107">
        <v>11.805110000000001</v>
      </c>
      <c r="DB107">
        <v>0.51086310000000001</v>
      </c>
      <c r="DC107">
        <v>19.918209999999998</v>
      </c>
      <c r="DD107" s="1">
        <v>2.315188E-2</v>
      </c>
      <c r="DE107">
        <v>10.42244</v>
      </c>
      <c r="DF107">
        <v>0.5064883</v>
      </c>
      <c r="DG107">
        <v>19.954630000000002</v>
      </c>
      <c r="DH107" s="1">
        <v>2.0210450000000001E-2</v>
      </c>
      <c r="DI107">
        <v>9.1726469999999996</v>
      </c>
      <c r="DJ107">
        <v>0.50239889999999998</v>
      </c>
      <c r="DK107">
        <v>19.611190000000001</v>
      </c>
      <c r="DL107" s="1">
        <v>1.7615289999999999E-2</v>
      </c>
      <c r="DM107">
        <v>8.0544019999999996</v>
      </c>
      <c r="DN107">
        <v>0.4996873</v>
      </c>
      <c r="DO107">
        <v>18.948499999999999</v>
      </c>
      <c r="DP107" s="1">
        <v>1.5354680000000001E-2</v>
      </c>
      <c r="DQ107">
        <v>7.0527810000000004</v>
      </c>
      <c r="DR107">
        <v>0.49705949999999999</v>
      </c>
      <c r="DS107">
        <v>18.502690000000001</v>
      </c>
      <c r="DT107" s="1">
        <v>1.3372159999999999E-2</v>
      </c>
      <c r="DU107">
        <v>6.1703409999999996</v>
      </c>
      <c r="DV107">
        <v>0.49459629999999999</v>
      </c>
      <c r="DW107">
        <v>18.618449999999999</v>
      </c>
      <c r="DX107" s="1">
        <v>1.161353E-2</v>
      </c>
      <c r="DY107">
        <v>5.3828019999999999</v>
      </c>
      <c r="DZ107">
        <v>0.49248389999999997</v>
      </c>
      <c r="EA107">
        <v>19.74165</v>
      </c>
      <c r="EB107" s="1">
        <v>1.0046869999999999E-2</v>
      </c>
      <c r="EC107">
        <v>4.6736149999999999</v>
      </c>
      <c r="ED107">
        <v>0.49056080000000002</v>
      </c>
      <c r="EE107">
        <v>21.025459999999999</v>
      </c>
      <c r="EF107" s="1">
        <v>8.6825019999999999E-3</v>
      </c>
      <c r="EG107">
        <v>4.0512810000000004</v>
      </c>
      <c r="EH107">
        <v>0.48874960000000001</v>
      </c>
      <c r="EI107">
        <v>21.96707</v>
      </c>
      <c r="EJ107" s="1">
        <v>7.519352E-3</v>
      </c>
      <c r="EK107">
        <v>3.5177550000000002</v>
      </c>
      <c r="EL107">
        <v>0.48722169999999998</v>
      </c>
      <c r="EM107">
        <v>22.38156</v>
      </c>
      <c r="EN107" s="1">
        <v>6.5228480000000004E-3</v>
      </c>
      <c r="EO107">
        <v>3.0583140000000002</v>
      </c>
      <c r="EP107">
        <v>0.48663830000000002</v>
      </c>
      <c r="EQ107">
        <v>22.06973</v>
      </c>
      <c r="ER107" s="1">
        <v>5.6622369999999997E-3</v>
      </c>
      <c r="ES107">
        <v>2.6558229999999998</v>
      </c>
      <c r="ET107">
        <v>0.4867842</v>
      </c>
      <c r="EU107">
        <v>21.355149999999998</v>
      </c>
      <c r="EV107" s="1">
        <v>4.9110680000000002E-3</v>
      </c>
      <c r="EW107">
        <v>2.300802</v>
      </c>
      <c r="EX107">
        <v>0.48721900000000001</v>
      </c>
      <c r="EY107">
        <v>20.958649999999999</v>
      </c>
      <c r="EZ107" s="1">
        <v>4.2521859999999998E-3</v>
      </c>
      <c r="FA107">
        <v>1.9882930000000001</v>
      </c>
      <c r="FB107">
        <v>0.48783070000000001</v>
      </c>
      <c r="FC107">
        <v>21.043980000000001</v>
      </c>
      <c r="FD107" s="1">
        <v>3.6593509999999999E-3</v>
      </c>
      <c r="FE107">
        <v>1.7073229999999999</v>
      </c>
      <c r="FF107">
        <v>0.48855169999999998</v>
      </c>
      <c r="FG107">
        <v>21.80181</v>
      </c>
      <c r="FH107" s="1">
        <v>3.074743E-3</v>
      </c>
      <c r="FI107">
        <v>1.4329689999999999</v>
      </c>
      <c r="FJ107">
        <v>0.48931150000000001</v>
      </c>
      <c r="FK107">
        <v>22.399380000000001</v>
      </c>
      <c r="FL107" s="1">
        <v>2.4590390000000001E-3</v>
      </c>
      <c r="FM107">
        <v>1.1460399999999999</v>
      </c>
      <c r="FN107">
        <v>0.48988609999999999</v>
      </c>
      <c r="FO107">
        <v>22.514869999999998</v>
      </c>
      <c r="FP107" s="1">
        <v>1.8551500000000001E-3</v>
      </c>
      <c r="FQ107">
        <v>0.86459450000000004</v>
      </c>
      <c r="FR107">
        <v>0.49030950000000001</v>
      </c>
      <c r="FS107">
        <v>22.087119999999999</v>
      </c>
      <c r="FT107" s="1">
        <v>1.349399E-3</v>
      </c>
      <c r="FU107">
        <v>0.62754900000000002</v>
      </c>
      <c r="FV107">
        <v>0.49064049999999998</v>
      </c>
      <c r="FW107">
        <v>21.32178</v>
      </c>
      <c r="FX107" s="1">
        <v>9.870453999999999E-4</v>
      </c>
      <c r="FY107">
        <v>0.4567002</v>
      </c>
      <c r="FZ107">
        <v>0.49091069999999998</v>
      </c>
      <c r="GA107">
        <v>20.335349999999998</v>
      </c>
      <c r="GB107" s="1">
        <v>7.5494729999999995E-4</v>
      </c>
      <c r="GC107">
        <v>0.34677400000000003</v>
      </c>
      <c r="GD107">
        <v>0.49111900000000003</v>
      </c>
      <c r="GE107">
        <v>19.409130000000001</v>
      </c>
      <c r="GF107" s="1">
        <v>6.1354189999999998E-4</v>
      </c>
      <c r="GG107">
        <v>0.27967449999999999</v>
      </c>
      <c r="GH107">
        <v>0.49129109999999998</v>
      </c>
      <c r="GI107">
        <v>18.888179999999998</v>
      </c>
      <c r="GJ107" s="1">
        <v>5.2564820000000005E-4</v>
      </c>
      <c r="GK107">
        <v>0.23798920000000001</v>
      </c>
      <c r="GL107">
        <v>0.49140109999999998</v>
      </c>
      <c r="GM107">
        <v>19.27835</v>
      </c>
      <c r="GN107" s="1">
        <v>4.6413260000000001E-4</v>
      </c>
      <c r="GO107">
        <v>0.2091006</v>
      </c>
      <c r="GP107">
        <v>0.49151499999999998</v>
      </c>
      <c r="GQ107">
        <v>20.14301</v>
      </c>
      <c r="GR107" s="1">
        <v>4.1294999999999998E-4</v>
      </c>
      <c r="GS107">
        <v>0.1853351</v>
      </c>
      <c r="GT107">
        <v>0.49155260000000001</v>
      </c>
      <c r="GU107">
        <v>21.06804</v>
      </c>
      <c r="GV107" s="1">
        <v>3.6706340000000002E-4</v>
      </c>
      <c r="GW107">
        <v>0.1641531</v>
      </c>
      <c r="GX107">
        <v>0.49158089999999999</v>
      </c>
      <c r="GY107">
        <v>21.543209999999998</v>
      </c>
      <c r="GZ107" s="1">
        <v>3.2789339999999997E-4</v>
      </c>
      <c r="HA107">
        <v>0.14609079999999999</v>
      </c>
      <c r="HB107">
        <v>0.49155979999999999</v>
      </c>
      <c r="HC107">
        <v>21.273679999999999</v>
      </c>
      <c r="HD107" s="1">
        <v>2.9690970000000001E-4</v>
      </c>
      <c r="HE107">
        <v>0.1317865</v>
      </c>
      <c r="HF107">
        <v>0.49154730000000002</v>
      </c>
      <c r="HG107">
        <v>20.234359999999999</v>
      </c>
      <c r="HH107">
        <v>2.7325500000000003E-4</v>
      </c>
      <c r="HI107">
        <v>0.12085990000000001</v>
      </c>
      <c r="HJ107">
        <v>0.49148609999999998</v>
      </c>
      <c r="HK107">
        <v>19.41732</v>
      </c>
      <c r="HL107" s="1">
        <v>2.5478440000000001E-4</v>
      </c>
      <c r="HM107">
        <v>0.11237270000000001</v>
      </c>
      <c r="HN107">
        <v>0.4914519</v>
      </c>
      <c r="HO107">
        <v>19.229289999999999</v>
      </c>
      <c r="HP107" s="1">
        <v>2.3986750000000001E-4</v>
      </c>
      <c r="HQ107">
        <v>0.1055465</v>
      </c>
      <c r="HR107">
        <v>0.4914114</v>
      </c>
      <c r="HS107">
        <v>19.88327</v>
      </c>
      <c r="HT107" s="1">
        <v>2.2823919999999999E-4</v>
      </c>
      <c r="HU107">
        <v>0.1001977</v>
      </c>
      <c r="HV107">
        <v>0.49137429999999999</v>
      </c>
      <c r="HW107">
        <v>20.882370000000002</v>
      </c>
      <c r="HX107" s="1">
        <v>2.1997189999999999E-4</v>
      </c>
      <c r="HY107">
        <v>9.6370440000000002E-2</v>
      </c>
      <c r="HZ107">
        <v>0.49134850000000002</v>
      </c>
      <c r="IA107">
        <v>21.714130000000001</v>
      </c>
      <c r="IB107" s="1">
        <v>2.139563E-4</v>
      </c>
      <c r="IC107">
        <v>9.3599489999999994E-2</v>
      </c>
      <c r="ID107">
        <v>0.49132540000000002</v>
      </c>
      <c r="IE107">
        <v>22.126370000000001</v>
      </c>
      <c r="IF107" s="1">
        <v>2.082338E-4</v>
      </c>
      <c r="IG107">
        <v>9.1038419999999995E-2</v>
      </c>
      <c r="IH107">
        <v>0.49131989999999998</v>
      </c>
      <c r="II107">
        <v>21.732900000000001</v>
      </c>
      <c r="IJ107" s="1">
        <v>2.0159719999999999E-4</v>
      </c>
      <c r="IK107">
        <v>8.812296E-2</v>
      </c>
      <c r="IL107">
        <v>0.49128929999999998</v>
      </c>
      <c r="IM107">
        <v>20.617819999999998</v>
      </c>
      <c r="IN107" s="1">
        <v>1.9394289999999999E-4</v>
      </c>
      <c r="IO107">
        <v>8.4767590000000004E-2</v>
      </c>
      <c r="IP107">
        <v>0.49128889999999997</v>
      </c>
      <c r="IQ107">
        <v>19.497710000000001</v>
      </c>
      <c r="IR107" s="1">
        <v>1.8571120000000001E-4</v>
      </c>
      <c r="IS107">
        <v>8.1158330000000001E-2</v>
      </c>
      <c r="IT107">
        <v>0.49127989999999999</v>
      </c>
      <c r="IU107">
        <v>19.00264</v>
      </c>
      <c r="IV107" s="1">
        <v>1.7733779999999999E-4</v>
      </c>
      <c r="IW107">
        <v>7.7488879999999996E-2</v>
      </c>
      <c r="IX107">
        <v>0.49128680000000002</v>
      </c>
      <c r="IY107">
        <v>19.857040000000001</v>
      </c>
      <c r="IZ107" s="1">
        <v>1.6907780000000001E-4</v>
      </c>
      <c r="JA107">
        <v>7.3874159999999994E-2</v>
      </c>
      <c r="JB107">
        <v>0.49128189999999999</v>
      </c>
      <c r="JC107">
        <v>21.06944</v>
      </c>
      <c r="JD107" s="1">
        <v>1.6114499999999999E-4</v>
      </c>
      <c r="JE107">
        <v>7.0394639999999994E-2</v>
      </c>
      <c r="JF107">
        <v>0.49127480000000001</v>
      </c>
      <c r="JG107">
        <v>22.03575</v>
      </c>
      <c r="JH107" s="1">
        <v>1.5356819999999999E-4</v>
      </c>
      <c r="JI107">
        <v>6.7079689999999997E-2</v>
      </c>
      <c r="JJ107">
        <v>0.49127920000000003</v>
      </c>
      <c r="JK107">
        <v>22.083320000000001</v>
      </c>
      <c r="JL107" s="1">
        <v>1.4640930000000001E-4</v>
      </c>
      <c r="JM107">
        <v>6.3946649999999994E-2</v>
      </c>
      <c r="JN107">
        <v>0.49133019999999999</v>
      </c>
      <c r="JO107">
        <v>21.64789</v>
      </c>
      <c r="JP107" s="1">
        <v>1.3971799999999999E-4</v>
      </c>
      <c r="JQ107">
        <v>6.1008510000000002E-2</v>
      </c>
      <c r="JR107">
        <v>0.49134870000000003</v>
      </c>
      <c r="JS107">
        <v>20.890460000000001</v>
      </c>
      <c r="JT107" s="1">
        <v>1.334187E-4</v>
      </c>
      <c r="JU107">
        <v>5.8246819999999998E-2</v>
      </c>
      <c r="JV107">
        <v>0.4914055</v>
      </c>
      <c r="JW107">
        <v>20.308350000000001</v>
      </c>
      <c r="JX107" s="1">
        <v>1.2748030000000001E-4</v>
      </c>
      <c r="JY107">
        <v>5.5638970000000003E-2</v>
      </c>
      <c r="JZ107">
        <v>0.49146129999999999</v>
      </c>
      <c r="KA107">
        <v>19.996729999999999</v>
      </c>
      <c r="KB107" s="1">
        <v>1.2173490000000001E-4</v>
      </c>
      <c r="KC107">
        <v>5.3125499999999999E-2</v>
      </c>
      <c r="KD107">
        <v>0.49149340000000002</v>
      </c>
      <c r="KE107">
        <v>20.614570000000001</v>
      </c>
      <c r="KF107" s="1">
        <v>1.15747E-4</v>
      </c>
      <c r="KG107">
        <v>5.0525109999999998E-2</v>
      </c>
      <c r="KH107">
        <v>0.4915234</v>
      </c>
      <c r="KI107">
        <v>21.406330000000001</v>
      </c>
      <c r="KJ107" s="1">
        <v>1.091365E-4</v>
      </c>
      <c r="KK107">
        <v>4.7652170000000001E-2</v>
      </c>
      <c r="KL107">
        <v>0.49154520000000002</v>
      </c>
      <c r="KM107">
        <v>22.16554</v>
      </c>
      <c r="KN107" s="1">
        <v>1.021384E-4</v>
      </c>
      <c r="KO107">
        <v>4.4602700000000002E-2</v>
      </c>
      <c r="KP107">
        <v>0.49157220000000001</v>
      </c>
      <c r="KQ107">
        <v>22.461659999999998</v>
      </c>
      <c r="KR107" s="1">
        <v>9.5539090000000001E-5</v>
      </c>
      <c r="KS107">
        <v>4.1702530000000002E-2</v>
      </c>
      <c r="KT107">
        <v>0.4915832</v>
      </c>
      <c r="KU107">
        <v>21.956389999999999</v>
      </c>
      <c r="KV107" s="1">
        <v>8.984532E-5</v>
      </c>
      <c r="KW107">
        <v>3.9192379999999999E-2</v>
      </c>
      <c r="KX107">
        <v>0.49159629999999999</v>
      </c>
      <c r="KY107">
        <v>20.950559999999999</v>
      </c>
      <c r="KZ107" s="1">
        <v>8.5125680000000003E-5</v>
      </c>
      <c r="LA107">
        <v>3.7106859999999998E-2</v>
      </c>
      <c r="LB107">
        <v>0.49160189999999998</v>
      </c>
      <c r="LC107">
        <v>20.062709999999999</v>
      </c>
      <c r="LD107" s="1">
        <v>8.1157949999999994E-5</v>
      </c>
      <c r="LE107">
        <v>3.5357079999999999E-2</v>
      </c>
      <c r="LF107">
        <v>0.49160280000000001</v>
      </c>
      <c r="LG107">
        <v>19.732389999999999</v>
      </c>
      <c r="LH107" s="1">
        <v>7.7715009999999998E-5</v>
      </c>
      <c r="LI107">
        <v>3.3839969999999997E-2</v>
      </c>
      <c r="LJ107">
        <v>0.4916027</v>
      </c>
      <c r="LK107">
        <v>20.444479999999999</v>
      </c>
      <c r="LL107" s="1">
        <v>7.4602879999999995E-5</v>
      </c>
      <c r="LM107">
        <v>3.2473879999999997E-2</v>
      </c>
      <c r="LN107">
        <v>0.49159599999999998</v>
      </c>
      <c r="LO107">
        <v>21.520440000000001</v>
      </c>
      <c r="LP107" s="1">
        <v>7.1707619999999999E-5</v>
      </c>
      <c r="LQ107">
        <v>3.1207120000000001E-2</v>
      </c>
      <c r="LR107">
        <v>0.49159399999999998</v>
      </c>
      <c r="LS107">
        <v>22.496459999999999</v>
      </c>
      <c r="LT107" s="1">
        <v>6.8980629999999997E-5</v>
      </c>
      <c r="LU107">
        <v>3.0013189999999999E-2</v>
      </c>
      <c r="LV107">
        <v>0.49158829999999998</v>
      </c>
      <c r="LW107">
        <v>22.84526</v>
      </c>
      <c r="LX107" s="1">
        <v>6.6390000000000006E-5</v>
      </c>
      <c r="LY107">
        <v>2.887866E-2</v>
      </c>
      <c r="LZ107">
        <v>0.49159170000000002</v>
      </c>
      <c r="MA107">
        <v>22.36795</v>
      </c>
      <c r="MB107" s="1">
        <v>6.3835580000000001E-5</v>
      </c>
      <c r="MC107">
        <v>2.7799509999999999E-2</v>
      </c>
      <c r="MD107">
        <v>0.49158819999999998</v>
      </c>
      <c r="ME107">
        <v>21.285779999999999</v>
      </c>
      <c r="MF107" s="1">
        <v>6.1274850000000002E-5</v>
      </c>
      <c r="MG107">
        <v>2.6772279999999999E-2</v>
      </c>
      <c r="MH107">
        <v>0.49159009999999997</v>
      </c>
      <c r="MI107">
        <v>20.365490000000001</v>
      </c>
      <c r="MJ107" s="1">
        <v>5.8859590000000001E-5</v>
      </c>
      <c r="MK107">
        <v>2.579797E-2</v>
      </c>
      <c r="ML107">
        <v>0.49158930000000001</v>
      </c>
      <c r="MM107">
        <v>19.964120000000001</v>
      </c>
      <c r="MN107" s="1">
        <v>5.6569410000000002E-5</v>
      </c>
      <c r="MO107">
        <v>2.4868049999999999E-2</v>
      </c>
      <c r="MP107">
        <v>0.49159229999999998</v>
      </c>
      <c r="MQ107">
        <v>20.68927</v>
      </c>
      <c r="MR107" s="1">
        <v>5.4385319999999997E-5</v>
      </c>
      <c r="MS107">
        <v>2.397618E-2</v>
      </c>
      <c r="MT107">
        <v>0.491587</v>
      </c>
      <c r="MU107">
        <v>21.316770000000002</v>
      </c>
      <c r="MV107" s="1">
        <v>5.2307530000000002E-5</v>
      </c>
      <c r="MW107">
        <v>2.312407E-2</v>
      </c>
      <c r="MX107">
        <v>0.49161129999999997</v>
      </c>
      <c r="MY107">
        <v>21.458200000000001</v>
      </c>
      <c r="MZ107" s="1">
        <v>5.0335730000000002E-5</v>
      </c>
      <c r="NA107">
        <v>2.2308640000000001E-2</v>
      </c>
      <c r="NB107">
        <v>0.4915947</v>
      </c>
      <c r="NC107">
        <v>21.025700000000001</v>
      </c>
      <c r="ND107" s="1">
        <v>4.8452979999999997E-5</v>
      </c>
      <c r="NE107">
        <v>2.1527040000000001E-2</v>
      </c>
      <c r="NF107">
        <v>0.49159130000000001</v>
      </c>
      <c r="NG107">
        <v>20.6342</v>
      </c>
      <c r="NH107" s="1">
        <v>4.665636E-5</v>
      </c>
      <c r="NI107">
        <v>2.077799E-2</v>
      </c>
      <c r="NJ107">
        <v>0.4916103</v>
      </c>
      <c r="NK107">
        <v>19.950790000000001</v>
      </c>
      <c r="NL107" s="1">
        <v>4.4943439999999997E-5</v>
      </c>
      <c r="NM107">
        <v>2.0060959999999999E-2</v>
      </c>
      <c r="NN107">
        <v>0.49158269999999998</v>
      </c>
      <c r="NO107">
        <v>19.107959999999999</v>
      </c>
      <c r="NP107" s="1">
        <v>4.3305739999999997E-5</v>
      </c>
      <c r="NQ107">
        <v>1.937256E-2</v>
      </c>
      <c r="NR107">
        <v>0.49159209999999998</v>
      </c>
      <c r="NS107">
        <v>18.43826</v>
      </c>
      <c r="NT107" s="1">
        <v>4.1742739999999999E-5</v>
      </c>
      <c r="NU107">
        <v>1.8712019999999999E-2</v>
      </c>
      <c r="NV107">
        <v>0.4915853</v>
      </c>
      <c r="NW107">
        <v>18.90344</v>
      </c>
      <c r="NX107" s="1">
        <v>4.0253499999999997E-5</v>
      </c>
      <c r="NY107">
        <v>1.8079970000000001E-2</v>
      </c>
      <c r="NZ107">
        <v>0.491589</v>
      </c>
      <c r="OA107">
        <v>20.087219999999999</v>
      </c>
      <c r="OB107" s="1">
        <v>3.8820679999999998E-5</v>
      </c>
      <c r="OC107">
        <v>1.7469309999999998E-2</v>
      </c>
      <c r="OD107">
        <v>0.49159710000000001</v>
      </c>
      <c r="OE107">
        <v>21.181840000000001</v>
      </c>
      <c r="OF107" s="1">
        <v>3.7437480000000001E-5</v>
      </c>
      <c r="OG107">
        <v>1.6879120000000001E-2</v>
      </c>
      <c r="OH107">
        <v>0.4915659</v>
      </c>
      <c r="OI107">
        <v>21.661850000000001</v>
      </c>
      <c r="OJ107" s="1">
        <v>3.6114510000000002E-5</v>
      </c>
      <c r="OK107">
        <v>1.6312279999999998E-2</v>
      </c>
    </row>
    <row r="108" spans="1:401" x14ac:dyDescent="0.35">
      <c r="A108">
        <v>111</v>
      </c>
      <c r="B108" t="s">
        <v>4</v>
      </c>
      <c r="C108" t="s">
        <v>24</v>
      </c>
      <c r="D108" t="s">
        <v>113</v>
      </c>
      <c r="E108">
        <v>843.14689999999996</v>
      </c>
      <c r="F108">
        <v>0.76654040000000001</v>
      </c>
      <c r="G108">
        <v>19.74166</v>
      </c>
      <c r="H108">
        <v>0</v>
      </c>
      <c r="I108">
        <v>0</v>
      </c>
      <c r="J108">
        <v>0.76431760000000004</v>
      </c>
      <c r="K108">
        <v>19.797450000000001</v>
      </c>
      <c r="L108" s="1">
        <v>9.963054000000001E-35</v>
      </c>
      <c r="M108" s="1">
        <v>3.3613630000000001E-32</v>
      </c>
      <c r="N108">
        <v>0.76219550000000003</v>
      </c>
      <c r="O108">
        <v>19.720549999999999</v>
      </c>
      <c r="P108" s="1">
        <v>1.1166600000000001E-21</v>
      </c>
      <c r="Q108" s="1">
        <v>3.7483410000000001E-19</v>
      </c>
      <c r="R108">
        <v>0.76021470000000002</v>
      </c>
      <c r="S108">
        <v>19.469270000000002</v>
      </c>
      <c r="T108" s="1">
        <v>3.5673180000000002E-10</v>
      </c>
      <c r="U108" s="1">
        <v>1.2003849999999999E-7</v>
      </c>
      <c r="V108">
        <v>0.75816430000000001</v>
      </c>
      <c r="W108">
        <v>18.99099</v>
      </c>
      <c r="X108" s="1">
        <v>1.125365E-2</v>
      </c>
      <c r="Y108" s="1">
        <v>2.8859620000000001</v>
      </c>
      <c r="Z108">
        <v>0.75602000000000003</v>
      </c>
      <c r="AA108">
        <v>18.74306</v>
      </c>
      <c r="AB108" s="1">
        <v>3.8981530000000002</v>
      </c>
      <c r="AC108">
        <v>1121.2819999999999</v>
      </c>
      <c r="AD108">
        <v>0.75382289999999996</v>
      </c>
      <c r="AE108">
        <v>18.812950000000001</v>
      </c>
      <c r="AF108">
        <v>55.296039999999998</v>
      </c>
      <c r="AG108">
        <v>17310.91</v>
      </c>
      <c r="AH108">
        <v>0.75156920000000005</v>
      </c>
      <c r="AI108">
        <v>19.428339999999999</v>
      </c>
      <c r="AJ108">
        <v>124.57299999999999</v>
      </c>
      <c r="AK108">
        <v>41595.67</v>
      </c>
      <c r="AL108">
        <v>0.7491854</v>
      </c>
      <c r="AM108">
        <v>20.068460000000002</v>
      </c>
      <c r="AN108">
        <v>84.539280000000005</v>
      </c>
      <c r="AO108">
        <v>29663.52</v>
      </c>
      <c r="AP108">
        <v>0.74644630000000001</v>
      </c>
      <c r="AQ108">
        <v>20.431239999999999</v>
      </c>
      <c r="AR108">
        <v>25.52685</v>
      </c>
      <c r="AS108">
        <v>9304.2870000000003</v>
      </c>
      <c r="AT108">
        <v>0.74312409999999995</v>
      </c>
      <c r="AU108">
        <v>20.44126</v>
      </c>
      <c r="AV108">
        <v>4.5513159999999999</v>
      </c>
      <c r="AW108">
        <v>1704.279</v>
      </c>
      <c r="AX108">
        <v>0.7390177</v>
      </c>
      <c r="AY108">
        <v>20.10331</v>
      </c>
      <c r="AZ108">
        <v>0.63627250000000002</v>
      </c>
      <c r="BA108">
        <v>240.34880000000001</v>
      </c>
      <c r="BB108">
        <v>0.73414440000000003</v>
      </c>
      <c r="BC108">
        <v>19.73593</v>
      </c>
      <c r="BD108">
        <v>0.12554409999999999</v>
      </c>
      <c r="BE108">
        <v>45.734479999999998</v>
      </c>
      <c r="BF108">
        <v>0.72858820000000002</v>
      </c>
      <c r="BG108">
        <v>19.542000000000002</v>
      </c>
      <c r="BH108">
        <v>6.8770079999999997E-2</v>
      </c>
      <c r="BI108">
        <v>23.932680000000001</v>
      </c>
      <c r="BJ108">
        <v>0.72251200000000004</v>
      </c>
      <c r="BK108">
        <v>19.7529</v>
      </c>
      <c r="BL108">
        <v>6.5779439999999995E-2</v>
      </c>
      <c r="BM108">
        <v>22.713200000000001</v>
      </c>
      <c r="BN108">
        <v>0.71596959999999998</v>
      </c>
      <c r="BO108">
        <v>20.581389999999999</v>
      </c>
      <c r="BP108" s="1">
        <v>6.866796E-2</v>
      </c>
      <c r="BQ108">
        <v>23.864840000000001</v>
      </c>
      <c r="BR108">
        <v>0.70912030000000004</v>
      </c>
      <c r="BS108">
        <v>21.247420000000002</v>
      </c>
      <c r="BT108" s="1">
        <v>6.8297209999999997E-2</v>
      </c>
      <c r="BU108">
        <v>23.967169999999999</v>
      </c>
      <c r="BV108">
        <v>0.70228869999999999</v>
      </c>
      <c r="BW108">
        <v>21.467459999999999</v>
      </c>
      <c r="BX108" s="1">
        <v>6.4160149999999999E-2</v>
      </c>
      <c r="BY108">
        <v>22.718969999999999</v>
      </c>
      <c r="BZ108">
        <v>0.69548620000000005</v>
      </c>
      <c r="CA108">
        <v>21.22879</v>
      </c>
      <c r="CB108" s="1">
        <v>5.8157430000000003E-2</v>
      </c>
      <c r="CC108">
        <v>20.761659999999999</v>
      </c>
      <c r="CD108">
        <v>0.68930919999999996</v>
      </c>
      <c r="CE108">
        <v>20.641210000000001</v>
      </c>
      <c r="CF108" s="1">
        <v>5.1784419999999998E-2</v>
      </c>
      <c r="CG108">
        <v>18.628920000000001</v>
      </c>
      <c r="CH108">
        <v>0.68271990000000005</v>
      </c>
      <c r="CI108">
        <v>19.77843</v>
      </c>
      <c r="CJ108">
        <v>4.5665919999999999E-2</v>
      </c>
      <c r="CK108">
        <v>16.558700000000002</v>
      </c>
      <c r="CL108">
        <v>0.67600099999999996</v>
      </c>
      <c r="CM108">
        <v>19.09018</v>
      </c>
      <c r="CN108" s="1">
        <v>4.0050570000000001E-2</v>
      </c>
      <c r="CO108">
        <v>14.637919999999999</v>
      </c>
      <c r="CP108">
        <v>0.66904379999999997</v>
      </c>
      <c r="CQ108">
        <v>18.985859999999999</v>
      </c>
      <c r="CR108">
        <v>3.5003470000000002E-2</v>
      </c>
      <c r="CS108">
        <v>12.896890000000001</v>
      </c>
      <c r="CT108">
        <v>0.66209169999999995</v>
      </c>
      <c r="CU108">
        <v>19.557110000000002</v>
      </c>
      <c r="CV108" s="1">
        <v>3.0604679999999999E-2</v>
      </c>
      <c r="CW108">
        <v>11.36308</v>
      </c>
      <c r="CX108">
        <v>0.65501940000000003</v>
      </c>
      <c r="CY108">
        <v>19.740929999999999</v>
      </c>
      <c r="CZ108" s="1">
        <v>2.6838580000000001E-2</v>
      </c>
      <c r="DA108">
        <v>10.043240000000001</v>
      </c>
      <c r="DB108">
        <v>0.64766570000000001</v>
      </c>
      <c r="DC108">
        <v>20.002079999999999</v>
      </c>
      <c r="DD108" s="1">
        <v>2.3515850000000001E-2</v>
      </c>
      <c r="DE108">
        <v>8.8747570000000007</v>
      </c>
      <c r="DF108">
        <v>0.64018439999999999</v>
      </c>
      <c r="DG108">
        <v>20.028179999999999</v>
      </c>
      <c r="DH108" s="1">
        <v>2.0538460000000001E-2</v>
      </c>
      <c r="DI108">
        <v>7.8181570000000002</v>
      </c>
      <c r="DJ108">
        <v>0.63333989999999996</v>
      </c>
      <c r="DK108">
        <v>19.708359999999999</v>
      </c>
      <c r="DL108" s="1">
        <v>1.7910659999999998E-2</v>
      </c>
      <c r="DM108">
        <v>6.8733060000000004</v>
      </c>
      <c r="DN108">
        <v>0.62816070000000002</v>
      </c>
      <c r="DO108">
        <v>19.04618</v>
      </c>
      <c r="DP108" s="1">
        <v>1.561764E-2</v>
      </c>
      <c r="DQ108">
        <v>6.031123</v>
      </c>
      <c r="DR108">
        <v>0.62284649999999997</v>
      </c>
      <c r="DS108">
        <v>18.569410000000001</v>
      </c>
      <c r="DT108" s="1">
        <v>1.360478E-2</v>
      </c>
      <c r="DU108">
        <v>5.2886389999999999</v>
      </c>
      <c r="DV108">
        <v>0.61766140000000003</v>
      </c>
      <c r="DW108">
        <v>18.63524</v>
      </c>
      <c r="DX108" s="1">
        <v>1.182385E-2</v>
      </c>
      <c r="DY108">
        <v>4.626163</v>
      </c>
      <c r="DZ108">
        <v>0.61287619999999998</v>
      </c>
      <c r="EA108">
        <v>19.73732</v>
      </c>
      <c r="EB108" s="1">
        <v>1.023579E-2</v>
      </c>
      <c r="EC108">
        <v>4.0278</v>
      </c>
      <c r="ED108">
        <v>0.60820649999999998</v>
      </c>
      <c r="EE108">
        <v>21.02422</v>
      </c>
      <c r="EF108" s="1">
        <v>8.8466870000000006E-3</v>
      </c>
      <c r="EG108">
        <v>3.4996719999999999</v>
      </c>
      <c r="EH108">
        <v>0.60359750000000001</v>
      </c>
      <c r="EI108">
        <v>22.021149999999999</v>
      </c>
      <c r="EJ108" s="1">
        <v>7.6603640000000002E-3</v>
      </c>
      <c r="EK108">
        <v>3.04541</v>
      </c>
      <c r="EL108">
        <v>0.59931250000000003</v>
      </c>
      <c r="EM108">
        <v>22.464559999999999</v>
      </c>
      <c r="EN108" s="1">
        <v>6.6455849999999999E-3</v>
      </c>
      <c r="EO108">
        <v>2.6545399999999999</v>
      </c>
      <c r="EP108">
        <v>0.59634050000000005</v>
      </c>
      <c r="EQ108">
        <v>22.162320000000001</v>
      </c>
      <c r="ER108" s="1">
        <v>5.7708840000000004E-3</v>
      </c>
      <c r="ES108">
        <v>2.3134030000000001</v>
      </c>
      <c r="ET108">
        <v>0.5940974</v>
      </c>
      <c r="EU108">
        <v>21.43702</v>
      </c>
      <c r="EV108" s="1">
        <v>5.00688E-3</v>
      </c>
      <c r="EW108">
        <v>2.0113639999999999</v>
      </c>
      <c r="EX108">
        <v>0.59236390000000005</v>
      </c>
      <c r="EY108">
        <v>21.0062</v>
      </c>
      <c r="EZ108" s="1">
        <v>4.3369560000000003E-3</v>
      </c>
      <c r="FA108">
        <v>1.744127</v>
      </c>
      <c r="FB108">
        <v>0.59119120000000003</v>
      </c>
      <c r="FC108">
        <v>21.04862</v>
      </c>
      <c r="FD108" s="1">
        <v>3.7377360000000002E-3</v>
      </c>
      <c r="FE108">
        <v>1.503474</v>
      </c>
      <c r="FF108">
        <v>0.5905473</v>
      </c>
      <c r="FG108">
        <v>21.800270000000001</v>
      </c>
      <c r="FH108" s="1">
        <v>3.1548470000000001E-3</v>
      </c>
      <c r="FI108">
        <v>1.2696700000000001</v>
      </c>
      <c r="FJ108">
        <v>0.59024639999999995</v>
      </c>
      <c r="FK108">
        <v>22.42719</v>
      </c>
      <c r="FL108" s="1">
        <v>2.5426210000000001E-3</v>
      </c>
      <c r="FM108">
        <v>1.024437</v>
      </c>
      <c r="FN108">
        <v>0.59001669999999995</v>
      </c>
      <c r="FO108">
        <v>22.574839999999998</v>
      </c>
      <c r="FP108" s="1">
        <v>1.932729E-3</v>
      </c>
      <c r="FQ108">
        <v>0.77943169999999995</v>
      </c>
      <c r="FR108">
        <v>0.58985860000000001</v>
      </c>
      <c r="FS108">
        <v>22.200389999999999</v>
      </c>
      <c r="FT108" s="1">
        <v>1.410407E-3</v>
      </c>
      <c r="FU108">
        <v>0.56819209999999998</v>
      </c>
      <c r="FV108">
        <v>0.58972599999999997</v>
      </c>
      <c r="FW108">
        <v>21.434629999999999</v>
      </c>
      <c r="FX108" s="1">
        <v>1.0286399999999999E-3</v>
      </c>
      <c r="FY108">
        <v>0.41278510000000002</v>
      </c>
      <c r="FZ108">
        <v>0.58964320000000003</v>
      </c>
      <c r="GA108">
        <v>20.46527</v>
      </c>
      <c r="GB108" s="1">
        <v>7.8091010000000004E-4</v>
      </c>
      <c r="GC108">
        <v>0.31144650000000001</v>
      </c>
      <c r="GD108">
        <v>0.58961549999999996</v>
      </c>
      <c r="GE108">
        <v>19.524090000000001</v>
      </c>
      <c r="GF108" s="1">
        <v>6.2937300000000002E-4</v>
      </c>
      <c r="GG108">
        <v>0.2492916</v>
      </c>
      <c r="GH108">
        <v>0.589638</v>
      </c>
      <c r="GI108">
        <v>18.973790000000001</v>
      </c>
      <c r="GJ108" s="1">
        <v>5.3586230000000001E-4</v>
      </c>
      <c r="GK108">
        <v>0.21091109999999999</v>
      </c>
      <c r="GL108">
        <v>0.58962680000000001</v>
      </c>
      <c r="GM108">
        <v>19.327169999999999</v>
      </c>
      <c r="GN108" s="1">
        <v>4.7179440000000002E-4</v>
      </c>
      <c r="GO108">
        <v>0.18480389999999999</v>
      </c>
      <c r="GP108">
        <v>0.58964839999999996</v>
      </c>
      <c r="GQ108">
        <v>20.17173</v>
      </c>
      <c r="GR108" s="1">
        <v>4.1966239999999998E-4</v>
      </c>
      <c r="GS108">
        <v>0.1637691</v>
      </c>
      <c r="GT108">
        <v>0.58964309999999998</v>
      </c>
      <c r="GU108">
        <v>21.12473</v>
      </c>
      <c r="GV108" s="1">
        <v>3.730316E-4</v>
      </c>
      <c r="GW108">
        <v>0.1450671</v>
      </c>
      <c r="GX108">
        <v>0.58962300000000001</v>
      </c>
      <c r="GY108">
        <v>21.631519999999998</v>
      </c>
      <c r="GZ108" s="1">
        <v>3.328254E-4</v>
      </c>
      <c r="HA108">
        <v>0.1289749</v>
      </c>
      <c r="HB108">
        <v>0.58957859999999995</v>
      </c>
      <c r="HC108">
        <v>21.39292</v>
      </c>
      <c r="HD108" s="1">
        <v>3.0072619999999998E-4</v>
      </c>
      <c r="HE108">
        <v>0.1161161</v>
      </c>
      <c r="HF108">
        <v>0.58951659999999995</v>
      </c>
      <c r="HG108">
        <v>20.346990000000002</v>
      </c>
      <c r="HH108" s="1">
        <v>2.761808E-4</v>
      </c>
      <c r="HI108">
        <v>0.1062791</v>
      </c>
      <c r="HJ108">
        <v>0.58939090000000005</v>
      </c>
      <c r="HK108">
        <v>19.492709999999999</v>
      </c>
      <c r="HL108" s="1">
        <v>2.5710620000000002E-4</v>
      </c>
      <c r="HM108">
        <v>9.8669060000000003E-2</v>
      </c>
      <c r="HN108">
        <v>0.58926129999999999</v>
      </c>
      <c r="HO108">
        <v>19.23246</v>
      </c>
      <c r="HP108" s="1">
        <v>2.41742E-4</v>
      </c>
      <c r="HQ108">
        <v>9.2572550000000003E-2</v>
      </c>
      <c r="HR108">
        <v>0.58913819999999995</v>
      </c>
      <c r="HS108">
        <v>19.85998</v>
      </c>
      <c r="HT108" s="1">
        <v>2.2965830000000001E-4</v>
      </c>
      <c r="HU108">
        <v>8.776138E-2</v>
      </c>
      <c r="HV108">
        <v>0.58898189999999995</v>
      </c>
      <c r="HW108">
        <v>20.868079999999999</v>
      </c>
      <c r="HX108" s="1">
        <v>2.2096379999999999E-4</v>
      </c>
      <c r="HY108">
        <v>8.428215E-2</v>
      </c>
      <c r="HZ108">
        <v>0.58881609999999995</v>
      </c>
      <c r="IA108">
        <v>21.73753</v>
      </c>
      <c r="IB108" s="1">
        <v>2.1473320000000001E-4</v>
      </c>
      <c r="IC108">
        <v>8.1798250000000003E-2</v>
      </c>
      <c r="ID108">
        <v>0.58867590000000003</v>
      </c>
      <c r="IE108">
        <v>22.192299999999999</v>
      </c>
      <c r="IF108" s="1">
        <v>2.0904159999999999E-4</v>
      </c>
      <c r="IG108">
        <v>7.958867E-2</v>
      </c>
      <c r="IH108">
        <v>0.58852409999999999</v>
      </c>
      <c r="II108">
        <v>21.848890000000001</v>
      </c>
      <c r="IJ108" s="1">
        <v>2.025463E-4</v>
      </c>
      <c r="IK108">
        <v>7.7112100000000003E-2</v>
      </c>
      <c r="IL108">
        <v>0.58837759999999995</v>
      </c>
      <c r="IM108">
        <v>20.75037</v>
      </c>
      <c r="IN108" s="1">
        <v>1.9500680000000001E-4</v>
      </c>
      <c r="IO108">
        <v>7.4244130000000005E-2</v>
      </c>
      <c r="IP108">
        <v>0.5882231</v>
      </c>
      <c r="IQ108">
        <v>19.619479999999999</v>
      </c>
      <c r="IR108" s="1">
        <v>1.868238E-4</v>
      </c>
      <c r="IS108">
        <v>7.1131360000000005E-2</v>
      </c>
      <c r="IT108">
        <v>0.58807690000000001</v>
      </c>
      <c r="IU108">
        <v>19.05986</v>
      </c>
      <c r="IV108" s="1">
        <v>1.7845529999999999E-4</v>
      </c>
      <c r="IW108">
        <v>6.7947919999999995E-2</v>
      </c>
      <c r="IX108">
        <v>0.58794250000000003</v>
      </c>
      <c r="IY108">
        <v>19.87144</v>
      </c>
      <c r="IZ108" s="1">
        <v>1.7016580000000001E-4</v>
      </c>
      <c r="JA108">
        <v>6.4799259999999997E-2</v>
      </c>
      <c r="JB108">
        <v>0.58779760000000003</v>
      </c>
      <c r="JC108">
        <v>21.070139999999999</v>
      </c>
      <c r="JD108" s="1">
        <v>1.621867E-4</v>
      </c>
      <c r="JE108">
        <v>6.176044E-2</v>
      </c>
      <c r="JF108">
        <v>0.58764309999999997</v>
      </c>
      <c r="JG108">
        <v>22.088170000000002</v>
      </c>
      <c r="JH108" s="1">
        <v>1.545571E-4</v>
      </c>
      <c r="JI108">
        <v>5.8862039999999997E-2</v>
      </c>
      <c r="JJ108">
        <v>0.58751359999999997</v>
      </c>
      <c r="JK108">
        <v>22.175270000000001</v>
      </c>
      <c r="JL108" s="1">
        <v>1.473411E-4</v>
      </c>
      <c r="JM108">
        <v>5.611903E-2</v>
      </c>
      <c r="JN108">
        <v>0.58741129999999997</v>
      </c>
      <c r="JO108">
        <v>21.749659999999999</v>
      </c>
      <c r="JP108" s="1">
        <v>1.4058969999999999E-4</v>
      </c>
      <c r="JQ108">
        <v>5.354482E-2</v>
      </c>
      <c r="JR108">
        <v>0.58734209999999998</v>
      </c>
      <c r="JS108">
        <v>20.974</v>
      </c>
      <c r="JT108" s="1">
        <v>1.34239E-4</v>
      </c>
      <c r="JU108">
        <v>5.1123790000000002E-2</v>
      </c>
      <c r="JV108">
        <v>0.58729790000000004</v>
      </c>
      <c r="JW108">
        <v>20.37987</v>
      </c>
      <c r="JX108" s="1">
        <v>1.2825900000000001E-4</v>
      </c>
      <c r="JY108">
        <v>4.8839220000000003E-2</v>
      </c>
      <c r="JZ108">
        <v>0.58729480000000001</v>
      </c>
      <c r="KA108">
        <v>20.04542</v>
      </c>
      <c r="KB108" s="1">
        <v>1.2250069999999999E-4</v>
      </c>
      <c r="KC108">
        <v>4.6645440000000003E-2</v>
      </c>
      <c r="KD108">
        <v>0.58729089999999995</v>
      </c>
      <c r="KE108">
        <v>20.643000000000001</v>
      </c>
      <c r="KF108" s="1">
        <v>1.165703E-4</v>
      </c>
      <c r="KG108">
        <v>4.4397890000000002E-2</v>
      </c>
      <c r="KH108">
        <v>0.58729920000000002</v>
      </c>
      <c r="KI108">
        <v>21.423970000000001</v>
      </c>
      <c r="KJ108" s="1">
        <v>1.100478E-4</v>
      </c>
      <c r="KK108">
        <v>4.192386E-2</v>
      </c>
      <c r="KL108">
        <v>0.5872984</v>
      </c>
      <c r="KM108">
        <v>22.21162</v>
      </c>
      <c r="KN108" s="1">
        <v>1.030654E-4</v>
      </c>
      <c r="KO108">
        <v>3.927129E-2</v>
      </c>
      <c r="KP108">
        <v>0.58730979999999999</v>
      </c>
      <c r="KQ108">
        <v>22.542459999999998</v>
      </c>
      <c r="KR108" s="1">
        <v>9.6380690000000003E-5</v>
      </c>
      <c r="KS108">
        <v>3.6711359999999998E-2</v>
      </c>
      <c r="KT108">
        <v>0.58730859999999996</v>
      </c>
      <c r="KU108">
        <v>22.07319</v>
      </c>
      <c r="KV108" s="1">
        <v>9.0555289999999996E-5</v>
      </c>
      <c r="KW108">
        <v>3.447339E-2</v>
      </c>
      <c r="KX108">
        <v>0.58731259999999996</v>
      </c>
      <c r="KY108">
        <v>21.077729999999999</v>
      </c>
      <c r="KZ108" s="1">
        <v>8.5713460000000002E-5</v>
      </c>
      <c r="LA108">
        <v>3.2608459999999999E-2</v>
      </c>
      <c r="LB108">
        <v>0.58731619999999995</v>
      </c>
      <c r="LC108">
        <v>20.16244</v>
      </c>
      <c r="LD108" s="1">
        <v>8.165766E-5</v>
      </c>
      <c r="LE108">
        <v>3.1048610000000001E-2</v>
      </c>
      <c r="LF108">
        <v>0.58730780000000005</v>
      </c>
      <c r="LG108">
        <v>19.77563</v>
      </c>
      <c r="LH108" s="1">
        <v>7.8154890000000006E-5</v>
      </c>
      <c r="LI108">
        <v>2.970242E-2</v>
      </c>
      <c r="LJ108">
        <v>0.58730800000000005</v>
      </c>
      <c r="LK108">
        <v>20.458300000000001</v>
      </c>
      <c r="LL108" s="1">
        <v>7.5004220000000004E-5</v>
      </c>
      <c r="LM108">
        <v>2.8495489999999998E-2</v>
      </c>
      <c r="LN108">
        <v>0.58730669999999996</v>
      </c>
      <c r="LO108">
        <v>21.522079999999999</v>
      </c>
      <c r="LP108" s="1">
        <v>7.2084880000000004E-5</v>
      </c>
      <c r="LQ108">
        <v>2.7380519999999998E-2</v>
      </c>
      <c r="LR108">
        <v>0.58730530000000003</v>
      </c>
      <c r="LS108">
        <v>22.537859999999998</v>
      </c>
      <c r="LT108" s="1">
        <v>6.9337750000000002E-5</v>
      </c>
      <c r="LU108">
        <v>2.6330679999999999E-2</v>
      </c>
      <c r="LV108">
        <v>0.58730159999999998</v>
      </c>
      <c r="LW108">
        <v>22.929010000000002</v>
      </c>
      <c r="LX108" s="1">
        <v>6.6729730000000001E-5</v>
      </c>
      <c r="LY108">
        <v>2.5334019999999999E-2</v>
      </c>
      <c r="LZ108">
        <v>0.5872946</v>
      </c>
      <c r="MA108">
        <v>22.489830000000001</v>
      </c>
      <c r="MB108" s="1">
        <v>6.4158400000000006E-5</v>
      </c>
      <c r="MC108">
        <v>2.4385830000000001E-2</v>
      </c>
      <c r="MD108">
        <v>0.58730130000000003</v>
      </c>
      <c r="ME108">
        <v>21.407160000000001</v>
      </c>
      <c r="MF108" s="1">
        <v>6.1579939999999999E-5</v>
      </c>
      <c r="MG108">
        <v>2.3483110000000001E-2</v>
      </c>
      <c r="MH108">
        <v>0.58730539999999998</v>
      </c>
      <c r="MI108">
        <v>20.455359999999999</v>
      </c>
      <c r="MJ108" s="1">
        <v>5.9149459999999997E-5</v>
      </c>
      <c r="MK108">
        <v>2.262718E-2</v>
      </c>
      <c r="ML108">
        <v>0.58730139999999997</v>
      </c>
      <c r="MM108">
        <v>19.997140000000002</v>
      </c>
      <c r="MN108" s="1">
        <v>5.6846180000000003E-5</v>
      </c>
      <c r="MO108">
        <v>2.1810940000000001E-2</v>
      </c>
      <c r="MP108">
        <v>0.58730439999999995</v>
      </c>
      <c r="MQ108">
        <v>20.688780000000001</v>
      </c>
      <c r="MR108" s="1">
        <v>5.4649769999999998E-5</v>
      </c>
      <c r="MS108">
        <v>2.1027959999999998E-2</v>
      </c>
      <c r="MT108">
        <v>0.5872906</v>
      </c>
      <c r="MU108">
        <v>21.337039999999998</v>
      </c>
      <c r="MV108" s="1">
        <v>5.2558169999999999E-5</v>
      </c>
      <c r="MW108">
        <v>2.0279559999999999E-2</v>
      </c>
      <c r="MX108">
        <v>0.58730349999999998</v>
      </c>
      <c r="MY108">
        <v>21.511199999999999</v>
      </c>
      <c r="MZ108" s="1">
        <v>5.057622E-5</v>
      </c>
      <c r="NA108">
        <v>1.9564350000000001E-2</v>
      </c>
      <c r="NB108">
        <v>0.58729770000000003</v>
      </c>
      <c r="NC108">
        <v>21.11458</v>
      </c>
      <c r="ND108" s="1">
        <v>4.8681979999999998E-5</v>
      </c>
      <c r="NE108">
        <v>1.887759E-2</v>
      </c>
      <c r="NF108">
        <v>0.58730300000000002</v>
      </c>
      <c r="NG108">
        <v>20.72006</v>
      </c>
      <c r="NH108" s="1">
        <v>4.687527E-5</v>
      </c>
      <c r="NI108">
        <v>1.8220239999999999E-2</v>
      </c>
      <c r="NJ108">
        <v>0.58730289999999996</v>
      </c>
      <c r="NK108">
        <v>20.05068</v>
      </c>
      <c r="NL108" s="1">
        <v>4.5153440000000003E-5</v>
      </c>
      <c r="NM108">
        <v>1.759111E-2</v>
      </c>
      <c r="NN108">
        <v>0.58729659999999995</v>
      </c>
      <c r="NO108">
        <v>19.225930000000002</v>
      </c>
      <c r="NP108" s="1">
        <v>4.3506729999999997E-5</v>
      </c>
      <c r="NQ108">
        <v>1.69867E-2</v>
      </c>
      <c r="NR108">
        <v>0.58730070000000001</v>
      </c>
      <c r="NS108">
        <v>18.53464</v>
      </c>
      <c r="NT108" s="1">
        <v>4.193533E-5</v>
      </c>
      <c r="NU108">
        <v>1.6407120000000001E-2</v>
      </c>
      <c r="NV108">
        <v>0.58728919999999996</v>
      </c>
      <c r="NW108">
        <v>18.95016</v>
      </c>
      <c r="NX108" s="1">
        <v>4.0437159999999997E-5</v>
      </c>
      <c r="NY108">
        <v>1.58522E-2</v>
      </c>
      <c r="NZ108">
        <v>0.58730380000000004</v>
      </c>
      <c r="OA108">
        <v>20.097339999999999</v>
      </c>
      <c r="OB108" s="1">
        <v>3.8998439999999999E-5</v>
      </c>
      <c r="OC108">
        <v>1.531714E-2</v>
      </c>
      <c r="OD108">
        <v>0.58728040000000004</v>
      </c>
      <c r="OE108">
        <v>21.21461</v>
      </c>
      <c r="OF108" s="1">
        <v>3.7608619999999999E-5</v>
      </c>
      <c r="OG108">
        <v>1.479978E-2</v>
      </c>
      <c r="OH108">
        <v>0.58726270000000003</v>
      </c>
      <c r="OI108">
        <v>21.744330000000001</v>
      </c>
      <c r="OJ108" s="1">
        <v>3.6278780000000001E-5</v>
      </c>
      <c r="OK108">
        <v>1.430237E-2</v>
      </c>
    </row>
    <row r="109" spans="1:401" x14ac:dyDescent="0.35">
      <c r="A109">
        <v>112</v>
      </c>
      <c r="B109" t="s">
        <v>4</v>
      </c>
      <c r="C109" t="s">
        <v>24</v>
      </c>
      <c r="D109" t="s">
        <v>114</v>
      </c>
      <c r="E109">
        <v>832.89959999999996</v>
      </c>
      <c r="F109">
        <v>0.80176139999999996</v>
      </c>
      <c r="G109">
        <v>19.77656</v>
      </c>
      <c r="H109">
        <v>0</v>
      </c>
      <c r="I109">
        <v>0</v>
      </c>
      <c r="J109">
        <v>0.80036810000000003</v>
      </c>
      <c r="K109">
        <v>19.87265</v>
      </c>
      <c r="L109" s="1">
        <v>1.252581E-35</v>
      </c>
      <c r="M109" s="1">
        <v>4.9474320000000002E-33</v>
      </c>
      <c r="N109">
        <v>0.79910060000000005</v>
      </c>
      <c r="O109">
        <v>19.800709999999999</v>
      </c>
      <c r="P109" s="1">
        <v>1.5791560000000001E-22</v>
      </c>
      <c r="Q109" s="1">
        <v>6.2070859999999995E-20</v>
      </c>
      <c r="R109">
        <v>0.79802139999999999</v>
      </c>
      <c r="S109">
        <v>19.537990000000001</v>
      </c>
      <c r="T109" s="1">
        <v>5.3753640000000003E-11</v>
      </c>
      <c r="U109" s="1">
        <v>2.118615E-8</v>
      </c>
      <c r="V109">
        <v>0.79686990000000002</v>
      </c>
      <c r="W109">
        <v>19.045100000000001</v>
      </c>
      <c r="X109" s="1">
        <v>5.7731309999999999E-3</v>
      </c>
      <c r="Y109" s="1">
        <v>1.506432</v>
      </c>
      <c r="Z109">
        <v>0.79564270000000004</v>
      </c>
      <c r="AA109">
        <v>18.768619999999999</v>
      </c>
      <c r="AB109" s="1">
        <v>2.7553890000000001</v>
      </c>
      <c r="AC109">
        <v>849.84659999999997</v>
      </c>
      <c r="AD109">
        <v>0.79442500000000005</v>
      </c>
      <c r="AE109">
        <v>18.809750000000001</v>
      </c>
      <c r="AF109">
        <v>47.112259999999999</v>
      </c>
      <c r="AG109">
        <v>16464.87</v>
      </c>
      <c r="AH109">
        <v>0.79313739999999999</v>
      </c>
      <c r="AI109">
        <v>19.432980000000001</v>
      </c>
      <c r="AJ109">
        <v>121.5264</v>
      </c>
      <c r="AK109">
        <v>46853.91</v>
      </c>
      <c r="AL109">
        <v>0.79178519999999997</v>
      </c>
      <c r="AM109">
        <v>20.10106</v>
      </c>
      <c r="AN109">
        <v>91.398700000000005</v>
      </c>
      <c r="AO109">
        <v>38074.25</v>
      </c>
      <c r="AP109">
        <v>0.79017490000000001</v>
      </c>
      <c r="AQ109">
        <v>20.515550000000001</v>
      </c>
      <c r="AR109">
        <v>29.823830000000001</v>
      </c>
      <c r="AS109">
        <v>13194.37</v>
      </c>
      <c r="AT109">
        <v>0.78816850000000005</v>
      </c>
      <c r="AU109">
        <v>20.53782</v>
      </c>
      <c r="AV109">
        <v>5.6077539999999999</v>
      </c>
      <c r="AW109">
        <v>2590.9740000000002</v>
      </c>
      <c r="AX109">
        <v>0.78563229999999995</v>
      </c>
      <c r="AY109">
        <v>20.196529999999999</v>
      </c>
      <c r="AZ109">
        <v>0.79555949999999998</v>
      </c>
      <c r="BA109">
        <v>374.29820000000001</v>
      </c>
      <c r="BB109">
        <v>0.78264149999999999</v>
      </c>
      <c r="BC109">
        <v>19.809049999999999</v>
      </c>
      <c r="BD109">
        <v>0.14431579999999999</v>
      </c>
      <c r="BE109">
        <v>64.78519</v>
      </c>
      <c r="BF109">
        <v>0.77925999999999995</v>
      </c>
      <c r="BG109">
        <v>19.57621</v>
      </c>
      <c r="BH109">
        <v>7.0681530000000006E-2</v>
      </c>
      <c r="BI109">
        <v>29.285340000000001</v>
      </c>
      <c r="BJ109">
        <v>0.77559690000000003</v>
      </c>
      <c r="BK109">
        <v>19.76952</v>
      </c>
      <c r="BL109">
        <v>6.5539410000000006E-2</v>
      </c>
      <c r="BM109">
        <v>26.610589999999998</v>
      </c>
      <c r="BN109">
        <v>0.77164840000000001</v>
      </c>
      <c r="BO109">
        <v>20.60276</v>
      </c>
      <c r="BP109">
        <v>6.8402270000000001E-2</v>
      </c>
      <c r="BQ109">
        <v>27.93497</v>
      </c>
      <c r="BR109">
        <v>0.76755110000000004</v>
      </c>
      <c r="BS109">
        <v>21.29204</v>
      </c>
      <c r="BT109" s="1">
        <v>6.8462110000000007E-2</v>
      </c>
      <c r="BU109">
        <v>28.29973</v>
      </c>
      <c r="BV109">
        <v>0.76372739999999995</v>
      </c>
      <c r="BW109">
        <v>21.584530000000001</v>
      </c>
      <c r="BX109" s="1">
        <v>6.4656759999999994E-2</v>
      </c>
      <c r="BY109">
        <v>27.037220000000001</v>
      </c>
      <c r="BZ109">
        <v>0.75957600000000003</v>
      </c>
      <c r="CA109">
        <v>21.360440000000001</v>
      </c>
      <c r="CB109">
        <v>5.8771469999999999E-2</v>
      </c>
      <c r="CC109">
        <v>24.828949999999999</v>
      </c>
      <c r="CD109">
        <v>0.75447299999999995</v>
      </c>
      <c r="CE109">
        <v>20.775700000000001</v>
      </c>
      <c r="CF109" s="1">
        <v>5.24149E-2</v>
      </c>
      <c r="CG109">
        <v>22.340499999999999</v>
      </c>
      <c r="CH109">
        <v>0.74893069999999995</v>
      </c>
      <c r="CI109">
        <v>19.896509999999999</v>
      </c>
      <c r="CJ109" s="1">
        <v>4.6260250000000003E-2</v>
      </c>
      <c r="CK109">
        <v>19.895849999999999</v>
      </c>
      <c r="CL109">
        <v>0.74323510000000004</v>
      </c>
      <c r="CM109">
        <v>19.188680000000002</v>
      </c>
      <c r="CN109">
        <v>4.0596519999999997E-2</v>
      </c>
      <c r="CO109">
        <v>17.617080000000001</v>
      </c>
      <c r="CP109">
        <v>0.73734109999999997</v>
      </c>
      <c r="CQ109">
        <v>19.035219999999999</v>
      </c>
      <c r="CR109" s="1">
        <v>3.5493619999999997E-2</v>
      </c>
      <c r="CS109">
        <v>15.54275</v>
      </c>
      <c r="CT109">
        <v>0.7315218</v>
      </c>
      <c r="CU109">
        <v>19.58473</v>
      </c>
      <c r="CV109" s="1">
        <v>3.1029649999999999E-2</v>
      </c>
      <c r="CW109">
        <v>13.704789999999999</v>
      </c>
      <c r="CX109">
        <v>0.72550559999999997</v>
      </c>
      <c r="CY109">
        <v>19.783280000000001</v>
      </c>
      <c r="CZ109" s="1">
        <v>2.7206629999999999E-2</v>
      </c>
      <c r="DA109">
        <v>12.121449999999999</v>
      </c>
      <c r="DB109">
        <v>0.71918000000000004</v>
      </c>
      <c r="DC109">
        <v>20.098220000000001</v>
      </c>
      <c r="DD109" s="1">
        <v>2.3848109999999999E-2</v>
      </c>
      <c r="DE109">
        <v>10.727729999999999</v>
      </c>
      <c r="DF109">
        <v>0.71262840000000005</v>
      </c>
      <c r="DG109">
        <v>20.120570000000001</v>
      </c>
      <c r="DH109" s="1">
        <v>2.0838189999999999E-2</v>
      </c>
      <c r="DI109">
        <v>9.4670039999999993</v>
      </c>
      <c r="DJ109">
        <v>0.70605200000000001</v>
      </c>
      <c r="DK109">
        <v>19.823699999999999</v>
      </c>
      <c r="DL109">
        <v>1.8178420000000001E-2</v>
      </c>
      <c r="DM109">
        <v>8.3340350000000001</v>
      </c>
      <c r="DN109">
        <v>0.70002249999999999</v>
      </c>
      <c r="DO109">
        <v>19.169530000000002</v>
      </c>
      <c r="DP109" s="1">
        <v>1.5856220000000001E-2</v>
      </c>
      <c r="DQ109">
        <v>7.3194720000000002</v>
      </c>
      <c r="DR109">
        <v>0.69371349999999998</v>
      </c>
      <c r="DS109">
        <v>18.660080000000001</v>
      </c>
      <c r="DT109" s="1">
        <v>1.38155E-2</v>
      </c>
      <c r="DU109">
        <v>6.4244029999999999</v>
      </c>
      <c r="DV109">
        <v>0.68768030000000002</v>
      </c>
      <c r="DW109">
        <v>18.662040000000001</v>
      </c>
      <c r="DX109" s="1">
        <v>1.201435E-2</v>
      </c>
      <c r="DY109">
        <v>5.6272909999999996</v>
      </c>
      <c r="DZ109">
        <v>0.68213109999999999</v>
      </c>
      <c r="EA109">
        <v>19.726559999999999</v>
      </c>
      <c r="EB109" s="1">
        <v>1.0407670000000001E-2</v>
      </c>
      <c r="EC109">
        <v>4.9063650000000001</v>
      </c>
      <c r="ED109">
        <v>0.67670889999999995</v>
      </c>
      <c r="EE109">
        <v>21.013539999999999</v>
      </c>
      <c r="EF109" s="1">
        <v>8.9965840000000002E-3</v>
      </c>
      <c r="EG109">
        <v>4.2668650000000001</v>
      </c>
      <c r="EH109">
        <v>0.67135739999999999</v>
      </c>
      <c r="EI109">
        <v>22.071300000000001</v>
      </c>
      <c r="EJ109" s="1">
        <v>7.7890140000000004E-3</v>
      </c>
      <c r="EK109">
        <v>3.716161</v>
      </c>
      <c r="EL109">
        <v>0.66604680000000005</v>
      </c>
      <c r="EM109">
        <v>22.561019999999999</v>
      </c>
      <c r="EN109" s="1">
        <v>6.7568660000000003E-3</v>
      </c>
      <c r="EO109">
        <v>3.243045</v>
      </c>
      <c r="EP109">
        <v>0.66119470000000002</v>
      </c>
      <c r="EQ109">
        <v>22.276260000000001</v>
      </c>
      <c r="ER109" s="1">
        <v>5.869862E-3</v>
      </c>
      <c r="ES109">
        <v>2.830937</v>
      </c>
      <c r="ET109">
        <v>0.65726890000000004</v>
      </c>
      <c r="EU109">
        <v>21.543199999999999</v>
      </c>
      <c r="EV109" s="1">
        <v>5.0945720000000003E-3</v>
      </c>
      <c r="EW109">
        <v>2.4654509999999998</v>
      </c>
      <c r="EX109">
        <v>0.65409519999999999</v>
      </c>
      <c r="EY109">
        <v>21.07377</v>
      </c>
      <c r="EZ109" s="1">
        <v>4.4150029999999998E-3</v>
      </c>
      <c r="FA109">
        <v>2.141518</v>
      </c>
      <c r="FB109">
        <v>0.65174909999999997</v>
      </c>
      <c r="FC109">
        <v>21.057020000000001</v>
      </c>
      <c r="FD109" s="1">
        <v>3.8099430000000001E-3</v>
      </c>
      <c r="FE109">
        <v>1.8506039999999999</v>
      </c>
      <c r="FF109">
        <v>0.65018569999999998</v>
      </c>
      <c r="FG109">
        <v>21.791340000000002</v>
      </c>
      <c r="FH109" s="1">
        <v>3.2283770000000002E-3</v>
      </c>
      <c r="FI109">
        <v>1.571431</v>
      </c>
      <c r="FJ109">
        <v>0.64919870000000002</v>
      </c>
      <c r="FK109">
        <v>22.45119</v>
      </c>
      <c r="FL109" s="1">
        <v>2.6202759999999999E-3</v>
      </c>
      <c r="FM109">
        <v>1.2799229999999999</v>
      </c>
      <c r="FN109">
        <v>0.6484721</v>
      </c>
      <c r="FO109">
        <v>22.639060000000001</v>
      </c>
      <c r="FP109" s="1">
        <v>2.00651E-3</v>
      </c>
      <c r="FQ109">
        <v>0.98366220000000004</v>
      </c>
      <c r="FR109">
        <v>0.64787899999999998</v>
      </c>
      <c r="FS109">
        <v>22.338329999999999</v>
      </c>
      <c r="FT109" s="1">
        <v>1.469829E-3</v>
      </c>
      <c r="FU109">
        <v>0.72120169999999995</v>
      </c>
      <c r="FV109">
        <v>0.64746239999999999</v>
      </c>
      <c r="FW109">
        <v>21.5732</v>
      </c>
      <c r="FX109" s="1">
        <v>1.069899E-3</v>
      </c>
      <c r="FY109">
        <v>0.52308489999999996</v>
      </c>
      <c r="FZ109">
        <v>0.64714190000000005</v>
      </c>
      <c r="GA109">
        <v>20.62848</v>
      </c>
      <c r="GB109" s="1">
        <v>8.0691740000000001E-4</v>
      </c>
      <c r="GC109">
        <v>0.3915844</v>
      </c>
      <c r="GD109">
        <v>0.64695990000000003</v>
      </c>
      <c r="GE109">
        <v>19.672409999999999</v>
      </c>
      <c r="GF109" s="1">
        <v>6.4524180000000001E-4</v>
      </c>
      <c r="GG109">
        <v>0.31035780000000002</v>
      </c>
      <c r="GH109">
        <v>0.64683190000000002</v>
      </c>
      <c r="GI109">
        <v>19.08521</v>
      </c>
      <c r="GJ109" s="1">
        <v>5.4597819999999998E-4</v>
      </c>
      <c r="GK109">
        <v>0.26048850000000001</v>
      </c>
      <c r="GL109">
        <v>0.64676140000000004</v>
      </c>
      <c r="GM109">
        <v>19.38569</v>
      </c>
      <c r="GN109" s="1">
        <v>4.7921159999999999E-4</v>
      </c>
      <c r="GO109">
        <v>0.22729750000000001</v>
      </c>
      <c r="GP109">
        <v>0.64671809999999996</v>
      </c>
      <c r="GQ109">
        <v>20.198609999999999</v>
      </c>
      <c r="GR109" s="1">
        <v>4.260569E-4</v>
      </c>
      <c r="GS109">
        <v>0.20128599999999999</v>
      </c>
      <c r="GT109">
        <v>0.64669500000000002</v>
      </c>
      <c r="GU109">
        <v>21.176970000000001</v>
      </c>
      <c r="GV109" s="1">
        <v>3.787493E-4</v>
      </c>
      <c r="GW109">
        <v>0.17833660000000001</v>
      </c>
      <c r="GX109">
        <v>0.64665249999999996</v>
      </c>
      <c r="GY109">
        <v>21.727129999999999</v>
      </c>
      <c r="GZ109" s="1">
        <v>3.3760110000000002E-4</v>
      </c>
      <c r="HA109">
        <v>0.158382</v>
      </c>
      <c r="HB109">
        <v>0.64658559999999998</v>
      </c>
      <c r="HC109">
        <v>21.535240000000002</v>
      </c>
      <c r="HD109" s="1">
        <v>3.0444880000000003E-4</v>
      </c>
      <c r="HE109">
        <v>0.1422485</v>
      </c>
      <c r="HF109">
        <v>0.64648349999999999</v>
      </c>
      <c r="HG109">
        <v>20.494070000000001</v>
      </c>
      <c r="HH109" s="1">
        <v>2.7902869999999998E-4</v>
      </c>
      <c r="HI109">
        <v>0.1298598</v>
      </c>
      <c r="HJ109">
        <v>0.64634970000000003</v>
      </c>
      <c r="HK109">
        <v>19.599150000000002</v>
      </c>
      <c r="HL109" s="1">
        <v>2.5935280000000002E-4</v>
      </c>
      <c r="HM109">
        <v>0.12031459999999999</v>
      </c>
      <c r="HN109">
        <v>0.64615089999999997</v>
      </c>
      <c r="HO109">
        <v>19.247440000000001</v>
      </c>
      <c r="HP109" s="1">
        <v>2.435533E-4</v>
      </c>
      <c r="HQ109">
        <v>0.1127068</v>
      </c>
      <c r="HR109">
        <v>0.6459471</v>
      </c>
      <c r="HS109">
        <v>19.826419999999999</v>
      </c>
      <c r="HT109" s="1">
        <v>2.3104690000000001E-4</v>
      </c>
      <c r="HU109">
        <v>0.1066643</v>
      </c>
      <c r="HV109">
        <v>0.64574869999999995</v>
      </c>
      <c r="HW109">
        <v>20.833770000000001</v>
      </c>
      <c r="HX109" s="1">
        <v>2.2193709999999999E-4</v>
      </c>
      <c r="HY109">
        <v>0.1022265</v>
      </c>
      <c r="HZ109">
        <v>0.64552520000000002</v>
      </c>
      <c r="IA109">
        <v>21.751830000000002</v>
      </c>
      <c r="IB109" s="1">
        <v>2.154708E-4</v>
      </c>
      <c r="IC109">
        <v>9.9088880000000004E-2</v>
      </c>
      <c r="ID109">
        <v>0.64527939999999995</v>
      </c>
      <c r="IE109">
        <v>22.261199999999999</v>
      </c>
      <c r="IF109" s="1">
        <v>2.097864E-4</v>
      </c>
      <c r="IG109">
        <v>9.6428420000000001E-2</v>
      </c>
      <c r="IH109">
        <v>0.64506459999999999</v>
      </c>
      <c r="II109">
        <v>21.986170000000001</v>
      </c>
      <c r="IJ109" s="1">
        <v>2.0341590000000001E-4</v>
      </c>
      <c r="IK109">
        <v>9.3518950000000003E-2</v>
      </c>
      <c r="IL109">
        <v>0.64481909999999998</v>
      </c>
      <c r="IM109">
        <v>20.916399999999999</v>
      </c>
      <c r="IN109" s="1">
        <v>1.9599299999999999E-4</v>
      </c>
      <c r="IO109">
        <v>9.0140600000000001E-2</v>
      </c>
      <c r="IP109">
        <v>0.64458919999999997</v>
      </c>
      <c r="IQ109">
        <v>19.780899999999999</v>
      </c>
      <c r="IR109" s="1">
        <v>1.8786470000000001E-4</v>
      </c>
      <c r="IS109">
        <v>8.6427829999999997E-2</v>
      </c>
      <c r="IT109">
        <v>0.64435149999999997</v>
      </c>
      <c r="IU109">
        <v>19.141960000000001</v>
      </c>
      <c r="IV109" s="1">
        <v>1.79502E-4</v>
      </c>
      <c r="IW109">
        <v>8.2599889999999995E-2</v>
      </c>
      <c r="IX109">
        <v>0.64412579999999997</v>
      </c>
      <c r="IY109">
        <v>19.882480000000001</v>
      </c>
      <c r="IZ109" s="1">
        <v>1.711901E-4</v>
      </c>
      <c r="JA109">
        <v>7.8798289999999993E-2</v>
      </c>
      <c r="JB109">
        <v>0.64389300000000005</v>
      </c>
      <c r="JC109">
        <v>21.064520000000002</v>
      </c>
      <c r="JD109" s="1">
        <v>1.6316780000000001E-4</v>
      </c>
      <c r="JE109">
        <v>7.5115100000000004E-2</v>
      </c>
      <c r="JF109">
        <v>0.64364900000000003</v>
      </c>
      <c r="JG109">
        <v>22.132650000000002</v>
      </c>
      <c r="JH109" s="1">
        <v>1.554894E-4</v>
      </c>
      <c r="JI109">
        <v>7.1595980000000004E-2</v>
      </c>
      <c r="JJ109">
        <v>0.64344349999999995</v>
      </c>
      <c r="JK109">
        <v>22.283290000000001</v>
      </c>
      <c r="JL109" s="1">
        <v>1.4822220000000001E-4</v>
      </c>
      <c r="JM109">
        <v>6.8262710000000004E-2</v>
      </c>
      <c r="JN109">
        <v>0.64325980000000005</v>
      </c>
      <c r="JO109">
        <v>21.87547</v>
      </c>
      <c r="JP109" s="1">
        <v>1.4141410000000001E-4</v>
      </c>
      <c r="JQ109">
        <v>6.5128179999999994E-2</v>
      </c>
      <c r="JR109">
        <v>0.64311830000000003</v>
      </c>
      <c r="JS109">
        <v>21.084050000000001</v>
      </c>
      <c r="JT109" s="1">
        <v>1.350159E-4</v>
      </c>
      <c r="JU109">
        <v>6.218299E-2</v>
      </c>
      <c r="JV109">
        <v>0.64303949999999999</v>
      </c>
      <c r="JW109">
        <v>20.472059999999999</v>
      </c>
      <c r="JX109" s="1">
        <v>1.289967E-4</v>
      </c>
      <c r="JY109">
        <v>5.9405550000000001E-2</v>
      </c>
      <c r="JZ109">
        <v>0.64296710000000001</v>
      </c>
      <c r="KA109">
        <v>20.109829999999999</v>
      </c>
      <c r="KB109" s="1">
        <v>1.232208E-4</v>
      </c>
      <c r="KC109">
        <v>5.6748989999999999E-2</v>
      </c>
      <c r="KD109">
        <v>0.64293339999999999</v>
      </c>
      <c r="KE109">
        <v>20.6708</v>
      </c>
      <c r="KF109" s="1">
        <v>1.17337E-4</v>
      </c>
      <c r="KG109">
        <v>5.4062010000000001E-2</v>
      </c>
      <c r="KH109">
        <v>0.64292079999999996</v>
      </c>
      <c r="KI109">
        <v>21.439129999999999</v>
      </c>
      <c r="KJ109" s="1">
        <v>1.108989E-4</v>
      </c>
      <c r="KK109">
        <v>5.1126049999999999E-2</v>
      </c>
      <c r="KL109">
        <v>0.64290449999999999</v>
      </c>
      <c r="KM109">
        <v>22.2532</v>
      </c>
      <c r="KN109" s="1">
        <v>1.039443E-4</v>
      </c>
      <c r="KO109">
        <v>4.794404E-2</v>
      </c>
      <c r="KP109">
        <v>0.64289689999999999</v>
      </c>
      <c r="KQ109">
        <v>22.631769999999999</v>
      </c>
      <c r="KR109" s="1">
        <v>9.7187899999999998E-5</v>
      </c>
      <c r="KS109">
        <v>4.481537E-2</v>
      </c>
      <c r="KT109">
        <v>0.64289350000000001</v>
      </c>
      <c r="KU109">
        <v>22.21424</v>
      </c>
      <c r="KV109" s="1">
        <v>9.1241499999999997E-5</v>
      </c>
      <c r="KW109">
        <v>4.2042820000000002E-2</v>
      </c>
      <c r="KX109">
        <v>0.64289249999999998</v>
      </c>
      <c r="KY109">
        <v>21.238389999999999</v>
      </c>
      <c r="KZ109" s="1">
        <v>8.6281629999999999E-5</v>
      </c>
      <c r="LA109">
        <v>3.9720150000000003E-2</v>
      </c>
      <c r="LB109">
        <v>0.64289589999999996</v>
      </c>
      <c r="LC109">
        <v>20.296420000000001</v>
      </c>
      <c r="LD109" s="1">
        <v>8.2138950000000004E-5</v>
      </c>
      <c r="LE109">
        <v>3.7784310000000002E-2</v>
      </c>
      <c r="LF109">
        <v>0.64287950000000005</v>
      </c>
      <c r="LG109">
        <v>19.837879999999998</v>
      </c>
      <c r="LH109" s="1">
        <v>7.8576780000000002E-5</v>
      </c>
      <c r="LI109">
        <v>3.6122410000000001E-2</v>
      </c>
      <c r="LJ109">
        <v>0.64287870000000003</v>
      </c>
      <c r="LK109">
        <v>20.468810000000001</v>
      </c>
      <c r="LL109" s="1">
        <v>7.5387269999999994E-5</v>
      </c>
      <c r="LM109">
        <v>3.4641140000000001E-2</v>
      </c>
      <c r="LN109">
        <v>0.64287419999999995</v>
      </c>
      <c r="LO109">
        <v>21.517189999999999</v>
      </c>
      <c r="LP109" s="1">
        <v>7.2443199999999998E-5</v>
      </c>
      <c r="LQ109">
        <v>3.3279570000000001E-2</v>
      </c>
      <c r="LR109">
        <v>0.64288160000000005</v>
      </c>
      <c r="LS109">
        <v>22.570730000000001</v>
      </c>
      <c r="LT109" s="1">
        <v>6.967714E-5</v>
      </c>
      <c r="LU109">
        <v>3.1999960000000001E-2</v>
      </c>
      <c r="LV109">
        <v>0.64287130000000003</v>
      </c>
      <c r="LW109">
        <v>23.021319999999999</v>
      </c>
      <c r="LX109" s="1">
        <v>6.7052189999999994E-5</v>
      </c>
      <c r="LY109">
        <v>3.0786379999999999E-2</v>
      </c>
      <c r="LZ109">
        <v>0.64287450000000002</v>
      </c>
      <c r="MA109">
        <v>22.6371</v>
      </c>
      <c r="MB109" s="1">
        <v>6.4465420000000003E-5</v>
      </c>
      <c r="MC109">
        <v>2.9631999999999999E-2</v>
      </c>
      <c r="MD109">
        <v>0.64287079999999996</v>
      </c>
      <c r="ME109">
        <v>21.563839999999999</v>
      </c>
      <c r="MF109" s="1">
        <v>6.1869689999999994E-5</v>
      </c>
      <c r="MG109">
        <v>2.8532700000000001E-2</v>
      </c>
      <c r="MH109">
        <v>0.6428779</v>
      </c>
      <c r="MI109">
        <v>20.57874</v>
      </c>
      <c r="MJ109" s="1">
        <v>5.9424450000000003E-5</v>
      </c>
      <c r="MK109">
        <v>2.7490609999999999E-2</v>
      </c>
      <c r="ML109">
        <v>0.64286980000000005</v>
      </c>
      <c r="MM109">
        <v>20.04748</v>
      </c>
      <c r="MN109" s="1">
        <v>5.7108180000000002E-5</v>
      </c>
      <c r="MO109">
        <v>2.6497409999999999E-2</v>
      </c>
      <c r="MP109">
        <v>0.64288190000000001</v>
      </c>
      <c r="MQ109">
        <v>20.684200000000001</v>
      </c>
      <c r="MR109" s="1">
        <v>5.4900669999999999E-5</v>
      </c>
      <c r="MS109">
        <v>2.5545539999999999E-2</v>
      </c>
      <c r="MT109">
        <v>0.64286180000000004</v>
      </c>
      <c r="MU109">
        <v>21.351520000000001</v>
      </c>
      <c r="MV109" s="1">
        <v>5.2796169999999999E-5</v>
      </c>
      <c r="MW109">
        <v>2.4634469999999999E-2</v>
      </c>
      <c r="MX109">
        <v>0.64288160000000005</v>
      </c>
      <c r="MY109">
        <v>21.561219999999999</v>
      </c>
      <c r="MZ109" s="1">
        <v>5.0804370000000002E-5</v>
      </c>
      <c r="NA109">
        <v>2.376501E-2</v>
      </c>
      <c r="NB109">
        <v>0.64289700000000005</v>
      </c>
      <c r="NC109">
        <v>21.227540000000001</v>
      </c>
      <c r="ND109" s="1">
        <v>4.890035E-5</v>
      </c>
      <c r="NE109">
        <v>2.293013E-2</v>
      </c>
      <c r="NF109">
        <v>0.64288020000000001</v>
      </c>
      <c r="NG109">
        <v>20.82535</v>
      </c>
      <c r="NH109" s="1">
        <v>4.7083529999999999E-5</v>
      </c>
      <c r="NI109">
        <v>2.2130569999999999E-2</v>
      </c>
      <c r="NJ109">
        <v>0.64290049999999999</v>
      </c>
      <c r="NK109">
        <v>20.17305</v>
      </c>
      <c r="NL109" s="1">
        <v>4.535255E-5</v>
      </c>
      <c r="NM109">
        <v>2.1365450000000001E-2</v>
      </c>
      <c r="NN109">
        <v>0.64289459999999998</v>
      </c>
      <c r="NO109">
        <v>19.37304</v>
      </c>
      <c r="NP109" s="1">
        <v>4.3697849999999997E-5</v>
      </c>
      <c r="NQ109">
        <v>2.0630800000000001E-2</v>
      </c>
      <c r="NR109">
        <v>0.64289130000000005</v>
      </c>
      <c r="NS109">
        <v>18.660609999999998</v>
      </c>
      <c r="NT109" s="1">
        <v>4.2117860000000003E-5</v>
      </c>
      <c r="NU109">
        <v>1.9926059999999999E-2</v>
      </c>
      <c r="NV109">
        <v>0.64288880000000004</v>
      </c>
      <c r="NW109">
        <v>19.00657</v>
      </c>
      <c r="NX109" s="1">
        <v>4.0611909999999997E-5</v>
      </c>
      <c r="NY109">
        <v>1.925106E-2</v>
      </c>
      <c r="NZ109">
        <v>0.6428758</v>
      </c>
      <c r="OA109">
        <v>20.101050000000001</v>
      </c>
      <c r="OB109" s="1">
        <v>3.9166979999999998E-5</v>
      </c>
      <c r="OC109">
        <v>1.8601630000000001E-2</v>
      </c>
      <c r="OD109">
        <v>0.64287280000000002</v>
      </c>
      <c r="OE109">
        <v>21.236730000000001</v>
      </c>
      <c r="OF109" s="1">
        <v>3.7771100000000002E-5</v>
      </c>
      <c r="OG109">
        <v>1.797315E-2</v>
      </c>
      <c r="OH109">
        <v>0.64283140000000005</v>
      </c>
      <c r="OI109">
        <v>21.832100000000001</v>
      </c>
      <c r="OJ109" s="1">
        <v>3.6434270000000002E-5</v>
      </c>
      <c r="OK109">
        <v>1.736853E-2</v>
      </c>
    </row>
    <row r="110" spans="1:401" x14ac:dyDescent="0.35">
      <c r="A110">
        <v>113</v>
      </c>
      <c r="B110" t="s">
        <v>4</v>
      </c>
      <c r="C110" t="s">
        <v>24</v>
      </c>
      <c r="D110" t="s">
        <v>115</v>
      </c>
      <c r="E110">
        <v>821.22879999999998</v>
      </c>
      <c r="F110">
        <v>0.55922039999999995</v>
      </c>
      <c r="G110">
        <v>19.801020000000001</v>
      </c>
      <c r="H110">
        <v>0</v>
      </c>
      <c r="I110">
        <v>0</v>
      </c>
      <c r="J110">
        <v>0.55743189999999998</v>
      </c>
      <c r="K110">
        <v>19.92041</v>
      </c>
      <c r="L110">
        <v>1.8248649999999998E-36</v>
      </c>
      <c r="M110" s="1">
        <v>5.8636690000000004E-34</v>
      </c>
      <c r="N110">
        <v>0.55575819999999998</v>
      </c>
      <c r="O110">
        <v>19.852370000000001</v>
      </c>
      <c r="P110" s="1">
        <v>2.8908509999999998E-23</v>
      </c>
      <c r="Q110" s="1">
        <v>9.2356910000000004E-21</v>
      </c>
      <c r="R110">
        <v>0.55417870000000002</v>
      </c>
      <c r="S110">
        <v>19.579249999999998</v>
      </c>
      <c r="T110" s="1">
        <v>1.0826279999999999E-11</v>
      </c>
      <c r="U110" s="1">
        <v>3.4670379999999998E-9</v>
      </c>
      <c r="V110">
        <v>0.55254170000000002</v>
      </c>
      <c r="W110">
        <v>19.077940000000002</v>
      </c>
      <c r="X110" s="1">
        <v>2.3918339999999998E-3</v>
      </c>
      <c r="Y110" s="1">
        <v>0.64241110000000001</v>
      </c>
      <c r="Z110">
        <v>0.55084250000000001</v>
      </c>
      <c r="AA110">
        <v>18.78584</v>
      </c>
      <c r="AB110">
        <v>1.750583</v>
      </c>
      <c r="AC110">
        <v>505.03719999999998</v>
      </c>
      <c r="AD110">
        <v>0.54909490000000005</v>
      </c>
      <c r="AE110">
        <v>18.809760000000001</v>
      </c>
      <c r="AF110">
        <v>38.059620000000002</v>
      </c>
      <c r="AG110">
        <v>11604.57</v>
      </c>
      <c r="AH110">
        <v>0.54730559999999995</v>
      </c>
      <c r="AI110">
        <v>19.439160000000001</v>
      </c>
      <c r="AJ110">
        <v>116.36020000000001</v>
      </c>
      <c r="AK110">
        <v>36929.1</v>
      </c>
      <c r="AL110">
        <v>0.54544340000000002</v>
      </c>
      <c r="AM110">
        <v>20.1236</v>
      </c>
      <c r="AN110">
        <v>99.211299999999994</v>
      </c>
      <c r="AO110">
        <v>32413.24</v>
      </c>
      <c r="AP110">
        <v>0.54333129999999996</v>
      </c>
      <c r="AQ110">
        <v>20.568069999999999</v>
      </c>
      <c r="AR110">
        <v>35.493189999999998</v>
      </c>
      <c r="AS110">
        <v>11845.03</v>
      </c>
      <c r="AT110">
        <v>0.54079469999999996</v>
      </c>
      <c r="AU110">
        <v>20.597750000000001</v>
      </c>
      <c r="AV110">
        <v>7.1023649999999998</v>
      </c>
      <c r="AW110">
        <v>2406.1970000000001</v>
      </c>
      <c r="AX110">
        <v>0.53768470000000002</v>
      </c>
      <c r="AY110">
        <v>20.252300000000002</v>
      </c>
      <c r="AZ110">
        <v>1.030143</v>
      </c>
      <c r="BA110">
        <v>351.54450000000003</v>
      </c>
      <c r="BB110">
        <v>0.53399549999999996</v>
      </c>
      <c r="BC110">
        <v>19.853429999999999</v>
      </c>
      <c r="BD110">
        <v>0.17245930000000001</v>
      </c>
      <c r="BE110">
        <v>58.249659999999999</v>
      </c>
      <c r="BF110">
        <v>0.52973979999999998</v>
      </c>
      <c r="BG110">
        <v>19.598009999999999</v>
      </c>
      <c r="BH110">
        <v>7.3637729999999998E-2</v>
      </c>
      <c r="BI110">
        <v>24.291730000000001</v>
      </c>
      <c r="BJ110">
        <v>0.52504810000000002</v>
      </c>
      <c r="BK110">
        <v>19.781569999999999</v>
      </c>
      <c r="BL110">
        <v>6.5332349999999997E-2</v>
      </c>
      <c r="BM110">
        <v>21.455290000000002</v>
      </c>
      <c r="BN110">
        <v>0.5199606</v>
      </c>
      <c r="BO110">
        <v>20.61722</v>
      </c>
      <c r="BP110">
        <v>6.8033960000000004E-2</v>
      </c>
      <c r="BQ110">
        <v>22.46161</v>
      </c>
      <c r="BR110">
        <v>0.51459299999999997</v>
      </c>
      <c r="BS110">
        <v>21.317810000000001</v>
      </c>
      <c r="BT110" s="1">
        <v>6.8591239999999998E-2</v>
      </c>
      <c r="BU110">
        <v>22.825209999999998</v>
      </c>
      <c r="BV110">
        <v>0.50926979999999999</v>
      </c>
      <c r="BW110">
        <v>21.65016</v>
      </c>
      <c r="BX110" s="1">
        <v>6.5221150000000006E-2</v>
      </c>
      <c r="BY110">
        <v>21.859749999999998</v>
      </c>
      <c r="BZ110">
        <v>0.50377249999999996</v>
      </c>
      <c r="CA110">
        <v>21.43505</v>
      </c>
      <c r="CB110" s="1">
        <v>5.950134E-2</v>
      </c>
      <c r="CC110">
        <v>20.080210000000001</v>
      </c>
      <c r="CD110">
        <v>0.49893480000000001</v>
      </c>
      <c r="CE110">
        <v>20.850829999999998</v>
      </c>
      <c r="CF110" s="1">
        <v>5.3175119999999999E-2</v>
      </c>
      <c r="CG110">
        <v>18.072310000000002</v>
      </c>
      <c r="CH110">
        <v>0.49368570000000001</v>
      </c>
      <c r="CI110">
        <v>19.962230000000002</v>
      </c>
      <c r="CJ110" s="1">
        <v>4.698053E-2</v>
      </c>
      <c r="CK110">
        <v>16.090430000000001</v>
      </c>
      <c r="CL110">
        <v>0.48833320000000002</v>
      </c>
      <c r="CM110">
        <v>19.24447</v>
      </c>
      <c r="CN110" s="1">
        <v>4.1260329999999998E-2</v>
      </c>
      <c r="CO110">
        <v>14.24014</v>
      </c>
      <c r="CP110">
        <v>0.48282649999999999</v>
      </c>
      <c r="CQ110">
        <v>19.064910000000001</v>
      </c>
      <c r="CR110" s="1">
        <v>3.6091360000000003E-2</v>
      </c>
      <c r="CS110">
        <v>12.55434</v>
      </c>
      <c r="CT110">
        <v>0.47734280000000001</v>
      </c>
      <c r="CU110">
        <v>19.600359999999998</v>
      </c>
      <c r="CV110" s="1">
        <v>3.1550149999999999E-2</v>
      </c>
      <c r="CW110">
        <v>11.055720000000001</v>
      </c>
      <c r="CX110">
        <v>0.4717132</v>
      </c>
      <c r="CY110">
        <v>19.8063</v>
      </c>
      <c r="CZ110" s="1">
        <v>2.7656119999999999E-2</v>
      </c>
      <c r="DA110">
        <v>9.7645949999999999</v>
      </c>
      <c r="DB110">
        <v>0.46581620000000001</v>
      </c>
      <c r="DC110">
        <v>20.15147</v>
      </c>
      <c r="DD110" s="1">
        <v>2.4252579999999999E-2</v>
      </c>
      <c r="DE110">
        <v>8.6341199999999994</v>
      </c>
      <c r="DF110">
        <v>0.45978839999999999</v>
      </c>
      <c r="DG110">
        <v>20.172560000000001</v>
      </c>
      <c r="DH110" s="1">
        <v>2.1203960000000001E-2</v>
      </c>
      <c r="DI110">
        <v>7.6137100000000002</v>
      </c>
      <c r="DJ110">
        <v>0.45438620000000002</v>
      </c>
      <c r="DK110">
        <v>19.88428</v>
      </c>
      <c r="DL110" s="1">
        <v>1.850686E-2</v>
      </c>
      <c r="DM110">
        <v>6.6955910000000003</v>
      </c>
      <c r="DN110">
        <v>0.45030710000000002</v>
      </c>
      <c r="DO110">
        <v>19.235880000000002</v>
      </c>
      <c r="DP110" s="1">
        <v>1.6148630000000001E-2</v>
      </c>
      <c r="DQ110">
        <v>5.8767480000000001</v>
      </c>
      <c r="DR110">
        <v>0.44599129999999998</v>
      </c>
      <c r="DS110">
        <v>18.710139999999999</v>
      </c>
      <c r="DT110" s="1">
        <v>1.407338E-2</v>
      </c>
      <c r="DU110">
        <v>5.154541</v>
      </c>
      <c r="DV110">
        <v>0.44185160000000001</v>
      </c>
      <c r="DW110">
        <v>18.680910000000001</v>
      </c>
      <c r="DX110" s="1">
        <v>1.224692E-2</v>
      </c>
      <c r="DY110">
        <v>4.5120740000000001</v>
      </c>
      <c r="DZ110">
        <v>0.43805909999999998</v>
      </c>
      <c r="EA110">
        <v>19.726579999999998</v>
      </c>
      <c r="EB110" s="1">
        <v>1.061782E-2</v>
      </c>
      <c r="EC110">
        <v>3.9303880000000002</v>
      </c>
      <c r="ED110">
        <v>0.43423450000000002</v>
      </c>
      <c r="EE110">
        <v>21.013169999999999</v>
      </c>
      <c r="EF110" s="1">
        <v>9.1796299999999994E-3</v>
      </c>
      <c r="EG110">
        <v>3.4134920000000002</v>
      </c>
      <c r="EH110">
        <v>0.43023470000000003</v>
      </c>
      <c r="EI110">
        <v>22.097719999999999</v>
      </c>
      <c r="EJ110" s="1">
        <v>7.9459720000000008E-3</v>
      </c>
      <c r="EK110">
        <v>2.968439</v>
      </c>
      <c r="EL110">
        <v>0.42628139999999998</v>
      </c>
      <c r="EM110">
        <v>22.61158</v>
      </c>
      <c r="EN110" s="1">
        <v>6.8921720000000002E-3</v>
      </c>
      <c r="EO110">
        <v>2.5866129999999998</v>
      </c>
      <c r="EP110">
        <v>0.4232455</v>
      </c>
      <c r="EQ110">
        <v>22.334240000000001</v>
      </c>
      <c r="ER110" s="1">
        <v>5.9898709999999999E-3</v>
      </c>
      <c r="ES110">
        <v>2.2558500000000001</v>
      </c>
      <c r="ET110">
        <v>0.42072579999999998</v>
      </c>
      <c r="EU110">
        <v>21.598569999999999</v>
      </c>
      <c r="EV110" s="1">
        <v>5.2010090000000004E-3</v>
      </c>
      <c r="EW110">
        <v>1.964523</v>
      </c>
      <c r="EX110">
        <v>0.41865079999999999</v>
      </c>
      <c r="EY110">
        <v>21.11045</v>
      </c>
      <c r="EZ110" s="1">
        <v>4.5096540000000001E-3</v>
      </c>
      <c r="FA110">
        <v>1.7065600000000001</v>
      </c>
      <c r="FB110">
        <v>0.41711609999999999</v>
      </c>
      <c r="FC110">
        <v>21.063220000000001</v>
      </c>
      <c r="FD110" s="1">
        <v>3.8969669999999999E-3</v>
      </c>
      <c r="FE110">
        <v>1.475487</v>
      </c>
      <c r="FF110">
        <v>0.41605730000000002</v>
      </c>
      <c r="FG110">
        <v>21.789359999999999</v>
      </c>
      <c r="FH110" s="1">
        <v>3.3160889999999999E-3</v>
      </c>
      <c r="FI110">
        <v>1.2554810000000001</v>
      </c>
      <c r="FJ110">
        <v>0.41537750000000001</v>
      </c>
      <c r="FK110">
        <v>22.462430000000001</v>
      </c>
      <c r="FL110" s="1">
        <v>2.7132739999999999E-3</v>
      </c>
      <c r="FM110">
        <v>1.0268060000000001</v>
      </c>
      <c r="FN110">
        <v>0.41485820000000001</v>
      </c>
      <c r="FO110">
        <v>22.67296</v>
      </c>
      <c r="FP110" s="1">
        <v>2.096334E-3</v>
      </c>
      <c r="FQ110">
        <v>0.79281310000000005</v>
      </c>
      <c r="FR110">
        <v>0.41444350000000002</v>
      </c>
      <c r="FS110">
        <v>22.408480000000001</v>
      </c>
      <c r="FT110" s="1">
        <v>1.5434890000000001E-3</v>
      </c>
      <c r="FU110">
        <v>0.58281799999999995</v>
      </c>
      <c r="FV110">
        <v>0.41414800000000002</v>
      </c>
      <c r="FW110">
        <v>21.643370000000001</v>
      </c>
      <c r="FX110" s="1">
        <v>1.121789E-3</v>
      </c>
      <c r="FY110">
        <v>0.4223652</v>
      </c>
      <c r="FZ110">
        <v>0.41392089999999998</v>
      </c>
      <c r="GA110">
        <v>20.711680000000001</v>
      </c>
      <c r="GB110" s="1">
        <v>8.3988770000000001E-4</v>
      </c>
      <c r="GC110">
        <v>0.31494919999999998</v>
      </c>
      <c r="GD110">
        <v>0.4137517</v>
      </c>
      <c r="GE110">
        <v>19.74907</v>
      </c>
      <c r="GF110" s="1">
        <v>6.6536340000000001E-4</v>
      </c>
      <c r="GG110">
        <v>0.24837329999999999</v>
      </c>
      <c r="GH110">
        <v>0.41361710000000002</v>
      </c>
      <c r="GI110">
        <v>19.144749999999998</v>
      </c>
      <c r="GJ110" s="1">
        <v>5.5868319999999999E-4</v>
      </c>
      <c r="GK110">
        <v>0.20759530000000001</v>
      </c>
      <c r="GL110">
        <v>0.41352050000000001</v>
      </c>
      <c r="GM110">
        <v>19.418050000000001</v>
      </c>
      <c r="GN110" s="1">
        <v>4.8834740000000001E-4</v>
      </c>
      <c r="GO110">
        <v>0.18073529999999999</v>
      </c>
      <c r="GP110">
        <v>0.41346280000000002</v>
      </c>
      <c r="GQ110">
        <v>20.21435</v>
      </c>
      <c r="GR110" s="1">
        <v>4.3382579999999999E-4</v>
      </c>
      <c r="GS110">
        <v>0.1599785</v>
      </c>
      <c r="GT110">
        <v>0.4134197</v>
      </c>
      <c r="GU110">
        <v>21.203140000000001</v>
      </c>
      <c r="GV110" s="1">
        <v>3.8571610000000001E-4</v>
      </c>
      <c r="GW110">
        <v>0.14175199999999999</v>
      </c>
      <c r="GX110">
        <v>0.41338380000000002</v>
      </c>
      <c r="GY110">
        <v>21.77525</v>
      </c>
      <c r="GZ110" s="1">
        <v>3.4347160000000002E-4</v>
      </c>
      <c r="HA110">
        <v>0.12582479999999999</v>
      </c>
      <c r="HB110">
        <v>0.41335100000000002</v>
      </c>
      <c r="HC110">
        <v>21.606059999999999</v>
      </c>
      <c r="HD110" s="1">
        <v>3.0905960000000003E-4</v>
      </c>
      <c r="HE110">
        <v>0.1128726</v>
      </c>
      <c r="HF110">
        <v>0.41326940000000001</v>
      </c>
      <c r="HG110">
        <v>20.56982</v>
      </c>
      <c r="HH110" s="1">
        <v>2.8255039999999998E-4</v>
      </c>
      <c r="HI110">
        <v>0.1029031</v>
      </c>
      <c r="HJ110">
        <v>0.41317680000000001</v>
      </c>
      <c r="HK110">
        <v>19.65532</v>
      </c>
      <c r="HL110" s="1">
        <v>2.6211490000000001E-4</v>
      </c>
      <c r="HM110">
        <v>9.5237370000000002E-2</v>
      </c>
      <c r="HN110">
        <v>0.41305190000000003</v>
      </c>
      <c r="HO110">
        <v>19.25807</v>
      </c>
      <c r="HP110" s="1">
        <v>2.4578419999999999E-4</v>
      </c>
      <c r="HQ110">
        <v>8.9142239999999998E-2</v>
      </c>
      <c r="HR110">
        <v>0.41290460000000001</v>
      </c>
      <c r="HS110">
        <v>19.810949999999998</v>
      </c>
      <c r="HT110" s="1">
        <v>2.3276939999999999E-4</v>
      </c>
      <c r="HU110">
        <v>8.4284269999999994E-2</v>
      </c>
      <c r="HV110">
        <v>0.41275210000000001</v>
      </c>
      <c r="HW110">
        <v>20.816009999999999</v>
      </c>
      <c r="HX110" s="1">
        <v>2.231496E-4</v>
      </c>
      <c r="HY110">
        <v>8.0690349999999994E-2</v>
      </c>
      <c r="HZ110">
        <v>0.41259269999999998</v>
      </c>
      <c r="IA110">
        <v>21.759309999999999</v>
      </c>
      <c r="IB110" s="1">
        <v>2.1637309999999999E-4</v>
      </c>
      <c r="IC110">
        <v>7.8157889999999994E-2</v>
      </c>
      <c r="ID110">
        <v>0.41242079999999998</v>
      </c>
      <c r="IE110">
        <v>22.296250000000001</v>
      </c>
      <c r="IF110" s="1">
        <v>2.1066999999999999E-4</v>
      </c>
      <c r="IG110">
        <v>7.6057810000000003E-2</v>
      </c>
      <c r="IH110">
        <v>0.41225859999999998</v>
      </c>
      <c r="II110">
        <v>22.05406</v>
      </c>
      <c r="IJ110" s="1">
        <v>2.0444070000000001E-4</v>
      </c>
      <c r="IK110">
        <v>7.3794589999999993E-2</v>
      </c>
      <c r="IL110">
        <v>0.4120682</v>
      </c>
      <c r="IM110">
        <v>21.000489999999999</v>
      </c>
      <c r="IN110" s="1">
        <v>1.971637E-4</v>
      </c>
      <c r="IO110">
        <v>7.1164110000000003E-2</v>
      </c>
      <c r="IP110">
        <v>0.41189599999999998</v>
      </c>
      <c r="IQ110">
        <v>19.8645</v>
      </c>
      <c r="IR110" s="1">
        <v>1.8910840000000001E-4</v>
      </c>
      <c r="IS110">
        <v>6.8255759999999999E-2</v>
      </c>
      <c r="IT110">
        <v>0.41172120000000001</v>
      </c>
      <c r="IU110">
        <v>19.187760000000001</v>
      </c>
      <c r="IV110" s="1">
        <v>1.8075719999999999E-4</v>
      </c>
      <c r="IW110">
        <v>6.5244759999999999E-2</v>
      </c>
      <c r="IX110">
        <v>0.4115414</v>
      </c>
      <c r="IY110">
        <v>19.890370000000001</v>
      </c>
      <c r="IZ110" s="1">
        <v>1.7242169999999999E-4</v>
      </c>
      <c r="JA110">
        <v>6.2248449999999997E-2</v>
      </c>
      <c r="JB110">
        <v>0.41135470000000002</v>
      </c>
      <c r="JC110">
        <v>21.064540000000001</v>
      </c>
      <c r="JD110" s="1">
        <v>1.6434840000000001E-4</v>
      </c>
      <c r="JE110">
        <v>5.9339620000000003E-2</v>
      </c>
      <c r="JF110">
        <v>0.41117720000000002</v>
      </c>
      <c r="JG110">
        <v>22.15429</v>
      </c>
      <c r="JH110" s="1">
        <v>1.5661359999999999E-4</v>
      </c>
      <c r="JI110">
        <v>5.6557759999999999E-2</v>
      </c>
      <c r="JJ110">
        <v>0.41100730000000002</v>
      </c>
      <c r="JK110">
        <v>22.338429999999999</v>
      </c>
      <c r="JL110" s="1">
        <v>1.4928439999999999E-4</v>
      </c>
      <c r="JM110">
        <v>5.3922739999999997E-2</v>
      </c>
      <c r="JN110">
        <v>0.41087580000000001</v>
      </c>
      <c r="JO110">
        <v>21.938980000000001</v>
      </c>
      <c r="JP110" s="1">
        <v>1.424109E-4</v>
      </c>
      <c r="JQ110">
        <v>5.1442809999999999E-2</v>
      </c>
      <c r="JR110">
        <v>0.41075650000000002</v>
      </c>
      <c r="JS110">
        <v>21.140899999999998</v>
      </c>
      <c r="JT110" s="1">
        <v>1.359535E-4</v>
      </c>
      <c r="JU110">
        <v>4.9113120000000003E-2</v>
      </c>
      <c r="JV110">
        <v>0.41067310000000001</v>
      </c>
      <c r="JW110">
        <v>20.51943</v>
      </c>
      <c r="JX110" s="1">
        <v>1.298858E-4</v>
      </c>
      <c r="JY110">
        <v>4.6918000000000001E-2</v>
      </c>
      <c r="JZ110">
        <v>0.41061690000000001</v>
      </c>
      <c r="KA110">
        <v>20.14499</v>
      </c>
      <c r="KB110" s="1">
        <v>1.2408429999999999E-4</v>
      </c>
      <c r="KC110">
        <v>4.4822090000000002E-2</v>
      </c>
      <c r="KD110">
        <v>0.41057709999999997</v>
      </c>
      <c r="KE110">
        <v>20.68609</v>
      </c>
      <c r="KF110" s="1">
        <v>1.1824679999999999E-4</v>
      </c>
      <c r="KG110">
        <v>4.2716709999999998E-2</v>
      </c>
      <c r="KH110">
        <v>0.41054819999999997</v>
      </c>
      <c r="KI110">
        <v>21.448740000000001</v>
      </c>
      <c r="KJ110" s="1">
        <v>1.119095E-4</v>
      </c>
      <c r="KK110">
        <v>4.0426629999999998E-2</v>
      </c>
      <c r="KL110">
        <v>0.4105317</v>
      </c>
      <c r="KM110">
        <v>22.274249999999999</v>
      </c>
      <c r="KN110" s="1">
        <v>1.050007E-4</v>
      </c>
      <c r="KO110">
        <v>3.7932E-2</v>
      </c>
      <c r="KP110">
        <v>0.41052300000000003</v>
      </c>
      <c r="KQ110">
        <v>22.677019999999999</v>
      </c>
      <c r="KR110" s="1">
        <v>9.8171130000000001E-5</v>
      </c>
      <c r="KS110">
        <v>3.5455899999999999E-2</v>
      </c>
      <c r="KT110">
        <v>0.41051379999999998</v>
      </c>
      <c r="KU110">
        <v>22.284790000000001</v>
      </c>
      <c r="KV110" s="1">
        <v>9.2081460000000007E-5</v>
      </c>
      <c r="KW110">
        <v>3.3246390000000001E-2</v>
      </c>
      <c r="KX110">
        <v>0.41052240000000001</v>
      </c>
      <c r="KY110">
        <v>21.320049999999998</v>
      </c>
      <c r="KZ110" s="1">
        <v>8.6977859999999997E-5</v>
      </c>
      <c r="LA110">
        <v>3.1390389999999997E-2</v>
      </c>
      <c r="LB110">
        <v>0.41051339999999997</v>
      </c>
      <c r="LC110">
        <v>20.36618</v>
      </c>
      <c r="LD110" s="1">
        <v>8.2726330000000003E-5</v>
      </c>
      <c r="LE110">
        <v>2.9846060000000001E-2</v>
      </c>
      <c r="LF110">
        <v>0.41051650000000001</v>
      </c>
      <c r="LG110">
        <v>19.87304</v>
      </c>
      <c r="LH110" s="1">
        <v>7.9090990000000005E-5</v>
      </c>
      <c r="LI110">
        <v>2.8523409999999999E-2</v>
      </c>
      <c r="LJ110">
        <v>0.41051569999999998</v>
      </c>
      <c r="LK110">
        <v>20.4758</v>
      </c>
      <c r="LL110" s="1">
        <v>7.5852479999999998E-5</v>
      </c>
      <c r="LM110">
        <v>2.7348290000000001E-2</v>
      </c>
      <c r="LN110">
        <v>0.41051070000000001</v>
      </c>
      <c r="LO110">
        <v>21.517209999999999</v>
      </c>
      <c r="LP110" s="1">
        <v>7.2876779999999999E-5</v>
      </c>
      <c r="LQ110">
        <v>2.6270700000000001E-2</v>
      </c>
      <c r="LR110">
        <v>0.41051409999999999</v>
      </c>
      <c r="LS110">
        <v>22.587309999999999</v>
      </c>
      <c r="LT110" s="1">
        <v>7.0086659999999998E-5</v>
      </c>
      <c r="LU110">
        <v>2.5259009999999998E-2</v>
      </c>
      <c r="LV110">
        <v>0.41051070000000001</v>
      </c>
      <c r="LW110">
        <v>23.068239999999999</v>
      </c>
      <c r="LX110" s="1">
        <v>6.7441910000000003E-5</v>
      </c>
      <c r="LY110">
        <v>2.4300289999999999E-2</v>
      </c>
      <c r="LZ110">
        <v>0.4105125</v>
      </c>
      <c r="MA110">
        <v>22.710789999999999</v>
      </c>
      <c r="MB110" s="1">
        <v>6.4835890000000006E-5</v>
      </c>
      <c r="MC110">
        <v>2.3388389999999998E-2</v>
      </c>
      <c r="MD110">
        <v>0.4105105</v>
      </c>
      <c r="ME110">
        <v>21.643989999999999</v>
      </c>
      <c r="MF110" s="1">
        <v>6.2220450000000002E-5</v>
      </c>
      <c r="MG110">
        <v>2.2519730000000002E-2</v>
      </c>
      <c r="MH110">
        <v>0.41050979999999998</v>
      </c>
      <c r="MI110">
        <v>20.64303</v>
      </c>
      <c r="MJ110" s="1">
        <v>5.9756129999999997E-5</v>
      </c>
      <c r="MK110">
        <v>2.1696099999999999E-2</v>
      </c>
      <c r="ML110">
        <v>0.41050890000000001</v>
      </c>
      <c r="MM110">
        <v>20.075880000000002</v>
      </c>
      <c r="MN110" s="1">
        <v>5.7424209999999999E-5</v>
      </c>
      <c r="MO110">
        <v>2.0911570000000001E-2</v>
      </c>
      <c r="MP110">
        <v>0.41051579999999999</v>
      </c>
      <c r="MQ110">
        <v>20.684229999999999</v>
      </c>
      <c r="MR110" s="1">
        <v>5.5203439999999997E-5</v>
      </c>
      <c r="MS110">
        <v>2.0160500000000001E-2</v>
      </c>
      <c r="MT110">
        <v>0.41050550000000002</v>
      </c>
      <c r="MU110">
        <v>21.356909999999999</v>
      </c>
      <c r="MV110" s="1">
        <v>5.3083620000000003E-5</v>
      </c>
      <c r="MW110">
        <v>1.9440410000000002E-2</v>
      </c>
      <c r="MX110">
        <v>0.41051559999999998</v>
      </c>
      <c r="MY110">
        <v>21.584330000000001</v>
      </c>
      <c r="MZ110" s="1">
        <v>5.1079509999999998E-5</v>
      </c>
      <c r="NA110">
        <v>1.8754259999999998E-2</v>
      </c>
      <c r="NB110">
        <v>0.4105144</v>
      </c>
      <c r="NC110">
        <v>21.286999999999999</v>
      </c>
      <c r="ND110" s="1">
        <v>4.9163930000000001E-5</v>
      </c>
      <c r="NE110">
        <v>1.8095340000000001E-2</v>
      </c>
      <c r="NF110">
        <v>0.41051389999999999</v>
      </c>
      <c r="NG110">
        <v>20.878599999999999</v>
      </c>
      <c r="NH110" s="1">
        <v>4.7335089999999999E-5</v>
      </c>
      <c r="NI110">
        <v>1.7463639999999999E-2</v>
      </c>
      <c r="NJ110">
        <v>0.41051539999999997</v>
      </c>
      <c r="NK110">
        <v>20.234850000000002</v>
      </c>
      <c r="NL110" s="1">
        <v>4.5592859999999999E-5</v>
      </c>
      <c r="NM110">
        <v>1.685967E-2</v>
      </c>
      <c r="NN110">
        <v>0.41051209999999999</v>
      </c>
      <c r="NO110">
        <v>19.447669999999999</v>
      </c>
      <c r="NP110" s="1">
        <v>4.3928199999999997E-5</v>
      </c>
      <c r="NQ110">
        <v>1.6279600000000002E-2</v>
      </c>
      <c r="NR110">
        <v>0.41051140000000003</v>
      </c>
      <c r="NS110">
        <v>18.72748</v>
      </c>
      <c r="NT110" s="1">
        <v>4.2338410000000002E-5</v>
      </c>
      <c r="NU110">
        <v>1.572339E-2</v>
      </c>
      <c r="NV110">
        <v>0.41050920000000002</v>
      </c>
      <c r="NW110">
        <v>19.038460000000001</v>
      </c>
      <c r="NX110" s="1">
        <v>4.0822290000000003E-5</v>
      </c>
      <c r="NY110">
        <v>1.519009E-2</v>
      </c>
      <c r="NZ110">
        <v>0.41050829999999999</v>
      </c>
      <c r="OA110">
        <v>20.105080000000001</v>
      </c>
      <c r="OB110" s="1">
        <v>3.9370250000000001E-5</v>
      </c>
      <c r="OC110">
        <v>1.467765E-2</v>
      </c>
      <c r="OD110">
        <v>0.41050239999999999</v>
      </c>
      <c r="OE110">
        <v>21.247789999999998</v>
      </c>
      <c r="OF110" s="1">
        <v>3.7967360000000002E-5</v>
      </c>
      <c r="OG110">
        <v>1.4181890000000001E-2</v>
      </c>
      <c r="OH110">
        <v>0.41047499999999998</v>
      </c>
      <c r="OI110">
        <v>21.87613</v>
      </c>
      <c r="OJ110" s="1">
        <v>3.6621790000000002E-5</v>
      </c>
      <c r="OK110">
        <v>1.370443E-2</v>
      </c>
    </row>
    <row r="111" spans="1:401" x14ac:dyDescent="0.35">
      <c r="A111">
        <v>114</v>
      </c>
      <c r="B111" t="s">
        <v>4</v>
      </c>
      <c r="C111" t="s">
        <v>24</v>
      </c>
      <c r="D111" t="s">
        <v>116</v>
      </c>
      <c r="E111">
        <v>807.2903</v>
      </c>
      <c r="F111">
        <v>1.412285</v>
      </c>
      <c r="G111">
        <v>19.836099999999998</v>
      </c>
      <c r="H111">
        <v>0</v>
      </c>
      <c r="I111">
        <v>0</v>
      </c>
      <c r="J111">
        <v>1.415316</v>
      </c>
      <c r="K111">
        <v>19.98161</v>
      </c>
      <c r="L111">
        <v>1.4942369999999999E-37</v>
      </c>
      <c r="M111" s="1">
        <v>3.6882990000000001E-35</v>
      </c>
      <c r="N111">
        <v>1.4175610000000001</v>
      </c>
      <c r="O111">
        <v>19.92323</v>
      </c>
      <c r="P111" s="1">
        <v>4.0898820000000003E-24</v>
      </c>
      <c r="Q111" s="1">
        <v>8.6479119999999993E-22</v>
      </c>
      <c r="R111">
        <v>1.4181550000000001</v>
      </c>
      <c r="S111">
        <v>19.63148</v>
      </c>
      <c r="T111" s="1">
        <v>2.2939670000000001E-12</v>
      </c>
      <c r="U111" s="1">
        <v>4.260189E-10</v>
      </c>
      <c r="V111">
        <v>1.4187460000000001</v>
      </c>
      <c r="W111">
        <v>19.119679999999999</v>
      </c>
      <c r="X111" s="1">
        <v>1.380767E-3</v>
      </c>
      <c r="Y111" s="1">
        <v>0.24520410000000001</v>
      </c>
      <c r="Z111">
        <v>1.419214</v>
      </c>
      <c r="AA111">
        <v>18.811450000000001</v>
      </c>
      <c r="AB111" s="1">
        <v>1.311137</v>
      </c>
      <c r="AC111">
        <v>269.63389999999998</v>
      </c>
      <c r="AD111">
        <v>1.419848</v>
      </c>
      <c r="AE111">
        <v>18.81213</v>
      </c>
      <c r="AF111">
        <v>33.082599999999999</v>
      </c>
      <c r="AG111">
        <v>7436.72</v>
      </c>
      <c r="AH111">
        <v>1.4205300000000001</v>
      </c>
      <c r="AI111">
        <v>19.45485</v>
      </c>
      <c r="AJ111">
        <v>112.38549999999999</v>
      </c>
      <c r="AK111">
        <v>26939.34</v>
      </c>
      <c r="AL111">
        <v>1.421152</v>
      </c>
      <c r="AM111">
        <v>20.158770000000001</v>
      </c>
      <c r="AN111">
        <v>103.5894</v>
      </c>
      <c r="AO111">
        <v>26062.48</v>
      </c>
      <c r="AP111">
        <v>1.4216249999999999</v>
      </c>
      <c r="AQ111">
        <v>20.63862</v>
      </c>
      <c r="AR111">
        <v>39.258949999999999</v>
      </c>
      <c r="AS111">
        <v>10250.51</v>
      </c>
      <c r="AT111">
        <v>1.4218770000000001</v>
      </c>
      <c r="AU111">
        <v>20.680330000000001</v>
      </c>
      <c r="AV111">
        <v>8.1763270000000006</v>
      </c>
      <c r="AW111">
        <v>2193.837</v>
      </c>
      <c r="AX111">
        <v>1.4220079999999999</v>
      </c>
      <c r="AY111">
        <v>20.324729999999999</v>
      </c>
      <c r="AZ111">
        <v>1.2068559999999999</v>
      </c>
      <c r="BA111">
        <v>328.48599999999999</v>
      </c>
      <c r="BB111">
        <v>1.422396</v>
      </c>
      <c r="BC111">
        <v>19.91405</v>
      </c>
      <c r="BD111">
        <v>0.1941754</v>
      </c>
      <c r="BE111">
        <v>51.935540000000003</v>
      </c>
      <c r="BF111">
        <v>1.4230430000000001</v>
      </c>
      <c r="BG111">
        <v>19.63176</v>
      </c>
      <c r="BH111">
        <v>7.5997549999999997E-2</v>
      </c>
      <c r="BI111">
        <v>19.318359999999998</v>
      </c>
      <c r="BJ111">
        <v>1.4243159999999999</v>
      </c>
      <c r="BK111">
        <v>19.804010000000002</v>
      </c>
      <c r="BL111">
        <v>6.5314999999999998E-2</v>
      </c>
      <c r="BM111">
        <v>16.309449999999998</v>
      </c>
      <c r="BN111">
        <v>1.4259189999999999</v>
      </c>
      <c r="BO111">
        <v>20.646260000000002</v>
      </c>
      <c r="BP111">
        <v>6.7824830000000003E-2</v>
      </c>
      <c r="BQ111">
        <v>16.969950000000001</v>
      </c>
      <c r="BR111">
        <v>1.4282140000000001</v>
      </c>
      <c r="BS111">
        <v>21.357949999999999</v>
      </c>
      <c r="BT111" s="1">
        <v>6.8691710000000003E-2</v>
      </c>
      <c r="BU111">
        <v>17.306539999999998</v>
      </c>
      <c r="BV111">
        <v>1.433589</v>
      </c>
      <c r="BW111">
        <v>21.737549999999999</v>
      </c>
      <c r="BX111" s="1">
        <v>6.5572809999999995E-2</v>
      </c>
      <c r="BY111">
        <v>16.615359999999999</v>
      </c>
      <c r="BZ111">
        <v>1.4396100000000001</v>
      </c>
      <c r="CA111">
        <v>21.540289999999999</v>
      </c>
      <c r="CB111" s="1">
        <v>5.9965909999999997E-2</v>
      </c>
      <c r="CC111">
        <v>15.265330000000001</v>
      </c>
      <c r="CD111">
        <v>1.4368320000000001</v>
      </c>
      <c r="CE111">
        <v>20.950710000000001</v>
      </c>
      <c r="CF111" s="1">
        <v>5.3649759999999998E-2</v>
      </c>
      <c r="CG111">
        <v>13.738329999999999</v>
      </c>
      <c r="CH111">
        <v>1.4332149999999999</v>
      </c>
      <c r="CI111">
        <v>20.050699999999999</v>
      </c>
      <c r="CJ111" s="1">
        <v>4.7430729999999997E-2</v>
      </c>
      <c r="CK111">
        <v>12.22138</v>
      </c>
      <c r="CL111">
        <v>1.429797</v>
      </c>
      <c r="CM111">
        <v>19.32347</v>
      </c>
      <c r="CN111" s="1">
        <v>4.1675160000000003E-2</v>
      </c>
      <c r="CO111">
        <v>10.8019</v>
      </c>
      <c r="CP111">
        <v>1.4262440000000001</v>
      </c>
      <c r="CQ111">
        <v>19.116029999999999</v>
      </c>
      <c r="CR111" s="1">
        <v>3.6464700000000003E-2</v>
      </c>
      <c r="CS111">
        <v>9.5078630000000004</v>
      </c>
      <c r="CT111">
        <v>1.4242440000000001</v>
      </c>
      <c r="CU111">
        <v>19.630369999999999</v>
      </c>
      <c r="CV111" s="1">
        <v>3.1877370000000002E-2</v>
      </c>
      <c r="CW111">
        <v>8.3505409999999998</v>
      </c>
      <c r="CX111">
        <v>1.4221010000000001</v>
      </c>
      <c r="CY111">
        <v>19.842169999999999</v>
      </c>
      <c r="CZ111" s="1">
        <v>2.7937799999999999E-2</v>
      </c>
      <c r="DA111">
        <v>7.3528250000000002</v>
      </c>
      <c r="DB111">
        <v>1.418685</v>
      </c>
      <c r="DC111">
        <v>20.231619999999999</v>
      </c>
      <c r="DD111">
        <v>2.4503029999999999E-2</v>
      </c>
      <c r="DE111">
        <v>6.4853040000000002</v>
      </c>
      <c r="DF111">
        <v>1.4145589999999999</v>
      </c>
      <c r="DG111">
        <v>20.256589999999999</v>
      </c>
      <c r="DH111" s="1">
        <v>2.142966E-2</v>
      </c>
      <c r="DI111">
        <v>5.7063829999999998</v>
      </c>
      <c r="DJ111">
        <v>1.4107130000000001</v>
      </c>
      <c r="DK111">
        <v>19.96574</v>
      </c>
      <c r="DL111" s="1">
        <v>1.870983E-2</v>
      </c>
      <c r="DM111">
        <v>5.0088150000000002</v>
      </c>
      <c r="DN111">
        <v>1.403486</v>
      </c>
      <c r="DO111">
        <v>19.331250000000001</v>
      </c>
      <c r="DP111" s="1">
        <v>1.6329460000000001E-2</v>
      </c>
      <c r="DQ111">
        <v>4.3993659999999997</v>
      </c>
      <c r="DR111">
        <v>1.3956</v>
      </c>
      <c r="DS111">
        <v>18.7881</v>
      </c>
      <c r="DT111" s="1">
        <v>1.423282E-2</v>
      </c>
      <c r="DU111">
        <v>3.86178</v>
      </c>
      <c r="DV111">
        <v>1.3894</v>
      </c>
      <c r="DW111">
        <v>18.725339999999999</v>
      </c>
      <c r="DX111" s="1">
        <v>1.239085E-2</v>
      </c>
      <c r="DY111">
        <v>3.3824109999999998</v>
      </c>
      <c r="DZ111">
        <v>1.3861159999999999</v>
      </c>
      <c r="EA111">
        <v>19.743600000000001</v>
      </c>
      <c r="EB111" s="1">
        <v>1.074846E-2</v>
      </c>
      <c r="EC111">
        <v>2.9459970000000002</v>
      </c>
      <c r="ED111">
        <v>1.3834960000000001</v>
      </c>
      <c r="EE111">
        <v>21.022069999999999</v>
      </c>
      <c r="EF111" s="1">
        <v>9.2937479999999992E-3</v>
      </c>
      <c r="EG111">
        <v>2.5563609999999999</v>
      </c>
      <c r="EH111">
        <v>1.3812450000000001</v>
      </c>
      <c r="EI111">
        <v>22.14676</v>
      </c>
      <c r="EJ111" s="1">
        <v>8.0439459999999997E-3</v>
      </c>
      <c r="EK111">
        <v>2.2194449999999999</v>
      </c>
      <c r="EL111">
        <v>1.3792949999999999</v>
      </c>
      <c r="EM111">
        <v>22.694089999999999</v>
      </c>
      <c r="EN111" s="1">
        <v>6.976543E-3</v>
      </c>
      <c r="EO111">
        <v>1.930836</v>
      </c>
      <c r="EP111">
        <v>1.3749899999999999</v>
      </c>
      <c r="EQ111">
        <v>22.415520000000001</v>
      </c>
      <c r="ER111" s="1">
        <v>6.0630980000000003E-3</v>
      </c>
      <c r="ES111">
        <v>1.6826989999999999</v>
      </c>
      <c r="ET111">
        <v>1.3680570000000001</v>
      </c>
      <c r="EU111">
        <v>21.680399999999999</v>
      </c>
      <c r="EV111" s="1">
        <v>5.265451E-3</v>
      </c>
      <c r="EW111">
        <v>1.4657370000000001</v>
      </c>
      <c r="EX111">
        <v>1.362298</v>
      </c>
      <c r="EY111">
        <v>21.17145</v>
      </c>
      <c r="EZ111" s="1">
        <v>4.5664740000000001E-3</v>
      </c>
      <c r="FA111">
        <v>1.273633</v>
      </c>
      <c r="FB111">
        <v>1.358406</v>
      </c>
      <c r="FC111">
        <v>21.083770000000001</v>
      </c>
      <c r="FD111" s="1">
        <v>3.9484000000000003E-3</v>
      </c>
      <c r="FE111">
        <v>1.1018019999999999</v>
      </c>
      <c r="FF111">
        <v>1.356036</v>
      </c>
      <c r="FG111">
        <v>21.796309999999998</v>
      </c>
      <c r="FH111" s="1">
        <v>3.3667810000000001E-3</v>
      </c>
      <c r="FI111">
        <v>0.93980350000000001</v>
      </c>
      <c r="FJ111">
        <v>1.354919</v>
      </c>
      <c r="FK111">
        <v>22.48124</v>
      </c>
      <c r="FL111" s="1">
        <v>2.76663E-3</v>
      </c>
      <c r="FM111">
        <v>0.77276199999999995</v>
      </c>
      <c r="FN111">
        <v>1.354028</v>
      </c>
      <c r="FO111">
        <v>22.73198</v>
      </c>
      <c r="FP111" s="1">
        <v>2.148493E-3</v>
      </c>
      <c r="FQ111">
        <v>0.60071529999999995</v>
      </c>
      <c r="FR111">
        <v>1.3533489999999999</v>
      </c>
      <c r="FS111">
        <v>22.505459999999999</v>
      </c>
      <c r="FT111" s="1">
        <v>1.587113E-3</v>
      </c>
      <c r="FU111">
        <v>0.44359579999999998</v>
      </c>
      <c r="FV111">
        <v>1.3528169999999999</v>
      </c>
      <c r="FW111">
        <v>21.744060000000001</v>
      </c>
      <c r="FX111" s="1">
        <v>1.1530570000000001E-3</v>
      </c>
      <c r="FY111">
        <v>0.32134469999999998</v>
      </c>
      <c r="FZ111">
        <v>1.3524510000000001</v>
      </c>
      <c r="GA111">
        <v>20.828939999999999</v>
      </c>
      <c r="GB111" s="1">
        <v>8.5996239999999995E-4</v>
      </c>
      <c r="GC111">
        <v>0.2383557</v>
      </c>
      <c r="GD111">
        <v>1.352166</v>
      </c>
      <c r="GE111">
        <v>19.863479999999999</v>
      </c>
      <c r="GF111" s="1">
        <v>6.7763399999999998E-4</v>
      </c>
      <c r="GG111">
        <v>0.18657499999999999</v>
      </c>
      <c r="GH111">
        <v>1.352028</v>
      </c>
      <c r="GI111">
        <v>19.24578</v>
      </c>
      <c r="GJ111" s="1">
        <v>5.6635629999999995E-4</v>
      </c>
      <c r="GK111">
        <v>0.1549132</v>
      </c>
      <c r="GL111">
        <v>1.3519779999999999</v>
      </c>
      <c r="GM111">
        <v>19.490269999999999</v>
      </c>
      <c r="GN111" s="1">
        <v>4.9373970000000001E-4</v>
      </c>
      <c r="GO111">
        <v>0.13433700000000001</v>
      </c>
      <c r="GP111">
        <v>1.3519479999999999</v>
      </c>
      <c r="GQ111">
        <v>20.26369</v>
      </c>
      <c r="GR111" s="1">
        <v>4.3832680000000001E-4</v>
      </c>
      <c r="GS111">
        <v>0.11877699999999999</v>
      </c>
      <c r="GT111">
        <v>1.351907</v>
      </c>
      <c r="GU111">
        <v>21.257840000000002</v>
      </c>
      <c r="GV111" s="1">
        <v>3.8975160000000002E-4</v>
      </c>
      <c r="GW111">
        <v>0.105252</v>
      </c>
      <c r="GX111">
        <v>1.3518680000000001</v>
      </c>
      <c r="GY111">
        <v>21.858160000000002</v>
      </c>
      <c r="GZ111" s="1">
        <v>3.4690529999999999E-4</v>
      </c>
      <c r="HA111">
        <v>9.336796E-2</v>
      </c>
      <c r="HB111">
        <v>1.3517779999999999</v>
      </c>
      <c r="HC111">
        <v>21.704979999999999</v>
      </c>
      <c r="HD111" s="1">
        <v>3.1177940000000001E-4</v>
      </c>
      <c r="HE111">
        <v>8.3622109999999999E-2</v>
      </c>
      <c r="HF111">
        <v>1.351618</v>
      </c>
      <c r="HG111">
        <v>20.678619999999999</v>
      </c>
      <c r="HH111" s="1">
        <v>2.8462959999999999E-4</v>
      </c>
      <c r="HI111">
        <v>7.608268E-2</v>
      </c>
      <c r="HJ111">
        <v>1.35138</v>
      </c>
      <c r="HK111">
        <v>19.740960000000001</v>
      </c>
      <c r="HL111" s="1">
        <v>2.637378E-4</v>
      </c>
      <c r="HM111">
        <v>7.0298360000000004E-2</v>
      </c>
      <c r="HN111">
        <v>1.351062</v>
      </c>
      <c r="HO111">
        <v>19.288160000000001</v>
      </c>
      <c r="HP111" s="1">
        <v>2.4709759999999998E-4</v>
      </c>
      <c r="HQ111">
        <v>6.5718189999999996E-2</v>
      </c>
      <c r="HR111">
        <v>1.3508</v>
      </c>
      <c r="HS111">
        <v>19.80303</v>
      </c>
      <c r="HT111" s="1">
        <v>2.3379410000000001E-4</v>
      </c>
      <c r="HU111">
        <v>6.2053980000000002E-2</v>
      </c>
      <c r="HV111">
        <v>1.3504350000000001</v>
      </c>
      <c r="HW111">
        <v>20.815999999999999</v>
      </c>
      <c r="HX111" s="1">
        <v>2.2388059999999999E-4</v>
      </c>
      <c r="HY111">
        <v>5.9312400000000001E-2</v>
      </c>
      <c r="HZ111">
        <v>1.350071</v>
      </c>
      <c r="IA111">
        <v>21.78416</v>
      </c>
      <c r="IB111" s="1">
        <v>2.1690629999999999E-4</v>
      </c>
      <c r="IC111">
        <v>5.7380779999999999E-2</v>
      </c>
      <c r="ID111">
        <v>1.349726</v>
      </c>
      <c r="IE111">
        <v>22.357510000000001</v>
      </c>
      <c r="IF111" s="1">
        <v>2.111739E-4</v>
      </c>
      <c r="IG111">
        <v>5.5825409999999999E-2</v>
      </c>
      <c r="IH111">
        <v>1.349378</v>
      </c>
      <c r="II111">
        <v>22.142990000000001</v>
      </c>
      <c r="IJ111" s="1">
        <v>2.0501769999999999E-4</v>
      </c>
      <c r="IK111">
        <v>5.419144E-2</v>
      </c>
      <c r="IL111">
        <v>1.348981</v>
      </c>
      <c r="IM111">
        <v>21.11692</v>
      </c>
      <c r="IN111" s="1">
        <v>1.9782750000000001E-4</v>
      </c>
      <c r="IO111">
        <v>5.2292749999999999E-2</v>
      </c>
      <c r="IP111">
        <v>1.348635</v>
      </c>
      <c r="IQ111">
        <v>19.987069999999999</v>
      </c>
      <c r="IR111" s="1">
        <v>1.8981919999999999E-4</v>
      </c>
      <c r="IS111">
        <v>5.0179260000000003E-2</v>
      </c>
      <c r="IT111">
        <v>1.348263</v>
      </c>
      <c r="IU111">
        <v>19.274640000000002</v>
      </c>
      <c r="IV111" s="1">
        <v>1.8147789999999999E-4</v>
      </c>
      <c r="IW111">
        <v>4.7977279999999997E-2</v>
      </c>
      <c r="IX111">
        <v>1.347882</v>
      </c>
      <c r="IY111">
        <v>19.92962</v>
      </c>
      <c r="IZ111" s="1">
        <v>1.7312870000000001E-4</v>
      </c>
      <c r="JA111">
        <v>4.5777760000000001E-2</v>
      </c>
      <c r="JB111">
        <v>1.3475060000000001</v>
      </c>
      <c r="JC111">
        <v>21.087720000000001</v>
      </c>
      <c r="JD111" s="1">
        <v>1.6502840000000001E-4</v>
      </c>
      <c r="JE111">
        <v>4.3636750000000002E-2</v>
      </c>
      <c r="JF111">
        <v>1.3471869999999999</v>
      </c>
      <c r="JG111">
        <v>22.199960000000001</v>
      </c>
      <c r="JH111" s="1">
        <v>1.57264E-4</v>
      </c>
      <c r="JI111">
        <v>4.1587239999999998E-2</v>
      </c>
      <c r="JJ111">
        <v>1.3468279999999999</v>
      </c>
      <c r="JK111">
        <v>22.425989999999999</v>
      </c>
      <c r="JL111" s="1">
        <v>1.4989819999999999E-4</v>
      </c>
      <c r="JM111">
        <v>3.9643850000000001E-2</v>
      </c>
      <c r="JN111">
        <v>1.346544</v>
      </c>
      <c r="JO111">
        <v>22.029579999999999</v>
      </c>
      <c r="JP111" s="1">
        <v>1.429863E-4</v>
      </c>
      <c r="JQ111">
        <v>3.7815050000000003E-2</v>
      </c>
      <c r="JR111">
        <v>1.3463430000000001</v>
      </c>
      <c r="JS111">
        <v>21.225680000000001</v>
      </c>
      <c r="JT111" s="1">
        <v>1.364941E-4</v>
      </c>
      <c r="JU111">
        <v>3.6096169999999997E-2</v>
      </c>
      <c r="JV111">
        <v>1.346241</v>
      </c>
      <c r="JW111">
        <v>20.58943</v>
      </c>
      <c r="JX111" s="1">
        <v>1.303957E-4</v>
      </c>
      <c r="JY111">
        <v>3.447774E-2</v>
      </c>
      <c r="JZ111">
        <v>1.3461590000000001</v>
      </c>
      <c r="KA111">
        <v>20.20825</v>
      </c>
      <c r="KB111" s="1">
        <v>1.245772E-4</v>
      </c>
      <c r="KC111">
        <v>3.2937889999999997E-2</v>
      </c>
      <c r="KD111">
        <v>1.3461099999999999</v>
      </c>
      <c r="KE111">
        <v>20.729489999999998</v>
      </c>
      <c r="KF111" s="1">
        <v>1.187591E-4</v>
      </c>
      <c r="KG111">
        <v>3.1403710000000001E-2</v>
      </c>
      <c r="KH111">
        <v>1.346074</v>
      </c>
      <c r="KI111">
        <v>21.483550000000001</v>
      </c>
      <c r="KJ111" s="1">
        <v>1.1247689999999999E-4</v>
      </c>
      <c r="KK111">
        <v>2.9749109999999999E-2</v>
      </c>
      <c r="KL111">
        <v>1.346069</v>
      </c>
      <c r="KM111">
        <v>22.317309999999999</v>
      </c>
      <c r="KN111" s="1">
        <v>1.056015E-4</v>
      </c>
      <c r="KO111">
        <v>2.7938330000000001E-2</v>
      </c>
      <c r="KP111">
        <v>1.3461160000000001</v>
      </c>
      <c r="KQ111">
        <v>22.753050000000002</v>
      </c>
      <c r="KR111" s="1">
        <v>9.8739309999999999E-5</v>
      </c>
      <c r="KS111">
        <v>2.611778E-2</v>
      </c>
      <c r="KT111">
        <v>1.3461000000000001</v>
      </c>
      <c r="KU111">
        <v>22.381920000000001</v>
      </c>
      <c r="KV111" s="1">
        <v>9.2570659999999995E-5</v>
      </c>
      <c r="KW111">
        <v>2.447467E-2</v>
      </c>
      <c r="KX111">
        <v>1.3460970000000001</v>
      </c>
      <c r="KY111">
        <v>21.43544</v>
      </c>
      <c r="KZ111" s="1">
        <v>8.7383600000000001E-5</v>
      </c>
      <c r="LA111">
        <v>2.3087679999999999E-2</v>
      </c>
      <c r="LB111">
        <v>1.346061</v>
      </c>
      <c r="LC111">
        <v>20.471889999999998</v>
      </c>
      <c r="LD111" s="1">
        <v>8.3067320000000005E-5</v>
      </c>
      <c r="LE111">
        <v>2.1935400000000001E-2</v>
      </c>
      <c r="LF111">
        <v>1.346101</v>
      </c>
      <c r="LG111">
        <v>19.942889999999998</v>
      </c>
      <c r="LH111" s="1">
        <v>7.9388740000000004E-5</v>
      </c>
      <c r="LI111">
        <v>2.0952289999999998E-2</v>
      </c>
      <c r="LJ111">
        <v>1.346085</v>
      </c>
      <c r="LK111">
        <v>20.509160000000001</v>
      </c>
      <c r="LL111" s="1">
        <v>7.6120460000000001E-5</v>
      </c>
      <c r="LM111">
        <v>2.0082800000000001E-2</v>
      </c>
      <c r="LN111">
        <v>1.3460749999999999</v>
      </c>
      <c r="LO111">
        <v>21.538630000000001</v>
      </c>
      <c r="LP111" s="1">
        <v>7.3125889999999997E-5</v>
      </c>
      <c r="LQ111">
        <v>1.9288199999999998E-2</v>
      </c>
      <c r="LR111">
        <v>1.3461129999999999</v>
      </c>
      <c r="LS111">
        <v>22.628080000000001</v>
      </c>
      <c r="LT111" s="1">
        <v>7.0320839999999995E-5</v>
      </c>
      <c r="LU111">
        <v>1.8543250000000001E-2</v>
      </c>
      <c r="LV111">
        <v>1.346071</v>
      </c>
      <c r="LW111">
        <v>23.146750000000001</v>
      </c>
      <c r="LX111" s="1">
        <v>6.7665250000000001E-5</v>
      </c>
      <c r="LY111">
        <v>1.783846E-2</v>
      </c>
      <c r="LZ111">
        <v>1.3460589999999999</v>
      </c>
      <c r="MA111">
        <v>22.81119</v>
      </c>
      <c r="MB111" s="1">
        <v>6.5047519999999998E-5</v>
      </c>
      <c r="MC111">
        <v>1.7168180000000002E-2</v>
      </c>
      <c r="MD111">
        <v>1.346071</v>
      </c>
      <c r="ME111">
        <v>21.758310000000002</v>
      </c>
      <c r="MF111" s="1">
        <v>6.2422089999999999E-5</v>
      </c>
      <c r="MG111">
        <v>1.6529820000000001E-2</v>
      </c>
      <c r="MH111">
        <v>1.3461069999999999</v>
      </c>
      <c r="MI111">
        <v>20.739170000000001</v>
      </c>
      <c r="MJ111" s="1">
        <v>5.9945879999999997E-5</v>
      </c>
      <c r="MK111">
        <v>1.592385E-2</v>
      </c>
      <c r="ML111">
        <v>1.3461209999999999</v>
      </c>
      <c r="MM111">
        <v>20.130479999999999</v>
      </c>
      <c r="MN111" s="1">
        <v>5.7605519999999997E-5</v>
      </c>
      <c r="MO111">
        <v>1.534749E-2</v>
      </c>
      <c r="MP111">
        <v>1.346066</v>
      </c>
      <c r="MQ111">
        <v>20.70477</v>
      </c>
      <c r="MR111" s="1">
        <v>5.5376210000000001E-5</v>
      </c>
      <c r="MS111">
        <v>1.479602E-2</v>
      </c>
      <c r="MT111">
        <v>1.346112</v>
      </c>
      <c r="MU111">
        <v>21.36646</v>
      </c>
      <c r="MV111" s="1">
        <v>5.324894E-5</v>
      </c>
      <c r="MW111">
        <v>1.4266940000000001E-2</v>
      </c>
      <c r="MX111">
        <v>1.346066</v>
      </c>
      <c r="MY111">
        <v>21.6218</v>
      </c>
      <c r="MZ111" s="1">
        <v>5.1236339999999999E-5</v>
      </c>
      <c r="NA111">
        <v>1.376286E-2</v>
      </c>
      <c r="NB111">
        <v>1.3460639999999999</v>
      </c>
      <c r="NC111">
        <v>21.378620000000002</v>
      </c>
      <c r="ND111" s="1">
        <v>4.9314209999999997E-5</v>
      </c>
      <c r="NE111">
        <v>1.3279020000000001E-2</v>
      </c>
      <c r="NF111">
        <v>1.346115</v>
      </c>
      <c r="NG111">
        <v>20.956219999999998</v>
      </c>
      <c r="NH111" s="1">
        <v>4.747894E-5</v>
      </c>
      <c r="NI111">
        <v>1.281506E-2</v>
      </c>
      <c r="NJ111">
        <v>1.3461129999999999</v>
      </c>
      <c r="NK111">
        <v>20.321870000000001</v>
      </c>
      <c r="NL111" s="1">
        <v>4.573004E-5</v>
      </c>
      <c r="NM111">
        <v>1.2371419999999999E-2</v>
      </c>
      <c r="NN111">
        <v>1.3461129999999999</v>
      </c>
      <c r="NO111">
        <v>19.553059999999999</v>
      </c>
      <c r="NP111" s="1">
        <v>4.4059569999999999E-5</v>
      </c>
      <c r="NQ111">
        <v>1.194537E-2</v>
      </c>
      <c r="NR111">
        <v>1.346055</v>
      </c>
      <c r="NS111">
        <v>18.836639999999999</v>
      </c>
      <c r="NT111" s="1">
        <v>4.2464289999999999E-5</v>
      </c>
      <c r="NU111" s="1">
        <v>1.153708E-2</v>
      </c>
      <c r="NV111">
        <v>1.346103</v>
      </c>
      <c r="NW111">
        <v>19.11534</v>
      </c>
      <c r="NX111" s="1">
        <v>4.094226E-5</v>
      </c>
      <c r="NY111" s="1">
        <v>1.114515E-2</v>
      </c>
      <c r="NZ111">
        <v>1.3461019999999999</v>
      </c>
      <c r="OA111">
        <v>20.14282</v>
      </c>
      <c r="OB111" s="1">
        <v>3.9486349999999998E-5</v>
      </c>
      <c r="OC111" s="1">
        <v>1.0769269999999999E-2</v>
      </c>
      <c r="OD111">
        <v>1.346071</v>
      </c>
      <c r="OE111">
        <v>21.283550000000002</v>
      </c>
      <c r="OF111" s="1">
        <v>3.8079859999999998E-5</v>
      </c>
      <c r="OG111" s="1">
        <v>1.040572E-2</v>
      </c>
      <c r="OH111">
        <v>1.3459950000000001</v>
      </c>
      <c r="OI111">
        <v>21.949190000000002</v>
      </c>
      <c r="OJ111" s="1">
        <v>3.6728930000000002E-5</v>
      </c>
      <c r="OK111" s="1">
        <v>1.0054850000000001E-2</v>
      </c>
    </row>
    <row r="112" spans="1:401" x14ac:dyDescent="0.35">
      <c r="A112">
        <v>115</v>
      </c>
      <c r="B112" t="s">
        <v>4</v>
      </c>
      <c r="C112" t="s">
        <v>24</v>
      </c>
      <c r="D112" t="s">
        <v>117</v>
      </c>
      <c r="E112">
        <v>826.17570000000001</v>
      </c>
      <c r="F112">
        <v>0.80553730000000001</v>
      </c>
      <c r="G112">
        <v>19.862269999999999</v>
      </c>
      <c r="H112">
        <v>0</v>
      </c>
      <c r="I112">
        <v>0</v>
      </c>
      <c r="J112">
        <v>0.80359800000000003</v>
      </c>
      <c r="K112">
        <v>20.035</v>
      </c>
      <c r="L112">
        <v>2.901746E-38</v>
      </c>
      <c r="M112" s="1">
        <v>9.5492620000000005E-36</v>
      </c>
      <c r="N112">
        <v>0.80169550000000001</v>
      </c>
      <c r="O112">
        <v>19.993099999999998</v>
      </c>
      <c r="P112" s="1">
        <v>6.968194E-25</v>
      </c>
      <c r="Q112" s="1">
        <v>2.279574E-22</v>
      </c>
      <c r="R112">
        <v>0.79974579999999995</v>
      </c>
      <c r="S112">
        <v>19.688870000000001</v>
      </c>
      <c r="T112" s="1">
        <v>3.4126030000000002E-13</v>
      </c>
      <c r="U112" s="1">
        <v>1.1188689999999999E-10</v>
      </c>
      <c r="V112">
        <v>0.79770439999999998</v>
      </c>
      <c r="W112">
        <v>19.164670000000001</v>
      </c>
      <c r="X112" s="1">
        <v>6.8199009999999997E-4</v>
      </c>
      <c r="Y112" s="1">
        <v>0.1538725</v>
      </c>
      <c r="Z112">
        <v>0.79558309999999999</v>
      </c>
      <c r="AA112">
        <v>18.840039999999998</v>
      </c>
      <c r="AB112" s="1">
        <v>0.92348370000000002</v>
      </c>
      <c r="AC112">
        <v>242.95249999999999</v>
      </c>
      <c r="AD112">
        <v>0.79343339999999996</v>
      </c>
      <c r="AE112">
        <v>18.812580000000001</v>
      </c>
      <c r="AF112">
        <v>27.864560000000001</v>
      </c>
      <c r="AG112">
        <v>8134.6130000000003</v>
      </c>
      <c r="AH112">
        <v>0.7912498</v>
      </c>
      <c r="AI112">
        <v>19.46322</v>
      </c>
      <c r="AJ112">
        <v>107.0891</v>
      </c>
      <c r="AK112">
        <v>33858.43</v>
      </c>
      <c r="AL112">
        <v>0.78894370000000003</v>
      </c>
      <c r="AM112">
        <v>20.186209999999999</v>
      </c>
      <c r="AN112">
        <v>108.15479999999999</v>
      </c>
      <c r="AO112">
        <v>36414.89</v>
      </c>
      <c r="AP112">
        <v>0.78630690000000003</v>
      </c>
      <c r="AQ112">
        <v>20.702030000000001</v>
      </c>
      <c r="AR112">
        <v>43.90249</v>
      </c>
      <c r="AS112">
        <v>15537.76</v>
      </c>
      <c r="AT112">
        <v>0.78314689999999998</v>
      </c>
      <c r="AU112">
        <v>20.762519999999999</v>
      </c>
      <c r="AV112">
        <v>9.6032170000000008</v>
      </c>
      <c r="AW112">
        <v>3530.1410000000001</v>
      </c>
      <c r="AX112">
        <v>0.77926689999999998</v>
      </c>
      <c r="AY112">
        <v>20.399450000000002</v>
      </c>
      <c r="AZ112">
        <v>1.4529700000000001</v>
      </c>
      <c r="BA112">
        <v>546.12</v>
      </c>
      <c r="BB112">
        <v>0.77447029999999994</v>
      </c>
      <c r="BC112">
        <v>19.977450000000001</v>
      </c>
      <c r="BD112">
        <v>0.2252072</v>
      </c>
      <c r="BE112">
        <v>83.290670000000006</v>
      </c>
      <c r="BF112">
        <v>0.76879220000000004</v>
      </c>
      <c r="BG112">
        <v>19.66827</v>
      </c>
      <c r="BH112">
        <v>7.9411510000000005E-2</v>
      </c>
      <c r="BI112">
        <v>27.444009999999999</v>
      </c>
      <c r="BJ112">
        <v>0.76269750000000003</v>
      </c>
      <c r="BK112">
        <v>19.822240000000001</v>
      </c>
      <c r="BL112">
        <v>6.5360619999999994E-2</v>
      </c>
      <c r="BM112">
        <v>21.946570000000001</v>
      </c>
      <c r="BN112">
        <v>0.75605460000000002</v>
      </c>
      <c r="BO112">
        <v>20.671130000000002</v>
      </c>
      <c r="BP112">
        <v>6.7535499999999998E-2</v>
      </c>
      <c r="BQ112">
        <v>22.70628</v>
      </c>
      <c r="BR112">
        <v>0.74930960000000002</v>
      </c>
      <c r="BS112">
        <v>21.393930000000001</v>
      </c>
      <c r="BT112" s="1">
        <v>6.8727750000000004E-2</v>
      </c>
      <c r="BU112">
        <v>23.301169999999999</v>
      </c>
      <c r="BV112">
        <v>0.74333729999999998</v>
      </c>
      <c r="BW112">
        <v>21.820900000000002</v>
      </c>
      <c r="BX112" s="1">
        <v>6.5939399999999995E-2</v>
      </c>
      <c r="BY112">
        <v>22.517600000000002</v>
      </c>
      <c r="BZ112">
        <v>0.73725589999999996</v>
      </c>
      <c r="CA112">
        <v>21.646840000000001</v>
      </c>
      <c r="CB112" s="1">
        <v>6.0482290000000001E-2</v>
      </c>
      <c r="CC112">
        <v>20.777460000000001</v>
      </c>
      <c r="CD112">
        <v>0.73113859999999997</v>
      </c>
      <c r="CE112">
        <v>21.052700000000002</v>
      </c>
      <c r="CF112" s="1">
        <v>5.4185980000000002E-2</v>
      </c>
      <c r="CG112">
        <v>18.703119999999998</v>
      </c>
      <c r="CH112">
        <v>0.72464110000000004</v>
      </c>
      <c r="CI112">
        <v>20.140840000000001</v>
      </c>
      <c r="CJ112" s="1">
        <v>4.7944109999999998E-2</v>
      </c>
      <c r="CK112">
        <v>16.624379999999999</v>
      </c>
      <c r="CL112">
        <v>0.7181514</v>
      </c>
      <c r="CM112">
        <v>19.404599999999999</v>
      </c>
      <c r="CN112" s="1">
        <v>4.2150800000000002E-2</v>
      </c>
      <c r="CO112">
        <v>14.67376</v>
      </c>
      <c r="CP112">
        <v>0.7114452</v>
      </c>
      <c r="CQ112">
        <v>19.171250000000001</v>
      </c>
      <c r="CR112" s="1">
        <v>3.6894620000000003E-2</v>
      </c>
      <c r="CS112">
        <v>12.894220000000001</v>
      </c>
      <c r="CT112">
        <v>0.70544810000000002</v>
      </c>
      <c r="CU112">
        <v>19.665330000000001</v>
      </c>
      <c r="CV112" s="1">
        <v>3.2256489999999999E-2</v>
      </c>
      <c r="CW112">
        <v>11.305630000000001</v>
      </c>
      <c r="CX112">
        <v>0.69920530000000003</v>
      </c>
      <c r="CY112">
        <v>19.879380000000001</v>
      </c>
      <c r="CZ112" s="1">
        <v>2.826414E-2</v>
      </c>
      <c r="DA112">
        <v>9.9344920000000005</v>
      </c>
      <c r="DB112">
        <v>0.69234870000000004</v>
      </c>
      <c r="DC112">
        <v>20.31298</v>
      </c>
      <c r="DD112" s="1">
        <v>2.4792189999999999E-2</v>
      </c>
      <c r="DE112">
        <v>8.7489779999999993</v>
      </c>
      <c r="DF112">
        <v>0.68522369999999999</v>
      </c>
      <c r="DG112">
        <v>20.34609</v>
      </c>
      <c r="DH112" s="1">
        <v>2.169157E-2</v>
      </c>
      <c r="DI112">
        <v>7.689038</v>
      </c>
      <c r="DJ112">
        <v>0.67865089999999995</v>
      </c>
      <c r="DK112">
        <v>20.043240000000001</v>
      </c>
      <c r="DL112" s="1">
        <v>1.8942199999999999E-2</v>
      </c>
      <c r="DM112">
        <v>6.7384029999999999</v>
      </c>
      <c r="DN112">
        <v>0.67182180000000002</v>
      </c>
      <c r="DO112">
        <v>19.42474</v>
      </c>
      <c r="DP112" s="1">
        <v>1.6534610000000002E-2</v>
      </c>
      <c r="DQ112">
        <v>5.9042620000000001</v>
      </c>
      <c r="DR112">
        <v>0.66450589999999998</v>
      </c>
      <c r="DS112">
        <v>18.867750000000001</v>
      </c>
      <c r="DT112" s="1">
        <v>1.441397E-2</v>
      </c>
      <c r="DU112">
        <v>5.1693600000000002</v>
      </c>
      <c r="DV112">
        <v>0.65798100000000004</v>
      </c>
      <c r="DW112">
        <v>18.778680000000001</v>
      </c>
      <c r="DX112" s="1">
        <v>1.25544E-2</v>
      </c>
      <c r="DY112">
        <v>4.5134530000000002</v>
      </c>
      <c r="DZ112">
        <v>0.65276829999999997</v>
      </c>
      <c r="EA112">
        <v>19.776250000000001</v>
      </c>
      <c r="EB112" s="1">
        <v>1.089788E-2</v>
      </c>
      <c r="EC112">
        <v>3.9244789999999998</v>
      </c>
      <c r="ED112">
        <v>0.64761389999999996</v>
      </c>
      <c r="EE112">
        <v>21.047160000000002</v>
      </c>
      <c r="EF112" s="1">
        <v>9.4250640000000004E-3</v>
      </c>
      <c r="EG112">
        <v>3.4010349999999998</v>
      </c>
      <c r="EH112">
        <v>0.64253179999999999</v>
      </c>
      <c r="EI112">
        <v>22.201820000000001</v>
      </c>
      <c r="EJ112" s="1">
        <v>8.1567540000000004E-3</v>
      </c>
      <c r="EK112">
        <v>2.9473039999999999</v>
      </c>
      <c r="EL112">
        <v>0.63748839999999996</v>
      </c>
      <c r="EM112">
        <v>22.77835</v>
      </c>
      <c r="EN112" s="1">
        <v>7.0739669999999996E-3</v>
      </c>
      <c r="EO112">
        <v>2.5591629999999999</v>
      </c>
      <c r="EP112">
        <v>0.63326850000000001</v>
      </c>
      <c r="EQ112">
        <v>22.489789999999999</v>
      </c>
      <c r="ER112" s="1">
        <v>6.1475610000000002E-3</v>
      </c>
      <c r="ES112">
        <v>2.2246739999999998</v>
      </c>
      <c r="ET112">
        <v>0.62945280000000003</v>
      </c>
      <c r="EU112">
        <v>21.756239999999998</v>
      </c>
      <c r="EV112" s="1">
        <v>5.3404450000000001E-3</v>
      </c>
      <c r="EW112">
        <v>1.9324490000000001</v>
      </c>
      <c r="EX112">
        <v>0.62634210000000001</v>
      </c>
      <c r="EY112">
        <v>21.23133</v>
      </c>
      <c r="EZ112" s="1">
        <v>4.633379E-3</v>
      </c>
      <c r="FA112">
        <v>1.6751769999999999</v>
      </c>
      <c r="FB112">
        <v>0.62421579999999999</v>
      </c>
      <c r="FC112">
        <v>21.109200000000001</v>
      </c>
      <c r="FD112" s="1">
        <v>4.0094359999999999E-3</v>
      </c>
      <c r="FE112">
        <v>1.4464399999999999</v>
      </c>
      <c r="FF112">
        <v>0.6228513</v>
      </c>
      <c r="FG112">
        <v>21.81382</v>
      </c>
      <c r="FH112" s="1">
        <v>3.4271649999999998E-3</v>
      </c>
      <c r="FI112">
        <v>1.233922</v>
      </c>
      <c r="FJ112">
        <v>0.62221040000000005</v>
      </c>
      <c r="FK112">
        <v>22.500540000000001</v>
      </c>
      <c r="FL112" s="1">
        <v>2.8308320000000001E-3</v>
      </c>
      <c r="FM112">
        <v>1.01884</v>
      </c>
      <c r="FN112">
        <v>0.62167649999999997</v>
      </c>
      <c r="FO112">
        <v>22.788799999999998</v>
      </c>
      <c r="FP112" s="1">
        <v>2.2123339999999998E-3</v>
      </c>
      <c r="FQ112">
        <v>0.79682350000000002</v>
      </c>
      <c r="FR112">
        <v>0.62125839999999999</v>
      </c>
      <c r="FS112">
        <v>22.58907</v>
      </c>
      <c r="FT112" s="1">
        <v>1.641457E-3</v>
      </c>
      <c r="FU112">
        <v>0.59101510000000002</v>
      </c>
      <c r="FV112">
        <v>0.62093489999999996</v>
      </c>
      <c r="FW112">
        <v>21.83465</v>
      </c>
      <c r="FX112" s="1">
        <v>1.1925670000000001E-3</v>
      </c>
      <c r="FY112">
        <v>0.42819869999999999</v>
      </c>
      <c r="FZ112">
        <v>0.62069790000000002</v>
      </c>
      <c r="GA112">
        <v>20.932649999999999</v>
      </c>
      <c r="GB112" s="1">
        <v>8.8555130000000004E-4</v>
      </c>
      <c r="GC112">
        <v>0.31624530000000001</v>
      </c>
      <c r="GD112">
        <v>0.62052819999999997</v>
      </c>
      <c r="GE112">
        <v>19.968209999999999</v>
      </c>
      <c r="GF112" s="1">
        <v>6.9333220000000002E-4</v>
      </c>
      <c r="GG112">
        <v>0.2459239</v>
      </c>
      <c r="GH112">
        <v>0.62041979999999997</v>
      </c>
      <c r="GI112">
        <v>19.343499999999999</v>
      </c>
      <c r="GJ112" s="1">
        <v>5.761211E-4</v>
      </c>
      <c r="GK112">
        <v>0.202962</v>
      </c>
      <c r="GL112">
        <v>0.62038890000000002</v>
      </c>
      <c r="GM112">
        <v>19.568850000000001</v>
      </c>
      <c r="GN112" s="1">
        <v>5.0051410000000001E-4</v>
      </c>
      <c r="GO112">
        <v>0.1753449</v>
      </c>
      <c r="GP112">
        <v>0.62037500000000001</v>
      </c>
      <c r="GQ112">
        <v>20.322150000000001</v>
      </c>
      <c r="GR112" s="1">
        <v>4.4390659999999998E-4</v>
      </c>
      <c r="GS112">
        <v>0.1548582</v>
      </c>
      <c r="GT112">
        <v>0.62033839999999996</v>
      </c>
      <c r="GU112">
        <v>21.316520000000001</v>
      </c>
      <c r="GV112" s="1">
        <v>3.9474749999999999E-4</v>
      </c>
      <c r="GW112">
        <v>0.13723009999999999</v>
      </c>
      <c r="GX112">
        <v>0.62031789999999998</v>
      </c>
      <c r="GY112">
        <v>21.940670000000001</v>
      </c>
      <c r="GZ112" s="1">
        <v>3.5118699999999998E-4</v>
      </c>
      <c r="HA112">
        <v>0.1216825</v>
      </c>
      <c r="HB112">
        <v>0.6202685</v>
      </c>
      <c r="HC112">
        <v>21.79354</v>
      </c>
      <c r="HD112" s="1">
        <v>3.151839E-4</v>
      </c>
      <c r="HE112">
        <v>0.1088307</v>
      </c>
      <c r="HF112">
        <v>0.62017770000000005</v>
      </c>
      <c r="HG112">
        <v>20.77581</v>
      </c>
      <c r="HH112" s="1">
        <v>2.8723490000000002E-4</v>
      </c>
      <c r="HI112">
        <v>9.8842050000000001E-2</v>
      </c>
      <c r="HJ112">
        <v>0.62007000000000001</v>
      </c>
      <c r="HK112">
        <v>19.819970000000001</v>
      </c>
      <c r="HL112" s="1">
        <v>2.65765E-4</v>
      </c>
      <c r="HM112">
        <v>9.1187050000000006E-2</v>
      </c>
      <c r="HN112">
        <v>0.61992100000000006</v>
      </c>
      <c r="HO112">
        <v>19.32245</v>
      </c>
      <c r="HP112" s="1">
        <v>2.4872780000000002E-4</v>
      </c>
      <c r="HQ112">
        <v>8.5149210000000003E-2</v>
      </c>
      <c r="HR112">
        <v>0.61974640000000003</v>
      </c>
      <c r="HS112">
        <v>19.805</v>
      </c>
      <c r="HT112" s="1">
        <v>2.3507660000000001E-4</v>
      </c>
      <c r="HU112">
        <v>8.0310270000000003E-2</v>
      </c>
      <c r="HV112">
        <v>0.6195678</v>
      </c>
      <c r="HW112">
        <v>20.823250000000002</v>
      </c>
      <c r="HX112" s="1">
        <v>2.2479830000000001E-4</v>
      </c>
      <c r="HY112">
        <v>7.6653289999999999E-2</v>
      </c>
      <c r="HZ112">
        <v>0.61937660000000005</v>
      </c>
      <c r="IA112">
        <v>21.813279999999999</v>
      </c>
      <c r="IB112" s="1">
        <v>2.1756499999999999E-4</v>
      </c>
      <c r="IC112">
        <v>7.4070179999999999E-2</v>
      </c>
      <c r="ID112">
        <v>0.61918879999999998</v>
      </c>
      <c r="IE112">
        <v>22.41743</v>
      </c>
      <c r="IF112" s="1">
        <v>2.1177770000000001E-4</v>
      </c>
      <c r="IG112">
        <v>7.2041040000000001E-2</v>
      </c>
      <c r="IH112">
        <v>0.61899729999999997</v>
      </c>
      <c r="II112">
        <v>22.218579999999999</v>
      </c>
      <c r="IJ112" s="1">
        <v>2.0570460000000001E-4</v>
      </c>
      <c r="IK112">
        <v>6.9961239999999994E-2</v>
      </c>
      <c r="IL112">
        <v>0.61881200000000003</v>
      </c>
      <c r="IM112">
        <v>21.218599999999999</v>
      </c>
      <c r="IN112" s="1">
        <v>1.9862410000000001E-4</v>
      </c>
      <c r="IO112">
        <v>6.7553130000000003E-2</v>
      </c>
      <c r="IP112">
        <v>0.61861770000000005</v>
      </c>
      <c r="IQ112">
        <v>20.09723</v>
      </c>
      <c r="IR112" s="1">
        <v>1.906799E-4</v>
      </c>
      <c r="IS112">
        <v>6.4853419999999995E-2</v>
      </c>
      <c r="IT112">
        <v>0.61841599999999997</v>
      </c>
      <c r="IU112">
        <v>19.361930000000001</v>
      </c>
      <c r="IV112" s="1">
        <v>1.8235319999999999E-4</v>
      </c>
      <c r="IW112">
        <v>6.2022470000000003E-2</v>
      </c>
      <c r="IX112">
        <v>0.61820640000000004</v>
      </c>
      <c r="IY112">
        <v>19.979569999999999</v>
      </c>
      <c r="IZ112" s="1">
        <v>1.7399059999999999E-4</v>
      </c>
      <c r="JA112">
        <v>5.9185290000000002E-2</v>
      </c>
      <c r="JB112">
        <v>0.61800270000000002</v>
      </c>
      <c r="JC112">
        <v>21.123799999999999</v>
      </c>
      <c r="JD112" s="1">
        <v>1.658587E-4</v>
      </c>
      <c r="JE112">
        <v>5.6417309999999998E-2</v>
      </c>
      <c r="JF112">
        <v>0.61782389999999998</v>
      </c>
      <c r="JG112">
        <v>22.248349999999999</v>
      </c>
      <c r="JH112" s="1">
        <v>1.5805680000000001E-4</v>
      </c>
      <c r="JI112">
        <v>5.3766899999999999E-2</v>
      </c>
      <c r="JJ112">
        <v>0.61764960000000002</v>
      </c>
      <c r="JK112">
        <v>22.5076</v>
      </c>
      <c r="JL112" s="1">
        <v>1.5064949999999999E-4</v>
      </c>
      <c r="JM112">
        <v>5.1249040000000003E-2</v>
      </c>
      <c r="JN112">
        <v>0.61747850000000004</v>
      </c>
      <c r="JO112">
        <v>22.110910000000001</v>
      </c>
      <c r="JP112" s="1">
        <v>1.436892E-4</v>
      </c>
      <c r="JQ112">
        <v>4.8877690000000001E-2</v>
      </c>
      <c r="JR112">
        <v>0.61737039999999999</v>
      </c>
      <c r="JS112">
        <v>21.302990000000001</v>
      </c>
      <c r="JT112" s="1">
        <v>1.3715520000000001E-4</v>
      </c>
      <c r="JU112">
        <v>4.6650440000000001E-2</v>
      </c>
      <c r="JV112">
        <v>0.61731279999999999</v>
      </c>
      <c r="JW112">
        <v>20.653120000000001</v>
      </c>
      <c r="JX112" s="1">
        <v>1.3102170000000001E-4</v>
      </c>
      <c r="JY112">
        <v>4.4554959999999998E-2</v>
      </c>
      <c r="JZ112">
        <v>0.61725209999999997</v>
      </c>
      <c r="KA112">
        <v>20.269600000000001</v>
      </c>
      <c r="KB112" s="1">
        <v>1.2517830000000001E-4</v>
      </c>
      <c r="KC112">
        <v>4.2564200000000003E-2</v>
      </c>
      <c r="KD112">
        <v>0.61725220000000003</v>
      </c>
      <c r="KE112">
        <v>20.77975</v>
      </c>
      <c r="KF112" s="1">
        <v>1.1938340000000001E-4</v>
      </c>
      <c r="KG112">
        <v>4.059687E-2</v>
      </c>
      <c r="KH112">
        <v>0.61722129999999997</v>
      </c>
      <c r="KI112">
        <v>21.524640000000002</v>
      </c>
      <c r="KJ112" s="1">
        <v>1.1316639999999999E-4</v>
      </c>
      <c r="KK112">
        <v>3.8490049999999998E-2</v>
      </c>
      <c r="KL112">
        <v>0.61721000000000004</v>
      </c>
      <c r="KM112">
        <v>22.361619999999998</v>
      </c>
      <c r="KN112" s="1">
        <v>1.0633600000000001E-4</v>
      </c>
      <c r="KO112">
        <v>3.617799E-2</v>
      </c>
      <c r="KP112">
        <v>0.61720900000000001</v>
      </c>
      <c r="KQ112">
        <v>22.826070000000001</v>
      </c>
      <c r="KR112" s="1">
        <v>9.9441870000000005E-5</v>
      </c>
      <c r="KS112">
        <v>3.3827679999999999E-2</v>
      </c>
      <c r="KT112">
        <v>0.61719860000000004</v>
      </c>
      <c r="KU112">
        <v>22.466519999999999</v>
      </c>
      <c r="KV112" s="1">
        <v>9.3179169999999995E-5</v>
      </c>
      <c r="KW112">
        <v>3.1682790000000002E-2</v>
      </c>
      <c r="KX112">
        <v>0.61721939999999997</v>
      </c>
      <c r="KY112">
        <v>21.537459999999999</v>
      </c>
      <c r="KZ112" s="1">
        <v>8.7889349999999996E-5</v>
      </c>
      <c r="LA112">
        <v>2.9864249999999998E-2</v>
      </c>
      <c r="LB112">
        <v>0.61719999999999997</v>
      </c>
      <c r="LC112">
        <v>20.568829999999998</v>
      </c>
      <c r="LD112" s="1">
        <v>8.3491489999999998E-5</v>
      </c>
      <c r="LE112">
        <v>2.8354009999999999E-2</v>
      </c>
      <c r="LF112">
        <v>0.61721820000000005</v>
      </c>
      <c r="LG112">
        <v>20.013770000000001</v>
      </c>
      <c r="LH112" s="1">
        <v>7.9756620000000003E-5</v>
      </c>
      <c r="LI112">
        <v>2.7070440000000001E-2</v>
      </c>
      <c r="LJ112">
        <v>0.61720629999999999</v>
      </c>
      <c r="LK112">
        <v>20.551159999999999</v>
      </c>
      <c r="LL112" s="1">
        <v>7.6451079999999996E-5</v>
      </c>
      <c r="LM112">
        <v>2.5939029999999998E-2</v>
      </c>
      <c r="LN112">
        <v>0.61720370000000002</v>
      </c>
      <c r="LO112">
        <v>21.57133</v>
      </c>
      <c r="LP112" s="1">
        <v>7.3432219999999999E-5</v>
      </c>
      <c r="LQ112">
        <v>2.4908099999999999E-2</v>
      </c>
      <c r="LR112">
        <v>0.61722069999999996</v>
      </c>
      <c r="LS112">
        <v>22.672550000000001</v>
      </c>
      <c r="LT112" s="1">
        <v>7.060957E-5</v>
      </c>
      <c r="LU112">
        <v>2.3944300000000002E-2</v>
      </c>
      <c r="LV112">
        <v>0.61722250000000001</v>
      </c>
      <c r="LW112">
        <v>23.22139</v>
      </c>
      <c r="LX112" s="1">
        <v>6.7939349999999999E-5</v>
      </c>
      <c r="LY112">
        <v>2.3033060000000001E-2</v>
      </c>
      <c r="LZ112">
        <v>0.61721769999999998</v>
      </c>
      <c r="MA112">
        <v>22.898140000000001</v>
      </c>
      <c r="MB112" s="1">
        <v>6.5308229999999995E-5</v>
      </c>
      <c r="MC112">
        <v>2.2166660000000001E-2</v>
      </c>
      <c r="MD112">
        <v>0.61722250000000001</v>
      </c>
      <c r="ME112">
        <v>21.85943</v>
      </c>
      <c r="MF112" s="1">
        <v>6.2669930000000003E-5</v>
      </c>
      <c r="MG112">
        <v>2.1341329999999999E-2</v>
      </c>
      <c r="MH112">
        <v>0.61722180000000004</v>
      </c>
      <c r="MI112">
        <v>20.826969999999999</v>
      </c>
      <c r="MJ112" s="1">
        <v>6.0179790000000002E-5</v>
      </c>
      <c r="MK112">
        <v>2.055775E-2</v>
      </c>
      <c r="ML112">
        <v>0.61722650000000001</v>
      </c>
      <c r="MM112">
        <v>20.185359999999999</v>
      </c>
      <c r="MN112" s="1">
        <v>5.7828180000000002E-5</v>
      </c>
      <c r="MO112">
        <v>1.981287E-2</v>
      </c>
      <c r="MP112">
        <v>0.61722200000000005</v>
      </c>
      <c r="MQ112">
        <v>20.734490000000001</v>
      </c>
      <c r="MR112" s="1">
        <v>5.5589079999999998E-5</v>
      </c>
      <c r="MS112">
        <v>1.9100349999999999E-2</v>
      </c>
      <c r="MT112">
        <v>0.61722109999999997</v>
      </c>
      <c r="MU112">
        <v>21.377669999999998</v>
      </c>
      <c r="MV112" s="1">
        <v>5.3451929999999998E-5</v>
      </c>
      <c r="MW112">
        <v>1.841694E-2</v>
      </c>
      <c r="MX112">
        <v>0.61722109999999997</v>
      </c>
      <c r="MY112">
        <v>21.659330000000001</v>
      </c>
      <c r="MZ112" s="1">
        <v>5.14296E-5</v>
      </c>
      <c r="NA112">
        <v>1.7765369999999999E-2</v>
      </c>
      <c r="NB112">
        <v>0.61722140000000003</v>
      </c>
      <c r="NC112">
        <v>21.460760000000001</v>
      </c>
      <c r="ND112" s="1">
        <v>4.9499419999999997E-5</v>
      </c>
      <c r="NE112">
        <v>1.7140599999999999E-2</v>
      </c>
      <c r="NF112">
        <v>0.61722429999999995</v>
      </c>
      <c r="NG112">
        <v>21.026800000000001</v>
      </c>
      <c r="NH112" s="1">
        <v>4.765621E-5</v>
      </c>
      <c r="NI112">
        <v>1.6541779999999999E-2</v>
      </c>
      <c r="NJ112">
        <v>0.6172202</v>
      </c>
      <c r="NK112">
        <v>20.398569999999999</v>
      </c>
      <c r="NL112" s="1">
        <v>4.5898990000000001E-5</v>
      </c>
      <c r="NM112">
        <v>1.596846E-2</v>
      </c>
      <c r="NN112">
        <v>0.61722520000000003</v>
      </c>
      <c r="NO112">
        <v>19.646000000000001</v>
      </c>
      <c r="NP112" s="1">
        <v>4.4221519999999998E-5</v>
      </c>
      <c r="NQ112">
        <v>1.5417999999999999E-2</v>
      </c>
      <c r="NR112">
        <v>0.61721510000000002</v>
      </c>
      <c r="NS112">
        <v>18.938780000000001</v>
      </c>
      <c r="NT112" s="1">
        <v>4.2619140000000003E-5</v>
      </c>
      <c r="NU112">
        <v>1.489035E-2</v>
      </c>
      <c r="NV112">
        <v>0.61721769999999998</v>
      </c>
      <c r="NW112">
        <v>19.199369999999998</v>
      </c>
      <c r="NX112" s="1">
        <v>4.1089969999999999E-5</v>
      </c>
      <c r="NY112">
        <v>1.438417E-2</v>
      </c>
      <c r="NZ112">
        <v>0.61721800000000004</v>
      </c>
      <c r="OA112">
        <v>20.19323</v>
      </c>
      <c r="OB112" s="1">
        <v>3.9629070000000001E-5</v>
      </c>
      <c r="OC112">
        <v>1.389903E-2</v>
      </c>
      <c r="OD112">
        <v>0.61720390000000003</v>
      </c>
      <c r="OE112">
        <v>21.325749999999999</v>
      </c>
      <c r="OF112" s="1">
        <v>3.821753E-5</v>
      </c>
      <c r="OG112">
        <v>1.342991E-2</v>
      </c>
      <c r="OH112">
        <v>0.61717330000000004</v>
      </c>
      <c r="OI112">
        <v>22.018979999999999</v>
      </c>
      <c r="OJ112" s="1">
        <v>3.686074E-5</v>
      </c>
      <c r="OK112">
        <v>1.2976720000000001E-2</v>
      </c>
    </row>
    <row r="113" spans="1:401" x14ac:dyDescent="0.35">
      <c r="A113">
        <v>116</v>
      </c>
      <c r="B113" t="s">
        <v>4</v>
      </c>
      <c r="C113" t="s">
        <v>24</v>
      </c>
      <c r="D113" t="s">
        <v>118</v>
      </c>
      <c r="E113">
        <v>907.41089999999997</v>
      </c>
      <c r="F113">
        <v>0.76961820000000003</v>
      </c>
      <c r="G113">
        <v>19.90061</v>
      </c>
      <c r="H113">
        <v>0</v>
      </c>
      <c r="I113">
        <v>0</v>
      </c>
      <c r="J113">
        <v>0.76889580000000002</v>
      </c>
      <c r="K113">
        <v>20.10473</v>
      </c>
      <c r="L113">
        <v>0</v>
      </c>
      <c r="M113">
        <v>1.4319E-36</v>
      </c>
      <c r="N113">
        <v>0.76811419999999997</v>
      </c>
      <c r="O113">
        <v>20.089849999999998</v>
      </c>
      <c r="P113" s="1">
        <v>1.01766E-25</v>
      </c>
      <c r="Q113" s="1">
        <v>4.174829E-23</v>
      </c>
      <c r="R113">
        <v>0.76725160000000003</v>
      </c>
      <c r="S113">
        <v>19.766200000000001</v>
      </c>
      <c r="T113" s="1">
        <v>5.5359399999999998E-14</v>
      </c>
      <c r="U113" s="1">
        <v>2.2734320000000001E-11</v>
      </c>
      <c r="V113">
        <v>0.76631899999999997</v>
      </c>
      <c r="W113">
        <v>19.22504</v>
      </c>
      <c r="X113" s="1">
        <v>2.6254929999999999E-4</v>
      </c>
      <c r="Y113" s="1">
        <v>7.0975750000000004E-2</v>
      </c>
      <c r="Z113">
        <v>0.76533899999999999</v>
      </c>
      <c r="AA113">
        <v>18.881450000000001</v>
      </c>
      <c r="AB113" s="1">
        <v>0.57705649999999997</v>
      </c>
      <c r="AC113">
        <v>180.42160000000001</v>
      </c>
      <c r="AD113">
        <v>0.76440039999999998</v>
      </c>
      <c r="AE113">
        <v>18.817609999999998</v>
      </c>
      <c r="AF113">
        <v>21.941739999999999</v>
      </c>
      <c r="AG113">
        <v>7718.6009999999997</v>
      </c>
      <c r="AH113">
        <v>0.76340470000000005</v>
      </c>
      <c r="AI113">
        <v>19.483260000000001</v>
      </c>
      <c r="AJ113">
        <v>99.10772</v>
      </c>
      <c r="AK113">
        <v>38333.21</v>
      </c>
      <c r="AL113">
        <v>0.76237889999999997</v>
      </c>
      <c r="AM113">
        <v>20.228580000000001</v>
      </c>
      <c r="AN113">
        <v>113.12560000000001</v>
      </c>
      <c r="AO113">
        <v>47239.360000000001</v>
      </c>
      <c r="AP113">
        <v>0.76117179999999995</v>
      </c>
      <c r="AQ113">
        <v>20.787220000000001</v>
      </c>
      <c r="AR113">
        <v>50.461709999999997</v>
      </c>
      <c r="AS113">
        <v>22403.67</v>
      </c>
      <c r="AT113">
        <v>0.75964240000000005</v>
      </c>
      <c r="AU113">
        <v>20.875900000000001</v>
      </c>
      <c r="AV113">
        <v>11.833589999999999</v>
      </c>
      <c r="AW113">
        <v>5504.3329999999996</v>
      </c>
      <c r="AX113">
        <v>0.75764860000000001</v>
      </c>
      <c r="AY113">
        <v>20.4986</v>
      </c>
      <c r="AZ113">
        <v>1.862311</v>
      </c>
      <c r="BA113">
        <v>890.83860000000004</v>
      </c>
      <c r="BB113">
        <v>0.75533159999999999</v>
      </c>
      <c r="BC113">
        <v>20.063459999999999</v>
      </c>
      <c r="BD113">
        <v>0.27857759999999998</v>
      </c>
      <c r="BE113">
        <v>131.4563</v>
      </c>
      <c r="BF113">
        <v>0.7527123</v>
      </c>
      <c r="BG113">
        <v>19.721209999999999</v>
      </c>
      <c r="BH113">
        <v>8.5385340000000004E-2</v>
      </c>
      <c r="BI113">
        <v>36.995339999999999</v>
      </c>
      <c r="BJ113">
        <v>0.74989649999999997</v>
      </c>
      <c r="BK113">
        <v>19.852879999999999</v>
      </c>
      <c r="BL113">
        <v>6.5584500000000004E-2</v>
      </c>
      <c r="BM113">
        <v>27.06963</v>
      </c>
      <c r="BN113">
        <v>0.74685199999999996</v>
      </c>
      <c r="BO113">
        <v>20.713460000000001</v>
      </c>
      <c r="BP113">
        <v>6.7140710000000006E-2</v>
      </c>
      <c r="BQ113">
        <v>27.532219999999999</v>
      </c>
      <c r="BR113">
        <v>0.74420600000000003</v>
      </c>
      <c r="BS113">
        <v>21.445589999999999</v>
      </c>
      <c r="BT113">
        <v>6.8716269999999996E-2</v>
      </c>
      <c r="BU113">
        <v>28.29926</v>
      </c>
      <c r="BV113">
        <v>0.74317429999999995</v>
      </c>
      <c r="BW113">
        <v>21.922879999999999</v>
      </c>
      <c r="BX113" s="1">
        <v>6.6369739999999997E-2</v>
      </c>
      <c r="BY113">
        <v>27.493970000000001</v>
      </c>
      <c r="BZ113">
        <v>0.74228680000000002</v>
      </c>
      <c r="CA113">
        <v>21.783670000000001</v>
      </c>
      <c r="CB113" s="1">
        <v>6.1129129999999997E-2</v>
      </c>
      <c r="CC113">
        <v>25.435569999999998</v>
      </c>
      <c r="CD113">
        <v>0.74160619999999999</v>
      </c>
      <c r="CE113">
        <v>21.17905</v>
      </c>
      <c r="CF113" s="1">
        <v>5.4882090000000001E-2</v>
      </c>
      <c r="CG113">
        <v>22.90015</v>
      </c>
      <c r="CH113">
        <v>0.74083410000000005</v>
      </c>
      <c r="CI113">
        <v>20.252700000000001</v>
      </c>
      <c r="CJ113" s="1">
        <v>4.8613259999999998E-2</v>
      </c>
      <c r="CK113">
        <v>20.32939</v>
      </c>
      <c r="CL113">
        <v>0.74046279999999998</v>
      </c>
      <c r="CM113">
        <v>19.506160000000001</v>
      </c>
      <c r="CN113" s="1">
        <v>4.2769889999999998E-2</v>
      </c>
      <c r="CO113">
        <v>17.90663</v>
      </c>
      <c r="CP113">
        <v>0.74009760000000002</v>
      </c>
      <c r="CQ113">
        <v>19.244209999999999</v>
      </c>
      <c r="CR113" s="1">
        <v>3.7452480000000003E-2</v>
      </c>
      <c r="CS113">
        <v>15.69402</v>
      </c>
      <c r="CT113">
        <v>0.74006229999999995</v>
      </c>
      <c r="CU113">
        <v>19.71265</v>
      </c>
      <c r="CV113" s="1">
        <v>3.2747159999999997E-2</v>
      </c>
      <c r="CW113">
        <v>13.725429999999999</v>
      </c>
      <c r="CX113">
        <v>0.7399038</v>
      </c>
      <c r="CY113">
        <v>19.922599999999999</v>
      </c>
      <c r="CZ113" s="1">
        <v>2.8684330000000001E-2</v>
      </c>
      <c r="DA113">
        <v>12.02332</v>
      </c>
      <c r="DB113">
        <v>0.73879240000000002</v>
      </c>
      <c r="DC113">
        <v>20.41009</v>
      </c>
      <c r="DD113" s="1">
        <v>2.516096E-2</v>
      </c>
      <c r="DE113">
        <v>10.57647</v>
      </c>
      <c r="DF113">
        <v>0.73734960000000005</v>
      </c>
      <c r="DG113">
        <v>20.461729999999999</v>
      </c>
      <c r="DH113" s="1">
        <v>2.2024169999999999E-2</v>
      </c>
      <c r="DI113">
        <v>9.2897929999999995</v>
      </c>
      <c r="DJ113">
        <v>0.73652759999999995</v>
      </c>
      <c r="DK113">
        <v>20.136289999999999</v>
      </c>
      <c r="DL113" s="1">
        <v>1.9237879999999999E-2</v>
      </c>
      <c r="DM113">
        <v>8.1348979999999997</v>
      </c>
      <c r="DN113">
        <v>0.73538199999999998</v>
      </c>
      <c r="DO113">
        <v>19.541250000000002</v>
      </c>
      <c r="DP113" s="1">
        <v>1.6794630000000001E-2</v>
      </c>
      <c r="DQ113">
        <v>7.1199510000000004</v>
      </c>
      <c r="DR113">
        <v>0.73413669999999998</v>
      </c>
      <c r="DS113">
        <v>18.971430000000002</v>
      </c>
      <c r="DT113" s="1">
        <v>1.464266E-2</v>
      </c>
      <c r="DU113">
        <v>6.2251289999999999</v>
      </c>
      <c r="DV113">
        <v>0.73508600000000002</v>
      </c>
      <c r="DW113">
        <v>18.848929999999999</v>
      </c>
      <c r="DX113" s="1">
        <v>1.275981E-2</v>
      </c>
      <c r="DY113">
        <v>5.4249000000000001</v>
      </c>
      <c r="DZ113">
        <v>0.7354773</v>
      </c>
      <c r="EA113">
        <v>19.821929999999998</v>
      </c>
      <c r="EB113" s="1">
        <v>1.1082089999999999E-2</v>
      </c>
      <c r="EC113">
        <v>4.711436</v>
      </c>
      <c r="ED113">
        <v>0.73499859999999995</v>
      </c>
      <c r="EE113">
        <v>21.08464</v>
      </c>
      <c r="EF113" s="1">
        <v>9.5869289999999992E-3</v>
      </c>
      <c r="EG113">
        <v>4.0780810000000001</v>
      </c>
      <c r="EH113">
        <v>0.73503850000000004</v>
      </c>
      <c r="EI113">
        <v>22.271000000000001</v>
      </c>
      <c r="EJ113" s="1">
        <v>8.2962950000000004E-3</v>
      </c>
      <c r="EK113">
        <v>3.529474</v>
      </c>
      <c r="EL113">
        <v>0.73527100000000001</v>
      </c>
      <c r="EM113">
        <v>22.88869</v>
      </c>
      <c r="EN113" s="1">
        <v>7.1938039999999998E-3</v>
      </c>
      <c r="EO113">
        <v>3.060152</v>
      </c>
      <c r="EP113">
        <v>0.73612</v>
      </c>
      <c r="EQ113">
        <v>22.586659999999998</v>
      </c>
      <c r="ER113" s="1">
        <v>6.2514409999999999E-3</v>
      </c>
      <c r="ES113">
        <v>2.657092</v>
      </c>
      <c r="ET113">
        <v>0.73700209999999999</v>
      </c>
      <c r="EU113">
        <v>21.85492</v>
      </c>
      <c r="EV113" s="1">
        <v>5.4318919999999998E-3</v>
      </c>
      <c r="EW113">
        <v>2.3063090000000002</v>
      </c>
      <c r="EX113">
        <v>0.73811499999999997</v>
      </c>
      <c r="EY113">
        <v>21.313320000000001</v>
      </c>
      <c r="EZ113" s="1">
        <v>4.7142720000000003E-3</v>
      </c>
      <c r="FA113">
        <v>1.9982200000000001</v>
      </c>
      <c r="FB113">
        <v>0.74007279999999998</v>
      </c>
      <c r="FC113">
        <v>21.148980000000002</v>
      </c>
      <c r="FD113" s="1">
        <v>4.0823709999999996E-3</v>
      </c>
      <c r="FE113">
        <v>1.7248209999999999</v>
      </c>
      <c r="FF113">
        <v>0.74216709999999997</v>
      </c>
      <c r="FG113">
        <v>21.842449999999999</v>
      </c>
      <c r="FH113" s="1">
        <v>3.4977720000000001E-3</v>
      </c>
      <c r="FI113">
        <v>1.4738100000000001</v>
      </c>
      <c r="FJ113">
        <v>0.7428169</v>
      </c>
      <c r="FK113">
        <v>22.526810000000001</v>
      </c>
      <c r="FL113" s="1">
        <v>2.9046800000000002E-3</v>
      </c>
      <c r="FM113">
        <v>1.223581</v>
      </c>
      <c r="FN113">
        <v>0.74287610000000004</v>
      </c>
      <c r="FO113">
        <v>22.85905</v>
      </c>
      <c r="FP113" s="1">
        <v>2.286686E-3</v>
      </c>
      <c r="FQ113">
        <v>0.96461300000000005</v>
      </c>
      <c r="FR113">
        <v>0.74286569999999996</v>
      </c>
      <c r="FS113">
        <v>22.691189999999999</v>
      </c>
      <c r="FT113" s="1">
        <v>1.706036E-3</v>
      </c>
      <c r="FU113">
        <v>0.72006360000000003</v>
      </c>
      <c r="FV113">
        <v>0.74287879999999995</v>
      </c>
      <c r="FW113">
        <v>21.954910000000002</v>
      </c>
      <c r="FX113" s="1">
        <v>1.240386E-3</v>
      </c>
      <c r="FY113">
        <v>0.52227120000000005</v>
      </c>
      <c r="FZ113">
        <v>0.74288050000000005</v>
      </c>
      <c r="GA113">
        <v>21.067060000000001</v>
      </c>
      <c r="GB113" s="1">
        <v>9.1691129999999996E-4</v>
      </c>
      <c r="GC113">
        <v>0.38377620000000001</v>
      </c>
      <c r="GD113">
        <v>0.74292100000000005</v>
      </c>
      <c r="GE113">
        <v>20.10887</v>
      </c>
      <c r="GF113" s="1">
        <v>7.1265640000000002E-4</v>
      </c>
      <c r="GG113">
        <v>0.29588930000000002</v>
      </c>
      <c r="GH113">
        <v>0.74291609999999997</v>
      </c>
      <c r="GI113">
        <v>19.477540000000001</v>
      </c>
      <c r="GJ113" s="1">
        <v>5.8806780000000001E-4</v>
      </c>
      <c r="GK113">
        <v>0.24216170000000001</v>
      </c>
      <c r="GL113">
        <v>0.74300089999999996</v>
      </c>
      <c r="GM113">
        <v>19.685230000000001</v>
      </c>
      <c r="GN113" s="1">
        <v>5.0864300000000003E-4</v>
      </c>
      <c r="GO113">
        <v>0.2080622</v>
      </c>
      <c r="GP113">
        <v>0.74300759999999999</v>
      </c>
      <c r="GQ113">
        <v>20.41112</v>
      </c>
      <c r="GR113">
        <v>4.504585E-4</v>
      </c>
      <c r="GS113">
        <v>0.18339220000000001</v>
      </c>
      <c r="GT113">
        <v>0.74302230000000002</v>
      </c>
      <c r="GU113">
        <v>21.400539999999999</v>
      </c>
      <c r="GV113" s="1">
        <v>4.0058720000000001E-4</v>
      </c>
      <c r="GW113">
        <v>0.16250290000000001</v>
      </c>
      <c r="GX113">
        <v>0.74303560000000002</v>
      </c>
      <c r="GY113">
        <v>22.055540000000001</v>
      </c>
      <c r="GZ113" s="1">
        <v>3.5623959999999999E-4</v>
      </c>
      <c r="HA113">
        <v>0.1440351</v>
      </c>
      <c r="HB113">
        <v>0.74300089999999996</v>
      </c>
      <c r="HC113">
        <v>21.912600000000001</v>
      </c>
      <c r="HD113" s="1">
        <v>3.1923530000000001E-4</v>
      </c>
      <c r="HE113">
        <v>0.12860479999999999</v>
      </c>
      <c r="HF113">
        <v>0.74293940000000003</v>
      </c>
      <c r="HG113">
        <v>20.904610000000002</v>
      </c>
      <c r="HH113" s="1">
        <v>2.9034489999999998E-4</v>
      </c>
      <c r="HI113">
        <v>0.11652609999999999</v>
      </c>
      <c r="HJ113">
        <v>0.74287590000000003</v>
      </c>
      <c r="HK113">
        <v>19.928570000000001</v>
      </c>
      <c r="HL113" s="1">
        <v>2.6817539999999997E-4</v>
      </c>
      <c r="HM113">
        <v>0.1072765</v>
      </c>
      <c r="HN113">
        <v>0.7427433</v>
      </c>
      <c r="HO113">
        <v>19.37753</v>
      </c>
      <c r="HP113" s="1">
        <v>2.50661E-4</v>
      </c>
      <c r="HQ113">
        <v>0.1000123</v>
      </c>
      <c r="HR113">
        <v>0.74263080000000004</v>
      </c>
      <c r="HS113">
        <v>19.814139999999998</v>
      </c>
      <c r="HT113" s="1">
        <v>2.366096E-4</v>
      </c>
      <c r="HU113">
        <v>9.4186130000000007E-2</v>
      </c>
      <c r="HV113">
        <v>0.74247450000000004</v>
      </c>
      <c r="HW113">
        <v>20.840019999999999</v>
      </c>
      <c r="HX113" s="1">
        <v>2.2590579999999999E-4</v>
      </c>
      <c r="HY113">
        <v>8.9728009999999997E-2</v>
      </c>
      <c r="HZ113">
        <v>0.74237299999999995</v>
      </c>
      <c r="IA113">
        <v>21.854030000000002</v>
      </c>
      <c r="IB113" s="1">
        <v>2.1835579999999999E-4</v>
      </c>
      <c r="IC113">
        <v>8.6560769999999995E-2</v>
      </c>
      <c r="ID113">
        <v>0.74226360000000002</v>
      </c>
      <c r="IE113">
        <v>22.49634</v>
      </c>
      <c r="IF113" s="1">
        <v>2.12475E-4</v>
      </c>
      <c r="IG113">
        <v>8.4141919999999995E-2</v>
      </c>
      <c r="IH113">
        <v>0.74215189999999998</v>
      </c>
      <c r="II113">
        <v>22.314219999999999</v>
      </c>
      <c r="IJ113" s="1">
        <v>2.064848E-4</v>
      </c>
      <c r="IK113">
        <v>8.17494E-2</v>
      </c>
      <c r="IL113">
        <v>0.74198719999999996</v>
      </c>
      <c r="IM113">
        <v>21.34958</v>
      </c>
      <c r="IN113" s="1">
        <v>1.9952880000000001E-4</v>
      </c>
      <c r="IO113">
        <v>7.8997020000000001E-2</v>
      </c>
      <c r="IP113">
        <v>0.74187159999999996</v>
      </c>
      <c r="IQ113">
        <v>20.242360000000001</v>
      </c>
      <c r="IR113" s="1">
        <v>1.916651E-4</v>
      </c>
      <c r="IS113">
        <v>7.5889250000000005E-2</v>
      </c>
      <c r="IT113">
        <v>0.74175650000000004</v>
      </c>
      <c r="IU113">
        <v>19.485779999999998</v>
      </c>
      <c r="IV113" s="1">
        <v>1.8336270000000001E-4</v>
      </c>
      <c r="IW113">
        <v>7.2602180000000002E-2</v>
      </c>
      <c r="IX113">
        <v>0.74163009999999996</v>
      </c>
      <c r="IY113">
        <v>20.060179999999999</v>
      </c>
      <c r="IZ113" s="1">
        <v>1.7498829999999999E-4</v>
      </c>
      <c r="JA113">
        <v>6.9290450000000003E-2</v>
      </c>
      <c r="JB113">
        <v>0.74150850000000001</v>
      </c>
      <c r="JC113">
        <v>21.18319</v>
      </c>
      <c r="JD113" s="1">
        <v>1.6682350000000001E-4</v>
      </c>
      <c r="JE113">
        <v>6.6051170000000006E-2</v>
      </c>
      <c r="JF113">
        <v>0.74135010000000001</v>
      </c>
      <c r="JG113">
        <v>22.315090000000001</v>
      </c>
      <c r="JH113" s="1">
        <v>1.589758E-4</v>
      </c>
      <c r="JI113">
        <v>6.2943159999999998E-2</v>
      </c>
      <c r="JJ113">
        <v>0.74127330000000002</v>
      </c>
      <c r="JK113">
        <v>22.61429</v>
      </c>
      <c r="JL113" s="1">
        <v>1.5152230000000001E-4</v>
      </c>
      <c r="JM113">
        <v>5.998941E-2</v>
      </c>
      <c r="JN113">
        <v>0.74119699999999999</v>
      </c>
      <c r="JO113">
        <v>22.220220000000001</v>
      </c>
      <c r="JP113" s="1">
        <v>1.4450739999999999E-4</v>
      </c>
      <c r="JQ113">
        <v>5.720157E-2</v>
      </c>
      <c r="JR113">
        <v>0.74115790000000004</v>
      </c>
      <c r="JS113">
        <v>21.407789999999999</v>
      </c>
      <c r="JT113" s="1">
        <v>1.3792479999999999E-4</v>
      </c>
      <c r="JU113">
        <v>5.4587959999999998E-2</v>
      </c>
      <c r="JV113">
        <v>0.7411586</v>
      </c>
      <c r="JW113">
        <v>20.739249999999998</v>
      </c>
      <c r="JX113" s="1">
        <v>1.3174789999999999E-4</v>
      </c>
      <c r="JY113">
        <v>5.2130330000000002E-2</v>
      </c>
      <c r="JZ113">
        <v>0.74116309999999996</v>
      </c>
      <c r="KA113">
        <v>20.352879999999999</v>
      </c>
      <c r="KB113" s="1">
        <v>1.258729E-4</v>
      </c>
      <c r="KC113">
        <v>4.980068E-2</v>
      </c>
      <c r="KD113">
        <v>0.74117999999999995</v>
      </c>
      <c r="KE113">
        <v>20.85708</v>
      </c>
      <c r="KF113" s="1">
        <v>1.200957E-4</v>
      </c>
      <c r="KG113">
        <v>4.7519760000000001E-2</v>
      </c>
      <c r="KH113">
        <v>0.74118649999999997</v>
      </c>
      <c r="KI113">
        <v>21.586390000000002</v>
      </c>
      <c r="KJ113" s="1">
        <v>1.13949E-4</v>
      </c>
      <c r="KK113">
        <v>4.5100550000000003E-2</v>
      </c>
      <c r="KL113">
        <v>0.74118689999999998</v>
      </c>
      <c r="KM113">
        <v>22.422249999999998</v>
      </c>
      <c r="KN113" s="1">
        <v>1.071784E-4</v>
      </c>
      <c r="KO113">
        <v>4.2441069999999997E-2</v>
      </c>
      <c r="KP113">
        <v>0.74119219999999997</v>
      </c>
      <c r="KQ113">
        <v>22.9238</v>
      </c>
      <c r="KR113" s="1">
        <v>1.00258E-4</v>
      </c>
      <c r="KS113">
        <v>3.9700119999999998E-2</v>
      </c>
      <c r="KT113">
        <v>0.74121979999999998</v>
      </c>
      <c r="KU113">
        <v>22.575520000000001</v>
      </c>
      <c r="KV113" s="1">
        <v>9.3893819999999993E-5</v>
      </c>
      <c r="KW113">
        <v>3.7162090000000002E-2</v>
      </c>
      <c r="KX113">
        <v>0.74121559999999997</v>
      </c>
      <c r="KY113">
        <v>21.670470000000002</v>
      </c>
      <c r="KZ113" s="1">
        <v>8.8485259999999995E-5</v>
      </c>
      <c r="LA113">
        <v>3.4993709999999997E-2</v>
      </c>
      <c r="LB113">
        <v>0.74119360000000001</v>
      </c>
      <c r="LC113">
        <v>20.700430000000001</v>
      </c>
      <c r="LD113" s="1">
        <v>8.3989620000000001E-5</v>
      </c>
      <c r="LE113">
        <v>3.319209E-2</v>
      </c>
      <c r="LF113">
        <v>0.74118479999999998</v>
      </c>
      <c r="LG113">
        <v>20.114850000000001</v>
      </c>
      <c r="LH113" s="1">
        <v>8.0185910000000002E-5</v>
      </c>
      <c r="LI113">
        <v>3.1667439999999998E-2</v>
      </c>
      <c r="LJ113">
        <v>0.74119279999999998</v>
      </c>
      <c r="LK113">
        <v>20.61805</v>
      </c>
      <c r="LL113" s="1">
        <v>7.683531E-5</v>
      </c>
      <c r="LM113">
        <v>3.0331150000000001E-2</v>
      </c>
      <c r="LN113">
        <v>0.74122310000000002</v>
      </c>
      <c r="LO113">
        <v>21.624279999999999</v>
      </c>
      <c r="LP113" s="1">
        <v>7.3786770000000001E-5</v>
      </c>
      <c r="LQ113">
        <v>2.9118430000000001E-2</v>
      </c>
      <c r="LR113">
        <v>0.74122770000000004</v>
      </c>
      <c r="LS113">
        <v>22.734680000000001</v>
      </c>
      <c r="LT113" s="1">
        <v>7.0944010000000005E-5</v>
      </c>
      <c r="LU113">
        <v>2.7989E-2</v>
      </c>
      <c r="LV113">
        <v>0.74119449999999998</v>
      </c>
      <c r="LW113">
        <v>23.319649999999999</v>
      </c>
      <c r="LX113" s="1">
        <v>6.8256010000000006E-5</v>
      </c>
      <c r="LY113">
        <v>2.6921589999999999E-2</v>
      </c>
      <c r="LZ113">
        <v>0.74118910000000005</v>
      </c>
      <c r="MA113">
        <v>23.010069999999999</v>
      </c>
      <c r="MB113" s="1">
        <v>6.5609460000000007E-5</v>
      </c>
      <c r="MC113">
        <v>2.5907369999999999E-2</v>
      </c>
      <c r="MD113">
        <v>0.74122509999999997</v>
      </c>
      <c r="ME113">
        <v>21.991769999999999</v>
      </c>
      <c r="MF113" s="1">
        <v>6.2956559999999997E-5</v>
      </c>
      <c r="MG113">
        <v>2.4941600000000001E-2</v>
      </c>
      <c r="MH113">
        <v>0.74122520000000003</v>
      </c>
      <c r="MI113">
        <v>20.946560000000002</v>
      </c>
      <c r="MJ113" s="1">
        <v>6.0450420000000001E-5</v>
      </c>
      <c r="MK113">
        <v>2.402373E-2</v>
      </c>
      <c r="ML113">
        <v>0.74122929999999998</v>
      </c>
      <c r="MM113">
        <v>20.264700000000001</v>
      </c>
      <c r="MN113" s="1">
        <v>5.808523E-5</v>
      </c>
      <c r="MO113">
        <v>2.3151830000000002E-2</v>
      </c>
      <c r="MP113">
        <v>0.74122759999999999</v>
      </c>
      <c r="MQ113">
        <v>20.784469999999999</v>
      </c>
      <c r="MR113" s="1">
        <v>5.5835290000000003E-5</v>
      </c>
      <c r="MS113">
        <v>2.2318830000000001E-2</v>
      </c>
      <c r="MT113">
        <v>0.74123019999999995</v>
      </c>
      <c r="MU113">
        <v>21.397939999999998</v>
      </c>
      <c r="MV113" s="1">
        <v>5.368686E-5</v>
      </c>
      <c r="MW113">
        <v>2.151927E-2</v>
      </c>
      <c r="MX113">
        <v>0.74122489999999996</v>
      </c>
      <c r="MY113">
        <v>21.712309999999999</v>
      </c>
      <c r="MZ113" s="1">
        <v>5.165297E-5</v>
      </c>
      <c r="NA113">
        <v>2.0756770000000001E-2</v>
      </c>
      <c r="NB113">
        <v>0.7412282</v>
      </c>
      <c r="NC113">
        <v>21.562239999999999</v>
      </c>
      <c r="ND113" s="1">
        <v>4.9714060000000003E-5</v>
      </c>
      <c r="NE113">
        <v>2.002663E-2</v>
      </c>
      <c r="NF113">
        <v>0.74119619999999997</v>
      </c>
      <c r="NG113">
        <v>21.122710000000001</v>
      </c>
      <c r="NH113" s="1">
        <v>4.7860949999999998E-5</v>
      </c>
      <c r="NI113">
        <v>1.9325709999999999E-2</v>
      </c>
      <c r="NJ113">
        <v>0.74119259999999998</v>
      </c>
      <c r="NK113">
        <v>20.498909999999999</v>
      </c>
      <c r="NL113" s="1">
        <v>4.609406E-5</v>
      </c>
      <c r="NM113">
        <v>1.8655000000000001E-2</v>
      </c>
      <c r="NN113">
        <v>0.74123190000000005</v>
      </c>
      <c r="NO113">
        <v>19.766349999999999</v>
      </c>
      <c r="NP113" s="1">
        <v>4.4409010000000002E-5</v>
      </c>
      <c r="NQ113">
        <v>1.8012009999999998E-2</v>
      </c>
      <c r="NR113">
        <v>0.74122600000000005</v>
      </c>
      <c r="NS113">
        <v>19.075579999999999</v>
      </c>
      <c r="NT113" s="1">
        <v>4.2798369999999998E-5</v>
      </c>
      <c r="NU113">
        <v>1.7394349999999999E-2</v>
      </c>
      <c r="NV113">
        <v>0.74122580000000005</v>
      </c>
      <c r="NW113">
        <v>19.324490000000001</v>
      </c>
      <c r="NX113" s="1">
        <v>4.1261080000000002E-5</v>
      </c>
      <c r="NY113">
        <v>1.680274E-2</v>
      </c>
      <c r="NZ113">
        <v>0.74122790000000005</v>
      </c>
      <c r="OA113">
        <v>20.275970000000001</v>
      </c>
      <c r="OB113" s="1">
        <v>3.9793809999999999E-5</v>
      </c>
      <c r="OC113">
        <v>1.6235619999999999E-2</v>
      </c>
      <c r="OD113">
        <v>0.741201</v>
      </c>
      <c r="OE113">
        <v>21.388470000000002</v>
      </c>
      <c r="OF113" s="1">
        <v>3.8376379999999999E-5</v>
      </c>
      <c r="OG113">
        <v>1.5687650000000001E-2</v>
      </c>
      <c r="OH113">
        <v>0.74116329999999997</v>
      </c>
      <c r="OI113">
        <v>22.111219999999999</v>
      </c>
      <c r="OJ113" s="1">
        <v>3.7013179999999999E-5</v>
      </c>
      <c r="OK113">
        <v>1.5157749999999999E-2</v>
      </c>
    </row>
    <row r="114" spans="1:401" x14ac:dyDescent="0.35">
      <c r="A114">
        <v>117</v>
      </c>
      <c r="B114" t="s">
        <v>4</v>
      </c>
      <c r="C114" t="s">
        <v>24</v>
      </c>
      <c r="D114" t="s">
        <v>119</v>
      </c>
      <c r="E114">
        <v>809.64030000000002</v>
      </c>
      <c r="F114">
        <v>0.62324869999999999</v>
      </c>
      <c r="G114">
        <v>19.922750000000001</v>
      </c>
      <c r="H114">
        <v>0</v>
      </c>
      <c r="I114">
        <v>0</v>
      </c>
      <c r="J114">
        <v>0.62322940000000004</v>
      </c>
      <c r="K114">
        <v>20.15315</v>
      </c>
      <c r="L114">
        <v>0</v>
      </c>
      <c r="M114">
        <v>1.420968E-37</v>
      </c>
      <c r="N114">
        <v>0.62315129999999996</v>
      </c>
      <c r="O114">
        <v>20.16638</v>
      </c>
      <c r="P114" s="1">
        <v>1.4440700000000001E-26</v>
      </c>
      <c r="Q114" s="1">
        <v>5.3162159999999999E-24</v>
      </c>
      <c r="R114">
        <v>0.6230154</v>
      </c>
      <c r="S114">
        <v>19.836310000000001</v>
      </c>
      <c r="T114" s="1">
        <v>8.8365640000000002E-15</v>
      </c>
      <c r="U114" s="1">
        <v>3.2590009999999999E-12</v>
      </c>
      <c r="V114">
        <v>0.62284850000000003</v>
      </c>
      <c r="W114">
        <v>19.27937</v>
      </c>
      <c r="X114" s="1">
        <v>8.1376020000000003E-5</v>
      </c>
      <c r="Y114" s="1">
        <v>2.2433390000000001E-2</v>
      </c>
      <c r="Z114">
        <v>0.6226389</v>
      </c>
      <c r="AA114">
        <v>18.9191</v>
      </c>
      <c r="AB114" s="1">
        <v>0.32553539999999997</v>
      </c>
      <c r="AC114">
        <v>97.702280000000002</v>
      </c>
      <c r="AD114">
        <v>0.62252540000000001</v>
      </c>
      <c r="AE114">
        <v>18.82131</v>
      </c>
      <c r="AF114">
        <v>16.243819999999999</v>
      </c>
      <c r="AG114">
        <v>5328.652</v>
      </c>
      <c r="AH114">
        <v>0.62242819999999999</v>
      </c>
      <c r="AI114">
        <v>19.483260000000001</v>
      </c>
      <c r="AJ114">
        <v>88.86515</v>
      </c>
      <c r="AK114">
        <v>31289.11</v>
      </c>
      <c r="AL114">
        <v>0.62229369999999995</v>
      </c>
      <c r="AM114">
        <v>20.252459999999999</v>
      </c>
      <c r="AN114">
        <v>117.3676</v>
      </c>
      <c r="AO114">
        <v>43699.35</v>
      </c>
      <c r="AP114">
        <v>0.62210189999999999</v>
      </c>
      <c r="AQ114">
        <v>20.84526</v>
      </c>
      <c r="AR114">
        <v>58.597479999999997</v>
      </c>
      <c r="AS114">
        <v>22803.29</v>
      </c>
      <c r="AT114">
        <v>0.62177130000000003</v>
      </c>
      <c r="AU114">
        <v>20.9664</v>
      </c>
      <c r="AV114">
        <v>14.93774</v>
      </c>
      <c r="AW114">
        <v>6011.9629999999997</v>
      </c>
      <c r="AX114">
        <v>0.62134330000000004</v>
      </c>
      <c r="AY114">
        <v>20.584289999999999</v>
      </c>
      <c r="AZ114">
        <v>2.4722300000000001</v>
      </c>
      <c r="BA114">
        <v>1016.881</v>
      </c>
      <c r="BB114">
        <v>0.62084280000000003</v>
      </c>
      <c r="BC114">
        <v>20.138480000000001</v>
      </c>
      <c r="BD114">
        <v>0.36117650000000001</v>
      </c>
      <c r="BE114">
        <v>148.32050000000001</v>
      </c>
      <c r="BF114">
        <v>0.62038300000000002</v>
      </c>
      <c r="BG114">
        <v>19.76951</v>
      </c>
      <c r="BH114">
        <v>9.4818830000000007E-2</v>
      </c>
      <c r="BI114">
        <v>36.953510000000001</v>
      </c>
      <c r="BJ114">
        <v>0.61992170000000002</v>
      </c>
      <c r="BK114">
        <v>19.868670000000002</v>
      </c>
      <c r="BL114">
        <v>6.6221160000000001E-2</v>
      </c>
      <c r="BM114">
        <v>24.866859999999999</v>
      </c>
      <c r="BN114">
        <v>0.61945340000000004</v>
      </c>
      <c r="BO114">
        <v>20.735240000000001</v>
      </c>
      <c r="BP114">
        <v>6.6733349999999997E-2</v>
      </c>
      <c r="BQ114">
        <v>24.958680000000001</v>
      </c>
      <c r="BR114">
        <v>0.61880120000000005</v>
      </c>
      <c r="BS114">
        <v>21.47587</v>
      </c>
      <c r="BT114" s="1">
        <v>6.8671940000000001E-2</v>
      </c>
      <c r="BU114">
        <v>25.833359999999999</v>
      </c>
      <c r="BV114">
        <v>0.61647790000000002</v>
      </c>
      <c r="BW114">
        <v>21.996649999999999</v>
      </c>
      <c r="BX114" s="1">
        <v>6.6841269999999994E-2</v>
      </c>
      <c r="BY114">
        <v>25.36036</v>
      </c>
      <c r="BZ114">
        <v>0.6141818</v>
      </c>
      <c r="CA114">
        <v>21.89584</v>
      </c>
      <c r="CB114" s="1">
        <v>6.188138E-2</v>
      </c>
      <c r="CC114">
        <v>23.665120000000002</v>
      </c>
      <c r="CD114">
        <v>0.61201519999999998</v>
      </c>
      <c r="CE114">
        <v>21.293810000000001</v>
      </c>
      <c r="CF114" s="1">
        <v>5.5708279999999999E-2</v>
      </c>
      <c r="CG114">
        <v>21.449159999999999</v>
      </c>
      <c r="CH114">
        <v>0.60977899999999996</v>
      </c>
      <c r="CI114">
        <v>20.356100000000001</v>
      </c>
      <c r="CJ114" s="1">
        <v>4.9416620000000001E-2</v>
      </c>
      <c r="CK114">
        <v>19.15005</v>
      </c>
      <c r="CL114">
        <v>0.60793039999999998</v>
      </c>
      <c r="CM114">
        <v>19.59816</v>
      </c>
      <c r="CN114">
        <v>4.3516979999999997E-2</v>
      </c>
      <c r="CO114">
        <v>16.959019999999999</v>
      </c>
      <c r="CP114">
        <v>0.60606459999999995</v>
      </c>
      <c r="CQ114">
        <v>19.301559999999998</v>
      </c>
      <c r="CR114" s="1">
        <v>3.8129200000000002E-2</v>
      </c>
      <c r="CS114">
        <v>14.94265</v>
      </c>
      <c r="CT114">
        <v>0.60423459999999996</v>
      </c>
      <c r="CU114">
        <v>19.749030000000001</v>
      </c>
      <c r="CV114" s="1">
        <v>3.3343570000000003E-2</v>
      </c>
      <c r="CW114">
        <v>13.13653</v>
      </c>
      <c r="CX114">
        <v>0.60224129999999998</v>
      </c>
      <c r="CY114">
        <v>19.951879999999999</v>
      </c>
      <c r="CZ114" s="1">
        <v>2.9196420000000001E-2</v>
      </c>
      <c r="DA114">
        <v>11.56442</v>
      </c>
      <c r="DB114">
        <v>0.5977614</v>
      </c>
      <c r="DC114">
        <v>20.474139999999998</v>
      </c>
      <c r="DD114" s="1">
        <v>2.5603750000000002E-2</v>
      </c>
      <c r="DE114">
        <v>10.220499999999999</v>
      </c>
      <c r="DF114">
        <v>0.59311689999999995</v>
      </c>
      <c r="DG114">
        <v>20.555569999999999</v>
      </c>
      <c r="DH114" s="1">
        <v>2.2424719999999999E-2</v>
      </c>
      <c r="DI114">
        <v>9.0220680000000009</v>
      </c>
      <c r="DJ114">
        <v>0.58892549999999999</v>
      </c>
      <c r="DK114">
        <v>20.219449999999998</v>
      </c>
      <c r="DL114" s="1">
        <v>1.9595089999999999E-2</v>
      </c>
      <c r="DM114">
        <v>7.939819</v>
      </c>
      <c r="DN114">
        <v>0.58469649999999995</v>
      </c>
      <c r="DO114">
        <v>19.64489</v>
      </c>
      <c r="DP114">
        <v>1.7111020000000001E-2</v>
      </c>
      <c r="DQ114">
        <v>6.9813640000000001</v>
      </c>
      <c r="DR114">
        <v>0.58033599999999996</v>
      </c>
      <c r="DS114">
        <v>19.067080000000001</v>
      </c>
      <c r="DT114" s="1">
        <v>1.492304E-2</v>
      </c>
      <c r="DU114">
        <v>6.1329320000000003</v>
      </c>
      <c r="DV114">
        <v>0.57761510000000005</v>
      </c>
      <c r="DW114">
        <v>18.897600000000001</v>
      </c>
      <c r="DX114" s="1">
        <v>1.3012900000000001E-2</v>
      </c>
      <c r="DY114">
        <v>5.3729420000000001</v>
      </c>
      <c r="DZ114">
        <v>0.57509809999999995</v>
      </c>
      <c r="EA114">
        <v>19.83774</v>
      </c>
      <c r="EB114" s="1">
        <v>1.13083E-2</v>
      </c>
      <c r="EC114">
        <v>4.6899699999999998</v>
      </c>
      <c r="ED114">
        <v>0.57239269999999998</v>
      </c>
      <c r="EE114">
        <v>21.083960000000001</v>
      </c>
      <c r="EF114" s="1">
        <v>9.7870170000000003E-3</v>
      </c>
      <c r="EG114">
        <v>4.0784669999999998</v>
      </c>
      <c r="EH114">
        <v>0.56939759999999995</v>
      </c>
      <c r="EI114">
        <v>22.304089999999999</v>
      </c>
      <c r="EJ114">
        <v>8.4686819999999999E-3</v>
      </c>
      <c r="EK114">
        <v>3.546408</v>
      </c>
      <c r="EL114">
        <v>0.56647590000000003</v>
      </c>
      <c r="EM114">
        <v>22.973379999999999</v>
      </c>
      <c r="EN114" s="1">
        <v>7.3421090000000003E-3</v>
      </c>
      <c r="EO114">
        <v>3.0889229999999999</v>
      </c>
      <c r="EP114">
        <v>0.5640482</v>
      </c>
      <c r="EQ114">
        <v>22.68224</v>
      </c>
      <c r="ER114" s="1">
        <v>6.3801459999999997E-3</v>
      </c>
      <c r="ES114">
        <v>2.6949489999999998</v>
      </c>
      <c r="ET114">
        <v>0.56185969999999996</v>
      </c>
      <c r="EU114">
        <v>21.949100000000001</v>
      </c>
      <c r="EV114" s="1">
        <v>5.5454190000000002E-3</v>
      </c>
      <c r="EW114">
        <v>2.35039</v>
      </c>
      <c r="EX114">
        <v>0.560141</v>
      </c>
      <c r="EY114">
        <v>21.392109999999999</v>
      </c>
      <c r="EZ114" s="1">
        <v>4.8148840000000002E-3</v>
      </c>
      <c r="FA114">
        <v>2.045547</v>
      </c>
      <c r="FB114">
        <v>0.55951580000000001</v>
      </c>
      <c r="FC114">
        <v>21.185110000000002</v>
      </c>
      <c r="FD114" s="1">
        <v>4.1731980000000004E-3</v>
      </c>
      <c r="FE114">
        <v>1.7731170000000001</v>
      </c>
      <c r="FF114">
        <v>0.55929890000000004</v>
      </c>
      <c r="FG114">
        <v>21.85445</v>
      </c>
      <c r="FH114" s="1">
        <v>3.5846820000000001E-3</v>
      </c>
      <c r="FI114">
        <v>1.5228889999999999</v>
      </c>
      <c r="FJ114">
        <v>0.55921860000000001</v>
      </c>
      <c r="FK114">
        <v>22.544779999999999</v>
      </c>
      <c r="FL114" s="1">
        <v>2.9949E-3</v>
      </c>
      <c r="FM114">
        <v>1.2733380000000001</v>
      </c>
      <c r="FN114">
        <v>0.55922139999999998</v>
      </c>
      <c r="FO114">
        <v>22.902629999999998</v>
      </c>
      <c r="FP114" s="1">
        <v>2.3787109999999999E-3</v>
      </c>
      <c r="FQ114">
        <v>1.013047</v>
      </c>
      <c r="FR114">
        <v>0.55920709999999996</v>
      </c>
      <c r="FS114">
        <v>22.779589999999999</v>
      </c>
      <c r="FT114" s="1">
        <v>1.787832E-3</v>
      </c>
      <c r="FU114">
        <v>0.76212480000000005</v>
      </c>
      <c r="FV114">
        <v>0.55917320000000004</v>
      </c>
      <c r="FW114">
        <v>22.072749999999999</v>
      </c>
      <c r="FX114" s="1">
        <v>1.3022839999999999E-3</v>
      </c>
      <c r="FY114">
        <v>0.55429669999999998</v>
      </c>
      <c r="FZ114">
        <v>0.55917410000000001</v>
      </c>
      <c r="GA114">
        <v>21.195740000000001</v>
      </c>
      <c r="GB114" s="1">
        <v>9.5811979999999995E-4</v>
      </c>
      <c r="GC114">
        <v>0.4058756</v>
      </c>
      <c r="GD114">
        <v>0.55917729999999999</v>
      </c>
      <c r="GE114">
        <v>20.245200000000001</v>
      </c>
      <c r="GF114" s="1">
        <v>7.3819119999999998E-4</v>
      </c>
      <c r="GG114">
        <v>0.31056709999999998</v>
      </c>
      <c r="GH114">
        <v>0.55918389999999996</v>
      </c>
      <c r="GI114">
        <v>19.597860000000001</v>
      </c>
      <c r="GJ114" s="1">
        <v>6.0379189999999999E-4</v>
      </c>
      <c r="GK114">
        <v>0.2521485</v>
      </c>
      <c r="GL114">
        <v>0.55921860000000001</v>
      </c>
      <c r="GM114">
        <v>19.78321</v>
      </c>
      <c r="GN114" s="1">
        <v>5.1913239999999998E-4</v>
      </c>
      <c r="GO114">
        <v>0.21544189999999999</v>
      </c>
      <c r="GP114">
        <v>0.55921889999999996</v>
      </c>
      <c r="GQ114">
        <v>20.477209999999999</v>
      </c>
      <c r="GR114" s="1">
        <v>4.5870429999999998E-4</v>
      </c>
      <c r="GS114">
        <v>0.1894758</v>
      </c>
      <c r="GT114">
        <v>0.55924799999999997</v>
      </c>
      <c r="GU114">
        <v>21.460750000000001</v>
      </c>
      <c r="GV114" s="1">
        <v>4.078946E-4</v>
      </c>
      <c r="GW114">
        <v>0.16788639999999999</v>
      </c>
      <c r="GX114">
        <v>0.55924609999999997</v>
      </c>
      <c r="GY114">
        <v>22.1495</v>
      </c>
      <c r="GZ114" s="1">
        <v>3.6261600000000001E-4</v>
      </c>
      <c r="HA114">
        <v>0.1487773</v>
      </c>
      <c r="HB114">
        <v>0.55922190000000005</v>
      </c>
      <c r="HC114">
        <v>22.02881</v>
      </c>
      <c r="HD114" s="1">
        <v>3.2440259999999999E-4</v>
      </c>
      <c r="HE114">
        <v>0.1326476</v>
      </c>
      <c r="HF114">
        <v>0.55918259999999997</v>
      </c>
      <c r="HG114">
        <v>21.032209999999999</v>
      </c>
      <c r="HH114" s="1">
        <v>2.9432619999999999E-4</v>
      </c>
      <c r="HI114">
        <v>0.119924</v>
      </c>
      <c r="HJ114">
        <v>0.55910260000000001</v>
      </c>
      <c r="HK114">
        <v>20.03932</v>
      </c>
      <c r="HL114" s="1">
        <v>2.7124579999999998E-4</v>
      </c>
      <c r="HM114">
        <v>0.110179</v>
      </c>
      <c r="HN114">
        <v>0.55904860000000001</v>
      </c>
      <c r="HO114">
        <v>19.43478</v>
      </c>
      <c r="HP114" s="1">
        <v>2.5311650000000002E-4</v>
      </c>
      <c r="HQ114">
        <v>0.1025629</v>
      </c>
      <c r="HR114">
        <v>0.55897649999999999</v>
      </c>
      <c r="HS114">
        <v>19.811779999999999</v>
      </c>
      <c r="HT114" s="1">
        <v>2.38569E-4</v>
      </c>
      <c r="HU114">
        <v>9.6461779999999997E-2</v>
      </c>
      <c r="HV114">
        <v>0.55887710000000002</v>
      </c>
      <c r="HW114">
        <v>20.834</v>
      </c>
      <c r="HX114" s="1">
        <v>2.273443E-4</v>
      </c>
      <c r="HY114">
        <v>9.1742130000000005E-2</v>
      </c>
      <c r="HZ114">
        <v>0.55880719999999995</v>
      </c>
      <c r="IA114">
        <v>21.86476</v>
      </c>
      <c r="IB114" s="1">
        <v>2.193726E-4</v>
      </c>
      <c r="IC114">
        <v>8.837072E-2</v>
      </c>
      <c r="ID114">
        <v>0.55871320000000002</v>
      </c>
      <c r="IE114">
        <v>22.551639999999999</v>
      </c>
      <c r="IF114" s="1">
        <v>2.133367E-4</v>
      </c>
      <c r="IG114">
        <v>8.5857500000000003E-2</v>
      </c>
      <c r="IH114">
        <v>0.55861839999999996</v>
      </c>
      <c r="II114">
        <v>22.405750000000001</v>
      </c>
      <c r="IJ114" s="1">
        <v>2.0742730000000001E-4</v>
      </c>
      <c r="IK114">
        <v>8.3460290000000006E-2</v>
      </c>
      <c r="IL114">
        <v>0.55854910000000002</v>
      </c>
      <c r="IM114">
        <v>21.477180000000001</v>
      </c>
      <c r="IN114" s="1">
        <v>2.006256E-4</v>
      </c>
      <c r="IO114">
        <v>8.0726809999999996E-2</v>
      </c>
      <c r="IP114">
        <v>0.55844629999999995</v>
      </c>
      <c r="IQ114">
        <v>20.384</v>
      </c>
      <c r="IR114" s="1">
        <v>1.9286800000000001E-4</v>
      </c>
      <c r="IS114">
        <v>7.7617409999999998E-2</v>
      </c>
      <c r="IT114">
        <v>0.55836520000000001</v>
      </c>
      <c r="IU114">
        <v>19.599979999999999</v>
      </c>
      <c r="IV114" s="1">
        <v>1.8460509999999999E-4</v>
      </c>
      <c r="IW114">
        <v>7.4300110000000003E-2</v>
      </c>
      <c r="IX114">
        <v>0.55828480000000003</v>
      </c>
      <c r="IY114">
        <v>20.123360000000002</v>
      </c>
      <c r="IZ114" s="1">
        <v>1.7622189999999999E-4</v>
      </c>
      <c r="JA114">
        <v>7.0938329999999994E-2</v>
      </c>
      <c r="JB114">
        <v>0.55819669999999999</v>
      </c>
      <c r="JC114">
        <v>21.219069999999999</v>
      </c>
      <c r="JD114" s="1">
        <v>1.680211E-4</v>
      </c>
      <c r="JE114">
        <v>6.7638550000000006E-2</v>
      </c>
      <c r="JF114">
        <v>0.55810269999999995</v>
      </c>
      <c r="JG114">
        <v>22.356549999999999</v>
      </c>
      <c r="JH114" s="1">
        <v>1.601161E-4</v>
      </c>
      <c r="JI114">
        <v>6.4463060000000003E-2</v>
      </c>
      <c r="JJ114">
        <v>0.55802470000000004</v>
      </c>
      <c r="JK114">
        <v>22.702069999999999</v>
      </c>
      <c r="JL114" s="1">
        <v>1.5260379999999999E-4</v>
      </c>
      <c r="JM114">
        <v>6.1444260000000001E-2</v>
      </c>
      <c r="JN114">
        <v>0.557979</v>
      </c>
      <c r="JO114">
        <v>22.327750000000002</v>
      </c>
      <c r="JP114" s="1">
        <v>1.4552440000000001E-4</v>
      </c>
      <c r="JQ114">
        <v>5.8591490000000003E-2</v>
      </c>
      <c r="JR114">
        <v>0.55791559999999996</v>
      </c>
      <c r="JS114">
        <v>21.512319999999999</v>
      </c>
      <c r="JT114" s="1">
        <v>1.3888139999999999E-4</v>
      </c>
      <c r="JU114">
        <v>5.5915899999999998E-2</v>
      </c>
      <c r="JV114">
        <v>0.55787900000000001</v>
      </c>
      <c r="JW114">
        <v>20.824780000000001</v>
      </c>
      <c r="JX114" s="1">
        <v>1.326481E-4</v>
      </c>
      <c r="JY114">
        <v>5.3399710000000003E-2</v>
      </c>
      <c r="JZ114">
        <v>0.55784109999999998</v>
      </c>
      <c r="KA114">
        <v>20.424890000000001</v>
      </c>
      <c r="KB114" s="1">
        <v>1.2673440000000001E-4</v>
      </c>
      <c r="KC114">
        <v>5.1017640000000003E-2</v>
      </c>
      <c r="KD114">
        <v>0.55781559999999997</v>
      </c>
      <c r="KE114">
        <v>20.918530000000001</v>
      </c>
      <c r="KF114" s="1">
        <v>1.2096329999999999E-4</v>
      </c>
      <c r="KG114">
        <v>4.8699409999999999E-2</v>
      </c>
      <c r="KH114">
        <v>0.55781119999999995</v>
      </c>
      <c r="KI114">
        <v>21.629580000000001</v>
      </c>
      <c r="KJ114" s="1">
        <v>1.148984E-4</v>
      </c>
      <c r="KK114">
        <v>4.6267410000000002E-2</v>
      </c>
      <c r="KL114">
        <v>0.55782639999999994</v>
      </c>
      <c r="KM114">
        <v>22.461649999999999</v>
      </c>
      <c r="KN114" s="1">
        <v>1.082111E-4</v>
      </c>
      <c r="KO114">
        <v>4.3593310000000003E-2</v>
      </c>
      <c r="KP114">
        <v>0.55781409999999998</v>
      </c>
      <c r="KQ114">
        <v>23.001539999999999</v>
      </c>
      <c r="KR114" s="1">
        <v>1.012722E-4</v>
      </c>
      <c r="KS114">
        <v>4.079911E-2</v>
      </c>
      <c r="KT114">
        <v>0.55781150000000002</v>
      </c>
      <c r="KU114">
        <v>22.67914</v>
      </c>
      <c r="KV114" s="1">
        <v>9.4793610000000001E-5</v>
      </c>
      <c r="KW114">
        <v>3.8175489999999999E-2</v>
      </c>
      <c r="KX114">
        <v>0.55782529999999997</v>
      </c>
      <c r="KY114">
        <v>21.799389999999999</v>
      </c>
      <c r="KZ114" s="1">
        <v>8.9239079999999996E-5</v>
      </c>
      <c r="LA114">
        <v>3.5913899999999999E-2</v>
      </c>
      <c r="LB114">
        <v>0.55780980000000002</v>
      </c>
      <c r="LC114">
        <v>20.831130000000002</v>
      </c>
      <c r="LD114" s="1">
        <v>8.4617809999999995E-5</v>
      </c>
      <c r="LE114">
        <v>3.4031260000000001E-2</v>
      </c>
      <c r="LF114">
        <v>0.55782259999999995</v>
      </c>
      <c r="LG114">
        <v>20.206969999999998</v>
      </c>
      <c r="LH114" s="1">
        <v>8.0724829999999999E-5</v>
      </c>
      <c r="LI114">
        <v>3.2444750000000001E-2</v>
      </c>
      <c r="LJ114">
        <v>0.55780700000000005</v>
      </c>
      <c r="LK114">
        <v>20.66957</v>
      </c>
      <c r="LL114" s="1">
        <v>7.7315899999999996E-5</v>
      </c>
      <c r="LM114">
        <v>3.1061999999999999E-2</v>
      </c>
      <c r="LN114">
        <v>0.55781130000000001</v>
      </c>
      <c r="LO114">
        <v>21.656009999999998</v>
      </c>
      <c r="LP114" s="1">
        <v>7.422866E-5</v>
      </c>
      <c r="LQ114">
        <v>2.981294E-2</v>
      </c>
      <c r="LR114">
        <v>0.55781130000000001</v>
      </c>
      <c r="LS114">
        <v>22.770820000000001</v>
      </c>
      <c r="LT114" s="1">
        <v>7.1359459999999997E-5</v>
      </c>
      <c r="LU114">
        <v>2.865295E-2</v>
      </c>
      <c r="LV114">
        <v>0.55780669999999999</v>
      </c>
      <c r="LW114">
        <v>23.395350000000001</v>
      </c>
      <c r="LX114" s="1">
        <v>6.8649529999999996E-5</v>
      </c>
      <c r="LY114">
        <v>2.7557700000000001E-2</v>
      </c>
      <c r="LZ114">
        <v>0.55780090000000004</v>
      </c>
      <c r="MA114">
        <v>23.117180000000001</v>
      </c>
      <c r="MB114" s="1">
        <v>6.5982999999999995E-5</v>
      </c>
      <c r="MC114">
        <v>2.6517590000000001E-2</v>
      </c>
      <c r="MD114">
        <v>0.5578071</v>
      </c>
      <c r="ME114">
        <v>22.122129999999999</v>
      </c>
      <c r="MF114" s="1">
        <v>6.3311990000000006E-5</v>
      </c>
      <c r="MG114">
        <v>2.5528289999999999E-2</v>
      </c>
      <c r="MH114">
        <v>0.55780870000000005</v>
      </c>
      <c r="MI114">
        <v>21.068380000000001</v>
      </c>
      <c r="MJ114" s="1">
        <v>6.0786350000000001E-5</v>
      </c>
      <c r="MK114">
        <v>2.4586819999999999E-2</v>
      </c>
      <c r="ML114">
        <v>0.55781119999999995</v>
      </c>
      <c r="MM114">
        <v>20.34177</v>
      </c>
      <c r="MN114" s="1">
        <v>5.8403979999999997E-5</v>
      </c>
      <c r="MO114">
        <v>2.3692939999999999E-2</v>
      </c>
      <c r="MP114">
        <v>0.55780050000000003</v>
      </c>
      <c r="MQ114">
        <v>20.81992</v>
      </c>
      <c r="MR114" s="1">
        <v>5.6139459999999997E-5</v>
      </c>
      <c r="MS114">
        <v>2.2839700000000001E-2</v>
      </c>
      <c r="MT114">
        <v>0.55781720000000001</v>
      </c>
      <c r="MU114">
        <v>21.417840000000002</v>
      </c>
      <c r="MV114" s="1">
        <v>5.3978560000000002E-5</v>
      </c>
      <c r="MW114">
        <v>2.2021059999999999E-2</v>
      </c>
      <c r="MX114">
        <v>0.55780850000000004</v>
      </c>
      <c r="MY114">
        <v>21.75535</v>
      </c>
      <c r="MZ114" s="1">
        <v>5.1929840000000002E-5</v>
      </c>
      <c r="NA114">
        <v>2.1239379999999999E-2</v>
      </c>
      <c r="NB114">
        <v>0.55780289999999999</v>
      </c>
      <c r="NC114">
        <v>21.64284</v>
      </c>
      <c r="ND114" s="1">
        <v>4.9979219999999999E-5</v>
      </c>
      <c r="NE114">
        <v>2.0491829999999999E-2</v>
      </c>
      <c r="NF114">
        <v>0.55782980000000004</v>
      </c>
      <c r="NG114">
        <v>21.21716</v>
      </c>
      <c r="NH114" s="1">
        <v>4.8114649999999999E-5</v>
      </c>
      <c r="NI114">
        <v>1.977363E-2</v>
      </c>
      <c r="NJ114">
        <v>0.55782779999999998</v>
      </c>
      <c r="NK114">
        <v>20.595669999999998</v>
      </c>
      <c r="NL114" s="1">
        <v>4.633631E-5</v>
      </c>
      <c r="NM114">
        <v>1.9086659999999998E-2</v>
      </c>
      <c r="NN114">
        <v>0.55780580000000002</v>
      </c>
      <c r="NO114">
        <v>19.880659999999999</v>
      </c>
      <c r="NP114" s="1">
        <v>4.4640739999999997E-5</v>
      </c>
      <c r="NQ114">
        <v>1.8428460000000001E-2</v>
      </c>
      <c r="NR114">
        <v>0.5578381</v>
      </c>
      <c r="NS114">
        <v>19.199179999999998</v>
      </c>
      <c r="NT114" s="1">
        <v>4.3020859999999997E-5</v>
      </c>
      <c r="NU114">
        <v>1.7796050000000001E-2</v>
      </c>
      <c r="NV114">
        <v>0.55781190000000003</v>
      </c>
      <c r="NW114">
        <v>19.429379999999998</v>
      </c>
      <c r="NX114" s="1">
        <v>4.1473500000000002E-5</v>
      </c>
      <c r="NY114">
        <v>1.719002E-2</v>
      </c>
      <c r="NZ114">
        <v>0.55781639999999999</v>
      </c>
      <c r="OA114">
        <v>20.338719999999999</v>
      </c>
      <c r="OB114" s="1">
        <v>3.999763E-5</v>
      </c>
      <c r="OC114">
        <v>1.660938E-2</v>
      </c>
      <c r="OD114">
        <v>0.55780689999999999</v>
      </c>
      <c r="OE114">
        <v>21.427209999999999</v>
      </c>
      <c r="OF114" s="1">
        <v>3.8573060000000002E-5</v>
      </c>
      <c r="OG114">
        <v>1.6048719999999999E-2</v>
      </c>
      <c r="OH114">
        <v>0.5577955</v>
      </c>
      <c r="OI114">
        <v>22.181239999999999</v>
      </c>
      <c r="OJ114" s="1">
        <v>3.7202449999999998E-5</v>
      </c>
      <c r="OK114">
        <v>1.550662E-2</v>
      </c>
    </row>
    <row r="115" spans="1:401" x14ac:dyDescent="0.35">
      <c r="A115">
        <v>118</v>
      </c>
      <c r="B115" t="s">
        <v>4</v>
      </c>
      <c r="C115" t="s">
        <v>24</v>
      </c>
      <c r="D115" t="s">
        <v>120</v>
      </c>
      <c r="E115">
        <v>761.71960000000001</v>
      </c>
      <c r="F115">
        <v>0.75877269999999997</v>
      </c>
      <c r="G115">
        <v>19.928000000000001</v>
      </c>
      <c r="H115">
        <v>0</v>
      </c>
      <c r="I115">
        <v>0</v>
      </c>
      <c r="J115">
        <v>0.75664229999999999</v>
      </c>
      <c r="K115">
        <v>20.176549999999999</v>
      </c>
      <c r="L115">
        <v>0</v>
      </c>
      <c r="M115">
        <v>0</v>
      </c>
      <c r="N115">
        <v>0.75459430000000005</v>
      </c>
      <c r="O115">
        <v>20.211210000000001</v>
      </c>
      <c r="P115" s="1">
        <v>2.3830919999999998E-27</v>
      </c>
      <c r="Q115" s="1">
        <v>6.3655190000000001E-25</v>
      </c>
      <c r="R115">
        <v>0.75254549999999998</v>
      </c>
      <c r="S115">
        <v>19.885770000000001</v>
      </c>
      <c r="T115" s="1">
        <v>1.7027020000000001E-15</v>
      </c>
      <c r="U115" s="1">
        <v>4.5625740000000003E-13</v>
      </c>
      <c r="V115">
        <v>0.75044010000000005</v>
      </c>
      <c r="W115">
        <v>19.317519999999998</v>
      </c>
      <c r="X115" s="1">
        <v>3.270482E-5</v>
      </c>
      <c r="Y115" s="1">
        <v>6.7628640000000004E-3</v>
      </c>
      <c r="Z115">
        <v>0.74827049999999995</v>
      </c>
      <c r="AA115">
        <v>18.945309999999999</v>
      </c>
      <c r="AB115" s="1">
        <v>0.20786089999999999</v>
      </c>
      <c r="AC115">
        <v>48.035649999999997</v>
      </c>
      <c r="AD115">
        <v>0.74611799999999995</v>
      </c>
      <c r="AE115">
        <v>18.822620000000001</v>
      </c>
      <c r="AF115">
        <v>12.803129999999999</v>
      </c>
      <c r="AG115">
        <v>3175.7170000000001</v>
      </c>
      <c r="AH115">
        <v>0.74389760000000005</v>
      </c>
      <c r="AI115">
        <v>19.475739999999998</v>
      </c>
      <c r="AJ115">
        <v>81.086870000000005</v>
      </c>
      <c r="AK115">
        <v>21160.67</v>
      </c>
      <c r="AL115">
        <v>0.74158409999999997</v>
      </c>
      <c r="AM115">
        <v>20.253229999999999</v>
      </c>
      <c r="AN115">
        <v>119.4028</v>
      </c>
      <c r="AO115">
        <v>32364.3</v>
      </c>
      <c r="AP115">
        <v>0.73905509999999996</v>
      </c>
      <c r="AQ115">
        <v>20.871400000000001</v>
      </c>
      <c r="AR115">
        <v>64.738579999999999</v>
      </c>
      <c r="AS115">
        <v>18072.54</v>
      </c>
      <c r="AT115">
        <v>0.73611689999999996</v>
      </c>
      <c r="AU115">
        <v>21.019880000000001</v>
      </c>
      <c r="AV115">
        <v>17.526710000000001</v>
      </c>
      <c r="AW115">
        <v>5004.9690000000001</v>
      </c>
      <c r="AX115">
        <v>0.7324986</v>
      </c>
      <c r="AY115">
        <v>20.641500000000001</v>
      </c>
      <c r="AZ115">
        <v>3.0119959999999999</v>
      </c>
      <c r="BA115">
        <v>873.8895</v>
      </c>
      <c r="BB115">
        <v>0.72822949999999997</v>
      </c>
      <c r="BC115">
        <v>20.188680000000002</v>
      </c>
      <c r="BD115">
        <v>0.43696550000000001</v>
      </c>
      <c r="BE115">
        <v>127.33540000000001</v>
      </c>
      <c r="BF115">
        <v>0.7232577</v>
      </c>
      <c r="BG115">
        <v>19.802759999999999</v>
      </c>
      <c r="BH115">
        <v>0.1036451</v>
      </c>
      <c r="BI115">
        <v>29.464130000000001</v>
      </c>
      <c r="BJ115">
        <v>0.71764430000000001</v>
      </c>
      <c r="BK115">
        <v>19.870889999999999</v>
      </c>
      <c r="BL115">
        <v>6.694667E-2</v>
      </c>
      <c r="BM115">
        <v>18.66225</v>
      </c>
      <c r="BN115">
        <v>0.71150690000000005</v>
      </c>
      <c r="BO115">
        <v>20.73433</v>
      </c>
      <c r="BP115">
        <v>6.6445779999999996E-2</v>
      </c>
      <c r="BQ115">
        <v>18.56334</v>
      </c>
      <c r="BR115">
        <v>0.70512450000000004</v>
      </c>
      <c r="BS115">
        <v>21.485710000000001</v>
      </c>
      <c r="BT115" s="1">
        <v>6.8602670000000004E-2</v>
      </c>
      <c r="BU115">
        <v>19.344609999999999</v>
      </c>
      <c r="BV115">
        <v>0.69856790000000002</v>
      </c>
      <c r="BW115">
        <v>22.03735</v>
      </c>
      <c r="BX115" s="1">
        <v>6.7164550000000003E-2</v>
      </c>
      <c r="BY115">
        <v>19.138729999999999</v>
      </c>
      <c r="BZ115">
        <v>0.69178850000000003</v>
      </c>
      <c r="CA115">
        <v>21.967890000000001</v>
      </c>
      <c r="CB115" s="1">
        <v>6.244094E-2</v>
      </c>
      <c r="CC115">
        <v>17.979890000000001</v>
      </c>
      <c r="CD115">
        <v>0.68496310000000005</v>
      </c>
      <c r="CE115">
        <v>21.375869999999999</v>
      </c>
      <c r="CF115">
        <v>5.6338680000000002E-2</v>
      </c>
      <c r="CG115">
        <v>16.383379999999999</v>
      </c>
      <c r="CH115">
        <v>0.67796420000000002</v>
      </c>
      <c r="CI115">
        <v>20.431560000000001</v>
      </c>
      <c r="CJ115" s="1">
        <v>5.0038840000000001E-2</v>
      </c>
      <c r="CK115">
        <v>14.69473</v>
      </c>
      <c r="CL115">
        <v>0.67115559999999996</v>
      </c>
      <c r="CM115">
        <v>19.664349999999999</v>
      </c>
      <c r="CN115" s="1">
        <v>4.4099939999999997E-2</v>
      </c>
      <c r="CO115">
        <v>13.070690000000001</v>
      </c>
      <c r="CP115">
        <v>0.66418219999999994</v>
      </c>
      <c r="CQ115">
        <v>19.340309999999999</v>
      </c>
      <c r="CR115" s="1">
        <v>3.8662439999999999E-2</v>
      </c>
      <c r="CS115">
        <v>11.567399999999999</v>
      </c>
      <c r="CT115">
        <v>0.65713949999999999</v>
      </c>
      <c r="CU115">
        <v>19.772670000000002</v>
      </c>
      <c r="CV115" s="1">
        <v>3.381721E-2</v>
      </c>
      <c r="CW115">
        <v>10.21232</v>
      </c>
      <c r="CX115">
        <v>0.64983820000000003</v>
      </c>
      <c r="CY115">
        <v>19.969909999999999</v>
      </c>
      <c r="CZ115" s="1">
        <v>2.960571E-2</v>
      </c>
      <c r="DA115">
        <v>9.02651</v>
      </c>
      <c r="DB115">
        <v>0.64210279999999997</v>
      </c>
      <c r="DC115">
        <v>20.509129999999999</v>
      </c>
      <c r="DD115" s="1">
        <v>2.5958140000000001E-2</v>
      </c>
      <c r="DE115">
        <v>7.996397</v>
      </c>
      <c r="DF115">
        <v>0.63471069999999996</v>
      </c>
      <c r="DG115">
        <v>20.6172</v>
      </c>
      <c r="DH115" s="1">
        <v>2.27464E-2</v>
      </c>
      <c r="DI115">
        <v>7.0768589999999998</v>
      </c>
      <c r="DJ115">
        <v>0.62772209999999995</v>
      </c>
      <c r="DK115">
        <v>20.279309999999999</v>
      </c>
      <c r="DL115" s="1">
        <v>1.9882919999999998E-2</v>
      </c>
      <c r="DM115">
        <v>6.2435929999999997</v>
      </c>
      <c r="DN115">
        <v>0.62088889999999997</v>
      </c>
      <c r="DO115">
        <v>19.717580000000002</v>
      </c>
      <c r="DP115" s="1">
        <v>1.7367069999999998E-2</v>
      </c>
      <c r="DQ115">
        <v>5.5025310000000003</v>
      </c>
      <c r="DR115">
        <v>0.61393750000000002</v>
      </c>
      <c r="DS115">
        <v>19.136099999999999</v>
      </c>
      <c r="DT115" s="1">
        <v>1.515179E-2</v>
      </c>
      <c r="DU115">
        <v>4.8450049999999996</v>
      </c>
      <c r="DV115">
        <v>0.60851540000000004</v>
      </c>
      <c r="DW115">
        <v>18.92914</v>
      </c>
      <c r="DX115" s="1">
        <v>1.321985E-2</v>
      </c>
      <c r="DY115">
        <v>4.2551389999999998</v>
      </c>
      <c r="DZ115">
        <v>0.60304179999999996</v>
      </c>
      <c r="EA115">
        <v>19.840260000000001</v>
      </c>
      <c r="EB115" s="1">
        <v>1.149522E-2</v>
      </c>
      <c r="EC115">
        <v>3.7246619999999999</v>
      </c>
      <c r="ED115">
        <v>0.59730039999999995</v>
      </c>
      <c r="EE115">
        <v>21.077200000000001</v>
      </c>
      <c r="EF115" s="1">
        <v>9.9537319999999999E-3</v>
      </c>
      <c r="EG115">
        <v>3.2481200000000001</v>
      </c>
      <c r="EH115">
        <v>0.59125570000000005</v>
      </c>
      <c r="EI115">
        <v>22.312110000000001</v>
      </c>
      <c r="EJ115" s="1">
        <v>8.6121600000000006E-3</v>
      </c>
      <c r="EK115">
        <v>2.8310490000000001</v>
      </c>
      <c r="EL115">
        <v>0.58550480000000005</v>
      </c>
      <c r="EM115">
        <v>23.023800000000001</v>
      </c>
      <c r="EN115" s="1">
        <v>7.4658859999999997E-3</v>
      </c>
      <c r="EO115">
        <v>2.4716710000000002</v>
      </c>
      <c r="EP115">
        <v>0.58018259999999999</v>
      </c>
      <c r="EQ115">
        <v>22.75217</v>
      </c>
      <c r="ER115" s="1">
        <v>6.4876509999999997E-3</v>
      </c>
      <c r="ES115">
        <v>2.1619449999999998</v>
      </c>
      <c r="ET115">
        <v>0.57533199999999995</v>
      </c>
      <c r="EU115">
        <v>22.01651</v>
      </c>
      <c r="EV115" s="1">
        <v>5.6404979999999999E-3</v>
      </c>
      <c r="EW115">
        <v>1.890509</v>
      </c>
      <c r="EX115">
        <v>0.57123959999999996</v>
      </c>
      <c r="EY115">
        <v>21.448920000000001</v>
      </c>
      <c r="EZ115" s="1">
        <v>4.8994679999999997E-3</v>
      </c>
      <c r="FA115">
        <v>1.6493960000000001</v>
      </c>
      <c r="FB115">
        <v>0.56863669999999999</v>
      </c>
      <c r="FC115">
        <v>21.210750000000001</v>
      </c>
      <c r="FD115" s="1">
        <v>4.2497280000000004E-3</v>
      </c>
      <c r="FE115">
        <v>1.4330270000000001</v>
      </c>
      <c r="FF115">
        <v>0.56669849999999999</v>
      </c>
      <c r="FG115">
        <v>21.853760000000001</v>
      </c>
      <c r="FH115" s="1">
        <v>3.6573479999999999E-3</v>
      </c>
      <c r="FI115">
        <v>1.234423</v>
      </c>
      <c r="FJ115">
        <v>0.56524529999999995</v>
      </c>
      <c r="FK115">
        <v>22.553640000000001</v>
      </c>
      <c r="FL115" s="1">
        <v>3.0702759999999998E-3</v>
      </c>
      <c r="FM115">
        <v>1.0371900000000001</v>
      </c>
      <c r="FN115">
        <v>0.56413979999999997</v>
      </c>
      <c r="FO115">
        <v>22.922270000000001</v>
      </c>
      <c r="FP115" s="1">
        <v>2.45634E-3</v>
      </c>
      <c r="FQ115">
        <v>0.8306289</v>
      </c>
      <c r="FR115">
        <v>0.56330760000000002</v>
      </c>
      <c r="FS115">
        <v>22.83747</v>
      </c>
      <c r="FT115" s="1">
        <v>1.858251E-3</v>
      </c>
      <c r="FU115">
        <v>0.62856599999999996</v>
      </c>
      <c r="FV115">
        <v>0.56267480000000003</v>
      </c>
      <c r="FW115">
        <v>22.1568</v>
      </c>
      <c r="FX115" s="1">
        <v>1.3566450000000001E-3</v>
      </c>
      <c r="FY115">
        <v>0.45828419999999997</v>
      </c>
      <c r="FZ115">
        <v>0.56220250000000005</v>
      </c>
      <c r="GA115">
        <v>21.286010000000001</v>
      </c>
      <c r="GB115" s="1">
        <v>9.9483490000000009E-4</v>
      </c>
      <c r="GC115">
        <v>0.33491080000000001</v>
      </c>
      <c r="GD115">
        <v>0.56184489999999998</v>
      </c>
      <c r="GE115">
        <v>20.341640000000002</v>
      </c>
      <c r="GF115" s="1">
        <v>7.610847E-4</v>
      </c>
      <c r="GG115">
        <v>0.25496279999999999</v>
      </c>
      <c r="GH115">
        <v>0.56161360000000005</v>
      </c>
      <c r="GI115">
        <v>19.67822</v>
      </c>
      <c r="GJ115" s="1">
        <v>6.1786160000000003E-4</v>
      </c>
      <c r="GK115">
        <v>0.20583860000000001</v>
      </c>
      <c r="GL115">
        <v>0.56146689999999999</v>
      </c>
      <c r="GM115">
        <v>19.843530000000001</v>
      </c>
      <c r="GN115" s="1">
        <v>5.2837299999999995E-4</v>
      </c>
      <c r="GO115">
        <v>0.1751528</v>
      </c>
      <c r="GP115">
        <v>0.56136169999999996</v>
      </c>
      <c r="GQ115">
        <v>20.512509999999999</v>
      </c>
      <c r="GR115" s="1">
        <v>4.6581010000000002E-4</v>
      </c>
      <c r="GS115">
        <v>0.15377199999999999</v>
      </c>
      <c r="GT115">
        <v>0.56128869999999997</v>
      </c>
      <c r="GU115">
        <v>21.491009999999999</v>
      </c>
      <c r="GV115" s="1">
        <v>4.1414590000000002E-4</v>
      </c>
      <c r="GW115">
        <v>0.1362389</v>
      </c>
      <c r="GX115">
        <v>0.56124459999999998</v>
      </c>
      <c r="GY115">
        <v>22.204360000000001</v>
      </c>
      <c r="GZ115" s="1">
        <v>3.6810670000000001E-4</v>
      </c>
      <c r="HA115">
        <v>0.12072330000000001</v>
      </c>
      <c r="HB115">
        <v>0.56118009999999996</v>
      </c>
      <c r="HC115">
        <v>22.10999</v>
      </c>
      <c r="HD115" s="1">
        <v>3.2889369999999999E-4</v>
      </c>
      <c r="HE115">
        <v>0.10753359999999999</v>
      </c>
      <c r="HF115">
        <v>0.56110020000000005</v>
      </c>
      <c r="HG115">
        <v>21.123660000000001</v>
      </c>
      <c r="HH115" s="1">
        <v>2.9779920000000003E-4</v>
      </c>
      <c r="HI115">
        <v>9.7069879999999997E-2</v>
      </c>
      <c r="HJ115">
        <v>0.56098780000000004</v>
      </c>
      <c r="HK115">
        <v>20.120570000000001</v>
      </c>
      <c r="HL115" s="1">
        <v>2.7391680000000003E-4</v>
      </c>
      <c r="HM115">
        <v>8.9048909999999995E-2</v>
      </c>
      <c r="HN115">
        <v>0.56086760000000002</v>
      </c>
      <c r="HO115">
        <v>19.47785</v>
      </c>
      <c r="HP115" s="1">
        <v>2.552481E-4</v>
      </c>
      <c r="HQ115">
        <v>8.2806480000000002E-2</v>
      </c>
      <c r="HR115">
        <v>0.56069849999999999</v>
      </c>
      <c r="HS115">
        <v>19.806270000000001</v>
      </c>
      <c r="HT115" s="1">
        <v>2.4027550000000001E-4</v>
      </c>
      <c r="HU115">
        <v>7.781035E-2</v>
      </c>
      <c r="HV115">
        <v>0.56052199999999996</v>
      </c>
      <c r="HW115">
        <v>20.81793</v>
      </c>
      <c r="HX115" s="1">
        <v>2.286167E-4</v>
      </c>
      <c r="HY115">
        <v>7.3919109999999996E-2</v>
      </c>
      <c r="HZ115">
        <v>0.56031980000000003</v>
      </c>
      <c r="IA115">
        <v>21.860019999999999</v>
      </c>
      <c r="IB115" s="1">
        <v>2.202684E-4</v>
      </c>
      <c r="IC115">
        <v>7.1125910000000001E-2</v>
      </c>
      <c r="ID115">
        <v>0.56009129999999996</v>
      </c>
      <c r="IE115">
        <v>22.57835</v>
      </c>
      <c r="IF115" s="1">
        <v>2.1406870000000001E-4</v>
      </c>
      <c r="IG115">
        <v>6.9072729999999999E-2</v>
      </c>
      <c r="IH115">
        <v>0.55987730000000002</v>
      </c>
      <c r="II115">
        <v>22.469580000000001</v>
      </c>
      <c r="IJ115" s="1">
        <v>2.0820889999999999E-4</v>
      </c>
      <c r="IK115">
        <v>6.7168229999999995E-2</v>
      </c>
      <c r="IL115">
        <v>0.5596641</v>
      </c>
      <c r="IM115">
        <v>21.567620000000002</v>
      </c>
      <c r="IN115" s="1">
        <v>2.0153949999999999E-4</v>
      </c>
      <c r="IO115">
        <v>6.5014970000000005E-2</v>
      </c>
      <c r="IP115">
        <v>0.5594401</v>
      </c>
      <c r="IQ115">
        <v>20.484819999999999</v>
      </c>
      <c r="IR115" s="1">
        <v>1.9388009999999999E-4</v>
      </c>
      <c r="IS115">
        <v>6.2552369999999996E-2</v>
      </c>
      <c r="IT115">
        <v>0.55921529999999997</v>
      </c>
      <c r="IU115">
        <v>19.677980000000002</v>
      </c>
      <c r="IV115" s="1">
        <v>1.8565469999999999E-4</v>
      </c>
      <c r="IW115">
        <v>5.9906269999999998E-2</v>
      </c>
      <c r="IX115">
        <v>0.55898979999999998</v>
      </c>
      <c r="IY115">
        <v>20.159410000000001</v>
      </c>
      <c r="IZ115" s="1">
        <v>1.7726969999999999E-4</v>
      </c>
      <c r="JA115">
        <v>5.7214279999999999E-2</v>
      </c>
      <c r="JB115">
        <v>0.5587647</v>
      </c>
      <c r="JC115">
        <v>21.23171</v>
      </c>
      <c r="JD115" s="1">
        <v>1.6903950000000001E-4</v>
      </c>
      <c r="JE115">
        <v>5.4564929999999998E-2</v>
      </c>
      <c r="JF115">
        <v>0.55853929999999996</v>
      </c>
      <c r="JG115">
        <v>22.372440000000001</v>
      </c>
      <c r="JH115" s="1">
        <v>1.6109060000000001E-4</v>
      </c>
      <c r="JI115">
        <v>5.2010420000000002E-2</v>
      </c>
      <c r="JJ115">
        <v>0.55832219999999999</v>
      </c>
      <c r="JK115">
        <v>22.754770000000001</v>
      </c>
      <c r="JL115" s="1">
        <v>1.5352599999999999E-4</v>
      </c>
      <c r="JM115">
        <v>4.9579190000000002E-2</v>
      </c>
      <c r="JN115">
        <v>0.55811759999999999</v>
      </c>
      <c r="JO115">
        <v>22.40401</v>
      </c>
      <c r="JP115" s="1">
        <v>1.4639230000000001E-4</v>
      </c>
      <c r="JQ115">
        <v>4.7280549999999998E-2</v>
      </c>
      <c r="JR115">
        <v>0.55794999999999995</v>
      </c>
      <c r="JS115">
        <v>21.58756</v>
      </c>
      <c r="JT115" s="1">
        <v>1.396976E-4</v>
      </c>
      <c r="JU115">
        <v>4.5122049999999997E-2</v>
      </c>
      <c r="JV115">
        <v>0.55781230000000004</v>
      </c>
      <c r="JW115">
        <v>20.88635</v>
      </c>
      <c r="JX115" s="1">
        <v>1.3341469999999999E-4</v>
      </c>
      <c r="JY115">
        <v>4.3092539999999999E-2</v>
      </c>
      <c r="JZ115">
        <v>0.55772330000000003</v>
      </c>
      <c r="KA115">
        <v>20.471620000000001</v>
      </c>
      <c r="KB115" s="1">
        <v>1.274662E-4</v>
      </c>
      <c r="KC115">
        <v>4.1171859999999998E-2</v>
      </c>
      <c r="KD115">
        <v>0.55765909999999996</v>
      </c>
      <c r="KE115">
        <v>20.953250000000001</v>
      </c>
      <c r="KF115" s="1">
        <v>1.216935E-4</v>
      </c>
      <c r="KG115">
        <v>3.9310129999999999E-2</v>
      </c>
      <c r="KH115">
        <v>0.55761559999999999</v>
      </c>
      <c r="KI115">
        <v>21.651060000000001</v>
      </c>
      <c r="KJ115" s="1">
        <v>1.1569129999999999E-4</v>
      </c>
      <c r="KK115">
        <v>3.7372969999999998E-2</v>
      </c>
      <c r="KL115">
        <v>0.5575814</v>
      </c>
      <c r="KM115">
        <v>22.479289999999999</v>
      </c>
      <c r="KN115" s="1">
        <v>1.090786E-4</v>
      </c>
      <c r="KO115">
        <v>3.5245039999999998E-2</v>
      </c>
      <c r="KP115">
        <v>0.55757279999999998</v>
      </c>
      <c r="KQ115">
        <v>23.046340000000001</v>
      </c>
      <c r="KR115" s="1">
        <v>1.0213709999999999E-4</v>
      </c>
      <c r="KS115">
        <v>3.3000160000000001E-2</v>
      </c>
      <c r="KT115">
        <v>0.55755639999999995</v>
      </c>
      <c r="KU115">
        <v>22.75104</v>
      </c>
      <c r="KV115" s="1">
        <v>9.5569249999999996E-5</v>
      </c>
      <c r="KW115">
        <v>3.087061E-2</v>
      </c>
      <c r="KX115">
        <v>0.55754099999999995</v>
      </c>
      <c r="KY115">
        <v>21.8904</v>
      </c>
      <c r="KZ115" s="1">
        <v>8.9891769999999997E-5</v>
      </c>
      <c r="LA115">
        <v>2.9023299999999998E-2</v>
      </c>
      <c r="LB115">
        <v>0.5575445</v>
      </c>
      <c r="LC115">
        <v>20.924849999999999</v>
      </c>
      <c r="LD115" s="1">
        <v>8.5160530000000001E-5</v>
      </c>
      <c r="LE115">
        <v>2.7482030000000001E-2</v>
      </c>
      <c r="LF115">
        <v>0.55755169999999998</v>
      </c>
      <c r="LG115">
        <v>20.269390000000001</v>
      </c>
      <c r="LH115" s="1">
        <v>8.1189349999999995E-5</v>
      </c>
      <c r="LI115">
        <v>2.6187419999999999E-2</v>
      </c>
      <c r="LJ115">
        <v>0.55754369999999998</v>
      </c>
      <c r="LK115">
        <v>20.69802</v>
      </c>
      <c r="LL115" s="1">
        <v>7.7728319999999994E-5</v>
      </c>
      <c r="LM115">
        <v>2.5062770000000002E-2</v>
      </c>
      <c r="LN115">
        <v>0.55754539999999997</v>
      </c>
      <c r="LO115">
        <v>21.667110000000001</v>
      </c>
      <c r="LP115" s="1">
        <v>7.4606589999999997E-5</v>
      </c>
      <c r="LQ115">
        <v>2.4050499999999999E-2</v>
      </c>
      <c r="LR115">
        <v>0.55754219999999999</v>
      </c>
      <c r="LS115">
        <v>22.782599999999999</v>
      </c>
      <c r="LT115" s="1">
        <v>7.1713379999999995E-5</v>
      </c>
      <c r="LU115">
        <v>2.3112190000000001E-2</v>
      </c>
      <c r="LV115">
        <v>0.55753560000000002</v>
      </c>
      <c r="LW115">
        <v>23.43759</v>
      </c>
      <c r="LX115" s="1">
        <v>6.8985420000000007E-5</v>
      </c>
      <c r="LY115">
        <v>2.2227429999999999E-2</v>
      </c>
      <c r="LZ115">
        <v>0.55753560000000002</v>
      </c>
      <c r="MA115">
        <v>23.192060000000001</v>
      </c>
      <c r="MB115" s="1">
        <v>6.6301869999999994E-5</v>
      </c>
      <c r="MC115">
        <v>2.13876E-2</v>
      </c>
      <c r="MD115">
        <v>0.55753609999999998</v>
      </c>
      <c r="ME115">
        <v>22.215309999999999</v>
      </c>
      <c r="MF115" s="1">
        <v>6.3614429999999994E-5</v>
      </c>
      <c r="MG115">
        <v>2.0588660000000002E-2</v>
      </c>
      <c r="MH115">
        <v>0.55753949999999997</v>
      </c>
      <c r="MI115">
        <v>21.157499999999999</v>
      </c>
      <c r="MJ115" s="1">
        <v>6.1072519999999996E-5</v>
      </c>
      <c r="MK115">
        <v>1.982853E-2</v>
      </c>
      <c r="ML115">
        <v>0.55754230000000005</v>
      </c>
      <c r="MM115">
        <v>20.397030000000001</v>
      </c>
      <c r="MN115" s="1">
        <v>5.8675360000000001E-5</v>
      </c>
      <c r="MO115">
        <v>1.9106709999999999E-2</v>
      </c>
      <c r="MP115">
        <v>0.55753019999999998</v>
      </c>
      <c r="MQ115">
        <v>20.837569999999999</v>
      </c>
      <c r="MR115" s="1">
        <v>5.6398050000000001E-5</v>
      </c>
      <c r="MS115">
        <v>1.8417759999999998E-2</v>
      </c>
      <c r="MT115">
        <v>0.55754499999999996</v>
      </c>
      <c r="MU115">
        <v>21.43066</v>
      </c>
      <c r="MV115" s="1">
        <v>5.4226559999999997E-5</v>
      </c>
      <c r="MW115">
        <v>1.7757800000000001E-2</v>
      </c>
      <c r="MX115">
        <v>0.55753920000000001</v>
      </c>
      <c r="MY115">
        <v>21.778729999999999</v>
      </c>
      <c r="MZ115" s="1">
        <v>5.2165520000000002E-5</v>
      </c>
      <c r="NA115">
        <v>1.7126679999999998E-2</v>
      </c>
      <c r="NB115">
        <v>0.55752619999999997</v>
      </c>
      <c r="NC115">
        <v>21.690989999999999</v>
      </c>
      <c r="ND115" s="1">
        <v>5.0204029999999998E-5</v>
      </c>
      <c r="NE115">
        <v>1.652321E-2</v>
      </c>
      <c r="NF115">
        <v>0.55753680000000005</v>
      </c>
      <c r="NG115">
        <v>21.284500000000001</v>
      </c>
      <c r="NH115" s="1">
        <v>4.83301E-5</v>
      </c>
      <c r="NI115">
        <v>1.594425E-2</v>
      </c>
      <c r="NJ115">
        <v>0.55753509999999995</v>
      </c>
      <c r="NK115">
        <v>20.663540000000001</v>
      </c>
      <c r="NL115" s="1">
        <v>4.6542239999999999E-5</v>
      </c>
      <c r="NM115">
        <v>1.538986E-2</v>
      </c>
      <c r="NN115">
        <v>0.55752990000000002</v>
      </c>
      <c r="NO115">
        <v>19.96022</v>
      </c>
      <c r="NP115" s="1">
        <v>4.4837299999999998E-5</v>
      </c>
      <c r="NQ115">
        <v>1.4858339999999999E-2</v>
      </c>
      <c r="NR115">
        <v>0.55754599999999999</v>
      </c>
      <c r="NS115">
        <v>19.28209</v>
      </c>
      <c r="NT115" s="1">
        <v>4.3209800000000001E-5</v>
      </c>
      <c r="NU115">
        <v>1.4348669999999999E-2</v>
      </c>
      <c r="NV115">
        <v>0.55754539999999997</v>
      </c>
      <c r="NW115">
        <v>19.493739999999999</v>
      </c>
      <c r="NX115" s="1">
        <v>4.1654489999999998E-5</v>
      </c>
      <c r="NY115">
        <v>1.385947E-2</v>
      </c>
      <c r="NZ115">
        <v>0.55754479999999995</v>
      </c>
      <c r="OA115">
        <v>20.372170000000001</v>
      </c>
      <c r="OB115" s="1">
        <v>4.0170809999999999E-5</v>
      </c>
      <c r="OC115">
        <v>1.339108E-2</v>
      </c>
      <c r="OD115">
        <v>0.55753520000000001</v>
      </c>
      <c r="OE115">
        <v>21.441610000000001</v>
      </c>
      <c r="OF115" s="1">
        <v>3.8740299999999999E-5</v>
      </c>
      <c r="OG115">
        <v>1.2938979999999999E-2</v>
      </c>
      <c r="OH115">
        <v>0.55750359999999999</v>
      </c>
      <c r="OI115">
        <v>22.21931</v>
      </c>
      <c r="OJ115" s="1">
        <v>3.7363700000000003E-5</v>
      </c>
      <c r="OK115">
        <v>1.2502020000000001E-2</v>
      </c>
    </row>
    <row r="116" spans="1:401" x14ac:dyDescent="0.35">
      <c r="A116">
        <v>119</v>
      </c>
      <c r="B116" t="s">
        <v>4</v>
      </c>
      <c r="C116" t="s">
        <v>24</v>
      </c>
      <c r="D116" t="s">
        <v>121</v>
      </c>
      <c r="E116">
        <v>802.66330000000005</v>
      </c>
      <c r="F116">
        <v>1.0783259999999999</v>
      </c>
      <c r="G116">
        <v>19.939080000000001</v>
      </c>
      <c r="H116">
        <v>0</v>
      </c>
      <c r="I116">
        <v>0</v>
      </c>
      <c r="J116">
        <v>1.075178</v>
      </c>
      <c r="K116">
        <v>20.202780000000001</v>
      </c>
      <c r="L116">
        <v>0</v>
      </c>
      <c r="M116">
        <v>0</v>
      </c>
      <c r="N116">
        <v>1.072187</v>
      </c>
      <c r="O116">
        <v>20.256640000000001</v>
      </c>
      <c r="P116" s="1">
        <v>4.192431E-28</v>
      </c>
      <c r="Q116" s="1">
        <v>9.9953620000000004E-26</v>
      </c>
      <c r="R116">
        <v>1.069202</v>
      </c>
      <c r="S116">
        <v>19.932259999999999</v>
      </c>
      <c r="T116" s="1">
        <v>3.5777849999999999E-16</v>
      </c>
      <c r="U116" s="1">
        <v>8.2670939999999998E-14</v>
      </c>
      <c r="V116">
        <v>1.0661259999999999</v>
      </c>
      <c r="W116">
        <v>19.354289999999999</v>
      </c>
      <c r="X116" s="1">
        <v>1.5590390000000002E-5</v>
      </c>
      <c r="Y116" s="1">
        <v>2.580869E-3</v>
      </c>
      <c r="Z116">
        <v>1.0629660000000001</v>
      </c>
      <c r="AA116">
        <v>18.97176</v>
      </c>
      <c r="AB116" s="1">
        <v>0.14766480000000001</v>
      </c>
      <c r="AC116" s="1">
        <v>29.410399999999999</v>
      </c>
      <c r="AD116">
        <v>1.059836</v>
      </c>
      <c r="AE116">
        <v>18.82752</v>
      </c>
      <c r="AF116">
        <v>10.69374</v>
      </c>
      <c r="AG116">
        <v>2324.4850000000001</v>
      </c>
      <c r="AH116">
        <v>1.0566340000000001</v>
      </c>
      <c r="AI116">
        <v>19.471119999999999</v>
      </c>
      <c r="AJ116">
        <v>75.488069999999993</v>
      </c>
      <c r="AK116">
        <v>17426.09</v>
      </c>
      <c r="AL116">
        <v>1.0532870000000001</v>
      </c>
      <c r="AM116">
        <v>20.259409999999999</v>
      </c>
      <c r="AN116">
        <v>120.24509999999999</v>
      </c>
      <c r="AO116">
        <v>29012.15</v>
      </c>
      <c r="AP116">
        <v>1.0496559999999999</v>
      </c>
      <c r="AQ116">
        <v>20.898019999999999</v>
      </c>
      <c r="AR116">
        <v>69.144099999999995</v>
      </c>
      <c r="AS116">
        <v>17258.259999999998</v>
      </c>
      <c r="AT116">
        <v>1.0454079999999999</v>
      </c>
      <c r="AU116">
        <v>21.072369999999999</v>
      </c>
      <c r="AV116">
        <v>19.53135</v>
      </c>
      <c r="AW116">
        <v>5002.2629999999999</v>
      </c>
      <c r="AX116">
        <v>1.0402659999999999</v>
      </c>
      <c r="AY116">
        <v>20.696390000000001</v>
      </c>
      <c r="AZ116">
        <v>3.4484499999999998</v>
      </c>
      <c r="BA116">
        <v>899.16160000000002</v>
      </c>
      <c r="BB116">
        <v>1.034154</v>
      </c>
      <c r="BC116">
        <v>20.237570000000002</v>
      </c>
      <c r="BD116">
        <v>0.49982110000000002</v>
      </c>
      <c r="BE116">
        <v>131.0421</v>
      </c>
      <c r="BF116">
        <v>1.027013</v>
      </c>
      <c r="BG116">
        <v>19.83663</v>
      </c>
      <c r="BH116">
        <v>0.1110346</v>
      </c>
      <c r="BI116">
        <v>28.324629999999999</v>
      </c>
      <c r="BJ116">
        <v>1.0189729999999999</v>
      </c>
      <c r="BK116">
        <v>19.878070000000001</v>
      </c>
      <c r="BL116">
        <v>6.7590540000000005E-2</v>
      </c>
      <c r="BM116">
        <v>16.797470000000001</v>
      </c>
      <c r="BN116">
        <v>1.0101020000000001</v>
      </c>
      <c r="BO116">
        <v>20.736139999999999</v>
      </c>
      <c r="BP116">
        <v>6.6230849999999994E-2</v>
      </c>
      <c r="BQ116">
        <v>16.456849999999999</v>
      </c>
      <c r="BR116">
        <v>1.0007889999999999</v>
      </c>
      <c r="BS116">
        <v>21.496089999999999</v>
      </c>
      <c r="BT116" s="1">
        <v>6.8516599999999997E-2</v>
      </c>
      <c r="BU116">
        <v>17.174320000000002</v>
      </c>
      <c r="BV116">
        <v>0.99121579999999998</v>
      </c>
      <c r="BW116">
        <v>22.072289999999999</v>
      </c>
      <c r="BX116" s="1">
        <v>6.7357500000000001E-2</v>
      </c>
      <c r="BY116">
        <v>17.05781</v>
      </c>
      <c r="BZ116">
        <v>0.98129829999999996</v>
      </c>
      <c r="CA116">
        <v>22.034479999999999</v>
      </c>
      <c r="CB116" s="1">
        <v>6.2812800000000002E-2</v>
      </c>
      <c r="CC116">
        <v>16.06983</v>
      </c>
      <c r="CD116">
        <v>0.97132110000000005</v>
      </c>
      <c r="CE116">
        <v>21.45215</v>
      </c>
      <c r="CF116" s="1">
        <v>5.676809E-2</v>
      </c>
      <c r="CG116">
        <v>14.667540000000001</v>
      </c>
      <c r="CH116">
        <v>0.96117169999999996</v>
      </c>
      <c r="CI116">
        <v>20.503340000000001</v>
      </c>
      <c r="CJ116" s="1">
        <v>5.04673E-2</v>
      </c>
      <c r="CK116">
        <v>13.172969999999999</v>
      </c>
      <c r="CL116">
        <v>0.95138820000000002</v>
      </c>
      <c r="CM116">
        <v>19.72747</v>
      </c>
      <c r="CN116" s="1">
        <v>4.4502390000000003E-2</v>
      </c>
      <c r="CO116">
        <v>11.72641</v>
      </c>
      <c r="CP116">
        <v>0.94131569999999998</v>
      </c>
      <c r="CQ116">
        <v>19.38035</v>
      </c>
      <c r="CR116" s="1">
        <v>3.9031400000000001E-2</v>
      </c>
      <c r="CS116">
        <v>10.38475</v>
      </c>
      <c r="CT116">
        <v>0.93116500000000002</v>
      </c>
      <c r="CU116">
        <v>19.79476</v>
      </c>
      <c r="CV116" s="1">
        <v>3.4145630000000003E-2</v>
      </c>
      <c r="CW116">
        <v>9.171996</v>
      </c>
      <c r="CX116">
        <v>0.92058739999999994</v>
      </c>
      <c r="CY116">
        <v>19.986070000000002</v>
      </c>
      <c r="CZ116" s="1">
        <v>2.9889369999999998E-2</v>
      </c>
      <c r="DA116">
        <v>8.1080780000000008</v>
      </c>
      <c r="DB116">
        <v>0.90936459999999997</v>
      </c>
      <c r="DC116">
        <v>20.5383</v>
      </c>
      <c r="DD116" s="1">
        <v>2.6207769999999998E-2</v>
      </c>
      <c r="DE116">
        <v>7.1852679999999998</v>
      </c>
      <c r="DF116">
        <v>0.89840330000000002</v>
      </c>
      <c r="DG116">
        <v>20.674209999999999</v>
      </c>
      <c r="DH116" s="1">
        <v>2.2972699999999999E-2</v>
      </c>
      <c r="DI116">
        <v>6.3639450000000002</v>
      </c>
      <c r="DJ116">
        <v>0.88809819999999995</v>
      </c>
      <c r="DK116">
        <v>20.336880000000001</v>
      </c>
      <c r="DL116" s="1">
        <v>2.0085780000000001E-2</v>
      </c>
      <c r="DM116">
        <v>5.6183920000000001</v>
      </c>
      <c r="DN116">
        <v>0.87807120000000005</v>
      </c>
      <c r="DO116">
        <v>19.78547</v>
      </c>
      <c r="DP116" s="1">
        <v>1.754735E-2</v>
      </c>
      <c r="DQ116">
        <v>4.9541690000000003</v>
      </c>
      <c r="DR116">
        <v>0.86807979999999996</v>
      </c>
      <c r="DS116">
        <v>19.20243</v>
      </c>
      <c r="DT116">
        <v>1.53134E-2</v>
      </c>
      <c r="DU116">
        <v>4.3642120000000002</v>
      </c>
      <c r="DV116">
        <v>0.86060020000000004</v>
      </c>
      <c r="DW116">
        <v>18.964200000000002</v>
      </c>
      <c r="DX116" s="1">
        <v>1.336564E-2</v>
      </c>
      <c r="DY116">
        <v>3.8327279999999999</v>
      </c>
      <c r="DZ116">
        <v>0.85297230000000002</v>
      </c>
      <c r="EA116">
        <v>19.845739999999999</v>
      </c>
      <c r="EB116" s="1">
        <v>1.1626549999999999E-2</v>
      </c>
      <c r="EC116">
        <v>3.3551850000000001</v>
      </c>
      <c r="ED116">
        <v>0.84498280000000003</v>
      </c>
      <c r="EE116">
        <v>21.07489</v>
      </c>
      <c r="EF116" s="1">
        <v>1.0071139999999999E-2</v>
      </c>
      <c r="EG116">
        <v>2.9260480000000002</v>
      </c>
      <c r="EH116">
        <v>0.83657429999999999</v>
      </c>
      <c r="EI116">
        <v>22.316870000000002</v>
      </c>
      <c r="EJ116" s="1">
        <v>8.7138760000000006E-3</v>
      </c>
      <c r="EK116">
        <v>2.5494829999999999</v>
      </c>
      <c r="EL116">
        <v>0.82825590000000004</v>
      </c>
      <c r="EM116">
        <v>23.068750000000001</v>
      </c>
      <c r="EN116" s="1">
        <v>7.553489E-3</v>
      </c>
      <c r="EO116">
        <v>2.2252679999999998</v>
      </c>
      <c r="EP116">
        <v>0.82044479999999997</v>
      </c>
      <c r="EQ116">
        <v>22.818580000000001</v>
      </c>
      <c r="ER116" s="1">
        <v>6.5634430000000004E-3</v>
      </c>
      <c r="ES116">
        <v>1.9462459999999999</v>
      </c>
      <c r="ET116">
        <v>0.8132897</v>
      </c>
      <c r="EU116">
        <v>22.080249999999999</v>
      </c>
      <c r="EV116" s="1">
        <v>5.7074140000000001E-3</v>
      </c>
      <c r="EW116">
        <v>1.70221</v>
      </c>
      <c r="EX116">
        <v>0.80728569999999999</v>
      </c>
      <c r="EY116">
        <v>21.504539999999999</v>
      </c>
      <c r="EZ116" s="1">
        <v>4.9590210000000001E-3</v>
      </c>
      <c r="FA116">
        <v>1.485746</v>
      </c>
      <c r="FB116">
        <v>0.8036143</v>
      </c>
      <c r="FC116">
        <v>21.238710000000001</v>
      </c>
      <c r="FD116" s="1">
        <v>4.3035249999999999E-3</v>
      </c>
      <c r="FE116">
        <v>1.291191</v>
      </c>
      <c r="FF116">
        <v>0.80085439999999997</v>
      </c>
      <c r="FG116">
        <v>21.85492</v>
      </c>
      <c r="FH116" s="1">
        <v>3.7080590000000001E-3</v>
      </c>
      <c r="FI116">
        <v>1.113432</v>
      </c>
      <c r="FJ116">
        <v>0.79873819999999995</v>
      </c>
      <c r="FK116">
        <v>22.56157</v>
      </c>
      <c r="FL116" s="1">
        <v>3.1225250000000001E-3</v>
      </c>
      <c r="FM116">
        <v>0.93843840000000001</v>
      </c>
      <c r="FN116">
        <v>0.7971473</v>
      </c>
      <c r="FO116">
        <v>22.940429999999999</v>
      </c>
      <c r="FP116" s="1">
        <v>2.510478E-3</v>
      </c>
      <c r="FQ116">
        <v>0.75538280000000002</v>
      </c>
      <c r="FR116">
        <v>0.79593780000000003</v>
      </c>
      <c r="FS116">
        <v>22.889810000000001</v>
      </c>
      <c r="FT116" s="1">
        <v>1.908086E-3</v>
      </c>
      <c r="FU116">
        <v>0.57444989999999996</v>
      </c>
      <c r="FV116">
        <v>0.79498919999999995</v>
      </c>
      <c r="FW116">
        <v>22.235579999999999</v>
      </c>
      <c r="FX116" s="1">
        <v>1.3956660000000001E-3</v>
      </c>
      <c r="FY116">
        <v>0.41972009999999998</v>
      </c>
      <c r="FZ116">
        <v>0.79429970000000005</v>
      </c>
      <c r="GA116">
        <v>21.369409999999998</v>
      </c>
      <c r="GB116" s="1">
        <v>1.021482E-3</v>
      </c>
      <c r="GC116">
        <v>0.3061393</v>
      </c>
      <c r="GD116">
        <v>0.79380260000000002</v>
      </c>
      <c r="GE116">
        <v>20.43262</v>
      </c>
      <c r="GF116" s="1">
        <v>7.777878E-4</v>
      </c>
      <c r="GG116">
        <v>0.231906</v>
      </c>
      <c r="GH116">
        <v>0.7934582</v>
      </c>
      <c r="GI116">
        <v>19.755579999999998</v>
      </c>
      <c r="GJ116" s="1">
        <v>6.2811159999999998E-4</v>
      </c>
      <c r="GK116">
        <v>0.18617890000000001</v>
      </c>
      <c r="GL116">
        <v>0.79322300000000001</v>
      </c>
      <c r="GM116">
        <v>19.901820000000001</v>
      </c>
      <c r="GN116" s="1">
        <v>5.3503670000000004E-4</v>
      </c>
      <c r="GO116">
        <v>0.1577567</v>
      </c>
      <c r="GP116">
        <v>0.79305990000000004</v>
      </c>
      <c r="GQ116">
        <v>20.547830000000001</v>
      </c>
      <c r="GR116" s="1">
        <v>4.708499E-4</v>
      </c>
      <c r="GS116">
        <v>0.13822809999999999</v>
      </c>
      <c r="GT116">
        <v>0.79298849999999999</v>
      </c>
      <c r="GU116">
        <v>21.518709999999999</v>
      </c>
      <c r="GV116" s="1">
        <v>4.185444E-4</v>
      </c>
      <c r="GW116">
        <v>0.122437</v>
      </c>
      <c r="GX116">
        <v>0.79289719999999997</v>
      </c>
      <c r="GY116">
        <v>22.25196</v>
      </c>
      <c r="GZ116" s="1">
        <v>3.719873E-4</v>
      </c>
      <c r="HA116">
        <v>0.1084847</v>
      </c>
      <c r="HB116">
        <v>0.79283619999999999</v>
      </c>
      <c r="HC116">
        <v>22.183900000000001</v>
      </c>
      <c r="HD116" s="1">
        <v>3.3209180000000002E-4</v>
      </c>
      <c r="HE116">
        <v>9.6551200000000004E-2</v>
      </c>
      <c r="HF116">
        <v>0.79272609999999999</v>
      </c>
      <c r="HG116">
        <v>21.208939999999998</v>
      </c>
      <c r="HH116" s="1">
        <v>3.002789E-4</v>
      </c>
      <c r="HI116">
        <v>8.7028770000000005E-2</v>
      </c>
      <c r="HJ116">
        <v>0.79258510000000004</v>
      </c>
      <c r="HK116">
        <v>20.19877</v>
      </c>
      <c r="HL116" s="1">
        <v>2.7582449999999999E-4</v>
      </c>
      <c r="HM116">
        <v>7.9720269999999996E-2</v>
      </c>
      <c r="HN116">
        <v>0.79239409999999999</v>
      </c>
      <c r="HO116">
        <v>19.52364</v>
      </c>
      <c r="HP116" s="1">
        <v>2.5676239999999998E-4</v>
      </c>
      <c r="HQ116">
        <v>7.4049290000000004E-2</v>
      </c>
      <c r="HR116">
        <v>0.79216249999999999</v>
      </c>
      <c r="HS116">
        <v>19.80584</v>
      </c>
      <c r="HT116" s="1">
        <v>2.414889E-4</v>
      </c>
      <c r="HU116">
        <v>6.9515209999999994E-2</v>
      </c>
      <c r="HV116">
        <v>0.79193049999999998</v>
      </c>
      <c r="HW116">
        <v>20.801819999999999</v>
      </c>
      <c r="HX116" s="1">
        <v>2.295299E-4</v>
      </c>
      <c r="HY116">
        <v>6.5964090000000003E-2</v>
      </c>
      <c r="HZ116">
        <v>0.79165920000000001</v>
      </c>
      <c r="IA116">
        <v>21.852820000000001</v>
      </c>
      <c r="IB116" s="1">
        <v>2.209127E-4</v>
      </c>
      <c r="IC116">
        <v>6.3396400000000006E-2</v>
      </c>
      <c r="ID116">
        <v>0.79137310000000005</v>
      </c>
      <c r="IE116">
        <v>22.59995</v>
      </c>
      <c r="IF116" s="1">
        <v>2.145831E-4</v>
      </c>
      <c r="IG116">
        <v>6.1527989999999998E-2</v>
      </c>
      <c r="IH116">
        <v>0.79104719999999995</v>
      </c>
      <c r="II116">
        <v>22.527149999999999</v>
      </c>
      <c r="IJ116" s="1">
        <v>2.0874620000000001E-4</v>
      </c>
      <c r="IK116">
        <v>5.9839799999999999E-2</v>
      </c>
      <c r="IL116">
        <v>0.79077989999999998</v>
      </c>
      <c r="IM116">
        <v>21.650449999999999</v>
      </c>
      <c r="IN116" s="1">
        <v>2.0216569999999999E-4</v>
      </c>
      <c r="IO116">
        <v>5.7951509999999998E-2</v>
      </c>
      <c r="IP116">
        <v>0.79044749999999997</v>
      </c>
      <c r="IQ116">
        <v>20.579049999999999</v>
      </c>
      <c r="IR116" s="1">
        <v>1.9457949999999999E-4</v>
      </c>
      <c r="IS116">
        <v>5.5784380000000001E-2</v>
      </c>
      <c r="IT116">
        <v>0.79015990000000003</v>
      </c>
      <c r="IU116">
        <v>19.755299999999998</v>
      </c>
      <c r="IV116" s="1">
        <v>1.8638340000000001E-4</v>
      </c>
      <c r="IW116">
        <v>5.3440679999999997E-2</v>
      </c>
      <c r="IX116">
        <v>0.78987399999999997</v>
      </c>
      <c r="IY116">
        <v>20.197520000000001</v>
      </c>
      <c r="IZ116" s="1">
        <v>1.780005E-4</v>
      </c>
      <c r="JA116">
        <v>5.1048370000000003E-2</v>
      </c>
      <c r="JB116">
        <v>0.78953530000000005</v>
      </c>
      <c r="JC116">
        <v>21.245149999999999</v>
      </c>
      <c r="JD116" s="1">
        <v>1.697503E-4</v>
      </c>
      <c r="JE116">
        <v>4.8687439999999998E-2</v>
      </c>
      <c r="JF116">
        <v>0.78923010000000005</v>
      </c>
      <c r="JG116">
        <v>22.385580000000001</v>
      </c>
      <c r="JH116" s="1">
        <v>1.617732E-4</v>
      </c>
      <c r="JI116">
        <v>4.6408310000000001E-2</v>
      </c>
      <c r="JJ116">
        <v>0.78892249999999997</v>
      </c>
      <c r="JK116">
        <v>22.800529999999998</v>
      </c>
      <c r="JL116" s="1">
        <v>1.541716E-4</v>
      </c>
      <c r="JM116">
        <v>4.4237020000000002E-2</v>
      </c>
      <c r="JN116">
        <v>0.78865580000000002</v>
      </c>
      <c r="JO116">
        <v>22.47503</v>
      </c>
      <c r="JP116" s="1">
        <v>1.4699989999999999E-4</v>
      </c>
      <c r="JQ116">
        <v>4.2181919999999998E-2</v>
      </c>
      <c r="JR116">
        <v>0.78844259999999999</v>
      </c>
      <c r="JS116">
        <v>21.658760000000001</v>
      </c>
      <c r="JT116" s="1">
        <v>1.4026920000000001E-4</v>
      </c>
      <c r="JU116">
        <v>4.0252759999999999E-2</v>
      </c>
      <c r="JV116">
        <v>0.78823270000000001</v>
      </c>
      <c r="JW116">
        <v>20.945070000000001</v>
      </c>
      <c r="JX116" s="1">
        <v>1.3395080000000001E-4</v>
      </c>
      <c r="JY116">
        <v>3.8438800000000002E-2</v>
      </c>
      <c r="JZ116">
        <v>0.7881011</v>
      </c>
      <c r="KA116">
        <v>20.517530000000001</v>
      </c>
      <c r="KB116" s="1">
        <v>1.279769E-4</v>
      </c>
      <c r="KC116">
        <v>3.6724529999999998E-2</v>
      </c>
      <c r="KD116">
        <v>0.7880085</v>
      </c>
      <c r="KE116">
        <v>20.986740000000001</v>
      </c>
      <c r="KF116" s="1">
        <v>1.2220119999999999E-4</v>
      </c>
      <c r="KG116">
        <v>3.5069759999999998E-2</v>
      </c>
      <c r="KH116">
        <v>0.78793559999999996</v>
      </c>
      <c r="KI116">
        <v>21.673780000000001</v>
      </c>
      <c r="KJ116" s="1">
        <v>1.162385E-4</v>
      </c>
      <c r="KK116">
        <v>3.3360500000000001E-2</v>
      </c>
      <c r="KL116">
        <v>0.78787390000000002</v>
      </c>
      <c r="KM116">
        <v>22.496939999999999</v>
      </c>
      <c r="KN116" s="1">
        <v>1.0967749999999999E-4</v>
      </c>
      <c r="KO116">
        <v>3.148608E-2</v>
      </c>
      <c r="KP116">
        <v>0.78786489999999998</v>
      </c>
      <c r="KQ116">
        <v>23.08569</v>
      </c>
      <c r="KR116" s="1">
        <v>1.0274209999999999E-4</v>
      </c>
      <c r="KS116">
        <v>2.9495219999999999E-2</v>
      </c>
      <c r="KT116">
        <v>0.78783820000000004</v>
      </c>
      <c r="KU116">
        <v>22.816859999999998</v>
      </c>
      <c r="KV116" s="1">
        <v>9.6116539999999996E-5</v>
      </c>
      <c r="KW116">
        <v>2.7586340000000001E-2</v>
      </c>
      <c r="KX116">
        <v>0.78781089999999998</v>
      </c>
      <c r="KY116">
        <v>21.974489999999999</v>
      </c>
      <c r="KZ116" s="1">
        <v>9.0353849999999999E-5</v>
      </c>
      <c r="LA116">
        <v>2.5919879999999999E-2</v>
      </c>
      <c r="LB116">
        <v>0.78781829999999997</v>
      </c>
      <c r="LC116">
        <v>21.013590000000001</v>
      </c>
      <c r="LD116" s="1">
        <v>8.5544390000000006E-5</v>
      </c>
      <c r="LE116">
        <v>2.4526929999999999E-2</v>
      </c>
      <c r="LF116">
        <v>0.78782739999999996</v>
      </c>
      <c r="LG116">
        <v>20.332190000000001</v>
      </c>
      <c r="LH116" s="1">
        <v>8.1516880000000004E-5</v>
      </c>
      <c r="LI116">
        <v>2.3360039999999999E-2</v>
      </c>
      <c r="LJ116">
        <v>0.78782390000000002</v>
      </c>
      <c r="LK116">
        <v>20.727540000000001</v>
      </c>
      <c r="LL116" s="1">
        <v>7.801862E-5</v>
      </c>
      <c r="LM116">
        <v>2.2349190000000001E-2</v>
      </c>
      <c r="LN116">
        <v>0.78781350000000006</v>
      </c>
      <c r="LO116">
        <v>21.678940000000001</v>
      </c>
      <c r="LP116" s="1">
        <v>7.4871140000000005E-5</v>
      </c>
      <c r="LQ116">
        <v>2.1442389999999999E-2</v>
      </c>
      <c r="LR116">
        <v>0.78781900000000005</v>
      </c>
      <c r="LS116">
        <v>22.792840000000002</v>
      </c>
      <c r="LT116" s="1">
        <v>7.1961169999999996E-5</v>
      </c>
      <c r="LU116">
        <v>2.06036E-2</v>
      </c>
      <c r="LV116">
        <v>0.78783020000000004</v>
      </c>
      <c r="LW116">
        <v>23.47456</v>
      </c>
      <c r="LX116" s="1">
        <v>6.9220459999999996E-5</v>
      </c>
      <c r="LY116">
        <v>1.9813830000000001E-2</v>
      </c>
      <c r="LZ116">
        <v>0.78781279999999998</v>
      </c>
      <c r="MA116">
        <v>23.261150000000001</v>
      </c>
      <c r="MB116" s="1">
        <v>6.652532E-5</v>
      </c>
      <c r="MC116">
        <v>1.9064399999999999E-2</v>
      </c>
      <c r="MD116">
        <v>0.78783080000000005</v>
      </c>
      <c r="ME116">
        <v>22.30198</v>
      </c>
      <c r="MF116" s="1">
        <v>6.3825849999999998E-5</v>
      </c>
      <c r="MG116">
        <v>1.8351389999999999E-2</v>
      </c>
      <c r="MH116">
        <v>0.78780470000000002</v>
      </c>
      <c r="MI116">
        <v>21.242419999999999</v>
      </c>
      <c r="MJ116" s="1">
        <v>6.1272089999999998E-5</v>
      </c>
      <c r="MK116">
        <v>1.7673000000000001E-2</v>
      </c>
      <c r="ML116">
        <v>0.78780969999999995</v>
      </c>
      <c r="MM116">
        <v>20.453679999999999</v>
      </c>
      <c r="MN116" s="1">
        <v>5.8864730000000001E-5</v>
      </c>
      <c r="MO116">
        <v>1.7028950000000001E-2</v>
      </c>
      <c r="MP116">
        <v>0.78783669999999995</v>
      </c>
      <c r="MQ116">
        <v>20.857780000000002</v>
      </c>
      <c r="MR116" s="1">
        <v>5.6579709999999997E-5</v>
      </c>
      <c r="MS116">
        <v>1.6414439999999999E-2</v>
      </c>
      <c r="MT116">
        <v>0.78781029999999996</v>
      </c>
      <c r="MU116">
        <v>21.442139999999998</v>
      </c>
      <c r="MV116" s="1">
        <v>5.4399359999999997E-5</v>
      </c>
      <c r="MW116">
        <v>1.582602E-2</v>
      </c>
      <c r="MX116">
        <v>0.78780419999999995</v>
      </c>
      <c r="MY116">
        <v>21.795290000000001</v>
      </c>
      <c r="MZ116" s="1">
        <v>5.232987E-5</v>
      </c>
      <c r="NA116">
        <v>1.5262950000000001E-2</v>
      </c>
      <c r="NB116">
        <v>0.7878212</v>
      </c>
      <c r="NC116">
        <v>21.73387</v>
      </c>
      <c r="ND116" s="1">
        <v>5.0361500000000002E-5</v>
      </c>
      <c r="NE116">
        <v>1.472474E-2</v>
      </c>
      <c r="NF116">
        <v>0.78780649999999997</v>
      </c>
      <c r="NG116">
        <v>21.348769999999998</v>
      </c>
      <c r="NH116" s="1">
        <v>4.8480419999999999E-5</v>
      </c>
      <c r="NI116">
        <v>1.4208510000000001E-2</v>
      </c>
      <c r="NJ116">
        <v>0.78780450000000002</v>
      </c>
      <c r="NK116">
        <v>20.72662</v>
      </c>
      <c r="NL116" s="1">
        <v>4.6685660000000003E-5</v>
      </c>
      <c r="NM116">
        <v>1.371402E-2</v>
      </c>
      <c r="NN116">
        <v>0.78782810000000003</v>
      </c>
      <c r="NO116">
        <v>20.03397</v>
      </c>
      <c r="NP116" s="1">
        <v>4.497516E-5</v>
      </c>
      <c r="NQ116">
        <v>1.324023E-2</v>
      </c>
      <c r="NR116">
        <v>0.78781429999999997</v>
      </c>
      <c r="NS116">
        <v>19.36148</v>
      </c>
      <c r="NT116" s="1">
        <v>4.3341379999999997E-5</v>
      </c>
      <c r="NU116">
        <v>1.278587E-2</v>
      </c>
      <c r="NV116">
        <v>0.78781909999999999</v>
      </c>
      <c r="NW116">
        <v>19.557390000000002</v>
      </c>
      <c r="NX116">
        <v>4.178092E-5</v>
      </c>
      <c r="NY116">
        <v>1.234972E-2</v>
      </c>
      <c r="NZ116">
        <v>0.78781069999999997</v>
      </c>
      <c r="OA116">
        <v>20.406369999999999</v>
      </c>
      <c r="OB116" s="1">
        <v>4.0291560000000003E-5</v>
      </c>
      <c r="OC116">
        <v>1.193204E-2</v>
      </c>
      <c r="OD116">
        <v>0.78780870000000003</v>
      </c>
      <c r="OE116">
        <v>21.454989999999999</v>
      </c>
      <c r="OF116" s="1">
        <v>3.885684E-5</v>
      </c>
      <c r="OG116">
        <v>1.152924E-2</v>
      </c>
      <c r="OH116">
        <v>0.78779279999999996</v>
      </c>
      <c r="OI116">
        <v>22.251999999999999</v>
      </c>
      <c r="OJ116" s="1">
        <v>3.7476389999999998E-5</v>
      </c>
      <c r="OK116" s="1">
        <v>1.113974E-2</v>
      </c>
    </row>
    <row r="117" spans="1:401" x14ac:dyDescent="0.35">
      <c r="A117">
        <v>120</v>
      </c>
      <c r="B117" t="s">
        <v>4</v>
      </c>
      <c r="C117" t="s">
        <v>24</v>
      </c>
      <c r="D117" t="s">
        <v>122</v>
      </c>
      <c r="E117">
        <v>845.19820000000004</v>
      </c>
      <c r="F117">
        <v>1.0245329999999999</v>
      </c>
      <c r="G117">
        <v>19.954619999999998</v>
      </c>
      <c r="H117">
        <v>0</v>
      </c>
      <c r="I117">
        <v>0</v>
      </c>
      <c r="J117">
        <v>1.022888</v>
      </c>
      <c r="K117">
        <v>20.229800000000001</v>
      </c>
      <c r="L117">
        <v>0</v>
      </c>
      <c r="M117">
        <v>0</v>
      </c>
      <c r="N117">
        <v>1.020556</v>
      </c>
      <c r="O117">
        <v>20.299330000000001</v>
      </c>
      <c r="P117" s="1">
        <v>8.6577090000000005E-29</v>
      </c>
      <c r="Q117" s="1">
        <v>1.921734E-26</v>
      </c>
      <c r="R117">
        <v>1.0180359999999999</v>
      </c>
      <c r="S117">
        <v>19.97146</v>
      </c>
      <c r="T117" s="1">
        <v>7.9245599999999997E-17</v>
      </c>
      <c r="U117" s="1">
        <v>1.7634270000000001E-14</v>
      </c>
      <c r="V117">
        <v>1.015468</v>
      </c>
      <c r="W117">
        <v>19.385840000000002</v>
      </c>
      <c r="X117" s="1">
        <v>6.5214069999999999E-6</v>
      </c>
      <c r="Y117" s="1">
        <v>1.0312260000000001E-3</v>
      </c>
      <c r="Z117">
        <v>1.0127550000000001</v>
      </c>
      <c r="AA117">
        <v>18.9954</v>
      </c>
      <c r="AB117" s="1">
        <v>0.10195990000000001</v>
      </c>
      <c r="AC117" s="1">
        <v>19.33174</v>
      </c>
      <c r="AD117">
        <v>1.0101960000000001</v>
      </c>
      <c r="AE117">
        <v>18.834610000000001</v>
      </c>
      <c r="AF117">
        <v>8.8164069999999999</v>
      </c>
      <c r="AG117">
        <v>1805.454</v>
      </c>
      <c r="AH117">
        <v>1.007544</v>
      </c>
      <c r="AI117">
        <v>19.473320000000001</v>
      </c>
      <c r="AJ117">
        <v>69.805760000000006</v>
      </c>
      <c r="AK117">
        <v>15043.44</v>
      </c>
      <c r="AL117">
        <v>1.004775</v>
      </c>
      <c r="AM117">
        <v>20.27148</v>
      </c>
      <c r="AN117">
        <v>120.5343</v>
      </c>
      <c r="AO117">
        <v>26940.880000000001</v>
      </c>
      <c r="AP117">
        <v>1.0017320000000001</v>
      </c>
      <c r="AQ117">
        <v>20.92615</v>
      </c>
      <c r="AR117">
        <v>73.618819999999999</v>
      </c>
      <c r="AS117">
        <v>16905.080000000002</v>
      </c>
      <c r="AT117">
        <v>0.99821020000000005</v>
      </c>
      <c r="AU117">
        <v>21.121420000000001</v>
      </c>
      <c r="AV117">
        <v>21.699729999999999</v>
      </c>
      <c r="AW117">
        <v>5084.9859999999999</v>
      </c>
      <c r="AX117">
        <v>0.99392749999999996</v>
      </c>
      <c r="AY117">
        <v>20.744260000000001</v>
      </c>
      <c r="AZ117">
        <v>3.9368669999999999</v>
      </c>
      <c r="BA117">
        <v>935.49480000000005</v>
      </c>
      <c r="BB117">
        <v>0.98888710000000002</v>
      </c>
      <c r="BC117">
        <v>20.281269999999999</v>
      </c>
      <c r="BD117">
        <v>0.57151280000000004</v>
      </c>
      <c r="BE117">
        <v>136.49459999999999</v>
      </c>
      <c r="BF117">
        <v>0.98298189999999996</v>
      </c>
      <c r="BG117">
        <v>19.867930000000001</v>
      </c>
      <c r="BH117">
        <v>0.1195225</v>
      </c>
      <c r="BI117">
        <v>27.989699999999999</v>
      </c>
      <c r="BJ117">
        <v>0.97625709999999999</v>
      </c>
      <c r="BK117">
        <v>19.891870000000001</v>
      </c>
      <c r="BL117">
        <v>6.8366579999999996E-2</v>
      </c>
      <c r="BM117">
        <v>15.6686</v>
      </c>
      <c r="BN117">
        <v>0.96885790000000005</v>
      </c>
      <c r="BO117">
        <v>20.746600000000001</v>
      </c>
      <c r="BP117">
        <v>6.6022949999999997E-2</v>
      </c>
      <c r="BQ117">
        <v>15.118650000000001</v>
      </c>
      <c r="BR117">
        <v>0.9609972</v>
      </c>
      <c r="BS117">
        <v>21.511869999999998</v>
      </c>
      <c r="BT117" s="1">
        <v>6.8407410000000002E-2</v>
      </c>
      <c r="BU117">
        <v>15.771420000000001</v>
      </c>
      <c r="BV117">
        <v>0.95305910000000005</v>
      </c>
      <c r="BW117">
        <v>22.104839999999999</v>
      </c>
      <c r="BX117" s="1">
        <v>6.7528770000000002E-2</v>
      </c>
      <c r="BY117">
        <v>15.691800000000001</v>
      </c>
      <c r="BZ117">
        <v>0.94482900000000003</v>
      </c>
      <c r="CA117">
        <v>22.094139999999999</v>
      </c>
      <c r="CB117" s="1">
        <v>6.3171199999999997E-2</v>
      </c>
      <c r="CC117">
        <v>14.7928</v>
      </c>
      <c r="CD117">
        <v>0.93569440000000004</v>
      </c>
      <c r="CE117">
        <v>21.515319999999999</v>
      </c>
      <c r="CF117" s="1">
        <v>5.7185010000000001E-2</v>
      </c>
      <c r="CG117">
        <v>13.49235</v>
      </c>
      <c r="CH117">
        <v>0.92563519999999999</v>
      </c>
      <c r="CI117">
        <v>20.563410000000001</v>
      </c>
      <c r="CJ117" s="1">
        <v>5.0886479999999998E-2</v>
      </c>
      <c r="CK117">
        <v>12.099830000000001</v>
      </c>
      <c r="CL117">
        <v>0.91601290000000002</v>
      </c>
      <c r="CM117">
        <v>19.781079999999999</v>
      </c>
      <c r="CN117" s="1">
        <v>4.4896810000000002E-2</v>
      </c>
      <c r="CO117">
        <v>10.75324</v>
      </c>
      <c r="CP117">
        <v>0.90610840000000004</v>
      </c>
      <c r="CQ117">
        <v>19.42098</v>
      </c>
      <c r="CR117" s="1">
        <v>3.9393459999999998E-2</v>
      </c>
      <c r="CS117">
        <v>9.5043530000000001</v>
      </c>
      <c r="CT117">
        <v>0.89613069999999995</v>
      </c>
      <c r="CU117">
        <v>19.817039999999999</v>
      </c>
      <c r="CV117" s="1">
        <v>3.4468319999999997E-2</v>
      </c>
      <c r="CW117">
        <v>8.3750099999999996</v>
      </c>
      <c r="CX117">
        <v>0.88574169999999997</v>
      </c>
      <c r="CY117">
        <v>20.00292</v>
      </c>
      <c r="CZ117" s="1">
        <v>3.0167869999999999E-2</v>
      </c>
      <c r="DA117">
        <v>7.383813</v>
      </c>
      <c r="DB117">
        <v>0.8746815</v>
      </c>
      <c r="DC117">
        <v>20.56813</v>
      </c>
      <c r="DD117" s="1">
        <v>2.6451769999999999E-2</v>
      </c>
      <c r="DE117">
        <v>6.525944</v>
      </c>
      <c r="DF117">
        <v>0.86395820000000001</v>
      </c>
      <c r="DG117">
        <v>20.7257</v>
      </c>
      <c r="DH117" s="1">
        <v>2.3193890000000002E-2</v>
      </c>
      <c r="DI117">
        <v>5.7648339999999996</v>
      </c>
      <c r="DJ117">
        <v>0.85385750000000005</v>
      </c>
      <c r="DK117">
        <v>20.38524</v>
      </c>
      <c r="DL117" s="1">
        <v>2.0284610000000002E-2</v>
      </c>
      <c r="DM117">
        <v>5.0727700000000002</v>
      </c>
      <c r="DN117">
        <v>0.84403570000000006</v>
      </c>
      <c r="DO117">
        <v>19.841519999999999</v>
      </c>
      <c r="DP117" s="1">
        <v>1.7723780000000001E-2</v>
      </c>
      <c r="DQ117">
        <v>4.4580099999999998</v>
      </c>
      <c r="DR117">
        <v>0.83436829999999995</v>
      </c>
      <c r="DS117">
        <v>19.258109999999999</v>
      </c>
      <c r="DT117">
        <v>1.547194E-2</v>
      </c>
      <c r="DU117">
        <v>3.9139599999999999</v>
      </c>
      <c r="DV117">
        <v>0.82764040000000005</v>
      </c>
      <c r="DW117">
        <v>19.003399999999999</v>
      </c>
      <c r="DX117" s="1">
        <v>1.3508259999999999E-2</v>
      </c>
      <c r="DY117">
        <v>3.4289869999999998</v>
      </c>
      <c r="DZ117">
        <v>0.82070350000000003</v>
      </c>
      <c r="EA117">
        <v>19.863150000000001</v>
      </c>
      <c r="EB117" s="1">
        <v>1.1754769999999999E-2</v>
      </c>
      <c r="EC117">
        <v>2.9938289999999999</v>
      </c>
      <c r="ED117">
        <v>0.81342820000000005</v>
      </c>
      <c r="EE117">
        <v>21.081779999999998</v>
      </c>
      <c r="EF117" s="1">
        <v>1.018583E-2</v>
      </c>
      <c r="EG117">
        <v>2.6038079999999999</v>
      </c>
      <c r="EH117">
        <v>0.80574730000000006</v>
      </c>
      <c r="EI117">
        <v>22.329689999999999</v>
      </c>
      <c r="EJ117" s="1">
        <v>8.8132009999999997E-3</v>
      </c>
      <c r="EK117">
        <v>2.2614489999999998</v>
      </c>
      <c r="EL117">
        <v>0.7982091</v>
      </c>
      <c r="EM117">
        <v>23.108750000000001</v>
      </c>
      <c r="EN117" s="1">
        <v>7.6388599999999999E-3</v>
      </c>
      <c r="EO117">
        <v>1.9669700000000001</v>
      </c>
      <c r="EP117">
        <v>0.79103429999999997</v>
      </c>
      <c r="EQ117">
        <v>22.87002</v>
      </c>
      <c r="ER117" s="1">
        <v>6.6371809999999998E-3</v>
      </c>
      <c r="ES117">
        <v>1.7146300000000001</v>
      </c>
      <c r="ET117">
        <v>0.78445469999999995</v>
      </c>
      <c r="EU117">
        <v>22.130040000000001</v>
      </c>
      <c r="EV117" s="1">
        <v>5.7724559999999996E-3</v>
      </c>
      <c r="EW117">
        <v>1.495374</v>
      </c>
      <c r="EX117">
        <v>0.77871460000000003</v>
      </c>
      <c r="EY117">
        <v>21.54955</v>
      </c>
      <c r="EZ117" s="1">
        <v>5.0168529999999999E-3</v>
      </c>
      <c r="FA117">
        <v>1.302254</v>
      </c>
      <c r="FB117">
        <v>0.77556349999999996</v>
      </c>
      <c r="FC117">
        <v>21.264659999999999</v>
      </c>
      <c r="FD117" s="1">
        <v>4.3558319999999996E-3</v>
      </c>
      <c r="FE117">
        <v>1.1312139999999999</v>
      </c>
      <c r="FF117">
        <v>0.77314320000000003</v>
      </c>
      <c r="FG117">
        <v>21.86298</v>
      </c>
      <c r="FH117" s="1">
        <v>3.7571480000000001E-3</v>
      </c>
      <c r="FI117">
        <v>0.97570559999999995</v>
      </c>
      <c r="FJ117">
        <v>0.77131819999999995</v>
      </c>
      <c r="FK117">
        <v>22.569769999999998</v>
      </c>
      <c r="FL117" s="1">
        <v>3.1728799999999999E-3</v>
      </c>
      <c r="FM117">
        <v>0.82381899999999997</v>
      </c>
      <c r="FN117">
        <v>0.76993610000000001</v>
      </c>
      <c r="FO117">
        <v>22.95974</v>
      </c>
      <c r="FP117" s="1">
        <v>2.5629260000000001E-3</v>
      </c>
      <c r="FQ117">
        <v>0.66540699999999997</v>
      </c>
      <c r="FR117">
        <v>0.76890049999999999</v>
      </c>
      <c r="FS117">
        <v>22.929950000000002</v>
      </c>
      <c r="FT117" s="1">
        <v>1.9569000000000001E-3</v>
      </c>
      <c r="FU117">
        <v>0.50781229999999999</v>
      </c>
      <c r="FV117">
        <v>0.76806030000000003</v>
      </c>
      <c r="FW117">
        <v>22.29562</v>
      </c>
      <c r="FX117" s="1">
        <v>1.434318E-3</v>
      </c>
      <c r="FY117">
        <v>0.37159779999999998</v>
      </c>
      <c r="FZ117">
        <v>0.76746530000000002</v>
      </c>
      <c r="GA117">
        <v>21.432169999999999</v>
      </c>
      <c r="GB117" s="1">
        <v>1.048085E-3</v>
      </c>
      <c r="GC117">
        <v>0.2706538</v>
      </c>
      <c r="GD117">
        <v>0.76703209999999999</v>
      </c>
      <c r="GE117">
        <v>20.50234</v>
      </c>
      <c r="GF117" s="1">
        <v>7.945297E-4</v>
      </c>
      <c r="GG117">
        <v>0.2042573</v>
      </c>
      <c r="GH117">
        <v>0.76674529999999996</v>
      </c>
      <c r="GI117">
        <v>19.81887</v>
      </c>
      <c r="GJ117" s="1">
        <v>6.3838179999999999E-4</v>
      </c>
      <c r="GK117">
        <v>0.16327459999999999</v>
      </c>
      <c r="GL117">
        <v>0.76653590000000005</v>
      </c>
      <c r="GM117">
        <v>19.952970000000001</v>
      </c>
      <c r="GN117" s="1">
        <v>5.4166679999999995E-4</v>
      </c>
      <c r="GO117">
        <v>0.13788800000000001</v>
      </c>
      <c r="GP117">
        <v>0.76639159999999995</v>
      </c>
      <c r="GQ117">
        <v>20.582789999999999</v>
      </c>
      <c r="GR117" s="1">
        <v>4.7579799999999999E-4</v>
      </c>
      <c r="GS117">
        <v>0.1206212</v>
      </c>
      <c r="GT117">
        <v>0.76629389999999997</v>
      </c>
      <c r="GU117">
        <v>21.54569</v>
      </c>
      <c r="GV117" s="1">
        <v>4.2283909999999997E-4</v>
      </c>
      <c r="GW117">
        <v>0.1068163</v>
      </c>
      <c r="GX117">
        <v>0.76625620000000005</v>
      </c>
      <c r="GY117">
        <v>22.29092</v>
      </c>
      <c r="GZ117" s="1">
        <v>3.7578779999999999E-4</v>
      </c>
      <c r="HA117">
        <v>9.4637860000000004E-2</v>
      </c>
      <c r="HB117">
        <v>0.76618379999999997</v>
      </c>
      <c r="HC117">
        <v>22.238710000000001</v>
      </c>
      <c r="HD117" s="1">
        <v>3.352405E-4</v>
      </c>
      <c r="HE117">
        <v>8.4177420000000003E-2</v>
      </c>
      <c r="HF117">
        <v>0.76607840000000005</v>
      </c>
      <c r="HG117">
        <v>21.272629999999999</v>
      </c>
      <c r="HH117" s="1">
        <v>3.0272490000000002E-4</v>
      </c>
      <c r="HI117">
        <v>7.5790609999999994E-2</v>
      </c>
      <c r="HJ117">
        <v>0.76596589999999998</v>
      </c>
      <c r="HK117">
        <v>20.258759999999999</v>
      </c>
      <c r="HL117" s="1">
        <v>2.7770540000000003E-4</v>
      </c>
      <c r="HM117">
        <v>6.9347080000000005E-2</v>
      </c>
      <c r="HN117">
        <v>0.76582070000000002</v>
      </c>
      <c r="HO117">
        <v>19.562470000000001</v>
      </c>
      <c r="HP117" s="1">
        <v>2.582506E-4</v>
      </c>
      <c r="HQ117">
        <v>6.4356250000000004E-2</v>
      </c>
      <c r="HR117">
        <v>0.76561869999999999</v>
      </c>
      <c r="HS117">
        <v>19.810289999999998</v>
      </c>
      <c r="HT117" s="1">
        <v>2.426819E-4</v>
      </c>
      <c r="HU117">
        <v>6.0370350000000003E-2</v>
      </c>
      <c r="HV117">
        <v>0.76542080000000001</v>
      </c>
      <c r="HW117">
        <v>20.796589999999998</v>
      </c>
      <c r="HX117" s="1">
        <v>2.3043449999999999E-4</v>
      </c>
      <c r="HY117">
        <v>5.7236429999999998E-2</v>
      </c>
      <c r="HZ117">
        <v>0.76520759999999999</v>
      </c>
      <c r="IA117">
        <v>21.85342</v>
      </c>
      <c r="IB117" s="1">
        <v>2.2155030000000001E-4</v>
      </c>
      <c r="IC117">
        <v>5.4956820000000003E-2</v>
      </c>
      <c r="ID117">
        <v>0.76495760000000002</v>
      </c>
      <c r="IE117">
        <v>22.619520000000001</v>
      </c>
      <c r="IF117" s="1">
        <v>2.150846E-4</v>
      </c>
      <c r="IG117">
        <v>5.3308899999999999E-2</v>
      </c>
      <c r="IH117">
        <v>0.76471040000000001</v>
      </c>
      <c r="II117">
        <v>22.56925</v>
      </c>
      <c r="IJ117" s="1">
        <v>2.092618E-4</v>
      </c>
      <c r="IK117">
        <v>5.1847299999999999E-2</v>
      </c>
      <c r="IL117">
        <v>0.76445410000000003</v>
      </c>
      <c r="IM117">
        <v>21.711670000000002</v>
      </c>
      <c r="IN117" s="1">
        <v>2.027648E-4</v>
      </c>
      <c r="IO117">
        <v>5.0229139999999999E-2</v>
      </c>
      <c r="IP117">
        <v>0.76419999999999999</v>
      </c>
      <c r="IQ117">
        <v>20.650200000000002</v>
      </c>
      <c r="IR117" s="1">
        <v>1.9525120000000001E-4</v>
      </c>
      <c r="IS117">
        <v>4.8366819999999998E-2</v>
      </c>
      <c r="IT117">
        <v>0.76395480000000004</v>
      </c>
      <c r="IU117">
        <v>19.81953</v>
      </c>
      <c r="IV117" s="1">
        <v>1.870877E-4</v>
      </c>
      <c r="IW117">
        <v>4.6345259999999999E-2</v>
      </c>
      <c r="IX117">
        <v>0.7636889</v>
      </c>
      <c r="IY117">
        <v>20.235109999999999</v>
      </c>
      <c r="IZ117" s="1">
        <v>1.7870669999999999E-4</v>
      </c>
      <c r="JA117">
        <v>4.4274590000000003E-2</v>
      </c>
      <c r="JB117">
        <v>0.76343570000000005</v>
      </c>
      <c r="JC117">
        <v>21.263400000000001</v>
      </c>
      <c r="JD117" s="1">
        <v>1.7043949999999999E-4</v>
      </c>
      <c r="JE117">
        <v>4.2226769999999997E-2</v>
      </c>
      <c r="JF117">
        <v>0.76316289999999998</v>
      </c>
      <c r="JG117">
        <v>22.400690000000001</v>
      </c>
      <c r="JH117" s="1">
        <v>1.624335E-4</v>
      </c>
      <c r="JI117">
        <v>4.024879E-2</v>
      </c>
      <c r="JJ117">
        <v>0.76288500000000004</v>
      </c>
      <c r="JK117">
        <v>22.83652</v>
      </c>
      <c r="JL117" s="1">
        <v>1.5479679999999999E-4</v>
      </c>
      <c r="JM117">
        <v>3.8362460000000001E-2</v>
      </c>
      <c r="JN117">
        <v>0.76266900000000004</v>
      </c>
      <c r="JO117">
        <v>22.52853</v>
      </c>
      <c r="JP117" s="1">
        <v>1.4758929999999999E-4</v>
      </c>
      <c r="JQ117">
        <v>3.6576240000000003E-2</v>
      </c>
      <c r="JR117">
        <v>0.76246360000000002</v>
      </c>
      <c r="JS117">
        <v>21.71274</v>
      </c>
      <c r="JT117" s="1">
        <v>1.4082189999999999E-4</v>
      </c>
      <c r="JU117">
        <v>3.4900420000000001E-2</v>
      </c>
      <c r="JV117">
        <v>0.76230609999999999</v>
      </c>
      <c r="JW117">
        <v>20.99034</v>
      </c>
      <c r="JX117" s="1">
        <v>1.344722E-4</v>
      </c>
      <c r="JY117">
        <v>3.3324560000000003E-2</v>
      </c>
      <c r="JZ117">
        <v>0.76220140000000003</v>
      </c>
      <c r="KA117">
        <v>20.55641</v>
      </c>
      <c r="KB117" s="1">
        <v>1.284724E-4</v>
      </c>
      <c r="KC117">
        <v>3.1836589999999998E-2</v>
      </c>
      <c r="KD117">
        <v>0.76210630000000001</v>
      </c>
      <c r="KE117">
        <v>21.017479999999999</v>
      </c>
      <c r="KF117" s="1">
        <v>1.226903E-4</v>
      </c>
      <c r="KG117">
        <v>3.0404819999999999E-2</v>
      </c>
      <c r="KH117">
        <v>0.76206240000000003</v>
      </c>
      <c r="KI117">
        <v>21.69774</v>
      </c>
      <c r="KJ117" s="1">
        <v>1.167642E-4</v>
      </c>
      <c r="KK117">
        <v>2.893449E-2</v>
      </c>
      <c r="KL117">
        <v>0.76202360000000002</v>
      </c>
      <c r="KM117">
        <v>22.516290000000001</v>
      </c>
      <c r="KN117" s="1">
        <v>1.1025420000000001E-4</v>
      </c>
      <c r="KO117">
        <v>2.7324709999999999E-2</v>
      </c>
      <c r="KP117">
        <v>0.76198849999999996</v>
      </c>
      <c r="KQ117">
        <v>23.118010000000002</v>
      </c>
      <c r="KR117" s="1">
        <v>1.03329E-4</v>
      </c>
      <c r="KS117">
        <v>2.5607149999999999E-2</v>
      </c>
      <c r="KT117">
        <v>0.761988</v>
      </c>
      <c r="KU117">
        <v>22.866040000000002</v>
      </c>
      <c r="KV117" s="1">
        <v>9.6651249999999997E-5</v>
      </c>
      <c r="KW117">
        <v>2.3947070000000001E-2</v>
      </c>
      <c r="KX117">
        <v>0.76196750000000002</v>
      </c>
      <c r="KY117">
        <v>22.03744</v>
      </c>
      <c r="KZ117" s="1">
        <v>9.0807759999999999E-5</v>
      </c>
      <c r="LA117">
        <v>2.2490360000000001E-2</v>
      </c>
      <c r="LB117">
        <v>0.76196940000000002</v>
      </c>
      <c r="LC117">
        <v>21.081250000000001</v>
      </c>
      <c r="LD117" s="1">
        <v>8.5920619999999993E-5</v>
      </c>
      <c r="LE117">
        <v>2.127066E-2</v>
      </c>
      <c r="LF117">
        <v>0.76195389999999996</v>
      </c>
      <c r="LG117">
        <v>20.38532</v>
      </c>
      <c r="LH117" s="1">
        <v>8.1837140000000006E-5</v>
      </c>
      <c r="LI117">
        <v>2.0250790000000001E-2</v>
      </c>
      <c r="LJ117">
        <v>0.76197499999999996</v>
      </c>
      <c r="LK117">
        <v>20.756769999999999</v>
      </c>
      <c r="LL117" s="1">
        <v>7.8301910000000004E-5</v>
      </c>
      <c r="LM117">
        <v>1.9369649999999999E-2</v>
      </c>
      <c r="LN117">
        <v>0.76196189999999997</v>
      </c>
      <c r="LO117">
        <v>21.694900000000001</v>
      </c>
      <c r="LP117" s="1">
        <v>7.5128820000000006E-5</v>
      </c>
      <c r="LQ117">
        <v>1.8580409999999999E-2</v>
      </c>
      <c r="LR117">
        <v>0.76196710000000001</v>
      </c>
      <c r="LS117">
        <v>22.806519999999999</v>
      </c>
      <c r="LT117" s="1">
        <v>7.2201749999999994E-5</v>
      </c>
      <c r="LU117">
        <v>1.7852170000000001E-2</v>
      </c>
      <c r="LV117">
        <v>0.76195780000000002</v>
      </c>
      <c r="LW117">
        <v>23.50563</v>
      </c>
      <c r="LX117" s="1">
        <v>6.9448790000000004E-5</v>
      </c>
      <c r="LY117">
        <v>1.716759E-2</v>
      </c>
      <c r="LZ117">
        <v>0.7619631</v>
      </c>
      <c r="MA117">
        <v>23.312930000000001</v>
      </c>
      <c r="MB117" s="1">
        <v>6.6742069999999997E-5</v>
      </c>
      <c r="MC117">
        <v>1.6517270000000001E-2</v>
      </c>
      <c r="MD117">
        <v>0.76195849999999998</v>
      </c>
      <c r="ME117">
        <v>22.366820000000001</v>
      </c>
      <c r="MF117" s="1">
        <v>6.4031339999999994E-5</v>
      </c>
      <c r="MG117">
        <v>1.5899239999999999E-2</v>
      </c>
      <c r="MH117">
        <v>0.76195210000000002</v>
      </c>
      <c r="MI117">
        <v>21.306950000000001</v>
      </c>
      <c r="MJ117" s="1">
        <v>6.1466050000000001E-5</v>
      </c>
      <c r="MK117">
        <v>1.531065E-2</v>
      </c>
      <c r="ML117">
        <v>0.76195000000000002</v>
      </c>
      <c r="MM117">
        <v>20.500710000000002</v>
      </c>
      <c r="MN117" s="1">
        <v>5.9048229999999997E-5</v>
      </c>
      <c r="MO117">
        <v>1.475215E-2</v>
      </c>
      <c r="MP117">
        <v>0.76195930000000001</v>
      </c>
      <c r="MQ117">
        <v>20.879989999999999</v>
      </c>
      <c r="MR117" s="1">
        <v>5.6755400000000002E-5</v>
      </c>
      <c r="MS117">
        <v>1.421978E-2</v>
      </c>
      <c r="MT117">
        <v>0.76195610000000003</v>
      </c>
      <c r="MU117">
        <v>21.451339999999998</v>
      </c>
      <c r="MV117" s="1">
        <v>5.4567030000000003E-5</v>
      </c>
      <c r="MW117">
        <v>1.3709570000000001E-2</v>
      </c>
      <c r="MX117">
        <v>0.76195170000000001</v>
      </c>
      <c r="MY117">
        <v>21.806789999999999</v>
      </c>
      <c r="MZ117" s="1">
        <v>5.2489430000000001E-5</v>
      </c>
      <c r="NA117">
        <v>1.3221449999999999E-2</v>
      </c>
      <c r="NB117">
        <v>0.76195179999999996</v>
      </c>
      <c r="NC117">
        <v>21.768170000000001</v>
      </c>
      <c r="ND117" s="1">
        <v>5.0514479999999998E-5</v>
      </c>
      <c r="NE117">
        <v>1.27552E-2</v>
      </c>
      <c r="NF117">
        <v>0.76195990000000002</v>
      </c>
      <c r="NG117">
        <v>21.398540000000001</v>
      </c>
      <c r="NH117" s="1">
        <v>4.8626530000000001E-5</v>
      </c>
      <c r="NI117">
        <v>1.230762E-2</v>
      </c>
      <c r="NJ117">
        <v>0.76195769999999996</v>
      </c>
      <c r="NK117">
        <v>20.774419999999999</v>
      </c>
      <c r="NL117" s="1">
        <v>4.6824989999999999E-5</v>
      </c>
      <c r="NM117">
        <v>1.187903E-2</v>
      </c>
      <c r="NN117">
        <v>0.76195270000000004</v>
      </c>
      <c r="NO117">
        <v>20.08963</v>
      </c>
      <c r="NP117" s="1">
        <v>4.5108860000000002E-5</v>
      </c>
      <c r="NQ117" s="1">
        <v>1.146871E-2</v>
      </c>
      <c r="NR117">
        <v>0.76195460000000004</v>
      </c>
      <c r="NS117">
        <v>19.425319999999999</v>
      </c>
      <c r="NT117" s="1">
        <v>4.3468959999999997E-5</v>
      </c>
      <c r="NU117" s="1">
        <v>1.1074809999999999E-2</v>
      </c>
      <c r="NV117">
        <v>0.76196260000000005</v>
      </c>
      <c r="NW117">
        <v>19.61364</v>
      </c>
      <c r="NX117" s="1">
        <v>4.1903280000000001E-5</v>
      </c>
      <c r="NY117" s="1">
        <v>1.0696809999999999E-2</v>
      </c>
      <c r="NZ117">
        <v>0.7619572</v>
      </c>
      <c r="OA117">
        <v>20.440670000000001</v>
      </c>
      <c r="OB117" s="1">
        <v>4.0408660000000002E-5</v>
      </c>
      <c r="OC117" s="1">
        <v>1.033481E-2</v>
      </c>
      <c r="OD117">
        <v>0.76193829999999996</v>
      </c>
      <c r="OE117">
        <v>21.47148</v>
      </c>
      <c r="OF117" s="1">
        <v>3.8969749999999997E-5</v>
      </c>
      <c r="OG117" s="1">
        <v>9.9860339999999995E-3</v>
      </c>
      <c r="OH117">
        <v>0.7619281</v>
      </c>
      <c r="OI117">
        <v>22.279710000000001</v>
      </c>
      <c r="OJ117" s="1">
        <v>3.758577E-5</v>
      </c>
      <c r="OK117" s="1">
        <v>9.6486790000000003E-3</v>
      </c>
    </row>
    <row r="118" spans="1:401" x14ac:dyDescent="0.35">
      <c r="A118">
        <v>121</v>
      </c>
      <c r="B118" t="s">
        <v>4</v>
      </c>
      <c r="C118" t="s">
        <v>24</v>
      </c>
      <c r="D118" t="s">
        <v>123</v>
      </c>
      <c r="E118">
        <v>772.06150000000002</v>
      </c>
      <c r="F118">
        <v>1.408844</v>
      </c>
      <c r="G118">
        <v>19.984059999999999</v>
      </c>
      <c r="H118">
        <v>0</v>
      </c>
      <c r="I118">
        <v>0</v>
      </c>
      <c r="J118">
        <v>1.407165</v>
      </c>
      <c r="K118">
        <v>20.271629999999998</v>
      </c>
      <c r="L118">
        <v>0</v>
      </c>
      <c r="M118">
        <v>0</v>
      </c>
      <c r="N118">
        <v>1.405116</v>
      </c>
      <c r="O118">
        <v>20.361219999999999</v>
      </c>
      <c r="P118" s="1">
        <v>1.102784E-29</v>
      </c>
      <c r="Q118" s="1">
        <v>2.4665490000000001E-27</v>
      </c>
      <c r="R118">
        <v>1.4030130000000001</v>
      </c>
      <c r="S118">
        <v>20.025400000000001</v>
      </c>
      <c r="T118" s="1">
        <v>1.4734219999999999E-17</v>
      </c>
      <c r="U118" s="1">
        <v>2.8490879999999999E-15</v>
      </c>
      <c r="V118">
        <v>1.400792</v>
      </c>
      <c r="W118">
        <v>19.42925</v>
      </c>
      <c r="X118" s="1">
        <v>2.674042E-6</v>
      </c>
      <c r="Y118" s="1">
        <v>3.736217E-4</v>
      </c>
      <c r="Z118">
        <v>1.398428</v>
      </c>
      <c r="AA118">
        <v>19.029669999999999</v>
      </c>
      <c r="AB118" s="1">
        <v>7.1287639999999999E-2</v>
      </c>
      <c r="AC118" s="1">
        <v>12.685700000000001</v>
      </c>
      <c r="AD118">
        <v>1.3960330000000001</v>
      </c>
      <c r="AE118">
        <v>18.849699999999999</v>
      </c>
      <c r="AF118" s="1">
        <v>7.3026619999999998</v>
      </c>
      <c r="AG118">
        <v>1432.8679999999999</v>
      </c>
      <c r="AH118">
        <v>1.393535</v>
      </c>
      <c r="AI118">
        <v>19.484470000000002</v>
      </c>
      <c r="AJ118">
        <v>64.487399999999994</v>
      </c>
      <c r="AK118">
        <v>13517.58</v>
      </c>
      <c r="AL118">
        <v>1.390882</v>
      </c>
      <c r="AM118">
        <v>20.294339999999998</v>
      </c>
      <c r="AN118">
        <v>120.5733</v>
      </c>
      <c r="AO118">
        <v>26503.57</v>
      </c>
      <c r="AP118">
        <v>1.3880030000000001</v>
      </c>
      <c r="AQ118">
        <v>20.967860000000002</v>
      </c>
      <c r="AR118">
        <v>77.836250000000007</v>
      </c>
      <c r="AS118">
        <v>17733.060000000001</v>
      </c>
      <c r="AT118">
        <v>1.3845190000000001</v>
      </c>
      <c r="AU118">
        <v>21.18892</v>
      </c>
      <c r="AV118">
        <v>23.90971</v>
      </c>
      <c r="AW118">
        <v>5586.8320000000003</v>
      </c>
      <c r="AX118">
        <v>1.3802289999999999</v>
      </c>
      <c r="AY118">
        <v>20.80988</v>
      </c>
      <c r="AZ118">
        <v>4.4560409999999999</v>
      </c>
      <c r="BA118">
        <v>1057.1510000000001</v>
      </c>
      <c r="BB118">
        <v>1.375429</v>
      </c>
      <c r="BC118">
        <v>20.3367</v>
      </c>
      <c r="BD118">
        <v>0.64954319999999999</v>
      </c>
      <c r="BE118">
        <v>154.80029999999999</v>
      </c>
      <c r="BF118">
        <v>1.3699509999999999</v>
      </c>
      <c r="BG118">
        <v>19.909140000000001</v>
      </c>
      <c r="BH118">
        <v>0.12886449999999999</v>
      </c>
      <c r="BI118">
        <v>29.832360000000001</v>
      </c>
      <c r="BJ118">
        <v>1.3636330000000001</v>
      </c>
      <c r="BK118">
        <v>19.914719999999999</v>
      </c>
      <c r="BL118">
        <v>6.9269650000000002E-2</v>
      </c>
      <c r="BM118">
        <v>15.437279999999999</v>
      </c>
      <c r="BN118">
        <v>1.356717</v>
      </c>
      <c r="BO118">
        <v>20.766200000000001</v>
      </c>
      <c r="BP118">
        <v>6.585299E-2</v>
      </c>
      <c r="BQ118">
        <v>14.566610000000001</v>
      </c>
      <c r="BR118">
        <v>1.3492710000000001</v>
      </c>
      <c r="BS118">
        <v>21.53651</v>
      </c>
      <c r="BT118">
        <v>6.8293489999999998E-2</v>
      </c>
      <c r="BU118">
        <v>15.171189999999999</v>
      </c>
      <c r="BV118">
        <v>1.342481</v>
      </c>
      <c r="BW118">
        <v>22.14584</v>
      </c>
      <c r="BX118" s="1">
        <v>6.7678450000000001E-2</v>
      </c>
      <c r="BY118">
        <v>15.11946</v>
      </c>
      <c r="BZ118">
        <v>1.335809</v>
      </c>
      <c r="CA118">
        <v>22.16968</v>
      </c>
      <c r="CB118" s="1">
        <v>6.3503030000000002E-2</v>
      </c>
      <c r="CC118">
        <v>14.256019999999999</v>
      </c>
      <c r="CD118">
        <v>1.329102</v>
      </c>
      <c r="CE118">
        <v>21.591529999999999</v>
      </c>
      <c r="CF118" s="1">
        <v>5.7575540000000001E-2</v>
      </c>
      <c r="CG118">
        <v>12.9735</v>
      </c>
      <c r="CH118">
        <v>1.322638</v>
      </c>
      <c r="CI118">
        <v>20.637799999999999</v>
      </c>
      <c r="CJ118" s="1">
        <v>5.128096E-2</v>
      </c>
      <c r="CK118">
        <v>11.588559999999999</v>
      </c>
      <c r="CL118">
        <v>1.3160480000000001</v>
      </c>
      <c r="CM118">
        <v>19.84703</v>
      </c>
      <c r="CN118" s="1">
        <v>4.526678E-2</v>
      </c>
      <c r="CO118">
        <v>10.25548</v>
      </c>
      <c r="CP118">
        <v>1.309534</v>
      </c>
      <c r="CQ118">
        <v>19.473490000000002</v>
      </c>
      <c r="CR118" s="1">
        <v>3.9731049999999997E-2</v>
      </c>
      <c r="CS118">
        <v>9.0276730000000001</v>
      </c>
      <c r="CT118">
        <v>1.3032649999999999</v>
      </c>
      <c r="CU118">
        <v>19.845050000000001</v>
      </c>
      <c r="CV118" s="1">
        <v>3.4768979999999998E-2</v>
      </c>
      <c r="CW118">
        <v>7.9399600000000001</v>
      </c>
      <c r="CX118">
        <v>1.2965880000000001</v>
      </c>
      <c r="CY118">
        <v>20.022639999999999</v>
      </c>
      <c r="CZ118" s="1">
        <v>3.0427409999999998E-2</v>
      </c>
      <c r="DA118">
        <v>6.9842510000000004</v>
      </c>
      <c r="DB118">
        <v>1.2892269999999999</v>
      </c>
      <c r="DC118">
        <v>20.604659999999999</v>
      </c>
      <c r="DD118" s="1">
        <v>2.6677889999999999E-2</v>
      </c>
      <c r="DE118">
        <v>6.1579560000000004</v>
      </c>
      <c r="DF118">
        <v>1.282904</v>
      </c>
      <c r="DG118">
        <v>20.788350000000001</v>
      </c>
      <c r="DH118" s="1">
        <v>2.339894E-2</v>
      </c>
      <c r="DI118">
        <v>5.4255930000000001</v>
      </c>
      <c r="DJ118">
        <v>1.2793559999999999</v>
      </c>
      <c r="DK118">
        <v>20.44032</v>
      </c>
      <c r="DL118" s="1">
        <v>2.0468719999999999E-2</v>
      </c>
      <c r="DM118">
        <v>4.7552019999999997</v>
      </c>
      <c r="DN118">
        <v>1.2760009999999999</v>
      </c>
      <c r="DO118">
        <v>19.905449999999998</v>
      </c>
      <c r="DP118" s="1">
        <v>1.78865E-2</v>
      </c>
      <c r="DQ118">
        <v>4.1607349999999999</v>
      </c>
      <c r="DR118">
        <v>1.2728390000000001</v>
      </c>
      <c r="DS118">
        <v>19.325410000000002</v>
      </c>
      <c r="DT118" s="1">
        <v>1.561681E-2</v>
      </c>
      <c r="DU118">
        <v>3.6367029999999998</v>
      </c>
      <c r="DV118">
        <v>1.2702249999999999</v>
      </c>
      <c r="DW118">
        <v>19.058229999999998</v>
      </c>
      <c r="DX118" s="1">
        <v>1.363759E-2</v>
      </c>
      <c r="DY118">
        <v>3.179001</v>
      </c>
      <c r="DZ118">
        <v>1.268168</v>
      </c>
      <c r="EA118">
        <v>19.89762</v>
      </c>
      <c r="EB118">
        <v>1.187117E-2</v>
      </c>
      <c r="EC118">
        <v>2.7701030000000002</v>
      </c>
      <c r="ED118">
        <v>1.265817</v>
      </c>
      <c r="EE118">
        <v>21.10313</v>
      </c>
      <c r="EF118" s="1">
        <v>1.0289909999999999E-2</v>
      </c>
      <c r="EG118">
        <v>2.4040249999999999</v>
      </c>
      <c r="EH118">
        <v>1.2633369999999999</v>
      </c>
      <c r="EI118">
        <v>22.353190000000001</v>
      </c>
      <c r="EJ118" s="1">
        <v>8.9031739999999998E-3</v>
      </c>
      <c r="EK118">
        <v>2.0822280000000002</v>
      </c>
      <c r="EL118">
        <v>1.2615460000000001</v>
      </c>
      <c r="EM118">
        <v>23.160229999999999</v>
      </c>
      <c r="EN118" s="1">
        <v>7.7160989999999997E-3</v>
      </c>
      <c r="EO118">
        <v>1.8051710000000001</v>
      </c>
      <c r="EP118">
        <v>1.2599689999999999</v>
      </c>
      <c r="EQ118">
        <v>22.92794</v>
      </c>
      <c r="ER118" s="1">
        <v>6.7035159999999996E-3</v>
      </c>
      <c r="ES118">
        <v>1.568597</v>
      </c>
      <c r="ET118">
        <v>1.2584249999999999</v>
      </c>
      <c r="EU118">
        <v>22.187670000000001</v>
      </c>
      <c r="EV118" s="1">
        <v>5.8306629999999998E-3</v>
      </c>
      <c r="EW118">
        <v>1.364277</v>
      </c>
      <c r="EX118">
        <v>1.257109</v>
      </c>
      <c r="EY118">
        <v>21.604569999999999</v>
      </c>
      <c r="EZ118" s="1">
        <v>5.0682319999999998E-3</v>
      </c>
      <c r="FA118">
        <v>1.1853320000000001</v>
      </c>
      <c r="FB118">
        <v>1.253806</v>
      </c>
      <c r="FC118">
        <v>21.302070000000001</v>
      </c>
      <c r="FD118" s="1">
        <v>4.4016359999999996E-3</v>
      </c>
      <c r="FE118">
        <v>1.0288580000000001</v>
      </c>
      <c r="FF118">
        <v>1.2514510000000001</v>
      </c>
      <c r="FG118">
        <v>21.88607</v>
      </c>
      <c r="FH118" s="1">
        <v>3.7999650000000002E-3</v>
      </c>
      <c r="FI118">
        <v>0.88747430000000005</v>
      </c>
      <c r="FJ118">
        <v>1.2497959999999999</v>
      </c>
      <c r="FK118">
        <v>22.584309999999999</v>
      </c>
      <c r="FL118" s="1">
        <v>3.2164440000000002E-3</v>
      </c>
      <c r="FM118">
        <v>0.75079609999999997</v>
      </c>
      <c r="FN118">
        <v>1.2485930000000001</v>
      </c>
      <c r="FO118">
        <v>22.99408</v>
      </c>
      <c r="FP118" s="1">
        <v>2.608464E-3</v>
      </c>
      <c r="FQ118">
        <v>0.60894870000000001</v>
      </c>
      <c r="FR118">
        <v>1.2476320000000001</v>
      </c>
      <c r="FS118">
        <v>22.979659999999999</v>
      </c>
      <c r="FT118" s="1">
        <v>1.9997489999999999E-3</v>
      </c>
      <c r="FU118">
        <v>0.46683530000000001</v>
      </c>
      <c r="FV118">
        <v>1.2469410000000001</v>
      </c>
      <c r="FW118">
        <v>22.3687</v>
      </c>
      <c r="FX118">
        <v>1.468701E-3</v>
      </c>
      <c r="FY118">
        <v>0.34238940000000001</v>
      </c>
      <c r="FZ118">
        <v>1.2463610000000001</v>
      </c>
      <c r="GA118">
        <v>21.507919999999999</v>
      </c>
      <c r="GB118" s="1">
        <v>1.071989E-3</v>
      </c>
      <c r="GC118">
        <v>0.249032</v>
      </c>
      <c r="GD118">
        <v>1.245978</v>
      </c>
      <c r="GE118">
        <v>20.589030000000001</v>
      </c>
      <c r="GF118" s="1">
        <v>8.0965449999999999E-4</v>
      </c>
      <c r="GG118">
        <v>0.18710170000000001</v>
      </c>
      <c r="GH118">
        <v>1.2457309999999999</v>
      </c>
      <c r="GI118">
        <v>19.907050000000002</v>
      </c>
      <c r="GJ118" s="1">
        <v>6.476613E-4</v>
      </c>
      <c r="GK118">
        <v>0.148755</v>
      </c>
      <c r="GL118">
        <v>1.245517</v>
      </c>
      <c r="GM118">
        <v>20.034210000000002</v>
      </c>
      <c r="GN118" s="1">
        <v>5.4760500000000005E-4</v>
      </c>
      <c r="GO118">
        <v>0.1250773</v>
      </c>
      <c r="GP118">
        <v>1.2453970000000001</v>
      </c>
      <c r="GQ118">
        <v>20.64734</v>
      </c>
      <c r="GR118" s="1">
        <v>4.801699E-4</v>
      </c>
      <c r="GS118">
        <v>0.10916720000000001</v>
      </c>
      <c r="GT118">
        <v>1.2453240000000001</v>
      </c>
      <c r="GU118">
        <v>21.59656</v>
      </c>
      <c r="GV118" s="1">
        <v>4.2659609999999999E-4</v>
      </c>
      <c r="GW118">
        <v>9.6628290000000006E-2</v>
      </c>
      <c r="GX118">
        <v>1.245295</v>
      </c>
      <c r="GY118">
        <v>22.34975</v>
      </c>
      <c r="GZ118" s="1">
        <v>3.7912310000000002E-4</v>
      </c>
      <c r="HA118">
        <v>8.5611679999999996E-2</v>
      </c>
      <c r="HB118">
        <v>1.245209</v>
      </c>
      <c r="HC118">
        <v>22.305440000000001</v>
      </c>
      <c r="HD118" s="1">
        <v>3.3802099999999998E-4</v>
      </c>
      <c r="HE118">
        <v>7.6097780000000004E-2</v>
      </c>
      <c r="HF118">
        <v>1.2451140000000001</v>
      </c>
      <c r="HG118">
        <v>21.347940000000001</v>
      </c>
      <c r="HH118" s="1">
        <v>3.0489299999999998E-4</v>
      </c>
      <c r="HI118">
        <v>6.8423540000000005E-2</v>
      </c>
      <c r="HJ118">
        <v>1.244998</v>
      </c>
      <c r="HK118">
        <v>20.332799999999999</v>
      </c>
      <c r="HL118" s="1">
        <v>2.7937129999999999E-4</v>
      </c>
      <c r="HM118">
        <v>6.251785E-2</v>
      </c>
      <c r="HN118">
        <v>1.244818</v>
      </c>
      <c r="HO118">
        <v>19.617850000000001</v>
      </c>
      <c r="HP118" s="1">
        <v>2.5956610000000001E-4</v>
      </c>
      <c r="HQ118">
        <v>5.7953930000000001E-2</v>
      </c>
      <c r="HR118">
        <v>1.244569</v>
      </c>
      <c r="HS118">
        <v>19.832129999999999</v>
      </c>
      <c r="HT118" s="1">
        <v>2.437374E-4</v>
      </c>
      <c r="HU118">
        <v>5.4313010000000002E-2</v>
      </c>
      <c r="HV118">
        <v>1.2443519999999999</v>
      </c>
      <c r="HW118">
        <v>20.803260000000002</v>
      </c>
      <c r="HX118" s="1">
        <v>2.3123990000000001E-4</v>
      </c>
      <c r="HY118">
        <v>5.1440109999999997E-2</v>
      </c>
      <c r="HZ118">
        <v>1.244092</v>
      </c>
      <c r="IA118">
        <v>21.868099999999998</v>
      </c>
      <c r="IB118" s="1">
        <v>2.221189E-4</v>
      </c>
      <c r="IC118">
        <v>4.9334000000000003E-2</v>
      </c>
      <c r="ID118">
        <v>1.2438260000000001</v>
      </c>
      <c r="IE118">
        <v>22.654330000000002</v>
      </c>
      <c r="IF118" s="1">
        <v>2.155251E-4</v>
      </c>
      <c r="IG118">
        <v>4.782016E-2</v>
      </c>
      <c r="IH118">
        <v>1.2435339999999999</v>
      </c>
      <c r="II118">
        <v>22.617989999999999</v>
      </c>
      <c r="IJ118" s="1">
        <v>2.097062E-4</v>
      </c>
      <c r="IK118">
        <v>4.6509929999999998E-2</v>
      </c>
      <c r="IL118">
        <v>1.2432730000000001</v>
      </c>
      <c r="IM118">
        <v>21.782599999999999</v>
      </c>
      <c r="IN118" s="1">
        <v>2.0327879999999999E-4</v>
      </c>
      <c r="IO118">
        <v>4.5076079999999998E-2</v>
      </c>
      <c r="IP118">
        <v>1.2429680000000001</v>
      </c>
      <c r="IQ118">
        <v>20.736329999999999</v>
      </c>
      <c r="IR118" s="1">
        <v>1.9583010000000001E-4</v>
      </c>
      <c r="IS118">
        <v>4.3424579999999997E-2</v>
      </c>
      <c r="IT118">
        <v>1.242651</v>
      </c>
      <c r="IU118">
        <v>19.910260000000001</v>
      </c>
      <c r="IV118" s="1">
        <v>1.8769730000000001E-4</v>
      </c>
      <c r="IW118">
        <v>4.1622369999999999E-2</v>
      </c>
      <c r="IX118">
        <v>1.2424200000000001</v>
      </c>
      <c r="IY118">
        <v>20.304040000000001</v>
      </c>
      <c r="IZ118" s="1">
        <v>1.793198E-4</v>
      </c>
      <c r="JA118">
        <v>3.9767820000000002E-2</v>
      </c>
      <c r="JB118">
        <v>1.24213</v>
      </c>
      <c r="JC118">
        <v>21.307690000000001</v>
      </c>
      <c r="JD118" s="1">
        <v>1.7103830000000001E-4</v>
      </c>
      <c r="JE118">
        <v>3.7930279999999997E-2</v>
      </c>
      <c r="JF118">
        <v>1.2417990000000001</v>
      </c>
      <c r="JG118">
        <v>22.435949999999998</v>
      </c>
      <c r="JH118" s="1">
        <v>1.630081E-4</v>
      </c>
      <c r="JI118">
        <v>3.6151740000000002E-2</v>
      </c>
      <c r="JJ118">
        <v>1.2415069999999999</v>
      </c>
      <c r="JK118">
        <v>22.886970000000002</v>
      </c>
      <c r="JL118" s="1">
        <v>1.5534159999999999E-4</v>
      </c>
      <c r="JM118">
        <v>3.4454569999999997E-2</v>
      </c>
      <c r="JN118">
        <v>1.2413099999999999</v>
      </c>
      <c r="JO118">
        <v>22.59442</v>
      </c>
      <c r="JP118" s="1">
        <v>1.4810410000000001E-4</v>
      </c>
      <c r="JQ118">
        <v>3.2847340000000003E-2</v>
      </c>
      <c r="JR118">
        <v>1.2410650000000001</v>
      </c>
      <c r="JS118">
        <v>21.77863</v>
      </c>
      <c r="JT118" s="1">
        <v>1.413032E-4</v>
      </c>
      <c r="JU118">
        <v>3.1338390000000001E-2</v>
      </c>
      <c r="JV118">
        <v>1.240885</v>
      </c>
      <c r="JW118">
        <v>21.047609999999999</v>
      </c>
      <c r="JX118" s="1">
        <v>1.349256E-4</v>
      </c>
      <c r="JY118">
        <v>2.992013E-2</v>
      </c>
      <c r="JZ118">
        <v>1.240794</v>
      </c>
      <c r="KA118">
        <v>20.61271</v>
      </c>
      <c r="KB118" s="1">
        <v>1.2890300000000001E-4</v>
      </c>
      <c r="KC118">
        <v>2.8582719999999999E-2</v>
      </c>
      <c r="KD118">
        <v>1.240683</v>
      </c>
      <c r="KE118">
        <v>21.07113</v>
      </c>
      <c r="KF118" s="1">
        <v>1.231126E-4</v>
      </c>
      <c r="KG118">
        <v>2.729885E-2</v>
      </c>
      <c r="KH118">
        <v>1.240632</v>
      </c>
      <c r="KI118">
        <v>21.743960000000001</v>
      </c>
      <c r="KJ118" s="1">
        <v>1.172159E-4</v>
      </c>
      <c r="KK118">
        <v>2.5991139999999999E-2</v>
      </c>
      <c r="KL118">
        <v>1.240618</v>
      </c>
      <c r="KM118">
        <v>22.55574</v>
      </c>
      <c r="KN118" s="1">
        <v>1.1075150000000001E-4</v>
      </c>
      <c r="KO118">
        <v>2.4563069999999999E-2</v>
      </c>
      <c r="KP118">
        <v>1.2405809999999999</v>
      </c>
      <c r="KQ118">
        <v>23.167159999999999</v>
      </c>
      <c r="KR118" s="1">
        <v>1.038395E-4</v>
      </c>
      <c r="KS118">
        <v>2.303115E-2</v>
      </c>
      <c r="KT118">
        <v>1.2405539999999999</v>
      </c>
      <c r="KU118">
        <v>22.92568</v>
      </c>
      <c r="KV118" s="1">
        <v>9.7120360000000003E-5</v>
      </c>
      <c r="KW118">
        <v>2.1536710000000001E-2</v>
      </c>
      <c r="KX118">
        <v>1.240526</v>
      </c>
      <c r="KY118">
        <v>22.11261</v>
      </c>
      <c r="KZ118" s="1">
        <v>9.1206930000000005E-5</v>
      </c>
      <c r="LA118">
        <v>2.0215779999999999E-2</v>
      </c>
      <c r="LB118">
        <v>1.240537</v>
      </c>
      <c r="LC118">
        <v>21.1648</v>
      </c>
      <c r="LD118" s="1">
        <v>8.6251759999999997E-5</v>
      </c>
      <c r="LE118">
        <v>1.9107059999999999E-2</v>
      </c>
      <c r="LF118">
        <v>1.240553</v>
      </c>
      <c r="LG118">
        <v>20.46236</v>
      </c>
      <c r="LH118" s="1">
        <v>8.211778E-5</v>
      </c>
      <c r="LI118">
        <v>1.8181220000000001E-2</v>
      </c>
      <c r="LJ118">
        <v>1.2405330000000001</v>
      </c>
      <c r="LK118">
        <v>20.810890000000001</v>
      </c>
      <c r="LL118" s="1">
        <v>7.8548530000000004E-5</v>
      </c>
      <c r="LM118">
        <v>1.7384589999999998E-2</v>
      </c>
      <c r="LN118">
        <v>1.24058</v>
      </c>
      <c r="LO118">
        <v>21.734059999999999</v>
      </c>
      <c r="LP118" s="1">
        <v>7.5353530000000005E-5</v>
      </c>
      <c r="LQ118">
        <v>1.6672900000000001E-2</v>
      </c>
      <c r="LR118">
        <v>1.240578</v>
      </c>
      <c r="LS118">
        <v>22.840949999999999</v>
      </c>
      <c r="LT118" s="1">
        <v>7.2411150000000006E-5</v>
      </c>
      <c r="LU118">
        <v>1.601781E-2</v>
      </c>
      <c r="LV118">
        <v>1.240518</v>
      </c>
      <c r="LW118">
        <v>23.554120000000001</v>
      </c>
      <c r="LX118" s="1">
        <v>6.9646810000000006E-5</v>
      </c>
      <c r="LY118">
        <v>1.5402600000000001E-2</v>
      </c>
      <c r="LZ118">
        <v>1.2405740000000001</v>
      </c>
      <c r="MA118">
        <v>23.375309999999999</v>
      </c>
      <c r="MB118" s="1">
        <v>6.6930329999999994E-5</v>
      </c>
      <c r="MC118">
        <v>1.4818599999999999E-2</v>
      </c>
      <c r="MD118">
        <v>1.240569</v>
      </c>
      <c r="ME118">
        <v>22.443460000000002</v>
      </c>
      <c r="MF118" s="1">
        <v>6.4209839999999999E-5</v>
      </c>
      <c r="MG118">
        <v>1.426351E-2</v>
      </c>
      <c r="MH118">
        <v>1.2405630000000001</v>
      </c>
      <c r="MI118">
        <v>21.385770000000001</v>
      </c>
      <c r="MJ118" s="1">
        <v>6.1635190000000002E-5</v>
      </c>
      <c r="MK118">
        <v>1.3734909999999999E-2</v>
      </c>
      <c r="ML118">
        <v>1.2405569999999999</v>
      </c>
      <c r="MM118">
        <v>20.566400000000002</v>
      </c>
      <c r="MN118" s="1">
        <v>5.92082E-5</v>
      </c>
      <c r="MO118">
        <v>1.323322E-2</v>
      </c>
      <c r="MP118">
        <v>1.240564</v>
      </c>
      <c r="MQ118">
        <v>20.92521</v>
      </c>
      <c r="MR118" s="1">
        <v>5.6907819999999999E-5</v>
      </c>
      <c r="MS118">
        <v>1.275542E-2</v>
      </c>
      <c r="MT118">
        <v>1.240567</v>
      </c>
      <c r="MU118">
        <v>21.466940000000001</v>
      </c>
      <c r="MV118" s="1">
        <v>5.471286E-5</v>
      </c>
      <c r="MW118">
        <v>1.229746E-2</v>
      </c>
      <c r="MX118">
        <v>1.2405619999999999</v>
      </c>
      <c r="MY118">
        <v>21.8245</v>
      </c>
      <c r="MZ118" s="1">
        <v>5.2628460000000003E-5</v>
      </c>
      <c r="NA118" s="1">
        <v>1.185927E-2</v>
      </c>
      <c r="NB118">
        <v>1.2405619999999999</v>
      </c>
      <c r="NC118">
        <v>21.81427</v>
      </c>
      <c r="ND118" s="1">
        <v>5.0647289999999998E-5</v>
      </c>
      <c r="NE118" s="1">
        <v>1.1440779999999999E-2</v>
      </c>
      <c r="NF118">
        <v>1.2405740000000001</v>
      </c>
      <c r="NG118">
        <v>21.46236</v>
      </c>
      <c r="NH118" s="1">
        <v>4.87537E-5</v>
      </c>
      <c r="NI118">
        <v>1.1039210000000001E-2</v>
      </c>
      <c r="NJ118">
        <v>1.240569</v>
      </c>
      <c r="NK118">
        <v>20.83314</v>
      </c>
      <c r="NL118" s="1">
        <v>4.6946190000000001E-5</v>
      </c>
      <c r="NM118" s="1">
        <v>1.065442E-2</v>
      </c>
      <c r="NN118">
        <v>1.240553</v>
      </c>
      <c r="NO118">
        <v>20.157350000000001</v>
      </c>
      <c r="NP118" s="1">
        <v>4.5224839999999997E-5</v>
      </c>
      <c r="NQ118" s="1">
        <v>1.028598E-2</v>
      </c>
      <c r="NR118">
        <v>1.240556</v>
      </c>
      <c r="NS118">
        <v>19.510899999999999</v>
      </c>
      <c r="NT118" s="1">
        <v>4.3579930000000001E-5</v>
      </c>
      <c r="NU118" s="1">
        <v>9.932705E-3</v>
      </c>
      <c r="NV118">
        <v>1.240577</v>
      </c>
      <c r="NW118">
        <v>19.704149999999998</v>
      </c>
      <c r="NX118" s="1">
        <v>4.2009830000000001E-5</v>
      </c>
      <c r="NY118" s="1">
        <v>9.5935859999999994E-3</v>
      </c>
      <c r="NZ118">
        <v>1.2405710000000001</v>
      </c>
      <c r="OA118">
        <v>20.50695</v>
      </c>
      <c r="OB118" s="1">
        <v>4.0510580000000003E-5</v>
      </c>
      <c r="OC118" s="1">
        <v>9.2686650000000006E-3</v>
      </c>
      <c r="OD118">
        <v>1.240548</v>
      </c>
      <c r="OE118">
        <v>21.511610000000001</v>
      </c>
      <c r="OF118" s="1">
        <v>3.9067969999999997E-5</v>
      </c>
      <c r="OG118" s="1">
        <v>8.9555239999999994E-3</v>
      </c>
      <c r="OH118">
        <v>1.2405489999999999</v>
      </c>
      <c r="OI118">
        <v>22.324349999999999</v>
      </c>
      <c r="OJ118" s="1">
        <v>3.7680789999999999E-5</v>
      </c>
      <c r="OK118" s="1">
        <v>8.6531539999999997E-3</v>
      </c>
    </row>
    <row r="119" spans="1:401" x14ac:dyDescent="0.35">
      <c r="A119">
        <v>122</v>
      </c>
      <c r="B119" t="s">
        <v>4</v>
      </c>
      <c r="C119" t="s">
        <v>24</v>
      </c>
      <c r="D119" t="s">
        <v>124</v>
      </c>
      <c r="E119">
        <v>825.53859999999997</v>
      </c>
      <c r="F119">
        <v>0.86060130000000001</v>
      </c>
      <c r="G119">
        <v>20.01735</v>
      </c>
      <c r="H119">
        <v>0</v>
      </c>
      <c r="I119">
        <v>0</v>
      </c>
      <c r="J119">
        <v>0.8641839</v>
      </c>
      <c r="K119">
        <v>20.316289999999999</v>
      </c>
      <c r="L119">
        <v>0</v>
      </c>
      <c r="M119">
        <v>0</v>
      </c>
      <c r="N119">
        <v>0.86693109999999995</v>
      </c>
      <c r="O119">
        <v>20.426749999999998</v>
      </c>
      <c r="P119" s="1">
        <v>2.5642329999999999E-30</v>
      </c>
      <c r="Q119" s="1">
        <v>7.1228649999999997E-28</v>
      </c>
      <c r="R119">
        <v>0.86935739999999995</v>
      </c>
      <c r="S119">
        <v>20.081589999999998</v>
      </c>
      <c r="T119" s="1">
        <v>3.0462199999999999E-18</v>
      </c>
      <c r="U119" s="1">
        <v>8.4491460000000002E-16</v>
      </c>
      <c r="V119">
        <v>0.87172050000000001</v>
      </c>
      <c r="W119">
        <v>19.474319999999999</v>
      </c>
      <c r="X119" s="1">
        <v>7.5475049999999997E-7</v>
      </c>
      <c r="Y119" s="1">
        <v>1.4066459999999999E-4</v>
      </c>
      <c r="Z119">
        <v>0.87413609999999997</v>
      </c>
      <c r="AA119">
        <v>19.066020000000002</v>
      </c>
      <c r="AB119" s="1">
        <v>4.5609570000000002E-2</v>
      </c>
      <c r="AC119" s="1">
        <v>10.03848</v>
      </c>
      <c r="AD119">
        <v>0.87665119999999996</v>
      </c>
      <c r="AE119">
        <v>18.86806</v>
      </c>
      <c r="AF119">
        <v>5.7670500000000002</v>
      </c>
      <c r="AG119">
        <v>1394.817</v>
      </c>
      <c r="AH119">
        <v>0.87926959999999998</v>
      </c>
      <c r="AI119">
        <v>19.499030000000001</v>
      </c>
      <c r="AJ119">
        <v>58.204160000000002</v>
      </c>
      <c r="AK119">
        <v>15028.27</v>
      </c>
      <c r="AL119">
        <v>0.88200959999999995</v>
      </c>
      <c r="AM119">
        <v>20.31983</v>
      </c>
      <c r="AN119">
        <v>119.6597</v>
      </c>
      <c r="AO119">
        <v>32399.35</v>
      </c>
      <c r="AP119">
        <v>0.88491129999999996</v>
      </c>
      <c r="AQ119">
        <v>21.01136</v>
      </c>
      <c r="AR119">
        <v>82.84263</v>
      </c>
      <c r="AS119">
        <v>23238.92</v>
      </c>
      <c r="AT119">
        <v>0.88808180000000003</v>
      </c>
      <c r="AU119">
        <v>21.258179999999999</v>
      </c>
      <c r="AV119">
        <v>26.761679999999998</v>
      </c>
      <c r="AW119">
        <v>7697.5529999999999</v>
      </c>
      <c r="AX119">
        <v>0.89179039999999998</v>
      </c>
      <c r="AY119">
        <v>20.878139999999998</v>
      </c>
      <c r="AZ119">
        <v>5.1541959999999998</v>
      </c>
      <c r="BA119">
        <v>1504.6769999999999</v>
      </c>
      <c r="BB119">
        <v>0.89164560000000004</v>
      </c>
      <c r="BC119">
        <v>20.3949</v>
      </c>
      <c r="BD119">
        <v>0.75683080000000003</v>
      </c>
      <c r="BE119">
        <v>221.80109999999999</v>
      </c>
      <c r="BF119">
        <v>0.88879200000000003</v>
      </c>
      <c r="BG119">
        <v>19.953949999999999</v>
      </c>
      <c r="BH119">
        <v>0.14185510000000001</v>
      </c>
      <c r="BI119">
        <v>40.382210000000001</v>
      </c>
      <c r="BJ119">
        <v>0.88553979999999999</v>
      </c>
      <c r="BK119">
        <v>19.939889999999998</v>
      </c>
      <c r="BL119">
        <v>7.0576899999999998E-2</v>
      </c>
      <c r="BM119">
        <v>19.235109999999999</v>
      </c>
      <c r="BN119">
        <v>0.88193290000000002</v>
      </c>
      <c r="BO119">
        <v>20.786149999999999</v>
      </c>
      <c r="BP119">
        <v>6.5684300000000001E-2</v>
      </c>
      <c r="BQ119">
        <v>17.671230000000001</v>
      </c>
      <c r="BR119">
        <v>0.87806709999999999</v>
      </c>
      <c r="BS119">
        <v>21.56016</v>
      </c>
      <c r="BT119">
        <v>6.8142469999999997E-2</v>
      </c>
      <c r="BU119">
        <v>18.32694</v>
      </c>
      <c r="BV119">
        <v>0.87510220000000005</v>
      </c>
      <c r="BW119">
        <v>22.17812</v>
      </c>
      <c r="BX119" s="1">
        <v>6.7830860000000007E-2</v>
      </c>
      <c r="BY119">
        <v>18.30348</v>
      </c>
      <c r="BZ119">
        <v>0.87253950000000002</v>
      </c>
      <c r="CA119">
        <v>22.236789999999999</v>
      </c>
      <c r="CB119" s="1">
        <v>6.3877649999999994E-2</v>
      </c>
      <c r="CC119">
        <v>17.347570000000001</v>
      </c>
      <c r="CD119">
        <v>0.87022480000000002</v>
      </c>
      <c r="CE119">
        <v>21.663029999999999</v>
      </c>
      <c r="CF119" s="1">
        <v>5.8030169999999999E-2</v>
      </c>
      <c r="CG119">
        <v>15.84244</v>
      </c>
      <c r="CH119">
        <v>0.86826650000000005</v>
      </c>
      <c r="CI119">
        <v>20.708559999999999</v>
      </c>
      <c r="CJ119" s="1">
        <v>5.1741420000000003E-2</v>
      </c>
      <c r="CK119">
        <v>14.18741</v>
      </c>
      <c r="CL119">
        <v>0.86618660000000003</v>
      </c>
      <c r="CM119">
        <v>19.908850000000001</v>
      </c>
      <c r="CN119" s="1">
        <v>4.5698049999999997E-2</v>
      </c>
      <c r="CO119">
        <v>12.58249</v>
      </c>
      <c r="CP119">
        <v>0.8630814</v>
      </c>
      <c r="CQ119">
        <v>19.520610000000001</v>
      </c>
      <c r="CR119" s="1">
        <v>4.0117640000000003E-2</v>
      </c>
      <c r="CS119">
        <v>11.09629</v>
      </c>
      <c r="CT119">
        <v>0.85665049999999998</v>
      </c>
      <c r="CU119">
        <v>19.868950000000002</v>
      </c>
      <c r="CV119" s="1">
        <v>3.5114230000000003E-2</v>
      </c>
      <c r="CW119">
        <v>9.7736049999999999</v>
      </c>
      <c r="CX119">
        <v>0.84988209999999997</v>
      </c>
      <c r="CY119">
        <v>20.037210000000002</v>
      </c>
      <c r="CZ119" s="1">
        <v>3.0726219999999999E-2</v>
      </c>
      <c r="DA119">
        <v>8.6076569999999997</v>
      </c>
      <c r="DB119">
        <v>0.84263109999999997</v>
      </c>
      <c r="DC119">
        <v>20.630610000000001</v>
      </c>
      <c r="DD119" s="1">
        <v>2.6937780000000001E-2</v>
      </c>
      <c r="DE119">
        <v>7.5986989999999999</v>
      </c>
      <c r="DF119">
        <v>0.836565</v>
      </c>
      <c r="DG119">
        <v>20.844989999999999</v>
      </c>
      <c r="DH119" s="1">
        <v>2.3638010000000001E-2</v>
      </c>
      <c r="DI119">
        <v>6.7059879999999996</v>
      </c>
      <c r="DJ119">
        <v>0.83277880000000004</v>
      </c>
      <c r="DK119">
        <v>20.492599999999999</v>
      </c>
      <c r="DL119" s="1">
        <v>2.068422E-2</v>
      </c>
      <c r="DM119">
        <v>5.884995</v>
      </c>
      <c r="DN119">
        <v>0.829399</v>
      </c>
      <c r="DO119">
        <v>19.964580000000002</v>
      </c>
      <c r="DP119" s="1">
        <v>1.8076910000000002E-2</v>
      </c>
      <c r="DQ119">
        <v>5.1541079999999999</v>
      </c>
      <c r="DR119">
        <v>0.82623789999999997</v>
      </c>
      <c r="DS119">
        <v>19.389569999999999</v>
      </c>
      <c r="DT119" s="1">
        <v>1.5784349999999999E-2</v>
      </c>
      <c r="DU119">
        <v>4.508267</v>
      </c>
      <c r="DV119">
        <v>0.82285540000000001</v>
      </c>
      <c r="DW119">
        <v>19.10642</v>
      </c>
      <c r="DX119" s="1">
        <v>1.3785439999999999E-2</v>
      </c>
      <c r="DY119">
        <v>3.9445250000000001</v>
      </c>
      <c r="DZ119">
        <v>0.81915300000000002</v>
      </c>
      <c r="EA119">
        <v>19.924469999999999</v>
      </c>
      <c r="EB119" s="1">
        <v>1.2003750000000001E-2</v>
      </c>
      <c r="EC119">
        <v>3.4422839999999999</v>
      </c>
      <c r="ED119">
        <v>0.81533049999999996</v>
      </c>
      <c r="EE119">
        <v>21.11694</v>
      </c>
      <c r="EF119" s="1">
        <v>1.0408870000000001E-2</v>
      </c>
      <c r="EG119">
        <v>2.9916040000000002</v>
      </c>
      <c r="EH119">
        <v>0.81128909999999999</v>
      </c>
      <c r="EI119">
        <v>22.36788</v>
      </c>
      <c r="EJ119" s="1">
        <v>9.006165E-3</v>
      </c>
      <c r="EK119">
        <v>2.5938020000000002</v>
      </c>
      <c r="EL119">
        <v>0.80790740000000005</v>
      </c>
      <c r="EM119">
        <v>23.205300000000001</v>
      </c>
      <c r="EN119" s="1">
        <v>7.8049469999999996E-3</v>
      </c>
      <c r="EO119">
        <v>2.2518419999999999</v>
      </c>
      <c r="EP119">
        <v>0.80461280000000002</v>
      </c>
      <c r="EQ119">
        <v>22.98432</v>
      </c>
      <c r="ER119" s="1">
        <v>6.7798160000000001E-3</v>
      </c>
      <c r="ES119">
        <v>1.959219</v>
      </c>
      <c r="ET119">
        <v>0.80160520000000002</v>
      </c>
      <c r="EU119">
        <v>22.24316</v>
      </c>
      <c r="EV119" s="1">
        <v>5.8976810000000001E-3</v>
      </c>
      <c r="EW119">
        <v>1.7063200000000001</v>
      </c>
      <c r="EX119">
        <v>0.7989541</v>
      </c>
      <c r="EY119">
        <v>21.65785</v>
      </c>
      <c r="EZ119" s="1">
        <v>5.127431E-3</v>
      </c>
      <c r="FA119">
        <v>1.4843599999999999</v>
      </c>
      <c r="FB119">
        <v>0.79705550000000003</v>
      </c>
      <c r="FC119">
        <v>21.339169999999999</v>
      </c>
      <c r="FD119" s="1">
        <v>4.4541509999999999E-3</v>
      </c>
      <c r="FE119">
        <v>1.2887759999999999</v>
      </c>
      <c r="FF119">
        <v>0.79573749999999999</v>
      </c>
      <c r="FG119">
        <v>21.906389999999998</v>
      </c>
      <c r="FH119" s="1">
        <v>3.8487249999999999E-3</v>
      </c>
      <c r="FI119">
        <v>1.112519</v>
      </c>
      <c r="FJ119">
        <v>0.79474920000000004</v>
      </c>
      <c r="FK119">
        <v>22.597429999999999</v>
      </c>
      <c r="FL119" s="1">
        <v>3.265993E-3</v>
      </c>
      <c r="FM119">
        <v>0.94352279999999999</v>
      </c>
      <c r="FN119">
        <v>0.79400300000000001</v>
      </c>
      <c r="FO119">
        <v>23.022390000000001</v>
      </c>
      <c r="FP119" s="1">
        <v>2.6605439999999999E-3</v>
      </c>
      <c r="FQ119">
        <v>0.76867620000000003</v>
      </c>
      <c r="FR119">
        <v>0.79338929999999996</v>
      </c>
      <c r="FS119">
        <v>23.025539999999999</v>
      </c>
      <c r="FT119" s="1">
        <v>2.049375E-3</v>
      </c>
      <c r="FU119">
        <v>0.59211749999999996</v>
      </c>
      <c r="FV119">
        <v>0.7929368</v>
      </c>
      <c r="FW119">
        <v>22.438790000000001</v>
      </c>
      <c r="FX119" s="1">
        <v>1.50909E-3</v>
      </c>
      <c r="FY119">
        <v>0.43547439999999998</v>
      </c>
      <c r="FZ119">
        <v>0.79260160000000002</v>
      </c>
      <c r="GA119">
        <v>21.58061</v>
      </c>
      <c r="GB119" s="1">
        <v>1.100363E-3</v>
      </c>
      <c r="GC119">
        <v>0.3164709</v>
      </c>
      <c r="GD119">
        <v>0.7923521</v>
      </c>
      <c r="GE119">
        <v>20.672540000000001</v>
      </c>
      <c r="GF119" s="1">
        <v>8.2771039999999998E-4</v>
      </c>
      <c r="GG119">
        <v>0.2368249</v>
      </c>
      <c r="GH119">
        <v>0.79219200000000001</v>
      </c>
      <c r="GI119">
        <v>19.991499999999998</v>
      </c>
      <c r="GJ119" s="1">
        <v>6.5874E-4</v>
      </c>
      <c r="GK119">
        <v>0.18732940000000001</v>
      </c>
      <c r="GL119">
        <v>0.7920758</v>
      </c>
      <c r="GM119">
        <v>20.113019999999999</v>
      </c>
      <c r="GN119" s="1">
        <v>5.5464890000000001E-4</v>
      </c>
      <c r="GO119">
        <v>0.1568397</v>
      </c>
      <c r="GP119">
        <v>0.79201149999999998</v>
      </c>
      <c r="GQ119">
        <v>20.70936</v>
      </c>
      <c r="GR119" s="1">
        <v>4.8528610000000001E-4</v>
      </c>
      <c r="GS119">
        <v>0.1365767</v>
      </c>
      <c r="GT119">
        <v>0.79197079999999997</v>
      </c>
      <c r="GU119">
        <v>21.644960000000001</v>
      </c>
      <c r="GV119" s="1">
        <v>4.3095409999999997E-4</v>
      </c>
      <c r="GW119">
        <v>0.1208302</v>
      </c>
      <c r="GX119">
        <v>0.79192700000000005</v>
      </c>
      <c r="GY119">
        <v>22.405200000000001</v>
      </c>
      <c r="GZ119" s="1">
        <v>3.8299969999999999E-4</v>
      </c>
      <c r="HA119">
        <v>0.1070557</v>
      </c>
      <c r="HB119">
        <v>0.79187669999999999</v>
      </c>
      <c r="HC119">
        <v>22.369980000000002</v>
      </c>
      <c r="HD119" s="1">
        <v>3.4126870000000001E-4</v>
      </c>
      <c r="HE119">
        <v>9.5103259999999995E-2</v>
      </c>
      <c r="HF119">
        <v>0.79181029999999997</v>
      </c>
      <c r="HG119">
        <v>21.420169999999999</v>
      </c>
      <c r="HH119" s="1">
        <v>3.0743820000000001E-4</v>
      </c>
      <c r="HI119">
        <v>8.5407499999999997E-2</v>
      </c>
      <c r="HJ119">
        <v>0.79172799999999999</v>
      </c>
      <c r="HK119">
        <v>20.405159999999999</v>
      </c>
      <c r="HL119" s="1">
        <v>2.8132409999999999E-4</v>
      </c>
      <c r="HM119">
        <v>7.7930390000000002E-2</v>
      </c>
      <c r="HN119">
        <v>0.79160319999999995</v>
      </c>
      <c r="HO119">
        <v>19.672699999999999</v>
      </c>
      <c r="HP119" s="1">
        <v>2.6109990000000002E-4</v>
      </c>
      <c r="HQ119">
        <v>7.2160909999999995E-2</v>
      </c>
      <c r="HR119">
        <v>0.79148909999999995</v>
      </c>
      <c r="HS119">
        <v>19.853929999999998</v>
      </c>
      <c r="HT119" s="1">
        <v>2.4497190000000001E-4</v>
      </c>
      <c r="HU119">
        <v>6.7569779999999996E-2</v>
      </c>
      <c r="HV119">
        <v>0.79131790000000002</v>
      </c>
      <c r="HW119">
        <v>20.810379999999999</v>
      </c>
      <c r="HX119" s="1">
        <v>2.321848E-4</v>
      </c>
      <c r="HY119">
        <v>6.3933660000000003E-2</v>
      </c>
      <c r="HZ119">
        <v>0.79116200000000003</v>
      </c>
      <c r="IA119">
        <v>21.880949999999999</v>
      </c>
      <c r="IB119" s="1">
        <v>2.227858E-4</v>
      </c>
      <c r="IC119">
        <v>6.1248869999999997E-2</v>
      </c>
      <c r="ID119">
        <v>0.79100910000000002</v>
      </c>
      <c r="IE119">
        <v>22.685829999999999</v>
      </c>
      <c r="IF119" s="1">
        <v>2.160354E-4</v>
      </c>
      <c r="IG119">
        <v>5.9328649999999997E-2</v>
      </c>
      <c r="IH119">
        <v>0.79079969999999999</v>
      </c>
      <c r="II119">
        <v>22.664290000000001</v>
      </c>
      <c r="IJ119" s="1">
        <v>2.102091E-4</v>
      </c>
      <c r="IK119">
        <v>5.7703490000000003E-2</v>
      </c>
      <c r="IL119">
        <v>0.79064970000000001</v>
      </c>
      <c r="IM119">
        <v>21.849509999999999</v>
      </c>
      <c r="IN119" s="1">
        <v>2.0386030000000001E-4</v>
      </c>
      <c r="IO119">
        <v>5.5949649999999997E-2</v>
      </c>
      <c r="IP119">
        <v>0.79045940000000003</v>
      </c>
      <c r="IQ119">
        <v>20.818819999999999</v>
      </c>
      <c r="IR119" s="1">
        <v>1.964875E-4</v>
      </c>
      <c r="IS119">
        <v>5.3926460000000002E-2</v>
      </c>
      <c r="IT119">
        <v>0.79026890000000005</v>
      </c>
      <c r="IU119">
        <v>19.99755</v>
      </c>
      <c r="IV119" s="1">
        <v>1.8839249999999999E-4</v>
      </c>
      <c r="IW119">
        <v>5.1706149999999999E-2</v>
      </c>
      <c r="IX119">
        <v>0.79010769999999997</v>
      </c>
      <c r="IY119">
        <v>20.371770000000001</v>
      </c>
      <c r="IZ119" s="1">
        <v>1.8002400000000001E-4</v>
      </c>
      <c r="JA119">
        <v>4.9413489999999997E-2</v>
      </c>
      <c r="JB119">
        <v>0.78990510000000003</v>
      </c>
      <c r="JC119">
        <v>21.350110000000001</v>
      </c>
      <c r="JD119" s="1">
        <v>1.717259E-4</v>
      </c>
      <c r="JE119">
        <v>4.7134719999999998E-2</v>
      </c>
      <c r="JF119">
        <v>0.78973269999999995</v>
      </c>
      <c r="JG119">
        <v>22.469180000000001</v>
      </c>
      <c r="JH119" s="1">
        <v>1.6366929999999999E-4</v>
      </c>
      <c r="JI119">
        <v>4.4925369999999999E-2</v>
      </c>
      <c r="JJ119">
        <v>0.78952370000000005</v>
      </c>
      <c r="JK119">
        <v>22.933610000000002</v>
      </c>
      <c r="JL119" s="1">
        <v>1.559682E-4</v>
      </c>
      <c r="JM119">
        <v>4.2814850000000002E-2</v>
      </c>
      <c r="JN119">
        <v>0.78936740000000005</v>
      </c>
      <c r="JO119">
        <v>22.65802</v>
      </c>
      <c r="JP119" s="1">
        <v>1.4869579999999999E-4</v>
      </c>
      <c r="JQ119">
        <v>4.0816470000000001E-2</v>
      </c>
      <c r="JR119">
        <v>0.78921479999999999</v>
      </c>
      <c r="JS119">
        <v>21.842220000000001</v>
      </c>
      <c r="JT119" s="1">
        <v>1.418584E-4</v>
      </c>
      <c r="JU119">
        <v>3.8938309999999997E-2</v>
      </c>
      <c r="JV119">
        <v>0.78911200000000004</v>
      </c>
      <c r="JW119">
        <v>21.103719999999999</v>
      </c>
      <c r="JX119" s="1">
        <v>1.354471E-4</v>
      </c>
      <c r="JY119">
        <v>3.7174079999999998E-2</v>
      </c>
      <c r="JZ119">
        <v>0.78903699999999999</v>
      </c>
      <c r="KA119">
        <v>20.66572</v>
      </c>
      <c r="KB119" s="1">
        <v>1.293985E-4</v>
      </c>
      <c r="KC119">
        <v>3.5511420000000002E-2</v>
      </c>
      <c r="KD119">
        <v>0.7889853</v>
      </c>
      <c r="KE119">
        <v>21.1235</v>
      </c>
      <c r="KF119" s="1">
        <v>1.235969E-4</v>
      </c>
      <c r="KG119">
        <v>3.3918780000000003E-2</v>
      </c>
      <c r="KH119">
        <v>0.78894889999999995</v>
      </c>
      <c r="KI119">
        <v>21.78716</v>
      </c>
      <c r="KJ119" s="1">
        <v>1.1773010000000001E-4</v>
      </c>
      <c r="KK119">
        <v>3.2307969999999998E-2</v>
      </c>
      <c r="KL119">
        <v>0.78895000000000004</v>
      </c>
      <c r="KM119">
        <v>22.592390000000002</v>
      </c>
      <c r="KN119" s="1">
        <v>1.113195E-4</v>
      </c>
      <c r="KO119">
        <v>3.055546E-2</v>
      </c>
      <c r="KP119">
        <v>0.78892609999999996</v>
      </c>
      <c r="KQ119">
        <v>23.21292</v>
      </c>
      <c r="KR119" s="1">
        <v>1.044273E-4</v>
      </c>
      <c r="KS119">
        <v>2.8665380000000001E-2</v>
      </c>
      <c r="KT119">
        <v>0.78890749999999998</v>
      </c>
      <c r="KU119">
        <v>22.98274</v>
      </c>
      <c r="KV119" s="1">
        <v>9.7664469999999998E-5</v>
      </c>
      <c r="KW119">
        <v>2.680461E-2</v>
      </c>
      <c r="KX119">
        <v>0.78888749999999996</v>
      </c>
      <c r="KY119">
        <v>22.183869999999999</v>
      </c>
      <c r="KZ119" s="1">
        <v>9.1671060000000001E-5</v>
      </c>
      <c r="LA119">
        <v>2.5147929999999999E-2</v>
      </c>
      <c r="LB119">
        <v>0.78890420000000006</v>
      </c>
      <c r="LC119">
        <v>21.245550000000001</v>
      </c>
      <c r="LD119" s="1">
        <v>8.6638279999999999E-5</v>
      </c>
      <c r="LE119">
        <v>2.375437E-2</v>
      </c>
      <c r="LF119">
        <v>0.78891049999999996</v>
      </c>
      <c r="LG119">
        <v>20.536850000000001</v>
      </c>
      <c r="LH119" s="1">
        <v>8.2444159999999996E-5</v>
      </c>
      <c r="LI119">
        <v>2.259179E-2</v>
      </c>
      <c r="LJ119">
        <v>0.78889989999999999</v>
      </c>
      <c r="LK119">
        <v>20.864439999999998</v>
      </c>
      <c r="LL119" s="1">
        <v>7.8834510000000006E-5</v>
      </c>
      <c r="LM119">
        <v>2.1594479999999999E-2</v>
      </c>
      <c r="LN119">
        <v>0.78889699999999996</v>
      </c>
      <c r="LO119">
        <v>21.771319999999999</v>
      </c>
      <c r="LP119" s="1">
        <v>7.5613219999999998E-5</v>
      </c>
      <c r="LQ119">
        <v>2.0706289999999999E-2</v>
      </c>
      <c r="LR119">
        <v>0.78889189999999998</v>
      </c>
      <c r="LS119">
        <v>22.872859999999999</v>
      </c>
      <c r="LT119" s="1">
        <v>7.2653090000000003E-5</v>
      </c>
      <c r="LU119">
        <v>1.9890629999999999E-2</v>
      </c>
      <c r="LV119">
        <v>0.78888519999999995</v>
      </c>
      <c r="LW119">
        <v>23.598389999999998</v>
      </c>
      <c r="LX119" s="1">
        <v>6.9875030000000006E-5</v>
      </c>
      <c r="LY119">
        <v>1.9125039999999999E-2</v>
      </c>
      <c r="LZ119">
        <v>0.7888906</v>
      </c>
      <c r="MA119">
        <v>23.434560000000001</v>
      </c>
      <c r="MB119" s="1">
        <v>6.7147440000000003E-5</v>
      </c>
      <c r="MC119">
        <v>1.8399570000000001E-2</v>
      </c>
      <c r="MD119">
        <v>0.78888800000000003</v>
      </c>
      <c r="ME119">
        <v>22.51634</v>
      </c>
      <c r="MF119" s="1">
        <v>6.4415450000000003E-5</v>
      </c>
      <c r="MG119">
        <v>1.7709610000000001E-2</v>
      </c>
      <c r="MH119">
        <v>0.78888550000000002</v>
      </c>
      <c r="MI119">
        <v>21.462489999999999</v>
      </c>
      <c r="MJ119" s="1">
        <v>6.1830419999999998E-5</v>
      </c>
      <c r="MK119">
        <v>1.705272E-2</v>
      </c>
      <c r="ML119">
        <v>0.78888729999999996</v>
      </c>
      <c r="MM119">
        <v>20.630749999999999</v>
      </c>
      <c r="MN119" s="1">
        <v>5.939331E-5</v>
      </c>
      <c r="MO119">
        <v>1.642915E-2</v>
      </c>
      <c r="MP119">
        <v>0.78888020000000003</v>
      </c>
      <c r="MQ119">
        <v>20.96941</v>
      </c>
      <c r="MR119" s="1">
        <v>5.7083670000000002E-5</v>
      </c>
      <c r="MS119">
        <v>1.5835470000000001E-2</v>
      </c>
      <c r="MT119">
        <v>0.78888720000000001</v>
      </c>
      <c r="MU119">
        <v>21.484000000000002</v>
      </c>
      <c r="MV119" s="1">
        <v>5.4881060000000003E-5</v>
      </c>
      <c r="MW119">
        <v>1.526661E-2</v>
      </c>
      <c r="MX119">
        <v>0.78888469999999999</v>
      </c>
      <c r="MY119">
        <v>21.842099999999999</v>
      </c>
      <c r="MZ119" s="1">
        <v>5.2788760000000002E-5</v>
      </c>
      <c r="NA119">
        <v>1.472216E-2</v>
      </c>
      <c r="NB119">
        <v>0.78888499999999995</v>
      </c>
      <c r="NC119">
        <v>21.854469999999999</v>
      </c>
      <c r="ND119" s="1">
        <v>5.0800419999999997E-5</v>
      </c>
      <c r="NE119">
        <v>1.4202350000000001E-2</v>
      </c>
      <c r="NF119">
        <v>0.78888449999999999</v>
      </c>
      <c r="NG119">
        <v>21.5245</v>
      </c>
      <c r="NH119" s="1">
        <v>4.8900139999999999E-5</v>
      </c>
      <c r="NI119">
        <v>1.3703679999999999E-2</v>
      </c>
      <c r="NJ119">
        <v>0.78888849999999999</v>
      </c>
      <c r="NK119">
        <v>20.889620000000001</v>
      </c>
      <c r="NL119" s="1">
        <v>4.7086129999999998E-5</v>
      </c>
      <c r="NM119">
        <v>1.322565E-2</v>
      </c>
      <c r="NN119">
        <v>0.78891509999999998</v>
      </c>
      <c r="NO119">
        <v>20.221710000000002</v>
      </c>
      <c r="NP119" s="1">
        <v>4.5359119999999999E-5</v>
      </c>
      <c r="NQ119">
        <v>1.2768140000000001E-2</v>
      </c>
      <c r="NR119">
        <v>0.7888828</v>
      </c>
      <c r="NS119">
        <v>19.59132</v>
      </c>
      <c r="NT119" s="1">
        <v>4.370816E-5</v>
      </c>
      <c r="NU119">
        <v>1.232924E-2</v>
      </c>
      <c r="NV119">
        <v>0.78888519999999995</v>
      </c>
      <c r="NW119">
        <v>19.791119999999999</v>
      </c>
      <c r="NX119" s="1">
        <v>4.2132439999999999E-5</v>
      </c>
      <c r="NY119">
        <v>1.1908119999999999E-2</v>
      </c>
      <c r="NZ119">
        <v>0.78888290000000005</v>
      </c>
      <c r="OA119">
        <v>20.571870000000001</v>
      </c>
      <c r="OB119" s="1">
        <v>4.0627760000000001E-5</v>
      </c>
      <c r="OC119" s="1">
        <v>1.1504479999999999E-2</v>
      </c>
      <c r="OD119">
        <v>0.78891219999999995</v>
      </c>
      <c r="OE119">
        <v>21.55068</v>
      </c>
      <c r="OF119" s="1">
        <v>3.9181090000000003E-5</v>
      </c>
      <c r="OG119" s="1">
        <v>1.1115770000000001E-2</v>
      </c>
      <c r="OH119">
        <v>0.78888619999999998</v>
      </c>
      <c r="OI119">
        <v>22.365390000000001</v>
      </c>
      <c r="OJ119" s="1">
        <v>3.7790170000000001E-5</v>
      </c>
      <c r="OK119" s="1">
        <v>1.0740629999999999E-2</v>
      </c>
    </row>
    <row r="120" spans="1:401" x14ac:dyDescent="0.35">
      <c r="A120">
        <v>123</v>
      </c>
      <c r="B120" t="s">
        <v>4</v>
      </c>
      <c r="C120" t="s">
        <v>24</v>
      </c>
      <c r="D120" t="s">
        <v>125</v>
      </c>
      <c r="E120">
        <v>772.61620000000005</v>
      </c>
      <c r="F120">
        <v>0.97517339999999997</v>
      </c>
      <c r="G120">
        <v>20.03904</v>
      </c>
      <c r="H120">
        <v>0</v>
      </c>
      <c r="I120">
        <v>0</v>
      </c>
      <c r="J120">
        <v>0.97762039999999994</v>
      </c>
      <c r="K120">
        <v>20.34694</v>
      </c>
      <c r="L120">
        <v>0</v>
      </c>
      <c r="M120">
        <v>0</v>
      </c>
      <c r="N120">
        <v>0.9792556</v>
      </c>
      <c r="O120">
        <v>20.4742</v>
      </c>
      <c r="P120" s="1">
        <v>5.396737E-31</v>
      </c>
      <c r="Q120" s="1">
        <v>1.076229E-28</v>
      </c>
      <c r="R120">
        <v>0.9805701</v>
      </c>
      <c r="S120">
        <v>20.123190000000001</v>
      </c>
      <c r="T120" s="1">
        <v>7.0198799999999999E-19</v>
      </c>
      <c r="U120" s="1">
        <v>1.400151E-16</v>
      </c>
      <c r="V120">
        <v>0.98188699999999995</v>
      </c>
      <c r="W120">
        <v>19.507470000000001</v>
      </c>
      <c r="X120" s="1">
        <v>1.9150040000000001E-7</v>
      </c>
      <c r="Y120" s="1">
        <v>2.9389080000000002E-5</v>
      </c>
      <c r="Z120">
        <v>0.98315719999999995</v>
      </c>
      <c r="AA120">
        <v>19.092690000000001</v>
      </c>
      <c r="AB120" s="1">
        <v>2.865987E-2</v>
      </c>
      <c r="AC120" s="1">
        <v>4.9539419999999996</v>
      </c>
      <c r="AD120">
        <v>0.98453270000000004</v>
      </c>
      <c r="AE120">
        <v>18.88176</v>
      </c>
      <c r="AF120" s="1">
        <v>4.4994800000000001</v>
      </c>
      <c r="AG120">
        <v>827.79089999999997</v>
      </c>
      <c r="AH120">
        <v>0.98590860000000002</v>
      </c>
      <c r="AI120">
        <v>19.509370000000001</v>
      </c>
      <c r="AJ120">
        <v>52.10501</v>
      </c>
      <c r="AK120">
        <v>9976.6949999999997</v>
      </c>
      <c r="AL120">
        <v>0.98738490000000001</v>
      </c>
      <c r="AM120">
        <v>20.338259999999998</v>
      </c>
      <c r="AN120">
        <v>118.0745</v>
      </c>
      <c r="AO120">
        <v>23243.09</v>
      </c>
      <c r="AP120">
        <v>0.98888089999999995</v>
      </c>
      <c r="AQ120">
        <v>21.04317</v>
      </c>
      <c r="AR120">
        <v>87.794060000000002</v>
      </c>
      <c r="AS120">
        <v>17627.900000000001</v>
      </c>
      <c r="AT120">
        <v>0.99041999999999997</v>
      </c>
      <c r="AU120">
        <v>21.30968</v>
      </c>
      <c r="AV120">
        <v>29.855129999999999</v>
      </c>
      <c r="AW120">
        <v>6080.0540000000001</v>
      </c>
      <c r="AX120">
        <v>0.99227940000000003</v>
      </c>
      <c r="AY120">
        <v>20.928930000000001</v>
      </c>
      <c r="AZ120">
        <v>5.9489280000000004</v>
      </c>
      <c r="BA120">
        <v>1222.0899999999999</v>
      </c>
      <c r="BB120">
        <v>0.99442790000000003</v>
      </c>
      <c r="BC120">
        <v>20.44096</v>
      </c>
      <c r="BD120">
        <v>0.88215949999999999</v>
      </c>
      <c r="BE120">
        <v>181.72970000000001</v>
      </c>
      <c r="BF120">
        <v>0.99708160000000001</v>
      </c>
      <c r="BG120">
        <v>19.990300000000001</v>
      </c>
      <c r="BH120">
        <v>0.15718209999999999</v>
      </c>
      <c r="BI120">
        <v>31.91122</v>
      </c>
      <c r="BJ120">
        <v>1.000251</v>
      </c>
      <c r="BK120">
        <v>19.962119999999999</v>
      </c>
      <c r="BL120">
        <v>7.2186120000000006E-2</v>
      </c>
      <c r="BM120">
        <v>14.300050000000001</v>
      </c>
      <c r="BN120">
        <v>1.0038929999999999</v>
      </c>
      <c r="BO120">
        <v>20.804300000000001</v>
      </c>
      <c r="BP120">
        <v>6.5582379999999996E-2</v>
      </c>
      <c r="BQ120">
        <v>12.87969</v>
      </c>
      <c r="BR120">
        <v>1.007838</v>
      </c>
      <c r="BS120">
        <v>21.580559999999998</v>
      </c>
      <c r="BT120">
        <v>6.8010699999999993E-2</v>
      </c>
      <c r="BU120">
        <v>13.34159</v>
      </c>
      <c r="BV120">
        <v>1.0076909999999999</v>
      </c>
      <c r="BW120">
        <v>22.201530000000002</v>
      </c>
      <c r="BX120" s="1">
        <v>6.7971799999999999E-2</v>
      </c>
      <c r="BY120">
        <v>13.37711</v>
      </c>
      <c r="BZ120">
        <v>1.0001439999999999</v>
      </c>
      <c r="CA120">
        <v>22.287579999999998</v>
      </c>
      <c r="CB120" s="1">
        <v>6.4250109999999999E-2</v>
      </c>
      <c r="CC120">
        <v>12.742889999999999</v>
      </c>
      <c r="CD120">
        <v>0.99275310000000005</v>
      </c>
      <c r="CE120">
        <v>21.71773</v>
      </c>
      <c r="CF120" s="1">
        <v>5.8491340000000003E-2</v>
      </c>
      <c r="CG120">
        <v>11.680260000000001</v>
      </c>
      <c r="CH120">
        <v>0.98573109999999997</v>
      </c>
      <c r="CI120">
        <v>20.762799999999999</v>
      </c>
      <c r="CJ120" s="1">
        <v>5.2212099999999997E-2</v>
      </c>
      <c r="CK120">
        <v>10.488860000000001</v>
      </c>
      <c r="CL120">
        <v>0.97839730000000003</v>
      </c>
      <c r="CM120">
        <v>19.95655</v>
      </c>
      <c r="CN120" s="1">
        <v>4.6142429999999998E-2</v>
      </c>
      <c r="CO120">
        <v>9.3249309999999994</v>
      </c>
      <c r="CP120">
        <v>0.97091470000000002</v>
      </c>
      <c r="CQ120">
        <v>19.558779999999999</v>
      </c>
      <c r="CR120" s="1">
        <v>4.0520689999999998E-2</v>
      </c>
      <c r="CS120">
        <v>8.2375790000000002</v>
      </c>
      <c r="CT120">
        <v>0.96326639999999997</v>
      </c>
      <c r="CU120">
        <v>19.888480000000001</v>
      </c>
      <c r="CV120">
        <v>3.54743E-2</v>
      </c>
      <c r="CW120">
        <v>7.2539959999999999</v>
      </c>
      <c r="CX120">
        <v>0.95522980000000002</v>
      </c>
      <c r="CY120">
        <v>20.048850000000002</v>
      </c>
      <c r="CZ120" s="1">
        <v>3.1038820000000002E-2</v>
      </c>
      <c r="DA120">
        <v>6.3857109999999997</v>
      </c>
      <c r="DB120">
        <v>0.94668019999999997</v>
      </c>
      <c r="DC120">
        <v>20.64781</v>
      </c>
      <c r="DD120" s="1">
        <v>2.7209179999999999E-2</v>
      </c>
      <c r="DE120">
        <v>5.6345549999999998</v>
      </c>
      <c r="DF120">
        <v>0.93939419999999996</v>
      </c>
      <c r="DG120">
        <v>20.888590000000001</v>
      </c>
      <c r="DH120" s="1">
        <v>2.3889210000000001E-2</v>
      </c>
      <c r="DI120">
        <v>4.9759909999999996</v>
      </c>
      <c r="DJ120">
        <v>0.93457749999999995</v>
      </c>
      <c r="DK120">
        <v>20.53518</v>
      </c>
      <c r="DL120" s="1">
        <v>2.0910979999999999E-2</v>
      </c>
      <c r="DM120">
        <v>4.3779000000000003</v>
      </c>
      <c r="DN120">
        <v>0.93031830000000004</v>
      </c>
      <c r="DO120">
        <v>20.01144</v>
      </c>
      <c r="DP120" s="1">
        <v>1.827786E-2</v>
      </c>
      <c r="DQ120">
        <v>3.8429220000000002</v>
      </c>
      <c r="DR120">
        <v>0.92654820000000004</v>
      </c>
      <c r="DS120">
        <v>19.440619999999999</v>
      </c>
      <c r="DT120" s="1">
        <v>1.5961409999999999E-2</v>
      </c>
      <c r="DU120">
        <v>3.3683510000000001</v>
      </c>
      <c r="DV120">
        <v>0.92270759999999996</v>
      </c>
      <c r="DW120">
        <v>19.142209999999999</v>
      </c>
      <c r="DX120" s="1">
        <v>1.394195E-2</v>
      </c>
      <c r="DY120">
        <v>2.9530509999999999</v>
      </c>
      <c r="DZ120">
        <v>0.91845650000000001</v>
      </c>
      <c r="EA120">
        <v>19.939620000000001</v>
      </c>
      <c r="EB120" s="1">
        <v>1.214351E-2</v>
      </c>
      <c r="EC120">
        <v>2.583027</v>
      </c>
      <c r="ED120">
        <v>0.91433719999999996</v>
      </c>
      <c r="EE120">
        <v>21.121269999999999</v>
      </c>
      <c r="EF120" s="1">
        <v>1.0534770000000001E-2</v>
      </c>
      <c r="EG120">
        <v>2.2499980000000002</v>
      </c>
      <c r="EH120">
        <v>0.91012289999999996</v>
      </c>
      <c r="EI120">
        <v>22.371189999999999</v>
      </c>
      <c r="EJ120" s="1">
        <v>9.1154990000000009E-3</v>
      </c>
      <c r="EK120">
        <v>1.9548019999999999</v>
      </c>
      <c r="EL120">
        <v>0.9056109</v>
      </c>
      <c r="EM120">
        <v>23.235900000000001</v>
      </c>
      <c r="EN120">
        <v>7.8992420000000008E-3</v>
      </c>
      <c r="EO120">
        <v>1.70126</v>
      </c>
      <c r="EP120">
        <v>0.9013563</v>
      </c>
      <c r="EQ120">
        <v>23.03173</v>
      </c>
      <c r="ER120" s="1">
        <v>6.8607110000000002E-3</v>
      </c>
      <c r="ES120">
        <v>1.4852069999999999</v>
      </c>
      <c r="ET120">
        <v>0.89750969999999997</v>
      </c>
      <c r="EU120">
        <v>22.289200000000001</v>
      </c>
      <c r="EV120" s="1">
        <v>5.968597E-3</v>
      </c>
      <c r="EW120">
        <v>1.2979940000000001</v>
      </c>
      <c r="EX120">
        <v>0.89423260000000004</v>
      </c>
      <c r="EY120">
        <v>21.7013</v>
      </c>
      <c r="EZ120" s="1">
        <v>5.1899570000000003E-3</v>
      </c>
      <c r="FA120">
        <v>1.1326890000000001</v>
      </c>
      <c r="FB120">
        <v>0.89195979999999997</v>
      </c>
      <c r="FC120">
        <v>21.36796</v>
      </c>
      <c r="FD120" s="1">
        <v>4.5097219999999999E-3</v>
      </c>
      <c r="FE120">
        <v>0.98601519999999998</v>
      </c>
      <c r="FF120">
        <v>0.8904455</v>
      </c>
      <c r="FG120">
        <v>21.91423</v>
      </c>
      <c r="FH120" s="1">
        <v>3.8994020000000002E-3</v>
      </c>
      <c r="FI120">
        <v>0.85326489999999999</v>
      </c>
      <c r="FJ120">
        <v>0.88927049999999996</v>
      </c>
      <c r="FK120">
        <v>22.604040000000001</v>
      </c>
      <c r="FL120" s="1">
        <v>3.3169060000000001E-3</v>
      </c>
      <c r="FM120">
        <v>0.72613910000000004</v>
      </c>
      <c r="FN120">
        <v>0.88838079999999997</v>
      </c>
      <c r="FO120">
        <v>23.033460000000002</v>
      </c>
      <c r="FP120" s="1">
        <v>2.7138470000000001E-3</v>
      </c>
      <c r="FQ120">
        <v>0.59430740000000004</v>
      </c>
      <c r="FR120">
        <v>0.88771460000000002</v>
      </c>
      <c r="FS120">
        <v>23.058879999999998</v>
      </c>
      <c r="FT120" s="1">
        <v>2.100579E-3</v>
      </c>
      <c r="FU120">
        <v>0.45994659999999998</v>
      </c>
      <c r="FV120">
        <v>0.8872352</v>
      </c>
      <c r="FW120">
        <v>22.493780000000001</v>
      </c>
      <c r="FX120" s="1">
        <v>1.5512270000000001E-3</v>
      </c>
      <c r="FY120">
        <v>0.33927590000000002</v>
      </c>
      <c r="FZ120">
        <v>0.88682910000000004</v>
      </c>
      <c r="GA120">
        <v>21.638120000000001</v>
      </c>
      <c r="GB120" s="1">
        <v>1.130238E-3</v>
      </c>
      <c r="GC120">
        <v>0.246563</v>
      </c>
      <c r="GD120">
        <v>0.88656029999999997</v>
      </c>
      <c r="GE120">
        <v>20.7377</v>
      </c>
      <c r="GF120" s="1">
        <v>8.4682129999999998E-4</v>
      </c>
      <c r="GG120">
        <v>0.1840244</v>
      </c>
      <c r="GH120">
        <v>0.88636139999999997</v>
      </c>
      <c r="GI120">
        <v>20.05152</v>
      </c>
      <c r="GJ120" s="1">
        <v>6.704635E-4</v>
      </c>
      <c r="GK120">
        <v>0.14502010000000001</v>
      </c>
      <c r="GL120">
        <v>0.8862371</v>
      </c>
      <c r="GM120">
        <v>20.164770000000001</v>
      </c>
      <c r="GN120" s="1">
        <v>5.6206059999999996E-4</v>
      </c>
      <c r="GO120">
        <v>0.1210263</v>
      </c>
      <c r="GP120">
        <v>0.88615319999999997</v>
      </c>
      <c r="GQ120">
        <v>20.74511</v>
      </c>
      <c r="GR120" s="1">
        <v>4.9059229999999998E-4</v>
      </c>
      <c r="GS120">
        <v>0.1052032</v>
      </c>
      <c r="GT120">
        <v>0.88609800000000005</v>
      </c>
      <c r="GU120">
        <v>21.671279999999999</v>
      </c>
      <c r="GV120" s="1">
        <v>4.3542960000000002E-4</v>
      </c>
      <c r="GW120">
        <v>9.3040929999999994E-2</v>
      </c>
      <c r="GX120">
        <v>0.88608089999999995</v>
      </c>
      <c r="GY120">
        <v>22.43967</v>
      </c>
      <c r="GZ120" s="1">
        <v>3.8698459999999998E-4</v>
      </c>
      <c r="HA120">
        <v>8.2440959999999994E-2</v>
      </c>
      <c r="HB120">
        <v>0.88603529999999997</v>
      </c>
      <c r="HC120">
        <v>22.42061</v>
      </c>
      <c r="HD120" s="1">
        <v>3.446263E-4</v>
      </c>
      <c r="HE120">
        <v>7.3207850000000005E-2</v>
      </c>
      <c r="HF120">
        <v>0.88595670000000004</v>
      </c>
      <c r="HG120">
        <v>21.47822</v>
      </c>
      <c r="HH120" s="1">
        <v>3.1008309999999999E-4</v>
      </c>
      <c r="HI120">
        <v>6.5685090000000002E-2</v>
      </c>
      <c r="HJ120">
        <v>0.88585069999999999</v>
      </c>
      <c r="HK120">
        <v>20.463519999999999</v>
      </c>
      <c r="HL120" s="1">
        <v>2.8335110000000003E-4</v>
      </c>
      <c r="HM120">
        <v>5.9873570000000001E-2</v>
      </c>
      <c r="HN120">
        <v>0.88576200000000005</v>
      </c>
      <c r="HO120">
        <v>19.714099999999998</v>
      </c>
      <c r="HP120" s="1">
        <v>2.6268839999999999E-4</v>
      </c>
      <c r="HQ120">
        <v>5.5395699999999999E-2</v>
      </c>
      <c r="HR120">
        <v>0.8856098</v>
      </c>
      <c r="HS120">
        <v>19.86375</v>
      </c>
      <c r="HT120">
        <v>2.4625200000000003E-4</v>
      </c>
      <c r="HU120">
        <v>5.1842659999999999E-2</v>
      </c>
      <c r="HV120">
        <v>0.88545640000000003</v>
      </c>
      <c r="HW120">
        <v>20.806979999999999</v>
      </c>
      <c r="HX120" s="1">
        <v>2.3317269999999999E-4</v>
      </c>
      <c r="HY120">
        <v>4.9020840000000003E-2</v>
      </c>
      <c r="HZ120">
        <v>0.88527869999999997</v>
      </c>
      <c r="IA120">
        <v>21.879940000000001</v>
      </c>
      <c r="IB120" s="1">
        <v>2.2348609999999999E-4</v>
      </c>
      <c r="IC120">
        <v>4.6928539999999998E-2</v>
      </c>
      <c r="ID120">
        <v>0.8851348</v>
      </c>
      <c r="IE120">
        <v>22.700710000000001</v>
      </c>
      <c r="IF120" s="1">
        <v>2.165639E-4</v>
      </c>
      <c r="IG120">
        <v>4.5438319999999997E-2</v>
      </c>
      <c r="IH120">
        <v>0.88491699999999995</v>
      </c>
      <c r="II120">
        <v>22.70112</v>
      </c>
      <c r="IJ120" s="1">
        <v>2.107198E-4</v>
      </c>
      <c r="IK120">
        <v>4.4198719999999997E-2</v>
      </c>
      <c r="IL120">
        <v>0.88473480000000004</v>
      </c>
      <c r="IM120">
        <v>21.902660000000001</v>
      </c>
      <c r="IN120" s="1">
        <v>2.0444659999999999E-4</v>
      </c>
      <c r="IO120">
        <v>4.287676E-2</v>
      </c>
      <c r="IP120">
        <v>0.88453570000000004</v>
      </c>
      <c r="IQ120">
        <v>20.883880000000001</v>
      </c>
      <c r="IR120" s="1">
        <v>1.9715450000000001E-4</v>
      </c>
      <c r="IS120">
        <v>4.1349730000000001E-2</v>
      </c>
      <c r="IT120">
        <v>0.88433700000000004</v>
      </c>
      <c r="IU120">
        <v>20.059470000000001</v>
      </c>
      <c r="IV120" s="1">
        <v>1.891013E-4</v>
      </c>
      <c r="IW120">
        <v>3.9665010000000001E-2</v>
      </c>
      <c r="IX120">
        <v>0.88416709999999998</v>
      </c>
      <c r="IY120">
        <v>20.412520000000001</v>
      </c>
      <c r="IZ120" s="1">
        <v>1.8074200000000001E-4</v>
      </c>
      <c r="JA120">
        <v>3.7919229999999998E-2</v>
      </c>
      <c r="JB120">
        <v>0.88395710000000005</v>
      </c>
      <c r="JC120">
        <v>21.369119999999999</v>
      </c>
      <c r="JD120" s="1">
        <v>1.7242829999999999E-4</v>
      </c>
      <c r="JE120">
        <v>3.6178979999999999E-2</v>
      </c>
      <c r="JF120">
        <v>0.88377150000000004</v>
      </c>
      <c r="JG120">
        <v>22.48291</v>
      </c>
      <c r="JH120" s="1">
        <v>1.6434509999999999E-4</v>
      </c>
      <c r="JI120">
        <v>3.4490340000000001E-2</v>
      </c>
      <c r="JJ120">
        <v>0.88358289999999995</v>
      </c>
      <c r="JK120">
        <v>22.962879999999998</v>
      </c>
      <c r="JL120" s="1">
        <v>1.5660890000000001E-4</v>
      </c>
      <c r="JM120">
        <v>3.2874029999999999E-2</v>
      </c>
      <c r="JN120">
        <v>0.88341860000000005</v>
      </c>
      <c r="JO120">
        <v>22.707699999999999</v>
      </c>
      <c r="JP120" s="1">
        <v>1.493005E-4</v>
      </c>
      <c r="JQ120">
        <v>3.1343580000000003E-2</v>
      </c>
      <c r="JR120">
        <v>0.88327140000000004</v>
      </c>
      <c r="JS120">
        <v>21.892679999999999</v>
      </c>
      <c r="JT120" s="1">
        <v>1.4242629999999999E-4</v>
      </c>
      <c r="JU120">
        <v>2.990379E-2</v>
      </c>
      <c r="JV120">
        <v>0.88313140000000001</v>
      </c>
      <c r="JW120">
        <v>21.148230000000002</v>
      </c>
      <c r="JX120" s="1">
        <v>1.359802E-4</v>
      </c>
      <c r="JY120">
        <v>2.855102E-2</v>
      </c>
      <c r="JZ120">
        <v>0.88306879999999999</v>
      </c>
      <c r="KA120">
        <v>20.70092</v>
      </c>
      <c r="KB120" s="1">
        <v>1.299033E-4</v>
      </c>
      <c r="KC120">
        <v>2.7275890000000001E-2</v>
      </c>
      <c r="KD120">
        <v>0.88301589999999996</v>
      </c>
      <c r="KE120">
        <v>21.154710000000001</v>
      </c>
      <c r="KF120" s="1">
        <v>1.2408880000000001E-4</v>
      </c>
      <c r="KG120">
        <v>2.6055979999999999E-2</v>
      </c>
      <c r="KH120">
        <v>0.88298109999999996</v>
      </c>
      <c r="KI120">
        <v>21.80864</v>
      </c>
      <c r="KJ120" s="1">
        <v>1.182486E-4</v>
      </c>
      <c r="KK120">
        <v>2.482782E-2</v>
      </c>
      <c r="KL120">
        <v>0.88295849999999998</v>
      </c>
      <c r="KM120">
        <v>22.609259999999999</v>
      </c>
      <c r="KN120" s="1">
        <v>1.118916E-4</v>
      </c>
      <c r="KO120">
        <v>2.3495490000000001E-2</v>
      </c>
      <c r="KP120">
        <v>0.88295029999999997</v>
      </c>
      <c r="KQ120">
        <v>23.239709999999999</v>
      </c>
      <c r="KR120" s="1">
        <v>1.050239E-4</v>
      </c>
      <c r="KS120">
        <v>2.2052269999999999E-2</v>
      </c>
      <c r="KT120">
        <v>0.88292219999999999</v>
      </c>
      <c r="KU120">
        <v>23.02704</v>
      </c>
      <c r="KV120" s="1">
        <v>9.8221300000000001E-5</v>
      </c>
      <c r="KW120">
        <v>2.0621150000000001E-2</v>
      </c>
      <c r="KX120">
        <v>0.88290199999999996</v>
      </c>
      <c r="KY120">
        <v>22.239629999999998</v>
      </c>
      <c r="KZ120" s="1">
        <v>9.214781E-5</v>
      </c>
      <c r="LA120">
        <v>1.933905E-2</v>
      </c>
      <c r="LB120">
        <v>0.88291359999999997</v>
      </c>
      <c r="LC120">
        <v>21.308890000000002</v>
      </c>
      <c r="LD120" s="1">
        <v>8.7035890000000004E-5</v>
      </c>
      <c r="LE120">
        <v>1.825922E-2</v>
      </c>
      <c r="LF120">
        <v>0.88291989999999998</v>
      </c>
      <c r="LG120">
        <v>20.588819999999998</v>
      </c>
      <c r="LH120" s="1">
        <v>8.2779309999999996E-5</v>
      </c>
      <c r="LI120">
        <v>1.7358599999999998E-2</v>
      </c>
      <c r="LJ120">
        <v>0.88290849999999998</v>
      </c>
      <c r="LK120">
        <v>20.89639</v>
      </c>
      <c r="LL120" s="1">
        <v>7.9127089999999996E-5</v>
      </c>
      <c r="LM120">
        <v>1.658772E-2</v>
      </c>
      <c r="LN120">
        <v>0.88293500000000003</v>
      </c>
      <c r="LO120">
        <v>21.786960000000001</v>
      </c>
      <c r="LP120" s="1">
        <v>7.5877829999999996E-5</v>
      </c>
      <c r="LQ120">
        <v>1.590277E-2</v>
      </c>
      <c r="LR120">
        <v>0.88293160000000004</v>
      </c>
      <c r="LS120">
        <v>22.884409999999999</v>
      </c>
      <c r="LT120" s="1">
        <v>7.2899670000000001E-5</v>
      </c>
      <c r="LU120">
        <v>1.527506E-2</v>
      </c>
      <c r="LV120">
        <v>0.88293250000000001</v>
      </c>
      <c r="LW120">
        <v>23.622689999999999</v>
      </c>
      <c r="LX120" s="1">
        <v>7.0107719999999994E-5</v>
      </c>
      <c r="LY120">
        <v>1.4686279999999999E-2</v>
      </c>
      <c r="LZ120">
        <v>0.88293270000000001</v>
      </c>
      <c r="MA120">
        <v>23.480450000000001</v>
      </c>
      <c r="MB120" s="1">
        <v>6.7368270000000001E-5</v>
      </c>
      <c r="MC120">
        <v>1.412879E-2</v>
      </c>
      <c r="MD120">
        <v>0.88292930000000003</v>
      </c>
      <c r="ME120">
        <v>22.574300000000001</v>
      </c>
      <c r="MF120" s="1">
        <v>6.4624710000000006E-5</v>
      </c>
      <c r="MG120">
        <v>1.3598610000000001E-2</v>
      </c>
      <c r="MH120">
        <v>0.88292839999999995</v>
      </c>
      <c r="MI120">
        <v>21.524229999999999</v>
      </c>
      <c r="MJ120" s="1">
        <v>6.2029290000000005E-5</v>
      </c>
      <c r="MK120">
        <v>1.3093830000000001E-2</v>
      </c>
      <c r="ML120">
        <v>0.88292870000000001</v>
      </c>
      <c r="MM120">
        <v>20.678139999999999</v>
      </c>
      <c r="MN120" s="1">
        <v>5.9581769999999997E-5</v>
      </c>
      <c r="MO120">
        <v>1.261461E-2</v>
      </c>
      <c r="MP120">
        <v>0.88291679999999995</v>
      </c>
      <c r="MQ120">
        <v>20.993510000000001</v>
      </c>
      <c r="MR120" s="1">
        <v>5.7262470000000001E-5</v>
      </c>
      <c r="MS120" s="1">
        <v>1.215839E-2</v>
      </c>
      <c r="MT120">
        <v>0.88292930000000003</v>
      </c>
      <c r="MU120">
        <v>21.49663</v>
      </c>
      <c r="MV120" s="1">
        <v>5.5052249999999998E-5</v>
      </c>
      <c r="MW120">
        <v>1.1721499999999999E-2</v>
      </c>
      <c r="MX120">
        <v>0.88292630000000005</v>
      </c>
      <c r="MY120">
        <v>21.852900000000002</v>
      </c>
      <c r="MZ120" s="1">
        <v>5.2951739999999999E-5</v>
      </c>
      <c r="NA120" s="1">
        <v>1.1303209999999999E-2</v>
      </c>
      <c r="NB120">
        <v>0.88292729999999997</v>
      </c>
      <c r="NC120">
        <v>21.877970000000001</v>
      </c>
      <c r="ND120" s="1">
        <v>5.0956240000000001E-5</v>
      </c>
      <c r="NE120" s="1">
        <v>1.0903929999999999E-2</v>
      </c>
      <c r="NF120">
        <v>0.88291960000000003</v>
      </c>
      <c r="NG120">
        <v>21.572510000000001</v>
      </c>
      <c r="NH120" s="1">
        <v>4.9048909999999998E-5</v>
      </c>
      <c r="NI120" s="1">
        <v>1.052088E-2</v>
      </c>
      <c r="NJ120">
        <v>0.88293129999999997</v>
      </c>
      <c r="NK120">
        <v>20.933759999999999</v>
      </c>
      <c r="NL120" s="1">
        <v>4.7228680000000003E-5</v>
      </c>
      <c r="NM120" s="1">
        <v>1.015375E-2</v>
      </c>
      <c r="NN120">
        <v>0.88292660000000001</v>
      </c>
      <c r="NO120">
        <v>20.271280000000001</v>
      </c>
      <c r="NP120" s="1">
        <v>4.5495779999999998E-5</v>
      </c>
      <c r="NQ120">
        <v>9.8025579999999994E-3</v>
      </c>
      <c r="NR120">
        <v>0.88292729999999997</v>
      </c>
      <c r="NS120">
        <v>19.647480000000002</v>
      </c>
      <c r="NT120" s="1">
        <v>4.3838689999999997E-5</v>
      </c>
      <c r="NU120" s="1">
        <v>9.465223E-3</v>
      </c>
      <c r="NV120">
        <v>0.8829186</v>
      </c>
      <c r="NW120">
        <v>19.845410000000001</v>
      </c>
      <c r="NX120" s="1">
        <v>4.2256909999999999E-5</v>
      </c>
      <c r="NY120">
        <v>9.1417540000000002E-3</v>
      </c>
      <c r="NZ120">
        <v>0.88291790000000003</v>
      </c>
      <c r="OA120">
        <v>20.60849</v>
      </c>
      <c r="OB120" s="1">
        <v>4.0746649999999997E-5</v>
      </c>
      <c r="OC120" s="1">
        <v>8.831663E-3</v>
      </c>
      <c r="OD120">
        <v>0.88292389999999998</v>
      </c>
      <c r="OE120">
        <v>21.56859</v>
      </c>
      <c r="OF120" s="1">
        <v>3.9296179999999997E-5</v>
      </c>
      <c r="OG120" s="1">
        <v>8.5335010000000006E-3</v>
      </c>
      <c r="OH120">
        <v>0.8828956</v>
      </c>
      <c r="OI120">
        <v>22.38748</v>
      </c>
      <c r="OJ120" s="1">
        <v>3.7901210000000003E-5</v>
      </c>
      <c r="OK120" s="1">
        <v>8.2454399999999997E-3</v>
      </c>
    </row>
    <row r="121" spans="1:401" x14ac:dyDescent="0.35">
      <c r="A121">
        <v>124</v>
      </c>
      <c r="B121" t="s">
        <v>4</v>
      </c>
      <c r="C121" t="s">
        <v>24</v>
      </c>
      <c r="D121" t="s">
        <v>126</v>
      </c>
      <c r="E121">
        <v>777.92269999999996</v>
      </c>
      <c r="F121">
        <v>1.55382</v>
      </c>
      <c r="G121">
        <v>20.068950000000001</v>
      </c>
      <c r="H121">
        <v>0</v>
      </c>
      <c r="I121">
        <v>0</v>
      </c>
      <c r="J121">
        <v>1.5535540000000001</v>
      </c>
      <c r="K121">
        <v>20.387709999999998</v>
      </c>
      <c r="L121">
        <v>0</v>
      </c>
      <c r="M121">
        <v>0</v>
      </c>
      <c r="N121">
        <v>1.552033</v>
      </c>
      <c r="O121">
        <v>20.536490000000001</v>
      </c>
      <c r="P121" s="1">
        <v>1.147816E-31</v>
      </c>
      <c r="Q121" s="1">
        <v>1.875518E-29</v>
      </c>
      <c r="R121">
        <v>1.5501309999999999</v>
      </c>
      <c r="S121">
        <v>20.173030000000001</v>
      </c>
      <c r="T121" s="1">
        <v>1.9893499999999999E-19</v>
      </c>
      <c r="U121" s="1">
        <v>3.0987830000000002E-17</v>
      </c>
      <c r="V121">
        <v>1.5483089999999999</v>
      </c>
      <c r="W121">
        <v>19.546659999999999</v>
      </c>
      <c r="X121" s="1">
        <v>6.1189639999999998E-8</v>
      </c>
      <c r="Y121" s="1">
        <v>7.3435839999999999E-6</v>
      </c>
      <c r="Z121">
        <v>1.546271</v>
      </c>
      <c r="AA121">
        <v>19.125050000000002</v>
      </c>
      <c r="AB121" s="1">
        <v>2.056498E-2</v>
      </c>
      <c r="AC121" s="1">
        <v>3.406542</v>
      </c>
      <c r="AD121">
        <v>1.5443579999999999</v>
      </c>
      <c r="AE121">
        <v>18.90117</v>
      </c>
      <c r="AF121">
        <v>3.7675369999999999</v>
      </c>
      <c r="AG121">
        <v>691.38109999999995</v>
      </c>
      <c r="AH121">
        <v>1.5422910000000001</v>
      </c>
      <c r="AI121">
        <v>19.53322</v>
      </c>
      <c r="AJ121">
        <v>48.042459999999998</v>
      </c>
      <c r="AK121">
        <v>9434.5040000000008</v>
      </c>
      <c r="AL121">
        <v>1.5401199999999999</v>
      </c>
      <c r="AM121">
        <v>20.372450000000001</v>
      </c>
      <c r="AN121">
        <v>116.569</v>
      </c>
      <c r="AO121">
        <v>24054.39</v>
      </c>
      <c r="AP121">
        <v>1.537685</v>
      </c>
      <c r="AQ121">
        <v>21.092929999999999</v>
      </c>
      <c r="AR121">
        <v>91.122780000000006</v>
      </c>
      <c r="AS121">
        <v>19516.07</v>
      </c>
      <c r="AT121">
        <v>1.534783</v>
      </c>
      <c r="AU121">
        <v>21.38044</v>
      </c>
      <c r="AV121">
        <v>32.142330000000001</v>
      </c>
      <c r="AW121">
        <v>7078.6120000000001</v>
      </c>
      <c r="AX121">
        <v>1.5311589999999999</v>
      </c>
      <c r="AY121">
        <v>20.991579999999999</v>
      </c>
      <c r="AZ121">
        <v>6.5660210000000001</v>
      </c>
      <c r="BA121">
        <v>1473.7159999999999</v>
      </c>
      <c r="BB121">
        <v>1.526621</v>
      </c>
      <c r="BC121">
        <v>20.49897</v>
      </c>
      <c r="BD121">
        <v>0.98256069999999995</v>
      </c>
      <c r="BE121">
        <v>222.37700000000001</v>
      </c>
      <c r="BF121">
        <v>1.5213270000000001</v>
      </c>
      <c r="BG121">
        <v>20.036259999999999</v>
      </c>
      <c r="BH121">
        <v>0.16964679999999999</v>
      </c>
      <c r="BI121">
        <v>37.577260000000003</v>
      </c>
      <c r="BJ121">
        <v>1.515218</v>
      </c>
      <c r="BK121">
        <v>20.001429999999999</v>
      </c>
      <c r="BL121">
        <v>7.3524010000000001E-2</v>
      </c>
      <c r="BM121">
        <v>15.58779</v>
      </c>
      <c r="BN121">
        <v>1.5085459999999999</v>
      </c>
      <c r="BO121">
        <v>20.845030000000001</v>
      </c>
      <c r="BP121">
        <v>6.553581E-2</v>
      </c>
      <c r="BQ121">
        <v>13.686529999999999</v>
      </c>
      <c r="BR121">
        <v>1.501023</v>
      </c>
      <c r="BS121">
        <v>21.62284</v>
      </c>
      <c r="BT121">
        <v>6.7906449999999993E-2</v>
      </c>
      <c r="BU121">
        <v>14.1815</v>
      </c>
      <c r="BV121">
        <v>1.491012</v>
      </c>
      <c r="BW121">
        <v>22.248519999999999</v>
      </c>
      <c r="BX121" s="1">
        <v>6.8054340000000005E-2</v>
      </c>
      <c r="BY121">
        <v>14.2636</v>
      </c>
      <c r="BZ121">
        <v>1.4803090000000001</v>
      </c>
      <c r="CA121">
        <v>22.36495</v>
      </c>
      <c r="CB121" s="1">
        <v>6.4503229999999995E-2</v>
      </c>
      <c r="CC121">
        <v>13.567220000000001</v>
      </c>
      <c r="CD121">
        <v>1.4704740000000001</v>
      </c>
      <c r="CE121">
        <v>21.786729999999999</v>
      </c>
      <c r="CF121" s="1">
        <v>5.8813160000000003E-2</v>
      </c>
      <c r="CG121">
        <v>12.38382</v>
      </c>
      <c r="CH121">
        <v>1.4618720000000001</v>
      </c>
      <c r="CI121">
        <v>20.830870000000001</v>
      </c>
      <c r="CJ121" s="1">
        <v>5.2544010000000002E-2</v>
      </c>
      <c r="CK121">
        <v>11.08257</v>
      </c>
      <c r="CL121">
        <v>1.452906</v>
      </c>
      <c r="CM121">
        <v>20.019349999999999</v>
      </c>
      <c r="CN121" s="1">
        <v>4.645701E-2</v>
      </c>
      <c r="CO121">
        <v>9.8147190000000002</v>
      </c>
      <c r="CP121">
        <v>1.4439249999999999</v>
      </c>
      <c r="CQ121">
        <v>19.62463</v>
      </c>
      <c r="CR121">
        <v>4.0811699999999999E-2</v>
      </c>
      <c r="CS121">
        <v>8.6309559999999994</v>
      </c>
      <c r="CT121">
        <v>1.434723</v>
      </c>
      <c r="CU121">
        <v>19.929449999999999</v>
      </c>
      <c r="CV121" s="1">
        <v>3.5733439999999998E-2</v>
      </c>
      <c r="CW121">
        <v>7.5619160000000001</v>
      </c>
      <c r="CX121">
        <v>1.425011</v>
      </c>
      <c r="CY121">
        <v>20.078389999999999</v>
      </c>
      <c r="CZ121" s="1">
        <v>3.1264210000000001E-2</v>
      </c>
      <c r="DA121">
        <v>6.6204679999999998</v>
      </c>
      <c r="DB121">
        <v>1.41442</v>
      </c>
      <c r="DC121">
        <v>20.693650000000002</v>
      </c>
      <c r="DD121" s="1">
        <v>2.740424E-2</v>
      </c>
      <c r="DE121">
        <v>5.8073880000000004</v>
      </c>
      <c r="DF121">
        <v>1.403356</v>
      </c>
      <c r="DG121">
        <v>20.9556</v>
      </c>
      <c r="DH121" s="1">
        <v>2.40637E-2</v>
      </c>
      <c r="DI121">
        <v>5.1019230000000002</v>
      </c>
      <c r="DJ121">
        <v>1.3893979999999999</v>
      </c>
      <c r="DK121">
        <v>20.5883</v>
      </c>
      <c r="DL121" s="1">
        <v>2.1068920000000001E-2</v>
      </c>
      <c r="DM121">
        <v>4.4717969999999996</v>
      </c>
      <c r="DN121">
        <v>1.3766350000000001</v>
      </c>
      <c r="DO121">
        <v>20.069569999999999</v>
      </c>
      <c r="DP121" s="1">
        <v>1.8418319999999998E-2</v>
      </c>
      <c r="DQ121">
        <v>3.9080900000000001</v>
      </c>
      <c r="DR121">
        <v>1.364752</v>
      </c>
      <c r="DS121">
        <v>19.504460000000002</v>
      </c>
      <c r="DT121">
        <v>1.608542E-2</v>
      </c>
      <c r="DU121">
        <v>3.416703</v>
      </c>
      <c r="DV121">
        <v>1.3529519999999999</v>
      </c>
      <c r="DW121">
        <v>19.206520000000001</v>
      </c>
      <c r="DX121" s="1">
        <v>1.405196E-2</v>
      </c>
      <c r="DY121">
        <v>2.9898820000000002</v>
      </c>
      <c r="DZ121">
        <v>1.3399829999999999</v>
      </c>
      <c r="EA121">
        <v>19.988720000000001</v>
      </c>
      <c r="EB121" s="1">
        <v>1.224221E-2</v>
      </c>
      <c r="EC121">
        <v>2.6107230000000001</v>
      </c>
      <c r="ED121">
        <v>1.3273980000000001</v>
      </c>
      <c r="EE121">
        <v>21.15465</v>
      </c>
      <c r="EF121" s="1">
        <v>1.062397E-2</v>
      </c>
      <c r="EG121">
        <v>2.2686920000000002</v>
      </c>
      <c r="EH121">
        <v>1.3142990000000001</v>
      </c>
      <c r="EI121">
        <v>22.400680000000001</v>
      </c>
      <c r="EJ121" s="1">
        <v>9.1933929999999994E-3</v>
      </c>
      <c r="EK121">
        <v>1.9652529999999999</v>
      </c>
      <c r="EL121">
        <v>1.3011440000000001</v>
      </c>
      <c r="EM121">
        <v>23.28163</v>
      </c>
      <c r="EN121" s="1">
        <v>7.9658909999999993E-3</v>
      </c>
      <c r="EO121">
        <v>1.70424</v>
      </c>
      <c r="EP121">
        <v>1.2850360000000001</v>
      </c>
      <c r="EQ121">
        <v>23.082850000000001</v>
      </c>
      <c r="ER121" s="1">
        <v>6.9175319999999997E-3</v>
      </c>
      <c r="ES121">
        <v>1.4825299999999999</v>
      </c>
      <c r="ET121">
        <v>1.2699830000000001</v>
      </c>
      <c r="EU121">
        <v>22.33961</v>
      </c>
      <c r="EV121" s="1">
        <v>6.0185780000000001E-3</v>
      </c>
      <c r="EW121">
        <v>1.291393</v>
      </c>
      <c r="EX121">
        <v>1.2568520000000001</v>
      </c>
      <c r="EY121">
        <v>21.75102</v>
      </c>
      <c r="EZ121" s="1">
        <v>5.2342999999999999E-3</v>
      </c>
      <c r="FA121">
        <v>1.1235120000000001</v>
      </c>
      <c r="FB121">
        <v>1.2467440000000001</v>
      </c>
      <c r="FC121">
        <v>21.40606</v>
      </c>
      <c r="FD121" s="1">
        <v>4.549389E-3</v>
      </c>
      <c r="FE121">
        <v>0.97578039999999999</v>
      </c>
      <c r="FF121">
        <v>1.238775</v>
      </c>
      <c r="FG121">
        <v>21.935780000000001</v>
      </c>
      <c r="FH121" s="1">
        <v>3.9356360000000002E-3</v>
      </c>
      <c r="FI121">
        <v>0.84456750000000003</v>
      </c>
      <c r="FJ121">
        <v>1.232469</v>
      </c>
      <c r="FK121">
        <v>22.61636</v>
      </c>
      <c r="FL121" s="1">
        <v>3.3532660000000001E-3</v>
      </c>
      <c r="FM121">
        <v>0.71990880000000002</v>
      </c>
      <c r="FN121">
        <v>1.2276590000000001</v>
      </c>
      <c r="FO121">
        <v>23.056280000000001</v>
      </c>
      <c r="FP121" s="1">
        <v>2.7520829999999998E-3</v>
      </c>
      <c r="FQ121">
        <v>0.59124679999999996</v>
      </c>
      <c r="FR121">
        <v>1.2240279999999999</v>
      </c>
      <c r="FS121">
        <v>23.096769999999999</v>
      </c>
      <c r="FT121" s="1">
        <v>2.137772E-3</v>
      </c>
      <c r="FU121">
        <v>0.45948660000000002</v>
      </c>
      <c r="FV121">
        <v>1.2212400000000001</v>
      </c>
      <c r="FW121">
        <v>22.553460000000001</v>
      </c>
      <c r="FX121" s="1">
        <v>1.5822329999999999E-3</v>
      </c>
      <c r="FY121">
        <v>0.33986830000000001</v>
      </c>
      <c r="FZ121">
        <v>1.219182</v>
      </c>
      <c r="GA121">
        <v>21.701910000000002</v>
      </c>
      <c r="GB121" s="1">
        <v>1.1524790000000001E-3</v>
      </c>
      <c r="GC121">
        <v>0.2469093</v>
      </c>
      <c r="GD121">
        <v>1.2176260000000001</v>
      </c>
      <c r="GE121">
        <v>20.811499999999999</v>
      </c>
      <c r="GF121" s="1">
        <v>8.6113750000000005E-4</v>
      </c>
      <c r="GG121">
        <v>0.18367839999999999</v>
      </c>
      <c r="GH121">
        <v>1.216547</v>
      </c>
      <c r="GI121">
        <v>20.127680000000002</v>
      </c>
      <c r="GJ121" s="1">
        <v>6.7925679999999999E-4</v>
      </c>
      <c r="GK121">
        <v>0.14408209999999999</v>
      </c>
      <c r="GL121">
        <v>1.2157830000000001</v>
      </c>
      <c r="GM121">
        <v>20.238</v>
      </c>
      <c r="GN121" s="1">
        <v>5.6759330000000002E-4</v>
      </c>
      <c r="GO121">
        <v>0.119754</v>
      </c>
      <c r="GP121">
        <v>1.2153</v>
      </c>
      <c r="GQ121">
        <v>20.803570000000001</v>
      </c>
      <c r="GR121" s="1">
        <v>4.9450709999999997E-4</v>
      </c>
      <c r="GS121">
        <v>0.1038524</v>
      </c>
      <c r="GT121">
        <v>1.2149639999999999</v>
      </c>
      <c r="GU121">
        <v>21.716069999999998</v>
      </c>
      <c r="GV121" s="1">
        <v>4.386956E-4</v>
      </c>
      <c r="GW121">
        <v>9.1784610000000003E-2</v>
      </c>
      <c r="GX121">
        <v>1.2147079999999999</v>
      </c>
      <c r="GY121">
        <v>22.487629999999999</v>
      </c>
      <c r="GZ121" s="1">
        <v>3.8989500000000002E-4</v>
      </c>
      <c r="HA121">
        <v>8.1330349999999996E-2</v>
      </c>
      <c r="HB121">
        <v>1.214542</v>
      </c>
      <c r="HC121">
        <v>22.476590000000002</v>
      </c>
      <c r="HD121" s="1">
        <v>3.4709399999999999E-4</v>
      </c>
      <c r="HE121">
        <v>7.2190770000000001E-2</v>
      </c>
      <c r="HF121">
        <v>1.2143269999999999</v>
      </c>
      <c r="HG121">
        <v>21.541399999999999</v>
      </c>
      <c r="HH121" s="1">
        <v>3.1203600000000002E-4</v>
      </c>
      <c r="HI121">
        <v>6.4704990000000004E-2</v>
      </c>
      <c r="HJ121">
        <v>1.2140200000000001</v>
      </c>
      <c r="HK121">
        <v>20.529350000000001</v>
      </c>
      <c r="HL121" s="1">
        <v>2.8484739999999999E-4</v>
      </c>
      <c r="HM121">
        <v>5.8905069999999997E-2</v>
      </c>
      <c r="HN121">
        <v>1.2136450000000001</v>
      </c>
      <c r="HO121">
        <v>19.766670000000001</v>
      </c>
      <c r="HP121" s="1">
        <v>2.6385880000000001E-4</v>
      </c>
      <c r="HQ121">
        <v>5.4444859999999998E-2</v>
      </c>
      <c r="HR121">
        <v>1.2131339999999999</v>
      </c>
      <c r="HS121">
        <v>19.88758</v>
      </c>
      <c r="HT121" s="1">
        <v>2.4719210000000001E-4</v>
      </c>
      <c r="HU121">
        <v>5.0911079999999997E-2</v>
      </c>
      <c r="HV121">
        <v>1.2125939999999999</v>
      </c>
      <c r="HW121">
        <v>20.814060000000001</v>
      </c>
      <c r="HX121" s="1">
        <v>2.3390370000000001E-4</v>
      </c>
      <c r="HY121">
        <v>4.8100150000000001E-2</v>
      </c>
      <c r="HZ121">
        <v>1.211938</v>
      </c>
      <c r="IA121">
        <v>21.8888</v>
      </c>
      <c r="IB121" s="1">
        <v>2.240066E-4</v>
      </c>
      <c r="IC121">
        <v>4.599992E-2</v>
      </c>
      <c r="ID121">
        <v>1.21129</v>
      </c>
      <c r="IE121">
        <v>22.726569999999999</v>
      </c>
      <c r="IF121" s="1">
        <v>2.1694929999999999E-4</v>
      </c>
      <c r="IG121">
        <v>4.4508930000000002E-2</v>
      </c>
      <c r="IH121">
        <v>1.2105729999999999</v>
      </c>
      <c r="II121">
        <v>22.74</v>
      </c>
      <c r="IJ121" s="1">
        <v>2.1108640000000001E-4</v>
      </c>
      <c r="IK121">
        <v>4.3289939999999999E-2</v>
      </c>
      <c r="IL121">
        <v>1.2098930000000001</v>
      </c>
      <c r="IM121">
        <v>21.95927</v>
      </c>
      <c r="IN121" s="1">
        <v>2.0486549999999999E-4</v>
      </c>
      <c r="IO121">
        <v>4.2008860000000002E-2</v>
      </c>
      <c r="IP121">
        <v>1.2091339999999999</v>
      </c>
      <c r="IQ121">
        <v>20.956489999999999</v>
      </c>
      <c r="IR121" s="1">
        <v>1.9763309999999999E-4</v>
      </c>
      <c r="IS121">
        <v>4.0529809999999999E-2</v>
      </c>
      <c r="IT121">
        <v>1.208378</v>
      </c>
      <c r="IU121">
        <v>20.13898</v>
      </c>
      <c r="IV121" s="1">
        <v>1.8961219999999999E-4</v>
      </c>
      <c r="IW121">
        <v>3.889107E-2</v>
      </c>
      <c r="IX121">
        <v>1.207649</v>
      </c>
      <c r="IY121">
        <v>20.477239999999998</v>
      </c>
      <c r="IZ121" s="1">
        <v>1.81261E-4</v>
      </c>
      <c r="JA121">
        <v>3.7185269999999999E-2</v>
      </c>
      <c r="JB121">
        <v>1.206901</v>
      </c>
      <c r="JC121">
        <v>21.409310000000001</v>
      </c>
      <c r="JD121" s="1">
        <v>1.7293659999999999E-4</v>
      </c>
      <c r="JE121">
        <v>3.5480869999999998E-2</v>
      </c>
      <c r="JF121">
        <v>1.2061170000000001</v>
      </c>
      <c r="JG121">
        <v>22.512609999999999</v>
      </c>
      <c r="JH121" s="1">
        <v>1.648342E-4</v>
      </c>
      <c r="JI121">
        <v>3.3826059999999998E-2</v>
      </c>
      <c r="JJ121">
        <v>1.2054039999999999</v>
      </c>
      <c r="JK121">
        <v>23.001550000000002</v>
      </c>
      <c r="JL121" s="1">
        <v>1.570748E-4</v>
      </c>
      <c r="JM121">
        <v>3.2239690000000001E-2</v>
      </c>
      <c r="JN121">
        <v>1.2047049999999999</v>
      </c>
      <c r="JO121">
        <v>22.763680000000001</v>
      </c>
      <c r="JP121" s="1">
        <v>1.4974070000000001E-4</v>
      </c>
      <c r="JQ121">
        <v>3.073679E-2</v>
      </c>
      <c r="JR121">
        <v>1.2040919999999999</v>
      </c>
      <c r="JS121">
        <v>21.949919999999999</v>
      </c>
      <c r="JT121" s="1">
        <v>1.4283899999999999E-4</v>
      </c>
      <c r="JU121">
        <v>2.9322640000000001E-2</v>
      </c>
      <c r="JV121">
        <v>1.203584</v>
      </c>
      <c r="JW121">
        <v>21.200430000000001</v>
      </c>
      <c r="JX121" s="1">
        <v>1.363685E-4</v>
      </c>
      <c r="JY121">
        <v>2.7993339999999999E-2</v>
      </c>
      <c r="JZ121">
        <v>1.2031799999999999</v>
      </c>
      <c r="KA121">
        <v>20.748329999999999</v>
      </c>
      <c r="KB121" s="1">
        <v>1.302702E-4</v>
      </c>
      <c r="KC121">
        <v>2.6741339999999999E-2</v>
      </c>
      <c r="KD121">
        <v>1.202896</v>
      </c>
      <c r="KE121">
        <v>21.20299</v>
      </c>
      <c r="KF121" s="1">
        <v>1.244451E-4</v>
      </c>
      <c r="KG121">
        <v>2.5546619999999999E-2</v>
      </c>
      <c r="KH121">
        <v>1.202693</v>
      </c>
      <c r="KI121">
        <v>21.847300000000001</v>
      </c>
      <c r="KJ121" s="1">
        <v>1.186229E-4</v>
      </c>
      <c r="KK121">
        <v>2.4350409999999999E-2</v>
      </c>
      <c r="KL121">
        <v>1.202561</v>
      </c>
      <c r="KM121">
        <v>22.64132</v>
      </c>
      <c r="KN121" s="1">
        <v>1.123036E-4</v>
      </c>
      <c r="KO121">
        <v>2.3058269999999999E-2</v>
      </c>
      <c r="KP121">
        <v>1.2024870000000001</v>
      </c>
      <c r="KQ121">
        <v>23.277380000000001</v>
      </c>
      <c r="KR121" s="1">
        <v>1.054562E-4</v>
      </c>
      <c r="KS121">
        <v>2.165392E-2</v>
      </c>
      <c r="KT121">
        <v>1.202421</v>
      </c>
      <c r="KU121">
        <v>23.076650000000001</v>
      </c>
      <c r="KV121" s="1">
        <v>9.8628990000000007E-5</v>
      </c>
      <c r="KW121">
        <v>2.0249369999999999E-2</v>
      </c>
      <c r="KX121">
        <v>1.2024189999999999</v>
      </c>
      <c r="KY121">
        <v>22.301390000000001</v>
      </c>
      <c r="KZ121" s="1">
        <v>9.2498540000000005E-5</v>
      </c>
      <c r="LA121">
        <v>1.8982450000000001E-2</v>
      </c>
      <c r="LB121">
        <v>1.2023740000000001</v>
      </c>
      <c r="LC121">
        <v>21.381170000000001</v>
      </c>
      <c r="LD121" s="1">
        <v>8.7328469999999994E-5</v>
      </c>
      <c r="LE121">
        <v>1.7912899999999999E-2</v>
      </c>
      <c r="LF121">
        <v>1.202369</v>
      </c>
      <c r="LG121">
        <v>20.657820000000001</v>
      </c>
      <c r="LH121" s="1">
        <v>8.3025329999999995E-5</v>
      </c>
      <c r="LI121">
        <v>1.702145E-2</v>
      </c>
      <c r="LJ121">
        <v>1.20235</v>
      </c>
      <c r="LK121">
        <v>20.947880000000001</v>
      </c>
      <c r="LL121" s="1">
        <v>7.9340910000000005E-5</v>
      </c>
      <c r="LM121">
        <v>1.6259570000000001E-2</v>
      </c>
      <c r="LN121">
        <v>1.202339</v>
      </c>
      <c r="LO121">
        <v>21.821069999999999</v>
      </c>
      <c r="LP121" s="1">
        <v>7.6070870000000002E-5</v>
      </c>
      <c r="LQ121">
        <v>1.558504E-2</v>
      </c>
      <c r="LR121">
        <v>1.2023349999999999</v>
      </c>
      <c r="LS121">
        <v>22.912289999999999</v>
      </c>
      <c r="LT121" s="1">
        <v>7.3079270000000001E-5</v>
      </c>
      <c r="LU121">
        <v>1.496871E-2</v>
      </c>
      <c r="LV121">
        <v>1.202348</v>
      </c>
      <c r="LW121">
        <v>23.659289999999999</v>
      </c>
      <c r="LX121" s="1">
        <v>7.0277600000000006E-5</v>
      </c>
      <c r="LY121">
        <v>1.439095E-2</v>
      </c>
      <c r="LZ121">
        <v>1.20234</v>
      </c>
      <c r="MA121">
        <v>23.531600000000001</v>
      </c>
      <c r="MB121" s="1">
        <v>6.7529159999999994E-5</v>
      </c>
      <c r="MC121">
        <v>1.384415E-2</v>
      </c>
      <c r="MD121">
        <v>1.202334</v>
      </c>
      <c r="ME121">
        <v>22.637640000000001</v>
      </c>
      <c r="MF121" s="1">
        <v>6.4777190000000007E-5</v>
      </c>
      <c r="MG121">
        <v>1.3323730000000001E-2</v>
      </c>
      <c r="MH121">
        <v>1.2023349999999999</v>
      </c>
      <c r="MI121">
        <v>21.59404</v>
      </c>
      <c r="MJ121" s="1">
        <v>6.2174239999999994E-5</v>
      </c>
      <c r="MK121">
        <v>1.2829220000000001E-2</v>
      </c>
      <c r="ML121">
        <v>1.2023330000000001</v>
      </c>
      <c r="MM121">
        <v>20.738669999999999</v>
      </c>
      <c r="MN121" s="1">
        <v>5.9718980000000001E-5</v>
      </c>
      <c r="MO121">
        <v>1.235881E-2</v>
      </c>
      <c r="MP121">
        <v>1.2023250000000001</v>
      </c>
      <c r="MQ121">
        <v>21.035740000000001</v>
      </c>
      <c r="MR121" s="1">
        <v>5.7392880000000003E-5</v>
      </c>
      <c r="MS121" s="1">
        <v>1.1911710000000001E-2</v>
      </c>
      <c r="MT121">
        <v>1.2023360000000001</v>
      </c>
      <c r="MU121">
        <v>21.51455</v>
      </c>
      <c r="MV121" s="1">
        <v>5.5176999999999997E-5</v>
      </c>
      <c r="MW121" s="1">
        <v>1.148364E-2</v>
      </c>
      <c r="MX121">
        <v>1.2023299999999999</v>
      </c>
      <c r="MY121">
        <v>21.868390000000002</v>
      </c>
      <c r="MZ121" s="1">
        <v>5.3070299999999999E-5</v>
      </c>
      <c r="NA121" s="1">
        <v>1.1073100000000001E-2</v>
      </c>
      <c r="NB121">
        <v>1.202332</v>
      </c>
      <c r="NC121">
        <v>21.90934</v>
      </c>
      <c r="ND121" s="1">
        <v>5.1069529999999998E-5</v>
      </c>
      <c r="NE121">
        <v>1.068172E-2</v>
      </c>
      <c r="NF121">
        <v>1.2023280000000001</v>
      </c>
      <c r="NG121">
        <v>21.627980000000001</v>
      </c>
      <c r="NH121" s="1">
        <v>4.9157489999999997E-5</v>
      </c>
      <c r="NI121" s="1">
        <v>1.030637E-2</v>
      </c>
      <c r="NJ121">
        <v>1.202339</v>
      </c>
      <c r="NK121">
        <v>20.984310000000001</v>
      </c>
      <c r="NL121" s="1">
        <v>4.7332420000000002E-5</v>
      </c>
      <c r="NM121" s="1">
        <v>9.9467900000000005E-3</v>
      </c>
      <c r="NN121">
        <v>1.2023349999999999</v>
      </c>
      <c r="NO121">
        <v>20.32752</v>
      </c>
      <c r="NP121" s="1">
        <v>4.55951E-5</v>
      </c>
      <c r="NQ121" s="1">
        <v>9.6023270000000008E-3</v>
      </c>
      <c r="NR121">
        <v>1.2023349999999999</v>
      </c>
      <c r="NS121">
        <v>19.717739999999999</v>
      </c>
      <c r="NT121" s="1">
        <v>4.3933829999999998E-5</v>
      </c>
      <c r="NU121" s="1">
        <v>9.2717890000000008E-3</v>
      </c>
      <c r="NV121">
        <v>1.2023239999999999</v>
      </c>
      <c r="NW121">
        <v>19.92389</v>
      </c>
      <c r="NX121" s="1">
        <v>4.2347600000000001E-5</v>
      </c>
      <c r="NY121" s="1">
        <v>8.9545920000000008E-3</v>
      </c>
      <c r="NZ121">
        <v>1.2023250000000001</v>
      </c>
      <c r="OA121">
        <v>20.669840000000001</v>
      </c>
      <c r="OB121" s="1">
        <v>4.0833439999999997E-5</v>
      </c>
      <c r="OC121" s="1">
        <v>8.6507500000000005E-3</v>
      </c>
      <c r="OD121">
        <v>1.202331</v>
      </c>
      <c r="OE121">
        <v>21.605789999999999</v>
      </c>
      <c r="OF121" s="1">
        <v>3.9379930000000001E-5</v>
      </c>
      <c r="OG121" s="1">
        <v>8.3588849999999999E-3</v>
      </c>
      <c r="OH121">
        <v>1.2023140000000001</v>
      </c>
      <c r="OI121">
        <v>22.42165</v>
      </c>
      <c r="OJ121" s="1">
        <v>3.7981809999999997E-5</v>
      </c>
      <c r="OK121">
        <v>8.0765899999999998E-3</v>
      </c>
    </row>
    <row r="122" spans="1:401" x14ac:dyDescent="0.35">
      <c r="A122">
        <v>125</v>
      </c>
      <c r="B122" t="s">
        <v>4</v>
      </c>
      <c r="C122" t="s">
        <v>24</v>
      </c>
      <c r="D122" t="s">
        <v>127</v>
      </c>
      <c r="E122">
        <v>821.17690000000005</v>
      </c>
      <c r="F122">
        <v>0.90234979999999998</v>
      </c>
      <c r="G122">
        <v>20.097750000000001</v>
      </c>
      <c r="H122">
        <v>0</v>
      </c>
      <c r="I122">
        <v>0</v>
      </c>
      <c r="J122">
        <v>0.90544469999999999</v>
      </c>
      <c r="K122">
        <v>20.428550000000001</v>
      </c>
      <c r="L122">
        <v>0</v>
      </c>
      <c r="M122">
        <v>0</v>
      </c>
      <c r="N122">
        <v>0.9070705</v>
      </c>
      <c r="O122">
        <v>20.602319999999999</v>
      </c>
      <c r="P122" s="1">
        <v>1.8866280000000001E-32</v>
      </c>
      <c r="Q122" s="1">
        <v>5.1496140000000001E-30</v>
      </c>
      <c r="R122">
        <v>0.908196</v>
      </c>
      <c r="S122">
        <v>20.23039</v>
      </c>
      <c r="T122" s="1">
        <v>3.2383639999999999E-20</v>
      </c>
      <c r="U122" s="1">
        <v>8.8386129999999999E-18</v>
      </c>
      <c r="V122">
        <v>0.90872390000000003</v>
      </c>
      <c r="W122">
        <v>19.590630000000001</v>
      </c>
      <c r="X122" s="1">
        <v>6.5429829999999998E-9</v>
      </c>
      <c r="Y122" s="1">
        <v>1.7837129999999999E-6</v>
      </c>
      <c r="Z122">
        <v>0.90919970000000006</v>
      </c>
      <c r="AA122">
        <v>19.161290000000001</v>
      </c>
      <c r="AB122" s="1">
        <v>1.2800219999999999E-2</v>
      </c>
      <c r="AC122" s="1">
        <v>2.7182750000000002</v>
      </c>
      <c r="AD122">
        <v>0.90983190000000003</v>
      </c>
      <c r="AE122">
        <v>18.922920000000001</v>
      </c>
      <c r="AF122" s="1">
        <v>2.9217089999999999</v>
      </c>
      <c r="AG122">
        <v>687.16920000000005</v>
      </c>
      <c r="AH122">
        <v>0.91042679999999998</v>
      </c>
      <c r="AI122">
        <v>19.556439999999998</v>
      </c>
      <c r="AJ122">
        <v>42.638449999999999</v>
      </c>
      <c r="AK122">
        <v>10767.26</v>
      </c>
      <c r="AL122">
        <v>0.91098520000000005</v>
      </c>
      <c r="AM122">
        <v>20.405449999999998</v>
      </c>
      <c r="AN122">
        <v>113.8745</v>
      </c>
      <c r="AO122">
        <v>30334.84</v>
      </c>
      <c r="AP122">
        <v>0.91154409999999997</v>
      </c>
      <c r="AQ122">
        <v>21.142969999999998</v>
      </c>
      <c r="AR122">
        <v>95.552639999999997</v>
      </c>
      <c r="AS122">
        <v>26517.13</v>
      </c>
      <c r="AT122">
        <v>0.91210139999999995</v>
      </c>
      <c r="AU122">
        <v>21.45477</v>
      </c>
      <c r="AV122">
        <v>35.517150000000001</v>
      </c>
      <c r="AW122">
        <v>10167.59</v>
      </c>
      <c r="AX122">
        <v>0.91258700000000004</v>
      </c>
      <c r="AY122">
        <v>21.061109999999999</v>
      </c>
      <c r="AZ122">
        <v>7.5227510000000004</v>
      </c>
      <c r="BA122">
        <v>2200.3679999999999</v>
      </c>
      <c r="BB122">
        <v>0.91311949999999997</v>
      </c>
      <c r="BC122">
        <v>20.563330000000001</v>
      </c>
      <c r="BD122">
        <v>1.1429419999999999</v>
      </c>
      <c r="BE122">
        <v>337.77760000000001</v>
      </c>
      <c r="BF122">
        <v>0.9138271</v>
      </c>
      <c r="BG122">
        <v>20.0883</v>
      </c>
      <c r="BH122">
        <v>0.1898388</v>
      </c>
      <c r="BI122">
        <v>54.959760000000003</v>
      </c>
      <c r="BJ122">
        <v>0.91471440000000004</v>
      </c>
      <c r="BK122">
        <v>20.04025</v>
      </c>
      <c r="BL122">
        <v>7.5709650000000003E-2</v>
      </c>
      <c r="BM122">
        <v>20.841809999999999</v>
      </c>
      <c r="BN122">
        <v>0.9158463</v>
      </c>
      <c r="BO122">
        <v>20.883980000000001</v>
      </c>
      <c r="BP122">
        <v>6.5493720000000005E-2</v>
      </c>
      <c r="BQ122">
        <v>17.67071</v>
      </c>
      <c r="BR122">
        <v>0.91677390000000003</v>
      </c>
      <c r="BS122">
        <v>21.66358</v>
      </c>
      <c r="BT122">
        <v>6.7725060000000004E-2</v>
      </c>
      <c r="BU122">
        <v>18.238379999999999</v>
      </c>
      <c r="BV122">
        <v>0.91736050000000002</v>
      </c>
      <c r="BW122">
        <v>22.297840000000001</v>
      </c>
      <c r="BX122" s="1">
        <v>6.8150210000000003E-2</v>
      </c>
      <c r="BY122">
        <v>18.401879999999998</v>
      </c>
      <c r="BZ122">
        <v>0.9181492</v>
      </c>
      <c r="CA122">
        <v>22.447379999999999</v>
      </c>
      <c r="CB122" s="1">
        <v>6.484094E-2</v>
      </c>
      <c r="CC122">
        <v>17.553260000000002</v>
      </c>
      <c r="CD122">
        <v>0.9208925</v>
      </c>
      <c r="CE122">
        <v>21.864059999999998</v>
      </c>
      <c r="CF122" s="1">
        <v>5.925105E-2</v>
      </c>
      <c r="CG122">
        <v>16.092300000000002</v>
      </c>
      <c r="CH122">
        <v>0.92125170000000001</v>
      </c>
      <c r="CI122">
        <v>20.90681</v>
      </c>
      <c r="CJ122" s="1">
        <v>5.2988540000000001E-2</v>
      </c>
      <c r="CK122">
        <v>14.460889999999999</v>
      </c>
      <c r="CL122">
        <v>0.92131980000000002</v>
      </c>
      <c r="CM122">
        <v>20.089020000000001</v>
      </c>
      <c r="CN122" s="1">
        <v>4.6879049999999998E-2</v>
      </c>
      <c r="CO122">
        <v>12.85295</v>
      </c>
      <c r="CP122">
        <v>0.92205700000000002</v>
      </c>
      <c r="CQ122">
        <v>19.693639999999998</v>
      </c>
      <c r="CR122" s="1">
        <v>4.1202460000000003E-2</v>
      </c>
      <c r="CS122">
        <v>11.343019999999999</v>
      </c>
      <c r="CT122">
        <v>0.92290570000000005</v>
      </c>
      <c r="CU122">
        <v>19.975680000000001</v>
      </c>
      <c r="CV122" s="1">
        <v>3.6079769999999997E-2</v>
      </c>
      <c r="CW122">
        <v>9.9709409999999998</v>
      </c>
      <c r="CX122">
        <v>0.92366199999999998</v>
      </c>
      <c r="CY122">
        <v>20.109539999999999</v>
      </c>
      <c r="CZ122" s="1">
        <v>3.1564750000000003E-2</v>
      </c>
      <c r="DA122">
        <v>8.7576839999999994</v>
      </c>
      <c r="DB122">
        <v>0.92441949999999995</v>
      </c>
      <c r="DC122">
        <v>20.738379999999999</v>
      </c>
      <c r="DD122" s="1">
        <v>2.7663119999999999E-2</v>
      </c>
      <c r="DE122">
        <v>7.7070990000000004</v>
      </c>
      <c r="DF122">
        <v>0.92552780000000001</v>
      </c>
      <c r="DG122">
        <v>21.026679999999999</v>
      </c>
      <c r="DH122" s="1">
        <v>2.4291670000000001E-2</v>
      </c>
      <c r="DI122">
        <v>6.7936480000000001</v>
      </c>
      <c r="DJ122">
        <v>0.92700110000000002</v>
      </c>
      <c r="DK122">
        <v>20.650359999999999</v>
      </c>
      <c r="DL122" s="1">
        <v>2.127534E-2</v>
      </c>
      <c r="DM122">
        <v>5.9711480000000003</v>
      </c>
      <c r="DN122">
        <v>0.92977180000000004</v>
      </c>
      <c r="DO122">
        <v>20.134029999999999</v>
      </c>
      <c r="DP122" s="1">
        <v>1.8601059999999999E-2</v>
      </c>
      <c r="DQ122">
        <v>5.2316799999999999</v>
      </c>
      <c r="DR122">
        <v>0.9299328</v>
      </c>
      <c r="DS122">
        <v>19.578520000000001</v>
      </c>
      <c r="DT122" s="1">
        <v>1.6243239999999999E-2</v>
      </c>
      <c r="DU122">
        <v>4.5885210000000001</v>
      </c>
      <c r="DV122">
        <v>0.92915999999999999</v>
      </c>
      <c r="DW122">
        <v>19.274940000000001</v>
      </c>
      <c r="DX122" s="1">
        <v>1.41913E-2</v>
      </c>
      <c r="DY122">
        <v>4.0283730000000002</v>
      </c>
      <c r="DZ122">
        <v>0.92802110000000004</v>
      </c>
      <c r="EA122">
        <v>20.038039999999999</v>
      </c>
      <c r="EB122" s="1">
        <v>1.236694E-2</v>
      </c>
      <c r="EC122">
        <v>3.5304869999999999</v>
      </c>
      <c r="ED122">
        <v>0.92827389999999999</v>
      </c>
      <c r="EE122">
        <v>21.18505</v>
      </c>
      <c r="EF122" s="1">
        <v>1.073692E-2</v>
      </c>
      <c r="EG122">
        <v>3.0798510000000001</v>
      </c>
      <c r="EH122">
        <v>0.92879500000000004</v>
      </c>
      <c r="EI122">
        <v>22.430980000000002</v>
      </c>
      <c r="EJ122" s="1">
        <v>9.2919700000000001E-3</v>
      </c>
      <c r="EK122">
        <v>2.6779229999999998</v>
      </c>
      <c r="EL122">
        <v>0.9296335</v>
      </c>
      <c r="EM122">
        <v>23.328880000000002</v>
      </c>
      <c r="EN122" s="1">
        <v>8.0503269999999995E-3</v>
      </c>
      <c r="EO122">
        <v>2.330835</v>
      </c>
      <c r="EP122">
        <v>0.93063240000000003</v>
      </c>
      <c r="EQ122">
        <v>23.146840000000001</v>
      </c>
      <c r="ER122" s="1">
        <v>6.9892900000000004E-3</v>
      </c>
      <c r="ES122">
        <v>2.032829</v>
      </c>
      <c r="ET122">
        <v>0.93211940000000004</v>
      </c>
      <c r="EU122">
        <v>22.402750000000001</v>
      </c>
      <c r="EV122" s="1">
        <v>6.081403E-3</v>
      </c>
      <c r="EW122">
        <v>1.775018</v>
      </c>
      <c r="EX122">
        <v>0.93396749999999995</v>
      </c>
      <c r="EY122">
        <v>21.813610000000001</v>
      </c>
      <c r="EZ122" s="1">
        <v>5.2898570000000002E-3</v>
      </c>
      <c r="FA122">
        <v>1.547871</v>
      </c>
      <c r="FB122">
        <v>0.93575549999999996</v>
      </c>
      <c r="FC122">
        <v>21.453959999999999</v>
      </c>
      <c r="FD122" s="1">
        <v>4.5984119999999996E-3</v>
      </c>
      <c r="FE122">
        <v>1.3470580000000001</v>
      </c>
      <c r="FF122">
        <v>0.93499989999999999</v>
      </c>
      <c r="FG122">
        <v>21.958469999999998</v>
      </c>
      <c r="FH122" s="1">
        <v>3.9808029999999998E-3</v>
      </c>
      <c r="FI122">
        <v>1.1684300000000001</v>
      </c>
      <c r="FJ122">
        <v>0.93441439999999998</v>
      </c>
      <c r="FK122">
        <v>22.629549999999998</v>
      </c>
      <c r="FL122" s="1">
        <v>3.3986870000000001E-3</v>
      </c>
      <c r="FM122">
        <v>0.99945059999999997</v>
      </c>
      <c r="FN122">
        <v>0.934002</v>
      </c>
      <c r="FO122">
        <v>23.07582</v>
      </c>
      <c r="FP122" s="1">
        <v>2.8002840000000001E-3</v>
      </c>
      <c r="FQ122">
        <v>0.82540550000000001</v>
      </c>
      <c r="FR122">
        <v>0.93373899999999999</v>
      </c>
      <c r="FS122">
        <v>23.141300000000001</v>
      </c>
      <c r="FT122" s="1">
        <v>2.185401E-3</v>
      </c>
      <c r="FU122">
        <v>0.64561950000000001</v>
      </c>
      <c r="FV122">
        <v>0.93350469999999997</v>
      </c>
      <c r="FW122">
        <v>22.627330000000001</v>
      </c>
      <c r="FX122" s="1">
        <v>1.622622E-3</v>
      </c>
      <c r="FY122">
        <v>0.47975689999999999</v>
      </c>
      <c r="FZ122">
        <v>0.93338350000000003</v>
      </c>
      <c r="GA122">
        <v>21.784099999999999</v>
      </c>
      <c r="GB122" s="1">
        <v>1.181882E-3</v>
      </c>
      <c r="GC122">
        <v>0.34877340000000001</v>
      </c>
      <c r="GD122">
        <v>0.93325979999999997</v>
      </c>
      <c r="GE122">
        <v>20.905259999999998</v>
      </c>
      <c r="GF122" s="1">
        <v>8.8023530000000004E-4</v>
      </c>
      <c r="GG122">
        <v>0.25854100000000002</v>
      </c>
      <c r="GH122">
        <v>0.93317349999999999</v>
      </c>
      <c r="GI122">
        <v>20.221689999999999</v>
      </c>
      <c r="GJ122" s="1">
        <v>6.9102210000000005E-4</v>
      </c>
      <c r="GK122">
        <v>0.2016647</v>
      </c>
      <c r="GL122">
        <v>0.93317380000000005</v>
      </c>
      <c r="GM122">
        <v>20.325890000000001</v>
      </c>
      <c r="GN122" s="1">
        <v>5.7496439999999999E-4</v>
      </c>
      <c r="GO122">
        <v>0.16674</v>
      </c>
      <c r="GP122">
        <v>0.93312759999999995</v>
      </c>
      <c r="GQ122">
        <v>20.871870000000001</v>
      </c>
      <c r="GR122" s="1">
        <v>4.9965990000000004E-4</v>
      </c>
      <c r="GS122">
        <v>0.14413889999999999</v>
      </c>
      <c r="GT122">
        <v>0.93312249999999997</v>
      </c>
      <c r="GU122">
        <v>21.766639999999999</v>
      </c>
      <c r="GV122" s="1">
        <v>4.4293940000000002E-4</v>
      </c>
      <c r="GW122">
        <v>0.12726560000000001</v>
      </c>
      <c r="GX122">
        <v>0.9331026</v>
      </c>
      <c r="GY122">
        <v>22.541609999999999</v>
      </c>
      <c r="GZ122" s="1">
        <v>3.936794E-4</v>
      </c>
      <c r="HA122">
        <v>0.1127761</v>
      </c>
      <c r="HB122">
        <v>0.93308530000000001</v>
      </c>
      <c r="HC122">
        <v>22.548120000000001</v>
      </c>
      <c r="HD122" s="1">
        <v>3.503205E-4</v>
      </c>
      <c r="HE122">
        <v>0.10006379999999999</v>
      </c>
      <c r="HF122">
        <v>0.93304089999999995</v>
      </c>
      <c r="HG122">
        <v>21.623000000000001</v>
      </c>
      <c r="HH122" s="1">
        <v>3.1460590000000001E-4</v>
      </c>
      <c r="HI122">
        <v>8.9577820000000002E-2</v>
      </c>
      <c r="HJ122">
        <v>0.93298749999999997</v>
      </c>
      <c r="HK122">
        <v>20.615659999999998</v>
      </c>
      <c r="HL122" s="1">
        <v>2.8681669999999998E-4</v>
      </c>
      <c r="HM122">
        <v>8.1419350000000001E-2</v>
      </c>
      <c r="HN122">
        <v>0.93287799999999999</v>
      </c>
      <c r="HO122">
        <v>19.835560000000001</v>
      </c>
      <c r="HP122" s="1">
        <v>2.6539409999999999E-4</v>
      </c>
      <c r="HQ122">
        <v>7.5154970000000001E-2</v>
      </c>
      <c r="HR122">
        <v>0.93278989999999995</v>
      </c>
      <c r="HS122">
        <v>19.916810000000002</v>
      </c>
      <c r="HT122" s="1">
        <v>2.4842510000000001E-4</v>
      </c>
      <c r="HU122">
        <v>7.0208450000000006E-2</v>
      </c>
      <c r="HV122">
        <v>0.93262420000000001</v>
      </c>
      <c r="HW122">
        <v>20.814060000000001</v>
      </c>
      <c r="HX122" s="1">
        <v>2.3486460000000001E-4</v>
      </c>
      <c r="HY122">
        <v>6.6266900000000004E-2</v>
      </c>
      <c r="HZ122">
        <v>0.93252749999999995</v>
      </c>
      <c r="IA122">
        <v>21.889849999999999</v>
      </c>
      <c r="IB122" s="1">
        <v>2.2469610000000001E-4</v>
      </c>
      <c r="IC122">
        <v>6.3298259999999995E-2</v>
      </c>
      <c r="ID122">
        <v>0.93234760000000005</v>
      </c>
      <c r="IE122">
        <v>22.752520000000001</v>
      </c>
      <c r="IF122" s="1">
        <v>2.174504E-4</v>
      </c>
      <c r="IG122">
        <v>6.1192110000000001E-2</v>
      </c>
      <c r="IH122">
        <v>0.93219229999999997</v>
      </c>
      <c r="II122">
        <v>22.788779999999999</v>
      </c>
      <c r="IJ122" s="1">
        <v>2.1155349999999999E-4</v>
      </c>
      <c r="IK122">
        <v>5.9510260000000002E-2</v>
      </c>
      <c r="IL122">
        <v>0.93207439999999997</v>
      </c>
      <c r="IM122">
        <v>22.03049</v>
      </c>
      <c r="IN122" s="1">
        <v>2.0539469999999999E-4</v>
      </c>
      <c r="IO122">
        <v>5.7780900000000003E-2</v>
      </c>
      <c r="IP122">
        <v>0.93194770000000005</v>
      </c>
      <c r="IQ122">
        <v>21.048999999999999</v>
      </c>
      <c r="IR122" s="1">
        <v>1.9824139999999999E-4</v>
      </c>
      <c r="IS122">
        <v>5.5786229999999999E-2</v>
      </c>
      <c r="IT122">
        <v>0.93178380000000005</v>
      </c>
      <c r="IU122">
        <v>20.237449999999999</v>
      </c>
      <c r="IV122" s="1">
        <v>1.9026730000000001E-4</v>
      </c>
      <c r="IW122">
        <v>5.3560629999999998E-2</v>
      </c>
      <c r="IX122">
        <v>0.93169930000000001</v>
      </c>
      <c r="IY122">
        <v>20.555119999999999</v>
      </c>
      <c r="IZ122" s="1">
        <v>1.819278E-4</v>
      </c>
      <c r="JA122">
        <v>5.1232439999999997E-2</v>
      </c>
      <c r="JB122">
        <v>0.93156550000000005</v>
      </c>
      <c r="JC122">
        <v>21.453759999999999</v>
      </c>
      <c r="JD122" s="1">
        <v>1.7359539999999999E-4</v>
      </c>
      <c r="JE122">
        <v>4.889723E-2</v>
      </c>
      <c r="JF122">
        <v>0.9313709</v>
      </c>
      <c r="JG122">
        <v>22.543420000000001</v>
      </c>
      <c r="JH122" s="1">
        <v>1.6546740000000001E-4</v>
      </c>
      <c r="JI122">
        <v>4.6623070000000003E-2</v>
      </c>
      <c r="JJ122">
        <v>0.93124960000000001</v>
      </c>
      <c r="JK122">
        <v>23.04411</v>
      </c>
      <c r="JL122" s="1">
        <v>1.5767910000000001E-4</v>
      </c>
      <c r="JM122">
        <v>4.4442450000000001E-2</v>
      </c>
      <c r="JN122">
        <v>0.93114419999999998</v>
      </c>
      <c r="JO122">
        <v>22.834379999999999</v>
      </c>
      <c r="JP122" s="1">
        <v>1.5031220000000001E-4</v>
      </c>
      <c r="JQ122">
        <v>4.2373580000000001E-2</v>
      </c>
      <c r="JR122">
        <v>0.93101880000000004</v>
      </c>
      <c r="JS122">
        <v>22.023959999999999</v>
      </c>
      <c r="JT122" s="1">
        <v>1.4337519999999999E-4</v>
      </c>
      <c r="JU122">
        <v>4.0424500000000002E-2</v>
      </c>
      <c r="JV122">
        <v>0.93096239999999997</v>
      </c>
      <c r="JW122">
        <v>21.269179999999999</v>
      </c>
      <c r="JX122" s="1">
        <v>1.368737E-4</v>
      </c>
      <c r="JY122">
        <v>3.8592969999999997E-2</v>
      </c>
      <c r="JZ122">
        <v>0.93095030000000001</v>
      </c>
      <c r="KA122">
        <v>20.805900000000001</v>
      </c>
      <c r="KB122" s="1">
        <v>1.307479E-4</v>
      </c>
      <c r="KC122">
        <v>3.6868110000000003E-2</v>
      </c>
      <c r="KD122">
        <v>0.9308959</v>
      </c>
      <c r="KE122">
        <v>21.25901</v>
      </c>
      <c r="KF122" s="1">
        <v>1.2490719999999999E-4</v>
      </c>
      <c r="KG122">
        <v>3.5224079999999998E-2</v>
      </c>
      <c r="KH122">
        <v>0.93089569999999999</v>
      </c>
      <c r="KI122">
        <v>21.89048</v>
      </c>
      <c r="KJ122" s="1">
        <v>1.191046E-4</v>
      </c>
      <c r="KK122">
        <v>3.3589359999999999E-2</v>
      </c>
      <c r="KL122">
        <v>0.93086539999999995</v>
      </c>
      <c r="KM122">
        <v>22.67557</v>
      </c>
      <c r="KN122" s="1">
        <v>1.128339E-4</v>
      </c>
      <c r="KO122">
        <v>3.1833029999999998E-2</v>
      </c>
      <c r="KP122">
        <v>0.93084100000000003</v>
      </c>
      <c r="KQ122">
        <v>23.318059999999999</v>
      </c>
      <c r="KR122" s="1">
        <v>1.060168E-4</v>
      </c>
      <c r="KS122">
        <v>2.991717E-2</v>
      </c>
      <c r="KT122">
        <v>0.93087229999999999</v>
      </c>
      <c r="KU122">
        <v>23.138960000000001</v>
      </c>
      <c r="KV122" s="1">
        <v>9.916301E-5</v>
      </c>
      <c r="KW122">
        <v>2.7981789999999999E-2</v>
      </c>
      <c r="KX122">
        <v>0.93086950000000002</v>
      </c>
      <c r="KY122">
        <v>22.379750000000001</v>
      </c>
      <c r="KZ122" s="1">
        <v>9.2961160000000004E-5</v>
      </c>
      <c r="LA122">
        <v>2.6219200000000002E-2</v>
      </c>
      <c r="LB122">
        <v>0.93086829999999998</v>
      </c>
      <c r="LC122">
        <v>21.473559999999999</v>
      </c>
      <c r="LD122" s="1">
        <v>8.7714449999999998E-5</v>
      </c>
      <c r="LE122">
        <v>2.472419E-2</v>
      </c>
      <c r="LF122">
        <v>0.93083550000000004</v>
      </c>
      <c r="LG122">
        <v>20.743929999999999</v>
      </c>
      <c r="LH122" s="1">
        <v>8.3348790000000003E-5</v>
      </c>
      <c r="LI122">
        <v>2.3478550000000001E-2</v>
      </c>
      <c r="LJ122">
        <v>0.93087699999999995</v>
      </c>
      <c r="LK122">
        <v>21.01004</v>
      </c>
      <c r="LL122" s="1">
        <v>7.9621899999999997E-5</v>
      </c>
      <c r="LM122">
        <v>2.2417679999999999E-2</v>
      </c>
      <c r="LN122">
        <v>0.93091539999999995</v>
      </c>
      <c r="LO122">
        <v>21.857759999999999</v>
      </c>
      <c r="LP122" s="1">
        <v>7.6324300000000004E-5</v>
      </c>
      <c r="LQ122">
        <v>2.1482009999999999E-2</v>
      </c>
      <c r="LR122">
        <v>0.93086630000000004</v>
      </c>
      <c r="LS122">
        <v>22.939869999999999</v>
      </c>
      <c r="LT122" s="1">
        <v>7.3314189999999996E-5</v>
      </c>
      <c r="LU122">
        <v>2.0629229999999998E-2</v>
      </c>
      <c r="LV122">
        <v>0.93086389999999997</v>
      </c>
      <c r="LW122">
        <v>23.69763</v>
      </c>
      <c r="LX122" s="1">
        <v>7.0498489999999995E-5</v>
      </c>
      <c r="LY122">
        <v>1.9831379999999999E-2</v>
      </c>
      <c r="LZ122">
        <v>0.93086409999999997</v>
      </c>
      <c r="MA122">
        <v>23.59553</v>
      </c>
      <c r="MB122" s="1">
        <v>6.7739169999999995E-5</v>
      </c>
      <c r="MC122">
        <v>1.9076989999999999E-2</v>
      </c>
      <c r="MD122">
        <v>0.93091550000000001</v>
      </c>
      <c r="ME122">
        <v>22.71828</v>
      </c>
      <c r="MF122" s="1">
        <v>6.4976419999999998E-5</v>
      </c>
      <c r="MG122">
        <v>1.8359049999999998E-2</v>
      </c>
      <c r="MH122">
        <v>0.93085799999999996</v>
      </c>
      <c r="MI122">
        <v>21.684979999999999</v>
      </c>
      <c r="MJ122" s="1">
        <v>6.2363159999999997E-5</v>
      </c>
      <c r="MK122">
        <v>1.7676830000000001E-2</v>
      </c>
      <c r="ML122">
        <v>0.93091460000000004</v>
      </c>
      <c r="MM122">
        <v>20.816690000000001</v>
      </c>
      <c r="MN122" s="1">
        <v>5.9898519999999997E-5</v>
      </c>
      <c r="MO122">
        <v>1.7027980000000002E-2</v>
      </c>
      <c r="MP122">
        <v>0.93085569999999995</v>
      </c>
      <c r="MQ122">
        <v>21.08605</v>
      </c>
      <c r="MR122" s="1">
        <v>5.7562719999999998E-5</v>
      </c>
      <c r="MS122">
        <v>1.6411060000000002E-2</v>
      </c>
      <c r="MT122">
        <v>0.93085870000000004</v>
      </c>
      <c r="MU122">
        <v>21.539000000000001</v>
      </c>
      <c r="MV122" s="1">
        <v>5.5339729999999997E-5</v>
      </c>
      <c r="MW122">
        <v>1.5821149999999999E-2</v>
      </c>
      <c r="MX122">
        <v>0.93091049999999997</v>
      </c>
      <c r="MY122">
        <v>21.885549999999999</v>
      </c>
      <c r="MZ122" s="1">
        <v>5.3225210000000001E-5</v>
      </c>
      <c r="NA122">
        <v>1.525498E-2</v>
      </c>
      <c r="NB122">
        <v>0.93091420000000002</v>
      </c>
      <c r="NC122">
        <v>21.943269999999998</v>
      </c>
      <c r="ND122" s="1">
        <v>5.1217480000000001E-5</v>
      </c>
      <c r="NE122">
        <v>1.471533E-2</v>
      </c>
      <c r="NF122">
        <v>0.93090390000000001</v>
      </c>
      <c r="NG122">
        <v>21.69716</v>
      </c>
      <c r="NH122" s="1">
        <v>4.929905E-5</v>
      </c>
      <c r="NI122">
        <v>1.419803E-2</v>
      </c>
      <c r="NJ122">
        <v>0.93086340000000001</v>
      </c>
      <c r="NK122">
        <v>21.049689999999998</v>
      </c>
      <c r="NL122" s="1">
        <v>4.7467450000000002E-5</v>
      </c>
      <c r="NM122">
        <v>1.370215E-2</v>
      </c>
      <c r="NN122">
        <v>0.93090810000000002</v>
      </c>
      <c r="NO122">
        <v>20.398700000000002</v>
      </c>
      <c r="NP122" s="1">
        <v>4.572442E-5</v>
      </c>
      <c r="NQ122">
        <v>1.32274E-2</v>
      </c>
      <c r="NR122">
        <v>0.93090839999999997</v>
      </c>
      <c r="NS122">
        <v>19.802689999999998</v>
      </c>
      <c r="NT122" s="1">
        <v>4.4058019999999999E-5</v>
      </c>
      <c r="NU122">
        <v>1.2771909999999999E-2</v>
      </c>
      <c r="NV122">
        <v>0.93090949999999995</v>
      </c>
      <c r="NW122">
        <v>20.016559999999998</v>
      </c>
      <c r="NX122" s="1">
        <v>4.2466090000000003E-5</v>
      </c>
      <c r="NY122">
        <v>1.233452E-2</v>
      </c>
      <c r="NZ122">
        <v>0.9308997</v>
      </c>
      <c r="OA122">
        <v>20.741990000000001</v>
      </c>
      <c r="OB122" s="1">
        <v>4.0946709999999999E-5</v>
      </c>
      <c r="OC122">
        <v>1.191569E-2</v>
      </c>
      <c r="OD122">
        <v>0.93085830000000003</v>
      </c>
      <c r="OE122">
        <v>21.647590000000001</v>
      </c>
      <c r="OF122" s="1">
        <v>3.9488959999999998E-5</v>
      </c>
      <c r="OG122" s="1">
        <v>1.1513570000000001E-2</v>
      </c>
      <c r="OH122">
        <v>0.93084319999999998</v>
      </c>
      <c r="OI122">
        <v>22.458159999999999</v>
      </c>
      <c r="OJ122" s="1">
        <v>3.8086719999999997E-5</v>
      </c>
      <c r="OK122" s="1">
        <v>1.1124739999999999E-2</v>
      </c>
    </row>
    <row r="123" spans="1:401" x14ac:dyDescent="0.35">
      <c r="A123">
        <v>126</v>
      </c>
      <c r="B123" t="s">
        <v>4</v>
      </c>
      <c r="C123" t="s">
        <v>24</v>
      </c>
      <c r="D123" t="s">
        <v>128</v>
      </c>
      <c r="E123">
        <v>902.09829999999999</v>
      </c>
      <c r="F123">
        <v>0.96187370000000005</v>
      </c>
      <c r="G123">
        <v>20.11617</v>
      </c>
      <c r="H123">
        <v>0</v>
      </c>
      <c r="I123">
        <v>0</v>
      </c>
      <c r="J123">
        <v>0.9629434</v>
      </c>
      <c r="K123">
        <v>20.46199</v>
      </c>
      <c r="L123">
        <v>0</v>
      </c>
      <c r="M123">
        <v>0</v>
      </c>
      <c r="N123">
        <v>0.96316769999999996</v>
      </c>
      <c r="O123">
        <v>20.669090000000001</v>
      </c>
      <c r="P123" s="1">
        <v>2.6870649999999999E-33</v>
      </c>
      <c r="Q123" s="1">
        <v>8.7819270000000003E-31</v>
      </c>
      <c r="R123">
        <v>0.96292979999999995</v>
      </c>
      <c r="S123">
        <v>20.306280000000001</v>
      </c>
      <c r="T123" s="1">
        <v>5.149032E-21</v>
      </c>
      <c r="U123" s="1">
        <v>1.6855829999999999E-18</v>
      </c>
      <c r="V123">
        <v>0.9624779</v>
      </c>
      <c r="W123">
        <v>19.647349999999999</v>
      </c>
      <c r="X123" s="1">
        <v>9.9658079999999993E-10</v>
      </c>
      <c r="Y123" s="1">
        <v>3.263169E-7</v>
      </c>
      <c r="Z123">
        <v>0.96190430000000005</v>
      </c>
      <c r="AA123">
        <v>19.206209999999999</v>
      </c>
      <c r="AB123" s="1">
        <v>7.2897960000000003E-3</v>
      </c>
      <c r="AC123" s="1">
        <v>1.7403930000000001</v>
      </c>
      <c r="AD123">
        <v>0.96150440000000004</v>
      </c>
      <c r="AE123">
        <v>18.947040000000001</v>
      </c>
      <c r="AF123" s="1">
        <v>2.150655</v>
      </c>
      <c r="AG123">
        <v>582.33339999999998</v>
      </c>
      <c r="AH123">
        <v>0.9610744</v>
      </c>
      <c r="AI123">
        <v>19.565280000000001</v>
      </c>
      <c r="AJ123">
        <v>36.734699999999997</v>
      </c>
      <c r="AK123">
        <v>10898.28</v>
      </c>
      <c r="AL123">
        <v>0.96059190000000005</v>
      </c>
      <c r="AM123">
        <v>20.422910000000002</v>
      </c>
      <c r="AN123">
        <v>109.8883</v>
      </c>
      <c r="AO123">
        <v>34998.29</v>
      </c>
      <c r="AP123">
        <v>0.95999869999999998</v>
      </c>
      <c r="AQ123">
        <v>21.182079999999999</v>
      </c>
      <c r="AR123">
        <v>100.4085</v>
      </c>
      <c r="AS123">
        <v>33820.79</v>
      </c>
      <c r="AT123">
        <v>0.95922510000000005</v>
      </c>
      <c r="AU123">
        <v>21.529879999999999</v>
      </c>
      <c r="AV123">
        <v>39.793370000000003</v>
      </c>
      <c r="AW123">
        <v>14006.34</v>
      </c>
      <c r="AX123">
        <v>0.95821979999999995</v>
      </c>
      <c r="AY123">
        <v>21.145630000000001</v>
      </c>
      <c r="AZ123">
        <v>8.8203929999999993</v>
      </c>
      <c r="BA123">
        <v>3206.8090000000002</v>
      </c>
      <c r="BB123">
        <v>0.95688649999999997</v>
      </c>
      <c r="BC123">
        <v>20.640830000000001</v>
      </c>
      <c r="BD123">
        <v>1.3698490000000001</v>
      </c>
      <c r="BE123">
        <v>507.67849999999999</v>
      </c>
      <c r="BF123">
        <v>0.95538659999999997</v>
      </c>
      <c r="BG123">
        <v>20.151700000000002</v>
      </c>
      <c r="BH123">
        <v>0.21906690000000001</v>
      </c>
      <c r="BI123">
        <v>79.806299999999993</v>
      </c>
      <c r="BJ123">
        <v>0.95371229999999996</v>
      </c>
      <c r="BK123">
        <v>20.070530000000002</v>
      </c>
      <c r="BL123">
        <v>7.8951320000000005E-2</v>
      </c>
      <c r="BM123">
        <v>27.001329999999999</v>
      </c>
      <c r="BN123">
        <v>0.95190739999999996</v>
      </c>
      <c r="BO123">
        <v>20.905100000000001</v>
      </c>
      <c r="BP123">
        <v>6.5560389999999996E-2</v>
      </c>
      <c r="BQ123">
        <v>21.8216</v>
      </c>
      <c r="BR123">
        <v>0.94949870000000003</v>
      </c>
      <c r="BS123">
        <v>21.68891</v>
      </c>
      <c r="BT123">
        <v>6.7505410000000002E-2</v>
      </c>
      <c r="BU123">
        <v>22.50224</v>
      </c>
      <c r="BV123">
        <v>0.94661139999999999</v>
      </c>
      <c r="BW123">
        <v>22.342780000000001</v>
      </c>
      <c r="BX123" s="1">
        <v>6.8252350000000003E-2</v>
      </c>
      <c r="BY123">
        <v>22.948260000000001</v>
      </c>
      <c r="BZ123">
        <v>0.94377599999999995</v>
      </c>
      <c r="CA123">
        <v>22.535409999999999</v>
      </c>
      <c r="CB123" s="1">
        <v>6.5236630000000004E-2</v>
      </c>
      <c r="CC123">
        <v>22.133099999999999</v>
      </c>
      <c r="CD123">
        <v>0.93539890000000003</v>
      </c>
      <c r="CE123">
        <v>21.96781</v>
      </c>
      <c r="CF123" s="1">
        <v>5.9767090000000002E-2</v>
      </c>
      <c r="CG123">
        <v>20.486619999999998</v>
      </c>
      <c r="CH123">
        <v>0.92544780000000004</v>
      </c>
      <c r="CI123">
        <v>21.00778</v>
      </c>
      <c r="CJ123" s="1">
        <v>5.3521800000000001E-2</v>
      </c>
      <c r="CK123">
        <v>18.539760000000001</v>
      </c>
      <c r="CL123">
        <v>0.91550609999999999</v>
      </c>
      <c r="CM123">
        <v>20.179390000000001</v>
      </c>
      <c r="CN123" s="1">
        <v>4.7392320000000002E-2</v>
      </c>
      <c r="CO123">
        <v>16.580210000000001</v>
      </c>
      <c r="CP123">
        <v>0.90566060000000004</v>
      </c>
      <c r="CQ123">
        <v>19.768830000000001</v>
      </c>
      <c r="CR123" s="1">
        <v>4.1682799999999999E-2</v>
      </c>
      <c r="CS123">
        <v>14.723710000000001</v>
      </c>
      <c r="CT123">
        <v>0.89558610000000005</v>
      </c>
      <c r="CU123">
        <v>20.02833</v>
      </c>
      <c r="CV123" s="1">
        <v>3.6509809999999997E-2</v>
      </c>
      <c r="CW123">
        <v>13.01989</v>
      </c>
      <c r="CX123">
        <v>0.88516810000000001</v>
      </c>
      <c r="CY123">
        <v>20.140450000000001</v>
      </c>
      <c r="CZ123" s="1">
        <v>3.1942129999999999E-2</v>
      </c>
      <c r="DA123">
        <v>11.50278</v>
      </c>
      <c r="DB123">
        <v>0.87419259999999999</v>
      </c>
      <c r="DC123">
        <v>20.771360000000001</v>
      </c>
      <c r="DD123">
        <v>2.7990580000000001E-2</v>
      </c>
      <c r="DE123">
        <v>10.18323</v>
      </c>
      <c r="DF123">
        <v>0.86351169999999999</v>
      </c>
      <c r="DG123">
        <v>21.09947</v>
      </c>
      <c r="DH123" s="1">
        <v>2.4582659999999999E-2</v>
      </c>
      <c r="DI123">
        <v>9.0334149999999998</v>
      </c>
      <c r="DJ123">
        <v>0.8534235</v>
      </c>
      <c r="DK123">
        <v>20.733899999999998</v>
      </c>
      <c r="DL123">
        <v>2.154259E-2</v>
      </c>
      <c r="DM123">
        <v>7.9947699999999999</v>
      </c>
      <c r="DN123">
        <v>0.8442267</v>
      </c>
      <c r="DO123">
        <v>20.21407</v>
      </c>
      <c r="DP123">
        <v>1.8839680000000001E-2</v>
      </c>
      <c r="DQ123">
        <v>7.0518400000000003</v>
      </c>
      <c r="DR123">
        <v>0.83348789999999995</v>
      </c>
      <c r="DS123">
        <v>19.672619999999998</v>
      </c>
      <c r="DT123" s="1">
        <v>1.6450200000000002E-2</v>
      </c>
      <c r="DU123">
        <v>6.2169100000000004</v>
      </c>
      <c r="DV123">
        <v>0.82300810000000002</v>
      </c>
      <c r="DW123">
        <v>19.344360000000002</v>
      </c>
      <c r="DX123" s="1">
        <v>1.437516E-2</v>
      </c>
      <c r="DY123">
        <v>5.4841889999999998</v>
      </c>
      <c r="DZ123">
        <v>0.81167560000000005</v>
      </c>
      <c r="EA123">
        <v>20.072780000000002</v>
      </c>
      <c r="EB123" s="1">
        <v>1.253279E-2</v>
      </c>
      <c r="EC123">
        <v>4.8322399999999996</v>
      </c>
      <c r="ED123">
        <v>0.80095720000000004</v>
      </c>
      <c r="EE123">
        <v>21.19492</v>
      </c>
      <c r="EF123" s="1">
        <v>1.0888470000000001E-2</v>
      </c>
      <c r="EG123">
        <v>4.2395630000000004</v>
      </c>
      <c r="EH123">
        <v>0.78981469999999998</v>
      </c>
      <c r="EI123">
        <v>22.43</v>
      </c>
      <c r="EJ123" s="1">
        <v>9.4257270000000001E-3</v>
      </c>
      <c r="EK123">
        <v>3.7073909999999999</v>
      </c>
      <c r="EL123">
        <v>0.77858640000000001</v>
      </c>
      <c r="EM123">
        <v>23.369219999999999</v>
      </c>
      <c r="EN123" s="1">
        <v>8.1661860000000006E-3</v>
      </c>
      <c r="EO123">
        <v>3.2449629999999998</v>
      </c>
      <c r="EP123">
        <v>0.76763809999999999</v>
      </c>
      <c r="EQ123">
        <v>23.233309999999999</v>
      </c>
      <c r="ER123" s="1">
        <v>7.0894520000000004E-3</v>
      </c>
      <c r="ES123">
        <v>2.845799</v>
      </c>
      <c r="ET123">
        <v>0.75794320000000004</v>
      </c>
      <c r="EU123">
        <v>22.48808</v>
      </c>
      <c r="EV123" s="1">
        <v>6.1698949999999999E-3</v>
      </c>
      <c r="EW123">
        <v>2.4985620000000002</v>
      </c>
      <c r="EX123">
        <v>0.74954430000000005</v>
      </c>
      <c r="EY123">
        <v>21.896550000000001</v>
      </c>
      <c r="EZ123" s="1">
        <v>5.3689310000000004E-3</v>
      </c>
      <c r="FA123">
        <v>2.1911659999999999</v>
      </c>
      <c r="FB123">
        <v>0.74292199999999997</v>
      </c>
      <c r="FC123">
        <v>21.51587</v>
      </c>
      <c r="FD123" s="1">
        <v>4.6688559999999999E-3</v>
      </c>
      <c r="FE123">
        <v>1.9160239999999999</v>
      </c>
      <c r="FF123">
        <v>0.73736210000000002</v>
      </c>
      <c r="FG123">
        <v>21.975480000000001</v>
      </c>
      <c r="FH123" s="1">
        <v>4.0454460000000003E-3</v>
      </c>
      <c r="FI123">
        <v>1.667557</v>
      </c>
      <c r="FJ123">
        <v>0.73292310000000005</v>
      </c>
      <c r="FK123">
        <v>22.639980000000001</v>
      </c>
      <c r="FL123" s="1">
        <v>3.463116E-3</v>
      </c>
      <c r="FM123">
        <v>1.4332780000000001</v>
      </c>
      <c r="FN123">
        <v>0.72952879999999998</v>
      </c>
      <c r="FO123">
        <v>23.082840000000001</v>
      </c>
      <c r="FP123" s="1">
        <v>2.8687349999999999E-3</v>
      </c>
      <c r="FQ123">
        <v>1.1925730000000001</v>
      </c>
      <c r="FR123">
        <v>0.72697330000000004</v>
      </c>
      <c r="FS123">
        <v>23.193470000000001</v>
      </c>
      <c r="FT123" s="1">
        <v>2.254009E-3</v>
      </c>
      <c r="FU123">
        <v>0.94124079999999999</v>
      </c>
      <c r="FV123">
        <v>0.72503830000000002</v>
      </c>
      <c r="FW123">
        <v>22.721869999999999</v>
      </c>
      <c r="FX123" s="1">
        <v>1.6819070000000001E-3</v>
      </c>
      <c r="FY123">
        <v>0.70428820000000003</v>
      </c>
      <c r="FZ123">
        <v>0.72356509999999996</v>
      </c>
      <c r="GA123">
        <v>21.894780000000001</v>
      </c>
      <c r="GB123" s="1">
        <v>1.2257399999999999E-3</v>
      </c>
      <c r="GC123">
        <v>0.51289030000000002</v>
      </c>
      <c r="GD123">
        <v>0.72249229999999998</v>
      </c>
      <c r="GE123">
        <v>21.028400000000001</v>
      </c>
      <c r="GF123" s="1">
        <v>9.0904810000000001E-4</v>
      </c>
      <c r="GG123">
        <v>0.37866129999999998</v>
      </c>
      <c r="GH123">
        <v>0.72171739999999995</v>
      </c>
      <c r="GI123">
        <v>20.337810000000001</v>
      </c>
      <c r="GJ123" s="1">
        <v>7.0882930000000001E-4</v>
      </c>
      <c r="GK123">
        <v>0.29318610000000001</v>
      </c>
      <c r="GL123">
        <v>0.72117790000000004</v>
      </c>
      <c r="GM123">
        <v>20.424720000000001</v>
      </c>
      <c r="GN123" s="1">
        <v>5.8605949999999995E-4</v>
      </c>
      <c r="GO123">
        <v>0.24067169999999999</v>
      </c>
      <c r="GP123">
        <v>0.72081470000000003</v>
      </c>
      <c r="GQ123">
        <v>20.942460000000001</v>
      </c>
      <c r="GR123" s="1">
        <v>5.0728860000000004E-4</v>
      </c>
      <c r="GS123">
        <v>0.2070804</v>
      </c>
      <c r="GT123">
        <v>0.72058239999999996</v>
      </c>
      <c r="GU123">
        <v>21.814050000000002</v>
      </c>
      <c r="GV123" s="1">
        <v>4.491171E-4</v>
      </c>
      <c r="GW123">
        <v>0.1825514</v>
      </c>
      <c r="GX123">
        <v>0.72042499999999998</v>
      </c>
      <c r="GY123">
        <v>22.59403</v>
      </c>
      <c r="GZ123" s="1">
        <v>3.9917490000000001E-4</v>
      </c>
      <c r="HA123">
        <v>0.16177330000000001</v>
      </c>
      <c r="HB123">
        <v>0.72027490000000005</v>
      </c>
      <c r="HC123">
        <v>22.64142</v>
      </c>
      <c r="HD123" s="1">
        <v>3.5504079999999999E-4</v>
      </c>
      <c r="HE123">
        <v>0.14348</v>
      </c>
      <c r="HF123">
        <v>0.72013559999999999</v>
      </c>
      <c r="HG123">
        <v>21.733809999999998</v>
      </c>
      <c r="HH123" s="1">
        <v>3.1839040000000002E-4</v>
      </c>
      <c r="HI123">
        <v>0.128248</v>
      </c>
      <c r="HJ123">
        <v>0.71994789999999997</v>
      </c>
      <c r="HK123">
        <v>20.734269999999999</v>
      </c>
      <c r="HL123" s="1">
        <v>2.8972399999999999E-4</v>
      </c>
      <c r="HM123">
        <v>0.1163233</v>
      </c>
      <c r="HN123">
        <v>0.71969819999999995</v>
      </c>
      <c r="HO123">
        <v>19.928260000000002</v>
      </c>
      <c r="HP123" s="1">
        <v>2.676512E-4</v>
      </c>
      <c r="HQ123">
        <v>0.1071757</v>
      </c>
      <c r="HR123">
        <v>0.71937419999999996</v>
      </c>
      <c r="HS123">
        <v>19.949249999999999</v>
      </c>
      <c r="HT123" s="1">
        <v>2.5023340000000002E-4</v>
      </c>
      <c r="HU123">
        <v>9.9988569999999999E-2</v>
      </c>
      <c r="HV123">
        <v>0.71899749999999996</v>
      </c>
      <c r="HW123">
        <v>20.798729999999999</v>
      </c>
      <c r="HX123" s="1">
        <v>2.3628319999999999E-4</v>
      </c>
      <c r="HY123">
        <v>9.4254030000000003E-2</v>
      </c>
      <c r="HZ123">
        <v>0.71858690000000003</v>
      </c>
      <c r="IA123">
        <v>21.874459999999999</v>
      </c>
      <c r="IB123" s="1">
        <v>2.257223E-4</v>
      </c>
      <c r="IC123">
        <v>8.98925E-2</v>
      </c>
      <c r="ID123">
        <v>0.71814409999999995</v>
      </c>
      <c r="IE123">
        <v>22.762689999999999</v>
      </c>
      <c r="IF123" s="1">
        <v>2.181885E-4</v>
      </c>
      <c r="IG123">
        <v>8.679249E-2</v>
      </c>
      <c r="IH123">
        <v>0.71769450000000001</v>
      </c>
      <c r="II123">
        <v>22.852070000000001</v>
      </c>
      <c r="IJ123" s="1">
        <v>2.1221909999999999E-4</v>
      </c>
      <c r="IK123">
        <v>8.4387589999999998E-2</v>
      </c>
      <c r="IL123">
        <v>0.71720280000000003</v>
      </c>
      <c r="IM123">
        <v>22.125019999999999</v>
      </c>
      <c r="IN123" s="1">
        <v>2.061376E-4</v>
      </c>
      <c r="IO123">
        <v>8.1992979999999993E-2</v>
      </c>
      <c r="IP123">
        <v>0.71669950000000004</v>
      </c>
      <c r="IQ123">
        <v>21.172059999999998</v>
      </c>
      <c r="IR123" s="1">
        <v>1.9909849999999999E-4</v>
      </c>
      <c r="IS123">
        <v>7.9240080000000004E-2</v>
      </c>
      <c r="IT123">
        <v>0.71622529999999995</v>
      </c>
      <c r="IU123">
        <v>20.35962</v>
      </c>
      <c r="IV123" s="1">
        <v>1.911998E-4</v>
      </c>
      <c r="IW123">
        <v>7.6143420000000003E-2</v>
      </c>
      <c r="IX123">
        <v>0.71570210000000001</v>
      </c>
      <c r="IY123">
        <v>20.640730000000001</v>
      </c>
      <c r="IZ123" s="1">
        <v>1.8287699999999999E-4</v>
      </c>
      <c r="JA123">
        <v>7.2876479999999993E-2</v>
      </c>
      <c r="JB123">
        <v>0.71522209999999997</v>
      </c>
      <c r="JC123">
        <v>21.491420000000002</v>
      </c>
      <c r="JD123" s="1">
        <v>1.7453879999999999E-4</v>
      </c>
      <c r="JE123">
        <v>6.9584859999999998E-2</v>
      </c>
      <c r="JF123">
        <v>0.71471600000000002</v>
      </c>
      <c r="JG123">
        <v>22.56373</v>
      </c>
      <c r="JH123" s="1">
        <v>1.6637649999999999E-4</v>
      </c>
      <c r="JI123">
        <v>6.6364950000000006E-2</v>
      </c>
      <c r="JJ123">
        <v>0.71420649999999997</v>
      </c>
      <c r="JK123">
        <v>23.085080000000001</v>
      </c>
      <c r="JL123" s="1">
        <v>1.5854620000000001E-4</v>
      </c>
      <c r="JM123">
        <v>6.3273280000000001E-2</v>
      </c>
      <c r="JN123">
        <v>0.71374079999999995</v>
      </c>
      <c r="JO123">
        <v>22.92549</v>
      </c>
      <c r="JP123" s="1">
        <v>1.5113320000000001E-4</v>
      </c>
      <c r="JQ123">
        <v>6.0337019999999998E-2</v>
      </c>
      <c r="JR123">
        <v>0.71332819999999997</v>
      </c>
      <c r="JS123">
        <v>22.124089999999999</v>
      </c>
      <c r="JT123" s="1">
        <v>1.441457E-4</v>
      </c>
      <c r="JU123">
        <v>5.7565169999999999E-2</v>
      </c>
      <c r="JV123">
        <v>0.71298810000000001</v>
      </c>
      <c r="JW123">
        <v>21.363569999999999</v>
      </c>
      <c r="JX123" s="1">
        <v>1.376022E-4</v>
      </c>
      <c r="JY123">
        <v>5.4961299999999998E-2</v>
      </c>
      <c r="JZ123">
        <v>0.71268929999999997</v>
      </c>
      <c r="KA123">
        <v>20.875160000000001</v>
      </c>
      <c r="KB123" s="1">
        <v>1.3143390000000001E-4</v>
      </c>
      <c r="KC123">
        <v>5.250755E-2</v>
      </c>
      <c r="KD123">
        <v>0.71250400000000003</v>
      </c>
      <c r="KE123">
        <v>21.315809999999999</v>
      </c>
      <c r="KF123" s="1">
        <v>1.255696E-4</v>
      </c>
      <c r="KG123">
        <v>5.0172849999999998E-2</v>
      </c>
      <c r="KH123">
        <v>0.71235309999999996</v>
      </c>
      <c r="KI123">
        <v>21.930820000000001</v>
      </c>
      <c r="KJ123" s="1">
        <v>1.197875E-4</v>
      </c>
      <c r="KK123">
        <v>4.7869340000000003E-2</v>
      </c>
      <c r="KL123">
        <v>0.71224889999999996</v>
      </c>
      <c r="KM123">
        <v>22.703959999999999</v>
      </c>
      <c r="KN123" s="1">
        <v>1.1358369999999999E-4</v>
      </c>
      <c r="KO123">
        <v>4.541456E-2</v>
      </c>
      <c r="KP123">
        <v>0.71220039999999996</v>
      </c>
      <c r="KQ123">
        <v>23.354759999999999</v>
      </c>
      <c r="KR123" s="1">
        <v>1.0681760000000001E-4</v>
      </c>
      <c r="KS123">
        <v>4.2727719999999997E-2</v>
      </c>
      <c r="KT123">
        <v>0.71214909999999998</v>
      </c>
      <c r="KU123">
        <v>23.219149999999999</v>
      </c>
      <c r="KV123" s="1">
        <v>9.993406E-5</v>
      </c>
      <c r="KW123">
        <v>3.9977810000000003E-2</v>
      </c>
      <c r="KX123">
        <v>0.71212940000000002</v>
      </c>
      <c r="KY123">
        <v>22.48338</v>
      </c>
      <c r="KZ123" s="1">
        <v>9.363567E-5</v>
      </c>
      <c r="LA123">
        <v>3.7439989999999999E-2</v>
      </c>
      <c r="LB123">
        <v>0.71211429999999998</v>
      </c>
      <c r="LC123">
        <v>21.596319999999999</v>
      </c>
      <c r="LD123" s="1">
        <v>8.8278060000000002E-5</v>
      </c>
      <c r="LE123">
        <v>3.5271629999999998E-2</v>
      </c>
      <c r="LF123">
        <v>0.71210499999999999</v>
      </c>
      <c r="LG123">
        <v>20.851189999999999</v>
      </c>
      <c r="LH123" s="1">
        <v>8.3820209999999995E-5</v>
      </c>
      <c r="LI123">
        <v>3.3464069999999999E-2</v>
      </c>
      <c r="LJ123">
        <v>0.71210309999999999</v>
      </c>
      <c r="LK123">
        <v>21.07798</v>
      </c>
      <c r="LL123" s="1">
        <v>8.002993E-5</v>
      </c>
      <c r="LM123">
        <v>3.1932719999999998E-2</v>
      </c>
      <c r="LN123">
        <v>0.71209389999999995</v>
      </c>
      <c r="LO123">
        <v>21.88607</v>
      </c>
      <c r="LP123" s="1">
        <v>7.6690270000000005E-5</v>
      </c>
      <c r="LQ123">
        <v>3.0588480000000001E-2</v>
      </c>
      <c r="LR123">
        <v>0.71209270000000002</v>
      </c>
      <c r="LS123">
        <v>22.954429999999999</v>
      </c>
      <c r="LT123" s="1">
        <v>7.3652439999999996E-5</v>
      </c>
      <c r="LU123">
        <v>2.9367130000000002E-2</v>
      </c>
      <c r="LV123">
        <v>0.71208910000000003</v>
      </c>
      <c r="LW123">
        <v>23.72908</v>
      </c>
      <c r="LX123" s="1">
        <v>7.0816649999999999E-5</v>
      </c>
      <c r="LY123">
        <v>2.8228119999999999E-2</v>
      </c>
      <c r="LZ123">
        <v>0.71208890000000002</v>
      </c>
      <c r="MA123">
        <v>23.677389999999999</v>
      </c>
      <c r="MB123" s="1">
        <v>6.8041170000000006E-5</v>
      </c>
      <c r="MC123">
        <v>2.715248E-2</v>
      </c>
      <c r="MD123">
        <v>0.71209869999999997</v>
      </c>
      <c r="ME123">
        <v>22.82619</v>
      </c>
      <c r="MF123" s="1">
        <v>6.5263030000000004E-5</v>
      </c>
      <c r="MG123">
        <v>2.612973E-2</v>
      </c>
      <c r="MH123">
        <v>0.71208979999999999</v>
      </c>
      <c r="MI123">
        <v>21.809059999999999</v>
      </c>
      <c r="MJ123" s="1">
        <v>6.2634949999999996E-5</v>
      </c>
      <c r="MK123">
        <v>2.515651E-2</v>
      </c>
      <c r="ML123">
        <v>0.7120976</v>
      </c>
      <c r="MM123">
        <v>20.919509999999999</v>
      </c>
      <c r="MN123" s="1">
        <v>6.0156399999999999E-5</v>
      </c>
      <c r="MO123">
        <v>2.423208E-2</v>
      </c>
      <c r="MP123">
        <v>0.71208470000000001</v>
      </c>
      <c r="MQ123">
        <v>21.139430000000001</v>
      </c>
      <c r="MR123" s="1">
        <v>5.7807089999999997E-5</v>
      </c>
      <c r="MS123">
        <v>2.3352350000000001E-2</v>
      </c>
      <c r="MT123">
        <v>0.71208159999999998</v>
      </c>
      <c r="MU123">
        <v>21.570260000000001</v>
      </c>
      <c r="MV123" s="1">
        <v>5.557332E-5</v>
      </c>
      <c r="MW123">
        <v>2.2512089999999998E-2</v>
      </c>
      <c r="MX123">
        <v>0.7120919</v>
      </c>
      <c r="MY123">
        <v>21.899190000000001</v>
      </c>
      <c r="MZ123" s="1">
        <v>5.344799E-5</v>
      </c>
      <c r="NA123">
        <v>2.1706199999999998E-2</v>
      </c>
      <c r="NB123">
        <v>0.71209809999999996</v>
      </c>
      <c r="NC123">
        <v>21.976890000000001</v>
      </c>
      <c r="ND123" s="1">
        <v>5.1430230000000003E-5</v>
      </c>
      <c r="NE123">
        <v>2.0937509999999999E-2</v>
      </c>
      <c r="NF123">
        <v>0.71208510000000003</v>
      </c>
      <c r="NG123">
        <v>21.78425</v>
      </c>
      <c r="NH123" s="1">
        <v>4.9502480000000001E-5</v>
      </c>
      <c r="NI123">
        <v>2.0200889999999999E-2</v>
      </c>
      <c r="NJ123">
        <v>0.71208890000000002</v>
      </c>
      <c r="NK123">
        <v>21.13794</v>
      </c>
      <c r="NL123" s="1">
        <v>4.7661509999999998E-5</v>
      </c>
      <c r="NM123">
        <v>1.9494170000000002E-2</v>
      </c>
      <c r="NN123">
        <v>0.71208749999999998</v>
      </c>
      <c r="NO123">
        <v>20.49231</v>
      </c>
      <c r="NP123" s="1">
        <v>4.590992E-5</v>
      </c>
      <c r="NQ123">
        <v>1.8818339999999999E-2</v>
      </c>
      <c r="NR123">
        <v>0.71208769999999999</v>
      </c>
      <c r="NS123">
        <v>19.905270000000002</v>
      </c>
      <c r="NT123" s="1">
        <v>4.4235990000000001E-5</v>
      </c>
      <c r="NU123">
        <v>1.81698E-2</v>
      </c>
      <c r="NV123">
        <v>0.71209529999999999</v>
      </c>
      <c r="NW123">
        <v>20.117550000000001</v>
      </c>
      <c r="NX123" s="1">
        <v>4.2636599999999998E-5</v>
      </c>
      <c r="NY123">
        <v>1.7547210000000001E-2</v>
      </c>
      <c r="NZ123">
        <v>0.71208709999999997</v>
      </c>
      <c r="OA123">
        <v>20.81634</v>
      </c>
      <c r="OB123" s="1">
        <v>4.1109680000000002E-5</v>
      </c>
      <c r="OC123">
        <v>1.695058E-2</v>
      </c>
      <c r="OD123">
        <v>0.71208510000000003</v>
      </c>
      <c r="OE123">
        <v>21.683949999999999</v>
      </c>
      <c r="OF123" s="1">
        <v>3.964571E-5</v>
      </c>
      <c r="OG123">
        <v>1.6378170000000001E-2</v>
      </c>
      <c r="OH123">
        <v>0.71206469999999999</v>
      </c>
      <c r="OI123">
        <v>22.488900000000001</v>
      </c>
      <c r="OJ123" s="1">
        <v>3.8237659999999999E-5</v>
      </c>
      <c r="OK123">
        <v>1.5824669999999999E-2</v>
      </c>
    </row>
    <row r="124" spans="1:401" x14ac:dyDescent="0.35">
      <c r="A124">
        <v>127</v>
      </c>
      <c r="B124" t="s">
        <v>4</v>
      </c>
      <c r="C124" t="s">
        <v>24</v>
      </c>
      <c r="D124" t="s">
        <v>129</v>
      </c>
      <c r="E124">
        <v>935.11109999999996</v>
      </c>
      <c r="F124">
        <v>0.77385809999999999</v>
      </c>
      <c r="G124">
        <v>20.130089999999999</v>
      </c>
      <c r="H124">
        <v>0</v>
      </c>
      <c r="I124">
        <v>0</v>
      </c>
      <c r="J124">
        <v>0.77308500000000002</v>
      </c>
      <c r="K124">
        <v>20.48556</v>
      </c>
      <c r="L124">
        <v>0</v>
      </c>
      <c r="M124">
        <v>0</v>
      </c>
      <c r="N124">
        <v>0.77171699999999999</v>
      </c>
      <c r="O124">
        <v>20.718</v>
      </c>
      <c r="P124" s="1">
        <v>4.1677570000000004E-34</v>
      </c>
      <c r="Q124" s="1">
        <v>1.2320780000000001E-31</v>
      </c>
      <c r="R124">
        <v>0.77018949999999997</v>
      </c>
      <c r="S124">
        <v>20.366</v>
      </c>
      <c r="T124" s="1">
        <v>9.2388789999999998E-22</v>
      </c>
      <c r="U124" s="1">
        <v>2.736499E-19</v>
      </c>
      <c r="V124">
        <v>0.7685573</v>
      </c>
      <c r="W124">
        <v>19.69209</v>
      </c>
      <c r="X124" s="1">
        <v>1.746189E-10</v>
      </c>
      <c r="Y124" s="1">
        <v>5.1736070000000003E-8</v>
      </c>
      <c r="Z124">
        <v>0.76687970000000005</v>
      </c>
      <c r="AA124">
        <v>19.241440000000001</v>
      </c>
      <c r="AB124" s="1">
        <v>3.681709E-3</v>
      </c>
      <c r="AC124" s="1">
        <v>0.87696859999999999</v>
      </c>
      <c r="AD124">
        <v>0.76525600000000005</v>
      </c>
      <c r="AE124">
        <v>18.966809999999999</v>
      </c>
      <c r="AF124" s="1">
        <v>1.481039</v>
      </c>
      <c r="AG124">
        <v>386.29809999999998</v>
      </c>
      <c r="AH124">
        <v>0.76353559999999998</v>
      </c>
      <c r="AI124">
        <v>19.570869999999999</v>
      </c>
      <c r="AJ124">
        <v>30.508700000000001</v>
      </c>
      <c r="AK124">
        <v>8479.31</v>
      </c>
      <c r="AL124">
        <v>0.76176010000000005</v>
      </c>
      <c r="AM124">
        <v>20.4345</v>
      </c>
      <c r="AN124">
        <v>104.3908</v>
      </c>
      <c r="AO124">
        <v>30406.07</v>
      </c>
      <c r="AP124">
        <v>0.75982899999999998</v>
      </c>
      <c r="AQ124">
        <v>21.21021</v>
      </c>
      <c r="AR124">
        <v>105.47450000000001</v>
      </c>
      <c r="AS124">
        <v>31828.2</v>
      </c>
      <c r="AT124">
        <v>0.75762640000000003</v>
      </c>
      <c r="AU124">
        <v>21.585909999999998</v>
      </c>
      <c r="AV124">
        <v>45.075130000000001</v>
      </c>
      <c r="AW124">
        <v>13974.05</v>
      </c>
      <c r="AX124">
        <v>0.75497919999999996</v>
      </c>
      <c r="AY124">
        <v>21.211300000000001</v>
      </c>
      <c r="AZ124">
        <v>10.54363</v>
      </c>
      <c r="BA124">
        <v>3333.4589999999998</v>
      </c>
      <c r="BB124">
        <v>0.75172850000000002</v>
      </c>
      <c r="BC124">
        <v>20.70121</v>
      </c>
      <c r="BD124">
        <v>1.6850229999999999</v>
      </c>
      <c r="BE124">
        <v>539.6422</v>
      </c>
      <c r="BF124">
        <v>0.74789369999999999</v>
      </c>
      <c r="BG124">
        <v>20.2011</v>
      </c>
      <c r="BH124">
        <v>0.26070670000000001</v>
      </c>
      <c r="BI124">
        <v>83.058819999999997</v>
      </c>
      <c r="BJ124">
        <v>0.74350300000000002</v>
      </c>
      <c r="BK124">
        <v>20.095189999999999</v>
      </c>
      <c r="BL124">
        <v>8.3644419999999997E-2</v>
      </c>
      <c r="BM124">
        <v>25.805569999999999</v>
      </c>
      <c r="BN124">
        <v>0.73862810000000001</v>
      </c>
      <c r="BO124">
        <v>20.920839999999998</v>
      </c>
      <c r="BP124">
        <v>6.5692410000000007E-2</v>
      </c>
      <c r="BQ124">
        <v>19.97636</v>
      </c>
      <c r="BR124">
        <v>0.7326395</v>
      </c>
      <c r="BS124">
        <v>21.70797</v>
      </c>
      <c r="BT124">
        <v>6.7195420000000006E-2</v>
      </c>
      <c r="BU124">
        <v>20.513179999999998</v>
      </c>
      <c r="BV124">
        <v>0.72605399999999998</v>
      </c>
      <c r="BW124">
        <v>22.377099999999999</v>
      </c>
      <c r="BX124">
        <v>6.8303409999999995E-2</v>
      </c>
      <c r="BY124">
        <v>21.03087</v>
      </c>
      <c r="BZ124">
        <v>0.7192345</v>
      </c>
      <c r="CA124">
        <v>22.601880000000001</v>
      </c>
      <c r="CB124" s="1">
        <v>6.5649349999999995E-2</v>
      </c>
      <c r="CC124">
        <v>20.396350000000002</v>
      </c>
      <c r="CD124">
        <v>0.71228130000000001</v>
      </c>
      <c r="CE124">
        <v>22.04983</v>
      </c>
      <c r="CF124" s="1">
        <v>6.0344969999999998E-2</v>
      </c>
      <c r="CG124">
        <v>18.90728</v>
      </c>
      <c r="CH124">
        <v>0.70501130000000001</v>
      </c>
      <c r="CI124">
        <v>21.08745</v>
      </c>
      <c r="CJ124" s="1">
        <v>5.4141040000000001E-2</v>
      </c>
      <c r="CK124">
        <v>17.104790000000001</v>
      </c>
      <c r="CL124">
        <v>0.6978396</v>
      </c>
      <c r="CM124">
        <v>20.25159</v>
      </c>
      <c r="CN124" s="1">
        <v>4.7994160000000001E-2</v>
      </c>
      <c r="CO124">
        <v>15.281840000000001</v>
      </c>
      <c r="CP124">
        <v>0.69074979999999997</v>
      </c>
      <c r="CQ124">
        <v>19.832460000000001</v>
      </c>
      <c r="CR124">
        <v>4.2246190000000003E-2</v>
      </c>
      <c r="CS124">
        <v>13.559100000000001</v>
      </c>
      <c r="CT124">
        <v>0.68351249999999997</v>
      </c>
      <c r="CU124">
        <v>20.07367</v>
      </c>
      <c r="CV124">
        <v>3.7017559999999998E-2</v>
      </c>
      <c r="CW124">
        <v>11.97617</v>
      </c>
      <c r="CX124">
        <v>0.675983</v>
      </c>
      <c r="CY124">
        <v>20.168040000000001</v>
      </c>
      <c r="CZ124" s="1">
        <v>3.2389559999999998E-2</v>
      </c>
      <c r="DA124">
        <v>10.565580000000001</v>
      </c>
      <c r="DB124">
        <v>0.66805420000000004</v>
      </c>
      <c r="DC124">
        <v>20.80246</v>
      </c>
      <c r="DD124">
        <v>2.8378489999999999E-2</v>
      </c>
      <c r="DE124">
        <v>9.3379359999999991</v>
      </c>
      <c r="DF124">
        <v>0.66023779999999999</v>
      </c>
      <c r="DG124">
        <v>21.158049999999999</v>
      </c>
      <c r="DH124" s="1">
        <v>2.4925599999999999E-2</v>
      </c>
      <c r="DI124">
        <v>8.2719459999999998</v>
      </c>
      <c r="DJ124">
        <v>0.6527444</v>
      </c>
      <c r="DK124">
        <v>20.801729999999999</v>
      </c>
      <c r="DL124" s="1">
        <v>2.1858820000000001E-2</v>
      </c>
      <c r="DM124">
        <v>7.3115129999999997</v>
      </c>
      <c r="DN124">
        <v>0.64598409999999995</v>
      </c>
      <c r="DO124">
        <v>20.277570000000001</v>
      </c>
      <c r="DP124" s="1">
        <v>1.9123970000000001E-2</v>
      </c>
      <c r="DQ124">
        <v>6.4371140000000002</v>
      </c>
      <c r="DR124">
        <v>0.63886229999999999</v>
      </c>
      <c r="DS124">
        <v>19.746700000000001</v>
      </c>
      <c r="DT124" s="1">
        <v>1.669934E-2</v>
      </c>
      <c r="DU124">
        <v>5.659484</v>
      </c>
      <c r="DV124">
        <v>0.63192250000000005</v>
      </c>
      <c r="DW124">
        <v>19.40802</v>
      </c>
      <c r="DX124" s="1">
        <v>1.459564E-2</v>
      </c>
      <c r="DY124">
        <v>4.9790729999999996</v>
      </c>
      <c r="DZ124">
        <v>0.62434350000000005</v>
      </c>
      <c r="EA124">
        <v>20.113350000000001</v>
      </c>
      <c r="EB124" s="1">
        <v>1.273095E-2</v>
      </c>
      <c r="EC124">
        <v>4.3757900000000003</v>
      </c>
      <c r="ED124">
        <v>0.61760599999999999</v>
      </c>
      <c r="EE124">
        <v>21.216239999999999</v>
      </c>
      <c r="EF124" s="1">
        <v>1.1069560000000001E-2</v>
      </c>
      <c r="EG124">
        <v>3.8311359999999999</v>
      </c>
      <c r="EH124">
        <v>0.61044279999999995</v>
      </c>
      <c r="EI124">
        <v>22.44097</v>
      </c>
      <c r="EJ124" s="1">
        <v>9.5857849999999994E-3</v>
      </c>
      <c r="EK124">
        <v>3.3422339999999999</v>
      </c>
      <c r="EL124">
        <v>0.60320200000000002</v>
      </c>
      <c r="EM124">
        <v>23.405919999999998</v>
      </c>
      <c r="EN124" s="1">
        <v>8.3046509999999997E-3</v>
      </c>
      <c r="EO124">
        <v>2.9174530000000001</v>
      </c>
      <c r="EP124">
        <v>0.59607049999999995</v>
      </c>
      <c r="EQ124">
        <v>23.297239999999999</v>
      </c>
      <c r="ER124" s="1">
        <v>7.2090000000000001E-3</v>
      </c>
      <c r="ES124">
        <v>2.5517690000000002</v>
      </c>
      <c r="ET124">
        <v>0.58977849999999998</v>
      </c>
      <c r="EU124">
        <v>22.552679999999999</v>
      </c>
      <c r="EV124" s="1">
        <v>6.2754009999999999E-3</v>
      </c>
      <c r="EW124">
        <v>2.2351369999999999</v>
      </c>
      <c r="EX124">
        <v>0.58389619999999998</v>
      </c>
      <c r="EY124">
        <v>21.96095</v>
      </c>
      <c r="EZ124" s="1">
        <v>5.4629730000000003E-3</v>
      </c>
      <c r="FA124">
        <v>1.9566250000000001</v>
      </c>
      <c r="FB124">
        <v>0.57935009999999998</v>
      </c>
      <c r="FC124">
        <v>21.56879</v>
      </c>
      <c r="FD124" s="1">
        <v>4.7539139999999997E-3</v>
      </c>
      <c r="FE124">
        <v>1.7080679999999999</v>
      </c>
      <c r="FF124">
        <v>0.57558620000000005</v>
      </c>
      <c r="FG124">
        <v>22.001259999999998</v>
      </c>
      <c r="FH124" s="1">
        <v>4.1229559999999997E-3</v>
      </c>
      <c r="FI124">
        <v>1.4846900000000001</v>
      </c>
      <c r="FJ124">
        <v>0.57259389999999999</v>
      </c>
      <c r="FK124">
        <v>22.652740000000001</v>
      </c>
      <c r="FL124" s="1">
        <v>3.5394630000000001E-3</v>
      </c>
      <c r="FM124">
        <v>1.276573</v>
      </c>
      <c r="FN124">
        <v>0.57032819999999995</v>
      </c>
      <c r="FO124">
        <v>23.100169999999999</v>
      </c>
      <c r="FP124" s="1">
        <v>2.9496399999999999E-3</v>
      </c>
      <c r="FQ124">
        <v>1.0652839999999999</v>
      </c>
      <c r="FR124">
        <v>0.56858430000000004</v>
      </c>
      <c r="FS124">
        <v>23.231960000000001</v>
      </c>
      <c r="FT124">
        <v>2.336117E-3</v>
      </c>
      <c r="FU124">
        <v>0.84467630000000005</v>
      </c>
      <c r="FV124">
        <v>0.56725530000000002</v>
      </c>
      <c r="FW124">
        <v>22.788139999999999</v>
      </c>
      <c r="FX124" s="1">
        <v>1.75421E-3</v>
      </c>
      <c r="FY124">
        <v>0.63441309999999995</v>
      </c>
      <c r="FZ124">
        <v>0.56625919999999996</v>
      </c>
      <c r="GA124">
        <v>21.974419999999999</v>
      </c>
      <c r="GB124" s="1">
        <v>1.280111E-3</v>
      </c>
      <c r="GC124">
        <v>0.46221909999999999</v>
      </c>
      <c r="GD124">
        <v>0.56551899999999999</v>
      </c>
      <c r="GE124">
        <v>21.11759</v>
      </c>
      <c r="GF124" s="1">
        <v>9.4518900000000003E-4</v>
      </c>
      <c r="GG124">
        <v>0.34010550000000001</v>
      </c>
      <c r="GH124">
        <v>0.56498150000000003</v>
      </c>
      <c r="GI124">
        <v>20.430520000000001</v>
      </c>
      <c r="GJ124" s="1">
        <v>7.3125369999999998E-4</v>
      </c>
      <c r="GK124">
        <v>0.26183400000000001</v>
      </c>
      <c r="GL124">
        <v>0.56461740000000005</v>
      </c>
      <c r="GM124">
        <v>20.509740000000001</v>
      </c>
      <c r="GN124" s="1">
        <v>5.9995679999999996E-4</v>
      </c>
      <c r="GO124">
        <v>0.21373030000000001</v>
      </c>
      <c r="GP124">
        <v>0.56437619999999999</v>
      </c>
      <c r="GQ124">
        <v>21.011009999999999</v>
      </c>
      <c r="GR124" s="1">
        <v>5.1668850000000002E-4</v>
      </c>
      <c r="GS124">
        <v>0.18320620000000001</v>
      </c>
      <c r="GT124">
        <v>0.56421180000000004</v>
      </c>
      <c r="GU124">
        <v>21.863099999999999</v>
      </c>
      <c r="GV124" s="1">
        <v>4.5659690000000001E-4</v>
      </c>
      <c r="GW124">
        <v>0.16127469999999999</v>
      </c>
      <c r="GX124">
        <v>0.56410380000000004</v>
      </c>
      <c r="GY124">
        <v>22.63993</v>
      </c>
      <c r="GZ124" s="1">
        <v>4.0579409999999999E-4</v>
      </c>
      <c r="HA124">
        <v>0.14290069999999999</v>
      </c>
      <c r="HB124">
        <v>0.56399909999999998</v>
      </c>
      <c r="HC124">
        <v>22.706880000000002</v>
      </c>
      <c r="HD124" s="1">
        <v>3.6077130000000001E-4</v>
      </c>
      <c r="HE124">
        <v>0.12669900000000001</v>
      </c>
      <c r="HF124">
        <v>0.56389420000000001</v>
      </c>
      <c r="HG124">
        <v>21.811440000000001</v>
      </c>
      <c r="HH124" s="1">
        <v>3.2301660000000001E-4</v>
      </c>
      <c r="HI124">
        <v>0.1131192</v>
      </c>
      <c r="HJ124">
        <v>0.56377820000000001</v>
      </c>
      <c r="HK124">
        <v>20.81944</v>
      </c>
      <c r="HL124" s="1">
        <v>2.9328889999999998E-4</v>
      </c>
      <c r="HM124">
        <v>0.1024376</v>
      </c>
      <c r="HN124">
        <v>0.56362069999999997</v>
      </c>
      <c r="HO124">
        <v>20.000900000000001</v>
      </c>
      <c r="HP124" s="1">
        <v>2.7041009999999999E-4</v>
      </c>
      <c r="HQ124">
        <v>9.4243279999999999E-2</v>
      </c>
      <c r="HR124">
        <v>0.5634171</v>
      </c>
      <c r="HS124">
        <v>19.986540000000002</v>
      </c>
      <c r="HT124" s="1">
        <v>2.524386E-4</v>
      </c>
      <c r="HU124">
        <v>8.7821410000000003E-2</v>
      </c>
      <c r="HV124">
        <v>0.56315230000000005</v>
      </c>
      <c r="HW124">
        <v>20.802320000000002</v>
      </c>
      <c r="HX124" s="1">
        <v>2.3802489999999999E-4</v>
      </c>
      <c r="HY124">
        <v>8.2691890000000004E-2</v>
      </c>
      <c r="HZ124">
        <v>0.5628879</v>
      </c>
      <c r="IA124">
        <v>21.8767</v>
      </c>
      <c r="IB124" s="1">
        <v>2.2699260000000001E-4</v>
      </c>
      <c r="IC124">
        <v>7.8759480000000007E-2</v>
      </c>
      <c r="ID124">
        <v>0.56258560000000002</v>
      </c>
      <c r="IE124">
        <v>22.77759</v>
      </c>
      <c r="IF124" s="1">
        <v>2.1909690000000001E-4</v>
      </c>
      <c r="IG124">
        <v>7.595383E-2</v>
      </c>
      <c r="IH124">
        <v>0.56228719999999999</v>
      </c>
      <c r="II124">
        <v>22.894310000000001</v>
      </c>
      <c r="IJ124" s="1">
        <v>2.1300870000000001E-4</v>
      </c>
      <c r="IK124">
        <v>7.3814859999999996E-2</v>
      </c>
      <c r="IL124">
        <v>0.56194029999999995</v>
      </c>
      <c r="IM124">
        <v>22.189630000000001</v>
      </c>
      <c r="IN124" s="1">
        <v>2.0700509999999999E-4</v>
      </c>
      <c r="IO124">
        <v>7.1731760000000006E-2</v>
      </c>
      <c r="IP124">
        <v>0.56162299999999998</v>
      </c>
      <c r="IQ124">
        <v>21.2593</v>
      </c>
      <c r="IR124" s="1">
        <v>2.001029E-4</v>
      </c>
      <c r="IS124">
        <v>6.9352220000000006E-2</v>
      </c>
      <c r="IT124">
        <v>0.56129810000000002</v>
      </c>
      <c r="IU124">
        <v>20.456810000000001</v>
      </c>
      <c r="IV124" s="1">
        <v>1.9230040000000001E-4</v>
      </c>
      <c r="IW124">
        <v>6.6664660000000001E-2</v>
      </c>
      <c r="IX124">
        <v>0.56095200000000001</v>
      </c>
      <c r="IY124">
        <v>20.72034</v>
      </c>
      <c r="IZ124">
        <v>1.84002E-4</v>
      </c>
      <c r="JA124">
        <v>6.381146E-2</v>
      </c>
      <c r="JB124">
        <v>0.56062009999999995</v>
      </c>
      <c r="JC124">
        <v>21.537489999999998</v>
      </c>
      <c r="JD124" s="1">
        <v>1.756564E-4</v>
      </c>
      <c r="JE124">
        <v>6.093063E-2</v>
      </c>
      <c r="JF124">
        <v>0.56027970000000005</v>
      </c>
      <c r="JG124">
        <v>22.592490000000002</v>
      </c>
      <c r="JH124" s="1">
        <v>1.674589E-4</v>
      </c>
      <c r="JI124">
        <v>5.8106709999999999E-2</v>
      </c>
      <c r="JJ124">
        <v>0.55995200000000001</v>
      </c>
      <c r="JK124">
        <v>23.119710000000001</v>
      </c>
      <c r="JL124" s="1">
        <v>1.5958110000000001E-4</v>
      </c>
      <c r="JM124">
        <v>5.5390910000000002E-2</v>
      </c>
      <c r="JN124">
        <v>0.55962809999999996</v>
      </c>
      <c r="JO124">
        <v>22.989159999999998</v>
      </c>
      <c r="JP124" s="1">
        <v>1.5211399999999999E-4</v>
      </c>
      <c r="JQ124">
        <v>5.2810620000000003E-2</v>
      </c>
      <c r="JR124">
        <v>0.55933730000000004</v>
      </c>
      <c r="JS124">
        <v>22.19557</v>
      </c>
      <c r="JT124" s="1">
        <v>1.450659E-4</v>
      </c>
      <c r="JU124">
        <v>5.037407E-2</v>
      </c>
      <c r="JV124">
        <v>0.5591159</v>
      </c>
      <c r="JW124">
        <v>21.43234</v>
      </c>
      <c r="JX124" s="1">
        <v>1.38472E-4</v>
      </c>
      <c r="JY124">
        <v>4.8087680000000001E-2</v>
      </c>
      <c r="JZ124">
        <v>0.55891199999999996</v>
      </c>
      <c r="KA124">
        <v>20.93318</v>
      </c>
      <c r="KB124" s="1">
        <v>1.3225150000000001E-4</v>
      </c>
      <c r="KC124">
        <v>4.5933080000000001E-2</v>
      </c>
      <c r="KD124">
        <v>0.55877319999999997</v>
      </c>
      <c r="KE124">
        <v>21.368310000000001</v>
      </c>
      <c r="KF124" s="1">
        <v>1.263565E-4</v>
      </c>
      <c r="KG124">
        <v>4.3889009999999999E-2</v>
      </c>
      <c r="KH124">
        <v>0.55867359999999999</v>
      </c>
      <c r="KI124">
        <v>21.975010000000001</v>
      </c>
      <c r="KJ124" s="1">
        <v>1.205901E-4</v>
      </c>
      <c r="KK124">
        <v>4.1883469999999999E-2</v>
      </c>
      <c r="KL124">
        <v>0.55859910000000002</v>
      </c>
      <c r="KM124">
        <v>22.738430000000001</v>
      </c>
      <c r="KN124" s="1">
        <v>1.144621E-4</v>
      </c>
      <c r="KO124">
        <v>3.9762850000000002E-2</v>
      </c>
      <c r="KP124">
        <v>0.55856839999999996</v>
      </c>
      <c r="KQ124">
        <v>23.38879</v>
      </c>
      <c r="KR124" s="1">
        <v>1.077645E-4</v>
      </c>
      <c r="KS124">
        <v>3.7439229999999997E-2</v>
      </c>
      <c r="KT124">
        <v>0.55853339999999996</v>
      </c>
      <c r="KU124">
        <v>23.275030000000001</v>
      </c>
      <c r="KV124" s="1">
        <v>1.0085630000000001E-4</v>
      </c>
      <c r="KW124">
        <v>3.5038640000000003E-2</v>
      </c>
      <c r="KX124">
        <v>0.55851110000000004</v>
      </c>
      <c r="KY124">
        <v>22.555720000000001</v>
      </c>
      <c r="KZ124" s="1">
        <v>9.4450419999999994E-5</v>
      </c>
      <c r="LA124">
        <v>3.2802480000000002E-2</v>
      </c>
      <c r="LB124">
        <v>0.55851139999999999</v>
      </c>
      <c r="LC124">
        <v>21.683890000000002</v>
      </c>
      <c r="LD124" s="1">
        <v>8.8960699999999997E-5</v>
      </c>
      <c r="LE124">
        <v>3.0882130000000001E-2</v>
      </c>
      <c r="LF124">
        <v>0.55851030000000002</v>
      </c>
      <c r="LG124">
        <v>20.93805</v>
      </c>
      <c r="LH124" s="1">
        <v>8.4390270000000002E-5</v>
      </c>
      <c r="LI124">
        <v>2.9279960000000001E-2</v>
      </c>
      <c r="LJ124">
        <v>0.55850259999999996</v>
      </c>
      <c r="LK124">
        <v>21.141279999999998</v>
      </c>
      <c r="LL124" s="1">
        <v>8.0521070000000002E-5</v>
      </c>
      <c r="LM124">
        <v>2.7927190000000001E-2</v>
      </c>
      <c r="LN124">
        <v>0.55849300000000002</v>
      </c>
      <c r="LO124">
        <v>21.923169999999999</v>
      </c>
      <c r="LP124" s="1">
        <v>7.7128339999999994E-5</v>
      </c>
      <c r="LQ124">
        <v>2.6743139999999999E-2</v>
      </c>
      <c r="LR124">
        <v>0.5584924</v>
      </c>
      <c r="LS124">
        <v>22.98</v>
      </c>
      <c r="LT124" s="1">
        <v>7.4056149999999994E-5</v>
      </c>
      <c r="LU124">
        <v>2.5671059999999999E-2</v>
      </c>
      <c r="LV124">
        <v>0.55849749999999998</v>
      </c>
      <c r="LW124">
        <v>23.760670000000001</v>
      </c>
      <c r="LX124" s="1">
        <v>7.1197699999999998E-5</v>
      </c>
      <c r="LY124">
        <v>2.467364E-2</v>
      </c>
      <c r="LZ124">
        <v>0.55848799999999998</v>
      </c>
      <c r="MA124">
        <v>23.73423</v>
      </c>
      <c r="MB124" s="1">
        <v>6.8401100000000005E-5</v>
      </c>
      <c r="MC124">
        <v>2.3732099999999999E-2</v>
      </c>
      <c r="MD124">
        <v>0.55849289999999996</v>
      </c>
      <c r="ME124">
        <v>22.901019999999999</v>
      </c>
      <c r="MF124" s="1">
        <v>6.560433E-5</v>
      </c>
      <c r="MG124">
        <v>2.2837260000000002E-2</v>
      </c>
      <c r="MH124">
        <v>0.55849329999999997</v>
      </c>
      <c r="MI124">
        <v>21.896820000000002</v>
      </c>
      <c r="MJ124" s="1">
        <v>6.295893E-5</v>
      </c>
      <c r="MK124">
        <v>2.1985709999999999E-2</v>
      </c>
      <c r="ML124">
        <v>0.55849230000000005</v>
      </c>
      <c r="MM124">
        <v>20.999939999999999</v>
      </c>
      <c r="MN124" s="1">
        <v>6.0462630000000002E-5</v>
      </c>
      <c r="MO124">
        <v>2.1176650000000002E-2</v>
      </c>
      <c r="MP124">
        <v>0.55848629999999999</v>
      </c>
      <c r="MQ124">
        <v>21.192879999999999</v>
      </c>
      <c r="MR124" s="1">
        <v>5.809861E-5</v>
      </c>
      <c r="MS124">
        <v>2.0407049999999999E-2</v>
      </c>
      <c r="MT124">
        <v>0.55848850000000005</v>
      </c>
      <c r="MU124">
        <v>21.595230000000001</v>
      </c>
      <c r="MV124" s="1">
        <v>5.5851560000000003E-5</v>
      </c>
      <c r="MW124">
        <v>1.9672180000000001E-2</v>
      </c>
      <c r="MX124">
        <v>0.5584943</v>
      </c>
      <c r="MY124">
        <v>21.910959999999999</v>
      </c>
      <c r="MZ124" s="1">
        <v>5.3713910000000002E-5</v>
      </c>
      <c r="NA124">
        <v>1.8967660000000001E-2</v>
      </c>
      <c r="NB124">
        <v>0.55849309999999996</v>
      </c>
      <c r="NC124">
        <v>22.007490000000001</v>
      </c>
      <c r="ND124" s="1">
        <v>5.1683349999999997E-5</v>
      </c>
      <c r="NE124">
        <v>1.82953E-2</v>
      </c>
      <c r="NF124">
        <v>0.55848600000000004</v>
      </c>
      <c r="NG124">
        <v>21.84543</v>
      </c>
      <c r="NH124" s="1">
        <v>4.9744860000000003E-5</v>
      </c>
      <c r="NI124">
        <v>1.765131E-2</v>
      </c>
      <c r="NJ124">
        <v>0.55848880000000001</v>
      </c>
      <c r="NK124">
        <v>21.201809999999998</v>
      </c>
      <c r="NL124" s="1">
        <v>4.7892960000000001E-5</v>
      </c>
      <c r="NM124">
        <v>1.703329E-2</v>
      </c>
      <c r="NN124">
        <v>0.55848719999999996</v>
      </c>
      <c r="NO124">
        <v>20.559370000000001</v>
      </c>
      <c r="NP124" s="1">
        <v>4.6130739999999998E-5</v>
      </c>
      <c r="NQ124">
        <v>1.6442289999999998E-2</v>
      </c>
      <c r="NR124">
        <v>0.55848799999999998</v>
      </c>
      <c r="NS124">
        <v>19.985520000000001</v>
      </c>
      <c r="NT124" s="1">
        <v>4.4447270000000002E-5</v>
      </c>
      <c r="NU124">
        <v>1.5875210000000001E-2</v>
      </c>
      <c r="NV124">
        <v>0.55849090000000001</v>
      </c>
      <c r="NW124">
        <v>20.206240000000001</v>
      </c>
      <c r="NX124" s="1">
        <v>4.2839449999999999E-5</v>
      </c>
      <c r="NY124">
        <v>1.533108E-2</v>
      </c>
      <c r="NZ124">
        <v>0.55849190000000004</v>
      </c>
      <c r="OA124">
        <v>20.888539999999999</v>
      </c>
      <c r="OB124" s="1">
        <v>4.1303829999999998E-5</v>
      </c>
      <c r="OC124">
        <v>1.4809630000000001E-2</v>
      </c>
      <c r="OD124">
        <v>0.55848560000000003</v>
      </c>
      <c r="OE124">
        <v>21.72673</v>
      </c>
      <c r="OF124" s="1">
        <v>3.983247E-5</v>
      </c>
      <c r="OG124">
        <v>1.4309179999999999E-2</v>
      </c>
      <c r="OH124">
        <v>0.55849559999999998</v>
      </c>
      <c r="OI124">
        <v>22.52036</v>
      </c>
      <c r="OJ124" s="1">
        <v>3.841766E-5</v>
      </c>
      <c r="OK124">
        <v>1.3825560000000001E-2</v>
      </c>
    </row>
    <row r="125" spans="1:401" x14ac:dyDescent="0.35">
      <c r="A125">
        <v>128</v>
      </c>
      <c r="B125" t="s">
        <v>4</v>
      </c>
      <c r="C125" t="s">
        <v>24</v>
      </c>
      <c r="D125" t="s">
        <v>130</v>
      </c>
      <c r="E125">
        <v>888.41890000000001</v>
      </c>
      <c r="F125">
        <v>1.351035</v>
      </c>
      <c r="G125">
        <v>20.14771</v>
      </c>
      <c r="H125">
        <v>0</v>
      </c>
      <c r="I125">
        <v>0</v>
      </c>
      <c r="J125">
        <v>1.352695</v>
      </c>
      <c r="K125">
        <v>20.512</v>
      </c>
      <c r="L125">
        <v>0</v>
      </c>
      <c r="M125">
        <v>0</v>
      </c>
      <c r="N125">
        <v>1.352484</v>
      </c>
      <c r="O125">
        <v>20.77018</v>
      </c>
      <c r="P125" s="1">
        <v>4.315217E-35</v>
      </c>
      <c r="Q125" s="1">
        <v>1.113644E-32</v>
      </c>
      <c r="R125">
        <v>1.3515379999999999</v>
      </c>
      <c r="S125">
        <v>20.434750000000001</v>
      </c>
      <c r="T125" s="1">
        <v>1.109892E-22</v>
      </c>
      <c r="U125" s="1">
        <v>2.8692670000000001E-20</v>
      </c>
      <c r="V125">
        <v>1.3503320000000001</v>
      </c>
      <c r="W125">
        <v>19.744319999999998</v>
      </c>
      <c r="X125" s="1">
        <v>2.1656690000000001E-11</v>
      </c>
      <c r="Y125" s="1">
        <v>5.5982600000000001E-9</v>
      </c>
      <c r="Z125">
        <v>1.348705</v>
      </c>
      <c r="AA125">
        <v>19.28294</v>
      </c>
      <c r="AB125" s="1">
        <v>2.1122269999999999E-3</v>
      </c>
      <c r="AC125" s="1">
        <v>0.40271630000000003</v>
      </c>
      <c r="AD125">
        <v>1.3463970000000001</v>
      </c>
      <c r="AE125">
        <v>18.99278</v>
      </c>
      <c r="AF125" s="1">
        <v>1.0919239999999999</v>
      </c>
      <c r="AG125">
        <v>236.8914</v>
      </c>
      <c r="AH125">
        <v>1.343969</v>
      </c>
      <c r="AI125">
        <v>19.579129999999999</v>
      </c>
      <c r="AJ125">
        <v>26.13531</v>
      </c>
      <c r="AK125">
        <v>6168.7839999999997</v>
      </c>
      <c r="AL125">
        <v>1.3413930000000001</v>
      </c>
      <c r="AM125">
        <v>20.44922</v>
      </c>
      <c r="AN125">
        <v>99.534570000000002</v>
      </c>
      <c r="AO125">
        <v>25006.14</v>
      </c>
      <c r="AP125">
        <v>1.3386769999999999</v>
      </c>
      <c r="AQ125">
        <v>21.24267</v>
      </c>
      <c r="AR125">
        <v>108.9222</v>
      </c>
      <c r="AS125">
        <v>28706.43</v>
      </c>
      <c r="AT125">
        <v>1.335513</v>
      </c>
      <c r="AU125">
        <v>21.648319999999998</v>
      </c>
      <c r="AV125">
        <v>49.415210000000002</v>
      </c>
      <c r="AW125">
        <v>13517.35</v>
      </c>
      <c r="AX125">
        <v>1.3316950000000001</v>
      </c>
      <c r="AY125">
        <v>21.28764</v>
      </c>
      <c r="AZ125">
        <v>12.065519999999999</v>
      </c>
      <c r="BA125">
        <v>3393.0810000000001</v>
      </c>
      <c r="BB125">
        <v>1.3269770000000001</v>
      </c>
      <c r="BC125">
        <v>20.77205</v>
      </c>
      <c r="BD125">
        <v>1.975687</v>
      </c>
      <c r="BE125">
        <v>565.97900000000004</v>
      </c>
      <c r="BF125">
        <v>1.321426</v>
      </c>
      <c r="BG125">
        <v>20.25977</v>
      </c>
      <c r="BH125">
        <v>0.3000158</v>
      </c>
      <c r="BI125">
        <v>85.549869999999999</v>
      </c>
      <c r="BJ125">
        <v>1.315096</v>
      </c>
      <c r="BK125">
        <v>20.131039999999999</v>
      </c>
      <c r="BL125">
        <v>8.8143830000000006E-2</v>
      </c>
      <c r="BM125">
        <v>24.020240000000001</v>
      </c>
      <c r="BN125">
        <v>1.30802</v>
      </c>
      <c r="BO125">
        <v>20.945650000000001</v>
      </c>
      <c r="BP125">
        <v>6.5917959999999998E-2</v>
      </c>
      <c r="BQ125">
        <v>17.503830000000001</v>
      </c>
      <c r="BR125">
        <v>1.300319</v>
      </c>
      <c r="BS125">
        <v>21.734940000000002</v>
      </c>
      <c r="BT125">
        <v>6.6956550000000004E-2</v>
      </c>
      <c r="BU125">
        <v>17.79917</v>
      </c>
      <c r="BV125">
        <v>1.293258</v>
      </c>
      <c r="BW125">
        <v>22.41976</v>
      </c>
      <c r="BX125">
        <v>6.8324659999999995E-2</v>
      </c>
      <c r="BY125">
        <v>18.312169999999998</v>
      </c>
      <c r="BZ125">
        <v>1.2862579999999999</v>
      </c>
      <c r="CA125">
        <v>22.677119999999999</v>
      </c>
      <c r="CB125" s="1">
        <v>6.5953600000000001E-2</v>
      </c>
      <c r="CC125">
        <v>17.830950000000001</v>
      </c>
      <c r="CD125">
        <v>1.2792760000000001</v>
      </c>
      <c r="CE125">
        <v>22.145119999999999</v>
      </c>
      <c r="CF125" s="1">
        <v>6.0800729999999997E-2</v>
      </c>
      <c r="CG125">
        <v>16.568539999999999</v>
      </c>
      <c r="CH125">
        <v>1.271855</v>
      </c>
      <c r="CI125">
        <v>21.1799</v>
      </c>
      <c r="CJ125" s="1">
        <v>5.4631989999999998E-2</v>
      </c>
      <c r="CK125">
        <v>14.99887</v>
      </c>
      <c r="CL125">
        <v>1.264419</v>
      </c>
      <c r="CM125">
        <v>20.33719</v>
      </c>
      <c r="CN125" s="1">
        <v>4.8469270000000002E-2</v>
      </c>
      <c r="CO125">
        <v>13.39869</v>
      </c>
      <c r="CP125">
        <v>1.2556959999999999</v>
      </c>
      <c r="CQ125">
        <v>19.911549999999998</v>
      </c>
      <c r="CR125" s="1">
        <v>4.268798E-2</v>
      </c>
      <c r="CS125">
        <v>11.887829999999999</v>
      </c>
      <c r="CT125">
        <v>1.246605</v>
      </c>
      <c r="CU125">
        <v>20.132100000000001</v>
      </c>
      <c r="CV125">
        <v>3.7416449999999997E-2</v>
      </c>
      <c r="CW125">
        <v>10.49737</v>
      </c>
      <c r="CX125">
        <v>1.2371099999999999</v>
      </c>
      <c r="CY125">
        <v>20.203600000000002</v>
      </c>
      <c r="CZ125" s="1">
        <v>3.2741630000000001E-2</v>
      </c>
      <c r="DA125">
        <v>9.2559159999999991</v>
      </c>
      <c r="DB125">
        <v>1.226893</v>
      </c>
      <c r="DC125">
        <v>20.841940000000001</v>
      </c>
      <c r="DD125" s="1">
        <v>2.8683230000000001E-2</v>
      </c>
      <c r="DE125">
        <v>8.173845</v>
      </c>
      <c r="DF125">
        <v>1.2166300000000001</v>
      </c>
      <c r="DG125">
        <v>21.224820000000001</v>
      </c>
      <c r="DH125" s="1">
        <v>2.519207E-2</v>
      </c>
      <c r="DI125">
        <v>7.2364670000000002</v>
      </c>
      <c r="DJ125">
        <v>1.2084889999999999</v>
      </c>
      <c r="DK125">
        <v>20.884989999999998</v>
      </c>
      <c r="DL125" s="1">
        <v>2.2105409999999999E-2</v>
      </c>
      <c r="DM125">
        <v>6.3982570000000001</v>
      </c>
      <c r="DN125">
        <v>1.2027019999999999</v>
      </c>
      <c r="DO125">
        <v>20.351510000000001</v>
      </c>
      <c r="DP125" s="1">
        <v>1.9345020000000001E-2</v>
      </c>
      <c r="DQ125">
        <v>5.6318450000000002</v>
      </c>
      <c r="DR125">
        <v>1.1962839999999999</v>
      </c>
      <c r="DS125">
        <v>19.833870000000001</v>
      </c>
      <c r="DT125">
        <v>1.6893310000000002E-2</v>
      </c>
      <c r="DU125">
        <v>4.9493580000000001</v>
      </c>
      <c r="DV125">
        <v>1.190169</v>
      </c>
      <c r="DW125">
        <v>19.488399999999999</v>
      </c>
      <c r="DX125" s="1">
        <v>1.47662E-2</v>
      </c>
      <c r="DY125">
        <v>4.3519500000000004</v>
      </c>
      <c r="DZ125">
        <v>1.1830689999999999</v>
      </c>
      <c r="EA125">
        <v>20.16724</v>
      </c>
      <c r="EB125" s="1">
        <v>1.2883230000000001E-2</v>
      </c>
      <c r="EC125">
        <v>3.8231299999999999</v>
      </c>
      <c r="ED125">
        <v>1.1755690000000001</v>
      </c>
      <c r="EE125">
        <v>21.244599999999998</v>
      </c>
      <c r="EF125" s="1">
        <v>1.120793E-2</v>
      </c>
      <c r="EG125">
        <v>3.350133</v>
      </c>
      <c r="EH125">
        <v>1.167335</v>
      </c>
      <c r="EI125">
        <v>22.457619999999999</v>
      </c>
      <c r="EJ125" s="1">
        <v>9.7082780000000007E-3</v>
      </c>
      <c r="EK125">
        <v>2.9246940000000001</v>
      </c>
      <c r="EL125">
        <v>1.158895</v>
      </c>
      <c r="EM125">
        <v>23.44407</v>
      </c>
      <c r="EN125" s="1">
        <v>8.4103349999999997E-3</v>
      </c>
      <c r="EO125">
        <v>2.5540980000000002</v>
      </c>
      <c r="EP125">
        <v>1.1504129999999999</v>
      </c>
      <c r="EQ125">
        <v>23.372229999999998</v>
      </c>
      <c r="ER125" s="1">
        <v>7.2996959999999996E-3</v>
      </c>
      <c r="ES125">
        <v>2.23489</v>
      </c>
      <c r="ET125">
        <v>1.143459</v>
      </c>
      <c r="EU125">
        <v>22.631029999999999</v>
      </c>
      <c r="EV125" s="1">
        <v>6.3547309999999997E-3</v>
      </c>
      <c r="EW125">
        <v>1.9583330000000001</v>
      </c>
      <c r="EX125">
        <v>1.13717</v>
      </c>
      <c r="EY125">
        <v>22.038679999999999</v>
      </c>
      <c r="EZ125" s="1">
        <v>5.5327309999999999E-3</v>
      </c>
      <c r="FA125">
        <v>1.7163839999999999</v>
      </c>
      <c r="FB125">
        <v>1.1338630000000001</v>
      </c>
      <c r="FC125">
        <v>21.634270000000001</v>
      </c>
      <c r="FD125" s="1">
        <v>4.816659E-3</v>
      </c>
      <c r="FE125">
        <v>1.4995480000000001</v>
      </c>
      <c r="FF125">
        <v>1.131216</v>
      </c>
      <c r="FG125">
        <v>22.033899999999999</v>
      </c>
      <c r="FH125" s="1">
        <v>4.1794570000000001E-3</v>
      </c>
      <c r="FI125">
        <v>1.3046690000000001</v>
      </c>
      <c r="FJ125">
        <v>1.1291929999999999</v>
      </c>
      <c r="FK125">
        <v>22.66771</v>
      </c>
      <c r="FL125" s="1">
        <v>3.5939280000000001E-3</v>
      </c>
      <c r="FM125">
        <v>1.12432</v>
      </c>
      <c r="FN125">
        <v>1.127713</v>
      </c>
      <c r="FO125">
        <v>23.116810000000001</v>
      </c>
      <c r="FP125" s="1">
        <v>3.0065560000000001E-3</v>
      </c>
      <c r="FQ125">
        <v>0.94279500000000005</v>
      </c>
      <c r="FR125">
        <v>1.126609</v>
      </c>
      <c r="FS125">
        <v>23.274010000000001</v>
      </c>
      <c r="FT125" s="1">
        <v>2.3941740000000002E-3</v>
      </c>
      <c r="FU125">
        <v>0.75270369999999998</v>
      </c>
      <c r="FV125">
        <v>1.1257509999999999</v>
      </c>
      <c r="FW125">
        <v>22.86373</v>
      </c>
      <c r="FX125" s="1">
        <v>1.806078E-3</v>
      </c>
      <c r="FY125">
        <v>0.56872489999999998</v>
      </c>
      <c r="FZ125">
        <v>1.1251690000000001</v>
      </c>
      <c r="GA125">
        <v>22.071729999999999</v>
      </c>
      <c r="GB125" s="1">
        <v>1.319717E-3</v>
      </c>
      <c r="GC125">
        <v>0.41520360000000001</v>
      </c>
      <c r="GD125">
        <v>1.124711</v>
      </c>
      <c r="GE125">
        <v>21.22456</v>
      </c>
      <c r="GF125" s="1">
        <v>9.7180949999999997E-4</v>
      </c>
      <c r="GG125">
        <v>0.30458229999999997</v>
      </c>
      <c r="GH125">
        <v>1.124374</v>
      </c>
      <c r="GI125">
        <v>20.542840000000002</v>
      </c>
      <c r="GJ125" s="1">
        <v>7.4785019999999995E-4</v>
      </c>
      <c r="GK125">
        <v>0.2329668</v>
      </c>
      <c r="GL125">
        <v>1.1241479999999999</v>
      </c>
      <c r="GM125">
        <v>20.611470000000001</v>
      </c>
      <c r="GN125" s="1">
        <v>6.1019809999999998E-4</v>
      </c>
      <c r="GO125">
        <v>0.18886059999999999</v>
      </c>
      <c r="GP125">
        <v>1.1240559999999999</v>
      </c>
      <c r="GQ125">
        <v>21.09366</v>
      </c>
      <c r="GR125" s="1">
        <v>5.2351049999999999E-4</v>
      </c>
      <c r="GS125">
        <v>0.1611003</v>
      </c>
      <c r="GT125">
        <v>1.123953</v>
      </c>
      <c r="GU125">
        <v>21.92155</v>
      </c>
      <c r="GV125" s="1">
        <v>4.6192210000000001E-4</v>
      </c>
      <c r="GW125">
        <v>0.1415294</v>
      </c>
      <c r="GX125">
        <v>1.123864</v>
      </c>
      <c r="GY125">
        <v>22.691079999999999</v>
      </c>
      <c r="GZ125" s="1">
        <v>4.1047099999999998E-4</v>
      </c>
      <c r="HA125">
        <v>0.1253766</v>
      </c>
      <c r="HB125">
        <v>1.123801</v>
      </c>
      <c r="HC125">
        <v>22.784040000000001</v>
      </c>
      <c r="HD125" s="1">
        <v>3.6485130000000001E-4</v>
      </c>
      <c r="HE125">
        <v>0.1111371</v>
      </c>
      <c r="HF125">
        <v>1.123745</v>
      </c>
      <c r="HG125">
        <v>21.90579</v>
      </c>
      <c r="HH125" s="1">
        <v>3.2633480000000001E-4</v>
      </c>
      <c r="HI125">
        <v>9.9101640000000005E-2</v>
      </c>
      <c r="HJ125">
        <v>1.12364</v>
      </c>
      <c r="HK125">
        <v>20.924240000000001</v>
      </c>
      <c r="HL125" s="1">
        <v>2.9585450000000003E-4</v>
      </c>
      <c r="HM125">
        <v>8.9577210000000004E-2</v>
      </c>
      <c r="HN125">
        <v>1.1234660000000001</v>
      </c>
      <c r="HO125">
        <v>20.092680000000001</v>
      </c>
      <c r="HP125" s="1">
        <v>2.7239119999999999E-4</v>
      </c>
      <c r="HQ125">
        <v>8.2265039999999998E-2</v>
      </c>
      <c r="HR125">
        <v>1.1233280000000001</v>
      </c>
      <c r="HS125">
        <v>20.036909999999999</v>
      </c>
      <c r="HT125" s="1">
        <v>2.5402040000000001E-4</v>
      </c>
      <c r="HU125">
        <v>7.6556890000000002E-2</v>
      </c>
      <c r="HV125">
        <v>1.123116</v>
      </c>
      <c r="HW125">
        <v>20.804590000000001</v>
      </c>
      <c r="HX125" s="1">
        <v>2.3928330000000001E-4</v>
      </c>
      <c r="HY125">
        <v>7.199564E-2</v>
      </c>
      <c r="HZ125">
        <v>1.1228800000000001</v>
      </c>
      <c r="IA125">
        <v>21.874359999999999</v>
      </c>
      <c r="IB125" s="1">
        <v>2.2792290000000001E-4</v>
      </c>
      <c r="IC125">
        <v>6.84723E-2</v>
      </c>
      <c r="ID125">
        <v>1.1226240000000001</v>
      </c>
      <c r="IE125">
        <v>22.789010000000001</v>
      </c>
      <c r="IF125" s="1">
        <v>2.1975759999999999E-4</v>
      </c>
      <c r="IG125">
        <v>6.5942130000000002E-2</v>
      </c>
      <c r="IH125">
        <v>1.1223129999999999</v>
      </c>
      <c r="II125">
        <v>22.941590000000001</v>
      </c>
      <c r="IJ125" s="1">
        <v>2.135641E-4</v>
      </c>
      <c r="IK125">
        <v>6.405168E-2</v>
      </c>
      <c r="IL125">
        <v>1.1221030000000001</v>
      </c>
      <c r="IM125">
        <v>22.265450000000001</v>
      </c>
      <c r="IN125" s="1">
        <v>2.0760550000000001E-4</v>
      </c>
      <c r="IO125">
        <v>6.226259E-2</v>
      </c>
      <c r="IP125">
        <v>1.1218319999999999</v>
      </c>
      <c r="IQ125">
        <v>21.3642</v>
      </c>
      <c r="IR125" s="1">
        <v>2.0079939999999999E-4</v>
      </c>
      <c r="IS125">
        <v>6.0240370000000001E-2</v>
      </c>
      <c r="IT125">
        <v>1.121588</v>
      </c>
      <c r="IU125">
        <v>20.573920000000001</v>
      </c>
      <c r="IV125" s="1">
        <v>1.9306670000000001E-4</v>
      </c>
      <c r="IW125">
        <v>5.7943719999999997E-2</v>
      </c>
      <c r="IX125">
        <v>1.121313</v>
      </c>
      <c r="IY125">
        <v>20.818429999999999</v>
      </c>
      <c r="IZ125" s="1">
        <v>1.8479290000000001E-4</v>
      </c>
      <c r="JA125">
        <v>5.5485189999999997E-2</v>
      </c>
      <c r="JB125">
        <v>1.1210359999999999</v>
      </c>
      <c r="JC125">
        <v>21.594090000000001</v>
      </c>
      <c r="JD125" s="1">
        <v>1.764402E-4</v>
      </c>
      <c r="JE125">
        <v>5.2992190000000002E-2</v>
      </c>
      <c r="JF125">
        <v>1.1207119999999999</v>
      </c>
      <c r="JG125">
        <v>22.625219999999999</v>
      </c>
      <c r="JH125" s="1">
        <v>1.6822000000000001E-4</v>
      </c>
      <c r="JI125">
        <v>5.0541919999999997E-2</v>
      </c>
      <c r="JJ125">
        <v>1.1204689999999999</v>
      </c>
      <c r="JK125">
        <v>23.157139999999998</v>
      </c>
      <c r="JL125" s="1">
        <v>1.6031110000000001E-4</v>
      </c>
      <c r="JM125">
        <v>4.8181830000000002E-2</v>
      </c>
      <c r="JN125">
        <v>1.120258</v>
      </c>
      <c r="JO125">
        <v>23.06277</v>
      </c>
      <c r="JP125" s="1">
        <v>1.5280590000000001E-4</v>
      </c>
      <c r="JQ125">
        <v>4.5935980000000001E-2</v>
      </c>
      <c r="JR125">
        <v>1.1200289999999999</v>
      </c>
      <c r="JS125">
        <v>22.284120000000001</v>
      </c>
      <c r="JT125" s="1">
        <v>1.4571629999999999E-4</v>
      </c>
      <c r="JU125">
        <v>4.3812999999999998E-2</v>
      </c>
      <c r="JV125">
        <v>1.1198330000000001</v>
      </c>
      <c r="JW125">
        <v>21.518180000000001</v>
      </c>
      <c r="JX125" s="1">
        <v>1.390819E-4</v>
      </c>
      <c r="JY125">
        <v>4.1821450000000003E-2</v>
      </c>
      <c r="JZ125">
        <v>1.1196790000000001</v>
      </c>
      <c r="KA125">
        <v>21.00461</v>
      </c>
      <c r="KB125" s="1">
        <v>1.3282619999999999E-4</v>
      </c>
      <c r="KC125">
        <v>3.9944970000000003E-2</v>
      </c>
      <c r="KD125">
        <v>1.1195980000000001</v>
      </c>
      <c r="KE125">
        <v>21.429770000000001</v>
      </c>
      <c r="KF125" s="1">
        <v>1.2690600000000001E-4</v>
      </c>
      <c r="KG125">
        <v>3.8167800000000002E-2</v>
      </c>
      <c r="KH125">
        <v>1.1195569999999999</v>
      </c>
      <c r="KI125">
        <v>22.02768</v>
      </c>
      <c r="KJ125" s="1">
        <v>1.211455E-4</v>
      </c>
      <c r="KK125">
        <v>3.6434179999999997E-2</v>
      </c>
      <c r="KL125">
        <v>1.1194759999999999</v>
      </c>
      <c r="KM125">
        <v>22.778569999999998</v>
      </c>
      <c r="KN125" s="1">
        <v>1.1506649999999999E-4</v>
      </c>
      <c r="KO125">
        <v>3.4617769999999999E-2</v>
      </c>
      <c r="KP125">
        <v>1.119462</v>
      </c>
      <c r="KQ125">
        <v>23.42597</v>
      </c>
      <c r="KR125" s="1">
        <v>1.084191E-4</v>
      </c>
      <c r="KS125">
        <v>3.262872E-2</v>
      </c>
      <c r="KT125">
        <v>1.1194379999999999</v>
      </c>
      <c r="KU125">
        <v>23.340350000000001</v>
      </c>
      <c r="KV125" s="1">
        <v>1.015031E-4</v>
      </c>
      <c r="KW125">
        <v>3.0549980000000001E-2</v>
      </c>
      <c r="KX125">
        <v>1.119448</v>
      </c>
      <c r="KY125">
        <v>22.642430000000001</v>
      </c>
      <c r="KZ125" s="1">
        <v>9.5027359999999995E-5</v>
      </c>
      <c r="LA125">
        <v>2.859043E-2</v>
      </c>
      <c r="LB125">
        <v>1.1194010000000001</v>
      </c>
      <c r="LC125">
        <v>21.789870000000001</v>
      </c>
      <c r="LD125" s="1">
        <v>8.94443E-5</v>
      </c>
      <c r="LE125">
        <v>2.6895160000000001E-2</v>
      </c>
      <c r="LF125">
        <v>1.119435</v>
      </c>
      <c r="LG125">
        <v>21.045249999999999</v>
      </c>
      <c r="LH125" s="1">
        <v>8.4794669999999994E-5</v>
      </c>
      <c r="LI125">
        <v>2.5478979999999998E-2</v>
      </c>
      <c r="LJ125">
        <v>1.11941</v>
      </c>
      <c r="LK125">
        <v>21.220009999999998</v>
      </c>
      <c r="LL125" s="1">
        <v>8.0867999999999999E-5</v>
      </c>
      <c r="LM125">
        <v>2.428667E-2</v>
      </c>
      <c r="LN125">
        <v>1.119453</v>
      </c>
      <c r="LO125">
        <v>21.967849999999999</v>
      </c>
      <c r="LP125" s="1">
        <v>7.7437050000000001E-5</v>
      </c>
      <c r="LQ125">
        <v>2.324756E-2</v>
      </c>
      <c r="LR125">
        <v>1.119453</v>
      </c>
      <c r="LS125">
        <v>23.008220000000001</v>
      </c>
      <c r="LT125" s="1">
        <v>7.4339569999999993E-5</v>
      </c>
      <c r="LU125">
        <v>2.2310509999999999E-2</v>
      </c>
      <c r="LV125">
        <v>1.1194519999999999</v>
      </c>
      <c r="LW125">
        <v>23.793569999999999</v>
      </c>
      <c r="LX125" s="1">
        <v>7.1464279999999998E-5</v>
      </c>
      <c r="LY125">
        <v>2.144151E-2</v>
      </c>
      <c r="LZ125">
        <v>1.119426</v>
      </c>
      <c r="MA125">
        <v>23.799440000000001</v>
      </c>
      <c r="MB125" s="1">
        <v>6.8652370000000005E-5</v>
      </c>
      <c r="MC125">
        <v>2.0621509999999999E-2</v>
      </c>
      <c r="MD125">
        <v>1.1194329999999999</v>
      </c>
      <c r="ME125">
        <v>22.990970000000001</v>
      </c>
      <c r="MF125" s="1">
        <v>6.5842539999999995E-5</v>
      </c>
      <c r="MG125">
        <v>1.9843E-2</v>
      </c>
      <c r="MH125">
        <v>1.119432</v>
      </c>
      <c r="MI125">
        <v>22.004480000000001</v>
      </c>
      <c r="MJ125" s="1">
        <v>6.3184850000000002E-5</v>
      </c>
      <c r="MK125">
        <v>1.9102089999999999E-2</v>
      </c>
      <c r="ML125">
        <v>1.119432</v>
      </c>
      <c r="MM125">
        <v>21.100680000000001</v>
      </c>
      <c r="MN125" s="1">
        <v>6.0676169999999998E-5</v>
      </c>
      <c r="MO125">
        <v>1.8397810000000001E-2</v>
      </c>
      <c r="MP125">
        <v>1.1194280000000001</v>
      </c>
      <c r="MQ125">
        <v>21.259889999999999</v>
      </c>
      <c r="MR125" s="1">
        <v>5.830222E-5</v>
      </c>
      <c r="MS125">
        <v>1.7728540000000001E-2</v>
      </c>
      <c r="MT125">
        <v>1.1194409999999999</v>
      </c>
      <c r="MU125">
        <v>21.62903</v>
      </c>
      <c r="MV125" s="1">
        <v>5.6046040000000001E-5</v>
      </c>
      <c r="MW125">
        <v>1.7089500000000001E-2</v>
      </c>
      <c r="MX125">
        <v>1.1194519999999999</v>
      </c>
      <c r="MY125">
        <v>21.925080000000001</v>
      </c>
      <c r="MZ125" s="1">
        <v>5.3900480000000002E-5</v>
      </c>
      <c r="NA125">
        <v>1.6477370000000002E-2</v>
      </c>
      <c r="NB125">
        <v>1.1194360000000001</v>
      </c>
      <c r="NC125">
        <v>22.03978</v>
      </c>
      <c r="ND125" s="1">
        <v>5.1859900000000001E-5</v>
      </c>
      <c r="NE125">
        <v>1.589225E-2</v>
      </c>
      <c r="NF125">
        <v>1.119424</v>
      </c>
      <c r="NG125">
        <v>21.914560000000002</v>
      </c>
      <c r="NH125" s="1">
        <v>4.9913890000000003E-5</v>
      </c>
      <c r="NI125">
        <v>1.5332409999999999E-2</v>
      </c>
      <c r="NJ125">
        <v>1.119432</v>
      </c>
      <c r="NK125">
        <v>21.281849999999999</v>
      </c>
      <c r="NL125" s="1">
        <v>4.8054760000000003E-5</v>
      </c>
      <c r="NM125">
        <v>1.4795310000000001E-2</v>
      </c>
      <c r="NN125">
        <v>1.119426</v>
      </c>
      <c r="NO125">
        <v>20.640609999999999</v>
      </c>
      <c r="NP125" s="1">
        <v>4.6284849999999998E-5</v>
      </c>
      <c r="NQ125">
        <v>1.4281230000000001E-2</v>
      </c>
      <c r="NR125">
        <v>1.1194310000000001</v>
      </c>
      <c r="NS125">
        <v>20.080410000000001</v>
      </c>
      <c r="NT125" s="1">
        <v>4.4594780000000001E-5</v>
      </c>
      <c r="NU125">
        <v>1.378833E-2</v>
      </c>
      <c r="NV125">
        <v>1.1194299999999999</v>
      </c>
      <c r="NW125">
        <v>20.310369999999999</v>
      </c>
      <c r="NX125" s="1">
        <v>4.2980810000000001E-5</v>
      </c>
      <c r="NY125">
        <v>1.331543E-2</v>
      </c>
      <c r="NZ125">
        <v>1.1193770000000001</v>
      </c>
      <c r="OA125">
        <v>20.976019999999998</v>
      </c>
      <c r="OB125" s="1">
        <v>4.1438939999999997E-5</v>
      </c>
      <c r="OC125">
        <v>1.286208E-2</v>
      </c>
      <c r="OD125">
        <v>1.1194230000000001</v>
      </c>
      <c r="OE125">
        <v>21.77908</v>
      </c>
      <c r="OF125" s="1">
        <v>3.9962510000000003E-5</v>
      </c>
      <c r="OG125">
        <v>1.2427229999999999E-2</v>
      </c>
      <c r="OH125">
        <v>1.1193759999999999</v>
      </c>
      <c r="OI125">
        <v>22.55499</v>
      </c>
      <c r="OJ125" s="1">
        <v>3.8543240000000003E-5</v>
      </c>
      <c r="OK125">
        <v>1.2007790000000001E-2</v>
      </c>
    </row>
    <row r="126" spans="1:401" x14ac:dyDescent="0.35">
      <c r="A126">
        <v>129</v>
      </c>
      <c r="B126" t="s">
        <v>4</v>
      </c>
      <c r="C126" t="s">
        <v>24</v>
      </c>
      <c r="D126" t="s">
        <v>131</v>
      </c>
      <c r="E126">
        <v>872.15170000000001</v>
      </c>
      <c r="F126">
        <v>0.88616039999999996</v>
      </c>
      <c r="G126">
        <v>20.160599999999999</v>
      </c>
      <c r="H126">
        <v>0</v>
      </c>
      <c r="I126">
        <v>0</v>
      </c>
      <c r="J126">
        <v>0.88579660000000005</v>
      </c>
      <c r="K126">
        <v>20.530270000000002</v>
      </c>
      <c r="L126">
        <v>0</v>
      </c>
      <c r="M126">
        <v>0</v>
      </c>
      <c r="N126">
        <v>0.8846174</v>
      </c>
      <c r="O126">
        <v>20.80519</v>
      </c>
      <c r="P126" s="1">
        <v>7.6842480000000005E-36</v>
      </c>
      <c r="Q126" s="1">
        <v>1.7978560000000001E-33</v>
      </c>
      <c r="R126">
        <v>0.88311030000000001</v>
      </c>
      <c r="S126">
        <v>20.483419999999999</v>
      </c>
      <c r="T126" s="1">
        <v>2.3343050000000001E-23</v>
      </c>
      <c r="U126" s="1">
        <v>5.4719820000000004E-21</v>
      </c>
      <c r="V126">
        <v>0.88148590000000004</v>
      </c>
      <c r="W126">
        <v>19.781510000000001</v>
      </c>
      <c r="X126" s="1">
        <v>4.7882770000000002E-12</v>
      </c>
      <c r="Y126" s="1">
        <v>1.1225419999999999E-9</v>
      </c>
      <c r="Z126">
        <v>0.87969079999999999</v>
      </c>
      <c r="AA126">
        <v>19.31241</v>
      </c>
      <c r="AB126" s="1">
        <v>1.1344020000000001E-3</v>
      </c>
      <c r="AC126" s="1">
        <v>0.21638579999999999</v>
      </c>
      <c r="AD126">
        <v>0.8778319</v>
      </c>
      <c r="AE126">
        <v>19.011949999999999</v>
      </c>
      <c r="AF126" s="1">
        <v>0.78241810000000001</v>
      </c>
      <c r="AG126">
        <v>163.3914</v>
      </c>
      <c r="AH126">
        <v>0.87588949999999999</v>
      </c>
      <c r="AI126">
        <v>19.5854</v>
      </c>
      <c r="AJ126">
        <v>22.050650000000001</v>
      </c>
      <c r="AK126">
        <v>4875.3980000000001</v>
      </c>
      <c r="AL126">
        <v>0.87389669999999997</v>
      </c>
      <c r="AM126">
        <v>20.460650000000001</v>
      </c>
      <c r="AN126">
        <v>94.113259999999997</v>
      </c>
      <c r="AO126">
        <v>21671.13</v>
      </c>
      <c r="AP126">
        <v>0.87174910000000005</v>
      </c>
      <c r="AQ126">
        <v>21.26446</v>
      </c>
      <c r="AR126">
        <v>111.9764</v>
      </c>
      <c r="AS126">
        <v>26573.03</v>
      </c>
      <c r="AT126">
        <v>0.86926740000000002</v>
      </c>
      <c r="AU126">
        <v>21.690529999999999</v>
      </c>
      <c r="AV126">
        <v>54.054940000000002</v>
      </c>
      <c r="AW126">
        <v>13126.11</v>
      </c>
      <c r="AX126">
        <v>0.86634389999999994</v>
      </c>
      <c r="AY126">
        <v>21.341100000000001</v>
      </c>
      <c r="AZ126">
        <v>13.798209999999999</v>
      </c>
      <c r="BA126">
        <v>3407.4490000000001</v>
      </c>
      <c r="BB126">
        <v>0.86275480000000004</v>
      </c>
      <c r="BC126">
        <v>20.821840000000002</v>
      </c>
      <c r="BD126">
        <v>2.3192330000000001</v>
      </c>
      <c r="BE126">
        <v>579.65530000000001</v>
      </c>
      <c r="BF126">
        <v>0.85848519999999995</v>
      </c>
      <c r="BG126">
        <v>20.301300000000001</v>
      </c>
      <c r="BH126">
        <v>0.34744199999999997</v>
      </c>
      <c r="BI126">
        <v>86.832989999999995</v>
      </c>
      <c r="BJ126">
        <v>0.85359580000000002</v>
      </c>
      <c r="BK126">
        <v>20.157360000000001</v>
      </c>
      <c r="BL126">
        <v>9.3628520000000007E-2</v>
      </c>
      <c r="BM126">
        <v>22.868839999999999</v>
      </c>
      <c r="BN126">
        <v>0.84813689999999997</v>
      </c>
      <c r="BO126">
        <v>20.963380000000001</v>
      </c>
      <c r="BP126">
        <v>6.6256609999999994E-2</v>
      </c>
      <c r="BQ126">
        <v>15.95434</v>
      </c>
      <c r="BR126">
        <v>0.84184890000000001</v>
      </c>
      <c r="BS126">
        <v>21.75357</v>
      </c>
      <c r="BT126">
        <v>6.670015E-2</v>
      </c>
      <c r="BU126">
        <v>16.104859999999999</v>
      </c>
      <c r="BV126">
        <v>0.83522099999999999</v>
      </c>
      <c r="BW126">
        <v>22.44922</v>
      </c>
      <c r="BX126" s="1">
        <v>6.8316169999999996E-2</v>
      </c>
      <c r="BY126">
        <v>16.61731</v>
      </c>
      <c r="BZ126">
        <v>0.82857259999999999</v>
      </c>
      <c r="CA126">
        <v>22.72758</v>
      </c>
      <c r="CB126" s="1">
        <v>6.6241510000000003E-2</v>
      </c>
      <c r="CC126">
        <v>16.24203</v>
      </c>
      <c r="CD126">
        <v>0.82182710000000003</v>
      </c>
      <c r="CE126">
        <v>22.211130000000001</v>
      </c>
      <c r="CF126">
        <v>6.125709E-2</v>
      </c>
      <c r="CG126">
        <v>15.13345</v>
      </c>
      <c r="CH126">
        <v>0.81479970000000002</v>
      </c>
      <c r="CI126">
        <v>21.243639999999999</v>
      </c>
      <c r="CJ126" s="1">
        <v>5.513258E-2</v>
      </c>
      <c r="CK126">
        <v>13.72049</v>
      </c>
      <c r="CL126">
        <v>0.8077763</v>
      </c>
      <c r="CM126">
        <v>20.396129999999999</v>
      </c>
      <c r="CN126" s="1">
        <v>4.8954770000000002E-2</v>
      </c>
      <c r="CO126">
        <v>12.266730000000001</v>
      </c>
      <c r="CP126">
        <v>0.80033200000000004</v>
      </c>
      <c r="CQ126">
        <v>19.96566</v>
      </c>
      <c r="CR126" s="1">
        <v>4.3140049999999999E-2</v>
      </c>
      <c r="CS126">
        <v>10.887420000000001</v>
      </c>
      <c r="CT126">
        <v>0.79266029999999998</v>
      </c>
      <c r="CU126">
        <v>20.17295</v>
      </c>
      <c r="CV126" s="1">
        <v>3.7826440000000003E-2</v>
      </c>
      <c r="CW126">
        <v>9.6159999999999997</v>
      </c>
      <c r="CX126">
        <v>0.78467549999999997</v>
      </c>
      <c r="CY126">
        <v>20.22814</v>
      </c>
      <c r="CZ126" s="1">
        <v>3.3104809999999998E-2</v>
      </c>
      <c r="DA126">
        <v>8.4790639999999993</v>
      </c>
      <c r="DB126">
        <v>0.77618229999999999</v>
      </c>
      <c r="DC126">
        <v>20.867930000000001</v>
      </c>
      <c r="DD126" s="1">
        <v>2.899759E-2</v>
      </c>
      <c r="DE126">
        <v>7.4865240000000002</v>
      </c>
      <c r="DF126">
        <v>0.76763099999999995</v>
      </c>
      <c r="DG126">
        <v>21.268170000000001</v>
      </c>
      <c r="DH126">
        <v>2.5466949999999999E-2</v>
      </c>
      <c r="DI126">
        <v>6.6276570000000001</v>
      </c>
      <c r="DJ126">
        <v>0.75922559999999994</v>
      </c>
      <c r="DK126">
        <v>20.941780000000001</v>
      </c>
      <c r="DL126" s="1">
        <v>2.2360020000000001E-2</v>
      </c>
      <c r="DM126">
        <v>5.8638880000000002</v>
      </c>
      <c r="DN126">
        <v>0.75180910000000001</v>
      </c>
      <c r="DO126">
        <v>20.400410000000001</v>
      </c>
      <c r="DP126">
        <v>1.9573440000000001E-2</v>
      </c>
      <c r="DQ126">
        <v>5.1658340000000003</v>
      </c>
      <c r="DR126">
        <v>0.74397239999999998</v>
      </c>
      <c r="DS126">
        <v>19.891570000000002</v>
      </c>
      <c r="DT126" s="1">
        <v>1.7095050000000001E-2</v>
      </c>
      <c r="DU126">
        <v>4.5431939999999997</v>
      </c>
      <c r="DV126">
        <v>0.73643709999999996</v>
      </c>
      <c r="DW126">
        <v>19.541930000000001</v>
      </c>
      <c r="DX126" s="1">
        <v>1.494379E-2</v>
      </c>
      <c r="DY126">
        <v>3.997557</v>
      </c>
      <c r="DZ126">
        <v>0.72824650000000002</v>
      </c>
      <c r="EA126">
        <v>20.20288</v>
      </c>
      <c r="EB126" s="1">
        <v>1.3042049999999999E-2</v>
      </c>
      <c r="EC126">
        <v>3.5149699999999999</v>
      </c>
      <c r="ED126">
        <v>0.71991590000000005</v>
      </c>
      <c r="EE126">
        <v>21.262419999999999</v>
      </c>
      <c r="EF126" s="1">
        <v>1.1351160000000001E-2</v>
      </c>
      <c r="EG126">
        <v>3.0831050000000002</v>
      </c>
      <c r="EH126">
        <v>0.71105030000000002</v>
      </c>
      <c r="EI126">
        <v>22.467179999999999</v>
      </c>
      <c r="EJ126" s="1">
        <v>9.8360219999999998E-3</v>
      </c>
      <c r="EK126">
        <v>2.694258</v>
      </c>
      <c r="EL126">
        <v>0.70192739999999998</v>
      </c>
      <c r="EM126">
        <v>23.466090000000001</v>
      </c>
      <c r="EN126" s="1">
        <v>8.5208290000000006E-3</v>
      </c>
      <c r="EO126">
        <v>2.3548209999999998</v>
      </c>
      <c r="EP126">
        <v>0.69286639999999999</v>
      </c>
      <c r="EQ126">
        <v>23.420580000000001</v>
      </c>
      <c r="ER126" s="1">
        <v>7.3949530000000001E-3</v>
      </c>
      <c r="ES126">
        <v>2.062284</v>
      </c>
      <c r="ET126">
        <v>0.68509679999999995</v>
      </c>
      <c r="EU126">
        <v>22.682259999999999</v>
      </c>
      <c r="EV126" s="1">
        <v>6.4385099999999997E-3</v>
      </c>
      <c r="EW126">
        <v>1.8075270000000001</v>
      </c>
      <c r="EX126">
        <v>0.67697439999999998</v>
      </c>
      <c r="EY126">
        <v>22.08868</v>
      </c>
      <c r="EZ126" s="1">
        <v>5.6065810000000002E-3</v>
      </c>
      <c r="FA126">
        <v>1.584643</v>
      </c>
      <c r="FB126">
        <v>0.67130920000000005</v>
      </c>
      <c r="FC126">
        <v>21.676159999999999</v>
      </c>
      <c r="FD126" s="1">
        <v>4.8836979999999997E-3</v>
      </c>
      <c r="FE126">
        <v>1.3860749999999999</v>
      </c>
      <c r="FF126">
        <v>0.66650299999999996</v>
      </c>
      <c r="FG126">
        <v>22.053550000000001</v>
      </c>
      <c r="FH126" s="1">
        <v>4.2402530000000003E-3</v>
      </c>
      <c r="FI126">
        <v>1.2075210000000001</v>
      </c>
      <c r="FJ126">
        <v>0.66264089999999998</v>
      </c>
      <c r="FK126">
        <v>22.676259999999999</v>
      </c>
      <c r="FL126" s="1">
        <v>3.6525099999999999E-3</v>
      </c>
      <c r="FM126">
        <v>1.042632</v>
      </c>
      <c r="FN126">
        <v>0.65972779999999998</v>
      </c>
      <c r="FO126">
        <v>23.124169999999999</v>
      </c>
      <c r="FP126" s="1">
        <v>3.067939E-3</v>
      </c>
      <c r="FQ126">
        <v>0.87726519999999997</v>
      </c>
      <c r="FR126">
        <v>0.65753280000000003</v>
      </c>
      <c r="FS126">
        <v>23.299199999999999</v>
      </c>
      <c r="FT126" s="1">
        <v>2.457575E-3</v>
      </c>
      <c r="FU126">
        <v>0.70364610000000005</v>
      </c>
      <c r="FV126">
        <v>0.65585610000000005</v>
      </c>
      <c r="FW126">
        <v>22.91076</v>
      </c>
      <c r="FX126" s="1">
        <v>1.8636530000000001E-3</v>
      </c>
      <c r="FY126">
        <v>0.53384019999999999</v>
      </c>
      <c r="FZ126">
        <v>0.65458570000000005</v>
      </c>
      <c r="GA126">
        <v>22.134160000000001</v>
      </c>
      <c r="GB126" s="1">
        <v>1.3643189999999999E-3</v>
      </c>
      <c r="GC126">
        <v>0.39037359999999999</v>
      </c>
      <c r="GD126">
        <v>0.65365700000000004</v>
      </c>
      <c r="GE126">
        <v>21.29224</v>
      </c>
      <c r="GF126" s="1">
        <v>1.002101E-3</v>
      </c>
      <c r="GG126">
        <v>0.28590890000000002</v>
      </c>
      <c r="GH126">
        <v>0.65298</v>
      </c>
      <c r="GI126">
        <v>20.613160000000001</v>
      </c>
      <c r="GJ126" s="1">
        <v>7.6683269999999997E-4</v>
      </c>
      <c r="GK126">
        <v>0.21782899999999999</v>
      </c>
      <c r="GL126">
        <v>0.65250059999999999</v>
      </c>
      <c r="GM126">
        <v>20.673469999999998</v>
      </c>
      <c r="GN126" s="1">
        <v>6.2189479999999995E-4</v>
      </c>
      <c r="GO126">
        <v>0.17582519999999999</v>
      </c>
      <c r="GP126">
        <v>0.65218960000000004</v>
      </c>
      <c r="GQ126">
        <v>21.143270000000001</v>
      </c>
      <c r="GR126" s="1">
        <v>5.312219E-4</v>
      </c>
      <c r="GS126">
        <v>0.14951100000000001</v>
      </c>
      <c r="GT126">
        <v>0.65196670000000001</v>
      </c>
      <c r="GU126">
        <v>21.95552</v>
      </c>
      <c r="GV126" s="1">
        <v>4.6785279999999999E-4</v>
      </c>
      <c r="GW126">
        <v>0.13116849999999999</v>
      </c>
      <c r="GX126">
        <v>0.65185159999999998</v>
      </c>
      <c r="GY126">
        <v>22.720410000000001</v>
      </c>
      <c r="GZ126" s="1">
        <v>4.1565720000000001E-4</v>
      </c>
      <c r="HA126">
        <v>0.11618059999999999</v>
      </c>
      <c r="HB126">
        <v>0.65172850000000004</v>
      </c>
      <c r="HC126">
        <v>22.832280000000001</v>
      </c>
      <c r="HD126" s="1">
        <v>3.6939850000000001E-4</v>
      </c>
      <c r="HE126">
        <v>0.1029769</v>
      </c>
      <c r="HF126">
        <v>0.6516168</v>
      </c>
      <c r="HG126">
        <v>21.96631</v>
      </c>
      <c r="HH126">
        <v>3.3005289999999999E-4</v>
      </c>
      <c r="HI126">
        <v>9.1757930000000001E-2</v>
      </c>
      <c r="HJ126">
        <v>0.6514645</v>
      </c>
      <c r="HK126">
        <v>20.991489999999999</v>
      </c>
      <c r="HL126" s="1">
        <v>2.9873649999999997E-4</v>
      </c>
      <c r="HM126">
        <v>8.2842689999999997E-2</v>
      </c>
      <c r="HN126">
        <v>0.65127610000000002</v>
      </c>
      <c r="HO126">
        <v>20.151610000000002</v>
      </c>
      <c r="HP126" s="1">
        <v>2.7461039999999998E-4</v>
      </c>
      <c r="HQ126">
        <v>7.5993939999999996E-2</v>
      </c>
      <c r="HR126">
        <v>0.65103480000000002</v>
      </c>
      <c r="HS126">
        <v>20.068480000000001</v>
      </c>
      <c r="HT126" s="1">
        <v>2.5578569999999999E-4</v>
      </c>
      <c r="HU126">
        <v>7.0663480000000001E-2</v>
      </c>
      <c r="HV126">
        <v>0.65075649999999996</v>
      </c>
      <c r="HW126">
        <v>20.804200000000002</v>
      </c>
      <c r="HX126" s="1">
        <v>2.4068989999999999E-4</v>
      </c>
      <c r="HY126">
        <v>6.6405119999999998E-2</v>
      </c>
      <c r="HZ126">
        <v>0.65043629999999997</v>
      </c>
      <c r="IA126">
        <v>21.867640000000002</v>
      </c>
      <c r="IB126" s="1">
        <v>2.2897060000000001E-4</v>
      </c>
      <c r="IC126">
        <v>6.3099649999999993E-2</v>
      </c>
      <c r="ID126">
        <v>0.65008410000000005</v>
      </c>
      <c r="IE126">
        <v>22.79233</v>
      </c>
      <c r="IF126" s="1">
        <v>2.2050020000000001E-4</v>
      </c>
      <c r="IG126">
        <v>6.0717449999999999E-2</v>
      </c>
      <c r="IH126">
        <v>0.64968579999999998</v>
      </c>
      <c r="II126">
        <v>22.970580000000002</v>
      </c>
      <c r="IJ126" s="1">
        <v>2.1417159999999999E-4</v>
      </c>
      <c r="IK126">
        <v>5.895545E-2</v>
      </c>
      <c r="IL126">
        <v>0.64930750000000004</v>
      </c>
      <c r="IM126">
        <v>22.313359999999999</v>
      </c>
      <c r="IN126" s="1">
        <v>2.08254E-4</v>
      </c>
      <c r="IO126">
        <v>5.7323249999999999E-2</v>
      </c>
      <c r="IP126">
        <v>0.64893140000000005</v>
      </c>
      <c r="IQ126">
        <v>21.430599999999998</v>
      </c>
      <c r="IR126" s="1">
        <v>2.01552E-4</v>
      </c>
      <c r="IS126">
        <v>5.5490159999999997E-2</v>
      </c>
      <c r="IT126">
        <v>0.64851950000000003</v>
      </c>
      <c r="IU126">
        <v>20.64669</v>
      </c>
      <c r="IV126" s="1">
        <v>1.9389799999999999E-4</v>
      </c>
      <c r="IW126">
        <v>5.3400000000000003E-2</v>
      </c>
      <c r="IX126">
        <v>0.64813779999999999</v>
      </c>
      <c r="IY126">
        <v>20.878150000000002</v>
      </c>
      <c r="IZ126" s="1">
        <v>1.856583E-4</v>
      </c>
      <c r="JA126">
        <v>5.115194E-2</v>
      </c>
      <c r="JB126">
        <v>0.64773139999999996</v>
      </c>
      <c r="JC126">
        <v>21.626999999999999</v>
      </c>
      <c r="JD126" s="1">
        <v>1.7730179999999999E-4</v>
      </c>
      <c r="JE126">
        <v>4.8864089999999999E-2</v>
      </c>
      <c r="JF126">
        <v>0.64732400000000001</v>
      </c>
      <c r="JG126">
        <v>22.642710000000001</v>
      </c>
      <c r="JH126" s="1">
        <v>1.6905819999999999E-4</v>
      </c>
      <c r="JI126">
        <v>4.6610400000000003E-2</v>
      </c>
      <c r="JJ126">
        <v>0.64692369999999999</v>
      </c>
      <c r="JK126">
        <v>23.178090000000001</v>
      </c>
      <c r="JL126" s="1">
        <v>1.6111359999999999E-4</v>
      </c>
      <c r="JM126">
        <v>4.4437610000000002E-2</v>
      </c>
      <c r="JN126">
        <v>0.64653950000000004</v>
      </c>
      <c r="JO126">
        <v>23.108129999999999</v>
      </c>
      <c r="JP126" s="1">
        <v>1.5356810000000001E-4</v>
      </c>
      <c r="JQ126">
        <v>4.23691E-2</v>
      </c>
      <c r="JR126">
        <v>0.64620520000000004</v>
      </c>
      <c r="JS126">
        <v>22.34094</v>
      </c>
      <c r="JT126" s="1">
        <v>1.464348E-4</v>
      </c>
      <c r="JU126">
        <v>4.0411929999999999E-2</v>
      </c>
      <c r="JV126">
        <v>0.64590320000000001</v>
      </c>
      <c r="JW126">
        <v>21.57347</v>
      </c>
      <c r="JX126" s="1">
        <v>1.397549E-4</v>
      </c>
      <c r="JY126">
        <v>3.8574070000000002E-2</v>
      </c>
      <c r="JZ126">
        <v>0.64566199999999996</v>
      </c>
      <c r="KA126">
        <v>21.049040000000002</v>
      </c>
      <c r="KB126" s="1">
        <v>1.3346159999999999E-4</v>
      </c>
      <c r="KC126">
        <v>3.6843389999999997E-2</v>
      </c>
      <c r="KD126">
        <v>0.6454782</v>
      </c>
      <c r="KE126">
        <v>21.465689999999999</v>
      </c>
      <c r="KF126" s="1">
        <v>1.2751200000000001E-4</v>
      </c>
      <c r="KG126">
        <v>3.5205130000000001E-2</v>
      </c>
      <c r="KH126">
        <v>0.64536839999999995</v>
      </c>
      <c r="KI126">
        <v>22.057950000000002</v>
      </c>
      <c r="KJ126" s="1">
        <v>1.21754E-4</v>
      </c>
      <c r="KK126">
        <v>3.3612940000000001E-2</v>
      </c>
      <c r="KL126">
        <v>0.64528549999999996</v>
      </c>
      <c r="KM126">
        <v>22.800999999999998</v>
      </c>
      <c r="KN126" s="1">
        <v>1.1572789999999999E-4</v>
      </c>
      <c r="KO126">
        <v>3.195361E-2</v>
      </c>
      <c r="KP126">
        <v>0.64520109999999997</v>
      </c>
      <c r="KQ126">
        <v>23.446529999999999</v>
      </c>
      <c r="KR126" s="1">
        <v>1.09138E-4</v>
      </c>
      <c r="KS126">
        <v>3.0137400000000002E-2</v>
      </c>
      <c r="KT126">
        <v>0.64518580000000003</v>
      </c>
      <c r="KU126">
        <v>23.381029999999999</v>
      </c>
      <c r="KV126" s="1">
        <v>1.022199E-4</v>
      </c>
      <c r="KW126">
        <v>2.8226330000000001E-2</v>
      </c>
      <c r="KX126">
        <v>0.64516519999999999</v>
      </c>
      <c r="KY126">
        <v>22.697369999999999</v>
      </c>
      <c r="KZ126" s="1">
        <v>9.567256E-5</v>
      </c>
      <c r="LA126">
        <v>2.64116E-2</v>
      </c>
      <c r="LB126">
        <v>0.64513430000000005</v>
      </c>
      <c r="LC126">
        <v>21.85707</v>
      </c>
      <c r="LD126" s="1">
        <v>8.9986380000000002E-5</v>
      </c>
      <c r="LE126">
        <v>2.4831949999999998E-2</v>
      </c>
      <c r="LF126">
        <v>0.64514400000000005</v>
      </c>
      <c r="LG126">
        <v>21.112290000000002</v>
      </c>
      <c r="LH126" s="1">
        <v>8.5247219999999994E-5</v>
      </c>
      <c r="LI126">
        <v>2.3512439999999999E-2</v>
      </c>
      <c r="LJ126">
        <v>0.64514539999999998</v>
      </c>
      <c r="LK126">
        <v>21.267859999999999</v>
      </c>
      <c r="LL126" s="1">
        <v>8.125528E-5</v>
      </c>
      <c r="LM126">
        <v>2.2403180000000002E-2</v>
      </c>
      <c r="LN126">
        <v>0.64514210000000005</v>
      </c>
      <c r="LO126">
        <v>21.99305</v>
      </c>
      <c r="LP126" s="1">
        <v>7.7780390000000004E-5</v>
      </c>
      <c r="LQ126">
        <v>2.1439469999999999E-2</v>
      </c>
      <c r="LR126">
        <v>0.64514349999999998</v>
      </c>
      <c r="LS126">
        <v>23.02244</v>
      </c>
      <c r="LT126" s="1">
        <v>7.4654110000000001E-5</v>
      </c>
      <c r="LU126">
        <v>2.057227E-2</v>
      </c>
      <c r="LV126">
        <v>0.64513790000000004</v>
      </c>
      <c r="LW126">
        <v>23.810770000000002</v>
      </c>
      <c r="LX126" s="1">
        <v>7.175936E-5</v>
      </c>
      <c r="LY126">
        <v>1.9769479999999999E-2</v>
      </c>
      <c r="LZ126">
        <v>0.64512820000000004</v>
      </c>
      <c r="MA126">
        <v>23.839590000000001</v>
      </c>
      <c r="MB126" s="1">
        <v>6.8930910000000002E-5</v>
      </c>
      <c r="MC126">
        <v>1.9012299999999999E-2</v>
      </c>
      <c r="MD126">
        <v>0.64513089999999995</v>
      </c>
      <c r="ME126">
        <v>23.04815</v>
      </c>
      <c r="MF126" s="1">
        <v>6.6106859999999999E-5</v>
      </c>
      <c r="MG126">
        <v>1.8294029999999999E-2</v>
      </c>
      <c r="MH126">
        <v>0.64512970000000003</v>
      </c>
      <c r="MI126">
        <v>22.073250000000002</v>
      </c>
      <c r="MJ126" s="1">
        <v>6.3435299999999999E-5</v>
      </c>
      <c r="MK126">
        <v>1.7610000000000001E-2</v>
      </c>
      <c r="ML126">
        <v>0.6451308</v>
      </c>
      <c r="MM126">
        <v>21.164770000000001</v>
      </c>
      <c r="MN126" s="1">
        <v>6.091303E-5</v>
      </c>
      <c r="MO126">
        <v>1.6960320000000001E-2</v>
      </c>
      <c r="MP126">
        <v>0.64512349999999996</v>
      </c>
      <c r="MQ126">
        <v>21.300419999999999</v>
      </c>
      <c r="MR126" s="1">
        <v>5.8527460000000002E-5</v>
      </c>
      <c r="MS126">
        <v>1.6342659999999998E-2</v>
      </c>
      <c r="MT126">
        <v>0.64513390000000004</v>
      </c>
      <c r="MU126">
        <v>21.650849999999998</v>
      </c>
      <c r="MV126" s="1">
        <v>5.6261010000000003E-5</v>
      </c>
      <c r="MW126">
        <v>1.5753420000000001E-2</v>
      </c>
      <c r="MX126">
        <v>0.64513359999999997</v>
      </c>
      <c r="MY126">
        <v>21.933119999999999</v>
      </c>
      <c r="MZ126" s="1">
        <v>5.4106469999999999E-5</v>
      </c>
      <c r="NA126">
        <v>1.5189100000000001E-2</v>
      </c>
      <c r="NB126">
        <v>0.64512670000000005</v>
      </c>
      <c r="NC126">
        <v>22.057390000000002</v>
      </c>
      <c r="ND126" s="1">
        <v>5.2055090000000002E-5</v>
      </c>
      <c r="NE126">
        <v>1.464886E-2</v>
      </c>
      <c r="NF126">
        <v>0.64512590000000003</v>
      </c>
      <c r="NG126">
        <v>21.95655</v>
      </c>
      <c r="NH126" s="1">
        <v>5.0100920000000001E-5</v>
      </c>
      <c r="NI126">
        <v>1.413273E-2</v>
      </c>
      <c r="NJ126">
        <v>0.64512659999999999</v>
      </c>
      <c r="NK126">
        <v>21.333469999999998</v>
      </c>
      <c r="NL126" s="1">
        <v>4.8234069999999997E-5</v>
      </c>
      <c r="NM126">
        <v>1.36375E-2</v>
      </c>
      <c r="NN126">
        <v>0.64512800000000003</v>
      </c>
      <c r="NO126">
        <v>20.6921</v>
      </c>
      <c r="NP126" s="1">
        <v>4.6455670000000001E-5</v>
      </c>
      <c r="NQ126">
        <v>1.3163330000000001E-2</v>
      </c>
      <c r="NR126">
        <v>0.64512590000000003</v>
      </c>
      <c r="NS126">
        <v>20.138590000000001</v>
      </c>
      <c r="NT126" s="1">
        <v>4.4758020000000002E-5</v>
      </c>
      <c r="NU126">
        <v>1.2708789999999999E-2</v>
      </c>
      <c r="NV126">
        <v>0.64512930000000002</v>
      </c>
      <c r="NW126">
        <v>20.372299999999999</v>
      </c>
      <c r="NX126" s="1">
        <v>4.3137550000000002E-5</v>
      </c>
      <c r="NY126">
        <v>1.2272770000000001E-2</v>
      </c>
      <c r="NZ126">
        <v>0.64512930000000002</v>
      </c>
      <c r="OA126">
        <v>21.027999999999999</v>
      </c>
      <c r="OB126" s="1">
        <v>4.1588570000000002E-5</v>
      </c>
      <c r="OC126">
        <v>1.185421E-2</v>
      </c>
      <c r="OD126">
        <v>0.64512720000000001</v>
      </c>
      <c r="OE126">
        <v>21.80939</v>
      </c>
      <c r="OF126" s="1">
        <v>4.0106369999999997E-5</v>
      </c>
      <c r="OG126" s="1">
        <v>1.1453659999999999E-2</v>
      </c>
      <c r="OH126">
        <v>0.64509609999999995</v>
      </c>
      <c r="OI126">
        <v>22.573820000000001</v>
      </c>
      <c r="OJ126" s="1">
        <v>3.8681889999999999E-5</v>
      </c>
      <c r="OK126" s="1">
        <v>1.1066950000000001E-2</v>
      </c>
    </row>
    <row r="127" spans="1:401" x14ac:dyDescent="0.35">
      <c r="A127">
        <v>130</v>
      </c>
      <c r="B127" t="s">
        <v>4</v>
      </c>
      <c r="C127" t="s">
        <v>24</v>
      </c>
      <c r="D127" t="s">
        <v>132</v>
      </c>
      <c r="E127">
        <v>931.84370000000001</v>
      </c>
      <c r="F127">
        <v>1.651934</v>
      </c>
      <c r="G127">
        <v>20.168530000000001</v>
      </c>
      <c r="H127">
        <v>0</v>
      </c>
      <c r="I127">
        <v>0</v>
      </c>
      <c r="J127">
        <v>1.6538120000000001</v>
      </c>
      <c r="K127">
        <v>20.545739999999999</v>
      </c>
      <c r="L127">
        <v>0</v>
      </c>
      <c r="M127">
        <v>0</v>
      </c>
      <c r="N127">
        <v>1.653735</v>
      </c>
      <c r="O127">
        <v>20.839960000000001</v>
      </c>
      <c r="P127">
        <v>7.5753680000000007E-37</v>
      </c>
      <c r="Q127" s="1">
        <v>1.8182999999999999E-34</v>
      </c>
      <c r="R127">
        <v>1.652242</v>
      </c>
      <c r="S127">
        <v>20.5444</v>
      </c>
      <c r="T127" s="1">
        <v>2.6436379999999999E-24</v>
      </c>
      <c r="U127" s="1">
        <v>6.3584470000000002E-22</v>
      </c>
      <c r="V127">
        <v>1.6502140000000001</v>
      </c>
      <c r="W127">
        <v>19.82931</v>
      </c>
      <c r="X127" s="1">
        <v>7.4438200000000005E-13</v>
      </c>
      <c r="Y127" s="1">
        <v>1.5867529999999999E-10</v>
      </c>
      <c r="Z127">
        <v>1.647834</v>
      </c>
      <c r="AA127">
        <v>19.349460000000001</v>
      </c>
      <c r="AB127" s="1">
        <v>6.8406719999999997E-4</v>
      </c>
      <c r="AC127" s="1">
        <v>0.1198229</v>
      </c>
      <c r="AD127">
        <v>1.645241</v>
      </c>
      <c r="AE127">
        <v>19.03575</v>
      </c>
      <c r="AF127" s="1">
        <v>0.59676430000000003</v>
      </c>
      <c r="AG127">
        <v>119.8439</v>
      </c>
      <c r="AH127">
        <v>1.642512</v>
      </c>
      <c r="AI127">
        <v>19.58361</v>
      </c>
      <c r="AJ127">
        <v>19.168600000000001</v>
      </c>
      <c r="AK127">
        <v>4190.7340000000004</v>
      </c>
      <c r="AL127">
        <v>1.6396869999999999</v>
      </c>
      <c r="AM127">
        <v>20.460889999999999</v>
      </c>
      <c r="AN127">
        <v>89.597449999999995</v>
      </c>
      <c r="AO127">
        <v>20849.36</v>
      </c>
      <c r="AP127">
        <v>1.636598</v>
      </c>
      <c r="AQ127">
        <v>21.280429999999999</v>
      </c>
      <c r="AR127">
        <v>113.9614</v>
      </c>
      <c r="AS127">
        <v>27824.06</v>
      </c>
      <c r="AT127">
        <v>1.632984</v>
      </c>
      <c r="AU127">
        <v>21.733529999999998</v>
      </c>
      <c r="AV127">
        <v>57.815359999999998</v>
      </c>
      <c r="AW127">
        <v>14656.83</v>
      </c>
      <c r="AX127">
        <v>1.6287199999999999</v>
      </c>
      <c r="AY127">
        <v>21.406600000000001</v>
      </c>
      <c r="AZ127">
        <v>15.29702</v>
      </c>
      <c r="BA127">
        <v>3990.373</v>
      </c>
      <c r="BB127">
        <v>1.623313</v>
      </c>
      <c r="BC127">
        <v>20.882999999999999</v>
      </c>
      <c r="BD127">
        <v>2.6281500000000002</v>
      </c>
      <c r="BE127">
        <v>699.7808</v>
      </c>
      <c r="BF127">
        <v>1.6170260000000001</v>
      </c>
      <c r="BG127">
        <v>20.353280000000002</v>
      </c>
      <c r="BH127">
        <v>0.39104549999999999</v>
      </c>
      <c r="BI127">
        <v>104.2825</v>
      </c>
      <c r="BJ127">
        <v>1.609964</v>
      </c>
      <c r="BK127">
        <v>20.1858</v>
      </c>
      <c r="BL127">
        <v>9.8735989999999996E-2</v>
      </c>
      <c r="BM127">
        <v>25.320150000000002</v>
      </c>
      <c r="BN127">
        <v>1.6021369999999999</v>
      </c>
      <c r="BO127">
        <v>20.975629999999999</v>
      </c>
      <c r="BP127">
        <v>6.6634579999999999E-2</v>
      </c>
      <c r="BQ127">
        <v>16.57686</v>
      </c>
      <c r="BR127">
        <v>1.593494</v>
      </c>
      <c r="BS127">
        <v>21.767289999999999</v>
      </c>
      <c r="BT127">
        <v>6.6509219999999994E-2</v>
      </c>
      <c r="BU127">
        <v>16.537310000000002</v>
      </c>
      <c r="BV127">
        <v>1.5852200000000001</v>
      </c>
      <c r="BW127">
        <v>22.47739</v>
      </c>
      <c r="BX127" s="1">
        <v>6.8295960000000003E-2</v>
      </c>
      <c r="BY127">
        <v>17.11459</v>
      </c>
      <c r="BZ127">
        <v>1.576225</v>
      </c>
      <c r="CA127">
        <v>22.78228</v>
      </c>
      <c r="CB127" s="1">
        <v>6.6458749999999997E-2</v>
      </c>
      <c r="CC127">
        <v>16.812390000000001</v>
      </c>
      <c r="CD127">
        <v>1.567377</v>
      </c>
      <c r="CE127">
        <v>22.295750000000002</v>
      </c>
      <c r="CF127" s="1">
        <v>6.161498E-2</v>
      </c>
      <c r="CG127">
        <v>15.72227</v>
      </c>
      <c r="CH127">
        <v>1.5583450000000001</v>
      </c>
      <c r="CI127">
        <v>21.3262</v>
      </c>
      <c r="CJ127" s="1">
        <v>5.553023E-2</v>
      </c>
      <c r="CK127">
        <v>14.28313</v>
      </c>
      <c r="CL127">
        <v>1.5496589999999999</v>
      </c>
      <c r="CM127">
        <v>20.472300000000001</v>
      </c>
      <c r="CN127" s="1">
        <v>4.934293E-2</v>
      </c>
      <c r="CO127">
        <v>12.783429999999999</v>
      </c>
      <c r="CP127">
        <v>1.5402929999999999</v>
      </c>
      <c r="CQ127">
        <v>20.032419999999998</v>
      </c>
      <c r="CR127">
        <v>4.3501669999999999E-2</v>
      </c>
      <c r="CS127">
        <v>11.35411</v>
      </c>
      <c r="CT127">
        <v>1.530519</v>
      </c>
      <c r="CU127">
        <v>20.22531</v>
      </c>
      <c r="CV127" s="1">
        <v>3.815503E-2</v>
      </c>
      <c r="CW127">
        <v>10.0335</v>
      </c>
      <c r="CX127">
        <v>1.5202819999999999</v>
      </c>
      <c r="CY127">
        <v>20.258500000000002</v>
      </c>
      <c r="CZ127" s="1">
        <v>3.3396339999999997E-2</v>
      </c>
      <c r="DA127">
        <v>8.8486890000000002</v>
      </c>
      <c r="DB127">
        <v>1.509166</v>
      </c>
      <c r="DC127">
        <v>20.894819999999999</v>
      </c>
      <c r="DD127" s="1">
        <v>2.924997E-2</v>
      </c>
      <c r="DE127">
        <v>7.8121039999999997</v>
      </c>
      <c r="DF127">
        <v>1.497762</v>
      </c>
      <c r="DG127">
        <v>21.31812</v>
      </c>
      <c r="DH127" s="1">
        <v>2.5686750000000001E-2</v>
      </c>
      <c r="DI127">
        <v>6.915387</v>
      </c>
      <c r="DJ127">
        <v>1.4880009999999999</v>
      </c>
      <c r="DK127">
        <v>21.016279999999998</v>
      </c>
      <c r="DL127" s="1">
        <v>2.256205E-2</v>
      </c>
      <c r="DM127">
        <v>6.1175699999999997</v>
      </c>
      <c r="DN127">
        <v>1.4795609999999999</v>
      </c>
      <c r="DO127">
        <v>20.464500000000001</v>
      </c>
      <c r="DP127" s="1">
        <v>1.9754520000000001E-2</v>
      </c>
      <c r="DQ127">
        <v>5.3910619999999998</v>
      </c>
      <c r="DR127">
        <v>1.470367</v>
      </c>
      <c r="DS127">
        <v>19.96743</v>
      </c>
      <c r="DT127" s="1">
        <v>1.7255260000000001E-2</v>
      </c>
      <c r="DU127">
        <v>4.7421470000000001</v>
      </c>
      <c r="DV127">
        <v>1.4615880000000001</v>
      </c>
      <c r="DW127">
        <v>19.614429999999999</v>
      </c>
      <c r="DX127" s="1">
        <v>1.508463E-2</v>
      </c>
      <c r="DY127">
        <v>4.1735579999999999</v>
      </c>
      <c r="DZ127">
        <v>1.451365</v>
      </c>
      <c r="EA127">
        <v>20.253399999999999</v>
      </c>
      <c r="EB127" s="1">
        <v>1.3167720000000001E-2</v>
      </c>
      <c r="EC127">
        <v>3.6719659999999998</v>
      </c>
      <c r="ED127">
        <v>1.4408369999999999</v>
      </c>
      <c r="EE127">
        <v>21.289090000000002</v>
      </c>
      <c r="EF127" s="1">
        <v>1.146435E-2</v>
      </c>
      <c r="EG127">
        <v>3.2234470000000002</v>
      </c>
      <c r="EH127">
        <v>1.429192</v>
      </c>
      <c r="EI127">
        <v>22.482500000000002</v>
      </c>
      <c r="EJ127" s="1">
        <v>9.9371689999999992E-3</v>
      </c>
      <c r="EK127">
        <v>2.8196409999999998</v>
      </c>
      <c r="EL127">
        <v>1.4167890000000001</v>
      </c>
      <c r="EM127">
        <v>23.494019999999999</v>
      </c>
      <c r="EN127" s="1">
        <v>8.6081960000000003E-3</v>
      </c>
      <c r="EO127">
        <v>2.4661659999999999</v>
      </c>
      <c r="EP127">
        <v>1.404072</v>
      </c>
      <c r="EQ127">
        <v>23.483820000000001</v>
      </c>
      <c r="ER127" s="1">
        <v>7.4701389999999998E-3</v>
      </c>
      <c r="ES127">
        <v>2.1616439999999999</v>
      </c>
      <c r="ET127">
        <v>1.396471</v>
      </c>
      <c r="EU127">
        <v>22.754110000000001</v>
      </c>
      <c r="EV127" s="1">
        <v>6.5047960000000002E-3</v>
      </c>
      <c r="EW127">
        <v>1.8931370000000001</v>
      </c>
      <c r="EX127">
        <v>1.3895120000000001</v>
      </c>
      <c r="EY127">
        <v>22.15972</v>
      </c>
      <c r="EZ127" s="1">
        <v>5.6646350000000003E-3</v>
      </c>
      <c r="FA127">
        <v>1.6570279999999999</v>
      </c>
      <c r="FB127">
        <v>1.383264</v>
      </c>
      <c r="FC127">
        <v>21.73949</v>
      </c>
      <c r="FD127" s="1">
        <v>4.9357969999999996E-3</v>
      </c>
      <c r="FE127">
        <v>1.4489860000000001</v>
      </c>
      <c r="FF127">
        <v>1.3775029999999999</v>
      </c>
      <c r="FG127">
        <v>22.090479999999999</v>
      </c>
      <c r="FH127" s="1">
        <v>4.2873110000000002E-3</v>
      </c>
      <c r="FI127">
        <v>1.262664</v>
      </c>
      <c r="FJ127">
        <v>1.372857</v>
      </c>
      <c r="FK127">
        <v>22.691559999999999</v>
      </c>
      <c r="FL127" s="1">
        <v>3.6973610000000001E-3</v>
      </c>
      <c r="FM127">
        <v>1.091628</v>
      </c>
      <c r="FN127">
        <v>1.3696269999999999</v>
      </c>
      <c r="FO127">
        <v>23.140049999999999</v>
      </c>
      <c r="FP127" s="1">
        <v>3.1146099999999999E-3</v>
      </c>
      <c r="FQ127">
        <v>0.92199160000000002</v>
      </c>
      <c r="FR127">
        <v>1.367259</v>
      </c>
      <c r="FS127">
        <v>23.33248</v>
      </c>
      <c r="FT127" s="1">
        <v>2.5060320000000001E-3</v>
      </c>
      <c r="FU127">
        <v>0.74402120000000005</v>
      </c>
      <c r="FV127">
        <v>1.3655079999999999</v>
      </c>
      <c r="FW127">
        <v>22.973330000000001</v>
      </c>
      <c r="FX127" s="1">
        <v>1.9083010000000001E-3</v>
      </c>
      <c r="FY127">
        <v>0.56778790000000001</v>
      </c>
      <c r="FZ127">
        <v>1.3641989999999999</v>
      </c>
      <c r="GA127">
        <v>22.222020000000001</v>
      </c>
      <c r="GB127" s="1">
        <v>1.39941E-3</v>
      </c>
      <c r="GC127">
        <v>0.4162998</v>
      </c>
      <c r="GD127">
        <v>1.36321</v>
      </c>
      <c r="GE127">
        <v>21.387129999999999</v>
      </c>
      <c r="GF127" s="1">
        <v>1.026187E-3</v>
      </c>
      <c r="GG127">
        <v>0.30430279999999998</v>
      </c>
      <c r="GH127">
        <v>1.3625149999999999</v>
      </c>
      <c r="GI127">
        <v>20.717590000000001</v>
      </c>
      <c r="GJ127" s="1">
        <v>7.8200899999999996E-4</v>
      </c>
      <c r="GK127">
        <v>0.23056399999999999</v>
      </c>
      <c r="GL127">
        <v>1.3620300000000001</v>
      </c>
      <c r="GM127">
        <v>20.770440000000001</v>
      </c>
      <c r="GN127" s="1">
        <v>6.3124019999999999E-4</v>
      </c>
      <c r="GO127">
        <v>0.1849084</v>
      </c>
      <c r="GP127">
        <v>1.3617109999999999</v>
      </c>
      <c r="GQ127">
        <v>21.224989999999998</v>
      </c>
      <c r="GR127" s="1">
        <v>5.3731130000000005E-4</v>
      </c>
      <c r="GS127">
        <v>0.15645890000000001</v>
      </c>
      <c r="GT127">
        <v>1.36148</v>
      </c>
      <c r="GU127">
        <v>22.013179999999998</v>
      </c>
      <c r="GV127" s="1">
        <v>4.7245309999999999E-4</v>
      </c>
      <c r="GW127">
        <v>0.13694010000000001</v>
      </c>
      <c r="GX127">
        <v>1.361362</v>
      </c>
      <c r="GY127">
        <v>22.767240000000001</v>
      </c>
      <c r="GZ127" s="1">
        <v>4.1965310000000001E-4</v>
      </c>
      <c r="HA127">
        <v>0.121249</v>
      </c>
      <c r="HB127">
        <v>1.361208</v>
      </c>
      <c r="HC127">
        <v>22.896920000000001</v>
      </c>
      <c r="HD127" s="1">
        <v>3.7291519999999999E-4</v>
      </c>
      <c r="HE127">
        <v>0.107459</v>
      </c>
      <c r="HF127">
        <v>1.3610960000000001</v>
      </c>
      <c r="HG127">
        <v>22.050149999999999</v>
      </c>
      <c r="HH127" s="1">
        <v>3.329505E-4</v>
      </c>
      <c r="HI127">
        <v>9.5660720000000005E-2</v>
      </c>
      <c r="HJ127">
        <v>1.3609199999999999</v>
      </c>
      <c r="HK127">
        <v>21.085370000000001</v>
      </c>
      <c r="HL127" s="1">
        <v>3.0098780000000001E-4</v>
      </c>
      <c r="HM127">
        <v>8.6222090000000001E-2</v>
      </c>
      <c r="HN127">
        <v>1.360673</v>
      </c>
      <c r="HO127">
        <v>20.239509999999999</v>
      </c>
      <c r="HP127" s="1">
        <v>2.7634490000000002E-4</v>
      </c>
      <c r="HQ127">
        <v>7.8963679999999994E-2</v>
      </c>
      <c r="HR127">
        <v>1.3602909999999999</v>
      </c>
      <c r="HS127">
        <v>20.123830000000002</v>
      </c>
      <c r="HT127" s="1">
        <v>2.5715839999999998E-4</v>
      </c>
      <c r="HU127">
        <v>7.3330160000000005E-2</v>
      </c>
      <c r="HV127">
        <v>1.3598939999999999</v>
      </c>
      <c r="HW127">
        <v>20.811330000000002</v>
      </c>
      <c r="HX127" s="1">
        <v>2.417861E-4</v>
      </c>
      <c r="HY127">
        <v>6.8837140000000005E-2</v>
      </c>
      <c r="HZ127">
        <v>1.3594949999999999</v>
      </c>
      <c r="IA127">
        <v>21.867650000000001</v>
      </c>
      <c r="IB127" s="1">
        <v>2.297942E-4</v>
      </c>
      <c r="IC127">
        <v>6.532644E-2</v>
      </c>
      <c r="ID127">
        <v>1.3590169999999999</v>
      </c>
      <c r="IE127">
        <v>22.799959999999999</v>
      </c>
      <c r="IF127" s="1">
        <v>2.2108380000000001E-4</v>
      </c>
      <c r="IG127">
        <v>6.2779100000000004E-2</v>
      </c>
      <c r="IH127">
        <v>1.3585400000000001</v>
      </c>
      <c r="II127">
        <v>23.00665</v>
      </c>
      <c r="IJ127" s="1">
        <v>2.146398E-4</v>
      </c>
      <c r="IK127">
        <v>6.0916489999999997E-2</v>
      </c>
      <c r="IL127">
        <v>1.3580920000000001</v>
      </c>
      <c r="IM127">
        <v>22.377780000000001</v>
      </c>
      <c r="IN127" s="1">
        <v>2.0874350000000001E-4</v>
      </c>
      <c r="IO127">
        <v>5.9243120000000003E-2</v>
      </c>
      <c r="IP127">
        <v>1.35754</v>
      </c>
      <c r="IQ127">
        <v>21.52206</v>
      </c>
      <c r="IR127" s="1">
        <v>2.0211820000000001E-4</v>
      </c>
      <c r="IS127">
        <v>5.7385970000000001E-2</v>
      </c>
      <c r="IT127">
        <v>1.3570530000000001</v>
      </c>
      <c r="IU127">
        <v>20.753830000000001</v>
      </c>
      <c r="IV127" s="1">
        <v>1.9452569999999999E-4</v>
      </c>
      <c r="IW127">
        <v>5.5257729999999998E-2</v>
      </c>
      <c r="IX127">
        <v>1.3565199999999999</v>
      </c>
      <c r="IY127">
        <v>20.974419999999999</v>
      </c>
      <c r="IZ127" s="1">
        <v>1.863167E-4</v>
      </c>
      <c r="JA127">
        <v>5.295685E-2</v>
      </c>
      <c r="JB127">
        <v>1.3559730000000001</v>
      </c>
      <c r="JC127">
        <v>21.687830000000002</v>
      </c>
      <c r="JD127" s="1">
        <v>1.7796000000000001E-4</v>
      </c>
      <c r="JE127">
        <v>5.0601229999999997E-2</v>
      </c>
      <c r="JF127">
        <v>1.3554619999999999</v>
      </c>
      <c r="JG127">
        <v>22.676729999999999</v>
      </c>
      <c r="JH127" s="1">
        <v>1.696995E-4</v>
      </c>
      <c r="JI127">
        <v>4.8274259999999999E-2</v>
      </c>
      <c r="JJ127">
        <v>1.354973</v>
      </c>
      <c r="JK127">
        <v>23.209790000000002</v>
      </c>
      <c r="JL127" s="1">
        <v>1.617279E-4</v>
      </c>
      <c r="JM127">
        <v>4.6026160000000003E-2</v>
      </c>
      <c r="JN127">
        <v>1.354454</v>
      </c>
      <c r="JO127">
        <v>23.16799</v>
      </c>
      <c r="JP127" s="1">
        <v>1.541515E-4</v>
      </c>
      <c r="JQ127">
        <v>4.3883949999999998E-2</v>
      </c>
      <c r="JR127">
        <v>1.3539969999999999</v>
      </c>
      <c r="JS127">
        <v>22.420809999999999</v>
      </c>
      <c r="JT127" s="1">
        <v>1.469845E-4</v>
      </c>
      <c r="JU127">
        <v>4.1856289999999997E-2</v>
      </c>
      <c r="JV127">
        <v>1.3536490000000001</v>
      </c>
      <c r="JW127">
        <v>21.652909999999999</v>
      </c>
      <c r="JX127" s="1">
        <v>1.4026969999999999E-4</v>
      </c>
      <c r="JY127">
        <v>3.9949470000000001E-2</v>
      </c>
      <c r="JZ127">
        <v>1.353335</v>
      </c>
      <c r="KA127">
        <v>21.117570000000001</v>
      </c>
      <c r="KB127" s="1">
        <v>1.3394789999999999E-4</v>
      </c>
      <c r="KC127">
        <v>3.8155759999999997E-2</v>
      </c>
      <c r="KD127">
        <v>1.3531329999999999</v>
      </c>
      <c r="KE127">
        <v>21.524080000000001</v>
      </c>
      <c r="KF127" s="1">
        <v>1.2797540000000001E-4</v>
      </c>
      <c r="KG127">
        <v>3.6458610000000002E-2</v>
      </c>
      <c r="KH127">
        <v>1.35297</v>
      </c>
      <c r="KI127">
        <v>22.108820000000001</v>
      </c>
      <c r="KJ127" s="1">
        <v>1.2221399999999999E-4</v>
      </c>
      <c r="KK127">
        <v>3.4816850000000003E-2</v>
      </c>
      <c r="KL127">
        <v>1.352902</v>
      </c>
      <c r="KM127">
        <v>22.840430000000001</v>
      </c>
      <c r="KN127" s="1">
        <v>1.162264E-4</v>
      </c>
      <c r="KO127">
        <v>3.3121159999999997E-2</v>
      </c>
      <c r="KP127">
        <v>1.352832</v>
      </c>
      <c r="KQ127">
        <v>23.480139999999999</v>
      </c>
      <c r="KR127" s="1">
        <v>1.096818E-4</v>
      </c>
      <c r="KS127">
        <v>3.1266670000000003E-2</v>
      </c>
      <c r="KT127">
        <v>1.3528359999999999</v>
      </c>
      <c r="KU127">
        <v>23.435469999999999</v>
      </c>
      <c r="KV127" s="1">
        <v>1.0276729999999999E-4</v>
      </c>
      <c r="KW127">
        <v>2.9300360000000001E-2</v>
      </c>
      <c r="KX127">
        <v>1.3527659999999999</v>
      </c>
      <c r="KY127">
        <v>22.772760000000002</v>
      </c>
      <c r="KZ127" s="1">
        <v>9.6169389999999994E-5</v>
      </c>
      <c r="LA127">
        <v>2.7411999999999999E-2</v>
      </c>
      <c r="LB127">
        <v>1.352827</v>
      </c>
      <c r="LC127">
        <v>21.951280000000001</v>
      </c>
      <c r="LD127" s="1">
        <v>9.0407239999999993E-5</v>
      </c>
      <c r="LE127">
        <v>2.5754530000000001E-2</v>
      </c>
      <c r="LF127">
        <v>1.3527990000000001</v>
      </c>
      <c r="LG127">
        <v>21.213069999999998</v>
      </c>
      <c r="LH127" s="1">
        <v>8.5597329999999997E-5</v>
      </c>
      <c r="LI127">
        <v>2.4366860000000001E-2</v>
      </c>
      <c r="LJ127">
        <v>1.3527659999999999</v>
      </c>
      <c r="LK127">
        <v>21.346319999999999</v>
      </c>
      <c r="LL127" s="1">
        <v>8.1553949999999995E-5</v>
      </c>
      <c r="LM127">
        <v>2.3203640000000001E-2</v>
      </c>
      <c r="LN127">
        <v>1.352754</v>
      </c>
      <c r="LO127">
        <v>22.040199999999999</v>
      </c>
      <c r="LP127" s="1">
        <v>7.8044230000000003E-5</v>
      </c>
      <c r="LQ127">
        <v>2.2196790000000001E-2</v>
      </c>
      <c r="LR127">
        <v>1.352749</v>
      </c>
      <c r="LS127">
        <v>23.051500000000001</v>
      </c>
      <c r="LT127" s="1">
        <v>7.48949E-5</v>
      </c>
      <c r="LU127">
        <v>2.1294110000000002E-2</v>
      </c>
      <c r="LV127">
        <v>1.3527420000000001</v>
      </c>
      <c r="LW127">
        <v>23.83888</v>
      </c>
      <c r="LX127" s="1">
        <v>7.1984799999999996E-5</v>
      </c>
      <c r="LY127">
        <v>2.0460570000000001E-2</v>
      </c>
      <c r="LZ127">
        <v>1.3527290000000001</v>
      </c>
      <c r="MA127">
        <v>23.892690000000002</v>
      </c>
      <c r="MB127" s="1">
        <v>6.9143769999999998E-5</v>
      </c>
      <c r="MC127">
        <v>1.9675069999999999E-2</v>
      </c>
      <c r="MD127">
        <v>1.352733</v>
      </c>
      <c r="ME127">
        <v>23.126809999999999</v>
      </c>
      <c r="MF127" s="1">
        <v>6.6308750000000001E-5</v>
      </c>
      <c r="MG127">
        <v>1.8931179999999999E-2</v>
      </c>
      <c r="MH127">
        <v>1.3527990000000001</v>
      </c>
      <c r="MI127">
        <v>22.169630000000002</v>
      </c>
      <c r="MJ127" s="1">
        <v>6.3627089999999999E-5</v>
      </c>
      <c r="MK127">
        <v>1.8222559999999999E-2</v>
      </c>
      <c r="ML127">
        <v>1.352732</v>
      </c>
      <c r="MM127">
        <v>21.260339999999999</v>
      </c>
      <c r="MN127" s="1">
        <v>6.1094140000000005E-5</v>
      </c>
      <c r="MO127">
        <v>1.754913E-2</v>
      </c>
      <c r="MP127">
        <v>1.3527750000000001</v>
      </c>
      <c r="MQ127">
        <v>21.368639999999999</v>
      </c>
      <c r="MR127" s="1">
        <v>5.8699410000000003E-5</v>
      </c>
      <c r="MS127">
        <v>1.690875E-2</v>
      </c>
      <c r="MT127">
        <v>1.352738</v>
      </c>
      <c r="MU127">
        <v>21.686399999999999</v>
      </c>
      <c r="MV127" s="1">
        <v>5.6425139999999999E-5</v>
      </c>
      <c r="MW127">
        <v>1.629912E-2</v>
      </c>
      <c r="MX127">
        <v>1.352724</v>
      </c>
      <c r="MY127">
        <v>21.948350000000001</v>
      </c>
      <c r="MZ127" s="1">
        <v>5.4263160000000003E-5</v>
      </c>
      <c r="NA127">
        <v>1.571446E-2</v>
      </c>
      <c r="NB127">
        <v>1.3527800000000001</v>
      </c>
      <c r="NC127">
        <v>22.08278</v>
      </c>
      <c r="ND127" s="1">
        <v>5.220414E-5</v>
      </c>
      <c r="NE127">
        <v>1.5154839999999999E-2</v>
      </c>
      <c r="NF127">
        <v>1.352732</v>
      </c>
      <c r="NG127">
        <v>22.01172</v>
      </c>
      <c r="NH127" s="1">
        <v>5.024378E-5</v>
      </c>
      <c r="NI127">
        <v>1.462082E-2</v>
      </c>
      <c r="NJ127">
        <v>1.352773</v>
      </c>
      <c r="NK127">
        <v>21.40785</v>
      </c>
      <c r="NL127" s="1">
        <v>4.8370920000000003E-5</v>
      </c>
      <c r="NM127">
        <v>1.4108290000000001E-2</v>
      </c>
      <c r="NN127">
        <v>1.352727</v>
      </c>
      <c r="NO127">
        <v>20.765139999999999</v>
      </c>
      <c r="NP127" s="1">
        <v>4.6586270000000003E-5</v>
      </c>
      <c r="NQ127">
        <v>1.361705E-2</v>
      </c>
      <c r="NR127">
        <v>1.3527130000000001</v>
      </c>
      <c r="NS127">
        <v>20.223189999999999</v>
      </c>
      <c r="NT127" s="1">
        <v>4.4882529999999998E-5</v>
      </c>
      <c r="NU127">
        <v>1.3146369999999999E-2</v>
      </c>
      <c r="NV127">
        <v>1.3527279999999999</v>
      </c>
      <c r="NW127">
        <v>20.46818</v>
      </c>
      <c r="NX127" s="1">
        <v>4.3257319999999998E-5</v>
      </c>
      <c r="NY127">
        <v>1.2695410000000001E-2</v>
      </c>
      <c r="NZ127">
        <v>1.3527979999999999</v>
      </c>
      <c r="OA127">
        <v>21.114039999999999</v>
      </c>
      <c r="OB127" s="1">
        <v>4.1703260000000002E-5</v>
      </c>
      <c r="OC127">
        <v>1.226206E-2</v>
      </c>
      <c r="OD127">
        <v>1.3527290000000001</v>
      </c>
      <c r="OE127">
        <v>21.864470000000001</v>
      </c>
      <c r="OF127" s="1">
        <v>4.0216049999999999E-5</v>
      </c>
      <c r="OG127">
        <v>1.1847369999999999E-2</v>
      </c>
      <c r="OH127">
        <v>1.3527199999999999</v>
      </c>
      <c r="OI127">
        <v>22.606400000000001</v>
      </c>
      <c r="OJ127" s="1">
        <v>3.8787739999999997E-5</v>
      </c>
      <c r="OK127" s="1">
        <v>1.144716E-2</v>
      </c>
    </row>
    <row r="128" spans="1:401" x14ac:dyDescent="0.35">
      <c r="A128">
        <v>131</v>
      </c>
      <c r="B128" t="s">
        <v>4</v>
      </c>
      <c r="C128" t="s">
        <v>24</v>
      </c>
      <c r="D128" t="s">
        <v>133</v>
      </c>
      <c r="E128">
        <v>922.36739999999998</v>
      </c>
      <c r="F128">
        <v>0.95132919999999999</v>
      </c>
      <c r="G128">
        <v>20.180510000000002</v>
      </c>
      <c r="H128">
        <v>0</v>
      </c>
      <c r="I128">
        <v>0</v>
      </c>
      <c r="J128">
        <v>0.95062990000000003</v>
      </c>
      <c r="K128">
        <v>20.5669</v>
      </c>
      <c r="L128">
        <v>0</v>
      </c>
      <c r="M128">
        <v>0</v>
      </c>
      <c r="N128">
        <v>0.94934030000000003</v>
      </c>
      <c r="O128">
        <v>20.88045</v>
      </c>
      <c r="P128">
        <v>1.380763E-37</v>
      </c>
      <c r="Q128" s="1">
        <v>4.3048380000000003E-35</v>
      </c>
      <c r="R128">
        <v>0.9474013</v>
      </c>
      <c r="S128">
        <v>20.61382</v>
      </c>
      <c r="T128" s="1">
        <v>5.139103E-25</v>
      </c>
      <c r="U128" s="1">
        <v>1.6038029999999999E-22</v>
      </c>
      <c r="V128">
        <v>0.9453047</v>
      </c>
      <c r="W128">
        <v>19.885999999999999</v>
      </c>
      <c r="X128" s="1">
        <v>1.26829E-13</v>
      </c>
      <c r="Y128" s="1">
        <v>3.9558630000000001E-11</v>
      </c>
      <c r="Z128">
        <v>0.94295300000000004</v>
      </c>
      <c r="AA128">
        <v>19.393719999999998</v>
      </c>
      <c r="AB128" s="1">
        <v>3.4021700000000003E-4</v>
      </c>
      <c r="AC128" s="1">
        <v>7.3906109999999997E-2</v>
      </c>
      <c r="AD128">
        <v>0.94054139999999997</v>
      </c>
      <c r="AE128">
        <v>19.066839999999999</v>
      </c>
      <c r="AF128" s="1">
        <v>0.41320980000000002</v>
      </c>
      <c r="AG128">
        <v>103.6229</v>
      </c>
      <c r="AH128">
        <v>0.93796000000000002</v>
      </c>
      <c r="AI128">
        <v>19.585809999999999</v>
      </c>
      <c r="AJ128">
        <v>15.79805</v>
      </c>
      <c r="AK128">
        <v>4361.5720000000001</v>
      </c>
      <c r="AL128">
        <v>0.93531419999999998</v>
      </c>
      <c r="AM128">
        <v>20.466290000000001</v>
      </c>
      <c r="AN128">
        <v>83.323859999999996</v>
      </c>
      <c r="AO128">
        <v>24747.33</v>
      </c>
      <c r="AP128">
        <v>0.93246649999999998</v>
      </c>
      <c r="AQ128">
        <v>21.30133</v>
      </c>
      <c r="AR128">
        <v>115.92959999999999</v>
      </c>
      <c r="AS128">
        <v>36459.49</v>
      </c>
      <c r="AT128">
        <v>0.92927099999999996</v>
      </c>
      <c r="AU128">
        <v>21.782900000000001</v>
      </c>
      <c r="AV128">
        <v>62.93065</v>
      </c>
      <c r="AW128">
        <v>20700.88</v>
      </c>
      <c r="AX128">
        <v>0.92548859999999999</v>
      </c>
      <c r="AY128">
        <v>21.48264</v>
      </c>
      <c r="AZ128">
        <v>17.502469999999999</v>
      </c>
      <c r="BA128">
        <v>5956.6549999999997</v>
      </c>
      <c r="BB128">
        <v>0.92082450000000005</v>
      </c>
      <c r="BC128">
        <v>20.954029999999999</v>
      </c>
      <c r="BD128">
        <v>3.1047400000000001</v>
      </c>
      <c r="BE128">
        <v>1082.249</v>
      </c>
      <c r="BF128">
        <v>0.91540589999999999</v>
      </c>
      <c r="BG128">
        <v>20.41479</v>
      </c>
      <c r="BH128">
        <v>0.460262</v>
      </c>
      <c r="BI128">
        <v>160.87039999999999</v>
      </c>
      <c r="BJ128">
        <v>0.90923849999999995</v>
      </c>
      <c r="BK128">
        <v>20.225190000000001</v>
      </c>
      <c r="BL128">
        <v>0.10694960000000001</v>
      </c>
      <c r="BM128">
        <v>35.705469999999998</v>
      </c>
      <c r="BN128">
        <v>0.90246300000000002</v>
      </c>
      <c r="BO128">
        <v>20.995149999999999</v>
      </c>
      <c r="BP128">
        <v>6.7301260000000002E-2</v>
      </c>
      <c r="BQ128">
        <v>21.507390000000001</v>
      </c>
      <c r="BR128">
        <v>0.8949665</v>
      </c>
      <c r="BS128">
        <v>21.787330000000001</v>
      </c>
      <c r="BT128">
        <v>6.6243780000000002E-2</v>
      </c>
      <c r="BU128">
        <v>21.039249999999999</v>
      </c>
      <c r="BV128">
        <v>0.88765769999999999</v>
      </c>
      <c r="BW128">
        <v>22.508949999999999</v>
      </c>
      <c r="BX128" s="1">
        <v>6.8213430000000005E-2</v>
      </c>
      <c r="BY128">
        <v>21.77055</v>
      </c>
      <c r="BZ128">
        <v>0.8798298</v>
      </c>
      <c r="CA128">
        <v>22.841180000000001</v>
      </c>
      <c r="CB128" s="1">
        <v>6.6701449999999995E-2</v>
      </c>
      <c r="CC128">
        <v>21.437259999999998</v>
      </c>
      <c r="CD128">
        <v>0.87208949999999996</v>
      </c>
      <c r="CE128">
        <v>22.38766</v>
      </c>
      <c r="CF128" s="1">
        <v>6.2063899999999998E-2</v>
      </c>
      <c r="CG128">
        <v>20.067979999999999</v>
      </c>
      <c r="CH128">
        <v>0.86415909999999996</v>
      </c>
      <c r="CI128">
        <v>21.41628</v>
      </c>
      <c r="CJ128" s="1">
        <v>5.6043160000000002E-2</v>
      </c>
      <c r="CK128">
        <v>18.215039999999998</v>
      </c>
      <c r="CL128">
        <v>0.85635190000000005</v>
      </c>
      <c r="CM128">
        <v>20.5563</v>
      </c>
      <c r="CN128" s="1">
        <v>4.984972E-2</v>
      </c>
      <c r="CO128">
        <v>16.267399999999999</v>
      </c>
      <c r="CP128">
        <v>0.84811029999999998</v>
      </c>
      <c r="CQ128">
        <v>20.110289999999999</v>
      </c>
      <c r="CR128" s="1">
        <v>4.3976380000000002E-2</v>
      </c>
      <c r="CS128">
        <v>14.40849</v>
      </c>
      <c r="CT128">
        <v>0.83962599999999998</v>
      </c>
      <c r="CU128">
        <v>20.286729999999999</v>
      </c>
      <c r="CV128" s="1">
        <v>3.8588850000000001E-2</v>
      </c>
      <c r="CW128">
        <v>12.69215</v>
      </c>
      <c r="CX128">
        <v>0.83096669999999995</v>
      </c>
      <c r="CY128">
        <v>20.294619999999998</v>
      </c>
      <c r="CZ128" s="1">
        <v>3.3782659999999999E-2</v>
      </c>
      <c r="DA128">
        <v>11.149979999999999</v>
      </c>
      <c r="DB128">
        <v>0.82171930000000004</v>
      </c>
      <c r="DC128">
        <v>20.92914</v>
      </c>
      <c r="DD128" s="1">
        <v>2.9584409999999998E-2</v>
      </c>
      <c r="DE128">
        <v>9.7994070000000004</v>
      </c>
      <c r="DF128">
        <v>0.81242119999999995</v>
      </c>
      <c r="DG128">
        <v>21.37284</v>
      </c>
      <c r="DH128" s="1">
        <v>2.5978609999999999E-2</v>
      </c>
      <c r="DI128">
        <v>8.6331749999999996</v>
      </c>
      <c r="DJ128">
        <v>0.80411770000000005</v>
      </c>
      <c r="DK128">
        <v>21.0928</v>
      </c>
      <c r="DL128" s="1">
        <v>2.28288E-2</v>
      </c>
      <c r="DM128">
        <v>7.6054760000000003</v>
      </c>
      <c r="DN128">
        <v>0.7960642</v>
      </c>
      <c r="DO128">
        <v>20.532309999999999</v>
      </c>
      <c r="DP128" s="1">
        <v>1.9995079999999998E-2</v>
      </c>
      <c r="DQ128">
        <v>6.677251</v>
      </c>
      <c r="DR128">
        <v>0.78757750000000004</v>
      </c>
      <c r="DS128">
        <v>20.04635</v>
      </c>
      <c r="DT128" s="1">
        <v>1.7468729999999998E-2</v>
      </c>
      <c r="DU128">
        <v>5.8489129999999996</v>
      </c>
      <c r="DV128">
        <v>0.77924450000000001</v>
      </c>
      <c r="DW128">
        <v>19.69997</v>
      </c>
      <c r="DX128" s="1">
        <v>1.5272549999999999E-2</v>
      </c>
      <c r="DY128">
        <v>5.1255389999999998</v>
      </c>
      <c r="DZ128">
        <v>0.7699916</v>
      </c>
      <c r="EA128">
        <v>20.323160000000001</v>
      </c>
      <c r="EB128" s="1">
        <v>1.333499E-2</v>
      </c>
      <c r="EC128">
        <v>4.4897119999999999</v>
      </c>
      <c r="ED128">
        <v>0.76058599999999998</v>
      </c>
      <c r="EE128">
        <v>21.334669999999999</v>
      </c>
      <c r="EF128" s="1">
        <v>1.1615479999999999E-2</v>
      </c>
      <c r="EG128">
        <v>3.9235959999999999</v>
      </c>
      <c r="EH128">
        <v>0.75041590000000002</v>
      </c>
      <c r="EI128">
        <v>22.514949999999999</v>
      </c>
      <c r="EJ128" s="1">
        <v>1.007242E-2</v>
      </c>
      <c r="EK128">
        <v>3.4147780000000001</v>
      </c>
      <c r="EL128">
        <v>0.73978659999999996</v>
      </c>
      <c r="EM128">
        <v>23.52966</v>
      </c>
      <c r="EN128" s="1">
        <v>8.7252949999999992E-3</v>
      </c>
      <c r="EO128">
        <v>2.9691640000000001</v>
      </c>
      <c r="EP128">
        <v>0.72901530000000003</v>
      </c>
      <c r="EQ128">
        <v>23.539950000000001</v>
      </c>
      <c r="ER128" s="1">
        <v>7.5712050000000001E-3</v>
      </c>
      <c r="ES128">
        <v>2.5865390000000001</v>
      </c>
      <c r="ET128">
        <v>0.72181899999999999</v>
      </c>
      <c r="EU128">
        <v>22.823599999999999</v>
      </c>
      <c r="EV128" s="1">
        <v>6.5951789999999996E-3</v>
      </c>
      <c r="EW128">
        <v>2.255296</v>
      </c>
      <c r="EX128">
        <v>0.71503779999999995</v>
      </c>
      <c r="EY128">
        <v>22.229399999999998</v>
      </c>
      <c r="EZ128" s="1">
        <v>5.7448170000000002E-3</v>
      </c>
      <c r="FA128">
        <v>1.9657770000000001</v>
      </c>
      <c r="FB128">
        <v>0.70961759999999996</v>
      </c>
      <c r="FC128">
        <v>21.80669</v>
      </c>
      <c r="FD128" s="1">
        <v>5.0072500000000004E-3</v>
      </c>
      <c r="FE128">
        <v>1.712439</v>
      </c>
      <c r="FF128">
        <v>0.7047774</v>
      </c>
      <c r="FG128">
        <v>22.14274</v>
      </c>
      <c r="FH128" s="1">
        <v>4.3520549999999996E-3</v>
      </c>
      <c r="FI128">
        <v>1.4876990000000001</v>
      </c>
      <c r="FJ128">
        <v>0.7008877</v>
      </c>
      <c r="FK128">
        <v>22.71312</v>
      </c>
      <c r="FL128" s="1">
        <v>3.7589329999999999E-3</v>
      </c>
      <c r="FM128">
        <v>1.2839799999999999</v>
      </c>
      <c r="FN128">
        <v>0.69775109999999996</v>
      </c>
      <c r="FO128">
        <v>23.169370000000001</v>
      </c>
      <c r="FP128" s="1">
        <v>3.1785730000000001E-3</v>
      </c>
      <c r="FQ128">
        <v>1.0855170000000001</v>
      </c>
      <c r="FR128">
        <v>0.69531169999999998</v>
      </c>
      <c r="FS128">
        <v>23.364100000000001</v>
      </c>
      <c r="FT128" s="1">
        <v>2.5730760000000001E-3</v>
      </c>
      <c r="FU128">
        <v>0.8790753</v>
      </c>
      <c r="FV128">
        <v>0.69345769999999995</v>
      </c>
      <c r="FW128">
        <v>23.028590000000001</v>
      </c>
      <c r="FX128" s="1">
        <v>1.971099E-3</v>
      </c>
      <c r="FY128">
        <v>0.67351360000000005</v>
      </c>
      <c r="FZ128">
        <v>0.69208510000000001</v>
      </c>
      <c r="GA128">
        <v>22.301829999999999</v>
      </c>
      <c r="GB128" s="1">
        <v>1.449601E-3</v>
      </c>
      <c r="GC128">
        <v>0.4945948</v>
      </c>
      <c r="GD128">
        <v>0.6910539</v>
      </c>
      <c r="GE128">
        <v>21.47409</v>
      </c>
      <c r="GF128" s="1">
        <v>1.0610439999999999E-3</v>
      </c>
      <c r="GG128">
        <v>0.36068450000000002</v>
      </c>
      <c r="GH128">
        <v>0.69030100000000005</v>
      </c>
      <c r="GI128">
        <v>20.823589999999999</v>
      </c>
      <c r="GJ128" s="1">
        <v>8.0411890000000002E-4</v>
      </c>
      <c r="GK128">
        <v>0.27176800000000001</v>
      </c>
      <c r="GL128">
        <v>0.68979489999999999</v>
      </c>
      <c r="GM128">
        <v>20.878679999999999</v>
      </c>
      <c r="GN128" s="1">
        <v>6.4485560000000005E-4</v>
      </c>
      <c r="GO128">
        <v>0.21656600000000001</v>
      </c>
      <c r="GP128">
        <v>0.68944939999999999</v>
      </c>
      <c r="GQ128">
        <v>21.323340000000002</v>
      </c>
      <c r="GR128" s="1">
        <v>5.4610219999999998E-4</v>
      </c>
      <c r="GS128">
        <v>0.18231749999999999</v>
      </c>
      <c r="GT128">
        <v>0.6892083</v>
      </c>
      <c r="GU128">
        <v>22.087309999999999</v>
      </c>
      <c r="GV128" s="1">
        <v>4.7898610000000002E-4</v>
      </c>
      <c r="GW128">
        <v>0.1591563</v>
      </c>
      <c r="GX128">
        <v>0.689079</v>
      </c>
      <c r="GY128">
        <v>22.825109999999999</v>
      </c>
      <c r="GZ128" s="1">
        <v>4.2527770000000002E-4</v>
      </c>
      <c r="HA128">
        <v>0.1408373</v>
      </c>
      <c r="HB128">
        <v>0.6889364</v>
      </c>
      <c r="HC128">
        <v>22.954509999999999</v>
      </c>
      <c r="HD128" s="1">
        <v>3.7787859999999999E-4</v>
      </c>
      <c r="HE128">
        <v>0.1247955</v>
      </c>
      <c r="HF128">
        <v>0.68882940000000004</v>
      </c>
      <c r="HG128">
        <v>22.123460000000001</v>
      </c>
      <c r="HH128" s="1">
        <v>3.3707319999999998E-4</v>
      </c>
      <c r="HI128">
        <v>0.1109975</v>
      </c>
      <c r="HJ128">
        <v>0.68866179999999999</v>
      </c>
      <c r="HK128">
        <v>21.169160000000002</v>
      </c>
      <c r="HL128" s="1">
        <v>3.0420000000000002E-4</v>
      </c>
      <c r="HM128">
        <v>9.9885840000000004E-2</v>
      </c>
      <c r="HN128">
        <v>0.68843480000000001</v>
      </c>
      <c r="HO128">
        <v>20.324999999999999</v>
      </c>
      <c r="HP128" s="1">
        <v>2.7881359999999998E-4</v>
      </c>
      <c r="HQ128">
        <v>9.1323879999999996E-2</v>
      </c>
      <c r="HR128">
        <v>0.68815349999999997</v>
      </c>
      <c r="HS128">
        <v>20.190380000000001</v>
      </c>
      <c r="HT128" s="1">
        <v>2.5910560000000002E-4</v>
      </c>
      <c r="HU128">
        <v>8.4692770000000001E-2</v>
      </c>
      <c r="HV128">
        <v>0.68782359999999998</v>
      </c>
      <c r="HW128">
        <v>20.84254</v>
      </c>
      <c r="HX128" s="1">
        <v>2.43343E-4</v>
      </c>
      <c r="HY128">
        <v>7.9408309999999996E-2</v>
      </c>
      <c r="HZ128">
        <v>0.68748520000000002</v>
      </c>
      <c r="IA128">
        <v>21.88373</v>
      </c>
      <c r="IB128" s="1">
        <v>2.3097410000000001E-4</v>
      </c>
      <c r="IC128">
        <v>7.5257729999999995E-2</v>
      </c>
      <c r="ID128">
        <v>0.68707390000000002</v>
      </c>
      <c r="IE128">
        <v>22.820309999999999</v>
      </c>
      <c r="IF128" s="1">
        <v>2.2191530000000001E-4</v>
      </c>
      <c r="IG128">
        <v>7.2217980000000001E-2</v>
      </c>
      <c r="IH128">
        <v>0.68665180000000003</v>
      </c>
      <c r="II128">
        <v>23.035679999999999</v>
      </c>
      <c r="IJ128" s="1">
        <v>2.1529540000000001E-4</v>
      </c>
      <c r="IK128">
        <v>7.0009979999999999E-2</v>
      </c>
      <c r="IL128">
        <v>0.68620000000000003</v>
      </c>
      <c r="IM128">
        <v>22.431999999999999</v>
      </c>
      <c r="IN128" s="1">
        <v>2.0941140000000001E-4</v>
      </c>
      <c r="IO128">
        <v>6.8077330000000005E-2</v>
      </c>
      <c r="IP128">
        <v>0.68575710000000001</v>
      </c>
      <c r="IQ128">
        <v>21.60248</v>
      </c>
      <c r="IR128" s="1">
        <v>2.028896E-4</v>
      </c>
      <c r="IS128">
        <v>6.5960889999999994E-2</v>
      </c>
      <c r="IT128">
        <v>0.68531430000000004</v>
      </c>
      <c r="IU128">
        <v>20.860800000000001</v>
      </c>
      <c r="IV128" s="1">
        <v>1.9539129999999999E-4</v>
      </c>
      <c r="IW128">
        <v>6.3533450000000005E-2</v>
      </c>
      <c r="IX128">
        <v>0.68485039999999997</v>
      </c>
      <c r="IY128">
        <v>21.085249999999998</v>
      </c>
      <c r="IZ128" s="1">
        <v>1.8722770000000001E-4</v>
      </c>
      <c r="JA128">
        <v>6.0895150000000002E-2</v>
      </c>
      <c r="JB128">
        <v>0.68439729999999999</v>
      </c>
      <c r="JC128">
        <v>21.769770000000001</v>
      </c>
      <c r="JD128" s="1">
        <v>1.788742E-4</v>
      </c>
      <c r="JE128">
        <v>5.8183470000000001E-2</v>
      </c>
      <c r="JF128">
        <v>0.68393130000000002</v>
      </c>
      <c r="JG128">
        <v>22.728349999999999</v>
      </c>
      <c r="JH128" s="1">
        <v>1.7059129999999999E-4</v>
      </c>
      <c r="JI128">
        <v>5.5498699999999998E-2</v>
      </c>
      <c r="JJ128">
        <v>0.68348830000000005</v>
      </c>
      <c r="JK128">
        <v>23.24804</v>
      </c>
      <c r="JL128" s="1">
        <v>1.6258510000000001E-4</v>
      </c>
      <c r="JM128">
        <v>5.2901740000000003E-2</v>
      </c>
      <c r="JN128">
        <v>0.68305110000000002</v>
      </c>
      <c r="JO128">
        <v>23.219919999999998</v>
      </c>
      <c r="JP128" s="1">
        <v>1.549648E-4</v>
      </c>
      <c r="JQ128">
        <v>5.0423719999999998E-2</v>
      </c>
      <c r="JR128">
        <v>0.68263890000000005</v>
      </c>
      <c r="JS128">
        <v>22.49203</v>
      </c>
      <c r="JT128" s="1">
        <v>1.47751E-4</v>
      </c>
      <c r="JU128">
        <v>4.8078000000000003E-2</v>
      </c>
      <c r="JV128">
        <v>0.68230740000000001</v>
      </c>
      <c r="JW128">
        <v>21.725259999999999</v>
      </c>
      <c r="JX128" s="1">
        <v>1.409893E-4</v>
      </c>
      <c r="JY128">
        <v>4.5874440000000002E-2</v>
      </c>
      <c r="JZ128">
        <v>0.68202969999999996</v>
      </c>
      <c r="KA128">
        <v>21.188939999999999</v>
      </c>
      <c r="KB128" s="1">
        <v>1.3462789999999999E-4</v>
      </c>
      <c r="KC128">
        <v>4.380332E-2</v>
      </c>
      <c r="KD128">
        <v>0.68183269999999996</v>
      </c>
      <c r="KE128">
        <v>21.594180000000001</v>
      </c>
      <c r="KF128" s="1">
        <v>1.2862330000000001E-4</v>
      </c>
      <c r="KG128">
        <v>4.1848000000000003E-2</v>
      </c>
      <c r="KH128">
        <v>0.6816854</v>
      </c>
      <c r="KI128">
        <v>22.17362</v>
      </c>
      <c r="KJ128" s="1">
        <v>1.2285449999999999E-4</v>
      </c>
      <c r="KK128">
        <v>3.9963659999999998E-2</v>
      </c>
      <c r="KL128">
        <v>0.68158649999999998</v>
      </c>
      <c r="KM128">
        <v>22.89339</v>
      </c>
      <c r="KN128" s="1">
        <v>1.1691390000000001E-4</v>
      </c>
      <c r="KO128">
        <v>3.8036559999999997E-2</v>
      </c>
      <c r="KP128">
        <v>0.68152509999999999</v>
      </c>
      <c r="KQ128">
        <v>23.523350000000001</v>
      </c>
      <c r="KR128" s="1">
        <v>1.104352E-4</v>
      </c>
      <c r="KS128">
        <v>3.5935010000000003E-2</v>
      </c>
      <c r="KT128">
        <v>0.68149780000000004</v>
      </c>
      <c r="KU128">
        <v>23.482610000000001</v>
      </c>
      <c r="KV128" s="1">
        <v>1.035338E-4</v>
      </c>
      <c r="KW128">
        <v>3.369291E-2</v>
      </c>
      <c r="KX128">
        <v>0.68145270000000002</v>
      </c>
      <c r="KY128">
        <v>22.838519999999999</v>
      </c>
      <c r="KZ128" s="1">
        <v>9.6870529999999996E-5</v>
      </c>
      <c r="LA128">
        <v>3.1516130000000003E-2</v>
      </c>
      <c r="LB128">
        <v>0.68144349999999998</v>
      </c>
      <c r="LC128">
        <v>22.034859999999998</v>
      </c>
      <c r="LD128" s="1">
        <v>9.1004769999999998E-5</v>
      </c>
      <c r="LE128">
        <v>2.9593189999999998E-2</v>
      </c>
      <c r="LF128">
        <v>0.68144919999999998</v>
      </c>
      <c r="LG128">
        <v>21.314450000000001</v>
      </c>
      <c r="LH128" s="1">
        <v>8.6093990000000005E-5</v>
      </c>
      <c r="LI128">
        <v>2.7978220000000002E-2</v>
      </c>
      <c r="LJ128">
        <v>0.68143290000000001</v>
      </c>
      <c r="LK128">
        <v>21.43684</v>
      </c>
      <c r="LL128" s="1">
        <v>8.1975670000000007E-5</v>
      </c>
      <c r="LM128">
        <v>2.6627290000000001E-2</v>
      </c>
      <c r="LN128">
        <v>0.68142599999999998</v>
      </c>
      <c r="LO128">
        <v>22.105740000000001</v>
      </c>
      <c r="LP128" s="1">
        <v>7.8415850000000006E-5</v>
      </c>
      <c r="LQ128">
        <v>2.546176E-2</v>
      </c>
      <c r="LR128">
        <v>0.68141949999999996</v>
      </c>
      <c r="LS128">
        <v>23.098559999999999</v>
      </c>
      <c r="LT128" s="1">
        <v>7.5233180000000002E-5</v>
      </c>
      <c r="LU128">
        <v>2.4420810000000001E-2</v>
      </c>
      <c r="LV128">
        <v>0.68141910000000006</v>
      </c>
      <c r="LW128">
        <v>23.87753</v>
      </c>
      <c r="LX128" s="1">
        <v>7.2300680000000002E-5</v>
      </c>
      <c r="LY128">
        <v>2.3462029999999998E-2</v>
      </c>
      <c r="LZ128">
        <v>0.68143609999999999</v>
      </c>
      <c r="MA128">
        <v>23.938500000000001</v>
      </c>
      <c r="MB128" s="1">
        <v>6.9442550000000001E-5</v>
      </c>
      <c r="MC128">
        <v>2.2560130000000001E-2</v>
      </c>
      <c r="MD128">
        <v>0.68141629999999997</v>
      </c>
      <c r="ME128">
        <v>23.19464</v>
      </c>
      <c r="MF128" s="1">
        <v>6.6591620000000003E-5</v>
      </c>
      <c r="MG128">
        <v>2.1706030000000001E-2</v>
      </c>
      <c r="MH128">
        <v>0.68141819999999997</v>
      </c>
      <c r="MI128">
        <v>22.254010000000001</v>
      </c>
      <c r="MJ128" s="1">
        <v>6.3895739999999995E-5</v>
      </c>
      <c r="MK128">
        <v>2.0892529999999999E-2</v>
      </c>
      <c r="ML128">
        <v>0.68141600000000002</v>
      </c>
      <c r="MM128">
        <v>21.352979999999999</v>
      </c>
      <c r="MN128" s="1">
        <v>6.1348189999999996E-5</v>
      </c>
      <c r="MO128">
        <v>2.0119040000000001E-2</v>
      </c>
      <c r="MP128">
        <v>0.68143430000000005</v>
      </c>
      <c r="MQ128">
        <v>21.449960000000001</v>
      </c>
      <c r="MR128" s="1">
        <v>5.8940510000000003E-5</v>
      </c>
      <c r="MS128">
        <v>1.9384160000000001E-2</v>
      </c>
      <c r="MT128">
        <v>0.68141059999999998</v>
      </c>
      <c r="MU128">
        <v>21.724309999999999</v>
      </c>
      <c r="MV128" s="1">
        <v>5.6654480000000003E-5</v>
      </c>
      <c r="MW128">
        <v>1.8684340000000001E-2</v>
      </c>
      <c r="MX128">
        <v>0.68143500000000001</v>
      </c>
      <c r="MY128">
        <v>21.970009999999998</v>
      </c>
      <c r="MZ128" s="1">
        <v>5.4482669999999997E-5</v>
      </c>
      <c r="NA128">
        <v>1.8014100000000002E-2</v>
      </c>
      <c r="NB128">
        <v>0.68143849999999995</v>
      </c>
      <c r="NC128">
        <v>22.112279999999998</v>
      </c>
      <c r="ND128" s="1">
        <v>5.2413619999999997E-5</v>
      </c>
      <c r="NE128">
        <v>1.73724E-2</v>
      </c>
      <c r="NF128">
        <v>0.68141850000000004</v>
      </c>
      <c r="NG128">
        <v>22.059760000000001</v>
      </c>
      <c r="NH128" s="1">
        <v>5.0443769999999998E-5</v>
      </c>
      <c r="NI128">
        <v>1.6759090000000001E-2</v>
      </c>
      <c r="NJ128">
        <v>0.68141030000000002</v>
      </c>
      <c r="NK128">
        <v>21.475570000000001</v>
      </c>
      <c r="NL128" s="1">
        <v>4.8562549999999998E-5</v>
      </c>
      <c r="NM128">
        <v>1.6171809999999998E-2</v>
      </c>
      <c r="NN128">
        <v>0.68143339999999997</v>
      </c>
      <c r="NO128">
        <v>20.83107</v>
      </c>
      <c r="NP128" s="1">
        <v>4.676921E-5</v>
      </c>
      <c r="NQ128">
        <v>1.560776E-2</v>
      </c>
      <c r="NR128">
        <v>0.68143089999999995</v>
      </c>
      <c r="NS128">
        <v>20.306950000000001</v>
      </c>
      <c r="NT128" s="1">
        <v>4.5057630000000002E-5</v>
      </c>
      <c r="NU128">
        <v>1.5068450000000001E-2</v>
      </c>
      <c r="NV128">
        <v>0.68141229999999997</v>
      </c>
      <c r="NW128">
        <v>20.575389999999999</v>
      </c>
      <c r="NX128" s="1">
        <v>4.3424889999999998E-5</v>
      </c>
      <c r="NY128">
        <v>1.455067E-2</v>
      </c>
      <c r="NZ128">
        <v>0.68141810000000003</v>
      </c>
      <c r="OA128">
        <v>21.216729999999998</v>
      </c>
      <c r="OB128" s="1">
        <v>4.1863660000000001E-5</v>
      </c>
      <c r="OC128">
        <v>1.4054280000000001E-2</v>
      </c>
      <c r="OD128">
        <v>0.68140699999999998</v>
      </c>
      <c r="OE128">
        <v>21.93741</v>
      </c>
      <c r="OF128" s="1">
        <v>4.0369020000000001E-5</v>
      </c>
      <c r="OG128">
        <v>1.357801E-2</v>
      </c>
      <c r="OH128">
        <v>0.68140630000000002</v>
      </c>
      <c r="OI128">
        <v>22.650759999999998</v>
      </c>
      <c r="OJ128" s="1">
        <v>3.893608E-5</v>
      </c>
      <c r="OK128">
        <v>1.311959E-2</v>
      </c>
    </row>
    <row r="129" spans="1:401" x14ac:dyDescent="0.35">
      <c r="A129">
        <v>132</v>
      </c>
      <c r="B129" t="s">
        <v>4</v>
      </c>
      <c r="C129" t="s">
        <v>24</v>
      </c>
      <c r="D129" t="s">
        <v>134</v>
      </c>
      <c r="E129">
        <v>891.01570000000004</v>
      </c>
      <c r="F129">
        <v>0.88570839999999995</v>
      </c>
      <c r="G129">
        <v>20.191559999999999</v>
      </c>
      <c r="H129">
        <v>0</v>
      </c>
      <c r="I129">
        <v>0</v>
      </c>
      <c r="J129">
        <v>0.88916700000000004</v>
      </c>
      <c r="K129">
        <v>20.587399999999999</v>
      </c>
      <c r="L129">
        <v>0</v>
      </c>
      <c r="M129">
        <v>0</v>
      </c>
      <c r="N129">
        <v>0.89119590000000004</v>
      </c>
      <c r="O129">
        <v>20.917459999999998</v>
      </c>
      <c r="P129">
        <v>1.8631540000000001E-38</v>
      </c>
      <c r="Q129">
        <v>5.3738310000000001E-36</v>
      </c>
      <c r="R129">
        <v>0.8918836</v>
      </c>
      <c r="S129">
        <v>20.67699</v>
      </c>
      <c r="T129" s="1">
        <v>7.9388019999999999E-26</v>
      </c>
      <c r="U129" s="1">
        <v>2.2910830000000001E-23</v>
      </c>
      <c r="V129">
        <v>0.89182600000000001</v>
      </c>
      <c r="W129">
        <v>19.93974</v>
      </c>
      <c r="X129" s="1">
        <v>2.102374E-14</v>
      </c>
      <c r="Y129" s="1">
        <v>6.0620190000000003E-12</v>
      </c>
      <c r="Z129">
        <v>0.89148070000000001</v>
      </c>
      <c r="AA129">
        <v>19.435780000000001</v>
      </c>
      <c r="AB129" s="1">
        <v>1.4478639999999999E-4</v>
      </c>
      <c r="AC129" s="1">
        <v>3.1222759999999999E-2</v>
      </c>
      <c r="AD129">
        <v>0.89100449999999998</v>
      </c>
      <c r="AE129">
        <v>19.09789</v>
      </c>
      <c r="AF129" s="1">
        <v>0.26312649999999999</v>
      </c>
      <c r="AG129">
        <v>63.503869999999999</v>
      </c>
      <c r="AH129">
        <v>0.89046309999999995</v>
      </c>
      <c r="AI129">
        <v>19.588950000000001</v>
      </c>
      <c r="AJ129">
        <v>12.389620000000001</v>
      </c>
      <c r="AK129">
        <v>3229.3220000000001</v>
      </c>
      <c r="AL129">
        <v>0.88990740000000002</v>
      </c>
      <c r="AM129">
        <v>20.46988</v>
      </c>
      <c r="AN129">
        <v>75.591669999999993</v>
      </c>
      <c r="AO129">
        <v>20876.259999999998</v>
      </c>
      <c r="AP129">
        <v>0.88924510000000001</v>
      </c>
      <c r="AQ129">
        <v>21.322839999999999</v>
      </c>
      <c r="AR129">
        <v>117.2383</v>
      </c>
      <c r="AS129">
        <v>33838.400000000001</v>
      </c>
      <c r="AT129">
        <v>0.88847969999999998</v>
      </c>
      <c r="AU129">
        <v>21.8277</v>
      </c>
      <c r="AV129">
        <v>69.141469999999998</v>
      </c>
      <c r="AW129">
        <v>20679.64</v>
      </c>
      <c r="AX129">
        <v>0.88754270000000002</v>
      </c>
      <c r="AY129">
        <v>21.554020000000001</v>
      </c>
      <c r="AZ129">
        <v>20.443989999999999</v>
      </c>
      <c r="BA129">
        <v>6278.5969999999998</v>
      </c>
      <c r="BB129">
        <v>0.88625580000000004</v>
      </c>
      <c r="BC129">
        <v>21.02093</v>
      </c>
      <c r="BD129">
        <v>3.775042</v>
      </c>
      <c r="BE129">
        <v>1181.7539999999999</v>
      </c>
      <c r="BF129">
        <v>0.88502199999999998</v>
      </c>
      <c r="BG129">
        <v>20.473849999999999</v>
      </c>
      <c r="BH129">
        <v>0.56058759999999996</v>
      </c>
      <c r="BI129">
        <v>176.27709999999999</v>
      </c>
      <c r="BJ129">
        <v>0.88373069999999998</v>
      </c>
      <c r="BK129">
        <v>20.265560000000001</v>
      </c>
      <c r="BL129">
        <v>0.11901879999999999</v>
      </c>
      <c r="BM129">
        <v>36.286029999999997</v>
      </c>
      <c r="BN129">
        <v>0.88256219999999996</v>
      </c>
      <c r="BO129">
        <v>21.016639999999999</v>
      </c>
      <c r="BP129">
        <v>6.8404999999999994E-2</v>
      </c>
      <c r="BQ129">
        <v>20.105080000000001</v>
      </c>
      <c r="BR129">
        <v>0.88135730000000001</v>
      </c>
      <c r="BS129">
        <v>21.808019999999999</v>
      </c>
      <c r="BT129">
        <v>6.5982189999999996E-2</v>
      </c>
      <c r="BU129">
        <v>19.26642</v>
      </c>
      <c r="BV129">
        <v>0.88071920000000004</v>
      </c>
      <c r="BW129">
        <v>22.53839</v>
      </c>
      <c r="BX129">
        <v>6.810107E-2</v>
      </c>
      <c r="BY129">
        <v>19.947430000000001</v>
      </c>
      <c r="BZ129">
        <v>0.8799709</v>
      </c>
      <c r="CA129">
        <v>22.891760000000001</v>
      </c>
      <c r="CB129" s="1">
        <v>6.6973320000000003E-2</v>
      </c>
      <c r="CC129">
        <v>19.717559999999999</v>
      </c>
      <c r="CD129">
        <v>0.8793453</v>
      </c>
      <c r="CE129">
        <v>22.471889999999998</v>
      </c>
      <c r="CF129" s="1">
        <v>6.2586950000000002E-2</v>
      </c>
      <c r="CG129">
        <v>18.50892</v>
      </c>
      <c r="CH129">
        <v>0.87868650000000004</v>
      </c>
      <c r="CI129">
        <v>21.499839999999999</v>
      </c>
      <c r="CJ129" s="1">
        <v>5.6646490000000001E-2</v>
      </c>
      <c r="CK129">
        <v>16.8142</v>
      </c>
      <c r="CL129">
        <v>0.87864450000000005</v>
      </c>
      <c r="CM129">
        <v>20.636800000000001</v>
      </c>
      <c r="CN129" s="1">
        <v>5.044788E-2</v>
      </c>
      <c r="CO129">
        <v>15.021269999999999</v>
      </c>
      <c r="CP129">
        <v>0.878525</v>
      </c>
      <c r="CQ129">
        <v>20.18451</v>
      </c>
      <c r="CR129" s="1">
        <v>4.4535360000000003E-2</v>
      </c>
      <c r="CS129">
        <v>13.307259999999999</v>
      </c>
      <c r="CT129">
        <v>0.87850340000000005</v>
      </c>
      <c r="CU129">
        <v>20.34703</v>
      </c>
      <c r="CV129" s="1">
        <v>3.9097939999999998E-2</v>
      </c>
      <c r="CW129">
        <v>11.720269999999999</v>
      </c>
      <c r="CX129">
        <v>0.87900990000000001</v>
      </c>
      <c r="CY129">
        <v>20.329799999999999</v>
      </c>
      <c r="CZ129" s="1">
        <v>3.4235120000000001E-2</v>
      </c>
      <c r="DA129">
        <v>10.289199999999999</v>
      </c>
      <c r="DB129">
        <v>0.87949069999999996</v>
      </c>
      <c r="DC129">
        <v>20.96274</v>
      </c>
      <c r="DD129" s="1">
        <v>2.9975390000000001E-2</v>
      </c>
      <c r="DE129">
        <v>9.0319070000000004</v>
      </c>
      <c r="DF129">
        <v>0.8803626</v>
      </c>
      <c r="DG129">
        <v>21.421669999999999</v>
      </c>
      <c r="DH129" s="1">
        <v>2.6316800000000001E-2</v>
      </c>
      <c r="DI129">
        <v>7.945646</v>
      </c>
      <c r="DJ129">
        <v>0.88191390000000003</v>
      </c>
      <c r="DK129">
        <v>21.164339999999999</v>
      </c>
      <c r="DL129" s="1">
        <v>2.3131100000000002E-2</v>
      </c>
      <c r="DM129">
        <v>6.992756</v>
      </c>
      <c r="DN129">
        <v>0.88342560000000003</v>
      </c>
      <c r="DO129">
        <v>20.5976</v>
      </c>
      <c r="DP129" s="1">
        <v>2.0267609999999998E-2</v>
      </c>
      <c r="DQ129">
        <v>6.135332</v>
      </c>
      <c r="DR129">
        <v>0.88497899999999996</v>
      </c>
      <c r="DS129">
        <v>20.122309999999999</v>
      </c>
      <c r="DT129" s="1">
        <v>1.771002E-2</v>
      </c>
      <c r="DU129">
        <v>5.3699680000000001</v>
      </c>
      <c r="DV129">
        <v>0.88668389999999997</v>
      </c>
      <c r="DW129">
        <v>19.781949999999998</v>
      </c>
      <c r="DX129" s="1">
        <v>1.548267E-2</v>
      </c>
      <c r="DY129">
        <v>4.7005280000000003</v>
      </c>
      <c r="DZ129">
        <v>0.88799570000000005</v>
      </c>
      <c r="EA129">
        <v>20.396570000000001</v>
      </c>
      <c r="EB129" s="1">
        <v>1.352073E-2</v>
      </c>
      <c r="EC129">
        <v>4.1123710000000004</v>
      </c>
      <c r="ED129">
        <v>0.88978460000000004</v>
      </c>
      <c r="EE129">
        <v>21.38475</v>
      </c>
      <c r="EF129" s="1">
        <v>1.1782229999999999E-2</v>
      </c>
      <c r="EG129">
        <v>3.5891479999999998</v>
      </c>
      <c r="EH129">
        <v>0.89178760000000001</v>
      </c>
      <c r="EI129">
        <v>22.54618</v>
      </c>
      <c r="EJ129" s="1">
        <v>1.022078E-2</v>
      </c>
      <c r="EK129">
        <v>3.1181040000000002</v>
      </c>
      <c r="EL129">
        <v>0.89413869999999995</v>
      </c>
      <c r="EM129">
        <v>23.56418</v>
      </c>
      <c r="EN129" s="1">
        <v>8.852983E-3</v>
      </c>
      <c r="EO129">
        <v>2.7039089999999999</v>
      </c>
      <c r="EP129">
        <v>0.89671120000000004</v>
      </c>
      <c r="EQ129">
        <v>23.594180000000001</v>
      </c>
      <c r="ER129" s="1">
        <v>7.6803460000000002E-3</v>
      </c>
      <c r="ES129">
        <v>2.3479220000000001</v>
      </c>
      <c r="ET129">
        <v>0.90004419999999996</v>
      </c>
      <c r="EU129">
        <v>22.8933</v>
      </c>
      <c r="EV129" s="1">
        <v>6.6906359999999998E-3</v>
      </c>
      <c r="EW129">
        <v>2.0445180000000001</v>
      </c>
      <c r="EX129">
        <v>0.90339769999999997</v>
      </c>
      <c r="EY129">
        <v>22.299230000000001</v>
      </c>
      <c r="EZ129" s="1">
        <v>5.8284579999999999E-3</v>
      </c>
      <c r="FA129">
        <v>1.7800279999999999</v>
      </c>
      <c r="FB129">
        <v>0.90691080000000002</v>
      </c>
      <c r="FC129">
        <v>21.874929999999999</v>
      </c>
      <c r="FD129" s="1">
        <v>5.0806330000000002E-3</v>
      </c>
      <c r="FE129">
        <v>1.5490349999999999</v>
      </c>
      <c r="FF129">
        <v>0.90986509999999998</v>
      </c>
      <c r="FG129">
        <v>22.200369999999999</v>
      </c>
      <c r="FH129" s="1">
        <v>4.4175630000000002E-3</v>
      </c>
      <c r="FI129">
        <v>1.344738</v>
      </c>
      <c r="FJ129">
        <v>0.91253589999999996</v>
      </c>
      <c r="FK129">
        <v>22.739830000000001</v>
      </c>
      <c r="FL129" s="1">
        <v>3.8198429999999998E-3</v>
      </c>
      <c r="FM129">
        <v>1.160657</v>
      </c>
      <c r="FN129">
        <v>0.91479739999999998</v>
      </c>
      <c r="FO129">
        <v>23.195270000000001</v>
      </c>
      <c r="FP129" s="1">
        <v>3.2404389999999999E-3</v>
      </c>
      <c r="FQ129">
        <v>0.98331299999999999</v>
      </c>
      <c r="FR129">
        <v>0.91678890000000002</v>
      </c>
      <c r="FS129">
        <v>23.393450000000001</v>
      </c>
      <c r="FT129" s="1">
        <v>2.6376030000000001E-3</v>
      </c>
      <c r="FU129">
        <v>0.79986789999999997</v>
      </c>
      <c r="FV129">
        <v>0.91842570000000001</v>
      </c>
      <c r="FW129">
        <v>23.082619999999999</v>
      </c>
      <c r="FX129" s="1">
        <v>2.032042E-3</v>
      </c>
      <c r="FY129">
        <v>0.61585619999999996</v>
      </c>
      <c r="FZ129">
        <v>0.91979599999999995</v>
      </c>
      <c r="GA129">
        <v>22.382960000000001</v>
      </c>
      <c r="GB129" s="1">
        <v>1.4989599999999999E-3</v>
      </c>
      <c r="GC129">
        <v>0.45342349999999998</v>
      </c>
      <c r="GD129">
        <v>0.92082790000000003</v>
      </c>
      <c r="GE129">
        <v>21.562360000000002</v>
      </c>
      <c r="GF129" s="1">
        <v>1.095703E-3</v>
      </c>
      <c r="GG129">
        <v>0.33014759999999999</v>
      </c>
      <c r="GH129">
        <v>0.92168240000000001</v>
      </c>
      <c r="GI129">
        <v>20.930710000000001</v>
      </c>
      <c r="GJ129" s="1">
        <v>8.2623509999999996E-4</v>
      </c>
      <c r="GK129">
        <v>0.24747379999999999</v>
      </c>
      <c r="GL129">
        <v>0.92223849999999996</v>
      </c>
      <c r="GM129">
        <v>20.990780000000001</v>
      </c>
      <c r="GN129" s="1">
        <v>6.5845339999999995E-4</v>
      </c>
      <c r="GO129">
        <v>0.19594320000000001</v>
      </c>
      <c r="GP129">
        <v>0.92273939999999999</v>
      </c>
      <c r="GQ129">
        <v>21.426079999999999</v>
      </c>
      <c r="GR129" s="1">
        <v>5.5479979999999997E-4</v>
      </c>
      <c r="GS129">
        <v>0.1640857</v>
      </c>
      <c r="GT129">
        <v>0.92304839999999999</v>
      </c>
      <c r="GU129">
        <v>22.168849999999999</v>
      </c>
      <c r="GV129" s="1">
        <v>4.8532870000000001E-4</v>
      </c>
      <c r="GW129">
        <v>0.14282590000000001</v>
      </c>
      <c r="GX129">
        <v>0.92322950000000004</v>
      </c>
      <c r="GY129">
        <v>22.892510000000001</v>
      </c>
      <c r="GZ129" s="1">
        <v>4.3066090000000001E-4</v>
      </c>
      <c r="HA129">
        <v>0.1262992</v>
      </c>
      <c r="HB129">
        <v>0.92338339999999997</v>
      </c>
      <c r="HC129">
        <v>23.014220000000002</v>
      </c>
      <c r="HD129" s="1">
        <v>3.8264439999999999E-4</v>
      </c>
      <c r="HE129">
        <v>0.111899</v>
      </c>
      <c r="HF129">
        <v>0.92346830000000002</v>
      </c>
      <c r="HG129">
        <v>22.197849999999999</v>
      </c>
      <c r="HH129" s="1">
        <v>3.4105870000000001E-4</v>
      </c>
      <c r="HI129">
        <v>9.9450800000000006E-2</v>
      </c>
      <c r="HJ129">
        <v>0.92353640000000004</v>
      </c>
      <c r="HK129">
        <v>21.25488</v>
      </c>
      <c r="HL129" s="1">
        <v>3.0732410000000002E-4</v>
      </c>
      <c r="HM129">
        <v>8.9356660000000004E-2</v>
      </c>
      <c r="HN129">
        <v>0.92358119999999999</v>
      </c>
      <c r="HO129">
        <v>20.41319</v>
      </c>
      <c r="HP129" s="1">
        <v>2.8121219999999999E-4</v>
      </c>
      <c r="HQ129">
        <v>8.1556699999999996E-2</v>
      </c>
      <c r="HR129">
        <v>0.92358580000000001</v>
      </c>
      <c r="HS129">
        <v>20.261299999999999</v>
      </c>
      <c r="HT129" s="1">
        <v>2.6099400000000002E-4</v>
      </c>
      <c r="HU129">
        <v>7.5529589999999994E-2</v>
      </c>
      <c r="HV129">
        <v>0.92367940000000004</v>
      </c>
      <c r="HW129">
        <v>20.882259999999999</v>
      </c>
      <c r="HX129" s="1">
        <v>2.4485719999999998E-4</v>
      </c>
      <c r="HY129">
        <v>7.0735880000000001E-2</v>
      </c>
      <c r="HZ129">
        <v>0.92375839999999998</v>
      </c>
      <c r="IA129">
        <v>21.895209999999999</v>
      </c>
      <c r="IB129" s="1">
        <v>2.321329E-4</v>
      </c>
      <c r="IC129">
        <v>6.6952810000000001E-2</v>
      </c>
      <c r="ID129">
        <v>0.92383649999999995</v>
      </c>
      <c r="IE129">
        <v>22.837340000000001</v>
      </c>
      <c r="IF129" s="1">
        <v>2.227358E-4</v>
      </c>
      <c r="IG129">
        <v>6.4157080000000005E-2</v>
      </c>
      <c r="IH129">
        <v>0.92402459999999997</v>
      </c>
      <c r="II129">
        <v>23.064160000000001</v>
      </c>
      <c r="IJ129" s="1">
        <v>2.1593139999999999E-4</v>
      </c>
      <c r="IK129">
        <v>6.2137820000000003E-2</v>
      </c>
      <c r="IL129">
        <v>0.92414980000000002</v>
      </c>
      <c r="IM129">
        <v>22.48563</v>
      </c>
      <c r="IN129" s="1">
        <v>2.10039E-4</v>
      </c>
      <c r="IO129">
        <v>6.0414290000000002E-2</v>
      </c>
      <c r="IP129">
        <v>0.92432840000000005</v>
      </c>
      <c r="IQ129">
        <v>21.682929999999999</v>
      </c>
      <c r="IR129" s="1">
        <v>2.0361239999999999E-4</v>
      </c>
      <c r="IS129">
        <v>5.8559800000000002E-2</v>
      </c>
      <c r="IT129">
        <v>0.92454049999999999</v>
      </c>
      <c r="IU129">
        <v>20.9679</v>
      </c>
      <c r="IV129" s="1">
        <v>1.962066E-4</v>
      </c>
      <c r="IW129">
        <v>5.6429140000000003E-2</v>
      </c>
      <c r="IX129">
        <v>0.92473289999999997</v>
      </c>
      <c r="IY129">
        <v>21.201450000000001</v>
      </c>
      <c r="IZ129" s="1">
        <v>1.8808869999999999E-4</v>
      </c>
      <c r="JA129">
        <v>5.410098E-2</v>
      </c>
      <c r="JB129">
        <v>0.92492070000000004</v>
      </c>
      <c r="JC129">
        <v>21.860240000000001</v>
      </c>
      <c r="JD129" s="1">
        <v>1.797418E-4</v>
      </c>
      <c r="JE129">
        <v>5.1696829999999999E-2</v>
      </c>
      <c r="JF129">
        <v>0.92509660000000005</v>
      </c>
      <c r="JG129">
        <v>22.79308</v>
      </c>
      <c r="JH129" s="1">
        <v>1.714388E-4</v>
      </c>
      <c r="JI129">
        <v>4.9308650000000002E-2</v>
      </c>
      <c r="JJ129">
        <v>0.92530420000000002</v>
      </c>
      <c r="JK129">
        <v>23.293679999999998</v>
      </c>
      <c r="JL129" s="1">
        <v>1.6339990000000001E-4</v>
      </c>
      <c r="JM129">
        <v>4.6996650000000001E-2</v>
      </c>
      <c r="JN129">
        <v>0.92553649999999998</v>
      </c>
      <c r="JO129">
        <v>23.27111</v>
      </c>
      <c r="JP129" s="1">
        <v>1.557366E-4</v>
      </c>
      <c r="JQ129">
        <v>4.478654E-2</v>
      </c>
      <c r="JR129">
        <v>0.92576530000000001</v>
      </c>
      <c r="JS129">
        <v>22.565159999999999</v>
      </c>
      <c r="JT129" s="1">
        <v>1.4847929999999999E-4</v>
      </c>
      <c r="JU129">
        <v>4.2693950000000001E-2</v>
      </c>
      <c r="JV129">
        <v>0.92595490000000003</v>
      </c>
      <c r="JW129">
        <v>21.800550000000001</v>
      </c>
      <c r="JX129" s="1">
        <v>1.416733E-4</v>
      </c>
      <c r="JY129">
        <v>4.0728689999999998E-2</v>
      </c>
      <c r="JZ129">
        <v>0.92615510000000001</v>
      </c>
      <c r="KA129">
        <v>21.261690000000002</v>
      </c>
      <c r="KB129" s="1">
        <v>1.3527109999999999E-4</v>
      </c>
      <c r="KC129">
        <v>3.8882029999999998E-2</v>
      </c>
      <c r="KD129">
        <v>0.92632510000000001</v>
      </c>
      <c r="KE129">
        <v>21.667829999999999</v>
      </c>
      <c r="KF129" s="1">
        <v>1.292345E-4</v>
      </c>
      <c r="KG129">
        <v>3.7142500000000002E-2</v>
      </c>
      <c r="KH129">
        <v>0.92649959999999998</v>
      </c>
      <c r="KI129">
        <v>22.243749999999999</v>
      </c>
      <c r="KJ129" s="1">
        <v>1.234547E-4</v>
      </c>
      <c r="KK129">
        <v>3.54714E-2</v>
      </c>
      <c r="KL129">
        <v>0.9265717</v>
      </c>
      <c r="KM129">
        <v>22.95599</v>
      </c>
      <c r="KN129" s="1">
        <v>1.1755070000000001E-4</v>
      </c>
      <c r="KO129">
        <v>3.3777109999999999E-2</v>
      </c>
      <c r="KP129">
        <v>0.92664709999999995</v>
      </c>
      <c r="KQ129">
        <v>23.577100000000002</v>
      </c>
      <c r="KR129" s="1">
        <v>1.111342E-4</v>
      </c>
      <c r="KS129">
        <v>3.1937649999999998E-2</v>
      </c>
      <c r="KT129">
        <v>0.92668430000000002</v>
      </c>
      <c r="KU129">
        <v>23.529579999999999</v>
      </c>
      <c r="KV129" s="1">
        <v>1.042521E-4</v>
      </c>
      <c r="KW129">
        <v>2.9963070000000001E-2</v>
      </c>
      <c r="KX129">
        <v>0.92675540000000001</v>
      </c>
      <c r="KY129">
        <v>22.904979999999998</v>
      </c>
      <c r="KZ129" s="1">
        <v>9.7534649999999996E-5</v>
      </c>
      <c r="LA129">
        <v>2.8024960000000002E-2</v>
      </c>
      <c r="LB129">
        <v>0.92676550000000002</v>
      </c>
      <c r="LC129">
        <v>22.11937</v>
      </c>
      <c r="LD129" s="1">
        <v>9.1573100000000006E-5</v>
      </c>
      <c r="LE129">
        <v>2.6299579999999999E-2</v>
      </c>
      <c r="LF129">
        <v>0.92678910000000003</v>
      </c>
      <c r="LG129">
        <v>21.416989999999998</v>
      </c>
      <c r="LH129" s="1">
        <v>8.6566510000000006E-5</v>
      </c>
      <c r="LI129">
        <v>2.4845949999999999E-2</v>
      </c>
      <c r="LJ129">
        <v>0.92677529999999997</v>
      </c>
      <c r="LK129">
        <v>21.53293</v>
      </c>
      <c r="LL129" s="1">
        <v>8.2375710000000006E-5</v>
      </c>
      <c r="LM129">
        <v>2.363119E-2</v>
      </c>
      <c r="LN129">
        <v>0.92681950000000002</v>
      </c>
      <c r="LO129">
        <v>22.186340000000001</v>
      </c>
      <c r="LP129" s="1">
        <v>7.876719E-5</v>
      </c>
      <c r="LQ129">
        <v>2.2587820000000002E-2</v>
      </c>
      <c r="LR129">
        <v>0.92681570000000002</v>
      </c>
      <c r="LS129">
        <v>23.15419</v>
      </c>
      <c r="LT129" s="1">
        <v>7.5552110000000005E-5</v>
      </c>
      <c r="LU129">
        <v>2.165889E-2</v>
      </c>
      <c r="LV129">
        <v>0.9268054</v>
      </c>
      <c r="LW129">
        <v>23.921749999999999</v>
      </c>
      <c r="LX129" s="1">
        <v>7.2596779999999994E-5</v>
      </c>
      <c r="LY129">
        <v>2.080568E-2</v>
      </c>
      <c r="LZ129">
        <v>0.92680229999999997</v>
      </c>
      <c r="MA129">
        <v>23.98357</v>
      </c>
      <c r="MB129" s="1">
        <v>6.9723270000000002E-5</v>
      </c>
      <c r="MC129">
        <v>2.000472E-2</v>
      </c>
      <c r="MD129">
        <v>0.92680589999999996</v>
      </c>
      <c r="ME129">
        <v>23.262930000000001</v>
      </c>
      <c r="MF129" s="1">
        <v>6.6857620000000003E-5</v>
      </c>
      <c r="MG129">
        <v>1.9246180000000002E-2</v>
      </c>
      <c r="MH129">
        <v>0.92685600000000001</v>
      </c>
      <c r="MI129">
        <v>22.339849999999998</v>
      </c>
      <c r="MJ129" s="1">
        <v>6.4147799999999996E-5</v>
      </c>
      <c r="MK129">
        <v>1.8524019999999999E-2</v>
      </c>
      <c r="ML129">
        <v>0.92686120000000005</v>
      </c>
      <c r="MM129">
        <v>21.447859999999999</v>
      </c>
      <c r="MN129" s="1">
        <v>6.1587299999999999E-5</v>
      </c>
      <c r="MO129">
        <v>1.7837220000000001E-2</v>
      </c>
      <c r="MP129">
        <v>0.92686800000000003</v>
      </c>
      <c r="MQ129">
        <v>21.53679</v>
      </c>
      <c r="MR129" s="1">
        <v>5.9167620000000001E-5</v>
      </c>
      <c r="MS129">
        <v>1.7185099999999998E-2</v>
      </c>
      <c r="MT129">
        <v>0.92685770000000001</v>
      </c>
      <c r="MU129">
        <v>21.768820000000002</v>
      </c>
      <c r="MV129" s="1">
        <v>5.6869819999999997E-5</v>
      </c>
      <c r="MW129">
        <v>1.6563520000000002E-2</v>
      </c>
      <c r="MX129">
        <v>0.92680569999999995</v>
      </c>
      <c r="MY129">
        <v>22.000399999999999</v>
      </c>
      <c r="MZ129" s="1">
        <v>5.4688300000000003E-5</v>
      </c>
      <c r="NA129">
        <v>1.5969669999999998E-2</v>
      </c>
      <c r="NB129">
        <v>0.92680549999999995</v>
      </c>
      <c r="NC129">
        <v>22.141470000000002</v>
      </c>
      <c r="ND129" s="1">
        <v>5.2609930000000001E-5</v>
      </c>
      <c r="NE129">
        <v>1.54001E-2</v>
      </c>
      <c r="NF129">
        <v>0.92687240000000004</v>
      </c>
      <c r="NG129">
        <v>22.105720000000002</v>
      </c>
      <c r="NH129" s="1">
        <v>5.0631640000000001E-5</v>
      </c>
      <c r="NI129">
        <v>1.485584E-2</v>
      </c>
      <c r="NJ129">
        <v>0.92679990000000001</v>
      </c>
      <c r="NK129">
        <v>21.5458</v>
      </c>
      <c r="NL129" s="1">
        <v>4.8741610000000002E-5</v>
      </c>
      <c r="NM129">
        <v>1.4334650000000001E-2</v>
      </c>
      <c r="NN129">
        <v>0.92687019999999998</v>
      </c>
      <c r="NO129">
        <v>20.89893</v>
      </c>
      <c r="NP129" s="1">
        <v>4.6941209999999998E-5</v>
      </c>
      <c r="NQ129">
        <v>1.3834880000000001E-2</v>
      </c>
      <c r="NR129">
        <v>0.92679829999999996</v>
      </c>
      <c r="NS129">
        <v>20.39019</v>
      </c>
      <c r="NT129" s="1">
        <v>4.522236E-5</v>
      </c>
      <c r="NU129">
        <v>1.335651E-2</v>
      </c>
      <c r="NV129">
        <v>0.9268689</v>
      </c>
      <c r="NW129">
        <v>20.684899999999999</v>
      </c>
      <c r="NX129" s="1">
        <v>4.3582560000000002E-5</v>
      </c>
      <c r="NY129">
        <v>1.289712E-2</v>
      </c>
      <c r="NZ129">
        <v>0.9267995</v>
      </c>
      <c r="OA129">
        <v>21.32508</v>
      </c>
      <c r="OB129" s="1">
        <v>4.201379E-5</v>
      </c>
      <c r="OC129">
        <v>1.245661E-2</v>
      </c>
      <c r="OD129">
        <v>0.92685629999999997</v>
      </c>
      <c r="OE129">
        <v>22.020219999999998</v>
      </c>
      <c r="OF129" s="1">
        <v>4.051325E-5</v>
      </c>
      <c r="OG129">
        <v>1.2034339999999999E-2</v>
      </c>
      <c r="OH129">
        <v>0.92683070000000001</v>
      </c>
      <c r="OI129">
        <v>22.70786</v>
      </c>
      <c r="OJ129" s="1">
        <v>3.9075259999999999E-5</v>
      </c>
      <c r="OK129">
        <v>1.162795E-2</v>
      </c>
    </row>
    <row r="130" spans="1:401" x14ac:dyDescent="0.35">
      <c r="A130">
        <v>133</v>
      </c>
      <c r="B130" t="s">
        <v>4</v>
      </c>
      <c r="C130" t="s">
        <v>24</v>
      </c>
      <c r="D130" t="s">
        <v>135</v>
      </c>
      <c r="E130">
        <v>930.7373</v>
      </c>
      <c r="F130">
        <v>1.0399130000000001</v>
      </c>
      <c r="G130">
        <v>20.187380000000001</v>
      </c>
      <c r="H130">
        <v>0</v>
      </c>
      <c r="I130">
        <v>0</v>
      </c>
      <c r="J130">
        <v>1.040767</v>
      </c>
      <c r="K130">
        <v>20.594709999999999</v>
      </c>
      <c r="L130">
        <v>0</v>
      </c>
      <c r="M130">
        <v>0</v>
      </c>
      <c r="N130">
        <v>1.0403100000000001</v>
      </c>
      <c r="O130">
        <v>20.939540000000001</v>
      </c>
      <c r="P130">
        <v>0</v>
      </c>
      <c r="Q130">
        <v>6.4970489999999998E-37</v>
      </c>
      <c r="R130">
        <v>1.0389600000000001</v>
      </c>
      <c r="S130">
        <v>20.734069999999999</v>
      </c>
      <c r="T130" s="1">
        <v>1.1826259999999999E-26</v>
      </c>
      <c r="U130" s="1">
        <v>3.235429E-24</v>
      </c>
      <c r="V130">
        <v>1.0372269999999999</v>
      </c>
      <c r="W130">
        <v>19.990459999999999</v>
      </c>
      <c r="X130" s="1">
        <v>3.4189890000000001E-15</v>
      </c>
      <c r="Y130" s="1">
        <v>9.3577020000000008E-13</v>
      </c>
      <c r="Z130">
        <v>1.0352950000000001</v>
      </c>
      <c r="AA130">
        <v>19.473949999999999</v>
      </c>
      <c r="AB130" s="1">
        <v>6.8725600000000005E-5</v>
      </c>
      <c r="AC130" s="1">
        <v>1.368686E-2</v>
      </c>
      <c r="AD130">
        <v>1.0332049999999999</v>
      </c>
      <c r="AE130">
        <v>19.123940000000001</v>
      </c>
      <c r="AF130" s="1">
        <v>0.178258</v>
      </c>
      <c r="AG130" s="1">
        <v>40.530169999999998</v>
      </c>
      <c r="AH130">
        <v>1.0310220000000001</v>
      </c>
      <c r="AI130">
        <v>19.5807</v>
      </c>
      <c r="AJ130">
        <v>10.023389999999999</v>
      </c>
      <c r="AK130">
        <v>2475.1390000000001</v>
      </c>
      <c r="AL130">
        <v>1.028794</v>
      </c>
      <c r="AM130">
        <v>20.459630000000001</v>
      </c>
      <c r="AN130">
        <v>69.165469999999999</v>
      </c>
      <c r="AO130">
        <v>18156.13</v>
      </c>
      <c r="AP130">
        <v>1.0264</v>
      </c>
      <c r="AQ130">
        <v>21.320430000000002</v>
      </c>
      <c r="AR130">
        <v>117.4089</v>
      </c>
      <c r="AS130">
        <v>32337.46</v>
      </c>
      <c r="AT130">
        <v>1.0237080000000001</v>
      </c>
      <c r="AU130">
        <v>21.85341</v>
      </c>
      <c r="AV130">
        <v>74.300349999999995</v>
      </c>
      <c r="AW130">
        <v>21225.57</v>
      </c>
      <c r="AX130">
        <v>1.0201830000000001</v>
      </c>
      <c r="AY130">
        <v>21.61599</v>
      </c>
      <c r="AZ130">
        <v>23.128969999999999</v>
      </c>
      <c r="BA130">
        <v>6802.473</v>
      </c>
      <c r="BB130">
        <v>1.0158720000000001</v>
      </c>
      <c r="BC130">
        <v>21.079049999999999</v>
      </c>
      <c r="BD130">
        <v>4.4209949999999996</v>
      </c>
      <c r="BE130">
        <v>1329.627</v>
      </c>
      <c r="BF130">
        <v>1.010985</v>
      </c>
      <c r="BG130">
        <v>20.526769999999999</v>
      </c>
      <c r="BH130">
        <v>0.66060129999999995</v>
      </c>
      <c r="BI130">
        <v>200.59389999999999</v>
      </c>
      <c r="BJ130">
        <v>1.005482</v>
      </c>
      <c r="BK130">
        <v>20.28998</v>
      </c>
      <c r="BL130">
        <v>0.13127939999999999</v>
      </c>
      <c r="BM130">
        <v>38.932429999999997</v>
      </c>
      <c r="BN130">
        <v>0.99955499999999997</v>
      </c>
      <c r="BO130">
        <v>21.011600000000001</v>
      </c>
      <c r="BP130">
        <v>6.9620779999999993E-2</v>
      </c>
      <c r="BQ130">
        <v>19.929790000000001</v>
      </c>
      <c r="BR130">
        <v>0.99300290000000002</v>
      </c>
      <c r="BS130">
        <v>21.803260000000002</v>
      </c>
      <c r="BT130">
        <v>6.5810129999999994E-2</v>
      </c>
      <c r="BU130">
        <v>18.765000000000001</v>
      </c>
      <c r="BV130">
        <v>0.98672510000000002</v>
      </c>
      <c r="BW130">
        <v>22.543060000000001</v>
      </c>
      <c r="BX130">
        <v>6.7997269999999999E-2</v>
      </c>
      <c r="BY130">
        <v>19.53753</v>
      </c>
      <c r="BZ130">
        <v>0.98024639999999996</v>
      </c>
      <c r="CA130">
        <v>22.920909999999999</v>
      </c>
      <c r="CB130" s="1">
        <v>6.7195210000000005E-2</v>
      </c>
      <c r="CC130">
        <v>19.506309999999999</v>
      </c>
      <c r="CD130">
        <v>0.97364059999999997</v>
      </c>
      <c r="CE130">
        <v>22.549299999999999</v>
      </c>
      <c r="CF130" s="1">
        <v>6.3030470000000005E-2</v>
      </c>
      <c r="CG130">
        <v>18.47992</v>
      </c>
      <c r="CH130">
        <v>0.96697149999999998</v>
      </c>
      <c r="CI130">
        <v>21.57657</v>
      </c>
      <c r="CJ130" s="1">
        <v>5.7163190000000003E-2</v>
      </c>
      <c r="CK130">
        <v>16.91825</v>
      </c>
      <c r="CL130">
        <v>0.95934359999999996</v>
      </c>
      <c r="CM130">
        <v>20.708100000000002</v>
      </c>
      <c r="CN130" s="1">
        <v>5.0957000000000002E-2</v>
      </c>
      <c r="CO130">
        <v>15.23448</v>
      </c>
      <c r="CP130">
        <v>0.95056940000000001</v>
      </c>
      <c r="CQ130">
        <v>20.2334</v>
      </c>
      <c r="CR130" s="1">
        <v>4.501177E-2</v>
      </c>
      <c r="CS130">
        <v>13.599919999999999</v>
      </c>
      <c r="CT130">
        <v>0.94178519999999999</v>
      </c>
      <c r="CU130">
        <v>20.387540000000001</v>
      </c>
      <c r="CV130" s="1">
        <v>3.9533110000000003E-2</v>
      </c>
      <c r="CW130">
        <v>12.070410000000001</v>
      </c>
      <c r="CX130">
        <v>0.93325780000000003</v>
      </c>
      <c r="CY130">
        <v>20.3489</v>
      </c>
      <c r="CZ130" s="1">
        <v>3.4622779999999999E-2</v>
      </c>
      <c r="DA130">
        <v>10.679</v>
      </c>
      <c r="DB130">
        <v>0.92438379999999998</v>
      </c>
      <c r="DC130">
        <v>20.958079999999999</v>
      </c>
      <c r="DD130" s="1">
        <v>3.0311769999999998E-2</v>
      </c>
      <c r="DE130">
        <v>9.4477630000000001</v>
      </c>
      <c r="DF130">
        <v>0.91567080000000001</v>
      </c>
      <c r="DG130">
        <v>21.44117</v>
      </c>
      <c r="DH130" s="1">
        <v>2.6607470000000001E-2</v>
      </c>
      <c r="DI130">
        <v>8.3786620000000003</v>
      </c>
      <c r="DJ130">
        <v>0.9078735</v>
      </c>
      <c r="DK130">
        <v>21.220120000000001</v>
      </c>
      <c r="DL130" s="1">
        <v>2.3388579999999999E-2</v>
      </c>
      <c r="DM130">
        <v>7.4346589999999999</v>
      </c>
      <c r="DN130">
        <v>0.90011050000000004</v>
      </c>
      <c r="DO130">
        <v>20.64639</v>
      </c>
      <c r="DP130" s="1">
        <v>2.0501780000000001E-2</v>
      </c>
      <c r="DQ130">
        <v>6.5803219999999998</v>
      </c>
      <c r="DR130">
        <v>0.89169030000000005</v>
      </c>
      <c r="DS130">
        <v>20.179120000000001</v>
      </c>
      <c r="DT130" s="1">
        <v>1.7918549999999998E-2</v>
      </c>
      <c r="DU130">
        <v>5.8126150000000001</v>
      </c>
      <c r="DV130">
        <v>0.88356950000000001</v>
      </c>
      <c r="DW130">
        <v>19.818650000000002</v>
      </c>
      <c r="DX130" s="1">
        <v>1.5665180000000001E-2</v>
      </c>
      <c r="DY130">
        <v>5.1336399999999998</v>
      </c>
      <c r="DZ130">
        <v>0.87488560000000004</v>
      </c>
      <c r="EA130">
        <v>20.401540000000001</v>
      </c>
      <c r="EB130" s="1">
        <v>1.368313E-2</v>
      </c>
      <c r="EC130">
        <v>4.5332670000000004</v>
      </c>
      <c r="ED130">
        <v>0.86647819999999998</v>
      </c>
      <c r="EE130">
        <v>21.37284</v>
      </c>
      <c r="EF130" s="1">
        <v>1.1929149999999999E-2</v>
      </c>
      <c r="EG130">
        <v>3.9953780000000001</v>
      </c>
      <c r="EH130">
        <v>0.85782389999999997</v>
      </c>
      <c r="EI130">
        <v>22.52609</v>
      </c>
      <c r="EJ130" s="1">
        <v>1.035286E-2</v>
      </c>
      <c r="EK130">
        <v>3.5071300000000001</v>
      </c>
      <c r="EL130">
        <v>0.84924180000000005</v>
      </c>
      <c r="EM130">
        <v>23.555969999999999</v>
      </c>
      <c r="EN130" s="1">
        <v>8.9678889999999997E-3</v>
      </c>
      <c r="EO130">
        <v>3.0729989999999998</v>
      </c>
      <c r="EP130">
        <v>0.84096409999999999</v>
      </c>
      <c r="EQ130">
        <v>23.64432</v>
      </c>
      <c r="ER130" s="1">
        <v>7.7796289999999997E-3</v>
      </c>
      <c r="ES130">
        <v>2.6962410000000001</v>
      </c>
      <c r="ET130">
        <v>0.83399719999999999</v>
      </c>
      <c r="EU130">
        <v>22.95345</v>
      </c>
      <c r="EV130" s="1">
        <v>6.7760670000000002E-3</v>
      </c>
      <c r="EW130">
        <v>2.3710599999999999</v>
      </c>
      <c r="EX130">
        <v>0.82744260000000003</v>
      </c>
      <c r="EY130">
        <v>22.35454</v>
      </c>
      <c r="EZ130" s="1">
        <v>5.903681E-3</v>
      </c>
      <c r="FA130">
        <v>2.0844839999999998</v>
      </c>
      <c r="FB130">
        <v>0.82232700000000003</v>
      </c>
      <c r="FC130">
        <v>21.919090000000001</v>
      </c>
      <c r="FD130" s="1">
        <v>5.1468640000000001E-3</v>
      </c>
      <c r="FE130">
        <v>1.829464</v>
      </c>
      <c r="FF130">
        <v>0.81793729999999998</v>
      </c>
      <c r="FG130">
        <v>22.206379999999999</v>
      </c>
      <c r="FH130" s="1">
        <v>4.4768059999999998E-3</v>
      </c>
      <c r="FI130">
        <v>1.6001529999999999</v>
      </c>
      <c r="FJ130">
        <v>0.81451169999999995</v>
      </c>
      <c r="FK130">
        <v>22.743279999999999</v>
      </c>
      <c r="FL130" s="1">
        <v>3.874696E-3</v>
      </c>
      <c r="FM130">
        <v>1.390584</v>
      </c>
      <c r="FN130">
        <v>0.81193289999999996</v>
      </c>
      <c r="FO130">
        <v>23.174720000000001</v>
      </c>
      <c r="FP130" s="1">
        <v>3.2958449999999999E-3</v>
      </c>
      <c r="FQ130">
        <v>1.186796</v>
      </c>
      <c r="FR130">
        <v>0.8101197</v>
      </c>
      <c r="FS130">
        <v>23.409459999999999</v>
      </c>
      <c r="FT130" s="1">
        <v>2.695579E-3</v>
      </c>
      <c r="FU130">
        <v>0.97354390000000002</v>
      </c>
      <c r="FV130">
        <v>0.80883389999999999</v>
      </c>
      <c r="FW130">
        <v>23.129950000000001</v>
      </c>
      <c r="FX130" s="1">
        <v>2.0874959999999999E-3</v>
      </c>
      <c r="FY130">
        <v>0.75563349999999996</v>
      </c>
      <c r="FZ130">
        <v>0.8079653</v>
      </c>
      <c r="GA130">
        <v>22.457519999999999</v>
      </c>
      <c r="GB130" s="1">
        <v>1.5445190000000001E-3</v>
      </c>
      <c r="GC130">
        <v>0.55931649999999999</v>
      </c>
      <c r="GD130">
        <v>0.8073245</v>
      </c>
      <c r="GE130">
        <v>21.63963</v>
      </c>
      <c r="GF130" s="1">
        <v>1.1280890000000001E-3</v>
      </c>
      <c r="GG130">
        <v>0.40766380000000002</v>
      </c>
      <c r="GH130">
        <v>0.8068921</v>
      </c>
      <c r="GI130">
        <v>20.998380000000001</v>
      </c>
      <c r="GJ130" s="1">
        <v>8.4704219999999996E-4</v>
      </c>
      <c r="GK130">
        <v>0.30470380000000002</v>
      </c>
      <c r="GL130">
        <v>0.80656740000000005</v>
      </c>
      <c r="GM130">
        <v>21.04326</v>
      </c>
      <c r="GN130" s="1">
        <v>6.7126070000000004E-4</v>
      </c>
      <c r="GO130">
        <v>0.24012720000000001</v>
      </c>
      <c r="GP130">
        <v>0.80638469999999995</v>
      </c>
      <c r="GQ130">
        <v>21.460380000000001</v>
      </c>
      <c r="GR130" s="1">
        <v>5.6293870000000005E-4</v>
      </c>
      <c r="GS130">
        <v>0.20026469999999999</v>
      </c>
      <c r="GT130">
        <v>0.80629799999999996</v>
      </c>
      <c r="GU130">
        <v>22.189779999999999</v>
      </c>
      <c r="GV130" s="1">
        <v>4.9118160000000003E-4</v>
      </c>
      <c r="GW130">
        <v>0.17392879999999999</v>
      </c>
      <c r="GX130">
        <v>0.80617830000000001</v>
      </c>
      <c r="GY130">
        <v>22.91057</v>
      </c>
      <c r="GZ130" s="1">
        <v>4.3557170000000002E-4</v>
      </c>
      <c r="HA130">
        <v>0.15373919999999999</v>
      </c>
      <c r="HB130">
        <v>0.80613769999999996</v>
      </c>
      <c r="HC130">
        <v>23.068719999999999</v>
      </c>
      <c r="HD130" s="1">
        <v>3.8700209999999999E-4</v>
      </c>
      <c r="HE130">
        <v>0.13623560000000001</v>
      </c>
      <c r="HF130">
        <v>0.80604410000000004</v>
      </c>
      <c r="HG130">
        <v>22.271940000000001</v>
      </c>
      <c r="HH130" s="1">
        <v>3.447217E-4</v>
      </c>
      <c r="HI130">
        <v>0.1210263</v>
      </c>
      <c r="HJ130">
        <v>0.8059229</v>
      </c>
      <c r="HK130">
        <v>21.336950000000002</v>
      </c>
      <c r="HL130" s="1">
        <v>3.102119E-4</v>
      </c>
      <c r="HM130">
        <v>0.10861899999999999</v>
      </c>
      <c r="HN130">
        <v>0.80575160000000001</v>
      </c>
      <c r="HO130">
        <v>20.482700000000001</v>
      </c>
      <c r="HP130" s="1">
        <v>2.8342999999999999E-4</v>
      </c>
      <c r="HQ130">
        <v>9.900871E-2</v>
      </c>
      <c r="HR130">
        <v>0.80552179999999995</v>
      </c>
      <c r="HS130">
        <v>20.292010000000001</v>
      </c>
      <c r="HT130" s="1">
        <v>2.6273540000000003E-4</v>
      </c>
      <c r="HU130">
        <v>9.1602500000000003E-2</v>
      </c>
      <c r="HV130">
        <v>0.80524430000000002</v>
      </c>
      <c r="HW130">
        <v>20.86487</v>
      </c>
      <c r="HX130" s="1">
        <v>2.4625480000000001E-4</v>
      </c>
      <c r="HY130">
        <v>8.5735039999999998E-2</v>
      </c>
      <c r="HZ130">
        <v>0.80496279999999998</v>
      </c>
      <c r="IA130">
        <v>21.864280000000001</v>
      </c>
      <c r="IB130" s="1">
        <v>2.3320839999999999E-4</v>
      </c>
      <c r="IC130">
        <v>8.1093360000000003E-2</v>
      </c>
      <c r="ID130">
        <v>0.80462549999999999</v>
      </c>
      <c r="IE130">
        <v>22.81588</v>
      </c>
      <c r="IF130" s="1">
        <v>2.235026E-4</v>
      </c>
      <c r="IG130">
        <v>7.7646519999999997E-2</v>
      </c>
      <c r="IH130">
        <v>0.80432029999999999</v>
      </c>
      <c r="II130">
        <v>23.093910000000001</v>
      </c>
      <c r="IJ130" s="1">
        <v>2.1651640000000001E-4</v>
      </c>
      <c r="IK130">
        <v>7.5181499999999998E-2</v>
      </c>
      <c r="IL130">
        <v>0.80395760000000005</v>
      </c>
      <c r="IM130">
        <v>22.540849999999999</v>
      </c>
      <c r="IN130" s="1">
        <v>2.1060499999999999E-4</v>
      </c>
      <c r="IO130">
        <v>7.3127810000000001E-2</v>
      </c>
      <c r="IP130">
        <v>0.80360869999999995</v>
      </c>
      <c r="IQ130">
        <v>21.757930000000002</v>
      </c>
      <c r="IR130" s="1">
        <v>2.0426139999999999E-4</v>
      </c>
      <c r="IS130">
        <v>7.095303E-2</v>
      </c>
      <c r="IT130">
        <v>0.80329740000000005</v>
      </c>
      <c r="IU130">
        <v>21.034990000000001</v>
      </c>
      <c r="IV130" s="1">
        <v>1.9693989999999999E-4</v>
      </c>
      <c r="IW130">
        <v>6.844422E-2</v>
      </c>
      <c r="IX130">
        <v>0.80293079999999994</v>
      </c>
      <c r="IY130">
        <v>21.249980000000001</v>
      </c>
      <c r="IZ130" s="1">
        <v>1.8886740000000001E-4</v>
      </c>
      <c r="JA130">
        <v>6.5681859999999995E-2</v>
      </c>
      <c r="JB130">
        <v>0.80259290000000005</v>
      </c>
      <c r="JC130">
        <v>21.876300000000001</v>
      </c>
      <c r="JD130" s="1">
        <v>1.805303E-4</v>
      </c>
      <c r="JE130">
        <v>6.2811930000000002E-2</v>
      </c>
      <c r="JF130">
        <v>0.80226900000000001</v>
      </c>
      <c r="JG130">
        <v>22.784770000000002</v>
      </c>
      <c r="JH130" s="1">
        <v>1.7221200000000001E-4</v>
      </c>
      <c r="JI130">
        <v>5.9949009999999997E-2</v>
      </c>
      <c r="JJ130">
        <v>0.80190910000000004</v>
      </c>
      <c r="JK130">
        <v>23.297989999999999</v>
      </c>
      <c r="JL130" s="1">
        <v>1.6414199999999999E-4</v>
      </c>
      <c r="JM130">
        <v>5.7169980000000002E-2</v>
      </c>
      <c r="JN130">
        <v>0.80158130000000005</v>
      </c>
      <c r="JO130">
        <v>23.316420000000001</v>
      </c>
      <c r="JP130" s="1">
        <v>1.564394E-4</v>
      </c>
      <c r="JQ130">
        <v>5.4508269999999998E-2</v>
      </c>
      <c r="JR130">
        <v>0.8013074</v>
      </c>
      <c r="JS130">
        <v>22.634350000000001</v>
      </c>
      <c r="JT130" s="1">
        <v>1.491439E-4</v>
      </c>
      <c r="JU130">
        <v>5.1985370000000003E-2</v>
      </c>
      <c r="JV130">
        <v>0.80107519999999999</v>
      </c>
      <c r="JW130">
        <v>21.870139999999999</v>
      </c>
      <c r="JX130" s="1">
        <v>1.4229809999999999E-4</v>
      </c>
      <c r="JY130">
        <v>4.9610700000000001E-2</v>
      </c>
      <c r="JZ130">
        <v>0.80089290000000002</v>
      </c>
      <c r="KA130">
        <v>21.303940000000001</v>
      </c>
      <c r="KB130" s="1">
        <v>1.3585809999999999E-4</v>
      </c>
      <c r="KC130">
        <v>4.7375729999999998E-2</v>
      </c>
      <c r="KD130">
        <v>0.80074429999999996</v>
      </c>
      <c r="KE130">
        <v>21.6905</v>
      </c>
      <c r="KF130" s="1">
        <v>1.2979140000000001E-4</v>
      </c>
      <c r="KG130">
        <v>4.5267660000000001E-2</v>
      </c>
      <c r="KH130">
        <v>0.80066510000000002</v>
      </c>
      <c r="KI130">
        <v>22.250319999999999</v>
      </c>
      <c r="KJ130" s="1">
        <v>1.2399789999999999E-4</v>
      </c>
      <c r="KK130">
        <v>4.3245609999999997E-2</v>
      </c>
      <c r="KL130">
        <v>0.80061720000000003</v>
      </c>
      <c r="KM130">
        <v>22.95186</v>
      </c>
      <c r="KN130" s="1">
        <v>1.181246E-4</v>
      </c>
      <c r="KO130">
        <v>4.1204589999999999E-2</v>
      </c>
      <c r="KP130">
        <v>0.80057610000000001</v>
      </c>
      <c r="KQ130">
        <v>23.577400000000001</v>
      </c>
      <c r="KR130" s="1">
        <v>1.117638E-4</v>
      </c>
      <c r="KS130">
        <v>3.8995500000000002E-2</v>
      </c>
      <c r="KT130">
        <v>0.80057869999999998</v>
      </c>
      <c r="KU130">
        <v>23.5717</v>
      </c>
      <c r="KV130" s="1">
        <v>1.04905E-4</v>
      </c>
      <c r="KW130">
        <v>3.6609790000000003E-2</v>
      </c>
      <c r="KX130">
        <v>0.80056959999999999</v>
      </c>
      <c r="KY130">
        <v>22.96827</v>
      </c>
      <c r="KZ130" s="1">
        <v>9.81436E-5</v>
      </c>
      <c r="LA130">
        <v>3.4243780000000001E-2</v>
      </c>
      <c r="LB130">
        <v>0.80055419999999999</v>
      </c>
      <c r="LC130">
        <v>22.197099999999999</v>
      </c>
      <c r="LD130" s="1">
        <v>9.209687E-5</v>
      </c>
      <c r="LE130">
        <v>3.2120030000000001E-2</v>
      </c>
      <c r="LF130">
        <v>0.80054789999999998</v>
      </c>
      <c r="LG130">
        <v>21.48188</v>
      </c>
      <c r="LH130" s="1">
        <v>8.7002540000000002E-5</v>
      </c>
      <c r="LI130">
        <v>3.0324630000000002E-2</v>
      </c>
      <c r="LJ130">
        <v>0.80056360000000004</v>
      </c>
      <c r="LK130">
        <v>21.575019999999999</v>
      </c>
      <c r="LL130" s="1">
        <v>8.2743699999999999E-5</v>
      </c>
      <c r="LM130">
        <v>2.8825159999999999E-2</v>
      </c>
      <c r="LN130">
        <v>0.80054460000000005</v>
      </c>
      <c r="LO130">
        <v>22.185089999999999</v>
      </c>
      <c r="LP130" s="1">
        <v>7.9089240000000004E-5</v>
      </c>
      <c r="LQ130">
        <v>2.7542779999999999E-2</v>
      </c>
      <c r="LR130">
        <v>0.8005466</v>
      </c>
      <c r="LS130">
        <v>23.13984</v>
      </c>
      <c r="LT130" s="1">
        <v>7.5843680000000006E-5</v>
      </c>
      <c r="LU130">
        <v>2.640373E-2</v>
      </c>
      <c r="LV130">
        <v>0.80052939999999995</v>
      </c>
      <c r="LW130">
        <v>23.913499999999999</v>
      </c>
      <c r="LX130" s="1">
        <v>7.2866770000000003E-5</v>
      </c>
      <c r="LY130">
        <v>2.5359980000000001E-2</v>
      </c>
      <c r="LZ130">
        <v>0.80055359999999998</v>
      </c>
      <c r="MA130">
        <v>24.023540000000001</v>
      </c>
      <c r="MB130" s="1">
        <v>6.9978689999999994E-5</v>
      </c>
      <c r="MC130">
        <v>2.438218E-2</v>
      </c>
      <c r="MD130">
        <v>0.80056020000000006</v>
      </c>
      <c r="ME130">
        <v>23.330439999999999</v>
      </c>
      <c r="MF130" s="1">
        <v>6.7100350000000002E-5</v>
      </c>
      <c r="MG130">
        <v>2.34568E-2</v>
      </c>
      <c r="MH130">
        <v>0.80054970000000003</v>
      </c>
      <c r="MI130">
        <v>22.423850000000002</v>
      </c>
      <c r="MJ130" s="1">
        <v>6.4377700000000005E-5</v>
      </c>
      <c r="MK130">
        <v>2.2576450000000001E-2</v>
      </c>
      <c r="ML130">
        <v>0.80055940000000003</v>
      </c>
      <c r="MM130">
        <v>21.519739999999999</v>
      </c>
      <c r="MN130" s="1">
        <v>6.1805130000000004E-5</v>
      </c>
      <c r="MO130">
        <v>2.1738070000000002E-2</v>
      </c>
      <c r="MP130">
        <v>0.80057370000000005</v>
      </c>
      <c r="MQ130">
        <v>21.571000000000002</v>
      </c>
      <c r="MR130" s="1">
        <v>5.9374830000000002E-5</v>
      </c>
      <c r="MS130">
        <v>2.0942680000000002E-2</v>
      </c>
      <c r="MT130">
        <v>0.80056780000000005</v>
      </c>
      <c r="MU130">
        <v>21.804770000000001</v>
      </c>
      <c r="MV130" s="1">
        <v>5.7066530000000002E-5</v>
      </c>
      <c r="MW130">
        <v>2.0184239999999999E-2</v>
      </c>
      <c r="MX130">
        <v>0.8005295</v>
      </c>
      <c r="MY130">
        <v>22.010339999999999</v>
      </c>
      <c r="MZ130" s="1">
        <v>5.4875430000000002E-5</v>
      </c>
      <c r="NA130">
        <v>1.9459529999999999E-2</v>
      </c>
      <c r="NB130">
        <v>0.80055790000000004</v>
      </c>
      <c r="NC130">
        <v>22.135750000000002</v>
      </c>
      <c r="ND130" s="1">
        <v>5.2788840000000001E-5</v>
      </c>
      <c r="NE130">
        <v>1.87651E-2</v>
      </c>
      <c r="NF130">
        <v>0.80055030000000005</v>
      </c>
      <c r="NG130">
        <v>22.142410000000002</v>
      </c>
      <c r="NH130" s="1">
        <v>5.0802610000000001E-5</v>
      </c>
      <c r="NI130">
        <v>1.810177E-2</v>
      </c>
      <c r="NJ130">
        <v>0.80055540000000003</v>
      </c>
      <c r="NK130">
        <v>21.61054</v>
      </c>
      <c r="NL130" s="1">
        <v>4.8904589999999999E-5</v>
      </c>
      <c r="NM130">
        <v>1.7465769999999999E-2</v>
      </c>
      <c r="NN130">
        <v>0.80054610000000004</v>
      </c>
      <c r="NO130">
        <v>20.960560000000001</v>
      </c>
      <c r="NP130" s="1">
        <v>4.7097700000000001E-5</v>
      </c>
      <c r="NQ130">
        <v>1.6857049999999998E-2</v>
      </c>
      <c r="NR130">
        <v>0.8005525</v>
      </c>
      <c r="NS130">
        <v>20.440729999999999</v>
      </c>
      <c r="NT130" s="1">
        <v>4.5372350000000003E-5</v>
      </c>
      <c r="NU130">
        <v>1.627344E-2</v>
      </c>
      <c r="NV130">
        <v>0.80054250000000005</v>
      </c>
      <c r="NW130">
        <v>20.725439999999999</v>
      </c>
      <c r="NX130" s="1">
        <v>4.3726249999999998E-5</v>
      </c>
      <c r="NY130">
        <v>1.5713950000000001E-2</v>
      </c>
      <c r="NZ130">
        <v>0.80054890000000001</v>
      </c>
      <c r="OA130">
        <v>21.361809999999998</v>
      </c>
      <c r="OB130" s="1">
        <v>4.2150780000000002E-5</v>
      </c>
      <c r="OC130">
        <v>1.5176419999999999E-2</v>
      </c>
      <c r="OD130">
        <v>0.80053649999999998</v>
      </c>
      <c r="OE130">
        <v>22.03417</v>
      </c>
      <c r="OF130" s="1">
        <v>4.0644949999999998E-5</v>
      </c>
      <c r="OG130">
        <v>1.466187E-2</v>
      </c>
      <c r="OH130">
        <v>0.80053470000000004</v>
      </c>
      <c r="OI130">
        <v>22.707799999999999</v>
      </c>
      <c r="OJ130" s="1">
        <v>3.9201710000000002E-5</v>
      </c>
      <c r="OK130">
        <v>1.4166689999999999E-2</v>
      </c>
    </row>
    <row r="131" spans="1:401" x14ac:dyDescent="0.35">
      <c r="A131">
        <v>134</v>
      </c>
      <c r="B131" t="s">
        <v>4</v>
      </c>
      <c r="C131" t="s">
        <v>24</v>
      </c>
      <c r="D131" t="s">
        <v>136</v>
      </c>
      <c r="E131">
        <v>913.08939999999996</v>
      </c>
      <c r="F131">
        <v>1.082166</v>
      </c>
      <c r="G131">
        <v>20.17905</v>
      </c>
      <c r="H131">
        <v>0</v>
      </c>
      <c r="I131">
        <v>0</v>
      </c>
      <c r="J131">
        <v>1.0814109999999999</v>
      </c>
      <c r="K131">
        <v>20.602499999999999</v>
      </c>
      <c r="L131">
        <v>0</v>
      </c>
      <c r="M131">
        <v>0</v>
      </c>
      <c r="N131">
        <v>1.0793440000000001</v>
      </c>
      <c r="O131">
        <v>20.96125</v>
      </c>
      <c r="P131">
        <v>0</v>
      </c>
      <c r="Q131">
        <v>8.6634459999999996E-38</v>
      </c>
      <c r="R131">
        <v>1.076765</v>
      </c>
      <c r="S131">
        <v>20.800329999999999</v>
      </c>
      <c r="T131" s="1">
        <v>1.543557E-27</v>
      </c>
      <c r="U131" s="1">
        <v>4.7910779999999998E-25</v>
      </c>
      <c r="V131">
        <v>1.074004</v>
      </c>
      <c r="W131">
        <v>20.055399999999999</v>
      </c>
      <c r="X131" s="1">
        <v>4.7557290000000002E-16</v>
      </c>
      <c r="Y131" s="1">
        <v>1.4772409999999999E-13</v>
      </c>
      <c r="Z131">
        <v>1.071075</v>
      </c>
      <c r="AA131">
        <v>19.522449999999999</v>
      </c>
      <c r="AB131" s="1">
        <v>3.0576030000000002E-5</v>
      </c>
      <c r="AC131" s="1">
        <v>6.2132350000000001E-3</v>
      </c>
      <c r="AD131">
        <v>1.068004</v>
      </c>
      <c r="AE131">
        <v>19.158359999999998</v>
      </c>
      <c r="AF131" s="1">
        <v>0.1181734</v>
      </c>
      <c r="AG131" s="1">
        <v>28.50169</v>
      </c>
      <c r="AH131">
        <v>1.0648359999999999</v>
      </c>
      <c r="AI131">
        <v>19.566859999999998</v>
      </c>
      <c r="AJ131" s="1">
        <v>7.9913109999999996</v>
      </c>
      <c r="AK131">
        <v>2144.6819999999998</v>
      </c>
      <c r="AL131">
        <v>1.060967</v>
      </c>
      <c r="AM131">
        <v>20.439520000000002</v>
      </c>
      <c r="AN131">
        <v>62.608440000000002</v>
      </c>
      <c r="AO131">
        <v>18231.96</v>
      </c>
      <c r="AP131">
        <v>1.056832</v>
      </c>
      <c r="AQ131">
        <v>21.312889999999999</v>
      </c>
      <c r="AR131">
        <v>116.994</v>
      </c>
      <c r="AS131">
        <v>36372.699999999997</v>
      </c>
      <c r="AT131">
        <v>1.0522560000000001</v>
      </c>
      <c r="AU131">
        <v>21.877469999999999</v>
      </c>
      <c r="AV131">
        <v>79.558719999999994</v>
      </c>
      <c r="AW131">
        <v>26063.35</v>
      </c>
      <c r="AX131">
        <v>1.0468740000000001</v>
      </c>
      <c r="AY131">
        <v>21.68863</v>
      </c>
      <c r="AZ131">
        <v>26.171749999999999</v>
      </c>
      <c r="BA131">
        <v>8940.3009999999995</v>
      </c>
      <c r="BB131">
        <v>1.04047</v>
      </c>
      <c r="BC131">
        <v>21.149560000000001</v>
      </c>
      <c r="BD131">
        <v>5.1991019999999999</v>
      </c>
      <c r="BE131">
        <v>1834.1289999999999</v>
      </c>
      <c r="BF131">
        <v>1.033047</v>
      </c>
      <c r="BG131">
        <v>20.593250000000001</v>
      </c>
      <c r="BH131">
        <v>0.78596129999999997</v>
      </c>
      <c r="BI131">
        <v>281.58760000000001</v>
      </c>
      <c r="BJ131">
        <v>1.0245599999999999</v>
      </c>
      <c r="BK131">
        <v>20.324269999999999</v>
      </c>
      <c r="BL131">
        <v>0.1469751</v>
      </c>
      <c r="BM131">
        <v>51.10819</v>
      </c>
      <c r="BN131">
        <v>1.015236</v>
      </c>
      <c r="BO131">
        <v>21.00357</v>
      </c>
      <c r="BP131">
        <v>7.1234099999999995E-2</v>
      </c>
      <c r="BQ131">
        <v>23.402999999999999</v>
      </c>
      <c r="BR131">
        <v>1.0049170000000001</v>
      </c>
      <c r="BS131">
        <v>21.796430000000001</v>
      </c>
      <c r="BT131">
        <v>6.5636330000000007E-2</v>
      </c>
      <c r="BU131">
        <v>21.30669</v>
      </c>
      <c r="BV131">
        <v>0.99463959999999996</v>
      </c>
      <c r="BW131">
        <v>22.545400000000001</v>
      </c>
      <c r="BX131">
        <v>6.7823599999999998E-2</v>
      </c>
      <c r="BY131">
        <v>22.175190000000001</v>
      </c>
      <c r="BZ131">
        <v>0.98402670000000003</v>
      </c>
      <c r="CA131">
        <v>22.95091</v>
      </c>
      <c r="CB131" s="1">
        <v>6.7362060000000001E-2</v>
      </c>
      <c r="CC131">
        <v>22.279209999999999</v>
      </c>
      <c r="CD131">
        <v>0.97314769999999995</v>
      </c>
      <c r="CE131">
        <v>22.64573</v>
      </c>
      <c r="CF131" s="1">
        <v>6.3450640000000003E-2</v>
      </c>
      <c r="CG131">
        <v>21.227540000000001</v>
      </c>
      <c r="CH131">
        <v>0.96149759999999995</v>
      </c>
      <c r="CI131">
        <v>21.682269999999999</v>
      </c>
      <c r="CJ131">
        <v>5.766748E-2</v>
      </c>
      <c r="CK131">
        <v>19.502079999999999</v>
      </c>
      <c r="CL131">
        <v>0.94839859999999998</v>
      </c>
      <c r="CM131">
        <v>20.808710000000001</v>
      </c>
      <c r="CN131">
        <v>5.146162E-2</v>
      </c>
      <c r="CO131">
        <v>17.591460000000001</v>
      </c>
      <c r="CP131">
        <v>0.93517450000000002</v>
      </c>
      <c r="CQ131">
        <v>20.307259999999999</v>
      </c>
      <c r="CR131" s="1">
        <v>4.5487340000000001E-2</v>
      </c>
      <c r="CS131">
        <v>15.713179999999999</v>
      </c>
      <c r="CT131">
        <v>0.92187249999999998</v>
      </c>
      <c r="CU131">
        <v>20.442820000000001</v>
      </c>
      <c r="CV131" s="1">
        <v>3.9970449999999998E-2</v>
      </c>
      <c r="CW131">
        <v>13.95082</v>
      </c>
      <c r="CX131">
        <v>0.90870949999999995</v>
      </c>
      <c r="CY131">
        <v>20.380230000000001</v>
      </c>
      <c r="CZ131">
        <v>3.501253E-2</v>
      </c>
      <c r="DA131">
        <v>12.34056</v>
      </c>
      <c r="DB131">
        <v>0.89506209999999997</v>
      </c>
      <c r="DC131">
        <v>20.949860000000001</v>
      </c>
      <c r="DD131" s="1">
        <v>3.065025E-2</v>
      </c>
      <c r="DE131">
        <v>10.91188</v>
      </c>
      <c r="DF131">
        <v>0.88148020000000005</v>
      </c>
      <c r="DG131">
        <v>21.46425</v>
      </c>
      <c r="DH131" s="1">
        <v>2.6899960000000001E-2</v>
      </c>
      <c r="DI131">
        <v>9.6708490000000005</v>
      </c>
      <c r="DJ131">
        <v>0.86892579999999997</v>
      </c>
      <c r="DK131">
        <v>21.311399999999999</v>
      </c>
      <c r="DL131" s="1">
        <v>2.3648880000000001E-2</v>
      </c>
      <c r="DM131">
        <v>8.5797360000000005</v>
      </c>
      <c r="DN131">
        <v>0.85623780000000005</v>
      </c>
      <c r="DO131">
        <v>20.731310000000001</v>
      </c>
      <c r="DP131">
        <v>2.0739549999999999E-2</v>
      </c>
      <c r="DQ131">
        <v>7.5941039999999997</v>
      </c>
      <c r="DR131">
        <v>0.84272270000000005</v>
      </c>
      <c r="DS131">
        <v>20.269649999999999</v>
      </c>
      <c r="DT131">
        <v>1.813184E-2</v>
      </c>
      <c r="DU131">
        <v>6.7054859999999996</v>
      </c>
      <c r="DV131">
        <v>0.82967349999999995</v>
      </c>
      <c r="DW131">
        <v>19.892779999999998</v>
      </c>
      <c r="DX131" s="1">
        <v>1.5853780000000001E-2</v>
      </c>
      <c r="DY131">
        <v>5.9183389999999996</v>
      </c>
      <c r="DZ131">
        <v>0.81609869999999995</v>
      </c>
      <c r="EA131">
        <v>20.426739999999999</v>
      </c>
      <c r="EB131" s="1">
        <v>1.3851520000000001E-2</v>
      </c>
      <c r="EC131">
        <v>5.2230569999999998</v>
      </c>
      <c r="ED131">
        <v>0.80274639999999997</v>
      </c>
      <c r="EE131">
        <v>21.36103</v>
      </c>
      <c r="EF131" s="1">
        <v>1.208247E-2</v>
      </c>
      <c r="EG131">
        <v>4.6015079999999999</v>
      </c>
      <c r="EH131">
        <v>0.78890249999999995</v>
      </c>
      <c r="EI131">
        <v>22.492290000000001</v>
      </c>
      <c r="EJ131" s="1">
        <v>1.0492100000000001E-2</v>
      </c>
      <c r="EK131">
        <v>4.037655</v>
      </c>
      <c r="EL131">
        <v>0.77494640000000004</v>
      </c>
      <c r="EM131">
        <v>23.536799999999999</v>
      </c>
      <c r="EN131" s="1">
        <v>9.0902369999999993E-3</v>
      </c>
      <c r="EO131">
        <v>3.535005</v>
      </c>
      <c r="EP131">
        <v>0.76128169999999995</v>
      </c>
      <c r="EQ131">
        <v>23.714269999999999</v>
      </c>
      <c r="ER131" s="1">
        <v>7.8864490000000002E-3</v>
      </c>
      <c r="ES131">
        <v>3.0983160000000001</v>
      </c>
      <c r="ET131">
        <v>0.74903339999999996</v>
      </c>
      <c r="EU131">
        <v>23.053820000000002</v>
      </c>
      <c r="EV131" s="1">
        <v>6.8689500000000004E-3</v>
      </c>
      <c r="EW131">
        <v>2.721978</v>
      </c>
      <c r="EX131">
        <v>0.73761330000000003</v>
      </c>
      <c r="EY131">
        <v>22.448250000000002</v>
      </c>
      <c r="EZ131" s="1">
        <v>5.9864949999999997E-3</v>
      </c>
      <c r="FA131">
        <v>2.391667</v>
      </c>
      <c r="FB131">
        <v>0.72828139999999997</v>
      </c>
      <c r="FC131">
        <v>21.998259999999998</v>
      </c>
      <c r="FD131" s="1">
        <v>5.2212450000000002E-3</v>
      </c>
      <c r="FE131">
        <v>2.0986760000000002</v>
      </c>
      <c r="FF131">
        <v>0.72031840000000003</v>
      </c>
      <c r="FG131">
        <v>22.230550000000001</v>
      </c>
      <c r="FH131" s="1">
        <v>4.5442620000000003E-3</v>
      </c>
      <c r="FI131">
        <v>1.835885</v>
      </c>
      <c r="FJ131">
        <v>0.71394380000000002</v>
      </c>
      <c r="FK131">
        <v>22.74954</v>
      </c>
      <c r="FL131" s="1">
        <v>3.9377789999999998E-3</v>
      </c>
      <c r="FM131">
        <v>1.596997</v>
      </c>
      <c r="FN131">
        <v>0.70899920000000005</v>
      </c>
      <c r="FO131">
        <v>23.152370000000001</v>
      </c>
      <c r="FP131" s="1">
        <v>3.3600570000000001E-3</v>
      </c>
      <c r="FQ131">
        <v>1.3678939999999999</v>
      </c>
      <c r="FR131">
        <v>0.70532799999999995</v>
      </c>
      <c r="FS131">
        <v>23.431899999999999</v>
      </c>
      <c r="FT131" s="1">
        <v>2.7637759999999999E-3</v>
      </c>
      <c r="FU131">
        <v>1.130204</v>
      </c>
      <c r="FV131">
        <v>0.70259289999999996</v>
      </c>
      <c r="FW131">
        <v>23.199059999999999</v>
      </c>
      <c r="FX131" s="1">
        <v>2.1543040000000001E-3</v>
      </c>
      <c r="FY131">
        <v>0.88491030000000004</v>
      </c>
      <c r="FZ131">
        <v>0.70055219999999996</v>
      </c>
      <c r="GA131">
        <v>22.573029999999999</v>
      </c>
      <c r="GB131" s="1">
        <v>1.6007250000000001E-3</v>
      </c>
      <c r="GC131">
        <v>0.65901259999999995</v>
      </c>
      <c r="GD131">
        <v>0.6990421</v>
      </c>
      <c r="GE131">
        <v>21.76512</v>
      </c>
      <c r="GF131" s="1">
        <v>1.1688180000000001E-3</v>
      </c>
      <c r="GG131">
        <v>0.48037550000000001</v>
      </c>
      <c r="GH131">
        <v>0.69793479999999997</v>
      </c>
      <c r="GI131">
        <v>21.115110000000001</v>
      </c>
      <c r="GJ131" s="1">
        <v>8.7351289999999999E-4</v>
      </c>
      <c r="GK131">
        <v>0.35686069999999998</v>
      </c>
      <c r="GL131">
        <v>0.69715459999999996</v>
      </c>
      <c r="GM131">
        <v>21.129259999999999</v>
      </c>
      <c r="GN131" s="1">
        <v>6.8761919999999995E-4</v>
      </c>
      <c r="GO131">
        <v>0.27865119999999999</v>
      </c>
      <c r="GP131">
        <v>0.69662489999999999</v>
      </c>
      <c r="GQ131">
        <v>21.52092</v>
      </c>
      <c r="GR131" s="1">
        <v>5.7325309999999995E-4</v>
      </c>
      <c r="GS131">
        <v>0.23044419999999999</v>
      </c>
      <c r="GT131">
        <v>0.69628009999999996</v>
      </c>
      <c r="GU131">
        <v>22.221550000000001</v>
      </c>
      <c r="GV131" s="1">
        <v>4.9846549999999997E-4</v>
      </c>
      <c r="GW131">
        <v>0.1991232</v>
      </c>
      <c r="GX131">
        <v>0.69603199999999998</v>
      </c>
      <c r="GY131">
        <v>22.926659999999998</v>
      </c>
      <c r="GZ131" s="1">
        <v>4.4159940000000001E-4</v>
      </c>
      <c r="HA131">
        <v>0.17571870000000001</v>
      </c>
      <c r="HB131">
        <v>0.69587670000000001</v>
      </c>
      <c r="HC131">
        <v>23.139240000000001</v>
      </c>
      <c r="HD131" s="1">
        <v>3.9234790000000001E-4</v>
      </c>
      <c r="HE131">
        <v>0.15570239999999999</v>
      </c>
      <c r="HF131">
        <v>0.69571269999999996</v>
      </c>
      <c r="HG131">
        <v>22.38907</v>
      </c>
      <c r="HH131" s="1">
        <v>3.4925869999999999E-4</v>
      </c>
      <c r="HI131">
        <v>0.1382128</v>
      </c>
      <c r="HJ131">
        <v>0.69551320000000005</v>
      </c>
      <c r="HK131">
        <v>21.469619999999999</v>
      </c>
      <c r="HL131" s="1">
        <v>3.1381239999999998E-4</v>
      </c>
      <c r="HM131">
        <v>0.12379130000000001</v>
      </c>
      <c r="HN131">
        <v>0.69525619999999999</v>
      </c>
      <c r="HO131">
        <v>20.606200000000001</v>
      </c>
      <c r="HP131" s="1">
        <v>2.861931E-4</v>
      </c>
      <c r="HQ131">
        <v>0.1125519</v>
      </c>
      <c r="HR131">
        <v>0.69491539999999996</v>
      </c>
      <c r="HS131">
        <v>20.359400000000001</v>
      </c>
      <c r="HT131" s="1">
        <v>2.6489420000000002E-4</v>
      </c>
      <c r="HU131">
        <v>0.10390679999999999</v>
      </c>
      <c r="HV131">
        <v>0.69450369999999995</v>
      </c>
      <c r="HW131">
        <v>20.845330000000001</v>
      </c>
      <c r="HX131" s="1">
        <v>2.479836E-4</v>
      </c>
      <c r="HY131">
        <v>9.7085699999999997E-2</v>
      </c>
      <c r="HZ131">
        <v>0.6940442</v>
      </c>
      <c r="IA131">
        <v>21.809239999999999</v>
      </c>
      <c r="IB131" s="1">
        <v>2.34546E-4</v>
      </c>
      <c r="IC131">
        <v>9.1668490000000005E-2</v>
      </c>
      <c r="ID131">
        <v>0.69353120000000001</v>
      </c>
      <c r="IE131">
        <v>22.772680000000001</v>
      </c>
      <c r="IF131" s="1">
        <v>2.2446209999999999E-4</v>
      </c>
      <c r="IG131">
        <v>8.7594850000000002E-2</v>
      </c>
      <c r="IH131">
        <v>0.69299469999999996</v>
      </c>
      <c r="II131">
        <v>23.12791</v>
      </c>
      <c r="IJ131" s="1">
        <v>2.172288E-4</v>
      </c>
      <c r="IK131">
        <v>8.468676E-2</v>
      </c>
      <c r="IL131">
        <v>0.6924302</v>
      </c>
      <c r="IM131">
        <v>22.62424</v>
      </c>
      <c r="IN131" s="1">
        <v>2.112746E-4</v>
      </c>
      <c r="IO131">
        <v>8.2346959999999997E-2</v>
      </c>
      <c r="IP131">
        <v>0.69185909999999995</v>
      </c>
      <c r="IQ131">
        <v>21.874230000000001</v>
      </c>
      <c r="IR131" s="1">
        <v>2.050229E-4</v>
      </c>
      <c r="IS131">
        <v>7.9947279999999996E-2</v>
      </c>
      <c r="IT131">
        <v>0.69129989999999997</v>
      </c>
      <c r="IU131">
        <v>21.153929999999999</v>
      </c>
      <c r="IV131" s="1">
        <v>1.9780810000000001E-4</v>
      </c>
      <c r="IW131">
        <v>7.7187489999999997E-2</v>
      </c>
      <c r="IX131">
        <v>0.69070399999999998</v>
      </c>
      <c r="IY131">
        <v>21.334019999999999</v>
      </c>
      <c r="IZ131" s="1">
        <v>1.897972E-4</v>
      </c>
      <c r="JA131">
        <v>7.4121229999999996E-2</v>
      </c>
      <c r="JB131">
        <v>0.69011400000000001</v>
      </c>
      <c r="JC131">
        <v>21.916730000000001</v>
      </c>
      <c r="JD131" s="1">
        <v>1.8147749999999999E-4</v>
      </c>
      <c r="JE131">
        <v>7.0910500000000001E-2</v>
      </c>
      <c r="JF131">
        <v>0.68953070000000005</v>
      </c>
      <c r="JG131">
        <v>22.784770000000002</v>
      </c>
      <c r="JH131" s="1">
        <v>1.7314549999999999E-4</v>
      </c>
      <c r="JI131">
        <v>6.7691799999999996E-2</v>
      </c>
      <c r="JJ131">
        <v>0.68894619999999995</v>
      </c>
      <c r="JK131">
        <v>23.305789999999998</v>
      </c>
      <c r="JL131" s="1">
        <v>1.6503899999999999E-4</v>
      </c>
      <c r="JM131">
        <v>6.4555660000000001E-2</v>
      </c>
      <c r="JN131">
        <v>0.68839349999999999</v>
      </c>
      <c r="JO131">
        <v>23.377040000000001</v>
      </c>
      <c r="JP131" s="1">
        <v>1.5729200000000001E-4</v>
      </c>
      <c r="JQ131">
        <v>6.154515E-2</v>
      </c>
      <c r="JR131">
        <v>0.68787750000000003</v>
      </c>
      <c r="JS131">
        <v>22.743459999999999</v>
      </c>
      <c r="JT131" s="1">
        <v>1.49951E-4</v>
      </c>
      <c r="JU131">
        <v>5.8691899999999998E-2</v>
      </c>
      <c r="JV131">
        <v>0.68741969999999997</v>
      </c>
      <c r="JW131">
        <v>21.983750000000001</v>
      </c>
      <c r="JX131" s="1">
        <v>1.4305709999999999E-4</v>
      </c>
      <c r="JY131">
        <v>5.600231E-2</v>
      </c>
      <c r="JZ131">
        <v>0.68705360000000004</v>
      </c>
      <c r="KA131">
        <v>21.38777</v>
      </c>
      <c r="KB131" s="1">
        <v>1.3657259999999999E-4</v>
      </c>
      <c r="KC131">
        <v>5.347292E-2</v>
      </c>
      <c r="KD131">
        <v>0.6867818</v>
      </c>
      <c r="KE131">
        <v>21.725210000000001</v>
      </c>
      <c r="KF131" s="1">
        <v>1.3046959999999999E-4</v>
      </c>
      <c r="KG131">
        <v>5.1087750000000001E-2</v>
      </c>
      <c r="KH131">
        <v>0.68656519999999999</v>
      </c>
      <c r="KI131">
        <v>22.27786</v>
      </c>
      <c r="KJ131" s="1">
        <v>1.2465720000000001E-4</v>
      </c>
      <c r="KK131">
        <v>4.8810439999999997E-2</v>
      </c>
      <c r="KL131">
        <v>0.68644289999999997</v>
      </c>
      <c r="KM131">
        <v>22.961459999999999</v>
      </c>
      <c r="KN131" s="1">
        <v>1.1881539999999999E-4</v>
      </c>
      <c r="KO131">
        <v>4.6536309999999997E-2</v>
      </c>
      <c r="KP131">
        <v>0.6863416</v>
      </c>
      <c r="KQ131">
        <v>23.58276</v>
      </c>
      <c r="KR131" s="1">
        <v>1.1252240000000001E-4</v>
      </c>
      <c r="KS131">
        <v>4.4095809999999999E-2</v>
      </c>
      <c r="KT131">
        <v>0.68628080000000002</v>
      </c>
      <c r="KU131">
        <v>23.629809999999999</v>
      </c>
      <c r="KV131" s="1">
        <v>1.057014E-4</v>
      </c>
      <c r="KW131">
        <v>4.1445589999999997E-2</v>
      </c>
      <c r="KX131">
        <v>0.68625040000000004</v>
      </c>
      <c r="KY131">
        <v>23.06672</v>
      </c>
      <c r="KZ131" s="1">
        <v>9.8895940000000006E-5</v>
      </c>
      <c r="LA131">
        <v>3.8774870000000003E-2</v>
      </c>
      <c r="LB131">
        <v>0.68621920000000003</v>
      </c>
      <c r="LC131">
        <v>22.319500000000001</v>
      </c>
      <c r="LD131" s="1">
        <v>9.2748410000000002E-5</v>
      </c>
      <c r="LE131">
        <v>3.6342970000000002E-2</v>
      </c>
      <c r="LF131">
        <v>0.68621259999999995</v>
      </c>
      <c r="LG131">
        <v>21.599240000000002</v>
      </c>
      <c r="LH131" s="1">
        <v>8.7547439999999997E-5</v>
      </c>
      <c r="LI131">
        <v>3.4274150000000003E-2</v>
      </c>
      <c r="LJ131">
        <v>0.6862045</v>
      </c>
      <c r="LK131">
        <v>21.649450000000002</v>
      </c>
      <c r="LL131" s="1">
        <v>8.3200630000000006E-5</v>
      </c>
      <c r="LM131">
        <v>3.2546440000000003E-2</v>
      </c>
      <c r="LN131">
        <v>0.68618880000000004</v>
      </c>
      <c r="LO131">
        <v>22.20335</v>
      </c>
      <c r="LP131" s="1">
        <v>7.948749E-5</v>
      </c>
      <c r="LQ131">
        <v>3.107677E-2</v>
      </c>
      <c r="LR131">
        <v>0.68618970000000001</v>
      </c>
      <c r="LS131">
        <v>23.12377</v>
      </c>
      <c r="LT131" s="1">
        <v>7.6202489999999993E-5</v>
      </c>
      <c r="LU131">
        <v>2.9778929999999999E-2</v>
      </c>
      <c r="LV131">
        <v>0.68619419999999998</v>
      </c>
      <c r="LW131">
        <v>23.904050000000002</v>
      </c>
      <c r="LX131" s="1">
        <v>7.3199990000000003E-5</v>
      </c>
      <c r="LY131">
        <v>2.8595019999999999E-2</v>
      </c>
      <c r="LZ131">
        <v>0.68619479999999999</v>
      </c>
      <c r="MA131">
        <v>24.077850000000002</v>
      </c>
      <c r="MB131" s="1">
        <v>7.0292900000000006E-5</v>
      </c>
      <c r="MC131">
        <v>2.7489550000000001E-2</v>
      </c>
      <c r="MD131">
        <v>0.6861988</v>
      </c>
      <c r="ME131">
        <v>23.435669999999998</v>
      </c>
      <c r="MF131" s="1">
        <v>6.7398110000000002E-5</v>
      </c>
      <c r="MG131">
        <v>2.644407E-2</v>
      </c>
      <c r="MH131">
        <v>0.68618319999999999</v>
      </c>
      <c r="MI131">
        <v>22.55639</v>
      </c>
      <c r="MJ131" s="1">
        <v>6.4659730000000002E-5</v>
      </c>
      <c r="MK131">
        <v>2.5449389999999999E-2</v>
      </c>
      <c r="ML131">
        <v>0.68619819999999998</v>
      </c>
      <c r="MM131">
        <v>21.648479999999999</v>
      </c>
      <c r="MN131" s="1">
        <v>6.2072250000000002E-5</v>
      </c>
      <c r="MO131">
        <v>2.4502920000000001E-2</v>
      </c>
      <c r="MP131">
        <v>0.68619600000000003</v>
      </c>
      <c r="MQ131">
        <v>21.637810000000002</v>
      </c>
      <c r="MR131" s="1">
        <v>5.96284E-5</v>
      </c>
      <c r="MS131">
        <v>2.3604799999999999E-2</v>
      </c>
      <c r="MT131">
        <v>0.68620329999999996</v>
      </c>
      <c r="MU131">
        <v>21.858070000000001</v>
      </c>
      <c r="MV131" s="1">
        <v>5.7307920000000002E-5</v>
      </c>
      <c r="MW131">
        <v>2.2748770000000001E-2</v>
      </c>
      <c r="MX131">
        <v>0.68619300000000005</v>
      </c>
      <c r="MY131">
        <v>22.01483</v>
      </c>
      <c r="MZ131" s="1">
        <v>5.5105880000000002E-5</v>
      </c>
      <c r="NA131">
        <v>2.1930649999999999E-2</v>
      </c>
      <c r="NB131">
        <v>0.68619520000000001</v>
      </c>
      <c r="NC131">
        <v>22.13861</v>
      </c>
      <c r="ND131" s="1">
        <v>5.300871E-5</v>
      </c>
      <c r="NE131">
        <v>2.1146789999999999E-2</v>
      </c>
      <c r="NF131">
        <v>0.68620749999999997</v>
      </c>
      <c r="NG131">
        <v>22.19257</v>
      </c>
      <c r="NH131" s="1">
        <v>5.1012320000000001E-5</v>
      </c>
      <c r="NI131">
        <v>2.039871E-2</v>
      </c>
      <c r="NJ131">
        <v>0.68619470000000005</v>
      </c>
      <c r="NK131">
        <v>21.71275</v>
      </c>
      <c r="NL131" s="1">
        <v>4.9105170000000003E-5</v>
      </c>
      <c r="NM131">
        <v>1.9681520000000001E-2</v>
      </c>
      <c r="NN131">
        <v>0.68620029999999999</v>
      </c>
      <c r="NO131">
        <v>21.06156</v>
      </c>
      <c r="NP131" s="1">
        <v>4.7289249999999998E-5</v>
      </c>
      <c r="NQ131">
        <v>1.8994359999999998E-2</v>
      </c>
      <c r="NR131">
        <v>0.68619520000000001</v>
      </c>
      <c r="NS131">
        <v>20.53154</v>
      </c>
      <c r="NT131" s="1">
        <v>4.5556300000000003E-5</v>
      </c>
      <c r="NU131">
        <v>1.8336000000000002E-2</v>
      </c>
      <c r="NV131">
        <v>0.68619470000000005</v>
      </c>
      <c r="NW131">
        <v>20.792000000000002</v>
      </c>
      <c r="NX131" s="1">
        <v>4.3901959999999998E-5</v>
      </c>
      <c r="NY131">
        <v>1.7704649999999999E-2</v>
      </c>
      <c r="NZ131">
        <v>0.68618210000000002</v>
      </c>
      <c r="OA131">
        <v>21.42137</v>
      </c>
      <c r="OB131" s="1">
        <v>4.2319089999999999E-5</v>
      </c>
      <c r="OC131">
        <v>1.7098680000000002E-2</v>
      </c>
      <c r="OD131">
        <v>0.68619719999999995</v>
      </c>
      <c r="OE131">
        <v>22.066310000000001</v>
      </c>
      <c r="OF131" s="1">
        <v>4.0805900000000002E-5</v>
      </c>
      <c r="OG131">
        <v>1.651816E-2</v>
      </c>
      <c r="OH131">
        <v>0.68616690000000002</v>
      </c>
      <c r="OI131">
        <v>22.713999999999999</v>
      </c>
      <c r="OJ131" s="1">
        <v>3.9356230000000003E-5</v>
      </c>
      <c r="OK131">
        <v>1.5960080000000001E-2</v>
      </c>
    </row>
    <row r="132" spans="1:401" x14ac:dyDescent="0.35">
      <c r="A132">
        <v>135</v>
      </c>
      <c r="B132" t="s">
        <v>4</v>
      </c>
      <c r="C132" t="s">
        <v>24</v>
      </c>
      <c r="D132" t="s">
        <v>137</v>
      </c>
      <c r="E132">
        <v>895.35609999999997</v>
      </c>
      <c r="F132">
        <v>0.79783890000000002</v>
      </c>
      <c r="G132">
        <v>20.17428</v>
      </c>
      <c r="H132">
        <v>0</v>
      </c>
      <c r="I132">
        <v>0</v>
      </c>
      <c r="J132">
        <v>0.79776519999999995</v>
      </c>
      <c r="K132">
        <v>20.612909999999999</v>
      </c>
      <c r="L132">
        <v>0</v>
      </c>
      <c r="M132">
        <v>0</v>
      </c>
      <c r="N132">
        <v>0.79640169999999999</v>
      </c>
      <c r="O132">
        <v>20.981649999999998</v>
      </c>
      <c r="P132">
        <v>0</v>
      </c>
      <c r="Q132">
        <v>1.30229E-38</v>
      </c>
      <c r="R132">
        <v>0.79465540000000001</v>
      </c>
      <c r="S132">
        <v>20.85801</v>
      </c>
      <c r="T132" s="1">
        <v>2.5767540000000001E-28</v>
      </c>
      <c r="U132" s="1">
        <v>8.1359139999999996E-26</v>
      </c>
      <c r="V132">
        <v>0.79279739999999999</v>
      </c>
      <c r="W132">
        <v>20.117290000000001</v>
      </c>
      <c r="X132" s="1">
        <v>8.5327269999999997E-17</v>
      </c>
      <c r="Y132" s="1">
        <v>2.6956039999999999E-14</v>
      </c>
      <c r="Z132">
        <v>0.79081480000000004</v>
      </c>
      <c r="AA132">
        <v>19.56888</v>
      </c>
      <c r="AB132" s="1">
        <v>1.042794E-5</v>
      </c>
      <c r="AC132" s="1">
        <v>2.3575829999999999E-3</v>
      </c>
      <c r="AD132">
        <v>0.78873649999999995</v>
      </c>
      <c r="AE132">
        <v>19.193300000000001</v>
      </c>
      <c r="AF132" s="1">
        <v>6.9862919999999995E-2</v>
      </c>
      <c r="AG132" s="1">
        <v>17.871960000000001</v>
      </c>
      <c r="AH132">
        <v>0.78657670000000002</v>
      </c>
      <c r="AI132">
        <v>19.55977</v>
      </c>
      <c r="AJ132" s="1">
        <v>5.9558559999999998</v>
      </c>
      <c r="AK132">
        <v>1663.123</v>
      </c>
      <c r="AL132">
        <v>0.78431819999999997</v>
      </c>
      <c r="AM132">
        <v>20.424099999999999</v>
      </c>
      <c r="AN132">
        <v>54.694310000000002</v>
      </c>
      <c r="AO132">
        <v>16331.73</v>
      </c>
      <c r="AP132">
        <v>0.78197360000000005</v>
      </c>
      <c r="AQ132">
        <v>21.307950000000002</v>
      </c>
      <c r="AR132">
        <v>115.23569999999999</v>
      </c>
      <c r="AS132">
        <v>36278.81</v>
      </c>
      <c r="AT132">
        <v>0.77940120000000002</v>
      </c>
      <c r="AU132">
        <v>21.89902</v>
      </c>
      <c r="AV132">
        <v>85.887820000000005</v>
      </c>
      <c r="AW132">
        <v>28207.439999999999</v>
      </c>
      <c r="AX132">
        <v>0.77632800000000002</v>
      </c>
      <c r="AY132">
        <v>21.753779999999999</v>
      </c>
      <c r="AZ132">
        <v>30.312950000000001</v>
      </c>
      <c r="BA132">
        <v>10292.08</v>
      </c>
      <c r="BB132">
        <v>0.77267680000000005</v>
      </c>
      <c r="BC132">
        <v>21.215420000000002</v>
      </c>
      <c r="BD132">
        <v>6.3300789999999996</v>
      </c>
      <c r="BE132">
        <v>2204.9870000000001</v>
      </c>
      <c r="BF132">
        <v>0.76850600000000002</v>
      </c>
      <c r="BG132">
        <v>20.656020000000002</v>
      </c>
      <c r="BH132">
        <v>0.97571099999999999</v>
      </c>
      <c r="BI132">
        <v>344.49849999999998</v>
      </c>
      <c r="BJ132">
        <v>0.76379010000000003</v>
      </c>
      <c r="BK132">
        <v>20.363589999999999</v>
      </c>
      <c r="BL132">
        <v>0.1712185</v>
      </c>
      <c r="BM132">
        <v>59.380389999999998</v>
      </c>
      <c r="BN132">
        <v>0.75864489999999996</v>
      </c>
      <c r="BO132">
        <v>21.003260000000001</v>
      </c>
      <c r="BP132">
        <v>7.3821590000000006E-2</v>
      </c>
      <c r="BQ132">
        <v>24.473970000000001</v>
      </c>
      <c r="BR132">
        <v>0.75295029999999996</v>
      </c>
      <c r="BS132">
        <v>21.794360000000001</v>
      </c>
      <c r="BT132">
        <v>6.5487210000000004E-2</v>
      </c>
      <c r="BU132">
        <v>21.47541</v>
      </c>
      <c r="BV132">
        <v>0.74732659999999995</v>
      </c>
      <c r="BW132">
        <v>22.548349999999999</v>
      </c>
      <c r="BX132">
        <v>6.7567680000000005E-2</v>
      </c>
      <c r="BY132">
        <v>22.292899999999999</v>
      </c>
      <c r="BZ132">
        <v>0.74149540000000003</v>
      </c>
      <c r="CA132">
        <v>22.977399999999999</v>
      </c>
      <c r="CB132">
        <v>6.7512870000000003E-2</v>
      </c>
      <c r="CC132">
        <v>22.501740000000002</v>
      </c>
      <c r="CD132">
        <v>0.73547830000000003</v>
      </c>
      <c r="CE132">
        <v>22.727720000000001</v>
      </c>
      <c r="CF132" s="1">
        <v>6.3943479999999997E-2</v>
      </c>
      <c r="CG132">
        <v>21.530670000000001</v>
      </c>
      <c r="CH132">
        <v>0.72926630000000003</v>
      </c>
      <c r="CI132">
        <v>21.77657</v>
      </c>
      <c r="CJ132" s="1">
        <v>5.8300230000000001E-2</v>
      </c>
      <c r="CK132">
        <v>19.819130000000001</v>
      </c>
      <c r="CL132">
        <v>0.72295299999999996</v>
      </c>
      <c r="CM132">
        <v>20.898009999999999</v>
      </c>
      <c r="CN132" s="1">
        <v>5.2124230000000001E-2</v>
      </c>
      <c r="CO132">
        <v>17.879560000000001</v>
      </c>
      <c r="CP132">
        <v>0.71657599999999999</v>
      </c>
      <c r="CQ132">
        <v>20.377079999999999</v>
      </c>
      <c r="CR132" s="1">
        <v>4.6127460000000002E-2</v>
      </c>
      <c r="CS132">
        <v>15.96167</v>
      </c>
      <c r="CT132">
        <v>0.7102444</v>
      </c>
      <c r="CU132">
        <v>20.490290000000002</v>
      </c>
      <c r="CV132" s="1">
        <v>4.0573119999999997E-2</v>
      </c>
      <c r="CW132">
        <v>14.1593</v>
      </c>
      <c r="CX132">
        <v>0.70423939999999996</v>
      </c>
      <c r="CY132">
        <v>20.410979999999999</v>
      </c>
      <c r="CZ132" s="1">
        <v>3.5561549999999997E-2</v>
      </c>
      <c r="DA132">
        <v>12.512309999999999</v>
      </c>
      <c r="DB132">
        <v>0.69794990000000001</v>
      </c>
      <c r="DC132">
        <v>20.949860000000001</v>
      </c>
      <c r="DD132">
        <v>3.113759E-2</v>
      </c>
      <c r="DE132">
        <v>11.05223</v>
      </c>
      <c r="DF132">
        <v>0.69169369999999997</v>
      </c>
      <c r="DG132">
        <v>21.483239999999999</v>
      </c>
      <c r="DH132" s="1">
        <v>2.7328189999999999E-2</v>
      </c>
      <c r="DI132">
        <v>9.783531</v>
      </c>
      <c r="DJ132">
        <v>0.68600760000000005</v>
      </c>
      <c r="DK132">
        <v>21.3842</v>
      </c>
      <c r="DL132" s="1">
        <v>2.4035210000000001E-2</v>
      </c>
      <c r="DM132">
        <v>8.6727670000000003</v>
      </c>
      <c r="DN132">
        <v>0.68032190000000003</v>
      </c>
      <c r="DO132">
        <v>20.803380000000001</v>
      </c>
      <c r="DP132" s="1">
        <v>2.1091439999999999E-2</v>
      </c>
      <c r="DQ132">
        <v>7.6708569999999998</v>
      </c>
      <c r="DR132">
        <v>0.67439459999999996</v>
      </c>
      <c r="DS132">
        <v>20.34252</v>
      </c>
      <c r="DT132" s="1">
        <v>1.8447870000000002E-2</v>
      </c>
      <c r="DU132">
        <v>6.7653569999999998</v>
      </c>
      <c r="DV132">
        <v>0.66868890000000003</v>
      </c>
      <c r="DW132">
        <v>19.96405</v>
      </c>
      <c r="DX132">
        <v>1.6132569999999999E-2</v>
      </c>
      <c r="DY132">
        <v>5.9630130000000001</v>
      </c>
      <c r="DZ132">
        <v>0.66264380000000001</v>
      </c>
      <c r="EA132">
        <v>20.458600000000001</v>
      </c>
      <c r="EB132" s="1">
        <v>1.4099199999999999E-2</v>
      </c>
      <c r="EC132">
        <v>5.2551430000000003</v>
      </c>
      <c r="ED132">
        <v>0.65696730000000003</v>
      </c>
      <c r="EE132">
        <v>21.361799999999999</v>
      </c>
      <c r="EF132" s="1">
        <v>1.230644E-2</v>
      </c>
      <c r="EG132">
        <v>4.6255470000000001</v>
      </c>
      <c r="EH132">
        <v>0.65116549999999995</v>
      </c>
      <c r="EI132">
        <v>22.47269</v>
      </c>
      <c r="EJ132" s="1">
        <v>1.069458E-2</v>
      </c>
      <c r="EK132">
        <v>4.0563690000000001</v>
      </c>
      <c r="EL132">
        <v>0.64521490000000004</v>
      </c>
      <c r="EM132">
        <v>23.522629999999999</v>
      </c>
      <c r="EN132" s="1">
        <v>9.2671799999999999E-3</v>
      </c>
      <c r="EO132">
        <v>3.5478900000000002</v>
      </c>
      <c r="EP132">
        <v>0.63954029999999995</v>
      </c>
      <c r="EQ132">
        <v>23.76126</v>
      </c>
      <c r="ER132" s="1">
        <v>8.0394730000000001E-3</v>
      </c>
      <c r="ES132">
        <v>3.10581</v>
      </c>
      <c r="ET132">
        <v>0.63468440000000004</v>
      </c>
      <c r="EU132">
        <v>23.130490000000002</v>
      </c>
      <c r="EV132" s="1">
        <v>7.0012690000000001E-3</v>
      </c>
      <c r="EW132">
        <v>2.7252489999999998</v>
      </c>
      <c r="EX132">
        <v>0.6301464</v>
      </c>
      <c r="EY132">
        <v>22.520510000000002</v>
      </c>
      <c r="EZ132" s="1">
        <v>6.1033729999999996E-3</v>
      </c>
      <c r="FA132">
        <v>2.3923299999999998</v>
      </c>
      <c r="FB132">
        <v>0.62658899999999995</v>
      </c>
      <c r="FC132">
        <v>22.061530000000001</v>
      </c>
      <c r="FD132" s="1">
        <v>5.3256969999999999E-3</v>
      </c>
      <c r="FE132">
        <v>2.0981019999999999</v>
      </c>
      <c r="FF132">
        <v>0.62354810000000005</v>
      </c>
      <c r="FG132">
        <v>22.256250000000001</v>
      </c>
      <c r="FH132" s="1">
        <v>4.6384879999999996E-3</v>
      </c>
      <c r="FI132">
        <v>1.8348819999999999</v>
      </c>
      <c r="FJ132">
        <v>0.62117500000000003</v>
      </c>
      <c r="FK132">
        <v>22.755659999999999</v>
      </c>
      <c r="FL132" s="1">
        <v>4.0249550000000002E-3</v>
      </c>
      <c r="FM132">
        <v>1.596627</v>
      </c>
      <c r="FN132">
        <v>0.61937390000000003</v>
      </c>
      <c r="FO132">
        <v>23.14612</v>
      </c>
      <c r="FP132" s="1">
        <v>3.447533E-3</v>
      </c>
      <c r="FQ132">
        <v>1.3705069999999999</v>
      </c>
      <c r="FR132">
        <v>0.61815609999999999</v>
      </c>
      <c r="FS132">
        <v>23.44753</v>
      </c>
      <c r="FT132" s="1">
        <v>2.8566490000000002E-3</v>
      </c>
      <c r="FU132">
        <v>1.1380030000000001</v>
      </c>
      <c r="FV132">
        <v>0.61735609999999996</v>
      </c>
      <c r="FW132">
        <v>23.245940000000001</v>
      </c>
      <c r="FX132" s="1">
        <v>2.246793E-3</v>
      </c>
      <c r="FY132">
        <v>0.89664849999999996</v>
      </c>
      <c r="FZ132">
        <v>0.61677660000000001</v>
      </c>
      <c r="GA132">
        <v>22.653749999999999</v>
      </c>
      <c r="GB132" s="1">
        <v>1.6802130000000001E-3</v>
      </c>
      <c r="GC132">
        <v>0.6708655</v>
      </c>
      <c r="GD132">
        <v>0.6163594</v>
      </c>
      <c r="GE132">
        <v>21.856159999999999</v>
      </c>
      <c r="GF132" s="1">
        <v>1.2275089999999999E-3</v>
      </c>
      <c r="GG132">
        <v>0.48928450000000001</v>
      </c>
      <c r="GH132">
        <v>0.61608079999999998</v>
      </c>
      <c r="GI132">
        <v>21.20495</v>
      </c>
      <c r="GJ132" s="1">
        <v>9.1211999999999999E-4</v>
      </c>
      <c r="GK132">
        <v>0.36203839999999998</v>
      </c>
      <c r="GL132">
        <v>0.61588129999999996</v>
      </c>
      <c r="GM132">
        <v>21.197430000000001</v>
      </c>
      <c r="GN132" s="1">
        <v>7.1155719999999999E-4</v>
      </c>
      <c r="GO132">
        <v>0.28087190000000001</v>
      </c>
      <c r="GP132">
        <v>0.61576569999999997</v>
      </c>
      <c r="GQ132">
        <v>21.572880000000001</v>
      </c>
      <c r="GR132" s="1">
        <v>5.8821950000000002E-4</v>
      </c>
      <c r="GS132">
        <v>0.23085420000000001</v>
      </c>
      <c r="GT132">
        <v>0.61569300000000005</v>
      </c>
      <c r="GU132">
        <v>22.250160000000001</v>
      </c>
      <c r="GV132" s="1">
        <v>5.0880640000000002E-4</v>
      </c>
      <c r="GW132">
        <v>0.1986975</v>
      </c>
      <c r="GX132">
        <v>0.61566639999999995</v>
      </c>
      <c r="GY132">
        <v>22.940049999999999</v>
      </c>
      <c r="GZ132" s="1">
        <v>4.4999470000000002E-4</v>
      </c>
      <c r="HA132">
        <v>0.1751064</v>
      </c>
      <c r="HB132">
        <v>0.61561750000000004</v>
      </c>
      <c r="HC132">
        <v>23.183240000000001</v>
      </c>
      <c r="HD132" s="1">
        <v>3.9977120000000001E-4</v>
      </c>
      <c r="HE132">
        <v>0.15514700000000001</v>
      </c>
      <c r="HF132">
        <v>0.61555700000000002</v>
      </c>
      <c r="HG132">
        <v>22.47137</v>
      </c>
      <c r="HH132" s="1">
        <v>3.5561719999999998E-4</v>
      </c>
      <c r="HI132">
        <v>0.13765530000000001</v>
      </c>
      <c r="HJ132">
        <v>0.61548879999999995</v>
      </c>
      <c r="HK132">
        <v>21.564409999999999</v>
      </c>
      <c r="HL132" s="1">
        <v>3.189016E-4</v>
      </c>
      <c r="HM132">
        <v>0.1231201</v>
      </c>
      <c r="HN132">
        <v>0.6153845</v>
      </c>
      <c r="HO132">
        <v>20.700089999999999</v>
      </c>
      <c r="HP132" s="1">
        <v>2.9010610000000002E-4</v>
      </c>
      <c r="HQ132">
        <v>0.11173909999999999</v>
      </c>
      <c r="HR132">
        <v>0.61523159999999999</v>
      </c>
      <c r="HS132">
        <v>20.418040000000001</v>
      </c>
      <c r="HT132" s="1">
        <v>2.6793519999999998E-4</v>
      </c>
      <c r="HU132">
        <v>0.1029906</v>
      </c>
      <c r="HV132">
        <v>0.61507310000000004</v>
      </c>
      <c r="HW132">
        <v>20.8432</v>
      </c>
      <c r="HX132" s="1">
        <v>2.5041640000000002E-4</v>
      </c>
      <c r="HY132">
        <v>9.6110399999999999E-2</v>
      </c>
      <c r="HZ132">
        <v>0.61487849999999999</v>
      </c>
      <c r="IA132">
        <v>21.775569999999998</v>
      </c>
      <c r="IB132" s="1">
        <v>2.3644359999999999E-4</v>
      </c>
      <c r="IC132">
        <v>9.0634480000000003E-2</v>
      </c>
      <c r="ID132">
        <v>0.61466790000000004</v>
      </c>
      <c r="IE132">
        <v>22.743819999999999</v>
      </c>
      <c r="IF132" s="1">
        <v>2.2583400000000001E-4</v>
      </c>
      <c r="IG132">
        <v>8.6480860000000007E-2</v>
      </c>
      <c r="IH132">
        <v>0.61445649999999996</v>
      </c>
      <c r="II132">
        <v>23.145790000000002</v>
      </c>
      <c r="IJ132" s="1">
        <v>2.1822890000000001E-4</v>
      </c>
      <c r="IK132">
        <v>8.3513450000000003E-2</v>
      </c>
      <c r="IL132">
        <v>0.61422160000000003</v>
      </c>
      <c r="IM132">
        <v>22.68094</v>
      </c>
      <c r="IN132" s="1">
        <v>2.1218030000000001E-4</v>
      </c>
      <c r="IO132">
        <v>8.1181660000000003E-2</v>
      </c>
      <c r="IP132">
        <v>0.61398960000000002</v>
      </c>
      <c r="IQ132">
        <v>21.95552</v>
      </c>
      <c r="IR132" s="1">
        <v>2.0603400000000001E-4</v>
      </c>
      <c r="IS132">
        <v>7.8846949999999999E-2</v>
      </c>
      <c r="IT132">
        <v>0.61379329999999999</v>
      </c>
      <c r="IU132">
        <v>21.246130000000001</v>
      </c>
      <c r="IV132" s="1">
        <v>1.9896979999999999E-4</v>
      </c>
      <c r="IW132">
        <v>7.6175019999999996E-2</v>
      </c>
      <c r="IX132">
        <v>0.61354880000000001</v>
      </c>
      <c r="IY132">
        <v>21.402439999999999</v>
      </c>
      <c r="IZ132" s="1">
        <v>1.9105150000000001E-4</v>
      </c>
      <c r="JA132">
        <v>7.3184280000000004E-2</v>
      </c>
      <c r="JB132">
        <v>0.61332560000000003</v>
      </c>
      <c r="JC132">
        <v>21.95608</v>
      </c>
      <c r="JD132" s="1">
        <v>1.827613E-4</v>
      </c>
      <c r="JE132">
        <v>7.0035470000000002E-2</v>
      </c>
      <c r="JF132">
        <v>0.61310070000000005</v>
      </c>
      <c r="JG132">
        <v>22.78886</v>
      </c>
      <c r="JH132" s="1">
        <v>1.7441409999999999E-4</v>
      </c>
      <c r="JI132">
        <v>6.6866640000000005E-2</v>
      </c>
      <c r="JJ132">
        <v>0.61285100000000003</v>
      </c>
      <c r="JK132">
        <v>23.3141</v>
      </c>
      <c r="JL132" s="1">
        <v>1.6626250000000001E-4</v>
      </c>
      <c r="JM132">
        <v>6.3770779999999999E-2</v>
      </c>
      <c r="JN132">
        <v>0.61266169999999998</v>
      </c>
      <c r="JO132">
        <v>23.415510000000001</v>
      </c>
      <c r="JP132" s="1">
        <v>1.5845869999999999E-4</v>
      </c>
      <c r="JQ132">
        <v>6.0795769999999999E-2</v>
      </c>
      <c r="JR132">
        <v>0.61245150000000004</v>
      </c>
      <c r="JS132">
        <v>22.820129999999999</v>
      </c>
      <c r="JT132" s="1">
        <v>1.510557E-4</v>
      </c>
      <c r="JU132">
        <v>5.797397E-2</v>
      </c>
      <c r="JV132">
        <v>0.61229429999999996</v>
      </c>
      <c r="JW132">
        <v>22.065750000000001</v>
      </c>
      <c r="JX132" s="1">
        <v>1.440949E-4</v>
      </c>
      <c r="JY132">
        <v>5.531088E-2</v>
      </c>
      <c r="JZ132">
        <v>0.6121607</v>
      </c>
      <c r="KA132">
        <v>21.45608</v>
      </c>
      <c r="KB132" s="1">
        <v>1.375498E-4</v>
      </c>
      <c r="KC132">
        <v>5.2808189999999998E-2</v>
      </c>
      <c r="KD132">
        <v>0.61209599999999997</v>
      </c>
      <c r="KE132">
        <v>21.754619999999999</v>
      </c>
      <c r="KF132" s="1">
        <v>1.313939E-4</v>
      </c>
      <c r="KG132">
        <v>5.0449109999999998E-2</v>
      </c>
      <c r="KH132">
        <v>0.6120196</v>
      </c>
      <c r="KI132">
        <v>22.305309999999999</v>
      </c>
      <c r="KJ132" s="1">
        <v>1.255517E-4</v>
      </c>
      <c r="KK132">
        <v>4.8202589999999997E-2</v>
      </c>
      <c r="KL132">
        <v>0.61199769999999998</v>
      </c>
      <c r="KM132">
        <v>22.97982</v>
      </c>
      <c r="KN132" s="1">
        <v>1.197421E-4</v>
      </c>
      <c r="KO132">
        <v>4.5976370000000003E-2</v>
      </c>
      <c r="KP132">
        <v>0.61195920000000004</v>
      </c>
      <c r="KQ132">
        <v>23.59</v>
      </c>
      <c r="KR132" s="1">
        <v>1.135381E-4</v>
      </c>
      <c r="KS132">
        <v>4.3602299999999997E-2</v>
      </c>
      <c r="KT132">
        <v>0.6119424</v>
      </c>
      <c r="KU132">
        <v>23.667580000000001</v>
      </c>
      <c r="KV132" s="1">
        <v>1.067796E-4</v>
      </c>
      <c r="KW132">
        <v>4.101672E-2</v>
      </c>
      <c r="KX132">
        <v>0.61194280000000001</v>
      </c>
      <c r="KY132">
        <v>23.13533</v>
      </c>
      <c r="KZ132" s="1">
        <v>9.993057E-5</v>
      </c>
      <c r="LA132">
        <v>3.8382319999999998E-2</v>
      </c>
      <c r="LB132">
        <v>0.61193839999999999</v>
      </c>
      <c r="LC132">
        <v>22.40568</v>
      </c>
      <c r="LD132" s="1">
        <v>9.3652230000000006E-5</v>
      </c>
      <c r="LE132">
        <v>3.5957330000000003E-2</v>
      </c>
      <c r="LF132">
        <v>0.61194219999999999</v>
      </c>
      <c r="LG132">
        <v>21.690429999999999</v>
      </c>
      <c r="LH132" s="1">
        <v>8.8305309999999997E-5</v>
      </c>
      <c r="LI132">
        <v>3.3884339999999999E-2</v>
      </c>
      <c r="LJ132">
        <v>0.6119426</v>
      </c>
      <c r="LK132">
        <v>21.710370000000001</v>
      </c>
      <c r="LL132" s="1">
        <v>8.3834949999999996E-5</v>
      </c>
      <c r="LM132">
        <v>3.2152439999999997E-2</v>
      </c>
      <c r="LN132">
        <v>0.61193730000000002</v>
      </c>
      <c r="LO132">
        <v>22.230979999999999</v>
      </c>
      <c r="LP132" s="1">
        <v>8.0037229999999995E-5</v>
      </c>
      <c r="LQ132">
        <v>3.0684320000000001E-2</v>
      </c>
      <c r="LR132">
        <v>0.61192990000000003</v>
      </c>
      <c r="LS132">
        <v>23.122330000000002</v>
      </c>
      <c r="LT132" s="1">
        <v>7.6695310000000005E-5</v>
      </c>
      <c r="LU132">
        <v>2.9393200000000001E-2</v>
      </c>
      <c r="LV132">
        <v>0.61192939999999996</v>
      </c>
      <c r="LW132">
        <v>23.902439999999999</v>
      </c>
      <c r="LX132" s="1">
        <v>7.3656319999999996E-5</v>
      </c>
      <c r="LY132">
        <v>2.8219870000000001E-2</v>
      </c>
      <c r="LZ132">
        <v>0.61193140000000001</v>
      </c>
      <c r="MA132">
        <v>24.112539999999999</v>
      </c>
      <c r="MB132" s="1">
        <v>7.0722479999999998E-5</v>
      </c>
      <c r="MC132">
        <v>2.7126629999999999E-2</v>
      </c>
      <c r="MD132">
        <v>0.61192469999999999</v>
      </c>
      <c r="ME132">
        <v>23.508659999999999</v>
      </c>
      <c r="MF132" s="1">
        <v>6.7802709999999994E-5</v>
      </c>
      <c r="MG132">
        <v>2.609274E-2</v>
      </c>
      <c r="MH132">
        <v>0.61194119999999996</v>
      </c>
      <c r="MI132">
        <v>22.649460000000001</v>
      </c>
      <c r="MJ132" s="1">
        <v>6.5044490000000003E-5</v>
      </c>
      <c r="MK132">
        <v>2.5110150000000001E-2</v>
      </c>
      <c r="ML132">
        <v>0.61192489999999999</v>
      </c>
      <c r="MM132">
        <v>21.74654</v>
      </c>
      <c r="MN132" s="1">
        <v>6.2436330000000006E-5</v>
      </c>
      <c r="MO132">
        <v>2.4175149999999999E-2</v>
      </c>
      <c r="MP132">
        <v>0.61193180000000003</v>
      </c>
      <c r="MQ132">
        <v>21.694659999999999</v>
      </c>
      <c r="MR132" s="1">
        <v>5.997402E-5</v>
      </c>
      <c r="MS132">
        <v>2.3287680000000002E-2</v>
      </c>
      <c r="MT132">
        <v>0.61192780000000002</v>
      </c>
      <c r="MU132">
        <v>21.895379999999999</v>
      </c>
      <c r="MV132" s="1">
        <v>5.7637080000000003E-5</v>
      </c>
      <c r="MW132">
        <v>2.2442449999999999E-2</v>
      </c>
      <c r="MX132">
        <v>0.61192619999999998</v>
      </c>
      <c r="MY132">
        <v>22.01773</v>
      </c>
      <c r="MZ132" s="1">
        <v>5.5420539999999998E-5</v>
      </c>
      <c r="NA132">
        <v>2.1634919999999998E-2</v>
      </c>
      <c r="NB132">
        <v>0.61194939999999998</v>
      </c>
      <c r="NC132">
        <v>22.146709999999999</v>
      </c>
      <c r="ND132" s="1">
        <v>5.3308320000000001E-5</v>
      </c>
      <c r="NE132">
        <v>2.0860699999999999E-2</v>
      </c>
      <c r="NF132">
        <v>0.61192979999999997</v>
      </c>
      <c r="NG132">
        <v>22.225269999999998</v>
      </c>
      <c r="NH132" s="1">
        <v>5.1298360000000001E-5</v>
      </c>
      <c r="NI132">
        <v>2.012212E-2</v>
      </c>
      <c r="NJ132">
        <v>0.61192150000000001</v>
      </c>
      <c r="NK132">
        <v>21.784320000000001</v>
      </c>
      <c r="NL132" s="1">
        <v>4.9378929999999998E-5</v>
      </c>
      <c r="NM132">
        <v>1.9414170000000001E-2</v>
      </c>
      <c r="NN132">
        <v>0.61192780000000002</v>
      </c>
      <c r="NO132">
        <v>21.134609999999999</v>
      </c>
      <c r="NP132" s="1">
        <v>4.7550389999999997E-5</v>
      </c>
      <c r="NQ132">
        <v>1.873561E-2</v>
      </c>
      <c r="NR132">
        <v>0.61195339999999998</v>
      </c>
      <c r="NS132">
        <v>20.602170000000001</v>
      </c>
      <c r="NT132" s="1">
        <v>4.5806819999999998E-5</v>
      </c>
      <c r="NU132">
        <v>1.8085850000000001E-2</v>
      </c>
      <c r="NV132">
        <v>0.61194939999999998</v>
      </c>
      <c r="NW132">
        <v>20.84629</v>
      </c>
      <c r="NX132" s="1">
        <v>4.4141170000000001E-5</v>
      </c>
      <c r="NY132">
        <v>1.7462350000000001E-2</v>
      </c>
      <c r="NZ132">
        <v>0.6119405</v>
      </c>
      <c r="OA132">
        <v>21.470749999999999</v>
      </c>
      <c r="OB132" s="1">
        <v>4.2548500000000001E-5</v>
      </c>
      <c r="OC132">
        <v>1.6864319999999999E-2</v>
      </c>
      <c r="OD132">
        <v>0.61192939999999996</v>
      </c>
      <c r="OE132">
        <v>22.097670000000001</v>
      </c>
      <c r="OF132" s="1">
        <v>4.1024730000000003E-5</v>
      </c>
      <c r="OG132">
        <v>1.6291199999999999E-2</v>
      </c>
      <c r="OH132">
        <v>0.61192340000000001</v>
      </c>
      <c r="OI132">
        <v>22.725020000000001</v>
      </c>
      <c r="OJ132" s="1">
        <v>3.9566939999999998E-5</v>
      </c>
      <c r="OK132">
        <v>1.574064E-2</v>
      </c>
    </row>
    <row r="133" spans="1:401" x14ac:dyDescent="0.35">
      <c r="A133">
        <v>136</v>
      </c>
      <c r="B133" t="s">
        <v>4</v>
      </c>
      <c r="C133" t="s">
        <v>24</v>
      </c>
      <c r="D133" t="s">
        <v>138</v>
      </c>
      <c r="E133">
        <v>645.46280000000002</v>
      </c>
      <c r="F133">
        <v>0.99256909999999998</v>
      </c>
      <c r="G133">
        <v>20.169630000000002</v>
      </c>
      <c r="H133">
        <v>0</v>
      </c>
      <c r="I133">
        <v>0</v>
      </c>
      <c r="J133">
        <v>0.99309029999999998</v>
      </c>
      <c r="K133">
        <v>20.618410000000001</v>
      </c>
      <c r="L133">
        <v>0</v>
      </c>
      <c r="M133">
        <v>0</v>
      </c>
      <c r="N133">
        <v>0.99166259999999995</v>
      </c>
      <c r="O133">
        <v>20.993089999999999</v>
      </c>
      <c r="P133">
        <v>0</v>
      </c>
      <c r="Q133">
        <v>0</v>
      </c>
      <c r="R133">
        <v>0.98975959999999996</v>
      </c>
      <c r="S133">
        <v>20.894010000000002</v>
      </c>
      <c r="T133" s="1">
        <v>4.3496569999999999E-29</v>
      </c>
      <c r="U133" s="1">
        <v>7.8831739999999997E-27</v>
      </c>
      <c r="V133">
        <v>0.98765389999999997</v>
      </c>
      <c r="W133">
        <v>20.158249999999999</v>
      </c>
      <c r="X133" s="1">
        <v>1.60564E-17</v>
      </c>
      <c r="Y133" s="1">
        <v>2.9127019999999998E-15</v>
      </c>
      <c r="Z133">
        <v>0.98542050000000003</v>
      </c>
      <c r="AA133">
        <v>19.599340000000002</v>
      </c>
      <c r="AB133" s="1">
        <v>4.1374350000000003E-6</v>
      </c>
      <c r="AC133" s="1">
        <v>5.998714E-4</v>
      </c>
      <c r="AD133">
        <v>0.98308589999999996</v>
      </c>
      <c r="AE133">
        <v>19.216339999999999</v>
      </c>
      <c r="AF133" s="1">
        <v>4.4467510000000002E-2</v>
      </c>
      <c r="AG133" s="1">
        <v>7.1999659999999999</v>
      </c>
      <c r="AH133">
        <v>0.98063250000000002</v>
      </c>
      <c r="AI133">
        <v>19.555029999999999</v>
      </c>
      <c r="AJ133" s="1">
        <v>4.6190720000000001</v>
      </c>
      <c r="AK133">
        <v>788.54480000000001</v>
      </c>
      <c r="AL133">
        <v>0.97809250000000003</v>
      </c>
      <c r="AM133">
        <v>20.41225</v>
      </c>
      <c r="AN133">
        <v>48.536169999999998</v>
      </c>
      <c r="AO133">
        <v>8593.3109999999997</v>
      </c>
      <c r="AP133">
        <v>0.97543990000000003</v>
      </c>
      <c r="AQ133">
        <v>21.302250000000001</v>
      </c>
      <c r="AR133">
        <v>112.9953</v>
      </c>
      <c r="AS133">
        <v>20556.080000000002</v>
      </c>
      <c r="AT133">
        <v>0.97251980000000005</v>
      </c>
      <c r="AU133">
        <v>21.9102</v>
      </c>
      <c r="AV133">
        <v>90.812929999999994</v>
      </c>
      <c r="AW133">
        <v>16875.3</v>
      </c>
      <c r="AX133">
        <v>0.96906780000000003</v>
      </c>
      <c r="AY133">
        <v>21.79419</v>
      </c>
      <c r="AZ133">
        <v>33.915509999999998</v>
      </c>
      <c r="BA133">
        <v>6408.0410000000002</v>
      </c>
      <c r="BB133">
        <v>0.96499570000000001</v>
      </c>
      <c r="BC133">
        <v>21.257380000000001</v>
      </c>
      <c r="BD133">
        <v>7.3691870000000002</v>
      </c>
      <c r="BE133">
        <v>1411.432</v>
      </c>
      <c r="BF133">
        <v>0.96041810000000005</v>
      </c>
      <c r="BG133">
        <v>20.69614</v>
      </c>
      <c r="BH133">
        <v>1.155735</v>
      </c>
      <c r="BI133">
        <v>223.2946</v>
      </c>
      <c r="BJ133">
        <v>0.95521829999999996</v>
      </c>
      <c r="BK133">
        <v>20.38851</v>
      </c>
      <c r="BL133">
        <v>0.19458590000000001</v>
      </c>
      <c r="BM133">
        <v>37.486800000000002</v>
      </c>
      <c r="BN133">
        <v>0.9489533</v>
      </c>
      <c r="BO133">
        <v>20.9999</v>
      </c>
      <c r="BP133">
        <v>7.6387360000000001E-2</v>
      </c>
      <c r="BQ133">
        <v>14.48818</v>
      </c>
      <c r="BR133">
        <v>0.94054269999999995</v>
      </c>
      <c r="BS133">
        <v>21.790040000000001</v>
      </c>
      <c r="BT133">
        <v>6.5452750000000004E-2</v>
      </c>
      <c r="BU133">
        <v>12.412100000000001</v>
      </c>
      <c r="BV133">
        <v>0.9320851</v>
      </c>
      <c r="BW133">
        <v>22.547640000000001</v>
      </c>
      <c r="BX133">
        <v>6.7365449999999993E-2</v>
      </c>
      <c r="BY133">
        <v>12.878119999999999</v>
      </c>
      <c r="BZ133">
        <v>0.92341620000000002</v>
      </c>
      <c r="CA133">
        <v>22.99071</v>
      </c>
      <c r="CB133" s="1">
        <v>6.7623059999999999E-2</v>
      </c>
      <c r="CC133">
        <v>13.06071</v>
      </c>
      <c r="CD133">
        <v>0.91447199999999995</v>
      </c>
      <c r="CE133">
        <v>22.77739</v>
      </c>
      <c r="CF133" s="1">
        <v>6.4328319999999994E-2</v>
      </c>
      <c r="CG133">
        <v>12.55631</v>
      </c>
      <c r="CH133">
        <v>0.90524910000000003</v>
      </c>
      <c r="CI133">
        <v>21.836110000000001</v>
      </c>
      <c r="CJ133" s="1">
        <v>5.8799730000000001E-2</v>
      </c>
      <c r="CK133">
        <v>11.59835</v>
      </c>
      <c r="CL133">
        <v>0.89585459999999995</v>
      </c>
      <c r="CM133">
        <v>20.953759999999999</v>
      </c>
      <c r="CN133" s="1">
        <v>5.2640859999999998E-2</v>
      </c>
      <c r="CO133">
        <v>10.491440000000001</v>
      </c>
      <c r="CP133">
        <v>0.88634809999999997</v>
      </c>
      <c r="CQ133">
        <v>20.419039999999999</v>
      </c>
      <c r="CR133" s="1">
        <v>4.6620210000000002E-2</v>
      </c>
      <c r="CS133">
        <v>9.3878509999999995</v>
      </c>
      <c r="CT133">
        <v>0.87692079999999994</v>
      </c>
      <c r="CU133">
        <v>20.51707</v>
      </c>
      <c r="CV133" s="1">
        <v>4.1030949999999997E-2</v>
      </c>
      <c r="CW133">
        <v>8.3464159999999996</v>
      </c>
      <c r="CX133">
        <v>0.86715229999999999</v>
      </c>
      <c r="CY133">
        <v>20.429030000000001</v>
      </c>
      <c r="CZ133" s="1">
        <v>3.597144E-2</v>
      </c>
      <c r="DA133">
        <v>7.3919920000000001</v>
      </c>
      <c r="DB133">
        <v>0.85637459999999999</v>
      </c>
      <c r="DC133">
        <v>20.945609999999999</v>
      </c>
      <c r="DD133">
        <v>3.1498039999999998E-2</v>
      </c>
      <c r="DE133">
        <v>6.5443009999999999</v>
      </c>
      <c r="DF133">
        <v>0.84551370000000003</v>
      </c>
      <c r="DG133">
        <v>21.49043</v>
      </c>
      <c r="DH133" s="1">
        <v>2.7640100000000001E-2</v>
      </c>
      <c r="DI133">
        <v>5.806438</v>
      </c>
      <c r="DJ133">
        <v>0.83547309999999997</v>
      </c>
      <c r="DK133">
        <v>21.426950000000001</v>
      </c>
      <c r="DL133" s="1">
        <v>2.4312819999999999E-2</v>
      </c>
      <c r="DM133">
        <v>5.1599940000000002</v>
      </c>
      <c r="DN133">
        <v>0.8255825</v>
      </c>
      <c r="DO133">
        <v>20.847249999999999</v>
      </c>
      <c r="DP133" s="1">
        <v>2.1343529999999999E-2</v>
      </c>
      <c r="DQ133">
        <v>4.5757209999999997</v>
      </c>
      <c r="DR133">
        <v>0.81540460000000003</v>
      </c>
      <c r="DS133">
        <v>20.385400000000001</v>
      </c>
      <c r="DT133" s="1">
        <v>1.8674010000000001E-2</v>
      </c>
      <c r="DU133">
        <v>4.0459519999999998</v>
      </c>
      <c r="DV133">
        <v>0.80549760000000004</v>
      </c>
      <c r="DW133">
        <v>20.004280000000001</v>
      </c>
      <c r="DX133" s="1">
        <v>1.6331459999999999E-2</v>
      </c>
      <c r="DY133">
        <v>3.5748319999999998</v>
      </c>
      <c r="DZ133">
        <v>0.79523290000000002</v>
      </c>
      <c r="EA133">
        <v>20.471139999999998</v>
      </c>
      <c r="EB133" s="1">
        <v>1.4275609999999999E-2</v>
      </c>
      <c r="EC133">
        <v>3.1584150000000002</v>
      </c>
      <c r="ED133">
        <v>0.784605</v>
      </c>
      <c r="EE133">
        <v>21.357019999999999</v>
      </c>
      <c r="EF133" s="1">
        <v>1.246447E-2</v>
      </c>
      <c r="EG133">
        <v>2.78816</v>
      </c>
      <c r="EH133">
        <v>0.77297850000000001</v>
      </c>
      <c r="EI133">
        <v>22.45195</v>
      </c>
      <c r="EJ133" s="1">
        <v>1.083779E-2</v>
      </c>
      <c r="EK133">
        <v>2.4535490000000002</v>
      </c>
      <c r="EL133">
        <v>0.76107469999999999</v>
      </c>
      <c r="EM133">
        <v>23.505469999999999</v>
      </c>
      <c r="EN133" s="1">
        <v>9.3927430000000003E-3</v>
      </c>
      <c r="EO133">
        <v>2.1533549999999999</v>
      </c>
      <c r="EP133">
        <v>0.74944560000000005</v>
      </c>
      <c r="EQ133">
        <v>23.78952</v>
      </c>
      <c r="ER133" s="1">
        <v>8.1480890000000007E-3</v>
      </c>
      <c r="ES133">
        <v>1.891392</v>
      </c>
      <c r="ET133">
        <v>0.73899780000000004</v>
      </c>
      <c r="EU133">
        <v>23.18365</v>
      </c>
      <c r="EV133" s="1">
        <v>7.0947919999999999E-3</v>
      </c>
      <c r="EW133">
        <v>1.6649750000000001</v>
      </c>
      <c r="EX133">
        <v>0.72929489999999997</v>
      </c>
      <c r="EY133">
        <v>22.571650000000002</v>
      </c>
      <c r="EZ133" s="1">
        <v>6.1854520000000001E-3</v>
      </c>
      <c r="FA133">
        <v>1.4662869999999999</v>
      </c>
      <c r="FB133">
        <v>0.72124860000000002</v>
      </c>
      <c r="FC133">
        <v>22.105910000000002</v>
      </c>
      <c r="FD133" s="1">
        <v>5.3983679999999997E-3</v>
      </c>
      <c r="FE133">
        <v>1.2898400000000001</v>
      </c>
      <c r="FF133">
        <v>0.7144026</v>
      </c>
      <c r="FG133">
        <v>22.268070000000002</v>
      </c>
      <c r="FH133" s="1">
        <v>4.7035599999999999E-3</v>
      </c>
      <c r="FI133">
        <v>1.13114</v>
      </c>
      <c r="FJ133">
        <v>0.70888019999999996</v>
      </c>
      <c r="FK133">
        <v>22.755320000000001</v>
      </c>
      <c r="FL133" s="1">
        <v>4.084407E-3</v>
      </c>
      <c r="FM133">
        <v>0.98692950000000002</v>
      </c>
      <c r="FN133">
        <v>0.70454419999999995</v>
      </c>
      <c r="FO133">
        <v>23.133520000000001</v>
      </c>
      <c r="FP133" s="1">
        <v>3.5060769999999998E-3</v>
      </c>
      <c r="FQ133">
        <v>0.85015859999999999</v>
      </c>
      <c r="FR133">
        <v>0.70110090000000003</v>
      </c>
      <c r="FS133">
        <v>23.456309999999998</v>
      </c>
      <c r="FT133" s="1">
        <v>2.9182790000000002E-3</v>
      </c>
      <c r="FU133">
        <v>0.70959689999999997</v>
      </c>
      <c r="FV133">
        <v>0.69855560000000005</v>
      </c>
      <c r="FW133">
        <v>23.28041</v>
      </c>
      <c r="FX133" s="1">
        <v>2.3087720000000002E-3</v>
      </c>
      <c r="FY133">
        <v>0.56252080000000004</v>
      </c>
      <c r="FZ133">
        <v>0.69664530000000002</v>
      </c>
      <c r="GA133">
        <v>22.716010000000001</v>
      </c>
      <c r="GB133" s="1">
        <v>1.734385E-3</v>
      </c>
      <c r="GC133">
        <v>0.42288949999999997</v>
      </c>
      <c r="GD133">
        <v>0.69520380000000004</v>
      </c>
      <c r="GE133">
        <v>21.927890000000001</v>
      </c>
      <c r="GF133" s="1">
        <v>1.268124E-3</v>
      </c>
      <c r="GG133">
        <v>0.3088707</v>
      </c>
      <c r="GH133">
        <v>0.69415420000000005</v>
      </c>
      <c r="GI133">
        <v>21.271090000000001</v>
      </c>
      <c r="GJ133" s="1">
        <v>9.3912490000000004E-4</v>
      </c>
      <c r="GK133">
        <v>0.22801080000000001</v>
      </c>
      <c r="GL133">
        <v>0.69342490000000001</v>
      </c>
      <c r="GM133">
        <v>21.240539999999999</v>
      </c>
      <c r="GN133" s="1">
        <v>7.2836470000000003E-4</v>
      </c>
      <c r="GO133">
        <v>0.17606820000000001</v>
      </c>
      <c r="GP133">
        <v>0.69290689999999999</v>
      </c>
      <c r="GQ133">
        <v>21.600680000000001</v>
      </c>
      <c r="GR133" s="1">
        <v>5.9867239999999999E-4</v>
      </c>
      <c r="GS133">
        <v>0.1440282</v>
      </c>
      <c r="GT133">
        <v>0.69256280000000003</v>
      </c>
      <c r="GU133">
        <v>22.260159999999999</v>
      </c>
      <c r="GV133" s="1">
        <v>5.1590700000000002E-4</v>
      </c>
      <c r="GW133">
        <v>0.1235764</v>
      </c>
      <c r="GX133">
        <v>0.69234240000000002</v>
      </c>
      <c r="GY133">
        <v>22.93966</v>
      </c>
      <c r="GZ133" s="1">
        <v>4.5565930000000002E-4</v>
      </c>
      <c r="HA133">
        <v>0.1087843</v>
      </c>
      <c r="HB133">
        <v>0.69218389999999996</v>
      </c>
      <c r="HC133">
        <v>23.21294</v>
      </c>
      <c r="HD133" s="1">
        <v>4.0476269999999999E-4</v>
      </c>
      <c r="HE133">
        <v>9.6381649999999999E-2</v>
      </c>
      <c r="HF133">
        <v>0.69202790000000003</v>
      </c>
      <c r="HG133">
        <v>22.53734</v>
      </c>
      <c r="HH133" s="1">
        <v>3.5992240000000002E-4</v>
      </c>
      <c r="HI133">
        <v>8.5493269999999996E-2</v>
      </c>
      <c r="HJ133">
        <v>0.69186829999999999</v>
      </c>
      <c r="HK133">
        <v>21.640540000000001</v>
      </c>
      <c r="HL133" s="1">
        <v>3.223729E-4</v>
      </c>
      <c r="HM133">
        <v>7.6391000000000001E-2</v>
      </c>
      <c r="HN133">
        <v>0.69162849999999998</v>
      </c>
      <c r="HO133">
        <v>20.77412</v>
      </c>
      <c r="HP133" s="1">
        <v>2.9278239999999998E-4</v>
      </c>
      <c r="HQ133">
        <v>6.9236489999999998E-2</v>
      </c>
      <c r="HR133">
        <v>0.69133049999999996</v>
      </c>
      <c r="HS133">
        <v>20.45966</v>
      </c>
      <c r="HT133" s="1">
        <v>2.7001029999999999E-4</v>
      </c>
      <c r="HU133">
        <v>6.3737769999999999E-2</v>
      </c>
      <c r="HV133">
        <v>0.69097779999999998</v>
      </c>
      <c r="HW133">
        <v>20.833850000000002</v>
      </c>
      <c r="HX133" s="1">
        <v>2.5207559999999998E-4</v>
      </c>
      <c r="HY133">
        <v>5.9427939999999999E-2</v>
      </c>
      <c r="HZ133">
        <v>0.69056600000000001</v>
      </c>
      <c r="IA133">
        <v>21.737760000000002</v>
      </c>
      <c r="IB133" s="1">
        <v>2.3774850000000001E-4</v>
      </c>
      <c r="IC133">
        <v>5.5994599999999999E-2</v>
      </c>
      <c r="ID133">
        <v>0.69011480000000003</v>
      </c>
      <c r="IE133">
        <v>22.71021</v>
      </c>
      <c r="IF133" s="1">
        <v>2.267879E-4</v>
      </c>
      <c r="IG133">
        <v>5.3375989999999998E-2</v>
      </c>
      <c r="IH133">
        <v>0.689639</v>
      </c>
      <c r="II133">
        <v>23.155740000000002</v>
      </c>
      <c r="IJ133" s="1">
        <v>2.189188E-4</v>
      </c>
      <c r="IK133">
        <v>5.1503590000000002E-2</v>
      </c>
      <c r="IL133">
        <v>0.68911990000000001</v>
      </c>
      <c r="IM133">
        <v>22.72608</v>
      </c>
      <c r="IN133" s="1">
        <v>2.1278620000000001E-4</v>
      </c>
      <c r="IO133">
        <v>5.0058369999999998E-2</v>
      </c>
      <c r="IP133">
        <v>0.68861490000000003</v>
      </c>
      <c r="IQ133">
        <v>22.019860000000001</v>
      </c>
      <c r="IR133" s="1">
        <v>2.066991E-4</v>
      </c>
      <c r="IS133">
        <v>4.8641129999999998E-2</v>
      </c>
      <c r="IT133">
        <v>0.68808879999999994</v>
      </c>
      <c r="IU133">
        <v>21.314779999999999</v>
      </c>
      <c r="IV133">
        <v>1.9973469999999999E-4</v>
      </c>
      <c r="IW133">
        <v>4.7027350000000002E-2</v>
      </c>
      <c r="IX133">
        <v>0.68757979999999996</v>
      </c>
      <c r="IY133">
        <v>21.443449999999999</v>
      </c>
      <c r="IZ133" s="1">
        <v>1.918848E-4</v>
      </c>
      <c r="JA133">
        <v>4.5208150000000002E-2</v>
      </c>
      <c r="JB133">
        <v>0.68704200000000004</v>
      </c>
      <c r="JC133">
        <v>21.973780000000001</v>
      </c>
      <c r="JD133" s="1">
        <v>1.8361699999999999E-4</v>
      </c>
      <c r="JE133">
        <v>4.3282920000000003E-2</v>
      </c>
      <c r="JF133">
        <v>0.68651209999999996</v>
      </c>
      <c r="JG133">
        <v>22.7834</v>
      </c>
      <c r="JH133" s="1">
        <v>1.752619E-4</v>
      </c>
      <c r="JI133">
        <v>4.1338470000000002E-2</v>
      </c>
      <c r="JJ133">
        <v>0.68598499999999996</v>
      </c>
      <c r="JK133">
        <v>23.31353</v>
      </c>
      <c r="JL133" s="1">
        <v>1.6708310000000001E-4</v>
      </c>
      <c r="JM133">
        <v>3.9433169999999997E-2</v>
      </c>
      <c r="JN133">
        <v>0.68546799999999997</v>
      </c>
      <c r="JO133">
        <v>23.44238</v>
      </c>
      <c r="JP133" s="1">
        <v>1.5924170000000001E-4</v>
      </c>
      <c r="JQ133">
        <v>3.7601389999999998E-2</v>
      </c>
      <c r="JR133">
        <v>0.68498329999999996</v>
      </c>
      <c r="JS133">
        <v>22.880870000000002</v>
      </c>
      <c r="JT133" s="1">
        <v>1.5179620000000001E-4</v>
      </c>
      <c r="JU133">
        <v>3.5860450000000002E-2</v>
      </c>
      <c r="JV133">
        <v>0.68457650000000003</v>
      </c>
      <c r="JW133">
        <v>22.132110000000001</v>
      </c>
      <c r="JX133" s="1">
        <v>1.447911E-4</v>
      </c>
      <c r="JY133">
        <v>3.4216009999999998E-2</v>
      </c>
      <c r="JZ133">
        <v>0.68423310000000004</v>
      </c>
      <c r="KA133">
        <v>21.508710000000001</v>
      </c>
      <c r="KB133" s="1">
        <v>1.3820649999999999E-4</v>
      </c>
      <c r="KC133">
        <v>3.2670459999999998E-2</v>
      </c>
      <c r="KD133">
        <v>0.68397050000000004</v>
      </c>
      <c r="KE133">
        <v>21.76717</v>
      </c>
      <c r="KF133" s="1">
        <v>1.320107E-4</v>
      </c>
      <c r="KG133">
        <v>3.121268E-2</v>
      </c>
      <c r="KH133">
        <v>0.68376990000000004</v>
      </c>
      <c r="KI133">
        <v>22.314810000000001</v>
      </c>
      <c r="KJ133" s="1">
        <v>1.261473E-4</v>
      </c>
      <c r="KK133">
        <v>2.982607E-2</v>
      </c>
      <c r="KL133">
        <v>0.68363050000000003</v>
      </c>
      <c r="KM133">
        <v>22.980160000000001</v>
      </c>
      <c r="KN133" s="1">
        <v>1.2035149999999999E-4</v>
      </c>
      <c r="KO133">
        <v>2.8458959999999998E-2</v>
      </c>
      <c r="KP133">
        <v>0.68354490000000001</v>
      </c>
      <c r="KQ133">
        <v>23.587859999999999</v>
      </c>
      <c r="KR133" s="1">
        <v>1.1420459999999999E-4</v>
      </c>
      <c r="KS133">
        <v>2.7008529999999999E-2</v>
      </c>
      <c r="KT133">
        <v>0.68348819999999999</v>
      </c>
      <c r="KU133">
        <v>23.69501</v>
      </c>
      <c r="KV133" s="1">
        <v>1.074934E-4</v>
      </c>
      <c r="KW133">
        <v>2.5425779999999999E-2</v>
      </c>
      <c r="KX133">
        <v>0.68345489999999998</v>
      </c>
      <c r="KY133">
        <v>23.189810000000001</v>
      </c>
      <c r="KZ133" s="1">
        <v>1.006232E-4</v>
      </c>
      <c r="LA133">
        <v>2.3798659999999999E-2</v>
      </c>
      <c r="LB133">
        <v>0.68342970000000003</v>
      </c>
      <c r="LC133">
        <v>22.474150000000002</v>
      </c>
      <c r="LD133" s="1">
        <v>9.4262319999999995E-5</v>
      </c>
      <c r="LE133">
        <v>2.2287640000000001E-2</v>
      </c>
      <c r="LF133">
        <v>0.68342009999999997</v>
      </c>
      <c r="LG133">
        <v>21.759239999999998</v>
      </c>
      <c r="LH133" s="1">
        <v>8.8817879999999994E-5</v>
      </c>
      <c r="LI133">
        <v>2.099003E-2</v>
      </c>
      <c r="LJ133">
        <v>0.68341439999999998</v>
      </c>
      <c r="LK133">
        <v>21.74926</v>
      </c>
      <c r="LL133" s="1">
        <v>8.4263970000000003E-5</v>
      </c>
      <c r="LM133">
        <v>1.990544E-2</v>
      </c>
      <c r="LN133">
        <v>0.68341269999999998</v>
      </c>
      <c r="LO133">
        <v>22.240790000000001</v>
      </c>
      <c r="LP133" s="1">
        <v>8.0407279999999997E-5</v>
      </c>
      <c r="LQ133">
        <v>1.8988020000000001E-2</v>
      </c>
      <c r="LR133">
        <v>0.68341439999999998</v>
      </c>
      <c r="LS133">
        <v>23.106850000000001</v>
      </c>
      <c r="LT133" s="1">
        <v>7.7025859999999994E-5</v>
      </c>
      <c r="LU133">
        <v>1.8183970000000001E-2</v>
      </c>
      <c r="LV133">
        <v>0.68341490000000005</v>
      </c>
      <c r="LW133">
        <v>23.89076</v>
      </c>
      <c r="LX133" s="1">
        <v>7.3961869999999999E-5</v>
      </c>
      <c r="LY133">
        <v>1.7455640000000001E-2</v>
      </c>
      <c r="LZ133">
        <v>0.68339989999999995</v>
      </c>
      <c r="MA133">
        <v>24.136590000000002</v>
      </c>
      <c r="MB133" s="1">
        <v>7.1008759999999994E-5</v>
      </c>
      <c r="MC133">
        <v>1.6777940000000002E-2</v>
      </c>
      <c r="MD133">
        <v>0.6834055</v>
      </c>
      <c r="ME133">
        <v>23.567430000000002</v>
      </c>
      <c r="MF133" s="1">
        <v>6.8071999999999995E-5</v>
      </c>
      <c r="MG133">
        <v>1.6137390000000001E-2</v>
      </c>
      <c r="MH133">
        <v>0.68340639999999997</v>
      </c>
      <c r="MI133">
        <v>22.725000000000001</v>
      </c>
      <c r="MJ133" s="1">
        <v>6.5300879999999995E-5</v>
      </c>
      <c r="MK133">
        <v>1.552949E-2</v>
      </c>
      <c r="ML133">
        <v>0.68340120000000004</v>
      </c>
      <c r="MM133">
        <v>21.824159999999999</v>
      </c>
      <c r="MN133" s="1">
        <v>6.2678820000000002E-5</v>
      </c>
      <c r="MO133">
        <v>1.4950349999999999E-2</v>
      </c>
      <c r="MP133">
        <v>0.68340749999999995</v>
      </c>
      <c r="MQ133">
        <v>21.730820000000001</v>
      </c>
      <c r="MR133" s="1">
        <v>6.0203739999999997E-5</v>
      </c>
      <c r="MS133">
        <v>1.440082E-2</v>
      </c>
      <c r="MT133">
        <v>0.68340849999999997</v>
      </c>
      <c r="MU133">
        <v>21.92182</v>
      </c>
      <c r="MV133" s="1">
        <v>5.7856190000000003E-5</v>
      </c>
      <c r="MW133">
        <v>1.38777E-2</v>
      </c>
      <c r="MX133">
        <v>0.6833901</v>
      </c>
      <c r="MY133">
        <v>22.017130000000002</v>
      </c>
      <c r="MZ133" s="1">
        <v>5.5629540000000003E-5</v>
      </c>
      <c r="NA133">
        <v>1.3378050000000001E-2</v>
      </c>
      <c r="NB133">
        <v>0.6833996</v>
      </c>
      <c r="NC133">
        <v>22.148620000000001</v>
      </c>
      <c r="ND133" s="1">
        <v>5.3507970000000001E-5</v>
      </c>
      <c r="NE133">
        <v>1.2899249999999999E-2</v>
      </c>
      <c r="NF133">
        <v>0.68340860000000003</v>
      </c>
      <c r="NG133">
        <v>22.247949999999999</v>
      </c>
      <c r="NH133" s="1">
        <v>5.1488740000000003E-5</v>
      </c>
      <c r="NI133">
        <v>1.244193E-2</v>
      </c>
      <c r="NJ133">
        <v>0.68340270000000003</v>
      </c>
      <c r="NK133">
        <v>21.839960000000001</v>
      </c>
      <c r="NL133" s="1">
        <v>4.9561380000000002E-5</v>
      </c>
      <c r="NM133" s="1">
        <v>1.2003969999999999E-2</v>
      </c>
      <c r="NN133">
        <v>0.6834057</v>
      </c>
      <c r="NO133">
        <v>21.193490000000001</v>
      </c>
      <c r="NP133" s="1">
        <v>4.7724079999999998E-5</v>
      </c>
      <c r="NQ133" s="1">
        <v>1.158406E-2</v>
      </c>
      <c r="NR133">
        <v>0.6834036</v>
      </c>
      <c r="NS133">
        <v>20.654620000000001</v>
      </c>
      <c r="NT133" s="1">
        <v>4.5973119999999997E-5</v>
      </c>
      <c r="NU133" s="1">
        <v>1.118222E-2</v>
      </c>
      <c r="NV133">
        <v>0.68341419999999997</v>
      </c>
      <c r="NW133">
        <v>20.875309999999999</v>
      </c>
      <c r="NX133" s="1">
        <v>4.4300250000000003E-5</v>
      </c>
      <c r="NY133" s="1">
        <v>1.0796490000000001E-2</v>
      </c>
      <c r="NZ133">
        <v>0.68340619999999996</v>
      </c>
      <c r="OA133">
        <v>21.49419</v>
      </c>
      <c r="OB133" s="1">
        <v>4.2701180000000002E-5</v>
      </c>
      <c r="OC133" s="1">
        <v>1.042657E-2</v>
      </c>
      <c r="OD133">
        <v>0.68340699999999999</v>
      </c>
      <c r="OE133">
        <v>22.110060000000001</v>
      </c>
      <c r="OF133" s="1">
        <v>4.117009E-5</v>
      </c>
      <c r="OG133" s="1">
        <v>1.0071760000000001E-2</v>
      </c>
      <c r="OH133">
        <v>0.68338840000000001</v>
      </c>
      <c r="OI133">
        <v>22.724430000000002</v>
      </c>
      <c r="OJ133" s="1">
        <v>3.9707430000000001E-5</v>
      </c>
      <c r="OK133" s="1">
        <v>9.7314059999999997E-3</v>
      </c>
    </row>
    <row r="134" spans="1:401" x14ac:dyDescent="0.35">
      <c r="A134">
        <v>137</v>
      </c>
      <c r="B134" t="s">
        <v>4</v>
      </c>
      <c r="C134" t="s">
        <v>24</v>
      </c>
      <c r="D134" t="s">
        <v>139</v>
      </c>
      <c r="E134">
        <v>65.175380000000004</v>
      </c>
      <c r="F134">
        <v>1.2697229999999999</v>
      </c>
      <c r="G134">
        <v>20.16497</v>
      </c>
      <c r="H134">
        <v>0</v>
      </c>
      <c r="I134">
        <v>0</v>
      </c>
      <c r="J134">
        <v>1.267674</v>
      </c>
      <c r="K134">
        <v>20.619050000000001</v>
      </c>
      <c r="L134">
        <v>0</v>
      </c>
      <c r="M134">
        <v>0</v>
      </c>
      <c r="N134">
        <v>1.2634300000000001</v>
      </c>
      <c r="O134">
        <v>20.99652</v>
      </c>
      <c r="P134">
        <v>0</v>
      </c>
      <c r="Q134">
        <v>0</v>
      </c>
      <c r="R134">
        <v>1.259172</v>
      </c>
      <c r="S134">
        <v>20.91037</v>
      </c>
      <c r="T134" s="1">
        <v>1.9127399999999999E-29</v>
      </c>
      <c r="U134" s="1">
        <v>2.9289570000000001E-28</v>
      </c>
      <c r="V134">
        <v>1.254964</v>
      </c>
      <c r="W134">
        <v>20.1783</v>
      </c>
      <c r="X134" s="1">
        <v>7.7446800000000006E-18</v>
      </c>
      <c r="Y134" s="1">
        <v>1.1897470000000001E-16</v>
      </c>
      <c r="Z134">
        <v>1.2506699999999999</v>
      </c>
      <c r="AA134">
        <v>19.613990000000001</v>
      </c>
      <c r="AB134" s="1">
        <v>2.3735120000000001E-6</v>
      </c>
      <c r="AC134" s="1">
        <v>3.6834030000000002E-5</v>
      </c>
      <c r="AD134">
        <v>1.2462690000000001</v>
      </c>
      <c r="AE134">
        <v>19.227260000000001</v>
      </c>
      <c r="AF134" s="1">
        <v>3.4193849999999998E-2</v>
      </c>
      <c r="AG134" s="1">
        <v>0.54142120000000005</v>
      </c>
      <c r="AH134">
        <v>1.241743</v>
      </c>
      <c r="AI134">
        <v>19.551600000000001</v>
      </c>
      <c r="AJ134" s="1">
        <v>3.9840779999999998</v>
      </c>
      <c r="AK134">
        <v>63.652900000000002</v>
      </c>
      <c r="AL134">
        <v>1.2370239999999999</v>
      </c>
      <c r="AM134">
        <v>20.404419999999998</v>
      </c>
      <c r="AN134">
        <v>45.218809999999998</v>
      </c>
      <c r="AO134">
        <v>727.3433</v>
      </c>
      <c r="AP134">
        <v>1.2321519999999999</v>
      </c>
      <c r="AQ134">
        <v>21.297149999999998</v>
      </c>
      <c r="AR134">
        <v>111.4153</v>
      </c>
      <c r="AS134">
        <v>1802.62</v>
      </c>
      <c r="AT134">
        <v>1.226837</v>
      </c>
      <c r="AU134">
        <v>21.913460000000001</v>
      </c>
      <c r="AV134">
        <v>93.462239999999994</v>
      </c>
      <c r="AW134">
        <v>1520.982</v>
      </c>
      <c r="AX134">
        <v>1.220642</v>
      </c>
      <c r="AY134">
        <v>21.812819999999999</v>
      </c>
      <c r="AZ134">
        <v>36.049849999999999</v>
      </c>
      <c r="BA134">
        <v>590.02679999999998</v>
      </c>
      <c r="BB134">
        <v>1.213328</v>
      </c>
      <c r="BC134">
        <v>21.277729999999998</v>
      </c>
      <c r="BD134">
        <v>8.0152389999999993</v>
      </c>
      <c r="BE134">
        <v>132.04920000000001</v>
      </c>
      <c r="BF134">
        <v>1.2049479999999999</v>
      </c>
      <c r="BG134">
        <v>20.715900000000001</v>
      </c>
      <c r="BH134">
        <v>1.2712000000000001</v>
      </c>
      <c r="BI134">
        <v>21.077310000000001</v>
      </c>
      <c r="BJ134">
        <v>1.1953279999999999</v>
      </c>
      <c r="BK134">
        <v>20.40061</v>
      </c>
      <c r="BL134">
        <v>0.20985110000000001</v>
      </c>
      <c r="BM134">
        <v>3.5019070000000001</v>
      </c>
      <c r="BN134">
        <v>1.1844570000000001</v>
      </c>
      <c r="BO134">
        <v>20.99682</v>
      </c>
      <c r="BP134">
        <v>7.8095440000000002E-2</v>
      </c>
      <c r="BQ134">
        <v>1.30992</v>
      </c>
      <c r="BR134">
        <v>1.172471</v>
      </c>
      <c r="BS134">
        <v>21.786429999999999</v>
      </c>
      <c r="BT134">
        <v>6.5463930000000004E-2</v>
      </c>
      <c r="BU134">
        <v>1.1070690000000001</v>
      </c>
      <c r="BV134">
        <v>1.160207</v>
      </c>
      <c r="BW134">
        <v>22.545929999999998</v>
      </c>
      <c r="BX134">
        <v>6.7239519999999997E-2</v>
      </c>
      <c r="BY134">
        <v>1.148012</v>
      </c>
      <c r="BZ134">
        <v>1.1476500000000001</v>
      </c>
      <c r="CA134">
        <v>22.996230000000001</v>
      </c>
      <c r="CB134" s="1">
        <v>6.7669690000000005E-2</v>
      </c>
      <c r="CC134">
        <v>1.167224</v>
      </c>
      <c r="CD134">
        <v>1.134636</v>
      </c>
      <c r="CE134">
        <v>22.801459999999999</v>
      </c>
      <c r="CF134" s="1">
        <v>6.4535659999999995E-2</v>
      </c>
      <c r="CG134">
        <v>1.1250290000000001</v>
      </c>
      <c r="CH134">
        <v>1.1212819999999999</v>
      </c>
      <c r="CI134">
        <v>21.867010000000001</v>
      </c>
      <c r="CJ134" s="1">
        <v>5.9079850000000003E-2</v>
      </c>
      <c r="CK134">
        <v>1.0412600000000001</v>
      </c>
      <c r="CL134">
        <v>1.1076429999999999</v>
      </c>
      <c r="CM134">
        <v>20.982800000000001</v>
      </c>
      <c r="CN134">
        <v>5.2934210000000002E-2</v>
      </c>
      <c r="CO134">
        <v>0.94336750000000003</v>
      </c>
      <c r="CP134">
        <v>1.093906</v>
      </c>
      <c r="CQ134">
        <v>20.441240000000001</v>
      </c>
      <c r="CR134" s="1">
        <v>4.6902439999999997E-2</v>
      </c>
      <c r="CS134">
        <v>0.84528910000000002</v>
      </c>
      <c r="CT134">
        <v>1.0802400000000001</v>
      </c>
      <c r="CU134">
        <v>20.53078</v>
      </c>
      <c r="CV134" s="1">
        <v>4.1294320000000002E-2</v>
      </c>
      <c r="CW134">
        <v>0.75252280000000005</v>
      </c>
      <c r="CX134">
        <v>1.0667880000000001</v>
      </c>
      <c r="CY134">
        <v>20.439229999999998</v>
      </c>
      <c r="CZ134" s="1">
        <v>3.6207360000000001E-2</v>
      </c>
      <c r="DA134">
        <v>0.66704640000000004</v>
      </c>
      <c r="DB134">
        <v>1.0527949999999999</v>
      </c>
      <c r="DC134">
        <v>20.943059999999999</v>
      </c>
      <c r="DD134" s="1">
        <v>3.1706020000000001E-2</v>
      </c>
      <c r="DE134">
        <v>0.59087239999999996</v>
      </c>
      <c r="DF134">
        <v>1.0385740000000001</v>
      </c>
      <c r="DG134">
        <v>21.4937</v>
      </c>
      <c r="DH134" s="1">
        <v>2.782053E-2</v>
      </c>
      <c r="DI134">
        <v>0.52452710000000002</v>
      </c>
      <c r="DJ134">
        <v>1.0253509999999999</v>
      </c>
      <c r="DK134">
        <v>21.447980000000001</v>
      </c>
      <c r="DL134">
        <v>2.4473709999999999E-2</v>
      </c>
      <c r="DM134">
        <v>0.46642650000000002</v>
      </c>
      <c r="DN134">
        <v>1.012378</v>
      </c>
      <c r="DO134">
        <v>20.871040000000001</v>
      </c>
      <c r="DP134" s="1">
        <v>2.1489999999999999E-2</v>
      </c>
      <c r="DQ134">
        <v>0.41390680000000002</v>
      </c>
      <c r="DR134">
        <v>0.9990542</v>
      </c>
      <c r="DS134">
        <v>20.40793</v>
      </c>
      <c r="DT134" s="1">
        <v>1.8805789999999999E-2</v>
      </c>
      <c r="DU134">
        <v>0.36624299999999999</v>
      </c>
      <c r="DV134">
        <v>0.98606579999999999</v>
      </c>
      <c r="DW134">
        <v>20.027460000000001</v>
      </c>
      <c r="DX134" s="1">
        <v>1.644779E-2</v>
      </c>
      <c r="DY134">
        <v>0.32379910000000001</v>
      </c>
      <c r="DZ134">
        <v>0.9726745</v>
      </c>
      <c r="EA134">
        <v>20.47982</v>
      </c>
      <c r="EB134" s="1">
        <v>1.4378989999999999E-2</v>
      </c>
      <c r="EC134">
        <v>0.28626669999999999</v>
      </c>
      <c r="ED134">
        <v>0.95958390000000005</v>
      </c>
      <c r="EE134">
        <v>21.355160000000001</v>
      </c>
      <c r="EF134" s="1">
        <v>1.255711E-2</v>
      </c>
      <c r="EG134">
        <v>0.25277329999999998</v>
      </c>
      <c r="EH134">
        <v>0.94622640000000002</v>
      </c>
      <c r="EI134">
        <v>22.442399999999999</v>
      </c>
      <c r="EJ134" s="1">
        <v>1.092336E-2</v>
      </c>
      <c r="EK134">
        <v>0.22240509999999999</v>
      </c>
      <c r="EL134">
        <v>0.93235089999999998</v>
      </c>
      <c r="EM134">
        <v>23.496880000000001</v>
      </c>
      <c r="EN134" s="1">
        <v>9.4696559999999999E-3</v>
      </c>
      <c r="EO134">
        <v>0.195158</v>
      </c>
      <c r="EP134">
        <v>0.91883559999999997</v>
      </c>
      <c r="EQ134">
        <v>23.80114</v>
      </c>
      <c r="ER134" s="1">
        <v>8.2159850000000003E-3</v>
      </c>
      <c r="ES134">
        <v>0.17136589999999999</v>
      </c>
      <c r="ET134">
        <v>0.90667750000000003</v>
      </c>
      <c r="EU134">
        <v>23.21031</v>
      </c>
      <c r="EV134" s="1">
        <v>7.1544449999999997E-3</v>
      </c>
      <c r="EW134" s="1">
        <v>0.15080779999999999</v>
      </c>
      <c r="EX134">
        <v>0.89536470000000001</v>
      </c>
      <c r="EY134">
        <v>22.597850000000001</v>
      </c>
      <c r="EZ134" s="1">
        <v>6.2389790000000004E-3</v>
      </c>
      <c r="FA134">
        <v>0.1327895</v>
      </c>
      <c r="FB134">
        <v>0.88593960000000005</v>
      </c>
      <c r="FC134">
        <v>22.129629999999999</v>
      </c>
      <c r="FD134" s="1">
        <v>5.4467439999999999E-3</v>
      </c>
      <c r="FE134" s="1">
        <v>0.11680069999999999</v>
      </c>
      <c r="FF134">
        <v>0.87795869999999998</v>
      </c>
      <c r="FG134">
        <v>22.277550000000002</v>
      </c>
      <c r="FH134" s="1">
        <v>4.7477420000000001E-3</v>
      </c>
      <c r="FI134" s="1">
        <v>0.1024335</v>
      </c>
      <c r="FJ134">
        <v>0.87148890000000001</v>
      </c>
      <c r="FK134">
        <v>22.755690000000001</v>
      </c>
      <c r="FL134" s="1">
        <v>4.1253929999999998E-3</v>
      </c>
      <c r="FM134" s="1">
        <v>8.9391620000000005E-2</v>
      </c>
      <c r="FN134">
        <v>0.86642839999999999</v>
      </c>
      <c r="FO134">
        <v>23.131019999999999</v>
      </c>
      <c r="FP134" s="1">
        <v>3.5467519999999998E-3</v>
      </c>
      <c r="FQ134" s="1">
        <v>7.7060690000000001E-2</v>
      </c>
      <c r="FR134">
        <v>0.86272349999999998</v>
      </c>
      <c r="FS134">
        <v>23.45994</v>
      </c>
      <c r="FT134" s="1">
        <v>2.9614179999999999E-3</v>
      </c>
      <c r="FU134" s="1">
        <v>6.4417550000000004E-2</v>
      </c>
      <c r="FV134">
        <v>0.86005909999999997</v>
      </c>
      <c r="FW134">
        <v>23.295649999999998</v>
      </c>
      <c r="FX134" s="1">
        <v>2.3528210000000002E-3</v>
      </c>
      <c r="FY134" s="1">
        <v>5.1178880000000003E-2</v>
      </c>
      <c r="FZ134">
        <v>0.85806479999999996</v>
      </c>
      <c r="GA134">
        <v>22.744710000000001</v>
      </c>
      <c r="GB134" s="1">
        <v>1.773618E-3</v>
      </c>
      <c r="GC134" s="1">
        <v>3.8547240000000003E-2</v>
      </c>
      <c r="GD134">
        <v>0.85659839999999998</v>
      </c>
      <c r="GE134">
        <v>21.962630000000001</v>
      </c>
      <c r="GF134" s="1">
        <v>1.2980369999999999E-3</v>
      </c>
      <c r="GG134" s="1">
        <v>2.8166679999999999E-2</v>
      </c>
      <c r="GH134">
        <v>0.85551880000000002</v>
      </c>
      <c r="GI134">
        <v>21.30575</v>
      </c>
      <c r="GJ134" s="1">
        <v>9.5925310000000001E-4</v>
      </c>
      <c r="GK134" s="1">
        <v>2.0765120000000001E-2</v>
      </c>
      <c r="GL134">
        <v>0.85474819999999996</v>
      </c>
      <c r="GM134">
        <v>21.26566</v>
      </c>
      <c r="GN134" s="1">
        <v>7.4095770000000001E-4</v>
      </c>
      <c r="GO134" s="1">
        <v>1.599513E-2</v>
      </c>
      <c r="GP134">
        <v>0.8542438</v>
      </c>
      <c r="GQ134">
        <v>21.618880000000001</v>
      </c>
      <c r="GR134" s="1">
        <v>6.0648880000000003E-4</v>
      </c>
      <c r="GS134" s="1">
        <v>1.3051E-2</v>
      </c>
      <c r="GT134">
        <v>0.85389530000000002</v>
      </c>
      <c r="GU134">
        <v>22.269020000000001</v>
      </c>
      <c r="GV134" s="1">
        <v>5.2115620000000001E-4</v>
      </c>
      <c r="GW134" s="1">
        <v>1.1178E-2</v>
      </c>
      <c r="GX134">
        <v>0.85367720000000002</v>
      </c>
      <c r="GY134">
        <v>22.94078</v>
      </c>
      <c r="GZ134" s="1">
        <v>4.5978149999999999E-4</v>
      </c>
      <c r="HA134" s="1">
        <v>9.8328519999999996E-3</v>
      </c>
      <c r="HB134">
        <v>0.85351509999999997</v>
      </c>
      <c r="HC134">
        <v>23.22458</v>
      </c>
      <c r="HD134" s="1">
        <v>4.0838149999999999E-4</v>
      </c>
      <c r="HE134" s="1">
        <v>8.7110759999999999E-3</v>
      </c>
      <c r="HF134">
        <v>0.85335760000000005</v>
      </c>
      <c r="HG134">
        <v>22.567769999999999</v>
      </c>
      <c r="HH134" s="1">
        <v>3.6306190000000001E-4</v>
      </c>
      <c r="HI134" s="1">
        <v>7.7259069999999997E-3</v>
      </c>
      <c r="HJ134">
        <v>0.85317960000000004</v>
      </c>
      <c r="HK134">
        <v>21.676659999999998</v>
      </c>
      <c r="HL134" s="1">
        <v>3.2491909999999999E-4</v>
      </c>
      <c r="HM134" s="1">
        <v>6.8999580000000003E-3</v>
      </c>
      <c r="HN134">
        <v>0.85290379999999999</v>
      </c>
      <c r="HO134">
        <v>20.811219999999999</v>
      </c>
      <c r="HP134" s="1">
        <v>2.9474900000000002E-4</v>
      </c>
      <c r="HQ134" s="1">
        <v>6.2492809999999998E-3</v>
      </c>
      <c r="HR134">
        <v>0.85260820000000004</v>
      </c>
      <c r="HS134">
        <v>20.483609999999999</v>
      </c>
      <c r="HT134" s="1">
        <v>2.71532E-4</v>
      </c>
      <c r="HU134" s="1">
        <v>5.7491720000000003E-3</v>
      </c>
      <c r="HV134">
        <v>0.85222600000000004</v>
      </c>
      <c r="HW134">
        <v>20.83436</v>
      </c>
      <c r="HX134" s="1">
        <v>2.532875E-4</v>
      </c>
      <c r="HY134">
        <v>5.3576420000000001E-3</v>
      </c>
      <c r="HZ134">
        <v>0.85180359999999999</v>
      </c>
      <c r="IA134">
        <v>21.723659999999999</v>
      </c>
      <c r="IB134" s="1">
        <v>2.3870759999999999E-4</v>
      </c>
      <c r="IC134" s="1">
        <v>5.0456349999999997E-3</v>
      </c>
      <c r="ID134">
        <v>0.85129509999999997</v>
      </c>
      <c r="IE134">
        <v>22.6967</v>
      </c>
      <c r="IF134" s="1">
        <v>2.274927E-4</v>
      </c>
      <c r="IG134" s="1">
        <v>4.806889E-3</v>
      </c>
      <c r="IH134">
        <v>0.85078399999999998</v>
      </c>
      <c r="II134">
        <v>23.157399999999999</v>
      </c>
      <c r="IJ134" s="1">
        <v>2.194233E-4</v>
      </c>
      <c r="IK134" s="1">
        <v>4.6358409999999999E-3</v>
      </c>
      <c r="IL134">
        <v>0.85024489999999997</v>
      </c>
      <c r="IM134">
        <v>22.74606</v>
      </c>
      <c r="IN134" s="1">
        <v>2.132185E-4</v>
      </c>
      <c r="IO134" s="1">
        <v>4.5047159999999998E-3</v>
      </c>
      <c r="IP134">
        <v>0.84970020000000002</v>
      </c>
      <c r="IQ134">
        <v>22.049859999999999</v>
      </c>
      <c r="IR134" s="1">
        <v>2.071671E-4</v>
      </c>
      <c r="IS134" s="1">
        <v>4.3775869999999996E-3</v>
      </c>
      <c r="IT134">
        <v>0.84911999999999999</v>
      </c>
      <c r="IU134">
        <v>21.350549999999998</v>
      </c>
      <c r="IV134" s="1">
        <v>2.002749E-4</v>
      </c>
      <c r="IW134" s="1">
        <v>4.2332020000000001E-3</v>
      </c>
      <c r="IX134">
        <v>0.8485587</v>
      </c>
      <c r="IY134">
        <v>21.467739999999999</v>
      </c>
      <c r="IZ134" s="1">
        <v>1.9247820000000001E-4</v>
      </c>
      <c r="JA134" s="1">
        <v>4.0702209999999997E-3</v>
      </c>
      <c r="JB134">
        <v>0.84798989999999996</v>
      </c>
      <c r="JC134">
        <v>21.98779</v>
      </c>
      <c r="JD134" s="1">
        <v>1.842298E-4</v>
      </c>
      <c r="JE134">
        <v>3.8972590000000001E-3</v>
      </c>
      <c r="JF134">
        <v>0.84739549999999997</v>
      </c>
      <c r="JG134">
        <v>22.783650000000002</v>
      </c>
      <c r="JH134" s="1">
        <v>1.7587049999999999E-4</v>
      </c>
      <c r="JI134" s="1">
        <v>3.722309E-3</v>
      </c>
      <c r="JJ134">
        <v>0.84682740000000001</v>
      </c>
      <c r="JK134">
        <v>23.314229999999998</v>
      </c>
      <c r="JL134" s="1">
        <v>1.676739E-4</v>
      </c>
      <c r="JM134" s="1">
        <v>3.550732E-3</v>
      </c>
      <c r="JN134">
        <v>0.84625539999999999</v>
      </c>
      <c r="JO134">
        <v>23.45316</v>
      </c>
      <c r="JP134" s="1">
        <v>1.598065E-4</v>
      </c>
      <c r="JQ134" s="1">
        <v>3.3856369999999999E-3</v>
      </c>
      <c r="JR134">
        <v>0.84572789999999998</v>
      </c>
      <c r="JS134">
        <v>22.90896</v>
      </c>
      <c r="JT134" s="1">
        <v>1.523312E-4</v>
      </c>
      <c r="JU134" s="1">
        <v>3.2287409999999998E-3</v>
      </c>
      <c r="JV134">
        <v>0.845302</v>
      </c>
      <c r="JW134">
        <v>22.164010000000001</v>
      </c>
      <c r="JX134" s="1">
        <v>1.4529429999999999E-4</v>
      </c>
      <c r="JY134" s="1">
        <v>3.080438E-3</v>
      </c>
      <c r="JZ134">
        <v>0.84492429999999996</v>
      </c>
      <c r="KA134">
        <v>21.537199999999999</v>
      </c>
      <c r="KB134" s="1">
        <v>1.3868189999999999E-4</v>
      </c>
      <c r="KC134" s="1">
        <v>2.941146E-3</v>
      </c>
      <c r="KD134">
        <v>0.84463500000000002</v>
      </c>
      <c r="KE134">
        <v>21.777200000000001</v>
      </c>
      <c r="KF134" s="1">
        <v>1.3245769999999999E-4</v>
      </c>
      <c r="KG134">
        <v>2.809771E-3</v>
      </c>
      <c r="KH134">
        <v>0.84443800000000002</v>
      </c>
      <c r="KI134">
        <v>22.322500000000002</v>
      </c>
      <c r="KJ134" s="1">
        <v>1.2657829999999999E-4</v>
      </c>
      <c r="KK134" s="1">
        <v>2.684896E-3</v>
      </c>
      <c r="KL134">
        <v>0.84429200000000004</v>
      </c>
      <c r="KM134">
        <v>22.983699999999999</v>
      </c>
      <c r="KN134" s="1">
        <v>1.2078950000000001E-4</v>
      </c>
      <c r="KO134" s="1">
        <v>2.5621089999999999E-3</v>
      </c>
      <c r="KP134">
        <v>0.84418859999999996</v>
      </c>
      <c r="KQ134">
        <v>23.588339999999999</v>
      </c>
      <c r="KR134" s="1">
        <v>1.146823E-4</v>
      </c>
      <c r="KS134" s="1">
        <v>2.4323169999999998E-3</v>
      </c>
      <c r="KT134">
        <v>0.84413059999999995</v>
      </c>
      <c r="KU134">
        <v>23.706440000000001</v>
      </c>
      <c r="KV134" s="1">
        <v>1.080082E-4</v>
      </c>
      <c r="KW134" s="1">
        <v>2.290551E-3</v>
      </c>
      <c r="KX134">
        <v>0.84409999999999996</v>
      </c>
      <c r="KY134">
        <v>23.214849999999998</v>
      </c>
      <c r="KZ134" s="1">
        <v>1.0112810000000001E-4</v>
      </c>
      <c r="LA134" s="1">
        <v>2.1442890000000002E-3</v>
      </c>
      <c r="LB134">
        <v>0.84407379999999999</v>
      </c>
      <c r="LC134">
        <v>22.506360000000001</v>
      </c>
      <c r="LD134" s="1">
        <v>9.4710930000000004E-5</v>
      </c>
      <c r="LE134" s="1">
        <v>2.007853E-3</v>
      </c>
      <c r="LF134">
        <v>0.84406239999999999</v>
      </c>
      <c r="LG134">
        <v>21.795169999999999</v>
      </c>
      <c r="LH134" s="1">
        <v>8.9195800000000004E-5</v>
      </c>
      <c r="LI134">
        <v>1.890376E-3</v>
      </c>
      <c r="LJ134">
        <v>0.84404049999999997</v>
      </c>
      <c r="LK134">
        <v>21.77233</v>
      </c>
      <c r="LL134" s="1">
        <v>8.4580039999999996E-5</v>
      </c>
      <c r="LM134" s="1">
        <v>1.7921840000000001E-3</v>
      </c>
      <c r="LN134">
        <v>0.84405459999999999</v>
      </c>
      <c r="LO134">
        <v>22.25037</v>
      </c>
      <c r="LP134" s="1">
        <v>8.0678570000000002E-5</v>
      </c>
      <c r="LQ134" s="1">
        <v>1.7092030000000001E-3</v>
      </c>
      <c r="LR134">
        <v>0.84404440000000003</v>
      </c>
      <c r="LS134">
        <v>23.1036</v>
      </c>
      <c r="LT134" s="1">
        <v>7.7267800000000006E-5</v>
      </c>
      <c r="LU134" s="1">
        <v>1.6365939999999999E-3</v>
      </c>
      <c r="LV134">
        <v>0.84404080000000004</v>
      </c>
      <c r="LW134">
        <v>23.887250000000002</v>
      </c>
      <c r="LX134" s="1">
        <v>7.4184700000000001E-5</v>
      </c>
      <c r="LY134" s="1">
        <v>1.570924E-3</v>
      </c>
      <c r="LZ134">
        <v>0.84403989999999995</v>
      </c>
      <c r="MA134">
        <v>24.14575</v>
      </c>
      <c r="MB134" s="1">
        <v>7.1217330000000002E-5</v>
      </c>
      <c r="MC134">
        <v>1.5098500000000001E-3</v>
      </c>
      <c r="MD134">
        <v>0.84403260000000002</v>
      </c>
      <c r="ME134">
        <v>23.59423</v>
      </c>
      <c r="MF134" s="1">
        <v>6.826852E-5</v>
      </c>
      <c r="MG134">
        <v>1.4521790000000001E-3</v>
      </c>
      <c r="MH134">
        <v>0.84402869999999997</v>
      </c>
      <c r="MI134">
        <v>22.760249999999999</v>
      </c>
      <c r="MJ134" s="1">
        <v>6.5487229999999994E-5</v>
      </c>
      <c r="MK134" s="1">
        <v>1.39745E-3</v>
      </c>
      <c r="ML134">
        <v>0.844028</v>
      </c>
      <c r="MM134">
        <v>21.86326</v>
      </c>
      <c r="MN134" s="1">
        <v>6.2855989999999995E-5</v>
      </c>
      <c r="MO134" s="1">
        <v>1.34531E-3</v>
      </c>
      <c r="MP134">
        <v>0.84403059999999996</v>
      </c>
      <c r="MQ134">
        <v>21.75272</v>
      </c>
      <c r="MR134" s="1">
        <v>6.037088E-5</v>
      </c>
      <c r="MS134" s="1">
        <v>1.295825E-3</v>
      </c>
      <c r="MT134">
        <v>0.84403660000000003</v>
      </c>
      <c r="MU134">
        <v>21.9345</v>
      </c>
      <c r="MV134" s="1">
        <v>5.8015639999999997E-5</v>
      </c>
      <c r="MW134" s="1">
        <v>1.2487349999999999E-3</v>
      </c>
      <c r="MX134">
        <v>0.84402659999999996</v>
      </c>
      <c r="MY134">
        <v>22.017859999999999</v>
      </c>
      <c r="MZ134" s="1">
        <v>5.5781400000000001E-5</v>
      </c>
      <c r="NA134" s="1">
        <v>1.2037459999999999E-3</v>
      </c>
      <c r="NB134">
        <v>0.84403570000000006</v>
      </c>
      <c r="NC134">
        <v>22.151620000000001</v>
      </c>
      <c r="ND134" s="1">
        <v>5.3653170000000001E-5</v>
      </c>
      <c r="NE134" s="1">
        <v>1.1606559999999999E-3</v>
      </c>
      <c r="NF134">
        <v>0.84403570000000006</v>
      </c>
      <c r="NG134">
        <v>22.257459999999998</v>
      </c>
      <c r="NH134" s="1">
        <v>5.16273E-5</v>
      </c>
      <c r="NI134" s="1">
        <v>1.1195000000000001E-3</v>
      </c>
      <c r="NJ134">
        <v>0.84402980000000005</v>
      </c>
      <c r="NK134">
        <v>21.865320000000001</v>
      </c>
      <c r="NL134" s="1">
        <v>4.9694119999999997E-5</v>
      </c>
      <c r="NM134" s="1">
        <v>1.080084E-3</v>
      </c>
      <c r="NN134">
        <v>0.84402949999999999</v>
      </c>
      <c r="NO134">
        <v>21.221979999999999</v>
      </c>
      <c r="NP134" s="1">
        <v>4.7850550000000002E-5</v>
      </c>
      <c r="NQ134" s="1">
        <v>1.0422879999999999E-3</v>
      </c>
      <c r="NR134">
        <v>0.84404089999999998</v>
      </c>
      <c r="NS134">
        <v>20.68207</v>
      </c>
      <c r="NT134" s="1">
        <v>4.6093620000000003E-5</v>
      </c>
      <c r="NU134" s="1">
        <v>1.006105E-3</v>
      </c>
      <c r="NV134">
        <v>0.84403810000000001</v>
      </c>
      <c r="NW134">
        <v>20.89357</v>
      </c>
      <c r="NX134" s="1">
        <v>4.4415800000000003E-5</v>
      </c>
      <c r="NY134" s="1">
        <v>9.7140270000000003E-4</v>
      </c>
      <c r="NZ134">
        <v>0.84402869999999997</v>
      </c>
      <c r="OA134">
        <v>21.509689999999999</v>
      </c>
      <c r="OB134" s="1">
        <v>4.2811939999999999E-5</v>
      </c>
      <c r="OC134" s="1">
        <v>9.3811079999999998E-4</v>
      </c>
      <c r="OD134">
        <v>0.84403119999999998</v>
      </c>
      <c r="OE134">
        <v>22.120629999999998</v>
      </c>
      <c r="OF134" s="1">
        <v>4.1275990000000002E-5</v>
      </c>
      <c r="OG134" s="1">
        <v>9.0617590000000004E-4</v>
      </c>
      <c r="OH134">
        <v>0.84403410000000001</v>
      </c>
      <c r="OI134">
        <v>22.725650000000002</v>
      </c>
      <c r="OJ134" s="1">
        <v>3.9809789999999999E-5</v>
      </c>
      <c r="OK134" s="1">
        <v>8.7555239999999996E-4</v>
      </c>
    </row>
    <row r="135" spans="1:401" x14ac:dyDescent="0.35">
      <c r="A135">
        <v>138</v>
      </c>
      <c r="B135" t="s">
        <v>4</v>
      </c>
      <c r="C135" t="s">
        <v>24</v>
      </c>
      <c r="D135" t="s">
        <v>140</v>
      </c>
      <c r="E135">
        <v>73.868279999999999</v>
      </c>
      <c r="F135">
        <v>1.2876559999999999</v>
      </c>
      <c r="G135">
        <v>20.163910000000001</v>
      </c>
      <c r="H135">
        <v>0</v>
      </c>
      <c r="I135">
        <v>0</v>
      </c>
      <c r="J135">
        <v>1.285695</v>
      </c>
      <c r="K135">
        <v>20.619119999999999</v>
      </c>
      <c r="L135">
        <v>0</v>
      </c>
      <c r="M135">
        <v>0</v>
      </c>
      <c r="N135">
        <v>1.2814700000000001</v>
      </c>
      <c r="O135">
        <v>20.997160000000001</v>
      </c>
      <c r="P135">
        <v>0</v>
      </c>
      <c r="Q135">
        <v>0</v>
      </c>
      <c r="R135">
        <v>1.2772049999999999</v>
      </c>
      <c r="S135">
        <v>20.91375</v>
      </c>
      <c r="T135" s="1">
        <v>1.728582E-29</v>
      </c>
      <c r="U135" s="1">
        <v>2.9663789999999999E-28</v>
      </c>
      <c r="V135">
        <v>1.2730049999999999</v>
      </c>
      <c r="W135">
        <v>20.182559999999999</v>
      </c>
      <c r="X135" s="1">
        <v>7.0505719999999999E-18</v>
      </c>
      <c r="Y135" s="1">
        <v>1.213498E-16</v>
      </c>
      <c r="Z135">
        <v>1.2686679999999999</v>
      </c>
      <c r="AA135">
        <v>19.617100000000001</v>
      </c>
      <c r="AB135" s="1">
        <v>2.231073E-6</v>
      </c>
      <c r="AC135" s="1">
        <v>3.879727E-5</v>
      </c>
      <c r="AD135">
        <v>1.264267</v>
      </c>
      <c r="AE135">
        <v>19.229579999999999</v>
      </c>
      <c r="AF135" s="1">
        <v>3.3228189999999998E-2</v>
      </c>
      <c r="AG135" s="1">
        <v>0.59197489999999997</v>
      </c>
      <c r="AH135">
        <v>1.259695</v>
      </c>
      <c r="AI135">
        <v>19.550879999999999</v>
      </c>
      <c r="AJ135">
        <v>3.9194330000000002</v>
      </c>
      <c r="AK135">
        <v>70.580259999999996</v>
      </c>
      <c r="AL135">
        <v>1.254974</v>
      </c>
      <c r="AM135">
        <v>20.402719999999999</v>
      </c>
      <c r="AN135">
        <v>44.857640000000004</v>
      </c>
      <c r="AO135">
        <v>814.30100000000004</v>
      </c>
      <c r="AP135">
        <v>1.2500549999999999</v>
      </c>
      <c r="AQ135">
        <v>21.296009999999999</v>
      </c>
      <c r="AR135">
        <v>111.2192</v>
      </c>
      <c r="AS135">
        <v>2032.8579999999999</v>
      </c>
      <c r="AT135">
        <v>1.2446919999999999</v>
      </c>
      <c r="AU135">
        <v>21.914069999999999</v>
      </c>
      <c r="AV135">
        <v>93.749719999999996</v>
      </c>
      <c r="AW135">
        <v>1724.9380000000001</v>
      </c>
      <c r="AX135">
        <v>1.2384470000000001</v>
      </c>
      <c r="AY135">
        <v>21.81671</v>
      </c>
      <c r="AZ135">
        <v>36.295830000000002</v>
      </c>
      <c r="BA135">
        <v>672.05820000000006</v>
      </c>
      <c r="BB135">
        <v>1.231107</v>
      </c>
      <c r="BC135">
        <v>21.282060000000001</v>
      </c>
      <c r="BD135">
        <v>8.0920480000000001</v>
      </c>
      <c r="BE135">
        <v>150.886</v>
      </c>
      <c r="BF135">
        <v>1.222685</v>
      </c>
      <c r="BG135">
        <v>20.720120000000001</v>
      </c>
      <c r="BH135">
        <v>1.285229</v>
      </c>
      <c r="BI135">
        <v>24.123159999999999</v>
      </c>
      <c r="BJ135">
        <v>1.2130019999999999</v>
      </c>
      <c r="BK135">
        <v>20.40326</v>
      </c>
      <c r="BL135">
        <v>0.2117327</v>
      </c>
      <c r="BM135">
        <v>3.9979809999999998</v>
      </c>
      <c r="BN135">
        <v>1.2020919999999999</v>
      </c>
      <c r="BO135">
        <v>20.996169999999999</v>
      </c>
      <c r="BP135">
        <v>7.8308760000000005E-2</v>
      </c>
      <c r="BQ135">
        <v>1.4844900000000001</v>
      </c>
      <c r="BR135">
        <v>1.189808</v>
      </c>
      <c r="BS135">
        <v>21.78565</v>
      </c>
      <c r="BT135">
        <v>6.5465910000000002E-2</v>
      </c>
      <c r="BU135">
        <v>1.2504710000000001</v>
      </c>
      <c r="BV135">
        <v>1.177352</v>
      </c>
      <c r="BW135">
        <v>22.545529999999999</v>
      </c>
      <c r="BX135">
        <v>6.7223089999999999E-2</v>
      </c>
      <c r="BY135">
        <v>1.2960989999999999</v>
      </c>
      <c r="BZ135">
        <v>1.1645799999999999</v>
      </c>
      <c r="CA135">
        <v>22.997399999999999</v>
      </c>
      <c r="CB135" s="1">
        <v>6.7673239999999996E-2</v>
      </c>
      <c r="CC135">
        <v>1.318012</v>
      </c>
      <c r="CD135">
        <v>1.151365</v>
      </c>
      <c r="CE135">
        <v>22.8066</v>
      </c>
      <c r="CF135" s="1">
        <v>6.4557699999999996E-2</v>
      </c>
      <c r="CG135">
        <v>1.270583</v>
      </c>
      <c r="CH135">
        <v>1.1378090000000001</v>
      </c>
      <c r="CI135">
        <v>21.873799999999999</v>
      </c>
      <c r="CJ135" s="1">
        <v>5.9111049999999998E-2</v>
      </c>
      <c r="CK135">
        <v>1.1760219999999999</v>
      </c>
      <c r="CL135">
        <v>1.1239619999999999</v>
      </c>
      <c r="CM135">
        <v>20.989229999999999</v>
      </c>
      <c r="CN135" s="1">
        <v>5.2967430000000003E-2</v>
      </c>
      <c r="CO135">
        <v>1.065374</v>
      </c>
      <c r="CP135">
        <v>1.1100179999999999</v>
      </c>
      <c r="CQ135">
        <v>20.446249999999999</v>
      </c>
      <c r="CR135" s="1">
        <v>4.6934740000000003E-2</v>
      </c>
      <c r="CS135">
        <v>0.95449830000000002</v>
      </c>
      <c r="CT135">
        <v>1.0961270000000001</v>
      </c>
      <c r="CU135">
        <v>20.533860000000001</v>
      </c>
      <c r="CV135" s="1">
        <v>4.1324659999999999E-2</v>
      </c>
      <c r="CW135">
        <v>0.84960919999999995</v>
      </c>
      <c r="CX135">
        <v>1.082498</v>
      </c>
      <c r="CY135">
        <v>20.44162</v>
      </c>
      <c r="CZ135" s="1">
        <v>3.6234950000000002E-2</v>
      </c>
      <c r="DA135">
        <v>0.75297599999999998</v>
      </c>
      <c r="DB135">
        <v>1.0681</v>
      </c>
      <c r="DC135">
        <v>20.942519999999998</v>
      </c>
      <c r="DD135" s="1">
        <v>3.1730380000000002E-2</v>
      </c>
      <c r="DE135">
        <v>0.66690899999999997</v>
      </c>
      <c r="DF135">
        <v>1.0535190000000001</v>
      </c>
      <c r="DG135">
        <v>21.494450000000001</v>
      </c>
      <c r="DH135" s="1">
        <v>2.7841729999999999E-2</v>
      </c>
      <c r="DI135">
        <v>0.59192259999999997</v>
      </c>
      <c r="DJ135">
        <v>1.0399700000000001</v>
      </c>
      <c r="DK135">
        <v>21.452629999999999</v>
      </c>
      <c r="DL135" s="1">
        <v>2.4492650000000001E-2</v>
      </c>
      <c r="DM135">
        <v>0.52627080000000004</v>
      </c>
      <c r="DN135">
        <v>1.02668</v>
      </c>
      <c r="DO135">
        <v>20.87649</v>
      </c>
      <c r="DP135" s="1">
        <v>2.150732E-2</v>
      </c>
      <c r="DQ135">
        <v>0.46695520000000001</v>
      </c>
      <c r="DR135">
        <v>1.013015</v>
      </c>
      <c r="DS135">
        <v>20.413039999999999</v>
      </c>
      <c r="DT135" s="1">
        <v>1.882143E-2</v>
      </c>
      <c r="DU135">
        <v>0.41312300000000002</v>
      </c>
      <c r="DV135">
        <v>0.99971189999999999</v>
      </c>
      <c r="DW135">
        <v>20.03293</v>
      </c>
      <c r="DX135" s="1">
        <v>1.6461650000000001E-2</v>
      </c>
      <c r="DY135">
        <v>0.36519220000000002</v>
      </c>
      <c r="DZ135">
        <v>0.98600540000000003</v>
      </c>
      <c r="EA135">
        <v>20.482040000000001</v>
      </c>
      <c r="EB135" s="1">
        <v>1.4391330000000001E-2</v>
      </c>
      <c r="EC135">
        <v>0.32280490000000001</v>
      </c>
      <c r="ED135">
        <v>0.97260179999999996</v>
      </c>
      <c r="EE135">
        <v>21.354880000000001</v>
      </c>
      <c r="EF135" s="1">
        <v>1.256825E-2</v>
      </c>
      <c r="EG135">
        <v>0.28499180000000002</v>
      </c>
      <c r="EH135">
        <v>0.95885989999999999</v>
      </c>
      <c r="EI135">
        <v>22.440380000000001</v>
      </c>
      <c r="EJ135" s="1">
        <v>1.0933500000000001E-2</v>
      </c>
      <c r="EK135">
        <v>0.25074269999999999</v>
      </c>
      <c r="EL135">
        <v>0.94463260000000004</v>
      </c>
      <c r="EM135">
        <v>23.494990000000001</v>
      </c>
      <c r="EN135" s="1">
        <v>9.4786650000000007E-3</v>
      </c>
      <c r="EO135">
        <v>0.2200039</v>
      </c>
      <c r="EP135">
        <v>0.93074880000000004</v>
      </c>
      <c r="EQ135">
        <v>23.803540000000002</v>
      </c>
      <c r="ER135" s="1">
        <v>8.2238290000000002E-3</v>
      </c>
      <c r="ES135">
        <v>0.19315940000000001</v>
      </c>
      <c r="ET135">
        <v>0.91823949999999999</v>
      </c>
      <c r="EU135">
        <v>23.216329999999999</v>
      </c>
      <c r="EV135" s="1">
        <v>7.1612530000000002E-3</v>
      </c>
      <c r="EW135" s="1">
        <v>0.16996449999999999</v>
      </c>
      <c r="EX135">
        <v>0.90661539999999996</v>
      </c>
      <c r="EY135">
        <v>22.603829999999999</v>
      </c>
      <c r="EZ135" s="1">
        <v>6.2450259999999999E-3</v>
      </c>
      <c r="FA135" s="1">
        <v>0.14964540000000001</v>
      </c>
      <c r="FB135">
        <v>0.89697340000000003</v>
      </c>
      <c r="FC135">
        <v>22.13513</v>
      </c>
      <c r="FD135" s="1">
        <v>5.4521659999999996E-3</v>
      </c>
      <c r="FE135" s="1">
        <v>0.13161690000000001</v>
      </c>
      <c r="FF135">
        <v>0.88874880000000001</v>
      </c>
      <c r="FG135">
        <v>22.280010000000001</v>
      </c>
      <c r="FH135" s="1">
        <v>4.7526629999999999E-3</v>
      </c>
      <c r="FI135" s="1">
        <v>0.11542479999999999</v>
      </c>
      <c r="FJ135">
        <v>0.88210710000000003</v>
      </c>
      <c r="FK135">
        <v>22.755939999999999</v>
      </c>
      <c r="FL135" s="1">
        <v>4.1299290000000001E-3</v>
      </c>
      <c r="FM135" s="1">
        <v>0.10072970000000001</v>
      </c>
      <c r="FN135">
        <v>0.87690599999999996</v>
      </c>
      <c r="FO135">
        <v>23.13073</v>
      </c>
      <c r="FP135" s="1">
        <v>3.5512159999999998E-3</v>
      </c>
      <c r="FQ135">
        <v>8.684588E-2</v>
      </c>
      <c r="FR135">
        <v>0.87308980000000003</v>
      </c>
      <c r="FS135">
        <v>23.460709999999999</v>
      </c>
      <c r="FT135" s="1">
        <v>2.966149E-3</v>
      </c>
      <c r="FU135" s="1">
        <v>7.2623720000000003E-2</v>
      </c>
      <c r="FV135">
        <v>0.87035600000000002</v>
      </c>
      <c r="FW135">
        <v>23.298960000000001</v>
      </c>
      <c r="FX135" s="1">
        <v>2.3576729999999998E-3</v>
      </c>
      <c r="FY135" s="1">
        <v>5.77282E-2</v>
      </c>
      <c r="FZ135">
        <v>0.86830719999999995</v>
      </c>
      <c r="GA135">
        <v>22.75104</v>
      </c>
      <c r="GB135" s="1">
        <v>1.7779759999999999E-3</v>
      </c>
      <c r="GC135" s="1">
        <v>4.3499419999999997E-2</v>
      </c>
      <c r="GD135">
        <v>0.8667802</v>
      </c>
      <c r="GE135">
        <v>21.97044</v>
      </c>
      <c r="GF135" s="1">
        <v>1.3013899999999999E-3</v>
      </c>
      <c r="GG135" s="1">
        <v>3.178988E-2</v>
      </c>
      <c r="GH135">
        <v>0.86569119999999999</v>
      </c>
      <c r="GI135">
        <v>21.313759999999998</v>
      </c>
      <c r="GJ135" s="1">
        <v>9.6152450000000001E-4</v>
      </c>
      <c r="GK135" s="1">
        <v>2.3429780000000001E-2</v>
      </c>
      <c r="GL135">
        <v>0.86489899999999997</v>
      </c>
      <c r="GM135">
        <v>21.27169</v>
      </c>
      <c r="GN135" s="1">
        <v>7.42383E-4</v>
      </c>
      <c r="GO135">
        <v>1.8038100000000001E-2</v>
      </c>
      <c r="GP135">
        <v>0.86435910000000005</v>
      </c>
      <c r="GQ135">
        <v>21.6234</v>
      </c>
      <c r="GR135" s="1">
        <v>6.0737210000000005E-4</v>
      </c>
      <c r="GS135" s="1">
        <v>1.470978E-2</v>
      </c>
      <c r="GT135">
        <v>0.86400030000000005</v>
      </c>
      <c r="GU135">
        <v>22.271380000000001</v>
      </c>
      <c r="GV135" s="1">
        <v>5.2174489999999997E-4</v>
      </c>
      <c r="GW135" s="1">
        <v>1.25939E-2</v>
      </c>
      <c r="GX135">
        <v>0.86377009999999999</v>
      </c>
      <c r="GY135">
        <v>22.941549999999999</v>
      </c>
      <c r="GZ135" s="1">
        <v>4.6023869999999999E-4</v>
      </c>
      <c r="HA135" s="1">
        <v>1.1076539999999999E-2</v>
      </c>
      <c r="HB135">
        <v>0.8635796</v>
      </c>
      <c r="HC135">
        <v>23.226990000000001</v>
      </c>
      <c r="HD135" s="1">
        <v>4.0878110000000002E-4</v>
      </c>
      <c r="HE135" s="1">
        <v>9.8127030000000007E-3</v>
      </c>
      <c r="HF135">
        <v>0.86341670000000004</v>
      </c>
      <c r="HG135">
        <v>22.574490000000001</v>
      </c>
      <c r="HH135" s="1">
        <v>3.6340979999999998E-4</v>
      </c>
      <c r="HI135" s="1">
        <v>8.7027609999999998E-3</v>
      </c>
      <c r="HJ135">
        <v>0.86325289999999999</v>
      </c>
      <c r="HK135">
        <v>21.684719999999999</v>
      </c>
      <c r="HL135" s="1">
        <v>3.2520249999999998E-4</v>
      </c>
      <c r="HM135" s="1">
        <v>7.7715730000000004E-3</v>
      </c>
      <c r="HN135">
        <v>0.86298949999999996</v>
      </c>
      <c r="HO135">
        <v>20.819659999999999</v>
      </c>
      <c r="HP135" s="1">
        <v>2.9496829999999999E-4</v>
      </c>
      <c r="HQ135" s="1">
        <v>7.0375710000000003E-3</v>
      </c>
      <c r="HR135">
        <v>0.86264350000000001</v>
      </c>
      <c r="HS135">
        <v>20.48931</v>
      </c>
      <c r="HT135" s="1">
        <v>2.717013E-4</v>
      </c>
      <c r="HU135" s="1">
        <v>6.4734700000000003E-3</v>
      </c>
      <c r="HV135">
        <v>0.8622493</v>
      </c>
      <c r="HW135">
        <v>20.835070000000002</v>
      </c>
      <c r="HX135" s="1">
        <v>2.53422E-4</v>
      </c>
      <c r="HY135" s="1">
        <v>6.0319270000000003E-3</v>
      </c>
      <c r="HZ135">
        <v>0.86179349999999999</v>
      </c>
      <c r="IA135">
        <v>21.720839999999999</v>
      </c>
      <c r="IB135" s="1">
        <v>2.388143E-4</v>
      </c>
      <c r="IC135" s="1">
        <v>5.6800679999999999E-3</v>
      </c>
      <c r="ID135">
        <v>0.86128930000000004</v>
      </c>
      <c r="IE135">
        <v>22.693909999999999</v>
      </c>
      <c r="IF135" s="1">
        <v>2.2757140000000001E-4</v>
      </c>
      <c r="IG135" s="1">
        <v>5.4106700000000002E-3</v>
      </c>
      <c r="IH135">
        <v>0.86076180000000002</v>
      </c>
      <c r="II135">
        <v>23.157550000000001</v>
      </c>
      <c r="IJ135" s="1">
        <v>2.1947939999999999E-4</v>
      </c>
      <c r="IK135" s="1">
        <v>5.2175820000000001E-3</v>
      </c>
      <c r="IL135">
        <v>0.8602052</v>
      </c>
      <c r="IM135">
        <v>22.750389999999999</v>
      </c>
      <c r="IN135" s="1">
        <v>2.132658E-4</v>
      </c>
      <c r="IO135" s="1">
        <v>5.0697549999999996E-3</v>
      </c>
      <c r="IP135">
        <v>0.85962760000000005</v>
      </c>
      <c r="IQ135">
        <v>22.056509999999999</v>
      </c>
      <c r="IR135" s="1">
        <v>2.0721779999999999E-4</v>
      </c>
      <c r="IS135" s="1">
        <v>4.9268130000000004E-3</v>
      </c>
      <c r="IT135">
        <v>0.85905730000000002</v>
      </c>
      <c r="IU135">
        <v>21.358789999999999</v>
      </c>
      <c r="IV135" s="1">
        <v>2.003335E-4</v>
      </c>
      <c r="IW135" s="1">
        <v>4.7645889999999996E-3</v>
      </c>
      <c r="IX135">
        <v>0.85848539999999995</v>
      </c>
      <c r="IY135">
        <v>21.473590000000002</v>
      </c>
      <c r="IZ135" s="1">
        <v>1.9254259999999999E-4</v>
      </c>
      <c r="JA135" s="1">
        <v>4.5813870000000001E-3</v>
      </c>
      <c r="JB135">
        <v>0.85788629999999999</v>
      </c>
      <c r="JC135">
        <v>21.991409999999998</v>
      </c>
      <c r="JD135" s="1">
        <v>1.8429650000000001E-4</v>
      </c>
      <c r="JE135" s="1">
        <v>4.3868620000000001E-3</v>
      </c>
      <c r="JF135">
        <v>0.85730139999999999</v>
      </c>
      <c r="JG135">
        <v>22.784079999999999</v>
      </c>
      <c r="JH135" s="1">
        <v>1.7593700000000001E-4</v>
      </c>
      <c r="JI135" s="1">
        <v>4.1898869999999998E-3</v>
      </c>
      <c r="JJ135">
        <v>0.85670270000000004</v>
      </c>
      <c r="JK135">
        <v>23.314710000000002</v>
      </c>
      <c r="JL135" s="1">
        <v>1.6773840000000001E-4</v>
      </c>
      <c r="JM135" s="1">
        <v>3.996828E-3</v>
      </c>
      <c r="JN135">
        <v>0.85614040000000002</v>
      </c>
      <c r="JO135">
        <v>23.455410000000001</v>
      </c>
      <c r="JP135" s="1">
        <v>1.5986829999999999E-4</v>
      </c>
      <c r="JQ135" s="1">
        <v>3.8109839999999999E-3</v>
      </c>
      <c r="JR135">
        <v>0.85558279999999998</v>
      </c>
      <c r="JS135">
        <v>22.915150000000001</v>
      </c>
      <c r="JT135" s="1">
        <v>1.5238980000000001E-4</v>
      </c>
      <c r="JU135" s="1">
        <v>3.6343009999999999E-3</v>
      </c>
      <c r="JV135">
        <v>0.85514860000000004</v>
      </c>
      <c r="JW135">
        <v>22.17116</v>
      </c>
      <c r="JX135" s="1">
        <v>1.4534939999999999E-4</v>
      </c>
      <c r="JY135" s="1">
        <v>3.467412E-3</v>
      </c>
      <c r="JZ135">
        <v>0.85476289999999999</v>
      </c>
      <c r="KA135">
        <v>21.54383</v>
      </c>
      <c r="KB135" s="1">
        <v>1.387339E-4</v>
      </c>
      <c r="KC135" s="1">
        <v>3.3105930000000001E-3</v>
      </c>
      <c r="KD135">
        <v>0.85446739999999999</v>
      </c>
      <c r="KE135">
        <v>21.779810000000001</v>
      </c>
      <c r="KF135" s="1">
        <v>1.325067E-4</v>
      </c>
      <c r="KG135" s="1">
        <v>3.1626620000000001E-3</v>
      </c>
      <c r="KH135">
        <v>0.85426619999999998</v>
      </c>
      <c r="KI135">
        <v>22.3245</v>
      </c>
      <c r="KJ135" s="1">
        <v>1.266254E-4</v>
      </c>
      <c r="KK135" s="1">
        <v>3.0221409999999999E-3</v>
      </c>
      <c r="KL135">
        <v>0.85411729999999997</v>
      </c>
      <c r="KM135">
        <v>22.984760000000001</v>
      </c>
      <c r="KN135" s="1">
        <v>1.208372E-4</v>
      </c>
      <c r="KO135" s="1">
        <v>2.8840110000000001E-3</v>
      </c>
      <c r="KP135">
        <v>0.85399040000000004</v>
      </c>
      <c r="KQ135">
        <v>23.588740000000001</v>
      </c>
      <c r="KR135" s="1">
        <v>1.14734E-4</v>
      </c>
      <c r="KS135" s="1">
        <v>2.7380600000000001E-3</v>
      </c>
      <c r="KT135">
        <v>0.85395160000000003</v>
      </c>
      <c r="KU135">
        <v>23.708860000000001</v>
      </c>
      <c r="KV135" s="1">
        <v>1.080642E-4</v>
      </c>
      <c r="KW135" s="1">
        <v>2.578697E-3</v>
      </c>
      <c r="KX135">
        <v>0.85390029999999995</v>
      </c>
      <c r="KY135">
        <v>23.220369999999999</v>
      </c>
      <c r="KZ135" s="1">
        <v>1.011834E-4</v>
      </c>
      <c r="LA135" s="1">
        <v>2.4141039999999998E-3</v>
      </c>
      <c r="LB135">
        <v>0.85387310000000005</v>
      </c>
      <c r="LC135">
        <v>22.51351</v>
      </c>
      <c r="LD135" s="1">
        <v>9.4760340000000004E-5</v>
      </c>
      <c r="LE135" s="1">
        <v>2.2604579999999999E-3</v>
      </c>
      <c r="LF135">
        <v>0.85388140000000001</v>
      </c>
      <c r="LG135">
        <v>21.803439999999998</v>
      </c>
      <c r="LH135" s="1">
        <v>8.9237509999999995E-5</v>
      </c>
      <c r="LI135" s="1">
        <v>2.1280610000000001E-3</v>
      </c>
      <c r="LJ135">
        <v>0.8538599</v>
      </c>
      <c r="LK135">
        <v>21.77788</v>
      </c>
      <c r="LL135" s="1">
        <v>8.4614949999999999E-5</v>
      </c>
      <c r="LM135">
        <v>2.0173650000000001E-3</v>
      </c>
      <c r="LN135">
        <v>0.85385290000000003</v>
      </c>
      <c r="LO135">
        <v>22.252939999999999</v>
      </c>
      <c r="LP135" s="1">
        <v>8.0708400000000001E-5</v>
      </c>
      <c r="LQ135" s="1">
        <v>1.9238689999999999E-3</v>
      </c>
      <c r="LR135">
        <v>0.85386329999999999</v>
      </c>
      <c r="LS135">
        <v>23.10323</v>
      </c>
      <c r="LT135" s="1">
        <v>7.7294369999999994E-5</v>
      </c>
      <c r="LU135" s="1">
        <v>1.8420719999999999E-3</v>
      </c>
      <c r="LV135">
        <v>0.85385909999999998</v>
      </c>
      <c r="LW135">
        <v>23.886620000000001</v>
      </c>
      <c r="LX135" s="1">
        <v>7.420909E-5</v>
      </c>
      <c r="LY135" s="1">
        <v>1.7681369999999999E-3</v>
      </c>
      <c r="LZ135">
        <v>0.85385889999999998</v>
      </c>
      <c r="MA135">
        <v>24.14761</v>
      </c>
      <c r="MB135" s="1">
        <v>7.1240210000000003E-5</v>
      </c>
      <c r="MC135" s="1">
        <v>1.6993799999999999E-3</v>
      </c>
      <c r="MD135">
        <v>0.85385129999999998</v>
      </c>
      <c r="ME135">
        <v>23.600110000000001</v>
      </c>
      <c r="MF135" s="1">
        <v>6.8290050000000002E-5</v>
      </c>
      <c r="MG135">
        <v>1.634436E-3</v>
      </c>
      <c r="MH135">
        <v>0.85384660000000001</v>
      </c>
      <c r="MI135">
        <v>22.768049999999999</v>
      </c>
      <c r="MJ135" s="1">
        <v>6.5507609999999997E-5</v>
      </c>
      <c r="MK135" s="1">
        <v>1.5728420000000001E-3</v>
      </c>
      <c r="ML135">
        <v>0.85384720000000003</v>
      </c>
      <c r="MM135">
        <v>21.872160000000001</v>
      </c>
      <c r="MN135" s="1">
        <v>6.2875419999999999E-5</v>
      </c>
      <c r="MO135" s="1">
        <v>1.514142E-3</v>
      </c>
      <c r="MP135">
        <v>0.85384939999999998</v>
      </c>
      <c r="MQ135">
        <v>21.758019999999998</v>
      </c>
      <c r="MR135" s="1">
        <v>6.0389200000000001E-5</v>
      </c>
      <c r="MS135" s="1">
        <v>1.458448E-3</v>
      </c>
      <c r="MT135">
        <v>0.85385509999999998</v>
      </c>
      <c r="MU135">
        <v>21.937360000000002</v>
      </c>
      <c r="MV135" s="1">
        <v>5.8033070000000003E-5</v>
      </c>
      <c r="MW135" s="1">
        <v>1.405442E-3</v>
      </c>
      <c r="MX135">
        <v>0.85384530000000003</v>
      </c>
      <c r="MY135">
        <v>22.0184</v>
      </c>
      <c r="MZ135" s="1">
        <v>5.5798019999999998E-5</v>
      </c>
      <c r="NA135" s="1">
        <v>1.354795E-3</v>
      </c>
      <c r="NB135">
        <v>0.85385440000000001</v>
      </c>
      <c r="NC135">
        <v>22.152460000000001</v>
      </c>
      <c r="ND135" s="1">
        <v>5.3669089999999997E-5</v>
      </c>
      <c r="NE135" s="1">
        <v>1.306314E-3</v>
      </c>
      <c r="NF135">
        <v>0.85385420000000001</v>
      </c>
      <c r="NG135">
        <v>22.25948</v>
      </c>
      <c r="NH135" s="1">
        <v>5.1642450000000002E-5</v>
      </c>
      <c r="NI135">
        <v>1.259979E-3</v>
      </c>
      <c r="NJ135">
        <v>0.85384850000000001</v>
      </c>
      <c r="NK135">
        <v>21.87088</v>
      </c>
      <c r="NL135" s="1">
        <v>4.9708620000000002E-5</v>
      </c>
      <c r="NM135" s="1">
        <v>1.2156140000000001E-3</v>
      </c>
      <c r="NN135">
        <v>0.85384780000000005</v>
      </c>
      <c r="NO135">
        <v>21.228380000000001</v>
      </c>
      <c r="NP135" s="1">
        <v>4.7864400000000002E-5</v>
      </c>
      <c r="NQ135" s="1">
        <v>1.173065E-3</v>
      </c>
      <c r="NR135">
        <v>0.85385949999999999</v>
      </c>
      <c r="NS135">
        <v>20.688389999999998</v>
      </c>
      <c r="NT135" s="1">
        <v>4.6106829999999999E-5</v>
      </c>
      <c r="NU135" s="1">
        <v>1.1323450000000001E-3</v>
      </c>
      <c r="NV135">
        <v>0.85385679999999997</v>
      </c>
      <c r="NW135">
        <v>20.898040000000002</v>
      </c>
      <c r="NX135" s="1">
        <v>4.4428470000000001E-5</v>
      </c>
      <c r="NY135" s="1">
        <v>1.0932870000000001E-3</v>
      </c>
      <c r="NZ135">
        <v>0.85384729999999998</v>
      </c>
      <c r="OA135">
        <v>21.513539999999999</v>
      </c>
      <c r="OB135" s="1">
        <v>4.2824059999999999E-5</v>
      </c>
      <c r="OC135" s="1">
        <v>1.0558220000000001E-3</v>
      </c>
      <c r="OD135">
        <v>0.85385009999999995</v>
      </c>
      <c r="OE135">
        <v>22.12341</v>
      </c>
      <c r="OF135" s="1">
        <v>4.1287600000000001E-5</v>
      </c>
      <c r="OG135" s="1">
        <v>1.01987E-3</v>
      </c>
      <c r="OH135">
        <v>0.85383260000000005</v>
      </c>
      <c r="OI135">
        <v>22.726489999999998</v>
      </c>
      <c r="OJ135" s="1">
        <v>3.9820980000000002E-5</v>
      </c>
      <c r="OK135" s="1">
        <v>9.8541030000000003E-4</v>
      </c>
    </row>
    <row r="136" spans="1:401" x14ac:dyDescent="0.35">
      <c r="A136">
        <v>139</v>
      </c>
      <c r="B136" t="s">
        <v>4</v>
      </c>
      <c r="C136" t="s">
        <v>24</v>
      </c>
      <c r="D136" t="s">
        <v>141</v>
      </c>
      <c r="E136">
        <v>178.42080000000001</v>
      </c>
      <c r="F136">
        <v>1.292001</v>
      </c>
      <c r="G136">
        <v>20.16198</v>
      </c>
      <c r="H136">
        <v>0</v>
      </c>
      <c r="I136">
        <v>0</v>
      </c>
      <c r="J136">
        <v>1.2901899999999999</v>
      </c>
      <c r="K136">
        <v>20.61927</v>
      </c>
      <c r="L136">
        <v>0</v>
      </c>
      <c r="M136">
        <v>0</v>
      </c>
      <c r="N136">
        <v>1.2861530000000001</v>
      </c>
      <c r="O136">
        <v>20.998339999999999</v>
      </c>
      <c r="P136">
        <v>0</v>
      </c>
      <c r="Q136">
        <v>0</v>
      </c>
      <c r="R136">
        <v>1.2820050000000001</v>
      </c>
      <c r="S136">
        <v>20.919910000000002</v>
      </c>
      <c r="T136" s="1">
        <v>1.545999E-29</v>
      </c>
      <c r="U136" s="1">
        <v>6.2985459999999999E-28</v>
      </c>
      <c r="V136">
        <v>1.2778799999999999</v>
      </c>
      <c r="W136">
        <v>20.19049</v>
      </c>
      <c r="X136" s="1">
        <v>6.3418139999999997E-18</v>
      </c>
      <c r="Y136" s="1">
        <v>2.6021089999999998E-16</v>
      </c>
      <c r="Z136">
        <v>1.273633</v>
      </c>
      <c r="AA136">
        <v>19.622879999999999</v>
      </c>
      <c r="AB136" s="1">
        <v>2.0656249999999998E-6</v>
      </c>
      <c r="AC136" s="1">
        <v>8.7089999999999995E-5</v>
      </c>
      <c r="AD136">
        <v>1.269274</v>
      </c>
      <c r="AE136">
        <v>19.233930000000001</v>
      </c>
      <c r="AF136" s="1">
        <v>3.2051969999999999E-2</v>
      </c>
      <c r="AG136" s="1">
        <v>1.414965</v>
      </c>
      <c r="AH136">
        <v>1.2647900000000001</v>
      </c>
      <c r="AI136">
        <v>19.54965</v>
      </c>
      <c r="AJ136" s="1">
        <v>3.8392430000000002</v>
      </c>
      <c r="AK136">
        <v>172.9375</v>
      </c>
      <c r="AL136">
        <v>1.260138</v>
      </c>
      <c r="AM136">
        <v>20.399609999999999</v>
      </c>
      <c r="AN136">
        <v>44.403390000000002</v>
      </c>
      <c r="AO136">
        <v>2030.3779999999999</v>
      </c>
      <c r="AP136">
        <v>1.2552890000000001</v>
      </c>
      <c r="AQ136">
        <v>21.293900000000001</v>
      </c>
      <c r="AR136">
        <v>110.96639999999999</v>
      </c>
      <c r="AS136">
        <v>5137.4409999999998</v>
      </c>
      <c r="AT136">
        <v>1.2500039999999999</v>
      </c>
      <c r="AU136">
        <v>21.915189999999999</v>
      </c>
      <c r="AV136">
        <v>94.11054</v>
      </c>
      <c r="AW136">
        <v>4405.674</v>
      </c>
      <c r="AX136">
        <v>1.2438499999999999</v>
      </c>
      <c r="AY136">
        <v>21.823889999999999</v>
      </c>
      <c r="AZ136">
        <v>36.608179999999997</v>
      </c>
      <c r="BA136">
        <v>1730.857</v>
      </c>
      <c r="BB136">
        <v>1.236602</v>
      </c>
      <c r="BC136">
        <v>21.290189999999999</v>
      </c>
      <c r="BD136">
        <v>8.1900899999999996</v>
      </c>
      <c r="BE136">
        <v>391.01339999999999</v>
      </c>
      <c r="BF136">
        <v>1.2283029999999999</v>
      </c>
      <c r="BG136">
        <v>20.72805</v>
      </c>
      <c r="BH136">
        <v>1.3031919999999999</v>
      </c>
      <c r="BI136">
        <v>62.722090000000001</v>
      </c>
      <c r="BJ136">
        <v>1.2188190000000001</v>
      </c>
      <c r="BK136">
        <v>20.408370000000001</v>
      </c>
      <c r="BL136">
        <v>0.214146</v>
      </c>
      <c r="BM136">
        <v>10.34966</v>
      </c>
      <c r="BN136">
        <v>1.2078960000000001</v>
      </c>
      <c r="BO136">
        <v>20.995080000000002</v>
      </c>
      <c r="BP136">
        <v>7.8582639999999995E-2</v>
      </c>
      <c r="BQ136">
        <v>3.7899530000000001</v>
      </c>
      <c r="BR136">
        <v>1.1958660000000001</v>
      </c>
      <c r="BS136">
        <v>21.784269999999999</v>
      </c>
      <c r="BT136">
        <v>6.5469009999999994E-2</v>
      </c>
      <c r="BU136">
        <v>3.172596</v>
      </c>
      <c r="BV136">
        <v>1.183692</v>
      </c>
      <c r="BW136">
        <v>22.544789999999999</v>
      </c>
      <c r="BX136">
        <v>6.7201819999999995E-2</v>
      </c>
      <c r="BY136">
        <v>3.2858649999999998</v>
      </c>
      <c r="BZ136">
        <v>1.1712370000000001</v>
      </c>
      <c r="CA136">
        <v>22.999590000000001</v>
      </c>
      <c r="CB136" s="1">
        <v>6.7676739999999999E-2</v>
      </c>
      <c r="CC136">
        <v>3.3432279999999999</v>
      </c>
      <c r="CD136">
        <v>1.1583019999999999</v>
      </c>
      <c r="CE136">
        <v>22.816030000000001</v>
      </c>
      <c r="CF136" s="1">
        <v>6.4585160000000003E-2</v>
      </c>
      <c r="CG136">
        <v>3.224602</v>
      </c>
      <c r="CH136">
        <v>1.1450579999999999</v>
      </c>
      <c r="CI136">
        <v>21.88645</v>
      </c>
      <c r="CJ136" s="1">
        <v>5.9150380000000002E-2</v>
      </c>
      <c r="CK136">
        <v>2.985573</v>
      </c>
      <c r="CL136">
        <v>1.1315269999999999</v>
      </c>
      <c r="CM136">
        <v>21.00121</v>
      </c>
      <c r="CN136">
        <v>5.3009540000000001E-2</v>
      </c>
      <c r="CO136">
        <v>2.7049059999999998</v>
      </c>
      <c r="CP136">
        <v>1.117877</v>
      </c>
      <c r="CQ136">
        <v>20.4557</v>
      </c>
      <c r="CR136" s="1">
        <v>4.6975780000000002E-2</v>
      </c>
      <c r="CS136">
        <v>2.4234499999999999</v>
      </c>
      <c r="CT136">
        <v>1.1043369999999999</v>
      </c>
      <c r="CU136">
        <v>20.539629999999999</v>
      </c>
      <c r="CV136" s="1">
        <v>4.136335E-2</v>
      </c>
      <c r="CW136">
        <v>2.157038</v>
      </c>
      <c r="CX136">
        <v>1.0909740000000001</v>
      </c>
      <c r="CY136">
        <v>20.446200000000001</v>
      </c>
      <c r="CZ136" s="1">
        <v>3.6270190000000001E-2</v>
      </c>
      <c r="DA136">
        <v>1.911613</v>
      </c>
      <c r="DB136">
        <v>1.0769</v>
      </c>
      <c r="DC136">
        <v>20.941569999999999</v>
      </c>
      <c r="DD136" s="1">
        <v>3.1761539999999998E-2</v>
      </c>
      <c r="DE136">
        <v>1.6927239999999999</v>
      </c>
      <c r="DF136">
        <v>1.0626770000000001</v>
      </c>
      <c r="DG136">
        <v>21.495920000000002</v>
      </c>
      <c r="DH136" s="1">
        <v>2.7868830000000001E-2</v>
      </c>
      <c r="DI136">
        <v>1.501981</v>
      </c>
      <c r="DJ136">
        <v>1.049493</v>
      </c>
      <c r="DK136">
        <v>21.46114</v>
      </c>
      <c r="DL136" s="1">
        <v>2.4516909999999999E-2</v>
      </c>
      <c r="DM136">
        <v>1.33507</v>
      </c>
      <c r="DN136">
        <v>1.0365310000000001</v>
      </c>
      <c r="DO136">
        <v>20.886759999999999</v>
      </c>
      <c r="DP136" s="1">
        <v>2.152952E-2</v>
      </c>
      <c r="DQ136">
        <v>1.184404</v>
      </c>
      <c r="DR136">
        <v>1.023231</v>
      </c>
      <c r="DS136">
        <v>20.42266</v>
      </c>
      <c r="DT136" s="1">
        <v>1.8841489999999999E-2</v>
      </c>
      <c r="DU136">
        <v>1.0476270000000001</v>
      </c>
      <c r="DV136">
        <v>1.0102370000000001</v>
      </c>
      <c r="DW136">
        <v>20.043510000000001</v>
      </c>
      <c r="DX136" s="1">
        <v>1.647945E-2</v>
      </c>
      <c r="DY136">
        <v>0.92586939999999995</v>
      </c>
      <c r="DZ136">
        <v>0.99686350000000001</v>
      </c>
      <c r="EA136">
        <v>20.486640000000001</v>
      </c>
      <c r="EB136" s="1">
        <v>1.440718E-2</v>
      </c>
      <c r="EC136">
        <v>0.81820269999999995</v>
      </c>
      <c r="ED136">
        <v>0.98379289999999997</v>
      </c>
      <c r="EE136">
        <v>21.354649999999999</v>
      </c>
      <c r="EF136" s="1">
        <v>1.258256E-2</v>
      </c>
      <c r="EG136">
        <v>0.72221170000000001</v>
      </c>
      <c r="EH136">
        <v>0.97018610000000005</v>
      </c>
      <c r="EI136">
        <v>22.436779999999999</v>
      </c>
      <c r="EJ136" s="1">
        <v>1.0946539999999999E-2</v>
      </c>
      <c r="EK136">
        <v>0.63529179999999996</v>
      </c>
      <c r="EL136">
        <v>0.95612850000000005</v>
      </c>
      <c r="EM136">
        <v>23.491540000000001</v>
      </c>
      <c r="EN136" s="1">
        <v>9.490241E-3</v>
      </c>
      <c r="EO136">
        <v>0.55723670000000003</v>
      </c>
      <c r="EP136">
        <v>0.94246019999999997</v>
      </c>
      <c r="EQ136">
        <v>23.807880000000001</v>
      </c>
      <c r="ER136">
        <v>8.2339089999999993E-3</v>
      </c>
      <c r="ES136">
        <v>0.4890543</v>
      </c>
      <c r="ET136">
        <v>0.93014960000000002</v>
      </c>
      <c r="EU136">
        <v>23.22794</v>
      </c>
      <c r="EV136" s="1">
        <v>7.1700069999999999E-3</v>
      </c>
      <c r="EW136">
        <v>0.4301584</v>
      </c>
      <c r="EX136">
        <v>0.91870220000000002</v>
      </c>
      <c r="EY136">
        <v>22.61553</v>
      </c>
      <c r="EZ136" s="1">
        <v>6.2528059999999996E-3</v>
      </c>
      <c r="FA136">
        <v>0.37861590000000001</v>
      </c>
      <c r="FB136">
        <v>0.90918299999999996</v>
      </c>
      <c r="FC136">
        <v>22.146059999999999</v>
      </c>
      <c r="FD136" s="1">
        <v>5.4591580000000004E-3</v>
      </c>
      <c r="FE136">
        <v>0.33292749999999999</v>
      </c>
      <c r="FF136">
        <v>0.90109260000000002</v>
      </c>
      <c r="FG136">
        <v>22.285270000000001</v>
      </c>
      <c r="FH136" s="1">
        <v>4.7590150000000001E-3</v>
      </c>
      <c r="FI136">
        <v>0.29191810000000001</v>
      </c>
      <c r="FJ136">
        <v>0.89453700000000003</v>
      </c>
      <c r="FK136">
        <v>22.75657</v>
      </c>
      <c r="FL136" s="1">
        <v>4.135789E-3</v>
      </c>
      <c r="FM136">
        <v>0.25473639999999997</v>
      </c>
      <c r="FN136">
        <v>0.88943850000000002</v>
      </c>
      <c r="FO136">
        <v>23.130469999999999</v>
      </c>
      <c r="FP136" s="1">
        <v>3.5569909999999998E-3</v>
      </c>
      <c r="FQ136">
        <v>0.21967110000000001</v>
      </c>
      <c r="FR136">
        <v>0.88568519999999995</v>
      </c>
      <c r="FS136">
        <v>23.462160000000001</v>
      </c>
      <c r="FT136" s="1">
        <v>2.9722749999999999E-3</v>
      </c>
      <c r="FU136">
        <v>0.1838159</v>
      </c>
      <c r="FV136">
        <v>0.88302230000000004</v>
      </c>
      <c r="FW136">
        <v>23.30536</v>
      </c>
      <c r="FX136" s="1">
        <v>2.3639690000000001E-3</v>
      </c>
      <c r="FY136">
        <v>0.14626339999999999</v>
      </c>
      <c r="FZ136">
        <v>0.88102879999999995</v>
      </c>
      <c r="GA136">
        <v>22.763400000000001</v>
      </c>
      <c r="GB136" s="1">
        <v>1.7836480000000001E-3</v>
      </c>
      <c r="GC136">
        <v>0.1103094</v>
      </c>
      <c r="GD136">
        <v>0.87952430000000004</v>
      </c>
      <c r="GE136">
        <v>21.985910000000001</v>
      </c>
      <c r="GF136" s="1">
        <v>1.305762E-3</v>
      </c>
      <c r="GG136">
        <v>8.0638029999999999E-2</v>
      </c>
      <c r="GH136">
        <v>0.87840810000000002</v>
      </c>
      <c r="GI136">
        <v>21.329899999999999</v>
      </c>
      <c r="GJ136" s="1">
        <v>9.6449100000000005E-4</v>
      </c>
      <c r="GK136">
        <v>5.9402200000000002E-2</v>
      </c>
      <c r="GL136">
        <v>0.87761</v>
      </c>
      <c r="GM136">
        <v>21.28415</v>
      </c>
      <c r="GN136" s="1">
        <v>7.4424539999999996E-4</v>
      </c>
      <c r="GO136">
        <v>4.568287E-2</v>
      </c>
      <c r="GP136">
        <v>0.87708719999999996</v>
      </c>
      <c r="GQ136">
        <v>21.632909999999999</v>
      </c>
      <c r="GR136" s="1">
        <v>6.0852620000000004E-4</v>
      </c>
      <c r="GS136">
        <v>3.7210649999999998E-2</v>
      </c>
      <c r="GT136">
        <v>0.8767047</v>
      </c>
      <c r="GU136">
        <v>22.27656</v>
      </c>
      <c r="GV136" s="1">
        <v>5.2251279999999999E-4</v>
      </c>
      <c r="GW136">
        <v>3.1832260000000001E-2</v>
      </c>
      <c r="GX136">
        <v>0.87647830000000004</v>
      </c>
      <c r="GY136">
        <v>22.943449999999999</v>
      </c>
      <c r="GZ136" s="1">
        <v>4.6083419999999999E-4</v>
      </c>
      <c r="HA136">
        <v>2.7987850000000002E-2</v>
      </c>
      <c r="HB136">
        <v>0.87630980000000003</v>
      </c>
      <c r="HC136">
        <v>23.231580000000001</v>
      </c>
      <c r="HD136" s="1">
        <v>4.0930140000000002E-4</v>
      </c>
      <c r="HE136">
        <v>2.47929E-2</v>
      </c>
      <c r="HF136">
        <v>0.8761274</v>
      </c>
      <c r="HG136">
        <v>22.58765</v>
      </c>
      <c r="HH136" s="1">
        <v>3.6386280000000001E-4</v>
      </c>
      <c r="HI136">
        <v>2.1987240000000002E-2</v>
      </c>
      <c r="HJ136">
        <v>0.87594470000000002</v>
      </c>
      <c r="HK136">
        <v>21.70063</v>
      </c>
      <c r="HL136" s="1">
        <v>3.2557179999999998E-4</v>
      </c>
      <c r="HM136">
        <v>1.9630760000000001E-2</v>
      </c>
      <c r="HN136">
        <v>0.87568250000000003</v>
      </c>
      <c r="HO136">
        <v>20.836490000000001</v>
      </c>
      <c r="HP136" s="1">
        <v>2.95254E-4</v>
      </c>
      <c r="HQ136" s="1">
        <v>1.777074E-2</v>
      </c>
      <c r="HR136">
        <v>0.87535759999999996</v>
      </c>
      <c r="HS136">
        <v>20.501000000000001</v>
      </c>
      <c r="HT136" s="1">
        <v>2.7192189999999998E-4</v>
      </c>
      <c r="HU136" s="1">
        <v>1.6341459999999999E-2</v>
      </c>
      <c r="HV136">
        <v>0.87496569999999996</v>
      </c>
      <c r="HW136">
        <v>20.837209999999999</v>
      </c>
      <c r="HX136" s="1">
        <v>2.5359720000000001E-4</v>
      </c>
      <c r="HY136" s="1">
        <v>1.5223230000000001E-2</v>
      </c>
      <c r="HZ136">
        <v>0.87453329999999996</v>
      </c>
      <c r="IA136">
        <v>21.71565</v>
      </c>
      <c r="IB136" s="1">
        <v>2.3895329999999999E-4</v>
      </c>
      <c r="IC136" s="1">
        <v>1.433219E-2</v>
      </c>
      <c r="ID136">
        <v>0.87401059999999997</v>
      </c>
      <c r="IE136">
        <v>22.68871</v>
      </c>
      <c r="IF136" s="1">
        <v>2.27674E-4</v>
      </c>
      <c r="IG136" s="1">
        <v>1.3648800000000001E-2</v>
      </c>
      <c r="IH136">
        <v>0.87346630000000003</v>
      </c>
      <c r="II136">
        <v>23.15756</v>
      </c>
      <c r="IJ136" s="1">
        <v>2.1955259999999999E-4</v>
      </c>
      <c r="IK136" s="1">
        <v>1.3158639999999999E-2</v>
      </c>
      <c r="IL136">
        <v>0.87293339999999997</v>
      </c>
      <c r="IM136">
        <v>22.758800000000001</v>
      </c>
      <c r="IN136" s="1">
        <v>2.1332710000000001E-4</v>
      </c>
      <c r="IO136" s="1">
        <v>1.278464E-2</v>
      </c>
      <c r="IP136">
        <v>0.87235879999999999</v>
      </c>
      <c r="IQ136">
        <v>22.069610000000001</v>
      </c>
      <c r="IR136" s="1">
        <v>2.072834E-4</v>
      </c>
      <c r="IS136">
        <v>1.2424340000000001E-2</v>
      </c>
      <c r="IT136">
        <v>0.87177070000000001</v>
      </c>
      <c r="IU136">
        <v>21.375399999999999</v>
      </c>
      <c r="IV136" s="1">
        <v>2.0040929999999999E-4</v>
      </c>
      <c r="IW136" s="1">
        <v>1.2016509999999999E-2</v>
      </c>
      <c r="IX136">
        <v>0.87120229999999999</v>
      </c>
      <c r="IY136">
        <v>21.48574</v>
      </c>
      <c r="IZ136" s="1">
        <v>1.9262629999999999E-4</v>
      </c>
      <c r="JA136" s="1">
        <v>1.1555340000000001E-2</v>
      </c>
      <c r="JB136">
        <v>0.87058619999999998</v>
      </c>
      <c r="JC136">
        <v>21.99926</v>
      </c>
      <c r="JD136" s="1">
        <v>1.843832E-4</v>
      </c>
      <c r="JE136" s="1">
        <v>1.106532E-2</v>
      </c>
      <c r="JF136">
        <v>0.87002520000000005</v>
      </c>
      <c r="JG136">
        <v>22.785440000000001</v>
      </c>
      <c r="JH136" s="1">
        <v>1.7602340000000001E-4</v>
      </c>
      <c r="JI136" s="1">
        <v>1.056875E-2</v>
      </c>
      <c r="JJ136">
        <v>0.86940839999999997</v>
      </c>
      <c r="JK136">
        <v>23.31588</v>
      </c>
      <c r="JL136" s="1">
        <v>1.6782200000000001E-4</v>
      </c>
      <c r="JM136" s="1">
        <v>1.0081629999999999E-2</v>
      </c>
      <c r="JN136">
        <v>0.86885020000000002</v>
      </c>
      <c r="JO136">
        <v>23.459700000000002</v>
      </c>
      <c r="JP136" s="1">
        <v>1.599487E-4</v>
      </c>
      <c r="JQ136" s="1">
        <v>9.6127920000000002E-3</v>
      </c>
      <c r="JR136">
        <v>0.86831519999999995</v>
      </c>
      <c r="JS136">
        <v>22.927330000000001</v>
      </c>
      <c r="JT136" s="1">
        <v>1.5246580000000001E-4</v>
      </c>
      <c r="JU136" s="1">
        <v>9.1666739999999997E-3</v>
      </c>
      <c r="JV136">
        <v>0.86786479999999999</v>
      </c>
      <c r="JW136">
        <v>22.185379999999999</v>
      </c>
      <c r="JX136" s="1">
        <v>1.454211E-4</v>
      </c>
      <c r="JY136" s="1">
        <v>8.745648E-3</v>
      </c>
      <c r="JZ136">
        <v>0.86748020000000003</v>
      </c>
      <c r="KA136">
        <v>21.557310000000001</v>
      </c>
      <c r="KB136" s="1">
        <v>1.388014E-4</v>
      </c>
      <c r="KC136" s="1">
        <v>8.3498979999999997E-3</v>
      </c>
      <c r="KD136">
        <v>0.86718700000000004</v>
      </c>
      <c r="KE136">
        <v>21.785489999999999</v>
      </c>
      <c r="KF136" s="1">
        <v>1.3257030000000001E-4</v>
      </c>
      <c r="KG136" s="1">
        <v>7.9766390000000006E-3</v>
      </c>
      <c r="KH136">
        <v>0.8669673</v>
      </c>
      <c r="KI136">
        <v>22.32883</v>
      </c>
      <c r="KJ136" s="1">
        <v>1.266866E-4</v>
      </c>
      <c r="KK136" s="1">
        <v>7.6221179999999998E-3</v>
      </c>
      <c r="KL136">
        <v>0.8668401</v>
      </c>
      <c r="KM136">
        <v>22.987200000000001</v>
      </c>
      <c r="KN136" s="1">
        <v>1.208991E-4</v>
      </c>
      <c r="KO136" s="1">
        <v>7.274048E-3</v>
      </c>
      <c r="KP136">
        <v>0.86673350000000005</v>
      </c>
      <c r="KQ136">
        <v>23.589839999999999</v>
      </c>
      <c r="KR136" s="1">
        <v>1.148012E-4</v>
      </c>
      <c r="KS136" s="1">
        <v>6.90684E-3</v>
      </c>
      <c r="KT136">
        <v>0.86667570000000005</v>
      </c>
      <c r="KU136">
        <v>23.713519999999999</v>
      </c>
      <c r="KV136" s="1">
        <v>1.081369E-4</v>
      </c>
      <c r="KW136" s="1">
        <v>6.5059139999999998E-3</v>
      </c>
      <c r="KX136">
        <v>0.86664509999999995</v>
      </c>
      <c r="KY136">
        <v>23.23122</v>
      </c>
      <c r="KZ136" s="1">
        <v>1.012553E-4</v>
      </c>
      <c r="LA136" s="1">
        <v>6.0910499999999998E-3</v>
      </c>
      <c r="LB136">
        <v>0.86659730000000001</v>
      </c>
      <c r="LC136">
        <v>22.527660000000001</v>
      </c>
      <c r="LD136" s="1">
        <v>9.4824650000000004E-5</v>
      </c>
      <c r="LE136" s="1">
        <v>5.7030520000000001E-3</v>
      </c>
      <c r="LF136">
        <v>0.86658579999999996</v>
      </c>
      <c r="LG136">
        <v>21.820170000000001</v>
      </c>
      <c r="LH136" s="1">
        <v>8.929183E-5</v>
      </c>
      <c r="LI136" s="1">
        <v>5.3683289999999998E-3</v>
      </c>
      <c r="LJ136">
        <v>0.86658480000000004</v>
      </c>
      <c r="LK136">
        <v>21.789439999999999</v>
      </c>
      <c r="LL136" s="1">
        <v>8.4660350000000003E-5</v>
      </c>
      <c r="LM136" s="1">
        <v>5.0884570000000002E-3</v>
      </c>
      <c r="LN136">
        <v>0.86657770000000001</v>
      </c>
      <c r="LO136">
        <v>22.258649999999999</v>
      </c>
      <c r="LP136" s="1">
        <v>8.0747279999999997E-5</v>
      </c>
      <c r="LQ136" s="1">
        <v>4.8521090000000003E-3</v>
      </c>
      <c r="LR136">
        <v>0.86658849999999998</v>
      </c>
      <c r="LS136">
        <v>23.102910000000001</v>
      </c>
      <c r="LT136" s="1">
        <v>7.732893E-5</v>
      </c>
      <c r="LU136" s="1">
        <v>4.6455350000000001E-3</v>
      </c>
      <c r="LV136">
        <v>0.86658440000000003</v>
      </c>
      <c r="LW136">
        <v>23.8855</v>
      </c>
      <c r="LX136" s="1">
        <v>7.4240839999999998E-5</v>
      </c>
      <c r="LY136" s="1">
        <v>4.4588859999999996E-3</v>
      </c>
      <c r="LZ136">
        <v>0.86658420000000003</v>
      </c>
      <c r="MA136">
        <v>24.15108</v>
      </c>
      <c r="MB136" s="1">
        <v>7.1269939999999996E-5</v>
      </c>
      <c r="MC136">
        <v>4.2854019999999998E-3</v>
      </c>
      <c r="MD136">
        <v>0.86657660000000003</v>
      </c>
      <c r="ME136">
        <v>23.611630000000002</v>
      </c>
      <c r="MF136" s="1">
        <v>6.8318049999999996E-5</v>
      </c>
      <c r="MG136" s="1">
        <v>4.1216300000000003E-3</v>
      </c>
      <c r="MH136">
        <v>0.86657150000000005</v>
      </c>
      <c r="MI136">
        <v>22.783449999999998</v>
      </c>
      <c r="MJ136" s="1">
        <v>6.5534139999999996E-5</v>
      </c>
      <c r="MK136" s="1">
        <v>3.9662500000000002E-3</v>
      </c>
      <c r="ML136">
        <v>0.86657240000000002</v>
      </c>
      <c r="MM136">
        <v>21.89001</v>
      </c>
      <c r="MN136" s="1">
        <v>6.2900650000000002E-5</v>
      </c>
      <c r="MO136" s="1">
        <v>3.8182149999999998E-3</v>
      </c>
      <c r="MP136">
        <v>0.86657450000000003</v>
      </c>
      <c r="MQ136">
        <v>21.769079999999999</v>
      </c>
      <c r="MR136" s="1">
        <v>6.0412999999999999E-5</v>
      </c>
      <c r="MS136" s="1">
        <v>3.6776999999999999E-3</v>
      </c>
      <c r="MT136">
        <v>0.86658080000000004</v>
      </c>
      <c r="MU136">
        <v>21.94313</v>
      </c>
      <c r="MV136" s="1">
        <v>5.8055769999999999E-5</v>
      </c>
      <c r="MW136" s="1">
        <v>3.544017E-3</v>
      </c>
      <c r="MX136">
        <v>0.86657039999999996</v>
      </c>
      <c r="MY136">
        <v>22.019870000000001</v>
      </c>
      <c r="MZ136" s="1">
        <v>5.5819629999999999E-5</v>
      </c>
      <c r="NA136" s="1">
        <v>3.4163010000000001E-3</v>
      </c>
      <c r="NB136">
        <v>0.86657930000000005</v>
      </c>
      <c r="NC136">
        <v>22.154319999999998</v>
      </c>
      <c r="ND136" s="1">
        <v>5.3689780000000001E-5</v>
      </c>
      <c r="NE136" s="1">
        <v>3.293996E-3</v>
      </c>
      <c r="NF136">
        <v>0.86657960000000001</v>
      </c>
      <c r="NG136">
        <v>22.263359999999999</v>
      </c>
      <c r="NH136" s="1">
        <v>5.1662149999999998E-5</v>
      </c>
      <c r="NI136" s="1">
        <v>3.1771600000000001E-3</v>
      </c>
      <c r="NJ136">
        <v>0.8665735</v>
      </c>
      <c r="NK136">
        <v>21.881789999999999</v>
      </c>
      <c r="NL136" s="1">
        <v>4.9727469999999999E-5</v>
      </c>
      <c r="NM136" s="1">
        <v>3.0652729999999999E-3</v>
      </c>
      <c r="NN136">
        <v>0.86657280000000003</v>
      </c>
      <c r="NO136">
        <v>21.241129999999998</v>
      </c>
      <c r="NP136" s="1">
        <v>4.7882400000000001E-5</v>
      </c>
      <c r="NQ136" s="1">
        <v>2.9579860000000001E-3</v>
      </c>
      <c r="NR136">
        <v>0.8665851</v>
      </c>
      <c r="NS136">
        <v>20.70121</v>
      </c>
      <c r="NT136" s="1">
        <v>4.6124020000000002E-5</v>
      </c>
      <c r="NU136" s="1">
        <v>2.85527E-3</v>
      </c>
      <c r="NV136">
        <v>0.8665815</v>
      </c>
      <c r="NW136">
        <v>20.907450000000001</v>
      </c>
      <c r="NX136" s="1">
        <v>4.4444909999999999E-5</v>
      </c>
      <c r="NY136">
        <v>2.7567749999999999E-3</v>
      </c>
      <c r="NZ136">
        <v>0.86657220000000001</v>
      </c>
      <c r="OA136">
        <v>21.521730000000002</v>
      </c>
      <c r="OB136" s="1">
        <v>4.2839809999999997E-5</v>
      </c>
      <c r="OC136" s="1">
        <v>2.66227E-3</v>
      </c>
      <c r="OD136">
        <v>0.8665754</v>
      </c>
      <c r="OE136">
        <v>22.129490000000001</v>
      </c>
      <c r="OF136" s="1">
        <v>4.1302689999999999E-5</v>
      </c>
      <c r="OG136" s="1">
        <v>2.571622E-3</v>
      </c>
      <c r="OH136">
        <v>0.86655720000000003</v>
      </c>
      <c r="OI136">
        <v>22.728539999999999</v>
      </c>
      <c r="OJ136" s="1">
        <v>3.9835520000000003E-5</v>
      </c>
      <c r="OK136" s="1">
        <v>2.4847179999999999E-3</v>
      </c>
    </row>
    <row r="137" spans="1:401" x14ac:dyDescent="0.35">
      <c r="A137">
        <v>140</v>
      </c>
      <c r="B137" t="s">
        <v>4</v>
      </c>
      <c r="C137" t="s">
        <v>24</v>
      </c>
      <c r="D137" t="s">
        <v>142</v>
      </c>
      <c r="E137">
        <v>865.78440000000001</v>
      </c>
      <c r="F137">
        <v>1.157527</v>
      </c>
      <c r="G137">
        <v>20.15326</v>
      </c>
      <c r="H137">
        <v>0</v>
      </c>
      <c r="I137">
        <v>0</v>
      </c>
      <c r="J137">
        <v>1.1557379999999999</v>
      </c>
      <c r="K137">
        <v>20.619879999999998</v>
      </c>
      <c r="L137">
        <v>0</v>
      </c>
      <c r="M137">
        <v>0</v>
      </c>
      <c r="N137">
        <v>1.15201</v>
      </c>
      <c r="O137">
        <v>21.00338</v>
      </c>
      <c r="P137">
        <v>0</v>
      </c>
      <c r="Q137">
        <v>0</v>
      </c>
      <c r="R137">
        <v>1.148236</v>
      </c>
      <c r="S137">
        <v>20.9465</v>
      </c>
      <c r="T137" s="1">
        <v>1.043025E-29</v>
      </c>
      <c r="U137" s="1">
        <v>1.394983E-27</v>
      </c>
      <c r="V137">
        <v>1.1444650000000001</v>
      </c>
      <c r="W137">
        <v>20.225529999999999</v>
      </c>
      <c r="X137" s="1">
        <v>4.409458E-18</v>
      </c>
      <c r="Y137" s="1">
        <v>6.0839119999999999E-16</v>
      </c>
      <c r="Z137">
        <v>1.1405959999999999</v>
      </c>
      <c r="AA137">
        <v>19.64837</v>
      </c>
      <c r="AB137" s="1">
        <v>1.63299E-6</v>
      </c>
      <c r="AC137" s="1">
        <v>2.5503480000000001E-4</v>
      </c>
      <c r="AD137">
        <v>1.13663</v>
      </c>
      <c r="AE137">
        <v>19.253250000000001</v>
      </c>
      <c r="AF137" s="1">
        <v>2.8976809999999999E-2</v>
      </c>
      <c r="AG137" s="1">
        <v>5.8013560000000002</v>
      </c>
      <c r="AH137">
        <v>1.1325719999999999</v>
      </c>
      <c r="AI137">
        <v>19.544589999999999</v>
      </c>
      <c r="AJ137" s="1">
        <v>3.6293530000000001</v>
      </c>
      <c r="AK137">
        <v>800.27729999999997</v>
      </c>
      <c r="AL137">
        <v>1.1283240000000001</v>
      </c>
      <c r="AM137">
        <v>20.38625</v>
      </c>
      <c r="AN137">
        <v>43.212989999999998</v>
      </c>
      <c r="AO137">
        <v>10194.709999999999</v>
      </c>
      <c r="AP137">
        <v>1.1239159999999999</v>
      </c>
      <c r="AQ137">
        <v>21.284780000000001</v>
      </c>
      <c r="AR137">
        <v>110.3038</v>
      </c>
      <c r="AS137">
        <v>27409.05</v>
      </c>
      <c r="AT137">
        <v>1.1191390000000001</v>
      </c>
      <c r="AU137">
        <v>21.91994</v>
      </c>
      <c r="AV137">
        <v>95.061229999999995</v>
      </c>
      <c r="AW137">
        <v>24620.98</v>
      </c>
      <c r="AX137">
        <v>1.1135600000000001</v>
      </c>
      <c r="AY137">
        <v>21.854810000000001</v>
      </c>
      <c r="AZ137">
        <v>37.432740000000003</v>
      </c>
      <c r="BA137">
        <v>10021.950000000001</v>
      </c>
      <c r="BB137">
        <v>1.10697</v>
      </c>
      <c r="BC137">
        <v>21.325589999999998</v>
      </c>
      <c r="BD137">
        <v>8.4497309999999999</v>
      </c>
      <c r="BE137">
        <v>2323.3490000000002</v>
      </c>
      <c r="BF137">
        <v>1.0994630000000001</v>
      </c>
      <c r="BG137">
        <v>20.762540000000001</v>
      </c>
      <c r="BH137">
        <v>1.35097</v>
      </c>
      <c r="BI137">
        <v>377.8997</v>
      </c>
      <c r="BJ137">
        <v>1.0908040000000001</v>
      </c>
      <c r="BK137">
        <v>20.431190000000001</v>
      </c>
      <c r="BL137">
        <v>0.2206023</v>
      </c>
      <c r="BM137">
        <v>61.295639999999999</v>
      </c>
      <c r="BN137">
        <v>1.0809820000000001</v>
      </c>
      <c r="BO137">
        <v>20.991050000000001</v>
      </c>
      <c r="BP137">
        <v>7.9315430000000006E-2</v>
      </c>
      <c r="BQ137">
        <v>21.176570000000002</v>
      </c>
      <c r="BR137">
        <v>1.0702119999999999</v>
      </c>
      <c r="BS137">
        <v>21.77871</v>
      </c>
      <c r="BT137">
        <v>6.54782E-2</v>
      </c>
      <c r="BU137">
        <v>17.250520000000002</v>
      </c>
      <c r="BV137">
        <v>1.0593269999999999</v>
      </c>
      <c r="BW137">
        <v>22.541650000000001</v>
      </c>
      <c r="BX137">
        <v>6.7144410000000002E-2</v>
      </c>
      <c r="BY137">
        <v>17.80855</v>
      </c>
      <c r="BZ137">
        <v>1.048173</v>
      </c>
      <c r="CA137">
        <v>23.00902</v>
      </c>
      <c r="CB137" s="1">
        <v>6.7685780000000001E-2</v>
      </c>
      <c r="CC137">
        <v>18.163799999999998</v>
      </c>
      <c r="CD137">
        <v>1.036626</v>
      </c>
      <c r="CE137">
        <v>22.855509999999999</v>
      </c>
      <c r="CF137" s="1">
        <v>6.4658300000000002E-2</v>
      </c>
      <c r="CG137">
        <v>17.563770000000002</v>
      </c>
      <c r="CH137">
        <v>1.024764</v>
      </c>
      <c r="CI137">
        <v>21.940370000000001</v>
      </c>
      <c r="CJ137" s="1">
        <v>5.9255160000000001E-2</v>
      </c>
      <c r="CK137">
        <v>16.286460000000002</v>
      </c>
      <c r="CL137">
        <v>1.0126850000000001</v>
      </c>
      <c r="CM137">
        <v>21.052289999999999</v>
      </c>
      <c r="CN137" s="1">
        <v>5.312182E-2</v>
      </c>
      <c r="CO137">
        <v>14.76539</v>
      </c>
      <c r="CP137">
        <v>1.0004770000000001</v>
      </c>
      <c r="CQ137">
        <v>20.496490000000001</v>
      </c>
      <c r="CR137" s="1">
        <v>4.7085229999999999E-2</v>
      </c>
      <c r="CS137">
        <v>13.23268</v>
      </c>
      <c r="CT137">
        <v>0.98837330000000001</v>
      </c>
      <c r="CU137">
        <v>20.564340000000001</v>
      </c>
      <c r="CV137" s="1">
        <v>4.1466490000000002E-2</v>
      </c>
      <c r="CW137">
        <v>11.779820000000001</v>
      </c>
      <c r="CX137">
        <v>0.97645490000000001</v>
      </c>
      <c r="CY137">
        <v>20.466290000000001</v>
      </c>
      <c r="CZ137" s="1">
        <v>3.636416E-2</v>
      </c>
      <c r="DA137">
        <v>10.43863</v>
      </c>
      <c r="DB137">
        <v>0.96402270000000001</v>
      </c>
      <c r="DC137">
        <v>20.941579999999998</v>
      </c>
      <c r="DD137">
        <v>3.1845110000000003E-2</v>
      </c>
      <c r="DE137">
        <v>9.2405600000000003</v>
      </c>
      <c r="DF137">
        <v>0.95145420000000003</v>
      </c>
      <c r="DG137">
        <v>21.502400000000002</v>
      </c>
      <c r="DH137" s="1">
        <v>2.7941980000000002E-2</v>
      </c>
      <c r="DI137">
        <v>8.1956140000000008</v>
      </c>
      <c r="DJ137">
        <v>0.93981919999999997</v>
      </c>
      <c r="DK137">
        <v>21.49586</v>
      </c>
      <c r="DL137" s="1">
        <v>2.458281E-2</v>
      </c>
      <c r="DM137">
        <v>7.2827809999999999</v>
      </c>
      <c r="DN137">
        <v>0.92834300000000003</v>
      </c>
      <c r="DO137">
        <v>20.929939999999998</v>
      </c>
      <c r="DP137" s="1">
        <v>2.1590149999999999E-2</v>
      </c>
      <c r="DQ137">
        <v>6.4602360000000001</v>
      </c>
      <c r="DR137">
        <v>0.91658770000000001</v>
      </c>
      <c r="DS137">
        <v>20.462569999999999</v>
      </c>
      <c r="DT137" s="1">
        <v>1.8896639999999999E-2</v>
      </c>
      <c r="DU137">
        <v>5.7133279999999997</v>
      </c>
      <c r="DV137">
        <v>0.90509399999999995</v>
      </c>
      <c r="DW137">
        <v>20.088439999999999</v>
      </c>
      <c r="DX137" s="1">
        <v>1.6528649999999999E-2</v>
      </c>
      <c r="DY137">
        <v>5.0478779999999999</v>
      </c>
      <c r="DZ137">
        <v>0.89329650000000005</v>
      </c>
      <c r="EA137">
        <v>20.507190000000001</v>
      </c>
      <c r="EB137" s="1">
        <v>1.445126E-2</v>
      </c>
      <c r="EC137">
        <v>4.4597179999999996</v>
      </c>
      <c r="ED137">
        <v>0.88170059999999995</v>
      </c>
      <c r="EE137">
        <v>21.35697</v>
      </c>
      <c r="EF137" s="1">
        <v>1.262259E-2</v>
      </c>
      <c r="EG137">
        <v>3.9360040000000001</v>
      </c>
      <c r="EH137">
        <v>0.86986479999999999</v>
      </c>
      <c r="EI137">
        <v>22.42266</v>
      </c>
      <c r="EJ137" s="1">
        <v>1.098327E-2</v>
      </c>
      <c r="EK137">
        <v>3.4617490000000002</v>
      </c>
      <c r="EL137">
        <v>0.85763029999999996</v>
      </c>
      <c r="EM137">
        <v>23.478010000000001</v>
      </c>
      <c r="EN137" s="1">
        <v>9.5231489999999999E-3</v>
      </c>
      <c r="EO137">
        <v>3.0354890000000001</v>
      </c>
      <c r="EP137">
        <v>0.84574629999999995</v>
      </c>
      <c r="EQ137">
        <v>23.82404</v>
      </c>
      <c r="ER137" s="1">
        <v>8.2628110000000001E-3</v>
      </c>
      <c r="ES137">
        <v>2.6625559999999999</v>
      </c>
      <c r="ET137">
        <v>0.83507480000000001</v>
      </c>
      <c r="EU137">
        <v>23.274539999999998</v>
      </c>
      <c r="EV137" s="1">
        <v>7.1953299999999998E-3</v>
      </c>
      <c r="EW137">
        <v>2.3405589999999998</v>
      </c>
      <c r="EX137">
        <v>0.82512700000000005</v>
      </c>
      <c r="EY137">
        <v>22.662780000000001</v>
      </c>
      <c r="EZ137" s="1">
        <v>6.2755060000000001E-3</v>
      </c>
      <c r="FA137">
        <v>2.0593919999999999</v>
      </c>
      <c r="FB137">
        <v>0.81684480000000004</v>
      </c>
      <c r="FC137">
        <v>22.190560000000001</v>
      </c>
      <c r="FD137" s="1">
        <v>5.4797159999999999E-3</v>
      </c>
      <c r="FE137">
        <v>1.8105530000000001</v>
      </c>
      <c r="FF137">
        <v>0.80982480000000001</v>
      </c>
      <c r="FG137">
        <v>22.308129999999998</v>
      </c>
      <c r="FH137" s="1">
        <v>4.7778289999999999E-3</v>
      </c>
      <c r="FI137">
        <v>1.587523</v>
      </c>
      <c r="FJ137">
        <v>0.80415219999999998</v>
      </c>
      <c r="FK137">
        <v>22.75956</v>
      </c>
      <c r="FL137" s="1">
        <v>4.1532540000000003E-3</v>
      </c>
      <c r="FM137">
        <v>1.38568</v>
      </c>
      <c r="FN137">
        <v>0.79970870000000005</v>
      </c>
      <c r="FO137">
        <v>23.13279</v>
      </c>
      <c r="FP137" s="1">
        <v>3.5742830000000001E-3</v>
      </c>
      <c r="FQ137">
        <v>1.196374</v>
      </c>
      <c r="FR137">
        <v>0.79647330000000005</v>
      </c>
      <c r="FS137">
        <v>23.467420000000001</v>
      </c>
      <c r="FT137" s="1">
        <v>2.9906910000000002E-3</v>
      </c>
      <c r="FU137">
        <v>1.004022</v>
      </c>
      <c r="FV137">
        <v>0.79415279999999999</v>
      </c>
      <c r="FW137">
        <v>23.330069999999999</v>
      </c>
      <c r="FX137" s="1">
        <v>2.382969E-3</v>
      </c>
      <c r="FY137">
        <v>0.80225550000000001</v>
      </c>
      <c r="FZ137">
        <v>0.79243359999999996</v>
      </c>
      <c r="GA137">
        <v>22.811669999999999</v>
      </c>
      <c r="GB137" s="1">
        <v>1.800811E-3</v>
      </c>
      <c r="GC137">
        <v>0.6072919</v>
      </c>
      <c r="GD137">
        <v>0.79113880000000003</v>
      </c>
      <c r="GE137">
        <v>22.047180000000001</v>
      </c>
      <c r="GF137" s="1">
        <v>1.3190190000000001E-3</v>
      </c>
      <c r="GG137">
        <v>0.44450410000000001</v>
      </c>
      <c r="GH137">
        <v>0.79019890000000004</v>
      </c>
      <c r="GI137">
        <v>21.3948</v>
      </c>
      <c r="GJ137" s="1">
        <v>9.7349640000000005E-4</v>
      </c>
      <c r="GK137">
        <v>0.32681969999999999</v>
      </c>
      <c r="GL137">
        <v>0.7895276</v>
      </c>
      <c r="GM137">
        <v>21.335619999999999</v>
      </c>
      <c r="GN137" s="1">
        <v>7.4990500000000004E-4</v>
      </c>
      <c r="GO137">
        <v>0.25029279999999998</v>
      </c>
      <c r="GP137">
        <v>0.78908940000000005</v>
      </c>
      <c r="GQ137">
        <v>21.672799999999999</v>
      </c>
      <c r="GR137" s="1">
        <v>6.1203440000000004E-4</v>
      </c>
      <c r="GS137">
        <v>0.2029637</v>
      </c>
      <c r="GT137">
        <v>0.78876639999999998</v>
      </c>
      <c r="GU137">
        <v>22.299099999999999</v>
      </c>
      <c r="GV137" s="1">
        <v>5.2484760000000004E-4</v>
      </c>
      <c r="GW137">
        <v>0.17306969999999999</v>
      </c>
      <c r="GX137">
        <v>0.78855790000000003</v>
      </c>
      <c r="GY137">
        <v>22.952649999999998</v>
      </c>
      <c r="GZ137" s="1">
        <v>4.626443E-4</v>
      </c>
      <c r="HA137">
        <v>0.15195429999999999</v>
      </c>
      <c r="HB137">
        <v>0.78841669999999997</v>
      </c>
      <c r="HC137">
        <v>23.248760000000001</v>
      </c>
      <c r="HD137" s="1">
        <v>4.1088350000000002E-4</v>
      </c>
      <c r="HE137">
        <v>0.13458310000000001</v>
      </c>
      <c r="HF137">
        <v>0.7882806</v>
      </c>
      <c r="HG137">
        <v>22.638819999999999</v>
      </c>
      <c r="HH137" s="1">
        <v>3.6524060000000001E-4</v>
      </c>
      <c r="HI137">
        <v>0.11933100000000001</v>
      </c>
      <c r="HJ137">
        <v>0.78812680000000002</v>
      </c>
      <c r="HK137">
        <v>21.763110000000001</v>
      </c>
      <c r="HL137" s="1">
        <v>3.2669539999999998E-4</v>
      </c>
      <c r="HM137">
        <v>0.1064581</v>
      </c>
      <c r="HN137">
        <v>0.78790439999999995</v>
      </c>
      <c r="HO137">
        <v>20.903390000000002</v>
      </c>
      <c r="HP137" s="1">
        <v>2.9612390000000001E-4</v>
      </c>
      <c r="HQ137">
        <v>9.6254279999999998E-2</v>
      </c>
      <c r="HR137">
        <v>0.78762719999999997</v>
      </c>
      <c r="HS137">
        <v>20.548839999999998</v>
      </c>
      <c r="HT137" s="1">
        <v>2.7259350000000002E-4</v>
      </c>
      <c r="HU137">
        <v>8.8409139999999997E-2</v>
      </c>
      <c r="HV137">
        <v>0.78729309999999997</v>
      </c>
      <c r="HW137">
        <v>20.848839999999999</v>
      </c>
      <c r="HX137" s="1">
        <v>2.54131E-4</v>
      </c>
      <c r="HY137">
        <v>8.2284899999999994E-2</v>
      </c>
      <c r="HZ137">
        <v>0.78690680000000002</v>
      </c>
      <c r="IA137">
        <v>21.696670000000001</v>
      </c>
      <c r="IB137" s="1">
        <v>2.3937629999999999E-4</v>
      </c>
      <c r="IC137">
        <v>7.740437E-2</v>
      </c>
      <c r="ID137">
        <v>0.78646039999999995</v>
      </c>
      <c r="IE137">
        <v>22.66967</v>
      </c>
      <c r="IF137" s="1">
        <v>2.2798640000000001E-4</v>
      </c>
      <c r="IG137">
        <v>7.3641719999999994E-2</v>
      </c>
      <c r="IH137">
        <v>0.78601659999999995</v>
      </c>
      <c r="II137">
        <v>23.155799999999999</v>
      </c>
      <c r="IJ137" s="1">
        <v>2.1977530000000001E-4</v>
      </c>
      <c r="IK137">
        <v>7.0933209999999997E-2</v>
      </c>
      <c r="IL137">
        <v>0.78552650000000002</v>
      </c>
      <c r="IM137">
        <v>22.791080000000001</v>
      </c>
      <c r="IN137" s="1">
        <v>2.135137E-4</v>
      </c>
      <c r="IO137">
        <v>6.8889740000000005E-2</v>
      </c>
      <c r="IP137">
        <v>0.78505619999999998</v>
      </c>
      <c r="IQ137">
        <v>22.120699999999999</v>
      </c>
      <c r="IR137" s="1">
        <v>2.0748319999999999E-4</v>
      </c>
      <c r="IS137">
        <v>6.6958799999999999E-2</v>
      </c>
      <c r="IT137">
        <v>0.78455410000000003</v>
      </c>
      <c r="IU137">
        <v>21.44182</v>
      </c>
      <c r="IV137" s="1">
        <v>2.0064010000000001E-4</v>
      </c>
      <c r="IW137">
        <v>6.4786930000000006E-2</v>
      </c>
      <c r="IX137">
        <v>0.78407230000000006</v>
      </c>
      <c r="IY137">
        <v>21.53585</v>
      </c>
      <c r="IZ137" s="1">
        <v>1.9288129999999999E-4</v>
      </c>
      <c r="JA137">
        <v>6.2324360000000002E-2</v>
      </c>
      <c r="JB137">
        <v>0.78354539999999995</v>
      </c>
      <c r="JC137">
        <v>22.032859999999999</v>
      </c>
      <c r="JD137" s="1">
        <v>1.846474E-4</v>
      </c>
      <c r="JE137">
        <v>5.969505E-2</v>
      </c>
      <c r="JF137">
        <v>0.78305080000000005</v>
      </c>
      <c r="JG137">
        <v>22.793019999999999</v>
      </c>
      <c r="JH137" s="1">
        <v>1.762868E-4</v>
      </c>
      <c r="JI137">
        <v>5.7023190000000001E-2</v>
      </c>
      <c r="JJ137">
        <v>0.78254520000000005</v>
      </c>
      <c r="JK137">
        <v>23.3215</v>
      </c>
      <c r="JL137" s="1">
        <v>1.680776E-4</v>
      </c>
      <c r="JM137">
        <v>5.4395689999999997E-2</v>
      </c>
      <c r="JN137">
        <v>0.78205219999999998</v>
      </c>
      <c r="JO137">
        <v>23.475770000000001</v>
      </c>
      <c r="JP137" s="1">
        <v>1.601943E-4</v>
      </c>
      <c r="JQ137">
        <v>5.1865399999999999E-2</v>
      </c>
      <c r="JR137">
        <v>0.78161579999999997</v>
      </c>
      <c r="JS137">
        <v>22.974519999999998</v>
      </c>
      <c r="JT137" s="1">
        <v>1.5269860000000001E-4</v>
      </c>
      <c r="JU137">
        <v>4.945633E-2</v>
      </c>
      <c r="JV137">
        <v>0.78121490000000005</v>
      </c>
      <c r="JW137">
        <v>22.241350000000001</v>
      </c>
      <c r="JX137" s="1">
        <v>1.4563999999999999E-4</v>
      </c>
      <c r="JY137">
        <v>4.7181029999999999E-2</v>
      </c>
      <c r="JZ137">
        <v>0.78088880000000005</v>
      </c>
      <c r="KA137">
        <v>21.611509999999999</v>
      </c>
      <c r="KB137" s="1">
        <v>1.3900809999999999E-4</v>
      </c>
      <c r="KC137">
        <v>4.504259E-2</v>
      </c>
      <c r="KD137">
        <v>0.78063959999999999</v>
      </c>
      <c r="KE137">
        <v>21.810030000000001</v>
      </c>
      <c r="KF137" s="1">
        <v>1.3276499999999999E-4</v>
      </c>
      <c r="KG137">
        <v>4.3026200000000001E-2</v>
      </c>
      <c r="KH137">
        <v>0.78047319999999998</v>
      </c>
      <c r="KI137">
        <v>22.347270000000002</v>
      </c>
      <c r="KJ137" s="1">
        <v>1.2687420000000001E-4</v>
      </c>
      <c r="KK137">
        <v>4.1114480000000002E-2</v>
      </c>
      <c r="KL137">
        <v>0.78034780000000004</v>
      </c>
      <c r="KM137">
        <v>22.99803</v>
      </c>
      <c r="KN137" s="1">
        <v>1.210887E-4</v>
      </c>
      <c r="KO137">
        <v>3.9244170000000002E-2</v>
      </c>
      <c r="KP137">
        <v>0.78025719999999998</v>
      </c>
      <c r="KQ137">
        <v>23.59543</v>
      </c>
      <c r="KR137" s="1">
        <v>1.150071E-4</v>
      </c>
      <c r="KS137">
        <v>3.7281620000000001E-2</v>
      </c>
      <c r="KT137">
        <v>0.78020900000000004</v>
      </c>
      <c r="KU137">
        <v>23.73104</v>
      </c>
      <c r="KV137" s="1">
        <v>1.083598E-4</v>
      </c>
      <c r="KW137">
        <v>3.514026E-2</v>
      </c>
      <c r="KX137">
        <v>0.78018460000000001</v>
      </c>
      <c r="KY137">
        <v>23.273319999999998</v>
      </c>
      <c r="KZ137" s="1">
        <v>1.014759E-4</v>
      </c>
      <c r="LA137">
        <v>3.2909290000000001E-2</v>
      </c>
      <c r="LB137">
        <v>0.7801418</v>
      </c>
      <c r="LC137">
        <v>22.582920000000001</v>
      </c>
      <c r="LD137" s="1">
        <v>9.5021919999999994E-5</v>
      </c>
      <c r="LE137">
        <v>3.0806360000000001E-2</v>
      </c>
      <c r="LF137">
        <v>0.78015179999999995</v>
      </c>
      <c r="LG137">
        <v>21.88691</v>
      </c>
      <c r="LH137" s="1">
        <v>8.945844E-5</v>
      </c>
      <c r="LI137">
        <v>2.898365E-2</v>
      </c>
      <c r="LJ137">
        <v>0.78013250000000001</v>
      </c>
      <c r="LK137">
        <v>21.837070000000001</v>
      </c>
      <c r="LL137" s="1">
        <v>8.4799610000000001E-5</v>
      </c>
      <c r="LM137">
        <v>2.7457820000000001E-2</v>
      </c>
      <c r="LN137">
        <v>0.78012499999999996</v>
      </c>
      <c r="LO137">
        <v>22.283519999999999</v>
      </c>
      <c r="LP137" s="1">
        <v>8.0866540000000005E-5</v>
      </c>
      <c r="LQ137">
        <v>2.617214E-2</v>
      </c>
      <c r="LR137">
        <v>0.78013679999999996</v>
      </c>
      <c r="LS137">
        <v>23.106480000000001</v>
      </c>
      <c r="LT137" s="1">
        <v>7.74349E-5</v>
      </c>
      <c r="LU137">
        <v>2.5051469999999999E-2</v>
      </c>
      <c r="LV137">
        <v>0.78013200000000005</v>
      </c>
      <c r="LW137">
        <v>23.885750000000002</v>
      </c>
      <c r="LX137" s="1">
        <v>7.4338180000000005E-5</v>
      </c>
      <c r="LY137">
        <v>2.404102E-2</v>
      </c>
      <c r="LZ137">
        <v>0.78013100000000002</v>
      </c>
      <c r="MA137">
        <v>24.163540000000001</v>
      </c>
      <c r="MB137" s="1">
        <v>7.1361039999999999E-5</v>
      </c>
      <c r="MC137">
        <v>2.3103829999999999E-2</v>
      </c>
      <c r="MD137">
        <v>0.78012599999999999</v>
      </c>
      <c r="ME137">
        <v>23.656110000000002</v>
      </c>
      <c r="MF137" s="1">
        <v>6.8403899999999997E-5</v>
      </c>
      <c r="MG137">
        <v>2.221977E-2</v>
      </c>
      <c r="MH137">
        <v>0.78012130000000002</v>
      </c>
      <c r="MI137">
        <v>22.843440000000001</v>
      </c>
      <c r="MJ137" s="1">
        <v>6.5615519999999997E-5</v>
      </c>
      <c r="MK137">
        <v>2.1381310000000001E-2</v>
      </c>
      <c r="ML137">
        <v>0.78012250000000005</v>
      </c>
      <c r="MM137">
        <v>21.960719999999998</v>
      </c>
      <c r="MN137" s="1">
        <v>6.2978000000000006E-5</v>
      </c>
      <c r="MO137">
        <v>2.058273E-2</v>
      </c>
      <c r="MP137">
        <v>0.78012420000000005</v>
      </c>
      <c r="MQ137">
        <v>21.81475</v>
      </c>
      <c r="MR137" s="1">
        <v>6.0486019999999998E-5</v>
      </c>
      <c r="MS137">
        <v>1.982424E-2</v>
      </c>
      <c r="MT137">
        <v>0.7801285</v>
      </c>
      <c r="MU137">
        <v>21.96613</v>
      </c>
      <c r="MV137" s="1">
        <v>5.8125280000000003E-5</v>
      </c>
      <c r="MW137">
        <v>1.9103140000000001E-2</v>
      </c>
      <c r="MX137">
        <v>0.7801207</v>
      </c>
      <c r="MY137">
        <v>22.027550000000002</v>
      </c>
      <c r="MZ137" s="1">
        <v>5.5885889999999999E-5</v>
      </c>
      <c r="NA137">
        <v>1.841421E-2</v>
      </c>
      <c r="NB137">
        <v>0.78012820000000005</v>
      </c>
      <c r="NC137">
        <v>22.162369999999999</v>
      </c>
      <c r="ND137" s="1">
        <v>5.3753230000000001E-5</v>
      </c>
      <c r="NE137">
        <v>1.7754809999999999E-2</v>
      </c>
      <c r="NF137">
        <v>0.7801285</v>
      </c>
      <c r="NG137">
        <v>22.27797</v>
      </c>
      <c r="NH137" s="1">
        <v>5.1722550000000002E-5</v>
      </c>
      <c r="NI137">
        <v>1.7124489999999999E-2</v>
      </c>
      <c r="NJ137">
        <v>0.78012219999999999</v>
      </c>
      <c r="NK137">
        <v>21.92389</v>
      </c>
      <c r="NL137" s="1">
        <v>4.9785240000000002E-5</v>
      </c>
      <c r="NM137">
        <v>1.652114E-2</v>
      </c>
      <c r="NN137">
        <v>0.78012190000000003</v>
      </c>
      <c r="NO137">
        <v>21.2913</v>
      </c>
      <c r="NP137" s="1">
        <v>4.79376E-5</v>
      </c>
      <c r="NQ137">
        <v>1.5942620000000001E-2</v>
      </c>
      <c r="NR137">
        <v>0.7801323</v>
      </c>
      <c r="NS137">
        <v>20.752359999999999</v>
      </c>
      <c r="NT137" s="1">
        <v>4.6176659999999998E-5</v>
      </c>
      <c r="NU137">
        <v>1.5388600000000001E-2</v>
      </c>
      <c r="NV137">
        <v>0.78012910000000002</v>
      </c>
      <c r="NW137">
        <v>20.946560000000002</v>
      </c>
      <c r="NX137" s="1">
        <v>4.4495339999999997E-5</v>
      </c>
      <c r="NY137">
        <v>1.4857510000000001E-2</v>
      </c>
      <c r="NZ137">
        <v>0.78012199999999998</v>
      </c>
      <c r="OA137">
        <v>21.556090000000001</v>
      </c>
      <c r="OB137" s="1">
        <v>4.2888130000000002E-5</v>
      </c>
      <c r="OC137">
        <v>1.434792E-2</v>
      </c>
      <c r="OD137">
        <v>0.78012539999999997</v>
      </c>
      <c r="OE137">
        <v>22.155760000000001</v>
      </c>
      <c r="OF137" s="1">
        <v>4.1348940000000003E-5</v>
      </c>
      <c r="OG137">
        <v>1.3859130000000001E-2</v>
      </c>
      <c r="OH137">
        <v>0.78010769999999996</v>
      </c>
      <c r="OI137">
        <v>22.738320000000002</v>
      </c>
      <c r="OJ137" s="1">
        <v>3.9880099999999998E-5</v>
      </c>
      <c r="OK137">
        <v>1.3390900000000001E-2</v>
      </c>
    </row>
    <row r="138" spans="1:401" x14ac:dyDescent="0.35">
      <c r="A138">
        <v>141</v>
      </c>
      <c r="B138" t="s">
        <v>4</v>
      </c>
      <c r="C138" t="s">
        <v>24</v>
      </c>
      <c r="D138" t="s">
        <v>143</v>
      </c>
      <c r="E138">
        <v>908.41980000000001</v>
      </c>
      <c r="F138">
        <v>1.0271220000000001</v>
      </c>
      <c r="G138">
        <v>20.139399999999998</v>
      </c>
      <c r="H138">
        <v>0</v>
      </c>
      <c r="I138">
        <v>0</v>
      </c>
      <c r="J138">
        <v>1.025679</v>
      </c>
      <c r="K138">
        <v>20.623529999999999</v>
      </c>
      <c r="L138">
        <v>0</v>
      </c>
      <c r="M138">
        <v>0</v>
      </c>
      <c r="N138">
        <v>1.022662</v>
      </c>
      <c r="O138">
        <v>21.014569999999999</v>
      </c>
      <c r="P138">
        <v>0</v>
      </c>
      <c r="Q138">
        <v>0</v>
      </c>
      <c r="R138">
        <v>1.0194650000000001</v>
      </c>
      <c r="S138">
        <v>20.992039999999999</v>
      </c>
      <c r="T138" s="1">
        <v>1.1931709999999999E-30</v>
      </c>
      <c r="U138" s="1">
        <v>2.687085E-28</v>
      </c>
      <c r="V138">
        <v>1.0162500000000001</v>
      </c>
      <c r="W138">
        <v>20.292470000000002</v>
      </c>
      <c r="X138" s="1">
        <v>6.6537139999999996E-19</v>
      </c>
      <c r="Y138" s="1">
        <v>1.3948839999999999E-16</v>
      </c>
      <c r="Z138">
        <v>1.012907</v>
      </c>
      <c r="AA138">
        <v>19.697880000000001</v>
      </c>
      <c r="AB138" s="1">
        <v>4.996196E-7</v>
      </c>
      <c r="AC138" s="1">
        <v>9.2511369999999994E-5</v>
      </c>
      <c r="AD138">
        <v>1.0095130000000001</v>
      </c>
      <c r="AE138">
        <v>19.292179999999998</v>
      </c>
      <c r="AF138" s="1">
        <v>1.789659E-2</v>
      </c>
      <c r="AG138" s="1">
        <v>4.1760250000000001</v>
      </c>
      <c r="AH138">
        <v>1.005973</v>
      </c>
      <c r="AI138">
        <v>19.54598</v>
      </c>
      <c r="AJ138" s="1">
        <v>2.7652489999999998</v>
      </c>
      <c r="AK138">
        <v>717.16049999999996</v>
      </c>
      <c r="AL138">
        <v>1.002313</v>
      </c>
      <c r="AM138">
        <v>20.36741</v>
      </c>
      <c r="AN138">
        <v>37.770510000000002</v>
      </c>
      <c r="AO138">
        <v>10601.76</v>
      </c>
      <c r="AP138">
        <v>0.99848990000000004</v>
      </c>
      <c r="AQ138">
        <v>21.272410000000001</v>
      </c>
      <c r="AR138">
        <v>106.67570000000001</v>
      </c>
      <c r="AS138">
        <v>31896.83</v>
      </c>
      <c r="AT138">
        <v>0.99435819999999997</v>
      </c>
      <c r="AU138">
        <v>21.93047</v>
      </c>
      <c r="AV138">
        <v>99.328609999999998</v>
      </c>
      <c r="AW138">
        <v>31276.27</v>
      </c>
      <c r="AX138">
        <v>0.98952340000000005</v>
      </c>
      <c r="AY138">
        <v>21.909839999999999</v>
      </c>
      <c r="AZ138">
        <v>41.505600000000001</v>
      </c>
      <c r="BA138">
        <v>13629.48</v>
      </c>
      <c r="BB138">
        <v>0.9838209</v>
      </c>
      <c r="BC138">
        <v>21.393509999999999</v>
      </c>
      <c r="BD138">
        <v>9.7867940000000004</v>
      </c>
      <c r="BE138">
        <v>3323.8809999999999</v>
      </c>
      <c r="BF138">
        <v>0.97735450000000001</v>
      </c>
      <c r="BG138">
        <v>20.82846</v>
      </c>
      <c r="BH138">
        <v>1.6029059999999999</v>
      </c>
      <c r="BI138">
        <v>556.53269999999998</v>
      </c>
      <c r="BJ138">
        <v>0.96988730000000001</v>
      </c>
      <c r="BK138">
        <v>20.481870000000001</v>
      </c>
      <c r="BL138">
        <v>0.2549728</v>
      </c>
      <c r="BM138">
        <v>87.982730000000004</v>
      </c>
      <c r="BN138">
        <v>0.96143250000000002</v>
      </c>
      <c r="BO138">
        <v>20.994430000000001</v>
      </c>
      <c r="BP138">
        <v>8.3263420000000005E-2</v>
      </c>
      <c r="BQ138">
        <v>27.235579999999999</v>
      </c>
      <c r="BR138">
        <v>0.95216469999999997</v>
      </c>
      <c r="BS138">
        <v>21.77609</v>
      </c>
      <c r="BT138">
        <v>6.5587880000000001E-2</v>
      </c>
      <c r="BU138">
        <v>20.92231</v>
      </c>
      <c r="BV138">
        <v>0.94276269999999995</v>
      </c>
      <c r="BW138">
        <v>22.539110000000001</v>
      </c>
      <c r="BX138">
        <v>6.6884579999999999E-2</v>
      </c>
      <c r="BY138">
        <v>21.413080000000001</v>
      </c>
      <c r="BZ138">
        <v>0.93320979999999998</v>
      </c>
      <c r="CA138">
        <v>23.029170000000001</v>
      </c>
      <c r="CB138" s="1">
        <v>6.7716780000000004E-2</v>
      </c>
      <c r="CC138">
        <v>21.915199999999999</v>
      </c>
      <c r="CD138">
        <v>0.92327360000000003</v>
      </c>
      <c r="CE138">
        <v>22.921880000000002</v>
      </c>
      <c r="CF138" s="1">
        <v>6.4983730000000003E-2</v>
      </c>
      <c r="CG138">
        <v>21.274760000000001</v>
      </c>
      <c r="CH138">
        <v>0.91310119999999995</v>
      </c>
      <c r="CI138">
        <v>22.038889999999999</v>
      </c>
      <c r="CJ138" s="1">
        <v>5.9732010000000002E-2</v>
      </c>
      <c r="CK138">
        <v>19.770379999999999</v>
      </c>
      <c r="CL138">
        <v>0.90273619999999999</v>
      </c>
      <c r="CM138">
        <v>21.146879999999999</v>
      </c>
      <c r="CN138" s="1">
        <v>5.3634300000000003E-2</v>
      </c>
      <c r="CO138">
        <v>17.93215</v>
      </c>
      <c r="CP138">
        <v>0.89226850000000002</v>
      </c>
      <c r="CQ138">
        <v>20.5776</v>
      </c>
      <c r="CR138">
        <v>4.7583920000000002E-2</v>
      </c>
      <c r="CS138">
        <v>16.065020000000001</v>
      </c>
      <c r="CT138">
        <v>0.8818646</v>
      </c>
      <c r="CU138">
        <v>20.61421</v>
      </c>
      <c r="CV138" s="1">
        <v>4.1934560000000003E-2</v>
      </c>
      <c r="CW138">
        <v>14.290509999999999</v>
      </c>
      <c r="CX138">
        <v>0.87166120000000002</v>
      </c>
      <c r="CY138">
        <v>20.51003</v>
      </c>
      <c r="CZ138" s="1">
        <v>3.6789780000000001E-2</v>
      </c>
      <c r="DA138">
        <v>12.649330000000001</v>
      </c>
      <c r="DB138">
        <v>0.86101819999999996</v>
      </c>
      <c r="DC138">
        <v>20.951029999999999</v>
      </c>
      <c r="DD138" s="1">
        <v>3.2221809999999997E-2</v>
      </c>
      <c r="DE138">
        <v>11.180899999999999</v>
      </c>
      <c r="DF138">
        <v>0.85024690000000003</v>
      </c>
      <c r="DG138">
        <v>21.51895</v>
      </c>
      <c r="DH138" s="1">
        <v>2.8269590000000001E-2</v>
      </c>
      <c r="DI138">
        <v>9.8984649999999998</v>
      </c>
      <c r="DJ138">
        <v>0.84027779999999996</v>
      </c>
      <c r="DK138">
        <v>21.55123</v>
      </c>
      <c r="DL138">
        <v>2.4874239999999999E-2</v>
      </c>
      <c r="DM138">
        <v>8.7816500000000008</v>
      </c>
      <c r="DN138">
        <v>0.83048239999999995</v>
      </c>
      <c r="DO138">
        <v>21.009530000000002</v>
      </c>
      <c r="DP138" s="1">
        <v>2.1856480000000001E-2</v>
      </c>
      <c r="DQ138">
        <v>7.7802189999999998</v>
      </c>
      <c r="DR138">
        <v>0.82041980000000003</v>
      </c>
      <c r="DS138">
        <v>20.53415</v>
      </c>
      <c r="DT138" s="1">
        <v>1.9137319999999999E-2</v>
      </c>
      <c r="DU138">
        <v>6.8714389999999996</v>
      </c>
      <c r="DV138">
        <v>0.8105696</v>
      </c>
      <c r="DW138">
        <v>20.177070000000001</v>
      </c>
      <c r="DX138" s="1">
        <v>1.674192E-2</v>
      </c>
      <c r="DY138">
        <v>6.0614759999999999</v>
      </c>
      <c r="DZ138">
        <v>0.8004251</v>
      </c>
      <c r="EA138">
        <v>20.56015</v>
      </c>
      <c r="EB138" s="1">
        <v>1.464097E-2</v>
      </c>
      <c r="EC138">
        <v>5.3465499999999997</v>
      </c>
      <c r="ED138">
        <v>0.79050129999999996</v>
      </c>
      <c r="EE138">
        <v>21.376799999999999</v>
      </c>
      <c r="EF138" s="1">
        <v>1.279343E-2</v>
      </c>
      <c r="EG138">
        <v>4.711341</v>
      </c>
      <c r="EH138">
        <v>0.78039809999999998</v>
      </c>
      <c r="EI138">
        <v>22.42266</v>
      </c>
      <c r="EJ138" s="1">
        <v>1.1138729999999999E-2</v>
      </c>
      <c r="EK138">
        <v>4.1376390000000001</v>
      </c>
      <c r="EL138">
        <v>0.7699241</v>
      </c>
      <c r="EM138">
        <v>23.463180000000001</v>
      </c>
      <c r="EN138" s="1">
        <v>9.6614930000000002E-3</v>
      </c>
      <c r="EO138">
        <v>3.6218919999999999</v>
      </c>
      <c r="EP138">
        <v>0.75984280000000004</v>
      </c>
      <c r="EQ138">
        <v>23.842659999999999</v>
      </c>
      <c r="ER138" s="1">
        <v>8.3834129999999993E-3</v>
      </c>
      <c r="ES138">
        <v>3.1695950000000002</v>
      </c>
      <c r="ET138">
        <v>0.75073979999999996</v>
      </c>
      <c r="EU138">
        <v>23.351849999999999</v>
      </c>
      <c r="EV138" s="1">
        <v>7.2996629999999996E-3</v>
      </c>
      <c r="EW138">
        <v>2.7796569999999998</v>
      </c>
      <c r="EX138">
        <v>0.74223220000000001</v>
      </c>
      <c r="EY138">
        <v>22.74492</v>
      </c>
      <c r="EZ138" s="1">
        <v>6.3678770000000001E-3</v>
      </c>
      <c r="FA138">
        <v>2.441001</v>
      </c>
      <c r="FB138">
        <v>0.7351664</v>
      </c>
      <c r="FC138">
        <v>22.271570000000001</v>
      </c>
      <c r="FD138" s="1">
        <v>5.5622249999999996E-3</v>
      </c>
      <c r="FE138">
        <v>2.1427480000000001</v>
      </c>
      <c r="FF138">
        <v>0.72918689999999997</v>
      </c>
      <c r="FG138">
        <v>22.363330000000001</v>
      </c>
      <c r="FH138" s="1">
        <v>4.8525790000000001E-3</v>
      </c>
      <c r="FI138">
        <v>1.876849</v>
      </c>
      <c r="FJ138">
        <v>0.72432269999999999</v>
      </c>
      <c r="FK138">
        <v>22.771080000000001</v>
      </c>
      <c r="FL138" s="1">
        <v>4.2218139999999999E-3</v>
      </c>
      <c r="FM138">
        <v>1.6373679999999999</v>
      </c>
      <c r="FN138">
        <v>0.72048659999999998</v>
      </c>
      <c r="FO138">
        <v>23.14855</v>
      </c>
      <c r="FP138" s="1">
        <v>3.6410710000000001E-3</v>
      </c>
      <c r="FQ138">
        <v>1.4151609999999999</v>
      </c>
      <c r="FR138">
        <v>0.71770290000000003</v>
      </c>
      <c r="FS138">
        <v>23.47316</v>
      </c>
      <c r="FT138" s="1">
        <v>3.061032E-3</v>
      </c>
      <c r="FU138">
        <v>1.192315</v>
      </c>
      <c r="FV138">
        <v>0.71575080000000002</v>
      </c>
      <c r="FW138">
        <v>23.367339999999999</v>
      </c>
      <c r="FX138" s="1">
        <v>2.455619E-3</v>
      </c>
      <c r="FY138">
        <v>0.95880620000000005</v>
      </c>
      <c r="FZ138">
        <v>0.71429089999999995</v>
      </c>
      <c r="GA138">
        <v>22.887530000000002</v>
      </c>
      <c r="GB138" s="1">
        <v>1.8670259999999999E-3</v>
      </c>
      <c r="GC138">
        <v>0.73024920000000004</v>
      </c>
      <c r="GD138">
        <v>0.71320870000000003</v>
      </c>
      <c r="GE138">
        <v>22.149429999999999</v>
      </c>
      <c r="GF138" s="1">
        <v>1.3707140000000001E-3</v>
      </c>
      <c r="GG138">
        <v>0.53580830000000002</v>
      </c>
      <c r="GH138">
        <v>0.71239450000000004</v>
      </c>
      <c r="GI138">
        <v>21.511140000000001</v>
      </c>
      <c r="GJ138" s="1">
        <v>1.0088969999999999E-3</v>
      </c>
      <c r="GK138">
        <v>0.3928295</v>
      </c>
      <c r="GL138">
        <v>0.71184400000000003</v>
      </c>
      <c r="GM138">
        <v>21.440090000000001</v>
      </c>
      <c r="GN138" s="1">
        <v>7.7223709999999998E-4</v>
      </c>
      <c r="GO138">
        <v>0.29879549999999999</v>
      </c>
      <c r="GP138">
        <v>0.71146030000000005</v>
      </c>
      <c r="GQ138">
        <v>21.759699999999999</v>
      </c>
      <c r="GR138" s="1">
        <v>6.2585069999999997E-4</v>
      </c>
      <c r="GS138">
        <v>0.2404423</v>
      </c>
      <c r="GT138">
        <v>0.71120459999999996</v>
      </c>
      <c r="GU138">
        <v>22.3565</v>
      </c>
      <c r="GV138" s="1">
        <v>5.3394559999999996E-4</v>
      </c>
      <c r="GW138">
        <v>0.203843</v>
      </c>
      <c r="GX138">
        <v>0.71103930000000004</v>
      </c>
      <c r="GY138">
        <v>22.98507</v>
      </c>
      <c r="GZ138" s="1">
        <v>4.6958770000000001E-4</v>
      </c>
      <c r="HA138">
        <v>0.17848410000000001</v>
      </c>
      <c r="HB138">
        <v>0.71090699999999996</v>
      </c>
      <c r="HC138">
        <v>23.275010000000002</v>
      </c>
      <c r="HD138" s="1">
        <v>4.169121E-4</v>
      </c>
      <c r="HE138">
        <v>0.15800110000000001</v>
      </c>
      <c r="HF138">
        <v>0.71079479999999995</v>
      </c>
      <c r="HG138">
        <v>22.718209999999999</v>
      </c>
      <c r="HH138" s="1">
        <v>3.7050659999999998E-4</v>
      </c>
      <c r="HI138">
        <v>0.1400574</v>
      </c>
      <c r="HJ138">
        <v>0.71066589999999996</v>
      </c>
      <c r="HK138">
        <v>21.86429</v>
      </c>
      <c r="HL138" s="1">
        <v>3.3101680000000001E-4</v>
      </c>
      <c r="HM138">
        <v>0.1247973</v>
      </c>
      <c r="HN138">
        <v>0.71049419999999996</v>
      </c>
      <c r="HO138">
        <v>21.017499999999998</v>
      </c>
      <c r="HP138" s="1">
        <v>2.9948159999999998E-4</v>
      </c>
      <c r="HQ138">
        <v>0.11260969999999999</v>
      </c>
      <c r="HR138">
        <v>0.71024810000000005</v>
      </c>
      <c r="HS138">
        <v>20.64189</v>
      </c>
      <c r="HT138" s="1">
        <v>2.7518289999999999E-4</v>
      </c>
      <c r="HU138">
        <v>0.1032226</v>
      </c>
      <c r="HV138">
        <v>0.70995580000000003</v>
      </c>
      <c r="HW138">
        <v>20.89471</v>
      </c>
      <c r="HX138" s="1">
        <v>2.561827E-4</v>
      </c>
      <c r="HY138">
        <v>9.5916379999999996E-2</v>
      </c>
      <c r="HZ138">
        <v>0.7096382</v>
      </c>
      <c r="IA138">
        <v>21.694489999999998</v>
      </c>
      <c r="IB138" s="1">
        <v>2.410066E-4</v>
      </c>
      <c r="IC138">
        <v>9.0099360000000003E-2</v>
      </c>
      <c r="ID138">
        <v>0.70927890000000005</v>
      </c>
      <c r="IE138">
        <v>22.650939999999999</v>
      </c>
      <c r="IF138" s="1">
        <v>2.292029E-4</v>
      </c>
      <c r="IG138">
        <v>8.5577909999999993E-2</v>
      </c>
      <c r="IH138">
        <v>0.70887869999999997</v>
      </c>
      <c r="II138">
        <v>23.14554</v>
      </c>
      <c r="IJ138" s="1">
        <v>2.2064050000000001E-4</v>
      </c>
      <c r="IK138">
        <v>8.2298079999999996E-2</v>
      </c>
      <c r="IL138">
        <v>0.70847559999999998</v>
      </c>
      <c r="IM138">
        <v>22.838270000000001</v>
      </c>
      <c r="IN138" s="1">
        <v>2.142236E-4</v>
      </c>
      <c r="IO138">
        <v>7.9859970000000002E-2</v>
      </c>
      <c r="IP138">
        <v>0.70807620000000004</v>
      </c>
      <c r="IQ138">
        <v>22.201899999999998</v>
      </c>
      <c r="IR138" s="1">
        <v>2.0823130000000001E-4</v>
      </c>
      <c r="IS138">
        <v>7.7631350000000002E-2</v>
      </c>
      <c r="IT138">
        <v>0.70764210000000005</v>
      </c>
      <c r="IU138">
        <v>21.55866</v>
      </c>
      <c r="IV138" s="1">
        <v>2.015017E-4</v>
      </c>
      <c r="IW138">
        <v>7.5158009999999997E-2</v>
      </c>
      <c r="IX138">
        <v>0.70722260000000003</v>
      </c>
      <c r="IY138">
        <v>21.639150000000001</v>
      </c>
      <c r="IZ138" s="1">
        <v>1.9383679999999999E-4</v>
      </c>
      <c r="JA138">
        <v>7.2343180000000007E-2</v>
      </c>
      <c r="JB138">
        <v>0.70678859999999999</v>
      </c>
      <c r="JC138">
        <v>22.112020000000001</v>
      </c>
      <c r="JD138" s="1">
        <v>1.856405E-4</v>
      </c>
      <c r="JE138">
        <v>6.9315340000000003E-2</v>
      </c>
      <c r="JF138">
        <v>0.70635990000000004</v>
      </c>
      <c r="JG138">
        <v>22.82621</v>
      </c>
      <c r="JH138" s="1">
        <v>1.7727889999999999E-4</v>
      </c>
      <c r="JI138">
        <v>6.6222520000000007E-2</v>
      </c>
      <c r="JJ138">
        <v>0.70595180000000002</v>
      </c>
      <c r="JK138">
        <v>23.340019999999999</v>
      </c>
      <c r="JL138" s="1">
        <v>1.6904259999999999E-4</v>
      </c>
      <c r="JM138">
        <v>6.3171439999999995E-2</v>
      </c>
      <c r="JN138">
        <v>0.70554300000000003</v>
      </c>
      <c r="JO138">
        <v>23.498329999999999</v>
      </c>
      <c r="JP138" s="1">
        <v>1.6112160000000001E-4</v>
      </c>
      <c r="JQ138">
        <v>6.0228039999999997E-2</v>
      </c>
      <c r="JR138">
        <v>0.70514679999999996</v>
      </c>
      <c r="JS138">
        <v>23.047509999999999</v>
      </c>
      <c r="JT138" s="1">
        <v>1.5357629999999999E-4</v>
      </c>
      <c r="JU138">
        <v>5.7421899999999998E-2</v>
      </c>
      <c r="JV138">
        <v>0.70480929999999997</v>
      </c>
      <c r="JW138">
        <v>22.333739999999999</v>
      </c>
      <c r="JX138" s="1">
        <v>1.4646630000000001E-4</v>
      </c>
      <c r="JY138">
        <v>5.4770729999999997E-2</v>
      </c>
      <c r="JZ138">
        <v>0.70454399999999995</v>
      </c>
      <c r="KA138">
        <v>21.70927</v>
      </c>
      <c r="KB138" s="1">
        <v>1.397875E-4</v>
      </c>
      <c r="KC138">
        <v>5.227855E-2</v>
      </c>
      <c r="KD138">
        <v>0.70432919999999999</v>
      </c>
      <c r="KE138">
        <v>21.870059999999999</v>
      </c>
      <c r="KF138" s="1">
        <v>1.3349870000000001E-4</v>
      </c>
      <c r="KG138">
        <v>4.9930420000000003E-2</v>
      </c>
      <c r="KH138">
        <v>0.70417240000000003</v>
      </c>
      <c r="KI138">
        <v>22.391739999999999</v>
      </c>
      <c r="KJ138" s="1">
        <v>1.275778E-4</v>
      </c>
      <c r="KK138">
        <v>4.771036E-2</v>
      </c>
      <c r="KL138">
        <v>0.70406369999999996</v>
      </c>
      <c r="KM138">
        <v>23.028849999999998</v>
      </c>
      <c r="KN138" s="1">
        <v>1.2179459999999999E-4</v>
      </c>
      <c r="KO138">
        <v>4.5550569999999999E-2</v>
      </c>
      <c r="KP138">
        <v>0.70401279999999999</v>
      </c>
      <c r="KQ138">
        <v>23.616849999999999</v>
      </c>
      <c r="KR138" s="1">
        <v>1.1577129999999999E-4</v>
      </c>
      <c r="KS138">
        <v>4.3306600000000001E-2</v>
      </c>
      <c r="KT138">
        <v>0.70394579999999995</v>
      </c>
      <c r="KU138">
        <v>23.755849999999999</v>
      </c>
      <c r="KV138" s="1">
        <v>1.0918810000000001E-4</v>
      </c>
      <c r="KW138">
        <v>4.0861700000000001E-2</v>
      </c>
      <c r="KX138">
        <v>0.70392220000000005</v>
      </c>
      <c r="KY138">
        <v>23.338429999999999</v>
      </c>
      <c r="KZ138" s="1">
        <v>1.023026E-4</v>
      </c>
      <c r="LA138">
        <v>3.8290280000000003E-2</v>
      </c>
      <c r="LB138">
        <v>0.70390810000000004</v>
      </c>
      <c r="LC138">
        <v>22.672090000000001</v>
      </c>
      <c r="LD138" s="1">
        <v>9.5767910000000002E-5</v>
      </c>
      <c r="LE138">
        <v>3.5833209999999997E-2</v>
      </c>
      <c r="LF138">
        <v>0.70389740000000001</v>
      </c>
      <c r="LG138">
        <v>22.004069999999999</v>
      </c>
      <c r="LH138" s="1">
        <v>9.0089700000000006E-5</v>
      </c>
      <c r="LI138">
        <v>3.3686279999999999E-2</v>
      </c>
      <c r="LJ138">
        <v>0.70390160000000002</v>
      </c>
      <c r="LK138">
        <v>21.934239999999999</v>
      </c>
      <c r="LL138" s="1">
        <v>8.5327950000000004E-5</v>
      </c>
      <c r="LM138">
        <v>3.1884429999999998E-2</v>
      </c>
      <c r="LN138">
        <v>0.70389029999999997</v>
      </c>
      <c r="LO138">
        <v>22.346060000000001</v>
      </c>
      <c r="LP138" s="1">
        <v>8.1316809999999994E-5</v>
      </c>
      <c r="LQ138">
        <v>3.036927E-2</v>
      </c>
      <c r="LR138">
        <v>0.70388139999999999</v>
      </c>
      <c r="LS138">
        <v>23.131450000000001</v>
      </c>
      <c r="LT138" s="1">
        <v>7.783418E-5</v>
      </c>
      <c r="LU138">
        <v>2.9056309999999998E-2</v>
      </c>
      <c r="LV138">
        <v>0.70390470000000005</v>
      </c>
      <c r="LW138">
        <v>23.894539999999999</v>
      </c>
      <c r="LX138" s="1">
        <v>7.4704199999999995E-5</v>
      </c>
      <c r="LY138">
        <v>2.7876809999999998E-2</v>
      </c>
      <c r="LZ138">
        <v>0.7038991</v>
      </c>
      <c r="MA138">
        <v>24.178049999999999</v>
      </c>
      <c r="MB138" s="1">
        <v>7.1702509999999994E-5</v>
      </c>
      <c r="MC138">
        <v>2.67861E-2</v>
      </c>
      <c r="MD138">
        <v>0.70389599999999997</v>
      </c>
      <c r="ME138">
        <v>23.723279999999999</v>
      </c>
      <c r="MF138" s="1">
        <v>6.8726259999999997E-5</v>
      </c>
      <c r="MG138">
        <v>2.5759219999999999E-2</v>
      </c>
      <c r="MH138">
        <v>0.70389109999999999</v>
      </c>
      <c r="MI138">
        <v>22.938639999999999</v>
      </c>
      <c r="MJ138" s="1">
        <v>6.5920849999999998E-5</v>
      </c>
      <c r="MK138">
        <v>2.4785660000000001E-2</v>
      </c>
      <c r="ML138">
        <v>0.70389349999999995</v>
      </c>
      <c r="MM138">
        <v>22.0806</v>
      </c>
      <c r="MN138" s="1">
        <v>6.3268330000000001E-5</v>
      </c>
      <c r="MO138">
        <v>2.3858730000000002E-2</v>
      </c>
      <c r="MP138">
        <v>0.70389539999999995</v>
      </c>
      <c r="MQ138">
        <v>21.909179999999999</v>
      </c>
      <c r="MR138" s="1">
        <v>6.0760020000000002E-5</v>
      </c>
      <c r="MS138">
        <v>2.2977620000000001E-2</v>
      </c>
      <c r="MT138">
        <v>0.70389259999999998</v>
      </c>
      <c r="MU138">
        <v>22.009740000000001</v>
      </c>
      <c r="MV138" s="1">
        <v>5.8385379999999997E-5</v>
      </c>
      <c r="MW138">
        <v>2.2140569999999998E-2</v>
      </c>
      <c r="MX138">
        <v>0.70389239999999997</v>
      </c>
      <c r="MY138">
        <v>22.0566</v>
      </c>
      <c r="MZ138" s="1">
        <v>5.6134190000000001E-5</v>
      </c>
      <c r="NA138">
        <v>2.1341269999999999E-2</v>
      </c>
      <c r="NB138">
        <v>0.70389710000000005</v>
      </c>
      <c r="NC138">
        <v>22.18167</v>
      </c>
      <c r="ND138" s="1">
        <v>5.3991130000000001E-5</v>
      </c>
      <c r="NE138">
        <v>2.0576710000000002E-2</v>
      </c>
      <c r="NF138">
        <v>0.70389749999999995</v>
      </c>
      <c r="NG138">
        <v>22.29853</v>
      </c>
      <c r="NH138" s="1">
        <v>5.1948840000000003E-5</v>
      </c>
      <c r="NI138">
        <v>1.9845120000000001E-2</v>
      </c>
      <c r="NJ138">
        <v>0.70389310000000005</v>
      </c>
      <c r="NK138">
        <v>21.98873</v>
      </c>
      <c r="NL138" s="1">
        <v>5.0001540000000002E-5</v>
      </c>
      <c r="NM138">
        <v>1.9145269999999999E-2</v>
      </c>
      <c r="NN138">
        <v>0.70388819999999996</v>
      </c>
      <c r="NO138">
        <v>21.3748</v>
      </c>
      <c r="NP138" s="1">
        <v>4.8144350000000003E-5</v>
      </c>
      <c r="NQ138">
        <v>1.8474299999999999E-2</v>
      </c>
      <c r="NR138">
        <v>0.70389539999999995</v>
      </c>
      <c r="NS138">
        <v>20.842849999999999</v>
      </c>
      <c r="NT138" s="1">
        <v>4.6373730000000002E-5</v>
      </c>
      <c r="NU138">
        <v>1.783156E-2</v>
      </c>
      <c r="NV138">
        <v>0.70389349999999995</v>
      </c>
      <c r="NW138">
        <v>21.030290000000001</v>
      </c>
      <c r="NX138" s="1">
        <v>4.4684239999999998E-5</v>
      </c>
      <c r="NY138">
        <v>1.72157E-2</v>
      </c>
      <c r="NZ138">
        <v>0.70389290000000004</v>
      </c>
      <c r="OA138">
        <v>21.63335</v>
      </c>
      <c r="OB138" s="1">
        <v>4.3069289999999997E-5</v>
      </c>
      <c r="OC138">
        <v>1.6624799999999999E-2</v>
      </c>
      <c r="OD138">
        <v>0.70389900000000005</v>
      </c>
      <c r="OE138">
        <v>22.219850000000001</v>
      </c>
      <c r="OF138" s="1">
        <v>4.1522690000000001E-5</v>
      </c>
      <c r="OG138">
        <v>1.6058070000000001E-2</v>
      </c>
      <c r="OH138">
        <v>0.70387520000000003</v>
      </c>
      <c r="OI138">
        <v>22.770199999999999</v>
      </c>
      <c r="OJ138" s="1">
        <v>4.0046719999999999E-5</v>
      </c>
      <c r="OK138">
        <v>1.5514770000000001E-2</v>
      </c>
    </row>
    <row r="139" spans="1:401" x14ac:dyDescent="0.35">
      <c r="A139">
        <v>142</v>
      </c>
      <c r="B139" t="s">
        <v>4</v>
      </c>
      <c r="C139" t="s">
        <v>24</v>
      </c>
      <c r="D139" t="s">
        <v>144</v>
      </c>
      <c r="E139">
        <v>915.82339999999999</v>
      </c>
      <c r="F139">
        <v>0.86110039999999999</v>
      </c>
      <c r="G139">
        <v>20.12951</v>
      </c>
      <c r="H139">
        <v>0</v>
      </c>
      <c r="I139">
        <v>0</v>
      </c>
      <c r="J139">
        <v>0.86067210000000005</v>
      </c>
      <c r="K139">
        <v>20.63448</v>
      </c>
      <c r="L139">
        <v>0</v>
      </c>
      <c r="M139">
        <v>0</v>
      </c>
      <c r="N139">
        <v>0.85901430000000001</v>
      </c>
      <c r="O139">
        <v>21.033770000000001</v>
      </c>
      <c r="P139">
        <v>0</v>
      </c>
      <c r="Q139">
        <v>0</v>
      </c>
      <c r="R139">
        <v>0.85692769999999996</v>
      </c>
      <c r="S139">
        <v>21.04053</v>
      </c>
      <c r="T139" s="1">
        <v>1.279709E-31</v>
      </c>
      <c r="U139" s="1">
        <v>4.4712709999999998E-29</v>
      </c>
      <c r="V139">
        <v>0.8546861</v>
      </c>
      <c r="W139">
        <v>20.37219</v>
      </c>
      <c r="X139" s="1">
        <v>7.0475390000000001E-20</v>
      </c>
      <c r="Y139" s="1">
        <v>2.462154E-17</v>
      </c>
      <c r="Z139">
        <v>0.8523231</v>
      </c>
      <c r="AA139">
        <v>19.758710000000001</v>
      </c>
      <c r="AB139" s="1">
        <v>7.7666599999999995E-8</v>
      </c>
      <c r="AC139" s="1">
        <v>1.8655369999999999E-5</v>
      </c>
      <c r="AD139">
        <v>0.8498829</v>
      </c>
      <c r="AE139">
        <v>19.341339999999999</v>
      </c>
      <c r="AF139" s="1">
        <v>9.8841329999999998E-3</v>
      </c>
      <c r="AG139" s="1">
        <v>2.584819</v>
      </c>
      <c r="AH139">
        <v>0.84734279999999995</v>
      </c>
      <c r="AI139">
        <v>19.561140000000002</v>
      </c>
      <c r="AJ139" s="1">
        <v>1.967149</v>
      </c>
      <c r="AK139">
        <v>572.60249999999996</v>
      </c>
      <c r="AL139">
        <v>0.84468109999999996</v>
      </c>
      <c r="AM139">
        <v>20.355640000000001</v>
      </c>
      <c r="AN139">
        <v>31.699760000000001</v>
      </c>
      <c r="AO139">
        <v>10037.6</v>
      </c>
      <c r="AP139">
        <v>0.84191110000000002</v>
      </c>
      <c r="AQ139">
        <v>21.26605</v>
      </c>
      <c r="AR139">
        <v>101.32689999999999</v>
      </c>
      <c r="AS139">
        <v>34362.519999999997</v>
      </c>
      <c r="AT139">
        <v>0.83892480000000003</v>
      </c>
      <c r="AU139">
        <v>21.94633</v>
      </c>
      <c r="AV139">
        <v>103.9072</v>
      </c>
      <c r="AW139">
        <v>37286.400000000001</v>
      </c>
      <c r="AX139">
        <v>0.83542139999999998</v>
      </c>
      <c r="AY139">
        <v>21.970089999999999</v>
      </c>
      <c r="AZ139">
        <v>46.824890000000003</v>
      </c>
      <c r="BA139">
        <v>17590.240000000002</v>
      </c>
      <c r="BB139">
        <v>0.83130510000000002</v>
      </c>
      <c r="BC139">
        <v>21.475290000000001</v>
      </c>
      <c r="BD139">
        <v>11.686310000000001</v>
      </c>
      <c r="BE139">
        <v>4552.3360000000002</v>
      </c>
      <c r="BF139">
        <v>0.82674709999999996</v>
      </c>
      <c r="BG139">
        <v>20.907489999999999</v>
      </c>
      <c r="BH139">
        <v>1.9802439999999999</v>
      </c>
      <c r="BI139">
        <v>789.74019999999996</v>
      </c>
      <c r="BJ139">
        <v>0.8214418</v>
      </c>
      <c r="BK139">
        <v>20.549759999999999</v>
      </c>
      <c r="BL139">
        <v>0.30805519999999997</v>
      </c>
      <c r="BM139">
        <v>122.3232</v>
      </c>
      <c r="BN139">
        <v>0.81541379999999997</v>
      </c>
      <c r="BO139">
        <v>21.01219</v>
      </c>
      <c r="BP139">
        <v>8.9501349999999993E-2</v>
      </c>
      <c r="BQ139">
        <v>33.481619999999999</v>
      </c>
      <c r="BR139">
        <v>0.80880859999999999</v>
      </c>
      <c r="BS139">
        <v>21.781040000000001</v>
      </c>
      <c r="BT139">
        <v>6.5917069999999994E-2</v>
      </c>
      <c r="BU139">
        <v>23.75299</v>
      </c>
      <c r="BV139">
        <v>0.80215259999999999</v>
      </c>
      <c r="BW139">
        <v>22.539459999999998</v>
      </c>
      <c r="BX139">
        <v>6.6570099999999993E-2</v>
      </c>
      <c r="BY139">
        <v>23.950980000000001</v>
      </c>
      <c r="BZ139">
        <v>0.79546099999999997</v>
      </c>
      <c r="CA139">
        <v>23.052520000000001</v>
      </c>
      <c r="CB139" s="1">
        <v>6.7715369999999997E-2</v>
      </c>
      <c r="CC139">
        <v>24.604399999999998</v>
      </c>
      <c r="CD139">
        <v>0.78851309999999997</v>
      </c>
      <c r="CE139">
        <v>22.987120000000001</v>
      </c>
      <c r="CF139" s="1">
        <v>6.5346849999999998E-2</v>
      </c>
      <c r="CG139">
        <v>24.0063</v>
      </c>
      <c r="CH139">
        <v>0.78140299999999996</v>
      </c>
      <c r="CI139">
        <v>22.14658</v>
      </c>
      <c r="CJ139">
        <v>6.0296379999999997E-2</v>
      </c>
      <c r="CK139">
        <v>22.380980000000001</v>
      </c>
      <c r="CL139">
        <v>0.77420069999999996</v>
      </c>
      <c r="CM139">
        <v>21.25216</v>
      </c>
      <c r="CN139" s="1">
        <v>5.4251099999999997E-2</v>
      </c>
      <c r="CO139">
        <v>20.326260000000001</v>
      </c>
      <c r="CP139">
        <v>0.76691600000000004</v>
      </c>
      <c r="CQ139">
        <v>20.67231</v>
      </c>
      <c r="CR139" s="1">
        <v>4.8186649999999998E-2</v>
      </c>
      <c r="CS139">
        <v>18.2149</v>
      </c>
      <c r="CT139">
        <v>0.75978800000000002</v>
      </c>
      <c r="CU139">
        <v>20.67539</v>
      </c>
      <c r="CV139" s="1">
        <v>4.2499460000000003E-2</v>
      </c>
      <c r="CW139">
        <v>16.198129999999999</v>
      </c>
      <c r="CX139">
        <v>0.75288679999999997</v>
      </c>
      <c r="CY139">
        <v>20.56485</v>
      </c>
      <c r="CZ139" s="1">
        <v>3.7304440000000001E-2</v>
      </c>
      <c r="DA139">
        <v>14.32958</v>
      </c>
      <c r="DB139">
        <v>0.74560510000000002</v>
      </c>
      <c r="DC139">
        <v>20.972999999999999</v>
      </c>
      <c r="DD139" s="1">
        <v>3.2677619999999998E-2</v>
      </c>
      <c r="DE139">
        <v>12.6534</v>
      </c>
      <c r="DF139">
        <v>0.73826630000000004</v>
      </c>
      <c r="DG139">
        <v>21.539100000000001</v>
      </c>
      <c r="DH139" s="1">
        <v>2.866556E-2</v>
      </c>
      <c r="DI139">
        <v>11.187469999999999</v>
      </c>
      <c r="DJ139">
        <v>0.73160440000000004</v>
      </c>
      <c r="DK139">
        <v>21.602779999999999</v>
      </c>
      <c r="DL139">
        <v>2.5223300000000001E-2</v>
      </c>
      <c r="DM139">
        <v>9.9150310000000008</v>
      </c>
      <c r="DN139">
        <v>0.72505949999999997</v>
      </c>
      <c r="DO139">
        <v>21.09815</v>
      </c>
      <c r="DP139">
        <v>2.2174369999999999E-2</v>
      </c>
      <c r="DQ139">
        <v>8.779522</v>
      </c>
      <c r="DR139">
        <v>0.71830150000000004</v>
      </c>
      <c r="DS139">
        <v>20.612939999999998</v>
      </c>
      <c r="DT139" s="1">
        <v>1.9424449999999999E-2</v>
      </c>
      <c r="DU139">
        <v>7.7491159999999999</v>
      </c>
      <c r="DV139">
        <v>0.71166079999999998</v>
      </c>
      <c r="DW139">
        <v>20.277989999999999</v>
      </c>
      <c r="DX139" s="1">
        <v>1.6995719999999999E-2</v>
      </c>
      <c r="DY139">
        <v>6.8296010000000003</v>
      </c>
      <c r="DZ139">
        <v>0.70484360000000001</v>
      </c>
      <c r="EA139">
        <v>20.631730000000001</v>
      </c>
      <c r="EB139">
        <v>1.4865929999999999E-2</v>
      </c>
      <c r="EC139">
        <v>6.0179479999999996</v>
      </c>
      <c r="ED139">
        <v>0.69831449999999995</v>
      </c>
      <c r="EE139">
        <v>21.411290000000001</v>
      </c>
      <c r="EF139" s="1">
        <v>1.299522E-2</v>
      </c>
      <c r="EG139">
        <v>5.2977689999999997</v>
      </c>
      <c r="EH139">
        <v>0.69169069999999999</v>
      </c>
      <c r="EI139">
        <v>22.431010000000001</v>
      </c>
      <c r="EJ139" s="1">
        <v>1.132152E-2</v>
      </c>
      <c r="EK139">
        <v>4.6490039999999997</v>
      </c>
      <c r="EL139">
        <v>0.68475249999999999</v>
      </c>
      <c r="EM139">
        <v>23.452760000000001</v>
      </c>
      <c r="EN139" s="1">
        <v>9.8242469999999995E-3</v>
      </c>
      <c r="EO139">
        <v>4.0654079999999997</v>
      </c>
      <c r="EP139">
        <v>0.67836019999999997</v>
      </c>
      <c r="EQ139">
        <v>23.85258</v>
      </c>
      <c r="ER139" s="1">
        <v>8.5253740000000005E-3</v>
      </c>
      <c r="ES139">
        <v>3.5538599999999998</v>
      </c>
      <c r="ET139">
        <v>0.6726664</v>
      </c>
      <c r="EU139">
        <v>23.430109999999999</v>
      </c>
      <c r="EV139" s="1">
        <v>7.4216899999999999E-3</v>
      </c>
      <c r="EW139">
        <v>3.1131799999999998</v>
      </c>
      <c r="EX139">
        <v>0.66736320000000005</v>
      </c>
      <c r="EY139">
        <v>22.834309999999999</v>
      </c>
      <c r="EZ139" s="1">
        <v>6.4752530000000003E-3</v>
      </c>
      <c r="FA139">
        <v>2.7318989999999999</v>
      </c>
      <c r="FB139">
        <v>0.66300349999999997</v>
      </c>
      <c r="FC139">
        <v>22.361609999999999</v>
      </c>
      <c r="FD139" s="1">
        <v>5.657451E-3</v>
      </c>
      <c r="FE139">
        <v>2.3971460000000002</v>
      </c>
      <c r="FF139">
        <v>0.65934490000000001</v>
      </c>
      <c r="FG139">
        <v>22.43619</v>
      </c>
      <c r="FH139" s="1">
        <v>4.9384030000000001E-3</v>
      </c>
      <c r="FI139">
        <v>2.099507</v>
      </c>
      <c r="FJ139">
        <v>0.65642259999999997</v>
      </c>
      <c r="FK139">
        <v>22.790389999999999</v>
      </c>
      <c r="FL139" s="1">
        <v>4.2998760000000002E-3</v>
      </c>
      <c r="FM139">
        <v>1.832101</v>
      </c>
      <c r="FN139">
        <v>0.65411870000000005</v>
      </c>
      <c r="FO139">
        <v>23.170059999999999</v>
      </c>
      <c r="FP139" s="1">
        <v>3.715931E-3</v>
      </c>
      <c r="FQ139">
        <v>1.5860080000000001</v>
      </c>
      <c r="FR139">
        <v>0.65257869999999996</v>
      </c>
      <c r="FS139">
        <v>23.473230000000001</v>
      </c>
      <c r="FT139" s="1">
        <v>3.1390559999999999E-3</v>
      </c>
      <c r="FU139">
        <v>1.342133</v>
      </c>
      <c r="FV139">
        <v>0.6516151</v>
      </c>
      <c r="FW139">
        <v>23.402149999999999</v>
      </c>
      <c r="FX139" s="1">
        <v>2.5367290000000002E-3</v>
      </c>
      <c r="FY139">
        <v>1.087105</v>
      </c>
      <c r="FZ139">
        <v>0.65084200000000003</v>
      </c>
      <c r="GA139">
        <v>22.963640000000002</v>
      </c>
      <c r="GB139" s="1">
        <v>1.942329E-3</v>
      </c>
      <c r="GC139">
        <v>0.83401959999999997</v>
      </c>
      <c r="GD139">
        <v>0.65029130000000002</v>
      </c>
      <c r="GE139">
        <v>22.25928</v>
      </c>
      <c r="GF139" s="1">
        <v>1.430754E-3</v>
      </c>
      <c r="GG139">
        <v>0.61421170000000003</v>
      </c>
      <c r="GH139">
        <v>0.64990809999999999</v>
      </c>
      <c r="GI139">
        <v>21.639520000000001</v>
      </c>
      <c r="GJ139" s="1">
        <v>1.050687E-3</v>
      </c>
      <c r="GK139">
        <v>0.44938820000000002</v>
      </c>
      <c r="GL139">
        <v>0.64962200000000003</v>
      </c>
      <c r="GM139">
        <v>21.56579</v>
      </c>
      <c r="GN139" s="1">
        <v>7.9881780000000001E-4</v>
      </c>
      <c r="GO139">
        <v>0.33947430000000001</v>
      </c>
      <c r="GP139">
        <v>0.64942820000000001</v>
      </c>
      <c r="GQ139">
        <v>21.866689999999998</v>
      </c>
      <c r="GR139" s="1">
        <v>6.4227999999999996E-4</v>
      </c>
      <c r="GS139">
        <v>0.2709048</v>
      </c>
      <c r="GT139">
        <v>0.64931859999999997</v>
      </c>
      <c r="GU139">
        <v>22.434139999999999</v>
      </c>
      <c r="GV139" s="1">
        <v>5.4461970000000001E-4</v>
      </c>
      <c r="GW139">
        <v>0.22814690000000001</v>
      </c>
      <c r="GX139">
        <v>0.64924760000000004</v>
      </c>
      <c r="GY139">
        <v>23.03584</v>
      </c>
      <c r="GZ139" s="1">
        <v>4.7754219999999998E-4</v>
      </c>
      <c r="HA139">
        <v>0.1990913</v>
      </c>
      <c r="HB139">
        <v>0.64919360000000004</v>
      </c>
      <c r="HC139">
        <v>23.304649999999999</v>
      </c>
      <c r="HD139" s="1">
        <v>4.2372960000000001E-4</v>
      </c>
      <c r="HE139">
        <v>0.17610629999999999</v>
      </c>
      <c r="HF139">
        <v>0.64913399999999999</v>
      </c>
      <c r="HG139">
        <v>22.797609999999999</v>
      </c>
      <c r="HH139" s="1">
        <v>3.7649E-4</v>
      </c>
      <c r="HI139">
        <v>0.1560763</v>
      </c>
      <c r="HJ139">
        <v>0.64905420000000003</v>
      </c>
      <c r="HK139">
        <v>21.971080000000001</v>
      </c>
      <c r="HL139" s="1">
        <v>3.3597439999999998E-4</v>
      </c>
      <c r="HM139">
        <v>0.13891220000000001</v>
      </c>
      <c r="HN139">
        <v>0.64893429999999996</v>
      </c>
      <c r="HO139">
        <v>21.14085</v>
      </c>
      <c r="HP139" s="1">
        <v>3.0335529999999999E-4</v>
      </c>
      <c r="HQ139">
        <v>0.1250851</v>
      </c>
      <c r="HR139">
        <v>0.64877560000000001</v>
      </c>
      <c r="HS139">
        <v>20.751580000000001</v>
      </c>
      <c r="HT139" s="1">
        <v>2.7816320000000001E-4</v>
      </c>
      <c r="HU139">
        <v>0.1144017</v>
      </c>
      <c r="HV139">
        <v>0.64861849999999999</v>
      </c>
      <c r="HW139">
        <v>20.96491</v>
      </c>
      <c r="HX139" s="1">
        <v>2.5853829999999999E-4</v>
      </c>
      <c r="HY139">
        <v>0.1061163</v>
      </c>
      <c r="HZ139">
        <v>0.64840299999999995</v>
      </c>
      <c r="IA139">
        <v>21.699780000000001</v>
      </c>
      <c r="IB139" s="1">
        <v>2.4288050000000001E-4</v>
      </c>
      <c r="IC139">
        <v>9.9529160000000005E-2</v>
      </c>
      <c r="ID139">
        <v>0.64818799999999999</v>
      </c>
      <c r="IE139">
        <v>22.63739</v>
      </c>
      <c r="IF139" s="1">
        <v>2.306206E-4</v>
      </c>
      <c r="IG139">
        <v>9.4375210000000001E-2</v>
      </c>
      <c r="IH139">
        <v>0.64793529999999999</v>
      </c>
      <c r="II139">
        <v>23.127859999999998</v>
      </c>
      <c r="IJ139" s="1">
        <v>2.216478E-4</v>
      </c>
      <c r="IK139">
        <v>9.0598250000000005E-2</v>
      </c>
      <c r="IL139">
        <v>0.64768950000000003</v>
      </c>
      <c r="IM139">
        <v>22.882300000000001</v>
      </c>
      <c r="IN139" s="1">
        <v>2.1502660000000001E-4</v>
      </c>
      <c r="IO139">
        <v>8.7828050000000005E-2</v>
      </c>
      <c r="IP139">
        <v>0.64744630000000003</v>
      </c>
      <c r="IQ139">
        <v>22.285</v>
      </c>
      <c r="IR139" s="1">
        <v>2.0905110000000001E-4</v>
      </c>
      <c r="IS139">
        <v>8.538403E-2</v>
      </c>
      <c r="IT139">
        <v>0.64717930000000001</v>
      </c>
      <c r="IU139">
        <v>21.684339999999999</v>
      </c>
      <c r="IV139" s="1">
        <v>2.024432E-4</v>
      </c>
      <c r="IW139">
        <v>8.2718990000000006E-2</v>
      </c>
      <c r="IX139">
        <v>0.64694359999999995</v>
      </c>
      <c r="IY139">
        <v>21.76446</v>
      </c>
      <c r="IZ139" s="1">
        <v>1.9488789999999999E-4</v>
      </c>
      <c r="JA139">
        <v>7.967979E-2</v>
      </c>
      <c r="JB139">
        <v>0.64665309999999998</v>
      </c>
      <c r="JC139">
        <v>22.213760000000001</v>
      </c>
      <c r="JD139" s="1">
        <v>1.867405E-4</v>
      </c>
      <c r="JE139">
        <v>7.6380760000000006E-2</v>
      </c>
      <c r="JF139">
        <v>0.64641090000000001</v>
      </c>
      <c r="JG139">
        <v>22.878990000000002</v>
      </c>
      <c r="JH139" s="1">
        <v>1.7838359999999999E-4</v>
      </c>
      <c r="JI139">
        <v>7.299282E-2</v>
      </c>
      <c r="JJ139">
        <v>0.64614930000000004</v>
      </c>
      <c r="JK139">
        <v>23.365359999999999</v>
      </c>
      <c r="JL139" s="1">
        <v>1.701195E-4</v>
      </c>
      <c r="JM139">
        <v>6.963714E-2</v>
      </c>
      <c r="JN139">
        <v>0.64590349999999996</v>
      </c>
      <c r="JO139">
        <v>23.519690000000001</v>
      </c>
      <c r="JP139" s="1">
        <v>1.62156E-4</v>
      </c>
      <c r="JQ139">
        <v>6.639196E-2</v>
      </c>
      <c r="JR139">
        <v>0.64568499999999995</v>
      </c>
      <c r="JS139">
        <v>23.119669999999999</v>
      </c>
      <c r="JT139" s="1">
        <v>1.5455809999999999E-4</v>
      </c>
      <c r="JU139">
        <v>6.3294210000000004E-2</v>
      </c>
      <c r="JV139">
        <v>0.64547509999999997</v>
      </c>
      <c r="JW139">
        <v>22.433039999999998</v>
      </c>
      <c r="JX139" s="1">
        <v>1.4739150000000001E-4</v>
      </c>
      <c r="JY139">
        <v>6.0364149999999998E-2</v>
      </c>
      <c r="JZ139">
        <v>0.64534040000000004</v>
      </c>
      <c r="KA139">
        <v>21.81728</v>
      </c>
      <c r="KB139" s="1">
        <v>1.4065710000000001E-4</v>
      </c>
      <c r="KC139">
        <v>5.7609609999999999E-2</v>
      </c>
      <c r="KD139">
        <v>0.6452388</v>
      </c>
      <c r="KE139">
        <v>21.950949999999999</v>
      </c>
      <c r="KF139" s="1">
        <v>1.343208E-4</v>
      </c>
      <c r="KG139">
        <v>5.5016660000000002E-2</v>
      </c>
      <c r="KH139">
        <v>0.64514090000000002</v>
      </c>
      <c r="KI139">
        <v>22.447569999999999</v>
      </c>
      <c r="KJ139" s="1">
        <v>1.2836100000000001E-4</v>
      </c>
      <c r="KK139">
        <v>5.2567309999999999E-2</v>
      </c>
      <c r="KL139">
        <v>0.64507590000000004</v>
      </c>
      <c r="KM139">
        <v>23.069949999999999</v>
      </c>
      <c r="KN139" s="1">
        <v>1.2257190000000001E-4</v>
      </c>
      <c r="KO139">
        <v>5.0198630000000001E-2</v>
      </c>
      <c r="KP139">
        <v>0.64506050000000004</v>
      </c>
      <c r="KQ139">
        <v>23.648009999999999</v>
      </c>
      <c r="KR139" s="1">
        <v>1.166068E-4</v>
      </c>
      <c r="KS139">
        <v>4.7765090000000003E-2</v>
      </c>
      <c r="KT139">
        <v>0.64502939999999998</v>
      </c>
      <c r="KU139">
        <v>23.778739999999999</v>
      </c>
      <c r="KV139" s="1">
        <v>1.100968E-4</v>
      </c>
      <c r="KW139">
        <v>4.5119020000000003E-2</v>
      </c>
      <c r="KX139">
        <v>0.64499459999999997</v>
      </c>
      <c r="KY139">
        <v>23.403549999999999</v>
      </c>
      <c r="KZ139" s="1">
        <v>1.032224E-4</v>
      </c>
      <c r="LA139">
        <v>4.2311509999999997E-2</v>
      </c>
      <c r="LB139">
        <v>0.64501699999999995</v>
      </c>
      <c r="LC139">
        <v>22.765930000000001</v>
      </c>
      <c r="LD139" s="1">
        <v>9.6610840000000003E-5</v>
      </c>
      <c r="LE139">
        <v>3.9591040000000001E-2</v>
      </c>
      <c r="LF139">
        <v>0.64498679999999997</v>
      </c>
      <c r="LG139">
        <v>22.130569999999999</v>
      </c>
      <c r="LH139" s="1">
        <v>9.0806009999999998E-5</v>
      </c>
      <c r="LI139">
        <v>3.7187110000000002E-2</v>
      </c>
      <c r="LJ139">
        <v>0.64498889999999998</v>
      </c>
      <c r="LK139">
        <v>22.05209</v>
      </c>
      <c r="LL139" s="1">
        <v>8.5926629999999994E-5</v>
      </c>
      <c r="LM139">
        <v>3.5164359999999999E-2</v>
      </c>
      <c r="LN139">
        <v>0.64500610000000003</v>
      </c>
      <c r="LO139">
        <v>22.429030000000001</v>
      </c>
      <c r="LP139" s="1">
        <v>8.1825670000000003E-5</v>
      </c>
      <c r="LQ139">
        <v>3.3465700000000001E-2</v>
      </c>
      <c r="LR139">
        <v>0.64498759999999999</v>
      </c>
      <c r="LS139">
        <v>23.171769999999999</v>
      </c>
      <c r="LT139" s="1">
        <v>7.8282399999999994E-5</v>
      </c>
      <c r="LU139">
        <v>3.2001450000000001E-2</v>
      </c>
      <c r="LV139">
        <v>0.64500089999999999</v>
      </c>
      <c r="LW139">
        <v>23.91048</v>
      </c>
      <c r="LX139" s="1">
        <v>7.5113359999999995E-5</v>
      </c>
      <c r="LY139">
        <v>3.069303E-2</v>
      </c>
      <c r="LZ139">
        <v>0.64499720000000005</v>
      </c>
      <c r="MA139">
        <v>24.188549999999999</v>
      </c>
      <c r="MB139" s="1">
        <v>7.2083779999999994E-5</v>
      </c>
      <c r="MC139">
        <v>2.948711E-2</v>
      </c>
      <c r="MD139">
        <v>0.64498999999999995</v>
      </c>
      <c r="ME139">
        <v>23.787790000000001</v>
      </c>
      <c r="MF139" s="1">
        <v>6.9085809999999996E-5</v>
      </c>
      <c r="MG139">
        <v>2.8354150000000002E-2</v>
      </c>
      <c r="MH139">
        <v>0.64498330000000004</v>
      </c>
      <c r="MI139">
        <v>23.037220000000001</v>
      </c>
      <c r="MJ139" s="1">
        <v>6.6261019999999996E-5</v>
      </c>
      <c r="MK139">
        <v>2.728042E-2</v>
      </c>
      <c r="ML139">
        <v>0.64498840000000002</v>
      </c>
      <c r="MM139">
        <v>22.208459999999999</v>
      </c>
      <c r="MN139" s="1">
        <v>6.3591819999999998E-5</v>
      </c>
      <c r="MO139">
        <v>2.6258879999999998E-2</v>
      </c>
      <c r="MP139">
        <v>0.64499130000000005</v>
      </c>
      <c r="MQ139">
        <v>22.025649999999999</v>
      </c>
      <c r="MR139" s="1">
        <v>6.1065660000000004E-5</v>
      </c>
      <c r="MS139">
        <v>2.5287E-2</v>
      </c>
      <c r="MT139">
        <v>0.64498770000000005</v>
      </c>
      <c r="MU139">
        <v>22.066279999999999</v>
      </c>
      <c r="MV139" s="1">
        <v>5.8675329999999999E-5</v>
      </c>
      <c r="MW139">
        <v>2.436425E-2</v>
      </c>
      <c r="MX139">
        <v>0.64498759999999999</v>
      </c>
      <c r="MY139">
        <v>22.104749999999999</v>
      </c>
      <c r="MZ139" s="1">
        <v>5.641072E-5</v>
      </c>
      <c r="NA139">
        <v>2.348399E-2</v>
      </c>
      <c r="NB139">
        <v>0.64499039999999996</v>
      </c>
      <c r="NC139">
        <v>22.203430000000001</v>
      </c>
      <c r="ND139" s="1">
        <v>5.4255939999999999E-5</v>
      </c>
      <c r="NE139">
        <v>2.2641769999999999E-2</v>
      </c>
      <c r="NF139">
        <v>0.64499059999999997</v>
      </c>
      <c r="NG139">
        <v>22.316130000000001</v>
      </c>
      <c r="NH139" s="1">
        <v>5.2200539999999999E-5</v>
      </c>
      <c r="NI139">
        <v>2.1835750000000001E-2</v>
      </c>
      <c r="NJ139">
        <v>0.6449878</v>
      </c>
      <c r="NK139">
        <v>22.052420000000001</v>
      </c>
      <c r="NL139" s="1">
        <v>5.024222E-5</v>
      </c>
      <c r="NM139">
        <v>2.1064699999999999E-2</v>
      </c>
      <c r="NN139">
        <v>0.64498500000000003</v>
      </c>
      <c r="NO139">
        <v>21.465599999999998</v>
      </c>
      <c r="NP139" s="1">
        <v>4.8374700000000003E-5</v>
      </c>
      <c r="NQ139">
        <v>2.0325820000000001E-2</v>
      </c>
      <c r="NR139">
        <v>0.64499010000000001</v>
      </c>
      <c r="NS139">
        <v>20.94154</v>
      </c>
      <c r="NT139" s="1">
        <v>4.6593600000000001E-5</v>
      </c>
      <c r="NU139">
        <v>1.9617900000000001E-2</v>
      </c>
      <c r="NV139">
        <v>0.64499019999999996</v>
      </c>
      <c r="NW139">
        <v>21.13251</v>
      </c>
      <c r="NX139" s="1">
        <v>4.4894880000000001E-5</v>
      </c>
      <c r="NY139">
        <v>1.8939709999999998E-2</v>
      </c>
      <c r="NZ139">
        <v>0.64498759999999999</v>
      </c>
      <c r="OA139">
        <v>21.729379999999999</v>
      </c>
      <c r="OB139" s="1">
        <v>4.327111E-5</v>
      </c>
      <c r="OC139">
        <v>1.8289119999999999E-2</v>
      </c>
      <c r="OD139">
        <v>0.64498809999999995</v>
      </c>
      <c r="OE139">
        <v>22.302589999999999</v>
      </c>
      <c r="OF139" s="1">
        <v>4.171593E-5</v>
      </c>
      <c r="OG139">
        <v>1.7665110000000001E-2</v>
      </c>
      <c r="OH139">
        <v>0.64499830000000002</v>
      </c>
      <c r="OI139">
        <v>22.817139999999998</v>
      </c>
      <c r="OJ139" s="1">
        <v>4.0231999999999997E-5</v>
      </c>
      <c r="OK139">
        <v>1.7066749999999999E-2</v>
      </c>
    </row>
    <row r="140" spans="1:401" x14ac:dyDescent="0.35">
      <c r="A140">
        <v>143</v>
      </c>
      <c r="B140" t="s">
        <v>4</v>
      </c>
      <c r="C140" t="s">
        <v>24</v>
      </c>
      <c r="D140" t="s">
        <v>145</v>
      </c>
      <c r="E140">
        <v>899.03809999999999</v>
      </c>
      <c r="F140">
        <v>0.7743679</v>
      </c>
      <c r="G140">
        <v>20.123999999999999</v>
      </c>
      <c r="H140">
        <v>0</v>
      </c>
      <c r="I140">
        <v>0</v>
      </c>
      <c r="J140">
        <v>0.7761903</v>
      </c>
      <c r="K140">
        <v>20.650659999999998</v>
      </c>
      <c r="L140">
        <v>0</v>
      </c>
      <c r="M140">
        <v>0</v>
      </c>
      <c r="N140">
        <v>0.77713679999999996</v>
      </c>
      <c r="O140">
        <v>21.058810000000001</v>
      </c>
      <c r="P140">
        <v>0</v>
      </c>
      <c r="Q140">
        <v>0</v>
      </c>
      <c r="R140">
        <v>0.77691779999999999</v>
      </c>
      <c r="S140">
        <v>21.086659999999998</v>
      </c>
      <c r="T140" s="1">
        <v>1.8071890000000001E-32</v>
      </c>
      <c r="U140" s="1">
        <v>6.4483800000000003E-30</v>
      </c>
      <c r="V140">
        <v>0.77624269999999995</v>
      </c>
      <c r="W140">
        <v>20.454249999999998</v>
      </c>
      <c r="X140" s="1">
        <v>1.090391E-20</v>
      </c>
      <c r="Y140" s="1">
        <v>3.8834689999999999E-18</v>
      </c>
      <c r="Z140">
        <v>0.77534000000000003</v>
      </c>
      <c r="AA140">
        <v>19.82339</v>
      </c>
      <c r="AB140" s="1">
        <v>8.0402599999999997E-9</v>
      </c>
      <c r="AC140" s="1">
        <v>2.855845E-6</v>
      </c>
      <c r="AD140">
        <v>0.77429380000000003</v>
      </c>
      <c r="AE140">
        <v>19.39339</v>
      </c>
      <c r="AF140" s="1">
        <v>5.0684900000000001E-3</v>
      </c>
      <c r="AG140" s="1">
        <v>1.359888</v>
      </c>
      <c r="AH140">
        <v>0.77319499999999997</v>
      </c>
      <c r="AI140">
        <v>19.586939999999998</v>
      </c>
      <c r="AJ140" s="1">
        <v>1.3346070000000001</v>
      </c>
      <c r="AK140">
        <v>395.7328</v>
      </c>
      <c r="AL140">
        <v>0.77202000000000004</v>
      </c>
      <c r="AM140">
        <v>20.348790000000001</v>
      </c>
      <c r="AN140">
        <v>25.803339999999999</v>
      </c>
      <c r="AO140">
        <v>8279.49</v>
      </c>
      <c r="AP140">
        <v>0.77079430000000004</v>
      </c>
      <c r="AQ140">
        <v>21.262650000000001</v>
      </c>
      <c r="AR140">
        <v>94.603489999999994</v>
      </c>
      <c r="AS140">
        <v>32345.37</v>
      </c>
      <c r="AT140">
        <v>0.76945719999999995</v>
      </c>
      <c r="AU140">
        <v>21.962489999999999</v>
      </c>
      <c r="AV140">
        <v>108.01990000000001</v>
      </c>
      <c r="AW140">
        <v>38879.42</v>
      </c>
      <c r="AX140">
        <v>0.76785210000000004</v>
      </c>
      <c r="AY140">
        <v>22.02655</v>
      </c>
      <c r="AZ140">
        <v>52.964239999999997</v>
      </c>
      <c r="BA140">
        <v>19853.25</v>
      </c>
      <c r="BB140">
        <v>0.76601079999999999</v>
      </c>
      <c r="BC140">
        <v>21.555879999999998</v>
      </c>
      <c r="BD140">
        <v>14.08928</v>
      </c>
      <c r="BE140">
        <v>5451.0290000000005</v>
      </c>
      <c r="BF140">
        <v>0.76429809999999998</v>
      </c>
      <c r="BG140">
        <v>20.984369999999998</v>
      </c>
      <c r="BH140">
        <v>2.4854180000000001</v>
      </c>
      <c r="BI140">
        <v>984.053</v>
      </c>
      <c r="BJ140">
        <v>0.7623162</v>
      </c>
      <c r="BK140">
        <v>20.61655</v>
      </c>
      <c r="BL140">
        <v>0.38149110000000003</v>
      </c>
      <c r="BM140">
        <v>151.29159999999999</v>
      </c>
      <c r="BN140">
        <v>0.76013710000000001</v>
      </c>
      <c r="BO140">
        <v>21.032689999999999</v>
      </c>
      <c r="BP140">
        <v>9.8306630000000006E-2</v>
      </c>
      <c r="BQ140">
        <v>37.11918</v>
      </c>
      <c r="BR140">
        <v>0.75780110000000001</v>
      </c>
      <c r="BS140">
        <v>21.783560000000001</v>
      </c>
      <c r="BT140">
        <v>6.6563579999999997E-2</v>
      </c>
      <c r="BU140">
        <v>24.170719999999999</v>
      </c>
      <c r="BV140">
        <v>0.75428059999999997</v>
      </c>
      <c r="BW140">
        <v>22.537489999999998</v>
      </c>
      <c r="BX140">
        <v>6.6244919999999999E-2</v>
      </c>
      <c r="BY140">
        <v>23.988150000000001</v>
      </c>
      <c r="BZ140">
        <v>0.74788909999999997</v>
      </c>
      <c r="CA140">
        <v>23.070530000000002</v>
      </c>
      <c r="CB140">
        <v>6.7672200000000002E-2</v>
      </c>
      <c r="CC140">
        <v>24.737400000000001</v>
      </c>
      <c r="CD140">
        <v>0.74121910000000002</v>
      </c>
      <c r="CE140">
        <v>23.041530000000002</v>
      </c>
      <c r="CF140" s="1">
        <v>6.5701750000000003E-2</v>
      </c>
      <c r="CG140">
        <v>24.28303</v>
      </c>
      <c r="CH140">
        <v>0.73446820000000002</v>
      </c>
      <c r="CI140">
        <v>22.24823</v>
      </c>
      <c r="CJ140" s="1">
        <v>6.0888999999999999E-2</v>
      </c>
      <c r="CK140">
        <v>22.740079999999999</v>
      </c>
      <c r="CL140">
        <v>0.72756399999999999</v>
      </c>
      <c r="CM140">
        <v>21.352799999999998</v>
      </c>
      <c r="CN140" s="1">
        <v>5.4911840000000003E-2</v>
      </c>
      <c r="CO140">
        <v>20.703720000000001</v>
      </c>
      <c r="CP140">
        <v>0.72063650000000001</v>
      </c>
      <c r="CQ140">
        <v>20.76313</v>
      </c>
      <c r="CR140" s="1">
        <v>4.8837319999999997E-2</v>
      </c>
      <c r="CS140">
        <v>18.579619999999998</v>
      </c>
      <c r="CT140">
        <v>0.7139894</v>
      </c>
      <c r="CU140">
        <v>20.74034</v>
      </c>
      <c r="CV140" s="1">
        <v>4.3114130000000001E-2</v>
      </c>
      <c r="CW140">
        <v>16.54214</v>
      </c>
      <c r="CX140">
        <v>0.70747090000000001</v>
      </c>
      <c r="CY140">
        <v>20.622170000000001</v>
      </c>
      <c r="CZ140">
        <v>3.7866829999999997E-2</v>
      </c>
      <c r="DA140">
        <v>14.64799</v>
      </c>
      <c r="DB140">
        <v>0.70062599999999997</v>
      </c>
      <c r="DC140">
        <v>21.0001</v>
      </c>
      <c r="DD140" s="1">
        <v>3.3177039999999998E-2</v>
      </c>
      <c r="DE140">
        <v>12.94223</v>
      </c>
      <c r="DF140">
        <v>0.69359689999999996</v>
      </c>
      <c r="DG140">
        <v>21.556249999999999</v>
      </c>
      <c r="DH140" s="1">
        <v>2.9098530000000001E-2</v>
      </c>
      <c r="DI140">
        <v>11.44608</v>
      </c>
      <c r="DJ140">
        <v>0.68701420000000002</v>
      </c>
      <c r="DK140">
        <v>21.64631</v>
      </c>
      <c r="DL140" s="1">
        <v>2.5603250000000001E-2</v>
      </c>
      <c r="DM140">
        <v>10.14921</v>
      </c>
      <c r="DN140">
        <v>0.68058149999999995</v>
      </c>
      <c r="DO140">
        <v>21.184799999999999</v>
      </c>
      <c r="DP140" s="1">
        <v>2.2519480000000001E-2</v>
      </c>
      <c r="DQ140">
        <v>8.9953509999999994</v>
      </c>
      <c r="DR140">
        <v>0.67399330000000002</v>
      </c>
      <c r="DS140">
        <v>20.690100000000001</v>
      </c>
      <c r="DT140" s="1">
        <v>1.9737040000000001E-2</v>
      </c>
      <c r="DU140">
        <v>7.9471949999999998</v>
      </c>
      <c r="DV140">
        <v>0.66745169999999998</v>
      </c>
      <c r="DW140">
        <v>20.372330000000002</v>
      </c>
      <c r="DX140" s="1">
        <v>1.7272220000000001E-2</v>
      </c>
      <c r="DY140">
        <v>7.0090159999999999</v>
      </c>
      <c r="DZ140">
        <v>0.66087010000000002</v>
      </c>
      <c r="EA140">
        <v>20.70382</v>
      </c>
      <c r="EB140" s="1">
        <v>1.511123E-2</v>
      </c>
      <c r="EC140">
        <v>6.179805</v>
      </c>
      <c r="ED140">
        <v>0.65462189999999998</v>
      </c>
      <c r="EE140">
        <v>21.446739999999998</v>
      </c>
      <c r="EF140" s="1">
        <v>1.321488E-2</v>
      </c>
      <c r="EG140">
        <v>5.4445639999999997</v>
      </c>
      <c r="EH140">
        <v>0.64824850000000001</v>
      </c>
      <c r="EI140">
        <v>22.439969999999999</v>
      </c>
      <c r="EJ140" s="1">
        <v>1.152036E-2</v>
      </c>
      <c r="EK140">
        <v>4.7834630000000002</v>
      </c>
      <c r="EL140">
        <v>0.64159980000000005</v>
      </c>
      <c r="EM140">
        <v>23.442029999999999</v>
      </c>
      <c r="EN140" s="1">
        <v>1.0001960000000001E-2</v>
      </c>
      <c r="EO140">
        <v>4.1875960000000001</v>
      </c>
      <c r="EP140">
        <v>0.63485349999999996</v>
      </c>
      <c r="EQ140">
        <v>23.856529999999999</v>
      </c>
      <c r="ER140" s="1">
        <v>8.6801310000000007E-3</v>
      </c>
      <c r="ES140">
        <v>3.6642220000000001</v>
      </c>
      <c r="ET140">
        <v>0.62853270000000006</v>
      </c>
      <c r="EU140">
        <v>23.50113</v>
      </c>
      <c r="EV140" s="1">
        <v>7.5545489999999998E-3</v>
      </c>
      <c r="EW140">
        <v>3.2124999999999999</v>
      </c>
      <c r="EX140">
        <v>0.62264839999999999</v>
      </c>
      <c r="EY140">
        <v>22.921050000000001</v>
      </c>
      <c r="EZ140" s="1">
        <v>6.5918950000000004E-3</v>
      </c>
      <c r="FA140">
        <v>2.8221289999999999</v>
      </c>
      <c r="FB140">
        <v>0.61765740000000002</v>
      </c>
      <c r="FC140">
        <v>22.447710000000001</v>
      </c>
      <c r="FD140" s="1">
        <v>5.7605989999999999E-3</v>
      </c>
      <c r="FE140">
        <v>2.4794049999999999</v>
      </c>
      <c r="FF140">
        <v>0.61354430000000004</v>
      </c>
      <c r="FG140">
        <v>22.51004</v>
      </c>
      <c r="FH140" s="1">
        <v>5.0311729999999999E-3</v>
      </c>
      <c r="FI140">
        <v>2.1743990000000002</v>
      </c>
      <c r="FJ140">
        <v>0.61018700000000003</v>
      </c>
      <c r="FK140">
        <v>22.814029999999999</v>
      </c>
      <c r="FL140" s="1">
        <v>4.3839409999999997E-3</v>
      </c>
      <c r="FM140">
        <v>1.900234</v>
      </c>
      <c r="FN140">
        <v>0.60748610000000003</v>
      </c>
      <c r="FO140">
        <v>23.186070000000001</v>
      </c>
      <c r="FP140" s="1">
        <v>3.7956280000000001E-3</v>
      </c>
      <c r="FQ140">
        <v>1.648827</v>
      </c>
      <c r="FR140">
        <v>0.60571540000000001</v>
      </c>
      <c r="FS140">
        <v>23.46894</v>
      </c>
      <c r="FT140" s="1">
        <v>3.2213770000000001E-3</v>
      </c>
      <c r="FU140">
        <v>1.401877</v>
      </c>
      <c r="FV140">
        <v>0.60446699999999998</v>
      </c>
      <c r="FW140">
        <v>23.431509999999999</v>
      </c>
      <c r="FX140" s="1">
        <v>2.6227450000000001E-3</v>
      </c>
      <c r="FY140">
        <v>1.143994</v>
      </c>
      <c r="FZ140">
        <v>0.60352899999999998</v>
      </c>
      <c r="GA140">
        <v>23.032730000000001</v>
      </c>
      <c r="GB140" s="1">
        <v>2.023712E-3</v>
      </c>
      <c r="GC140">
        <v>0.88452980000000003</v>
      </c>
      <c r="GD140">
        <v>0.60283960000000003</v>
      </c>
      <c r="GE140">
        <v>22.364080000000001</v>
      </c>
      <c r="GF140" s="1">
        <v>1.4970090000000001E-3</v>
      </c>
      <c r="GG140">
        <v>0.65440319999999996</v>
      </c>
      <c r="GH140">
        <v>0.60229600000000005</v>
      </c>
      <c r="GI140">
        <v>21.75928</v>
      </c>
      <c r="GJ140" s="1">
        <v>1.0975889999999999E-3</v>
      </c>
      <c r="GK140">
        <v>0.47833740000000002</v>
      </c>
      <c r="GL140">
        <v>0.60192749999999995</v>
      </c>
      <c r="GM140">
        <v>21.687550000000002</v>
      </c>
      <c r="GN140" s="1">
        <v>8.2894619999999996E-4</v>
      </c>
      <c r="GO140">
        <v>0.3591936</v>
      </c>
      <c r="GP140">
        <v>0.60166810000000004</v>
      </c>
      <c r="GQ140">
        <v>21.968920000000001</v>
      </c>
      <c r="GR140" s="1">
        <v>6.6091119999999999E-4</v>
      </c>
      <c r="GS140">
        <v>0.2843656</v>
      </c>
      <c r="GT140">
        <v>0.60152269999999997</v>
      </c>
      <c r="GU140">
        <v>22.511810000000001</v>
      </c>
      <c r="GV140" s="1">
        <v>5.5658629999999997E-4</v>
      </c>
      <c r="GW140">
        <v>0.2378942</v>
      </c>
      <c r="GX140">
        <v>0.60139169999999997</v>
      </c>
      <c r="GY140">
        <v>23.089369999999999</v>
      </c>
      <c r="GZ140" s="1">
        <v>4.8626259999999999E-4</v>
      </c>
      <c r="HA140">
        <v>0.206843</v>
      </c>
      <c r="HB140">
        <v>0.60133619999999999</v>
      </c>
      <c r="HC140">
        <v>23.33616</v>
      </c>
      <c r="HD140" s="1">
        <v>4.3109350000000002E-4</v>
      </c>
      <c r="HE140">
        <v>0.18279380000000001</v>
      </c>
      <c r="HF140">
        <v>0.60126409999999997</v>
      </c>
      <c r="HG140">
        <v>22.86965</v>
      </c>
      <c r="HH140" s="1">
        <v>3.829746E-4</v>
      </c>
      <c r="HI140">
        <v>0.1619863</v>
      </c>
      <c r="HJ140">
        <v>0.60117189999999998</v>
      </c>
      <c r="HK140">
        <v>22.072849999999999</v>
      </c>
      <c r="HL140" s="1">
        <v>3.4139309999999998E-4</v>
      </c>
      <c r="HM140">
        <v>0.14403440000000001</v>
      </c>
      <c r="HN140">
        <v>0.60105280000000005</v>
      </c>
      <c r="HO140">
        <v>21.2576</v>
      </c>
      <c r="HP140" s="1">
        <v>3.0761610000000001E-4</v>
      </c>
      <c r="HQ140">
        <v>0.12944820000000001</v>
      </c>
      <c r="HR140">
        <v>0.60090500000000002</v>
      </c>
      <c r="HS140">
        <v>20.85934</v>
      </c>
      <c r="HT140" s="1">
        <v>2.8144409999999998E-4</v>
      </c>
      <c r="HU140">
        <v>0.11813940000000001</v>
      </c>
      <c r="HV140">
        <v>0.60071300000000005</v>
      </c>
      <c r="HW140">
        <v>21.036580000000001</v>
      </c>
      <c r="HX140" s="1">
        <v>2.6111750000000001E-4</v>
      </c>
      <c r="HY140">
        <v>0.1093956</v>
      </c>
      <c r="HZ140">
        <v>0.60050020000000004</v>
      </c>
      <c r="IA140">
        <v>21.706219999999998</v>
      </c>
      <c r="IB140" s="1">
        <v>2.4493749999999998E-4</v>
      </c>
      <c r="IC140">
        <v>0.1024587</v>
      </c>
      <c r="ID140">
        <v>0.60026820000000003</v>
      </c>
      <c r="IE140">
        <v>22.620439999999999</v>
      </c>
      <c r="IF140" s="1">
        <v>2.3219119999999999E-4</v>
      </c>
      <c r="IG140">
        <v>9.7006220000000004E-2</v>
      </c>
      <c r="IH140">
        <v>0.60000880000000001</v>
      </c>
      <c r="II140">
        <v>23.108080000000001</v>
      </c>
      <c r="IJ140" s="1">
        <v>2.2276929999999999E-4</v>
      </c>
      <c r="IK140">
        <v>9.2968389999999998E-2</v>
      </c>
      <c r="IL140">
        <v>0.59974669999999997</v>
      </c>
      <c r="IM140">
        <v>22.919840000000001</v>
      </c>
      <c r="IN140" s="1">
        <v>2.15899E-4</v>
      </c>
      <c r="IO140">
        <v>9.0038809999999997E-2</v>
      </c>
      <c r="IP140">
        <v>0.59946379999999999</v>
      </c>
      <c r="IQ140">
        <v>22.36186</v>
      </c>
      <c r="IR140" s="1">
        <v>2.099116E-4</v>
      </c>
      <c r="IS140">
        <v>8.7537809999999994E-2</v>
      </c>
      <c r="IT140">
        <v>0.59920209999999996</v>
      </c>
      <c r="IU140">
        <v>21.798449999999999</v>
      </c>
      <c r="IV140" s="1">
        <v>2.034278E-4</v>
      </c>
      <c r="IW140">
        <v>8.4867429999999994E-2</v>
      </c>
      <c r="IX140">
        <v>0.59890779999999999</v>
      </c>
      <c r="IY140">
        <v>21.886089999999999</v>
      </c>
      <c r="IZ140" s="1">
        <v>1.9599210000000001E-4</v>
      </c>
      <c r="JA140">
        <v>8.181766E-2</v>
      </c>
      <c r="JB140">
        <v>0.59863840000000001</v>
      </c>
      <c r="JC140">
        <v>22.313040000000001</v>
      </c>
      <c r="JD140" s="1">
        <v>1.8790690000000001E-4</v>
      </c>
      <c r="JE140">
        <v>7.8477679999999994E-2</v>
      </c>
      <c r="JF140">
        <v>0.59835190000000005</v>
      </c>
      <c r="JG140">
        <v>22.9346</v>
      </c>
      <c r="JH140" s="1">
        <v>1.7956029999999999E-4</v>
      </c>
      <c r="JI140">
        <v>7.5028189999999995E-2</v>
      </c>
      <c r="JJ140">
        <v>0.59807200000000005</v>
      </c>
      <c r="JK140">
        <v>23.388570000000001</v>
      </c>
      <c r="JL140" s="1">
        <v>1.712707E-4</v>
      </c>
      <c r="JM140">
        <v>7.1594210000000005E-2</v>
      </c>
      <c r="JN140">
        <v>0.59780350000000004</v>
      </c>
      <c r="JO140">
        <v>23.53959</v>
      </c>
      <c r="JP140" s="1">
        <v>1.632622E-4</v>
      </c>
      <c r="JQ140">
        <v>6.8265980000000004E-2</v>
      </c>
      <c r="JR140">
        <v>0.59753880000000004</v>
      </c>
      <c r="JS140">
        <v>23.183820000000001</v>
      </c>
      <c r="JT140" s="1">
        <v>1.556103E-4</v>
      </c>
      <c r="JU140">
        <v>6.5084320000000001E-2</v>
      </c>
      <c r="JV140">
        <v>0.59732070000000004</v>
      </c>
      <c r="JW140">
        <v>22.528449999999999</v>
      </c>
      <c r="JX140" s="1">
        <v>1.4838389999999999E-4</v>
      </c>
      <c r="JY140">
        <v>6.2069350000000002E-2</v>
      </c>
      <c r="JZ140">
        <v>0.59713360000000004</v>
      </c>
      <c r="KA140">
        <v>21.91844</v>
      </c>
      <c r="KB140" s="1">
        <v>1.415872E-4</v>
      </c>
      <c r="KC140">
        <v>5.9233840000000003E-2</v>
      </c>
      <c r="KD140">
        <v>0.59700600000000004</v>
      </c>
      <c r="KE140">
        <v>22.033580000000001</v>
      </c>
      <c r="KF140" s="1">
        <v>1.352014E-4</v>
      </c>
      <c r="KG140">
        <v>5.6567859999999998E-2</v>
      </c>
      <c r="KH140">
        <v>0.59690949999999998</v>
      </c>
      <c r="KI140">
        <v>22.49945</v>
      </c>
      <c r="KJ140" s="1">
        <v>1.2919750000000001E-4</v>
      </c>
      <c r="KK140">
        <v>5.4048859999999997E-2</v>
      </c>
      <c r="KL140">
        <v>0.59682279999999999</v>
      </c>
      <c r="KM140">
        <v>23.10876</v>
      </c>
      <c r="KN140" s="1">
        <v>1.2339480000000001E-4</v>
      </c>
      <c r="KO140">
        <v>5.1623120000000002E-2</v>
      </c>
      <c r="KP140">
        <v>0.59677409999999997</v>
      </c>
      <c r="KQ140">
        <v>23.677849999999999</v>
      </c>
      <c r="KR140" s="1">
        <v>1.174822E-4</v>
      </c>
      <c r="KS140">
        <v>4.9157489999999998E-2</v>
      </c>
      <c r="KT140">
        <v>0.59675219999999995</v>
      </c>
      <c r="KU140">
        <v>23.798739999999999</v>
      </c>
      <c r="KV140" s="1">
        <v>1.1105219999999999E-4</v>
      </c>
      <c r="KW140">
        <v>4.6486020000000003E-2</v>
      </c>
      <c r="KX140">
        <v>0.59673339999999997</v>
      </c>
      <c r="KY140">
        <v>23.462530000000001</v>
      </c>
      <c r="KZ140" s="1">
        <v>1.0420340000000001E-4</v>
      </c>
      <c r="LA140">
        <v>4.3629460000000002E-2</v>
      </c>
      <c r="LB140">
        <v>0.59672689999999995</v>
      </c>
      <c r="LC140">
        <v>22.854600000000001</v>
      </c>
      <c r="LD140" s="1">
        <v>9.7521089999999996E-5</v>
      </c>
      <c r="LE140">
        <v>4.0824010000000001E-2</v>
      </c>
      <c r="LF140">
        <v>0.59671680000000005</v>
      </c>
      <c r="LG140">
        <v>22.246469999999999</v>
      </c>
      <c r="LH140" s="1">
        <v>9.1584870000000003E-5</v>
      </c>
      <c r="LI140">
        <v>3.831532E-2</v>
      </c>
      <c r="LJ140">
        <v>0.59669240000000001</v>
      </c>
      <c r="LK140">
        <v>22.167210000000001</v>
      </c>
      <c r="LL140" s="1">
        <v>8.6576900000000001E-5</v>
      </c>
      <c r="LM140">
        <v>3.619638E-2</v>
      </c>
      <c r="LN140">
        <v>0.59671289999999999</v>
      </c>
      <c r="LO140">
        <v>22.511220000000002</v>
      </c>
      <c r="LP140" s="1">
        <v>8.2377080000000006E-5</v>
      </c>
      <c r="LQ140">
        <v>3.4420619999999999E-2</v>
      </c>
      <c r="LR140">
        <v>0.5967112</v>
      </c>
      <c r="LS140">
        <v>23.211469999999998</v>
      </c>
      <c r="LT140" s="1">
        <v>7.8765520000000005E-5</v>
      </c>
      <c r="LU140">
        <v>3.2896219999999997E-2</v>
      </c>
      <c r="LV140">
        <v>0.59671909999999995</v>
      </c>
      <c r="LW140">
        <v>23.92389</v>
      </c>
      <c r="LX140" s="1">
        <v>7.5551100000000002E-5</v>
      </c>
      <c r="LY140">
        <v>3.154067E-2</v>
      </c>
      <c r="LZ140">
        <v>0.59671719999999995</v>
      </c>
      <c r="MA140">
        <v>24.196190000000001</v>
      </c>
      <c r="MB140" s="1">
        <v>7.2491140000000004E-5</v>
      </c>
      <c r="MC140">
        <v>3.029608E-2</v>
      </c>
      <c r="MD140">
        <v>0.59671280000000004</v>
      </c>
      <c r="ME140">
        <v>23.843889999999998</v>
      </c>
      <c r="MF140" s="1">
        <v>6.9469979999999996E-5</v>
      </c>
      <c r="MG140">
        <v>2.9129329999999998E-2</v>
      </c>
      <c r="MH140">
        <v>0.59671320000000005</v>
      </c>
      <c r="MI140">
        <v>23.130089999999999</v>
      </c>
      <c r="MJ140" s="1">
        <v>6.6624859999999997E-5</v>
      </c>
      <c r="MK140">
        <v>2.8024070000000002E-2</v>
      </c>
      <c r="ML140">
        <v>0.59671200000000002</v>
      </c>
      <c r="MM140">
        <v>22.327300000000001</v>
      </c>
      <c r="MN140" s="1">
        <v>6.3937160000000006E-5</v>
      </c>
      <c r="MO140">
        <v>2.6973359999999998E-2</v>
      </c>
      <c r="MP140">
        <v>0.59671739999999995</v>
      </c>
      <c r="MQ140">
        <v>22.1417</v>
      </c>
      <c r="MR140" s="1">
        <v>6.1392589999999998E-5</v>
      </c>
      <c r="MS140">
        <v>2.5973159999999999E-2</v>
      </c>
      <c r="MT140">
        <v>0.59671149999999995</v>
      </c>
      <c r="MU140">
        <v>22.128969999999999</v>
      </c>
      <c r="MV140" s="1">
        <v>5.8985169999999997E-5</v>
      </c>
      <c r="MW140">
        <v>2.5023610000000002E-2</v>
      </c>
      <c r="MX140">
        <v>0.59669209999999995</v>
      </c>
      <c r="MY140">
        <v>22.158770000000001</v>
      </c>
      <c r="MZ140" s="1">
        <v>5.6706019999999997E-5</v>
      </c>
      <c r="NA140">
        <v>2.4118150000000001E-2</v>
      </c>
      <c r="NB140">
        <v>0.59671289999999999</v>
      </c>
      <c r="NC140">
        <v>22.220479999999998</v>
      </c>
      <c r="ND140" s="1">
        <v>5.4538350000000003E-5</v>
      </c>
      <c r="NE140">
        <v>2.3252800000000001E-2</v>
      </c>
      <c r="NF140">
        <v>0.5966939</v>
      </c>
      <c r="NG140">
        <v>22.329899999999999</v>
      </c>
      <c r="NH140" s="1">
        <v>5.2469000000000002E-5</v>
      </c>
      <c r="NI140">
        <v>2.2423419999999999E-2</v>
      </c>
      <c r="NJ140">
        <v>0.5967112</v>
      </c>
      <c r="NK140">
        <v>22.10849</v>
      </c>
      <c r="NL140" s="1">
        <v>5.0499130000000001E-5</v>
      </c>
      <c r="NM140">
        <v>2.1631319999999999E-2</v>
      </c>
      <c r="NN140">
        <v>0.59671010000000002</v>
      </c>
      <c r="NO140">
        <v>21.553540000000002</v>
      </c>
      <c r="NP140" s="1">
        <v>4.8620620000000001E-5</v>
      </c>
      <c r="NQ140">
        <v>2.0871580000000001E-2</v>
      </c>
      <c r="NR140">
        <v>0.59671399999999997</v>
      </c>
      <c r="NS140">
        <v>21.033090000000001</v>
      </c>
      <c r="NT140" s="1">
        <v>4.6828659999999998E-5</v>
      </c>
      <c r="NU140">
        <v>2.0144269999999999E-2</v>
      </c>
      <c r="NV140">
        <v>0.59671680000000005</v>
      </c>
      <c r="NW140">
        <v>21.229800000000001</v>
      </c>
      <c r="NX140" s="1">
        <v>4.5120059999999999E-5</v>
      </c>
      <c r="NY140">
        <v>1.9447300000000001E-2</v>
      </c>
      <c r="NZ140">
        <v>0.5967112</v>
      </c>
      <c r="OA140">
        <v>21.819929999999999</v>
      </c>
      <c r="OB140" s="1">
        <v>4.3486540000000001E-5</v>
      </c>
      <c r="OC140">
        <v>1.8778590000000001E-2</v>
      </c>
      <c r="OD140">
        <v>0.59670909999999999</v>
      </c>
      <c r="OE140">
        <v>22.38212</v>
      </c>
      <c r="OF140" s="1">
        <v>4.1922109999999997E-5</v>
      </c>
      <c r="OG140">
        <v>1.8137380000000002E-2</v>
      </c>
      <c r="OH140">
        <v>0.59670310000000004</v>
      </c>
      <c r="OI140">
        <v>22.865269999999999</v>
      </c>
      <c r="OJ140" s="1">
        <v>4.0429560000000001E-5</v>
      </c>
      <c r="OK140">
        <v>1.7522469999999998E-2</v>
      </c>
    </row>
    <row r="141" spans="1:401" x14ac:dyDescent="0.35">
      <c r="A141">
        <v>144</v>
      </c>
      <c r="B141" t="s">
        <v>4</v>
      </c>
      <c r="C141" t="s">
        <v>24</v>
      </c>
      <c r="D141" t="s">
        <v>146</v>
      </c>
      <c r="E141">
        <v>899.59280000000001</v>
      </c>
      <c r="F141">
        <v>0.77870930000000005</v>
      </c>
      <c r="G141">
        <v>20.11767</v>
      </c>
      <c r="H141">
        <v>0</v>
      </c>
      <c r="I141">
        <v>0</v>
      </c>
      <c r="J141">
        <v>0.78295720000000002</v>
      </c>
      <c r="K141">
        <v>20.660160000000001</v>
      </c>
      <c r="L141">
        <v>0</v>
      </c>
      <c r="M141">
        <v>0</v>
      </c>
      <c r="N141">
        <v>0.78665940000000001</v>
      </c>
      <c r="O141">
        <v>21.075340000000001</v>
      </c>
      <c r="P141">
        <v>0</v>
      </c>
      <c r="Q141">
        <v>0</v>
      </c>
      <c r="R141">
        <v>0.78829649999999996</v>
      </c>
      <c r="S141">
        <v>21.115929999999999</v>
      </c>
      <c r="T141" s="1">
        <v>2.751334E-33</v>
      </c>
      <c r="U141" s="1">
        <v>7.6666970000000003E-31</v>
      </c>
      <c r="V141">
        <v>0.78915230000000003</v>
      </c>
      <c r="W141">
        <v>20.511009999999999</v>
      </c>
      <c r="X141" s="1">
        <v>1.9096880000000001E-21</v>
      </c>
      <c r="Y141" s="1">
        <v>5.3126769999999995E-19</v>
      </c>
      <c r="Z141">
        <v>0.78964160000000005</v>
      </c>
      <c r="AA141">
        <v>19.869160000000001</v>
      </c>
      <c r="AB141" s="1">
        <v>1.277823E-9</v>
      </c>
      <c r="AC141" s="1">
        <v>3.5461189999999998E-7</v>
      </c>
      <c r="AD141">
        <v>0.78992739999999995</v>
      </c>
      <c r="AE141">
        <v>19.42981</v>
      </c>
      <c r="AF141" s="1">
        <v>2.695879E-3</v>
      </c>
      <c r="AG141" s="1">
        <v>0.61681680000000005</v>
      </c>
      <c r="AH141">
        <v>0.79019269999999997</v>
      </c>
      <c r="AI141">
        <v>19.608630000000002</v>
      </c>
      <c r="AJ141" s="1">
        <v>0.92461959999999999</v>
      </c>
      <c r="AK141">
        <v>228.107</v>
      </c>
      <c r="AL141">
        <v>0.79042389999999996</v>
      </c>
      <c r="AM141">
        <v>20.34468</v>
      </c>
      <c r="AN141">
        <v>21.194649999999999</v>
      </c>
      <c r="AO141">
        <v>5515.51</v>
      </c>
      <c r="AP141">
        <v>0.79064230000000002</v>
      </c>
      <c r="AQ141">
        <v>21.260059999999999</v>
      </c>
      <c r="AR141">
        <v>88.152469999999994</v>
      </c>
      <c r="AS141">
        <v>23878.9</v>
      </c>
      <c r="AT141">
        <v>0.79089500000000001</v>
      </c>
      <c r="AU141">
        <v>21.972270000000002</v>
      </c>
      <c r="AV141">
        <v>110.8865</v>
      </c>
      <c r="AW141">
        <v>30981.35</v>
      </c>
      <c r="AX141">
        <v>0.79114479999999998</v>
      </c>
      <c r="AY141">
        <v>22.062719999999999</v>
      </c>
      <c r="AZ141">
        <v>58.575420000000001</v>
      </c>
      <c r="BA141">
        <v>16757.22</v>
      </c>
      <c r="BB141">
        <v>0.79053850000000003</v>
      </c>
      <c r="BC141">
        <v>21.611260000000001</v>
      </c>
      <c r="BD141">
        <v>16.466619999999999</v>
      </c>
      <c r="BE141">
        <v>4798.9750000000004</v>
      </c>
      <c r="BF141">
        <v>0.78631229999999996</v>
      </c>
      <c r="BG141">
        <v>21.037210000000002</v>
      </c>
      <c r="BH141">
        <v>3.011587</v>
      </c>
      <c r="BI141">
        <v>890.93560000000002</v>
      </c>
      <c r="BJ141">
        <v>0.78129590000000004</v>
      </c>
      <c r="BK141">
        <v>20.66348</v>
      </c>
      <c r="BL141">
        <v>0.46046300000000001</v>
      </c>
      <c r="BM141">
        <v>136.9314</v>
      </c>
      <c r="BN141">
        <v>0.77562209999999998</v>
      </c>
      <c r="BO141">
        <v>21.049250000000001</v>
      </c>
      <c r="BP141">
        <v>0.107961</v>
      </c>
      <c r="BQ141">
        <v>31.4176</v>
      </c>
      <c r="BR141">
        <v>0.76934400000000003</v>
      </c>
      <c r="BS141">
        <v>21.784300000000002</v>
      </c>
      <c r="BT141">
        <v>6.7386570000000007E-2</v>
      </c>
      <c r="BU141">
        <v>19.22531</v>
      </c>
      <c r="BV141">
        <v>0.76281779999999999</v>
      </c>
      <c r="BW141">
        <v>22.537500000000001</v>
      </c>
      <c r="BX141">
        <v>6.5981339999999999E-2</v>
      </c>
      <c r="BY141">
        <v>18.849139999999998</v>
      </c>
      <c r="BZ141">
        <v>0.75625140000000002</v>
      </c>
      <c r="CA141">
        <v>23.083390000000001</v>
      </c>
      <c r="CB141">
        <v>6.7611770000000002E-2</v>
      </c>
      <c r="CC141">
        <v>19.46735</v>
      </c>
      <c r="CD141">
        <v>0.74935600000000002</v>
      </c>
      <c r="CE141">
        <v>23.075869999999998</v>
      </c>
      <c r="CF141" s="1">
        <v>6.5999020000000005E-2</v>
      </c>
      <c r="CG141">
        <v>19.176369999999999</v>
      </c>
      <c r="CH141">
        <v>0.74242189999999997</v>
      </c>
      <c r="CI141">
        <v>22.318000000000001</v>
      </c>
      <c r="CJ141" s="1">
        <v>6.1413679999999998E-2</v>
      </c>
      <c r="CK141">
        <v>17.999199999999998</v>
      </c>
      <c r="CL141">
        <v>0.73533519999999997</v>
      </c>
      <c r="CM141">
        <v>21.422820000000002</v>
      </c>
      <c r="CN141" s="1">
        <v>5.550559E-2</v>
      </c>
      <c r="CO141">
        <v>16.39922</v>
      </c>
      <c r="CP141">
        <v>0.72822299999999995</v>
      </c>
      <c r="CQ141">
        <v>20.828530000000001</v>
      </c>
      <c r="CR141" s="1">
        <v>4.9425110000000001E-2</v>
      </c>
      <c r="CS141">
        <v>14.714840000000001</v>
      </c>
      <c r="CT141">
        <v>0.7210723</v>
      </c>
      <c r="CU141">
        <v>20.790130000000001</v>
      </c>
      <c r="CV141" s="1">
        <v>4.3667089999999999E-2</v>
      </c>
      <c r="CW141">
        <v>13.0968</v>
      </c>
      <c r="CX141">
        <v>0.71402319999999997</v>
      </c>
      <c r="CY141">
        <v>20.66553</v>
      </c>
      <c r="CZ141" s="1">
        <v>3.8375010000000001E-2</v>
      </c>
      <c r="DA141">
        <v>11.59451</v>
      </c>
      <c r="DB141">
        <v>0.70657970000000003</v>
      </c>
      <c r="DC141">
        <v>21.025569999999998</v>
      </c>
      <c r="DD141" s="1">
        <v>3.3629249999999999E-2</v>
      </c>
      <c r="DE141">
        <v>10.238770000000001</v>
      </c>
      <c r="DF141">
        <v>0.69897319999999996</v>
      </c>
      <c r="DG141">
        <v>21.569759999999999</v>
      </c>
      <c r="DH141" s="1">
        <v>2.9489950000000001E-2</v>
      </c>
      <c r="DI141">
        <v>9.0469659999999994</v>
      </c>
      <c r="DJ141">
        <v>0.69188950000000005</v>
      </c>
      <c r="DK141">
        <v>21.674379999999999</v>
      </c>
      <c r="DL141" s="1">
        <v>2.5945360000000001E-2</v>
      </c>
      <c r="DM141">
        <v>8.013795</v>
      </c>
      <c r="DN141">
        <v>0.68501599999999996</v>
      </c>
      <c r="DO141">
        <v>21.245139999999999</v>
      </c>
      <c r="DP141" s="1">
        <v>2.2829220000000001E-2</v>
      </c>
      <c r="DQ141">
        <v>7.0974360000000001</v>
      </c>
      <c r="DR141">
        <v>0.67801979999999995</v>
      </c>
      <c r="DS141">
        <v>20.744119999999999</v>
      </c>
      <c r="DT141" s="1">
        <v>2.0017799999999999E-2</v>
      </c>
      <c r="DU141">
        <v>6.2655820000000002</v>
      </c>
      <c r="DV141">
        <v>0.67106010000000005</v>
      </c>
      <c r="DW141">
        <v>20.438759999999998</v>
      </c>
      <c r="DX141">
        <v>1.752095E-2</v>
      </c>
      <c r="DY141">
        <v>5.5204940000000002</v>
      </c>
      <c r="DZ141">
        <v>0.66409830000000003</v>
      </c>
      <c r="EA141">
        <v>20.75949</v>
      </c>
      <c r="EB141" s="1">
        <v>1.533175E-2</v>
      </c>
      <c r="EC141">
        <v>4.8614090000000001</v>
      </c>
      <c r="ED141">
        <v>0.65738039999999998</v>
      </c>
      <c r="EE141">
        <v>21.477799999999998</v>
      </c>
      <c r="EF141" s="1">
        <v>1.3412200000000001E-2</v>
      </c>
      <c r="EG141">
        <v>4.2792339999999998</v>
      </c>
      <c r="EH141">
        <v>0.65040589999999998</v>
      </c>
      <c r="EI141">
        <v>22.45233</v>
      </c>
      <c r="EJ141" s="1">
        <v>1.169887E-2</v>
      </c>
      <c r="EK141">
        <v>3.7577159999999998</v>
      </c>
      <c r="EL141">
        <v>0.64313290000000001</v>
      </c>
      <c r="EM141">
        <v>23.440580000000001</v>
      </c>
      <c r="EN141" s="1">
        <v>1.0161969999999999E-2</v>
      </c>
      <c r="EO141">
        <v>3.2877239999999999</v>
      </c>
      <c r="EP141">
        <v>0.63592099999999996</v>
      </c>
      <c r="EQ141">
        <v>23.857579999999999</v>
      </c>
      <c r="ER141" s="1">
        <v>8.8190049999999996E-3</v>
      </c>
      <c r="ES141">
        <v>2.8733119999999999</v>
      </c>
      <c r="ET141">
        <v>0.62921749999999999</v>
      </c>
      <c r="EU141">
        <v>23.547599999999999</v>
      </c>
      <c r="EV141" s="1">
        <v>7.6737109999999997E-3</v>
      </c>
      <c r="EW141">
        <v>2.5152999999999999</v>
      </c>
      <c r="EX141">
        <v>0.62296269999999998</v>
      </c>
      <c r="EY141">
        <v>22.980630000000001</v>
      </c>
      <c r="EZ141" s="1">
        <v>6.6960600000000002E-3</v>
      </c>
      <c r="FA141">
        <v>2.2066919999999999</v>
      </c>
      <c r="FB141">
        <v>0.61755389999999999</v>
      </c>
      <c r="FC141">
        <v>22.50741</v>
      </c>
      <c r="FD141" s="1">
        <v>5.8523539999999997E-3</v>
      </c>
      <c r="FE141">
        <v>1.9365060000000001</v>
      </c>
      <c r="FF141">
        <v>0.6131297</v>
      </c>
      <c r="FG141">
        <v>22.565899999999999</v>
      </c>
      <c r="FH141" s="1">
        <v>5.1133869999999996E-3</v>
      </c>
      <c r="FI141">
        <v>1.69659</v>
      </c>
      <c r="FJ141">
        <v>0.60944770000000004</v>
      </c>
      <c r="FK141">
        <v>22.83503</v>
      </c>
      <c r="FL141" s="1">
        <v>4.4581170000000002E-3</v>
      </c>
      <c r="FM141">
        <v>1.481622</v>
      </c>
      <c r="FN141">
        <v>0.60649509999999995</v>
      </c>
      <c r="FO141">
        <v>23.20093</v>
      </c>
      <c r="FP141" s="1">
        <v>3.865252E-3</v>
      </c>
      <c r="FQ141">
        <v>1.2856460000000001</v>
      </c>
      <c r="FR141">
        <v>0.60455289999999995</v>
      </c>
      <c r="FS141">
        <v>23.465879999999999</v>
      </c>
      <c r="FT141" s="1">
        <v>3.2926000000000001E-3</v>
      </c>
      <c r="FU141">
        <v>1.095267</v>
      </c>
      <c r="FV141">
        <v>0.6031088</v>
      </c>
      <c r="FW141">
        <v>23.449400000000001</v>
      </c>
      <c r="FX141" s="1">
        <v>2.6972910000000001E-3</v>
      </c>
      <c r="FY141">
        <v>0.89741269999999995</v>
      </c>
      <c r="FZ141">
        <v>0.60199469999999999</v>
      </c>
      <c r="GA141">
        <v>23.076509999999999</v>
      </c>
      <c r="GB141" s="1">
        <v>2.0952850000000001E-3</v>
      </c>
      <c r="GC141">
        <v>0.69707540000000001</v>
      </c>
      <c r="GD141">
        <v>0.60117319999999996</v>
      </c>
      <c r="GE141">
        <v>22.43271</v>
      </c>
      <c r="GF141" s="1">
        <v>1.55623E-3</v>
      </c>
      <c r="GG141">
        <v>0.5171441</v>
      </c>
      <c r="GH141">
        <v>0.6005566</v>
      </c>
      <c r="GI141">
        <v>21.84018</v>
      </c>
      <c r="GJ141" s="1">
        <v>1.140091E-3</v>
      </c>
      <c r="GK141">
        <v>0.37774770000000002</v>
      </c>
      <c r="GL141">
        <v>0.60010140000000001</v>
      </c>
      <c r="GM141">
        <v>21.774329999999999</v>
      </c>
      <c r="GN141" s="1">
        <v>8.5648940000000002E-4</v>
      </c>
      <c r="GO141">
        <v>0.28254570000000001</v>
      </c>
      <c r="GP141">
        <v>0.59980909999999998</v>
      </c>
      <c r="GQ141">
        <v>22.04382</v>
      </c>
      <c r="GR141" s="1">
        <v>6.7796920000000001E-4</v>
      </c>
      <c r="GS141">
        <v>0.22248850000000001</v>
      </c>
      <c r="GT141">
        <v>0.59959830000000003</v>
      </c>
      <c r="GU141">
        <v>22.570930000000001</v>
      </c>
      <c r="GV141" s="1">
        <v>5.6744230000000003E-4</v>
      </c>
      <c r="GW141">
        <v>0.1852731</v>
      </c>
      <c r="GX141">
        <v>0.59946339999999998</v>
      </c>
      <c r="GY141">
        <v>23.130970000000001</v>
      </c>
      <c r="GZ141" s="1">
        <v>4.94036E-4</v>
      </c>
      <c r="HA141">
        <v>0.16066330000000001</v>
      </c>
      <c r="HB141">
        <v>0.59937119999999999</v>
      </c>
      <c r="HC141">
        <v>23.358229999999999</v>
      </c>
      <c r="HD141" s="1">
        <v>4.3756749999999999E-4</v>
      </c>
      <c r="HE141">
        <v>0.1418758</v>
      </c>
      <c r="HF141">
        <v>0.59928420000000004</v>
      </c>
      <c r="HG141">
        <v>22.914000000000001</v>
      </c>
      <c r="HH141" s="1">
        <v>3.886831E-4</v>
      </c>
      <c r="HI141">
        <v>0.12571350000000001</v>
      </c>
      <c r="HJ141">
        <v>0.5991881</v>
      </c>
      <c r="HK141">
        <v>22.138459999999998</v>
      </c>
      <c r="HL141" s="1">
        <v>3.461936E-4</v>
      </c>
      <c r="HM141">
        <v>0.1117123</v>
      </c>
      <c r="HN141">
        <v>0.59907449999999995</v>
      </c>
      <c r="HO141">
        <v>21.33503</v>
      </c>
      <c r="HP141" s="1">
        <v>3.1141470000000001E-4</v>
      </c>
      <c r="HQ141">
        <v>0.1002719</v>
      </c>
      <c r="HR141">
        <v>0.59893099999999999</v>
      </c>
      <c r="HS141">
        <v>20.936250000000001</v>
      </c>
      <c r="HT141" s="1">
        <v>2.8437349999999999E-4</v>
      </c>
      <c r="HU141">
        <v>9.138106E-2</v>
      </c>
      <c r="HV141">
        <v>0.59871799999999997</v>
      </c>
      <c r="HW141">
        <v>21.091280000000001</v>
      </c>
      <c r="HX141" s="1">
        <v>2.6340979999999999E-4</v>
      </c>
      <c r="HY141">
        <v>8.4512959999999998E-2</v>
      </c>
      <c r="HZ141">
        <v>0.59850910000000002</v>
      </c>
      <c r="IA141">
        <v>21.717500000000001</v>
      </c>
      <c r="IB141" s="1">
        <v>2.4677070000000002E-4</v>
      </c>
      <c r="IC141">
        <v>7.907525E-2</v>
      </c>
      <c r="ID141">
        <v>0.59823579999999998</v>
      </c>
      <c r="IE141">
        <v>22.612829999999999</v>
      </c>
      <c r="IF141" s="1">
        <v>2.3360049999999999E-4</v>
      </c>
      <c r="IG141">
        <v>7.4787119999999999E-2</v>
      </c>
      <c r="IH141">
        <v>0.59799119999999995</v>
      </c>
      <c r="II141">
        <v>23.093810000000001</v>
      </c>
      <c r="IJ141" s="1">
        <v>2.237819E-4</v>
      </c>
      <c r="IK141">
        <v>7.1588840000000001E-2</v>
      </c>
      <c r="IL141">
        <v>0.59769930000000004</v>
      </c>
      <c r="IM141">
        <v>22.941230000000001</v>
      </c>
      <c r="IN141" s="1">
        <v>2.1667219999999999E-4</v>
      </c>
      <c r="IO141">
        <v>6.9279160000000006E-2</v>
      </c>
      <c r="IP141">
        <v>0.59740470000000001</v>
      </c>
      <c r="IQ141">
        <v>22.410620000000002</v>
      </c>
      <c r="IR141" s="1">
        <v>2.106535E-4</v>
      </c>
      <c r="IS141">
        <v>6.7347039999999997E-2</v>
      </c>
      <c r="IT141">
        <v>0.59711519999999996</v>
      </c>
      <c r="IU141">
        <v>21.874410000000001</v>
      </c>
      <c r="IV141" s="1">
        <v>2.0427060000000001E-4</v>
      </c>
      <c r="IW141">
        <v>6.5317180000000002E-2</v>
      </c>
      <c r="IX141">
        <v>0.59681150000000005</v>
      </c>
      <c r="IY141">
        <v>21.974309999999999</v>
      </c>
      <c r="IZ141" s="1">
        <v>1.969397E-4</v>
      </c>
      <c r="JA141">
        <v>6.2997339999999999E-2</v>
      </c>
      <c r="JB141">
        <v>0.59651650000000001</v>
      </c>
      <c r="JC141">
        <v>22.387329999999999</v>
      </c>
      <c r="JD141" s="1">
        <v>1.8891860000000001E-4</v>
      </c>
      <c r="JE141">
        <v>6.0446380000000001E-2</v>
      </c>
      <c r="JF141">
        <v>0.59619719999999998</v>
      </c>
      <c r="JG141">
        <v>22.98039</v>
      </c>
      <c r="JH141" s="1">
        <v>1.8058359999999999E-4</v>
      </c>
      <c r="JI141">
        <v>5.7799200000000002E-2</v>
      </c>
      <c r="JJ141">
        <v>0.59590690000000002</v>
      </c>
      <c r="JK141">
        <v>23.407150000000001</v>
      </c>
      <c r="JL141" s="1">
        <v>1.7227510000000001E-4</v>
      </c>
      <c r="JM141">
        <v>5.51566E-2</v>
      </c>
      <c r="JN141">
        <v>0.59560610000000003</v>
      </c>
      <c r="JO141">
        <v>23.552600000000002</v>
      </c>
      <c r="JP141" s="1">
        <v>1.642282E-4</v>
      </c>
      <c r="JQ141">
        <v>5.2591520000000003E-2</v>
      </c>
      <c r="JR141">
        <v>0.59531900000000004</v>
      </c>
      <c r="JS141">
        <v>23.223179999999999</v>
      </c>
      <c r="JT141" s="1">
        <v>1.5652830000000001E-4</v>
      </c>
      <c r="JU141">
        <v>5.0136310000000003E-2</v>
      </c>
      <c r="JV141">
        <v>0.59508439999999996</v>
      </c>
      <c r="JW141">
        <v>22.59056</v>
      </c>
      <c r="JX141" s="1">
        <v>1.4925020000000001E-4</v>
      </c>
      <c r="JY141">
        <v>4.7808530000000002E-2</v>
      </c>
      <c r="JZ141">
        <v>0.59488370000000002</v>
      </c>
      <c r="KA141">
        <v>21.98715</v>
      </c>
      <c r="KB141" s="1">
        <v>1.423998E-4</v>
      </c>
      <c r="KC141">
        <v>4.5619149999999997E-2</v>
      </c>
      <c r="KD141">
        <v>0.59471169999999995</v>
      </c>
      <c r="KE141">
        <v>22.09545</v>
      </c>
      <c r="KF141" s="1">
        <v>1.3596769999999999E-4</v>
      </c>
      <c r="KG141">
        <v>4.3562200000000002E-2</v>
      </c>
      <c r="KH141">
        <v>0.59458290000000003</v>
      </c>
      <c r="KI141">
        <v>22.539909999999999</v>
      </c>
      <c r="KJ141" s="1">
        <v>1.2992369999999999E-4</v>
      </c>
      <c r="KK141">
        <v>4.1620230000000001E-2</v>
      </c>
      <c r="KL141">
        <v>0.59450809999999998</v>
      </c>
      <c r="KM141">
        <v>23.140999999999998</v>
      </c>
      <c r="KN141" s="1">
        <v>1.2410740000000001E-4</v>
      </c>
      <c r="KO141">
        <v>3.9754749999999998E-2</v>
      </c>
      <c r="KP141">
        <v>0.59444569999999997</v>
      </c>
      <c r="KQ141">
        <v>23.702269999999999</v>
      </c>
      <c r="KR141" s="1">
        <v>1.182325E-4</v>
      </c>
      <c r="KS141">
        <v>3.7872139999999999E-2</v>
      </c>
      <c r="KT141">
        <v>0.59441560000000004</v>
      </c>
      <c r="KU141">
        <v>23.811160000000001</v>
      </c>
      <c r="KV141" s="1">
        <v>1.118723E-4</v>
      </c>
      <c r="KW141">
        <v>3.5839549999999998E-2</v>
      </c>
      <c r="KX141">
        <v>0.59439339999999996</v>
      </c>
      <c r="KY141">
        <v>23.499009999999998</v>
      </c>
      <c r="KZ141" s="1">
        <v>1.050549E-4</v>
      </c>
      <c r="LA141">
        <v>3.3656720000000001E-2</v>
      </c>
      <c r="LB141">
        <v>0.59438340000000001</v>
      </c>
      <c r="LC141">
        <v>22.91169</v>
      </c>
      <c r="LD141" s="1">
        <v>9.8318889999999997E-5</v>
      </c>
      <c r="LE141">
        <v>3.1492720000000002E-2</v>
      </c>
      <c r="LF141">
        <v>0.59437220000000002</v>
      </c>
      <c r="LG141">
        <v>22.323889999999999</v>
      </c>
      <c r="LH141" s="1">
        <v>9.227297E-5</v>
      </c>
      <c r="LI141">
        <v>2.9543460000000001E-2</v>
      </c>
      <c r="LJ141">
        <v>0.59437019999999996</v>
      </c>
      <c r="LK141">
        <v>22.249690000000001</v>
      </c>
      <c r="LL141" s="1">
        <v>8.7152160000000006E-5</v>
      </c>
      <c r="LM141">
        <v>2.7891320000000001E-2</v>
      </c>
      <c r="LN141">
        <v>0.59436069999999996</v>
      </c>
      <c r="LO141">
        <v>22.573869999999999</v>
      </c>
      <c r="LP141" s="1">
        <v>8.2862039999999997E-5</v>
      </c>
      <c r="LQ141">
        <v>2.650899E-2</v>
      </c>
      <c r="LR141">
        <v>0.59435150000000003</v>
      </c>
      <c r="LS141">
        <v>23.24579</v>
      </c>
      <c r="LT141" s="1">
        <v>7.9189899999999999E-5</v>
      </c>
      <c r="LU141">
        <v>2.5325339999999998E-2</v>
      </c>
      <c r="LV141">
        <v>0.59434889999999996</v>
      </c>
      <c r="LW141">
        <v>23.937339999999999</v>
      </c>
      <c r="LX141" s="1">
        <v>7.5933390000000007E-5</v>
      </c>
      <c r="LY141">
        <v>2.427619E-2</v>
      </c>
      <c r="LZ141">
        <v>0.59434799999999999</v>
      </c>
      <c r="MA141">
        <v>24.200700000000001</v>
      </c>
      <c r="MB141" s="1">
        <v>7.2846159999999998E-5</v>
      </c>
      <c r="MC141">
        <v>2.33154E-2</v>
      </c>
      <c r="MD141">
        <v>0.59434520000000002</v>
      </c>
      <c r="ME141">
        <v>23.877269999999999</v>
      </c>
      <c r="MF141" s="1">
        <v>6.9804260000000002E-5</v>
      </c>
      <c r="MG141">
        <v>2.241595E-2</v>
      </c>
      <c r="MH141">
        <v>0.59435179999999999</v>
      </c>
      <c r="MI141">
        <v>23.189309999999999</v>
      </c>
      <c r="MJ141" s="1">
        <v>6.6941599999999996E-5</v>
      </c>
      <c r="MK141">
        <v>2.1564420000000001E-2</v>
      </c>
      <c r="ML141">
        <v>0.59434500000000001</v>
      </c>
      <c r="MM141">
        <v>22.405539999999998</v>
      </c>
      <c r="MN141" s="1">
        <v>6.4237519999999997E-5</v>
      </c>
      <c r="MO141">
        <v>2.0755099999999999E-2</v>
      </c>
      <c r="MP141">
        <v>0.59434489999999995</v>
      </c>
      <c r="MQ141">
        <v>22.225850000000001</v>
      </c>
      <c r="MR141" s="1">
        <v>6.1676680000000004E-5</v>
      </c>
      <c r="MS141">
        <v>1.998438E-2</v>
      </c>
      <c r="MT141">
        <v>0.5943446</v>
      </c>
      <c r="MU141">
        <v>22.174600000000002</v>
      </c>
      <c r="MV141" s="1">
        <v>5.9254749999999997E-5</v>
      </c>
      <c r="MW141">
        <v>1.925282E-2</v>
      </c>
      <c r="MX141">
        <v>0.59436350000000004</v>
      </c>
      <c r="MY141">
        <v>22.198129999999999</v>
      </c>
      <c r="MZ141" s="1">
        <v>5.6963219999999998E-5</v>
      </c>
      <c r="NA141">
        <v>1.855557E-2</v>
      </c>
      <c r="NB141">
        <v>0.59434529999999997</v>
      </c>
      <c r="NC141">
        <v>22.233740000000001</v>
      </c>
      <c r="ND141" s="1">
        <v>5.4783759999999999E-5</v>
      </c>
      <c r="NE141">
        <v>1.788967E-2</v>
      </c>
      <c r="NF141">
        <v>0.59436449999999996</v>
      </c>
      <c r="NG141">
        <v>22.338460000000001</v>
      </c>
      <c r="NH141" s="1">
        <v>5.2702699999999999E-5</v>
      </c>
      <c r="NI141">
        <v>1.7250709999999999E-2</v>
      </c>
      <c r="NJ141">
        <v>0.59434419999999999</v>
      </c>
      <c r="NK141">
        <v>22.14301</v>
      </c>
      <c r="NL141" s="1">
        <v>5.0722610000000002E-5</v>
      </c>
      <c r="NM141">
        <v>1.6641039999999999E-2</v>
      </c>
      <c r="NN141">
        <v>0.59436270000000002</v>
      </c>
      <c r="NO141">
        <v>21.6113</v>
      </c>
      <c r="NP141" s="1">
        <v>4.8834459999999999E-5</v>
      </c>
      <c r="NQ141">
        <v>1.605637E-2</v>
      </c>
      <c r="NR141">
        <v>0.59434779999999998</v>
      </c>
      <c r="NS141">
        <v>21.09517</v>
      </c>
      <c r="NT141" s="1">
        <v>4.7033310000000003E-5</v>
      </c>
      <c r="NU141">
        <v>1.5496670000000001E-2</v>
      </c>
      <c r="NV141">
        <v>0.59434489999999995</v>
      </c>
      <c r="NW141">
        <v>21.30106</v>
      </c>
      <c r="NX141" s="1">
        <v>4.5315519999999998E-5</v>
      </c>
      <c r="NY141">
        <v>1.495994E-2</v>
      </c>
      <c r="NZ141">
        <v>0.59434399999999998</v>
      </c>
      <c r="OA141">
        <v>21.886959999999998</v>
      </c>
      <c r="OB141" s="1">
        <v>4.3673710000000002E-5</v>
      </c>
      <c r="OC141">
        <v>1.4445339999999999E-2</v>
      </c>
      <c r="OD141">
        <v>0.59434039999999999</v>
      </c>
      <c r="OE141">
        <v>22.441590000000001</v>
      </c>
      <c r="OF141" s="1">
        <v>4.2101470000000001E-5</v>
      </c>
      <c r="OG141">
        <v>1.395189E-2</v>
      </c>
      <c r="OH141">
        <v>0.59434830000000005</v>
      </c>
      <c r="OI141">
        <v>22.903040000000001</v>
      </c>
      <c r="OJ141" s="1">
        <v>4.0600989999999999E-5</v>
      </c>
      <c r="OK141">
        <v>1.3478270000000001E-2</v>
      </c>
    </row>
    <row r="142" spans="1:401" x14ac:dyDescent="0.35">
      <c r="A142">
        <v>145</v>
      </c>
      <c r="B142" t="s">
        <v>4</v>
      </c>
      <c r="C142" t="s">
        <v>24</v>
      </c>
      <c r="D142" t="s">
        <v>147</v>
      </c>
      <c r="E142">
        <v>907.05740000000003</v>
      </c>
      <c r="F142">
        <v>1.371424</v>
      </c>
      <c r="G142">
        <v>20.102910000000001</v>
      </c>
      <c r="H142">
        <v>0</v>
      </c>
      <c r="I142">
        <v>0</v>
      </c>
      <c r="J142">
        <v>1.3732489999999999</v>
      </c>
      <c r="K142">
        <v>20.65992</v>
      </c>
      <c r="L142">
        <v>0</v>
      </c>
      <c r="M142">
        <v>0</v>
      </c>
      <c r="N142">
        <v>1.373248</v>
      </c>
      <c r="O142">
        <v>21.08577</v>
      </c>
      <c r="P142">
        <v>0</v>
      </c>
      <c r="Q142">
        <v>0</v>
      </c>
      <c r="R142">
        <v>1.3715850000000001</v>
      </c>
      <c r="S142">
        <v>21.139199999999999</v>
      </c>
      <c r="T142" s="1">
        <v>3.3863159999999999E-34</v>
      </c>
      <c r="U142" s="1">
        <v>7.8969449999999995E-32</v>
      </c>
      <c r="V142">
        <v>1.3693420000000001</v>
      </c>
      <c r="W142">
        <v>20.563199999999998</v>
      </c>
      <c r="X142" s="1">
        <v>2.7472950000000001E-22</v>
      </c>
      <c r="Y142" s="1">
        <v>6.4053169999999997E-20</v>
      </c>
      <c r="Z142">
        <v>1.3666860000000001</v>
      </c>
      <c r="AA142">
        <v>19.912669999999999</v>
      </c>
      <c r="AB142" s="1">
        <v>1.5175249999999999E-10</v>
      </c>
      <c r="AC142" s="1">
        <v>3.534335E-8</v>
      </c>
      <c r="AD142">
        <v>1.363783</v>
      </c>
      <c r="AE142">
        <v>19.464079999999999</v>
      </c>
      <c r="AF142" s="1">
        <v>1.6718340000000001E-3</v>
      </c>
      <c r="AG142" s="1">
        <v>0.30533700000000003</v>
      </c>
      <c r="AH142">
        <v>1.3607910000000001</v>
      </c>
      <c r="AI142">
        <v>19.633330000000001</v>
      </c>
      <c r="AJ142" s="1">
        <v>0.70188499999999998</v>
      </c>
      <c r="AK142">
        <v>141.67930000000001</v>
      </c>
      <c r="AL142">
        <v>1.3576539999999999</v>
      </c>
      <c r="AM142">
        <v>20.34159</v>
      </c>
      <c r="AN142">
        <v>18.265809999999998</v>
      </c>
      <c r="AO142">
        <v>3940.991</v>
      </c>
      <c r="AP142">
        <v>1.354401</v>
      </c>
      <c r="AQ142">
        <v>21.257709999999999</v>
      </c>
      <c r="AR142">
        <v>83.330579999999998</v>
      </c>
      <c r="AS142">
        <v>18900.72</v>
      </c>
      <c r="AT142">
        <v>1.350967</v>
      </c>
      <c r="AU142">
        <v>21.98171</v>
      </c>
      <c r="AV142">
        <v>112.441</v>
      </c>
      <c r="AW142">
        <v>26532.98</v>
      </c>
      <c r="AX142">
        <v>1.3469370000000001</v>
      </c>
      <c r="AY142">
        <v>22.09253</v>
      </c>
      <c r="AZ142">
        <v>62.67022</v>
      </c>
      <c r="BA142">
        <v>15257.09</v>
      </c>
      <c r="BB142">
        <v>1.3421559999999999</v>
      </c>
      <c r="BC142">
        <v>21.667950000000001</v>
      </c>
      <c r="BD142">
        <v>18.335370000000001</v>
      </c>
      <c r="BE142">
        <v>4577.5259999999998</v>
      </c>
      <c r="BF142">
        <v>1.3364670000000001</v>
      </c>
      <c r="BG142">
        <v>21.091229999999999</v>
      </c>
      <c r="BH142">
        <v>3.4430890000000001</v>
      </c>
      <c r="BI142">
        <v>875.45650000000001</v>
      </c>
      <c r="BJ142">
        <v>1.329731</v>
      </c>
      <c r="BK142">
        <v>20.71499</v>
      </c>
      <c r="BL142">
        <v>0.52697510000000003</v>
      </c>
      <c r="BM142">
        <v>134.93539999999999</v>
      </c>
      <c r="BN142">
        <v>1.3221080000000001</v>
      </c>
      <c r="BO142">
        <v>21.075199999999999</v>
      </c>
      <c r="BP142">
        <v>0.116214</v>
      </c>
      <c r="BQ142">
        <v>29.009499999999999</v>
      </c>
      <c r="BR142">
        <v>1.3137589999999999</v>
      </c>
      <c r="BS142">
        <v>21.790890000000001</v>
      </c>
      <c r="BT142">
        <v>6.8151909999999996E-2</v>
      </c>
      <c r="BU142">
        <v>16.53069</v>
      </c>
      <c r="BV142">
        <v>1.3051569999999999</v>
      </c>
      <c r="BW142">
        <v>22.543990000000001</v>
      </c>
      <c r="BX142">
        <v>6.5819730000000007E-2</v>
      </c>
      <c r="BY142">
        <v>15.936669999999999</v>
      </c>
      <c r="BZ142">
        <v>1.296772</v>
      </c>
      <c r="CA142">
        <v>23.098749999999999</v>
      </c>
      <c r="CB142">
        <v>6.7561369999999996E-2</v>
      </c>
      <c r="CC142">
        <v>16.474630000000001</v>
      </c>
      <c r="CD142">
        <v>1.2879259999999999</v>
      </c>
      <c r="CE142">
        <v>23.108180000000001</v>
      </c>
      <c r="CF142" s="1">
        <v>6.6207769999999999E-2</v>
      </c>
      <c r="CG142">
        <v>16.287040000000001</v>
      </c>
      <c r="CH142">
        <v>1.2794460000000001</v>
      </c>
      <c r="CI142">
        <v>22.38776</v>
      </c>
      <c r="CJ142" s="1">
        <v>6.1794740000000001E-2</v>
      </c>
      <c r="CK142">
        <v>15.324199999999999</v>
      </c>
      <c r="CL142">
        <v>1.270966</v>
      </c>
      <c r="CM142">
        <v>21.495049999999999</v>
      </c>
      <c r="CN142" s="1">
        <v>5.5941949999999997E-2</v>
      </c>
      <c r="CO142">
        <v>13.972020000000001</v>
      </c>
      <c r="CP142">
        <v>1.2627159999999999</v>
      </c>
      <c r="CQ142">
        <v>20.898440000000001</v>
      </c>
      <c r="CR142" s="1">
        <v>4.985904E-2</v>
      </c>
      <c r="CS142">
        <v>12.536799999999999</v>
      </c>
      <c r="CT142">
        <v>1.254494</v>
      </c>
      <c r="CU142">
        <v>20.844149999999999</v>
      </c>
      <c r="CV142" s="1">
        <v>4.4068679999999999E-2</v>
      </c>
      <c r="CW142">
        <v>11.158060000000001</v>
      </c>
      <c r="CX142">
        <v>1.2456670000000001</v>
      </c>
      <c r="CY142">
        <v>20.709910000000001</v>
      </c>
      <c r="CZ142" s="1">
        <v>3.8744960000000002E-2</v>
      </c>
      <c r="DA142">
        <v>9.8791930000000008</v>
      </c>
      <c r="DB142">
        <v>1.236324</v>
      </c>
      <c r="DC142">
        <v>21.055219999999998</v>
      </c>
      <c r="DD142">
        <v>3.395898E-2</v>
      </c>
      <c r="DE142">
        <v>8.7215109999999996</v>
      </c>
      <c r="DF142">
        <v>1.226842</v>
      </c>
      <c r="DG142">
        <v>21.581700000000001</v>
      </c>
      <c r="DH142" s="1">
        <v>2.977635E-2</v>
      </c>
      <c r="DI142">
        <v>7.701441</v>
      </c>
      <c r="DJ142">
        <v>1.2185999999999999</v>
      </c>
      <c r="DK142">
        <v>21.69839</v>
      </c>
      <c r="DL142" s="1">
        <v>2.6195050000000001E-2</v>
      </c>
      <c r="DM142">
        <v>6.8149090000000001</v>
      </c>
      <c r="DN142">
        <v>1.2108490000000001</v>
      </c>
      <c r="DO142">
        <v>21.30425</v>
      </c>
      <c r="DP142" s="1">
        <v>2.3054479999999999E-2</v>
      </c>
      <c r="DQ142">
        <v>6.0306829999999998</v>
      </c>
      <c r="DR142">
        <v>1.203079</v>
      </c>
      <c r="DS142">
        <v>20.798480000000001</v>
      </c>
      <c r="DT142" s="1">
        <v>2.022202E-2</v>
      </c>
      <c r="DU142">
        <v>5.3190730000000004</v>
      </c>
      <c r="DV142">
        <v>1.1953240000000001</v>
      </c>
      <c r="DW142">
        <v>20.503579999999999</v>
      </c>
      <c r="DX142" s="1">
        <v>1.7701910000000001E-2</v>
      </c>
      <c r="DY142">
        <v>4.6811809999999996</v>
      </c>
      <c r="DZ142">
        <v>1.188266</v>
      </c>
      <c r="EA142">
        <v>20.819800000000001</v>
      </c>
      <c r="EB142" s="1">
        <v>1.549243E-2</v>
      </c>
      <c r="EC142">
        <v>4.1193780000000002</v>
      </c>
      <c r="ED142">
        <v>1.180963</v>
      </c>
      <c r="EE142">
        <v>21.512530000000002</v>
      </c>
      <c r="EF142" s="1">
        <v>1.3554800000000001E-2</v>
      </c>
      <c r="EG142">
        <v>3.6244550000000002</v>
      </c>
      <c r="EH142">
        <v>1.1728499999999999</v>
      </c>
      <c r="EI142">
        <v>22.469100000000001</v>
      </c>
      <c r="EJ142" s="1">
        <v>1.182778E-2</v>
      </c>
      <c r="EK142">
        <v>3.1827230000000002</v>
      </c>
      <c r="EL142">
        <v>1.1643190000000001</v>
      </c>
      <c r="EM142">
        <v>23.43797</v>
      </c>
      <c r="EN142" s="1">
        <v>1.0277669999999999E-2</v>
      </c>
      <c r="EO142">
        <v>2.7844720000000001</v>
      </c>
      <c r="EP142">
        <v>1.156336</v>
      </c>
      <c r="EQ142">
        <v>23.855740000000001</v>
      </c>
      <c r="ER142" s="1">
        <v>8.9198709999999994E-3</v>
      </c>
      <c r="ES142">
        <v>2.4316589999999998</v>
      </c>
      <c r="ET142">
        <v>1.1493679999999999</v>
      </c>
      <c r="EU142">
        <v>23.589770000000001</v>
      </c>
      <c r="EV142" s="1">
        <v>7.7602299999999999E-3</v>
      </c>
      <c r="EW142">
        <v>2.1260829999999999</v>
      </c>
      <c r="EX142">
        <v>1.143143</v>
      </c>
      <c r="EY142">
        <v>23.04158</v>
      </c>
      <c r="EZ142" s="1">
        <v>6.771348E-3</v>
      </c>
      <c r="FA142">
        <v>1.862849</v>
      </c>
      <c r="FB142">
        <v>1.1381270000000001</v>
      </c>
      <c r="FC142">
        <v>22.568840000000002</v>
      </c>
      <c r="FD142" s="1">
        <v>5.9183539999999998E-3</v>
      </c>
      <c r="FE142">
        <v>1.6326670000000001</v>
      </c>
      <c r="FF142">
        <v>1.1348590000000001</v>
      </c>
      <c r="FG142">
        <v>22.627040000000001</v>
      </c>
      <c r="FH142" s="1">
        <v>5.1724060000000001E-3</v>
      </c>
      <c r="FI142">
        <v>1.4295070000000001</v>
      </c>
      <c r="FJ142">
        <v>1.1324050000000001</v>
      </c>
      <c r="FK142">
        <v>22.86196</v>
      </c>
      <c r="FL142" s="1">
        <v>4.5110189999999998E-3</v>
      </c>
      <c r="FM142">
        <v>1.2478689999999999</v>
      </c>
      <c r="FN142">
        <v>1.1305970000000001</v>
      </c>
      <c r="FO142">
        <v>23.2166</v>
      </c>
      <c r="FP142" s="1">
        <v>3.9144030000000003E-3</v>
      </c>
      <c r="FQ142">
        <v>1.0830679999999999</v>
      </c>
      <c r="FR142">
        <v>1.129481</v>
      </c>
      <c r="FS142">
        <v>23.462209999999999</v>
      </c>
      <c r="FT142" s="1">
        <v>3.3422059999999999E-3</v>
      </c>
      <c r="FU142">
        <v>0.92472929999999998</v>
      </c>
      <c r="FV142">
        <v>1.128595</v>
      </c>
      <c r="FW142">
        <v>23.465689999999999</v>
      </c>
      <c r="FX142" s="1">
        <v>2.74917E-3</v>
      </c>
      <c r="FY142">
        <v>0.76109680000000002</v>
      </c>
      <c r="FZ142">
        <v>1.127977</v>
      </c>
      <c r="GA142">
        <v>23.12059</v>
      </c>
      <c r="GB142" s="1">
        <v>2.1456320000000002E-3</v>
      </c>
      <c r="GC142">
        <v>0.59434189999999998</v>
      </c>
      <c r="GD142">
        <v>1.1275599999999999</v>
      </c>
      <c r="GE142">
        <v>22.504750000000001</v>
      </c>
      <c r="GF142" s="1">
        <v>1.598494E-3</v>
      </c>
      <c r="GG142">
        <v>0.44251829999999998</v>
      </c>
      <c r="GH142">
        <v>1.1272200000000001</v>
      </c>
      <c r="GI142">
        <v>21.924759999999999</v>
      </c>
      <c r="GJ142" s="1">
        <v>1.1708179999999999E-3</v>
      </c>
      <c r="GK142">
        <v>0.32320389999999999</v>
      </c>
      <c r="GL142">
        <v>1.127032</v>
      </c>
      <c r="GM142">
        <v>21.86777</v>
      </c>
      <c r="GN142" s="1">
        <v>8.765725E-4</v>
      </c>
      <c r="GO142">
        <v>0.24079410000000001</v>
      </c>
      <c r="GP142">
        <v>1.126925</v>
      </c>
      <c r="GQ142">
        <v>22.12444</v>
      </c>
      <c r="GR142" s="1">
        <v>6.9042940000000003E-4</v>
      </c>
      <c r="GS142">
        <v>0.18851209999999999</v>
      </c>
      <c r="GT142">
        <v>1.126873</v>
      </c>
      <c r="GU142">
        <v>22.63674</v>
      </c>
      <c r="GV142" s="1">
        <v>5.7532030000000004E-4</v>
      </c>
      <c r="GW142">
        <v>0.15615129999999999</v>
      </c>
      <c r="GX142">
        <v>1.1268309999999999</v>
      </c>
      <c r="GY142">
        <v>23.177070000000001</v>
      </c>
      <c r="GZ142" s="1">
        <v>4.9958909999999997E-4</v>
      </c>
      <c r="HA142">
        <v>0.13497410000000001</v>
      </c>
      <c r="HB142">
        <v>1.1268199999999999</v>
      </c>
      <c r="HC142">
        <v>23.384319999999999</v>
      </c>
      <c r="HD142" s="1">
        <v>4.4212839999999999E-4</v>
      </c>
      <c r="HE142">
        <v>0.1190668</v>
      </c>
      <c r="HF142">
        <v>1.126754</v>
      </c>
      <c r="HG142">
        <v>22.957380000000001</v>
      </c>
      <c r="HH142" s="1">
        <v>3.9270039999999998E-4</v>
      </c>
      <c r="HI142">
        <v>0.105488</v>
      </c>
      <c r="HJ142">
        <v>1.1266670000000001</v>
      </c>
      <c r="HK142">
        <v>22.208559999999999</v>
      </c>
      <c r="HL142" s="1">
        <v>3.4959789999999998E-4</v>
      </c>
      <c r="HM142">
        <v>9.3686720000000001E-2</v>
      </c>
      <c r="HN142">
        <v>1.126587</v>
      </c>
      <c r="HO142">
        <v>21.41799</v>
      </c>
      <c r="HP142" s="1">
        <v>3.1412440000000002E-4</v>
      </c>
      <c r="HQ142">
        <v>8.3984779999999995E-2</v>
      </c>
      <c r="HR142">
        <v>1.126377</v>
      </c>
      <c r="HS142">
        <v>21.021239999999999</v>
      </c>
      <c r="HT142" s="1">
        <v>2.8646070000000001E-4</v>
      </c>
      <c r="HU142">
        <v>7.6418689999999997E-2</v>
      </c>
      <c r="HV142">
        <v>1.126177</v>
      </c>
      <c r="HW142">
        <v>21.151779999999999</v>
      </c>
      <c r="HX142" s="1">
        <v>2.6504190000000002E-4</v>
      </c>
      <c r="HY142">
        <v>7.0577810000000005E-2</v>
      </c>
      <c r="HZ142">
        <v>1.125947</v>
      </c>
      <c r="IA142">
        <v>21.732530000000001</v>
      </c>
      <c r="IB142" s="1">
        <v>2.4807669999999998E-4</v>
      </c>
      <c r="IC142">
        <v>6.5967440000000002E-2</v>
      </c>
      <c r="ID142">
        <v>1.1256619999999999</v>
      </c>
      <c r="IE142">
        <v>22.60229</v>
      </c>
      <c r="IF142" s="1">
        <v>2.3461129999999999E-4</v>
      </c>
      <c r="IG142">
        <v>6.2319180000000002E-2</v>
      </c>
      <c r="IH142">
        <v>1.125407</v>
      </c>
      <c r="II142">
        <v>23.078589999999998</v>
      </c>
      <c r="IJ142" s="1">
        <v>2.2451329999999999E-4</v>
      </c>
      <c r="IK142">
        <v>5.9581330000000002E-2</v>
      </c>
      <c r="IL142">
        <v>1.1251089999999999</v>
      </c>
      <c r="IM142">
        <v>22.959589999999999</v>
      </c>
      <c r="IN142" s="1">
        <v>2.1722230000000001E-4</v>
      </c>
      <c r="IO142">
        <v>5.7606379999999999E-2</v>
      </c>
      <c r="IP142">
        <v>1.1248</v>
      </c>
      <c r="IQ142">
        <v>22.460509999999999</v>
      </c>
      <c r="IR142" s="1">
        <v>2.1116740000000001E-4</v>
      </c>
      <c r="IS142">
        <v>5.5990199999999997E-2</v>
      </c>
      <c r="IT142">
        <v>1.1245229999999999</v>
      </c>
      <c r="IU142">
        <v>21.951440000000002</v>
      </c>
      <c r="IV142" s="1">
        <v>2.0484839999999999E-4</v>
      </c>
      <c r="IW142">
        <v>5.4325680000000001E-2</v>
      </c>
      <c r="IX142">
        <v>1.1242190000000001</v>
      </c>
      <c r="IY142">
        <v>22.07038</v>
      </c>
      <c r="IZ142" s="1">
        <v>1.9759279999999999E-4</v>
      </c>
      <c r="JA142">
        <v>5.2425769999999997E-2</v>
      </c>
      <c r="JB142">
        <v>1.123942</v>
      </c>
      <c r="JC142">
        <v>22.468250000000001</v>
      </c>
      <c r="JD142" s="1">
        <v>1.8961999999999999E-4</v>
      </c>
      <c r="JE142">
        <v>5.0324979999999998E-2</v>
      </c>
      <c r="JF142">
        <v>1.1236470000000001</v>
      </c>
      <c r="JG142">
        <v>23.033380000000001</v>
      </c>
      <c r="JH142" s="1">
        <v>1.8129689999999999E-4</v>
      </c>
      <c r="JI142">
        <v>4.8133809999999999E-2</v>
      </c>
      <c r="JJ142">
        <v>1.1233649999999999</v>
      </c>
      <c r="JK142">
        <v>23.426919999999999</v>
      </c>
      <c r="JL142" s="1">
        <v>1.729759E-4</v>
      </c>
      <c r="JM142">
        <v>4.5938979999999997E-2</v>
      </c>
      <c r="JN142">
        <v>1.1230640000000001</v>
      </c>
      <c r="JO142">
        <v>23.567060000000001</v>
      </c>
      <c r="JP142" s="1">
        <v>1.64902E-4</v>
      </c>
      <c r="JQ142">
        <v>4.380336E-2</v>
      </c>
      <c r="JR142">
        <v>1.1228130000000001</v>
      </c>
      <c r="JS142">
        <v>23.26127</v>
      </c>
      <c r="JT142" s="1">
        <v>1.571698E-4</v>
      </c>
      <c r="JU142">
        <v>4.1757780000000001E-2</v>
      </c>
      <c r="JV142">
        <v>1.1226210000000001</v>
      </c>
      <c r="JW142">
        <v>22.657060000000001</v>
      </c>
      <c r="JX142" s="1">
        <v>1.4985669999999999E-4</v>
      </c>
      <c r="JY142">
        <v>3.9816770000000001E-2</v>
      </c>
      <c r="JZ142">
        <v>1.1224369999999999</v>
      </c>
      <c r="KA142">
        <v>22.06026</v>
      </c>
      <c r="KB142" s="1">
        <v>1.4296879999999999E-4</v>
      </c>
      <c r="KC142">
        <v>3.7990200000000002E-2</v>
      </c>
      <c r="KD142">
        <v>1.12232</v>
      </c>
      <c r="KE142">
        <v>22.16489</v>
      </c>
      <c r="KF142" s="1">
        <v>1.3650239999999999E-4</v>
      </c>
      <c r="KG142">
        <v>3.6273260000000002E-2</v>
      </c>
      <c r="KH142">
        <v>1.1222099999999999</v>
      </c>
      <c r="KI142">
        <v>22.583780000000001</v>
      </c>
      <c r="KJ142" s="1">
        <v>1.304294E-4</v>
      </c>
      <c r="KK142">
        <v>3.4653450000000002E-2</v>
      </c>
      <c r="KL142">
        <v>1.122193</v>
      </c>
      <c r="KM142">
        <v>23.17717</v>
      </c>
      <c r="KN142" s="1">
        <v>1.24602E-4</v>
      </c>
      <c r="KO142">
        <v>3.3103260000000002E-2</v>
      </c>
      <c r="KP142">
        <v>1.122144</v>
      </c>
      <c r="KQ142">
        <v>23.728539999999999</v>
      </c>
      <c r="KR142" s="1">
        <v>1.187483E-4</v>
      </c>
      <c r="KS142">
        <v>3.1548470000000002E-2</v>
      </c>
      <c r="KT142">
        <v>1.122134</v>
      </c>
      <c r="KU142">
        <v>23.824739999999998</v>
      </c>
      <c r="KV142" s="1">
        <v>1.124365E-4</v>
      </c>
      <c r="KW142">
        <v>2.9878700000000001E-2</v>
      </c>
      <c r="KX142">
        <v>1.1221129999999999</v>
      </c>
      <c r="KY142">
        <v>23.53539</v>
      </c>
      <c r="KZ142" s="1">
        <v>1.056457E-4</v>
      </c>
      <c r="LA142">
        <v>2.807811E-2</v>
      </c>
      <c r="LB142">
        <v>1.1221570000000001</v>
      </c>
      <c r="LC142">
        <v>22.97214</v>
      </c>
      <c r="LD142" s="1">
        <v>9.887804E-5</v>
      </c>
      <c r="LE142">
        <v>2.62755E-2</v>
      </c>
      <c r="LF142">
        <v>1.1221350000000001</v>
      </c>
      <c r="LG142">
        <v>22.40372</v>
      </c>
      <c r="LH142" s="1">
        <v>9.2758310000000003E-5</v>
      </c>
      <c r="LI142">
        <v>2.4637269999999999E-2</v>
      </c>
      <c r="LJ142">
        <v>1.122147</v>
      </c>
      <c r="LK142">
        <v>22.339919999999999</v>
      </c>
      <c r="LL142" s="1">
        <v>8.7558770000000004E-5</v>
      </c>
      <c r="LM142">
        <v>2.3243409999999999E-2</v>
      </c>
      <c r="LN142">
        <v>1.122112</v>
      </c>
      <c r="LO142">
        <v>22.64311</v>
      </c>
      <c r="LP142" s="1">
        <v>8.3203349999999993E-5</v>
      </c>
      <c r="LQ142">
        <v>2.2077119999999999E-2</v>
      </c>
      <c r="LR142">
        <v>1.1221589999999999</v>
      </c>
      <c r="LS142">
        <v>23.284829999999999</v>
      </c>
      <c r="LT142" s="1">
        <v>7.9488160000000006E-5</v>
      </c>
      <c r="LU142">
        <v>2.1082099999999999E-2</v>
      </c>
      <c r="LV142">
        <v>1.1221410000000001</v>
      </c>
      <c r="LW142">
        <v>23.95336</v>
      </c>
      <c r="LX142" s="1">
        <v>7.6201320000000007E-5</v>
      </c>
      <c r="LY142">
        <v>2.0203260000000001E-2</v>
      </c>
      <c r="LZ142">
        <v>1.1221410000000001</v>
      </c>
      <c r="MA142">
        <v>24.20618</v>
      </c>
      <c r="MB142" s="1">
        <v>7.3094410000000003E-5</v>
      </c>
      <c r="MC142">
        <v>1.9400779999999999E-2</v>
      </c>
      <c r="MD142">
        <v>1.1221380000000001</v>
      </c>
      <c r="ME142">
        <v>23.90934</v>
      </c>
      <c r="MF142" s="1">
        <v>7.0037520000000003E-5</v>
      </c>
      <c r="MG142">
        <v>1.865056E-2</v>
      </c>
      <c r="MH142">
        <v>1.1221460000000001</v>
      </c>
      <c r="MI142">
        <v>23.25217</v>
      </c>
      <c r="MJ142" s="1">
        <v>6.7162059999999996E-5</v>
      </c>
      <c r="MK142">
        <v>1.79414E-2</v>
      </c>
      <c r="ML142">
        <v>1.122139</v>
      </c>
      <c r="MM142">
        <v>22.487960000000001</v>
      </c>
      <c r="MN142" s="1">
        <v>6.4446959999999999E-5</v>
      </c>
      <c r="MO142">
        <v>1.7267290000000001E-2</v>
      </c>
      <c r="MP142">
        <v>1.122171</v>
      </c>
      <c r="MQ142">
        <v>22.319420000000001</v>
      </c>
      <c r="MR142" s="1">
        <v>6.1874830000000001E-5</v>
      </c>
      <c r="MS142">
        <v>1.6625299999999999E-2</v>
      </c>
      <c r="MT142">
        <v>1.122182</v>
      </c>
      <c r="MU142">
        <v>22.230930000000001</v>
      </c>
      <c r="MV142" s="1">
        <v>5.94431E-5</v>
      </c>
      <c r="MW142">
        <v>1.6015950000000001E-2</v>
      </c>
      <c r="MX142">
        <v>1.1221380000000001</v>
      </c>
      <c r="MY142">
        <v>22.241350000000001</v>
      </c>
      <c r="MZ142" s="1">
        <v>5.7142899999999998E-5</v>
      </c>
      <c r="NA142">
        <v>1.5435809999999999E-2</v>
      </c>
      <c r="NB142">
        <v>1.1221380000000001</v>
      </c>
      <c r="NC142">
        <v>22.246770000000001</v>
      </c>
      <c r="ND142" s="1">
        <v>5.4954719999999999E-5</v>
      </c>
      <c r="NE142">
        <v>1.48807E-2</v>
      </c>
      <c r="NF142">
        <v>1.1221399999999999</v>
      </c>
      <c r="NG142">
        <v>22.348109999999998</v>
      </c>
      <c r="NH142" s="1">
        <v>5.2866089999999998E-5</v>
      </c>
      <c r="NI142">
        <v>1.434947E-2</v>
      </c>
      <c r="NJ142">
        <v>1.122182</v>
      </c>
      <c r="NK142">
        <v>22.176970000000001</v>
      </c>
      <c r="NL142" s="1">
        <v>5.0878519999999999E-5</v>
      </c>
      <c r="NM142">
        <v>1.3841529999999999E-2</v>
      </c>
      <c r="NN142">
        <v>1.1221380000000001</v>
      </c>
      <c r="NO142">
        <v>21.673680000000001</v>
      </c>
      <c r="NP142" s="1">
        <v>4.8983629999999998E-5</v>
      </c>
      <c r="NQ142">
        <v>1.3355240000000001E-2</v>
      </c>
      <c r="NR142">
        <v>1.122134</v>
      </c>
      <c r="NS142">
        <v>21.16094</v>
      </c>
      <c r="NT142" s="1">
        <v>4.7175609999999997E-5</v>
      </c>
      <c r="NU142">
        <v>1.2889050000000001E-2</v>
      </c>
      <c r="NV142">
        <v>1.1221730000000001</v>
      </c>
      <c r="NW142">
        <v>21.377359999999999</v>
      </c>
      <c r="NX142" s="1">
        <v>4.5451529999999999E-5</v>
      </c>
      <c r="NY142">
        <v>1.244227E-2</v>
      </c>
      <c r="NZ142">
        <v>1.122136</v>
      </c>
      <c r="OA142">
        <v>21.958400000000001</v>
      </c>
      <c r="OB142" s="1">
        <v>4.3804270000000001E-5</v>
      </c>
      <c r="OC142">
        <v>1.2013909999999999E-2</v>
      </c>
      <c r="OD142">
        <v>1.122123</v>
      </c>
      <c r="OE142">
        <v>22.505109999999998</v>
      </c>
      <c r="OF142" s="1">
        <v>4.2226279999999998E-5</v>
      </c>
      <c r="OG142" s="1">
        <v>1.160334E-2</v>
      </c>
      <c r="OH142">
        <v>1.122152</v>
      </c>
      <c r="OI142">
        <v>22.945419999999999</v>
      </c>
      <c r="OJ142" s="1">
        <v>4.0720370000000002E-5</v>
      </c>
      <c r="OK142" s="1">
        <v>1.120905E-2</v>
      </c>
    </row>
    <row r="143" spans="1:401" x14ac:dyDescent="0.35">
      <c r="A143">
        <v>146</v>
      </c>
      <c r="B143" t="s">
        <v>4</v>
      </c>
      <c r="C143" t="s">
        <v>24</v>
      </c>
      <c r="D143" t="s">
        <v>148</v>
      </c>
      <c r="E143">
        <v>885.16060000000004</v>
      </c>
      <c r="F143">
        <v>1.081615</v>
      </c>
      <c r="G143">
        <v>20.077590000000001</v>
      </c>
      <c r="H143">
        <v>0</v>
      </c>
      <c r="I143">
        <v>0</v>
      </c>
      <c r="J143">
        <v>1.0827850000000001</v>
      </c>
      <c r="K143">
        <v>20.654520000000002</v>
      </c>
      <c r="L143">
        <v>0</v>
      </c>
      <c r="M143">
        <v>0</v>
      </c>
      <c r="N143">
        <v>1.082757</v>
      </c>
      <c r="O143">
        <v>21.094439999999999</v>
      </c>
      <c r="P143">
        <v>0</v>
      </c>
      <c r="Q143">
        <v>0</v>
      </c>
      <c r="R143">
        <v>1.081599</v>
      </c>
      <c r="S143">
        <v>21.16874</v>
      </c>
      <c r="T143">
        <v>5.076161E-35</v>
      </c>
      <c r="U143" s="1">
        <v>1.5260340000000001E-32</v>
      </c>
      <c r="V143">
        <v>1.079866</v>
      </c>
      <c r="W143">
        <v>20.628350000000001</v>
      </c>
      <c r="X143" s="1">
        <v>4.3215960000000001E-23</v>
      </c>
      <c r="Y143" s="1">
        <v>1.30016E-20</v>
      </c>
      <c r="Z143">
        <v>1.077779</v>
      </c>
      <c r="AA143">
        <v>19.96902</v>
      </c>
      <c r="AB143" s="1">
        <v>2.2197330000000002E-11</v>
      </c>
      <c r="AC143" s="1">
        <v>6.676616E-9</v>
      </c>
      <c r="AD143">
        <v>1.075461</v>
      </c>
      <c r="AE143">
        <v>19.506019999999999</v>
      </c>
      <c r="AF143" s="1">
        <v>9.7715920000000008E-4</v>
      </c>
      <c r="AG143" s="1">
        <v>0.20881430000000001</v>
      </c>
      <c r="AH143">
        <v>1.073043</v>
      </c>
      <c r="AI143">
        <v>19.658609999999999</v>
      </c>
      <c r="AJ143" s="1">
        <v>0.51707080000000005</v>
      </c>
      <c r="AK143">
        <v>125.8947</v>
      </c>
      <c r="AL143">
        <v>1.070487</v>
      </c>
      <c r="AM143">
        <v>20.328410000000002</v>
      </c>
      <c r="AN143">
        <v>15.454750000000001</v>
      </c>
      <c r="AO143">
        <v>4127.0739999999996</v>
      </c>
      <c r="AP143">
        <v>1.067833</v>
      </c>
      <c r="AQ143">
        <v>21.24427</v>
      </c>
      <c r="AR143">
        <v>77.934640000000002</v>
      </c>
      <c r="AS143">
        <v>22392.34</v>
      </c>
      <c r="AT143">
        <v>1.0644830000000001</v>
      </c>
      <c r="AU143">
        <v>21.981850000000001</v>
      </c>
      <c r="AV143">
        <v>113.5155</v>
      </c>
      <c r="AW143">
        <v>34623.1</v>
      </c>
      <c r="AX143">
        <v>1.0606500000000001</v>
      </c>
      <c r="AY143">
        <v>22.12604</v>
      </c>
      <c r="AZ143">
        <v>67.153030000000001</v>
      </c>
      <c r="BA143">
        <v>21537.96</v>
      </c>
      <c r="BB143">
        <v>1.056044</v>
      </c>
      <c r="BC143">
        <v>21.739709999999999</v>
      </c>
      <c r="BD143">
        <v>20.561959999999999</v>
      </c>
      <c r="BE143">
        <v>6871.3879999999999</v>
      </c>
      <c r="BF143">
        <v>1.0505500000000001</v>
      </c>
      <c r="BG143">
        <v>21.15821</v>
      </c>
      <c r="BH143">
        <v>3.9828060000000001</v>
      </c>
      <c r="BI143">
        <v>1373.193</v>
      </c>
      <c r="BJ143">
        <v>1.044133</v>
      </c>
      <c r="BK143">
        <v>20.772130000000001</v>
      </c>
      <c r="BL143">
        <v>0.61288430000000005</v>
      </c>
      <c r="BM143">
        <v>214.3766</v>
      </c>
      <c r="BN143">
        <v>1.0369200000000001</v>
      </c>
      <c r="BO143">
        <v>21.100860000000001</v>
      </c>
      <c r="BP143">
        <v>0.12706120000000001</v>
      </c>
      <c r="BQ143">
        <v>42.857100000000003</v>
      </c>
      <c r="BR143">
        <v>1.0290220000000001</v>
      </c>
      <c r="BS143">
        <v>21.787569999999999</v>
      </c>
      <c r="BT143">
        <v>6.9212560000000006E-2</v>
      </c>
      <c r="BU143">
        <v>22.145499999999998</v>
      </c>
      <c r="BV143">
        <v>1.0208410000000001</v>
      </c>
      <c r="BW143">
        <v>22.544550000000001</v>
      </c>
      <c r="BX143">
        <v>6.5650760000000002E-2</v>
      </c>
      <c r="BY143">
        <v>20.84545</v>
      </c>
      <c r="BZ143">
        <v>1.0128760000000001</v>
      </c>
      <c r="CA143">
        <v>23.110440000000001</v>
      </c>
      <c r="CB143">
        <v>6.7465280000000002E-2</v>
      </c>
      <c r="CC143">
        <v>21.61618</v>
      </c>
      <c r="CD143">
        <v>1.0045679999999999</v>
      </c>
      <c r="CE143">
        <v>23.14912</v>
      </c>
      <c r="CF143" s="1">
        <v>6.639834E-2</v>
      </c>
      <c r="CG143">
        <v>21.54278</v>
      </c>
      <c r="CH143">
        <v>0.99665550000000003</v>
      </c>
      <c r="CI143">
        <v>22.477969999999999</v>
      </c>
      <c r="CJ143">
        <v>6.2187449999999998E-2</v>
      </c>
      <c r="CK143">
        <v>20.415179999999999</v>
      </c>
      <c r="CL143">
        <v>0.98876759999999997</v>
      </c>
      <c r="CM143">
        <v>21.590509999999998</v>
      </c>
      <c r="CN143" s="1">
        <v>5.6405619999999997E-2</v>
      </c>
      <c r="CO143">
        <v>18.713850000000001</v>
      </c>
      <c r="CP143">
        <v>0.9805393</v>
      </c>
      <c r="CQ143">
        <v>20.983550000000001</v>
      </c>
      <c r="CR143" s="1">
        <v>5.0322720000000001E-2</v>
      </c>
      <c r="CS143">
        <v>16.86309</v>
      </c>
      <c r="CT143">
        <v>0.97131639999999997</v>
      </c>
      <c r="CU143">
        <v>20.912420000000001</v>
      </c>
      <c r="CV143" s="1">
        <v>4.4503550000000003E-2</v>
      </c>
      <c r="CW143">
        <v>15.066470000000001</v>
      </c>
      <c r="CX143">
        <v>0.96218040000000005</v>
      </c>
      <c r="CY143">
        <v>20.761869999999998</v>
      </c>
      <c r="CZ143" s="1">
        <v>3.9147519999999998E-2</v>
      </c>
      <c r="DA143">
        <v>13.387639999999999</v>
      </c>
      <c r="DB143">
        <v>0.95264159999999998</v>
      </c>
      <c r="DC143">
        <v>21.084099999999999</v>
      </c>
      <c r="DD143" s="1">
        <v>3.43194E-2</v>
      </c>
      <c r="DE143">
        <v>11.857989999999999</v>
      </c>
      <c r="DF143">
        <v>0.9429727</v>
      </c>
      <c r="DG143">
        <v>21.586739999999999</v>
      </c>
      <c r="DH143" s="1">
        <v>3.0091070000000001E-2</v>
      </c>
      <c r="DI143">
        <v>10.503259999999999</v>
      </c>
      <c r="DJ143">
        <v>0.93459409999999998</v>
      </c>
      <c r="DK143">
        <v>21.727250000000002</v>
      </c>
      <c r="DL143" s="1">
        <v>2.6470400000000002E-2</v>
      </c>
      <c r="DM143">
        <v>9.3215310000000002</v>
      </c>
      <c r="DN143">
        <v>0.92667960000000005</v>
      </c>
      <c r="DO143">
        <v>21.378579999999999</v>
      </c>
      <c r="DP143" s="1">
        <v>2.3303069999999999E-2</v>
      </c>
      <c r="DQ143">
        <v>8.2762709999999995</v>
      </c>
      <c r="DR143">
        <v>0.91888579999999997</v>
      </c>
      <c r="DS143">
        <v>20.870509999999999</v>
      </c>
      <c r="DT143" s="1">
        <v>2.0448580000000001E-2</v>
      </c>
      <c r="DU143">
        <v>7.3254770000000002</v>
      </c>
      <c r="DV143">
        <v>0.91108829999999996</v>
      </c>
      <c r="DW143">
        <v>20.57442</v>
      </c>
      <c r="DX143" s="1">
        <v>1.7903240000000001E-2</v>
      </c>
      <c r="DY143">
        <v>6.4682199999999996</v>
      </c>
      <c r="DZ143">
        <v>0.90254210000000001</v>
      </c>
      <c r="EA143">
        <v>20.8842</v>
      </c>
      <c r="EB143" s="1">
        <v>1.5670960000000001E-2</v>
      </c>
      <c r="EC143">
        <v>5.7115809999999998</v>
      </c>
      <c r="ED143">
        <v>0.89390150000000002</v>
      </c>
      <c r="EE143">
        <v>21.541270000000001</v>
      </c>
      <c r="EF143" s="1">
        <v>1.371256E-2</v>
      </c>
      <c r="EG143">
        <v>5.0438989999999997</v>
      </c>
      <c r="EH143">
        <v>0.88471849999999996</v>
      </c>
      <c r="EI143">
        <v>22.466760000000001</v>
      </c>
      <c r="EJ143" s="1">
        <v>1.1970669999999999E-2</v>
      </c>
      <c r="EK143">
        <v>4.4473120000000002</v>
      </c>
      <c r="EL143">
        <v>0.87518479999999998</v>
      </c>
      <c r="EM143">
        <v>23.420349999999999</v>
      </c>
      <c r="EN143" s="1">
        <v>1.040663E-2</v>
      </c>
      <c r="EO143">
        <v>3.907727</v>
      </c>
      <c r="EP143">
        <v>0.86622840000000001</v>
      </c>
      <c r="EQ143">
        <v>23.851400000000002</v>
      </c>
      <c r="ER143" s="1">
        <v>9.0332390000000002E-3</v>
      </c>
      <c r="ES143">
        <v>3.4261970000000002</v>
      </c>
      <c r="ET143">
        <v>0.85822350000000003</v>
      </c>
      <c r="EU143">
        <v>23.639250000000001</v>
      </c>
      <c r="EV143" s="1">
        <v>7.8581369999999994E-3</v>
      </c>
      <c r="EW143">
        <v>3.0066519999999999</v>
      </c>
      <c r="EX143">
        <v>0.85107809999999995</v>
      </c>
      <c r="EY143">
        <v>23.121849999999998</v>
      </c>
      <c r="EZ143" s="1">
        <v>6.8568730000000003E-3</v>
      </c>
      <c r="FA143">
        <v>2.6437309999999998</v>
      </c>
      <c r="FB143">
        <v>0.84520360000000005</v>
      </c>
      <c r="FC143">
        <v>22.645150000000001</v>
      </c>
      <c r="FD143" s="1">
        <v>5.9938279999999997E-3</v>
      </c>
      <c r="FE143">
        <v>2.325072</v>
      </c>
      <c r="FF143">
        <v>0.84001999999999999</v>
      </c>
      <c r="FG143">
        <v>22.693370000000002</v>
      </c>
      <c r="FH143" s="1">
        <v>5.2399329999999996E-3</v>
      </c>
      <c r="FI143">
        <v>2.0428500000000001</v>
      </c>
      <c r="FJ143">
        <v>0.83573120000000001</v>
      </c>
      <c r="FK143">
        <v>22.89762</v>
      </c>
      <c r="FL143" s="1">
        <v>4.5720200000000004E-3</v>
      </c>
      <c r="FM143">
        <v>1.789855</v>
      </c>
      <c r="FN143">
        <v>0.83235780000000004</v>
      </c>
      <c r="FO143">
        <v>23.21285</v>
      </c>
      <c r="FP143" s="1">
        <v>3.9711160000000002E-3</v>
      </c>
      <c r="FQ143">
        <v>1.5593630000000001</v>
      </c>
      <c r="FR143">
        <v>0.83000459999999998</v>
      </c>
      <c r="FS143">
        <v>23.457059999999998</v>
      </c>
      <c r="FT143" s="1">
        <v>3.3992380000000002E-3</v>
      </c>
      <c r="FU143">
        <v>1.338487</v>
      </c>
      <c r="FV143">
        <v>0.82814650000000001</v>
      </c>
      <c r="FW143">
        <v>23.48452</v>
      </c>
      <c r="FX143" s="1">
        <v>2.8092099999999999E-3</v>
      </c>
      <c r="FY143">
        <v>1.110287</v>
      </c>
      <c r="FZ143">
        <v>0.82675949999999998</v>
      </c>
      <c r="GA143">
        <v>23.176960000000001</v>
      </c>
      <c r="GB143" s="1">
        <v>2.204793E-3</v>
      </c>
      <c r="GC143">
        <v>0.87485959999999996</v>
      </c>
      <c r="GD143">
        <v>0.82571870000000003</v>
      </c>
      <c r="GE143">
        <v>22.598710000000001</v>
      </c>
      <c r="GF143" s="1">
        <v>1.649085E-3</v>
      </c>
      <c r="GG143">
        <v>0.65583009999999997</v>
      </c>
      <c r="GH143">
        <v>0.82493190000000005</v>
      </c>
      <c r="GI143">
        <v>22.02495</v>
      </c>
      <c r="GJ143" s="1">
        <v>1.2081819999999999E-3</v>
      </c>
      <c r="GK143">
        <v>0.4797672</v>
      </c>
      <c r="GL143">
        <v>0.82443730000000004</v>
      </c>
      <c r="GM143">
        <v>21.97081</v>
      </c>
      <c r="GN143" s="1">
        <v>9.0126080000000003E-4</v>
      </c>
      <c r="GO143">
        <v>0.35598489999999999</v>
      </c>
      <c r="GP143">
        <v>0.82405430000000002</v>
      </c>
      <c r="GQ143">
        <v>22.206029999999998</v>
      </c>
      <c r="GR143" s="1">
        <v>7.0579249999999996E-4</v>
      </c>
      <c r="GS143">
        <v>0.2766207</v>
      </c>
      <c r="GT143">
        <v>0.82380889999999996</v>
      </c>
      <c r="GU143">
        <v>22.702649999999998</v>
      </c>
      <c r="GV143" s="1">
        <v>5.8498640000000004E-4</v>
      </c>
      <c r="GW143">
        <v>0.2274717</v>
      </c>
      <c r="GX143">
        <v>0.82368169999999996</v>
      </c>
      <c r="GY143">
        <v>23.220009999999998</v>
      </c>
      <c r="GZ143" s="1">
        <v>5.0629989999999997E-4</v>
      </c>
      <c r="HA143">
        <v>0.1957005</v>
      </c>
      <c r="HB143">
        <v>0.82355049999999996</v>
      </c>
      <c r="HC143">
        <v>23.42043</v>
      </c>
      <c r="HD143" s="1">
        <v>4.4755929999999998E-4</v>
      </c>
      <c r="HE143">
        <v>0.172349</v>
      </c>
      <c r="HF143">
        <v>0.82346839999999999</v>
      </c>
      <c r="HG143">
        <v>23.01285</v>
      </c>
      <c r="HH143" s="1">
        <v>3.974766E-4</v>
      </c>
      <c r="HI143">
        <v>0.15267349999999999</v>
      </c>
      <c r="HJ143">
        <v>0.82336710000000002</v>
      </c>
      <c r="HK143">
        <v>22.305150000000001</v>
      </c>
      <c r="HL143" s="1">
        <v>3.53674E-4</v>
      </c>
      <c r="HM143">
        <v>0.13552359999999999</v>
      </c>
      <c r="HN143">
        <v>0.82319310000000001</v>
      </c>
      <c r="HO143">
        <v>21.526140000000002</v>
      </c>
      <c r="HP143" s="1">
        <v>3.1738540000000003E-4</v>
      </c>
      <c r="HQ143">
        <v>0.1212979</v>
      </c>
      <c r="HR143">
        <v>0.82295680000000004</v>
      </c>
      <c r="HS143">
        <v>21.124120000000001</v>
      </c>
      <c r="HT143" s="1">
        <v>2.8897470000000002E-4</v>
      </c>
      <c r="HU143">
        <v>0.1101403</v>
      </c>
      <c r="HV143">
        <v>0.82270379999999999</v>
      </c>
      <c r="HW143">
        <v>21.213149999999999</v>
      </c>
      <c r="HX143" s="1">
        <v>2.6700150000000001E-4</v>
      </c>
      <c r="HY143">
        <v>0.1015383</v>
      </c>
      <c r="HZ143">
        <v>0.82238920000000004</v>
      </c>
      <c r="IA143">
        <v>21.729790000000001</v>
      </c>
      <c r="IB143" s="1">
        <v>2.4964110000000002E-4</v>
      </c>
      <c r="IC143">
        <v>9.4777100000000003E-2</v>
      </c>
      <c r="ID143">
        <v>0.8220288</v>
      </c>
      <c r="IE143">
        <v>22.56691</v>
      </c>
      <c r="IF143" s="1">
        <v>2.3582759999999999E-4</v>
      </c>
      <c r="IG143">
        <v>8.9413919999999994E-2</v>
      </c>
      <c r="IH143">
        <v>0.82165600000000005</v>
      </c>
      <c r="II143">
        <v>23.059760000000001</v>
      </c>
      <c r="IJ143" s="1">
        <v>2.2539589999999999E-4</v>
      </c>
      <c r="IK143">
        <v>8.5357530000000001E-2</v>
      </c>
      <c r="IL143">
        <v>0.82128029999999996</v>
      </c>
      <c r="IM143">
        <v>22.9803</v>
      </c>
      <c r="IN143" s="1">
        <v>2.1787649999999999E-4</v>
      </c>
      <c r="IO143">
        <v>8.2434179999999996E-2</v>
      </c>
      <c r="IP143">
        <v>0.82088300000000003</v>
      </c>
      <c r="IQ143">
        <v>22.526119999999999</v>
      </c>
      <c r="IR143" s="1">
        <v>2.1176379999999999E-4</v>
      </c>
      <c r="IS143">
        <v>8.0111000000000002E-2</v>
      </c>
      <c r="IT143">
        <v>0.82047190000000003</v>
      </c>
      <c r="IU143">
        <v>22.038399999999999</v>
      </c>
      <c r="IV143" s="1">
        <v>2.0551130000000001E-4</v>
      </c>
      <c r="IW143">
        <v>7.7787449999999994E-2</v>
      </c>
      <c r="IX143">
        <v>0.82003400000000004</v>
      </c>
      <c r="IY143">
        <v>22.174050000000001</v>
      </c>
      <c r="IZ143" s="1">
        <v>1.9834489999999999E-4</v>
      </c>
      <c r="JA143">
        <v>7.5143520000000005E-2</v>
      </c>
      <c r="JB143">
        <v>0.81964859999999995</v>
      </c>
      <c r="JC143">
        <v>22.54935</v>
      </c>
      <c r="JD143" s="1">
        <v>1.9043400000000001E-4</v>
      </c>
      <c r="JE143">
        <v>7.2197579999999997E-2</v>
      </c>
      <c r="JF143">
        <v>0.81921409999999995</v>
      </c>
      <c r="JG143">
        <v>23.083960000000001</v>
      </c>
      <c r="JH143" s="1">
        <v>1.821294E-4</v>
      </c>
      <c r="JI143">
        <v>6.9100140000000004E-2</v>
      </c>
      <c r="JJ143">
        <v>0.81881119999999996</v>
      </c>
      <c r="JK143">
        <v>23.441369999999999</v>
      </c>
      <c r="JL143" s="1">
        <v>1.737969E-4</v>
      </c>
      <c r="JM143">
        <v>6.5980280000000002E-2</v>
      </c>
      <c r="JN143">
        <v>0.81840769999999996</v>
      </c>
      <c r="JO143">
        <v>23.587440000000001</v>
      </c>
      <c r="JP143" s="1">
        <v>1.6569299999999999E-4</v>
      </c>
      <c r="JQ143">
        <v>6.2932829999999995E-2</v>
      </c>
      <c r="JR143">
        <v>0.81801120000000005</v>
      </c>
      <c r="JS143">
        <v>23.308140000000002</v>
      </c>
      <c r="JT143" s="1">
        <v>1.5792479999999999E-4</v>
      </c>
      <c r="JU143">
        <v>6.0008489999999998E-2</v>
      </c>
      <c r="JV143">
        <v>0.81769139999999996</v>
      </c>
      <c r="JW143">
        <v>22.746410000000001</v>
      </c>
      <c r="JX143" s="1">
        <v>1.5057079999999999E-4</v>
      </c>
      <c r="JY143">
        <v>5.7229519999999999E-2</v>
      </c>
      <c r="JZ143">
        <v>0.81740659999999998</v>
      </c>
      <c r="KA143">
        <v>22.149349999999998</v>
      </c>
      <c r="KB143" s="1">
        <v>1.4364E-4</v>
      </c>
      <c r="KC143">
        <v>5.4609060000000001E-2</v>
      </c>
      <c r="KD143">
        <v>0.8172005</v>
      </c>
      <c r="KE143">
        <v>22.241119999999999</v>
      </c>
      <c r="KF143" s="1">
        <v>1.3713359999999999E-4</v>
      </c>
      <c r="KG143">
        <v>5.2144250000000003E-2</v>
      </c>
      <c r="KH143">
        <v>0.81706369999999995</v>
      </c>
      <c r="KI143">
        <v>22.62191</v>
      </c>
      <c r="KJ143" s="1">
        <v>1.3102780000000001E-4</v>
      </c>
      <c r="KK143">
        <v>4.981878E-2</v>
      </c>
      <c r="KL143">
        <v>0.81695220000000002</v>
      </c>
      <c r="KM143">
        <v>23.20617</v>
      </c>
      <c r="KN143" s="1">
        <v>1.2518340000000001E-4</v>
      </c>
      <c r="KO143">
        <v>4.759911E-2</v>
      </c>
      <c r="KP143">
        <v>0.81687200000000004</v>
      </c>
      <c r="KQ143">
        <v>23.74691</v>
      </c>
      <c r="KR143" s="1">
        <v>1.193506E-4</v>
      </c>
      <c r="KS143">
        <v>4.5389829999999999E-2</v>
      </c>
      <c r="KT143">
        <v>0.81682580000000005</v>
      </c>
      <c r="KU143">
        <v>23.84432</v>
      </c>
      <c r="KV143" s="1">
        <v>1.130946E-4</v>
      </c>
      <c r="KW143">
        <v>4.3034389999999999E-2</v>
      </c>
      <c r="KX143">
        <v>0.81680200000000003</v>
      </c>
      <c r="KY143">
        <v>23.581510000000002</v>
      </c>
      <c r="KZ143" s="1">
        <v>1.0633929999999999E-4</v>
      </c>
      <c r="LA143">
        <v>4.0482919999999999E-2</v>
      </c>
      <c r="LB143">
        <v>0.81678609999999996</v>
      </c>
      <c r="LC143">
        <v>23.0533</v>
      </c>
      <c r="LD143" s="1">
        <v>9.9541549999999999E-5</v>
      </c>
      <c r="LE143">
        <v>3.7895419999999999E-2</v>
      </c>
      <c r="LF143">
        <v>0.81678379999999995</v>
      </c>
      <c r="LG143">
        <v>22.496639999999999</v>
      </c>
      <c r="LH143" s="1">
        <v>9.3338960000000006E-5</v>
      </c>
      <c r="LI143">
        <v>3.551344E-2</v>
      </c>
      <c r="LJ143">
        <v>0.81678539999999999</v>
      </c>
      <c r="LK143">
        <v>22.442</v>
      </c>
      <c r="LL143" s="1">
        <v>8.8046059999999994E-5</v>
      </c>
      <c r="LM143">
        <v>3.3473089999999997E-2</v>
      </c>
      <c r="LN143">
        <v>0.81678470000000003</v>
      </c>
      <c r="LO143">
        <v>22.7133</v>
      </c>
      <c r="LP143" s="1">
        <v>8.3612709999999994E-5</v>
      </c>
      <c r="LQ143">
        <v>3.1764670000000002E-2</v>
      </c>
      <c r="LR143">
        <v>0.81679179999999996</v>
      </c>
      <c r="LS143">
        <v>23.31504</v>
      </c>
      <c r="LT143" s="1">
        <v>7.9843859999999994E-5</v>
      </c>
      <c r="LU143">
        <v>3.0313960000000001E-2</v>
      </c>
      <c r="LV143">
        <v>0.81677089999999997</v>
      </c>
      <c r="LW143">
        <v>23.95252</v>
      </c>
      <c r="LX143" s="1">
        <v>7.651991E-5</v>
      </c>
      <c r="LY143">
        <v>2.9038189999999998E-2</v>
      </c>
      <c r="LZ143">
        <v>0.81677420000000001</v>
      </c>
      <c r="MA143">
        <v>24.21461</v>
      </c>
      <c r="MB143" s="1">
        <v>7.3388840000000001E-5</v>
      </c>
      <c r="MC143">
        <v>2.7878440000000001E-2</v>
      </c>
      <c r="MD143">
        <v>0.81679639999999998</v>
      </c>
      <c r="ME143">
        <v>23.949940000000002</v>
      </c>
      <c r="MF143" s="1">
        <v>7.0314020000000006E-5</v>
      </c>
      <c r="MG143">
        <v>2.6797430000000001E-2</v>
      </c>
      <c r="MH143">
        <v>0.81677670000000002</v>
      </c>
      <c r="MI143">
        <v>23.338789999999999</v>
      </c>
      <c r="MJ143" s="1">
        <v>6.7423320000000003E-5</v>
      </c>
      <c r="MK143">
        <v>2.5776299999999999E-2</v>
      </c>
      <c r="ML143">
        <v>0.81676389999999999</v>
      </c>
      <c r="MM143">
        <v>22.592289999999998</v>
      </c>
      <c r="MN143" s="1">
        <v>6.4694050000000004E-5</v>
      </c>
      <c r="MO143">
        <v>2.480576E-2</v>
      </c>
      <c r="MP143">
        <v>0.81675819999999999</v>
      </c>
      <c r="MQ143">
        <v>22.427579999999999</v>
      </c>
      <c r="MR143" s="1">
        <v>6.2109519999999993E-5</v>
      </c>
      <c r="MS143">
        <v>2.3882440000000001E-2</v>
      </c>
      <c r="MT143">
        <v>0.81676360000000003</v>
      </c>
      <c r="MU143">
        <v>22.311419999999998</v>
      </c>
      <c r="MV143" s="1">
        <v>5.96655E-5</v>
      </c>
      <c r="MW143">
        <v>2.300543E-2</v>
      </c>
      <c r="MX143">
        <v>0.81676389999999999</v>
      </c>
      <c r="MY143">
        <v>22.288450000000001</v>
      </c>
      <c r="MZ143" s="1">
        <v>5.7354849999999999E-5</v>
      </c>
      <c r="NA143">
        <v>2.217073E-2</v>
      </c>
      <c r="NB143">
        <v>0.81679710000000005</v>
      </c>
      <c r="NC143">
        <v>22.25469</v>
      </c>
      <c r="ND143" s="1">
        <v>5.5157030000000003E-5</v>
      </c>
      <c r="NE143">
        <v>2.137263E-2</v>
      </c>
      <c r="NF143">
        <v>0.81676519999999997</v>
      </c>
      <c r="NG143">
        <v>22.361070000000002</v>
      </c>
      <c r="NH143" s="1">
        <v>5.3059059999999999E-5</v>
      </c>
      <c r="NI143">
        <v>2.060878E-2</v>
      </c>
      <c r="NJ143">
        <v>0.81676530000000003</v>
      </c>
      <c r="NK143">
        <v>22.217780000000001</v>
      </c>
      <c r="NL143" s="1">
        <v>5.1062530000000003E-5</v>
      </c>
      <c r="NM143">
        <v>1.9878690000000001E-2</v>
      </c>
      <c r="NN143">
        <v>0.8167645</v>
      </c>
      <c r="NO143">
        <v>21.756679999999999</v>
      </c>
      <c r="NP143" s="1">
        <v>4.9159619999999997E-5</v>
      </c>
      <c r="NQ143">
        <v>1.9179330000000001E-2</v>
      </c>
      <c r="NR143">
        <v>0.81676380000000004</v>
      </c>
      <c r="NS143">
        <v>21.240390000000001</v>
      </c>
      <c r="NT143" s="1">
        <v>4.7343779999999998E-5</v>
      </c>
      <c r="NU143">
        <v>1.8509149999999999E-2</v>
      </c>
      <c r="NV143">
        <v>0.81676199999999999</v>
      </c>
      <c r="NW143">
        <v>21.45309</v>
      </c>
      <c r="NX143" s="1">
        <v>4.5612609999999998E-5</v>
      </c>
      <c r="NY143">
        <v>1.7867640000000001E-2</v>
      </c>
      <c r="NZ143">
        <v>0.81679469999999998</v>
      </c>
      <c r="OA143">
        <v>22.023969999999998</v>
      </c>
      <c r="OB143" s="1">
        <v>4.3958960000000001E-5</v>
      </c>
      <c r="OC143">
        <v>1.7251599999999999E-2</v>
      </c>
      <c r="OD143">
        <v>0.81675920000000002</v>
      </c>
      <c r="OE143">
        <v>22.563770000000002</v>
      </c>
      <c r="OF143" s="1">
        <v>4.2373799999999997E-5</v>
      </c>
      <c r="OG143">
        <v>1.666113E-2</v>
      </c>
      <c r="OH143">
        <v>0.81678170000000005</v>
      </c>
      <c r="OI143">
        <v>22.986899999999999</v>
      </c>
      <c r="OJ143" s="1">
        <v>4.0861690000000001E-5</v>
      </c>
      <c r="OK143">
        <v>1.60947E-2</v>
      </c>
    </row>
    <row r="144" spans="1:401" x14ac:dyDescent="0.35">
      <c r="A144">
        <v>147</v>
      </c>
      <c r="B144" t="s">
        <v>4</v>
      </c>
      <c r="C144" t="s">
        <v>24</v>
      </c>
      <c r="D144" t="s">
        <v>149</v>
      </c>
      <c r="E144">
        <v>897.13919999999996</v>
      </c>
      <c r="F144">
        <v>0.79916670000000001</v>
      </c>
      <c r="G144">
        <v>20.057490000000001</v>
      </c>
      <c r="H144">
        <v>0</v>
      </c>
      <c r="I144">
        <v>0</v>
      </c>
      <c r="J144">
        <v>0.7981395</v>
      </c>
      <c r="K144">
        <v>20.652539999999998</v>
      </c>
      <c r="L144">
        <v>0</v>
      </c>
      <c r="M144">
        <v>0</v>
      </c>
      <c r="N144">
        <v>0.79587220000000003</v>
      </c>
      <c r="O144">
        <v>21.10622</v>
      </c>
      <c r="P144">
        <v>0</v>
      </c>
      <c r="Q144">
        <v>0</v>
      </c>
      <c r="R144">
        <v>0.79322119999999996</v>
      </c>
      <c r="S144">
        <v>21.19661</v>
      </c>
      <c r="T144">
        <v>8.3829499999999994E-36</v>
      </c>
      <c r="U144" s="1">
        <v>2.7254350000000001E-33</v>
      </c>
      <c r="V144">
        <v>0.79062940000000004</v>
      </c>
      <c r="W144">
        <v>20.691870000000002</v>
      </c>
      <c r="X144" s="1">
        <v>7.8724270000000005E-24</v>
      </c>
      <c r="Y144" s="1">
        <v>2.5608299999999999E-21</v>
      </c>
      <c r="Z144">
        <v>0.78796849999999996</v>
      </c>
      <c r="AA144">
        <v>20.027429999999999</v>
      </c>
      <c r="AB144" s="1">
        <v>3.5402939999999999E-12</v>
      </c>
      <c r="AC144" s="1">
        <v>1.1511850000000001E-9</v>
      </c>
      <c r="AD144">
        <v>0.78522999999999998</v>
      </c>
      <c r="AE144">
        <v>19.549949999999999</v>
      </c>
      <c r="AF144" s="1">
        <v>4.5789689999999999E-4</v>
      </c>
      <c r="AG144" s="1">
        <v>0.1129077</v>
      </c>
      <c r="AH144">
        <v>0.78243419999999997</v>
      </c>
      <c r="AI144">
        <v>19.690010000000001</v>
      </c>
      <c r="AJ144" s="1">
        <v>0.3350573</v>
      </c>
      <c r="AK144" s="1">
        <v>91.203639999999993</v>
      </c>
      <c r="AL144">
        <v>0.77955019999999997</v>
      </c>
      <c r="AM144">
        <v>20.322520000000001</v>
      </c>
      <c r="AN144" s="1">
        <v>12.117660000000001</v>
      </c>
      <c r="AO144">
        <v>3557.9119999999998</v>
      </c>
      <c r="AP144">
        <v>0.77655220000000003</v>
      </c>
      <c r="AQ144">
        <v>21.232330000000001</v>
      </c>
      <c r="AR144">
        <v>70.240430000000003</v>
      </c>
      <c r="AS144">
        <v>21919.06</v>
      </c>
      <c r="AT144">
        <v>0.77333549999999995</v>
      </c>
      <c r="AU144">
        <v>21.983920000000001</v>
      </c>
      <c r="AV144">
        <v>113.786</v>
      </c>
      <c r="AW144">
        <v>37369.07</v>
      </c>
      <c r="AX144">
        <v>0.76960340000000005</v>
      </c>
      <c r="AY144">
        <v>22.156739999999999</v>
      </c>
      <c r="AZ144">
        <v>73.41713</v>
      </c>
      <c r="BA144">
        <v>25096.92</v>
      </c>
      <c r="BB144">
        <v>0.76518169999999996</v>
      </c>
      <c r="BC144">
        <v>21.81</v>
      </c>
      <c r="BD144">
        <v>24.01942</v>
      </c>
      <c r="BE144">
        <v>8492.1919999999991</v>
      </c>
      <c r="BF144">
        <v>0.75989200000000001</v>
      </c>
      <c r="BG144">
        <v>21.225169999999999</v>
      </c>
      <c r="BH144">
        <v>4.8754860000000004</v>
      </c>
      <c r="BI144">
        <v>1768.7270000000001</v>
      </c>
      <c r="BJ144">
        <v>0.75374569999999996</v>
      </c>
      <c r="BK144">
        <v>20.8325</v>
      </c>
      <c r="BL144">
        <v>0.76095889999999999</v>
      </c>
      <c r="BM144">
        <v>279.91219999999998</v>
      </c>
      <c r="BN144">
        <v>0.7467992</v>
      </c>
      <c r="BO144">
        <v>21.134160000000001</v>
      </c>
      <c r="BP144">
        <v>0.14619950000000001</v>
      </c>
      <c r="BQ144">
        <v>52.563870000000001</v>
      </c>
      <c r="BR144">
        <v>0.73911150000000003</v>
      </c>
      <c r="BS144">
        <v>21.788689999999999</v>
      </c>
      <c r="BT144">
        <v>7.1189279999999994E-2</v>
      </c>
      <c r="BU144">
        <v>24.512530000000002</v>
      </c>
      <c r="BV144">
        <v>0.73106910000000003</v>
      </c>
      <c r="BW144">
        <v>22.547750000000001</v>
      </c>
      <c r="BX144">
        <v>6.5443310000000005E-2</v>
      </c>
      <c r="BY144">
        <v>22.358350000000002</v>
      </c>
      <c r="BZ144">
        <v>0.72313400000000005</v>
      </c>
      <c r="CA144">
        <v>23.122689999999999</v>
      </c>
      <c r="CB144">
        <v>6.7267240000000006E-2</v>
      </c>
      <c r="CC144">
        <v>23.1648</v>
      </c>
      <c r="CD144">
        <v>0.71481099999999997</v>
      </c>
      <c r="CE144">
        <v>23.186430000000001</v>
      </c>
      <c r="CF144" s="1">
        <v>6.6603410000000002E-2</v>
      </c>
      <c r="CG144">
        <v>23.196840000000002</v>
      </c>
      <c r="CH144">
        <v>0.70674539999999997</v>
      </c>
      <c r="CI144">
        <v>22.563230000000001</v>
      </c>
      <c r="CJ144" s="1">
        <v>6.2700549999999994E-2</v>
      </c>
      <c r="CK144">
        <v>22.068519999999999</v>
      </c>
      <c r="CL144">
        <v>0.6985441</v>
      </c>
      <c r="CM144">
        <v>21.68411</v>
      </c>
      <c r="CN144" s="1">
        <v>5.7037860000000003E-2</v>
      </c>
      <c r="CO144">
        <v>20.267109999999999</v>
      </c>
      <c r="CP144">
        <v>0.69030040000000004</v>
      </c>
      <c r="CQ144">
        <v>21.07011</v>
      </c>
      <c r="CR144" s="1">
        <v>5.0965480000000001E-2</v>
      </c>
      <c r="CS144">
        <v>18.271270000000001</v>
      </c>
      <c r="CT144">
        <v>0.68174900000000005</v>
      </c>
      <c r="CU144">
        <v>20.982589999999998</v>
      </c>
      <c r="CV144" s="1">
        <v>4.5113769999999997E-2</v>
      </c>
      <c r="CW144">
        <v>16.316230000000001</v>
      </c>
      <c r="CX144">
        <v>0.67324430000000002</v>
      </c>
      <c r="CY144">
        <v>20.813189999999999</v>
      </c>
      <c r="CZ144" s="1">
        <v>3.9716469999999997E-2</v>
      </c>
      <c r="DA144">
        <v>14.488799999999999</v>
      </c>
      <c r="DB144">
        <v>0.6644101</v>
      </c>
      <c r="DC144">
        <v>21.118179999999999</v>
      </c>
      <c r="DD144" s="1">
        <v>3.4831239999999999E-2</v>
      </c>
      <c r="DE144">
        <v>12.819369999999999</v>
      </c>
      <c r="DF144">
        <v>0.6554664</v>
      </c>
      <c r="DG144">
        <v>21.594650000000001</v>
      </c>
      <c r="DH144" s="1">
        <v>3.054043E-2</v>
      </c>
      <c r="DI144">
        <v>11.33745</v>
      </c>
      <c r="DJ144">
        <v>0.64740810000000004</v>
      </c>
      <c r="DK144">
        <v>21.754619999999999</v>
      </c>
      <c r="DL144" s="1">
        <v>2.6864140000000002E-2</v>
      </c>
      <c r="DM144">
        <v>10.049440000000001</v>
      </c>
      <c r="DN144">
        <v>0.63973080000000004</v>
      </c>
      <c r="DO144">
        <v>21.44772</v>
      </c>
      <c r="DP144" s="1">
        <v>2.36589E-2</v>
      </c>
      <c r="DQ144">
        <v>8.9153099999999998</v>
      </c>
      <c r="DR144">
        <v>0.63213529999999996</v>
      </c>
      <c r="DS144">
        <v>20.940670000000001</v>
      </c>
      <c r="DT144" s="1">
        <v>2.0774040000000001E-2</v>
      </c>
      <c r="DU144">
        <v>7.8853920000000004</v>
      </c>
      <c r="DV144">
        <v>0.6245716</v>
      </c>
      <c r="DW144">
        <v>20.646000000000001</v>
      </c>
      <c r="DX144" s="1">
        <v>1.8194979999999999E-2</v>
      </c>
      <c r="DY144">
        <v>6.9560279999999999</v>
      </c>
      <c r="DZ144">
        <v>0.61687669999999994</v>
      </c>
      <c r="EA144">
        <v>20.955390000000001</v>
      </c>
      <c r="EB144" s="1">
        <v>1.5928749999999998E-2</v>
      </c>
      <c r="EC144">
        <v>6.1331090000000001</v>
      </c>
      <c r="ED144">
        <v>0.60891629999999997</v>
      </c>
      <c r="EE144">
        <v>21.57958</v>
      </c>
      <c r="EF144" s="1">
        <v>1.394132E-2</v>
      </c>
      <c r="EG144">
        <v>5.4079990000000002</v>
      </c>
      <c r="EH144">
        <v>0.60061580000000003</v>
      </c>
      <c r="EI144">
        <v>22.474450000000001</v>
      </c>
      <c r="EJ144" s="1">
        <v>1.2178049999999999E-2</v>
      </c>
      <c r="EK144">
        <v>4.7620399999999998</v>
      </c>
      <c r="EL144">
        <v>0.59199900000000005</v>
      </c>
      <c r="EM144">
        <v>23.4133</v>
      </c>
      <c r="EN144" s="1">
        <v>1.059471E-2</v>
      </c>
      <c r="EO144">
        <v>4.1785730000000001</v>
      </c>
      <c r="EP144">
        <v>0.58375259999999995</v>
      </c>
      <c r="EQ144">
        <v>23.847110000000001</v>
      </c>
      <c r="ER144" s="1">
        <v>9.1996030000000006E-3</v>
      </c>
      <c r="ES144">
        <v>3.6580080000000001</v>
      </c>
      <c r="ET144">
        <v>0.57611789999999996</v>
      </c>
      <c r="EU144">
        <v>23.679410000000001</v>
      </c>
      <c r="EV144" s="1">
        <v>8.0026439999999997E-3</v>
      </c>
      <c r="EW144">
        <v>3.2048399999999999</v>
      </c>
      <c r="EX144">
        <v>0.56920199999999999</v>
      </c>
      <c r="EY144">
        <v>23.195160000000001</v>
      </c>
      <c r="EZ144" s="1">
        <v>6.9834459999999999E-3</v>
      </c>
      <c r="FA144">
        <v>2.8133979999999998</v>
      </c>
      <c r="FB144">
        <v>0.56326039999999999</v>
      </c>
      <c r="FC144">
        <v>22.716750000000001</v>
      </c>
      <c r="FD144" s="1">
        <v>6.1060680000000001E-3</v>
      </c>
      <c r="FE144">
        <v>2.4709569999999998</v>
      </c>
      <c r="FF144">
        <v>0.55828759999999999</v>
      </c>
      <c r="FG144">
        <v>22.759429999999998</v>
      </c>
      <c r="FH144" s="1">
        <v>5.340699E-3</v>
      </c>
      <c r="FI144">
        <v>2.1685880000000002</v>
      </c>
      <c r="FJ144">
        <v>0.55381550000000002</v>
      </c>
      <c r="FK144">
        <v>22.936119999999999</v>
      </c>
      <c r="FL144" s="1">
        <v>4.6633580000000003E-3</v>
      </c>
      <c r="FM144">
        <v>1.8984799999999999</v>
      </c>
      <c r="FN144">
        <v>0.55025610000000003</v>
      </c>
      <c r="FO144">
        <v>23.218599999999999</v>
      </c>
      <c r="FP144" s="1">
        <v>4.0561460000000001E-3</v>
      </c>
      <c r="FQ144">
        <v>1.653772</v>
      </c>
      <c r="FR144">
        <v>0.54760660000000005</v>
      </c>
      <c r="FS144">
        <v>23.45776</v>
      </c>
      <c r="FT144" s="1">
        <v>3.4844400000000001E-3</v>
      </c>
      <c r="FU144">
        <v>1.421948</v>
      </c>
      <c r="FV144">
        <v>0.54556079999999996</v>
      </c>
      <c r="FW144">
        <v>23.498439999999999</v>
      </c>
      <c r="FX144" s="1">
        <v>2.899413E-3</v>
      </c>
      <c r="FY144">
        <v>1.1847529999999999</v>
      </c>
      <c r="FZ144">
        <v>0.5439948</v>
      </c>
      <c r="GA144">
        <v>23.221869999999999</v>
      </c>
      <c r="GB144" s="1">
        <v>2.2952609999999998E-3</v>
      </c>
      <c r="GC144">
        <v>0.93918190000000001</v>
      </c>
      <c r="GD144">
        <v>0.54279849999999996</v>
      </c>
      <c r="GE144">
        <v>22.677009999999999</v>
      </c>
      <c r="GF144" s="1">
        <v>1.7281969999999999E-3</v>
      </c>
      <c r="GG144">
        <v>0.70744499999999999</v>
      </c>
      <c r="GH144">
        <v>0.54192530000000005</v>
      </c>
      <c r="GI144">
        <v>22.115539999999999</v>
      </c>
      <c r="GJ144" s="1">
        <v>1.2678100000000001E-3</v>
      </c>
      <c r="GK144">
        <v>0.51799450000000002</v>
      </c>
      <c r="GL144">
        <v>0.54129729999999998</v>
      </c>
      <c r="GM144">
        <v>22.066690000000001</v>
      </c>
      <c r="GN144" s="1">
        <v>9.4119430000000001E-4</v>
      </c>
      <c r="GO144">
        <v>0.38292290000000001</v>
      </c>
      <c r="GP144">
        <v>0.54085150000000004</v>
      </c>
      <c r="GQ144">
        <v>22.286850000000001</v>
      </c>
      <c r="GR144" s="1">
        <v>7.3078940000000005E-4</v>
      </c>
      <c r="GS144">
        <v>0.29556890000000002</v>
      </c>
      <c r="GT144">
        <v>0.54054959999999996</v>
      </c>
      <c r="GU144">
        <v>22.768329999999999</v>
      </c>
      <c r="GV144" s="1">
        <v>6.0062539999999995E-4</v>
      </c>
      <c r="GW144">
        <v>0.24142630000000001</v>
      </c>
      <c r="GX144">
        <v>0.54035929999999999</v>
      </c>
      <c r="GY144">
        <v>23.261949999999999</v>
      </c>
      <c r="GZ144" s="1">
        <v>5.1696380000000001E-4</v>
      </c>
      <c r="HA144">
        <v>0.2067705</v>
      </c>
      <c r="HB144">
        <v>0.54022380000000003</v>
      </c>
      <c r="HC144">
        <v>23.450369999999999</v>
      </c>
      <c r="HD144" s="1">
        <v>4.5602750000000002E-4</v>
      </c>
      <c r="HE144">
        <v>0.18176539999999999</v>
      </c>
      <c r="HF144">
        <v>0.5401146</v>
      </c>
      <c r="HG144">
        <v>23.054559999999999</v>
      </c>
      <c r="HH144" s="1">
        <v>4.0489029999999997E-4</v>
      </c>
      <c r="HI144">
        <v>0.16096949999999999</v>
      </c>
      <c r="HJ144">
        <v>0.53999379999999997</v>
      </c>
      <c r="HK144">
        <v>22.38503</v>
      </c>
      <c r="HL144" s="1">
        <v>3.6004839999999999E-4</v>
      </c>
      <c r="HM144">
        <v>0.1428198</v>
      </c>
      <c r="HN144">
        <v>0.53985490000000003</v>
      </c>
      <c r="HO144">
        <v>21.620509999999999</v>
      </c>
      <c r="HP144" s="1">
        <v>3.225274E-4</v>
      </c>
      <c r="HQ144">
        <v>0.1276526</v>
      </c>
      <c r="HR144">
        <v>0.53964840000000003</v>
      </c>
      <c r="HS144">
        <v>21.220680000000002</v>
      </c>
      <c r="HT144" s="1">
        <v>2.9294670000000001E-4</v>
      </c>
      <c r="HU144">
        <v>0.1156899</v>
      </c>
      <c r="HV144">
        <v>0.53942029999999996</v>
      </c>
      <c r="HW144">
        <v>21.276720000000001</v>
      </c>
      <c r="HX144" s="1">
        <v>2.7008719999999998E-4</v>
      </c>
      <c r="HY144">
        <v>0.10646659999999999</v>
      </c>
      <c r="HZ144">
        <v>0.5391357</v>
      </c>
      <c r="IA144">
        <v>21.739799999999999</v>
      </c>
      <c r="IB144" s="1">
        <v>2.5209720000000002E-4</v>
      </c>
      <c r="IC144">
        <v>9.9239049999999995E-2</v>
      </c>
      <c r="ID144">
        <v>0.53882660000000004</v>
      </c>
      <c r="IE144">
        <v>22.542619999999999</v>
      </c>
      <c r="IF144" s="1">
        <v>2.377487E-4</v>
      </c>
      <c r="IG144">
        <v>9.3494069999999999E-2</v>
      </c>
      <c r="IH144">
        <v>0.53847299999999998</v>
      </c>
      <c r="II144">
        <v>23.042290000000001</v>
      </c>
      <c r="IJ144" s="1">
        <v>2.267995E-4</v>
      </c>
      <c r="IK144">
        <v>8.9113570000000003E-2</v>
      </c>
      <c r="IL144">
        <v>0.53812610000000005</v>
      </c>
      <c r="IM144">
        <v>22.991420000000002</v>
      </c>
      <c r="IN144" s="1">
        <v>2.1890080000000001E-4</v>
      </c>
      <c r="IO144">
        <v>8.5949449999999997E-2</v>
      </c>
      <c r="IP144">
        <v>0.53775019999999996</v>
      </c>
      <c r="IQ144">
        <v>22.578620000000001</v>
      </c>
      <c r="IR144" s="1">
        <v>2.1266610000000001E-4</v>
      </c>
      <c r="IS144">
        <v>8.3486560000000001E-2</v>
      </c>
      <c r="IT144">
        <v>0.53736470000000003</v>
      </c>
      <c r="IU144">
        <v>22.115919999999999</v>
      </c>
      <c r="IV144" s="1">
        <v>2.064965E-4</v>
      </c>
      <c r="IW144">
        <v>8.1086930000000002E-2</v>
      </c>
      <c r="IX144">
        <v>0.53697680000000003</v>
      </c>
      <c r="IY144">
        <v>22.27223</v>
      </c>
      <c r="IZ144" s="1">
        <v>1.994722E-4</v>
      </c>
      <c r="JA144">
        <v>7.8375520000000004E-2</v>
      </c>
      <c r="JB144">
        <v>0.53661300000000001</v>
      </c>
      <c r="JC144">
        <v>22.63044</v>
      </c>
      <c r="JD144" s="1">
        <v>1.9166340000000001E-4</v>
      </c>
      <c r="JE144">
        <v>7.5340729999999995E-2</v>
      </c>
      <c r="JF144">
        <v>0.53621289999999999</v>
      </c>
      <c r="JG144">
        <v>23.13822</v>
      </c>
      <c r="JH144" s="1">
        <v>1.8339269999999999E-4</v>
      </c>
      <c r="JI144">
        <v>7.2126759999999998E-2</v>
      </c>
      <c r="JJ144">
        <v>0.53583029999999998</v>
      </c>
      <c r="JK144">
        <v>23.459710000000001</v>
      </c>
      <c r="JL144" s="1">
        <v>1.7505010000000001E-4</v>
      </c>
      <c r="JM144">
        <v>6.8878200000000001E-2</v>
      </c>
      <c r="JN144">
        <v>0.53544939999999996</v>
      </c>
      <c r="JO144">
        <v>23.604230000000001</v>
      </c>
      <c r="JP144" s="1">
        <v>1.6690539999999999E-4</v>
      </c>
      <c r="JQ144">
        <v>6.5694939999999993E-2</v>
      </c>
      <c r="JR144">
        <v>0.53507950000000004</v>
      </c>
      <c r="JS144">
        <v>23.343260000000001</v>
      </c>
      <c r="JT144" s="1">
        <v>1.5908210000000001E-4</v>
      </c>
      <c r="JU144">
        <v>6.2635670000000004E-2</v>
      </c>
      <c r="JV144">
        <v>0.53475280000000003</v>
      </c>
      <c r="JW144">
        <v>22.82002</v>
      </c>
      <c r="JX144" s="1">
        <v>1.51667E-4</v>
      </c>
      <c r="JY144">
        <v>5.97279E-2</v>
      </c>
      <c r="JZ144">
        <v>0.53448119999999999</v>
      </c>
      <c r="KA144">
        <v>22.230329999999999</v>
      </c>
      <c r="KB144" s="1">
        <v>1.446729E-4</v>
      </c>
      <c r="KC144">
        <v>5.6984170000000001E-2</v>
      </c>
      <c r="KD144">
        <v>0.53425999999999996</v>
      </c>
      <c r="KE144">
        <v>22.314630000000001</v>
      </c>
      <c r="KF144" s="1">
        <v>1.3810450000000001E-4</v>
      </c>
      <c r="KG144">
        <v>5.4403489999999999E-2</v>
      </c>
      <c r="KH144">
        <v>0.53409490000000004</v>
      </c>
      <c r="KI144">
        <v>22.66525</v>
      </c>
      <c r="KJ144" s="1">
        <v>1.319472E-4</v>
      </c>
      <c r="KK144">
        <v>5.1971829999999997E-2</v>
      </c>
      <c r="KL144">
        <v>0.53397859999999997</v>
      </c>
      <c r="KM144">
        <v>23.240739999999999</v>
      </c>
      <c r="KN144" s="1">
        <v>1.260728E-4</v>
      </c>
      <c r="KO144">
        <v>4.965692E-2</v>
      </c>
      <c r="KP144">
        <v>0.53389189999999997</v>
      </c>
      <c r="KQ144">
        <v>23.768519999999999</v>
      </c>
      <c r="KR144" s="1">
        <v>1.202653E-4</v>
      </c>
      <c r="KS144">
        <v>4.7369189999999999E-2</v>
      </c>
      <c r="KT144">
        <v>0.5338349</v>
      </c>
      <c r="KU144">
        <v>23.861249999999998</v>
      </c>
      <c r="KV144" s="1">
        <v>1.140904E-4</v>
      </c>
      <c r="KW144">
        <v>4.4948729999999999E-2</v>
      </c>
      <c r="KX144">
        <v>0.533802</v>
      </c>
      <c r="KY144">
        <v>23.61647</v>
      </c>
      <c r="KZ144" s="1">
        <v>1.073982E-4</v>
      </c>
      <c r="LA144">
        <v>4.232023E-2</v>
      </c>
      <c r="LB144">
        <v>0.53379359999999998</v>
      </c>
      <c r="LC144">
        <v>23.119630000000001</v>
      </c>
      <c r="LD144" s="1">
        <v>1.005684E-4</v>
      </c>
      <c r="LE144">
        <v>3.9627570000000001E-2</v>
      </c>
      <c r="LF144">
        <v>0.53377660000000005</v>
      </c>
      <c r="LG144">
        <v>22.579540000000001</v>
      </c>
      <c r="LH144" s="1">
        <v>9.4247720000000004E-5</v>
      </c>
      <c r="LI144">
        <v>3.7121830000000001E-2</v>
      </c>
      <c r="LJ144">
        <v>0.53377070000000004</v>
      </c>
      <c r="LK144">
        <v>22.537019999999998</v>
      </c>
      <c r="LL144" s="1">
        <v>8.8810959999999998E-5</v>
      </c>
      <c r="LM144">
        <v>3.4961390000000002E-2</v>
      </c>
      <c r="LN144">
        <v>0.53376690000000004</v>
      </c>
      <c r="LO144">
        <v>22.784839999999999</v>
      </c>
      <c r="LP144" s="1">
        <v>8.4254559999999995E-5</v>
      </c>
      <c r="LQ144">
        <v>3.3151670000000001E-2</v>
      </c>
      <c r="LR144">
        <v>0.53377090000000005</v>
      </c>
      <c r="LS144">
        <v>23.353179999999998</v>
      </c>
      <c r="LT144" s="1">
        <v>8.0397850000000001E-5</v>
      </c>
      <c r="LU144">
        <v>3.1618790000000001E-2</v>
      </c>
      <c r="LV144">
        <v>0.53375680000000003</v>
      </c>
      <c r="LW144">
        <v>23.960719999999998</v>
      </c>
      <c r="LX144" s="1">
        <v>7.7014259999999996E-5</v>
      </c>
      <c r="LY144">
        <v>3.0276290000000001E-2</v>
      </c>
      <c r="LZ144">
        <v>0.53375519999999999</v>
      </c>
      <c r="MA144">
        <v>24.22195</v>
      </c>
      <c r="MB144" s="1">
        <v>7.3843180000000003E-5</v>
      </c>
      <c r="MC144">
        <v>2.9060969999999998E-2</v>
      </c>
      <c r="MD144">
        <v>0.53375430000000001</v>
      </c>
      <c r="ME144">
        <v>23.97925</v>
      </c>
      <c r="MF144" s="1">
        <v>7.0740020000000005E-5</v>
      </c>
      <c r="MG144">
        <v>2.7931399999999999E-2</v>
      </c>
      <c r="MH144">
        <v>0.53375709999999998</v>
      </c>
      <c r="MI144">
        <v>23.408760000000001</v>
      </c>
      <c r="MJ144" s="1">
        <v>6.7825759999999994E-5</v>
      </c>
      <c r="MK144">
        <v>2.686494E-2</v>
      </c>
      <c r="ML144">
        <v>0.53376170000000001</v>
      </c>
      <c r="MM144">
        <v>22.682880000000001</v>
      </c>
      <c r="MN144" s="1">
        <v>6.5075179999999995E-5</v>
      </c>
      <c r="MO144">
        <v>2.5851829999999999E-2</v>
      </c>
      <c r="MP144">
        <v>0.53375890000000004</v>
      </c>
      <c r="MQ144">
        <v>22.52844</v>
      </c>
      <c r="MR144" s="1">
        <v>6.2471370000000004E-5</v>
      </c>
      <c r="MS144">
        <v>2.4888319999999998E-2</v>
      </c>
      <c r="MT144">
        <v>0.53376140000000005</v>
      </c>
      <c r="MU144">
        <v>22.38383</v>
      </c>
      <c r="MV144" s="1">
        <v>6.0008050000000002E-5</v>
      </c>
      <c r="MW144">
        <v>2.3972819999999999E-2</v>
      </c>
      <c r="MX144">
        <v>0.53376190000000001</v>
      </c>
      <c r="MY144">
        <v>22.327159999999999</v>
      </c>
      <c r="MZ144" s="1">
        <v>5.7681040000000002E-5</v>
      </c>
      <c r="NA144">
        <v>2.3101940000000001E-2</v>
      </c>
      <c r="NB144">
        <v>0.53376749999999995</v>
      </c>
      <c r="NC144">
        <v>22.268809999999998</v>
      </c>
      <c r="ND144" s="1">
        <v>5.5468369999999997E-5</v>
      </c>
      <c r="NE144">
        <v>2.2269939999999998E-2</v>
      </c>
      <c r="NF144">
        <v>0.53376319999999999</v>
      </c>
      <c r="NG144">
        <v>22.373339999999999</v>
      </c>
      <c r="NH144" s="1">
        <v>5.3356280000000001E-5</v>
      </c>
      <c r="NI144">
        <v>2.1472999999999999E-2</v>
      </c>
      <c r="NJ144">
        <v>0.53376449999999998</v>
      </c>
      <c r="NK144">
        <v>22.24868</v>
      </c>
      <c r="NL144" s="1">
        <v>5.1346250000000003E-5</v>
      </c>
      <c r="NM144">
        <v>2.07117E-2</v>
      </c>
      <c r="NN144">
        <v>0.53376319999999999</v>
      </c>
      <c r="NO144">
        <v>21.82489</v>
      </c>
      <c r="NP144" s="1">
        <v>4.9430700000000001E-5</v>
      </c>
      <c r="NQ144">
        <v>1.998229E-2</v>
      </c>
      <c r="NR144">
        <v>0.53376230000000002</v>
      </c>
      <c r="NS144">
        <v>21.313210000000002</v>
      </c>
      <c r="NT144" s="1">
        <v>4.7602950000000001E-5</v>
      </c>
      <c r="NU144">
        <v>1.928355E-2</v>
      </c>
      <c r="NV144">
        <v>0.53374540000000004</v>
      </c>
      <c r="NW144">
        <v>21.527069999999998</v>
      </c>
      <c r="NX144" s="1">
        <v>4.586071E-5</v>
      </c>
      <c r="NY144">
        <v>1.8614700000000001E-2</v>
      </c>
      <c r="NZ144">
        <v>0.53377160000000001</v>
      </c>
      <c r="OA144">
        <v>22.08943</v>
      </c>
      <c r="OB144" s="1">
        <v>4.4197479999999997E-5</v>
      </c>
      <c r="OC144">
        <v>1.7972800000000001E-2</v>
      </c>
      <c r="OD144">
        <v>0.53375609999999996</v>
      </c>
      <c r="OE144">
        <v>22.622229999999998</v>
      </c>
      <c r="OF144" s="1">
        <v>4.2600630000000002E-5</v>
      </c>
      <c r="OG144">
        <v>1.735658E-2</v>
      </c>
      <c r="OH144">
        <v>0.53376040000000002</v>
      </c>
      <c r="OI144">
        <v>23.03013</v>
      </c>
      <c r="OJ144" s="1">
        <v>4.1079199999999998E-5</v>
      </c>
      <c r="OK144">
        <v>1.676621E-2</v>
      </c>
    </row>
    <row r="145" spans="1:401" x14ac:dyDescent="0.35">
      <c r="A145">
        <v>148</v>
      </c>
      <c r="B145" t="s">
        <v>4</v>
      </c>
      <c r="C145" t="s">
        <v>24</v>
      </c>
      <c r="D145" t="s">
        <v>150</v>
      </c>
      <c r="E145">
        <v>933.30679999999995</v>
      </c>
      <c r="F145">
        <v>0.93320020000000004</v>
      </c>
      <c r="G145">
        <v>20.048739999999999</v>
      </c>
      <c r="H145">
        <v>0</v>
      </c>
      <c r="I145">
        <v>0</v>
      </c>
      <c r="J145">
        <v>0.93451079999999997</v>
      </c>
      <c r="K145">
        <v>20.656759999999998</v>
      </c>
      <c r="L145">
        <v>0</v>
      </c>
      <c r="M145">
        <v>0</v>
      </c>
      <c r="N145">
        <v>0.93498870000000001</v>
      </c>
      <c r="O145">
        <v>21.126239999999999</v>
      </c>
      <c r="P145">
        <v>0</v>
      </c>
      <c r="Q145">
        <v>0</v>
      </c>
      <c r="R145">
        <v>0.93433569999999999</v>
      </c>
      <c r="S145">
        <v>21.2239</v>
      </c>
      <c r="T145">
        <v>1.0888509999999999E-36</v>
      </c>
      <c r="U145" s="1">
        <v>3.495721E-34</v>
      </c>
      <c r="V145">
        <v>0.93308659999999999</v>
      </c>
      <c r="W145">
        <v>20.755089999999999</v>
      </c>
      <c r="X145" s="1">
        <v>1.138554E-24</v>
      </c>
      <c r="Y145" s="1">
        <v>3.6548059999999998E-22</v>
      </c>
      <c r="Z145">
        <v>0.93145999999999995</v>
      </c>
      <c r="AA145">
        <v>20.09132</v>
      </c>
      <c r="AB145" s="1">
        <v>4.4505230000000002E-13</v>
      </c>
      <c r="AC145" s="1">
        <v>1.427264E-10</v>
      </c>
      <c r="AD145">
        <v>0.92964659999999999</v>
      </c>
      <c r="AE145">
        <v>19.599879999999999</v>
      </c>
      <c r="AF145" s="1">
        <v>2.2539930000000001E-4</v>
      </c>
      <c r="AG145" s="1">
        <v>5.2726460000000003E-2</v>
      </c>
      <c r="AH145">
        <v>0.92770750000000002</v>
      </c>
      <c r="AI145">
        <v>19.736000000000001</v>
      </c>
      <c r="AJ145" s="1">
        <v>0.22270960000000001</v>
      </c>
      <c r="AK145" s="1">
        <v>58.45505</v>
      </c>
      <c r="AL145">
        <v>0.92571809999999999</v>
      </c>
      <c r="AM145">
        <v>20.328679999999999</v>
      </c>
      <c r="AN145" s="1">
        <v>9.5972559999999998</v>
      </c>
      <c r="AO145">
        <v>2737.1909999999998</v>
      </c>
      <c r="AP145">
        <v>0.92359749999999996</v>
      </c>
      <c r="AQ145">
        <v>21.23282</v>
      </c>
      <c r="AR145">
        <v>63.252499999999998</v>
      </c>
      <c r="AS145">
        <v>19263.27</v>
      </c>
      <c r="AT145">
        <v>0.92134530000000003</v>
      </c>
      <c r="AU145">
        <v>21.993729999999999</v>
      </c>
      <c r="AV145">
        <v>113.3369</v>
      </c>
      <c r="AW145">
        <v>36424.57</v>
      </c>
      <c r="AX145">
        <v>0.91868139999999998</v>
      </c>
      <c r="AY145">
        <v>22.18751</v>
      </c>
      <c r="AZ145">
        <v>79.017759999999996</v>
      </c>
      <c r="BA145">
        <v>26518.02</v>
      </c>
      <c r="BB145">
        <v>0.91552230000000001</v>
      </c>
      <c r="BC145">
        <v>21.88259</v>
      </c>
      <c r="BD145">
        <v>27.481470000000002</v>
      </c>
      <c r="BE145">
        <v>9556.4179999999997</v>
      </c>
      <c r="BF145">
        <v>0.91170689999999999</v>
      </c>
      <c r="BG145">
        <v>21.29712</v>
      </c>
      <c r="BH145">
        <v>5.8280630000000002</v>
      </c>
      <c r="BI145">
        <v>2082.5659999999998</v>
      </c>
      <c r="BJ145">
        <v>0.90733830000000004</v>
      </c>
      <c r="BK145">
        <v>20.90541</v>
      </c>
      <c r="BL145">
        <v>0.92537219999999998</v>
      </c>
      <c r="BM145">
        <v>335.86869999999999</v>
      </c>
      <c r="BN145">
        <v>0.90240500000000001</v>
      </c>
      <c r="BO145">
        <v>21.187139999999999</v>
      </c>
      <c r="BP145">
        <v>0.16791020000000001</v>
      </c>
      <c r="BQ145">
        <v>59.716670000000001</v>
      </c>
      <c r="BR145">
        <v>0.89699700000000004</v>
      </c>
      <c r="BS145">
        <v>21.802240000000001</v>
      </c>
      <c r="BT145">
        <v>7.3552329999999999E-2</v>
      </c>
      <c r="BU145">
        <v>24.874009999999998</v>
      </c>
      <c r="BV145">
        <v>0.89147489999999996</v>
      </c>
      <c r="BW145">
        <v>22.559719999999999</v>
      </c>
      <c r="BX145">
        <v>6.5344100000000002E-2</v>
      </c>
      <c r="BY145">
        <v>21.78678</v>
      </c>
      <c r="BZ145">
        <v>0.88510359999999999</v>
      </c>
      <c r="CA145">
        <v>23.140470000000001</v>
      </c>
      <c r="CB145">
        <v>6.7077860000000003E-2</v>
      </c>
      <c r="CC145">
        <v>22.492819999999998</v>
      </c>
      <c r="CD145">
        <v>0.87850490000000003</v>
      </c>
      <c r="CE145">
        <v>23.222069999999999</v>
      </c>
      <c r="CF145" s="1">
        <v>6.6764500000000004E-2</v>
      </c>
      <c r="CG145">
        <v>22.613160000000001</v>
      </c>
      <c r="CH145">
        <v>0.87262329999999999</v>
      </c>
      <c r="CI145">
        <v>22.647829999999999</v>
      </c>
      <c r="CJ145" s="1">
        <v>6.3148040000000003E-2</v>
      </c>
      <c r="CK145">
        <v>21.582699999999999</v>
      </c>
      <c r="CL145">
        <v>0.86687820000000004</v>
      </c>
      <c r="CM145">
        <v>21.783619999999999</v>
      </c>
      <c r="CN145" s="1">
        <v>5.7601819999999998E-2</v>
      </c>
      <c r="CO145">
        <v>19.840879999999999</v>
      </c>
      <c r="CP145">
        <v>0.86113879999999998</v>
      </c>
      <c r="CQ145">
        <v>21.16967</v>
      </c>
      <c r="CR145" s="1">
        <v>5.1543470000000001E-2</v>
      </c>
      <c r="CS145">
        <v>17.878740000000001</v>
      </c>
      <c r="CT145">
        <v>0.85533099999999995</v>
      </c>
      <c r="CU145">
        <v>21.065439999999999</v>
      </c>
      <c r="CV145" s="1">
        <v>4.5661960000000001E-2</v>
      </c>
      <c r="CW145">
        <v>15.943809999999999</v>
      </c>
      <c r="CX145">
        <v>0.84959099999999999</v>
      </c>
      <c r="CY145">
        <v>20.8718</v>
      </c>
      <c r="CZ145" s="1">
        <v>4.0225959999999998E-2</v>
      </c>
      <c r="DA145">
        <v>14.13571</v>
      </c>
      <c r="DB145">
        <v>0.84358670000000002</v>
      </c>
      <c r="DC145">
        <v>21.16769</v>
      </c>
      <c r="DD145" s="1">
        <v>3.5288890000000003E-2</v>
      </c>
      <c r="DE145">
        <v>12.480700000000001</v>
      </c>
      <c r="DF145">
        <v>0.83770040000000001</v>
      </c>
      <c r="DG145">
        <v>21.612010000000001</v>
      </c>
      <c r="DH145" s="1">
        <v>3.0942040000000001E-2</v>
      </c>
      <c r="DI145">
        <v>11.00822</v>
      </c>
      <c r="DJ145">
        <v>0.8321423</v>
      </c>
      <c r="DK145">
        <v>21.782589999999999</v>
      </c>
      <c r="DL145" s="1">
        <v>2.7212480000000001E-2</v>
      </c>
      <c r="DM145">
        <v>9.7347929999999998</v>
      </c>
      <c r="DN145">
        <v>0.82691769999999998</v>
      </c>
      <c r="DO145">
        <v>21.517959999999999</v>
      </c>
      <c r="DP145" s="1">
        <v>2.3971119999999999E-2</v>
      </c>
      <c r="DQ145">
        <v>8.6214230000000001</v>
      </c>
      <c r="DR145">
        <v>0.82202390000000003</v>
      </c>
      <c r="DS145">
        <v>21.018049999999999</v>
      </c>
      <c r="DT145" s="1">
        <v>2.1058190000000001E-2</v>
      </c>
      <c r="DU145">
        <v>7.6127019999999996</v>
      </c>
      <c r="DV145">
        <v>0.81714810000000004</v>
      </c>
      <c r="DW145">
        <v>20.730689999999999</v>
      </c>
      <c r="DX145" s="1">
        <v>1.8448989999999998E-2</v>
      </c>
      <c r="DY145">
        <v>6.7029620000000003</v>
      </c>
      <c r="DZ145">
        <v>0.812276</v>
      </c>
      <c r="EA145">
        <v>21.05124</v>
      </c>
      <c r="EB145" s="1">
        <v>1.615246E-2</v>
      </c>
      <c r="EC145">
        <v>5.8967590000000003</v>
      </c>
      <c r="ED145">
        <v>0.80737550000000002</v>
      </c>
      <c r="EE145">
        <v>21.641999999999999</v>
      </c>
      <c r="EF145" s="1">
        <v>1.413849E-2</v>
      </c>
      <c r="EG145">
        <v>5.1863989999999998</v>
      </c>
      <c r="EH145">
        <v>0.80220190000000002</v>
      </c>
      <c r="EI145">
        <v>22.50629</v>
      </c>
      <c r="EJ145" s="1">
        <v>1.235553E-2</v>
      </c>
      <c r="EK145">
        <v>4.5559139999999996</v>
      </c>
      <c r="EL145">
        <v>0.7969176</v>
      </c>
      <c r="EM145">
        <v>23.419060000000002</v>
      </c>
      <c r="EN145" s="1">
        <v>1.075484E-2</v>
      </c>
      <c r="EO145">
        <v>3.987638</v>
      </c>
      <c r="EP145">
        <v>0.79184880000000002</v>
      </c>
      <c r="EQ145">
        <v>23.840509999999998</v>
      </c>
      <c r="ER145" s="1">
        <v>9.3406579999999999E-3</v>
      </c>
      <c r="ES145">
        <v>3.481363</v>
      </c>
      <c r="ET145">
        <v>0.78721949999999996</v>
      </c>
      <c r="EU145">
        <v>23.713830000000002</v>
      </c>
      <c r="EV145" s="1">
        <v>8.1245060000000001E-3</v>
      </c>
      <c r="EW145">
        <v>3.0419909999999999</v>
      </c>
      <c r="EX145">
        <v>0.78347860000000003</v>
      </c>
      <c r="EY145">
        <v>23.27289</v>
      </c>
      <c r="EZ145" s="1">
        <v>7.0892519999999999E-3</v>
      </c>
      <c r="FA145">
        <v>2.6631109999999998</v>
      </c>
      <c r="FB145">
        <v>0.78062140000000002</v>
      </c>
      <c r="FC145">
        <v>22.798749999999998</v>
      </c>
      <c r="FD145" s="1">
        <v>6.1986849999999998E-3</v>
      </c>
      <c r="FE145">
        <v>2.3331680000000001</v>
      </c>
      <c r="FF145">
        <v>0.77837509999999999</v>
      </c>
      <c r="FG145">
        <v>22.844840000000001</v>
      </c>
      <c r="FH145" s="1">
        <v>5.4228790000000002E-3</v>
      </c>
      <c r="FI145">
        <v>2.0436380000000001</v>
      </c>
      <c r="FJ145">
        <v>0.77669690000000002</v>
      </c>
      <c r="FK145">
        <v>22.988669999999999</v>
      </c>
      <c r="FL145" s="1">
        <v>4.7368820000000004E-3</v>
      </c>
      <c r="FM145">
        <v>1.78572</v>
      </c>
      <c r="FN145">
        <v>0.77554330000000005</v>
      </c>
      <c r="FO145">
        <v>23.243500000000001</v>
      </c>
      <c r="FP145" s="1">
        <v>4.1235040000000001E-3</v>
      </c>
      <c r="FQ145">
        <v>1.5537319999999999</v>
      </c>
      <c r="FR145">
        <v>0.77491209999999999</v>
      </c>
      <c r="FS145">
        <v>23.465599999999998</v>
      </c>
      <c r="FT145" s="1">
        <v>3.5504270000000001E-3</v>
      </c>
      <c r="FU145">
        <v>1.3368990000000001</v>
      </c>
      <c r="FV145">
        <v>0.77443390000000001</v>
      </c>
      <c r="FW145">
        <v>23.509429999999998</v>
      </c>
      <c r="FX145" s="1">
        <v>2.96854E-3</v>
      </c>
      <c r="FY145">
        <v>1.11809</v>
      </c>
      <c r="FZ145">
        <v>0.77414380000000005</v>
      </c>
      <c r="GA145">
        <v>23.263349999999999</v>
      </c>
      <c r="GB145" s="1">
        <v>2.3650730000000001E-3</v>
      </c>
      <c r="GC145">
        <v>0.89151000000000002</v>
      </c>
      <c r="GD145">
        <v>0.77393049999999997</v>
      </c>
      <c r="GE145">
        <v>22.755659999999999</v>
      </c>
      <c r="GF145" s="1">
        <v>1.7902650000000001E-3</v>
      </c>
      <c r="GG145">
        <v>0.67495419999999995</v>
      </c>
      <c r="GH145">
        <v>0.77382640000000003</v>
      </c>
      <c r="GI145">
        <v>22.22064</v>
      </c>
      <c r="GJ145" s="1">
        <v>1.3154130000000001E-3</v>
      </c>
      <c r="GK145">
        <v>0.49489349999999999</v>
      </c>
      <c r="GL145">
        <v>0.77373740000000002</v>
      </c>
      <c r="GM145">
        <v>22.18693</v>
      </c>
      <c r="GN145" s="1">
        <v>9.7345920000000005E-4</v>
      </c>
      <c r="GO145">
        <v>0.36453799999999997</v>
      </c>
      <c r="GP145">
        <v>0.77370309999999998</v>
      </c>
      <c r="GQ145">
        <v>22.397790000000001</v>
      </c>
      <c r="GR145" s="1">
        <v>7.5110889999999999E-4</v>
      </c>
      <c r="GS145">
        <v>0.279422</v>
      </c>
      <c r="GT145">
        <v>0.77370059999999996</v>
      </c>
      <c r="GU145">
        <v>22.860579999999999</v>
      </c>
      <c r="GV145" s="1">
        <v>6.1327349999999996E-4</v>
      </c>
      <c r="GW145">
        <v>0.22655410000000001</v>
      </c>
      <c r="GX145">
        <v>0.77370680000000003</v>
      </c>
      <c r="GY145">
        <v>23.323650000000001</v>
      </c>
      <c r="GZ145" s="1">
        <v>5.2543570000000001E-4</v>
      </c>
      <c r="HA145">
        <v>0.1930151</v>
      </c>
      <c r="HB145">
        <v>0.77371590000000001</v>
      </c>
      <c r="HC145">
        <v>23.48291</v>
      </c>
      <c r="HD145" s="1">
        <v>4.6261350000000002E-4</v>
      </c>
      <c r="HE145">
        <v>0.16927809999999999</v>
      </c>
      <c r="HF145">
        <v>0.77369529999999997</v>
      </c>
      <c r="HG145">
        <v>23.09018</v>
      </c>
      <c r="HH145" s="1">
        <v>4.106111E-4</v>
      </c>
      <c r="HI145">
        <v>0.1498411</v>
      </c>
      <c r="HJ145">
        <v>0.77367030000000003</v>
      </c>
      <c r="HK145">
        <v>22.463180000000001</v>
      </c>
      <c r="HL145" s="1">
        <v>3.650002E-4</v>
      </c>
      <c r="HM145">
        <v>0.13288659999999999</v>
      </c>
      <c r="HN145">
        <v>0.77358349999999998</v>
      </c>
      <c r="HO145">
        <v>21.72204</v>
      </c>
      <c r="HP145" s="1">
        <v>3.2655770000000002E-4</v>
      </c>
      <c r="HQ145">
        <v>0.1186147</v>
      </c>
      <c r="HR145">
        <v>0.77343600000000001</v>
      </c>
      <c r="HS145">
        <v>21.337230000000002</v>
      </c>
      <c r="HT145" s="1">
        <v>2.9607150000000003E-4</v>
      </c>
      <c r="HU145">
        <v>0.10728020000000001</v>
      </c>
      <c r="HV145">
        <v>0.77333370000000001</v>
      </c>
      <c r="HW145">
        <v>21.368880000000001</v>
      </c>
      <c r="HX145" s="1">
        <v>2.7250780000000001E-4</v>
      </c>
      <c r="HY145">
        <v>9.8534419999999998E-2</v>
      </c>
      <c r="HZ145">
        <v>0.77313609999999999</v>
      </c>
      <c r="IA145">
        <v>21.78077</v>
      </c>
      <c r="IB145" s="1">
        <v>2.5401770000000001E-4</v>
      </c>
      <c r="IC145">
        <v>9.1699210000000003E-2</v>
      </c>
      <c r="ID145">
        <v>0.77297459999999996</v>
      </c>
      <c r="IE145">
        <v>22.54186</v>
      </c>
      <c r="IF145" s="1">
        <v>2.3926350000000001E-4</v>
      </c>
      <c r="IG145">
        <v>8.6262989999999998E-2</v>
      </c>
      <c r="IH145">
        <v>0.77279030000000004</v>
      </c>
      <c r="II145">
        <v>23.022600000000001</v>
      </c>
      <c r="IJ145" s="1">
        <v>2.2792029999999999E-4</v>
      </c>
      <c r="IK145">
        <v>8.208153E-2</v>
      </c>
      <c r="IL145">
        <v>0.77261159999999995</v>
      </c>
      <c r="IM145">
        <v>22.99174</v>
      </c>
      <c r="IN145" s="1">
        <v>2.1971229999999999E-4</v>
      </c>
      <c r="IO145">
        <v>7.9046820000000004E-2</v>
      </c>
      <c r="IP145">
        <v>0.77240260000000005</v>
      </c>
      <c r="IQ145">
        <v>22.627780000000001</v>
      </c>
      <c r="IR145" s="1">
        <v>2.133572E-4</v>
      </c>
      <c r="IS145">
        <v>7.6723840000000001E-2</v>
      </c>
      <c r="IT145">
        <v>0.77221510000000004</v>
      </c>
      <c r="IU145">
        <v>22.204820000000002</v>
      </c>
      <c r="IV145" s="1">
        <v>2.072349E-4</v>
      </c>
      <c r="IW145">
        <v>7.4527460000000004E-2</v>
      </c>
      <c r="IX145">
        <v>0.77201010000000003</v>
      </c>
      <c r="IY145">
        <v>22.397680000000001</v>
      </c>
      <c r="IZ145" s="1">
        <v>2.0031939999999999E-4</v>
      </c>
      <c r="JA145">
        <v>7.2072739999999996E-2</v>
      </c>
      <c r="JB145">
        <v>0.77182019999999996</v>
      </c>
      <c r="JC145">
        <v>22.743469999999999</v>
      </c>
      <c r="JD145" s="1">
        <v>1.9259069999999999E-4</v>
      </c>
      <c r="JE145">
        <v>6.9313379999999994E-2</v>
      </c>
      <c r="JF145">
        <v>0.77163250000000005</v>
      </c>
      <c r="JG145">
        <v>23.221270000000001</v>
      </c>
      <c r="JH145" s="1">
        <v>1.843507E-4</v>
      </c>
      <c r="JI145">
        <v>6.6371169999999993E-2</v>
      </c>
      <c r="JJ145">
        <v>0.77144270000000004</v>
      </c>
      <c r="JK145">
        <v>23.494520000000001</v>
      </c>
      <c r="JL145" s="1">
        <v>1.7600419999999999E-4</v>
      </c>
      <c r="JM145">
        <v>6.3385109999999995E-2</v>
      </c>
      <c r="JN145">
        <v>0.77127559999999995</v>
      </c>
      <c r="JO145">
        <v>23.622060000000001</v>
      </c>
      <c r="JP145" s="1">
        <v>1.6783109999999999E-4</v>
      </c>
      <c r="JQ145">
        <v>6.0450480000000001E-2</v>
      </c>
      <c r="JR145">
        <v>0.77111430000000003</v>
      </c>
      <c r="JS145">
        <v>23.373419999999999</v>
      </c>
      <c r="JT145" s="1">
        <v>1.5996679999999999E-4</v>
      </c>
      <c r="JU145">
        <v>5.7625259999999998E-2</v>
      </c>
      <c r="JV145">
        <v>0.77095749999999996</v>
      </c>
      <c r="JW145">
        <v>22.89284</v>
      </c>
      <c r="JX145" s="1">
        <v>1.525043E-4</v>
      </c>
      <c r="JY145">
        <v>5.4937550000000002E-2</v>
      </c>
      <c r="JZ145">
        <v>0.77084450000000004</v>
      </c>
      <c r="KA145">
        <v>22.32405</v>
      </c>
      <c r="KB145" s="1">
        <v>1.4546059999999999E-4</v>
      </c>
      <c r="KC145">
        <v>5.2401349999999999E-2</v>
      </c>
      <c r="KD145">
        <v>0.77078800000000003</v>
      </c>
      <c r="KE145">
        <v>22.412120000000002</v>
      </c>
      <c r="KF145" s="1">
        <v>1.388459E-4</v>
      </c>
      <c r="KG145">
        <v>5.0017739999999998E-2</v>
      </c>
      <c r="KH145">
        <v>0.77074529999999997</v>
      </c>
      <c r="KI145">
        <v>22.733979999999999</v>
      </c>
      <c r="KJ145" s="1">
        <v>1.3264679999999999E-4</v>
      </c>
      <c r="KK145">
        <v>4.7773610000000001E-2</v>
      </c>
      <c r="KL145">
        <v>0.77070930000000004</v>
      </c>
      <c r="KM145">
        <v>23.297090000000001</v>
      </c>
      <c r="KN145" s="1">
        <v>1.2674459999999999E-4</v>
      </c>
      <c r="KO145">
        <v>4.5643080000000003E-2</v>
      </c>
      <c r="KP145">
        <v>0.77071429999999996</v>
      </c>
      <c r="KQ145">
        <v>23.806850000000001</v>
      </c>
      <c r="KR145" s="1">
        <v>1.209495E-4</v>
      </c>
      <c r="KS145">
        <v>4.3553040000000001E-2</v>
      </c>
      <c r="KT145">
        <v>0.77068910000000002</v>
      </c>
      <c r="KU145">
        <v>23.880369999999999</v>
      </c>
      <c r="KV145" s="1">
        <v>1.148316E-4</v>
      </c>
      <c r="KW145">
        <v>4.1360180000000003E-2</v>
      </c>
      <c r="KX145">
        <v>0.77072269999999998</v>
      </c>
      <c r="KY145">
        <v>23.64697</v>
      </c>
      <c r="KZ145" s="1">
        <v>1.081922E-4</v>
      </c>
      <c r="LA145">
        <v>3.8979220000000002E-2</v>
      </c>
      <c r="LB145">
        <v>0.77071780000000001</v>
      </c>
      <c r="LC145">
        <v>23.184660000000001</v>
      </c>
      <c r="LD145" s="1">
        <v>1.013489E-4</v>
      </c>
      <c r="LE145">
        <v>3.6514520000000002E-2</v>
      </c>
      <c r="LF145">
        <v>0.77070269999999996</v>
      </c>
      <c r="LG145">
        <v>22.674669999999999</v>
      </c>
      <c r="LH145" s="1">
        <v>9.4945750000000005E-5</v>
      </c>
      <c r="LI145">
        <v>3.4193370000000001E-2</v>
      </c>
      <c r="LJ145">
        <v>0.77070499999999997</v>
      </c>
      <c r="LK145">
        <v>22.655609999999999</v>
      </c>
      <c r="LL145" s="1">
        <v>8.9400780000000005E-5</v>
      </c>
      <c r="LM145">
        <v>3.2177169999999998E-2</v>
      </c>
      <c r="LN145">
        <v>0.77068150000000002</v>
      </c>
      <c r="LO145">
        <v>22.88616</v>
      </c>
      <c r="LP145" s="1">
        <v>8.4749179999999997E-5</v>
      </c>
      <c r="LQ145">
        <v>3.0485999999999999E-2</v>
      </c>
      <c r="LR145">
        <v>0.77071080000000003</v>
      </c>
      <c r="LS145">
        <v>23.42061</v>
      </c>
      <c r="LT145" s="1">
        <v>8.082152E-5</v>
      </c>
      <c r="LU145">
        <v>2.905725E-2</v>
      </c>
      <c r="LV145">
        <v>0.77072790000000002</v>
      </c>
      <c r="LW145">
        <v>23.990500000000001</v>
      </c>
      <c r="LX145" s="1">
        <v>7.739151E-5</v>
      </c>
      <c r="LY145">
        <v>2.781132E-2</v>
      </c>
      <c r="LZ145">
        <v>0.77072079999999998</v>
      </c>
      <c r="MA145">
        <v>24.230550000000001</v>
      </c>
      <c r="MB145" s="1">
        <v>7.4188329999999998E-5</v>
      </c>
      <c r="MC145">
        <v>2.6688449999999999E-2</v>
      </c>
      <c r="MD145">
        <v>0.77072010000000002</v>
      </c>
      <c r="ME145">
        <v>24.001830000000002</v>
      </c>
      <c r="MF145" s="1">
        <v>7.1062580000000005E-5</v>
      </c>
      <c r="MG145">
        <v>2.5647759999999999E-2</v>
      </c>
      <c r="MH145">
        <v>0.77072510000000005</v>
      </c>
      <c r="MI145">
        <v>23.47523</v>
      </c>
      <c r="MJ145" s="1">
        <v>6.8130820000000003E-5</v>
      </c>
      <c r="MK145">
        <v>2.466689E-2</v>
      </c>
      <c r="ML145">
        <v>0.77072320000000005</v>
      </c>
      <c r="MM145">
        <v>22.78087</v>
      </c>
      <c r="MN145" s="1">
        <v>6.5364629999999996E-5</v>
      </c>
      <c r="MO145">
        <v>2.373542E-2</v>
      </c>
      <c r="MP145">
        <v>0.7707193</v>
      </c>
      <c r="MQ145">
        <v>22.652699999999999</v>
      </c>
      <c r="MR145" s="1">
        <v>6.2746179999999998E-5</v>
      </c>
      <c r="MS145">
        <v>2.2849540000000002E-2</v>
      </c>
      <c r="MT145">
        <v>0.77072169999999995</v>
      </c>
      <c r="MU145">
        <v>22.468879999999999</v>
      </c>
      <c r="MV145" s="1">
        <v>6.0268069999999998E-5</v>
      </c>
      <c r="MW145">
        <v>2.2007530000000001E-2</v>
      </c>
      <c r="MX145">
        <v>0.77072370000000001</v>
      </c>
      <c r="MY145">
        <v>22.374680000000001</v>
      </c>
      <c r="MZ145" s="1">
        <v>5.7928140000000001E-5</v>
      </c>
      <c r="NA145">
        <v>2.1206820000000001E-2</v>
      </c>
      <c r="NB145">
        <v>0.77072410000000002</v>
      </c>
      <c r="NC145">
        <v>22.297720000000002</v>
      </c>
      <c r="ND145" s="1">
        <v>5.5704020000000002E-5</v>
      </c>
      <c r="NE145">
        <v>2.0442519999999999E-2</v>
      </c>
      <c r="NF145">
        <v>0.77072660000000004</v>
      </c>
      <c r="NG145">
        <v>22.38916</v>
      </c>
      <c r="NH145" s="1">
        <v>5.3581790000000002E-5</v>
      </c>
      <c r="NI145">
        <v>1.9710370000000001E-2</v>
      </c>
      <c r="NJ145">
        <v>0.77071880000000004</v>
      </c>
      <c r="NK145">
        <v>22.276129999999998</v>
      </c>
      <c r="NL145" s="1">
        <v>5.1561160000000001E-5</v>
      </c>
      <c r="NM145">
        <v>1.9010849999999999E-2</v>
      </c>
      <c r="NN145">
        <v>0.77072810000000003</v>
      </c>
      <c r="NO145">
        <v>21.89255</v>
      </c>
      <c r="NP145" s="1">
        <v>4.9636560000000002E-5</v>
      </c>
      <c r="NQ145">
        <v>1.8340769999999999E-2</v>
      </c>
      <c r="NR145">
        <v>0.77071599999999996</v>
      </c>
      <c r="NS145">
        <v>21.398569999999999</v>
      </c>
      <c r="NT145" s="1">
        <v>4.7799110000000002E-5</v>
      </c>
      <c r="NU145">
        <v>1.769867E-2</v>
      </c>
      <c r="NV145">
        <v>0.77071299999999998</v>
      </c>
      <c r="NW145">
        <v>21.627210000000002</v>
      </c>
      <c r="NX145" s="1">
        <v>4.604853E-5</v>
      </c>
      <c r="NY145">
        <v>1.7083939999999999E-2</v>
      </c>
      <c r="NZ145">
        <v>0.77072609999999997</v>
      </c>
      <c r="OA145">
        <v>22.183399999999999</v>
      </c>
      <c r="OB145" s="1">
        <v>4.4377379999999998E-5</v>
      </c>
      <c r="OC145">
        <v>1.6494740000000001E-2</v>
      </c>
      <c r="OD145">
        <v>0.77071109999999998</v>
      </c>
      <c r="OE145">
        <v>22.706589999999998</v>
      </c>
      <c r="OF145" s="1">
        <v>4.2772470000000002E-5</v>
      </c>
      <c r="OG145">
        <v>1.592855E-2</v>
      </c>
      <c r="OH145">
        <v>0.7707176</v>
      </c>
      <c r="OI145">
        <v>23.094719999999999</v>
      </c>
      <c r="OJ145" s="1">
        <v>4.1243779999999998E-5</v>
      </c>
      <c r="OK145">
        <v>1.538629E-2</v>
      </c>
    </row>
    <row r="146" spans="1:401" x14ac:dyDescent="0.35">
      <c r="A146">
        <v>149</v>
      </c>
      <c r="B146" t="s">
        <v>4</v>
      </c>
      <c r="C146" t="s">
        <v>24</v>
      </c>
      <c r="D146" t="s">
        <v>151</v>
      </c>
      <c r="E146">
        <v>891.16819999999996</v>
      </c>
      <c r="F146">
        <v>0.87722140000000004</v>
      </c>
      <c r="G146">
        <v>20.036359999999998</v>
      </c>
      <c r="H146">
        <v>0</v>
      </c>
      <c r="I146">
        <v>0</v>
      </c>
      <c r="J146">
        <v>0.87756979999999996</v>
      </c>
      <c r="K146">
        <v>20.655660000000001</v>
      </c>
      <c r="L146">
        <v>0</v>
      </c>
      <c r="M146">
        <v>0</v>
      </c>
      <c r="N146">
        <v>0.87698390000000004</v>
      </c>
      <c r="O146">
        <v>21.142769999999999</v>
      </c>
      <c r="P146">
        <v>0</v>
      </c>
      <c r="Q146">
        <v>0</v>
      </c>
      <c r="R146">
        <v>0.87551540000000005</v>
      </c>
      <c r="S146">
        <v>21.25065</v>
      </c>
      <c r="T146">
        <v>1.4096679999999999E-37</v>
      </c>
      <c r="U146" s="1">
        <v>4.556679E-35</v>
      </c>
      <c r="V146">
        <v>0.87366600000000005</v>
      </c>
      <c r="W146">
        <v>20.815840000000001</v>
      </c>
      <c r="X146" s="1">
        <v>1.6391760000000001E-25</v>
      </c>
      <c r="Y146" s="1">
        <v>5.3005679999999996E-23</v>
      </c>
      <c r="Z146">
        <v>0.87160380000000004</v>
      </c>
      <c r="AA146">
        <v>20.158259999999999</v>
      </c>
      <c r="AB146" s="1">
        <v>5.6706149999999998E-14</v>
      </c>
      <c r="AC146" s="1">
        <v>1.8327030000000001E-11</v>
      </c>
      <c r="AD146">
        <v>0.8693959</v>
      </c>
      <c r="AE146">
        <v>19.650970000000001</v>
      </c>
      <c r="AF146" s="1">
        <v>1.042595E-4</v>
      </c>
      <c r="AG146" s="1">
        <v>2.424784E-2</v>
      </c>
      <c r="AH146">
        <v>0.86707310000000004</v>
      </c>
      <c r="AI146">
        <v>19.78097</v>
      </c>
      <c r="AJ146" s="1">
        <v>0.1435902</v>
      </c>
      <c r="AK146" s="1">
        <v>37.55247</v>
      </c>
      <c r="AL146">
        <v>0.86470179999999996</v>
      </c>
      <c r="AM146">
        <v>20.333909999999999</v>
      </c>
      <c r="AN146" s="1">
        <v>7.4468629999999996</v>
      </c>
      <c r="AO146">
        <v>2121.0639999999999</v>
      </c>
      <c r="AP146">
        <v>0.86220200000000002</v>
      </c>
      <c r="AQ146">
        <v>21.229130000000001</v>
      </c>
      <c r="AR146">
        <v>56.154989999999998</v>
      </c>
      <c r="AS146">
        <v>17124.16</v>
      </c>
      <c r="AT146">
        <v>0.85953089999999999</v>
      </c>
      <c r="AU146">
        <v>21.999089999999999</v>
      </c>
      <c r="AV146">
        <v>111.779</v>
      </c>
      <c r="AW146">
        <v>36071.11</v>
      </c>
      <c r="AX146">
        <v>0.85644869999999995</v>
      </c>
      <c r="AY146">
        <v>22.215029999999999</v>
      </c>
      <c r="AZ146">
        <v>84.637510000000006</v>
      </c>
      <c r="BA146">
        <v>28623.01</v>
      </c>
      <c r="BB146">
        <v>0.85280259999999997</v>
      </c>
      <c r="BC146">
        <v>21.952590000000001</v>
      </c>
      <c r="BD146">
        <v>31.419789999999999</v>
      </c>
      <c r="BE146">
        <v>11048.34</v>
      </c>
      <c r="BF146">
        <v>0.84844679999999995</v>
      </c>
      <c r="BG146">
        <v>21.370560000000001</v>
      </c>
      <c r="BH146">
        <v>6.9906750000000004</v>
      </c>
      <c r="BI146">
        <v>2535.2869999999998</v>
      </c>
      <c r="BJ146">
        <v>0.84339799999999998</v>
      </c>
      <c r="BK146">
        <v>20.977699999999999</v>
      </c>
      <c r="BL146">
        <v>1.1356269999999999</v>
      </c>
      <c r="BM146">
        <v>420.15769999999998</v>
      </c>
      <c r="BN146">
        <v>0.8377213</v>
      </c>
      <c r="BO146">
        <v>21.24344</v>
      </c>
      <c r="BP146">
        <v>0.19645670000000001</v>
      </c>
      <c r="BQ146">
        <v>71.635369999999995</v>
      </c>
      <c r="BR146">
        <v>0.83147729999999997</v>
      </c>
      <c r="BS146">
        <v>21.81589</v>
      </c>
      <c r="BT146">
        <v>7.6786339999999995E-2</v>
      </c>
      <c r="BU146">
        <v>26.51671</v>
      </c>
      <c r="BV146">
        <v>0.82501440000000004</v>
      </c>
      <c r="BW146">
        <v>22.57132</v>
      </c>
      <c r="BX146">
        <v>6.5370170000000005E-2</v>
      </c>
      <c r="BY146">
        <v>22.143280000000001</v>
      </c>
      <c r="BZ146">
        <v>0.81793919999999998</v>
      </c>
      <c r="CA146">
        <v>23.15503</v>
      </c>
      <c r="CB146">
        <v>6.6858340000000002E-2</v>
      </c>
      <c r="CC146">
        <v>22.768260000000001</v>
      </c>
      <c r="CD146">
        <v>0.81055339999999998</v>
      </c>
      <c r="CE146">
        <v>23.255949999999999</v>
      </c>
      <c r="CF146" s="1">
        <v>6.6895659999999996E-2</v>
      </c>
      <c r="CG146">
        <v>23.023209999999999</v>
      </c>
      <c r="CH146">
        <v>0.80388369999999998</v>
      </c>
      <c r="CI146">
        <v>22.729379999999999</v>
      </c>
      <c r="CJ146" s="1">
        <v>6.3595949999999998E-2</v>
      </c>
      <c r="CK146">
        <v>22.107420000000001</v>
      </c>
      <c r="CL146">
        <v>0.79728750000000004</v>
      </c>
      <c r="CM146">
        <v>21.88645</v>
      </c>
      <c r="CN146" s="1">
        <v>5.8188660000000003E-2</v>
      </c>
      <c r="CO146">
        <v>20.4038</v>
      </c>
      <c r="CP146">
        <v>0.79069739999999999</v>
      </c>
      <c r="CQ146">
        <v>21.271809999999999</v>
      </c>
      <c r="CR146" s="1">
        <v>5.2153320000000003E-2</v>
      </c>
      <c r="CS146">
        <v>18.431180000000001</v>
      </c>
      <c r="CT146">
        <v>0.78400389999999998</v>
      </c>
      <c r="CU146">
        <v>21.154669999999999</v>
      </c>
      <c r="CV146" s="1">
        <v>4.6244689999999998E-2</v>
      </c>
      <c r="CW146">
        <v>16.46424</v>
      </c>
      <c r="CX146">
        <v>0.77734040000000004</v>
      </c>
      <c r="CY146">
        <v>20.93233</v>
      </c>
      <c r="CZ146" s="1">
        <v>4.0768190000000003E-2</v>
      </c>
      <c r="DA146">
        <v>14.618230000000001</v>
      </c>
      <c r="DB146">
        <v>0.77044950000000001</v>
      </c>
      <c r="DC146">
        <v>21.220600000000001</v>
      </c>
      <c r="DD146">
        <v>3.5778160000000003E-2</v>
      </c>
      <c r="DE146">
        <v>12.920640000000001</v>
      </c>
      <c r="DF146">
        <v>0.76374549999999997</v>
      </c>
      <c r="DG146">
        <v>21.63194</v>
      </c>
      <c r="DH146" s="1">
        <v>3.1373440000000002E-2</v>
      </c>
      <c r="DI146">
        <v>11.4038</v>
      </c>
      <c r="DJ146">
        <v>0.75709000000000004</v>
      </c>
      <c r="DK146">
        <v>21.808579999999999</v>
      </c>
      <c r="DL146" s="1">
        <v>2.7583679999999999E-2</v>
      </c>
      <c r="DM146">
        <v>10.08614</v>
      </c>
      <c r="DN146">
        <v>0.75059240000000005</v>
      </c>
      <c r="DO146">
        <v>21.583929999999999</v>
      </c>
      <c r="DP146" s="1">
        <v>2.430326E-2</v>
      </c>
      <c r="DQ146">
        <v>8.9385030000000008</v>
      </c>
      <c r="DR146">
        <v>0.74446420000000002</v>
      </c>
      <c r="DS146">
        <v>21.098649999999999</v>
      </c>
      <c r="DT146" s="1">
        <v>2.1361049999999999E-2</v>
      </c>
      <c r="DU146">
        <v>7.9036660000000003</v>
      </c>
      <c r="DV146">
        <v>0.73827220000000005</v>
      </c>
      <c r="DW146">
        <v>20.813179999999999</v>
      </c>
      <c r="DX146">
        <v>1.8720250000000001E-2</v>
      </c>
      <c r="DY146">
        <v>6.9677499999999997</v>
      </c>
      <c r="DZ146">
        <v>0.73212679999999997</v>
      </c>
      <c r="EA146">
        <v>21.149930000000001</v>
      </c>
      <c r="EB146" s="1">
        <v>1.639258E-2</v>
      </c>
      <c r="EC146">
        <v>6.1359940000000002</v>
      </c>
      <c r="ED146">
        <v>0.72594919999999996</v>
      </c>
      <c r="EE146">
        <v>21.708680000000001</v>
      </c>
      <c r="EF146" s="1">
        <v>1.4350369999999999E-2</v>
      </c>
      <c r="EG146">
        <v>5.4020339999999996</v>
      </c>
      <c r="EH146">
        <v>0.7195435</v>
      </c>
      <c r="EI146">
        <v>22.541450000000001</v>
      </c>
      <c r="EJ146" s="1">
        <v>1.2546079999999999E-2</v>
      </c>
      <c r="EK146">
        <v>4.7512350000000003</v>
      </c>
      <c r="EL146">
        <v>0.71296910000000002</v>
      </c>
      <c r="EM146">
        <v>23.42737</v>
      </c>
      <c r="EN146" s="1">
        <v>1.09272E-2</v>
      </c>
      <c r="EO146">
        <v>4.1644129999999997</v>
      </c>
      <c r="EP146">
        <v>0.70652199999999998</v>
      </c>
      <c r="EQ146">
        <v>23.832799999999999</v>
      </c>
      <c r="ER146" s="1">
        <v>9.4922089999999997E-3</v>
      </c>
      <c r="ES146">
        <v>3.6390609999999999</v>
      </c>
      <c r="ET146">
        <v>0.70026080000000002</v>
      </c>
      <c r="EU146">
        <v>23.740749999999998</v>
      </c>
      <c r="EV146" s="1">
        <v>8.255999E-3</v>
      </c>
      <c r="EW146">
        <v>3.1821199999999998</v>
      </c>
      <c r="EX146">
        <v>0.69491539999999996</v>
      </c>
      <c r="EY146">
        <v>23.348990000000001</v>
      </c>
      <c r="EZ146" s="1">
        <v>7.2034519999999999E-3</v>
      </c>
      <c r="FA146">
        <v>2.789237</v>
      </c>
      <c r="FB146">
        <v>0.690473</v>
      </c>
      <c r="FC146">
        <v>22.88158</v>
      </c>
      <c r="FD146" s="1">
        <v>6.2985929999999999E-3</v>
      </c>
      <c r="FE146">
        <v>2.4468649999999998</v>
      </c>
      <c r="FF146">
        <v>0.68681939999999997</v>
      </c>
      <c r="FG146">
        <v>22.930569999999999</v>
      </c>
      <c r="FH146" s="1">
        <v>5.5114730000000002E-3</v>
      </c>
      <c r="FI146">
        <v>2.1460699999999999</v>
      </c>
      <c r="FJ146">
        <v>0.68390439999999997</v>
      </c>
      <c r="FK146">
        <v>23.047029999999999</v>
      </c>
      <c r="FL146" s="1">
        <v>4.8164339999999996E-3</v>
      </c>
      <c r="FM146">
        <v>1.877907</v>
      </c>
      <c r="FN146">
        <v>0.68175949999999996</v>
      </c>
      <c r="FO146">
        <v>23.266860000000001</v>
      </c>
      <c r="FP146" s="1">
        <v>4.1961170000000001E-3</v>
      </c>
      <c r="FQ146">
        <v>1.6365019999999999</v>
      </c>
      <c r="FR146">
        <v>0.680253</v>
      </c>
      <c r="FS146">
        <v>23.476659999999999</v>
      </c>
      <c r="FT146" s="1">
        <v>3.6207370000000002E-3</v>
      </c>
      <c r="FU146">
        <v>1.4119790000000001</v>
      </c>
      <c r="FV146">
        <v>0.67909940000000002</v>
      </c>
      <c r="FW146">
        <v>23.517119999999998</v>
      </c>
      <c r="FX146" s="1">
        <v>3.0418120000000001E-3</v>
      </c>
      <c r="FY146">
        <v>1.1871080000000001</v>
      </c>
      <c r="FZ146">
        <v>0.67830250000000003</v>
      </c>
      <c r="GA146">
        <v>23.301100000000002</v>
      </c>
      <c r="GB146" s="1">
        <v>2.4397690000000001E-3</v>
      </c>
      <c r="GC146">
        <v>0.95344340000000005</v>
      </c>
      <c r="GD146">
        <v>0.67770339999999996</v>
      </c>
      <c r="GE146">
        <v>22.831160000000001</v>
      </c>
      <c r="GF146" s="1">
        <v>1.857835E-3</v>
      </c>
      <c r="GG146">
        <v>0.72664269999999997</v>
      </c>
      <c r="GH146">
        <v>0.67725650000000004</v>
      </c>
      <c r="GI146">
        <v>22.323799999999999</v>
      </c>
      <c r="GJ146" s="1">
        <v>1.3681520000000001E-3</v>
      </c>
      <c r="GK146">
        <v>0.53435060000000001</v>
      </c>
      <c r="GL146">
        <v>0.67696559999999995</v>
      </c>
      <c r="GM146">
        <v>22.30707</v>
      </c>
      <c r="GN146" s="1">
        <v>1.0096879999999999E-3</v>
      </c>
      <c r="GO146">
        <v>0.39267049999999998</v>
      </c>
      <c r="GP146">
        <v>0.67676259999999999</v>
      </c>
      <c r="GQ146">
        <v>22.510249999999999</v>
      </c>
      <c r="GR146" s="1">
        <v>7.7408670000000002E-4</v>
      </c>
      <c r="GS146">
        <v>0.29907400000000001</v>
      </c>
      <c r="GT146">
        <v>0.67663180000000001</v>
      </c>
      <c r="GU146">
        <v>22.955459999999999</v>
      </c>
      <c r="GV146" s="1">
        <v>6.2754719999999996E-4</v>
      </c>
      <c r="GW146">
        <v>0.2407068</v>
      </c>
      <c r="GX146">
        <v>0.67655500000000002</v>
      </c>
      <c r="GY146">
        <v>23.389769999999999</v>
      </c>
      <c r="GZ146" s="1">
        <v>5.3486690000000003E-4</v>
      </c>
      <c r="HA146">
        <v>0.2039339</v>
      </c>
      <c r="HB146">
        <v>0.67650270000000001</v>
      </c>
      <c r="HC146">
        <v>23.520160000000001</v>
      </c>
      <c r="HD146" s="1">
        <v>4.69801E-4</v>
      </c>
      <c r="HE146">
        <v>0.17838190000000001</v>
      </c>
      <c r="HF146">
        <v>0.67644749999999998</v>
      </c>
      <c r="HG146">
        <v>23.122959999999999</v>
      </c>
      <c r="HH146" s="1">
        <v>4.167978E-4</v>
      </c>
      <c r="HI146">
        <v>0.1578146</v>
      </c>
      <c r="HJ146">
        <v>0.67638790000000004</v>
      </c>
      <c r="HK146">
        <v>22.53877</v>
      </c>
      <c r="HL146" s="1">
        <v>3.7038220000000001E-4</v>
      </c>
      <c r="HM146">
        <v>0.13992109999999999</v>
      </c>
      <c r="HN146">
        <v>0.67627599999999999</v>
      </c>
      <c r="HO146">
        <v>21.821639999999999</v>
      </c>
      <c r="HP146" s="1">
        <v>3.3097159999999999E-4</v>
      </c>
      <c r="HQ146">
        <v>0.1247438</v>
      </c>
      <c r="HR146">
        <v>0.67613210000000001</v>
      </c>
      <c r="HS146">
        <v>21.452380000000002</v>
      </c>
      <c r="HT146" s="1">
        <v>2.9950890000000001E-4</v>
      </c>
      <c r="HU146">
        <v>0.1126085</v>
      </c>
      <c r="HV146">
        <v>0.67596789999999995</v>
      </c>
      <c r="HW146">
        <v>21.46584</v>
      </c>
      <c r="HX146" s="1">
        <v>2.7516679999999998E-4</v>
      </c>
      <c r="HY146">
        <v>0.1032327</v>
      </c>
      <c r="HZ146">
        <v>0.67575850000000004</v>
      </c>
      <c r="IA146">
        <v>21.828589999999998</v>
      </c>
      <c r="IB146" s="1">
        <v>2.5612200000000001E-4</v>
      </c>
      <c r="IC146">
        <v>9.5925129999999997E-2</v>
      </c>
      <c r="ID146">
        <v>0.67553810000000003</v>
      </c>
      <c r="IE146">
        <v>22.54186</v>
      </c>
      <c r="IF146" s="1">
        <v>2.4093049999999999E-4</v>
      </c>
      <c r="IG146">
        <v>9.0119270000000001E-2</v>
      </c>
      <c r="IH146">
        <v>0.67528920000000003</v>
      </c>
      <c r="II146">
        <v>23.00421</v>
      </c>
      <c r="IJ146" s="1">
        <v>2.2916589999999999E-4</v>
      </c>
      <c r="IK146">
        <v>8.5623050000000006E-2</v>
      </c>
      <c r="IL146">
        <v>0.67502930000000005</v>
      </c>
      <c r="IM146">
        <v>22.987749999999998</v>
      </c>
      <c r="IN146" s="1">
        <v>2.2061039999999999E-4</v>
      </c>
      <c r="IO146">
        <v>8.2342410000000005E-2</v>
      </c>
      <c r="IP146">
        <v>0.67479020000000001</v>
      </c>
      <c r="IQ146">
        <v>22.67285</v>
      </c>
      <c r="IR146" s="1">
        <v>2.1410059999999999E-4</v>
      </c>
      <c r="IS146">
        <v>7.9871579999999998E-2</v>
      </c>
      <c r="IT146">
        <v>0.67452869999999998</v>
      </c>
      <c r="IU146">
        <v>22.288019999999999</v>
      </c>
      <c r="IV146" s="1">
        <v>2.0801510000000001E-4</v>
      </c>
      <c r="IW146">
        <v>7.7607430000000005E-2</v>
      </c>
      <c r="IX146">
        <v>0.6742591</v>
      </c>
      <c r="IY146">
        <v>22.519400000000001</v>
      </c>
      <c r="IZ146" s="1">
        <v>2.012119E-4</v>
      </c>
      <c r="JA146">
        <v>7.510754E-2</v>
      </c>
      <c r="JB146">
        <v>0.67400510000000002</v>
      </c>
      <c r="JC146">
        <v>22.857589999999998</v>
      </c>
      <c r="JD146" s="1">
        <v>1.9357209999999999E-4</v>
      </c>
      <c r="JE146">
        <v>7.2284870000000001E-2</v>
      </c>
      <c r="JF146">
        <v>0.67372909999999997</v>
      </c>
      <c r="JG146">
        <v>23.30846</v>
      </c>
      <c r="JH146" s="1">
        <v>1.853705E-4</v>
      </c>
      <c r="JI146">
        <v>6.9252480000000005E-2</v>
      </c>
      <c r="JJ146">
        <v>0.67347440000000003</v>
      </c>
      <c r="JK146">
        <v>23.534800000000001</v>
      </c>
      <c r="JL146" s="1">
        <v>1.7702559999999999E-4</v>
      </c>
      <c r="JM146">
        <v>6.615973E-2</v>
      </c>
      <c r="JN146">
        <v>0.67321189999999997</v>
      </c>
      <c r="JO146">
        <v>23.641819999999999</v>
      </c>
      <c r="JP146" s="1">
        <v>1.6882489999999999E-4</v>
      </c>
      <c r="JQ146">
        <v>6.3109289999999998E-2</v>
      </c>
      <c r="JR146">
        <v>0.67295150000000004</v>
      </c>
      <c r="JS146">
        <v>23.399889999999999</v>
      </c>
      <c r="JT146" s="1">
        <v>1.6091519999999999E-4</v>
      </c>
      <c r="JU146">
        <v>6.016415E-2</v>
      </c>
      <c r="JV146">
        <v>0.67275510000000005</v>
      </c>
      <c r="JW146">
        <v>22.962569999999999</v>
      </c>
      <c r="JX146" s="1">
        <v>1.534052E-4</v>
      </c>
      <c r="JY146">
        <v>5.7360229999999998E-2</v>
      </c>
      <c r="JZ146">
        <v>0.67257239999999996</v>
      </c>
      <c r="KA146">
        <v>22.415459999999999</v>
      </c>
      <c r="KB146" s="1">
        <v>1.4630550000000001E-4</v>
      </c>
      <c r="KC146">
        <v>5.4709019999999997E-2</v>
      </c>
      <c r="KD146">
        <v>0.67243739999999996</v>
      </c>
      <c r="KE146">
        <v>22.511289999999999</v>
      </c>
      <c r="KF146" s="1">
        <v>1.396425E-4</v>
      </c>
      <c r="KG146">
        <v>5.2219160000000001E-2</v>
      </c>
      <c r="KH146">
        <v>0.67234300000000002</v>
      </c>
      <c r="KI146">
        <v>22.8035</v>
      </c>
      <c r="KJ146" s="1">
        <v>1.3339769999999999E-4</v>
      </c>
      <c r="KK146">
        <v>4.9874349999999998E-2</v>
      </c>
      <c r="KL146">
        <v>0.67227630000000005</v>
      </c>
      <c r="KM146">
        <v>23.35125</v>
      </c>
      <c r="KN146" s="1">
        <v>1.2746320000000001E-4</v>
      </c>
      <c r="KO146">
        <v>4.7651020000000002E-2</v>
      </c>
      <c r="KP146">
        <v>0.67224229999999996</v>
      </c>
      <c r="KQ146">
        <v>23.845839999999999</v>
      </c>
      <c r="KR146" s="1">
        <v>1.216748E-4</v>
      </c>
      <c r="KS146">
        <v>4.5483759999999998E-2</v>
      </c>
      <c r="KT146">
        <v>0.67224689999999998</v>
      </c>
      <c r="KU146">
        <v>23.902229999999999</v>
      </c>
      <c r="KV146" s="1">
        <v>1.156152E-4</v>
      </c>
      <c r="KW146">
        <v>4.3229200000000002E-2</v>
      </c>
      <c r="KX146">
        <v>0.67219569999999995</v>
      </c>
      <c r="KY146">
        <v>23.674289999999999</v>
      </c>
      <c r="KZ146" s="1">
        <v>1.090342E-4</v>
      </c>
      <c r="LA146">
        <v>4.0782680000000002E-2</v>
      </c>
      <c r="LB146">
        <v>0.67220120000000005</v>
      </c>
      <c r="LC146">
        <v>23.24708</v>
      </c>
      <c r="LD146" s="1">
        <v>1.021862E-4</v>
      </c>
      <c r="LE146">
        <v>3.82254E-2</v>
      </c>
      <c r="LF146">
        <v>0.67220709999999995</v>
      </c>
      <c r="LG146">
        <v>22.765360000000001</v>
      </c>
      <c r="LH146" s="1">
        <v>9.5703279999999994E-5</v>
      </c>
      <c r="LI146">
        <v>3.5785810000000001E-2</v>
      </c>
      <c r="LJ146">
        <v>0.67219600000000002</v>
      </c>
      <c r="LK146">
        <v>22.77271</v>
      </c>
      <c r="LL146" s="1">
        <v>9.004273E-5</v>
      </c>
      <c r="LM146">
        <v>3.3649119999999998E-2</v>
      </c>
      <c r="LN146">
        <v>0.67219799999999996</v>
      </c>
      <c r="LO146">
        <v>22.988779999999998</v>
      </c>
      <c r="LP146" s="1">
        <v>8.5286999999999998E-5</v>
      </c>
      <c r="LQ146">
        <v>3.1852779999999997E-2</v>
      </c>
      <c r="LR146">
        <v>0.67219410000000002</v>
      </c>
      <c r="LS146">
        <v>23.490849999999998</v>
      </c>
      <c r="LT146" s="1">
        <v>8.1280510000000003E-5</v>
      </c>
      <c r="LU146">
        <v>3.0339430000000001E-2</v>
      </c>
      <c r="LV146">
        <v>0.67220939999999996</v>
      </c>
      <c r="LW146">
        <v>24.02233</v>
      </c>
      <c r="LX146" s="1">
        <v>7.7798580000000003E-5</v>
      </c>
      <c r="LY146">
        <v>2.902538E-2</v>
      </c>
      <c r="LZ146">
        <v>0.67220780000000002</v>
      </c>
      <c r="MA146">
        <v>24.240970000000001</v>
      </c>
      <c r="MB146" s="1">
        <v>7.4560619999999994E-5</v>
      </c>
      <c r="MC146">
        <v>2.7846119999999999E-2</v>
      </c>
      <c r="MD146">
        <v>0.67220769999999996</v>
      </c>
      <c r="ME146">
        <v>24.020050000000001</v>
      </c>
      <c r="MF146" s="1">
        <v>7.1409540000000004E-5</v>
      </c>
      <c r="MG146">
        <v>2.6756269999999999E-2</v>
      </c>
      <c r="MH146">
        <v>0.67220440000000004</v>
      </c>
      <c r="MI146">
        <v>23.538219999999999</v>
      </c>
      <c r="MJ146" s="1">
        <v>6.8458139999999997E-5</v>
      </c>
      <c r="MK146">
        <v>2.5731029999999998E-2</v>
      </c>
      <c r="ML146">
        <v>0.67221180000000003</v>
      </c>
      <c r="MM146">
        <v>22.875309999999999</v>
      </c>
      <c r="MN146" s="1">
        <v>6.5675460000000002E-5</v>
      </c>
      <c r="MO146">
        <v>2.4757939999999999E-2</v>
      </c>
      <c r="MP146">
        <v>0.67220749999999996</v>
      </c>
      <c r="MQ146">
        <v>22.774509999999999</v>
      </c>
      <c r="MR146" s="1">
        <v>6.3041039999999998E-5</v>
      </c>
      <c r="MS146">
        <v>2.383211E-2</v>
      </c>
      <c r="MT146">
        <v>0.67220840000000004</v>
      </c>
      <c r="MU146">
        <v>22.562740000000002</v>
      </c>
      <c r="MV146" s="1">
        <v>6.0547139999999998E-5</v>
      </c>
      <c r="MW146">
        <v>2.2952730000000001E-2</v>
      </c>
      <c r="MX146">
        <v>0.67221280000000005</v>
      </c>
      <c r="MY146">
        <v>22.427720000000001</v>
      </c>
      <c r="MZ146" s="1">
        <v>5.8193129999999999E-5</v>
      </c>
      <c r="NA146">
        <v>2.2116199999999999E-2</v>
      </c>
      <c r="NB146">
        <v>0.67220440000000004</v>
      </c>
      <c r="NC146">
        <v>22.329090000000001</v>
      </c>
      <c r="ND146" s="1">
        <v>5.5956540000000001E-5</v>
      </c>
      <c r="NE146">
        <v>2.1318380000000001E-2</v>
      </c>
      <c r="NF146">
        <v>0.67220590000000002</v>
      </c>
      <c r="NG146">
        <v>22.406580000000002</v>
      </c>
      <c r="NH146" s="1">
        <v>5.3823209999999997E-5</v>
      </c>
      <c r="NI146">
        <v>2.0554050000000001E-2</v>
      </c>
      <c r="NJ146">
        <v>0.6721992</v>
      </c>
      <c r="NK146">
        <v>22.29954</v>
      </c>
      <c r="NL146" s="1">
        <v>5.1791140000000002E-5</v>
      </c>
      <c r="NM146">
        <v>1.9823710000000001E-2</v>
      </c>
      <c r="NN146">
        <v>0.67221019999999998</v>
      </c>
      <c r="NO146">
        <v>21.956479999999999</v>
      </c>
      <c r="NP146" s="1">
        <v>4.9856949999999997E-5</v>
      </c>
      <c r="NQ146">
        <v>1.912467E-2</v>
      </c>
      <c r="NR146">
        <v>0.67220590000000002</v>
      </c>
      <c r="NS146">
        <v>21.48218</v>
      </c>
      <c r="NT146" s="1">
        <v>4.8009780000000001E-5</v>
      </c>
      <c r="NU146">
        <v>1.8454129999999999E-2</v>
      </c>
      <c r="NV146">
        <v>0.67220709999999995</v>
      </c>
      <c r="NW146">
        <v>21.724260000000001</v>
      </c>
      <c r="NX146" s="1">
        <v>4.6249930000000001E-5</v>
      </c>
      <c r="NY146">
        <v>1.7812700000000001E-2</v>
      </c>
      <c r="NZ146">
        <v>0.67220400000000002</v>
      </c>
      <c r="OA146">
        <v>22.27628</v>
      </c>
      <c r="OB146" s="1">
        <v>4.4569410000000001E-5</v>
      </c>
      <c r="OC146">
        <v>1.719772E-2</v>
      </c>
      <c r="OD146">
        <v>0.67220539999999995</v>
      </c>
      <c r="OE146">
        <v>22.790990000000001</v>
      </c>
      <c r="OF146" s="1">
        <v>4.2957249999999999E-5</v>
      </c>
      <c r="OG146">
        <v>1.6607170000000001E-2</v>
      </c>
      <c r="OH146">
        <v>0.6722032</v>
      </c>
      <c r="OI146">
        <v>23.162430000000001</v>
      </c>
      <c r="OJ146" s="1">
        <v>4.1420240000000003E-5</v>
      </c>
      <c r="OK146">
        <v>1.6041320000000001E-2</v>
      </c>
    </row>
    <row r="147" spans="1:401" x14ac:dyDescent="0.35">
      <c r="A147">
        <v>150</v>
      </c>
      <c r="B147" t="s">
        <v>4</v>
      </c>
      <c r="C147" t="s">
        <v>24</v>
      </c>
      <c r="D147" t="s">
        <v>152</v>
      </c>
      <c r="E147">
        <v>904.03380000000004</v>
      </c>
      <c r="F147">
        <v>0.84220839999999997</v>
      </c>
      <c r="G147">
        <v>20.031749999999999</v>
      </c>
      <c r="H147">
        <v>0</v>
      </c>
      <c r="I147">
        <v>0</v>
      </c>
      <c r="J147">
        <v>0.84238100000000005</v>
      </c>
      <c r="K147">
        <v>20.656739999999999</v>
      </c>
      <c r="L147">
        <v>0</v>
      </c>
      <c r="M147">
        <v>0</v>
      </c>
      <c r="N147">
        <v>0.84150199999999997</v>
      </c>
      <c r="O147">
        <v>21.164239999999999</v>
      </c>
      <c r="P147">
        <v>0</v>
      </c>
      <c r="Q147">
        <v>0</v>
      </c>
      <c r="R147">
        <v>0.83979870000000001</v>
      </c>
      <c r="S147">
        <v>21.279109999999999</v>
      </c>
      <c r="T147">
        <v>1.9650689999999999E-38</v>
      </c>
      <c r="U147">
        <v>7.2273169999999996E-36</v>
      </c>
      <c r="V147">
        <v>0.83779420000000004</v>
      </c>
      <c r="W147">
        <v>20.879449999999999</v>
      </c>
      <c r="X147" s="1">
        <v>2.4739210000000001E-26</v>
      </c>
      <c r="Y147" s="1">
        <v>9.0977099999999998E-24</v>
      </c>
      <c r="Z147">
        <v>0.83559810000000001</v>
      </c>
      <c r="AA147">
        <v>20.23685</v>
      </c>
      <c r="AB147" s="1">
        <v>7.8867319999999999E-15</v>
      </c>
      <c r="AC147" s="1">
        <v>2.8976449999999998E-12</v>
      </c>
      <c r="AD147">
        <v>0.83328630000000004</v>
      </c>
      <c r="AE147">
        <v>19.712319999999998</v>
      </c>
      <c r="AF147" s="1">
        <v>4.4896179999999997E-5</v>
      </c>
      <c r="AG147" s="1">
        <v>1.1224609999999999E-2</v>
      </c>
      <c r="AH147">
        <v>0.83089239999999998</v>
      </c>
      <c r="AI147">
        <v>19.84018</v>
      </c>
      <c r="AJ147" s="1">
        <v>8.9510870000000006E-2</v>
      </c>
      <c r="AK147" s="1">
        <v>25.42004</v>
      </c>
      <c r="AL147">
        <v>0.82840000000000003</v>
      </c>
      <c r="AM147">
        <v>20.351559999999999</v>
      </c>
      <c r="AN147" s="1">
        <v>5.6415490000000004</v>
      </c>
      <c r="AO147">
        <v>1766.1289999999999</v>
      </c>
      <c r="AP147">
        <v>0.82584449999999998</v>
      </c>
      <c r="AQ147">
        <v>21.231190000000002</v>
      </c>
      <c r="AR147">
        <v>48.998429999999999</v>
      </c>
      <c r="AS147">
        <v>16615.03</v>
      </c>
      <c r="AT147">
        <v>0.82309379999999999</v>
      </c>
      <c r="AU147">
        <v>22.00854</v>
      </c>
      <c r="AV147">
        <v>108.9723</v>
      </c>
      <c r="AW147">
        <v>39529.269999999997</v>
      </c>
      <c r="AX147">
        <v>0.8199244</v>
      </c>
      <c r="AY147">
        <v>22.243860000000002</v>
      </c>
      <c r="AZ147">
        <v>90.185760000000002</v>
      </c>
      <c r="BA147">
        <v>34625.39</v>
      </c>
      <c r="BB147">
        <v>0.81624450000000004</v>
      </c>
      <c r="BC147">
        <v>22.028880000000001</v>
      </c>
      <c r="BD147">
        <v>35.953499999999998</v>
      </c>
      <c r="BE147">
        <v>14475.74</v>
      </c>
      <c r="BF147">
        <v>0.81179789999999996</v>
      </c>
      <c r="BG147">
        <v>21.455719999999999</v>
      </c>
      <c r="BH147">
        <v>8.4439100000000007</v>
      </c>
      <c r="BI147">
        <v>3531.1680000000001</v>
      </c>
      <c r="BJ147">
        <v>0.80664659999999999</v>
      </c>
      <c r="BK147">
        <v>21.065989999999999</v>
      </c>
      <c r="BL147">
        <v>1.413419</v>
      </c>
      <c r="BM147">
        <v>606.29809999999998</v>
      </c>
      <c r="BN147">
        <v>0.80087169999999996</v>
      </c>
      <c r="BO147">
        <v>21.32161</v>
      </c>
      <c r="BP147">
        <v>0.2354744</v>
      </c>
      <c r="BQ147">
        <v>99.816760000000002</v>
      </c>
      <c r="BR147">
        <v>0.79454579999999997</v>
      </c>
      <c r="BS147">
        <v>21.844439999999999</v>
      </c>
      <c r="BT147">
        <v>8.1354570000000001E-2</v>
      </c>
      <c r="BU147">
        <v>32.210340000000002</v>
      </c>
      <c r="BV147">
        <v>0.78790579999999999</v>
      </c>
      <c r="BW147">
        <v>22.591550000000002</v>
      </c>
      <c r="BX147">
        <v>6.5447379999999999E-2</v>
      </c>
      <c r="BY147">
        <v>25.084520000000001</v>
      </c>
      <c r="BZ147">
        <v>0.78109260000000003</v>
      </c>
      <c r="CA147">
        <v>23.175979999999999</v>
      </c>
      <c r="CB147">
        <v>6.6596660000000002E-2</v>
      </c>
      <c r="CC147">
        <v>25.54861</v>
      </c>
      <c r="CD147">
        <v>0.77423470000000005</v>
      </c>
      <c r="CE147">
        <v>23.291319999999999</v>
      </c>
      <c r="CF147" s="1">
        <v>6.6983399999999998E-2</v>
      </c>
      <c r="CG147">
        <v>25.931360000000002</v>
      </c>
      <c r="CH147">
        <v>0.76799079999999997</v>
      </c>
      <c r="CI147">
        <v>22.81316</v>
      </c>
      <c r="CJ147" s="1">
        <v>6.4031210000000005E-2</v>
      </c>
      <c r="CK147">
        <v>24.994319999999998</v>
      </c>
      <c r="CL147">
        <v>0.76186370000000003</v>
      </c>
      <c r="CM147">
        <v>22.002479999999998</v>
      </c>
      <c r="CN147" s="1">
        <v>5.8793089999999999E-2</v>
      </c>
      <c r="CO147">
        <v>23.11487</v>
      </c>
      <c r="CP147">
        <v>0.75569730000000002</v>
      </c>
      <c r="CQ147">
        <v>21.39255</v>
      </c>
      <c r="CR147" s="1">
        <v>5.279358E-2</v>
      </c>
      <c r="CS147">
        <v>20.887060000000002</v>
      </c>
      <c r="CT147">
        <v>0.74948060000000005</v>
      </c>
      <c r="CU147">
        <v>21.264330000000001</v>
      </c>
      <c r="CV147" s="1">
        <v>4.6861369999999999E-2</v>
      </c>
      <c r="CW147">
        <v>18.64329</v>
      </c>
      <c r="CX147">
        <v>0.74333070000000001</v>
      </c>
      <c r="CY147">
        <v>21.006309999999999</v>
      </c>
      <c r="CZ147" s="1">
        <v>4.1343100000000001E-2</v>
      </c>
      <c r="DA147">
        <v>16.53201</v>
      </c>
      <c r="DB147">
        <v>0.73704570000000003</v>
      </c>
      <c r="DC147">
        <v>21.293209999999998</v>
      </c>
      <c r="DD147" s="1">
        <v>3.6299430000000001E-2</v>
      </c>
      <c r="DE147">
        <v>14.58653</v>
      </c>
      <c r="DF147">
        <v>0.7310238</v>
      </c>
      <c r="DG147">
        <v>21.666620000000002</v>
      </c>
      <c r="DH147" s="1">
        <v>3.1835019999999999E-2</v>
      </c>
      <c r="DI147">
        <v>12.84277</v>
      </c>
      <c r="DJ147">
        <v>0.72543290000000005</v>
      </c>
      <c r="DK147">
        <v>21.836030000000001</v>
      </c>
      <c r="DL147" s="1">
        <v>2.7981140000000002E-2</v>
      </c>
      <c r="DM147">
        <v>11.32159</v>
      </c>
      <c r="DN147">
        <v>0.72004690000000005</v>
      </c>
      <c r="DO147">
        <v>21.650770000000001</v>
      </c>
      <c r="DP147" s="1">
        <v>2.465579E-2</v>
      </c>
      <c r="DQ147">
        <v>10.00276</v>
      </c>
      <c r="DR147">
        <v>0.71447570000000005</v>
      </c>
      <c r="DS147">
        <v>21.189810000000001</v>
      </c>
      <c r="DT147" s="1">
        <v>2.1682630000000001E-2</v>
      </c>
      <c r="DU147">
        <v>8.8259030000000003</v>
      </c>
      <c r="DV147">
        <v>0.70889219999999997</v>
      </c>
      <c r="DW147">
        <v>20.910489999999999</v>
      </c>
      <c r="DX147" s="1">
        <v>1.900932E-2</v>
      </c>
      <c r="DY147">
        <v>7.7653740000000004</v>
      </c>
      <c r="DZ147">
        <v>0.70337159999999999</v>
      </c>
      <c r="EA147">
        <v>21.274000000000001</v>
      </c>
      <c r="EB147" s="1">
        <v>1.6648739999999999E-2</v>
      </c>
      <c r="EC147">
        <v>6.8225069999999999</v>
      </c>
      <c r="ED147">
        <v>0.69785430000000004</v>
      </c>
      <c r="EE147">
        <v>21.80227</v>
      </c>
      <c r="EF147" s="1">
        <v>1.4576459999999999E-2</v>
      </c>
      <c r="EG147">
        <v>5.9912609999999997</v>
      </c>
      <c r="EH147">
        <v>0.69214569999999997</v>
      </c>
      <c r="EI147">
        <v>22.600269999999998</v>
      </c>
      <c r="EJ147" s="1">
        <v>1.274898E-2</v>
      </c>
      <c r="EK147">
        <v>5.2564710000000003</v>
      </c>
      <c r="EL147">
        <v>0.68639629999999996</v>
      </c>
      <c r="EM147">
        <v>23.45215</v>
      </c>
      <c r="EN147" s="1">
        <v>1.111087E-2</v>
      </c>
      <c r="EO147">
        <v>4.5952999999999999</v>
      </c>
      <c r="EP147">
        <v>0.68096769999999995</v>
      </c>
      <c r="EQ147">
        <v>23.82518</v>
      </c>
      <c r="ER147" s="1">
        <v>9.6543719999999996E-3</v>
      </c>
      <c r="ES147">
        <v>4.0023749999999998</v>
      </c>
      <c r="ET147">
        <v>0.67577529999999997</v>
      </c>
      <c r="EU147">
        <v>23.76154</v>
      </c>
      <c r="EV147" s="1">
        <v>8.3962789999999995E-3</v>
      </c>
      <c r="EW147">
        <v>3.4860950000000002</v>
      </c>
      <c r="EX147">
        <v>0.67068729999999999</v>
      </c>
      <c r="EY147">
        <v>23.425940000000001</v>
      </c>
      <c r="EZ147" s="1">
        <v>7.3251430000000001E-3</v>
      </c>
      <c r="FA147">
        <v>3.0455130000000001</v>
      </c>
      <c r="FB147">
        <v>0.66640500000000003</v>
      </c>
      <c r="FC147">
        <v>22.973579999999998</v>
      </c>
      <c r="FD147" s="1">
        <v>6.405109E-3</v>
      </c>
      <c r="FE147">
        <v>2.6664979999999998</v>
      </c>
      <c r="FF147">
        <v>0.66295979999999999</v>
      </c>
      <c r="FG147">
        <v>23.033519999999999</v>
      </c>
      <c r="FH147" s="1">
        <v>5.6061540000000003E-3</v>
      </c>
      <c r="FI147">
        <v>2.3351160000000002</v>
      </c>
      <c r="FJ147">
        <v>0.66018180000000004</v>
      </c>
      <c r="FK147">
        <v>23.11993</v>
      </c>
      <c r="FL147" s="1">
        <v>4.9015070000000003E-3</v>
      </c>
      <c r="FM147">
        <v>2.0410029999999999</v>
      </c>
      <c r="FN147">
        <v>0.65816070000000004</v>
      </c>
      <c r="FO147">
        <v>23.304449999999999</v>
      </c>
      <c r="FP147" s="1">
        <v>4.2737280000000001E-3</v>
      </c>
      <c r="FQ147">
        <v>1.7775339999999999</v>
      </c>
      <c r="FR147">
        <v>0.65674889999999997</v>
      </c>
      <c r="FS147">
        <v>23.492999999999999</v>
      </c>
      <c r="FT147" s="1">
        <v>3.695252E-3</v>
      </c>
      <c r="FU147">
        <v>1.534899</v>
      </c>
      <c r="FV147">
        <v>0.65568199999999999</v>
      </c>
      <c r="FW147">
        <v>23.52197</v>
      </c>
      <c r="FX147" s="1">
        <v>3.119143E-3</v>
      </c>
      <c r="FY147">
        <v>1.2952539999999999</v>
      </c>
      <c r="FZ147">
        <v>0.65495110000000001</v>
      </c>
      <c r="GA147">
        <v>23.335039999999999</v>
      </c>
      <c r="GB147" s="1">
        <v>2.5193820000000001E-3</v>
      </c>
      <c r="GC147">
        <v>1.0468679999999999</v>
      </c>
      <c r="GD147">
        <v>0.65440989999999999</v>
      </c>
      <c r="GE147">
        <v>22.904949999999999</v>
      </c>
      <c r="GF147" s="1">
        <v>1.931269E-3</v>
      </c>
      <c r="GG147">
        <v>0.80290320000000004</v>
      </c>
      <c r="GH147">
        <v>0.65403</v>
      </c>
      <c r="GI147">
        <v>22.435269999999999</v>
      </c>
      <c r="GJ147" s="1">
        <v>1.426641E-3</v>
      </c>
      <c r="GK147">
        <v>0.59222609999999998</v>
      </c>
      <c r="GL147">
        <v>0.65376210000000001</v>
      </c>
      <c r="GM147">
        <v>22.444569999999999</v>
      </c>
      <c r="GN147" s="1">
        <v>1.050516E-3</v>
      </c>
      <c r="GO147">
        <v>0.43423</v>
      </c>
      <c r="GP147">
        <v>0.65357690000000002</v>
      </c>
      <c r="GQ147">
        <v>22.64546</v>
      </c>
      <c r="GR147" s="1">
        <v>8.0019970000000005E-4</v>
      </c>
      <c r="GS147">
        <v>0.32854749999999999</v>
      </c>
      <c r="GT147">
        <v>0.6534527</v>
      </c>
      <c r="GU147">
        <v>23.071739999999998</v>
      </c>
      <c r="GV147" s="1">
        <v>6.4376169999999999E-4</v>
      </c>
      <c r="GW147">
        <v>0.26231640000000001</v>
      </c>
      <c r="GX147">
        <v>0.65338300000000005</v>
      </c>
      <c r="GY147">
        <v>23.47475</v>
      </c>
      <c r="GZ147" s="1">
        <v>5.4544170000000005E-4</v>
      </c>
      <c r="HA147">
        <v>0.22083340000000001</v>
      </c>
      <c r="HB147">
        <v>0.65335370000000004</v>
      </c>
      <c r="HC147">
        <v>23.564810000000001</v>
      </c>
      <c r="HD147" s="1">
        <v>4.7769350000000002E-4</v>
      </c>
      <c r="HE147">
        <v>0.19253190000000001</v>
      </c>
      <c r="HF147">
        <v>0.65328920000000001</v>
      </c>
      <c r="HG147">
        <v>23.152809999999999</v>
      </c>
      <c r="HH147" s="1">
        <v>4.2351189999999999E-4</v>
      </c>
      <c r="HI147">
        <v>0.17018240000000001</v>
      </c>
      <c r="HJ147">
        <v>0.6532192</v>
      </c>
      <c r="HK147">
        <v>22.61035</v>
      </c>
      <c r="HL147" s="1">
        <v>3.7623829999999998E-4</v>
      </c>
      <c r="HM147">
        <v>0.1508369</v>
      </c>
      <c r="HN147">
        <v>0.6531534</v>
      </c>
      <c r="HO147">
        <v>21.92418</v>
      </c>
      <c r="HP147" s="1">
        <v>3.3581790000000001E-4</v>
      </c>
      <c r="HQ147">
        <v>0.13432189999999999</v>
      </c>
      <c r="HR147">
        <v>0.65300210000000003</v>
      </c>
      <c r="HS147">
        <v>21.5791</v>
      </c>
      <c r="HT147" s="1">
        <v>3.0330329999999999E-4</v>
      </c>
      <c r="HU147">
        <v>0.12101099999999999</v>
      </c>
      <c r="HV147">
        <v>0.65286060000000001</v>
      </c>
      <c r="HW147">
        <v>21.584949999999999</v>
      </c>
      <c r="HX147" s="1">
        <v>2.7809779999999999E-4</v>
      </c>
      <c r="HY147">
        <v>0.1107001</v>
      </c>
      <c r="HZ147">
        <v>0.65267140000000001</v>
      </c>
      <c r="IA147">
        <v>21.900279999999999</v>
      </c>
      <c r="IB147" s="1">
        <v>2.5843490000000002E-4</v>
      </c>
      <c r="IC147">
        <v>0.102683</v>
      </c>
      <c r="ID147">
        <v>0.65247480000000002</v>
      </c>
      <c r="IE147">
        <v>22.557279999999999</v>
      </c>
      <c r="IF147" s="1">
        <v>2.4276650000000001E-4</v>
      </c>
      <c r="IG147">
        <v>9.6321690000000001E-2</v>
      </c>
      <c r="IH147">
        <v>0.6522521</v>
      </c>
      <c r="II147">
        <v>22.986000000000001</v>
      </c>
      <c r="IJ147" s="1">
        <v>2.305517E-4</v>
      </c>
      <c r="IK147">
        <v>9.1358830000000002E-2</v>
      </c>
      <c r="IL147">
        <v>0.65201489999999995</v>
      </c>
      <c r="IM147">
        <v>22.9755</v>
      </c>
      <c r="IN147" s="1">
        <v>2.216075E-4</v>
      </c>
      <c r="IO147">
        <v>8.7709259999999997E-2</v>
      </c>
      <c r="IP147">
        <v>0.6517712</v>
      </c>
      <c r="IQ147">
        <v>22.712700000000002</v>
      </c>
      <c r="IR147" s="1">
        <v>2.1490450000000001E-4</v>
      </c>
      <c r="IS147">
        <v>8.499756E-2</v>
      </c>
      <c r="IT147">
        <v>0.65153139999999998</v>
      </c>
      <c r="IU147">
        <v>22.37518</v>
      </c>
      <c r="IV147" s="1">
        <v>2.0883260000000001E-4</v>
      </c>
      <c r="IW147">
        <v>8.2584920000000006E-2</v>
      </c>
      <c r="IX147">
        <v>0.65128980000000003</v>
      </c>
      <c r="IY147">
        <v>22.657050000000002</v>
      </c>
      <c r="IZ147" s="1">
        <v>2.0214650000000001E-4</v>
      </c>
      <c r="JA147">
        <v>7.9970139999999995E-2</v>
      </c>
      <c r="JB147">
        <v>0.65105060000000003</v>
      </c>
      <c r="JC147">
        <v>22.995519999999999</v>
      </c>
      <c r="JD147" s="1">
        <v>1.9460779999999999E-4</v>
      </c>
      <c r="JE147">
        <v>7.7009969999999997E-2</v>
      </c>
      <c r="JF147">
        <v>0.65081239999999996</v>
      </c>
      <c r="JG147">
        <v>23.418299999999999</v>
      </c>
      <c r="JH147" s="1">
        <v>1.8645200000000001E-4</v>
      </c>
      <c r="JI147">
        <v>7.3805529999999994E-2</v>
      </c>
      <c r="JJ147">
        <v>0.65058380000000005</v>
      </c>
      <c r="JK147">
        <v>23.590800000000002</v>
      </c>
      <c r="JL147" s="1">
        <v>1.7811589999999999E-4</v>
      </c>
      <c r="JM147">
        <v>7.0523699999999995E-2</v>
      </c>
      <c r="JN147">
        <v>0.65033600000000003</v>
      </c>
      <c r="JO147">
        <v>23.664100000000001</v>
      </c>
      <c r="JP147" s="1">
        <v>1.6988659999999999E-4</v>
      </c>
      <c r="JQ147">
        <v>6.7271490000000003E-2</v>
      </c>
      <c r="JR147">
        <v>0.65011560000000002</v>
      </c>
      <c r="JS147">
        <v>23.422899999999998</v>
      </c>
      <c r="JT147" s="1">
        <v>1.6193119999999999E-4</v>
      </c>
      <c r="JU147">
        <v>6.4125310000000005E-2</v>
      </c>
      <c r="JV147">
        <v>0.64990979999999998</v>
      </c>
      <c r="JW147">
        <v>23.028970000000001</v>
      </c>
      <c r="JX147" s="1">
        <v>1.543715E-4</v>
      </c>
      <c r="JY147">
        <v>6.112857E-2</v>
      </c>
      <c r="JZ147">
        <v>0.64975970000000005</v>
      </c>
      <c r="KA147">
        <v>22.513169999999999</v>
      </c>
      <c r="KB147" s="1">
        <v>1.4721419999999999E-4</v>
      </c>
      <c r="KC147">
        <v>5.8290359999999999E-2</v>
      </c>
      <c r="KD147">
        <v>0.64963760000000004</v>
      </c>
      <c r="KE147">
        <v>22.626349999999999</v>
      </c>
      <c r="KF147" s="1">
        <v>1.404969E-4</v>
      </c>
      <c r="KG147">
        <v>5.5627360000000001E-2</v>
      </c>
      <c r="KH147">
        <v>0.64954500000000004</v>
      </c>
      <c r="KI147">
        <v>22.891819999999999</v>
      </c>
      <c r="KJ147" s="1">
        <v>1.3420350000000001E-4</v>
      </c>
      <c r="KK147">
        <v>5.3120809999999997E-2</v>
      </c>
      <c r="KL147">
        <v>0.64949290000000004</v>
      </c>
      <c r="KM147">
        <v>23.419239999999999</v>
      </c>
      <c r="KN147" s="1">
        <v>1.2823239999999999E-4</v>
      </c>
      <c r="KO147">
        <v>5.0749320000000001E-2</v>
      </c>
      <c r="KP147">
        <v>0.64946729999999997</v>
      </c>
      <c r="KQ147">
        <v>23.897580000000001</v>
      </c>
      <c r="KR147" s="1">
        <v>1.2244409999999999E-4</v>
      </c>
      <c r="KS147">
        <v>4.8451790000000002E-2</v>
      </c>
      <c r="KT147">
        <v>0.64944650000000004</v>
      </c>
      <c r="KU147">
        <v>23.927659999999999</v>
      </c>
      <c r="KV147" s="1">
        <v>1.1644E-4</v>
      </c>
      <c r="KW147">
        <v>4.6085139999999997E-2</v>
      </c>
      <c r="KX147">
        <v>0.64943510000000004</v>
      </c>
      <c r="KY147">
        <v>23.698360000000001</v>
      </c>
      <c r="KZ147" s="1">
        <v>1.099263E-4</v>
      </c>
      <c r="LA147">
        <v>4.3521079999999997E-2</v>
      </c>
      <c r="LB147">
        <v>0.6494122</v>
      </c>
      <c r="LC147">
        <v>23.306570000000001</v>
      </c>
      <c r="LD147" s="1">
        <v>1.030843E-4</v>
      </c>
      <c r="LE147">
        <v>4.0818750000000001E-2</v>
      </c>
      <c r="LF147">
        <v>0.64944579999999996</v>
      </c>
      <c r="LG147">
        <v>22.861239999999999</v>
      </c>
      <c r="LH147" s="1">
        <v>9.6526639999999994E-5</v>
      </c>
      <c r="LI147">
        <v>3.8208350000000002E-2</v>
      </c>
      <c r="LJ147">
        <v>0.64942909999999998</v>
      </c>
      <c r="LK147">
        <v>22.903279999999999</v>
      </c>
      <c r="LL147" s="1">
        <v>9.0744139999999993E-5</v>
      </c>
      <c r="LM147">
        <v>3.5899109999999998E-2</v>
      </c>
      <c r="LN147">
        <v>0.64940940000000003</v>
      </c>
      <c r="LO147">
        <v>23.112130000000001</v>
      </c>
      <c r="LP147" s="1">
        <v>8.5873930000000007E-5</v>
      </c>
      <c r="LQ147">
        <v>3.3950460000000002E-2</v>
      </c>
      <c r="LR147">
        <v>0.64939619999999998</v>
      </c>
      <c r="LS147">
        <v>23.582599999999999</v>
      </c>
      <c r="LT147" s="1">
        <v>8.1779380000000004E-5</v>
      </c>
      <c r="LU147">
        <v>3.231316E-2</v>
      </c>
      <c r="LV147">
        <v>0.64941510000000002</v>
      </c>
      <c r="LW147">
        <v>24.069859999999998</v>
      </c>
      <c r="LX147" s="1">
        <v>7.8238980000000006E-5</v>
      </c>
      <c r="LY147">
        <v>3.0898599999999998E-2</v>
      </c>
      <c r="LZ147">
        <v>0.6494181</v>
      </c>
      <c r="MA147">
        <v>24.253789999999999</v>
      </c>
      <c r="MB147" s="1">
        <v>7.4962289999999998E-5</v>
      </c>
      <c r="MC147">
        <v>2.9634580000000001E-2</v>
      </c>
      <c r="MD147">
        <v>0.64941850000000001</v>
      </c>
      <c r="ME147">
        <v>24.03274</v>
      </c>
      <c r="MF147" s="1">
        <v>7.1782640000000002E-5</v>
      </c>
      <c r="MG147">
        <v>2.8469729999999999E-2</v>
      </c>
      <c r="MH147">
        <v>0.64940940000000003</v>
      </c>
      <c r="MI147">
        <v>23.59563</v>
      </c>
      <c r="MJ147" s="1">
        <v>6.8809379999999997E-5</v>
      </c>
      <c r="MK147">
        <v>2.7375699999999999E-2</v>
      </c>
      <c r="ML147">
        <v>0.64941539999999998</v>
      </c>
      <c r="MM147">
        <v>22.971430000000002</v>
      </c>
      <c r="MN147" s="1">
        <v>6.6008609999999998E-5</v>
      </c>
      <c r="MO147">
        <v>2.6338960000000002E-2</v>
      </c>
      <c r="MP147">
        <v>0.64944210000000002</v>
      </c>
      <c r="MQ147">
        <v>22.909330000000001</v>
      </c>
      <c r="MR147" s="1">
        <v>6.3357880000000004E-5</v>
      </c>
      <c r="MS147">
        <v>2.5352469999999998E-2</v>
      </c>
      <c r="MT147">
        <v>0.64941890000000002</v>
      </c>
      <c r="MU147">
        <v>22.669619999999998</v>
      </c>
      <c r="MV147" s="1">
        <v>6.0847149999999999E-5</v>
      </c>
      <c r="MW147">
        <v>2.4415389999999999E-2</v>
      </c>
      <c r="MX147">
        <v>0.64941789999999999</v>
      </c>
      <c r="MY147">
        <v>22.493200000000002</v>
      </c>
      <c r="MZ147" s="1">
        <v>5.8477049999999999E-5</v>
      </c>
      <c r="NA147">
        <v>2.3523909999999999E-2</v>
      </c>
      <c r="NB147">
        <v>0.64940980000000004</v>
      </c>
      <c r="NC147">
        <v>22.371829999999999</v>
      </c>
      <c r="ND147" s="1">
        <v>5.6227229999999998E-5</v>
      </c>
      <c r="NE147">
        <v>2.2674179999999999E-2</v>
      </c>
      <c r="NF147">
        <v>0.64943289999999998</v>
      </c>
      <c r="NG147">
        <v>22.42624</v>
      </c>
      <c r="NH147" s="1">
        <v>5.4082449999999999E-5</v>
      </c>
      <c r="NI147">
        <v>2.1860839999999999E-2</v>
      </c>
      <c r="NJ147">
        <v>0.64941260000000001</v>
      </c>
      <c r="NK147">
        <v>22.319970000000001</v>
      </c>
      <c r="NL147" s="1">
        <v>5.2037779999999997E-5</v>
      </c>
      <c r="NM147">
        <v>2.1083149999999998E-2</v>
      </c>
      <c r="NN147">
        <v>0.64940949999999997</v>
      </c>
      <c r="NO147">
        <v>22.017050000000001</v>
      </c>
      <c r="NP147" s="1">
        <v>5.0092580000000001E-5</v>
      </c>
      <c r="NQ147">
        <v>2.0338869999999998E-2</v>
      </c>
      <c r="NR147">
        <v>0.64944109999999999</v>
      </c>
      <c r="NS147">
        <v>21.57188</v>
      </c>
      <c r="NT147" s="1">
        <v>4.8235990000000003E-5</v>
      </c>
      <c r="NU147">
        <v>1.9625509999999999E-2</v>
      </c>
      <c r="NV147">
        <v>0.64941389999999999</v>
      </c>
      <c r="NW147">
        <v>21.837340000000001</v>
      </c>
      <c r="NX147" s="1">
        <v>4.6465360000000001E-5</v>
      </c>
      <c r="NY147">
        <v>1.894214E-2</v>
      </c>
      <c r="NZ147">
        <v>0.64941700000000002</v>
      </c>
      <c r="OA147">
        <v>22.389800000000001</v>
      </c>
      <c r="OB147" s="1">
        <v>4.477571E-5</v>
      </c>
      <c r="OC147">
        <v>1.8287629999999999E-2</v>
      </c>
      <c r="OD147">
        <v>0.64941230000000005</v>
      </c>
      <c r="OE147">
        <v>22.89387</v>
      </c>
      <c r="OF147" s="1">
        <v>4.3155109999999997E-5</v>
      </c>
      <c r="OG147">
        <v>1.7659230000000001E-2</v>
      </c>
      <c r="OH147">
        <v>0.64940350000000002</v>
      </c>
      <c r="OI147">
        <v>23.246279999999999</v>
      </c>
      <c r="OJ147" s="1">
        <v>4.1609259999999999E-5</v>
      </c>
      <c r="OK147">
        <v>1.705692E-2</v>
      </c>
    </row>
    <row r="148" spans="1:401" x14ac:dyDescent="0.35">
      <c r="A148">
        <v>151</v>
      </c>
      <c r="B148" t="s">
        <v>4</v>
      </c>
      <c r="C148" t="s">
        <v>24</v>
      </c>
      <c r="D148" t="s">
        <v>153</v>
      </c>
      <c r="E148">
        <v>822.18880000000001</v>
      </c>
      <c r="F148">
        <v>0.69945639999999998</v>
      </c>
      <c r="G148">
        <v>20.031459999999999</v>
      </c>
      <c r="H148">
        <v>0</v>
      </c>
      <c r="I148">
        <v>0</v>
      </c>
      <c r="J148">
        <v>0.70075169999999998</v>
      </c>
      <c r="K148">
        <v>20.656089999999999</v>
      </c>
      <c r="L148">
        <v>0</v>
      </c>
      <c r="M148">
        <v>0</v>
      </c>
      <c r="N148">
        <v>0.70152360000000002</v>
      </c>
      <c r="O148">
        <v>21.182960000000001</v>
      </c>
      <c r="P148">
        <v>0</v>
      </c>
      <c r="Q148">
        <v>0</v>
      </c>
      <c r="R148">
        <v>0.70148730000000004</v>
      </c>
      <c r="S148">
        <v>21.303460000000001</v>
      </c>
      <c r="T148">
        <v>0</v>
      </c>
      <c r="U148">
        <v>9.356327E-37</v>
      </c>
      <c r="V148">
        <v>0.70057060000000004</v>
      </c>
      <c r="W148">
        <v>20.932549999999999</v>
      </c>
      <c r="X148" s="1">
        <v>3.8413979999999999E-27</v>
      </c>
      <c r="Y148" s="1">
        <v>1.314461E-24</v>
      </c>
      <c r="Z148">
        <v>0.69934790000000002</v>
      </c>
      <c r="AA148">
        <v>20.309229999999999</v>
      </c>
      <c r="AB148" s="1">
        <v>1.105196E-15</v>
      </c>
      <c r="AC148" s="1">
        <v>3.7784839999999999E-13</v>
      </c>
      <c r="AD148">
        <v>0.69799219999999995</v>
      </c>
      <c r="AE148">
        <v>19.769259999999999</v>
      </c>
      <c r="AF148" s="1">
        <v>1.657878E-5</v>
      </c>
      <c r="AG148" s="1">
        <v>4.2058920000000001E-3</v>
      </c>
      <c r="AH148">
        <v>0.69657270000000004</v>
      </c>
      <c r="AI148">
        <v>19.89528</v>
      </c>
      <c r="AJ148" s="1">
        <v>5.1397030000000003E-2</v>
      </c>
      <c r="AK148" s="1">
        <v>14.28111</v>
      </c>
      <c r="AL148">
        <v>0.69505099999999997</v>
      </c>
      <c r="AM148">
        <v>20.372250000000001</v>
      </c>
      <c r="AN148" s="1">
        <v>4.0488749999999998</v>
      </c>
      <c r="AO148">
        <v>1215.374</v>
      </c>
      <c r="AP148">
        <v>0.69351090000000004</v>
      </c>
      <c r="AQ148">
        <v>21.232869999999998</v>
      </c>
      <c r="AR148">
        <v>41.356119999999997</v>
      </c>
      <c r="AS148">
        <v>13230.23</v>
      </c>
      <c r="AT148">
        <v>0.691828</v>
      </c>
      <c r="AU148">
        <v>22.01633</v>
      </c>
      <c r="AV148">
        <v>104.5201</v>
      </c>
      <c r="AW148">
        <v>35281.31</v>
      </c>
      <c r="AX148">
        <v>0.68987100000000001</v>
      </c>
      <c r="AY148">
        <v>22.267499999999998</v>
      </c>
      <c r="AZ148">
        <v>95.907520000000005</v>
      </c>
      <c r="BA148">
        <v>33867.24</v>
      </c>
      <c r="BB148">
        <v>0.68759820000000005</v>
      </c>
      <c r="BC148">
        <v>22.094139999999999</v>
      </c>
      <c r="BD148">
        <v>41.548690000000001</v>
      </c>
      <c r="BE148">
        <v>15236.74</v>
      </c>
      <c r="BF148">
        <v>0.68483590000000005</v>
      </c>
      <c r="BG148">
        <v>21.53378</v>
      </c>
      <c r="BH148">
        <v>10.400829999999999</v>
      </c>
      <c r="BI148">
        <v>3932.46</v>
      </c>
      <c r="BJ148">
        <v>0.68166179999999998</v>
      </c>
      <c r="BK148">
        <v>21.146100000000001</v>
      </c>
      <c r="BL148">
        <v>1.809437</v>
      </c>
      <c r="BM148">
        <v>699.35879999999997</v>
      </c>
      <c r="BN148">
        <v>0.6781623</v>
      </c>
      <c r="BO148">
        <v>21.396529999999998</v>
      </c>
      <c r="BP148">
        <v>0.29305429999999999</v>
      </c>
      <c r="BQ148">
        <v>112.9875</v>
      </c>
      <c r="BR148">
        <v>0.67440160000000005</v>
      </c>
      <c r="BS148">
        <v>21.874590000000001</v>
      </c>
      <c r="BT148">
        <v>8.8294990000000004E-2</v>
      </c>
      <c r="BU148">
        <v>32.439059999999998</v>
      </c>
      <c r="BV148">
        <v>0.67055419999999999</v>
      </c>
      <c r="BW148">
        <v>22.610690000000002</v>
      </c>
      <c r="BX148">
        <v>6.5855849999999994E-2</v>
      </c>
      <c r="BY148">
        <v>23.50093</v>
      </c>
      <c r="BZ148">
        <v>0.66657480000000002</v>
      </c>
      <c r="CA148">
        <v>23.194520000000001</v>
      </c>
      <c r="CB148">
        <v>6.6301830000000006E-2</v>
      </c>
      <c r="CC148">
        <v>23.682189999999999</v>
      </c>
      <c r="CD148">
        <v>0.6627902</v>
      </c>
      <c r="CE148">
        <v>23.322389999999999</v>
      </c>
      <c r="CF148">
        <v>6.7048969999999999E-2</v>
      </c>
      <c r="CG148">
        <v>24.143789999999999</v>
      </c>
      <c r="CH148">
        <v>0.66005159999999996</v>
      </c>
      <c r="CI148">
        <v>22.88353</v>
      </c>
      <c r="CJ148" s="1">
        <v>6.449713E-2</v>
      </c>
      <c r="CK148">
        <v>23.39622</v>
      </c>
      <c r="CL148">
        <v>0.65698270000000003</v>
      </c>
      <c r="CM148">
        <v>22.107859999999999</v>
      </c>
      <c r="CN148" s="1">
        <v>5.9466709999999999E-2</v>
      </c>
      <c r="CO148">
        <v>21.715150000000001</v>
      </c>
      <c r="CP148">
        <v>0.65370859999999997</v>
      </c>
      <c r="CQ148">
        <v>21.502459999999999</v>
      </c>
      <c r="CR148" s="1">
        <v>5.3517769999999999E-2</v>
      </c>
      <c r="CS148">
        <v>19.658270000000002</v>
      </c>
      <c r="CT148">
        <v>0.65055050000000003</v>
      </c>
      <c r="CU148">
        <v>21.36863</v>
      </c>
      <c r="CV148" s="1">
        <v>4.756262E-2</v>
      </c>
      <c r="CW148">
        <v>17.56129</v>
      </c>
      <c r="CX148">
        <v>0.64752529999999997</v>
      </c>
      <c r="CY148">
        <v>21.076509999999999</v>
      </c>
      <c r="CZ148" s="1">
        <v>4.199601E-2</v>
      </c>
      <c r="DA148">
        <v>15.578950000000001</v>
      </c>
      <c r="DB148">
        <v>0.64454250000000002</v>
      </c>
      <c r="DC148">
        <v>21.362729999999999</v>
      </c>
      <c r="DD148" s="1">
        <v>3.6893700000000001E-2</v>
      </c>
      <c r="DE148">
        <v>13.74732</v>
      </c>
      <c r="DF148">
        <v>0.6420785</v>
      </c>
      <c r="DG148">
        <v>21.703119999999998</v>
      </c>
      <c r="DH148" s="1">
        <v>3.2362160000000001E-2</v>
      </c>
      <c r="DI148">
        <v>12.10314</v>
      </c>
      <c r="DJ148">
        <v>0.64008379999999998</v>
      </c>
      <c r="DK148">
        <v>21.859970000000001</v>
      </c>
      <c r="DL148">
        <v>2.8435470000000001E-2</v>
      </c>
      <c r="DM148">
        <v>10.66675</v>
      </c>
      <c r="DN148">
        <v>0.63830609999999999</v>
      </c>
      <c r="DO148">
        <v>21.706219999999998</v>
      </c>
      <c r="DP148" s="1">
        <v>2.5054469999999999E-2</v>
      </c>
      <c r="DQ148">
        <v>9.4231069999999999</v>
      </c>
      <c r="DR148">
        <v>0.63625140000000002</v>
      </c>
      <c r="DS148">
        <v>21.2743</v>
      </c>
      <c r="DT148" s="1">
        <v>2.2043199999999999E-2</v>
      </c>
      <c r="DU148">
        <v>8.3164300000000004</v>
      </c>
      <c r="DV148">
        <v>0.63381240000000005</v>
      </c>
      <c r="DW148">
        <v>20.99709</v>
      </c>
      <c r="DX148">
        <v>1.9333090000000001E-2</v>
      </c>
      <c r="DY148">
        <v>7.3191030000000001</v>
      </c>
      <c r="DZ148">
        <v>0.63154909999999997</v>
      </c>
      <c r="EA148">
        <v>21.387540000000001</v>
      </c>
      <c r="EB148" s="1">
        <v>1.6935639999999998E-2</v>
      </c>
      <c r="EC148">
        <v>6.4304040000000002</v>
      </c>
      <c r="ED148">
        <v>0.62936780000000003</v>
      </c>
      <c r="EE148">
        <v>21.89302</v>
      </c>
      <c r="EF148" s="1">
        <v>1.482901E-2</v>
      </c>
      <c r="EG148">
        <v>5.6460660000000003</v>
      </c>
      <c r="EH148">
        <v>0.62723249999999997</v>
      </c>
      <c r="EI148">
        <v>22.658290000000001</v>
      </c>
      <c r="EJ148" s="1">
        <v>1.2974619999999999E-2</v>
      </c>
      <c r="EK148">
        <v>4.9534469999999997</v>
      </c>
      <c r="EL148">
        <v>0.62535669999999999</v>
      </c>
      <c r="EM148">
        <v>23.479289999999999</v>
      </c>
      <c r="EN148" s="1">
        <v>1.1314680000000001E-2</v>
      </c>
      <c r="EO148">
        <v>4.3323520000000002</v>
      </c>
      <c r="EP148">
        <v>0.62401980000000001</v>
      </c>
      <c r="EQ148">
        <v>23.820789999999999</v>
      </c>
      <c r="ER148" s="1">
        <v>9.8349869999999999E-3</v>
      </c>
      <c r="ES148">
        <v>3.7757000000000001</v>
      </c>
      <c r="ET148">
        <v>0.62304009999999999</v>
      </c>
      <c r="EU148">
        <v>23.774619999999999</v>
      </c>
      <c r="EV148" s="1">
        <v>8.5521150000000008E-3</v>
      </c>
      <c r="EW148">
        <v>3.289104</v>
      </c>
      <c r="EX148">
        <v>0.62188239999999995</v>
      </c>
      <c r="EY148">
        <v>23.492429999999999</v>
      </c>
      <c r="EZ148" s="1">
        <v>7.4576479999999999E-3</v>
      </c>
      <c r="FA148">
        <v>2.8720279999999998</v>
      </c>
      <c r="FB148">
        <v>0.62019440000000003</v>
      </c>
      <c r="FC148">
        <v>23.058800000000002</v>
      </c>
      <c r="FD148" s="1">
        <v>6.5207160000000002E-3</v>
      </c>
      <c r="FE148">
        <v>2.5145870000000001</v>
      </c>
      <c r="FF148">
        <v>0.61899599999999999</v>
      </c>
      <c r="FG148">
        <v>23.129290000000001</v>
      </c>
      <c r="FH148" s="1">
        <v>5.7083780000000001E-3</v>
      </c>
      <c r="FI148">
        <v>2.2025130000000002</v>
      </c>
      <c r="FJ148">
        <v>0.61823220000000001</v>
      </c>
      <c r="FK148">
        <v>23.194299999999998</v>
      </c>
      <c r="FL148" s="1">
        <v>4.9928359999999996E-3</v>
      </c>
      <c r="FM148">
        <v>1.92578</v>
      </c>
      <c r="FN148">
        <v>0.6179308</v>
      </c>
      <c r="FO148">
        <v>23.339670000000002</v>
      </c>
      <c r="FP148" s="1">
        <v>4.3564340000000002E-3</v>
      </c>
      <c r="FQ148">
        <v>1.678212</v>
      </c>
      <c r="FR148">
        <v>0.61789269999999996</v>
      </c>
      <c r="FS148">
        <v>23.509630000000001</v>
      </c>
      <c r="FT148" s="1">
        <v>3.7735720000000002E-3</v>
      </c>
      <c r="FU148">
        <v>1.4514320000000001</v>
      </c>
      <c r="FV148">
        <v>0.61789749999999999</v>
      </c>
      <c r="FW148">
        <v>23.524760000000001</v>
      </c>
      <c r="FX148" s="1">
        <v>3.1994480000000001E-3</v>
      </c>
      <c r="FY148">
        <v>1.2297260000000001</v>
      </c>
      <c r="FZ148">
        <v>0.6180447</v>
      </c>
      <c r="GA148">
        <v>23.363289999999999</v>
      </c>
      <c r="GB148" s="1">
        <v>2.6023940000000001E-3</v>
      </c>
      <c r="GC148">
        <v>1.0002850000000001</v>
      </c>
      <c r="GD148">
        <v>0.61818989999999996</v>
      </c>
      <c r="GE148">
        <v>22.97017</v>
      </c>
      <c r="GF148" s="1">
        <v>2.0091229999999998E-3</v>
      </c>
      <c r="GG148">
        <v>0.77236249999999995</v>
      </c>
      <c r="GH148">
        <v>0.61830580000000002</v>
      </c>
      <c r="GI148">
        <v>22.536069999999999</v>
      </c>
      <c r="GJ148" s="1">
        <v>1.4898349999999999E-3</v>
      </c>
      <c r="GK148">
        <v>0.57191380000000003</v>
      </c>
      <c r="GL148">
        <v>0.61845550000000005</v>
      </c>
      <c r="GM148">
        <v>22.57189</v>
      </c>
      <c r="GN148" s="1">
        <v>1.0953709999999999E-3</v>
      </c>
      <c r="GO148">
        <v>0.41893599999999998</v>
      </c>
      <c r="GP148">
        <v>0.61853539999999996</v>
      </c>
      <c r="GQ148">
        <v>22.773430000000001</v>
      </c>
      <c r="GR148" s="1">
        <v>8.291498E-4</v>
      </c>
      <c r="GS148">
        <v>0.3152259</v>
      </c>
      <c r="GT148">
        <v>0.61861849999999996</v>
      </c>
      <c r="GU148">
        <v>23.183520000000001</v>
      </c>
      <c r="GV148" s="1">
        <v>6.6175269999999996E-4</v>
      </c>
      <c r="GW148">
        <v>0.24982480000000001</v>
      </c>
      <c r="GX148">
        <v>0.618676</v>
      </c>
      <c r="GY148">
        <v>23.559539999999998</v>
      </c>
      <c r="GZ148" s="1">
        <v>5.5703380000000002E-4</v>
      </c>
      <c r="HA148">
        <v>0.20900940000000001</v>
      </c>
      <c r="HB148">
        <v>0.61871359999999997</v>
      </c>
      <c r="HC148">
        <v>23.613769999999999</v>
      </c>
      <c r="HD148" s="1">
        <v>4.8614909999999999E-4</v>
      </c>
      <c r="HE148">
        <v>0.18160080000000001</v>
      </c>
      <c r="HF148">
        <v>0.61876419999999999</v>
      </c>
      <c r="HG148">
        <v>23.181170000000002</v>
      </c>
      <c r="HH148" s="1">
        <v>4.306151E-4</v>
      </c>
      <c r="HI148">
        <v>0.16036600000000001</v>
      </c>
      <c r="HJ148">
        <v>0.61876569999999997</v>
      </c>
      <c r="HK148">
        <v>22.673390000000001</v>
      </c>
      <c r="HL148" s="1">
        <v>3.8244430000000001E-4</v>
      </c>
      <c r="HM148">
        <v>0.1421037</v>
      </c>
      <c r="HN148">
        <v>0.61870519999999996</v>
      </c>
      <c r="HO148">
        <v>22.017859999999999</v>
      </c>
      <c r="HP148" s="1">
        <v>3.4099180000000002E-4</v>
      </c>
      <c r="HQ148">
        <v>0.12642719999999999</v>
      </c>
      <c r="HR148">
        <v>0.61865709999999996</v>
      </c>
      <c r="HS148">
        <v>21.695989999999998</v>
      </c>
      <c r="HT148" s="1">
        <v>3.0738389999999998E-4</v>
      </c>
      <c r="HU148">
        <v>0.1136953</v>
      </c>
      <c r="HV148">
        <v>0.61859989999999998</v>
      </c>
      <c r="HW148">
        <v>21.699629999999999</v>
      </c>
      <c r="HX148" s="1">
        <v>2.8124740000000001E-4</v>
      </c>
      <c r="HY148">
        <v>0.1038042</v>
      </c>
      <c r="HZ148">
        <v>0.61852580000000001</v>
      </c>
      <c r="IA148">
        <v>21.973410000000001</v>
      </c>
      <c r="IB148" s="1">
        <v>2.60914E-4</v>
      </c>
      <c r="IC148">
        <v>9.6128610000000003E-2</v>
      </c>
      <c r="ID148">
        <v>0.61842730000000001</v>
      </c>
      <c r="IE148">
        <v>22.576599999999999</v>
      </c>
      <c r="IF148" s="1">
        <v>2.4473790000000001E-4</v>
      </c>
      <c r="IG148">
        <v>9.0052480000000004E-2</v>
      </c>
      <c r="IH148">
        <v>0.61837030000000004</v>
      </c>
      <c r="II148">
        <v>22.971589999999999</v>
      </c>
      <c r="IJ148" s="1">
        <v>2.3205510000000001E-4</v>
      </c>
      <c r="IK148">
        <v>8.528724E-2</v>
      </c>
      <c r="IL148">
        <v>0.61828019999999995</v>
      </c>
      <c r="IM148">
        <v>22.960470000000001</v>
      </c>
      <c r="IN148" s="1">
        <v>2.2269090000000001E-4</v>
      </c>
      <c r="IO148">
        <v>8.1755850000000005E-2</v>
      </c>
      <c r="IP148">
        <v>0.61818459999999997</v>
      </c>
      <c r="IQ148">
        <v>22.74485</v>
      </c>
      <c r="IR148" s="1">
        <v>2.157587E-4</v>
      </c>
      <c r="IS148">
        <v>7.9157820000000004E-2</v>
      </c>
      <c r="IT148">
        <v>0.61812239999999996</v>
      </c>
      <c r="IU148">
        <v>22.450800000000001</v>
      </c>
      <c r="IV148" s="1">
        <v>2.096729E-4</v>
      </c>
      <c r="IW148">
        <v>7.6911789999999994E-2</v>
      </c>
      <c r="IX148">
        <v>0.61804009999999998</v>
      </c>
      <c r="IY148">
        <v>22.781980000000001</v>
      </c>
      <c r="IZ148" s="1">
        <v>2.0310059999999999E-4</v>
      </c>
      <c r="JA148">
        <v>7.4526120000000001E-2</v>
      </c>
      <c r="JB148">
        <v>0.61797919999999995</v>
      </c>
      <c r="JC148">
        <v>23.126930000000002</v>
      </c>
      <c r="JD148" s="1">
        <v>1.9567259999999999E-4</v>
      </c>
      <c r="JE148">
        <v>7.1820800000000004E-2</v>
      </c>
      <c r="JF148">
        <v>0.61790650000000003</v>
      </c>
      <c r="JG148">
        <v>23.526209999999999</v>
      </c>
      <c r="JH148" s="1">
        <v>1.8757259999999999E-4</v>
      </c>
      <c r="JI148">
        <v>6.8870860000000006E-2</v>
      </c>
      <c r="JJ148">
        <v>0.61783359999999998</v>
      </c>
      <c r="JK148">
        <v>23.649570000000001</v>
      </c>
      <c r="JL148" s="1">
        <v>1.7924710000000001E-4</v>
      </c>
      <c r="JM148">
        <v>6.583232E-2</v>
      </c>
      <c r="JN148">
        <v>0.61776350000000002</v>
      </c>
      <c r="JO148">
        <v>23.687950000000001</v>
      </c>
      <c r="JP148" s="1">
        <v>1.7099009999999999E-4</v>
      </c>
      <c r="JQ148">
        <v>6.2807660000000001E-2</v>
      </c>
      <c r="JR148">
        <v>0.61770930000000002</v>
      </c>
      <c r="JS148">
        <v>23.443079999999998</v>
      </c>
      <c r="JT148" s="1">
        <v>1.629945E-4</v>
      </c>
      <c r="JU148">
        <v>5.9877590000000001E-2</v>
      </c>
      <c r="JV148">
        <v>0.61766350000000003</v>
      </c>
      <c r="JW148">
        <v>23.0868</v>
      </c>
      <c r="JX148" s="1">
        <v>1.553801E-4</v>
      </c>
      <c r="JY148">
        <v>5.7078160000000003E-2</v>
      </c>
      <c r="JZ148">
        <v>0.61767059999999996</v>
      </c>
      <c r="KA148">
        <v>22.602239999999998</v>
      </c>
      <c r="KB148" s="1">
        <v>1.4816659999999999E-4</v>
      </c>
      <c r="KC148">
        <v>5.4427280000000001E-2</v>
      </c>
      <c r="KD148">
        <v>0.61763469999999998</v>
      </c>
      <c r="KE148">
        <v>22.734390000000001</v>
      </c>
      <c r="KF148" s="1">
        <v>1.4138829999999999E-4</v>
      </c>
      <c r="KG148">
        <v>5.1937440000000001E-2</v>
      </c>
      <c r="KH148">
        <v>0.61765219999999998</v>
      </c>
      <c r="KI148">
        <v>22.978370000000002</v>
      </c>
      <c r="KJ148" s="1">
        <v>1.3504519999999999E-4</v>
      </c>
      <c r="KK148">
        <v>4.9593949999999998E-2</v>
      </c>
      <c r="KL148">
        <v>0.61765970000000003</v>
      </c>
      <c r="KM148">
        <v>23.483029999999999</v>
      </c>
      <c r="KN148" s="1">
        <v>1.2903430000000001E-4</v>
      </c>
      <c r="KO148">
        <v>4.7380119999999998E-2</v>
      </c>
      <c r="KP148">
        <v>0.61766790000000005</v>
      </c>
      <c r="KQ148">
        <v>23.94792</v>
      </c>
      <c r="KR148" s="1">
        <v>1.232366E-4</v>
      </c>
      <c r="KS148">
        <v>4.5245029999999999E-2</v>
      </c>
      <c r="KT148">
        <v>0.61768869999999998</v>
      </c>
      <c r="KU148">
        <v>23.95486</v>
      </c>
      <c r="KV148" s="1">
        <v>1.172806E-4</v>
      </c>
      <c r="KW148">
        <v>4.3064400000000003E-2</v>
      </c>
      <c r="KX148">
        <v>0.6177106</v>
      </c>
      <c r="KY148">
        <v>23.719169999999998</v>
      </c>
      <c r="KZ148" s="1">
        <v>1.108411E-4</v>
      </c>
      <c r="LA148">
        <v>4.0710080000000003E-2</v>
      </c>
      <c r="LB148">
        <v>0.61772490000000002</v>
      </c>
      <c r="LC148">
        <v>23.359220000000001</v>
      </c>
      <c r="LD148" s="1">
        <v>1.040177E-4</v>
      </c>
      <c r="LE148">
        <v>3.8209739999999999E-2</v>
      </c>
      <c r="LF148">
        <v>0.61773359999999999</v>
      </c>
      <c r="LG148">
        <v>22.946629999999999</v>
      </c>
      <c r="LH148" s="1">
        <v>9.7391240000000006E-5</v>
      </c>
      <c r="LI148">
        <v>3.5765980000000003E-2</v>
      </c>
      <c r="LJ148">
        <v>0.61770049999999999</v>
      </c>
      <c r="LK148">
        <v>23.023240000000001</v>
      </c>
      <c r="LL148" s="1">
        <v>9.1486199999999998E-5</v>
      </c>
      <c r="LM148">
        <v>3.3580279999999997E-2</v>
      </c>
      <c r="LN148">
        <v>0.61773599999999995</v>
      </c>
      <c r="LO148">
        <v>23.23038</v>
      </c>
      <c r="LP148" s="1">
        <v>8.6495259999999996E-5</v>
      </c>
      <c r="LQ148">
        <v>3.1729500000000001E-2</v>
      </c>
      <c r="LR148">
        <v>0.61771580000000004</v>
      </c>
      <c r="LS148">
        <v>23.672519999999999</v>
      </c>
      <c r="LT148" s="1">
        <v>8.2305869999999999E-5</v>
      </c>
      <c r="LU148">
        <v>3.0176080000000001E-2</v>
      </c>
      <c r="LV148">
        <v>0.61771710000000002</v>
      </c>
      <c r="LW148">
        <v>24.11835</v>
      </c>
      <c r="LX148" s="1">
        <v>7.8701790000000005E-5</v>
      </c>
      <c r="LY148">
        <v>2.8840790000000002E-2</v>
      </c>
      <c r="LZ148">
        <v>0.61771419999999999</v>
      </c>
      <c r="MA148">
        <v>24.26859</v>
      </c>
      <c r="MB148" s="1">
        <v>7.538174E-5</v>
      </c>
      <c r="MC148">
        <v>2.7652050000000001E-2</v>
      </c>
      <c r="MD148">
        <v>0.61771580000000004</v>
      </c>
      <c r="ME148">
        <v>24.04203</v>
      </c>
      <c r="MF148" s="1">
        <v>7.2171050000000001E-5</v>
      </c>
      <c r="MG148">
        <v>2.656039E-2</v>
      </c>
      <c r="MH148">
        <v>0.61773710000000004</v>
      </c>
      <c r="MI148">
        <v>23.644939999999998</v>
      </c>
      <c r="MJ148" s="1">
        <v>6.9175159999999999E-5</v>
      </c>
      <c r="MK148">
        <v>2.5537199999999999E-2</v>
      </c>
      <c r="ML148">
        <v>0.61773310000000003</v>
      </c>
      <c r="MM148">
        <v>23.057569999999998</v>
      </c>
      <c r="MN148" s="1">
        <v>6.6354720000000005E-5</v>
      </c>
      <c r="MO148">
        <v>2.4568670000000001E-2</v>
      </c>
      <c r="MP148">
        <v>0.61774680000000004</v>
      </c>
      <c r="MQ148">
        <v>23.03303</v>
      </c>
      <c r="MR148" s="1">
        <v>6.3687210000000003E-5</v>
      </c>
      <c r="MS148">
        <v>2.3647629999999999E-2</v>
      </c>
      <c r="MT148">
        <v>0.61774269999999998</v>
      </c>
      <c r="MU148">
        <v>22.77843</v>
      </c>
      <c r="MV148" s="1">
        <v>6.1158990000000001E-5</v>
      </c>
      <c r="MW148">
        <v>2.2771590000000001E-2</v>
      </c>
      <c r="MX148">
        <v>0.61773889999999998</v>
      </c>
      <c r="MY148">
        <v>22.561730000000001</v>
      </c>
      <c r="MZ148" s="1">
        <v>5.877259E-5</v>
      </c>
      <c r="NA148">
        <v>2.1938989999999998E-2</v>
      </c>
      <c r="NB148">
        <v>0.6177378</v>
      </c>
      <c r="NC148">
        <v>22.41516</v>
      </c>
      <c r="ND148" s="1">
        <v>5.6508739999999999E-5</v>
      </c>
      <c r="NE148">
        <v>2.1145230000000001E-2</v>
      </c>
      <c r="NF148">
        <v>0.6177378</v>
      </c>
      <c r="NG148">
        <v>22.445799999999998</v>
      </c>
      <c r="NH148" s="1">
        <v>5.4352109999999998E-5</v>
      </c>
      <c r="NI148">
        <v>2.0386649999999999E-2</v>
      </c>
      <c r="NJ148">
        <v>0.61771140000000002</v>
      </c>
      <c r="NK148">
        <v>22.337319999999998</v>
      </c>
      <c r="NL148" s="1">
        <v>5.2293919999999999E-5</v>
      </c>
      <c r="NM148">
        <v>1.966012E-2</v>
      </c>
      <c r="NN148">
        <v>0.61773400000000001</v>
      </c>
      <c r="NO148">
        <v>22.069780000000002</v>
      </c>
      <c r="NP148" s="1">
        <v>5.0337970000000003E-5</v>
      </c>
      <c r="NQ148">
        <v>1.8965639999999999E-2</v>
      </c>
      <c r="NR148">
        <v>0.61771949999999998</v>
      </c>
      <c r="NS148">
        <v>21.653670000000002</v>
      </c>
      <c r="NT148" s="1">
        <v>4.8470639999999999E-5</v>
      </c>
      <c r="NU148">
        <v>1.8300230000000001E-2</v>
      </c>
      <c r="NV148">
        <v>0.61773540000000005</v>
      </c>
      <c r="NW148">
        <v>21.940770000000001</v>
      </c>
      <c r="NX148" s="1">
        <v>4.6689059999999997E-5</v>
      </c>
      <c r="NY148">
        <v>1.7662069999999998E-2</v>
      </c>
      <c r="NZ148">
        <v>0.6177433</v>
      </c>
      <c r="OA148">
        <v>22.49727</v>
      </c>
      <c r="OB148" s="1">
        <v>4.4990510000000003E-5</v>
      </c>
      <c r="OC148">
        <v>1.7051480000000001E-2</v>
      </c>
      <c r="OD148">
        <v>0.61773409999999995</v>
      </c>
      <c r="OE148">
        <v>22.991250000000001</v>
      </c>
      <c r="OF148" s="1">
        <v>4.3360520000000001E-5</v>
      </c>
      <c r="OG148">
        <v>1.6464980000000001E-2</v>
      </c>
      <c r="OH148">
        <v>0.61772709999999997</v>
      </c>
      <c r="OI148">
        <v>23.32808</v>
      </c>
      <c r="OJ148" s="1">
        <v>4.180582E-5</v>
      </c>
      <c r="OK148">
        <v>1.5902599999999999E-2</v>
      </c>
    </row>
    <row r="149" spans="1:401" x14ac:dyDescent="0.35">
      <c r="A149">
        <v>152</v>
      </c>
      <c r="B149" t="s">
        <v>4</v>
      </c>
      <c r="C149" t="s">
        <v>24</v>
      </c>
      <c r="D149" t="s">
        <v>154</v>
      </c>
      <c r="E149">
        <v>915.04010000000005</v>
      </c>
      <c r="F149">
        <v>0.80134329999999998</v>
      </c>
      <c r="G149">
        <v>20.02732</v>
      </c>
      <c r="H149">
        <v>0</v>
      </c>
      <c r="I149">
        <v>0</v>
      </c>
      <c r="J149">
        <v>0.80153830000000004</v>
      </c>
      <c r="K149">
        <v>20.647030000000001</v>
      </c>
      <c r="L149">
        <v>0</v>
      </c>
      <c r="M149">
        <v>0</v>
      </c>
      <c r="N149">
        <v>0.80092980000000003</v>
      </c>
      <c r="O149">
        <v>21.19333</v>
      </c>
      <c r="P149">
        <v>0</v>
      </c>
      <c r="Q149">
        <v>0</v>
      </c>
      <c r="R149">
        <v>0.79928379999999999</v>
      </c>
      <c r="S149">
        <v>21.324359999999999</v>
      </c>
      <c r="T149">
        <v>0</v>
      </c>
      <c r="U149">
        <v>1.3897370000000001E-37</v>
      </c>
      <c r="V149">
        <v>0.79722349999999997</v>
      </c>
      <c r="W149">
        <v>20.977440000000001</v>
      </c>
      <c r="X149" s="1">
        <v>6.3461520000000004E-28</v>
      </c>
      <c r="Y149" s="1">
        <v>2.1691929999999999E-25</v>
      </c>
      <c r="Z149">
        <v>0.79506860000000001</v>
      </c>
      <c r="AA149">
        <v>20.376049999999999</v>
      </c>
      <c r="AB149" s="1">
        <v>1.6883059999999999E-16</v>
      </c>
      <c r="AC149" s="1">
        <v>5.7694809999999997E-14</v>
      </c>
      <c r="AD149">
        <v>0.79282399999999997</v>
      </c>
      <c r="AE149">
        <v>19.82104</v>
      </c>
      <c r="AF149" s="1">
        <v>6.921756E-6</v>
      </c>
      <c r="AG149" s="1">
        <v>1.68553E-3</v>
      </c>
      <c r="AH149">
        <v>0.79055399999999998</v>
      </c>
      <c r="AI149">
        <v>19.9389</v>
      </c>
      <c r="AJ149" s="1">
        <v>3.1842200000000001E-2</v>
      </c>
      <c r="AK149" s="1">
        <v>8.7206480000000006</v>
      </c>
      <c r="AL149">
        <v>0.78817389999999998</v>
      </c>
      <c r="AM149">
        <v>20.386800000000001</v>
      </c>
      <c r="AN149" s="1">
        <v>3.0345759999999999</v>
      </c>
      <c r="AO149">
        <v>904.59580000000005</v>
      </c>
      <c r="AP149">
        <v>0.78572580000000003</v>
      </c>
      <c r="AQ149">
        <v>21.227900000000002</v>
      </c>
      <c r="AR149">
        <v>35.553019999999997</v>
      </c>
      <c r="AS149">
        <v>11335.89</v>
      </c>
      <c r="AT149">
        <v>0.78311169999999997</v>
      </c>
      <c r="AU149">
        <v>22.015070000000001</v>
      </c>
      <c r="AV149">
        <v>100.0378</v>
      </c>
      <c r="AW149">
        <v>33723.67</v>
      </c>
      <c r="AX149">
        <v>0.7801399</v>
      </c>
      <c r="AY149">
        <v>22.285609999999998</v>
      </c>
      <c r="AZ149">
        <v>100.05110000000001</v>
      </c>
      <c r="BA149">
        <v>35327.839999999997</v>
      </c>
      <c r="BB149">
        <v>0.77670790000000001</v>
      </c>
      <c r="BC149">
        <v>22.148759999999999</v>
      </c>
      <c r="BD149">
        <v>46.441940000000002</v>
      </c>
      <c r="BE149">
        <v>17045.990000000002</v>
      </c>
      <c r="BF149">
        <v>0.77255189999999996</v>
      </c>
      <c r="BG149">
        <v>21.6053</v>
      </c>
      <c r="BH149">
        <v>12.26112</v>
      </c>
      <c r="BI149">
        <v>4645.2430000000004</v>
      </c>
      <c r="BJ149">
        <v>0.76778599999999997</v>
      </c>
      <c r="BK149">
        <v>21.212980000000002</v>
      </c>
      <c r="BL149">
        <v>2.2070349999999999</v>
      </c>
      <c r="BM149">
        <v>856.4624</v>
      </c>
      <c r="BN149">
        <v>0.76244540000000005</v>
      </c>
      <c r="BO149">
        <v>21.457979999999999</v>
      </c>
      <c r="BP149">
        <v>0.35293059999999998</v>
      </c>
      <c r="BQ149">
        <v>137.3903</v>
      </c>
      <c r="BR149">
        <v>0.756637</v>
      </c>
      <c r="BS149">
        <v>21.89602</v>
      </c>
      <c r="BT149">
        <v>9.5704029999999995E-2</v>
      </c>
      <c r="BU149">
        <v>35.714739999999999</v>
      </c>
      <c r="BV149">
        <v>0.75022979999999995</v>
      </c>
      <c r="BW149">
        <v>22.621200000000002</v>
      </c>
      <c r="BX149">
        <v>6.6403799999999999E-2</v>
      </c>
      <c r="BY149">
        <v>24.01249</v>
      </c>
      <c r="BZ149">
        <v>0.74355260000000001</v>
      </c>
      <c r="CA149">
        <v>23.2043</v>
      </c>
      <c r="CB149">
        <v>6.6066799999999995E-2</v>
      </c>
      <c r="CC149">
        <v>23.923819999999999</v>
      </c>
      <c r="CD149">
        <v>0.73719140000000005</v>
      </c>
      <c r="CE149">
        <v>23.350180000000002</v>
      </c>
      <c r="CF149">
        <v>6.7073460000000001E-2</v>
      </c>
      <c r="CG149">
        <v>24.526900000000001</v>
      </c>
      <c r="CH149">
        <v>0.73178949999999998</v>
      </c>
      <c r="CI149">
        <v>22.943930000000002</v>
      </c>
      <c r="CJ149" s="1">
        <v>6.4866740000000006E-2</v>
      </c>
      <c r="CK149">
        <v>23.945789999999999</v>
      </c>
      <c r="CL149">
        <v>0.72632249999999998</v>
      </c>
      <c r="CM149">
        <v>22.204260000000001</v>
      </c>
      <c r="CN149" s="1">
        <v>6.0027469999999999E-2</v>
      </c>
      <c r="CO149">
        <v>22.353390000000001</v>
      </c>
      <c r="CP149">
        <v>0.72087069999999998</v>
      </c>
      <c r="CQ149">
        <v>21.597919999999998</v>
      </c>
      <c r="CR149" s="1">
        <v>5.4132069999999997E-2</v>
      </c>
      <c r="CS149">
        <v>20.315200000000001</v>
      </c>
      <c r="CT149">
        <v>0.71547839999999996</v>
      </c>
      <c r="CU149">
        <v>21.46303</v>
      </c>
      <c r="CV149" s="1">
        <v>4.8163310000000001E-2</v>
      </c>
      <c r="CW149">
        <v>18.212129999999998</v>
      </c>
      <c r="CX149">
        <v>0.71018150000000002</v>
      </c>
      <c r="CY149">
        <v>21.13973</v>
      </c>
      <c r="CZ149" s="1">
        <v>4.2557129999999999E-2</v>
      </c>
      <c r="DA149">
        <v>16.208469999999998</v>
      </c>
      <c r="DB149">
        <v>0.70489369999999996</v>
      </c>
      <c r="DC149">
        <v>21.418430000000001</v>
      </c>
      <c r="DD149">
        <v>3.7407849999999999E-2</v>
      </c>
      <c r="DE149">
        <v>14.347619999999999</v>
      </c>
      <c r="DF149">
        <v>0.69959210000000005</v>
      </c>
      <c r="DG149">
        <v>21.733049999999999</v>
      </c>
      <c r="DH149" s="1">
        <v>3.2820050000000003E-2</v>
      </c>
      <c r="DI149">
        <v>12.67042</v>
      </c>
      <c r="DJ149">
        <v>0.69434130000000005</v>
      </c>
      <c r="DK149">
        <v>21.880669999999999</v>
      </c>
      <c r="DL149" s="1">
        <v>2.883136E-2</v>
      </c>
      <c r="DM149">
        <v>11.199909999999999</v>
      </c>
      <c r="DN149">
        <v>0.6893821</v>
      </c>
      <c r="DO149">
        <v>21.751460000000002</v>
      </c>
      <c r="DP149" s="1">
        <v>2.5402379999999999E-2</v>
      </c>
      <c r="DQ149">
        <v>9.925122</v>
      </c>
      <c r="DR149">
        <v>0.68437919999999997</v>
      </c>
      <c r="DS149">
        <v>21.351759999999999</v>
      </c>
      <c r="DT149" s="1">
        <v>2.2357599999999998E-2</v>
      </c>
      <c r="DU149">
        <v>8.7888219999999997</v>
      </c>
      <c r="DV149">
        <v>0.67927179999999998</v>
      </c>
      <c r="DW149">
        <v>21.065919999999998</v>
      </c>
      <c r="DX149" s="1">
        <v>1.9616430000000001E-2</v>
      </c>
      <c r="DY149">
        <v>7.7595000000000001</v>
      </c>
      <c r="DZ149">
        <v>0.67437199999999997</v>
      </c>
      <c r="EA149">
        <v>21.47617</v>
      </c>
      <c r="EB149" s="1">
        <v>1.718807E-2</v>
      </c>
      <c r="EC149">
        <v>6.8389899999999999</v>
      </c>
      <c r="ED149">
        <v>0.66953830000000003</v>
      </c>
      <c r="EE149">
        <v>21.96583</v>
      </c>
      <c r="EF149" s="1">
        <v>1.505219E-2</v>
      </c>
      <c r="EG149">
        <v>6.0243729999999998</v>
      </c>
      <c r="EH149">
        <v>0.6646647</v>
      </c>
      <c r="EI149">
        <v>22.699210000000001</v>
      </c>
      <c r="EJ149" s="1">
        <v>1.317427E-2</v>
      </c>
      <c r="EK149">
        <v>5.303884</v>
      </c>
      <c r="EL149">
        <v>0.65940969999999999</v>
      </c>
      <c r="EM149">
        <v>23.49654</v>
      </c>
      <c r="EN149" s="1">
        <v>1.149493E-2</v>
      </c>
      <c r="EO149">
        <v>4.65815</v>
      </c>
      <c r="EP149">
        <v>0.65400650000000005</v>
      </c>
      <c r="EQ149">
        <v>23.82058</v>
      </c>
      <c r="ER149" s="1">
        <v>9.9960359999999998E-3</v>
      </c>
      <c r="ES149">
        <v>4.0778780000000001</v>
      </c>
      <c r="ET149">
        <v>0.6488893</v>
      </c>
      <c r="EU149">
        <v>23.781929999999999</v>
      </c>
      <c r="EV149" s="1">
        <v>8.6923450000000006E-3</v>
      </c>
      <c r="EW149">
        <v>3.5672480000000002</v>
      </c>
      <c r="EX149">
        <v>0.6441829</v>
      </c>
      <c r="EY149">
        <v>23.550350000000002</v>
      </c>
      <c r="EZ149" s="1">
        <v>7.5768859999999997E-3</v>
      </c>
      <c r="FA149">
        <v>3.125575</v>
      </c>
      <c r="FB149">
        <v>0.64013399999999998</v>
      </c>
      <c r="FC149">
        <v>23.135210000000001</v>
      </c>
      <c r="FD149" s="1">
        <v>6.6249109999999998E-3</v>
      </c>
      <c r="FE149">
        <v>2.7440739999999999</v>
      </c>
      <c r="FF149">
        <v>0.63685099999999994</v>
      </c>
      <c r="FG149">
        <v>23.208680000000001</v>
      </c>
      <c r="FH149" s="1">
        <v>5.8004399999999996E-3</v>
      </c>
      <c r="FI149">
        <v>2.4100579999999998</v>
      </c>
      <c r="FJ149">
        <v>0.63426450000000001</v>
      </c>
      <c r="FK149">
        <v>23.265940000000001</v>
      </c>
      <c r="FL149" s="1">
        <v>5.0751700000000004E-3</v>
      </c>
      <c r="FM149">
        <v>2.1131869999999999</v>
      </c>
      <c r="FN149">
        <v>0.63240989999999997</v>
      </c>
      <c r="FO149">
        <v>23.36422</v>
      </c>
      <c r="FP149" s="1">
        <v>4.4309120000000004E-3</v>
      </c>
      <c r="FQ149">
        <v>1.8465530000000001</v>
      </c>
      <c r="FR149">
        <v>0.63111589999999995</v>
      </c>
      <c r="FS149">
        <v>23.524699999999999</v>
      </c>
      <c r="FT149">
        <v>3.8435769999999999E-3</v>
      </c>
      <c r="FU149">
        <v>1.602104</v>
      </c>
      <c r="FV149">
        <v>0.63011410000000001</v>
      </c>
      <c r="FW149">
        <v>23.526730000000001</v>
      </c>
      <c r="FX149" s="1">
        <v>3.2706269999999999E-3</v>
      </c>
      <c r="FY149">
        <v>1.3641350000000001</v>
      </c>
      <c r="FZ149">
        <v>0.6295174</v>
      </c>
      <c r="GA149">
        <v>23.388249999999999</v>
      </c>
      <c r="GB149" s="1">
        <v>2.6763809999999998E-3</v>
      </c>
      <c r="GC149">
        <v>1.1176379999999999</v>
      </c>
      <c r="GD149">
        <v>0.62903200000000004</v>
      </c>
      <c r="GE149">
        <v>23.029140000000002</v>
      </c>
      <c r="GF149" s="1">
        <v>2.079642E-3</v>
      </c>
      <c r="GG149">
        <v>0.86957470000000003</v>
      </c>
      <c r="GH149">
        <v>0.62867090000000003</v>
      </c>
      <c r="GI149">
        <v>22.623470000000001</v>
      </c>
      <c r="GJ149" s="1">
        <v>1.548188E-3</v>
      </c>
      <c r="GK149">
        <v>0.64710069999999997</v>
      </c>
      <c r="GL149">
        <v>0.6282816</v>
      </c>
      <c r="GM149">
        <v>22.680219999999998</v>
      </c>
      <c r="GN149" s="1">
        <v>1.1374790000000001E-3</v>
      </c>
      <c r="GO149">
        <v>0.474078</v>
      </c>
      <c r="GP149">
        <v>0.62797550000000002</v>
      </c>
      <c r="GQ149">
        <v>22.883289999999999</v>
      </c>
      <c r="GR149" s="1">
        <v>8.5662309999999997E-4</v>
      </c>
      <c r="GS149">
        <v>0.35504360000000001</v>
      </c>
      <c r="GT149">
        <v>0.62776259999999995</v>
      </c>
      <c r="GU149">
        <v>23.28049</v>
      </c>
      <c r="GV149" s="1">
        <v>6.7885799999999996E-4</v>
      </c>
      <c r="GW149">
        <v>0.2794083</v>
      </c>
      <c r="GX149">
        <v>0.62764050000000005</v>
      </c>
      <c r="GY149">
        <v>23.63552</v>
      </c>
      <c r="GZ149" s="1">
        <v>5.67963E-4</v>
      </c>
      <c r="HA149">
        <v>0.2323008</v>
      </c>
      <c r="HB149">
        <v>0.62754869999999996</v>
      </c>
      <c r="HC149">
        <v>23.66685</v>
      </c>
      <c r="HD149" s="1">
        <v>4.9396230000000002E-4</v>
      </c>
      <c r="HE149">
        <v>0.20109550000000001</v>
      </c>
      <c r="HF149">
        <v>0.62748119999999996</v>
      </c>
      <c r="HG149">
        <v>23.211569999999998</v>
      </c>
      <c r="HH149" s="1">
        <v>4.3708419999999998E-4</v>
      </c>
      <c r="HI149">
        <v>0.17738719999999999</v>
      </c>
      <c r="HJ149">
        <v>0.6273938</v>
      </c>
      <c r="HK149">
        <v>22.731999999999999</v>
      </c>
      <c r="HL149" s="1">
        <v>3.8810290000000001E-4</v>
      </c>
      <c r="HM149">
        <v>0.15715879999999999</v>
      </c>
      <c r="HN149">
        <v>0.62730399999999997</v>
      </c>
      <c r="HO149">
        <v>22.104369999999999</v>
      </c>
      <c r="HP149" s="1">
        <v>3.4574200000000001E-4</v>
      </c>
      <c r="HQ149">
        <v>0.13971249999999999</v>
      </c>
      <c r="HR149">
        <v>0.62718589999999996</v>
      </c>
      <c r="HS149">
        <v>21.799040000000002</v>
      </c>
      <c r="HT149" s="1">
        <v>3.1115569999999999E-4</v>
      </c>
      <c r="HU149">
        <v>0.12544150000000001</v>
      </c>
      <c r="HV149">
        <v>0.62701560000000001</v>
      </c>
      <c r="HW149">
        <v>21.799700000000001</v>
      </c>
      <c r="HX149" s="1">
        <v>2.8416029999999998E-4</v>
      </c>
      <c r="HY149">
        <v>0.1143136</v>
      </c>
      <c r="HZ149">
        <v>0.62683800000000001</v>
      </c>
      <c r="IA149">
        <v>22.036429999999999</v>
      </c>
      <c r="IB149" s="1">
        <v>2.6320059999999999E-4</v>
      </c>
      <c r="IC149">
        <v>0.10569480000000001</v>
      </c>
      <c r="ID149">
        <v>0.62660919999999998</v>
      </c>
      <c r="IE149">
        <v>22.588360000000002</v>
      </c>
      <c r="IF149" s="1">
        <v>2.4655910000000002E-4</v>
      </c>
      <c r="IG149">
        <v>9.8889299999999999E-2</v>
      </c>
      <c r="IH149">
        <v>0.62637339999999997</v>
      </c>
      <c r="II149">
        <v>22.961030000000001</v>
      </c>
      <c r="IJ149" s="1">
        <v>2.3345160000000001E-4</v>
      </c>
      <c r="IK149">
        <v>9.3533749999999999E-2</v>
      </c>
      <c r="IL149">
        <v>0.62612199999999996</v>
      </c>
      <c r="IM149">
        <v>22.945589999999999</v>
      </c>
      <c r="IN149">
        <v>2.2370079999999999E-4</v>
      </c>
      <c r="IO149">
        <v>8.9535329999999996E-2</v>
      </c>
      <c r="IP149">
        <v>0.62586299999999995</v>
      </c>
      <c r="IQ149">
        <v>22.771740000000001</v>
      </c>
      <c r="IR149" s="1">
        <v>2.165395E-4</v>
      </c>
      <c r="IS149">
        <v>8.6614629999999998E-2</v>
      </c>
      <c r="IT149">
        <v>0.62561719999999998</v>
      </c>
      <c r="IU149">
        <v>22.51238</v>
      </c>
      <c r="IV149" s="1">
        <v>2.10421E-4</v>
      </c>
      <c r="IW149">
        <v>8.4162500000000001E-2</v>
      </c>
      <c r="IX149">
        <v>0.62534369999999995</v>
      </c>
      <c r="IY149">
        <v>22.883929999999999</v>
      </c>
      <c r="IZ149" s="1">
        <v>2.0394099999999999E-4</v>
      </c>
      <c r="JA149">
        <v>8.1610440000000006E-2</v>
      </c>
      <c r="JB149">
        <v>0.62506910000000004</v>
      </c>
      <c r="JC149">
        <v>23.239940000000001</v>
      </c>
      <c r="JD149" s="1">
        <v>1.9661470000000001E-4</v>
      </c>
      <c r="JE149">
        <v>7.8717140000000005E-2</v>
      </c>
      <c r="JF149">
        <v>0.62480809999999998</v>
      </c>
      <c r="JG149">
        <v>23.62152</v>
      </c>
      <c r="JH149" s="1">
        <v>1.8857579999999999E-4</v>
      </c>
      <c r="JI149">
        <v>7.5539220000000004E-2</v>
      </c>
      <c r="JJ149">
        <v>0.62453829999999999</v>
      </c>
      <c r="JK149">
        <v>23.705300000000001</v>
      </c>
      <c r="JL149" s="1">
        <v>1.80261E-4</v>
      </c>
      <c r="JM149">
        <v>7.2241420000000001E-2</v>
      </c>
      <c r="JN149">
        <v>0.62427140000000003</v>
      </c>
      <c r="JO149">
        <v>23.714110000000002</v>
      </c>
      <c r="JP149" s="1">
        <v>1.7198490000000001E-4</v>
      </c>
      <c r="JQ149">
        <v>6.894641E-2</v>
      </c>
      <c r="JR149">
        <v>0.62399789999999999</v>
      </c>
      <c r="JS149">
        <v>23.462599999999998</v>
      </c>
      <c r="JT149" s="1">
        <v>1.639523E-4</v>
      </c>
      <c r="JU149">
        <v>6.5745429999999994E-2</v>
      </c>
      <c r="JV149">
        <v>0.62379430000000002</v>
      </c>
      <c r="JW149">
        <v>23.13879</v>
      </c>
      <c r="JX149" s="1">
        <v>1.5629080000000001E-4</v>
      </c>
      <c r="JY149">
        <v>6.2680230000000003E-2</v>
      </c>
      <c r="JZ149">
        <v>0.62360450000000001</v>
      </c>
      <c r="KA149">
        <v>22.68084</v>
      </c>
      <c r="KB149" s="1">
        <v>1.490277E-4</v>
      </c>
      <c r="KC149">
        <v>5.9776599999999999E-2</v>
      </c>
      <c r="KD149">
        <v>0.6234208</v>
      </c>
      <c r="KE149">
        <v>22.827529999999999</v>
      </c>
      <c r="KF149">
        <v>1.4219490000000001E-4</v>
      </c>
      <c r="KG149">
        <v>5.7042179999999998E-2</v>
      </c>
      <c r="KH149">
        <v>0.62333309999999997</v>
      </c>
      <c r="KI149">
        <v>23.054320000000001</v>
      </c>
      <c r="KJ149" s="1">
        <v>1.3580649999999999E-4</v>
      </c>
      <c r="KK149">
        <v>5.4470579999999998E-2</v>
      </c>
      <c r="KL149">
        <v>0.62325140000000001</v>
      </c>
      <c r="KM149">
        <v>23.534859999999998</v>
      </c>
      <c r="KN149" s="1">
        <v>1.297591E-4</v>
      </c>
      <c r="KO149">
        <v>5.2041839999999999E-2</v>
      </c>
      <c r="KP149">
        <v>0.62317750000000005</v>
      </c>
      <c r="KQ149">
        <v>23.989380000000001</v>
      </c>
      <c r="KR149" s="1">
        <v>1.2394629999999999E-4</v>
      </c>
      <c r="KS149">
        <v>4.9706210000000001E-2</v>
      </c>
      <c r="KT149">
        <v>0.62314150000000001</v>
      </c>
      <c r="KU149">
        <v>23.984159999999999</v>
      </c>
      <c r="KV149" s="1">
        <v>1.180278E-4</v>
      </c>
      <c r="KW149">
        <v>4.734149E-2</v>
      </c>
      <c r="KX149">
        <v>0.62313070000000004</v>
      </c>
      <c r="KY149">
        <v>23.739370000000001</v>
      </c>
      <c r="KZ149" s="1">
        <v>1.1165489999999999E-4</v>
      </c>
      <c r="LA149">
        <v>4.4799020000000002E-2</v>
      </c>
      <c r="LB149">
        <v>0.62312029999999996</v>
      </c>
      <c r="LC149">
        <v>23.407789999999999</v>
      </c>
      <c r="LD149" s="1">
        <v>1.048576E-4</v>
      </c>
      <c r="LE149">
        <v>4.2081880000000002E-2</v>
      </c>
      <c r="LF149">
        <v>0.62310589999999999</v>
      </c>
      <c r="LG149">
        <v>23.019369999999999</v>
      </c>
      <c r="LH149" s="1">
        <v>9.817789E-5</v>
      </c>
      <c r="LI149">
        <v>3.9393160000000003E-2</v>
      </c>
      <c r="LJ149">
        <v>0.62311680000000003</v>
      </c>
      <c r="LK149">
        <v>23.125489999999999</v>
      </c>
      <c r="LL149" s="1">
        <v>9.216757E-5</v>
      </c>
      <c r="LM149">
        <v>3.6962679999999998E-2</v>
      </c>
      <c r="LN149">
        <v>0.62310160000000003</v>
      </c>
      <c r="LO149">
        <v>23.33362</v>
      </c>
      <c r="LP149" s="1">
        <v>8.7066730000000007E-5</v>
      </c>
      <c r="LQ149">
        <v>3.4896139999999999E-2</v>
      </c>
      <c r="LR149">
        <v>0.62310239999999995</v>
      </c>
      <c r="LS149">
        <v>23.749860000000002</v>
      </c>
      <c r="LT149" s="1">
        <v>8.2789470000000002E-5</v>
      </c>
      <c r="LU149">
        <v>3.3161759999999998E-2</v>
      </c>
      <c r="LV149">
        <v>0.62310030000000005</v>
      </c>
      <c r="LW149">
        <v>24.159610000000001</v>
      </c>
      <c r="LX149" s="1">
        <v>7.9123969999999995E-5</v>
      </c>
      <c r="LY149">
        <v>3.1677209999999997E-2</v>
      </c>
      <c r="LZ149">
        <v>0.62311229999999995</v>
      </c>
      <c r="MA149">
        <v>24.28567</v>
      </c>
      <c r="MB149" s="1">
        <v>7.5762359999999995E-5</v>
      </c>
      <c r="MC149">
        <v>3.0361349999999999E-2</v>
      </c>
      <c r="MD149">
        <v>0.62311609999999995</v>
      </c>
      <c r="ME149">
        <v>24.051390000000001</v>
      </c>
      <c r="MF149" s="1">
        <v>7.2523290000000003E-5</v>
      </c>
      <c r="MG149">
        <v>2.915761E-2</v>
      </c>
      <c r="MH149">
        <v>0.62311329999999998</v>
      </c>
      <c r="MI149">
        <v>23.690090000000001</v>
      </c>
      <c r="MJ149" s="1">
        <v>6.9506150000000005E-5</v>
      </c>
      <c r="MK149">
        <v>2.803193E-2</v>
      </c>
      <c r="ML149">
        <v>0.62310900000000002</v>
      </c>
      <c r="MM149">
        <v>23.134930000000001</v>
      </c>
      <c r="MN149" s="1">
        <v>6.6668419999999995E-5</v>
      </c>
      <c r="MO149">
        <v>2.696722E-2</v>
      </c>
      <c r="MP149">
        <v>0.6231158</v>
      </c>
      <c r="MQ149">
        <v>23.138960000000001</v>
      </c>
      <c r="MR149" s="1">
        <v>6.3984319999999998E-5</v>
      </c>
      <c r="MS149">
        <v>2.595476E-2</v>
      </c>
      <c r="MT149">
        <v>0.62311689999999997</v>
      </c>
      <c r="MU149">
        <v>22.888390000000001</v>
      </c>
      <c r="MV149" s="1">
        <v>6.1440639999999999E-5</v>
      </c>
      <c r="MW149">
        <v>2.499148E-2</v>
      </c>
      <c r="MX149">
        <v>0.62311050000000001</v>
      </c>
      <c r="MY149">
        <v>22.629110000000001</v>
      </c>
      <c r="MZ149" s="1">
        <v>5.9040340000000001E-5</v>
      </c>
      <c r="NA149">
        <v>2.4076630000000002E-2</v>
      </c>
      <c r="NB149">
        <v>0.62311430000000001</v>
      </c>
      <c r="NC149">
        <v>22.45477</v>
      </c>
      <c r="ND149" s="1">
        <v>5.6763169999999997E-5</v>
      </c>
      <c r="NE149">
        <v>2.320407E-2</v>
      </c>
      <c r="NF149">
        <v>0.6231139</v>
      </c>
      <c r="NG149">
        <v>22.465209999999999</v>
      </c>
      <c r="NH149" s="1">
        <v>5.4595600000000003E-5</v>
      </c>
      <c r="NI149">
        <v>2.2371039999999998E-2</v>
      </c>
      <c r="NJ149">
        <v>0.62311179999999999</v>
      </c>
      <c r="NK149">
        <v>22.353290000000001</v>
      </c>
      <c r="NL149" s="1">
        <v>5.2525899999999998E-5</v>
      </c>
      <c r="NM149">
        <v>2.1572540000000001E-2</v>
      </c>
      <c r="NN149">
        <v>0.62310750000000004</v>
      </c>
      <c r="NO149">
        <v>22.116779999999999</v>
      </c>
      <c r="NP149" s="1">
        <v>5.0559880000000002E-5</v>
      </c>
      <c r="NQ149">
        <v>2.0810209999999999E-2</v>
      </c>
      <c r="NR149">
        <v>0.62309499999999995</v>
      </c>
      <c r="NS149">
        <v>21.72606</v>
      </c>
      <c r="NT149" s="1">
        <v>4.8681930000000001E-5</v>
      </c>
      <c r="NU149">
        <v>2.007894E-2</v>
      </c>
      <c r="NV149">
        <v>0.62308640000000004</v>
      </c>
      <c r="NW149">
        <v>22.024719999999999</v>
      </c>
      <c r="NX149" s="1">
        <v>4.6891149999999999E-5</v>
      </c>
      <c r="NY149">
        <v>1.9378490000000002E-2</v>
      </c>
      <c r="NZ149">
        <v>0.62309049999999999</v>
      </c>
      <c r="OA149">
        <v>22.586480000000002</v>
      </c>
      <c r="OB149" s="1">
        <v>4.5184059999999997E-5</v>
      </c>
      <c r="OC149">
        <v>1.8707930000000001E-2</v>
      </c>
      <c r="OD149">
        <v>0.62308549999999996</v>
      </c>
      <c r="OE149">
        <v>23.07274</v>
      </c>
      <c r="OF149" s="1">
        <v>4.3545889999999999E-5</v>
      </c>
      <c r="OG149">
        <v>1.8063940000000001E-2</v>
      </c>
      <c r="OH149">
        <v>0.62310690000000002</v>
      </c>
      <c r="OI149">
        <v>23.400189999999998</v>
      </c>
      <c r="OJ149" s="1">
        <v>4.1983870000000001E-5</v>
      </c>
      <c r="OK149">
        <v>1.7446509999999998E-2</v>
      </c>
    </row>
    <row r="150" spans="1:401" x14ac:dyDescent="0.35">
      <c r="A150">
        <v>153</v>
      </c>
      <c r="B150" t="s">
        <v>4</v>
      </c>
      <c r="C150" t="s">
        <v>24</v>
      </c>
      <c r="D150" t="s">
        <v>155</v>
      </c>
      <c r="E150">
        <v>896.6576</v>
      </c>
      <c r="F150">
        <v>0.87359589999999998</v>
      </c>
      <c r="G150">
        <v>20.027439999999999</v>
      </c>
      <c r="H150">
        <v>0</v>
      </c>
      <c r="I150">
        <v>0</v>
      </c>
      <c r="J150">
        <v>0.87346120000000005</v>
      </c>
      <c r="K150">
        <v>20.634830000000001</v>
      </c>
      <c r="L150">
        <v>0</v>
      </c>
      <c r="M150">
        <v>0</v>
      </c>
      <c r="N150">
        <v>0.87239339999999999</v>
      </c>
      <c r="O150">
        <v>21.20147</v>
      </c>
      <c r="P150">
        <v>0</v>
      </c>
      <c r="Q150">
        <v>0</v>
      </c>
      <c r="R150">
        <v>0.8701757</v>
      </c>
      <c r="S150">
        <v>21.34442</v>
      </c>
      <c r="T150">
        <v>0</v>
      </c>
      <c r="U150">
        <v>1.708823E-38</v>
      </c>
      <c r="V150">
        <v>0.86756960000000005</v>
      </c>
      <c r="W150">
        <v>21.02168</v>
      </c>
      <c r="X150" s="1">
        <v>8.6322050000000005E-29</v>
      </c>
      <c r="Y150" s="1">
        <v>2.9616479999999998E-26</v>
      </c>
      <c r="Z150">
        <v>0.86495789999999995</v>
      </c>
      <c r="AA150">
        <v>20.449729999999999</v>
      </c>
      <c r="AB150" s="1">
        <v>2.1647260000000001E-17</v>
      </c>
      <c r="AC150" s="1">
        <v>7.4254750000000002E-15</v>
      </c>
      <c r="AD150">
        <v>0.86226480000000005</v>
      </c>
      <c r="AE150">
        <v>19.880089999999999</v>
      </c>
      <c r="AF150" s="1">
        <v>2.632869E-6</v>
      </c>
      <c r="AG150" s="1">
        <v>5.99012E-4</v>
      </c>
      <c r="AH150">
        <v>0.85949920000000002</v>
      </c>
      <c r="AI150">
        <v>19.987629999999999</v>
      </c>
      <c r="AJ150" s="1">
        <v>1.9102239999999999E-2</v>
      </c>
      <c r="AK150" s="1">
        <v>5.0435910000000002</v>
      </c>
      <c r="AL150">
        <v>0.85653840000000003</v>
      </c>
      <c r="AM150">
        <v>20.408740000000002</v>
      </c>
      <c r="AN150" s="1">
        <v>2.2263760000000001</v>
      </c>
      <c r="AO150">
        <v>647.93299999999999</v>
      </c>
      <c r="AP150">
        <v>0.85349629999999999</v>
      </c>
      <c r="AQ150">
        <v>21.222799999999999</v>
      </c>
      <c r="AR150">
        <v>30.09965</v>
      </c>
      <c r="AS150">
        <v>9460.7109999999993</v>
      </c>
      <c r="AT150">
        <v>0.85023400000000005</v>
      </c>
      <c r="AU150">
        <v>22.013400000000001</v>
      </c>
      <c r="AV150">
        <v>94.710489999999993</v>
      </c>
      <c r="AW150">
        <v>31740.87</v>
      </c>
      <c r="AX150">
        <v>0.8465705</v>
      </c>
      <c r="AY150">
        <v>22.30226</v>
      </c>
      <c r="AZ150">
        <v>103.6311</v>
      </c>
      <c r="BA150">
        <v>36652.92</v>
      </c>
      <c r="BB150">
        <v>0.84237119999999999</v>
      </c>
      <c r="BC150">
        <v>22.20354</v>
      </c>
      <c r="BD150">
        <v>51.722540000000002</v>
      </c>
      <c r="BE150">
        <v>19145.78</v>
      </c>
      <c r="BF150">
        <v>0.83728369999999996</v>
      </c>
      <c r="BG150">
        <v>21.68506</v>
      </c>
      <c r="BH150">
        <v>14.45238</v>
      </c>
      <c r="BI150">
        <v>5555.8389999999999</v>
      </c>
      <c r="BJ150">
        <v>0.83144980000000002</v>
      </c>
      <c r="BK150">
        <v>21.287849999999999</v>
      </c>
      <c r="BL150">
        <v>2.703071</v>
      </c>
      <c r="BM150">
        <v>1069.9390000000001</v>
      </c>
      <c r="BN150">
        <v>0.82493050000000001</v>
      </c>
      <c r="BO150">
        <v>21.528079999999999</v>
      </c>
      <c r="BP150">
        <v>0.43053219999999998</v>
      </c>
      <c r="BQ150">
        <v>171.77809999999999</v>
      </c>
      <c r="BR150">
        <v>0.81779840000000004</v>
      </c>
      <c r="BS150">
        <v>21.923909999999999</v>
      </c>
      <c r="BT150">
        <v>0.1055389</v>
      </c>
      <c r="BU150">
        <v>40.264249999999997</v>
      </c>
      <c r="BV150">
        <v>0.81005130000000003</v>
      </c>
      <c r="BW150">
        <v>22.631769999999999</v>
      </c>
      <c r="BX150">
        <v>6.7238229999999996E-2</v>
      </c>
      <c r="BY150">
        <v>24.54504</v>
      </c>
      <c r="BZ150">
        <v>0.80197260000000004</v>
      </c>
      <c r="CA150">
        <v>23.213480000000001</v>
      </c>
      <c r="CB150">
        <v>6.5816529999999998E-2</v>
      </c>
      <c r="CC150">
        <v>23.971789999999999</v>
      </c>
      <c r="CD150">
        <v>0.79439709999999997</v>
      </c>
      <c r="CE150">
        <v>23.377600000000001</v>
      </c>
      <c r="CF150">
        <v>6.7040589999999997E-2</v>
      </c>
      <c r="CG150">
        <v>24.65091</v>
      </c>
      <c r="CH150">
        <v>0.78792459999999997</v>
      </c>
      <c r="CI150">
        <v>23.0031</v>
      </c>
      <c r="CJ150">
        <v>6.5198350000000002E-2</v>
      </c>
      <c r="CK150">
        <v>24.208480000000002</v>
      </c>
      <c r="CL150">
        <v>0.78131680000000003</v>
      </c>
      <c r="CM150">
        <v>22.307379999999998</v>
      </c>
      <c r="CN150" s="1">
        <v>6.0582160000000003E-2</v>
      </c>
      <c r="CO150">
        <v>22.697679999999998</v>
      </c>
      <c r="CP150">
        <v>0.77471140000000005</v>
      </c>
      <c r="CQ150">
        <v>21.702380000000002</v>
      </c>
      <c r="CR150" s="1">
        <v>5.4756630000000001E-2</v>
      </c>
      <c r="CS150">
        <v>20.676390000000001</v>
      </c>
      <c r="CT150">
        <v>0.76739440000000003</v>
      </c>
      <c r="CU150">
        <v>21.565989999999999</v>
      </c>
      <c r="CV150" s="1">
        <v>4.8778990000000001E-2</v>
      </c>
      <c r="CW150">
        <v>18.559429999999999</v>
      </c>
      <c r="CX150">
        <v>0.76009420000000005</v>
      </c>
      <c r="CY150">
        <v>21.211539999999999</v>
      </c>
      <c r="CZ150" s="1">
        <v>4.3135510000000002E-2</v>
      </c>
      <c r="DA150">
        <v>16.533069999999999</v>
      </c>
      <c r="DB150">
        <v>0.75282360000000004</v>
      </c>
      <c r="DC150">
        <v>21.477830000000001</v>
      </c>
      <c r="DD150" s="1">
        <v>3.7940349999999998E-2</v>
      </c>
      <c r="DE150">
        <v>14.647970000000001</v>
      </c>
      <c r="DF150">
        <v>0.74578820000000001</v>
      </c>
      <c r="DG150">
        <v>21.768460000000001</v>
      </c>
      <c r="DH150" s="1">
        <v>3.329621E-2</v>
      </c>
      <c r="DI150">
        <v>12.938800000000001</v>
      </c>
      <c r="DJ150">
        <v>0.7388536</v>
      </c>
      <c r="DK150">
        <v>21.902529999999999</v>
      </c>
      <c r="DL150" s="1">
        <v>2.924388E-2</v>
      </c>
      <c r="DM150">
        <v>11.433759999999999</v>
      </c>
      <c r="DN150">
        <v>0.73223450000000001</v>
      </c>
      <c r="DO150">
        <v>21.79476</v>
      </c>
      <c r="DP150" s="1">
        <v>2.5764740000000001E-2</v>
      </c>
      <c r="DQ150">
        <v>10.13069</v>
      </c>
      <c r="DR150">
        <v>0.72566430000000004</v>
      </c>
      <c r="DS150">
        <v>21.434529999999999</v>
      </c>
      <c r="DT150" s="1">
        <v>2.2686350000000001E-2</v>
      </c>
      <c r="DU150">
        <v>8.9730570000000007</v>
      </c>
      <c r="DV150">
        <v>0.71893870000000004</v>
      </c>
      <c r="DW150">
        <v>21.14096</v>
      </c>
      <c r="DX150" s="1">
        <v>1.991358E-2</v>
      </c>
      <c r="DY150">
        <v>7.9244089999999998</v>
      </c>
      <c r="DZ150">
        <v>0.7122619</v>
      </c>
      <c r="EA150">
        <v>21.569279999999999</v>
      </c>
      <c r="EB150" s="1">
        <v>1.7453369999999999E-2</v>
      </c>
      <c r="EC150">
        <v>6.9851580000000002</v>
      </c>
      <c r="ED150">
        <v>0.70549269999999997</v>
      </c>
      <c r="EE150">
        <v>22.04861</v>
      </c>
      <c r="EF150" s="1">
        <v>1.528768E-2</v>
      </c>
      <c r="EG150">
        <v>6.1542950000000003</v>
      </c>
      <c r="EH150">
        <v>0.69868779999999997</v>
      </c>
      <c r="EI150">
        <v>22.74661</v>
      </c>
      <c r="EJ150" s="1">
        <v>1.3384709999999999E-2</v>
      </c>
      <c r="EK150">
        <v>5.4213550000000001</v>
      </c>
      <c r="EL150">
        <v>0.69161910000000004</v>
      </c>
      <c r="EM150">
        <v>23.517659999999999</v>
      </c>
      <c r="EN150" s="1">
        <v>1.168462E-2</v>
      </c>
      <c r="EO150">
        <v>4.7642550000000004</v>
      </c>
      <c r="EP150">
        <v>0.68470969999999998</v>
      </c>
      <c r="EQ150">
        <v>23.822109999999999</v>
      </c>
      <c r="ER150" s="1">
        <v>1.0166369999999999E-2</v>
      </c>
      <c r="ES150">
        <v>4.1722299999999999</v>
      </c>
      <c r="ET150">
        <v>0.67804969999999998</v>
      </c>
      <c r="EU150">
        <v>23.784669999999998</v>
      </c>
      <c r="EV150" s="1">
        <v>8.8411529999999992E-3</v>
      </c>
      <c r="EW150">
        <v>3.649435</v>
      </c>
      <c r="EX150">
        <v>0.67184440000000001</v>
      </c>
      <c r="EY150">
        <v>23.608550000000001</v>
      </c>
      <c r="EZ150" s="1">
        <v>7.7054669999999997E-3</v>
      </c>
      <c r="FA150">
        <v>3.196564</v>
      </c>
      <c r="FB150">
        <v>0.66636260000000003</v>
      </c>
      <c r="FC150">
        <v>23.218779999999999</v>
      </c>
      <c r="FD150" s="1">
        <v>6.7372150000000004E-3</v>
      </c>
      <c r="FE150">
        <v>2.805825</v>
      </c>
      <c r="FF150">
        <v>0.66167430000000005</v>
      </c>
      <c r="FG150">
        <v>23.295380000000002</v>
      </c>
      <c r="FH150" s="1">
        <v>5.8996129999999997E-3</v>
      </c>
      <c r="FI150">
        <v>2.4645299999999999</v>
      </c>
      <c r="FJ150">
        <v>0.65768740000000003</v>
      </c>
      <c r="FK150">
        <v>23.349309999999999</v>
      </c>
      <c r="FL150" s="1">
        <v>5.1643740000000002E-3</v>
      </c>
      <c r="FM150">
        <v>2.1618840000000001</v>
      </c>
      <c r="FN150">
        <v>0.65460879999999999</v>
      </c>
      <c r="FO150">
        <v>23.399920000000002</v>
      </c>
      <c r="FP150" s="1">
        <v>4.5117389999999999E-3</v>
      </c>
      <c r="FQ150">
        <v>1.8904270000000001</v>
      </c>
      <c r="FR150">
        <v>0.65228459999999999</v>
      </c>
      <c r="FS150">
        <v>23.54383</v>
      </c>
      <c r="FT150" s="1">
        <v>3.9193769999999999E-3</v>
      </c>
      <c r="FU150">
        <v>1.6429290000000001</v>
      </c>
      <c r="FV150">
        <v>0.65054350000000005</v>
      </c>
      <c r="FW150">
        <v>23.52908</v>
      </c>
      <c r="FX150" s="1">
        <v>3.3474170000000001E-3</v>
      </c>
      <c r="FY150">
        <v>1.4041950000000001</v>
      </c>
      <c r="FZ150">
        <v>0.64931079999999997</v>
      </c>
      <c r="GA150">
        <v>23.411059999999999</v>
      </c>
      <c r="GB150" s="1">
        <v>2.7566560000000001E-3</v>
      </c>
      <c r="GC150">
        <v>1.158013</v>
      </c>
      <c r="GD150">
        <v>0.64834789999999998</v>
      </c>
      <c r="GE150">
        <v>23.087890000000002</v>
      </c>
      <c r="GF150" s="1">
        <v>2.1574960000000001E-3</v>
      </c>
      <c r="GG150">
        <v>0.90784140000000002</v>
      </c>
      <c r="GH150">
        <v>0.6476518</v>
      </c>
      <c r="GI150">
        <v>22.717089999999999</v>
      </c>
      <c r="GJ150" s="1">
        <v>1.613997E-3</v>
      </c>
      <c r="GK150">
        <v>0.67923310000000003</v>
      </c>
      <c r="GL150">
        <v>0.64713690000000001</v>
      </c>
      <c r="GM150">
        <v>22.797540000000001</v>
      </c>
      <c r="GN150" s="1">
        <v>1.1858120000000001E-3</v>
      </c>
      <c r="GO150">
        <v>0.49777519999999997</v>
      </c>
      <c r="GP150">
        <v>0.64677779999999996</v>
      </c>
      <c r="GQ150">
        <v>23.007660000000001</v>
      </c>
      <c r="GR150" s="1">
        <v>8.8854030000000005E-4</v>
      </c>
      <c r="GS150">
        <v>0.37093540000000003</v>
      </c>
      <c r="GT150">
        <v>0.64654029999999996</v>
      </c>
      <c r="GU150">
        <v>23.390999999999998</v>
      </c>
      <c r="GV150" s="1">
        <v>6.9879740000000005E-4</v>
      </c>
      <c r="GW150">
        <v>0.28961910000000002</v>
      </c>
      <c r="GX150">
        <v>0.64637500000000003</v>
      </c>
      <c r="GY150">
        <v>23.722989999999999</v>
      </c>
      <c r="GZ150" s="1">
        <v>5.8060360000000005E-4</v>
      </c>
      <c r="HA150">
        <v>0.23902309999999999</v>
      </c>
      <c r="HB150">
        <v>0.64627610000000002</v>
      </c>
      <c r="HC150">
        <v>23.728259999999999</v>
      </c>
      <c r="HD150" s="1">
        <v>5.0283360000000004E-4</v>
      </c>
      <c r="HE150">
        <v>0.20595840000000001</v>
      </c>
      <c r="HF150">
        <v>0.64618279999999995</v>
      </c>
      <c r="HG150">
        <v>23.245290000000001</v>
      </c>
      <c r="HH150" s="1">
        <v>4.4429670000000002E-4</v>
      </c>
      <c r="HI150">
        <v>0.1813727</v>
      </c>
      <c r="HJ150">
        <v>0.64611390000000002</v>
      </c>
      <c r="HK150">
        <v>22.78952</v>
      </c>
      <c r="HL150" s="1">
        <v>3.9440660000000002E-4</v>
      </c>
      <c r="HM150">
        <v>0.16063939999999999</v>
      </c>
      <c r="HN150">
        <v>0.64599740000000005</v>
      </c>
      <c r="HO150">
        <v>22.19689</v>
      </c>
      <c r="HP150" s="1">
        <v>3.5107919999999998E-4</v>
      </c>
      <c r="HQ150">
        <v>0.14269680000000001</v>
      </c>
      <c r="HR150">
        <v>0.64587570000000005</v>
      </c>
      <c r="HS150">
        <v>21.912410000000001</v>
      </c>
      <c r="HT150" s="1">
        <v>3.1542050000000002E-4</v>
      </c>
      <c r="HU150">
        <v>0.12789719999999999</v>
      </c>
      <c r="HV150">
        <v>0.64570399999999994</v>
      </c>
      <c r="HW150">
        <v>21.912849999999999</v>
      </c>
      <c r="HX150" s="1">
        <v>2.874574E-4</v>
      </c>
      <c r="HY150">
        <v>0.1162962</v>
      </c>
      <c r="HZ150">
        <v>0.6455012</v>
      </c>
      <c r="IA150">
        <v>22.113890000000001</v>
      </c>
      <c r="IB150" s="1">
        <v>2.6577650000000002E-4</v>
      </c>
      <c r="IC150">
        <v>0.1073216</v>
      </c>
      <c r="ID150">
        <v>0.64526220000000001</v>
      </c>
      <c r="IE150">
        <v>22.608889999999999</v>
      </c>
      <c r="IF150" s="1">
        <v>2.4860950000000001E-4</v>
      </c>
      <c r="IG150">
        <v>0.10025100000000001</v>
      </c>
      <c r="IH150">
        <v>0.64501299999999995</v>
      </c>
      <c r="II150">
        <v>22.951350000000001</v>
      </c>
      <c r="IJ150" s="1">
        <v>2.3503280000000001E-4</v>
      </c>
      <c r="IK150">
        <v>9.4669249999999996E-2</v>
      </c>
      <c r="IL150">
        <v>0.64475130000000003</v>
      </c>
      <c r="IM150">
        <v>22.926860000000001</v>
      </c>
      <c r="IN150" s="1">
        <v>2.2485070000000001E-4</v>
      </c>
      <c r="IO150">
        <v>9.0464329999999996E-2</v>
      </c>
      <c r="IP150">
        <v>0.64448950000000005</v>
      </c>
      <c r="IQ150">
        <v>22.793810000000001</v>
      </c>
      <c r="IR150" s="1">
        <v>2.1741290000000001E-4</v>
      </c>
      <c r="IS150">
        <v>8.7401670000000001E-2</v>
      </c>
      <c r="IT150">
        <v>0.64420409999999995</v>
      </c>
      <c r="IU150">
        <v>22.57685</v>
      </c>
      <c r="IV150" s="1">
        <v>2.1123189999999999E-4</v>
      </c>
      <c r="IW150">
        <v>8.4901240000000003E-2</v>
      </c>
      <c r="IX150">
        <v>0.64391299999999996</v>
      </c>
      <c r="IY150">
        <v>22.992360000000001</v>
      </c>
      <c r="IZ150" s="1">
        <v>2.0484E-4</v>
      </c>
      <c r="JA150">
        <v>8.2365540000000001E-2</v>
      </c>
      <c r="JB150">
        <v>0.64361520000000005</v>
      </c>
      <c r="JC150">
        <v>23.367940000000001</v>
      </c>
      <c r="JD150" s="1">
        <v>1.976263E-4</v>
      </c>
      <c r="JE150">
        <v>7.9502400000000001E-2</v>
      </c>
      <c r="JF150">
        <v>0.64333870000000004</v>
      </c>
      <c r="JG150">
        <v>23.732019999999999</v>
      </c>
      <c r="JH150" s="1">
        <v>1.896651E-4</v>
      </c>
      <c r="JI150">
        <v>7.6338119999999995E-2</v>
      </c>
      <c r="JJ150">
        <v>0.64305420000000002</v>
      </c>
      <c r="JK150">
        <v>23.774349999999998</v>
      </c>
      <c r="JL150" s="1">
        <v>1.8136620000000001E-4</v>
      </c>
      <c r="JM150">
        <v>7.3028899999999994E-2</v>
      </c>
      <c r="JN150">
        <v>0.6427737</v>
      </c>
      <c r="JO150">
        <v>23.745509999999999</v>
      </c>
      <c r="JP150" s="1">
        <v>1.7307720000000001E-4</v>
      </c>
      <c r="JQ150">
        <v>6.9710369999999994E-2</v>
      </c>
      <c r="JR150">
        <v>0.64248660000000002</v>
      </c>
      <c r="JS150">
        <v>23.482690000000002</v>
      </c>
      <c r="JT150" s="1">
        <v>1.6500259999999999E-4</v>
      </c>
      <c r="JU150">
        <v>6.6473169999999998E-2</v>
      </c>
      <c r="JV150">
        <v>0.64225319999999997</v>
      </c>
      <c r="JW150">
        <v>23.189029999999999</v>
      </c>
      <c r="JX150" s="1">
        <v>1.5729200000000001E-4</v>
      </c>
      <c r="JY150">
        <v>6.3372049999999999E-2</v>
      </c>
      <c r="JZ150">
        <v>0.64203560000000004</v>
      </c>
      <c r="KA150">
        <v>22.76577</v>
      </c>
      <c r="KB150" s="1">
        <v>1.4997440000000001E-4</v>
      </c>
      <c r="KC150">
        <v>6.0430400000000002E-2</v>
      </c>
      <c r="KD150">
        <v>0.64187050000000001</v>
      </c>
      <c r="KE150">
        <v>22.929179999999999</v>
      </c>
      <c r="KF150" s="1">
        <v>1.4308429999999999E-4</v>
      </c>
      <c r="KG150">
        <v>5.7657930000000003E-2</v>
      </c>
      <c r="KH150">
        <v>0.64174149999999996</v>
      </c>
      <c r="KI150">
        <v>23.145820000000001</v>
      </c>
      <c r="KJ150" s="1">
        <v>1.3664490000000001E-4</v>
      </c>
      <c r="KK150">
        <v>5.5052940000000002E-2</v>
      </c>
      <c r="KL150">
        <v>0.64164719999999997</v>
      </c>
      <c r="KM150">
        <v>23.59808</v>
      </c>
      <c r="KN150" s="1">
        <v>1.305561E-4</v>
      </c>
      <c r="KO150">
        <v>5.259486E-2</v>
      </c>
      <c r="KP150">
        <v>0.64157350000000002</v>
      </c>
      <c r="KQ150">
        <v>24.038450000000001</v>
      </c>
      <c r="KR150" s="1">
        <v>1.2472199999999999E-4</v>
      </c>
      <c r="KS150">
        <v>5.0238430000000001E-2</v>
      </c>
      <c r="KT150">
        <v>0.64153039999999995</v>
      </c>
      <c r="KU150">
        <v>24.01868</v>
      </c>
      <c r="KV150" s="1">
        <v>1.188386E-4</v>
      </c>
      <c r="KW150">
        <v>4.7876469999999997E-2</v>
      </c>
      <c r="KX150">
        <v>0.64151130000000001</v>
      </c>
      <c r="KY150">
        <v>23.76032</v>
      </c>
      <c r="KZ150" s="1">
        <v>1.125369E-4</v>
      </c>
      <c r="LA150">
        <v>4.5352209999999997E-2</v>
      </c>
      <c r="LB150">
        <v>0.64148899999999998</v>
      </c>
      <c r="LC150">
        <v>23.455369999999998</v>
      </c>
      <c r="LD150" s="1">
        <v>1.057772E-4</v>
      </c>
      <c r="LE150">
        <v>4.2641440000000003E-2</v>
      </c>
      <c r="LF150">
        <v>0.64147540000000003</v>
      </c>
      <c r="LG150">
        <v>23.097049999999999</v>
      </c>
      <c r="LH150" s="1">
        <v>9.9050369999999994E-5</v>
      </c>
      <c r="LI150">
        <v>3.9923159999999999E-2</v>
      </c>
      <c r="LJ150">
        <v>0.64146250000000005</v>
      </c>
      <c r="LK150">
        <v>23.23498</v>
      </c>
      <c r="LL150" s="1">
        <v>9.2930409999999994E-5</v>
      </c>
      <c r="LM150">
        <v>3.7438880000000001E-2</v>
      </c>
      <c r="LN150">
        <v>0.6414704</v>
      </c>
      <c r="LO150">
        <v>23.451609999999999</v>
      </c>
      <c r="LP150" s="1">
        <v>8.7708100000000001E-5</v>
      </c>
      <c r="LQ150">
        <v>3.5312360000000001E-2</v>
      </c>
      <c r="LR150">
        <v>0.64147160000000003</v>
      </c>
      <c r="LS150">
        <v>23.841909999999999</v>
      </c>
      <c r="LT150" s="1">
        <v>8.3330800000000005E-5</v>
      </c>
      <c r="LU150">
        <v>3.3528669999999997E-2</v>
      </c>
      <c r="LV150">
        <v>0.64146550000000002</v>
      </c>
      <c r="LW150">
        <v>24.212389999999999</v>
      </c>
      <c r="LX150" s="1">
        <v>7.9593740000000006E-5</v>
      </c>
      <c r="LY150">
        <v>3.2006840000000002E-2</v>
      </c>
      <c r="LZ150">
        <v>0.64146329999999996</v>
      </c>
      <c r="MA150">
        <v>24.307670000000002</v>
      </c>
      <c r="MB150" s="1">
        <v>7.6184729999999998E-5</v>
      </c>
      <c r="MC150">
        <v>3.0665729999999999E-2</v>
      </c>
      <c r="MD150">
        <v>0.64146170000000002</v>
      </c>
      <c r="ME150">
        <v>24.060600000000001</v>
      </c>
      <c r="MF150" s="1">
        <v>7.2913040000000001E-5</v>
      </c>
      <c r="MG150">
        <v>2.9443750000000001E-2</v>
      </c>
      <c r="MH150">
        <v>0.64145989999999997</v>
      </c>
      <c r="MI150">
        <v>23.732500000000002</v>
      </c>
      <c r="MJ150" s="1">
        <v>6.9871589999999996E-5</v>
      </c>
      <c r="MK150">
        <v>2.830355E-2</v>
      </c>
      <c r="ML150">
        <v>0.64145379999999996</v>
      </c>
      <c r="MM150">
        <v>23.216550000000002</v>
      </c>
      <c r="MN150" s="1">
        <v>6.7014259999999997E-5</v>
      </c>
      <c r="MO150">
        <v>2.722633E-2</v>
      </c>
      <c r="MP150">
        <v>0.6414552</v>
      </c>
      <c r="MQ150">
        <v>23.2531</v>
      </c>
      <c r="MR150" s="1">
        <v>6.4311610000000003E-5</v>
      </c>
      <c r="MS150">
        <v>2.6202389999999999E-2</v>
      </c>
      <c r="MT150">
        <v>0.64146289999999995</v>
      </c>
      <c r="MU150">
        <v>23.011769999999999</v>
      </c>
      <c r="MV150" s="1">
        <v>6.1751100000000006E-5</v>
      </c>
      <c r="MW150">
        <v>2.5228230000000001E-2</v>
      </c>
      <c r="MX150">
        <v>0.6414514</v>
      </c>
      <c r="MY150">
        <v>22.706189999999999</v>
      </c>
      <c r="MZ150" s="1">
        <v>5.9335210000000001E-5</v>
      </c>
      <c r="NA150">
        <v>2.4303209999999999E-2</v>
      </c>
      <c r="NB150">
        <v>0.64146210000000004</v>
      </c>
      <c r="NC150">
        <v>22.504529999999999</v>
      </c>
      <c r="ND150" s="1">
        <v>5.7043850000000001E-5</v>
      </c>
      <c r="NE150">
        <v>2.3421279999999999E-2</v>
      </c>
      <c r="NF150">
        <v>0.64146110000000001</v>
      </c>
      <c r="NG150">
        <v>22.48826</v>
      </c>
      <c r="NH150" s="1">
        <v>5.4863620000000002E-5</v>
      </c>
      <c r="NI150">
        <v>2.2579430000000001E-2</v>
      </c>
      <c r="NJ150">
        <v>0.64145609999999997</v>
      </c>
      <c r="NK150">
        <v>22.369530000000001</v>
      </c>
      <c r="NL150" s="1">
        <v>5.2781490000000002E-5</v>
      </c>
      <c r="NM150">
        <v>2.1772489999999999E-2</v>
      </c>
      <c r="NN150">
        <v>0.64144950000000001</v>
      </c>
      <c r="NO150">
        <v>22.162019999999998</v>
      </c>
      <c r="NP150" s="1">
        <v>5.0803719999999997E-5</v>
      </c>
      <c r="NQ150">
        <v>2.100229E-2</v>
      </c>
      <c r="NR150">
        <v>0.64145379999999996</v>
      </c>
      <c r="NS150">
        <v>21.804819999999999</v>
      </c>
      <c r="NT150" s="1">
        <v>4.8914920000000003E-5</v>
      </c>
      <c r="NU150">
        <v>2.0263449999999999E-2</v>
      </c>
      <c r="NV150">
        <v>0.64144460000000003</v>
      </c>
      <c r="NW150">
        <v>22.117509999999999</v>
      </c>
      <c r="NX150" s="1">
        <v>4.7113710000000003E-5</v>
      </c>
      <c r="NY150">
        <v>1.9555699999999999E-2</v>
      </c>
      <c r="NZ150">
        <v>0.64145609999999997</v>
      </c>
      <c r="OA150">
        <v>22.687370000000001</v>
      </c>
      <c r="OB150" s="1">
        <v>4.5397269999999998E-5</v>
      </c>
      <c r="OC150">
        <v>1.8878260000000001E-2</v>
      </c>
      <c r="OD150">
        <v>0.64145459999999999</v>
      </c>
      <c r="OE150">
        <v>23.165320000000001</v>
      </c>
      <c r="OF150" s="1">
        <v>4.3750440000000003E-5</v>
      </c>
      <c r="OG150">
        <v>1.8227980000000001E-2</v>
      </c>
      <c r="OH150">
        <v>0.64145609999999997</v>
      </c>
      <c r="OI150">
        <v>23.482769999999999</v>
      </c>
      <c r="OJ150" s="1">
        <v>4.2179969999999997E-5</v>
      </c>
      <c r="OK150">
        <v>1.7604669999999999E-2</v>
      </c>
    </row>
    <row r="151" spans="1:401" x14ac:dyDescent="0.35">
      <c r="A151">
        <v>154</v>
      </c>
      <c r="B151" t="s">
        <v>4</v>
      </c>
      <c r="C151" t="s">
        <v>24</v>
      </c>
      <c r="D151" t="s">
        <v>156</v>
      </c>
      <c r="E151">
        <v>883.68230000000005</v>
      </c>
      <c r="F151">
        <v>0.76563210000000004</v>
      </c>
      <c r="G151">
        <v>20.040279999999999</v>
      </c>
      <c r="H151">
        <v>0</v>
      </c>
      <c r="I151">
        <v>0</v>
      </c>
      <c r="J151">
        <v>0.76581060000000001</v>
      </c>
      <c r="K151">
        <v>20.628810000000001</v>
      </c>
      <c r="L151">
        <v>0</v>
      </c>
      <c r="M151">
        <v>0</v>
      </c>
      <c r="N151">
        <v>0.76526570000000005</v>
      </c>
      <c r="O151">
        <v>21.213149999999999</v>
      </c>
      <c r="P151">
        <v>0</v>
      </c>
      <c r="Q151">
        <v>0</v>
      </c>
      <c r="R151">
        <v>0.7637081</v>
      </c>
      <c r="S151">
        <v>21.36233</v>
      </c>
      <c r="T151">
        <v>0</v>
      </c>
      <c r="U151">
        <v>0</v>
      </c>
      <c r="V151">
        <v>0.76162260000000004</v>
      </c>
      <c r="W151">
        <v>21.060279999999999</v>
      </c>
      <c r="X151" s="1">
        <v>1.352597E-29</v>
      </c>
      <c r="Y151" s="1">
        <v>4.713487E-27</v>
      </c>
      <c r="Z151">
        <v>0.7594822</v>
      </c>
      <c r="AA151">
        <v>20.52083</v>
      </c>
      <c r="AB151" s="1">
        <v>3.2704430000000001E-18</v>
      </c>
      <c r="AC151" s="1">
        <v>1.138899E-15</v>
      </c>
      <c r="AD151">
        <v>0.75727979999999995</v>
      </c>
      <c r="AE151">
        <v>19.940909999999999</v>
      </c>
      <c r="AF151" s="1">
        <v>8.1579240000000005E-7</v>
      </c>
      <c r="AG151" s="1">
        <v>1.9693019999999999E-4</v>
      </c>
      <c r="AH151">
        <v>0.75503070000000005</v>
      </c>
      <c r="AI151">
        <v>20.04402</v>
      </c>
      <c r="AJ151" s="1">
        <v>1.0740339999999999E-2</v>
      </c>
      <c r="AK151" s="1">
        <v>2.9195950000000002</v>
      </c>
      <c r="AL151">
        <v>0.75268159999999995</v>
      </c>
      <c r="AM151">
        <v>20.444970000000001</v>
      </c>
      <c r="AN151" s="1">
        <v>1.5687979999999999</v>
      </c>
      <c r="AO151">
        <v>466.23469999999998</v>
      </c>
      <c r="AP151">
        <v>0.75026579999999998</v>
      </c>
      <c r="AQ151">
        <v>21.227740000000001</v>
      </c>
      <c r="AR151">
        <v>24.831050000000001</v>
      </c>
      <c r="AS151">
        <v>7924.9530000000004</v>
      </c>
      <c r="AT151">
        <v>0.7476874</v>
      </c>
      <c r="AU151">
        <v>22.017420000000001</v>
      </c>
      <c r="AV151">
        <v>88.312550000000002</v>
      </c>
      <c r="AW151">
        <v>29911.74</v>
      </c>
      <c r="AX151">
        <v>0.74478949999999999</v>
      </c>
      <c r="AY151">
        <v>22.317889999999998</v>
      </c>
      <c r="AZ151">
        <v>106.6191</v>
      </c>
      <c r="BA151">
        <v>37953.39</v>
      </c>
      <c r="BB151">
        <v>0.74129639999999997</v>
      </c>
      <c r="BC151">
        <v>22.253260000000001</v>
      </c>
      <c r="BD151">
        <v>57.619750000000003</v>
      </c>
      <c r="BE151">
        <v>21387.71</v>
      </c>
      <c r="BF151">
        <v>0.73699159999999997</v>
      </c>
      <c r="BG151">
        <v>21.76294</v>
      </c>
      <c r="BH151">
        <v>17.14087</v>
      </c>
      <c r="BI151">
        <v>6585.7790000000005</v>
      </c>
      <c r="BJ151">
        <v>0.73209000000000002</v>
      </c>
      <c r="BK151">
        <v>21.368200000000002</v>
      </c>
      <c r="BL151">
        <v>3.3490829999999998</v>
      </c>
      <c r="BM151">
        <v>1321.8710000000001</v>
      </c>
      <c r="BN151">
        <v>0.72657300000000002</v>
      </c>
      <c r="BO151">
        <v>21.608529999999998</v>
      </c>
      <c r="BP151">
        <v>0.53562350000000003</v>
      </c>
      <c r="BQ151">
        <v>213.62690000000001</v>
      </c>
      <c r="BR151">
        <v>0.72061059999999999</v>
      </c>
      <c r="BS151">
        <v>21.965489999999999</v>
      </c>
      <c r="BT151">
        <v>0.1191726</v>
      </c>
      <c r="BU151">
        <v>45.924900000000001</v>
      </c>
      <c r="BV151">
        <v>0.71411020000000003</v>
      </c>
      <c r="BW151">
        <v>22.64941</v>
      </c>
      <c r="BX151">
        <v>6.8531679999999998E-2</v>
      </c>
      <c r="BY151">
        <v>25.26932</v>
      </c>
      <c r="BZ151">
        <v>0.7072541</v>
      </c>
      <c r="CA151">
        <v>23.228590000000001</v>
      </c>
      <c r="CB151">
        <v>6.557048E-2</v>
      </c>
      <c r="CC151">
        <v>24.06466</v>
      </c>
      <c r="CD151">
        <v>0.7011598</v>
      </c>
      <c r="CE151">
        <v>23.401230000000002</v>
      </c>
      <c r="CF151">
        <v>6.6957649999999994E-2</v>
      </c>
      <c r="CG151">
        <v>24.757899999999999</v>
      </c>
      <c r="CH151">
        <v>0.69620669999999996</v>
      </c>
      <c r="CI151">
        <v>23.052980000000002</v>
      </c>
      <c r="CJ151" s="1">
        <v>6.5509800000000007E-2</v>
      </c>
      <c r="CK151">
        <v>24.409289999999999</v>
      </c>
      <c r="CL151">
        <v>0.6911891</v>
      </c>
      <c r="CM151">
        <v>22.401910000000001</v>
      </c>
      <c r="CN151" s="1">
        <v>6.1153069999999997E-2</v>
      </c>
      <c r="CO151">
        <v>22.943750000000001</v>
      </c>
      <c r="CP151">
        <v>0.68624079999999998</v>
      </c>
      <c r="CQ151">
        <v>21.804950000000002</v>
      </c>
      <c r="CR151" s="1">
        <v>5.541629E-2</v>
      </c>
      <c r="CS151">
        <v>20.90945</v>
      </c>
      <c r="CT151">
        <v>0.68118179999999995</v>
      </c>
      <c r="CU151">
        <v>21.66534</v>
      </c>
      <c r="CV151" s="1">
        <v>4.9434350000000002E-2</v>
      </c>
      <c r="CW151">
        <v>18.74541</v>
      </c>
      <c r="CX151">
        <v>0.67595369999999999</v>
      </c>
      <c r="CY151">
        <v>21.283740000000002</v>
      </c>
      <c r="CZ151" s="1">
        <v>4.3748830000000002E-2</v>
      </c>
      <c r="DA151">
        <v>16.667190000000002</v>
      </c>
      <c r="DB151">
        <v>0.67063139999999999</v>
      </c>
      <c r="DC151">
        <v>21.53867</v>
      </c>
      <c r="DD151">
        <v>3.8506840000000001E-2</v>
      </c>
      <c r="DE151">
        <v>14.74962</v>
      </c>
      <c r="DF151">
        <v>0.66566829999999999</v>
      </c>
      <c r="DG151">
        <v>21.808409999999999</v>
      </c>
      <c r="DH151" s="1">
        <v>3.3805620000000002E-2</v>
      </c>
      <c r="DI151">
        <v>13.02172</v>
      </c>
      <c r="DJ151">
        <v>0.66075360000000005</v>
      </c>
      <c r="DK151">
        <v>21.92324</v>
      </c>
      <c r="DL151" s="1">
        <v>2.9685550000000002E-2</v>
      </c>
      <c r="DM151">
        <v>11.49527</v>
      </c>
      <c r="DN151">
        <v>0.65610029999999997</v>
      </c>
      <c r="DO151">
        <v>21.83118</v>
      </c>
      <c r="DP151" s="1">
        <v>2.6150759999999999E-2</v>
      </c>
      <c r="DQ151">
        <v>10.1753</v>
      </c>
      <c r="DR151">
        <v>0.65152670000000001</v>
      </c>
      <c r="DS151">
        <v>21.509530000000002</v>
      </c>
      <c r="DT151" s="1">
        <v>2.303521E-2</v>
      </c>
      <c r="DU151">
        <v>9.0071010000000005</v>
      </c>
      <c r="DV151">
        <v>0.64684220000000003</v>
      </c>
      <c r="DW151">
        <v>21.214659999999999</v>
      </c>
      <c r="DX151" s="1">
        <v>2.022883E-2</v>
      </c>
      <c r="DY151">
        <v>7.950215</v>
      </c>
      <c r="DZ151">
        <v>0.64235129999999996</v>
      </c>
      <c r="EA151">
        <v>21.65643</v>
      </c>
      <c r="EB151" s="1">
        <v>1.7734570000000002E-2</v>
      </c>
      <c r="EC151">
        <v>7.0018859999999998</v>
      </c>
      <c r="ED151">
        <v>0.63767289999999999</v>
      </c>
      <c r="EE151">
        <v>22.130420000000001</v>
      </c>
      <c r="EF151" s="1">
        <v>1.553565E-2</v>
      </c>
      <c r="EG151">
        <v>6.1624509999999999</v>
      </c>
      <c r="EH151">
        <v>0.63268100000000005</v>
      </c>
      <c r="EI151">
        <v>22.794630000000002</v>
      </c>
      <c r="EJ151">
        <v>1.360564E-2</v>
      </c>
      <c r="EK151">
        <v>5.4246400000000001</v>
      </c>
      <c r="EL151">
        <v>0.62755700000000003</v>
      </c>
      <c r="EM151">
        <v>23.53997</v>
      </c>
      <c r="EN151" s="1">
        <v>1.188406E-2</v>
      </c>
      <c r="EO151">
        <v>4.7681800000000001</v>
      </c>
      <c r="EP151">
        <v>0.6226235</v>
      </c>
      <c r="EQ151">
        <v>23.825589999999998</v>
      </c>
      <c r="ER151" s="1">
        <v>1.034563E-2</v>
      </c>
      <c r="ES151">
        <v>4.1763890000000004</v>
      </c>
      <c r="ET151">
        <v>0.61792190000000002</v>
      </c>
      <c r="EU151">
        <v>23.784230000000001</v>
      </c>
      <c r="EV151" s="1">
        <v>8.9977819999999993E-3</v>
      </c>
      <c r="EW151">
        <v>3.6521729999999999</v>
      </c>
      <c r="EX151">
        <v>0.61362870000000003</v>
      </c>
      <c r="EY151">
        <v>23.65673</v>
      </c>
      <c r="EZ151" s="1">
        <v>7.8410990000000007E-3</v>
      </c>
      <c r="FA151">
        <v>3.1975859999999998</v>
      </c>
      <c r="FB151">
        <v>0.60988609999999999</v>
      </c>
      <c r="FC151">
        <v>23.295179999999998</v>
      </c>
      <c r="FD151" s="1">
        <v>6.8550349999999998E-3</v>
      </c>
      <c r="FE151">
        <v>2.8055409999999998</v>
      </c>
      <c r="FF151">
        <v>0.60672490000000001</v>
      </c>
      <c r="FG151">
        <v>23.374749999999999</v>
      </c>
      <c r="FH151" s="1">
        <v>6.0031900000000003E-3</v>
      </c>
      <c r="FI151">
        <v>2.4638450000000001</v>
      </c>
      <c r="FJ151">
        <v>0.6042807</v>
      </c>
      <c r="FK151">
        <v>23.42906</v>
      </c>
      <c r="FL151" s="1">
        <v>5.2575119999999998E-3</v>
      </c>
      <c r="FM151">
        <v>2.1612610000000001</v>
      </c>
      <c r="FN151">
        <v>0.60237490000000005</v>
      </c>
      <c r="FO151">
        <v>23.43892</v>
      </c>
      <c r="FP151" s="1">
        <v>4.5955809999999996E-3</v>
      </c>
      <c r="FQ151">
        <v>1.8901889999999999</v>
      </c>
      <c r="FR151">
        <v>0.60082040000000003</v>
      </c>
      <c r="FS151">
        <v>23.563459999999999</v>
      </c>
      <c r="FT151" s="1">
        <v>3.9975770000000004E-3</v>
      </c>
      <c r="FU151">
        <v>1.6443319999999999</v>
      </c>
      <c r="FV151">
        <v>0.59967550000000003</v>
      </c>
      <c r="FW151">
        <v>23.53218</v>
      </c>
      <c r="FX151" s="1">
        <v>3.4259170000000001E-3</v>
      </c>
      <c r="FY151">
        <v>1.409491</v>
      </c>
      <c r="FZ151">
        <v>0.59894099999999995</v>
      </c>
      <c r="GA151">
        <v>23.42858</v>
      </c>
      <c r="GB151" s="1">
        <v>2.8387820000000002E-3</v>
      </c>
      <c r="GC151">
        <v>1.1691</v>
      </c>
      <c r="GD151">
        <v>0.59836560000000005</v>
      </c>
      <c r="GE151">
        <v>23.137799999999999</v>
      </c>
      <c r="GF151" s="1">
        <v>2.238271E-3</v>
      </c>
      <c r="GG151">
        <v>0.92299710000000001</v>
      </c>
      <c r="GH151">
        <v>0.59794259999999999</v>
      </c>
      <c r="GI151">
        <v>22.800979999999999</v>
      </c>
      <c r="GJ151" s="1">
        <v>1.6836310000000001E-3</v>
      </c>
      <c r="GK151">
        <v>0.69432959999999999</v>
      </c>
      <c r="GL151">
        <v>0.59764949999999994</v>
      </c>
      <c r="GM151">
        <v>22.903490000000001</v>
      </c>
      <c r="GN151" s="1">
        <v>1.237875E-3</v>
      </c>
      <c r="GO151">
        <v>0.50940240000000003</v>
      </c>
      <c r="GP151">
        <v>0.59745230000000005</v>
      </c>
      <c r="GQ151">
        <v>23.123539999999998</v>
      </c>
      <c r="GR151" s="1">
        <v>9.2334190000000003E-4</v>
      </c>
      <c r="GS151">
        <v>0.37810480000000002</v>
      </c>
      <c r="GT151">
        <v>0.59731769999999995</v>
      </c>
      <c r="GU151">
        <v>23.495090000000001</v>
      </c>
      <c r="GV151" s="1">
        <v>7.206507E-4</v>
      </c>
      <c r="GW151">
        <v>0.29315740000000001</v>
      </c>
      <c r="GX151">
        <v>0.59721259999999998</v>
      </c>
      <c r="GY151">
        <v>23.80593</v>
      </c>
      <c r="GZ151" s="1">
        <v>5.9435640000000001E-4</v>
      </c>
      <c r="HA151">
        <v>0.24025959999999999</v>
      </c>
      <c r="HB151">
        <v>0.59716029999999998</v>
      </c>
      <c r="HC151">
        <v>23.78755</v>
      </c>
      <c r="HD151" s="1">
        <v>5.123123E-4</v>
      </c>
      <c r="HE151">
        <v>0.20607130000000001</v>
      </c>
      <c r="HF151">
        <v>0.59711029999999998</v>
      </c>
      <c r="HG151">
        <v>23.27806</v>
      </c>
      <c r="HH151" s="1">
        <v>4.5186139999999999E-4</v>
      </c>
      <c r="HI151">
        <v>0.18114140000000001</v>
      </c>
      <c r="HJ151">
        <v>0.59705379999999997</v>
      </c>
      <c r="HK151">
        <v>22.838080000000001</v>
      </c>
      <c r="HL151" s="1">
        <v>4.0099610000000001E-4</v>
      </c>
      <c r="HM151">
        <v>0.1603822</v>
      </c>
      <c r="HN151">
        <v>0.59699060000000004</v>
      </c>
      <c r="HO151">
        <v>22.280239999999999</v>
      </c>
      <c r="HP151" s="1">
        <v>3.5670070000000002E-4</v>
      </c>
      <c r="HQ151">
        <v>0.1423836</v>
      </c>
      <c r="HR151">
        <v>0.59691179999999999</v>
      </c>
      <c r="HS151">
        <v>22.016110000000001</v>
      </c>
      <c r="HT151" s="1">
        <v>3.1994340000000002E-4</v>
      </c>
      <c r="HU151">
        <v>0.1274264</v>
      </c>
      <c r="HV151">
        <v>0.59679320000000002</v>
      </c>
      <c r="HW151">
        <v>22.018899999999999</v>
      </c>
      <c r="HX151" s="1">
        <v>2.9095979999999998E-4</v>
      </c>
      <c r="HY151">
        <v>0.1156363</v>
      </c>
      <c r="HZ151">
        <v>0.59665140000000005</v>
      </c>
      <c r="IA151">
        <v>22.190359999999998</v>
      </c>
      <c r="IB151" s="1">
        <v>2.6850380000000002E-4</v>
      </c>
      <c r="IC151">
        <v>0.10651869999999999</v>
      </c>
      <c r="ID151">
        <v>0.59651100000000001</v>
      </c>
      <c r="IE151">
        <v>22.633099999999999</v>
      </c>
      <c r="IF151" s="1">
        <v>2.5077770000000001E-4</v>
      </c>
      <c r="IG151">
        <v>9.9354590000000007E-2</v>
      </c>
      <c r="IH151">
        <v>0.59632750000000001</v>
      </c>
      <c r="II151">
        <v>22.94453</v>
      </c>
      <c r="IJ151" s="1">
        <v>2.3671869999999999E-4</v>
      </c>
      <c r="IK151">
        <v>9.3688400000000005E-2</v>
      </c>
      <c r="IL151">
        <v>0.5961535</v>
      </c>
      <c r="IM151">
        <v>22.908850000000001</v>
      </c>
      <c r="IN151" s="1">
        <v>2.2608630000000001E-4</v>
      </c>
      <c r="IO151">
        <v>8.9386209999999994E-2</v>
      </c>
      <c r="IP151">
        <v>0.59599420000000003</v>
      </c>
      <c r="IQ151">
        <v>22.808129999999998</v>
      </c>
      <c r="IR151" s="1">
        <v>2.1833519999999999E-4</v>
      </c>
      <c r="IS151">
        <v>8.6254650000000002E-2</v>
      </c>
      <c r="IT151">
        <v>0.5958196</v>
      </c>
      <c r="IU151">
        <v>22.632770000000001</v>
      </c>
      <c r="IV151" s="1">
        <v>2.120627E-4</v>
      </c>
      <c r="IW151">
        <v>8.3757849999999995E-2</v>
      </c>
      <c r="IX151">
        <v>0.59562300000000001</v>
      </c>
      <c r="IY151">
        <v>23.087440000000001</v>
      </c>
      <c r="IZ151" s="1">
        <v>2.057451E-4</v>
      </c>
      <c r="JA151">
        <v>8.1289730000000004E-2</v>
      </c>
      <c r="JB151">
        <v>0.59541619999999995</v>
      </c>
      <c r="JC151">
        <v>23.48676</v>
      </c>
      <c r="JD151" s="1">
        <v>1.986499E-4</v>
      </c>
      <c r="JE151">
        <v>7.8518450000000004E-2</v>
      </c>
      <c r="JF151">
        <v>0.59525289999999997</v>
      </c>
      <c r="JG151">
        <v>23.83672</v>
      </c>
      <c r="JH151" s="1">
        <v>1.9077570000000001E-4</v>
      </c>
      <c r="JI151">
        <v>7.544265E-2</v>
      </c>
      <c r="JJ151">
        <v>0.59505989999999997</v>
      </c>
      <c r="JK151">
        <v>23.84393</v>
      </c>
      <c r="JL151" s="1">
        <v>1.8249800000000001E-4</v>
      </c>
      <c r="JM151">
        <v>7.2199639999999995E-2</v>
      </c>
      <c r="JN151">
        <v>0.59487319999999999</v>
      </c>
      <c r="JO151">
        <v>23.777200000000001</v>
      </c>
      <c r="JP151" s="1">
        <v>1.741995E-4</v>
      </c>
      <c r="JQ151">
        <v>6.8934919999999997E-2</v>
      </c>
      <c r="JR151">
        <v>0.5947095</v>
      </c>
      <c r="JS151">
        <v>23.501650000000001</v>
      </c>
      <c r="JT151" s="1">
        <v>1.660895E-4</v>
      </c>
      <c r="JU151">
        <v>6.5740149999999997E-2</v>
      </c>
      <c r="JV151">
        <v>0.59454689999999999</v>
      </c>
      <c r="JW151">
        <v>23.230499999999999</v>
      </c>
      <c r="JX151" s="1">
        <v>1.5832530000000001E-4</v>
      </c>
      <c r="JY151">
        <v>6.2673999999999994E-2</v>
      </c>
      <c r="JZ151">
        <v>0.59441580000000005</v>
      </c>
      <c r="KA151">
        <v>22.842379999999999</v>
      </c>
      <c r="KB151" s="1">
        <v>1.509522E-4</v>
      </c>
      <c r="KC151">
        <v>5.9762410000000002E-2</v>
      </c>
      <c r="KD151">
        <v>0.59428749999999997</v>
      </c>
      <c r="KE151">
        <v>23.02111</v>
      </c>
      <c r="KF151" s="1">
        <v>1.4400249999999999E-4</v>
      </c>
      <c r="KG151">
        <v>5.7016520000000001E-2</v>
      </c>
      <c r="KH151">
        <v>0.59422280000000005</v>
      </c>
      <c r="KI151">
        <v>23.234310000000001</v>
      </c>
      <c r="KJ151" s="1">
        <v>1.375103E-4</v>
      </c>
      <c r="KK151">
        <v>5.4436199999999997E-2</v>
      </c>
      <c r="KL151">
        <v>0.59417529999999996</v>
      </c>
      <c r="KM151">
        <v>23.659459999999999</v>
      </c>
      <c r="KN151" s="1">
        <v>1.3137690000000001E-4</v>
      </c>
      <c r="KO151">
        <v>5.2003399999999998E-2</v>
      </c>
      <c r="KP151">
        <v>0.59412569999999998</v>
      </c>
      <c r="KQ151">
        <v>24.08559</v>
      </c>
      <c r="KR151" s="1">
        <v>1.255168E-4</v>
      </c>
      <c r="KS151">
        <v>4.9677449999999998E-2</v>
      </c>
      <c r="KT151">
        <v>0.59409599999999996</v>
      </c>
      <c r="KU151">
        <v>24.05284</v>
      </c>
      <c r="KV151" s="1">
        <v>1.196613E-4</v>
      </c>
      <c r="KW151">
        <v>4.7364549999999998E-2</v>
      </c>
      <c r="KX151">
        <v>0.59409100000000004</v>
      </c>
      <c r="KY151">
        <v>23.779810000000001</v>
      </c>
      <c r="KZ151" s="1">
        <v>1.134307E-4</v>
      </c>
      <c r="LA151">
        <v>4.4909690000000002E-2</v>
      </c>
      <c r="LB151">
        <v>0.59406130000000001</v>
      </c>
      <c r="LC151">
        <v>23.495000000000001</v>
      </c>
      <c r="LD151" s="1">
        <v>1.0671610000000001E-4</v>
      </c>
      <c r="LE151">
        <v>4.2263269999999999E-2</v>
      </c>
      <c r="LF151">
        <v>0.59408899999999998</v>
      </c>
      <c r="LG151">
        <v>23.166509999999999</v>
      </c>
      <c r="LH151" s="1">
        <v>9.9955289999999994E-5</v>
      </c>
      <c r="LI151">
        <v>3.9580280000000002E-2</v>
      </c>
      <c r="LJ151">
        <v>0.5940685</v>
      </c>
      <c r="LK151">
        <v>23.332429999999999</v>
      </c>
      <c r="LL151" s="1">
        <v>9.372789E-5</v>
      </c>
      <c r="LM151">
        <v>3.7099600000000003E-2</v>
      </c>
      <c r="LN151">
        <v>0.59407310000000002</v>
      </c>
      <c r="LO151">
        <v>23.561610000000002</v>
      </c>
      <c r="LP151" s="1">
        <v>8.8379780000000002E-5</v>
      </c>
      <c r="LQ151">
        <v>3.4963130000000002E-2</v>
      </c>
      <c r="LR151">
        <v>0.59405649999999999</v>
      </c>
      <c r="LS151">
        <v>23.93018</v>
      </c>
      <c r="LT151" s="1">
        <v>8.3895809999999998E-5</v>
      </c>
      <c r="LU151">
        <v>3.316939E-2</v>
      </c>
      <c r="LV151">
        <v>0.59407900000000002</v>
      </c>
      <c r="LW151">
        <v>24.26595</v>
      </c>
      <c r="LX151" s="1">
        <v>8.0083300000000006E-5</v>
      </c>
      <c r="LY151">
        <v>3.1644699999999998E-2</v>
      </c>
      <c r="LZ151">
        <v>0.59407160000000003</v>
      </c>
      <c r="MA151">
        <v>24.331189999999999</v>
      </c>
      <c r="MB151" s="1">
        <v>7.6621910000000007E-5</v>
      </c>
      <c r="MC151">
        <v>3.030646E-2</v>
      </c>
      <c r="MD151">
        <v>0.59406630000000005</v>
      </c>
      <c r="ME151">
        <v>24.069320000000001</v>
      </c>
      <c r="MF151" s="1">
        <v>7.3314989999999998E-5</v>
      </c>
      <c r="MG151">
        <v>2.9092420000000001E-2</v>
      </c>
      <c r="MH151">
        <v>0.59406510000000001</v>
      </c>
      <c r="MI151">
        <v>23.766490000000001</v>
      </c>
      <c r="MJ151" s="1">
        <v>7.0248009999999996E-5</v>
      </c>
      <c r="MK151">
        <v>2.7962379999999998E-2</v>
      </c>
      <c r="ML151">
        <v>0.59406700000000001</v>
      </c>
      <c r="MM151">
        <v>23.288920000000001</v>
      </c>
      <c r="MN151" s="1">
        <v>6.7370489999999994E-5</v>
      </c>
      <c r="MO151">
        <v>2.689598E-2</v>
      </c>
      <c r="MP151">
        <v>0.59406320000000001</v>
      </c>
      <c r="MQ151">
        <v>23.355</v>
      </c>
      <c r="MR151" s="1">
        <v>6.4648700000000003E-5</v>
      </c>
      <c r="MS151">
        <v>2.5882949999999998E-2</v>
      </c>
      <c r="MT151">
        <v>0.59406789999999998</v>
      </c>
      <c r="MU151">
        <v>23.127600000000001</v>
      </c>
      <c r="MV151" s="1">
        <v>6.2070459999999999E-5</v>
      </c>
      <c r="MW151">
        <v>2.4919050000000002E-2</v>
      </c>
      <c r="MX151">
        <v>0.5940607</v>
      </c>
      <c r="MY151">
        <v>22.78088</v>
      </c>
      <c r="MZ151" s="1">
        <v>5.9638639999999998E-5</v>
      </c>
      <c r="NA151">
        <v>2.400395E-2</v>
      </c>
      <c r="NB151">
        <v>0.59406939999999997</v>
      </c>
      <c r="NC151">
        <v>22.553879999999999</v>
      </c>
      <c r="ND151" s="1">
        <v>5.7332969999999999E-5</v>
      </c>
      <c r="NE151">
        <v>2.3132030000000001E-2</v>
      </c>
      <c r="NF151">
        <v>0.59406809999999999</v>
      </c>
      <c r="NG151">
        <v>22.51163</v>
      </c>
      <c r="NH151" s="1">
        <v>5.513888E-5</v>
      </c>
      <c r="NI151">
        <v>2.229942E-2</v>
      </c>
      <c r="NJ151">
        <v>0.59407030000000005</v>
      </c>
      <c r="NK151">
        <v>22.384599999999999</v>
      </c>
      <c r="NL151" s="1">
        <v>5.3044619999999998E-5</v>
      </c>
      <c r="NM151">
        <v>2.1501800000000001E-2</v>
      </c>
      <c r="NN151">
        <v>0.59405980000000003</v>
      </c>
      <c r="NO151">
        <v>22.199210000000001</v>
      </c>
      <c r="NP151" s="1">
        <v>5.1054519999999999E-5</v>
      </c>
      <c r="NQ151">
        <v>2.0740209999999999E-2</v>
      </c>
      <c r="NR151">
        <v>0.59406119999999996</v>
      </c>
      <c r="NS151">
        <v>21.875830000000001</v>
      </c>
      <c r="NT151" s="1">
        <v>4.9155169999999998E-5</v>
      </c>
      <c r="NU151">
        <v>2.0010199999999999E-2</v>
      </c>
      <c r="NV151">
        <v>0.59406130000000001</v>
      </c>
      <c r="NW151">
        <v>22.201650000000001</v>
      </c>
      <c r="NX151" s="1">
        <v>4.7343799999999999E-5</v>
      </c>
      <c r="NY151">
        <v>1.931064E-2</v>
      </c>
      <c r="NZ151">
        <v>0.59406979999999998</v>
      </c>
      <c r="OA151">
        <v>22.780429999999999</v>
      </c>
      <c r="OB151" s="1">
        <v>4.5616940000000003E-5</v>
      </c>
      <c r="OC151">
        <v>1.8640940000000002E-2</v>
      </c>
      <c r="OD151">
        <v>0.59407259999999995</v>
      </c>
      <c r="OE151">
        <v>23.251609999999999</v>
      </c>
      <c r="OF151" s="1">
        <v>4.3961649999999999E-5</v>
      </c>
      <c r="OG151">
        <v>1.799862E-2</v>
      </c>
      <c r="OH151">
        <v>0.59406460000000005</v>
      </c>
      <c r="OI151">
        <v>23.560169999999999</v>
      </c>
      <c r="OJ151" s="1">
        <v>4.23813E-5</v>
      </c>
      <c r="OK151">
        <v>1.7382310000000002E-2</v>
      </c>
    </row>
    <row r="152" spans="1:401" x14ac:dyDescent="0.35">
      <c r="A152">
        <v>155</v>
      </c>
      <c r="B152" t="s">
        <v>4</v>
      </c>
      <c r="C152" t="s">
        <v>24</v>
      </c>
      <c r="D152" t="s">
        <v>157</v>
      </c>
      <c r="E152">
        <v>872.06020000000001</v>
      </c>
      <c r="F152">
        <v>0.81456669999999998</v>
      </c>
      <c r="G152">
        <v>20.070799999999998</v>
      </c>
      <c r="H152">
        <v>0</v>
      </c>
      <c r="I152">
        <v>0</v>
      </c>
      <c r="J152">
        <v>0.8157759</v>
      </c>
      <c r="K152">
        <v>20.63381</v>
      </c>
      <c r="L152">
        <v>0</v>
      </c>
      <c r="M152">
        <v>0</v>
      </c>
      <c r="N152">
        <v>0.8162914</v>
      </c>
      <c r="O152">
        <v>21.234919999999999</v>
      </c>
      <c r="P152">
        <v>0</v>
      </c>
      <c r="Q152">
        <v>0</v>
      </c>
      <c r="R152">
        <v>0.81592290000000001</v>
      </c>
      <c r="S152">
        <v>21.386130000000001</v>
      </c>
      <c r="T152">
        <v>0</v>
      </c>
      <c r="U152">
        <v>0</v>
      </c>
      <c r="V152">
        <v>0.8144576</v>
      </c>
      <c r="W152">
        <v>21.09797</v>
      </c>
      <c r="X152" s="1">
        <v>2.0515699999999999E-30</v>
      </c>
      <c r="Y152" s="1">
        <v>6.6485910000000003E-28</v>
      </c>
      <c r="Z152">
        <v>0.81276470000000001</v>
      </c>
      <c r="AA152">
        <v>20.59057</v>
      </c>
      <c r="AB152" s="1">
        <v>4.8714769999999997E-19</v>
      </c>
      <c r="AC152" s="1">
        <v>1.5733560000000001E-16</v>
      </c>
      <c r="AD152">
        <v>0.81094999999999995</v>
      </c>
      <c r="AE152">
        <v>20.003329999999998</v>
      </c>
      <c r="AF152" s="1">
        <v>2.3791409999999999E-7</v>
      </c>
      <c r="AG152" s="1">
        <v>5.3194220000000001E-5</v>
      </c>
      <c r="AH152">
        <v>0.809056</v>
      </c>
      <c r="AI152">
        <v>20.103819999999999</v>
      </c>
      <c r="AJ152" s="1">
        <v>6.0946569999999999E-3</v>
      </c>
      <c r="AK152" s="1">
        <v>1.546718</v>
      </c>
      <c r="AL152">
        <v>0.80704799999999999</v>
      </c>
      <c r="AM152">
        <v>20.489149999999999</v>
      </c>
      <c r="AN152" s="1">
        <v>1.109294</v>
      </c>
      <c r="AO152">
        <v>306.44450000000001</v>
      </c>
      <c r="AP152">
        <v>0.80495019999999995</v>
      </c>
      <c r="AQ152">
        <v>21.240269999999999</v>
      </c>
      <c r="AR152">
        <v>20.452490000000001</v>
      </c>
      <c r="AS152">
        <v>6029.14</v>
      </c>
      <c r="AT152">
        <v>0.80274659999999998</v>
      </c>
      <c r="AU152">
        <v>22.027080000000002</v>
      </c>
      <c r="AV152">
        <v>81.848749999999995</v>
      </c>
      <c r="AW152">
        <v>25426.33</v>
      </c>
      <c r="AX152">
        <v>0.80024119999999999</v>
      </c>
      <c r="AY152">
        <v>22.335270000000001</v>
      </c>
      <c r="AZ152">
        <v>108.5624</v>
      </c>
      <c r="BA152">
        <v>35182.410000000003</v>
      </c>
      <c r="BB152">
        <v>0.79728900000000003</v>
      </c>
      <c r="BC152">
        <v>22.299160000000001</v>
      </c>
      <c r="BD152">
        <v>63.283540000000002</v>
      </c>
      <c r="BE152">
        <v>21224.77</v>
      </c>
      <c r="BF152">
        <v>0.79371000000000003</v>
      </c>
      <c r="BG152">
        <v>21.838380000000001</v>
      </c>
      <c r="BH152">
        <v>19.972770000000001</v>
      </c>
      <c r="BI152">
        <v>6879.2120000000004</v>
      </c>
      <c r="BJ152">
        <v>0.78948890000000005</v>
      </c>
      <c r="BK152">
        <v>21.445260000000001</v>
      </c>
      <c r="BL152">
        <v>4.0680730000000001</v>
      </c>
      <c r="BM152">
        <v>1428.4870000000001</v>
      </c>
      <c r="BN152">
        <v>0.78428819999999999</v>
      </c>
      <c r="BO152">
        <v>21.685960000000001</v>
      </c>
      <c r="BP152">
        <v>0.65674370000000004</v>
      </c>
      <c r="BQ152">
        <v>231.9469</v>
      </c>
      <c r="BR152">
        <v>0.77882790000000002</v>
      </c>
      <c r="BS152">
        <v>22.001989999999999</v>
      </c>
      <c r="BT152">
        <v>0.13519519999999999</v>
      </c>
      <c r="BU152">
        <v>46.563630000000003</v>
      </c>
      <c r="BV152">
        <v>0.77276060000000002</v>
      </c>
      <c r="BW152">
        <v>22.661539999999999</v>
      </c>
      <c r="BX152">
        <v>7.0182690000000006E-2</v>
      </c>
      <c r="BY152">
        <v>23.29448</v>
      </c>
      <c r="BZ152">
        <v>0.76631680000000002</v>
      </c>
      <c r="CA152">
        <v>23.238219999999998</v>
      </c>
      <c r="CB152">
        <v>6.5394430000000003E-2</v>
      </c>
      <c r="CC152">
        <v>21.624369999999999</v>
      </c>
      <c r="CD152">
        <v>0.76124610000000004</v>
      </c>
      <c r="CE152">
        <v>23.417819999999999</v>
      </c>
      <c r="CF152">
        <v>6.6860939999999994E-2</v>
      </c>
      <c r="CG152">
        <v>22.279879999999999</v>
      </c>
      <c r="CH152">
        <v>0.75782269999999996</v>
      </c>
      <c r="CI152">
        <v>23.090399999999999</v>
      </c>
      <c r="CJ152" s="1">
        <v>6.5778840000000005E-2</v>
      </c>
      <c r="CK152">
        <v>22.101040000000001</v>
      </c>
      <c r="CL152">
        <v>0.75453190000000003</v>
      </c>
      <c r="CM152">
        <v>22.480540000000001</v>
      </c>
      <c r="CN152" s="1">
        <v>6.1678549999999999E-2</v>
      </c>
      <c r="CO152">
        <v>20.884899999999998</v>
      </c>
      <c r="CP152">
        <v>0.75145289999999998</v>
      </c>
      <c r="CQ152">
        <v>21.890429999999999</v>
      </c>
      <c r="CR152" s="1">
        <v>5.603528E-2</v>
      </c>
      <c r="CS152">
        <v>19.102360000000001</v>
      </c>
      <c r="CT152">
        <v>0.74840700000000004</v>
      </c>
      <c r="CU152">
        <v>21.749199999999998</v>
      </c>
      <c r="CV152" s="1">
        <v>5.0055259999999997E-2</v>
      </c>
      <c r="CW152">
        <v>17.169530000000002</v>
      </c>
      <c r="CX152">
        <v>0.74535050000000003</v>
      </c>
      <c r="CY152">
        <v>21.345140000000001</v>
      </c>
      <c r="CZ152">
        <v>4.4328359999999997E-2</v>
      </c>
      <c r="DA152">
        <v>15.29541</v>
      </c>
      <c r="DB152">
        <v>0.74089850000000002</v>
      </c>
      <c r="DC152">
        <v>21.583030000000001</v>
      </c>
      <c r="DD152" s="1">
        <v>3.9033640000000001E-2</v>
      </c>
      <c r="DE152">
        <v>13.560560000000001</v>
      </c>
      <c r="DF152">
        <v>0.73535689999999998</v>
      </c>
      <c r="DG152">
        <v>21.838249999999999</v>
      </c>
      <c r="DH152" s="1">
        <v>3.4281449999999998E-2</v>
      </c>
      <c r="DI152">
        <v>11.994669999999999</v>
      </c>
      <c r="DJ152">
        <v>0.72985390000000006</v>
      </c>
      <c r="DK152">
        <v>21.938300000000002</v>
      </c>
      <c r="DL152" s="1">
        <v>3.0099919999999999E-2</v>
      </c>
      <c r="DM152">
        <v>10.608650000000001</v>
      </c>
      <c r="DN152">
        <v>0.72460500000000005</v>
      </c>
      <c r="DO152">
        <v>21.855989999999998</v>
      </c>
      <c r="DP152" s="1">
        <v>2.6512049999999999E-2</v>
      </c>
      <c r="DQ152">
        <v>9.4076260000000005</v>
      </c>
      <c r="DR152">
        <v>0.71952490000000002</v>
      </c>
      <c r="DS152">
        <v>21.570599999999999</v>
      </c>
      <c r="DT152" s="1">
        <v>2.336032E-2</v>
      </c>
      <c r="DU152">
        <v>8.3457369999999997</v>
      </c>
      <c r="DV152">
        <v>0.71430830000000001</v>
      </c>
      <c r="DW152">
        <v>21.272580000000001</v>
      </c>
      <c r="DX152" s="1">
        <v>2.0523320000000001E-2</v>
      </c>
      <c r="DY152">
        <v>7.3840579999999996</v>
      </c>
      <c r="DZ152">
        <v>0.70935930000000003</v>
      </c>
      <c r="EA152">
        <v>21.71912</v>
      </c>
      <c r="EB152" s="1">
        <v>1.7997740000000002E-2</v>
      </c>
      <c r="EC152">
        <v>6.5176030000000003</v>
      </c>
      <c r="ED152">
        <v>0.70431999999999995</v>
      </c>
      <c r="EE152">
        <v>22.191739999999999</v>
      </c>
      <c r="EF152" s="1">
        <v>1.5767090000000001E-2</v>
      </c>
      <c r="EG152">
        <v>5.747763</v>
      </c>
      <c r="EH152">
        <v>0.69885779999999997</v>
      </c>
      <c r="EI152">
        <v>22.824580000000001</v>
      </c>
      <c r="EJ152" s="1">
        <v>1.380994E-2</v>
      </c>
      <c r="EK152">
        <v>5.0693469999999996</v>
      </c>
      <c r="EL152">
        <v>0.69224050000000004</v>
      </c>
      <c r="EM152">
        <v>23.54926</v>
      </c>
      <c r="EN152" s="1">
        <v>1.2069069999999999E-2</v>
      </c>
      <c r="EO152">
        <v>4.4670670000000001</v>
      </c>
      <c r="EP152">
        <v>0.68584940000000005</v>
      </c>
      <c r="EQ152">
        <v>23.825209999999998</v>
      </c>
      <c r="ER152" s="1">
        <v>1.0512499999999999E-2</v>
      </c>
      <c r="ES152">
        <v>3.9232149999999999</v>
      </c>
      <c r="ET152">
        <v>0.6796797</v>
      </c>
      <c r="EU152">
        <v>23.777570000000001</v>
      </c>
      <c r="EV152" s="1">
        <v>9.1439940000000008E-3</v>
      </c>
      <c r="EW152">
        <v>3.4390489999999998</v>
      </c>
      <c r="EX152">
        <v>0.67395170000000004</v>
      </c>
      <c r="EY152">
        <v>23.690390000000001</v>
      </c>
      <c r="EZ152" s="1">
        <v>7.9679529999999998E-3</v>
      </c>
      <c r="FA152">
        <v>3.01762</v>
      </c>
      <c r="FB152">
        <v>0.66887680000000005</v>
      </c>
      <c r="FC152">
        <v>23.357900000000001</v>
      </c>
      <c r="FD152" s="1">
        <v>6.9650429999999998E-3</v>
      </c>
      <c r="FE152">
        <v>2.6532040000000001</v>
      </c>
      <c r="FF152">
        <v>0.66449930000000001</v>
      </c>
      <c r="FG152">
        <v>23.435759999999998</v>
      </c>
      <c r="FH152" s="1">
        <v>6.0998409999999999E-3</v>
      </c>
      <c r="FI152">
        <v>2.3349989999999998</v>
      </c>
      <c r="FJ152">
        <v>0.66110769999999996</v>
      </c>
      <c r="FK152">
        <v>23.497520000000002</v>
      </c>
      <c r="FL152" s="1">
        <v>5.3442730000000001E-3</v>
      </c>
      <c r="FM152">
        <v>2.0525639999999998</v>
      </c>
      <c r="FN152">
        <v>0.65844400000000003</v>
      </c>
      <c r="FO152">
        <v>23.468610000000002</v>
      </c>
      <c r="FP152" s="1">
        <v>4.6734710000000002E-3</v>
      </c>
      <c r="FQ152">
        <v>1.7986040000000001</v>
      </c>
      <c r="FR152">
        <v>0.65639780000000003</v>
      </c>
      <c r="FS152">
        <v>23.579219999999999</v>
      </c>
      <c r="FT152" s="1">
        <v>4.0697169999999996E-3</v>
      </c>
      <c r="FU152">
        <v>1.568004</v>
      </c>
      <c r="FV152">
        <v>0.65482289999999999</v>
      </c>
      <c r="FW152">
        <v>23.53537</v>
      </c>
      <c r="FX152" s="1">
        <v>3.4975359999999999E-3</v>
      </c>
      <c r="FY152">
        <v>1.348811</v>
      </c>
      <c r="FZ152">
        <v>0.65341930000000004</v>
      </c>
      <c r="GA152">
        <v>23.441559999999999</v>
      </c>
      <c r="GB152" s="1">
        <v>2.9136399999999999E-3</v>
      </c>
      <c r="GC152">
        <v>1.12541</v>
      </c>
      <c r="GD152">
        <v>0.65233300000000005</v>
      </c>
      <c r="GE152">
        <v>23.18009</v>
      </c>
      <c r="GF152" s="1">
        <v>2.312859E-3</v>
      </c>
      <c r="GG152">
        <v>0.89493089999999997</v>
      </c>
      <c r="GH152">
        <v>0.65151429999999999</v>
      </c>
      <c r="GI152">
        <v>22.870570000000001</v>
      </c>
      <c r="GJ152" s="1">
        <v>1.7491060000000001E-3</v>
      </c>
      <c r="GK152">
        <v>0.67718089999999997</v>
      </c>
      <c r="GL152">
        <v>0.65087260000000002</v>
      </c>
      <c r="GM152">
        <v>22.988939999999999</v>
      </c>
      <c r="GN152" s="1">
        <v>1.287683E-3</v>
      </c>
      <c r="GO152">
        <v>0.49778990000000001</v>
      </c>
      <c r="GP152">
        <v>0.65047849999999996</v>
      </c>
      <c r="GQ152">
        <v>23.218789999999998</v>
      </c>
      <c r="GR152" s="1">
        <v>9.5706250000000001E-4</v>
      </c>
      <c r="GS152">
        <v>0.36840899999999999</v>
      </c>
      <c r="GT152">
        <v>0.65017999999999998</v>
      </c>
      <c r="GU152">
        <v>23.581880000000002</v>
      </c>
      <c r="GV152" s="1">
        <v>7.419433E-4</v>
      </c>
      <c r="GW152">
        <v>0.28387109999999999</v>
      </c>
      <c r="GX152">
        <v>0.64995970000000003</v>
      </c>
      <c r="GY152">
        <v>23.876439999999999</v>
      </c>
      <c r="GZ152" s="1">
        <v>6.0769920000000002E-4</v>
      </c>
      <c r="HA152">
        <v>0.23111290000000001</v>
      </c>
      <c r="HB152">
        <v>0.64983460000000004</v>
      </c>
      <c r="HC152">
        <v>23.84488</v>
      </c>
      <c r="HD152" s="1">
        <v>5.2136249999999999E-4</v>
      </c>
      <c r="HE152">
        <v>0.19731850000000001</v>
      </c>
      <c r="HF152">
        <v>0.64973259999999999</v>
      </c>
      <c r="HG152">
        <v>23.312930000000001</v>
      </c>
      <c r="HH152" s="1">
        <v>4.5895840000000001E-4</v>
      </c>
      <c r="HI152">
        <v>0.1731154</v>
      </c>
      <c r="HJ152">
        <v>0.64965340000000005</v>
      </c>
      <c r="HK152">
        <v>22.881399999999999</v>
      </c>
      <c r="HL152" s="1">
        <v>4.0714169999999999E-4</v>
      </c>
      <c r="HM152">
        <v>0.1532192</v>
      </c>
      <c r="HN152">
        <v>0.64954120000000004</v>
      </c>
      <c r="HO152">
        <v>22.354500000000002</v>
      </c>
      <c r="HP152" s="1">
        <v>3.6197729999999997E-4</v>
      </c>
      <c r="HQ152">
        <v>0.1359669</v>
      </c>
      <c r="HR152">
        <v>0.6494067</v>
      </c>
      <c r="HS152">
        <v>22.104420000000001</v>
      </c>
      <c r="HT152" s="1">
        <v>3.2421819999999999E-4</v>
      </c>
      <c r="HU152">
        <v>0.1215295</v>
      </c>
      <c r="HV152">
        <v>0.64925270000000002</v>
      </c>
      <c r="HW152">
        <v>22.108750000000001</v>
      </c>
      <c r="HX152" s="1">
        <v>2.942806E-4</v>
      </c>
      <c r="HY152">
        <v>0.1100846</v>
      </c>
      <c r="HZ152">
        <v>0.64906220000000003</v>
      </c>
      <c r="IA152">
        <v>22.255120000000002</v>
      </c>
      <c r="IB152" s="1">
        <v>2.7108429999999999E-4</v>
      </c>
      <c r="IC152">
        <v>0.101234</v>
      </c>
      <c r="ID152">
        <v>0.64884929999999996</v>
      </c>
      <c r="IE152">
        <v>22.651610000000002</v>
      </c>
      <c r="IF152" s="1">
        <v>2.5282629999999999E-4</v>
      </c>
      <c r="IG152">
        <v>9.4301270000000006E-2</v>
      </c>
      <c r="IH152">
        <v>0.64860090000000004</v>
      </c>
      <c r="II152">
        <v>22.94106</v>
      </c>
      <c r="IJ152" s="1">
        <v>2.3832270000000001E-4</v>
      </c>
      <c r="IK152">
        <v>8.8811609999999999E-2</v>
      </c>
      <c r="IL152">
        <v>0.64835039999999999</v>
      </c>
      <c r="IM152">
        <v>22.893930000000001</v>
      </c>
      <c r="IN152" s="1">
        <v>2.2727159999999999E-4</v>
      </c>
      <c r="IO152">
        <v>8.4617150000000002E-2</v>
      </c>
      <c r="IP152">
        <v>0.64808290000000002</v>
      </c>
      <c r="IQ152">
        <v>22.817329999999998</v>
      </c>
      <c r="IR152" s="1">
        <v>2.192072E-4</v>
      </c>
      <c r="IS152">
        <v>8.1561839999999997E-2</v>
      </c>
      <c r="IT152">
        <v>0.64779940000000003</v>
      </c>
      <c r="IU152">
        <v>22.675850000000001</v>
      </c>
      <c r="IV152" s="1">
        <v>2.1282509999999999E-4</v>
      </c>
      <c r="IW152">
        <v>7.9175759999999998E-2</v>
      </c>
      <c r="IX152">
        <v>0.64752259999999995</v>
      </c>
      <c r="IY152">
        <v>23.15916</v>
      </c>
      <c r="IZ152" s="1">
        <v>2.0656510000000001E-4</v>
      </c>
      <c r="JA152">
        <v>7.6878639999999998E-2</v>
      </c>
      <c r="JB152">
        <v>0.64725100000000002</v>
      </c>
      <c r="JC152">
        <v>23.583919999999999</v>
      </c>
      <c r="JD152" s="1">
        <v>1.9958040000000001E-4</v>
      </c>
      <c r="JE152">
        <v>7.4315629999999994E-2</v>
      </c>
      <c r="JF152">
        <v>0.64694479999999999</v>
      </c>
      <c r="JG152">
        <v>23.924469999999999</v>
      </c>
      <c r="JH152" s="1">
        <v>1.9178660000000001E-4</v>
      </c>
      <c r="JI152">
        <v>7.1457850000000003E-2</v>
      </c>
      <c r="JJ152">
        <v>0.64666500000000005</v>
      </c>
      <c r="JK152">
        <v>23.908090000000001</v>
      </c>
      <c r="JL152" s="1">
        <v>1.8353910000000001E-4</v>
      </c>
      <c r="JM152">
        <v>6.8422819999999995E-2</v>
      </c>
      <c r="JN152">
        <v>0.64637750000000005</v>
      </c>
      <c r="JO152">
        <v>23.809439999999999</v>
      </c>
      <c r="JP152" s="1">
        <v>1.7523230000000001E-4</v>
      </c>
      <c r="JQ152">
        <v>6.535146E-2</v>
      </c>
      <c r="JR152">
        <v>0.64610710000000005</v>
      </c>
      <c r="JS152">
        <v>23.52093</v>
      </c>
      <c r="JT152" s="1">
        <v>1.670935E-4</v>
      </c>
      <c r="JU152">
        <v>6.2338709999999999E-2</v>
      </c>
      <c r="JV152">
        <v>0.64582680000000003</v>
      </c>
      <c r="JW152">
        <v>23.265699999999999</v>
      </c>
      <c r="JX152" s="1">
        <v>1.5927899999999999E-4</v>
      </c>
      <c r="JY152">
        <v>5.9438209999999998E-2</v>
      </c>
      <c r="JZ152">
        <v>0.64561109999999999</v>
      </c>
      <c r="KA152">
        <v>22.907540000000001</v>
      </c>
      <c r="KB152" s="1">
        <v>1.5185719999999999E-4</v>
      </c>
      <c r="KC152">
        <v>5.6681879999999997E-2</v>
      </c>
      <c r="KD152">
        <v>0.64540920000000002</v>
      </c>
      <c r="KE152">
        <v>23.095890000000001</v>
      </c>
      <c r="KF152" s="1">
        <v>1.4485259999999999E-4</v>
      </c>
      <c r="KG152">
        <v>5.4078130000000002E-2</v>
      </c>
      <c r="KH152">
        <v>0.64527959999999995</v>
      </c>
      <c r="KI152">
        <v>23.308710000000001</v>
      </c>
      <c r="KJ152" s="1">
        <v>1.3831069999999999E-4</v>
      </c>
      <c r="KK152">
        <v>5.1631660000000003E-2</v>
      </c>
      <c r="KL152">
        <v>0.64517349999999996</v>
      </c>
      <c r="KM152">
        <v>23.70853</v>
      </c>
      <c r="KN152" s="1">
        <v>1.3213339999999999E-4</v>
      </c>
      <c r="KO152">
        <v>4.9325510000000003E-2</v>
      </c>
      <c r="KP152">
        <v>0.64509019999999995</v>
      </c>
      <c r="KQ152">
        <v>24.12322</v>
      </c>
      <c r="KR152" s="1">
        <v>1.2624819999999999E-4</v>
      </c>
      <c r="KS152">
        <v>4.7124649999999997E-2</v>
      </c>
      <c r="KT152">
        <v>0.64505509999999999</v>
      </c>
      <c r="KU152">
        <v>24.08689</v>
      </c>
      <c r="KV152" s="1">
        <v>1.2041230000000001E-4</v>
      </c>
      <c r="KW152">
        <v>4.4949940000000001E-2</v>
      </c>
      <c r="KX152">
        <v>0.64501200000000003</v>
      </c>
      <c r="KY152">
        <v>23.8001</v>
      </c>
      <c r="KZ152" s="1">
        <v>1.142432E-4</v>
      </c>
      <c r="LA152">
        <v>4.265729E-2</v>
      </c>
      <c r="LB152">
        <v>0.64498350000000004</v>
      </c>
      <c r="LC152">
        <v>23.529599999999999</v>
      </c>
      <c r="LD152" s="1">
        <v>1.075762E-4</v>
      </c>
      <c r="LE152">
        <v>4.0179569999999998E-2</v>
      </c>
      <c r="LF152">
        <v>0.64498549999999999</v>
      </c>
      <c r="LG152">
        <v>23.224499999999999</v>
      </c>
      <c r="LH152" s="1">
        <v>1.0079450000000001E-4</v>
      </c>
      <c r="LI152">
        <v>3.7643280000000001E-2</v>
      </c>
      <c r="LJ152">
        <v>0.64497800000000005</v>
      </c>
      <c r="LK152">
        <v>23.410720000000001</v>
      </c>
      <c r="LL152" s="1">
        <v>9.4475140000000002E-5</v>
      </c>
      <c r="LM152">
        <v>3.5270940000000001E-2</v>
      </c>
      <c r="LN152">
        <v>0.64495590000000003</v>
      </c>
      <c r="LO152">
        <v>23.65286</v>
      </c>
      <c r="LP152" s="1">
        <v>8.9010560000000002E-5</v>
      </c>
      <c r="LQ152">
        <v>3.3214050000000002E-2</v>
      </c>
      <c r="LR152">
        <v>0.64495919999999995</v>
      </c>
      <c r="LS152">
        <v>24.003360000000001</v>
      </c>
      <c r="LT152" s="1">
        <v>8.4425219999999994E-5</v>
      </c>
      <c r="LU152">
        <v>3.148422E-2</v>
      </c>
      <c r="LV152">
        <v>0.6449608</v>
      </c>
      <c r="LW152">
        <v>24.31156</v>
      </c>
      <c r="LX152" s="1">
        <v>8.0540339999999995E-5</v>
      </c>
      <c r="LY152">
        <v>3.0019770000000001E-2</v>
      </c>
      <c r="LZ152">
        <v>0.64496580000000003</v>
      </c>
      <c r="MA152">
        <v>24.35577</v>
      </c>
      <c r="MB152" s="1">
        <v>7.7027560000000005E-5</v>
      </c>
      <c r="MC152">
        <v>2.8738059999999999E-2</v>
      </c>
      <c r="MD152">
        <v>0.64496549999999997</v>
      </c>
      <c r="ME152">
        <v>24.07985</v>
      </c>
      <c r="MF152" s="1">
        <v>7.3687400000000002E-5</v>
      </c>
      <c r="MG152">
        <v>2.7580810000000001E-2</v>
      </c>
      <c r="MH152">
        <v>0.64496450000000005</v>
      </c>
      <c r="MI152">
        <v>23.796040000000001</v>
      </c>
      <c r="MJ152" s="1">
        <v>7.0596159999999997E-5</v>
      </c>
      <c r="MK152">
        <v>2.650624E-2</v>
      </c>
      <c r="ML152">
        <v>0.64497479999999996</v>
      </c>
      <c r="MM152">
        <v>23.351890000000001</v>
      </c>
      <c r="MN152" s="1">
        <v>6.7699990000000005E-5</v>
      </c>
      <c r="MO152">
        <v>2.549355E-2</v>
      </c>
      <c r="MP152">
        <v>0.6449648</v>
      </c>
      <c r="MQ152">
        <v>23.43741</v>
      </c>
      <c r="MR152" s="1">
        <v>6.4960460000000007E-5</v>
      </c>
      <c r="MS152">
        <v>2.4531810000000001E-2</v>
      </c>
      <c r="MT152">
        <v>0.64496849999999994</v>
      </c>
      <c r="MU152">
        <v>23.235610000000001</v>
      </c>
      <c r="MV152" s="1">
        <v>6.236573E-5</v>
      </c>
      <c r="MW152">
        <v>2.3616829999999998E-2</v>
      </c>
      <c r="MX152">
        <v>0.64496299999999995</v>
      </c>
      <c r="MY152">
        <v>22.851310000000002</v>
      </c>
      <c r="MZ152" s="1">
        <v>5.9918969999999998E-5</v>
      </c>
      <c r="NA152">
        <v>2.2748150000000002E-2</v>
      </c>
      <c r="NB152">
        <v>0.64496319999999996</v>
      </c>
      <c r="NC152">
        <v>22.597480000000001</v>
      </c>
      <c r="ND152" s="1">
        <v>5.7599660000000001E-5</v>
      </c>
      <c r="NE152">
        <v>2.1921059999999999E-2</v>
      </c>
      <c r="NF152">
        <v>0.64497150000000003</v>
      </c>
      <c r="NG152">
        <v>22.535409999999999</v>
      </c>
      <c r="NH152" s="1">
        <v>5.5393450000000001E-5</v>
      </c>
      <c r="NI152">
        <v>2.1131170000000001E-2</v>
      </c>
      <c r="NJ152">
        <v>0.64497110000000002</v>
      </c>
      <c r="NK152">
        <v>22.399570000000001</v>
      </c>
      <c r="NL152" s="1">
        <v>5.3287839999999998E-5</v>
      </c>
      <c r="NM152">
        <v>2.037483E-2</v>
      </c>
      <c r="NN152">
        <v>0.64496279999999995</v>
      </c>
      <c r="NO152">
        <v>22.23058</v>
      </c>
      <c r="NP152" s="1">
        <v>5.128624E-5</v>
      </c>
      <c r="NQ152">
        <v>1.9652070000000001E-2</v>
      </c>
      <c r="NR152">
        <v>0.64496149999999997</v>
      </c>
      <c r="NS152">
        <v>21.93608</v>
      </c>
      <c r="NT152" s="1">
        <v>4.9377140000000001E-5</v>
      </c>
      <c r="NU152">
        <v>1.8960009999999999E-2</v>
      </c>
      <c r="NV152">
        <v>0.64497079999999996</v>
      </c>
      <c r="NW152">
        <v>22.266649999999998</v>
      </c>
      <c r="NX152" s="1">
        <v>4.755692E-5</v>
      </c>
      <c r="NY152">
        <v>1.829677E-2</v>
      </c>
      <c r="NZ152">
        <v>0.64496960000000003</v>
      </c>
      <c r="OA152">
        <v>22.853429999999999</v>
      </c>
      <c r="OB152" s="1">
        <v>4.5819529999999999E-5</v>
      </c>
      <c r="OC152">
        <v>1.7661329999999999E-2</v>
      </c>
      <c r="OD152">
        <v>0.64496900000000001</v>
      </c>
      <c r="OE152">
        <v>23.32104</v>
      </c>
      <c r="OF152" s="1">
        <v>4.4156300000000003E-5</v>
      </c>
      <c r="OG152">
        <v>1.7052689999999999E-2</v>
      </c>
      <c r="OH152">
        <v>0.64496770000000003</v>
      </c>
      <c r="OI152">
        <v>23.62509</v>
      </c>
      <c r="OJ152" s="1">
        <v>4.2567300000000002E-5</v>
      </c>
      <c r="OK152">
        <v>1.646802E-2</v>
      </c>
    </row>
    <row r="153" spans="1:401" x14ac:dyDescent="0.35">
      <c r="A153">
        <v>156</v>
      </c>
      <c r="B153" t="s">
        <v>4</v>
      </c>
      <c r="C153" t="s">
        <v>24</v>
      </c>
      <c r="D153" t="s">
        <v>158</v>
      </c>
      <c r="E153">
        <v>862.44989999999996</v>
      </c>
      <c r="F153">
        <v>0.83292219999999995</v>
      </c>
      <c r="G153">
        <v>20.100090000000002</v>
      </c>
      <c r="H153">
        <v>0</v>
      </c>
      <c r="I153">
        <v>0</v>
      </c>
      <c r="J153">
        <v>0.83975069999999996</v>
      </c>
      <c r="K153">
        <v>20.646190000000001</v>
      </c>
      <c r="L153">
        <v>0</v>
      </c>
      <c r="M153">
        <v>0</v>
      </c>
      <c r="N153">
        <v>0.84642490000000004</v>
      </c>
      <c r="O153">
        <v>21.26267</v>
      </c>
      <c r="P153">
        <v>0</v>
      </c>
      <c r="Q153">
        <v>0</v>
      </c>
      <c r="R153">
        <v>0.85380889999999998</v>
      </c>
      <c r="S153">
        <v>21.419309999999999</v>
      </c>
      <c r="T153">
        <v>0</v>
      </c>
      <c r="U153">
        <v>0</v>
      </c>
      <c r="V153">
        <v>0.85769229999999996</v>
      </c>
      <c r="W153">
        <v>21.135829999999999</v>
      </c>
      <c r="X153" s="1">
        <v>3.422821E-31</v>
      </c>
      <c r="Y153" s="1">
        <v>9.5792069999999996E-29</v>
      </c>
      <c r="Z153">
        <v>0.85996660000000003</v>
      </c>
      <c r="AA153">
        <v>20.653479999999998</v>
      </c>
      <c r="AB153" s="1">
        <v>8.168811E-20</v>
      </c>
      <c r="AC153" s="1">
        <v>2.26802E-17</v>
      </c>
      <c r="AD153">
        <v>0.8615642</v>
      </c>
      <c r="AE153">
        <v>20.060230000000001</v>
      </c>
      <c r="AF153" s="1">
        <v>6.4833809999999996E-8</v>
      </c>
      <c r="AG153" s="1">
        <v>1.257945E-5</v>
      </c>
      <c r="AH153">
        <v>0.86287219999999998</v>
      </c>
      <c r="AI153">
        <v>20.154389999999999</v>
      </c>
      <c r="AJ153" s="1">
        <v>3.58297E-3</v>
      </c>
      <c r="AK153" s="1">
        <v>0.8017377</v>
      </c>
      <c r="AL153">
        <v>0.86411769999999999</v>
      </c>
      <c r="AM153">
        <v>20.52779</v>
      </c>
      <c r="AN153" s="1">
        <v>0.80341419999999997</v>
      </c>
      <c r="AO153">
        <v>193.4068</v>
      </c>
      <c r="AP153">
        <v>0.86533079999999996</v>
      </c>
      <c r="AQ153">
        <v>21.251429999999999</v>
      </c>
      <c r="AR153">
        <v>17.06176</v>
      </c>
      <c r="AS153">
        <v>4323.9129999999996</v>
      </c>
      <c r="AT153">
        <v>0.86654399999999998</v>
      </c>
      <c r="AU153">
        <v>22.036529999999999</v>
      </c>
      <c r="AV153">
        <v>75.998040000000003</v>
      </c>
      <c r="AW153">
        <v>20023.63</v>
      </c>
      <c r="AX153">
        <v>0.86777269999999995</v>
      </c>
      <c r="AY153">
        <v>22.354009999999999</v>
      </c>
      <c r="AZ153">
        <v>109.58159999999999</v>
      </c>
      <c r="BA153">
        <v>29724.89</v>
      </c>
      <c r="BB153">
        <v>0.86902369999999995</v>
      </c>
      <c r="BC153">
        <v>22.340150000000001</v>
      </c>
      <c r="BD153">
        <v>68.242990000000006</v>
      </c>
      <c r="BE153">
        <v>18912.72</v>
      </c>
      <c r="BF153">
        <v>0.87053780000000003</v>
      </c>
      <c r="BG153">
        <v>21.9069</v>
      </c>
      <c r="BH153">
        <v>22.65137</v>
      </c>
      <c r="BI153">
        <v>6365.3149999999996</v>
      </c>
      <c r="BJ153">
        <v>0.8724229</v>
      </c>
      <c r="BK153">
        <v>21.510120000000001</v>
      </c>
      <c r="BL153">
        <v>4.7770330000000003</v>
      </c>
      <c r="BM153">
        <v>1351.5039999999999</v>
      </c>
      <c r="BN153">
        <v>0.87513379999999996</v>
      </c>
      <c r="BO153">
        <v>21.74963</v>
      </c>
      <c r="BP153">
        <v>0.77886069999999996</v>
      </c>
      <c r="BQ153">
        <v>219.1739</v>
      </c>
      <c r="BR153">
        <v>0.87113569999999996</v>
      </c>
      <c r="BS153">
        <v>22.033819999999999</v>
      </c>
      <c r="BT153">
        <v>0.15148410000000001</v>
      </c>
      <c r="BU153">
        <v>41.529769999999999</v>
      </c>
      <c r="BV153">
        <v>0.86106539999999998</v>
      </c>
      <c r="BW153">
        <v>22.675689999999999</v>
      </c>
      <c r="BX153">
        <v>7.1948769999999995E-2</v>
      </c>
      <c r="BY153">
        <v>19.010629999999999</v>
      </c>
      <c r="BZ153">
        <v>0.85042960000000001</v>
      </c>
      <c r="CA153">
        <v>23.25159</v>
      </c>
      <c r="CB153">
        <v>6.5302830000000006E-2</v>
      </c>
      <c r="CC153">
        <v>17.020109999999999</v>
      </c>
      <c r="CD153">
        <v>0.84146489999999996</v>
      </c>
      <c r="CE153">
        <v>23.423539999999999</v>
      </c>
      <c r="CF153">
        <v>6.6756190000000007E-2</v>
      </c>
      <c r="CG153">
        <v>17.413979999999999</v>
      </c>
      <c r="CH153">
        <v>0.8335688</v>
      </c>
      <c r="CI153">
        <v>23.11054</v>
      </c>
      <c r="CJ153" s="1">
        <v>6.5977549999999996E-2</v>
      </c>
      <c r="CK153">
        <v>17.391839999999998</v>
      </c>
      <c r="CL153">
        <v>0.82545299999999999</v>
      </c>
      <c r="CM153">
        <v>22.52993</v>
      </c>
      <c r="CN153" s="1">
        <v>6.2104680000000002E-2</v>
      </c>
      <c r="CO153">
        <v>16.542000000000002</v>
      </c>
      <c r="CP153">
        <v>0.81731399999999998</v>
      </c>
      <c r="CQ153">
        <v>21.940259999999999</v>
      </c>
      <c r="CR153" s="1">
        <v>5.6550919999999998E-2</v>
      </c>
      <c r="CS153">
        <v>15.21176</v>
      </c>
      <c r="CT153">
        <v>0.80896630000000003</v>
      </c>
      <c r="CU153">
        <v>21.79926</v>
      </c>
      <c r="CV153" s="1">
        <v>5.0578890000000001E-2</v>
      </c>
      <c r="CW153">
        <v>13.73734</v>
      </c>
      <c r="CX153">
        <v>0.8004462</v>
      </c>
      <c r="CY153">
        <v>21.381070000000001</v>
      </c>
      <c r="CZ153" s="1">
        <v>4.4821920000000001E-2</v>
      </c>
      <c r="DA153">
        <v>12.292149999999999</v>
      </c>
      <c r="DB153">
        <v>0.7916782</v>
      </c>
      <c r="DC153">
        <v>21.5991</v>
      </c>
      <c r="DD153">
        <v>3.948231E-2</v>
      </c>
      <c r="DE153">
        <v>10.93538</v>
      </c>
      <c r="DF153">
        <v>0.78331260000000003</v>
      </c>
      <c r="DG153">
        <v>21.846920000000001</v>
      </c>
      <c r="DH153" s="1">
        <v>3.4684050000000001E-2</v>
      </c>
      <c r="DI153">
        <v>9.692812</v>
      </c>
      <c r="DJ153">
        <v>0.77442900000000003</v>
      </c>
      <c r="DK153">
        <v>21.938849999999999</v>
      </c>
      <c r="DL153">
        <v>3.0453379999999999E-2</v>
      </c>
      <c r="DM153">
        <v>8.5910290000000007</v>
      </c>
      <c r="DN153">
        <v>0.76590590000000003</v>
      </c>
      <c r="DO153">
        <v>21.864439999999998</v>
      </c>
      <c r="DP153" s="1">
        <v>2.6820739999999999E-2</v>
      </c>
      <c r="DQ153">
        <v>7.6340370000000002</v>
      </c>
      <c r="DR153">
        <v>0.75759509999999997</v>
      </c>
      <c r="DS153">
        <v>21.60575</v>
      </c>
      <c r="DT153" s="1">
        <v>2.363788E-2</v>
      </c>
      <c r="DU153">
        <v>6.7887019999999998</v>
      </c>
      <c r="DV153">
        <v>0.74915989999999999</v>
      </c>
      <c r="DW153">
        <v>21.303080000000001</v>
      </c>
      <c r="DX153">
        <v>2.0775720000000001E-2</v>
      </c>
      <c r="DY153">
        <v>6.0219319999999996</v>
      </c>
      <c r="DZ153">
        <v>0.74105529999999997</v>
      </c>
      <c r="EA153">
        <v>21.7484</v>
      </c>
      <c r="EB153" s="1">
        <v>1.8224379999999998E-2</v>
      </c>
      <c r="EC153">
        <v>5.3282740000000004</v>
      </c>
      <c r="ED153">
        <v>0.73277300000000001</v>
      </c>
      <c r="EE153">
        <v>22.222370000000002</v>
      </c>
      <c r="EF153" s="1">
        <v>1.5967559999999999E-2</v>
      </c>
      <c r="EG153">
        <v>4.7101839999999999</v>
      </c>
      <c r="EH153">
        <v>0.72434069999999995</v>
      </c>
      <c r="EI153">
        <v>22.833100000000002</v>
      </c>
      <c r="EJ153" s="1">
        <v>1.398663E-2</v>
      </c>
      <c r="EK153">
        <v>4.1634349999999998</v>
      </c>
      <c r="EL153">
        <v>0.71562400000000004</v>
      </c>
      <c r="EM153">
        <v>23.544170000000001</v>
      </c>
      <c r="EN153" s="1">
        <v>1.222847E-2</v>
      </c>
      <c r="EO153">
        <v>3.6756319999999998</v>
      </c>
      <c r="EP153">
        <v>0.70699080000000003</v>
      </c>
      <c r="EQ153">
        <v>23.817119999999999</v>
      </c>
      <c r="ER153" s="1">
        <v>1.065695E-2</v>
      </c>
      <c r="ES153">
        <v>3.234639</v>
      </c>
      <c r="ET153">
        <v>0.69849779999999995</v>
      </c>
      <c r="EU153">
        <v>23.763349999999999</v>
      </c>
      <c r="EV153" s="1">
        <v>9.2709999999999997E-3</v>
      </c>
      <c r="EW153">
        <v>2.8405459999999998</v>
      </c>
      <c r="EX153">
        <v>0.69055429999999995</v>
      </c>
      <c r="EY153">
        <v>23.703769999999999</v>
      </c>
      <c r="EZ153" s="1">
        <v>8.0785219999999994E-3</v>
      </c>
      <c r="FA153">
        <v>2.4966810000000002</v>
      </c>
      <c r="FB153">
        <v>0.68334260000000002</v>
      </c>
      <c r="FC153">
        <v>23.39453</v>
      </c>
      <c r="FD153" s="1">
        <v>7.0610569999999999E-3</v>
      </c>
      <c r="FE153">
        <v>2.1989570000000001</v>
      </c>
      <c r="FF153">
        <v>0.67705729999999997</v>
      </c>
      <c r="FG153">
        <v>23.469390000000001</v>
      </c>
      <c r="FH153" s="1">
        <v>6.1844430000000004E-3</v>
      </c>
      <c r="FI153">
        <v>1.9385559999999999</v>
      </c>
      <c r="FJ153">
        <v>0.67203659999999998</v>
      </c>
      <c r="FK153">
        <v>23.53961</v>
      </c>
      <c r="FL153" s="1">
        <v>5.4203339999999997E-3</v>
      </c>
      <c r="FM153">
        <v>1.7068430000000001</v>
      </c>
      <c r="FN153">
        <v>0.66795669999999996</v>
      </c>
      <c r="FO153">
        <v>23.48424</v>
      </c>
      <c r="FP153" s="1">
        <v>4.7420889999999997E-3</v>
      </c>
      <c r="FQ153">
        <v>1.497976</v>
      </c>
      <c r="FR153">
        <v>0.66474160000000004</v>
      </c>
      <c r="FS153">
        <v>23.586649999999999</v>
      </c>
      <c r="FT153" s="1">
        <v>4.1331079999999999E-3</v>
      </c>
      <c r="FU153">
        <v>1.308157</v>
      </c>
      <c r="FV153">
        <v>0.66228010000000004</v>
      </c>
      <c r="FW153">
        <v>23.535530000000001</v>
      </c>
      <c r="FX153" s="1">
        <v>3.5601029999999998E-3</v>
      </c>
      <c r="FY153">
        <v>1.128196</v>
      </c>
      <c r="FZ153">
        <v>0.66034530000000002</v>
      </c>
      <c r="GA153">
        <v>23.447469999999999</v>
      </c>
      <c r="GB153" s="1">
        <v>2.9790379999999998E-3</v>
      </c>
      <c r="GC153">
        <v>0.9451174</v>
      </c>
      <c r="GD153">
        <v>0.65885170000000004</v>
      </c>
      <c r="GE153">
        <v>23.207280000000001</v>
      </c>
      <c r="GF153" s="1">
        <v>2.3787729999999998E-3</v>
      </c>
      <c r="GG153">
        <v>0.75541259999999999</v>
      </c>
      <c r="GH153">
        <v>0.6577132</v>
      </c>
      <c r="GI153">
        <v>22.91639</v>
      </c>
      <c r="GJ153" s="1">
        <v>1.807861E-3</v>
      </c>
      <c r="GK153">
        <v>0.57408300000000001</v>
      </c>
      <c r="GL153">
        <v>0.65684180000000003</v>
      </c>
      <c r="GM153">
        <v>23.044029999999999</v>
      </c>
      <c r="GN153" s="1">
        <v>1.3330309999999999E-3</v>
      </c>
      <c r="GO153">
        <v>0.42266890000000001</v>
      </c>
      <c r="GP153">
        <v>0.65624680000000002</v>
      </c>
      <c r="GQ153">
        <v>23.28154</v>
      </c>
      <c r="GR153" s="1">
        <v>9.8808920000000001E-4</v>
      </c>
      <c r="GS153">
        <v>0.31222889999999998</v>
      </c>
      <c r="GT153">
        <v>0.65581820000000002</v>
      </c>
      <c r="GU153">
        <v>23.639600000000002</v>
      </c>
      <c r="GV153" s="1">
        <v>7.6163489999999995E-4</v>
      </c>
      <c r="GW153">
        <v>0.23952329999999999</v>
      </c>
      <c r="GX153">
        <v>0.65553329999999999</v>
      </c>
      <c r="GY153">
        <v>23.923970000000001</v>
      </c>
      <c r="GZ153" s="1">
        <v>6.2001419999999996E-4</v>
      </c>
      <c r="HA153">
        <v>0.19405849999999999</v>
      </c>
      <c r="HB153">
        <v>0.65534230000000004</v>
      </c>
      <c r="HC153">
        <v>23.88674</v>
      </c>
      <c r="HD153" s="1">
        <v>5.2961700000000002E-4</v>
      </c>
      <c r="HE153">
        <v>0.1651031</v>
      </c>
      <c r="HF153">
        <v>0.65518109999999996</v>
      </c>
      <c r="HG153">
        <v>23.340420000000002</v>
      </c>
      <c r="HH153" s="1">
        <v>4.6533680000000001E-4</v>
      </c>
      <c r="HI153">
        <v>0.14462610000000001</v>
      </c>
      <c r="HJ153">
        <v>0.65506629999999999</v>
      </c>
      <c r="HK153">
        <v>22.91169</v>
      </c>
      <c r="HL153" s="1">
        <v>4.1263040000000001E-4</v>
      </c>
      <c r="HM153">
        <v>0.12796370000000001</v>
      </c>
      <c r="HN153">
        <v>0.6549336</v>
      </c>
      <c r="HO153">
        <v>22.406860000000002</v>
      </c>
      <c r="HP153" s="1">
        <v>3.6671190000000002E-4</v>
      </c>
      <c r="HQ153">
        <v>0.113522</v>
      </c>
      <c r="HR153">
        <v>0.65477479999999999</v>
      </c>
      <c r="HS153">
        <v>22.16478</v>
      </c>
      <c r="HT153" s="1">
        <v>3.280763E-4</v>
      </c>
      <c r="HU153">
        <v>0.10137690000000001</v>
      </c>
      <c r="HV153">
        <v>0.65459579999999995</v>
      </c>
      <c r="HW153">
        <v>22.169809999999998</v>
      </c>
      <c r="HX153" s="1">
        <v>2.9728540000000003E-4</v>
      </c>
      <c r="HY153">
        <v>9.1709029999999997E-2</v>
      </c>
      <c r="HZ153">
        <v>0.65435759999999998</v>
      </c>
      <c r="IA153">
        <v>22.299389999999999</v>
      </c>
      <c r="IB153" s="1">
        <v>2.7341570000000002E-4</v>
      </c>
      <c r="IC153">
        <v>8.4229719999999994E-2</v>
      </c>
      <c r="ID153">
        <v>0.65408469999999996</v>
      </c>
      <c r="IE153">
        <v>22.663409999999999</v>
      </c>
      <c r="IF153" s="1">
        <v>2.5467110000000002E-4</v>
      </c>
      <c r="IG153">
        <v>7.8382599999999997E-2</v>
      </c>
      <c r="IH153">
        <v>0.65378369999999997</v>
      </c>
      <c r="II153">
        <v>22.93928</v>
      </c>
      <c r="IJ153" s="1">
        <v>2.3977260000000001E-4</v>
      </c>
      <c r="IK153">
        <v>7.375139E-2</v>
      </c>
      <c r="IL153">
        <v>0.65346000000000004</v>
      </c>
      <c r="IM153">
        <v>22.883649999999999</v>
      </c>
      <c r="IN153" s="1">
        <v>2.2834940000000001E-4</v>
      </c>
      <c r="IO153">
        <v>7.0196640000000005E-2</v>
      </c>
      <c r="IP153">
        <v>0.65312110000000001</v>
      </c>
      <c r="IQ153">
        <v>22.821870000000001</v>
      </c>
      <c r="IR153" s="1">
        <v>2.1999570000000001E-4</v>
      </c>
      <c r="IS153">
        <v>6.7602930000000006E-2</v>
      </c>
      <c r="IT153">
        <v>0.65277180000000001</v>
      </c>
      <c r="IU153">
        <v>22.703209999999999</v>
      </c>
      <c r="IV153" s="1">
        <v>2.1349610000000001E-4</v>
      </c>
      <c r="IW153">
        <v>6.5604319999999994E-2</v>
      </c>
      <c r="IX153">
        <v>0.65241090000000002</v>
      </c>
      <c r="IY153">
        <v>23.20307</v>
      </c>
      <c r="IZ153" s="1">
        <v>2.0727739999999999E-4</v>
      </c>
      <c r="JA153">
        <v>6.3719380000000006E-2</v>
      </c>
      <c r="JB153">
        <v>0.65204039999999996</v>
      </c>
      <c r="JC153">
        <v>23.647870000000001</v>
      </c>
      <c r="JD153" s="1">
        <v>2.003892E-4</v>
      </c>
      <c r="JE153">
        <v>6.1629650000000001E-2</v>
      </c>
      <c r="JF153">
        <v>0.6516672</v>
      </c>
      <c r="JG153">
        <v>23.983470000000001</v>
      </c>
      <c r="JH153" s="1">
        <v>1.9266899999999999E-4</v>
      </c>
      <c r="JI153">
        <v>5.9289210000000002E-2</v>
      </c>
      <c r="JJ153">
        <v>0.6512985</v>
      </c>
      <c r="JK153">
        <v>23.954239999999999</v>
      </c>
      <c r="JL153" s="1">
        <v>1.8445460000000001E-4</v>
      </c>
      <c r="JM153">
        <v>5.6792580000000002E-2</v>
      </c>
      <c r="JN153">
        <v>0.65094229999999997</v>
      </c>
      <c r="JO153">
        <v>23.833649999999999</v>
      </c>
      <c r="JP153" s="1">
        <v>1.761442E-4</v>
      </c>
      <c r="JQ153">
        <v>5.4256310000000002E-2</v>
      </c>
      <c r="JR153">
        <v>0.65057529999999997</v>
      </c>
      <c r="JS153">
        <v>23.53518</v>
      </c>
      <c r="JT153" s="1">
        <v>1.67978E-4</v>
      </c>
      <c r="JU153">
        <v>5.1762889999999999E-2</v>
      </c>
      <c r="JV153">
        <v>0.65023540000000002</v>
      </c>
      <c r="JW153">
        <v>23.28932</v>
      </c>
      <c r="JX153" s="1">
        <v>1.6012360000000001E-4</v>
      </c>
      <c r="JY153">
        <v>4.9357779999999997E-2</v>
      </c>
      <c r="JZ153">
        <v>0.64995210000000003</v>
      </c>
      <c r="KA153">
        <v>22.952069999999999</v>
      </c>
      <c r="KB153" s="1">
        <v>1.5265950000000001E-4</v>
      </c>
      <c r="KC153">
        <v>4.707153E-2</v>
      </c>
      <c r="KD153">
        <v>0.64969299999999996</v>
      </c>
      <c r="KE153">
        <v>23.14489</v>
      </c>
      <c r="KF153" s="1">
        <v>1.456075E-4</v>
      </c>
      <c r="KG153">
        <v>4.4908579999999997E-2</v>
      </c>
      <c r="KH153">
        <v>0.64948669999999997</v>
      </c>
      <c r="KI153">
        <v>23.359020000000001</v>
      </c>
      <c r="KJ153" s="1">
        <v>1.3901899999999999E-4</v>
      </c>
      <c r="KK153">
        <v>4.2876789999999998E-2</v>
      </c>
      <c r="KL153">
        <v>0.6493198</v>
      </c>
      <c r="KM153">
        <v>23.740870000000001</v>
      </c>
      <c r="KN153" s="1">
        <v>1.32803E-4</v>
      </c>
      <c r="KO153">
        <v>4.0961619999999997E-2</v>
      </c>
      <c r="KP153">
        <v>0.64920800000000001</v>
      </c>
      <c r="KQ153">
        <v>24.14762</v>
      </c>
      <c r="KR153" s="1">
        <v>1.268954E-4</v>
      </c>
      <c r="KS153">
        <v>3.9137030000000003E-2</v>
      </c>
      <c r="KT153">
        <v>0.64914899999999998</v>
      </c>
      <c r="KU153">
        <v>24.11223</v>
      </c>
      <c r="KV153" s="1">
        <v>1.210721E-4</v>
      </c>
      <c r="KW153">
        <v>3.7341770000000003E-2</v>
      </c>
      <c r="KX153">
        <v>0.64910270000000003</v>
      </c>
      <c r="KY153">
        <v>23.815829999999998</v>
      </c>
      <c r="KZ153" s="1">
        <v>1.149542E-4</v>
      </c>
      <c r="LA153">
        <v>3.5458740000000002E-2</v>
      </c>
      <c r="LB153">
        <v>0.64905520000000005</v>
      </c>
      <c r="LC153">
        <v>23.55358</v>
      </c>
      <c r="LD153" s="1">
        <v>1.0833490000000001E-4</v>
      </c>
      <c r="LE153">
        <v>3.3421960000000001E-2</v>
      </c>
      <c r="LF153">
        <v>0.64905330000000006</v>
      </c>
      <c r="LG153">
        <v>23.263909999999999</v>
      </c>
      <c r="LH153" s="1">
        <v>1.0153999999999999E-4</v>
      </c>
      <c r="LI153">
        <v>3.132157E-2</v>
      </c>
      <c r="LJ153">
        <v>0.64902870000000001</v>
      </c>
      <c r="LK153">
        <v>23.46172</v>
      </c>
      <c r="LL153" s="1">
        <v>9.5144779999999996E-5</v>
      </c>
      <c r="LM153">
        <v>2.934107E-2</v>
      </c>
      <c r="LN153">
        <v>0.64900360000000001</v>
      </c>
      <c r="LO153">
        <v>23.714089999999999</v>
      </c>
      <c r="LP153" s="1">
        <v>8.9577499999999994E-5</v>
      </c>
      <c r="LQ153">
        <v>2.7614119999999999E-2</v>
      </c>
      <c r="LR153">
        <v>0.64900519999999995</v>
      </c>
      <c r="LS153">
        <v>24.05273</v>
      </c>
      <c r="LT153" s="1">
        <v>8.4900790000000005E-5</v>
      </c>
      <c r="LU153">
        <v>2.6160530000000001E-2</v>
      </c>
      <c r="LV153">
        <v>0.64899890000000005</v>
      </c>
      <c r="LW153">
        <v>24.342980000000001</v>
      </c>
      <c r="LX153" s="1">
        <v>8.0948830000000002E-5</v>
      </c>
      <c r="LY153">
        <v>2.49325E-2</v>
      </c>
      <c r="LZ153">
        <v>0.64901260000000005</v>
      </c>
      <c r="MA153">
        <v>24.37482</v>
      </c>
      <c r="MB153" s="1">
        <v>7.7390050000000006E-5</v>
      </c>
      <c r="MC153">
        <v>2.3860650000000001E-2</v>
      </c>
      <c r="MD153">
        <v>0.64900769999999997</v>
      </c>
      <c r="ME153">
        <v>24.08878</v>
      </c>
      <c r="MF153" s="1">
        <v>7.4018510000000004E-5</v>
      </c>
      <c r="MG153">
        <v>2.289617E-2</v>
      </c>
      <c r="MH153">
        <v>0.64900749999999996</v>
      </c>
      <c r="MI153">
        <v>23.816330000000001</v>
      </c>
      <c r="MJ153" s="1">
        <v>7.0905480000000006E-5</v>
      </c>
      <c r="MK153">
        <v>2.2001860000000002E-2</v>
      </c>
      <c r="ML153">
        <v>0.64901699999999996</v>
      </c>
      <c r="MM153">
        <v>23.395759999999999</v>
      </c>
      <c r="MN153" s="1">
        <v>6.7992160000000007E-5</v>
      </c>
      <c r="MO153">
        <v>2.1160379999999999E-2</v>
      </c>
      <c r="MP153">
        <v>0.64901050000000005</v>
      </c>
      <c r="MQ153">
        <v>23.49173</v>
      </c>
      <c r="MR153" s="1">
        <v>6.5237470000000005E-5</v>
      </c>
      <c r="MS153">
        <v>2.0361230000000001E-2</v>
      </c>
      <c r="MT153">
        <v>0.64901339999999996</v>
      </c>
      <c r="MU153">
        <v>23.313199999999998</v>
      </c>
      <c r="MV153" s="1">
        <v>6.2628389999999998E-5</v>
      </c>
      <c r="MW153">
        <v>1.9601049999999998E-2</v>
      </c>
      <c r="MX153">
        <v>0.64900930000000001</v>
      </c>
      <c r="MY153">
        <v>22.90278</v>
      </c>
      <c r="MZ153" s="1">
        <v>6.0167980000000003E-5</v>
      </c>
      <c r="NA153">
        <v>1.8878969999999998E-2</v>
      </c>
      <c r="NB153">
        <v>0.64899989999999996</v>
      </c>
      <c r="NC153">
        <v>22.62857</v>
      </c>
      <c r="ND153" s="1">
        <v>5.7835930000000002E-5</v>
      </c>
      <c r="NE153">
        <v>1.8191809999999999E-2</v>
      </c>
      <c r="NF153">
        <v>0.649011</v>
      </c>
      <c r="NG153">
        <v>22.553709999999999</v>
      </c>
      <c r="NH153" s="1">
        <v>5.5619150000000001E-5</v>
      </c>
      <c r="NI153">
        <v>1.753615E-2</v>
      </c>
      <c r="NJ153">
        <v>0.64900519999999995</v>
      </c>
      <c r="NK153">
        <v>22.41067</v>
      </c>
      <c r="NL153" s="1">
        <v>5.3503150000000003E-5</v>
      </c>
      <c r="NM153">
        <v>1.690782E-2</v>
      </c>
      <c r="NN153">
        <v>0.64900959999999996</v>
      </c>
      <c r="NO153">
        <v>22.25177</v>
      </c>
      <c r="NP153" s="1">
        <v>5.1492000000000001E-5</v>
      </c>
      <c r="NQ153">
        <v>1.6307559999999999E-2</v>
      </c>
      <c r="NR153">
        <v>0.64900530000000001</v>
      </c>
      <c r="NS153">
        <v>21.97738</v>
      </c>
      <c r="NT153" s="1">
        <v>4.9574060000000001E-5</v>
      </c>
      <c r="NU153">
        <v>1.5732969999999999E-2</v>
      </c>
      <c r="NV153">
        <v>0.6490146</v>
      </c>
      <c r="NW153">
        <v>22.308029999999999</v>
      </c>
      <c r="NX153" s="1">
        <v>4.7745789999999999E-5</v>
      </c>
      <c r="NY153">
        <v>1.5182589999999999E-2</v>
      </c>
      <c r="NZ153">
        <v>0.64901390000000003</v>
      </c>
      <c r="OA153">
        <v>22.900379999999998</v>
      </c>
      <c r="OB153" s="1">
        <v>4.5999369999999997E-5</v>
      </c>
      <c r="OC153">
        <v>1.4654800000000001E-2</v>
      </c>
      <c r="OD153">
        <v>0.64900000000000002</v>
      </c>
      <c r="OE153">
        <v>23.366430000000001</v>
      </c>
      <c r="OF153" s="1">
        <v>4.4328330000000003E-5</v>
      </c>
      <c r="OG153">
        <v>1.414939E-2</v>
      </c>
      <c r="OH153">
        <v>0.64900590000000002</v>
      </c>
      <c r="OI153">
        <v>23.668890000000001</v>
      </c>
      <c r="OJ153" s="1">
        <v>4.2732029999999999E-5</v>
      </c>
      <c r="OK153">
        <v>1.3663929999999999E-2</v>
      </c>
    </row>
    <row r="154" spans="1:401" x14ac:dyDescent="0.35">
      <c r="A154">
        <v>157</v>
      </c>
      <c r="B154" t="s">
        <v>4</v>
      </c>
      <c r="C154" t="s">
        <v>24</v>
      </c>
      <c r="D154" t="s">
        <v>159</v>
      </c>
      <c r="E154">
        <v>834.12180000000001</v>
      </c>
      <c r="F154">
        <v>1.0275559999999999</v>
      </c>
      <c r="G154">
        <v>20.123899999999999</v>
      </c>
      <c r="H154">
        <v>0</v>
      </c>
      <c r="I154">
        <v>0</v>
      </c>
      <c r="J154">
        <v>1.034718</v>
      </c>
      <c r="K154">
        <v>20.65869</v>
      </c>
      <c r="L154">
        <v>0</v>
      </c>
      <c r="M154">
        <v>0</v>
      </c>
      <c r="N154">
        <v>1.0493300000000001</v>
      </c>
      <c r="O154">
        <v>21.28584</v>
      </c>
      <c r="P154">
        <v>0</v>
      </c>
      <c r="Q154">
        <v>0</v>
      </c>
      <c r="R154">
        <v>1.0674980000000001</v>
      </c>
      <c r="S154">
        <v>21.44502</v>
      </c>
      <c r="T154">
        <v>0</v>
      </c>
      <c r="U154">
        <v>0</v>
      </c>
      <c r="V154">
        <v>1.079556</v>
      </c>
      <c r="W154">
        <v>21.16433</v>
      </c>
      <c r="X154" s="1">
        <v>6.4316990000000002E-32</v>
      </c>
      <c r="Y154" s="1">
        <v>1.3931359999999999E-29</v>
      </c>
      <c r="Z154">
        <v>1.087761</v>
      </c>
      <c r="AA154">
        <v>20.702860000000001</v>
      </c>
      <c r="AB154" s="1">
        <v>1.6058150000000001E-20</v>
      </c>
      <c r="AC154" s="1">
        <v>3.4530949999999999E-18</v>
      </c>
      <c r="AD154">
        <v>1.094303</v>
      </c>
      <c r="AE154">
        <v>20.107589999999998</v>
      </c>
      <c r="AF154" s="1">
        <v>1.790066E-8</v>
      </c>
      <c r="AG154" s="1">
        <v>2.6791910000000001E-6</v>
      </c>
      <c r="AH154">
        <v>1.1003849999999999</v>
      </c>
      <c r="AI154">
        <v>20.200869999999998</v>
      </c>
      <c r="AJ154" s="1">
        <v>2.266667E-3</v>
      </c>
      <c r="AK154" s="1">
        <v>0.40538560000000001</v>
      </c>
      <c r="AL154">
        <v>1.1063529999999999</v>
      </c>
      <c r="AM154">
        <v>20.56709</v>
      </c>
      <c r="AN154" s="1">
        <v>0.61027679999999995</v>
      </c>
      <c r="AO154">
        <v>116.4648</v>
      </c>
      <c r="AP154">
        <v>1.1124959999999999</v>
      </c>
      <c r="AQ154">
        <v>21.267769999999999</v>
      </c>
      <c r="AR154" s="1">
        <v>14.6221</v>
      </c>
      <c r="AS154">
        <v>2913.6280000000002</v>
      </c>
      <c r="AT154">
        <v>1.1189549999999999</v>
      </c>
      <c r="AU154">
        <v>22.049050000000001</v>
      </c>
      <c r="AV154">
        <v>71.222980000000007</v>
      </c>
      <c r="AW154">
        <v>14653.27</v>
      </c>
      <c r="AX154">
        <v>1.126023</v>
      </c>
      <c r="AY154">
        <v>22.369530000000001</v>
      </c>
      <c r="AZ154">
        <v>109.88120000000001</v>
      </c>
      <c r="BA154">
        <v>23151.07</v>
      </c>
      <c r="BB154">
        <v>1.1341829999999999</v>
      </c>
      <c r="BC154">
        <v>22.373080000000002</v>
      </c>
      <c r="BD154">
        <v>72.209469999999996</v>
      </c>
      <c r="BE154">
        <v>15482.45</v>
      </c>
      <c r="BF154">
        <v>1.144001</v>
      </c>
      <c r="BG154">
        <v>21.963370000000001</v>
      </c>
      <c r="BH154">
        <v>24.940460000000002</v>
      </c>
      <c r="BI154">
        <v>5410.1229999999996</v>
      </c>
      <c r="BJ154">
        <v>1.1566689999999999</v>
      </c>
      <c r="BK154">
        <v>21.570540000000001</v>
      </c>
      <c r="BL154">
        <v>5.4047910000000003</v>
      </c>
      <c r="BM154">
        <v>1179.5809999999999</v>
      </c>
      <c r="BN154">
        <v>1.1741060000000001</v>
      </c>
      <c r="BO154">
        <v>21.813020000000002</v>
      </c>
      <c r="BP154">
        <v>0.88913050000000005</v>
      </c>
      <c r="BQ154">
        <v>193.7526</v>
      </c>
      <c r="BR154">
        <v>1.195662</v>
      </c>
      <c r="BS154">
        <v>22.079689999999999</v>
      </c>
      <c r="BT154">
        <v>0.166271</v>
      </c>
      <c r="BU154">
        <v>35.499369999999999</v>
      </c>
      <c r="BV154">
        <v>1.221104</v>
      </c>
      <c r="BW154">
        <v>22.70224</v>
      </c>
      <c r="BX154">
        <v>7.361637E-2</v>
      </c>
      <c r="BY154">
        <v>15.148619999999999</v>
      </c>
      <c r="BZ154">
        <v>1.25041</v>
      </c>
      <c r="CA154">
        <v>23.276669999999999</v>
      </c>
      <c r="CB154">
        <v>6.5321290000000004E-2</v>
      </c>
      <c r="CC154">
        <v>13.19336</v>
      </c>
      <c r="CD154">
        <v>1.2622469999999999</v>
      </c>
      <c r="CE154">
        <v>23.429179999999999</v>
      </c>
      <c r="CF154">
        <v>6.6663829999999993E-2</v>
      </c>
      <c r="CG154">
        <v>13.42427</v>
      </c>
      <c r="CH154">
        <v>1.24905</v>
      </c>
      <c r="CI154">
        <v>23.129069999999999</v>
      </c>
      <c r="CJ154" s="1">
        <v>6.6108210000000001E-2</v>
      </c>
      <c r="CK154">
        <v>13.43792</v>
      </c>
      <c r="CL154">
        <v>1.235568</v>
      </c>
      <c r="CM154">
        <v>22.575220000000002</v>
      </c>
      <c r="CN154" s="1">
        <v>6.2413169999999997E-2</v>
      </c>
      <c r="CO154">
        <v>12.802569999999999</v>
      </c>
      <c r="CP154">
        <v>1.222062</v>
      </c>
      <c r="CQ154">
        <v>21.991420000000002</v>
      </c>
      <c r="CR154" s="1">
        <v>5.6932980000000001E-2</v>
      </c>
      <c r="CS154">
        <v>11.776</v>
      </c>
      <c r="CT154">
        <v>1.2082120000000001</v>
      </c>
      <c r="CU154">
        <v>21.847750000000001</v>
      </c>
      <c r="CV154" s="1">
        <v>5.0970189999999999E-2</v>
      </c>
      <c r="CW154">
        <v>10.62759</v>
      </c>
      <c r="CX154">
        <v>1.194</v>
      </c>
      <c r="CY154">
        <v>21.418749999999999</v>
      </c>
      <c r="CZ154">
        <v>4.5192339999999998E-2</v>
      </c>
      <c r="DA154">
        <v>9.4990380000000005</v>
      </c>
      <c r="DB154">
        <v>1.179549</v>
      </c>
      <c r="DC154">
        <v>21.619319999999998</v>
      </c>
      <c r="DD154" s="1">
        <v>3.9827609999999999E-2</v>
      </c>
      <c r="DE154">
        <v>8.4393340000000006</v>
      </c>
      <c r="DF154">
        <v>1.1662319999999999</v>
      </c>
      <c r="DG154">
        <v>21.858879999999999</v>
      </c>
      <c r="DH154" s="1">
        <v>3.4992750000000003E-2</v>
      </c>
      <c r="DI154">
        <v>7.4784569999999997</v>
      </c>
      <c r="DJ154">
        <v>1.152698</v>
      </c>
      <c r="DK154">
        <v>21.942139999999998</v>
      </c>
      <c r="DL154" s="1">
        <v>3.0725659999999998E-2</v>
      </c>
      <c r="DM154">
        <v>6.6278420000000002</v>
      </c>
      <c r="DN154">
        <v>1.139554</v>
      </c>
      <c r="DO154">
        <v>21.872920000000001</v>
      </c>
      <c r="DP154" s="1">
        <v>2.705774E-2</v>
      </c>
      <c r="DQ154">
        <v>5.8888040000000004</v>
      </c>
      <c r="DR154">
        <v>1.126509</v>
      </c>
      <c r="DS154">
        <v>21.637920000000001</v>
      </c>
      <c r="DT154">
        <v>2.3850690000000001E-2</v>
      </c>
      <c r="DU154">
        <v>5.2382359999999997</v>
      </c>
      <c r="DV154">
        <v>1.1133219999999999</v>
      </c>
      <c r="DW154">
        <v>21.33597</v>
      </c>
      <c r="DX154" s="1">
        <v>2.096949E-2</v>
      </c>
      <c r="DY154">
        <v>4.6487400000000001</v>
      </c>
      <c r="DZ154">
        <v>1.100773</v>
      </c>
      <c r="EA154">
        <v>21.778130000000001</v>
      </c>
      <c r="EB154" s="1">
        <v>1.839901E-2</v>
      </c>
      <c r="EC154">
        <v>4.1140489999999996</v>
      </c>
      <c r="ED154">
        <v>1.087917</v>
      </c>
      <c r="EE154">
        <v>22.254819999999999</v>
      </c>
      <c r="EF154" s="1">
        <v>1.6122270000000001E-2</v>
      </c>
      <c r="EG154">
        <v>3.6369500000000001</v>
      </c>
      <c r="EH154">
        <v>1.074899</v>
      </c>
      <c r="EI154">
        <v>22.846029999999999</v>
      </c>
      <c r="EJ154" s="1">
        <v>1.4124380000000001E-2</v>
      </c>
      <c r="EK154">
        <v>3.2151130000000001</v>
      </c>
      <c r="EL154">
        <v>1.0613330000000001</v>
      </c>
      <c r="EM154">
        <v>23.544180000000001</v>
      </c>
      <c r="EN154" s="1">
        <v>1.235122E-2</v>
      </c>
      <c r="EO154">
        <v>2.8386429999999998</v>
      </c>
      <c r="EP154">
        <v>1.0482089999999999</v>
      </c>
      <c r="EQ154">
        <v>23.80986</v>
      </c>
      <c r="ER154" s="1">
        <v>1.076799E-2</v>
      </c>
      <c r="ES154">
        <v>2.4991940000000001</v>
      </c>
      <c r="ET154">
        <v>1.035269</v>
      </c>
      <c r="EU154">
        <v>23.75048</v>
      </c>
      <c r="EV154" s="1">
        <v>9.3687140000000002E-3</v>
      </c>
      <c r="EW154">
        <v>2.1962419999999998</v>
      </c>
      <c r="EX154">
        <v>1.022974</v>
      </c>
      <c r="EY154">
        <v>23.713570000000001</v>
      </c>
      <c r="EZ154" s="1">
        <v>8.1634099999999994E-3</v>
      </c>
      <c r="FA154">
        <v>1.931724</v>
      </c>
      <c r="FB154">
        <v>1.011498</v>
      </c>
      <c r="FC154">
        <v>23.42728</v>
      </c>
      <c r="FD154" s="1">
        <v>7.1345799999999997E-3</v>
      </c>
      <c r="FE154">
        <v>1.7027030000000001</v>
      </c>
      <c r="FF154">
        <v>1.0014419999999999</v>
      </c>
      <c r="FG154">
        <v>23.49953</v>
      </c>
      <c r="FH154" s="1">
        <v>6.2490719999999996E-3</v>
      </c>
      <c r="FI154">
        <v>1.5023679999999999</v>
      </c>
      <c r="FJ154">
        <v>0.99359540000000002</v>
      </c>
      <c r="FK154">
        <v>23.576840000000001</v>
      </c>
      <c r="FL154" s="1">
        <v>5.478335E-3</v>
      </c>
      <c r="FM154">
        <v>1.3236589999999999</v>
      </c>
      <c r="FN154">
        <v>0.98718620000000001</v>
      </c>
      <c r="FO154">
        <v>23.502079999999999</v>
      </c>
      <c r="FP154" s="1">
        <v>4.7942779999999999E-3</v>
      </c>
      <c r="FQ154">
        <v>1.1624620000000001</v>
      </c>
      <c r="FR154">
        <v>0.98203079999999998</v>
      </c>
      <c r="FS154">
        <v>23.59423</v>
      </c>
      <c r="FT154" s="1">
        <v>4.1809990000000003E-3</v>
      </c>
      <c r="FU154">
        <v>1.0160819999999999</v>
      </c>
      <c r="FV154">
        <v>0.97807149999999998</v>
      </c>
      <c r="FW154">
        <v>23.53641</v>
      </c>
      <c r="FX154" s="1">
        <v>3.6069449999999999E-3</v>
      </c>
      <c r="FY154">
        <v>0.87786200000000003</v>
      </c>
      <c r="FZ154">
        <v>0.97500960000000003</v>
      </c>
      <c r="GA154">
        <v>23.451599999999999</v>
      </c>
      <c r="GB154" s="1">
        <v>3.0277910000000002E-3</v>
      </c>
      <c r="GC154">
        <v>0.73779740000000005</v>
      </c>
      <c r="GD154">
        <v>0.97260950000000002</v>
      </c>
      <c r="GE154">
        <v>23.230160000000001</v>
      </c>
      <c r="GF154" s="1">
        <v>2.4281649999999999E-3</v>
      </c>
      <c r="GG154">
        <v>0.59231940000000005</v>
      </c>
      <c r="GH154">
        <v>0.97078039999999999</v>
      </c>
      <c r="GI154">
        <v>22.957270000000001</v>
      </c>
      <c r="GJ154" s="1">
        <v>1.8523750000000001E-3</v>
      </c>
      <c r="GK154">
        <v>0.4519032</v>
      </c>
      <c r="GL154">
        <v>0.96940369999999998</v>
      </c>
      <c r="GM154">
        <v>23.09272</v>
      </c>
      <c r="GN154" s="1">
        <v>1.3677819999999999E-3</v>
      </c>
      <c r="GO154">
        <v>0.33323910000000001</v>
      </c>
      <c r="GP154">
        <v>0.96841869999999997</v>
      </c>
      <c r="GQ154">
        <v>23.338139999999999</v>
      </c>
      <c r="GR154" s="1">
        <v>1.0120629999999999E-3</v>
      </c>
      <c r="GS154">
        <v>0.2457907</v>
      </c>
      <c r="GT154">
        <v>0.96773290000000001</v>
      </c>
      <c r="GU154">
        <v>23.691469999999999</v>
      </c>
      <c r="GV154" s="1">
        <v>7.7691369999999997E-4</v>
      </c>
      <c r="GW154">
        <v>0.1878146</v>
      </c>
      <c r="GX154">
        <v>0.96726219999999996</v>
      </c>
      <c r="GY154">
        <v>23.966819999999998</v>
      </c>
      <c r="GZ154" s="1">
        <v>6.2956069999999995E-4</v>
      </c>
      <c r="HA154">
        <v>0.15148310000000001</v>
      </c>
      <c r="HB154">
        <v>0.96694670000000005</v>
      </c>
      <c r="HC154">
        <v>23.924199999999999</v>
      </c>
      <c r="HD154" s="1">
        <v>5.359564E-4</v>
      </c>
      <c r="HE154">
        <v>0.12844800000000001</v>
      </c>
      <c r="HF154">
        <v>0.96671680000000004</v>
      </c>
      <c r="HG154">
        <v>23.366589999999999</v>
      </c>
      <c r="HH154" s="1">
        <v>4.7016890000000001E-4</v>
      </c>
      <c r="HI154">
        <v>0.1123363</v>
      </c>
      <c r="HJ154">
        <v>0.96651149999999997</v>
      </c>
      <c r="HK154">
        <v>22.937550000000002</v>
      </c>
      <c r="HL154" s="1">
        <v>4.1676369999999998E-4</v>
      </c>
      <c r="HM154">
        <v>9.9358429999999998E-2</v>
      </c>
      <c r="HN154">
        <v>0.96633060000000004</v>
      </c>
      <c r="HO154">
        <v>22.453430000000001</v>
      </c>
      <c r="HP154" s="1">
        <v>3.7029100000000002E-4</v>
      </c>
      <c r="HQ154">
        <v>8.8122779999999998E-2</v>
      </c>
      <c r="HR154">
        <v>0.96608649999999996</v>
      </c>
      <c r="HS154">
        <v>22.219090000000001</v>
      </c>
      <c r="HT154" s="1">
        <v>3.3100959999999999E-4</v>
      </c>
      <c r="HU154">
        <v>7.8634720000000005E-2</v>
      </c>
      <c r="HV154">
        <v>0.96580440000000001</v>
      </c>
      <c r="HW154">
        <v>22.225280000000001</v>
      </c>
      <c r="HX154" s="1">
        <v>2.9957429999999998E-4</v>
      </c>
      <c r="HY154">
        <v>7.105032E-2</v>
      </c>
      <c r="HZ154">
        <v>0.9654469</v>
      </c>
      <c r="IA154">
        <v>22.341470000000001</v>
      </c>
      <c r="IB154" s="1">
        <v>2.7518950000000002E-4</v>
      </c>
      <c r="IC154">
        <v>6.5178769999999997E-2</v>
      </c>
      <c r="ID154">
        <v>0.96504299999999998</v>
      </c>
      <c r="IE154">
        <v>22.676850000000002</v>
      </c>
      <c r="IF154" s="1">
        <v>2.5607430000000001E-4</v>
      </c>
      <c r="IG154">
        <v>6.0596049999999999E-2</v>
      </c>
      <c r="IH154">
        <v>0.96458639999999995</v>
      </c>
      <c r="II154">
        <v>22.937930000000001</v>
      </c>
      <c r="IJ154" s="1">
        <v>2.4087859999999999E-4</v>
      </c>
      <c r="IK154">
        <v>5.696615E-2</v>
      </c>
      <c r="IL154">
        <v>0.96410209999999996</v>
      </c>
      <c r="IM154">
        <v>22.874469999999999</v>
      </c>
      <c r="IN154" s="1">
        <v>2.291766E-4</v>
      </c>
      <c r="IO154">
        <v>5.416841E-2</v>
      </c>
      <c r="IP154">
        <v>0.96359070000000002</v>
      </c>
      <c r="IQ154">
        <v>22.82302</v>
      </c>
      <c r="IR154" s="1">
        <v>2.2059870000000001E-4</v>
      </c>
      <c r="IS154">
        <v>5.2121979999999998E-2</v>
      </c>
      <c r="IT154">
        <v>0.96304449999999997</v>
      </c>
      <c r="IU154">
        <v>22.727350000000001</v>
      </c>
      <c r="IV154" s="1">
        <v>2.140008E-4</v>
      </c>
      <c r="IW154">
        <v>5.0562599999999999E-2</v>
      </c>
      <c r="IX154">
        <v>0.96250020000000003</v>
      </c>
      <c r="IY154">
        <v>23.240130000000001</v>
      </c>
      <c r="IZ154" s="1">
        <v>2.0780439999999999E-4</v>
      </c>
      <c r="JA154">
        <v>4.9118200000000001E-2</v>
      </c>
      <c r="JB154">
        <v>0.96193700000000004</v>
      </c>
      <c r="JC154">
        <v>23.704820000000002</v>
      </c>
      <c r="JD154" s="1">
        <v>2.0098579999999999E-4</v>
      </c>
      <c r="JE154">
        <v>4.75287E-2</v>
      </c>
      <c r="JF154">
        <v>0.96138590000000002</v>
      </c>
      <c r="JG154">
        <v>24.037240000000001</v>
      </c>
      <c r="JH154" s="1">
        <v>1.93325E-4</v>
      </c>
      <c r="JI154">
        <v>4.5743579999999999E-2</v>
      </c>
      <c r="JJ154">
        <v>0.9608546</v>
      </c>
      <c r="JK154">
        <v>23.997810000000001</v>
      </c>
      <c r="JL154" s="1">
        <v>1.8513749999999999E-4</v>
      </c>
      <c r="JM154">
        <v>4.3831299999999997E-2</v>
      </c>
      <c r="JN154">
        <v>0.9603024</v>
      </c>
      <c r="JO154">
        <v>23.856470000000002</v>
      </c>
      <c r="JP154" s="1">
        <v>1.768277E-4</v>
      </c>
      <c r="JQ154">
        <v>4.188244E-2</v>
      </c>
      <c r="JR154">
        <v>0.95973439999999999</v>
      </c>
      <c r="JS154">
        <v>23.5486</v>
      </c>
      <c r="JT154" s="1">
        <v>1.6864040000000001E-4</v>
      </c>
      <c r="JU154">
        <v>3.9960969999999998E-2</v>
      </c>
      <c r="JV154">
        <v>0.95921559999999995</v>
      </c>
      <c r="JW154">
        <v>23.309139999999999</v>
      </c>
      <c r="JX154" s="1">
        <v>1.6075789999999999E-4</v>
      </c>
      <c r="JY154">
        <v>3.8105859999999998E-2</v>
      </c>
      <c r="JZ154">
        <v>0.95874360000000003</v>
      </c>
      <c r="KA154">
        <v>22.99212</v>
      </c>
      <c r="KB154" s="1">
        <v>1.5326080000000001E-4</v>
      </c>
      <c r="KC154">
        <v>3.6341150000000003E-2</v>
      </c>
      <c r="KD154">
        <v>0.95836370000000004</v>
      </c>
      <c r="KE154">
        <v>23.187850000000001</v>
      </c>
      <c r="KF154" s="1">
        <v>1.4617309999999999E-4</v>
      </c>
      <c r="KG154">
        <v>3.4670189999999997E-2</v>
      </c>
      <c r="KH154">
        <v>0.95802860000000001</v>
      </c>
      <c r="KI154">
        <v>23.40578</v>
      </c>
      <c r="KJ154" s="1">
        <v>1.395503E-4</v>
      </c>
      <c r="KK154">
        <v>3.3100089999999999E-2</v>
      </c>
      <c r="KL154">
        <v>0.95780339999999997</v>
      </c>
      <c r="KM154">
        <v>23.7713</v>
      </c>
      <c r="KN154" s="1">
        <v>1.333048E-4</v>
      </c>
      <c r="KO154">
        <v>3.1620549999999997E-2</v>
      </c>
      <c r="KP154">
        <v>0.9576036</v>
      </c>
      <c r="KQ154">
        <v>24.16996</v>
      </c>
      <c r="KR154" s="1">
        <v>1.2737910000000001E-4</v>
      </c>
      <c r="KS154">
        <v>3.0213380000000001E-2</v>
      </c>
      <c r="KT154">
        <v>0.9575091</v>
      </c>
      <c r="KU154">
        <v>24.135280000000002</v>
      </c>
      <c r="KV154" s="1">
        <v>1.215607E-4</v>
      </c>
      <c r="KW154">
        <v>2.883399E-2</v>
      </c>
      <c r="KX154">
        <v>0.95739850000000004</v>
      </c>
      <c r="KY154">
        <v>23.830670000000001</v>
      </c>
      <c r="KZ154" s="1">
        <v>1.154791E-4</v>
      </c>
      <c r="LA154">
        <v>2.7394580000000002E-2</v>
      </c>
      <c r="LB154">
        <v>0.95733820000000003</v>
      </c>
      <c r="LC154">
        <v>23.57396</v>
      </c>
      <c r="LD154" s="1">
        <v>1.088982E-4</v>
      </c>
      <c r="LE154">
        <v>2.5836669999999999E-2</v>
      </c>
      <c r="LF154">
        <v>0.95732620000000002</v>
      </c>
      <c r="LG154">
        <v>23.299499999999998</v>
      </c>
      <c r="LH154" s="1">
        <v>1.020979E-4</v>
      </c>
      <c r="LI154">
        <v>2.4220849999999999E-2</v>
      </c>
      <c r="LJ154">
        <v>0.95729679999999995</v>
      </c>
      <c r="LK154">
        <v>23.506360000000001</v>
      </c>
      <c r="LL154" s="1">
        <v>9.5649320000000001E-5</v>
      </c>
      <c r="LM154">
        <v>2.2685029999999998E-2</v>
      </c>
      <c r="LN154">
        <v>0.95728159999999995</v>
      </c>
      <c r="LO154">
        <v>23.769200000000001</v>
      </c>
      <c r="LP154" s="1">
        <v>9.0005780000000003E-5</v>
      </c>
      <c r="LQ154">
        <v>2.1338960000000001E-2</v>
      </c>
      <c r="LR154">
        <v>0.95728559999999996</v>
      </c>
      <c r="LS154">
        <v>24.098590000000002</v>
      </c>
      <c r="LT154" s="1">
        <v>8.5260560000000006E-5</v>
      </c>
      <c r="LU154">
        <v>2.02052E-2</v>
      </c>
      <c r="LV154">
        <v>0.95726529999999999</v>
      </c>
      <c r="LW154">
        <v>24.373069999999998</v>
      </c>
      <c r="LX154" s="1">
        <v>8.1256169999999994E-5</v>
      </c>
      <c r="LY154">
        <v>1.9248100000000001E-2</v>
      </c>
      <c r="LZ154">
        <v>0.95730230000000005</v>
      </c>
      <c r="MA154">
        <v>24.393229999999999</v>
      </c>
      <c r="MB154" s="1">
        <v>7.7663160000000003E-5</v>
      </c>
      <c r="MC154">
        <v>1.8415830000000001E-2</v>
      </c>
      <c r="MD154">
        <v>0.95725939999999998</v>
      </c>
      <c r="ME154">
        <v>24.097619999999999</v>
      </c>
      <c r="MF154" s="1">
        <v>7.4266559999999995E-5</v>
      </c>
      <c r="MG154">
        <v>1.7668329999999999E-2</v>
      </c>
      <c r="MH154">
        <v>0.95728899999999995</v>
      </c>
      <c r="MI154">
        <v>23.83297</v>
      </c>
      <c r="MJ154" s="1">
        <v>7.1137340000000004E-5</v>
      </c>
      <c r="MK154">
        <v>1.697678E-2</v>
      </c>
      <c r="ML154">
        <v>0.95726359999999999</v>
      </c>
      <c r="MM154">
        <v>23.43487</v>
      </c>
      <c r="MN154" s="1">
        <v>6.8210119999999994E-5</v>
      </c>
      <c r="MO154">
        <v>1.6326670000000001E-2</v>
      </c>
      <c r="MP154">
        <v>0.95725769999999999</v>
      </c>
      <c r="MQ154">
        <v>23.53951</v>
      </c>
      <c r="MR154" s="1">
        <v>6.5444350000000003E-5</v>
      </c>
      <c r="MS154">
        <v>1.5709500000000001E-2</v>
      </c>
      <c r="MT154">
        <v>0.95726140000000004</v>
      </c>
      <c r="MU154">
        <v>23.381989999999998</v>
      </c>
      <c r="MV154" s="1">
        <v>6.2824829999999997E-5</v>
      </c>
      <c r="MW154">
        <v>1.5122490000000001E-2</v>
      </c>
      <c r="MX154">
        <v>0.95728400000000002</v>
      </c>
      <c r="MY154">
        <v>22.950700000000001</v>
      </c>
      <c r="MZ154" s="1">
        <v>6.035412E-5</v>
      </c>
      <c r="NA154">
        <v>1.456471E-2</v>
      </c>
      <c r="NB154">
        <v>0.95728000000000002</v>
      </c>
      <c r="NC154">
        <v>22.658799999999999</v>
      </c>
      <c r="ND154" s="1">
        <v>5.8012869999999999E-5</v>
      </c>
      <c r="NE154">
        <v>1.403392E-2</v>
      </c>
      <c r="NF154">
        <v>0.95724980000000004</v>
      </c>
      <c r="NG154">
        <v>22.57122</v>
      </c>
      <c r="NH154" s="1">
        <v>5.5787159999999997E-5</v>
      </c>
      <c r="NI154">
        <v>1.3527859999999999E-2</v>
      </c>
      <c r="NJ154">
        <v>0.95728590000000002</v>
      </c>
      <c r="NK154">
        <v>22.42108</v>
      </c>
      <c r="NL154" s="1">
        <v>5.3664500000000001E-5</v>
      </c>
      <c r="NM154">
        <v>1.30429E-2</v>
      </c>
      <c r="NN154">
        <v>0.95728500000000005</v>
      </c>
      <c r="NO154">
        <v>22.26933</v>
      </c>
      <c r="NP154" s="1">
        <v>5.1645569999999997E-5</v>
      </c>
      <c r="NQ154">
        <v>1.257951E-2</v>
      </c>
      <c r="NR154">
        <v>0.95728679999999999</v>
      </c>
      <c r="NS154">
        <v>22.01446</v>
      </c>
      <c r="NT154" s="1">
        <v>4.972138E-5</v>
      </c>
      <c r="NU154">
        <v>1.2136050000000001E-2</v>
      </c>
      <c r="NV154">
        <v>0.95726160000000005</v>
      </c>
      <c r="NW154">
        <v>22.344930000000002</v>
      </c>
      <c r="NX154" s="1">
        <v>4.7886429999999998E-5</v>
      </c>
      <c r="NY154" s="1">
        <v>1.1711350000000001E-2</v>
      </c>
      <c r="NZ154">
        <v>0.95726169999999999</v>
      </c>
      <c r="OA154">
        <v>22.94211</v>
      </c>
      <c r="OB154" s="1">
        <v>4.6133559999999999E-5</v>
      </c>
      <c r="OC154" s="1">
        <v>1.130393E-2</v>
      </c>
      <c r="OD154">
        <v>0.95727269999999998</v>
      </c>
      <c r="OE154">
        <v>23.407250000000001</v>
      </c>
      <c r="OF154" s="1">
        <v>4.4456970000000003E-5</v>
      </c>
      <c r="OG154" s="1">
        <v>1.091379E-2</v>
      </c>
      <c r="OH154">
        <v>0.95728069999999998</v>
      </c>
      <c r="OI154">
        <v>23.708269999999999</v>
      </c>
      <c r="OJ154" s="1">
        <v>4.2855149999999999E-5</v>
      </c>
      <c r="OK154" s="1">
        <v>1.0539140000000001E-2</v>
      </c>
    </row>
    <row r="155" spans="1:401" x14ac:dyDescent="0.35">
      <c r="A155">
        <v>158</v>
      </c>
      <c r="B155" t="s">
        <v>4</v>
      </c>
      <c r="C155" t="s">
        <v>24</v>
      </c>
      <c r="D155" t="s">
        <v>160</v>
      </c>
      <c r="E155">
        <v>841.86069999999995</v>
      </c>
      <c r="F155">
        <v>1.2986580000000001</v>
      </c>
      <c r="G155">
        <v>20.152419999999999</v>
      </c>
      <c r="H155">
        <v>0</v>
      </c>
      <c r="I155">
        <v>0</v>
      </c>
      <c r="J155">
        <v>1.3034030000000001</v>
      </c>
      <c r="K155">
        <v>20.65605</v>
      </c>
      <c r="L155">
        <v>0</v>
      </c>
      <c r="M155">
        <v>0</v>
      </c>
      <c r="N155">
        <v>1.3083670000000001</v>
      </c>
      <c r="O155">
        <v>21.296510000000001</v>
      </c>
      <c r="P155">
        <v>0</v>
      </c>
      <c r="Q155">
        <v>0</v>
      </c>
      <c r="R155">
        <v>1.313893</v>
      </c>
      <c r="S155">
        <v>21.462980000000002</v>
      </c>
      <c r="T155">
        <v>0</v>
      </c>
      <c r="U155">
        <v>0</v>
      </c>
      <c r="V155">
        <v>1.31646</v>
      </c>
      <c r="W155">
        <v>21.188479999999998</v>
      </c>
      <c r="X155" s="1">
        <v>7.9787809999999994E-33</v>
      </c>
      <c r="Y155" s="1">
        <v>2.1069859999999999E-30</v>
      </c>
      <c r="Z155">
        <v>1.317102</v>
      </c>
      <c r="AA155">
        <v>20.7578</v>
      </c>
      <c r="AB155" s="1">
        <v>2.069144E-21</v>
      </c>
      <c r="AC155" s="1">
        <v>5.4509120000000001E-19</v>
      </c>
      <c r="AD155">
        <v>1.316773</v>
      </c>
      <c r="AE155">
        <v>20.164529999999999</v>
      </c>
      <c r="AF155" s="1">
        <v>3.918348E-9</v>
      </c>
      <c r="AG155" s="1">
        <v>5.191708E-7</v>
      </c>
      <c r="AH155">
        <v>1.3161179999999999</v>
      </c>
      <c r="AI155">
        <v>20.259399999999999</v>
      </c>
      <c r="AJ155" s="1">
        <v>1.5131910000000001E-3</v>
      </c>
      <c r="AK155" s="1">
        <v>0.29729529999999998</v>
      </c>
      <c r="AL155">
        <v>1.315288</v>
      </c>
      <c r="AM155">
        <v>20.619489999999999</v>
      </c>
      <c r="AN155" s="1">
        <v>0.47882350000000001</v>
      </c>
      <c r="AO155" s="1">
        <v>104.48399999999999</v>
      </c>
      <c r="AP155">
        <v>1.3143389999999999</v>
      </c>
      <c r="AQ155">
        <v>21.289300000000001</v>
      </c>
      <c r="AR155" s="1">
        <v>12.73222</v>
      </c>
      <c r="AS155">
        <v>2997.402</v>
      </c>
      <c r="AT155">
        <v>1.3133809999999999</v>
      </c>
      <c r="AU155">
        <v>22.06203</v>
      </c>
      <c r="AV155">
        <v>67.006519999999995</v>
      </c>
      <c r="AW155">
        <v>16774.71</v>
      </c>
      <c r="AX155">
        <v>1.312117</v>
      </c>
      <c r="AY155">
        <v>22.38176</v>
      </c>
      <c r="AZ155">
        <v>109.9282</v>
      </c>
      <c r="BA155">
        <v>28964.16</v>
      </c>
      <c r="BB155">
        <v>1.3105800000000001</v>
      </c>
      <c r="BC155">
        <v>22.405100000000001</v>
      </c>
      <c r="BD155">
        <v>75.649169999999998</v>
      </c>
      <c r="BE155">
        <v>20810.89</v>
      </c>
      <c r="BF155">
        <v>1.308684</v>
      </c>
      <c r="BG155">
        <v>22.026769999999999</v>
      </c>
      <c r="BH155">
        <v>27.110289999999999</v>
      </c>
      <c r="BI155">
        <v>7729.8490000000002</v>
      </c>
      <c r="BJ155">
        <v>1.3071619999999999</v>
      </c>
      <c r="BK155">
        <v>21.643180000000001</v>
      </c>
      <c r="BL155">
        <v>6.0335840000000003</v>
      </c>
      <c r="BM155">
        <v>1769.9480000000001</v>
      </c>
      <c r="BN155">
        <v>1.3015239999999999</v>
      </c>
      <c r="BO155">
        <v>21.893229999999999</v>
      </c>
      <c r="BP155">
        <v>1.004194</v>
      </c>
      <c r="BQ155">
        <v>299.64980000000003</v>
      </c>
      <c r="BR155">
        <v>1.29369</v>
      </c>
      <c r="BS155">
        <v>22.14</v>
      </c>
      <c r="BT155">
        <v>0.1821913</v>
      </c>
      <c r="BU155">
        <v>53.408079999999998</v>
      </c>
      <c r="BV155">
        <v>1.285129</v>
      </c>
      <c r="BW155">
        <v>22.728649999999998</v>
      </c>
      <c r="BX155">
        <v>7.5459849999999995E-2</v>
      </c>
      <c r="BY155">
        <v>20.905280000000001</v>
      </c>
      <c r="BZ155">
        <v>1.276243</v>
      </c>
      <c r="CA155">
        <v>23.297830000000001</v>
      </c>
      <c r="CB155">
        <v>6.5367629999999996E-2</v>
      </c>
      <c r="CC155">
        <v>17.762699999999999</v>
      </c>
      <c r="CD155">
        <v>1.268103</v>
      </c>
      <c r="CE155">
        <v>23.441960000000002</v>
      </c>
      <c r="CF155">
        <v>6.655693E-2</v>
      </c>
      <c r="CG155">
        <v>18.13842</v>
      </c>
      <c r="CH155">
        <v>1.2588919999999999</v>
      </c>
      <c r="CI155">
        <v>23.156690000000001</v>
      </c>
      <c r="CJ155" s="1">
        <v>6.6205260000000002E-2</v>
      </c>
      <c r="CK155">
        <v>18.196660000000001</v>
      </c>
      <c r="CL155">
        <v>1.2501150000000001</v>
      </c>
      <c r="CM155">
        <v>22.643740000000001</v>
      </c>
      <c r="CN155" s="1">
        <v>6.2686759999999994E-2</v>
      </c>
      <c r="CO155">
        <v>17.37274</v>
      </c>
      <c r="CP155">
        <v>1.2418480000000001</v>
      </c>
      <c r="CQ155">
        <v>22.08201</v>
      </c>
      <c r="CR155" s="1">
        <v>5.728337E-2</v>
      </c>
      <c r="CS155">
        <v>15.97955</v>
      </c>
      <c r="CT155">
        <v>1.2334959999999999</v>
      </c>
      <c r="CU155">
        <v>21.933800000000002</v>
      </c>
      <c r="CV155" s="1">
        <v>5.1333139999999999E-2</v>
      </c>
      <c r="CW155">
        <v>14.401859999999999</v>
      </c>
      <c r="CX155">
        <v>1.2248410000000001</v>
      </c>
      <c r="CY155">
        <v>21.491720000000001</v>
      </c>
      <c r="CZ155" s="1">
        <v>4.5537580000000001E-2</v>
      </c>
      <c r="DA155">
        <v>12.84562</v>
      </c>
      <c r="DB155">
        <v>1.216205</v>
      </c>
      <c r="DC155">
        <v>21.678190000000001</v>
      </c>
      <c r="DD155" s="1">
        <v>4.0151390000000002E-2</v>
      </c>
      <c r="DE155">
        <v>11.38472</v>
      </c>
      <c r="DF155">
        <v>1.204412</v>
      </c>
      <c r="DG155">
        <v>21.90343</v>
      </c>
      <c r="DH155" s="1">
        <v>3.527959E-2</v>
      </c>
      <c r="DI155">
        <v>10.053000000000001</v>
      </c>
      <c r="DJ155">
        <v>1.1911769999999999</v>
      </c>
      <c r="DK155">
        <v>21.95945</v>
      </c>
      <c r="DL155" s="1">
        <v>3.097958E-2</v>
      </c>
      <c r="DM155">
        <v>8.8755900000000008</v>
      </c>
      <c r="DN155">
        <v>1.178229</v>
      </c>
      <c r="DO155">
        <v>21.895019999999999</v>
      </c>
      <c r="DP155" s="1">
        <v>2.7278239999999999E-2</v>
      </c>
      <c r="DQ155">
        <v>7.8544640000000001</v>
      </c>
      <c r="DR155">
        <v>1.1653089999999999</v>
      </c>
      <c r="DS155">
        <v>21.690529999999999</v>
      </c>
      <c r="DT155" s="1">
        <v>2.404862E-2</v>
      </c>
      <c r="DU155">
        <v>6.961913</v>
      </c>
      <c r="DV155">
        <v>1.1521600000000001</v>
      </c>
      <c r="DW155">
        <v>21.41056</v>
      </c>
      <c r="DX155">
        <v>2.1150180000000001E-2</v>
      </c>
      <c r="DY155">
        <v>6.1609400000000001</v>
      </c>
      <c r="DZ155">
        <v>1.139994</v>
      </c>
      <c r="EA155">
        <v>21.85718</v>
      </c>
      <c r="EB155" s="1">
        <v>1.8562530000000001E-2</v>
      </c>
      <c r="EC155">
        <v>5.4356119999999999</v>
      </c>
      <c r="ED155">
        <v>1.1275740000000001</v>
      </c>
      <c r="EE155">
        <v>22.34122</v>
      </c>
      <c r="EF155" s="1">
        <v>1.626758E-2</v>
      </c>
      <c r="EG155">
        <v>4.7892349999999997</v>
      </c>
      <c r="EH155">
        <v>1.1148629999999999</v>
      </c>
      <c r="EI155">
        <v>22.908840000000001</v>
      </c>
      <c r="EJ155" s="1">
        <v>1.425383E-2</v>
      </c>
      <c r="EK155">
        <v>4.2191460000000003</v>
      </c>
      <c r="EL155">
        <v>1.101645</v>
      </c>
      <c r="EM155">
        <v>23.572500000000002</v>
      </c>
      <c r="EN155" s="1">
        <v>1.2466680000000001E-2</v>
      </c>
      <c r="EO155">
        <v>3.7125819999999998</v>
      </c>
      <c r="EP155">
        <v>1.0880719999999999</v>
      </c>
      <c r="EQ155">
        <v>23.81298</v>
      </c>
      <c r="ER155" s="1">
        <v>1.0871810000000001E-2</v>
      </c>
      <c r="ES155">
        <v>3.2564850000000001</v>
      </c>
      <c r="ET155">
        <v>1.073847</v>
      </c>
      <c r="EU155">
        <v>23.74502</v>
      </c>
      <c r="EV155" s="1">
        <v>9.4605820000000004E-3</v>
      </c>
      <c r="EW155">
        <v>2.84978</v>
      </c>
      <c r="EX155">
        <v>1.060187</v>
      </c>
      <c r="EY155">
        <v>23.73441</v>
      </c>
      <c r="EZ155" s="1">
        <v>8.2432200000000008E-3</v>
      </c>
      <c r="FA155">
        <v>2.4956469999999999</v>
      </c>
      <c r="FB155">
        <v>1.047453</v>
      </c>
      <c r="FC155">
        <v>23.48892</v>
      </c>
      <c r="FD155" s="1">
        <v>7.2040430000000003E-3</v>
      </c>
      <c r="FE155">
        <v>2.1905929999999998</v>
      </c>
      <c r="FF155">
        <v>1.036262</v>
      </c>
      <c r="FG155">
        <v>23.572040000000001</v>
      </c>
      <c r="FH155" s="1">
        <v>6.3103780000000002E-3</v>
      </c>
      <c r="FI155">
        <v>1.925918</v>
      </c>
      <c r="FJ155">
        <v>1.027844</v>
      </c>
      <c r="FK155">
        <v>23.646159999999998</v>
      </c>
      <c r="FL155" s="1">
        <v>5.5338109999999996E-3</v>
      </c>
      <c r="FM155">
        <v>1.693468</v>
      </c>
      <c r="FN155">
        <v>1.020921</v>
      </c>
      <c r="FO155">
        <v>23.563040000000001</v>
      </c>
      <c r="FP155" s="1">
        <v>4.8444930000000001E-3</v>
      </c>
      <c r="FQ155">
        <v>1.48468</v>
      </c>
      <c r="FR155">
        <v>1.015361</v>
      </c>
      <c r="FS155">
        <v>23.616320000000002</v>
      </c>
      <c r="FT155" s="1">
        <v>4.2271560000000001E-3</v>
      </c>
      <c r="FU155">
        <v>1.296313</v>
      </c>
      <c r="FV155">
        <v>1.0110669999999999</v>
      </c>
      <c r="FW155">
        <v>23.543749999999999</v>
      </c>
      <c r="FX155" s="1">
        <v>3.6520290000000002E-3</v>
      </c>
      <c r="FY155">
        <v>1.1204730000000001</v>
      </c>
      <c r="FZ155">
        <v>1.0077959999999999</v>
      </c>
      <c r="GA155">
        <v>23.45731</v>
      </c>
      <c r="GB155" s="1">
        <v>3.074785E-3</v>
      </c>
      <c r="GC155">
        <v>0.94441260000000005</v>
      </c>
      <c r="GD155">
        <v>1.0051870000000001</v>
      </c>
      <c r="GE155">
        <v>23.260549999999999</v>
      </c>
      <c r="GF155">
        <v>2.4762260000000002E-3</v>
      </c>
      <c r="GG155">
        <v>0.76191600000000004</v>
      </c>
      <c r="GH155">
        <v>1.0031969999999999</v>
      </c>
      <c r="GI155">
        <v>23.025839999999999</v>
      </c>
      <c r="GJ155" s="1">
        <v>1.896336E-3</v>
      </c>
      <c r="GK155">
        <v>0.58411259999999998</v>
      </c>
      <c r="GL155">
        <v>1.0017210000000001</v>
      </c>
      <c r="GM155">
        <v>23.185189999999999</v>
      </c>
      <c r="GN155" s="1">
        <v>1.402604E-3</v>
      </c>
      <c r="GO155">
        <v>0.43164770000000002</v>
      </c>
      <c r="GP155">
        <v>1.000637</v>
      </c>
      <c r="GQ155">
        <v>23.446670000000001</v>
      </c>
      <c r="GR155" s="1">
        <v>1.036358E-3</v>
      </c>
      <c r="GS155">
        <v>0.31772640000000002</v>
      </c>
      <c r="GT155">
        <v>0.99987409999999999</v>
      </c>
      <c r="GU155">
        <v>23.791319999999999</v>
      </c>
      <c r="GV155" s="1">
        <v>7.9249110000000002E-4</v>
      </c>
      <c r="GW155">
        <v>0.24145040000000001</v>
      </c>
      <c r="GX155">
        <v>0.99937339999999997</v>
      </c>
      <c r="GY155">
        <v>24.048749999999998</v>
      </c>
      <c r="GZ155" s="1">
        <v>6.3928900000000002E-4</v>
      </c>
      <c r="HA155">
        <v>0.19347300000000001</v>
      </c>
      <c r="HB155">
        <v>0.99903149999999996</v>
      </c>
      <c r="HC155">
        <v>23.977429999999998</v>
      </c>
      <c r="HD155" s="1">
        <v>5.4235809999999998E-4</v>
      </c>
      <c r="HE155">
        <v>0.163215</v>
      </c>
      <c r="HF155">
        <v>0.9987895</v>
      </c>
      <c r="HG155">
        <v>23.400839999999999</v>
      </c>
      <c r="HH155" s="1">
        <v>4.749787E-4</v>
      </c>
      <c r="HI155">
        <v>0.1423653</v>
      </c>
      <c r="HJ155">
        <v>0.99857589999999996</v>
      </c>
      <c r="HK155">
        <v>22.967040000000001</v>
      </c>
      <c r="HL155" s="1">
        <v>4.208503E-4</v>
      </c>
      <c r="HM155">
        <v>0.12582270000000001</v>
      </c>
      <c r="HN155">
        <v>0.99839829999999996</v>
      </c>
      <c r="HO155">
        <v>22.517669999999999</v>
      </c>
      <c r="HP155" s="1">
        <v>3.7383819999999999E-4</v>
      </c>
      <c r="HQ155">
        <v>0.1115555</v>
      </c>
      <c r="HR155">
        <v>0.99812599999999996</v>
      </c>
      <c r="HS155">
        <v>22.30922</v>
      </c>
      <c r="HT155" s="1">
        <v>3.3393220000000001E-4</v>
      </c>
      <c r="HU155">
        <v>9.9439979999999997E-2</v>
      </c>
      <c r="HV155">
        <v>0.99784629999999996</v>
      </c>
      <c r="HW155">
        <v>22.327809999999999</v>
      </c>
      <c r="HX155" s="1">
        <v>3.0186299999999998E-4</v>
      </c>
      <c r="HY155">
        <v>8.969647E-2</v>
      </c>
      <c r="HZ155">
        <v>0.99745790000000001</v>
      </c>
      <c r="IA155">
        <v>22.429089999999999</v>
      </c>
      <c r="IB155" s="1">
        <v>2.7695980000000002E-4</v>
      </c>
      <c r="IC155">
        <v>8.2138269999999999E-2</v>
      </c>
      <c r="ID155">
        <v>0.99703339999999996</v>
      </c>
      <c r="IE155">
        <v>22.72392</v>
      </c>
      <c r="IF155" s="1">
        <v>2.5747230000000001E-4</v>
      </c>
      <c r="IG155">
        <v>7.6248880000000005E-2</v>
      </c>
      <c r="IH155">
        <v>0.99655579999999999</v>
      </c>
      <c r="II155">
        <v>22.937259999999998</v>
      </c>
      <c r="IJ155" s="1">
        <v>2.4198420000000001E-4</v>
      </c>
      <c r="IK155">
        <v>7.1583079999999993E-2</v>
      </c>
      <c r="IL155">
        <v>0.99603870000000005</v>
      </c>
      <c r="IM155">
        <v>22.85943</v>
      </c>
      <c r="IN155" s="1">
        <v>2.3000629999999999E-4</v>
      </c>
      <c r="IO155">
        <v>6.7967689999999997E-2</v>
      </c>
      <c r="IP155">
        <v>0.99548939999999997</v>
      </c>
      <c r="IQ155">
        <v>22.82028</v>
      </c>
      <c r="IR155" s="1">
        <v>2.2120049999999999E-4</v>
      </c>
      <c r="IS155">
        <v>6.5307470000000006E-2</v>
      </c>
      <c r="IT155">
        <v>0.99491419999999997</v>
      </c>
      <c r="IU155">
        <v>22.770630000000001</v>
      </c>
      <c r="IV155" s="1">
        <v>2.1449469999999999E-4</v>
      </c>
      <c r="IW155">
        <v>6.3302280000000002E-2</v>
      </c>
      <c r="IX155">
        <v>0.99434129999999998</v>
      </c>
      <c r="IY155">
        <v>23.31654</v>
      </c>
      <c r="IZ155" s="1">
        <v>2.0831119999999999E-4</v>
      </c>
      <c r="JA155">
        <v>6.1490950000000003E-2</v>
      </c>
      <c r="JB155">
        <v>0.99373920000000004</v>
      </c>
      <c r="JC155">
        <v>23.813490000000002</v>
      </c>
      <c r="JD155" s="1">
        <v>2.0156070000000001E-4</v>
      </c>
      <c r="JE155">
        <v>5.9524790000000001E-2</v>
      </c>
      <c r="JF155">
        <v>0.99315370000000003</v>
      </c>
      <c r="JG155">
        <v>24.140450000000001</v>
      </c>
      <c r="JH155" s="1">
        <v>1.939589E-4</v>
      </c>
      <c r="JI155">
        <v>5.7311800000000003E-2</v>
      </c>
      <c r="JJ155">
        <v>0.99253740000000001</v>
      </c>
      <c r="JK155">
        <v>24.076280000000001</v>
      </c>
      <c r="JL155" s="1">
        <v>1.8580030000000001E-4</v>
      </c>
      <c r="JM155">
        <v>5.4929800000000001E-2</v>
      </c>
      <c r="JN155">
        <v>0.99195180000000005</v>
      </c>
      <c r="JO155">
        <v>23.89181</v>
      </c>
      <c r="JP155" s="1">
        <v>1.774933E-4</v>
      </c>
      <c r="JQ155">
        <v>5.2492009999999999E-2</v>
      </c>
      <c r="JR155">
        <v>0.99136809999999997</v>
      </c>
      <c r="JS155">
        <v>23.566549999999999</v>
      </c>
      <c r="JT155" s="1">
        <v>1.6928749999999999E-4</v>
      </c>
      <c r="JU155">
        <v>5.0079520000000002E-2</v>
      </c>
      <c r="JV155">
        <v>0.9908093</v>
      </c>
      <c r="JW155">
        <v>23.332319999999999</v>
      </c>
      <c r="JX155" s="1">
        <v>1.613788E-4</v>
      </c>
      <c r="JY155">
        <v>4.7748989999999998E-2</v>
      </c>
      <c r="JZ155">
        <v>0.99032370000000003</v>
      </c>
      <c r="KA155">
        <v>23.05406</v>
      </c>
      <c r="KB155" s="1">
        <v>1.5384900000000001E-4</v>
      </c>
      <c r="KC155">
        <v>4.552933E-2</v>
      </c>
      <c r="KD155">
        <v>0.98987590000000003</v>
      </c>
      <c r="KE155">
        <v>23.267610000000001</v>
      </c>
      <c r="KF155" s="1">
        <v>1.467269E-4</v>
      </c>
      <c r="KG155">
        <v>4.3426890000000003E-2</v>
      </c>
      <c r="KH155">
        <v>0.98955300000000002</v>
      </c>
      <c r="KI155">
        <v>23.49521</v>
      </c>
      <c r="KJ155" s="1">
        <v>1.400719E-4</v>
      </c>
      <c r="KK155">
        <v>4.1451790000000002E-2</v>
      </c>
      <c r="KL155">
        <v>0.98926780000000003</v>
      </c>
      <c r="KM155">
        <v>23.83858</v>
      </c>
      <c r="KN155" s="1">
        <v>1.3379709999999999E-4</v>
      </c>
      <c r="KO155">
        <v>3.9593910000000003E-2</v>
      </c>
      <c r="KP155">
        <v>0.98907829999999997</v>
      </c>
      <c r="KQ155">
        <v>24.219940000000001</v>
      </c>
      <c r="KR155" s="1">
        <v>1.278528E-4</v>
      </c>
      <c r="KS155">
        <v>3.782924E-2</v>
      </c>
      <c r="KT155">
        <v>0.98895060000000001</v>
      </c>
      <c r="KU155">
        <v>24.167449999999999</v>
      </c>
      <c r="KV155" s="1">
        <v>1.220362E-4</v>
      </c>
      <c r="KW155">
        <v>3.6109639999999998E-2</v>
      </c>
      <c r="KX155">
        <v>0.98885080000000003</v>
      </c>
      <c r="KY155">
        <v>23.850069999999999</v>
      </c>
      <c r="KZ155" s="1">
        <v>1.159878E-4</v>
      </c>
      <c r="LA155">
        <v>3.4328039999999997E-2</v>
      </c>
      <c r="LB155">
        <v>0.98882369999999997</v>
      </c>
      <c r="LC155">
        <v>23.597370000000002</v>
      </c>
      <c r="LD155" s="1">
        <v>1.094471E-4</v>
      </c>
      <c r="LE155">
        <v>3.240299E-2</v>
      </c>
      <c r="LF155">
        <v>0.98877510000000002</v>
      </c>
      <c r="LG155">
        <v>23.357399999999998</v>
      </c>
      <c r="LH155" s="1">
        <v>1.026454E-4</v>
      </c>
      <c r="LI155">
        <v>3.039213E-2</v>
      </c>
      <c r="LJ155">
        <v>0.98877950000000003</v>
      </c>
      <c r="LK155">
        <v>23.58644</v>
      </c>
      <c r="LL155" s="1">
        <v>9.614914E-5</v>
      </c>
      <c r="LM155">
        <v>2.8460059999999999E-2</v>
      </c>
      <c r="LN155">
        <v>0.98874010000000001</v>
      </c>
      <c r="LO155">
        <v>23.870529999999999</v>
      </c>
      <c r="LP155" s="1">
        <v>9.0432190000000004E-5</v>
      </c>
      <c r="LQ155">
        <v>2.675421E-2</v>
      </c>
      <c r="LR155">
        <v>0.98870970000000002</v>
      </c>
      <c r="LS155">
        <v>24.191289999999999</v>
      </c>
      <c r="LT155" s="1">
        <v>8.561889E-5</v>
      </c>
      <c r="LU155">
        <v>2.5313450000000001E-2</v>
      </c>
      <c r="LV155">
        <v>0.98871430000000005</v>
      </c>
      <c r="LW155">
        <v>24.437809999999999</v>
      </c>
      <c r="LX155" s="1">
        <v>8.1561119999999995E-5</v>
      </c>
      <c r="LY155">
        <v>2.4098999999999999E-2</v>
      </c>
      <c r="LZ155">
        <v>0.98872199999999999</v>
      </c>
      <c r="MA155">
        <v>24.42088</v>
      </c>
      <c r="MB155" s="1">
        <v>7.7932969999999999E-5</v>
      </c>
      <c r="MC155">
        <v>2.3048200000000001E-2</v>
      </c>
      <c r="MD155">
        <v>0.98871509999999996</v>
      </c>
      <c r="ME155">
        <v>24.107880000000002</v>
      </c>
      <c r="MF155" s="1">
        <v>7.4511580000000005E-5</v>
      </c>
      <c r="MG155">
        <v>2.2106629999999999E-2</v>
      </c>
      <c r="MH155">
        <v>0.98871379999999998</v>
      </c>
      <c r="MI155">
        <v>23.847999999999999</v>
      </c>
      <c r="MJ155" s="1">
        <v>7.1365659999999997E-5</v>
      </c>
      <c r="MK155">
        <v>2.1238900000000002E-2</v>
      </c>
      <c r="ML155">
        <v>0.98870409999999997</v>
      </c>
      <c r="MM155">
        <v>23.489820000000002</v>
      </c>
      <c r="MN155" s="1">
        <v>6.8424379999999994E-5</v>
      </c>
      <c r="MO155">
        <v>2.042356E-2</v>
      </c>
      <c r="MP155">
        <v>0.98869969999999996</v>
      </c>
      <c r="MQ155">
        <v>23.62351</v>
      </c>
      <c r="MR155" s="1">
        <v>6.5647709999999999E-5</v>
      </c>
      <c r="MS155">
        <v>1.9650549999999999E-2</v>
      </c>
      <c r="MT155">
        <v>0.98870380000000002</v>
      </c>
      <c r="MU155">
        <v>23.47681</v>
      </c>
      <c r="MV155" s="1">
        <v>6.3018030000000001E-5</v>
      </c>
      <c r="MW155">
        <v>1.8914960000000001E-2</v>
      </c>
      <c r="MX155">
        <v>0.98869940000000001</v>
      </c>
      <c r="MY155">
        <v>23.0303</v>
      </c>
      <c r="MZ155" s="1">
        <v>6.0536920000000001E-5</v>
      </c>
      <c r="NA155">
        <v>1.8216710000000001E-2</v>
      </c>
      <c r="NB155">
        <v>0.98871240000000005</v>
      </c>
      <c r="NC155">
        <v>22.714950000000002</v>
      </c>
      <c r="ND155" s="1">
        <v>5.8187150000000001E-5</v>
      </c>
      <c r="NE155">
        <v>1.7552080000000001E-2</v>
      </c>
      <c r="NF155">
        <v>0.98869430000000003</v>
      </c>
      <c r="NG155">
        <v>22.599160000000001</v>
      </c>
      <c r="NH155" s="1">
        <v>5.5952480000000002E-5</v>
      </c>
      <c r="NI155">
        <v>1.6918200000000001E-2</v>
      </c>
      <c r="NJ155">
        <v>0.98870999999999998</v>
      </c>
      <c r="NK155">
        <v>22.435770000000002</v>
      </c>
      <c r="NL155" s="1">
        <v>5.3823160000000001E-5</v>
      </c>
      <c r="NM155">
        <v>1.6311659999999999E-2</v>
      </c>
      <c r="NN155">
        <v>0.98870159999999996</v>
      </c>
      <c r="NO155">
        <v>22.289529999999999</v>
      </c>
      <c r="NP155" s="1">
        <v>5.1796299999999997E-5</v>
      </c>
      <c r="NQ155">
        <v>1.573136E-2</v>
      </c>
      <c r="NR155">
        <v>0.98871249999999999</v>
      </c>
      <c r="NS155">
        <v>22.071960000000001</v>
      </c>
      <c r="NT155" s="1">
        <v>4.9866230000000002E-5</v>
      </c>
      <c r="NU155">
        <v>1.517626E-2</v>
      </c>
      <c r="NV155">
        <v>0.98870239999999998</v>
      </c>
      <c r="NW155">
        <v>22.422560000000001</v>
      </c>
      <c r="NX155" s="1">
        <v>4.8024359999999998E-5</v>
      </c>
      <c r="NY155">
        <v>1.464474E-2</v>
      </c>
      <c r="NZ155">
        <v>0.98870429999999998</v>
      </c>
      <c r="OA155">
        <v>23.02844</v>
      </c>
      <c r="OB155" s="1">
        <v>4.6265369999999997E-5</v>
      </c>
      <c r="OC155">
        <v>1.4134809999999999E-2</v>
      </c>
      <c r="OD155">
        <v>0.98870089999999999</v>
      </c>
      <c r="OE155">
        <v>23.490200000000002</v>
      </c>
      <c r="OF155" s="1">
        <v>4.4583509999999998E-5</v>
      </c>
      <c r="OG155">
        <v>1.3646729999999999E-2</v>
      </c>
      <c r="OH155">
        <v>0.98871180000000003</v>
      </c>
      <c r="OI155">
        <v>23.782309999999999</v>
      </c>
      <c r="OJ155" s="1">
        <v>4.2976580000000003E-5</v>
      </c>
      <c r="OK155">
        <v>1.317812E-2</v>
      </c>
    </row>
    <row r="156" spans="1:401" x14ac:dyDescent="0.35">
      <c r="A156">
        <v>159</v>
      </c>
      <c r="B156" t="s">
        <v>4</v>
      </c>
      <c r="C156" t="s">
        <v>24</v>
      </c>
      <c r="D156" t="s">
        <v>161</v>
      </c>
      <c r="E156">
        <v>867.38459999999998</v>
      </c>
      <c r="F156">
        <v>0.79210809999999998</v>
      </c>
      <c r="G156">
        <v>20.19144</v>
      </c>
      <c r="H156">
        <v>0</v>
      </c>
      <c r="I156">
        <v>0</v>
      </c>
      <c r="J156">
        <v>0.79346819999999996</v>
      </c>
      <c r="K156">
        <v>20.652059999999999</v>
      </c>
      <c r="L156">
        <v>0</v>
      </c>
      <c r="M156">
        <v>0</v>
      </c>
      <c r="N156">
        <v>0.7947284</v>
      </c>
      <c r="O156">
        <v>21.306270000000001</v>
      </c>
      <c r="P156">
        <v>0</v>
      </c>
      <c r="Q156">
        <v>0</v>
      </c>
      <c r="R156">
        <v>0.79469040000000002</v>
      </c>
      <c r="S156">
        <v>21.483779999999999</v>
      </c>
      <c r="T156">
        <v>0</v>
      </c>
      <c r="U156">
        <v>0</v>
      </c>
      <c r="V156">
        <v>0.79380819999999996</v>
      </c>
      <c r="W156">
        <v>21.215920000000001</v>
      </c>
      <c r="X156" s="1">
        <v>1.7273550000000001E-33</v>
      </c>
      <c r="Y156" s="1">
        <v>6.4269579999999996E-31</v>
      </c>
      <c r="Z156">
        <v>0.7924137</v>
      </c>
      <c r="AA156">
        <v>20.82479</v>
      </c>
      <c r="AB156" s="1">
        <v>4.6205170000000003E-22</v>
      </c>
      <c r="AC156" s="1">
        <v>1.7153360000000001E-19</v>
      </c>
      <c r="AD156">
        <v>0.79075989999999996</v>
      </c>
      <c r="AE156">
        <v>20.238900000000001</v>
      </c>
      <c r="AF156" s="1">
        <v>3.538324E-10</v>
      </c>
      <c r="AG156" s="1">
        <v>1.320767E-7</v>
      </c>
      <c r="AH156">
        <v>0.78903080000000003</v>
      </c>
      <c r="AI156">
        <v>20.33802</v>
      </c>
      <c r="AJ156" s="1">
        <v>7.9739419999999995E-4</v>
      </c>
      <c r="AK156" s="1">
        <v>0.2111826</v>
      </c>
      <c r="AL156">
        <v>0.7871956</v>
      </c>
      <c r="AM156">
        <v>20.69314</v>
      </c>
      <c r="AN156" s="1">
        <v>0.32508979999999998</v>
      </c>
      <c r="AO156" s="1">
        <v>95.857669999999999</v>
      </c>
      <c r="AP156">
        <v>0.78529179999999998</v>
      </c>
      <c r="AQ156">
        <v>21.324929999999998</v>
      </c>
      <c r="AR156" s="1">
        <v>10.14841</v>
      </c>
      <c r="AS156">
        <v>3263.47</v>
      </c>
      <c r="AT156">
        <v>0.78329979999999999</v>
      </c>
      <c r="AU156">
        <v>22.082609999999999</v>
      </c>
      <c r="AV156">
        <v>60.262390000000003</v>
      </c>
      <c r="AW156">
        <v>20863.38</v>
      </c>
      <c r="AX156">
        <v>0.78104470000000004</v>
      </c>
      <c r="AY156">
        <v>22.397079999999999</v>
      </c>
      <c r="AZ156">
        <v>108.8749</v>
      </c>
      <c r="BA156">
        <v>40138.879999999997</v>
      </c>
      <c r="BB156">
        <v>0.77842909999999998</v>
      </c>
      <c r="BC156">
        <v>22.44286</v>
      </c>
      <c r="BD156">
        <v>80.993160000000003</v>
      </c>
      <c r="BE156">
        <v>31515.9</v>
      </c>
      <c r="BF156">
        <v>0.77534320000000001</v>
      </c>
      <c r="BG156">
        <v>22.10558</v>
      </c>
      <c r="BH156">
        <v>30.915189999999999</v>
      </c>
      <c r="BI156">
        <v>12580.3</v>
      </c>
      <c r="BJ156">
        <v>0.77206540000000001</v>
      </c>
      <c r="BK156">
        <v>21.738</v>
      </c>
      <c r="BL156">
        <v>7.218547</v>
      </c>
      <c r="BM156">
        <v>3043.0059999999999</v>
      </c>
      <c r="BN156">
        <v>0.76833700000000005</v>
      </c>
      <c r="BO156">
        <v>22.003720000000001</v>
      </c>
      <c r="BP156">
        <v>1.232202</v>
      </c>
      <c r="BQ156">
        <v>530.40189999999996</v>
      </c>
      <c r="BR156">
        <v>0.76417829999999998</v>
      </c>
      <c r="BS156">
        <v>22.231259999999999</v>
      </c>
      <c r="BT156">
        <v>0.21480199999999999</v>
      </c>
      <c r="BU156">
        <v>90.855680000000007</v>
      </c>
      <c r="BV156">
        <v>0.75961299999999998</v>
      </c>
      <c r="BW156">
        <v>22.773019999999999</v>
      </c>
      <c r="BX156">
        <v>7.9304239999999998E-2</v>
      </c>
      <c r="BY156">
        <v>31.224779999999999</v>
      </c>
      <c r="BZ156">
        <v>0.75489289999999998</v>
      </c>
      <c r="CA156">
        <v>23.332820000000002</v>
      </c>
      <c r="CB156">
        <v>6.5438780000000002E-2</v>
      </c>
      <c r="CC156">
        <v>24.935199999999998</v>
      </c>
      <c r="CD156">
        <v>0.75055000000000005</v>
      </c>
      <c r="CE156">
        <v>23.464020000000001</v>
      </c>
      <c r="CF156">
        <v>6.6352960000000002E-2</v>
      </c>
      <c r="CG156">
        <v>25.256049999999998</v>
      </c>
      <c r="CH156">
        <v>0.74562419999999996</v>
      </c>
      <c r="CI156">
        <v>23.191040000000001</v>
      </c>
      <c r="CJ156" s="1">
        <v>6.6321930000000001E-2</v>
      </c>
      <c r="CK156">
        <v>25.402290000000001</v>
      </c>
      <c r="CL156">
        <v>0.7406083</v>
      </c>
      <c r="CM156">
        <v>22.729019999999998</v>
      </c>
      <c r="CN156" s="1">
        <v>6.311406E-2</v>
      </c>
      <c r="CO156">
        <v>24.321580000000001</v>
      </c>
      <c r="CP156">
        <v>0.73619259999999997</v>
      </c>
      <c r="CQ156">
        <v>22.206790000000002</v>
      </c>
      <c r="CR156" s="1">
        <v>5.7854049999999997E-2</v>
      </c>
      <c r="CS156">
        <v>22.40474</v>
      </c>
      <c r="CT156">
        <v>0.73168860000000002</v>
      </c>
      <c r="CU156">
        <v>22.05744</v>
      </c>
      <c r="CV156" s="1">
        <v>5.19313E-2</v>
      </c>
      <c r="CW156">
        <v>20.193159999999999</v>
      </c>
      <c r="CX156">
        <v>0.72700489999999995</v>
      </c>
      <c r="CY156">
        <v>21.598179999999999</v>
      </c>
      <c r="CZ156" s="1">
        <v>4.6108440000000001E-2</v>
      </c>
      <c r="DA156">
        <v>17.993939999999998</v>
      </c>
      <c r="DB156">
        <v>0.72251840000000001</v>
      </c>
      <c r="DC156">
        <v>21.776119999999999</v>
      </c>
      <c r="DD156">
        <v>4.0688759999999997E-2</v>
      </c>
      <c r="DE156">
        <v>15.925240000000001</v>
      </c>
      <c r="DF156">
        <v>0.71869609999999995</v>
      </c>
      <c r="DG156">
        <v>21.97972</v>
      </c>
      <c r="DH156" s="1">
        <v>3.5755210000000003E-2</v>
      </c>
      <c r="DI156">
        <v>14.00949</v>
      </c>
      <c r="DJ156">
        <v>0.71485140000000003</v>
      </c>
      <c r="DK156">
        <v>21.985949999999999</v>
      </c>
      <c r="DL156" s="1">
        <v>3.139869E-2</v>
      </c>
      <c r="DM156">
        <v>12.31287</v>
      </c>
      <c r="DN156">
        <v>0.71104959999999995</v>
      </c>
      <c r="DO156">
        <v>21.925239999999999</v>
      </c>
      <c r="DP156" s="1">
        <v>2.7639629999999998E-2</v>
      </c>
      <c r="DQ156">
        <v>10.84286</v>
      </c>
      <c r="DR156">
        <v>0.7071537</v>
      </c>
      <c r="DS156">
        <v>21.755839999999999</v>
      </c>
      <c r="DT156" s="1">
        <v>2.437011E-2</v>
      </c>
      <c r="DU156">
        <v>9.5674539999999997</v>
      </c>
      <c r="DV156">
        <v>0.7025207</v>
      </c>
      <c r="DW156">
        <v>21.516390000000001</v>
      </c>
      <c r="DX156" s="1">
        <v>2.1440480000000001E-2</v>
      </c>
      <c r="DY156">
        <v>8.4309010000000004</v>
      </c>
      <c r="DZ156">
        <v>0.69855679999999998</v>
      </c>
      <c r="EA156">
        <v>21.97766</v>
      </c>
      <c r="EB156" s="1">
        <v>1.8825250000000002E-2</v>
      </c>
      <c r="EC156">
        <v>7.4179599999999999</v>
      </c>
      <c r="ED156">
        <v>0.69438520000000004</v>
      </c>
      <c r="EE156">
        <v>22.473279999999999</v>
      </c>
      <c r="EF156" s="1">
        <v>1.6500150000000002E-2</v>
      </c>
      <c r="EG156">
        <v>6.5171869999999998</v>
      </c>
      <c r="EH156">
        <v>0.69018199999999996</v>
      </c>
      <c r="EI156">
        <v>23.015049999999999</v>
      </c>
      <c r="EJ156" s="1">
        <v>1.445979E-2</v>
      </c>
      <c r="EK156">
        <v>5.7240409999999997</v>
      </c>
      <c r="EL156">
        <v>0.68575059999999999</v>
      </c>
      <c r="EM156">
        <v>23.631769999999999</v>
      </c>
      <c r="EN156" s="1">
        <v>1.265237E-2</v>
      </c>
      <c r="EO156">
        <v>5.021414</v>
      </c>
      <c r="EP156">
        <v>0.68197359999999996</v>
      </c>
      <c r="EQ156">
        <v>23.820409999999999</v>
      </c>
      <c r="ER156" s="1">
        <v>1.1040289999999999E-2</v>
      </c>
      <c r="ES156">
        <v>4.3882199999999996</v>
      </c>
      <c r="ET156">
        <v>0.67832769999999998</v>
      </c>
      <c r="EU156">
        <v>23.741050000000001</v>
      </c>
      <c r="EV156" s="1">
        <v>9.6095499999999997E-3</v>
      </c>
      <c r="EW156">
        <v>3.8232689999999998</v>
      </c>
      <c r="EX156">
        <v>0.67488899999999996</v>
      </c>
      <c r="EY156">
        <v>23.756219999999999</v>
      </c>
      <c r="EZ156" s="1">
        <v>8.3723559999999992E-3</v>
      </c>
      <c r="FA156">
        <v>3.332233</v>
      </c>
      <c r="FB156">
        <v>0.67168720000000004</v>
      </c>
      <c r="FC156">
        <v>23.56316</v>
      </c>
      <c r="FD156" s="1">
        <v>7.3157370000000001E-3</v>
      </c>
      <c r="FE156">
        <v>2.9112269999999998</v>
      </c>
      <c r="FF156">
        <v>0.66888060000000005</v>
      </c>
      <c r="FG156">
        <v>23.672329999999999</v>
      </c>
      <c r="FH156" s="1">
        <v>6.4082460000000003E-3</v>
      </c>
      <c r="FI156">
        <v>2.5489600000000001</v>
      </c>
      <c r="FJ156">
        <v>0.66618869999999997</v>
      </c>
      <c r="FK156">
        <v>23.732890000000001</v>
      </c>
      <c r="FL156" s="1">
        <v>5.6216419999999996E-3</v>
      </c>
      <c r="FM156">
        <v>2.235913</v>
      </c>
      <c r="FN156">
        <v>0.66423900000000002</v>
      </c>
      <c r="FO156">
        <v>23.648879999999998</v>
      </c>
      <c r="FP156" s="1">
        <v>4.9239590000000003E-3</v>
      </c>
      <c r="FQ156">
        <v>1.9593339999999999</v>
      </c>
      <c r="FR156">
        <v>0.66272909999999996</v>
      </c>
      <c r="FS156">
        <v>23.645399999999999</v>
      </c>
      <c r="FT156" s="1">
        <v>4.3000099999999999E-3</v>
      </c>
      <c r="FU156">
        <v>1.7107000000000001</v>
      </c>
      <c r="FV156">
        <v>0.66158410000000001</v>
      </c>
      <c r="FW156">
        <v>23.55442</v>
      </c>
      <c r="FX156" s="1">
        <v>3.7225349999999999E-3</v>
      </c>
      <c r="FY156">
        <v>1.4805349999999999</v>
      </c>
      <c r="FZ156">
        <v>0.66071299999999999</v>
      </c>
      <c r="GA156">
        <v>23.461539999999999</v>
      </c>
      <c r="GB156" s="1">
        <v>3.1479440000000002E-3</v>
      </c>
      <c r="GC156">
        <v>1.2525740000000001</v>
      </c>
      <c r="GD156">
        <v>0.66003829999999997</v>
      </c>
      <c r="GE156">
        <v>23.291820000000001</v>
      </c>
      <c r="GF156" s="1">
        <v>2.5515730000000001E-3</v>
      </c>
      <c r="GG156">
        <v>1.0165900000000001</v>
      </c>
      <c r="GH156">
        <v>0.65952560000000005</v>
      </c>
      <c r="GI156">
        <v>23.106780000000001</v>
      </c>
      <c r="GJ156" s="1">
        <v>1.9663079999999999E-3</v>
      </c>
      <c r="GK156">
        <v>0.78409099999999998</v>
      </c>
      <c r="GL156">
        <v>0.65916870000000005</v>
      </c>
      <c r="GM156">
        <v>23.305029999999999</v>
      </c>
      <c r="GN156" s="1">
        <v>1.458974E-3</v>
      </c>
      <c r="GO156">
        <v>0.58131829999999995</v>
      </c>
      <c r="GP156">
        <v>0.65889050000000005</v>
      </c>
      <c r="GQ156">
        <v>23.58832</v>
      </c>
      <c r="GR156" s="1">
        <v>1.0762180000000001E-3</v>
      </c>
      <c r="GS156">
        <v>0.42725190000000002</v>
      </c>
      <c r="GT156">
        <v>0.65870220000000002</v>
      </c>
      <c r="GU156">
        <v>23.92464</v>
      </c>
      <c r="GV156" s="1">
        <v>8.1824679999999996E-4</v>
      </c>
      <c r="GW156">
        <v>0.32285229999999998</v>
      </c>
      <c r="GX156">
        <v>0.65859630000000002</v>
      </c>
      <c r="GY156">
        <v>24.159700000000001</v>
      </c>
      <c r="GZ156" s="1">
        <v>6.5536730000000001E-4</v>
      </c>
      <c r="HA156">
        <v>0.25683129999999998</v>
      </c>
      <c r="HB156">
        <v>0.65850739999999996</v>
      </c>
      <c r="HC156">
        <v>24.04232</v>
      </c>
      <c r="HD156" s="1">
        <v>5.5281999999999998E-4</v>
      </c>
      <c r="HE156">
        <v>0.21537539999999999</v>
      </c>
      <c r="HF156">
        <v>0.65845399999999998</v>
      </c>
      <c r="HG156">
        <v>23.439509999999999</v>
      </c>
      <c r="HH156" s="1">
        <v>4.8269969999999998E-4</v>
      </c>
      <c r="HI156">
        <v>0.18725820000000001</v>
      </c>
      <c r="HJ156">
        <v>0.65841470000000002</v>
      </c>
      <c r="HK156">
        <v>22.996179999999999</v>
      </c>
      <c r="HL156" s="1">
        <v>4.2734719999999997E-4</v>
      </c>
      <c r="HM156">
        <v>0.1653413</v>
      </c>
      <c r="HN156">
        <v>0.65834919999999997</v>
      </c>
      <c r="HO156">
        <v>22.58745</v>
      </c>
      <c r="HP156" s="1">
        <v>3.7948570000000001E-4</v>
      </c>
      <c r="HQ156">
        <v>0.1465439</v>
      </c>
      <c r="HR156">
        <v>0.65826079999999998</v>
      </c>
      <c r="HS156">
        <v>22.418060000000001</v>
      </c>
      <c r="HT156" s="1">
        <v>3.3861459999999998E-4</v>
      </c>
      <c r="HU156">
        <v>0.1304903</v>
      </c>
      <c r="HV156">
        <v>0.65816330000000001</v>
      </c>
      <c r="HW156">
        <v>22.460920000000002</v>
      </c>
      <c r="HX156" s="1">
        <v>3.0554680000000002E-4</v>
      </c>
      <c r="HY156">
        <v>0.1174935</v>
      </c>
      <c r="HZ156">
        <v>0.65802400000000005</v>
      </c>
      <c r="IA156">
        <v>22.547640000000001</v>
      </c>
      <c r="IB156" s="1">
        <v>2.7980909999999998E-4</v>
      </c>
      <c r="IC156">
        <v>0.1073805</v>
      </c>
      <c r="ID156">
        <v>0.65788409999999997</v>
      </c>
      <c r="IE156">
        <v>22.79776</v>
      </c>
      <c r="IF156" s="1">
        <v>2.5971460000000002E-4</v>
      </c>
      <c r="IG156">
        <v>9.9515649999999997E-2</v>
      </c>
      <c r="IH156">
        <v>0.65776349999999995</v>
      </c>
      <c r="II156">
        <v>22.939119999999999</v>
      </c>
      <c r="IJ156" s="1">
        <v>2.4376239999999999E-4</v>
      </c>
      <c r="IK156">
        <v>9.3293420000000002E-2</v>
      </c>
      <c r="IL156">
        <v>0.65757310000000002</v>
      </c>
      <c r="IM156">
        <v>22.841270000000002</v>
      </c>
      <c r="IN156" s="1">
        <v>2.3134800000000001E-4</v>
      </c>
      <c r="IO156">
        <v>8.8441699999999998E-2</v>
      </c>
      <c r="IP156">
        <v>0.65739449999999999</v>
      </c>
      <c r="IQ156">
        <v>22.811109999999999</v>
      </c>
      <c r="IR156" s="1">
        <v>2.221728E-4</v>
      </c>
      <c r="IS156">
        <v>8.4850220000000004E-2</v>
      </c>
      <c r="IT156">
        <v>0.65721059999999998</v>
      </c>
      <c r="IU156">
        <v>22.821380000000001</v>
      </c>
      <c r="IV156" s="1">
        <v>2.152756E-4</v>
      </c>
      <c r="IW156">
        <v>8.2170290000000007E-2</v>
      </c>
      <c r="IX156">
        <v>0.65703029999999996</v>
      </c>
      <c r="IY156">
        <v>23.4178</v>
      </c>
      <c r="IZ156" s="1">
        <v>2.09092E-4</v>
      </c>
      <c r="JA156">
        <v>7.9816810000000002E-2</v>
      </c>
      <c r="JB156">
        <v>0.65683069999999999</v>
      </c>
      <c r="JC156">
        <v>23.954640000000001</v>
      </c>
      <c r="JD156" s="1">
        <v>2.0244450000000001E-4</v>
      </c>
      <c r="JE156">
        <v>7.7304830000000005E-2</v>
      </c>
      <c r="JF156">
        <v>0.65665600000000002</v>
      </c>
      <c r="JG156">
        <v>24.277670000000001</v>
      </c>
      <c r="JH156" s="1">
        <v>1.949385E-4</v>
      </c>
      <c r="JI156">
        <v>7.4474479999999996E-2</v>
      </c>
      <c r="JJ156">
        <v>0.65647319999999998</v>
      </c>
      <c r="JK156">
        <v>24.17831</v>
      </c>
      <c r="JL156" s="1">
        <v>1.8682820000000001E-4</v>
      </c>
      <c r="JM156">
        <v>7.1407390000000001E-2</v>
      </c>
      <c r="JN156">
        <v>0.65628889999999995</v>
      </c>
      <c r="JO156">
        <v>23.93657</v>
      </c>
      <c r="JP156" s="1">
        <v>1.78529E-4</v>
      </c>
      <c r="JQ156">
        <v>6.8252469999999996E-2</v>
      </c>
      <c r="JR156">
        <v>0.65611830000000004</v>
      </c>
      <c r="JS156">
        <v>23.58672</v>
      </c>
      <c r="JT156" s="1">
        <v>1.702994E-4</v>
      </c>
      <c r="JU156">
        <v>6.5119800000000005E-2</v>
      </c>
      <c r="JV156">
        <v>0.65593619999999997</v>
      </c>
      <c r="JW156">
        <v>23.355060000000002</v>
      </c>
      <c r="JX156" s="1">
        <v>1.6235159999999999E-4</v>
      </c>
      <c r="JY156">
        <v>6.2088560000000001E-2</v>
      </c>
      <c r="JZ156">
        <v>0.65576769999999995</v>
      </c>
      <c r="KA156">
        <v>23.124269999999999</v>
      </c>
      <c r="KB156" s="1">
        <v>1.547691E-4</v>
      </c>
      <c r="KC156">
        <v>5.9194360000000001E-2</v>
      </c>
      <c r="KD156">
        <v>0.65567580000000003</v>
      </c>
      <c r="KE156">
        <v>23.371639999999999</v>
      </c>
      <c r="KF156" s="1">
        <v>1.4759770000000001E-4</v>
      </c>
      <c r="KG156">
        <v>5.6455249999999998E-2</v>
      </c>
      <c r="KH156">
        <v>0.65558930000000004</v>
      </c>
      <c r="KI156">
        <v>23.610510000000001</v>
      </c>
      <c r="KJ156" s="1">
        <v>1.4089119999999999E-4</v>
      </c>
      <c r="KK156">
        <v>5.3879799999999999E-2</v>
      </c>
      <c r="KL156">
        <v>0.6554856</v>
      </c>
      <c r="KM156">
        <v>23.93092</v>
      </c>
      <c r="KN156" s="1">
        <v>1.345676E-4</v>
      </c>
      <c r="KO156">
        <v>5.1457990000000002E-2</v>
      </c>
      <c r="KP156">
        <v>0.65545690000000001</v>
      </c>
      <c r="KQ156">
        <v>24.289770000000001</v>
      </c>
      <c r="KR156" s="1">
        <v>1.2859190000000001E-4</v>
      </c>
      <c r="KS156">
        <v>4.9163430000000001E-2</v>
      </c>
      <c r="KT156">
        <v>0.65542579999999995</v>
      </c>
      <c r="KU156">
        <v>24.205089999999998</v>
      </c>
      <c r="KV156" s="1">
        <v>1.2277349999999999E-4</v>
      </c>
      <c r="KW156">
        <v>4.6938800000000003E-2</v>
      </c>
      <c r="KX156">
        <v>0.65540050000000005</v>
      </c>
      <c r="KY156">
        <v>23.872340000000001</v>
      </c>
      <c r="KZ156" s="1">
        <v>1.167739E-4</v>
      </c>
      <c r="LA156">
        <v>4.4653669999999999E-2</v>
      </c>
      <c r="LB156">
        <v>0.65541150000000004</v>
      </c>
      <c r="LC156">
        <v>23.620159999999998</v>
      </c>
      <c r="LD156" s="1">
        <v>1.1029799999999999E-4</v>
      </c>
      <c r="LE156">
        <v>4.2191369999999999E-2</v>
      </c>
      <c r="LF156">
        <v>0.65536150000000004</v>
      </c>
      <c r="LG156">
        <v>23.424700000000001</v>
      </c>
      <c r="LH156" s="1">
        <v>1.0350190000000001E-4</v>
      </c>
      <c r="LI156">
        <v>3.9596190000000003E-2</v>
      </c>
      <c r="LJ156">
        <v>0.65537730000000005</v>
      </c>
      <c r="LK156">
        <v>23.687950000000001</v>
      </c>
      <c r="LL156" s="1">
        <v>9.6938319999999994E-5</v>
      </c>
      <c r="LM156">
        <v>3.707651E-2</v>
      </c>
      <c r="LN156">
        <v>0.65535279999999996</v>
      </c>
      <c r="LO156">
        <v>24.000350000000001</v>
      </c>
      <c r="LP156" s="1">
        <v>9.1109250000000002E-5</v>
      </c>
      <c r="LQ156">
        <v>3.4829659999999998E-2</v>
      </c>
      <c r="LR156">
        <v>0.65538320000000005</v>
      </c>
      <c r="LS156">
        <v>24.315370000000001</v>
      </c>
      <c r="LT156" s="1">
        <v>8.6188900000000004E-5</v>
      </c>
      <c r="LU156">
        <v>3.2926459999999998E-2</v>
      </c>
      <c r="LV156">
        <v>0.65537250000000002</v>
      </c>
      <c r="LW156">
        <v>24.527090000000001</v>
      </c>
      <c r="LX156" s="1">
        <v>8.2044659999999995E-5</v>
      </c>
      <c r="LY156">
        <v>3.1323810000000001E-2</v>
      </c>
      <c r="LZ156">
        <v>0.65537040000000002</v>
      </c>
      <c r="MA156">
        <v>24.455190000000002</v>
      </c>
      <c r="MB156" s="1">
        <v>7.8358450000000002E-5</v>
      </c>
      <c r="MC156">
        <v>2.99437E-2</v>
      </c>
      <c r="MD156">
        <v>0.65537020000000001</v>
      </c>
      <c r="ME156">
        <v>24.118179999999999</v>
      </c>
      <c r="MF156" s="1">
        <v>7.4896739999999993E-5</v>
      </c>
      <c r="MG156">
        <v>2.8711750000000001E-2</v>
      </c>
      <c r="MH156">
        <v>0.65536930000000004</v>
      </c>
      <c r="MI156">
        <v>23.859159999999999</v>
      </c>
      <c r="MJ156" s="1">
        <v>7.1723679999999998E-5</v>
      </c>
      <c r="MK156">
        <v>2.758043E-2</v>
      </c>
      <c r="ML156">
        <v>0.65536220000000001</v>
      </c>
      <c r="MM156">
        <v>23.548559999999998</v>
      </c>
      <c r="MN156" s="1">
        <v>6.8760820000000002E-5</v>
      </c>
      <c r="MO156">
        <v>2.651883E-2</v>
      </c>
      <c r="MP156">
        <v>0.65536019999999995</v>
      </c>
      <c r="MQ156">
        <v>23.728580000000001</v>
      </c>
      <c r="MR156" s="1">
        <v>6.5966870000000005E-5</v>
      </c>
      <c r="MS156">
        <v>2.5513669999999999E-2</v>
      </c>
      <c r="MT156">
        <v>0.65539239999999999</v>
      </c>
      <c r="MU156">
        <v>23.585999999999999</v>
      </c>
      <c r="MV156" s="1">
        <v>6.3321549999999997E-5</v>
      </c>
      <c r="MW156">
        <v>2.4557659999999999E-2</v>
      </c>
      <c r="MX156">
        <v>0.65536019999999995</v>
      </c>
      <c r="MY156">
        <v>23.134550000000001</v>
      </c>
      <c r="MZ156" s="1">
        <v>6.0823229999999999E-5</v>
      </c>
      <c r="NA156">
        <v>2.364894E-2</v>
      </c>
      <c r="NB156">
        <v>0.65537259999999997</v>
      </c>
      <c r="NC156">
        <v>22.786259999999999</v>
      </c>
      <c r="ND156" s="1">
        <v>5.8460159999999997E-5</v>
      </c>
      <c r="NE156">
        <v>2.278525E-2</v>
      </c>
      <c r="NF156">
        <v>0.65535770000000004</v>
      </c>
      <c r="NG156">
        <v>22.634319999999999</v>
      </c>
      <c r="NH156" s="1">
        <v>5.621186E-5</v>
      </c>
      <c r="NI156">
        <v>2.1961100000000001E-2</v>
      </c>
      <c r="NJ156">
        <v>0.65536459999999996</v>
      </c>
      <c r="NK156">
        <v>22.452850000000002</v>
      </c>
      <c r="NL156" s="1">
        <v>5.4071360000000003E-5</v>
      </c>
      <c r="NM156">
        <v>2.1173299999999999E-2</v>
      </c>
      <c r="NN156">
        <v>0.65536479999999997</v>
      </c>
      <c r="NO156">
        <v>22.309519999999999</v>
      </c>
      <c r="NP156" s="1">
        <v>5.2032759999999998E-5</v>
      </c>
      <c r="NQ156">
        <v>2.0419139999999999E-2</v>
      </c>
      <c r="NR156">
        <v>0.65539650000000005</v>
      </c>
      <c r="NS156">
        <v>22.136949999999999</v>
      </c>
      <c r="NT156" s="1">
        <v>5.0093090000000003E-5</v>
      </c>
      <c r="NU156">
        <v>1.9698299999999998E-2</v>
      </c>
      <c r="NV156">
        <v>0.65536119999999998</v>
      </c>
      <c r="NW156">
        <v>22.526700000000002</v>
      </c>
      <c r="NX156" s="1">
        <v>4.8240469999999998E-5</v>
      </c>
      <c r="NY156">
        <v>1.9007420000000001E-2</v>
      </c>
      <c r="NZ156">
        <v>0.65536550000000005</v>
      </c>
      <c r="OA156">
        <v>23.144960000000001</v>
      </c>
      <c r="OB156" s="1">
        <v>4.6472230000000001E-5</v>
      </c>
      <c r="OC156">
        <v>1.8345110000000001E-2</v>
      </c>
      <c r="OD156">
        <v>0.65536039999999995</v>
      </c>
      <c r="OE156">
        <v>23.60192</v>
      </c>
      <c r="OF156" s="1">
        <v>4.4780899999999997E-5</v>
      </c>
      <c r="OG156">
        <v>1.7710839999999999E-2</v>
      </c>
      <c r="OH156">
        <v>0.65536289999999997</v>
      </c>
      <c r="OI156">
        <v>23.87961</v>
      </c>
      <c r="OJ156" s="1">
        <v>4.3166189999999999E-5</v>
      </c>
      <c r="OK156">
        <v>1.71025E-2</v>
      </c>
    </row>
    <row r="157" spans="1:401" x14ac:dyDescent="0.35">
      <c r="A157">
        <v>160</v>
      </c>
      <c r="B157" t="s">
        <v>4</v>
      </c>
      <c r="C157" t="s">
        <v>24</v>
      </c>
      <c r="D157" t="s">
        <v>162</v>
      </c>
      <c r="E157">
        <v>932.39840000000004</v>
      </c>
      <c r="F157">
        <v>0.65829530000000003</v>
      </c>
      <c r="G157">
        <v>20.230830000000001</v>
      </c>
      <c r="H157">
        <v>0</v>
      </c>
      <c r="I157">
        <v>0</v>
      </c>
      <c r="J157">
        <v>0.65988829999999998</v>
      </c>
      <c r="K157">
        <v>20.65579</v>
      </c>
      <c r="L157">
        <v>0</v>
      </c>
      <c r="M157">
        <v>0</v>
      </c>
      <c r="N157">
        <v>0.66150100000000001</v>
      </c>
      <c r="O157">
        <v>21.31953</v>
      </c>
      <c r="P157">
        <v>0</v>
      </c>
      <c r="Q157">
        <v>0</v>
      </c>
      <c r="R157">
        <v>0.66321070000000004</v>
      </c>
      <c r="S157">
        <v>21.49924</v>
      </c>
      <c r="T157">
        <v>0</v>
      </c>
      <c r="U157">
        <v>0</v>
      </c>
      <c r="V157">
        <v>0.66369069999999997</v>
      </c>
      <c r="W157">
        <v>21.234919999999999</v>
      </c>
      <c r="X157">
        <v>3.1514900000000002E-34</v>
      </c>
      <c r="Y157" s="1">
        <v>1.043624E-31</v>
      </c>
      <c r="Z157">
        <v>0.66331050000000003</v>
      </c>
      <c r="AA157">
        <v>20.87406</v>
      </c>
      <c r="AB157" s="1">
        <v>8.9464189999999995E-23</v>
      </c>
      <c r="AC157" s="1">
        <v>2.9537759999999999E-20</v>
      </c>
      <c r="AD157">
        <v>0.66266789999999998</v>
      </c>
      <c r="AE157">
        <v>20.29766</v>
      </c>
      <c r="AF157" s="1">
        <v>6.4838009999999994E-11</v>
      </c>
      <c r="AG157" s="1">
        <v>2.1499599999999999E-8</v>
      </c>
      <c r="AH157">
        <v>0.66187779999999996</v>
      </c>
      <c r="AI157">
        <v>20.406169999999999</v>
      </c>
      <c r="AJ157" s="1">
        <v>3.6882320000000002E-4</v>
      </c>
      <c r="AK157" s="1">
        <v>0.10000539999999999</v>
      </c>
      <c r="AL157">
        <v>0.66103299999999998</v>
      </c>
      <c r="AM157">
        <v>20.759429999999998</v>
      </c>
      <c r="AN157" s="1">
        <v>0.20302880000000001</v>
      </c>
      <c r="AO157" s="1">
        <v>58.618729999999999</v>
      </c>
      <c r="AP157">
        <v>0.66013080000000002</v>
      </c>
      <c r="AQ157">
        <v>21.363620000000001</v>
      </c>
      <c r="AR157" s="1">
        <v>7.6679240000000002</v>
      </c>
      <c r="AS157">
        <v>2330.3609999999999</v>
      </c>
      <c r="AT157">
        <v>0.65918109999999996</v>
      </c>
      <c r="AU157">
        <v>22.106000000000002</v>
      </c>
      <c r="AV157">
        <v>52.582999999999998</v>
      </c>
      <c r="AW157">
        <v>16665.53</v>
      </c>
      <c r="AX157">
        <v>0.65811419999999998</v>
      </c>
      <c r="AY157">
        <v>22.410399999999999</v>
      </c>
      <c r="AZ157">
        <v>106.4828</v>
      </c>
      <c r="BA157">
        <v>34920.870000000003</v>
      </c>
      <c r="BB157">
        <v>0.65681330000000004</v>
      </c>
      <c r="BC157">
        <v>22.471530000000001</v>
      </c>
      <c r="BD157">
        <v>86.884159999999994</v>
      </c>
      <c r="BE157">
        <v>29289.97</v>
      </c>
      <c r="BF157">
        <v>0.65529680000000001</v>
      </c>
      <c r="BG157">
        <v>22.164650000000002</v>
      </c>
      <c r="BH157">
        <v>35.689410000000002</v>
      </c>
      <c r="BI157">
        <v>12297.85</v>
      </c>
      <c r="BJ157">
        <v>0.65404419999999996</v>
      </c>
      <c r="BK157">
        <v>21.815560000000001</v>
      </c>
      <c r="BL157">
        <v>8.8076709999999991</v>
      </c>
      <c r="BM157">
        <v>3087.97</v>
      </c>
      <c r="BN157">
        <v>0.65264120000000003</v>
      </c>
      <c r="BO157">
        <v>22.09779</v>
      </c>
      <c r="BP157">
        <v>1.5507919999999999</v>
      </c>
      <c r="BQ157">
        <v>549.52480000000003</v>
      </c>
      <c r="BR157">
        <v>0.65113200000000004</v>
      </c>
      <c r="BS157">
        <v>22.312930000000001</v>
      </c>
      <c r="BT157">
        <v>0.26141950000000003</v>
      </c>
      <c r="BU157">
        <v>92.170580000000001</v>
      </c>
      <c r="BV157">
        <v>0.64951650000000005</v>
      </c>
      <c r="BW157">
        <v>22.816610000000001</v>
      </c>
      <c r="BX157">
        <v>8.4946460000000001E-2</v>
      </c>
      <c r="BY157">
        <v>28.999500000000001</v>
      </c>
      <c r="BZ157">
        <v>0.64790190000000003</v>
      </c>
      <c r="CA157">
        <v>23.36665</v>
      </c>
      <c r="CB157">
        <v>6.571718E-2</v>
      </c>
      <c r="CC157">
        <v>22.051600000000001</v>
      </c>
      <c r="CD157">
        <v>0.64653490000000002</v>
      </c>
      <c r="CE157">
        <v>23.4846</v>
      </c>
      <c r="CF157">
        <v>6.6156699999999999E-2</v>
      </c>
      <c r="CG157">
        <v>22.18928</v>
      </c>
      <c r="CH157">
        <v>0.64489909999999995</v>
      </c>
      <c r="CI157">
        <v>23.21641</v>
      </c>
      <c r="CJ157">
        <v>6.6454219999999994E-2</v>
      </c>
      <c r="CK157">
        <v>22.375720000000001</v>
      </c>
      <c r="CL157">
        <v>0.64375510000000002</v>
      </c>
      <c r="CM157">
        <v>22.79055</v>
      </c>
      <c r="CN157" s="1">
        <v>6.3601569999999996E-2</v>
      </c>
      <c r="CO157">
        <v>21.481639999999999</v>
      </c>
      <c r="CP157">
        <v>0.64198650000000002</v>
      </c>
      <c r="CQ157">
        <v>22.302389999999999</v>
      </c>
      <c r="CR157" s="1">
        <v>5.8506429999999998E-2</v>
      </c>
      <c r="CS157">
        <v>19.81298</v>
      </c>
      <c r="CT157">
        <v>0.64005749999999995</v>
      </c>
      <c r="CU157">
        <v>22.155899999999999</v>
      </c>
      <c r="CV157" s="1">
        <v>5.2619239999999998E-2</v>
      </c>
      <c r="CW157">
        <v>17.85549</v>
      </c>
      <c r="CX157">
        <v>0.63804620000000001</v>
      </c>
      <c r="CY157">
        <v>21.68252</v>
      </c>
      <c r="CZ157" s="1">
        <v>4.6765979999999999E-2</v>
      </c>
      <c r="DA157">
        <v>15.8969</v>
      </c>
      <c r="DB157">
        <v>0.63657209999999997</v>
      </c>
      <c r="DC157">
        <v>21.855630000000001</v>
      </c>
      <c r="DD157" s="1">
        <v>4.1310239999999998E-2</v>
      </c>
      <c r="DE157">
        <v>14.06406</v>
      </c>
      <c r="DF157">
        <v>0.63603920000000003</v>
      </c>
      <c r="DG157">
        <v>22.042470000000002</v>
      </c>
      <c r="DH157" s="1">
        <v>3.6312440000000001E-2</v>
      </c>
      <c r="DI157">
        <v>12.38077</v>
      </c>
      <c r="DJ157">
        <v>0.63556950000000001</v>
      </c>
      <c r="DK157">
        <v>22.006599999999999</v>
      </c>
      <c r="DL157" s="1">
        <v>3.1887840000000001E-2</v>
      </c>
      <c r="DM157">
        <v>10.88678</v>
      </c>
      <c r="DN157">
        <v>0.63520889999999997</v>
      </c>
      <c r="DO157">
        <v>21.947109999999999</v>
      </c>
      <c r="DP157">
        <v>2.8059600000000001E-2</v>
      </c>
      <c r="DQ157">
        <v>9.5891490000000008</v>
      </c>
      <c r="DR157">
        <v>0.63475239999999999</v>
      </c>
      <c r="DS157">
        <v>21.802700000000002</v>
      </c>
      <c r="DT157" s="1">
        <v>2.4740410000000001E-2</v>
      </c>
      <c r="DU157">
        <v>8.4648649999999996</v>
      </c>
      <c r="DV157">
        <v>0.63392599999999999</v>
      </c>
      <c r="DW157">
        <v>21.592289999999998</v>
      </c>
      <c r="DX157" s="1">
        <v>2.1771970000000002E-2</v>
      </c>
      <c r="DY157">
        <v>7.4635730000000002</v>
      </c>
      <c r="DZ157">
        <v>0.63180369999999997</v>
      </c>
      <c r="EA157">
        <v>22.06521</v>
      </c>
      <c r="EB157" s="1">
        <v>1.912084E-2</v>
      </c>
      <c r="EC157">
        <v>6.574306</v>
      </c>
      <c r="ED157">
        <v>0.62941060000000004</v>
      </c>
      <c r="EE157">
        <v>22.57019</v>
      </c>
      <c r="EF157" s="1">
        <v>1.6761979999999999E-2</v>
      </c>
      <c r="EG157">
        <v>5.7822490000000002</v>
      </c>
      <c r="EH157">
        <v>0.62701700000000005</v>
      </c>
      <c r="EI157">
        <v>23.093170000000001</v>
      </c>
      <c r="EJ157" s="1">
        <v>1.469113E-2</v>
      </c>
      <c r="EK157">
        <v>5.0840509999999997</v>
      </c>
      <c r="EL157">
        <v>0.62453760000000003</v>
      </c>
      <c r="EM157">
        <v>23.67557</v>
      </c>
      <c r="EN157" s="1">
        <v>1.2858430000000001E-2</v>
      </c>
      <c r="EO157">
        <v>4.4655009999999997</v>
      </c>
      <c r="EP157">
        <v>0.62306620000000001</v>
      </c>
      <c r="EQ157">
        <v>23.829090000000001</v>
      </c>
      <c r="ER157" s="1">
        <v>1.1227010000000001E-2</v>
      </c>
      <c r="ES157">
        <v>3.9142350000000001</v>
      </c>
      <c r="ET157">
        <v>0.62173149999999999</v>
      </c>
      <c r="EU157">
        <v>23.738869999999999</v>
      </c>
      <c r="EV157" s="1">
        <v>9.7745869999999995E-3</v>
      </c>
      <c r="EW157">
        <v>3.4202889999999999</v>
      </c>
      <c r="EX157">
        <v>0.62057969999999996</v>
      </c>
      <c r="EY157">
        <v>23.76979</v>
      </c>
      <c r="EZ157" s="1">
        <v>8.5147969999999993E-3</v>
      </c>
      <c r="FA157">
        <v>2.9889649999999999</v>
      </c>
      <c r="FB157">
        <v>0.61957099999999998</v>
      </c>
      <c r="FC157">
        <v>23.615549999999999</v>
      </c>
      <c r="FD157" s="1">
        <v>7.4378700000000001E-3</v>
      </c>
      <c r="FE157">
        <v>2.6177860000000002</v>
      </c>
      <c r="FF157">
        <v>0.61880829999999998</v>
      </c>
      <c r="FG157">
        <v>23.744759999999999</v>
      </c>
      <c r="FH157" s="1">
        <v>6.5144240000000004E-3</v>
      </c>
      <c r="FI157">
        <v>2.297631</v>
      </c>
      <c r="FJ157">
        <v>0.61733020000000005</v>
      </c>
      <c r="FK157">
        <v>23.797820000000002</v>
      </c>
      <c r="FL157" s="1">
        <v>5.7134630000000002E-3</v>
      </c>
      <c r="FM157">
        <v>2.019342</v>
      </c>
      <c r="FN157">
        <v>0.61488969999999998</v>
      </c>
      <c r="FO157">
        <v>23.707550000000001</v>
      </c>
      <c r="FP157" s="1">
        <v>5.006534E-3</v>
      </c>
      <c r="FQ157">
        <v>1.7739879999999999</v>
      </c>
      <c r="FR157">
        <v>0.61294979999999999</v>
      </c>
      <c r="FS157">
        <v>23.66658</v>
      </c>
      <c r="FT157" s="1">
        <v>4.375004E-3</v>
      </c>
      <c r="FU157">
        <v>1.552476</v>
      </c>
      <c r="FV157">
        <v>0.61145260000000001</v>
      </c>
      <c r="FW157">
        <v>23.563970000000001</v>
      </c>
      <c r="FX157" s="1">
        <v>3.793968E-3</v>
      </c>
      <c r="FY157">
        <v>1.34728</v>
      </c>
      <c r="FZ157">
        <v>0.61030510000000004</v>
      </c>
      <c r="GA157">
        <v>23.464500000000001</v>
      </c>
      <c r="GB157" s="1">
        <v>3.2211710000000001E-3</v>
      </c>
      <c r="GC157">
        <v>1.1445719999999999</v>
      </c>
      <c r="GD157">
        <v>0.60941420000000002</v>
      </c>
      <c r="GE157">
        <v>23.313949999999998</v>
      </c>
      <c r="GF157" s="1">
        <v>2.6271689999999999E-3</v>
      </c>
      <c r="GG157">
        <v>0.93417660000000002</v>
      </c>
      <c r="GH157">
        <v>0.60873350000000004</v>
      </c>
      <c r="GI157">
        <v>23.161159999999999</v>
      </c>
      <c r="GJ157" s="1">
        <v>2.037367E-3</v>
      </c>
      <c r="GK157">
        <v>0.7245277</v>
      </c>
      <c r="GL157">
        <v>0.60821250000000004</v>
      </c>
      <c r="GM157">
        <v>23.38917</v>
      </c>
      <c r="GN157" s="1">
        <v>1.5171049999999999E-3</v>
      </c>
      <c r="GO157">
        <v>0.53897510000000004</v>
      </c>
      <c r="GP157">
        <v>0.60787639999999998</v>
      </c>
      <c r="GQ157">
        <v>23.687799999999999</v>
      </c>
      <c r="GR157" s="1">
        <v>1.1178830000000001E-3</v>
      </c>
      <c r="GS157">
        <v>0.39599669999999998</v>
      </c>
      <c r="GT157">
        <v>0.60759200000000002</v>
      </c>
      <c r="GU157">
        <v>24.021599999999999</v>
      </c>
      <c r="GV157" s="1">
        <v>8.4537450000000004E-4</v>
      </c>
      <c r="GW157">
        <v>0.29812100000000002</v>
      </c>
      <c r="GX157">
        <v>0.60743619999999998</v>
      </c>
      <c r="GY157">
        <v>24.243310000000001</v>
      </c>
      <c r="GZ157" s="1">
        <v>6.7231240000000002E-4</v>
      </c>
      <c r="HA157">
        <v>0.2359253</v>
      </c>
      <c r="HB157">
        <v>0.6073096</v>
      </c>
      <c r="HC157">
        <v>24.09609</v>
      </c>
      <c r="HD157" s="1">
        <v>5.637296E-4</v>
      </c>
      <c r="HE157">
        <v>0.19695570000000001</v>
      </c>
      <c r="HF157">
        <v>0.60723309999999997</v>
      </c>
      <c r="HG157">
        <v>23.472100000000001</v>
      </c>
      <c r="HH157" s="1">
        <v>4.906124E-4</v>
      </c>
      <c r="HI157">
        <v>0.1708172</v>
      </c>
      <c r="HJ157">
        <v>0.60717589999999999</v>
      </c>
      <c r="HK157">
        <v>23.018630000000002</v>
      </c>
      <c r="HL157" s="1">
        <v>4.3392840000000001E-4</v>
      </c>
      <c r="HM157">
        <v>0.1507183</v>
      </c>
      <c r="HN157">
        <v>0.60710330000000001</v>
      </c>
      <c r="HO157">
        <v>22.63608</v>
      </c>
      <c r="HP157" s="1">
        <v>3.8521220000000002E-4</v>
      </c>
      <c r="HQ157">
        <v>0.1335586</v>
      </c>
      <c r="HR157">
        <v>0.60701890000000003</v>
      </c>
      <c r="HS157">
        <v>22.493110000000001</v>
      </c>
      <c r="HT157" s="1">
        <v>3.4339750000000001E-4</v>
      </c>
      <c r="HU157">
        <v>0.1188496</v>
      </c>
      <c r="HV157">
        <v>0.60690080000000002</v>
      </c>
      <c r="HW157">
        <v>22.556339999999999</v>
      </c>
      <c r="HX157" s="1">
        <v>3.0932900000000001E-4</v>
      </c>
      <c r="HY157">
        <v>0.10688010000000001</v>
      </c>
      <c r="HZ157">
        <v>0.60677479999999995</v>
      </c>
      <c r="IA157">
        <v>22.632840000000002</v>
      </c>
      <c r="IB157" s="1">
        <v>2.827385E-4</v>
      </c>
      <c r="IC157">
        <v>9.7545140000000002E-2</v>
      </c>
      <c r="ID157">
        <v>0.60662799999999995</v>
      </c>
      <c r="IE157">
        <v>22.852039999999999</v>
      </c>
      <c r="IF157" s="1">
        <v>2.620144E-4</v>
      </c>
      <c r="IG157">
        <v>9.0297849999999999E-2</v>
      </c>
      <c r="IH157">
        <v>0.60645479999999996</v>
      </c>
      <c r="II157">
        <v>22.944389999999999</v>
      </c>
      <c r="IJ157" s="1">
        <v>2.4558840000000001E-4</v>
      </c>
      <c r="IK157">
        <v>8.4575979999999995E-2</v>
      </c>
      <c r="IL157">
        <v>0.60626880000000005</v>
      </c>
      <c r="IM157">
        <v>22.82958</v>
      </c>
      <c r="IN157" s="1">
        <v>2.3273790000000001E-4</v>
      </c>
      <c r="IO157">
        <v>8.0096130000000001E-2</v>
      </c>
      <c r="IP157">
        <v>0.60606079999999996</v>
      </c>
      <c r="IQ157">
        <v>22.802499999999998</v>
      </c>
      <c r="IR157" s="1">
        <v>2.231809E-4</v>
      </c>
      <c r="IS157">
        <v>7.6767710000000003E-2</v>
      </c>
      <c r="IT157">
        <v>0.60587480000000005</v>
      </c>
      <c r="IU157">
        <v>22.85126</v>
      </c>
      <c r="IV157" s="1">
        <v>2.160726E-4</v>
      </c>
      <c r="IW157">
        <v>7.4304200000000001E-2</v>
      </c>
      <c r="IX157">
        <v>0.60565999999999998</v>
      </c>
      <c r="IY157">
        <v>23.48479</v>
      </c>
      <c r="IZ157" s="1">
        <v>2.0986830000000001E-4</v>
      </c>
      <c r="JA157">
        <v>7.2187269999999998E-2</v>
      </c>
      <c r="JB157">
        <v>0.60545470000000001</v>
      </c>
      <c r="JC157">
        <v>24.052119999999999</v>
      </c>
      <c r="JD157" s="1">
        <v>2.0331909999999999E-4</v>
      </c>
      <c r="JE157">
        <v>6.9957549999999993E-2</v>
      </c>
      <c r="JF157">
        <v>0.60524140000000004</v>
      </c>
      <c r="JG157">
        <v>24.37696</v>
      </c>
      <c r="JH157" s="1">
        <v>1.9591070000000001E-4</v>
      </c>
      <c r="JI157">
        <v>6.7442660000000001E-2</v>
      </c>
      <c r="JJ157">
        <v>0.60502840000000002</v>
      </c>
      <c r="JK157">
        <v>24.254950000000001</v>
      </c>
      <c r="JL157" s="1">
        <v>1.8785399999999999E-4</v>
      </c>
      <c r="JM157">
        <v>6.4701259999999997E-2</v>
      </c>
      <c r="JN157">
        <v>0.60483149999999997</v>
      </c>
      <c r="JO157">
        <v>23.974219999999999</v>
      </c>
      <c r="JP157" s="1">
        <v>1.7956370000000001E-4</v>
      </c>
      <c r="JQ157">
        <v>6.1867159999999997E-2</v>
      </c>
      <c r="JR157">
        <v>0.60463060000000002</v>
      </c>
      <c r="JS157">
        <v>23.603619999999999</v>
      </c>
      <c r="JT157" s="1">
        <v>1.713149E-4</v>
      </c>
      <c r="JU157">
        <v>5.904483E-2</v>
      </c>
      <c r="JV157">
        <v>0.60440629999999995</v>
      </c>
      <c r="JW157">
        <v>23.37154</v>
      </c>
      <c r="JX157" s="1">
        <v>1.633274E-4</v>
      </c>
      <c r="JY157">
        <v>5.630727E-2</v>
      </c>
      <c r="JZ157">
        <v>0.60424540000000004</v>
      </c>
      <c r="KA157">
        <v>23.17032</v>
      </c>
      <c r="KB157" s="1">
        <v>1.5569210000000001E-4</v>
      </c>
      <c r="KC157">
        <v>5.368821E-2</v>
      </c>
      <c r="KD157">
        <v>0.60409199999999996</v>
      </c>
      <c r="KE157">
        <v>23.445270000000001</v>
      </c>
      <c r="KF157" s="1">
        <v>1.4847330000000001E-4</v>
      </c>
      <c r="KG157">
        <v>5.1210369999999998E-2</v>
      </c>
      <c r="KH157">
        <v>0.6039814</v>
      </c>
      <c r="KI157">
        <v>23.690090000000001</v>
      </c>
      <c r="KJ157" s="1">
        <v>1.4171250000000001E-4</v>
      </c>
      <c r="KK157">
        <v>4.8876269999999999E-2</v>
      </c>
      <c r="KL157">
        <v>0.60388050000000004</v>
      </c>
      <c r="KM157">
        <v>23.995200000000001</v>
      </c>
      <c r="KN157" s="1">
        <v>1.3533959999999999E-4</v>
      </c>
      <c r="KO157">
        <v>4.667951E-2</v>
      </c>
      <c r="KP157">
        <v>0.60381600000000002</v>
      </c>
      <c r="KQ157">
        <v>24.339469999999999</v>
      </c>
      <c r="KR157" s="1">
        <v>1.293287E-4</v>
      </c>
      <c r="KS157">
        <v>4.460136E-2</v>
      </c>
      <c r="KT157">
        <v>0.60377020000000003</v>
      </c>
      <c r="KU157">
        <v>24.23507</v>
      </c>
      <c r="KV157" s="1">
        <v>1.2350269999999999E-4</v>
      </c>
      <c r="KW157">
        <v>4.259189E-2</v>
      </c>
      <c r="KX157">
        <v>0.60373940000000004</v>
      </c>
      <c r="KY157">
        <v>23.891159999999999</v>
      </c>
      <c r="KZ157" s="1">
        <v>1.175479E-4</v>
      </c>
      <c r="LA157">
        <v>4.0540640000000003E-2</v>
      </c>
      <c r="LB157">
        <v>0.60371350000000001</v>
      </c>
      <c r="LC157">
        <v>23.63692</v>
      </c>
      <c r="LD157" s="1">
        <v>1.111354E-4</v>
      </c>
      <c r="LE157">
        <v>3.8334809999999997E-2</v>
      </c>
      <c r="LF157">
        <v>0.60371450000000004</v>
      </c>
      <c r="LG157">
        <v>23.468229999999998</v>
      </c>
      <c r="LH157" s="1">
        <v>1.043546E-4</v>
      </c>
      <c r="LI157">
        <v>3.5994659999999998E-2</v>
      </c>
      <c r="LJ157">
        <v>0.60369399999999995</v>
      </c>
      <c r="LK157">
        <v>23.757400000000001</v>
      </c>
      <c r="LL157" s="1">
        <v>9.7730830000000005E-5</v>
      </c>
      <c r="LM157">
        <v>3.370422E-2</v>
      </c>
      <c r="LN157">
        <v>0.60369720000000004</v>
      </c>
      <c r="LO157">
        <v>24.090450000000001</v>
      </c>
      <c r="LP157" s="1">
        <v>9.1794460000000001E-5</v>
      </c>
      <c r="LQ157">
        <v>3.1645899999999998E-2</v>
      </c>
      <c r="LR157">
        <v>0.60370089999999998</v>
      </c>
      <c r="LS157">
        <v>24.403169999999999</v>
      </c>
      <c r="LT157" s="1">
        <v>8.676577E-5</v>
      </c>
      <c r="LU157">
        <v>2.9898210000000001E-2</v>
      </c>
      <c r="LV157">
        <v>0.60369740000000005</v>
      </c>
      <c r="LW157">
        <v>24.591529999999999</v>
      </c>
      <c r="LX157" s="1">
        <v>8.2533439999999994E-5</v>
      </c>
      <c r="LY157">
        <v>2.8426839999999998E-2</v>
      </c>
      <c r="LZ157">
        <v>0.60368730000000004</v>
      </c>
      <c r="MA157">
        <v>24.483550000000001</v>
      </c>
      <c r="MB157" s="1">
        <v>7.878579E-5</v>
      </c>
      <c r="MC157">
        <v>2.7163860000000001E-2</v>
      </c>
      <c r="MD157">
        <v>0.60368650000000001</v>
      </c>
      <c r="ME157">
        <v>24.127420000000001</v>
      </c>
      <c r="MF157" s="1">
        <v>7.5282079999999994E-5</v>
      </c>
      <c r="MG157">
        <v>2.6040029999999999E-2</v>
      </c>
      <c r="MH157">
        <v>0.60368230000000001</v>
      </c>
      <c r="MI157">
        <v>23.867319999999999</v>
      </c>
      <c r="MJ157" s="1">
        <v>7.2080840000000006E-5</v>
      </c>
      <c r="MK157">
        <v>2.5010879999999999E-2</v>
      </c>
      <c r="ML157">
        <v>0.60368440000000001</v>
      </c>
      <c r="MM157">
        <v>23.587129999999998</v>
      </c>
      <c r="MN157" s="1">
        <v>6.9096760000000003E-5</v>
      </c>
      <c r="MO157">
        <v>2.4046250000000002E-2</v>
      </c>
      <c r="MP157">
        <v>0.60368409999999995</v>
      </c>
      <c r="MQ157">
        <v>23.800239999999999</v>
      </c>
      <c r="MR157" s="1">
        <v>6.6285669999999999E-5</v>
      </c>
      <c r="MS157">
        <v>2.3133839999999999E-2</v>
      </c>
      <c r="MT157">
        <v>0.60368200000000005</v>
      </c>
      <c r="MU157">
        <v>23.669730000000001</v>
      </c>
      <c r="MV157" s="1">
        <v>6.3624159999999997E-5</v>
      </c>
      <c r="MW157">
        <v>2.2266669999999999E-2</v>
      </c>
      <c r="MX157">
        <v>0.60368350000000004</v>
      </c>
      <c r="MY157">
        <v>23.218450000000001</v>
      </c>
      <c r="MZ157" s="1">
        <v>6.1109250000000004E-5</v>
      </c>
      <c r="NA157">
        <v>2.144097E-2</v>
      </c>
      <c r="NB157">
        <v>0.60368409999999995</v>
      </c>
      <c r="NC157">
        <v>22.836390000000002</v>
      </c>
      <c r="ND157" s="1">
        <v>5.8731799999999999E-5</v>
      </c>
      <c r="NE157">
        <v>2.0657160000000001E-2</v>
      </c>
      <c r="NF157">
        <v>0.60368279999999996</v>
      </c>
      <c r="NG157">
        <v>22.66253</v>
      </c>
      <c r="NH157" s="1">
        <v>5.6470949999999998E-5</v>
      </c>
      <c r="NI157">
        <v>1.9909219999999998E-2</v>
      </c>
      <c r="NJ157">
        <v>0.60368529999999998</v>
      </c>
      <c r="NK157">
        <v>22.466740000000001</v>
      </c>
      <c r="NL157" s="1">
        <v>5.4318959999999997E-5</v>
      </c>
      <c r="NM157">
        <v>1.919467E-2</v>
      </c>
      <c r="NN157">
        <v>0.60368239999999995</v>
      </c>
      <c r="NO157">
        <v>22.323899999999998</v>
      </c>
      <c r="NP157" s="1">
        <v>5.2268739999999999E-5</v>
      </c>
      <c r="NQ157">
        <v>1.8510459999999999E-2</v>
      </c>
      <c r="NR157">
        <v>0.60368440000000001</v>
      </c>
      <c r="NS157">
        <v>22.179030000000001</v>
      </c>
      <c r="NT157" s="1">
        <v>5.0318639999999999E-5</v>
      </c>
      <c r="NU157">
        <v>1.7856839999999999E-2</v>
      </c>
      <c r="NV157">
        <v>0.60368350000000004</v>
      </c>
      <c r="NW157">
        <v>22.59704</v>
      </c>
      <c r="NX157" s="1">
        <v>4.8456060000000002E-5</v>
      </c>
      <c r="NY157">
        <v>1.7229709999999999E-2</v>
      </c>
      <c r="NZ157">
        <v>0.60368200000000005</v>
      </c>
      <c r="OA157">
        <v>23.22523</v>
      </c>
      <c r="OB157" s="1">
        <v>4.6678429999999999E-5</v>
      </c>
      <c r="OC157">
        <v>1.6629040000000001E-2</v>
      </c>
      <c r="OD157">
        <v>0.60368299999999997</v>
      </c>
      <c r="OE157">
        <v>23.680630000000001</v>
      </c>
      <c r="OF157" s="1">
        <v>4.4978010000000003E-5</v>
      </c>
      <c r="OG157">
        <v>1.6053620000000001E-2</v>
      </c>
      <c r="OH157">
        <v>0.60367389999999999</v>
      </c>
      <c r="OI157">
        <v>23.94942</v>
      </c>
      <c r="OJ157" s="1">
        <v>4.33547E-5</v>
      </c>
      <c r="OK157">
        <v>1.5501859999999999E-2</v>
      </c>
    </row>
    <row r="158" spans="1:401" x14ac:dyDescent="0.35">
      <c r="A158">
        <v>161</v>
      </c>
      <c r="B158" t="s">
        <v>4</v>
      </c>
      <c r="C158" t="s">
        <v>24</v>
      </c>
      <c r="D158" t="s">
        <v>163</v>
      </c>
      <c r="E158">
        <v>893.39620000000002</v>
      </c>
      <c r="F158">
        <v>1.2423169999999999</v>
      </c>
      <c r="G158">
        <v>20.27036</v>
      </c>
      <c r="H158">
        <v>0</v>
      </c>
      <c r="I158">
        <v>0</v>
      </c>
      <c r="J158">
        <v>1.24668</v>
      </c>
      <c r="K158">
        <v>20.65672</v>
      </c>
      <c r="L158">
        <v>0</v>
      </c>
      <c r="M158">
        <v>0</v>
      </c>
      <c r="N158">
        <v>1.2513270000000001</v>
      </c>
      <c r="O158">
        <v>21.330290000000002</v>
      </c>
      <c r="P158">
        <v>0</v>
      </c>
      <c r="Q158">
        <v>0</v>
      </c>
      <c r="R158">
        <v>1.256953</v>
      </c>
      <c r="S158">
        <v>21.52093</v>
      </c>
      <c r="T158">
        <v>0</v>
      </c>
      <c r="U158">
        <v>0</v>
      </c>
      <c r="V158">
        <v>1.2596959999999999</v>
      </c>
      <c r="W158">
        <v>21.253789999999999</v>
      </c>
      <c r="X158">
        <v>3.743273E-35</v>
      </c>
      <c r="Y158" s="1">
        <v>9.84334E-33</v>
      </c>
      <c r="Z158">
        <v>1.260232</v>
      </c>
      <c r="AA158">
        <v>20.92191</v>
      </c>
      <c r="AB158" s="1">
        <v>1.2548469999999999E-23</v>
      </c>
      <c r="AC158" s="1">
        <v>3.1403930000000001E-21</v>
      </c>
      <c r="AD158">
        <v>1.259951</v>
      </c>
      <c r="AE158">
        <v>20.357489999999999</v>
      </c>
      <c r="AF158" s="1">
        <v>8.8687730000000001E-12</v>
      </c>
      <c r="AG158" s="1">
        <v>2.3387649999999998E-9</v>
      </c>
      <c r="AH158">
        <v>1.2593049999999999</v>
      </c>
      <c r="AI158">
        <v>20.469100000000001</v>
      </c>
      <c r="AJ158" s="1">
        <v>2.108949E-4</v>
      </c>
      <c r="AK158" s="1">
        <v>4.1643850000000003E-2</v>
      </c>
      <c r="AL158">
        <v>1.258505</v>
      </c>
      <c r="AM158">
        <v>20.82048</v>
      </c>
      <c r="AN158" s="1">
        <v>0.14388490000000001</v>
      </c>
      <c r="AO158" s="1">
        <v>31.531659999999999</v>
      </c>
      <c r="AP158">
        <v>1.257603</v>
      </c>
      <c r="AQ158">
        <v>21.397269999999999</v>
      </c>
      <c r="AR158" s="1">
        <v>6.2344799999999996</v>
      </c>
      <c r="AS158">
        <v>1467.1179999999999</v>
      </c>
      <c r="AT158">
        <v>1.2566299999999999</v>
      </c>
      <c r="AU158">
        <v>22.123660000000001</v>
      </c>
      <c r="AV158">
        <v>47.416809999999998</v>
      </c>
      <c r="AW158">
        <v>11800.15</v>
      </c>
      <c r="AX158">
        <v>1.2554909999999999</v>
      </c>
      <c r="AY158">
        <v>22.422249999999998</v>
      </c>
      <c r="AZ158">
        <v>104.1904</v>
      </c>
      <c r="BA158">
        <v>27133.61</v>
      </c>
      <c r="BB158">
        <v>1.2540830000000001</v>
      </c>
      <c r="BC158">
        <v>22.497170000000001</v>
      </c>
      <c r="BD158">
        <v>90.746790000000004</v>
      </c>
      <c r="BE158">
        <v>24527.45</v>
      </c>
      <c r="BF158">
        <v>1.2524390000000001</v>
      </c>
      <c r="BG158">
        <v>22.222529999999999</v>
      </c>
      <c r="BH158">
        <v>39.252380000000002</v>
      </c>
      <c r="BI158">
        <v>10937.28</v>
      </c>
      <c r="BJ158">
        <v>1.248721</v>
      </c>
      <c r="BK158">
        <v>21.88683</v>
      </c>
      <c r="BL158">
        <v>10.07362</v>
      </c>
      <c r="BM158">
        <v>2878.4720000000002</v>
      </c>
      <c r="BN158">
        <v>1.2442610000000001</v>
      </c>
      <c r="BO158">
        <v>22.18478</v>
      </c>
      <c r="BP158">
        <v>1.815958</v>
      </c>
      <c r="BQ158">
        <v>528.09079999999994</v>
      </c>
      <c r="BR158">
        <v>1.239382</v>
      </c>
      <c r="BS158">
        <v>22.391940000000002</v>
      </c>
      <c r="BT158">
        <v>0.30137720000000001</v>
      </c>
      <c r="BU158">
        <v>87.571789999999993</v>
      </c>
      <c r="BV158">
        <v>1.2340249999999999</v>
      </c>
      <c r="BW158">
        <v>22.85754</v>
      </c>
      <c r="BX158">
        <v>8.991507E-2</v>
      </c>
      <c r="BY158">
        <v>25.115189999999998</v>
      </c>
      <c r="BZ158">
        <v>1.2284539999999999</v>
      </c>
      <c r="CA158">
        <v>23.39499</v>
      </c>
      <c r="CB158">
        <v>6.6070400000000001E-2</v>
      </c>
      <c r="CC158">
        <v>18.004059999999999</v>
      </c>
      <c r="CD158">
        <v>1.223241</v>
      </c>
      <c r="CE158">
        <v>23.513030000000001</v>
      </c>
      <c r="CF158">
        <v>6.6046809999999997E-2</v>
      </c>
      <c r="CG158">
        <v>18.014109999999999</v>
      </c>
      <c r="CH158">
        <v>1.217646</v>
      </c>
      <c r="CI158">
        <v>23.242419999999999</v>
      </c>
      <c r="CJ158">
        <v>6.6552009999999995E-2</v>
      </c>
      <c r="CK158">
        <v>18.286470000000001</v>
      </c>
      <c r="CL158">
        <v>1.2134849999999999</v>
      </c>
      <c r="CM158">
        <v>22.851890000000001</v>
      </c>
      <c r="CN158" s="1">
        <v>6.3960539999999996E-2</v>
      </c>
      <c r="CO158">
        <v>17.696439999999999</v>
      </c>
      <c r="CP158">
        <v>1.210202</v>
      </c>
      <c r="CQ158">
        <v>22.392589999999998</v>
      </c>
      <c r="CR158" s="1">
        <v>5.8991179999999997E-2</v>
      </c>
      <c r="CS158">
        <v>16.41281</v>
      </c>
      <c r="CT158">
        <v>1.2072769999999999</v>
      </c>
      <c r="CU158">
        <v>22.26</v>
      </c>
      <c r="CV158" s="1">
        <v>5.3133519999999997E-2</v>
      </c>
      <c r="CW158">
        <v>14.849880000000001</v>
      </c>
      <c r="CX158">
        <v>1.2042550000000001</v>
      </c>
      <c r="CY158">
        <v>21.771450000000002</v>
      </c>
      <c r="CZ158" s="1">
        <v>4.725994E-2</v>
      </c>
      <c r="DA158">
        <v>13.26422</v>
      </c>
      <c r="DB158">
        <v>1.19923</v>
      </c>
      <c r="DC158">
        <v>21.927679999999999</v>
      </c>
      <c r="DD158" s="1">
        <v>4.176759E-2</v>
      </c>
      <c r="DE158">
        <v>11.77323</v>
      </c>
      <c r="DF158">
        <v>1.1902109999999999</v>
      </c>
      <c r="DG158">
        <v>22.10332</v>
      </c>
      <c r="DH158" s="1">
        <v>3.6728120000000003E-2</v>
      </c>
      <c r="DI158">
        <v>10.408379999999999</v>
      </c>
      <c r="DJ158">
        <v>1.1809590000000001</v>
      </c>
      <c r="DK158">
        <v>22.031549999999999</v>
      </c>
      <c r="DL158">
        <v>3.225422E-2</v>
      </c>
      <c r="DM158">
        <v>9.1908399999999997</v>
      </c>
      <c r="DN158">
        <v>1.1718379999999999</v>
      </c>
      <c r="DO158">
        <v>21.967659999999999</v>
      </c>
      <c r="DP158" s="1">
        <v>2.8375669999999999E-2</v>
      </c>
      <c r="DQ158">
        <v>8.1276270000000004</v>
      </c>
      <c r="DR158">
        <v>1.162809</v>
      </c>
      <c r="DS158">
        <v>21.84862</v>
      </c>
      <c r="DT158" s="1">
        <v>2.5019349999999999E-2</v>
      </c>
      <c r="DU158">
        <v>7.2041930000000001</v>
      </c>
      <c r="DV158">
        <v>1.152703</v>
      </c>
      <c r="DW158">
        <v>21.65906</v>
      </c>
      <c r="DX158" s="1">
        <v>2.2022469999999999E-2</v>
      </c>
      <c r="DY158">
        <v>6.3823990000000004</v>
      </c>
      <c r="DZ158">
        <v>1.1423810000000001</v>
      </c>
      <c r="EA158">
        <v>22.14085</v>
      </c>
      <c r="EB158">
        <v>1.9342970000000001E-2</v>
      </c>
      <c r="EC158">
        <v>5.6432270000000004</v>
      </c>
      <c r="ED158">
        <v>1.1319189999999999</v>
      </c>
      <c r="EE158">
        <v>22.65963</v>
      </c>
      <c r="EF158" s="1">
        <v>1.6960079999999999E-2</v>
      </c>
      <c r="EG158">
        <v>4.98142</v>
      </c>
      <c r="EH158">
        <v>1.1213340000000001</v>
      </c>
      <c r="EI158">
        <v>23.16581</v>
      </c>
      <c r="EJ158" s="1">
        <v>1.4866610000000001E-2</v>
      </c>
      <c r="EK158">
        <v>4.3957790000000001</v>
      </c>
      <c r="EL158">
        <v>1.110293</v>
      </c>
      <c r="EM158">
        <v>23.718640000000001</v>
      </c>
      <c r="EN158" s="1">
        <v>1.301543E-2</v>
      </c>
      <c r="EO158">
        <v>3.876163</v>
      </c>
      <c r="EP158">
        <v>1.09551</v>
      </c>
      <c r="EQ158">
        <v>23.845050000000001</v>
      </c>
      <c r="ER158" s="1">
        <v>1.136828E-2</v>
      </c>
      <c r="ES158">
        <v>3.4140320000000002</v>
      </c>
      <c r="ET158">
        <v>1.0807990000000001</v>
      </c>
      <c r="EU158">
        <v>23.737159999999999</v>
      </c>
      <c r="EV158" s="1">
        <v>9.9004220000000007E-3</v>
      </c>
      <c r="EW158">
        <v>2.9987529999999998</v>
      </c>
      <c r="EX158">
        <v>1.066489</v>
      </c>
      <c r="EY158">
        <v>23.779520000000002</v>
      </c>
      <c r="EZ158" s="1">
        <v>8.6241070000000006E-3</v>
      </c>
      <c r="FA158">
        <v>2.6335150000000001</v>
      </c>
      <c r="FB158">
        <v>1.053023</v>
      </c>
      <c r="FC158">
        <v>23.667290000000001</v>
      </c>
      <c r="FD158" s="1">
        <v>7.5321800000000003E-3</v>
      </c>
      <c r="FE158">
        <v>2.3170959999999998</v>
      </c>
      <c r="FF158">
        <v>1.040956</v>
      </c>
      <c r="FG158">
        <v>23.817240000000002</v>
      </c>
      <c r="FH158" s="1">
        <v>6.596752E-3</v>
      </c>
      <c r="FI158">
        <v>2.0426009999999999</v>
      </c>
      <c r="FJ158">
        <v>1.030527</v>
      </c>
      <c r="FK158">
        <v>23.871410000000001</v>
      </c>
      <c r="FL158" s="1">
        <v>5.7843900000000004E-3</v>
      </c>
      <c r="FM158">
        <v>1.8004899999999999</v>
      </c>
      <c r="FN158">
        <v>1.0219780000000001</v>
      </c>
      <c r="FO158">
        <v>23.76773</v>
      </c>
      <c r="FP158" s="1">
        <v>5.0704649999999997E-3</v>
      </c>
      <c r="FQ158">
        <v>1.5842510000000001</v>
      </c>
      <c r="FR158">
        <v>1.0149859999999999</v>
      </c>
      <c r="FS158">
        <v>23.692499999999999</v>
      </c>
      <c r="FT158" s="1">
        <v>4.4331049999999997E-3</v>
      </c>
      <c r="FU158">
        <v>1.388779</v>
      </c>
      <c r="FV158">
        <v>1.009533</v>
      </c>
      <c r="FW158">
        <v>23.577649999999998</v>
      </c>
      <c r="FX158" s="1">
        <v>3.8490410000000001E-3</v>
      </c>
      <c r="FY158">
        <v>1.2079599999999999</v>
      </c>
      <c r="FZ158">
        <v>1.0052970000000001</v>
      </c>
      <c r="GA158">
        <v>23.467980000000001</v>
      </c>
      <c r="GB158" s="1">
        <v>3.2773670000000002E-3</v>
      </c>
      <c r="GC158">
        <v>1.030348</v>
      </c>
      <c r="GD158">
        <v>1.0019720000000001</v>
      </c>
      <c r="GE158">
        <v>23.336449999999999</v>
      </c>
      <c r="GF158" s="1">
        <v>2.685514E-3</v>
      </c>
      <c r="GG158">
        <v>0.84609290000000004</v>
      </c>
      <c r="GH158">
        <v>0.99944710000000003</v>
      </c>
      <c r="GI158">
        <v>23.215050000000002</v>
      </c>
      <c r="GJ158" s="1">
        <v>2.0930580000000001E-3</v>
      </c>
      <c r="GK158">
        <v>0.66051970000000004</v>
      </c>
      <c r="GL158">
        <v>0.99749449999999995</v>
      </c>
      <c r="GM158">
        <v>23.477530000000002</v>
      </c>
      <c r="GN158" s="1">
        <v>1.5634360000000001E-3</v>
      </c>
      <c r="GO158">
        <v>0.49348320000000001</v>
      </c>
      <c r="GP158">
        <v>0.99614199999999997</v>
      </c>
      <c r="GQ158">
        <v>23.79372</v>
      </c>
      <c r="GR158" s="1">
        <v>1.1515830000000001E-3</v>
      </c>
      <c r="GS158">
        <v>0.36261260000000001</v>
      </c>
      <c r="GT158">
        <v>0.99513209999999996</v>
      </c>
      <c r="GU158">
        <v>24.131049999999998</v>
      </c>
      <c r="GV158" s="1">
        <v>8.6753160000000004E-4</v>
      </c>
      <c r="GW158">
        <v>0.27182240000000002</v>
      </c>
      <c r="GX158">
        <v>0.99445130000000004</v>
      </c>
      <c r="GY158">
        <v>24.340520000000001</v>
      </c>
      <c r="GZ158" s="1">
        <v>6.8618179999999996E-4</v>
      </c>
      <c r="HA158">
        <v>0.21373519999999999</v>
      </c>
      <c r="HB158">
        <v>0.99396519999999999</v>
      </c>
      <c r="HC158">
        <v>24.168209999999998</v>
      </c>
      <c r="HD158" s="1">
        <v>5.7259870000000003E-4</v>
      </c>
      <c r="HE158">
        <v>0.1773903</v>
      </c>
      <c r="HF158">
        <v>0.99364660000000005</v>
      </c>
      <c r="HG158">
        <v>23.516839999999998</v>
      </c>
      <c r="HH158" s="1">
        <v>4.9693820000000001E-4</v>
      </c>
      <c r="HI158">
        <v>0.1533148</v>
      </c>
      <c r="HJ158">
        <v>0.99336259999999998</v>
      </c>
      <c r="HK158">
        <v>23.046679999999999</v>
      </c>
      <c r="HL158" s="1">
        <v>4.3911759999999998E-4</v>
      </c>
      <c r="HM158">
        <v>0.13511670000000001</v>
      </c>
      <c r="HN158">
        <v>0.99315719999999996</v>
      </c>
      <c r="HO158">
        <v>22.6875</v>
      </c>
      <c r="HP158" s="1">
        <v>3.897296E-4</v>
      </c>
      <c r="HQ158">
        <v>0.1197015</v>
      </c>
      <c r="HR158">
        <v>0.99288209999999999</v>
      </c>
      <c r="HS158">
        <v>22.57394</v>
      </c>
      <c r="HT158" s="1">
        <v>3.4719919999999998E-4</v>
      </c>
      <c r="HU158">
        <v>0.10644380000000001</v>
      </c>
      <c r="HV158">
        <v>0.99254600000000004</v>
      </c>
      <c r="HW158">
        <v>22.659890000000001</v>
      </c>
      <c r="HX158" s="1">
        <v>3.1235010000000001E-4</v>
      </c>
      <c r="HY158">
        <v>9.5580600000000002E-2</v>
      </c>
      <c r="HZ158">
        <v>0.99215929999999997</v>
      </c>
      <c r="IA158">
        <v>22.728200000000001</v>
      </c>
      <c r="IB158" s="1">
        <v>2.8508119999999998E-4</v>
      </c>
      <c r="IC158">
        <v>8.7080889999999994E-2</v>
      </c>
      <c r="ID158">
        <v>0.99169079999999998</v>
      </c>
      <c r="IE158">
        <v>22.914809999999999</v>
      </c>
      <c r="IF158" s="1">
        <v>2.6384740000000002E-4</v>
      </c>
      <c r="IG158">
        <v>8.0489710000000006E-2</v>
      </c>
      <c r="IH158">
        <v>0.99113870000000004</v>
      </c>
      <c r="II158">
        <v>22.95823</v>
      </c>
      <c r="IJ158" s="1">
        <v>2.4704240000000003E-4</v>
      </c>
      <c r="IK158">
        <v>7.5296349999999998E-2</v>
      </c>
      <c r="IL158">
        <v>0.99057609999999996</v>
      </c>
      <c r="IM158">
        <v>22.818899999999999</v>
      </c>
      <c r="IN158" s="1">
        <v>2.3385410000000001E-4</v>
      </c>
      <c r="IO158">
        <v>7.1216870000000002E-2</v>
      </c>
      <c r="IP158">
        <v>0.98993679999999995</v>
      </c>
      <c r="IQ158">
        <v>22.790279999999999</v>
      </c>
      <c r="IR158" s="1">
        <v>2.239934E-4</v>
      </c>
      <c r="IS158">
        <v>6.8167259999999993E-2</v>
      </c>
      <c r="IT158">
        <v>0.98930759999999995</v>
      </c>
      <c r="IU158">
        <v>22.87445</v>
      </c>
      <c r="IV158" s="1">
        <v>2.1670200000000001E-4</v>
      </c>
      <c r="IW158">
        <v>6.5924789999999997E-2</v>
      </c>
      <c r="IX158">
        <v>0.98862859999999997</v>
      </c>
      <c r="IY158">
        <v>23.55153</v>
      </c>
      <c r="IZ158" s="1">
        <v>2.1046770000000001E-4</v>
      </c>
      <c r="JA158">
        <v>6.4044740000000003E-2</v>
      </c>
      <c r="JB158">
        <v>0.98796519999999999</v>
      </c>
      <c r="JC158">
        <v>24.15503</v>
      </c>
      <c r="JD158" s="1">
        <v>2.0398909999999999E-4</v>
      </c>
      <c r="JE158">
        <v>6.2103350000000002E-2</v>
      </c>
      <c r="JF158">
        <v>0.98726919999999996</v>
      </c>
      <c r="JG158">
        <v>24.489840000000001</v>
      </c>
      <c r="JH158" s="1">
        <v>1.9665749999999999E-4</v>
      </c>
      <c r="JI158">
        <v>5.9914879999999997E-2</v>
      </c>
      <c r="JJ158">
        <v>0.98658029999999997</v>
      </c>
      <c r="JK158">
        <v>24.346730000000001</v>
      </c>
      <c r="JL158" s="1">
        <v>1.886472E-4</v>
      </c>
      <c r="JM158">
        <v>5.751394E-2</v>
      </c>
      <c r="JN158">
        <v>0.98589210000000005</v>
      </c>
      <c r="JO158">
        <v>24.027650000000001</v>
      </c>
      <c r="JP158" s="1">
        <v>1.8036779999999999E-4</v>
      </c>
      <c r="JQ158">
        <v>5.501909E-2</v>
      </c>
      <c r="JR158">
        <v>0.98524889999999998</v>
      </c>
      <c r="JS158">
        <v>23.626919999999998</v>
      </c>
      <c r="JT158" s="1">
        <v>1.721061E-4</v>
      </c>
      <c r="JU158">
        <v>5.2522680000000002E-2</v>
      </c>
      <c r="JV158">
        <v>0.98458699999999999</v>
      </c>
      <c r="JW158">
        <v>23.390560000000001</v>
      </c>
      <c r="JX158" s="1">
        <v>1.6408920000000001E-4</v>
      </c>
      <c r="JY158">
        <v>5.0094050000000001E-2</v>
      </c>
      <c r="JZ158">
        <v>0.98399619999999999</v>
      </c>
      <c r="KA158">
        <v>23.21612</v>
      </c>
      <c r="KB158" s="1">
        <v>1.564158E-4</v>
      </c>
      <c r="KC158">
        <v>4.7768860000000003E-2</v>
      </c>
      <c r="KD158">
        <v>0.98348270000000004</v>
      </c>
      <c r="KE158">
        <v>23.526</v>
      </c>
      <c r="KF158" s="1">
        <v>1.491578E-4</v>
      </c>
      <c r="KG158">
        <v>4.556433E-2</v>
      </c>
      <c r="KH158">
        <v>0.98305819999999999</v>
      </c>
      <c r="KI158">
        <v>23.778310000000001</v>
      </c>
      <c r="KJ158" s="1">
        <v>1.4235530000000001E-4</v>
      </c>
      <c r="KK158">
        <v>4.3487890000000001E-2</v>
      </c>
      <c r="KL158">
        <v>0.98272550000000003</v>
      </c>
      <c r="KM158">
        <v>24.069780000000002</v>
      </c>
      <c r="KN158" s="1">
        <v>1.3594550000000001E-4</v>
      </c>
      <c r="KO158">
        <v>4.1531810000000002E-2</v>
      </c>
      <c r="KP158">
        <v>0.98248210000000002</v>
      </c>
      <c r="KQ158">
        <v>24.396249999999998</v>
      </c>
      <c r="KR158" s="1">
        <v>1.2990540000000001E-4</v>
      </c>
      <c r="KS158">
        <v>3.9684299999999999E-2</v>
      </c>
      <c r="KT158">
        <v>0.98230139999999999</v>
      </c>
      <c r="KU158">
        <v>24.274930000000001</v>
      </c>
      <c r="KV158" s="1">
        <v>1.240705E-4</v>
      </c>
      <c r="KW158">
        <v>3.7902720000000001E-2</v>
      </c>
      <c r="KX158">
        <v>0.98218470000000002</v>
      </c>
      <c r="KY158">
        <v>23.917100000000001</v>
      </c>
      <c r="KZ158" s="1">
        <v>1.181452E-4</v>
      </c>
      <c r="LA158">
        <v>3.6098749999999999E-2</v>
      </c>
      <c r="LB158">
        <v>0.98209769999999996</v>
      </c>
      <c r="LC158">
        <v>23.656479999999998</v>
      </c>
      <c r="LD158" s="1">
        <v>1.1178120000000001E-4</v>
      </c>
      <c r="LE158">
        <v>3.4164420000000001E-2</v>
      </c>
      <c r="LF158">
        <v>0.98204899999999995</v>
      </c>
      <c r="LG158">
        <v>23.511019999999998</v>
      </c>
      <c r="LH158" s="1">
        <v>1.050205E-4</v>
      </c>
      <c r="LI158">
        <v>3.2102690000000003E-2</v>
      </c>
      <c r="LJ158">
        <v>0.98200160000000003</v>
      </c>
      <c r="LK158">
        <v>23.83145</v>
      </c>
      <c r="LL158" s="1">
        <v>9.8356180000000004E-5</v>
      </c>
      <c r="LM158">
        <v>3.0061899999999999E-2</v>
      </c>
      <c r="LN158">
        <v>0.98199800000000004</v>
      </c>
      <c r="LO158">
        <v>24.188829999999999</v>
      </c>
      <c r="LP158" s="1">
        <v>9.2339830000000002E-5</v>
      </c>
      <c r="LQ158">
        <v>2.8211110000000001E-2</v>
      </c>
      <c r="LR158">
        <v>0.98199369999999997</v>
      </c>
      <c r="LS158">
        <v>24.502949999999998</v>
      </c>
      <c r="LT158" s="1">
        <v>8.7223840000000006E-5</v>
      </c>
      <c r="LU158">
        <v>2.6632220000000002E-2</v>
      </c>
      <c r="LV158">
        <v>0.98198779999999997</v>
      </c>
      <c r="LW158">
        <v>24.66743</v>
      </c>
      <c r="LX158" s="1">
        <v>8.2921309999999996E-5</v>
      </c>
      <c r="LY158">
        <v>2.5303059999999999E-2</v>
      </c>
      <c r="LZ158">
        <v>0.9819698</v>
      </c>
      <c r="MA158">
        <v>24.524090000000001</v>
      </c>
      <c r="MB158" s="1">
        <v>7.9123379999999994E-5</v>
      </c>
      <c r="MC158">
        <v>2.4166420000000001E-2</v>
      </c>
      <c r="MD158">
        <v>0.98196819999999996</v>
      </c>
      <c r="ME158">
        <v>24.14209</v>
      </c>
      <c r="MF158" s="1">
        <v>7.5585649999999993E-5</v>
      </c>
      <c r="MG158">
        <v>2.3159329999999999E-2</v>
      </c>
      <c r="MH158">
        <v>0.98195140000000003</v>
      </c>
      <c r="MI158">
        <v>23.876850000000001</v>
      </c>
      <c r="MJ158" s="1">
        <v>7.2360960000000005E-5</v>
      </c>
      <c r="MK158">
        <v>2.223959E-2</v>
      </c>
      <c r="ML158">
        <v>0.98196159999999999</v>
      </c>
      <c r="MM158">
        <v>23.62594</v>
      </c>
      <c r="MN158" s="1">
        <v>6.936039E-5</v>
      </c>
      <c r="MO158">
        <v>2.137994E-2</v>
      </c>
      <c r="MP158">
        <v>0.98196479999999997</v>
      </c>
      <c r="MQ158">
        <v>23.877279999999999</v>
      </c>
      <c r="MR158" s="1">
        <v>6.6535840000000004E-5</v>
      </c>
      <c r="MS158">
        <v>2.056798E-2</v>
      </c>
      <c r="MT158">
        <v>0.98194650000000006</v>
      </c>
      <c r="MU158">
        <v>23.771049999999999</v>
      </c>
      <c r="MV158" s="1">
        <v>6.3860440000000006E-5</v>
      </c>
      <c r="MW158">
        <v>1.979564E-2</v>
      </c>
      <c r="MX158">
        <v>0.98196130000000004</v>
      </c>
      <c r="MY158">
        <v>23.323989999999998</v>
      </c>
      <c r="MZ158" s="1">
        <v>6.1333679999999997E-5</v>
      </c>
      <c r="NA158">
        <v>1.9060520000000001E-2</v>
      </c>
      <c r="NB158">
        <v>0.98195339999999998</v>
      </c>
      <c r="NC158">
        <v>22.896000000000001</v>
      </c>
      <c r="ND158" s="1">
        <v>5.8944219999999999E-5</v>
      </c>
      <c r="NE158">
        <v>1.836254E-2</v>
      </c>
      <c r="NF158">
        <v>0.98196360000000005</v>
      </c>
      <c r="NG158">
        <v>22.701000000000001</v>
      </c>
      <c r="NH158" s="1">
        <v>5.6674359999999998E-5</v>
      </c>
      <c r="NI158">
        <v>1.7697310000000001E-2</v>
      </c>
      <c r="NJ158">
        <v>0.98196229999999995</v>
      </c>
      <c r="NK158">
        <v>22.485790000000001</v>
      </c>
      <c r="NL158" s="1">
        <v>5.4512960000000002E-5</v>
      </c>
      <c r="NM158">
        <v>1.7061489999999999E-2</v>
      </c>
      <c r="NN158">
        <v>0.98194870000000001</v>
      </c>
      <c r="NO158">
        <v>22.340119999999999</v>
      </c>
      <c r="NP158" s="1">
        <v>5.2453320000000003E-5</v>
      </c>
      <c r="NQ158">
        <v>1.6452600000000001E-2</v>
      </c>
      <c r="NR158">
        <v>0.98194870000000001</v>
      </c>
      <c r="NS158">
        <v>22.220289999999999</v>
      </c>
      <c r="NT158" s="1">
        <v>5.0494429999999998E-5</v>
      </c>
      <c r="NU158">
        <v>1.587096E-2</v>
      </c>
      <c r="NV158">
        <v>0.98196070000000002</v>
      </c>
      <c r="NW158">
        <v>22.67117</v>
      </c>
      <c r="NX158" s="1">
        <v>4.8624939999999999E-5</v>
      </c>
      <c r="NY158">
        <v>1.531327E-2</v>
      </c>
      <c r="NZ158">
        <v>0.9819464</v>
      </c>
      <c r="OA158">
        <v>23.311610000000002</v>
      </c>
      <c r="OB158" s="1">
        <v>4.6839480000000003E-5</v>
      </c>
      <c r="OC158">
        <v>1.477854E-2</v>
      </c>
      <c r="OD158">
        <v>0.98195980000000005</v>
      </c>
      <c r="OE158">
        <v>23.768619999999999</v>
      </c>
      <c r="OF158" s="1">
        <v>4.5132690000000002E-5</v>
      </c>
      <c r="OG158">
        <v>1.4266869999999999E-2</v>
      </c>
      <c r="OH158">
        <v>0.98193850000000005</v>
      </c>
      <c r="OI158">
        <v>24.02975</v>
      </c>
      <c r="OJ158" s="1">
        <v>4.3502289999999998E-5</v>
      </c>
      <c r="OK158">
        <v>1.377606E-2</v>
      </c>
    </row>
    <row r="159" spans="1:401" x14ac:dyDescent="0.35">
      <c r="A159">
        <v>162</v>
      </c>
      <c r="B159" t="s">
        <v>4</v>
      </c>
      <c r="C159" t="s">
        <v>24</v>
      </c>
      <c r="D159" t="s">
        <v>164</v>
      </c>
      <c r="E159">
        <v>810.59730000000002</v>
      </c>
      <c r="F159">
        <v>0.89944060000000003</v>
      </c>
      <c r="G159">
        <v>20.298760000000001</v>
      </c>
      <c r="H159">
        <v>0</v>
      </c>
      <c r="I159">
        <v>0</v>
      </c>
      <c r="J159">
        <v>0.89986969999999999</v>
      </c>
      <c r="K159">
        <v>20.654039999999998</v>
      </c>
      <c r="L159">
        <v>0</v>
      </c>
      <c r="M159">
        <v>0</v>
      </c>
      <c r="N159">
        <v>0.90014830000000001</v>
      </c>
      <c r="O159">
        <v>21.330860000000001</v>
      </c>
      <c r="P159">
        <v>0</v>
      </c>
      <c r="Q159">
        <v>0</v>
      </c>
      <c r="R159">
        <v>0.90021139999999999</v>
      </c>
      <c r="S159">
        <v>21.542100000000001</v>
      </c>
      <c r="T159">
        <v>0</v>
      </c>
      <c r="U159">
        <v>0</v>
      </c>
      <c r="V159">
        <v>0.89858519999999997</v>
      </c>
      <c r="W159">
        <v>21.27074</v>
      </c>
      <c r="X159">
        <v>6.5821950000000005E-36</v>
      </c>
      <c r="Y159" s="1">
        <v>1.7137279999999999E-33</v>
      </c>
      <c r="Z159">
        <v>0.89661000000000002</v>
      </c>
      <c r="AA159">
        <v>20.96069</v>
      </c>
      <c r="AB159" s="1">
        <v>2.2868999999999999E-24</v>
      </c>
      <c r="AC159" s="1">
        <v>5.9476169999999998E-22</v>
      </c>
      <c r="AD159">
        <v>0.89454599999999995</v>
      </c>
      <c r="AE159">
        <v>20.40718</v>
      </c>
      <c r="AF159" s="1">
        <v>1.7804030000000001E-12</v>
      </c>
      <c r="AG159" s="1">
        <v>4.6561929999999997E-10</v>
      </c>
      <c r="AH159">
        <v>0.89244040000000002</v>
      </c>
      <c r="AI159">
        <v>20.513249999999999</v>
      </c>
      <c r="AJ159" s="1">
        <v>1.139408E-4</v>
      </c>
      <c r="AK159" s="1">
        <v>2.3011879999999998E-2</v>
      </c>
      <c r="AL159">
        <v>0.8902468</v>
      </c>
      <c r="AM159">
        <v>20.862770000000001</v>
      </c>
      <c r="AN159" s="1">
        <v>9.9453029999999998E-2</v>
      </c>
      <c r="AO159" s="1">
        <v>22.01042</v>
      </c>
      <c r="AP159">
        <v>0.88797219999999999</v>
      </c>
      <c r="AQ159">
        <v>21.4177</v>
      </c>
      <c r="AR159" s="1">
        <v>4.9940280000000001</v>
      </c>
      <c r="AS159">
        <v>1177.8399999999999</v>
      </c>
      <c r="AT159">
        <v>0.88557759999999996</v>
      </c>
      <c r="AU159">
        <v>22.131350000000001</v>
      </c>
      <c r="AV159">
        <v>42.339869999999998</v>
      </c>
      <c r="AW159">
        <v>10505.21</v>
      </c>
      <c r="AX159">
        <v>0.88296940000000002</v>
      </c>
      <c r="AY159">
        <v>22.430900000000001</v>
      </c>
      <c r="AZ159">
        <v>101.27979999999999</v>
      </c>
      <c r="BA159">
        <v>26199.88</v>
      </c>
      <c r="BB159">
        <v>0.87994340000000004</v>
      </c>
      <c r="BC159">
        <v>22.516020000000001</v>
      </c>
      <c r="BD159">
        <v>94.394040000000004</v>
      </c>
      <c r="BE159">
        <v>25278.41</v>
      </c>
      <c r="BF159">
        <v>0.87647560000000002</v>
      </c>
      <c r="BG159">
        <v>22.268879999999999</v>
      </c>
      <c r="BH159">
        <v>43.093150000000001</v>
      </c>
      <c r="BI159">
        <v>11879.81</v>
      </c>
      <c r="BJ159">
        <v>0.87246670000000004</v>
      </c>
      <c r="BK159">
        <v>21.938759999999998</v>
      </c>
      <c r="BL159">
        <v>11.526770000000001</v>
      </c>
      <c r="BM159">
        <v>3256.585</v>
      </c>
      <c r="BN159">
        <v>0.86760349999999997</v>
      </c>
      <c r="BO159">
        <v>22.247</v>
      </c>
      <c r="BP159">
        <v>2.133626</v>
      </c>
      <c r="BQ159">
        <v>613.8732</v>
      </c>
      <c r="BR159">
        <v>0.86183080000000001</v>
      </c>
      <c r="BS159">
        <v>22.4514</v>
      </c>
      <c r="BT159">
        <v>0.35067769999999998</v>
      </c>
      <c r="BU159">
        <v>101.2649</v>
      </c>
      <c r="BV159">
        <v>0.85545059999999995</v>
      </c>
      <c r="BW159">
        <v>22.88729</v>
      </c>
      <c r="BX159">
        <v>9.614702E-2</v>
      </c>
      <c r="BY159">
        <v>26.90474</v>
      </c>
      <c r="BZ159">
        <v>0.84872550000000002</v>
      </c>
      <c r="CA159">
        <v>23.413419999999999</v>
      </c>
      <c r="CB159">
        <v>6.6538520000000004E-2</v>
      </c>
      <c r="CC159">
        <v>18.19294</v>
      </c>
      <c r="CD159">
        <v>0.84218409999999999</v>
      </c>
      <c r="CE159">
        <v>23.540009999999999</v>
      </c>
      <c r="CF159">
        <v>6.5893579999999993E-2</v>
      </c>
      <c r="CG159">
        <v>18.05011</v>
      </c>
      <c r="CH159">
        <v>0.83541410000000005</v>
      </c>
      <c r="CI159">
        <v>23.26455</v>
      </c>
      <c r="CJ159">
        <v>6.6579310000000003E-2</v>
      </c>
      <c r="CK159">
        <v>18.394349999999999</v>
      </c>
      <c r="CL159">
        <v>0.82968180000000002</v>
      </c>
      <c r="CM159">
        <v>22.901759999999999</v>
      </c>
      <c r="CN159" s="1">
        <v>6.4274709999999999E-2</v>
      </c>
      <c r="CO159">
        <v>17.8994</v>
      </c>
      <c r="CP159">
        <v>0.82426089999999996</v>
      </c>
      <c r="CQ159">
        <v>22.464490000000001</v>
      </c>
      <c r="CR159" s="1">
        <v>5.9462349999999997E-2</v>
      </c>
      <c r="CS159">
        <v>16.672059999999998</v>
      </c>
      <c r="CT159">
        <v>0.8189632</v>
      </c>
      <c r="CU159">
        <v>22.347529999999999</v>
      </c>
      <c r="CV159" s="1">
        <v>5.3648170000000002E-2</v>
      </c>
      <c r="CW159">
        <v>15.12961</v>
      </c>
      <c r="CX159">
        <v>0.81341850000000004</v>
      </c>
      <c r="CY159">
        <v>21.846730000000001</v>
      </c>
      <c r="CZ159" s="1">
        <v>4.7760410000000003E-2</v>
      </c>
      <c r="DA159">
        <v>13.545500000000001</v>
      </c>
      <c r="DB159">
        <v>0.80807949999999995</v>
      </c>
      <c r="DC159">
        <v>21.983519999999999</v>
      </c>
      <c r="DD159" s="1">
        <v>4.2228729999999999E-2</v>
      </c>
      <c r="DE159">
        <v>12.04299</v>
      </c>
      <c r="DF159">
        <v>0.80263039999999997</v>
      </c>
      <c r="DG159">
        <v>22.15296</v>
      </c>
      <c r="DH159" s="1">
        <v>3.7150379999999997E-2</v>
      </c>
      <c r="DI159">
        <v>10.65701</v>
      </c>
      <c r="DJ159">
        <v>0.79684759999999999</v>
      </c>
      <c r="DK159">
        <v>22.05752</v>
      </c>
      <c r="DL159" s="1">
        <v>3.2627980000000001E-2</v>
      </c>
      <c r="DM159">
        <v>9.4165790000000005</v>
      </c>
      <c r="DN159">
        <v>0.79110659999999999</v>
      </c>
      <c r="DO159">
        <v>21.985250000000001</v>
      </c>
      <c r="DP159" s="1">
        <v>2.8699530000000001E-2</v>
      </c>
      <c r="DQ159">
        <v>8.3308049999999998</v>
      </c>
      <c r="DR159">
        <v>0.78541519999999998</v>
      </c>
      <c r="DS159">
        <v>21.886399999999998</v>
      </c>
      <c r="DT159" s="1">
        <v>2.5305669999999999E-2</v>
      </c>
      <c r="DU159">
        <v>7.3885389999999997</v>
      </c>
      <c r="DV159">
        <v>0.77875340000000004</v>
      </c>
      <c r="DW159">
        <v>21.714960000000001</v>
      </c>
      <c r="DX159" s="1">
        <v>2.228014E-2</v>
      </c>
      <c r="DY159">
        <v>6.55281</v>
      </c>
      <c r="DZ159">
        <v>0.7718855</v>
      </c>
      <c r="EA159">
        <v>22.205089999999998</v>
      </c>
      <c r="EB159" s="1">
        <v>1.957561E-2</v>
      </c>
      <c r="EC159">
        <v>5.8006909999999996</v>
      </c>
      <c r="ED159">
        <v>0.76496319999999995</v>
      </c>
      <c r="EE159">
        <v>22.737719999999999</v>
      </c>
      <c r="EF159" s="1">
        <v>1.7168240000000001E-2</v>
      </c>
      <c r="EG159">
        <v>5.1258749999999997</v>
      </c>
      <c r="EH159">
        <v>0.75799019999999995</v>
      </c>
      <c r="EI159">
        <v>23.233090000000001</v>
      </c>
      <c r="EJ159" s="1">
        <v>1.5051210000000001E-2</v>
      </c>
      <c r="EK159">
        <v>4.5274830000000001</v>
      </c>
      <c r="EL159">
        <v>0.75082119999999997</v>
      </c>
      <c r="EM159">
        <v>23.762250000000002</v>
      </c>
      <c r="EN159" s="1">
        <v>1.31813E-2</v>
      </c>
      <c r="EO159">
        <v>3.9965570000000001</v>
      </c>
      <c r="EP159">
        <v>0.74394079999999996</v>
      </c>
      <c r="EQ159">
        <v>23.862850000000002</v>
      </c>
      <c r="ER159" s="1">
        <v>1.1516520000000001E-2</v>
      </c>
      <c r="ES159">
        <v>3.5199729999999998</v>
      </c>
      <c r="ET159">
        <v>0.73677199999999998</v>
      </c>
      <c r="EU159">
        <v>23.736830000000001</v>
      </c>
      <c r="EV159" s="1">
        <v>1.0033129999999999E-2</v>
      </c>
      <c r="EW159">
        <v>3.0920230000000002</v>
      </c>
      <c r="EX159">
        <v>0.72975350000000005</v>
      </c>
      <c r="EY159">
        <v>23.78612</v>
      </c>
      <c r="EZ159" s="1">
        <v>8.7401779999999995E-3</v>
      </c>
      <c r="FA159">
        <v>2.714906</v>
      </c>
      <c r="FB159">
        <v>0.72314060000000002</v>
      </c>
      <c r="FC159">
        <v>23.71095</v>
      </c>
      <c r="FD159" s="1">
        <v>7.6328979999999999E-3</v>
      </c>
      <c r="FE159">
        <v>2.3880340000000002</v>
      </c>
      <c r="FF159">
        <v>0.71722580000000002</v>
      </c>
      <c r="FG159">
        <v>23.88391</v>
      </c>
      <c r="FH159" s="1">
        <v>6.6852159999999999E-3</v>
      </c>
      <c r="FI159">
        <v>2.1048079999999998</v>
      </c>
      <c r="FJ159">
        <v>0.71215799999999996</v>
      </c>
      <c r="FK159">
        <v>23.940650000000002</v>
      </c>
      <c r="FL159" s="1">
        <v>5.8631760000000003E-3</v>
      </c>
      <c r="FM159">
        <v>1.855361</v>
      </c>
      <c r="FN159">
        <v>0.70806599999999997</v>
      </c>
      <c r="FO159">
        <v>23.827190000000002</v>
      </c>
      <c r="FP159" s="1">
        <v>5.1417549999999996E-3</v>
      </c>
      <c r="FQ159">
        <v>1.6329260000000001</v>
      </c>
      <c r="FR159">
        <v>0.70471760000000006</v>
      </c>
      <c r="FS159">
        <v>23.719619999999999</v>
      </c>
      <c r="FT159" s="1">
        <v>4.4984409999999997E-3</v>
      </c>
      <c r="FU159">
        <v>1.4320740000000001</v>
      </c>
      <c r="FV159">
        <v>0.70214160000000003</v>
      </c>
      <c r="FW159">
        <v>23.591339999999999</v>
      </c>
      <c r="FX159" s="1">
        <v>3.911309E-3</v>
      </c>
      <c r="FY159">
        <v>1.246996</v>
      </c>
      <c r="FZ159">
        <v>0.70016780000000001</v>
      </c>
      <c r="GA159">
        <v>23.4709</v>
      </c>
      <c r="GB159" s="1">
        <v>3.3410710000000001E-3</v>
      </c>
      <c r="GC159">
        <v>1.0666009999999999</v>
      </c>
      <c r="GD159">
        <v>0.69860800000000001</v>
      </c>
      <c r="GE159">
        <v>23.35406</v>
      </c>
      <c r="GF159" s="1">
        <v>2.7523169999999998E-3</v>
      </c>
      <c r="GG159">
        <v>0.88004380000000004</v>
      </c>
      <c r="GH159">
        <v>0.69740219999999997</v>
      </c>
      <c r="GI159">
        <v>23.261220000000002</v>
      </c>
      <c r="GJ159" s="1">
        <v>2.1578999999999999E-3</v>
      </c>
      <c r="GK159">
        <v>0.69082520000000003</v>
      </c>
      <c r="GL159">
        <v>0.6965076</v>
      </c>
      <c r="GM159">
        <v>23.55725</v>
      </c>
      <c r="GN159" s="1">
        <v>1.6184179999999999E-3</v>
      </c>
      <c r="GO159">
        <v>0.51812199999999997</v>
      </c>
      <c r="GP159">
        <v>0.69583539999999999</v>
      </c>
      <c r="GQ159">
        <v>23.89114</v>
      </c>
      <c r="GR159" s="1">
        <v>1.192189E-3</v>
      </c>
      <c r="GS159">
        <v>0.38083139999999999</v>
      </c>
      <c r="GT159">
        <v>0.69538960000000005</v>
      </c>
      <c r="GU159">
        <v>24.23367</v>
      </c>
      <c r="GV159" s="1">
        <v>8.9451679999999999E-4</v>
      </c>
      <c r="GW159">
        <v>0.28445969999999998</v>
      </c>
      <c r="GX159">
        <v>0.69507810000000003</v>
      </c>
      <c r="GY159">
        <v>24.431000000000001</v>
      </c>
      <c r="GZ159" s="1">
        <v>7.031327E-4</v>
      </c>
      <c r="HA159">
        <v>0.22238440000000001</v>
      </c>
      <c r="HB159">
        <v>0.69487019999999999</v>
      </c>
      <c r="HC159">
        <v>24.23602</v>
      </c>
      <c r="HD159" s="1">
        <v>5.8338159999999999E-4</v>
      </c>
      <c r="HE159">
        <v>0.18356420000000001</v>
      </c>
      <c r="HF159">
        <v>0.69469930000000002</v>
      </c>
      <c r="HG159">
        <v>23.558229999999998</v>
      </c>
      <c r="HH159" s="1">
        <v>5.0451360000000004E-4</v>
      </c>
      <c r="HI159">
        <v>0.15810669999999999</v>
      </c>
      <c r="HJ159">
        <v>0.69458869999999995</v>
      </c>
      <c r="HK159">
        <v>23.071470000000001</v>
      </c>
      <c r="HL159" s="1">
        <v>4.4525590000000001E-4</v>
      </c>
      <c r="HM159">
        <v>0.13915949999999999</v>
      </c>
      <c r="HN159">
        <v>0.69448480000000001</v>
      </c>
      <c r="HO159">
        <v>22.730560000000001</v>
      </c>
      <c r="HP159" s="1">
        <v>3.9506479999999999E-4</v>
      </c>
      <c r="HQ159">
        <v>0.12324880000000001</v>
      </c>
      <c r="HR159">
        <v>0.69434640000000003</v>
      </c>
      <c r="HS159">
        <v>22.647279999999999</v>
      </c>
      <c r="HT159" s="1">
        <v>3.517118E-4</v>
      </c>
      <c r="HU159">
        <v>0.1095303</v>
      </c>
      <c r="HV159">
        <v>0.69418599999999997</v>
      </c>
      <c r="HW159">
        <v>22.752980000000001</v>
      </c>
      <c r="HX159" s="1">
        <v>3.1595830000000002E-4</v>
      </c>
      <c r="HY159">
        <v>9.8223809999999995E-2</v>
      </c>
      <c r="HZ159">
        <v>0.69399409999999995</v>
      </c>
      <c r="IA159">
        <v>22.81701</v>
      </c>
      <c r="IB159" s="1">
        <v>2.878763E-4</v>
      </c>
      <c r="IC159">
        <v>8.9344950000000006E-2</v>
      </c>
      <c r="ID159">
        <v>0.69376059999999995</v>
      </c>
      <c r="IE159">
        <v>22.976759999999999</v>
      </c>
      <c r="IF159" s="1">
        <v>2.6603210000000001E-4</v>
      </c>
      <c r="IG159">
        <v>8.2462930000000004E-2</v>
      </c>
      <c r="IH159">
        <v>0.69349119999999997</v>
      </c>
      <c r="II159">
        <v>22.975239999999999</v>
      </c>
      <c r="IJ159" s="1">
        <v>2.48774E-4</v>
      </c>
      <c r="IK159">
        <v>7.7049619999999999E-2</v>
      </c>
      <c r="IL159">
        <v>0.69320740000000003</v>
      </c>
      <c r="IM159">
        <v>22.810009999999998</v>
      </c>
      <c r="IN159" s="1">
        <v>2.351895E-4</v>
      </c>
      <c r="IO159">
        <v>7.2787459999999998E-2</v>
      </c>
      <c r="IP159">
        <v>0.69289369999999995</v>
      </c>
      <c r="IQ159">
        <v>22.77759</v>
      </c>
      <c r="IR159" s="1">
        <v>2.249698E-4</v>
      </c>
      <c r="IS159">
        <v>6.9581290000000004E-2</v>
      </c>
      <c r="IT159">
        <v>0.69257919999999995</v>
      </c>
      <c r="IU159">
        <v>22.89264</v>
      </c>
      <c r="IV159" s="1">
        <v>2.17445E-4</v>
      </c>
      <c r="IW159">
        <v>6.7231159999999998E-2</v>
      </c>
      <c r="IX159">
        <v>0.69225190000000003</v>
      </c>
      <c r="IY159">
        <v>23.612749999999998</v>
      </c>
      <c r="IZ159" s="1">
        <v>2.111596E-4</v>
      </c>
      <c r="JA159">
        <v>6.5299720000000006E-2</v>
      </c>
      <c r="JB159">
        <v>0.69191279999999999</v>
      </c>
      <c r="JC159">
        <v>24.248419999999999</v>
      </c>
      <c r="JD159" s="1">
        <v>2.047506E-4</v>
      </c>
      <c r="JE159">
        <v>6.3344230000000001E-2</v>
      </c>
      <c r="JF159">
        <v>0.6915597</v>
      </c>
      <c r="JG159">
        <v>24.59543</v>
      </c>
      <c r="JH159" s="1">
        <v>1.975147E-4</v>
      </c>
      <c r="JI159">
        <v>6.1145940000000003E-2</v>
      </c>
      <c r="JJ159">
        <v>0.69123159999999995</v>
      </c>
      <c r="JK159">
        <v>24.432500000000001</v>
      </c>
      <c r="JL159" s="1">
        <v>1.8956579999999999E-4</v>
      </c>
      <c r="JM159">
        <v>5.8722389999999999E-2</v>
      </c>
      <c r="JN159">
        <v>0.69087449999999995</v>
      </c>
      <c r="JO159">
        <v>24.080169999999999</v>
      </c>
      <c r="JP159" s="1">
        <v>1.8130309999999999E-4</v>
      </c>
      <c r="JQ159">
        <v>5.6190329999999997E-2</v>
      </c>
      <c r="JR159">
        <v>0.69056019999999996</v>
      </c>
      <c r="JS159">
        <v>23.648890000000002</v>
      </c>
      <c r="JT159" s="1">
        <v>1.7302950000000001E-4</v>
      </c>
      <c r="JU159">
        <v>5.3650219999999998E-2</v>
      </c>
      <c r="JV159">
        <v>0.69023659999999998</v>
      </c>
      <c r="JW159">
        <v>23.406500000000001</v>
      </c>
      <c r="JX159" s="1">
        <v>1.649803E-4</v>
      </c>
      <c r="JY159">
        <v>5.1171349999999997E-2</v>
      </c>
      <c r="JZ159">
        <v>0.68993409999999999</v>
      </c>
      <c r="KA159">
        <v>23.254919999999998</v>
      </c>
      <c r="KB159" s="1">
        <v>1.5726560000000001E-4</v>
      </c>
      <c r="KC159">
        <v>4.8795749999999999E-2</v>
      </c>
      <c r="KD159">
        <v>0.68971530000000003</v>
      </c>
      <c r="KE159">
        <v>23.599129999999999</v>
      </c>
      <c r="KF159" s="1">
        <v>1.4996249999999999E-4</v>
      </c>
      <c r="KG159">
        <v>4.6541840000000001E-2</v>
      </c>
      <c r="KH159">
        <v>0.68948609999999999</v>
      </c>
      <c r="KI159">
        <v>23.860849999999999</v>
      </c>
      <c r="KJ159" s="1">
        <v>1.4311130000000001E-4</v>
      </c>
      <c r="KK159">
        <v>4.4416509999999999E-2</v>
      </c>
      <c r="KL159">
        <v>0.68933929999999999</v>
      </c>
      <c r="KM159">
        <v>24.143750000000001</v>
      </c>
      <c r="KN159" s="1">
        <v>1.366599E-4</v>
      </c>
      <c r="KO159">
        <v>4.2416629999999997E-2</v>
      </c>
      <c r="KP159">
        <v>0.68919209999999997</v>
      </c>
      <c r="KQ159">
        <v>24.45082</v>
      </c>
      <c r="KR159" s="1">
        <v>1.305829E-4</v>
      </c>
      <c r="KS159">
        <v>4.0527729999999998E-2</v>
      </c>
      <c r="KT159">
        <v>0.68913230000000003</v>
      </c>
      <c r="KU159">
        <v>24.31231</v>
      </c>
      <c r="KV159" s="1">
        <v>1.2473590000000001E-4</v>
      </c>
      <c r="KW159">
        <v>3.8713209999999998E-2</v>
      </c>
      <c r="KX159">
        <v>0.68905139999999998</v>
      </c>
      <c r="KY159">
        <v>23.941099999999999</v>
      </c>
      <c r="KZ159" s="1">
        <v>1.188395E-4</v>
      </c>
      <c r="LA159">
        <v>3.6887049999999998E-2</v>
      </c>
      <c r="LB159">
        <v>0.6890368</v>
      </c>
      <c r="LC159">
        <v>23.672899999999998</v>
      </c>
      <c r="LD159" s="1">
        <v>1.125336E-4</v>
      </c>
      <c r="LE159">
        <v>3.4937570000000001E-2</v>
      </c>
      <c r="LF159">
        <v>0.68901809999999997</v>
      </c>
      <c r="LG159">
        <v>23.547619999999998</v>
      </c>
      <c r="LH159" s="1">
        <v>1.058031E-4</v>
      </c>
      <c r="LI159">
        <v>3.2851419999999999E-2</v>
      </c>
      <c r="LJ159">
        <v>0.68898839999999995</v>
      </c>
      <c r="LK159">
        <v>23.898879999999998</v>
      </c>
      <c r="LL159" s="1">
        <v>9.9098659999999998E-5</v>
      </c>
      <c r="LM159">
        <v>3.076684E-2</v>
      </c>
      <c r="LN159">
        <v>0.68899390000000005</v>
      </c>
      <c r="LO159">
        <v>24.278890000000001</v>
      </c>
      <c r="LP159" s="1">
        <v>9.2991809999999994E-5</v>
      </c>
      <c r="LQ159">
        <v>2.8860239999999999E-2</v>
      </c>
      <c r="LR159">
        <v>0.68896690000000005</v>
      </c>
      <c r="LS159">
        <v>24.59703</v>
      </c>
      <c r="LT159" s="1">
        <v>8.7770720000000005E-5</v>
      </c>
      <c r="LU159">
        <v>2.7225610000000001E-2</v>
      </c>
      <c r="LV159">
        <v>0.6889921</v>
      </c>
      <c r="LW159">
        <v>24.740780000000001</v>
      </c>
      <c r="LX159" s="1">
        <v>8.3384480000000006E-5</v>
      </c>
      <c r="LY159">
        <v>2.585051E-2</v>
      </c>
      <c r="LZ159">
        <v>0.68897839999999999</v>
      </c>
      <c r="MA159">
        <v>24.564360000000001</v>
      </c>
      <c r="MB159" s="1">
        <v>7.9524890000000001E-5</v>
      </c>
      <c r="MC159">
        <v>2.4676980000000001E-2</v>
      </c>
      <c r="MD159">
        <v>0.68897739999999996</v>
      </c>
      <c r="ME159">
        <v>24.156279999999999</v>
      </c>
      <c r="MF159" s="1">
        <v>7.5945809999999994E-5</v>
      </c>
      <c r="MG159">
        <v>2.3641700000000002E-2</v>
      </c>
      <c r="MH159">
        <v>0.68899639999999995</v>
      </c>
      <c r="MI159">
        <v>23.883949999999999</v>
      </c>
      <c r="MJ159" s="1">
        <v>7.2693410000000005E-5</v>
      </c>
      <c r="MK159">
        <v>2.26991E-2</v>
      </c>
      <c r="ML159">
        <v>0.68899699999999997</v>
      </c>
      <c r="MM159">
        <v>23.657530000000001</v>
      </c>
      <c r="MN159" s="1">
        <v>6.9672180000000006E-5</v>
      </c>
      <c r="MO159">
        <v>2.1819660000000001E-2</v>
      </c>
      <c r="MP159">
        <v>0.68896469999999999</v>
      </c>
      <c r="MQ159">
        <v>23.947140000000001</v>
      </c>
      <c r="MR159" s="1">
        <v>6.6830239999999999E-5</v>
      </c>
      <c r="MS159">
        <v>2.098966E-2</v>
      </c>
      <c r="MT159">
        <v>0.68896190000000002</v>
      </c>
      <c r="MU159">
        <v>23.860279999999999</v>
      </c>
      <c r="MV159" s="1">
        <v>6.4139600000000005E-5</v>
      </c>
      <c r="MW159">
        <v>2.0200320000000001E-2</v>
      </c>
      <c r="MX159">
        <v>0.68896959999999996</v>
      </c>
      <c r="MY159">
        <v>23.419</v>
      </c>
      <c r="MZ159" s="1">
        <v>6.1598479999999995E-5</v>
      </c>
      <c r="NA159">
        <v>1.9449259999999999E-2</v>
      </c>
      <c r="NB159">
        <v>0.68897010000000003</v>
      </c>
      <c r="NC159">
        <v>22.95412</v>
      </c>
      <c r="ND159" s="1">
        <v>5.9195540000000002E-5</v>
      </c>
      <c r="NE159">
        <v>1.8736079999999999E-2</v>
      </c>
      <c r="NF159">
        <v>0.68896409999999997</v>
      </c>
      <c r="NG159">
        <v>22.738050000000001</v>
      </c>
      <c r="NH159" s="1">
        <v>5.6913699999999997E-5</v>
      </c>
      <c r="NI159">
        <v>1.8056760000000002E-2</v>
      </c>
      <c r="NJ159">
        <v>0.68896990000000002</v>
      </c>
      <c r="NK159">
        <v>22.503820000000001</v>
      </c>
      <c r="NL159" s="1">
        <v>5.4741619999999999E-5</v>
      </c>
      <c r="NM159">
        <v>1.740746E-2</v>
      </c>
      <c r="NN159">
        <v>0.68896559999999996</v>
      </c>
      <c r="NO159">
        <v>22.35389</v>
      </c>
      <c r="NP159" s="1">
        <v>5.267162E-5</v>
      </c>
      <c r="NQ159">
        <v>1.6785720000000001E-2</v>
      </c>
      <c r="NR159">
        <v>0.68896299999999999</v>
      </c>
      <c r="NS159">
        <v>22.255179999999999</v>
      </c>
      <c r="NT159" s="1">
        <v>5.070215E-5</v>
      </c>
      <c r="NU159">
        <v>1.6191580000000001E-2</v>
      </c>
      <c r="NV159">
        <v>0.68896900000000005</v>
      </c>
      <c r="NW159">
        <v>22.740010000000002</v>
      </c>
      <c r="NX159" s="1">
        <v>4.8823870000000003E-5</v>
      </c>
      <c r="NY159">
        <v>1.562229E-2</v>
      </c>
      <c r="NZ159">
        <v>0.68898930000000003</v>
      </c>
      <c r="OA159">
        <v>23.392340000000001</v>
      </c>
      <c r="OB159" s="1">
        <v>4.7029720000000003E-5</v>
      </c>
      <c r="OC159">
        <v>1.50764E-2</v>
      </c>
      <c r="OD159">
        <v>0.68899589999999999</v>
      </c>
      <c r="OE159">
        <v>23.85108</v>
      </c>
      <c r="OF159" s="1">
        <v>4.5314980000000001E-5</v>
      </c>
      <c r="OG159">
        <v>1.455411E-2</v>
      </c>
      <c r="OH159">
        <v>0.68898539999999997</v>
      </c>
      <c r="OI159">
        <v>24.104959999999998</v>
      </c>
      <c r="OJ159" s="1">
        <v>4.3676890000000001E-5</v>
      </c>
      <c r="OK159">
        <v>1.4053049999999999E-2</v>
      </c>
    </row>
    <row r="160" spans="1:401" x14ac:dyDescent="0.35">
      <c r="A160">
        <v>163</v>
      </c>
      <c r="B160" t="s">
        <v>4</v>
      </c>
      <c r="C160" t="s">
        <v>24</v>
      </c>
      <c r="D160" t="s">
        <v>165</v>
      </c>
      <c r="E160">
        <v>894.34109999999998</v>
      </c>
      <c r="F160">
        <v>1.0449029999999999</v>
      </c>
      <c r="G160">
        <v>20.340910000000001</v>
      </c>
      <c r="H160">
        <v>0</v>
      </c>
      <c r="I160">
        <v>0</v>
      </c>
      <c r="J160">
        <v>1.045258</v>
      </c>
      <c r="K160">
        <v>20.656310000000001</v>
      </c>
      <c r="L160">
        <v>0</v>
      </c>
      <c r="M160">
        <v>0</v>
      </c>
      <c r="N160">
        <v>1.0454209999999999</v>
      </c>
      <c r="O160">
        <v>21.33155</v>
      </c>
      <c r="P160">
        <v>0</v>
      </c>
      <c r="Q160">
        <v>0</v>
      </c>
      <c r="R160">
        <v>1.045423</v>
      </c>
      <c r="S160">
        <v>21.567170000000001</v>
      </c>
      <c r="T160">
        <v>0</v>
      </c>
      <c r="U160">
        <v>0</v>
      </c>
      <c r="V160">
        <v>1.0435650000000001</v>
      </c>
      <c r="W160">
        <v>21.29222</v>
      </c>
      <c r="X160">
        <v>9.6944550000000006E-37</v>
      </c>
      <c r="Y160" s="1">
        <v>3.1386E-34</v>
      </c>
      <c r="Z160">
        <v>1.041266</v>
      </c>
      <c r="AA160">
        <v>21.007259999999999</v>
      </c>
      <c r="AB160" s="1">
        <v>3.5580859999999999E-25</v>
      </c>
      <c r="AC160" s="1">
        <v>1.1503070000000001E-22</v>
      </c>
      <c r="AD160">
        <v>1.0388459999999999</v>
      </c>
      <c r="AE160">
        <v>20.473089999999999</v>
      </c>
      <c r="AF160" s="1">
        <v>2.7987249999999998E-13</v>
      </c>
      <c r="AG160" s="1">
        <v>9.0977949999999998E-11</v>
      </c>
      <c r="AH160">
        <v>1.036367</v>
      </c>
      <c r="AI160">
        <v>20.57113</v>
      </c>
      <c r="AJ160" s="1">
        <v>6.1638120000000003E-5</v>
      </c>
      <c r="AK160" s="1">
        <v>1.3797770000000001E-2</v>
      </c>
      <c r="AL160">
        <v>1.0337460000000001</v>
      </c>
      <c r="AM160">
        <v>20.919820000000001</v>
      </c>
      <c r="AN160" s="1">
        <v>6.8879399999999993E-2</v>
      </c>
      <c r="AO160" s="1">
        <v>17.477540000000001</v>
      </c>
      <c r="AP160">
        <v>1.031067</v>
      </c>
      <c r="AQ160">
        <v>21.449020000000001</v>
      </c>
      <c r="AR160" s="1">
        <v>3.9938669999999998</v>
      </c>
      <c r="AS160">
        <v>1107.569</v>
      </c>
      <c r="AT160">
        <v>1.028227</v>
      </c>
      <c r="AU160">
        <v>22.142700000000001</v>
      </c>
      <c r="AV160">
        <v>37.64273</v>
      </c>
      <c r="AW160">
        <v>11224.31</v>
      </c>
      <c r="AX160">
        <v>1.025139</v>
      </c>
      <c r="AY160">
        <v>22.442340000000002</v>
      </c>
      <c r="AZ160">
        <v>97.876369999999994</v>
      </c>
      <c r="BA160">
        <v>31022.36</v>
      </c>
      <c r="BB160">
        <v>1.0215890000000001</v>
      </c>
      <c r="BC160">
        <v>22.53811</v>
      </c>
      <c r="BD160">
        <v>97.572950000000006</v>
      </c>
      <c r="BE160">
        <v>32561.85</v>
      </c>
      <c r="BF160">
        <v>1.017185</v>
      </c>
      <c r="BG160">
        <v>22.325279999999999</v>
      </c>
      <c r="BH160">
        <v>47.033529999999999</v>
      </c>
      <c r="BI160">
        <v>16396.78</v>
      </c>
      <c r="BJ160">
        <v>1.0117400000000001</v>
      </c>
      <c r="BK160">
        <v>22.008120000000002</v>
      </c>
      <c r="BL160">
        <v>13.1289</v>
      </c>
      <c r="BM160">
        <v>4748.4740000000002</v>
      </c>
      <c r="BN160">
        <v>1.0053319999999999</v>
      </c>
      <c r="BO160">
        <v>22.32874</v>
      </c>
      <c r="BP160">
        <v>2.5008710000000001</v>
      </c>
      <c r="BQ160">
        <v>929.56979999999999</v>
      </c>
      <c r="BR160">
        <v>0.99808850000000005</v>
      </c>
      <c r="BS160">
        <v>22.532640000000001</v>
      </c>
      <c r="BT160">
        <v>0.4095105</v>
      </c>
      <c r="BU160">
        <v>153.20060000000001</v>
      </c>
      <c r="BV160">
        <v>0.9900504</v>
      </c>
      <c r="BW160">
        <v>22.93064</v>
      </c>
      <c r="BX160">
        <v>0.10374170000000001</v>
      </c>
      <c r="BY160">
        <v>36.988430000000001</v>
      </c>
      <c r="BZ160">
        <v>0.98153500000000005</v>
      </c>
      <c r="CA160">
        <v>23.438870000000001</v>
      </c>
      <c r="CB160">
        <v>6.7186969999999999E-2</v>
      </c>
      <c r="CC160">
        <v>22.879629999999999</v>
      </c>
      <c r="CD160">
        <v>0.97312980000000004</v>
      </c>
      <c r="CE160">
        <v>23.57272</v>
      </c>
      <c r="CF160">
        <v>6.5742099999999998E-2</v>
      </c>
      <c r="CG160">
        <v>22.298480000000001</v>
      </c>
      <c r="CH160">
        <v>0.96462959999999998</v>
      </c>
      <c r="CI160">
        <v>23.291070000000001</v>
      </c>
      <c r="CJ160">
        <v>6.6570210000000005E-2</v>
      </c>
      <c r="CK160">
        <v>22.764250000000001</v>
      </c>
      <c r="CL160">
        <v>0.95782040000000002</v>
      </c>
      <c r="CM160">
        <v>22.960660000000001</v>
      </c>
      <c r="CN160" s="1">
        <v>6.4553620000000006E-2</v>
      </c>
      <c r="CO160">
        <v>22.23939</v>
      </c>
      <c r="CP160">
        <v>0.95152170000000003</v>
      </c>
      <c r="CQ160">
        <v>22.558589999999999</v>
      </c>
      <c r="CR160" s="1">
        <v>5.9909520000000001E-2</v>
      </c>
      <c r="CS160">
        <v>20.75788</v>
      </c>
      <c r="CT160">
        <v>0.94538599999999995</v>
      </c>
      <c r="CU160">
        <v>22.460719999999998</v>
      </c>
      <c r="CV160" s="1">
        <v>5.4146670000000001E-2</v>
      </c>
      <c r="CW160">
        <v>18.83822</v>
      </c>
      <c r="CX160">
        <v>0.93892489999999995</v>
      </c>
      <c r="CY160">
        <v>21.945409999999999</v>
      </c>
      <c r="CZ160" s="1">
        <v>4.8248680000000002E-2</v>
      </c>
      <c r="DA160">
        <v>16.846360000000001</v>
      </c>
      <c r="DB160">
        <v>0.93185910000000005</v>
      </c>
      <c r="DC160">
        <v>22.061869999999999</v>
      </c>
      <c r="DD160" s="1">
        <v>4.2683190000000003E-2</v>
      </c>
      <c r="DE160">
        <v>14.953760000000001</v>
      </c>
      <c r="DF160">
        <v>0.92383040000000005</v>
      </c>
      <c r="DG160">
        <v>22.221019999999999</v>
      </c>
      <c r="DH160" s="1">
        <v>3.7567789999999997E-2</v>
      </c>
      <c r="DI160">
        <v>13.21035</v>
      </c>
      <c r="DJ160">
        <v>0.91548549999999995</v>
      </c>
      <c r="DK160">
        <v>22.0976</v>
      </c>
      <c r="DL160" s="1">
        <v>3.2997840000000001E-2</v>
      </c>
      <c r="DM160">
        <v>11.64568</v>
      </c>
      <c r="DN160">
        <v>0.90721839999999998</v>
      </c>
      <c r="DO160">
        <v>22.008389999999999</v>
      </c>
      <c r="DP160" s="1">
        <v>2.90201E-2</v>
      </c>
      <c r="DQ160">
        <v>10.275180000000001</v>
      </c>
      <c r="DR160">
        <v>0.89908960000000004</v>
      </c>
      <c r="DS160">
        <v>21.93113</v>
      </c>
      <c r="DT160" s="1">
        <v>2.558819E-2</v>
      </c>
      <c r="DU160">
        <v>9.0899110000000007</v>
      </c>
      <c r="DV160">
        <v>0.88953459999999995</v>
      </c>
      <c r="DW160">
        <v>21.792290000000001</v>
      </c>
      <c r="DX160" s="1">
        <v>2.2533149999999998E-2</v>
      </c>
      <c r="DY160">
        <v>8.0482530000000008</v>
      </c>
      <c r="DZ160">
        <v>0.87985400000000002</v>
      </c>
      <c r="EA160">
        <v>22.29861</v>
      </c>
      <c r="EB160" s="1">
        <v>1.980434E-2</v>
      </c>
      <c r="EC160">
        <v>7.1144629999999998</v>
      </c>
      <c r="ED160">
        <v>0.87014939999999996</v>
      </c>
      <c r="EE160">
        <v>22.847860000000001</v>
      </c>
      <c r="EF160" s="1">
        <v>1.7373110000000001E-2</v>
      </c>
      <c r="EG160">
        <v>6.2762070000000003</v>
      </c>
      <c r="EH160">
        <v>0.86044240000000005</v>
      </c>
      <c r="EI160">
        <v>23.334</v>
      </c>
      <c r="EJ160" s="1">
        <v>1.5232849999999999E-2</v>
      </c>
      <c r="EK160">
        <v>5.5324429999999998</v>
      </c>
      <c r="EL160">
        <v>0.85052079999999997</v>
      </c>
      <c r="EM160">
        <v>23.829709999999999</v>
      </c>
      <c r="EN160" s="1">
        <v>1.33445E-2</v>
      </c>
      <c r="EO160">
        <v>4.875515</v>
      </c>
      <c r="EP160">
        <v>0.84032649999999998</v>
      </c>
      <c r="EQ160">
        <v>23.889500000000002</v>
      </c>
      <c r="ER160" s="1">
        <v>1.166326E-2</v>
      </c>
      <c r="ES160">
        <v>4.2911060000000001</v>
      </c>
      <c r="ET160">
        <v>0.82999730000000005</v>
      </c>
      <c r="EU160">
        <v>23.737490000000001</v>
      </c>
      <c r="EV160" s="1">
        <v>1.0164660000000001E-2</v>
      </c>
      <c r="EW160">
        <v>3.7663449999999998</v>
      </c>
      <c r="EX160">
        <v>0.81989939999999994</v>
      </c>
      <c r="EY160">
        <v>23.79241</v>
      </c>
      <c r="EZ160" s="1">
        <v>8.8553209999999993E-3</v>
      </c>
      <c r="FA160">
        <v>3.3031459999999999</v>
      </c>
      <c r="FB160">
        <v>0.81031980000000003</v>
      </c>
      <c r="FC160">
        <v>23.762170000000001</v>
      </c>
      <c r="FD160" s="1">
        <v>7.7327209999999997E-3</v>
      </c>
      <c r="FE160">
        <v>2.9018000000000002</v>
      </c>
      <c r="FF160">
        <v>0.80172929999999998</v>
      </c>
      <c r="FG160">
        <v>23.972809999999999</v>
      </c>
      <c r="FH160" s="1">
        <v>6.7725889999999999E-3</v>
      </c>
      <c r="FI160">
        <v>2.5547780000000002</v>
      </c>
      <c r="FJ160">
        <v>0.79436499999999999</v>
      </c>
      <c r="FK160">
        <v>24.03058</v>
      </c>
      <c r="FL160" s="1">
        <v>5.941025E-3</v>
      </c>
      <c r="FM160">
        <v>2.250149</v>
      </c>
      <c r="FN160">
        <v>0.78831510000000005</v>
      </c>
      <c r="FO160">
        <v>23.910879999999999</v>
      </c>
      <c r="FP160" s="1">
        <v>5.2118709999999999E-3</v>
      </c>
      <c r="FQ160">
        <v>1.979163</v>
      </c>
      <c r="FR160">
        <v>0.78339800000000004</v>
      </c>
      <c r="FS160">
        <v>23.759509999999999</v>
      </c>
      <c r="FT160" s="1">
        <v>4.5622459999999998E-3</v>
      </c>
      <c r="FU160">
        <v>1.7352939999999999</v>
      </c>
      <c r="FV160">
        <v>0.77960689999999999</v>
      </c>
      <c r="FW160">
        <v>23.609559999999998</v>
      </c>
      <c r="FX160" s="1">
        <v>3.9715219999999999E-3</v>
      </c>
      <c r="FY160">
        <v>1.511889</v>
      </c>
      <c r="FZ160">
        <v>0.77661259999999999</v>
      </c>
      <c r="GA160">
        <v>23.474039999999999</v>
      </c>
      <c r="GB160" s="1">
        <v>3.4019440000000001E-3</v>
      </c>
      <c r="GC160">
        <v>1.296513</v>
      </c>
      <c r="GD160">
        <v>0.77430710000000003</v>
      </c>
      <c r="GE160">
        <v>23.371839999999999</v>
      </c>
      <c r="GF160" s="1">
        <v>2.8161000000000002E-3</v>
      </c>
      <c r="GG160">
        <v>1.0751790000000001</v>
      </c>
      <c r="GH160">
        <v>0.77247330000000003</v>
      </c>
      <c r="GI160">
        <v>23.316289999999999</v>
      </c>
      <c r="GJ160" s="1">
        <v>2.2204429999999999E-3</v>
      </c>
      <c r="GK160">
        <v>0.84932410000000003</v>
      </c>
      <c r="GL160">
        <v>0.77115599999999995</v>
      </c>
      <c r="GM160">
        <v>23.6586</v>
      </c>
      <c r="GN160" s="1">
        <v>1.6723020000000001E-3</v>
      </c>
      <c r="GO160">
        <v>0.64003940000000004</v>
      </c>
      <c r="GP160">
        <v>0.77017800000000003</v>
      </c>
      <c r="GQ160">
        <v>24.017410000000002</v>
      </c>
      <c r="GR160" s="1">
        <v>1.232566E-3</v>
      </c>
      <c r="GS160">
        <v>0.47079080000000001</v>
      </c>
      <c r="GT160">
        <v>0.76946250000000005</v>
      </c>
      <c r="GU160">
        <v>24.36768</v>
      </c>
      <c r="GV160" s="1">
        <v>9.216157E-4</v>
      </c>
      <c r="GW160">
        <v>0.35028779999999998</v>
      </c>
      <c r="GX160">
        <v>0.76898529999999998</v>
      </c>
      <c r="GY160">
        <v>24.547920000000001</v>
      </c>
      <c r="GZ160" s="1">
        <v>7.2021590000000005E-4</v>
      </c>
      <c r="HA160">
        <v>0.27198810000000001</v>
      </c>
      <c r="HB160">
        <v>0.76866040000000002</v>
      </c>
      <c r="HC160">
        <v>24.321539999999999</v>
      </c>
      <c r="HD160" s="1">
        <v>5.9419210000000004E-4</v>
      </c>
      <c r="HE160">
        <v>0.22299469999999999</v>
      </c>
      <c r="HF160">
        <v>0.76843070000000002</v>
      </c>
      <c r="HG160">
        <v>23.608149999999998</v>
      </c>
      <c r="HH160" s="1">
        <v>5.1198569999999998E-4</v>
      </c>
      <c r="HI160">
        <v>0.19120110000000001</v>
      </c>
      <c r="HJ160">
        <v>0.76827000000000001</v>
      </c>
      <c r="HK160">
        <v>23.1004</v>
      </c>
      <c r="HL160" s="1">
        <v>4.5121620000000001E-4</v>
      </c>
      <c r="HM160">
        <v>0.16798399999999999</v>
      </c>
      <c r="HN160">
        <v>0.768092</v>
      </c>
      <c r="HO160">
        <v>22.77861</v>
      </c>
      <c r="HP160" s="1">
        <v>4.0022030000000001E-4</v>
      </c>
      <c r="HQ160">
        <v>0.14871000000000001</v>
      </c>
      <c r="HR160">
        <v>0.76793400000000001</v>
      </c>
      <c r="HS160">
        <v>22.739059999999998</v>
      </c>
      <c r="HT160" s="1">
        <v>3.5610140000000003E-4</v>
      </c>
      <c r="HU160">
        <v>0.13206989999999999</v>
      </c>
      <c r="HV160">
        <v>0.76769829999999994</v>
      </c>
      <c r="HW160">
        <v>22.870010000000001</v>
      </c>
      <c r="HX160" s="1">
        <v>3.1948779999999997E-4</v>
      </c>
      <c r="HY160">
        <v>0.1182598</v>
      </c>
      <c r="HZ160">
        <v>0.76741369999999998</v>
      </c>
      <c r="IA160">
        <v>22.9328</v>
      </c>
      <c r="IB160" s="1">
        <v>2.9061469999999999E-4</v>
      </c>
      <c r="IC160">
        <v>0.1073596</v>
      </c>
      <c r="ID160">
        <v>0.76711240000000003</v>
      </c>
      <c r="IE160">
        <v>23.063079999999999</v>
      </c>
      <c r="IF160" s="1">
        <v>2.6816980000000002E-4</v>
      </c>
      <c r="IG160">
        <v>9.8912260000000002E-2</v>
      </c>
      <c r="IH160">
        <v>0.76673049999999998</v>
      </c>
      <c r="II160">
        <v>23.002179999999999</v>
      </c>
      <c r="IJ160" s="1">
        <v>2.5046660000000001E-4</v>
      </c>
      <c r="IK160">
        <v>9.2281500000000002E-2</v>
      </c>
      <c r="IL160">
        <v>0.76632400000000001</v>
      </c>
      <c r="IM160">
        <v>22.80003</v>
      </c>
      <c r="IN160" s="1">
        <v>2.365023E-4</v>
      </c>
      <c r="IO160">
        <v>8.7047890000000003E-2</v>
      </c>
      <c r="IP160">
        <v>0.76589660000000004</v>
      </c>
      <c r="IQ160">
        <v>22.759689999999999</v>
      </c>
      <c r="IR160" s="1">
        <v>2.2593259999999999E-4</v>
      </c>
      <c r="IS160">
        <v>8.3080210000000002E-2</v>
      </c>
      <c r="IT160">
        <v>0.76544860000000003</v>
      </c>
      <c r="IU160">
        <v>22.913209999999999</v>
      </c>
      <c r="IV160" s="1">
        <v>2.1816930000000001E-4</v>
      </c>
      <c r="IW160">
        <v>8.0176140000000007E-2</v>
      </c>
      <c r="IX160">
        <v>0.76501180000000002</v>
      </c>
      <c r="IY160">
        <v>23.693470000000001</v>
      </c>
      <c r="IZ160" s="1">
        <v>2.1181619999999999E-4</v>
      </c>
      <c r="JA160">
        <v>7.7840430000000002E-2</v>
      </c>
      <c r="JB160">
        <v>0.76452549999999997</v>
      </c>
      <c r="JC160">
        <v>24.36843</v>
      </c>
      <c r="JD160" s="1">
        <v>2.0546240000000001E-4</v>
      </c>
      <c r="JE160">
        <v>7.5532849999999999E-2</v>
      </c>
      <c r="JF160">
        <v>0.76405069999999997</v>
      </c>
      <c r="JG160">
        <v>24.733029999999999</v>
      </c>
      <c r="JH160" s="1">
        <v>1.983187E-4</v>
      </c>
      <c r="JI160">
        <v>7.2953530000000003E-2</v>
      </c>
      <c r="JJ160">
        <v>0.76358119999999996</v>
      </c>
      <c r="JK160">
        <v>24.543340000000001</v>
      </c>
      <c r="JL160" s="1">
        <v>1.9043369999999999E-4</v>
      </c>
      <c r="JM160">
        <v>7.0099060000000005E-2</v>
      </c>
      <c r="JN160">
        <v>0.76312840000000004</v>
      </c>
      <c r="JO160">
        <v>24.149319999999999</v>
      </c>
      <c r="JP160" s="1">
        <v>1.8219279999999999E-4</v>
      </c>
      <c r="JQ160">
        <v>6.7095249999999995E-2</v>
      </c>
      <c r="JR160">
        <v>0.76263539999999996</v>
      </c>
      <c r="JS160">
        <v>23.676639999999999</v>
      </c>
      <c r="JT160" s="1">
        <v>1.739085E-4</v>
      </c>
      <c r="JU160">
        <v>6.4070429999999998E-2</v>
      </c>
      <c r="JV160">
        <v>0.76218710000000001</v>
      </c>
      <c r="JW160">
        <v>23.424029999999998</v>
      </c>
      <c r="JX160" s="1">
        <v>1.6582890000000001E-4</v>
      </c>
      <c r="JY160">
        <v>6.1110860000000003E-2</v>
      </c>
      <c r="JZ160">
        <v>0.76177159999999999</v>
      </c>
      <c r="KA160">
        <v>23.299790000000002</v>
      </c>
      <c r="KB160" s="1">
        <v>1.5807629999999999E-4</v>
      </c>
      <c r="KC160">
        <v>5.8269399999999999E-2</v>
      </c>
      <c r="KD160">
        <v>0.76139829999999997</v>
      </c>
      <c r="KE160">
        <v>23.691569999999999</v>
      </c>
      <c r="KF160" s="1">
        <v>1.50729E-4</v>
      </c>
      <c r="KG160">
        <v>5.557161E-2</v>
      </c>
      <c r="KH160">
        <v>0.76110710000000004</v>
      </c>
      <c r="KI160">
        <v>23.96857</v>
      </c>
      <c r="KJ160" s="1">
        <v>1.4383089999999999E-4</v>
      </c>
      <c r="KK160">
        <v>5.302519E-2</v>
      </c>
      <c r="KL160">
        <v>0.76086050000000005</v>
      </c>
      <c r="KM160">
        <v>24.245519999999999</v>
      </c>
      <c r="KN160" s="1">
        <v>1.3733929999999999E-4</v>
      </c>
      <c r="KO160">
        <v>5.0632440000000001E-2</v>
      </c>
      <c r="KP160">
        <v>0.76069070000000005</v>
      </c>
      <c r="KQ160">
        <v>24.525780000000001</v>
      </c>
      <c r="KR160" s="1">
        <v>1.3122740000000001E-4</v>
      </c>
      <c r="KS160">
        <v>4.837342E-2</v>
      </c>
      <c r="KT160">
        <v>0.76055249999999996</v>
      </c>
      <c r="KU160">
        <v>24.359259999999999</v>
      </c>
      <c r="KV160" s="1">
        <v>1.2536369999999999E-4</v>
      </c>
      <c r="KW160">
        <v>4.6211179999999998E-2</v>
      </c>
      <c r="KX160">
        <v>0.76047189999999998</v>
      </c>
      <c r="KY160">
        <v>23.97007</v>
      </c>
      <c r="KZ160" s="1">
        <v>1.1949E-4</v>
      </c>
      <c r="LA160">
        <v>4.4050760000000001E-2</v>
      </c>
      <c r="LB160">
        <v>0.76041060000000005</v>
      </c>
      <c r="LC160">
        <v>23.691199999999998</v>
      </c>
      <c r="LD160" s="1">
        <v>1.13238E-4</v>
      </c>
      <c r="LE160">
        <v>4.176055E-2</v>
      </c>
      <c r="LF160">
        <v>0.7603839</v>
      </c>
      <c r="LG160">
        <v>23.59104</v>
      </c>
      <c r="LH160" s="1">
        <v>1.065418E-4</v>
      </c>
      <c r="LI160">
        <v>3.93002E-2</v>
      </c>
      <c r="LJ160">
        <v>0.76036139999999997</v>
      </c>
      <c r="LK160">
        <v>23.984660000000002</v>
      </c>
      <c r="LL160" s="1">
        <v>9.9807329999999998E-5</v>
      </c>
      <c r="LM160">
        <v>3.6814880000000001E-2</v>
      </c>
      <c r="LN160">
        <v>0.7603664</v>
      </c>
      <c r="LO160">
        <v>24.39386</v>
      </c>
      <c r="LP160" s="1">
        <v>9.3618949999999996E-5</v>
      </c>
      <c r="LQ160">
        <v>3.4518529999999999E-2</v>
      </c>
      <c r="LR160">
        <v>0.76033890000000004</v>
      </c>
      <c r="LS160">
        <v>24.720680000000002</v>
      </c>
      <c r="LT160" s="1">
        <v>8.82976E-5</v>
      </c>
      <c r="LU160">
        <v>3.253561E-2</v>
      </c>
      <c r="LV160">
        <v>0.76033130000000004</v>
      </c>
      <c r="LW160">
        <v>24.839559999999999</v>
      </c>
      <c r="LX160" s="1">
        <v>8.3829949999999999E-5</v>
      </c>
      <c r="LY160">
        <v>3.0868659999999999E-2</v>
      </c>
      <c r="LZ160">
        <v>0.76034230000000003</v>
      </c>
      <c r="MA160">
        <v>24.618189999999998</v>
      </c>
      <c r="MB160" s="1">
        <v>7.990924E-5</v>
      </c>
      <c r="MC160">
        <v>2.945014E-2</v>
      </c>
      <c r="MD160">
        <v>0.7603413</v>
      </c>
      <c r="ME160">
        <v>24.174140000000001</v>
      </c>
      <c r="MF160" s="1">
        <v>7.6289600000000002E-5</v>
      </c>
      <c r="MG160">
        <v>2.8204389999999999E-2</v>
      </c>
      <c r="MH160">
        <v>0.76033530000000005</v>
      </c>
      <c r="MI160">
        <v>23.889800000000001</v>
      </c>
      <c r="MJ160" s="1">
        <v>7.3009669999999998E-5</v>
      </c>
      <c r="MK160">
        <v>2.7074210000000001E-2</v>
      </c>
      <c r="ML160">
        <v>0.76033589999999995</v>
      </c>
      <c r="MM160">
        <v>23.691600000000001</v>
      </c>
      <c r="MN160" s="1">
        <v>6.9968400000000006E-5</v>
      </c>
      <c r="MO160">
        <v>2.6022259999999998E-2</v>
      </c>
      <c r="MP160">
        <v>0.760324</v>
      </c>
      <c r="MQ160">
        <v>24.03528</v>
      </c>
      <c r="MR160" s="1">
        <v>6.7109450000000002E-5</v>
      </c>
      <c r="MS160">
        <v>2.5029340000000001E-2</v>
      </c>
      <c r="MT160">
        <v>0.76032949999999999</v>
      </c>
      <c r="MU160">
        <v>23.96622</v>
      </c>
      <c r="MV160" s="1">
        <v>6.4404859999999994E-5</v>
      </c>
      <c r="MW160">
        <v>2.4086860000000002E-2</v>
      </c>
      <c r="MX160">
        <v>0.76033620000000002</v>
      </c>
      <c r="MY160">
        <v>23.533999999999999</v>
      </c>
      <c r="MZ160" s="1">
        <v>6.1850030000000001E-5</v>
      </c>
      <c r="NA160">
        <v>2.3189850000000001E-2</v>
      </c>
      <c r="NB160">
        <v>0.76033589999999995</v>
      </c>
      <c r="NC160">
        <v>23.031790000000001</v>
      </c>
      <c r="ND160" s="1">
        <v>5.9434200000000001E-5</v>
      </c>
      <c r="NE160">
        <v>2.2338210000000001E-2</v>
      </c>
      <c r="NF160">
        <v>0.76032330000000004</v>
      </c>
      <c r="NG160">
        <v>22.786339999999999</v>
      </c>
      <c r="NH160" s="1">
        <v>5.7140479999999998E-5</v>
      </c>
      <c r="NI160">
        <v>2.1527089999999999E-2</v>
      </c>
      <c r="NJ160">
        <v>0.76033550000000005</v>
      </c>
      <c r="NK160">
        <v>22.526859999999999</v>
      </c>
      <c r="NL160" s="1">
        <v>5.4958530000000001E-5</v>
      </c>
      <c r="NM160">
        <v>2.0752429999999999E-2</v>
      </c>
      <c r="NN160">
        <v>0.7603278</v>
      </c>
      <c r="NO160">
        <v>22.36947</v>
      </c>
      <c r="NP160" s="1">
        <v>5.287861E-5</v>
      </c>
      <c r="NQ160">
        <v>2.0010509999999999E-2</v>
      </c>
      <c r="NR160">
        <v>0.76033039999999996</v>
      </c>
      <c r="NS160">
        <v>22.295950000000001</v>
      </c>
      <c r="NT160" s="1">
        <v>5.0899439999999999E-5</v>
      </c>
      <c r="NU160">
        <v>1.930132E-2</v>
      </c>
      <c r="NV160">
        <v>0.76033499999999998</v>
      </c>
      <c r="NW160">
        <v>22.830480000000001</v>
      </c>
      <c r="NX160" s="1">
        <v>4.9012569999999997E-5</v>
      </c>
      <c r="NY160">
        <v>1.8622119999999999E-2</v>
      </c>
      <c r="NZ160">
        <v>0.76033010000000001</v>
      </c>
      <c r="OA160">
        <v>23.499410000000001</v>
      </c>
      <c r="OB160" s="1">
        <v>4.7210479999999997E-5</v>
      </c>
      <c r="OC160">
        <v>1.7971339999999999E-2</v>
      </c>
      <c r="OD160">
        <v>0.76033510000000004</v>
      </c>
      <c r="OE160">
        <v>23.959679999999999</v>
      </c>
      <c r="OF160" s="1">
        <v>4.5487900000000002E-5</v>
      </c>
      <c r="OG160">
        <v>1.734817E-2</v>
      </c>
      <c r="OH160">
        <v>0.76032719999999998</v>
      </c>
      <c r="OI160">
        <v>24.203050000000001</v>
      </c>
      <c r="OJ160" s="1">
        <v>4.3842620000000001E-5</v>
      </c>
      <c r="OK160">
        <v>1.6750370000000001E-2</v>
      </c>
    </row>
    <row r="161" spans="1:401" x14ac:dyDescent="0.35">
      <c r="A161">
        <v>164</v>
      </c>
      <c r="B161" t="s">
        <v>4</v>
      </c>
      <c r="C161" t="s">
        <v>24</v>
      </c>
      <c r="D161" t="s">
        <v>166</v>
      </c>
      <c r="E161">
        <v>839.02909999999997</v>
      </c>
      <c r="F161">
        <v>0.72797420000000002</v>
      </c>
      <c r="G161">
        <v>20.386330000000001</v>
      </c>
      <c r="H161">
        <v>0</v>
      </c>
      <c r="I161">
        <v>0</v>
      </c>
      <c r="J161">
        <v>0.72831009999999996</v>
      </c>
      <c r="K161">
        <v>20.66752</v>
      </c>
      <c r="L161">
        <v>0</v>
      </c>
      <c r="M161">
        <v>0</v>
      </c>
      <c r="N161">
        <v>0.72851569999999999</v>
      </c>
      <c r="O161">
        <v>21.333749999999998</v>
      </c>
      <c r="P161">
        <v>0</v>
      </c>
      <c r="Q161">
        <v>0</v>
      </c>
      <c r="R161">
        <v>0.72883799999999999</v>
      </c>
      <c r="S161">
        <v>21.587720000000001</v>
      </c>
      <c r="T161">
        <v>0</v>
      </c>
      <c r="U161">
        <v>0</v>
      </c>
      <c r="V161">
        <v>0.72793459999999999</v>
      </c>
      <c r="W161">
        <v>21.311540000000001</v>
      </c>
      <c r="X161">
        <v>1.633829E-37</v>
      </c>
      <c r="Y161">
        <v>5.1792249999999998E-35</v>
      </c>
      <c r="Z161">
        <v>0.72661989999999999</v>
      </c>
      <c r="AA161">
        <v>21.047149999999998</v>
      </c>
      <c r="AB161" s="1">
        <v>6.4793290000000001E-26</v>
      </c>
      <c r="AC161" s="1">
        <v>2.049639E-23</v>
      </c>
      <c r="AD161">
        <v>0.72512589999999999</v>
      </c>
      <c r="AE161">
        <v>20.535060000000001</v>
      </c>
      <c r="AF161" s="1">
        <v>5.093661E-14</v>
      </c>
      <c r="AG161" s="1">
        <v>1.619517E-11</v>
      </c>
      <c r="AH161">
        <v>0.72360429999999998</v>
      </c>
      <c r="AI161">
        <v>20.62838</v>
      </c>
      <c r="AJ161" s="1">
        <v>2.6494290000000001E-5</v>
      </c>
      <c r="AK161" s="1">
        <v>6.4030320000000003E-3</v>
      </c>
      <c r="AL161">
        <v>0.72197239999999996</v>
      </c>
      <c r="AM161">
        <v>20.977620000000002</v>
      </c>
      <c r="AN161" s="1">
        <v>4.1672639999999997E-2</v>
      </c>
      <c r="AO161" s="1">
        <v>10.977080000000001</v>
      </c>
      <c r="AP161">
        <v>0.72029189999999998</v>
      </c>
      <c r="AQ161">
        <v>21.48536</v>
      </c>
      <c r="AR161" s="1">
        <v>2.9302320000000002</v>
      </c>
      <c r="AS161">
        <v>824.28989999999999</v>
      </c>
      <c r="AT161">
        <v>0.71853710000000004</v>
      </c>
      <c r="AU161">
        <v>22.157450000000001</v>
      </c>
      <c r="AV161">
        <v>31.83548</v>
      </c>
      <c r="AW161">
        <v>9453.7900000000009</v>
      </c>
      <c r="AX161">
        <v>0.71657939999999998</v>
      </c>
      <c r="AY161">
        <v>22.453849999999999</v>
      </c>
      <c r="AZ161">
        <v>92.62764</v>
      </c>
      <c r="BA161">
        <v>28781.69</v>
      </c>
      <c r="BB161">
        <v>0.71437320000000004</v>
      </c>
      <c r="BC161">
        <v>22.557569999999998</v>
      </c>
      <c r="BD161">
        <v>101.15479999999999</v>
      </c>
      <c r="BE161">
        <v>32639.65</v>
      </c>
      <c r="BF161">
        <v>0.71173410000000004</v>
      </c>
      <c r="BG161">
        <v>22.37444</v>
      </c>
      <c r="BH161">
        <v>52.501289999999997</v>
      </c>
      <c r="BI161">
        <v>17484.04</v>
      </c>
      <c r="BJ161">
        <v>0.70855860000000004</v>
      </c>
      <c r="BK161">
        <v>22.07592</v>
      </c>
      <c r="BL161">
        <v>15.53511</v>
      </c>
      <c r="BM161">
        <v>5311.835</v>
      </c>
      <c r="BN161">
        <v>0.70483059999999997</v>
      </c>
      <c r="BO161">
        <v>22.408449999999998</v>
      </c>
      <c r="BP161">
        <v>3.0812210000000002</v>
      </c>
      <c r="BQ161">
        <v>1074.5309999999999</v>
      </c>
      <c r="BR161">
        <v>0.7005827</v>
      </c>
      <c r="BS161">
        <v>22.613199999999999</v>
      </c>
      <c r="BT161">
        <v>0.50559030000000005</v>
      </c>
      <c r="BU161">
        <v>177.57069999999999</v>
      </c>
      <c r="BV161">
        <v>0.69588170000000005</v>
      </c>
      <c r="BW161">
        <v>22.977150000000002</v>
      </c>
      <c r="BX161">
        <v>0.11640499999999999</v>
      </c>
      <c r="BY161">
        <v>39.724460000000001</v>
      </c>
      <c r="BZ161">
        <v>0.69089929999999999</v>
      </c>
      <c r="CA161">
        <v>23.466170000000002</v>
      </c>
      <c r="CB161">
        <v>6.8386639999999999E-2</v>
      </c>
      <c r="CC161">
        <v>22.545300000000001</v>
      </c>
      <c r="CD161">
        <v>0.68592180000000003</v>
      </c>
      <c r="CE161">
        <v>23.59939</v>
      </c>
      <c r="CF161">
        <v>6.5552780000000005E-2</v>
      </c>
      <c r="CG161">
        <v>21.52148</v>
      </c>
      <c r="CH161">
        <v>0.68092900000000001</v>
      </c>
      <c r="CI161">
        <v>23.313369999999999</v>
      </c>
      <c r="CJ161">
        <v>6.6519220000000004E-2</v>
      </c>
      <c r="CK161">
        <v>21.96885</v>
      </c>
      <c r="CL161">
        <v>0.67813619999999997</v>
      </c>
      <c r="CM161">
        <v>23.009830000000001</v>
      </c>
      <c r="CN161" s="1">
        <v>6.4891260000000006E-2</v>
      </c>
      <c r="CO161">
        <v>21.548179999999999</v>
      </c>
      <c r="CP161">
        <v>0.67592759999999996</v>
      </c>
      <c r="CQ161">
        <v>22.64565</v>
      </c>
      <c r="CR161" s="1">
        <v>6.04875E-2</v>
      </c>
      <c r="CS161">
        <v>20.166730000000001</v>
      </c>
      <c r="CT161">
        <v>0.67408270000000003</v>
      </c>
      <c r="CU161">
        <v>22.56382</v>
      </c>
      <c r="CV161">
        <v>5.4801959999999997E-2</v>
      </c>
      <c r="CW161">
        <v>18.317789999999999</v>
      </c>
      <c r="CX161">
        <v>0.6721435</v>
      </c>
      <c r="CY161">
        <v>22.036149999999999</v>
      </c>
      <c r="CZ161" s="1">
        <v>4.8893859999999997E-2</v>
      </c>
      <c r="DA161">
        <v>16.37726</v>
      </c>
      <c r="DB161">
        <v>0.67019510000000004</v>
      </c>
      <c r="DC161">
        <v>22.1388</v>
      </c>
      <c r="DD161" s="1">
        <v>4.3281920000000002E-2</v>
      </c>
      <c r="DE161">
        <v>14.52312</v>
      </c>
      <c r="DF161">
        <v>0.66813880000000003</v>
      </c>
      <c r="DG161">
        <v>22.28586</v>
      </c>
      <c r="DH161" s="1">
        <v>3.8117739999999997E-2</v>
      </c>
      <c r="DI161">
        <v>12.810510000000001</v>
      </c>
      <c r="DJ161">
        <v>0.66597410000000001</v>
      </c>
      <c r="DK161">
        <v>22.13747</v>
      </c>
      <c r="DL161" s="1">
        <v>3.3484199999999999E-2</v>
      </c>
      <c r="DM161">
        <v>11.27079</v>
      </c>
      <c r="DN161">
        <v>0.66387929999999995</v>
      </c>
      <c r="DO161">
        <v>22.02948</v>
      </c>
      <c r="DP161" s="1">
        <v>2.9440959999999999E-2</v>
      </c>
      <c r="DQ161">
        <v>9.9214669999999998</v>
      </c>
      <c r="DR161">
        <v>0.66180030000000001</v>
      </c>
      <c r="DS161">
        <v>21.968240000000002</v>
      </c>
      <c r="DT161" s="1">
        <v>2.5956070000000001E-2</v>
      </c>
      <c r="DU161">
        <v>8.7571919999999999</v>
      </c>
      <c r="DV161">
        <v>0.65811540000000002</v>
      </c>
      <c r="DW161">
        <v>21.86234</v>
      </c>
      <c r="DX161" s="1">
        <v>2.2859319999999999E-2</v>
      </c>
      <c r="DY161">
        <v>7.7478730000000002</v>
      </c>
      <c r="DZ161">
        <v>0.65419490000000002</v>
      </c>
      <c r="EA161">
        <v>22.38673</v>
      </c>
      <c r="EB161" s="1">
        <v>2.0098439999999999E-2</v>
      </c>
      <c r="EC161">
        <v>6.8462420000000002</v>
      </c>
      <c r="ED161">
        <v>0.65043899999999999</v>
      </c>
      <c r="EE161">
        <v>22.950060000000001</v>
      </c>
      <c r="EF161" s="1">
        <v>1.7636519999999999E-2</v>
      </c>
      <c r="EG161">
        <v>6.0355610000000004</v>
      </c>
      <c r="EH161">
        <v>0.64677879999999999</v>
      </c>
      <c r="EI161">
        <v>23.431280000000001</v>
      </c>
      <c r="EJ161" s="1">
        <v>1.546551E-2</v>
      </c>
      <c r="EK161">
        <v>5.31541</v>
      </c>
      <c r="EL161">
        <v>0.64267529999999995</v>
      </c>
      <c r="EM161">
        <v>23.896550000000001</v>
      </c>
      <c r="EN161" s="1">
        <v>1.355054E-2</v>
      </c>
      <c r="EO161">
        <v>4.6801830000000004</v>
      </c>
      <c r="EP161">
        <v>0.63788429999999996</v>
      </c>
      <c r="EQ161">
        <v>23.916779999999999</v>
      </c>
      <c r="ER161" s="1">
        <v>1.184844E-2</v>
      </c>
      <c r="ES161">
        <v>4.1163930000000004</v>
      </c>
      <c r="ET161">
        <v>0.63297179999999997</v>
      </c>
      <c r="EU161">
        <v>23.739039999999999</v>
      </c>
      <c r="EV161" s="1">
        <v>1.03304E-2</v>
      </c>
      <c r="EW161">
        <v>3.6105139999999998</v>
      </c>
      <c r="EX161">
        <v>0.62816459999999996</v>
      </c>
      <c r="EY161">
        <v>23.796299999999999</v>
      </c>
      <c r="EZ161" s="1">
        <v>9.0002329999999998E-3</v>
      </c>
      <c r="FA161">
        <v>3.163424</v>
      </c>
      <c r="FB161">
        <v>0.62357609999999997</v>
      </c>
      <c r="FC161">
        <v>23.804729999999999</v>
      </c>
      <c r="FD161" s="1">
        <v>7.8580809999999994E-3</v>
      </c>
      <c r="FE161">
        <v>2.7760069999999999</v>
      </c>
      <c r="FF161">
        <v>0.61953139999999995</v>
      </c>
      <c r="FG161">
        <v>24.054169999999999</v>
      </c>
      <c r="FH161" s="1">
        <v>6.8818849999999999E-3</v>
      </c>
      <c r="FI161">
        <v>2.4415960000000001</v>
      </c>
      <c r="FJ161">
        <v>0.61618969999999995</v>
      </c>
      <c r="FK161">
        <v>24.113230000000001</v>
      </c>
      <c r="FL161" s="1">
        <v>6.038257E-3</v>
      </c>
      <c r="FM161">
        <v>2.1491500000000001</v>
      </c>
      <c r="FN161">
        <v>0.61361860000000001</v>
      </c>
      <c r="FO161">
        <v>23.989920000000001</v>
      </c>
      <c r="FP161" s="1">
        <v>5.2989839999999996E-3</v>
      </c>
      <c r="FQ161">
        <v>1.8899079999999999</v>
      </c>
      <c r="FR161">
        <v>0.61154160000000002</v>
      </c>
      <c r="FS161">
        <v>23.800460000000001</v>
      </c>
      <c r="FT161" s="1">
        <v>4.6411990000000004E-3</v>
      </c>
      <c r="FU161">
        <v>1.6571089999999999</v>
      </c>
      <c r="FV161">
        <v>0.61003479999999999</v>
      </c>
      <c r="FW161">
        <v>23.626950000000001</v>
      </c>
      <c r="FX161" s="1">
        <v>4.045379E-3</v>
      </c>
      <c r="FY161">
        <v>1.444731</v>
      </c>
      <c r="FZ161">
        <v>0.60880719999999999</v>
      </c>
      <c r="GA161">
        <v>23.476990000000001</v>
      </c>
      <c r="GB161" s="1">
        <v>3.4758509999999999E-3</v>
      </c>
      <c r="GC161">
        <v>1.2416180000000001</v>
      </c>
      <c r="GD161">
        <v>0.60788169999999997</v>
      </c>
      <c r="GE161">
        <v>23.385059999999999</v>
      </c>
      <c r="GF161" s="1">
        <v>2.8933679999999999E-3</v>
      </c>
      <c r="GG161">
        <v>1.0341849999999999</v>
      </c>
      <c r="GH161">
        <v>0.60714979999999996</v>
      </c>
      <c r="GI161">
        <v>23.36355</v>
      </c>
      <c r="GJ161" s="1">
        <v>2.2970400000000002E-3</v>
      </c>
      <c r="GK161">
        <v>0.82152689999999995</v>
      </c>
      <c r="GL161">
        <v>0.60667959999999999</v>
      </c>
      <c r="GM161">
        <v>23.750869999999999</v>
      </c>
      <c r="GN161" s="1">
        <v>1.73935E-3</v>
      </c>
      <c r="GO161">
        <v>0.62190009999999996</v>
      </c>
      <c r="GP161">
        <v>0.60632399999999997</v>
      </c>
      <c r="GQ161">
        <v>24.134039999999999</v>
      </c>
      <c r="GR161" s="1">
        <v>1.2835850000000001E-3</v>
      </c>
      <c r="GS161">
        <v>0.45796730000000002</v>
      </c>
      <c r="GT161">
        <v>0.60605319999999996</v>
      </c>
      <c r="GU161">
        <v>24.493099999999998</v>
      </c>
      <c r="GV161" s="1">
        <v>9.5623639999999998E-4</v>
      </c>
      <c r="GW161">
        <v>0.3397271</v>
      </c>
      <c r="GX161">
        <v>0.60586079999999998</v>
      </c>
      <c r="GY161">
        <v>24.657360000000001</v>
      </c>
      <c r="GZ161" s="1">
        <v>7.4213060000000001E-4</v>
      </c>
      <c r="HA161">
        <v>0.26226690000000003</v>
      </c>
      <c r="HB161">
        <v>0.60577599999999998</v>
      </c>
      <c r="HC161">
        <v>24.400939999999999</v>
      </c>
      <c r="HD161" s="1">
        <v>6.0800860000000004E-4</v>
      </c>
      <c r="HE161">
        <v>0.2137347</v>
      </c>
      <c r="HF161">
        <v>0.60570210000000002</v>
      </c>
      <c r="HG161">
        <v>23.65297</v>
      </c>
      <c r="HH161" s="1">
        <v>5.2139850000000002E-4</v>
      </c>
      <c r="HI161">
        <v>0.18249570000000001</v>
      </c>
      <c r="HJ161">
        <v>0.60560729999999996</v>
      </c>
      <c r="HK161">
        <v>23.12576</v>
      </c>
      <c r="HL161" s="1">
        <v>4.5858990000000001E-4</v>
      </c>
      <c r="HM161">
        <v>0.16004409999999999</v>
      </c>
      <c r="HN161">
        <v>0.60554490000000005</v>
      </c>
      <c r="HO161">
        <v>22.818269999999998</v>
      </c>
      <c r="HP161" s="1">
        <v>4.0656980000000002E-4</v>
      </c>
      <c r="HQ161">
        <v>0.14161679999999999</v>
      </c>
      <c r="HR161">
        <v>0.605487</v>
      </c>
      <c r="HS161">
        <v>22.821149999999999</v>
      </c>
      <c r="HT161" s="1">
        <v>3.615375E-4</v>
      </c>
      <c r="HU161">
        <v>0.1257104</v>
      </c>
      <c r="HV161">
        <v>0.60538020000000003</v>
      </c>
      <c r="HW161">
        <v>22.977029999999999</v>
      </c>
      <c r="HX161" s="1">
        <v>3.2388689999999999E-4</v>
      </c>
      <c r="HY161">
        <v>0.112423</v>
      </c>
      <c r="HZ161">
        <v>0.60527140000000001</v>
      </c>
      <c r="IA161">
        <v>23.041180000000001</v>
      </c>
      <c r="IB161" s="1">
        <v>2.9403939999999998E-4</v>
      </c>
      <c r="IC161">
        <v>0.1018889</v>
      </c>
      <c r="ID161">
        <v>0.60513309999999998</v>
      </c>
      <c r="IE161">
        <v>23.147349999999999</v>
      </c>
      <c r="IF161" s="1">
        <v>2.7083480000000002E-4</v>
      </c>
      <c r="IG161">
        <v>9.3722520000000004E-2</v>
      </c>
      <c r="IH161">
        <v>0.6049542</v>
      </c>
      <c r="II161">
        <v>23.031749999999999</v>
      </c>
      <c r="IJ161" s="1">
        <v>2.5257779999999998E-4</v>
      </c>
      <c r="IK161">
        <v>8.7322620000000004E-2</v>
      </c>
      <c r="IL161">
        <v>0.6047865</v>
      </c>
      <c r="IM161">
        <v>22.792000000000002</v>
      </c>
      <c r="IN161" s="1">
        <v>2.3814959999999999E-4</v>
      </c>
      <c r="IO161">
        <v>8.2264160000000003E-2</v>
      </c>
      <c r="IP161">
        <v>0.60459300000000005</v>
      </c>
      <c r="IQ161">
        <v>22.742750000000001</v>
      </c>
      <c r="IR161" s="1">
        <v>2.2714560000000001E-4</v>
      </c>
      <c r="IS161">
        <v>7.840548E-2</v>
      </c>
      <c r="IT161">
        <v>0.60440050000000001</v>
      </c>
      <c r="IU161">
        <v>22.929120000000001</v>
      </c>
      <c r="IV161" s="1">
        <v>2.1907179999999999E-4</v>
      </c>
      <c r="IW161">
        <v>7.5579640000000003E-2</v>
      </c>
      <c r="IX161">
        <v>0.60421519999999995</v>
      </c>
      <c r="IY161">
        <v>23.768000000000001</v>
      </c>
      <c r="IZ161" s="1">
        <v>2.1261110000000001E-4</v>
      </c>
      <c r="JA161">
        <v>7.3348289999999997E-2</v>
      </c>
      <c r="JB161">
        <v>0.6040044</v>
      </c>
      <c r="JC161">
        <v>24.478850000000001</v>
      </c>
      <c r="JD161" s="1">
        <v>2.0631330000000001E-4</v>
      </c>
      <c r="JE161">
        <v>7.1190550000000005E-2</v>
      </c>
      <c r="JF161">
        <v>0.60381280000000004</v>
      </c>
      <c r="JG161">
        <v>24.86139</v>
      </c>
      <c r="JH161" s="1">
        <v>1.9928170000000001E-4</v>
      </c>
      <c r="JI161">
        <v>6.8795869999999995E-2</v>
      </c>
      <c r="JJ161">
        <v>0.6035933</v>
      </c>
      <c r="JK161">
        <v>24.647210000000001</v>
      </c>
      <c r="JL161" s="1">
        <v>1.9147810000000001E-4</v>
      </c>
      <c r="JM161">
        <v>6.6136109999999998E-2</v>
      </c>
      <c r="JN161">
        <v>0.60339799999999999</v>
      </c>
      <c r="JO161">
        <v>24.215340000000001</v>
      </c>
      <c r="JP161" s="1">
        <v>1.832681E-4</v>
      </c>
      <c r="JQ161">
        <v>6.3321649999999993E-2</v>
      </c>
      <c r="JR161">
        <v>0.60320960000000001</v>
      </c>
      <c r="JS161">
        <v>23.702480000000001</v>
      </c>
      <c r="JT161" s="1">
        <v>1.7497589999999999E-4</v>
      </c>
      <c r="JU161">
        <v>6.047582E-2</v>
      </c>
      <c r="JV161">
        <v>0.60298680000000004</v>
      </c>
      <c r="JW161">
        <v>23.439029999999999</v>
      </c>
      <c r="JX161" s="1">
        <v>1.6686070000000001E-4</v>
      </c>
      <c r="JY161">
        <v>5.7682850000000001E-2</v>
      </c>
      <c r="JZ161">
        <v>0.60281720000000005</v>
      </c>
      <c r="KA161">
        <v>23.33728</v>
      </c>
      <c r="KB161" s="1">
        <v>1.590625E-4</v>
      </c>
      <c r="KC161">
        <v>5.4999869999999999E-2</v>
      </c>
      <c r="KD161">
        <v>0.60268650000000001</v>
      </c>
      <c r="KE161">
        <v>23.775919999999999</v>
      </c>
      <c r="KF161" s="1">
        <v>1.516616E-4</v>
      </c>
      <c r="KG161">
        <v>5.2448549999999997E-2</v>
      </c>
      <c r="KH161">
        <v>0.60256370000000004</v>
      </c>
      <c r="KI161">
        <v>24.068760000000001</v>
      </c>
      <c r="KJ161" s="1">
        <v>1.447083E-4</v>
      </c>
      <c r="KK161">
        <v>5.0040660000000001E-2</v>
      </c>
      <c r="KL161">
        <v>0.60246500000000003</v>
      </c>
      <c r="KM161">
        <v>24.343170000000001</v>
      </c>
      <c r="KN161" s="1">
        <v>1.381656E-4</v>
      </c>
      <c r="KO161">
        <v>4.7776680000000002E-2</v>
      </c>
      <c r="KP161">
        <v>0.6023906</v>
      </c>
      <c r="KQ161">
        <v>24.598669999999998</v>
      </c>
      <c r="KR161" s="1">
        <v>1.3201169999999999E-4</v>
      </c>
      <c r="KS161">
        <v>4.5642380000000003E-2</v>
      </c>
      <c r="KT161">
        <v>0.60234449999999995</v>
      </c>
      <c r="KU161">
        <v>24.403040000000001</v>
      </c>
      <c r="KV161" s="1">
        <v>1.261225E-4</v>
      </c>
      <c r="KW161">
        <v>4.3603610000000001E-2</v>
      </c>
      <c r="KX161">
        <v>0.60231999999999997</v>
      </c>
      <c r="KY161">
        <v>23.996279999999999</v>
      </c>
      <c r="KZ161" s="1">
        <v>1.2027129999999999E-4</v>
      </c>
      <c r="LA161">
        <v>4.1581659999999999E-2</v>
      </c>
      <c r="LB161">
        <v>0.60228400000000004</v>
      </c>
      <c r="LC161">
        <v>23.70693</v>
      </c>
      <c r="LD161" s="1">
        <v>1.140815E-4</v>
      </c>
      <c r="LE161">
        <v>3.9449049999999999E-2</v>
      </c>
      <c r="LF161">
        <v>0.60227209999999998</v>
      </c>
      <c r="LG161">
        <v>23.628139999999998</v>
      </c>
      <c r="LH161" s="1">
        <v>1.074315E-4</v>
      </c>
      <c r="LI161">
        <v>3.7153770000000003E-2</v>
      </c>
      <c r="LJ161">
        <v>0.60226959999999996</v>
      </c>
      <c r="LK161">
        <v>24.06298</v>
      </c>
      <c r="LL161" s="1">
        <v>1.006716E-4</v>
      </c>
      <c r="LM161">
        <v>3.4814039999999997E-2</v>
      </c>
      <c r="LN161">
        <v>0.60227569999999997</v>
      </c>
      <c r="LO161">
        <v>24.49897</v>
      </c>
      <c r="LP161" s="1">
        <v>9.4389680000000001E-5</v>
      </c>
      <c r="LQ161">
        <v>3.2631739999999999E-2</v>
      </c>
      <c r="LR161">
        <v>0.60226610000000003</v>
      </c>
      <c r="LS161">
        <v>24.837039999999998</v>
      </c>
      <c r="LT161" s="1">
        <v>8.8948800000000005E-5</v>
      </c>
      <c r="LU161">
        <v>3.073478E-2</v>
      </c>
      <c r="LV161">
        <v>0.60227589999999998</v>
      </c>
      <c r="LW161">
        <v>24.934090000000001</v>
      </c>
      <c r="LX161" s="1">
        <v>8.4378799999999999E-5</v>
      </c>
      <c r="LY161">
        <v>2.9139700000000001E-2</v>
      </c>
      <c r="LZ161">
        <v>0.60223380000000004</v>
      </c>
      <c r="MA161">
        <v>24.670629999999999</v>
      </c>
      <c r="MB161" s="1">
        <v>8.0380129999999995E-5</v>
      </c>
      <c r="MC161">
        <v>2.778562E-2</v>
      </c>
      <c r="MD161">
        <v>0.60223320000000002</v>
      </c>
      <c r="ME161">
        <v>24.19096</v>
      </c>
      <c r="MF161" s="1">
        <v>7.6709569999999999E-5</v>
      </c>
      <c r="MG161">
        <v>2.660123E-2</v>
      </c>
      <c r="MH161">
        <v>0.6022305</v>
      </c>
      <c r="MI161">
        <v>23.893789999999999</v>
      </c>
      <c r="MJ161" s="1">
        <v>7.3393370000000006E-5</v>
      </c>
      <c r="MK161">
        <v>2.5529610000000001E-2</v>
      </c>
      <c r="ML161">
        <v>0.60223170000000004</v>
      </c>
      <c r="MM161">
        <v>23.718530000000001</v>
      </c>
      <c r="MN161" s="1">
        <v>7.0327649999999997E-5</v>
      </c>
      <c r="MO161">
        <v>2.4535129999999999E-2</v>
      </c>
      <c r="MP161">
        <v>0.60225399999999996</v>
      </c>
      <c r="MQ161">
        <v>24.115079999999999</v>
      </c>
      <c r="MR161" s="1">
        <v>6.7449199999999998E-5</v>
      </c>
      <c r="MS161">
        <v>2.3597050000000001E-2</v>
      </c>
      <c r="MT161">
        <v>0.60225620000000002</v>
      </c>
      <c r="MU161">
        <v>24.06016</v>
      </c>
      <c r="MV161" s="1">
        <v>6.4727439999999996E-5</v>
      </c>
      <c r="MW161">
        <v>2.2707450000000001E-2</v>
      </c>
      <c r="MX161">
        <v>0.60226199999999996</v>
      </c>
      <c r="MY161">
        <v>23.637460000000001</v>
      </c>
      <c r="MZ161" s="1">
        <v>6.2155859999999996E-5</v>
      </c>
      <c r="NA161">
        <v>2.1861080000000001E-2</v>
      </c>
      <c r="NB161">
        <v>0.60225910000000005</v>
      </c>
      <c r="NC161">
        <v>23.105440000000002</v>
      </c>
      <c r="ND161" s="1">
        <v>5.9724079999999998E-5</v>
      </c>
      <c r="NE161">
        <v>2.1057010000000001E-2</v>
      </c>
      <c r="NF161">
        <v>0.60225320000000004</v>
      </c>
      <c r="NG161">
        <v>22.83258</v>
      </c>
      <c r="NH161" s="1">
        <v>5.7416130000000003E-5</v>
      </c>
      <c r="NI161">
        <v>2.0291130000000001E-2</v>
      </c>
      <c r="NJ161">
        <v>0.60225879999999998</v>
      </c>
      <c r="NK161">
        <v>22.548580000000001</v>
      </c>
      <c r="NL161" s="1">
        <v>5.5221649999999997E-5</v>
      </c>
      <c r="NM161">
        <v>1.9560319999999999E-2</v>
      </c>
      <c r="NN161">
        <v>0.60225039999999996</v>
      </c>
      <c r="NO161">
        <v>22.382760000000001</v>
      </c>
      <c r="NP161" s="1">
        <v>5.3129520000000002E-5</v>
      </c>
      <c r="NQ161">
        <v>1.886065E-2</v>
      </c>
      <c r="NR161">
        <v>0.60225680000000004</v>
      </c>
      <c r="NS161">
        <v>22.330290000000002</v>
      </c>
      <c r="NT161" s="1">
        <v>5.1139050000000003E-5</v>
      </c>
      <c r="NU161">
        <v>1.819132E-2</v>
      </c>
      <c r="NV161">
        <v>0.60225919999999999</v>
      </c>
      <c r="NW161">
        <v>22.914339999999999</v>
      </c>
      <c r="NX161" s="1">
        <v>4.9241559999999997E-5</v>
      </c>
      <c r="NY161">
        <v>1.7550980000000001E-2</v>
      </c>
      <c r="NZ161">
        <v>0.60225680000000004</v>
      </c>
      <c r="OA161">
        <v>23.600300000000001</v>
      </c>
      <c r="OB161" s="1">
        <v>4.7430070000000003E-5</v>
      </c>
      <c r="OC161">
        <v>1.6937319999999999E-2</v>
      </c>
      <c r="OD161">
        <v>0.60225919999999999</v>
      </c>
      <c r="OE161">
        <v>24.061910000000001</v>
      </c>
      <c r="OF161" s="1">
        <v>4.5697700000000001E-5</v>
      </c>
      <c r="OG161">
        <v>1.6349240000000001E-2</v>
      </c>
      <c r="OH161">
        <v>0.60225550000000005</v>
      </c>
      <c r="OI161">
        <v>24.29523</v>
      </c>
      <c r="OJ161" s="1">
        <v>4.4043420000000001E-5</v>
      </c>
      <c r="OK161">
        <v>1.5785609999999999E-2</v>
      </c>
    </row>
    <row r="162" spans="1:401" x14ac:dyDescent="0.35">
      <c r="A162">
        <v>165</v>
      </c>
      <c r="B162" t="s">
        <v>4</v>
      </c>
      <c r="C162" t="s">
        <v>24</v>
      </c>
      <c r="D162" t="s">
        <v>167</v>
      </c>
      <c r="E162">
        <v>845.18899999999996</v>
      </c>
      <c r="F162">
        <v>0.9371372</v>
      </c>
      <c r="G162">
        <v>20.434999999999999</v>
      </c>
      <c r="H162">
        <v>0</v>
      </c>
      <c r="I162">
        <v>0</v>
      </c>
      <c r="J162">
        <v>0.93873399999999996</v>
      </c>
      <c r="K162">
        <v>20.687270000000002</v>
      </c>
      <c r="L162">
        <v>0</v>
      </c>
      <c r="M162">
        <v>0</v>
      </c>
      <c r="N162">
        <v>0.94020250000000005</v>
      </c>
      <c r="O162">
        <v>21.339120000000001</v>
      </c>
      <c r="P162">
        <v>0</v>
      </c>
      <c r="Q162">
        <v>0</v>
      </c>
      <c r="R162">
        <v>0.94176800000000005</v>
      </c>
      <c r="S162">
        <v>21.60455</v>
      </c>
      <c r="T162">
        <v>0</v>
      </c>
      <c r="U162">
        <v>0</v>
      </c>
      <c r="V162">
        <v>0.94224969999999997</v>
      </c>
      <c r="W162">
        <v>21.32911</v>
      </c>
      <c r="X162">
        <v>2.5276000000000001E-38</v>
      </c>
      <c r="Y162">
        <v>6.9386020000000006E-36</v>
      </c>
      <c r="Z162">
        <v>0.94170500000000001</v>
      </c>
      <c r="AA162">
        <v>21.08128</v>
      </c>
      <c r="AB162" s="1">
        <v>1.1074460000000001E-26</v>
      </c>
      <c r="AC162" s="1">
        <v>3.0307440000000001E-24</v>
      </c>
      <c r="AD162">
        <v>0.94063810000000003</v>
      </c>
      <c r="AE162">
        <v>20.59309</v>
      </c>
      <c r="AF162" s="1">
        <v>8.5070860000000007E-15</v>
      </c>
      <c r="AG162" s="1">
        <v>2.3386919999999999E-12</v>
      </c>
      <c r="AH162">
        <v>0.93935809999999997</v>
      </c>
      <c r="AI162">
        <v>20.685590000000001</v>
      </c>
      <c r="AJ162" s="1">
        <v>1.3077080000000001E-5</v>
      </c>
      <c r="AK162" s="1">
        <v>2.7036059999999999E-3</v>
      </c>
      <c r="AL162">
        <v>0.93791429999999998</v>
      </c>
      <c r="AM162">
        <v>21.036249999999999</v>
      </c>
      <c r="AN162" s="1">
        <v>2.7340880000000001E-2</v>
      </c>
      <c r="AO162" s="1">
        <v>6.2420410000000004</v>
      </c>
      <c r="AP162">
        <v>0.93639510000000004</v>
      </c>
      <c r="AQ162">
        <v>21.52627</v>
      </c>
      <c r="AR162" s="1">
        <v>2.2551540000000001</v>
      </c>
      <c r="AS162">
        <v>549.8107</v>
      </c>
      <c r="AT162">
        <v>0.93476979999999998</v>
      </c>
      <c r="AU162">
        <v>22.175329999999999</v>
      </c>
      <c r="AV162">
        <v>27.55639</v>
      </c>
      <c r="AW162">
        <v>7074.6719999999996</v>
      </c>
      <c r="AX162">
        <v>0.9330252</v>
      </c>
      <c r="AY162">
        <v>22.465730000000001</v>
      </c>
      <c r="AZ162">
        <v>87.952399999999997</v>
      </c>
      <c r="BA162">
        <v>23552.880000000001</v>
      </c>
      <c r="BB162">
        <v>0.93093649999999994</v>
      </c>
      <c r="BC162">
        <v>22.574909999999999</v>
      </c>
      <c r="BD162">
        <v>103.48</v>
      </c>
      <c r="BE162">
        <v>28682.97</v>
      </c>
      <c r="BF162">
        <v>0.92843880000000001</v>
      </c>
      <c r="BG162">
        <v>22.41722</v>
      </c>
      <c r="BH162">
        <v>57.029649999999997</v>
      </c>
      <c r="BI162">
        <v>16264.4</v>
      </c>
      <c r="BJ162">
        <v>0.92548509999999995</v>
      </c>
      <c r="BK162">
        <v>22.140470000000001</v>
      </c>
      <c r="BL162">
        <v>17.688320000000001</v>
      </c>
      <c r="BM162">
        <v>5164.9369999999999</v>
      </c>
      <c r="BN162">
        <v>0.92196120000000004</v>
      </c>
      <c r="BO162">
        <v>22.483280000000001</v>
      </c>
      <c r="BP162">
        <v>3.6261239999999999</v>
      </c>
      <c r="BQ162">
        <v>1077.652</v>
      </c>
      <c r="BR162">
        <v>0.91794920000000002</v>
      </c>
      <c r="BS162">
        <v>22.689019999999999</v>
      </c>
      <c r="BT162">
        <v>0.59862519999999997</v>
      </c>
      <c r="BU162">
        <v>179.22149999999999</v>
      </c>
      <c r="BV162">
        <v>0.91354259999999998</v>
      </c>
      <c r="BW162">
        <v>23.02346</v>
      </c>
      <c r="BX162">
        <v>0.1289151</v>
      </c>
      <c r="BY162">
        <v>37.711150000000004</v>
      </c>
      <c r="BZ162">
        <v>0.90890870000000001</v>
      </c>
      <c r="CA162">
        <v>23.491710000000001</v>
      </c>
      <c r="CB162">
        <v>6.9680480000000003E-2</v>
      </c>
      <c r="CC162">
        <v>19.699059999999999</v>
      </c>
      <c r="CD162">
        <v>0.90432729999999995</v>
      </c>
      <c r="CE162">
        <v>23.622</v>
      </c>
      <c r="CF162">
        <v>6.5443860000000006E-2</v>
      </c>
      <c r="CG162">
        <v>18.382169999999999</v>
      </c>
      <c r="CH162">
        <v>0.89979220000000004</v>
      </c>
      <c r="CI162">
        <v>23.333549999999999</v>
      </c>
      <c r="CJ162">
        <v>6.6478960000000004E-2</v>
      </c>
      <c r="CK162">
        <v>18.74851</v>
      </c>
      <c r="CL162">
        <v>0.89557810000000004</v>
      </c>
      <c r="CM162">
        <v>23.051179999999999</v>
      </c>
      <c r="CN162" s="1">
        <v>6.5155669999999999E-2</v>
      </c>
      <c r="CO162">
        <v>18.474740000000001</v>
      </c>
      <c r="CP162">
        <v>0.89207769999999997</v>
      </c>
      <c r="CQ162">
        <v>22.719180000000001</v>
      </c>
      <c r="CR162">
        <v>6.0957829999999998E-2</v>
      </c>
      <c r="CS162">
        <v>17.36056</v>
      </c>
      <c r="CT162">
        <v>0.88899819999999996</v>
      </c>
      <c r="CU162">
        <v>22.653790000000001</v>
      </c>
      <c r="CV162" s="1">
        <v>5.5341929999999998E-2</v>
      </c>
      <c r="CW162">
        <v>15.844889999999999</v>
      </c>
      <c r="CX162">
        <v>0.88578829999999997</v>
      </c>
      <c r="CY162">
        <v>22.116530000000001</v>
      </c>
      <c r="CZ162" s="1">
        <v>4.9429290000000001E-2</v>
      </c>
      <c r="DA162">
        <v>14.22312</v>
      </c>
      <c r="DB162">
        <v>0.88251020000000002</v>
      </c>
      <c r="DC162">
        <v>22.204370000000001</v>
      </c>
      <c r="DD162" s="1">
        <v>4.378286E-2</v>
      </c>
      <c r="DE162">
        <v>12.659369999999999</v>
      </c>
      <c r="DF162">
        <v>0.87919590000000003</v>
      </c>
      <c r="DG162">
        <v>22.341139999999999</v>
      </c>
      <c r="DH162" s="1">
        <v>3.8577819999999999E-2</v>
      </c>
      <c r="DI162">
        <v>11.207240000000001</v>
      </c>
      <c r="DJ162">
        <v>0.87564819999999999</v>
      </c>
      <c r="DK162">
        <v>22.175999999999998</v>
      </c>
      <c r="DL162" s="1">
        <v>3.3892600000000002E-2</v>
      </c>
      <c r="DM162">
        <v>9.8940520000000003</v>
      </c>
      <c r="DN162">
        <v>0.87221939999999998</v>
      </c>
      <c r="DO162">
        <v>22.0473</v>
      </c>
      <c r="DP162" s="1">
        <v>2.9795909999999998E-2</v>
      </c>
      <c r="DQ162">
        <v>8.738073</v>
      </c>
      <c r="DR162">
        <v>0.86884220000000001</v>
      </c>
      <c r="DS162">
        <v>21.997859999999999</v>
      </c>
      <c r="DT162" s="1">
        <v>2.6265279999999998E-2</v>
      </c>
      <c r="DU162">
        <v>7.7375629999999997</v>
      </c>
      <c r="DV162">
        <v>0.86125549999999995</v>
      </c>
      <c r="DW162">
        <v>21.917179999999998</v>
      </c>
      <c r="DX162" s="1">
        <v>2.3129E-2</v>
      </c>
      <c r="DY162">
        <v>6.862908</v>
      </c>
      <c r="DZ162">
        <v>0.85342289999999998</v>
      </c>
      <c r="EA162">
        <v>22.456679999999999</v>
      </c>
      <c r="EB162" s="1">
        <v>2.0341950000000001E-2</v>
      </c>
      <c r="EC162">
        <v>6.0777349999999997</v>
      </c>
      <c r="ED162">
        <v>0.84598830000000003</v>
      </c>
      <c r="EE162">
        <v>23.032779999999999</v>
      </c>
      <c r="EF162" s="1">
        <v>1.7855780000000002E-2</v>
      </c>
      <c r="EG162">
        <v>5.3689049999999998</v>
      </c>
      <c r="EH162">
        <v>0.83865089999999998</v>
      </c>
      <c r="EI162">
        <v>23.512350000000001</v>
      </c>
      <c r="EJ162" s="1">
        <v>1.56594E-2</v>
      </c>
      <c r="EK162">
        <v>4.7377570000000002</v>
      </c>
      <c r="EL162">
        <v>0.83098289999999997</v>
      </c>
      <c r="EM162">
        <v>23.954370000000001</v>
      </c>
      <c r="EN162" s="1">
        <v>1.3721880000000001E-2</v>
      </c>
      <c r="EO162">
        <v>4.1795499999999999</v>
      </c>
      <c r="EP162">
        <v>0.82306360000000001</v>
      </c>
      <c r="EQ162">
        <v>23.945630000000001</v>
      </c>
      <c r="ER162" s="1">
        <v>1.2002509999999999E-2</v>
      </c>
      <c r="ES162">
        <v>3.6824979999999998</v>
      </c>
      <c r="ET162">
        <v>0.81497059999999999</v>
      </c>
      <c r="EU162">
        <v>23.74117</v>
      </c>
      <c r="EV162" s="1">
        <v>1.046862E-2</v>
      </c>
      <c r="EW162">
        <v>3.2358060000000002</v>
      </c>
      <c r="EX162">
        <v>0.80699419999999999</v>
      </c>
      <c r="EY162">
        <v>23.796389999999999</v>
      </c>
      <c r="EZ162" s="1">
        <v>9.1212350000000001E-3</v>
      </c>
      <c r="FA162">
        <v>2.8395030000000001</v>
      </c>
      <c r="FB162">
        <v>0.79939249999999995</v>
      </c>
      <c r="FC162">
        <v>23.837219999999999</v>
      </c>
      <c r="FD162" s="1">
        <v>7.9626999999999996E-3</v>
      </c>
      <c r="FE162">
        <v>2.495044</v>
      </c>
      <c r="FF162">
        <v>0.79263130000000004</v>
      </c>
      <c r="FG162">
        <v>24.121639999999999</v>
      </c>
      <c r="FH162" s="1">
        <v>6.972837E-3</v>
      </c>
      <c r="FI162">
        <v>2.1970619999999998</v>
      </c>
      <c r="FJ162">
        <v>0.78677569999999997</v>
      </c>
      <c r="FK162">
        <v>24.18843</v>
      </c>
      <c r="FL162" s="1">
        <v>6.1186410000000002E-3</v>
      </c>
      <c r="FM162">
        <v>1.936334</v>
      </c>
      <c r="FN162">
        <v>0.7817035</v>
      </c>
      <c r="FO162">
        <v>24.056819999999998</v>
      </c>
      <c r="FP162" s="1">
        <v>5.3707080000000001E-3</v>
      </c>
      <c r="FQ162">
        <v>1.705328</v>
      </c>
      <c r="FR162">
        <v>0.77763559999999998</v>
      </c>
      <c r="FS162">
        <v>23.843029999999999</v>
      </c>
      <c r="FT162" s="1">
        <v>4.7060779999999998E-3</v>
      </c>
      <c r="FU162">
        <v>1.497344</v>
      </c>
      <c r="FV162">
        <v>0.77450750000000002</v>
      </c>
      <c r="FW162">
        <v>23.644929999999999</v>
      </c>
      <c r="FX162" s="1">
        <v>4.105498E-3</v>
      </c>
      <c r="FY162">
        <v>1.3075429999999999</v>
      </c>
      <c r="FZ162">
        <v>0.77211609999999997</v>
      </c>
      <c r="GA162">
        <v>23.481280000000002</v>
      </c>
      <c r="GB162" s="1">
        <v>3.5354169999999999E-3</v>
      </c>
      <c r="GC162">
        <v>1.12677</v>
      </c>
      <c r="GD162">
        <v>0.77020730000000004</v>
      </c>
      <c r="GE162">
        <v>23.395119999999999</v>
      </c>
      <c r="GF162" s="1">
        <v>2.9553689999999998E-3</v>
      </c>
      <c r="GG162">
        <v>0.94283779999999995</v>
      </c>
      <c r="GH162">
        <v>0.76871129999999999</v>
      </c>
      <c r="GI162">
        <v>23.40062</v>
      </c>
      <c r="GJ162" s="1">
        <v>2.359107E-3</v>
      </c>
      <c r="GK162">
        <v>0.75329610000000002</v>
      </c>
      <c r="GL162">
        <v>0.76766369999999995</v>
      </c>
      <c r="GM162">
        <v>23.82846</v>
      </c>
      <c r="GN162" s="1">
        <v>1.7944619999999999E-3</v>
      </c>
      <c r="GO162">
        <v>0.5730537</v>
      </c>
      <c r="GP162">
        <v>0.76693900000000004</v>
      </c>
      <c r="GQ162">
        <v>24.23442</v>
      </c>
      <c r="GR162" s="1">
        <v>1.326163E-3</v>
      </c>
      <c r="GS162">
        <v>0.42278169999999998</v>
      </c>
      <c r="GT162">
        <v>0.76639460000000004</v>
      </c>
      <c r="GU162">
        <v>24.60595</v>
      </c>
      <c r="GV162" s="1">
        <v>9.8546979999999994E-4</v>
      </c>
      <c r="GW162">
        <v>0.31294820000000001</v>
      </c>
      <c r="GX162">
        <v>0.76598670000000002</v>
      </c>
      <c r="GY162">
        <v>24.758379999999999</v>
      </c>
      <c r="GZ162" s="1">
        <v>7.6074149999999995E-4</v>
      </c>
      <c r="HA162">
        <v>0.24036450000000001</v>
      </c>
      <c r="HB162">
        <v>0.76576109999999997</v>
      </c>
      <c r="HC162">
        <v>24.47935</v>
      </c>
      <c r="HD162">
        <v>6.1969939999999995E-4</v>
      </c>
      <c r="HE162">
        <v>0.19478719999999999</v>
      </c>
      <c r="HF162">
        <v>0.76557560000000002</v>
      </c>
      <c r="HG162">
        <v>23.698160000000001</v>
      </c>
      <c r="HH162" s="1">
        <v>5.292618E-4</v>
      </c>
      <c r="HI162">
        <v>0.1656376</v>
      </c>
      <c r="HJ162">
        <v>0.76542480000000002</v>
      </c>
      <c r="HK162">
        <v>23.151520000000001</v>
      </c>
      <c r="HL162" s="1">
        <v>4.646462E-4</v>
      </c>
      <c r="HM162">
        <v>0.14498240000000001</v>
      </c>
      <c r="HN162">
        <v>0.76529979999999997</v>
      </c>
      <c r="HO162">
        <v>22.85117</v>
      </c>
      <c r="HP162" s="1">
        <v>4.1175940000000001E-4</v>
      </c>
      <c r="HQ162">
        <v>0.12823419999999999</v>
      </c>
      <c r="HR162">
        <v>0.76514579999999999</v>
      </c>
      <c r="HS162">
        <v>22.890309999999999</v>
      </c>
      <c r="HT162" s="1">
        <v>3.6599629999999999E-4</v>
      </c>
      <c r="HU162">
        <v>0.113791</v>
      </c>
      <c r="HV162">
        <v>0.7650093</v>
      </c>
      <c r="HW162">
        <v>23.070630000000001</v>
      </c>
      <c r="HX162" s="1">
        <v>3.2752390000000001E-4</v>
      </c>
      <c r="HY162">
        <v>0.10165639999999999</v>
      </c>
      <c r="HZ162">
        <v>0.76477969999999995</v>
      </c>
      <c r="IA162">
        <v>23.138010000000001</v>
      </c>
      <c r="IB162" s="1">
        <v>2.9687650000000002E-4</v>
      </c>
      <c r="IC162">
        <v>9.1995540000000001E-2</v>
      </c>
      <c r="ID162">
        <v>0.76452989999999998</v>
      </c>
      <c r="IE162">
        <v>23.22512</v>
      </c>
      <c r="IF162" s="1">
        <v>2.7303910000000002E-4</v>
      </c>
      <c r="IG162">
        <v>8.4499329999999997E-2</v>
      </c>
      <c r="IH162">
        <v>0.76426369999999999</v>
      </c>
      <c r="II162">
        <v>23.06645</v>
      </c>
      <c r="IJ162" s="1">
        <v>2.5432390000000002E-4</v>
      </c>
      <c r="IK162">
        <v>7.8636070000000002E-2</v>
      </c>
      <c r="IL162">
        <v>0.76396200000000003</v>
      </c>
      <c r="IM162">
        <v>22.787299999999998</v>
      </c>
      <c r="IN162" s="1">
        <v>2.3951899999999999E-4</v>
      </c>
      <c r="IO162">
        <v>7.4001570000000003E-2</v>
      </c>
      <c r="IP162">
        <v>0.76361789999999996</v>
      </c>
      <c r="IQ162">
        <v>22.72739</v>
      </c>
      <c r="IR162" s="1">
        <v>2.28163E-4</v>
      </c>
      <c r="IS162">
        <v>7.0447270000000006E-2</v>
      </c>
      <c r="IT162">
        <v>0.76327</v>
      </c>
      <c r="IU162">
        <v>22.935020000000002</v>
      </c>
      <c r="IV162" s="1">
        <v>2.19824E-4</v>
      </c>
      <c r="IW162">
        <v>6.7841979999999996E-2</v>
      </c>
      <c r="IX162">
        <v>0.7628914</v>
      </c>
      <c r="IY162">
        <v>23.827190000000002</v>
      </c>
      <c r="IZ162" s="1">
        <v>2.132557E-4</v>
      </c>
      <c r="JA162">
        <v>6.5817329999999993E-2</v>
      </c>
      <c r="JB162">
        <v>0.7625402</v>
      </c>
      <c r="JC162">
        <v>24.572130000000001</v>
      </c>
      <c r="JD162" s="1">
        <v>2.069943E-4</v>
      </c>
      <c r="JE162">
        <v>6.3901470000000002E-2</v>
      </c>
      <c r="JF162">
        <v>0.76218249999999999</v>
      </c>
      <c r="JG162">
        <v>24.976240000000001</v>
      </c>
      <c r="JH162" s="1">
        <v>2.0005110000000001E-4</v>
      </c>
      <c r="JI162">
        <v>6.1791949999999998E-2</v>
      </c>
      <c r="JJ162">
        <v>0.76181160000000003</v>
      </c>
      <c r="JK162">
        <v>24.74485</v>
      </c>
      <c r="JL162" s="1">
        <v>1.9231709999999999E-4</v>
      </c>
      <c r="JM162">
        <v>5.943826E-2</v>
      </c>
      <c r="JN162">
        <v>0.76143970000000005</v>
      </c>
      <c r="JO162">
        <v>24.282550000000001</v>
      </c>
      <c r="JP162" s="1">
        <v>1.8413309999999999E-4</v>
      </c>
      <c r="JQ162">
        <v>5.6934310000000002E-2</v>
      </c>
      <c r="JR162">
        <v>0.76105239999999996</v>
      </c>
      <c r="JS162">
        <v>23.729479999999999</v>
      </c>
      <c r="JT162" s="1">
        <v>1.7583799999999999E-4</v>
      </c>
      <c r="JU162">
        <v>5.4392709999999997E-2</v>
      </c>
      <c r="JV162">
        <v>0.76072879999999998</v>
      </c>
      <c r="JW162">
        <v>23.454029999999999</v>
      </c>
      <c r="JX162" s="1">
        <v>1.6769849999999999E-4</v>
      </c>
      <c r="JY162">
        <v>5.1888669999999998E-2</v>
      </c>
      <c r="JZ162">
        <v>0.76036020000000004</v>
      </c>
      <c r="KA162">
        <v>23.365580000000001</v>
      </c>
      <c r="KB162" s="1">
        <v>1.598615E-4</v>
      </c>
      <c r="KC162">
        <v>4.947994E-2</v>
      </c>
      <c r="KD162">
        <v>0.76008180000000003</v>
      </c>
      <c r="KE162">
        <v>23.847709999999999</v>
      </c>
      <c r="KF162" s="1">
        <v>1.524175E-4</v>
      </c>
      <c r="KG162">
        <v>4.7187899999999998E-2</v>
      </c>
      <c r="KH162">
        <v>0.75983429999999996</v>
      </c>
      <c r="KI162">
        <v>24.15579</v>
      </c>
      <c r="KJ162" s="1">
        <v>1.4542019999999999E-4</v>
      </c>
      <c r="KK162">
        <v>4.5021749999999999E-2</v>
      </c>
      <c r="KL162">
        <v>0.75967059999999997</v>
      </c>
      <c r="KM162">
        <v>24.431429999999999</v>
      </c>
      <c r="KN162" s="1">
        <v>1.388358E-4</v>
      </c>
      <c r="KO162">
        <v>4.2984109999999999E-2</v>
      </c>
      <c r="KP162">
        <v>0.75954149999999998</v>
      </c>
      <c r="KQ162">
        <v>24.66574</v>
      </c>
      <c r="KR162" s="1">
        <v>1.3264639999999999E-4</v>
      </c>
      <c r="KS162">
        <v>4.1063229999999999E-2</v>
      </c>
      <c r="KT162">
        <v>0.7594417</v>
      </c>
      <c r="KU162">
        <v>24.447369999999999</v>
      </c>
      <c r="KV162" s="1">
        <v>1.267346E-4</v>
      </c>
      <c r="KW162">
        <v>3.923198E-2</v>
      </c>
      <c r="KX162">
        <v>0.75934299999999999</v>
      </c>
      <c r="KY162">
        <v>24.02298</v>
      </c>
      <c r="KZ162" s="1">
        <v>1.20896E-4</v>
      </c>
      <c r="LA162">
        <v>3.7426099999999997E-2</v>
      </c>
      <c r="LB162">
        <v>0.75930410000000004</v>
      </c>
      <c r="LC162">
        <v>23.72251</v>
      </c>
      <c r="LD162" s="1">
        <v>1.147537E-4</v>
      </c>
      <c r="LE162">
        <v>3.553046E-2</v>
      </c>
      <c r="LF162">
        <v>0.75926669999999996</v>
      </c>
      <c r="LG162">
        <v>23.655940000000001</v>
      </c>
      <c r="LH162" s="1">
        <v>1.081446E-4</v>
      </c>
      <c r="LI162">
        <v>3.3488940000000002E-2</v>
      </c>
      <c r="LJ162">
        <v>0.75926289999999996</v>
      </c>
      <c r="LK162">
        <v>24.12885</v>
      </c>
      <c r="LL162" s="1">
        <v>1.013723E-4</v>
      </c>
      <c r="LM162">
        <v>3.1391280000000001E-2</v>
      </c>
      <c r="LN162">
        <v>0.75925229999999999</v>
      </c>
      <c r="LO162">
        <v>24.588650000000001</v>
      </c>
      <c r="LP162" s="1">
        <v>9.5018109999999998E-5</v>
      </c>
      <c r="LQ162">
        <v>2.941587E-2</v>
      </c>
      <c r="LR162">
        <v>0.75927659999999997</v>
      </c>
      <c r="LS162">
        <v>24.940919999999998</v>
      </c>
      <c r="LT162" s="1">
        <v>8.9483959999999996E-5</v>
      </c>
      <c r="LU162">
        <v>2.7688129999999998E-2</v>
      </c>
      <c r="LV162">
        <v>0.75924939999999996</v>
      </c>
      <c r="LW162">
        <v>25.021270000000001</v>
      </c>
      <c r="LX162" s="1">
        <v>8.4828369999999994E-5</v>
      </c>
      <c r="LY162">
        <v>2.623375E-2</v>
      </c>
      <c r="LZ162">
        <v>0.75922780000000001</v>
      </c>
      <c r="MA162">
        <v>24.72523</v>
      </c>
      <c r="MB162" s="1">
        <v>8.0764939999999999E-5</v>
      </c>
      <c r="MC162">
        <v>2.500018E-2</v>
      </c>
      <c r="MD162">
        <v>0.7592274</v>
      </c>
      <c r="ME162">
        <v>24.20965</v>
      </c>
      <c r="MF162" s="1">
        <v>7.7050839999999994E-5</v>
      </c>
      <c r="MG162">
        <v>2.392611E-2</v>
      </c>
      <c r="MH162">
        <v>0.75922659999999997</v>
      </c>
      <c r="MI162">
        <v>23.898949999999999</v>
      </c>
      <c r="MJ162" s="1">
        <v>7.3704179999999997E-5</v>
      </c>
      <c r="MK162">
        <v>2.295732E-2</v>
      </c>
      <c r="ML162">
        <v>0.75922990000000001</v>
      </c>
      <c r="MM162">
        <v>23.738060000000001</v>
      </c>
      <c r="MN162" s="1">
        <v>7.0618560000000006E-5</v>
      </c>
      <c r="MO162">
        <v>2.2061210000000001E-2</v>
      </c>
      <c r="MP162">
        <v>0.7592563</v>
      </c>
      <c r="MQ162">
        <v>24.181059999999999</v>
      </c>
      <c r="MR162" s="1">
        <v>6.7724370000000003E-5</v>
      </c>
      <c r="MS162">
        <v>2.1216829999999999E-2</v>
      </c>
      <c r="MT162">
        <v>0.75925719999999997</v>
      </c>
      <c r="MU162">
        <v>24.14771</v>
      </c>
      <c r="MV162" s="1">
        <v>6.4988209999999996E-5</v>
      </c>
      <c r="MW162">
        <v>2.0415849999999999E-2</v>
      </c>
      <c r="MX162">
        <v>0.75922639999999997</v>
      </c>
      <c r="MY162">
        <v>23.73359</v>
      </c>
      <c r="MZ162" s="1">
        <v>6.2402960000000003E-5</v>
      </c>
      <c r="NA162">
        <v>1.9653879999999999E-2</v>
      </c>
      <c r="NB162">
        <v>0.75922860000000003</v>
      </c>
      <c r="NC162">
        <v>23.17437</v>
      </c>
      <c r="ND162" s="1">
        <v>5.9958569999999997E-5</v>
      </c>
      <c r="NE162">
        <v>1.8929930000000001E-2</v>
      </c>
      <c r="NF162">
        <v>0.75925430000000005</v>
      </c>
      <c r="NG162">
        <v>22.87913</v>
      </c>
      <c r="NH162" s="1">
        <v>5.7639300000000002E-5</v>
      </c>
      <c r="NI162">
        <v>1.8240900000000001E-2</v>
      </c>
      <c r="NJ162">
        <v>0.75925810000000005</v>
      </c>
      <c r="NK162">
        <v>22.571000000000002</v>
      </c>
      <c r="NL162" s="1">
        <v>5.5434230000000001E-5</v>
      </c>
      <c r="NM162">
        <v>1.758301E-2</v>
      </c>
      <c r="NN162">
        <v>0.75922389999999995</v>
      </c>
      <c r="NO162">
        <v>22.395689999999998</v>
      </c>
      <c r="NP162" s="1">
        <v>5.3332699999999998E-5</v>
      </c>
      <c r="NQ162">
        <v>1.6953639999999999E-2</v>
      </c>
      <c r="NR162">
        <v>0.75925790000000004</v>
      </c>
      <c r="NS162">
        <v>22.356089999999998</v>
      </c>
      <c r="NT162" s="1">
        <v>5.1332850000000001E-5</v>
      </c>
      <c r="NU162">
        <v>1.635139E-2</v>
      </c>
      <c r="NV162">
        <v>0.75923019999999997</v>
      </c>
      <c r="NW162">
        <v>22.983450000000001</v>
      </c>
      <c r="NX162" s="1">
        <v>4.9426769999999997E-5</v>
      </c>
      <c r="NY162">
        <v>1.577576E-2</v>
      </c>
      <c r="NZ162">
        <v>0.7592276</v>
      </c>
      <c r="OA162">
        <v>23.687650000000001</v>
      </c>
      <c r="OB162" s="1">
        <v>4.7607659999999999E-5</v>
      </c>
      <c r="OC162">
        <v>1.522389E-2</v>
      </c>
      <c r="OD162">
        <v>0.75925909999999996</v>
      </c>
      <c r="OE162">
        <v>24.152460000000001</v>
      </c>
      <c r="OF162" s="1">
        <v>4.5867449999999997E-5</v>
      </c>
      <c r="OG162">
        <v>1.4694570000000001E-2</v>
      </c>
      <c r="OH162">
        <v>0.7592276</v>
      </c>
      <c r="OI162">
        <v>24.379079999999998</v>
      </c>
      <c r="OJ162" s="1">
        <v>4.4205800000000003E-5</v>
      </c>
      <c r="OK162">
        <v>1.418758E-2</v>
      </c>
    </row>
    <row r="163" spans="1:401" x14ac:dyDescent="0.35">
      <c r="A163">
        <v>166</v>
      </c>
      <c r="B163" t="s">
        <v>4</v>
      </c>
      <c r="C163" t="s">
        <v>24</v>
      </c>
      <c r="D163" t="s">
        <v>168</v>
      </c>
      <c r="E163">
        <v>877.87879999999996</v>
      </c>
      <c r="F163">
        <v>0.96161319999999995</v>
      </c>
      <c r="G163">
        <v>20.488900000000001</v>
      </c>
      <c r="H163">
        <v>0</v>
      </c>
      <c r="I163">
        <v>0</v>
      </c>
      <c r="J163">
        <v>0.96395549999999997</v>
      </c>
      <c r="K163">
        <v>20.713149999999999</v>
      </c>
      <c r="L163">
        <v>0</v>
      </c>
      <c r="M163">
        <v>0</v>
      </c>
      <c r="N163">
        <v>0.96625349999999999</v>
      </c>
      <c r="O163">
        <v>21.346129999999999</v>
      </c>
      <c r="P163">
        <v>0</v>
      </c>
      <c r="Q163">
        <v>0</v>
      </c>
      <c r="R163">
        <v>0.96849839999999998</v>
      </c>
      <c r="S163">
        <v>21.62107</v>
      </c>
      <c r="T163">
        <v>0</v>
      </c>
      <c r="U163">
        <v>0</v>
      </c>
      <c r="V163">
        <v>0.97021380000000002</v>
      </c>
      <c r="W163">
        <v>21.351569999999999</v>
      </c>
      <c r="X163">
        <v>0</v>
      </c>
      <c r="Y163">
        <v>1.144921E-36</v>
      </c>
      <c r="Z163">
        <v>0.97007620000000006</v>
      </c>
      <c r="AA163">
        <v>21.117149999999999</v>
      </c>
      <c r="AB163" s="1">
        <v>1.8285650000000001E-27</v>
      </c>
      <c r="AC163" s="1">
        <v>5.4002889999999999E-25</v>
      </c>
      <c r="AD163">
        <v>0.96921849999999998</v>
      </c>
      <c r="AE163">
        <v>20.655200000000001</v>
      </c>
      <c r="AF163" s="1">
        <v>1.3588689999999999E-15</v>
      </c>
      <c r="AG163" s="1">
        <v>4.026576E-13</v>
      </c>
      <c r="AH163">
        <v>0.96803380000000006</v>
      </c>
      <c r="AI163">
        <v>20.74607</v>
      </c>
      <c r="AJ163" s="1">
        <v>6.5413450000000001E-6</v>
      </c>
      <c r="AK163" s="1">
        <v>1.3623940000000001E-3</v>
      </c>
      <c r="AL163">
        <v>0.96671689999999999</v>
      </c>
      <c r="AM163">
        <v>21.098130000000001</v>
      </c>
      <c r="AN163" s="1">
        <v>1.829192E-2</v>
      </c>
      <c r="AO163" s="1">
        <v>4.3062519999999997</v>
      </c>
      <c r="AP163">
        <v>0.96527450000000004</v>
      </c>
      <c r="AQ163">
        <v>21.571750000000002</v>
      </c>
      <c r="AR163" s="1">
        <v>1.7572319999999999</v>
      </c>
      <c r="AS163">
        <v>447.27210000000002</v>
      </c>
      <c r="AT163">
        <v>0.96372530000000001</v>
      </c>
      <c r="AU163">
        <v>22.194990000000001</v>
      </c>
      <c r="AV163">
        <v>23.97137</v>
      </c>
      <c r="AW163">
        <v>6487.2650000000003</v>
      </c>
      <c r="AX163">
        <v>0.96202220000000005</v>
      </c>
      <c r="AY163">
        <v>22.479759999999999</v>
      </c>
      <c r="AZ163">
        <v>83.380840000000006</v>
      </c>
      <c r="BA163">
        <v>23725.32</v>
      </c>
      <c r="BB163">
        <v>0.96002560000000003</v>
      </c>
      <c r="BC163">
        <v>22.59281</v>
      </c>
      <c r="BD163">
        <v>105.1116</v>
      </c>
      <c r="BE163">
        <v>31163.13</v>
      </c>
      <c r="BF163">
        <v>0.95765049999999996</v>
      </c>
      <c r="BG163">
        <v>22.461020000000001</v>
      </c>
      <c r="BH163">
        <v>61.238309999999998</v>
      </c>
      <c r="BI163">
        <v>18777.759999999998</v>
      </c>
      <c r="BJ163">
        <v>0.9548044</v>
      </c>
      <c r="BK163">
        <v>22.207439999999998</v>
      </c>
      <c r="BL163">
        <v>19.843889999999998</v>
      </c>
      <c r="BM163">
        <v>6254.2370000000001</v>
      </c>
      <c r="BN163">
        <v>0.95136339999999997</v>
      </c>
      <c r="BO163">
        <v>22.559069999999998</v>
      </c>
      <c r="BP163">
        <v>4.1974850000000004</v>
      </c>
      <c r="BQ163">
        <v>1349.672</v>
      </c>
      <c r="BR163">
        <v>0.94745089999999998</v>
      </c>
      <c r="BS163">
        <v>22.766999999999999</v>
      </c>
      <c r="BT163">
        <v>0.69918570000000002</v>
      </c>
      <c r="BU163">
        <v>226.62309999999999</v>
      </c>
      <c r="BV163">
        <v>0.94325990000000004</v>
      </c>
      <c r="BW163">
        <v>23.07451</v>
      </c>
      <c r="BX163">
        <v>0.1426934</v>
      </c>
      <c r="BY163">
        <v>44.995869999999996</v>
      </c>
      <c r="BZ163">
        <v>0.93884310000000004</v>
      </c>
      <c r="CA163">
        <v>23.518879999999999</v>
      </c>
      <c r="CB163">
        <v>7.1179179999999995E-2</v>
      </c>
      <c r="CC163">
        <v>21.399000000000001</v>
      </c>
      <c r="CD163">
        <v>0.93455279999999996</v>
      </c>
      <c r="CE163">
        <v>23.64864</v>
      </c>
      <c r="CF163">
        <v>6.5377439999999995E-2</v>
      </c>
      <c r="CG163">
        <v>19.378270000000001</v>
      </c>
      <c r="CH163">
        <v>0.93036430000000003</v>
      </c>
      <c r="CI163">
        <v>23.359010000000001</v>
      </c>
      <c r="CJ163">
        <v>6.6432119999999997E-2</v>
      </c>
      <c r="CK163">
        <v>19.698180000000001</v>
      </c>
      <c r="CL163">
        <v>0.92610199999999998</v>
      </c>
      <c r="CM163">
        <v>23.089670000000002</v>
      </c>
      <c r="CN163" s="1">
        <v>6.5364400000000003E-2</v>
      </c>
      <c r="CO163">
        <v>19.43356</v>
      </c>
      <c r="CP163">
        <v>0.92210890000000001</v>
      </c>
      <c r="CQ163">
        <v>22.78594</v>
      </c>
      <c r="CR163" s="1">
        <v>6.1354020000000002E-2</v>
      </c>
      <c r="CS163">
        <v>18.3596</v>
      </c>
      <c r="CT163">
        <v>0.91447350000000005</v>
      </c>
      <c r="CU163">
        <v>22.738630000000001</v>
      </c>
      <c r="CV163" s="1">
        <v>5.5810949999999998E-2</v>
      </c>
      <c r="CW163">
        <v>16.82779</v>
      </c>
      <c r="CX163">
        <v>0.90654069999999998</v>
      </c>
      <c r="CY163">
        <v>22.19481</v>
      </c>
      <c r="CZ163" s="1">
        <v>4.9901920000000002E-2</v>
      </c>
      <c r="DA163">
        <v>15.156459999999999</v>
      </c>
      <c r="DB163">
        <v>0.89844020000000002</v>
      </c>
      <c r="DC163">
        <v>22.265809999999998</v>
      </c>
      <c r="DD163">
        <v>4.4229940000000002E-2</v>
      </c>
      <c r="DE163">
        <v>13.52999</v>
      </c>
      <c r="DF163">
        <v>0.89008730000000003</v>
      </c>
      <c r="DG163">
        <v>22.393350000000002</v>
      </c>
      <c r="DH163" s="1">
        <v>3.8989959999999997E-2</v>
      </c>
      <c r="DI163">
        <v>12.01193</v>
      </c>
      <c r="DJ163">
        <v>0.88148249999999995</v>
      </c>
      <c r="DK163">
        <v>22.215430000000001</v>
      </c>
      <c r="DL163" s="1">
        <v>3.4260989999999998E-2</v>
      </c>
      <c r="DM163">
        <v>10.63217</v>
      </c>
      <c r="DN163">
        <v>0.8728861</v>
      </c>
      <c r="DO163">
        <v>22.062919999999998</v>
      </c>
      <c r="DP163">
        <v>3.011844E-2</v>
      </c>
      <c r="DQ163">
        <v>9.412585</v>
      </c>
      <c r="DR163">
        <v>0.86442059999999998</v>
      </c>
      <c r="DS163">
        <v>22.023109999999999</v>
      </c>
      <c r="DT163">
        <v>2.6547040000000001E-2</v>
      </c>
      <c r="DU163">
        <v>8.3540109999999999</v>
      </c>
      <c r="DV163">
        <v>0.85556069999999995</v>
      </c>
      <c r="DW163">
        <v>21.969049999999999</v>
      </c>
      <c r="DX163" s="1">
        <v>2.3378019999999999E-2</v>
      </c>
      <c r="DY163">
        <v>7.4117850000000001</v>
      </c>
      <c r="DZ163">
        <v>0.84757970000000005</v>
      </c>
      <c r="EA163">
        <v>22.52617</v>
      </c>
      <c r="EB163" s="1">
        <v>2.056823E-2</v>
      </c>
      <c r="EC163">
        <v>6.5630860000000002</v>
      </c>
      <c r="ED163">
        <v>0.84014310000000003</v>
      </c>
      <c r="EE163">
        <v>23.11478</v>
      </c>
      <c r="EF163" s="1">
        <v>1.805988E-2</v>
      </c>
      <c r="EG163">
        <v>5.7960710000000004</v>
      </c>
      <c r="EH163">
        <v>0.83256229999999998</v>
      </c>
      <c r="EI163">
        <v>23.595929999999999</v>
      </c>
      <c r="EJ163" s="1">
        <v>1.584023E-2</v>
      </c>
      <c r="EK163">
        <v>5.1137030000000001</v>
      </c>
      <c r="EL163">
        <v>0.82461430000000002</v>
      </c>
      <c r="EM163">
        <v>24.015470000000001</v>
      </c>
      <c r="EN163" s="1">
        <v>1.388255E-2</v>
      </c>
      <c r="EO163">
        <v>4.5103759999999999</v>
      </c>
      <c r="EP163">
        <v>0.81638630000000001</v>
      </c>
      <c r="EQ163">
        <v>23.975960000000001</v>
      </c>
      <c r="ER163" s="1">
        <v>1.2146870000000001E-2</v>
      </c>
      <c r="ES163">
        <v>3.973875</v>
      </c>
      <c r="ET163">
        <v>0.80801590000000001</v>
      </c>
      <c r="EU163">
        <v>23.742450000000002</v>
      </c>
      <c r="EV163" s="1">
        <v>1.059877E-2</v>
      </c>
      <c r="EW163">
        <v>3.4919850000000001</v>
      </c>
      <c r="EX163">
        <v>0.79975589999999996</v>
      </c>
      <c r="EY163">
        <v>23.79393</v>
      </c>
      <c r="EZ163" s="1">
        <v>9.2355800000000002E-3</v>
      </c>
      <c r="FA163">
        <v>3.0635089999999998</v>
      </c>
      <c r="FB163">
        <v>0.79185459999999996</v>
      </c>
      <c r="FC163">
        <v>23.864609999999999</v>
      </c>
      <c r="FD163">
        <v>8.0619249999999993E-3</v>
      </c>
      <c r="FE163">
        <v>2.6906650000000001</v>
      </c>
      <c r="FF163">
        <v>0.78492530000000005</v>
      </c>
      <c r="FG163">
        <v>24.187639999999998</v>
      </c>
      <c r="FH163" s="1">
        <v>7.0593119999999999E-3</v>
      </c>
      <c r="FI163">
        <v>2.3678140000000001</v>
      </c>
      <c r="FJ163">
        <v>0.77903350000000005</v>
      </c>
      <c r="FK163">
        <v>24.264669999999999</v>
      </c>
      <c r="FL163" s="1">
        <v>6.1949680000000003E-3</v>
      </c>
      <c r="FM163">
        <v>2.085537</v>
      </c>
      <c r="FN163">
        <v>0.77400800000000003</v>
      </c>
      <c r="FO163">
        <v>24.126090000000001</v>
      </c>
      <c r="FP163" s="1">
        <v>5.4390690000000004E-3</v>
      </c>
      <c r="FQ163">
        <v>1.836012</v>
      </c>
      <c r="FR163">
        <v>0.77012380000000003</v>
      </c>
      <c r="FS163">
        <v>23.89284</v>
      </c>
      <c r="FT163" s="1">
        <v>4.7683689999999997E-3</v>
      </c>
      <c r="FU163">
        <v>1.6118710000000001</v>
      </c>
      <c r="FV163">
        <v>0.76717259999999998</v>
      </c>
      <c r="FW163">
        <v>23.665009999999999</v>
      </c>
      <c r="FX163" s="1">
        <v>4.1631580000000001E-3</v>
      </c>
      <c r="FY163">
        <v>1.4080299999999999</v>
      </c>
      <c r="FZ163">
        <v>0.76486860000000001</v>
      </c>
      <c r="GA163">
        <v>23.486789999999999</v>
      </c>
      <c r="GB163" s="1">
        <v>3.5923079999999998E-3</v>
      </c>
      <c r="GC163">
        <v>1.215425</v>
      </c>
      <c r="GD163">
        <v>0.76303980000000005</v>
      </c>
      <c r="GE163">
        <v>23.403400000000001</v>
      </c>
      <c r="GF163" s="1">
        <v>3.0146140000000001E-3</v>
      </c>
      <c r="GG163">
        <v>1.0208470000000001</v>
      </c>
      <c r="GH163">
        <v>0.76165570000000005</v>
      </c>
      <c r="GI163">
        <v>23.43637</v>
      </c>
      <c r="GJ163" s="1">
        <v>2.4190349999999999E-3</v>
      </c>
      <c r="GK163">
        <v>0.81996979999999997</v>
      </c>
      <c r="GL163">
        <v>0.7606309</v>
      </c>
      <c r="GM163">
        <v>23.907889999999998</v>
      </c>
      <c r="GN163" s="1">
        <v>1.8484420000000001E-3</v>
      </c>
      <c r="GO163">
        <v>0.62682130000000003</v>
      </c>
      <c r="GP163">
        <v>0.75985150000000001</v>
      </c>
      <c r="GQ163">
        <v>24.339749999999999</v>
      </c>
      <c r="GR163" s="1">
        <v>1.3684890000000001E-3</v>
      </c>
      <c r="GS163">
        <v>0.4634064</v>
      </c>
      <c r="GT163">
        <v>0.75930810000000004</v>
      </c>
      <c r="GU163">
        <v>24.72561</v>
      </c>
      <c r="GV163" s="1">
        <v>1.014858E-3</v>
      </c>
      <c r="GW163">
        <v>0.34233750000000002</v>
      </c>
      <c r="GX163">
        <v>0.75891439999999999</v>
      </c>
      <c r="GY163">
        <v>24.86694</v>
      </c>
      <c r="GZ163" s="1">
        <v>7.795778E-4</v>
      </c>
      <c r="HA163">
        <v>0.26156649999999998</v>
      </c>
      <c r="HB163">
        <v>0.75864949999999998</v>
      </c>
      <c r="HC163">
        <v>24.563680000000002</v>
      </c>
      <c r="HD163" s="1">
        <v>6.3150749999999996E-4</v>
      </c>
      <c r="HE163">
        <v>0.2107019</v>
      </c>
      <c r="HF163">
        <v>0.75847759999999997</v>
      </c>
      <c r="HG163">
        <v>23.746600000000001</v>
      </c>
      <c r="HH163" s="1">
        <v>5.3711830000000005E-4</v>
      </c>
      <c r="HI163">
        <v>0.1783497</v>
      </c>
      <c r="HJ163">
        <v>0.75832960000000005</v>
      </c>
      <c r="HK163">
        <v>23.179690000000001</v>
      </c>
      <c r="HL163" s="1">
        <v>4.706143E-4</v>
      </c>
      <c r="HM163">
        <v>0.15576019999999999</v>
      </c>
      <c r="HN163">
        <v>0.75819619999999999</v>
      </c>
      <c r="HO163">
        <v>22.8828</v>
      </c>
      <c r="HP163" s="1">
        <v>4.1683710000000001E-4</v>
      </c>
      <c r="HQ163">
        <v>0.1376811</v>
      </c>
      <c r="HR163">
        <v>0.75804170000000004</v>
      </c>
      <c r="HS163">
        <v>22.960080000000001</v>
      </c>
      <c r="HT163" s="1">
        <v>3.703674E-4</v>
      </c>
      <c r="HU163">
        <v>0.1221247</v>
      </c>
      <c r="HV163">
        <v>0.75791830000000004</v>
      </c>
      <c r="HW163">
        <v>23.168330000000001</v>
      </c>
      <c r="HX163" s="1">
        <v>3.311125E-4</v>
      </c>
      <c r="HY163">
        <v>0.10899209999999999</v>
      </c>
      <c r="HZ163">
        <v>0.75766719999999999</v>
      </c>
      <c r="IA163">
        <v>23.241610000000001</v>
      </c>
      <c r="IB163" s="1">
        <v>2.9968019999999999E-4</v>
      </c>
      <c r="IC163">
        <v>9.8475549999999995E-2</v>
      </c>
      <c r="ID163">
        <v>0.757436</v>
      </c>
      <c r="IE163">
        <v>23.31137</v>
      </c>
      <c r="IF163" s="1">
        <v>2.7521730000000001E-4</v>
      </c>
      <c r="IG163">
        <v>9.0308260000000001E-2</v>
      </c>
      <c r="IH163">
        <v>0.75714780000000004</v>
      </c>
      <c r="II163">
        <v>23.108270000000001</v>
      </c>
      <c r="IJ163" s="1">
        <v>2.5604170000000001E-4</v>
      </c>
      <c r="IK163">
        <v>8.3930939999999996E-2</v>
      </c>
      <c r="IL163">
        <v>0.75683210000000001</v>
      </c>
      <c r="IM163">
        <v>22.78434</v>
      </c>
      <c r="IN163" s="1">
        <v>2.4087030000000001E-4</v>
      </c>
      <c r="IO163">
        <v>7.8890470000000004E-2</v>
      </c>
      <c r="IP163">
        <v>0.756498</v>
      </c>
      <c r="IQ163">
        <v>22.711300000000001</v>
      </c>
      <c r="IR163" s="1">
        <v>2.291735E-4</v>
      </c>
      <c r="IS163">
        <v>7.5002170000000007E-2</v>
      </c>
      <c r="IT163">
        <v>0.75613759999999997</v>
      </c>
      <c r="IU163">
        <v>22.938289999999999</v>
      </c>
      <c r="IV163" s="1">
        <v>2.20566E-4</v>
      </c>
      <c r="IW163">
        <v>7.2145070000000006E-2</v>
      </c>
      <c r="IX163">
        <v>0.75577240000000001</v>
      </c>
      <c r="IY163">
        <v>23.887689999999999</v>
      </c>
      <c r="IZ163" s="1">
        <v>2.138795E-4</v>
      </c>
      <c r="JA163">
        <v>6.9953420000000002E-2</v>
      </c>
      <c r="JB163">
        <v>0.75540450000000003</v>
      </c>
      <c r="JC163">
        <v>24.669360000000001</v>
      </c>
      <c r="JD163" s="1">
        <v>2.07643E-4</v>
      </c>
      <c r="JE163">
        <v>6.7928749999999996E-2</v>
      </c>
      <c r="JF163">
        <v>0.75502320000000001</v>
      </c>
      <c r="JG163">
        <v>25.098009999999999</v>
      </c>
      <c r="JH163" s="1">
        <v>2.0078049999999999E-4</v>
      </c>
      <c r="JI163">
        <v>6.5720890000000004E-2</v>
      </c>
      <c r="JJ163">
        <v>0.7546583</v>
      </c>
      <c r="JK163">
        <v>24.85041</v>
      </c>
      <c r="JL163" s="1">
        <v>1.931185E-4</v>
      </c>
      <c r="JM163">
        <v>6.3251089999999996E-2</v>
      </c>
      <c r="JN163">
        <v>0.75426749999999998</v>
      </c>
      <c r="JO163">
        <v>24.35652</v>
      </c>
      <c r="JP163" s="1">
        <v>1.8496349999999999E-4</v>
      </c>
      <c r="JQ163">
        <v>6.0608660000000002E-2</v>
      </c>
      <c r="JR163">
        <v>0.75388429999999995</v>
      </c>
      <c r="JS163">
        <v>23.75967</v>
      </c>
      <c r="JT163" s="1">
        <v>1.7666660000000001E-4</v>
      </c>
      <c r="JU163">
        <v>5.7914590000000002E-2</v>
      </c>
      <c r="JV163">
        <v>0.75354239999999995</v>
      </c>
      <c r="JW163">
        <v>23.469840000000001</v>
      </c>
      <c r="JX163">
        <v>1.6850790000000001E-4</v>
      </c>
      <c r="JY163">
        <v>5.5253919999999998E-2</v>
      </c>
      <c r="JZ163">
        <v>0.75320699999999996</v>
      </c>
      <c r="KA163">
        <v>23.392610000000001</v>
      </c>
      <c r="KB163" s="1">
        <v>1.6063469999999999E-4</v>
      </c>
      <c r="KC163">
        <v>5.2688840000000001E-2</v>
      </c>
      <c r="KD163">
        <v>0.75289620000000002</v>
      </c>
      <c r="KE163">
        <v>23.921099999999999</v>
      </c>
      <c r="KF163" s="1">
        <v>1.531498E-4</v>
      </c>
      <c r="KG163">
        <v>5.024609E-2</v>
      </c>
      <c r="KH163">
        <v>0.75264909999999996</v>
      </c>
      <c r="KI163">
        <v>24.247679999999999</v>
      </c>
      <c r="KJ163" s="1">
        <v>1.461101E-4</v>
      </c>
      <c r="KK163">
        <v>4.7935779999999997E-2</v>
      </c>
      <c r="KL163">
        <v>0.75245359999999994</v>
      </c>
      <c r="KM163">
        <v>24.527280000000001</v>
      </c>
      <c r="KN163" s="1">
        <v>1.394852E-4</v>
      </c>
      <c r="KO163">
        <v>4.5762789999999998E-2</v>
      </c>
      <c r="KP163">
        <v>0.75232209999999999</v>
      </c>
      <c r="KQ163">
        <v>24.740100000000002</v>
      </c>
      <c r="KR163" s="1">
        <v>1.332615E-4</v>
      </c>
      <c r="KS163">
        <v>4.3715589999999999E-2</v>
      </c>
      <c r="KT163">
        <v>0.7522162</v>
      </c>
      <c r="KU163">
        <v>24.496230000000001</v>
      </c>
      <c r="KV163" s="1">
        <v>1.2732600000000001E-4</v>
      </c>
      <c r="KW163">
        <v>4.1767150000000003E-2</v>
      </c>
      <c r="KX163">
        <v>0.7521428</v>
      </c>
      <c r="KY163">
        <v>24.051559999999998</v>
      </c>
      <c r="KZ163" s="1">
        <v>1.214961E-4</v>
      </c>
      <c r="LA163">
        <v>3.9855549999999997E-2</v>
      </c>
      <c r="LB163">
        <v>0.7521023</v>
      </c>
      <c r="LC163">
        <v>23.738900000000001</v>
      </c>
      <c r="LD163" s="1">
        <v>1.1539700000000001E-4</v>
      </c>
      <c r="LE163">
        <v>3.7861890000000002E-2</v>
      </c>
      <c r="LF163">
        <v>0.75205960000000005</v>
      </c>
      <c r="LG163">
        <v>23.682939999999999</v>
      </c>
      <c r="LH163" s="1">
        <v>1.088313E-4</v>
      </c>
      <c r="LI163">
        <v>3.5714469999999998E-2</v>
      </c>
      <c r="LJ163">
        <v>0.75203679999999995</v>
      </c>
      <c r="LK163">
        <v>24.196829999999999</v>
      </c>
      <c r="LL163" s="1">
        <v>1.020535E-4</v>
      </c>
      <c r="LM163">
        <v>3.3491970000000003E-2</v>
      </c>
      <c r="LN163">
        <v>0.75201739999999995</v>
      </c>
      <c r="LO163">
        <v>24.682020000000001</v>
      </c>
      <c r="LP163" s="1">
        <v>9.5633199999999998E-5</v>
      </c>
      <c r="LQ163">
        <v>3.1377389999999998E-2</v>
      </c>
      <c r="LR163">
        <v>0.7520289</v>
      </c>
      <c r="LS163">
        <v>25.051390000000001</v>
      </c>
      <c r="LT163" s="1">
        <v>9.0009199999999999E-5</v>
      </c>
      <c r="LU163">
        <v>2.9516219999999999E-2</v>
      </c>
      <c r="LV163">
        <v>0.75200769999999995</v>
      </c>
      <c r="LW163">
        <v>25.11665</v>
      </c>
      <c r="LX163" s="1">
        <v>8.5269379999999999E-5</v>
      </c>
      <c r="LY163">
        <v>2.7945649999999999E-2</v>
      </c>
      <c r="LZ163">
        <v>0.75202270000000004</v>
      </c>
      <c r="MA163">
        <v>24.786770000000001</v>
      </c>
      <c r="MB163" s="1">
        <v>8.1142990000000005E-5</v>
      </c>
      <c r="MC163">
        <v>2.661647E-2</v>
      </c>
      <c r="MD163">
        <v>0.75202270000000004</v>
      </c>
      <c r="ME163">
        <v>24.231190000000002</v>
      </c>
      <c r="MF163" s="1">
        <v>7.7384309999999998E-5</v>
      </c>
      <c r="MG163">
        <v>2.5462619999999998E-2</v>
      </c>
      <c r="MH163">
        <v>0.75202500000000005</v>
      </c>
      <c r="MI163">
        <v>23.904769999999999</v>
      </c>
      <c r="MJ163" s="1">
        <v>7.4007909999999994E-5</v>
      </c>
      <c r="MK163">
        <v>2.4426610000000001E-2</v>
      </c>
      <c r="ML163">
        <v>0.75199009999999999</v>
      </c>
      <c r="MM163">
        <v>23.75535</v>
      </c>
      <c r="MN163" s="1">
        <v>7.0901200000000005E-5</v>
      </c>
      <c r="MO163">
        <v>2.346968E-2</v>
      </c>
      <c r="MP163">
        <v>0.75199079999999996</v>
      </c>
      <c r="MQ163">
        <v>24.247779999999999</v>
      </c>
      <c r="MR163" s="1">
        <v>6.7991439999999997E-5</v>
      </c>
      <c r="MS163">
        <v>2.2570320000000001E-2</v>
      </c>
      <c r="MT163">
        <v>0.7519903</v>
      </c>
      <c r="MU163">
        <v>24.237449999999999</v>
      </c>
      <c r="MV163" s="1">
        <v>6.5240599999999993E-5</v>
      </c>
      <c r="MW163">
        <v>2.171725E-2</v>
      </c>
      <c r="MX163">
        <v>0.75200999999999996</v>
      </c>
      <c r="MY163">
        <v>23.832609999999999</v>
      </c>
      <c r="MZ163" s="1">
        <v>6.2642600000000002E-5</v>
      </c>
      <c r="NA163">
        <v>2.0905090000000001E-2</v>
      </c>
      <c r="NB163">
        <v>0.75201790000000002</v>
      </c>
      <c r="NC163">
        <v>23.250730000000001</v>
      </c>
      <c r="ND163" s="1">
        <v>6.0185990000000002E-5</v>
      </c>
      <c r="NE163">
        <v>2.013388E-2</v>
      </c>
      <c r="NF163">
        <v>0.75198580000000004</v>
      </c>
      <c r="NG163">
        <v>22.930569999999999</v>
      </c>
      <c r="NH163" s="1">
        <v>5.7855459999999999E-5</v>
      </c>
      <c r="NI163">
        <v>1.9400489999999999E-2</v>
      </c>
      <c r="NJ163">
        <v>0.75201879999999999</v>
      </c>
      <c r="NK163">
        <v>22.596109999999999</v>
      </c>
      <c r="NL163" s="1">
        <v>5.5640290000000003E-5</v>
      </c>
      <c r="NM163">
        <v>1.8700109999999999E-2</v>
      </c>
      <c r="NN163">
        <v>0.75201859999999998</v>
      </c>
      <c r="NO163">
        <v>22.40936</v>
      </c>
      <c r="NP163" s="1">
        <v>5.3529960000000001E-5</v>
      </c>
      <c r="NQ163">
        <v>1.803037E-2</v>
      </c>
      <c r="NR163">
        <v>0.75202139999999995</v>
      </c>
      <c r="NS163">
        <v>22.38081</v>
      </c>
      <c r="NT163" s="1">
        <v>5.1520900000000003E-5</v>
      </c>
      <c r="NU163">
        <v>1.738961E-2</v>
      </c>
      <c r="NV163">
        <v>0.75199260000000001</v>
      </c>
      <c r="NW163">
        <v>23.054600000000001</v>
      </c>
      <c r="NX163" s="1">
        <v>4.9606510000000001E-5</v>
      </c>
      <c r="NY163">
        <v>1.6776610000000001E-2</v>
      </c>
      <c r="NZ163">
        <v>0.75198880000000001</v>
      </c>
      <c r="OA163">
        <v>23.780709999999999</v>
      </c>
      <c r="OB163" s="1">
        <v>4.7779789999999999E-5</v>
      </c>
      <c r="OC163">
        <v>1.618901E-2</v>
      </c>
      <c r="OD163">
        <v>0.75201949999999995</v>
      </c>
      <c r="OE163">
        <v>24.249269999999999</v>
      </c>
      <c r="OF163" s="1">
        <v>4.603196E-5</v>
      </c>
      <c r="OG163">
        <v>1.5625960000000001E-2</v>
      </c>
      <c r="OH163">
        <v>0.7520211</v>
      </c>
      <c r="OI163">
        <v>24.469470000000001</v>
      </c>
      <c r="OJ163" s="1">
        <v>4.4363349999999999E-5</v>
      </c>
      <c r="OK163">
        <v>1.5086209999999999E-2</v>
      </c>
    </row>
    <row r="164" spans="1:401" x14ac:dyDescent="0.35">
      <c r="A164">
        <v>167</v>
      </c>
      <c r="B164" t="s">
        <v>4</v>
      </c>
      <c r="C164" t="s">
        <v>24</v>
      </c>
      <c r="D164" t="s">
        <v>169</v>
      </c>
      <c r="E164">
        <v>877.19309999999996</v>
      </c>
      <c r="F164">
        <v>0.86138150000000002</v>
      </c>
      <c r="G164">
        <v>20.545809999999999</v>
      </c>
      <c r="H164">
        <v>0</v>
      </c>
      <c r="I164">
        <v>0</v>
      </c>
      <c r="J164">
        <v>0.86370400000000003</v>
      </c>
      <c r="K164">
        <v>20.74147</v>
      </c>
      <c r="L164">
        <v>0</v>
      </c>
      <c r="M164">
        <v>0</v>
      </c>
      <c r="N164">
        <v>0.86601839999999997</v>
      </c>
      <c r="O164">
        <v>21.346129999999999</v>
      </c>
      <c r="P164">
        <v>0</v>
      </c>
      <c r="Q164">
        <v>0</v>
      </c>
      <c r="R164">
        <v>0.86832089999999995</v>
      </c>
      <c r="S164">
        <v>21.637869999999999</v>
      </c>
      <c r="T164">
        <v>0</v>
      </c>
      <c r="U164">
        <v>0</v>
      </c>
      <c r="V164">
        <v>0.87112279999999997</v>
      </c>
      <c r="W164">
        <v>21.376550000000002</v>
      </c>
      <c r="X164">
        <v>0</v>
      </c>
      <c r="Y164">
        <v>1.995944E-37</v>
      </c>
      <c r="Z164">
        <v>0.87374850000000004</v>
      </c>
      <c r="AA164">
        <v>21.154540000000001</v>
      </c>
      <c r="AB164" s="1">
        <v>2.956403E-28</v>
      </c>
      <c r="AC164" s="1">
        <v>1.003681E-25</v>
      </c>
      <c r="AD164">
        <v>0.87483639999999996</v>
      </c>
      <c r="AE164">
        <v>20.724910000000001</v>
      </c>
      <c r="AF164" s="1">
        <v>2.119882E-16</v>
      </c>
      <c r="AG164" s="1">
        <v>7.2232990000000003E-14</v>
      </c>
      <c r="AH164">
        <v>0.87538629999999995</v>
      </c>
      <c r="AI164">
        <v>20.812550000000002</v>
      </c>
      <c r="AJ164" s="1">
        <v>2.768039E-6</v>
      </c>
      <c r="AK164" s="1">
        <v>6.3057339999999997E-4</v>
      </c>
      <c r="AL164">
        <v>0.87568100000000004</v>
      </c>
      <c r="AM164">
        <v>21.16572</v>
      </c>
      <c r="AN164" s="1">
        <v>1.1245659999999999E-2</v>
      </c>
      <c r="AO164" s="1">
        <v>2.9185729999999999</v>
      </c>
      <c r="AP164">
        <v>0.87585500000000005</v>
      </c>
      <c r="AQ164">
        <v>21.624279999999999</v>
      </c>
      <c r="AR164" s="1">
        <v>1.29664</v>
      </c>
      <c r="AS164">
        <v>367.55840000000001</v>
      </c>
      <c r="AT164">
        <v>0.87595840000000003</v>
      </c>
      <c r="AU164">
        <v>22.216449999999998</v>
      </c>
      <c r="AV164">
        <v>20.157450000000001</v>
      </c>
      <c r="AW164">
        <v>6138.5619999999999</v>
      </c>
      <c r="AX164">
        <v>0.87606779999999995</v>
      </c>
      <c r="AY164">
        <v>22.4954</v>
      </c>
      <c r="AZ164">
        <v>77.666179999999997</v>
      </c>
      <c r="BA164">
        <v>25118.91</v>
      </c>
      <c r="BB164">
        <v>0.87608330000000001</v>
      </c>
      <c r="BC164">
        <v>22.611090000000001</v>
      </c>
      <c r="BD164">
        <v>106.3323</v>
      </c>
      <c r="BE164">
        <v>36156.839999999997</v>
      </c>
      <c r="BF164">
        <v>0.87598160000000003</v>
      </c>
      <c r="BG164">
        <v>22.507829999999998</v>
      </c>
      <c r="BH164">
        <v>66.248410000000007</v>
      </c>
      <c r="BI164">
        <v>23509.91</v>
      </c>
      <c r="BJ164">
        <v>0.8758456</v>
      </c>
      <c r="BK164">
        <v>22.283639999999998</v>
      </c>
      <c r="BL164">
        <v>22.64434</v>
      </c>
      <c r="BM164">
        <v>8323.9310000000005</v>
      </c>
      <c r="BN164">
        <v>0.87568179999999995</v>
      </c>
      <c r="BO164">
        <v>22.64547</v>
      </c>
      <c r="BP164">
        <v>4.9805469999999996</v>
      </c>
      <c r="BQ164">
        <v>1880.6</v>
      </c>
      <c r="BR164">
        <v>0.87554469999999995</v>
      </c>
      <c r="BS164">
        <v>22.859100000000002</v>
      </c>
      <c r="BT164">
        <v>0.84191439999999995</v>
      </c>
      <c r="BU164">
        <v>322.23570000000001</v>
      </c>
      <c r="BV164">
        <v>0.87566540000000004</v>
      </c>
      <c r="BW164">
        <v>23.138809999999999</v>
      </c>
      <c r="BX164">
        <v>0.16265830000000001</v>
      </c>
      <c r="BY164">
        <v>60.59431</v>
      </c>
      <c r="BZ164">
        <v>0.87618229999999997</v>
      </c>
      <c r="CA164">
        <v>23.552060000000001</v>
      </c>
      <c r="CB164">
        <v>7.3440240000000004E-2</v>
      </c>
      <c r="CC164">
        <v>25.706499999999998</v>
      </c>
      <c r="CD164">
        <v>0.87708180000000002</v>
      </c>
      <c r="CE164">
        <v>23.678039999999999</v>
      </c>
      <c r="CF164">
        <v>6.535552E-2</v>
      </c>
      <c r="CG164">
        <v>22.38298</v>
      </c>
      <c r="CH164">
        <v>0.8782662</v>
      </c>
      <c r="CI164">
        <v>23.387720000000002</v>
      </c>
      <c r="CJ164">
        <v>6.6360790000000003E-2</v>
      </c>
      <c r="CK164">
        <v>22.718509999999998</v>
      </c>
      <c r="CL164">
        <v>0.87912250000000003</v>
      </c>
      <c r="CM164">
        <v>23.135639999999999</v>
      </c>
      <c r="CN164" s="1">
        <v>6.5573220000000002E-2</v>
      </c>
      <c r="CO164">
        <v>22.527059999999999</v>
      </c>
      <c r="CP164">
        <v>0.87269289999999999</v>
      </c>
      <c r="CQ164">
        <v>22.86917</v>
      </c>
      <c r="CR164" s="1">
        <v>6.1782950000000003E-2</v>
      </c>
      <c r="CS164">
        <v>21.37106</v>
      </c>
      <c r="CT164">
        <v>0.86612719999999999</v>
      </c>
      <c r="CU164">
        <v>22.841950000000001</v>
      </c>
      <c r="CV164" s="1">
        <v>5.6333939999999999E-2</v>
      </c>
      <c r="CW164">
        <v>19.606349999999999</v>
      </c>
      <c r="CX164">
        <v>0.85928930000000003</v>
      </c>
      <c r="CY164">
        <v>22.294350000000001</v>
      </c>
      <c r="CZ164" s="1">
        <v>5.0436170000000002E-2</v>
      </c>
      <c r="DA164">
        <v>17.652609999999999</v>
      </c>
      <c r="DB164">
        <v>0.85230430000000001</v>
      </c>
      <c r="DC164">
        <v>22.348859999999998</v>
      </c>
      <c r="DD164" s="1">
        <v>4.4737939999999997E-2</v>
      </c>
      <c r="DE164">
        <v>15.74015</v>
      </c>
      <c r="DF164">
        <v>0.84517249999999999</v>
      </c>
      <c r="DG164">
        <v>22.463239999999999</v>
      </c>
      <c r="DH164" s="1">
        <v>3.9459429999999997E-2</v>
      </c>
      <c r="DI164">
        <v>13.952579999999999</v>
      </c>
      <c r="DJ164">
        <v>0.83772979999999997</v>
      </c>
      <c r="DK164">
        <v>22.26707</v>
      </c>
      <c r="DL164">
        <v>3.4681719999999999E-2</v>
      </c>
      <c r="DM164">
        <v>12.325570000000001</v>
      </c>
      <c r="DN164">
        <v>0.83036390000000004</v>
      </c>
      <c r="DO164">
        <v>22.084240000000001</v>
      </c>
      <c r="DP164" s="1">
        <v>3.048762E-2</v>
      </c>
      <c r="DQ164">
        <v>10.88602</v>
      </c>
      <c r="DR164">
        <v>0.82312989999999997</v>
      </c>
      <c r="DS164">
        <v>22.05247</v>
      </c>
      <c r="DT164" s="1">
        <v>2.686879E-2</v>
      </c>
      <c r="DU164">
        <v>9.636946</v>
      </c>
      <c r="DV164">
        <v>0.81573119999999999</v>
      </c>
      <c r="DW164">
        <v>22.03556</v>
      </c>
      <c r="DX164" s="1">
        <v>2.3668560000000002E-2</v>
      </c>
      <c r="DY164">
        <v>8.5282180000000007</v>
      </c>
      <c r="DZ164">
        <v>0.80906549999999999</v>
      </c>
      <c r="EA164">
        <v>22.61835</v>
      </c>
      <c r="EB164" s="1">
        <v>2.0831309999999999E-2</v>
      </c>
      <c r="EC164">
        <v>7.5328020000000002</v>
      </c>
      <c r="ED164">
        <v>0.80294730000000003</v>
      </c>
      <c r="EE164">
        <v>23.22035</v>
      </c>
      <c r="EF164" s="1">
        <v>1.8297029999999999E-2</v>
      </c>
      <c r="EG164">
        <v>6.6394929999999999</v>
      </c>
      <c r="EH164">
        <v>0.79647270000000003</v>
      </c>
      <c r="EI164">
        <v>23.707129999999999</v>
      </c>
      <c r="EJ164" s="1">
        <v>1.605034E-2</v>
      </c>
      <c r="EK164">
        <v>5.8456250000000001</v>
      </c>
      <c r="EL164">
        <v>0.78971820000000004</v>
      </c>
      <c r="EM164">
        <v>24.09929</v>
      </c>
      <c r="EN164" s="1">
        <v>1.4069069999999999E-2</v>
      </c>
      <c r="EO164">
        <v>5.1443899999999996</v>
      </c>
      <c r="EP164">
        <v>0.78268749999999998</v>
      </c>
      <c r="EQ164">
        <v>24.015319999999999</v>
      </c>
      <c r="ER164" s="1">
        <v>1.2313640000000001E-2</v>
      </c>
      <c r="ES164">
        <v>4.5222259999999999</v>
      </c>
      <c r="ET164">
        <v>0.77558550000000004</v>
      </c>
      <c r="EU164">
        <v>23.746549999999999</v>
      </c>
      <c r="EV164" s="1">
        <v>1.074932E-2</v>
      </c>
      <c r="EW164">
        <v>3.9649519999999998</v>
      </c>
      <c r="EX164">
        <v>0.76855220000000002</v>
      </c>
      <c r="EY164">
        <v>23.790659999999999</v>
      </c>
      <c r="EZ164" s="1">
        <v>9.3679699999999998E-3</v>
      </c>
      <c r="FA164">
        <v>3.4692449999999999</v>
      </c>
      <c r="FB164">
        <v>0.7618665</v>
      </c>
      <c r="FC164">
        <v>23.89415</v>
      </c>
      <c r="FD164" s="1">
        <v>8.1768799999999992E-3</v>
      </c>
      <c r="FE164">
        <v>3.0380340000000001</v>
      </c>
      <c r="FF164">
        <v>0.75626000000000004</v>
      </c>
      <c r="FG164">
        <v>24.268920000000001</v>
      </c>
      <c r="FH164" s="1">
        <v>7.1594739999999999E-3</v>
      </c>
      <c r="FI164">
        <v>2.6647569999999998</v>
      </c>
      <c r="FJ164">
        <v>0.75166239999999995</v>
      </c>
      <c r="FK164">
        <v>24.35624</v>
      </c>
      <c r="FL164" s="1">
        <v>6.2830730000000001E-3</v>
      </c>
      <c r="FM164">
        <v>2.3395579999999998</v>
      </c>
      <c r="FN164">
        <v>0.74777590000000005</v>
      </c>
      <c r="FO164">
        <v>24.218160000000001</v>
      </c>
      <c r="FP164" s="1">
        <v>5.5180790000000004E-3</v>
      </c>
      <c r="FQ164">
        <v>2.0540409999999998</v>
      </c>
      <c r="FR164">
        <v>0.74483999999999995</v>
      </c>
      <c r="FS164">
        <v>23.960149999999999</v>
      </c>
      <c r="FT164" s="1">
        <v>4.8399860000000001E-3</v>
      </c>
      <c r="FU164">
        <v>1.797569</v>
      </c>
      <c r="FV164">
        <v>0.74254260000000005</v>
      </c>
      <c r="FW164">
        <v>23.69237</v>
      </c>
      <c r="FX164" s="1">
        <v>4.2291259999999997E-3</v>
      </c>
      <c r="FY164">
        <v>1.5670539999999999</v>
      </c>
      <c r="FZ164">
        <v>0.74076759999999997</v>
      </c>
      <c r="GA164">
        <v>23.49633</v>
      </c>
      <c r="GB164" s="1">
        <v>3.6567150000000001E-3</v>
      </c>
      <c r="GC164">
        <v>1.3522890000000001</v>
      </c>
      <c r="GD164">
        <v>0.73935050000000002</v>
      </c>
      <c r="GE164">
        <v>23.412430000000001</v>
      </c>
      <c r="GF164" s="1">
        <v>3.081351E-3</v>
      </c>
      <c r="GG164">
        <v>1.138539</v>
      </c>
      <c r="GH164">
        <v>0.73827180000000003</v>
      </c>
      <c r="GI164">
        <v>23.477969999999999</v>
      </c>
      <c r="GJ164" s="1">
        <v>2.4869559999999998E-3</v>
      </c>
      <c r="GK164">
        <v>0.91877699999999995</v>
      </c>
      <c r="GL164">
        <v>0.73743159999999996</v>
      </c>
      <c r="GM164">
        <v>24.003499999999999</v>
      </c>
      <c r="GN164" s="1">
        <v>1.910548E-3</v>
      </c>
      <c r="GO164">
        <v>0.70568830000000005</v>
      </c>
      <c r="GP164">
        <v>0.7368034</v>
      </c>
      <c r="GQ164">
        <v>24.46856</v>
      </c>
      <c r="GR164" s="1">
        <v>1.417911E-3</v>
      </c>
      <c r="GS164">
        <v>0.52276540000000005</v>
      </c>
      <c r="GT164">
        <v>0.73633349999999997</v>
      </c>
      <c r="GU164">
        <v>24.87078</v>
      </c>
      <c r="GV164" s="1">
        <v>1.0495909999999999E-3</v>
      </c>
      <c r="GW164">
        <v>0.38531409999999999</v>
      </c>
      <c r="GX164">
        <v>0.7360544</v>
      </c>
      <c r="GY164">
        <v>24.998740000000002</v>
      </c>
      <c r="GZ164" s="1">
        <v>8.0199380000000003E-4</v>
      </c>
      <c r="HA164">
        <v>0.29266700000000001</v>
      </c>
      <c r="HB164">
        <v>0.73580559999999995</v>
      </c>
      <c r="HC164">
        <v>24.662970000000001</v>
      </c>
      <c r="HD164" s="1">
        <v>6.4554149999999997E-4</v>
      </c>
      <c r="HE164">
        <v>0.23409079999999999</v>
      </c>
      <c r="HF164">
        <v>0.73567740000000004</v>
      </c>
      <c r="HG164">
        <v>23.801939999999998</v>
      </c>
      <c r="HH164" s="1">
        <v>5.4635060000000001E-4</v>
      </c>
      <c r="HI164">
        <v>0.19703809999999999</v>
      </c>
      <c r="HJ164">
        <v>0.7355353</v>
      </c>
      <c r="HK164">
        <v>23.212019999999999</v>
      </c>
      <c r="HL164" s="1">
        <v>4.7751329999999999E-4</v>
      </c>
      <c r="HM164">
        <v>0.17157030000000001</v>
      </c>
      <c r="HN164">
        <v>0.73545269999999996</v>
      </c>
      <c r="HO164">
        <v>22.916730000000001</v>
      </c>
      <c r="HP164" s="1">
        <v>4.2265830000000001E-4</v>
      </c>
      <c r="HQ164">
        <v>0.15151600000000001</v>
      </c>
      <c r="HR164">
        <v>0.73531999999999997</v>
      </c>
      <c r="HS164">
        <v>23.040299999999998</v>
      </c>
      <c r="HT164" s="1">
        <v>3.7539259999999999E-4</v>
      </c>
      <c r="HU164">
        <v>0.13432749999999999</v>
      </c>
      <c r="HV164">
        <v>0.73518150000000004</v>
      </c>
      <c r="HW164">
        <v>23.28444</v>
      </c>
      <c r="HX164" s="1">
        <v>3.3525960000000001E-4</v>
      </c>
      <c r="HY164">
        <v>0.1197455</v>
      </c>
      <c r="HZ164">
        <v>0.7349985</v>
      </c>
      <c r="IA164">
        <v>23.367660000000001</v>
      </c>
      <c r="IB164" s="1">
        <v>3.0293589999999998E-4</v>
      </c>
      <c r="IC164">
        <v>0.107987</v>
      </c>
      <c r="ID164">
        <v>0.73477680000000001</v>
      </c>
      <c r="IE164">
        <v>23.420089999999998</v>
      </c>
      <c r="IF164" s="1">
        <v>2.777441E-4</v>
      </c>
      <c r="IG164">
        <v>9.883981E-2</v>
      </c>
      <c r="IH164">
        <v>0.73452439999999997</v>
      </c>
      <c r="II164">
        <v>23.162240000000001</v>
      </c>
      <c r="IJ164" s="1">
        <v>2.5802900000000001E-4</v>
      </c>
      <c r="IK164">
        <v>9.1703960000000001E-2</v>
      </c>
      <c r="IL164">
        <v>0.73425169999999995</v>
      </c>
      <c r="IM164">
        <v>22.782920000000001</v>
      </c>
      <c r="IN164" s="1">
        <v>2.4243760000000001E-4</v>
      </c>
      <c r="IO164">
        <v>8.6063710000000002E-2</v>
      </c>
      <c r="IP164">
        <v>0.73397069999999998</v>
      </c>
      <c r="IQ164">
        <v>22.693239999999999</v>
      </c>
      <c r="IR164" s="1">
        <v>2.3035509999999999E-4</v>
      </c>
      <c r="IS164">
        <v>8.1687159999999995E-2</v>
      </c>
      <c r="IT164">
        <v>0.73365119999999995</v>
      </c>
      <c r="IU164">
        <v>22.942240000000002</v>
      </c>
      <c r="IV164" s="1">
        <v>2.2142980000000001E-4</v>
      </c>
      <c r="IW164">
        <v>7.8450770000000003E-2</v>
      </c>
      <c r="IX164">
        <v>0.73332549999999996</v>
      </c>
      <c r="IY164">
        <v>23.960789999999999</v>
      </c>
      <c r="IZ164" s="1">
        <v>2.1458750000000001E-4</v>
      </c>
      <c r="JA164">
        <v>7.5995099999999996E-2</v>
      </c>
      <c r="JB164">
        <v>0.73300829999999995</v>
      </c>
      <c r="JC164">
        <v>24.786490000000001</v>
      </c>
      <c r="JD164" s="1">
        <v>2.083632E-4</v>
      </c>
      <c r="JE164">
        <v>7.378403E-2</v>
      </c>
      <c r="JF164">
        <v>0.73267439999999995</v>
      </c>
      <c r="JG164">
        <v>25.24409</v>
      </c>
      <c r="JH164" s="1">
        <v>2.0158949999999999E-4</v>
      </c>
      <c r="JI164">
        <v>7.1408780000000005E-2</v>
      </c>
      <c r="JJ164">
        <v>0.73236319999999999</v>
      </c>
      <c r="JK164">
        <v>24.977180000000001</v>
      </c>
      <c r="JL164" s="1">
        <v>1.9401220000000001E-4</v>
      </c>
      <c r="JM164">
        <v>6.8750400000000003E-2</v>
      </c>
      <c r="JN164">
        <v>0.73202339999999999</v>
      </c>
      <c r="JO164">
        <v>24.444559999999999</v>
      </c>
      <c r="JP164" s="1">
        <v>1.8589649999999999E-4</v>
      </c>
      <c r="JQ164">
        <v>6.5890329999999997E-2</v>
      </c>
      <c r="JR164">
        <v>0.73168480000000002</v>
      </c>
      <c r="JS164">
        <v>23.79654</v>
      </c>
      <c r="JT164" s="1">
        <v>1.7760080000000001E-4</v>
      </c>
      <c r="JU164">
        <v>6.2959249999999994E-2</v>
      </c>
      <c r="JV164">
        <v>0.73141679999999998</v>
      </c>
      <c r="JW164">
        <v>23.487970000000001</v>
      </c>
      <c r="JX164" s="1">
        <v>1.6942309999999999E-4</v>
      </c>
      <c r="JY164">
        <v>6.0060059999999998E-2</v>
      </c>
      <c r="JZ164">
        <v>0.73109469999999999</v>
      </c>
      <c r="KA164">
        <v>23.423220000000001</v>
      </c>
      <c r="KB164" s="1">
        <v>1.6151159999999999E-4</v>
      </c>
      <c r="KC164">
        <v>5.7260459999999999E-2</v>
      </c>
      <c r="KD164">
        <v>0.73084110000000002</v>
      </c>
      <c r="KE164">
        <v>24.00665</v>
      </c>
      <c r="KF164" s="1">
        <v>1.5398110000000001E-4</v>
      </c>
      <c r="KG164">
        <v>5.459058E-2</v>
      </c>
      <c r="KH164">
        <v>0.73062039999999995</v>
      </c>
      <c r="KI164">
        <v>24.358319999999999</v>
      </c>
      <c r="KJ164" s="1">
        <v>1.468927E-4</v>
      </c>
      <c r="KK164">
        <v>5.2065729999999998E-2</v>
      </c>
      <c r="KL164">
        <v>0.73046889999999998</v>
      </c>
      <c r="KM164">
        <v>24.64442</v>
      </c>
      <c r="KN164" s="1">
        <v>1.402218E-4</v>
      </c>
      <c r="KO164">
        <v>4.9693750000000002E-2</v>
      </c>
      <c r="KP164">
        <v>0.73034500000000002</v>
      </c>
      <c r="KQ164">
        <v>24.832740000000001</v>
      </c>
      <c r="KR164" s="1">
        <v>1.3395639999999999E-4</v>
      </c>
      <c r="KS164">
        <v>4.7461000000000003E-2</v>
      </c>
      <c r="KT164">
        <v>0.73025200000000001</v>
      </c>
      <c r="KU164">
        <v>24.554269999999999</v>
      </c>
      <c r="KV164" s="1">
        <v>1.2799409999999999E-4</v>
      </c>
      <c r="KW164">
        <v>4.5342769999999998E-2</v>
      </c>
      <c r="KX164">
        <v>0.73018660000000002</v>
      </c>
      <c r="KY164">
        <v>24.08426</v>
      </c>
      <c r="KZ164" s="1">
        <v>1.221695E-4</v>
      </c>
      <c r="LA164">
        <v>4.3276630000000003E-2</v>
      </c>
      <c r="LB164">
        <v>0.73015280000000005</v>
      </c>
      <c r="LC164">
        <v>23.7578</v>
      </c>
      <c r="LD164" s="1">
        <v>1.161158E-4</v>
      </c>
      <c r="LE164">
        <v>4.1137930000000003E-2</v>
      </c>
      <c r="LF164">
        <v>0.73014040000000002</v>
      </c>
      <c r="LG164">
        <v>23.714210000000001</v>
      </c>
      <c r="LH164" s="1">
        <v>1.0960230000000001E-4</v>
      </c>
      <c r="LI164">
        <v>3.8837860000000002E-2</v>
      </c>
      <c r="LJ164">
        <v>0.7301126</v>
      </c>
      <c r="LK164">
        <v>24.276820000000001</v>
      </c>
      <c r="LL164" s="1">
        <v>1.028238E-4</v>
      </c>
      <c r="LM164">
        <v>3.6440010000000002E-2</v>
      </c>
      <c r="LN164">
        <v>0.73009590000000002</v>
      </c>
      <c r="LO164">
        <v>24.793099999999999</v>
      </c>
      <c r="LP164" s="1">
        <v>9.6335839999999996E-5</v>
      </c>
      <c r="LQ164">
        <v>3.4132170000000003E-2</v>
      </c>
      <c r="LR164">
        <v>0.73010079999999999</v>
      </c>
      <c r="LS164">
        <v>25.18346</v>
      </c>
      <c r="LT164" s="1">
        <v>9.0611740000000001E-5</v>
      </c>
      <c r="LU164">
        <v>3.2086950000000003E-2</v>
      </c>
      <c r="LV164">
        <v>0.73008499999999998</v>
      </c>
      <c r="LW164">
        <v>25.233709999999999</v>
      </c>
      <c r="LX164" s="1">
        <v>8.5775929999999995E-5</v>
      </c>
      <c r="LY164">
        <v>3.035473E-2</v>
      </c>
      <c r="LZ164">
        <v>0.73007569999999999</v>
      </c>
      <c r="MA164">
        <v>24.8612</v>
      </c>
      <c r="MB164" s="1">
        <v>8.1575819999999994E-5</v>
      </c>
      <c r="MC164">
        <v>2.8892319999999999E-2</v>
      </c>
      <c r="MD164">
        <v>0.7301067</v>
      </c>
      <c r="ME164">
        <v>24.257339999999999</v>
      </c>
      <c r="MF164" s="1">
        <v>7.7764850000000001E-5</v>
      </c>
      <c r="MG164">
        <v>2.7627369999999998E-2</v>
      </c>
      <c r="MH164">
        <v>0.73007109999999997</v>
      </c>
      <c r="MI164">
        <v>23.910769999999999</v>
      </c>
      <c r="MJ164" s="1">
        <v>7.4352949999999994E-5</v>
      </c>
      <c r="MK164">
        <v>2.649607E-2</v>
      </c>
      <c r="ML164">
        <v>0.730101</v>
      </c>
      <c r="MM164">
        <v>23.773</v>
      </c>
      <c r="MN164" s="1">
        <v>7.1222489999999997E-5</v>
      </c>
      <c r="MO164">
        <v>2.5453989999999999E-2</v>
      </c>
      <c r="MP164">
        <v>0.73009469999999999</v>
      </c>
      <c r="MQ164">
        <v>24.32469</v>
      </c>
      <c r="MR164" s="1">
        <v>6.82937E-5</v>
      </c>
      <c r="MS164">
        <v>2.4476339999999999E-2</v>
      </c>
      <c r="MT164">
        <v>0.73006090000000001</v>
      </c>
      <c r="MU164">
        <v>24.337209999999999</v>
      </c>
      <c r="MV164" s="1">
        <v>6.5525619999999996E-5</v>
      </c>
      <c r="MW164">
        <v>2.3549400000000002E-2</v>
      </c>
      <c r="MX164">
        <v>0.73009460000000004</v>
      </c>
      <c r="MY164">
        <v>23.944289999999999</v>
      </c>
      <c r="MZ164" s="1">
        <v>6.2914980000000002E-5</v>
      </c>
      <c r="NA164">
        <v>2.266833E-2</v>
      </c>
      <c r="NB164">
        <v>0.73009630000000003</v>
      </c>
      <c r="NC164">
        <v>23.34449</v>
      </c>
      <c r="ND164" s="1">
        <v>6.0443280000000003E-5</v>
      </c>
      <c r="NE164">
        <v>2.1830410000000001E-2</v>
      </c>
      <c r="NF164">
        <v>0.73009539999999995</v>
      </c>
      <c r="NG164">
        <v>22.991759999999999</v>
      </c>
      <c r="NH164" s="1">
        <v>5.8100090000000002E-5</v>
      </c>
      <c r="NI164">
        <v>2.103377E-2</v>
      </c>
      <c r="NJ164">
        <v>0.73010120000000001</v>
      </c>
      <c r="NK164">
        <v>22.6266</v>
      </c>
      <c r="NL164" s="1">
        <v>5.5873740000000003E-5</v>
      </c>
      <c r="NM164">
        <v>2.0274159999999999E-2</v>
      </c>
      <c r="NN164">
        <v>0.73006309999999996</v>
      </c>
      <c r="NO164">
        <v>22.42493</v>
      </c>
      <c r="NP164" s="1">
        <v>5.3752570000000002E-5</v>
      </c>
      <c r="NQ164">
        <v>1.9547309999999998E-2</v>
      </c>
      <c r="NR164">
        <v>0.73006470000000001</v>
      </c>
      <c r="NS164">
        <v>22.408619999999999</v>
      </c>
      <c r="NT164" s="1">
        <v>5.1733329999999997E-5</v>
      </c>
      <c r="NU164">
        <v>1.8852049999999999E-2</v>
      </c>
      <c r="NV164">
        <v>0.73006510000000002</v>
      </c>
      <c r="NW164">
        <v>23.139250000000001</v>
      </c>
      <c r="NX164" s="1">
        <v>4.9809380000000003E-5</v>
      </c>
      <c r="NY164">
        <v>1.818645E-2</v>
      </c>
      <c r="NZ164">
        <v>0.73010079999999999</v>
      </c>
      <c r="OA164">
        <v>23.89442</v>
      </c>
      <c r="OB164" s="1">
        <v>4.79746E-5</v>
      </c>
      <c r="OC164">
        <v>1.7549080000000002E-2</v>
      </c>
      <c r="OD164">
        <v>0.73010079999999999</v>
      </c>
      <c r="OE164">
        <v>24.366769999999999</v>
      </c>
      <c r="OF164" s="1">
        <v>4.6218070000000002E-5</v>
      </c>
      <c r="OG164">
        <v>1.693849E-2</v>
      </c>
      <c r="OH164">
        <v>0.73009590000000002</v>
      </c>
      <c r="OI164">
        <v>24.578610000000001</v>
      </c>
      <c r="OJ164" s="1">
        <v>4.4541330000000002E-5</v>
      </c>
      <c r="OK164">
        <v>1.635294E-2</v>
      </c>
    </row>
    <row r="165" spans="1:401" x14ac:dyDescent="0.35">
      <c r="A165">
        <v>168</v>
      </c>
      <c r="B165" t="s">
        <v>4</v>
      </c>
      <c r="C165" t="s">
        <v>24</v>
      </c>
      <c r="D165" t="s">
        <v>170</v>
      </c>
      <c r="E165">
        <v>856.43320000000006</v>
      </c>
      <c r="F165">
        <v>0.73005260000000005</v>
      </c>
      <c r="G165">
        <v>20.580860000000001</v>
      </c>
      <c r="H165">
        <v>0</v>
      </c>
      <c r="I165">
        <v>0</v>
      </c>
      <c r="J165">
        <v>0.73132010000000003</v>
      </c>
      <c r="K165">
        <v>20.75712</v>
      </c>
      <c r="L165">
        <v>0</v>
      </c>
      <c r="M165">
        <v>0</v>
      </c>
      <c r="N165">
        <v>0.73259660000000004</v>
      </c>
      <c r="O165">
        <v>21.34076</v>
      </c>
      <c r="P165">
        <v>0</v>
      </c>
      <c r="Q165">
        <v>0</v>
      </c>
      <c r="R165">
        <v>0.73377440000000005</v>
      </c>
      <c r="S165">
        <v>21.647790000000001</v>
      </c>
      <c r="T165">
        <v>0</v>
      </c>
      <c r="U165">
        <v>0</v>
      </c>
      <c r="V165">
        <v>0.7346665</v>
      </c>
      <c r="W165">
        <v>21.390419999999999</v>
      </c>
      <c r="X165">
        <v>0</v>
      </c>
      <c r="Y165">
        <v>2.8529069999999997E-38</v>
      </c>
      <c r="Z165">
        <v>0.73438210000000004</v>
      </c>
      <c r="AA165">
        <v>21.177689999999998</v>
      </c>
      <c r="AB165" s="1">
        <v>5.4672439999999996E-29</v>
      </c>
      <c r="AC165" s="1">
        <v>1.593134E-26</v>
      </c>
      <c r="AD165">
        <v>0.73359160000000001</v>
      </c>
      <c r="AE165">
        <v>20.77375</v>
      </c>
      <c r="AF165" s="1">
        <v>3.6850560000000001E-17</v>
      </c>
      <c r="AG165" s="1">
        <v>1.079731E-14</v>
      </c>
      <c r="AH165">
        <v>0.73258760000000001</v>
      </c>
      <c r="AI165">
        <v>20.85614</v>
      </c>
      <c r="AJ165" s="1">
        <v>1.0184690000000001E-6</v>
      </c>
      <c r="AK165" s="1">
        <v>2.30397E-4</v>
      </c>
      <c r="AL165">
        <v>0.731464</v>
      </c>
      <c r="AM165">
        <v>21.20946</v>
      </c>
      <c r="AN165" s="1">
        <v>6.454591E-3</v>
      </c>
      <c r="AO165" s="1">
        <v>1.587504</v>
      </c>
      <c r="AP165">
        <v>0.73028119999999996</v>
      </c>
      <c r="AQ165">
        <v>21.658639999999998</v>
      </c>
      <c r="AR165" s="1">
        <v>0.91400899999999996</v>
      </c>
      <c r="AS165">
        <v>238.5565</v>
      </c>
      <c r="AT165">
        <v>0.72903790000000002</v>
      </c>
      <c r="AU165">
        <v>22.22757</v>
      </c>
      <c r="AV165" s="1">
        <v>16.456679999999999</v>
      </c>
      <c r="AW165">
        <v>4504.3090000000002</v>
      </c>
      <c r="AX165">
        <v>0.72768350000000004</v>
      </c>
      <c r="AY165">
        <v>22.50433</v>
      </c>
      <c r="AZ165">
        <v>71.129059999999996</v>
      </c>
      <c r="BA165">
        <v>20247.25</v>
      </c>
      <c r="BB165">
        <v>0.72612239999999995</v>
      </c>
      <c r="BC165">
        <v>22.620760000000001</v>
      </c>
      <c r="BD165">
        <v>106.6725</v>
      </c>
      <c r="BE165">
        <v>31376.2</v>
      </c>
      <c r="BF165">
        <v>0.72425329999999999</v>
      </c>
      <c r="BG165">
        <v>22.538039999999999</v>
      </c>
      <c r="BH165">
        <v>71.76379</v>
      </c>
      <c r="BI165">
        <v>21674.49</v>
      </c>
      <c r="BJ165">
        <v>0.72206440000000005</v>
      </c>
      <c r="BK165">
        <v>22.334669999999999</v>
      </c>
      <c r="BL165">
        <v>26.047329999999999</v>
      </c>
      <c r="BM165">
        <v>8049.1549999999997</v>
      </c>
      <c r="BN165">
        <v>0.71942249999999996</v>
      </c>
      <c r="BO165">
        <v>22.702159999999999</v>
      </c>
      <c r="BP165">
        <v>5.9910050000000004</v>
      </c>
      <c r="BQ165">
        <v>1885.626</v>
      </c>
      <c r="BR165">
        <v>0.71641350000000004</v>
      </c>
      <c r="BS165">
        <v>22.92184</v>
      </c>
      <c r="BT165">
        <v>1.033868</v>
      </c>
      <c r="BU165">
        <v>329.34829999999999</v>
      </c>
      <c r="BV165">
        <v>0.71326460000000003</v>
      </c>
      <c r="BW165">
        <v>23.182980000000001</v>
      </c>
      <c r="BX165">
        <v>0.19025539999999999</v>
      </c>
      <c r="BY165">
        <v>60.100349999999999</v>
      </c>
      <c r="BZ165">
        <v>0.71003879999999997</v>
      </c>
      <c r="CA165">
        <v>23.570430000000002</v>
      </c>
      <c r="CB165">
        <v>7.6682169999999994E-2</v>
      </c>
      <c r="CC165">
        <v>23.468779999999999</v>
      </c>
      <c r="CD165">
        <v>0.70688859999999998</v>
      </c>
      <c r="CE165">
        <v>23.69473</v>
      </c>
      <c r="CF165">
        <v>6.5412520000000002E-2</v>
      </c>
      <c r="CG165">
        <v>19.81176</v>
      </c>
      <c r="CH165">
        <v>0.70406849999999999</v>
      </c>
      <c r="CI165">
        <v>23.404440000000001</v>
      </c>
      <c r="CJ165">
        <v>6.6250749999999997E-2</v>
      </c>
      <c r="CK165">
        <v>20.132549999999998</v>
      </c>
      <c r="CL165">
        <v>0.70134439999999998</v>
      </c>
      <c r="CM165">
        <v>23.168340000000001</v>
      </c>
      <c r="CN165" s="1">
        <v>6.5789500000000001E-2</v>
      </c>
      <c r="CO165">
        <v>20.114319999999999</v>
      </c>
      <c r="CP165">
        <v>0.69823239999999998</v>
      </c>
      <c r="CQ165">
        <v>22.930510000000002</v>
      </c>
      <c r="CR165" s="1">
        <v>6.2264149999999997E-2</v>
      </c>
      <c r="CS165">
        <v>19.15869</v>
      </c>
      <c r="CT165">
        <v>0.69476870000000002</v>
      </c>
      <c r="CU165">
        <v>22.920110000000001</v>
      </c>
      <c r="CV165" s="1">
        <v>5.693206E-2</v>
      </c>
      <c r="CW165">
        <v>17.625019999999999</v>
      </c>
      <c r="CX165">
        <v>0.69117720000000005</v>
      </c>
      <c r="CY165">
        <v>22.372330000000002</v>
      </c>
      <c r="CZ165" s="1">
        <v>5.1052519999999997E-2</v>
      </c>
      <c r="DA165">
        <v>15.896879999999999</v>
      </c>
      <c r="DB165">
        <v>0.68756280000000003</v>
      </c>
      <c r="DC165">
        <v>22.41253</v>
      </c>
      <c r="DD165" s="1">
        <v>4.5323950000000002E-2</v>
      </c>
      <c r="DE165">
        <v>14.191420000000001</v>
      </c>
      <c r="DF165">
        <v>0.68390569999999995</v>
      </c>
      <c r="DG165">
        <v>22.51709</v>
      </c>
      <c r="DH165" s="1">
        <v>4.0001130000000003E-2</v>
      </c>
      <c r="DI165">
        <v>12.592090000000001</v>
      </c>
      <c r="DJ165">
        <v>0.68010839999999995</v>
      </c>
      <c r="DK165">
        <v>22.30817</v>
      </c>
      <c r="DL165" s="1">
        <v>3.5167459999999998E-2</v>
      </c>
      <c r="DM165">
        <v>11.131489999999999</v>
      </c>
      <c r="DN165">
        <v>0.67639559999999999</v>
      </c>
      <c r="DO165">
        <v>22.1</v>
      </c>
      <c r="DP165" s="1">
        <v>3.09135E-2</v>
      </c>
      <c r="DQ165">
        <v>9.8357109999999999</v>
      </c>
      <c r="DR165">
        <v>0.67281329999999995</v>
      </c>
      <c r="DS165">
        <v>22.07263</v>
      </c>
      <c r="DT165" s="1">
        <v>2.7238559999999998E-2</v>
      </c>
      <c r="DU165">
        <v>8.7092849999999995</v>
      </c>
      <c r="DV165">
        <v>0.66949320000000001</v>
      </c>
      <c r="DW165">
        <v>22.084029999999998</v>
      </c>
      <c r="DX165" s="1">
        <v>2.400244E-2</v>
      </c>
      <c r="DY165">
        <v>7.711805</v>
      </c>
      <c r="DZ165">
        <v>0.66676069999999998</v>
      </c>
      <c r="EA165">
        <v>22.68722</v>
      </c>
      <c r="EB165" s="1">
        <v>2.1131270000000001E-2</v>
      </c>
      <c r="EC165">
        <v>6.8152200000000001</v>
      </c>
      <c r="ED165">
        <v>0.66376069999999998</v>
      </c>
      <c r="EE165">
        <v>23.299420000000001</v>
      </c>
      <c r="EF165" s="1">
        <v>1.856638E-2</v>
      </c>
      <c r="EG165">
        <v>6.0116800000000001</v>
      </c>
      <c r="EH165">
        <v>0.66051780000000004</v>
      </c>
      <c r="EI165">
        <v>23.792829999999999</v>
      </c>
      <c r="EJ165" s="1">
        <v>1.6288980000000002E-2</v>
      </c>
      <c r="EK165">
        <v>5.2961289999999996</v>
      </c>
      <c r="EL165">
        <v>0.65718449999999995</v>
      </c>
      <c r="EM165">
        <v>24.166119999999999</v>
      </c>
      <c r="EN165" s="1">
        <v>1.428072E-2</v>
      </c>
      <c r="EO165">
        <v>4.6635770000000001</v>
      </c>
      <c r="EP165">
        <v>0.65371970000000001</v>
      </c>
      <c r="EQ165">
        <v>24.04928</v>
      </c>
      <c r="ER165" s="1">
        <v>1.250184E-2</v>
      </c>
      <c r="ES165">
        <v>4.1020279999999998</v>
      </c>
      <c r="ET165">
        <v>0.65035489999999996</v>
      </c>
      <c r="EU165">
        <v>23.75102</v>
      </c>
      <c r="EV165" s="1">
        <v>1.091904E-2</v>
      </c>
      <c r="EW165">
        <v>3.5991759999999999</v>
      </c>
      <c r="EX165">
        <v>0.64707079999999995</v>
      </c>
      <c r="EY165">
        <v>23.787120000000002</v>
      </c>
      <c r="EZ165" s="1">
        <v>9.5171240000000001E-3</v>
      </c>
      <c r="FA165">
        <v>3.15056</v>
      </c>
      <c r="FB165">
        <v>0.64414070000000001</v>
      </c>
      <c r="FC165">
        <v>23.913019999999999</v>
      </c>
      <c r="FD165" s="1">
        <v>8.3063849999999995E-3</v>
      </c>
      <c r="FE165">
        <v>2.759169</v>
      </c>
      <c r="FF165">
        <v>0.64234480000000005</v>
      </c>
      <c r="FG165">
        <v>24.329319999999999</v>
      </c>
      <c r="FH165" s="1">
        <v>7.2722109999999998E-3</v>
      </c>
      <c r="FI165">
        <v>2.4196589999999998</v>
      </c>
      <c r="FJ165">
        <v>0.64134849999999999</v>
      </c>
      <c r="FK165">
        <v>24.42944</v>
      </c>
      <c r="FL165" s="1">
        <v>6.3813719999999997E-3</v>
      </c>
      <c r="FM165">
        <v>2.1237940000000002</v>
      </c>
      <c r="FN165">
        <v>0.64089309999999999</v>
      </c>
      <c r="FO165">
        <v>24.288679999999999</v>
      </c>
      <c r="FP165" s="1">
        <v>5.6059680000000002E-3</v>
      </c>
      <c r="FQ165">
        <v>1.864571</v>
      </c>
      <c r="FR165">
        <v>0.64199550000000005</v>
      </c>
      <c r="FS165">
        <v>24.016629999999999</v>
      </c>
      <c r="FT165" s="1">
        <v>4.9187010000000001E-3</v>
      </c>
      <c r="FU165">
        <v>1.6321319999999999</v>
      </c>
      <c r="FV165">
        <v>0.64290820000000004</v>
      </c>
      <c r="FW165">
        <v>23.715969999999999</v>
      </c>
      <c r="FX165" s="1">
        <v>4.300819E-3</v>
      </c>
      <c r="FY165">
        <v>1.4235930000000001</v>
      </c>
      <c r="FZ165">
        <v>0.64378480000000005</v>
      </c>
      <c r="GA165">
        <v>23.505400000000002</v>
      </c>
      <c r="GB165" s="1">
        <v>3.7256419999999999E-3</v>
      </c>
      <c r="GC165">
        <v>1.2302139999999999</v>
      </c>
      <c r="GD165">
        <v>0.6444261</v>
      </c>
      <c r="GE165">
        <v>23.418620000000001</v>
      </c>
      <c r="GF165" s="1">
        <v>3.1519970000000001E-3</v>
      </c>
      <c r="GG165">
        <v>1.0390189999999999</v>
      </c>
      <c r="GH165">
        <v>0.64495069999999999</v>
      </c>
      <c r="GI165">
        <v>23.506499999999999</v>
      </c>
      <c r="GJ165" s="1">
        <v>2.558954E-3</v>
      </c>
      <c r="GK165">
        <v>0.84246500000000002</v>
      </c>
      <c r="GL165">
        <v>0.64536000000000004</v>
      </c>
      <c r="GM165">
        <v>24.073879999999999</v>
      </c>
      <c r="GN165" s="1">
        <v>1.9771340000000002E-3</v>
      </c>
      <c r="GO165">
        <v>0.65012720000000002</v>
      </c>
      <c r="GP165">
        <v>0.64566869999999998</v>
      </c>
      <c r="GQ165">
        <v>24.566800000000001</v>
      </c>
      <c r="GR165" s="1">
        <v>1.4716309999999999E-3</v>
      </c>
      <c r="GS165">
        <v>0.48282120000000001</v>
      </c>
      <c r="GT165">
        <v>0.64591609999999999</v>
      </c>
      <c r="GU165">
        <v>24.984770000000001</v>
      </c>
      <c r="GV165" s="1">
        <v>1.087778E-3</v>
      </c>
      <c r="GW165">
        <v>0.35550389999999998</v>
      </c>
      <c r="GX165">
        <v>0.64608319999999997</v>
      </c>
      <c r="GY165">
        <v>25.104690000000002</v>
      </c>
      <c r="GZ165" s="1">
        <v>8.2679450000000001E-4</v>
      </c>
      <c r="HA165">
        <v>0.26888570000000001</v>
      </c>
      <c r="HB165">
        <v>0.6461924</v>
      </c>
      <c r="HC165">
        <v>24.7471</v>
      </c>
      <c r="HD165" s="1">
        <v>6.6106110000000004E-4</v>
      </c>
      <c r="HE165">
        <v>0.21388579999999999</v>
      </c>
      <c r="HF165">
        <v>0.64627299999999999</v>
      </c>
      <c r="HG165">
        <v>23.84995</v>
      </c>
      <c r="HH165" s="1">
        <v>5.5644980000000004E-4</v>
      </c>
      <c r="HI165">
        <v>0.17921190000000001</v>
      </c>
      <c r="HJ165">
        <v>0.64635209999999998</v>
      </c>
      <c r="HK165">
        <v>23.240130000000001</v>
      </c>
      <c r="HL165" s="1">
        <v>4.8494249999999999E-4</v>
      </c>
      <c r="HM165">
        <v>0.15566150000000001</v>
      </c>
      <c r="HN165">
        <v>0.64637650000000002</v>
      </c>
      <c r="HO165">
        <v>22.94173</v>
      </c>
      <c r="HP165" s="1">
        <v>4.2886520000000002E-4</v>
      </c>
      <c r="HQ165">
        <v>0.1373636</v>
      </c>
      <c r="HR165">
        <v>0.64638700000000004</v>
      </c>
      <c r="HS165">
        <v>23.099160000000001</v>
      </c>
      <c r="HT165" s="1">
        <v>3.8076309999999998E-4</v>
      </c>
      <c r="HU165">
        <v>0.12174169999999999</v>
      </c>
      <c r="HV165">
        <v>0.64638689999999999</v>
      </c>
      <c r="HW165">
        <v>23.373080000000002</v>
      </c>
      <c r="HX165" s="1">
        <v>3.397117E-4</v>
      </c>
      <c r="HY165">
        <v>0.10843750000000001</v>
      </c>
      <c r="HZ165">
        <v>0.64639170000000001</v>
      </c>
      <c r="IA165">
        <v>23.4663</v>
      </c>
      <c r="IB165" s="1">
        <v>3.0644919999999999E-4</v>
      </c>
      <c r="IC165">
        <v>9.7657919999999995E-2</v>
      </c>
      <c r="ID165">
        <v>0.64638379999999995</v>
      </c>
      <c r="IE165">
        <v>23.507449999999999</v>
      </c>
      <c r="IF165" s="1">
        <v>2.8047450000000002E-4</v>
      </c>
      <c r="IG165">
        <v>8.9254650000000005E-2</v>
      </c>
      <c r="IH165">
        <v>0.64635830000000005</v>
      </c>
      <c r="II165">
        <v>23.2117</v>
      </c>
      <c r="IJ165" s="1">
        <v>2.601716E-4</v>
      </c>
      <c r="IK165">
        <v>8.2706409999999994E-2</v>
      </c>
      <c r="IL165">
        <v>0.64635030000000004</v>
      </c>
      <c r="IM165">
        <v>22.784289999999999</v>
      </c>
      <c r="IN165" s="1">
        <v>2.4413160000000001E-4</v>
      </c>
      <c r="IO165">
        <v>7.7534679999999995E-2</v>
      </c>
      <c r="IP165">
        <v>0.64634510000000001</v>
      </c>
      <c r="IQ165">
        <v>22.679459999999999</v>
      </c>
      <c r="IR165" s="1">
        <v>2.3164130000000001E-4</v>
      </c>
      <c r="IS165">
        <v>7.3507680000000006E-2</v>
      </c>
      <c r="IT165">
        <v>0.64634910000000001</v>
      </c>
      <c r="IU165">
        <v>22.940390000000001</v>
      </c>
      <c r="IV165" s="1">
        <v>2.2237210000000001E-4</v>
      </c>
      <c r="IW165">
        <v>7.0516090000000003E-2</v>
      </c>
      <c r="IX165">
        <v>0.64634499999999995</v>
      </c>
      <c r="IY165">
        <v>24.011230000000001</v>
      </c>
      <c r="IZ165" s="1">
        <v>2.1534270000000001E-4</v>
      </c>
      <c r="JA165">
        <v>6.8264259999999993E-2</v>
      </c>
      <c r="JB165">
        <v>0.64637149999999999</v>
      </c>
      <c r="JC165">
        <v>24.874120000000001</v>
      </c>
      <c r="JD165" s="1">
        <v>2.091149E-4</v>
      </c>
      <c r="JE165">
        <v>6.6280439999999996E-2</v>
      </c>
      <c r="JF165">
        <v>0.64636950000000004</v>
      </c>
      <c r="JG165">
        <v>25.358229999999999</v>
      </c>
      <c r="JH165" s="1">
        <v>2.0243130000000001E-4</v>
      </c>
      <c r="JI165">
        <v>6.4176810000000001E-2</v>
      </c>
      <c r="JJ165">
        <v>0.64638419999999996</v>
      </c>
      <c r="JK165">
        <v>25.080780000000001</v>
      </c>
      <c r="JL165" s="1">
        <v>1.949451E-4</v>
      </c>
      <c r="JM165">
        <v>6.1818959999999999E-2</v>
      </c>
      <c r="JN165">
        <v>0.64638249999999997</v>
      </c>
      <c r="JO165">
        <v>24.520240000000001</v>
      </c>
      <c r="JP165" s="1">
        <v>1.868753E-4</v>
      </c>
      <c r="JQ165">
        <v>5.9269910000000002E-2</v>
      </c>
      <c r="JR165">
        <v>0.64642489999999997</v>
      </c>
      <c r="JS165">
        <v>23.829979999999999</v>
      </c>
      <c r="JT165" s="1">
        <v>1.7858460000000001E-4</v>
      </c>
      <c r="JU165">
        <v>5.6645239999999999E-2</v>
      </c>
      <c r="JV165">
        <v>0.64645710000000001</v>
      </c>
      <c r="JW165">
        <v>23.503730000000001</v>
      </c>
      <c r="JX165" s="1">
        <v>1.7038700000000001E-4</v>
      </c>
      <c r="JY165">
        <v>5.404403E-2</v>
      </c>
      <c r="JZ165">
        <v>0.64644749999999995</v>
      </c>
      <c r="KA165">
        <v>23.4435</v>
      </c>
      <c r="KB165" s="1">
        <v>1.6243449999999999E-4</v>
      </c>
      <c r="KC165">
        <v>5.1525000000000001E-2</v>
      </c>
      <c r="KD165">
        <v>0.64649060000000003</v>
      </c>
      <c r="KE165">
        <v>24.06963</v>
      </c>
      <c r="KF165" s="1">
        <v>1.548582E-4</v>
      </c>
      <c r="KG165">
        <v>4.9121810000000002E-2</v>
      </c>
      <c r="KH165">
        <v>0.64652909999999997</v>
      </c>
      <c r="KI165">
        <v>24.443390000000001</v>
      </c>
      <c r="KJ165" s="1">
        <v>1.477184E-4</v>
      </c>
      <c r="KK165">
        <v>4.6846220000000001E-2</v>
      </c>
      <c r="KL165">
        <v>0.64655980000000002</v>
      </c>
      <c r="KM165">
        <v>24.73638</v>
      </c>
      <c r="KN165" s="1">
        <v>1.4099889999999999E-4</v>
      </c>
      <c r="KO165">
        <v>4.4709430000000001E-2</v>
      </c>
      <c r="KP165">
        <v>0.64659089999999997</v>
      </c>
      <c r="KQ165">
        <v>24.907399999999999</v>
      </c>
      <c r="KR165" s="1">
        <v>1.3468679999999999E-4</v>
      </c>
      <c r="KS165">
        <v>4.2698010000000002E-2</v>
      </c>
      <c r="KT165">
        <v>0.64660870000000004</v>
      </c>
      <c r="KU165">
        <v>24.604369999999999</v>
      </c>
      <c r="KV165" s="1">
        <v>1.2869380000000001E-4</v>
      </c>
      <c r="KW165">
        <v>4.0792179999999997E-2</v>
      </c>
      <c r="KX165">
        <v>0.64663700000000002</v>
      </c>
      <c r="KY165">
        <v>24.112639999999999</v>
      </c>
      <c r="KZ165" s="1">
        <v>1.228693E-4</v>
      </c>
      <c r="LA165">
        <v>3.8941450000000002E-2</v>
      </c>
      <c r="LB165">
        <v>0.64668780000000003</v>
      </c>
      <c r="LC165">
        <v>23.7745</v>
      </c>
      <c r="LD165" s="1">
        <v>1.168599E-4</v>
      </c>
      <c r="LE165">
        <v>3.7037010000000002E-2</v>
      </c>
      <c r="LF165">
        <v>0.64671179999999995</v>
      </c>
      <c r="LG165">
        <v>23.734940000000002</v>
      </c>
      <c r="LH165" s="1">
        <v>1.104031E-4</v>
      </c>
      <c r="LI165">
        <v>3.4992189999999999E-2</v>
      </c>
      <c r="LJ165">
        <v>0.64667969999999997</v>
      </c>
      <c r="LK165">
        <v>24.335319999999999</v>
      </c>
      <c r="LL165" s="1">
        <v>1.036289E-4</v>
      </c>
      <c r="LM165">
        <v>3.2846309999999997E-2</v>
      </c>
      <c r="LN165">
        <v>0.64672540000000001</v>
      </c>
      <c r="LO165">
        <v>24.877199999999998</v>
      </c>
      <c r="LP165" s="1">
        <v>9.7079270000000002E-5</v>
      </c>
      <c r="LQ165">
        <v>3.076365E-2</v>
      </c>
      <c r="LR165">
        <v>0.64669699999999997</v>
      </c>
      <c r="LS165">
        <v>25.285889999999998</v>
      </c>
      <c r="LT165" s="1">
        <v>9.1251589999999998E-5</v>
      </c>
      <c r="LU165">
        <v>2.890529E-2</v>
      </c>
      <c r="LV165">
        <v>0.64671719999999999</v>
      </c>
      <c r="LW165">
        <v>25.327839999999998</v>
      </c>
      <c r="LX165" s="1">
        <v>8.6314630000000004E-5</v>
      </c>
      <c r="LY165">
        <v>2.7326909999999999E-2</v>
      </c>
      <c r="LZ165">
        <v>0.64671310000000004</v>
      </c>
      <c r="MA165">
        <v>24.925830000000001</v>
      </c>
      <c r="MB165" s="1">
        <v>8.203408E-5</v>
      </c>
      <c r="MC165">
        <v>2.5995830000000001E-2</v>
      </c>
      <c r="MD165">
        <v>0.64671529999999999</v>
      </c>
      <c r="ME165">
        <v>24.281700000000001</v>
      </c>
      <c r="MF165" s="1">
        <v>7.8166510000000005E-5</v>
      </c>
      <c r="MG165">
        <v>2.4848680000000001E-2</v>
      </c>
      <c r="MH165">
        <v>0.646706</v>
      </c>
      <c r="MI165">
        <v>23.917120000000001</v>
      </c>
      <c r="MJ165" s="1">
        <v>7.4715839999999996E-5</v>
      </c>
      <c r="MK165">
        <v>2.3825039999999999E-2</v>
      </c>
      <c r="ML165">
        <v>0.64670649999999996</v>
      </c>
      <c r="MM165">
        <v>23.783629999999999</v>
      </c>
      <c r="MN165" s="1">
        <v>7.1560090000000006E-5</v>
      </c>
      <c r="MO165">
        <v>2.2885719999999998E-2</v>
      </c>
      <c r="MP165">
        <v>0.64669659999999995</v>
      </c>
      <c r="MQ165">
        <v>24.37931</v>
      </c>
      <c r="MR165" s="1">
        <v>6.8610189999999995E-5</v>
      </c>
      <c r="MS165">
        <v>2.2004739999999998E-2</v>
      </c>
      <c r="MT165">
        <v>0.64670260000000002</v>
      </c>
      <c r="MU165">
        <v>24.41826</v>
      </c>
      <c r="MV165" s="1">
        <v>6.582576E-5</v>
      </c>
      <c r="MW165">
        <v>2.1170109999999999E-2</v>
      </c>
      <c r="MX165">
        <v>0.64670320000000003</v>
      </c>
      <c r="MY165">
        <v>24.034030000000001</v>
      </c>
      <c r="MZ165" s="1">
        <v>6.3200289999999998E-5</v>
      </c>
      <c r="NA165">
        <v>2.0377570000000001E-2</v>
      </c>
      <c r="NB165">
        <v>0.64671100000000004</v>
      </c>
      <c r="NC165">
        <v>23.421469999999999</v>
      </c>
      <c r="ND165" s="1">
        <v>6.0713440000000003E-5</v>
      </c>
      <c r="NE165">
        <v>1.962322E-2</v>
      </c>
      <c r="NF165">
        <v>0.64671199999999995</v>
      </c>
      <c r="NG165">
        <v>23.043869999999998</v>
      </c>
      <c r="NH165" s="1">
        <v>5.835714E-5</v>
      </c>
      <c r="NI165">
        <v>1.8906369999999999E-2</v>
      </c>
      <c r="NJ165">
        <v>0.64670919999999998</v>
      </c>
      <c r="NK165">
        <v>22.653700000000001</v>
      </c>
      <c r="NL165" s="1">
        <v>5.611858E-5</v>
      </c>
      <c r="NM165">
        <v>1.822317E-2</v>
      </c>
      <c r="NN165">
        <v>0.64669779999999999</v>
      </c>
      <c r="NO165">
        <v>22.43844</v>
      </c>
      <c r="NP165" s="1">
        <v>5.3985640000000003E-5</v>
      </c>
      <c r="NQ165">
        <v>1.756891E-2</v>
      </c>
      <c r="NR165">
        <v>0.64669670000000001</v>
      </c>
      <c r="NS165">
        <v>22.426939999999998</v>
      </c>
      <c r="NT165" s="1">
        <v>5.1955759999999999E-5</v>
      </c>
      <c r="NU165">
        <v>1.6943469999999999E-2</v>
      </c>
      <c r="NV165">
        <v>0.64669750000000004</v>
      </c>
      <c r="NW165">
        <v>23.19969</v>
      </c>
      <c r="NX165" s="1">
        <v>5.0021590000000002E-5</v>
      </c>
      <c r="NY165">
        <v>1.634472E-2</v>
      </c>
      <c r="NZ165">
        <v>0.64670870000000003</v>
      </c>
      <c r="OA165">
        <v>23.98141</v>
      </c>
      <c r="OB165" s="1">
        <v>4.8178520000000001E-5</v>
      </c>
      <c r="OC165">
        <v>1.5772000000000001E-2</v>
      </c>
      <c r="OD165">
        <v>0.64670649999999996</v>
      </c>
      <c r="OE165">
        <v>24.458189999999998</v>
      </c>
      <c r="OF165" s="1">
        <v>4.6412680000000002E-5</v>
      </c>
      <c r="OG165">
        <v>1.5222690000000001E-2</v>
      </c>
      <c r="OH165">
        <v>0.64669960000000004</v>
      </c>
      <c r="OI165">
        <v>24.665489999999998</v>
      </c>
      <c r="OJ165" s="1">
        <v>4.472747E-5</v>
      </c>
      <c r="OK165">
        <v>1.469614E-2</v>
      </c>
    </row>
    <row r="166" spans="1:401" x14ac:dyDescent="0.35">
      <c r="A166">
        <v>169</v>
      </c>
      <c r="B166" t="s">
        <v>4</v>
      </c>
      <c r="C166" t="s">
        <v>24</v>
      </c>
      <c r="D166" t="s">
        <v>171</v>
      </c>
      <c r="E166">
        <v>849.76409999999998</v>
      </c>
      <c r="F166">
        <v>1.175513</v>
      </c>
      <c r="G166">
        <v>20.609670000000001</v>
      </c>
      <c r="H166">
        <v>0</v>
      </c>
      <c r="I166">
        <v>0</v>
      </c>
      <c r="J166">
        <v>1.17581</v>
      </c>
      <c r="K166">
        <v>20.7683</v>
      </c>
      <c r="L166">
        <v>0</v>
      </c>
      <c r="M166">
        <v>0</v>
      </c>
      <c r="N166">
        <v>1.1760010000000001</v>
      </c>
      <c r="O166">
        <v>21.326250000000002</v>
      </c>
      <c r="P166">
        <v>0</v>
      </c>
      <c r="Q166">
        <v>0</v>
      </c>
      <c r="R166">
        <v>1.1756629999999999</v>
      </c>
      <c r="S166">
        <v>21.654900000000001</v>
      </c>
      <c r="T166">
        <v>0</v>
      </c>
      <c r="U166">
        <v>0</v>
      </c>
      <c r="V166">
        <v>1.173505</v>
      </c>
      <c r="W166">
        <v>21.403510000000001</v>
      </c>
      <c r="X166">
        <v>0</v>
      </c>
      <c r="Y166">
        <v>0</v>
      </c>
      <c r="Z166">
        <v>1.17004</v>
      </c>
      <c r="AA166">
        <v>21.198350000000001</v>
      </c>
      <c r="AB166" s="1">
        <v>8.3144460000000005E-30</v>
      </c>
      <c r="AC166" s="1">
        <v>2.12746E-27</v>
      </c>
      <c r="AD166">
        <v>1.1666719999999999</v>
      </c>
      <c r="AE166">
        <v>20.820049999999998</v>
      </c>
      <c r="AF166" s="1">
        <v>5.1898489999999999E-18</v>
      </c>
      <c r="AG166" s="1">
        <v>1.3364060000000001E-15</v>
      </c>
      <c r="AH166">
        <v>1.1634359999999999</v>
      </c>
      <c r="AI166">
        <v>20.892119999999998</v>
      </c>
      <c r="AJ166" s="1">
        <v>4.717186E-7</v>
      </c>
      <c r="AK166" s="1">
        <v>8.3815720000000006E-5</v>
      </c>
      <c r="AL166">
        <v>1.160153</v>
      </c>
      <c r="AM166">
        <v>21.24446</v>
      </c>
      <c r="AN166" s="1">
        <v>4.2326100000000004E-3</v>
      </c>
      <c r="AO166" s="1">
        <v>0.87206680000000003</v>
      </c>
      <c r="AP166">
        <v>1.156814</v>
      </c>
      <c r="AQ166">
        <v>21.68582</v>
      </c>
      <c r="AR166" s="1">
        <v>0.6997989</v>
      </c>
      <c r="AS166">
        <v>155.93369999999999</v>
      </c>
      <c r="AT166">
        <v>1.1533530000000001</v>
      </c>
      <c r="AU166">
        <v>22.232420000000001</v>
      </c>
      <c r="AV166">
        <v>14.068199999999999</v>
      </c>
      <c r="AW166">
        <v>3327.6979999999999</v>
      </c>
      <c r="AX166">
        <v>1.1496630000000001</v>
      </c>
      <c r="AY166">
        <v>22.510850000000001</v>
      </c>
      <c r="AZ166">
        <v>66.25855</v>
      </c>
      <c r="BA166">
        <v>16454.16</v>
      </c>
      <c r="BB166">
        <v>1.1454819999999999</v>
      </c>
      <c r="BC166">
        <v>22.626840000000001</v>
      </c>
      <c r="BD166">
        <v>106.7362</v>
      </c>
      <c r="BE166">
        <v>27560.31</v>
      </c>
      <c r="BF166">
        <v>1.1405689999999999</v>
      </c>
      <c r="BG166">
        <v>22.563980000000001</v>
      </c>
      <c r="BH166">
        <v>75.746049999999997</v>
      </c>
      <c r="BI166">
        <v>20253.009999999998</v>
      </c>
      <c r="BJ166">
        <v>1.1348309999999999</v>
      </c>
      <c r="BK166">
        <v>22.378920000000001</v>
      </c>
      <c r="BL166">
        <v>28.751090000000001</v>
      </c>
      <c r="BM166">
        <v>7912.7719999999999</v>
      </c>
      <c r="BN166">
        <v>1.128001</v>
      </c>
      <c r="BO166">
        <v>22.747229999999998</v>
      </c>
      <c r="BP166">
        <v>6.8403080000000003</v>
      </c>
      <c r="BQ166">
        <v>1927.434</v>
      </c>
      <c r="BR166">
        <v>1.120209</v>
      </c>
      <c r="BS166">
        <v>22.975960000000001</v>
      </c>
      <c r="BT166">
        <v>1.2016020000000001</v>
      </c>
      <c r="BU166">
        <v>344.178</v>
      </c>
      <c r="BV166">
        <v>1.111839</v>
      </c>
      <c r="BW166">
        <v>23.22259</v>
      </c>
      <c r="BX166">
        <v>0.21500949999999999</v>
      </c>
      <c r="BY166">
        <v>61.172669999999997</v>
      </c>
      <c r="BZ166">
        <v>1.1029869999999999</v>
      </c>
      <c r="CA166">
        <v>23.5823</v>
      </c>
      <c r="CB166">
        <v>7.9679849999999997E-2</v>
      </c>
      <c r="CC166">
        <v>21.802679999999999</v>
      </c>
      <c r="CD166">
        <v>1.0940380000000001</v>
      </c>
      <c r="CE166">
        <v>23.709720000000001</v>
      </c>
      <c r="CF166">
        <v>6.5504640000000003E-2</v>
      </c>
      <c r="CG166">
        <v>17.645489999999999</v>
      </c>
      <c r="CH166">
        <v>1.0857190000000001</v>
      </c>
      <c r="CI166">
        <v>23.420670000000001</v>
      </c>
      <c r="CJ166">
        <v>6.6154989999999997E-2</v>
      </c>
      <c r="CK166">
        <v>17.88663</v>
      </c>
      <c r="CL166">
        <v>1.0772459999999999</v>
      </c>
      <c r="CM166">
        <v>23.195709999999998</v>
      </c>
      <c r="CN166">
        <v>6.5933839999999994E-2</v>
      </c>
      <c r="CO166">
        <v>17.96696</v>
      </c>
      <c r="CP166">
        <v>1.0682020000000001</v>
      </c>
      <c r="CQ166">
        <v>22.98481</v>
      </c>
      <c r="CR166" s="1">
        <v>6.262305E-2</v>
      </c>
      <c r="CS166">
        <v>17.208480000000002</v>
      </c>
      <c r="CT166">
        <v>1.0588219999999999</v>
      </c>
      <c r="CU166">
        <v>22.994029999999999</v>
      </c>
      <c r="CV166" s="1">
        <v>5.738915E-2</v>
      </c>
      <c r="CW166">
        <v>15.89331</v>
      </c>
      <c r="CX166">
        <v>1.0491600000000001</v>
      </c>
      <c r="CY166">
        <v>22.450690000000002</v>
      </c>
      <c r="CZ166" s="1">
        <v>5.1528930000000001E-2</v>
      </c>
      <c r="DA166">
        <v>14.37537</v>
      </c>
      <c r="DB166">
        <v>1.0393619999999999</v>
      </c>
      <c r="DC166">
        <v>22.470749999999999</v>
      </c>
      <c r="DD166" s="1">
        <v>4.5779460000000001E-2</v>
      </c>
      <c r="DE166">
        <v>12.860860000000001</v>
      </c>
      <c r="DF166">
        <v>1.029447</v>
      </c>
      <c r="DG166">
        <v>22.567250000000001</v>
      </c>
      <c r="DH166" s="1">
        <v>4.0423920000000002E-2</v>
      </c>
      <c r="DI166">
        <v>11.433719999999999</v>
      </c>
      <c r="DJ166">
        <v>1.0192270000000001</v>
      </c>
      <c r="DK166">
        <v>22.351500000000001</v>
      </c>
      <c r="DL166" s="1">
        <v>3.5548679999999999E-2</v>
      </c>
      <c r="DM166">
        <v>10.124169999999999</v>
      </c>
      <c r="DN166">
        <v>1.0091600000000001</v>
      </c>
      <c r="DO166">
        <v>22.115359999999999</v>
      </c>
      <c r="DP166" s="1">
        <v>3.1249369999999999E-2</v>
      </c>
      <c r="DQ166">
        <v>8.9576379999999993</v>
      </c>
      <c r="DR166">
        <v>0.99941469999999999</v>
      </c>
      <c r="DS166">
        <v>22.08963</v>
      </c>
      <c r="DT166" s="1">
        <v>2.7530889999999999E-2</v>
      </c>
      <c r="DU166">
        <v>7.9400680000000001</v>
      </c>
      <c r="DV166">
        <v>0.98968719999999999</v>
      </c>
      <c r="DW166">
        <v>22.123539999999998</v>
      </c>
      <c r="DX166" s="1">
        <v>2.4266030000000001E-2</v>
      </c>
      <c r="DY166">
        <v>7.0434289999999997</v>
      </c>
      <c r="DZ166">
        <v>0.98095049999999995</v>
      </c>
      <c r="EA166">
        <v>22.745380000000001</v>
      </c>
      <c r="EB166" s="1">
        <v>2.1369010000000001E-2</v>
      </c>
      <c r="EC166">
        <v>6.235112</v>
      </c>
      <c r="ED166">
        <v>0.97218859999999996</v>
      </c>
      <c r="EE166">
        <v>23.367470000000001</v>
      </c>
      <c r="EF166" s="1">
        <v>1.8779480000000001E-2</v>
      </c>
      <c r="EG166">
        <v>5.5082139999999997</v>
      </c>
      <c r="EH166">
        <v>0.96314670000000002</v>
      </c>
      <c r="EI166">
        <v>23.870270000000001</v>
      </c>
      <c r="EJ166" s="1">
        <v>1.6478690000000001E-2</v>
      </c>
      <c r="EK166">
        <v>4.8592389999999996</v>
      </c>
      <c r="EL166">
        <v>0.95386479999999996</v>
      </c>
      <c r="EM166">
        <v>24.229880000000001</v>
      </c>
      <c r="EN166" s="1">
        <v>1.4449419999999999E-2</v>
      </c>
      <c r="EO166">
        <v>4.2843059999999999</v>
      </c>
      <c r="EP166">
        <v>0.944357</v>
      </c>
      <c r="EQ166">
        <v>24.088660000000001</v>
      </c>
      <c r="ER166" s="1">
        <v>1.265207E-2</v>
      </c>
      <c r="ES166">
        <v>3.773047</v>
      </c>
      <c r="ET166">
        <v>0.93498619999999999</v>
      </c>
      <c r="EU166">
        <v>23.757560000000002</v>
      </c>
      <c r="EV166" s="1">
        <v>1.1054909999999999E-2</v>
      </c>
      <c r="EW166">
        <v>3.3149120000000001</v>
      </c>
      <c r="EX166">
        <v>0.92576590000000003</v>
      </c>
      <c r="EY166">
        <v>23.781890000000001</v>
      </c>
      <c r="EZ166" s="1">
        <v>9.6371100000000008E-3</v>
      </c>
      <c r="FA166">
        <v>2.9043000000000001</v>
      </c>
      <c r="FB166">
        <v>0.91738980000000003</v>
      </c>
      <c r="FC166">
        <v>23.924800000000001</v>
      </c>
      <c r="FD166" s="1">
        <v>8.4111519999999999E-3</v>
      </c>
      <c r="FE166">
        <v>2.544743</v>
      </c>
      <c r="FF166">
        <v>0.91087490000000004</v>
      </c>
      <c r="FG166">
        <v>24.378640000000001</v>
      </c>
      <c r="FH166" s="1">
        <v>7.3635039999999999E-3</v>
      </c>
      <c r="FI166">
        <v>2.2324130000000002</v>
      </c>
      <c r="FJ166">
        <v>0.90564979999999995</v>
      </c>
      <c r="FK166">
        <v>24.501919999999998</v>
      </c>
      <c r="FL166" s="1">
        <v>6.460894E-3</v>
      </c>
      <c r="FM166">
        <v>1.9597979999999999</v>
      </c>
      <c r="FN166">
        <v>0.90133260000000004</v>
      </c>
      <c r="FO166">
        <v>24.348680000000002</v>
      </c>
      <c r="FP166" s="1">
        <v>5.676375E-3</v>
      </c>
      <c r="FQ166">
        <v>1.7213160000000001</v>
      </c>
      <c r="FR166">
        <v>0.89776270000000002</v>
      </c>
      <c r="FS166">
        <v>24.07424</v>
      </c>
      <c r="FT166" s="1">
        <v>4.9819069999999998E-3</v>
      </c>
      <c r="FU166">
        <v>1.509428</v>
      </c>
      <c r="FV166">
        <v>0.89491900000000002</v>
      </c>
      <c r="FW166">
        <v>23.740379999999998</v>
      </c>
      <c r="FX166" s="1">
        <v>4.3582400000000002E-3</v>
      </c>
      <c r="FY166">
        <v>1.318719</v>
      </c>
      <c r="FZ166">
        <v>0.89285150000000002</v>
      </c>
      <c r="GA166">
        <v>23.514890000000001</v>
      </c>
      <c r="GB166" s="1">
        <v>3.7804570000000001E-3</v>
      </c>
      <c r="GC166">
        <v>1.1420859999999999</v>
      </c>
      <c r="GD166">
        <v>0.89122469999999998</v>
      </c>
      <c r="GE166">
        <v>23.42259</v>
      </c>
      <c r="GF166" s="1">
        <v>3.207966E-3</v>
      </c>
      <c r="GG166">
        <v>0.96822560000000002</v>
      </c>
      <c r="GH166">
        <v>0.88994139999999999</v>
      </c>
      <c r="GI166">
        <v>23.526589999999999</v>
      </c>
      <c r="GJ166" s="1">
        <v>2.6163029999999999E-3</v>
      </c>
      <c r="GK166">
        <v>0.78929700000000003</v>
      </c>
      <c r="GL166">
        <v>0.88895880000000005</v>
      </c>
      <c r="GM166">
        <v>24.131180000000001</v>
      </c>
      <c r="GN166" s="1">
        <v>2.0308290000000001E-3</v>
      </c>
      <c r="GO166">
        <v>0.6123999</v>
      </c>
      <c r="GP166">
        <v>0.88824860000000005</v>
      </c>
      <c r="GQ166">
        <v>24.653860000000002</v>
      </c>
      <c r="GR166" s="1">
        <v>1.515623E-3</v>
      </c>
      <c r="GS166">
        <v>0.4563046</v>
      </c>
      <c r="GT166">
        <v>0.88770470000000001</v>
      </c>
      <c r="GU166">
        <v>25.091100000000001</v>
      </c>
      <c r="GV166" s="1">
        <v>1.119444E-3</v>
      </c>
      <c r="GW166">
        <v>0.33583109999999999</v>
      </c>
      <c r="GX166">
        <v>0.88735719999999996</v>
      </c>
      <c r="GY166">
        <v>25.20786</v>
      </c>
      <c r="GZ166" s="1">
        <v>8.4752429999999999E-4</v>
      </c>
      <c r="HA166">
        <v>0.25299080000000002</v>
      </c>
      <c r="HB166">
        <v>0.88708529999999997</v>
      </c>
      <c r="HC166">
        <v>24.83765</v>
      </c>
      <c r="HD166" s="1">
        <v>6.7405459999999998E-4</v>
      </c>
      <c r="HE166">
        <v>0.20010800000000001</v>
      </c>
      <c r="HF166">
        <v>0.88694050000000002</v>
      </c>
      <c r="HG166">
        <v>23.905539999999998</v>
      </c>
      <c r="HH166" s="1">
        <v>5.6483949999999998E-4</v>
      </c>
      <c r="HI166">
        <v>0.16684499999999999</v>
      </c>
      <c r="HJ166">
        <v>0.88679410000000003</v>
      </c>
      <c r="HK166">
        <v>23.273</v>
      </c>
      <c r="HL166" s="1">
        <v>4.9102279999999998E-4</v>
      </c>
      <c r="HM166">
        <v>0.14451729999999999</v>
      </c>
      <c r="HN166">
        <v>0.88667189999999996</v>
      </c>
      <c r="HO166">
        <v>22.964839999999999</v>
      </c>
      <c r="HP166" s="1">
        <v>4.338872E-4</v>
      </c>
      <c r="HQ166">
        <v>0.12741050000000001</v>
      </c>
      <c r="HR166">
        <v>0.88654330000000003</v>
      </c>
      <c r="HS166">
        <v>23.14911</v>
      </c>
      <c r="HT166" s="1">
        <v>3.8511019999999999E-4</v>
      </c>
      <c r="HU166">
        <v>0.112889</v>
      </c>
      <c r="HV166">
        <v>0.88639380000000001</v>
      </c>
      <c r="HW166">
        <v>23.452470000000002</v>
      </c>
      <c r="HX166" s="1">
        <v>3.4334099999999999E-4</v>
      </c>
      <c r="HY166">
        <v>0.1004819</v>
      </c>
      <c r="HZ166">
        <v>0.88614139999999997</v>
      </c>
      <c r="IA166">
        <v>23.558810000000001</v>
      </c>
      <c r="IB166" s="1">
        <v>3.0932479999999998E-4</v>
      </c>
      <c r="IC166">
        <v>9.0374159999999995E-2</v>
      </c>
      <c r="ID166">
        <v>0.88591379999999997</v>
      </c>
      <c r="IE166">
        <v>23.59168</v>
      </c>
      <c r="IF166" s="1">
        <v>2.8271060000000002E-4</v>
      </c>
      <c r="IG166">
        <v>8.2477229999999999E-2</v>
      </c>
      <c r="IH166">
        <v>0.88560470000000002</v>
      </c>
      <c r="II166">
        <v>23.269559999999998</v>
      </c>
      <c r="IJ166" s="1">
        <v>2.619241E-4</v>
      </c>
      <c r="IK166">
        <v>7.6329069999999999E-2</v>
      </c>
      <c r="IL166">
        <v>0.88529060000000004</v>
      </c>
      <c r="IM166">
        <v>22.791720000000002</v>
      </c>
      <c r="IN166" s="1">
        <v>2.455197E-4</v>
      </c>
      <c r="IO166">
        <v>7.14809E-2</v>
      </c>
      <c r="IP166">
        <v>0.88493310000000003</v>
      </c>
      <c r="IQ166">
        <v>22.666720000000002</v>
      </c>
      <c r="IR166" s="1">
        <v>2.3270070000000001E-4</v>
      </c>
      <c r="IS166">
        <v>6.7693669999999997E-2</v>
      </c>
      <c r="IT166">
        <v>0.88457359999999996</v>
      </c>
      <c r="IU166">
        <v>22.929349999999999</v>
      </c>
      <c r="IV166" s="1">
        <v>2.231496E-4</v>
      </c>
      <c r="IW166">
        <v>6.4868609999999993E-2</v>
      </c>
      <c r="IX166">
        <v>0.88421879999999997</v>
      </c>
      <c r="IY166">
        <v>24.046009999999999</v>
      </c>
      <c r="IZ166" s="1">
        <v>2.159586E-4</v>
      </c>
      <c r="JA166">
        <v>6.2758640000000004E-2</v>
      </c>
      <c r="JB166">
        <v>0.88384359999999995</v>
      </c>
      <c r="JC166">
        <v>24.949570000000001</v>
      </c>
      <c r="JD166" s="1">
        <v>2.0971520000000001E-4</v>
      </c>
      <c r="JE166">
        <v>6.094099E-2</v>
      </c>
      <c r="JF166">
        <v>0.88341919999999996</v>
      </c>
      <c r="JG166">
        <v>25.464179999999999</v>
      </c>
      <c r="JH166" s="1">
        <v>2.0309859999999999E-4</v>
      </c>
      <c r="JI166">
        <v>5.9039309999999998E-2</v>
      </c>
      <c r="JJ166">
        <v>0.8830673</v>
      </c>
      <c r="JK166">
        <v>25.18563</v>
      </c>
      <c r="JL166" s="1">
        <v>1.9568689999999999E-4</v>
      </c>
      <c r="JM166">
        <v>5.6906310000000002E-2</v>
      </c>
      <c r="JN166">
        <v>0.88263959999999997</v>
      </c>
      <c r="JO166">
        <v>24.603000000000002</v>
      </c>
      <c r="JP166" s="1">
        <v>1.876557E-4</v>
      </c>
      <c r="JQ166">
        <v>5.458752E-2</v>
      </c>
      <c r="JR166">
        <v>0.88227009999999995</v>
      </c>
      <c r="JS166">
        <v>23.869869999999999</v>
      </c>
      <c r="JT166" s="1">
        <v>1.7937439999999999E-4</v>
      </c>
      <c r="JU166">
        <v>5.2191790000000002E-2</v>
      </c>
      <c r="JV166">
        <v>0.88191830000000004</v>
      </c>
      <c r="JW166">
        <v>23.521550000000001</v>
      </c>
      <c r="JX166" s="1">
        <v>1.7116080000000001E-4</v>
      </c>
      <c r="JY166">
        <v>4.9807740000000003E-2</v>
      </c>
      <c r="JZ166">
        <v>0.88155629999999996</v>
      </c>
      <c r="KA166">
        <v>23.458089999999999</v>
      </c>
      <c r="KB166" s="1">
        <v>1.6317640000000001E-4</v>
      </c>
      <c r="KC166">
        <v>4.7491279999999997E-2</v>
      </c>
      <c r="KD166">
        <v>0.88124570000000002</v>
      </c>
      <c r="KE166">
        <v>24.121680000000001</v>
      </c>
      <c r="KF166" s="1">
        <v>1.555641E-4</v>
      </c>
      <c r="KG166">
        <v>4.5279439999999997E-2</v>
      </c>
      <c r="KH166">
        <v>0.88102250000000004</v>
      </c>
      <c r="KI166">
        <v>24.521270000000001</v>
      </c>
      <c r="KJ166" s="1">
        <v>1.4838549999999999E-4</v>
      </c>
      <c r="KK166">
        <v>4.3183199999999998E-2</v>
      </c>
      <c r="KL166">
        <v>0.88080619999999998</v>
      </c>
      <c r="KM166">
        <v>24.823029999999999</v>
      </c>
      <c r="KN166" s="1">
        <v>1.4162429999999999E-4</v>
      </c>
      <c r="KO166">
        <v>4.1212480000000003E-2</v>
      </c>
      <c r="KP166">
        <v>0.88062479999999999</v>
      </c>
      <c r="KQ166">
        <v>24.980509999999999</v>
      </c>
      <c r="KR166" s="1">
        <v>1.352754E-4</v>
      </c>
      <c r="KS166">
        <v>3.9357700000000002E-2</v>
      </c>
      <c r="KT166">
        <v>0.88053610000000004</v>
      </c>
      <c r="KU166">
        <v>24.65954</v>
      </c>
      <c r="KV166" s="1">
        <v>1.292558E-4</v>
      </c>
      <c r="KW166">
        <v>3.7601320000000001E-2</v>
      </c>
      <c r="KX166">
        <v>0.88044219999999995</v>
      </c>
      <c r="KY166">
        <v>24.144559999999998</v>
      </c>
      <c r="KZ166" s="1">
        <v>1.234269E-4</v>
      </c>
      <c r="LA166">
        <v>3.590231E-2</v>
      </c>
      <c r="LB166">
        <v>0.88040879999999999</v>
      </c>
      <c r="LC166">
        <v>23.79372</v>
      </c>
      <c r="LD166" s="1">
        <v>1.174499E-4</v>
      </c>
      <c r="LE166">
        <v>3.4166540000000002E-2</v>
      </c>
      <c r="LF166">
        <v>0.8803858</v>
      </c>
      <c r="LG166">
        <v>23.74973</v>
      </c>
      <c r="LH166" s="1">
        <v>1.1103960000000001E-4</v>
      </c>
      <c r="LI166">
        <v>3.2305140000000003E-2</v>
      </c>
      <c r="LJ166">
        <v>0.88037569999999998</v>
      </c>
      <c r="LK166">
        <v>24.383420000000001</v>
      </c>
      <c r="LL166" s="1">
        <v>1.0427489999999999E-4</v>
      </c>
      <c r="LM166">
        <v>3.033988E-2</v>
      </c>
      <c r="LN166">
        <v>0.88037339999999997</v>
      </c>
      <c r="LO166">
        <v>24.951930000000001</v>
      </c>
      <c r="LP166" s="1">
        <v>9.768175E-5</v>
      </c>
      <c r="LQ166">
        <v>2.8416650000000002E-2</v>
      </c>
      <c r="LR166">
        <v>0.88036230000000004</v>
      </c>
      <c r="LS166">
        <v>25.380890000000001</v>
      </c>
      <c r="LT166" s="1">
        <v>9.1772859999999994E-5</v>
      </c>
      <c r="LU166">
        <v>2.6685879999999999E-2</v>
      </c>
      <c r="LV166">
        <v>0.88036859999999995</v>
      </c>
      <c r="LW166">
        <v>25.41995</v>
      </c>
      <c r="LX166" s="1">
        <v>8.6753679999999994E-5</v>
      </c>
      <c r="LY166">
        <v>2.521226E-2</v>
      </c>
      <c r="LZ166">
        <v>0.88036890000000001</v>
      </c>
      <c r="MA166">
        <v>24.997669999999999</v>
      </c>
      <c r="MB166" s="1">
        <v>8.2407230000000001E-5</v>
      </c>
      <c r="MC166">
        <v>2.3969609999999999E-2</v>
      </c>
      <c r="MD166">
        <v>0.88036530000000002</v>
      </c>
      <c r="ME166">
        <v>24.31223</v>
      </c>
      <c r="MF166" s="1">
        <v>7.8491689999999999E-5</v>
      </c>
      <c r="MG166">
        <v>2.2902220000000001E-2</v>
      </c>
      <c r="MH166">
        <v>0.88035890000000006</v>
      </c>
      <c r="MI166">
        <v>23.92699</v>
      </c>
      <c r="MJ166" s="1">
        <v>7.500958E-5</v>
      </c>
      <c r="MK166">
        <v>2.195312E-2</v>
      </c>
      <c r="ML166">
        <v>0.8803474</v>
      </c>
      <c r="MM166">
        <v>23.790199999999999</v>
      </c>
      <c r="MN166" s="1">
        <v>7.1831339999999994E-5</v>
      </c>
      <c r="MO166">
        <v>2.108436E-2</v>
      </c>
      <c r="MP166">
        <v>0.88034049999999997</v>
      </c>
      <c r="MQ166">
        <v>24.422460000000001</v>
      </c>
      <c r="MR166" s="1">
        <v>6.8864680000000004E-5</v>
      </c>
      <c r="MS166">
        <v>2.0270860000000002E-2</v>
      </c>
      <c r="MT166">
        <v>0.88035039999999998</v>
      </c>
      <c r="MU166">
        <v>24.500430000000001</v>
      </c>
      <c r="MV166" s="1">
        <v>6.6068130000000001E-5</v>
      </c>
      <c r="MW166">
        <v>1.9501069999999999E-2</v>
      </c>
      <c r="MX166">
        <v>0.88034520000000005</v>
      </c>
      <c r="MY166">
        <v>24.122820000000001</v>
      </c>
      <c r="MZ166" s="1">
        <v>6.342931E-5</v>
      </c>
      <c r="NA166">
        <v>1.8769810000000001E-2</v>
      </c>
      <c r="NB166">
        <v>0.88036590000000003</v>
      </c>
      <c r="NC166">
        <v>23.501259999999998</v>
      </c>
      <c r="ND166" s="1">
        <v>6.0931260000000001E-5</v>
      </c>
      <c r="NE166">
        <v>1.8074610000000001E-2</v>
      </c>
      <c r="NF166">
        <v>0.88035859999999999</v>
      </c>
      <c r="NG166">
        <v>23.100480000000001</v>
      </c>
      <c r="NH166" s="1">
        <v>5.8563510000000003E-5</v>
      </c>
      <c r="NI166">
        <v>1.7413459999999999E-2</v>
      </c>
      <c r="NJ166">
        <v>0.88034469999999998</v>
      </c>
      <c r="NK166">
        <v>22.684539999999998</v>
      </c>
      <c r="NL166" s="1">
        <v>5.631483E-5</v>
      </c>
      <c r="NM166">
        <v>1.6783139999999998E-2</v>
      </c>
      <c r="NN166">
        <v>0.8803356</v>
      </c>
      <c r="NO166">
        <v>22.453659999999999</v>
      </c>
      <c r="NP166" s="1">
        <v>5.4173150000000002E-5</v>
      </c>
      <c r="NQ166">
        <v>1.6180110000000001E-2</v>
      </c>
      <c r="NR166">
        <v>0.88034040000000002</v>
      </c>
      <c r="NS166">
        <v>22.440190000000001</v>
      </c>
      <c r="NT166" s="1">
        <v>5.2134920000000003E-5</v>
      </c>
      <c r="NU166">
        <v>1.560362E-2</v>
      </c>
      <c r="NV166">
        <v>0.8803436</v>
      </c>
      <c r="NW166">
        <v>23.2469</v>
      </c>
      <c r="NX166" s="1">
        <v>5.0192779999999997E-5</v>
      </c>
      <c r="NY166">
        <v>1.505217E-2</v>
      </c>
      <c r="NZ166">
        <v>0.88034449999999997</v>
      </c>
      <c r="OA166">
        <v>24.058399999999999</v>
      </c>
      <c r="OB166" s="1">
        <v>4.8341709999999999E-5</v>
      </c>
      <c r="OC166">
        <v>1.4524270000000001E-2</v>
      </c>
      <c r="OD166">
        <v>0.88034760000000001</v>
      </c>
      <c r="OE166">
        <v>24.542670000000001</v>
      </c>
      <c r="OF166" s="1">
        <v>4.6568520000000001E-5</v>
      </c>
      <c r="OG166">
        <v>1.401788E-2</v>
      </c>
      <c r="OH166">
        <v>0.88033740000000005</v>
      </c>
      <c r="OI166">
        <v>24.74926</v>
      </c>
      <c r="OJ166" s="1">
        <v>4.487675E-5</v>
      </c>
      <c r="OK166">
        <v>1.353276E-2</v>
      </c>
    </row>
    <row r="167" spans="1:401" x14ac:dyDescent="0.35">
      <c r="A167">
        <v>170</v>
      </c>
      <c r="B167" t="s">
        <v>4</v>
      </c>
      <c r="C167" t="s">
        <v>24</v>
      </c>
      <c r="D167" t="s">
        <v>172</v>
      </c>
      <c r="E167">
        <v>789.41669999999999</v>
      </c>
      <c r="F167">
        <v>0.91904209999999997</v>
      </c>
      <c r="G167">
        <v>20.641220000000001</v>
      </c>
      <c r="H167">
        <v>0</v>
      </c>
      <c r="I167">
        <v>0</v>
      </c>
      <c r="J167">
        <v>0.91939249999999995</v>
      </c>
      <c r="K167">
        <v>20.784189999999999</v>
      </c>
      <c r="L167">
        <v>0</v>
      </c>
      <c r="M167">
        <v>0</v>
      </c>
      <c r="N167">
        <v>0.91970070000000004</v>
      </c>
      <c r="O167">
        <v>21.314050000000002</v>
      </c>
      <c r="P167">
        <v>0</v>
      </c>
      <c r="Q167">
        <v>0</v>
      </c>
      <c r="R167">
        <v>0.91963850000000003</v>
      </c>
      <c r="S167">
        <v>21.660489999999999</v>
      </c>
      <c r="T167">
        <v>0</v>
      </c>
      <c r="U167">
        <v>0</v>
      </c>
      <c r="V167">
        <v>0.91842509999999999</v>
      </c>
      <c r="W167">
        <v>21.41816</v>
      </c>
      <c r="X167">
        <v>0</v>
      </c>
      <c r="Y167">
        <v>0</v>
      </c>
      <c r="Z167">
        <v>0.91633010000000004</v>
      </c>
      <c r="AA167">
        <v>21.218219999999999</v>
      </c>
      <c r="AB167" s="1">
        <v>1.5885660000000001E-30</v>
      </c>
      <c r="AC167" s="1">
        <v>4.2097279999999999E-28</v>
      </c>
      <c r="AD167">
        <v>0.91408160000000005</v>
      </c>
      <c r="AE167">
        <v>20.864899999999999</v>
      </c>
      <c r="AF167" s="1">
        <v>9.3003929999999998E-19</v>
      </c>
      <c r="AG167" s="1">
        <v>2.4799559999999999E-16</v>
      </c>
      <c r="AH167">
        <v>0.91187839999999998</v>
      </c>
      <c r="AI167">
        <v>20.92895</v>
      </c>
      <c r="AJ167" s="1">
        <v>1.8930159999999999E-7</v>
      </c>
      <c r="AK167" s="1">
        <v>3.4762280000000003E-5</v>
      </c>
      <c r="AL167">
        <v>0.90961179999999997</v>
      </c>
      <c r="AM167">
        <v>21.28003</v>
      </c>
      <c r="AN167" s="1">
        <v>2.652055E-3</v>
      </c>
      <c r="AO167" s="1">
        <v>0.56422320000000004</v>
      </c>
      <c r="AP167">
        <v>0.90728989999999998</v>
      </c>
      <c r="AQ167">
        <v>21.715</v>
      </c>
      <c r="AR167" s="1">
        <v>0.52128819999999998</v>
      </c>
      <c r="AS167" s="1">
        <v>119.7911</v>
      </c>
      <c r="AT167">
        <v>0.90486259999999996</v>
      </c>
      <c r="AU167">
        <v>22.240259999999999</v>
      </c>
      <c r="AV167" s="1">
        <v>11.816509999999999</v>
      </c>
      <c r="AW167">
        <v>2881.4520000000002</v>
      </c>
      <c r="AX167">
        <v>0.90230390000000005</v>
      </c>
      <c r="AY167">
        <v>22.517869999999998</v>
      </c>
      <c r="AZ167">
        <v>61.060369999999999</v>
      </c>
      <c r="BA167">
        <v>15632.86</v>
      </c>
      <c r="BB167">
        <v>0.89939029999999998</v>
      </c>
      <c r="BC167">
        <v>22.633579999999998</v>
      </c>
      <c r="BD167">
        <v>105.8553</v>
      </c>
      <c r="BE167">
        <v>28212.97</v>
      </c>
      <c r="BF167">
        <v>0.89595749999999996</v>
      </c>
      <c r="BG167">
        <v>22.588090000000001</v>
      </c>
      <c r="BH167">
        <v>79.856769999999997</v>
      </c>
      <c r="BI167">
        <v>22026.080000000002</v>
      </c>
      <c r="BJ167">
        <v>0.89192329999999997</v>
      </c>
      <c r="BK167">
        <v>22.423829999999999</v>
      </c>
      <c r="BL167">
        <v>31.815359999999998</v>
      </c>
      <c r="BM167">
        <v>9035.3799999999992</v>
      </c>
      <c r="BN167">
        <v>0.88714959999999998</v>
      </c>
      <c r="BO167">
        <v>22.792059999999999</v>
      </c>
      <c r="BP167">
        <v>7.8549199999999999</v>
      </c>
      <c r="BQ167">
        <v>2284.663</v>
      </c>
      <c r="BR167">
        <v>0.88164209999999998</v>
      </c>
      <c r="BS167">
        <v>23.030940000000001</v>
      </c>
      <c r="BT167">
        <v>1.4093020000000001</v>
      </c>
      <c r="BU167">
        <v>416.98610000000002</v>
      </c>
      <c r="BV167">
        <v>0.87591209999999997</v>
      </c>
      <c r="BW167">
        <v>23.26512</v>
      </c>
      <c r="BX167">
        <v>0.2463745</v>
      </c>
      <c r="BY167">
        <v>72.595889999999997</v>
      </c>
      <c r="BZ167">
        <v>0.86994159999999998</v>
      </c>
      <c r="CA167">
        <v>23.597390000000001</v>
      </c>
      <c r="CB167">
        <v>8.3550040000000006E-2</v>
      </c>
      <c r="CC167">
        <v>23.674769999999999</v>
      </c>
      <c r="CD167">
        <v>0.86395710000000003</v>
      </c>
      <c r="CE167">
        <v>23.725639999999999</v>
      </c>
      <c r="CF167">
        <v>6.5686350000000004E-2</v>
      </c>
      <c r="CG167">
        <v>18.251909999999999</v>
      </c>
      <c r="CH167">
        <v>0.85842189999999996</v>
      </c>
      <c r="CI167">
        <v>23.438310000000001</v>
      </c>
      <c r="CJ167">
        <v>6.6021780000000002E-2</v>
      </c>
      <c r="CK167">
        <v>18.38147</v>
      </c>
      <c r="CL167">
        <v>0.85269930000000005</v>
      </c>
      <c r="CM167">
        <v>23.22091</v>
      </c>
      <c r="CN167">
        <v>6.6028320000000001E-2</v>
      </c>
      <c r="CO167">
        <v>18.51051</v>
      </c>
      <c r="CP167">
        <v>0.84671680000000005</v>
      </c>
      <c r="CQ167">
        <v>23.037800000000001</v>
      </c>
      <c r="CR167" s="1">
        <v>6.296786E-2</v>
      </c>
      <c r="CS167">
        <v>17.787179999999999</v>
      </c>
      <c r="CT167">
        <v>0.84051670000000001</v>
      </c>
      <c r="CU167">
        <v>23.065370000000001</v>
      </c>
      <c r="CV167" s="1">
        <v>5.7851090000000001E-2</v>
      </c>
      <c r="CW167">
        <v>16.455580000000001</v>
      </c>
      <c r="CX167">
        <v>0.83423139999999996</v>
      </c>
      <c r="CY167">
        <v>22.529900000000001</v>
      </c>
      <c r="CZ167" s="1">
        <v>5.2019040000000002E-2</v>
      </c>
      <c r="DA167">
        <v>14.89127</v>
      </c>
      <c r="DB167">
        <v>0.82793419999999995</v>
      </c>
      <c r="DC167">
        <v>22.53191</v>
      </c>
      <c r="DD167" s="1">
        <v>4.6251569999999999E-2</v>
      </c>
      <c r="DE167">
        <v>13.318009999999999</v>
      </c>
      <c r="DF167">
        <v>0.82157769999999997</v>
      </c>
      <c r="DG167">
        <v>22.619489999999999</v>
      </c>
      <c r="DH167" s="1">
        <v>4.0863919999999998E-2</v>
      </c>
      <c r="DI167">
        <v>11.832520000000001</v>
      </c>
      <c r="DJ167">
        <v>0.81511460000000002</v>
      </c>
      <c r="DK167">
        <v>22.39742</v>
      </c>
      <c r="DL167" s="1">
        <v>3.5947020000000003E-2</v>
      </c>
      <c r="DM167">
        <v>10.466939999999999</v>
      </c>
      <c r="DN167">
        <v>0.80882100000000001</v>
      </c>
      <c r="DO167">
        <v>22.134550000000001</v>
      </c>
      <c r="DP167" s="1">
        <v>3.1601160000000003E-2</v>
      </c>
      <c r="DQ167">
        <v>9.2479890000000005</v>
      </c>
      <c r="DR167">
        <v>0.80284820000000001</v>
      </c>
      <c r="DS167">
        <v>22.107769999999999</v>
      </c>
      <c r="DT167" s="1">
        <v>2.7837130000000002E-2</v>
      </c>
      <c r="DU167">
        <v>8.1838750000000005</v>
      </c>
      <c r="DV167">
        <v>0.79665969999999997</v>
      </c>
      <c r="DW167">
        <v>22.162839999999999</v>
      </c>
      <c r="DX167" s="1">
        <v>2.454052E-2</v>
      </c>
      <c r="DY167">
        <v>7.2524889999999997</v>
      </c>
      <c r="DZ167">
        <v>0.79143520000000001</v>
      </c>
      <c r="EA167">
        <v>22.802050000000001</v>
      </c>
      <c r="EB167" s="1">
        <v>2.161741E-2</v>
      </c>
      <c r="EC167">
        <v>6.4204220000000003</v>
      </c>
      <c r="ED167">
        <v>0.78619839999999996</v>
      </c>
      <c r="EE167">
        <v>23.432700000000001</v>
      </c>
      <c r="EF167" s="1">
        <v>1.900247E-2</v>
      </c>
      <c r="EG167">
        <v>5.6715720000000003</v>
      </c>
      <c r="EH167">
        <v>0.78079209999999999</v>
      </c>
      <c r="EI167">
        <v>23.944600000000001</v>
      </c>
      <c r="EJ167" s="1">
        <v>1.6677399999999998E-2</v>
      </c>
      <c r="EK167">
        <v>5.0023299999999997</v>
      </c>
      <c r="EL167">
        <v>0.77541760000000004</v>
      </c>
      <c r="EM167">
        <v>24.29252</v>
      </c>
      <c r="EN167" s="1">
        <v>1.4626220000000001E-2</v>
      </c>
      <c r="EO167">
        <v>4.4087329999999998</v>
      </c>
      <c r="EP167">
        <v>0.77001090000000005</v>
      </c>
      <c r="EQ167">
        <v>24.1311</v>
      </c>
      <c r="ER167" s="1">
        <v>1.2809650000000001E-2</v>
      </c>
      <c r="ES167">
        <v>3.8809610000000001</v>
      </c>
      <c r="ET167">
        <v>0.7649205</v>
      </c>
      <c r="EU167">
        <v>23.768170000000001</v>
      </c>
      <c r="EV167" s="1">
        <v>1.1197550000000001E-2</v>
      </c>
      <c r="EW167">
        <v>3.4080460000000001</v>
      </c>
      <c r="EX167">
        <v>0.76017219999999996</v>
      </c>
      <c r="EY167">
        <v>23.77863</v>
      </c>
      <c r="EZ167" s="1">
        <v>9.7636240000000003E-3</v>
      </c>
      <c r="FA167">
        <v>2.9834019999999999</v>
      </c>
      <c r="FB167">
        <v>0.75610529999999998</v>
      </c>
      <c r="FC167">
        <v>23.933910000000001</v>
      </c>
      <c r="FD167" s="1">
        <v>8.5217160000000004E-3</v>
      </c>
      <c r="FE167">
        <v>2.611116</v>
      </c>
      <c r="FF167">
        <v>0.75344529999999998</v>
      </c>
      <c r="FG167">
        <v>24.418089999999999</v>
      </c>
      <c r="FH167" s="1">
        <v>7.4599360000000003E-3</v>
      </c>
      <c r="FI167">
        <v>2.2899240000000001</v>
      </c>
      <c r="FJ167">
        <v>0.75191050000000004</v>
      </c>
      <c r="FK167">
        <v>24.569500000000001</v>
      </c>
      <c r="FL167" s="1">
        <v>6.545131E-3</v>
      </c>
      <c r="FM167">
        <v>2.0100929999999999</v>
      </c>
      <c r="FN167">
        <v>0.75080780000000003</v>
      </c>
      <c r="FO167">
        <v>24.403269999999999</v>
      </c>
      <c r="FP167" s="1">
        <v>5.7503859999999997E-3</v>
      </c>
      <c r="FQ167">
        <v>1.765388</v>
      </c>
      <c r="FR167">
        <v>0.75014590000000003</v>
      </c>
      <c r="FS167">
        <v>24.132190000000001</v>
      </c>
      <c r="FT167" s="1">
        <v>5.0487090000000002E-3</v>
      </c>
      <c r="FU167">
        <v>1.5483210000000001</v>
      </c>
      <c r="FV167">
        <v>0.74973840000000003</v>
      </c>
      <c r="FW167">
        <v>23.766690000000001</v>
      </c>
      <c r="FX167" s="1">
        <v>4.4191539999999998E-3</v>
      </c>
      <c r="FY167">
        <v>1.353148</v>
      </c>
      <c r="FZ167">
        <v>0.74969269999999999</v>
      </c>
      <c r="GA167">
        <v>23.526140000000002</v>
      </c>
      <c r="GB167" s="1">
        <v>3.838438E-3</v>
      </c>
      <c r="GC167">
        <v>1.1731100000000001</v>
      </c>
      <c r="GD167">
        <v>0.74963250000000003</v>
      </c>
      <c r="GE167">
        <v>23.426310000000001</v>
      </c>
      <c r="GF167" s="1">
        <v>3.267084E-3</v>
      </c>
      <c r="GG167">
        <v>0.99723689999999998</v>
      </c>
      <c r="GH167">
        <v>0.74960059999999995</v>
      </c>
      <c r="GI167">
        <v>23.541589999999999</v>
      </c>
      <c r="GJ167" s="1">
        <v>2.6772190000000002E-3</v>
      </c>
      <c r="GK167">
        <v>0.81660659999999996</v>
      </c>
      <c r="GL167">
        <v>0.74963120000000005</v>
      </c>
      <c r="GM167">
        <v>24.175129999999999</v>
      </c>
      <c r="GN167" s="1">
        <v>2.088613E-3</v>
      </c>
      <c r="GO167">
        <v>0.6367005</v>
      </c>
      <c r="GP167">
        <v>0.74963780000000002</v>
      </c>
      <c r="GQ167">
        <v>24.727209999999999</v>
      </c>
      <c r="GR167" s="1">
        <v>1.5636319999999999E-3</v>
      </c>
      <c r="GS167">
        <v>0.47590159999999998</v>
      </c>
      <c r="GT167">
        <v>0.74966540000000004</v>
      </c>
      <c r="GU167">
        <v>25.184670000000001</v>
      </c>
      <c r="GV167" s="1">
        <v>1.154431E-3</v>
      </c>
      <c r="GW167">
        <v>0.35015010000000002</v>
      </c>
      <c r="GX167">
        <v>0.74968120000000005</v>
      </c>
      <c r="GY167">
        <v>25.30179</v>
      </c>
      <c r="GZ167" s="1">
        <v>8.7060550000000005E-4</v>
      </c>
      <c r="HA167">
        <v>0.26279190000000002</v>
      </c>
      <c r="HB167">
        <v>0.74969969999999997</v>
      </c>
      <c r="HC167">
        <v>24.927009999999999</v>
      </c>
      <c r="HD167" s="1">
        <v>6.8855890000000001E-4</v>
      </c>
      <c r="HE167">
        <v>0.20670379999999999</v>
      </c>
      <c r="HF167">
        <v>0.74972519999999998</v>
      </c>
      <c r="HG167">
        <v>23.964670000000002</v>
      </c>
      <c r="HH167" s="1">
        <v>5.7414810000000005E-4</v>
      </c>
      <c r="HI167">
        <v>0.17148550000000001</v>
      </c>
      <c r="HJ167">
        <v>0.74973409999999996</v>
      </c>
      <c r="HK167">
        <v>23.308199999999999</v>
      </c>
      <c r="HL167" s="1">
        <v>4.976669E-4</v>
      </c>
      <c r="HM167">
        <v>0.14808540000000001</v>
      </c>
      <c r="HN167">
        <v>0.74971960000000004</v>
      </c>
      <c r="HO167">
        <v>22.986170000000001</v>
      </c>
      <c r="HP167" s="1">
        <v>4.3931169999999998E-4</v>
      </c>
      <c r="HQ167">
        <v>0.1304128</v>
      </c>
      <c r="HR167">
        <v>0.7496815</v>
      </c>
      <c r="HS167">
        <v>23.189419999999998</v>
      </c>
      <c r="HT167">
        <v>3.898029E-4</v>
      </c>
      <c r="HU167">
        <v>0.11551110000000001</v>
      </c>
      <c r="HV167">
        <v>0.74961409999999995</v>
      </c>
      <c r="HW167">
        <v>23.519079999999999</v>
      </c>
      <c r="HX167" s="1">
        <v>3.4728279999999997E-4</v>
      </c>
      <c r="HY167">
        <v>0.1027474</v>
      </c>
      <c r="HZ167">
        <v>0.74954730000000003</v>
      </c>
      <c r="IA167">
        <v>23.64066</v>
      </c>
      <c r="IB167" s="1">
        <v>3.1246399999999998E-4</v>
      </c>
      <c r="IC167">
        <v>9.2290330000000004E-2</v>
      </c>
      <c r="ID167">
        <v>0.74942410000000004</v>
      </c>
      <c r="IE167">
        <v>23.668279999999999</v>
      </c>
      <c r="IF167" s="1">
        <v>2.8514360000000001E-4</v>
      </c>
      <c r="IG167">
        <v>8.4097969999999994E-2</v>
      </c>
      <c r="IH167">
        <v>0.74930379999999996</v>
      </c>
      <c r="II167">
        <v>23.330249999999999</v>
      </c>
      <c r="IJ167" s="1">
        <v>2.6382929999999998E-4</v>
      </c>
      <c r="IK167">
        <v>7.7723799999999996E-2</v>
      </c>
      <c r="IL167">
        <v>0.74918240000000003</v>
      </c>
      <c r="IM167">
        <v>22.804079999999999</v>
      </c>
      <c r="IN167" s="1">
        <v>2.470285E-4</v>
      </c>
      <c r="IO167">
        <v>7.2704370000000004E-2</v>
      </c>
      <c r="IP167">
        <v>0.74904570000000004</v>
      </c>
      <c r="IQ167">
        <v>22.65625</v>
      </c>
      <c r="IR167" s="1">
        <v>2.3385800000000001E-4</v>
      </c>
      <c r="IS167">
        <v>6.8770159999999997E-2</v>
      </c>
      <c r="IT167">
        <v>0.74892130000000001</v>
      </c>
      <c r="IU167">
        <v>22.913139999999999</v>
      </c>
      <c r="IV167" s="1">
        <v>2.239969E-4</v>
      </c>
      <c r="IW167">
        <v>6.5821669999999999E-2</v>
      </c>
      <c r="IX167">
        <v>0.7487743</v>
      </c>
      <c r="IY167">
        <v>24.06466</v>
      </c>
      <c r="IZ167" s="1">
        <v>2.1662219999999999E-4</v>
      </c>
      <c r="JA167">
        <v>6.3630950000000006E-2</v>
      </c>
      <c r="JB167">
        <v>0.74863959999999996</v>
      </c>
      <c r="JC167">
        <v>25.00977</v>
      </c>
      <c r="JD167" s="1">
        <v>2.103463E-4</v>
      </c>
      <c r="JE167">
        <v>6.1781129999999997E-2</v>
      </c>
      <c r="JF167">
        <v>0.74848959999999998</v>
      </c>
      <c r="JG167">
        <v>25.555969999999999</v>
      </c>
      <c r="JH167" s="1">
        <v>2.0379649999999999E-4</v>
      </c>
      <c r="JI167">
        <v>5.9874370000000003E-2</v>
      </c>
      <c r="JJ167">
        <v>0.74839009999999995</v>
      </c>
      <c r="JK167">
        <v>25.284839999999999</v>
      </c>
      <c r="JL167" s="1">
        <v>1.9646440000000001E-4</v>
      </c>
      <c r="JM167">
        <v>5.7740159999999999E-2</v>
      </c>
      <c r="JN167">
        <v>0.74826060000000005</v>
      </c>
      <c r="JO167">
        <v>24.686240000000002</v>
      </c>
      <c r="JP167" s="1">
        <v>1.88481E-4</v>
      </c>
      <c r="JQ167">
        <v>5.5408279999999997E-2</v>
      </c>
      <c r="JR167">
        <v>0.74811510000000003</v>
      </c>
      <c r="JS167">
        <v>23.913709999999998</v>
      </c>
      <c r="JT167" s="1">
        <v>1.8021199999999999E-4</v>
      </c>
      <c r="JU167">
        <v>5.2990559999999999E-2</v>
      </c>
      <c r="JV167">
        <v>0.74798430000000005</v>
      </c>
      <c r="JW167">
        <v>23.540579999999999</v>
      </c>
      <c r="JX167" s="1">
        <v>1.719832E-4</v>
      </c>
      <c r="JY167">
        <v>5.0575250000000002E-2</v>
      </c>
      <c r="JZ167">
        <v>0.74787170000000003</v>
      </c>
      <c r="KA167">
        <v>23.469100000000001</v>
      </c>
      <c r="KB167" s="1">
        <v>1.639671E-4</v>
      </c>
      <c r="KC167">
        <v>4.8223589999999997E-2</v>
      </c>
      <c r="KD167">
        <v>0.74781580000000003</v>
      </c>
      <c r="KE167">
        <v>24.161239999999999</v>
      </c>
      <c r="KF167" s="1">
        <v>1.5631670000000001E-4</v>
      </c>
      <c r="KG167">
        <v>4.5975809999999999E-2</v>
      </c>
      <c r="KH167">
        <v>0.74776330000000002</v>
      </c>
      <c r="KI167">
        <v>24.588560000000001</v>
      </c>
      <c r="KJ167" s="1">
        <v>1.490982E-4</v>
      </c>
      <c r="KK167">
        <v>4.3845059999999998E-2</v>
      </c>
      <c r="KL167">
        <v>0.74770550000000002</v>
      </c>
      <c r="KM167">
        <v>24.90071</v>
      </c>
      <c r="KN167" s="1">
        <v>1.4229269999999999E-4</v>
      </c>
      <c r="KO167">
        <v>4.1839689999999999E-2</v>
      </c>
      <c r="KP167">
        <v>0.74767609999999995</v>
      </c>
      <c r="KQ167">
        <v>25.047720000000002</v>
      </c>
      <c r="KR167" s="1">
        <v>1.3590440000000001E-4</v>
      </c>
      <c r="KS167">
        <v>3.9952420000000002E-2</v>
      </c>
      <c r="KT167">
        <v>0.7476739</v>
      </c>
      <c r="KU167">
        <v>24.715589999999999</v>
      </c>
      <c r="KV167" s="1">
        <v>1.2985660000000001E-4</v>
      </c>
      <c r="KW167">
        <v>3.8169469999999997E-2</v>
      </c>
      <c r="KX167">
        <v>0.74767159999999999</v>
      </c>
      <c r="KY167">
        <v>24.177790000000002</v>
      </c>
      <c r="KZ167" s="1">
        <v>1.2401870000000001E-4</v>
      </c>
      <c r="LA167">
        <v>3.6448469999999997E-2</v>
      </c>
      <c r="LB167">
        <v>0.7476545</v>
      </c>
      <c r="LC167">
        <v>23.814109999999999</v>
      </c>
      <c r="LD167" s="1">
        <v>1.180725E-4</v>
      </c>
      <c r="LE167">
        <v>3.4702789999999997E-2</v>
      </c>
      <c r="LF167">
        <v>0.74767649999999997</v>
      </c>
      <c r="LG167">
        <v>23.76071</v>
      </c>
      <c r="LH167" s="1">
        <v>1.117117E-4</v>
      </c>
      <c r="LI167">
        <v>3.2836200000000003E-2</v>
      </c>
      <c r="LJ167">
        <v>0.74765239999999999</v>
      </c>
      <c r="LK167">
        <v>24.419809999999998</v>
      </c>
      <c r="LL167" s="1">
        <v>1.049639E-4</v>
      </c>
      <c r="LM167">
        <v>3.0856660000000001E-2</v>
      </c>
      <c r="LN167">
        <v>0.74767729999999999</v>
      </c>
      <c r="LO167">
        <v>25.013909999999999</v>
      </c>
      <c r="LP167" s="1">
        <v>9.8328959999999997E-5</v>
      </c>
      <c r="LQ167">
        <v>2.8902069999999998E-2</v>
      </c>
      <c r="LR167">
        <v>0.74767470000000003</v>
      </c>
      <c r="LS167">
        <v>25.463339999999999</v>
      </c>
      <c r="LT167" s="1">
        <v>9.2337049999999997E-5</v>
      </c>
      <c r="LU167">
        <v>2.7129540000000001E-2</v>
      </c>
      <c r="LV167">
        <v>0.74765409999999999</v>
      </c>
      <c r="LW167">
        <v>25.504740000000002</v>
      </c>
      <c r="LX167" s="1">
        <v>8.7228389999999999E-5</v>
      </c>
      <c r="LY167">
        <v>2.561428E-2</v>
      </c>
      <c r="LZ167">
        <v>0.74768400000000002</v>
      </c>
      <c r="MA167">
        <v>25.07075</v>
      </c>
      <c r="MB167" s="1">
        <v>8.2810109999999996E-5</v>
      </c>
      <c r="MC167">
        <v>2.4337350000000001E-2</v>
      </c>
      <c r="MD167">
        <v>0.74767550000000005</v>
      </c>
      <c r="ME167">
        <v>24.346679999999999</v>
      </c>
      <c r="MF167" s="1">
        <v>7.8841240000000003E-5</v>
      </c>
      <c r="MG167">
        <v>2.3243369999999999E-2</v>
      </c>
      <c r="MH167">
        <v>0.74767510000000004</v>
      </c>
      <c r="MI167">
        <v>23.939440000000001</v>
      </c>
      <c r="MJ167" s="1">
        <v>7.5324959999999999E-5</v>
      </c>
      <c r="MK167">
        <v>2.2274479999999999E-2</v>
      </c>
      <c r="ML167">
        <v>0.74766929999999998</v>
      </c>
      <c r="MM167">
        <v>23.794750000000001</v>
      </c>
      <c r="MN167" s="1">
        <v>7.2122270000000004E-5</v>
      </c>
      <c r="MO167">
        <v>2.1389539999999999E-2</v>
      </c>
      <c r="MP167">
        <v>0.74766639999999995</v>
      </c>
      <c r="MQ167">
        <v>24.455929999999999</v>
      </c>
      <c r="MR167" s="1">
        <v>6.9137719999999995E-5</v>
      </c>
      <c r="MS167">
        <v>2.0562480000000001E-2</v>
      </c>
      <c r="MT167">
        <v>0.74769529999999995</v>
      </c>
      <c r="MU167">
        <v>24.576270000000001</v>
      </c>
      <c r="MV167" s="1">
        <v>6.632733E-5</v>
      </c>
      <c r="MW167">
        <v>1.9780889999999999E-2</v>
      </c>
      <c r="MX167">
        <v>0.74770020000000004</v>
      </c>
      <c r="MY167">
        <v>24.203720000000001</v>
      </c>
      <c r="MZ167" s="1">
        <v>6.3674949999999999E-5</v>
      </c>
      <c r="NA167">
        <v>1.9038090000000001E-2</v>
      </c>
      <c r="NB167">
        <v>0.74767340000000004</v>
      </c>
      <c r="NC167">
        <v>23.5794</v>
      </c>
      <c r="ND167" s="1">
        <v>6.1163640000000001E-5</v>
      </c>
      <c r="NE167">
        <v>1.8332069999999999E-2</v>
      </c>
      <c r="NF167">
        <v>0.74766929999999998</v>
      </c>
      <c r="NG167">
        <v>23.1572</v>
      </c>
      <c r="NH167" s="1">
        <v>5.8783960000000002E-5</v>
      </c>
      <c r="NI167">
        <v>1.7660550000000001E-2</v>
      </c>
      <c r="NJ167">
        <v>0.74769410000000003</v>
      </c>
      <c r="NK167">
        <v>22.71697</v>
      </c>
      <c r="NL167" s="1">
        <v>5.6524750000000001E-5</v>
      </c>
      <c r="NM167">
        <v>1.70206E-2</v>
      </c>
      <c r="NN167">
        <v>0.74768889999999999</v>
      </c>
      <c r="NO167">
        <v>22.469639999999998</v>
      </c>
      <c r="NP167" s="1">
        <v>5.437383E-5</v>
      </c>
      <c r="NQ167">
        <v>1.6408639999999999E-2</v>
      </c>
      <c r="NR167">
        <v>0.74769839999999999</v>
      </c>
      <c r="NS167">
        <v>22.45016</v>
      </c>
      <c r="NT167" s="1">
        <v>5.2326980000000001E-5</v>
      </c>
      <c r="NU167">
        <v>1.582364E-2</v>
      </c>
      <c r="NV167">
        <v>0.74766160000000004</v>
      </c>
      <c r="NW167">
        <v>23.28256</v>
      </c>
      <c r="NX167" s="1">
        <v>5.0375920000000001E-5</v>
      </c>
      <c r="NY167">
        <v>1.5264E-2</v>
      </c>
      <c r="NZ167">
        <v>0.74766169999999998</v>
      </c>
      <c r="OA167">
        <v>24.121659999999999</v>
      </c>
      <c r="OB167" s="1">
        <v>4.8516259999999999E-5</v>
      </c>
      <c r="OC167">
        <v>1.4728079999999999E-2</v>
      </c>
      <c r="OD167">
        <v>0.74767019999999995</v>
      </c>
      <c r="OE167">
        <v>24.616070000000001</v>
      </c>
      <c r="OF167" s="1">
        <v>4.6735430000000002E-5</v>
      </c>
      <c r="OG167">
        <v>1.421419E-2</v>
      </c>
      <c r="OH167">
        <v>0.74765740000000003</v>
      </c>
      <c r="OI167">
        <v>24.824860000000001</v>
      </c>
      <c r="OJ167" s="1">
        <v>4.5036459999999999E-5</v>
      </c>
      <c r="OK167">
        <v>1.372193E-2</v>
      </c>
    </row>
    <row r="168" spans="1:401" x14ac:dyDescent="0.35">
      <c r="A168">
        <v>171</v>
      </c>
      <c r="B168" t="s">
        <v>4</v>
      </c>
      <c r="C168" t="s">
        <v>24</v>
      </c>
      <c r="D168" t="s">
        <v>173</v>
      </c>
      <c r="E168">
        <v>755.44380000000001</v>
      </c>
      <c r="F168">
        <v>0.92891349999999995</v>
      </c>
      <c r="G168">
        <v>20.662120000000002</v>
      </c>
      <c r="H168">
        <v>0</v>
      </c>
      <c r="I168">
        <v>0</v>
      </c>
      <c r="J168">
        <v>0.92945080000000002</v>
      </c>
      <c r="K168">
        <v>20.792860000000001</v>
      </c>
      <c r="L168">
        <v>0</v>
      </c>
      <c r="M168">
        <v>0</v>
      </c>
      <c r="N168">
        <v>0.92999299999999996</v>
      </c>
      <c r="O168">
        <v>21.296600000000002</v>
      </c>
      <c r="P168">
        <v>0</v>
      </c>
      <c r="Q168">
        <v>0</v>
      </c>
      <c r="R168">
        <v>0.93015970000000003</v>
      </c>
      <c r="S168">
        <v>21.66009</v>
      </c>
      <c r="T168">
        <v>0</v>
      </c>
      <c r="U168">
        <v>0</v>
      </c>
      <c r="V168">
        <v>0.92936099999999999</v>
      </c>
      <c r="W168">
        <v>21.427579999999999</v>
      </c>
      <c r="X168">
        <v>0</v>
      </c>
      <c r="Y168">
        <v>0</v>
      </c>
      <c r="Z168">
        <v>0.92740480000000003</v>
      </c>
      <c r="AA168">
        <v>21.231030000000001</v>
      </c>
      <c r="AB168" s="1">
        <v>3.2663619999999999E-31</v>
      </c>
      <c r="AC168" s="1">
        <v>7.8914970000000004E-29</v>
      </c>
      <c r="AD168">
        <v>0.92513909999999999</v>
      </c>
      <c r="AE168">
        <v>20.90044</v>
      </c>
      <c r="AF168" s="1">
        <v>1.747989E-19</v>
      </c>
      <c r="AG168" s="1">
        <v>4.2542079999999999E-17</v>
      </c>
      <c r="AH168">
        <v>0.92298559999999996</v>
      </c>
      <c r="AI168">
        <v>20.95485</v>
      </c>
      <c r="AJ168" s="1">
        <v>7.1629009999999996E-8</v>
      </c>
      <c r="AK168" s="1">
        <v>1.262321E-5</v>
      </c>
      <c r="AL168">
        <v>0.92079100000000003</v>
      </c>
      <c r="AM168">
        <v>21.30378</v>
      </c>
      <c r="AN168" s="1">
        <v>1.6440420000000001E-3</v>
      </c>
      <c r="AO168" s="1">
        <v>0.33050299999999999</v>
      </c>
      <c r="AP168">
        <v>0.91849919999999996</v>
      </c>
      <c r="AQ168">
        <v>21.733750000000001</v>
      </c>
      <c r="AR168" s="1">
        <v>0.38503290000000001</v>
      </c>
      <c r="AS168" s="1">
        <v>82.683040000000005</v>
      </c>
      <c r="AT168">
        <v>0.91611609999999999</v>
      </c>
      <c r="AU168">
        <v>22.24004</v>
      </c>
      <c r="AV168" s="1">
        <v>9.8526889999999998</v>
      </c>
      <c r="AW168">
        <v>2226.1860000000001</v>
      </c>
      <c r="AX168">
        <v>0.91361760000000003</v>
      </c>
      <c r="AY168">
        <v>22.520299999999999</v>
      </c>
      <c r="AZ168">
        <v>55.911659999999998</v>
      </c>
      <c r="BA168">
        <v>13175.2</v>
      </c>
      <c r="BB168">
        <v>0.91076120000000005</v>
      </c>
      <c r="BC168">
        <v>22.634979999999999</v>
      </c>
      <c r="BD168">
        <v>104.4875</v>
      </c>
      <c r="BE168">
        <v>25500.13</v>
      </c>
      <c r="BF168">
        <v>0.90741700000000003</v>
      </c>
      <c r="BG168">
        <v>22.604279999999999</v>
      </c>
      <c r="BH168">
        <v>83.790649999999999</v>
      </c>
      <c r="BI168">
        <v>21073.63</v>
      </c>
      <c r="BJ168">
        <v>0.90347270000000002</v>
      </c>
      <c r="BK168">
        <v>22.455719999999999</v>
      </c>
      <c r="BL168">
        <v>35.064999999999998</v>
      </c>
      <c r="BM168">
        <v>9054.3819999999996</v>
      </c>
      <c r="BN168">
        <v>0.89879330000000002</v>
      </c>
      <c r="BO168">
        <v>22.819859999999998</v>
      </c>
      <c r="BP168">
        <v>8.9914330000000007</v>
      </c>
      <c r="BQ168">
        <v>2374.0990000000002</v>
      </c>
      <c r="BR168">
        <v>0.89338850000000003</v>
      </c>
      <c r="BS168">
        <v>23.068519999999999</v>
      </c>
      <c r="BT168">
        <v>1.6506149999999999</v>
      </c>
      <c r="BU168">
        <v>443.48480000000001</v>
      </c>
      <c r="BV168">
        <v>0.8879338</v>
      </c>
      <c r="BW168">
        <v>23.293669999999999</v>
      </c>
      <c r="BX168">
        <v>0.28368320000000002</v>
      </c>
      <c r="BY168">
        <v>76.333209999999994</v>
      </c>
      <c r="BZ168">
        <v>0.88228309999999999</v>
      </c>
      <c r="CA168">
        <v>23.600359999999998</v>
      </c>
      <c r="CB168">
        <v>8.8248800000000002E-2</v>
      </c>
      <c r="CC168">
        <v>23.075009999999999</v>
      </c>
      <c r="CD168">
        <v>0.87666259999999996</v>
      </c>
      <c r="CE168">
        <v>23.734079999999999</v>
      </c>
      <c r="CF168">
        <v>6.5980810000000001E-2</v>
      </c>
      <c r="CG168">
        <v>16.97663</v>
      </c>
      <c r="CH168">
        <v>0.87150729999999998</v>
      </c>
      <c r="CI168">
        <v>23.449729999999999</v>
      </c>
      <c r="CJ168">
        <v>6.5884079999999998E-2</v>
      </c>
      <c r="CK168">
        <v>17.016449999999999</v>
      </c>
      <c r="CL168">
        <v>0.86611899999999997</v>
      </c>
      <c r="CM168">
        <v>23.235910000000001</v>
      </c>
      <c r="CN168">
        <v>6.6106520000000002E-2</v>
      </c>
      <c r="CO168">
        <v>17.221229999999998</v>
      </c>
      <c r="CP168">
        <v>0.86040720000000004</v>
      </c>
      <c r="CQ168">
        <v>23.072320000000001</v>
      </c>
      <c r="CR168" s="1">
        <v>6.3289049999999999E-2</v>
      </c>
      <c r="CS168">
        <v>16.64697</v>
      </c>
      <c r="CT168">
        <v>0.85452479999999997</v>
      </c>
      <c r="CU168">
        <v>23.11722</v>
      </c>
      <c r="CV168" s="1">
        <v>5.8298639999999999E-2</v>
      </c>
      <c r="CW168">
        <v>15.4778</v>
      </c>
      <c r="CX168">
        <v>0.84855009999999997</v>
      </c>
      <c r="CY168">
        <v>22.592020000000002</v>
      </c>
      <c r="CZ168">
        <v>5.2499410000000003E-2</v>
      </c>
      <c r="DA168">
        <v>14.06368</v>
      </c>
      <c r="DB168">
        <v>0.84270970000000001</v>
      </c>
      <c r="DC168">
        <v>22.572569999999999</v>
      </c>
      <c r="DD168" s="1">
        <v>4.6716269999999997E-2</v>
      </c>
      <c r="DE168">
        <v>12.622350000000001</v>
      </c>
      <c r="DF168">
        <v>0.83685900000000002</v>
      </c>
      <c r="DG168">
        <v>22.653300000000002</v>
      </c>
      <c r="DH168" s="1">
        <v>4.1297010000000002E-2</v>
      </c>
      <c r="DI168">
        <v>11.252520000000001</v>
      </c>
      <c r="DJ168">
        <v>0.83093459999999997</v>
      </c>
      <c r="DK168">
        <v>22.43177</v>
      </c>
      <c r="DL168" s="1">
        <v>3.6340119999999997E-2</v>
      </c>
      <c r="DM168">
        <v>9.9867109999999997</v>
      </c>
      <c r="DN168">
        <v>0.82531359999999998</v>
      </c>
      <c r="DO168">
        <v>22.144359999999999</v>
      </c>
      <c r="DP168" s="1">
        <v>3.1948120000000003E-2</v>
      </c>
      <c r="DQ168">
        <v>8.8510620000000007</v>
      </c>
      <c r="DR168">
        <v>0.82003800000000004</v>
      </c>
      <c r="DS168">
        <v>22.114999999999998</v>
      </c>
      <c r="DT168">
        <v>2.8138960000000001E-2</v>
      </c>
      <c r="DU168">
        <v>7.8569909999999998</v>
      </c>
      <c r="DV168">
        <v>0.81400099999999997</v>
      </c>
      <c r="DW168">
        <v>22.18</v>
      </c>
      <c r="DX168" s="1">
        <v>2.4807360000000001E-2</v>
      </c>
      <c r="DY168">
        <v>6.9876519999999998</v>
      </c>
      <c r="DZ168">
        <v>0.80742990000000003</v>
      </c>
      <c r="EA168">
        <v>22.82883</v>
      </c>
      <c r="EB168" s="1">
        <v>2.185867E-2</v>
      </c>
      <c r="EC168">
        <v>6.2104569999999999</v>
      </c>
      <c r="ED168">
        <v>0.80092189999999996</v>
      </c>
      <c r="EE168">
        <v>23.467230000000001</v>
      </c>
      <c r="EF168" s="1">
        <v>1.921964E-2</v>
      </c>
      <c r="EG168">
        <v>5.5075750000000001</v>
      </c>
      <c r="EH168">
        <v>0.7942806</v>
      </c>
      <c r="EI168">
        <v>23.987279999999998</v>
      </c>
      <c r="EJ168" s="1">
        <v>1.6871029999999999E-2</v>
      </c>
      <c r="EK168">
        <v>4.8764180000000001</v>
      </c>
      <c r="EL168">
        <v>0.78774029999999995</v>
      </c>
      <c r="EM168">
        <v>24.330300000000001</v>
      </c>
      <c r="EN168" s="1">
        <v>1.4798479999999999E-2</v>
      </c>
      <c r="EO168">
        <v>4.3145540000000002</v>
      </c>
      <c r="EP168">
        <v>0.78112700000000002</v>
      </c>
      <c r="EQ168">
        <v>24.163720000000001</v>
      </c>
      <c r="ER168" s="1">
        <v>1.296309E-2</v>
      </c>
      <c r="ES168">
        <v>3.814076</v>
      </c>
      <c r="ET168">
        <v>0.77507040000000005</v>
      </c>
      <c r="EU168">
        <v>23.771419999999999</v>
      </c>
      <c r="EV168" s="1">
        <v>1.1336529999999999E-2</v>
      </c>
      <c r="EW168">
        <v>3.3640509999999999</v>
      </c>
      <c r="EX168">
        <v>0.76935830000000005</v>
      </c>
      <c r="EY168">
        <v>23.76568</v>
      </c>
      <c r="EZ168" s="1">
        <v>9.8872409999999997E-3</v>
      </c>
      <c r="FA168">
        <v>2.958062</v>
      </c>
      <c r="FB168">
        <v>0.7644263</v>
      </c>
      <c r="FC168">
        <v>23.931809999999999</v>
      </c>
      <c r="FD168" s="1">
        <v>8.6305500000000007E-3</v>
      </c>
      <c r="FE168">
        <v>2.6011769999999999</v>
      </c>
      <c r="FF168">
        <v>0.75961080000000003</v>
      </c>
      <c r="FG168">
        <v>24.43403</v>
      </c>
      <c r="FH168" s="1">
        <v>7.5544970000000003E-3</v>
      </c>
      <c r="FI168">
        <v>2.2912789999999998</v>
      </c>
      <c r="FJ168">
        <v>0.75560899999999998</v>
      </c>
      <c r="FK168">
        <v>24.621169999999999</v>
      </c>
      <c r="FL168" s="1">
        <v>6.6278420000000001E-3</v>
      </c>
      <c r="FM168">
        <v>2.0200779999999998</v>
      </c>
      <c r="FN168">
        <v>0.75236060000000005</v>
      </c>
      <c r="FO168">
        <v>24.437930000000001</v>
      </c>
      <c r="FP168" s="1">
        <v>5.8231230000000004E-3</v>
      </c>
      <c r="FQ168">
        <v>1.781201</v>
      </c>
      <c r="FR168">
        <v>0.74991450000000004</v>
      </c>
      <c r="FS168">
        <v>24.184329999999999</v>
      </c>
      <c r="FT168" s="1">
        <v>5.1144739999999999E-3</v>
      </c>
      <c r="FU168">
        <v>1.5681020000000001</v>
      </c>
      <c r="FV168">
        <v>0.74804619999999999</v>
      </c>
      <c r="FW168">
        <v>23.793289999999999</v>
      </c>
      <c r="FX168" s="1">
        <v>4.4790339999999998E-3</v>
      </c>
      <c r="FY168">
        <v>1.3749340000000001</v>
      </c>
      <c r="FZ168">
        <v>0.74682590000000004</v>
      </c>
      <c r="GA168">
        <v>23.538869999999999</v>
      </c>
      <c r="GB168" s="1">
        <v>3.8949969999999999E-3</v>
      </c>
      <c r="GC168">
        <v>1.1960109999999999</v>
      </c>
      <c r="GD168">
        <v>0.74587959999999998</v>
      </c>
      <c r="GE168">
        <v>23.429449999999999</v>
      </c>
      <c r="GF168" s="1">
        <v>3.3243690000000002E-3</v>
      </c>
      <c r="GG168">
        <v>1.0211159999999999</v>
      </c>
      <c r="GH168">
        <v>0.7451411</v>
      </c>
      <c r="GI168">
        <v>23.541119999999999</v>
      </c>
      <c r="GJ168" s="1">
        <v>2.736395E-3</v>
      </c>
      <c r="GK168">
        <v>0.84082789999999996</v>
      </c>
      <c r="GL168">
        <v>0.74461999999999995</v>
      </c>
      <c r="GM168">
        <v>24.191939999999999</v>
      </c>
      <c r="GN168" s="1">
        <v>2.1453790000000002E-3</v>
      </c>
      <c r="GO168">
        <v>0.65939619999999999</v>
      </c>
      <c r="GP168">
        <v>0.74425889999999995</v>
      </c>
      <c r="GQ168">
        <v>24.768619999999999</v>
      </c>
      <c r="GR168" s="1">
        <v>1.611435E-3</v>
      </c>
      <c r="GS168">
        <v>0.494865</v>
      </c>
      <c r="GT168">
        <v>0.74400960000000005</v>
      </c>
      <c r="GU168">
        <v>25.247969999999999</v>
      </c>
      <c r="GV168" s="1">
        <v>1.1897100000000001E-3</v>
      </c>
      <c r="GW168">
        <v>0.3643866</v>
      </c>
      <c r="GX168">
        <v>0.74377190000000004</v>
      </c>
      <c r="GY168">
        <v>25.37228</v>
      </c>
      <c r="GZ168" s="1">
        <v>8.9406390000000004E-4</v>
      </c>
      <c r="HA168">
        <v>0.27273560000000002</v>
      </c>
      <c r="HB168">
        <v>0.74367839999999996</v>
      </c>
      <c r="HC168">
        <v>25.009709999999998</v>
      </c>
      <c r="HD168" s="1">
        <v>7.0334059999999999E-4</v>
      </c>
      <c r="HE168">
        <v>0.21352189999999999</v>
      </c>
      <c r="HF168">
        <v>0.74357969999999995</v>
      </c>
      <c r="HG168">
        <v>24.026319999999998</v>
      </c>
      <c r="HH168" s="1">
        <v>5.8358559999999995E-4</v>
      </c>
      <c r="HI168">
        <v>0.17635029999999999</v>
      </c>
      <c r="HJ168">
        <v>0.74352030000000002</v>
      </c>
      <c r="HK168">
        <v>23.34554</v>
      </c>
      <c r="HL168" s="1">
        <v>5.0430959999999997E-4</v>
      </c>
      <c r="HM168">
        <v>0.1518584</v>
      </c>
      <c r="HN168">
        <v>0.74343910000000002</v>
      </c>
      <c r="HO168">
        <v>23.003270000000001</v>
      </c>
      <c r="HP168" s="1">
        <v>4.4466980000000002E-4</v>
      </c>
      <c r="HQ168">
        <v>0.13359979999999999</v>
      </c>
      <c r="HR168">
        <v>0.74335620000000002</v>
      </c>
      <c r="HS168">
        <v>23.210129999999999</v>
      </c>
      <c r="HT168" s="1">
        <v>3.9443380000000002E-4</v>
      </c>
      <c r="HU168">
        <v>0.11830830000000001</v>
      </c>
      <c r="HV168">
        <v>0.74324650000000003</v>
      </c>
      <c r="HW168">
        <v>23.558350000000001</v>
      </c>
      <c r="HX168" s="1">
        <v>3.511915E-4</v>
      </c>
      <c r="HY168">
        <v>0.1051882</v>
      </c>
      <c r="HZ168">
        <v>0.74310449999999995</v>
      </c>
      <c r="IA168">
        <v>23.695879999999999</v>
      </c>
      <c r="IB168" s="1">
        <v>3.1559479999999999E-4</v>
      </c>
      <c r="IC168">
        <v>9.4387150000000003E-2</v>
      </c>
      <c r="ID168">
        <v>0.74290659999999997</v>
      </c>
      <c r="IE168">
        <v>23.722719999999999</v>
      </c>
      <c r="IF168">
        <v>2.8756700000000002E-4</v>
      </c>
      <c r="IG168">
        <v>8.5897329999999994E-2</v>
      </c>
      <c r="IH168">
        <v>0.74270550000000002</v>
      </c>
      <c r="II168">
        <v>23.390370000000001</v>
      </c>
      <c r="IJ168" s="1">
        <v>2.6572690000000002E-4</v>
      </c>
      <c r="IK168">
        <v>7.9302600000000001E-2</v>
      </c>
      <c r="IL168">
        <v>0.74247779999999997</v>
      </c>
      <c r="IM168">
        <v>22.822379999999999</v>
      </c>
      <c r="IN168" s="1">
        <v>2.4853149999999998E-4</v>
      </c>
      <c r="IO168">
        <v>7.4118119999999996E-2</v>
      </c>
      <c r="IP168">
        <v>0.74225730000000001</v>
      </c>
      <c r="IQ168">
        <v>22.64977</v>
      </c>
      <c r="IR168" s="1">
        <v>2.3501770000000001E-4</v>
      </c>
      <c r="IS168">
        <v>7.0047799999999993E-2</v>
      </c>
      <c r="IT168">
        <v>0.74199740000000003</v>
      </c>
      <c r="IU168">
        <v>22.886970000000002</v>
      </c>
      <c r="IV168" s="1">
        <v>2.2484790000000001E-4</v>
      </c>
      <c r="IW168">
        <v>6.6986850000000001E-2</v>
      </c>
      <c r="IX168">
        <v>0.74176690000000001</v>
      </c>
      <c r="IY168">
        <v>24.054269999999999</v>
      </c>
      <c r="IZ168" s="1">
        <v>2.1728049999999999E-4</v>
      </c>
      <c r="JA168">
        <v>6.4723580000000003E-2</v>
      </c>
      <c r="JB168">
        <v>0.74148480000000005</v>
      </c>
      <c r="JC168">
        <v>25.035799999999998</v>
      </c>
      <c r="JD168" s="1">
        <v>2.1095909999999999E-4</v>
      </c>
      <c r="JE168">
        <v>6.284845E-2</v>
      </c>
      <c r="JF168">
        <v>0.74121890000000001</v>
      </c>
      <c r="JG168">
        <v>25.615400000000001</v>
      </c>
      <c r="JH168" s="1">
        <v>2.0446719999999999E-4</v>
      </c>
      <c r="JI168">
        <v>6.0944030000000003E-2</v>
      </c>
      <c r="JJ168">
        <v>0.74098940000000002</v>
      </c>
      <c r="JK168">
        <v>25.365860000000001</v>
      </c>
      <c r="JL168" s="1">
        <v>1.9721450000000001E-4</v>
      </c>
      <c r="JM168">
        <v>5.8816559999999997E-2</v>
      </c>
      <c r="JN168">
        <v>0.7407321</v>
      </c>
      <c r="JO168">
        <v>24.765149999999998</v>
      </c>
      <c r="JP168" s="1">
        <v>1.892822E-4</v>
      </c>
      <c r="JQ168">
        <v>5.6478880000000002E-2</v>
      </c>
      <c r="JR168">
        <v>0.74045360000000005</v>
      </c>
      <c r="JS168">
        <v>23.95973</v>
      </c>
      <c r="JT168" s="1">
        <v>1.8102719999999999E-4</v>
      </c>
      <c r="JU168">
        <v>5.4041680000000002E-2</v>
      </c>
      <c r="JV168">
        <v>0.74022259999999995</v>
      </c>
      <c r="JW168">
        <v>23.560559999999999</v>
      </c>
      <c r="JX168" s="1">
        <v>1.727853E-4</v>
      </c>
      <c r="JY168">
        <v>5.1598520000000002E-2</v>
      </c>
      <c r="JZ168">
        <v>0.739985</v>
      </c>
      <c r="KA168">
        <v>23.470749999999999</v>
      </c>
      <c r="KB168" s="1">
        <v>1.647388E-4</v>
      </c>
      <c r="KC168">
        <v>4.9213569999999998E-2</v>
      </c>
      <c r="KD168">
        <v>0.73979079999999997</v>
      </c>
      <c r="KE168">
        <v>24.173929999999999</v>
      </c>
      <c r="KF168" s="1">
        <v>1.57052E-4</v>
      </c>
      <c r="KG168">
        <v>4.6930890000000003E-2</v>
      </c>
      <c r="KH168">
        <v>0.73963939999999995</v>
      </c>
      <c r="KI168">
        <v>24.62886</v>
      </c>
      <c r="KJ168" s="1">
        <v>1.497941E-4</v>
      </c>
      <c r="KK168">
        <v>4.4763509999999999E-2</v>
      </c>
      <c r="KL168">
        <v>0.73951259999999996</v>
      </c>
      <c r="KM168">
        <v>24.953220000000002</v>
      </c>
      <c r="KN168" s="1">
        <v>1.4294620000000001E-4</v>
      </c>
      <c r="KO168">
        <v>4.272012E-2</v>
      </c>
      <c r="KP168">
        <v>0.73943000000000003</v>
      </c>
      <c r="KQ168">
        <v>25.095790000000001</v>
      </c>
      <c r="KR168" s="1">
        <v>1.3652019999999999E-4</v>
      </c>
      <c r="KS168">
        <v>4.079634E-2</v>
      </c>
      <c r="KT168">
        <v>0.73934789999999995</v>
      </c>
      <c r="KU168">
        <v>24.769210000000001</v>
      </c>
      <c r="KV168" s="1">
        <v>1.304426E-4</v>
      </c>
      <c r="KW168">
        <v>3.8979130000000001E-2</v>
      </c>
      <c r="KX168">
        <v>0.73931780000000002</v>
      </c>
      <c r="KY168">
        <v>24.211980000000001</v>
      </c>
      <c r="KZ168" s="1">
        <v>1.2459299999999999E-4</v>
      </c>
      <c r="LA168">
        <v>3.7228329999999997E-2</v>
      </c>
      <c r="LB168">
        <v>0.73930430000000003</v>
      </c>
      <c r="LC168">
        <v>23.835529999999999</v>
      </c>
      <c r="LD168" s="1">
        <v>1.186733E-4</v>
      </c>
      <c r="LE168">
        <v>3.5461159999999999E-2</v>
      </c>
      <c r="LF168">
        <v>0.73929549999999999</v>
      </c>
      <c r="LG168">
        <v>23.759930000000001</v>
      </c>
      <c r="LH168" s="1">
        <v>1.123603E-4</v>
      </c>
      <c r="LI168">
        <v>3.3578049999999998E-2</v>
      </c>
      <c r="LJ168">
        <v>0.7392611</v>
      </c>
      <c r="LK168">
        <v>24.431149999999999</v>
      </c>
      <c r="LL168" s="1">
        <v>1.05634E-4</v>
      </c>
      <c r="LM168">
        <v>3.1571780000000001E-2</v>
      </c>
      <c r="LN168">
        <v>0.73926449999999999</v>
      </c>
      <c r="LO168">
        <v>25.04664</v>
      </c>
      <c r="LP168" s="1">
        <v>9.8964019999999998E-5</v>
      </c>
      <c r="LQ168">
        <v>2.9575460000000001E-2</v>
      </c>
      <c r="LR168">
        <v>0.73925209999999997</v>
      </c>
      <c r="LS168">
        <v>25.515339999999998</v>
      </c>
      <c r="LT168" s="1">
        <v>9.2893770000000006E-5</v>
      </c>
      <c r="LU168">
        <v>2.7751330000000001E-2</v>
      </c>
      <c r="LV168">
        <v>0.73926020000000003</v>
      </c>
      <c r="LW168">
        <v>25.567499999999999</v>
      </c>
      <c r="LX168" s="1">
        <v>8.7697680000000004E-5</v>
      </c>
      <c r="LY168">
        <v>2.6185199999999999E-2</v>
      </c>
      <c r="LZ168">
        <v>0.73927670000000001</v>
      </c>
      <c r="MA168">
        <v>25.140080000000001</v>
      </c>
      <c r="MB168" s="1">
        <v>8.3207150000000002E-5</v>
      </c>
      <c r="MC168">
        <v>2.4866320000000001E-2</v>
      </c>
      <c r="MD168">
        <v>0.73927229999999999</v>
      </c>
      <c r="ME168">
        <v>24.385010000000001</v>
      </c>
      <c r="MF168" s="1">
        <v>7.9184970000000006E-5</v>
      </c>
      <c r="MG168">
        <v>2.3738639999999998E-2</v>
      </c>
      <c r="MH168">
        <v>0.73926899999999995</v>
      </c>
      <c r="MI168">
        <v>23.95579</v>
      </c>
      <c r="MJ168" s="1">
        <v>7.5633820000000002E-5</v>
      </c>
      <c r="MK168">
        <v>2.2743389999999999E-2</v>
      </c>
      <c r="ML168">
        <v>0.73926729999999996</v>
      </c>
      <c r="MM168">
        <v>23.7944</v>
      </c>
      <c r="MN168" s="1">
        <v>7.2406779999999998E-5</v>
      </c>
      <c r="MO168">
        <v>2.1836520000000002E-2</v>
      </c>
      <c r="MP168">
        <v>0.73926559999999997</v>
      </c>
      <c r="MQ168">
        <v>24.458649999999999</v>
      </c>
      <c r="MR168" s="1">
        <v>6.9404729999999998E-5</v>
      </c>
      <c r="MS168">
        <v>2.099051E-2</v>
      </c>
      <c r="MT168">
        <v>0.73926139999999996</v>
      </c>
      <c r="MU168">
        <v>24.640319999999999</v>
      </c>
      <c r="MV168" s="1">
        <v>6.6580289999999996E-5</v>
      </c>
      <c r="MW168">
        <v>2.0192000000000002E-2</v>
      </c>
      <c r="MX168">
        <v>0.73926639999999999</v>
      </c>
      <c r="MY168">
        <v>24.269410000000001</v>
      </c>
      <c r="MZ168" s="1">
        <v>6.391461E-5</v>
      </c>
      <c r="NA168">
        <v>1.9432919999999999E-2</v>
      </c>
      <c r="NB168">
        <v>0.73926230000000004</v>
      </c>
      <c r="NC168">
        <v>23.644639999999999</v>
      </c>
      <c r="ND168" s="1">
        <v>6.1390140000000003E-5</v>
      </c>
      <c r="NE168">
        <v>1.8710930000000001E-2</v>
      </c>
      <c r="NF168">
        <v>0.73926729999999996</v>
      </c>
      <c r="NG168">
        <v>23.210190000000001</v>
      </c>
      <c r="NH168" s="1">
        <v>5.8999429999999998E-5</v>
      </c>
      <c r="NI168">
        <v>1.8024849999999999E-2</v>
      </c>
      <c r="NJ168">
        <v>0.73926429999999999</v>
      </c>
      <c r="NK168">
        <v>22.749500000000001</v>
      </c>
      <c r="NL168" s="1">
        <v>5.672989E-5</v>
      </c>
      <c r="NM168">
        <v>1.737139E-2</v>
      </c>
      <c r="NN168">
        <v>0.73926009999999998</v>
      </c>
      <c r="NO168">
        <v>22.485939999999999</v>
      </c>
      <c r="NP168" s="1">
        <v>5.4570030000000003E-5</v>
      </c>
      <c r="NQ168">
        <v>1.6746489999999999E-2</v>
      </c>
      <c r="NR168">
        <v>0.73926639999999999</v>
      </c>
      <c r="NS168">
        <v>22.450600000000001</v>
      </c>
      <c r="NT168" s="1">
        <v>5.2514340000000002E-5</v>
      </c>
      <c r="NU168">
        <v>1.6148989999999998E-2</v>
      </c>
      <c r="NV168">
        <v>0.73925490000000005</v>
      </c>
      <c r="NW168">
        <v>23.281459999999999</v>
      </c>
      <c r="NX168" s="1">
        <v>5.0554540000000001E-5</v>
      </c>
      <c r="NY168">
        <v>1.55771E-2</v>
      </c>
      <c r="NZ168">
        <v>0.73926179999999997</v>
      </c>
      <c r="OA168">
        <v>24.152809999999999</v>
      </c>
      <c r="OB168" s="1">
        <v>4.8686880000000002E-5</v>
      </c>
      <c r="OC168">
        <v>1.502976E-2</v>
      </c>
      <c r="OD168">
        <v>0.73926899999999995</v>
      </c>
      <c r="OE168">
        <v>24.6615</v>
      </c>
      <c r="OF168" s="1">
        <v>4.6898509999999999E-5</v>
      </c>
      <c r="OG168">
        <v>1.4504980000000001E-2</v>
      </c>
      <c r="OH168">
        <v>0.73925920000000001</v>
      </c>
      <c r="OI168">
        <v>24.87867</v>
      </c>
      <c r="OJ168" s="1">
        <v>4.5192640000000001E-5</v>
      </c>
      <c r="OK168">
        <v>1.400234E-2</v>
      </c>
    </row>
    <row r="169" spans="1:401" x14ac:dyDescent="0.35">
      <c r="A169">
        <v>172</v>
      </c>
      <c r="B169" t="s">
        <v>4</v>
      </c>
      <c r="C169" t="s">
        <v>24</v>
      </c>
      <c r="D169" t="s">
        <v>174</v>
      </c>
      <c r="E169">
        <v>878.95479999999998</v>
      </c>
      <c r="F169">
        <v>1.0279769999999999</v>
      </c>
      <c r="G169">
        <v>20.694140000000001</v>
      </c>
      <c r="H169">
        <v>0</v>
      </c>
      <c r="I169">
        <v>0</v>
      </c>
      <c r="J169">
        <v>1.02641</v>
      </c>
      <c r="K169">
        <v>20.812360000000002</v>
      </c>
      <c r="L169">
        <v>0</v>
      </c>
      <c r="M169">
        <v>0</v>
      </c>
      <c r="N169">
        <v>1.024491</v>
      </c>
      <c r="O169">
        <v>21.279610000000002</v>
      </c>
      <c r="P169">
        <v>0</v>
      </c>
      <c r="Q169">
        <v>0</v>
      </c>
      <c r="R169">
        <v>1.0219670000000001</v>
      </c>
      <c r="S169">
        <v>21.660299999999999</v>
      </c>
      <c r="T169">
        <v>0</v>
      </c>
      <c r="U169">
        <v>0</v>
      </c>
      <c r="V169">
        <v>1.0175259999999999</v>
      </c>
      <c r="W169">
        <v>21.44605</v>
      </c>
      <c r="X169">
        <v>0</v>
      </c>
      <c r="Y169">
        <v>0</v>
      </c>
      <c r="Z169">
        <v>1.0115590000000001</v>
      </c>
      <c r="AA169">
        <v>21.24831</v>
      </c>
      <c r="AB169" s="1">
        <v>5.4641229999999997E-32</v>
      </c>
      <c r="AC169" s="1">
        <v>1.7046289999999999E-29</v>
      </c>
      <c r="AD169">
        <v>1.0067619999999999</v>
      </c>
      <c r="AE169">
        <v>20.946000000000002</v>
      </c>
      <c r="AF169" s="1">
        <v>2.7679989999999999E-20</v>
      </c>
      <c r="AG169" s="1">
        <v>8.6983490000000001E-18</v>
      </c>
      <c r="AH169">
        <v>1.002632</v>
      </c>
      <c r="AI169">
        <v>20.993169999999999</v>
      </c>
      <c r="AJ169" s="1">
        <v>2.674957E-8</v>
      </c>
      <c r="AK169" s="1">
        <v>5.05183E-6</v>
      </c>
      <c r="AL169">
        <v>0.99865530000000002</v>
      </c>
      <c r="AM169">
        <v>21.338650000000001</v>
      </c>
      <c r="AN169" s="1">
        <v>1.0579770000000001E-3</v>
      </c>
      <c r="AO169" s="1">
        <v>0.24670980000000001</v>
      </c>
      <c r="AP169">
        <v>0.99465970000000004</v>
      </c>
      <c r="AQ169">
        <v>21.763280000000002</v>
      </c>
      <c r="AR169" s="1">
        <v>0.29116150000000002</v>
      </c>
      <c r="AS169" s="1">
        <v>74.844099999999997</v>
      </c>
      <c r="AT169">
        <v>0.99058159999999995</v>
      </c>
      <c r="AU169">
        <v>22.24541</v>
      </c>
      <c r="AV169" s="1">
        <v>8.3148540000000004</v>
      </c>
      <c r="AW169">
        <v>2305.9270000000001</v>
      </c>
      <c r="AX169">
        <v>0.98629900000000004</v>
      </c>
      <c r="AY169">
        <v>22.52486</v>
      </c>
      <c r="AZ169">
        <v>51.353900000000003</v>
      </c>
      <c r="BA169">
        <v>15178.3</v>
      </c>
      <c r="BB169">
        <v>0.98152790000000001</v>
      </c>
      <c r="BC169">
        <v>22.63879</v>
      </c>
      <c r="BD169">
        <v>102.7649</v>
      </c>
      <c r="BE169">
        <v>32061.75</v>
      </c>
      <c r="BF169">
        <v>0.97603870000000004</v>
      </c>
      <c r="BG169">
        <v>22.625160000000001</v>
      </c>
      <c r="BH169">
        <v>87.152659999999997</v>
      </c>
      <c r="BI169">
        <v>28496.39</v>
      </c>
      <c r="BJ169">
        <v>0.96959019999999996</v>
      </c>
      <c r="BK169">
        <v>22.5014</v>
      </c>
      <c r="BL169">
        <v>38.18092</v>
      </c>
      <c r="BM169">
        <v>13005.62</v>
      </c>
      <c r="BN169">
        <v>0.96197279999999996</v>
      </c>
      <c r="BO169">
        <v>22.860700000000001</v>
      </c>
      <c r="BP169">
        <v>10.149749999999999</v>
      </c>
      <c r="BQ169">
        <v>3578.9450000000002</v>
      </c>
      <c r="BR169">
        <v>0.95325349999999998</v>
      </c>
      <c r="BS169">
        <v>23.123080000000002</v>
      </c>
      <c r="BT169">
        <v>1.9072990000000001</v>
      </c>
      <c r="BU169">
        <v>690.58609999999999</v>
      </c>
      <c r="BV169">
        <v>0.94408550000000002</v>
      </c>
      <c r="BW169">
        <v>23.337990000000001</v>
      </c>
      <c r="BX169">
        <v>0.32457340000000001</v>
      </c>
      <c r="BY169">
        <v>117.79519999999999</v>
      </c>
      <c r="BZ169">
        <v>0.93421799999999999</v>
      </c>
      <c r="CA169">
        <v>23.61271</v>
      </c>
      <c r="CB169">
        <v>9.3530630000000003E-2</v>
      </c>
      <c r="CC169">
        <v>32.28443</v>
      </c>
      <c r="CD169">
        <v>0.92403599999999997</v>
      </c>
      <c r="CE169">
        <v>23.746880000000001</v>
      </c>
      <c r="CF169">
        <v>6.6377190000000003E-2</v>
      </c>
      <c r="CG169">
        <v>22.064150000000001</v>
      </c>
      <c r="CH169">
        <v>0.91415979999999997</v>
      </c>
      <c r="CI169">
        <v>23.468859999999999</v>
      </c>
      <c r="CJ169">
        <v>6.5756679999999998E-2</v>
      </c>
      <c r="CK169">
        <v>21.84104</v>
      </c>
      <c r="CL169">
        <v>0.90407839999999995</v>
      </c>
      <c r="CM169">
        <v>23.25647</v>
      </c>
      <c r="CN169">
        <v>6.6143900000000005E-2</v>
      </c>
      <c r="CO169">
        <v>22.161460000000002</v>
      </c>
      <c r="CP169">
        <v>0.89350989999999997</v>
      </c>
      <c r="CQ169">
        <v>23.120290000000001</v>
      </c>
      <c r="CR169" s="1">
        <v>6.356639E-2</v>
      </c>
      <c r="CS169">
        <v>21.516169999999999</v>
      </c>
      <c r="CT169">
        <v>0.88240529999999995</v>
      </c>
      <c r="CU169">
        <v>23.186209999999999</v>
      </c>
      <c r="CV169">
        <v>5.8703980000000003E-2</v>
      </c>
      <c r="CW169">
        <v>20.06251</v>
      </c>
      <c r="CX169">
        <v>0.87104910000000002</v>
      </c>
      <c r="CY169">
        <v>22.67962</v>
      </c>
      <c r="CZ169" s="1">
        <v>5.2941839999999997E-2</v>
      </c>
      <c r="DA169">
        <v>18.253450000000001</v>
      </c>
      <c r="DB169">
        <v>0.85964059999999998</v>
      </c>
      <c r="DC169">
        <v>22.63569</v>
      </c>
      <c r="DD169" s="1">
        <v>4.7148540000000003E-2</v>
      </c>
      <c r="DE169">
        <v>16.390460000000001</v>
      </c>
      <c r="DF169">
        <v>0.84810209999999997</v>
      </c>
      <c r="DG169">
        <v>22.705169999999999</v>
      </c>
      <c r="DH169" s="1">
        <v>4.1702139999999999E-2</v>
      </c>
      <c r="DI169">
        <v>14.614789999999999</v>
      </c>
      <c r="DJ169">
        <v>0.8364296</v>
      </c>
      <c r="DK169">
        <v>22.482769999999999</v>
      </c>
      <c r="DL169" s="1">
        <v>3.6710520000000003E-2</v>
      </c>
      <c r="DM169">
        <v>12.96894</v>
      </c>
      <c r="DN169">
        <v>0.82493000000000005</v>
      </c>
      <c r="DO169">
        <v>22.16581</v>
      </c>
      <c r="DP169" s="1">
        <v>3.2276930000000002E-2</v>
      </c>
      <c r="DQ169">
        <v>11.48795</v>
      </c>
      <c r="DR169">
        <v>0.81358050000000004</v>
      </c>
      <c r="DS169">
        <v>22.127379999999999</v>
      </c>
      <c r="DT169" s="1">
        <v>2.842482E-2</v>
      </c>
      <c r="DU169">
        <v>10.18988</v>
      </c>
      <c r="DV169">
        <v>0.80162509999999998</v>
      </c>
      <c r="DW169">
        <v>22.20899</v>
      </c>
      <c r="DX169" s="1">
        <v>2.505893E-2</v>
      </c>
      <c r="DY169">
        <v>9.0552329999999994</v>
      </c>
      <c r="DZ169">
        <v>0.7905877</v>
      </c>
      <c r="EA169">
        <v>22.873390000000001</v>
      </c>
      <c r="EB169">
        <v>2.208719E-2</v>
      </c>
      <c r="EC169">
        <v>8.0359510000000007</v>
      </c>
      <c r="ED169">
        <v>0.77971809999999997</v>
      </c>
      <c r="EE169">
        <v>23.524940000000001</v>
      </c>
      <c r="EF169" s="1">
        <v>1.942634E-2</v>
      </c>
      <c r="EG169">
        <v>7.1159689999999998</v>
      </c>
      <c r="EH169">
        <v>0.7687697</v>
      </c>
      <c r="EI169">
        <v>24.058900000000001</v>
      </c>
      <c r="EJ169" s="1">
        <v>1.7056100000000001E-2</v>
      </c>
      <c r="EK169">
        <v>6.2898820000000004</v>
      </c>
      <c r="EL169">
        <v>0.75788180000000005</v>
      </c>
      <c r="EM169">
        <v>24.394539999999999</v>
      </c>
      <c r="EN169" s="1">
        <v>1.496362E-2</v>
      </c>
      <c r="EO169">
        <v>5.557531</v>
      </c>
      <c r="EP169">
        <v>0.74668299999999999</v>
      </c>
      <c r="EQ169">
        <v>24.21292</v>
      </c>
      <c r="ER169" s="1">
        <v>1.311055E-2</v>
      </c>
      <c r="ES169">
        <v>4.9107519999999996</v>
      </c>
      <c r="ET169">
        <v>0.73599760000000003</v>
      </c>
      <c r="EU169">
        <v>23.784420000000001</v>
      </c>
      <c r="EV169" s="1">
        <v>1.147074E-2</v>
      </c>
      <c r="EW169">
        <v>4.3293049999999997</v>
      </c>
      <c r="EX169">
        <v>0.72544799999999998</v>
      </c>
      <c r="EY169">
        <v>23.751999999999999</v>
      </c>
      <c r="EZ169" s="1">
        <v>1.000733E-2</v>
      </c>
      <c r="FA169">
        <v>3.8044509999999998</v>
      </c>
      <c r="FB169">
        <v>0.7151189</v>
      </c>
      <c r="FC169">
        <v>23.931290000000001</v>
      </c>
      <c r="FD169" s="1">
        <v>8.7351800000000004E-3</v>
      </c>
      <c r="FE169">
        <v>3.3435299999999999</v>
      </c>
      <c r="FF169">
        <v>0.70640990000000004</v>
      </c>
      <c r="FG169">
        <v>24.46039</v>
      </c>
      <c r="FH169" s="1">
        <v>7.6457950000000004E-3</v>
      </c>
      <c r="FI169">
        <v>2.9391509999999998</v>
      </c>
      <c r="FJ169">
        <v>0.69896860000000005</v>
      </c>
      <c r="FK169">
        <v>24.692049999999998</v>
      </c>
      <c r="FL169" s="1">
        <v>6.708126E-3</v>
      </c>
      <c r="FM169">
        <v>2.5853410000000001</v>
      </c>
      <c r="FN169">
        <v>0.69262800000000002</v>
      </c>
      <c r="FO169">
        <v>24.504259999999999</v>
      </c>
      <c r="FP169" s="1">
        <v>5.8942600000000001E-3</v>
      </c>
      <c r="FQ169">
        <v>2.2752240000000001</v>
      </c>
      <c r="FR169">
        <v>0.68741540000000001</v>
      </c>
      <c r="FS169">
        <v>24.261659999999999</v>
      </c>
      <c r="FT169" s="1">
        <v>5.1788240000000003E-3</v>
      </c>
      <c r="FU169">
        <v>2.0004010000000001</v>
      </c>
      <c r="FV169">
        <v>0.68333469999999996</v>
      </c>
      <c r="FW169">
        <v>23.834379999999999</v>
      </c>
      <c r="FX169" s="1">
        <v>4.5379089999999997E-3</v>
      </c>
      <c r="FY169">
        <v>1.752494</v>
      </c>
      <c r="FZ169">
        <v>0.68025670000000005</v>
      </c>
      <c r="GA169">
        <v>23.558399999999999</v>
      </c>
      <c r="GB169" s="1">
        <v>3.950673E-3</v>
      </c>
      <c r="GC169">
        <v>1.5255609999999999</v>
      </c>
      <c r="GD169">
        <v>0.67782430000000005</v>
      </c>
      <c r="GE169">
        <v>23.43413</v>
      </c>
      <c r="GF169" s="1">
        <v>3.3807080000000001E-3</v>
      </c>
      <c r="GG169">
        <v>1.3060419999999999</v>
      </c>
      <c r="GH169">
        <v>0.67595910000000003</v>
      </c>
      <c r="GI169">
        <v>23.546779999999998</v>
      </c>
      <c r="GJ169" s="1">
        <v>2.7949960000000001E-3</v>
      </c>
      <c r="GK169">
        <v>1.081115</v>
      </c>
      <c r="GL169">
        <v>0.67453949999999996</v>
      </c>
      <c r="GM169">
        <v>24.217020000000002</v>
      </c>
      <c r="GN169" s="1">
        <v>2.2023979999999999E-3</v>
      </c>
      <c r="GO169">
        <v>0.85328839999999995</v>
      </c>
      <c r="GP169">
        <v>0.67348070000000004</v>
      </c>
      <c r="GQ169">
        <v>24.8337</v>
      </c>
      <c r="GR169" s="1">
        <v>1.660293E-3</v>
      </c>
      <c r="GS169">
        <v>0.64348919999999998</v>
      </c>
      <c r="GT169">
        <v>0.67271409999999998</v>
      </c>
      <c r="GU169">
        <v>25.33943</v>
      </c>
      <c r="GV169" s="1">
        <v>1.226331E-3</v>
      </c>
      <c r="GW169">
        <v>0.47419260000000002</v>
      </c>
      <c r="GX169">
        <v>0.67213369999999995</v>
      </c>
      <c r="GY169">
        <v>25.47308</v>
      </c>
      <c r="GZ169" s="1">
        <v>9.1867540000000001E-4</v>
      </c>
      <c r="HA169">
        <v>0.35349449999999999</v>
      </c>
      <c r="HB169">
        <v>0.67175110000000005</v>
      </c>
      <c r="HC169">
        <v>25.120989999999999</v>
      </c>
      <c r="HD169" s="1">
        <v>7.1891369999999997E-4</v>
      </c>
      <c r="HE169">
        <v>0.27481460000000002</v>
      </c>
      <c r="HF169">
        <v>0.67148410000000003</v>
      </c>
      <c r="HG169">
        <v>24.11777</v>
      </c>
      <c r="HH169" s="1">
        <v>5.9348660000000004E-4</v>
      </c>
      <c r="HI169">
        <v>0.2254003</v>
      </c>
      <c r="HJ169">
        <v>0.6712901</v>
      </c>
      <c r="HK169">
        <v>23.4009</v>
      </c>
      <c r="HL169" s="1">
        <v>5.1117640000000004E-4</v>
      </c>
      <c r="HM169">
        <v>0.19319249999999999</v>
      </c>
      <c r="HN169">
        <v>0.67111710000000002</v>
      </c>
      <c r="HO169">
        <v>23.032779999999999</v>
      </c>
      <c r="HP169" s="1">
        <v>4.5013300000000002E-4</v>
      </c>
      <c r="HQ169">
        <v>0.1696298</v>
      </c>
      <c r="HR169">
        <v>0.67097569999999995</v>
      </c>
      <c r="HS169">
        <v>23.244009999999999</v>
      </c>
      <c r="HT169" s="1">
        <v>3.9914669999999998E-4</v>
      </c>
      <c r="HU169">
        <v>0.15013609999999999</v>
      </c>
      <c r="HV169">
        <v>0.67077299999999995</v>
      </c>
      <c r="HW169">
        <v>23.617159999999998</v>
      </c>
      <c r="HX169" s="1">
        <v>3.5518650000000002E-4</v>
      </c>
      <c r="HY169">
        <v>0.13338800000000001</v>
      </c>
      <c r="HZ169">
        <v>0.67055480000000001</v>
      </c>
      <c r="IA169">
        <v>23.78058</v>
      </c>
      <c r="IB169" s="1">
        <v>3.1881029999999999E-4</v>
      </c>
      <c r="IC169">
        <v>0.11950429999999999</v>
      </c>
      <c r="ID169">
        <v>0.67028140000000003</v>
      </c>
      <c r="IE169">
        <v>23.807600000000001</v>
      </c>
      <c r="IF169" s="1">
        <v>2.9006049999999998E-4</v>
      </c>
      <c r="IG169">
        <v>0.1085334</v>
      </c>
      <c r="IH169">
        <v>0.66995559999999998</v>
      </c>
      <c r="II169">
        <v>23.475100000000001</v>
      </c>
      <c r="IJ169" s="1">
        <v>2.6767639999999998E-4</v>
      </c>
      <c r="IK169">
        <v>0.10001549999999999</v>
      </c>
      <c r="IL169">
        <v>0.66959429999999998</v>
      </c>
      <c r="IM169">
        <v>22.854649999999999</v>
      </c>
      <c r="IN169" s="1">
        <v>2.500739E-4</v>
      </c>
      <c r="IO169">
        <v>9.3329850000000006E-2</v>
      </c>
      <c r="IP169">
        <v>0.66920789999999997</v>
      </c>
      <c r="IQ169">
        <v>22.643249999999998</v>
      </c>
      <c r="IR169" s="1">
        <v>2.362105E-4</v>
      </c>
      <c r="IS169">
        <v>8.8065519999999994E-2</v>
      </c>
      <c r="IT169">
        <v>0.66879149999999998</v>
      </c>
      <c r="IU169">
        <v>22.860050000000001</v>
      </c>
      <c r="IV169" s="1">
        <v>2.2572529999999999E-4</v>
      </c>
      <c r="IW169">
        <v>8.4079580000000001E-2</v>
      </c>
      <c r="IX169">
        <v>0.66838280000000005</v>
      </c>
      <c r="IY169">
        <v>24.040929999999999</v>
      </c>
      <c r="IZ169" s="1">
        <v>2.179495E-4</v>
      </c>
      <c r="JA169">
        <v>8.1139039999999996E-2</v>
      </c>
      <c r="JB169">
        <v>0.66793769999999997</v>
      </c>
      <c r="JC169">
        <v>25.076820000000001</v>
      </c>
      <c r="JD169" s="1">
        <v>2.115672E-4</v>
      </c>
      <c r="JE169">
        <v>7.87553E-2</v>
      </c>
      <c r="JF169">
        <v>0.66749570000000003</v>
      </c>
      <c r="JG169">
        <v>25.700949999999999</v>
      </c>
      <c r="JH169" s="1">
        <v>2.051264E-4</v>
      </c>
      <c r="JI169">
        <v>7.6392730000000006E-2</v>
      </c>
      <c r="JJ169">
        <v>0.66705879999999995</v>
      </c>
      <c r="JK169">
        <v>25.48508</v>
      </c>
      <c r="JL169" s="1">
        <v>1.979537E-4</v>
      </c>
      <c r="JM169">
        <v>7.377235E-2</v>
      </c>
      <c r="JN169">
        <v>0.66661519999999996</v>
      </c>
      <c r="JO169">
        <v>24.876259999999998</v>
      </c>
      <c r="JP169" s="1">
        <v>1.900769E-4</v>
      </c>
      <c r="JQ169">
        <v>7.0877220000000005E-2</v>
      </c>
      <c r="JR169">
        <v>0.66617440000000006</v>
      </c>
      <c r="JS169">
        <v>24.031379999999999</v>
      </c>
      <c r="JT169" s="1">
        <v>1.818406E-4</v>
      </c>
      <c r="JU169">
        <v>6.7838819999999994E-2</v>
      </c>
      <c r="JV169">
        <v>0.66573450000000001</v>
      </c>
      <c r="JW169">
        <v>23.59102</v>
      </c>
      <c r="JX169" s="1">
        <v>1.7358790000000001E-4</v>
      </c>
      <c r="JY169">
        <v>6.4780199999999996E-2</v>
      </c>
      <c r="JZ169">
        <v>0.66531770000000001</v>
      </c>
      <c r="KA169">
        <v>23.482399999999998</v>
      </c>
      <c r="KB169" s="1">
        <v>1.6551350000000001E-4</v>
      </c>
      <c r="KC169">
        <v>6.1786800000000003E-2</v>
      </c>
      <c r="KD169">
        <v>0.66495280000000001</v>
      </c>
      <c r="KE169">
        <v>24.188800000000001</v>
      </c>
      <c r="KF169" s="1">
        <v>1.5778980000000001E-4</v>
      </c>
      <c r="KG169">
        <v>5.8916969999999999E-2</v>
      </c>
      <c r="KH169">
        <v>0.66464690000000004</v>
      </c>
      <c r="KI169">
        <v>24.692869999999999</v>
      </c>
      <c r="KJ169" s="1">
        <v>1.5049409999999999E-4</v>
      </c>
      <c r="KK169">
        <v>5.6190249999999997E-2</v>
      </c>
      <c r="KL169">
        <v>0.66439099999999995</v>
      </c>
      <c r="KM169">
        <v>25.034690000000001</v>
      </c>
      <c r="KN169" s="1">
        <v>1.4360459999999999E-4</v>
      </c>
      <c r="KO169">
        <v>5.3617079999999998E-2</v>
      </c>
      <c r="KP169">
        <v>0.66419260000000002</v>
      </c>
      <c r="KQ169">
        <v>25.170719999999999</v>
      </c>
      <c r="KR169" s="1">
        <v>1.371411E-4</v>
      </c>
      <c r="KS169">
        <v>5.1197020000000003E-2</v>
      </c>
      <c r="KT169">
        <v>0.66405080000000005</v>
      </c>
      <c r="KU169">
        <v>24.844909999999999</v>
      </c>
      <c r="KV169" s="1">
        <v>1.3103259999999999E-4</v>
      </c>
      <c r="KW169">
        <v>4.8912499999999998E-2</v>
      </c>
      <c r="KX169">
        <v>0.66394260000000005</v>
      </c>
      <c r="KY169">
        <v>24.263059999999999</v>
      </c>
      <c r="KZ169" s="1">
        <v>1.2516830000000001E-4</v>
      </c>
      <c r="LA169">
        <v>4.6720169999999998E-2</v>
      </c>
      <c r="LB169">
        <v>0.66389319999999996</v>
      </c>
      <c r="LC169">
        <v>23.8672</v>
      </c>
      <c r="LD169" s="1">
        <v>1.1927259999999999E-4</v>
      </c>
      <c r="LE169">
        <v>4.452532E-2</v>
      </c>
      <c r="LF169">
        <v>0.66383289999999995</v>
      </c>
      <c r="LG169">
        <v>23.769310000000001</v>
      </c>
      <c r="LH169" s="1">
        <v>1.130055E-4</v>
      </c>
      <c r="LI169">
        <v>4.219875E-2</v>
      </c>
      <c r="LJ169">
        <v>0.66380649999999997</v>
      </c>
      <c r="LK169">
        <v>24.44744</v>
      </c>
      <c r="LL169" s="1">
        <v>1.063073E-4</v>
      </c>
      <c r="LM169">
        <v>3.9710500000000003E-2</v>
      </c>
      <c r="LN169">
        <v>0.66378749999999997</v>
      </c>
      <c r="LO169">
        <v>25.098040000000001</v>
      </c>
      <c r="LP169" s="1">
        <v>9.9607609999999999E-5</v>
      </c>
      <c r="LQ169">
        <v>3.72083E-2</v>
      </c>
      <c r="LR169">
        <v>0.66377370000000002</v>
      </c>
      <c r="LS169">
        <v>25.593900000000001</v>
      </c>
      <c r="LT169" s="1">
        <v>9.3463369999999995E-5</v>
      </c>
      <c r="LU169">
        <v>3.4897650000000002E-2</v>
      </c>
      <c r="LV169">
        <v>0.66377189999999997</v>
      </c>
      <c r="LW169">
        <v>25.663740000000001</v>
      </c>
      <c r="LX169" s="1">
        <v>8.8178989999999996E-5</v>
      </c>
      <c r="LY169">
        <v>3.2900560000000002E-2</v>
      </c>
      <c r="LZ169">
        <v>0.66377710000000001</v>
      </c>
      <c r="MA169">
        <v>25.238579999999999</v>
      </c>
      <c r="MB169" s="1">
        <v>8.361319E-5</v>
      </c>
      <c r="MC169">
        <v>3.1217709999999999E-2</v>
      </c>
      <c r="MD169">
        <v>0.66376999999999997</v>
      </c>
      <c r="ME169">
        <v>24.445540000000001</v>
      </c>
      <c r="MF169" s="1">
        <v>7.9534889999999996E-5</v>
      </c>
      <c r="MG169">
        <v>2.9783540000000001E-2</v>
      </c>
      <c r="MH169">
        <v>0.66377010000000003</v>
      </c>
      <c r="MI169">
        <v>23.980270000000001</v>
      </c>
      <c r="MJ169" s="1">
        <v>7.5947219999999998E-5</v>
      </c>
      <c r="MK169">
        <v>2.8523779999999999E-2</v>
      </c>
      <c r="ML169">
        <v>0.66376599999999997</v>
      </c>
      <c r="MM169">
        <v>23.800429999999999</v>
      </c>
      <c r="MN169" s="1">
        <v>7.2694560000000004E-5</v>
      </c>
      <c r="MO169">
        <v>2.7380189999999999E-2</v>
      </c>
      <c r="MP169">
        <v>0.6637651</v>
      </c>
      <c r="MQ169">
        <v>24.467669999999998</v>
      </c>
      <c r="MR169" s="1">
        <v>6.9674660000000003E-5</v>
      </c>
      <c r="MS169">
        <v>2.6316309999999999E-2</v>
      </c>
      <c r="MT169">
        <v>0.6637651</v>
      </c>
      <c r="MU169">
        <v>24.718640000000001</v>
      </c>
      <c r="MV169" s="1">
        <v>6.6835429999999996E-5</v>
      </c>
      <c r="MW169">
        <v>2.531299E-2</v>
      </c>
      <c r="MX169">
        <v>0.66376500000000005</v>
      </c>
      <c r="MY169">
        <v>24.35652</v>
      </c>
      <c r="MZ169" s="1">
        <v>6.4156250000000004E-5</v>
      </c>
      <c r="NA169">
        <v>2.4359970000000002E-2</v>
      </c>
      <c r="NB169">
        <v>0.66376270000000004</v>
      </c>
      <c r="NC169">
        <v>23.748640000000002</v>
      </c>
      <c r="ND169" s="1">
        <v>6.1618999999999994E-5</v>
      </c>
      <c r="NE169">
        <v>2.345326E-2</v>
      </c>
      <c r="NF169">
        <v>0.66376590000000002</v>
      </c>
      <c r="NG169">
        <v>23.287700000000001</v>
      </c>
      <c r="NH169" s="1">
        <v>5.9216979999999998E-5</v>
      </c>
      <c r="NI169">
        <v>2.2592049999999999E-2</v>
      </c>
      <c r="NJ169">
        <v>0.66376559999999996</v>
      </c>
      <c r="NK169">
        <v>22.79927</v>
      </c>
      <c r="NL169" s="1">
        <v>5.6937040000000003E-5</v>
      </c>
      <c r="NM169">
        <v>2.1771550000000001E-2</v>
      </c>
      <c r="NN169">
        <v>0.66376170000000001</v>
      </c>
      <c r="NO169">
        <v>22.510829999999999</v>
      </c>
      <c r="NP169" s="1">
        <v>5.4768049999999998E-5</v>
      </c>
      <c r="NQ169">
        <v>2.0988050000000001E-2</v>
      </c>
      <c r="NR169">
        <v>0.66376590000000002</v>
      </c>
      <c r="NS169">
        <v>22.460419999999999</v>
      </c>
      <c r="NT169" s="1">
        <v>5.2703110000000001E-5</v>
      </c>
      <c r="NU169">
        <v>2.0238349999999999E-2</v>
      </c>
      <c r="NV169">
        <v>0.66375819999999996</v>
      </c>
      <c r="NW169">
        <v>23.28791</v>
      </c>
      <c r="NX169" s="1">
        <v>5.0735049999999998E-5</v>
      </c>
      <c r="NY169">
        <v>1.952096E-2</v>
      </c>
      <c r="NZ169">
        <v>0.66376159999999995</v>
      </c>
      <c r="OA169">
        <v>24.201419999999999</v>
      </c>
      <c r="OB169" s="1">
        <v>4.8859139999999997E-5</v>
      </c>
      <c r="OC169">
        <v>1.883433E-2</v>
      </c>
      <c r="OD169">
        <v>0.66376880000000005</v>
      </c>
      <c r="OE169">
        <v>24.731580000000001</v>
      </c>
      <c r="OF169" s="1">
        <v>4.7063269999999998E-5</v>
      </c>
      <c r="OG169">
        <v>1.8176109999999999E-2</v>
      </c>
      <c r="OH169">
        <v>0.66376049999999998</v>
      </c>
      <c r="OI169">
        <v>24.958939999999998</v>
      </c>
      <c r="OJ169" s="1">
        <v>4.5350360000000003E-5</v>
      </c>
      <c r="OK169">
        <v>1.7545680000000001E-2</v>
      </c>
    </row>
    <row r="170" spans="1:401" x14ac:dyDescent="0.35">
      <c r="A170">
        <v>173</v>
      </c>
      <c r="B170" t="s">
        <v>4</v>
      </c>
      <c r="C170" t="s">
        <v>24</v>
      </c>
      <c r="D170" t="s">
        <v>175</v>
      </c>
      <c r="E170">
        <v>810.41139999999996</v>
      </c>
      <c r="F170">
        <v>0.76824110000000001</v>
      </c>
      <c r="G170">
        <v>20.751249999999999</v>
      </c>
      <c r="H170">
        <v>0</v>
      </c>
      <c r="I170">
        <v>0</v>
      </c>
      <c r="J170">
        <v>0.76857520000000001</v>
      </c>
      <c r="K170">
        <v>20.85765</v>
      </c>
      <c r="L170">
        <v>0</v>
      </c>
      <c r="M170">
        <v>0</v>
      </c>
      <c r="N170">
        <v>0.76878120000000005</v>
      </c>
      <c r="O170">
        <v>21.284140000000001</v>
      </c>
      <c r="P170">
        <v>0</v>
      </c>
      <c r="Q170">
        <v>0</v>
      </c>
      <c r="R170">
        <v>0.76880000000000004</v>
      </c>
      <c r="S170">
        <v>21.66582</v>
      </c>
      <c r="T170">
        <v>0</v>
      </c>
      <c r="U170">
        <v>0</v>
      </c>
      <c r="V170">
        <v>0.76809950000000005</v>
      </c>
      <c r="W170">
        <v>21.481719999999999</v>
      </c>
      <c r="X170">
        <v>0</v>
      </c>
      <c r="Y170">
        <v>0</v>
      </c>
      <c r="Z170">
        <v>0.76629429999999998</v>
      </c>
      <c r="AA170">
        <v>21.278670000000002</v>
      </c>
      <c r="AB170" s="1">
        <v>9.0834339999999994E-33</v>
      </c>
      <c r="AC170" s="1">
        <v>3.0464899999999998E-30</v>
      </c>
      <c r="AD170">
        <v>0.76431289999999996</v>
      </c>
      <c r="AE170">
        <v>21.00432</v>
      </c>
      <c r="AF170" s="1">
        <v>4.2802259999999998E-21</v>
      </c>
      <c r="AG170" s="1">
        <v>1.4396240000000001E-18</v>
      </c>
      <c r="AH170">
        <v>0.76254250000000001</v>
      </c>
      <c r="AI170">
        <v>21.054680000000001</v>
      </c>
      <c r="AJ170" s="1">
        <v>4.6745069999999997E-9</v>
      </c>
      <c r="AK170" s="1">
        <v>1.1016890000000001E-6</v>
      </c>
      <c r="AL170">
        <v>0.76076940000000004</v>
      </c>
      <c r="AM170">
        <v>21.395199999999999</v>
      </c>
      <c r="AN170" s="1">
        <v>5.5403410000000005E-4</v>
      </c>
      <c r="AO170" s="1">
        <v>0.14069699999999999</v>
      </c>
      <c r="AP170">
        <v>0.75894439999999996</v>
      </c>
      <c r="AQ170">
        <v>21.81495</v>
      </c>
      <c r="AR170" s="1">
        <v>0.19254840000000001</v>
      </c>
      <c r="AS170" s="1">
        <v>53.023420000000002</v>
      </c>
      <c r="AT170">
        <v>0.75708279999999994</v>
      </c>
      <c r="AU170">
        <v>22.27054</v>
      </c>
      <c r="AV170" s="1">
        <v>6.4377779999999998</v>
      </c>
      <c r="AW170">
        <v>1893.7929999999999</v>
      </c>
      <c r="AX170">
        <v>0.75512069999999998</v>
      </c>
      <c r="AY170">
        <v>22.538340000000002</v>
      </c>
      <c r="AZ170">
        <v>44.948099999999997</v>
      </c>
      <c r="BA170">
        <v>13983.19</v>
      </c>
      <c r="BB170">
        <v>0.75285519999999995</v>
      </c>
      <c r="BC170">
        <v>22.652429999999999</v>
      </c>
      <c r="BD170">
        <v>99.423320000000004</v>
      </c>
      <c r="BE170">
        <v>32418.73</v>
      </c>
      <c r="BF170">
        <v>0.75021090000000001</v>
      </c>
      <c r="BG170">
        <v>22.655390000000001</v>
      </c>
      <c r="BH170">
        <v>91.624099999999999</v>
      </c>
      <c r="BI170">
        <v>31087.16</v>
      </c>
      <c r="BJ170">
        <v>0.7470755</v>
      </c>
      <c r="BK170">
        <v>22.567080000000001</v>
      </c>
      <c r="BL170">
        <v>42.999070000000003</v>
      </c>
      <c r="BM170">
        <v>15080.18</v>
      </c>
      <c r="BN170">
        <v>0.74330280000000004</v>
      </c>
      <c r="BO170">
        <v>22.92717</v>
      </c>
      <c r="BP170">
        <v>12.076689999999999</v>
      </c>
      <c r="BQ170">
        <v>4346.1310000000003</v>
      </c>
      <c r="BR170">
        <v>0.73897869999999999</v>
      </c>
      <c r="BS170">
        <v>23.20448</v>
      </c>
      <c r="BT170">
        <v>2.355928</v>
      </c>
      <c r="BU170">
        <v>862.68050000000005</v>
      </c>
      <c r="BV170">
        <v>0.73488379999999998</v>
      </c>
      <c r="BW170">
        <v>23.399439999999998</v>
      </c>
      <c r="BX170">
        <v>0.39843970000000001</v>
      </c>
      <c r="BY170">
        <v>146.3501</v>
      </c>
      <c r="BZ170">
        <v>0.73060159999999996</v>
      </c>
      <c r="CA170">
        <v>23.64077</v>
      </c>
      <c r="CB170">
        <v>0.103321</v>
      </c>
      <c r="CC170">
        <v>36.469290000000001</v>
      </c>
      <c r="CD170">
        <v>0.72624480000000002</v>
      </c>
      <c r="CE170">
        <v>23.76314</v>
      </c>
      <c r="CF170">
        <v>6.7224500000000006E-2</v>
      </c>
      <c r="CG170">
        <v>22.831150000000001</v>
      </c>
      <c r="CH170">
        <v>0.72210160000000001</v>
      </c>
      <c r="CI170">
        <v>23.493030000000001</v>
      </c>
      <c r="CJ170">
        <v>6.5570600000000007E-2</v>
      </c>
      <c r="CK170">
        <v>22.189900000000002</v>
      </c>
      <c r="CL170">
        <v>0.71779300000000001</v>
      </c>
      <c r="CM170">
        <v>23.280760000000001</v>
      </c>
      <c r="CN170">
        <v>6.6153779999999995E-2</v>
      </c>
      <c r="CO170">
        <v>22.532409999999999</v>
      </c>
      <c r="CP170">
        <v>0.71351900000000001</v>
      </c>
      <c r="CQ170">
        <v>23.177990000000001</v>
      </c>
      <c r="CR170" s="1">
        <v>6.3934160000000004E-2</v>
      </c>
      <c r="CS170">
        <v>21.94754</v>
      </c>
      <c r="CT170">
        <v>0.70905799999999997</v>
      </c>
      <c r="CU170">
        <v>23.26454</v>
      </c>
      <c r="CV170" s="1">
        <v>5.9278329999999997E-2</v>
      </c>
      <c r="CW170">
        <v>20.49841</v>
      </c>
      <c r="CX170">
        <v>0.70463229999999999</v>
      </c>
      <c r="CY170">
        <v>22.779599999999999</v>
      </c>
      <c r="CZ170" s="1">
        <v>5.358388E-2</v>
      </c>
      <c r="DA170">
        <v>18.648040000000002</v>
      </c>
      <c r="DB170">
        <v>0.700237</v>
      </c>
      <c r="DC170">
        <v>22.71874</v>
      </c>
      <c r="DD170" s="1">
        <v>4.7781249999999997E-2</v>
      </c>
      <c r="DE170">
        <v>16.724989999999998</v>
      </c>
      <c r="DF170">
        <v>0.69568050000000003</v>
      </c>
      <c r="DG170">
        <v>22.772210000000001</v>
      </c>
      <c r="DH170" s="1">
        <v>4.2297679999999997E-2</v>
      </c>
      <c r="DI170">
        <v>14.88898</v>
      </c>
      <c r="DJ170">
        <v>0.69123880000000004</v>
      </c>
      <c r="DK170">
        <v>22.54081</v>
      </c>
      <c r="DL170" s="1">
        <v>3.7258920000000001E-2</v>
      </c>
      <c r="DM170">
        <v>13.189859999999999</v>
      </c>
      <c r="DN170">
        <v>0.68704449999999995</v>
      </c>
      <c r="DO170">
        <v>22.198619999999998</v>
      </c>
      <c r="DP170" s="1">
        <v>3.2765639999999999E-2</v>
      </c>
      <c r="DQ170">
        <v>11.660360000000001</v>
      </c>
      <c r="DR170">
        <v>0.68299200000000004</v>
      </c>
      <c r="DS170">
        <v>22.14545</v>
      </c>
      <c r="DT170" s="1">
        <v>2.88501E-2</v>
      </c>
      <c r="DU170">
        <v>10.31828</v>
      </c>
      <c r="DV170">
        <v>0.67858909999999995</v>
      </c>
      <c r="DW170">
        <v>22.251570000000001</v>
      </c>
      <c r="DX170" s="1">
        <v>2.5436380000000001E-2</v>
      </c>
      <c r="DY170">
        <v>9.147926</v>
      </c>
      <c r="DZ170">
        <v>0.67517970000000005</v>
      </c>
      <c r="EA170">
        <v>22.938459999999999</v>
      </c>
      <c r="EB170">
        <v>2.243001E-2</v>
      </c>
      <c r="EC170">
        <v>8.0996089999999992</v>
      </c>
      <c r="ED170">
        <v>0.67176349999999996</v>
      </c>
      <c r="EE170">
        <v>23.604279999999999</v>
      </c>
      <c r="EF170" s="1">
        <v>1.9736819999999999E-2</v>
      </c>
      <c r="EG170">
        <v>7.1564310000000004</v>
      </c>
      <c r="EH170">
        <v>0.66834199999999999</v>
      </c>
      <c r="EI170">
        <v>24.15259</v>
      </c>
      <c r="EJ170" s="1">
        <v>1.733436E-2</v>
      </c>
      <c r="EK170">
        <v>6.3097779999999997</v>
      </c>
      <c r="EL170">
        <v>0.66440779999999999</v>
      </c>
      <c r="EM170">
        <v>24.478059999999999</v>
      </c>
      <c r="EN170" s="1">
        <v>1.520913E-2</v>
      </c>
      <c r="EO170">
        <v>5.5596360000000002</v>
      </c>
      <c r="EP170">
        <v>0.65939709999999996</v>
      </c>
      <c r="EQ170">
        <v>24.267749999999999</v>
      </c>
      <c r="ER170" s="1">
        <v>1.3330099999999999E-2</v>
      </c>
      <c r="ES170">
        <v>4.8994030000000004</v>
      </c>
      <c r="ET170">
        <v>0.65527429999999998</v>
      </c>
      <c r="EU170">
        <v>23.80829</v>
      </c>
      <c r="EV170" s="1">
        <v>1.167092E-2</v>
      </c>
      <c r="EW170">
        <v>4.3094970000000004</v>
      </c>
      <c r="EX170">
        <v>0.65137409999999996</v>
      </c>
      <c r="EY170">
        <v>23.751259999999998</v>
      </c>
      <c r="EZ170" s="1">
        <v>1.0186819999999999E-2</v>
      </c>
      <c r="FA170">
        <v>3.7786279999999999</v>
      </c>
      <c r="FB170">
        <v>0.64750569999999996</v>
      </c>
      <c r="FC170">
        <v>23.933119999999999</v>
      </c>
      <c r="FD170" s="1">
        <v>8.8914409999999999E-3</v>
      </c>
      <c r="FE170">
        <v>3.3120379999999998</v>
      </c>
      <c r="FF170">
        <v>0.64570649999999996</v>
      </c>
      <c r="FG170">
        <v>24.494389999999999</v>
      </c>
      <c r="FH170" s="1">
        <v>7.7834640000000004E-3</v>
      </c>
      <c r="FI170">
        <v>2.9020359999999998</v>
      </c>
      <c r="FJ170">
        <v>0.64489609999999997</v>
      </c>
      <c r="FK170">
        <v>24.760169999999999</v>
      </c>
      <c r="FL170" s="1">
        <v>6.8289320000000002E-3</v>
      </c>
      <c r="FM170">
        <v>2.5443690000000001</v>
      </c>
      <c r="FN170">
        <v>0.64444570000000001</v>
      </c>
      <c r="FO170">
        <v>24.584810000000001</v>
      </c>
      <c r="FP170" s="1">
        <v>6.0011109999999999E-3</v>
      </c>
      <c r="FQ170">
        <v>2.232815</v>
      </c>
      <c r="FR170">
        <v>0.64432049999999996</v>
      </c>
      <c r="FS170">
        <v>24.335899999999999</v>
      </c>
      <c r="FT170" s="1">
        <v>5.2749119999999997E-3</v>
      </c>
      <c r="FU170">
        <v>1.9587060000000001</v>
      </c>
      <c r="FV170">
        <v>0.64444449999999998</v>
      </c>
      <c r="FW170">
        <v>23.87584</v>
      </c>
      <c r="FX170" s="1">
        <v>4.6252309999999996E-3</v>
      </c>
      <c r="FY170">
        <v>1.713179</v>
      </c>
      <c r="FZ170">
        <v>0.64413609999999999</v>
      </c>
      <c r="GA170">
        <v>23.57639</v>
      </c>
      <c r="GB170" s="1">
        <v>4.0326850000000003E-3</v>
      </c>
      <c r="GC170">
        <v>1.490496</v>
      </c>
      <c r="GD170">
        <v>0.64395820000000004</v>
      </c>
      <c r="GE170">
        <v>23.438220000000001</v>
      </c>
      <c r="GF170" s="1">
        <v>3.463079E-3</v>
      </c>
      <c r="GG170">
        <v>1.2778860000000001</v>
      </c>
      <c r="GH170">
        <v>0.6438102</v>
      </c>
      <c r="GI170">
        <v>23.560449999999999</v>
      </c>
      <c r="GJ170" s="1">
        <v>2.880746E-3</v>
      </c>
      <c r="GK170">
        <v>1.0621130000000001</v>
      </c>
      <c r="GL170">
        <v>0.64374430000000005</v>
      </c>
      <c r="GM170">
        <v>24.250319999999999</v>
      </c>
      <c r="GN170" s="1">
        <v>2.2869219999999998E-3</v>
      </c>
      <c r="GO170">
        <v>0.84292909999999999</v>
      </c>
      <c r="GP170">
        <v>0.64372430000000003</v>
      </c>
      <c r="GQ170">
        <v>24.909559999999999</v>
      </c>
      <c r="GR170" s="1">
        <v>1.73405E-3</v>
      </c>
      <c r="GS170">
        <v>0.63854359999999999</v>
      </c>
      <c r="GT170">
        <v>0.64370479999999997</v>
      </c>
      <c r="GU170">
        <v>25.436620000000001</v>
      </c>
      <c r="GV170" s="1">
        <v>1.282509E-3</v>
      </c>
      <c r="GW170">
        <v>0.47103709999999999</v>
      </c>
      <c r="GX170">
        <v>0.64364960000000004</v>
      </c>
      <c r="GY170">
        <v>25.578530000000001</v>
      </c>
      <c r="GZ170" s="1">
        <v>9.5691570000000004E-4</v>
      </c>
      <c r="HA170">
        <v>0.34994160000000002</v>
      </c>
      <c r="HB170">
        <v>0.64366429999999997</v>
      </c>
      <c r="HC170">
        <v>25.223980000000001</v>
      </c>
      <c r="HD170" s="1">
        <v>7.4323740000000003E-4</v>
      </c>
      <c r="HE170">
        <v>0.27028039999999998</v>
      </c>
      <c r="HF170">
        <v>0.64363020000000004</v>
      </c>
      <c r="HG170">
        <v>24.20665</v>
      </c>
      <c r="HH170" s="1">
        <v>6.0886809999999997E-4</v>
      </c>
      <c r="HI170">
        <v>0.2201717</v>
      </c>
      <c r="HJ170">
        <v>0.64363210000000004</v>
      </c>
      <c r="HK170">
        <v>23.4544</v>
      </c>
      <c r="HL170" s="1">
        <v>5.2167749999999997E-4</v>
      </c>
      <c r="HM170">
        <v>0.18780920000000001</v>
      </c>
      <c r="HN170">
        <v>0.64361699999999999</v>
      </c>
      <c r="HO170">
        <v>23.06579</v>
      </c>
      <c r="HP170" s="1">
        <v>4.5834869999999999E-4</v>
      </c>
      <c r="HQ170">
        <v>0.1645442</v>
      </c>
      <c r="HR170">
        <v>0.64358029999999999</v>
      </c>
      <c r="HS170">
        <v>23.283719999999999</v>
      </c>
      <c r="HT170" s="1">
        <v>4.0619380000000001E-4</v>
      </c>
      <c r="HU170">
        <v>0.14554719999999999</v>
      </c>
      <c r="HV170">
        <v>0.64352390000000004</v>
      </c>
      <c r="HW170">
        <v>23.685030000000001</v>
      </c>
      <c r="HX170" s="1">
        <v>3.6119320000000001E-4</v>
      </c>
      <c r="HY170">
        <v>0.1292237</v>
      </c>
      <c r="HZ170">
        <v>0.64345110000000005</v>
      </c>
      <c r="IA170">
        <v>23.873909999999999</v>
      </c>
      <c r="IB170" s="1">
        <v>3.2367179999999999E-4</v>
      </c>
      <c r="IC170">
        <v>0.1156075</v>
      </c>
      <c r="ID170">
        <v>0.64334080000000005</v>
      </c>
      <c r="IE170">
        <v>23.90184</v>
      </c>
      <c r="IF170" s="1">
        <v>2.9384389999999999E-4</v>
      </c>
      <c r="IG170">
        <v>0.1047897</v>
      </c>
      <c r="IH170">
        <v>0.64322749999999995</v>
      </c>
      <c r="II170">
        <v>23.554739999999999</v>
      </c>
      <c r="IJ170" s="1">
        <v>2.706268E-4</v>
      </c>
      <c r="IK170">
        <v>9.6387150000000005E-2</v>
      </c>
      <c r="IL170">
        <v>0.64310319999999999</v>
      </c>
      <c r="IM170">
        <v>22.889520000000001</v>
      </c>
      <c r="IN170" s="1">
        <v>2.5240609999999998E-4</v>
      </c>
      <c r="IO170">
        <v>8.9800980000000002E-2</v>
      </c>
      <c r="IP170">
        <v>0.6430015</v>
      </c>
      <c r="IQ170">
        <v>22.638770000000001</v>
      </c>
      <c r="IR170" s="1">
        <v>2.3802299999999999E-4</v>
      </c>
      <c r="IS170">
        <v>8.4605159999999999E-2</v>
      </c>
      <c r="IT170">
        <v>0.64285930000000002</v>
      </c>
      <c r="IU170">
        <v>22.844999999999999</v>
      </c>
      <c r="IV170" s="1">
        <v>2.2706439999999999E-4</v>
      </c>
      <c r="IW170">
        <v>8.0642790000000006E-2</v>
      </c>
      <c r="IX170">
        <v>0.64275230000000005</v>
      </c>
      <c r="IY170">
        <v>24.038830000000001</v>
      </c>
      <c r="IZ170" s="1">
        <v>2.1895810000000001E-4</v>
      </c>
      <c r="JA170">
        <v>7.7720780000000003E-2</v>
      </c>
      <c r="JB170">
        <v>0.64260349999999999</v>
      </c>
      <c r="JC170">
        <v>25.128869999999999</v>
      </c>
      <c r="JD170" s="1">
        <v>2.1245610000000001E-4</v>
      </c>
      <c r="JE170">
        <v>7.5393050000000003E-2</v>
      </c>
      <c r="JF170">
        <v>0.64249630000000002</v>
      </c>
      <c r="JG170">
        <v>25.792459999999998</v>
      </c>
      <c r="JH170" s="1">
        <v>2.0607770000000001E-4</v>
      </c>
      <c r="JI170">
        <v>7.3145479999999999E-2</v>
      </c>
      <c r="JJ170">
        <v>0.64235750000000003</v>
      </c>
      <c r="JK170">
        <v>25.606249999999999</v>
      </c>
      <c r="JL170" s="1">
        <v>1.990215E-4</v>
      </c>
      <c r="JM170">
        <v>7.0669399999999993E-2</v>
      </c>
      <c r="JN170">
        <v>0.64223339999999995</v>
      </c>
      <c r="JO170">
        <v>24.981400000000001</v>
      </c>
      <c r="JP170" s="1">
        <v>1.912328E-4</v>
      </c>
      <c r="JQ170">
        <v>6.7927379999999996E-2</v>
      </c>
      <c r="JR170">
        <v>0.64211200000000002</v>
      </c>
      <c r="JS170">
        <v>24.103929999999998</v>
      </c>
      <c r="JT170" s="1">
        <v>1.8302969999999999E-4</v>
      </c>
      <c r="JU170">
        <v>6.5031060000000002E-2</v>
      </c>
      <c r="JV170">
        <v>0.6420051</v>
      </c>
      <c r="JW170">
        <v>23.621680000000001</v>
      </c>
      <c r="JX170" s="1">
        <v>1.7476650000000001E-4</v>
      </c>
      <c r="JY170">
        <v>6.2103140000000001E-2</v>
      </c>
      <c r="JZ170">
        <v>0.64188310000000004</v>
      </c>
      <c r="KA170">
        <v>23.502490000000002</v>
      </c>
      <c r="KB170" s="1">
        <v>1.66656E-4</v>
      </c>
      <c r="KC170">
        <v>5.923001E-2</v>
      </c>
      <c r="KD170">
        <v>0.64178369999999996</v>
      </c>
      <c r="KE170">
        <v>24.210640000000001</v>
      </c>
      <c r="KF170" s="1">
        <v>1.5887860000000001E-4</v>
      </c>
      <c r="KG170">
        <v>5.6471489999999999E-2</v>
      </c>
      <c r="KH170">
        <v>0.64173599999999997</v>
      </c>
      <c r="KI170">
        <v>24.76454</v>
      </c>
      <c r="KJ170" s="1">
        <v>1.515276E-4</v>
      </c>
      <c r="KK170">
        <v>5.3849870000000001E-2</v>
      </c>
      <c r="KL170">
        <v>0.64169659999999995</v>
      </c>
      <c r="KM170">
        <v>25.123010000000001</v>
      </c>
      <c r="KN170" s="1">
        <v>1.445772E-4</v>
      </c>
      <c r="KO170">
        <v>5.137423E-2</v>
      </c>
      <c r="KP170">
        <v>0.64166250000000002</v>
      </c>
      <c r="KQ170">
        <v>25.25394</v>
      </c>
      <c r="KR170" s="1">
        <v>1.38059E-4</v>
      </c>
      <c r="KS170">
        <v>4.9048309999999998E-2</v>
      </c>
      <c r="KT170">
        <v>0.64163800000000004</v>
      </c>
      <c r="KU170">
        <v>24.91675</v>
      </c>
      <c r="KV170" s="1">
        <v>1.3190279999999999E-4</v>
      </c>
      <c r="KW170">
        <v>4.685454E-2</v>
      </c>
      <c r="KX170">
        <v>0.64162359999999996</v>
      </c>
      <c r="KY170">
        <v>24.31324</v>
      </c>
      <c r="KZ170" s="1">
        <v>1.2601299999999999E-4</v>
      </c>
      <c r="LA170">
        <v>4.4755650000000001E-2</v>
      </c>
      <c r="LB170">
        <v>0.6416326</v>
      </c>
      <c r="LC170">
        <v>23.897729999999999</v>
      </c>
      <c r="LD170" s="1">
        <v>1.201443E-4</v>
      </c>
      <c r="LE170">
        <v>4.2671870000000001E-2</v>
      </c>
      <c r="LF170">
        <v>0.64162379999999997</v>
      </c>
      <c r="LG170">
        <v>23.79007</v>
      </c>
      <c r="LH170" s="1">
        <v>1.139429E-4</v>
      </c>
      <c r="LI170">
        <v>4.0474219999999998E-2</v>
      </c>
      <c r="LJ170">
        <v>0.64162459999999999</v>
      </c>
      <c r="LK170">
        <v>24.471270000000001</v>
      </c>
      <c r="LL170" s="1">
        <v>1.072921E-4</v>
      </c>
      <c r="LM170">
        <v>3.8119439999999997E-2</v>
      </c>
      <c r="LN170">
        <v>0.64163020000000004</v>
      </c>
      <c r="LO170">
        <v>25.159130000000001</v>
      </c>
      <c r="LP170" s="1">
        <v>1.005623E-4</v>
      </c>
      <c r="LQ170">
        <v>3.5728709999999997E-2</v>
      </c>
      <c r="LR170">
        <v>0.64162030000000003</v>
      </c>
      <c r="LS170">
        <v>25.680409999999998</v>
      </c>
      <c r="LT170" s="1">
        <v>9.4314780000000006E-5</v>
      </c>
      <c r="LU170">
        <v>3.3497390000000002E-2</v>
      </c>
      <c r="LV170">
        <v>0.64162909999999995</v>
      </c>
      <c r="LW170">
        <v>25.766490000000001</v>
      </c>
      <c r="LX170" s="1">
        <v>8.8901199999999995E-5</v>
      </c>
      <c r="LY170">
        <v>3.155583E-2</v>
      </c>
      <c r="LZ170">
        <v>0.6416423</v>
      </c>
      <c r="MA170">
        <v>25.332170000000001</v>
      </c>
      <c r="MB170" s="1">
        <v>8.4220550000000001E-5</v>
      </c>
      <c r="MC170">
        <v>2.9918219999999999E-2</v>
      </c>
      <c r="MD170">
        <v>0.6416326</v>
      </c>
      <c r="ME170">
        <v>24.506730000000001</v>
      </c>
      <c r="MF170" s="1">
        <v>8.0056520000000003E-5</v>
      </c>
      <c r="MG170">
        <v>2.8525660000000001E-2</v>
      </c>
      <c r="MH170">
        <v>0.64163550000000003</v>
      </c>
      <c r="MI170">
        <v>24.003710000000002</v>
      </c>
      <c r="MJ170" s="1">
        <v>7.6412189999999999E-5</v>
      </c>
      <c r="MK170">
        <v>2.7308639999999999E-2</v>
      </c>
      <c r="ML170">
        <v>0.64162960000000002</v>
      </c>
      <c r="MM170">
        <v>23.812069999999999</v>
      </c>
      <c r="MN170" s="1">
        <v>7.3120330000000001E-5</v>
      </c>
      <c r="MO170">
        <v>2.6207500000000002E-2</v>
      </c>
      <c r="MP170">
        <v>0.64162870000000005</v>
      </c>
      <c r="MQ170">
        <v>24.485029999999998</v>
      </c>
      <c r="MR170" s="1">
        <v>7.0073439999999995E-5</v>
      </c>
      <c r="MS170">
        <v>2.5186170000000001E-2</v>
      </c>
      <c r="MT170">
        <v>0.64163219999999999</v>
      </c>
      <c r="MU170">
        <v>24.78529</v>
      </c>
      <c r="MV170" s="1">
        <v>6.721171E-5</v>
      </c>
      <c r="MW170">
        <v>2.4223930000000001E-2</v>
      </c>
      <c r="MX170">
        <v>0.64162719999999995</v>
      </c>
      <c r="MY170">
        <v>24.442029999999999</v>
      </c>
      <c r="MZ170" s="1">
        <v>6.4512759999999994E-5</v>
      </c>
      <c r="NA170">
        <v>2.331051E-2</v>
      </c>
      <c r="NB170">
        <v>0.64162730000000001</v>
      </c>
      <c r="NC170">
        <v>23.857479999999999</v>
      </c>
      <c r="ND170" s="1">
        <v>6.1956990000000003E-5</v>
      </c>
      <c r="NE170">
        <v>2.2441200000000001E-2</v>
      </c>
      <c r="NF170">
        <v>0.64162929999999996</v>
      </c>
      <c r="NG170">
        <v>23.363779999999998</v>
      </c>
      <c r="NH170" s="1">
        <v>5.9537870000000003E-5</v>
      </c>
      <c r="NI170">
        <v>2.1616139999999999E-2</v>
      </c>
      <c r="NJ170">
        <v>0.64165740000000004</v>
      </c>
      <c r="NK170">
        <v>22.84956</v>
      </c>
      <c r="NL170" s="1">
        <v>5.7243079999999999E-5</v>
      </c>
      <c r="NM170">
        <v>2.08303E-2</v>
      </c>
      <c r="NN170">
        <v>0.64162699999999995</v>
      </c>
      <c r="NO170">
        <v>22.53595</v>
      </c>
      <c r="NP170" s="1">
        <v>5.5060040000000001E-5</v>
      </c>
      <c r="NQ170">
        <v>2.0079570000000001E-2</v>
      </c>
      <c r="NR170">
        <v>0.64163000000000003</v>
      </c>
      <c r="NS170">
        <v>22.477879999999999</v>
      </c>
      <c r="NT170" s="1">
        <v>5.2981359999999998E-5</v>
      </c>
      <c r="NU170">
        <v>1.9361739999999999E-2</v>
      </c>
      <c r="NV170">
        <v>0.64162470000000005</v>
      </c>
      <c r="NW170">
        <v>23.308520000000001</v>
      </c>
      <c r="NX170" s="1">
        <v>5.1001149999999999E-5</v>
      </c>
      <c r="NY170">
        <v>1.8674820000000002E-2</v>
      </c>
      <c r="NZ170">
        <v>0.64162470000000005</v>
      </c>
      <c r="OA170">
        <v>24.260649999999998</v>
      </c>
      <c r="OB170" s="1">
        <v>4.9113170000000001E-5</v>
      </c>
      <c r="OC170">
        <v>1.8017040000000002E-2</v>
      </c>
      <c r="OD170">
        <v>0.64163499999999996</v>
      </c>
      <c r="OE170">
        <v>24.811240000000002</v>
      </c>
      <c r="OF170" s="1">
        <v>4.7306679999999997E-5</v>
      </c>
      <c r="OG170">
        <v>1.7387300000000001E-2</v>
      </c>
      <c r="OH170">
        <v>0.64162569999999997</v>
      </c>
      <c r="OI170">
        <v>25.044969999999999</v>
      </c>
      <c r="OJ170" s="1">
        <v>4.5583059999999998E-5</v>
      </c>
      <c r="OK170">
        <v>1.6783329999999999E-2</v>
      </c>
    </row>
    <row r="171" spans="1:401" x14ac:dyDescent="0.35">
      <c r="A171">
        <v>174</v>
      </c>
      <c r="B171" t="s">
        <v>4</v>
      </c>
      <c r="C171" t="s">
        <v>24</v>
      </c>
      <c r="D171" t="s">
        <v>176</v>
      </c>
      <c r="E171">
        <v>925.54349999999999</v>
      </c>
      <c r="F171">
        <v>0.70389729999999995</v>
      </c>
      <c r="G171">
        <v>20.811199999999999</v>
      </c>
      <c r="H171">
        <v>0</v>
      </c>
      <c r="I171">
        <v>0</v>
      </c>
      <c r="J171">
        <v>0.7083296</v>
      </c>
      <c r="K171">
        <v>20.909369999999999</v>
      </c>
      <c r="L171">
        <v>0</v>
      </c>
      <c r="M171">
        <v>0</v>
      </c>
      <c r="N171">
        <v>0.7128873</v>
      </c>
      <c r="O171">
        <v>21.295929999999998</v>
      </c>
      <c r="P171">
        <v>0</v>
      </c>
      <c r="Q171">
        <v>0</v>
      </c>
      <c r="R171">
        <v>0.7178348</v>
      </c>
      <c r="S171">
        <v>21.667120000000001</v>
      </c>
      <c r="T171">
        <v>0</v>
      </c>
      <c r="U171">
        <v>0</v>
      </c>
      <c r="V171">
        <v>0.72384150000000003</v>
      </c>
      <c r="W171">
        <v>21.51371</v>
      </c>
      <c r="X171">
        <v>0</v>
      </c>
      <c r="Y171">
        <v>0</v>
      </c>
      <c r="Z171">
        <v>0.73018090000000002</v>
      </c>
      <c r="AA171">
        <v>21.30659</v>
      </c>
      <c r="AB171">
        <v>1.62137E-33</v>
      </c>
      <c r="AC171" s="1">
        <v>6.0434129999999996E-31</v>
      </c>
      <c r="AD171">
        <v>0.73335309999999998</v>
      </c>
      <c r="AE171">
        <v>21.059010000000001</v>
      </c>
      <c r="AF171" s="1">
        <v>7.1324900000000003E-22</v>
      </c>
      <c r="AG171" s="1">
        <v>2.6666529999999998E-19</v>
      </c>
      <c r="AH171">
        <v>0.73571960000000003</v>
      </c>
      <c r="AI171">
        <v>21.12527</v>
      </c>
      <c r="AJ171" s="1">
        <v>5.7457140000000005E-10</v>
      </c>
      <c r="AK171" s="1">
        <v>2.1502559999999999E-7</v>
      </c>
      <c r="AL171">
        <v>0.73770179999999996</v>
      </c>
      <c r="AM171">
        <v>21.46022</v>
      </c>
      <c r="AN171" s="1">
        <v>2.9038060000000001E-4</v>
      </c>
      <c r="AO171" s="1">
        <v>8.107164E-2</v>
      </c>
      <c r="AP171">
        <v>0.7395427</v>
      </c>
      <c r="AQ171">
        <v>21.876809999999999</v>
      </c>
      <c r="AR171" s="1">
        <v>0.12752240000000001</v>
      </c>
      <c r="AS171" s="1">
        <v>38.64911</v>
      </c>
      <c r="AT171">
        <v>0.74148550000000002</v>
      </c>
      <c r="AU171">
        <v>22.305689999999998</v>
      </c>
      <c r="AV171" s="1">
        <v>4.9793399999999997</v>
      </c>
      <c r="AW171">
        <v>1615.3430000000001</v>
      </c>
      <c r="AX171">
        <v>0.74351849999999997</v>
      </c>
      <c r="AY171">
        <v>22.55274</v>
      </c>
      <c r="AZ171">
        <v>39.188079999999999</v>
      </c>
      <c r="BA171">
        <v>13469.36</v>
      </c>
      <c r="BB171">
        <v>0.74563279999999998</v>
      </c>
      <c r="BC171">
        <v>22.66741</v>
      </c>
      <c r="BD171">
        <v>95.519580000000005</v>
      </c>
      <c r="BE171">
        <v>34462.5</v>
      </c>
      <c r="BF171">
        <v>0.7479806</v>
      </c>
      <c r="BG171">
        <v>22.68338</v>
      </c>
      <c r="BH171">
        <v>95.336370000000002</v>
      </c>
      <c r="BI171">
        <v>35837.839999999997</v>
      </c>
      <c r="BJ171">
        <v>0.75068360000000001</v>
      </c>
      <c r="BK171">
        <v>22.63617</v>
      </c>
      <c r="BL171">
        <v>47.75394</v>
      </c>
      <c r="BM171">
        <v>18579.53</v>
      </c>
      <c r="BN171">
        <v>0.75389620000000002</v>
      </c>
      <c r="BO171">
        <v>23.004380000000001</v>
      </c>
      <c r="BP171">
        <v>14.11669</v>
      </c>
      <c r="BQ171">
        <v>5644.6109999999999</v>
      </c>
      <c r="BR171">
        <v>0.75772700000000004</v>
      </c>
      <c r="BS171">
        <v>23.29524</v>
      </c>
      <c r="BT171">
        <v>2.8512089999999999</v>
      </c>
      <c r="BU171">
        <v>1162.586</v>
      </c>
      <c r="BV171">
        <v>0.7549536</v>
      </c>
      <c r="BW171">
        <v>23.47373</v>
      </c>
      <c r="BX171">
        <v>0.48226609999999998</v>
      </c>
      <c r="BY171">
        <v>197.56360000000001</v>
      </c>
      <c r="BZ171">
        <v>0.7497201</v>
      </c>
      <c r="CA171">
        <v>23.681660000000001</v>
      </c>
      <c r="CB171">
        <v>0.1146895</v>
      </c>
      <c r="CC171">
        <v>45.207450000000001</v>
      </c>
      <c r="CD171">
        <v>0.74429230000000002</v>
      </c>
      <c r="CE171">
        <v>23.779699999999998</v>
      </c>
      <c r="CF171">
        <v>6.8337149999999999E-2</v>
      </c>
      <c r="CG171">
        <v>25.712209999999999</v>
      </c>
      <c r="CH171">
        <v>0.73909469999999999</v>
      </c>
      <c r="CI171">
        <v>23.517620000000001</v>
      </c>
      <c r="CJ171">
        <v>6.5440620000000005E-2</v>
      </c>
      <c r="CK171">
        <v>24.409369999999999</v>
      </c>
      <c r="CL171">
        <v>0.73373529999999998</v>
      </c>
      <c r="CM171">
        <v>23.304939999999998</v>
      </c>
      <c r="CN171">
        <v>6.6149559999999996E-2</v>
      </c>
      <c r="CO171">
        <v>24.7621</v>
      </c>
      <c r="CP171">
        <v>0.72846259999999996</v>
      </c>
      <c r="CQ171">
        <v>23.23911</v>
      </c>
      <c r="CR171" s="1">
        <v>6.4254809999999996E-2</v>
      </c>
      <c r="CS171">
        <v>24.18881</v>
      </c>
      <c r="CT171">
        <v>0.72292299999999998</v>
      </c>
      <c r="CU171">
        <v>23.347079999999998</v>
      </c>
      <c r="CV171" s="1">
        <v>5.979632E-2</v>
      </c>
      <c r="CW171">
        <v>22.62602</v>
      </c>
      <c r="CX171">
        <v>0.71741809999999995</v>
      </c>
      <c r="CY171">
        <v>22.883120000000002</v>
      </c>
      <c r="CZ171" s="1">
        <v>5.4169670000000003E-2</v>
      </c>
      <c r="DA171">
        <v>20.57545</v>
      </c>
      <c r="DB171">
        <v>0.71187210000000001</v>
      </c>
      <c r="DC171">
        <v>22.814499999999999</v>
      </c>
      <c r="DD171" s="1">
        <v>4.8358409999999998E-2</v>
      </c>
      <c r="DE171">
        <v>18.422540000000001</v>
      </c>
      <c r="DF171">
        <v>0.70614699999999997</v>
      </c>
      <c r="DG171">
        <v>22.847429999999999</v>
      </c>
      <c r="DH171" s="1">
        <v>4.2839049999999997E-2</v>
      </c>
      <c r="DI171">
        <v>16.363230000000001</v>
      </c>
      <c r="DJ171">
        <v>0.70007189999999997</v>
      </c>
      <c r="DK171">
        <v>22.597560000000001</v>
      </c>
      <c r="DL171" s="1">
        <v>3.7754610000000001E-2</v>
      </c>
      <c r="DM171">
        <v>14.459160000000001</v>
      </c>
      <c r="DN171">
        <v>0.693936</v>
      </c>
      <c r="DO171">
        <v>22.235849999999999</v>
      </c>
      <c r="DP171" s="1">
        <v>3.32065E-2</v>
      </c>
      <c r="DQ171">
        <v>12.743539999999999</v>
      </c>
      <c r="DR171">
        <v>0.68787929999999997</v>
      </c>
      <c r="DS171">
        <v>22.165120000000002</v>
      </c>
      <c r="DT171" s="1">
        <v>2.9233019999999998E-2</v>
      </c>
      <c r="DU171">
        <v>11.237719999999999</v>
      </c>
      <c r="DV171">
        <v>0.68148850000000005</v>
      </c>
      <c r="DW171">
        <v>22.297930000000001</v>
      </c>
      <c r="DX171" s="1">
        <v>2.577341E-2</v>
      </c>
      <c r="DY171">
        <v>9.9282439999999994</v>
      </c>
      <c r="DZ171">
        <v>0.67620219999999998</v>
      </c>
      <c r="EA171">
        <v>23.013449999999999</v>
      </c>
      <c r="EB171" s="1">
        <v>2.2735149999999999E-2</v>
      </c>
      <c r="EC171">
        <v>8.7709279999999996</v>
      </c>
      <c r="ED171">
        <v>0.6708423</v>
      </c>
      <c r="EE171">
        <v>23.692959999999999</v>
      </c>
      <c r="EF171" s="1">
        <v>2.001203E-2</v>
      </c>
      <c r="EG171">
        <v>7.7322249999999997</v>
      </c>
      <c r="EH171">
        <v>0.66556510000000002</v>
      </c>
      <c r="EI171">
        <v>24.253879999999999</v>
      </c>
      <c r="EJ171" s="1">
        <v>1.758036E-2</v>
      </c>
      <c r="EK171">
        <v>6.7992319999999999</v>
      </c>
      <c r="EL171">
        <v>0.66023589999999999</v>
      </c>
      <c r="EM171">
        <v>24.567710000000002</v>
      </c>
      <c r="EN171" s="1">
        <v>1.542486E-2</v>
      </c>
      <c r="EO171">
        <v>5.9699600000000004</v>
      </c>
      <c r="EP171">
        <v>0.65462670000000001</v>
      </c>
      <c r="EQ171">
        <v>24.319459999999999</v>
      </c>
      <c r="ER171" s="1">
        <v>1.3521699999999999E-2</v>
      </c>
      <c r="ES171">
        <v>5.2386710000000001</v>
      </c>
      <c r="ET171">
        <v>0.64924440000000005</v>
      </c>
      <c r="EU171">
        <v>23.833960000000001</v>
      </c>
      <c r="EV171" s="1">
        <v>1.184381E-2</v>
      </c>
      <c r="EW171">
        <v>4.5890579999999996</v>
      </c>
      <c r="EX171">
        <v>0.64361389999999996</v>
      </c>
      <c r="EY171">
        <v>23.75253</v>
      </c>
      <c r="EZ171" s="1">
        <v>1.0341120000000001E-2</v>
      </c>
      <c r="FA171">
        <v>4.0070540000000001</v>
      </c>
      <c r="FB171">
        <v>0.63796439999999999</v>
      </c>
      <c r="FC171">
        <v>23.938220000000001</v>
      </c>
      <c r="FD171" s="1">
        <v>9.0255579999999995E-3</v>
      </c>
      <c r="FE171">
        <v>3.4961769999999999</v>
      </c>
      <c r="FF171">
        <v>0.63476560000000004</v>
      </c>
      <c r="FG171">
        <v>24.53434</v>
      </c>
      <c r="FH171" s="1">
        <v>7.9020489999999995E-3</v>
      </c>
      <c r="FI171">
        <v>3.057474</v>
      </c>
      <c r="FJ171">
        <v>0.6323915</v>
      </c>
      <c r="FK171">
        <v>24.82085</v>
      </c>
      <c r="FL171" s="1">
        <v>6.9321319999999997E-3</v>
      </c>
      <c r="FM171">
        <v>2.6797849999999999</v>
      </c>
      <c r="FN171">
        <v>0.63049010000000005</v>
      </c>
      <c r="FO171">
        <v>24.665600000000001</v>
      </c>
      <c r="FP171" s="1">
        <v>6.0915850000000001E-3</v>
      </c>
      <c r="FQ171">
        <v>2.3512559999999998</v>
      </c>
      <c r="FR171">
        <v>0.62907199999999996</v>
      </c>
      <c r="FS171">
        <v>24.39997</v>
      </c>
      <c r="FT171" s="1">
        <v>5.3553400000000001E-3</v>
      </c>
      <c r="FU171">
        <v>2.062646</v>
      </c>
      <c r="FV171">
        <v>0.62815140000000003</v>
      </c>
      <c r="FW171">
        <v>23.91478</v>
      </c>
      <c r="FX171" s="1">
        <v>4.697578E-3</v>
      </c>
      <c r="FY171">
        <v>1.8043689999999999</v>
      </c>
      <c r="FZ171">
        <v>0.62753879999999995</v>
      </c>
      <c r="GA171">
        <v>23.592459999999999</v>
      </c>
      <c r="GB171" s="1">
        <v>4.0995090000000003E-3</v>
      </c>
      <c r="GC171">
        <v>1.5701769999999999</v>
      </c>
      <c r="GD171">
        <v>0.62710169999999998</v>
      </c>
      <c r="GE171">
        <v>23.442299999999999</v>
      </c>
      <c r="GF171" s="1">
        <v>3.5290349999999998E-3</v>
      </c>
      <c r="GG171">
        <v>1.3485400000000001</v>
      </c>
      <c r="GH171">
        <v>0.6267547</v>
      </c>
      <c r="GI171">
        <v>23.57441</v>
      </c>
      <c r="GJ171" s="1">
        <v>2.9488700000000001E-3</v>
      </c>
      <c r="GK171">
        <v>1.1250709999999999</v>
      </c>
      <c r="GL171">
        <v>0.62655459999999996</v>
      </c>
      <c r="GM171">
        <v>24.282260000000001</v>
      </c>
      <c r="GN171" s="1">
        <v>2.354512E-3</v>
      </c>
      <c r="GO171">
        <v>0.89743700000000004</v>
      </c>
      <c r="GP171">
        <v>0.62641119999999995</v>
      </c>
      <c r="GQ171">
        <v>24.978090000000002</v>
      </c>
      <c r="GR171" s="1">
        <v>1.7938139999999999E-3</v>
      </c>
      <c r="GS171">
        <v>0.6827609</v>
      </c>
      <c r="GT171">
        <v>0.62616669999999996</v>
      </c>
      <c r="GU171">
        <v>25.52234</v>
      </c>
      <c r="GV171" s="1">
        <v>1.328627E-3</v>
      </c>
      <c r="GW171">
        <v>0.50432520000000003</v>
      </c>
      <c r="GX171">
        <v>0.62594300000000003</v>
      </c>
      <c r="GY171">
        <v>25.673120000000001</v>
      </c>
      <c r="GZ171" s="1">
        <v>9.8866889999999993E-4</v>
      </c>
      <c r="HA171">
        <v>0.37372870000000002</v>
      </c>
      <c r="HB171">
        <v>0.625803</v>
      </c>
      <c r="HC171">
        <v>25.31165</v>
      </c>
      <c r="HD171" s="1">
        <v>7.6353749999999996E-4</v>
      </c>
      <c r="HE171">
        <v>0.28711409999999998</v>
      </c>
      <c r="HF171">
        <v>0.62569620000000004</v>
      </c>
      <c r="HG171">
        <v>24.285019999999999</v>
      </c>
      <c r="HH171" s="1">
        <v>6.2165919999999995E-4</v>
      </c>
      <c r="HI171">
        <v>0.23250390000000001</v>
      </c>
      <c r="HJ171">
        <v>0.62561789999999995</v>
      </c>
      <c r="HK171">
        <v>23.501539999999999</v>
      </c>
      <c r="HL171" s="1">
        <v>5.3029230000000002E-4</v>
      </c>
      <c r="HM171">
        <v>0.19748260000000001</v>
      </c>
      <c r="HN171">
        <v>0.62556780000000001</v>
      </c>
      <c r="HO171">
        <v>23.095669999999998</v>
      </c>
      <c r="HP171" s="1">
        <v>4.649783E-4</v>
      </c>
      <c r="HQ171">
        <v>0.1726704</v>
      </c>
      <c r="HR171">
        <v>0.62548550000000003</v>
      </c>
      <c r="HS171">
        <v>23.31711</v>
      </c>
      <c r="HT171" s="1">
        <v>4.1183829999999998E-4</v>
      </c>
      <c r="HU171">
        <v>0.15264059999999999</v>
      </c>
      <c r="HV171">
        <v>0.62539820000000002</v>
      </c>
      <c r="HW171">
        <v>23.746130000000001</v>
      </c>
      <c r="HX171" s="1">
        <v>3.6602489999999999E-4</v>
      </c>
      <c r="HY171">
        <v>0.13545479999999999</v>
      </c>
      <c r="HZ171">
        <v>0.62528419999999996</v>
      </c>
      <c r="IA171">
        <v>23.95655</v>
      </c>
      <c r="IB171" s="1">
        <v>3.2760809999999999E-4</v>
      </c>
      <c r="IC171">
        <v>0.12104230000000001</v>
      </c>
      <c r="ID171">
        <v>0.62514879999999995</v>
      </c>
      <c r="IE171">
        <v>23.986630000000002</v>
      </c>
      <c r="IF171" s="1">
        <v>2.9691929999999997E-4</v>
      </c>
      <c r="IG171">
        <v>0.109537</v>
      </c>
      <c r="IH171">
        <v>0.62498279999999995</v>
      </c>
      <c r="II171">
        <v>23.623100000000001</v>
      </c>
      <c r="IJ171" s="1">
        <v>2.7302389999999999E-4</v>
      </c>
      <c r="IK171">
        <v>0.1005952</v>
      </c>
      <c r="IL171">
        <v>0.62480469999999999</v>
      </c>
      <c r="IM171">
        <v>22.923919999999999</v>
      </c>
      <c r="IN171" s="1">
        <v>2.5430070000000002E-4</v>
      </c>
      <c r="IO171">
        <v>9.3593220000000005E-2</v>
      </c>
      <c r="IP171">
        <v>0.62462030000000002</v>
      </c>
      <c r="IQ171">
        <v>22.637170000000001</v>
      </c>
      <c r="IR171" s="1">
        <v>2.3950370000000001E-4</v>
      </c>
      <c r="IS171">
        <v>8.8066679999999994E-2</v>
      </c>
      <c r="IT171">
        <v>0.62442209999999998</v>
      </c>
      <c r="IU171">
        <v>22.83437</v>
      </c>
      <c r="IV171" s="1">
        <v>2.2816549999999999E-4</v>
      </c>
      <c r="IW171">
        <v>8.3823910000000001E-2</v>
      </c>
      <c r="IX171">
        <v>0.62422789999999995</v>
      </c>
      <c r="IY171">
        <v>24.036010000000001</v>
      </c>
      <c r="IZ171" s="1">
        <v>2.19781E-4</v>
      </c>
      <c r="JA171">
        <v>8.0696019999999993E-2</v>
      </c>
      <c r="JB171">
        <v>0.62403209999999998</v>
      </c>
      <c r="JC171">
        <v>25.173359999999999</v>
      </c>
      <c r="JD171" s="1">
        <v>2.131658E-4</v>
      </c>
      <c r="JE171">
        <v>7.8236810000000004E-2</v>
      </c>
      <c r="JF171">
        <v>0.62380650000000004</v>
      </c>
      <c r="JG171">
        <v>25.8705</v>
      </c>
      <c r="JH171" s="1">
        <v>2.0682280000000001E-4</v>
      </c>
      <c r="JI171">
        <v>7.5915670000000005E-2</v>
      </c>
      <c r="JJ171">
        <v>0.62363060000000003</v>
      </c>
      <c r="JK171">
        <v>25.71087</v>
      </c>
      <c r="JL171" s="1">
        <v>1.998577E-4</v>
      </c>
      <c r="JM171">
        <v>7.337639E-2</v>
      </c>
      <c r="JN171">
        <v>0.62338740000000004</v>
      </c>
      <c r="JO171">
        <v>25.071829999999999</v>
      </c>
      <c r="JP171" s="1">
        <v>1.921406E-4</v>
      </c>
      <c r="JQ171">
        <v>7.0558850000000006E-2</v>
      </c>
      <c r="JR171">
        <v>0.62318790000000002</v>
      </c>
      <c r="JS171">
        <v>24.16948</v>
      </c>
      <c r="JT171" s="1">
        <v>1.8396680000000001E-4</v>
      </c>
      <c r="JU171">
        <v>6.7566429999999997E-2</v>
      </c>
      <c r="JV171">
        <v>0.62298659999999995</v>
      </c>
      <c r="JW171">
        <v>23.650079999999999</v>
      </c>
      <c r="JX171" s="1">
        <v>1.757009E-4</v>
      </c>
      <c r="JY171">
        <v>6.4532019999999995E-2</v>
      </c>
      <c r="JZ171">
        <v>0.6228091</v>
      </c>
      <c r="KA171">
        <v>23.52112</v>
      </c>
      <c r="KB171" s="1">
        <v>1.675642E-4</v>
      </c>
      <c r="KC171">
        <v>6.1545330000000002E-2</v>
      </c>
      <c r="KD171">
        <v>0.62263310000000005</v>
      </c>
      <c r="KE171">
        <v>24.229150000000001</v>
      </c>
      <c r="KF171" s="1">
        <v>1.597437E-4</v>
      </c>
      <c r="KG171">
        <v>5.8673129999999997E-2</v>
      </c>
      <c r="KH171">
        <v>0.62249370000000004</v>
      </c>
      <c r="KI171">
        <v>24.823260000000001</v>
      </c>
      <c r="KJ171" s="1">
        <v>1.5234649999999999E-4</v>
      </c>
      <c r="KK171">
        <v>5.5944109999999998E-2</v>
      </c>
      <c r="KL171">
        <v>0.62239580000000005</v>
      </c>
      <c r="KM171">
        <v>25.197050000000001</v>
      </c>
      <c r="KN171" s="1">
        <v>1.453487E-4</v>
      </c>
      <c r="KO171">
        <v>5.3365219999999998E-2</v>
      </c>
      <c r="KP171">
        <v>0.62230350000000001</v>
      </c>
      <c r="KQ171">
        <v>25.327729999999999</v>
      </c>
      <c r="KR171" s="1">
        <v>1.3878640000000001E-4</v>
      </c>
      <c r="KS171">
        <v>5.0943380000000003E-2</v>
      </c>
      <c r="KT171">
        <v>0.62224290000000004</v>
      </c>
      <c r="KU171">
        <v>24.978280000000002</v>
      </c>
      <c r="KV171" s="1">
        <v>1.3258979999999999E-4</v>
      </c>
      <c r="KW171">
        <v>4.8659809999999998E-2</v>
      </c>
      <c r="KX171">
        <v>0.62221309999999996</v>
      </c>
      <c r="KY171">
        <v>24.35829</v>
      </c>
      <c r="KZ171" s="1">
        <v>1.2667869999999999E-4</v>
      </c>
      <c r="LA171">
        <v>4.6481120000000001E-2</v>
      </c>
      <c r="LB171">
        <v>0.62216660000000001</v>
      </c>
      <c r="LC171">
        <v>23.924890000000001</v>
      </c>
      <c r="LD171" s="1">
        <v>1.208228E-4</v>
      </c>
      <c r="LE171">
        <v>4.4330939999999999E-2</v>
      </c>
      <c r="LF171">
        <v>0.62216110000000002</v>
      </c>
      <c r="LG171">
        <v>23.809360000000002</v>
      </c>
      <c r="LH171" s="1">
        <v>1.146719E-4</v>
      </c>
      <c r="LI171">
        <v>4.2075580000000001E-2</v>
      </c>
      <c r="LJ171">
        <v>0.62214670000000005</v>
      </c>
      <c r="LK171">
        <v>24.490410000000001</v>
      </c>
      <c r="LL171" s="1">
        <v>1.080621E-4</v>
      </c>
      <c r="LM171">
        <v>3.9656610000000002E-2</v>
      </c>
      <c r="LN171">
        <v>0.62214610000000004</v>
      </c>
      <c r="LO171">
        <v>25.21012</v>
      </c>
      <c r="LP171" s="1">
        <v>1.013179E-4</v>
      </c>
      <c r="LQ171">
        <v>3.7181779999999998E-2</v>
      </c>
      <c r="LR171">
        <v>0.62213090000000004</v>
      </c>
      <c r="LS171">
        <v>25.75301</v>
      </c>
      <c r="LT171" s="1">
        <v>9.4993350000000001E-5</v>
      </c>
      <c r="LU171">
        <v>3.4849900000000003E-2</v>
      </c>
      <c r="LV171">
        <v>0.62213580000000002</v>
      </c>
      <c r="LW171">
        <v>25.854900000000001</v>
      </c>
      <c r="LX171" s="1">
        <v>8.9479109999999996E-5</v>
      </c>
      <c r="LY171">
        <v>3.2809119999999997E-2</v>
      </c>
      <c r="LZ171">
        <v>0.6221236</v>
      </c>
      <c r="MA171">
        <v>25.41206</v>
      </c>
      <c r="MB171" s="1">
        <v>8.4705900000000005E-5</v>
      </c>
      <c r="MC171">
        <v>3.108549E-2</v>
      </c>
      <c r="MD171">
        <v>0.62213830000000003</v>
      </c>
      <c r="ME171">
        <v>24.562670000000001</v>
      </c>
      <c r="MF171" s="1">
        <v>8.0472490000000005E-5</v>
      </c>
      <c r="MG171">
        <v>2.9621970000000001E-2</v>
      </c>
      <c r="MH171">
        <v>0.62213059999999998</v>
      </c>
      <c r="MI171">
        <v>24.025289999999998</v>
      </c>
      <c r="MJ171" s="1">
        <v>7.6780360000000005E-5</v>
      </c>
      <c r="MK171">
        <v>2.8348149999999999E-2</v>
      </c>
      <c r="ML171">
        <v>0.62213059999999998</v>
      </c>
      <c r="MM171">
        <v>23.822489999999998</v>
      </c>
      <c r="MN171" s="1">
        <v>7.3456929999999993E-5</v>
      </c>
      <c r="MO171">
        <v>2.719941E-2</v>
      </c>
      <c r="MP171">
        <v>0.62212909999999999</v>
      </c>
      <c r="MQ171">
        <v>24.497869999999999</v>
      </c>
      <c r="MR171" s="1">
        <v>7.0388049999999994E-5</v>
      </c>
      <c r="MS171">
        <v>2.6136599999999999E-2</v>
      </c>
      <c r="MT171">
        <v>0.62212869999999998</v>
      </c>
      <c r="MU171">
        <v>24.836950000000002</v>
      </c>
      <c r="MV171" s="1">
        <v>6.7507770000000002E-5</v>
      </c>
      <c r="MW171">
        <v>2.513601E-2</v>
      </c>
      <c r="MX171">
        <v>0.6221255</v>
      </c>
      <c r="MY171">
        <v>24.517530000000001</v>
      </c>
      <c r="MZ171" s="1">
        <v>6.4793509999999996E-5</v>
      </c>
      <c r="NA171">
        <v>2.418698E-2</v>
      </c>
      <c r="NB171">
        <v>0.62214979999999998</v>
      </c>
      <c r="NC171">
        <v>23.950759999999999</v>
      </c>
      <c r="ND171" s="1">
        <v>6.2224140000000002E-5</v>
      </c>
      <c r="NE171">
        <v>2.328411E-2</v>
      </c>
      <c r="NF171">
        <v>0.62213019999999997</v>
      </c>
      <c r="NG171">
        <v>23.430070000000001</v>
      </c>
      <c r="NH171" s="1">
        <v>5.9790770000000001E-5</v>
      </c>
      <c r="NI171">
        <v>2.2426740000000001E-2</v>
      </c>
      <c r="NJ171">
        <v>0.62212780000000001</v>
      </c>
      <c r="NK171">
        <v>22.894629999999999</v>
      </c>
      <c r="NL171" s="1">
        <v>5.7483659999999997E-5</v>
      </c>
      <c r="NM171">
        <v>2.161097E-2</v>
      </c>
      <c r="NN171">
        <v>0.62214959999999997</v>
      </c>
      <c r="NO171">
        <v>22.55874</v>
      </c>
      <c r="NP171" s="1">
        <v>5.5290210000000002E-5</v>
      </c>
      <c r="NQ171">
        <v>2.0831120000000002E-2</v>
      </c>
      <c r="NR171">
        <v>0.62213130000000005</v>
      </c>
      <c r="NS171">
        <v>22.49343</v>
      </c>
      <c r="NT171" s="1">
        <v>5.3200420000000001E-5</v>
      </c>
      <c r="NU171">
        <v>2.0085599999999999E-2</v>
      </c>
      <c r="NV171">
        <v>0.62212809999999996</v>
      </c>
      <c r="NW171">
        <v>23.32554</v>
      </c>
      <c r="NX171" s="1">
        <v>5.1210739999999997E-5</v>
      </c>
      <c r="NY171">
        <v>1.9372520000000001E-2</v>
      </c>
      <c r="NZ171">
        <v>0.62214420000000004</v>
      </c>
      <c r="OA171">
        <v>24.309799999999999</v>
      </c>
      <c r="OB171" s="1">
        <v>4.9313049999999997E-5</v>
      </c>
      <c r="OC171">
        <v>1.868947E-2</v>
      </c>
      <c r="OD171">
        <v>0.62212990000000001</v>
      </c>
      <c r="OE171">
        <v>24.879470000000001</v>
      </c>
      <c r="OF171" s="1">
        <v>4.7498199999999999E-5</v>
      </c>
      <c r="OG171">
        <v>1.8036070000000001E-2</v>
      </c>
      <c r="OH171">
        <v>0.62214879999999995</v>
      </c>
      <c r="OI171">
        <v>25.118939999999998</v>
      </c>
      <c r="OJ171" s="1">
        <v>4.5766600000000003E-5</v>
      </c>
      <c r="OK171">
        <v>1.7409000000000001E-2</v>
      </c>
    </row>
    <row r="172" spans="1:401" x14ac:dyDescent="0.35">
      <c r="A172">
        <v>175</v>
      </c>
      <c r="B172" t="s">
        <v>4</v>
      </c>
      <c r="C172" t="s">
        <v>24</v>
      </c>
      <c r="D172" t="s">
        <v>177</v>
      </c>
      <c r="E172">
        <v>894.03629999999998</v>
      </c>
      <c r="F172">
        <v>0.77629610000000004</v>
      </c>
      <c r="G172">
        <v>20.85332</v>
      </c>
      <c r="H172">
        <v>0</v>
      </c>
      <c r="I172">
        <v>0</v>
      </c>
      <c r="J172">
        <v>0.77824130000000002</v>
      </c>
      <c r="K172">
        <v>20.948129999999999</v>
      </c>
      <c r="L172">
        <v>0</v>
      </c>
      <c r="M172">
        <v>0</v>
      </c>
      <c r="N172">
        <v>0.78014209999999995</v>
      </c>
      <c r="O172">
        <v>21.304600000000001</v>
      </c>
      <c r="P172">
        <v>0</v>
      </c>
      <c r="Q172">
        <v>0</v>
      </c>
      <c r="R172">
        <v>0.78214479999999997</v>
      </c>
      <c r="S172">
        <v>21.664719999999999</v>
      </c>
      <c r="T172">
        <v>0</v>
      </c>
      <c r="U172">
        <v>0</v>
      </c>
      <c r="V172">
        <v>0.78429470000000001</v>
      </c>
      <c r="W172">
        <v>21.532699999999998</v>
      </c>
      <c r="X172">
        <v>0</v>
      </c>
      <c r="Y172">
        <v>0</v>
      </c>
      <c r="Z172">
        <v>0.78552820000000001</v>
      </c>
      <c r="AA172">
        <v>21.323830000000001</v>
      </c>
      <c r="AB172">
        <v>2.6377039999999999E-34</v>
      </c>
      <c r="AC172" s="1">
        <v>7.8242570000000005E-32</v>
      </c>
      <c r="AD172">
        <v>0.78528830000000005</v>
      </c>
      <c r="AE172">
        <v>21.097490000000001</v>
      </c>
      <c r="AF172" s="1">
        <v>1.047846E-22</v>
      </c>
      <c r="AG172" s="1">
        <v>3.1244350000000003E-20</v>
      </c>
      <c r="AH172">
        <v>0.78501829999999995</v>
      </c>
      <c r="AI172">
        <v>21.182919999999999</v>
      </c>
      <c r="AJ172" s="1">
        <v>8.9045830000000002E-11</v>
      </c>
      <c r="AK172" s="1">
        <v>2.663061E-8</v>
      </c>
      <c r="AL172">
        <v>0.78462089999999995</v>
      </c>
      <c r="AM172">
        <v>21.51247</v>
      </c>
      <c r="AN172" s="1">
        <v>1.4918E-4</v>
      </c>
      <c r="AO172" s="1">
        <v>3.541453E-2</v>
      </c>
      <c r="AP172">
        <v>0.78421090000000004</v>
      </c>
      <c r="AQ172">
        <v>21.927779999999998</v>
      </c>
      <c r="AR172" s="1">
        <v>8.3148780000000005E-2</v>
      </c>
      <c r="AS172" s="1">
        <v>21.212769999999999</v>
      </c>
      <c r="AT172">
        <v>0.78381270000000003</v>
      </c>
      <c r="AU172">
        <v>22.335999999999999</v>
      </c>
      <c r="AV172" s="1">
        <v>3.8042370000000001</v>
      </c>
      <c r="AW172">
        <v>1024.643</v>
      </c>
      <c r="AX172">
        <v>0.78340940000000003</v>
      </c>
      <c r="AY172">
        <v>22.562390000000001</v>
      </c>
      <c r="AZ172">
        <v>33.833080000000002</v>
      </c>
      <c r="BA172">
        <v>9522.0030000000006</v>
      </c>
      <c r="BB172">
        <v>0.78289500000000001</v>
      </c>
      <c r="BC172">
        <v>22.677579999999999</v>
      </c>
      <c r="BD172">
        <v>91.028710000000004</v>
      </c>
      <c r="BE172">
        <v>26545.35</v>
      </c>
      <c r="BF172">
        <v>0.78226989999999996</v>
      </c>
      <c r="BG172">
        <v>22.701640000000001</v>
      </c>
      <c r="BH172">
        <v>98.505589999999998</v>
      </c>
      <c r="BI172">
        <v>29587.97</v>
      </c>
      <c r="BJ172">
        <v>0.7814605</v>
      </c>
      <c r="BK172">
        <v>22.687830000000002</v>
      </c>
      <c r="BL172">
        <v>52.709670000000003</v>
      </c>
      <c r="BM172">
        <v>16229.37</v>
      </c>
      <c r="BN172">
        <v>0.78049579999999996</v>
      </c>
      <c r="BO172">
        <v>23.067250000000001</v>
      </c>
      <c r="BP172">
        <v>16.4194</v>
      </c>
      <c r="BQ172">
        <v>5157.8100000000004</v>
      </c>
      <c r="BR172">
        <v>0.77940699999999996</v>
      </c>
      <c r="BS172">
        <v>23.367920000000002</v>
      </c>
      <c r="BT172">
        <v>3.4416690000000001</v>
      </c>
      <c r="BU172">
        <v>1097.857</v>
      </c>
      <c r="BV172">
        <v>0.77831320000000004</v>
      </c>
      <c r="BW172">
        <v>23.540690000000001</v>
      </c>
      <c r="BX172">
        <v>0.58545210000000003</v>
      </c>
      <c r="BY172">
        <v>187.74340000000001</v>
      </c>
      <c r="BZ172">
        <v>0.77730690000000002</v>
      </c>
      <c r="CA172">
        <v>23.72223</v>
      </c>
      <c r="CB172">
        <v>0.12895219999999999</v>
      </c>
      <c r="CC172">
        <v>40.456890000000001</v>
      </c>
      <c r="CD172">
        <v>0.77647569999999999</v>
      </c>
      <c r="CE172">
        <v>23.794309999999999</v>
      </c>
      <c r="CF172">
        <v>6.9848519999999997E-2</v>
      </c>
      <c r="CG172">
        <v>21.202210000000001</v>
      </c>
      <c r="CH172">
        <v>0.77594039999999997</v>
      </c>
      <c r="CI172">
        <v>23.538340000000002</v>
      </c>
      <c r="CJ172">
        <v>6.5362829999999997E-2</v>
      </c>
      <c r="CK172">
        <v>19.689440000000001</v>
      </c>
      <c r="CL172">
        <v>0.77535229999999999</v>
      </c>
      <c r="CM172">
        <v>23.325040000000001</v>
      </c>
      <c r="CN172">
        <v>6.6144690000000006E-2</v>
      </c>
      <c r="CO172">
        <v>19.962160000000001</v>
      </c>
      <c r="CP172">
        <v>0.77434700000000001</v>
      </c>
      <c r="CQ172">
        <v>23.290559999999999</v>
      </c>
      <c r="CR172" s="1">
        <v>6.4574699999999999E-2</v>
      </c>
      <c r="CS172">
        <v>19.563410000000001</v>
      </c>
      <c r="CT172">
        <v>0.77323779999999998</v>
      </c>
      <c r="CU172">
        <v>23.420200000000001</v>
      </c>
      <c r="CV172" s="1">
        <v>6.0327039999999998E-2</v>
      </c>
      <c r="CW172">
        <v>18.34216</v>
      </c>
      <c r="CX172">
        <v>0.77271440000000002</v>
      </c>
      <c r="CY172">
        <v>22.972919999999998</v>
      </c>
      <c r="CZ172" s="1">
        <v>5.477659E-2</v>
      </c>
      <c r="DA172">
        <v>16.691520000000001</v>
      </c>
      <c r="DB172">
        <v>0.77252350000000003</v>
      </c>
      <c r="DC172">
        <v>22.90371</v>
      </c>
      <c r="DD172" s="1">
        <v>4.8957960000000002E-2</v>
      </c>
      <c r="DE172">
        <v>14.939489999999999</v>
      </c>
      <c r="DF172">
        <v>0.77233430000000003</v>
      </c>
      <c r="DG172">
        <v>22.917249999999999</v>
      </c>
      <c r="DH172" s="1">
        <v>4.3400380000000002E-2</v>
      </c>
      <c r="DI172">
        <v>13.25765</v>
      </c>
      <c r="DJ172">
        <v>0.77236210000000005</v>
      </c>
      <c r="DK172">
        <v>22.64659</v>
      </c>
      <c r="DL172" s="1">
        <v>3.8267570000000001E-2</v>
      </c>
      <c r="DM172">
        <v>11.69979</v>
      </c>
      <c r="DN172">
        <v>0.77294529999999995</v>
      </c>
      <c r="DO172">
        <v>22.271509999999999</v>
      </c>
      <c r="DP172" s="1">
        <v>3.3662329999999997E-2</v>
      </c>
      <c r="DQ172">
        <v>10.2957</v>
      </c>
      <c r="DR172">
        <v>0.7738505</v>
      </c>
      <c r="DS172">
        <v>22.184000000000001</v>
      </c>
      <c r="DT172" s="1">
        <v>2.9628600000000001E-2</v>
      </c>
      <c r="DU172">
        <v>9.0613860000000006</v>
      </c>
      <c r="DV172">
        <v>0.7745746</v>
      </c>
      <c r="DW172">
        <v>22.339849999999998</v>
      </c>
      <c r="DX172">
        <v>2.6118780000000001E-2</v>
      </c>
      <c r="DY172">
        <v>7.9889159999999997</v>
      </c>
      <c r="DZ172">
        <v>0.77495599999999998</v>
      </c>
      <c r="EA172">
        <v>23.085080000000001</v>
      </c>
      <c r="EB172" s="1">
        <v>2.3044350000000002E-2</v>
      </c>
      <c r="EC172">
        <v>7.0502130000000003</v>
      </c>
      <c r="ED172">
        <v>0.7754086</v>
      </c>
      <c r="EE172">
        <v>23.777529999999999</v>
      </c>
      <c r="EF172" s="1">
        <v>2.029017E-2</v>
      </c>
      <c r="EG172">
        <v>6.2081520000000001</v>
      </c>
      <c r="EH172">
        <v>0.77646539999999997</v>
      </c>
      <c r="EI172">
        <v>24.349530000000001</v>
      </c>
      <c r="EJ172" s="1">
        <v>1.782922E-2</v>
      </c>
      <c r="EK172">
        <v>5.4507209999999997</v>
      </c>
      <c r="EL172">
        <v>0.77794099999999999</v>
      </c>
      <c r="EM172">
        <v>24.653919999999999</v>
      </c>
      <c r="EN172" s="1">
        <v>1.5644729999999999E-2</v>
      </c>
      <c r="EO172">
        <v>4.7770089999999996</v>
      </c>
      <c r="EP172">
        <v>0.77954520000000005</v>
      </c>
      <c r="EQ172">
        <v>24.3674</v>
      </c>
      <c r="ER172" s="1">
        <v>1.3716020000000001E-2</v>
      </c>
      <c r="ES172">
        <v>4.1833090000000004</v>
      </c>
      <c r="ET172">
        <v>0.78239720000000001</v>
      </c>
      <c r="EU172">
        <v>23.860869999999998</v>
      </c>
      <c r="EV172" s="1">
        <v>1.201815E-2</v>
      </c>
      <c r="EW172">
        <v>3.6623709999999998</v>
      </c>
      <c r="EX172">
        <v>0.78557429999999995</v>
      </c>
      <c r="EY172">
        <v>23.757020000000001</v>
      </c>
      <c r="EZ172" s="1">
        <v>1.0496129999999999E-2</v>
      </c>
      <c r="FA172">
        <v>3.197889</v>
      </c>
      <c r="FB172">
        <v>0.78898250000000003</v>
      </c>
      <c r="FC172">
        <v>23.943850000000001</v>
      </c>
      <c r="FD172" s="1">
        <v>9.1598530000000008E-3</v>
      </c>
      <c r="FE172">
        <v>2.789301</v>
      </c>
      <c r="FF172">
        <v>0.79019539999999999</v>
      </c>
      <c r="FG172">
        <v>24.573530000000002</v>
      </c>
      <c r="FH172" s="1">
        <v>8.0168180000000002E-3</v>
      </c>
      <c r="FI172">
        <v>2.442024</v>
      </c>
      <c r="FJ172">
        <v>0.78974940000000005</v>
      </c>
      <c r="FK172">
        <v>24.876930000000002</v>
      </c>
      <c r="FL172" s="1">
        <v>7.0318339999999998E-3</v>
      </c>
      <c r="FM172">
        <v>2.144746</v>
      </c>
      <c r="FN172">
        <v>0.78961530000000002</v>
      </c>
      <c r="FO172">
        <v>24.740259999999999</v>
      </c>
      <c r="FP172" s="1">
        <v>6.17879E-3</v>
      </c>
      <c r="FQ172">
        <v>1.8855500000000001</v>
      </c>
      <c r="FR172">
        <v>0.78985419999999995</v>
      </c>
      <c r="FS172">
        <v>24.457609999999999</v>
      </c>
      <c r="FT172" s="1">
        <v>5.4324999999999998E-3</v>
      </c>
      <c r="FU172">
        <v>1.6571880000000001</v>
      </c>
      <c r="FV172">
        <v>0.79055240000000004</v>
      </c>
      <c r="FW172">
        <v>23.954360000000001</v>
      </c>
      <c r="FX172" s="1">
        <v>4.7669879999999998E-3</v>
      </c>
      <c r="FY172">
        <v>1.4522870000000001</v>
      </c>
      <c r="FZ172">
        <v>0.79127420000000004</v>
      </c>
      <c r="GA172">
        <v>23.609780000000001</v>
      </c>
      <c r="GB172" s="1">
        <v>4.1631510000000004E-3</v>
      </c>
      <c r="GC172">
        <v>1.266205</v>
      </c>
      <c r="GD172">
        <v>0.79189830000000005</v>
      </c>
      <c r="GE172">
        <v>23.447859999999999</v>
      </c>
      <c r="GF172" s="1">
        <v>3.5908960000000001E-3</v>
      </c>
      <c r="GG172">
        <v>1.090411</v>
      </c>
      <c r="GH172">
        <v>0.79240160000000004</v>
      </c>
      <c r="GI172">
        <v>23.58501</v>
      </c>
      <c r="GJ172" s="1">
        <v>3.0121840000000002E-3</v>
      </c>
      <c r="GK172">
        <v>0.91348269999999998</v>
      </c>
      <c r="GL172">
        <v>0.79286800000000002</v>
      </c>
      <c r="GM172">
        <v>24.307320000000001</v>
      </c>
      <c r="GN172" s="1">
        <v>2.4174520000000001E-3</v>
      </c>
      <c r="GO172">
        <v>0.73241789999999996</v>
      </c>
      <c r="GP172">
        <v>0.79327400000000003</v>
      </c>
      <c r="GQ172">
        <v>25.032789999999999</v>
      </c>
      <c r="GR172" s="1">
        <v>1.8499160000000001E-3</v>
      </c>
      <c r="GS172">
        <v>0.55966629999999995</v>
      </c>
      <c r="GT172">
        <v>0.79359970000000002</v>
      </c>
      <c r="GU172">
        <v>25.59329</v>
      </c>
      <c r="GV172" s="1">
        <v>1.37236E-3</v>
      </c>
      <c r="GW172">
        <v>0.41410219999999998</v>
      </c>
      <c r="GX172">
        <v>0.79385649999999996</v>
      </c>
      <c r="GY172">
        <v>25.754940000000001</v>
      </c>
      <c r="GZ172" s="1">
        <v>1.019018E-3</v>
      </c>
      <c r="HA172">
        <v>0.30633510000000003</v>
      </c>
      <c r="HB172">
        <v>0.79403900000000005</v>
      </c>
      <c r="HC172">
        <v>25.388300000000001</v>
      </c>
      <c r="HD172" s="1">
        <v>7.8300189999999995E-4</v>
      </c>
      <c r="HE172">
        <v>0.23431189999999999</v>
      </c>
      <c r="HF172">
        <v>0.79422000000000004</v>
      </c>
      <c r="HG172">
        <v>24.356190000000002</v>
      </c>
      <c r="HH172" s="1">
        <v>6.3390280000000005E-4</v>
      </c>
      <c r="HI172">
        <v>0.18879119999999999</v>
      </c>
      <c r="HJ172">
        <v>0.79429640000000001</v>
      </c>
      <c r="HK172">
        <v>23.544450000000001</v>
      </c>
      <c r="HL172" s="1">
        <v>5.3844660000000003E-4</v>
      </c>
      <c r="HM172">
        <v>0.1597432</v>
      </c>
      <c r="HN172">
        <v>0.79433319999999996</v>
      </c>
      <c r="HO172">
        <v>23.12134</v>
      </c>
      <c r="HP172" s="1">
        <v>4.7116170000000002E-4</v>
      </c>
      <c r="HQ172">
        <v>0.13941190000000001</v>
      </c>
      <c r="HR172">
        <v>0.79440390000000005</v>
      </c>
      <c r="HS172">
        <v>23.340789999999998</v>
      </c>
      <c r="HT172" s="1">
        <v>4.1707490000000001E-4</v>
      </c>
      <c r="HU172">
        <v>0.1231732</v>
      </c>
      <c r="HV172">
        <v>0.79438540000000002</v>
      </c>
      <c r="HW172">
        <v>23.795100000000001</v>
      </c>
      <c r="HX172" s="1">
        <v>3.7051450000000002E-4</v>
      </c>
      <c r="HY172">
        <v>0.1092644</v>
      </c>
      <c r="HZ172">
        <v>0.7944078</v>
      </c>
      <c r="IA172">
        <v>24.023949999999999</v>
      </c>
      <c r="IB172" s="1">
        <v>3.3128759999999998E-4</v>
      </c>
      <c r="IC172">
        <v>9.755258E-2</v>
      </c>
      <c r="ID172">
        <v>0.79439899999999997</v>
      </c>
      <c r="IE172">
        <v>24.057919999999999</v>
      </c>
      <c r="IF172" s="1">
        <v>2.998039E-4</v>
      </c>
      <c r="IG172">
        <v>8.8163720000000001E-2</v>
      </c>
      <c r="IH172">
        <v>0.79440149999999998</v>
      </c>
      <c r="II172">
        <v>23.68309</v>
      </c>
      <c r="IJ172" s="1">
        <v>2.752718E-4</v>
      </c>
      <c r="IK172">
        <v>8.0861420000000003E-2</v>
      </c>
      <c r="IL172">
        <v>0.79443319999999995</v>
      </c>
      <c r="IM172">
        <v>22.958469999999998</v>
      </c>
      <c r="IN172" s="1">
        <v>2.560757E-4</v>
      </c>
      <c r="IO172">
        <v>7.5149670000000002E-2</v>
      </c>
      <c r="IP172">
        <v>0.79443399999999997</v>
      </c>
      <c r="IQ172">
        <v>22.63758</v>
      </c>
      <c r="IR172" s="1">
        <v>2.4089430000000001E-4</v>
      </c>
      <c r="IS172">
        <v>7.0642689999999994E-2</v>
      </c>
      <c r="IT172">
        <v>0.79449899999999996</v>
      </c>
      <c r="IU172">
        <v>22.82319</v>
      </c>
      <c r="IV172" s="1">
        <v>2.2920819999999999E-4</v>
      </c>
      <c r="IW172">
        <v>6.7170430000000003E-2</v>
      </c>
      <c r="IX172">
        <v>0.79452049999999996</v>
      </c>
      <c r="IY172">
        <v>24.026309999999999</v>
      </c>
      <c r="IZ172" s="1">
        <v>2.2055579999999999E-4</v>
      </c>
      <c r="JA172">
        <v>6.4609180000000002E-2</v>
      </c>
      <c r="JB172">
        <v>0.79457100000000003</v>
      </c>
      <c r="JC172">
        <v>25.20356</v>
      </c>
      <c r="JD172" s="1">
        <v>2.1382390000000001E-4</v>
      </c>
      <c r="JE172">
        <v>6.2621189999999993E-2</v>
      </c>
      <c r="JF172">
        <v>0.79460759999999997</v>
      </c>
      <c r="JG172">
        <v>25.931429999999999</v>
      </c>
      <c r="JH172" s="1">
        <v>2.0750289999999999E-4</v>
      </c>
      <c r="JI172">
        <v>6.0777619999999997E-2</v>
      </c>
      <c r="JJ172">
        <v>0.79466329999999996</v>
      </c>
      <c r="JK172">
        <v>25.798380000000002</v>
      </c>
      <c r="JL172" s="1">
        <v>2.006175E-4</v>
      </c>
      <c r="JM172">
        <v>5.8778200000000003E-2</v>
      </c>
      <c r="JN172">
        <v>0.79471559999999997</v>
      </c>
      <c r="JO172">
        <v>25.1511</v>
      </c>
      <c r="JP172" s="1">
        <v>1.929709E-4</v>
      </c>
      <c r="JQ172">
        <v>5.655143E-2</v>
      </c>
      <c r="JR172">
        <v>0.79477489999999995</v>
      </c>
      <c r="JS172">
        <v>24.229659999999999</v>
      </c>
      <c r="JT172" s="1">
        <v>1.8482519999999999E-4</v>
      </c>
      <c r="JU172">
        <v>5.4174649999999998E-2</v>
      </c>
      <c r="JV172">
        <v>0.79484169999999998</v>
      </c>
      <c r="JW172">
        <v>23.676909999999999</v>
      </c>
      <c r="JX172" s="1">
        <v>1.765584E-4</v>
      </c>
      <c r="JY172">
        <v>5.1756910000000003E-2</v>
      </c>
      <c r="JZ172">
        <v>0.7949136</v>
      </c>
      <c r="KA172">
        <v>23.53528</v>
      </c>
      <c r="KB172" s="1">
        <v>1.683992E-4</v>
      </c>
      <c r="KC172">
        <v>4.9371310000000002E-2</v>
      </c>
      <c r="KD172">
        <v>0.79498760000000002</v>
      </c>
      <c r="KE172">
        <v>24.240629999999999</v>
      </c>
      <c r="KF172" s="1">
        <v>1.6054160000000001E-4</v>
      </c>
      <c r="KG172">
        <v>4.7071580000000002E-2</v>
      </c>
      <c r="KH172">
        <v>0.79502519999999999</v>
      </c>
      <c r="KI172">
        <v>24.86608</v>
      </c>
      <c r="KJ172" s="1">
        <v>1.530995E-4</v>
      </c>
      <c r="KK172">
        <v>4.4884250000000001E-2</v>
      </c>
      <c r="KL172">
        <v>0.79511989999999999</v>
      </c>
      <c r="KM172">
        <v>25.254300000000001</v>
      </c>
      <c r="KN172" s="1">
        <v>1.4605879999999999E-4</v>
      </c>
      <c r="KO172">
        <v>4.2816720000000003E-2</v>
      </c>
      <c r="KP172">
        <v>0.79516310000000001</v>
      </c>
      <c r="KQ172">
        <v>25.38927</v>
      </c>
      <c r="KR172" s="1">
        <v>1.3945329999999999E-4</v>
      </c>
      <c r="KS172">
        <v>4.0873260000000002E-2</v>
      </c>
      <c r="KT172">
        <v>0.79521969999999997</v>
      </c>
      <c r="KU172">
        <v>25.03192</v>
      </c>
      <c r="KV172" s="1">
        <v>1.3321900000000001E-4</v>
      </c>
      <c r="KW172">
        <v>3.9040360000000003E-2</v>
      </c>
      <c r="KX172">
        <v>0.79528330000000003</v>
      </c>
      <c r="KY172">
        <v>24.399740000000001</v>
      </c>
      <c r="KZ172" s="1">
        <v>1.2728739999999999E-4</v>
      </c>
      <c r="LA172">
        <v>3.7295950000000001E-2</v>
      </c>
      <c r="LB172">
        <v>0.7953211</v>
      </c>
      <c r="LC172">
        <v>23.949829999999999</v>
      </c>
      <c r="LD172" s="1">
        <v>1.214392E-4</v>
      </c>
      <c r="LE172">
        <v>3.558012E-2</v>
      </c>
      <c r="LF172">
        <v>0.79535809999999996</v>
      </c>
      <c r="LG172">
        <v>23.823789999999999</v>
      </c>
      <c r="LH172" s="1">
        <v>1.153312E-4</v>
      </c>
      <c r="LI172">
        <v>3.3789739999999999E-2</v>
      </c>
      <c r="LJ172">
        <v>0.79537290000000005</v>
      </c>
      <c r="LK172">
        <v>24.501280000000001</v>
      </c>
      <c r="LL172" s="1">
        <v>1.0876269999999999E-4</v>
      </c>
      <c r="LM172">
        <v>3.1868769999999998E-2</v>
      </c>
      <c r="LN172">
        <v>0.79538419999999999</v>
      </c>
      <c r="LO172">
        <v>25.246490000000001</v>
      </c>
      <c r="LP172" s="1">
        <v>1.0200920000000001E-4</v>
      </c>
      <c r="LQ172">
        <v>2.9889599999999999E-2</v>
      </c>
      <c r="LR172">
        <v>0.79538690000000001</v>
      </c>
      <c r="LS172">
        <v>25.80885</v>
      </c>
      <c r="LT172" s="1">
        <v>9.5619930000000005E-5</v>
      </c>
      <c r="LU172">
        <v>2.8009929999999999E-2</v>
      </c>
      <c r="LV172">
        <v>0.79539320000000002</v>
      </c>
      <c r="LW172">
        <v>25.926929999999999</v>
      </c>
      <c r="LX172" s="1">
        <v>9.0013779999999994E-5</v>
      </c>
      <c r="LY172">
        <v>2.6355590000000002E-2</v>
      </c>
      <c r="LZ172">
        <v>0.79537869999999999</v>
      </c>
      <c r="MA172">
        <v>25.48132</v>
      </c>
      <c r="MB172" s="1">
        <v>8.5154560000000003E-5</v>
      </c>
      <c r="MC172">
        <v>2.4955959999999999E-2</v>
      </c>
      <c r="MD172">
        <v>0.79541340000000005</v>
      </c>
      <c r="ME172">
        <v>24.61476</v>
      </c>
      <c r="MF172" s="1">
        <v>8.0856519999999995E-5</v>
      </c>
      <c r="MG172">
        <v>2.3769809999999999E-2</v>
      </c>
      <c r="MH172">
        <v>0.79540259999999996</v>
      </c>
      <c r="MI172">
        <v>24.04635</v>
      </c>
      <c r="MJ172" s="1">
        <v>7.7119079999999997E-5</v>
      </c>
      <c r="MK172">
        <v>2.2740130000000001E-2</v>
      </c>
      <c r="ML172">
        <v>0.79539789999999999</v>
      </c>
      <c r="MM172">
        <v>23.830390000000001</v>
      </c>
      <c r="MN172" s="1">
        <v>7.3765559999999994E-5</v>
      </c>
      <c r="MO172">
        <v>2.1814460000000001E-2</v>
      </c>
      <c r="MP172">
        <v>0.79539439999999995</v>
      </c>
      <c r="MQ172">
        <v>24.502130000000001</v>
      </c>
      <c r="MR172" s="1">
        <v>7.0675789999999998E-5</v>
      </c>
      <c r="MS172">
        <v>2.0959829999999999E-2</v>
      </c>
      <c r="MT172">
        <v>0.79540230000000001</v>
      </c>
      <c r="MU172">
        <v>24.87773</v>
      </c>
      <c r="MV172" s="1">
        <v>6.7778939999999999E-5</v>
      </c>
      <c r="MW172">
        <v>2.0156230000000001E-2</v>
      </c>
      <c r="MX172">
        <v>0.79539919999999997</v>
      </c>
      <c r="MY172">
        <v>24.584099999999999</v>
      </c>
      <c r="MZ172" s="1">
        <v>6.5050680000000002E-5</v>
      </c>
      <c r="NA172">
        <v>1.9394359999999999E-2</v>
      </c>
      <c r="NB172">
        <v>0.7953981</v>
      </c>
      <c r="NC172">
        <v>24.02815</v>
      </c>
      <c r="ND172" s="1">
        <v>6.2468709999999994E-5</v>
      </c>
      <c r="NE172">
        <v>1.8669970000000001E-2</v>
      </c>
      <c r="NF172">
        <v>0.79539729999999997</v>
      </c>
      <c r="NG172">
        <v>23.488340000000001</v>
      </c>
      <c r="NH172" s="1">
        <v>6.0022019999999997E-5</v>
      </c>
      <c r="NI172">
        <v>1.798145E-2</v>
      </c>
      <c r="NJ172">
        <v>0.79538549999999997</v>
      </c>
      <c r="NK172">
        <v>22.935320000000001</v>
      </c>
      <c r="NL172" s="1">
        <v>5.7702630000000001E-5</v>
      </c>
      <c r="NM172">
        <v>1.7326279999999999E-2</v>
      </c>
      <c r="NN172">
        <v>0.79539780000000004</v>
      </c>
      <c r="NO172">
        <v>22.579809999999998</v>
      </c>
      <c r="NP172" s="1">
        <v>5.5500539999999998E-5</v>
      </c>
      <c r="NQ172">
        <v>1.6701210000000001E-2</v>
      </c>
      <c r="NR172">
        <v>0.79540029999999995</v>
      </c>
      <c r="NS172">
        <v>22.50459</v>
      </c>
      <c r="NT172" s="1">
        <v>5.3400489999999997E-5</v>
      </c>
      <c r="NU172">
        <v>1.6102579999999998E-2</v>
      </c>
      <c r="NV172">
        <v>0.79539780000000004</v>
      </c>
      <c r="NW172">
        <v>23.33381</v>
      </c>
      <c r="NX172" s="1">
        <v>5.1402339999999997E-5</v>
      </c>
      <c r="NY172">
        <v>1.553067E-2</v>
      </c>
      <c r="NZ172">
        <v>0.7953981</v>
      </c>
      <c r="OA172">
        <v>24.34423</v>
      </c>
      <c r="OB172" s="1">
        <v>4.9496049999999999E-5</v>
      </c>
      <c r="OC172">
        <v>1.4983E-2</v>
      </c>
      <c r="OD172">
        <v>0.79538889999999995</v>
      </c>
      <c r="OE172">
        <v>24.932569999999998</v>
      </c>
      <c r="OF172" s="1">
        <v>4.7672890000000002E-5</v>
      </c>
      <c r="OG172">
        <v>1.4458500000000001E-2</v>
      </c>
      <c r="OH172">
        <v>0.79539729999999997</v>
      </c>
      <c r="OI172">
        <v>25.179020000000001</v>
      </c>
      <c r="OJ172" s="1">
        <v>4.5934260000000002E-5</v>
      </c>
      <c r="OK172">
        <v>1.3955769999999999E-2</v>
      </c>
    </row>
    <row r="173" spans="1:401" x14ac:dyDescent="0.35">
      <c r="A173">
        <v>176</v>
      </c>
      <c r="B173" t="s">
        <v>4</v>
      </c>
      <c r="C173" t="s">
        <v>24</v>
      </c>
      <c r="D173" t="s">
        <v>178</v>
      </c>
      <c r="E173">
        <v>920.32839999999999</v>
      </c>
      <c r="F173">
        <v>1.1512990000000001</v>
      </c>
      <c r="G173">
        <v>20.884309999999999</v>
      </c>
      <c r="H173">
        <v>0</v>
      </c>
      <c r="I173">
        <v>0</v>
      </c>
      <c r="J173">
        <v>1.151548</v>
      </c>
      <c r="K173">
        <v>20.977969999999999</v>
      </c>
      <c r="L173">
        <v>0</v>
      </c>
      <c r="M173">
        <v>0</v>
      </c>
      <c r="N173">
        <v>1.151675</v>
      </c>
      <c r="O173">
        <v>21.312149999999999</v>
      </c>
      <c r="P173">
        <v>0</v>
      </c>
      <c r="Q173">
        <v>0</v>
      </c>
      <c r="R173">
        <v>1.151659</v>
      </c>
      <c r="S173">
        <v>21.661909999999999</v>
      </c>
      <c r="T173">
        <v>0</v>
      </c>
      <c r="U173">
        <v>0</v>
      </c>
      <c r="V173">
        <v>1.1511420000000001</v>
      </c>
      <c r="W173">
        <v>21.54655</v>
      </c>
      <c r="X173">
        <v>0</v>
      </c>
      <c r="Y173">
        <v>0</v>
      </c>
      <c r="Z173">
        <v>1.147923</v>
      </c>
      <c r="AA173">
        <v>21.3367</v>
      </c>
      <c r="AB173">
        <v>4.6345E-35</v>
      </c>
      <c r="AC173" s="1">
        <v>1.052067E-32</v>
      </c>
      <c r="AD173">
        <v>1.144566</v>
      </c>
      <c r="AE173">
        <v>21.124970000000001</v>
      </c>
      <c r="AF173" s="1">
        <v>1.6233320000000001E-23</v>
      </c>
      <c r="AG173" s="1">
        <v>3.7051560000000002E-21</v>
      </c>
      <c r="AH173">
        <v>1.14198</v>
      </c>
      <c r="AI173">
        <v>21.225460000000002</v>
      </c>
      <c r="AJ173" s="1">
        <v>1.3722829999999999E-11</v>
      </c>
      <c r="AK173" s="1">
        <v>3.1430659999999999E-9</v>
      </c>
      <c r="AL173">
        <v>1.1394839999999999</v>
      </c>
      <c r="AM173">
        <v>21.548940000000002</v>
      </c>
      <c r="AN173" s="1">
        <v>8.7926870000000005E-5</v>
      </c>
      <c r="AO173" s="1">
        <v>1.6195890000000001E-2</v>
      </c>
      <c r="AP173">
        <v>1.137081</v>
      </c>
      <c r="AQ173">
        <v>21.96359</v>
      </c>
      <c r="AR173" s="1">
        <v>5.9561599999999999E-2</v>
      </c>
      <c r="AS173" s="1">
        <v>11.820270000000001</v>
      </c>
      <c r="AT173">
        <v>1.1347290000000001</v>
      </c>
      <c r="AU173">
        <v>22.357109999999999</v>
      </c>
      <c r="AV173" s="1">
        <v>3.0883090000000002</v>
      </c>
      <c r="AW173">
        <v>644.90359999999998</v>
      </c>
      <c r="AX173">
        <v>1.13232</v>
      </c>
      <c r="AY173">
        <v>22.568639999999998</v>
      </c>
      <c r="AZ173">
        <v>30.175840000000001</v>
      </c>
      <c r="BA173">
        <v>6556.93</v>
      </c>
      <c r="BB173">
        <v>1.1296109999999999</v>
      </c>
      <c r="BC173">
        <v>22.684229999999999</v>
      </c>
      <c r="BD173">
        <v>87.455830000000006</v>
      </c>
      <c r="BE173">
        <v>19606.16</v>
      </c>
      <c r="BF173">
        <v>1.1264419999999999</v>
      </c>
      <c r="BG173">
        <v>22.713699999999999</v>
      </c>
      <c r="BH173">
        <v>100.45529999999999</v>
      </c>
      <c r="BI173">
        <v>23105.95</v>
      </c>
      <c r="BJ173">
        <v>1.1227210000000001</v>
      </c>
      <c r="BK173">
        <v>22.720659999999999</v>
      </c>
      <c r="BL173">
        <v>56.39629</v>
      </c>
      <c r="BM173">
        <v>13254.47</v>
      </c>
      <c r="BN173">
        <v>1.1182639999999999</v>
      </c>
      <c r="BO173">
        <v>23.109210000000001</v>
      </c>
      <c r="BP173">
        <v>18.242170000000002</v>
      </c>
      <c r="BQ173">
        <v>4363.5829999999996</v>
      </c>
      <c r="BR173">
        <v>1.1131869999999999</v>
      </c>
      <c r="BS173">
        <v>23.416920000000001</v>
      </c>
      <c r="BT173">
        <v>3.9281860000000002</v>
      </c>
      <c r="BU173">
        <v>953.02819999999997</v>
      </c>
      <c r="BV173">
        <v>1.107599</v>
      </c>
      <c r="BW173">
        <v>23.589580000000002</v>
      </c>
      <c r="BX173">
        <v>0.67291080000000003</v>
      </c>
      <c r="BY173">
        <v>164.422</v>
      </c>
      <c r="BZ173">
        <v>1.101348</v>
      </c>
      <c r="CA173">
        <v>23.751570000000001</v>
      </c>
      <c r="CB173">
        <v>0.14126839999999999</v>
      </c>
      <c r="CC173">
        <v>34.093679999999999</v>
      </c>
      <c r="CD173">
        <v>1.0947880000000001</v>
      </c>
      <c r="CE173">
        <v>23.80715</v>
      </c>
      <c r="CF173">
        <v>7.122386E-2</v>
      </c>
      <c r="CG173">
        <v>16.782620000000001</v>
      </c>
      <c r="CH173">
        <v>1.0884929999999999</v>
      </c>
      <c r="CI173">
        <v>23.555219999999998</v>
      </c>
      <c r="CJ173">
        <v>6.534268E-2</v>
      </c>
      <c r="CK173">
        <v>15.333299999999999</v>
      </c>
      <c r="CL173">
        <v>1.0821460000000001</v>
      </c>
      <c r="CM173">
        <v>23.34038</v>
      </c>
      <c r="CN173">
        <v>6.6142660000000006E-2</v>
      </c>
      <c r="CO173">
        <v>15.587809999999999</v>
      </c>
      <c r="CP173">
        <v>1.0754109999999999</v>
      </c>
      <c r="CQ173">
        <v>23.322679999999998</v>
      </c>
      <c r="CR173" s="1">
        <v>6.4807439999999994E-2</v>
      </c>
      <c r="CS173">
        <v>15.364890000000001</v>
      </c>
      <c r="CT173">
        <v>1.0682309999999999</v>
      </c>
      <c r="CU173">
        <v>23.474599999999999</v>
      </c>
      <c r="CV173" s="1">
        <v>6.072454E-2</v>
      </c>
      <c r="CW173">
        <v>14.482419999999999</v>
      </c>
      <c r="CX173">
        <v>1.061671</v>
      </c>
      <c r="CY173">
        <v>23.040040000000001</v>
      </c>
      <c r="CZ173" s="1">
        <v>5.5240459999999998E-2</v>
      </c>
      <c r="DA173">
        <v>13.24569</v>
      </c>
      <c r="DB173">
        <v>1.05514</v>
      </c>
      <c r="DC173">
        <v>22.96593</v>
      </c>
      <c r="DD173" s="1">
        <v>4.9419570000000003E-2</v>
      </c>
      <c r="DE173">
        <v>11.91361</v>
      </c>
      <c r="DF173">
        <v>1.0484800000000001</v>
      </c>
      <c r="DG173">
        <v>22.966480000000001</v>
      </c>
      <c r="DH173" s="1">
        <v>4.3834459999999999E-2</v>
      </c>
      <c r="DI173">
        <v>10.62196</v>
      </c>
      <c r="DJ173">
        <v>1.041625</v>
      </c>
      <c r="DK173">
        <v>22.685790000000001</v>
      </c>
      <c r="DL173" s="1">
        <v>3.8666300000000001E-2</v>
      </c>
      <c r="DM173">
        <v>9.4189930000000004</v>
      </c>
      <c r="DN173">
        <v>1.034351</v>
      </c>
      <c r="DO173">
        <v>22.300149999999999</v>
      </c>
      <c r="DP173" s="1">
        <v>3.4018270000000003E-2</v>
      </c>
      <c r="DQ173">
        <v>8.3305530000000001</v>
      </c>
      <c r="DR173">
        <v>1.0273810000000001</v>
      </c>
      <c r="DS173">
        <v>22.197669999999999</v>
      </c>
      <c r="DT173" s="1">
        <v>2.9939239999999999E-2</v>
      </c>
      <c r="DU173">
        <v>7.3678350000000004</v>
      </c>
      <c r="DV173">
        <v>1.020176</v>
      </c>
      <c r="DW173">
        <v>22.35942</v>
      </c>
      <c r="DX173" s="1">
        <v>2.6391979999999999E-2</v>
      </c>
      <c r="DY173">
        <v>6.5283239999999996</v>
      </c>
      <c r="DZ173">
        <v>1.01315</v>
      </c>
      <c r="EA173">
        <v>23.122350000000001</v>
      </c>
      <c r="EB173" s="1">
        <v>2.3286390000000001E-2</v>
      </c>
      <c r="EC173">
        <v>5.7883329999999997</v>
      </c>
      <c r="ED173">
        <v>1.006486</v>
      </c>
      <c r="EE173">
        <v>23.825659999999999</v>
      </c>
      <c r="EF173" s="1">
        <v>2.0508800000000001E-2</v>
      </c>
      <c r="EG173">
        <v>5.1208369999999999</v>
      </c>
      <c r="EH173">
        <v>1.000578</v>
      </c>
      <c r="EI173">
        <v>24.406099999999999</v>
      </c>
      <c r="EJ173" s="1">
        <v>1.8026239999999999E-2</v>
      </c>
      <c r="EK173">
        <v>4.5186279999999996</v>
      </c>
      <c r="EL173">
        <v>0.99482219999999999</v>
      </c>
      <c r="EM173">
        <v>24.71209</v>
      </c>
      <c r="EN173" s="1">
        <v>1.581921E-2</v>
      </c>
      <c r="EO173">
        <v>3.981636</v>
      </c>
      <c r="EP173">
        <v>0.98885389999999995</v>
      </c>
      <c r="EQ173">
        <v>24.409939999999999</v>
      </c>
      <c r="ER173" s="1">
        <v>1.387007E-2</v>
      </c>
      <c r="ES173">
        <v>3.5065780000000002</v>
      </c>
      <c r="ET173">
        <v>0.97998989999999997</v>
      </c>
      <c r="EU173">
        <v>23.885729999999999</v>
      </c>
      <c r="EV173" s="1">
        <v>1.215458E-2</v>
      </c>
      <c r="EW173">
        <v>3.091294</v>
      </c>
      <c r="EX173">
        <v>0.96936270000000002</v>
      </c>
      <c r="EY173">
        <v>23.76</v>
      </c>
      <c r="EZ173" s="1">
        <v>1.0618259999999999E-2</v>
      </c>
      <c r="FA173">
        <v>2.719611</v>
      </c>
      <c r="FB173">
        <v>0.9586789</v>
      </c>
      <c r="FC173">
        <v>23.94145</v>
      </c>
      <c r="FD173" s="1">
        <v>9.2664740000000002E-3</v>
      </c>
      <c r="FE173">
        <v>2.3899590000000002</v>
      </c>
      <c r="FF173">
        <v>0.94939770000000001</v>
      </c>
      <c r="FG173">
        <v>24.588139999999999</v>
      </c>
      <c r="FH173" s="1">
        <v>8.1066090000000007E-3</v>
      </c>
      <c r="FI173">
        <v>2.1026180000000001</v>
      </c>
      <c r="FJ173">
        <v>0.94077200000000005</v>
      </c>
      <c r="FK173">
        <v>24.917020000000001</v>
      </c>
      <c r="FL173" s="1">
        <v>7.1100299999999998E-3</v>
      </c>
      <c r="FM173">
        <v>1.853343</v>
      </c>
      <c r="FN173">
        <v>0.93328299999999997</v>
      </c>
      <c r="FO173">
        <v>24.787330000000001</v>
      </c>
      <c r="FP173" s="1">
        <v>6.2476370000000003E-3</v>
      </c>
      <c r="FQ173">
        <v>1.634733</v>
      </c>
      <c r="FR173">
        <v>0.92713210000000001</v>
      </c>
      <c r="FS173">
        <v>24.502210000000002</v>
      </c>
      <c r="FT173" s="1">
        <v>5.4938859999999999E-3</v>
      </c>
      <c r="FU173">
        <v>1.441038</v>
      </c>
      <c r="FV173">
        <v>0.92244490000000001</v>
      </c>
      <c r="FW173">
        <v>23.989750000000001</v>
      </c>
      <c r="FX173" s="1">
        <v>4.8225940000000004E-3</v>
      </c>
      <c r="FY173">
        <v>1.2665630000000001</v>
      </c>
      <c r="FZ173">
        <v>0.91876599999999997</v>
      </c>
      <c r="GA173">
        <v>23.626429999999999</v>
      </c>
      <c r="GB173" s="1">
        <v>4.2143509999999999E-3</v>
      </c>
      <c r="GC173">
        <v>1.1073710000000001</v>
      </c>
      <c r="GD173">
        <v>0.91586710000000005</v>
      </c>
      <c r="GE173">
        <v>23.453669999999999</v>
      </c>
      <c r="GF173" s="1">
        <v>3.6406849999999998E-3</v>
      </c>
      <c r="GG173">
        <v>0.95683339999999995</v>
      </c>
      <c r="GH173">
        <v>0.91360030000000003</v>
      </c>
      <c r="GI173">
        <v>23.587769999999999</v>
      </c>
      <c r="GJ173" s="1">
        <v>3.0632519999999998E-3</v>
      </c>
      <c r="GK173">
        <v>0.80518250000000002</v>
      </c>
      <c r="GL173">
        <v>0.91191489999999997</v>
      </c>
      <c r="GM173">
        <v>24.31776</v>
      </c>
      <c r="GN173" s="1">
        <v>2.4686529999999999E-3</v>
      </c>
      <c r="GO173">
        <v>0.64899960000000001</v>
      </c>
      <c r="GP173">
        <v>0.91066409999999998</v>
      </c>
      <c r="GQ173">
        <v>25.067119999999999</v>
      </c>
      <c r="GR173" s="1">
        <v>1.8961379999999999E-3</v>
      </c>
      <c r="GS173">
        <v>0.49826039999999999</v>
      </c>
      <c r="GT173">
        <v>0.90973789999999999</v>
      </c>
      <c r="GU173">
        <v>25.645949999999999</v>
      </c>
      <c r="GV173" s="1">
        <v>1.408889E-3</v>
      </c>
      <c r="GW173">
        <v>0.3695851</v>
      </c>
      <c r="GX173">
        <v>0.90907340000000003</v>
      </c>
      <c r="GY173">
        <v>25.822839999999999</v>
      </c>
      <c r="GZ173" s="1">
        <v>1.0446159999999999E-3</v>
      </c>
      <c r="HA173">
        <v>0.27320539999999999</v>
      </c>
      <c r="HB173">
        <v>0.90860289999999999</v>
      </c>
      <c r="HC173">
        <v>25.458410000000001</v>
      </c>
      <c r="HD173" s="1">
        <v>7.994171E-4</v>
      </c>
      <c r="HE173">
        <v>0.2081865</v>
      </c>
      <c r="HF173">
        <v>0.9083019</v>
      </c>
      <c r="HG173">
        <v>24.424910000000001</v>
      </c>
      <c r="HH173" s="1">
        <v>6.4420980000000003E-4</v>
      </c>
      <c r="HI173">
        <v>0.1670152</v>
      </c>
      <c r="HJ173">
        <v>0.9080703</v>
      </c>
      <c r="HK173">
        <v>23.586829999999999</v>
      </c>
      <c r="HL173" s="1">
        <v>5.4525899999999998E-4</v>
      </c>
      <c r="HM173">
        <v>0.14083689999999999</v>
      </c>
      <c r="HN173">
        <v>0.90792309999999998</v>
      </c>
      <c r="HO173">
        <v>23.144310000000001</v>
      </c>
      <c r="HP173" s="1">
        <v>4.7627230000000002E-4</v>
      </c>
      <c r="HQ173">
        <v>0.1227004</v>
      </c>
      <c r="HR173">
        <v>0.90776769999999996</v>
      </c>
      <c r="HS173">
        <v>23.354700000000001</v>
      </c>
      <c r="HT173" s="1">
        <v>4.2138210000000002E-4</v>
      </c>
      <c r="HU173">
        <v>0.1083636</v>
      </c>
      <c r="HV173">
        <v>0.90758640000000002</v>
      </c>
      <c r="HW173">
        <v>23.830179999999999</v>
      </c>
      <c r="HX173" s="1">
        <v>3.7421360000000002E-4</v>
      </c>
      <c r="HY173">
        <v>9.6103910000000001E-2</v>
      </c>
      <c r="HZ173">
        <v>0.90736000000000006</v>
      </c>
      <c r="IA173">
        <v>24.076350000000001</v>
      </c>
      <c r="IB173" s="1">
        <v>3.3433120000000001E-4</v>
      </c>
      <c r="IC173">
        <v>8.5747480000000001E-2</v>
      </c>
      <c r="ID173">
        <v>0.90710290000000005</v>
      </c>
      <c r="IE173">
        <v>24.11684</v>
      </c>
      <c r="IF173" s="1">
        <v>3.021977E-4</v>
      </c>
      <c r="IG173">
        <v>7.7414709999999998E-2</v>
      </c>
      <c r="IH173">
        <v>0.90678389999999998</v>
      </c>
      <c r="II173">
        <v>23.739740000000001</v>
      </c>
      <c r="IJ173" s="1">
        <v>2.7713649999999999E-4</v>
      </c>
      <c r="IK173">
        <v>7.0928740000000004E-2</v>
      </c>
      <c r="IL173">
        <v>0.90644970000000002</v>
      </c>
      <c r="IM173">
        <v>22.995519999999999</v>
      </c>
      <c r="IN173" s="1">
        <v>2.575446E-4</v>
      </c>
      <c r="IO173">
        <v>6.5863459999999999E-2</v>
      </c>
      <c r="IP173">
        <v>0.90602139999999998</v>
      </c>
      <c r="IQ173">
        <v>22.640709999999999</v>
      </c>
      <c r="IR173" s="1">
        <v>2.420496E-4</v>
      </c>
      <c r="IS173">
        <v>6.1868699999999999E-2</v>
      </c>
      <c r="IT173">
        <v>0.90554069999999998</v>
      </c>
      <c r="IU173">
        <v>22.80885</v>
      </c>
      <c r="IV173" s="1">
        <v>2.3007870000000001E-4</v>
      </c>
      <c r="IW173">
        <v>5.8783879999999997E-2</v>
      </c>
      <c r="IX173">
        <v>0.90501920000000002</v>
      </c>
      <c r="IY173">
        <v>24.005199999999999</v>
      </c>
      <c r="IZ173" s="1">
        <v>2.2119840000000001E-4</v>
      </c>
      <c r="JA173">
        <v>5.6504150000000003E-2</v>
      </c>
      <c r="JB173">
        <v>0.90446150000000003</v>
      </c>
      <c r="JC173">
        <v>25.21781</v>
      </c>
      <c r="JD173" s="1">
        <v>2.143616E-4</v>
      </c>
      <c r="JE173">
        <v>5.475696E-2</v>
      </c>
      <c r="JF173">
        <v>0.90392450000000002</v>
      </c>
      <c r="JG173">
        <v>25.97692</v>
      </c>
      <c r="JH173" s="1">
        <v>2.0805159999999999E-4</v>
      </c>
      <c r="JI173">
        <v>5.3164509999999998E-2</v>
      </c>
      <c r="JJ173">
        <v>0.90337040000000002</v>
      </c>
      <c r="JK173">
        <v>25.874199999999998</v>
      </c>
      <c r="JL173" s="1">
        <v>2.012289E-4</v>
      </c>
      <c r="JM173">
        <v>5.1450170000000003E-2</v>
      </c>
      <c r="JN173">
        <v>0.90281420000000001</v>
      </c>
      <c r="JO173">
        <v>25.22569</v>
      </c>
      <c r="JP173" s="1">
        <v>1.936436E-4</v>
      </c>
      <c r="JQ173">
        <v>4.9535370000000002E-2</v>
      </c>
      <c r="JR173">
        <v>0.90228580000000003</v>
      </c>
      <c r="JS173">
        <v>24.289680000000001</v>
      </c>
      <c r="JT173">
        <v>1.855246E-4</v>
      </c>
      <c r="JU173">
        <v>4.7481549999999997E-2</v>
      </c>
      <c r="JV173">
        <v>0.90172450000000004</v>
      </c>
      <c r="JW173">
        <v>23.704260000000001</v>
      </c>
      <c r="JX173" s="1">
        <v>1.77257E-4</v>
      </c>
      <c r="JY173">
        <v>4.538329E-2</v>
      </c>
      <c r="JZ173">
        <v>0.90120060000000002</v>
      </c>
      <c r="KA173">
        <v>23.54599</v>
      </c>
      <c r="KB173" s="1">
        <v>1.690812E-4</v>
      </c>
      <c r="KC173">
        <v>4.3306869999999997E-2</v>
      </c>
      <c r="KD173">
        <v>0.90073409999999998</v>
      </c>
      <c r="KE173">
        <v>24.24438</v>
      </c>
      <c r="KF173" s="1">
        <v>1.6119560000000001E-4</v>
      </c>
      <c r="KG173">
        <v>4.1301150000000002E-2</v>
      </c>
      <c r="KH173">
        <v>0.90031550000000005</v>
      </c>
      <c r="KI173">
        <v>24.89631</v>
      </c>
      <c r="KJ173" s="1">
        <v>1.537175E-4</v>
      </c>
      <c r="KK173">
        <v>3.9388729999999997E-2</v>
      </c>
      <c r="KL173">
        <v>0.89994870000000005</v>
      </c>
      <c r="KM173">
        <v>25.29955</v>
      </c>
      <c r="KN173" s="1">
        <v>1.4664079999999999E-4</v>
      </c>
      <c r="KO173">
        <v>3.7579420000000002E-2</v>
      </c>
      <c r="KP173">
        <v>0.89966040000000003</v>
      </c>
      <c r="KQ173">
        <v>25.441990000000001</v>
      </c>
      <c r="KR173" s="1">
        <v>1.3999990000000001E-4</v>
      </c>
      <c r="KS173">
        <v>3.58768E-2</v>
      </c>
      <c r="KT173">
        <v>0.8994799</v>
      </c>
      <c r="KU173">
        <v>25.0824</v>
      </c>
      <c r="KV173" s="1">
        <v>1.337365E-4</v>
      </c>
      <c r="KW173">
        <v>3.4270710000000003E-2</v>
      </c>
      <c r="KX173">
        <v>0.89932489999999998</v>
      </c>
      <c r="KY173">
        <v>24.44042</v>
      </c>
      <c r="KZ173" s="1">
        <v>1.277855E-4</v>
      </c>
      <c r="LA173">
        <v>3.2743639999999997E-2</v>
      </c>
      <c r="LB173">
        <v>0.89921359999999995</v>
      </c>
      <c r="LC173">
        <v>23.974550000000001</v>
      </c>
      <c r="LD173" s="1">
        <v>1.2194200000000001E-4</v>
      </c>
      <c r="LE173">
        <v>3.124569E-2</v>
      </c>
      <c r="LF173">
        <v>0.89915699999999998</v>
      </c>
      <c r="LG173">
        <v>23.834790000000002</v>
      </c>
      <c r="LH173" s="1">
        <v>1.158677E-4</v>
      </c>
      <c r="LI173">
        <v>2.968995E-2</v>
      </c>
      <c r="LJ173">
        <v>0.8990821</v>
      </c>
      <c r="LK173">
        <v>24.504349999999999</v>
      </c>
      <c r="LL173" s="1">
        <v>1.093343E-4</v>
      </c>
      <c r="LM173">
        <v>2.8020119999999999E-2</v>
      </c>
      <c r="LN173">
        <v>0.89905979999999996</v>
      </c>
      <c r="LO173">
        <v>25.271170000000001</v>
      </c>
      <c r="LP173" s="1">
        <v>1.025769E-4</v>
      </c>
      <c r="LQ173">
        <v>2.628875E-2</v>
      </c>
      <c r="LR173">
        <v>0.89903979999999994</v>
      </c>
      <c r="LS173">
        <v>25.852039999999999</v>
      </c>
      <c r="LT173" s="1">
        <v>9.6137889999999999E-5</v>
      </c>
      <c r="LU173">
        <v>2.46322E-2</v>
      </c>
      <c r="LV173">
        <v>0.89902729999999997</v>
      </c>
      <c r="LW173">
        <v>25.9876</v>
      </c>
      <c r="LX173" s="1">
        <v>9.0457269999999997E-5</v>
      </c>
      <c r="LY173">
        <v>2.3166610000000001E-2</v>
      </c>
      <c r="LZ173">
        <v>0.89900460000000004</v>
      </c>
      <c r="MA173">
        <v>25.545729999999999</v>
      </c>
      <c r="MB173" s="1">
        <v>8.5526849999999999E-5</v>
      </c>
      <c r="MC173">
        <v>2.1924119999999998E-2</v>
      </c>
      <c r="MD173">
        <v>0.89902939999999998</v>
      </c>
      <c r="ME173">
        <v>24.666840000000001</v>
      </c>
      <c r="MF173" s="1">
        <v>8.1174869999999999E-5</v>
      </c>
      <c r="MG173">
        <v>2.0873240000000001E-2</v>
      </c>
      <c r="MH173">
        <v>0.89901960000000003</v>
      </c>
      <c r="MI173">
        <v>24.068940000000001</v>
      </c>
      <c r="MJ173" s="1">
        <v>7.7398920000000003E-5</v>
      </c>
      <c r="MK173">
        <v>1.9962770000000001E-2</v>
      </c>
      <c r="ML173">
        <v>0.89903100000000002</v>
      </c>
      <c r="MM173">
        <v>23.836870000000001</v>
      </c>
      <c r="MN173" s="1">
        <v>7.4020109999999994E-5</v>
      </c>
      <c r="MO173">
        <v>1.9146670000000001E-2</v>
      </c>
      <c r="MP173">
        <v>0.89903239999999995</v>
      </c>
      <c r="MQ173">
        <v>24.501619999999999</v>
      </c>
      <c r="MR173" s="1">
        <v>7.0912800000000003E-5</v>
      </c>
      <c r="MS173">
        <v>1.8394589999999999E-2</v>
      </c>
      <c r="MT173">
        <v>0.89902170000000003</v>
      </c>
      <c r="MU173">
        <v>24.911460000000002</v>
      </c>
      <c r="MV173" s="1">
        <v>6.8002479999999997E-5</v>
      </c>
      <c r="MW173">
        <v>1.7688470000000001E-2</v>
      </c>
      <c r="MX173">
        <v>0.89901799999999998</v>
      </c>
      <c r="MY173">
        <v>24.645409999999998</v>
      </c>
      <c r="MZ173" s="1">
        <v>6.5262369999999998E-5</v>
      </c>
      <c r="NA173">
        <v>1.7019050000000001E-2</v>
      </c>
      <c r="NB173">
        <v>0.89903350000000004</v>
      </c>
      <c r="NC173">
        <v>24.09638</v>
      </c>
      <c r="ND173" s="1">
        <v>6.2669710000000001E-5</v>
      </c>
      <c r="NE173">
        <v>1.6382799999999999E-2</v>
      </c>
      <c r="NF173">
        <v>0.89900619999999998</v>
      </c>
      <c r="NG173">
        <v>23.543240000000001</v>
      </c>
      <c r="NH173" s="1">
        <v>6.0212150000000003E-5</v>
      </c>
      <c r="NI173">
        <v>1.5777670000000001E-2</v>
      </c>
      <c r="NJ173">
        <v>0.89902729999999997</v>
      </c>
      <c r="NK173">
        <v>22.975110000000001</v>
      </c>
      <c r="NL173" s="1">
        <v>5.7883249999999998E-5</v>
      </c>
      <c r="NM173">
        <v>1.520205E-2</v>
      </c>
      <c r="NN173">
        <v>0.89903319999999998</v>
      </c>
      <c r="NO173">
        <v>22.6008</v>
      </c>
      <c r="NP173" s="1">
        <v>5.5673359999999999E-5</v>
      </c>
      <c r="NQ173">
        <v>1.4653680000000001E-2</v>
      </c>
      <c r="NR173">
        <v>0.89903580000000005</v>
      </c>
      <c r="NS173">
        <v>22.512830000000001</v>
      </c>
      <c r="NT173" s="1">
        <v>5.3564989999999999E-5</v>
      </c>
      <c r="NU173">
        <v>1.412802E-2</v>
      </c>
      <c r="NV173">
        <v>0.89903390000000005</v>
      </c>
      <c r="NW173">
        <v>23.333819999999999</v>
      </c>
      <c r="NX173" s="1">
        <v>5.1559959999999998E-5</v>
      </c>
      <c r="NY173">
        <v>1.3625969999999999E-2</v>
      </c>
      <c r="NZ173">
        <v>0.89901779999999998</v>
      </c>
      <c r="OA173">
        <v>24.366309999999999</v>
      </c>
      <c r="OB173" s="1">
        <v>4.9646769999999998E-5</v>
      </c>
      <c r="OC173">
        <v>1.314499E-2</v>
      </c>
      <c r="OD173">
        <v>0.89902499999999996</v>
      </c>
      <c r="OE173">
        <v>24.974250000000001</v>
      </c>
      <c r="OF173" s="1">
        <v>4.7816779999999998E-5</v>
      </c>
      <c r="OG173">
        <v>1.268469E-2</v>
      </c>
      <c r="OH173">
        <v>0.89903250000000001</v>
      </c>
      <c r="OI173">
        <v>25.229569999999999</v>
      </c>
      <c r="OJ173" s="1">
        <v>4.6072010000000003E-5</v>
      </c>
      <c r="OK173">
        <v>1.2243459999999999E-2</v>
      </c>
    </row>
    <row r="174" spans="1:401" x14ac:dyDescent="0.35">
      <c r="A174">
        <v>177</v>
      </c>
      <c r="B174" t="s">
        <v>4</v>
      </c>
      <c r="C174" t="s">
        <v>24</v>
      </c>
      <c r="D174" t="s">
        <v>179</v>
      </c>
      <c r="E174">
        <v>929.3931</v>
      </c>
      <c r="F174">
        <v>1.3723160000000001</v>
      </c>
      <c r="G174">
        <v>20.91872</v>
      </c>
      <c r="H174">
        <v>0</v>
      </c>
      <c r="I174">
        <v>0</v>
      </c>
      <c r="J174">
        <v>1.3748419999999999</v>
      </c>
      <c r="K174">
        <v>21.011299999999999</v>
      </c>
      <c r="L174">
        <v>0</v>
      </c>
      <c r="M174">
        <v>0</v>
      </c>
      <c r="N174">
        <v>1.37731</v>
      </c>
      <c r="O174">
        <v>21.32236</v>
      </c>
      <c r="P174">
        <v>0</v>
      </c>
      <c r="Q174">
        <v>0</v>
      </c>
      <c r="R174">
        <v>1.3798330000000001</v>
      </c>
      <c r="S174">
        <v>21.658660000000001</v>
      </c>
      <c r="T174">
        <v>0</v>
      </c>
      <c r="U174">
        <v>0</v>
      </c>
      <c r="V174">
        <v>1.3824080000000001</v>
      </c>
      <c r="W174">
        <v>21.561640000000001</v>
      </c>
      <c r="X174">
        <v>0</v>
      </c>
      <c r="Y174">
        <v>0</v>
      </c>
      <c r="Z174">
        <v>1.38286</v>
      </c>
      <c r="AA174">
        <v>21.352119999999999</v>
      </c>
      <c r="AB174">
        <v>5.0855669999999999E-36</v>
      </c>
      <c r="AC174">
        <v>1.3023530000000001E-33</v>
      </c>
      <c r="AD174">
        <v>1.3829100000000001</v>
      </c>
      <c r="AE174">
        <v>21.154039999999998</v>
      </c>
      <c r="AF174" s="1">
        <v>1.6757339999999999E-24</v>
      </c>
      <c r="AG174" s="1">
        <v>4.3156029999999998E-22</v>
      </c>
      <c r="AH174">
        <v>1.383073</v>
      </c>
      <c r="AI174">
        <v>21.273520000000001</v>
      </c>
      <c r="AJ174" s="1">
        <v>1.3743059999999999E-12</v>
      </c>
      <c r="AK174" s="1">
        <v>3.5518650000000001E-10</v>
      </c>
      <c r="AL174">
        <v>1.3830070000000001</v>
      </c>
      <c r="AM174">
        <v>21.589310000000001</v>
      </c>
      <c r="AN174" s="1">
        <v>5.44828E-5</v>
      </c>
      <c r="AO174" s="1">
        <v>1.042849E-2</v>
      </c>
      <c r="AP174">
        <v>1.3829670000000001</v>
      </c>
      <c r="AQ174">
        <v>22.003409999999999</v>
      </c>
      <c r="AR174" s="1">
        <v>4.4260670000000002E-2</v>
      </c>
      <c r="AS174" s="1">
        <v>9.3331169999999997</v>
      </c>
      <c r="AT174">
        <v>1.3816040000000001</v>
      </c>
      <c r="AU174">
        <v>22.382190000000001</v>
      </c>
      <c r="AV174" s="1">
        <v>2.5651760000000001</v>
      </c>
      <c r="AW174">
        <v>579.19479999999999</v>
      </c>
      <c r="AX174">
        <v>1.3789940000000001</v>
      </c>
      <c r="AY174">
        <v>22.576029999999999</v>
      </c>
      <c r="AZ174">
        <v>27.215399999999999</v>
      </c>
      <c r="BA174">
        <v>6496.3230000000003</v>
      </c>
      <c r="BB174">
        <v>1.3760079999999999</v>
      </c>
      <c r="BC174">
        <v>22.692250000000001</v>
      </c>
      <c r="BD174">
        <v>84.149370000000005</v>
      </c>
      <c r="BE174">
        <v>21028.12</v>
      </c>
      <c r="BF174">
        <v>1.372482</v>
      </c>
      <c r="BG174">
        <v>22.726299999999998</v>
      </c>
      <c r="BH174">
        <v>101.8185</v>
      </c>
      <c r="BI174">
        <v>26466.46</v>
      </c>
      <c r="BJ174">
        <v>1.368212</v>
      </c>
      <c r="BK174">
        <v>22.754729999999999</v>
      </c>
      <c r="BL174">
        <v>59.609729999999999</v>
      </c>
      <c r="BM174">
        <v>16021.86</v>
      </c>
      <c r="BN174">
        <v>1.3632070000000001</v>
      </c>
      <c r="BO174">
        <v>23.156739999999999</v>
      </c>
      <c r="BP174">
        <v>19.933890000000002</v>
      </c>
      <c r="BQ174">
        <v>5512.1</v>
      </c>
      <c r="BR174">
        <v>1.3574630000000001</v>
      </c>
      <c r="BS174">
        <v>23.471589999999999</v>
      </c>
      <c r="BT174">
        <v>4.3980899999999998</v>
      </c>
      <c r="BU174">
        <v>1244.5119999999999</v>
      </c>
      <c r="BV174">
        <v>1.3512360000000001</v>
      </c>
      <c r="BW174">
        <v>23.64809</v>
      </c>
      <c r="BX174">
        <v>0.75981940000000003</v>
      </c>
      <c r="BY174">
        <v>217.6763</v>
      </c>
      <c r="BZ174">
        <v>1.344249</v>
      </c>
      <c r="CA174">
        <v>23.788060000000002</v>
      </c>
      <c r="CB174">
        <v>0.15372759999999999</v>
      </c>
      <c r="CC174">
        <v>43.21564</v>
      </c>
      <c r="CD174">
        <v>1.3371329999999999</v>
      </c>
      <c r="CE174">
        <v>23.82424</v>
      </c>
      <c r="CF174">
        <v>7.264234E-2</v>
      </c>
      <c r="CG174">
        <v>19.541360000000001</v>
      </c>
      <c r="CH174">
        <v>1.330457</v>
      </c>
      <c r="CI174">
        <v>23.57545</v>
      </c>
      <c r="CJ174">
        <v>6.5325209999999995E-2</v>
      </c>
      <c r="CK174">
        <v>17.366</v>
      </c>
      <c r="CL174">
        <v>1.323734</v>
      </c>
      <c r="CM174">
        <v>23.358989999999999</v>
      </c>
      <c r="CN174">
        <v>6.6096089999999996E-2</v>
      </c>
      <c r="CO174">
        <v>17.63541</v>
      </c>
      <c r="CP174">
        <v>1.3165119999999999</v>
      </c>
      <c r="CQ174">
        <v>23.357430000000001</v>
      </c>
      <c r="CR174" s="1">
        <v>6.4980979999999994E-2</v>
      </c>
      <c r="CS174">
        <v>17.47533</v>
      </c>
      <c r="CT174">
        <v>1.3090850000000001</v>
      </c>
      <c r="CU174">
        <v>23.53847</v>
      </c>
      <c r="CV174" s="1">
        <v>6.1048180000000001E-2</v>
      </c>
      <c r="CW174">
        <v>16.532920000000001</v>
      </c>
      <c r="CX174">
        <v>1.3007010000000001</v>
      </c>
      <c r="CY174">
        <v>23.119620000000001</v>
      </c>
      <c r="CZ174" s="1">
        <v>5.5616279999999997E-2</v>
      </c>
      <c r="DA174">
        <v>15.151289999999999</v>
      </c>
      <c r="DB174">
        <v>1.2910200000000001</v>
      </c>
      <c r="DC174">
        <v>23.041149999999998</v>
      </c>
      <c r="DD174" s="1">
        <v>4.9799700000000002E-2</v>
      </c>
      <c r="DE174">
        <v>13.652469999999999</v>
      </c>
      <c r="DF174">
        <v>1.2810839999999999</v>
      </c>
      <c r="DG174">
        <v>23.026319999999998</v>
      </c>
      <c r="DH174" s="1">
        <v>4.4195350000000001E-2</v>
      </c>
      <c r="DI174">
        <v>12.189299999999999</v>
      </c>
      <c r="DJ174">
        <v>1.2709250000000001</v>
      </c>
      <c r="DK174">
        <v>22.735869999999998</v>
      </c>
      <c r="DL174" s="1">
        <v>3.8998089999999999E-2</v>
      </c>
      <c r="DM174">
        <v>10.82137</v>
      </c>
      <c r="DN174">
        <v>1.2608010000000001</v>
      </c>
      <c r="DO174">
        <v>22.33841</v>
      </c>
      <c r="DP174" s="1">
        <v>3.4315680000000001E-2</v>
      </c>
      <c r="DQ174">
        <v>9.5763809999999996</v>
      </c>
      <c r="DR174">
        <v>1.2511129999999999</v>
      </c>
      <c r="DS174">
        <v>22.21519</v>
      </c>
      <c r="DT174" s="1">
        <v>3.0199480000000001E-2</v>
      </c>
      <c r="DU174">
        <v>8.4715819999999997</v>
      </c>
      <c r="DV174">
        <v>1.2411289999999999</v>
      </c>
      <c r="DW174">
        <v>22.380289999999999</v>
      </c>
      <c r="DX174" s="1">
        <v>2.6621619999999999E-2</v>
      </c>
      <c r="DY174">
        <v>7.5080369999999998</v>
      </c>
      <c r="DZ174">
        <v>1.2313339999999999</v>
      </c>
      <c r="EA174">
        <v>23.16507</v>
      </c>
      <c r="EB174">
        <v>2.3490810000000001E-2</v>
      </c>
      <c r="EC174">
        <v>6.659484</v>
      </c>
      <c r="ED174">
        <v>1.2223269999999999</v>
      </c>
      <c r="EE174">
        <v>23.883310000000002</v>
      </c>
      <c r="EF174" s="1">
        <v>2.0694540000000001E-2</v>
      </c>
      <c r="EG174">
        <v>5.8937160000000004</v>
      </c>
      <c r="EH174">
        <v>1.213328</v>
      </c>
      <c r="EI174">
        <v>24.474350000000001</v>
      </c>
      <c r="EJ174" s="1">
        <v>1.8193020000000001E-2</v>
      </c>
      <c r="EK174">
        <v>5.2031280000000004</v>
      </c>
      <c r="EL174">
        <v>1.203576</v>
      </c>
      <c r="EM174">
        <v>24.786000000000001</v>
      </c>
      <c r="EN174" s="1">
        <v>1.597401E-2</v>
      </c>
      <c r="EO174">
        <v>4.5939120000000004</v>
      </c>
      <c r="EP174">
        <v>1.193373</v>
      </c>
      <c r="EQ174">
        <v>24.46753</v>
      </c>
      <c r="ER174" s="1">
        <v>1.4012810000000001E-2</v>
      </c>
      <c r="ES174">
        <v>4.0542939999999996</v>
      </c>
      <c r="ET174">
        <v>1.1831670000000001</v>
      </c>
      <c r="EU174">
        <v>23.918289999999999</v>
      </c>
      <c r="EV174" s="1">
        <v>1.2279959999999999E-2</v>
      </c>
      <c r="EW174">
        <v>3.5699939999999999</v>
      </c>
      <c r="EX174">
        <v>1.173</v>
      </c>
      <c r="EY174">
        <v>23.766480000000001</v>
      </c>
      <c r="EZ174" s="1">
        <v>1.073113E-2</v>
      </c>
      <c r="FA174">
        <v>3.1344069999999999</v>
      </c>
      <c r="FB174">
        <v>1.1626559999999999</v>
      </c>
      <c r="FC174">
        <v>23.93815</v>
      </c>
      <c r="FD174" s="1">
        <v>9.3655330000000005E-3</v>
      </c>
      <c r="FE174">
        <v>2.7478099999999999</v>
      </c>
      <c r="FF174">
        <v>1.1540299999999999</v>
      </c>
      <c r="FG174">
        <v>24.607859999999999</v>
      </c>
      <c r="FH174" s="1">
        <v>8.1930059999999992E-3</v>
      </c>
      <c r="FI174">
        <v>2.410898</v>
      </c>
      <c r="FJ174">
        <v>1.146018</v>
      </c>
      <c r="FK174">
        <v>24.966149999999999</v>
      </c>
      <c r="FL174" s="1">
        <v>7.1853899999999998E-3</v>
      </c>
      <c r="FM174">
        <v>2.1192669999999998</v>
      </c>
      <c r="FN174">
        <v>1.13941</v>
      </c>
      <c r="FO174">
        <v>24.854800000000001</v>
      </c>
      <c r="FP174" s="1">
        <v>6.3144830000000001E-3</v>
      </c>
      <c r="FQ174">
        <v>1.864916</v>
      </c>
      <c r="FR174">
        <v>1.1343490000000001</v>
      </c>
      <c r="FS174">
        <v>24.557289999999998</v>
      </c>
      <c r="FT174" s="1">
        <v>5.5499160000000002E-3</v>
      </c>
      <c r="FU174">
        <v>1.636881</v>
      </c>
      <c r="FV174">
        <v>1.1302209999999999</v>
      </c>
      <c r="FW174">
        <v>24.03603</v>
      </c>
      <c r="FX174" s="1">
        <v>4.872337E-3</v>
      </c>
      <c r="FY174">
        <v>1.4357610000000001</v>
      </c>
      <c r="FZ174">
        <v>1.126797</v>
      </c>
      <c r="GA174">
        <v>23.64716</v>
      </c>
      <c r="GB174" s="1">
        <v>4.2604440000000004E-3</v>
      </c>
      <c r="GC174">
        <v>1.2546619999999999</v>
      </c>
      <c r="GD174">
        <v>1.124123</v>
      </c>
      <c r="GE174">
        <v>23.461269999999999</v>
      </c>
      <c r="GF174" s="1">
        <v>3.6862560000000002E-3</v>
      </c>
      <c r="GG174">
        <v>1.084865</v>
      </c>
      <c r="GH174">
        <v>1.12201</v>
      </c>
      <c r="GI174">
        <v>23.59882</v>
      </c>
      <c r="GJ174" s="1">
        <v>3.111057E-3</v>
      </c>
      <c r="GK174">
        <v>0.91532559999999996</v>
      </c>
      <c r="GL174">
        <v>1.1205639999999999</v>
      </c>
      <c r="GM174">
        <v>24.344200000000001</v>
      </c>
      <c r="GN174" s="1">
        <v>2.5177799999999998E-3</v>
      </c>
      <c r="GO174">
        <v>0.74081399999999997</v>
      </c>
      <c r="GP174">
        <v>1.11954</v>
      </c>
      <c r="GQ174">
        <v>25.12566</v>
      </c>
      <c r="GR174" s="1">
        <v>1.9415369999999999E-3</v>
      </c>
      <c r="GS174">
        <v>0.57102330000000001</v>
      </c>
      <c r="GT174">
        <v>1.118776</v>
      </c>
      <c r="GU174">
        <v>25.724830000000001</v>
      </c>
      <c r="GV174">
        <v>1.445432E-3</v>
      </c>
      <c r="GW174">
        <v>0.42428880000000002</v>
      </c>
      <c r="GX174">
        <v>1.118244</v>
      </c>
      <c r="GY174">
        <v>25.915890000000001</v>
      </c>
      <c r="GZ174" s="1">
        <v>1.070475E-3</v>
      </c>
      <c r="HA174">
        <v>0.31304140000000003</v>
      </c>
      <c r="HB174">
        <v>1.117877</v>
      </c>
      <c r="HC174">
        <v>25.541730000000001</v>
      </c>
      <c r="HD174" s="1">
        <v>8.1768230000000002E-4</v>
      </c>
      <c r="HE174">
        <v>0.23907629999999999</v>
      </c>
      <c r="HF174">
        <v>1.117685</v>
      </c>
      <c r="HG174">
        <v>24.504860000000001</v>
      </c>
      <c r="HH174" s="1">
        <v>6.5572549999999997E-4</v>
      </c>
      <c r="HI174">
        <v>0.19054080000000001</v>
      </c>
      <c r="HJ174">
        <v>1.117499</v>
      </c>
      <c r="HK174">
        <v>23.637139999999999</v>
      </c>
      <c r="HL174" s="1">
        <v>5.527978E-4</v>
      </c>
      <c r="HM174">
        <v>0.15975929999999999</v>
      </c>
      <c r="HN174">
        <v>1.117367</v>
      </c>
      <c r="HO174">
        <v>23.176390000000001</v>
      </c>
      <c r="HP174" s="1">
        <v>4.818434E-4</v>
      </c>
      <c r="HQ174">
        <v>0.13875280000000001</v>
      </c>
      <c r="HR174">
        <v>1.117232</v>
      </c>
      <c r="HS174">
        <v>23.383749999999999</v>
      </c>
      <c r="HT174" s="1">
        <v>4.2603159999999999E-4</v>
      </c>
      <c r="HU174">
        <v>0.1224085</v>
      </c>
      <c r="HV174">
        <v>1.1170450000000001</v>
      </c>
      <c r="HW174">
        <v>23.885670000000001</v>
      </c>
      <c r="HX174" s="1">
        <v>3.782093E-4</v>
      </c>
      <c r="HY174">
        <v>0.10849830000000001</v>
      </c>
      <c r="HZ174">
        <v>1.1168530000000001</v>
      </c>
      <c r="IA174">
        <v>24.15249</v>
      </c>
      <c r="IB174" s="1">
        <v>3.3762929999999998E-4</v>
      </c>
      <c r="IC174">
        <v>9.6697169999999999E-2</v>
      </c>
      <c r="ID174">
        <v>1.11656</v>
      </c>
      <c r="IE174">
        <v>24.200749999999999</v>
      </c>
      <c r="IF174" s="1">
        <v>3.0479230000000001E-4</v>
      </c>
      <c r="IG174">
        <v>8.7145700000000006E-2</v>
      </c>
      <c r="IH174">
        <v>1.116242</v>
      </c>
      <c r="II174">
        <v>23.804770000000001</v>
      </c>
      <c r="IJ174" s="1">
        <v>2.791421E-4</v>
      </c>
      <c r="IK174">
        <v>7.9690410000000003E-2</v>
      </c>
      <c r="IL174">
        <v>1.1158859999999999</v>
      </c>
      <c r="IM174">
        <v>23.040579999999999</v>
      </c>
      <c r="IN174" s="1">
        <v>2.5911149999999997E-4</v>
      </c>
      <c r="IO174">
        <v>7.3877090000000006E-2</v>
      </c>
      <c r="IP174">
        <v>1.115464</v>
      </c>
      <c r="IQ174">
        <v>22.645399999999999</v>
      </c>
      <c r="IR174" s="1">
        <v>2.4327370000000001E-4</v>
      </c>
      <c r="IS174">
        <v>6.929225E-2</v>
      </c>
      <c r="IT174">
        <v>1.115059</v>
      </c>
      <c r="IU174">
        <v>22.802510000000002</v>
      </c>
      <c r="IV174" s="1">
        <v>2.309918E-4</v>
      </c>
      <c r="IW174">
        <v>6.5730940000000002E-2</v>
      </c>
      <c r="IX174">
        <v>1.1146560000000001</v>
      </c>
      <c r="IY174">
        <v>23.999939999999999</v>
      </c>
      <c r="IZ174">
        <v>2.218555E-4</v>
      </c>
      <c r="JA174">
        <v>6.3086870000000003E-2</v>
      </c>
      <c r="JB174">
        <v>1.114212</v>
      </c>
      <c r="JC174">
        <v>25.25441</v>
      </c>
      <c r="JD174" s="1">
        <v>2.148932E-4</v>
      </c>
      <c r="JE174">
        <v>6.1081530000000002E-2</v>
      </c>
      <c r="JF174">
        <v>1.1137680000000001</v>
      </c>
      <c r="JG174">
        <v>26.047409999999999</v>
      </c>
      <c r="JH174" s="1">
        <v>2.0858730000000001E-4</v>
      </c>
      <c r="JI174">
        <v>5.9298900000000002E-2</v>
      </c>
      <c r="JJ174">
        <v>1.113313</v>
      </c>
      <c r="JK174">
        <v>25.970780000000001</v>
      </c>
      <c r="JL174" s="1">
        <v>2.0183310000000001E-4</v>
      </c>
      <c r="JM174">
        <v>5.7408599999999997E-2</v>
      </c>
      <c r="JN174">
        <v>1.1128880000000001</v>
      </c>
      <c r="JO174">
        <v>25.314050000000002</v>
      </c>
      <c r="JP174" s="1">
        <v>1.943173E-4</v>
      </c>
      <c r="JQ174">
        <v>5.5297289999999999E-2</v>
      </c>
      <c r="JR174">
        <v>1.112414</v>
      </c>
      <c r="JS174">
        <v>24.361879999999999</v>
      </c>
      <c r="JT174" s="1">
        <v>1.8623429999999999E-4</v>
      </c>
      <c r="JU174">
        <v>5.3020049999999999E-2</v>
      </c>
      <c r="JV174">
        <v>1.1119460000000001</v>
      </c>
      <c r="JW174">
        <v>23.738379999999999</v>
      </c>
      <c r="JX174" s="1">
        <v>1.7797050000000001E-4</v>
      </c>
      <c r="JY174">
        <v>5.0681110000000001E-2</v>
      </c>
      <c r="JZ174">
        <v>1.111551</v>
      </c>
      <c r="KA174">
        <v>23.568259999999999</v>
      </c>
      <c r="KB174" s="1">
        <v>1.697817E-4</v>
      </c>
      <c r="KC174">
        <v>4.836037E-2</v>
      </c>
      <c r="KD174">
        <v>1.111154</v>
      </c>
      <c r="KE174">
        <v>24.263929999999998</v>
      </c>
      <c r="KF174" s="1">
        <v>1.6186679999999999E-4</v>
      </c>
      <c r="KG174">
        <v>4.611444E-2</v>
      </c>
      <c r="KH174">
        <v>1.110803</v>
      </c>
      <c r="KI174">
        <v>24.947749999999999</v>
      </c>
      <c r="KJ174" s="1">
        <v>1.5435399999999999E-4</v>
      </c>
      <c r="KK174">
        <v>4.3970629999999997E-2</v>
      </c>
      <c r="KL174">
        <v>1.1105799999999999</v>
      </c>
      <c r="KM174">
        <v>25.369250000000001</v>
      </c>
      <c r="KN174" s="1">
        <v>1.4724019999999999E-4</v>
      </c>
      <c r="KO174">
        <v>4.1941779999999998E-2</v>
      </c>
      <c r="KP174">
        <v>1.1103449999999999</v>
      </c>
      <c r="KQ174">
        <v>25.518460000000001</v>
      </c>
      <c r="KR174" s="1">
        <v>1.4056330000000001E-4</v>
      </c>
      <c r="KS174">
        <v>4.0033739999999998E-2</v>
      </c>
      <c r="KT174">
        <v>1.1102110000000001</v>
      </c>
      <c r="KU174">
        <v>25.14096</v>
      </c>
      <c r="KV174" s="1">
        <v>1.3426930000000001E-4</v>
      </c>
      <c r="KW174">
        <v>3.8235650000000003E-2</v>
      </c>
      <c r="KX174">
        <v>1.1100840000000001</v>
      </c>
      <c r="KY174">
        <v>24.488320000000002</v>
      </c>
      <c r="KZ174" s="1">
        <v>1.282985E-4</v>
      </c>
      <c r="LA174">
        <v>3.6529800000000001E-2</v>
      </c>
      <c r="LB174">
        <v>1.1100449999999999</v>
      </c>
      <c r="LC174">
        <v>24.003329999999998</v>
      </c>
      <c r="LD174" s="1">
        <v>1.2245840000000001E-4</v>
      </c>
      <c r="LE174">
        <v>3.4866059999999997E-2</v>
      </c>
      <c r="LF174">
        <v>1.1099909999999999</v>
      </c>
      <c r="LG174">
        <v>23.859100000000002</v>
      </c>
      <c r="LH174" s="1">
        <v>1.164206E-4</v>
      </c>
      <c r="LI174">
        <v>3.3151529999999998E-2</v>
      </c>
      <c r="LJ174">
        <v>1.1099479999999999</v>
      </c>
      <c r="LK174">
        <v>24.523980000000002</v>
      </c>
      <c r="LL174" s="1">
        <v>1.099288E-4</v>
      </c>
      <c r="LM174">
        <v>3.1313580000000001E-2</v>
      </c>
      <c r="LN174">
        <v>1.109944</v>
      </c>
      <c r="LO174">
        <v>25.31831</v>
      </c>
      <c r="LP174" s="1">
        <v>1.031731E-4</v>
      </c>
      <c r="LQ174">
        <v>2.9393760000000001E-2</v>
      </c>
      <c r="LR174">
        <v>1.1099749999999999</v>
      </c>
      <c r="LS174">
        <v>25.92108</v>
      </c>
      <c r="LT174" s="1">
        <v>9.6686050000000006E-5</v>
      </c>
      <c r="LU174">
        <v>2.7537220000000001E-2</v>
      </c>
      <c r="LV174">
        <v>1.1099319999999999</v>
      </c>
      <c r="LW174">
        <v>26.072500000000002</v>
      </c>
      <c r="LX174" s="1">
        <v>9.0925879999999995E-5</v>
      </c>
      <c r="LY174">
        <v>2.5881600000000001E-2</v>
      </c>
      <c r="LZ174">
        <v>1.1099349999999999</v>
      </c>
      <c r="MA174">
        <v>25.622039999999998</v>
      </c>
      <c r="MB174" s="1">
        <v>8.5918810000000002E-5</v>
      </c>
      <c r="MC174">
        <v>2.4473700000000001E-2</v>
      </c>
      <c r="MD174">
        <v>1.1099330000000001</v>
      </c>
      <c r="ME174">
        <v>24.728840000000002</v>
      </c>
      <c r="MF174" s="1">
        <v>8.1506030000000004E-5</v>
      </c>
      <c r="MG174">
        <v>2.3284989999999998E-2</v>
      </c>
      <c r="MH174">
        <v>1.109918</v>
      </c>
      <c r="MI174">
        <v>24.094899999999999</v>
      </c>
      <c r="MJ174" s="1">
        <v>7.7687089999999996E-5</v>
      </c>
      <c r="MK174">
        <v>2.2257929999999999E-2</v>
      </c>
      <c r="ML174">
        <v>1.1099079999999999</v>
      </c>
      <c r="MM174">
        <v>23.85014</v>
      </c>
      <c r="MN174" s="1">
        <v>7.4280840000000005E-5</v>
      </c>
      <c r="MO174">
        <v>2.1342159999999999E-2</v>
      </c>
      <c r="MP174">
        <v>1.109917</v>
      </c>
      <c r="MQ174">
        <v>24.512709999999998</v>
      </c>
      <c r="MR174" s="1">
        <v>7.1154629999999993E-5</v>
      </c>
      <c r="MS174">
        <v>2.0500620000000001E-2</v>
      </c>
      <c r="MT174">
        <v>1.1099140000000001</v>
      </c>
      <c r="MU174">
        <v>24.946819999999999</v>
      </c>
      <c r="MV174" s="1">
        <v>6.822938E-5</v>
      </c>
      <c r="MW174">
        <v>1.971181E-2</v>
      </c>
      <c r="MX174">
        <v>1.109918</v>
      </c>
      <c r="MY174">
        <v>24.722290000000001</v>
      </c>
      <c r="MZ174" s="1">
        <v>6.5477149999999994E-5</v>
      </c>
      <c r="NA174">
        <v>1.8964490000000001E-2</v>
      </c>
      <c r="NB174">
        <v>1.1099049999999999</v>
      </c>
      <c r="NC174">
        <v>24.184660000000001</v>
      </c>
      <c r="ND174" s="1">
        <v>6.2873380000000006E-5</v>
      </c>
      <c r="NE174">
        <v>1.825483E-2</v>
      </c>
      <c r="NF174">
        <v>1.1099479999999999</v>
      </c>
      <c r="NG174">
        <v>23.610700000000001</v>
      </c>
      <c r="NH174" s="1">
        <v>6.0405370000000001E-5</v>
      </c>
      <c r="NI174">
        <v>1.7579330000000001E-2</v>
      </c>
      <c r="NJ174">
        <v>1.1099559999999999</v>
      </c>
      <c r="NK174">
        <v>23.02421</v>
      </c>
      <c r="NL174" s="1">
        <v>5.8067060000000002E-5</v>
      </c>
      <c r="NM174">
        <v>1.6937480000000001E-2</v>
      </c>
      <c r="NN174">
        <v>1.109904</v>
      </c>
      <c r="NO174">
        <v>22.62679</v>
      </c>
      <c r="NP174" s="1">
        <v>5.5847870000000002E-5</v>
      </c>
      <c r="NQ174">
        <v>1.6325639999999999E-2</v>
      </c>
      <c r="NR174">
        <v>1.1099079999999999</v>
      </c>
      <c r="NS174">
        <v>22.53182</v>
      </c>
      <c r="NT174" s="1">
        <v>5.3731779999999998E-5</v>
      </c>
      <c r="NU174">
        <v>1.5739820000000002E-2</v>
      </c>
      <c r="NV174">
        <v>1.109907</v>
      </c>
      <c r="NW174">
        <v>23.352519999999998</v>
      </c>
      <c r="NX174" s="1">
        <v>5.1719219999999999E-5</v>
      </c>
      <c r="NY174">
        <v>1.517988E-2</v>
      </c>
      <c r="NZ174">
        <v>1.109961</v>
      </c>
      <c r="OA174">
        <v>24.412109999999998</v>
      </c>
      <c r="OB174" s="1">
        <v>4.9799480000000002E-5</v>
      </c>
      <c r="OC174">
        <v>1.4643700000000001E-2</v>
      </c>
      <c r="OD174">
        <v>1.1099019999999999</v>
      </c>
      <c r="OE174">
        <v>25.041139999999999</v>
      </c>
      <c r="OF174" s="1">
        <v>4.7962469999999998E-5</v>
      </c>
      <c r="OG174">
        <v>1.4130469999999999E-2</v>
      </c>
      <c r="OH174">
        <v>1.1099019999999999</v>
      </c>
      <c r="OI174">
        <v>25.30264</v>
      </c>
      <c r="OJ174" s="1">
        <v>4.6211310000000003E-5</v>
      </c>
      <c r="OK174">
        <v>1.363868E-2</v>
      </c>
    </row>
    <row r="175" spans="1:401" x14ac:dyDescent="0.35">
      <c r="A175">
        <v>178</v>
      </c>
      <c r="B175" t="s">
        <v>4</v>
      </c>
      <c r="C175" t="s">
        <v>24</v>
      </c>
      <c r="D175" t="s">
        <v>180</v>
      </c>
      <c r="E175">
        <v>1339.7059999999999</v>
      </c>
      <c r="F175">
        <v>0.96199319999999999</v>
      </c>
      <c r="G175">
        <v>20.959510000000002</v>
      </c>
      <c r="H175">
        <v>0</v>
      </c>
      <c r="I175">
        <v>0</v>
      </c>
      <c r="J175">
        <v>0.96075440000000001</v>
      </c>
      <c r="K175">
        <v>21.051259999999999</v>
      </c>
      <c r="L175">
        <v>0</v>
      </c>
      <c r="M175">
        <v>0</v>
      </c>
      <c r="N175">
        <v>0.95937260000000002</v>
      </c>
      <c r="O175">
        <v>21.332709999999999</v>
      </c>
      <c r="P175">
        <v>0</v>
      </c>
      <c r="Q175">
        <v>0</v>
      </c>
      <c r="R175">
        <v>0.95779999999999998</v>
      </c>
      <c r="S175">
        <v>21.6568</v>
      </c>
      <c r="T175">
        <v>0</v>
      </c>
      <c r="U175">
        <v>0</v>
      </c>
      <c r="V175">
        <v>0.95533659999999998</v>
      </c>
      <c r="W175">
        <v>21.578510000000001</v>
      </c>
      <c r="X175">
        <v>0</v>
      </c>
      <c r="Y175">
        <v>0</v>
      </c>
      <c r="Z175">
        <v>0.95030490000000001</v>
      </c>
      <c r="AA175">
        <v>21.372350000000001</v>
      </c>
      <c r="AB175">
        <v>1.058305E-36</v>
      </c>
      <c r="AC175">
        <v>4.872963E-34</v>
      </c>
      <c r="AD175">
        <v>0.94723840000000004</v>
      </c>
      <c r="AE175">
        <v>21.188790000000001</v>
      </c>
      <c r="AF175" s="1">
        <v>3.4148180000000002E-25</v>
      </c>
      <c r="AG175" s="1">
        <v>1.5827380000000001E-22</v>
      </c>
      <c r="AH175">
        <v>0.94506540000000006</v>
      </c>
      <c r="AI175">
        <v>21.335629999999998</v>
      </c>
      <c r="AJ175" s="1">
        <v>2.7864799999999999E-13</v>
      </c>
      <c r="AK175" s="1">
        <v>1.2969370000000001E-10</v>
      </c>
      <c r="AL175">
        <v>0.94303199999999998</v>
      </c>
      <c r="AM175">
        <v>21.640149999999998</v>
      </c>
      <c r="AN175" s="1">
        <v>2.7096900000000001E-5</v>
      </c>
      <c r="AO175" s="1">
        <v>7.9154559999999995E-3</v>
      </c>
      <c r="AP175">
        <v>0.94095850000000003</v>
      </c>
      <c r="AQ175">
        <v>22.053750000000001</v>
      </c>
      <c r="AR175" s="1">
        <v>2.9062899999999999E-2</v>
      </c>
      <c r="AS175" s="1">
        <v>9.7389679999999998</v>
      </c>
      <c r="AT175">
        <v>0.93879380000000001</v>
      </c>
      <c r="AU175">
        <v>22.414919999999999</v>
      </c>
      <c r="AV175" s="1">
        <v>1.97258</v>
      </c>
      <c r="AW175">
        <v>735.30269999999996</v>
      </c>
      <c r="AX175">
        <v>0.93648100000000001</v>
      </c>
      <c r="AY175">
        <v>22.583690000000001</v>
      </c>
      <c r="AZ175">
        <v>23.464089999999999</v>
      </c>
      <c r="BA175">
        <v>9560.4410000000007</v>
      </c>
      <c r="BB175">
        <v>0.93388760000000004</v>
      </c>
      <c r="BC175">
        <v>22.70026</v>
      </c>
      <c r="BD175">
        <v>79.337530000000001</v>
      </c>
      <c r="BE175">
        <v>34828.19</v>
      </c>
      <c r="BF175">
        <v>0.93084180000000005</v>
      </c>
      <c r="BG175">
        <v>22.73882</v>
      </c>
      <c r="BH175">
        <v>103.18680000000001</v>
      </c>
      <c r="BI175">
        <v>48205.34</v>
      </c>
      <c r="BJ175">
        <v>0.92722780000000005</v>
      </c>
      <c r="BK175">
        <v>22.79485</v>
      </c>
      <c r="BL175">
        <v>64.036000000000001</v>
      </c>
      <c r="BM175">
        <v>31603.21</v>
      </c>
      <c r="BN175">
        <v>0.92296089999999997</v>
      </c>
      <c r="BO175">
        <v>23.21895</v>
      </c>
      <c r="BP175">
        <v>22.440049999999999</v>
      </c>
      <c r="BQ175">
        <v>11574.68</v>
      </c>
      <c r="BR175">
        <v>0.91805879999999995</v>
      </c>
      <c r="BS175">
        <v>23.542259999999999</v>
      </c>
      <c r="BT175">
        <v>5.1266819999999997</v>
      </c>
      <c r="BU175">
        <v>2737.74</v>
      </c>
      <c r="BV175">
        <v>0.91270969999999996</v>
      </c>
      <c r="BW175">
        <v>23.72861</v>
      </c>
      <c r="BX175">
        <v>0.89884730000000002</v>
      </c>
      <c r="BY175">
        <v>489.03699999999998</v>
      </c>
      <c r="BZ175">
        <v>0.90673519999999996</v>
      </c>
      <c r="CA175">
        <v>23.839040000000001</v>
      </c>
      <c r="CB175">
        <v>0.174036</v>
      </c>
      <c r="CC175">
        <v>92.186689999999999</v>
      </c>
      <c r="CD175">
        <v>0.90061610000000003</v>
      </c>
      <c r="CE175">
        <v>23.84591</v>
      </c>
      <c r="CF175">
        <v>7.4978680000000006E-2</v>
      </c>
      <c r="CG175">
        <v>36.794809999999998</v>
      </c>
      <c r="CH175">
        <v>0.89480009999999999</v>
      </c>
      <c r="CI175">
        <v>23.599260000000001</v>
      </c>
      <c r="CJ175">
        <v>6.53527E-2</v>
      </c>
      <c r="CK175">
        <v>31.304670000000002</v>
      </c>
      <c r="CL175">
        <v>0.88899329999999999</v>
      </c>
      <c r="CM175">
        <v>23.381509999999999</v>
      </c>
      <c r="CN175">
        <v>6.6056509999999999E-2</v>
      </c>
      <c r="CO175">
        <v>31.782509999999998</v>
      </c>
      <c r="CP175">
        <v>0.88281690000000002</v>
      </c>
      <c r="CQ175">
        <v>23.400590000000001</v>
      </c>
      <c r="CR175">
        <v>6.5136410000000006E-2</v>
      </c>
      <c r="CS175">
        <v>31.487729999999999</v>
      </c>
      <c r="CT175">
        <v>0.87642779999999998</v>
      </c>
      <c r="CU175">
        <v>23.623850000000001</v>
      </c>
      <c r="CV175" s="1">
        <v>6.1429230000000001E-2</v>
      </c>
      <c r="CW175">
        <v>29.83484</v>
      </c>
      <c r="CX175">
        <v>0.87008370000000002</v>
      </c>
      <c r="CY175">
        <v>23.225539999999999</v>
      </c>
      <c r="CZ175">
        <v>5.6063300000000003E-2</v>
      </c>
      <c r="DA175">
        <v>27.404330000000002</v>
      </c>
      <c r="DB175">
        <v>0.86355979999999999</v>
      </c>
      <c r="DC175">
        <v>23.14601</v>
      </c>
      <c r="DD175" s="1">
        <v>5.0262269999999998E-2</v>
      </c>
      <c r="DE175">
        <v>24.69942</v>
      </c>
      <c r="DF175">
        <v>0.85686700000000005</v>
      </c>
      <c r="DG175">
        <v>23.107330000000001</v>
      </c>
      <c r="DH175" s="1">
        <v>4.4636090000000003E-2</v>
      </c>
      <c r="DI175">
        <v>22.036809999999999</v>
      </c>
      <c r="DJ175">
        <v>0.85002330000000004</v>
      </c>
      <c r="DK175">
        <v>22.80218</v>
      </c>
      <c r="DL175" s="1">
        <v>3.9403670000000002E-2</v>
      </c>
      <c r="DM175">
        <v>19.537749999999999</v>
      </c>
      <c r="DN175">
        <v>0.84336319999999998</v>
      </c>
      <c r="DO175">
        <v>22.388269999999999</v>
      </c>
      <c r="DP175" s="1">
        <v>3.4676850000000002E-2</v>
      </c>
      <c r="DQ175">
        <v>17.26418</v>
      </c>
      <c r="DR175">
        <v>0.83705580000000002</v>
      </c>
      <c r="DS175">
        <v>22.233339999999998</v>
      </c>
      <c r="DT175" s="1">
        <v>3.0511610000000002E-2</v>
      </c>
      <c r="DU175">
        <v>15.245699999999999</v>
      </c>
      <c r="DV175">
        <v>0.83060940000000005</v>
      </c>
      <c r="DW175">
        <v>22.404140000000002</v>
      </c>
      <c r="DX175" s="1">
        <v>2.6893380000000001E-2</v>
      </c>
      <c r="DY175">
        <v>13.491989999999999</v>
      </c>
      <c r="DZ175">
        <v>0.82431829999999995</v>
      </c>
      <c r="EA175">
        <v>23.222729999999999</v>
      </c>
      <c r="EB175" s="1">
        <v>2.3732679999999999E-2</v>
      </c>
      <c r="EC175">
        <v>11.95256</v>
      </c>
      <c r="ED175">
        <v>0.81862520000000005</v>
      </c>
      <c r="EE175">
        <v>23.962530000000001</v>
      </c>
      <c r="EF175" s="1">
        <v>2.091254E-2</v>
      </c>
      <c r="EG175">
        <v>10.56157</v>
      </c>
      <c r="EH175">
        <v>0.81319339999999996</v>
      </c>
      <c r="EI175">
        <v>24.567319999999999</v>
      </c>
      <c r="EJ175" s="1">
        <v>1.8385430000000001E-2</v>
      </c>
      <c r="EK175">
        <v>9.3025549999999999</v>
      </c>
      <c r="EL175">
        <v>0.80783249999999995</v>
      </c>
      <c r="EM175">
        <v>24.885770000000001</v>
      </c>
      <c r="EN175" s="1">
        <v>1.6125489999999999E-2</v>
      </c>
      <c r="EO175">
        <v>8.1729599999999998</v>
      </c>
      <c r="EP175">
        <v>0.80219850000000004</v>
      </c>
      <c r="EQ175">
        <v>24.542169999999999</v>
      </c>
      <c r="ER175" s="1">
        <v>1.414491E-2</v>
      </c>
      <c r="ES175">
        <v>7.1870710000000004</v>
      </c>
      <c r="ET175">
        <v>0.79669639999999997</v>
      </c>
      <c r="EU175">
        <v>23.953440000000001</v>
      </c>
      <c r="EV175" s="1">
        <v>1.239816E-2</v>
      </c>
      <c r="EW175">
        <v>6.3157420000000002</v>
      </c>
      <c r="EX175">
        <v>0.79130860000000003</v>
      </c>
      <c r="EY175">
        <v>23.76661</v>
      </c>
      <c r="EZ175" s="1">
        <v>1.0837070000000001E-2</v>
      </c>
      <c r="FA175">
        <v>5.5376440000000002</v>
      </c>
      <c r="FB175">
        <v>0.78587689999999999</v>
      </c>
      <c r="FC175">
        <v>23.938230000000001</v>
      </c>
      <c r="FD175" s="1">
        <v>9.458246E-3</v>
      </c>
      <c r="FE175">
        <v>4.8470849999999999</v>
      </c>
      <c r="FF175">
        <v>0.78176959999999995</v>
      </c>
      <c r="FG175">
        <v>24.624479999999998</v>
      </c>
      <c r="FH175" s="1">
        <v>8.2734130000000003E-3</v>
      </c>
      <c r="FI175">
        <v>4.2435650000000003</v>
      </c>
      <c r="FJ175">
        <v>0.77811160000000001</v>
      </c>
      <c r="FK175">
        <v>25.023810000000001</v>
      </c>
      <c r="FL175" s="1">
        <v>7.2550990000000001E-3</v>
      </c>
      <c r="FM175">
        <v>3.7215410000000002</v>
      </c>
      <c r="FN175">
        <v>0.77510820000000002</v>
      </c>
      <c r="FO175">
        <v>24.94267</v>
      </c>
      <c r="FP175" s="1">
        <v>6.3756300000000002E-3</v>
      </c>
      <c r="FQ175">
        <v>3.2674799999999999</v>
      </c>
      <c r="FR175">
        <v>0.77266389999999996</v>
      </c>
      <c r="FS175">
        <v>24.62659</v>
      </c>
      <c r="FT175" s="1">
        <v>5.6095529999999998E-3</v>
      </c>
      <c r="FU175">
        <v>2.8702160000000001</v>
      </c>
      <c r="FV175">
        <v>0.77079699999999995</v>
      </c>
      <c r="FW175">
        <v>24.098130000000001</v>
      </c>
      <c r="FX175" s="1">
        <v>4.9283970000000002E-3</v>
      </c>
      <c r="FY175">
        <v>2.5164740000000001</v>
      </c>
      <c r="FZ175">
        <v>0.76932290000000003</v>
      </c>
      <c r="GA175">
        <v>23.672070000000001</v>
      </c>
      <c r="GB175" s="1">
        <v>4.3126340000000001E-3</v>
      </c>
      <c r="GC175">
        <v>2.1975920000000002</v>
      </c>
      <c r="GD175">
        <v>0.7681751</v>
      </c>
      <c r="GE175">
        <v>23.468</v>
      </c>
      <c r="GF175" s="1">
        <v>3.7377830000000002E-3</v>
      </c>
      <c r="GG175">
        <v>1.9012830000000001</v>
      </c>
      <c r="GH175">
        <v>0.76729270000000005</v>
      </c>
      <c r="GI175">
        <v>23.60923</v>
      </c>
      <c r="GJ175" s="1">
        <v>3.165522E-3</v>
      </c>
      <c r="GK175">
        <v>1.608511</v>
      </c>
      <c r="GL175">
        <v>0.76684580000000002</v>
      </c>
      <c r="GM175">
        <v>24.37848</v>
      </c>
      <c r="GN175" s="1">
        <v>2.5745849999999999E-3</v>
      </c>
      <c r="GO175">
        <v>1.3078650000000001</v>
      </c>
      <c r="GP175">
        <v>0.76655689999999999</v>
      </c>
      <c r="GQ175">
        <v>25.203099999999999</v>
      </c>
      <c r="GR175" s="1">
        <v>1.994418E-3</v>
      </c>
      <c r="GS175">
        <v>1.011971</v>
      </c>
      <c r="GT175">
        <v>0.76637100000000002</v>
      </c>
      <c r="GU175">
        <v>25.833159999999999</v>
      </c>
      <c r="GV175" s="1">
        <v>1.487597E-3</v>
      </c>
      <c r="GW175">
        <v>0.75166089999999997</v>
      </c>
      <c r="GX175">
        <v>0.76627429999999996</v>
      </c>
      <c r="GY175">
        <v>26.043939999999999</v>
      </c>
      <c r="GZ175" s="1">
        <v>1.099207E-3</v>
      </c>
      <c r="HA175">
        <v>0.5509636</v>
      </c>
      <c r="HB175">
        <v>0.76619859999999995</v>
      </c>
      <c r="HC175">
        <v>25.655280000000001</v>
      </c>
      <c r="HD175" s="1">
        <v>8.3288820000000001E-4</v>
      </c>
      <c r="HE175">
        <v>0.4147168</v>
      </c>
      <c r="HF175">
        <v>0.76617619999999997</v>
      </c>
      <c r="HG175">
        <v>24.610240000000001</v>
      </c>
      <c r="HH175" s="1">
        <v>6.654753E-4</v>
      </c>
      <c r="HI175">
        <v>0.33049319999999999</v>
      </c>
      <c r="HJ175">
        <v>0.76616090000000003</v>
      </c>
      <c r="HK175">
        <v>23.70401</v>
      </c>
      <c r="HL175" s="1">
        <v>5.5917840000000005E-4</v>
      </c>
      <c r="HM175">
        <v>0.27707999999999999</v>
      </c>
      <c r="HN175">
        <v>0.76612939999999996</v>
      </c>
      <c r="HO175">
        <v>23.217929999999999</v>
      </c>
      <c r="HP175" s="1">
        <v>4.8653429999999999E-4</v>
      </c>
      <c r="HQ175">
        <v>0.24064060000000001</v>
      </c>
      <c r="HR175">
        <v>0.76608310000000002</v>
      </c>
      <c r="HS175">
        <v>23.421009999999999</v>
      </c>
      <c r="HT175" s="1">
        <v>4.29932E-4</v>
      </c>
      <c r="HU175">
        <v>0.21229429999999999</v>
      </c>
      <c r="HV175">
        <v>0.76601549999999996</v>
      </c>
      <c r="HW175">
        <v>23.958410000000001</v>
      </c>
      <c r="HX175" s="1">
        <v>3.8158050000000002E-4</v>
      </c>
      <c r="HY175">
        <v>0.18817390000000001</v>
      </c>
      <c r="HZ175">
        <v>0.76589180000000001</v>
      </c>
      <c r="IA175">
        <v>24.25271</v>
      </c>
      <c r="IB175" s="1">
        <v>3.4044540000000001E-4</v>
      </c>
      <c r="IC175">
        <v>0.16771530000000001</v>
      </c>
      <c r="ID175">
        <v>0.76575249999999995</v>
      </c>
      <c r="IE175">
        <v>24.3139</v>
      </c>
      <c r="IF175" s="1">
        <v>3.0704149999999998E-4</v>
      </c>
      <c r="IG175">
        <v>0.15115149999999999</v>
      </c>
      <c r="IH175">
        <v>0.76559140000000003</v>
      </c>
      <c r="II175">
        <v>23.89087</v>
      </c>
      <c r="IJ175" s="1">
        <v>2.8090949999999998E-4</v>
      </c>
      <c r="IK175">
        <v>0.13822619999999999</v>
      </c>
      <c r="IL175">
        <v>0.76539919999999995</v>
      </c>
      <c r="IM175">
        <v>23.10256</v>
      </c>
      <c r="IN175" s="1">
        <v>2.6051660000000001E-4</v>
      </c>
      <c r="IO175">
        <v>0.12814439999999999</v>
      </c>
      <c r="IP175">
        <v>0.76519280000000001</v>
      </c>
      <c r="IQ175">
        <v>22.65091</v>
      </c>
      <c r="IR175" s="1">
        <v>2.4440049999999999E-4</v>
      </c>
      <c r="IS175">
        <v>0.12019050000000001</v>
      </c>
      <c r="IT175">
        <v>0.765011</v>
      </c>
      <c r="IU175">
        <v>22.80254</v>
      </c>
      <c r="IV175" s="1">
        <v>2.3186920000000001E-4</v>
      </c>
      <c r="IW175">
        <v>0.11401269999999999</v>
      </c>
      <c r="IX175">
        <v>0.76476909999999998</v>
      </c>
      <c r="IY175">
        <v>23.999970000000001</v>
      </c>
      <c r="IZ175" s="1">
        <v>2.2252019999999999E-4</v>
      </c>
      <c r="JA175">
        <v>0.1094219</v>
      </c>
      <c r="JB175">
        <v>0.76455720000000005</v>
      </c>
      <c r="JC175">
        <v>25.302160000000001</v>
      </c>
      <c r="JD175" s="1">
        <v>2.1544439999999999E-4</v>
      </c>
      <c r="JE175">
        <v>0.1059393</v>
      </c>
      <c r="JF175">
        <v>0.76435739999999996</v>
      </c>
      <c r="JG175">
        <v>26.142320000000002</v>
      </c>
      <c r="JH175" s="1">
        <v>2.0913010000000001E-4</v>
      </c>
      <c r="JI175">
        <v>0.10284310000000001</v>
      </c>
      <c r="JJ175">
        <v>0.76411269999999998</v>
      </c>
      <c r="JK175">
        <v>26.098040000000001</v>
      </c>
      <c r="JL175" s="1">
        <v>2.024215E-4</v>
      </c>
      <c r="JM175">
        <v>9.955891E-2</v>
      </c>
      <c r="JN175">
        <v>0.76388449999999997</v>
      </c>
      <c r="JO175">
        <v>25.433129999999998</v>
      </c>
      <c r="JP175" s="1">
        <v>1.949559E-4</v>
      </c>
      <c r="JQ175">
        <v>9.5894099999999996E-2</v>
      </c>
      <c r="JR175">
        <v>0.76368290000000005</v>
      </c>
      <c r="JS175">
        <v>24.45871</v>
      </c>
      <c r="JT175" s="1">
        <v>1.868997E-4</v>
      </c>
      <c r="JU175">
        <v>9.1939129999999994E-2</v>
      </c>
      <c r="JV175">
        <v>0.76346519999999995</v>
      </c>
      <c r="JW175">
        <v>23.78482</v>
      </c>
      <c r="JX175" s="1">
        <v>1.786368E-4</v>
      </c>
      <c r="JY175">
        <v>8.7879180000000001E-2</v>
      </c>
      <c r="JZ175">
        <v>0.76328339999999995</v>
      </c>
      <c r="KA175">
        <v>23.595749999999999</v>
      </c>
      <c r="KB175" s="1">
        <v>1.7043329999999999E-4</v>
      </c>
      <c r="KC175">
        <v>8.3851460000000003E-2</v>
      </c>
      <c r="KD175">
        <v>0.76309879999999997</v>
      </c>
      <c r="KE175">
        <v>24.292100000000001</v>
      </c>
      <c r="KF175" s="1">
        <v>1.6249090000000001E-4</v>
      </c>
      <c r="KG175">
        <v>7.9951820000000007E-2</v>
      </c>
      <c r="KH175">
        <v>0.76296310000000001</v>
      </c>
      <c r="KI175">
        <v>25.013760000000001</v>
      </c>
      <c r="KJ175" s="1">
        <v>1.5494639999999999E-4</v>
      </c>
      <c r="KK175">
        <v>7.623017E-2</v>
      </c>
      <c r="KL175">
        <v>0.76285360000000002</v>
      </c>
      <c r="KM175">
        <v>25.463249999999999</v>
      </c>
      <c r="KN175" s="1">
        <v>1.47799E-4</v>
      </c>
      <c r="KO175">
        <v>7.2710070000000002E-2</v>
      </c>
      <c r="KP175">
        <v>0.76274810000000004</v>
      </c>
      <c r="KQ175">
        <v>25.624120000000001</v>
      </c>
      <c r="KR175" s="1">
        <v>1.410882E-4</v>
      </c>
      <c r="KS175">
        <v>6.9397349999999997E-2</v>
      </c>
      <c r="KT175">
        <v>0.76271599999999995</v>
      </c>
      <c r="KU175">
        <v>25.218209999999999</v>
      </c>
      <c r="KV175" s="1">
        <v>1.3476539999999999E-4</v>
      </c>
      <c r="KW175">
        <v>6.6278069999999994E-2</v>
      </c>
      <c r="KX175">
        <v>0.76270400000000005</v>
      </c>
      <c r="KY175">
        <v>24.5517</v>
      </c>
      <c r="KZ175" s="1">
        <v>1.2877409999999999E-4</v>
      </c>
      <c r="LA175">
        <v>6.3316869999999997E-2</v>
      </c>
      <c r="LB175">
        <v>0.76268579999999997</v>
      </c>
      <c r="LC175">
        <v>24.039919999999999</v>
      </c>
      <c r="LD175" s="1">
        <v>1.2293070000000001E-4</v>
      </c>
      <c r="LE175">
        <v>6.043221E-2</v>
      </c>
      <c r="LF175">
        <v>0.76268849999999999</v>
      </c>
      <c r="LG175">
        <v>23.890149999999998</v>
      </c>
      <c r="LH175" s="1">
        <v>1.169166E-4</v>
      </c>
      <c r="LI175">
        <v>5.7459000000000003E-2</v>
      </c>
      <c r="LJ175">
        <v>0.76266020000000001</v>
      </c>
      <c r="LK175">
        <v>24.551749999999998</v>
      </c>
      <c r="LL175" s="1">
        <v>1.104552E-4</v>
      </c>
      <c r="LM175">
        <v>5.4273460000000003E-2</v>
      </c>
      <c r="LN175">
        <v>0.76265700000000003</v>
      </c>
      <c r="LO175">
        <v>25.3809</v>
      </c>
      <c r="LP175" s="1">
        <v>1.037017E-4</v>
      </c>
      <c r="LQ175">
        <v>5.09463E-2</v>
      </c>
      <c r="LR175">
        <v>0.76269109999999996</v>
      </c>
      <c r="LS175">
        <v>26.01474</v>
      </c>
      <c r="LT175" s="1">
        <v>9.7178090000000003E-5</v>
      </c>
      <c r="LU175">
        <v>4.773057E-2</v>
      </c>
      <c r="LV175">
        <v>0.762656</v>
      </c>
      <c r="LW175">
        <v>26.18655</v>
      </c>
      <c r="LX175" s="1">
        <v>9.1354019999999994E-5</v>
      </c>
      <c r="LY175">
        <v>4.4860940000000002E-2</v>
      </c>
      <c r="LZ175">
        <v>0.76266179999999995</v>
      </c>
      <c r="MA175">
        <v>25.72439</v>
      </c>
      <c r="MB175" s="1">
        <v>8.6284899999999998E-5</v>
      </c>
      <c r="MC175">
        <v>4.242112E-2</v>
      </c>
      <c r="MD175">
        <v>0.7626501</v>
      </c>
      <c r="ME175">
        <v>24.81202</v>
      </c>
      <c r="MF175" s="1">
        <v>8.1819599999999998E-5</v>
      </c>
      <c r="MG175">
        <v>4.0360130000000001E-2</v>
      </c>
      <c r="MH175">
        <v>0.7626773</v>
      </c>
      <c r="MI175">
        <v>24.12959</v>
      </c>
      <c r="MJ175" s="1">
        <v>7.7964210000000002E-5</v>
      </c>
      <c r="MK175">
        <v>3.8580070000000001E-2</v>
      </c>
      <c r="ML175">
        <v>0.76267580000000001</v>
      </c>
      <c r="MM175">
        <v>23.86544</v>
      </c>
      <c r="MN175" s="1">
        <v>7.4533369999999998E-5</v>
      </c>
      <c r="MO175">
        <v>3.6992690000000002E-2</v>
      </c>
      <c r="MP175">
        <v>0.76267989999999997</v>
      </c>
      <c r="MQ175">
        <v>24.532019999999999</v>
      </c>
      <c r="MR175" s="1">
        <v>7.138972E-5</v>
      </c>
      <c r="MS175">
        <v>3.5533990000000001E-2</v>
      </c>
      <c r="MT175">
        <v>0.76266990000000001</v>
      </c>
      <c r="MU175">
        <v>24.988050000000001</v>
      </c>
      <c r="MV175" s="1">
        <v>6.8450660000000002E-5</v>
      </c>
      <c r="MW175">
        <v>3.4165939999999999E-2</v>
      </c>
      <c r="MX175">
        <v>0.76268089999999999</v>
      </c>
      <c r="MY175">
        <v>24.82696</v>
      </c>
      <c r="MZ175" s="1">
        <v>6.5687189999999996E-5</v>
      </c>
      <c r="NA175">
        <v>3.2870469999999999E-2</v>
      </c>
      <c r="NB175">
        <v>0.76266929999999999</v>
      </c>
      <c r="NC175">
        <v>24.298780000000001</v>
      </c>
      <c r="ND175" s="1">
        <v>6.3072799999999997E-5</v>
      </c>
      <c r="NE175">
        <v>3.1640380000000003E-2</v>
      </c>
      <c r="NF175">
        <v>0.76267580000000001</v>
      </c>
      <c r="NG175">
        <v>23.70243</v>
      </c>
      <c r="NH175" s="1">
        <v>6.0595079999999997E-5</v>
      </c>
      <c r="NI175">
        <v>3.046985E-2</v>
      </c>
      <c r="NJ175">
        <v>0.7626733</v>
      </c>
      <c r="NK175">
        <v>23.09018</v>
      </c>
      <c r="NL175" s="1">
        <v>5.824719E-5</v>
      </c>
      <c r="NM175">
        <v>2.935776E-2</v>
      </c>
      <c r="NN175">
        <v>0.76266889999999998</v>
      </c>
      <c r="NO175">
        <v>22.661290000000001</v>
      </c>
      <c r="NP175" s="1">
        <v>5.6019269999999999E-5</v>
      </c>
      <c r="NQ175">
        <v>2.8296740000000001E-2</v>
      </c>
      <c r="NR175">
        <v>0.7626617</v>
      </c>
      <c r="NS175">
        <v>22.554790000000001</v>
      </c>
      <c r="NT175" s="1">
        <v>5.3895530000000001E-5</v>
      </c>
      <c r="NU175">
        <v>2.7280720000000001E-2</v>
      </c>
      <c r="NV175">
        <v>0.76266339999999999</v>
      </c>
      <c r="NW175">
        <v>23.382269999999998</v>
      </c>
      <c r="NX175" s="1">
        <v>5.1875400000000001E-5</v>
      </c>
      <c r="NY175">
        <v>2.6310050000000001E-2</v>
      </c>
      <c r="NZ175">
        <v>0.76267269999999998</v>
      </c>
      <c r="OA175">
        <v>24.473510000000001</v>
      </c>
      <c r="OB175" s="1">
        <v>4.9949379999999998E-5</v>
      </c>
      <c r="OC175">
        <v>2.5380949999999999E-2</v>
      </c>
      <c r="OD175">
        <v>0.7626714</v>
      </c>
      <c r="OE175">
        <v>25.132380000000001</v>
      </c>
      <c r="OF175" s="1">
        <v>4.8105919999999998E-5</v>
      </c>
      <c r="OG175">
        <v>2.4490890000000001E-2</v>
      </c>
      <c r="OH175">
        <v>0.76266529999999999</v>
      </c>
      <c r="OI175">
        <v>25.402370000000001</v>
      </c>
      <c r="OJ175" s="1">
        <v>4.6348370000000003E-5</v>
      </c>
      <c r="OK175">
        <v>2.3638380000000001E-2</v>
      </c>
    </row>
    <row r="176" spans="1:401" x14ac:dyDescent="0.35">
      <c r="A176">
        <v>182</v>
      </c>
      <c r="B176" t="s">
        <v>4</v>
      </c>
      <c r="C176" t="s">
        <v>181</v>
      </c>
      <c r="D176" t="s">
        <v>182</v>
      </c>
      <c r="E176">
        <v>911.89760000000001</v>
      </c>
      <c r="F176">
        <v>0.90694960000000002</v>
      </c>
      <c r="G176">
        <v>21.048380000000002</v>
      </c>
      <c r="H176">
        <v>0</v>
      </c>
      <c r="I176">
        <v>0</v>
      </c>
      <c r="J176">
        <v>0.90664769999999995</v>
      </c>
      <c r="K176">
        <v>21.137329999999999</v>
      </c>
      <c r="L176">
        <v>0</v>
      </c>
      <c r="M176">
        <v>0</v>
      </c>
      <c r="N176">
        <v>0.90632250000000003</v>
      </c>
      <c r="O176">
        <v>21.389150000000001</v>
      </c>
      <c r="P176">
        <v>0</v>
      </c>
      <c r="Q176">
        <v>0</v>
      </c>
      <c r="R176">
        <v>0.90550660000000005</v>
      </c>
      <c r="S176">
        <v>21.673179999999999</v>
      </c>
      <c r="T176">
        <v>0</v>
      </c>
      <c r="U176">
        <v>0</v>
      </c>
      <c r="V176">
        <v>0.90377969999999996</v>
      </c>
      <c r="W176">
        <v>21.626100000000001</v>
      </c>
      <c r="X176">
        <v>0</v>
      </c>
      <c r="Y176">
        <v>0</v>
      </c>
      <c r="Z176">
        <v>0.90061210000000003</v>
      </c>
      <c r="AA176">
        <v>21.438269999999999</v>
      </c>
      <c r="AB176">
        <v>9.2065710000000005E-38</v>
      </c>
      <c r="AC176">
        <v>3.0152549999999998E-35</v>
      </c>
      <c r="AD176">
        <v>0.8990861</v>
      </c>
      <c r="AE176">
        <v>21.264009999999999</v>
      </c>
      <c r="AF176" s="1">
        <v>2.7817210000000001E-26</v>
      </c>
      <c r="AG176" s="1">
        <v>9.1671359999999996E-24</v>
      </c>
      <c r="AH176">
        <v>0.89828330000000001</v>
      </c>
      <c r="AI176">
        <v>21.448440000000002</v>
      </c>
      <c r="AJ176" s="1">
        <v>2.2152340000000001E-14</v>
      </c>
      <c r="AK176" s="1">
        <v>7.3273619999999995E-12</v>
      </c>
      <c r="AL176">
        <v>0.89771529999999999</v>
      </c>
      <c r="AM176">
        <v>21.74464</v>
      </c>
      <c r="AN176" s="1">
        <v>8.5014219999999998E-6</v>
      </c>
      <c r="AO176" s="1">
        <v>2.0659210000000001E-3</v>
      </c>
      <c r="AP176">
        <v>0.89709170000000005</v>
      </c>
      <c r="AQ176">
        <v>22.156639999999999</v>
      </c>
      <c r="AR176" s="1">
        <v>1.435732E-2</v>
      </c>
      <c r="AS176" s="1">
        <v>3.7657020000000001</v>
      </c>
      <c r="AT176">
        <v>0.89637619999999996</v>
      </c>
      <c r="AU176">
        <v>22.501169999999998</v>
      </c>
      <c r="AV176" s="1">
        <v>1.255396</v>
      </c>
      <c r="AW176">
        <v>352.85520000000002</v>
      </c>
      <c r="AX176">
        <v>0.89557580000000003</v>
      </c>
      <c r="AY176">
        <v>22.634170000000001</v>
      </c>
      <c r="AZ176" s="1">
        <v>18.008420000000001</v>
      </c>
      <c r="BA176">
        <v>5374.8760000000002</v>
      </c>
      <c r="BB176">
        <v>0.89462640000000004</v>
      </c>
      <c r="BC176">
        <v>22.74869</v>
      </c>
      <c r="BD176">
        <v>70.714830000000006</v>
      </c>
      <c r="BE176">
        <v>22207.360000000001</v>
      </c>
      <c r="BF176">
        <v>0.8934938</v>
      </c>
      <c r="BG176">
        <v>22.79074</v>
      </c>
      <c r="BH176">
        <v>103.86109999999999</v>
      </c>
      <c r="BI176">
        <v>34107.35</v>
      </c>
      <c r="BJ176">
        <v>0.8921521</v>
      </c>
      <c r="BK176">
        <v>22.881730000000001</v>
      </c>
      <c r="BL176">
        <v>71.391459999999995</v>
      </c>
      <c r="BM176">
        <v>24327.78</v>
      </c>
      <c r="BN176">
        <v>0.89059160000000004</v>
      </c>
      <c r="BO176">
        <v>23.33963</v>
      </c>
      <c r="BP176">
        <v>27.154669999999999</v>
      </c>
      <c r="BQ176">
        <v>9550.4650000000001</v>
      </c>
      <c r="BR176">
        <v>0.88881370000000004</v>
      </c>
      <c r="BS176">
        <v>23.671340000000001</v>
      </c>
      <c r="BT176">
        <v>6.6063539999999996</v>
      </c>
      <c r="BU176">
        <v>2383.681</v>
      </c>
      <c r="BV176">
        <v>0.88695389999999996</v>
      </c>
      <c r="BW176">
        <v>23.874880000000001</v>
      </c>
      <c r="BX176">
        <v>1.1995359999999999</v>
      </c>
      <c r="BY176">
        <v>439.60469999999998</v>
      </c>
      <c r="BZ176">
        <v>0.88491889999999995</v>
      </c>
      <c r="CA176">
        <v>23.960370000000001</v>
      </c>
      <c r="CB176">
        <v>0.22350800000000001</v>
      </c>
      <c r="CC176">
        <v>80.756159999999994</v>
      </c>
      <c r="CD176">
        <v>0.88286290000000001</v>
      </c>
      <c r="CE176">
        <v>23.93186</v>
      </c>
      <c r="CF176">
        <v>8.5576650000000004E-2</v>
      </c>
      <c r="CG176">
        <v>29.228539999999999</v>
      </c>
      <c r="CH176">
        <v>0.88010440000000001</v>
      </c>
      <c r="CI176">
        <v>23.68459</v>
      </c>
      <c r="CJ176">
        <v>6.9947229999999999E-2</v>
      </c>
      <c r="CK176">
        <v>23.368459999999999</v>
      </c>
      <c r="CL176">
        <v>0.87615270000000001</v>
      </c>
      <c r="CM176">
        <v>23.469709999999999</v>
      </c>
      <c r="CN176">
        <v>7.0084469999999996E-2</v>
      </c>
      <c r="CO176">
        <v>23.455570000000002</v>
      </c>
      <c r="CP176">
        <v>0.87204429999999999</v>
      </c>
      <c r="CQ176">
        <v>23.509150000000002</v>
      </c>
      <c r="CR176">
        <v>6.9648970000000004E-2</v>
      </c>
      <c r="CS176">
        <v>23.43638</v>
      </c>
      <c r="CT176">
        <v>0.86837050000000005</v>
      </c>
      <c r="CU176">
        <v>23.783919999999998</v>
      </c>
      <c r="CV176">
        <v>6.6332580000000002E-2</v>
      </c>
      <c r="CW176">
        <v>22.3931</v>
      </c>
      <c r="CX176">
        <v>0.86459079999999999</v>
      </c>
      <c r="CY176">
        <v>23.413640000000001</v>
      </c>
      <c r="CZ176" s="1">
        <v>6.1014949999999998E-2</v>
      </c>
      <c r="DA176">
        <v>20.692129999999999</v>
      </c>
      <c r="DB176">
        <v>0.86084680000000002</v>
      </c>
      <c r="DC176">
        <v>23.34619</v>
      </c>
      <c r="DD176">
        <v>5.508416E-2</v>
      </c>
      <c r="DE176">
        <v>18.749839999999999</v>
      </c>
      <c r="DF176">
        <v>0.85698470000000004</v>
      </c>
      <c r="DG176">
        <v>23.28678</v>
      </c>
      <c r="DH176" s="1">
        <v>4.9233409999999998E-2</v>
      </c>
      <c r="DI176">
        <v>16.81147</v>
      </c>
      <c r="DJ176">
        <v>0.85316550000000002</v>
      </c>
      <c r="DK176">
        <v>22.987020000000001</v>
      </c>
      <c r="DL176" s="1">
        <v>4.3740319999999999E-2</v>
      </c>
      <c r="DM176">
        <v>14.981</v>
      </c>
      <c r="DN176">
        <v>0.84946290000000002</v>
      </c>
      <c r="DO176">
        <v>22.56128</v>
      </c>
      <c r="DP176" s="1">
        <v>3.875634E-2</v>
      </c>
      <c r="DQ176">
        <v>13.30588</v>
      </c>
      <c r="DR176">
        <v>0.84436330000000004</v>
      </c>
      <c r="DS176">
        <v>22.372979999999998</v>
      </c>
      <c r="DT176" s="1">
        <v>3.4323680000000002E-2</v>
      </c>
      <c r="DU176">
        <v>11.81804</v>
      </c>
      <c r="DV176">
        <v>0.83663949999999998</v>
      </c>
      <c r="DW176">
        <v>22.533660000000001</v>
      </c>
      <c r="DX176" s="1">
        <v>3.043651E-2</v>
      </c>
      <c r="DY176">
        <v>10.52383</v>
      </c>
      <c r="DZ176">
        <v>0.82916690000000004</v>
      </c>
      <c r="EA176">
        <v>23.37595</v>
      </c>
      <c r="EB176" s="1">
        <v>2.7025400000000002E-2</v>
      </c>
      <c r="EC176">
        <v>9.3835449999999998</v>
      </c>
      <c r="ED176">
        <v>0.82254689999999997</v>
      </c>
      <c r="EE176">
        <v>24.138470000000002</v>
      </c>
      <c r="EF176" s="1">
        <v>2.3987319999999999E-2</v>
      </c>
      <c r="EG176">
        <v>8.3597750000000008</v>
      </c>
      <c r="EH176">
        <v>0.81647550000000002</v>
      </c>
      <c r="EI176">
        <v>24.759679999999999</v>
      </c>
      <c r="EJ176" s="1">
        <v>2.1305870000000001E-2</v>
      </c>
      <c r="EK176">
        <v>7.440499</v>
      </c>
      <c r="EL176">
        <v>0.81060650000000001</v>
      </c>
      <c r="EM176">
        <v>25.103680000000001</v>
      </c>
      <c r="EN176" s="1">
        <v>1.8886779999999999E-2</v>
      </c>
      <c r="EO176">
        <v>6.6082130000000001</v>
      </c>
      <c r="EP176">
        <v>0.80446989999999996</v>
      </c>
      <c r="EQ176">
        <v>24.772179999999999</v>
      </c>
      <c r="ER176" s="1">
        <v>1.6728610000000001E-2</v>
      </c>
      <c r="ES176">
        <v>5.8668420000000001</v>
      </c>
      <c r="ET176">
        <v>0.79818999999999996</v>
      </c>
      <c r="EU176">
        <v>24.150310000000001</v>
      </c>
      <c r="EV176">
        <v>1.4802239999999999E-2</v>
      </c>
      <c r="EW176">
        <v>5.2036639999999998</v>
      </c>
      <c r="EX176">
        <v>0.79147480000000003</v>
      </c>
      <c r="EY176">
        <v>23.918949999999999</v>
      </c>
      <c r="EZ176" s="1">
        <v>1.3087649999999999E-2</v>
      </c>
      <c r="FA176">
        <v>4.6112590000000004</v>
      </c>
      <c r="FB176">
        <v>0.7837558</v>
      </c>
      <c r="FC176">
        <v>24.053899999999999</v>
      </c>
      <c r="FD176" s="1">
        <v>1.154928E-2</v>
      </c>
      <c r="FE176">
        <v>4.081429</v>
      </c>
      <c r="FF176">
        <v>0.77771939999999995</v>
      </c>
      <c r="FG176">
        <v>24.75911</v>
      </c>
      <c r="FH176" s="1">
        <v>1.019194E-2</v>
      </c>
      <c r="FI176">
        <v>3.609051</v>
      </c>
      <c r="FJ176">
        <v>0.77231090000000002</v>
      </c>
      <c r="FK176">
        <v>25.213999999999999</v>
      </c>
      <c r="FL176" s="1">
        <v>9.0011369999999993E-3</v>
      </c>
      <c r="FM176">
        <v>3.192037</v>
      </c>
      <c r="FN176">
        <v>0.76751519999999995</v>
      </c>
      <c r="FO176">
        <v>25.141670000000001</v>
      </c>
      <c r="FP176" s="1">
        <v>7.9431350000000005E-3</v>
      </c>
      <c r="FQ176">
        <v>2.8192149999999998</v>
      </c>
      <c r="FR176">
        <v>0.76344809999999996</v>
      </c>
      <c r="FS176">
        <v>24.8279</v>
      </c>
      <c r="FT176" s="1">
        <v>6.9914749999999996E-3</v>
      </c>
      <c r="FU176">
        <v>2.4847730000000001</v>
      </c>
      <c r="FV176">
        <v>0.760104</v>
      </c>
      <c r="FW176">
        <v>24.294429999999998</v>
      </c>
      <c r="FX176" s="1">
        <v>6.1340539999999999E-3</v>
      </c>
      <c r="FY176">
        <v>2.1822759999999999</v>
      </c>
      <c r="FZ176">
        <v>0.75742050000000005</v>
      </c>
      <c r="GA176">
        <v>23.823879999999999</v>
      </c>
      <c r="GB176" s="1">
        <v>5.3701900000000004E-3</v>
      </c>
      <c r="GC176">
        <v>1.9109290000000001</v>
      </c>
      <c r="GD176">
        <v>0.75532250000000001</v>
      </c>
      <c r="GE176">
        <v>23.587440000000001</v>
      </c>
      <c r="GF176" s="1">
        <v>4.675523E-3</v>
      </c>
      <c r="GG176">
        <v>1.6632910000000001</v>
      </c>
      <c r="GH176">
        <v>0.75367439999999997</v>
      </c>
      <c r="GI176">
        <v>23.696650000000002</v>
      </c>
      <c r="GJ176" s="1">
        <v>4.0113350000000004E-3</v>
      </c>
      <c r="GK176">
        <v>1.4259999999999999</v>
      </c>
      <c r="GL176">
        <v>0.75242679999999995</v>
      </c>
      <c r="GM176">
        <v>24.464569999999998</v>
      </c>
      <c r="GN176" s="1">
        <v>3.3448079999999999E-3</v>
      </c>
      <c r="GO176">
        <v>1.1880299999999999</v>
      </c>
      <c r="GP176">
        <v>0.75147160000000002</v>
      </c>
      <c r="GQ176">
        <v>25.321629999999999</v>
      </c>
      <c r="GR176" s="1">
        <v>2.6998320000000001E-3</v>
      </c>
      <c r="GS176">
        <v>0.95659729999999998</v>
      </c>
      <c r="GT176">
        <v>0.75074490000000005</v>
      </c>
      <c r="GU176">
        <v>25.99212</v>
      </c>
      <c r="GV176" s="1">
        <v>2.1264130000000002E-3</v>
      </c>
      <c r="GW176">
        <v>0.74980279999999999</v>
      </c>
      <c r="GX176">
        <v>0.75022009999999995</v>
      </c>
      <c r="GY176">
        <v>26.229420000000001</v>
      </c>
      <c r="GZ176" s="1">
        <v>1.6726169999999999E-3</v>
      </c>
      <c r="HA176">
        <v>0.58560950000000001</v>
      </c>
      <c r="HB176">
        <v>0.7498245</v>
      </c>
      <c r="HC176">
        <v>25.849460000000001</v>
      </c>
      <c r="HD176" s="1">
        <v>1.346781E-3</v>
      </c>
      <c r="HE176">
        <v>0.467694</v>
      </c>
      <c r="HF176">
        <v>0.74959520000000002</v>
      </c>
      <c r="HG176">
        <v>24.817589999999999</v>
      </c>
      <c r="HH176" s="1">
        <v>1.1315959999999999E-3</v>
      </c>
      <c r="HI176">
        <v>0.39061709999999999</v>
      </c>
      <c r="HJ176">
        <v>0.74940910000000005</v>
      </c>
      <c r="HK176">
        <v>23.87811</v>
      </c>
      <c r="HL176" s="1">
        <v>9.890611000000001E-4</v>
      </c>
      <c r="HM176">
        <v>0.33961809999999998</v>
      </c>
      <c r="HN176">
        <v>0.74928720000000004</v>
      </c>
      <c r="HO176">
        <v>23.351130000000001</v>
      </c>
      <c r="HP176" s="1">
        <v>8.9138010000000003E-4</v>
      </c>
      <c r="HQ176">
        <v>0.30537370000000003</v>
      </c>
      <c r="HR176">
        <v>0.74919100000000005</v>
      </c>
      <c r="HS176">
        <v>23.518650000000001</v>
      </c>
      <c r="HT176" s="1">
        <v>8.1570069999999995E-4</v>
      </c>
      <c r="HU176">
        <v>0.27881040000000001</v>
      </c>
      <c r="HV176">
        <v>0.74906090000000003</v>
      </c>
      <c r="HW176">
        <v>24.08372</v>
      </c>
      <c r="HX176" s="1">
        <v>7.5074980000000005E-4</v>
      </c>
      <c r="HY176">
        <v>0.25603930000000003</v>
      </c>
      <c r="HZ176">
        <v>0.74890970000000001</v>
      </c>
      <c r="IA176">
        <v>24.410329999999998</v>
      </c>
      <c r="IB176" s="1">
        <v>6.9451449999999998E-4</v>
      </c>
      <c r="IC176">
        <v>0.23642150000000001</v>
      </c>
      <c r="ID176">
        <v>0.74873719999999999</v>
      </c>
      <c r="IE176">
        <v>24.488669999999999</v>
      </c>
      <c r="IF176" s="1">
        <v>6.473796E-4</v>
      </c>
      <c r="IG176">
        <v>0.2200491</v>
      </c>
      <c r="IH176">
        <v>0.74851129999999999</v>
      </c>
      <c r="II176">
        <v>24.077120000000001</v>
      </c>
      <c r="IJ176" s="1">
        <v>6.0822410000000002E-4</v>
      </c>
      <c r="IK176">
        <v>0.206514</v>
      </c>
      <c r="IL176">
        <v>0.7482588</v>
      </c>
      <c r="IM176">
        <v>23.270050000000001</v>
      </c>
      <c r="IN176" s="1">
        <v>5.7548560000000003E-4</v>
      </c>
      <c r="IO176">
        <v>0.1952052</v>
      </c>
      <c r="IP176">
        <v>0.74798100000000001</v>
      </c>
      <c r="IQ176">
        <v>22.755610000000001</v>
      </c>
      <c r="IR176" s="1">
        <v>5.479123E-4</v>
      </c>
      <c r="IS176">
        <v>0.18576590000000001</v>
      </c>
      <c r="IT176">
        <v>0.74768460000000003</v>
      </c>
      <c r="IU176">
        <v>22.849209999999999</v>
      </c>
      <c r="IV176" s="1">
        <v>5.2368230000000003E-4</v>
      </c>
      <c r="IW176">
        <v>0.17749719999999999</v>
      </c>
      <c r="IX176">
        <v>0.74738499999999997</v>
      </c>
      <c r="IY176">
        <v>24.02711</v>
      </c>
      <c r="IZ176" s="1">
        <v>5.0334499999999999E-4</v>
      </c>
      <c r="JA176">
        <v>0.1706009</v>
      </c>
      <c r="JB176">
        <v>0.74703750000000002</v>
      </c>
      <c r="JC176">
        <v>25.36721</v>
      </c>
      <c r="JD176" s="1">
        <v>4.85088E-4</v>
      </c>
      <c r="JE176">
        <v>0.1644581</v>
      </c>
      <c r="JF176">
        <v>0.74671120000000002</v>
      </c>
      <c r="JG176">
        <v>26.269860000000001</v>
      </c>
      <c r="JH176" s="1">
        <v>4.6818510000000001E-4</v>
      </c>
      <c r="JI176">
        <v>0.15874160000000001</v>
      </c>
      <c r="JJ176">
        <v>0.74636829999999998</v>
      </c>
      <c r="JK176">
        <v>26.275659999999998</v>
      </c>
      <c r="JL176" s="1">
        <v>4.519142E-4</v>
      </c>
      <c r="JM176">
        <v>0.15324660000000001</v>
      </c>
      <c r="JN176">
        <v>0.74604219999999999</v>
      </c>
      <c r="JO176">
        <v>25.647549999999999</v>
      </c>
      <c r="JP176" s="1">
        <v>4.3522519999999998E-4</v>
      </c>
      <c r="JQ176">
        <v>0.1475658</v>
      </c>
      <c r="JR176">
        <v>0.74570340000000002</v>
      </c>
      <c r="JS176">
        <v>24.657309999999999</v>
      </c>
      <c r="JT176" s="1">
        <v>4.1731169999999998E-4</v>
      </c>
      <c r="JU176">
        <v>0.14155699999999999</v>
      </c>
      <c r="JV176">
        <v>0.74535779999999996</v>
      </c>
      <c r="JW176">
        <v>23.93393</v>
      </c>
      <c r="JX176" s="1">
        <v>3.9979309999999999E-4</v>
      </c>
      <c r="JY176">
        <v>0.1355835</v>
      </c>
      <c r="JZ176">
        <v>0.74503649999999999</v>
      </c>
      <c r="KA176">
        <v>23.696259999999999</v>
      </c>
      <c r="KB176" s="1">
        <v>3.8297009999999998E-4</v>
      </c>
      <c r="KC176">
        <v>0.1299227</v>
      </c>
      <c r="KD176">
        <v>0.74475400000000003</v>
      </c>
      <c r="KE176">
        <v>24.37237</v>
      </c>
      <c r="KF176" s="1">
        <v>3.656129E-4</v>
      </c>
      <c r="KG176">
        <v>0.1240489</v>
      </c>
      <c r="KH176">
        <v>0.74447509999999995</v>
      </c>
      <c r="KI176">
        <v>25.113900000000001</v>
      </c>
      <c r="KJ176" s="1">
        <v>3.4933890000000002E-4</v>
      </c>
      <c r="KK176">
        <v>0.11855499999999999</v>
      </c>
      <c r="KL176">
        <v>0.74424820000000003</v>
      </c>
      <c r="KM176">
        <v>25.60464</v>
      </c>
      <c r="KN176" s="1">
        <v>3.3303549999999998E-4</v>
      </c>
      <c r="KO176">
        <v>0.11304599999999999</v>
      </c>
      <c r="KP176">
        <v>0.74407540000000005</v>
      </c>
      <c r="KQ176">
        <v>25.782080000000001</v>
      </c>
      <c r="KR176" s="1">
        <v>3.1797610000000001E-4</v>
      </c>
      <c r="KS176">
        <v>0.1079005</v>
      </c>
      <c r="KT176">
        <v>0.74392939999999996</v>
      </c>
      <c r="KU176">
        <v>25.381900000000002</v>
      </c>
      <c r="KV176" s="1">
        <v>3.0331439999999998E-4</v>
      </c>
      <c r="KW176">
        <v>0.1029553</v>
      </c>
      <c r="KX176">
        <v>0.74385800000000002</v>
      </c>
      <c r="KY176">
        <v>24.703959999999999</v>
      </c>
      <c r="KZ176" s="1">
        <v>2.8988130000000002E-4</v>
      </c>
      <c r="LA176">
        <v>9.8377999999999993E-2</v>
      </c>
      <c r="LB176">
        <v>0.74377970000000004</v>
      </c>
      <c r="LC176">
        <v>24.165579999999999</v>
      </c>
      <c r="LD176" s="1">
        <v>2.770413E-4</v>
      </c>
      <c r="LE176">
        <v>9.4028029999999999E-2</v>
      </c>
      <c r="LF176">
        <v>0.74373880000000003</v>
      </c>
      <c r="LG176">
        <v>23.979279999999999</v>
      </c>
      <c r="LH176" s="1">
        <v>2.6440239999999998E-4</v>
      </c>
      <c r="LI176">
        <v>8.9700150000000006E-2</v>
      </c>
      <c r="LJ176">
        <v>0.74369879999999999</v>
      </c>
      <c r="LK176">
        <v>24.620660000000001</v>
      </c>
      <c r="LL176" s="1">
        <v>2.521612E-4</v>
      </c>
      <c r="LM176">
        <v>8.5500980000000004E-2</v>
      </c>
      <c r="LN176">
        <v>0.74369450000000004</v>
      </c>
      <c r="LO176">
        <v>25.471540000000001</v>
      </c>
      <c r="LP176" s="1">
        <v>2.3972619999999999E-4</v>
      </c>
      <c r="LQ176">
        <v>8.1270040000000002E-2</v>
      </c>
      <c r="LR176">
        <v>0.743668</v>
      </c>
      <c r="LS176">
        <v>26.139990000000001</v>
      </c>
      <c r="LT176" s="1">
        <v>2.2769159999999999E-4</v>
      </c>
      <c r="LU176">
        <v>7.7130760000000007E-2</v>
      </c>
      <c r="LV176">
        <v>0.74365210000000004</v>
      </c>
      <c r="LW176">
        <v>26.341360000000002</v>
      </c>
      <c r="LX176" s="1">
        <v>2.1665660000000001E-4</v>
      </c>
      <c r="LY176">
        <v>7.3353979999999999E-2</v>
      </c>
      <c r="LZ176">
        <v>0.74364540000000001</v>
      </c>
      <c r="MA176">
        <v>25.894269999999999</v>
      </c>
      <c r="MB176" s="1">
        <v>2.062481E-4</v>
      </c>
      <c r="MC176">
        <v>6.9933410000000001E-2</v>
      </c>
      <c r="MD176">
        <v>0.74365919999999996</v>
      </c>
      <c r="ME176">
        <v>24.981020000000001</v>
      </c>
      <c r="MF176" s="1">
        <v>1.9668069999999999E-4</v>
      </c>
      <c r="MG176">
        <v>6.6913680000000003E-2</v>
      </c>
      <c r="MH176">
        <v>0.74365110000000001</v>
      </c>
      <c r="MI176">
        <v>24.256319999999999</v>
      </c>
      <c r="MJ176" s="1">
        <v>1.8792789999999999E-4</v>
      </c>
      <c r="MK176">
        <v>6.4131419999999995E-2</v>
      </c>
      <c r="ML176">
        <v>0.74364909999999995</v>
      </c>
      <c r="MM176">
        <v>23.94858</v>
      </c>
      <c r="MN176" s="1">
        <v>1.7997879999999999E-4</v>
      </c>
      <c r="MO176">
        <v>6.157369E-2</v>
      </c>
      <c r="MP176">
        <v>0.7436528</v>
      </c>
      <c r="MQ176">
        <v>24.590350000000001</v>
      </c>
      <c r="MR176" s="1">
        <v>1.725455E-4</v>
      </c>
      <c r="MS176">
        <v>5.9217850000000002E-2</v>
      </c>
      <c r="MT176">
        <v>0.74367640000000002</v>
      </c>
      <c r="MU176">
        <v>25.09423</v>
      </c>
      <c r="MV176" s="1">
        <v>1.6538910000000001E-4</v>
      </c>
      <c r="MW176">
        <v>5.69215E-2</v>
      </c>
      <c r="MX176">
        <v>0.74367499999999997</v>
      </c>
      <c r="MY176">
        <v>24.99419</v>
      </c>
      <c r="MZ176" s="1">
        <v>1.5855E-4</v>
      </c>
      <c r="NA176">
        <v>5.4707270000000002E-2</v>
      </c>
      <c r="NB176">
        <v>0.74367620000000001</v>
      </c>
      <c r="NC176">
        <v>24.466750000000001</v>
      </c>
      <c r="ND176" s="1">
        <v>1.5235199999999999E-4</v>
      </c>
      <c r="NE176">
        <v>5.2692780000000002E-2</v>
      </c>
      <c r="NF176">
        <v>0.74367709999999998</v>
      </c>
      <c r="NG176">
        <v>23.88053</v>
      </c>
      <c r="NH176" s="1">
        <v>1.461698E-4</v>
      </c>
      <c r="NI176">
        <v>5.0670989999999999E-2</v>
      </c>
      <c r="NJ176">
        <v>0.74363699999999999</v>
      </c>
      <c r="NK176">
        <v>23.24352</v>
      </c>
      <c r="NL176" s="1">
        <v>1.4028209999999999E-4</v>
      </c>
      <c r="NM176">
        <v>4.875297E-2</v>
      </c>
      <c r="NN176">
        <v>0.74365530000000002</v>
      </c>
      <c r="NO176">
        <v>22.784389999999998</v>
      </c>
      <c r="NP176" s="1">
        <v>1.349016E-4</v>
      </c>
      <c r="NQ176">
        <v>4.6977989999999997E-2</v>
      </c>
      <c r="NR176">
        <v>0.74367349999999999</v>
      </c>
      <c r="NS176">
        <v>22.644349999999999</v>
      </c>
      <c r="NT176" s="1">
        <v>1.2964610000000001E-4</v>
      </c>
      <c r="NU176">
        <v>4.5237319999999998E-2</v>
      </c>
      <c r="NV176">
        <v>0.74366030000000005</v>
      </c>
      <c r="NW176">
        <v>23.445440000000001</v>
      </c>
      <c r="NX176" s="1">
        <v>1.2452430000000001E-4</v>
      </c>
      <c r="NY176">
        <v>4.3541549999999998E-2</v>
      </c>
      <c r="NZ176">
        <v>0.74367340000000004</v>
      </c>
      <c r="OA176">
        <v>24.56072</v>
      </c>
      <c r="OB176" s="1">
        <v>1.196123E-4</v>
      </c>
      <c r="OC176">
        <v>4.1902059999999998E-2</v>
      </c>
      <c r="OD176">
        <v>0.74368089999999998</v>
      </c>
      <c r="OE176">
        <v>25.261559999999999</v>
      </c>
      <c r="OF176" s="1">
        <v>1.14941E-4</v>
      </c>
      <c r="OG176">
        <v>4.0354830000000001E-2</v>
      </c>
      <c r="OH176">
        <v>0.74367179999999999</v>
      </c>
      <c r="OI176">
        <v>25.547080000000001</v>
      </c>
      <c r="OJ176" s="1">
        <v>1.1047700000000001E-4</v>
      </c>
      <c r="OK176">
        <v>3.8866869999999998E-2</v>
      </c>
    </row>
    <row r="177" spans="1:401" x14ac:dyDescent="0.35">
      <c r="A177">
        <v>183</v>
      </c>
      <c r="B177" t="s">
        <v>4</v>
      </c>
      <c r="C177" t="s">
        <v>181</v>
      </c>
      <c r="D177" t="s">
        <v>183</v>
      </c>
      <c r="E177">
        <v>904.04600000000005</v>
      </c>
      <c r="F177">
        <v>0.84365990000000002</v>
      </c>
      <c r="G177">
        <v>21.091229999999999</v>
      </c>
      <c r="H177">
        <v>0</v>
      </c>
      <c r="I177">
        <v>0</v>
      </c>
      <c r="J177">
        <v>0.84198010000000001</v>
      </c>
      <c r="K177">
        <v>21.177320000000002</v>
      </c>
      <c r="L177">
        <v>0</v>
      </c>
      <c r="M177">
        <v>0</v>
      </c>
      <c r="N177">
        <v>0.84021959999999996</v>
      </c>
      <c r="O177">
        <v>21.411259999999999</v>
      </c>
      <c r="P177">
        <v>0</v>
      </c>
      <c r="Q177">
        <v>0</v>
      </c>
      <c r="R177">
        <v>0.83827569999999996</v>
      </c>
      <c r="S177">
        <v>21.668089999999999</v>
      </c>
      <c r="T177">
        <v>0</v>
      </c>
      <c r="U177">
        <v>0</v>
      </c>
      <c r="V177">
        <v>0.83571240000000002</v>
      </c>
      <c r="W177">
        <v>21.633900000000001</v>
      </c>
      <c r="X177">
        <v>0</v>
      </c>
      <c r="Y177">
        <v>0</v>
      </c>
      <c r="Z177">
        <v>0.83145820000000004</v>
      </c>
      <c r="AA177">
        <v>21.457000000000001</v>
      </c>
      <c r="AB177">
        <v>1.42106E-38</v>
      </c>
      <c r="AC177">
        <v>4.1895980000000001E-36</v>
      </c>
      <c r="AD177">
        <v>0.82826949999999999</v>
      </c>
      <c r="AE177">
        <v>21.28847</v>
      </c>
      <c r="AF177" s="1">
        <v>4.0869089999999997E-27</v>
      </c>
      <c r="AG177" s="1">
        <v>1.2119810000000001E-24</v>
      </c>
      <c r="AH177">
        <v>0.82620190000000004</v>
      </c>
      <c r="AI177">
        <v>21.500879999999999</v>
      </c>
      <c r="AJ177" s="1">
        <v>3.2121549999999998E-15</v>
      </c>
      <c r="AK177" s="1">
        <v>9.5559689999999991E-13</v>
      </c>
      <c r="AL177">
        <v>0.82451439999999998</v>
      </c>
      <c r="AM177">
        <v>21.792459999999998</v>
      </c>
      <c r="AN177" s="1">
        <v>3.762431E-6</v>
      </c>
      <c r="AO177" s="1">
        <v>8.5969639999999999E-4</v>
      </c>
      <c r="AP177">
        <v>0.82284690000000005</v>
      </c>
      <c r="AQ177">
        <v>22.202919999999999</v>
      </c>
      <c r="AR177" s="1">
        <v>8.8053079999999995E-3</v>
      </c>
      <c r="AS177" s="1">
        <v>2.1649120000000002</v>
      </c>
      <c r="AT177">
        <v>0.82118930000000001</v>
      </c>
      <c r="AU177">
        <v>22.537759999999999</v>
      </c>
      <c r="AV177" s="1">
        <v>0.9158115</v>
      </c>
      <c r="AW177">
        <v>239.1841</v>
      </c>
      <c r="AX177">
        <v>0.81942590000000004</v>
      </c>
      <c r="AY177">
        <v>22.645869999999999</v>
      </c>
      <c r="AZ177" s="1">
        <v>14.92451</v>
      </c>
      <c r="BA177">
        <v>4097.1210000000001</v>
      </c>
      <c r="BB177">
        <v>0.81749019999999994</v>
      </c>
      <c r="BC177">
        <v>22.75741</v>
      </c>
      <c r="BD177">
        <v>64.864230000000006</v>
      </c>
      <c r="BE177">
        <v>18545.11</v>
      </c>
      <c r="BF177">
        <v>0.81527859999999996</v>
      </c>
      <c r="BG177">
        <v>22.800160000000002</v>
      </c>
      <c r="BH177">
        <v>103.8158</v>
      </c>
      <c r="BI177">
        <v>30675.06</v>
      </c>
      <c r="BJ177">
        <v>0.81272319999999998</v>
      </c>
      <c r="BK177">
        <v>22.911169999999998</v>
      </c>
      <c r="BL177">
        <v>76.163550000000001</v>
      </c>
      <c r="BM177">
        <v>23199.82</v>
      </c>
      <c r="BN177">
        <v>0.80975189999999997</v>
      </c>
      <c r="BO177">
        <v>23.391999999999999</v>
      </c>
      <c r="BP177">
        <v>30.617380000000001</v>
      </c>
      <c r="BQ177">
        <v>9553.4380000000001</v>
      </c>
      <c r="BR177">
        <v>0.80631489999999995</v>
      </c>
      <c r="BS177">
        <v>23.72533</v>
      </c>
      <c r="BT177">
        <v>7.7728320000000002</v>
      </c>
      <c r="BU177">
        <v>2473.5349999999999</v>
      </c>
      <c r="BV177">
        <v>0.8024867</v>
      </c>
      <c r="BW177">
        <v>23.939409999999999</v>
      </c>
      <c r="BX177">
        <v>1.4459070000000001</v>
      </c>
      <c r="BY177">
        <v>466.1934</v>
      </c>
      <c r="BZ177">
        <v>0.79828290000000002</v>
      </c>
      <c r="CA177">
        <v>24.00609</v>
      </c>
      <c r="CB177">
        <v>0.26166610000000001</v>
      </c>
      <c r="CC177">
        <v>83.939440000000005</v>
      </c>
      <c r="CD177">
        <v>0.79376469999999999</v>
      </c>
      <c r="CE177">
        <v>23.951920000000001</v>
      </c>
      <c r="CF177">
        <v>9.024211E-2</v>
      </c>
      <c r="CG177">
        <v>27.937200000000001</v>
      </c>
      <c r="CH177">
        <v>0.78927619999999998</v>
      </c>
      <c r="CI177">
        <v>23.701059999999998</v>
      </c>
      <c r="CJ177">
        <v>7.0112419999999995E-2</v>
      </c>
      <c r="CK177">
        <v>21.31889</v>
      </c>
      <c r="CL177">
        <v>0.78480950000000005</v>
      </c>
      <c r="CM177">
        <v>23.488140000000001</v>
      </c>
      <c r="CN177">
        <v>6.9869509999999996E-2</v>
      </c>
      <c r="CO177">
        <v>21.265989999999999</v>
      </c>
      <c r="CP177">
        <v>0.78015400000000001</v>
      </c>
      <c r="CQ177">
        <v>23.536090000000002</v>
      </c>
      <c r="CR177">
        <v>6.9572049999999996E-2</v>
      </c>
      <c r="CS177">
        <v>21.289899999999999</v>
      </c>
      <c r="CT177">
        <v>0.7757944</v>
      </c>
      <c r="CU177">
        <v>23.841139999999999</v>
      </c>
      <c r="CV177" s="1">
        <v>6.6535739999999996E-2</v>
      </c>
      <c r="CW177">
        <v>20.46246</v>
      </c>
      <c r="CX177">
        <v>0.77128019999999997</v>
      </c>
      <c r="CY177">
        <v>23.48582</v>
      </c>
      <c r="CZ177" s="1">
        <v>6.13567E-2</v>
      </c>
      <c r="DA177">
        <v>18.980840000000001</v>
      </c>
      <c r="DB177">
        <v>0.76672830000000003</v>
      </c>
      <c r="DC177">
        <v>23.423279999999998</v>
      </c>
      <c r="DD177" s="1">
        <v>5.5461219999999999E-2</v>
      </c>
      <c r="DE177">
        <v>17.249320000000001</v>
      </c>
      <c r="DF177">
        <v>0.76210310000000003</v>
      </c>
      <c r="DG177">
        <v>23.348130000000001</v>
      </c>
      <c r="DH177" s="1">
        <v>4.9595090000000001E-2</v>
      </c>
      <c r="DI177">
        <v>15.501749999999999</v>
      </c>
      <c r="DJ177">
        <v>0.75739120000000004</v>
      </c>
      <c r="DK177">
        <v>23.044</v>
      </c>
      <c r="DL177" s="1">
        <v>4.4072680000000003E-2</v>
      </c>
      <c r="DM177">
        <v>13.844429999999999</v>
      </c>
      <c r="DN177">
        <v>0.75285919999999995</v>
      </c>
      <c r="DO177">
        <v>22.607330000000001</v>
      </c>
      <c r="DP177" s="1">
        <v>3.9043620000000001E-2</v>
      </c>
      <c r="DQ177">
        <v>12.31908</v>
      </c>
      <c r="DR177">
        <v>0.74861069999999996</v>
      </c>
      <c r="DS177">
        <v>22.396100000000001</v>
      </c>
      <c r="DT177" s="1">
        <v>3.4562000000000002E-2</v>
      </c>
      <c r="DU177">
        <v>10.94999</v>
      </c>
      <c r="DV177">
        <v>0.74429610000000002</v>
      </c>
      <c r="DW177">
        <v>22.550689999999999</v>
      </c>
      <c r="DX177" s="1">
        <v>3.0626210000000001E-2</v>
      </c>
      <c r="DY177">
        <v>9.7414319999999996</v>
      </c>
      <c r="DZ177">
        <v>0.73987270000000005</v>
      </c>
      <c r="EA177">
        <v>23.407679999999999</v>
      </c>
      <c r="EB177" s="1">
        <v>2.7179999999999999E-2</v>
      </c>
      <c r="EC177">
        <v>8.6794639999999994</v>
      </c>
      <c r="ED177">
        <v>0.73588129999999996</v>
      </c>
      <c r="EE177">
        <v>24.185369999999999</v>
      </c>
      <c r="EF177" s="1">
        <v>2.4129500000000002E-2</v>
      </c>
      <c r="EG177">
        <v>7.7437870000000002</v>
      </c>
      <c r="EH177">
        <v>0.73264779999999996</v>
      </c>
      <c r="EI177">
        <v>24.815200000000001</v>
      </c>
      <c r="EJ177" s="1">
        <v>2.1418759999999998E-2</v>
      </c>
      <c r="EK177">
        <v>6.8995699999999998</v>
      </c>
      <c r="EL177">
        <v>0.72979709999999998</v>
      </c>
      <c r="EM177">
        <v>25.17024</v>
      </c>
      <c r="EN177" s="1">
        <v>1.898041E-2</v>
      </c>
      <c r="EO177">
        <v>6.135561</v>
      </c>
      <c r="EP177">
        <v>0.72686539999999999</v>
      </c>
      <c r="EQ177">
        <v>24.839179999999999</v>
      </c>
      <c r="ER177" s="1">
        <v>1.6804650000000001E-2</v>
      </c>
      <c r="ES177">
        <v>5.452623</v>
      </c>
      <c r="ET177">
        <v>0.72390069999999995</v>
      </c>
      <c r="EU177">
        <v>24.192799999999998</v>
      </c>
      <c r="EV177" s="1">
        <v>1.486607E-2</v>
      </c>
      <c r="EW177">
        <v>4.8422999999999998</v>
      </c>
      <c r="EX177">
        <v>0.72102129999999998</v>
      </c>
      <c r="EY177">
        <v>23.936219999999999</v>
      </c>
      <c r="EZ177" s="1">
        <v>1.313657E-2</v>
      </c>
      <c r="FA177">
        <v>4.2946669999999996</v>
      </c>
      <c r="FB177">
        <v>0.71821780000000002</v>
      </c>
      <c r="FC177">
        <v>24.04842</v>
      </c>
      <c r="FD177" s="1">
        <v>1.1591310000000001E-2</v>
      </c>
      <c r="FE177">
        <v>3.8032210000000002</v>
      </c>
      <c r="FF177">
        <v>0.71536759999999999</v>
      </c>
      <c r="FG177">
        <v>24.757580000000001</v>
      </c>
      <c r="FH177" s="1">
        <v>1.022618E-2</v>
      </c>
      <c r="FI177">
        <v>3.3651460000000002</v>
      </c>
      <c r="FJ177">
        <v>0.7121189</v>
      </c>
      <c r="FK177">
        <v>25.249919999999999</v>
      </c>
      <c r="FL177" s="1">
        <v>9.0234479999999999E-3</v>
      </c>
      <c r="FM177">
        <v>2.9778359999999999</v>
      </c>
      <c r="FN177">
        <v>0.70933219999999997</v>
      </c>
      <c r="FO177">
        <v>25.196110000000001</v>
      </c>
      <c r="FP177" s="1">
        <v>7.9594920000000003E-3</v>
      </c>
      <c r="FQ177">
        <v>2.6326969999999998</v>
      </c>
      <c r="FR177">
        <v>0.70706029999999997</v>
      </c>
      <c r="FS177">
        <v>24.887119999999999</v>
      </c>
      <c r="FT177" s="1">
        <v>7.011303E-3</v>
      </c>
      <c r="FU177">
        <v>2.32247</v>
      </c>
      <c r="FV177">
        <v>0.70523800000000003</v>
      </c>
      <c r="FW177">
        <v>24.352419999999999</v>
      </c>
      <c r="FX177" s="1">
        <v>6.1589130000000002E-3</v>
      </c>
      <c r="FY177">
        <v>2.0414159999999999</v>
      </c>
      <c r="FZ177">
        <v>0.70383030000000002</v>
      </c>
      <c r="GA177">
        <v>23.856249999999999</v>
      </c>
      <c r="GB177" s="1">
        <v>5.3982580000000004E-3</v>
      </c>
      <c r="GC177">
        <v>1.7889429999999999</v>
      </c>
      <c r="GD177">
        <v>0.70276260000000002</v>
      </c>
      <c r="GE177">
        <v>23.60229</v>
      </c>
      <c r="GF177" s="1">
        <v>4.7081689999999999E-3</v>
      </c>
      <c r="GG177">
        <v>1.5592159999999999</v>
      </c>
      <c r="GH177">
        <v>0.70198210000000005</v>
      </c>
      <c r="GI177">
        <v>23.697620000000001</v>
      </c>
      <c r="GJ177" s="1">
        <v>4.0507809999999998E-3</v>
      </c>
      <c r="GK177">
        <v>1.340179</v>
      </c>
      <c r="GL177">
        <v>0.70138129999999999</v>
      </c>
      <c r="GM177">
        <v>24.464970000000001</v>
      </c>
      <c r="GN177" s="1">
        <v>3.3912819999999998E-3</v>
      </c>
      <c r="GO177">
        <v>1.121097</v>
      </c>
      <c r="GP177">
        <v>0.70093609999999995</v>
      </c>
      <c r="GQ177">
        <v>25.346360000000001</v>
      </c>
      <c r="GR177" s="1">
        <v>2.7465660000000002E-3</v>
      </c>
      <c r="GS177">
        <v>0.90675910000000004</v>
      </c>
      <c r="GT177">
        <v>0.70059870000000002</v>
      </c>
      <c r="GU177">
        <v>26.04815</v>
      </c>
      <c r="GV177" s="1">
        <v>2.165176E-3</v>
      </c>
      <c r="GW177">
        <v>0.71306159999999996</v>
      </c>
      <c r="GX177">
        <v>0.7003511</v>
      </c>
      <c r="GY177">
        <v>26.305430000000001</v>
      </c>
      <c r="GZ177" s="1">
        <v>1.698569E-3</v>
      </c>
      <c r="HA177">
        <v>0.55738849999999995</v>
      </c>
      <c r="HB177">
        <v>0.7001925</v>
      </c>
      <c r="HC177">
        <v>25.937670000000001</v>
      </c>
      <c r="HD177" s="1">
        <v>1.3593730000000001E-3</v>
      </c>
      <c r="HE177">
        <v>0.44407639999999998</v>
      </c>
      <c r="HF177">
        <v>0.70009089999999996</v>
      </c>
      <c r="HG177">
        <v>24.905639999999998</v>
      </c>
      <c r="HH177" s="1">
        <v>1.136485E-3</v>
      </c>
      <c r="HI177">
        <v>0.3695099</v>
      </c>
      <c r="HJ177">
        <v>0.70001570000000002</v>
      </c>
      <c r="HK177">
        <v>23.944559999999999</v>
      </c>
      <c r="HL177" s="1">
        <v>9.8796749999999992E-4</v>
      </c>
      <c r="HM177">
        <v>0.3200211</v>
      </c>
      <c r="HN177">
        <v>0.69998660000000001</v>
      </c>
      <c r="HO177">
        <v>23.38993</v>
      </c>
      <c r="HP177" s="1">
        <v>8.8562829999999995E-4</v>
      </c>
      <c r="HQ177">
        <v>0.28637210000000002</v>
      </c>
      <c r="HR177">
        <v>0.69993130000000003</v>
      </c>
      <c r="HS177">
        <v>23.538550000000001</v>
      </c>
      <c r="HT177" s="1">
        <v>8.0813930000000003E-4</v>
      </c>
      <c r="HU177">
        <v>0.26090809999999998</v>
      </c>
      <c r="HV177">
        <v>0.69986340000000002</v>
      </c>
      <c r="HW177">
        <v>24.108730000000001</v>
      </c>
      <c r="HX177" s="1">
        <v>7.42445E-4</v>
      </c>
      <c r="HY177">
        <v>0.23939949999999999</v>
      </c>
      <c r="HZ177">
        <v>0.69978059999999997</v>
      </c>
      <c r="IA177">
        <v>24.46002</v>
      </c>
      <c r="IB177" s="1">
        <v>6.8574510000000001E-4</v>
      </c>
      <c r="IC177">
        <v>0.22088930000000001</v>
      </c>
      <c r="ID177">
        <v>0.69965670000000002</v>
      </c>
      <c r="IE177">
        <v>24.55566</v>
      </c>
      <c r="IF177" s="1">
        <v>6.3783769999999995E-4</v>
      </c>
      <c r="IG177">
        <v>0.2053162</v>
      </c>
      <c r="IH177">
        <v>0.69951620000000003</v>
      </c>
      <c r="II177">
        <v>24.151440000000001</v>
      </c>
      <c r="IJ177" s="1">
        <v>5.9800800000000002E-4</v>
      </c>
      <c r="IK177">
        <v>0.1924139</v>
      </c>
      <c r="IL177">
        <v>0.69939209999999996</v>
      </c>
      <c r="IM177">
        <v>23.332789999999999</v>
      </c>
      <c r="IN177" s="1">
        <v>5.6484630000000003E-4</v>
      </c>
      <c r="IO177">
        <v>0.1816786</v>
      </c>
      <c r="IP177">
        <v>0.69920559999999998</v>
      </c>
      <c r="IQ177">
        <v>22.777159999999999</v>
      </c>
      <c r="IR177" s="1">
        <v>5.3702839999999997E-4</v>
      </c>
      <c r="IS177">
        <v>0.17270060000000001</v>
      </c>
      <c r="IT177">
        <v>0.69902390000000003</v>
      </c>
      <c r="IU177">
        <v>22.8384</v>
      </c>
      <c r="IV177" s="1">
        <v>5.1279419999999997E-4</v>
      </c>
      <c r="IW177">
        <v>0.1648984</v>
      </c>
      <c r="IX177">
        <v>0.69883669999999998</v>
      </c>
      <c r="IY177">
        <v>24.00142</v>
      </c>
      <c r="IZ177" s="1">
        <v>4.9213019999999998E-4</v>
      </c>
      <c r="JA177">
        <v>0.15827179999999999</v>
      </c>
      <c r="JB177">
        <v>0.69864340000000003</v>
      </c>
      <c r="JC177">
        <v>25.364540000000002</v>
      </c>
      <c r="JD177" s="1">
        <v>4.7416180000000002E-4</v>
      </c>
      <c r="JE177">
        <v>0.15250159999999999</v>
      </c>
      <c r="JF177">
        <v>0.69845400000000002</v>
      </c>
      <c r="JG177">
        <v>26.309840000000001</v>
      </c>
      <c r="JH177" s="1">
        <v>4.5766909999999999E-4</v>
      </c>
      <c r="JI177">
        <v>0.14722189999999999</v>
      </c>
      <c r="JJ177">
        <v>0.69821929999999999</v>
      </c>
      <c r="JK177">
        <v>26.351389999999999</v>
      </c>
      <c r="JL177" s="1">
        <v>4.417159E-4</v>
      </c>
      <c r="JM177">
        <v>0.1421277</v>
      </c>
      <c r="JN177">
        <v>0.69804949999999999</v>
      </c>
      <c r="JO177">
        <v>25.74344</v>
      </c>
      <c r="JP177" s="1">
        <v>4.2526769999999997E-4</v>
      </c>
      <c r="JQ177">
        <v>0.136853</v>
      </c>
      <c r="JR177">
        <v>0.69783550000000005</v>
      </c>
      <c r="JS177">
        <v>24.74147</v>
      </c>
      <c r="JT177" s="1">
        <v>4.0838819999999999E-4</v>
      </c>
      <c r="JU177">
        <v>0.13145000000000001</v>
      </c>
      <c r="JV177">
        <v>0.69762679999999999</v>
      </c>
      <c r="JW177">
        <v>23.9848</v>
      </c>
      <c r="JX177" s="1">
        <v>3.9116699999999999E-4</v>
      </c>
      <c r="JY177">
        <v>0.1259275</v>
      </c>
      <c r="JZ177">
        <v>0.69743319999999998</v>
      </c>
      <c r="KA177">
        <v>23.716740000000001</v>
      </c>
      <c r="KB177" s="1">
        <v>3.7473219999999998E-4</v>
      </c>
      <c r="KC177">
        <v>0.12066449999999999</v>
      </c>
      <c r="KD177">
        <v>0.6972564</v>
      </c>
      <c r="KE177">
        <v>24.376760000000001</v>
      </c>
      <c r="KF177" s="1">
        <v>3.5784130000000001E-4</v>
      </c>
      <c r="KG177">
        <v>0.1152511</v>
      </c>
      <c r="KH177">
        <v>0.69711230000000002</v>
      </c>
      <c r="KI177">
        <v>25.13542</v>
      </c>
      <c r="KJ177" s="1">
        <v>3.4194809999999999E-4</v>
      </c>
      <c r="KK177">
        <v>0.11013340000000001</v>
      </c>
      <c r="KL177">
        <v>0.69698459999999995</v>
      </c>
      <c r="KM177">
        <v>25.655840000000001</v>
      </c>
      <c r="KN177" s="1">
        <v>3.2629700000000002E-4</v>
      </c>
      <c r="KO177">
        <v>0.1050986</v>
      </c>
      <c r="KP177">
        <v>0.69689610000000002</v>
      </c>
      <c r="KQ177">
        <v>25.84618</v>
      </c>
      <c r="KR177" s="1">
        <v>3.112891E-4</v>
      </c>
      <c r="KS177">
        <v>0.100257</v>
      </c>
      <c r="KT177">
        <v>0.69681729999999997</v>
      </c>
      <c r="KU177">
        <v>25.446729999999999</v>
      </c>
      <c r="KV177" s="1">
        <v>2.9712819999999998E-4</v>
      </c>
      <c r="KW177">
        <v>9.5694340000000003E-2</v>
      </c>
      <c r="KX177">
        <v>0.69676079999999996</v>
      </c>
      <c r="KY177">
        <v>24.761430000000001</v>
      </c>
      <c r="KZ177" s="1">
        <v>2.838022E-4</v>
      </c>
      <c r="LA177">
        <v>9.1391790000000001E-2</v>
      </c>
      <c r="LB177">
        <v>0.69675370000000003</v>
      </c>
      <c r="LC177">
        <v>24.204219999999999</v>
      </c>
      <c r="LD177" s="1">
        <v>2.7145970000000001E-4</v>
      </c>
      <c r="LE177">
        <v>8.7404060000000006E-2</v>
      </c>
      <c r="LF177">
        <v>0.69673370000000001</v>
      </c>
      <c r="LG177">
        <v>23.999040000000001</v>
      </c>
      <c r="LH177" s="1">
        <v>2.5901599999999999E-4</v>
      </c>
      <c r="LI177">
        <v>8.3378560000000004E-2</v>
      </c>
      <c r="LJ177">
        <v>0.69670690000000002</v>
      </c>
      <c r="LK177">
        <v>24.625589999999999</v>
      </c>
      <c r="LL177" s="1">
        <v>2.4695359999999999E-4</v>
      </c>
      <c r="LM177">
        <v>7.9483460000000006E-2</v>
      </c>
      <c r="LN177">
        <v>0.69670460000000001</v>
      </c>
      <c r="LO177">
        <v>25.490379999999998</v>
      </c>
      <c r="LP177" s="1">
        <v>2.349621E-4</v>
      </c>
      <c r="LQ177">
        <v>7.5611910000000004E-2</v>
      </c>
      <c r="LR177">
        <v>0.69669899999999996</v>
      </c>
      <c r="LS177">
        <v>26.18242</v>
      </c>
      <c r="LT177" s="1">
        <v>2.2294980000000001E-4</v>
      </c>
      <c r="LU177">
        <v>7.1733690000000003E-2</v>
      </c>
      <c r="LV177">
        <v>0.69668929999999996</v>
      </c>
      <c r="LW177">
        <v>26.405709999999999</v>
      </c>
      <c r="LX177" s="1">
        <v>2.1202379999999999E-4</v>
      </c>
      <c r="LY177">
        <v>6.8202840000000001E-2</v>
      </c>
      <c r="LZ177">
        <v>0.69669119999999995</v>
      </c>
      <c r="MA177">
        <v>25.974319999999999</v>
      </c>
      <c r="MB177" s="1">
        <v>2.018639E-4</v>
      </c>
      <c r="MC177">
        <v>6.5011600000000003E-2</v>
      </c>
      <c r="MD177">
        <v>0.69668450000000004</v>
      </c>
      <c r="ME177">
        <v>25.056180000000001</v>
      </c>
      <c r="MF177" s="1">
        <v>1.9246319999999999E-4</v>
      </c>
      <c r="MG177">
        <v>6.2191049999999998E-2</v>
      </c>
      <c r="MH177">
        <v>0.69670270000000001</v>
      </c>
      <c r="MI177">
        <v>24.299869999999999</v>
      </c>
      <c r="MJ177" s="1">
        <v>1.8381969999999999E-4</v>
      </c>
      <c r="MK177">
        <v>5.9586359999999998E-2</v>
      </c>
      <c r="ML177">
        <v>0.69669049999999999</v>
      </c>
      <c r="MM177">
        <v>23.96406</v>
      </c>
      <c r="MN177" s="1">
        <v>1.757874E-4</v>
      </c>
      <c r="MO177">
        <v>5.7154000000000003E-2</v>
      </c>
      <c r="MP177">
        <v>0.69669409999999998</v>
      </c>
      <c r="MQ177">
        <v>24.589259999999999</v>
      </c>
      <c r="MR177" s="1">
        <v>1.6858490000000001E-4</v>
      </c>
      <c r="MS177">
        <v>5.4968679999999999E-2</v>
      </c>
      <c r="MT177">
        <v>0.69669970000000003</v>
      </c>
      <c r="MU177">
        <v>25.11617</v>
      </c>
      <c r="MV177" s="1">
        <v>1.6163850000000001E-4</v>
      </c>
      <c r="MW177">
        <v>5.2850349999999997E-2</v>
      </c>
      <c r="MX177">
        <v>0.6966888</v>
      </c>
      <c r="MY177">
        <v>25.055949999999999</v>
      </c>
      <c r="MZ177" s="1">
        <v>1.5491379999999999E-4</v>
      </c>
      <c r="NA177">
        <v>5.0782720000000003E-2</v>
      </c>
      <c r="NB177">
        <v>0.69668980000000003</v>
      </c>
      <c r="NC177">
        <v>24.540109999999999</v>
      </c>
      <c r="ND177" s="1">
        <v>1.487897E-4</v>
      </c>
      <c r="NE177">
        <v>4.8895149999999998E-2</v>
      </c>
      <c r="NF177">
        <v>0.69669000000000003</v>
      </c>
      <c r="NG177">
        <v>23.959199999999999</v>
      </c>
      <c r="NH177" s="1">
        <v>1.427418E-4</v>
      </c>
      <c r="NI177">
        <v>4.7019819999999997E-2</v>
      </c>
      <c r="NJ177">
        <v>0.69668560000000002</v>
      </c>
      <c r="NK177">
        <v>23.302350000000001</v>
      </c>
      <c r="NL177" s="1">
        <v>1.370167E-4</v>
      </c>
      <c r="NM177">
        <v>4.5238849999999997E-2</v>
      </c>
      <c r="NN177">
        <v>0.69669329999999996</v>
      </c>
      <c r="NO177">
        <v>22.820969999999999</v>
      </c>
      <c r="NP177" s="1">
        <v>1.3170019999999999E-4</v>
      </c>
      <c r="NQ177">
        <v>4.357809E-2</v>
      </c>
      <c r="NR177">
        <v>0.69669389999999998</v>
      </c>
      <c r="NS177">
        <v>22.66084</v>
      </c>
      <c r="NT177" s="1">
        <v>1.265146E-4</v>
      </c>
      <c r="NU177">
        <v>4.1949819999999999E-2</v>
      </c>
      <c r="NV177">
        <v>0.69668490000000005</v>
      </c>
      <c r="NW177">
        <v>23.444520000000001</v>
      </c>
      <c r="NX177" s="1">
        <v>1.21544E-4</v>
      </c>
      <c r="NY177">
        <v>4.0381899999999998E-2</v>
      </c>
      <c r="NZ177">
        <v>0.69669440000000005</v>
      </c>
      <c r="OA177">
        <v>24.573090000000001</v>
      </c>
      <c r="OB177" s="1">
        <v>1.167917E-4</v>
      </c>
      <c r="OC177">
        <v>3.8876040000000001E-2</v>
      </c>
      <c r="OD177">
        <v>0.69669930000000002</v>
      </c>
      <c r="OE177">
        <v>25.30396</v>
      </c>
      <c r="OF177" s="1">
        <v>1.122656E-4</v>
      </c>
      <c r="OG177">
        <v>3.7440479999999998E-2</v>
      </c>
      <c r="OH177">
        <v>0.69670010000000004</v>
      </c>
      <c r="OI177">
        <v>25.604600000000001</v>
      </c>
      <c r="OJ177" s="1">
        <v>1.079677E-4</v>
      </c>
      <c r="OK177">
        <v>3.6071270000000002E-2</v>
      </c>
    </row>
    <row r="178" spans="1:401" x14ac:dyDescent="0.35">
      <c r="A178">
        <v>184</v>
      </c>
      <c r="B178" t="s">
        <v>4</v>
      </c>
      <c r="C178" t="s">
        <v>181</v>
      </c>
      <c r="D178" t="s">
        <v>184</v>
      </c>
      <c r="E178">
        <v>846.08219999999994</v>
      </c>
      <c r="F178">
        <v>1.107181</v>
      </c>
      <c r="G178">
        <v>21.132560000000002</v>
      </c>
      <c r="H178">
        <v>0</v>
      </c>
      <c r="I178">
        <v>0</v>
      </c>
      <c r="J178">
        <v>1.107167</v>
      </c>
      <c r="K178">
        <v>21.215810000000001</v>
      </c>
      <c r="L178">
        <v>0</v>
      </c>
      <c r="M178">
        <v>0</v>
      </c>
      <c r="N178">
        <v>1.1071299999999999</v>
      </c>
      <c r="O178">
        <v>21.436119999999999</v>
      </c>
      <c r="P178">
        <v>0</v>
      </c>
      <c r="Q178">
        <v>0</v>
      </c>
      <c r="R178">
        <v>1.1069990000000001</v>
      </c>
      <c r="S178">
        <v>21.666070000000001</v>
      </c>
      <c r="T178">
        <v>0</v>
      </c>
      <c r="U178">
        <v>0</v>
      </c>
      <c r="V178">
        <v>1.1065210000000001</v>
      </c>
      <c r="W178">
        <v>21.64029</v>
      </c>
      <c r="X178">
        <v>0</v>
      </c>
      <c r="Y178">
        <v>0</v>
      </c>
      <c r="Z178">
        <v>1.1051949999999999</v>
      </c>
      <c r="AA178">
        <v>21.475629999999999</v>
      </c>
      <c r="AB178">
        <v>0</v>
      </c>
      <c r="AC178">
        <v>5.0332429999999997E-37</v>
      </c>
      <c r="AD178">
        <v>1.1053459999999999</v>
      </c>
      <c r="AE178">
        <v>21.310569999999998</v>
      </c>
      <c r="AF178" s="1">
        <v>6.1872360000000001E-28</v>
      </c>
      <c r="AG178" s="1">
        <v>1.4036039999999999E-25</v>
      </c>
      <c r="AH178">
        <v>1.1062129999999999</v>
      </c>
      <c r="AI178">
        <v>21.549309999999998</v>
      </c>
      <c r="AJ178" s="1">
        <v>4.8332660000000003E-16</v>
      </c>
      <c r="AK178" s="1">
        <v>1.10021E-13</v>
      </c>
      <c r="AL178">
        <v>1.1057159999999999</v>
      </c>
      <c r="AM178">
        <v>21.83803</v>
      </c>
      <c r="AN178" s="1">
        <v>1.8939580000000001E-6</v>
      </c>
      <c r="AO178" s="1">
        <v>3.3157480000000001E-4</v>
      </c>
      <c r="AP178">
        <v>1.1041609999999999</v>
      </c>
      <c r="AQ178">
        <v>22.246759999999998</v>
      </c>
      <c r="AR178" s="1">
        <v>5.8142899999999997E-3</v>
      </c>
      <c r="AS178" s="1">
        <v>1.1157349999999999</v>
      </c>
      <c r="AT178">
        <v>1.102573</v>
      </c>
      <c r="AU178">
        <v>22.57377</v>
      </c>
      <c r="AV178" s="1">
        <v>0.70029719999999995</v>
      </c>
      <c r="AW178" s="1">
        <v>142.28559999999999</v>
      </c>
      <c r="AX178">
        <v>1.100911</v>
      </c>
      <c r="AY178">
        <v>22.658829999999998</v>
      </c>
      <c r="AZ178">
        <v>12.706799999999999</v>
      </c>
      <c r="BA178">
        <v>2698.8890000000001</v>
      </c>
      <c r="BB178">
        <v>1.0990819999999999</v>
      </c>
      <c r="BC178">
        <v>22.76662</v>
      </c>
      <c r="BD178">
        <v>60.105519999999999</v>
      </c>
      <c r="BE178">
        <v>13222.32</v>
      </c>
      <c r="BF178">
        <v>1.0969580000000001</v>
      </c>
      <c r="BG178">
        <v>22.80958</v>
      </c>
      <c r="BH178">
        <v>102.8561</v>
      </c>
      <c r="BI178">
        <v>23292.85</v>
      </c>
      <c r="BJ178">
        <v>1.0944389999999999</v>
      </c>
      <c r="BK178">
        <v>22.93779</v>
      </c>
      <c r="BL178">
        <v>79.902519999999996</v>
      </c>
      <c r="BM178">
        <v>18556.009999999998</v>
      </c>
      <c r="BN178">
        <v>1.0916110000000001</v>
      </c>
      <c r="BO178">
        <v>23.440629999999999</v>
      </c>
      <c r="BP178">
        <v>33.592219999999998</v>
      </c>
      <c r="BQ178">
        <v>7964.1049999999996</v>
      </c>
      <c r="BR178">
        <v>1.088352</v>
      </c>
      <c r="BS178">
        <v>23.774999999999999</v>
      </c>
      <c r="BT178">
        <v>8.8269409999999997</v>
      </c>
      <c r="BU178">
        <v>2129.154</v>
      </c>
      <c r="BV178">
        <v>1.084743</v>
      </c>
      <c r="BW178">
        <v>23.99868</v>
      </c>
      <c r="BX178">
        <v>1.6763840000000001</v>
      </c>
      <c r="BY178">
        <v>409.38510000000002</v>
      </c>
      <c r="BZ178">
        <v>1.0808439999999999</v>
      </c>
      <c r="CA178">
        <v>24.0503</v>
      </c>
      <c r="CB178">
        <v>0.2982804</v>
      </c>
      <c r="CC178">
        <v>72.777339999999995</v>
      </c>
      <c r="CD178">
        <v>1.0766880000000001</v>
      </c>
      <c r="CE178">
        <v>23.973320000000001</v>
      </c>
      <c r="CF178">
        <v>9.4980980000000007E-2</v>
      </c>
      <c r="CG178">
        <v>22.56625</v>
      </c>
      <c r="CH178">
        <v>1.0726439999999999</v>
      </c>
      <c r="CI178">
        <v>23.717929999999999</v>
      </c>
      <c r="CJ178">
        <v>7.0464280000000004E-2</v>
      </c>
      <c r="CK178">
        <v>16.48451</v>
      </c>
      <c r="CL178">
        <v>1.0686640000000001</v>
      </c>
      <c r="CM178">
        <v>23.507380000000001</v>
      </c>
      <c r="CN178">
        <v>6.9782120000000003E-2</v>
      </c>
      <c r="CO178">
        <v>16.342379999999999</v>
      </c>
      <c r="CP178">
        <v>1.064506</v>
      </c>
      <c r="CQ178">
        <v>23.559560000000001</v>
      </c>
      <c r="CR178">
        <v>6.9674399999999997E-2</v>
      </c>
      <c r="CS178">
        <v>16.404579999999999</v>
      </c>
      <c r="CT178">
        <v>1.0586009999999999</v>
      </c>
      <c r="CU178">
        <v>23.88869</v>
      </c>
      <c r="CV178" s="1">
        <v>6.6836000000000007E-2</v>
      </c>
      <c r="CW178">
        <v>15.851509999999999</v>
      </c>
      <c r="CX178">
        <v>1.050889</v>
      </c>
      <c r="CY178">
        <v>23.547319999999999</v>
      </c>
      <c r="CZ178" s="1">
        <v>6.1775650000000001E-2</v>
      </c>
      <c r="DA178">
        <v>14.76436</v>
      </c>
      <c r="DB178">
        <v>1.0430699999999999</v>
      </c>
      <c r="DC178">
        <v>23.488869999999999</v>
      </c>
      <c r="DD178" s="1">
        <v>5.5913560000000001E-2</v>
      </c>
      <c r="DE178">
        <v>13.462070000000001</v>
      </c>
      <c r="DF178">
        <v>1.0351189999999999</v>
      </c>
      <c r="DG178">
        <v>23.40165</v>
      </c>
      <c r="DH178" s="1">
        <v>5.003436E-2</v>
      </c>
      <c r="DI178">
        <v>12.1328</v>
      </c>
      <c r="DJ178">
        <v>1.026977</v>
      </c>
      <c r="DK178">
        <v>23.094529999999999</v>
      </c>
      <c r="DL178" s="1">
        <v>4.4483389999999998E-2</v>
      </c>
      <c r="DM178">
        <v>10.86534</v>
      </c>
      <c r="DN178">
        <v>1.019212</v>
      </c>
      <c r="DO178">
        <v>22.648710000000001</v>
      </c>
      <c r="DP178" s="1">
        <v>3.9414289999999998E-2</v>
      </c>
      <c r="DQ178">
        <v>9.6918810000000004</v>
      </c>
      <c r="DR178">
        <v>1.0117579999999999</v>
      </c>
      <c r="DS178">
        <v>22.41769</v>
      </c>
      <c r="DT178" s="1">
        <v>3.4894019999999998E-2</v>
      </c>
      <c r="DU178">
        <v>8.6357759999999999</v>
      </c>
      <c r="DV178">
        <v>1.004246</v>
      </c>
      <c r="DW178">
        <v>22.561229999999998</v>
      </c>
      <c r="DX178" s="1">
        <v>3.0912430000000001E-2</v>
      </c>
      <c r="DY178">
        <v>7.6990559999999997</v>
      </c>
      <c r="DZ178">
        <v>0.99677150000000003</v>
      </c>
      <c r="EA178">
        <v>23.425170000000001</v>
      </c>
      <c r="EB178" s="1">
        <v>2.7428689999999999E-2</v>
      </c>
      <c r="EC178">
        <v>6.874816</v>
      </c>
      <c r="ED178">
        <v>0.98666319999999996</v>
      </c>
      <c r="EE178">
        <v>24.21668</v>
      </c>
      <c r="EF178" s="1">
        <v>2.435789E-2</v>
      </c>
      <c r="EG178">
        <v>6.155322</v>
      </c>
      <c r="EH178">
        <v>0.97733709999999996</v>
      </c>
      <c r="EI178">
        <v>24.854949999999999</v>
      </c>
      <c r="EJ178" s="1">
        <v>2.1621430000000001E-2</v>
      </c>
      <c r="EK178">
        <v>5.501493</v>
      </c>
      <c r="EL178">
        <v>0.9682577</v>
      </c>
      <c r="EM178">
        <v>25.222829999999998</v>
      </c>
      <c r="EN178" s="1">
        <v>1.916412E-2</v>
      </c>
      <c r="EO178">
        <v>4.9093929999999997</v>
      </c>
      <c r="EP178">
        <v>0.95881530000000004</v>
      </c>
      <c r="EQ178">
        <v>24.899049999999999</v>
      </c>
      <c r="ER178" s="1">
        <v>1.696721E-2</v>
      </c>
      <c r="ES178">
        <v>4.378012</v>
      </c>
      <c r="ET178">
        <v>0.94908199999999998</v>
      </c>
      <c r="EU178">
        <v>24.232659999999999</v>
      </c>
      <c r="EV178" s="1">
        <v>1.50119E-2</v>
      </c>
      <c r="EW178">
        <v>3.9026589999999999</v>
      </c>
      <c r="EX178">
        <v>0.93944309999999998</v>
      </c>
      <c r="EY178">
        <v>23.95269</v>
      </c>
      <c r="EZ178" s="1">
        <v>1.326629E-2</v>
      </c>
      <c r="FA178">
        <v>3.4744809999999999</v>
      </c>
      <c r="FB178">
        <v>0.92984800000000001</v>
      </c>
      <c r="FC178">
        <v>24.043890000000001</v>
      </c>
      <c r="FD178" s="1">
        <v>1.170935E-2</v>
      </c>
      <c r="FE178">
        <v>3.0893000000000002</v>
      </c>
      <c r="FF178">
        <v>0.92193990000000003</v>
      </c>
      <c r="FG178">
        <v>24.7502</v>
      </c>
      <c r="FH178" s="1">
        <v>1.0331689999999999E-2</v>
      </c>
      <c r="FI178">
        <v>2.7410860000000001</v>
      </c>
      <c r="FJ178">
        <v>0.91429839999999996</v>
      </c>
      <c r="FK178">
        <v>25.274830000000001</v>
      </c>
      <c r="FL178" s="1">
        <v>9.1141710000000008E-3</v>
      </c>
      <c r="FM178">
        <v>2.43045</v>
      </c>
      <c r="FN178">
        <v>0.90744069999999999</v>
      </c>
      <c r="FO178">
        <v>25.239070000000002</v>
      </c>
      <c r="FP178" s="1">
        <v>8.0411570000000002E-3</v>
      </c>
      <c r="FQ178">
        <v>2.1542189999999999</v>
      </c>
      <c r="FR178">
        <v>0.90158110000000002</v>
      </c>
      <c r="FS178">
        <v>24.94068</v>
      </c>
      <c r="FT178" s="1">
        <v>7.0855919999999999E-3</v>
      </c>
      <c r="FU178">
        <v>1.9049119999999999</v>
      </c>
      <c r="FV178">
        <v>0.89667140000000001</v>
      </c>
      <c r="FW178">
        <v>24.40504</v>
      </c>
      <c r="FX178" s="1">
        <v>6.2260969999999999E-3</v>
      </c>
      <c r="FY178">
        <v>1.677953</v>
      </c>
      <c r="FZ178">
        <v>0.89274350000000002</v>
      </c>
      <c r="GA178">
        <v>23.886880000000001</v>
      </c>
      <c r="GB178" s="1">
        <v>5.45862E-3</v>
      </c>
      <c r="GC178">
        <v>1.47306</v>
      </c>
      <c r="GD178">
        <v>0.88964379999999998</v>
      </c>
      <c r="GE178">
        <v>23.615849999999998</v>
      </c>
      <c r="GF178" s="1">
        <v>4.7644580000000001E-3</v>
      </c>
      <c r="GG178">
        <v>1.2864420000000001</v>
      </c>
      <c r="GH178">
        <v>0.8872662</v>
      </c>
      <c r="GI178">
        <v>23.69576</v>
      </c>
      <c r="GJ178" s="1">
        <v>4.106518E-3</v>
      </c>
      <c r="GK178">
        <v>1.1087689999999999</v>
      </c>
      <c r="GL178">
        <v>0.88541230000000004</v>
      </c>
      <c r="GM178">
        <v>24.460249999999998</v>
      </c>
      <c r="GN178" s="1">
        <v>3.448244E-3</v>
      </c>
      <c r="GO178">
        <v>0.9310657</v>
      </c>
      <c r="GP178">
        <v>0.8839728</v>
      </c>
      <c r="GQ178">
        <v>25.356179999999998</v>
      </c>
      <c r="GR178" s="1">
        <v>2.8010660000000001E-3</v>
      </c>
      <c r="GS178">
        <v>0.75595579999999996</v>
      </c>
      <c r="GT178">
        <v>0.88289890000000004</v>
      </c>
      <c r="GU178">
        <v>26.08727</v>
      </c>
      <c r="GV178" s="1">
        <v>2.2114550000000002E-3</v>
      </c>
      <c r="GW178">
        <v>0.59596139999999997</v>
      </c>
      <c r="GX178">
        <v>0.8821099</v>
      </c>
      <c r="GY178">
        <v>26.364129999999999</v>
      </c>
      <c r="GZ178" s="1">
        <v>1.733053E-3</v>
      </c>
      <c r="HA178">
        <v>0.465916</v>
      </c>
      <c r="HB178">
        <v>0.88154759999999999</v>
      </c>
      <c r="HC178">
        <v>26.015219999999999</v>
      </c>
      <c r="HD178" s="1">
        <v>1.3822699999999999E-3</v>
      </c>
      <c r="HE178">
        <v>0.37043759999999998</v>
      </c>
      <c r="HF178">
        <v>0.88115379999999999</v>
      </c>
      <c r="HG178">
        <v>24.98451</v>
      </c>
      <c r="HH178" s="1">
        <v>1.1501840000000001E-3</v>
      </c>
      <c r="HI178">
        <v>0.3069248</v>
      </c>
      <c r="HJ178">
        <v>0.88090000000000002</v>
      </c>
      <c r="HK178">
        <v>24.00676</v>
      </c>
      <c r="HL178" s="1">
        <v>9.9629319999999994E-4</v>
      </c>
      <c r="HM178">
        <v>0.26492870000000002</v>
      </c>
      <c r="HN178">
        <v>0.88072070000000002</v>
      </c>
      <c r="HO178">
        <v>23.424469999999999</v>
      </c>
      <c r="HP178" s="1">
        <v>8.9154040000000005E-4</v>
      </c>
      <c r="HQ178">
        <v>0.2364357</v>
      </c>
      <c r="HR178">
        <v>0.88054109999999997</v>
      </c>
      <c r="HS178">
        <v>23.55142</v>
      </c>
      <c r="HT178">
        <v>8.1285449999999996E-4</v>
      </c>
      <c r="HU178">
        <v>0.2151303</v>
      </c>
      <c r="HV178">
        <v>0.88037889999999996</v>
      </c>
      <c r="HW178">
        <v>24.119910000000001</v>
      </c>
      <c r="HX178" s="1">
        <v>7.46556E-4</v>
      </c>
      <c r="HY178">
        <v>0.19730919999999999</v>
      </c>
      <c r="HZ178">
        <v>0.88019000000000003</v>
      </c>
      <c r="IA178">
        <v>24.493849999999998</v>
      </c>
      <c r="IB178" s="1">
        <v>6.8933320000000005E-4</v>
      </c>
      <c r="IC178">
        <v>0.1819703</v>
      </c>
      <c r="ID178">
        <v>0.87998670000000001</v>
      </c>
      <c r="IE178">
        <v>24.607299999999999</v>
      </c>
      <c r="IF178" s="1">
        <v>6.4087210000000005E-4</v>
      </c>
      <c r="IG178">
        <v>0.1690159</v>
      </c>
      <c r="IH178">
        <v>0.87970890000000002</v>
      </c>
      <c r="II178">
        <v>24.21725</v>
      </c>
      <c r="IJ178" s="1">
        <v>6.0054819999999997E-4</v>
      </c>
      <c r="IK178">
        <v>0.1582759</v>
      </c>
      <c r="IL178">
        <v>0.87937739999999998</v>
      </c>
      <c r="IM178">
        <v>23.390419999999999</v>
      </c>
      <c r="IN178" s="1">
        <v>5.6703389999999997E-4</v>
      </c>
      <c r="IO178">
        <v>0.14937529999999999</v>
      </c>
      <c r="IP178">
        <v>0.87904300000000002</v>
      </c>
      <c r="IQ178">
        <v>22.79945</v>
      </c>
      <c r="IR178" s="1">
        <v>5.3888720000000001E-4</v>
      </c>
      <c r="IS178">
        <v>0.1419058</v>
      </c>
      <c r="IT178">
        <v>0.87863619999999998</v>
      </c>
      <c r="IU178">
        <v>22.826070000000001</v>
      </c>
      <c r="IV178" s="1">
        <v>5.1444190000000001E-4</v>
      </c>
      <c r="IW178">
        <v>0.1354582</v>
      </c>
      <c r="IX178">
        <v>0.87824420000000003</v>
      </c>
      <c r="IY178">
        <v>23.969259999999998</v>
      </c>
      <c r="IZ178" s="1">
        <v>4.9347520000000001E-4</v>
      </c>
      <c r="JA178">
        <v>0.12993209999999999</v>
      </c>
      <c r="JB178">
        <v>0.87781169999999997</v>
      </c>
      <c r="JC178">
        <v>25.347760000000001</v>
      </c>
      <c r="JD178" s="1">
        <v>4.7537159999999997E-4</v>
      </c>
      <c r="JE178">
        <v>0.125171</v>
      </c>
      <c r="JF178">
        <v>0.87738689999999997</v>
      </c>
      <c r="JG178">
        <v>26.332529999999998</v>
      </c>
      <c r="JH178" s="1">
        <v>4.5886830000000002E-4</v>
      </c>
      <c r="JI178">
        <v>0.1208717</v>
      </c>
      <c r="JJ178">
        <v>0.87695230000000002</v>
      </c>
      <c r="JK178">
        <v>26.411580000000001</v>
      </c>
      <c r="JL178" s="1">
        <v>4.4288470000000002E-4</v>
      </c>
      <c r="JM178">
        <v>0.1167054</v>
      </c>
      <c r="JN178">
        <v>0.87651120000000005</v>
      </c>
      <c r="JO178">
        <v>25.82762</v>
      </c>
      <c r="JP178" s="1">
        <v>4.2638849999999999E-4</v>
      </c>
      <c r="JQ178">
        <v>0.1123943</v>
      </c>
      <c r="JR178">
        <v>0.87607279999999998</v>
      </c>
      <c r="JS178">
        <v>24.817620000000002</v>
      </c>
      <c r="JT178" s="1">
        <v>4.0963479999999998E-4</v>
      </c>
      <c r="JU178">
        <v>0.1080372</v>
      </c>
      <c r="JV178">
        <v>0.87562099999999998</v>
      </c>
      <c r="JW178">
        <v>24.032920000000001</v>
      </c>
      <c r="JX178" s="1">
        <v>3.9240629999999998E-4</v>
      </c>
      <c r="JY178">
        <v>0.1035358</v>
      </c>
      <c r="JZ178">
        <v>0.87519409999999997</v>
      </c>
      <c r="KA178">
        <v>23.73292</v>
      </c>
      <c r="KB178" s="1">
        <v>3.758872E-4</v>
      </c>
      <c r="KC178">
        <v>9.9203719999999995E-2</v>
      </c>
      <c r="KD178">
        <v>0.87478929999999999</v>
      </c>
      <c r="KE178">
        <v>24.373609999999999</v>
      </c>
      <c r="KF178" s="1">
        <v>3.589935E-4</v>
      </c>
      <c r="KG178">
        <v>9.4788750000000005E-2</v>
      </c>
      <c r="KH178">
        <v>0.87441190000000002</v>
      </c>
      <c r="KI178">
        <v>25.143640000000001</v>
      </c>
      <c r="KJ178" s="1">
        <v>3.4301159999999999E-4</v>
      </c>
      <c r="KK178">
        <v>9.0571319999999997E-2</v>
      </c>
      <c r="KL178">
        <v>0.87412429999999997</v>
      </c>
      <c r="KM178">
        <v>25.692340000000002</v>
      </c>
      <c r="KN178" s="1">
        <v>3.2739999999999999E-4</v>
      </c>
      <c r="KO178">
        <v>8.647763E-2</v>
      </c>
      <c r="KP178">
        <v>0.87387579999999998</v>
      </c>
      <c r="KQ178">
        <v>25.895879999999998</v>
      </c>
      <c r="KR178" s="1">
        <v>3.1229020000000002E-4</v>
      </c>
      <c r="KS178">
        <v>8.2486489999999996E-2</v>
      </c>
      <c r="KT178">
        <v>0.87367269999999997</v>
      </c>
      <c r="KU178">
        <v>25.50442</v>
      </c>
      <c r="KV178" s="1">
        <v>2.9810969999999998E-4</v>
      </c>
      <c r="KW178">
        <v>7.8748020000000002E-2</v>
      </c>
      <c r="KX178">
        <v>0.87354670000000001</v>
      </c>
      <c r="KY178">
        <v>24.813880000000001</v>
      </c>
      <c r="KZ178" s="1">
        <v>2.8468900000000002E-4</v>
      </c>
      <c r="LA178">
        <v>7.5191010000000003E-2</v>
      </c>
      <c r="LB178">
        <v>0.87344560000000004</v>
      </c>
      <c r="LC178">
        <v>24.239730000000002</v>
      </c>
      <c r="LD178" s="1">
        <v>2.7235319999999999E-4</v>
      </c>
      <c r="LE178">
        <v>7.1931739999999994E-2</v>
      </c>
      <c r="LF178">
        <v>0.87337399999999998</v>
      </c>
      <c r="LG178">
        <v>24.01426</v>
      </c>
      <c r="LH178" s="1">
        <v>2.5987249999999998E-4</v>
      </c>
      <c r="LI178">
        <v>6.8624500000000005E-2</v>
      </c>
      <c r="LJ178">
        <v>0.87331590000000003</v>
      </c>
      <c r="LK178">
        <v>24.623159999999999</v>
      </c>
      <c r="LL178" s="1">
        <v>2.4778389999999999E-4</v>
      </c>
      <c r="LM178">
        <v>6.5426440000000002E-2</v>
      </c>
      <c r="LN178">
        <v>0.87330390000000002</v>
      </c>
      <c r="LO178">
        <v>25.493980000000001</v>
      </c>
      <c r="LP178" s="1">
        <v>2.358017E-4</v>
      </c>
      <c r="LQ178">
        <v>6.2259389999999998E-2</v>
      </c>
      <c r="LR178">
        <v>0.87326099999999995</v>
      </c>
      <c r="LS178">
        <v>26.209009999999999</v>
      </c>
      <c r="LT178" s="1">
        <v>2.2373130000000001E-4</v>
      </c>
      <c r="LU178">
        <v>5.9063310000000001E-2</v>
      </c>
      <c r="LV178">
        <v>0.87327089999999996</v>
      </c>
      <c r="LW178">
        <v>26.45487</v>
      </c>
      <c r="LX178" s="1">
        <v>2.1275210000000001E-4</v>
      </c>
      <c r="LY178">
        <v>5.6150409999999998E-2</v>
      </c>
      <c r="LZ178">
        <v>0.87324089999999999</v>
      </c>
      <c r="MA178">
        <v>26.046130000000002</v>
      </c>
      <c r="MB178" s="1">
        <v>2.025276E-4</v>
      </c>
      <c r="MC178">
        <v>5.350717E-2</v>
      </c>
      <c r="MD178">
        <v>0.87325070000000005</v>
      </c>
      <c r="ME178">
        <v>25.125160000000001</v>
      </c>
      <c r="MF178" s="1">
        <v>1.930732E-4</v>
      </c>
      <c r="MG178">
        <v>5.1174339999999999E-2</v>
      </c>
      <c r="MH178">
        <v>0.87324550000000001</v>
      </c>
      <c r="MI178">
        <v>24.34233</v>
      </c>
      <c r="MJ178" s="1">
        <v>1.8438600000000001E-4</v>
      </c>
      <c r="MK178">
        <v>4.9024909999999998E-2</v>
      </c>
      <c r="ML178">
        <v>0.87322659999999996</v>
      </c>
      <c r="MM178">
        <v>23.977550000000001</v>
      </c>
      <c r="MN178" s="1">
        <v>1.7628239999999999E-4</v>
      </c>
      <c r="MO178">
        <v>4.7007680000000003E-2</v>
      </c>
      <c r="MP178">
        <v>0.87325750000000002</v>
      </c>
      <c r="MQ178">
        <v>24.581299999999999</v>
      </c>
      <c r="MR178" s="1">
        <v>1.6905110000000001E-4</v>
      </c>
      <c r="MS178">
        <v>4.5203880000000002E-2</v>
      </c>
      <c r="MT178">
        <v>0.87326119999999996</v>
      </c>
      <c r="MU178">
        <v>25.1294</v>
      </c>
      <c r="MV178" s="1">
        <v>1.620975E-4</v>
      </c>
      <c r="MW178">
        <v>4.3467060000000002E-2</v>
      </c>
      <c r="MX178">
        <v>0.87324429999999997</v>
      </c>
      <c r="MY178">
        <v>25.10209</v>
      </c>
      <c r="MZ178" s="1">
        <v>1.5534260000000001E-4</v>
      </c>
      <c r="NA178">
        <v>4.1762420000000001E-2</v>
      </c>
      <c r="NB178">
        <v>0.87324579999999996</v>
      </c>
      <c r="NC178">
        <v>24.601189999999999</v>
      </c>
      <c r="ND178" s="1">
        <v>1.4918289999999999E-4</v>
      </c>
      <c r="NE178">
        <v>4.0202219999999997E-2</v>
      </c>
      <c r="NF178">
        <v>0.87324570000000001</v>
      </c>
      <c r="NG178">
        <v>24.030069999999998</v>
      </c>
      <c r="NH178" s="1">
        <v>1.4312480000000001E-4</v>
      </c>
      <c r="NI178">
        <v>3.8663980000000001E-2</v>
      </c>
      <c r="NJ178">
        <v>0.87325269999999999</v>
      </c>
      <c r="NK178">
        <v>23.35576</v>
      </c>
      <c r="NL178" s="1">
        <v>1.3738229999999999E-4</v>
      </c>
      <c r="NM178">
        <v>3.7196960000000001E-2</v>
      </c>
      <c r="NN178">
        <v>0.87324559999999996</v>
      </c>
      <c r="NO178">
        <v>22.85463</v>
      </c>
      <c r="NP178" s="1">
        <v>1.320363E-4</v>
      </c>
      <c r="NQ178">
        <v>3.582631E-2</v>
      </c>
      <c r="NR178">
        <v>0.87324900000000005</v>
      </c>
      <c r="NS178">
        <v>22.67306</v>
      </c>
      <c r="NT178" s="1">
        <v>1.268261E-4</v>
      </c>
      <c r="NU178">
        <v>3.4483439999999997E-2</v>
      </c>
      <c r="NV178">
        <v>0.87325050000000004</v>
      </c>
      <c r="NW178">
        <v>23.435120000000001</v>
      </c>
      <c r="NX178" s="1">
        <v>1.2184960000000001E-4</v>
      </c>
      <c r="NY178">
        <v>3.3196429999999999E-2</v>
      </c>
      <c r="NZ178">
        <v>0.87325050000000004</v>
      </c>
      <c r="OA178">
        <v>24.57037</v>
      </c>
      <c r="OB178" s="1">
        <v>1.171014E-4</v>
      </c>
      <c r="OC178">
        <v>3.1966689999999999E-2</v>
      </c>
      <c r="OD178">
        <v>0.873255</v>
      </c>
      <c r="OE178">
        <v>25.32986</v>
      </c>
      <c r="OF178" s="1">
        <v>1.12557E-4</v>
      </c>
      <c r="OG178">
        <v>3.0782190000000001E-2</v>
      </c>
      <c r="OH178">
        <v>0.87326000000000004</v>
      </c>
      <c r="OI178">
        <v>25.648199999999999</v>
      </c>
      <c r="OJ178" s="1">
        <v>1.082563E-4</v>
      </c>
      <c r="OK178">
        <v>2.9658919999999998E-2</v>
      </c>
    </row>
    <row r="179" spans="1:401" x14ac:dyDescent="0.35">
      <c r="A179">
        <v>185</v>
      </c>
      <c r="B179" t="s">
        <v>4</v>
      </c>
      <c r="C179" t="s">
        <v>181</v>
      </c>
      <c r="D179" t="s">
        <v>185</v>
      </c>
      <c r="E179">
        <v>917.64919999999995</v>
      </c>
      <c r="F179">
        <v>1.201649</v>
      </c>
      <c r="G179">
        <v>21.162330000000001</v>
      </c>
      <c r="H179">
        <v>0</v>
      </c>
      <c r="I179">
        <v>0</v>
      </c>
      <c r="J179">
        <v>1.1996579999999999</v>
      </c>
      <c r="K179">
        <v>21.244019999999999</v>
      </c>
      <c r="L179">
        <v>0</v>
      </c>
      <c r="M179">
        <v>0</v>
      </c>
      <c r="N179">
        <v>1.197516</v>
      </c>
      <c r="O179">
        <v>21.453880000000002</v>
      </c>
      <c r="P179">
        <v>0</v>
      </c>
      <c r="Q179">
        <v>0</v>
      </c>
      <c r="R179">
        <v>1.195171</v>
      </c>
      <c r="S179">
        <v>21.664529999999999</v>
      </c>
      <c r="T179">
        <v>0</v>
      </c>
      <c r="U179">
        <v>0</v>
      </c>
      <c r="V179">
        <v>1.1921330000000001</v>
      </c>
      <c r="W179">
        <v>21.644549999999999</v>
      </c>
      <c r="X179">
        <v>0</v>
      </c>
      <c r="Y179">
        <v>0</v>
      </c>
      <c r="Z179">
        <v>1.186911</v>
      </c>
      <c r="AA179">
        <v>21.491859999999999</v>
      </c>
      <c r="AB179">
        <v>0</v>
      </c>
      <c r="AC179">
        <v>9.5740629999999999E-38</v>
      </c>
      <c r="AD179">
        <v>1.1826049999999999</v>
      </c>
      <c r="AE179">
        <v>21.327279999999998</v>
      </c>
      <c r="AF179" s="1">
        <v>1.0785479999999999E-28</v>
      </c>
      <c r="AG179" s="1">
        <v>2.6892810000000003E-26</v>
      </c>
      <c r="AH179">
        <v>1.1794370000000001</v>
      </c>
      <c r="AI179">
        <v>21.584669999999999</v>
      </c>
      <c r="AJ179" s="1">
        <v>8.4116550000000004E-17</v>
      </c>
      <c r="AK179" s="1">
        <v>2.1081150000000001E-14</v>
      </c>
      <c r="AL179">
        <v>1.1767179999999999</v>
      </c>
      <c r="AM179">
        <v>21.871659999999999</v>
      </c>
      <c r="AN179" s="1">
        <v>1.0180860000000001E-6</v>
      </c>
      <c r="AO179" s="1">
        <v>1.825795E-4</v>
      </c>
      <c r="AP179">
        <v>1.1741010000000001</v>
      </c>
      <c r="AQ179">
        <v>22.278690000000001</v>
      </c>
      <c r="AR179" s="1">
        <v>4.0610810000000002E-3</v>
      </c>
      <c r="AS179" s="1">
        <v>0.82348980000000005</v>
      </c>
      <c r="AT179">
        <v>1.1715180000000001</v>
      </c>
      <c r="AU179">
        <v>22.601749999999999</v>
      </c>
      <c r="AV179" s="1">
        <v>0.55632939999999997</v>
      </c>
      <c r="AW179">
        <v>121.1435</v>
      </c>
      <c r="AX179">
        <v>1.168793</v>
      </c>
      <c r="AY179">
        <v>22.67022</v>
      </c>
      <c r="AZ179" s="1">
        <v>11.06372</v>
      </c>
      <c r="BA179">
        <v>2545.7399999999998</v>
      </c>
      <c r="BB179">
        <v>1.165781</v>
      </c>
      <c r="BC179">
        <v>22.77243</v>
      </c>
      <c r="BD179">
        <v>56.199550000000002</v>
      </c>
      <c r="BE179">
        <v>13513.84</v>
      </c>
      <c r="BF179">
        <v>1.162428</v>
      </c>
      <c r="BG179">
        <v>22.816020000000002</v>
      </c>
      <c r="BH179">
        <v>101.7771</v>
      </c>
      <c r="BI179">
        <v>25394.83</v>
      </c>
      <c r="BJ179">
        <v>1.158487</v>
      </c>
      <c r="BK179">
        <v>22.95354</v>
      </c>
      <c r="BL179">
        <v>82.864239999999995</v>
      </c>
      <c r="BM179">
        <v>21342.55</v>
      </c>
      <c r="BN179">
        <v>1.1540729999999999</v>
      </c>
      <c r="BO179">
        <v>23.47664</v>
      </c>
      <c r="BP179">
        <v>36.163229999999999</v>
      </c>
      <c r="BQ179">
        <v>9567.2260000000006</v>
      </c>
      <c r="BR179">
        <v>1.1489309999999999</v>
      </c>
      <c r="BS179">
        <v>23.813410000000001</v>
      </c>
      <c r="BT179">
        <v>9.7816299999999998</v>
      </c>
      <c r="BU179">
        <v>2647.4789999999998</v>
      </c>
      <c r="BV179">
        <v>1.1431039999999999</v>
      </c>
      <c r="BW179">
        <v>24.049890000000001</v>
      </c>
      <c r="BX179">
        <v>1.8920220000000001</v>
      </c>
      <c r="BY179">
        <v>520.92759999999998</v>
      </c>
      <c r="BZ179">
        <v>1.136763</v>
      </c>
      <c r="CA179">
        <v>24.088940000000001</v>
      </c>
      <c r="CB179">
        <v>0.33331729999999998</v>
      </c>
      <c r="CC179">
        <v>91.938149999999993</v>
      </c>
      <c r="CD179">
        <v>1.1299490000000001</v>
      </c>
      <c r="CE179">
        <v>23.993950000000002</v>
      </c>
      <c r="CF179">
        <v>9.9621000000000001E-2</v>
      </c>
      <c r="CG179">
        <v>26.626740000000002</v>
      </c>
      <c r="CH179">
        <v>1.123075</v>
      </c>
      <c r="CI179">
        <v>23.732679999999998</v>
      </c>
      <c r="CJ179">
        <v>7.0882440000000005E-2</v>
      </c>
      <c r="CK179">
        <v>18.54918</v>
      </c>
      <c r="CL179">
        <v>1.1162829999999999</v>
      </c>
      <c r="CM179">
        <v>23.52431</v>
      </c>
      <c r="CN179">
        <v>6.9710320000000006E-2</v>
      </c>
      <c r="CO179">
        <v>18.26192</v>
      </c>
      <c r="CP179">
        <v>1.109121</v>
      </c>
      <c r="CQ179">
        <v>23.576799999999999</v>
      </c>
      <c r="CR179">
        <v>6.9737359999999998E-2</v>
      </c>
      <c r="CS179">
        <v>18.407160000000001</v>
      </c>
      <c r="CT179">
        <v>1.0997840000000001</v>
      </c>
      <c r="CU179">
        <v>23.930019999999999</v>
      </c>
      <c r="CV179" s="1">
        <v>6.7088599999999998E-2</v>
      </c>
      <c r="CW179">
        <v>17.87321</v>
      </c>
      <c r="CX179">
        <v>1.090176</v>
      </c>
      <c r="CY179">
        <v>23.605070000000001</v>
      </c>
      <c r="CZ179" s="1">
        <v>6.2133849999999997E-2</v>
      </c>
      <c r="DA179">
        <v>16.700790000000001</v>
      </c>
      <c r="DB179">
        <v>1.080414</v>
      </c>
      <c r="DC179">
        <v>23.550270000000001</v>
      </c>
      <c r="DD179" s="1">
        <v>5.6304340000000001E-2</v>
      </c>
      <c r="DE179">
        <v>15.262309999999999</v>
      </c>
      <c r="DF179">
        <v>1.0704039999999999</v>
      </c>
      <c r="DG179">
        <v>23.453389999999999</v>
      </c>
      <c r="DH179" s="1">
        <v>5.0416679999999998E-2</v>
      </c>
      <c r="DI179">
        <v>13.778879999999999</v>
      </c>
      <c r="DJ179">
        <v>1.0601860000000001</v>
      </c>
      <c r="DK179">
        <v>23.14386</v>
      </c>
      <c r="DL179" s="1">
        <v>4.48437E-2</v>
      </c>
      <c r="DM179">
        <v>12.35779</v>
      </c>
      <c r="DN179">
        <v>1.0504290000000001</v>
      </c>
      <c r="DO179">
        <v>22.689789999999999</v>
      </c>
      <c r="DP179" s="1">
        <v>3.9743550000000002E-2</v>
      </c>
      <c r="DQ179">
        <v>11.038790000000001</v>
      </c>
      <c r="DR179">
        <v>1.0410060000000001</v>
      </c>
      <c r="DS179">
        <v>22.43946</v>
      </c>
      <c r="DT179" s="1">
        <v>3.5190199999999998E-2</v>
      </c>
      <c r="DU179">
        <v>9.8521190000000001</v>
      </c>
      <c r="DV179">
        <v>1.031531</v>
      </c>
      <c r="DW179">
        <v>22.570810000000002</v>
      </c>
      <c r="DX179" s="1">
        <v>3.1170529999999998E-2</v>
      </c>
      <c r="DY179">
        <v>8.7959379999999996</v>
      </c>
      <c r="DZ179">
        <v>1.0219640000000001</v>
      </c>
      <c r="EA179">
        <v>23.44022</v>
      </c>
      <c r="EB179" s="1">
        <v>2.7656679999999999E-2</v>
      </c>
      <c r="EC179">
        <v>7.8669659999999997</v>
      </c>
      <c r="ED179">
        <v>1.011131</v>
      </c>
      <c r="EE179">
        <v>24.24785</v>
      </c>
      <c r="EF179">
        <v>2.4565130000000001E-2</v>
      </c>
      <c r="EG179">
        <v>7.0469309999999998</v>
      </c>
      <c r="EH179">
        <v>1.0018800000000001</v>
      </c>
      <c r="EI179">
        <v>24.895489999999999</v>
      </c>
      <c r="EJ179" s="1">
        <v>2.180735E-2</v>
      </c>
      <c r="EK179">
        <v>6.2947579999999999</v>
      </c>
      <c r="EL179">
        <v>0.99295710000000004</v>
      </c>
      <c r="EM179">
        <v>25.27618</v>
      </c>
      <c r="EN179" s="1">
        <v>1.9334179999999999E-2</v>
      </c>
      <c r="EO179">
        <v>5.6144699999999998</v>
      </c>
      <c r="EP179">
        <v>0.98364039999999997</v>
      </c>
      <c r="EQ179">
        <v>24.959620000000001</v>
      </c>
      <c r="ER179" s="1">
        <v>1.7118350000000001E-2</v>
      </c>
      <c r="ES179">
        <v>5.0026640000000002</v>
      </c>
      <c r="ET179">
        <v>0.97405640000000004</v>
      </c>
      <c r="EU179">
        <v>24.276289999999999</v>
      </c>
      <c r="EV179" s="1">
        <v>1.5148419999999999E-2</v>
      </c>
      <c r="EW179">
        <v>4.4565219999999997</v>
      </c>
      <c r="EX179">
        <v>0.96455270000000004</v>
      </c>
      <c r="EY179">
        <v>23.970970000000001</v>
      </c>
      <c r="EZ179" s="1">
        <v>1.338893E-2</v>
      </c>
      <c r="FA179">
        <v>3.9645380000000001</v>
      </c>
      <c r="FB179">
        <v>0.95516650000000003</v>
      </c>
      <c r="FC179">
        <v>24.04083</v>
      </c>
      <c r="FD179" s="1">
        <v>1.182076E-2</v>
      </c>
      <c r="FE179">
        <v>3.522294</v>
      </c>
      <c r="FF179">
        <v>0.94782109999999997</v>
      </c>
      <c r="FG179">
        <v>24.74249</v>
      </c>
      <c r="FH179" s="1">
        <v>1.0433690000000001E-2</v>
      </c>
      <c r="FI179">
        <v>3.12541</v>
      </c>
      <c r="FJ179">
        <v>0.94022649999999997</v>
      </c>
      <c r="FK179">
        <v>25.296029999999998</v>
      </c>
      <c r="FL179" s="1">
        <v>9.2027659999999994E-3</v>
      </c>
      <c r="FM179">
        <v>2.7696350000000001</v>
      </c>
      <c r="FN179">
        <v>0.93309969999999998</v>
      </c>
      <c r="FO179">
        <v>25.286349999999999</v>
      </c>
      <c r="FP179" s="1">
        <v>8.1217459999999991E-3</v>
      </c>
      <c r="FQ179">
        <v>2.4543599999999999</v>
      </c>
      <c r="FR179">
        <v>0.92698610000000004</v>
      </c>
      <c r="FS179">
        <v>24.997730000000001</v>
      </c>
      <c r="FT179" s="1">
        <v>7.159103E-3</v>
      </c>
      <c r="FU179">
        <v>2.170004</v>
      </c>
      <c r="FV179">
        <v>0.92186000000000001</v>
      </c>
      <c r="FW179">
        <v>24.45975</v>
      </c>
      <c r="FX179" s="1">
        <v>6.2929850000000001E-3</v>
      </c>
      <c r="FY179">
        <v>1.9113830000000001</v>
      </c>
      <c r="FZ179">
        <v>0.91775669999999998</v>
      </c>
      <c r="GA179">
        <v>23.92022</v>
      </c>
      <c r="GB179" s="1">
        <v>5.5189699999999998E-3</v>
      </c>
      <c r="GC179">
        <v>1.6779189999999999</v>
      </c>
      <c r="GD179">
        <v>0.91452979999999995</v>
      </c>
      <c r="GE179">
        <v>23.63091</v>
      </c>
      <c r="GF179" s="1">
        <v>4.8205169999999999E-3</v>
      </c>
      <c r="GG179">
        <v>1.4659709999999999</v>
      </c>
      <c r="GH179">
        <v>0.91203149999999999</v>
      </c>
      <c r="GI179">
        <v>23.696179999999998</v>
      </c>
      <c r="GJ179" s="1">
        <v>4.1613830000000003E-3</v>
      </c>
      <c r="GK179">
        <v>1.2653509999999999</v>
      </c>
      <c r="GL179">
        <v>0.9100994</v>
      </c>
      <c r="GM179">
        <v>24.457049999999999</v>
      </c>
      <c r="GN179" s="1">
        <v>3.504072E-3</v>
      </c>
      <c r="GO179">
        <v>1.0656650000000001</v>
      </c>
      <c r="GP179">
        <v>0.90862690000000002</v>
      </c>
      <c r="GQ179">
        <v>25.36806</v>
      </c>
      <c r="GR179" s="1">
        <v>2.8547780000000001E-3</v>
      </c>
      <c r="GS179">
        <v>0.86797789999999997</v>
      </c>
      <c r="GT179">
        <v>0.90750869999999995</v>
      </c>
      <c r="GU179">
        <v>26.1279</v>
      </c>
      <c r="GV179" s="1">
        <v>2.257986E-3</v>
      </c>
      <c r="GW179">
        <v>0.68570010000000003</v>
      </c>
      <c r="GX179">
        <v>0.90666899999999995</v>
      </c>
      <c r="GY179">
        <v>26.42351</v>
      </c>
      <c r="GZ179" s="1">
        <v>1.7690259999999999E-3</v>
      </c>
      <c r="HA179">
        <v>0.53595789999999999</v>
      </c>
      <c r="HB179">
        <v>0.90609499999999998</v>
      </c>
      <c r="HC179">
        <v>26.09319</v>
      </c>
      <c r="HD179" s="1">
        <v>1.408079E-3</v>
      </c>
      <c r="HE179">
        <v>0.42521419999999999</v>
      </c>
      <c r="HF179">
        <v>0.90568570000000004</v>
      </c>
      <c r="HG179">
        <v>25.065349999999999</v>
      </c>
      <c r="HH179" s="1">
        <v>1.1665600000000001E-3</v>
      </c>
      <c r="HI179">
        <v>0.35056039999999999</v>
      </c>
      <c r="HJ179">
        <v>0.90542579999999995</v>
      </c>
      <c r="HK179">
        <v>24.074079999999999</v>
      </c>
      <c r="HL179" s="1">
        <v>1.007204E-3</v>
      </c>
      <c r="HM179">
        <v>0.30146650000000003</v>
      </c>
      <c r="HN179">
        <v>0.90521410000000002</v>
      </c>
      <c r="HO179">
        <v>23.463920000000002</v>
      </c>
      <c r="HP179" s="1">
        <v>8.9918470000000005E-4</v>
      </c>
      <c r="HQ179">
        <v>0.26829190000000003</v>
      </c>
      <c r="HR179">
        <v>0.90505119999999994</v>
      </c>
      <c r="HS179">
        <v>23.568840000000002</v>
      </c>
      <c r="HT179" s="1">
        <v>8.1883599999999998E-4</v>
      </c>
      <c r="HU179">
        <v>0.24375089999999999</v>
      </c>
      <c r="HV179">
        <v>0.90489450000000005</v>
      </c>
      <c r="HW179">
        <v>24.133310000000002</v>
      </c>
      <c r="HX179" s="1">
        <v>7.5174170000000002E-4</v>
      </c>
      <c r="HY179">
        <v>0.223445</v>
      </c>
      <c r="HZ179">
        <v>0.90471029999999997</v>
      </c>
      <c r="IA179">
        <v>24.53096</v>
      </c>
      <c r="IB179" s="1">
        <v>6.9380470000000004E-4</v>
      </c>
      <c r="IC179">
        <v>0.20595669999999999</v>
      </c>
      <c r="ID179">
        <v>0.90448819999999996</v>
      </c>
      <c r="IE179">
        <v>24.662749999999999</v>
      </c>
      <c r="IF179" s="1">
        <v>6.4459939999999996E-4</v>
      </c>
      <c r="IG179">
        <v>0.19114320000000001</v>
      </c>
      <c r="IH179">
        <v>0.90419450000000001</v>
      </c>
      <c r="II179">
        <v>24.284510000000001</v>
      </c>
      <c r="IJ179" s="1">
        <v>6.0362459999999997E-4</v>
      </c>
      <c r="IK179">
        <v>0.17884739999999999</v>
      </c>
      <c r="IL179">
        <v>0.90384430000000004</v>
      </c>
      <c r="IM179">
        <v>23.451270000000001</v>
      </c>
      <c r="IN179" s="1">
        <v>5.6966790000000003E-4</v>
      </c>
      <c r="IO179">
        <v>0.16869219999999999</v>
      </c>
      <c r="IP179">
        <v>0.90349880000000005</v>
      </c>
      <c r="IQ179">
        <v>22.826309999999999</v>
      </c>
      <c r="IR179" s="1">
        <v>5.4106290000000001E-4</v>
      </c>
      <c r="IS179">
        <v>0.1601378</v>
      </c>
      <c r="IT179">
        <v>0.90309450000000002</v>
      </c>
      <c r="IU179">
        <v>22.818380000000001</v>
      </c>
      <c r="IV179" s="1">
        <v>5.1636279999999998E-4</v>
      </c>
      <c r="IW179">
        <v>0.1528022</v>
      </c>
      <c r="IX179">
        <v>0.90265329999999999</v>
      </c>
      <c r="IY179">
        <v>23.940359999999998</v>
      </c>
      <c r="IZ179" s="1">
        <v>4.9501069999999996E-4</v>
      </c>
      <c r="JA179">
        <v>0.14646419999999999</v>
      </c>
      <c r="JB179">
        <v>0.90221680000000004</v>
      </c>
      <c r="JC179">
        <v>25.330410000000001</v>
      </c>
      <c r="JD179" s="1">
        <v>4.7671680000000002E-4</v>
      </c>
      <c r="JE179">
        <v>0.141044</v>
      </c>
      <c r="JF179">
        <v>0.90176350000000005</v>
      </c>
      <c r="JG179">
        <v>26.355350000000001</v>
      </c>
      <c r="JH179" s="1">
        <v>4.6023469999999998E-4</v>
      </c>
      <c r="JI179">
        <v>0.13621839999999999</v>
      </c>
      <c r="JJ179">
        <v>0.90131819999999996</v>
      </c>
      <c r="JK179">
        <v>26.472930000000002</v>
      </c>
      <c r="JL179" s="1">
        <v>4.4422290000000001E-4</v>
      </c>
      <c r="JM179">
        <v>0.13152739999999999</v>
      </c>
      <c r="JN179">
        <v>0.90085950000000004</v>
      </c>
      <c r="JO179">
        <v>25.91358</v>
      </c>
      <c r="JP179" s="1">
        <v>4.2770679999999998E-4</v>
      </c>
      <c r="JQ179">
        <v>0.12668170000000001</v>
      </c>
      <c r="JR179">
        <v>0.90036939999999999</v>
      </c>
      <c r="JS179">
        <v>24.897760000000002</v>
      </c>
      <c r="JT179" s="1">
        <v>4.1107269999999998E-4</v>
      </c>
      <c r="JU179">
        <v>0.1218177</v>
      </c>
      <c r="JV179">
        <v>0.89992510000000003</v>
      </c>
      <c r="JW179">
        <v>24.08633</v>
      </c>
      <c r="JX179" s="1">
        <v>3.938894E-4</v>
      </c>
      <c r="JY179">
        <v>0.1167792</v>
      </c>
      <c r="JZ179">
        <v>0.89945750000000002</v>
      </c>
      <c r="KA179">
        <v>23.7544</v>
      </c>
      <c r="KB179" s="1">
        <v>3.7722210000000001E-4</v>
      </c>
      <c r="KC179">
        <v>0.1118557</v>
      </c>
      <c r="KD179">
        <v>0.89905380000000001</v>
      </c>
      <c r="KE179">
        <v>24.373660000000001</v>
      </c>
      <c r="KF179" s="1">
        <v>3.6036119999999997E-4</v>
      </c>
      <c r="KG179">
        <v>0.10691009999999999</v>
      </c>
      <c r="KH179">
        <v>0.89867540000000001</v>
      </c>
      <c r="KI179">
        <v>25.1526</v>
      </c>
      <c r="KJ179" s="1">
        <v>3.4423210000000001E-4</v>
      </c>
      <c r="KK179">
        <v>0.1021164</v>
      </c>
      <c r="KL179">
        <v>0.89836280000000002</v>
      </c>
      <c r="KM179">
        <v>25.731590000000001</v>
      </c>
      <c r="KN179" s="1">
        <v>3.2868410000000002E-4</v>
      </c>
      <c r="KO179">
        <v>9.7539840000000003E-2</v>
      </c>
      <c r="KP179">
        <v>0.89808880000000002</v>
      </c>
      <c r="KQ179">
        <v>25.94847</v>
      </c>
      <c r="KR179" s="1">
        <v>3.1349129999999999E-4</v>
      </c>
      <c r="KS179">
        <v>9.3034049999999993E-2</v>
      </c>
      <c r="KT179">
        <v>0.89788029999999996</v>
      </c>
      <c r="KU179">
        <v>25.56446</v>
      </c>
      <c r="KV179" s="1">
        <v>2.9927730000000002E-4</v>
      </c>
      <c r="KW179">
        <v>8.8820679999999999E-2</v>
      </c>
      <c r="KX179">
        <v>0.89774419999999999</v>
      </c>
      <c r="KY179">
        <v>24.86889</v>
      </c>
      <c r="KZ179" s="1">
        <v>2.8574960000000001E-4</v>
      </c>
      <c r="LA179">
        <v>8.4792380000000001E-2</v>
      </c>
      <c r="LB179">
        <v>0.89762070000000005</v>
      </c>
      <c r="LC179">
        <v>24.278230000000001</v>
      </c>
      <c r="LD179" s="1">
        <v>2.734023E-4</v>
      </c>
      <c r="LE179">
        <v>8.1123310000000004E-2</v>
      </c>
      <c r="LF179">
        <v>0.89756329999999995</v>
      </c>
      <c r="LG179">
        <v>24.034459999999999</v>
      </c>
      <c r="LH179" s="1">
        <v>2.6089720000000002E-4</v>
      </c>
      <c r="LI179">
        <v>7.7404509999999996E-2</v>
      </c>
      <c r="LJ179">
        <v>0.89750739999999996</v>
      </c>
      <c r="LK179">
        <v>24.623930000000001</v>
      </c>
      <c r="LL179" s="1">
        <v>2.4878939999999999E-4</v>
      </c>
      <c r="LM179">
        <v>7.3807040000000004E-2</v>
      </c>
      <c r="LN179">
        <v>0.89747109999999997</v>
      </c>
      <c r="LO179">
        <v>25.498699999999999</v>
      </c>
      <c r="LP179" s="1">
        <v>2.368002E-4</v>
      </c>
      <c r="LQ179">
        <v>7.0245849999999999E-2</v>
      </c>
      <c r="LR179">
        <v>0.89745520000000001</v>
      </c>
      <c r="LS179">
        <v>26.2378</v>
      </c>
      <c r="LT179" s="1">
        <v>2.2468879999999999E-4</v>
      </c>
      <c r="LU179">
        <v>6.6646990000000003E-2</v>
      </c>
      <c r="LV179">
        <v>0.89743729999999999</v>
      </c>
      <c r="LW179">
        <v>26.506869999999999</v>
      </c>
      <c r="LX179" s="1">
        <v>2.13647E-4</v>
      </c>
      <c r="LY179">
        <v>6.3356120000000002E-2</v>
      </c>
      <c r="LZ179">
        <v>0.89743010000000001</v>
      </c>
      <c r="MA179">
        <v>26.120419999999999</v>
      </c>
      <c r="MB179" s="1">
        <v>2.0330780000000001E-4</v>
      </c>
      <c r="MC179">
        <v>6.0344109999999999E-2</v>
      </c>
      <c r="MD179">
        <v>0.89744369999999996</v>
      </c>
      <c r="ME179">
        <v>25.197410000000001</v>
      </c>
      <c r="MF179" s="1">
        <v>1.9377479999999999E-4</v>
      </c>
      <c r="MG179">
        <v>5.7695539999999997E-2</v>
      </c>
      <c r="MH179">
        <v>0.8974586</v>
      </c>
      <c r="MI179">
        <v>24.38917</v>
      </c>
      <c r="MJ179" s="1">
        <v>1.850388E-4</v>
      </c>
      <c r="MK179">
        <v>5.5267259999999999E-2</v>
      </c>
      <c r="ML179">
        <v>0.89744420000000003</v>
      </c>
      <c r="MM179">
        <v>23.995550000000001</v>
      </c>
      <c r="MN179" s="1">
        <v>1.7687869999999999E-4</v>
      </c>
      <c r="MO179">
        <v>5.2987390000000002E-2</v>
      </c>
      <c r="MP179">
        <v>0.89744599999999997</v>
      </c>
      <c r="MQ179">
        <v>24.578040000000001</v>
      </c>
      <c r="MR179" s="1">
        <v>1.69588E-4</v>
      </c>
      <c r="MS179">
        <v>5.0939730000000003E-2</v>
      </c>
      <c r="MT179">
        <v>0.89744829999999998</v>
      </c>
      <c r="MU179">
        <v>25.137879999999999</v>
      </c>
      <c r="MV179" s="1">
        <v>1.6262660000000001E-4</v>
      </c>
      <c r="MW179">
        <v>4.8987139999999998E-2</v>
      </c>
      <c r="MX179">
        <v>0.89743620000000002</v>
      </c>
      <c r="MY179">
        <v>25.144880000000001</v>
      </c>
      <c r="MZ179" s="1">
        <v>1.558412E-4</v>
      </c>
      <c r="NA179">
        <v>4.7063750000000001E-2</v>
      </c>
      <c r="NB179">
        <v>0.89743839999999997</v>
      </c>
      <c r="NC179">
        <v>24.66723</v>
      </c>
      <c r="ND179" s="1">
        <v>1.4963819999999999E-4</v>
      </c>
      <c r="NE179">
        <v>4.5297280000000002E-2</v>
      </c>
      <c r="NF179">
        <v>0.89743810000000002</v>
      </c>
      <c r="NG179">
        <v>24.105239999999998</v>
      </c>
      <c r="NH179" s="1">
        <v>1.435795E-4</v>
      </c>
      <c r="NI179">
        <v>4.3572119999999999E-2</v>
      </c>
      <c r="NJ179">
        <v>0.89744570000000001</v>
      </c>
      <c r="NK179">
        <v>23.412790000000001</v>
      </c>
      <c r="NL179" s="1">
        <v>1.378067E-4</v>
      </c>
      <c r="NM179">
        <v>4.1913550000000001E-2</v>
      </c>
      <c r="NN179">
        <v>0.89743419999999996</v>
      </c>
      <c r="NO179">
        <v>22.891770000000001</v>
      </c>
      <c r="NP179" s="1">
        <v>1.3243019999999999E-4</v>
      </c>
      <c r="NQ179">
        <v>4.0364860000000002E-2</v>
      </c>
      <c r="NR179">
        <v>0.89744089999999999</v>
      </c>
      <c r="NS179">
        <v>22.689769999999999</v>
      </c>
      <c r="NT179" s="1">
        <v>1.2719780000000001E-4</v>
      </c>
      <c r="NU179">
        <v>3.8851120000000003E-2</v>
      </c>
      <c r="NV179">
        <v>0.89744089999999999</v>
      </c>
      <c r="NW179">
        <v>23.434670000000001</v>
      </c>
      <c r="NX179" s="1">
        <v>1.22211E-4</v>
      </c>
      <c r="NY179">
        <v>3.7402209999999998E-2</v>
      </c>
      <c r="NZ179">
        <v>0.89744369999999996</v>
      </c>
      <c r="OA179">
        <v>24.570160000000001</v>
      </c>
      <c r="OB179" s="1">
        <v>1.174755E-4</v>
      </c>
      <c r="OC179">
        <v>3.6026790000000003E-2</v>
      </c>
      <c r="OD179">
        <v>0.89744760000000001</v>
      </c>
      <c r="OE179">
        <v>25.357019999999999</v>
      </c>
      <c r="OF179" s="1">
        <v>1.128972E-4</v>
      </c>
      <c r="OG179">
        <v>3.4682959999999999E-2</v>
      </c>
      <c r="OH179">
        <v>0.89744480000000004</v>
      </c>
      <c r="OI179">
        <v>25.694320000000001</v>
      </c>
      <c r="OJ179" s="1">
        <v>1.085834E-4</v>
      </c>
      <c r="OK179">
        <v>3.3416309999999998E-2</v>
      </c>
    </row>
    <row r="180" spans="1:401" x14ac:dyDescent="0.35">
      <c r="A180">
        <v>186</v>
      </c>
      <c r="B180" t="s">
        <v>4</v>
      </c>
      <c r="C180" t="s">
        <v>181</v>
      </c>
      <c r="D180" t="s">
        <v>186</v>
      </c>
      <c r="E180">
        <v>940.80179999999996</v>
      </c>
      <c r="F180">
        <v>1.1062590000000001</v>
      </c>
      <c r="G180">
        <v>21.198460000000001</v>
      </c>
      <c r="H180">
        <v>0</v>
      </c>
      <c r="I180">
        <v>0</v>
      </c>
      <c r="J180">
        <v>1.103721</v>
      </c>
      <c r="K180">
        <v>21.277840000000001</v>
      </c>
      <c r="L180">
        <v>0</v>
      </c>
      <c r="M180">
        <v>0</v>
      </c>
      <c r="N180">
        <v>1.1011010000000001</v>
      </c>
      <c r="O180">
        <v>21.477049999999998</v>
      </c>
      <c r="P180">
        <v>0</v>
      </c>
      <c r="Q180">
        <v>0</v>
      </c>
      <c r="R180">
        <v>1.0982529999999999</v>
      </c>
      <c r="S180">
        <v>21.66292</v>
      </c>
      <c r="T180">
        <v>0</v>
      </c>
      <c r="U180">
        <v>0</v>
      </c>
      <c r="V180">
        <v>1.0946229999999999</v>
      </c>
      <c r="W180">
        <v>21.647770000000001</v>
      </c>
      <c r="X180">
        <v>0</v>
      </c>
      <c r="Y180">
        <v>0</v>
      </c>
      <c r="Z180">
        <v>1.0886610000000001</v>
      </c>
      <c r="AA180">
        <v>21.509709999999998</v>
      </c>
      <c r="AB180">
        <v>0</v>
      </c>
      <c r="AC180">
        <v>1.6941269999999999E-38</v>
      </c>
      <c r="AD180">
        <v>1.0833459999999999</v>
      </c>
      <c r="AE180">
        <v>21.34563</v>
      </c>
      <c r="AF180" s="1">
        <v>1.7490729999999999E-29</v>
      </c>
      <c r="AG180" s="1">
        <v>4.8281400000000002E-27</v>
      </c>
      <c r="AH180">
        <v>1.079861</v>
      </c>
      <c r="AI180">
        <v>21.624169999999999</v>
      </c>
      <c r="AJ180" s="1">
        <v>1.3578020000000001E-17</v>
      </c>
      <c r="AK180" s="1">
        <v>3.7634930000000002E-15</v>
      </c>
      <c r="AL180">
        <v>1.0769390000000001</v>
      </c>
      <c r="AM180">
        <v>21.91217</v>
      </c>
      <c r="AN180" s="1">
        <v>4.6616679999999998E-7</v>
      </c>
      <c r="AO180" s="1">
        <v>8.9608010000000001E-5</v>
      </c>
      <c r="AP180">
        <v>1.0741050000000001</v>
      </c>
      <c r="AQ180">
        <v>22.31671</v>
      </c>
      <c r="AR180" s="1">
        <v>2.6169240000000001E-3</v>
      </c>
      <c r="AS180" s="1">
        <v>0.57439949999999995</v>
      </c>
      <c r="AT180">
        <v>1.071356</v>
      </c>
      <c r="AU180">
        <v>22.63552</v>
      </c>
      <c r="AV180" s="1">
        <v>0.4193926</v>
      </c>
      <c r="AW180" s="1">
        <v>99.298919999999995</v>
      </c>
      <c r="AX180">
        <v>1.0684549999999999</v>
      </c>
      <c r="AY180">
        <v>22.6846</v>
      </c>
      <c r="AZ180" s="1">
        <v>9.31738</v>
      </c>
      <c r="BA180">
        <v>2340.1970000000001</v>
      </c>
      <c r="BB180">
        <v>1.0653300000000001</v>
      </c>
      <c r="BC180">
        <v>22.779070000000001</v>
      </c>
      <c r="BD180">
        <v>51.581780000000002</v>
      </c>
      <c r="BE180">
        <v>13583.75</v>
      </c>
      <c r="BF180">
        <v>1.0617939999999999</v>
      </c>
      <c r="BG180">
        <v>22.823160000000001</v>
      </c>
      <c r="BH180">
        <v>100.0784</v>
      </c>
      <c r="BI180">
        <v>27426.17</v>
      </c>
      <c r="BJ180">
        <v>1.057685</v>
      </c>
      <c r="BK180">
        <v>22.97203</v>
      </c>
      <c r="BL180">
        <v>86.227959999999996</v>
      </c>
      <c r="BM180">
        <v>24442.2</v>
      </c>
      <c r="BN180">
        <v>1.0526930000000001</v>
      </c>
      <c r="BO180">
        <v>23.518619999999999</v>
      </c>
      <c r="BP180">
        <v>39.386420000000001</v>
      </c>
      <c r="BQ180">
        <v>11486.71</v>
      </c>
      <c r="BR180">
        <v>1.0467580000000001</v>
      </c>
      <c r="BS180">
        <v>23.85839</v>
      </c>
      <c r="BT180">
        <v>11.041029999999999</v>
      </c>
      <c r="BU180">
        <v>3297.8560000000002</v>
      </c>
      <c r="BV180">
        <v>1.040063</v>
      </c>
      <c r="BW180">
        <v>24.107659999999999</v>
      </c>
      <c r="BX180">
        <v>2.186655</v>
      </c>
      <c r="BY180">
        <v>664.83079999999995</v>
      </c>
      <c r="BZ180">
        <v>1.0327299999999999</v>
      </c>
      <c r="CA180">
        <v>24.134540000000001</v>
      </c>
      <c r="CB180">
        <v>0.38236969999999998</v>
      </c>
      <c r="CC180">
        <v>116.5789</v>
      </c>
      <c r="CD180">
        <v>1.0248090000000001</v>
      </c>
      <c r="CE180">
        <v>24.017099999999999</v>
      </c>
      <c r="CF180">
        <v>0.10623050000000001</v>
      </c>
      <c r="CG180">
        <v>31.335699999999999</v>
      </c>
      <c r="CH180">
        <v>1.0167470000000001</v>
      </c>
      <c r="CI180">
        <v>23.74794</v>
      </c>
      <c r="CJ180">
        <v>7.1537190000000001E-2</v>
      </c>
      <c r="CK180">
        <v>20.537430000000001</v>
      </c>
      <c r="CL180">
        <v>1.0087330000000001</v>
      </c>
      <c r="CM180">
        <v>23.543089999999999</v>
      </c>
      <c r="CN180">
        <v>6.9611839999999994E-2</v>
      </c>
      <c r="CO180">
        <v>19.94876</v>
      </c>
      <c r="CP180">
        <v>1.0005040000000001</v>
      </c>
      <c r="CQ180">
        <v>23.59751</v>
      </c>
      <c r="CR180">
        <v>6.9783170000000005E-2</v>
      </c>
      <c r="CS180">
        <v>20.117850000000001</v>
      </c>
      <c r="CT180">
        <v>0.99164569999999996</v>
      </c>
      <c r="CU180">
        <v>23.972989999999999</v>
      </c>
      <c r="CV180" s="1">
        <v>6.7372050000000003E-2</v>
      </c>
      <c r="CW180">
        <v>19.565329999999999</v>
      </c>
      <c r="CX180">
        <v>0.98269899999999999</v>
      </c>
      <c r="CY180">
        <v>23.668099999999999</v>
      </c>
      <c r="CZ180" s="1">
        <v>6.2557119999999994E-2</v>
      </c>
      <c r="DA180">
        <v>18.295670000000001</v>
      </c>
      <c r="DB180">
        <v>0.97360820000000003</v>
      </c>
      <c r="DC180">
        <v>23.621400000000001</v>
      </c>
      <c r="DD180" s="1">
        <v>5.6772700000000002E-2</v>
      </c>
      <c r="DE180">
        <v>16.713989999999999</v>
      </c>
      <c r="DF180">
        <v>0.96429600000000004</v>
      </c>
      <c r="DG180">
        <v>23.51444</v>
      </c>
      <c r="DH180" s="1">
        <v>5.0877940000000003E-2</v>
      </c>
      <c r="DI180">
        <v>15.07076</v>
      </c>
      <c r="DJ180">
        <v>0.95485640000000005</v>
      </c>
      <c r="DK180">
        <v>23.196719999999999</v>
      </c>
      <c r="DL180" s="1">
        <v>4.528037E-2</v>
      </c>
      <c r="DM180">
        <v>13.49356</v>
      </c>
      <c r="DN180">
        <v>0.94546149999999995</v>
      </c>
      <c r="DO180">
        <v>22.735060000000001</v>
      </c>
      <c r="DP180" s="1">
        <v>4.01421E-2</v>
      </c>
      <c r="DQ180">
        <v>12.028449999999999</v>
      </c>
      <c r="DR180">
        <v>0.93575459999999999</v>
      </c>
      <c r="DS180">
        <v>22.465789999999998</v>
      </c>
      <c r="DT180" s="1">
        <v>3.554877E-2</v>
      </c>
      <c r="DU180">
        <v>10.712300000000001</v>
      </c>
      <c r="DV180">
        <v>0.92593360000000002</v>
      </c>
      <c r="DW180">
        <v>22.589320000000001</v>
      </c>
      <c r="DX180" s="1">
        <v>3.1484060000000001E-2</v>
      </c>
      <c r="DY180">
        <v>9.5396710000000002</v>
      </c>
      <c r="DZ180">
        <v>0.91605029999999998</v>
      </c>
      <c r="EA180">
        <v>23.467040000000001</v>
      </c>
      <c r="EB180">
        <v>2.7934819999999999E-2</v>
      </c>
      <c r="EC180">
        <v>8.5107680000000006</v>
      </c>
      <c r="ED180">
        <v>0.90635639999999995</v>
      </c>
      <c r="EE180">
        <v>24.29233</v>
      </c>
      <c r="EF180" s="1">
        <v>2.4819040000000001E-2</v>
      </c>
      <c r="EG180">
        <v>7.602284</v>
      </c>
      <c r="EH180">
        <v>0.8990011</v>
      </c>
      <c r="EI180">
        <v>24.95008</v>
      </c>
      <c r="EJ180">
        <v>2.203631E-2</v>
      </c>
      <c r="EK180">
        <v>6.7716260000000004</v>
      </c>
      <c r="EL180">
        <v>0.8920363</v>
      </c>
      <c r="EM180">
        <v>25.33953</v>
      </c>
      <c r="EN180" s="1">
        <v>1.954378E-2</v>
      </c>
      <c r="EO180">
        <v>6.0241170000000004</v>
      </c>
      <c r="EP180">
        <v>0.88476920000000003</v>
      </c>
      <c r="EQ180">
        <v>25.02177</v>
      </c>
      <c r="ER180" s="1">
        <v>1.730433E-2</v>
      </c>
      <c r="ES180">
        <v>5.3513450000000002</v>
      </c>
      <c r="ET180">
        <v>0.87727169999999999</v>
      </c>
      <c r="EU180">
        <v>24.324400000000001</v>
      </c>
      <c r="EV180" s="1">
        <v>1.5316730000000001E-2</v>
      </c>
      <c r="EW180">
        <v>4.7526869999999999</v>
      </c>
      <c r="EX180">
        <v>0.86990239999999996</v>
      </c>
      <c r="EY180">
        <v>23.99295</v>
      </c>
      <c r="EZ180" s="1">
        <v>1.354003E-2</v>
      </c>
      <c r="FA180">
        <v>4.2140610000000001</v>
      </c>
      <c r="FB180">
        <v>0.86268909999999999</v>
      </c>
      <c r="FC180">
        <v>24.04232</v>
      </c>
      <c r="FD180" s="1">
        <v>1.195688E-2</v>
      </c>
      <c r="FE180">
        <v>3.7302170000000001</v>
      </c>
      <c r="FF180">
        <v>0.85587820000000003</v>
      </c>
      <c r="FG180">
        <v>24.742180000000001</v>
      </c>
      <c r="FH180" s="1">
        <v>1.055709E-2</v>
      </c>
      <c r="FI180">
        <v>3.2990849999999998</v>
      </c>
      <c r="FJ180">
        <v>0.84957389999999999</v>
      </c>
      <c r="FK180">
        <v>25.316179999999999</v>
      </c>
      <c r="FL180" s="1">
        <v>9.3107669999999993E-3</v>
      </c>
      <c r="FM180">
        <v>2.912601</v>
      </c>
      <c r="FN180">
        <v>0.84402129999999997</v>
      </c>
      <c r="FO180">
        <v>25.341640000000002</v>
      </c>
      <c r="FP180" s="1">
        <v>8.2198870000000004E-3</v>
      </c>
      <c r="FQ180">
        <v>2.5746380000000002</v>
      </c>
      <c r="FR180">
        <v>0.8393526</v>
      </c>
      <c r="FS180">
        <v>25.057600000000001</v>
      </c>
      <c r="FT180" s="1">
        <v>7.2483900000000004E-3</v>
      </c>
      <c r="FU180">
        <v>2.2734800000000002</v>
      </c>
      <c r="FV180">
        <v>0.83547740000000004</v>
      </c>
      <c r="FW180">
        <v>24.515280000000001</v>
      </c>
      <c r="FX180" s="1">
        <v>6.3743719999999997E-3</v>
      </c>
      <c r="FY180">
        <v>2.0005410000000001</v>
      </c>
      <c r="FZ180">
        <v>0.83239700000000005</v>
      </c>
      <c r="GA180">
        <v>23.955490000000001</v>
      </c>
      <c r="GB180" s="1">
        <v>5.5923689999999998E-3</v>
      </c>
      <c r="GC180">
        <v>1.754548</v>
      </c>
      <c r="GD180">
        <v>0.82999579999999995</v>
      </c>
      <c r="GE180">
        <v>23.647400000000001</v>
      </c>
      <c r="GF180" s="1">
        <v>4.8883039999999996E-3</v>
      </c>
      <c r="GG180">
        <v>1.532289</v>
      </c>
      <c r="GH180">
        <v>0.82815269999999996</v>
      </c>
      <c r="GI180">
        <v>23.70354</v>
      </c>
      <c r="GJ180" s="1">
        <v>4.2272760000000003E-3</v>
      </c>
      <c r="GK180">
        <v>1.323569</v>
      </c>
      <c r="GL180">
        <v>0.82672860000000004</v>
      </c>
      <c r="GM180">
        <v>24.462240000000001</v>
      </c>
      <c r="GN180" s="1">
        <v>3.5711610000000002E-3</v>
      </c>
      <c r="GO180">
        <v>1.117345</v>
      </c>
      <c r="GP180">
        <v>0.82566919999999999</v>
      </c>
      <c r="GQ180">
        <v>25.390409999999999</v>
      </c>
      <c r="GR180" s="1">
        <v>2.9196740000000001E-3</v>
      </c>
      <c r="GS180">
        <v>0.91265839999999998</v>
      </c>
      <c r="GT180">
        <v>0.82482370000000005</v>
      </c>
      <c r="GU180">
        <v>26.176600000000001</v>
      </c>
      <c r="GV180" s="1">
        <v>2.314754E-3</v>
      </c>
      <c r="GW180">
        <v>0.72238309999999994</v>
      </c>
      <c r="GX180">
        <v>0.8242273</v>
      </c>
      <c r="GY180">
        <v>26.48826</v>
      </c>
      <c r="GZ180" s="1">
        <v>1.81342E-3</v>
      </c>
      <c r="HA180">
        <v>0.56449590000000005</v>
      </c>
      <c r="HB180">
        <v>0.82380399999999998</v>
      </c>
      <c r="HC180">
        <v>26.16976</v>
      </c>
      <c r="HD180" s="1">
        <v>1.440352E-3</v>
      </c>
      <c r="HE180">
        <v>0.44682349999999998</v>
      </c>
      <c r="HF180">
        <v>0.82351019999999997</v>
      </c>
      <c r="HG180">
        <v>25.144690000000001</v>
      </c>
      <c r="HH180" s="1">
        <v>1.1871430000000001E-3</v>
      </c>
      <c r="HI180">
        <v>0.36654310000000001</v>
      </c>
      <c r="HJ180">
        <v>0.82331469999999995</v>
      </c>
      <c r="HK180">
        <v>24.143070000000002</v>
      </c>
      <c r="HL180" s="1">
        <v>1.02093E-3</v>
      </c>
      <c r="HM180">
        <v>0.31395610000000002</v>
      </c>
      <c r="HN180">
        <v>0.82318449999999999</v>
      </c>
      <c r="HO180">
        <v>23.507899999999999</v>
      </c>
      <c r="HP180" s="1">
        <v>9.0878460000000003E-4</v>
      </c>
      <c r="HQ180">
        <v>0.27857739999999998</v>
      </c>
      <c r="HR180">
        <v>0.82306919999999995</v>
      </c>
      <c r="HS180">
        <v>23.59525</v>
      </c>
      <c r="HT180" s="1">
        <v>8.2628020000000005E-4</v>
      </c>
      <c r="HU180">
        <v>0.25268600000000002</v>
      </c>
      <c r="HV180">
        <v>0.82295759999999996</v>
      </c>
      <c r="HW180">
        <v>24.156849999999999</v>
      </c>
      <c r="HX180" s="1">
        <v>7.5818490000000005E-4</v>
      </c>
      <c r="HY180">
        <v>0.23150319999999999</v>
      </c>
      <c r="HZ180">
        <v>0.82279849999999999</v>
      </c>
      <c r="IA180">
        <v>24.57742</v>
      </c>
      <c r="IB180" s="1">
        <v>6.9932559999999998E-4</v>
      </c>
      <c r="IC180">
        <v>0.21324509999999999</v>
      </c>
      <c r="ID180">
        <v>0.82260730000000004</v>
      </c>
      <c r="IE180">
        <v>24.726420000000001</v>
      </c>
      <c r="IF180" s="1">
        <v>6.4918739999999999E-4</v>
      </c>
      <c r="IG180">
        <v>0.1977373</v>
      </c>
      <c r="IH180">
        <v>0.82238679999999997</v>
      </c>
      <c r="II180">
        <v>24.35041</v>
      </c>
      <c r="IJ180" s="1">
        <v>6.0740670000000003E-4</v>
      </c>
      <c r="IK180">
        <v>0.18485480000000001</v>
      </c>
      <c r="IL180">
        <v>0.82212350000000001</v>
      </c>
      <c r="IM180">
        <v>23.51229</v>
      </c>
      <c r="IN180" s="1">
        <v>5.7291190000000004E-4</v>
      </c>
      <c r="IO180">
        <v>0.1742447</v>
      </c>
      <c r="IP180">
        <v>0.8218259</v>
      </c>
      <c r="IQ180">
        <v>22.856449999999999</v>
      </c>
      <c r="IR180" s="1">
        <v>5.4372120000000001E-4</v>
      </c>
      <c r="IS180">
        <v>0.16527330000000001</v>
      </c>
      <c r="IT180">
        <v>0.82151810000000003</v>
      </c>
      <c r="IU180">
        <v>22.82011</v>
      </c>
      <c r="IV180" s="1">
        <v>5.1871749999999998E-4</v>
      </c>
      <c r="IW180">
        <v>0.15763740000000001</v>
      </c>
      <c r="IX180">
        <v>0.82115919999999998</v>
      </c>
      <c r="IY180">
        <v>23.924949999999999</v>
      </c>
      <c r="IZ180" s="1">
        <v>4.9692010000000001E-4</v>
      </c>
      <c r="JA180">
        <v>0.1509876</v>
      </c>
      <c r="JB180">
        <v>0.8208029</v>
      </c>
      <c r="JC180">
        <v>25.323170000000001</v>
      </c>
      <c r="JD180" s="1">
        <v>4.7837470000000002E-4</v>
      </c>
      <c r="JE180">
        <v>0.14533460000000001</v>
      </c>
      <c r="JF180">
        <v>0.82046750000000002</v>
      </c>
      <c r="JG180">
        <v>26.386199999999999</v>
      </c>
      <c r="JH180" s="1">
        <v>4.619205E-4</v>
      </c>
      <c r="JI180">
        <v>0.14036589999999999</v>
      </c>
      <c r="JJ180">
        <v>0.82008219999999998</v>
      </c>
      <c r="JK180">
        <v>26.53809</v>
      </c>
      <c r="JL180" s="1">
        <v>4.4587130000000002E-4</v>
      </c>
      <c r="JM180">
        <v>0.13552610000000001</v>
      </c>
      <c r="JN180">
        <v>0.81971400000000005</v>
      </c>
      <c r="JO180">
        <v>25.99841</v>
      </c>
      <c r="JP180" s="1">
        <v>4.2937280000000002E-4</v>
      </c>
      <c r="JQ180">
        <v>0.13055230000000001</v>
      </c>
      <c r="JR180">
        <v>0.81935820000000004</v>
      </c>
      <c r="JS180">
        <v>24.97851</v>
      </c>
      <c r="JT180" s="1">
        <v>4.1283189999999999E-4</v>
      </c>
      <c r="JU180">
        <v>0.12556619999999999</v>
      </c>
      <c r="JV180">
        <v>0.81898590000000004</v>
      </c>
      <c r="JW180">
        <v>24.142949999999999</v>
      </c>
      <c r="JX180" s="1">
        <v>3.9573020000000002E-4</v>
      </c>
      <c r="JY180">
        <v>0.1204071</v>
      </c>
      <c r="JZ180">
        <v>0.81862880000000005</v>
      </c>
      <c r="KA180">
        <v>23.783300000000001</v>
      </c>
      <c r="KB180" s="1">
        <v>3.7885600000000001E-4</v>
      </c>
      <c r="KC180">
        <v>0.1152827</v>
      </c>
      <c r="KD180">
        <v>0.81830440000000004</v>
      </c>
      <c r="KE180">
        <v>24.383849999999999</v>
      </c>
      <c r="KF180" s="1">
        <v>3.6206340000000001E-4</v>
      </c>
      <c r="KG180">
        <v>0.11021930000000001</v>
      </c>
      <c r="KH180">
        <v>0.81799909999999998</v>
      </c>
      <c r="KI180">
        <v>25.169419999999999</v>
      </c>
      <c r="KJ180" s="1">
        <v>3.4573150000000001E-4</v>
      </c>
      <c r="KK180">
        <v>0.1052322</v>
      </c>
      <c r="KL180">
        <v>0.81773280000000004</v>
      </c>
      <c r="KM180">
        <v>25.77833</v>
      </c>
      <c r="KN180" s="1">
        <v>3.3024429999999998E-4</v>
      </c>
      <c r="KO180">
        <v>0.10054109999999999</v>
      </c>
      <c r="KP180">
        <v>0.81752519999999995</v>
      </c>
      <c r="KQ180">
        <v>26.008050000000001</v>
      </c>
      <c r="KR180" s="1">
        <v>3.1498719999999998E-4</v>
      </c>
      <c r="KS180">
        <v>9.5894750000000001E-2</v>
      </c>
      <c r="KT180">
        <v>0.81736439999999999</v>
      </c>
      <c r="KU180">
        <v>25.62443</v>
      </c>
      <c r="KV180" s="1">
        <v>3.0071459999999998E-4</v>
      </c>
      <c r="KW180">
        <v>9.1547320000000001E-2</v>
      </c>
      <c r="KX180">
        <v>0.81723679999999999</v>
      </c>
      <c r="KY180">
        <v>24.923909999999999</v>
      </c>
      <c r="KZ180" s="1">
        <v>2.8707130000000001E-4</v>
      </c>
      <c r="LA180">
        <v>8.7378849999999994E-2</v>
      </c>
      <c r="LB180">
        <v>0.81716279999999997</v>
      </c>
      <c r="LC180">
        <v>24.317730000000001</v>
      </c>
      <c r="LD180" s="1">
        <v>2.7467689999999999E-4</v>
      </c>
      <c r="LE180">
        <v>8.3592819999999998E-2</v>
      </c>
      <c r="LF180">
        <v>0.81709620000000005</v>
      </c>
      <c r="LG180">
        <v>24.0623</v>
      </c>
      <c r="LH180" s="1">
        <v>2.6216299999999999E-4</v>
      </c>
      <c r="LI180">
        <v>7.977737E-2</v>
      </c>
      <c r="LJ180">
        <v>0.81708340000000002</v>
      </c>
      <c r="LK180">
        <v>24.634869999999999</v>
      </c>
      <c r="LL180" s="1">
        <v>2.5004230000000001E-4</v>
      </c>
      <c r="LM180">
        <v>7.6080960000000003E-2</v>
      </c>
      <c r="LN180">
        <v>0.81705740000000004</v>
      </c>
      <c r="LO180">
        <v>25.51286</v>
      </c>
      <c r="LP180" s="1">
        <v>2.380215E-4</v>
      </c>
      <c r="LQ180">
        <v>7.2416629999999996E-2</v>
      </c>
      <c r="LR180">
        <v>0.81705050000000001</v>
      </c>
      <c r="LS180">
        <v>26.275919999999999</v>
      </c>
      <c r="LT180" s="1">
        <v>2.2589299999999999E-4</v>
      </c>
      <c r="LU180">
        <v>6.8722400000000003E-2</v>
      </c>
      <c r="LV180">
        <v>0.81702589999999997</v>
      </c>
      <c r="LW180">
        <v>26.565660000000001</v>
      </c>
      <c r="LX180" s="1">
        <v>2.147722E-4</v>
      </c>
      <c r="LY180">
        <v>6.532259E-2</v>
      </c>
      <c r="LZ180">
        <v>0.81702810000000003</v>
      </c>
      <c r="MA180">
        <v>26.194569999999999</v>
      </c>
      <c r="MB180" s="1">
        <v>2.0427039999999999E-4</v>
      </c>
      <c r="MC180">
        <v>6.218332E-2</v>
      </c>
      <c r="MD180">
        <v>0.81704600000000005</v>
      </c>
      <c r="ME180">
        <v>25.269380000000002</v>
      </c>
      <c r="MF180" s="1">
        <v>1.94623E-4</v>
      </c>
      <c r="MG180">
        <v>5.9431850000000001E-2</v>
      </c>
      <c r="MH180">
        <v>0.81702969999999997</v>
      </c>
      <c r="MI180">
        <v>24.43741</v>
      </c>
      <c r="MJ180" s="1">
        <v>1.858304E-4</v>
      </c>
      <c r="MK180">
        <v>5.6924410000000002E-2</v>
      </c>
      <c r="ML180">
        <v>0.81704690000000002</v>
      </c>
      <c r="MM180">
        <v>24.018550000000001</v>
      </c>
      <c r="MN180" s="1">
        <v>1.7763380000000001E-4</v>
      </c>
      <c r="MO180">
        <v>5.4578269999999998E-2</v>
      </c>
      <c r="MP180">
        <v>0.81704580000000004</v>
      </c>
      <c r="MQ180">
        <v>24.583400000000001</v>
      </c>
      <c r="MR180" s="1">
        <v>1.7025109999999999E-4</v>
      </c>
      <c r="MS180">
        <v>5.245039E-2</v>
      </c>
      <c r="MT180">
        <v>0.81704659999999996</v>
      </c>
      <c r="MU180">
        <v>25.14301</v>
      </c>
      <c r="MV180" s="1">
        <v>1.6327630000000001E-4</v>
      </c>
      <c r="MW180">
        <v>5.044336E-2</v>
      </c>
      <c r="MX180">
        <v>0.81703950000000003</v>
      </c>
      <c r="MY180">
        <v>25.187180000000001</v>
      </c>
      <c r="MZ180" s="1">
        <v>1.5646010000000001E-4</v>
      </c>
      <c r="NA180">
        <v>4.8462619999999998E-2</v>
      </c>
      <c r="NB180">
        <v>0.81704339999999998</v>
      </c>
      <c r="NC180">
        <v>24.73939</v>
      </c>
      <c r="ND180" s="1">
        <v>1.5020490000000001E-4</v>
      </c>
      <c r="NE180">
        <v>4.6635299999999998E-2</v>
      </c>
      <c r="NF180">
        <v>0.81704290000000002</v>
      </c>
      <c r="NG180">
        <v>24.182189999999999</v>
      </c>
      <c r="NH180" s="1">
        <v>1.441557E-4</v>
      </c>
      <c r="NI180">
        <v>4.4869970000000002E-2</v>
      </c>
      <c r="NJ180">
        <v>0.8170425</v>
      </c>
      <c r="NK180">
        <v>23.471450000000001</v>
      </c>
      <c r="NL180" s="1">
        <v>1.3833779999999999E-4</v>
      </c>
      <c r="NM180">
        <v>4.3155510000000001E-2</v>
      </c>
      <c r="NN180">
        <v>0.81703409999999999</v>
      </c>
      <c r="NO180">
        <v>22.931049999999999</v>
      </c>
      <c r="NP180" s="1">
        <v>1.3292729999999999E-4</v>
      </c>
      <c r="NQ180">
        <v>4.155669E-2</v>
      </c>
      <c r="NR180">
        <v>0.81704549999999998</v>
      </c>
      <c r="NS180">
        <v>22.713180000000001</v>
      </c>
      <c r="NT180" s="1">
        <v>1.2767949999999999E-4</v>
      </c>
      <c r="NU180">
        <v>4.000124E-2</v>
      </c>
      <c r="NV180">
        <v>0.81704259999999995</v>
      </c>
      <c r="NW180">
        <v>23.442889999999998</v>
      </c>
      <c r="NX180" s="1">
        <v>1.22676E-4</v>
      </c>
      <c r="NY180">
        <v>3.8509960000000003E-2</v>
      </c>
      <c r="NZ180">
        <v>0.81701369999999995</v>
      </c>
      <c r="OA180">
        <v>24.577480000000001</v>
      </c>
      <c r="OB180" s="1">
        <v>1.179526E-4</v>
      </c>
      <c r="OC180">
        <v>3.7101759999999998E-2</v>
      </c>
      <c r="OD180">
        <v>0.81704379999999999</v>
      </c>
      <c r="OE180">
        <v>25.392600000000002</v>
      </c>
      <c r="OF180" s="1">
        <v>1.133246E-4</v>
      </c>
      <c r="OG180">
        <v>3.5708530000000002E-2</v>
      </c>
      <c r="OH180">
        <v>0.81701429999999997</v>
      </c>
      <c r="OI180">
        <v>25.747389999999999</v>
      </c>
      <c r="OJ180" s="1">
        <v>1.089838E-4</v>
      </c>
      <c r="OK180">
        <v>3.439992E-2</v>
      </c>
    </row>
    <row r="181" spans="1:401" x14ac:dyDescent="0.35">
      <c r="A181">
        <v>187</v>
      </c>
      <c r="B181" t="s">
        <v>4</v>
      </c>
      <c r="C181" t="s">
        <v>181</v>
      </c>
      <c r="D181" t="s">
        <v>187</v>
      </c>
      <c r="E181">
        <v>839.68140000000005</v>
      </c>
      <c r="F181">
        <v>1.0465450000000001</v>
      </c>
      <c r="G181">
        <v>21.239629999999998</v>
      </c>
      <c r="H181">
        <v>0</v>
      </c>
      <c r="I181">
        <v>0</v>
      </c>
      <c r="J181">
        <v>1.0454060000000001</v>
      </c>
      <c r="K181">
        <v>21.315390000000001</v>
      </c>
      <c r="L181">
        <v>0</v>
      </c>
      <c r="M181">
        <v>0</v>
      </c>
      <c r="N181">
        <v>1.0442210000000001</v>
      </c>
      <c r="O181">
        <v>21.504529999999999</v>
      </c>
      <c r="P181">
        <v>0</v>
      </c>
      <c r="Q181">
        <v>0</v>
      </c>
      <c r="R181">
        <v>1.042862</v>
      </c>
      <c r="S181">
        <v>21.6629</v>
      </c>
      <c r="T181">
        <v>0</v>
      </c>
      <c r="U181">
        <v>0</v>
      </c>
      <c r="V181">
        <v>1.0409949999999999</v>
      </c>
      <c r="W181">
        <v>21.649909999999998</v>
      </c>
      <c r="X181">
        <v>0</v>
      </c>
      <c r="Y181">
        <v>0</v>
      </c>
      <c r="Z181">
        <v>1.0374650000000001</v>
      </c>
      <c r="AA181">
        <v>21.52956</v>
      </c>
      <c r="AB181">
        <v>0</v>
      </c>
      <c r="AC181">
        <v>0</v>
      </c>
      <c r="AD181">
        <v>1.0348040000000001</v>
      </c>
      <c r="AE181">
        <v>21.365680000000001</v>
      </c>
      <c r="AF181" s="1">
        <v>2.4672069999999999E-30</v>
      </c>
      <c r="AG181" s="1">
        <v>6.8025239999999996E-28</v>
      </c>
      <c r="AH181">
        <v>1.0336510000000001</v>
      </c>
      <c r="AI181">
        <v>21.664950000000001</v>
      </c>
      <c r="AJ181" s="1">
        <v>1.8955649999999999E-18</v>
      </c>
      <c r="AK181" s="1">
        <v>5.2471079999999996E-16</v>
      </c>
      <c r="AL181">
        <v>1.0327059999999999</v>
      </c>
      <c r="AM181">
        <v>21.957689999999999</v>
      </c>
      <c r="AN181" s="1">
        <v>1.8799149999999999E-7</v>
      </c>
      <c r="AO181" s="1">
        <v>3.579919E-5</v>
      </c>
      <c r="AP181">
        <v>1.0317149999999999</v>
      </c>
      <c r="AQ181">
        <v>22.358429999999998</v>
      </c>
      <c r="AR181" s="1">
        <v>1.5941740000000001E-3</v>
      </c>
      <c r="AS181" s="1">
        <v>0.34564840000000002</v>
      </c>
      <c r="AT181">
        <v>1.030206</v>
      </c>
      <c r="AU181">
        <v>22.6739</v>
      </c>
      <c r="AV181" s="1">
        <v>0.30419109999999999</v>
      </c>
      <c r="AW181" s="1">
        <v>71.110889999999998</v>
      </c>
      <c r="AX181">
        <v>1.02844</v>
      </c>
      <c r="AY181">
        <v>22.70318</v>
      </c>
      <c r="AZ181" s="1">
        <v>7.6414260000000001</v>
      </c>
      <c r="BA181">
        <v>1897.2</v>
      </c>
      <c r="BB181">
        <v>1.0264549999999999</v>
      </c>
      <c r="BC181">
        <v>22.786670000000001</v>
      </c>
      <c r="BD181">
        <v>46.563609999999997</v>
      </c>
      <c r="BE181">
        <v>12146.69</v>
      </c>
      <c r="BF181">
        <v>1.0242279999999999</v>
      </c>
      <c r="BG181">
        <v>22.831299999999999</v>
      </c>
      <c r="BH181">
        <v>97.640590000000003</v>
      </c>
      <c r="BI181">
        <v>26579.82</v>
      </c>
      <c r="BJ181">
        <v>1.021563</v>
      </c>
      <c r="BK181">
        <v>22.991160000000001</v>
      </c>
      <c r="BL181">
        <v>89.685010000000005</v>
      </c>
      <c r="BM181">
        <v>25330.560000000001</v>
      </c>
      <c r="BN181">
        <v>1.018408</v>
      </c>
      <c r="BO181">
        <v>23.563310000000001</v>
      </c>
      <c r="BP181">
        <v>43.160139999999998</v>
      </c>
      <c r="BQ181">
        <v>12582.42</v>
      </c>
      <c r="BR181">
        <v>1.0147079999999999</v>
      </c>
      <c r="BS181">
        <v>23.908249999999999</v>
      </c>
      <c r="BT181">
        <v>12.61077</v>
      </c>
      <c r="BU181">
        <v>3777.2379999999998</v>
      </c>
      <c r="BV181">
        <v>1.0105949999999999</v>
      </c>
      <c r="BW181">
        <v>24.170950000000001</v>
      </c>
      <c r="BX181">
        <v>2.5697040000000002</v>
      </c>
      <c r="BY181">
        <v>785.82320000000004</v>
      </c>
      <c r="BZ181">
        <v>1.0061709999999999</v>
      </c>
      <c r="CA181">
        <v>24.188099999999999</v>
      </c>
      <c r="CB181">
        <v>0.44803290000000001</v>
      </c>
      <c r="CC181">
        <v>137.81530000000001</v>
      </c>
      <c r="CD181">
        <v>1.0015849999999999</v>
      </c>
      <c r="CE181">
        <v>24.046150000000001</v>
      </c>
      <c r="CF181">
        <v>0.11525920000000001</v>
      </c>
      <c r="CG181">
        <v>34.254159999999999</v>
      </c>
      <c r="CH181">
        <v>0.99707460000000003</v>
      </c>
      <c r="CI181">
        <v>23.766069999999999</v>
      </c>
      <c r="CJ181">
        <v>7.2500120000000001E-2</v>
      </c>
      <c r="CK181">
        <v>20.78886</v>
      </c>
      <c r="CL181">
        <v>0.99270840000000005</v>
      </c>
      <c r="CM181">
        <v>23.565570000000001</v>
      </c>
      <c r="CN181">
        <v>6.9522970000000003E-2</v>
      </c>
      <c r="CO181">
        <v>19.836819999999999</v>
      </c>
      <c r="CP181">
        <v>0.98821859999999995</v>
      </c>
      <c r="CQ181">
        <v>23.62013</v>
      </c>
      <c r="CR181">
        <v>6.9818619999999998E-2</v>
      </c>
      <c r="CS181">
        <v>20.022649999999999</v>
      </c>
      <c r="CT181">
        <v>0.98334940000000004</v>
      </c>
      <c r="CU181">
        <v>24.017869999999998</v>
      </c>
      <c r="CV181" s="1">
        <v>6.7671079999999995E-2</v>
      </c>
      <c r="CW181">
        <v>19.539660000000001</v>
      </c>
      <c r="CX181">
        <v>0.97791119999999998</v>
      </c>
      <c r="CY181">
        <v>23.73874</v>
      </c>
      <c r="CZ181" s="1">
        <v>6.3021240000000006E-2</v>
      </c>
      <c r="DA181">
        <v>18.319400000000002</v>
      </c>
      <c r="DB181">
        <v>0.97217399999999998</v>
      </c>
      <c r="DC181">
        <v>23.703379999999999</v>
      </c>
      <c r="DD181" s="1">
        <v>5.7292059999999999E-2</v>
      </c>
      <c r="DE181">
        <v>16.75855</v>
      </c>
      <c r="DF181">
        <v>0.96651229999999999</v>
      </c>
      <c r="DG181">
        <v>23.587409999999998</v>
      </c>
      <c r="DH181" s="1">
        <v>5.1392090000000001E-2</v>
      </c>
      <c r="DI181">
        <v>15.11903</v>
      </c>
      <c r="DJ181">
        <v>0.96094639999999998</v>
      </c>
      <c r="DK181">
        <v>23.256959999999999</v>
      </c>
      <c r="DL181" s="1">
        <v>4.5767389999999998E-2</v>
      </c>
      <c r="DM181">
        <v>13.53707</v>
      </c>
      <c r="DN181">
        <v>0.95579389999999997</v>
      </c>
      <c r="DO181">
        <v>22.78725</v>
      </c>
      <c r="DP181" s="1">
        <v>4.0585280000000001E-2</v>
      </c>
      <c r="DQ181">
        <v>12.060549999999999</v>
      </c>
      <c r="DR181">
        <v>0.95072809999999996</v>
      </c>
      <c r="DS181">
        <v>22.499140000000001</v>
      </c>
      <c r="DT181" s="1">
        <v>3.5946260000000001E-2</v>
      </c>
      <c r="DU181">
        <v>10.72983</v>
      </c>
      <c r="DV181">
        <v>0.94577009999999995</v>
      </c>
      <c r="DW181">
        <v>22.611540000000002</v>
      </c>
      <c r="DX181" s="1">
        <v>3.1832720000000002E-2</v>
      </c>
      <c r="DY181">
        <v>9.5417020000000008</v>
      </c>
      <c r="DZ181">
        <v>0.94084959999999995</v>
      </c>
      <c r="EA181">
        <v>23.497199999999999</v>
      </c>
      <c r="EB181" s="1">
        <v>2.8244249999999999E-2</v>
      </c>
      <c r="EC181">
        <v>8.5000959999999992</v>
      </c>
      <c r="ED181">
        <v>0.93611259999999996</v>
      </c>
      <c r="EE181">
        <v>24.342929999999999</v>
      </c>
      <c r="EF181" s="1">
        <v>2.5097939999999999E-2</v>
      </c>
      <c r="EG181">
        <v>7.581404</v>
      </c>
      <c r="EH181">
        <v>0.93276519999999996</v>
      </c>
      <c r="EI181">
        <v>25.013539999999999</v>
      </c>
      <c r="EJ181" s="1">
        <v>2.228722E-2</v>
      </c>
      <c r="EK181">
        <v>6.7497540000000003</v>
      </c>
      <c r="EL181">
        <v>0.92955080000000001</v>
      </c>
      <c r="EM181">
        <v>25.41283</v>
      </c>
      <c r="EN181" s="1">
        <v>1.9773120000000002E-2</v>
      </c>
      <c r="EO181">
        <v>6.0071339999999998</v>
      </c>
      <c r="EP181">
        <v>0.92613250000000003</v>
      </c>
      <c r="EQ181">
        <v>25.09216</v>
      </c>
      <c r="ER181" s="1">
        <v>1.7507620000000002E-2</v>
      </c>
      <c r="ES181">
        <v>5.3370119999999996</v>
      </c>
      <c r="ET181">
        <v>0.9227976</v>
      </c>
      <c r="EU181">
        <v>24.382459999999998</v>
      </c>
      <c r="EV181" s="1">
        <v>1.55009E-2</v>
      </c>
      <c r="EW181">
        <v>4.7416320000000001</v>
      </c>
      <c r="EX181">
        <v>0.91976800000000003</v>
      </c>
      <c r="EY181">
        <v>24.021629999999998</v>
      </c>
      <c r="EZ181" s="1">
        <v>1.370498E-2</v>
      </c>
      <c r="FA181">
        <v>4.204866</v>
      </c>
      <c r="FB181">
        <v>0.91759650000000004</v>
      </c>
      <c r="FC181">
        <v>24.047920000000001</v>
      </c>
      <c r="FD181" s="1">
        <v>1.210549E-2</v>
      </c>
      <c r="FE181">
        <v>3.7215310000000001</v>
      </c>
      <c r="FF181">
        <v>0.91644289999999995</v>
      </c>
      <c r="FG181">
        <v>24.742190000000001</v>
      </c>
      <c r="FH181" s="1">
        <v>1.068936E-2</v>
      </c>
      <c r="FI181">
        <v>3.2889949999999999</v>
      </c>
      <c r="FJ181">
        <v>0.91571329999999995</v>
      </c>
      <c r="FK181">
        <v>25.335080000000001</v>
      </c>
      <c r="FL181" s="1">
        <v>9.4272739999999994E-3</v>
      </c>
      <c r="FM181">
        <v>2.9012340000000001</v>
      </c>
      <c r="FN181">
        <v>0.91363369999999999</v>
      </c>
      <c r="FO181">
        <v>25.404209999999999</v>
      </c>
      <c r="FP181" s="1">
        <v>8.3233519999999991E-3</v>
      </c>
      <c r="FQ181">
        <v>2.5628639999999998</v>
      </c>
      <c r="FR181">
        <v>0.9104757</v>
      </c>
      <c r="FS181">
        <v>25.125620000000001</v>
      </c>
      <c r="FT181" s="1">
        <v>7.342037E-3</v>
      </c>
      <c r="FU181">
        <v>2.262076</v>
      </c>
      <c r="FV181">
        <v>0.90795429999999999</v>
      </c>
      <c r="FW181">
        <v>24.578410000000002</v>
      </c>
      <c r="FX181" s="1">
        <v>6.4596310000000004E-3</v>
      </c>
      <c r="FY181">
        <v>1.990108</v>
      </c>
      <c r="FZ181">
        <v>0.90615480000000004</v>
      </c>
      <c r="GA181">
        <v>23.99945</v>
      </c>
      <c r="GB181" s="1">
        <v>5.6691479999999997E-3</v>
      </c>
      <c r="GC181">
        <v>1.7448710000000001</v>
      </c>
      <c r="GD181">
        <v>0.90489070000000005</v>
      </c>
      <c r="GE181">
        <v>23.668780000000002</v>
      </c>
      <c r="GF181" s="1">
        <v>4.9586999999999999E-3</v>
      </c>
      <c r="GG181">
        <v>1.5238970000000001</v>
      </c>
      <c r="GH181">
        <v>0.90397099999999997</v>
      </c>
      <c r="GI181">
        <v>23.717230000000001</v>
      </c>
      <c r="GJ181" s="1">
        <v>4.295129E-3</v>
      </c>
      <c r="GK181">
        <v>1.317828</v>
      </c>
      <c r="GL181">
        <v>0.9033021</v>
      </c>
      <c r="GM181">
        <v>24.47655</v>
      </c>
      <c r="GN181" s="1">
        <v>3.6399589999999999E-3</v>
      </c>
      <c r="GO181">
        <v>1.1157429999999999</v>
      </c>
      <c r="GP181">
        <v>0.90278119999999995</v>
      </c>
      <c r="GQ181">
        <v>25.421009999999999</v>
      </c>
      <c r="GR181" s="1">
        <v>2.986514E-3</v>
      </c>
      <c r="GS181">
        <v>0.91457239999999995</v>
      </c>
      <c r="GT181">
        <v>0.9024413</v>
      </c>
      <c r="GU181">
        <v>26.236630000000002</v>
      </c>
      <c r="GV181" s="1">
        <v>2.3739709999999999E-3</v>
      </c>
      <c r="GW181">
        <v>0.72588900000000001</v>
      </c>
      <c r="GX181">
        <v>0.9021576</v>
      </c>
      <c r="GY181">
        <v>26.566949999999999</v>
      </c>
      <c r="GZ181" s="1">
        <v>1.8602340000000001E-3</v>
      </c>
      <c r="HA181">
        <v>0.56737070000000001</v>
      </c>
      <c r="HB181">
        <v>0.90200749999999996</v>
      </c>
      <c r="HC181">
        <v>26.256530000000001</v>
      </c>
      <c r="HD181" s="1">
        <v>1.474284E-3</v>
      </c>
      <c r="HE181">
        <v>0.447936</v>
      </c>
      <c r="HF181">
        <v>0.90190800000000004</v>
      </c>
      <c r="HG181">
        <v>25.2334</v>
      </c>
      <c r="HH181" s="1">
        <v>1.209162E-3</v>
      </c>
      <c r="HI181">
        <v>0.36553400000000003</v>
      </c>
      <c r="HJ181">
        <v>0.90187349999999999</v>
      </c>
      <c r="HK181">
        <v>24.224299999999999</v>
      </c>
      <c r="HL181" s="1">
        <v>1.035567E-3</v>
      </c>
      <c r="HM181">
        <v>0.31162990000000002</v>
      </c>
      <c r="HN181">
        <v>0.90185170000000003</v>
      </c>
      <c r="HO181">
        <v>23.562010000000001</v>
      </c>
      <c r="HP181" s="1">
        <v>9.1895110000000003E-4</v>
      </c>
      <c r="HQ181">
        <v>0.27552209999999999</v>
      </c>
      <c r="HR181">
        <v>0.90178440000000004</v>
      </c>
      <c r="HS181">
        <v>23.631720000000001</v>
      </c>
      <c r="HT181" s="1">
        <v>8.3409759999999999E-4</v>
      </c>
      <c r="HU181">
        <v>0.24941949999999999</v>
      </c>
      <c r="HV181">
        <v>0.901729</v>
      </c>
      <c r="HW181">
        <v>24.192039999999999</v>
      </c>
      <c r="HX181" s="1">
        <v>7.6491639999999995E-4</v>
      </c>
      <c r="HY181">
        <v>0.22834930000000001</v>
      </c>
      <c r="HZ181">
        <v>0.90161899999999995</v>
      </c>
      <c r="IA181">
        <v>24.63654</v>
      </c>
      <c r="IB181" s="1">
        <v>7.0507779999999997E-4</v>
      </c>
      <c r="IC181">
        <v>0.21018439999999999</v>
      </c>
      <c r="ID181">
        <v>0.90147250000000001</v>
      </c>
      <c r="IE181">
        <v>24.804580000000001</v>
      </c>
      <c r="IF181" s="1">
        <v>6.5396050000000004E-4</v>
      </c>
      <c r="IG181">
        <v>0.1947112</v>
      </c>
      <c r="IH181">
        <v>0.9012848</v>
      </c>
      <c r="II181">
        <v>24.424800000000001</v>
      </c>
      <c r="IJ181" s="1">
        <v>6.1134500000000001E-4</v>
      </c>
      <c r="IK181">
        <v>0.18185119999999999</v>
      </c>
      <c r="IL181">
        <v>0.90109059999999996</v>
      </c>
      <c r="IM181">
        <v>23.58248</v>
      </c>
      <c r="IN181" s="1">
        <v>5.7625820000000003E-4</v>
      </c>
      <c r="IO181">
        <v>0.1712767</v>
      </c>
      <c r="IP181">
        <v>0.90084909999999996</v>
      </c>
      <c r="IQ181">
        <v>22.896450000000002</v>
      </c>
      <c r="IR181" s="1">
        <v>5.4646800000000004E-4</v>
      </c>
      <c r="IS181">
        <v>0.1623185</v>
      </c>
      <c r="IT181">
        <v>0.90056159999999996</v>
      </c>
      <c r="IU181">
        <v>22.828309999999998</v>
      </c>
      <c r="IV181" s="1">
        <v>5.2113859999999997E-4</v>
      </c>
      <c r="IW181">
        <v>0.15474850000000001</v>
      </c>
      <c r="IX181">
        <v>0.90029049999999999</v>
      </c>
      <c r="IY181">
        <v>23.918379999999999</v>
      </c>
      <c r="IZ181" s="1">
        <v>4.9892709999999996E-4</v>
      </c>
      <c r="JA181">
        <v>0.14811740000000001</v>
      </c>
      <c r="JB181">
        <v>0.89999399999999996</v>
      </c>
      <c r="JC181">
        <v>25.32131</v>
      </c>
      <c r="JD181" s="1">
        <v>4.8012260000000002E-4</v>
      </c>
      <c r="JE181">
        <v>0.14251050000000001</v>
      </c>
      <c r="JF181">
        <v>0.89973800000000004</v>
      </c>
      <c r="JG181">
        <v>26.4251</v>
      </c>
      <c r="JH181" s="1">
        <v>4.6363749999999999E-4</v>
      </c>
      <c r="JI181">
        <v>0.13762820000000001</v>
      </c>
      <c r="JJ181">
        <v>0.89944729999999995</v>
      </c>
      <c r="JK181">
        <v>26.61289</v>
      </c>
      <c r="JL181" s="1">
        <v>4.4754499999999998E-4</v>
      </c>
      <c r="JM181">
        <v>0.1328792</v>
      </c>
      <c r="JN181">
        <v>0.89911770000000002</v>
      </c>
      <c r="JO181">
        <v>26.093900000000001</v>
      </c>
      <c r="JP181" s="1">
        <v>4.311087E-4</v>
      </c>
      <c r="JQ181">
        <v>0.12804460000000001</v>
      </c>
      <c r="JR181">
        <v>0.89883919999999995</v>
      </c>
      <c r="JS181">
        <v>25.071639999999999</v>
      </c>
      <c r="JT181" s="1">
        <v>4.146288E-4</v>
      </c>
      <c r="JU181">
        <v>0.12318560000000001</v>
      </c>
      <c r="JV181">
        <v>0.8985301</v>
      </c>
      <c r="JW181">
        <v>24.212330000000001</v>
      </c>
      <c r="JX181" s="1">
        <v>3.975909E-4</v>
      </c>
      <c r="JY181">
        <v>0.1181566</v>
      </c>
      <c r="JZ181">
        <v>0.89824340000000003</v>
      </c>
      <c r="KA181">
        <v>23.82198</v>
      </c>
      <c r="KB181" s="1">
        <v>3.805333E-4</v>
      </c>
      <c r="KC181">
        <v>0.1131022</v>
      </c>
      <c r="KD181">
        <v>0.89800990000000003</v>
      </c>
      <c r="KE181">
        <v>24.405270000000002</v>
      </c>
      <c r="KF181" s="1">
        <v>3.6382279999999998E-4</v>
      </c>
      <c r="KG181">
        <v>0.10818029999999999</v>
      </c>
      <c r="KH181">
        <v>0.89776460000000002</v>
      </c>
      <c r="KI181">
        <v>25.192299999999999</v>
      </c>
      <c r="KJ181" s="1">
        <v>3.4730139999999997E-4</v>
      </c>
      <c r="KK181">
        <v>0.10325380000000001</v>
      </c>
      <c r="KL181">
        <v>0.89760830000000003</v>
      </c>
      <c r="KM181">
        <v>25.833469999999998</v>
      </c>
      <c r="KN181" s="1">
        <v>3.3184140000000001E-4</v>
      </c>
      <c r="KO181">
        <v>9.8669270000000003E-2</v>
      </c>
      <c r="KP181">
        <v>0.89746110000000001</v>
      </c>
      <c r="KQ181">
        <v>26.081009999999999</v>
      </c>
      <c r="KR181" s="1">
        <v>3.165342E-4</v>
      </c>
      <c r="KS181">
        <v>9.4115290000000004E-2</v>
      </c>
      <c r="KT181">
        <v>0.89735659999999995</v>
      </c>
      <c r="KU181">
        <v>25.693349999999999</v>
      </c>
      <c r="KV181" s="1">
        <v>3.0219049999999999E-4</v>
      </c>
      <c r="KW181">
        <v>8.9842160000000004E-2</v>
      </c>
      <c r="KX181">
        <v>0.89729650000000005</v>
      </c>
      <c r="KY181">
        <v>24.987120000000001</v>
      </c>
      <c r="KZ181" s="1">
        <v>2.8844439999999998E-4</v>
      </c>
      <c r="LA181">
        <v>8.5739800000000005E-2</v>
      </c>
      <c r="LB181">
        <v>0.89725549999999998</v>
      </c>
      <c r="LC181">
        <v>24.364809999999999</v>
      </c>
      <c r="LD181" s="1">
        <v>2.7596979999999999E-4</v>
      </c>
      <c r="LE181">
        <v>8.2012390000000004E-2</v>
      </c>
      <c r="LF181">
        <v>0.89719760000000004</v>
      </c>
      <c r="LG181">
        <v>24.098880000000001</v>
      </c>
      <c r="LH181" s="1">
        <v>2.6346079999999998E-4</v>
      </c>
      <c r="LI181">
        <v>7.8289999999999998E-2</v>
      </c>
      <c r="LJ181">
        <v>0.89720509999999998</v>
      </c>
      <c r="LK181">
        <v>24.656420000000001</v>
      </c>
      <c r="LL181" s="1">
        <v>2.5132689999999999E-4</v>
      </c>
      <c r="LM181">
        <v>7.4675710000000006E-2</v>
      </c>
      <c r="LN181">
        <v>0.89719409999999999</v>
      </c>
      <c r="LO181">
        <v>25.535170000000001</v>
      </c>
      <c r="LP181" s="1">
        <v>2.3927350000000001E-4</v>
      </c>
      <c r="LQ181">
        <v>7.1088429999999994E-2</v>
      </c>
      <c r="LR181">
        <v>0.89719309999999997</v>
      </c>
      <c r="LS181">
        <v>26.324850000000001</v>
      </c>
      <c r="LT181" s="1">
        <v>2.2714729999999999E-4</v>
      </c>
      <c r="LU181">
        <v>6.7486069999999995E-2</v>
      </c>
      <c r="LV181">
        <v>0.8971692</v>
      </c>
      <c r="LW181">
        <v>26.63644</v>
      </c>
      <c r="LX181" s="1">
        <v>2.159373E-4</v>
      </c>
      <c r="LY181">
        <v>6.4134869999999997E-2</v>
      </c>
      <c r="LZ181">
        <v>0.89721019999999996</v>
      </c>
      <c r="MA181">
        <v>26.27814</v>
      </c>
      <c r="MB181" s="1">
        <v>2.052728E-4</v>
      </c>
      <c r="MC181">
        <v>6.1023569999999999E-2</v>
      </c>
      <c r="MD181">
        <v>0.89719749999999998</v>
      </c>
      <c r="ME181">
        <v>25.350490000000001</v>
      </c>
      <c r="MF181" s="1">
        <v>1.954894E-4</v>
      </c>
      <c r="MG181">
        <v>5.8292499999999997E-2</v>
      </c>
      <c r="MH181">
        <v>0.89721740000000005</v>
      </c>
      <c r="MI181">
        <v>24.495799999999999</v>
      </c>
      <c r="MJ181" s="1">
        <v>1.8663520000000001E-4</v>
      </c>
      <c r="MK181">
        <v>5.58243E-2</v>
      </c>
      <c r="ML181">
        <v>0.89721119999999999</v>
      </c>
      <c r="MM181">
        <v>24.048780000000001</v>
      </c>
      <c r="MN181" s="1">
        <v>1.784163E-4</v>
      </c>
      <c r="MO181">
        <v>5.3526570000000002E-2</v>
      </c>
      <c r="MP181">
        <v>0.89720630000000001</v>
      </c>
      <c r="MQ181">
        <v>24.598790000000001</v>
      </c>
      <c r="MR181" s="1">
        <v>1.7093690000000001E-4</v>
      </c>
      <c r="MS181">
        <v>5.1420859999999999E-2</v>
      </c>
      <c r="MT181">
        <v>0.89720540000000004</v>
      </c>
      <c r="MU181">
        <v>25.14715</v>
      </c>
      <c r="MV181" s="1">
        <v>1.639419E-4</v>
      </c>
      <c r="MW181">
        <v>4.9454690000000003E-2</v>
      </c>
      <c r="MX181">
        <v>0.89720180000000005</v>
      </c>
      <c r="MY181">
        <v>25.2364</v>
      </c>
      <c r="MZ181" s="1">
        <v>1.5710250000000001E-4</v>
      </c>
      <c r="NA181">
        <v>4.7515309999999998E-2</v>
      </c>
      <c r="NB181">
        <v>0.8971983</v>
      </c>
      <c r="NC181">
        <v>24.82367</v>
      </c>
      <c r="ND181" s="1">
        <v>1.5079089999999999E-4</v>
      </c>
      <c r="NE181">
        <v>4.5713249999999997E-2</v>
      </c>
      <c r="NF181">
        <v>0.89719769999999999</v>
      </c>
      <c r="NG181">
        <v>24.270130000000002</v>
      </c>
      <c r="NH181" s="1">
        <v>1.4475619999999999E-4</v>
      </c>
      <c r="NI181">
        <v>4.3995069999999997E-2</v>
      </c>
      <c r="NJ181">
        <v>0.89718940000000003</v>
      </c>
      <c r="NK181">
        <v>23.540559999999999</v>
      </c>
      <c r="NL181" s="1">
        <v>1.3889220000000001E-4</v>
      </c>
      <c r="NM181">
        <v>4.2308430000000001E-2</v>
      </c>
      <c r="NN181">
        <v>0.89719340000000003</v>
      </c>
      <c r="NO181">
        <v>22.979120000000002</v>
      </c>
      <c r="NP181" s="1">
        <v>1.3344729999999999E-4</v>
      </c>
      <c r="NQ181">
        <v>4.0735819999999999E-2</v>
      </c>
      <c r="NR181">
        <v>0.8972021</v>
      </c>
      <c r="NS181">
        <v>22.744260000000001</v>
      </c>
      <c r="NT181" s="1">
        <v>1.281942E-4</v>
      </c>
      <c r="NU181">
        <v>3.921757E-2</v>
      </c>
      <c r="NV181">
        <v>0.897204</v>
      </c>
      <c r="NW181">
        <v>23.465109999999999</v>
      </c>
      <c r="NX181" s="1">
        <v>1.2317289999999999E-4</v>
      </c>
      <c r="NY181">
        <v>3.7756360000000003E-2</v>
      </c>
      <c r="NZ181">
        <v>0.89719780000000005</v>
      </c>
      <c r="OA181">
        <v>24.595939999999999</v>
      </c>
      <c r="OB181" s="1">
        <v>1.184488E-4</v>
      </c>
      <c r="OC181">
        <v>3.6378050000000002E-2</v>
      </c>
      <c r="OD181">
        <v>0.89719099999999996</v>
      </c>
      <c r="OE181">
        <v>25.43787</v>
      </c>
      <c r="OF181" s="1">
        <v>1.1377159999999999E-4</v>
      </c>
      <c r="OG181">
        <v>3.500495E-2</v>
      </c>
      <c r="OH181">
        <v>0.89719800000000005</v>
      </c>
      <c r="OI181">
        <v>25.81297</v>
      </c>
      <c r="OJ181" s="1">
        <v>1.0939790000000001E-4</v>
      </c>
      <c r="OK181">
        <v>3.3716290000000003E-2</v>
      </c>
    </row>
    <row r="182" spans="1:401" x14ac:dyDescent="0.35">
      <c r="A182">
        <v>188</v>
      </c>
      <c r="B182" t="s">
        <v>4</v>
      </c>
      <c r="C182" t="s">
        <v>181</v>
      </c>
      <c r="D182" t="s">
        <v>188</v>
      </c>
      <c r="E182">
        <v>908.47469999999998</v>
      </c>
      <c r="F182">
        <v>0.88754449999999996</v>
      </c>
      <c r="G182">
        <v>21.281510000000001</v>
      </c>
      <c r="H182">
        <v>0</v>
      </c>
      <c r="I182">
        <v>0</v>
      </c>
      <c r="J182">
        <v>0.88572640000000002</v>
      </c>
      <c r="K182">
        <v>21.352039999999999</v>
      </c>
      <c r="L182">
        <v>0</v>
      </c>
      <c r="M182">
        <v>0</v>
      </c>
      <c r="N182">
        <v>0.8838743</v>
      </c>
      <c r="O182">
        <v>21.532440000000001</v>
      </c>
      <c r="P182">
        <v>0</v>
      </c>
      <c r="Q182">
        <v>0</v>
      </c>
      <c r="R182">
        <v>0.88183020000000001</v>
      </c>
      <c r="S182">
        <v>21.66394</v>
      </c>
      <c r="T182">
        <v>0</v>
      </c>
      <c r="U182">
        <v>0</v>
      </c>
      <c r="V182">
        <v>0.8792373</v>
      </c>
      <c r="W182">
        <v>21.649799999999999</v>
      </c>
      <c r="X182">
        <v>0</v>
      </c>
      <c r="Y182">
        <v>0</v>
      </c>
      <c r="Z182">
        <v>0.87488999999999995</v>
      </c>
      <c r="AA182">
        <v>21.54937</v>
      </c>
      <c r="AB182">
        <v>0</v>
      </c>
      <c r="AC182">
        <v>0</v>
      </c>
      <c r="AD182">
        <v>0.87092890000000001</v>
      </c>
      <c r="AE182">
        <v>21.38513</v>
      </c>
      <c r="AF182" s="1">
        <v>4.5304680000000002E-31</v>
      </c>
      <c r="AG182" s="1">
        <v>1.5203290000000001E-28</v>
      </c>
      <c r="AH182">
        <v>0.86855680000000002</v>
      </c>
      <c r="AI182">
        <v>21.700790000000001</v>
      </c>
      <c r="AJ182" s="1">
        <v>3.4572470000000001E-19</v>
      </c>
      <c r="AK182" s="1">
        <v>1.1652959999999999E-16</v>
      </c>
      <c r="AL182">
        <v>0.86661739999999998</v>
      </c>
      <c r="AM182">
        <v>22.002320000000001</v>
      </c>
      <c r="AN182" s="1">
        <v>6.7289819999999998E-8</v>
      </c>
      <c r="AO182" s="1">
        <v>1.5144990000000001E-5</v>
      </c>
      <c r="AP182">
        <v>0.86474390000000001</v>
      </c>
      <c r="AQ182">
        <v>22.397760000000002</v>
      </c>
      <c r="AR182" s="1">
        <v>9.4298299999999999E-4</v>
      </c>
      <c r="AS182" s="1">
        <v>0.24080109999999999</v>
      </c>
      <c r="AT182">
        <v>0.86278659999999996</v>
      </c>
      <c r="AU182">
        <v>22.7119</v>
      </c>
      <c r="AV182" s="1">
        <v>0.2161903</v>
      </c>
      <c r="AW182" s="1">
        <v>59.92633</v>
      </c>
      <c r="AX182">
        <v>0.86070659999999999</v>
      </c>
      <c r="AY182">
        <v>22.724270000000001</v>
      </c>
      <c r="AZ182" s="1">
        <v>6.1700860000000004</v>
      </c>
      <c r="BA182">
        <v>1829.807</v>
      </c>
      <c r="BB182">
        <v>0.85845490000000002</v>
      </c>
      <c r="BC182">
        <v>22.793289999999999</v>
      </c>
      <c r="BD182">
        <v>41.545729999999999</v>
      </c>
      <c r="BE182">
        <v>13036.35</v>
      </c>
      <c r="BF182">
        <v>0.85584199999999999</v>
      </c>
      <c r="BG182">
        <v>22.838740000000001</v>
      </c>
      <c r="BH182">
        <v>94.515519999999995</v>
      </c>
      <c r="BI182">
        <v>31151.1</v>
      </c>
      <c r="BJ182">
        <v>0.85271050000000004</v>
      </c>
      <c r="BK182">
        <v>23.0062</v>
      </c>
      <c r="BL182">
        <v>92.888310000000004</v>
      </c>
      <c r="BM182">
        <v>31949.51</v>
      </c>
      <c r="BN182">
        <v>0.84905280000000005</v>
      </c>
      <c r="BO182">
        <v>23.603269999999998</v>
      </c>
      <c r="BP182">
        <v>47.273870000000002</v>
      </c>
      <c r="BQ182">
        <v>16869.98</v>
      </c>
      <c r="BR182">
        <v>0.84472590000000003</v>
      </c>
      <c r="BS182">
        <v>23.956399999999999</v>
      </c>
      <c r="BT182">
        <v>14.45077</v>
      </c>
      <c r="BU182">
        <v>5321.7190000000001</v>
      </c>
      <c r="BV182">
        <v>0.83992120000000003</v>
      </c>
      <c r="BW182">
        <v>24.233429999999998</v>
      </c>
      <c r="BX182">
        <v>3.0414889999999999</v>
      </c>
      <c r="BY182">
        <v>1147.8009999999999</v>
      </c>
      <c r="BZ182">
        <v>0.83470390000000005</v>
      </c>
      <c r="CA182">
        <v>24.244700000000002</v>
      </c>
      <c r="CB182">
        <v>0.53186650000000002</v>
      </c>
      <c r="CC182">
        <v>202.64920000000001</v>
      </c>
      <c r="CD182">
        <v>0.82917859999999999</v>
      </c>
      <c r="CE182">
        <v>24.079460000000001</v>
      </c>
      <c r="CF182">
        <v>0.12706319999999999</v>
      </c>
      <c r="CG182">
        <v>46.753140000000002</v>
      </c>
      <c r="CH182">
        <v>0.82368830000000004</v>
      </c>
      <c r="CI182">
        <v>23.785699999999999</v>
      </c>
      <c r="CJ182">
        <v>7.3807750000000005E-2</v>
      </c>
      <c r="CK182">
        <v>25.94304</v>
      </c>
      <c r="CL182">
        <v>0.81828140000000005</v>
      </c>
      <c r="CM182">
        <v>23.588950000000001</v>
      </c>
      <c r="CN182">
        <v>6.9448109999999993E-2</v>
      </c>
      <c r="CO182">
        <v>24.207799999999999</v>
      </c>
      <c r="CP182">
        <v>0.81280699999999995</v>
      </c>
      <c r="CQ182">
        <v>23.64001</v>
      </c>
      <c r="CR182">
        <v>6.9826269999999996E-2</v>
      </c>
      <c r="CS182">
        <v>24.462859999999999</v>
      </c>
      <c r="CT182">
        <v>0.80690729999999999</v>
      </c>
      <c r="CU182">
        <v>24.059159999999999</v>
      </c>
      <c r="CV182" s="1">
        <v>6.7955520000000005E-2</v>
      </c>
      <c r="CW182">
        <v>23.98509</v>
      </c>
      <c r="CX182">
        <v>0.8007995</v>
      </c>
      <c r="CY182">
        <v>23.81061</v>
      </c>
      <c r="CZ182" s="1">
        <v>6.3495750000000004E-2</v>
      </c>
      <c r="DA182">
        <v>22.57395</v>
      </c>
      <c r="DB182">
        <v>0.79436890000000004</v>
      </c>
      <c r="DC182">
        <v>23.78557</v>
      </c>
      <c r="DD182" s="1">
        <v>5.783319E-2</v>
      </c>
      <c r="DE182">
        <v>20.697230000000001</v>
      </c>
      <c r="DF182">
        <v>0.78779350000000004</v>
      </c>
      <c r="DG182">
        <v>23.662960000000002</v>
      </c>
      <c r="DH182" s="1">
        <v>5.1933899999999998E-2</v>
      </c>
      <c r="DI182">
        <v>18.698090000000001</v>
      </c>
      <c r="DJ182">
        <v>0.78134700000000001</v>
      </c>
      <c r="DK182">
        <v>23.32002</v>
      </c>
      <c r="DL182" s="1">
        <v>4.6283129999999999E-2</v>
      </c>
      <c r="DM182">
        <v>16.765599999999999</v>
      </c>
      <c r="DN182">
        <v>0.77525500000000003</v>
      </c>
      <c r="DO182">
        <v>22.842580000000002</v>
      </c>
      <c r="DP182" s="1">
        <v>4.1059209999999999E-2</v>
      </c>
      <c r="DQ182">
        <v>14.96292</v>
      </c>
      <c r="DR182">
        <v>0.76930080000000001</v>
      </c>
      <c r="DS182">
        <v>22.536159999999999</v>
      </c>
      <c r="DT182" s="1">
        <v>3.6371859999999999E-2</v>
      </c>
      <c r="DU182">
        <v>13.3302</v>
      </c>
      <c r="DV182">
        <v>0.76347609999999999</v>
      </c>
      <c r="DW182">
        <v>22.628350000000001</v>
      </c>
      <c r="DX182" s="1">
        <v>3.2209040000000001E-2</v>
      </c>
      <c r="DY182">
        <v>11.86843</v>
      </c>
      <c r="DZ182">
        <v>0.75773199999999996</v>
      </c>
      <c r="EA182">
        <v>23.51613</v>
      </c>
      <c r="EB182" s="1">
        <v>2.8578900000000001E-2</v>
      </c>
      <c r="EC182">
        <v>10.584960000000001</v>
      </c>
      <c r="ED182">
        <v>0.75225319999999996</v>
      </c>
      <c r="EE182">
        <v>24.38353</v>
      </c>
      <c r="EF182">
        <v>2.5396950000000001E-2</v>
      </c>
      <c r="EG182">
        <v>9.4513829999999999</v>
      </c>
      <c r="EH182">
        <v>0.74724780000000002</v>
      </c>
      <c r="EI182">
        <v>25.069400000000002</v>
      </c>
      <c r="EJ182" s="1">
        <v>2.2554169999999998E-2</v>
      </c>
      <c r="EK182">
        <v>8.4270960000000006</v>
      </c>
      <c r="EL182">
        <v>0.74169300000000005</v>
      </c>
      <c r="EM182">
        <v>25.482859999999999</v>
      </c>
      <c r="EN182" s="1">
        <v>2.001723E-2</v>
      </c>
      <c r="EO182">
        <v>7.5151539999999999</v>
      </c>
      <c r="EP182">
        <v>0.73581339999999995</v>
      </c>
      <c r="EQ182">
        <v>25.16779</v>
      </c>
      <c r="ER182" s="1">
        <v>1.772514E-2</v>
      </c>
      <c r="ES182">
        <v>6.6899050000000004</v>
      </c>
      <c r="ET182">
        <v>0.72983129999999996</v>
      </c>
      <c r="EU182">
        <v>24.447320000000001</v>
      </c>
      <c r="EV182" s="1">
        <v>1.5698320000000002E-2</v>
      </c>
      <c r="EW182">
        <v>5.957897</v>
      </c>
      <c r="EX182">
        <v>0.72409520000000005</v>
      </c>
      <c r="EY182">
        <v>24.05471</v>
      </c>
      <c r="EZ182" s="1">
        <v>1.3882520000000001E-2</v>
      </c>
      <c r="FA182">
        <v>5.2958959999999999</v>
      </c>
      <c r="FB182">
        <v>0.71907560000000004</v>
      </c>
      <c r="FC182">
        <v>24.053349999999998</v>
      </c>
      <c r="FD182" s="1">
        <v>1.226674E-2</v>
      </c>
      <c r="FE182">
        <v>4.6976800000000001</v>
      </c>
      <c r="FF182">
        <v>0.71485160000000003</v>
      </c>
      <c r="FG182">
        <v>24.736809999999998</v>
      </c>
      <c r="FH182" s="1">
        <v>1.0832949999999999E-2</v>
      </c>
      <c r="FI182">
        <v>4.1599570000000003</v>
      </c>
      <c r="FJ182">
        <v>0.71111939999999996</v>
      </c>
      <c r="FK182">
        <v>25.34966</v>
      </c>
      <c r="FL182" s="1">
        <v>9.5550380000000001E-3</v>
      </c>
      <c r="FM182">
        <v>3.6766679999999998</v>
      </c>
      <c r="FN182">
        <v>0.70764919999999998</v>
      </c>
      <c r="FO182">
        <v>25.462409999999998</v>
      </c>
      <c r="FP182" s="1">
        <v>8.4367680000000007E-3</v>
      </c>
      <c r="FQ182">
        <v>3.2512300000000001</v>
      </c>
      <c r="FR182">
        <v>0.70481870000000002</v>
      </c>
      <c r="FS182">
        <v>25.194990000000001</v>
      </c>
      <c r="FT182" s="1">
        <v>7.444389E-3</v>
      </c>
      <c r="FU182">
        <v>2.8700649999999999</v>
      </c>
      <c r="FV182">
        <v>0.70253719999999997</v>
      </c>
      <c r="FW182">
        <v>24.644819999999999</v>
      </c>
      <c r="FX182" s="1">
        <v>6.5530400000000004E-3</v>
      </c>
      <c r="FY182">
        <v>2.5258500000000002</v>
      </c>
      <c r="FZ182">
        <v>0.70091389999999998</v>
      </c>
      <c r="GA182">
        <v>24.050439999999998</v>
      </c>
      <c r="GB182" s="1">
        <v>5.7535859999999998E-3</v>
      </c>
      <c r="GC182">
        <v>2.2153070000000001</v>
      </c>
      <c r="GD182">
        <v>0.69977619999999996</v>
      </c>
      <c r="GE182">
        <v>23.693899999999999</v>
      </c>
      <c r="GF182" s="1">
        <v>5.0358929999999996E-3</v>
      </c>
      <c r="GG182">
        <v>1.935805</v>
      </c>
      <c r="GH182">
        <v>0.69898210000000005</v>
      </c>
      <c r="GI182">
        <v>23.731089999999998</v>
      </c>
      <c r="GJ182" s="1">
        <v>4.3692280000000002E-3</v>
      </c>
      <c r="GK182">
        <v>1.6766719999999999</v>
      </c>
      <c r="GL182">
        <v>0.69836279999999995</v>
      </c>
      <c r="GM182">
        <v>24.489650000000001</v>
      </c>
      <c r="GN182" s="1">
        <v>3.7147830000000001E-3</v>
      </c>
      <c r="GO182">
        <v>1.4241010000000001</v>
      </c>
      <c r="GP182">
        <v>0.69794630000000002</v>
      </c>
      <c r="GQ182">
        <v>25.447140000000001</v>
      </c>
      <c r="GR182" s="1">
        <v>3.0597340000000002E-3</v>
      </c>
      <c r="GS182">
        <v>1.1720269999999999</v>
      </c>
      <c r="GT182">
        <v>0.69763549999999996</v>
      </c>
      <c r="GU182">
        <v>26.294889999999999</v>
      </c>
      <c r="GV182" s="1">
        <v>2.4398520000000002E-3</v>
      </c>
      <c r="GW182">
        <v>0.93344660000000002</v>
      </c>
      <c r="GX182">
        <v>0.69738610000000001</v>
      </c>
      <c r="GY182">
        <v>26.648900000000001</v>
      </c>
      <c r="GZ182" s="1">
        <v>1.912944E-3</v>
      </c>
      <c r="HA182">
        <v>0.73012069999999996</v>
      </c>
      <c r="HB182">
        <v>0.69723740000000001</v>
      </c>
      <c r="HC182">
        <v>26.349460000000001</v>
      </c>
      <c r="HD182" s="1">
        <v>1.5124400000000001E-3</v>
      </c>
      <c r="HE182">
        <v>0.57499509999999998</v>
      </c>
      <c r="HF182">
        <v>0.69716080000000002</v>
      </c>
      <c r="HG182">
        <v>25.327829999999999</v>
      </c>
      <c r="HH182" s="1">
        <v>1.234354E-3</v>
      </c>
      <c r="HI182">
        <v>0.46682000000000001</v>
      </c>
      <c r="HJ182">
        <v>0.69711409999999996</v>
      </c>
      <c r="HK182">
        <v>24.31352</v>
      </c>
      <c r="HL182" s="1">
        <v>1.052274E-3</v>
      </c>
      <c r="HM182">
        <v>0.3959897</v>
      </c>
      <c r="HN182">
        <v>0.69709849999999995</v>
      </c>
      <c r="HO182">
        <v>23.62134</v>
      </c>
      <c r="HP182" s="1">
        <v>9.3042910000000001E-4</v>
      </c>
      <c r="HQ182">
        <v>0.34872009999999998</v>
      </c>
      <c r="HR182">
        <v>0.69708950000000003</v>
      </c>
      <c r="HS182">
        <v>23.669550000000001</v>
      </c>
      <c r="HT182" s="1">
        <v>8.4287290000000003E-4</v>
      </c>
      <c r="HU182">
        <v>0.31499559999999999</v>
      </c>
      <c r="HV182">
        <v>0.69701900000000006</v>
      </c>
      <c r="HW182">
        <v>24.227440000000001</v>
      </c>
      <c r="HX182" s="1">
        <v>7.7239479999999998E-4</v>
      </c>
      <c r="HY182">
        <v>0.288136</v>
      </c>
      <c r="HZ182">
        <v>0.69694020000000001</v>
      </c>
      <c r="IA182">
        <v>24.694800000000001</v>
      </c>
      <c r="IB182" s="1">
        <v>7.1148200000000004E-4</v>
      </c>
      <c r="IC182">
        <v>0.26502170000000003</v>
      </c>
      <c r="ID182">
        <v>0.69681470000000001</v>
      </c>
      <c r="IE182">
        <v>24.884540000000001</v>
      </c>
      <c r="IF182" s="1">
        <v>6.5929569999999998E-4</v>
      </c>
      <c r="IG182">
        <v>0.24527669999999999</v>
      </c>
      <c r="IH182">
        <v>0.69665169999999998</v>
      </c>
      <c r="II182">
        <v>24.504390000000001</v>
      </c>
      <c r="IJ182" s="1">
        <v>6.1575210000000004E-4</v>
      </c>
      <c r="IK182">
        <v>0.2288444</v>
      </c>
      <c r="IL182">
        <v>0.6964825</v>
      </c>
      <c r="IM182">
        <v>23.658529999999999</v>
      </c>
      <c r="IN182" s="1">
        <v>5.7994709999999996E-4</v>
      </c>
      <c r="IO182">
        <v>0.21534220000000001</v>
      </c>
      <c r="IP182">
        <v>0.69627059999999996</v>
      </c>
      <c r="IQ182">
        <v>22.944479999999999</v>
      </c>
      <c r="IR182" s="1">
        <v>5.4951969999999996E-4</v>
      </c>
      <c r="IS182">
        <v>0.20390659999999999</v>
      </c>
      <c r="IT182">
        <v>0.69602240000000004</v>
      </c>
      <c r="IU182">
        <v>22.838170000000002</v>
      </c>
      <c r="IV182" s="1">
        <v>5.2380519999999998E-4</v>
      </c>
      <c r="IW182">
        <v>0.1942941</v>
      </c>
      <c r="IX182">
        <v>0.69580699999999995</v>
      </c>
      <c r="IY182">
        <v>23.91066</v>
      </c>
      <c r="IZ182" s="1">
        <v>5.0118269999999999E-4</v>
      </c>
      <c r="JA182">
        <v>0.1858591</v>
      </c>
      <c r="JB182">
        <v>0.69554959999999999</v>
      </c>
      <c r="JC182">
        <v>25.31418</v>
      </c>
      <c r="JD182" s="1">
        <v>4.821073E-4</v>
      </c>
      <c r="JE182">
        <v>0.1787483</v>
      </c>
      <c r="JF182">
        <v>0.69528630000000002</v>
      </c>
      <c r="JG182">
        <v>26.459330000000001</v>
      </c>
      <c r="JH182" s="1">
        <v>4.6548029999999999E-4</v>
      </c>
      <c r="JI182">
        <v>0.17257629999999999</v>
      </c>
      <c r="JJ182">
        <v>0.69503210000000004</v>
      </c>
      <c r="JK182">
        <v>26.687259999999998</v>
      </c>
      <c r="JL182" s="1">
        <v>4.4933370000000002E-4</v>
      </c>
      <c r="JM182">
        <v>0.1666232</v>
      </c>
      <c r="JN182">
        <v>0.69476260000000001</v>
      </c>
      <c r="JO182">
        <v>26.194690000000001</v>
      </c>
      <c r="JP182" s="1">
        <v>4.3299819999999999E-4</v>
      </c>
      <c r="JQ182">
        <v>0.16062689999999999</v>
      </c>
      <c r="JR182">
        <v>0.69453600000000004</v>
      </c>
      <c r="JS182">
        <v>25.17211</v>
      </c>
      <c r="JT182" s="1">
        <v>4.1656469999999999E-4</v>
      </c>
      <c r="JU182">
        <v>0.1545752</v>
      </c>
      <c r="JV182">
        <v>0.69427570000000005</v>
      </c>
      <c r="JW182">
        <v>24.29036</v>
      </c>
      <c r="JX182" s="1">
        <v>3.995542E-4</v>
      </c>
      <c r="JY182">
        <v>0.14829800000000001</v>
      </c>
      <c r="JZ182">
        <v>0.69402330000000001</v>
      </c>
      <c r="KA182">
        <v>23.86402</v>
      </c>
      <c r="KB182" s="1">
        <v>3.8237090000000002E-4</v>
      </c>
      <c r="KC182">
        <v>0.1419504</v>
      </c>
      <c r="KD182">
        <v>0.69379729999999995</v>
      </c>
      <c r="KE182">
        <v>24.429359999999999</v>
      </c>
      <c r="KF182" s="1">
        <v>3.657415E-4</v>
      </c>
      <c r="KG182">
        <v>0.13583419999999999</v>
      </c>
      <c r="KH182">
        <v>0.69361969999999995</v>
      </c>
      <c r="KI182">
        <v>25.211639999999999</v>
      </c>
      <c r="KJ182" s="1">
        <v>3.490732E-4</v>
      </c>
      <c r="KK182">
        <v>0.12963830000000001</v>
      </c>
      <c r="KL182">
        <v>0.69346830000000004</v>
      </c>
      <c r="KM182">
        <v>25.885069999999999</v>
      </c>
      <c r="KN182" s="1">
        <v>3.3359649999999998E-4</v>
      </c>
      <c r="KO182">
        <v>0.1238974</v>
      </c>
      <c r="KP182">
        <v>0.69330360000000002</v>
      </c>
      <c r="KQ182">
        <v>26.15579</v>
      </c>
      <c r="KR182" s="1">
        <v>3.1822589999999998E-4</v>
      </c>
      <c r="KS182">
        <v>0.1181831</v>
      </c>
      <c r="KT182">
        <v>0.69325760000000003</v>
      </c>
      <c r="KU182">
        <v>25.767600000000002</v>
      </c>
      <c r="KV182" s="1">
        <v>3.0380629999999999E-4</v>
      </c>
      <c r="KW182">
        <v>0.1128147</v>
      </c>
      <c r="KX182">
        <v>0.69318009999999997</v>
      </c>
      <c r="KY182">
        <v>25.05517</v>
      </c>
      <c r="KZ182" s="1">
        <v>2.8995829999999998E-4</v>
      </c>
      <c r="LA182">
        <v>0.10765520000000001</v>
      </c>
      <c r="LB182">
        <v>0.6931254</v>
      </c>
      <c r="LC182">
        <v>24.417339999999999</v>
      </c>
      <c r="LD182" s="1">
        <v>2.7736580000000001E-4</v>
      </c>
      <c r="LE182">
        <v>0.1029487</v>
      </c>
      <c r="LF182">
        <v>0.69309560000000003</v>
      </c>
      <c r="LG182">
        <v>24.137</v>
      </c>
      <c r="LH182" s="1">
        <v>2.648757E-4</v>
      </c>
      <c r="LI182">
        <v>9.8307580000000006E-2</v>
      </c>
      <c r="LJ182">
        <v>0.69308320000000001</v>
      </c>
      <c r="LK182">
        <v>24.67998</v>
      </c>
      <c r="LL182" s="1">
        <v>2.5271449999999997E-4</v>
      </c>
      <c r="LM182">
        <v>9.378061E-2</v>
      </c>
      <c r="LN182">
        <v>0.69311920000000005</v>
      </c>
      <c r="LO182">
        <v>25.5549</v>
      </c>
      <c r="LP182" s="1">
        <v>2.4064339999999999E-4</v>
      </c>
      <c r="LQ182">
        <v>8.9299699999999996E-2</v>
      </c>
      <c r="LR182">
        <v>0.69308650000000005</v>
      </c>
      <c r="LS182">
        <v>26.371829999999999</v>
      </c>
      <c r="LT182">
        <v>2.2852739999999999E-4</v>
      </c>
      <c r="LU182">
        <v>8.4805459999999999E-2</v>
      </c>
      <c r="LV182">
        <v>0.6930906</v>
      </c>
      <c r="LW182">
        <v>26.707350000000002</v>
      </c>
      <c r="LX182" s="1">
        <v>2.1720570000000001E-4</v>
      </c>
      <c r="LY182">
        <v>8.0572850000000001E-2</v>
      </c>
      <c r="LZ182">
        <v>0.69308879999999995</v>
      </c>
      <c r="MA182">
        <v>26.365010000000002</v>
      </c>
      <c r="MB182" s="1">
        <v>2.063911E-4</v>
      </c>
      <c r="MC182">
        <v>7.6639079999999998E-2</v>
      </c>
      <c r="MD182">
        <v>0.69310519999999998</v>
      </c>
      <c r="ME182">
        <v>25.43637</v>
      </c>
      <c r="MF182" s="1">
        <v>1.9644869999999999E-4</v>
      </c>
      <c r="MG182">
        <v>7.3166209999999995E-2</v>
      </c>
      <c r="MH182">
        <v>0.69309659999999995</v>
      </c>
      <c r="MI182">
        <v>24.562360000000002</v>
      </c>
      <c r="MJ182" s="1">
        <v>1.8751879999999999E-4</v>
      </c>
      <c r="MK182">
        <v>7.0053320000000002E-2</v>
      </c>
      <c r="ML182">
        <v>0.69311970000000001</v>
      </c>
      <c r="MM182">
        <v>24.082000000000001</v>
      </c>
      <c r="MN182" s="1">
        <v>1.7926960000000001E-4</v>
      </c>
      <c r="MO182">
        <v>6.7169499999999993E-2</v>
      </c>
      <c r="MP182">
        <v>0.69311529999999999</v>
      </c>
      <c r="MQ182">
        <v>24.615120000000001</v>
      </c>
      <c r="MR182" s="1">
        <v>1.716965E-4</v>
      </c>
      <c r="MS182">
        <v>6.4507449999999994E-2</v>
      </c>
      <c r="MT182">
        <v>0.6931117</v>
      </c>
      <c r="MU182">
        <v>25.151209999999999</v>
      </c>
      <c r="MV182" s="1">
        <v>1.6467129999999999E-4</v>
      </c>
      <c r="MW182">
        <v>6.2039770000000001E-2</v>
      </c>
      <c r="MX182">
        <v>0.69311339999999999</v>
      </c>
      <c r="MY182">
        <v>25.287279999999999</v>
      </c>
      <c r="MZ182" s="1">
        <v>1.578142E-4</v>
      </c>
      <c r="NA182">
        <v>5.961317E-2</v>
      </c>
      <c r="NB182">
        <v>0.69310620000000001</v>
      </c>
      <c r="NC182">
        <v>24.909189999999999</v>
      </c>
      <c r="ND182" s="1">
        <v>1.5143719999999999E-4</v>
      </c>
      <c r="NE182">
        <v>5.7337279999999997E-2</v>
      </c>
      <c r="NF182">
        <v>0.69310539999999998</v>
      </c>
      <c r="NG182">
        <v>24.36214</v>
      </c>
      <c r="NH182" s="1">
        <v>1.454149E-4</v>
      </c>
      <c r="NI182">
        <v>5.5195470000000003E-2</v>
      </c>
      <c r="NJ182">
        <v>0.69310039999999995</v>
      </c>
      <c r="NK182">
        <v>23.616440000000001</v>
      </c>
      <c r="NL182" s="1">
        <v>1.3950949999999999E-4</v>
      </c>
      <c r="NM182">
        <v>5.3075890000000001E-2</v>
      </c>
      <c r="NN182">
        <v>0.69310380000000005</v>
      </c>
      <c r="NO182">
        <v>23.033190000000001</v>
      </c>
      <c r="NP182" s="1">
        <v>1.3402260000000001E-4</v>
      </c>
      <c r="NQ182">
        <v>5.1095010000000003E-2</v>
      </c>
      <c r="NR182">
        <v>0.69310179999999999</v>
      </c>
      <c r="NS182">
        <v>22.77657</v>
      </c>
      <c r="NT182" s="1">
        <v>1.2876829999999999E-4</v>
      </c>
      <c r="NU182">
        <v>4.9199949999999999E-2</v>
      </c>
      <c r="NV182">
        <v>0.69311449999999997</v>
      </c>
      <c r="NW182">
        <v>23.488479999999999</v>
      </c>
      <c r="NX182" s="1">
        <v>1.237299E-4</v>
      </c>
      <c r="NY182">
        <v>4.7368639999999997E-2</v>
      </c>
      <c r="NZ182">
        <v>0.69310649999999996</v>
      </c>
      <c r="OA182">
        <v>24.612870000000001</v>
      </c>
      <c r="OB182" s="1">
        <v>1.1898569999999999E-4</v>
      </c>
      <c r="OC182">
        <v>4.5635950000000002E-2</v>
      </c>
      <c r="OD182">
        <v>0.69310229999999995</v>
      </c>
      <c r="OE182">
        <v>25.48094</v>
      </c>
      <c r="OF182" s="1">
        <v>1.14268E-4</v>
      </c>
      <c r="OG182">
        <v>4.3909320000000002E-2</v>
      </c>
      <c r="OH182">
        <v>0.69310620000000001</v>
      </c>
      <c r="OI182">
        <v>25.879930000000002</v>
      </c>
      <c r="OJ182" s="1">
        <v>1.098589E-4</v>
      </c>
      <c r="OK182">
        <v>4.2287360000000003E-2</v>
      </c>
    </row>
    <row r="183" spans="1:401" x14ac:dyDescent="0.35">
      <c r="A183">
        <v>189</v>
      </c>
      <c r="B183" t="s">
        <v>4</v>
      </c>
      <c r="C183" t="s">
        <v>181</v>
      </c>
      <c r="D183" t="s">
        <v>189</v>
      </c>
      <c r="E183">
        <v>925.94889999999998</v>
      </c>
      <c r="F183">
        <v>0.82594449999999997</v>
      </c>
      <c r="G183">
        <v>21.322009999999999</v>
      </c>
      <c r="H183">
        <v>0</v>
      </c>
      <c r="I183">
        <v>0</v>
      </c>
      <c r="J183">
        <v>0.82454269999999996</v>
      </c>
      <c r="K183">
        <v>21.386209999999998</v>
      </c>
      <c r="L183">
        <v>0</v>
      </c>
      <c r="M183">
        <v>0</v>
      </c>
      <c r="N183">
        <v>0.8231134</v>
      </c>
      <c r="O183">
        <v>21.559360000000002</v>
      </c>
      <c r="P183">
        <v>0</v>
      </c>
      <c r="Q183">
        <v>0</v>
      </c>
      <c r="R183">
        <v>0.82151200000000002</v>
      </c>
      <c r="S183">
        <v>21.666840000000001</v>
      </c>
      <c r="T183">
        <v>0</v>
      </c>
      <c r="U183">
        <v>0</v>
      </c>
      <c r="V183">
        <v>0.81946339999999995</v>
      </c>
      <c r="W183">
        <v>21.64873</v>
      </c>
      <c r="X183">
        <v>0</v>
      </c>
      <c r="Y183">
        <v>0</v>
      </c>
      <c r="Z183">
        <v>0.81597609999999998</v>
      </c>
      <c r="AA183">
        <v>21.567450000000001</v>
      </c>
      <c r="AB183">
        <v>0</v>
      </c>
      <c r="AC183">
        <v>0</v>
      </c>
      <c r="AD183">
        <v>0.81276009999999999</v>
      </c>
      <c r="AE183">
        <v>21.403379999999999</v>
      </c>
      <c r="AF183" s="1">
        <v>7.2243440000000002E-32</v>
      </c>
      <c r="AG183" s="1">
        <v>2.352286E-29</v>
      </c>
      <c r="AH183">
        <v>0.81097940000000002</v>
      </c>
      <c r="AI183">
        <v>21.730989999999998</v>
      </c>
      <c r="AJ183" s="1">
        <v>5.4318059999999994E-20</v>
      </c>
      <c r="AK183" s="1">
        <v>1.776738E-17</v>
      </c>
      <c r="AL183">
        <v>0.80956810000000001</v>
      </c>
      <c r="AM183">
        <v>22.044360000000001</v>
      </c>
      <c r="AN183" s="1">
        <v>1.881663E-8</v>
      </c>
      <c r="AO183" s="1">
        <v>4.3700219999999998E-6</v>
      </c>
      <c r="AP183">
        <v>0.80821540000000003</v>
      </c>
      <c r="AQ183">
        <v>22.43356</v>
      </c>
      <c r="AR183" s="1">
        <v>5.1331100000000002E-4</v>
      </c>
      <c r="AS183" s="1">
        <v>0.1315644</v>
      </c>
      <c r="AT183">
        <v>0.80675209999999997</v>
      </c>
      <c r="AU183">
        <v>22.747530000000001</v>
      </c>
      <c r="AV183" s="1">
        <v>0.14509530000000001</v>
      </c>
      <c r="AW183" s="1">
        <v>39.975610000000003</v>
      </c>
      <c r="AX183">
        <v>0.80518389999999995</v>
      </c>
      <c r="AY183">
        <v>22.74607</v>
      </c>
      <c r="AZ183" s="1">
        <v>4.7904640000000001</v>
      </c>
      <c r="BA183">
        <v>1400.386</v>
      </c>
      <c r="BB183">
        <v>0.80345409999999995</v>
      </c>
      <c r="BC183">
        <v>22.799330000000001</v>
      </c>
      <c r="BD183">
        <v>36.166370000000001</v>
      </c>
      <c r="BE183">
        <v>11101.68</v>
      </c>
      <c r="BF183">
        <v>0.80148129999999995</v>
      </c>
      <c r="BG183">
        <v>22.845590000000001</v>
      </c>
      <c r="BH183">
        <v>90.355699999999999</v>
      </c>
      <c r="BI183">
        <v>28930.21</v>
      </c>
      <c r="BJ183">
        <v>0.79914580000000002</v>
      </c>
      <c r="BK183">
        <v>23.018599999999999</v>
      </c>
      <c r="BL183">
        <v>95.984740000000002</v>
      </c>
      <c r="BM183">
        <v>31867.49</v>
      </c>
      <c r="BN183">
        <v>0.79640109999999997</v>
      </c>
      <c r="BO183">
        <v>23.63711</v>
      </c>
      <c r="BP183">
        <v>52.101700000000001</v>
      </c>
      <c r="BQ183">
        <v>17845.78</v>
      </c>
      <c r="BR183">
        <v>0.79314079999999998</v>
      </c>
      <c r="BS183">
        <v>24.00093</v>
      </c>
      <c r="BT183">
        <v>16.779419999999998</v>
      </c>
      <c r="BU183">
        <v>5902.7960000000003</v>
      </c>
      <c r="BV183">
        <v>0.78950169999999997</v>
      </c>
      <c r="BW183">
        <v>24.290040000000001</v>
      </c>
      <c r="BX183">
        <v>3.6689099999999999</v>
      </c>
      <c r="BY183">
        <v>1318.3520000000001</v>
      </c>
      <c r="BZ183">
        <v>0.78526289999999999</v>
      </c>
      <c r="CA183">
        <v>24.299630000000001</v>
      </c>
      <c r="CB183">
        <v>0.64741910000000003</v>
      </c>
      <c r="CC183">
        <v>235.17349999999999</v>
      </c>
      <c r="CD183">
        <v>0.7808505</v>
      </c>
      <c r="CE183">
        <v>24.113610000000001</v>
      </c>
      <c r="CF183">
        <v>0.1437147</v>
      </c>
      <c r="CG183">
        <v>51.035710000000002</v>
      </c>
      <c r="CH183">
        <v>0.77652359999999998</v>
      </c>
      <c r="CI183">
        <v>23.805150000000001</v>
      </c>
      <c r="CJ183">
        <v>7.5723100000000002E-2</v>
      </c>
      <c r="CK183">
        <v>25.863050000000001</v>
      </c>
      <c r="CL183">
        <v>0.77227979999999996</v>
      </c>
      <c r="CM183">
        <v>23.611319999999999</v>
      </c>
      <c r="CN183">
        <v>6.940615E-2</v>
      </c>
      <c r="CO183">
        <v>23.51519</v>
      </c>
      <c r="CP183">
        <v>0.76805789999999996</v>
      </c>
      <c r="CQ183">
        <v>23.657769999999999</v>
      </c>
      <c r="CR183">
        <v>6.981147E-2</v>
      </c>
      <c r="CS183">
        <v>23.76512</v>
      </c>
      <c r="CT183">
        <v>0.76352690000000001</v>
      </c>
      <c r="CU183">
        <v>24.094460000000002</v>
      </c>
      <c r="CV183">
        <v>6.8250839999999993E-2</v>
      </c>
      <c r="CW183">
        <v>23.400880000000001</v>
      </c>
      <c r="CX183">
        <v>0.75882609999999995</v>
      </c>
      <c r="CY183">
        <v>23.878209999999999</v>
      </c>
      <c r="CZ183" s="1">
        <v>6.4025349999999995E-2</v>
      </c>
      <c r="DA183">
        <v>22.110800000000001</v>
      </c>
      <c r="DB183">
        <v>0.75391200000000003</v>
      </c>
      <c r="DC183">
        <v>23.862909999999999</v>
      </c>
      <c r="DD183" s="1">
        <v>5.8446659999999998E-2</v>
      </c>
      <c r="DE183">
        <v>20.318670000000001</v>
      </c>
      <c r="DF183">
        <v>0.7490211</v>
      </c>
      <c r="DG183">
        <v>23.736190000000001</v>
      </c>
      <c r="DH183" s="1">
        <v>5.2553219999999998E-2</v>
      </c>
      <c r="DI183">
        <v>18.37998</v>
      </c>
      <c r="DJ183">
        <v>0.74343029999999999</v>
      </c>
      <c r="DK183">
        <v>23.380710000000001</v>
      </c>
      <c r="DL183" s="1">
        <v>4.6867689999999997E-2</v>
      </c>
      <c r="DM183">
        <v>16.495999999999999</v>
      </c>
      <c r="DN183">
        <v>0.737398</v>
      </c>
      <c r="DO183">
        <v>22.896799999999999</v>
      </c>
      <c r="DP183" s="1">
        <v>4.1600459999999999E-2</v>
      </c>
      <c r="DQ183">
        <v>14.738340000000001</v>
      </c>
      <c r="DR183">
        <v>0.73155769999999998</v>
      </c>
      <c r="DS183">
        <v>22.57403</v>
      </c>
      <c r="DT183" s="1">
        <v>3.6858589999999997E-2</v>
      </c>
      <c r="DU183">
        <v>13.14152</v>
      </c>
      <c r="DV183">
        <v>0.72584749999999998</v>
      </c>
      <c r="DW183">
        <v>22.643139999999999</v>
      </c>
      <c r="DX183" s="1">
        <v>3.2642409999999997E-2</v>
      </c>
      <c r="DY183">
        <v>11.709070000000001</v>
      </c>
      <c r="DZ183">
        <v>0.72026559999999995</v>
      </c>
      <c r="EA183">
        <v>23.528459999999999</v>
      </c>
      <c r="EB183">
        <v>2.8963829999999999E-2</v>
      </c>
      <c r="EC183">
        <v>10.44933</v>
      </c>
      <c r="ED183">
        <v>0.71492829999999996</v>
      </c>
      <c r="EE183">
        <v>24.41658</v>
      </c>
      <c r="EF183" s="1">
        <v>2.5739129999999999E-2</v>
      </c>
      <c r="EG183">
        <v>9.3360249999999994</v>
      </c>
      <c r="EH183">
        <v>0.71012560000000002</v>
      </c>
      <c r="EI183">
        <v>25.117850000000001</v>
      </c>
      <c r="EJ183" s="1">
        <v>2.2859979999999998E-2</v>
      </c>
      <c r="EK183">
        <v>8.3298609999999993</v>
      </c>
      <c r="EL183">
        <v>0.70498830000000001</v>
      </c>
      <c r="EM183">
        <v>25.546109999999999</v>
      </c>
      <c r="EN183" s="1">
        <v>2.0295830000000001E-2</v>
      </c>
      <c r="EO183">
        <v>7.433484</v>
      </c>
      <c r="EP183">
        <v>0.69942749999999998</v>
      </c>
      <c r="EQ183">
        <v>25.241759999999999</v>
      </c>
      <c r="ER183" s="1">
        <v>1.797379E-2</v>
      </c>
      <c r="ES183">
        <v>6.6208980000000004</v>
      </c>
      <c r="ET183">
        <v>0.69361629999999996</v>
      </c>
      <c r="EU183">
        <v>24.51258</v>
      </c>
      <c r="EV183">
        <v>1.592323E-2</v>
      </c>
      <c r="EW183">
        <v>5.9014030000000002</v>
      </c>
      <c r="EX183">
        <v>0.68805669999999997</v>
      </c>
      <c r="EY183">
        <v>24.08952</v>
      </c>
      <c r="EZ183" s="1">
        <v>1.4085479999999999E-2</v>
      </c>
      <c r="FA183">
        <v>5.2523390000000001</v>
      </c>
      <c r="FB183">
        <v>0.68351260000000003</v>
      </c>
      <c r="FC183">
        <v>24.05913</v>
      </c>
      <c r="FD183" s="1">
        <v>1.2451830000000001E-2</v>
      </c>
      <c r="FE183">
        <v>4.6638279999999996</v>
      </c>
      <c r="FF183">
        <v>0.6797318</v>
      </c>
      <c r="FG183">
        <v>24.72738</v>
      </c>
      <c r="FH183" s="1">
        <v>1.099814E-2</v>
      </c>
      <c r="FI183">
        <v>4.1333149999999996</v>
      </c>
      <c r="FJ183">
        <v>0.67641419999999997</v>
      </c>
      <c r="FK183">
        <v>25.359570000000001</v>
      </c>
      <c r="FL183" s="1">
        <v>9.7030160000000001E-3</v>
      </c>
      <c r="FM183">
        <v>3.6561840000000001</v>
      </c>
      <c r="FN183">
        <v>0.67343889999999995</v>
      </c>
      <c r="FO183">
        <v>25.512039999999999</v>
      </c>
      <c r="FP183" s="1">
        <v>8.5690609999999993E-3</v>
      </c>
      <c r="FQ183">
        <v>3.2351380000000001</v>
      </c>
      <c r="FR183">
        <v>0.67126359999999996</v>
      </c>
      <c r="FS183">
        <v>25.260069999999999</v>
      </c>
      <c r="FT183" s="1">
        <v>7.5633059999999997E-3</v>
      </c>
      <c r="FU183">
        <v>2.8572630000000001</v>
      </c>
      <c r="FV183">
        <v>0.66961910000000002</v>
      </c>
      <c r="FW183">
        <v>24.70947</v>
      </c>
      <c r="FX183" s="1">
        <v>6.6613619999999997E-3</v>
      </c>
      <c r="FY183">
        <v>2.5161530000000001</v>
      </c>
      <c r="FZ183">
        <v>0.66843249999999999</v>
      </c>
      <c r="GA183">
        <v>24.104130000000001</v>
      </c>
      <c r="GB183" s="1">
        <v>5.8513710000000002E-3</v>
      </c>
      <c r="GC183">
        <v>2.2081</v>
      </c>
      <c r="GD183">
        <v>0.66764489999999999</v>
      </c>
      <c r="GE183">
        <v>23.72072</v>
      </c>
      <c r="GF183" s="1">
        <v>5.1248889999999997E-3</v>
      </c>
      <c r="GG183">
        <v>1.930939</v>
      </c>
      <c r="GH183">
        <v>0.66710029999999998</v>
      </c>
      <c r="GI183">
        <v>23.74241</v>
      </c>
      <c r="GJ183" s="1">
        <v>4.4539920000000004E-3</v>
      </c>
      <c r="GK183">
        <v>1.675219</v>
      </c>
      <c r="GL183">
        <v>0.66676340000000001</v>
      </c>
      <c r="GM183">
        <v>24.497250000000001</v>
      </c>
      <c r="GN183" s="1">
        <v>3.7997700000000001E-3</v>
      </c>
      <c r="GO183">
        <v>1.4272720000000001</v>
      </c>
      <c r="GP183">
        <v>0.66651590000000005</v>
      </c>
      <c r="GQ183">
        <v>25.46414</v>
      </c>
      <c r="GR183" s="1">
        <v>3.143388E-3</v>
      </c>
      <c r="GS183">
        <v>1.1794279999999999</v>
      </c>
      <c r="GT183">
        <v>0.6663386</v>
      </c>
      <c r="GU183">
        <v>26.34356</v>
      </c>
      <c r="GV183" s="1">
        <v>2.5162050000000001E-3</v>
      </c>
      <c r="GW183">
        <v>0.94282999999999995</v>
      </c>
      <c r="GX183">
        <v>0.6662477</v>
      </c>
      <c r="GY183">
        <v>26.724789999999999</v>
      </c>
      <c r="GZ183" s="1">
        <v>1.9748309999999998E-3</v>
      </c>
      <c r="HA183">
        <v>0.73829929999999999</v>
      </c>
      <c r="HB183">
        <v>0.66617970000000004</v>
      </c>
      <c r="HC183">
        <v>26.441549999999999</v>
      </c>
      <c r="HD183" s="1">
        <v>1.5574919999999999E-3</v>
      </c>
      <c r="HE183">
        <v>0.58021480000000003</v>
      </c>
      <c r="HF183">
        <v>0.66617289999999996</v>
      </c>
      <c r="HG183">
        <v>25.422090000000001</v>
      </c>
      <c r="HH183" s="1">
        <v>1.264481E-3</v>
      </c>
      <c r="HI183">
        <v>0.46884690000000001</v>
      </c>
      <c r="HJ183">
        <v>0.66618230000000001</v>
      </c>
      <c r="HK183">
        <v>24.403970000000001</v>
      </c>
      <c r="HL183" s="1">
        <v>1.0722049999999999E-3</v>
      </c>
      <c r="HM183">
        <v>0.39573190000000003</v>
      </c>
      <c r="HN183">
        <v>0.66617939999999998</v>
      </c>
      <c r="HO183">
        <v>23.681319999999999</v>
      </c>
      <c r="HP183" s="1">
        <v>9.4396590000000004E-4</v>
      </c>
      <c r="HQ183">
        <v>0.34707379999999999</v>
      </c>
      <c r="HR183">
        <v>0.66618279999999996</v>
      </c>
      <c r="HS183">
        <v>23.704609999999999</v>
      </c>
      <c r="HT183" s="1">
        <v>8.531306E-4</v>
      </c>
      <c r="HU183">
        <v>0.312805</v>
      </c>
      <c r="HV183">
        <v>0.66614899999999999</v>
      </c>
      <c r="HW183">
        <v>24.256029999999999</v>
      </c>
      <c r="HX183" s="1">
        <v>7.8102849999999997E-4</v>
      </c>
      <c r="HY183">
        <v>0.28585159999999998</v>
      </c>
      <c r="HZ183">
        <v>0.66609759999999996</v>
      </c>
      <c r="IA183">
        <v>24.743379999999998</v>
      </c>
      <c r="IB183" s="1">
        <v>7.18909E-4</v>
      </c>
      <c r="IC183">
        <v>0.26274989999999998</v>
      </c>
      <c r="ID183">
        <v>0.66600190000000004</v>
      </c>
      <c r="IE183">
        <v>24.956330000000001</v>
      </c>
      <c r="IF183" s="1">
        <v>6.6552780000000001E-4</v>
      </c>
      <c r="IG183">
        <v>0.2429616</v>
      </c>
      <c r="IH183">
        <v>0.66587410000000002</v>
      </c>
      <c r="II183">
        <v>24.583349999999999</v>
      </c>
      <c r="IJ183" s="1">
        <v>6.2091030000000001E-4</v>
      </c>
      <c r="IK183">
        <v>0.2264631</v>
      </c>
      <c r="IL183">
        <v>0.66570249999999997</v>
      </c>
      <c r="IM183">
        <v>23.73517</v>
      </c>
      <c r="IN183" s="1">
        <v>5.8420330000000004E-4</v>
      </c>
      <c r="IO183">
        <v>0.21289379999999999</v>
      </c>
      <c r="IP183">
        <v>0.66554340000000001</v>
      </c>
      <c r="IQ183">
        <v>22.996780000000001</v>
      </c>
      <c r="IR183" s="1">
        <v>5.5307999999999996E-4</v>
      </c>
      <c r="IS183">
        <v>0.2014379</v>
      </c>
      <c r="IT183">
        <v>0.66533580000000003</v>
      </c>
      <c r="IU183">
        <v>22.84798</v>
      </c>
      <c r="IV183" s="1">
        <v>5.268928E-4</v>
      </c>
      <c r="IW183">
        <v>0.19183339999999999</v>
      </c>
      <c r="IX183">
        <v>0.6651378</v>
      </c>
      <c r="IY183">
        <v>23.899170000000002</v>
      </c>
      <c r="IZ183" s="1">
        <v>5.0384509999999998E-4</v>
      </c>
      <c r="JA183">
        <v>0.1834189</v>
      </c>
      <c r="JB183">
        <v>0.66493559999999996</v>
      </c>
      <c r="JC183">
        <v>25.298549999999999</v>
      </c>
      <c r="JD183" s="1">
        <v>4.844548E-4</v>
      </c>
      <c r="JE183">
        <v>0.1763276</v>
      </c>
      <c r="JF183">
        <v>0.66470569999999995</v>
      </c>
      <c r="JG183">
        <v>26.48246</v>
      </c>
      <c r="JH183" s="1">
        <v>4.6755039999999998E-4</v>
      </c>
      <c r="JI183">
        <v>0.17016390000000001</v>
      </c>
      <c r="JJ183">
        <v>0.66448750000000001</v>
      </c>
      <c r="JK183">
        <v>26.753509999999999</v>
      </c>
      <c r="JL183" s="1">
        <v>4.5133510000000001E-4</v>
      </c>
      <c r="JM183">
        <v>0.164298</v>
      </c>
      <c r="JN183">
        <v>0.66426929999999995</v>
      </c>
      <c r="JO183">
        <v>26.292739999999998</v>
      </c>
      <c r="JP183" s="1">
        <v>4.351278E-4</v>
      </c>
      <c r="JQ183">
        <v>0.15845110000000001</v>
      </c>
      <c r="JR183">
        <v>0.664053</v>
      </c>
      <c r="JS183">
        <v>25.27242</v>
      </c>
      <c r="JT183" s="1">
        <v>4.1872550000000001E-4</v>
      </c>
      <c r="JU183">
        <v>0.1525233</v>
      </c>
      <c r="JV183">
        <v>0.66382589999999997</v>
      </c>
      <c r="JW183">
        <v>24.371169999999999</v>
      </c>
      <c r="JX183" s="1">
        <v>4.0171299999999999E-4</v>
      </c>
      <c r="JY183">
        <v>0.1463584</v>
      </c>
      <c r="JZ183">
        <v>0.66365399999999997</v>
      </c>
      <c r="KA183">
        <v>23.90568</v>
      </c>
      <c r="KB183" s="1">
        <v>3.844745E-4</v>
      </c>
      <c r="KC183">
        <v>0.14011689999999999</v>
      </c>
      <c r="KD183">
        <v>0.66345540000000003</v>
      </c>
      <c r="KE183">
        <v>24.451180000000001</v>
      </c>
      <c r="KF183" s="1">
        <v>3.6791260000000001E-4</v>
      </c>
      <c r="KG183">
        <v>0.13412969999999999</v>
      </c>
      <c r="KH183">
        <v>0.66329890000000002</v>
      </c>
      <c r="KI183">
        <v>25.224060000000001</v>
      </c>
      <c r="KJ183" s="1">
        <v>3.5115489999999999E-4</v>
      </c>
      <c r="KK183">
        <v>0.12802959999999999</v>
      </c>
      <c r="KL183">
        <v>0.66316600000000003</v>
      </c>
      <c r="KM183">
        <v>25.926850000000002</v>
      </c>
      <c r="KN183" s="1">
        <v>3.3560170000000001E-4</v>
      </c>
      <c r="KO183">
        <v>0.1223622</v>
      </c>
      <c r="KP183">
        <v>0.66306560000000003</v>
      </c>
      <c r="KQ183">
        <v>26.223870000000002</v>
      </c>
      <c r="KR183" s="1">
        <v>3.2015469999999998E-4</v>
      </c>
      <c r="KS183">
        <v>0.1167233</v>
      </c>
      <c r="KT183">
        <v>0.66301330000000003</v>
      </c>
      <c r="KU183">
        <v>25.84122</v>
      </c>
      <c r="KV183" s="1">
        <v>3.0563900000000002E-4</v>
      </c>
      <c r="KW183">
        <v>0.1114187</v>
      </c>
      <c r="KX183">
        <v>0.6629545</v>
      </c>
      <c r="KY183">
        <v>25.123190000000001</v>
      </c>
      <c r="KZ183" s="1">
        <v>2.9168919999999999E-4</v>
      </c>
      <c r="LA183">
        <v>0.10631989999999999</v>
      </c>
      <c r="LB183">
        <v>0.66293489999999999</v>
      </c>
      <c r="LC183">
        <v>24.471730000000001</v>
      </c>
      <c r="LD183" s="1">
        <v>2.7893859999999999E-4</v>
      </c>
      <c r="LE183">
        <v>0.10164090000000001</v>
      </c>
      <c r="LF183">
        <v>0.66292569999999995</v>
      </c>
      <c r="LG183">
        <v>24.172640000000001</v>
      </c>
      <c r="LH183" s="1">
        <v>2.6647790000000003E-4</v>
      </c>
      <c r="LI183">
        <v>9.7093280000000004E-2</v>
      </c>
      <c r="LJ183">
        <v>0.66293210000000002</v>
      </c>
      <c r="LK183">
        <v>24.700869999999998</v>
      </c>
      <c r="LL183" s="1">
        <v>2.5427000000000002E-4</v>
      </c>
      <c r="LM183">
        <v>9.2627500000000002E-2</v>
      </c>
      <c r="LN183">
        <v>0.66291020000000001</v>
      </c>
      <c r="LO183">
        <v>25.567399999999999</v>
      </c>
      <c r="LP183" s="1">
        <v>2.4219500000000001E-4</v>
      </c>
      <c r="LQ183">
        <v>8.8229520000000006E-2</v>
      </c>
      <c r="LR183">
        <v>0.66292130000000005</v>
      </c>
      <c r="LS183">
        <v>26.40945</v>
      </c>
      <c r="LT183" s="1">
        <v>2.300949E-4</v>
      </c>
      <c r="LU183">
        <v>8.3819160000000004E-2</v>
      </c>
      <c r="LV183">
        <v>0.66292949999999995</v>
      </c>
      <c r="LW183">
        <v>26.770209999999999</v>
      </c>
      <c r="LX183" s="1">
        <v>2.1863350000000001E-4</v>
      </c>
      <c r="LY183">
        <v>7.9613859999999995E-2</v>
      </c>
      <c r="LZ183">
        <v>0.66292569999999995</v>
      </c>
      <c r="MA183">
        <v>26.44857</v>
      </c>
      <c r="MB183" s="1">
        <v>2.0768739999999999E-4</v>
      </c>
      <c r="MC183">
        <v>7.5710840000000001E-2</v>
      </c>
      <c r="MD183">
        <v>0.6629372</v>
      </c>
      <c r="ME183">
        <v>25.52131</v>
      </c>
      <c r="MF183" s="1">
        <v>1.975627E-4</v>
      </c>
      <c r="MG183">
        <v>7.2242600000000004E-2</v>
      </c>
      <c r="MH183">
        <v>0.66294869999999995</v>
      </c>
      <c r="MI183">
        <v>24.632339999999999</v>
      </c>
      <c r="MJ183" s="1">
        <v>1.8853500000000001E-4</v>
      </c>
      <c r="MK183">
        <v>6.9151190000000001E-2</v>
      </c>
      <c r="ML183">
        <v>0.66295119999999996</v>
      </c>
      <c r="MM183">
        <v>24.115680000000001</v>
      </c>
      <c r="MN183" s="1">
        <v>1.802327E-4</v>
      </c>
      <c r="MO183">
        <v>6.6299269999999993E-2</v>
      </c>
      <c r="MP183">
        <v>0.66294569999999997</v>
      </c>
      <c r="MQ183">
        <v>24.628579999999999</v>
      </c>
      <c r="MR183" s="1">
        <v>1.725691E-4</v>
      </c>
      <c r="MS183">
        <v>6.3656519999999994E-2</v>
      </c>
      <c r="MT183">
        <v>0.66294839999999999</v>
      </c>
      <c r="MU183">
        <v>25.155159999999999</v>
      </c>
      <c r="MV183" s="1">
        <v>1.655033E-4</v>
      </c>
      <c r="MW183">
        <v>6.1218460000000002E-2</v>
      </c>
      <c r="MX183">
        <v>0.6629467</v>
      </c>
      <c r="MY183">
        <v>25.332820000000002</v>
      </c>
      <c r="MZ183" s="1">
        <v>1.5863159999999999E-4</v>
      </c>
      <c r="NA183">
        <v>5.8831840000000003E-2</v>
      </c>
      <c r="NB183">
        <v>0.66294330000000001</v>
      </c>
      <c r="NC183">
        <v>24.988479999999999</v>
      </c>
      <c r="ND183" s="1">
        <v>1.521801E-4</v>
      </c>
      <c r="NE183">
        <v>5.6571910000000003E-2</v>
      </c>
      <c r="NF183">
        <v>0.66294229999999998</v>
      </c>
      <c r="NG183">
        <v>24.451149999999998</v>
      </c>
      <c r="NH183" s="1">
        <v>1.4615949999999999E-4</v>
      </c>
      <c r="NI183">
        <v>5.4466590000000002E-2</v>
      </c>
      <c r="NJ183">
        <v>0.66293729999999995</v>
      </c>
      <c r="NK183">
        <v>23.693860000000001</v>
      </c>
      <c r="NL183" s="1">
        <v>1.4021899999999999E-4</v>
      </c>
      <c r="NM183">
        <v>5.2374169999999998E-2</v>
      </c>
      <c r="NN183">
        <v>0.6629351</v>
      </c>
      <c r="NO183">
        <v>23.089110000000002</v>
      </c>
      <c r="NP183" s="1">
        <v>1.3467899999999999E-4</v>
      </c>
      <c r="NQ183">
        <v>5.0411350000000001E-2</v>
      </c>
      <c r="NR183">
        <v>0.66293139999999995</v>
      </c>
      <c r="NS183">
        <v>22.80714</v>
      </c>
      <c r="NT183" s="1">
        <v>1.2942389999999999E-4</v>
      </c>
      <c r="NU183">
        <v>4.8549630000000003E-2</v>
      </c>
      <c r="NV183">
        <v>0.66294730000000002</v>
      </c>
      <c r="NW183">
        <v>23.507110000000001</v>
      </c>
      <c r="NX183" s="1">
        <v>1.2436589999999999E-4</v>
      </c>
      <c r="NY183">
        <v>4.6743369999999999E-2</v>
      </c>
      <c r="NZ183">
        <v>0.66293679999999999</v>
      </c>
      <c r="OA183">
        <v>24.622859999999999</v>
      </c>
      <c r="OB183" s="1">
        <v>1.1957909999999999E-4</v>
      </c>
      <c r="OC183">
        <v>4.5026129999999998E-2</v>
      </c>
      <c r="OD183">
        <v>0.66294039999999999</v>
      </c>
      <c r="OE183">
        <v>25.514849999999999</v>
      </c>
      <c r="OF183" s="1">
        <v>1.14836E-4</v>
      </c>
      <c r="OG183">
        <v>4.3324349999999998E-2</v>
      </c>
      <c r="OH183">
        <v>0.66293630000000003</v>
      </c>
      <c r="OI183">
        <v>25.940200000000001</v>
      </c>
      <c r="OJ183" s="1">
        <v>1.103909E-4</v>
      </c>
      <c r="OK183">
        <v>4.1720599999999997E-2</v>
      </c>
    </row>
    <row r="184" spans="1:401" x14ac:dyDescent="0.35">
      <c r="A184">
        <v>190</v>
      </c>
      <c r="B184" t="s">
        <v>4</v>
      </c>
      <c r="C184" t="s">
        <v>181</v>
      </c>
      <c r="D184" t="s">
        <v>190</v>
      </c>
      <c r="E184">
        <v>850.89490000000001</v>
      </c>
      <c r="F184">
        <v>0.98565789999999998</v>
      </c>
      <c r="G184">
        <v>21.37397</v>
      </c>
      <c r="H184">
        <v>0</v>
      </c>
      <c r="I184">
        <v>0</v>
      </c>
      <c r="J184">
        <v>0.98348829999999998</v>
      </c>
      <c r="K184">
        <v>21.42925</v>
      </c>
      <c r="L184">
        <v>0</v>
      </c>
      <c r="M184">
        <v>0</v>
      </c>
      <c r="N184">
        <v>0.98126480000000005</v>
      </c>
      <c r="O184">
        <v>21.594629999999999</v>
      </c>
      <c r="P184">
        <v>0</v>
      </c>
      <c r="Q184">
        <v>0</v>
      </c>
      <c r="R184">
        <v>0.9788848</v>
      </c>
      <c r="S184">
        <v>21.674230000000001</v>
      </c>
      <c r="T184">
        <v>0</v>
      </c>
      <c r="U184">
        <v>0</v>
      </c>
      <c r="V184">
        <v>0.97589420000000004</v>
      </c>
      <c r="W184">
        <v>21.645769999999999</v>
      </c>
      <c r="X184">
        <v>0</v>
      </c>
      <c r="Y184">
        <v>0</v>
      </c>
      <c r="Z184">
        <v>0.97102200000000005</v>
      </c>
      <c r="AA184">
        <v>21.58737</v>
      </c>
      <c r="AB184">
        <v>0</v>
      </c>
      <c r="AC184">
        <v>0</v>
      </c>
      <c r="AD184">
        <v>0.96617299999999995</v>
      </c>
      <c r="AE184">
        <v>21.426390000000001</v>
      </c>
      <c r="AF184">
        <v>9.0190519999999996E-33</v>
      </c>
      <c r="AG184" s="1">
        <v>3.0348620000000001E-30</v>
      </c>
      <c r="AH184">
        <v>0.96322759999999996</v>
      </c>
      <c r="AI184">
        <v>21.765029999999999</v>
      </c>
      <c r="AJ184" s="1">
        <v>6.6839260000000003E-21</v>
      </c>
      <c r="AK184" s="1">
        <v>2.258866E-18</v>
      </c>
      <c r="AL184">
        <v>0.96083770000000002</v>
      </c>
      <c r="AM184">
        <v>22.098210000000002</v>
      </c>
      <c r="AN184" s="1">
        <v>4.5920640000000004E-9</v>
      </c>
      <c r="AO184" s="1">
        <v>9.1740719999999996E-7</v>
      </c>
      <c r="AP184">
        <v>0.95863039999999999</v>
      </c>
      <c r="AQ184">
        <v>22.47898</v>
      </c>
      <c r="AR184" s="1">
        <v>2.880278E-4</v>
      </c>
      <c r="AS184" s="1">
        <v>7.0172090000000006E-2</v>
      </c>
      <c r="AT184">
        <v>0.95632550000000005</v>
      </c>
      <c r="AU184">
        <v>22.792770000000001</v>
      </c>
      <c r="AV184" s="1">
        <v>9.9118360000000003E-2</v>
      </c>
      <c r="AW184" s="1">
        <v>26.52045</v>
      </c>
      <c r="AX184">
        <v>0.95388499999999998</v>
      </c>
      <c r="AY184">
        <v>22.775919999999999</v>
      </c>
      <c r="AZ184" s="1">
        <v>3.7476669999999999</v>
      </c>
      <c r="BA184">
        <v>1082.021</v>
      </c>
      <c r="BB184">
        <v>0.95128520000000005</v>
      </c>
      <c r="BC184">
        <v>22.807680000000001</v>
      </c>
      <c r="BD184">
        <v>31.482469999999999</v>
      </c>
      <c r="BE184">
        <v>9689.3950000000004</v>
      </c>
      <c r="BF184">
        <v>0.94833420000000002</v>
      </c>
      <c r="BG184">
        <v>22.854230000000001</v>
      </c>
      <c r="BH184">
        <v>85.897999999999996</v>
      </c>
      <c r="BI184">
        <v>27964.78</v>
      </c>
      <c r="BJ184">
        <v>0.94490870000000005</v>
      </c>
      <c r="BK184">
        <v>23.033650000000002</v>
      </c>
      <c r="BL184">
        <v>98.258110000000002</v>
      </c>
      <c r="BM184">
        <v>33603.54</v>
      </c>
      <c r="BN184">
        <v>0.94089370000000006</v>
      </c>
      <c r="BO184">
        <v>23.675280000000001</v>
      </c>
      <c r="BP184">
        <v>56.760680000000001</v>
      </c>
      <c r="BQ184">
        <v>20267.61</v>
      </c>
      <c r="BR184">
        <v>0.93617410000000001</v>
      </c>
      <c r="BS184">
        <v>24.056850000000001</v>
      </c>
      <c r="BT184">
        <v>19.243040000000001</v>
      </c>
      <c r="BU184">
        <v>7132.1930000000002</v>
      </c>
      <c r="BV184">
        <v>0.93080879999999999</v>
      </c>
      <c r="BW184">
        <v>24.356200000000001</v>
      </c>
      <c r="BX184">
        <v>4.3748279999999999</v>
      </c>
      <c r="BY184">
        <v>1670.9870000000001</v>
      </c>
      <c r="BZ184">
        <v>0.92490059999999996</v>
      </c>
      <c r="CA184">
        <v>24.369859999999999</v>
      </c>
      <c r="CB184">
        <v>0.78340889999999996</v>
      </c>
      <c r="CC184">
        <v>304.24279999999999</v>
      </c>
      <c r="CD184">
        <v>0.91830860000000003</v>
      </c>
      <c r="CE184">
        <v>24.157699999999998</v>
      </c>
      <c r="CF184">
        <v>0.16391500000000001</v>
      </c>
      <c r="CG184">
        <v>61.925840000000001</v>
      </c>
      <c r="CH184">
        <v>0.91174719999999998</v>
      </c>
      <c r="CI184">
        <v>23.828869999999998</v>
      </c>
      <c r="CJ184">
        <v>7.8152669999999994E-2</v>
      </c>
      <c r="CK184">
        <v>27.734660000000002</v>
      </c>
      <c r="CL184">
        <v>0.90525279999999997</v>
      </c>
      <c r="CM184">
        <v>23.637519999999999</v>
      </c>
      <c r="CN184">
        <v>6.9450629999999999E-2</v>
      </c>
      <c r="CO184">
        <v>24.168939999999999</v>
      </c>
      <c r="CP184">
        <v>0.89874399999999999</v>
      </c>
      <c r="CQ184">
        <v>23.68159</v>
      </c>
      <c r="CR184">
        <v>6.9771449999999999E-2</v>
      </c>
      <c r="CS184">
        <v>24.346720000000001</v>
      </c>
      <c r="CT184">
        <v>0.89189770000000002</v>
      </c>
      <c r="CU184">
        <v>24.133520000000001</v>
      </c>
      <c r="CV184">
        <v>6.8496319999999999E-2</v>
      </c>
      <c r="CW184">
        <v>24.06221</v>
      </c>
      <c r="CX184">
        <v>0.88471109999999997</v>
      </c>
      <c r="CY184">
        <v>23.95824</v>
      </c>
      <c r="CZ184" s="1">
        <v>6.4509609999999995E-2</v>
      </c>
      <c r="DA184">
        <v>22.818819999999999</v>
      </c>
      <c r="DB184">
        <v>0.87728450000000002</v>
      </c>
      <c r="DC184">
        <v>23.96059</v>
      </c>
      <c r="DD184" s="1">
        <v>5.9023510000000001E-2</v>
      </c>
      <c r="DE184">
        <v>21.001539999999999</v>
      </c>
      <c r="DF184">
        <v>0.86986450000000004</v>
      </c>
      <c r="DG184">
        <v>23.830449999999999</v>
      </c>
      <c r="DH184" s="1">
        <v>5.314282E-2</v>
      </c>
      <c r="DI184">
        <v>19.001850000000001</v>
      </c>
      <c r="DJ184">
        <v>0.86215019999999998</v>
      </c>
      <c r="DK184">
        <v>23.45382</v>
      </c>
      <c r="DL184" s="1">
        <v>4.7424559999999998E-2</v>
      </c>
      <c r="DM184">
        <v>17.037040000000001</v>
      </c>
      <c r="DN184">
        <v>0.85438559999999997</v>
      </c>
      <c r="DO184">
        <v>22.963529999999999</v>
      </c>
      <c r="DP184" s="1">
        <v>4.2117549999999997E-2</v>
      </c>
      <c r="DQ184">
        <v>15.19563</v>
      </c>
      <c r="DR184">
        <v>0.84658599999999995</v>
      </c>
      <c r="DS184">
        <v>22.623169999999998</v>
      </c>
      <c r="DT184" s="1">
        <v>3.7323660000000002E-2</v>
      </c>
      <c r="DU184">
        <v>13.51872</v>
      </c>
      <c r="DV184">
        <v>0.83903919999999999</v>
      </c>
      <c r="DW184">
        <v>22.671900000000001</v>
      </c>
      <c r="DX184" s="1">
        <v>3.3059520000000002E-2</v>
      </c>
      <c r="DY184">
        <v>12.01788</v>
      </c>
      <c r="DZ184">
        <v>0.83160869999999998</v>
      </c>
      <c r="EA184">
        <v>23.55564</v>
      </c>
      <c r="EB184" s="1">
        <v>2.9332790000000001E-2</v>
      </c>
      <c r="EC184">
        <v>10.69674</v>
      </c>
      <c r="ED184">
        <v>0.82448540000000003</v>
      </c>
      <c r="EE184">
        <v>24.46659</v>
      </c>
      <c r="EF184" s="1">
        <v>2.6065789999999998E-2</v>
      </c>
      <c r="EG184">
        <v>9.5314119999999996</v>
      </c>
      <c r="EH184">
        <v>0.81804359999999998</v>
      </c>
      <c r="EI184">
        <v>25.187619999999999</v>
      </c>
      <c r="EJ184" s="1">
        <v>2.315476E-2</v>
      </c>
      <c r="EK184">
        <v>8.4838439999999995</v>
      </c>
      <c r="EL184">
        <v>0.81126730000000002</v>
      </c>
      <c r="EM184">
        <v>25.62753</v>
      </c>
      <c r="EN184">
        <v>2.0562210000000001E-2</v>
      </c>
      <c r="EO184">
        <v>7.5501300000000002</v>
      </c>
      <c r="EP184">
        <v>0.80409629999999999</v>
      </c>
      <c r="EQ184">
        <v>25.3277</v>
      </c>
      <c r="ER184" s="1">
        <v>1.821271E-2</v>
      </c>
      <c r="ES184">
        <v>6.705101</v>
      </c>
      <c r="ET184">
        <v>0.79647009999999996</v>
      </c>
      <c r="EU184">
        <v>24.58999</v>
      </c>
      <c r="EV184" s="1">
        <v>1.6136649999999999E-2</v>
      </c>
      <c r="EW184">
        <v>5.9556659999999999</v>
      </c>
      <c r="EX184">
        <v>0.78855719999999996</v>
      </c>
      <c r="EY184">
        <v>24.13541</v>
      </c>
      <c r="EZ184" s="1">
        <v>1.427863E-2</v>
      </c>
      <c r="FA184">
        <v>5.282457</v>
      </c>
      <c r="FB184">
        <v>0.78213759999999999</v>
      </c>
      <c r="FC184">
        <v>24.073599999999999</v>
      </c>
      <c r="FD184" s="1">
        <v>1.262888E-2</v>
      </c>
      <c r="FE184">
        <v>4.6820019999999998</v>
      </c>
      <c r="FF184">
        <v>0.77644559999999996</v>
      </c>
      <c r="FG184">
        <v>24.72879</v>
      </c>
      <c r="FH184" s="1">
        <v>1.1156269999999999E-2</v>
      </c>
      <c r="FI184">
        <v>4.1443430000000001</v>
      </c>
      <c r="FJ184">
        <v>0.77141470000000001</v>
      </c>
      <c r="FK184">
        <v>25.371179999999999</v>
      </c>
      <c r="FL184" s="1">
        <v>9.8454990000000006E-3</v>
      </c>
      <c r="FM184">
        <v>3.661934</v>
      </c>
      <c r="FN184">
        <v>0.76685610000000004</v>
      </c>
      <c r="FO184">
        <v>25.57104</v>
      </c>
      <c r="FP184" s="1">
        <v>8.6958710000000008E-3</v>
      </c>
      <c r="FQ184">
        <v>3.235795</v>
      </c>
      <c r="FR184">
        <v>0.76340410000000003</v>
      </c>
      <c r="FS184">
        <v>25.332709999999999</v>
      </c>
      <c r="FT184" s="1">
        <v>7.6773249999999996E-3</v>
      </c>
      <c r="FU184">
        <v>2.8543790000000002</v>
      </c>
      <c r="FV184">
        <v>0.76070340000000003</v>
      </c>
      <c r="FW184">
        <v>24.782139999999998</v>
      </c>
      <c r="FX184" s="1">
        <v>6.7650660000000001E-3</v>
      </c>
      <c r="FY184">
        <v>2.5113059999999998</v>
      </c>
      <c r="FZ184">
        <v>0.75865760000000004</v>
      </c>
      <c r="GA184">
        <v>24.168209999999998</v>
      </c>
      <c r="GB184" s="1">
        <v>5.9449840000000004E-3</v>
      </c>
      <c r="GC184">
        <v>2.2020240000000002</v>
      </c>
      <c r="GD184">
        <v>0.75716689999999998</v>
      </c>
      <c r="GE184">
        <v>23.75442</v>
      </c>
      <c r="GF184" s="1">
        <v>5.2098500000000002E-3</v>
      </c>
      <c r="GG184">
        <v>1.924493</v>
      </c>
      <c r="GH184">
        <v>0.75605310000000003</v>
      </c>
      <c r="GI184">
        <v>23.75845</v>
      </c>
      <c r="GJ184" s="1">
        <v>4.5343429999999997E-3</v>
      </c>
      <c r="GK184">
        <v>1.6704330000000001</v>
      </c>
      <c r="GL184">
        <v>0.75528819999999997</v>
      </c>
      <c r="GM184">
        <v>24.508379999999999</v>
      </c>
      <c r="GN184" s="1">
        <v>3.8798209999999999E-3</v>
      </c>
      <c r="GO184">
        <v>1.426464</v>
      </c>
      <c r="GP184">
        <v>0.7547102</v>
      </c>
      <c r="GQ184">
        <v>25.483899999999998</v>
      </c>
      <c r="GR184" s="1">
        <v>3.2226609999999999E-3</v>
      </c>
      <c r="GS184">
        <v>1.183216</v>
      </c>
      <c r="GT184">
        <v>0.75426669999999996</v>
      </c>
      <c r="GU184">
        <v>26.39507</v>
      </c>
      <c r="GV184" s="1">
        <v>2.5896029999999998E-3</v>
      </c>
      <c r="GW184">
        <v>0.94946489999999995</v>
      </c>
      <c r="GX184">
        <v>0.75394850000000002</v>
      </c>
      <c r="GY184">
        <v>26.807469999999999</v>
      </c>
      <c r="GZ184" s="1">
        <v>2.0352080000000002E-3</v>
      </c>
      <c r="HA184">
        <v>0.74459430000000004</v>
      </c>
      <c r="HB184">
        <v>0.75375910000000002</v>
      </c>
      <c r="HC184">
        <v>26.543579999999999</v>
      </c>
      <c r="HD184" s="1">
        <v>1.6020240000000001E-3</v>
      </c>
      <c r="HE184">
        <v>0.58397730000000003</v>
      </c>
      <c r="HF184">
        <v>0.75364779999999998</v>
      </c>
      <c r="HG184">
        <v>25.5275</v>
      </c>
      <c r="HH184" s="1">
        <v>1.294585E-3</v>
      </c>
      <c r="HI184">
        <v>0.46948030000000002</v>
      </c>
      <c r="HJ184">
        <v>0.75359149999999997</v>
      </c>
      <c r="HK184">
        <v>24.507069999999999</v>
      </c>
      <c r="HL184" s="1">
        <v>1.09208E-3</v>
      </c>
      <c r="HM184">
        <v>0.39395530000000001</v>
      </c>
      <c r="HN184">
        <v>0.75358049999999999</v>
      </c>
      <c r="HO184">
        <v>23.753620000000002</v>
      </c>
      <c r="HP184" s="1">
        <v>9.5735649999999998E-4</v>
      </c>
      <c r="HQ184">
        <v>0.3438194</v>
      </c>
      <c r="HR184">
        <v>0.75355649999999996</v>
      </c>
      <c r="HS184">
        <v>23.749510000000001</v>
      </c>
      <c r="HT184" s="1">
        <v>8.6312059999999998E-4</v>
      </c>
      <c r="HU184">
        <v>0.30897520000000001</v>
      </c>
      <c r="HV184">
        <v>0.75349829999999995</v>
      </c>
      <c r="HW184">
        <v>24.28828</v>
      </c>
      <c r="HX184" s="1">
        <v>7.8932459999999998E-4</v>
      </c>
      <c r="HY184">
        <v>0.28197549999999999</v>
      </c>
      <c r="HZ184">
        <v>0.75339909999999999</v>
      </c>
      <c r="IA184">
        <v>24.79354</v>
      </c>
      <c r="IB184" s="1">
        <v>7.2607209999999995E-4</v>
      </c>
      <c r="IC184">
        <v>0.25899270000000002</v>
      </c>
      <c r="ID184">
        <v>0.75326470000000001</v>
      </c>
      <c r="IE184">
        <v>25.032509999999998</v>
      </c>
      <c r="IF184" s="1">
        <v>6.7157600000000001E-4</v>
      </c>
      <c r="IG184">
        <v>0.23926439999999999</v>
      </c>
      <c r="IH184">
        <v>0.75308529999999996</v>
      </c>
      <c r="II184">
        <v>24.670909999999999</v>
      </c>
      <c r="IJ184" s="1">
        <v>6.2593540000000002E-4</v>
      </c>
      <c r="IK184">
        <v>0.22276689999999999</v>
      </c>
      <c r="IL184">
        <v>0.75287590000000004</v>
      </c>
      <c r="IM184">
        <v>23.821429999999999</v>
      </c>
      <c r="IN184" s="1">
        <v>5.8831300000000003E-4</v>
      </c>
      <c r="IO184">
        <v>0.20916419999999999</v>
      </c>
      <c r="IP184">
        <v>0.75261719999999999</v>
      </c>
      <c r="IQ184">
        <v>23.06128</v>
      </c>
      <c r="IR184" s="1">
        <v>5.5655329999999999E-4</v>
      </c>
      <c r="IS184">
        <v>0.19774420000000001</v>
      </c>
      <c r="IT184">
        <v>0.75234909999999999</v>
      </c>
      <c r="IU184">
        <v>22.866</v>
      </c>
      <c r="IV184" s="1">
        <v>5.2987599999999998E-4</v>
      </c>
      <c r="IW184">
        <v>0.18817200000000001</v>
      </c>
      <c r="IX184">
        <v>0.75205909999999998</v>
      </c>
      <c r="IY184">
        <v>23.892309999999998</v>
      </c>
      <c r="IZ184" s="1">
        <v>5.0644679999999997E-4</v>
      </c>
      <c r="JA184">
        <v>0.17981739999999999</v>
      </c>
      <c r="JB184">
        <v>0.75175979999999998</v>
      </c>
      <c r="JC184">
        <v>25.28209</v>
      </c>
      <c r="JD184" s="1">
        <v>4.8672530000000002E-4</v>
      </c>
      <c r="JE184">
        <v>0.17275779999999999</v>
      </c>
      <c r="JF184">
        <v>0.75145640000000002</v>
      </c>
      <c r="JG184">
        <v>26.503810000000001</v>
      </c>
      <c r="JH184" s="1">
        <v>4.6950259999999999E-4</v>
      </c>
      <c r="JI184">
        <v>0.16661280000000001</v>
      </c>
      <c r="JJ184">
        <v>0.75114919999999996</v>
      </c>
      <c r="JK184">
        <v>26.821259999999999</v>
      </c>
      <c r="JL184" s="1">
        <v>4.5321409999999999E-4</v>
      </c>
      <c r="JM184">
        <v>0.16085569999999999</v>
      </c>
      <c r="JN184">
        <v>0.75085159999999995</v>
      </c>
      <c r="JO184">
        <v>26.398489999999999</v>
      </c>
      <c r="JP184" s="1">
        <v>4.371135E-4</v>
      </c>
      <c r="JQ184">
        <v>0.1551843</v>
      </c>
      <c r="JR184">
        <v>0.75052410000000003</v>
      </c>
      <c r="JS184">
        <v>25.385020000000001</v>
      </c>
      <c r="JT184" s="1">
        <v>4.2072030000000002E-4</v>
      </c>
      <c r="JU184">
        <v>0.14939949999999999</v>
      </c>
      <c r="JV184">
        <v>0.7502394</v>
      </c>
      <c r="JW184">
        <v>24.466170000000002</v>
      </c>
      <c r="JX184" s="1">
        <v>4.0371690000000002E-4</v>
      </c>
      <c r="JY184">
        <v>0.14339370000000001</v>
      </c>
      <c r="JZ184">
        <v>0.74995149999999999</v>
      </c>
      <c r="KA184">
        <v>23.95852</v>
      </c>
      <c r="KB184" s="1">
        <v>3.8647660000000001E-4</v>
      </c>
      <c r="KC184">
        <v>0.13731119999999999</v>
      </c>
      <c r="KD184">
        <v>0.74969209999999997</v>
      </c>
      <c r="KE184">
        <v>24.480250000000002</v>
      </c>
      <c r="KF184" s="1">
        <v>3.699447E-4</v>
      </c>
      <c r="KG184">
        <v>0.1314707</v>
      </c>
      <c r="KH184">
        <v>0.74943230000000005</v>
      </c>
      <c r="KI184">
        <v>25.239940000000001</v>
      </c>
      <c r="KJ184" s="1">
        <v>3.5315729999999999E-4</v>
      </c>
      <c r="KK184">
        <v>0.1255182</v>
      </c>
      <c r="KL184">
        <v>0.74922140000000004</v>
      </c>
      <c r="KM184">
        <v>25.970279999999999</v>
      </c>
      <c r="KN184" s="1">
        <v>3.3749170000000001E-4</v>
      </c>
      <c r="KO184">
        <v>0.1199416</v>
      </c>
      <c r="KP184">
        <v>0.74907599999999996</v>
      </c>
      <c r="KQ184">
        <v>26.298190000000002</v>
      </c>
      <c r="KR184" s="1">
        <v>3.2199060000000001E-4</v>
      </c>
      <c r="KS184">
        <v>0.1144251</v>
      </c>
      <c r="KT184">
        <v>0.74897449999999999</v>
      </c>
      <c r="KU184">
        <v>25.923500000000001</v>
      </c>
      <c r="KV184" s="1">
        <v>3.0736370000000003E-4</v>
      </c>
      <c r="KW184">
        <v>0.1092072</v>
      </c>
      <c r="KX184">
        <v>0.7488882</v>
      </c>
      <c r="KY184">
        <v>25.199590000000001</v>
      </c>
      <c r="KZ184" s="1">
        <v>2.9333499999999998E-4</v>
      </c>
      <c r="LA184">
        <v>0.10420790000000001</v>
      </c>
      <c r="LB184">
        <v>0.74885210000000002</v>
      </c>
      <c r="LC184">
        <v>24.53565</v>
      </c>
      <c r="LD184" s="1">
        <v>2.804285E-4</v>
      </c>
      <c r="LE184">
        <v>9.958757E-2</v>
      </c>
      <c r="LF184">
        <v>0.74880500000000005</v>
      </c>
      <c r="LG184">
        <v>24.21555</v>
      </c>
      <c r="LH184" s="1">
        <v>2.6799080000000002E-4</v>
      </c>
      <c r="LI184">
        <v>9.5163020000000001E-2</v>
      </c>
      <c r="LJ184">
        <v>0.74881220000000004</v>
      </c>
      <c r="LK184">
        <v>24.729220000000002</v>
      </c>
      <c r="LL184" s="1">
        <v>2.5572680000000001E-4</v>
      </c>
      <c r="LM184">
        <v>9.0789389999999998E-2</v>
      </c>
      <c r="LN184">
        <v>0.74879669999999998</v>
      </c>
      <c r="LO184">
        <v>25.58352</v>
      </c>
      <c r="LP184" s="1">
        <v>2.436541E-4</v>
      </c>
      <c r="LQ184">
        <v>8.6502889999999999E-2</v>
      </c>
      <c r="LR184">
        <v>0.7487954</v>
      </c>
      <c r="LS184">
        <v>26.448910000000001</v>
      </c>
      <c r="LT184" s="1">
        <v>2.315707E-4</v>
      </c>
      <c r="LU184">
        <v>8.2213530000000007E-2</v>
      </c>
      <c r="LV184">
        <v>0.74880069999999999</v>
      </c>
      <c r="LW184">
        <v>26.837209999999999</v>
      </c>
      <c r="LX184" s="1">
        <v>2.199736E-4</v>
      </c>
      <c r="LY184">
        <v>7.8065540000000003E-2</v>
      </c>
      <c r="LZ184">
        <v>0.74882020000000005</v>
      </c>
      <c r="MA184">
        <v>26.539000000000001</v>
      </c>
      <c r="MB184" s="1">
        <v>2.089328E-4</v>
      </c>
      <c r="MC184">
        <v>7.4228989999999995E-2</v>
      </c>
      <c r="MD184">
        <v>0.74879680000000004</v>
      </c>
      <c r="ME184">
        <v>25.61581</v>
      </c>
      <c r="MF184" s="1">
        <v>1.98641E-4</v>
      </c>
      <c r="MG184">
        <v>7.0791359999999998E-2</v>
      </c>
      <c r="MH184">
        <v>0.74880429999999998</v>
      </c>
      <c r="MI184">
        <v>24.714479999999998</v>
      </c>
      <c r="MJ184" s="1">
        <v>1.8951370000000001E-4</v>
      </c>
      <c r="MK184">
        <v>6.7741800000000005E-2</v>
      </c>
      <c r="ML184">
        <v>0.74880409999999997</v>
      </c>
      <c r="MM184">
        <v>24.158909999999999</v>
      </c>
      <c r="MN184" s="1">
        <v>1.8114189999999999E-4</v>
      </c>
      <c r="MO184">
        <v>6.4934720000000001E-2</v>
      </c>
      <c r="MP184">
        <v>0.74879700000000005</v>
      </c>
      <c r="MQ184">
        <v>24.649349999999998</v>
      </c>
      <c r="MR184" s="1">
        <v>1.7340000000000001E-4</v>
      </c>
      <c r="MS184">
        <v>6.2330389999999999E-2</v>
      </c>
      <c r="MT184">
        <v>0.74880749999999996</v>
      </c>
      <c r="MU184">
        <v>25.16039</v>
      </c>
      <c r="MV184" s="1">
        <v>1.6629129999999999E-4</v>
      </c>
      <c r="MW184">
        <v>5.9938379999999999E-2</v>
      </c>
      <c r="MX184">
        <v>0.74880239999999998</v>
      </c>
      <c r="MY184">
        <v>25.375489999999999</v>
      </c>
      <c r="MZ184" s="1">
        <v>1.5940950000000001E-4</v>
      </c>
      <c r="NA184">
        <v>5.7610939999999999E-2</v>
      </c>
      <c r="NB184">
        <v>0.7487914</v>
      </c>
      <c r="NC184">
        <v>25.073989999999998</v>
      </c>
      <c r="ND184" s="1">
        <v>1.5288880000000001E-4</v>
      </c>
      <c r="NE184">
        <v>5.5383429999999997E-2</v>
      </c>
      <c r="NF184">
        <v>0.74880009999999997</v>
      </c>
      <c r="NG184">
        <v>24.548860000000001</v>
      </c>
      <c r="NH184" s="1">
        <v>1.468547E-4</v>
      </c>
      <c r="NI184">
        <v>5.332522E-2</v>
      </c>
      <c r="NJ184">
        <v>0.7488165</v>
      </c>
      <c r="NK184">
        <v>23.784040000000001</v>
      </c>
      <c r="NL184" s="1">
        <v>1.4089030000000001E-4</v>
      </c>
      <c r="NM184">
        <v>5.1278900000000002E-2</v>
      </c>
      <c r="NN184">
        <v>0.7487857</v>
      </c>
      <c r="NO184">
        <v>23.155049999999999</v>
      </c>
      <c r="NP184" s="1">
        <v>1.3529819999999999E-4</v>
      </c>
      <c r="NQ184">
        <v>4.9347370000000002E-2</v>
      </c>
      <c r="NR184">
        <v>0.74878849999999997</v>
      </c>
      <c r="NS184">
        <v>22.845300000000002</v>
      </c>
      <c r="NT184" s="1">
        <v>1.300378E-4</v>
      </c>
      <c r="NU184">
        <v>4.753077E-2</v>
      </c>
      <c r="NV184">
        <v>0.74882720000000003</v>
      </c>
      <c r="NW184">
        <v>23.53285</v>
      </c>
      <c r="NX184" s="1">
        <v>1.249585E-4</v>
      </c>
      <c r="NY184">
        <v>4.5763369999999998E-2</v>
      </c>
      <c r="NZ184">
        <v>0.74878730000000004</v>
      </c>
      <c r="OA184">
        <v>24.636469999999999</v>
      </c>
      <c r="OB184" s="1">
        <v>1.2012249999999999E-4</v>
      </c>
      <c r="OC184">
        <v>4.4070829999999998E-2</v>
      </c>
      <c r="OD184">
        <v>0.74879850000000003</v>
      </c>
      <c r="OE184">
        <v>25.549800000000001</v>
      </c>
      <c r="OF184" s="1">
        <v>1.153719E-4</v>
      </c>
      <c r="OG184">
        <v>4.241354E-2</v>
      </c>
      <c r="OH184">
        <v>0.74878670000000003</v>
      </c>
      <c r="OI184">
        <v>26.005369999999999</v>
      </c>
      <c r="OJ184" s="1">
        <v>1.108979E-4</v>
      </c>
      <c r="OK184">
        <v>4.0840189999999998E-2</v>
      </c>
    </row>
    <row r="185" spans="1:401" x14ac:dyDescent="0.35">
      <c r="A185">
        <v>191</v>
      </c>
      <c r="B185" t="s">
        <v>4</v>
      </c>
      <c r="C185" t="s">
        <v>181</v>
      </c>
      <c r="D185" t="s">
        <v>191</v>
      </c>
      <c r="E185">
        <v>857.69500000000005</v>
      </c>
      <c r="F185">
        <v>0.67097560000000001</v>
      </c>
      <c r="G185">
        <v>21.416589999999999</v>
      </c>
      <c r="H185">
        <v>0</v>
      </c>
      <c r="I185">
        <v>0</v>
      </c>
      <c r="J185">
        <v>0.66999129999999996</v>
      </c>
      <c r="K185">
        <v>21.46424</v>
      </c>
      <c r="L185">
        <v>0</v>
      </c>
      <c r="M185">
        <v>0</v>
      </c>
      <c r="N185">
        <v>0.66899450000000005</v>
      </c>
      <c r="O185">
        <v>21.62398</v>
      </c>
      <c r="P185">
        <v>0</v>
      </c>
      <c r="Q185">
        <v>0</v>
      </c>
      <c r="R185">
        <v>0.66788400000000003</v>
      </c>
      <c r="S185">
        <v>21.68244</v>
      </c>
      <c r="T185">
        <v>0</v>
      </c>
      <c r="U185">
        <v>0</v>
      </c>
      <c r="V185">
        <v>0.66645209999999999</v>
      </c>
      <c r="W185">
        <v>21.64207</v>
      </c>
      <c r="X185">
        <v>0</v>
      </c>
      <c r="Y185">
        <v>0</v>
      </c>
      <c r="Z185">
        <v>0.66400179999999998</v>
      </c>
      <c r="AA185">
        <v>21.60183</v>
      </c>
      <c r="AB185">
        <v>0</v>
      </c>
      <c r="AC185">
        <v>0</v>
      </c>
      <c r="AD185">
        <v>0.66162080000000001</v>
      </c>
      <c r="AE185">
        <v>21.445139999999999</v>
      </c>
      <c r="AF185">
        <v>1.7660789999999999E-33</v>
      </c>
      <c r="AG185" s="1">
        <v>6.2062430000000003E-31</v>
      </c>
      <c r="AH185">
        <v>0.66036530000000004</v>
      </c>
      <c r="AI185">
        <v>21.78952</v>
      </c>
      <c r="AJ185" s="1">
        <v>1.2867400000000001E-21</v>
      </c>
      <c r="AK185" s="1">
        <v>4.5422440000000001E-19</v>
      </c>
      <c r="AL185">
        <v>0.65944190000000003</v>
      </c>
      <c r="AM185">
        <v>22.142029999999998</v>
      </c>
      <c r="AN185" s="1">
        <v>5.3660509999999996E-10</v>
      </c>
      <c r="AO185" s="1">
        <v>1.8959679999999999E-7</v>
      </c>
      <c r="AP185">
        <v>0.65855240000000004</v>
      </c>
      <c r="AQ185">
        <v>22.515750000000001</v>
      </c>
      <c r="AR185" s="1">
        <v>1.4338099999999999E-4</v>
      </c>
      <c r="AS185" s="1">
        <v>3.9552379999999998E-2</v>
      </c>
      <c r="AT185">
        <v>0.65754690000000005</v>
      </c>
      <c r="AU185">
        <v>22.829650000000001</v>
      </c>
      <c r="AV185" s="1">
        <v>6.2696760000000004E-2</v>
      </c>
      <c r="AW185" s="1">
        <v>18.477930000000001</v>
      </c>
      <c r="AX185">
        <v>0.65648280000000003</v>
      </c>
      <c r="AY185">
        <v>22.802340000000001</v>
      </c>
      <c r="AZ185" s="1">
        <v>2.7835770000000002</v>
      </c>
      <c r="BA185">
        <v>869.06669999999997</v>
      </c>
      <c r="BB185">
        <v>0.6553293</v>
      </c>
      <c r="BC185">
        <v>22.81466</v>
      </c>
      <c r="BD185">
        <v>26.512989999999999</v>
      </c>
      <c r="BE185">
        <v>8692.0139999999992</v>
      </c>
      <c r="BF185">
        <v>0.65397989999999995</v>
      </c>
      <c r="BG185">
        <v>22.861090000000001</v>
      </c>
      <c r="BH185">
        <v>80.221959999999996</v>
      </c>
      <c r="BI185">
        <v>27460.02</v>
      </c>
      <c r="BJ185">
        <v>0.65238529999999995</v>
      </c>
      <c r="BK185">
        <v>23.043759999999999</v>
      </c>
      <c r="BL185">
        <v>100.09229999999999</v>
      </c>
      <c r="BM185">
        <v>35578.699999999997</v>
      </c>
      <c r="BN185">
        <v>0.6505166</v>
      </c>
      <c r="BO185">
        <v>23.702220000000001</v>
      </c>
      <c r="BP185">
        <v>62.211620000000003</v>
      </c>
      <c r="BQ185">
        <v>22856.61</v>
      </c>
      <c r="BR185">
        <v>0.64833370000000001</v>
      </c>
      <c r="BS185">
        <v>24.10144</v>
      </c>
      <c r="BT185">
        <v>22.408249999999999</v>
      </c>
      <c r="BU185">
        <v>8472.52</v>
      </c>
      <c r="BV185">
        <v>0.64586659999999996</v>
      </c>
      <c r="BW185">
        <v>24.408249999999999</v>
      </c>
      <c r="BX185">
        <v>5.3382139999999998</v>
      </c>
      <c r="BY185">
        <v>2066.5970000000002</v>
      </c>
      <c r="BZ185">
        <v>0.64315750000000005</v>
      </c>
      <c r="CA185">
        <v>24.42868</v>
      </c>
      <c r="CB185">
        <v>0.97711170000000003</v>
      </c>
      <c r="CC185">
        <v>384.07069999999999</v>
      </c>
      <c r="CD185">
        <v>0.64027409999999996</v>
      </c>
      <c r="CE185">
        <v>24.196449999999999</v>
      </c>
      <c r="CF185">
        <v>0.19350909999999999</v>
      </c>
      <c r="CG185">
        <v>75.048230000000004</v>
      </c>
      <c r="CH185">
        <v>0.6376018</v>
      </c>
      <c r="CI185">
        <v>23.848880000000001</v>
      </c>
      <c r="CJ185">
        <v>8.1840270000000007E-2</v>
      </c>
      <c r="CK185">
        <v>30.330069999999999</v>
      </c>
      <c r="CL185">
        <v>0.63498560000000004</v>
      </c>
      <c r="CM185">
        <v>23.658059999999999</v>
      </c>
      <c r="CN185">
        <v>6.9554130000000006E-2</v>
      </c>
      <c r="CO185">
        <v>25.353339999999999</v>
      </c>
      <c r="CP185">
        <v>0.63234650000000003</v>
      </c>
      <c r="CQ185">
        <v>23.699369999999998</v>
      </c>
      <c r="CR185">
        <v>6.9694790000000006E-2</v>
      </c>
      <c r="CS185">
        <v>25.462199999999999</v>
      </c>
      <c r="CT185">
        <v>0.62961909999999999</v>
      </c>
      <c r="CU185">
        <v>24.162379999999999</v>
      </c>
      <c r="CV185">
        <v>6.8732570000000007E-2</v>
      </c>
      <c r="CW185">
        <v>25.269500000000001</v>
      </c>
      <c r="CX185">
        <v>0.62676109999999996</v>
      </c>
      <c r="CY185">
        <v>24.022829999999999</v>
      </c>
      <c r="CZ185" s="1">
        <v>6.503718E-2</v>
      </c>
      <c r="DA185">
        <v>24.072189999999999</v>
      </c>
      <c r="DB185">
        <v>0.62389810000000001</v>
      </c>
      <c r="DC185">
        <v>24.04027</v>
      </c>
      <c r="DD185" s="1">
        <v>5.9672219999999998E-2</v>
      </c>
      <c r="DE185">
        <v>22.219000000000001</v>
      </c>
      <c r="DF185">
        <v>0.62120839999999999</v>
      </c>
      <c r="DG185">
        <v>23.909739999999999</v>
      </c>
      <c r="DH185" s="1">
        <v>5.3813979999999997E-2</v>
      </c>
      <c r="DI185">
        <v>20.139749999999999</v>
      </c>
      <c r="DJ185">
        <v>0.61843680000000001</v>
      </c>
      <c r="DK185">
        <v>23.516570000000002</v>
      </c>
      <c r="DL185">
        <v>4.8066520000000001E-2</v>
      </c>
      <c r="DM185">
        <v>18.078530000000001</v>
      </c>
      <c r="DN185">
        <v>0.61584229999999995</v>
      </c>
      <c r="DO185">
        <v>23.02102</v>
      </c>
      <c r="DP185">
        <v>4.2713849999999998E-2</v>
      </c>
      <c r="DQ185">
        <v>16.137609999999999</v>
      </c>
      <c r="DR185">
        <v>0.61348800000000003</v>
      </c>
      <c r="DS185">
        <v>22.666640000000001</v>
      </c>
      <c r="DT185" s="1">
        <v>3.7859160000000003E-2</v>
      </c>
      <c r="DU185">
        <v>14.361409999999999</v>
      </c>
      <c r="DV185">
        <v>0.6112166</v>
      </c>
      <c r="DW185">
        <v>22.69453</v>
      </c>
      <c r="DX185" s="1">
        <v>3.3539029999999997E-2</v>
      </c>
      <c r="DY185">
        <v>12.7729</v>
      </c>
      <c r="DZ185">
        <v>0.60911999999999999</v>
      </c>
      <c r="EA185">
        <v>23.576250000000002</v>
      </c>
      <c r="EB185" s="1">
        <v>2.9754860000000001E-2</v>
      </c>
      <c r="EC185">
        <v>11.372490000000001</v>
      </c>
      <c r="ED185">
        <v>0.60727070000000005</v>
      </c>
      <c r="EE185">
        <v>24.504290000000001</v>
      </c>
      <c r="EF185" s="1">
        <v>2.6437869999999999E-2</v>
      </c>
      <c r="EG185">
        <v>10.13776</v>
      </c>
      <c r="EH185">
        <v>0.60593039999999998</v>
      </c>
      <c r="EI185">
        <v>25.24344</v>
      </c>
      <c r="EJ185" s="1">
        <v>2.3491990000000001E-2</v>
      </c>
      <c r="EK185">
        <v>9.0301030000000004</v>
      </c>
      <c r="EL185">
        <v>0.60456600000000005</v>
      </c>
      <c r="EM185">
        <v>25.694839999999999</v>
      </c>
      <c r="EN185" s="1">
        <v>2.0864290000000001E-2</v>
      </c>
      <c r="EO185">
        <v>8.0394480000000001</v>
      </c>
      <c r="EP185">
        <v>0.6030662</v>
      </c>
      <c r="EQ185">
        <v>25.403099999999998</v>
      </c>
      <c r="ER185" s="1">
        <v>1.8484859999999999E-2</v>
      </c>
      <c r="ES185">
        <v>7.1435339999999998</v>
      </c>
      <c r="ET185">
        <v>0.60169669999999997</v>
      </c>
      <c r="EU185">
        <v>24.659179999999999</v>
      </c>
      <c r="EV185" s="1">
        <v>1.6377650000000001E-2</v>
      </c>
      <c r="EW185">
        <v>6.3456919999999997</v>
      </c>
      <c r="EX185">
        <v>0.60074640000000001</v>
      </c>
      <c r="EY185">
        <v>24.1784</v>
      </c>
      <c r="EZ185" s="1">
        <v>1.449636E-2</v>
      </c>
      <c r="FA185">
        <v>5.6284799999999997</v>
      </c>
      <c r="FB185">
        <v>0.59903169999999994</v>
      </c>
      <c r="FC185">
        <v>24.08764</v>
      </c>
      <c r="FD185" s="1">
        <v>1.282402E-2</v>
      </c>
      <c r="FE185">
        <v>4.9914319999999996</v>
      </c>
      <c r="FF185">
        <v>0.59711029999999998</v>
      </c>
      <c r="FG185">
        <v>24.727730000000001</v>
      </c>
      <c r="FH185" s="1">
        <v>1.133052E-2</v>
      </c>
      <c r="FI185">
        <v>4.4221969999999997</v>
      </c>
      <c r="FJ185">
        <v>0.59565369999999995</v>
      </c>
      <c r="FK185">
        <v>25.37914</v>
      </c>
      <c r="FL185" s="1">
        <v>1.000293E-2</v>
      </c>
      <c r="FM185">
        <v>3.9118740000000001</v>
      </c>
      <c r="FN185">
        <v>0.59449839999999998</v>
      </c>
      <c r="FO185">
        <v>25.616769999999999</v>
      </c>
      <c r="FP185" s="1">
        <v>8.8354260000000004E-3</v>
      </c>
      <c r="FQ185">
        <v>3.4592580000000002</v>
      </c>
      <c r="FR185">
        <v>0.59409800000000001</v>
      </c>
      <c r="FS185">
        <v>25.396229999999999</v>
      </c>
      <c r="FT185" s="1">
        <v>7.8026550000000004E-3</v>
      </c>
      <c r="FU185">
        <v>3.0541990000000001</v>
      </c>
      <c r="FV185">
        <v>0.59409389999999995</v>
      </c>
      <c r="FW185">
        <v>24.847729999999999</v>
      </c>
      <c r="FX185" s="1">
        <v>6.8787689999999999E-3</v>
      </c>
      <c r="FY185">
        <v>2.6898689999999998</v>
      </c>
      <c r="FZ185">
        <v>0.59435640000000001</v>
      </c>
      <c r="GA185">
        <v>24.22852</v>
      </c>
      <c r="GB185" s="1">
        <v>6.0476219999999999E-3</v>
      </c>
      <c r="GC185">
        <v>2.3608259999999999</v>
      </c>
      <c r="GD185">
        <v>0.59486410000000001</v>
      </c>
      <c r="GE185">
        <v>23.787489999999998</v>
      </c>
      <c r="GF185" s="1">
        <v>5.3026710000000001E-3</v>
      </c>
      <c r="GG185">
        <v>2.0650590000000002</v>
      </c>
      <c r="GH185">
        <v>0.59540990000000005</v>
      </c>
      <c r="GI185">
        <v>23.772649999999999</v>
      </c>
      <c r="GJ185" s="1">
        <v>4.6214699999999999E-3</v>
      </c>
      <c r="GK185">
        <v>1.7951349999999999</v>
      </c>
      <c r="GL185">
        <v>0.59595529999999997</v>
      </c>
      <c r="GM185">
        <v>24.514810000000001</v>
      </c>
      <c r="GN185" s="1">
        <v>3.9658499999999999E-3</v>
      </c>
      <c r="GO185">
        <v>1.5373049999999999</v>
      </c>
      <c r="GP185">
        <v>0.59643049999999997</v>
      </c>
      <c r="GQ185">
        <v>25.49689</v>
      </c>
      <c r="GR185" s="1">
        <v>3.308315E-3</v>
      </c>
      <c r="GS185">
        <v>1.2804530000000001</v>
      </c>
      <c r="GT185">
        <v>0.59681399999999996</v>
      </c>
      <c r="GU185">
        <v>26.43488</v>
      </c>
      <c r="GV185" s="1">
        <v>2.6698080000000001E-3</v>
      </c>
      <c r="GW185">
        <v>1.0317750000000001</v>
      </c>
      <c r="GX185">
        <v>0.59696780000000005</v>
      </c>
      <c r="GY185">
        <v>26.87698</v>
      </c>
      <c r="GZ185" s="1">
        <v>2.1020740000000002E-3</v>
      </c>
      <c r="HA185">
        <v>0.81073379999999995</v>
      </c>
      <c r="HB185">
        <v>0.59709299999999998</v>
      </c>
      <c r="HC185">
        <v>26.63486</v>
      </c>
      <c r="HD185" s="1">
        <v>1.6520510000000001E-3</v>
      </c>
      <c r="HE185">
        <v>0.63506750000000001</v>
      </c>
      <c r="HF185">
        <v>0.59723000000000004</v>
      </c>
      <c r="HG185">
        <v>25.623909999999999</v>
      </c>
      <c r="HH185" s="1">
        <v>1.328777E-3</v>
      </c>
      <c r="HI185">
        <v>0.50841829999999999</v>
      </c>
      <c r="HJ185">
        <v>0.59733429999999998</v>
      </c>
      <c r="HK185">
        <v>24.60239</v>
      </c>
      <c r="HL185" s="1">
        <v>1.1146179999999999E-3</v>
      </c>
      <c r="HM185">
        <v>0.42436180000000001</v>
      </c>
      <c r="HN185">
        <v>0.59743959999999996</v>
      </c>
      <c r="HO185">
        <v>23.822900000000001</v>
      </c>
      <c r="HP185" s="1">
        <v>9.7247700000000002E-4</v>
      </c>
      <c r="HQ185">
        <v>0.36869570000000002</v>
      </c>
      <c r="HR185">
        <v>0.59748440000000003</v>
      </c>
      <c r="HS185">
        <v>23.79139</v>
      </c>
      <c r="HT185" s="1">
        <v>8.7420369999999996E-4</v>
      </c>
      <c r="HU185">
        <v>0.33038450000000003</v>
      </c>
      <c r="HV185">
        <v>0.59749629999999998</v>
      </c>
      <c r="HW185">
        <v>24.314209999999999</v>
      </c>
      <c r="HX185" s="1">
        <v>7.9838390000000004E-4</v>
      </c>
      <c r="HY185">
        <v>0.30110520000000002</v>
      </c>
      <c r="HZ185">
        <v>0.59749739999999996</v>
      </c>
      <c r="IA185">
        <v>24.83173</v>
      </c>
      <c r="IB185" s="1">
        <v>7.3390260000000002E-4</v>
      </c>
      <c r="IC185">
        <v>0.27638220000000002</v>
      </c>
      <c r="ID185">
        <v>0.59742150000000005</v>
      </c>
      <c r="IE185">
        <v>25.09535</v>
      </c>
      <c r="IF185" s="1">
        <v>6.7823660000000002E-4</v>
      </c>
      <c r="IG185">
        <v>0.2551331</v>
      </c>
      <c r="IH185">
        <v>0.59734849999999995</v>
      </c>
      <c r="II185">
        <v>24.75</v>
      </c>
      <c r="IJ185" s="1">
        <v>6.3147460000000002E-4</v>
      </c>
      <c r="IK185">
        <v>0.23730580000000001</v>
      </c>
      <c r="IL185">
        <v>0.59724529999999998</v>
      </c>
      <c r="IM185">
        <v>23.900749999999999</v>
      </c>
      <c r="IN185" s="1">
        <v>5.9283969999999997E-4</v>
      </c>
      <c r="IO185">
        <v>0.22257859999999999</v>
      </c>
      <c r="IP185">
        <v>0.59712699999999996</v>
      </c>
      <c r="IQ185">
        <v>23.124230000000001</v>
      </c>
      <c r="IR185" s="1">
        <v>5.6040059999999995E-4</v>
      </c>
      <c r="IS185">
        <v>0.21027290000000001</v>
      </c>
      <c r="IT185">
        <v>0.59699020000000003</v>
      </c>
      <c r="IU185">
        <v>22.885159999999999</v>
      </c>
      <c r="IV185" s="1">
        <v>5.3315000000000003E-4</v>
      </c>
      <c r="IW185">
        <v>0.19995199999999999</v>
      </c>
      <c r="IX185">
        <v>0.59683149999999996</v>
      </c>
      <c r="IY185">
        <v>23.88496</v>
      </c>
      <c r="IZ185" s="1">
        <v>5.0931160000000002E-4</v>
      </c>
      <c r="JA185">
        <v>0.19098039999999999</v>
      </c>
      <c r="JB185">
        <v>0.59669499999999998</v>
      </c>
      <c r="JC185">
        <v>25.262740000000001</v>
      </c>
      <c r="JD185" s="1">
        <v>4.8918309999999995E-4</v>
      </c>
      <c r="JE185">
        <v>0.1833718</v>
      </c>
      <c r="JF185">
        <v>0.5965646</v>
      </c>
      <c r="JG185">
        <v>26.51313</v>
      </c>
      <c r="JH185" s="1">
        <v>4.716109E-4</v>
      </c>
      <c r="JI185">
        <v>0.17675560000000001</v>
      </c>
      <c r="JJ185">
        <v>0.59643639999999998</v>
      </c>
      <c r="JK185">
        <v>26.875810000000001</v>
      </c>
      <c r="JL185" s="1">
        <v>4.5524390000000001E-4</v>
      </c>
      <c r="JM185">
        <v>0.17064760000000001</v>
      </c>
      <c r="JN185">
        <v>0.59628749999999997</v>
      </c>
      <c r="JO185">
        <v>26.491510000000002</v>
      </c>
      <c r="JP185" s="1">
        <v>4.3921869999999998E-4</v>
      </c>
      <c r="JQ185">
        <v>0.1646734</v>
      </c>
      <c r="JR185">
        <v>0.59615189999999996</v>
      </c>
      <c r="JS185">
        <v>25.487909999999999</v>
      </c>
      <c r="JT185" s="1">
        <v>4.228201E-4</v>
      </c>
      <c r="JU185">
        <v>0.1585579</v>
      </c>
      <c r="JV185">
        <v>0.59601870000000001</v>
      </c>
      <c r="JW185">
        <v>24.555679999999999</v>
      </c>
      <c r="JX185" s="1">
        <v>4.0586209999999998E-4</v>
      </c>
      <c r="JY185">
        <v>0.15223739999999999</v>
      </c>
      <c r="JZ185">
        <v>0.59589619999999999</v>
      </c>
      <c r="KA185">
        <v>24.009599999999999</v>
      </c>
      <c r="KB185" s="1">
        <v>3.8864260000000001E-4</v>
      </c>
      <c r="KC185">
        <v>0.14582030000000001</v>
      </c>
      <c r="KD185">
        <v>0.59580080000000002</v>
      </c>
      <c r="KE185">
        <v>24.506</v>
      </c>
      <c r="KF185" s="1">
        <v>3.7210230000000002E-4</v>
      </c>
      <c r="KG185">
        <v>0.1396413</v>
      </c>
      <c r="KH185">
        <v>0.59569430000000001</v>
      </c>
      <c r="KI185">
        <v>25.252079999999999</v>
      </c>
      <c r="KJ185" s="1">
        <v>3.5531810000000001E-4</v>
      </c>
      <c r="KK185">
        <v>0.13335759999999999</v>
      </c>
      <c r="KL185">
        <v>0.59563670000000002</v>
      </c>
      <c r="KM185">
        <v>26.003630000000001</v>
      </c>
      <c r="KN185" s="1">
        <v>3.3951180000000002E-4</v>
      </c>
      <c r="KO185">
        <v>0.127415</v>
      </c>
      <c r="KP185">
        <v>0.5956089</v>
      </c>
      <c r="KQ185">
        <v>26.36103</v>
      </c>
      <c r="KR185" s="1">
        <v>3.2397570000000002E-4</v>
      </c>
      <c r="KS185">
        <v>0.1215792</v>
      </c>
      <c r="KT185">
        <v>0.59558860000000002</v>
      </c>
      <c r="KU185">
        <v>25.99822</v>
      </c>
      <c r="KV185" s="1">
        <v>3.092115E-4</v>
      </c>
      <c r="KW185">
        <v>0.1160186</v>
      </c>
      <c r="KX185">
        <v>0.59558109999999997</v>
      </c>
      <c r="KY185">
        <v>25.270009999999999</v>
      </c>
      <c r="KZ185" s="1">
        <v>2.9511210000000002E-4</v>
      </c>
      <c r="LA185">
        <v>0.1107133</v>
      </c>
      <c r="LB185">
        <v>0.59558060000000002</v>
      </c>
      <c r="LC185">
        <v>24.596139999999998</v>
      </c>
      <c r="LD185" s="1">
        <v>2.820365E-4</v>
      </c>
      <c r="LE185">
        <v>0.1057757</v>
      </c>
      <c r="LF185">
        <v>0.59558960000000005</v>
      </c>
      <c r="LG185">
        <v>24.25507</v>
      </c>
      <c r="LH185" s="1">
        <v>2.696156E-4</v>
      </c>
      <c r="LI185">
        <v>0.10110280000000001</v>
      </c>
      <c r="LJ185">
        <v>0.5956089</v>
      </c>
      <c r="LK185">
        <v>24.754539999999999</v>
      </c>
      <c r="LL185">
        <v>2.5728859999999998E-4</v>
      </c>
      <c r="LM185">
        <v>9.6462590000000001E-2</v>
      </c>
      <c r="LN185">
        <v>0.59562839999999995</v>
      </c>
      <c r="LO185">
        <v>25.596319999999999</v>
      </c>
      <c r="LP185" s="1">
        <v>2.4521610000000001E-4</v>
      </c>
      <c r="LQ185">
        <v>9.1931949999999998E-2</v>
      </c>
      <c r="LR185">
        <v>0.59563250000000001</v>
      </c>
      <c r="LS185">
        <v>26.478380000000001</v>
      </c>
      <c r="LT185" s="1">
        <v>2.3314860000000001E-4</v>
      </c>
      <c r="LU185">
        <v>8.7404880000000004E-2</v>
      </c>
      <c r="LV185">
        <v>0.59564170000000005</v>
      </c>
      <c r="LW185">
        <v>26.892610000000001</v>
      </c>
      <c r="LX185" s="1">
        <v>2.21413E-4</v>
      </c>
      <c r="LY185">
        <v>8.2977850000000006E-2</v>
      </c>
      <c r="LZ185">
        <v>0.59566010000000003</v>
      </c>
      <c r="MA185">
        <v>26.618939999999998</v>
      </c>
      <c r="MB185" s="1">
        <v>2.1028170000000001E-4</v>
      </c>
      <c r="MC185">
        <v>7.8893829999999998E-2</v>
      </c>
      <c r="MD185">
        <v>0.59563759999999999</v>
      </c>
      <c r="ME185">
        <v>25.7027</v>
      </c>
      <c r="MF185" s="1">
        <v>1.998209E-4</v>
      </c>
      <c r="MG185">
        <v>7.5205690000000006E-2</v>
      </c>
      <c r="MH185">
        <v>0.59564550000000005</v>
      </c>
      <c r="MI185">
        <v>24.792529999999999</v>
      </c>
      <c r="MJ185" s="1">
        <v>1.9058120000000001E-4</v>
      </c>
      <c r="MK185">
        <v>7.1945590000000004E-2</v>
      </c>
      <c r="ML185">
        <v>0.59566810000000003</v>
      </c>
      <c r="MM185">
        <v>24.201720000000002</v>
      </c>
      <c r="MN185" s="1">
        <v>1.821263E-4</v>
      </c>
      <c r="MO185">
        <v>6.8949960000000005E-2</v>
      </c>
      <c r="MP185">
        <v>0.59566260000000004</v>
      </c>
      <c r="MQ185">
        <v>24.668569999999999</v>
      </c>
      <c r="MR185" s="1">
        <v>1.7429899999999999E-4</v>
      </c>
      <c r="MS185">
        <v>6.6169049999999993E-2</v>
      </c>
      <c r="MT185">
        <v>0.59566920000000001</v>
      </c>
      <c r="MU185">
        <v>25.165780000000002</v>
      </c>
      <c r="MV185" s="1">
        <v>1.6713789999999999E-4</v>
      </c>
      <c r="MW185">
        <v>6.3623319999999997E-2</v>
      </c>
      <c r="MX185">
        <v>0.59566249999999998</v>
      </c>
      <c r="MY185">
        <v>25.40644</v>
      </c>
      <c r="MZ185" s="1">
        <v>1.602455E-4</v>
      </c>
      <c r="NA185">
        <v>6.1160539999999999E-2</v>
      </c>
      <c r="NB185">
        <v>0.59567899999999996</v>
      </c>
      <c r="NC185">
        <v>25.14622</v>
      </c>
      <c r="ND185" s="1">
        <v>1.5365769999999999E-4</v>
      </c>
      <c r="NE185">
        <v>5.8784879999999998E-2</v>
      </c>
      <c r="NF185">
        <v>0.59566240000000004</v>
      </c>
      <c r="NG185">
        <v>24.636430000000001</v>
      </c>
      <c r="NH185" s="1">
        <v>1.4759119999999999E-4</v>
      </c>
      <c r="NI185">
        <v>5.6597210000000002E-2</v>
      </c>
      <c r="NJ185">
        <v>0.59568560000000004</v>
      </c>
      <c r="NK185">
        <v>23.868819999999999</v>
      </c>
      <c r="NL185" s="1">
        <v>1.416104E-4</v>
      </c>
      <c r="NM185">
        <v>5.4431470000000003E-2</v>
      </c>
      <c r="NN185">
        <v>0.59567650000000005</v>
      </c>
      <c r="NO185">
        <v>23.217880000000001</v>
      </c>
      <c r="NP185" s="1">
        <v>1.3596349999999999E-4</v>
      </c>
      <c r="NQ185">
        <v>5.2372000000000002E-2</v>
      </c>
      <c r="NR185">
        <v>0.59566140000000001</v>
      </c>
      <c r="NS185">
        <v>22.881799999999998</v>
      </c>
      <c r="NT185" s="1">
        <v>1.3068690000000001E-4</v>
      </c>
      <c r="NU185">
        <v>5.0445219999999999E-2</v>
      </c>
      <c r="NV185">
        <v>0.59566370000000002</v>
      </c>
      <c r="NW185">
        <v>23.55452</v>
      </c>
      <c r="NX185" s="1">
        <v>1.255815E-4</v>
      </c>
      <c r="NY185">
        <v>4.856982E-2</v>
      </c>
      <c r="NZ185">
        <v>0.59567800000000004</v>
      </c>
      <c r="OA185">
        <v>24.64622</v>
      </c>
      <c r="OB185" s="1">
        <v>1.206957E-4</v>
      </c>
      <c r="OC185">
        <v>4.6764769999999997E-2</v>
      </c>
      <c r="OD185">
        <v>0.59566140000000001</v>
      </c>
      <c r="OE185">
        <v>25.57516</v>
      </c>
      <c r="OF185" s="1">
        <v>1.159455E-4</v>
      </c>
      <c r="OG185">
        <v>4.5015350000000003E-2</v>
      </c>
      <c r="OH185">
        <v>0.59567760000000003</v>
      </c>
      <c r="OI185">
        <v>26.059259999999998</v>
      </c>
      <c r="OJ185" s="1">
        <v>1.1144370000000001E-4</v>
      </c>
      <c r="OK185">
        <v>4.3342970000000001E-2</v>
      </c>
    </row>
    <row r="186" spans="1:401" x14ac:dyDescent="0.35">
      <c r="A186">
        <v>192</v>
      </c>
      <c r="B186" t="s">
        <v>4</v>
      </c>
      <c r="C186" t="s">
        <v>181</v>
      </c>
      <c r="D186" t="s">
        <v>192</v>
      </c>
      <c r="E186">
        <v>886.58399999999995</v>
      </c>
      <c r="F186">
        <v>0.90504099999999998</v>
      </c>
      <c r="G186">
        <v>21.458770000000001</v>
      </c>
      <c r="H186">
        <v>0</v>
      </c>
      <c r="I186">
        <v>0</v>
      </c>
      <c r="J186">
        <v>0.90298</v>
      </c>
      <c r="K186">
        <v>21.499030000000001</v>
      </c>
      <c r="L186">
        <v>0</v>
      </c>
      <c r="M186">
        <v>0</v>
      </c>
      <c r="N186">
        <v>0.90092399999999995</v>
      </c>
      <c r="O186">
        <v>21.653759999999998</v>
      </c>
      <c r="P186">
        <v>0</v>
      </c>
      <c r="Q186">
        <v>0</v>
      </c>
      <c r="R186">
        <v>0.89871749999999995</v>
      </c>
      <c r="S186">
        <v>21.694690000000001</v>
      </c>
      <c r="T186">
        <v>0</v>
      </c>
      <c r="U186">
        <v>0</v>
      </c>
      <c r="V186">
        <v>0.89602550000000003</v>
      </c>
      <c r="W186">
        <v>21.638059999999999</v>
      </c>
      <c r="X186">
        <v>0</v>
      </c>
      <c r="Y186">
        <v>0</v>
      </c>
      <c r="Z186">
        <v>0.89176100000000003</v>
      </c>
      <c r="AA186">
        <v>21.61514</v>
      </c>
      <c r="AB186">
        <v>0</v>
      </c>
      <c r="AC186">
        <v>0</v>
      </c>
      <c r="AD186">
        <v>0.8871793</v>
      </c>
      <c r="AE186">
        <v>21.465229999999998</v>
      </c>
      <c r="AF186">
        <v>2.5476680000000001E-34</v>
      </c>
      <c r="AG186" s="1">
        <v>8.5631770000000002E-32</v>
      </c>
      <c r="AH186">
        <v>0.8842042</v>
      </c>
      <c r="AI186">
        <v>21.808430000000001</v>
      </c>
      <c r="AJ186" s="1">
        <v>1.8149939999999999E-22</v>
      </c>
      <c r="AK186" s="1">
        <v>6.1330319999999996E-20</v>
      </c>
      <c r="AL186">
        <v>0.88184459999999998</v>
      </c>
      <c r="AM186">
        <v>22.183409999999999</v>
      </c>
      <c r="AN186" s="1">
        <v>7.8253560000000001E-11</v>
      </c>
      <c r="AO186" s="1">
        <v>2.6491310000000002E-8</v>
      </c>
      <c r="AP186">
        <v>0.87947649999999999</v>
      </c>
      <c r="AQ186">
        <v>22.549800000000001</v>
      </c>
      <c r="AR186" s="1">
        <v>7.7823649999999995E-5</v>
      </c>
      <c r="AS186" s="1">
        <v>1.9439649999999999E-2</v>
      </c>
      <c r="AT186">
        <v>0.87706969999999995</v>
      </c>
      <c r="AU186">
        <v>22.864789999999999</v>
      </c>
      <c r="AV186" s="1">
        <v>4.175243E-2</v>
      </c>
      <c r="AW186" s="1">
        <v>11.38252</v>
      </c>
      <c r="AX186">
        <v>0.8746022</v>
      </c>
      <c r="AY186">
        <v>22.832280000000001</v>
      </c>
      <c r="AZ186" s="1">
        <v>2.1295920000000002</v>
      </c>
      <c r="BA186">
        <v>622.447</v>
      </c>
      <c r="BB186">
        <v>0.87201919999999999</v>
      </c>
      <c r="BC186">
        <v>22.82226</v>
      </c>
      <c r="BD186">
        <v>22.628889999999998</v>
      </c>
      <c r="BE186">
        <v>7007.0659999999998</v>
      </c>
      <c r="BF186">
        <v>0.86910949999999998</v>
      </c>
      <c r="BG186">
        <v>22.867909999999998</v>
      </c>
      <c r="BH186">
        <v>74.961389999999994</v>
      </c>
      <c r="BI186">
        <v>24415.93</v>
      </c>
      <c r="BJ186">
        <v>0.86577269999999995</v>
      </c>
      <c r="BK186">
        <v>23.048850000000002</v>
      </c>
      <c r="BL186">
        <v>100.91070000000001</v>
      </c>
      <c r="BM186">
        <v>34325.980000000003</v>
      </c>
      <c r="BN186">
        <v>0.86189090000000002</v>
      </c>
      <c r="BO186">
        <v>23.719909999999999</v>
      </c>
      <c r="BP186">
        <v>66.943349999999995</v>
      </c>
      <c r="BQ186">
        <v>23697.95</v>
      </c>
      <c r="BR186">
        <v>0.8573556</v>
      </c>
      <c r="BS186">
        <v>24.141919999999999</v>
      </c>
      <c r="BT186">
        <v>25.45054</v>
      </c>
      <c r="BU186">
        <v>9324.6990000000005</v>
      </c>
      <c r="BV186">
        <v>0.85221369999999996</v>
      </c>
      <c r="BW186">
        <v>24.457000000000001</v>
      </c>
      <c r="BX186">
        <v>6.3264509999999996</v>
      </c>
      <c r="BY186">
        <v>2386.0279999999998</v>
      </c>
      <c r="BZ186">
        <v>0.84649949999999996</v>
      </c>
      <c r="CA186">
        <v>24.48873</v>
      </c>
      <c r="CB186">
        <v>1.185452</v>
      </c>
      <c r="CC186">
        <v>456.28750000000002</v>
      </c>
      <c r="CD186">
        <v>0.84032249999999997</v>
      </c>
      <c r="CE186">
        <v>24.242159999999998</v>
      </c>
      <c r="CF186">
        <v>0.22643379999999999</v>
      </c>
      <c r="CG186">
        <v>86.380430000000004</v>
      </c>
      <c r="CH186">
        <v>0.8342273</v>
      </c>
      <c r="CI186">
        <v>23.873349999999999</v>
      </c>
      <c r="CJ186">
        <v>8.6111370000000007E-2</v>
      </c>
      <c r="CK186">
        <v>31.187380000000001</v>
      </c>
      <c r="CL186">
        <v>0.82806939999999996</v>
      </c>
      <c r="CM186">
        <v>23.679600000000001</v>
      </c>
      <c r="CN186">
        <v>6.9821910000000001E-2</v>
      </c>
      <c r="CO186">
        <v>24.703060000000001</v>
      </c>
      <c r="CP186">
        <v>0.82186720000000002</v>
      </c>
      <c r="CQ186">
        <v>23.713850000000001</v>
      </c>
      <c r="CR186">
        <v>6.9631410000000005E-2</v>
      </c>
      <c r="CS186">
        <v>24.693770000000001</v>
      </c>
      <c r="CT186">
        <v>0.81507379999999996</v>
      </c>
      <c r="CU186">
        <v>24.1858</v>
      </c>
      <c r="CV186">
        <v>6.8922129999999998E-2</v>
      </c>
      <c r="CW186">
        <v>24.644639999999999</v>
      </c>
      <c r="CX186">
        <v>0.80798210000000004</v>
      </c>
      <c r="CY186">
        <v>24.086320000000001</v>
      </c>
      <c r="CZ186" s="1">
        <v>6.5498230000000005E-2</v>
      </c>
      <c r="DA186">
        <v>23.632930000000002</v>
      </c>
      <c r="DB186">
        <v>0.8006742</v>
      </c>
      <c r="DC186">
        <v>24.114820000000002</v>
      </c>
      <c r="DD186" s="1">
        <v>6.0254660000000002E-2</v>
      </c>
      <c r="DE186">
        <v>21.922609999999999</v>
      </c>
      <c r="DF186">
        <v>0.79348589999999997</v>
      </c>
      <c r="DG186">
        <v>23.989550000000001</v>
      </c>
      <c r="DH186" s="1">
        <v>5.4426219999999997E-2</v>
      </c>
      <c r="DI186">
        <v>19.955369999999998</v>
      </c>
      <c r="DJ186">
        <v>0.78601650000000001</v>
      </c>
      <c r="DK186">
        <v>23.58699</v>
      </c>
      <c r="DL186" s="1">
        <v>4.8656489999999997E-2</v>
      </c>
      <c r="DM186">
        <v>17.978179999999998</v>
      </c>
      <c r="DN186">
        <v>0.77874960000000004</v>
      </c>
      <c r="DO186">
        <v>23.08445</v>
      </c>
      <c r="DP186" s="1">
        <v>4.3265970000000001E-2</v>
      </c>
      <c r="DQ186">
        <v>16.101320000000001</v>
      </c>
      <c r="DR186">
        <v>0.77165649999999997</v>
      </c>
      <c r="DS186">
        <v>22.715890000000002</v>
      </c>
      <c r="DT186" s="1">
        <v>3.8358080000000003E-2</v>
      </c>
      <c r="DU186">
        <v>14.37265</v>
      </c>
      <c r="DV186">
        <v>0.76447739999999997</v>
      </c>
      <c r="DW186">
        <v>22.708880000000001</v>
      </c>
      <c r="DX186" s="1">
        <v>3.398632E-2</v>
      </c>
      <c r="DY186">
        <v>12.821870000000001</v>
      </c>
      <c r="DZ186">
        <v>0.75722129999999999</v>
      </c>
      <c r="EA186">
        <v>23.573930000000001</v>
      </c>
      <c r="EB186" s="1">
        <v>3.0148339999999999E-2</v>
      </c>
      <c r="EC186">
        <v>11.45003</v>
      </c>
      <c r="ED186">
        <v>0.75016930000000004</v>
      </c>
      <c r="EE186">
        <v>24.522469999999998</v>
      </c>
      <c r="EF186" s="1">
        <v>2.6786460000000002E-2</v>
      </c>
      <c r="EG186">
        <v>10.23875</v>
      </c>
      <c r="EH186">
        <v>0.74386410000000003</v>
      </c>
      <c r="EI186">
        <v>25.28182</v>
      </c>
      <c r="EJ186" s="1">
        <v>2.3810089999999999E-2</v>
      </c>
      <c r="EK186">
        <v>9.1523079999999997</v>
      </c>
      <c r="EL186">
        <v>0.73750340000000003</v>
      </c>
      <c r="EM186">
        <v>25.752610000000001</v>
      </c>
      <c r="EN186">
        <v>2.114947E-2</v>
      </c>
      <c r="EO186">
        <v>8.1769649999999992</v>
      </c>
      <c r="EP186">
        <v>0.73082860000000005</v>
      </c>
      <c r="EQ186">
        <v>25.487069999999999</v>
      </c>
      <c r="ER186" s="1">
        <v>1.874404E-2</v>
      </c>
      <c r="ES186">
        <v>7.2944420000000001</v>
      </c>
      <c r="ET186">
        <v>0.72411740000000002</v>
      </c>
      <c r="EU186">
        <v>24.738569999999999</v>
      </c>
      <c r="EV186" s="1">
        <v>1.66088E-2</v>
      </c>
      <c r="EW186">
        <v>6.5043680000000004</v>
      </c>
      <c r="EX186">
        <v>0.71775129999999998</v>
      </c>
      <c r="EY186">
        <v>24.228909999999999</v>
      </c>
      <c r="EZ186" s="1">
        <v>1.4706250000000001E-2</v>
      </c>
      <c r="FA186">
        <v>5.7933690000000002</v>
      </c>
      <c r="FB186">
        <v>0.71150369999999996</v>
      </c>
      <c r="FC186">
        <v>24.101009999999999</v>
      </c>
      <c r="FD186" s="1">
        <v>1.301093E-2</v>
      </c>
      <c r="FE186">
        <v>5.1541509999999997</v>
      </c>
      <c r="FF186">
        <v>0.70538990000000001</v>
      </c>
      <c r="FG186">
        <v>24.71218</v>
      </c>
      <c r="FH186" s="1">
        <v>1.149786E-2</v>
      </c>
      <c r="FI186">
        <v>4.579847</v>
      </c>
      <c r="FJ186">
        <v>0.69984199999999996</v>
      </c>
      <c r="FK186">
        <v>25.37818</v>
      </c>
      <c r="FL186" s="1">
        <v>1.015481E-2</v>
      </c>
      <c r="FM186">
        <v>4.0639960000000004</v>
      </c>
      <c r="FN186">
        <v>0.69482279999999996</v>
      </c>
      <c r="FO186">
        <v>25.647490000000001</v>
      </c>
      <c r="FP186" s="1">
        <v>8.9700000000000005E-3</v>
      </c>
      <c r="FQ186">
        <v>3.6035849999999998</v>
      </c>
      <c r="FR186">
        <v>0.69097330000000001</v>
      </c>
      <c r="FS186">
        <v>25.464130000000001</v>
      </c>
      <c r="FT186" s="1">
        <v>7.9240620000000008E-3</v>
      </c>
      <c r="FU186">
        <v>3.1914099999999999</v>
      </c>
      <c r="FV186">
        <v>0.68782310000000002</v>
      </c>
      <c r="FW186">
        <v>24.922509999999999</v>
      </c>
      <c r="FX186" s="1">
        <v>6.9889310000000003E-3</v>
      </c>
      <c r="FY186">
        <v>2.8191320000000002</v>
      </c>
      <c r="FZ186">
        <v>0.68536699999999995</v>
      </c>
      <c r="GA186">
        <v>24.299669999999999</v>
      </c>
      <c r="GB186" s="1">
        <v>6.1472699999999998E-3</v>
      </c>
      <c r="GC186">
        <v>2.4810129999999999</v>
      </c>
      <c r="GD186">
        <v>0.68363439999999998</v>
      </c>
      <c r="GE186">
        <v>23.828600000000002</v>
      </c>
      <c r="GF186" s="1">
        <v>5.3928609999999997E-3</v>
      </c>
      <c r="GG186">
        <v>2.1754180000000001</v>
      </c>
      <c r="GH186">
        <v>0.68233250000000001</v>
      </c>
      <c r="GI186">
        <v>23.784220000000001</v>
      </c>
      <c r="GJ186" s="1">
        <v>4.7056700000000003E-3</v>
      </c>
      <c r="GK186">
        <v>1.8963019999999999</v>
      </c>
      <c r="GL186">
        <v>0.68136269999999999</v>
      </c>
      <c r="GM186">
        <v>24.509609999999999</v>
      </c>
      <c r="GN186" s="1">
        <v>4.0483469999999999E-3</v>
      </c>
      <c r="GO186">
        <v>1.630336</v>
      </c>
      <c r="GP186">
        <v>0.68068130000000004</v>
      </c>
      <c r="GQ186">
        <v>25.492979999999999</v>
      </c>
      <c r="GR186" s="1">
        <v>3.3909389999999999E-3</v>
      </c>
      <c r="GS186">
        <v>1.365243</v>
      </c>
      <c r="GT186">
        <v>0.68016390000000004</v>
      </c>
      <c r="GU186">
        <v>26.461760000000002</v>
      </c>
      <c r="GV186" s="1">
        <v>2.7480880000000001E-3</v>
      </c>
      <c r="GW186">
        <v>1.106071</v>
      </c>
      <c r="GX186">
        <v>0.67981550000000002</v>
      </c>
      <c r="GY186">
        <v>26.941330000000001</v>
      </c>
      <c r="GZ186" s="1">
        <v>2.168424E-3</v>
      </c>
      <c r="HA186">
        <v>0.87173769999999995</v>
      </c>
      <c r="HB186">
        <v>0.67966910000000003</v>
      </c>
      <c r="HC186">
        <v>26.733640000000001</v>
      </c>
      <c r="HD186" s="1">
        <v>1.7024519999999999E-3</v>
      </c>
      <c r="HE186">
        <v>0.68243980000000004</v>
      </c>
      <c r="HF186">
        <v>0.6795949</v>
      </c>
      <c r="HG186">
        <v>25.734670000000001</v>
      </c>
      <c r="HH186" s="1">
        <v>1.363686E-3</v>
      </c>
      <c r="HI186">
        <v>0.5441146</v>
      </c>
      <c r="HJ186">
        <v>0.67961280000000002</v>
      </c>
      <c r="HK186">
        <v>24.71256</v>
      </c>
      <c r="HL186" s="1">
        <v>1.1376159999999999E-3</v>
      </c>
      <c r="HM186">
        <v>0.45146550000000002</v>
      </c>
      <c r="HN186">
        <v>0.67959879999999995</v>
      </c>
      <c r="HO186">
        <v>23.904779999999999</v>
      </c>
      <c r="HP186" s="1">
        <v>9.878539E-4</v>
      </c>
      <c r="HQ186">
        <v>0.39023059999999998</v>
      </c>
      <c r="HR186">
        <v>0.67958079999999998</v>
      </c>
      <c r="HS186">
        <v>23.834289999999999</v>
      </c>
      <c r="HT186" s="1">
        <v>8.852644E-4</v>
      </c>
      <c r="HU186">
        <v>0.3484505</v>
      </c>
      <c r="HV186">
        <v>0.67955220000000005</v>
      </c>
      <c r="HW186">
        <v>24.332239999999999</v>
      </c>
      <c r="HX186" s="1">
        <v>8.072798E-4</v>
      </c>
      <c r="HY186">
        <v>0.31702829999999999</v>
      </c>
      <c r="HZ186">
        <v>0.67948560000000002</v>
      </c>
      <c r="IA186">
        <v>24.858319999999999</v>
      </c>
      <c r="IB186" s="1">
        <v>7.4157759999999998E-4</v>
      </c>
      <c r="IC186">
        <v>0.29079080000000002</v>
      </c>
      <c r="ID186">
        <v>0.67936759999999996</v>
      </c>
      <c r="IE186">
        <v>25.15185</v>
      </c>
      <c r="IF186" s="1">
        <v>6.8480750000000001E-4</v>
      </c>
      <c r="IG186">
        <v>0.2682176</v>
      </c>
      <c r="IH186">
        <v>0.67922400000000005</v>
      </c>
      <c r="II186">
        <v>24.838699999999999</v>
      </c>
      <c r="IJ186" s="1">
        <v>6.3695150000000003E-4</v>
      </c>
      <c r="IK186">
        <v>0.24921879999999999</v>
      </c>
      <c r="IL186">
        <v>0.6790368</v>
      </c>
      <c r="IM186">
        <v>23.992940000000001</v>
      </c>
      <c r="IN186" s="1">
        <v>5.9732860000000004E-4</v>
      </c>
      <c r="IO186">
        <v>0.23348820000000001</v>
      </c>
      <c r="IP186">
        <v>0.67882319999999996</v>
      </c>
      <c r="IQ186">
        <v>23.200769999999999</v>
      </c>
      <c r="IR186" s="1">
        <v>5.6422160000000005E-4</v>
      </c>
      <c r="IS186">
        <v>0.22040789999999999</v>
      </c>
      <c r="IT186">
        <v>0.67858300000000005</v>
      </c>
      <c r="IU186">
        <v>22.907080000000001</v>
      </c>
      <c r="IV186" s="1">
        <v>5.3637450000000001E-4</v>
      </c>
      <c r="IW186">
        <v>0.20941940000000001</v>
      </c>
      <c r="IX186">
        <v>0.67834930000000004</v>
      </c>
      <c r="IY186">
        <v>23.864920000000001</v>
      </c>
      <c r="IZ186" s="1">
        <v>5.1214339999999998E-4</v>
      </c>
      <c r="JA186">
        <v>0.19992560000000001</v>
      </c>
      <c r="JB186">
        <v>0.67808199999999996</v>
      </c>
      <c r="JC186">
        <v>25.224810000000002</v>
      </c>
      <c r="JD186" s="1">
        <v>4.9157430000000004E-4</v>
      </c>
      <c r="JE186">
        <v>0.19182869999999999</v>
      </c>
      <c r="JF186">
        <v>0.67784869999999997</v>
      </c>
      <c r="JG186">
        <v>26.505189999999999</v>
      </c>
      <c r="JH186" s="1">
        <v>4.7367349999999998E-4</v>
      </c>
      <c r="JI186">
        <v>0.18482219999999999</v>
      </c>
      <c r="JJ186">
        <v>0.67756810000000001</v>
      </c>
      <c r="JK186">
        <v>26.923459999999999</v>
      </c>
      <c r="JL186" s="1">
        <v>4.5722980000000002E-4</v>
      </c>
      <c r="JM186">
        <v>0.17844750000000001</v>
      </c>
      <c r="JN186">
        <v>0.67731580000000002</v>
      </c>
      <c r="JO186">
        <v>26.591010000000001</v>
      </c>
      <c r="JP186" s="1">
        <v>4.4123090000000001E-4</v>
      </c>
      <c r="JQ186">
        <v>0.17224390000000001</v>
      </c>
      <c r="JR186">
        <v>0.67704640000000005</v>
      </c>
      <c r="JS186">
        <v>25.605329999999999</v>
      </c>
      <c r="JT186" s="1">
        <v>4.248306E-4</v>
      </c>
      <c r="JU186">
        <v>0.16589370000000001</v>
      </c>
      <c r="JV186">
        <v>0.67678490000000002</v>
      </c>
      <c r="JW186">
        <v>24.660589999999999</v>
      </c>
      <c r="JX186" s="1">
        <v>4.0795160000000003E-4</v>
      </c>
      <c r="JY186">
        <v>0.1593659</v>
      </c>
      <c r="JZ186">
        <v>0.67653260000000004</v>
      </c>
      <c r="KA186">
        <v>24.068829999999998</v>
      </c>
      <c r="KB186" s="1">
        <v>3.907599E-4</v>
      </c>
      <c r="KC186">
        <v>0.15271129999999999</v>
      </c>
      <c r="KD186">
        <v>0.67628639999999995</v>
      </c>
      <c r="KE186">
        <v>24.52666</v>
      </c>
      <c r="KF186" s="1">
        <v>3.7416709999999999E-4</v>
      </c>
      <c r="KG186">
        <v>0.1462619</v>
      </c>
      <c r="KH186">
        <v>0.67606250000000001</v>
      </c>
      <c r="KI186">
        <v>25.254069999999999</v>
      </c>
      <c r="KJ186" s="1">
        <v>3.5740650000000001E-4</v>
      </c>
      <c r="KK186">
        <v>0.1397408</v>
      </c>
      <c r="KL186">
        <v>0.67587929999999996</v>
      </c>
      <c r="KM186">
        <v>26.02599</v>
      </c>
      <c r="KN186" s="1">
        <v>3.414553E-4</v>
      </c>
      <c r="KO186">
        <v>0.1335016</v>
      </c>
      <c r="KP186">
        <v>0.67575450000000004</v>
      </c>
      <c r="KQ186">
        <v>26.41882</v>
      </c>
      <c r="KR186" s="1">
        <v>3.2590609999999997E-4</v>
      </c>
      <c r="KS186">
        <v>0.1274324</v>
      </c>
      <c r="KT186">
        <v>0.67564709999999994</v>
      </c>
      <c r="KU186">
        <v>26.081900000000001</v>
      </c>
      <c r="KV186" s="1">
        <v>3.1100209999999998E-4</v>
      </c>
      <c r="KW186">
        <v>0.1215913</v>
      </c>
      <c r="KX186">
        <v>0.67558410000000002</v>
      </c>
      <c r="KY186">
        <v>25.351880000000001</v>
      </c>
      <c r="KZ186" s="1">
        <v>2.9684349999999998E-4</v>
      </c>
      <c r="LA186">
        <v>0.1160455</v>
      </c>
      <c r="LB186">
        <v>0.67551249999999996</v>
      </c>
      <c r="LC186">
        <v>24.667750000000002</v>
      </c>
      <c r="LD186" s="1">
        <v>2.8360290000000002E-4</v>
      </c>
      <c r="LE186">
        <v>0.1108394</v>
      </c>
      <c r="LF186">
        <v>0.67550160000000004</v>
      </c>
      <c r="LG186">
        <v>24.297080000000001</v>
      </c>
      <c r="LH186" s="1">
        <v>2.7118340000000001E-4</v>
      </c>
      <c r="LI186">
        <v>0.10596990000000001</v>
      </c>
      <c r="LJ186">
        <v>0.67548640000000004</v>
      </c>
      <c r="LK186">
        <v>24.774360000000001</v>
      </c>
      <c r="LL186" s="1">
        <v>2.5880199999999998E-4</v>
      </c>
      <c r="LM186">
        <v>0.1011194</v>
      </c>
      <c r="LN186">
        <v>0.67548410000000003</v>
      </c>
      <c r="LO186">
        <v>25.596550000000001</v>
      </c>
      <c r="LP186" s="1">
        <v>2.4672099999999998E-4</v>
      </c>
      <c r="LQ186">
        <v>9.6394560000000004E-2</v>
      </c>
      <c r="LR186">
        <v>0.67549029999999999</v>
      </c>
      <c r="LS186">
        <v>26.494440000000001</v>
      </c>
      <c r="LT186" s="1">
        <v>2.3466590000000001E-4</v>
      </c>
      <c r="LU186">
        <v>9.1685530000000001E-2</v>
      </c>
      <c r="LV186">
        <v>0.67548629999999998</v>
      </c>
      <c r="LW186">
        <v>26.94135</v>
      </c>
      <c r="LX186" s="1">
        <v>2.228156E-4</v>
      </c>
      <c r="LY186">
        <v>8.7031120000000003E-2</v>
      </c>
      <c r="LZ186">
        <v>0.6754985</v>
      </c>
      <c r="MA186">
        <v>26.70552</v>
      </c>
      <c r="MB186" s="1">
        <v>2.1159640000000001E-4</v>
      </c>
      <c r="MC186">
        <v>8.2739549999999995E-2</v>
      </c>
      <c r="MD186">
        <v>0.67549099999999995</v>
      </c>
      <c r="ME186">
        <v>25.803629999999998</v>
      </c>
      <c r="MF186" s="1">
        <v>2.009825E-4</v>
      </c>
      <c r="MG186">
        <v>7.8835050000000004E-2</v>
      </c>
      <c r="MH186">
        <v>0.67547389999999996</v>
      </c>
      <c r="MI186">
        <v>24.886009999999999</v>
      </c>
      <c r="MJ186" s="1">
        <v>1.9162580000000001E-4</v>
      </c>
      <c r="MK186">
        <v>7.5388860000000002E-2</v>
      </c>
      <c r="ML186">
        <v>0.67549809999999999</v>
      </c>
      <c r="MM186">
        <v>24.253769999999999</v>
      </c>
      <c r="MN186" s="1">
        <v>1.8308739999999999E-4</v>
      </c>
      <c r="MO186">
        <v>7.2235030000000006E-2</v>
      </c>
      <c r="MP186">
        <v>0.67548399999999997</v>
      </c>
      <c r="MQ186">
        <v>24.68244</v>
      </c>
      <c r="MR186" s="1">
        <v>1.7517380000000001E-4</v>
      </c>
      <c r="MS186">
        <v>6.9302909999999995E-2</v>
      </c>
      <c r="MT186">
        <v>0.67549119999999996</v>
      </c>
      <c r="MU186">
        <v>25.17107</v>
      </c>
      <c r="MV186" s="1">
        <v>1.6795570000000001E-4</v>
      </c>
      <c r="MW186">
        <v>6.6624649999999994E-2</v>
      </c>
      <c r="MX186">
        <v>0.67550160000000004</v>
      </c>
      <c r="MY186">
        <v>25.428180000000001</v>
      </c>
      <c r="MZ186" s="1">
        <v>1.6105070000000001E-4</v>
      </c>
      <c r="NA186">
        <v>6.4055070000000006E-2</v>
      </c>
      <c r="NB186">
        <v>0.67550580000000005</v>
      </c>
      <c r="NC186">
        <v>25.216049999999999</v>
      </c>
      <c r="ND186" s="1">
        <v>1.5440690000000001E-4</v>
      </c>
      <c r="NE186">
        <v>6.1558599999999998E-2</v>
      </c>
      <c r="NF186">
        <v>0.67550339999999998</v>
      </c>
      <c r="NG186">
        <v>24.733139999999999</v>
      </c>
      <c r="NH186" s="1">
        <v>1.4829430000000001E-4</v>
      </c>
      <c r="NI186">
        <v>5.925776E-2</v>
      </c>
      <c r="NJ186">
        <v>0.67551229999999995</v>
      </c>
      <c r="NK186">
        <v>23.967400000000001</v>
      </c>
      <c r="NL186" s="1">
        <v>1.423036E-4</v>
      </c>
      <c r="NM186">
        <v>5.6999550000000003E-2</v>
      </c>
      <c r="NN186">
        <v>0.67550480000000002</v>
      </c>
      <c r="NO186">
        <v>23.292680000000001</v>
      </c>
      <c r="NP186" s="1">
        <v>1.3660929999999999E-4</v>
      </c>
      <c r="NQ186">
        <v>5.4835340000000003E-2</v>
      </c>
      <c r="NR186">
        <v>0.67551090000000003</v>
      </c>
      <c r="NS186">
        <v>22.922910000000002</v>
      </c>
      <c r="NT186" s="1">
        <v>1.313055E-4</v>
      </c>
      <c r="NU186">
        <v>5.2814149999999997E-2</v>
      </c>
      <c r="NV186">
        <v>0.67550390000000005</v>
      </c>
      <c r="NW186">
        <v>23.566559999999999</v>
      </c>
      <c r="NX186" s="1">
        <v>1.2617189999999999E-4</v>
      </c>
      <c r="NY186">
        <v>5.0849209999999999E-2</v>
      </c>
      <c r="NZ186">
        <v>0.67550770000000004</v>
      </c>
      <c r="OA186">
        <v>24.642289999999999</v>
      </c>
      <c r="OB186" s="1">
        <v>1.212482E-4</v>
      </c>
      <c r="OC186">
        <v>4.8955459999999999E-2</v>
      </c>
      <c r="OD186">
        <v>0.67550299999999996</v>
      </c>
      <c r="OE186">
        <v>25.586500000000001</v>
      </c>
      <c r="OF186" s="1">
        <v>1.164993E-4</v>
      </c>
      <c r="OG186">
        <v>4.7133099999999997E-2</v>
      </c>
      <c r="OH186">
        <v>0.67550739999999998</v>
      </c>
      <c r="OI186">
        <v>26.106059999999999</v>
      </c>
      <c r="OJ186" s="1">
        <v>1.119704E-4</v>
      </c>
      <c r="OK186">
        <v>4.5379370000000002E-2</v>
      </c>
    </row>
    <row r="187" spans="1:401" x14ac:dyDescent="0.35">
      <c r="A187">
        <v>193</v>
      </c>
      <c r="B187" t="s">
        <v>4</v>
      </c>
      <c r="C187" t="s">
        <v>181</v>
      </c>
      <c r="D187" t="s">
        <v>193</v>
      </c>
      <c r="E187">
        <v>826.69380000000001</v>
      </c>
      <c r="F187">
        <v>0.77541499999999997</v>
      </c>
      <c r="G187">
        <v>21.511320000000001</v>
      </c>
      <c r="H187">
        <v>0</v>
      </c>
      <c r="I187">
        <v>0</v>
      </c>
      <c r="J187">
        <v>0.77372669999999999</v>
      </c>
      <c r="K187">
        <v>21.544530000000002</v>
      </c>
      <c r="L187">
        <v>0</v>
      </c>
      <c r="M187">
        <v>0</v>
      </c>
      <c r="N187">
        <v>0.77204919999999999</v>
      </c>
      <c r="O187">
        <v>21.69387</v>
      </c>
      <c r="P187">
        <v>0</v>
      </c>
      <c r="Q187">
        <v>0</v>
      </c>
      <c r="R187">
        <v>0.77025540000000003</v>
      </c>
      <c r="S187">
        <v>21.710319999999999</v>
      </c>
      <c r="T187">
        <v>0</v>
      </c>
      <c r="U187">
        <v>0</v>
      </c>
      <c r="V187">
        <v>0.76803999999999994</v>
      </c>
      <c r="W187">
        <v>21.634319999999999</v>
      </c>
      <c r="X187">
        <v>0</v>
      </c>
      <c r="Y187">
        <v>0</v>
      </c>
      <c r="Z187">
        <v>0.76458320000000002</v>
      </c>
      <c r="AA187">
        <v>21.627400000000002</v>
      </c>
      <c r="AB187">
        <v>0</v>
      </c>
      <c r="AC187">
        <v>0</v>
      </c>
      <c r="AD187">
        <v>0.76078860000000004</v>
      </c>
      <c r="AE187">
        <v>21.489660000000001</v>
      </c>
      <c r="AF187">
        <v>4.0414120000000002E-35</v>
      </c>
      <c r="AG187" s="1">
        <v>1.418025E-32</v>
      </c>
      <c r="AH187">
        <v>0.75832440000000001</v>
      </c>
      <c r="AI187">
        <v>21.836259999999999</v>
      </c>
      <c r="AJ187" s="1">
        <v>2.8169949999999999E-23</v>
      </c>
      <c r="AK187" s="1">
        <v>9.9273119999999994E-21</v>
      </c>
      <c r="AL187">
        <v>0.7563801</v>
      </c>
      <c r="AM187">
        <v>22.23555</v>
      </c>
      <c r="AN187" s="1">
        <v>1.235946E-11</v>
      </c>
      <c r="AO187" s="1">
        <v>4.3602710000000002E-9</v>
      </c>
      <c r="AP187">
        <v>0.75458729999999996</v>
      </c>
      <c r="AQ187">
        <v>22.595590000000001</v>
      </c>
      <c r="AR187" s="1">
        <v>3.9140159999999999E-5</v>
      </c>
      <c r="AS187" s="1">
        <v>1.003624E-2</v>
      </c>
      <c r="AT187">
        <v>0.75276169999999998</v>
      </c>
      <c r="AU187">
        <v>22.908639999999998</v>
      </c>
      <c r="AV187" s="1">
        <v>2.65636E-2</v>
      </c>
      <c r="AW187" s="1">
        <v>7.4316329999999997</v>
      </c>
      <c r="AX187">
        <v>0.75090199999999996</v>
      </c>
      <c r="AY187">
        <v>22.866820000000001</v>
      </c>
      <c r="AZ187" s="1">
        <v>1.578762</v>
      </c>
      <c r="BA187">
        <v>474.06990000000002</v>
      </c>
      <c r="BB187">
        <v>0.74892259999999999</v>
      </c>
      <c r="BC187">
        <v>22.834060000000001</v>
      </c>
      <c r="BD187" s="1">
        <v>18.897279999999999</v>
      </c>
      <c r="BE187">
        <v>6020.4589999999998</v>
      </c>
      <c r="BF187">
        <v>0.74672039999999995</v>
      </c>
      <c r="BG187">
        <v>22.876519999999999</v>
      </c>
      <c r="BH187">
        <v>69.064840000000004</v>
      </c>
      <c r="BI187">
        <v>23179.96</v>
      </c>
      <c r="BJ187">
        <v>0.74417259999999996</v>
      </c>
      <c r="BK187">
        <v>23.060860000000002</v>
      </c>
      <c r="BL187">
        <v>100.9903</v>
      </c>
      <c r="BM187">
        <v>35485.82</v>
      </c>
      <c r="BN187">
        <v>0.74113269999999998</v>
      </c>
      <c r="BO187">
        <v>23.74456</v>
      </c>
      <c r="BP187">
        <v>71.916150000000002</v>
      </c>
      <c r="BQ187">
        <v>26291.06</v>
      </c>
      <c r="BR187">
        <v>0.73742280000000004</v>
      </c>
      <c r="BS187">
        <v>24.191240000000001</v>
      </c>
      <c r="BT187">
        <v>29.01174</v>
      </c>
      <c r="BU187">
        <v>10980.83</v>
      </c>
      <c r="BV187">
        <v>0.73319440000000002</v>
      </c>
      <c r="BW187">
        <v>24.510619999999999</v>
      </c>
      <c r="BX187">
        <v>7.5623800000000001</v>
      </c>
      <c r="BY187">
        <v>2945.8870000000002</v>
      </c>
      <c r="BZ187">
        <v>0.72852450000000002</v>
      </c>
      <c r="CA187">
        <v>24.554939999999998</v>
      </c>
      <c r="CB187">
        <v>1.4587049999999999</v>
      </c>
      <c r="CC187">
        <v>579.85630000000003</v>
      </c>
      <c r="CD187">
        <v>0.72346929999999998</v>
      </c>
      <c r="CE187">
        <v>24.290749999999999</v>
      </c>
      <c r="CF187">
        <v>0.2710726</v>
      </c>
      <c r="CG187">
        <v>107.0821</v>
      </c>
      <c r="CH187">
        <v>0.71852490000000002</v>
      </c>
      <c r="CI187">
        <v>23.90082</v>
      </c>
      <c r="CJ187">
        <v>9.2064289999999993E-2</v>
      </c>
      <c r="CK187">
        <v>34.511710000000001</v>
      </c>
      <c r="CL187">
        <v>0.71350570000000002</v>
      </c>
      <c r="CM187">
        <v>23.70194</v>
      </c>
      <c r="CN187">
        <v>7.0268800000000006E-2</v>
      </c>
      <c r="CO187">
        <v>25.555589999999999</v>
      </c>
      <c r="CP187">
        <v>0.70846810000000005</v>
      </c>
      <c r="CQ187">
        <v>23.733689999999999</v>
      </c>
      <c r="CR187">
        <v>6.9530289999999995E-2</v>
      </c>
      <c r="CS187">
        <v>25.28115</v>
      </c>
      <c r="CT187">
        <v>0.70310139999999999</v>
      </c>
      <c r="CU187">
        <v>24.207529999999998</v>
      </c>
      <c r="CV187">
        <v>6.906263E-2</v>
      </c>
      <c r="CW187">
        <v>25.28988</v>
      </c>
      <c r="CX187">
        <v>0.69755</v>
      </c>
      <c r="CY187">
        <v>24.147449999999999</v>
      </c>
      <c r="CZ187" s="1">
        <v>6.5945009999999998E-2</v>
      </c>
      <c r="DA187">
        <v>24.344580000000001</v>
      </c>
      <c r="DB187">
        <v>0.69186709999999996</v>
      </c>
      <c r="DC187">
        <v>24.18965</v>
      </c>
      <c r="DD187" s="1">
        <v>6.0850000000000001E-2</v>
      </c>
      <c r="DE187">
        <v>22.628830000000001</v>
      </c>
      <c r="DF187">
        <v>0.68588329999999997</v>
      </c>
      <c r="DG187">
        <v>24.070609999999999</v>
      </c>
      <c r="DH187" s="1">
        <v>5.5063689999999998E-2</v>
      </c>
      <c r="DI187">
        <v>20.612010000000001</v>
      </c>
      <c r="DJ187">
        <v>0.67960759999999998</v>
      </c>
      <c r="DK187">
        <v>23.659690000000001</v>
      </c>
      <c r="DL187" s="1">
        <v>4.9275680000000002E-2</v>
      </c>
      <c r="DM187">
        <v>18.56559</v>
      </c>
      <c r="DN187">
        <v>0.67363419999999996</v>
      </c>
      <c r="DO187">
        <v>23.149660000000001</v>
      </c>
      <c r="DP187" s="1">
        <v>4.3849350000000002E-2</v>
      </c>
      <c r="DQ187">
        <v>16.6204</v>
      </c>
      <c r="DR187">
        <v>0.66777710000000001</v>
      </c>
      <c r="DS187">
        <v>22.768270000000001</v>
      </c>
      <c r="DT187" s="1">
        <v>3.8887680000000001E-2</v>
      </c>
      <c r="DU187">
        <v>14.843629999999999</v>
      </c>
      <c r="DV187">
        <v>0.66187960000000001</v>
      </c>
      <c r="DW187">
        <v>22.727180000000001</v>
      </c>
      <c r="DX187" s="1">
        <v>3.4461970000000001E-2</v>
      </c>
      <c r="DY187">
        <v>13.24635</v>
      </c>
      <c r="DZ187">
        <v>0.65593729999999995</v>
      </c>
      <c r="EA187">
        <v>23.570779999999999</v>
      </c>
      <c r="EB187" s="1">
        <v>3.056586E-2</v>
      </c>
      <c r="EC187">
        <v>11.82883</v>
      </c>
      <c r="ED187">
        <v>0.65025889999999997</v>
      </c>
      <c r="EE187">
        <v>24.53511</v>
      </c>
      <c r="EF187" s="1">
        <v>2.7157629999999999E-2</v>
      </c>
      <c r="EG187">
        <v>10.578139999999999</v>
      </c>
      <c r="EH187">
        <v>0.64512659999999999</v>
      </c>
      <c r="EI187">
        <v>25.315259999999999</v>
      </c>
      <c r="EJ187">
        <v>2.4149299999999999E-2</v>
      </c>
      <c r="EK187">
        <v>9.4599659999999997</v>
      </c>
      <c r="EL187">
        <v>0.63971610000000001</v>
      </c>
      <c r="EM187">
        <v>25.805589999999999</v>
      </c>
      <c r="EN187" s="1">
        <v>2.145319E-2</v>
      </c>
      <c r="EO187">
        <v>8.4524450000000009</v>
      </c>
      <c r="EP187">
        <v>0.63400809999999996</v>
      </c>
      <c r="EQ187">
        <v>25.57</v>
      </c>
      <c r="ER187" s="1">
        <v>1.902088E-2</v>
      </c>
      <c r="ES187">
        <v>7.543139</v>
      </c>
      <c r="ET187">
        <v>0.62831959999999998</v>
      </c>
      <c r="EU187">
        <v>24.82103</v>
      </c>
      <c r="EV187" s="1">
        <v>1.6855999999999999E-2</v>
      </c>
      <c r="EW187">
        <v>6.7267089999999996</v>
      </c>
      <c r="EX187">
        <v>0.62297150000000001</v>
      </c>
      <c r="EY187">
        <v>24.284749999999999</v>
      </c>
      <c r="EZ187" s="1">
        <v>1.493075E-2</v>
      </c>
      <c r="FA187">
        <v>5.9942200000000003</v>
      </c>
      <c r="FB187">
        <v>0.61774779999999996</v>
      </c>
      <c r="FC187">
        <v>24.1188</v>
      </c>
      <c r="FD187" s="1">
        <v>1.321321E-2</v>
      </c>
      <c r="FE187">
        <v>5.3347740000000003</v>
      </c>
      <c r="FF187">
        <v>0.61267740000000004</v>
      </c>
      <c r="FG187">
        <v>24.695889999999999</v>
      </c>
      <c r="FH187" s="1">
        <v>1.167957E-2</v>
      </c>
      <c r="FI187">
        <v>4.7421810000000004</v>
      </c>
      <c r="FJ187">
        <v>0.60818260000000002</v>
      </c>
      <c r="FK187">
        <v>25.372920000000001</v>
      </c>
      <c r="FL187" s="1">
        <v>1.032041E-2</v>
      </c>
      <c r="FM187">
        <v>4.2101879999999996</v>
      </c>
      <c r="FN187">
        <v>0.60395350000000003</v>
      </c>
      <c r="FO187">
        <v>25.671600000000002</v>
      </c>
      <c r="FP187" s="1">
        <v>9.1162829999999993E-3</v>
      </c>
      <c r="FQ187">
        <v>3.7334909999999999</v>
      </c>
      <c r="FR187">
        <v>0.60055460000000005</v>
      </c>
      <c r="FS187">
        <v>25.531210000000002</v>
      </c>
      <c r="FT187" s="1">
        <v>8.0569639999999998E-3</v>
      </c>
      <c r="FU187">
        <v>3.307858</v>
      </c>
      <c r="FV187">
        <v>0.59776510000000005</v>
      </c>
      <c r="FW187">
        <v>24.998619999999999</v>
      </c>
      <c r="FX187" s="1">
        <v>7.1099750000000001E-3</v>
      </c>
      <c r="FY187">
        <v>2.9234979999999999</v>
      </c>
      <c r="FZ187">
        <v>0.59559680000000004</v>
      </c>
      <c r="GA187">
        <v>24.373270000000002</v>
      </c>
      <c r="GB187" s="1">
        <v>6.2575449999999998E-3</v>
      </c>
      <c r="GC187">
        <v>2.5744630000000002</v>
      </c>
      <c r="GD187">
        <v>0.59407339999999997</v>
      </c>
      <c r="GE187">
        <v>23.874420000000001</v>
      </c>
      <c r="GF187" s="1">
        <v>5.4930669999999999E-3</v>
      </c>
      <c r="GG187">
        <v>2.2589009999999998</v>
      </c>
      <c r="GH187">
        <v>0.5929354</v>
      </c>
      <c r="GI187">
        <v>23.798839999999998</v>
      </c>
      <c r="GJ187" s="1">
        <v>4.799144E-3</v>
      </c>
      <c r="GK187">
        <v>1.971641</v>
      </c>
      <c r="GL187">
        <v>0.59206689999999995</v>
      </c>
      <c r="GM187">
        <v>24.501940000000001</v>
      </c>
      <c r="GN187" s="1">
        <v>4.1397170000000002E-3</v>
      </c>
      <c r="GO187">
        <v>1.6995389999999999</v>
      </c>
      <c r="GP187">
        <v>0.59147289999999997</v>
      </c>
      <c r="GQ187">
        <v>25.485150000000001</v>
      </c>
      <c r="GR187" s="1">
        <v>3.4830310000000001E-3</v>
      </c>
      <c r="GS187">
        <v>1.429514</v>
      </c>
      <c r="GT187">
        <v>0.59101890000000001</v>
      </c>
      <c r="GU187">
        <v>26.480070000000001</v>
      </c>
      <c r="GV187" s="1">
        <v>2.8363749999999999E-3</v>
      </c>
      <c r="GW187">
        <v>1.16374</v>
      </c>
      <c r="GX187">
        <v>0.5907365</v>
      </c>
      <c r="GY187">
        <v>26.997800000000002</v>
      </c>
      <c r="GZ187" s="1">
        <v>2.2446509999999999E-3</v>
      </c>
      <c r="HA187">
        <v>0.92005809999999999</v>
      </c>
      <c r="HB187">
        <v>0.59060279999999998</v>
      </c>
      <c r="HC187">
        <v>26.82724</v>
      </c>
      <c r="HD187" s="1">
        <v>1.7612839999999999E-3</v>
      </c>
      <c r="HE187">
        <v>0.72006550000000002</v>
      </c>
      <c r="HF187">
        <v>0.59056759999999997</v>
      </c>
      <c r="HG187">
        <v>25.84675</v>
      </c>
      <c r="HH187" s="1">
        <v>1.4050499999999999E-3</v>
      </c>
      <c r="HI187">
        <v>0.57195649999999998</v>
      </c>
      <c r="HJ187">
        <v>0.5905551</v>
      </c>
      <c r="HK187">
        <v>24.824839999999998</v>
      </c>
      <c r="HL187" s="1">
        <v>1.16486E-3</v>
      </c>
      <c r="HM187">
        <v>0.47167789999999998</v>
      </c>
      <c r="HN187">
        <v>0.5905511</v>
      </c>
      <c r="HO187">
        <v>23.993079999999999</v>
      </c>
      <c r="HP187" s="1">
        <v>1.006013E-3</v>
      </c>
      <c r="HQ187">
        <v>0.40548679999999998</v>
      </c>
      <c r="HR187">
        <v>0.59055939999999996</v>
      </c>
      <c r="HS187">
        <v>23.881419999999999</v>
      </c>
      <c r="HT187" s="1">
        <v>8.9812859999999998E-4</v>
      </c>
      <c r="HU187">
        <v>0.36066120000000002</v>
      </c>
      <c r="HV187">
        <v>0.590534</v>
      </c>
      <c r="HW187">
        <v>24.34938</v>
      </c>
      <c r="HX187" s="1">
        <v>8.1745730000000005E-4</v>
      </c>
      <c r="HY187">
        <v>0.32748759999999999</v>
      </c>
      <c r="HZ187">
        <v>0.59047419999999995</v>
      </c>
      <c r="IA187">
        <v>24.879670000000001</v>
      </c>
      <c r="IB187" s="1">
        <v>7.503214E-4</v>
      </c>
      <c r="IC187">
        <v>0.30013440000000002</v>
      </c>
      <c r="ID187">
        <v>0.59040300000000001</v>
      </c>
      <c r="IE187">
        <v>25.202970000000001</v>
      </c>
      <c r="IF187" s="1">
        <v>6.9232189999999996E-4</v>
      </c>
      <c r="IG187">
        <v>0.27661530000000001</v>
      </c>
      <c r="IH187">
        <v>0.59026480000000003</v>
      </c>
      <c r="II187">
        <v>24.925830000000001</v>
      </c>
      <c r="IJ187" s="1">
        <v>6.4322629999999999E-4</v>
      </c>
      <c r="IK187">
        <v>0.25674229999999998</v>
      </c>
      <c r="IL187">
        <v>0.59010910000000005</v>
      </c>
      <c r="IM187">
        <v>24.086659999999998</v>
      </c>
      <c r="IN187" s="1">
        <v>6.0248370000000003E-4</v>
      </c>
      <c r="IO187">
        <v>0.24025079999999999</v>
      </c>
      <c r="IP187">
        <v>0.58992449999999996</v>
      </c>
      <c r="IQ187">
        <v>23.282129999999999</v>
      </c>
      <c r="IR187" s="1">
        <v>5.6859110000000005E-4</v>
      </c>
      <c r="IS187">
        <v>0.2265866</v>
      </c>
      <c r="IT187">
        <v>0.5897367</v>
      </c>
      <c r="IU187">
        <v>22.936879999999999</v>
      </c>
      <c r="IV187" s="1">
        <v>5.4004149999999996E-4</v>
      </c>
      <c r="IW187">
        <v>0.21509259999999999</v>
      </c>
      <c r="IX187">
        <v>0.58953390000000006</v>
      </c>
      <c r="IY187">
        <v>23.844750000000001</v>
      </c>
      <c r="IZ187" s="1">
        <v>5.1536300000000002E-4</v>
      </c>
      <c r="JA187">
        <v>0.20522840000000001</v>
      </c>
      <c r="JB187">
        <v>0.58932479999999998</v>
      </c>
      <c r="JC187">
        <v>25.183589999999999</v>
      </c>
      <c r="JD187" s="1">
        <v>4.9427569999999999E-4</v>
      </c>
      <c r="JE187">
        <v>0.1967583</v>
      </c>
      <c r="JF187">
        <v>0.58909699999999998</v>
      </c>
      <c r="JG187">
        <v>26.486470000000001</v>
      </c>
      <c r="JH187" s="1">
        <v>4.7601050000000003E-4</v>
      </c>
      <c r="JI187">
        <v>0.18947249999999999</v>
      </c>
      <c r="JJ187">
        <v>0.58887829999999997</v>
      </c>
      <c r="JK187">
        <v>26.962700000000002</v>
      </c>
      <c r="JL187" s="1">
        <v>4.594698E-4</v>
      </c>
      <c r="JM187">
        <v>0.18292459999999999</v>
      </c>
      <c r="JN187">
        <v>0.58865869999999998</v>
      </c>
      <c r="JO187">
        <v>26.684740000000001</v>
      </c>
      <c r="JP187" s="1">
        <v>4.4346320000000002E-4</v>
      </c>
      <c r="JQ187">
        <v>0.1765882</v>
      </c>
      <c r="JR187">
        <v>0.58843780000000001</v>
      </c>
      <c r="JS187">
        <v>25.7242</v>
      </c>
      <c r="JT187" s="1">
        <v>4.2707390000000002E-4</v>
      </c>
      <c r="JU187">
        <v>0.17011660000000001</v>
      </c>
      <c r="JV187">
        <v>0.58822600000000003</v>
      </c>
      <c r="JW187">
        <v>24.769600000000001</v>
      </c>
      <c r="JX187" s="1">
        <v>4.1030789999999998E-4</v>
      </c>
      <c r="JY187">
        <v>0.1635036</v>
      </c>
      <c r="JZ187">
        <v>0.58800850000000005</v>
      </c>
      <c r="KA187">
        <v>24.13589</v>
      </c>
      <c r="KB187" s="1">
        <v>3.931486E-4</v>
      </c>
      <c r="KC187">
        <v>0.1567268</v>
      </c>
      <c r="KD187">
        <v>0.58780969999999999</v>
      </c>
      <c r="KE187">
        <v>24.547879999999999</v>
      </c>
      <c r="KF187" s="1">
        <v>3.7645959999999998E-4</v>
      </c>
      <c r="KG187">
        <v>0.1501036</v>
      </c>
      <c r="KH187">
        <v>0.58763609999999999</v>
      </c>
      <c r="KI187">
        <v>25.255890000000001</v>
      </c>
      <c r="KJ187" s="1">
        <v>3.5973869999999999E-4</v>
      </c>
      <c r="KK187">
        <v>0.14346729999999999</v>
      </c>
      <c r="KL187">
        <v>0.58748979999999995</v>
      </c>
      <c r="KM187">
        <v>26.042169999999999</v>
      </c>
      <c r="KN187" s="1">
        <v>3.4362100000000001E-4</v>
      </c>
      <c r="KO187">
        <v>0.13703789999999999</v>
      </c>
      <c r="KP187">
        <v>0.58736880000000002</v>
      </c>
      <c r="KQ187">
        <v>26.470559999999999</v>
      </c>
      <c r="KR187" s="1">
        <v>3.2806790000000001E-4</v>
      </c>
      <c r="KS187">
        <v>0.13084709999999999</v>
      </c>
      <c r="KT187">
        <v>0.58729209999999998</v>
      </c>
      <c r="KU187">
        <v>26.164750000000002</v>
      </c>
      <c r="KV187" s="1">
        <v>3.1302480000000002E-4</v>
      </c>
      <c r="KW187">
        <v>0.1248374</v>
      </c>
      <c r="KX187">
        <v>0.58724370000000004</v>
      </c>
      <c r="KY187">
        <v>25.435749999999999</v>
      </c>
      <c r="KZ187" s="1">
        <v>2.9879860000000001E-4</v>
      </c>
      <c r="LA187">
        <v>0.1191523</v>
      </c>
      <c r="LB187">
        <v>0.58719339999999998</v>
      </c>
      <c r="LC187">
        <v>24.742460000000001</v>
      </c>
      <c r="LD187" s="1">
        <v>2.8538469999999999E-4</v>
      </c>
      <c r="LE187">
        <v>0.1137748</v>
      </c>
      <c r="LF187">
        <v>0.58717319999999995</v>
      </c>
      <c r="LG187">
        <v>24.34348</v>
      </c>
      <c r="LH187" s="1">
        <v>2.729362E-4</v>
      </c>
      <c r="LI187">
        <v>0.10879</v>
      </c>
      <c r="LJ187">
        <v>0.58715839999999997</v>
      </c>
      <c r="LK187">
        <v>24.794460000000001</v>
      </c>
      <c r="LL187" s="1">
        <v>2.6050850000000001E-4</v>
      </c>
      <c r="LM187">
        <v>0.1038263</v>
      </c>
      <c r="LN187">
        <v>0.58717399999999997</v>
      </c>
      <c r="LO187">
        <v>25.59647</v>
      </c>
      <c r="LP187" s="1">
        <v>2.4840669999999997E-4</v>
      </c>
      <c r="LQ187">
        <v>9.8996109999999998E-2</v>
      </c>
      <c r="LR187">
        <v>0.58715510000000004</v>
      </c>
      <c r="LS187">
        <v>26.504090000000001</v>
      </c>
      <c r="LT187" s="1">
        <v>2.363612E-4</v>
      </c>
      <c r="LU187">
        <v>9.4195829999999994E-2</v>
      </c>
      <c r="LV187">
        <v>0.5871691</v>
      </c>
      <c r="LW187">
        <v>26.984500000000001</v>
      </c>
      <c r="LX187" s="1">
        <v>2.2441369999999999E-4</v>
      </c>
      <c r="LY187">
        <v>8.9415060000000005E-2</v>
      </c>
      <c r="LZ187">
        <v>0.58717569999999997</v>
      </c>
      <c r="MA187">
        <v>26.78856</v>
      </c>
      <c r="MB187" s="1">
        <v>2.130864E-4</v>
      </c>
      <c r="MC187">
        <v>8.4993559999999996E-2</v>
      </c>
      <c r="MD187">
        <v>0.5871691</v>
      </c>
      <c r="ME187">
        <v>25.906870000000001</v>
      </c>
      <c r="MF187" s="1">
        <v>2.0230859999999999E-4</v>
      </c>
      <c r="MG187">
        <v>8.0948519999999996E-2</v>
      </c>
      <c r="MH187">
        <v>0.58717160000000002</v>
      </c>
      <c r="MI187">
        <v>24.98368</v>
      </c>
      <c r="MJ187" s="1">
        <v>1.9280950000000001E-4</v>
      </c>
      <c r="MK187">
        <v>7.7375189999999996E-2</v>
      </c>
      <c r="ML187">
        <v>0.58717050000000004</v>
      </c>
      <c r="MM187">
        <v>24.313549999999999</v>
      </c>
      <c r="MN187" s="1">
        <v>1.841743E-4</v>
      </c>
      <c r="MO187">
        <v>7.4122519999999997E-2</v>
      </c>
      <c r="MP187">
        <v>0.58715989999999996</v>
      </c>
      <c r="MQ187">
        <v>24.697649999999999</v>
      </c>
      <c r="MR187" s="1">
        <v>1.7616659999999999E-4</v>
      </c>
      <c r="MS187">
        <v>7.1094829999999998E-2</v>
      </c>
      <c r="MT187">
        <v>0.58718619999999999</v>
      </c>
      <c r="MU187">
        <v>25.175070000000002</v>
      </c>
      <c r="MV187" s="1">
        <v>1.6887560000000001E-4</v>
      </c>
      <c r="MW187">
        <v>6.8332439999999994E-2</v>
      </c>
      <c r="MX187">
        <v>0.58715740000000005</v>
      </c>
      <c r="MY187">
        <v>25.439979999999998</v>
      </c>
      <c r="MZ187" s="1">
        <v>1.6195129999999999E-4</v>
      </c>
      <c r="NA187">
        <v>6.570426E-2</v>
      </c>
      <c r="NB187">
        <v>0.58717819999999998</v>
      </c>
      <c r="NC187">
        <v>25.280460000000001</v>
      </c>
      <c r="ND187" s="1">
        <v>1.5525289999999999E-4</v>
      </c>
      <c r="NE187">
        <v>6.3138769999999997E-2</v>
      </c>
      <c r="NF187">
        <v>0.58717949999999997</v>
      </c>
      <c r="NG187">
        <v>24.82921</v>
      </c>
      <c r="NH187" s="1">
        <v>1.490804E-4</v>
      </c>
      <c r="NI187">
        <v>6.0766580000000001E-2</v>
      </c>
      <c r="NJ187">
        <v>0.58718409999999999</v>
      </c>
      <c r="NK187">
        <v>24.06889</v>
      </c>
      <c r="NL187" s="1">
        <v>1.4307980000000001E-4</v>
      </c>
      <c r="NM187">
        <v>5.846022E-2</v>
      </c>
      <c r="NN187">
        <v>0.58717909999999995</v>
      </c>
      <c r="NO187">
        <v>23.371670000000002</v>
      </c>
      <c r="NP187" s="1">
        <v>1.373376E-4</v>
      </c>
      <c r="NQ187">
        <v>5.6234489999999998E-2</v>
      </c>
      <c r="NR187">
        <v>0.58718380000000003</v>
      </c>
      <c r="NS187">
        <v>22.969339999999999</v>
      </c>
      <c r="NT187" s="1">
        <v>1.3199420000000001E-4</v>
      </c>
      <c r="NU187">
        <v>5.4155710000000003E-2</v>
      </c>
      <c r="NV187">
        <v>0.58717940000000002</v>
      </c>
      <c r="NW187">
        <v>23.578009999999999</v>
      </c>
      <c r="NX187" s="1">
        <v>1.2683059999999999E-4</v>
      </c>
      <c r="NY187">
        <v>5.2140310000000002E-2</v>
      </c>
      <c r="NZ187">
        <v>0.58718340000000002</v>
      </c>
      <c r="OA187">
        <v>24.636119999999998</v>
      </c>
      <c r="OB187" s="1">
        <v>1.218735E-4</v>
      </c>
      <c r="OC187">
        <v>5.0197140000000001E-2</v>
      </c>
      <c r="OD187">
        <v>0.58717989999999998</v>
      </c>
      <c r="OE187">
        <v>25.58867</v>
      </c>
      <c r="OF187" s="1">
        <v>1.171237E-4</v>
      </c>
      <c r="OG187">
        <v>4.833689E-2</v>
      </c>
      <c r="OH187">
        <v>0.58718360000000003</v>
      </c>
      <c r="OI187">
        <v>26.146090000000001</v>
      </c>
      <c r="OJ187" s="1">
        <v>1.1256059999999999E-4</v>
      </c>
      <c r="OK187">
        <v>4.6533860000000003E-2</v>
      </c>
    </row>
    <row r="188" spans="1:401" x14ac:dyDescent="0.35">
      <c r="A188">
        <v>194</v>
      </c>
      <c r="B188" t="s">
        <v>4</v>
      </c>
      <c r="C188" t="s">
        <v>181</v>
      </c>
      <c r="D188" t="s">
        <v>194</v>
      </c>
      <c r="E188">
        <v>897.42880000000002</v>
      </c>
      <c r="F188">
        <v>0.71143540000000005</v>
      </c>
      <c r="G188">
        <v>21.55791</v>
      </c>
      <c r="H188">
        <v>0</v>
      </c>
      <c r="I188">
        <v>0</v>
      </c>
      <c r="J188">
        <v>0.71102940000000003</v>
      </c>
      <c r="K188">
        <v>21.586099999999998</v>
      </c>
      <c r="L188">
        <v>0</v>
      </c>
      <c r="M188">
        <v>0</v>
      </c>
      <c r="N188">
        <v>0.71052249999999995</v>
      </c>
      <c r="O188">
        <v>21.731459999999998</v>
      </c>
      <c r="P188">
        <v>0</v>
      </c>
      <c r="Q188">
        <v>0</v>
      </c>
      <c r="R188">
        <v>0.70963419999999999</v>
      </c>
      <c r="S188">
        <v>21.7257</v>
      </c>
      <c r="T188">
        <v>0</v>
      </c>
      <c r="U188">
        <v>0</v>
      </c>
      <c r="V188">
        <v>0.70848339999999999</v>
      </c>
      <c r="W188">
        <v>21.631180000000001</v>
      </c>
      <c r="X188">
        <v>0</v>
      </c>
      <c r="Y188">
        <v>0</v>
      </c>
      <c r="Z188">
        <v>0.70649600000000001</v>
      </c>
      <c r="AA188">
        <v>21.636119999999998</v>
      </c>
      <c r="AB188">
        <v>0</v>
      </c>
      <c r="AC188">
        <v>0</v>
      </c>
      <c r="AD188">
        <v>0.70441750000000003</v>
      </c>
      <c r="AE188">
        <v>21.510750000000002</v>
      </c>
      <c r="AF188">
        <v>7.4784360000000006E-36</v>
      </c>
      <c r="AG188">
        <v>2.596446E-33</v>
      </c>
      <c r="AH188">
        <v>0.70338719999999999</v>
      </c>
      <c r="AI188">
        <v>21.86159</v>
      </c>
      <c r="AJ188" s="1">
        <v>5.0650400000000003E-24</v>
      </c>
      <c r="AK188" s="1">
        <v>1.7656960000000001E-21</v>
      </c>
      <c r="AL188">
        <v>0.70267809999999997</v>
      </c>
      <c r="AM188">
        <v>22.281659999999999</v>
      </c>
      <c r="AN188" s="1">
        <v>2.245402E-12</v>
      </c>
      <c r="AO188" s="1">
        <v>7.8341980000000001E-10</v>
      </c>
      <c r="AP188">
        <v>0.70200090000000004</v>
      </c>
      <c r="AQ188">
        <v>22.637810000000002</v>
      </c>
      <c r="AR188" s="1">
        <v>1.9004429999999999E-5</v>
      </c>
      <c r="AS188" s="1">
        <v>5.0693969999999998E-3</v>
      </c>
      <c r="AT188">
        <v>0.70122810000000002</v>
      </c>
      <c r="AU188">
        <v>22.947980000000001</v>
      </c>
      <c r="AV188" s="1">
        <v>1.6558650000000001E-2</v>
      </c>
      <c r="AW188" s="1">
        <v>4.752758</v>
      </c>
      <c r="AX188">
        <v>0.70041249999999999</v>
      </c>
      <c r="AY188">
        <v>22.8978</v>
      </c>
      <c r="AZ188" s="1">
        <v>1.153608</v>
      </c>
      <c r="BA188">
        <v>351.42919999999998</v>
      </c>
      <c r="BB188">
        <v>0.69954819999999995</v>
      </c>
      <c r="BC188">
        <v>22.845929999999999</v>
      </c>
      <c r="BD188" s="1">
        <v>15.609819999999999</v>
      </c>
      <c r="BE188">
        <v>4994.8909999999996</v>
      </c>
      <c r="BF188">
        <v>0.6985306</v>
      </c>
      <c r="BG188">
        <v>22.88401</v>
      </c>
      <c r="BH188">
        <v>63.07752</v>
      </c>
      <c r="BI188">
        <v>21065.75</v>
      </c>
      <c r="BJ188">
        <v>0.69736089999999995</v>
      </c>
      <c r="BK188">
        <v>23.071819999999999</v>
      </c>
      <c r="BL188">
        <v>100.3877</v>
      </c>
      <c r="BM188">
        <v>34783.949999999997</v>
      </c>
      <c r="BN188">
        <v>0.69593830000000001</v>
      </c>
      <c r="BO188">
        <v>23.765619999999998</v>
      </c>
      <c r="BP188">
        <v>76.690550000000002</v>
      </c>
      <c r="BQ188">
        <v>27440.15</v>
      </c>
      <c r="BR188">
        <v>0.69427689999999997</v>
      </c>
      <c r="BS188">
        <v>24.234290000000001</v>
      </c>
      <c r="BT188">
        <v>32.81541</v>
      </c>
      <c r="BU188">
        <v>12072.02</v>
      </c>
      <c r="BV188">
        <v>0.69241149999999996</v>
      </c>
      <c r="BW188">
        <v>24.5565</v>
      </c>
      <c r="BX188">
        <v>8.9647500000000004</v>
      </c>
      <c r="BY188">
        <v>3375.4690000000001</v>
      </c>
      <c r="BZ188">
        <v>0.69040290000000004</v>
      </c>
      <c r="CA188">
        <v>24.61261</v>
      </c>
      <c r="CB188">
        <v>1.7819560000000001</v>
      </c>
      <c r="CC188">
        <v>682.76390000000004</v>
      </c>
      <c r="CD188">
        <v>0.68830170000000002</v>
      </c>
      <c r="CE188">
        <v>24.333880000000001</v>
      </c>
      <c r="CF188">
        <v>0.32538980000000001</v>
      </c>
      <c r="CG188">
        <v>124.65260000000001</v>
      </c>
      <c r="CH188">
        <v>0.68436719999999995</v>
      </c>
      <c r="CI188">
        <v>23.92549</v>
      </c>
      <c r="CJ188">
        <v>9.9486030000000003E-2</v>
      </c>
      <c r="CK188">
        <v>36.746070000000003</v>
      </c>
      <c r="CL188">
        <v>0.68029150000000005</v>
      </c>
      <c r="CM188">
        <v>23.720559999999999</v>
      </c>
      <c r="CN188">
        <v>7.0934960000000005E-2</v>
      </c>
      <c r="CO188">
        <v>25.53359</v>
      </c>
      <c r="CP188">
        <v>0.67624629999999997</v>
      </c>
      <c r="CQ188">
        <v>23.75103</v>
      </c>
      <c r="CR188">
        <v>6.943966E-2</v>
      </c>
      <c r="CS188">
        <v>24.990580000000001</v>
      </c>
      <c r="CT188">
        <v>0.67190890000000003</v>
      </c>
      <c r="CU188">
        <v>24.223520000000001</v>
      </c>
      <c r="CV188">
        <v>6.9173369999999998E-2</v>
      </c>
      <c r="CW188">
        <v>25.066299999999998</v>
      </c>
      <c r="CX188">
        <v>0.66746179999999999</v>
      </c>
      <c r="CY188">
        <v>24.196429999999999</v>
      </c>
      <c r="CZ188" s="1">
        <v>6.6365229999999997E-2</v>
      </c>
      <c r="DA188">
        <v>24.24062</v>
      </c>
      <c r="DB188">
        <v>0.66296469999999996</v>
      </c>
      <c r="DC188">
        <v>24.25169</v>
      </c>
      <c r="DD188" s="1">
        <v>6.1431689999999997E-2</v>
      </c>
      <c r="DE188">
        <v>22.614380000000001</v>
      </c>
      <c r="DF188">
        <v>0.65856800000000004</v>
      </c>
      <c r="DG188">
        <v>24.139209999999999</v>
      </c>
      <c r="DH188" s="1">
        <v>5.5691789999999998E-2</v>
      </c>
      <c r="DI188">
        <v>20.644659999999998</v>
      </c>
      <c r="DJ188">
        <v>0.65398350000000005</v>
      </c>
      <c r="DK188">
        <v>23.723279999999999</v>
      </c>
      <c r="DL188">
        <v>4.9888689999999999E-2</v>
      </c>
      <c r="DM188">
        <v>18.622589999999999</v>
      </c>
      <c r="DN188">
        <v>0.64933439999999998</v>
      </c>
      <c r="DO188">
        <v>23.206600000000002</v>
      </c>
      <c r="DP188" s="1">
        <v>4.441929E-2</v>
      </c>
      <c r="DQ188">
        <v>16.691880000000001</v>
      </c>
      <c r="DR188">
        <v>0.64323410000000003</v>
      </c>
      <c r="DS188">
        <v>22.81428</v>
      </c>
      <c r="DT188" s="1">
        <v>3.9406410000000003E-2</v>
      </c>
      <c r="DU188">
        <v>14.92328</v>
      </c>
      <c r="DV188">
        <v>0.63710460000000002</v>
      </c>
      <c r="DW188">
        <v>22.74408</v>
      </c>
      <c r="DX188" s="1">
        <v>3.4927850000000003E-2</v>
      </c>
      <c r="DY188">
        <v>13.32952</v>
      </c>
      <c r="DZ188">
        <v>0.63095120000000005</v>
      </c>
      <c r="EA188">
        <v>23.564229999999998</v>
      </c>
      <c r="EB188">
        <v>3.0975519999999999E-2</v>
      </c>
      <c r="EC188">
        <v>11.91104</v>
      </c>
      <c r="ED188">
        <v>0.62506209999999995</v>
      </c>
      <c r="EE188">
        <v>24.53923</v>
      </c>
      <c r="EF188" s="1">
        <v>2.7522230000000002E-2</v>
      </c>
      <c r="EG188">
        <v>10.66107</v>
      </c>
      <c r="EH188">
        <v>0.61973420000000001</v>
      </c>
      <c r="EI188">
        <v>25.33869</v>
      </c>
      <c r="EJ188" s="1">
        <v>2.448146E-2</v>
      </c>
      <c r="EK188">
        <v>9.5472450000000002</v>
      </c>
      <c r="EL188">
        <v>0.61447719999999995</v>
      </c>
      <c r="EM188">
        <v>25.846820000000001</v>
      </c>
      <c r="EN188" s="1">
        <v>2.1750530000000001E-2</v>
      </c>
      <c r="EO188">
        <v>8.5378530000000001</v>
      </c>
      <c r="EP188">
        <v>0.60892769999999996</v>
      </c>
      <c r="EQ188">
        <v>25.640160000000002</v>
      </c>
      <c r="ER188">
        <v>1.929196E-2</v>
      </c>
      <c r="ES188">
        <v>7.6282769999999998</v>
      </c>
      <c r="ET188">
        <v>0.60336480000000003</v>
      </c>
      <c r="EU188">
        <v>24.894480000000001</v>
      </c>
      <c r="EV188" s="1">
        <v>1.7098060000000002E-2</v>
      </c>
      <c r="EW188">
        <v>6.8089909999999998</v>
      </c>
      <c r="EX188">
        <v>0.59792970000000001</v>
      </c>
      <c r="EY188">
        <v>24.336760000000002</v>
      </c>
      <c r="EZ188" s="1">
        <v>1.515E-2</v>
      </c>
      <c r="FA188">
        <v>6.0747679999999997</v>
      </c>
      <c r="FB188">
        <v>0.59261730000000001</v>
      </c>
      <c r="FC188">
        <v>24.137219999999999</v>
      </c>
      <c r="FD188" s="1">
        <v>1.3410439999999999E-2</v>
      </c>
      <c r="FE188">
        <v>5.412795</v>
      </c>
      <c r="FF188">
        <v>0.58741339999999997</v>
      </c>
      <c r="FG188">
        <v>24.680890000000002</v>
      </c>
      <c r="FH188" s="1">
        <v>1.1857289999999999E-2</v>
      </c>
      <c r="FI188">
        <v>4.8175869999999996</v>
      </c>
      <c r="FJ188">
        <v>0.58277820000000002</v>
      </c>
      <c r="FK188">
        <v>25.36401</v>
      </c>
      <c r="FL188" s="1">
        <v>1.048197E-2</v>
      </c>
      <c r="FM188">
        <v>4.2831900000000003</v>
      </c>
      <c r="FN188">
        <v>0.57852029999999999</v>
      </c>
      <c r="FO188">
        <v>25.68703</v>
      </c>
      <c r="FP188" s="1">
        <v>9.2589040000000001E-3</v>
      </c>
      <c r="FQ188">
        <v>3.8021579999999999</v>
      </c>
      <c r="FR188">
        <v>0.57533840000000003</v>
      </c>
      <c r="FS188">
        <v>25.58839</v>
      </c>
      <c r="FT188" s="1">
        <v>8.1865010000000005E-3</v>
      </c>
      <c r="FU188">
        <v>3.3722479999999999</v>
      </c>
      <c r="FV188">
        <v>0.57270399999999999</v>
      </c>
      <c r="FW188">
        <v>25.06598</v>
      </c>
      <c r="FX188" s="1">
        <v>7.227631E-3</v>
      </c>
      <c r="FY188">
        <v>2.9836749999999999</v>
      </c>
      <c r="FZ188">
        <v>0.5706348</v>
      </c>
      <c r="GA188">
        <v>24.439129999999999</v>
      </c>
      <c r="GB188" s="1">
        <v>6.3647240000000004E-3</v>
      </c>
      <c r="GC188">
        <v>2.6303879999999999</v>
      </c>
      <c r="GD188">
        <v>0.5690984</v>
      </c>
      <c r="GE188">
        <v>23.91807</v>
      </c>
      <c r="GF188" s="1">
        <v>5.590205E-3</v>
      </c>
      <c r="GG188">
        <v>2.3104089999999999</v>
      </c>
      <c r="GH188">
        <v>0.56785909999999995</v>
      </c>
      <c r="GI188">
        <v>23.81326</v>
      </c>
      <c r="GJ188" s="1">
        <v>4.8890959999999999E-3</v>
      </c>
      <c r="GK188">
        <v>2.0194519999999998</v>
      </c>
      <c r="GL188">
        <v>0.56693289999999996</v>
      </c>
      <c r="GM188">
        <v>24.49268</v>
      </c>
      <c r="GN188" s="1">
        <v>4.2270700000000003E-3</v>
      </c>
      <c r="GO188">
        <v>1.745017</v>
      </c>
      <c r="GP188">
        <v>0.56624969999999997</v>
      </c>
      <c r="GQ188">
        <v>25.47344</v>
      </c>
      <c r="GR188" s="1">
        <v>3.5710440000000002E-3</v>
      </c>
      <c r="GS188">
        <v>1.473638</v>
      </c>
      <c r="GT188">
        <v>0.56575549999999997</v>
      </c>
      <c r="GU188">
        <v>26.487960000000001</v>
      </c>
      <c r="GV188" s="1">
        <v>2.921379E-3</v>
      </c>
      <c r="GW188">
        <v>1.2049859999999999</v>
      </c>
      <c r="GX188">
        <v>0.56543739999999998</v>
      </c>
      <c r="GY188">
        <v>27.04025</v>
      </c>
      <c r="GZ188" s="1">
        <v>2.3191610000000001E-3</v>
      </c>
      <c r="HA188">
        <v>0.95570189999999999</v>
      </c>
      <c r="HB188">
        <v>0.56530789999999997</v>
      </c>
      <c r="HC188">
        <v>26.904959999999999</v>
      </c>
      <c r="HD188" s="1">
        <v>1.819642E-3</v>
      </c>
      <c r="HE188">
        <v>0.74815880000000001</v>
      </c>
      <c r="HF188">
        <v>0.56524600000000003</v>
      </c>
      <c r="HG188">
        <v>25.945889999999999</v>
      </c>
      <c r="HH188" s="1">
        <v>1.4466640000000001E-3</v>
      </c>
      <c r="HI188">
        <v>0.59260389999999996</v>
      </c>
      <c r="HJ188">
        <v>0.56521259999999995</v>
      </c>
      <c r="HK188">
        <v>24.924679999999999</v>
      </c>
      <c r="HL188" s="1">
        <v>1.1922969999999999E-3</v>
      </c>
      <c r="HM188">
        <v>0.48612729999999998</v>
      </c>
      <c r="HN188">
        <v>0.56520239999999999</v>
      </c>
      <c r="HO188">
        <v>24.074719999999999</v>
      </c>
      <c r="HP188" s="1">
        <v>1.0242739999999999E-3</v>
      </c>
      <c r="HQ188">
        <v>0.41589749999999998</v>
      </c>
      <c r="HR188">
        <v>0.5652066</v>
      </c>
      <c r="HS188">
        <v>23.924689999999998</v>
      </c>
      <c r="HT188" s="1">
        <v>9.1090059999999996E-4</v>
      </c>
      <c r="HU188">
        <v>0.36859130000000001</v>
      </c>
      <c r="HV188">
        <v>0.56516250000000001</v>
      </c>
      <c r="HW188">
        <v>24.363140000000001</v>
      </c>
      <c r="HX188" s="1">
        <v>8.2739900000000004E-4</v>
      </c>
      <c r="HY188">
        <v>0.33404840000000002</v>
      </c>
      <c r="HZ188">
        <v>0.56511069999999997</v>
      </c>
      <c r="IA188">
        <v>24.894189999999998</v>
      </c>
      <c r="IB188" s="1">
        <v>7.5881639999999997E-4</v>
      </c>
      <c r="IC188">
        <v>0.3059094</v>
      </c>
      <c r="ID188">
        <v>0.56502160000000001</v>
      </c>
      <c r="IE188">
        <v>25.243020000000001</v>
      </c>
      <c r="IF188" s="1">
        <v>6.9963200000000005E-4</v>
      </c>
      <c r="IG188">
        <v>0.28174979999999999</v>
      </c>
      <c r="IH188">
        <v>0.56490030000000002</v>
      </c>
      <c r="II188">
        <v>25.000229999999998</v>
      </c>
      <c r="IJ188" s="1">
        <v>6.4933890000000005E-4</v>
      </c>
      <c r="IK188">
        <v>0.26126280000000002</v>
      </c>
      <c r="IL188">
        <v>0.56475220000000004</v>
      </c>
      <c r="IM188">
        <v>24.169750000000001</v>
      </c>
      <c r="IN188" s="1">
        <v>6.0752400000000002E-4</v>
      </c>
      <c r="IO188">
        <v>0.24423619999999999</v>
      </c>
      <c r="IP188">
        <v>0.56458870000000005</v>
      </c>
      <c r="IQ188">
        <v>23.356639999999999</v>
      </c>
      <c r="IR188" s="1">
        <v>5.7284459999999997E-4</v>
      </c>
      <c r="IS188">
        <v>0.23015910000000001</v>
      </c>
      <c r="IT188">
        <v>0.56440849999999998</v>
      </c>
      <c r="IU188">
        <v>22.968250000000001</v>
      </c>
      <c r="IV188" s="1">
        <v>5.4360509999999999E-4</v>
      </c>
      <c r="IW188">
        <v>0.21831349999999999</v>
      </c>
      <c r="IX188">
        <v>0.56421209999999999</v>
      </c>
      <c r="IY188">
        <v>23.82574</v>
      </c>
      <c r="IZ188" s="1">
        <v>5.1848249999999997E-4</v>
      </c>
      <c r="JA188">
        <v>0.20820240000000001</v>
      </c>
      <c r="JB188">
        <v>0.56401409999999996</v>
      </c>
      <c r="JC188">
        <v>25.14368</v>
      </c>
      <c r="JD188" s="1">
        <v>4.9689030000000004E-4</v>
      </c>
      <c r="JE188">
        <v>0.1994793</v>
      </c>
      <c r="JF188">
        <v>0.56380079999999999</v>
      </c>
      <c r="JG188">
        <v>26.46097</v>
      </c>
      <c r="JH188" s="1">
        <v>4.7828239999999999E-4</v>
      </c>
      <c r="JI188">
        <v>0.19200680000000001</v>
      </c>
      <c r="JJ188">
        <v>0.56358240000000004</v>
      </c>
      <c r="JK188">
        <v>26.990089999999999</v>
      </c>
      <c r="JL188" s="1">
        <v>4.6162850000000001E-4</v>
      </c>
      <c r="JM188">
        <v>0.1853622</v>
      </c>
      <c r="JN188">
        <v>0.56336549999999996</v>
      </c>
      <c r="JO188">
        <v>26.762350000000001</v>
      </c>
      <c r="JP188" s="1">
        <v>4.4558800000000002E-4</v>
      </c>
      <c r="JQ188">
        <v>0.1789618</v>
      </c>
      <c r="JR188">
        <v>0.56315479999999996</v>
      </c>
      <c r="JS188">
        <v>25.828810000000001</v>
      </c>
      <c r="JT188" s="1">
        <v>4.2922240000000002E-4</v>
      </c>
      <c r="JU188">
        <v>0.17244970000000001</v>
      </c>
      <c r="JV188">
        <v>0.56293199999999999</v>
      </c>
      <c r="JW188">
        <v>24.86788</v>
      </c>
      <c r="JX188" s="1">
        <v>4.125682E-4</v>
      </c>
      <c r="JY188">
        <v>0.16582269999999999</v>
      </c>
      <c r="JZ188">
        <v>0.56272739999999999</v>
      </c>
      <c r="KA188">
        <v>24.199729999999999</v>
      </c>
      <c r="KB188">
        <v>3.9543850000000003E-4</v>
      </c>
      <c r="KC188">
        <v>0.1590018</v>
      </c>
      <c r="KD188">
        <v>0.56254320000000002</v>
      </c>
      <c r="KE188">
        <v>24.56606</v>
      </c>
      <c r="KF188" s="1">
        <v>3.7864270000000002E-4</v>
      </c>
      <c r="KG188">
        <v>0.15228539999999999</v>
      </c>
      <c r="KH188">
        <v>0.56236090000000005</v>
      </c>
      <c r="KI188">
        <v>25.255600000000001</v>
      </c>
      <c r="KJ188" s="1">
        <v>3.6196200000000002E-4</v>
      </c>
      <c r="KK188">
        <v>0.14560809999999999</v>
      </c>
      <c r="KL188">
        <v>0.56220619999999999</v>
      </c>
      <c r="KM188">
        <v>26.049710000000001</v>
      </c>
      <c r="KN188" s="1">
        <v>3.4568659999999998E-4</v>
      </c>
      <c r="KO188">
        <v>0.13906950000000001</v>
      </c>
      <c r="KP188">
        <v>0.56209290000000001</v>
      </c>
      <c r="KQ188">
        <v>26.510159999999999</v>
      </c>
      <c r="KR188" s="1">
        <v>3.3013440000000002E-4</v>
      </c>
      <c r="KS188">
        <v>0.1328252</v>
      </c>
      <c r="KT188">
        <v>0.56200190000000005</v>
      </c>
      <c r="KU188">
        <v>26.235710000000001</v>
      </c>
      <c r="KV188" s="1">
        <v>3.1497060000000002E-4</v>
      </c>
      <c r="KW188">
        <v>0.126722</v>
      </c>
      <c r="KX188">
        <v>0.56194520000000003</v>
      </c>
      <c r="KY188">
        <v>25.510619999999999</v>
      </c>
      <c r="KZ188" s="1">
        <v>3.0067450000000002E-4</v>
      </c>
      <c r="LA188">
        <v>0.12095939999999999</v>
      </c>
      <c r="LB188">
        <v>0.56190609999999996</v>
      </c>
      <c r="LC188">
        <v>24.810179999999999</v>
      </c>
      <c r="LD188" s="1">
        <v>2.871115E-4</v>
      </c>
      <c r="LE188">
        <v>0.11548120000000001</v>
      </c>
      <c r="LF188">
        <v>0.56188570000000004</v>
      </c>
      <c r="LG188">
        <v>24.38683</v>
      </c>
      <c r="LH188" s="1">
        <v>2.7460439999999999E-4</v>
      </c>
      <c r="LI188">
        <v>0.1104258</v>
      </c>
      <c r="LJ188">
        <v>0.56188459999999996</v>
      </c>
      <c r="LK188">
        <v>24.811</v>
      </c>
      <c r="LL188" s="1">
        <v>2.6214899999999999E-4</v>
      </c>
      <c r="LM188">
        <v>0.1054088</v>
      </c>
      <c r="LN188">
        <v>0.56187209999999999</v>
      </c>
      <c r="LO188">
        <v>25.594550000000002</v>
      </c>
      <c r="LP188" s="1">
        <v>2.5001359999999998E-4</v>
      </c>
      <c r="LQ188">
        <v>0.1005221</v>
      </c>
      <c r="LR188">
        <v>0.56186829999999999</v>
      </c>
      <c r="LS188">
        <v>26.504729999999999</v>
      </c>
      <c r="LT188" s="1">
        <v>2.3797400000000001E-4</v>
      </c>
      <c r="LU188">
        <v>9.5675830000000003E-2</v>
      </c>
      <c r="LV188">
        <v>0.56188229999999995</v>
      </c>
      <c r="LW188">
        <v>27.017050000000001</v>
      </c>
      <c r="LX188" s="1">
        <v>2.259645E-4</v>
      </c>
      <c r="LY188">
        <v>9.0833049999999999E-2</v>
      </c>
      <c r="LZ188">
        <v>0.56187949999999998</v>
      </c>
      <c r="MA188">
        <v>26.857949999999999</v>
      </c>
      <c r="MB188" s="1">
        <v>2.1452130000000001E-4</v>
      </c>
      <c r="MC188">
        <v>8.6326280000000005E-2</v>
      </c>
      <c r="MD188">
        <v>0.56187450000000005</v>
      </c>
      <c r="ME188">
        <v>25.998460000000001</v>
      </c>
      <c r="MF188" s="1">
        <v>2.035909E-4</v>
      </c>
      <c r="MG188">
        <v>8.218876E-2</v>
      </c>
      <c r="MH188">
        <v>0.56188419999999994</v>
      </c>
      <c r="MI188">
        <v>25.072209999999998</v>
      </c>
      <c r="MJ188" s="1">
        <v>1.9394980000000001E-4</v>
      </c>
      <c r="MK188">
        <v>7.8529630000000003E-2</v>
      </c>
      <c r="ML188">
        <v>0.5618727</v>
      </c>
      <c r="MM188">
        <v>24.37116</v>
      </c>
      <c r="MN188" s="1">
        <v>1.852193E-4</v>
      </c>
      <c r="MO188">
        <v>7.5212020000000004E-2</v>
      </c>
      <c r="MP188">
        <v>0.56188800000000005</v>
      </c>
      <c r="MQ188">
        <v>24.710889999999999</v>
      </c>
      <c r="MR188" s="1">
        <v>1.771288E-4</v>
      </c>
      <c r="MS188">
        <v>7.2125469999999997E-2</v>
      </c>
      <c r="MT188">
        <v>0.56189129999999998</v>
      </c>
      <c r="MU188">
        <v>25.177620000000001</v>
      </c>
      <c r="MV188" s="1">
        <v>1.6975700000000001E-4</v>
      </c>
      <c r="MW188">
        <v>6.9307919999999995E-2</v>
      </c>
      <c r="MX188">
        <v>0.56187869999999995</v>
      </c>
      <c r="MY188">
        <v>25.44398</v>
      </c>
      <c r="MZ188" s="1">
        <v>1.6280879999999999E-4</v>
      </c>
      <c r="NA188">
        <v>6.6645079999999995E-2</v>
      </c>
      <c r="NB188">
        <v>0.56188170000000004</v>
      </c>
      <c r="NC188">
        <v>25.33184</v>
      </c>
      <c r="ND188" s="1">
        <v>1.560674E-4</v>
      </c>
      <c r="NE188">
        <v>6.4042100000000005E-2</v>
      </c>
      <c r="NF188">
        <v>0.56188649999999996</v>
      </c>
      <c r="NG188">
        <v>24.91244</v>
      </c>
      <c r="NH188" s="1">
        <v>1.4983189999999999E-4</v>
      </c>
      <c r="NI188">
        <v>6.1623839999999999E-2</v>
      </c>
      <c r="NJ188">
        <v>0.56188830000000001</v>
      </c>
      <c r="NK188">
        <v>24.159479999999999</v>
      </c>
      <c r="NL188" s="1">
        <v>1.4382300000000001E-4</v>
      </c>
      <c r="NM188">
        <v>5.9293430000000001E-2</v>
      </c>
      <c r="NN188">
        <v>0.56188459999999996</v>
      </c>
      <c r="NO188">
        <v>23.443960000000001</v>
      </c>
      <c r="NP188" s="1">
        <v>1.3803860000000001E-4</v>
      </c>
      <c r="NQ188">
        <v>5.7031709999999999E-2</v>
      </c>
      <c r="NR188">
        <v>0.56188939999999998</v>
      </c>
      <c r="NS188">
        <v>23.01341</v>
      </c>
      <c r="NT188" s="1">
        <v>1.3265130000000001E-4</v>
      </c>
      <c r="NU188">
        <v>5.4916590000000001E-2</v>
      </c>
      <c r="NV188">
        <v>0.56188640000000001</v>
      </c>
      <c r="NW188">
        <v>23.586279999999999</v>
      </c>
      <c r="NX188" s="1">
        <v>1.274623E-4</v>
      </c>
      <c r="NY188">
        <v>5.2873570000000002E-2</v>
      </c>
      <c r="NZ188">
        <v>0.56188300000000002</v>
      </c>
      <c r="OA188">
        <v>24.62724</v>
      </c>
      <c r="OB188" s="1">
        <v>1.2247859999999999E-4</v>
      </c>
      <c r="OC188">
        <v>5.0903339999999998E-2</v>
      </c>
      <c r="OD188">
        <v>0.56187929999999997</v>
      </c>
      <c r="OE188">
        <v>25.585660000000001</v>
      </c>
      <c r="OF188" s="1">
        <v>1.177222E-4</v>
      </c>
      <c r="OG188">
        <v>4.9022379999999997E-2</v>
      </c>
      <c r="OH188">
        <v>0.56188349999999998</v>
      </c>
      <c r="OI188">
        <v>26.17483</v>
      </c>
      <c r="OJ188" s="1">
        <v>1.13125E-4</v>
      </c>
      <c r="OK188">
        <v>4.718961E-2</v>
      </c>
    </row>
    <row r="189" spans="1:401" x14ac:dyDescent="0.35">
      <c r="A189">
        <v>195</v>
      </c>
      <c r="B189" t="s">
        <v>4</v>
      </c>
      <c r="C189" t="s">
        <v>181</v>
      </c>
      <c r="D189" t="s">
        <v>195</v>
      </c>
      <c r="E189">
        <v>778.66030000000001</v>
      </c>
      <c r="F189">
        <v>0.94259850000000001</v>
      </c>
      <c r="G189">
        <v>21.598990000000001</v>
      </c>
      <c r="H189">
        <v>0</v>
      </c>
      <c r="I189">
        <v>0</v>
      </c>
      <c r="J189">
        <v>0.94105680000000003</v>
      </c>
      <c r="K189">
        <v>21.625039999999998</v>
      </c>
      <c r="L189">
        <v>0</v>
      </c>
      <c r="M189">
        <v>0</v>
      </c>
      <c r="N189">
        <v>0.93951450000000003</v>
      </c>
      <c r="O189">
        <v>21.767389999999999</v>
      </c>
      <c r="P189">
        <v>0</v>
      </c>
      <c r="Q189">
        <v>0</v>
      </c>
      <c r="R189">
        <v>0.93783629999999996</v>
      </c>
      <c r="S189">
        <v>21.74709</v>
      </c>
      <c r="T189">
        <v>0</v>
      </c>
      <c r="U189">
        <v>0</v>
      </c>
      <c r="V189">
        <v>0.93581389999999998</v>
      </c>
      <c r="W189">
        <v>21.62987</v>
      </c>
      <c r="X189">
        <v>0</v>
      </c>
      <c r="Y189">
        <v>0</v>
      </c>
      <c r="Z189">
        <v>0.9325987</v>
      </c>
      <c r="AA189">
        <v>21.643329999999999</v>
      </c>
      <c r="AB189">
        <v>0</v>
      </c>
      <c r="AC189">
        <v>0</v>
      </c>
      <c r="AD189">
        <v>0.92893400000000004</v>
      </c>
      <c r="AE189">
        <v>21.532240000000002</v>
      </c>
      <c r="AF189">
        <v>9.9604790000000008E-37</v>
      </c>
      <c r="AG189">
        <v>2.991015E-34</v>
      </c>
      <c r="AH189">
        <v>0.92663359999999995</v>
      </c>
      <c r="AI189">
        <v>21.8811</v>
      </c>
      <c r="AJ189" s="1">
        <v>6.4785519999999999E-25</v>
      </c>
      <c r="AK189" s="1">
        <v>1.955077E-22</v>
      </c>
      <c r="AL189">
        <v>0.92490249999999996</v>
      </c>
      <c r="AM189">
        <v>22.322610000000001</v>
      </c>
      <c r="AN189" s="1">
        <v>2.881816E-13</v>
      </c>
      <c r="AO189" s="1">
        <v>8.7107039999999994E-11</v>
      </c>
      <c r="AP189">
        <v>0.92331560000000001</v>
      </c>
      <c r="AQ189">
        <v>22.677980000000002</v>
      </c>
      <c r="AR189" s="1">
        <v>9.7770910000000003E-6</v>
      </c>
      <c r="AS189" s="1">
        <v>2.1450280000000002E-3</v>
      </c>
      <c r="AT189">
        <v>0.92169409999999996</v>
      </c>
      <c r="AU189">
        <v>22.98611</v>
      </c>
      <c r="AV189" s="1">
        <v>1.068232E-2</v>
      </c>
      <c r="AW189" s="1">
        <v>2.5707689999999999</v>
      </c>
      <c r="AX189">
        <v>0.91986570000000001</v>
      </c>
      <c r="AY189">
        <v>22.933389999999999</v>
      </c>
      <c r="AZ189" s="1">
        <v>0.85924420000000001</v>
      </c>
      <c r="BA189" s="1">
        <v>221.595</v>
      </c>
      <c r="BB189">
        <v>0.91707729999999998</v>
      </c>
      <c r="BC189">
        <v>22.860669999999999</v>
      </c>
      <c r="BD189" s="1">
        <v>12.99752</v>
      </c>
      <c r="BE189">
        <v>3547.51</v>
      </c>
      <c r="BF189">
        <v>0.91407510000000003</v>
      </c>
      <c r="BG189">
        <v>22.891690000000001</v>
      </c>
      <c r="BH189">
        <v>57.579090000000001</v>
      </c>
      <c r="BI189">
        <v>16514.509999999998</v>
      </c>
      <c r="BJ189">
        <v>0.91064420000000001</v>
      </c>
      <c r="BK189">
        <v>23.07836</v>
      </c>
      <c r="BL189">
        <v>99.037480000000002</v>
      </c>
      <c r="BM189">
        <v>29665.55</v>
      </c>
      <c r="BN189">
        <v>0.90668910000000003</v>
      </c>
      <c r="BO189">
        <v>23.780329999999999</v>
      </c>
      <c r="BP189">
        <v>80.829610000000002</v>
      </c>
      <c r="BQ189">
        <v>25166.9</v>
      </c>
      <c r="BR189">
        <v>0.90205539999999995</v>
      </c>
      <c r="BS189">
        <v>24.275030000000001</v>
      </c>
      <c r="BT189">
        <v>36.571359999999999</v>
      </c>
      <c r="BU189">
        <v>11784.97</v>
      </c>
      <c r="BV189">
        <v>0.89674589999999998</v>
      </c>
      <c r="BW189">
        <v>24.603529999999999</v>
      </c>
      <c r="BX189">
        <v>10.45627</v>
      </c>
      <c r="BY189">
        <v>3471.0189999999998</v>
      </c>
      <c r="BZ189">
        <v>0.89085950000000003</v>
      </c>
      <c r="CA189">
        <v>24.674759999999999</v>
      </c>
      <c r="CB189">
        <v>2.144971</v>
      </c>
      <c r="CC189">
        <v>729.01949999999999</v>
      </c>
      <c r="CD189">
        <v>0.8844573</v>
      </c>
      <c r="CE189">
        <v>24.38608</v>
      </c>
      <c r="CF189">
        <v>0.38891789999999998</v>
      </c>
      <c r="CG189">
        <v>132.87270000000001</v>
      </c>
      <c r="CH189">
        <v>0.87772839999999996</v>
      </c>
      <c r="CI189">
        <v>23.95702</v>
      </c>
      <c r="CJ189">
        <v>0.1084384</v>
      </c>
      <c r="CK189">
        <v>35.563479999999998</v>
      </c>
      <c r="CL189">
        <v>0.87110220000000005</v>
      </c>
      <c r="CM189">
        <v>23.742470000000001</v>
      </c>
      <c r="CN189">
        <v>7.1850720000000007E-2</v>
      </c>
      <c r="CO189">
        <v>22.688659999999999</v>
      </c>
      <c r="CP189">
        <v>0.86451480000000003</v>
      </c>
      <c r="CQ189">
        <v>23.77139</v>
      </c>
      <c r="CR189">
        <v>6.9373000000000004E-2</v>
      </c>
      <c r="CS189">
        <v>21.823509999999999</v>
      </c>
      <c r="CT189">
        <v>0.85751580000000005</v>
      </c>
      <c r="CU189">
        <v>24.239840000000001</v>
      </c>
      <c r="CV189">
        <v>6.9261699999999995E-2</v>
      </c>
      <c r="CW189">
        <v>21.932189999999999</v>
      </c>
      <c r="CX189">
        <v>0.84987809999999997</v>
      </c>
      <c r="CY189">
        <v>24.2471</v>
      </c>
      <c r="CZ189">
        <v>6.6732139999999995E-2</v>
      </c>
      <c r="DA189">
        <v>21.308479999999999</v>
      </c>
      <c r="DB189">
        <v>0.84155400000000002</v>
      </c>
      <c r="DC189">
        <v>24.320830000000001</v>
      </c>
      <c r="DD189" s="1">
        <v>6.1968160000000001E-2</v>
      </c>
      <c r="DE189">
        <v>19.949619999999999</v>
      </c>
      <c r="DF189">
        <v>0.83322229999999997</v>
      </c>
      <c r="DG189">
        <v>24.217490000000002</v>
      </c>
      <c r="DH189" s="1">
        <v>5.6282140000000001E-2</v>
      </c>
      <c r="DI189">
        <v>18.262339999999998</v>
      </c>
      <c r="DJ189">
        <v>0.82457429999999998</v>
      </c>
      <c r="DK189">
        <v>23.797139999999999</v>
      </c>
      <c r="DL189" s="1">
        <v>5.0471780000000001E-2</v>
      </c>
      <c r="DM189">
        <v>16.506900000000002</v>
      </c>
      <c r="DN189">
        <v>0.81598459999999995</v>
      </c>
      <c r="DO189">
        <v>23.27308</v>
      </c>
      <c r="DP189" s="1">
        <v>4.4963320000000001E-2</v>
      </c>
      <c r="DQ189">
        <v>14.815860000000001</v>
      </c>
      <c r="DR189">
        <v>0.80757800000000002</v>
      </c>
      <c r="DS189">
        <v>22.869019999999999</v>
      </c>
      <c r="DT189" s="1">
        <v>3.9903059999999997E-2</v>
      </c>
      <c r="DU189">
        <v>13.242520000000001</v>
      </c>
      <c r="DV189">
        <v>0.7991549</v>
      </c>
      <c r="DW189">
        <v>22.77215</v>
      </c>
      <c r="DX189" s="1">
        <v>3.5374250000000003E-2</v>
      </c>
      <c r="DY189">
        <v>11.82217</v>
      </c>
      <c r="DZ189">
        <v>0.79067710000000002</v>
      </c>
      <c r="EA189">
        <v>23.563890000000001</v>
      </c>
      <c r="EB189" s="1">
        <v>3.1369019999999997E-2</v>
      </c>
      <c r="EC189">
        <v>10.55579</v>
      </c>
      <c r="ED189">
        <v>0.78233010000000003</v>
      </c>
      <c r="EE189">
        <v>24.544219999999999</v>
      </c>
      <c r="EF189" s="1">
        <v>2.787102E-2</v>
      </c>
      <c r="EG189">
        <v>9.4414940000000005</v>
      </c>
      <c r="EH189">
        <v>0.7743196</v>
      </c>
      <c r="EI189">
        <v>25.365369999999999</v>
      </c>
      <c r="EJ189" s="1">
        <v>2.4799080000000001E-2</v>
      </c>
      <c r="EK189">
        <v>8.4523240000000008</v>
      </c>
      <c r="EL189">
        <v>0.76652350000000002</v>
      </c>
      <c r="EM189">
        <v>25.892050000000001</v>
      </c>
      <c r="EN189" s="1">
        <v>2.203573E-2</v>
      </c>
      <c r="EO189">
        <v>7.5569559999999996</v>
      </c>
      <c r="EP189">
        <v>0.75831320000000002</v>
      </c>
      <c r="EQ189">
        <v>25.714479999999998</v>
      </c>
      <c r="ER189" s="1">
        <v>1.9552320000000002E-2</v>
      </c>
      <c r="ES189">
        <v>6.7516699999999998</v>
      </c>
      <c r="ET189">
        <v>0.75014599999999998</v>
      </c>
      <c r="EU189">
        <v>24.97841</v>
      </c>
      <c r="EV189" s="1">
        <v>1.733121E-2</v>
      </c>
      <c r="EW189">
        <v>6.0242300000000002</v>
      </c>
      <c r="EX189">
        <v>0.74229179999999995</v>
      </c>
      <c r="EY189">
        <v>24.400680000000001</v>
      </c>
      <c r="EZ189" s="1">
        <v>1.536098E-2</v>
      </c>
      <c r="FA189">
        <v>5.3719549999999998</v>
      </c>
      <c r="FB189">
        <v>0.73452859999999998</v>
      </c>
      <c r="FC189">
        <v>24.16525</v>
      </c>
      <c r="FD189" s="1">
        <v>1.3600070000000001E-2</v>
      </c>
      <c r="FE189">
        <v>4.7840189999999998</v>
      </c>
      <c r="FF189">
        <v>0.72694820000000004</v>
      </c>
      <c r="FG189">
        <v>24.671299999999999</v>
      </c>
      <c r="FH189" s="1">
        <v>1.202861E-2</v>
      </c>
      <c r="FI189">
        <v>4.2558749999999996</v>
      </c>
      <c r="FJ189">
        <v>0.71997149999999999</v>
      </c>
      <c r="FK189">
        <v>25.351500000000001</v>
      </c>
      <c r="FL189" s="1">
        <v>1.0637199999999999E-2</v>
      </c>
      <c r="FM189">
        <v>3.782025</v>
      </c>
      <c r="FN189">
        <v>0.7134064</v>
      </c>
      <c r="FO189">
        <v>25.703489999999999</v>
      </c>
      <c r="FP189" s="1">
        <v>9.3969540000000008E-3</v>
      </c>
      <c r="FQ189">
        <v>3.3550930000000001</v>
      </c>
      <c r="FR189">
        <v>0.70833299999999999</v>
      </c>
      <c r="FS189">
        <v>25.648769999999999</v>
      </c>
      <c r="FT189" s="1">
        <v>8.311789E-3</v>
      </c>
      <c r="FU189">
        <v>2.9753370000000001</v>
      </c>
      <c r="FV189">
        <v>0.70397929999999997</v>
      </c>
      <c r="FW189">
        <v>25.140270000000001</v>
      </c>
      <c r="FX189" s="1">
        <v>7.3413259999999996E-3</v>
      </c>
      <c r="FY189">
        <v>2.632476</v>
      </c>
      <c r="FZ189">
        <v>0.70051560000000002</v>
      </c>
      <c r="GA189">
        <v>24.513030000000001</v>
      </c>
      <c r="GB189" s="1">
        <v>6.4685209999999996E-3</v>
      </c>
      <c r="GC189">
        <v>2.3212229999999998</v>
      </c>
      <c r="GD189">
        <v>0.69786230000000005</v>
      </c>
      <c r="GE189">
        <v>23.971589999999999</v>
      </c>
      <c r="GF189" s="1">
        <v>5.6842639999999996E-3</v>
      </c>
      <c r="GG189">
        <v>2.0391170000000001</v>
      </c>
      <c r="GH189">
        <v>0.69575509999999996</v>
      </c>
      <c r="GI189">
        <v>23.836310000000001</v>
      </c>
      <c r="GJ189" s="1">
        <v>4.9757300000000003E-3</v>
      </c>
      <c r="GK189">
        <v>1.7832460000000001</v>
      </c>
      <c r="GL189">
        <v>0.69412390000000002</v>
      </c>
      <c r="GM189">
        <v>24.48856</v>
      </c>
      <c r="GN189" s="1">
        <v>4.3107329999999998E-3</v>
      </c>
      <c r="GO189">
        <v>1.543641</v>
      </c>
      <c r="GP189">
        <v>0.69291060000000004</v>
      </c>
      <c r="GQ189">
        <v>25.463899999999999</v>
      </c>
      <c r="GR189" s="1">
        <v>3.6552429999999999E-3</v>
      </c>
      <c r="GS189">
        <v>1.308238</v>
      </c>
      <c r="GT189">
        <v>0.69199630000000001</v>
      </c>
      <c r="GU189">
        <v>26.493819999999999</v>
      </c>
      <c r="GV189" s="1">
        <v>3.003375E-3</v>
      </c>
      <c r="GW189">
        <v>1.0745070000000001</v>
      </c>
      <c r="GX189">
        <v>0.69137700000000002</v>
      </c>
      <c r="GY189">
        <v>27.08286</v>
      </c>
      <c r="GZ189" s="1">
        <v>2.3922140000000001E-3</v>
      </c>
      <c r="HA189">
        <v>0.85519639999999997</v>
      </c>
      <c r="HB189">
        <v>0.69103320000000001</v>
      </c>
      <c r="HC189">
        <v>26.983219999999999</v>
      </c>
      <c r="HD189" s="1">
        <v>1.877767E-3</v>
      </c>
      <c r="HE189">
        <v>0.66985479999999997</v>
      </c>
      <c r="HF189">
        <v>0.69080920000000001</v>
      </c>
      <c r="HG189">
        <v>26.05255</v>
      </c>
      <c r="HH189" s="1">
        <v>1.4886750000000001E-3</v>
      </c>
      <c r="HI189">
        <v>0.52906330000000001</v>
      </c>
      <c r="HJ189">
        <v>0.69069309999999995</v>
      </c>
      <c r="HK189">
        <v>25.03417</v>
      </c>
      <c r="HL189" s="1">
        <v>1.2201639999999999E-3</v>
      </c>
      <c r="HM189">
        <v>0.43147550000000001</v>
      </c>
      <c r="HN189">
        <v>0.69060679999999997</v>
      </c>
      <c r="HO189">
        <v>24.170590000000001</v>
      </c>
      <c r="HP189" s="1">
        <v>1.042802E-3</v>
      </c>
      <c r="HQ189">
        <v>0.3670716</v>
      </c>
      <c r="HR189">
        <v>0.69054740000000003</v>
      </c>
      <c r="HS189">
        <v>23.979990000000001</v>
      </c>
      <c r="HT189" s="1">
        <v>9.2368780000000002E-4</v>
      </c>
      <c r="HU189">
        <v>0.32389420000000002</v>
      </c>
      <c r="HV189">
        <v>0.69047179999999997</v>
      </c>
      <c r="HW189">
        <v>24.385429999999999</v>
      </c>
      <c r="HX189" s="1">
        <v>8.3720639999999998E-4</v>
      </c>
      <c r="HY189">
        <v>0.292821</v>
      </c>
      <c r="HZ189">
        <v>0.69038330000000003</v>
      </c>
      <c r="IA189">
        <v>24.91215</v>
      </c>
      <c r="IB189" s="1">
        <v>7.6712630000000002E-4</v>
      </c>
      <c r="IC189">
        <v>0.26787559999999999</v>
      </c>
      <c r="ID189">
        <v>0.69026330000000002</v>
      </c>
      <c r="IE189">
        <v>25.286259999999999</v>
      </c>
      <c r="IF189" s="1">
        <v>7.0678500000000003E-4</v>
      </c>
      <c r="IG189">
        <v>0.2465231</v>
      </c>
      <c r="IH189">
        <v>0.69008610000000004</v>
      </c>
      <c r="II189">
        <v>25.07649</v>
      </c>
      <c r="IJ189" s="1">
        <v>6.5533799999999999E-4</v>
      </c>
      <c r="IK189">
        <v>0.22835349999999999</v>
      </c>
      <c r="IL189">
        <v>0.68986179999999997</v>
      </c>
      <c r="IM189">
        <v>24.26042</v>
      </c>
      <c r="IN189" s="1">
        <v>6.1248189999999999E-4</v>
      </c>
      <c r="IO189">
        <v>0.21322240000000001</v>
      </c>
      <c r="IP189">
        <v>0.6896255</v>
      </c>
      <c r="IQ189">
        <v>23.44125</v>
      </c>
      <c r="IR189" s="1">
        <v>5.7700609999999995E-4</v>
      </c>
      <c r="IS189">
        <v>0.20072960000000001</v>
      </c>
      <c r="IT189">
        <v>0.68936229999999998</v>
      </c>
      <c r="IU189">
        <v>23.014299999999999</v>
      </c>
      <c r="IV189" s="1">
        <v>5.4708630000000001E-4</v>
      </c>
      <c r="IW189">
        <v>0.190219</v>
      </c>
      <c r="IX189">
        <v>0.68908360000000002</v>
      </c>
      <c r="IY189">
        <v>23.81381</v>
      </c>
      <c r="IZ189" s="1">
        <v>5.215199E-4</v>
      </c>
      <c r="JA189">
        <v>0.1812917</v>
      </c>
      <c r="JB189">
        <v>0.68877790000000005</v>
      </c>
      <c r="JC189">
        <v>25.105650000000001</v>
      </c>
      <c r="JD189" s="1">
        <v>4.9944319999999998E-4</v>
      </c>
      <c r="JE189">
        <v>0.17355870000000001</v>
      </c>
      <c r="JF189">
        <v>0.68848399999999998</v>
      </c>
      <c r="JG189">
        <v>26.43018</v>
      </c>
      <c r="JH189" s="1">
        <v>4.8050700000000003E-4</v>
      </c>
      <c r="JI189">
        <v>0.16696250000000001</v>
      </c>
      <c r="JJ189">
        <v>0.68815800000000005</v>
      </c>
      <c r="JK189">
        <v>27.013729999999999</v>
      </c>
      <c r="JL189" s="1">
        <v>4.6370770000000002E-4</v>
      </c>
      <c r="JM189">
        <v>0.16114329999999999</v>
      </c>
      <c r="JN189">
        <v>0.68783640000000001</v>
      </c>
      <c r="JO189">
        <v>26.83925</v>
      </c>
      <c r="JP189" s="1">
        <v>4.4761939999999999E-4</v>
      </c>
      <c r="JQ189">
        <v>0.15557380000000001</v>
      </c>
      <c r="JR189">
        <v>0.6875194</v>
      </c>
      <c r="JS189">
        <v>25.941079999999999</v>
      </c>
      <c r="JT189" s="1">
        <v>4.3129049999999998E-4</v>
      </c>
      <c r="JU189">
        <v>0.1499501</v>
      </c>
      <c r="JV189">
        <v>0.68720780000000004</v>
      </c>
      <c r="JW189">
        <v>24.977640000000001</v>
      </c>
      <c r="JX189" s="1">
        <v>4.1472600000000003E-4</v>
      </c>
      <c r="JY189">
        <v>0.1442348</v>
      </c>
      <c r="JZ189">
        <v>0.68690309999999999</v>
      </c>
      <c r="KA189">
        <v>24.279699999999998</v>
      </c>
      <c r="KB189" s="1">
        <v>3.9763549999999998E-4</v>
      </c>
      <c r="KC189">
        <v>0.1383413</v>
      </c>
      <c r="KD189">
        <v>0.6865985</v>
      </c>
      <c r="KE189">
        <v>24.59337</v>
      </c>
      <c r="KF189" s="1">
        <v>3.8073510000000003E-4</v>
      </c>
      <c r="KG189">
        <v>0.1324912</v>
      </c>
      <c r="KH189">
        <v>0.68634519999999999</v>
      </c>
      <c r="KI189">
        <v>25.25958</v>
      </c>
      <c r="KJ189" s="1">
        <v>3.6409129999999997E-4</v>
      </c>
      <c r="KK189">
        <v>0.12672059999999999</v>
      </c>
      <c r="KL189">
        <v>0.68610389999999999</v>
      </c>
      <c r="KM189">
        <v>26.05592</v>
      </c>
      <c r="KN189" s="1">
        <v>3.4768059999999999E-4</v>
      </c>
      <c r="KO189">
        <v>0.12101430000000001</v>
      </c>
      <c r="KP189">
        <v>0.68591550000000001</v>
      </c>
      <c r="KQ189">
        <v>26.550409999999999</v>
      </c>
      <c r="KR189" s="1">
        <v>3.3211969999999999E-4</v>
      </c>
      <c r="KS189">
        <v>0.11559999999999999</v>
      </c>
      <c r="KT189">
        <v>0.68576599999999999</v>
      </c>
      <c r="KU189">
        <v>26.309470000000001</v>
      </c>
      <c r="KV189" s="1">
        <v>3.1685360000000001E-4</v>
      </c>
      <c r="KW189">
        <v>0.1102833</v>
      </c>
      <c r="KX189">
        <v>0.68567579999999995</v>
      </c>
      <c r="KY189">
        <v>25.593160000000001</v>
      </c>
      <c r="KZ189" s="1">
        <v>3.0248090000000003E-4</v>
      </c>
      <c r="LA189">
        <v>0.10526820000000001</v>
      </c>
      <c r="LB189">
        <v>0.68559119999999996</v>
      </c>
      <c r="LC189">
        <v>24.885850000000001</v>
      </c>
      <c r="LD189" s="1">
        <v>2.8878930000000001E-4</v>
      </c>
      <c r="LE189">
        <v>0.1004834</v>
      </c>
      <c r="LF189">
        <v>0.68553869999999995</v>
      </c>
      <c r="LG189">
        <v>24.441659999999999</v>
      </c>
      <c r="LH189" s="1">
        <v>2.762013E-4</v>
      </c>
      <c r="LI189">
        <v>9.6076789999999995E-2</v>
      </c>
      <c r="LJ189">
        <v>0.68549389999999999</v>
      </c>
      <c r="LK189">
        <v>24.83473</v>
      </c>
      <c r="LL189" s="1">
        <v>2.6372929999999998E-4</v>
      </c>
      <c r="LM189">
        <v>9.1732449999999993E-2</v>
      </c>
      <c r="LN189">
        <v>0.68547480000000005</v>
      </c>
      <c r="LO189">
        <v>25.596250000000001</v>
      </c>
      <c r="LP189" s="1">
        <v>2.5155469999999999E-4</v>
      </c>
      <c r="LQ189">
        <v>8.7491159999999998E-2</v>
      </c>
      <c r="LR189">
        <v>0.68548529999999996</v>
      </c>
      <c r="LS189">
        <v>26.50619</v>
      </c>
      <c r="LT189" s="1">
        <v>2.3951760000000001E-4</v>
      </c>
      <c r="LU189">
        <v>8.3299440000000002E-2</v>
      </c>
      <c r="LV189">
        <v>0.6854654</v>
      </c>
      <c r="LW189">
        <v>27.049600000000002</v>
      </c>
      <c r="LX189" s="1">
        <v>2.2746840000000001E-4</v>
      </c>
      <c r="LY189">
        <v>7.910064E-2</v>
      </c>
      <c r="LZ189">
        <v>0.68548629999999999</v>
      </c>
      <c r="MA189">
        <v>26.927700000000002</v>
      </c>
      <c r="MB189" s="1">
        <v>2.1591230000000001E-4</v>
      </c>
      <c r="MC189">
        <v>7.5161400000000003E-2</v>
      </c>
      <c r="MD189">
        <v>0.68547369999999996</v>
      </c>
      <c r="ME189">
        <v>26.096969999999999</v>
      </c>
      <c r="MF189" s="1">
        <v>2.04837E-4</v>
      </c>
      <c r="MG189">
        <v>7.1533139999999995E-2</v>
      </c>
      <c r="MH189">
        <v>0.68547729999999996</v>
      </c>
      <c r="MI189">
        <v>25.170590000000001</v>
      </c>
      <c r="MJ189" s="1">
        <v>1.9505529999999999E-4</v>
      </c>
      <c r="MK189">
        <v>6.8315559999999997E-2</v>
      </c>
      <c r="ML189">
        <v>0.68546799999999997</v>
      </c>
      <c r="MM189">
        <v>24.442340000000002</v>
      </c>
      <c r="MN189" s="1">
        <v>1.8622840000000001E-4</v>
      </c>
      <c r="MO189">
        <v>6.541218E-2</v>
      </c>
      <c r="MP189">
        <v>0.68549590000000005</v>
      </c>
      <c r="MQ189">
        <v>24.732970000000002</v>
      </c>
      <c r="MR189" s="1">
        <v>1.7806690000000001E-4</v>
      </c>
      <c r="MS189">
        <v>6.2719129999999998E-2</v>
      </c>
      <c r="MT189">
        <v>0.68548629999999999</v>
      </c>
      <c r="MU189">
        <v>25.17991</v>
      </c>
      <c r="MV189" s="1">
        <v>1.706073E-4</v>
      </c>
      <c r="MW189">
        <v>6.0250129999999999E-2</v>
      </c>
      <c r="MX189">
        <v>0.68547610000000003</v>
      </c>
      <c r="MY189">
        <v>25.445430000000002</v>
      </c>
      <c r="MZ189" s="1">
        <v>1.6363169999999999E-4</v>
      </c>
      <c r="NA189">
        <v>5.7936439999999999E-2</v>
      </c>
      <c r="NB189">
        <v>0.68548149999999997</v>
      </c>
      <c r="NC189">
        <v>25.38391</v>
      </c>
      <c r="ND189" s="1">
        <v>1.5685690000000001E-4</v>
      </c>
      <c r="NE189">
        <v>5.5675130000000003E-2</v>
      </c>
      <c r="NF189">
        <v>0.68548480000000001</v>
      </c>
      <c r="NG189">
        <v>25.000599999999999</v>
      </c>
      <c r="NH189" s="1">
        <v>1.5055750000000001E-4</v>
      </c>
      <c r="NI189">
        <v>5.3560879999999998E-2</v>
      </c>
      <c r="NJ189">
        <v>0.68548319999999996</v>
      </c>
      <c r="NK189">
        <v>24.259160000000001</v>
      </c>
      <c r="NL189" s="1">
        <v>1.4453940000000001E-4</v>
      </c>
      <c r="NM189">
        <v>5.1541700000000003E-2</v>
      </c>
      <c r="NN189">
        <v>0.68547990000000003</v>
      </c>
      <c r="NO189">
        <v>23.526620000000001</v>
      </c>
      <c r="NP189" s="1">
        <v>1.3871740000000001E-4</v>
      </c>
      <c r="NQ189">
        <v>4.9572739999999997E-2</v>
      </c>
      <c r="NR189">
        <v>0.68548699999999996</v>
      </c>
      <c r="NS189">
        <v>23.06917</v>
      </c>
      <c r="NT189" s="1">
        <v>1.332854E-4</v>
      </c>
      <c r="NU189">
        <v>4.772821E-2</v>
      </c>
      <c r="NV189">
        <v>0.6854846</v>
      </c>
      <c r="NW189">
        <v>23.60275</v>
      </c>
      <c r="NX189" s="1">
        <v>1.2807549999999999E-4</v>
      </c>
      <c r="NY189">
        <v>4.5954509999999997E-2</v>
      </c>
      <c r="NZ189">
        <v>0.68547820000000004</v>
      </c>
      <c r="OA189">
        <v>24.622589999999999</v>
      </c>
      <c r="OB189" s="1">
        <v>1.2306909999999999E-4</v>
      </c>
      <c r="OC189">
        <v>4.4242700000000003E-2</v>
      </c>
      <c r="OD189">
        <v>0.68547210000000003</v>
      </c>
      <c r="OE189">
        <v>25.581659999999999</v>
      </c>
      <c r="OF189" s="1">
        <v>1.1829909999999999E-4</v>
      </c>
      <c r="OG189">
        <v>4.2610059999999998E-2</v>
      </c>
      <c r="OH189">
        <v>0.68547899999999995</v>
      </c>
      <c r="OI189">
        <v>26.202780000000001</v>
      </c>
      <c r="OJ189" s="1">
        <v>1.136706E-4</v>
      </c>
      <c r="OK189">
        <v>4.1014420000000003E-2</v>
      </c>
    </row>
    <row r="190" spans="1:401" x14ac:dyDescent="0.35">
      <c r="A190">
        <v>196</v>
      </c>
      <c r="B190" t="s">
        <v>4</v>
      </c>
      <c r="C190" t="s">
        <v>181</v>
      </c>
      <c r="D190" t="s">
        <v>196</v>
      </c>
      <c r="E190">
        <v>887.79399999999998</v>
      </c>
      <c r="F190">
        <v>0.72131199999999995</v>
      </c>
      <c r="G190">
        <v>21.630369999999999</v>
      </c>
      <c r="H190">
        <v>0</v>
      </c>
      <c r="I190">
        <v>0</v>
      </c>
      <c r="J190">
        <v>0.7199913</v>
      </c>
      <c r="K190">
        <v>21.657080000000001</v>
      </c>
      <c r="L190">
        <v>0</v>
      </c>
      <c r="M190">
        <v>0</v>
      </c>
      <c r="N190">
        <v>0.71862919999999997</v>
      </c>
      <c r="O190">
        <v>21.79682</v>
      </c>
      <c r="P190">
        <v>0</v>
      </c>
      <c r="Q190">
        <v>0</v>
      </c>
      <c r="R190">
        <v>0.71718649999999995</v>
      </c>
      <c r="S190">
        <v>21.769480000000001</v>
      </c>
      <c r="T190">
        <v>0</v>
      </c>
      <c r="U190">
        <v>0</v>
      </c>
      <c r="V190">
        <v>0.71547340000000004</v>
      </c>
      <c r="W190">
        <v>21.630120000000002</v>
      </c>
      <c r="X190">
        <v>0</v>
      </c>
      <c r="Y190">
        <v>0</v>
      </c>
      <c r="Z190">
        <v>0.71287239999999996</v>
      </c>
      <c r="AA190">
        <v>21.64809</v>
      </c>
      <c r="AB190">
        <v>0</v>
      </c>
      <c r="AC190">
        <v>0</v>
      </c>
      <c r="AD190">
        <v>0.70978129999999995</v>
      </c>
      <c r="AE190">
        <v>21.551130000000001</v>
      </c>
      <c r="AF190">
        <v>2.1198900000000002E-37</v>
      </c>
      <c r="AG190">
        <v>7.7662479999999999E-35</v>
      </c>
      <c r="AH190">
        <v>0.70769510000000002</v>
      </c>
      <c r="AI190">
        <v>21.89349</v>
      </c>
      <c r="AJ190" s="1">
        <v>1.346184E-25</v>
      </c>
      <c r="AK190" s="1">
        <v>4.96151E-23</v>
      </c>
      <c r="AL190">
        <v>0.70610859999999998</v>
      </c>
      <c r="AM190">
        <v>22.353449999999999</v>
      </c>
      <c r="AN190" s="1">
        <v>5.9827689999999995E-14</v>
      </c>
      <c r="AO190" s="1">
        <v>2.2105679999999999E-11</v>
      </c>
      <c r="AP190">
        <v>0.7046441</v>
      </c>
      <c r="AQ190">
        <v>22.710819999999998</v>
      </c>
      <c r="AR190" s="1">
        <v>4.7475760000000003E-6</v>
      </c>
      <c r="AS190" s="1">
        <v>1.2683950000000001E-3</v>
      </c>
      <c r="AT190">
        <v>0.70321080000000002</v>
      </c>
      <c r="AU190">
        <v>23.017880000000002</v>
      </c>
      <c r="AV190" s="1">
        <v>6.7212879999999997E-3</v>
      </c>
      <c r="AW190" s="1">
        <v>1.959095</v>
      </c>
      <c r="AX190">
        <v>0.70168810000000004</v>
      </c>
      <c r="AY190">
        <v>22.967079999999999</v>
      </c>
      <c r="AZ190" s="1">
        <v>0.62992309999999996</v>
      </c>
      <c r="BA190">
        <v>196.9597</v>
      </c>
      <c r="BB190">
        <v>0.70010050000000001</v>
      </c>
      <c r="BC190">
        <v>22.875440000000001</v>
      </c>
      <c r="BD190" s="1">
        <v>10.698079999999999</v>
      </c>
      <c r="BE190">
        <v>3547.143</v>
      </c>
      <c r="BF190">
        <v>0.6983914</v>
      </c>
      <c r="BG190">
        <v>22.89799</v>
      </c>
      <c r="BH190">
        <v>52.08549</v>
      </c>
      <c r="BI190">
        <v>18191.349999999999</v>
      </c>
      <c r="BJ190">
        <v>0.69642340000000003</v>
      </c>
      <c r="BK190">
        <v>23.080780000000001</v>
      </c>
      <c r="BL190">
        <v>96.986050000000006</v>
      </c>
      <c r="BM190">
        <v>35459.96</v>
      </c>
      <c r="BN190">
        <v>0.69403979999999998</v>
      </c>
      <c r="BO190">
        <v>23.78781</v>
      </c>
      <c r="BP190">
        <v>84.688829999999996</v>
      </c>
      <c r="BQ190">
        <v>32256.79</v>
      </c>
      <c r="BR190">
        <v>0.69110229999999995</v>
      </c>
      <c r="BS190">
        <v>24.30734</v>
      </c>
      <c r="BT190">
        <v>40.573039999999999</v>
      </c>
      <c r="BU190">
        <v>16026.29</v>
      </c>
      <c r="BV190">
        <v>0.68777109999999997</v>
      </c>
      <c r="BW190">
        <v>24.644220000000001</v>
      </c>
      <c r="BX190">
        <v>12.16015</v>
      </c>
      <c r="BY190">
        <v>4957.55</v>
      </c>
      <c r="BZ190">
        <v>0.68407960000000001</v>
      </c>
      <c r="CA190">
        <v>24.73076</v>
      </c>
      <c r="CB190">
        <v>2.58087</v>
      </c>
      <c r="CC190">
        <v>1079.614</v>
      </c>
      <c r="CD190">
        <v>0.68009330000000001</v>
      </c>
      <c r="CE190">
        <v>24.437799999999999</v>
      </c>
      <c r="CF190">
        <v>0.46805029999999997</v>
      </c>
      <c r="CG190">
        <v>197.62639999999999</v>
      </c>
      <c r="CH190">
        <v>0.67591429999999997</v>
      </c>
      <c r="CI190">
        <v>23.98977</v>
      </c>
      <c r="CJ190">
        <v>0.1198886</v>
      </c>
      <c r="CK190">
        <v>48.798029999999997</v>
      </c>
      <c r="CL190">
        <v>0.67184980000000005</v>
      </c>
      <c r="CM190">
        <v>23.763680000000001</v>
      </c>
      <c r="CN190">
        <v>7.3104420000000003E-2</v>
      </c>
      <c r="CO190">
        <v>28.485489999999999</v>
      </c>
      <c r="CP190">
        <v>0.66782859999999999</v>
      </c>
      <c r="CQ190">
        <v>23.790279999999999</v>
      </c>
      <c r="CR190">
        <v>6.931234E-2</v>
      </c>
      <c r="CS190">
        <v>26.840250000000001</v>
      </c>
      <c r="CT190">
        <v>0.66354389999999996</v>
      </c>
      <c r="CU190">
        <v>24.253029999999999</v>
      </c>
      <c r="CV190">
        <v>6.9305539999999999E-2</v>
      </c>
      <c r="CW190">
        <v>27.020720000000001</v>
      </c>
      <c r="CX190">
        <v>0.65904280000000004</v>
      </c>
      <c r="CY190">
        <v>24.291160000000001</v>
      </c>
      <c r="CZ190">
        <v>6.7061670000000004E-2</v>
      </c>
      <c r="DA190">
        <v>26.383489999999998</v>
      </c>
      <c r="DB190">
        <v>0.65450050000000004</v>
      </c>
      <c r="DC190">
        <v>24.384650000000001</v>
      </c>
      <c r="DD190" s="1">
        <v>6.2485039999999999E-2</v>
      </c>
      <c r="DE190">
        <v>24.79738</v>
      </c>
      <c r="DF190">
        <v>0.64921779999999996</v>
      </c>
      <c r="DG190">
        <v>24.292210000000001</v>
      </c>
      <c r="DH190" s="1">
        <v>5.6860639999999997E-2</v>
      </c>
      <c r="DI190">
        <v>22.75554</v>
      </c>
      <c r="DJ190">
        <v>0.64365680000000003</v>
      </c>
      <c r="DK190">
        <v>23.869420000000002</v>
      </c>
      <c r="DL190" s="1">
        <v>5.1048620000000003E-2</v>
      </c>
      <c r="DM190">
        <v>20.60172</v>
      </c>
      <c r="DN190">
        <v>0.63823810000000003</v>
      </c>
      <c r="DO190">
        <v>23.33803</v>
      </c>
      <c r="DP190" s="1">
        <v>4.5512499999999997E-2</v>
      </c>
      <c r="DQ190">
        <v>18.51333</v>
      </c>
      <c r="DR190">
        <v>0.63298189999999999</v>
      </c>
      <c r="DS190">
        <v>22.923729999999999</v>
      </c>
      <c r="DT190" s="1">
        <v>4.0406020000000001E-2</v>
      </c>
      <c r="DU190">
        <v>16.561540000000001</v>
      </c>
      <c r="DV190">
        <v>0.62772910000000004</v>
      </c>
      <c r="DW190">
        <v>22.803129999999999</v>
      </c>
      <c r="DX190" s="1">
        <v>3.5826139999999999E-2</v>
      </c>
      <c r="DY190">
        <v>14.79426</v>
      </c>
      <c r="DZ190">
        <v>0.62246440000000003</v>
      </c>
      <c r="EA190">
        <v>23.56362</v>
      </c>
      <c r="EB190" s="1">
        <v>3.1768100000000001E-2</v>
      </c>
      <c r="EC190">
        <v>13.215020000000001</v>
      </c>
      <c r="ED190">
        <v>0.61734960000000005</v>
      </c>
      <c r="EE190">
        <v>24.544419999999999</v>
      </c>
      <c r="EF190" s="1">
        <v>2.8223729999999999E-2</v>
      </c>
      <c r="EG190">
        <v>11.82428</v>
      </c>
      <c r="EH190">
        <v>0.61273319999999998</v>
      </c>
      <c r="EI190">
        <v>25.387810000000002</v>
      </c>
      <c r="EJ190" s="1">
        <v>2.5118629999999999E-2</v>
      </c>
      <c r="EK190">
        <v>10.58985</v>
      </c>
      <c r="EL190">
        <v>0.60794579999999998</v>
      </c>
      <c r="EM190">
        <v>25.933070000000001</v>
      </c>
      <c r="EN190" s="1">
        <v>2.2322979999999999E-2</v>
      </c>
      <c r="EO190">
        <v>9.4711020000000001</v>
      </c>
      <c r="EP190">
        <v>0.60289380000000004</v>
      </c>
      <c r="EQ190">
        <v>25.782579999999999</v>
      </c>
      <c r="ER190" s="1">
        <v>1.9813750000000001E-2</v>
      </c>
      <c r="ES190">
        <v>8.4659189999999995</v>
      </c>
      <c r="ET190">
        <v>0.5979776</v>
      </c>
      <c r="EU190">
        <v>25.06044</v>
      </c>
      <c r="EV190" s="1">
        <v>1.7566189999999999E-2</v>
      </c>
      <c r="EW190">
        <v>7.5560830000000001</v>
      </c>
      <c r="EX190">
        <v>0.59341279999999996</v>
      </c>
      <c r="EY190">
        <v>24.46632</v>
      </c>
      <c r="EZ190" s="1">
        <v>1.557301E-2</v>
      </c>
      <c r="FA190">
        <v>6.7400260000000003</v>
      </c>
      <c r="FB190">
        <v>0.58892440000000001</v>
      </c>
      <c r="FC190">
        <v>24.19706</v>
      </c>
      <c r="FD190" s="1">
        <v>1.379055E-2</v>
      </c>
      <c r="FE190">
        <v>6.0043839999999999</v>
      </c>
      <c r="FF190">
        <v>0.58459680000000003</v>
      </c>
      <c r="FG190">
        <v>24.66497</v>
      </c>
      <c r="FH190" s="1">
        <v>1.220072E-2</v>
      </c>
      <c r="FI190">
        <v>5.3437429999999999</v>
      </c>
      <c r="FJ190">
        <v>0.58081839999999996</v>
      </c>
      <c r="FK190">
        <v>25.335660000000001</v>
      </c>
      <c r="FL190" s="1">
        <v>1.079258E-2</v>
      </c>
      <c r="FM190">
        <v>4.7504330000000001</v>
      </c>
      <c r="FN190">
        <v>0.57738210000000001</v>
      </c>
      <c r="FO190">
        <v>25.715900000000001</v>
      </c>
      <c r="FP190" s="1">
        <v>9.5357370000000007E-3</v>
      </c>
      <c r="FQ190">
        <v>4.2149320000000001</v>
      </c>
      <c r="FR190">
        <v>0.57471660000000002</v>
      </c>
      <c r="FS190">
        <v>25.70307</v>
      </c>
      <c r="FT190" s="1">
        <v>8.4371489999999997E-3</v>
      </c>
      <c r="FU190">
        <v>3.7386569999999999</v>
      </c>
      <c r="FV190">
        <v>0.57253299999999996</v>
      </c>
      <c r="FW190">
        <v>25.212209999999999</v>
      </c>
      <c r="FX190" s="1">
        <v>7.4551249999999999E-3</v>
      </c>
      <c r="FY190">
        <v>3.3092999999999999</v>
      </c>
      <c r="FZ190">
        <v>0.57088589999999995</v>
      </c>
      <c r="GA190">
        <v>24.586089999999999</v>
      </c>
      <c r="GB190" s="1">
        <v>6.5726259999999998E-3</v>
      </c>
      <c r="GC190">
        <v>2.9199350000000002</v>
      </c>
      <c r="GD190">
        <v>0.56975790000000004</v>
      </c>
      <c r="GE190">
        <v>24.027889999999999</v>
      </c>
      <c r="GF190" s="1">
        <v>5.7786629999999999E-3</v>
      </c>
      <c r="GG190">
        <v>2.5665170000000002</v>
      </c>
      <c r="GH190">
        <v>0.56889579999999995</v>
      </c>
      <c r="GI190">
        <v>23.863440000000001</v>
      </c>
      <c r="GJ190" s="1">
        <v>5.0625289999999996E-3</v>
      </c>
      <c r="GK190">
        <v>2.2464080000000002</v>
      </c>
      <c r="GL190">
        <v>0.56826089999999996</v>
      </c>
      <c r="GM190">
        <v>24.488289999999999</v>
      </c>
      <c r="GN190" s="1">
        <v>4.3941090000000002E-3</v>
      </c>
      <c r="GO190">
        <v>1.9482809999999999</v>
      </c>
      <c r="GP190">
        <v>0.56783309999999998</v>
      </c>
      <c r="GQ190">
        <v>25.455279999999998</v>
      </c>
      <c r="GR190" s="1">
        <v>3.7390309999999999E-3</v>
      </c>
      <c r="GS190">
        <v>1.657162</v>
      </c>
      <c r="GT190">
        <v>0.56752259999999999</v>
      </c>
      <c r="GU190">
        <v>26.49541</v>
      </c>
      <c r="GV190" s="1">
        <v>3.0855370000000002E-3</v>
      </c>
      <c r="GW190">
        <v>1.367348</v>
      </c>
      <c r="GX190">
        <v>0.56741229999999998</v>
      </c>
      <c r="GY190">
        <v>27.120809999999999</v>
      </c>
      <c r="GZ190" s="1">
        <v>2.466467E-3</v>
      </c>
      <c r="HA190">
        <v>1.0925130000000001</v>
      </c>
      <c r="HB190">
        <v>0.56741759999999997</v>
      </c>
      <c r="HC190">
        <v>27.055579999999999</v>
      </c>
      <c r="HD190" s="1">
        <v>1.9376840000000001E-3</v>
      </c>
      <c r="HE190">
        <v>0.85671589999999997</v>
      </c>
      <c r="HF190">
        <v>0.56745020000000002</v>
      </c>
      <c r="HG190">
        <v>26.15625</v>
      </c>
      <c r="HH190" s="1">
        <v>1.5324710000000001E-3</v>
      </c>
      <c r="HI190">
        <v>0.67508009999999996</v>
      </c>
      <c r="HJ190">
        <v>0.56751580000000001</v>
      </c>
      <c r="HK190">
        <v>25.142440000000001</v>
      </c>
      <c r="HL190" s="1">
        <v>1.2494470000000001E-3</v>
      </c>
      <c r="HM190">
        <v>0.54758649999999998</v>
      </c>
      <c r="HN190">
        <v>0.56757250000000004</v>
      </c>
      <c r="HO190">
        <v>24.269300000000001</v>
      </c>
      <c r="HP190" s="1">
        <v>1.0622330000000001E-3</v>
      </c>
      <c r="HQ190">
        <v>0.46323789999999998</v>
      </c>
      <c r="HR190">
        <v>0.56760949999999999</v>
      </c>
      <c r="HS190">
        <v>24.040089999999999</v>
      </c>
      <c r="HT190" s="1">
        <v>9.36986E-4</v>
      </c>
      <c r="HU190">
        <v>0.40690710000000002</v>
      </c>
      <c r="HV190">
        <v>0.56761490000000003</v>
      </c>
      <c r="HW190">
        <v>24.412279999999999</v>
      </c>
      <c r="HX190" s="1">
        <v>8.4725849999999999E-4</v>
      </c>
      <c r="HY190">
        <v>0.36690260000000002</v>
      </c>
      <c r="HZ190">
        <v>0.56759269999999995</v>
      </c>
      <c r="IA190">
        <v>24.930610000000001</v>
      </c>
      <c r="IB190" s="1">
        <v>7.7556320000000002E-4</v>
      </c>
      <c r="IC190">
        <v>0.33526430000000002</v>
      </c>
      <c r="ID190">
        <v>0.56754559999999998</v>
      </c>
      <c r="IE190">
        <v>25.326989999999999</v>
      </c>
      <c r="IF190" s="1">
        <v>7.1405310000000001E-4</v>
      </c>
      <c r="IG190">
        <v>0.30830829999999998</v>
      </c>
      <c r="IH190">
        <v>0.56746669999999999</v>
      </c>
      <c r="II190">
        <v>25.147120000000001</v>
      </c>
      <c r="IJ190" s="1">
        <v>6.6144249999999999E-4</v>
      </c>
      <c r="IK190">
        <v>0.2852961</v>
      </c>
      <c r="IL190">
        <v>0.5673648</v>
      </c>
      <c r="IM190">
        <v>24.349779999999999</v>
      </c>
      <c r="IN190" s="1">
        <v>6.1754059999999996E-4</v>
      </c>
      <c r="IO190">
        <v>0.26609129999999998</v>
      </c>
      <c r="IP190">
        <v>0.567241</v>
      </c>
      <c r="IQ190">
        <v>23.527100000000001</v>
      </c>
      <c r="IR190" s="1">
        <v>5.8122770000000005E-4</v>
      </c>
      <c r="IS190">
        <v>0.2502433</v>
      </c>
      <c r="IT190">
        <v>0.56710059999999995</v>
      </c>
      <c r="IU190">
        <v>23.06775</v>
      </c>
      <c r="IV190" s="1">
        <v>5.5062199999999996E-4</v>
      </c>
      <c r="IW190">
        <v>0.23692540000000001</v>
      </c>
      <c r="IX190">
        <v>0.56695329999999999</v>
      </c>
      <c r="IY190">
        <v>23.808620000000001</v>
      </c>
      <c r="IZ190" s="1">
        <v>5.2458439999999995E-4</v>
      </c>
      <c r="JA190">
        <v>0.225659</v>
      </c>
      <c r="JB190">
        <v>0.56680330000000001</v>
      </c>
      <c r="JC190">
        <v>25.071269999999998</v>
      </c>
      <c r="JD190" s="1">
        <v>5.0203309999999996E-4</v>
      </c>
      <c r="JE190">
        <v>0.2158755</v>
      </c>
      <c r="JF190">
        <v>0.56663370000000002</v>
      </c>
      <c r="JG190">
        <v>26.396799999999999</v>
      </c>
      <c r="JH190" s="1">
        <v>4.8275610000000002E-4</v>
      </c>
      <c r="JI190">
        <v>0.20755599999999999</v>
      </c>
      <c r="JJ190">
        <v>0.56647829999999999</v>
      </c>
      <c r="JK190">
        <v>27.030719999999999</v>
      </c>
      <c r="JL190" s="1">
        <v>4.6578E-4</v>
      </c>
      <c r="JM190">
        <v>0.2002631</v>
      </c>
      <c r="JN190">
        <v>0.56634490000000004</v>
      </c>
      <c r="JO190">
        <v>26.90841</v>
      </c>
      <c r="JP190" s="1">
        <v>4.4963549999999999E-4</v>
      </c>
      <c r="JQ190">
        <v>0.1933436</v>
      </c>
      <c r="JR190">
        <v>0.56617059999999997</v>
      </c>
      <c r="JS190">
        <v>26.049849999999999</v>
      </c>
      <c r="JT190" s="1">
        <v>4.3335440000000003E-4</v>
      </c>
      <c r="JU190">
        <v>0.18640499999999999</v>
      </c>
      <c r="JV190">
        <v>0.56602359999999996</v>
      </c>
      <c r="JW190">
        <v>25.08784</v>
      </c>
      <c r="JX190" s="1">
        <v>4.168571E-4</v>
      </c>
      <c r="JY190">
        <v>0.17936070000000001</v>
      </c>
      <c r="JZ190">
        <v>0.56588640000000001</v>
      </c>
      <c r="KA190">
        <v>24.36514</v>
      </c>
      <c r="KB190" s="1">
        <v>3.9980989999999998E-4</v>
      </c>
      <c r="KC190">
        <v>0.17209199999999999</v>
      </c>
      <c r="KD190">
        <v>0.56573130000000005</v>
      </c>
      <c r="KE190">
        <v>24.626249999999999</v>
      </c>
      <c r="KF190" s="1">
        <v>3.8281650000000002E-4</v>
      </c>
      <c r="KG190">
        <v>0.1648152</v>
      </c>
      <c r="KH190">
        <v>0.56561260000000002</v>
      </c>
      <c r="KI190">
        <v>25.26727</v>
      </c>
      <c r="KJ190" s="1">
        <v>3.6620700000000001E-4</v>
      </c>
      <c r="KK190">
        <v>0.15769179999999999</v>
      </c>
      <c r="KL190">
        <v>0.56551220000000002</v>
      </c>
      <c r="KM190">
        <v>26.059519999999999</v>
      </c>
      <c r="KN190" s="1">
        <v>3.4968659999999997E-4</v>
      </c>
      <c r="KO190">
        <v>0.15058630000000001</v>
      </c>
      <c r="KP190">
        <v>0.56544729999999999</v>
      </c>
      <c r="KQ190">
        <v>26.586459999999999</v>
      </c>
      <c r="KR190" s="1">
        <v>3.3409260000000001E-4</v>
      </c>
      <c r="KS190">
        <v>0.143869</v>
      </c>
      <c r="KT190">
        <v>0.56540250000000003</v>
      </c>
      <c r="KU190">
        <v>26.37884</v>
      </c>
      <c r="KV190" s="1">
        <v>3.1874509999999998E-4</v>
      </c>
      <c r="KW190">
        <v>0.13725860000000001</v>
      </c>
      <c r="KX190">
        <v>0.56534989999999996</v>
      </c>
      <c r="KY190">
        <v>25.674939999999999</v>
      </c>
      <c r="KZ190" s="1">
        <v>3.0428049999999999E-4</v>
      </c>
      <c r="LA190">
        <v>0.13101380000000001</v>
      </c>
      <c r="LB190">
        <v>0.56533750000000005</v>
      </c>
      <c r="LC190">
        <v>24.961829999999999</v>
      </c>
      <c r="LD190" s="1">
        <v>2.9047539999999997E-4</v>
      </c>
      <c r="LE190">
        <v>0.1250454</v>
      </c>
      <c r="LF190">
        <v>0.56532470000000001</v>
      </c>
      <c r="LG190">
        <v>24.50048</v>
      </c>
      <c r="LH190" s="1">
        <v>2.7778600000000003E-4</v>
      </c>
      <c r="LI190">
        <v>0.1195451</v>
      </c>
      <c r="LJ190">
        <v>0.56534039999999997</v>
      </c>
      <c r="LK190">
        <v>24.86195</v>
      </c>
      <c r="LL190" s="1">
        <v>2.6530709999999998E-4</v>
      </c>
      <c r="LM190">
        <v>0.1141691</v>
      </c>
      <c r="LN190">
        <v>0.56533960000000005</v>
      </c>
      <c r="LO190">
        <v>25.601320000000001</v>
      </c>
      <c r="LP190" s="1">
        <v>2.530931E-4</v>
      </c>
      <c r="LQ190">
        <v>0.1089054</v>
      </c>
      <c r="LR190">
        <v>0.56533739999999999</v>
      </c>
      <c r="LS190">
        <v>26.5062</v>
      </c>
      <c r="LT190" s="1">
        <v>2.410492E-4</v>
      </c>
      <c r="LU190">
        <v>0.1037177</v>
      </c>
      <c r="LV190">
        <v>0.56534830000000003</v>
      </c>
      <c r="LW190">
        <v>27.078309999999998</v>
      </c>
      <c r="LX190" s="1">
        <v>2.289797E-4</v>
      </c>
      <c r="LY190">
        <v>9.8518019999999998E-2</v>
      </c>
      <c r="LZ190">
        <v>0.56535780000000002</v>
      </c>
      <c r="MA190">
        <v>26.991520000000001</v>
      </c>
      <c r="MB190" s="1">
        <v>2.1730809999999999E-4</v>
      </c>
      <c r="MC190">
        <v>9.3595040000000004E-2</v>
      </c>
      <c r="MD190">
        <v>0.56534819999999997</v>
      </c>
      <c r="ME190">
        <v>26.192430000000002</v>
      </c>
      <c r="MF190" s="1">
        <v>2.060935E-4</v>
      </c>
      <c r="MG190">
        <v>8.9048119999999995E-2</v>
      </c>
      <c r="MH190">
        <v>0.565384</v>
      </c>
      <c r="MI190">
        <v>25.268650000000001</v>
      </c>
      <c r="MJ190" s="1">
        <v>1.9616429999999999E-4</v>
      </c>
      <c r="MK190">
        <v>8.5001480000000004E-2</v>
      </c>
      <c r="ML190">
        <v>0.56536540000000002</v>
      </c>
      <c r="MM190">
        <v>24.5184</v>
      </c>
      <c r="MN190" s="1">
        <v>1.872404E-4</v>
      </c>
      <c r="MO190">
        <v>8.1365759999999995E-2</v>
      </c>
      <c r="MP190">
        <v>0.56536759999999997</v>
      </c>
      <c r="MQ190">
        <v>24.760149999999999</v>
      </c>
      <c r="MR190" s="1">
        <v>1.7900890000000001E-4</v>
      </c>
      <c r="MS190">
        <v>7.8006279999999997E-2</v>
      </c>
      <c r="MT190">
        <v>0.5653842</v>
      </c>
      <c r="MU190">
        <v>25.182670000000002</v>
      </c>
      <c r="MV190" s="1">
        <v>1.7146269999999999E-4</v>
      </c>
      <c r="MW190">
        <v>7.4912950000000006E-2</v>
      </c>
      <c r="MX190">
        <v>0.56537009999999999</v>
      </c>
      <c r="MY190">
        <v>25.446390000000001</v>
      </c>
      <c r="MZ190" s="1">
        <v>1.6445070000000001E-4</v>
      </c>
      <c r="NA190">
        <v>7.203329E-2</v>
      </c>
      <c r="NB190">
        <v>0.56537749999999998</v>
      </c>
      <c r="NC190">
        <v>25.430479999999999</v>
      </c>
      <c r="ND190" s="1">
        <v>1.576498E-4</v>
      </c>
      <c r="NE190">
        <v>6.9226700000000002E-2</v>
      </c>
      <c r="NF190">
        <v>0.56537090000000001</v>
      </c>
      <c r="NG190">
        <v>25.084160000000001</v>
      </c>
      <c r="NH190" s="1">
        <v>1.512842E-4</v>
      </c>
      <c r="NI190">
        <v>6.6582660000000002E-2</v>
      </c>
      <c r="NJ190">
        <v>0.56539309999999998</v>
      </c>
      <c r="NK190">
        <v>24.357479999999999</v>
      </c>
      <c r="NL190" s="1">
        <v>1.452561E-4</v>
      </c>
      <c r="NM190">
        <v>6.4080020000000001E-2</v>
      </c>
      <c r="NN190">
        <v>0.56539090000000003</v>
      </c>
      <c r="NO190">
        <v>23.611350000000002</v>
      </c>
      <c r="NP190" s="1">
        <v>1.3939930000000001E-4</v>
      </c>
      <c r="NQ190">
        <v>6.1630329999999997E-2</v>
      </c>
      <c r="NR190">
        <v>0.56537210000000004</v>
      </c>
      <c r="NS190">
        <v>23.129000000000001</v>
      </c>
      <c r="NT190" s="1">
        <v>1.3392060000000001E-4</v>
      </c>
      <c r="NU190">
        <v>5.9328110000000003E-2</v>
      </c>
      <c r="NV190">
        <v>0.56537099999999996</v>
      </c>
      <c r="NW190">
        <v>23.623640000000002</v>
      </c>
      <c r="NX190" s="1">
        <v>1.2869180000000001E-4</v>
      </c>
      <c r="NY190">
        <v>5.7126280000000002E-2</v>
      </c>
      <c r="NZ190">
        <v>0.56537090000000001</v>
      </c>
      <c r="OA190">
        <v>24.621569999999998</v>
      </c>
      <c r="OB190" s="1">
        <v>1.2366450000000001E-4</v>
      </c>
      <c r="OC190">
        <v>5.4999590000000001E-2</v>
      </c>
      <c r="OD190">
        <v>0.56537190000000004</v>
      </c>
      <c r="OE190">
        <v>25.57695</v>
      </c>
      <c r="OF190" s="1">
        <v>1.188757E-4</v>
      </c>
      <c r="OG190">
        <v>5.2970040000000003E-2</v>
      </c>
      <c r="OH190">
        <v>0.56537190000000004</v>
      </c>
      <c r="OI190">
        <v>26.22655</v>
      </c>
      <c r="OJ190" s="1">
        <v>1.142182E-4</v>
      </c>
      <c r="OK190">
        <v>5.0984990000000001E-2</v>
      </c>
    </row>
    <row r="191" spans="1:401" x14ac:dyDescent="0.35">
      <c r="A191">
        <v>197</v>
      </c>
      <c r="B191" t="s">
        <v>4</v>
      </c>
      <c r="C191" t="s">
        <v>181</v>
      </c>
      <c r="D191" t="s">
        <v>197</v>
      </c>
      <c r="E191">
        <v>897.67859999999996</v>
      </c>
      <c r="F191">
        <v>0.81141660000000004</v>
      </c>
      <c r="G191">
        <v>21.659330000000001</v>
      </c>
      <c r="H191">
        <v>0</v>
      </c>
      <c r="I191">
        <v>0</v>
      </c>
      <c r="J191">
        <v>0.80916520000000003</v>
      </c>
      <c r="K191">
        <v>21.689620000000001</v>
      </c>
      <c r="L191">
        <v>0</v>
      </c>
      <c r="M191">
        <v>0</v>
      </c>
      <c r="N191">
        <v>0.80690600000000001</v>
      </c>
      <c r="O191">
        <v>21.825060000000001</v>
      </c>
      <c r="P191">
        <v>0</v>
      </c>
      <c r="Q191">
        <v>0</v>
      </c>
      <c r="R191">
        <v>0.80451170000000005</v>
      </c>
      <c r="S191">
        <v>21.795030000000001</v>
      </c>
      <c r="T191">
        <v>0</v>
      </c>
      <c r="U191">
        <v>0</v>
      </c>
      <c r="V191">
        <v>0.80177889999999996</v>
      </c>
      <c r="W191">
        <v>21.632079999999998</v>
      </c>
      <c r="X191">
        <v>0</v>
      </c>
      <c r="Y191">
        <v>0</v>
      </c>
      <c r="Z191">
        <v>0.79792969999999996</v>
      </c>
      <c r="AA191">
        <v>21.651250000000001</v>
      </c>
      <c r="AB191">
        <v>0</v>
      </c>
      <c r="AC191">
        <v>0</v>
      </c>
      <c r="AD191">
        <v>0.793161</v>
      </c>
      <c r="AE191">
        <v>21.57048</v>
      </c>
      <c r="AF191">
        <v>3.144555E-38</v>
      </c>
      <c r="AG191">
        <v>1.1177629999999999E-35</v>
      </c>
      <c r="AH191">
        <v>0.78946059999999996</v>
      </c>
      <c r="AI191">
        <v>21.901700000000002</v>
      </c>
      <c r="AJ191" s="1">
        <v>1.914017E-26</v>
      </c>
      <c r="AK191" s="1">
        <v>6.8492779999999998E-24</v>
      </c>
      <c r="AL191">
        <v>0.78651320000000002</v>
      </c>
      <c r="AM191">
        <v>22.378430000000002</v>
      </c>
      <c r="AN191" s="1">
        <v>8.5211000000000004E-15</v>
      </c>
      <c r="AO191" s="1">
        <v>3.0586439999999999E-12</v>
      </c>
      <c r="AP191">
        <v>0.78385570000000004</v>
      </c>
      <c r="AQ191">
        <v>22.740960000000001</v>
      </c>
      <c r="AR191" s="1">
        <v>2.121111E-6</v>
      </c>
      <c r="AS191" s="1">
        <v>5.4360469999999996E-4</v>
      </c>
      <c r="AT191">
        <v>0.7813388</v>
      </c>
      <c r="AU191">
        <v>23.047270000000001</v>
      </c>
      <c r="AV191" s="1">
        <v>3.994928E-3</v>
      </c>
      <c r="AW191" s="1">
        <v>1.1244430000000001</v>
      </c>
      <c r="AX191">
        <v>0.77875329999999998</v>
      </c>
      <c r="AY191">
        <v>23.002549999999999</v>
      </c>
      <c r="AZ191" s="1">
        <v>0.44263669999999999</v>
      </c>
      <c r="BA191" s="1">
        <v>133.94399999999999</v>
      </c>
      <c r="BB191">
        <v>0.77612389999999998</v>
      </c>
      <c r="BC191">
        <v>22.89254</v>
      </c>
      <c r="BD191">
        <v>8.5418090000000007</v>
      </c>
      <c r="BE191">
        <v>2743.9160000000002</v>
      </c>
      <c r="BF191">
        <v>0.77329119999999996</v>
      </c>
      <c r="BG191">
        <v>22.903929999999999</v>
      </c>
      <c r="BH191">
        <v>46.185079999999999</v>
      </c>
      <c r="BI191">
        <v>15638.3</v>
      </c>
      <c r="BJ191">
        <v>0.77012320000000001</v>
      </c>
      <c r="BK191">
        <v>23.08024</v>
      </c>
      <c r="BL191">
        <v>93.966089999999994</v>
      </c>
      <c r="BM191">
        <v>33321.519999999997</v>
      </c>
      <c r="BN191">
        <v>0.76642949999999999</v>
      </c>
      <c r="BO191">
        <v>23.786740000000002</v>
      </c>
      <c r="BP191">
        <v>88.504959999999997</v>
      </c>
      <c r="BQ191">
        <v>32708.93</v>
      </c>
      <c r="BR191">
        <v>0.76209970000000005</v>
      </c>
      <c r="BS191">
        <v>24.333670000000001</v>
      </c>
      <c r="BT191">
        <v>45.221400000000003</v>
      </c>
      <c r="BU191">
        <v>17338.78</v>
      </c>
      <c r="BV191">
        <v>0.75710869999999997</v>
      </c>
      <c r="BW191">
        <v>24.682279999999999</v>
      </c>
      <c r="BX191">
        <v>14.29762</v>
      </c>
      <c r="BY191">
        <v>5661.5339999999997</v>
      </c>
      <c r="BZ191">
        <v>0.75157300000000005</v>
      </c>
      <c r="CA191">
        <v>24.785769999999999</v>
      </c>
      <c r="CB191">
        <v>3.1581649999999999</v>
      </c>
      <c r="CC191">
        <v>1284.6669999999999</v>
      </c>
      <c r="CD191">
        <v>0.74552339999999995</v>
      </c>
      <c r="CE191">
        <v>24.494610000000002</v>
      </c>
      <c r="CF191">
        <v>0.57714339999999997</v>
      </c>
      <c r="CG191">
        <v>237.89599999999999</v>
      </c>
      <c r="CH191">
        <v>0.73911090000000002</v>
      </c>
      <c r="CI191">
        <v>24.027450000000002</v>
      </c>
      <c r="CJ191">
        <v>0.13615260000000001</v>
      </c>
      <c r="CK191">
        <v>54.537149999999997</v>
      </c>
      <c r="CL191">
        <v>0.73272369999999998</v>
      </c>
      <c r="CM191">
        <v>23.786650000000002</v>
      </c>
      <c r="CN191">
        <v>7.5012330000000002E-2</v>
      </c>
      <c r="CO191">
        <v>28.700379999999999</v>
      </c>
      <c r="CP191">
        <v>0.72635700000000003</v>
      </c>
      <c r="CQ191">
        <v>23.80836</v>
      </c>
      <c r="CR191">
        <v>6.9293320000000005E-2</v>
      </c>
      <c r="CS191">
        <v>26.294239999999999</v>
      </c>
      <c r="CT191">
        <v>0.7196437</v>
      </c>
      <c r="CU191">
        <v>24.263079999999999</v>
      </c>
      <c r="CV191">
        <v>6.9326070000000004E-2</v>
      </c>
      <c r="CW191">
        <v>26.496649999999999</v>
      </c>
      <c r="CX191">
        <v>0.71261509999999995</v>
      </c>
      <c r="CY191">
        <v>24.331800000000001</v>
      </c>
      <c r="CZ191">
        <v>6.7401260000000005E-2</v>
      </c>
      <c r="DA191">
        <v>26.021820000000002</v>
      </c>
      <c r="DB191">
        <v>0.70551660000000005</v>
      </c>
      <c r="DC191">
        <v>24.447410000000001</v>
      </c>
      <c r="DD191" s="1">
        <v>6.3053289999999998E-2</v>
      </c>
      <c r="DE191">
        <v>24.58475</v>
      </c>
      <c r="DF191">
        <v>0.69824220000000004</v>
      </c>
      <c r="DG191">
        <v>24.369160000000001</v>
      </c>
      <c r="DH191" s="1">
        <v>5.750955E-2</v>
      </c>
      <c r="DI191">
        <v>22.629519999999999</v>
      </c>
      <c r="DJ191">
        <v>0.69068030000000002</v>
      </c>
      <c r="DK191">
        <v>23.947379999999999</v>
      </c>
      <c r="DL191" s="1">
        <v>5.1701530000000002E-2</v>
      </c>
      <c r="DM191">
        <v>20.52994</v>
      </c>
      <c r="DN191">
        <v>0.68325880000000005</v>
      </c>
      <c r="DO191">
        <v>23.407869999999999</v>
      </c>
      <c r="DP191" s="1">
        <v>4.6137209999999998E-2</v>
      </c>
      <c r="DQ191">
        <v>18.477419999999999</v>
      </c>
      <c r="DR191">
        <v>0.6759482</v>
      </c>
      <c r="DS191">
        <v>22.983329999999999</v>
      </c>
      <c r="DT191">
        <v>4.0981259999999999E-2</v>
      </c>
      <c r="DU191">
        <v>16.54917</v>
      </c>
      <c r="DV191">
        <v>0.6686375</v>
      </c>
      <c r="DW191">
        <v>22.838059999999999</v>
      </c>
      <c r="DX191">
        <v>3.6344319999999999E-2</v>
      </c>
      <c r="DY191">
        <v>14.79692</v>
      </c>
      <c r="DZ191">
        <v>0.66128589999999998</v>
      </c>
      <c r="EA191">
        <v>23.561720000000001</v>
      </c>
      <c r="EB191" s="1">
        <v>3.2227899999999997E-2</v>
      </c>
      <c r="EC191">
        <v>13.22968</v>
      </c>
      <c r="ED191">
        <v>0.65410840000000003</v>
      </c>
      <c r="EE191">
        <v>24.54035</v>
      </c>
      <c r="EF191" s="1">
        <v>2.8631500000000001E-2</v>
      </c>
      <c r="EG191">
        <v>11.847580000000001</v>
      </c>
      <c r="EH191">
        <v>0.64750830000000004</v>
      </c>
      <c r="EI191">
        <v>25.405239999999999</v>
      </c>
      <c r="EJ191" s="1">
        <v>2.5486169999999999E-2</v>
      </c>
      <c r="EK191">
        <v>10.6213</v>
      </c>
      <c r="EL191">
        <v>0.64110500000000004</v>
      </c>
      <c r="EM191">
        <v>25.971800000000002</v>
      </c>
      <c r="EN191" s="1">
        <v>2.265524E-2</v>
      </c>
      <c r="EO191">
        <v>9.5071379999999994</v>
      </c>
      <c r="EP191">
        <v>0.63433209999999995</v>
      </c>
      <c r="EQ191">
        <v>25.851030000000002</v>
      </c>
      <c r="ER191">
        <v>2.0115560000000001E-2</v>
      </c>
      <c r="ES191">
        <v>8.5061719999999994</v>
      </c>
      <c r="ET191">
        <v>0.62771739999999998</v>
      </c>
      <c r="EU191">
        <v>25.148289999999999</v>
      </c>
      <c r="EV191" s="1">
        <v>1.7838929999999999E-2</v>
      </c>
      <c r="EW191">
        <v>7.5981329999999998</v>
      </c>
      <c r="EX191">
        <v>0.62140799999999996</v>
      </c>
      <c r="EY191">
        <v>24.539470000000001</v>
      </c>
      <c r="EZ191" s="1">
        <v>1.5818909999999999E-2</v>
      </c>
      <c r="FA191">
        <v>6.782807</v>
      </c>
      <c r="FB191">
        <v>0.61513609999999996</v>
      </c>
      <c r="FC191">
        <v>24.23509</v>
      </c>
      <c r="FD191" s="1">
        <v>1.401231E-2</v>
      </c>
      <c r="FE191">
        <v>6.0482719999999999</v>
      </c>
      <c r="FF191">
        <v>0.60901959999999999</v>
      </c>
      <c r="FG191">
        <v>24.659469999999999</v>
      </c>
      <c r="FH191" s="1">
        <v>1.240114E-2</v>
      </c>
      <c r="FI191">
        <v>5.3895929999999996</v>
      </c>
      <c r="FJ191">
        <v>0.60348360000000001</v>
      </c>
      <c r="FK191">
        <v>25.314900000000002</v>
      </c>
      <c r="FL191" s="1">
        <v>1.097327E-2</v>
      </c>
      <c r="FM191">
        <v>4.7969619999999997</v>
      </c>
      <c r="FN191">
        <v>0.59841719999999998</v>
      </c>
      <c r="FO191">
        <v>25.720960000000002</v>
      </c>
      <c r="FP191" s="1">
        <v>9.6983450000000006E-3</v>
      </c>
      <c r="FQ191">
        <v>4.2613019999999997</v>
      </c>
      <c r="FR191">
        <v>0.59448330000000005</v>
      </c>
      <c r="FS191">
        <v>25.753679999999999</v>
      </c>
      <c r="FT191" s="1">
        <v>8.5833669999999997E-3</v>
      </c>
      <c r="FU191">
        <v>3.7829199999999998</v>
      </c>
      <c r="FV191">
        <v>0.59102460000000001</v>
      </c>
      <c r="FW191">
        <v>25.287430000000001</v>
      </c>
      <c r="FX191" s="1">
        <v>7.5876429999999998E-3</v>
      </c>
      <c r="FY191">
        <v>3.3521969999999999</v>
      </c>
      <c r="FZ191">
        <v>0.58826959999999995</v>
      </c>
      <c r="GA191">
        <v>24.664439999999999</v>
      </c>
      <c r="GB191" s="1">
        <v>6.69391E-3</v>
      </c>
      <c r="GC191">
        <v>2.9614090000000002</v>
      </c>
      <c r="GD191">
        <v>0.58617260000000004</v>
      </c>
      <c r="GE191">
        <v>24.09151</v>
      </c>
      <c r="GF191" s="1">
        <v>5.888618E-3</v>
      </c>
      <c r="GG191">
        <v>2.6057109999999999</v>
      </c>
      <c r="GH191">
        <v>0.58450939999999996</v>
      </c>
      <c r="GI191">
        <v>23.89451</v>
      </c>
      <c r="GJ191" s="1">
        <v>5.1632809999999996E-3</v>
      </c>
      <c r="GK191">
        <v>2.2835580000000002</v>
      </c>
      <c r="GL191">
        <v>0.58322050000000003</v>
      </c>
      <c r="GM191">
        <v>24.487259999999999</v>
      </c>
      <c r="GN191" s="1">
        <v>4.4902470000000002E-3</v>
      </c>
      <c r="GO191">
        <v>1.98482</v>
      </c>
      <c r="GP191">
        <v>0.58224520000000002</v>
      </c>
      <c r="GQ191">
        <v>25.44144</v>
      </c>
      <c r="GR191" s="1">
        <v>3.8351460000000002E-3</v>
      </c>
      <c r="GS191">
        <v>1.6947410000000001</v>
      </c>
      <c r="GT191">
        <v>0.58150800000000002</v>
      </c>
      <c r="GU191">
        <v>26.49136</v>
      </c>
      <c r="GV191" s="1">
        <v>3.1803980000000001E-3</v>
      </c>
      <c r="GW191">
        <v>1.405349</v>
      </c>
      <c r="GX191">
        <v>0.58108939999999998</v>
      </c>
      <c r="GY191">
        <v>27.153580000000002</v>
      </c>
      <c r="GZ191" s="1">
        <v>2.55346E-3</v>
      </c>
      <c r="HA191">
        <v>1.12805</v>
      </c>
      <c r="HB191">
        <v>0.58085450000000005</v>
      </c>
      <c r="HC191">
        <v>27.127949999999998</v>
      </c>
      <c r="HD191" s="1">
        <v>2.0090030000000001E-3</v>
      </c>
      <c r="HE191">
        <v>0.88620469999999996</v>
      </c>
      <c r="HF191">
        <v>0.58071640000000002</v>
      </c>
      <c r="HG191">
        <v>26.265450000000001</v>
      </c>
      <c r="HH191" s="1">
        <v>1.5852799999999999E-3</v>
      </c>
      <c r="HI191">
        <v>0.69701449999999998</v>
      </c>
      <c r="HJ191">
        <v>0.58062939999999996</v>
      </c>
      <c r="HK191">
        <v>25.258140000000001</v>
      </c>
      <c r="HL191" s="1">
        <v>1.2851220000000001E-3</v>
      </c>
      <c r="HM191">
        <v>0.56238270000000001</v>
      </c>
      <c r="HN191">
        <v>0.58059190000000005</v>
      </c>
      <c r="HO191">
        <v>24.377020000000002</v>
      </c>
      <c r="HP191" s="1">
        <v>1.0858739999999999E-3</v>
      </c>
      <c r="HQ191">
        <v>0.47289500000000001</v>
      </c>
      <c r="HR191">
        <v>0.58055409999999996</v>
      </c>
      <c r="HS191">
        <v>24.10707</v>
      </c>
      <c r="HT191" s="1">
        <v>9.5305599999999998E-4</v>
      </c>
      <c r="HU191">
        <v>0.41332750000000001</v>
      </c>
      <c r="HV191">
        <v>0.58050389999999996</v>
      </c>
      <c r="HW191">
        <v>24.441870000000002</v>
      </c>
      <c r="HX191" s="1">
        <v>8.5921279999999999E-4</v>
      </c>
      <c r="HY191">
        <v>0.37155460000000001</v>
      </c>
      <c r="HZ191">
        <v>0.5804473</v>
      </c>
      <c r="IA191">
        <v>24.947019999999998</v>
      </c>
      <c r="IB191" s="1">
        <v>7.8547760000000002E-4</v>
      </c>
      <c r="IC191">
        <v>0.33905610000000003</v>
      </c>
      <c r="ID191">
        <v>0.58035289999999995</v>
      </c>
      <c r="IE191">
        <v>25.36373</v>
      </c>
      <c r="IF191" s="1">
        <v>7.2258339999999998E-4</v>
      </c>
      <c r="IG191">
        <v>0.3115443</v>
      </c>
      <c r="IH191">
        <v>0.58023069999999999</v>
      </c>
      <c r="II191">
        <v>25.21716</v>
      </c>
      <c r="IJ191" s="1">
        <v>6.686347E-4</v>
      </c>
      <c r="IK191">
        <v>0.28800340000000002</v>
      </c>
      <c r="IL191">
        <v>0.58008890000000002</v>
      </c>
      <c r="IM191">
        <v>24.444769999999998</v>
      </c>
      <c r="IN191" s="1">
        <v>6.235174E-4</v>
      </c>
      <c r="IO191">
        <v>0.26830710000000002</v>
      </c>
      <c r="IP191">
        <v>0.57991709999999996</v>
      </c>
      <c r="IQ191">
        <v>23.620480000000001</v>
      </c>
      <c r="IR191" s="1">
        <v>5.861932E-4</v>
      </c>
      <c r="IS191">
        <v>0.2520464</v>
      </c>
      <c r="IT191">
        <v>0.57971609999999996</v>
      </c>
      <c r="IU191">
        <v>23.129519999999999</v>
      </c>
      <c r="IV191" s="1">
        <v>5.547843E-4</v>
      </c>
      <c r="IW191">
        <v>0.23841190000000001</v>
      </c>
      <c r="IX191">
        <v>0.5795053</v>
      </c>
      <c r="IY191">
        <v>23.80594</v>
      </c>
      <c r="IZ191" s="1">
        <v>5.2816950000000005E-4</v>
      </c>
      <c r="JA191">
        <v>0.22691030000000001</v>
      </c>
      <c r="JB191">
        <v>0.57930139999999997</v>
      </c>
      <c r="JC191">
        <v>25.033080000000002</v>
      </c>
      <c r="JD191" s="1">
        <v>5.05095E-4</v>
      </c>
      <c r="JE191">
        <v>0.21693190000000001</v>
      </c>
      <c r="JF191">
        <v>0.5790729</v>
      </c>
      <c r="JG191">
        <v>26.35445</v>
      </c>
      <c r="JH191" s="1">
        <v>4.8540209999999999E-4</v>
      </c>
      <c r="JI191">
        <v>0.2084435</v>
      </c>
      <c r="JJ191">
        <v>0.57884290000000005</v>
      </c>
      <c r="JK191">
        <v>27.038340000000002</v>
      </c>
      <c r="JL191" s="1">
        <v>4.6817529999999998E-4</v>
      </c>
      <c r="JM191">
        <v>0.20105149999999999</v>
      </c>
      <c r="JN191">
        <v>0.57861269999999998</v>
      </c>
      <c r="JO191">
        <v>26.974499999999999</v>
      </c>
      <c r="JP191" s="1">
        <v>4.5195849999999998E-4</v>
      </c>
      <c r="JQ191">
        <v>0.19411539999999999</v>
      </c>
      <c r="JR191">
        <v>0.57839490000000005</v>
      </c>
      <c r="JS191">
        <v>26.162790000000001</v>
      </c>
      <c r="JT191" s="1">
        <v>4.357357E-4</v>
      </c>
      <c r="JU191">
        <v>0.18721090000000001</v>
      </c>
      <c r="JV191">
        <v>0.57815930000000004</v>
      </c>
      <c r="JW191">
        <v>25.206880000000002</v>
      </c>
      <c r="JX191" s="1">
        <v>4.1929579999999998E-4</v>
      </c>
      <c r="JY191">
        <v>0.18020249999999999</v>
      </c>
      <c r="JZ191">
        <v>0.57791499999999996</v>
      </c>
      <c r="KA191">
        <v>24.459980000000002</v>
      </c>
      <c r="KB191" s="1">
        <v>4.0229799999999999E-4</v>
      </c>
      <c r="KC191">
        <v>0.1729724</v>
      </c>
      <c r="KD191">
        <v>0.57771070000000002</v>
      </c>
      <c r="KE191">
        <v>24.664560000000002</v>
      </c>
      <c r="KF191" s="1">
        <v>3.8522710000000001E-4</v>
      </c>
      <c r="KG191">
        <v>0.1656784</v>
      </c>
      <c r="KH191">
        <v>0.57750420000000002</v>
      </c>
      <c r="KI191">
        <v>25.27413</v>
      </c>
      <c r="KJ191" s="1">
        <v>3.6864059999999998E-4</v>
      </c>
      <c r="KK191">
        <v>0.1585742</v>
      </c>
      <c r="KL191">
        <v>0.57735360000000002</v>
      </c>
      <c r="KM191">
        <v>26.057919999999999</v>
      </c>
      <c r="KN191" s="1">
        <v>3.5202619999999998E-4</v>
      </c>
      <c r="KO191">
        <v>0.15144769999999999</v>
      </c>
      <c r="KP191">
        <v>0.57719889999999996</v>
      </c>
      <c r="KQ191">
        <v>26.616980000000002</v>
      </c>
      <c r="KR191" s="1">
        <v>3.3636039999999999E-4</v>
      </c>
      <c r="KS191">
        <v>0.14470469999999999</v>
      </c>
      <c r="KT191">
        <v>0.57710919999999999</v>
      </c>
      <c r="KU191">
        <v>26.448060000000002</v>
      </c>
      <c r="KV191" s="1">
        <v>3.209431E-4</v>
      </c>
      <c r="KW191">
        <v>0.1380797</v>
      </c>
      <c r="KX191">
        <v>0.57701650000000004</v>
      </c>
      <c r="KY191">
        <v>25.762270000000001</v>
      </c>
      <c r="KZ191" s="1">
        <v>3.063613E-4</v>
      </c>
      <c r="LA191">
        <v>0.13178999999999999</v>
      </c>
      <c r="LB191">
        <v>0.57697259999999995</v>
      </c>
      <c r="LC191">
        <v>25.044080000000001</v>
      </c>
      <c r="LD191" s="1">
        <v>2.9243850000000002E-4</v>
      </c>
      <c r="LE191">
        <v>0.1257836</v>
      </c>
      <c r="LF191">
        <v>0.57693059999999996</v>
      </c>
      <c r="LG191">
        <v>24.565270000000002</v>
      </c>
      <c r="LH191" s="1">
        <v>2.7961320000000002E-4</v>
      </c>
      <c r="LI191">
        <v>0.12022629999999999</v>
      </c>
      <c r="LJ191">
        <v>0.57690870000000005</v>
      </c>
      <c r="LK191">
        <v>24.89114</v>
      </c>
      <c r="LL191" s="1">
        <v>2.6712799999999999E-4</v>
      </c>
      <c r="LM191">
        <v>0.1148547</v>
      </c>
      <c r="LN191">
        <v>0.57689409999999997</v>
      </c>
      <c r="LO191">
        <v>25.60613</v>
      </c>
      <c r="LP191" s="1">
        <v>2.5486829999999999E-4</v>
      </c>
      <c r="LQ191">
        <v>0.10957509999999999</v>
      </c>
      <c r="LR191">
        <v>0.57689440000000003</v>
      </c>
      <c r="LS191">
        <v>26.501609999999999</v>
      </c>
      <c r="LT191" s="1">
        <v>2.4281220000000001E-4</v>
      </c>
      <c r="LU191">
        <v>0.1043863</v>
      </c>
      <c r="LV191">
        <v>0.57689579999999996</v>
      </c>
      <c r="LW191">
        <v>27.101680000000002</v>
      </c>
      <c r="LX191" s="1">
        <v>2.3073620000000001E-4</v>
      </c>
      <c r="LY191">
        <v>9.9190849999999997E-2</v>
      </c>
      <c r="LZ191">
        <v>0.57689159999999995</v>
      </c>
      <c r="MA191">
        <v>27.053699999999999</v>
      </c>
      <c r="MB191" s="1">
        <v>2.1892750000000001E-4</v>
      </c>
      <c r="MC191">
        <v>9.421554E-2</v>
      </c>
      <c r="MD191">
        <v>0.57688410000000001</v>
      </c>
      <c r="ME191">
        <v>26.291650000000001</v>
      </c>
      <c r="MF191" s="1">
        <v>2.0756290000000001E-4</v>
      </c>
      <c r="MG191">
        <v>8.9610869999999995E-2</v>
      </c>
      <c r="MH191">
        <v>0.57688980000000001</v>
      </c>
      <c r="MI191">
        <v>25.373760000000001</v>
      </c>
      <c r="MJ191" s="1">
        <v>1.9745630000000001E-4</v>
      </c>
      <c r="MK191">
        <v>8.5495349999999998E-2</v>
      </c>
      <c r="ML191">
        <v>0.57689939999999995</v>
      </c>
      <c r="MM191">
        <v>24.60369</v>
      </c>
      <c r="MN191" s="1">
        <v>1.8841809999999999E-4</v>
      </c>
      <c r="MO191">
        <v>8.1812689999999993E-2</v>
      </c>
      <c r="MP191">
        <v>0.57688130000000004</v>
      </c>
      <c r="MQ191">
        <v>24.791260000000001</v>
      </c>
      <c r="MR191" s="1">
        <v>1.80101E-4</v>
      </c>
      <c r="MS191">
        <v>7.8421260000000007E-2</v>
      </c>
      <c r="MT191">
        <v>0.57689429999999997</v>
      </c>
      <c r="MU191">
        <v>25.18683</v>
      </c>
      <c r="MV191" s="1">
        <v>1.7245819999999999E-4</v>
      </c>
      <c r="MW191">
        <v>7.5290789999999996E-2</v>
      </c>
      <c r="MX191">
        <v>0.57689630000000003</v>
      </c>
      <c r="MY191">
        <v>25.447130000000001</v>
      </c>
      <c r="MZ191" s="1">
        <v>1.6539629999999999E-4</v>
      </c>
      <c r="NA191">
        <v>7.2389690000000007E-2</v>
      </c>
      <c r="NB191">
        <v>0.57690109999999994</v>
      </c>
      <c r="NC191">
        <v>25.471720000000001</v>
      </c>
      <c r="ND191" s="1">
        <v>1.5857069999999999E-4</v>
      </c>
      <c r="NE191">
        <v>6.9576360000000004E-2</v>
      </c>
      <c r="NF191">
        <v>0.57689020000000002</v>
      </c>
      <c r="NG191">
        <v>25.167950000000001</v>
      </c>
      <c r="NH191" s="1">
        <v>1.5212959999999999E-4</v>
      </c>
      <c r="NI191">
        <v>6.6903610000000002E-2</v>
      </c>
      <c r="NJ191">
        <v>0.57690019999999997</v>
      </c>
      <c r="NK191">
        <v>24.461099999999998</v>
      </c>
      <c r="NL191" s="1">
        <v>1.4608460000000001E-4</v>
      </c>
      <c r="NM191">
        <v>6.4394729999999997E-2</v>
      </c>
      <c r="NN191">
        <v>0.57689829999999998</v>
      </c>
      <c r="NO191">
        <v>23.704799999999999</v>
      </c>
      <c r="NP191" s="1">
        <v>1.4019299999999999E-4</v>
      </c>
      <c r="NQ191">
        <v>6.1934049999999997E-2</v>
      </c>
      <c r="NR191">
        <v>0.57689089999999998</v>
      </c>
      <c r="NS191">
        <v>23.195250000000001</v>
      </c>
      <c r="NT191" s="1">
        <v>1.3465880000000001E-4</v>
      </c>
      <c r="NU191">
        <v>5.9609280000000001E-2</v>
      </c>
      <c r="NV191">
        <v>0.57689080000000004</v>
      </c>
      <c r="NW191">
        <v>23.64631</v>
      </c>
      <c r="NX191" s="1">
        <v>1.2940870000000001E-4</v>
      </c>
      <c r="NY191">
        <v>5.7399819999999997E-2</v>
      </c>
      <c r="NZ191">
        <v>0.57688989999999996</v>
      </c>
      <c r="OA191">
        <v>24.618539999999999</v>
      </c>
      <c r="OB191" s="1">
        <v>1.2435650000000001E-4</v>
      </c>
      <c r="OC191">
        <v>5.5264290000000001E-2</v>
      </c>
      <c r="OD191">
        <v>0.57689749999999995</v>
      </c>
      <c r="OE191">
        <v>25.567519999999998</v>
      </c>
      <c r="OF191" s="1">
        <v>1.195397E-4</v>
      </c>
      <c r="OG191">
        <v>5.3222949999999998E-2</v>
      </c>
      <c r="OH191">
        <v>0.5768915</v>
      </c>
      <c r="OI191">
        <v>26.244260000000001</v>
      </c>
      <c r="OJ191" s="1">
        <v>1.1485379999999999E-4</v>
      </c>
      <c r="OK191">
        <v>5.122902E-2</v>
      </c>
    </row>
    <row r="192" spans="1:401" x14ac:dyDescent="0.35">
      <c r="A192">
        <v>198</v>
      </c>
      <c r="B192" t="s">
        <v>4</v>
      </c>
      <c r="C192" t="s">
        <v>181</v>
      </c>
      <c r="D192" t="s">
        <v>198</v>
      </c>
      <c r="E192">
        <v>870.54539999999997</v>
      </c>
      <c r="F192">
        <v>0.79166199999999998</v>
      </c>
      <c r="G192">
        <v>21.6906</v>
      </c>
      <c r="H192">
        <v>0</v>
      </c>
      <c r="I192">
        <v>0</v>
      </c>
      <c r="J192">
        <v>0.78968539999999998</v>
      </c>
      <c r="K192">
        <v>21.726759999999999</v>
      </c>
      <c r="L192">
        <v>0</v>
      </c>
      <c r="M192">
        <v>0</v>
      </c>
      <c r="N192">
        <v>0.78768990000000005</v>
      </c>
      <c r="O192">
        <v>21.855340000000002</v>
      </c>
      <c r="P192">
        <v>0</v>
      </c>
      <c r="Q192">
        <v>0</v>
      </c>
      <c r="R192">
        <v>0.7855974</v>
      </c>
      <c r="S192">
        <v>21.821079999999998</v>
      </c>
      <c r="T192">
        <v>0</v>
      </c>
      <c r="U192">
        <v>0</v>
      </c>
      <c r="V192">
        <v>0.78319110000000003</v>
      </c>
      <c r="W192">
        <v>21.635940000000002</v>
      </c>
      <c r="X192">
        <v>0</v>
      </c>
      <c r="Y192">
        <v>0</v>
      </c>
      <c r="Z192">
        <v>0.77981719999999999</v>
      </c>
      <c r="AA192">
        <v>21.652629999999998</v>
      </c>
      <c r="AB192">
        <v>0</v>
      </c>
      <c r="AC192">
        <v>0</v>
      </c>
      <c r="AD192">
        <v>0.77548709999999998</v>
      </c>
      <c r="AE192">
        <v>21.590150000000001</v>
      </c>
      <c r="AF192">
        <v>0</v>
      </c>
      <c r="AG192">
        <v>1.661943E-36</v>
      </c>
      <c r="AH192">
        <v>0.77212380000000003</v>
      </c>
      <c r="AI192">
        <v>21.913270000000001</v>
      </c>
      <c r="AJ192" s="1">
        <v>2.759047E-27</v>
      </c>
      <c r="AK192" s="1">
        <v>9.7168869999999997E-25</v>
      </c>
      <c r="AL192">
        <v>0.76943099999999998</v>
      </c>
      <c r="AM192">
        <v>22.403659999999999</v>
      </c>
      <c r="AN192" s="1">
        <v>1.238354E-15</v>
      </c>
      <c r="AO192" s="1">
        <v>4.3727220000000002E-13</v>
      </c>
      <c r="AP192">
        <v>0.76702199999999998</v>
      </c>
      <c r="AQ192">
        <v>22.774429999999999</v>
      </c>
      <c r="AR192" s="1">
        <v>9.1706149999999997E-7</v>
      </c>
      <c r="AS192" s="1">
        <v>2.2944259999999999E-4</v>
      </c>
      <c r="AT192">
        <v>0.76473120000000006</v>
      </c>
      <c r="AU192">
        <v>23.078050000000001</v>
      </c>
      <c r="AV192" s="1">
        <v>2.3501590000000001E-3</v>
      </c>
      <c r="AW192" s="1">
        <v>0.64665850000000002</v>
      </c>
      <c r="AX192">
        <v>0.76240300000000005</v>
      </c>
      <c r="AY192">
        <v>23.037970000000001</v>
      </c>
      <c r="AZ192" s="1">
        <v>0.30872660000000002</v>
      </c>
      <c r="BA192" s="1">
        <v>91.359669999999994</v>
      </c>
      <c r="BB192">
        <v>0.76000939999999995</v>
      </c>
      <c r="BC192">
        <v>22.912389999999998</v>
      </c>
      <c r="BD192" s="1">
        <v>6.7716450000000004</v>
      </c>
      <c r="BE192">
        <v>2127.357</v>
      </c>
      <c r="BF192">
        <v>0.75746369999999996</v>
      </c>
      <c r="BG192">
        <v>22.910450000000001</v>
      </c>
      <c r="BH192">
        <v>40.647060000000003</v>
      </c>
      <c r="BI192">
        <v>13459.65</v>
      </c>
      <c r="BJ192">
        <v>0.75463829999999998</v>
      </c>
      <c r="BK192">
        <v>23.08324</v>
      </c>
      <c r="BL192">
        <v>90.310869999999994</v>
      </c>
      <c r="BM192">
        <v>31313.48</v>
      </c>
      <c r="BN192">
        <v>0.75130390000000002</v>
      </c>
      <c r="BO192">
        <v>23.788119999999999</v>
      </c>
      <c r="BP192">
        <v>91.700879999999998</v>
      </c>
      <c r="BQ192">
        <v>33128.9</v>
      </c>
      <c r="BR192">
        <v>0.7474092</v>
      </c>
      <c r="BS192">
        <v>24.3596</v>
      </c>
      <c r="BT192">
        <v>49.950150000000001</v>
      </c>
      <c r="BU192">
        <v>18715.39</v>
      </c>
      <c r="BV192">
        <v>0.74293739999999997</v>
      </c>
      <c r="BW192">
        <v>24.720479999999998</v>
      </c>
      <c r="BX192">
        <v>16.658249999999999</v>
      </c>
      <c r="BY192">
        <v>6443.6729999999998</v>
      </c>
      <c r="BZ192">
        <v>0.73793569999999997</v>
      </c>
      <c r="CA192">
        <v>24.83924</v>
      </c>
      <c r="CB192">
        <v>3.8329360000000001</v>
      </c>
      <c r="CC192">
        <v>1522.8810000000001</v>
      </c>
      <c r="CD192">
        <v>0.73251370000000005</v>
      </c>
      <c r="CE192">
        <v>24.550630000000002</v>
      </c>
      <c r="CF192">
        <v>0.7101035</v>
      </c>
      <c r="CG192">
        <v>286.42110000000002</v>
      </c>
      <c r="CH192">
        <v>0.72675350000000005</v>
      </c>
      <c r="CI192">
        <v>24.066410000000001</v>
      </c>
      <c r="CJ192">
        <v>0.15656519999999999</v>
      </c>
      <c r="CK192">
        <v>61.750120000000003</v>
      </c>
      <c r="CL192">
        <v>0.72102239999999995</v>
      </c>
      <c r="CM192">
        <v>23.809920000000002</v>
      </c>
      <c r="CN192">
        <v>7.7524700000000002E-2</v>
      </c>
      <c r="CO192">
        <v>29.129629999999999</v>
      </c>
      <c r="CP192">
        <v>0.71515859999999998</v>
      </c>
      <c r="CQ192">
        <v>23.82901</v>
      </c>
      <c r="CR192">
        <v>6.9348160000000006E-2</v>
      </c>
      <c r="CS192">
        <v>25.731390000000001</v>
      </c>
      <c r="CT192">
        <v>0.70899000000000001</v>
      </c>
      <c r="CU192">
        <v>24.27298</v>
      </c>
      <c r="CV192">
        <v>6.9308900000000007E-2</v>
      </c>
      <c r="CW192">
        <v>25.868819999999999</v>
      </c>
      <c r="CX192">
        <v>0.70253279999999996</v>
      </c>
      <c r="CY192">
        <v>24.367940000000001</v>
      </c>
      <c r="CZ192">
        <v>6.7688540000000005E-2</v>
      </c>
      <c r="DA192">
        <v>25.497199999999999</v>
      </c>
      <c r="DB192">
        <v>0.69607280000000005</v>
      </c>
      <c r="DC192">
        <v>24.510339999999999</v>
      </c>
      <c r="DD192" s="1">
        <v>6.3583689999999998E-2</v>
      </c>
      <c r="DE192">
        <v>24.173660000000002</v>
      </c>
      <c r="DF192">
        <v>0.68942539999999997</v>
      </c>
      <c r="DG192">
        <v>24.44519</v>
      </c>
      <c r="DH192" s="1">
        <v>5.8136019999999997E-2</v>
      </c>
      <c r="DI192">
        <v>22.292190000000002</v>
      </c>
      <c r="DJ192">
        <v>0.68249579999999999</v>
      </c>
      <c r="DK192">
        <v>24.02402</v>
      </c>
      <c r="DL192" s="1">
        <v>5.2339330000000003E-2</v>
      </c>
      <c r="DM192">
        <v>20.240110000000001</v>
      </c>
      <c r="DN192">
        <v>0.67578700000000003</v>
      </c>
      <c r="DO192">
        <v>23.476839999999999</v>
      </c>
      <c r="DP192" s="1">
        <v>4.6749390000000002E-2</v>
      </c>
      <c r="DQ192">
        <v>18.218869999999999</v>
      </c>
      <c r="DR192">
        <v>0.66919039999999996</v>
      </c>
      <c r="DS192">
        <v>23.042819999999999</v>
      </c>
      <c r="DT192">
        <v>4.1547399999999998E-2</v>
      </c>
      <c r="DU192">
        <v>16.313140000000001</v>
      </c>
      <c r="DV192">
        <v>0.66256280000000001</v>
      </c>
      <c r="DW192">
        <v>22.87903</v>
      </c>
      <c r="DX192" s="1">
        <v>3.6854409999999997E-2</v>
      </c>
      <c r="DY192">
        <v>14.576829999999999</v>
      </c>
      <c r="DZ192">
        <v>0.65568269999999995</v>
      </c>
      <c r="EA192">
        <v>23.56474</v>
      </c>
      <c r="EB192" s="1">
        <v>3.2681880000000003E-2</v>
      </c>
      <c r="EC192">
        <v>13.023479999999999</v>
      </c>
      <c r="ED192">
        <v>0.64898460000000002</v>
      </c>
      <c r="EE192">
        <v>24.537430000000001</v>
      </c>
      <c r="EF192" s="1">
        <v>2.9033650000000001E-2</v>
      </c>
      <c r="EG192">
        <v>11.65279</v>
      </c>
      <c r="EH192">
        <v>0.64287660000000002</v>
      </c>
      <c r="EI192">
        <v>25.422930000000001</v>
      </c>
      <c r="EJ192" s="1">
        <v>2.5846999999999998E-2</v>
      </c>
      <c r="EK192">
        <v>10.44092</v>
      </c>
      <c r="EL192">
        <v>0.63704879999999997</v>
      </c>
      <c r="EM192">
        <v>26.008800000000001</v>
      </c>
      <c r="EN192" s="1">
        <v>2.298333E-2</v>
      </c>
      <c r="EO192">
        <v>9.3436260000000004</v>
      </c>
      <c r="EP192">
        <v>0.63083290000000003</v>
      </c>
      <c r="EQ192">
        <v>25.912759999999999</v>
      </c>
      <c r="ER192" s="1">
        <v>2.0412360000000001E-2</v>
      </c>
      <c r="ES192">
        <v>8.3573719999999998</v>
      </c>
      <c r="ET192">
        <v>0.62494839999999996</v>
      </c>
      <c r="EU192">
        <v>25.23292</v>
      </c>
      <c r="EV192" s="1">
        <v>1.8108220000000001E-2</v>
      </c>
      <c r="EW192">
        <v>7.4617899999999997</v>
      </c>
      <c r="EX192">
        <v>0.61936259999999999</v>
      </c>
      <c r="EY192">
        <v>24.613420000000001</v>
      </c>
      <c r="EZ192" s="1">
        <v>1.6061010000000001E-2</v>
      </c>
      <c r="FA192">
        <v>6.6566340000000004</v>
      </c>
      <c r="FB192">
        <v>0.61369309999999999</v>
      </c>
      <c r="FC192">
        <v>24.2775</v>
      </c>
      <c r="FD192" s="1">
        <v>1.4230370000000001E-2</v>
      </c>
      <c r="FE192">
        <v>5.9325669999999997</v>
      </c>
      <c r="FF192">
        <v>0.60788969999999998</v>
      </c>
      <c r="FG192">
        <v>24.66066</v>
      </c>
      <c r="FH192" s="1">
        <v>1.2598069999999999E-2</v>
      </c>
      <c r="FI192">
        <v>5.2838690000000001</v>
      </c>
      <c r="FJ192">
        <v>0.6026918</v>
      </c>
      <c r="FK192">
        <v>25.294560000000001</v>
      </c>
      <c r="FL192" s="1">
        <v>1.1150439999999999E-2</v>
      </c>
      <c r="FM192">
        <v>4.7001270000000002</v>
      </c>
      <c r="FN192">
        <v>0.59795909999999997</v>
      </c>
      <c r="FO192">
        <v>25.723890000000001</v>
      </c>
      <c r="FP192" s="1">
        <v>9.858739E-3</v>
      </c>
      <c r="FQ192">
        <v>4.1745960000000002</v>
      </c>
      <c r="FR192">
        <v>0.59443809999999997</v>
      </c>
      <c r="FS192">
        <v>25.795950000000001</v>
      </c>
      <c r="FT192" s="1">
        <v>8.7274090000000002E-3</v>
      </c>
      <c r="FU192">
        <v>3.7046380000000001</v>
      </c>
      <c r="FV192">
        <v>0.59127830000000003</v>
      </c>
      <c r="FW192">
        <v>25.357710000000001</v>
      </c>
      <c r="FX192" s="1">
        <v>7.7178539999999997E-3</v>
      </c>
      <c r="FY192">
        <v>3.2825929999999999</v>
      </c>
      <c r="FZ192">
        <v>0.58883859999999999</v>
      </c>
      <c r="GA192">
        <v>24.73977</v>
      </c>
      <c r="GB192" s="1">
        <v>6.8131550000000004E-3</v>
      </c>
      <c r="GC192">
        <v>2.9003589999999999</v>
      </c>
      <c r="GD192">
        <v>0.58703490000000003</v>
      </c>
      <c r="GE192">
        <v>24.156289999999998</v>
      </c>
      <c r="GF192" s="1">
        <v>5.996871E-3</v>
      </c>
      <c r="GG192">
        <v>2.5523929999999999</v>
      </c>
      <c r="GH192">
        <v>0.58557459999999995</v>
      </c>
      <c r="GI192">
        <v>23.929839999999999</v>
      </c>
      <c r="GJ192" s="1">
        <v>5.2621339999999999E-3</v>
      </c>
      <c r="GK192">
        <v>2.2376990000000001</v>
      </c>
      <c r="GL192">
        <v>0.58445190000000002</v>
      </c>
      <c r="GM192">
        <v>24.49034</v>
      </c>
      <c r="GN192" s="1">
        <v>4.5839979999999997E-3</v>
      </c>
      <c r="GO192">
        <v>1.9475530000000001</v>
      </c>
      <c r="GP192">
        <v>0.58361209999999997</v>
      </c>
      <c r="GQ192">
        <v>25.430510000000002</v>
      </c>
      <c r="GR192" s="1">
        <v>3.9283720000000003E-3</v>
      </c>
      <c r="GS192">
        <v>1.6678310000000001</v>
      </c>
      <c r="GT192">
        <v>0.58301630000000004</v>
      </c>
      <c r="GU192">
        <v>26.485309999999998</v>
      </c>
      <c r="GV192" s="1">
        <v>3.272985E-3</v>
      </c>
      <c r="GW192">
        <v>1.3890439999999999</v>
      </c>
      <c r="GX192">
        <v>0.58266399999999996</v>
      </c>
      <c r="GY192">
        <v>27.18111</v>
      </c>
      <c r="GZ192" s="1">
        <v>2.639541E-3</v>
      </c>
      <c r="HA192">
        <v>1.119742</v>
      </c>
      <c r="HB192">
        <v>0.58249510000000004</v>
      </c>
      <c r="HC192">
        <v>27.19267</v>
      </c>
      <c r="HD192" s="1">
        <v>2.0807059999999999E-3</v>
      </c>
      <c r="HE192">
        <v>0.88139889999999999</v>
      </c>
      <c r="HF192">
        <v>0.58239200000000002</v>
      </c>
      <c r="HG192">
        <v>26.36739</v>
      </c>
      <c r="HH192" s="1">
        <v>1.6390770000000001E-3</v>
      </c>
      <c r="HI192">
        <v>0.69218310000000005</v>
      </c>
      <c r="HJ192">
        <v>0.58232150000000005</v>
      </c>
      <c r="HK192">
        <v>25.369160000000001</v>
      </c>
      <c r="HL192">
        <v>1.321916E-3</v>
      </c>
      <c r="HM192">
        <v>0.55576499999999995</v>
      </c>
      <c r="HN192">
        <v>0.58232300000000004</v>
      </c>
      <c r="HO192">
        <v>24.483529999999998</v>
      </c>
      <c r="HP192" s="1">
        <v>1.110237E-3</v>
      </c>
      <c r="HQ192">
        <v>0.4645531</v>
      </c>
      <c r="HR192">
        <v>0.58230219999999999</v>
      </c>
      <c r="HS192">
        <v>24.178260000000002</v>
      </c>
      <c r="HT192" s="1">
        <v>9.6950590000000004E-4</v>
      </c>
      <c r="HU192">
        <v>0.40397379999999999</v>
      </c>
      <c r="HV192">
        <v>0.58227399999999996</v>
      </c>
      <c r="HW192">
        <v>24.476209999999998</v>
      </c>
      <c r="HX192" s="1">
        <v>8.7127229999999997E-4</v>
      </c>
      <c r="HY192">
        <v>0.3619581</v>
      </c>
      <c r="HZ192">
        <v>0.58222309999999999</v>
      </c>
      <c r="IA192">
        <v>24.964310000000001</v>
      </c>
      <c r="IB192" s="1">
        <v>7.9534479999999997E-4</v>
      </c>
      <c r="IC192">
        <v>0.32978829999999998</v>
      </c>
      <c r="ID192">
        <v>0.58214489999999997</v>
      </c>
      <c r="IE192">
        <v>25.39594</v>
      </c>
      <c r="IF192" s="1">
        <v>7.3104720000000004E-4</v>
      </c>
      <c r="IG192">
        <v>0.30276890000000001</v>
      </c>
      <c r="IH192">
        <v>0.58204149999999999</v>
      </c>
      <c r="II192">
        <v>25.278890000000001</v>
      </c>
      <c r="IJ192" s="1">
        <v>6.7581149999999997E-4</v>
      </c>
      <c r="IK192">
        <v>0.2796247</v>
      </c>
      <c r="IL192">
        <v>0.58192529999999998</v>
      </c>
      <c r="IM192">
        <v>24.534600000000001</v>
      </c>
      <c r="IN192" s="1">
        <v>6.2948780000000003E-4</v>
      </c>
      <c r="IO192">
        <v>0.2602023</v>
      </c>
      <c r="IP192">
        <v>0.58177040000000002</v>
      </c>
      <c r="IQ192">
        <v>23.711279999999999</v>
      </c>
      <c r="IR192" s="1">
        <v>5.9112699999999999E-4</v>
      </c>
      <c r="IS192">
        <v>0.24414540000000001</v>
      </c>
      <c r="IT192">
        <v>0.58158840000000001</v>
      </c>
      <c r="IU192">
        <v>23.196290000000001</v>
      </c>
      <c r="IV192" s="1">
        <v>5.5893049999999997E-4</v>
      </c>
      <c r="IW192">
        <v>0.23071620000000001</v>
      </c>
      <c r="IX192">
        <v>0.58142919999999998</v>
      </c>
      <c r="IY192">
        <v>23.810749999999999</v>
      </c>
      <c r="IZ192" s="1">
        <v>5.3172270000000001E-4</v>
      </c>
      <c r="JA192">
        <v>0.2194083</v>
      </c>
      <c r="JB192">
        <v>0.58121849999999997</v>
      </c>
      <c r="JC192">
        <v>25.00142</v>
      </c>
      <c r="JD192" s="1">
        <v>5.0815120000000005E-4</v>
      </c>
      <c r="JE192">
        <v>0.20961869999999999</v>
      </c>
      <c r="JF192">
        <v>0.58103349999999998</v>
      </c>
      <c r="JG192">
        <v>26.313559999999999</v>
      </c>
      <c r="JH192" s="1">
        <v>4.8803699999999998E-4</v>
      </c>
      <c r="JI192">
        <v>0.20127990000000001</v>
      </c>
      <c r="JJ192">
        <v>0.58081970000000005</v>
      </c>
      <c r="JK192">
        <v>27.03858</v>
      </c>
      <c r="JL192" s="1">
        <v>4.7051910000000001E-4</v>
      </c>
      <c r="JM192">
        <v>0.1940472</v>
      </c>
      <c r="JN192">
        <v>0.58062380000000002</v>
      </c>
      <c r="JO192">
        <v>27.030200000000001</v>
      </c>
      <c r="JP192" s="1">
        <v>4.5421570000000002E-4</v>
      </c>
      <c r="JQ192">
        <v>0.18733669999999999</v>
      </c>
      <c r="JR192">
        <v>0.58041699999999996</v>
      </c>
      <c r="JS192">
        <v>26.266909999999999</v>
      </c>
      <c r="JT192" s="1">
        <v>4.3803789999999999E-4</v>
      </c>
      <c r="JU192">
        <v>0.1807135</v>
      </c>
      <c r="JV192">
        <v>0.58021849999999997</v>
      </c>
      <c r="JW192">
        <v>25.32206</v>
      </c>
      <c r="JX192" s="1">
        <v>4.216442E-4</v>
      </c>
      <c r="JY192">
        <v>0.17398759999999999</v>
      </c>
      <c r="JZ192">
        <v>0.58000929999999995</v>
      </c>
      <c r="KA192">
        <v>24.55716</v>
      </c>
      <c r="KB192" s="1">
        <v>4.0470339999999999E-4</v>
      </c>
      <c r="KC192">
        <v>0.1670596</v>
      </c>
      <c r="KD192">
        <v>0.5798373</v>
      </c>
      <c r="KE192">
        <v>24.70966</v>
      </c>
      <c r="KF192" s="1">
        <v>3.8758910000000001E-4</v>
      </c>
      <c r="KG192">
        <v>0.16003390000000001</v>
      </c>
      <c r="KH192">
        <v>0.57965639999999996</v>
      </c>
      <c r="KI192">
        <v>25.285360000000001</v>
      </c>
      <c r="KJ192" s="1">
        <v>3.710025E-4</v>
      </c>
      <c r="KK192">
        <v>0.1532018</v>
      </c>
      <c r="KL192">
        <v>0.57950559999999995</v>
      </c>
      <c r="KM192">
        <v>26.056319999999999</v>
      </c>
      <c r="KN192" s="1">
        <v>3.5432580000000001E-4</v>
      </c>
      <c r="KO192">
        <v>0.14633650000000001</v>
      </c>
      <c r="KP192">
        <v>0.57939339999999995</v>
      </c>
      <c r="KQ192">
        <v>26.642050000000001</v>
      </c>
      <c r="KR192" s="1">
        <v>3.3856279999999999E-4</v>
      </c>
      <c r="KS192">
        <v>0.13981209999999999</v>
      </c>
      <c r="KT192">
        <v>0.57928999999999997</v>
      </c>
      <c r="KU192">
        <v>26.50966</v>
      </c>
      <c r="KV192" s="1">
        <v>3.230916E-4</v>
      </c>
      <c r="KW192">
        <v>0.13342970000000001</v>
      </c>
      <c r="KX192">
        <v>0.57923780000000002</v>
      </c>
      <c r="KY192">
        <v>25.845780000000001</v>
      </c>
      <c r="KZ192" s="1">
        <v>3.0839689999999999E-4</v>
      </c>
      <c r="LA192">
        <v>0.12734000000000001</v>
      </c>
      <c r="LB192">
        <v>0.5791731</v>
      </c>
      <c r="LC192">
        <v>25.124030000000001</v>
      </c>
      <c r="LD192" s="1">
        <v>2.943671E-4</v>
      </c>
      <c r="LE192">
        <v>0.121532</v>
      </c>
      <c r="LF192">
        <v>0.57916630000000002</v>
      </c>
      <c r="LG192">
        <v>24.632090000000002</v>
      </c>
      <c r="LH192" s="1">
        <v>2.8139670000000002E-4</v>
      </c>
      <c r="LI192">
        <v>0.11613320000000001</v>
      </c>
      <c r="LJ192">
        <v>0.57913550000000003</v>
      </c>
      <c r="LK192">
        <v>24.924250000000001</v>
      </c>
      <c r="LL192" s="1">
        <v>2.6889939999999999E-4</v>
      </c>
      <c r="LM192">
        <v>0.11096930000000001</v>
      </c>
      <c r="LN192">
        <v>0.57914200000000005</v>
      </c>
      <c r="LO192">
        <v>25.615600000000001</v>
      </c>
      <c r="LP192" s="1">
        <v>2.5659780000000001E-4</v>
      </c>
      <c r="LQ192">
        <v>0.1058825</v>
      </c>
      <c r="LR192">
        <v>0.57912280000000005</v>
      </c>
      <c r="LS192">
        <v>26.497979999999998</v>
      </c>
      <c r="LT192" s="1">
        <v>2.445247E-4</v>
      </c>
      <c r="LU192">
        <v>0.1008942</v>
      </c>
      <c r="LV192">
        <v>0.5791191</v>
      </c>
      <c r="LW192">
        <v>27.120750000000001</v>
      </c>
      <c r="LX192" s="1">
        <v>2.3245129999999999E-4</v>
      </c>
      <c r="LY192">
        <v>9.5909209999999995E-2</v>
      </c>
      <c r="LZ192">
        <v>0.57912859999999999</v>
      </c>
      <c r="MA192">
        <v>27.107869999999998</v>
      </c>
      <c r="MB192" s="1">
        <v>2.20516E-4</v>
      </c>
      <c r="MC192">
        <v>9.1083880000000006E-2</v>
      </c>
      <c r="MD192">
        <v>0.57914489999999996</v>
      </c>
      <c r="ME192">
        <v>26.383559999999999</v>
      </c>
      <c r="MF192" s="1">
        <v>2.0901580000000001E-4</v>
      </c>
      <c r="MG192">
        <v>8.6611839999999995E-2</v>
      </c>
      <c r="MH192">
        <v>0.5791444</v>
      </c>
      <c r="MI192">
        <v>25.47465</v>
      </c>
      <c r="MJ192" s="1">
        <v>1.9873239999999999E-4</v>
      </c>
      <c r="MK192">
        <v>8.2592109999999996E-2</v>
      </c>
      <c r="ML192">
        <v>0.57914169999999998</v>
      </c>
      <c r="MM192">
        <v>24.690799999999999</v>
      </c>
      <c r="MN192" s="1">
        <v>1.89576E-4</v>
      </c>
      <c r="MO192">
        <v>7.9008510000000004E-2</v>
      </c>
      <c r="MP192">
        <v>0.5791212</v>
      </c>
      <c r="MQ192">
        <v>24.829049999999999</v>
      </c>
      <c r="MR192" s="1">
        <v>1.811738E-4</v>
      </c>
      <c r="MS192">
        <v>7.5717779999999998E-2</v>
      </c>
      <c r="MT192">
        <v>0.57912419999999998</v>
      </c>
      <c r="MU192">
        <v>25.192599999999999</v>
      </c>
      <c r="MV192" s="1">
        <v>1.7343440000000001E-4</v>
      </c>
      <c r="MW192">
        <v>7.267701E-2</v>
      </c>
      <c r="MX192">
        <v>0.57914330000000003</v>
      </c>
      <c r="MY192">
        <v>25.448889999999999</v>
      </c>
      <c r="MZ192" s="1">
        <v>1.663209E-4</v>
      </c>
      <c r="NA192">
        <v>6.9869070000000005E-2</v>
      </c>
      <c r="NB192">
        <v>0.57913820000000005</v>
      </c>
      <c r="NC192">
        <v>25.505459999999999</v>
      </c>
      <c r="ND192" s="1">
        <v>1.594709E-4</v>
      </c>
      <c r="NE192">
        <v>6.7160010000000006E-2</v>
      </c>
      <c r="NF192">
        <v>0.57913119999999996</v>
      </c>
      <c r="NG192">
        <v>25.243390000000002</v>
      </c>
      <c r="NH192" s="1">
        <v>1.529619E-4</v>
      </c>
      <c r="NI192">
        <v>6.4568029999999998E-2</v>
      </c>
      <c r="NJ192">
        <v>0.57913910000000002</v>
      </c>
      <c r="NK192">
        <v>24.5594</v>
      </c>
      <c r="NL192" s="1">
        <v>1.4688989999999999E-4</v>
      </c>
      <c r="NM192">
        <v>6.2147729999999998E-2</v>
      </c>
      <c r="NN192">
        <v>0.57913709999999996</v>
      </c>
      <c r="NO192">
        <v>23.797529999999998</v>
      </c>
      <c r="NP192" s="1">
        <v>1.409711E-4</v>
      </c>
      <c r="NQ192">
        <v>5.9775920000000003E-2</v>
      </c>
      <c r="NR192">
        <v>0.57913119999999996</v>
      </c>
      <c r="NS192">
        <v>23.263770000000001</v>
      </c>
      <c r="NT192" s="1">
        <v>1.353835E-4</v>
      </c>
      <c r="NU192">
        <v>5.7522950000000003E-2</v>
      </c>
      <c r="NV192">
        <v>0.57913250000000005</v>
      </c>
      <c r="NW192">
        <v>23.675219999999999</v>
      </c>
      <c r="NX192" s="1">
        <v>1.30111E-4</v>
      </c>
      <c r="NY192">
        <v>5.5392660000000003E-2</v>
      </c>
      <c r="NZ192">
        <v>0.57913049999999999</v>
      </c>
      <c r="OA192">
        <v>24.61946</v>
      </c>
      <c r="OB192" s="1">
        <v>1.250337E-4</v>
      </c>
      <c r="OC192">
        <v>5.3332459999999998E-2</v>
      </c>
      <c r="OD192">
        <v>0.57913610000000004</v>
      </c>
      <c r="OE192">
        <v>25.559239999999999</v>
      </c>
      <c r="OF192" s="1">
        <v>1.201838E-4</v>
      </c>
      <c r="OG192">
        <v>5.1359200000000001E-2</v>
      </c>
      <c r="OH192">
        <v>0.57913289999999995</v>
      </c>
      <c r="OI192">
        <v>26.2577</v>
      </c>
      <c r="OJ192" s="1">
        <v>1.1547740000000001E-4</v>
      </c>
      <c r="OK192">
        <v>4.9438169999999997E-2</v>
      </c>
    </row>
    <row r="193" spans="1:401" x14ac:dyDescent="0.35">
      <c r="A193">
        <v>199</v>
      </c>
      <c r="B193" t="s">
        <v>4</v>
      </c>
      <c r="C193" t="s">
        <v>181</v>
      </c>
      <c r="D193" t="s">
        <v>199</v>
      </c>
      <c r="E193">
        <v>888.0684</v>
      </c>
      <c r="F193">
        <v>0.78373490000000001</v>
      </c>
      <c r="G193">
        <v>21.718250000000001</v>
      </c>
      <c r="H193">
        <v>0</v>
      </c>
      <c r="I193">
        <v>0</v>
      </c>
      <c r="J193">
        <v>0.78202780000000005</v>
      </c>
      <c r="K193">
        <v>21.762309999999999</v>
      </c>
      <c r="L193">
        <v>0</v>
      </c>
      <c r="M193">
        <v>0</v>
      </c>
      <c r="N193">
        <v>0.7802829</v>
      </c>
      <c r="O193">
        <v>21.883500000000002</v>
      </c>
      <c r="P193">
        <v>0</v>
      </c>
      <c r="Q193">
        <v>0</v>
      </c>
      <c r="R193">
        <v>0.77845790000000004</v>
      </c>
      <c r="S193">
        <v>21.845580000000002</v>
      </c>
      <c r="T193">
        <v>0</v>
      </c>
      <c r="U193">
        <v>0</v>
      </c>
      <c r="V193">
        <v>0.77638260000000003</v>
      </c>
      <c r="W193">
        <v>21.641259999999999</v>
      </c>
      <c r="X193">
        <v>0</v>
      </c>
      <c r="Y193">
        <v>0</v>
      </c>
      <c r="Z193">
        <v>0.77341230000000005</v>
      </c>
      <c r="AA193">
        <v>21.652470000000001</v>
      </c>
      <c r="AB193">
        <v>0</v>
      </c>
      <c r="AC193">
        <v>0</v>
      </c>
      <c r="AD193">
        <v>0.76962359999999996</v>
      </c>
      <c r="AE193">
        <v>21.607230000000001</v>
      </c>
      <c r="AF193">
        <v>0</v>
      </c>
      <c r="AG193">
        <v>2.6056440000000002E-37</v>
      </c>
      <c r="AH193">
        <v>0.76672209999999996</v>
      </c>
      <c r="AI193">
        <v>21.92445</v>
      </c>
      <c r="AJ193" s="1">
        <v>4.2491979999999997E-28</v>
      </c>
      <c r="AK193" s="1">
        <v>1.4443989999999999E-25</v>
      </c>
      <c r="AL193">
        <v>0.76446219999999998</v>
      </c>
      <c r="AM193">
        <v>22.424689999999998</v>
      </c>
      <c r="AN193" s="1">
        <v>1.944372E-16</v>
      </c>
      <c r="AO193" s="1">
        <v>6.6266599999999998E-14</v>
      </c>
      <c r="AP193">
        <v>0.7624322</v>
      </c>
      <c r="AQ193">
        <v>22.80593</v>
      </c>
      <c r="AR193" s="1">
        <v>3.865551E-7</v>
      </c>
      <c r="AS193" s="1">
        <v>9.5140529999999997E-5</v>
      </c>
      <c r="AT193">
        <v>0.76049730000000004</v>
      </c>
      <c r="AU193">
        <v>23.106100000000001</v>
      </c>
      <c r="AV193" s="1">
        <v>1.3740169999999999E-3</v>
      </c>
      <c r="AW193" s="1">
        <v>0.37073679999999998</v>
      </c>
      <c r="AX193">
        <v>0.75850519999999999</v>
      </c>
      <c r="AY193">
        <v>23.0702</v>
      </c>
      <c r="AZ193" s="1">
        <v>0.21434159999999999</v>
      </c>
      <c r="BA193" s="1">
        <v>61.93721</v>
      </c>
      <c r="BB193">
        <v>0.75643320000000003</v>
      </c>
      <c r="BC193">
        <v>22.93243</v>
      </c>
      <c r="BD193" s="1">
        <v>5.3427170000000004</v>
      </c>
      <c r="BE193">
        <v>1631.95</v>
      </c>
      <c r="BF193">
        <v>0.75408050000000004</v>
      </c>
      <c r="BG193">
        <v>22.916399999999999</v>
      </c>
      <c r="BH193">
        <v>35.572009999999999</v>
      </c>
      <c r="BI193">
        <v>11405.56</v>
      </c>
      <c r="BJ193">
        <v>0.75149520000000003</v>
      </c>
      <c r="BK193">
        <v>23.087700000000002</v>
      </c>
      <c r="BL193">
        <v>86.208529999999996</v>
      </c>
      <c r="BM193">
        <v>28829.95</v>
      </c>
      <c r="BN193">
        <v>0.74840130000000005</v>
      </c>
      <c r="BO193">
        <v>23.789079999999998</v>
      </c>
      <c r="BP193">
        <v>94.233140000000006</v>
      </c>
      <c r="BQ193">
        <v>32716.83</v>
      </c>
      <c r="BR193">
        <v>0.74481520000000001</v>
      </c>
      <c r="BS193">
        <v>24.38083</v>
      </c>
      <c r="BT193">
        <v>54.642389999999999</v>
      </c>
      <c r="BU193">
        <v>19612.02</v>
      </c>
      <c r="BV193">
        <v>0.74065230000000004</v>
      </c>
      <c r="BW193">
        <v>24.754570000000001</v>
      </c>
      <c r="BX193">
        <v>19.19689</v>
      </c>
      <c r="BY193">
        <v>7094.0119999999997</v>
      </c>
      <c r="BZ193">
        <v>0.73605500000000001</v>
      </c>
      <c r="CA193">
        <v>24.886150000000001</v>
      </c>
      <c r="CB193">
        <v>4.5988340000000001</v>
      </c>
      <c r="CC193">
        <v>1742.3489999999999</v>
      </c>
      <c r="CD193">
        <v>0.73103169999999995</v>
      </c>
      <c r="CE193">
        <v>24.602270000000001</v>
      </c>
      <c r="CF193">
        <v>0.86709820000000004</v>
      </c>
      <c r="CG193">
        <v>333.80489999999998</v>
      </c>
      <c r="CH193">
        <v>0.72574260000000002</v>
      </c>
      <c r="CI193">
        <v>24.1038</v>
      </c>
      <c r="CJ193">
        <v>0.18134710000000001</v>
      </c>
      <c r="CK193">
        <v>68.862530000000007</v>
      </c>
      <c r="CL193">
        <v>0.72044430000000004</v>
      </c>
      <c r="CM193">
        <v>23.83154</v>
      </c>
      <c r="CN193">
        <v>8.0699149999999997E-2</v>
      </c>
      <c r="CO193">
        <v>29.353940000000001</v>
      </c>
      <c r="CP193">
        <v>0.71512410000000004</v>
      </c>
      <c r="CQ193">
        <v>23.848109999999998</v>
      </c>
      <c r="CR193">
        <v>6.9436559999999994E-2</v>
      </c>
      <c r="CS193">
        <v>24.924440000000001</v>
      </c>
      <c r="CT193">
        <v>0.70953109999999997</v>
      </c>
      <c r="CU193">
        <v>24.281569999999999</v>
      </c>
      <c r="CV193">
        <v>6.9277290000000005E-2</v>
      </c>
      <c r="CW193">
        <v>24.988589999999999</v>
      </c>
      <c r="CX193">
        <v>0.70365049999999996</v>
      </c>
      <c r="CY193">
        <v>24.397120000000001</v>
      </c>
      <c r="CZ193">
        <v>6.7938009999999993E-2</v>
      </c>
      <c r="DA193">
        <v>24.726980000000001</v>
      </c>
      <c r="DB193">
        <v>0.69755339999999999</v>
      </c>
      <c r="DC193">
        <v>24.566410000000001</v>
      </c>
      <c r="DD193" s="1">
        <v>6.4080300000000007E-2</v>
      </c>
      <c r="DE193">
        <v>23.54036</v>
      </c>
      <c r="DF193">
        <v>0.69127190000000005</v>
      </c>
      <c r="DG193">
        <v>24.513909999999999</v>
      </c>
      <c r="DH193" s="1">
        <v>5.873747E-2</v>
      </c>
      <c r="DI193">
        <v>21.768750000000001</v>
      </c>
      <c r="DJ193">
        <v>0.68468150000000005</v>
      </c>
      <c r="DK193">
        <v>24.094670000000001</v>
      </c>
      <c r="DL193" s="1">
        <v>5.2957879999999999E-2</v>
      </c>
      <c r="DM193">
        <v>19.800540000000002</v>
      </c>
      <c r="DN193">
        <v>0.67840829999999996</v>
      </c>
      <c r="DO193">
        <v>23.54072</v>
      </c>
      <c r="DP193" s="1">
        <v>4.7345560000000002E-2</v>
      </c>
      <c r="DQ193">
        <v>17.844049999999999</v>
      </c>
      <c r="DR193">
        <v>0.67225210000000002</v>
      </c>
      <c r="DS193">
        <v>23.098420000000001</v>
      </c>
      <c r="DT193" s="1">
        <v>4.2100659999999998E-2</v>
      </c>
      <c r="DU193">
        <v>15.991</v>
      </c>
      <c r="DV193">
        <v>0.66610159999999996</v>
      </c>
      <c r="DW193">
        <v>22.919239999999999</v>
      </c>
      <c r="DX193" s="1">
        <v>3.7353459999999998E-2</v>
      </c>
      <c r="DY193">
        <v>14.296760000000001</v>
      </c>
      <c r="DZ193">
        <v>0.65981190000000001</v>
      </c>
      <c r="EA193">
        <v>23.570430000000002</v>
      </c>
      <c r="EB193" s="1">
        <v>3.3126940000000001E-2</v>
      </c>
      <c r="EC193">
        <v>12.776870000000001</v>
      </c>
      <c r="ED193">
        <v>0.65371230000000002</v>
      </c>
      <c r="EE193">
        <v>24.532769999999999</v>
      </c>
      <c r="EF193" s="1">
        <v>2.9427040000000002E-2</v>
      </c>
      <c r="EG193">
        <v>11.4337</v>
      </c>
      <c r="EH193">
        <v>0.64788760000000001</v>
      </c>
      <c r="EI193">
        <v>25.436160000000001</v>
      </c>
      <c r="EJ193" s="1">
        <v>2.6196790000000001E-2</v>
      </c>
      <c r="EK193">
        <v>10.247260000000001</v>
      </c>
      <c r="EL193">
        <v>0.64219669999999995</v>
      </c>
      <c r="EM193">
        <v>26.040520000000001</v>
      </c>
      <c r="EN193">
        <v>2.3302699999999999E-2</v>
      </c>
      <c r="EO193">
        <v>9.1758059999999997</v>
      </c>
      <c r="EP193">
        <v>0.63609669999999996</v>
      </c>
      <c r="EQ193">
        <v>25.96658</v>
      </c>
      <c r="ER193" s="1">
        <v>2.0700440000000001E-2</v>
      </c>
      <c r="ES193">
        <v>8.2115960000000001</v>
      </c>
      <c r="ET193">
        <v>0.6305016</v>
      </c>
      <c r="EU193">
        <v>25.31044</v>
      </c>
      <c r="EV193" s="1">
        <v>1.837097E-2</v>
      </c>
      <c r="EW193">
        <v>7.3351509999999998</v>
      </c>
      <c r="EX193">
        <v>0.62522540000000004</v>
      </c>
      <c r="EY193">
        <v>24.684159999999999</v>
      </c>
      <c r="EZ193" s="1">
        <v>1.6296689999999999E-2</v>
      </c>
      <c r="FA193">
        <v>6.5454730000000003</v>
      </c>
      <c r="FB193">
        <v>0.6198861</v>
      </c>
      <c r="FC193">
        <v>24.320879999999999</v>
      </c>
      <c r="FD193" s="1">
        <v>1.444263E-2</v>
      </c>
      <c r="FE193">
        <v>5.835642</v>
      </c>
      <c r="FF193">
        <v>0.61469419999999997</v>
      </c>
      <c r="FG193">
        <v>24.665849999999999</v>
      </c>
      <c r="FH193" s="1">
        <v>1.2789399999999999E-2</v>
      </c>
      <c r="FI193">
        <v>5.1983059999999996</v>
      </c>
      <c r="FJ193">
        <v>0.61011000000000004</v>
      </c>
      <c r="FK193">
        <v>25.275950000000002</v>
      </c>
      <c r="FL193" s="1">
        <v>1.132231E-2</v>
      </c>
      <c r="FM193">
        <v>4.6242850000000004</v>
      </c>
      <c r="FN193">
        <v>0.60562289999999996</v>
      </c>
      <c r="FO193">
        <v>25.723669999999998</v>
      </c>
      <c r="FP193" s="1">
        <v>1.001402E-2</v>
      </c>
      <c r="FQ193">
        <v>4.1086679999999998</v>
      </c>
      <c r="FR193">
        <v>0.6023326</v>
      </c>
      <c r="FS193">
        <v>25.829049999999999</v>
      </c>
      <c r="FT193" s="1">
        <v>8.8665900000000006E-3</v>
      </c>
      <c r="FU193">
        <v>3.6474220000000002</v>
      </c>
      <c r="FV193">
        <v>0.5993328</v>
      </c>
      <c r="FW193">
        <v>25.420999999999999</v>
      </c>
      <c r="FX193" s="1">
        <v>7.8435129999999999E-3</v>
      </c>
      <c r="FY193">
        <v>3.234032</v>
      </c>
      <c r="FZ193">
        <v>0.59708589999999995</v>
      </c>
      <c r="GA193">
        <v>24.809380000000001</v>
      </c>
      <c r="GB193" s="1">
        <v>6.9279900000000002E-3</v>
      </c>
      <c r="GC193">
        <v>2.8596900000000001</v>
      </c>
      <c r="GD193">
        <v>0.59542019999999996</v>
      </c>
      <c r="GE193">
        <v>24.21894</v>
      </c>
      <c r="GF193" s="1">
        <v>6.1011290000000003E-3</v>
      </c>
      <c r="GG193">
        <v>2.5185580000000001</v>
      </c>
      <c r="GH193">
        <v>0.59409800000000001</v>
      </c>
      <c r="GI193">
        <v>23.965769999999999</v>
      </c>
      <c r="GJ193" s="1">
        <v>5.3570759999999997E-3</v>
      </c>
      <c r="GK193">
        <v>2.2098490000000002</v>
      </c>
      <c r="GL193">
        <v>0.59306930000000002</v>
      </c>
      <c r="GM193">
        <v>24.49559</v>
      </c>
      <c r="GN193" s="1">
        <v>4.6733549999999997E-3</v>
      </c>
      <c r="GO193">
        <v>1.9262239999999999</v>
      </c>
      <c r="GP193">
        <v>0.59231440000000002</v>
      </c>
      <c r="GQ193">
        <v>25.419049999999999</v>
      </c>
      <c r="GR193" s="1">
        <v>4.0166710000000003E-3</v>
      </c>
      <c r="GS193">
        <v>1.6543049999999999</v>
      </c>
      <c r="GT193">
        <v>0.59178050000000004</v>
      </c>
      <c r="GU193">
        <v>26.47606</v>
      </c>
      <c r="GV193" s="1">
        <v>3.3609859999999998E-3</v>
      </c>
      <c r="GW193">
        <v>1.383607</v>
      </c>
      <c r="GX193">
        <v>0.59153489999999997</v>
      </c>
      <c r="GY193">
        <v>27.2012</v>
      </c>
      <c r="GZ193" s="1">
        <v>2.7222959999999999E-3</v>
      </c>
      <c r="HA193">
        <v>1.1201099999999999</v>
      </c>
      <c r="HB193">
        <v>0.59143089999999998</v>
      </c>
      <c r="HC193">
        <v>27.248719999999999</v>
      </c>
      <c r="HD193" s="1">
        <v>2.1506289999999998E-3</v>
      </c>
      <c r="HE193">
        <v>0.88373550000000001</v>
      </c>
      <c r="HF193">
        <v>0.59139439999999999</v>
      </c>
      <c r="HG193">
        <v>26.459510000000002</v>
      </c>
      <c r="HH193" s="1">
        <v>1.692193E-3</v>
      </c>
      <c r="HI193">
        <v>0.69340749999999995</v>
      </c>
      <c r="HJ193">
        <v>0.591387</v>
      </c>
      <c r="HK193">
        <v>25.472799999999999</v>
      </c>
      <c r="HL193" s="1">
        <v>1.3587060000000001E-3</v>
      </c>
      <c r="HM193">
        <v>0.55448439999999999</v>
      </c>
      <c r="HN193">
        <v>0.59137890000000004</v>
      </c>
      <c r="HO193">
        <v>24.58379</v>
      </c>
      <c r="HP193" s="1">
        <v>1.134581E-3</v>
      </c>
      <c r="HQ193">
        <v>0.46093220000000001</v>
      </c>
      <c r="HR193">
        <v>0.59139160000000002</v>
      </c>
      <c r="HS193">
        <v>24.247689999999999</v>
      </c>
      <c r="HT193" s="1">
        <v>9.8586870000000001E-4</v>
      </c>
      <c r="HU193">
        <v>0.39888839999999998</v>
      </c>
      <c r="HV193">
        <v>0.59140440000000005</v>
      </c>
      <c r="HW193">
        <v>24.51003</v>
      </c>
      <c r="HX193" s="1">
        <v>8.8311550000000003E-4</v>
      </c>
      <c r="HY193">
        <v>0.35624699999999998</v>
      </c>
      <c r="HZ193">
        <v>0.5913754</v>
      </c>
      <c r="IA193">
        <v>24.978809999999999</v>
      </c>
      <c r="IB193" s="1">
        <v>8.048927E-4</v>
      </c>
      <c r="IC193">
        <v>0.32406190000000001</v>
      </c>
      <c r="ID193">
        <v>0.59130400000000005</v>
      </c>
      <c r="IE193">
        <v>25.42069</v>
      </c>
      <c r="IF193" s="1">
        <v>7.392144E-4</v>
      </c>
      <c r="IG193">
        <v>0.29727229999999999</v>
      </c>
      <c r="IH193">
        <v>0.59121369999999995</v>
      </c>
      <c r="II193">
        <v>25.332080000000001</v>
      </c>
      <c r="IJ193" s="1">
        <v>6.8276250000000001E-4</v>
      </c>
      <c r="IK193">
        <v>0.27431650000000002</v>
      </c>
      <c r="IL193">
        <v>0.59111089999999999</v>
      </c>
      <c r="IM193">
        <v>24.61693</v>
      </c>
      <c r="IN193" s="1">
        <v>6.352838E-4</v>
      </c>
      <c r="IO193">
        <v>0.25500210000000001</v>
      </c>
      <c r="IP193">
        <v>0.59097469999999996</v>
      </c>
      <c r="IQ193">
        <v>23.796790000000001</v>
      </c>
      <c r="IR193" s="1">
        <v>5.9590360000000005E-4</v>
      </c>
      <c r="IS193">
        <v>0.2390061</v>
      </c>
      <c r="IT193">
        <v>0.59083140000000001</v>
      </c>
      <c r="IU193">
        <v>23.26202</v>
      </c>
      <c r="IV193" s="1">
        <v>5.6295200000000003E-4</v>
      </c>
      <c r="IW193">
        <v>0.22566259999999999</v>
      </c>
      <c r="IX193">
        <v>0.59068949999999998</v>
      </c>
      <c r="IY193">
        <v>23.820810000000002</v>
      </c>
      <c r="IZ193" s="1">
        <v>5.3514830000000004E-4</v>
      </c>
      <c r="JA193">
        <v>0.21444679999999999</v>
      </c>
      <c r="JB193">
        <v>0.5905203</v>
      </c>
      <c r="JC193">
        <v>24.97221</v>
      </c>
      <c r="JD193" s="1">
        <v>5.1112029999999999E-4</v>
      </c>
      <c r="JE193">
        <v>0.20475579999999999</v>
      </c>
      <c r="JF193">
        <v>0.59035490000000002</v>
      </c>
      <c r="JG193">
        <v>26.272200000000002</v>
      </c>
      <c r="JH193" s="1">
        <v>4.905822E-4</v>
      </c>
      <c r="JI193">
        <v>0.19649220000000001</v>
      </c>
      <c r="JJ193">
        <v>0.59017629999999999</v>
      </c>
      <c r="JK193">
        <v>27.032160000000001</v>
      </c>
      <c r="JL193" s="1">
        <v>4.7275829999999998E-4</v>
      </c>
      <c r="JM193">
        <v>0.1893407</v>
      </c>
      <c r="JN193">
        <v>0.59000229999999998</v>
      </c>
      <c r="JO193">
        <v>27.075530000000001</v>
      </c>
      <c r="JP193" s="1">
        <v>4.5635350000000001E-4</v>
      </c>
      <c r="JQ193">
        <v>0.182781</v>
      </c>
      <c r="JR193">
        <v>0.58982869999999998</v>
      </c>
      <c r="JS193">
        <v>26.359950000000001</v>
      </c>
      <c r="JT193" s="1">
        <v>4.402055E-4</v>
      </c>
      <c r="JU193">
        <v>0.1763545</v>
      </c>
      <c r="JV193">
        <v>0.58967400000000003</v>
      </c>
      <c r="JW193">
        <v>25.429600000000001</v>
      </c>
      <c r="JX193" s="1">
        <v>4.2384820000000001E-4</v>
      </c>
      <c r="JY193">
        <v>0.16983380000000001</v>
      </c>
      <c r="JZ193">
        <v>0.58949799999999997</v>
      </c>
      <c r="KA193">
        <v>24.650230000000001</v>
      </c>
      <c r="KB193" s="1">
        <v>4.0696839999999998E-4</v>
      </c>
      <c r="KC193">
        <v>0.16313</v>
      </c>
      <c r="KD193">
        <v>0.58936670000000002</v>
      </c>
      <c r="KE193">
        <v>24.755790000000001</v>
      </c>
      <c r="KF193" s="1">
        <v>3.8984069999999999E-4</v>
      </c>
      <c r="KG193">
        <v>0.1563039</v>
      </c>
      <c r="KH193">
        <v>0.58920159999999999</v>
      </c>
      <c r="KI193">
        <v>25.296230000000001</v>
      </c>
      <c r="KJ193" s="1">
        <v>3.7323240000000001E-4</v>
      </c>
      <c r="KK193">
        <v>0.1496557</v>
      </c>
      <c r="KL193">
        <v>0.58907719999999997</v>
      </c>
      <c r="KM193">
        <v>26.052289999999999</v>
      </c>
      <c r="KN193" s="1">
        <v>3.5652319999999999E-4</v>
      </c>
      <c r="KO193">
        <v>0.14298050000000001</v>
      </c>
      <c r="KP193">
        <v>0.58897540000000004</v>
      </c>
      <c r="KQ193">
        <v>26.659479999999999</v>
      </c>
      <c r="KR193" s="1">
        <v>3.4064879999999998E-4</v>
      </c>
      <c r="KS193">
        <v>0.13659930000000001</v>
      </c>
      <c r="KT193">
        <v>0.58890759999999998</v>
      </c>
      <c r="KU193">
        <v>26.56278</v>
      </c>
      <c r="KV193" s="1">
        <v>3.2513520000000001E-4</v>
      </c>
      <c r="KW193">
        <v>0.13038659999999999</v>
      </c>
      <c r="KX193">
        <v>0.58886059999999996</v>
      </c>
      <c r="KY193">
        <v>25.922740000000001</v>
      </c>
      <c r="KZ193" s="1">
        <v>3.103297E-4</v>
      </c>
      <c r="LA193">
        <v>0.1244306</v>
      </c>
      <c r="LB193">
        <v>0.58881830000000002</v>
      </c>
      <c r="LC193">
        <v>25.199729999999999</v>
      </c>
      <c r="LD193" s="1">
        <v>2.9620820000000002E-4</v>
      </c>
      <c r="LE193">
        <v>0.1187539</v>
      </c>
      <c r="LF193">
        <v>0.58880600000000005</v>
      </c>
      <c r="LG193">
        <v>24.695589999999999</v>
      </c>
      <c r="LH193" s="1">
        <v>2.8308929999999998E-4</v>
      </c>
      <c r="LI193">
        <v>0.113453</v>
      </c>
      <c r="LJ193">
        <v>0.5887947</v>
      </c>
      <c r="LK193">
        <v>24.956330000000001</v>
      </c>
      <c r="LL193" s="1">
        <v>2.705745E-4</v>
      </c>
      <c r="LM193">
        <v>0.10842930000000001</v>
      </c>
      <c r="LN193">
        <v>0.58880089999999996</v>
      </c>
      <c r="LO193">
        <v>25.624310000000001</v>
      </c>
      <c r="LP193" s="1">
        <v>2.5823440000000001E-4</v>
      </c>
      <c r="LQ193">
        <v>0.10347530000000001</v>
      </c>
      <c r="LR193">
        <v>0.58879429999999999</v>
      </c>
      <c r="LS193">
        <v>26.49212</v>
      </c>
      <c r="LT193" s="1">
        <v>2.4614009999999998E-4</v>
      </c>
      <c r="LU193">
        <v>9.8619600000000002E-2</v>
      </c>
      <c r="LV193">
        <v>0.58879079999999995</v>
      </c>
      <c r="LW193">
        <v>27.132680000000001</v>
      </c>
      <c r="LX193" s="1">
        <v>2.3407460000000001E-4</v>
      </c>
      <c r="LY193">
        <v>9.3781139999999999E-2</v>
      </c>
      <c r="LZ193">
        <v>0.58880259999999995</v>
      </c>
      <c r="MA193">
        <v>27.15371</v>
      </c>
      <c r="MB193" s="1">
        <v>2.2203110000000001E-4</v>
      </c>
      <c r="MC193">
        <v>8.9056250000000003E-2</v>
      </c>
      <c r="MD193">
        <v>0.58880350000000004</v>
      </c>
      <c r="ME193">
        <v>26.46631</v>
      </c>
      <c r="MF193" s="1">
        <v>2.1040880000000001E-4</v>
      </c>
      <c r="MG193">
        <v>8.4668350000000003E-2</v>
      </c>
      <c r="MH193">
        <v>0.58879820000000005</v>
      </c>
      <c r="MI193">
        <v>25.568960000000001</v>
      </c>
      <c r="MJ193" s="1">
        <v>1.9995749999999999E-4</v>
      </c>
      <c r="MK193">
        <v>8.0701220000000004E-2</v>
      </c>
      <c r="ML193">
        <v>0.58881039999999996</v>
      </c>
      <c r="MM193">
        <v>24.774529999999999</v>
      </c>
      <c r="MN193" s="1">
        <v>1.9068049999999999E-4</v>
      </c>
      <c r="MO193">
        <v>7.7173610000000004E-2</v>
      </c>
      <c r="MP193">
        <v>0.58882140000000005</v>
      </c>
      <c r="MQ193">
        <v>24.868400000000001</v>
      </c>
      <c r="MR193" s="1">
        <v>1.8219960000000001E-4</v>
      </c>
      <c r="MS193">
        <v>7.394618E-2</v>
      </c>
      <c r="MT193">
        <v>0.58878940000000002</v>
      </c>
      <c r="MU193">
        <v>25.199870000000001</v>
      </c>
      <c r="MV193" s="1">
        <v>1.7436700000000001E-4</v>
      </c>
      <c r="MW193">
        <v>7.0958060000000003E-2</v>
      </c>
      <c r="MX193">
        <v>0.58881799999999995</v>
      </c>
      <c r="MY193">
        <v>25.450679999999998</v>
      </c>
      <c r="MZ193" s="1">
        <v>1.6719789999999999E-4</v>
      </c>
      <c r="NA193">
        <v>6.8208779999999997E-2</v>
      </c>
      <c r="NB193">
        <v>0.58881150000000004</v>
      </c>
      <c r="NC193">
        <v>25.52993</v>
      </c>
      <c r="ND193" s="1">
        <v>1.6032549999999999E-4</v>
      </c>
      <c r="NE193">
        <v>6.5569379999999997E-2</v>
      </c>
      <c r="NF193">
        <v>0.5888082</v>
      </c>
      <c r="NG193">
        <v>25.30903</v>
      </c>
      <c r="NH193" s="1">
        <v>1.5375769999999999E-4</v>
      </c>
      <c r="NI193">
        <v>6.3030149999999993E-2</v>
      </c>
      <c r="NJ193">
        <v>0.58880529999999998</v>
      </c>
      <c r="NK193">
        <v>24.649419999999999</v>
      </c>
      <c r="NL193" s="1">
        <v>1.476491E-4</v>
      </c>
      <c r="NM193">
        <v>6.0663729999999999E-2</v>
      </c>
      <c r="NN193">
        <v>0.58881229999999996</v>
      </c>
      <c r="NO193">
        <v>23.886140000000001</v>
      </c>
      <c r="NP193" s="1">
        <v>1.4171109999999999E-4</v>
      </c>
      <c r="NQ193">
        <v>5.8353960000000003E-2</v>
      </c>
      <c r="NR193">
        <v>0.58880690000000002</v>
      </c>
      <c r="NS193">
        <v>23.32996</v>
      </c>
      <c r="NT193" s="1">
        <v>1.3607420000000001E-4</v>
      </c>
      <c r="NU193">
        <v>5.6146349999999998E-2</v>
      </c>
      <c r="NV193">
        <v>0.58880080000000001</v>
      </c>
      <c r="NW193">
        <v>23.704039999999999</v>
      </c>
      <c r="NX193" s="1">
        <v>1.3077560000000001E-4</v>
      </c>
      <c r="NY193">
        <v>5.4067030000000002E-2</v>
      </c>
      <c r="NZ193">
        <v>0.58880650000000001</v>
      </c>
      <c r="OA193">
        <v>24.619710000000001</v>
      </c>
      <c r="OB193" s="1">
        <v>1.2567510000000001E-4</v>
      </c>
      <c r="OC193">
        <v>5.2057180000000002E-2</v>
      </c>
      <c r="OD193">
        <v>0.58881130000000004</v>
      </c>
      <c r="OE193">
        <v>25.548870000000001</v>
      </c>
      <c r="OF193" s="1">
        <v>1.207919E-4</v>
      </c>
      <c r="OG193">
        <v>5.0127230000000002E-2</v>
      </c>
      <c r="OH193">
        <v>0.58880109999999997</v>
      </c>
      <c r="OI193">
        <v>26.264220000000002</v>
      </c>
      <c r="OJ193" s="1">
        <v>1.160692E-4</v>
      </c>
      <c r="OK193">
        <v>4.8256130000000001E-2</v>
      </c>
    </row>
    <row r="194" spans="1:401" x14ac:dyDescent="0.35">
      <c r="A194">
        <v>200</v>
      </c>
      <c r="B194" t="s">
        <v>4</v>
      </c>
      <c r="C194" t="s">
        <v>181</v>
      </c>
      <c r="D194" t="s">
        <v>200</v>
      </c>
      <c r="E194">
        <v>884.26440000000002</v>
      </c>
      <c r="F194">
        <v>0.88805900000000004</v>
      </c>
      <c r="G194">
        <v>21.74643</v>
      </c>
      <c r="H194">
        <v>0</v>
      </c>
      <c r="I194">
        <v>0</v>
      </c>
      <c r="J194">
        <v>0.88573900000000005</v>
      </c>
      <c r="K194">
        <v>21.80181</v>
      </c>
      <c r="L194">
        <v>0</v>
      </c>
      <c r="M194">
        <v>0</v>
      </c>
      <c r="N194">
        <v>0.88340779999999997</v>
      </c>
      <c r="O194">
        <v>21.915099999999999</v>
      </c>
      <c r="P194">
        <v>0</v>
      </c>
      <c r="Q194">
        <v>0</v>
      </c>
      <c r="R194">
        <v>0.8809496</v>
      </c>
      <c r="S194">
        <v>21.871600000000001</v>
      </c>
      <c r="T194">
        <v>0</v>
      </c>
      <c r="U194">
        <v>0</v>
      </c>
      <c r="V194">
        <v>0.87820350000000003</v>
      </c>
      <c r="W194">
        <v>21.649000000000001</v>
      </c>
      <c r="X194">
        <v>0</v>
      </c>
      <c r="Y194">
        <v>0</v>
      </c>
      <c r="Z194">
        <v>0.87444670000000002</v>
      </c>
      <c r="AA194">
        <v>21.651599999999998</v>
      </c>
      <c r="AB194">
        <v>0</v>
      </c>
      <c r="AC194">
        <v>0</v>
      </c>
      <c r="AD194">
        <v>0.86953389999999997</v>
      </c>
      <c r="AE194">
        <v>21.624169999999999</v>
      </c>
      <c r="AF194">
        <v>0</v>
      </c>
      <c r="AG194">
        <v>3.6630789999999999E-38</v>
      </c>
      <c r="AH194">
        <v>0.86555839999999995</v>
      </c>
      <c r="AI194">
        <v>21.93966</v>
      </c>
      <c r="AJ194" s="1">
        <v>5.7867549999999999E-29</v>
      </c>
      <c r="AK194" s="1">
        <v>1.91601E-26</v>
      </c>
      <c r="AL194">
        <v>0.86238769999999998</v>
      </c>
      <c r="AM194">
        <v>22.447289999999999</v>
      </c>
      <c r="AN194" s="1">
        <v>2.7406589999999999E-17</v>
      </c>
      <c r="AO194" s="1">
        <v>9.0964340000000002E-15</v>
      </c>
      <c r="AP194">
        <v>0.85959140000000001</v>
      </c>
      <c r="AQ194">
        <v>22.842590000000001</v>
      </c>
      <c r="AR194" s="1">
        <v>1.6474799999999999E-7</v>
      </c>
      <c r="AS194" s="1">
        <v>3.7873449999999999E-5</v>
      </c>
      <c r="AT194">
        <v>0.85692500000000005</v>
      </c>
      <c r="AU194">
        <v>23.138030000000001</v>
      </c>
      <c r="AV194" s="1">
        <v>8.1691140000000005E-4</v>
      </c>
      <c r="AW194" s="1">
        <v>0.20949190000000001</v>
      </c>
      <c r="AX194">
        <v>0.85423269999999996</v>
      </c>
      <c r="AY194">
        <v>23.104199999999999</v>
      </c>
      <c r="AZ194" s="1">
        <v>0.15036060000000001</v>
      </c>
      <c r="BA194" s="1">
        <v>41.552669999999999</v>
      </c>
      <c r="BB194">
        <v>0.85151279999999996</v>
      </c>
      <c r="BC194">
        <v>22.95636</v>
      </c>
      <c r="BD194" s="1">
        <v>4.2344239999999997</v>
      </c>
      <c r="BE194">
        <v>1242.2850000000001</v>
      </c>
      <c r="BF194">
        <v>0.84863840000000001</v>
      </c>
      <c r="BG194">
        <v>22.923729999999999</v>
      </c>
      <c r="BH194">
        <v>31.114999999999998</v>
      </c>
      <c r="BI194">
        <v>9616.2289999999994</v>
      </c>
      <c r="BJ194">
        <v>0.84536619999999996</v>
      </c>
      <c r="BK194">
        <v>23.095610000000001</v>
      </c>
      <c r="BL194">
        <v>81.900120000000001</v>
      </c>
      <c r="BM194">
        <v>26486.87</v>
      </c>
      <c r="BN194">
        <v>0.84149620000000003</v>
      </c>
      <c r="BO194">
        <v>23.793759999999999</v>
      </c>
      <c r="BP194">
        <v>96.032420000000002</v>
      </c>
      <c r="BQ194">
        <v>32342.48</v>
      </c>
      <c r="BR194">
        <v>0.83697750000000004</v>
      </c>
      <c r="BS194">
        <v>24.403949999999998</v>
      </c>
      <c r="BT194">
        <v>59.11347</v>
      </c>
      <c r="BU194">
        <v>20638.75</v>
      </c>
      <c r="BV194">
        <v>0.83176090000000003</v>
      </c>
      <c r="BW194">
        <v>24.792120000000001</v>
      </c>
      <c r="BX194">
        <v>21.833880000000001</v>
      </c>
      <c r="BY194">
        <v>7869.2690000000002</v>
      </c>
      <c r="BZ194">
        <v>0.82595490000000005</v>
      </c>
      <c r="CA194">
        <v>24.935099999999998</v>
      </c>
      <c r="CB194">
        <v>5.4416789999999997</v>
      </c>
      <c r="CC194">
        <v>2015.5989999999999</v>
      </c>
      <c r="CD194">
        <v>0.81961209999999995</v>
      </c>
      <c r="CE194">
        <v>24.656320000000001</v>
      </c>
      <c r="CF194">
        <v>1.047431</v>
      </c>
      <c r="CG194">
        <v>395.2253</v>
      </c>
      <c r="CH194">
        <v>0.8129092</v>
      </c>
      <c r="CI194">
        <v>24.14451</v>
      </c>
      <c r="CJ194">
        <v>0.2107067</v>
      </c>
      <c r="CK194">
        <v>78.674180000000007</v>
      </c>
      <c r="CL194">
        <v>0.80613400000000002</v>
      </c>
      <c r="CM194">
        <v>23.85511</v>
      </c>
      <c r="CN194">
        <v>8.4594730000000007E-2</v>
      </c>
      <c r="CO194">
        <v>30.09329</v>
      </c>
      <c r="CP194">
        <v>0.79931260000000004</v>
      </c>
      <c r="CQ194">
        <v>23.86992</v>
      </c>
      <c r="CR194">
        <v>6.9691240000000002E-2</v>
      </c>
      <c r="CS194">
        <v>24.292159999999999</v>
      </c>
      <c r="CT194">
        <v>0.79218560000000005</v>
      </c>
      <c r="CU194">
        <v>24.293099999999999</v>
      </c>
      <c r="CV194">
        <v>6.9233569999999994E-2</v>
      </c>
      <c r="CW194">
        <v>24.213380000000001</v>
      </c>
      <c r="CX194">
        <v>0.7847189</v>
      </c>
      <c r="CY194">
        <v>24.424759999999999</v>
      </c>
      <c r="CZ194">
        <v>6.8143579999999995E-2</v>
      </c>
      <c r="DA194">
        <v>24.033770000000001</v>
      </c>
      <c r="DB194">
        <v>0.77720429999999996</v>
      </c>
      <c r="DC194">
        <v>24.625440000000001</v>
      </c>
      <c r="DD194" s="1">
        <v>6.4532119999999998E-2</v>
      </c>
      <c r="DE194">
        <v>22.964459999999999</v>
      </c>
      <c r="DF194">
        <v>0.76921539999999999</v>
      </c>
      <c r="DG194">
        <v>24.58578</v>
      </c>
      <c r="DH194" s="1">
        <v>5.930034E-2</v>
      </c>
      <c r="DI194">
        <v>21.293769999999999</v>
      </c>
      <c r="DJ194">
        <v>0.76087369999999999</v>
      </c>
      <c r="DK194">
        <v>24.1678</v>
      </c>
      <c r="DL194">
        <v>5.3544519999999998E-2</v>
      </c>
      <c r="DM194">
        <v>19.399100000000001</v>
      </c>
      <c r="DN194">
        <v>0.75296810000000003</v>
      </c>
      <c r="DO194">
        <v>23.607769999999999</v>
      </c>
      <c r="DP194" s="1">
        <v>4.7915569999999998E-2</v>
      </c>
      <c r="DQ194">
        <v>17.49681</v>
      </c>
      <c r="DR194">
        <v>0.74513700000000005</v>
      </c>
      <c r="DS194">
        <v>23.157389999999999</v>
      </c>
      <c r="DT194" s="1">
        <v>4.2631519999999999E-2</v>
      </c>
      <c r="DU194">
        <v>15.686310000000001</v>
      </c>
      <c r="DV194">
        <v>0.73726309999999995</v>
      </c>
      <c r="DW194">
        <v>22.965420000000002</v>
      </c>
      <c r="DX194" s="1">
        <v>3.783446E-2</v>
      </c>
      <c r="DY194">
        <v>14.02596</v>
      </c>
      <c r="DZ194">
        <v>0.72928809999999999</v>
      </c>
      <c r="EA194">
        <v>23.583850000000002</v>
      </c>
      <c r="EB194" s="1">
        <v>3.3557370000000003E-2</v>
      </c>
      <c r="EC194">
        <v>12.53401</v>
      </c>
      <c r="ED194">
        <v>0.72151010000000004</v>
      </c>
      <c r="EE194">
        <v>24.532779999999999</v>
      </c>
      <c r="EF194" s="1">
        <v>2.9807819999999999E-2</v>
      </c>
      <c r="EG194">
        <v>11.213179999999999</v>
      </c>
      <c r="EH194">
        <v>0.71426020000000001</v>
      </c>
      <c r="EI194">
        <v>25.450289999999999</v>
      </c>
      <c r="EJ194" s="1">
        <v>2.6533919999999999E-2</v>
      </c>
      <c r="EK194">
        <v>10.0451</v>
      </c>
      <c r="EL194">
        <v>0.70741589999999999</v>
      </c>
      <c r="EM194">
        <v>26.072769999999998</v>
      </c>
      <c r="EN194" s="1">
        <v>2.3610929999999999E-2</v>
      </c>
      <c r="EO194">
        <v>9.0000239999999998</v>
      </c>
      <c r="EP194">
        <v>0.70002810000000004</v>
      </c>
      <c r="EQ194">
        <v>26.018719999999998</v>
      </c>
      <c r="ER194">
        <v>2.097831E-2</v>
      </c>
      <c r="ES194">
        <v>8.0588359999999994</v>
      </c>
      <c r="ET194">
        <v>0.6933819</v>
      </c>
      <c r="EU194">
        <v>25.388249999999999</v>
      </c>
      <c r="EV194" s="1">
        <v>1.8625739999999998E-2</v>
      </c>
      <c r="EW194">
        <v>7.2023539999999997</v>
      </c>
      <c r="EX194">
        <v>0.68698320000000002</v>
      </c>
      <c r="EY194">
        <v>24.75881</v>
      </c>
      <c r="EZ194">
        <v>1.6524939999999998E-2</v>
      </c>
      <c r="FA194">
        <v>6.4287039999999998</v>
      </c>
      <c r="FB194">
        <v>0.68052659999999998</v>
      </c>
      <c r="FC194">
        <v>24.369720000000001</v>
      </c>
      <c r="FD194">
        <v>1.464917E-2</v>
      </c>
      <c r="FE194">
        <v>5.7341300000000004</v>
      </c>
      <c r="FF194">
        <v>0.67420460000000004</v>
      </c>
      <c r="FG194">
        <v>24.676580000000001</v>
      </c>
      <c r="FH194" s="1">
        <v>1.2975530000000001E-2</v>
      </c>
      <c r="FI194">
        <v>5.1097479999999997</v>
      </c>
      <c r="FJ194">
        <v>0.66863669999999997</v>
      </c>
      <c r="FK194">
        <v>25.258489999999998</v>
      </c>
      <c r="FL194" s="1">
        <v>1.148979E-2</v>
      </c>
      <c r="FM194">
        <v>4.5468849999999996</v>
      </c>
      <c r="FN194">
        <v>0.66332579999999997</v>
      </c>
      <c r="FO194">
        <v>25.719049999999999</v>
      </c>
      <c r="FP194" s="1">
        <v>1.0165169999999999E-2</v>
      </c>
      <c r="FQ194">
        <v>4.0410779999999997</v>
      </c>
      <c r="FR194">
        <v>0.65914119999999998</v>
      </c>
      <c r="FS194">
        <v>25.85652</v>
      </c>
      <c r="FT194" s="1">
        <v>9.0017059999999999E-3</v>
      </c>
      <c r="FU194">
        <v>3.592066</v>
      </c>
      <c r="FV194">
        <v>0.65516569999999996</v>
      </c>
      <c r="FW194">
        <v>25.48368</v>
      </c>
      <c r="FX194">
        <v>7.9656439999999992E-3</v>
      </c>
      <c r="FY194">
        <v>3.1899289999999998</v>
      </c>
      <c r="FZ194">
        <v>0.65211669999999999</v>
      </c>
      <c r="GA194">
        <v>24.880590000000002</v>
      </c>
      <c r="GB194" s="1">
        <v>7.0396089999999996E-3</v>
      </c>
      <c r="GC194">
        <v>2.8251550000000001</v>
      </c>
      <c r="GD194">
        <v>0.64975910000000003</v>
      </c>
      <c r="GE194">
        <v>24.285630000000001</v>
      </c>
      <c r="GF194" s="1">
        <v>6.2027200000000001E-3</v>
      </c>
      <c r="GG194">
        <v>2.4920070000000001</v>
      </c>
      <c r="GH194">
        <v>0.64785890000000002</v>
      </c>
      <c r="GI194">
        <v>24.00535</v>
      </c>
      <c r="GJ194" s="1">
        <v>5.4495860000000002E-3</v>
      </c>
      <c r="GK194">
        <v>2.1897739999999999</v>
      </c>
      <c r="GL194">
        <v>0.6463411</v>
      </c>
      <c r="GM194">
        <v>24.501760000000001</v>
      </c>
      <c r="GN194" s="1">
        <v>4.7600170000000001E-3</v>
      </c>
      <c r="GO194">
        <v>1.9124289999999999</v>
      </c>
      <c r="GP194">
        <v>0.64520440000000001</v>
      </c>
      <c r="GQ194">
        <v>25.403130000000001</v>
      </c>
      <c r="GR194" s="1">
        <v>4.1018310000000002E-3</v>
      </c>
      <c r="GS194">
        <v>1.647672</v>
      </c>
      <c r="GT194">
        <v>0.64437730000000004</v>
      </c>
      <c r="GU194">
        <v>26.461459999999999</v>
      </c>
      <c r="GV194" s="1">
        <v>3.4461610000000001E-3</v>
      </c>
      <c r="GW194">
        <v>1.384398</v>
      </c>
      <c r="GX194">
        <v>0.643953</v>
      </c>
      <c r="GY194">
        <v>27.21453</v>
      </c>
      <c r="GZ194" s="1">
        <v>2.803275E-3</v>
      </c>
      <c r="HA194">
        <v>1.1261140000000001</v>
      </c>
      <c r="HB194">
        <v>0.64370720000000003</v>
      </c>
      <c r="HC194">
        <v>27.301670000000001</v>
      </c>
      <c r="HD194" s="1">
        <v>2.2200940000000001E-3</v>
      </c>
      <c r="HE194">
        <v>0.89115840000000002</v>
      </c>
      <c r="HF194">
        <v>0.64355700000000005</v>
      </c>
      <c r="HG194">
        <v>26.551459999999999</v>
      </c>
      <c r="HH194" s="1">
        <v>1.745695E-3</v>
      </c>
      <c r="HI194">
        <v>0.69907450000000004</v>
      </c>
      <c r="HJ194">
        <v>0.64346939999999997</v>
      </c>
      <c r="HK194">
        <v>25.58034</v>
      </c>
      <c r="HL194" s="1">
        <v>1.3962569999999999E-3</v>
      </c>
      <c r="HM194">
        <v>0.55699220000000005</v>
      </c>
      <c r="HN194">
        <v>0.64340750000000002</v>
      </c>
      <c r="HO194">
        <v>24.688479999999998</v>
      </c>
      <c r="HP194" s="1">
        <v>1.15946E-3</v>
      </c>
      <c r="HQ194">
        <v>0.4604125</v>
      </c>
      <c r="HR194">
        <v>0.64338289999999998</v>
      </c>
      <c r="HS194">
        <v>24.322179999999999</v>
      </c>
      <c r="HT194" s="1">
        <v>1.0025329999999999E-3</v>
      </c>
      <c r="HU194">
        <v>0.39641589999999999</v>
      </c>
      <c r="HV194">
        <v>0.64335240000000005</v>
      </c>
      <c r="HW194">
        <v>24.54562</v>
      </c>
      <c r="HX194" s="1">
        <v>8.950192E-4</v>
      </c>
      <c r="HY194">
        <v>0.35277849999999999</v>
      </c>
      <c r="HZ194">
        <v>0.64330200000000004</v>
      </c>
      <c r="IA194">
        <v>24.990749999999998</v>
      </c>
      <c r="IB194" s="1">
        <v>8.1433809999999999E-4</v>
      </c>
      <c r="IC194">
        <v>0.32031759999999998</v>
      </c>
      <c r="ID194">
        <v>0.64321150000000005</v>
      </c>
      <c r="IE194">
        <v>25.44</v>
      </c>
      <c r="IF194" s="1">
        <v>7.4727650000000001E-4</v>
      </c>
      <c r="IG194">
        <v>0.29358600000000001</v>
      </c>
      <c r="IH194">
        <v>0.64311249999999998</v>
      </c>
      <c r="II194">
        <v>25.382940000000001</v>
      </c>
      <c r="IJ194" s="1">
        <v>6.896424E-4</v>
      </c>
      <c r="IK194">
        <v>0.27069549999999998</v>
      </c>
      <c r="IL194">
        <v>0.64297870000000001</v>
      </c>
      <c r="IM194">
        <v>24.700199999999999</v>
      </c>
      <c r="IN194" s="1">
        <v>6.4102829999999997E-4</v>
      </c>
      <c r="IO194">
        <v>0.2513823</v>
      </c>
      <c r="IP194">
        <v>0.64281860000000002</v>
      </c>
      <c r="IQ194">
        <v>23.886399999999998</v>
      </c>
      <c r="IR194" s="1">
        <v>6.0064579999999997E-4</v>
      </c>
      <c r="IS194">
        <v>0.23535809999999999</v>
      </c>
      <c r="IT194">
        <v>0.64263859999999995</v>
      </c>
      <c r="IU194">
        <v>23.332429999999999</v>
      </c>
      <c r="IV194" s="1">
        <v>5.6693849999999997E-4</v>
      </c>
      <c r="IW194">
        <v>0.22202630000000001</v>
      </c>
      <c r="IX194">
        <v>0.64243419999999996</v>
      </c>
      <c r="IY194">
        <v>23.834420000000001</v>
      </c>
      <c r="IZ194" s="1">
        <v>5.3852149999999998E-4</v>
      </c>
      <c r="JA194">
        <v>0.2108314</v>
      </c>
      <c r="JB194">
        <v>0.6422542</v>
      </c>
      <c r="JC194">
        <v>24.94059</v>
      </c>
      <c r="JD194" s="1">
        <v>5.140635E-4</v>
      </c>
      <c r="JE194">
        <v>0.20120009999999999</v>
      </c>
      <c r="JF194">
        <v>0.64201439999999999</v>
      </c>
      <c r="JG194">
        <v>26.224319999999999</v>
      </c>
      <c r="JH194" s="1">
        <v>4.9308290000000003E-4</v>
      </c>
      <c r="JI194">
        <v>0.19295680000000001</v>
      </c>
      <c r="JJ194">
        <v>0.64181279999999996</v>
      </c>
      <c r="JK194">
        <v>27.015360000000001</v>
      </c>
      <c r="JL194" s="1">
        <v>4.7494790000000001E-4</v>
      </c>
      <c r="JM194">
        <v>0.1858505</v>
      </c>
      <c r="JN194">
        <v>0.64159319999999997</v>
      </c>
      <c r="JO194">
        <v>27.115490000000001</v>
      </c>
      <c r="JP194" s="1">
        <v>4.5843009999999999E-4</v>
      </c>
      <c r="JQ194">
        <v>0.17940600000000001</v>
      </c>
      <c r="JR194">
        <v>0.64138430000000002</v>
      </c>
      <c r="JS194">
        <v>26.451589999999999</v>
      </c>
      <c r="JT194" s="1">
        <v>4.4229689999999999E-4</v>
      </c>
      <c r="JU194">
        <v>0.1731405</v>
      </c>
      <c r="JV194">
        <v>0.64116249999999997</v>
      </c>
      <c r="JW194">
        <v>25.54101</v>
      </c>
      <c r="JX194" s="1">
        <v>4.2596449999999998E-4</v>
      </c>
      <c r="JY194">
        <v>0.16679379999999999</v>
      </c>
      <c r="JZ194">
        <v>0.64093299999999997</v>
      </c>
      <c r="KA194">
        <v>24.748139999999999</v>
      </c>
      <c r="KB194" s="1">
        <v>4.0915139999999999E-4</v>
      </c>
      <c r="KC194">
        <v>0.1602809</v>
      </c>
      <c r="KD194">
        <v>0.64075170000000004</v>
      </c>
      <c r="KE194">
        <v>24.806629999999998</v>
      </c>
      <c r="KF194" s="1">
        <v>3.9203010000000001E-4</v>
      </c>
      <c r="KG194">
        <v>0.1536286</v>
      </c>
      <c r="KH194">
        <v>0.64055709999999999</v>
      </c>
      <c r="KI194">
        <v>25.306789999999999</v>
      </c>
      <c r="KJ194" s="1">
        <v>3.7538440000000001E-4</v>
      </c>
      <c r="KK194">
        <v>0.14712239999999999</v>
      </c>
      <c r="KL194">
        <v>0.64038430000000002</v>
      </c>
      <c r="KM194">
        <v>26.045169999999999</v>
      </c>
      <c r="KN194" s="1">
        <v>3.586676E-4</v>
      </c>
      <c r="KO194">
        <v>0.14060790000000001</v>
      </c>
      <c r="KP194">
        <v>0.64024789999999998</v>
      </c>
      <c r="KQ194">
        <v>26.67004</v>
      </c>
      <c r="KR194" s="1">
        <v>3.4267249999999998E-4</v>
      </c>
      <c r="KS194">
        <v>0.13433120000000001</v>
      </c>
      <c r="KT194">
        <v>0.64012009999999997</v>
      </c>
      <c r="KU194">
        <v>26.613109999999999</v>
      </c>
      <c r="KV194" s="1">
        <v>3.2712520000000001E-4</v>
      </c>
      <c r="KW194">
        <v>0.12825300000000001</v>
      </c>
      <c r="KX194">
        <v>0.64002950000000003</v>
      </c>
      <c r="KY194">
        <v>26.00104</v>
      </c>
      <c r="KZ194" s="1">
        <v>3.1220560000000001E-4</v>
      </c>
      <c r="LA194">
        <v>0.1223929</v>
      </c>
      <c r="LB194">
        <v>0.63998370000000004</v>
      </c>
      <c r="LC194">
        <v>25.279499999999999</v>
      </c>
      <c r="LD194" s="1">
        <v>2.9800660000000001E-4</v>
      </c>
      <c r="LE194">
        <v>0.1168154</v>
      </c>
      <c r="LF194">
        <v>0.63996299999999995</v>
      </c>
      <c r="LG194">
        <v>24.761590000000002</v>
      </c>
      <c r="LH194" s="1">
        <v>2.847409E-4</v>
      </c>
      <c r="LI194">
        <v>0.1115801</v>
      </c>
      <c r="LJ194">
        <v>0.63991600000000004</v>
      </c>
      <c r="LK194">
        <v>24.98968</v>
      </c>
      <c r="LL194">
        <v>2.7219629999999999E-4</v>
      </c>
      <c r="LM194">
        <v>0.10665520000000001</v>
      </c>
      <c r="LN194">
        <v>0.63990130000000001</v>
      </c>
      <c r="LO194">
        <v>25.631139999999998</v>
      </c>
      <c r="LP194" s="1">
        <v>2.5981860000000003E-4</v>
      </c>
      <c r="LQ194">
        <v>0.101801</v>
      </c>
      <c r="LR194">
        <v>0.63991310000000001</v>
      </c>
      <c r="LS194">
        <v>26.481560000000002</v>
      </c>
      <c r="LT194" s="1">
        <v>2.4770579999999998E-4</v>
      </c>
      <c r="LU194">
        <v>9.7045989999999999E-2</v>
      </c>
      <c r="LV194">
        <v>0.63989969999999996</v>
      </c>
      <c r="LW194">
        <v>27.137049999999999</v>
      </c>
      <c r="LX194" s="1">
        <v>2.3564619999999999E-4</v>
      </c>
      <c r="LY194">
        <v>9.2317689999999994E-2</v>
      </c>
      <c r="LZ194">
        <v>0.63990400000000003</v>
      </c>
      <c r="MA194">
        <v>27.195959999999999</v>
      </c>
      <c r="MB194" s="1">
        <v>2.235111E-4</v>
      </c>
      <c r="MC194">
        <v>8.7667830000000002E-2</v>
      </c>
      <c r="MD194">
        <v>0.6399184</v>
      </c>
      <c r="ME194">
        <v>26.548580000000001</v>
      </c>
      <c r="MF194" s="1">
        <v>2.117745E-4</v>
      </c>
      <c r="MG194">
        <v>8.3333920000000006E-2</v>
      </c>
      <c r="MH194">
        <v>0.6399146</v>
      </c>
      <c r="MI194">
        <v>25.667310000000001</v>
      </c>
      <c r="MJ194" s="1">
        <v>2.0116470000000001E-4</v>
      </c>
      <c r="MK194">
        <v>7.9393329999999998E-2</v>
      </c>
      <c r="ML194">
        <v>0.6399068</v>
      </c>
      <c r="MM194">
        <v>24.863499999999998</v>
      </c>
      <c r="MN194" s="1">
        <v>1.9176339999999999E-4</v>
      </c>
      <c r="MO194">
        <v>7.5894119999999995E-2</v>
      </c>
      <c r="MP194">
        <v>0.63989759999999996</v>
      </c>
      <c r="MQ194">
        <v>24.912099999999999</v>
      </c>
      <c r="MR194" s="1">
        <v>1.831999E-4</v>
      </c>
      <c r="MS194">
        <v>7.2706259999999995E-2</v>
      </c>
      <c r="MT194">
        <v>0.639899</v>
      </c>
      <c r="MU194">
        <v>25.20974</v>
      </c>
      <c r="MV194" s="1">
        <v>1.7528140000000001E-4</v>
      </c>
      <c r="MW194">
        <v>6.9750380000000001E-2</v>
      </c>
      <c r="MX194">
        <v>0.63991260000000005</v>
      </c>
      <c r="MY194">
        <v>25.45149</v>
      </c>
      <c r="MZ194" s="1">
        <v>1.680509E-4</v>
      </c>
      <c r="NA194">
        <v>6.7037639999999996E-2</v>
      </c>
      <c r="NB194">
        <v>0.63990460000000005</v>
      </c>
      <c r="NC194">
        <v>25.547270000000001</v>
      </c>
      <c r="ND194" s="1">
        <v>1.6115549999999999E-4</v>
      </c>
      <c r="NE194">
        <v>6.4447370000000004E-2</v>
      </c>
      <c r="NF194">
        <v>0.63990530000000001</v>
      </c>
      <c r="NG194">
        <v>25.37171</v>
      </c>
      <c r="NH194" s="1">
        <v>1.5453679999999999E-4</v>
      </c>
      <c r="NI194">
        <v>6.194649E-2</v>
      </c>
      <c r="NJ194">
        <v>0.63991600000000004</v>
      </c>
      <c r="NK194">
        <v>24.7407</v>
      </c>
      <c r="NL194" s="1">
        <v>1.4838429999999999E-4</v>
      </c>
      <c r="NM194">
        <v>5.961317E-2</v>
      </c>
      <c r="NN194">
        <v>0.63990809999999998</v>
      </c>
      <c r="NO194">
        <v>23.980029999999999</v>
      </c>
      <c r="NP194" s="1">
        <v>1.4243059999999999E-4</v>
      </c>
      <c r="NQ194">
        <v>5.7349509999999999E-2</v>
      </c>
      <c r="NR194">
        <v>0.63991989999999999</v>
      </c>
      <c r="NS194">
        <v>23.400359999999999</v>
      </c>
      <c r="NT194" s="1">
        <v>1.3674790000000001E-4</v>
      </c>
      <c r="NU194">
        <v>5.5173260000000002E-2</v>
      </c>
      <c r="NV194">
        <v>0.63991260000000005</v>
      </c>
      <c r="NW194">
        <v>23.734190000000002</v>
      </c>
      <c r="NX194" s="1">
        <v>1.314206E-4</v>
      </c>
      <c r="NY194">
        <v>5.3128069999999999E-2</v>
      </c>
      <c r="NZ194">
        <v>0.63990130000000001</v>
      </c>
      <c r="OA194">
        <v>24.618929999999999</v>
      </c>
      <c r="OB194" s="1">
        <v>1.2629589999999999E-4</v>
      </c>
      <c r="OC194">
        <v>5.1153629999999999E-2</v>
      </c>
      <c r="OD194">
        <v>0.63992559999999998</v>
      </c>
      <c r="OE194">
        <v>25.533629999999999</v>
      </c>
      <c r="OF194" s="1">
        <v>1.213813E-4</v>
      </c>
      <c r="OG194">
        <v>4.9255010000000002E-2</v>
      </c>
      <c r="OH194">
        <v>0.63991290000000001</v>
      </c>
      <c r="OI194">
        <v>26.263539999999999</v>
      </c>
      <c r="OJ194" s="1">
        <v>1.1664520000000001E-4</v>
      </c>
      <c r="OK194">
        <v>4.7419910000000003E-2</v>
      </c>
    </row>
    <row r="195" spans="1:401" x14ac:dyDescent="0.35">
      <c r="A195">
        <v>201</v>
      </c>
      <c r="B195" t="s">
        <v>4</v>
      </c>
      <c r="C195" t="s">
        <v>181</v>
      </c>
      <c r="D195" t="s">
        <v>201</v>
      </c>
      <c r="E195">
        <v>858.55759999999998</v>
      </c>
      <c r="F195">
        <v>0.81601239999999997</v>
      </c>
      <c r="G195">
        <v>21.782450000000001</v>
      </c>
      <c r="H195">
        <v>0</v>
      </c>
      <c r="I195">
        <v>0</v>
      </c>
      <c r="J195">
        <v>0.81434740000000005</v>
      </c>
      <c r="K195">
        <v>21.853649999999998</v>
      </c>
      <c r="L195">
        <v>0</v>
      </c>
      <c r="M195">
        <v>0</v>
      </c>
      <c r="N195">
        <v>0.81269959999999997</v>
      </c>
      <c r="O195">
        <v>21.958680000000001</v>
      </c>
      <c r="P195">
        <v>0</v>
      </c>
      <c r="Q195">
        <v>0</v>
      </c>
      <c r="R195">
        <v>0.81095189999999995</v>
      </c>
      <c r="S195">
        <v>21.903300000000002</v>
      </c>
      <c r="T195">
        <v>0</v>
      </c>
      <c r="U195">
        <v>0</v>
      </c>
      <c r="V195">
        <v>0.80897300000000005</v>
      </c>
      <c r="W195">
        <v>21.661149999999999</v>
      </c>
      <c r="X195">
        <v>0</v>
      </c>
      <c r="Y195">
        <v>0</v>
      </c>
      <c r="Z195">
        <v>0.80619070000000004</v>
      </c>
      <c r="AA195">
        <v>21.65061</v>
      </c>
      <c r="AB195">
        <v>0</v>
      </c>
      <c r="AC195">
        <v>0</v>
      </c>
      <c r="AD195">
        <v>0.80254510000000001</v>
      </c>
      <c r="AE195">
        <v>21.643750000000001</v>
      </c>
      <c r="AF195">
        <v>0</v>
      </c>
      <c r="AG195">
        <v>0</v>
      </c>
      <c r="AH195">
        <v>0.79969060000000003</v>
      </c>
      <c r="AI195">
        <v>21.967320000000001</v>
      </c>
      <c r="AJ195" s="1">
        <v>8.4154679999999994E-30</v>
      </c>
      <c r="AK195" s="1">
        <v>3.1876980000000001E-27</v>
      </c>
      <c r="AL195">
        <v>0.7974793</v>
      </c>
      <c r="AM195">
        <v>22.480830000000001</v>
      </c>
      <c r="AN195" s="1">
        <v>4.1091489999999999E-18</v>
      </c>
      <c r="AO195" s="1">
        <v>1.559028E-15</v>
      </c>
      <c r="AP195">
        <v>0.79551559999999999</v>
      </c>
      <c r="AQ195">
        <v>22.89517</v>
      </c>
      <c r="AR195" s="1">
        <v>6.1990749999999995E-8</v>
      </c>
      <c r="AS195" s="1">
        <v>1.524657E-5</v>
      </c>
      <c r="AT195">
        <v>0.79365399999999997</v>
      </c>
      <c r="AU195">
        <v>23.183520000000001</v>
      </c>
      <c r="AV195" s="1">
        <v>4.6237829999999999E-4</v>
      </c>
      <c r="AW195" s="1">
        <v>0.12777720000000001</v>
      </c>
      <c r="AX195">
        <v>0.79175870000000004</v>
      </c>
      <c r="AY195">
        <v>23.145600000000002</v>
      </c>
      <c r="AZ195" s="1">
        <v>0.1019815</v>
      </c>
      <c r="BA195" s="1">
        <v>30.69125</v>
      </c>
      <c r="BB195">
        <v>0.78982870000000005</v>
      </c>
      <c r="BC195">
        <v>22.989319999999999</v>
      </c>
      <c r="BD195" s="1">
        <v>3.2738200000000002</v>
      </c>
      <c r="BE195">
        <v>1057.1369999999999</v>
      </c>
      <c r="BF195">
        <v>0.78773979999999999</v>
      </c>
      <c r="BG195">
        <v>22.93561</v>
      </c>
      <c r="BH195">
        <v>26.731490000000001</v>
      </c>
      <c r="BI195">
        <v>9188.3330000000005</v>
      </c>
      <c r="BJ195">
        <v>0.78531130000000005</v>
      </c>
      <c r="BK195">
        <v>23.11195</v>
      </c>
      <c r="BL195">
        <v>76.879959999999997</v>
      </c>
      <c r="BM195">
        <v>27925.95</v>
      </c>
      <c r="BN195">
        <v>0.78246910000000003</v>
      </c>
      <c r="BO195">
        <v>23.81082</v>
      </c>
      <c r="BP195">
        <v>97.237340000000003</v>
      </c>
      <c r="BQ195">
        <v>37105.72</v>
      </c>
      <c r="BR195">
        <v>0.77912130000000002</v>
      </c>
      <c r="BS195">
        <v>24.438759999999998</v>
      </c>
      <c r="BT195">
        <v>63.88194</v>
      </c>
      <c r="BU195">
        <v>25480.03</v>
      </c>
      <c r="BV195">
        <v>0.77522829999999998</v>
      </c>
      <c r="BW195">
        <v>24.84451</v>
      </c>
      <c r="BX195">
        <v>24.932369999999999</v>
      </c>
      <c r="BY195">
        <v>10335.5</v>
      </c>
      <c r="BZ195">
        <v>0.77093849999999997</v>
      </c>
      <c r="CA195">
        <v>24.997810000000001</v>
      </c>
      <c r="CB195">
        <v>6.4961919999999997</v>
      </c>
      <c r="CC195">
        <v>2782.5859999999998</v>
      </c>
      <c r="CD195">
        <v>0.76631450000000001</v>
      </c>
      <c r="CE195">
        <v>24.72007</v>
      </c>
      <c r="CF195">
        <v>1.283698</v>
      </c>
      <c r="CG195">
        <v>562.35019999999997</v>
      </c>
      <c r="CH195">
        <v>0.76145260000000003</v>
      </c>
      <c r="CI195">
        <v>24.194120000000002</v>
      </c>
      <c r="CJ195">
        <v>0.25045240000000002</v>
      </c>
      <c r="CK195">
        <v>108.6729</v>
      </c>
      <c r="CL195">
        <v>0.75656780000000001</v>
      </c>
      <c r="CM195">
        <v>23.885280000000002</v>
      </c>
      <c r="CN195">
        <v>9.0036350000000001E-2</v>
      </c>
      <c r="CO195">
        <v>36.692729999999997</v>
      </c>
      <c r="CP195">
        <v>0.75167329999999999</v>
      </c>
      <c r="CQ195">
        <v>23.90286</v>
      </c>
      <c r="CR195">
        <v>7.0109039999999997E-2</v>
      </c>
      <c r="CS195">
        <v>27.567260000000001</v>
      </c>
      <c r="CT195">
        <v>0.74655320000000003</v>
      </c>
      <c r="CU195">
        <v>24.31673</v>
      </c>
      <c r="CV195">
        <v>6.9173719999999994E-2</v>
      </c>
      <c r="CW195">
        <v>27.15822</v>
      </c>
      <c r="CX195">
        <v>0.74115470000000006</v>
      </c>
      <c r="CY195">
        <v>24.458549999999999</v>
      </c>
      <c r="CZ195">
        <v>6.8322659999999993E-2</v>
      </c>
      <c r="DA195">
        <v>26.994769999999999</v>
      </c>
      <c r="DB195">
        <v>0.73547450000000003</v>
      </c>
      <c r="DC195">
        <v>24.704740000000001</v>
      </c>
      <c r="DD195" s="1">
        <v>6.4980120000000002E-2</v>
      </c>
      <c r="DE195">
        <v>25.85894</v>
      </c>
      <c r="DF195">
        <v>0.72883750000000003</v>
      </c>
      <c r="DG195">
        <v>24.676300000000001</v>
      </c>
      <c r="DH195" s="1">
        <v>5.988023E-2</v>
      </c>
      <c r="DI195">
        <v>23.99277</v>
      </c>
      <c r="DJ195">
        <v>0.72191490000000003</v>
      </c>
      <c r="DK195">
        <v>24.252109999999998</v>
      </c>
      <c r="DL195" s="1">
        <v>5.4158289999999998E-2</v>
      </c>
      <c r="DM195">
        <v>21.839169999999999</v>
      </c>
      <c r="DN195">
        <v>0.71557269999999995</v>
      </c>
      <c r="DO195">
        <v>23.68628</v>
      </c>
      <c r="DP195" s="1">
        <v>4.8515469999999998E-2</v>
      </c>
      <c r="DQ195">
        <v>19.665369999999999</v>
      </c>
      <c r="DR195">
        <v>0.70934770000000003</v>
      </c>
      <c r="DS195">
        <v>23.227740000000001</v>
      </c>
      <c r="DT195" s="1">
        <v>4.3191630000000002E-2</v>
      </c>
      <c r="DU195">
        <v>17.59056</v>
      </c>
      <c r="DV195">
        <v>0.70310989999999995</v>
      </c>
      <c r="DW195">
        <v>23.032129999999999</v>
      </c>
      <c r="DX195" s="1">
        <v>3.8342790000000002E-2</v>
      </c>
      <c r="DY195">
        <v>15.684979999999999</v>
      </c>
      <c r="DZ195">
        <v>0.69675549999999997</v>
      </c>
      <c r="EA195">
        <v>23.624510000000001</v>
      </c>
      <c r="EB195">
        <v>3.4012519999999997E-2</v>
      </c>
      <c r="EC195">
        <v>13.97391</v>
      </c>
      <c r="ED195">
        <v>0.6906447</v>
      </c>
      <c r="EE195">
        <v>24.553159999999998</v>
      </c>
      <c r="EF195" s="1">
        <v>3.0210230000000001E-2</v>
      </c>
      <c r="EG195">
        <v>12.458869999999999</v>
      </c>
      <c r="EH195">
        <v>0.68501029999999996</v>
      </c>
      <c r="EI195">
        <v>25.48396</v>
      </c>
      <c r="EJ195" s="1">
        <v>2.689006E-2</v>
      </c>
      <c r="EK195">
        <v>11.122199999999999</v>
      </c>
      <c r="EL195">
        <v>0.67863709999999999</v>
      </c>
      <c r="EM195">
        <v>26.119990000000001</v>
      </c>
      <c r="EN195" s="1">
        <v>2.3933429999999999E-2</v>
      </c>
      <c r="EO195">
        <v>9.9353960000000008</v>
      </c>
      <c r="EP195">
        <v>0.67171029999999998</v>
      </c>
      <c r="EQ195">
        <v>26.072089999999999</v>
      </c>
      <c r="ER195" s="1">
        <v>2.1268260000000001E-2</v>
      </c>
      <c r="ES195">
        <v>8.8676499999999994</v>
      </c>
      <c r="ET195">
        <v>0.66576829999999998</v>
      </c>
      <c r="EU195">
        <v>25.469100000000001</v>
      </c>
      <c r="EV195" s="1">
        <v>1.8892180000000001E-2</v>
      </c>
      <c r="EW195">
        <v>7.9083040000000002</v>
      </c>
      <c r="EX195">
        <v>0.66003469999999997</v>
      </c>
      <c r="EY195">
        <v>24.842369999999999</v>
      </c>
      <c r="EZ195" s="1">
        <v>1.676337E-2</v>
      </c>
      <c r="FA195">
        <v>7.0448180000000002</v>
      </c>
      <c r="FB195">
        <v>0.65420659999999997</v>
      </c>
      <c r="FC195">
        <v>24.431239999999999</v>
      </c>
      <c r="FD195" s="1">
        <v>1.48647E-2</v>
      </c>
      <c r="FE195">
        <v>6.272049</v>
      </c>
      <c r="FF195">
        <v>0.64860010000000001</v>
      </c>
      <c r="FG195">
        <v>24.706389999999999</v>
      </c>
      <c r="FH195" s="1">
        <v>1.3169780000000001E-2</v>
      </c>
      <c r="FI195">
        <v>5.5778210000000001</v>
      </c>
      <c r="FJ195">
        <v>0.64370769999999999</v>
      </c>
      <c r="FK195">
        <v>25.24756</v>
      </c>
      <c r="FL195" s="1">
        <v>1.166467E-2</v>
      </c>
      <c r="FM195">
        <v>4.9529040000000002</v>
      </c>
      <c r="FN195">
        <v>0.63900049999999997</v>
      </c>
      <c r="FO195">
        <v>25.721270000000001</v>
      </c>
      <c r="FP195" s="1">
        <v>1.032311E-2</v>
      </c>
      <c r="FQ195">
        <v>4.3934129999999998</v>
      </c>
      <c r="FR195">
        <v>0.6340247</v>
      </c>
      <c r="FS195">
        <v>25.881430000000002</v>
      </c>
      <c r="FT195" s="1">
        <v>9.1415760000000002E-3</v>
      </c>
      <c r="FU195">
        <v>3.8980649999999999</v>
      </c>
      <c r="FV195">
        <v>0.62938609999999995</v>
      </c>
      <c r="FW195">
        <v>25.546379999999999</v>
      </c>
      <c r="FX195" s="1">
        <v>8.0922609999999999E-3</v>
      </c>
      <c r="FY195">
        <v>3.4568159999999999</v>
      </c>
      <c r="FZ195">
        <v>0.62577830000000001</v>
      </c>
      <c r="GA195">
        <v>24.954170000000001</v>
      </c>
      <c r="GB195" s="1">
        <v>7.1555100000000003E-3</v>
      </c>
      <c r="GC195">
        <v>3.0597509999999999</v>
      </c>
      <c r="GD195">
        <v>0.62285550000000001</v>
      </c>
      <c r="GE195">
        <v>24.358000000000001</v>
      </c>
      <c r="GF195" s="1">
        <v>6.3087129999999996E-3</v>
      </c>
      <c r="GG195">
        <v>2.6999390000000001</v>
      </c>
      <c r="GH195">
        <v>0.62045859999999997</v>
      </c>
      <c r="GI195">
        <v>24.05705</v>
      </c>
      <c r="GJ195" s="1">
        <v>5.5462189999999998E-3</v>
      </c>
      <c r="GK195">
        <v>2.373529</v>
      </c>
      <c r="GL195">
        <v>0.61855910000000003</v>
      </c>
      <c r="GM195">
        <v>24.52383</v>
      </c>
      <c r="GN195" s="1">
        <v>4.8503490000000003E-3</v>
      </c>
      <c r="GO195">
        <v>2.075027</v>
      </c>
      <c r="GP195">
        <v>0.61708629999999998</v>
      </c>
      <c r="GQ195">
        <v>25.404450000000001</v>
      </c>
      <c r="GR195" s="1">
        <v>4.1902809999999997E-3</v>
      </c>
      <c r="GS195">
        <v>1.7920860000000001</v>
      </c>
      <c r="GT195">
        <v>0.61598299999999995</v>
      </c>
      <c r="GU195">
        <v>26.456710000000001</v>
      </c>
      <c r="GV195" s="1">
        <v>3.5349510000000002E-3</v>
      </c>
      <c r="GW195">
        <v>1.5119210000000001</v>
      </c>
      <c r="GX195">
        <v>0.61537779999999997</v>
      </c>
      <c r="GY195">
        <v>27.230799999999999</v>
      </c>
      <c r="GZ195" s="1">
        <v>2.8886279999999999E-3</v>
      </c>
      <c r="HA195">
        <v>1.2355119999999999</v>
      </c>
      <c r="HB195">
        <v>0.61495480000000002</v>
      </c>
      <c r="HC195">
        <v>27.351330000000001</v>
      </c>
      <c r="HD195" s="1">
        <v>2.294464E-3</v>
      </c>
      <c r="HE195">
        <v>0.98081019999999997</v>
      </c>
      <c r="HF195">
        <v>0.6146604</v>
      </c>
      <c r="HG195">
        <v>26.64039</v>
      </c>
      <c r="HH195" s="1">
        <v>1.803785E-3</v>
      </c>
      <c r="HI195">
        <v>0.76936499999999997</v>
      </c>
      <c r="HJ195">
        <v>0.61448800000000003</v>
      </c>
      <c r="HK195">
        <v>25.69021</v>
      </c>
      <c r="HL195" s="1">
        <v>1.4375799999999999E-3</v>
      </c>
      <c r="HM195">
        <v>0.61081189999999996</v>
      </c>
      <c r="HN195">
        <v>0.61436849999999998</v>
      </c>
      <c r="HO195">
        <v>24.80104</v>
      </c>
      <c r="HP195" s="1">
        <v>1.1869529999999999E-3</v>
      </c>
      <c r="HQ195">
        <v>0.50189289999999998</v>
      </c>
      <c r="HR195">
        <v>0.6142687</v>
      </c>
      <c r="HS195">
        <v>24.41311</v>
      </c>
      <c r="HT195" s="1">
        <v>1.020876E-3</v>
      </c>
      <c r="HU195">
        <v>0.42969170000000001</v>
      </c>
      <c r="HV195">
        <v>0.61421049999999999</v>
      </c>
      <c r="HW195">
        <v>24.597180000000002</v>
      </c>
      <c r="HX195" s="1">
        <v>9.0795310000000001E-4</v>
      </c>
      <c r="HY195">
        <v>0.38081670000000001</v>
      </c>
      <c r="HZ195">
        <v>0.61411709999999997</v>
      </c>
      <c r="IA195">
        <v>25.013539999999999</v>
      </c>
      <c r="IB195" s="1">
        <v>8.2445049999999996E-4</v>
      </c>
      <c r="IC195">
        <v>0.3450027</v>
      </c>
      <c r="ID195">
        <v>0.61402679999999998</v>
      </c>
      <c r="IE195">
        <v>25.464860000000002</v>
      </c>
      <c r="IF195" s="1">
        <v>7.5586800000000003E-4</v>
      </c>
      <c r="IG195">
        <v>0.31588539999999998</v>
      </c>
      <c r="IH195">
        <v>0.61390149999999999</v>
      </c>
      <c r="II195">
        <v>25.43038</v>
      </c>
      <c r="IJ195" s="1">
        <v>6.9699439999999996E-4</v>
      </c>
      <c r="IK195">
        <v>0.29099720000000001</v>
      </c>
      <c r="IL195">
        <v>0.61373880000000003</v>
      </c>
      <c r="IM195">
        <v>24.782250000000001</v>
      </c>
      <c r="IN195" s="1">
        <v>6.4717620000000003E-4</v>
      </c>
      <c r="IO195">
        <v>0.26993270000000003</v>
      </c>
      <c r="IP195">
        <v>0.61356690000000003</v>
      </c>
      <c r="IQ195">
        <v>23.97964</v>
      </c>
      <c r="IR195" s="1">
        <v>6.0572619999999997E-4</v>
      </c>
      <c r="IS195">
        <v>0.25241960000000002</v>
      </c>
      <c r="IT195">
        <v>0.61336230000000003</v>
      </c>
      <c r="IU195">
        <v>23.416309999999999</v>
      </c>
      <c r="IV195" s="1">
        <v>5.7120550000000004E-4</v>
      </c>
      <c r="IW195">
        <v>0.23787810000000001</v>
      </c>
      <c r="IX195">
        <v>0.6131432</v>
      </c>
      <c r="IY195">
        <v>23.869610000000002</v>
      </c>
      <c r="IZ195" s="1">
        <v>5.4211920000000005E-4</v>
      </c>
      <c r="JA195">
        <v>0.22567300000000001</v>
      </c>
      <c r="JB195">
        <v>0.61290529999999999</v>
      </c>
      <c r="JC195">
        <v>24.925370000000001</v>
      </c>
      <c r="JD195" s="1">
        <v>5.171911E-4</v>
      </c>
      <c r="JE195">
        <v>0.2152182</v>
      </c>
      <c r="JF195">
        <v>0.61266830000000005</v>
      </c>
      <c r="JG195">
        <v>26.185030000000001</v>
      </c>
      <c r="JH195" s="1">
        <v>4.9573569999999999E-4</v>
      </c>
      <c r="JI195">
        <v>0.20623820000000001</v>
      </c>
      <c r="JJ195">
        <v>0.61243389999999998</v>
      </c>
      <c r="JK195">
        <v>26.995999999999999</v>
      </c>
      <c r="JL195" s="1">
        <v>4.7726250000000001E-4</v>
      </c>
      <c r="JM195">
        <v>0.19852819999999999</v>
      </c>
      <c r="JN195">
        <v>0.61216999999999999</v>
      </c>
      <c r="JO195">
        <v>27.14875</v>
      </c>
      <c r="JP195" s="1">
        <v>4.6060509999999998E-4</v>
      </c>
      <c r="JQ195">
        <v>0.1916052</v>
      </c>
      <c r="JR195">
        <v>0.6119232</v>
      </c>
      <c r="JS195">
        <v>26.539809999999999</v>
      </c>
      <c r="JT195" s="1">
        <v>4.444723E-4</v>
      </c>
      <c r="JU195">
        <v>0.18493119999999999</v>
      </c>
      <c r="JV195">
        <v>0.61165510000000001</v>
      </c>
      <c r="JW195">
        <v>25.655740000000002</v>
      </c>
      <c r="JX195" s="1">
        <v>4.281593E-4</v>
      </c>
      <c r="JY195">
        <v>0.1781906</v>
      </c>
      <c r="JZ195">
        <v>0.61140810000000001</v>
      </c>
      <c r="KA195">
        <v>24.85792</v>
      </c>
      <c r="KB195" s="1">
        <v>4.1142449999999998E-4</v>
      </c>
      <c r="KC195">
        <v>0.17129140000000001</v>
      </c>
      <c r="KD195">
        <v>0.6111761</v>
      </c>
      <c r="KE195">
        <v>24.87565</v>
      </c>
      <c r="KF195" s="1">
        <v>3.943218E-4</v>
      </c>
      <c r="KG195">
        <v>0.16422909999999999</v>
      </c>
      <c r="KH195">
        <v>0.61093540000000002</v>
      </c>
      <c r="KI195">
        <v>25.33146</v>
      </c>
      <c r="KJ195" s="1">
        <v>3.7762080000000001E-4</v>
      </c>
      <c r="KK195">
        <v>0.15728239999999999</v>
      </c>
      <c r="KL195">
        <v>0.61074010000000001</v>
      </c>
      <c r="KM195">
        <v>26.047899999999998</v>
      </c>
      <c r="KN195" s="1">
        <v>3.609164E-4</v>
      </c>
      <c r="KO195">
        <v>0.15036240000000001</v>
      </c>
      <c r="KP195">
        <v>0.61055139999999997</v>
      </c>
      <c r="KQ195">
        <v>26.68366</v>
      </c>
      <c r="KR195" s="1">
        <v>3.447934E-4</v>
      </c>
      <c r="KS195">
        <v>0.1436347</v>
      </c>
      <c r="KT195">
        <v>0.61041219999999996</v>
      </c>
      <c r="KU195">
        <v>26.659970000000001</v>
      </c>
      <c r="KV195" s="1">
        <v>3.2921099999999999E-4</v>
      </c>
      <c r="KW195">
        <v>0.1371569</v>
      </c>
      <c r="KX195">
        <v>0.61029250000000002</v>
      </c>
      <c r="KY195">
        <v>26.079239999999999</v>
      </c>
      <c r="KZ195" s="1">
        <v>3.141765E-4</v>
      </c>
      <c r="LA195">
        <v>0.130879</v>
      </c>
      <c r="LB195">
        <v>0.61022639999999995</v>
      </c>
      <c r="LC195">
        <v>25.362559999999998</v>
      </c>
      <c r="LD195" s="1">
        <v>2.998993E-4</v>
      </c>
      <c r="LE195">
        <v>0.1249179</v>
      </c>
      <c r="LF195">
        <v>0.61015330000000001</v>
      </c>
      <c r="LG195">
        <v>24.837879999999998</v>
      </c>
      <c r="LH195" s="1">
        <v>2.8648429999999998E-4</v>
      </c>
      <c r="LI195">
        <v>0.11929430000000001</v>
      </c>
      <c r="LJ195">
        <v>0.61012849999999996</v>
      </c>
      <c r="LK195">
        <v>25.037659999999999</v>
      </c>
      <c r="LL195" s="1">
        <v>2.7389279999999997E-4</v>
      </c>
      <c r="LM195">
        <v>0.1140337</v>
      </c>
      <c r="LN195">
        <v>0.61009809999999998</v>
      </c>
      <c r="LO195">
        <v>25.651029999999999</v>
      </c>
      <c r="LP195" s="1">
        <v>2.6148000000000002E-4</v>
      </c>
      <c r="LQ195">
        <v>0.1088619</v>
      </c>
      <c r="LR195">
        <v>0.61008779999999996</v>
      </c>
      <c r="LS195">
        <v>26.48301</v>
      </c>
      <c r="LT195" s="1">
        <v>2.4934449999999998E-4</v>
      </c>
      <c r="LU195">
        <v>0.1038003</v>
      </c>
      <c r="LV195">
        <v>0.61008459999999998</v>
      </c>
      <c r="LW195">
        <v>27.144770000000001</v>
      </c>
      <c r="LX195" s="1">
        <v>2.3728970000000001E-4</v>
      </c>
      <c r="LY195">
        <v>9.8778840000000007E-2</v>
      </c>
      <c r="LZ195">
        <v>0.61006490000000002</v>
      </c>
      <c r="MA195">
        <v>27.23471</v>
      </c>
      <c r="MB195" s="1">
        <v>2.2507509999999999E-4</v>
      </c>
      <c r="MC195">
        <v>9.3809219999999999E-2</v>
      </c>
      <c r="MD195">
        <v>0.6100681</v>
      </c>
      <c r="ME195">
        <v>26.628150000000002</v>
      </c>
      <c r="MF195" s="1">
        <v>2.1322060000000001E-4</v>
      </c>
      <c r="MG195">
        <v>8.9157210000000001E-2</v>
      </c>
      <c r="MH195">
        <v>0.61006720000000003</v>
      </c>
      <c r="MI195">
        <v>25.76792</v>
      </c>
      <c r="MJ195" s="1">
        <v>2.0245070000000001E-4</v>
      </c>
      <c r="MK195">
        <v>8.4904629999999995E-2</v>
      </c>
      <c r="ML195">
        <v>0.61007549999999999</v>
      </c>
      <c r="MM195">
        <v>24.961639999999999</v>
      </c>
      <c r="MN195" s="1">
        <v>1.9291210000000001E-4</v>
      </c>
      <c r="MO195">
        <v>8.1125970000000006E-2</v>
      </c>
      <c r="MP195">
        <v>0.61005620000000005</v>
      </c>
      <c r="MQ195">
        <v>24.97326</v>
      </c>
      <c r="MR195" s="1">
        <v>1.8425240000000001E-4</v>
      </c>
      <c r="MS195">
        <v>7.7698139999999999E-2</v>
      </c>
      <c r="MT195">
        <v>0.61005379999999998</v>
      </c>
      <c r="MU195">
        <v>25.224160000000001</v>
      </c>
      <c r="MV195" s="1">
        <v>1.762519E-4</v>
      </c>
      <c r="MW195">
        <v>7.4523829999999999E-2</v>
      </c>
      <c r="MX195">
        <v>0.61006340000000003</v>
      </c>
      <c r="MY195">
        <v>25.45476</v>
      </c>
      <c r="MZ195" s="1">
        <v>1.689494E-4</v>
      </c>
      <c r="NA195">
        <v>7.1610850000000004E-2</v>
      </c>
      <c r="NB195">
        <v>0.61006990000000005</v>
      </c>
      <c r="NC195">
        <v>25.563829999999999</v>
      </c>
      <c r="ND195" s="1">
        <v>1.620262E-4</v>
      </c>
      <c r="NE195">
        <v>6.8846779999999996E-2</v>
      </c>
      <c r="NF195">
        <v>0.61005039999999999</v>
      </c>
      <c r="NG195">
        <v>25.431619999999999</v>
      </c>
      <c r="NH195" s="1">
        <v>1.5535930000000001E-4</v>
      </c>
      <c r="NI195">
        <v>6.6170370000000006E-2</v>
      </c>
      <c r="NJ195">
        <v>0.61007120000000004</v>
      </c>
      <c r="NK195">
        <v>24.833649999999999</v>
      </c>
      <c r="NL195" s="1">
        <v>1.491574E-4</v>
      </c>
      <c r="NM195">
        <v>6.3670000000000004E-2</v>
      </c>
      <c r="NN195">
        <v>0.61006859999999996</v>
      </c>
      <c r="NO195">
        <v>24.07938</v>
      </c>
      <c r="NP195" s="1">
        <v>1.431851E-4</v>
      </c>
      <c r="NQ195">
        <v>6.125775E-2</v>
      </c>
      <c r="NR195">
        <v>0.61006850000000001</v>
      </c>
      <c r="NS195">
        <v>23.48141</v>
      </c>
      <c r="NT195" s="1">
        <v>1.374584E-4</v>
      </c>
      <c r="NU195">
        <v>5.8928800000000003E-2</v>
      </c>
      <c r="NV195">
        <v>0.61006890000000003</v>
      </c>
      <c r="NW195">
        <v>23.782630000000001</v>
      </c>
      <c r="NX195" s="1">
        <v>1.3209840000000001E-4</v>
      </c>
      <c r="NY195">
        <v>5.6739779999999997E-2</v>
      </c>
      <c r="NZ195">
        <v>0.61006830000000001</v>
      </c>
      <c r="OA195">
        <v>24.62885</v>
      </c>
      <c r="OB195" s="1">
        <v>1.269469E-4</v>
      </c>
      <c r="OC195">
        <v>5.463076E-2</v>
      </c>
      <c r="OD195">
        <v>0.61005149999999997</v>
      </c>
      <c r="OE195">
        <v>25.52947</v>
      </c>
      <c r="OF195" s="1">
        <v>1.219992E-4</v>
      </c>
      <c r="OG195">
        <v>5.2601929999999998E-2</v>
      </c>
      <c r="OH195">
        <v>0.61006919999999998</v>
      </c>
      <c r="OI195">
        <v>26.266439999999999</v>
      </c>
      <c r="OJ195" s="1">
        <v>1.172524E-4</v>
      </c>
      <c r="OK195">
        <v>5.0646799999999999E-2</v>
      </c>
    </row>
    <row r="196" spans="1:401" x14ac:dyDescent="0.35">
      <c r="A196">
        <v>202</v>
      </c>
      <c r="B196" t="s">
        <v>4</v>
      </c>
      <c r="C196" t="s">
        <v>181</v>
      </c>
      <c r="D196" t="s">
        <v>202</v>
      </c>
      <c r="E196">
        <v>872.57839999999999</v>
      </c>
      <c r="F196">
        <v>0.64189949999999996</v>
      </c>
      <c r="G196">
        <v>21.810639999999999</v>
      </c>
      <c r="H196">
        <v>0</v>
      </c>
      <c r="I196">
        <v>0</v>
      </c>
      <c r="J196">
        <v>0.64083239999999997</v>
      </c>
      <c r="K196">
        <v>21.89481</v>
      </c>
      <c r="L196">
        <v>0</v>
      </c>
      <c r="M196">
        <v>0</v>
      </c>
      <c r="N196">
        <v>0.63974059999999999</v>
      </c>
      <c r="O196">
        <v>21.994610000000002</v>
      </c>
      <c r="P196">
        <v>0</v>
      </c>
      <c r="Q196">
        <v>0</v>
      </c>
      <c r="R196">
        <v>0.63862260000000004</v>
      </c>
      <c r="S196">
        <v>21.928519999999999</v>
      </c>
      <c r="T196">
        <v>0</v>
      </c>
      <c r="U196">
        <v>0</v>
      </c>
      <c r="V196">
        <v>0.63731369999999998</v>
      </c>
      <c r="W196">
        <v>21.672039999999999</v>
      </c>
      <c r="X196">
        <v>0</v>
      </c>
      <c r="Y196">
        <v>0</v>
      </c>
      <c r="Z196">
        <v>0.63552350000000002</v>
      </c>
      <c r="AA196">
        <v>21.64988</v>
      </c>
      <c r="AB196">
        <v>0</v>
      </c>
      <c r="AC196">
        <v>0</v>
      </c>
      <c r="AD196">
        <v>0.63313129999999995</v>
      </c>
      <c r="AE196">
        <v>21.657990000000002</v>
      </c>
      <c r="AF196">
        <v>0</v>
      </c>
      <c r="AG196">
        <v>0</v>
      </c>
      <c r="AH196">
        <v>0.63124190000000002</v>
      </c>
      <c r="AI196">
        <v>21.9924</v>
      </c>
      <c r="AJ196" s="1">
        <v>1.440069E-30</v>
      </c>
      <c r="AK196" s="1">
        <v>4.9903979999999998E-28</v>
      </c>
      <c r="AL196">
        <v>0.62983699999999998</v>
      </c>
      <c r="AM196">
        <v>22.508849999999999</v>
      </c>
      <c r="AN196" s="1">
        <v>7.4023949999999999E-19</v>
      </c>
      <c r="AO196" s="1">
        <v>2.5682210000000002E-16</v>
      </c>
      <c r="AP196">
        <v>0.62858259999999999</v>
      </c>
      <c r="AQ196">
        <v>22.938759999999998</v>
      </c>
      <c r="AR196" s="1">
        <v>1.8864370000000002E-8</v>
      </c>
      <c r="AS196" s="1">
        <v>5.0868070000000001E-6</v>
      </c>
      <c r="AT196">
        <v>0.62740759999999995</v>
      </c>
      <c r="AU196">
        <v>23.22146</v>
      </c>
      <c r="AV196" s="1">
        <v>2.3826709999999999E-4</v>
      </c>
      <c r="AW196" s="1">
        <v>6.7442680000000005E-2</v>
      </c>
      <c r="AX196">
        <v>0.62618700000000005</v>
      </c>
      <c r="AY196">
        <v>23.177710000000001</v>
      </c>
      <c r="AZ196" s="1">
        <v>6.4829940000000003E-2</v>
      </c>
      <c r="BA196" s="1">
        <v>19.38195</v>
      </c>
      <c r="BB196">
        <v>0.6249884</v>
      </c>
      <c r="BC196">
        <v>23.01661</v>
      </c>
      <c r="BD196" s="1">
        <v>2.4199700000000002</v>
      </c>
      <c r="BE196">
        <v>756.78489999999999</v>
      </c>
      <c r="BF196">
        <v>0.62371569999999998</v>
      </c>
      <c r="BG196">
        <v>22.946169999999999</v>
      </c>
      <c r="BH196" s="1">
        <v>22.300219999999999</v>
      </c>
      <c r="BI196">
        <v>7255.0990000000002</v>
      </c>
      <c r="BJ196">
        <v>0.62226999999999999</v>
      </c>
      <c r="BK196">
        <v>23.126480000000001</v>
      </c>
      <c r="BL196">
        <v>70.959530000000001</v>
      </c>
      <c r="BM196">
        <v>23882.42</v>
      </c>
      <c r="BN196">
        <v>0.62054960000000003</v>
      </c>
      <c r="BO196">
        <v>23.828469999999999</v>
      </c>
      <c r="BP196">
        <v>97.637309999999999</v>
      </c>
      <c r="BQ196">
        <v>33871.120000000003</v>
      </c>
      <c r="BR196">
        <v>0.61853429999999998</v>
      </c>
      <c r="BS196">
        <v>24.46791</v>
      </c>
      <c r="BT196">
        <v>69.101619999999997</v>
      </c>
      <c r="BU196">
        <v>24590.81</v>
      </c>
      <c r="BV196">
        <v>0.61617440000000001</v>
      </c>
      <c r="BW196">
        <v>24.888110000000001</v>
      </c>
      <c r="BX196">
        <v>28.668859999999999</v>
      </c>
      <c r="BY196">
        <v>10431.98</v>
      </c>
      <c r="BZ196">
        <v>0.61354509999999995</v>
      </c>
      <c r="CA196">
        <v>25.047879999999999</v>
      </c>
      <c r="CB196">
        <v>7.8444520000000004</v>
      </c>
      <c r="CC196">
        <v>2908.8589999999999</v>
      </c>
      <c r="CD196">
        <v>0.61076050000000004</v>
      </c>
      <c r="CE196">
        <v>24.769100000000002</v>
      </c>
      <c r="CF196">
        <v>1.598506</v>
      </c>
      <c r="CG196">
        <v>600.76900000000001</v>
      </c>
      <c r="CH196">
        <v>0.60787369999999996</v>
      </c>
      <c r="CI196">
        <v>24.232769999999999</v>
      </c>
      <c r="CJ196">
        <v>0.30493419999999999</v>
      </c>
      <c r="CK196">
        <v>114.3724</v>
      </c>
      <c r="CL196">
        <v>0.60500589999999999</v>
      </c>
      <c r="CM196">
        <v>23.90953</v>
      </c>
      <c r="CN196">
        <v>9.7694619999999996E-2</v>
      </c>
      <c r="CO196">
        <v>35.494669999999999</v>
      </c>
      <c r="CP196">
        <v>0.60218369999999999</v>
      </c>
      <c r="CQ196">
        <v>23.930689999999998</v>
      </c>
      <c r="CR196">
        <v>7.0813769999999998E-2</v>
      </c>
      <c r="CS196">
        <v>25.16621</v>
      </c>
      <c r="CT196">
        <v>0.59920450000000003</v>
      </c>
      <c r="CU196">
        <v>24.340019999999999</v>
      </c>
      <c r="CV196">
        <v>6.9125160000000005E-2</v>
      </c>
      <c r="CW196">
        <v>24.534140000000001</v>
      </c>
      <c r="CX196">
        <v>0.59607399999999999</v>
      </c>
      <c r="CY196">
        <v>24.485060000000001</v>
      </c>
      <c r="CZ196">
        <v>6.8502400000000005E-2</v>
      </c>
      <c r="DA196">
        <v>24.40767</v>
      </c>
      <c r="DB196">
        <v>0.59299480000000004</v>
      </c>
      <c r="DC196">
        <v>24.769590000000001</v>
      </c>
      <c r="DD196">
        <v>6.5462759999999995E-2</v>
      </c>
      <c r="DE196">
        <v>23.422930000000001</v>
      </c>
      <c r="DF196">
        <v>0.58976150000000005</v>
      </c>
      <c r="DG196">
        <v>24.748169999999998</v>
      </c>
      <c r="DH196">
        <v>6.0519730000000001E-2</v>
      </c>
      <c r="DI196">
        <v>21.734590000000001</v>
      </c>
      <c r="DJ196">
        <v>0.58638900000000005</v>
      </c>
      <c r="DK196">
        <v>24.315380000000001</v>
      </c>
      <c r="DL196" s="1">
        <v>5.4839949999999998E-2</v>
      </c>
      <c r="DM196">
        <v>19.760850000000001</v>
      </c>
      <c r="DN196">
        <v>0.58335820000000005</v>
      </c>
      <c r="DO196">
        <v>23.74549</v>
      </c>
      <c r="DP196" s="1">
        <v>4.9181580000000003E-2</v>
      </c>
      <c r="DQ196">
        <v>17.76802</v>
      </c>
      <c r="DR196">
        <v>0.58049949999999995</v>
      </c>
      <c r="DS196">
        <v>23.281410000000001</v>
      </c>
      <c r="DT196" s="1">
        <v>4.3813329999999998E-2</v>
      </c>
      <c r="DU196">
        <v>15.87311</v>
      </c>
      <c r="DV196">
        <v>0.57772120000000005</v>
      </c>
      <c r="DW196">
        <v>23.087479999999999</v>
      </c>
      <c r="DX196" s="1">
        <v>3.8906179999999999E-2</v>
      </c>
      <c r="DY196">
        <v>14.12946</v>
      </c>
      <c r="DZ196">
        <v>0.57490180000000002</v>
      </c>
      <c r="EA196">
        <v>23.66666</v>
      </c>
      <c r="EB196" s="1">
        <v>3.4516350000000001E-2</v>
      </c>
      <c r="EC196">
        <v>12.563739999999999</v>
      </c>
      <c r="ED196">
        <v>0.57233560000000006</v>
      </c>
      <c r="EE196">
        <v>24.57874</v>
      </c>
      <c r="EF196" s="1">
        <v>3.0654460000000001E-2</v>
      </c>
      <c r="EG196">
        <v>11.17572</v>
      </c>
      <c r="EH196">
        <v>0.57017870000000004</v>
      </c>
      <c r="EI196">
        <v>25.51698</v>
      </c>
      <c r="EJ196" s="1">
        <v>2.7280769999999999E-2</v>
      </c>
      <c r="EK196">
        <v>9.9516449999999992</v>
      </c>
      <c r="EL196">
        <v>0.56803099999999995</v>
      </c>
      <c r="EM196">
        <v>26.160499999999999</v>
      </c>
      <c r="EN196" s="1">
        <v>2.4285049999999999E-2</v>
      </c>
      <c r="EO196">
        <v>8.8647390000000001</v>
      </c>
      <c r="EP196">
        <v>0.56558799999999998</v>
      </c>
      <c r="EQ196">
        <v>26.109870000000001</v>
      </c>
      <c r="ER196" s="1">
        <v>2.158266E-2</v>
      </c>
      <c r="ES196">
        <v>7.8873499999999996</v>
      </c>
      <c r="ET196">
        <v>0.56284749999999995</v>
      </c>
      <c r="EU196">
        <v>25.52534</v>
      </c>
      <c r="EV196" s="1">
        <v>1.9176309999999998E-2</v>
      </c>
      <c r="EW196">
        <v>7.0181060000000004</v>
      </c>
      <c r="EX196">
        <v>0.55985099999999999</v>
      </c>
      <c r="EY196">
        <v>24.903700000000001</v>
      </c>
      <c r="EZ196" s="1">
        <v>1.7017339999999999E-2</v>
      </c>
      <c r="FA196">
        <v>6.2418189999999996</v>
      </c>
      <c r="FB196">
        <v>0.55678119999999998</v>
      </c>
      <c r="FC196">
        <v>24.479600000000001</v>
      </c>
      <c r="FD196" s="1">
        <v>1.509312E-2</v>
      </c>
      <c r="FE196">
        <v>5.5485329999999999</v>
      </c>
      <c r="FF196">
        <v>0.55397909999999995</v>
      </c>
      <c r="FG196">
        <v>24.737439999999999</v>
      </c>
      <c r="FH196" s="1">
        <v>1.337551E-2</v>
      </c>
      <c r="FI196">
        <v>4.9257650000000002</v>
      </c>
      <c r="FJ196">
        <v>0.5518303</v>
      </c>
      <c r="FK196">
        <v>25.24559</v>
      </c>
      <c r="FL196" s="1">
        <v>1.1849149999999999E-2</v>
      </c>
      <c r="FM196">
        <v>4.3650669999999998</v>
      </c>
      <c r="FN196">
        <v>0.54973459999999996</v>
      </c>
      <c r="FO196">
        <v>25.725999999999999</v>
      </c>
      <c r="FP196" s="1">
        <v>1.048876E-2</v>
      </c>
      <c r="FQ196">
        <v>3.8645399999999999</v>
      </c>
      <c r="FR196">
        <v>0.54799129999999996</v>
      </c>
      <c r="FS196">
        <v>25.897649999999999</v>
      </c>
      <c r="FT196" s="1">
        <v>9.2869749999999994E-3</v>
      </c>
      <c r="FU196">
        <v>3.4196</v>
      </c>
      <c r="FV196">
        <v>0.5463595</v>
      </c>
      <c r="FW196">
        <v>25.58905</v>
      </c>
      <c r="FX196" s="1">
        <v>8.2229590000000002E-3</v>
      </c>
      <c r="FY196">
        <v>3.025452</v>
      </c>
      <c r="FZ196">
        <v>0.54479619999999995</v>
      </c>
      <c r="GA196">
        <v>25.005400000000002</v>
      </c>
      <c r="GB196" s="1">
        <v>7.2731230000000003E-3</v>
      </c>
      <c r="GC196">
        <v>2.673476</v>
      </c>
      <c r="GD196">
        <v>0.54303979999999996</v>
      </c>
      <c r="GE196">
        <v>24.41001</v>
      </c>
      <c r="GF196" s="1">
        <v>6.4160329999999998E-3</v>
      </c>
      <c r="GG196">
        <v>2.3570380000000002</v>
      </c>
      <c r="GH196">
        <v>0.54159179999999996</v>
      </c>
      <c r="GI196">
        <v>24.10042</v>
      </c>
      <c r="GJ196" s="1">
        <v>5.6436539999999997E-3</v>
      </c>
      <c r="GK196">
        <v>2.0706280000000001</v>
      </c>
      <c r="GL196">
        <v>0.54046550000000004</v>
      </c>
      <c r="GM196">
        <v>24.551600000000001</v>
      </c>
      <c r="GN196" s="1">
        <v>4.9407360000000003E-3</v>
      </c>
      <c r="GO196">
        <v>1.8099229999999999</v>
      </c>
      <c r="GP196">
        <v>0.53959239999999997</v>
      </c>
      <c r="GQ196">
        <v>25.41827</v>
      </c>
      <c r="GR196" s="1">
        <v>4.278067E-3</v>
      </c>
      <c r="GS196">
        <v>1.564541</v>
      </c>
      <c r="GT196">
        <v>0.53898190000000001</v>
      </c>
      <c r="GU196">
        <v>26.46191</v>
      </c>
      <c r="GV196" s="1">
        <v>3.623013E-3</v>
      </c>
      <c r="GW196">
        <v>1.322816</v>
      </c>
      <c r="GX196">
        <v>0.53878890000000002</v>
      </c>
      <c r="GY196">
        <v>27.24747</v>
      </c>
      <c r="GZ196" s="1">
        <v>2.9738339999999999E-3</v>
      </c>
      <c r="HA196">
        <v>1.083844</v>
      </c>
      <c r="HB196">
        <v>0.53867880000000001</v>
      </c>
      <c r="HC196">
        <v>27.38374</v>
      </c>
      <c r="HD196" s="1">
        <v>2.369571E-3</v>
      </c>
      <c r="HE196">
        <v>0.86197020000000002</v>
      </c>
      <c r="HF196">
        <v>0.5386126</v>
      </c>
      <c r="HG196">
        <v>26.697959999999998</v>
      </c>
      <c r="HH196" s="1">
        <v>1.863144E-3</v>
      </c>
      <c r="HI196">
        <v>0.67599390000000004</v>
      </c>
      <c r="HJ196">
        <v>0.53860240000000004</v>
      </c>
      <c r="HK196">
        <v>25.76484</v>
      </c>
      <c r="HL196" s="1">
        <v>1.4802459999999999E-3</v>
      </c>
      <c r="HM196">
        <v>0.53529539999999998</v>
      </c>
      <c r="HN196">
        <v>0.53858850000000003</v>
      </c>
      <c r="HO196">
        <v>24.881810000000002</v>
      </c>
      <c r="HP196" s="1">
        <v>1.215453E-3</v>
      </c>
      <c r="HQ196">
        <v>0.43793880000000002</v>
      </c>
      <c r="HR196">
        <v>0.53859020000000002</v>
      </c>
      <c r="HS196">
        <v>24.486879999999999</v>
      </c>
      <c r="HT196" s="1">
        <v>1.039833E-3</v>
      </c>
      <c r="HU196">
        <v>0.37336209999999997</v>
      </c>
      <c r="HV196">
        <v>0.53859380000000001</v>
      </c>
      <c r="HW196">
        <v>24.64574</v>
      </c>
      <c r="HX196" s="1">
        <v>9.2118250000000005E-4</v>
      </c>
      <c r="HY196">
        <v>0.32986290000000001</v>
      </c>
      <c r="HZ196">
        <v>0.53856899999999996</v>
      </c>
      <c r="IA196">
        <v>25.039760000000001</v>
      </c>
      <c r="IB196" s="1">
        <v>8.3465649999999998E-4</v>
      </c>
      <c r="IC196">
        <v>0.29830770000000001</v>
      </c>
      <c r="ID196">
        <v>0.53853119999999999</v>
      </c>
      <c r="IE196">
        <v>25.48892</v>
      </c>
      <c r="IF196" s="1">
        <v>7.6448909999999996E-4</v>
      </c>
      <c r="IG196">
        <v>0.27290300000000001</v>
      </c>
      <c r="IH196">
        <v>0.53848790000000002</v>
      </c>
      <c r="II196">
        <v>25.460470000000001</v>
      </c>
      <c r="IJ196" s="1">
        <v>7.0439180000000001E-4</v>
      </c>
      <c r="IK196">
        <v>0.25122929999999999</v>
      </c>
      <c r="IL196">
        <v>0.53838969999999997</v>
      </c>
      <c r="IM196">
        <v>24.836110000000001</v>
      </c>
      <c r="IN196" s="1">
        <v>6.5336639999999998E-4</v>
      </c>
      <c r="IO196">
        <v>0.23283999999999999</v>
      </c>
      <c r="IP196">
        <v>0.53829400000000005</v>
      </c>
      <c r="IQ196">
        <v>24.04383</v>
      </c>
      <c r="IR196" s="1">
        <v>6.1084409999999996E-4</v>
      </c>
      <c r="IS196">
        <v>0.2175281</v>
      </c>
      <c r="IT196">
        <v>0.5381861</v>
      </c>
      <c r="IU196">
        <v>23.48263</v>
      </c>
      <c r="IV196">
        <v>5.755011E-4</v>
      </c>
      <c r="IW196">
        <v>0.2048305</v>
      </c>
      <c r="IX196">
        <v>0.53805760000000002</v>
      </c>
      <c r="IY196">
        <v>23.911169999999998</v>
      </c>
      <c r="IZ196" s="1">
        <v>5.4573540000000002E-4</v>
      </c>
      <c r="JA196">
        <v>0.19417139999999999</v>
      </c>
      <c r="JB196">
        <v>0.53794620000000004</v>
      </c>
      <c r="JC196">
        <v>24.930479999999999</v>
      </c>
      <c r="JD196" s="1">
        <v>5.2033139999999999E-4</v>
      </c>
      <c r="JE196">
        <v>0.18506549999999999</v>
      </c>
      <c r="JF196">
        <v>0.53779770000000005</v>
      </c>
      <c r="JG196">
        <v>26.169650000000001</v>
      </c>
      <c r="JH196" s="1">
        <v>4.98402E-4</v>
      </c>
      <c r="JI196">
        <v>0.17722460000000001</v>
      </c>
      <c r="JJ196">
        <v>0.53765969999999996</v>
      </c>
      <c r="JK196">
        <v>26.98499</v>
      </c>
      <c r="JL196" s="1">
        <v>4.7957559999999998E-4</v>
      </c>
      <c r="JM196">
        <v>0.1705043</v>
      </c>
      <c r="JN196">
        <v>0.53751700000000002</v>
      </c>
      <c r="JO196">
        <v>27.167660000000001</v>
      </c>
      <c r="JP196" s="1">
        <v>4.627616E-4</v>
      </c>
      <c r="JQ196">
        <v>0.16450809999999999</v>
      </c>
      <c r="JR196">
        <v>0.53740319999999997</v>
      </c>
      <c r="JS196">
        <v>26.596990000000002</v>
      </c>
      <c r="JT196" s="1">
        <v>4.466149E-4</v>
      </c>
      <c r="JU196">
        <v>0.15876760000000001</v>
      </c>
      <c r="JV196">
        <v>0.53724170000000004</v>
      </c>
      <c r="JW196">
        <v>25.73471</v>
      </c>
      <c r="JX196" s="1">
        <v>4.3032269999999999E-4</v>
      </c>
      <c r="JY196">
        <v>0.15297939999999999</v>
      </c>
      <c r="JZ196">
        <v>0.53712329999999997</v>
      </c>
      <c r="KA196">
        <v>24.9404</v>
      </c>
      <c r="KB196" s="1">
        <v>4.1366359999999997E-4</v>
      </c>
      <c r="KC196">
        <v>0.14707329999999999</v>
      </c>
      <c r="KD196">
        <v>0.53699759999999996</v>
      </c>
      <c r="KE196">
        <v>24.93704</v>
      </c>
      <c r="KF196" s="1">
        <v>3.9659100000000001E-4</v>
      </c>
      <c r="KG196">
        <v>0.14102000000000001</v>
      </c>
      <c r="KH196">
        <v>0.53686999999999996</v>
      </c>
      <c r="KI196">
        <v>25.361229999999999</v>
      </c>
      <c r="KJ196" s="1">
        <v>3.7982050000000001E-4</v>
      </c>
      <c r="KK196">
        <v>0.13503870000000001</v>
      </c>
      <c r="KL196">
        <v>0.5367615</v>
      </c>
      <c r="KM196">
        <v>26.059650000000001</v>
      </c>
      <c r="KN196" s="1">
        <v>3.631334E-4</v>
      </c>
      <c r="KO196">
        <v>0.12910949999999999</v>
      </c>
      <c r="KP196">
        <v>0.53667810000000005</v>
      </c>
      <c r="KQ196">
        <v>26.698920000000001</v>
      </c>
      <c r="KR196" s="1">
        <v>3.4688939999999999E-4</v>
      </c>
      <c r="KS196">
        <v>0.12331</v>
      </c>
      <c r="KT196">
        <v>0.53660410000000003</v>
      </c>
      <c r="KU196">
        <v>26.689889999999998</v>
      </c>
      <c r="KV196" s="1">
        <v>3.3127189999999999E-4</v>
      </c>
      <c r="KW196">
        <v>0.1177484</v>
      </c>
      <c r="KX196">
        <v>0.53655839999999999</v>
      </c>
      <c r="KY196">
        <v>26.13148</v>
      </c>
      <c r="KZ196" s="1">
        <v>3.1613099999999999E-4</v>
      </c>
      <c r="LA196">
        <v>0.1123441</v>
      </c>
      <c r="LB196">
        <v>0.5365278</v>
      </c>
      <c r="LC196">
        <v>25.419789999999999</v>
      </c>
      <c r="LD196" s="1">
        <v>3.0177209999999999E-4</v>
      </c>
      <c r="LE196">
        <v>0.1072193</v>
      </c>
      <c r="LF196">
        <v>0.53649150000000001</v>
      </c>
      <c r="LG196">
        <v>24.89744</v>
      </c>
      <c r="LH196" s="1">
        <v>2.8821309999999998E-4</v>
      </c>
      <c r="LI196">
        <v>0.1023705</v>
      </c>
      <c r="LJ196">
        <v>0.53648989999999996</v>
      </c>
      <c r="LK196">
        <v>25.082999999999998</v>
      </c>
      <c r="LL196" s="1">
        <v>2.7555979999999998E-4</v>
      </c>
      <c r="LM196">
        <v>9.7853499999999996E-2</v>
      </c>
      <c r="LN196">
        <v>0.53648300000000004</v>
      </c>
      <c r="LO196">
        <v>25.677700000000002</v>
      </c>
      <c r="LP196" s="1">
        <v>2.6311599999999998E-4</v>
      </c>
      <c r="LQ196">
        <v>9.3422530000000004E-2</v>
      </c>
      <c r="LR196">
        <v>0.53648359999999995</v>
      </c>
      <c r="LS196">
        <v>26.495200000000001</v>
      </c>
      <c r="LT196" s="1">
        <v>2.5095260000000002E-4</v>
      </c>
      <c r="LU196">
        <v>8.9090180000000005E-2</v>
      </c>
      <c r="LV196">
        <v>0.53647199999999995</v>
      </c>
      <c r="LW196">
        <v>27.156669999999998</v>
      </c>
      <c r="LX196" s="1">
        <v>2.3889890000000001E-4</v>
      </c>
      <c r="LY196">
        <v>8.479971E-2</v>
      </c>
      <c r="LZ196">
        <v>0.53648130000000005</v>
      </c>
      <c r="MA196">
        <v>27.259309999999999</v>
      </c>
      <c r="MB196" s="1">
        <v>2.2662290000000001E-4</v>
      </c>
      <c r="MC196">
        <v>8.0538029999999997E-2</v>
      </c>
      <c r="MD196">
        <v>0.53648410000000002</v>
      </c>
      <c r="ME196">
        <v>26.679510000000001</v>
      </c>
      <c r="MF196" s="1">
        <v>2.1465310000000001E-4</v>
      </c>
      <c r="MG196">
        <v>7.6535130000000007E-2</v>
      </c>
      <c r="MH196">
        <v>0.53648280000000004</v>
      </c>
      <c r="MI196">
        <v>25.835760000000001</v>
      </c>
      <c r="MJ196" s="1">
        <v>2.0373090000000001E-4</v>
      </c>
      <c r="MK196">
        <v>7.2863010000000006E-2</v>
      </c>
      <c r="ML196">
        <v>0.53649309999999995</v>
      </c>
      <c r="MM196">
        <v>25.03351</v>
      </c>
      <c r="MN196" s="1">
        <v>1.9405050000000001E-4</v>
      </c>
      <c r="MO196">
        <v>6.9597480000000003E-2</v>
      </c>
      <c r="MP196">
        <v>0.53648149999999994</v>
      </c>
      <c r="MQ196">
        <v>25.028919999999999</v>
      </c>
      <c r="MR196" s="1">
        <v>1.8529420000000001E-4</v>
      </c>
      <c r="MS196">
        <v>6.6643850000000004E-2</v>
      </c>
      <c r="MT196">
        <v>0.53648289999999998</v>
      </c>
      <c r="MU196">
        <v>25.237279999999998</v>
      </c>
      <c r="MV196" s="1">
        <v>1.772148E-4</v>
      </c>
      <c r="MW196">
        <v>6.3912289999999997E-2</v>
      </c>
      <c r="MX196">
        <v>0.5364814</v>
      </c>
      <c r="MY196">
        <v>25.460049999999999</v>
      </c>
      <c r="MZ196" s="1">
        <v>1.698347E-4</v>
      </c>
      <c r="NA196">
        <v>6.140317E-2</v>
      </c>
      <c r="NB196">
        <v>0.53647769999999995</v>
      </c>
      <c r="NC196">
        <v>25.577529999999999</v>
      </c>
      <c r="ND196" s="1">
        <v>1.628814E-4</v>
      </c>
      <c r="NE196">
        <v>5.9034900000000001E-2</v>
      </c>
      <c r="NF196">
        <v>0.53649009999999997</v>
      </c>
      <c r="NG196">
        <v>25.470980000000001</v>
      </c>
      <c r="NH196" s="1">
        <v>1.561729E-4</v>
      </c>
      <c r="NI196">
        <v>5.6737900000000001E-2</v>
      </c>
      <c r="NJ196">
        <v>0.53649690000000005</v>
      </c>
      <c r="NK196">
        <v>24.897069999999999</v>
      </c>
      <c r="NL196" s="1">
        <v>1.4991869999999999E-4</v>
      </c>
      <c r="NM196">
        <v>5.4588869999999998E-2</v>
      </c>
      <c r="NN196">
        <v>0.53649150000000001</v>
      </c>
      <c r="NO196">
        <v>24.14902</v>
      </c>
      <c r="NP196" s="1">
        <v>1.439286E-4</v>
      </c>
      <c r="NQ196">
        <v>5.2523460000000001E-2</v>
      </c>
      <c r="NR196">
        <v>0.53647829999999996</v>
      </c>
      <c r="NS196">
        <v>23.544</v>
      </c>
      <c r="NT196" s="1">
        <v>1.3816100000000001E-4</v>
      </c>
      <c r="NU196">
        <v>5.052396E-2</v>
      </c>
      <c r="NV196">
        <v>0.53649570000000002</v>
      </c>
      <c r="NW196">
        <v>23.831700000000001</v>
      </c>
      <c r="NX196" s="1">
        <v>1.327639E-4</v>
      </c>
      <c r="NY196">
        <v>4.8644489999999999E-2</v>
      </c>
      <c r="NZ196">
        <v>0.53649570000000002</v>
      </c>
      <c r="OA196">
        <v>24.652170000000002</v>
      </c>
      <c r="OB196" s="1">
        <v>1.275874E-4</v>
      </c>
      <c r="OC196">
        <v>4.6836589999999997E-2</v>
      </c>
      <c r="OD196">
        <v>0.53647290000000003</v>
      </c>
      <c r="OE196">
        <v>25.535889999999998</v>
      </c>
      <c r="OF196" s="1">
        <v>1.226082E-4</v>
      </c>
      <c r="OG196">
        <v>4.5095469999999999E-2</v>
      </c>
      <c r="OH196">
        <v>0.53649559999999996</v>
      </c>
      <c r="OI196">
        <v>26.275480000000002</v>
      </c>
      <c r="OJ196" s="1">
        <v>1.1785080000000001E-4</v>
      </c>
      <c r="OK196">
        <v>4.3423040000000003E-2</v>
      </c>
    </row>
    <row r="197" spans="1:401" x14ac:dyDescent="0.35">
      <c r="A197">
        <v>203</v>
      </c>
      <c r="B197" t="s">
        <v>4</v>
      </c>
      <c r="C197" t="s">
        <v>181</v>
      </c>
      <c r="D197" t="s">
        <v>203</v>
      </c>
      <c r="E197">
        <v>917.53639999999996</v>
      </c>
      <c r="F197">
        <v>1.0483260000000001</v>
      </c>
      <c r="G197">
        <v>21.83231</v>
      </c>
      <c r="H197">
        <v>0</v>
      </c>
      <c r="I197">
        <v>0</v>
      </c>
      <c r="J197">
        <v>1.046843</v>
      </c>
      <c r="K197">
        <v>21.930240000000001</v>
      </c>
      <c r="L197">
        <v>0</v>
      </c>
      <c r="M197">
        <v>0</v>
      </c>
      <c r="N197">
        <v>1.04538</v>
      </c>
      <c r="O197">
        <v>22.02721</v>
      </c>
      <c r="P197">
        <v>0</v>
      </c>
      <c r="Q197">
        <v>0</v>
      </c>
      <c r="R197">
        <v>1.0438149999999999</v>
      </c>
      <c r="S197">
        <v>21.955020000000001</v>
      </c>
      <c r="T197">
        <v>0</v>
      </c>
      <c r="U197">
        <v>0</v>
      </c>
      <c r="V197">
        <v>1.042033</v>
      </c>
      <c r="W197">
        <v>21.68497</v>
      </c>
      <c r="X197">
        <v>0</v>
      </c>
      <c r="Y197">
        <v>0</v>
      </c>
      <c r="Z197">
        <v>1.039515</v>
      </c>
      <c r="AA197">
        <v>21.648720000000001</v>
      </c>
      <c r="AB197">
        <v>0</v>
      </c>
      <c r="AC197">
        <v>0</v>
      </c>
      <c r="AD197">
        <v>1.036098</v>
      </c>
      <c r="AE197">
        <v>21.668310000000002</v>
      </c>
      <c r="AF197">
        <v>0</v>
      </c>
      <c r="AG197">
        <v>0</v>
      </c>
      <c r="AH197">
        <v>1.033496</v>
      </c>
      <c r="AI197">
        <v>22.011810000000001</v>
      </c>
      <c r="AJ197" s="1">
        <v>1.8796390000000001E-31</v>
      </c>
      <c r="AK197" s="1">
        <v>5.5302730000000002E-29</v>
      </c>
      <c r="AL197">
        <v>1.0316369999999999</v>
      </c>
      <c r="AM197">
        <v>22.527830000000002</v>
      </c>
      <c r="AN197" s="1">
        <v>1.034821E-19</v>
      </c>
      <c r="AO197" s="1">
        <v>3.0501799999999999E-17</v>
      </c>
      <c r="AP197">
        <v>1.0300229999999999</v>
      </c>
      <c r="AQ197">
        <v>22.974340000000002</v>
      </c>
      <c r="AR197" s="1">
        <v>7.5941890000000007E-9</v>
      </c>
      <c r="AS197" s="1">
        <v>1.4952169999999999E-6</v>
      </c>
      <c r="AT197">
        <v>1.0285200000000001</v>
      </c>
      <c r="AU197">
        <v>23.254049999999999</v>
      </c>
      <c r="AV197" s="1">
        <v>1.442518E-4</v>
      </c>
      <c r="AW197" s="1">
        <v>3.2974290000000003E-2</v>
      </c>
      <c r="AX197">
        <v>1.026969</v>
      </c>
      <c r="AY197">
        <v>23.208649999999999</v>
      </c>
      <c r="AZ197" s="1">
        <v>4.5941759999999998E-2</v>
      </c>
      <c r="BA197" s="1">
        <v>11.32761</v>
      </c>
      <c r="BB197">
        <v>1.0254540000000001</v>
      </c>
      <c r="BC197">
        <v>23.043800000000001</v>
      </c>
      <c r="BD197" s="1">
        <v>1.921087</v>
      </c>
      <c r="BE197">
        <v>501.28289999999998</v>
      </c>
      <c r="BF197">
        <v>1.023874</v>
      </c>
      <c r="BG197">
        <v>22.95635</v>
      </c>
      <c r="BH197" s="1">
        <v>19.385100000000001</v>
      </c>
      <c r="BI197">
        <v>5305.6459999999997</v>
      </c>
      <c r="BJ197">
        <v>1.022133</v>
      </c>
      <c r="BK197">
        <v>23.132829999999998</v>
      </c>
      <c r="BL197">
        <v>66.513660000000002</v>
      </c>
      <c r="BM197">
        <v>18954.650000000001</v>
      </c>
      <c r="BN197">
        <v>1.0199670000000001</v>
      </c>
      <c r="BO197">
        <v>23.83642</v>
      </c>
      <c r="BP197">
        <v>97.712770000000006</v>
      </c>
      <c r="BQ197">
        <v>28829.22</v>
      </c>
      <c r="BR197">
        <v>1.017398</v>
      </c>
      <c r="BS197">
        <v>24.485469999999999</v>
      </c>
      <c r="BT197">
        <v>72.805710000000005</v>
      </c>
      <c r="BU197">
        <v>22170.28</v>
      </c>
      <c r="BV197">
        <v>1.014454</v>
      </c>
      <c r="BW197">
        <v>24.9253</v>
      </c>
      <c r="BX197">
        <v>31.582460000000001</v>
      </c>
      <c r="BY197">
        <v>9880.0709999999999</v>
      </c>
      <c r="BZ197">
        <v>1.011191</v>
      </c>
      <c r="CA197">
        <v>25.092040000000001</v>
      </c>
      <c r="CB197">
        <v>8.9560969999999998</v>
      </c>
      <c r="CC197">
        <v>2868.0340000000001</v>
      </c>
      <c r="CD197">
        <v>1.0077830000000001</v>
      </c>
      <c r="CE197">
        <v>24.820779999999999</v>
      </c>
      <c r="CF197">
        <v>1.868657</v>
      </c>
      <c r="CG197">
        <v>609.17250000000001</v>
      </c>
      <c r="CH197">
        <v>1.004159</v>
      </c>
      <c r="CI197">
        <v>24.274260000000002</v>
      </c>
      <c r="CJ197">
        <v>0.35307539999999998</v>
      </c>
      <c r="CK197">
        <v>115.3473</v>
      </c>
      <c r="CL197">
        <v>1.000637</v>
      </c>
      <c r="CM197">
        <v>23.934830000000002</v>
      </c>
      <c r="CN197">
        <v>0.1046451</v>
      </c>
      <c r="CO197">
        <v>33.058259999999997</v>
      </c>
      <c r="CP197">
        <v>0.99731300000000001</v>
      </c>
      <c r="CQ197">
        <v>23.95101</v>
      </c>
      <c r="CR197">
        <v>7.1544570000000002E-2</v>
      </c>
      <c r="CS197">
        <v>21.968990000000002</v>
      </c>
      <c r="CT197">
        <v>0.993834</v>
      </c>
      <c r="CU197">
        <v>24.36138</v>
      </c>
      <c r="CV197">
        <v>6.9123939999999995E-2</v>
      </c>
      <c r="CW197">
        <v>21.189689999999999</v>
      </c>
      <c r="CX197">
        <v>0.99027399999999999</v>
      </c>
      <c r="CY197">
        <v>24.505960000000002</v>
      </c>
      <c r="CZ197">
        <v>6.8639770000000003E-2</v>
      </c>
      <c r="DA197">
        <v>21.168060000000001</v>
      </c>
      <c r="DB197">
        <v>0.98712429999999995</v>
      </c>
      <c r="DC197">
        <v>24.823840000000001</v>
      </c>
      <c r="DD197" s="1">
        <v>6.5831390000000004E-2</v>
      </c>
      <c r="DE197">
        <v>20.440180000000002</v>
      </c>
      <c r="DF197">
        <v>0.98381560000000001</v>
      </c>
      <c r="DG197">
        <v>24.81456</v>
      </c>
      <c r="DH197" s="1">
        <v>6.1011620000000003E-2</v>
      </c>
      <c r="DI197">
        <v>19.064250000000001</v>
      </c>
      <c r="DJ197">
        <v>0.98056860000000001</v>
      </c>
      <c r="DK197">
        <v>24.382339999999999</v>
      </c>
      <c r="DL197" s="1">
        <v>5.5367569999999998E-2</v>
      </c>
      <c r="DM197">
        <v>17.403110000000002</v>
      </c>
      <c r="DN197">
        <v>0.97718210000000005</v>
      </c>
      <c r="DO197">
        <v>23.807500000000001</v>
      </c>
      <c r="DP197" s="1">
        <v>4.9694019999999998E-2</v>
      </c>
      <c r="DQ197">
        <v>15.703440000000001</v>
      </c>
      <c r="DR197">
        <v>0.97257009999999999</v>
      </c>
      <c r="DS197">
        <v>23.337800000000001</v>
      </c>
      <c r="DT197" s="1">
        <v>4.4293470000000001E-2</v>
      </c>
      <c r="DU197">
        <v>14.08126</v>
      </c>
      <c r="DV197">
        <v>0.96824089999999996</v>
      </c>
      <c r="DW197">
        <v>23.13289</v>
      </c>
      <c r="DX197" s="1">
        <v>3.934261E-2</v>
      </c>
      <c r="DY197">
        <v>12.577500000000001</v>
      </c>
      <c r="DZ197">
        <v>0.96388660000000004</v>
      </c>
      <c r="EA197">
        <v>23.6952</v>
      </c>
      <c r="EB197" s="1">
        <v>3.490741E-2</v>
      </c>
      <c r="EC197">
        <v>11.22123</v>
      </c>
      <c r="ED197">
        <v>0.96030890000000002</v>
      </c>
      <c r="EE197">
        <v>24.588190000000001</v>
      </c>
      <c r="EF197" s="1">
        <v>3.1000509999999998E-2</v>
      </c>
      <c r="EG197">
        <v>10.01521</v>
      </c>
      <c r="EH197">
        <v>0.95765339999999999</v>
      </c>
      <c r="EI197">
        <v>25.53257</v>
      </c>
      <c r="EJ197" s="1">
        <v>2.75848E-2</v>
      </c>
      <c r="EK197">
        <v>8.9465319999999995</v>
      </c>
      <c r="EL197">
        <v>0.95513859999999995</v>
      </c>
      <c r="EM197">
        <v>26.190349999999999</v>
      </c>
      <c r="EN197" s="1">
        <v>2.4559629999999999E-2</v>
      </c>
      <c r="EO197">
        <v>7.9960170000000002</v>
      </c>
      <c r="EP197">
        <v>0.95226259999999996</v>
      </c>
      <c r="EQ197">
        <v>26.151689999999999</v>
      </c>
      <c r="ER197" s="1">
        <v>2.182839E-2</v>
      </c>
      <c r="ES197">
        <v>7.1375250000000001</v>
      </c>
      <c r="ET197">
        <v>0.94902830000000005</v>
      </c>
      <c r="EU197">
        <v>25.584340000000001</v>
      </c>
      <c r="EV197" s="1">
        <v>1.9394669999999999E-2</v>
      </c>
      <c r="EW197">
        <v>6.3684180000000001</v>
      </c>
      <c r="EX197">
        <v>0.94441870000000006</v>
      </c>
      <c r="EY197">
        <v>24.96978</v>
      </c>
      <c r="EZ197" s="1">
        <v>1.7213030000000001E-2</v>
      </c>
      <c r="FA197">
        <v>5.6813669999999998</v>
      </c>
      <c r="FB197">
        <v>0.93963989999999997</v>
      </c>
      <c r="FC197">
        <v>24.529150000000001</v>
      </c>
      <c r="FD197">
        <v>1.526885E-2</v>
      </c>
      <c r="FE197">
        <v>5.0667600000000004</v>
      </c>
      <c r="FF197">
        <v>0.93571070000000001</v>
      </c>
      <c r="FG197">
        <v>24.76135</v>
      </c>
      <c r="FH197" s="1">
        <v>1.353444E-2</v>
      </c>
      <c r="FI197">
        <v>4.5131069999999998</v>
      </c>
      <c r="FJ197">
        <v>0.93324980000000002</v>
      </c>
      <c r="FK197">
        <v>25.24146</v>
      </c>
      <c r="FL197" s="1">
        <v>1.199162E-2</v>
      </c>
      <c r="FM197">
        <v>4.0120310000000003</v>
      </c>
      <c r="FN197">
        <v>0.93083819999999995</v>
      </c>
      <c r="FO197">
        <v>25.718360000000001</v>
      </c>
      <c r="FP197" s="1">
        <v>1.0616240000000001E-2</v>
      </c>
      <c r="FQ197">
        <v>3.563215</v>
      </c>
      <c r="FR197">
        <v>0.92901690000000003</v>
      </c>
      <c r="FS197">
        <v>25.910260000000001</v>
      </c>
      <c r="FT197" s="1">
        <v>9.3990759999999993E-3</v>
      </c>
      <c r="FU197">
        <v>3.1614870000000002</v>
      </c>
      <c r="FV197">
        <v>0.92741669999999998</v>
      </c>
      <c r="FW197">
        <v>25.634799999999998</v>
      </c>
      <c r="FX197" s="1">
        <v>8.3231090000000004E-3</v>
      </c>
      <c r="FY197">
        <v>2.8043179999999999</v>
      </c>
      <c r="FZ197">
        <v>0.92593769999999997</v>
      </c>
      <c r="GA197">
        <v>25.063649999999999</v>
      </c>
      <c r="GB197" s="1">
        <v>7.3618140000000004E-3</v>
      </c>
      <c r="GC197">
        <v>2.4831989999999999</v>
      </c>
      <c r="GD197">
        <v>0.92443690000000001</v>
      </c>
      <c r="GE197">
        <v>24.468710000000002</v>
      </c>
      <c r="GF197" s="1">
        <v>6.4964970000000004E-3</v>
      </c>
      <c r="GG197">
        <v>2.1927620000000001</v>
      </c>
      <c r="GH197">
        <v>0.92329969999999995</v>
      </c>
      <c r="GI197">
        <v>24.143409999999999</v>
      </c>
      <c r="GJ197" s="1">
        <v>5.7162940000000002E-3</v>
      </c>
      <c r="GK197">
        <v>1.9289179999999999</v>
      </c>
      <c r="GL197">
        <v>0.92248830000000004</v>
      </c>
      <c r="GM197">
        <v>24.57357</v>
      </c>
      <c r="GN197" s="1">
        <v>5.00747E-3</v>
      </c>
      <c r="GO197">
        <v>1.6885840000000001</v>
      </c>
      <c r="GP197">
        <v>0.92194200000000004</v>
      </c>
      <c r="GQ197">
        <v>25.41732</v>
      </c>
      <c r="GR197" s="1">
        <v>4.3421700000000002E-3</v>
      </c>
      <c r="GS197">
        <v>1.4629589999999999</v>
      </c>
      <c r="GT197">
        <v>0.92184949999999999</v>
      </c>
      <c r="GU197">
        <v>26.458839999999999</v>
      </c>
      <c r="GV197" s="1">
        <v>3.68717E-3</v>
      </c>
      <c r="GW197">
        <v>1.2411970000000001</v>
      </c>
      <c r="GX197">
        <v>0.92247330000000005</v>
      </c>
      <c r="GY197">
        <v>27.256989999999998</v>
      </c>
      <c r="GZ197" s="1">
        <v>3.0360809999999999E-3</v>
      </c>
      <c r="HA197">
        <v>1.0209239999999999</v>
      </c>
      <c r="HB197">
        <v>0.92316480000000001</v>
      </c>
      <c r="HC197">
        <v>27.41957</v>
      </c>
      <c r="HD197" s="1">
        <v>2.4249620000000001E-3</v>
      </c>
      <c r="HE197">
        <v>0.81440179999999995</v>
      </c>
      <c r="HF197">
        <v>0.92371959999999997</v>
      </c>
      <c r="HG197">
        <v>26.761669999999999</v>
      </c>
      <c r="HH197" s="1">
        <v>1.9073969999999999E-3</v>
      </c>
      <c r="HI197">
        <v>0.63911280000000004</v>
      </c>
      <c r="HJ197">
        <v>0.92422970000000004</v>
      </c>
      <c r="HK197">
        <v>25.849540000000001</v>
      </c>
      <c r="HL197" s="1">
        <v>1.5123479999999999E-3</v>
      </c>
      <c r="HM197">
        <v>0.50499649999999996</v>
      </c>
      <c r="HN197">
        <v>0.92459800000000003</v>
      </c>
      <c r="HO197">
        <v>24.970199999999998</v>
      </c>
      <c r="HP197" s="1">
        <v>1.2369779999999999E-3</v>
      </c>
      <c r="HQ197">
        <v>0.41129500000000002</v>
      </c>
      <c r="HR197">
        <v>0.92491089999999998</v>
      </c>
      <c r="HS197">
        <v>24.564450000000001</v>
      </c>
      <c r="HT197">
        <v>1.054141E-3</v>
      </c>
      <c r="HU197">
        <v>0.34904499999999999</v>
      </c>
      <c r="HV197">
        <v>0.92509660000000005</v>
      </c>
      <c r="HW197">
        <v>24.694929999999999</v>
      </c>
      <c r="HX197" s="1">
        <v>9.3107279999999997E-4</v>
      </c>
      <c r="HY197">
        <v>0.30727840000000001</v>
      </c>
      <c r="HZ197">
        <v>0.92522260000000001</v>
      </c>
      <c r="IA197">
        <v>25.06202</v>
      </c>
      <c r="IB197" s="1">
        <v>8.4219190000000004E-4</v>
      </c>
      <c r="IC197">
        <v>0.2773159</v>
      </c>
      <c r="ID197">
        <v>0.92530129999999999</v>
      </c>
      <c r="IE197">
        <v>25.507429999999999</v>
      </c>
      <c r="IF197" s="1">
        <v>7.708131E-4</v>
      </c>
      <c r="IG197">
        <v>0.25346740000000001</v>
      </c>
      <c r="IH197">
        <v>0.92533560000000004</v>
      </c>
      <c r="II197">
        <v>25.494129999999998</v>
      </c>
      <c r="IJ197" s="1">
        <v>7.0981919999999995E-4</v>
      </c>
      <c r="IK197">
        <v>0.23319010000000001</v>
      </c>
      <c r="IL197">
        <v>0.92531730000000001</v>
      </c>
      <c r="IM197">
        <v>24.896059999999999</v>
      </c>
      <c r="IN197" s="1">
        <v>6.5792209999999995E-4</v>
      </c>
      <c r="IO197">
        <v>0.21593570000000001</v>
      </c>
      <c r="IP197">
        <v>0.92531759999999996</v>
      </c>
      <c r="IQ197">
        <v>24.11636</v>
      </c>
      <c r="IR197" s="1">
        <v>6.1461600000000001E-4</v>
      </c>
      <c r="IS197">
        <v>0.20155419999999999</v>
      </c>
      <c r="IT197">
        <v>0.92526779999999997</v>
      </c>
      <c r="IU197">
        <v>23.55132</v>
      </c>
      <c r="IV197" s="1">
        <v>5.7866250000000003E-4</v>
      </c>
      <c r="IW197">
        <v>0.1896428</v>
      </c>
      <c r="IX197">
        <v>0.92523529999999998</v>
      </c>
      <c r="IY197">
        <v>23.9513</v>
      </c>
      <c r="IZ197" s="1">
        <v>5.4839419999999997E-4</v>
      </c>
      <c r="JA197">
        <v>0.1796461</v>
      </c>
      <c r="JB197">
        <v>0.92520709999999995</v>
      </c>
      <c r="JC197">
        <v>24.92671</v>
      </c>
      <c r="JD197" s="1">
        <v>5.2263989999999996E-4</v>
      </c>
      <c r="JE197">
        <v>0.1711387</v>
      </c>
      <c r="JF197">
        <v>0.92521719999999996</v>
      </c>
      <c r="JG197">
        <v>26.14396</v>
      </c>
      <c r="JH197" s="1">
        <v>5.0037050000000004E-4</v>
      </c>
      <c r="JI197">
        <v>0.16379949999999999</v>
      </c>
      <c r="JJ197">
        <v>0.92521169999999997</v>
      </c>
      <c r="JK197">
        <v>26.964130000000001</v>
      </c>
      <c r="JL197" s="1">
        <v>4.8127759999999999E-4</v>
      </c>
      <c r="JM197">
        <v>0.15751860000000001</v>
      </c>
      <c r="JN197">
        <v>0.92521100000000001</v>
      </c>
      <c r="JO197">
        <v>27.185749999999999</v>
      </c>
      <c r="JP197" s="1">
        <v>4.6433919999999999E-4</v>
      </c>
      <c r="JQ197">
        <v>0.15195500000000001</v>
      </c>
      <c r="JR197">
        <v>0.92519309999999999</v>
      </c>
      <c r="JS197">
        <v>26.65803</v>
      </c>
      <c r="JT197" s="1">
        <v>4.4816959999999999E-4</v>
      </c>
      <c r="JU197">
        <v>0.146673</v>
      </c>
      <c r="JV197">
        <v>0.92522199999999999</v>
      </c>
      <c r="JW197">
        <v>25.823560000000001</v>
      </c>
      <c r="JX197" s="1">
        <v>4.318975E-4</v>
      </c>
      <c r="JY197">
        <v>0.14135600000000001</v>
      </c>
      <c r="JZ197">
        <v>0.92522720000000003</v>
      </c>
      <c r="KA197">
        <v>25.028919999999999</v>
      </c>
      <c r="KB197" s="1">
        <v>4.1528540000000002E-4</v>
      </c>
      <c r="KC197">
        <v>0.13594529999999999</v>
      </c>
      <c r="KD197">
        <v>0.92524859999999998</v>
      </c>
      <c r="KE197">
        <v>25.00367</v>
      </c>
      <c r="KF197" s="1">
        <v>3.9823769999999998E-4</v>
      </c>
      <c r="KG197">
        <v>0.13039149999999999</v>
      </c>
      <c r="KH197">
        <v>0.92527409999999999</v>
      </c>
      <c r="KI197">
        <v>25.38776</v>
      </c>
      <c r="KJ197" s="1">
        <v>3.8141809999999999E-4</v>
      </c>
      <c r="KK197">
        <v>0.1248726</v>
      </c>
      <c r="KL197">
        <v>0.92529700000000004</v>
      </c>
      <c r="KM197">
        <v>26.065829999999998</v>
      </c>
      <c r="KN197" s="1">
        <v>3.647376E-4</v>
      </c>
      <c r="KO197">
        <v>0.11942270000000001</v>
      </c>
      <c r="KP197">
        <v>0.92533659999999995</v>
      </c>
      <c r="KQ197">
        <v>26.70739</v>
      </c>
      <c r="KR197" s="1">
        <v>3.4841329999999999E-4</v>
      </c>
      <c r="KS197">
        <v>0.1140603</v>
      </c>
      <c r="KT197">
        <v>0.92543949999999997</v>
      </c>
      <c r="KU197">
        <v>26.72147</v>
      </c>
      <c r="KV197" s="1">
        <v>3.3276479999999999E-4</v>
      </c>
      <c r="KW197">
        <v>0.1089291</v>
      </c>
      <c r="KX197">
        <v>0.9255044</v>
      </c>
      <c r="KY197">
        <v>26.189579999999999</v>
      </c>
      <c r="KZ197" s="1">
        <v>3.1755310000000002E-4</v>
      </c>
      <c r="LA197">
        <v>0.1039336</v>
      </c>
      <c r="LB197">
        <v>0.92560509999999996</v>
      </c>
      <c r="LC197">
        <v>25.485569999999999</v>
      </c>
      <c r="LD197" s="1">
        <v>3.0312900000000002E-4</v>
      </c>
      <c r="LE197">
        <v>9.9193390000000006E-2</v>
      </c>
      <c r="LF197">
        <v>0.92564619999999997</v>
      </c>
      <c r="LG197">
        <v>24.959029999999998</v>
      </c>
      <c r="LH197" s="1">
        <v>2.8946990000000003E-4</v>
      </c>
      <c r="LI197">
        <v>9.4693340000000001E-2</v>
      </c>
      <c r="LJ197">
        <v>0.92572529999999997</v>
      </c>
      <c r="LK197">
        <v>25.12922</v>
      </c>
      <c r="LL197" s="1">
        <v>2.7676170000000001E-4</v>
      </c>
      <c r="LM197">
        <v>9.0513650000000001E-2</v>
      </c>
      <c r="LN197">
        <v>0.92580309999999999</v>
      </c>
      <c r="LO197">
        <v>25.700140000000001</v>
      </c>
      <c r="LP197" s="1">
        <v>2.6429619999999998E-4</v>
      </c>
      <c r="LQ197">
        <v>8.6427959999999998E-2</v>
      </c>
      <c r="LR197">
        <v>0.92580790000000002</v>
      </c>
      <c r="LS197">
        <v>26.500800000000002</v>
      </c>
      <c r="LT197" s="1">
        <v>2.5210830000000001E-4</v>
      </c>
      <c r="LU197">
        <v>8.2433629999999994E-2</v>
      </c>
      <c r="LV197">
        <v>0.92583819999999994</v>
      </c>
      <c r="LW197">
        <v>27.160070000000001</v>
      </c>
      <c r="LX197" s="1">
        <v>2.4005359999999999E-4</v>
      </c>
      <c r="LY197">
        <v>7.8482869999999996E-2</v>
      </c>
      <c r="LZ197">
        <v>0.92586740000000001</v>
      </c>
      <c r="MA197">
        <v>27.284500000000001</v>
      </c>
      <c r="MB197" s="1">
        <v>2.277422E-4</v>
      </c>
      <c r="MC197">
        <v>7.4549160000000003E-2</v>
      </c>
      <c r="MD197">
        <v>0.92587410000000003</v>
      </c>
      <c r="ME197">
        <v>26.734549999999999</v>
      </c>
      <c r="MF197" s="1">
        <v>2.1568950000000001E-4</v>
      </c>
      <c r="MG197">
        <v>7.0835960000000003E-2</v>
      </c>
      <c r="MH197">
        <v>0.9259077</v>
      </c>
      <c r="MI197">
        <v>25.912749999999999</v>
      </c>
      <c r="MJ197" s="1">
        <v>2.046622E-4</v>
      </c>
      <c r="MK197">
        <v>6.7416970000000007E-2</v>
      </c>
      <c r="ML197">
        <v>0.92593389999999998</v>
      </c>
      <c r="MM197">
        <v>25.11204</v>
      </c>
      <c r="MN197" s="1">
        <v>1.9487770000000001E-4</v>
      </c>
      <c r="MO197">
        <v>6.4372579999999999E-2</v>
      </c>
      <c r="MP197">
        <v>0.92592419999999998</v>
      </c>
      <c r="MQ197">
        <v>25.087949999999999</v>
      </c>
      <c r="MR197" s="1">
        <v>1.8605100000000001E-4</v>
      </c>
      <c r="MS197">
        <v>6.162691E-2</v>
      </c>
      <c r="MT197">
        <v>0.92591199999999996</v>
      </c>
      <c r="MU197">
        <v>25.256710000000002</v>
      </c>
      <c r="MV197" s="1">
        <v>1.7791230000000001E-4</v>
      </c>
      <c r="MW197">
        <v>5.9090379999999998E-2</v>
      </c>
      <c r="MX197">
        <v>0.92594030000000005</v>
      </c>
      <c r="MY197">
        <v>25.46705</v>
      </c>
      <c r="MZ197" s="1">
        <v>1.7047389999999999E-4</v>
      </c>
      <c r="NA197">
        <v>5.6758240000000001E-2</v>
      </c>
      <c r="NB197">
        <v>0.92593060000000005</v>
      </c>
      <c r="NC197">
        <v>25.584949999999999</v>
      </c>
      <c r="ND197" s="1">
        <v>1.6349530000000001E-4</v>
      </c>
      <c r="NE197">
        <v>5.4569329999999999E-2</v>
      </c>
      <c r="NF197">
        <v>0.92592750000000001</v>
      </c>
      <c r="NG197">
        <v>25.51127</v>
      </c>
      <c r="NH197" s="1">
        <v>1.5676110000000001E-4</v>
      </c>
      <c r="NI197">
        <v>5.244683E-2</v>
      </c>
      <c r="NJ197">
        <v>0.92593460000000005</v>
      </c>
      <c r="NK197">
        <v>24.9665</v>
      </c>
      <c r="NL197" s="1">
        <v>1.504659E-4</v>
      </c>
      <c r="NM197">
        <v>5.045318E-2</v>
      </c>
      <c r="NN197">
        <v>0.92596690000000004</v>
      </c>
      <c r="NO197">
        <v>24.22824</v>
      </c>
      <c r="NP197" s="1">
        <v>1.4446420000000001E-4</v>
      </c>
      <c r="NQ197">
        <v>4.8547989999999999E-2</v>
      </c>
      <c r="NR197">
        <v>0.92597189999999996</v>
      </c>
      <c r="NS197">
        <v>23.61159</v>
      </c>
      <c r="NT197" s="1">
        <v>1.386697E-4</v>
      </c>
      <c r="NU197">
        <v>4.6697549999999997E-2</v>
      </c>
      <c r="NV197">
        <v>0.92593400000000003</v>
      </c>
      <c r="NW197">
        <v>23.879809999999999</v>
      </c>
      <c r="NX197" s="1">
        <v>1.3324189999999999E-4</v>
      </c>
      <c r="NY197">
        <v>4.4956650000000001E-2</v>
      </c>
      <c r="NZ197">
        <v>0.9259347</v>
      </c>
      <c r="OA197">
        <v>24.670829999999999</v>
      </c>
      <c r="OB197" s="1">
        <v>1.280477E-4</v>
      </c>
      <c r="OC197">
        <v>4.328622E-2</v>
      </c>
      <c r="OD197">
        <v>0.92592830000000004</v>
      </c>
      <c r="OE197">
        <v>25.535260000000001</v>
      </c>
      <c r="OF197" s="1">
        <v>1.2304850000000001E-4</v>
      </c>
      <c r="OG197">
        <v>4.1675740000000003E-2</v>
      </c>
      <c r="OH197">
        <v>0.92593270000000005</v>
      </c>
      <c r="OI197">
        <v>26.275469999999999</v>
      </c>
      <c r="OJ197" s="1">
        <v>1.1828030000000001E-4</v>
      </c>
      <c r="OK197">
        <v>4.0132790000000002E-2</v>
      </c>
    </row>
    <row r="198" spans="1:401" x14ac:dyDescent="0.35">
      <c r="A198">
        <v>204</v>
      </c>
      <c r="B198" t="s">
        <v>4</v>
      </c>
      <c r="C198" t="s">
        <v>181</v>
      </c>
      <c r="D198" t="s">
        <v>204</v>
      </c>
      <c r="E198">
        <v>874.73030000000006</v>
      </c>
      <c r="F198">
        <v>0.93424890000000005</v>
      </c>
      <c r="G198">
        <v>21.852969999999999</v>
      </c>
      <c r="H198">
        <v>0</v>
      </c>
      <c r="I198">
        <v>0</v>
      </c>
      <c r="J198">
        <v>0.93197739999999996</v>
      </c>
      <c r="K198">
        <v>21.965319999999998</v>
      </c>
      <c r="L198">
        <v>0</v>
      </c>
      <c r="M198">
        <v>0</v>
      </c>
      <c r="N198">
        <v>0.92970509999999995</v>
      </c>
      <c r="O198">
        <v>22.060949999999998</v>
      </c>
      <c r="P198">
        <v>0</v>
      </c>
      <c r="Q198">
        <v>0</v>
      </c>
      <c r="R198">
        <v>0.92734660000000002</v>
      </c>
      <c r="S198">
        <v>21.98423</v>
      </c>
      <c r="T198">
        <v>0</v>
      </c>
      <c r="U198">
        <v>0</v>
      </c>
      <c r="V198">
        <v>0.92472600000000005</v>
      </c>
      <c r="W198">
        <v>21.701000000000001</v>
      </c>
      <c r="X198">
        <v>0</v>
      </c>
      <c r="Y198">
        <v>0</v>
      </c>
      <c r="Z198">
        <v>0.92131220000000003</v>
      </c>
      <c r="AA198">
        <v>21.648119999999999</v>
      </c>
      <c r="AB198">
        <v>0</v>
      </c>
      <c r="AC198">
        <v>0</v>
      </c>
      <c r="AD198">
        <v>0.91670169999999995</v>
      </c>
      <c r="AE198">
        <v>21.67717</v>
      </c>
      <c r="AF198">
        <v>0</v>
      </c>
      <c r="AG198">
        <v>0</v>
      </c>
      <c r="AH198">
        <v>0.91268499999999997</v>
      </c>
      <c r="AI198">
        <v>22.031400000000001</v>
      </c>
      <c r="AJ198">
        <v>2.674779E-32</v>
      </c>
      <c r="AK198" s="1">
        <v>8.3717819999999998E-30</v>
      </c>
      <c r="AL198">
        <v>0.90948549999999995</v>
      </c>
      <c r="AM198">
        <v>22.545100000000001</v>
      </c>
      <c r="AN198" s="1">
        <v>1.5511619999999999E-20</v>
      </c>
      <c r="AO198" s="1">
        <v>4.8641360000000003E-18</v>
      </c>
      <c r="AP198">
        <v>0.90673760000000003</v>
      </c>
      <c r="AQ198">
        <v>23.009170000000001</v>
      </c>
      <c r="AR198" s="1">
        <v>2.4487680000000002E-9</v>
      </c>
      <c r="AS198" s="1">
        <v>4.8843479999999998E-7</v>
      </c>
      <c r="AT198">
        <v>0.90382119999999999</v>
      </c>
      <c r="AU198">
        <v>23.287649999999999</v>
      </c>
      <c r="AV198" s="1">
        <v>8.3560920000000003E-5</v>
      </c>
      <c r="AW198" s="1">
        <v>1.965414E-2</v>
      </c>
      <c r="AX198">
        <v>0.90092159999999999</v>
      </c>
      <c r="AY198">
        <v>23.241219999999998</v>
      </c>
      <c r="AZ198" s="1">
        <v>3.1733749999999998E-2</v>
      </c>
      <c r="BA198" s="1">
        <v>8.1032220000000006</v>
      </c>
      <c r="BB198">
        <v>0.89805539999999995</v>
      </c>
      <c r="BC198">
        <v>23.073409999999999</v>
      </c>
      <c r="BD198" s="1">
        <v>1.4988300000000001</v>
      </c>
      <c r="BE198">
        <v>407.43700000000001</v>
      </c>
      <c r="BF198">
        <v>0.89508710000000002</v>
      </c>
      <c r="BG198">
        <v>22.968319999999999</v>
      </c>
      <c r="BH198">
        <v>16.644279999999998</v>
      </c>
      <c r="BI198">
        <v>4773.4089999999997</v>
      </c>
      <c r="BJ198">
        <v>0.89180539999999997</v>
      </c>
      <c r="BK198">
        <v>23.137799999999999</v>
      </c>
      <c r="BL198">
        <v>61.80547</v>
      </c>
      <c r="BM198">
        <v>18559.88</v>
      </c>
      <c r="BN198">
        <v>0.8879958</v>
      </c>
      <c r="BO198">
        <v>23.842849999999999</v>
      </c>
      <c r="BP198">
        <v>96.987099999999998</v>
      </c>
      <c r="BQ198">
        <v>30333.77</v>
      </c>
      <c r="BR198">
        <v>0.88353709999999996</v>
      </c>
      <c r="BS198">
        <v>24.49962</v>
      </c>
      <c r="BT198">
        <v>76.493650000000002</v>
      </c>
      <c r="BU198">
        <v>24806.53</v>
      </c>
      <c r="BV198">
        <v>0.8784208</v>
      </c>
      <c r="BW198">
        <v>24.961880000000001</v>
      </c>
      <c r="BX198">
        <v>34.794029999999999</v>
      </c>
      <c r="BY198">
        <v>11646.77</v>
      </c>
      <c r="BZ198">
        <v>0.87271270000000001</v>
      </c>
      <c r="CA198">
        <v>25.136199999999999</v>
      </c>
      <c r="CB198">
        <v>10.256349999999999</v>
      </c>
      <c r="CC198">
        <v>3529.0639999999999</v>
      </c>
      <c r="CD198">
        <v>0.86648760000000002</v>
      </c>
      <c r="CE198">
        <v>24.87555</v>
      </c>
      <c r="CF198">
        <v>2.1987619999999999</v>
      </c>
      <c r="CG198">
        <v>772.97140000000002</v>
      </c>
      <c r="CH198">
        <v>0.85966589999999998</v>
      </c>
      <c r="CI198">
        <v>24.319849999999999</v>
      </c>
      <c r="CJ198">
        <v>0.41388200000000003</v>
      </c>
      <c r="CK198">
        <v>146.2482</v>
      </c>
      <c r="CL198">
        <v>0.85267700000000002</v>
      </c>
      <c r="CM198">
        <v>23.96302</v>
      </c>
      <c r="CN198">
        <v>0.1136332</v>
      </c>
      <c r="CO198">
        <v>38.718980000000002</v>
      </c>
      <c r="CP198">
        <v>0.84579090000000001</v>
      </c>
      <c r="CQ198">
        <v>23.9709</v>
      </c>
      <c r="CR198">
        <v>7.2527919999999996E-2</v>
      </c>
      <c r="CS198">
        <v>23.78538</v>
      </c>
      <c r="CT198">
        <v>0.83859519999999999</v>
      </c>
      <c r="CU198">
        <v>24.384180000000001</v>
      </c>
      <c r="CV198">
        <v>6.9099190000000005E-2</v>
      </c>
      <c r="CW198">
        <v>22.55021</v>
      </c>
      <c r="CX198">
        <v>0.83079199999999997</v>
      </c>
      <c r="CY198">
        <v>24.524360000000001</v>
      </c>
      <c r="CZ198">
        <v>6.8730410000000006E-2</v>
      </c>
      <c r="DA198">
        <v>22.564209999999999</v>
      </c>
      <c r="DB198">
        <v>0.8230693</v>
      </c>
      <c r="DC198">
        <v>24.872910000000001</v>
      </c>
      <c r="DD198">
        <v>6.6170259999999995E-2</v>
      </c>
      <c r="DE198">
        <v>21.89846</v>
      </c>
      <c r="DF198">
        <v>0.81503539999999997</v>
      </c>
      <c r="DG198">
        <v>24.878630000000001</v>
      </c>
      <c r="DH198" s="1">
        <v>6.1499180000000001E-2</v>
      </c>
      <c r="DI198">
        <v>20.50977</v>
      </c>
      <c r="DJ198">
        <v>0.80681670000000005</v>
      </c>
      <c r="DK198">
        <v>24.453579999999999</v>
      </c>
      <c r="DL198" s="1">
        <v>5.59056E-2</v>
      </c>
      <c r="DM198">
        <v>18.77854</v>
      </c>
      <c r="DN198">
        <v>0.79874750000000005</v>
      </c>
      <c r="DO198">
        <v>23.872260000000001</v>
      </c>
      <c r="DP198" s="1">
        <v>5.0220859999999999E-2</v>
      </c>
      <c r="DQ198">
        <v>16.977150000000002</v>
      </c>
      <c r="DR198">
        <v>0.79039440000000005</v>
      </c>
      <c r="DS198">
        <v>23.396750000000001</v>
      </c>
      <c r="DT198" s="1">
        <v>4.4792539999999999E-2</v>
      </c>
      <c r="DU198">
        <v>15.24291</v>
      </c>
      <c r="DV198">
        <v>0.78218719999999997</v>
      </c>
      <c r="DW198">
        <v>23.175000000000001</v>
      </c>
      <c r="DX198" s="1">
        <v>3.9799639999999997E-2</v>
      </c>
      <c r="DY198">
        <v>13.62782</v>
      </c>
      <c r="DZ198">
        <v>0.77384759999999997</v>
      </c>
      <c r="EA198">
        <v>23.717749999999999</v>
      </c>
      <c r="EB198" s="1">
        <v>3.5317630000000003E-2</v>
      </c>
      <c r="EC198">
        <v>12.167299999999999</v>
      </c>
      <c r="ED198">
        <v>0.76569209999999999</v>
      </c>
      <c r="EE198">
        <v>24.58624</v>
      </c>
      <c r="EF198" s="1">
        <v>3.1365129999999998E-2</v>
      </c>
      <c r="EG198">
        <v>10.873150000000001</v>
      </c>
      <c r="EH198">
        <v>0.75826249999999995</v>
      </c>
      <c r="EI198">
        <v>25.532579999999999</v>
      </c>
      <c r="EJ198" s="1">
        <v>2.7907789999999998E-2</v>
      </c>
      <c r="EK198">
        <v>9.7381949999999993</v>
      </c>
      <c r="EL198">
        <v>0.75111559999999999</v>
      </c>
      <c r="EM198">
        <v>26.212710000000001</v>
      </c>
      <c r="EN198">
        <v>2.4852679999999999E-2</v>
      </c>
      <c r="EO198">
        <v>8.7274910000000006</v>
      </c>
      <c r="EP198">
        <v>0.74365300000000001</v>
      </c>
      <c r="EQ198">
        <v>26.196680000000001</v>
      </c>
      <c r="ER198" s="1">
        <v>2.2092049999999998E-2</v>
      </c>
      <c r="ES198">
        <v>7.8118499999999997</v>
      </c>
      <c r="ET198">
        <v>0.73639429999999995</v>
      </c>
      <c r="EU198">
        <v>25.646599999999999</v>
      </c>
      <c r="EV198" s="1">
        <v>1.9631059999999999E-2</v>
      </c>
      <c r="EW198">
        <v>6.9870640000000002</v>
      </c>
      <c r="EX198">
        <v>0.72866070000000005</v>
      </c>
      <c r="EY198">
        <v>25.042359999999999</v>
      </c>
      <c r="EZ198" s="1">
        <v>1.7425469999999998E-2</v>
      </c>
      <c r="FA198">
        <v>6.2465520000000003</v>
      </c>
      <c r="FB198">
        <v>0.72071090000000004</v>
      </c>
      <c r="FC198">
        <v>24.583919999999999</v>
      </c>
      <c r="FD198" s="1">
        <v>1.5460410000000001E-2</v>
      </c>
      <c r="FE198">
        <v>5.5833310000000003</v>
      </c>
      <c r="FF198">
        <v>0.71319630000000001</v>
      </c>
      <c r="FG198">
        <v>24.782129999999999</v>
      </c>
      <c r="FH198" s="1">
        <v>1.370861E-2</v>
      </c>
      <c r="FI198">
        <v>4.9844540000000004</v>
      </c>
      <c r="FJ198">
        <v>0.70666110000000004</v>
      </c>
      <c r="FK198">
        <v>25.236190000000001</v>
      </c>
      <c r="FL198">
        <v>1.2148900000000001E-2</v>
      </c>
      <c r="FM198">
        <v>4.4432479999999996</v>
      </c>
      <c r="FN198">
        <v>0.70023159999999995</v>
      </c>
      <c r="FO198">
        <v>25.696200000000001</v>
      </c>
      <c r="FP198" s="1">
        <v>1.075811E-2</v>
      </c>
      <c r="FQ198">
        <v>3.9578129999999998</v>
      </c>
      <c r="FR198">
        <v>0.69462199999999996</v>
      </c>
      <c r="FS198">
        <v>25.920470000000002</v>
      </c>
      <c r="FT198" s="1">
        <v>9.5256679999999993E-3</v>
      </c>
      <c r="FU198">
        <v>3.520807</v>
      </c>
      <c r="FV198">
        <v>0.68955960000000005</v>
      </c>
      <c r="FW198">
        <v>25.68347</v>
      </c>
      <c r="FX198" s="1">
        <v>8.4372249999999996E-3</v>
      </c>
      <c r="FY198">
        <v>3.1309740000000001</v>
      </c>
      <c r="FZ198">
        <v>0.68517629999999996</v>
      </c>
      <c r="GA198">
        <v>25.130780000000001</v>
      </c>
      <c r="GB198" s="1">
        <v>7.464994E-3</v>
      </c>
      <c r="GC198">
        <v>2.77895</v>
      </c>
      <c r="GD198">
        <v>0.68148889999999995</v>
      </c>
      <c r="GE198">
        <v>24.53659</v>
      </c>
      <c r="GF198" s="1">
        <v>6.5909590000000004E-3</v>
      </c>
      <c r="GG198">
        <v>2.4591270000000001</v>
      </c>
      <c r="GH198">
        <v>0.67848059999999999</v>
      </c>
      <c r="GI198">
        <v>24.188549999999999</v>
      </c>
      <c r="GJ198" s="1">
        <v>5.802349E-3</v>
      </c>
      <c r="GK198">
        <v>2.1673230000000001</v>
      </c>
      <c r="GL198">
        <v>0.67610269999999995</v>
      </c>
      <c r="GM198">
        <v>24.588259999999998</v>
      </c>
      <c r="GN198" s="1">
        <v>5.086976E-3</v>
      </c>
      <c r="GO198">
        <v>1.900998</v>
      </c>
      <c r="GP198">
        <v>0.67425820000000003</v>
      </c>
      <c r="GQ198">
        <v>25.40344</v>
      </c>
      <c r="GR198" s="1">
        <v>4.4187150000000001E-3</v>
      </c>
      <c r="GS198">
        <v>1.65144</v>
      </c>
      <c r="GT198">
        <v>0.67305579999999998</v>
      </c>
      <c r="GU198">
        <v>26.441320000000001</v>
      </c>
      <c r="GV198" s="1">
        <v>3.7641319999999999E-3</v>
      </c>
      <c r="GW198">
        <v>1.406785</v>
      </c>
      <c r="GX198">
        <v>0.67256300000000002</v>
      </c>
      <c r="GY198">
        <v>27.25412</v>
      </c>
      <c r="GZ198" s="1">
        <v>3.1114039999999999E-3</v>
      </c>
      <c r="HA198">
        <v>1.162563</v>
      </c>
      <c r="HB198">
        <v>0.67222579999999998</v>
      </c>
      <c r="HC198">
        <v>27.456869999999999</v>
      </c>
      <c r="HD198" s="1">
        <v>2.4929280000000002E-3</v>
      </c>
      <c r="HE198">
        <v>0.93112450000000002</v>
      </c>
      <c r="HF198">
        <v>0.6720197</v>
      </c>
      <c r="HG198">
        <v>26.83361</v>
      </c>
      <c r="HH198" s="1">
        <v>1.9624680000000002E-3</v>
      </c>
      <c r="HI198">
        <v>0.73175250000000003</v>
      </c>
      <c r="HJ198">
        <v>0.67190819999999996</v>
      </c>
      <c r="HK198">
        <v>25.94791</v>
      </c>
      <c r="HL198" s="1">
        <v>1.552763E-3</v>
      </c>
      <c r="HM198">
        <v>0.57712529999999995</v>
      </c>
      <c r="HN198">
        <v>0.67184520000000003</v>
      </c>
      <c r="HO198">
        <v>25.06983</v>
      </c>
      <c r="HP198" s="1">
        <v>1.2642669999999999E-3</v>
      </c>
      <c r="HQ198">
        <v>0.46780319999999997</v>
      </c>
      <c r="HR198">
        <v>0.67180479999999998</v>
      </c>
      <c r="HS198">
        <v>24.646730000000002</v>
      </c>
      <c r="HT198" s="1">
        <v>1.07227E-3</v>
      </c>
      <c r="HU198">
        <v>0.39494430000000003</v>
      </c>
      <c r="HV198">
        <v>0.67177620000000005</v>
      </c>
      <c r="HW198">
        <v>24.74147</v>
      </c>
      <c r="HX198" s="1">
        <v>9.4350320000000001E-4</v>
      </c>
      <c r="HY198">
        <v>0.34621869999999999</v>
      </c>
      <c r="HZ198">
        <v>0.67171259999999999</v>
      </c>
      <c r="IA198">
        <v>25.07715</v>
      </c>
      <c r="IB198" s="1">
        <v>8.5154830000000003E-4</v>
      </c>
      <c r="IC198">
        <v>0.31167489999999998</v>
      </c>
      <c r="ID198">
        <v>0.67164520000000005</v>
      </c>
      <c r="IE198">
        <v>25.51681</v>
      </c>
      <c r="IF198" s="1">
        <v>7.785957E-4</v>
      </c>
      <c r="IG198">
        <v>0.2845529</v>
      </c>
      <c r="IH198">
        <v>0.67154100000000005</v>
      </c>
      <c r="II198">
        <v>25.531960000000002</v>
      </c>
      <c r="IJ198" s="1">
        <v>7.1648899999999995E-4</v>
      </c>
      <c r="IK198">
        <v>0.2616059</v>
      </c>
      <c r="IL198">
        <v>0.67143779999999997</v>
      </c>
      <c r="IM198">
        <v>24.963760000000001</v>
      </c>
      <c r="IN198" s="1">
        <v>6.6354589999999996E-4</v>
      </c>
      <c r="IO198">
        <v>0.24204110000000001</v>
      </c>
      <c r="IP198">
        <v>0.67126859999999999</v>
      </c>
      <c r="IQ198">
        <v>24.200469999999999</v>
      </c>
      <c r="IR198" s="1">
        <v>6.1927650000000005E-4</v>
      </c>
      <c r="IS198">
        <v>0.22570229999999999</v>
      </c>
      <c r="IT198">
        <v>0.67107919999999999</v>
      </c>
      <c r="IU198">
        <v>23.623550000000002</v>
      </c>
      <c r="IV198" s="1">
        <v>5.8255169999999997E-4</v>
      </c>
      <c r="IW198">
        <v>0.21217520000000001</v>
      </c>
      <c r="IX198">
        <v>0.67088389999999998</v>
      </c>
      <c r="IY198">
        <v>23.9863</v>
      </c>
      <c r="IZ198" s="1">
        <v>5.516586E-4</v>
      </c>
      <c r="JA198">
        <v>0.20083680000000001</v>
      </c>
      <c r="JB198">
        <v>0.67068819999999996</v>
      </c>
      <c r="JC198">
        <v>24.90746</v>
      </c>
      <c r="JD198" s="1">
        <v>5.2545860000000001E-4</v>
      </c>
      <c r="JE198">
        <v>0.1912258</v>
      </c>
      <c r="JF198">
        <v>0.67045739999999998</v>
      </c>
      <c r="JG198">
        <v>26.100680000000001</v>
      </c>
      <c r="JH198" s="1">
        <v>5.0277589999999999E-4</v>
      </c>
      <c r="JI198">
        <v>0.18292849999999999</v>
      </c>
      <c r="JJ198">
        <v>0.67023359999999998</v>
      </c>
      <c r="JK198">
        <v>26.929179999999999</v>
      </c>
      <c r="JL198" s="1">
        <v>4.8335460000000001E-4</v>
      </c>
      <c r="JM198">
        <v>0.17583960000000001</v>
      </c>
      <c r="JN198">
        <v>0.67001310000000003</v>
      </c>
      <c r="JO198">
        <v>27.201820000000001</v>
      </c>
      <c r="JP198" s="1">
        <v>4.6624479999999999E-4</v>
      </c>
      <c r="JQ198">
        <v>0.16960629999999999</v>
      </c>
      <c r="JR198">
        <v>0.66977299999999995</v>
      </c>
      <c r="JS198">
        <v>26.723659999999999</v>
      </c>
      <c r="JT198" s="1">
        <v>4.5002840000000002E-4</v>
      </c>
      <c r="JU198">
        <v>0.16373499999999999</v>
      </c>
      <c r="JV198">
        <v>0.66955699999999996</v>
      </c>
      <c r="JW198">
        <v>25.923760000000001</v>
      </c>
      <c r="JX198" s="1">
        <v>4.337861E-4</v>
      </c>
      <c r="JY198">
        <v>0.15785920000000001</v>
      </c>
      <c r="JZ198">
        <v>0.66934329999999997</v>
      </c>
      <c r="KA198">
        <v>25.12501</v>
      </c>
      <c r="KB198" s="1">
        <v>4.172275E-4</v>
      </c>
      <c r="KC198">
        <v>0.1518871</v>
      </c>
      <c r="KD198">
        <v>0.6691203</v>
      </c>
      <c r="KE198">
        <v>25.071729999999999</v>
      </c>
      <c r="KF198" s="1">
        <v>4.0021289999999998E-4</v>
      </c>
      <c r="KG198">
        <v>0.14574880000000001</v>
      </c>
      <c r="KH198">
        <v>0.66891970000000001</v>
      </c>
      <c r="KI198">
        <v>25.407979999999998</v>
      </c>
      <c r="KJ198" s="1">
        <v>3.8334049999999998E-4</v>
      </c>
      <c r="KK198">
        <v>0.1396104</v>
      </c>
      <c r="KL198">
        <v>0.66874</v>
      </c>
      <c r="KM198">
        <v>26.062480000000001</v>
      </c>
      <c r="KN198" s="1">
        <v>3.6667150000000001E-4</v>
      </c>
      <c r="KO198">
        <v>0.13356899999999999</v>
      </c>
      <c r="KP198">
        <v>0.66858030000000002</v>
      </c>
      <c r="KQ198">
        <v>26.703869999999998</v>
      </c>
      <c r="KR198" s="1">
        <v>3.5025920000000002E-4</v>
      </c>
      <c r="KS198">
        <v>0.12758829999999999</v>
      </c>
      <c r="KT198">
        <v>0.66847970000000001</v>
      </c>
      <c r="KU198">
        <v>26.754270000000002</v>
      </c>
      <c r="KV198" s="1">
        <v>3.3456680000000001E-4</v>
      </c>
      <c r="KW198">
        <v>0.12187630000000001</v>
      </c>
      <c r="KX198">
        <v>0.66837670000000005</v>
      </c>
      <c r="KY198">
        <v>26.254339999999999</v>
      </c>
      <c r="KZ198" s="1">
        <v>3.1928129999999997E-4</v>
      </c>
      <c r="LA198">
        <v>0.1163034</v>
      </c>
      <c r="LB198">
        <v>0.66830860000000003</v>
      </c>
      <c r="LC198">
        <v>25.56184</v>
      </c>
      <c r="LD198" s="1">
        <v>3.0477569999999999E-4</v>
      </c>
      <c r="LE198">
        <v>0.1110053</v>
      </c>
      <c r="LF198">
        <v>0.66826280000000005</v>
      </c>
      <c r="LG198">
        <v>25.022849999999998</v>
      </c>
      <c r="LH198" s="1">
        <v>2.9100719999999999E-4</v>
      </c>
      <c r="LI198">
        <v>0.10596360000000001</v>
      </c>
      <c r="LJ198">
        <v>0.66825069999999998</v>
      </c>
      <c r="LK198">
        <v>25.172270000000001</v>
      </c>
      <c r="LL198" s="1">
        <v>2.78218E-4</v>
      </c>
      <c r="LM198">
        <v>0.1012815</v>
      </c>
      <c r="LN198">
        <v>0.66824099999999997</v>
      </c>
      <c r="LO198">
        <v>25.71303</v>
      </c>
      <c r="LP198" s="1">
        <v>2.6573180000000001E-4</v>
      </c>
      <c r="LQ198">
        <v>9.6732860000000004E-2</v>
      </c>
      <c r="LR198">
        <v>0.66820139999999995</v>
      </c>
      <c r="LS198">
        <v>26.49457</v>
      </c>
      <c r="LT198" s="1">
        <v>2.5350980000000002E-4</v>
      </c>
      <c r="LU198">
        <v>9.2276419999999998E-2</v>
      </c>
      <c r="LV198">
        <v>0.66821149999999996</v>
      </c>
      <c r="LW198">
        <v>27.153829999999999</v>
      </c>
      <c r="LX198" s="1">
        <v>2.414544E-4</v>
      </c>
      <c r="LY198">
        <v>8.7880429999999995E-2</v>
      </c>
      <c r="LZ198">
        <v>0.66822159999999997</v>
      </c>
      <c r="MA198">
        <v>27.31016</v>
      </c>
      <c r="MB198">
        <v>2.2910979999999999E-4</v>
      </c>
      <c r="MC198">
        <v>8.3495020000000003E-2</v>
      </c>
      <c r="MD198">
        <v>0.66820310000000005</v>
      </c>
      <c r="ME198">
        <v>26.794820000000001</v>
      </c>
      <c r="MF198" s="1">
        <v>2.1695530000000001E-4</v>
      </c>
      <c r="MG198">
        <v>7.9325679999999996E-2</v>
      </c>
      <c r="MH198">
        <v>0.66821370000000002</v>
      </c>
      <c r="MI198">
        <v>26.001539999999999</v>
      </c>
      <c r="MJ198" s="1">
        <v>2.05806E-4</v>
      </c>
      <c r="MK198">
        <v>7.5475609999999999E-2</v>
      </c>
      <c r="ML198">
        <v>0.66821839999999999</v>
      </c>
      <c r="MM198">
        <v>25.198930000000001</v>
      </c>
      <c r="MN198" s="1">
        <v>1.9589250000000001E-4</v>
      </c>
      <c r="MO198">
        <v>7.2037939999999995E-2</v>
      </c>
      <c r="MP198">
        <v>0.66821149999999996</v>
      </c>
      <c r="MQ198">
        <v>25.146940000000001</v>
      </c>
      <c r="MR198" s="1">
        <v>1.8697590000000001E-4</v>
      </c>
      <c r="MS198">
        <v>6.8945909999999999E-2</v>
      </c>
      <c r="MT198">
        <v>0.66821949999999997</v>
      </c>
      <c r="MU198">
        <v>25.282360000000001</v>
      </c>
      <c r="MV198" s="1">
        <v>1.7876599999999999E-4</v>
      </c>
      <c r="MW198">
        <v>6.6095609999999999E-2</v>
      </c>
      <c r="MX198">
        <v>0.66823319999999997</v>
      </c>
      <c r="MY198">
        <v>25.471599999999999</v>
      </c>
      <c r="MZ198" s="1">
        <v>1.712568E-4</v>
      </c>
      <c r="NA198">
        <v>6.3473000000000002E-2</v>
      </c>
      <c r="NB198">
        <v>0.66822150000000002</v>
      </c>
      <c r="NC198">
        <v>25.583639999999999</v>
      </c>
      <c r="ND198" s="1">
        <v>1.6424340000000001E-4</v>
      </c>
      <c r="NE198">
        <v>6.102291E-2</v>
      </c>
      <c r="NF198">
        <v>0.66822309999999996</v>
      </c>
      <c r="NG198">
        <v>25.55226</v>
      </c>
      <c r="NH198" s="1">
        <v>1.5747990000000001E-4</v>
      </c>
      <c r="NI198">
        <v>5.8650729999999998E-2</v>
      </c>
      <c r="NJ198">
        <v>0.66822729999999997</v>
      </c>
      <c r="NK198">
        <v>25.04289</v>
      </c>
      <c r="NL198" s="1">
        <v>1.511328E-4</v>
      </c>
      <c r="NM198">
        <v>5.6411580000000003E-2</v>
      </c>
      <c r="NN198">
        <v>0.66822179999999998</v>
      </c>
      <c r="NO198">
        <v>24.3187</v>
      </c>
      <c r="NP198" s="1">
        <v>1.4511449999999999E-4</v>
      </c>
      <c r="NQ198">
        <v>5.4285809999999997E-2</v>
      </c>
      <c r="NR198">
        <v>0.6682247</v>
      </c>
      <c r="NS198">
        <v>23.684850000000001</v>
      </c>
      <c r="NT198" s="1">
        <v>1.3929139999999999E-4</v>
      </c>
      <c r="NU198">
        <v>5.2216350000000002E-2</v>
      </c>
      <c r="NV198">
        <v>0.66822789999999999</v>
      </c>
      <c r="NW198">
        <v>23.92135</v>
      </c>
      <c r="NX198" s="1">
        <v>1.338248E-4</v>
      </c>
      <c r="NY198">
        <v>5.026249E-2</v>
      </c>
      <c r="NZ198">
        <v>0.66822930000000003</v>
      </c>
      <c r="OA198">
        <v>24.677520000000001</v>
      </c>
      <c r="OB198" s="1">
        <v>1.286096E-4</v>
      </c>
      <c r="OC198">
        <v>4.8395720000000003E-2</v>
      </c>
      <c r="OD198">
        <v>0.66822400000000004</v>
      </c>
      <c r="OE198">
        <v>25.521419999999999</v>
      </c>
      <c r="OF198" s="1">
        <v>1.2358740000000001E-4</v>
      </c>
      <c r="OG198">
        <v>4.6594780000000002E-2</v>
      </c>
      <c r="OH198">
        <v>0.66822550000000003</v>
      </c>
      <c r="OI198">
        <v>26.264710000000001</v>
      </c>
      <c r="OJ198" s="1">
        <v>1.188019E-4</v>
      </c>
      <c r="OK198">
        <v>4.4870609999999998E-2</v>
      </c>
    </row>
    <row r="199" spans="1:401" x14ac:dyDescent="0.35">
      <c r="A199">
        <v>205</v>
      </c>
      <c r="B199" t="s">
        <v>4</v>
      </c>
      <c r="C199" t="s">
        <v>181</v>
      </c>
      <c r="D199" t="s">
        <v>205</v>
      </c>
      <c r="E199">
        <v>896.81299999999999</v>
      </c>
      <c r="F199">
        <v>0.84417819999999999</v>
      </c>
      <c r="G199">
        <v>21.877479999999998</v>
      </c>
      <c r="H199">
        <v>0</v>
      </c>
      <c r="I199">
        <v>0</v>
      </c>
      <c r="J199">
        <v>0.84281399999999995</v>
      </c>
      <c r="K199">
        <v>22.005389999999998</v>
      </c>
      <c r="L199">
        <v>0</v>
      </c>
      <c r="M199">
        <v>0</v>
      </c>
      <c r="N199">
        <v>0.84146529999999997</v>
      </c>
      <c r="O199">
        <v>22.101310000000002</v>
      </c>
      <c r="P199">
        <v>0</v>
      </c>
      <c r="Q199">
        <v>0</v>
      </c>
      <c r="R199">
        <v>0.84004069999999997</v>
      </c>
      <c r="S199">
        <v>22.018899999999999</v>
      </c>
      <c r="T199">
        <v>0</v>
      </c>
      <c r="U199">
        <v>0</v>
      </c>
      <c r="V199">
        <v>0.83842190000000005</v>
      </c>
      <c r="W199">
        <v>21.721789999999999</v>
      </c>
      <c r="X199">
        <v>0</v>
      </c>
      <c r="Y199">
        <v>0</v>
      </c>
      <c r="Z199">
        <v>0.83624080000000001</v>
      </c>
      <c r="AA199">
        <v>21.64827</v>
      </c>
      <c r="AB199">
        <v>0</v>
      </c>
      <c r="AC199">
        <v>0</v>
      </c>
      <c r="AD199">
        <v>0.83327470000000003</v>
      </c>
      <c r="AE199">
        <v>21.685410000000001</v>
      </c>
      <c r="AF199">
        <v>0</v>
      </c>
      <c r="AG199">
        <v>0</v>
      </c>
      <c r="AH199">
        <v>0.8308719</v>
      </c>
      <c r="AI199">
        <v>22.056380000000001</v>
      </c>
      <c r="AJ199">
        <v>4.0115960000000001E-33</v>
      </c>
      <c r="AK199" s="1">
        <v>1.4609719999999999E-30</v>
      </c>
      <c r="AL199">
        <v>0.82907439999999999</v>
      </c>
      <c r="AM199">
        <v>22.567260000000001</v>
      </c>
      <c r="AN199" s="1">
        <v>2.4215769999999998E-21</v>
      </c>
      <c r="AO199" s="1">
        <v>8.8352000000000002E-19</v>
      </c>
      <c r="AP199">
        <v>0.82754939999999999</v>
      </c>
      <c r="AQ199">
        <v>23.05096</v>
      </c>
      <c r="AR199" s="1">
        <v>4.9689169999999995E-10</v>
      </c>
      <c r="AS199" s="1">
        <v>1.1687159999999999E-7</v>
      </c>
      <c r="AT199">
        <v>0.82610790000000001</v>
      </c>
      <c r="AU199">
        <v>23.329840000000001</v>
      </c>
      <c r="AV199" s="1">
        <v>4.4308160000000001E-5</v>
      </c>
      <c r="AW199" s="1">
        <v>1.16889E-2</v>
      </c>
      <c r="AX199">
        <v>0.8246462</v>
      </c>
      <c r="AY199">
        <v>23.27937</v>
      </c>
      <c r="AZ199" s="1">
        <v>2.0648900000000001E-2</v>
      </c>
      <c r="BA199" s="1">
        <v>5.9310999999999998</v>
      </c>
      <c r="BB199">
        <v>0.82321759999999999</v>
      </c>
      <c r="BC199">
        <v>23.109639999999999</v>
      </c>
      <c r="BD199" s="1">
        <v>1.120414</v>
      </c>
      <c r="BE199">
        <v>344.49689999999998</v>
      </c>
      <c r="BF199">
        <v>0.8217177</v>
      </c>
      <c r="BG199">
        <v>22.984729999999999</v>
      </c>
      <c r="BH199" s="1">
        <v>13.873150000000001</v>
      </c>
      <c r="BI199">
        <v>4529.3</v>
      </c>
      <c r="BJ199">
        <v>0.82003409999999999</v>
      </c>
      <c r="BK199">
        <v>23.14667</v>
      </c>
      <c r="BL199">
        <v>56.380540000000003</v>
      </c>
      <c r="BM199">
        <v>19403.099999999999</v>
      </c>
      <c r="BN199">
        <v>0.81800569999999995</v>
      </c>
      <c r="BO199">
        <v>23.85473</v>
      </c>
      <c r="BP199">
        <v>95.495859999999993</v>
      </c>
      <c r="BQ199">
        <v>34462.720000000001</v>
      </c>
      <c r="BR199">
        <v>0.81558419999999998</v>
      </c>
      <c r="BS199">
        <v>24.517489999999999</v>
      </c>
      <c r="BT199">
        <v>80.428020000000004</v>
      </c>
      <c r="BU199">
        <v>30282.46</v>
      </c>
      <c r="BV199">
        <v>0.81283430000000001</v>
      </c>
      <c r="BW199">
        <v>25.005269999999999</v>
      </c>
      <c r="BX199">
        <v>38.681609999999999</v>
      </c>
      <c r="BY199">
        <v>15122.9</v>
      </c>
      <c r="BZ199">
        <v>0.80982390000000004</v>
      </c>
      <c r="CA199">
        <v>25.188130000000001</v>
      </c>
      <c r="CB199">
        <v>11.9414</v>
      </c>
      <c r="CC199">
        <v>4824.8249999999998</v>
      </c>
      <c r="CD199">
        <v>0.80660109999999996</v>
      </c>
      <c r="CE199">
        <v>24.93787</v>
      </c>
      <c r="CF199">
        <v>2.6479409999999999</v>
      </c>
      <c r="CG199">
        <v>1098.2090000000001</v>
      </c>
      <c r="CH199">
        <v>0.80311480000000002</v>
      </c>
      <c r="CI199">
        <v>24.373609999999999</v>
      </c>
      <c r="CJ199">
        <v>0.49964570000000003</v>
      </c>
      <c r="CK199">
        <v>209.1028</v>
      </c>
      <c r="CL199">
        <v>0.79963119999999999</v>
      </c>
      <c r="CM199">
        <v>23.99776</v>
      </c>
      <c r="CN199">
        <v>0.12665029999999999</v>
      </c>
      <c r="CO199">
        <v>50.960320000000003</v>
      </c>
      <c r="CP199">
        <v>0.79638810000000004</v>
      </c>
      <c r="CQ199">
        <v>23.996939999999999</v>
      </c>
      <c r="CR199">
        <v>7.4046520000000005E-2</v>
      </c>
      <c r="CS199">
        <v>28.234310000000001</v>
      </c>
      <c r="CT199">
        <v>0.79295439999999995</v>
      </c>
      <c r="CU199">
        <v>24.413219999999999</v>
      </c>
      <c r="CV199">
        <v>6.9095939999999995E-2</v>
      </c>
      <c r="CW199">
        <v>26.04421</v>
      </c>
      <c r="CX199">
        <v>0.7890644</v>
      </c>
      <c r="CY199">
        <v>24.544899999999998</v>
      </c>
      <c r="CZ199">
        <v>6.8790619999999997E-2</v>
      </c>
      <c r="DA199">
        <v>26.038879999999999</v>
      </c>
      <c r="DB199">
        <v>0.78428819999999999</v>
      </c>
      <c r="DC199">
        <v>24.92914</v>
      </c>
      <c r="DD199">
        <v>6.6510130000000001E-2</v>
      </c>
      <c r="DE199">
        <v>25.349309999999999</v>
      </c>
      <c r="DF199">
        <v>0.77927709999999994</v>
      </c>
      <c r="DG199">
        <v>24.954239999999999</v>
      </c>
      <c r="DH199" s="1">
        <v>6.2022599999999997E-2</v>
      </c>
      <c r="DI199">
        <v>23.79439</v>
      </c>
      <c r="DJ199">
        <v>0.77422959999999996</v>
      </c>
      <c r="DK199">
        <v>24.537839999999999</v>
      </c>
      <c r="DL199">
        <v>5.6495410000000003E-2</v>
      </c>
      <c r="DM199">
        <v>21.80217</v>
      </c>
      <c r="DN199">
        <v>0.76941729999999997</v>
      </c>
      <c r="DO199">
        <v>23.94905</v>
      </c>
      <c r="DP199" s="1">
        <v>5.0807199999999997E-2</v>
      </c>
      <c r="DQ199">
        <v>19.704270000000001</v>
      </c>
      <c r="DR199">
        <v>0.76437140000000003</v>
      </c>
      <c r="DS199">
        <v>23.466670000000001</v>
      </c>
      <c r="DT199" s="1">
        <v>4.5349800000000003E-2</v>
      </c>
      <c r="DU199">
        <v>17.676200000000001</v>
      </c>
      <c r="DV199">
        <v>0.75963849999999999</v>
      </c>
      <c r="DW199">
        <v>23.232939999999999</v>
      </c>
      <c r="DX199" s="1">
        <v>4.0313729999999999E-2</v>
      </c>
      <c r="DY199">
        <v>15.78171</v>
      </c>
      <c r="DZ199">
        <v>0.75480130000000001</v>
      </c>
      <c r="EA199">
        <v>23.75845</v>
      </c>
      <c r="EB199" s="1">
        <v>3.5780939999999997E-2</v>
      </c>
      <c r="EC199">
        <v>14.066520000000001</v>
      </c>
      <c r="ED199">
        <v>0.74933959999999999</v>
      </c>
      <c r="EE199">
        <v>24.594049999999999</v>
      </c>
      <c r="EF199">
        <v>3.1770659999999999E-2</v>
      </c>
      <c r="EG199">
        <v>12.541600000000001</v>
      </c>
      <c r="EH199">
        <v>0.74278690000000003</v>
      </c>
      <c r="EI199">
        <v>25.542449999999999</v>
      </c>
      <c r="EJ199">
        <v>2.827002E-2</v>
      </c>
      <c r="EK199">
        <v>11.205260000000001</v>
      </c>
      <c r="EL199">
        <v>0.73650990000000005</v>
      </c>
      <c r="EM199">
        <v>26.242909999999998</v>
      </c>
      <c r="EN199" s="1">
        <v>2.5181390000000001E-2</v>
      </c>
      <c r="EO199">
        <v>10.02023</v>
      </c>
      <c r="EP199">
        <v>0.72991680000000003</v>
      </c>
      <c r="EQ199">
        <v>26.244160000000001</v>
      </c>
      <c r="ER199" s="1">
        <v>2.2389579999999999E-2</v>
      </c>
      <c r="ES199">
        <v>8.9509170000000005</v>
      </c>
      <c r="ET199">
        <v>0.72358120000000004</v>
      </c>
      <c r="EU199">
        <v>25.712789999999998</v>
      </c>
      <c r="EV199" s="1">
        <v>1.9900279999999999E-2</v>
      </c>
      <c r="EW199">
        <v>7.9885849999999996</v>
      </c>
      <c r="EX199">
        <v>0.71677049999999998</v>
      </c>
      <c r="EY199">
        <v>25.12444</v>
      </c>
      <c r="EZ199" s="1">
        <v>1.7668329999999999E-2</v>
      </c>
      <c r="FA199">
        <v>7.1258980000000003</v>
      </c>
      <c r="FB199">
        <v>0.70974870000000001</v>
      </c>
      <c r="FC199">
        <v>24.652139999999999</v>
      </c>
      <c r="FD199" s="1">
        <v>1.567992E-2</v>
      </c>
      <c r="FE199">
        <v>6.3547120000000001</v>
      </c>
      <c r="FF199">
        <v>0.70352749999999997</v>
      </c>
      <c r="FG199">
        <v>24.819289999999999</v>
      </c>
      <c r="FH199" s="1">
        <v>1.390892E-2</v>
      </c>
      <c r="FI199">
        <v>5.6579430000000004</v>
      </c>
      <c r="FJ199">
        <v>0.69754439999999995</v>
      </c>
      <c r="FK199">
        <v>25.237909999999999</v>
      </c>
      <c r="FL199" s="1">
        <v>1.23293E-2</v>
      </c>
      <c r="FM199">
        <v>5.0278029999999996</v>
      </c>
      <c r="FN199">
        <v>0.69144740000000005</v>
      </c>
      <c r="FO199">
        <v>25.682639999999999</v>
      </c>
      <c r="FP199" s="1">
        <v>1.092131E-2</v>
      </c>
      <c r="FQ199">
        <v>4.4651300000000003</v>
      </c>
      <c r="FR199">
        <v>0.68615970000000004</v>
      </c>
      <c r="FS199">
        <v>25.930330000000001</v>
      </c>
      <c r="FT199" s="1">
        <v>9.6724819999999996E-3</v>
      </c>
      <c r="FU199">
        <v>3.9636209999999998</v>
      </c>
      <c r="FV199">
        <v>0.68135699999999999</v>
      </c>
      <c r="FW199">
        <v>25.729939999999999</v>
      </c>
      <c r="FX199" s="1">
        <v>8.5698249999999997E-3</v>
      </c>
      <c r="FY199">
        <v>3.518211</v>
      </c>
      <c r="FZ199">
        <v>0.67717769999999999</v>
      </c>
      <c r="GA199">
        <v>25.200810000000001</v>
      </c>
      <c r="GB199" s="1">
        <v>7.5858169999999999E-3</v>
      </c>
      <c r="GC199">
        <v>3.11822</v>
      </c>
      <c r="GD199">
        <v>0.67366729999999997</v>
      </c>
      <c r="GE199">
        <v>24.609500000000001</v>
      </c>
      <c r="GF199" s="1">
        <v>6.7019039999999998E-3</v>
      </c>
      <c r="GG199">
        <v>2.7565300000000001</v>
      </c>
      <c r="GH199">
        <v>0.67080220000000002</v>
      </c>
      <c r="GI199">
        <v>24.24671</v>
      </c>
      <c r="GJ199" s="1">
        <v>5.9038939999999998E-3</v>
      </c>
      <c r="GK199">
        <v>2.4276179999999998</v>
      </c>
      <c r="GL199">
        <v>0.66855070000000005</v>
      </c>
      <c r="GM199">
        <v>24.617979999999999</v>
      </c>
      <c r="GN199" s="1">
        <v>5.1809040000000001E-3</v>
      </c>
      <c r="GO199">
        <v>2.128644</v>
      </c>
      <c r="GP199">
        <v>0.66681049999999997</v>
      </c>
      <c r="GQ199">
        <v>25.40634</v>
      </c>
      <c r="GR199" s="1">
        <v>4.508873E-3</v>
      </c>
      <c r="GS199">
        <v>1.850827</v>
      </c>
      <c r="GT199">
        <v>0.66579089999999996</v>
      </c>
      <c r="GU199">
        <v>26.431909999999998</v>
      </c>
      <c r="GV199" s="1">
        <v>3.8547830000000001E-3</v>
      </c>
      <c r="GW199">
        <v>1.580665</v>
      </c>
      <c r="GX199">
        <v>0.66553689999999999</v>
      </c>
      <c r="GY199">
        <v>27.252590000000001</v>
      </c>
      <c r="GZ199" s="1">
        <v>3.2007300000000002E-3</v>
      </c>
      <c r="HA199">
        <v>1.3108310000000001</v>
      </c>
      <c r="HB199">
        <v>0.66538629999999999</v>
      </c>
      <c r="HC199">
        <v>27.489080000000001</v>
      </c>
      <c r="HD199" s="1">
        <v>2.574668E-3</v>
      </c>
      <c r="HE199">
        <v>1.053337</v>
      </c>
      <c r="HF199">
        <v>0.6653599</v>
      </c>
      <c r="HG199">
        <v>26.9023</v>
      </c>
      <c r="HH199" s="1">
        <v>2.0297510000000002E-3</v>
      </c>
      <c r="HI199">
        <v>0.82867049999999998</v>
      </c>
      <c r="HJ199">
        <v>0.66535290000000002</v>
      </c>
      <c r="HK199">
        <v>26.048919999999999</v>
      </c>
      <c r="HL199" s="1">
        <v>1.6028069999999999E-3</v>
      </c>
      <c r="HM199">
        <v>0.65210570000000001</v>
      </c>
      <c r="HN199">
        <v>0.66536609999999996</v>
      </c>
      <c r="HO199">
        <v>25.178429999999999</v>
      </c>
      <c r="HP199" s="1">
        <v>1.2983879999999999E-3</v>
      </c>
      <c r="HQ199">
        <v>0.52578409999999998</v>
      </c>
      <c r="HR199">
        <v>0.6653249</v>
      </c>
      <c r="HS199">
        <v>24.745750000000001</v>
      </c>
      <c r="HT199" s="1">
        <v>1.094912E-3</v>
      </c>
      <c r="HU199">
        <v>0.44120120000000002</v>
      </c>
      <c r="HV199">
        <v>0.66528540000000003</v>
      </c>
      <c r="HW199">
        <v>24.803599999999999</v>
      </c>
      <c r="HX199" s="1">
        <v>9.5890370000000001E-4</v>
      </c>
      <c r="HY199">
        <v>0.38481700000000002</v>
      </c>
      <c r="HZ199">
        <v>0.66525040000000002</v>
      </c>
      <c r="IA199">
        <v>25.104430000000001</v>
      </c>
      <c r="IB199" s="1">
        <v>8.6297179999999998E-4</v>
      </c>
      <c r="IC199">
        <v>0.3453119</v>
      </c>
      <c r="ID199">
        <v>0.66519530000000004</v>
      </c>
      <c r="IE199">
        <v>25.532360000000001</v>
      </c>
      <c r="IF199" s="1">
        <v>7.8798799999999999E-4</v>
      </c>
      <c r="IG199">
        <v>0.31476979999999999</v>
      </c>
      <c r="IH199">
        <v>0.66509110000000005</v>
      </c>
      <c r="II199">
        <v>25.56719</v>
      </c>
      <c r="IJ199">
        <v>7.2452499999999995E-4</v>
      </c>
      <c r="IK199">
        <v>0.28909990000000002</v>
      </c>
      <c r="IL199">
        <v>0.66498699999999999</v>
      </c>
      <c r="IM199">
        <v>25.029630000000001</v>
      </c>
      <c r="IN199" s="1">
        <v>6.7034590000000002E-4</v>
      </c>
      <c r="IO199">
        <v>0.26719330000000002</v>
      </c>
      <c r="IP199">
        <v>0.66484049999999995</v>
      </c>
      <c r="IQ199">
        <v>24.288630000000001</v>
      </c>
      <c r="IR199" s="1">
        <v>6.2492020000000001E-4</v>
      </c>
      <c r="IS199">
        <v>0.2488359</v>
      </c>
      <c r="IT199">
        <v>0.66466749999999997</v>
      </c>
      <c r="IU199">
        <v>23.709530000000001</v>
      </c>
      <c r="IV199" s="1">
        <v>5.8724639999999995E-4</v>
      </c>
      <c r="IW199">
        <v>0.2336317</v>
      </c>
      <c r="IX199">
        <v>0.66450200000000004</v>
      </c>
      <c r="IY199">
        <v>24.041630000000001</v>
      </c>
      <c r="IZ199" s="1">
        <v>5.5559719999999997E-4</v>
      </c>
      <c r="JA199">
        <v>0.22090080000000001</v>
      </c>
      <c r="JB199">
        <v>0.66429830000000001</v>
      </c>
      <c r="JC199">
        <v>24.908539999999999</v>
      </c>
      <c r="JD199" s="1">
        <v>5.2884150000000001E-4</v>
      </c>
      <c r="JE199">
        <v>0.21013850000000001</v>
      </c>
      <c r="JF199">
        <v>0.66411620000000005</v>
      </c>
      <c r="JG199">
        <v>26.06579</v>
      </c>
      <c r="JH199" s="1">
        <v>5.0567159999999995E-4</v>
      </c>
      <c r="JI199">
        <v>0.2008404</v>
      </c>
      <c r="JJ199">
        <v>0.66390000000000005</v>
      </c>
      <c r="JK199">
        <v>26.892659999999999</v>
      </c>
      <c r="JL199" s="1">
        <v>4.8584440000000001E-4</v>
      </c>
      <c r="JM199">
        <v>0.19289500000000001</v>
      </c>
      <c r="JN199">
        <v>0.66368959999999999</v>
      </c>
      <c r="JO199">
        <v>27.210049999999999</v>
      </c>
      <c r="JP199" s="1">
        <v>4.685011E-4</v>
      </c>
      <c r="JQ199">
        <v>0.18595120000000001</v>
      </c>
      <c r="JR199">
        <v>0.66347239999999996</v>
      </c>
      <c r="JS199">
        <v>26.784970000000001</v>
      </c>
      <c r="JT199" s="1">
        <v>4.5220669999999999E-4</v>
      </c>
      <c r="JU199">
        <v>0.17946819999999999</v>
      </c>
      <c r="JV199">
        <v>0.66327270000000005</v>
      </c>
      <c r="JW199">
        <v>26.027149999999999</v>
      </c>
      <c r="JX199" s="1">
        <v>4.3599889999999998E-4</v>
      </c>
      <c r="JY199">
        <v>0.17302970000000001</v>
      </c>
      <c r="JZ199">
        <v>0.6630646</v>
      </c>
      <c r="KA199">
        <v>25.234719999999999</v>
      </c>
      <c r="KB199" s="1">
        <v>4.1950000000000001E-4</v>
      </c>
      <c r="KC199">
        <v>0.16650290000000001</v>
      </c>
      <c r="KD199">
        <v>0.66285059999999996</v>
      </c>
      <c r="KE199">
        <v>25.157039999999999</v>
      </c>
      <c r="KF199" s="1">
        <v>4.0253039999999998E-4</v>
      </c>
      <c r="KG199">
        <v>0.15979199999999999</v>
      </c>
      <c r="KH199">
        <v>0.66267290000000001</v>
      </c>
      <c r="KI199">
        <v>25.44547</v>
      </c>
      <c r="KJ199" s="1">
        <v>3.8560519999999998E-4</v>
      </c>
      <c r="KK199">
        <v>0.1530492</v>
      </c>
      <c r="KL199">
        <v>0.66251839999999995</v>
      </c>
      <c r="KM199">
        <v>26.068460000000002</v>
      </c>
      <c r="KN199" s="1">
        <v>3.6894670000000001E-4</v>
      </c>
      <c r="KO199">
        <v>0.1464345</v>
      </c>
      <c r="KP199">
        <v>0.6623734</v>
      </c>
      <c r="KQ199">
        <v>26.704940000000001</v>
      </c>
      <c r="KR199" s="1">
        <v>3.5244969999999998E-4</v>
      </c>
      <c r="KS199">
        <v>0.13985900000000001</v>
      </c>
      <c r="KT199">
        <v>0.66225579999999995</v>
      </c>
      <c r="KU199">
        <v>26.783919999999998</v>
      </c>
      <c r="KV199" s="1">
        <v>3.3669089999999999E-4</v>
      </c>
      <c r="KW199">
        <v>0.1335866</v>
      </c>
      <c r="KX199">
        <v>0.66215979999999997</v>
      </c>
      <c r="KY199">
        <v>26.318860000000001</v>
      </c>
      <c r="KZ199" s="1">
        <v>3.213305E-4</v>
      </c>
      <c r="LA199">
        <v>0.1274689</v>
      </c>
      <c r="LB199">
        <v>0.66210709999999995</v>
      </c>
      <c r="LC199">
        <v>25.64273</v>
      </c>
      <c r="LD199" s="1">
        <v>3.067233E-4</v>
      </c>
      <c r="LE199">
        <v>0.1216436</v>
      </c>
      <c r="LF199">
        <v>0.66205610000000004</v>
      </c>
      <c r="LG199">
        <v>25.098890000000001</v>
      </c>
      <c r="LH199" s="1">
        <v>2.9283919999999999E-4</v>
      </c>
      <c r="LI199">
        <v>0.11609700000000001</v>
      </c>
      <c r="LJ199">
        <v>0.66205610000000004</v>
      </c>
      <c r="LK199">
        <v>25.230219999999999</v>
      </c>
      <c r="LL199" s="1">
        <v>2.7993849999999998E-4</v>
      </c>
      <c r="LM199">
        <v>0.1109436</v>
      </c>
      <c r="LN199">
        <v>0.6620355</v>
      </c>
      <c r="LO199">
        <v>25.739439999999998</v>
      </c>
      <c r="LP199" s="1">
        <v>2.6742699999999999E-4</v>
      </c>
      <c r="LQ199">
        <v>0.1059773</v>
      </c>
      <c r="LR199">
        <v>0.66201359999999998</v>
      </c>
      <c r="LS199">
        <v>26.497669999999999</v>
      </c>
      <c r="LT199" s="1">
        <v>2.5516649999999998E-4</v>
      </c>
      <c r="LU199">
        <v>0.10110429999999999</v>
      </c>
      <c r="LV199">
        <v>0.66202119999999998</v>
      </c>
      <c r="LW199">
        <v>27.150960000000001</v>
      </c>
      <c r="LX199" s="1">
        <v>2.431054E-4</v>
      </c>
      <c r="LY199">
        <v>9.631257E-2</v>
      </c>
      <c r="LZ199">
        <v>0.66202510000000003</v>
      </c>
      <c r="MA199">
        <v>27.333130000000001</v>
      </c>
      <c r="MB199" s="1">
        <v>2.3073559999999999E-4</v>
      </c>
      <c r="MC199">
        <v>9.1533229999999993E-2</v>
      </c>
      <c r="MD199">
        <v>0.66201259999999995</v>
      </c>
      <c r="ME199">
        <v>26.853819999999999</v>
      </c>
      <c r="MF199" s="1">
        <v>2.1846490000000001E-4</v>
      </c>
      <c r="MG199">
        <v>8.6948949999999997E-2</v>
      </c>
      <c r="MH199">
        <v>0.66202340000000004</v>
      </c>
      <c r="MI199">
        <v>26.09365</v>
      </c>
      <c r="MJ199" s="1">
        <v>2.0717669999999999E-4</v>
      </c>
      <c r="MK199">
        <v>8.270632E-2</v>
      </c>
      <c r="ML199">
        <v>0.66201960000000004</v>
      </c>
      <c r="MM199">
        <v>25.29691</v>
      </c>
      <c r="MN199" s="1">
        <v>1.9710610000000001E-4</v>
      </c>
      <c r="MO199">
        <v>7.8900289999999998E-2</v>
      </c>
      <c r="MP199">
        <v>0.66202490000000003</v>
      </c>
      <c r="MQ199">
        <v>25.223929999999999</v>
      </c>
      <c r="MR199" s="1">
        <v>1.880772E-4</v>
      </c>
      <c r="MS199">
        <v>7.5489829999999994E-2</v>
      </c>
      <c r="MT199">
        <v>0.66202439999999996</v>
      </c>
      <c r="MU199">
        <v>25.31504</v>
      </c>
      <c r="MV199" s="1">
        <v>1.7978499999999999E-4</v>
      </c>
      <c r="MW199">
        <v>7.2354450000000001E-2</v>
      </c>
      <c r="MX199">
        <v>0.66203369999999995</v>
      </c>
      <c r="MY199">
        <v>25.476099999999999</v>
      </c>
      <c r="MZ199" s="1">
        <v>1.7218959999999999E-4</v>
      </c>
      <c r="NA199">
        <v>6.9466189999999997E-2</v>
      </c>
      <c r="NB199">
        <v>0.6620239</v>
      </c>
      <c r="NC199">
        <v>25.585899999999999</v>
      </c>
      <c r="ND199" s="1">
        <v>1.6512929999999999E-4</v>
      </c>
      <c r="NE199">
        <v>6.6778729999999994E-2</v>
      </c>
      <c r="NF199">
        <v>0.66202229999999995</v>
      </c>
      <c r="NG199">
        <v>25.590879999999999</v>
      </c>
      <c r="NH199" s="1">
        <v>1.5833430000000001E-4</v>
      </c>
      <c r="NI199">
        <v>6.4185880000000001E-2</v>
      </c>
      <c r="NJ199">
        <v>0.66202689999999997</v>
      </c>
      <c r="NK199">
        <v>25.120660000000001</v>
      </c>
      <c r="NL199" s="1">
        <v>1.5192490000000001E-4</v>
      </c>
      <c r="NM199">
        <v>6.172416E-2</v>
      </c>
      <c r="NN199">
        <v>0.66201779999999999</v>
      </c>
      <c r="NO199">
        <v>24.41526</v>
      </c>
      <c r="NP199" s="1">
        <v>1.4588209999999999E-4</v>
      </c>
      <c r="NQ199">
        <v>5.9399979999999998E-2</v>
      </c>
      <c r="NR199">
        <v>0.66202070000000002</v>
      </c>
      <c r="NS199">
        <v>23.771570000000001</v>
      </c>
      <c r="NT199" s="1">
        <v>1.4002909999999999E-4</v>
      </c>
      <c r="NU199">
        <v>5.713675E-2</v>
      </c>
      <c r="NV199">
        <v>0.66202839999999996</v>
      </c>
      <c r="NW199">
        <v>23.980630000000001</v>
      </c>
      <c r="NX199" s="1">
        <v>1.345161E-4</v>
      </c>
      <c r="NY199">
        <v>5.4991270000000002E-2</v>
      </c>
      <c r="NZ199">
        <v>0.66203179999999995</v>
      </c>
      <c r="OA199">
        <v>24.69876</v>
      </c>
      <c r="OB199" s="1">
        <v>1.2927690000000001E-4</v>
      </c>
      <c r="OC199">
        <v>5.29501E-2</v>
      </c>
      <c r="OD199">
        <v>0.66203219999999996</v>
      </c>
      <c r="OE199">
        <v>25.521080000000001</v>
      </c>
      <c r="OF199" s="1">
        <v>1.2422910000000001E-4</v>
      </c>
      <c r="OG199">
        <v>5.0979690000000001E-2</v>
      </c>
      <c r="OH199">
        <v>0.6620317</v>
      </c>
      <c r="OI199">
        <v>26.256740000000001</v>
      </c>
      <c r="OJ199" s="1">
        <v>1.194196E-4</v>
      </c>
      <c r="OK199">
        <v>4.9093199999999997E-2</v>
      </c>
    </row>
    <row r="200" spans="1:401" x14ac:dyDescent="0.35">
      <c r="A200">
        <v>206</v>
      </c>
      <c r="B200" t="s">
        <v>4</v>
      </c>
      <c r="C200" t="s">
        <v>181</v>
      </c>
      <c r="D200" t="s">
        <v>206</v>
      </c>
      <c r="E200">
        <v>870.10339999999997</v>
      </c>
      <c r="F200">
        <v>0.72107060000000001</v>
      </c>
      <c r="G200">
        <v>21.901250000000001</v>
      </c>
      <c r="H200">
        <v>0</v>
      </c>
      <c r="I200">
        <v>0</v>
      </c>
      <c r="J200">
        <v>0.71953020000000001</v>
      </c>
      <c r="K200">
        <v>22.043600000000001</v>
      </c>
      <c r="L200">
        <v>0</v>
      </c>
      <c r="M200">
        <v>0</v>
      </c>
      <c r="N200">
        <v>0.71802909999999998</v>
      </c>
      <c r="O200">
        <v>22.141819999999999</v>
      </c>
      <c r="P200">
        <v>0</v>
      </c>
      <c r="Q200">
        <v>0</v>
      </c>
      <c r="R200">
        <v>0.71645400000000004</v>
      </c>
      <c r="S200">
        <v>22.054390000000001</v>
      </c>
      <c r="T200">
        <v>0</v>
      </c>
      <c r="U200">
        <v>0</v>
      </c>
      <c r="V200">
        <v>0.71471019999999996</v>
      </c>
      <c r="W200">
        <v>21.74475</v>
      </c>
      <c r="X200">
        <v>0</v>
      </c>
      <c r="Y200">
        <v>0</v>
      </c>
      <c r="Z200">
        <v>0.71246699999999996</v>
      </c>
      <c r="AA200">
        <v>21.650120000000001</v>
      </c>
      <c r="AB200">
        <v>0</v>
      </c>
      <c r="AC200">
        <v>0</v>
      </c>
      <c r="AD200">
        <v>0.70942450000000001</v>
      </c>
      <c r="AE200">
        <v>21.691949999999999</v>
      </c>
      <c r="AF200">
        <v>0</v>
      </c>
      <c r="AG200">
        <v>0</v>
      </c>
      <c r="AH200">
        <v>0.70670849999999996</v>
      </c>
      <c r="AI200">
        <v>22.080580000000001</v>
      </c>
      <c r="AJ200">
        <v>6.1132759999999997E-34</v>
      </c>
      <c r="AK200" s="1">
        <v>2.2890130000000001E-31</v>
      </c>
      <c r="AL200">
        <v>0.70456920000000001</v>
      </c>
      <c r="AM200">
        <v>22.588850000000001</v>
      </c>
      <c r="AN200" s="1">
        <v>3.8561040000000002E-22</v>
      </c>
      <c r="AO200" s="1">
        <v>1.446659E-19</v>
      </c>
      <c r="AP200">
        <v>0.70271119999999998</v>
      </c>
      <c r="AQ200">
        <v>23.090299999999999</v>
      </c>
      <c r="AR200" s="1">
        <v>5.5319119999999999E-11</v>
      </c>
      <c r="AS200" s="1">
        <v>2.0696370000000001E-8</v>
      </c>
      <c r="AT200">
        <v>0.70098879999999997</v>
      </c>
      <c r="AU200">
        <v>23.372209999999999</v>
      </c>
      <c r="AV200" s="1">
        <v>2.115514E-5</v>
      </c>
      <c r="AW200" s="1">
        <v>5.9172690000000002E-3</v>
      </c>
      <c r="AX200">
        <v>0.69930700000000001</v>
      </c>
      <c r="AY200">
        <v>23.317430000000002</v>
      </c>
      <c r="AZ200" s="1">
        <v>1.2491530000000001E-2</v>
      </c>
      <c r="BA200" s="1">
        <v>3.761701</v>
      </c>
      <c r="BB200">
        <v>0.69769530000000002</v>
      </c>
      <c r="BC200">
        <v>23.146280000000001</v>
      </c>
      <c r="BD200" s="1">
        <v>0.79415360000000002</v>
      </c>
      <c r="BE200" s="1">
        <v>254.2629</v>
      </c>
      <c r="BF200">
        <v>0.69606690000000004</v>
      </c>
      <c r="BG200">
        <v>23.00311</v>
      </c>
      <c r="BH200" s="1">
        <v>11.13969</v>
      </c>
      <c r="BI200">
        <v>3766.3980000000001</v>
      </c>
      <c r="BJ200">
        <v>0.69426699999999997</v>
      </c>
      <c r="BK200">
        <v>23.15569</v>
      </c>
      <c r="BL200">
        <v>50.232489999999999</v>
      </c>
      <c r="BM200">
        <v>17814.169999999998</v>
      </c>
      <c r="BN200">
        <v>0.69214149999999997</v>
      </c>
      <c r="BO200">
        <v>23.866710000000001</v>
      </c>
      <c r="BP200">
        <v>92.971010000000007</v>
      </c>
      <c r="BQ200">
        <v>34412.769999999997</v>
      </c>
      <c r="BR200">
        <v>0.68963870000000005</v>
      </c>
      <c r="BS200">
        <v>24.5334</v>
      </c>
      <c r="BT200">
        <v>84.507869999999997</v>
      </c>
      <c r="BU200">
        <v>32488.99</v>
      </c>
      <c r="BV200">
        <v>0.68669040000000003</v>
      </c>
      <c r="BW200">
        <v>25.04616</v>
      </c>
      <c r="BX200">
        <v>43.383960000000002</v>
      </c>
      <c r="BY200">
        <v>17245.189999999999</v>
      </c>
      <c r="BZ200">
        <v>0.68341609999999997</v>
      </c>
      <c r="CA200">
        <v>25.238140000000001</v>
      </c>
      <c r="CB200">
        <v>14.142899999999999</v>
      </c>
      <c r="CC200">
        <v>5787.0730000000003</v>
      </c>
      <c r="CD200">
        <v>0.67984040000000001</v>
      </c>
      <c r="CE200">
        <v>24.998529999999999</v>
      </c>
      <c r="CF200">
        <v>3.2675649999999998</v>
      </c>
      <c r="CG200">
        <v>1369.0889999999999</v>
      </c>
      <c r="CH200">
        <v>0.67594659999999995</v>
      </c>
      <c r="CI200">
        <v>24.427710000000001</v>
      </c>
      <c r="CJ200">
        <v>0.62286200000000003</v>
      </c>
      <c r="CK200">
        <v>264.00459999999998</v>
      </c>
      <c r="CL200">
        <v>0.67193340000000001</v>
      </c>
      <c r="CM200">
        <v>24.034050000000001</v>
      </c>
      <c r="CN200">
        <v>0.14592939999999999</v>
      </c>
      <c r="CO200">
        <v>60.262300000000003</v>
      </c>
      <c r="CP200">
        <v>0.66809799999999997</v>
      </c>
      <c r="CQ200">
        <v>24.021190000000001</v>
      </c>
      <c r="CR200">
        <v>7.6438350000000002E-2</v>
      </c>
      <c r="CS200">
        <v>30.08614</v>
      </c>
      <c r="CT200">
        <v>0.66408040000000002</v>
      </c>
      <c r="CU200">
        <v>24.440570000000001</v>
      </c>
      <c r="CV200">
        <v>6.9178690000000001E-2</v>
      </c>
      <c r="CW200">
        <v>26.898070000000001</v>
      </c>
      <c r="CX200">
        <v>0.65979909999999997</v>
      </c>
      <c r="CY200">
        <v>24.56213</v>
      </c>
      <c r="CZ200">
        <v>6.8837490000000001E-2</v>
      </c>
      <c r="DA200">
        <v>26.887810000000002</v>
      </c>
      <c r="DB200">
        <v>0.65580640000000001</v>
      </c>
      <c r="DC200">
        <v>24.975249999999999</v>
      </c>
      <c r="DD200">
        <v>6.687593E-2</v>
      </c>
      <c r="DE200">
        <v>26.29636</v>
      </c>
      <c r="DF200">
        <v>0.65161340000000001</v>
      </c>
      <c r="DG200">
        <v>25.023810000000001</v>
      </c>
      <c r="DH200" s="1">
        <v>6.2616980000000003E-2</v>
      </c>
      <c r="DI200">
        <v>24.784939999999999</v>
      </c>
      <c r="DJ200">
        <v>0.64721779999999995</v>
      </c>
      <c r="DK200">
        <v>24.620259999999998</v>
      </c>
      <c r="DL200" s="1">
        <v>5.7177430000000001E-2</v>
      </c>
      <c r="DM200">
        <v>22.769639999999999</v>
      </c>
      <c r="DN200">
        <v>0.64297329999999997</v>
      </c>
      <c r="DO200">
        <v>24.02356</v>
      </c>
      <c r="DP200" s="1">
        <v>5.1490569999999999E-2</v>
      </c>
      <c r="DQ200">
        <v>20.623190000000001</v>
      </c>
      <c r="DR200">
        <v>0.63857379999999997</v>
      </c>
      <c r="DS200">
        <v>23.53434</v>
      </c>
      <c r="DT200">
        <v>4.5999859999999997E-2</v>
      </c>
      <c r="DU200">
        <v>18.538039999999999</v>
      </c>
      <c r="DV200">
        <v>0.63446990000000003</v>
      </c>
      <c r="DW200">
        <v>23.289079999999998</v>
      </c>
      <c r="DX200" s="1">
        <v>4.0913390000000001E-2</v>
      </c>
      <c r="DY200">
        <v>16.579190000000001</v>
      </c>
      <c r="DZ200">
        <v>0.63023960000000001</v>
      </c>
      <c r="EA200">
        <v>23.799399999999999</v>
      </c>
      <c r="EB200" s="1">
        <v>3.6320119999999997E-2</v>
      </c>
      <c r="EC200">
        <v>14.79918</v>
      </c>
      <c r="ED200">
        <v>0.6262586</v>
      </c>
      <c r="EE200">
        <v>24.6051</v>
      </c>
      <c r="EF200" s="1">
        <v>3.2242609999999998E-2</v>
      </c>
      <c r="EG200">
        <v>13.203720000000001</v>
      </c>
      <c r="EH200">
        <v>0.62306490000000003</v>
      </c>
      <c r="EI200">
        <v>25.551279999999998</v>
      </c>
      <c r="EJ200" s="1">
        <v>2.8689050000000001E-2</v>
      </c>
      <c r="EK200">
        <v>11.791130000000001</v>
      </c>
      <c r="EL200">
        <v>0.61997069999999999</v>
      </c>
      <c r="EM200">
        <v>26.270600000000002</v>
      </c>
      <c r="EN200" s="1">
        <v>2.5556949999999998E-2</v>
      </c>
      <c r="EO200">
        <v>10.5403</v>
      </c>
      <c r="EP200">
        <v>0.61645130000000004</v>
      </c>
      <c r="EQ200">
        <v>26.28791</v>
      </c>
      <c r="ER200">
        <v>2.2728370000000001E-2</v>
      </c>
      <c r="ES200">
        <v>9.4131230000000006</v>
      </c>
      <c r="ET200">
        <v>0.61321820000000005</v>
      </c>
      <c r="EU200">
        <v>25.774249999999999</v>
      </c>
      <c r="EV200" s="1">
        <v>2.020518E-2</v>
      </c>
      <c r="EW200">
        <v>8.4016090000000005</v>
      </c>
      <c r="EX200">
        <v>0.60962000000000005</v>
      </c>
      <c r="EY200">
        <v>25.203869999999998</v>
      </c>
      <c r="EZ200" s="1">
        <v>1.794198E-2</v>
      </c>
      <c r="FA200">
        <v>7.4943660000000003</v>
      </c>
      <c r="FB200">
        <v>0.60586890000000004</v>
      </c>
      <c r="FC200">
        <v>24.721830000000001</v>
      </c>
      <c r="FD200" s="1">
        <v>1.5925269999999998E-2</v>
      </c>
      <c r="FE200">
        <v>6.683376</v>
      </c>
      <c r="FF200">
        <v>0.6031474</v>
      </c>
      <c r="FG200">
        <v>24.861339999999998</v>
      </c>
      <c r="FH200" s="1">
        <v>1.413267E-2</v>
      </c>
      <c r="FI200">
        <v>5.9500330000000003</v>
      </c>
      <c r="FJ200">
        <v>0.60137700000000005</v>
      </c>
      <c r="FK200">
        <v>25.243929999999999</v>
      </c>
      <c r="FL200" s="1">
        <v>1.2529439999999999E-2</v>
      </c>
      <c r="FM200">
        <v>5.2838890000000003</v>
      </c>
      <c r="FN200">
        <v>0.59953730000000005</v>
      </c>
      <c r="FO200">
        <v>25.67221</v>
      </c>
      <c r="FP200" s="1">
        <v>1.110073E-2</v>
      </c>
      <c r="FQ200">
        <v>4.68926</v>
      </c>
      <c r="FR200">
        <v>0.59730090000000002</v>
      </c>
      <c r="FS200">
        <v>25.93769</v>
      </c>
      <c r="FT200" s="1">
        <v>9.8319199999999992E-3</v>
      </c>
      <c r="FU200">
        <v>4.1600380000000001</v>
      </c>
      <c r="FV200">
        <v>0.59528210000000004</v>
      </c>
      <c r="FW200">
        <v>25.76979</v>
      </c>
      <c r="FX200" s="1">
        <v>8.7124449999999992E-3</v>
      </c>
      <c r="FY200">
        <v>3.6910970000000001</v>
      </c>
      <c r="FZ200">
        <v>0.5935376</v>
      </c>
      <c r="GA200">
        <v>25.26634</v>
      </c>
      <c r="GB200" s="1">
        <v>7.7147259999999999E-3</v>
      </c>
      <c r="GC200">
        <v>3.271922</v>
      </c>
      <c r="GD200">
        <v>0.59212370000000003</v>
      </c>
      <c r="GE200">
        <v>24.6799</v>
      </c>
      <c r="GF200" s="1">
        <v>6.8193419999999999E-3</v>
      </c>
      <c r="GG200">
        <v>2.8933680000000002</v>
      </c>
      <c r="GH200">
        <v>0.59102869999999996</v>
      </c>
      <c r="GI200">
        <v>24.308260000000001</v>
      </c>
      <c r="GJ200" s="1">
        <v>6.0108219999999999E-3</v>
      </c>
      <c r="GK200">
        <v>2.5492089999999998</v>
      </c>
      <c r="GL200">
        <v>0.59028349999999996</v>
      </c>
      <c r="GM200">
        <v>24.655000000000001</v>
      </c>
      <c r="GN200" s="1">
        <v>5.2790479999999997E-3</v>
      </c>
      <c r="GO200">
        <v>2.2366959999999998</v>
      </c>
      <c r="GP200">
        <v>0.5897095</v>
      </c>
      <c r="GQ200">
        <v>25.415710000000001</v>
      </c>
      <c r="GR200" s="1">
        <v>4.6021389999999999E-3</v>
      </c>
      <c r="GS200">
        <v>1.947616</v>
      </c>
      <c r="GT200">
        <v>0.58975829999999996</v>
      </c>
      <c r="GU200">
        <v>26.427790000000002</v>
      </c>
      <c r="GV200" s="1">
        <v>3.9481500000000001E-3</v>
      </c>
      <c r="GW200">
        <v>1.668237</v>
      </c>
      <c r="GX200">
        <v>0.59045820000000004</v>
      </c>
      <c r="GY200">
        <v>27.25149</v>
      </c>
      <c r="GZ200" s="1">
        <v>3.2929859999999999E-3</v>
      </c>
      <c r="HA200">
        <v>1.388935</v>
      </c>
      <c r="HB200">
        <v>0.59107529999999997</v>
      </c>
      <c r="HC200">
        <v>27.515350000000002</v>
      </c>
      <c r="HD200" s="1">
        <v>2.6600399999999998E-3</v>
      </c>
      <c r="HE200">
        <v>1.120463</v>
      </c>
      <c r="HF200">
        <v>0.59161390000000003</v>
      </c>
      <c r="HG200">
        <v>26.962679999999999</v>
      </c>
      <c r="HH200" s="1">
        <v>2.1009869999999999E-3</v>
      </c>
      <c r="HI200">
        <v>0.88309490000000002</v>
      </c>
      <c r="HJ200">
        <v>0.59206239999999999</v>
      </c>
      <c r="HK200">
        <v>26.142779999999998</v>
      </c>
      <c r="HL200" s="1">
        <v>1.656467E-3</v>
      </c>
      <c r="HM200">
        <v>0.69397249999999999</v>
      </c>
      <c r="HN200">
        <v>0.59238930000000001</v>
      </c>
      <c r="HO200">
        <v>25.283740000000002</v>
      </c>
      <c r="HP200" s="1">
        <v>1.3353449999999999E-3</v>
      </c>
      <c r="HQ200">
        <v>0.55699880000000002</v>
      </c>
      <c r="HR200">
        <v>0.59264490000000003</v>
      </c>
      <c r="HS200">
        <v>24.847149999999999</v>
      </c>
      <c r="HT200" s="1">
        <v>1.1194499999999999E-3</v>
      </c>
      <c r="HU200">
        <v>0.46470919999999999</v>
      </c>
      <c r="HV200">
        <v>0.59283609999999998</v>
      </c>
      <c r="HW200">
        <v>24.872540000000001</v>
      </c>
      <c r="HX200" s="1">
        <v>9.7549330000000001E-4</v>
      </c>
      <c r="HY200">
        <v>0.40331840000000002</v>
      </c>
      <c r="HZ200">
        <v>0.59297440000000001</v>
      </c>
      <c r="IA200">
        <v>25.138649999999998</v>
      </c>
      <c r="IB200" s="1">
        <v>8.751106E-4</v>
      </c>
      <c r="IC200">
        <v>0.36075160000000001</v>
      </c>
      <c r="ID200">
        <v>0.59305609999999997</v>
      </c>
      <c r="IE200">
        <v>25.55106</v>
      </c>
      <c r="IF200" s="1">
        <v>7.9784789999999995E-4</v>
      </c>
      <c r="IG200">
        <v>0.32831860000000002</v>
      </c>
      <c r="IH200">
        <v>0.59311860000000005</v>
      </c>
      <c r="II200">
        <v>25.597770000000001</v>
      </c>
      <c r="IJ200" s="1">
        <v>7.329541E-4</v>
      </c>
      <c r="IK200">
        <v>0.3012686</v>
      </c>
      <c r="IL200">
        <v>0.59315359999999995</v>
      </c>
      <c r="IM200">
        <v>25.088000000000001</v>
      </c>
      <c r="IN200" s="1">
        <v>6.7749170000000003E-4</v>
      </c>
      <c r="IO200">
        <v>0.27817069999999999</v>
      </c>
      <c r="IP200">
        <v>0.59319080000000002</v>
      </c>
      <c r="IQ200">
        <v>24.371649999999999</v>
      </c>
      <c r="IR200" s="1">
        <v>6.308711E-4</v>
      </c>
      <c r="IS200">
        <v>0.25875959999999998</v>
      </c>
      <c r="IT200">
        <v>0.59321679999999999</v>
      </c>
      <c r="IU200">
        <v>23.79663</v>
      </c>
      <c r="IV200" s="1">
        <v>5.9218789999999997E-4</v>
      </c>
      <c r="IW200">
        <v>0.24267069999999999</v>
      </c>
      <c r="IX200">
        <v>0.59325019999999995</v>
      </c>
      <c r="IY200">
        <v>24.106120000000001</v>
      </c>
      <c r="IZ200" s="1">
        <v>5.5974159999999998E-4</v>
      </c>
      <c r="JA200">
        <v>0.22922329999999999</v>
      </c>
      <c r="JB200">
        <v>0.59329469999999995</v>
      </c>
      <c r="JC200">
        <v>24.91947</v>
      </c>
      <c r="JD200" s="1">
        <v>5.3239469999999997E-4</v>
      </c>
      <c r="JE200">
        <v>0.2178737</v>
      </c>
      <c r="JF200">
        <v>0.59334560000000003</v>
      </c>
      <c r="JG200">
        <v>26.040330000000001</v>
      </c>
      <c r="JH200" s="1">
        <v>5.0872739999999997E-4</v>
      </c>
      <c r="JI200">
        <v>0.20808280000000001</v>
      </c>
      <c r="JJ200">
        <v>0.59339609999999998</v>
      </c>
      <c r="JK200">
        <v>26.85821</v>
      </c>
      <c r="JL200" s="1">
        <v>4.8846899999999995E-4</v>
      </c>
      <c r="JM200">
        <v>0.19970450000000001</v>
      </c>
      <c r="JN200">
        <v>0.59345300000000001</v>
      </c>
      <c r="JO200">
        <v>27.210429999999999</v>
      </c>
      <c r="JP200" s="1">
        <v>4.7085600000000002E-4</v>
      </c>
      <c r="JQ200">
        <v>0.1924218</v>
      </c>
      <c r="JR200">
        <v>0.59350590000000003</v>
      </c>
      <c r="JS200">
        <v>26.83663</v>
      </c>
      <c r="JT200" s="1">
        <v>4.5446270000000001E-4</v>
      </c>
      <c r="JU200">
        <v>0.18568000000000001</v>
      </c>
      <c r="JV200">
        <v>0.59359870000000003</v>
      </c>
      <c r="JW200">
        <v>26.12257</v>
      </c>
      <c r="JX200" s="1">
        <v>4.3828630000000002E-4</v>
      </c>
      <c r="JY200">
        <v>0.1790437</v>
      </c>
      <c r="JZ200">
        <v>0.59366039999999998</v>
      </c>
      <c r="KA200">
        <v>25.342919999999999</v>
      </c>
      <c r="KB200" s="1">
        <v>4.2183930000000002E-4</v>
      </c>
      <c r="KC200">
        <v>0.1723228</v>
      </c>
      <c r="KD200">
        <v>0.59373620000000005</v>
      </c>
      <c r="KE200">
        <v>25.247599999999998</v>
      </c>
      <c r="KF200" s="1">
        <v>4.0492330000000001E-4</v>
      </c>
      <c r="KG200">
        <v>0.16541610000000001</v>
      </c>
      <c r="KH200">
        <v>0.59381470000000003</v>
      </c>
      <c r="KI200">
        <v>25.492080000000001</v>
      </c>
      <c r="KJ200" s="1">
        <v>3.8795779999999997E-4</v>
      </c>
      <c r="KK200">
        <v>0.15844630000000001</v>
      </c>
      <c r="KL200">
        <v>0.59391059999999996</v>
      </c>
      <c r="KM200">
        <v>26.082899999999999</v>
      </c>
      <c r="KN200" s="1">
        <v>3.7129550000000001E-4</v>
      </c>
      <c r="KO200">
        <v>0.1516209</v>
      </c>
      <c r="KP200">
        <v>0.59401999999999999</v>
      </c>
      <c r="KQ200">
        <v>26.708359999999999</v>
      </c>
      <c r="KR200" s="1">
        <v>3.5473699999999999E-4</v>
      </c>
      <c r="KS200">
        <v>0.14482120000000001</v>
      </c>
      <c r="KT200">
        <v>0.59409529999999999</v>
      </c>
      <c r="KU200">
        <v>26.807960000000001</v>
      </c>
      <c r="KV200">
        <v>3.3888830000000002E-4</v>
      </c>
      <c r="KW200">
        <v>0.13831650000000001</v>
      </c>
      <c r="KX200">
        <v>0.59419259999999996</v>
      </c>
      <c r="KY200">
        <v>26.376159999999999</v>
      </c>
      <c r="KZ200" s="1">
        <v>3.2346419999999999E-4</v>
      </c>
      <c r="LA200">
        <v>0.13198860000000001</v>
      </c>
      <c r="LB200">
        <v>0.59426310000000004</v>
      </c>
      <c r="LC200">
        <v>25.71895</v>
      </c>
      <c r="LD200" s="1">
        <v>3.0874569999999999E-4</v>
      </c>
      <c r="LE200">
        <v>0.12594639999999999</v>
      </c>
      <c r="LF200">
        <v>0.59434940000000003</v>
      </c>
      <c r="LG200">
        <v>25.175450000000001</v>
      </c>
      <c r="LH200" s="1">
        <v>2.9475230000000001E-4</v>
      </c>
      <c r="LI200">
        <v>0.1201928</v>
      </c>
      <c r="LJ200">
        <v>0.59442220000000001</v>
      </c>
      <c r="LK200">
        <v>25.293389999999999</v>
      </c>
      <c r="LL200" s="1">
        <v>2.8172249999999999E-4</v>
      </c>
      <c r="LM200">
        <v>0.11483649999999999</v>
      </c>
      <c r="LN200">
        <v>0.59445309999999996</v>
      </c>
      <c r="LO200">
        <v>25.77338</v>
      </c>
      <c r="LP200" s="1">
        <v>2.6918109999999999E-4</v>
      </c>
      <c r="LQ200">
        <v>0.10971210000000001</v>
      </c>
      <c r="LR200">
        <v>0.59450000000000003</v>
      </c>
      <c r="LS200">
        <v>26.508040000000001</v>
      </c>
      <c r="LT200" s="1">
        <v>2.568844E-4</v>
      </c>
      <c r="LU200">
        <v>0.10468189999999999</v>
      </c>
      <c r="LV200">
        <v>0.59454439999999997</v>
      </c>
      <c r="LW200">
        <v>27.151869999999999</v>
      </c>
      <c r="LX200" s="1">
        <v>2.4480919999999998E-4</v>
      </c>
      <c r="LY200">
        <v>9.9745059999999997E-2</v>
      </c>
      <c r="LZ200">
        <v>0.59453900000000004</v>
      </c>
      <c r="MA200">
        <v>27.351240000000001</v>
      </c>
      <c r="MB200" s="1">
        <v>2.3242130000000001E-4</v>
      </c>
      <c r="MC200">
        <v>9.4823610000000003E-2</v>
      </c>
      <c r="MD200">
        <v>0.59456779999999998</v>
      </c>
      <c r="ME200">
        <v>26.90523</v>
      </c>
      <c r="MF200" s="1">
        <v>2.2003969999999999E-4</v>
      </c>
      <c r="MG200">
        <v>9.0065889999999996E-2</v>
      </c>
      <c r="MH200">
        <v>0.59456310000000001</v>
      </c>
      <c r="MI200">
        <v>26.17822</v>
      </c>
      <c r="MJ200" s="1">
        <v>2.0861210000000001E-4</v>
      </c>
      <c r="MK200">
        <v>8.5650859999999995E-2</v>
      </c>
      <c r="ML200">
        <v>0.59458610000000001</v>
      </c>
      <c r="MM200">
        <v>25.392430000000001</v>
      </c>
      <c r="MN200" s="1">
        <v>1.9837650000000001E-4</v>
      </c>
      <c r="MO200">
        <v>8.1670889999999996E-2</v>
      </c>
      <c r="MP200">
        <v>0.5945743</v>
      </c>
      <c r="MQ200">
        <v>25.306360000000002</v>
      </c>
      <c r="MR200" s="1">
        <v>1.8922639999999999E-4</v>
      </c>
      <c r="MS200">
        <v>7.8115249999999997E-2</v>
      </c>
      <c r="MT200">
        <v>0.59459519999999999</v>
      </c>
      <c r="MU200">
        <v>25.351669999999999</v>
      </c>
      <c r="MV200" s="1">
        <v>1.8084819999999999E-4</v>
      </c>
      <c r="MW200">
        <v>7.4856580000000006E-2</v>
      </c>
      <c r="MX200">
        <v>0.5945838</v>
      </c>
      <c r="MY200">
        <v>25.482019999999999</v>
      </c>
      <c r="MZ200" s="1">
        <v>1.7315939999999999E-4</v>
      </c>
      <c r="NA200">
        <v>7.1850230000000001E-2</v>
      </c>
      <c r="NB200">
        <v>0.59460740000000001</v>
      </c>
      <c r="NC200">
        <v>25.590430000000001</v>
      </c>
      <c r="ND200" s="1">
        <v>1.6604869999999999E-4</v>
      </c>
      <c r="NE200">
        <v>6.9064689999999998E-2</v>
      </c>
      <c r="NF200">
        <v>0.59459329999999999</v>
      </c>
      <c r="NG200">
        <v>25.622810000000001</v>
      </c>
      <c r="NH200" s="1">
        <v>1.5922110000000001E-4</v>
      </c>
      <c r="NI200">
        <v>6.6385540000000007E-2</v>
      </c>
      <c r="NJ200">
        <v>0.59459980000000001</v>
      </c>
      <c r="NK200">
        <v>25.190899999999999</v>
      </c>
      <c r="NL200" s="1">
        <v>1.5274949999999999E-4</v>
      </c>
      <c r="NM200">
        <v>6.3829650000000002E-2</v>
      </c>
      <c r="NN200">
        <v>0.59459479999999998</v>
      </c>
      <c r="NO200">
        <v>24.506540000000001</v>
      </c>
      <c r="NP200" s="1">
        <v>1.4667639999999999E-4</v>
      </c>
      <c r="NQ200">
        <v>6.1425710000000001E-2</v>
      </c>
      <c r="NR200">
        <v>0.59459779999999995</v>
      </c>
      <c r="NS200">
        <v>23.859069999999999</v>
      </c>
      <c r="NT200" s="1">
        <v>1.40796E-4</v>
      </c>
      <c r="NU200">
        <v>5.908745E-2</v>
      </c>
      <c r="NV200">
        <v>0.59460190000000002</v>
      </c>
      <c r="NW200">
        <v>24.046990000000001</v>
      </c>
      <c r="NX200" s="1">
        <v>1.3523370000000001E-4</v>
      </c>
      <c r="NY200">
        <v>5.6861500000000002E-2</v>
      </c>
      <c r="NZ200">
        <v>0.59459839999999997</v>
      </c>
      <c r="OA200">
        <v>24.729130000000001</v>
      </c>
      <c r="OB200" s="1">
        <v>1.2996780000000001E-4</v>
      </c>
      <c r="OC200">
        <v>5.4751420000000002E-2</v>
      </c>
      <c r="OD200">
        <v>0.5946034</v>
      </c>
      <c r="OE200">
        <v>25.525110000000002</v>
      </c>
      <c r="OF200" s="1">
        <v>1.2489470000000001E-4</v>
      </c>
      <c r="OG200">
        <v>5.2714530000000002E-2</v>
      </c>
      <c r="OH200">
        <v>0.59459949999999995</v>
      </c>
      <c r="OI200">
        <v>26.252040000000001</v>
      </c>
      <c r="OJ200" s="1">
        <v>1.200571E-4</v>
      </c>
      <c r="OK200">
        <v>5.076261E-2</v>
      </c>
    </row>
    <row r="201" spans="1:401" x14ac:dyDescent="0.35">
      <c r="A201">
        <v>207</v>
      </c>
      <c r="B201" t="s">
        <v>4</v>
      </c>
      <c r="C201" t="s">
        <v>181</v>
      </c>
      <c r="D201" t="s">
        <v>207</v>
      </c>
      <c r="E201">
        <v>774.59130000000005</v>
      </c>
      <c r="F201">
        <v>0.75085619999999997</v>
      </c>
      <c r="G201">
        <v>21.91656</v>
      </c>
      <c r="H201">
        <v>0</v>
      </c>
      <c r="I201">
        <v>0</v>
      </c>
      <c r="J201">
        <v>0.74950459999999997</v>
      </c>
      <c r="K201">
        <v>22.06803</v>
      </c>
      <c r="L201">
        <v>0</v>
      </c>
      <c r="M201">
        <v>0</v>
      </c>
      <c r="N201">
        <v>0.74815209999999999</v>
      </c>
      <c r="O201">
        <v>22.168489999999998</v>
      </c>
      <c r="P201">
        <v>0</v>
      </c>
      <c r="Q201">
        <v>0</v>
      </c>
      <c r="R201">
        <v>0.74675919999999996</v>
      </c>
      <c r="S201">
        <v>22.077629999999999</v>
      </c>
      <c r="T201">
        <v>0</v>
      </c>
      <c r="U201">
        <v>0</v>
      </c>
      <c r="V201">
        <v>0.74523510000000004</v>
      </c>
      <c r="W201">
        <v>21.760380000000001</v>
      </c>
      <c r="X201">
        <v>0</v>
      </c>
      <c r="Y201">
        <v>0</v>
      </c>
      <c r="Z201">
        <v>0.74326360000000002</v>
      </c>
      <c r="AA201">
        <v>21.651769999999999</v>
      </c>
      <c r="AB201">
        <v>0</v>
      </c>
      <c r="AC201">
        <v>0</v>
      </c>
      <c r="AD201">
        <v>0.74055439999999995</v>
      </c>
      <c r="AE201">
        <v>21.695270000000001</v>
      </c>
      <c r="AF201">
        <v>0</v>
      </c>
      <c r="AG201">
        <v>0</v>
      </c>
      <c r="AH201">
        <v>0.73812149999999999</v>
      </c>
      <c r="AI201">
        <v>22.096</v>
      </c>
      <c r="AJ201">
        <v>1.0264419999999999E-34</v>
      </c>
      <c r="AK201">
        <v>2.6425789999999999E-32</v>
      </c>
      <c r="AL201">
        <v>0.73624559999999994</v>
      </c>
      <c r="AM201">
        <v>22.602910000000001</v>
      </c>
      <c r="AN201" s="1">
        <v>6.9347439999999998E-23</v>
      </c>
      <c r="AO201" s="1">
        <v>1.78887E-20</v>
      </c>
      <c r="AP201">
        <v>0.73462839999999996</v>
      </c>
      <c r="AQ201">
        <v>23.115079999999999</v>
      </c>
      <c r="AR201" s="1">
        <v>1.107342E-11</v>
      </c>
      <c r="AS201" s="1">
        <v>2.8486240000000001E-9</v>
      </c>
      <c r="AT201">
        <v>0.7331067</v>
      </c>
      <c r="AU201">
        <v>23.400189999999998</v>
      </c>
      <c r="AV201" s="1">
        <v>1.0933200000000001E-5</v>
      </c>
      <c r="AW201" s="1">
        <v>2.366366E-3</v>
      </c>
      <c r="AX201">
        <v>0.7316551</v>
      </c>
      <c r="AY201">
        <v>23.342230000000001</v>
      </c>
      <c r="AZ201" s="1">
        <v>7.9582349999999993E-3</v>
      </c>
      <c r="BA201" s="1">
        <v>1.8130189999999999</v>
      </c>
      <c r="BB201">
        <v>0.73031270000000004</v>
      </c>
      <c r="BC201">
        <v>23.17023</v>
      </c>
      <c r="BD201" s="1">
        <v>0.58272250000000003</v>
      </c>
      <c r="BE201" s="1">
        <v>137.77260000000001</v>
      </c>
      <c r="BF201">
        <v>0.72899729999999996</v>
      </c>
      <c r="BG201">
        <v>23.01587</v>
      </c>
      <c r="BH201" s="1">
        <v>9.1341819999999991</v>
      </c>
      <c r="BI201">
        <v>2228.2269999999999</v>
      </c>
      <c r="BJ201">
        <v>0.72755270000000005</v>
      </c>
      <c r="BK201">
        <v>23.161770000000001</v>
      </c>
      <c r="BL201">
        <v>45.148009999999999</v>
      </c>
      <c r="BM201">
        <v>11302.79</v>
      </c>
      <c r="BN201">
        <v>0.72579959999999999</v>
      </c>
      <c r="BO201">
        <v>23.874880000000001</v>
      </c>
      <c r="BP201">
        <v>90.266819999999996</v>
      </c>
      <c r="BQ201">
        <v>23118.42</v>
      </c>
      <c r="BR201">
        <v>0.72374289999999997</v>
      </c>
      <c r="BS201">
        <v>24.54327</v>
      </c>
      <c r="BT201">
        <v>87.596410000000006</v>
      </c>
      <c r="BU201">
        <v>22880.57</v>
      </c>
      <c r="BV201">
        <v>0.72131279999999998</v>
      </c>
      <c r="BW201">
        <v>25.07178</v>
      </c>
      <c r="BX201">
        <v>47.512099999999997</v>
      </c>
      <c r="BY201">
        <v>12625.62</v>
      </c>
      <c r="BZ201">
        <v>0.71872259999999999</v>
      </c>
      <c r="CA201">
        <v>25.270109999999999</v>
      </c>
      <c r="CB201">
        <v>16.205770000000001</v>
      </c>
      <c r="CC201">
        <v>4371.5870000000004</v>
      </c>
      <c r="CD201">
        <v>0.71525890000000003</v>
      </c>
      <c r="CE201">
        <v>25.037410000000001</v>
      </c>
      <c r="CF201">
        <v>3.8741219999999998</v>
      </c>
      <c r="CG201">
        <v>1058.72</v>
      </c>
      <c r="CH201">
        <v>0.71093439999999997</v>
      </c>
      <c r="CI201">
        <v>24.46313</v>
      </c>
      <c r="CJ201">
        <v>0.74748270000000006</v>
      </c>
      <c r="CK201">
        <v>205.93799999999999</v>
      </c>
      <c r="CL201">
        <v>0.7064279</v>
      </c>
      <c r="CM201">
        <v>24.058260000000001</v>
      </c>
      <c r="CN201">
        <v>0.16589660000000001</v>
      </c>
      <c r="CO201">
        <v>45.363250000000001</v>
      </c>
      <c r="CP201">
        <v>0.70212940000000001</v>
      </c>
      <c r="CQ201">
        <v>24.036909999999999</v>
      </c>
      <c r="CR201">
        <v>7.9020590000000002E-2</v>
      </c>
      <c r="CS201">
        <v>21.17108</v>
      </c>
      <c r="CT201">
        <v>0.69761379999999995</v>
      </c>
      <c r="CU201">
        <v>24.45776</v>
      </c>
      <c r="CV201">
        <v>6.9285330000000006E-2</v>
      </c>
      <c r="CW201">
        <v>18.48293</v>
      </c>
      <c r="CX201">
        <v>0.69279769999999996</v>
      </c>
      <c r="CY201">
        <v>24.572410000000001</v>
      </c>
      <c r="CZ201">
        <v>6.8874870000000005E-2</v>
      </c>
      <c r="DA201">
        <v>18.451879999999999</v>
      </c>
      <c r="DB201">
        <v>0.68838279999999996</v>
      </c>
      <c r="DC201">
        <v>25.001989999999999</v>
      </c>
      <c r="DD201">
        <v>6.7176269999999996E-2</v>
      </c>
      <c r="DE201">
        <v>18.09244</v>
      </c>
      <c r="DF201">
        <v>0.68370399999999998</v>
      </c>
      <c r="DG201">
        <v>25.067340000000002</v>
      </c>
      <c r="DH201" s="1">
        <v>6.3122929999999994E-2</v>
      </c>
      <c r="DI201">
        <v>17.09271</v>
      </c>
      <c r="DJ201">
        <v>0.67887819999999999</v>
      </c>
      <c r="DK201">
        <v>24.673020000000001</v>
      </c>
      <c r="DL201" s="1">
        <v>5.7765999999999998E-2</v>
      </c>
      <c r="DM201">
        <v>15.723269999999999</v>
      </c>
      <c r="DN201">
        <v>0.67338690000000001</v>
      </c>
      <c r="DO201">
        <v>24.07159</v>
      </c>
      <c r="DP201" s="1">
        <v>5.2080109999999999E-2</v>
      </c>
      <c r="DQ201">
        <v>14.252079999999999</v>
      </c>
      <c r="DR201">
        <v>0.6673133</v>
      </c>
      <c r="DS201">
        <v>23.577829999999999</v>
      </c>
      <c r="DT201" s="1">
        <v>4.6562600000000003E-2</v>
      </c>
      <c r="DU201">
        <v>12.81781</v>
      </c>
      <c r="DV201">
        <v>0.66157980000000005</v>
      </c>
      <c r="DW201">
        <v>23.325189999999999</v>
      </c>
      <c r="DX201" s="1">
        <v>4.1434930000000002E-2</v>
      </c>
      <c r="DY201">
        <v>11.464549999999999</v>
      </c>
      <c r="DZ201">
        <v>0.65561519999999995</v>
      </c>
      <c r="EA201">
        <v>23.825759999999999</v>
      </c>
      <c r="EB201" s="1">
        <v>3.6790070000000001E-2</v>
      </c>
      <c r="EC201">
        <v>10.232620000000001</v>
      </c>
      <c r="ED201">
        <v>0.64997170000000004</v>
      </c>
      <c r="EE201">
        <v>24.6127</v>
      </c>
      <c r="EF201" s="1">
        <v>3.2662719999999999E-2</v>
      </c>
      <c r="EG201">
        <v>9.1273499999999999</v>
      </c>
      <c r="EH201">
        <v>0.64507700000000001</v>
      </c>
      <c r="EI201">
        <v>25.555569999999999</v>
      </c>
      <c r="EJ201" s="1">
        <v>2.9061E-2</v>
      </c>
      <c r="EK201">
        <v>8.1478079999999995</v>
      </c>
      <c r="EL201">
        <v>0.64037920000000004</v>
      </c>
      <c r="EM201">
        <v>26.286729999999999</v>
      </c>
      <c r="EN201" s="1">
        <v>2.5889369999999998E-2</v>
      </c>
      <c r="EO201">
        <v>7.2804849999999997</v>
      </c>
      <c r="EP201">
        <v>0.63536269999999995</v>
      </c>
      <c r="EQ201">
        <v>26.314869999999999</v>
      </c>
      <c r="ER201" s="1">
        <v>2.3028650000000001E-2</v>
      </c>
      <c r="ES201">
        <v>6.4992590000000003</v>
      </c>
      <c r="ET201">
        <v>0.63012429999999997</v>
      </c>
      <c r="EU201">
        <v>25.81221</v>
      </c>
      <c r="EV201" s="1">
        <v>2.0475230000000001E-2</v>
      </c>
      <c r="EW201">
        <v>5.7992309999999998</v>
      </c>
      <c r="EX201">
        <v>0.62452300000000005</v>
      </c>
      <c r="EY201">
        <v>25.253769999999999</v>
      </c>
      <c r="EZ201" s="1">
        <v>1.8184680000000002E-2</v>
      </c>
      <c r="FA201">
        <v>5.1711720000000003</v>
      </c>
      <c r="FB201">
        <v>0.61870289999999994</v>
      </c>
      <c r="FC201">
        <v>24.766439999999999</v>
      </c>
      <c r="FD201" s="1">
        <v>1.6142750000000001E-2</v>
      </c>
      <c r="FE201">
        <v>4.6093169999999999</v>
      </c>
      <c r="FF201">
        <v>0.61408819999999997</v>
      </c>
      <c r="FG201">
        <v>24.88869</v>
      </c>
      <c r="FH201" s="1">
        <v>1.433223E-2</v>
      </c>
      <c r="FI201">
        <v>4.1024539999999998</v>
      </c>
      <c r="FJ201">
        <v>0.61014699999999999</v>
      </c>
      <c r="FK201">
        <v>25.248989999999999</v>
      </c>
      <c r="FL201" s="1">
        <v>1.270891E-2</v>
      </c>
      <c r="FM201">
        <v>3.6442459999999999</v>
      </c>
      <c r="FN201">
        <v>0.6061493</v>
      </c>
      <c r="FO201">
        <v>25.664760000000001</v>
      </c>
      <c r="FP201" s="1">
        <v>1.126137E-2</v>
      </c>
      <c r="FQ201">
        <v>3.2352219999999998</v>
      </c>
      <c r="FR201">
        <v>0.60245859999999996</v>
      </c>
      <c r="FS201">
        <v>25.94117</v>
      </c>
      <c r="FT201" s="1">
        <v>9.9743060000000005E-3</v>
      </c>
      <c r="FU201">
        <v>2.8694359999999999</v>
      </c>
      <c r="FV201">
        <v>0.59896020000000005</v>
      </c>
      <c r="FW201">
        <v>25.79271</v>
      </c>
      <c r="FX201" s="1">
        <v>8.838762E-3</v>
      </c>
      <c r="FY201">
        <v>2.5452979999999998</v>
      </c>
      <c r="FZ201">
        <v>0.59560299999999999</v>
      </c>
      <c r="GA201">
        <v>25.30611</v>
      </c>
      <c r="GB201" s="1">
        <v>7.8284530000000008E-3</v>
      </c>
      <c r="GC201">
        <v>2.256246</v>
      </c>
      <c r="GD201">
        <v>0.59279510000000002</v>
      </c>
      <c r="GE201">
        <v>24.723269999999999</v>
      </c>
      <c r="GF201" s="1">
        <v>6.9225780000000004E-3</v>
      </c>
      <c r="GG201">
        <v>1.9954229999999999</v>
      </c>
      <c r="GH201">
        <v>0.59051310000000001</v>
      </c>
      <c r="GI201">
        <v>24.34742</v>
      </c>
      <c r="GJ201" s="1">
        <v>6.104684E-3</v>
      </c>
      <c r="GK201">
        <v>1.7582869999999999</v>
      </c>
      <c r="GL201">
        <v>0.58872709999999995</v>
      </c>
      <c r="GM201">
        <v>24.679580000000001</v>
      </c>
      <c r="GN201" s="1">
        <v>5.364728E-3</v>
      </c>
      <c r="GO201">
        <v>1.5430550000000001</v>
      </c>
      <c r="GP201">
        <v>0.58734220000000004</v>
      </c>
      <c r="GQ201">
        <v>25.42276</v>
      </c>
      <c r="GR201" s="1">
        <v>4.6828160000000002E-3</v>
      </c>
      <c r="GS201">
        <v>1.3445130000000001</v>
      </c>
      <c r="GT201">
        <v>0.58679870000000001</v>
      </c>
      <c r="GU201">
        <v>26.426259999999999</v>
      </c>
      <c r="GV201" s="1">
        <v>4.0285260000000002E-3</v>
      </c>
      <c r="GW201">
        <v>1.1538330000000001</v>
      </c>
      <c r="GX201">
        <v>0.58696329999999997</v>
      </c>
      <c r="GY201">
        <v>27.25076</v>
      </c>
      <c r="GZ201" s="1">
        <v>3.3725529999999999E-3</v>
      </c>
      <c r="HA201">
        <v>0.96368849999999995</v>
      </c>
      <c r="HB201">
        <v>0.58708130000000003</v>
      </c>
      <c r="HC201">
        <v>27.530069999999998</v>
      </c>
      <c r="HD201" s="1">
        <v>2.73427E-3</v>
      </c>
      <c r="HE201">
        <v>0.77979399999999999</v>
      </c>
      <c r="HF201">
        <v>0.58723289999999995</v>
      </c>
      <c r="HG201">
        <v>26.998200000000001</v>
      </c>
      <c r="HH201" s="1">
        <v>2.1635859999999999E-3</v>
      </c>
      <c r="HI201">
        <v>0.61565950000000003</v>
      </c>
      <c r="HJ201">
        <v>0.58736029999999995</v>
      </c>
      <c r="HK201">
        <v>26.199249999999999</v>
      </c>
      <c r="HL201" s="1">
        <v>1.7040860000000001E-3</v>
      </c>
      <c r="HM201">
        <v>0.48365819999999998</v>
      </c>
      <c r="HN201">
        <v>0.58746960000000004</v>
      </c>
      <c r="HO201">
        <v>25.34815</v>
      </c>
      <c r="HP201" s="1">
        <v>1.3684280000000001E-3</v>
      </c>
      <c r="HQ201">
        <v>0.38727600000000001</v>
      </c>
      <c r="HR201">
        <v>0.58756960000000003</v>
      </c>
      <c r="HS201">
        <v>24.91046</v>
      </c>
      <c r="HT201" s="1">
        <v>1.141434E-3</v>
      </c>
      <c r="HU201">
        <v>0.3220539</v>
      </c>
      <c r="HV201">
        <v>0.58763650000000001</v>
      </c>
      <c r="HW201">
        <v>24.917249999999999</v>
      </c>
      <c r="HX201" s="1">
        <v>9.9029289999999991E-4</v>
      </c>
      <c r="HY201">
        <v>0.2786999</v>
      </c>
      <c r="HZ201">
        <v>0.58767610000000003</v>
      </c>
      <c r="IA201">
        <v>25.161629999999999</v>
      </c>
      <c r="IB201" s="1">
        <v>8.8581689999999997E-4</v>
      </c>
      <c r="IC201">
        <v>0.2488069</v>
      </c>
      <c r="ID201">
        <v>0.5876846</v>
      </c>
      <c r="IE201">
        <v>25.563179999999999</v>
      </c>
      <c r="IF201" s="1">
        <v>8.0644250000000005E-4</v>
      </c>
      <c r="IG201">
        <v>0.2262255</v>
      </c>
      <c r="IH201">
        <v>0.58768920000000002</v>
      </c>
      <c r="II201">
        <v>25.61571</v>
      </c>
      <c r="IJ201" s="1">
        <v>7.4029779999999995E-4</v>
      </c>
      <c r="IK201">
        <v>0.20749300000000001</v>
      </c>
      <c r="IL201">
        <v>0.58766149999999995</v>
      </c>
      <c r="IM201">
        <v>25.122229999999998</v>
      </c>
      <c r="IN201" s="1">
        <v>6.8372310000000005E-4</v>
      </c>
      <c r="IO201">
        <v>0.19148960000000001</v>
      </c>
      <c r="IP201">
        <v>0.58763929999999998</v>
      </c>
      <c r="IQ201">
        <v>24.421939999999999</v>
      </c>
      <c r="IR201" s="1">
        <v>6.3607110000000002E-4</v>
      </c>
      <c r="IS201">
        <v>0.17802680000000001</v>
      </c>
      <c r="IT201">
        <v>0.58759660000000002</v>
      </c>
      <c r="IU201">
        <v>23.850709999999999</v>
      </c>
      <c r="IV201" s="1">
        <v>5.9650450000000004E-4</v>
      </c>
      <c r="IW201">
        <v>0.1668615</v>
      </c>
      <c r="IX201">
        <v>0.58752680000000002</v>
      </c>
      <c r="IY201">
        <v>24.14819</v>
      </c>
      <c r="IZ201" s="1">
        <v>5.6335599999999999E-4</v>
      </c>
      <c r="JA201">
        <v>0.15754029999999999</v>
      </c>
      <c r="JB201">
        <v>0.58749969999999996</v>
      </c>
      <c r="JC201">
        <v>24.92886</v>
      </c>
      <c r="JD201" s="1">
        <v>5.3549000000000001E-4</v>
      </c>
      <c r="JE201">
        <v>0.1496894</v>
      </c>
      <c r="JF201">
        <v>0.58744819999999998</v>
      </c>
      <c r="JG201">
        <v>26.026409999999998</v>
      </c>
      <c r="JH201" s="1">
        <v>5.1139420000000004E-4</v>
      </c>
      <c r="JI201">
        <v>0.14292299999999999</v>
      </c>
      <c r="JJ201">
        <v>0.5874104</v>
      </c>
      <c r="JK201">
        <v>26.8369</v>
      </c>
      <c r="JL201" s="1">
        <v>4.9076329999999996E-4</v>
      </c>
      <c r="JM201">
        <v>0.13713210000000001</v>
      </c>
      <c r="JN201">
        <v>0.58735550000000003</v>
      </c>
      <c r="JO201">
        <v>27.209250000000001</v>
      </c>
      <c r="JP201" s="1">
        <v>4.7289519999999999E-4</v>
      </c>
      <c r="JQ201">
        <v>0.13211339999999999</v>
      </c>
      <c r="JR201">
        <v>0.58733150000000001</v>
      </c>
      <c r="JS201">
        <v>26.86608</v>
      </c>
      <c r="JT201" s="1">
        <v>4.5640950000000002E-4</v>
      </c>
      <c r="JU201">
        <v>0.12749450000000001</v>
      </c>
      <c r="JV201">
        <v>0.58727339999999995</v>
      </c>
      <c r="JW201">
        <v>26.179839999999999</v>
      </c>
      <c r="JX201" s="1">
        <v>4.402462E-4</v>
      </c>
      <c r="JY201">
        <v>0.1229724</v>
      </c>
      <c r="JZ201">
        <v>0.58723250000000005</v>
      </c>
      <c r="KA201">
        <v>25.409649999999999</v>
      </c>
      <c r="KB201" s="1">
        <v>4.2383669999999999E-4</v>
      </c>
      <c r="KC201">
        <v>0.1183922</v>
      </c>
      <c r="KD201">
        <v>0.58720240000000001</v>
      </c>
      <c r="KE201">
        <v>25.305479999999999</v>
      </c>
      <c r="KF201" s="1">
        <v>4.0697329999999997E-4</v>
      </c>
      <c r="KG201">
        <v>0.11368789999999999</v>
      </c>
      <c r="KH201">
        <v>0.58716880000000005</v>
      </c>
      <c r="KI201">
        <v>25.523109999999999</v>
      </c>
      <c r="KJ201" s="1">
        <v>3.8997929999999998E-4</v>
      </c>
      <c r="KK201">
        <v>0.10892350000000001</v>
      </c>
      <c r="KL201">
        <v>0.58713990000000005</v>
      </c>
      <c r="KM201">
        <v>26.093240000000002</v>
      </c>
      <c r="KN201" s="1">
        <v>3.7329950000000001E-4</v>
      </c>
      <c r="KO201">
        <v>0.10425810000000001</v>
      </c>
      <c r="KP201">
        <v>0.58711449999999998</v>
      </c>
      <c r="KQ201">
        <v>26.71049</v>
      </c>
      <c r="KR201" s="1">
        <v>3.5669910000000002E-4</v>
      </c>
      <c r="KS201">
        <v>9.9606210000000001E-2</v>
      </c>
      <c r="KT201">
        <v>0.58712109999999995</v>
      </c>
      <c r="KU201">
        <v>26.82131</v>
      </c>
      <c r="KV201" s="1">
        <v>3.4076320000000002E-4</v>
      </c>
      <c r="KW201">
        <v>9.5141249999999997E-2</v>
      </c>
      <c r="KX201">
        <v>0.58713280000000001</v>
      </c>
      <c r="KY201">
        <v>26.409880000000001</v>
      </c>
      <c r="KZ201" s="1">
        <v>3.2529260000000002E-4</v>
      </c>
      <c r="LA201">
        <v>9.0804979999999993E-2</v>
      </c>
      <c r="LB201">
        <v>0.58712790000000004</v>
      </c>
      <c r="LC201">
        <v>25.765450000000001</v>
      </c>
      <c r="LD201" s="1">
        <v>3.104739E-4</v>
      </c>
      <c r="LE201">
        <v>8.6651060000000002E-2</v>
      </c>
      <c r="LF201">
        <v>0.58714350000000004</v>
      </c>
      <c r="LG201">
        <v>25.223030000000001</v>
      </c>
      <c r="LH201" s="1">
        <v>2.9639409999999999E-4</v>
      </c>
      <c r="LI201">
        <v>8.2697729999999997E-2</v>
      </c>
      <c r="LJ201">
        <v>0.58716290000000004</v>
      </c>
      <c r="LK201">
        <v>25.333659999999998</v>
      </c>
      <c r="LL201" s="1">
        <v>2.832423E-4</v>
      </c>
      <c r="LM201">
        <v>7.9007770000000005E-2</v>
      </c>
      <c r="LN201">
        <v>0.58717750000000002</v>
      </c>
      <c r="LO201">
        <v>25.79608</v>
      </c>
      <c r="LP201" s="1">
        <v>2.7067580000000001E-4</v>
      </c>
      <c r="LQ201">
        <v>7.5492050000000005E-2</v>
      </c>
      <c r="LR201">
        <v>0.58718879999999996</v>
      </c>
      <c r="LS201">
        <v>26.516020000000001</v>
      </c>
      <c r="LT201" s="1">
        <v>2.583463E-4</v>
      </c>
      <c r="LU201">
        <v>7.2039889999999995E-2</v>
      </c>
      <c r="LV201">
        <v>0.58719920000000003</v>
      </c>
      <c r="LW201">
        <v>27.152529999999999</v>
      </c>
      <c r="LX201" s="1">
        <v>2.4625249999999998E-4</v>
      </c>
      <c r="LY201">
        <v>6.8654350000000003E-2</v>
      </c>
      <c r="LZ201">
        <v>0.58720150000000004</v>
      </c>
      <c r="MA201">
        <v>27.361090000000001</v>
      </c>
      <c r="MB201" s="1">
        <v>2.3385739999999999E-4</v>
      </c>
      <c r="MC201">
        <v>6.5279450000000003E-2</v>
      </c>
      <c r="MD201">
        <v>0.58721540000000005</v>
      </c>
      <c r="ME201">
        <v>26.935030000000001</v>
      </c>
      <c r="MF201" s="1">
        <v>2.213851E-4</v>
      </c>
      <c r="MG201">
        <v>6.2002910000000001E-2</v>
      </c>
      <c r="MH201">
        <v>0.58720490000000003</v>
      </c>
      <c r="MI201">
        <v>26.22906</v>
      </c>
      <c r="MJ201" s="1">
        <v>2.0984279999999999E-4</v>
      </c>
      <c r="MK201">
        <v>5.8954810000000003E-2</v>
      </c>
      <c r="ML201">
        <v>0.58722200000000002</v>
      </c>
      <c r="MM201">
        <v>25.451160000000002</v>
      </c>
      <c r="MN201" s="1">
        <v>1.994667E-4</v>
      </c>
      <c r="MO201">
        <v>5.6200029999999998E-2</v>
      </c>
      <c r="MP201">
        <v>0.58722589999999997</v>
      </c>
      <c r="MQ201">
        <v>25.35877</v>
      </c>
      <c r="MR201" s="1">
        <v>1.902103E-4</v>
      </c>
      <c r="MS201">
        <v>5.3741570000000002E-2</v>
      </c>
      <c r="MT201">
        <v>0.58722039999999998</v>
      </c>
      <c r="MU201">
        <v>25.376270000000002</v>
      </c>
      <c r="MV201" s="1">
        <v>1.8175529999999999E-4</v>
      </c>
      <c r="MW201">
        <v>5.1494140000000001E-2</v>
      </c>
      <c r="MX201">
        <v>0.58721270000000003</v>
      </c>
      <c r="MY201">
        <v>25.486650000000001</v>
      </c>
      <c r="MZ201" s="1">
        <v>1.7398770000000001E-4</v>
      </c>
      <c r="NA201">
        <v>4.9418080000000003E-2</v>
      </c>
      <c r="NB201">
        <v>0.58721860000000003</v>
      </c>
      <c r="NC201">
        <v>25.59327</v>
      </c>
      <c r="ND201" s="1">
        <v>1.6683010000000001E-4</v>
      </c>
      <c r="NE201">
        <v>4.7500170000000001E-2</v>
      </c>
      <c r="NF201">
        <v>0.58722359999999996</v>
      </c>
      <c r="NG201">
        <v>25.64066</v>
      </c>
      <c r="NH201" s="1">
        <v>1.599785E-4</v>
      </c>
      <c r="NI201">
        <v>4.5658909999999997E-2</v>
      </c>
      <c r="NJ201">
        <v>0.58722540000000001</v>
      </c>
      <c r="NK201">
        <v>25.232589999999998</v>
      </c>
      <c r="NL201" s="1">
        <v>1.5345509999999999E-4</v>
      </c>
      <c r="NM201">
        <v>4.3897159999999998E-2</v>
      </c>
      <c r="NN201">
        <v>0.58722350000000001</v>
      </c>
      <c r="NO201">
        <v>24.562329999999999</v>
      </c>
      <c r="NP201" s="1">
        <v>1.4735200000000001E-4</v>
      </c>
      <c r="NQ201">
        <v>4.224286E-2</v>
      </c>
      <c r="NR201">
        <v>0.58722719999999995</v>
      </c>
      <c r="NS201">
        <v>23.913709999999998</v>
      </c>
      <c r="NT201" s="1">
        <v>1.4144989999999999E-4</v>
      </c>
      <c r="NU201">
        <v>4.0636279999999997E-2</v>
      </c>
      <c r="NV201">
        <v>0.58722909999999995</v>
      </c>
      <c r="NW201">
        <v>24.089639999999999</v>
      </c>
      <c r="NX201" s="1">
        <v>1.3584630000000001E-4</v>
      </c>
      <c r="NY201">
        <v>3.9102499999999998E-2</v>
      </c>
      <c r="NZ201">
        <v>0.58721979999999996</v>
      </c>
      <c r="OA201">
        <v>24.749890000000001</v>
      </c>
      <c r="OB201" s="1">
        <v>1.3055529999999999E-4</v>
      </c>
      <c r="OC201">
        <v>3.7650889999999999E-2</v>
      </c>
      <c r="OD201">
        <v>0.58722249999999998</v>
      </c>
      <c r="OE201">
        <v>25.529039999999998</v>
      </c>
      <c r="OF201" s="1">
        <v>1.254603E-4</v>
      </c>
      <c r="OG201">
        <v>3.6250449999999997E-2</v>
      </c>
      <c r="OH201">
        <v>0.58722249999999998</v>
      </c>
      <c r="OI201">
        <v>26.249210000000001</v>
      </c>
      <c r="OJ201" s="1">
        <v>1.20598E-4</v>
      </c>
      <c r="OK201">
        <v>3.4907720000000003E-2</v>
      </c>
    </row>
    <row r="202" spans="1:401" x14ac:dyDescent="0.35">
      <c r="A202">
        <v>208</v>
      </c>
      <c r="B202" t="s">
        <v>4</v>
      </c>
      <c r="C202" t="s">
        <v>181</v>
      </c>
      <c r="D202" t="s">
        <v>208</v>
      </c>
      <c r="E202">
        <v>838.42250000000001</v>
      </c>
      <c r="F202">
        <v>1.3052840000000001</v>
      </c>
      <c r="G202">
        <v>21.938770000000002</v>
      </c>
      <c r="H202">
        <v>0</v>
      </c>
      <c r="I202">
        <v>0</v>
      </c>
      <c r="J202">
        <v>1.302433</v>
      </c>
      <c r="K202">
        <v>22.1006</v>
      </c>
      <c r="L202">
        <v>0</v>
      </c>
      <c r="M202">
        <v>0</v>
      </c>
      <c r="N202">
        <v>1.2996380000000001</v>
      </c>
      <c r="O202">
        <v>22.20505</v>
      </c>
      <c r="P202">
        <v>0</v>
      </c>
      <c r="Q202">
        <v>0</v>
      </c>
      <c r="R202">
        <v>1.2967029999999999</v>
      </c>
      <c r="S202">
        <v>22.10736</v>
      </c>
      <c r="T202">
        <v>0</v>
      </c>
      <c r="U202">
        <v>0</v>
      </c>
      <c r="V202">
        <v>1.293563</v>
      </c>
      <c r="W202">
        <v>21.781310000000001</v>
      </c>
      <c r="X202">
        <v>0</v>
      </c>
      <c r="Y202">
        <v>0</v>
      </c>
      <c r="Z202">
        <v>1.28955</v>
      </c>
      <c r="AA202">
        <v>21.65598</v>
      </c>
      <c r="AB202">
        <v>0</v>
      </c>
      <c r="AC202">
        <v>0</v>
      </c>
      <c r="AD202">
        <v>1.284108</v>
      </c>
      <c r="AE202">
        <v>21.699439999999999</v>
      </c>
      <c r="AF202">
        <v>0</v>
      </c>
      <c r="AG202">
        <v>0</v>
      </c>
      <c r="AH202">
        <v>1.2790630000000001</v>
      </c>
      <c r="AI202">
        <v>22.11806</v>
      </c>
      <c r="AJ202">
        <v>1.5537709999999999E-35</v>
      </c>
      <c r="AK202">
        <v>4.2789130000000001E-33</v>
      </c>
      <c r="AL202">
        <v>1.27508</v>
      </c>
      <c r="AM202">
        <v>22.624289999999998</v>
      </c>
      <c r="AN202" s="1">
        <v>1.078033E-23</v>
      </c>
      <c r="AO202" s="1">
        <v>2.9734709999999999E-21</v>
      </c>
      <c r="AP202">
        <v>1.2716270000000001</v>
      </c>
      <c r="AQ202">
        <v>23.147870000000001</v>
      </c>
      <c r="AR202" s="1">
        <v>2.1459170000000001E-12</v>
      </c>
      <c r="AS202" s="1">
        <v>5.2452299999999999E-10</v>
      </c>
      <c r="AT202">
        <v>1.2684709999999999</v>
      </c>
      <c r="AU202">
        <v>23.43807</v>
      </c>
      <c r="AV202" s="1">
        <v>6.9661140000000001E-6</v>
      </c>
      <c r="AW202" s="1">
        <v>1.372566E-3</v>
      </c>
      <c r="AX202">
        <v>1.265458</v>
      </c>
      <c r="AY202">
        <v>23.374030000000001</v>
      </c>
      <c r="AZ202" s="1">
        <v>5.8717099999999996E-3</v>
      </c>
      <c r="BA202" s="1">
        <v>1.2797689999999999</v>
      </c>
      <c r="BB202">
        <v>1.2627349999999999</v>
      </c>
      <c r="BC202">
        <v>23.201339999999998</v>
      </c>
      <c r="BD202" s="1">
        <v>0.47314079999999997</v>
      </c>
      <c r="BE202" s="1">
        <v>110.4973</v>
      </c>
      <c r="BF202">
        <v>1.2598959999999999</v>
      </c>
      <c r="BG202">
        <v>23.03453</v>
      </c>
      <c r="BH202" s="1">
        <v>7.9867660000000003</v>
      </c>
      <c r="BI202">
        <v>1973.885</v>
      </c>
      <c r="BJ202">
        <v>1.2567680000000001</v>
      </c>
      <c r="BK202">
        <v>23.17229</v>
      </c>
      <c r="BL202">
        <v>41.945129999999999</v>
      </c>
      <c r="BM202">
        <v>10867.23</v>
      </c>
      <c r="BN202">
        <v>1.253064</v>
      </c>
      <c r="BO202">
        <v>23.888909999999999</v>
      </c>
      <c r="BP202">
        <v>88.229550000000003</v>
      </c>
      <c r="BQ202">
        <v>23814.51</v>
      </c>
      <c r="BR202">
        <v>1.2487189999999999</v>
      </c>
      <c r="BS202">
        <v>24.55827</v>
      </c>
      <c r="BT202">
        <v>89.372100000000003</v>
      </c>
      <c r="BU202">
        <v>24989.53</v>
      </c>
      <c r="BV202">
        <v>1.2436769999999999</v>
      </c>
      <c r="BW202">
        <v>25.104679999999998</v>
      </c>
      <c r="BX202">
        <v>50.25703</v>
      </c>
      <c r="BY202">
        <v>14487.02</v>
      </c>
      <c r="BZ202">
        <v>1.2381960000000001</v>
      </c>
      <c r="CA202">
        <v>25.311330000000002</v>
      </c>
      <c r="CB202">
        <v>17.660260000000001</v>
      </c>
      <c r="CC202">
        <v>5223.9769999999999</v>
      </c>
      <c r="CD202">
        <v>1.2319279999999999</v>
      </c>
      <c r="CE202">
        <v>25.085560000000001</v>
      </c>
      <c r="CF202">
        <v>4.3188959999999996</v>
      </c>
      <c r="CG202">
        <v>1304.403</v>
      </c>
      <c r="CH202">
        <v>1.225177</v>
      </c>
      <c r="CI202">
        <v>24.508279999999999</v>
      </c>
      <c r="CJ202">
        <v>0.84148869999999998</v>
      </c>
      <c r="CK202">
        <v>256.93900000000002</v>
      </c>
      <c r="CL202">
        <v>1.218253</v>
      </c>
      <c r="CM202">
        <v>24.091100000000001</v>
      </c>
      <c r="CN202">
        <v>0.18126680000000001</v>
      </c>
      <c r="CO202">
        <v>54.36251</v>
      </c>
      <c r="CP202">
        <v>1.2118850000000001</v>
      </c>
      <c r="CQ202">
        <v>24.060549999999999</v>
      </c>
      <c r="CR202">
        <v>8.1066520000000003E-2</v>
      </c>
      <c r="CS202">
        <v>23.196010000000001</v>
      </c>
      <c r="CT202">
        <v>1.2051970000000001</v>
      </c>
      <c r="CU202">
        <v>24.482109999999999</v>
      </c>
      <c r="CV202">
        <v>6.9422769999999995E-2</v>
      </c>
      <c r="CW202">
        <v>19.51707</v>
      </c>
      <c r="CX202">
        <v>1.198108</v>
      </c>
      <c r="CY202">
        <v>24.587779999999999</v>
      </c>
      <c r="CZ202">
        <v>6.8896739999999998E-2</v>
      </c>
      <c r="DA202">
        <v>19.3888</v>
      </c>
      <c r="DB202">
        <v>1.19153</v>
      </c>
      <c r="DC202">
        <v>25.037400000000002</v>
      </c>
      <c r="DD202">
        <v>6.7363240000000005E-2</v>
      </c>
      <c r="DE202">
        <v>19.029350000000001</v>
      </c>
      <c r="DF202">
        <v>1.1845810000000001</v>
      </c>
      <c r="DG202">
        <v>25.124490000000002</v>
      </c>
      <c r="DH202" s="1">
        <v>6.3449080000000005E-2</v>
      </c>
      <c r="DI202">
        <v>17.991869999999999</v>
      </c>
      <c r="DJ202">
        <v>1.1775439999999999</v>
      </c>
      <c r="DK202">
        <v>24.738019999999999</v>
      </c>
      <c r="DL202" s="1">
        <v>5.815091E-2</v>
      </c>
      <c r="DM202">
        <v>16.5379</v>
      </c>
      <c r="DN202">
        <v>1.1705049999999999</v>
      </c>
      <c r="DO202">
        <v>24.13252</v>
      </c>
      <c r="DP202" s="1">
        <v>5.2466140000000001E-2</v>
      </c>
      <c r="DQ202">
        <v>14.95304</v>
      </c>
      <c r="DR202">
        <v>1.163402</v>
      </c>
      <c r="DS202">
        <v>23.631810000000002</v>
      </c>
      <c r="DT202" s="1">
        <v>4.693079E-2</v>
      </c>
      <c r="DU202">
        <v>13.40006</v>
      </c>
      <c r="DV202">
        <v>1.1575569999999999</v>
      </c>
      <c r="DW202">
        <v>23.374770000000002</v>
      </c>
      <c r="DX202" s="1">
        <v>4.17772E-2</v>
      </c>
      <c r="DY202">
        <v>11.963749999999999</v>
      </c>
      <c r="DZ202">
        <v>1.1514249999999999</v>
      </c>
      <c r="EA202">
        <v>23.865790000000001</v>
      </c>
      <c r="EB202" s="1">
        <v>3.709863E-2</v>
      </c>
      <c r="EC202">
        <v>10.65381</v>
      </c>
      <c r="ED202">
        <v>1.1459090000000001</v>
      </c>
      <c r="EE202">
        <v>24.63054</v>
      </c>
      <c r="EF202" s="1">
        <v>3.2939330000000003E-2</v>
      </c>
      <c r="EG202">
        <v>9.4793699999999994</v>
      </c>
      <c r="EH202">
        <v>1.1419280000000001</v>
      </c>
      <c r="EI202">
        <v>25.5657</v>
      </c>
      <c r="EJ202">
        <v>2.930555E-2</v>
      </c>
      <c r="EK202">
        <v>8.4369669999999992</v>
      </c>
      <c r="EL202">
        <v>1.1384810000000001</v>
      </c>
      <c r="EM202">
        <v>26.307739999999999</v>
      </c>
      <c r="EN202" s="1">
        <v>2.6107379999999999E-2</v>
      </c>
      <c r="EO202">
        <v>7.5150790000000001</v>
      </c>
      <c r="EP202">
        <v>1.1346689999999999</v>
      </c>
      <c r="EQ202">
        <v>26.346530000000001</v>
      </c>
      <c r="ER202" s="1">
        <v>2.3225559999999999E-2</v>
      </c>
      <c r="ES202">
        <v>6.6867590000000003</v>
      </c>
      <c r="ET202">
        <v>1.131211</v>
      </c>
      <c r="EU202">
        <v>25.856100000000001</v>
      </c>
      <c r="EV202">
        <v>2.0651579999999999E-2</v>
      </c>
      <c r="EW202">
        <v>5.9475439999999997</v>
      </c>
      <c r="EX202">
        <v>1.1273359999999999</v>
      </c>
      <c r="EY202">
        <v>25.313230000000001</v>
      </c>
      <c r="EZ202" s="1">
        <v>1.8342899999999999E-2</v>
      </c>
      <c r="FA202">
        <v>5.2880700000000003</v>
      </c>
      <c r="FB202">
        <v>1.1235999999999999</v>
      </c>
      <c r="FC202">
        <v>24.82282</v>
      </c>
      <c r="FD202" s="1">
        <v>1.62846E-2</v>
      </c>
      <c r="FE202">
        <v>4.6972699999999996</v>
      </c>
      <c r="FF202">
        <v>1.121645</v>
      </c>
      <c r="FG202">
        <v>24.92709</v>
      </c>
      <c r="FH202" s="1">
        <v>1.4461470000000001E-2</v>
      </c>
      <c r="FI202">
        <v>4.1684469999999996</v>
      </c>
      <c r="FJ202">
        <v>1.1193489999999999</v>
      </c>
      <c r="FK202">
        <v>25.259519999999998</v>
      </c>
      <c r="FL202" s="1">
        <v>1.282488E-2</v>
      </c>
      <c r="FM202">
        <v>3.6972320000000001</v>
      </c>
      <c r="FN202">
        <v>1.1166780000000001</v>
      </c>
      <c r="FO202">
        <v>25.658580000000001</v>
      </c>
      <c r="FP202" s="1">
        <v>1.1364910000000001E-2</v>
      </c>
      <c r="FQ202">
        <v>3.2777229999999999</v>
      </c>
      <c r="FR202">
        <v>1.1143810000000001</v>
      </c>
      <c r="FS202">
        <v>25.943059999999999</v>
      </c>
      <c r="FT202" s="1">
        <v>1.0066530000000001E-2</v>
      </c>
      <c r="FU202">
        <v>2.903146</v>
      </c>
      <c r="FV202">
        <v>1.112544</v>
      </c>
      <c r="FW202">
        <v>25.81718</v>
      </c>
      <c r="FX202" s="1">
        <v>8.9202299999999995E-3</v>
      </c>
      <c r="FY202">
        <v>2.5717129999999999</v>
      </c>
      <c r="FZ202">
        <v>1.110995</v>
      </c>
      <c r="GA202">
        <v>25.352699999999999</v>
      </c>
      <c r="GB202" s="1">
        <v>7.9015549999999993E-3</v>
      </c>
      <c r="GC202">
        <v>2.2766150000000001</v>
      </c>
      <c r="GD202">
        <v>1.109896</v>
      </c>
      <c r="GE202">
        <v>24.77582</v>
      </c>
      <c r="GF202" s="1">
        <v>6.9887170000000002E-3</v>
      </c>
      <c r="GG202">
        <v>2.0112809999999999</v>
      </c>
      <c r="GH202">
        <v>1.109391</v>
      </c>
      <c r="GI202">
        <v>24.39894</v>
      </c>
      <c r="GJ202" s="1">
        <v>6.164699E-3</v>
      </c>
      <c r="GK202">
        <v>1.7704839999999999</v>
      </c>
      <c r="GL202">
        <v>1.1094109999999999</v>
      </c>
      <c r="GM202">
        <v>24.716940000000001</v>
      </c>
      <c r="GN202" s="1">
        <v>5.4192870000000001E-3</v>
      </c>
      <c r="GO202">
        <v>1.552395</v>
      </c>
      <c r="GP202">
        <v>1.1095790000000001</v>
      </c>
      <c r="GQ202">
        <v>25.439540000000001</v>
      </c>
      <c r="GR202" s="1">
        <v>4.7338609999999998E-3</v>
      </c>
      <c r="GS202">
        <v>1.352398</v>
      </c>
      <c r="GT202">
        <v>1.110009</v>
      </c>
      <c r="GU202">
        <v>26.42774</v>
      </c>
      <c r="GV202" s="1">
        <v>4.0787690000000003E-3</v>
      </c>
      <c r="GW202">
        <v>1.162264</v>
      </c>
      <c r="GX202">
        <v>1.1098220000000001</v>
      </c>
      <c r="GY202">
        <v>27.251750000000001</v>
      </c>
      <c r="GZ202" s="1">
        <v>3.4225369999999998E-3</v>
      </c>
      <c r="HA202">
        <v>0.97411599999999998</v>
      </c>
      <c r="HB202">
        <v>1.1096509999999999</v>
      </c>
      <c r="HC202">
        <v>27.545159999999999</v>
      </c>
      <c r="HD202" s="1">
        <v>2.781286E-3</v>
      </c>
      <c r="HE202">
        <v>0.79100669999999995</v>
      </c>
      <c r="HF202">
        <v>1.109605</v>
      </c>
      <c r="HG202">
        <v>27.03744</v>
      </c>
      <c r="HH202" s="1">
        <v>2.2036590000000002E-3</v>
      </c>
      <c r="HI202">
        <v>0.62584010000000001</v>
      </c>
      <c r="HJ202">
        <v>1.1096360000000001</v>
      </c>
      <c r="HK202">
        <v>26.26483</v>
      </c>
      <c r="HL202" s="1">
        <v>1.734864E-3</v>
      </c>
      <c r="HM202">
        <v>0.49150850000000001</v>
      </c>
      <c r="HN202">
        <v>1.1096649999999999</v>
      </c>
      <c r="HO202">
        <v>25.426780000000001</v>
      </c>
      <c r="HP202" s="1">
        <v>1.389997E-3</v>
      </c>
      <c r="HQ202">
        <v>0.39244410000000002</v>
      </c>
      <c r="HR202">
        <v>1.109696</v>
      </c>
      <c r="HS202">
        <v>24.992619999999999</v>
      </c>
      <c r="HT202" s="1">
        <v>1.1557939999999999E-3</v>
      </c>
      <c r="HU202">
        <v>0.32500000000000001</v>
      </c>
      <c r="HV202">
        <v>1.109699</v>
      </c>
      <c r="HW202">
        <v>24.980930000000001</v>
      </c>
      <c r="HX202">
        <v>9.9993280000000009E-4</v>
      </c>
      <c r="HY202">
        <v>0.2801845</v>
      </c>
      <c r="HZ202">
        <v>1.10971</v>
      </c>
      <c r="IA202">
        <v>25.197579999999999</v>
      </c>
      <c r="IB202" s="1">
        <v>8.9272470000000004E-4</v>
      </c>
      <c r="IC202">
        <v>0.2494808</v>
      </c>
      <c r="ID202">
        <v>1.109669</v>
      </c>
      <c r="IE202">
        <v>25.582689999999999</v>
      </c>
      <c r="IF202" s="1">
        <v>8.1192920000000004E-4</v>
      </c>
      <c r="IG202">
        <v>0.22652720000000001</v>
      </c>
      <c r="IH202">
        <v>1.1096269999999999</v>
      </c>
      <c r="II202">
        <v>25.634620000000002</v>
      </c>
      <c r="IJ202" s="1">
        <v>7.4496749999999998E-4</v>
      </c>
      <c r="IK202">
        <v>0.20764270000000001</v>
      </c>
      <c r="IL202">
        <v>1.10955</v>
      </c>
      <c r="IM202">
        <v>25.1601</v>
      </c>
      <c r="IN202" s="1">
        <v>6.8770460000000002E-4</v>
      </c>
      <c r="IO202">
        <v>0.19151080000000001</v>
      </c>
      <c r="IP202">
        <v>1.1093759999999999</v>
      </c>
      <c r="IQ202">
        <v>24.48122</v>
      </c>
      <c r="IR202" s="1">
        <v>6.3939119999999996E-4</v>
      </c>
      <c r="IS202">
        <v>0.1779116</v>
      </c>
      <c r="IT202">
        <v>1.109237</v>
      </c>
      <c r="IU202">
        <v>23.919879999999999</v>
      </c>
      <c r="IV202" s="1">
        <v>5.9926179999999997E-4</v>
      </c>
      <c r="IW202">
        <v>0.16662879999999999</v>
      </c>
      <c r="IX202">
        <v>1.1090720000000001</v>
      </c>
      <c r="IY202">
        <v>24.209479999999999</v>
      </c>
      <c r="IZ202" s="1">
        <v>5.6566470000000003E-4</v>
      </c>
      <c r="JA202">
        <v>0.15721650000000001</v>
      </c>
      <c r="JB202">
        <v>1.1088640000000001</v>
      </c>
      <c r="JC202">
        <v>24.952369999999998</v>
      </c>
      <c r="JD202" s="1">
        <v>5.3745759999999996E-4</v>
      </c>
      <c r="JE202">
        <v>0.14930879999999999</v>
      </c>
      <c r="JF202">
        <v>1.108681</v>
      </c>
      <c r="JG202">
        <v>26.01811</v>
      </c>
      <c r="JH202" s="1">
        <v>5.1309700000000001E-4</v>
      </c>
      <c r="JI202">
        <v>0.1425034</v>
      </c>
      <c r="JJ202">
        <v>1.10849</v>
      </c>
      <c r="JK202">
        <v>26.813300000000002</v>
      </c>
      <c r="JL202" s="1">
        <v>4.9222510000000003E-4</v>
      </c>
      <c r="JM202">
        <v>0.1366752</v>
      </c>
      <c r="JN202">
        <v>1.108293</v>
      </c>
      <c r="JO202">
        <v>27.202780000000001</v>
      </c>
      <c r="JP202" s="1">
        <v>4.7418440000000003E-4</v>
      </c>
      <c r="JQ202">
        <v>0.13163910000000001</v>
      </c>
      <c r="JR202">
        <v>1.1081000000000001</v>
      </c>
      <c r="JS202">
        <v>26.896599999999999</v>
      </c>
      <c r="JT202" s="1">
        <v>4.5763649999999999E-4</v>
      </c>
      <c r="JU202">
        <v>0.12704180000000001</v>
      </c>
      <c r="JV202">
        <v>1.107891</v>
      </c>
      <c r="JW202">
        <v>26.246079999999999</v>
      </c>
      <c r="JX202" s="1">
        <v>4.4147529999999998E-4</v>
      </c>
      <c r="JY202">
        <v>0.12256350000000001</v>
      </c>
      <c r="JZ202">
        <v>1.107694</v>
      </c>
      <c r="KA202">
        <v>25.492940000000001</v>
      </c>
      <c r="KB202" s="1">
        <v>4.2508660000000002E-4</v>
      </c>
      <c r="KC202">
        <v>0.118033</v>
      </c>
      <c r="KD202">
        <v>1.1075109999999999</v>
      </c>
      <c r="KE202">
        <v>25.383710000000001</v>
      </c>
      <c r="KF202" s="1">
        <v>4.0825909999999999E-4</v>
      </c>
      <c r="KG202">
        <v>0.1133875</v>
      </c>
      <c r="KH202">
        <v>1.107321</v>
      </c>
      <c r="KI202">
        <v>25.570329999999998</v>
      </c>
      <c r="KJ202" s="1">
        <v>3.9125539999999999E-4</v>
      </c>
      <c r="KK202">
        <v>0.10866389999999999</v>
      </c>
      <c r="KL202">
        <v>1.10717</v>
      </c>
      <c r="KM202">
        <v>26.11253</v>
      </c>
      <c r="KN202" s="1">
        <v>3.7455959999999999E-4</v>
      </c>
      <c r="KO202">
        <v>0.1040314</v>
      </c>
      <c r="KP202">
        <v>1.107032</v>
      </c>
      <c r="KQ202">
        <v>26.71688</v>
      </c>
      <c r="KR202" s="1">
        <v>3.5793579999999998E-4</v>
      </c>
      <c r="KS202">
        <v>9.9409339999999999E-2</v>
      </c>
      <c r="KT202">
        <v>1.106935</v>
      </c>
      <c r="KU202">
        <v>26.83455</v>
      </c>
      <c r="KV202" s="1">
        <v>3.4194519999999998E-4</v>
      </c>
      <c r="KW202">
        <v>9.4960699999999995E-2</v>
      </c>
      <c r="KX202">
        <v>1.1068750000000001</v>
      </c>
      <c r="KY202">
        <v>26.44726</v>
      </c>
      <c r="KZ202" s="1">
        <v>3.2644640000000001E-4</v>
      </c>
      <c r="LA202">
        <v>9.0648790000000007E-2</v>
      </c>
      <c r="LB202">
        <v>1.1068420000000001</v>
      </c>
      <c r="LC202">
        <v>25.820930000000001</v>
      </c>
      <c r="LD202" s="1">
        <v>3.1156830000000002E-4</v>
      </c>
      <c r="LE202">
        <v>8.6504059999999994E-2</v>
      </c>
      <c r="LF202">
        <v>1.106811</v>
      </c>
      <c r="LG202">
        <v>25.283930000000002</v>
      </c>
      <c r="LH202" s="1">
        <v>2.9743409999999999E-4</v>
      </c>
      <c r="LI202">
        <v>8.2560019999999998E-2</v>
      </c>
      <c r="LJ202">
        <v>1.1067750000000001</v>
      </c>
      <c r="LK202">
        <v>25.389469999999999</v>
      </c>
      <c r="LL202" s="1">
        <v>2.8420369999999998E-4</v>
      </c>
      <c r="LM202">
        <v>7.8866409999999998E-2</v>
      </c>
      <c r="LN202">
        <v>1.106768</v>
      </c>
      <c r="LO202">
        <v>25.831810000000001</v>
      </c>
      <c r="LP202">
        <v>2.7161580000000001E-4</v>
      </c>
      <c r="LQ202">
        <v>7.5366080000000002E-2</v>
      </c>
      <c r="LR202">
        <v>1.1067849999999999</v>
      </c>
      <c r="LS202">
        <v>26.533300000000001</v>
      </c>
      <c r="LT202" s="1">
        <v>2.5926600000000002E-4</v>
      </c>
      <c r="LU202">
        <v>7.1929560000000003E-2</v>
      </c>
      <c r="LV202">
        <v>1.106778</v>
      </c>
      <c r="LW202">
        <v>27.157409999999999</v>
      </c>
      <c r="LX202" s="1">
        <v>2.4716039999999999E-4</v>
      </c>
      <c r="LY202">
        <v>6.8561230000000001E-2</v>
      </c>
      <c r="LZ202">
        <v>1.1067910000000001</v>
      </c>
      <c r="MA202">
        <v>27.370750000000001</v>
      </c>
      <c r="MB202" s="1">
        <v>2.3476519999999999E-4</v>
      </c>
      <c r="MC202">
        <v>6.5207609999999999E-2</v>
      </c>
      <c r="MD202">
        <v>1.106778</v>
      </c>
      <c r="ME202">
        <v>26.96724</v>
      </c>
      <c r="MF202" s="1">
        <v>2.222382E-4</v>
      </c>
      <c r="MG202">
        <v>6.1934639999999999E-2</v>
      </c>
      <c r="MH202">
        <v>1.1067899999999999</v>
      </c>
      <c r="MI202">
        <v>26.28772</v>
      </c>
      <c r="MJ202" s="1">
        <v>2.1062589999999999E-4</v>
      </c>
      <c r="MK202">
        <v>5.887941E-2</v>
      </c>
      <c r="ML202">
        <v>1.106827</v>
      </c>
      <c r="MM202">
        <v>25.523700000000002</v>
      </c>
      <c r="MN202" s="1">
        <v>2.0016190000000001E-4</v>
      </c>
      <c r="MO202">
        <v>5.611153E-2</v>
      </c>
      <c r="MP202">
        <v>1.1068290000000001</v>
      </c>
      <c r="MQ202">
        <v>25.429790000000001</v>
      </c>
      <c r="MR202" s="1">
        <v>1.908352E-4</v>
      </c>
      <c r="MS202">
        <v>5.364211E-2</v>
      </c>
      <c r="MT202">
        <v>1.1068119999999999</v>
      </c>
      <c r="MU202">
        <v>25.411020000000001</v>
      </c>
      <c r="MV202" s="1">
        <v>1.823293E-4</v>
      </c>
      <c r="MW202">
        <v>5.1389079999999997E-2</v>
      </c>
      <c r="MX202">
        <v>1.106806</v>
      </c>
      <c r="MY202">
        <v>25.49661</v>
      </c>
      <c r="MZ202" s="1">
        <v>1.745142E-4</v>
      </c>
      <c r="NA202">
        <v>4.9308440000000002E-2</v>
      </c>
      <c r="NB202">
        <v>1.1068070000000001</v>
      </c>
      <c r="NC202">
        <v>25.598749999999999</v>
      </c>
      <c r="ND202" s="1">
        <v>1.673224E-4</v>
      </c>
      <c r="NE202">
        <v>4.738991E-2</v>
      </c>
      <c r="NF202">
        <v>1.1068</v>
      </c>
      <c r="NG202">
        <v>25.6587</v>
      </c>
      <c r="NH202" s="1">
        <v>1.604574E-4</v>
      </c>
      <c r="NI202">
        <v>4.555534E-2</v>
      </c>
      <c r="NJ202">
        <v>1.1067940000000001</v>
      </c>
      <c r="NK202">
        <v>25.279800000000002</v>
      </c>
      <c r="NL202" s="1">
        <v>1.53902E-4</v>
      </c>
      <c r="NM202">
        <v>4.3792619999999997E-2</v>
      </c>
      <c r="NN202">
        <v>1.106827</v>
      </c>
      <c r="NO202">
        <v>24.629349999999999</v>
      </c>
      <c r="NP202" s="1">
        <v>1.4777900000000001E-4</v>
      </c>
      <c r="NQ202">
        <v>4.2141110000000002E-2</v>
      </c>
      <c r="NR202">
        <v>1.106795</v>
      </c>
      <c r="NS202">
        <v>23.983619999999998</v>
      </c>
      <c r="NT202" s="1">
        <v>1.4186280000000001E-4</v>
      </c>
      <c r="NU202">
        <v>4.0540069999999997E-2</v>
      </c>
      <c r="NV202">
        <v>1.106797</v>
      </c>
      <c r="NW202">
        <v>24.150590000000001</v>
      </c>
      <c r="NX202" s="1">
        <v>1.3623380000000001E-4</v>
      </c>
      <c r="NY202">
        <v>3.9006649999999997E-2</v>
      </c>
      <c r="NZ202">
        <v>1.106824</v>
      </c>
      <c r="OA202">
        <v>24.785170000000001</v>
      </c>
      <c r="OB202" s="1">
        <v>1.3092750000000001E-4</v>
      </c>
      <c r="OC202">
        <v>3.7558399999999999E-2</v>
      </c>
      <c r="OD202">
        <v>1.106827</v>
      </c>
      <c r="OE202">
        <v>25.540659999999999</v>
      </c>
      <c r="OF202" s="1">
        <v>1.258187E-4</v>
      </c>
      <c r="OG202">
        <v>3.6161899999999997E-2</v>
      </c>
      <c r="OH202">
        <v>1.1068020000000001</v>
      </c>
      <c r="OI202">
        <v>26.249680000000001</v>
      </c>
      <c r="OJ202" s="1">
        <v>1.209411E-4</v>
      </c>
      <c r="OK202">
        <v>3.4821070000000003E-2</v>
      </c>
    </row>
    <row r="203" spans="1:401" x14ac:dyDescent="0.35">
      <c r="A203">
        <v>209</v>
      </c>
      <c r="B203" t="s">
        <v>4</v>
      </c>
      <c r="C203" t="s">
        <v>181</v>
      </c>
      <c r="D203" t="s">
        <v>209</v>
      </c>
      <c r="E203">
        <v>325.43189999999998</v>
      </c>
      <c r="F203">
        <v>0.76136130000000002</v>
      </c>
      <c r="G203">
        <v>21.950610000000001</v>
      </c>
      <c r="H203">
        <v>0</v>
      </c>
      <c r="I203">
        <v>0</v>
      </c>
      <c r="J203">
        <v>0.76043919999999998</v>
      </c>
      <c r="K203">
        <v>22.117899999999999</v>
      </c>
      <c r="L203">
        <v>0</v>
      </c>
      <c r="M203">
        <v>0</v>
      </c>
      <c r="N203">
        <v>0.75954500000000003</v>
      </c>
      <c r="O203">
        <v>22.22513</v>
      </c>
      <c r="P203">
        <v>0</v>
      </c>
      <c r="Q203">
        <v>0</v>
      </c>
      <c r="R203">
        <v>0.75859430000000005</v>
      </c>
      <c r="S203">
        <v>22.123889999999999</v>
      </c>
      <c r="T203">
        <v>0</v>
      </c>
      <c r="U203">
        <v>0</v>
      </c>
      <c r="V203">
        <v>0.75750479999999998</v>
      </c>
      <c r="W203">
        <v>21.792999999999999</v>
      </c>
      <c r="X203">
        <v>0</v>
      </c>
      <c r="Y203">
        <v>0</v>
      </c>
      <c r="Z203">
        <v>0.75610630000000001</v>
      </c>
      <c r="AA203">
        <v>21.6584</v>
      </c>
      <c r="AB203">
        <v>0</v>
      </c>
      <c r="AC203">
        <v>0</v>
      </c>
      <c r="AD203">
        <v>0.7541679</v>
      </c>
      <c r="AE203">
        <v>21.700700000000001</v>
      </c>
      <c r="AF203">
        <v>0</v>
      </c>
      <c r="AG203">
        <v>0</v>
      </c>
      <c r="AH203">
        <v>0.75255039999999995</v>
      </c>
      <c r="AI203">
        <v>22.128730000000001</v>
      </c>
      <c r="AJ203">
        <v>2.8661320000000001E-36</v>
      </c>
      <c r="AK203">
        <v>3.3057840000000002E-34</v>
      </c>
      <c r="AL203">
        <v>0.75111600000000001</v>
      </c>
      <c r="AM203">
        <v>22.63477</v>
      </c>
      <c r="AN203" s="1">
        <v>2.086337E-24</v>
      </c>
      <c r="AO203" s="1">
        <v>2.4109479999999999E-22</v>
      </c>
      <c r="AP203">
        <v>0.74988670000000002</v>
      </c>
      <c r="AQ203">
        <v>23.164210000000001</v>
      </c>
      <c r="AR203" s="1">
        <v>4.3036399999999998E-13</v>
      </c>
      <c r="AS203" s="1">
        <v>4.9588390000000001E-11</v>
      </c>
      <c r="AT203">
        <v>0.74876189999999998</v>
      </c>
      <c r="AU203">
        <v>23.457889999999999</v>
      </c>
      <c r="AV203" s="1">
        <v>3.7202820000000001E-6</v>
      </c>
      <c r="AW203" s="1">
        <v>3.8900769999999999E-4</v>
      </c>
      <c r="AX203">
        <v>0.74775360000000002</v>
      </c>
      <c r="AY203">
        <v>23.391210000000001</v>
      </c>
      <c r="AZ203" s="1">
        <v>3.8527629999999999E-3</v>
      </c>
      <c r="BA203" s="1">
        <v>0.41602470000000003</v>
      </c>
      <c r="BB203">
        <v>0.74694099999999997</v>
      </c>
      <c r="BC203">
        <v>23.218029999999999</v>
      </c>
      <c r="BD203" s="1">
        <v>0.35439779999999999</v>
      </c>
      <c r="BE203" s="1">
        <v>39.030459999999998</v>
      </c>
      <c r="BF203">
        <v>0.74609420000000004</v>
      </c>
      <c r="BG203">
        <v>23.044830000000001</v>
      </c>
      <c r="BH203" s="1">
        <v>6.623405</v>
      </c>
      <c r="BI203">
        <v>741.59439999999995</v>
      </c>
      <c r="BJ203">
        <v>0.74516300000000002</v>
      </c>
      <c r="BK203">
        <v>23.17642</v>
      </c>
      <c r="BL203">
        <v>37.792369999999998</v>
      </c>
      <c r="BM203">
        <v>4287.9859999999999</v>
      </c>
      <c r="BN203">
        <v>0.74398920000000002</v>
      </c>
      <c r="BO203">
        <v>23.89433</v>
      </c>
      <c r="BP203">
        <v>85.175960000000003</v>
      </c>
      <c r="BQ203">
        <v>9780.8739999999998</v>
      </c>
      <c r="BR203">
        <v>0.74259509999999995</v>
      </c>
      <c r="BS203">
        <v>24.564039999999999</v>
      </c>
      <c r="BT203">
        <v>91.425359999999998</v>
      </c>
      <c r="BU203">
        <v>10608.89</v>
      </c>
      <c r="BV203">
        <v>0.74093410000000004</v>
      </c>
      <c r="BW203">
        <v>25.120480000000001</v>
      </c>
      <c r="BX203">
        <v>53.961500000000001</v>
      </c>
      <c r="BY203">
        <v>6320.2449999999999</v>
      </c>
      <c r="BZ203">
        <v>0.73931049999999998</v>
      </c>
      <c r="CA203">
        <v>25.33192</v>
      </c>
      <c r="CB203">
        <v>19.72767</v>
      </c>
      <c r="CC203">
        <v>2329.67</v>
      </c>
      <c r="CD203">
        <v>0.73741420000000002</v>
      </c>
      <c r="CE203">
        <v>25.111360000000001</v>
      </c>
      <c r="CF203">
        <v>4.972245</v>
      </c>
      <c r="CG203">
        <v>591.44380000000001</v>
      </c>
      <c r="CH203">
        <v>0.73547439999999997</v>
      </c>
      <c r="CI203">
        <v>24.53265</v>
      </c>
      <c r="CJ203">
        <v>0.98250999999999999</v>
      </c>
      <c r="CK203">
        <v>117.4212</v>
      </c>
      <c r="CL203">
        <v>0.73357609999999995</v>
      </c>
      <c r="CM203">
        <v>24.108609999999999</v>
      </c>
      <c r="CN203">
        <v>0.2046241</v>
      </c>
      <c r="CO203">
        <v>24.41489</v>
      </c>
      <c r="CP203">
        <v>0.73164149999999994</v>
      </c>
      <c r="CQ203">
        <v>24.071249999999999</v>
      </c>
      <c r="CR203">
        <v>8.4217219999999995E-2</v>
      </c>
      <c r="CS203">
        <v>9.9598479999999991</v>
      </c>
      <c r="CT203">
        <v>0.72925589999999996</v>
      </c>
      <c r="CU203">
        <v>24.493670000000002</v>
      </c>
      <c r="CV203">
        <v>6.9642640000000006E-2</v>
      </c>
      <c r="CW203">
        <v>8.2196610000000003</v>
      </c>
      <c r="CX203">
        <v>0.7267576</v>
      </c>
      <c r="CY203">
        <v>24.5946</v>
      </c>
      <c r="CZ203">
        <v>6.8906430000000005E-2</v>
      </c>
      <c r="DA203">
        <v>8.1569439999999993</v>
      </c>
      <c r="DB203">
        <v>0.72479400000000005</v>
      </c>
      <c r="DC203">
        <v>25.05247</v>
      </c>
      <c r="DD203">
        <v>6.7581069999999993E-2</v>
      </c>
      <c r="DE203">
        <v>8.0260099999999994</v>
      </c>
      <c r="DF203">
        <v>0.72272349999999996</v>
      </c>
      <c r="DG203">
        <v>25.152729999999998</v>
      </c>
      <c r="DH203" s="1">
        <v>6.3855019999999998E-2</v>
      </c>
      <c r="DI203">
        <v>7.6086989999999997</v>
      </c>
      <c r="DJ203">
        <v>0.72086689999999998</v>
      </c>
      <c r="DK203">
        <v>24.77252</v>
      </c>
      <c r="DL203" s="1">
        <v>5.8641239999999997E-2</v>
      </c>
      <c r="DM203">
        <v>7.008114</v>
      </c>
      <c r="DN203">
        <v>0.71915289999999998</v>
      </c>
      <c r="DO203">
        <v>24.164960000000001</v>
      </c>
      <c r="DP203" s="1">
        <v>5.2967479999999997E-2</v>
      </c>
      <c r="DQ203">
        <v>6.3464850000000004</v>
      </c>
      <c r="DR203">
        <v>0.71749750000000001</v>
      </c>
      <c r="DS203">
        <v>23.661249999999999</v>
      </c>
      <c r="DT203" s="1">
        <v>4.7409239999999998E-2</v>
      </c>
      <c r="DU203">
        <v>5.6954320000000003</v>
      </c>
      <c r="DV203">
        <v>0.71380359999999998</v>
      </c>
      <c r="DW203">
        <v>23.398409999999998</v>
      </c>
      <c r="DX203" s="1">
        <v>4.2216240000000002E-2</v>
      </c>
      <c r="DY203">
        <v>5.0927629999999997</v>
      </c>
      <c r="DZ203">
        <v>0.71013409999999999</v>
      </c>
      <c r="EA203">
        <v>23.8825</v>
      </c>
      <c r="EB203" s="1">
        <v>3.7495609999999999E-2</v>
      </c>
      <c r="EC203">
        <v>4.5416020000000001</v>
      </c>
      <c r="ED203">
        <v>0.70691809999999999</v>
      </c>
      <c r="EE203">
        <v>24.635069999999999</v>
      </c>
      <c r="EF203" s="1">
        <v>3.3294659999999997E-2</v>
      </c>
      <c r="EG203">
        <v>4.0463810000000002</v>
      </c>
      <c r="EH203">
        <v>0.70480419999999999</v>
      </c>
      <c r="EI203">
        <v>25.565000000000001</v>
      </c>
      <c r="EJ203" s="1">
        <v>2.9619469999999998E-2</v>
      </c>
      <c r="EK203">
        <v>3.6058910000000002</v>
      </c>
      <c r="EL203">
        <v>0.70315309999999998</v>
      </c>
      <c r="EM203">
        <v>26.315000000000001</v>
      </c>
      <c r="EN203">
        <v>2.6386670000000001E-2</v>
      </c>
      <c r="EO203">
        <v>3.2158340000000001</v>
      </c>
      <c r="EP203">
        <v>0.70145109999999999</v>
      </c>
      <c r="EQ203">
        <v>26.363340000000001</v>
      </c>
      <c r="ER203" s="1">
        <v>2.3477979999999999E-2</v>
      </c>
      <c r="ES203">
        <v>2.8650329999999999</v>
      </c>
      <c r="ET203">
        <v>0.69916780000000001</v>
      </c>
      <c r="EU203">
        <v>25.87959</v>
      </c>
      <c r="EV203" s="1">
        <v>2.08763E-2</v>
      </c>
      <c r="EW203">
        <v>2.5517560000000001</v>
      </c>
      <c r="EX203">
        <v>0.69619730000000002</v>
      </c>
      <c r="EY203">
        <v>25.344799999999999</v>
      </c>
      <c r="EZ203" s="1">
        <v>1.854457E-2</v>
      </c>
      <c r="FA203">
        <v>2.2718639999999999</v>
      </c>
      <c r="FB203">
        <v>0.6935654</v>
      </c>
      <c r="FC203">
        <v>24.852180000000001</v>
      </c>
      <c r="FD203" s="1">
        <v>1.6466140000000001E-2</v>
      </c>
      <c r="FE203">
        <v>2.0205929999999999</v>
      </c>
      <c r="FF203">
        <v>0.69171729999999998</v>
      </c>
      <c r="FG203">
        <v>24.944289999999999</v>
      </c>
      <c r="FH203" s="1">
        <v>1.4623860000000001E-2</v>
      </c>
      <c r="FI203">
        <v>1.7956799999999999</v>
      </c>
      <c r="FJ203">
        <v>0.68898459999999995</v>
      </c>
      <c r="FK203">
        <v>25.264430000000001</v>
      </c>
      <c r="FL203" s="1">
        <v>1.297043E-2</v>
      </c>
      <c r="FM203">
        <v>1.595604</v>
      </c>
      <c r="FN203">
        <v>0.68597949999999996</v>
      </c>
      <c r="FO203">
        <v>25.650490000000001</v>
      </c>
      <c r="FP203" s="1">
        <v>1.1495139999999999E-2</v>
      </c>
      <c r="FQ203">
        <v>1.4171819999999999</v>
      </c>
      <c r="FR203">
        <v>0.68328979999999995</v>
      </c>
      <c r="FS203">
        <v>25.942889999999998</v>
      </c>
      <c r="FT203" s="1">
        <v>1.018322E-2</v>
      </c>
      <c r="FU203">
        <v>1.2574879999999999</v>
      </c>
      <c r="FV203">
        <v>0.6806719</v>
      </c>
      <c r="FW203">
        <v>25.83024</v>
      </c>
      <c r="FX203" s="1">
        <v>9.0239759999999995E-3</v>
      </c>
      <c r="FY203">
        <v>1.11592</v>
      </c>
      <c r="FZ203">
        <v>0.67837119999999995</v>
      </c>
      <c r="GA203">
        <v>25.378599999999999</v>
      </c>
      <c r="GB203" s="1">
        <v>7.9950420000000008E-3</v>
      </c>
      <c r="GC203">
        <v>0.98956250000000001</v>
      </c>
      <c r="GD203">
        <v>0.6765352</v>
      </c>
      <c r="GE203">
        <v>24.805119999999999</v>
      </c>
      <c r="GF203" s="1">
        <v>7.073597E-3</v>
      </c>
      <c r="GG203">
        <v>0.87560320000000003</v>
      </c>
      <c r="GH203">
        <v>0.67533699999999997</v>
      </c>
      <c r="GI203">
        <v>24.42502</v>
      </c>
      <c r="GJ203" s="1">
        <v>6.2422149999999997E-3</v>
      </c>
      <c r="GK203">
        <v>0.77184949999999997</v>
      </c>
      <c r="GL203">
        <v>0.67463459999999997</v>
      </c>
      <c r="GM203">
        <v>24.73321</v>
      </c>
      <c r="GN203" s="1">
        <v>5.4899240000000002E-3</v>
      </c>
      <c r="GO203">
        <v>0.67759789999999998</v>
      </c>
      <c r="GP203">
        <v>0.67419960000000001</v>
      </c>
      <c r="GQ203">
        <v>25.442810000000001</v>
      </c>
      <c r="GR203" s="1">
        <v>4.7999740000000003E-3</v>
      </c>
      <c r="GS203">
        <v>0.59105810000000003</v>
      </c>
      <c r="GT203">
        <v>0.67409209999999997</v>
      </c>
      <c r="GU203">
        <v>26.42521</v>
      </c>
      <c r="GV203" s="1">
        <v>4.143117E-3</v>
      </c>
      <c r="GW203">
        <v>0.50876699999999997</v>
      </c>
      <c r="GX203">
        <v>0.67393519999999996</v>
      </c>
      <c r="GY203">
        <v>27.25018</v>
      </c>
      <c r="GZ203" s="1">
        <v>3.487038E-3</v>
      </c>
      <c r="HA203">
        <v>0.42729089999999997</v>
      </c>
      <c r="HB203">
        <v>0.67375510000000005</v>
      </c>
      <c r="HC203">
        <v>27.553750000000001</v>
      </c>
      <c r="HD203" s="1">
        <v>2.8425479999999999E-3</v>
      </c>
      <c r="HE203">
        <v>0.34769840000000002</v>
      </c>
      <c r="HF203">
        <v>0.67367809999999995</v>
      </c>
      <c r="HG203">
        <v>27.060169999999999</v>
      </c>
      <c r="HH203" s="1">
        <v>2.2564640000000001E-3</v>
      </c>
      <c r="HI203">
        <v>0.27546799999999999</v>
      </c>
      <c r="HJ203">
        <v>0.67362759999999999</v>
      </c>
      <c r="HK203">
        <v>26.30219</v>
      </c>
      <c r="HL203" s="1">
        <v>1.7757910000000001E-3</v>
      </c>
      <c r="HM203">
        <v>0.21634030000000001</v>
      </c>
      <c r="HN203">
        <v>0.67362849999999996</v>
      </c>
      <c r="HO203">
        <v>25.470379999999999</v>
      </c>
      <c r="HP203" s="1">
        <v>1.418894E-3</v>
      </c>
      <c r="HQ203">
        <v>0.17248550000000001</v>
      </c>
      <c r="HR203">
        <v>0.67364539999999995</v>
      </c>
      <c r="HS203">
        <v>25.035430000000002</v>
      </c>
      <c r="HT203" s="1">
        <v>1.1750689999999999E-3</v>
      </c>
      <c r="HU203">
        <v>0.14251739999999999</v>
      </c>
      <c r="HV203">
        <v>0.6736548</v>
      </c>
      <c r="HW203">
        <v>25.013590000000001</v>
      </c>
      <c r="HX203" s="1">
        <v>1.0128450000000001E-3</v>
      </c>
      <c r="HY203">
        <v>0.1226043</v>
      </c>
      <c r="HZ203">
        <v>0.67363519999999999</v>
      </c>
      <c r="IA203">
        <v>25.214510000000001</v>
      </c>
      <c r="IB203" s="1">
        <v>9.019106E-4</v>
      </c>
      <c r="IC203">
        <v>0.1090048</v>
      </c>
      <c r="ID203">
        <v>0.67362730000000004</v>
      </c>
      <c r="IE203">
        <v>25.590499999999999</v>
      </c>
      <c r="IF203" s="1">
        <v>8.1916859999999999E-4</v>
      </c>
      <c r="IG203">
        <v>9.8898249999999993E-2</v>
      </c>
      <c r="IH203">
        <v>0.67355419999999999</v>
      </c>
      <c r="II203">
        <v>25.64575</v>
      </c>
      <c r="IJ203" s="1">
        <v>7.5110970000000004E-4</v>
      </c>
      <c r="IK203">
        <v>9.0621789999999994E-2</v>
      </c>
      <c r="IL203">
        <v>0.67348379999999997</v>
      </c>
      <c r="IM203">
        <v>25.18187</v>
      </c>
      <c r="IN203" s="1">
        <v>6.929436E-4</v>
      </c>
      <c r="IO203">
        <v>8.3554069999999994E-2</v>
      </c>
      <c r="IP203">
        <v>0.67340270000000002</v>
      </c>
      <c r="IQ203">
        <v>24.514959999999999</v>
      </c>
      <c r="IR203" s="1">
        <v>6.43763E-4</v>
      </c>
      <c r="IS203">
        <v>7.7588599999999994E-2</v>
      </c>
      <c r="IT203">
        <v>0.67327959999999998</v>
      </c>
      <c r="IU203">
        <v>23.95598</v>
      </c>
      <c r="IV203" s="1">
        <v>6.0287939999999999E-4</v>
      </c>
      <c r="IW203">
        <v>7.2637499999999994E-2</v>
      </c>
      <c r="IX203">
        <v>0.67316109999999996</v>
      </c>
      <c r="IY203">
        <v>24.239090000000001</v>
      </c>
      <c r="IZ203" s="1">
        <v>5.6870270000000005E-4</v>
      </c>
      <c r="JA203">
        <v>6.8511379999999997E-2</v>
      </c>
      <c r="JB203">
        <v>0.67302890000000004</v>
      </c>
      <c r="JC203">
        <v>24.960819999999998</v>
      </c>
      <c r="JD203" s="1">
        <v>5.4003540000000004E-4</v>
      </c>
      <c r="JE203">
        <v>6.5046699999999999E-2</v>
      </c>
      <c r="JF203">
        <v>0.67289319999999997</v>
      </c>
      <c r="JG203">
        <v>26.009070000000001</v>
      </c>
      <c r="JH203" s="1">
        <v>5.1532390000000002E-4</v>
      </c>
      <c r="JI203">
        <v>6.2068699999999997E-2</v>
      </c>
      <c r="JJ203">
        <v>0.67276320000000001</v>
      </c>
      <c r="JK203">
        <v>26.797519999999999</v>
      </c>
      <c r="JL203" s="1">
        <v>4.9413210000000003E-4</v>
      </c>
      <c r="JM203">
        <v>5.9517609999999999E-2</v>
      </c>
      <c r="JN203">
        <v>0.67260339999999996</v>
      </c>
      <c r="JO203">
        <v>27.198599999999999</v>
      </c>
      <c r="JP203" s="1">
        <v>4.7585800000000001E-4</v>
      </c>
      <c r="JQ203">
        <v>5.7317390000000003E-2</v>
      </c>
      <c r="JR203">
        <v>0.67246570000000006</v>
      </c>
      <c r="JS203">
        <v>26.913499999999999</v>
      </c>
      <c r="JT203" s="1">
        <v>4.5921619999999999E-4</v>
      </c>
      <c r="JU203">
        <v>5.5316329999999997E-2</v>
      </c>
      <c r="JV203">
        <v>0.67230900000000005</v>
      </c>
      <c r="JW203">
        <v>26.283359999999998</v>
      </c>
      <c r="JX203" s="1">
        <v>4.430603E-4</v>
      </c>
      <c r="JY203">
        <v>5.3374129999999999E-2</v>
      </c>
      <c r="JZ203">
        <v>0.67217309999999997</v>
      </c>
      <c r="KA203">
        <v>25.537870000000002</v>
      </c>
      <c r="KB203" s="1">
        <v>4.2669540000000002E-4</v>
      </c>
      <c r="KC203">
        <v>5.141076E-2</v>
      </c>
      <c r="KD203">
        <v>0.67202229999999996</v>
      </c>
      <c r="KE203">
        <v>25.424769999999999</v>
      </c>
      <c r="KF203" s="1">
        <v>4.099137E-4</v>
      </c>
      <c r="KG203">
        <v>4.9398560000000001E-2</v>
      </c>
      <c r="KH203">
        <v>0.67189200000000004</v>
      </c>
      <c r="KI203">
        <v>25.593440000000001</v>
      </c>
      <c r="KJ203" s="1">
        <v>3.9291089999999999E-4</v>
      </c>
      <c r="KK203">
        <v>4.734932E-2</v>
      </c>
      <c r="KL203">
        <v>0.67177260000000005</v>
      </c>
      <c r="KM203">
        <v>26.119800000000001</v>
      </c>
      <c r="KN203" s="1">
        <v>3.7618619999999999E-4</v>
      </c>
      <c r="KO203">
        <v>4.533653E-2</v>
      </c>
      <c r="KP203">
        <v>0.67168589999999995</v>
      </c>
      <c r="KQ203">
        <v>26.71687</v>
      </c>
      <c r="KR203" s="1">
        <v>3.5954679999999998E-4</v>
      </c>
      <c r="KS203">
        <v>4.3329560000000003E-2</v>
      </c>
      <c r="KT203">
        <v>0.67161490000000001</v>
      </c>
      <c r="KU203">
        <v>26.841840000000001</v>
      </c>
      <c r="KV203" s="1">
        <v>3.4348529999999998E-4</v>
      </c>
      <c r="KW203">
        <v>4.1392449999999997E-2</v>
      </c>
      <c r="KX203">
        <v>0.67154910000000001</v>
      </c>
      <c r="KY203">
        <v>26.468350000000001</v>
      </c>
      <c r="KZ203" s="1">
        <v>3.2794900000000001E-4</v>
      </c>
      <c r="LA203">
        <v>3.9517320000000002E-2</v>
      </c>
      <c r="LB203">
        <v>0.67149760000000003</v>
      </c>
      <c r="LC203">
        <v>25.852779999999999</v>
      </c>
      <c r="LD203" s="1">
        <v>3.129982E-4</v>
      </c>
      <c r="LE203">
        <v>3.7711830000000002E-2</v>
      </c>
      <c r="LF203">
        <v>0.67145659999999996</v>
      </c>
      <c r="LG203">
        <v>25.316040000000001</v>
      </c>
      <c r="LH203" s="1">
        <v>2.9879279999999998E-4</v>
      </c>
      <c r="LI203">
        <v>3.5993150000000002E-2</v>
      </c>
      <c r="LJ203">
        <v>0.67145549999999998</v>
      </c>
      <c r="LK203">
        <v>25.4176</v>
      </c>
      <c r="LL203" s="1">
        <v>2.854639E-4</v>
      </c>
      <c r="LM203">
        <v>3.4380710000000002E-2</v>
      </c>
      <c r="LN203">
        <v>0.67144320000000002</v>
      </c>
      <c r="LO203">
        <v>25.84798</v>
      </c>
      <c r="LP203" s="1">
        <v>2.7284340000000002E-4</v>
      </c>
      <c r="LQ203">
        <v>3.2856709999999997E-2</v>
      </c>
      <c r="LR203">
        <v>0.67143770000000003</v>
      </c>
      <c r="LS203">
        <v>26.538779999999999</v>
      </c>
      <c r="LT203" s="1">
        <v>2.6046780000000001E-4</v>
      </c>
      <c r="LU203">
        <v>3.136133E-2</v>
      </c>
      <c r="LV203">
        <v>0.67144079999999995</v>
      </c>
      <c r="LW203">
        <v>27.15691</v>
      </c>
      <c r="LX203" s="1">
        <v>2.4834519999999998E-4</v>
      </c>
      <c r="LY203">
        <v>2.989576E-2</v>
      </c>
      <c r="LZ203">
        <v>0.67145189999999999</v>
      </c>
      <c r="MA203">
        <v>27.37575</v>
      </c>
      <c r="MB203" s="1">
        <v>2.3594929999999999E-4</v>
      </c>
      <c r="MC203">
        <v>2.843772E-2</v>
      </c>
      <c r="MD203">
        <v>0.6714466</v>
      </c>
      <c r="ME203">
        <v>26.985420000000001</v>
      </c>
      <c r="MF203" s="1">
        <v>2.23358E-4</v>
      </c>
      <c r="MG203">
        <v>2.701054E-2</v>
      </c>
      <c r="MH203">
        <v>0.67146150000000004</v>
      </c>
      <c r="MI203">
        <v>26.321339999999999</v>
      </c>
      <c r="MJ203" s="1">
        <v>2.1165790000000001E-4</v>
      </c>
      <c r="MK203">
        <v>2.5676009999999999E-2</v>
      </c>
      <c r="ML203">
        <v>0.67143580000000003</v>
      </c>
      <c r="MM203">
        <v>25.56354</v>
      </c>
      <c r="MN203" s="1">
        <v>2.01077E-4</v>
      </c>
      <c r="MO203">
        <v>2.446508E-2</v>
      </c>
      <c r="MP203">
        <v>0.6714405</v>
      </c>
      <c r="MQ203">
        <v>25.466419999999999</v>
      </c>
      <c r="MR203" s="1">
        <v>1.916563E-4</v>
      </c>
      <c r="MS203">
        <v>2.3384329999999998E-2</v>
      </c>
      <c r="MT203">
        <v>0.67145600000000005</v>
      </c>
      <c r="MU203">
        <v>25.431950000000001</v>
      </c>
      <c r="MV203" s="1">
        <v>1.8308429999999999E-4</v>
      </c>
      <c r="MW203">
        <v>2.2399949999999998E-2</v>
      </c>
      <c r="MX203">
        <v>0.67144879999999996</v>
      </c>
      <c r="MY203">
        <v>25.502490000000002</v>
      </c>
      <c r="MZ203" s="1">
        <v>1.752069E-4</v>
      </c>
      <c r="NA203">
        <v>2.1491E-2</v>
      </c>
      <c r="NB203">
        <v>0.67144479999999995</v>
      </c>
      <c r="NC203">
        <v>25.599070000000001</v>
      </c>
      <c r="ND203" s="1">
        <v>1.6796730000000001E-4</v>
      </c>
      <c r="NE203" s="1">
        <v>2.0653129999999999E-2</v>
      </c>
      <c r="NF203">
        <v>0.67144800000000004</v>
      </c>
      <c r="NG203">
        <v>25.667999999999999</v>
      </c>
      <c r="NH203" s="1">
        <v>1.610827E-4</v>
      </c>
      <c r="NI203" s="1">
        <v>1.9853969999999999E-2</v>
      </c>
      <c r="NJ203">
        <v>0.67147029999999996</v>
      </c>
      <c r="NK203">
        <v>25.306149999999999</v>
      </c>
      <c r="NL203" s="1">
        <v>1.5448999999999999E-4</v>
      </c>
      <c r="NM203" s="1">
        <v>1.9084980000000001E-2</v>
      </c>
      <c r="NN203">
        <v>0.67146349999999999</v>
      </c>
      <c r="NO203">
        <v>24.667349999999999</v>
      </c>
      <c r="NP203" s="1">
        <v>1.4833709999999999E-4</v>
      </c>
      <c r="NQ203" s="1">
        <v>1.836496E-2</v>
      </c>
      <c r="NR203">
        <v>0.67146130000000004</v>
      </c>
      <c r="NS203">
        <v>24.021519999999999</v>
      </c>
      <c r="NT203" s="1">
        <v>1.4240389999999999E-4</v>
      </c>
      <c r="NU203" s="1">
        <v>1.7667490000000001E-2</v>
      </c>
      <c r="NV203">
        <v>0.67146050000000002</v>
      </c>
      <c r="NW203">
        <v>24.180489999999999</v>
      </c>
      <c r="NX203" s="1">
        <v>1.3674250000000001E-4</v>
      </c>
      <c r="NY203" s="1">
        <v>1.6998470000000002E-2</v>
      </c>
      <c r="NZ203">
        <v>0.67144079999999995</v>
      </c>
      <c r="OA203">
        <v>24.800799999999999</v>
      </c>
      <c r="OB203" s="1">
        <v>1.3141380000000001E-4</v>
      </c>
      <c r="OC203" s="1">
        <v>1.6367199999999998E-2</v>
      </c>
      <c r="OD203">
        <v>0.67144199999999998</v>
      </c>
      <c r="OE203">
        <v>25.542960000000001</v>
      </c>
      <c r="OF203" s="1">
        <v>1.2628769999999999E-4</v>
      </c>
      <c r="OG203" s="1">
        <v>1.575876E-2</v>
      </c>
      <c r="OH203">
        <v>0.67146649999999997</v>
      </c>
      <c r="OI203">
        <v>26.247969999999999</v>
      </c>
      <c r="OJ203" s="1">
        <v>1.2138910000000001E-4</v>
      </c>
      <c r="OK203" s="1">
        <v>1.5174119999999999E-2</v>
      </c>
    </row>
    <row r="204" spans="1:401" x14ac:dyDescent="0.35">
      <c r="A204">
        <v>210</v>
      </c>
      <c r="B204" t="s">
        <v>4</v>
      </c>
      <c r="C204" t="s">
        <v>181</v>
      </c>
      <c r="D204" t="s">
        <v>210</v>
      </c>
      <c r="E204">
        <v>179.7406</v>
      </c>
      <c r="F204">
        <v>1.0572649999999999</v>
      </c>
      <c r="G204">
        <v>21.953029999999998</v>
      </c>
      <c r="H204">
        <v>0</v>
      </c>
      <c r="I204">
        <v>0</v>
      </c>
      <c r="J204">
        <v>1.05596</v>
      </c>
      <c r="K204">
        <v>22.122509999999998</v>
      </c>
      <c r="L204">
        <v>0</v>
      </c>
      <c r="M204">
        <v>0</v>
      </c>
      <c r="N204">
        <v>1.0546990000000001</v>
      </c>
      <c r="O204">
        <v>22.23122</v>
      </c>
      <c r="P204">
        <v>0</v>
      </c>
      <c r="Q204">
        <v>0</v>
      </c>
      <c r="R204">
        <v>1.0533600000000001</v>
      </c>
      <c r="S204">
        <v>22.13016</v>
      </c>
      <c r="T204">
        <v>0</v>
      </c>
      <c r="U204">
        <v>0</v>
      </c>
      <c r="V204">
        <v>1.0518339999999999</v>
      </c>
      <c r="W204">
        <v>21.797360000000001</v>
      </c>
      <c r="X204">
        <v>0</v>
      </c>
      <c r="Y204">
        <v>0</v>
      </c>
      <c r="Z204">
        <v>1.0498940000000001</v>
      </c>
      <c r="AA204">
        <v>21.659130000000001</v>
      </c>
      <c r="AB204">
        <v>0</v>
      </c>
      <c r="AC204">
        <v>0</v>
      </c>
      <c r="AD204">
        <v>1.0471839999999999</v>
      </c>
      <c r="AE204">
        <v>21.700330000000001</v>
      </c>
      <c r="AF204">
        <v>0</v>
      </c>
      <c r="AG204">
        <v>0</v>
      </c>
      <c r="AH204">
        <v>1.0439000000000001</v>
      </c>
      <c r="AI204">
        <v>22.130289999999999</v>
      </c>
      <c r="AJ204">
        <v>1.7083869999999999E-36</v>
      </c>
      <c r="AK204">
        <v>8.4669709999999996E-35</v>
      </c>
      <c r="AL204">
        <v>1.0406230000000001</v>
      </c>
      <c r="AM204">
        <v>22.636099999999999</v>
      </c>
      <c r="AN204" s="1">
        <v>1.275373E-24</v>
      </c>
      <c r="AO204" s="1">
        <v>6.3070450000000002E-23</v>
      </c>
      <c r="AP204">
        <v>1.0377700000000001</v>
      </c>
      <c r="AQ204">
        <v>23.167860000000001</v>
      </c>
      <c r="AR204" s="1">
        <v>2.8267370000000001E-13</v>
      </c>
      <c r="AS204" s="1">
        <v>1.3774429999999999E-11</v>
      </c>
      <c r="AT204">
        <v>1.035193</v>
      </c>
      <c r="AU204">
        <v>23.463329999999999</v>
      </c>
      <c r="AV204" s="1">
        <v>3.0513969999999998E-6</v>
      </c>
      <c r="AW204" s="1">
        <v>1.5085909999999999E-4</v>
      </c>
      <c r="AX204">
        <v>1.032815</v>
      </c>
      <c r="AY204">
        <v>23.396999999999998</v>
      </c>
      <c r="AZ204" s="1">
        <v>3.3782920000000002E-3</v>
      </c>
      <c r="BA204" s="1">
        <v>0.1698713</v>
      </c>
      <c r="BB204">
        <v>1.0307310000000001</v>
      </c>
      <c r="BC204">
        <v>23.223500000000001</v>
      </c>
      <c r="BD204" s="1">
        <v>0.32406879999999999</v>
      </c>
      <c r="BE204" s="1">
        <v>16.449560000000002</v>
      </c>
      <c r="BF204">
        <v>1.028599</v>
      </c>
      <c r="BG204">
        <v>23.04814</v>
      </c>
      <c r="BH204" s="1">
        <v>6.251925</v>
      </c>
      <c r="BI204">
        <v>320.08150000000001</v>
      </c>
      <c r="BJ204">
        <v>1.02623</v>
      </c>
      <c r="BK204">
        <v>23.175889999999999</v>
      </c>
      <c r="BL204">
        <v>36.59328</v>
      </c>
      <c r="BM204">
        <v>1886.62</v>
      </c>
      <c r="BN204">
        <v>1.023452</v>
      </c>
      <c r="BO204">
        <v>23.893619999999999</v>
      </c>
      <c r="BP204">
        <v>84.219220000000007</v>
      </c>
      <c r="BQ204">
        <v>4373.7619999999997</v>
      </c>
      <c r="BR204">
        <v>1.0201469999999999</v>
      </c>
      <c r="BS204">
        <v>24.563469999999999</v>
      </c>
      <c r="BT204">
        <v>91.97157</v>
      </c>
      <c r="BU204">
        <v>4810.2539999999999</v>
      </c>
      <c r="BV204">
        <v>1.016305</v>
      </c>
      <c r="BW204">
        <v>25.124210000000001</v>
      </c>
      <c r="BX204">
        <v>55.052669999999999</v>
      </c>
      <c r="BY204">
        <v>2899.5239999999999</v>
      </c>
      <c r="BZ204">
        <v>1.012297</v>
      </c>
      <c r="CA204">
        <v>25.33738</v>
      </c>
      <c r="CB204">
        <v>20.35238</v>
      </c>
      <c r="CC204">
        <v>1079.3789999999999</v>
      </c>
      <c r="CD204">
        <v>1.0076130000000001</v>
      </c>
      <c r="CE204">
        <v>25.120180000000001</v>
      </c>
      <c r="CF204">
        <v>5.1718489999999999</v>
      </c>
      <c r="CG204">
        <v>276.23309999999998</v>
      </c>
      <c r="CH204">
        <v>1.0026489999999999</v>
      </c>
      <c r="CI204">
        <v>24.54081</v>
      </c>
      <c r="CJ204">
        <v>1.025711</v>
      </c>
      <c r="CK204">
        <v>55.124510000000001</v>
      </c>
      <c r="CL204">
        <v>0.99757609999999997</v>
      </c>
      <c r="CM204">
        <v>24.114080000000001</v>
      </c>
      <c r="CN204">
        <v>0.21177319999999999</v>
      </c>
      <c r="CO204">
        <v>11.42995</v>
      </c>
      <c r="CP204">
        <v>0.99131879999999994</v>
      </c>
      <c r="CQ204">
        <v>24.073060000000002</v>
      </c>
      <c r="CR204">
        <v>8.518995E-2</v>
      </c>
      <c r="CS204">
        <v>4.6076649999999999</v>
      </c>
      <c r="CT204">
        <v>0.98460550000000002</v>
      </c>
      <c r="CU204">
        <v>24.496320000000001</v>
      </c>
      <c r="CV204">
        <v>6.9725780000000001E-2</v>
      </c>
      <c r="CW204">
        <v>3.7892070000000002</v>
      </c>
      <c r="CX204">
        <v>0.97756209999999999</v>
      </c>
      <c r="CY204">
        <v>24.595800000000001</v>
      </c>
      <c r="CZ204">
        <v>6.8918610000000005E-2</v>
      </c>
      <c r="DA204">
        <v>3.7708300000000001</v>
      </c>
      <c r="DB204">
        <v>0.97102160000000004</v>
      </c>
      <c r="DC204">
        <v>25.0548</v>
      </c>
      <c r="DD204">
        <v>6.7650409999999994E-2</v>
      </c>
      <c r="DE204">
        <v>3.7270310000000002</v>
      </c>
      <c r="DF204">
        <v>0.96410039999999997</v>
      </c>
      <c r="DG204">
        <v>25.1602</v>
      </c>
      <c r="DH204">
        <v>6.3978380000000001E-2</v>
      </c>
      <c r="DI204">
        <v>3.5523349999999998</v>
      </c>
      <c r="DJ204">
        <v>0.95721860000000003</v>
      </c>
      <c r="DK204">
        <v>24.783619999999999</v>
      </c>
      <c r="DL204" s="1">
        <v>5.8790179999999997E-2</v>
      </c>
      <c r="DM204">
        <v>3.2900149999999999</v>
      </c>
      <c r="DN204">
        <v>0.95032229999999995</v>
      </c>
      <c r="DO204">
        <v>24.175329999999999</v>
      </c>
      <c r="DP204" s="1">
        <v>5.3120359999999998E-2</v>
      </c>
      <c r="DQ204">
        <v>2.9961090000000001</v>
      </c>
      <c r="DR204">
        <v>0.94320720000000002</v>
      </c>
      <c r="DS204">
        <v>23.67118</v>
      </c>
      <c r="DT204" s="1">
        <v>4.7556540000000001E-2</v>
      </c>
      <c r="DU204">
        <v>2.704059</v>
      </c>
      <c r="DV204">
        <v>0.93557590000000002</v>
      </c>
      <c r="DW204">
        <v>23.404050000000002</v>
      </c>
      <c r="DX204" s="1">
        <v>4.2350440000000003E-2</v>
      </c>
      <c r="DY204">
        <v>2.4277820000000001</v>
      </c>
      <c r="DZ204">
        <v>0.92791659999999998</v>
      </c>
      <c r="EA204">
        <v>23.88486</v>
      </c>
      <c r="EB204" s="1">
        <v>3.7617810000000002E-2</v>
      </c>
      <c r="EC204">
        <v>2.1741549999999998</v>
      </c>
      <c r="ED204">
        <v>0.92082940000000002</v>
      </c>
      <c r="EE204">
        <v>24.633759999999999</v>
      </c>
      <c r="EF204" s="1">
        <v>3.3405280000000002E-2</v>
      </c>
      <c r="EG204">
        <v>1.9455610000000001</v>
      </c>
      <c r="EH204">
        <v>0.91506359999999998</v>
      </c>
      <c r="EI204">
        <v>25.56127</v>
      </c>
      <c r="EJ204" s="1">
        <v>2.971818E-2</v>
      </c>
      <c r="EK204">
        <v>1.741886</v>
      </c>
      <c r="EL204">
        <v>0.90988579999999997</v>
      </c>
      <c r="EM204">
        <v>26.315010000000001</v>
      </c>
      <c r="EN204" s="1">
        <v>2.6475329999999998E-2</v>
      </c>
      <c r="EO204">
        <v>1.5608979999999999</v>
      </c>
      <c r="EP204">
        <v>0.90459389999999995</v>
      </c>
      <c r="EQ204">
        <v>26.369669999999999</v>
      </c>
      <c r="ER204" s="1">
        <v>2.3558949999999999E-2</v>
      </c>
      <c r="ES204">
        <v>1.3975230000000001</v>
      </c>
      <c r="ET204">
        <v>0.89911339999999995</v>
      </c>
      <c r="EU204">
        <v>25.888470000000002</v>
      </c>
      <c r="EV204" s="1">
        <v>2.094853E-2</v>
      </c>
      <c r="EW204">
        <v>1.2503789999999999</v>
      </c>
      <c r="EX204">
        <v>0.89335339999999996</v>
      </c>
      <c r="EY204">
        <v>25.356539999999999</v>
      </c>
      <c r="EZ204" s="1">
        <v>1.8609770000000001E-2</v>
      </c>
      <c r="FA204">
        <v>1.117985</v>
      </c>
      <c r="FB204">
        <v>0.88798880000000002</v>
      </c>
      <c r="FC204">
        <v>24.86253</v>
      </c>
      <c r="FD204">
        <v>1.6525330000000001E-2</v>
      </c>
      <c r="FE204">
        <v>0.99884859999999998</v>
      </c>
      <c r="FF204">
        <v>0.88356599999999996</v>
      </c>
      <c r="FG204">
        <v>24.948530000000002</v>
      </c>
      <c r="FH204" s="1">
        <v>1.4676760000000001E-2</v>
      </c>
      <c r="FI204">
        <v>0.89188020000000001</v>
      </c>
      <c r="FJ204">
        <v>0.87803140000000002</v>
      </c>
      <c r="FK204">
        <v>25.265529999999998</v>
      </c>
      <c r="FL204" s="1">
        <v>1.3017849999999999E-2</v>
      </c>
      <c r="FM204">
        <v>0.79624159999999999</v>
      </c>
      <c r="FN204">
        <v>0.87217409999999995</v>
      </c>
      <c r="FO204">
        <v>25.644410000000001</v>
      </c>
      <c r="FP204" s="1">
        <v>1.153764E-2</v>
      </c>
      <c r="FQ204">
        <v>0.71046569999999998</v>
      </c>
      <c r="FR204">
        <v>0.86679859999999997</v>
      </c>
      <c r="FS204">
        <v>25.942170000000001</v>
      </c>
      <c r="FT204" s="1">
        <v>1.0221360000000001E-2</v>
      </c>
      <c r="FU204">
        <v>0.63319840000000005</v>
      </c>
      <c r="FV204">
        <v>0.86167970000000005</v>
      </c>
      <c r="FW204">
        <v>25.835280000000001</v>
      </c>
      <c r="FX204" s="1">
        <v>9.0578120000000002E-3</v>
      </c>
      <c r="FY204">
        <v>0.56414920000000002</v>
      </c>
      <c r="FZ204">
        <v>0.85716179999999997</v>
      </c>
      <c r="GA204">
        <v>25.388919999999999</v>
      </c>
      <c r="GB204" s="1">
        <v>8.0254939999999993E-3</v>
      </c>
      <c r="GC204">
        <v>0.50210140000000003</v>
      </c>
      <c r="GD204">
        <v>0.85345579999999999</v>
      </c>
      <c r="GE204">
        <v>24.816669999999998</v>
      </c>
      <c r="GF204" s="1">
        <v>7.1012280000000002E-3</v>
      </c>
      <c r="GG204">
        <v>0.44571630000000001</v>
      </c>
      <c r="GH204">
        <v>0.85073089999999996</v>
      </c>
      <c r="GI204">
        <v>24.433450000000001</v>
      </c>
      <c r="GJ204" s="1">
        <v>6.2674749999999998E-3</v>
      </c>
      <c r="GK204">
        <v>0.39404359999999999</v>
      </c>
      <c r="GL204">
        <v>0.84881119999999999</v>
      </c>
      <c r="GM204">
        <v>24.73629</v>
      </c>
      <c r="GN204" s="1">
        <v>5.5128909999999998E-3</v>
      </c>
      <c r="GO204">
        <v>0.34681849999999997</v>
      </c>
      <c r="GP204">
        <v>0.84743449999999998</v>
      </c>
      <c r="GQ204">
        <v>25.44068</v>
      </c>
      <c r="GR204" s="1">
        <v>4.8214030000000001E-3</v>
      </c>
      <c r="GS204">
        <v>0.30322260000000001</v>
      </c>
      <c r="GT204">
        <v>0.84665610000000002</v>
      </c>
      <c r="GU204">
        <v>26.420369999999998</v>
      </c>
      <c r="GV204" s="1">
        <v>4.1638459999999997E-3</v>
      </c>
      <c r="GW204">
        <v>0.26153460000000001</v>
      </c>
      <c r="GX204">
        <v>0.84593149999999995</v>
      </c>
      <c r="GY204">
        <v>27.247060000000001</v>
      </c>
      <c r="GZ204" s="1">
        <v>3.507816E-3</v>
      </c>
      <c r="HA204">
        <v>0.22008159999999999</v>
      </c>
      <c r="HB204">
        <v>0.84530780000000005</v>
      </c>
      <c r="HC204">
        <v>27.557449999999999</v>
      </c>
      <c r="HD204" s="1">
        <v>2.862355E-3</v>
      </c>
      <c r="HE204">
        <v>0.17940320000000001</v>
      </c>
      <c r="HF204">
        <v>0.84488289999999999</v>
      </c>
      <c r="HG204">
        <v>27.069970000000001</v>
      </c>
      <c r="HH204" s="1">
        <v>2.2736399999999999E-3</v>
      </c>
      <c r="HI204">
        <v>0.14232049999999999</v>
      </c>
      <c r="HJ204">
        <v>0.84458120000000003</v>
      </c>
      <c r="HK204">
        <v>26.317640000000001</v>
      </c>
      <c r="HL204" s="1">
        <v>1.789176E-3</v>
      </c>
      <c r="HM204">
        <v>0.1118372</v>
      </c>
      <c r="HN204">
        <v>0.84439430000000004</v>
      </c>
      <c r="HO204">
        <v>25.487210000000001</v>
      </c>
      <c r="HP204" s="1">
        <v>1.4283970000000001E-3</v>
      </c>
      <c r="HQ204">
        <v>8.9155600000000002E-2</v>
      </c>
      <c r="HR204">
        <v>0.84426440000000003</v>
      </c>
      <c r="HS204">
        <v>25.049769999999999</v>
      </c>
      <c r="HT204" s="1">
        <v>1.1814180000000001E-3</v>
      </c>
      <c r="HU204">
        <v>7.3623090000000002E-2</v>
      </c>
      <c r="HV204">
        <v>0.84414800000000001</v>
      </c>
      <c r="HW204">
        <v>25.02366</v>
      </c>
      <c r="HX204" s="1">
        <v>1.0170909999999999E-3</v>
      </c>
      <c r="HY204">
        <v>6.3296599999999995E-2</v>
      </c>
      <c r="HZ204">
        <v>0.84407779999999999</v>
      </c>
      <c r="IA204">
        <v>25.21837</v>
      </c>
      <c r="IB204" s="1">
        <v>9.0491819999999996E-4</v>
      </c>
      <c r="IC204">
        <v>5.6251540000000003E-2</v>
      </c>
      <c r="ID204">
        <v>0.84398629999999997</v>
      </c>
      <c r="IE204">
        <v>25.591010000000001</v>
      </c>
      <c r="IF204" s="1">
        <v>8.215233E-4</v>
      </c>
      <c r="IG204">
        <v>5.1027900000000001E-2</v>
      </c>
      <c r="IH204">
        <v>0.84385719999999997</v>
      </c>
      <c r="II204">
        <v>25.65082</v>
      </c>
      <c r="IJ204" s="1">
        <v>7.5310570000000003E-4</v>
      </c>
      <c r="IK204">
        <v>4.675584E-2</v>
      </c>
      <c r="IL204">
        <v>0.84372199999999997</v>
      </c>
      <c r="IM204">
        <v>25.191179999999999</v>
      </c>
      <c r="IN204" s="1">
        <v>6.9464519999999999E-4</v>
      </c>
      <c r="IO204">
        <v>4.310986E-2</v>
      </c>
      <c r="IP204">
        <v>0.84352450000000001</v>
      </c>
      <c r="IQ204">
        <v>24.528729999999999</v>
      </c>
      <c r="IR204" s="1">
        <v>6.451858E-4</v>
      </c>
      <c r="IS204">
        <v>4.0031079999999997E-2</v>
      </c>
      <c r="IT204">
        <v>0.84331639999999997</v>
      </c>
      <c r="IU204">
        <v>23.968119999999999</v>
      </c>
      <c r="IV204" s="1">
        <v>6.0405590000000002E-4</v>
      </c>
      <c r="IW204">
        <v>3.747603E-2</v>
      </c>
      <c r="IX204">
        <v>0.84308879999999997</v>
      </c>
      <c r="IY204">
        <v>24.246690000000001</v>
      </c>
      <c r="IZ204" s="1">
        <v>5.6969469999999995E-4</v>
      </c>
      <c r="JA204">
        <v>3.5348669999999999E-2</v>
      </c>
      <c r="JB204">
        <v>0.84282950000000001</v>
      </c>
      <c r="JC204">
        <v>24.959900000000001</v>
      </c>
      <c r="JD204" s="1">
        <v>5.4087639999999995E-4</v>
      </c>
      <c r="JE204">
        <v>3.3563610000000001E-2</v>
      </c>
      <c r="JF204">
        <v>0.84258140000000004</v>
      </c>
      <c r="JG204">
        <v>26.00178</v>
      </c>
      <c r="JH204" s="1">
        <v>5.1605080000000005E-4</v>
      </c>
      <c r="JI204">
        <v>3.2030860000000001E-2</v>
      </c>
      <c r="JJ204">
        <v>0.84231109999999998</v>
      </c>
      <c r="JK204">
        <v>26.78941</v>
      </c>
      <c r="JL204" s="1">
        <v>4.9475439999999995E-4</v>
      </c>
      <c r="JM204">
        <v>3.0718760000000001E-2</v>
      </c>
      <c r="JN204">
        <v>0.84200070000000005</v>
      </c>
      <c r="JO204">
        <v>27.197120000000002</v>
      </c>
      <c r="JP204" s="1">
        <v>4.7640269999999998E-4</v>
      </c>
      <c r="JQ204">
        <v>2.9587470000000001E-2</v>
      </c>
      <c r="JR204">
        <v>0.84173520000000002</v>
      </c>
      <c r="JS204">
        <v>26.9206</v>
      </c>
      <c r="JT204" s="1">
        <v>4.5972899999999998E-4</v>
      </c>
      <c r="JU204">
        <v>2.8561400000000001E-2</v>
      </c>
      <c r="JV204">
        <v>0.84144980000000003</v>
      </c>
      <c r="JW204">
        <v>26.29852</v>
      </c>
      <c r="JX204" s="1">
        <v>4.4357510000000001E-4</v>
      </c>
      <c r="JY204">
        <v>2.756639E-2</v>
      </c>
      <c r="JZ204">
        <v>0.84115649999999997</v>
      </c>
      <c r="KA204">
        <v>25.554130000000001</v>
      </c>
      <c r="KB204" s="1">
        <v>4.272158E-4</v>
      </c>
      <c r="KC204">
        <v>2.656099E-2</v>
      </c>
      <c r="KD204">
        <v>0.84087509999999999</v>
      </c>
      <c r="KE204">
        <v>25.438320000000001</v>
      </c>
      <c r="KF204" s="1">
        <v>4.1044930000000001E-4</v>
      </c>
      <c r="KG204">
        <v>2.5529509999999998E-2</v>
      </c>
      <c r="KH204">
        <v>0.84059220000000001</v>
      </c>
      <c r="KI204">
        <v>25.599229999999999</v>
      </c>
      <c r="KJ204" s="1">
        <v>3.9344850000000003E-4</v>
      </c>
      <c r="KK204" s="1">
        <v>2.4478090000000001E-2</v>
      </c>
      <c r="KL204">
        <v>0.84034889999999995</v>
      </c>
      <c r="KM204">
        <v>26.119420000000002</v>
      </c>
      <c r="KN204" s="1">
        <v>3.767124E-4</v>
      </c>
      <c r="KO204" s="1">
        <v>2.344392E-2</v>
      </c>
      <c r="KP204">
        <v>0.84010899999999999</v>
      </c>
      <c r="KQ204">
        <v>26.714739999999999</v>
      </c>
      <c r="KR204" s="1">
        <v>3.6007010000000002E-4</v>
      </c>
      <c r="KS204" s="1">
        <v>2.2412499999999998E-2</v>
      </c>
      <c r="KT204">
        <v>0.83994519999999995</v>
      </c>
      <c r="KU204">
        <v>26.84496</v>
      </c>
      <c r="KV204" s="1">
        <v>3.4398460000000002E-4</v>
      </c>
      <c r="KW204">
        <v>2.1415179999999999E-2</v>
      </c>
      <c r="KX204">
        <v>0.8397964</v>
      </c>
      <c r="KY204">
        <v>26.477129999999999</v>
      </c>
      <c r="KZ204" s="1">
        <v>3.284354E-4</v>
      </c>
      <c r="LA204" s="1">
        <v>2.04494E-2</v>
      </c>
      <c r="LB204">
        <v>0.8396827</v>
      </c>
      <c r="LC204">
        <v>25.865919999999999</v>
      </c>
      <c r="LD204" s="1">
        <v>3.1346020000000001E-4</v>
      </c>
      <c r="LE204" s="1">
        <v>1.9517690000000001E-2</v>
      </c>
      <c r="LF204">
        <v>0.83959910000000004</v>
      </c>
      <c r="LG204">
        <v>25.32696</v>
      </c>
      <c r="LH204" s="1">
        <v>2.9923349999999999E-4</v>
      </c>
      <c r="LI204" s="1">
        <v>1.8630319999999999E-2</v>
      </c>
      <c r="LJ204">
        <v>0.83954799999999996</v>
      </c>
      <c r="LK204">
        <v>25.42576</v>
      </c>
      <c r="LL204" s="1">
        <v>2.8587239999999998E-4</v>
      </c>
      <c r="LM204" s="1">
        <v>1.7797219999999999E-2</v>
      </c>
      <c r="LN204">
        <v>0.83952130000000003</v>
      </c>
      <c r="LO204">
        <v>25.850770000000001</v>
      </c>
      <c r="LP204" s="1">
        <v>2.7324009999999999E-4</v>
      </c>
      <c r="LQ204" s="1">
        <v>1.7009710000000001E-2</v>
      </c>
      <c r="LR204">
        <v>0.83948889999999998</v>
      </c>
      <c r="LS204">
        <v>26.537669999999999</v>
      </c>
      <c r="LT204" s="1">
        <v>2.6085669999999998E-4</v>
      </c>
      <c r="LU204" s="1">
        <v>1.6236960000000002E-2</v>
      </c>
      <c r="LV204">
        <v>0.8394701</v>
      </c>
      <c r="LW204">
        <v>27.1541</v>
      </c>
      <c r="LX204" s="1">
        <v>2.4872780000000002E-4</v>
      </c>
      <c r="LY204" s="1">
        <v>1.5479390000000001E-2</v>
      </c>
      <c r="LZ204">
        <v>0.83946940000000003</v>
      </c>
      <c r="MA204">
        <v>27.377759999999999</v>
      </c>
      <c r="MB204" s="1">
        <v>2.3633150000000001E-4</v>
      </c>
      <c r="MC204" s="1">
        <v>1.4725780000000001E-2</v>
      </c>
      <c r="MD204">
        <v>0.83945159999999996</v>
      </c>
      <c r="ME204">
        <v>26.99306</v>
      </c>
      <c r="MF204" s="1">
        <v>2.2372010000000001E-4</v>
      </c>
      <c r="MG204" s="1">
        <v>1.3987039999999999E-2</v>
      </c>
      <c r="MH204">
        <v>0.83946750000000003</v>
      </c>
      <c r="MI204">
        <v>26.335439999999998</v>
      </c>
      <c r="MJ204" s="1">
        <v>2.11993E-4</v>
      </c>
      <c r="MK204" s="1">
        <v>1.329578E-2</v>
      </c>
      <c r="ML204">
        <v>0.83942899999999998</v>
      </c>
      <c r="MM204">
        <v>25.578499999999998</v>
      </c>
      <c r="MN204" s="1">
        <v>2.0137390000000001E-4</v>
      </c>
      <c r="MO204" s="1">
        <v>1.2667589999999999E-2</v>
      </c>
      <c r="MP204">
        <v>0.83945539999999996</v>
      </c>
      <c r="MQ204">
        <v>25.47784</v>
      </c>
      <c r="MR204" s="1">
        <v>1.91922E-4</v>
      </c>
      <c r="MS204" s="1">
        <v>1.2107379999999999E-2</v>
      </c>
      <c r="MT204">
        <v>0.83945159999999996</v>
      </c>
      <c r="MU204">
        <v>25.440639999999998</v>
      </c>
      <c r="MV204" s="1">
        <v>1.833289E-4</v>
      </c>
      <c r="MW204" s="1">
        <v>1.1597359999999999E-2</v>
      </c>
      <c r="MX204">
        <v>0.83943800000000002</v>
      </c>
      <c r="MY204">
        <v>25.50451</v>
      </c>
      <c r="MZ204" s="1">
        <v>1.754313E-4</v>
      </c>
      <c r="NA204" s="1">
        <v>1.112634E-2</v>
      </c>
      <c r="NB204">
        <v>0.83945829999999999</v>
      </c>
      <c r="NC204">
        <v>25.59789</v>
      </c>
      <c r="ND204" s="1">
        <v>1.6817589999999999E-4</v>
      </c>
      <c r="NE204" s="1">
        <v>1.069223E-2</v>
      </c>
      <c r="NF204">
        <v>0.83946600000000005</v>
      </c>
      <c r="NG204">
        <v>25.671559999999999</v>
      </c>
      <c r="NH204" s="1">
        <v>1.6128520000000001E-4</v>
      </c>
      <c r="NI204" s="1">
        <v>1.0278590000000001E-2</v>
      </c>
      <c r="NJ204">
        <v>0.83946489999999996</v>
      </c>
      <c r="NK204">
        <v>25.316770000000002</v>
      </c>
      <c r="NL204" s="1">
        <v>1.546808E-4</v>
      </c>
      <c r="NM204" s="1">
        <v>9.8805079999999997E-3</v>
      </c>
      <c r="NN204">
        <v>0.839453</v>
      </c>
      <c r="NO204">
        <v>24.682680000000001</v>
      </c>
      <c r="NP204" s="1">
        <v>1.48517E-4</v>
      </c>
      <c r="NQ204" s="1">
        <v>9.5076109999999991E-3</v>
      </c>
      <c r="NR204">
        <v>0.83945159999999996</v>
      </c>
      <c r="NS204">
        <v>24.035139999999998</v>
      </c>
      <c r="NT204" s="1">
        <v>1.4257890000000001E-4</v>
      </c>
      <c r="NU204" s="1">
        <v>9.1466289999999999E-3</v>
      </c>
      <c r="NV204">
        <v>0.83944960000000002</v>
      </c>
      <c r="NW204">
        <v>24.18835</v>
      </c>
      <c r="NX204" s="1">
        <v>1.3690720000000001E-4</v>
      </c>
      <c r="NY204" s="1">
        <v>8.8001239999999994E-3</v>
      </c>
      <c r="NZ204">
        <v>0.83945329999999996</v>
      </c>
      <c r="OA204">
        <v>24.803000000000001</v>
      </c>
      <c r="OB204" s="1">
        <v>1.315709E-4</v>
      </c>
      <c r="OC204" s="1">
        <v>8.4731000000000008E-3</v>
      </c>
      <c r="OD204">
        <v>0.83945449999999999</v>
      </c>
      <c r="OE204">
        <v>25.541129999999999</v>
      </c>
      <c r="OF204" s="1">
        <v>1.2643910000000001E-4</v>
      </c>
      <c r="OG204" s="1">
        <v>8.1581420000000002E-3</v>
      </c>
      <c r="OH204">
        <v>0.83945630000000004</v>
      </c>
      <c r="OI204">
        <v>26.24455</v>
      </c>
      <c r="OJ204" s="1">
        <v>1.215335E-4</v>
      </c>
      <c r="OK204">
        <v>7.8555719999999999E-3</v>
      </c>
    </row>
    <row r="205" spans="1:401" x14ac:dyDescent="0.35">
      <c r="A205">
        <v>211</v>
      </c>
      <c r="B205" t="s">
        <v>4</v>
      </c>
      <c r="C205" t="s">
        <v>181</v>
      </c>
      <c r="D205" t="s">
        <v>211</v>
      </c>
      <c r="E205">
        <v>70.500240000000005</v>
      </c>
      <c r="F205">
        <v>1.1592629999999999</v>
      </c>
      <c r="G205">
        <v>21.953579999999999</v>
      </c>
      <c r="H205">
        <v>0</v>
      </c>
      <c r="I205">
        <v>0</v>
      </c>
      <c r="J205">
        <v>1.1559200000000001</v>
      </c>
      <c r="K205">
        <v>22.12415</v>
      </c>
      <c r="L205">
        <v>0</v>
      </c>
      <c r="M205">
        <v>0</v>
      </c>
      <c r="N205">
        <v>1.15266</v>
      </c>
      <c r="O205">
        <v>22.23368</v>
      </c>
      <c r="P205">
        <v>0</v>
      </c>
      <c r="Q205">
        <v>0</v>
      </c>
      <c r="R205">
        <v>1.149276</v>
      </c>
      <c r="S205">
        <v>22.133089999999999</v>
      </c>
      <c r="T205">
        <v>0</v>
      </c>
      <c r="U205">
        <v>0</v>
      </c>
      <c r="V205">
        <v>1.145627</v>
      </c>
      <c r="W205">
        <v>21.799379999999999</v>
      </c>
      <c r="X205">
        <v>0</v>
      </c>
      <c r="Y205">
        <v>0</v>
      </c>
      <c r="Z205">
        <v>1.141251</v>
      </c>
      <c r="AA205">
        <v>21.65944</v>
      </c>
      <c r="AB205">
        <v>0</v>
      </c>
      <c r="AC205">
        <v>0</v>
      </c>
      <c r="AD205">
        <v>1.1353549999999999</v>
      </c>
      <c r="AE205">
        <v>21.69979</v>
      </c>
      <c r="AF205">
        <v>0</v>
      </c>
      <c r="AG205">
        <v>0</v>
      </c>
      <c r="AH205">
        <v>1.129448</v>
      </c>
      <c r="AI205">
        <v>22.13034</v>
      </c>
      <c r="AJ205">
        <v>1.4306890000000001E-36</v>
      </c>
      <c r="AK205">
        <v>2.7093849999999999E-35</v>
      </c>
      <c r="AL205">
        <v>1.124536</v>
      </c>
      <c r="AM205">
        <v>22.636040000000001</v>
      </c>
      <c r="AN205" s="1">
        <v>1.0639279999999999E-24</v>
      </c>
      <c r="AO205" s="1">
        <v>2.021304E-23</v>
      </c>
      <c r="AP205">
        <v>1.1202479999999999</v>
      </c>
      <c r="AQ205">
        <v>23.169239999999999</v>
      </c>
      <c r="AR205" s="1">
        <v>2.3490539999999998E-13</v>
      </c>
      <c r="AS205" s="1">
        <v>4.4596989999999999E-12</v>
      </c>
      <c r="AT205">
        <v>1.1163890000000001</v>
      </c>
      <c r="AU205">
        <v>23.46565</v>
      </c>
      <c r="AV205" s="1">
        <v>2.7805119999999998E-6</v>
      </c>
      <c r="AW205" s="1">
        <v>5.4021180000000002E-5</v>
      </c>
      <c r="AX205">
        <v>1.112805</v>
      </c>
      <c r="AY205">
        <v>23.39986</v>
      </c>
      <c r="AZ205" s="1">
        <v>3.1738339999999999E-3</v>
      </c>
      <c r="BA205" s="1">
        <v>6.2311199999999997E-2</v>
      </c>
      <c r="BB205">
        <v>1.1095090000000001</v>
      </c>
      <c r="BC205">
        <v>23.226209999999998</v>
      </c>
      <c r="BD205" s="1">
        <v>0.31040689999999999</v>
      </c>
      <c r="BE205" s="1">
        <v>6.129505</v>
      </c>
      <c r="BF205">
        <v>1.1061319999999999</v>
      </c>
      <c r="BG205">
        <v>23.04975</v>
      </c>
      <c r="BH205" s="1">
        <v>6.0781499999999999</v>
      </c>
      <c r="BI205">
        <v>120.7706</v>
      </c>
      <c r="BJ205">
        <v>1.1024309999999999</v>
      </c>
      <c r="BK205">
        <v>23.175000000000001</v>
      </c>
      <c r="BL205">
        <v>36.011479999999999</v>
      </c>
      <c r="BM205">
        <v>719.41629999999998</v>
      </c>
      <c r="BN205">
        <v>1.097545</v>
      </c>
      <c r="BO205">
        <v>23.892379999999999</v>
      </c>
      <c r="BP205">
        <v>83.72681</v>
      </c>
      <c r="BQ205">
        <v>1683.1880000000001</v>
      </c>
      <c r="BR205">
        <v>1.0914820000000001</v>
      </c>
      <c r="BS205">
        <v>24.562329999999999</v>
      </c>
      <c r="BT205">
        <v>92.225030000000004</v>
      </c>
      <c r="BU205">
        <v>1866.519</v>
      </c>
      <c r="BV205">
        <v>1.0844560000000001</v>
      </c>
      <c r="BW205">
        <v>25.126239999999999</v>
      </c>
      <c r="BX205">
        <v>55.608220000000003</v>
      </c>
      <c r="BY205">
        <v>1133.6790000000001</v>
      </c>
      <c r="BZ205">
        <v>1.0767880000000001</v>
      </c>
      <c r="CA205">
        <v>25.34047</v>
      </c>
      <c r="CB205">
        <v>20.683240000000001</v>
      </c>
      <c r="CC205">
        <v>425.03149999999999</v>
      </c>
      <c r="CD205">
        <v>1.0680069999999999</v>
      </c>
      <c r="CE205">
        <v>25.126200000000001</v>
      </c>
      <c r="CF205">
        <v>5.2813549999999996</v>
      </c>
      <c r="CG205">
        <v>109.4804</v>
      </c>
      <c r="CH205">
        <v>1.058546</v>
      </c>
      <c r="CI205">
        <v>24.546779999999998</v>
      </c>
      <c r="CJ205">
        <v>1.050241</v>
      </c>
      <c r="CK205">
        <v>21.95646</v>
      </c>
      <c r="CL205">
        <v>1.0486530000000001</v>
      </c>
      <c r="CM205">
        <v>24.118320000000001</v>
      </c>
      <c r="CN205">
        <v>0.21600649999999999</v>
      </c>
      <c r="CO205">
        <v>4.5486959999999996</v>
      </c>
      <c r="CP205">
        <v>1.0389280000000001</v>
      </c>
      <c r="CQ205">
        <v>24.074490000000001</v>
      </c>
      <c r="CR205">
        <v>8.578595E-2</v>
      </c>
      <c r="CS205">
        <v>1.8137989999999999</v>
      </c>
      <c r="CT205">
        <v>1.0288759999999999</v>
      </c>
      <c r="CU205">
        <v>24.498460000000001</v>
      </c>
      <c r="CV205">
        <v>6.9770670000000007E-2</v>
      </c>
      <c r="CW205">
        <v>1.483975</v>
      </c>
      <c r="CX205">
        <v>1.0184</v>
      </c>
      <c r="CY205">
        <v>24.596550000000001</v>
      </c>
      <c r="CZ205">
        <v>6.8915939999999995E-2</v>
      </c>
      <c r="DA205">
        <v>1.4776830000000001</v>
      </c>
      <c r="DB205">
        <v>1.0078320000000001</v>
      </c>
      <c r="DC205">
        <v>25.0562</v>
      </c>
      <c r="DD205">
        <v>6.7679550000000005E-2</v>
      </c>
      <c r="DE205">
        <v>1.4632259999999999</v>
      </c>
      <c r="DF205">
        <v>0.99552739999999995</v>
      </c>
      <c r="DG205">
        <v>25.166080000000001</v>
      </c>
      <c r="DH205" s="1">
        <v>6.4039949999999998E-2</v>
      </c>
      <c r="DI205">
        <v>1.397707</v>
      </c>
      <c r="DJ205">
        <v>0.98304320000000001</v>
      </c>
      <c r="DK205">
        <v>24.793040000000001</v>
      </c>
      <c r="DL205" s="1">
        <v>5.886802E-2</v>
      </c>
      <c r="DM205">
        <v>1.297247</v>
      </c>
      <c r="DN205">
        <v>0.970414</v>
      </c>
      <c r="DO205">
        <v>24.184170000000002</v>
      </c>
      <c r="DP205" s="1">
        <v>5.3201900000000003E-2</v>
      </c>
      <c r="DQ205">
        <v>1.1837979999999999</v>
      </c>
      <c r="DR205">
        <v>0.95774760000000003</v>
      </c>
      <c r="DS205">
        <v>23.67942</v>
      </c>
      <c r="DT205" s="1">
        <v>4.7635950000000003E-2</v>
      </c>
      <c r="DU205">
        <v>1.0704370000000001</v>
      </c>
      <c r="DV205">
        <v>0.94547809999999999</v>
      </c>
      <c r="DW205">
        <v>23.408619999999999</v>
      </c>
      <c r="DX205">
        <v>4.2424370000000003E-2</v>
      </c>
      <c r="DY205">
        <v>0.9623121</v>
      </c>
      <c r="DZ205">
        <v>0.93314680000000005</v>
      </c>
      <c r="EA205">
        <v>23.886340000000001</v>
      </c>
      <c r="EB205" s="1">
        <v>3.7685280000000002E-2</v>
      </c>
      <c r="EC205">
        <v>0.86290520000000004</v>
      </c>
      <c r="ED205">
        <v>0.92127440000000005</v>
      </c>
      <c r="EE205">
        <v>24.631810000000002</v>
      </c>
      <c r="EF205" s="1">
        <v>3.3466719999999998E-2</v>
      </c>
      <c r="EG205">
        <v>0.7732772</v>
      </c>
      <c r="EH205">
        <v>0.91035719999999998</v>
      </c>
      <c r="EI205">
        <v>25.55743</v>
      </c>
      <c r="EJ205" s="1">
        <v>2.9773250000000001E-2</v>
      </c>
      <c r="EK205">
        <v>0.69405919999999999</v>
      </c>
      <c r="EL205">
        <v>0.90000360000000001</v>
      </c>
      <c r="EM205">
        <v>26.314620000000001</v>
      </c>
      <c r="EN205" s="1">
        <v>2.652527E-2</v>
      </c>
      <c r="EO205">
        <v>0.62354080000000001</v>
      </c>
      <c r="EP205">
        <v>0.8894862</v>
      </c>
      <c r="EQ205">
        <v>26.374320000000001</v>
      </c>
      <c r="ER205" s="1">
        <v>2.360493E-2</v>
      </c>
      <c r="ES205">
        <v>0.55976840000000005</v>
      </c>
      <c r="ET205">
        <v>0.87893270000000001</v>
      </c>
      <c r="EU205">
        <v>25.895219999999998</v>
      </c>
      <c r="EV205">
        <v>2.099007E-2</v>
      </c>
      <c r="EW205">
        <v>0.50212540000000006</v>
      </c>
      <c r="EX205">
        <v>0.8681432</v>
      </c>
      <c r="EY205">
        <v>25.365629999999999</v>
      </c>
      <c r="EZ205" s="1">
        <v>1.8647259999999999E-2</v>
      </c>
      <c r="FA205">
        <v>0.4501309</v>
      </c>
      <c r="FB205">
        <v>0.85748590000000002</v>
      </c>
      <c r="FC205">
        <v>24.870609999999999</v>
      </c>
      <c r="FD205" s="1">
        <v>1.6559239999999999E-2</v>
      </c>
      <c r="FE205">
        <v>0.4032772</v>
      </c>
      <c r="FF205">
        <v>0.84751390000000004</v>
      </c>
      <c r="FG205">
        <v>24.951609999999999</v>
      </c>
      <c r="FH205" s="1">
        <v>1.470719E-2</v>
      </c>
      <c r="FI205">
        <v>0.36118099999999997</v>
      </c>
      <c r="FJ205">
        <v>0.83666989999999997</v>
      </c>
      <c r="FK205">
        <v>25.266300000000001</v>
      </c>
      <c r="FL205" s="1">
        <v>1.3045259999999999E-2</v>
      </c>
      <c r="FM205">
        <v>0.32343240000000001</v>
      </c>
      <c r="FN205">
        <v>0.82580909999999996</v>
      </c>
      <c r="FO205">
        <v>25.639119999999998</v>
      </c>
      <c r="FP205" s="1">
        <v>1.1562380000000001E-2</v>
      </c>
      <c r="FQ205">
        <v>0.28943580000000002</v>
      </c>
      <c r="FR205">
        <v>0.81575679999999995</v>
      </c>
      <c r="FS205">
        <v>25.941140000000001</v>
      </c>
      <c r="FT205" s="1">
        <v>1.0243769999999999E-2</v>
      </c>
      <c r="FU205">
        <v>0.2586792</v>
      </c>
      <c r="FV205">
        <v>0.80654130000000002</v>
      </c>
      <c r="FW205">
        <v>25.83896</v>
      </c>
      <c r="FX205" s="1">
        <v>9.0778869999999998E-3</v>
      </c>
      <c r="FY205">
        <v>0.23104379999999999</v>
      </c>
      <c r="FZ205">
        <v>0.79833940000000003</v>
      </c>
      <c r="GA205">
        <v>25.396999999999998</v>
      </c>
      <c r="GB205" s="1">
        <v>8.0437349999999998E-3</v>
      </c>
      <c r="GC205">
        <v>0.2061016</v>
      </c>
      <c r="GD205">
        <v>0.79143739999999996</v>
      </c>
      <c r="GE205">
        <v>24.82583</v>
      </c>
      <c r="GF205" s="1">
        <v>7.1179540000000001E-3</v>
      </c>
      <c r="GG205">
        <v>0.18332960000000001</v>
      </c>
      <c r="GH205">
        <v>0.78586889999999998</v>
      </c>
      <c r="GI205">
        <v>24.440110000000001</v>
      </c>
      <c r="GJ205" s="1">
        <v>6.2829039999999997E-3</v>
      </c>
      <c r="GK205">
        <v>0.16237399999999999</v>
      </c>
      <c r="GL205">
        <v>0.78138799999999997</v>
      </c>
      <c r="GM205">
        <v>24.738379999999999</v>
      </c>
      <c r="GN205" s="1">
        <v>5.5270420000000002E-3</v>
      </c>
      <c r="GO205">
        <v>0.14315040000000001</v>
      </c>
      <c r="GP205">
        <v>0.77778740000000002</v>
      </c>
      <c r="GQ205">
        <v>25.438110000000002</v>
      </c>
      <c r="GR205" s="1">
        <v>4.8347010000000003E-3</v>
      </c>
      <c r="GS205">
        <v>0.12534899999999999</v>
      </c>
      <c r="GT205">
        <v>0.77526629999999996</v>
      </c>
      <c r="GU205">
        <v>26.415859999999999</v>
      </c>
      <c r="GV205" s="1">
        <v>4.1768329999999996E-3</v>
      </c>
      <c r="GW205">
        <v>0.1082692</v>
      </c>
      <c r="GX205">
        <v>0.77323850000000005</v>
      </c>
      <c r="GY205">
        <v>27.243950000000002</v>
      </c>
      <c r="GZ205" s="1">
        <v>3.5209120000000002E-3</v>
      </c>
      <c r="HA205" s="1">
        <v>9.1234979999999993E-2</v>
      </c>
      <c r="HB205">
        <v>0.77152759999999998</v>
      </c>
      <c r="HC205">
        <v>27.560179999999999</v>
      </c>
      <c r="HD205" s="1">
        <v>2.8749280000000001E-3</v>
      </c>
      <c r="HE205" s="1">
        <v>7.4468019999999996E-2</v>
      </c>
      <c r="HF205">
        <v>0.77022089999999999</v>
      </c>
      <c r="HG205">
        <v>27.077870000000001</v>
      </c>
      <c r="HH205" s="1">
        <v>2.284613E-3</v>
      </c>
      <c r="HI205" s="1">
        <v>5.9131179999999998E-2</v>
      </c>
      <c r="HJ205">
        <v>0.76924899999999996</v>
      </c>
      <c r="HK205">
        <v>26.330159999999999</v>
      </c>
      <c r="HL205" s="1">
        <v>1.797772E-3</v>
      </c>
      <c r="HM205" s="1">
        <v>4.6485039999999998E-2</v>
      </c>
      <c r="HN205">
        <v>0.76855399999999996</v>
      </c>
      <c r="HO205">
        <v>25.50094</v>
      </c>
      <c r="HP205" s="1">
        <v>1.434528E-3</v>
      </c>
      <c r="HQ205">
        <v>3.7051769999999998E-2</v>
      </c>
      <c r="HR205">
        <v>0.76804850000000002</v>
      </c>
      <c r="HS205">
        <v>25.061360000000001</v>
      </c>
      <c r="HT205" s="1">
        <v>1.1855209999999999E-3</v>
      </c>
      <c r="HU205" s="1">
        <v>3.0580449999999999E-2</v>
      </c>
      <c r="HV205">
        <v>0.76768860000000005</v>
      </c>
      <c r="HW205">
        <v>25.031600000000001</v>
      </c>
      <c r="HX205" s="1">
        <v>1.019832E-3</v>
      </c>
      <c r="HY205" s="1">
        <v>2.627639E-2</v>
      </c>
      <c r="HZ205">
        <v>0.76737549999999999</v>
      </c>
      <c r="IA205">
        <v>25.221299999999999</v>
      </c>
      <c r="IB205" s="1">
        <v>9.0685220000000005E-4</v>
      </c>
      <c r="IC205" s="1">
        <v>2.3342640000000001E-2</v>
      </c>
      <c r="ID205">
        <v>0.76711229999999997</v>
      </c>
      <c r="IE205">
        <v>25.591139999999999</v>
      </c>
      <c r="IF205" s="1">
        <v>8.2303249999999997E-4</v>
      </c>
      <c r="IG205" s="1">
        <v>2.1171389999999998E-2</v>
      </c>
      <c r="IH205">
        <v>0.76685239999999999</v>
      </c>
      <c r="II205">
        <v>25.654900000000001</v>
      </c>
      <c r="IJ205" s="1">
        <v>7.5438179999999999E-4</v>
      </c>
      <c r="IK205" s="1">
        <v>1.939811E-2</v>
      </c>
      <c r="IL205">
        <v>0.76653979999999999</v>
      </c>
      <c r="IM205">
        <v>25.198720000000002</v>
      </c>
      <c r="IN205" s="1">
        <v>6.9573439999999996E-4</v>
      </c>
      <c r="IO205" s="1">
        <v>1.7885000000000002E-2</v>
      </c>
      <c r="IP205">
        <v>0.76622469999999998</v>
      </c>
      <c r="IQ205">
        <v>24.539950000000001</v>
      </c>
      <c r="IR205" s="1">
        <v>6.460967E-4</v>
      </c>
      <c r="IS205" s="1">
        <v>1.660704E-2</v>
      </c>
      <c r="IT205">
        <v>0.76583469999999998</v>
      </c>
      <c r="IU205">
        <v>23.977920000000001</v>
      </c>
      <c r="IV205" s="1">
        <v>6.048087E-4</v>
      </c>
      <c r="IW205" s="1">
        <v>1.5546269999999999E-2</v>
      </c>
      <c r="IX205">
        <v>0.76542560000000004</v>
      </c>
      <c r="IY205">
        <v>24.252569999999999</v>
      </c>
      <c r="IZ205" s="1">
        <v>5.7032779999999998E-4</v>
      </c>
      <c r="JA205">
        <v>1.4663809999999999E-2</v>
      </c>
      <c r="JB205">
        <v>0.76496929999999996</v>
      </c>
      <c r="JC205">
        <v>24.958659999999998</v>
      </c>
      <c r="JD205" s="1">
        <v>5.4141110000000003E-4</v>
      </c>
      <c r="JE205" s="1">
        <v>1.392347E-2</v>
      </c>
      <c r="JF205">
        <v>0.76448729999999998</v>
      </c>
      <c r="JG205">
        <v>25.995480000000001</v>
      </c>
      <c r="JH205" s="1">
        <v>5.1651349999999997E-4</v>
      </c>
      <c r="JI205" s="1">
        <v>1.328848E-2</v>
      </c>
      <c r="JJ205">
        <v>0.76397329999999997</v>
      </c>
      <c r="JK205">
        <v>26.782499999999999</v>
      </c>
      <c r="JL205">
        <v>4.9514769999999995E-4</v>
      </c>
      <c r="JM205" s="1">
        <v>1.274487E-2</v>
      </c>
      <c r="JN205">
        <v>0.7634647</v>
      </c>
      <c r="JO205">
        <v>27.19567</v>
      </c>
      <c r="JP205" s="1">
        <v>4.7674659999999999E-4</v>
      </c>
      <c r="JQ205" s="1">
        <v>1.2276540000000001E-2</v>
      </c>
      <c r="JR205">
        <v>0.76293259999999996</v>
      </c>
      <c r="JS205">
        <v>26.92623</v>
      </c>
      <c r="JT205" s="1">
        <v>4.6005230000000001E-4</v>
      </c>
      <c r="JU205" s="1">
        <v>1.185257E-2</v>
      </c>
      <c r="JV205">
        <v>0.76239559999999995</v>
      </c>
      <c r="JW205">
        <v>26.3108</v>
      </c>
      <c r="JX205" s="1">
        <v>4.4389869999999999E-4</v>
      </c>
      <c r="JY205" s="1">
        <v>1.144188E-2</v>
      </c>
      <c r="JZ205">
        <v>0.7618355</v>
      </c>
      <c r="KA205">
        <v>25.567299999999999</v>
      </c>
      <c r="KB205" s="1">
        <v>4.2754199999999999E-4</v>
      </c>
      <c r="KC205" s="1">
        <v>1.102675E-2</v>
      </c>
      <c r="KD205">
        <v>0.76130240000000005</v>
      </c>
      <c r="KE205">
        <v>25.449100000000001</v>
      </c>
      <c r="KF205" s="1">
        <v>4.1078680000000001E-4</v>
      </c>
      <c r="KG205" s="1">
        <v>1.060087E-2</v>
      </c>
      <c r="KH205">
        <v>0.76077320000000004</v>
      </c>
      <c r="KI205">
        <v>25.603840000000002</v>
      </c>
      <c r="KJ205" s="1">
        <v>3.9378770000000001E-4</v>
      </c>
      <c r="KK205">
        <v>1.016627E-2</v>
      </c>
      <c r="KL205">
        <v>0.76028110000000004</v>
      </c>
      <c r="KM205">
        <v>26.118819999999999</v>
      </c>
      <c r="KN205" s="1">
        <v>3.7704470000000001E-4</v>
      </c>
      <c r="KO205" s="1">
        <v>9.7385579999999996E-3</v>
      </c>
      <c r="KP205">
        <v>0.75983769999999995</v>
      </c>
      <c r="KQ205">
        <v>26.712620000000001</v>
      </c>
      <c r="KR205">
        <v>3.6040170000000002E-4</v>
      </c>
      <c r="KS205" s="1">
        <v>9.3117389999999994E-3</v>
      </c>
      <c r="KT205">
        <v>0.75944290000000003</v>
      </c>
      <c r="KU205">
        <v>26.847370000000002</v>
      </c>
      <c r="KV205" s="1">
        <v>3.4430039999999999E-4</v>
      </c>
      <c r="KW205" s="1">
        <v>8.8987189999999994E-3</v>
      </c>
      <c r="KX205">
        <v>0.75909499999999996</v>
      </c>
      <c r="KY205">
        <v>26.484179999999999</v>
      </c>
      <c r="KZ205" s="1">
        <v>3.2874400000000001E-4</v>
      </c>
      <c r="LA205" s="1">
        <v>8.4986030000000004E-3</v>
      </c>
      <c r="LB205">
        <v>0.75884090000000004</v>
      </c>
      <c r="LC205">
        <v>25.876660000000001</v>
      </c>
      <c r="LD205" s="1">
        <v>3.137549E-4</v>
      </c>
      <c r="LE205" s="1">
        <v>8.1122350000000006E-3</v>
      </c>
      <c r="LF205">
        <v>0.75863080000000005</v>
      </c>
      <c r="LG205">
        <v>25.335809999999999</v>
      </c>
      <c r="LH205" s="1">
        <v>2.9951460000000001E-4</v>
      </c>
      <c r="LI205" s="1">
        <v>7.7439969999999999E-3</v>
      </c>
      <c r="LJ205">
        <v>0.75846239999999998</v>
      </c>
      <c r="LK205">
        <v>25.43214</v>
      </c>
      <c r="LL205" s="1">
        <v>2.8613320000000001E-4</v>
      </c>
      <c r="LM205" s="1">
        <v>7.3979689999999999E-3</v>
      </c>
      <c r="LN205">
        <v>0.75835419999999998</v>
      </c>
      <c r="LO205">
        <v>25.85275</v>
      </c>
      <c r="LP205" s="1">
        <v>2.734929E-4</v>
      </c>
      <c r="LQ205">
        <v>7.0711510000000003E-3</v>
      </c>
      <c r="LR205">
        <v>0.75826680000000002</v>
      </c>
      <c r="LS205">
        <v>26.536300000000001</v>
      </c>
      <c r="LT205" s="1">
        <v>2.6110489999999999E-4</v>
      </c>
      <c r="LU205" s="1">
        <v>6.7502830000000002E-3</v>
      </c>
      <c r="LV205">
        <v>0.75820750000000003</v>
      </c>
      <c r="LW205">
        <v>27.151509999999998</v>
      </c>
      <c r="LX205" s="1">
        <v>2.4897210000000001E-4</v>
      </c>
      <c r="LY205" s="1">
        <v>6.4356250000000004E-3</v>
      </c>
      <c r="LZ205">
        <v>0.75817400000000001</v>
      </c>
      <c r="MA205">
        <v>27.379280000000001</v>
      </c>
      <c r="MB205" s="1">
        <v>2.365759E-4</v>
      </c>
      <c r="MC205" s="1">
        <v>6.1227800000000004E-3</v>
      </c>
      <c r="MD205">
        <v>0.75813960000000002</v>
      </c>
      <c r="ME205">
        <v>26.999230000000001</v>
      </c>
      <c r="MF205" s="1">
        <v>2.23952E-4</v>
      </c>
      <c r="MG205" s="1">
        <v>5.8156529999999996E-3</v>
      </c>
      <c r="MH205">
        <v>0.75813920000000001</v>
      </c>
      <c r="MI205">
        <v>26.34693</v>
      </c>
      <c r="MJ205" s="1">
        <v>2.122077E-4</v>
      </c>
      <c r="MK205">
        <v>5.5282120000000002E-3</v>
      </c>
      <c r="ML205">
        <v>0.7581291</v>
      </c>
      <c r="MM205">
        <v>25.590730000000001</v>
      </c>
      <c r="MN205" s="1">
        <v>2.0156500000000001E-4</v>
      </c>
      <c r="MO205" s="1">
        <v>5.2666459999999998E-3</v>
      </c>
      <c r="MP205">
        <v>0.75811079999999997</v>
      </c>
      <c r="MQ205">
        <v>25.486930000000001</v>
      </c>
      <c r="MR205" s="1">
        <v>1.9209300000000001E-4</v>
      </c>
      <c r="MS205" s="1">
        <v>5.0335529999999996E-3</v>
      </c>
      <c r="MT205">
        <v>0.75812139999999995</v>
      </c>
      <c r="MU205">
        <v>25.447849999999999</v>
      </c>
      <c r="MV205" s="1">
        <v>1.8348600000000001E-4</v>
      </c>
      <c r="MW205" s="1">
        <v>4.8213520000000001E-3</v>
      </c>
      <c r="MX205">
        <v>0.7581059</v>
      </c>
      <c r="MY205">
        <v>25.505990000000001</v>
      </c>
      <c r="MZ205" s="1">
        <v>1.7557510000000001E-4</v>
      </c>
      <c r="NA205" s="1">
        <v>4.625395E-3</v>
      </c>
      <c r="NB205">
        <v>0.75810599999999995</v>
      </c>
      <c r="NC205">
        <v>25.596609999999998</v>
      </c>
      <c r="ND205" s="1">
        <v>1.6830999999999999E-4</v>
      </c>
      <c r="NE205" s="1">
        <v>4.4448439999999999E-3</v>
      </c>
      <c r="NF205">
        <v>0.7581118</v>
      </c>
      <c r="NG205">
        <v>25.674299999999999</v>
      </c>
      <c r="NH205" s="1">
        <v>1.614148E-4</v>
      </c>
      <c r="NI205" s="1">
        <v>4.2729370000000001E-3</v>
      </c>
      <c r="NJ205">
        <v>0.75811090000000003</v>
      </c>
      <c r="NK205">
        <v>25.325330000000001</v>
      </c>
      <c r="NL205" s="1">
        <v>1.548032E-4</v>
      </c>
      <c r="NM205" s="1">
        <v>4.1073860000000002E-3</v>
      </c>
      <c r="NN205">
        <v>0.75809939999999998</v>
      </c>
      <c r="NO205">
        <v>24.695170000000001</v>
      </c>
      <c r="NP205" s="1">
        <v>1.4863229999999999E-4</v>
      </c>
      <c r="NQ205" s="1">
        <v>3.9523149999999996E-3</v>
      </c>
      <c r="NR205">
        <v>0.75809870000000001</v>
      </c>
      <c r="NS205">
        <v>24.046279999999999</v>
      </c>
      <c r="NT205" s="1">
        <v>1.426911E-4</v>
      </c>
      <c r="NU205" s="1">
        <v>3.802293E-3</v>
      </c>
      <c r="NV205">
        <v>0.7580964</v>
      </c>
      <c r="NW205">
        <v>24.194430000000001</v>
      </c>
      <c r="NX205" s="1">
        <v>1.370129E-4</v>
      </c>
      <c r="NY205" s="1">
        <v>3.6582009999999998E-3</v>
      </c>
      <c r="NZ205">
        <v>0.7581</v>
      </c>
      <c r="OA205">
        <v>24.804459999999999</v>
      </c>
      <c r="OB205" s="1">
        <v>1.316717E-4</v>
      </c>
      <c r="OC205" s="1">
        <v>3.5222360000000002E-3</v>
      </c>
      <c r="OD205">
        <v>0.75810120000000003</v>
      </c>
      <c r="OE205">
        <v>25.53894</v>
      </c>
      <c r="OF205" s="1">
        <v>1.265363E-4</v>
      </c>
      <c r="OG205" s="1">
        <v>3.3913150000000002E-3</v>
      </c>
      <c r="OH205">
        <v>0.75810219999999995</v>
      </c>
      <c r="OI205">
        <v>26.241409999999998</v>
      </c>
      <c r="OJ205" s="1">
        <v>1.216261E-4</v>
      </c>
      <c r="OK205">
        <v>3.2655190000000001E-3</v>
      </c>
    </row>
    <row r="206" spans="1:401" x14ac:dyDescent="0.35">
      <c r="A206">
        <v>212</v>
      </c>
      <c r="B206" t="s">
        <v>4</v>
      </c>
      <c r="C206" t="s">
        <v>181</v>
      </c>
      <c r="D206" t="s">
        <v>212</v>
      </c>
      <c r="E206">
        <v>277.81599999999997</v>
      </c>
      <c r="F206">
        <v>1.163033</v>
      </c>
      <c r="G206">
        <v>21.954879999999999</v>
      </c>
      <c r="H206">
        <v>0</v>
      </c>
      <c r="I206">
        <v>0</v>
      </c>
      <c r="J206">
        <v>1.1591899999999999</v>
      </c>
      <c r="K206">
        <v>22.128029999999999</v>
      </c>
      <c r="L206">
        <v>0</v>
      </c>
      <c r="M206">
        <v>0</v>
      </c>
      <c r="N206">
        <v>1.155397</v>
      </c>
      <c r="O206">
        <v>22.239529999999998</v>
      </c>
      <c r="P206">
        <v>0</v>
      </c>
      <c r="Q206">
        <v>0</v>
      </c>
      <c r="R206">
        <v>1.1515169999999999</v>
      </c>
      <c r="S206">
        <v>22.139970000000002</v>
      </c>
      <c r="T206">
        <v>0</v>
      </c>
      <c r="U206">
        <v>0</v>
      </c>
      <c r="V206">
        <v>1.1473549999999999</v>
      </c>
      <c r="W206">
        <v>21.804069999999999</v>
      </c>
      <c r="X206">
        <v>0</v>
      </c>
      <c r="Y206">
        <v>0</v>
      </c>
      <c r="Z206">
        <v>1.1423650000000001</v>
      </c>
      <c r="AA206">
        <v>21.660039999999999</v>
      </c>
      <c r="AB206">
        <v>0</v>
      </c>
      <c r="AC206">
        <v>0</v>
      </c>
      <c r="AD206">
        <v>1.1356790000000001</v>
      </c>
      <c r="AE206">
        <v>21.698180000000001</v>
      </c>
      <c r="AF206">
        <v>0</v>
      </c>
      <c r="AG206">
        <v>0</v>
      </c>
      <c r="AH206">
        <v>1.1289009999999999</v>
      </c>
      <c r="AI206">
        <v>22.130220000000001</v>
      </c>
      <c r="AJ206">
        <v>1.303706E-36</v>
      </c>
      <c r="AK206">
        <v>8.1108030000000004E-35</v>
      </c>
      <c r="AL206">
        <v>1.123149</v>
      </c>
      <c r="AM206">
        <v>22.635719999999999</v>
      </c>
      <c r="AN206" s="1">
        <v>9.6864050000000006E-25</v>
      </c>
      <c r="AO206" s="1">
        <v>6.0512050000000005E-23</v>
      </c>
      <c r="AP206">
        <v>1.118153</v>
      </c>
      <c r="AQ206">
        <v>23.17268</v>
      </c>
      <c r="AR206" s="1">
        <v>2.147968E-13</v>
      </c>
      <c r="AS206" s="1">
        <v>1.357344E-11</v>
      </c>
      <c r="AT206">
        <v>1.1136189999999999</v>
      </c>
      <c r="AU206">
        <v>23.470800000000001</v>
      </c>
      <c r="AV206" s="1">
        <v>2.6904830000000001E-6</v>
      </c>
      <c r="AW206" s="1">
        <v>2.0198079999999999E-4</v>
      </c>
      <c r="AX206">
        <v>1.109421</v>
      </c>
      <c r="AY206">
        <v>23.40605</v>
      </c>
      <c r="AZ206" s="1">
        <v>3.105455E-3</v>
      </c>
      <c r="BA206" s="1">
        <v>0.24612680000000001</v>
      </c>
      <c r="BB206">
        <v>1.105524</v>
      </c>
      <c r="BC206">
        <v>23.232009999999999</v>
      </c>
      <c r="BD206" s="1">
        <v>0.30577929999999998</v>
      </c>
      <c r="BE206" s="1">
        <v>25.065079999999998</v>
      </c>
      <c r="BF206">
        <v>1.101478</v>
      </c>
      <c r="BG206">
        <v>23.053100000000001</v>
      </c>
      <c r="BH206" s="1">
        <v>6.0183580000000001</v>
      </c>
      <c r="BI206">
        <v>507.1474</v>
      </c>
      <c r="BJ206">
        <v>1.0971</v>
      </c>
      <c r="BK206">
        <v>23.173069999999999</v>
      </c>
      <c r="BL206">
        <v>35.807589999999998</v>
      </c>
      <c r="BM206">
        <v>3087.3919999999998</v>
      </c>
      <c r="BN206">
        <v>1.091858</v>
      </c>
      <c r="BO206">
        <v>23.889690000000002</v>
      </c>
      <c r="BP206">
        <v>83.548810000000003</v>
      </c>
      <c r="BQ206">
        <v>7354.0159999999996</v>
      </c>
      <c r="BR206">
        <v>1.0854410000000001</v>
      </c>
      <c r="BS206">
        <v>24.559840000000001</v>
      </c>
      <c r="BT206">
        <v>92.320179999999993</v>
      </c>
      <c r="BU206">
        <v>8278.2669999999998</v>
      </c>
      <c r="BV206">
        <v>1.0780460000000001</v>
      </c>
      <c r="BW206">
        <v>25.130870000000002</v>
      </c>
      <c r="BX206">
        <v>55.824770000000001</v>
      </c>
      <c r="BY206">
        <v>5092.2690000000002</v>
      </c>
      <c r="BZ206">
        <v>1.0698859999999999</v>
      </c>
      <c r="CA206">
        <v>25.346769999999999</v>
      </c>
      <c r="CB206">
        <v>20.818159999999999</v>
      </c>
      <c r="CC206">
        <v>1929.4839999999999</v>
      </c>
      <c r="CD206">
        <v>1.0605929999999999</v>
      </c>
      <c r="CE206">
        <v>25.138179999999998</v>
      </c>
      <c r="CF206">
        <v>5.3283009999999997</v>
      </c>
      <c r="CG206">
        <v>501.19540000000001</v>
      </c>
      <c r="CH206">
        <v>1.0505910000000001</v>
      </c>
      <c r="CI206">
        <v>24.558530000000001</v>
      </c>
      <c r="CJ206">
        <v>1.0613349999999999</v>
      </c>
      <c r="CK206">
        <v>100.97709999999999</v>
      </c>
      <c r="CL206">
        <v>1.0400849999999999</v>
      </c>
      <c r="CM206">
        <v>24.126259999999998</v>
      </c>
      <c r="CN206">
        <v>0.21807770000000001</v>
      </c>
      <c r="CO206">
        <v>20.752120000000001</v>
      </c>
      <c r="CP206">
        <v>1.029728</v>
      </c>
      <c r="CQ206">
        <v>24.077549999999999</v>
      </c>
      <c r="CR206">
        <v>8.6099720000000005E-2</v>
      </c>
      <c r="CS206">
        <v>8.0710979999999992</v>
      </c>
      <c r="CT206">
        <v>1.0190520000000001</v>
      </c>
      <c r="CU206">
        <v>24.50262</v>
      </c>
      <c r="CV206">
        <v>6.9792209999999993E-2</v>
      </c>
      <c r="CW206">
        <v>6.5179499999999999</v>
      </c>
      <c r="CX206">
        <v>1.007906</v>
      </c>
      <c r="CY206">
        <v>24.597850000000001</v>
      </c>
      <c r="CZ206">
        <v>6.8911979999999998E-2</v>
      </c>
      <c r="DA206">
        <v>6.4739990000000001</v>
      </c>
      <c r="DB206">
        <v>0.99700100000000003</v>
      </c>
      <c r="DC206">
        <v>25.058979999999998</v>
      </c>
      <c r="DD206">
        <v>6.7692450000000001E-2</v>
      </c>
      <c r="DE206">
        <v>6.408048</v>
      </c>
      <c r="DF206">
        <v>0.98514380000000001</v>
      </c>
      <c r="DG206">
        <v>25.176629999999999</v>
      </c>
      <c r="DH206" s="1">
        <v>6.407011E-2</v>
      </c>
      <c r="DI206">
        <v>6.1151650000000002</v>
      </c>
      <c r="DJ206">
        <v>0.97312030000000005</v>
      </c>
      <c r="DK206">
        <v>24.809819999999998</v>
      </c>
      <c r="DL206" s="1">
        <v>5.8906970000000003E-2</v>
      </c>
      <c r="DM206">
        <v>5.6676650000000004</v>
      </c>
      <c r="DN206">
        <v>0.9609569</v>
      </c>
      <c r="DO206">
        <v>24.199940000000002</v>
      </c>
      <c r="DP206" s="1">
        <v>5.3243029999999997E-2</v>
      </c>
      <c r="DQ206">
        <v>5.1627679999999998</v>
      </c>
      <c r="DR206">
        <v>0.94876000000000005</v>
      </c>
      <c r="DS206">
        <v>23.693909999999999</v>
      </c>
      <c r="DT206" s="1">
        <v>4.7676499999999997E-2</v>
      </c>
      <c r="DU206">
        <v>4.659135</v>
      </c>
      <c r="DV206">
        <v>0.93699140000000003</v>
      </c>
      <c r="DW206">
        <v>23.417459999999998</v>
      </c>
      <c r="DX206" s="1">
        <v>4.2462140000000002E-2</v>
      </c>
      <c r="DY206">
        <v>4.1788020000000001</v>
      </c>
      <c r="DZ206">
        <v>0.9251336</v>
      </c>
      <c r="EA206">
        <v>23.889880000000002</v>
      </c>
      <c r="EB206">
        <v>3.7719740000000002E-2</v>
      </c>
      <c r="EC206">
        <v>3.737943</v>
      </c>
      <c r="ED206">
        <v>0.91376599999999997</v>
      </c>
      <c r="EE206">
        <v>24.62921</v>
      </c>
      <c r="EF206" s="1">
        <v>3.3497619999999999E-2</v>
      </c>
      <c r="EG206">
        <v>3.3407</v>
      </c>
      <c r="EH206">
        <v>0.9031749</v>
      </c>
      <c r="EI206">
        <v>25.551400000000001</v>
      </c>
      <c r="EJ206" s="1">
        <v>2.9800750000000001E-2</v>
      </c>
      <c r="EK206">
        <v>2.9870369999999999</v>
      </c>
      <c r="EL206">
        <v>0.89316890000000004</v>
      </c>
      <c r="EM206">
        <v>26.31401</v>
      </c>
      <c r="EN206">
        <v>2.655006E-2</v>
      </c>
      <c r="EO206">
        <v>2.673057</v>
      </c>
      <c r="EP206">
        <v>0.88297250000000005</v>
      </c>
      <c r="EQ206">
        <v>26.38185</v>
      </c>
      <c r="ER206" s="1">
        <v>2.3627599999999999E-2</v>
      </c>
      <c r="ES206">
        <v>2.390136</v>
      </c>
      <c r="ET206">
        <v>0.87276980000000004</v>
      </c>
      <c r="EU206">
        <v>25.906469999999999</v>
      </c>
      <c r="EV206" s="1">
        <v>2.1010629999999999E-2</v>
      </c>
      <c r="EW206">
        <v>2.1350950000000002</v>
      </c>
      <c r="EX206">
        <v>0.86231829999999998</v>
      </c>
      <c r="EY206">
        <v>25.3811</v>
      </c>
      <c r="EZ206" s="1">
        <v>1.8665870000000001E-2</v>
      </c>
      <c r="FA206">
        <v>1.9058759999999999</v>
      </c>
      <c r="FB206">
        <v>0.85202800000000001</v>
      </c>
      <c r="FC206">
        <v>24.884689999999999</v>
      </c>
      <c r="FD206" s="1">
        <v>1.6576090000000002E-2</v>
      </c>
      <c r="FE206">
        <v>1.6999979999999999</v>
      </c>
      <c r="FF206">
        <v>0.8422849</v>
      </c>
      <c r="FG206">
        <v>24.957660000000001</v>
      </c>
      <c r="FH206" s="1">
        <v>1.47224E-2</v>
      </c>
      <c r="FI206">
        <v>1.5157050000000001</v>
      </c>
      <c r="FJ206">
        <v>0.83158449999999995</v>
      </c>
      <c r="FK206">
        <v>25.267869999999998</v>
      </c>
      <c r="FL206" s="1">
        <v>1.3059039999999999E-2</v>
      </c>
      <c r="FM206">
        <v>1.3513980000000001</v>
      </c>
      <c r="FN206">
        <v>0.82088700000000003</v>
      </c>
      <c r="FO206">
        <v>25.631080000000001</v>
      </c>
      <c r="FP206" s="1">
        <v>1.1574900000000001E-2</v>
      </c>
      <c r="FQ206">
        <v>1.204275</v>
      </c>
      <c r="FR206">
        <v>0.81096789999999996</v>
      </c>
      <c r="FS206">
        <v>25.9391</v>
      </c>
      <c r="FT206" s="1">
        <v>1.0255220000000001E-2</v>
      </c>
      <c r="FU206">
        <v>1.072057</v>
      </c>
      <c r="FV206">
        <v>0.8018826</v>
      </c>
      <c r="FW206">
        <v>25.844619999999999</v>
      </c>
      <c r="FX206" s="1">
        <v>9.0882359999999995E-3</v>
      </c>
      <c r="FY206">
        <v>0.95402030000000004</v>
      </c>
      <c r="FZ206">
        <v>0.79379299999999997</v>
      </c>
      <c r="GA206">
        <v>25.410080000000001</v>
      </c>
      <c r="GB206" s="1">
        <v>8.0532190000000003E-3</v>
      </c>
      <c r="GC206">
        <v>0.84826699999999999</v>
      </c>
      <c r="GD206">
        <v>0.78698489999999999</v>
      </c>
      <c r="GE206">
        <v>24.840890000000002</v>
      </c>
      <c r="GF206" s="1">
        <v>7.1267270000000002E-3</v>
      </c>
      <c r="GG206">
        <v>0.75248099999999996</v>
      </c>
      <c r="GH206">
        <v>0.78149380000000002</v>
      </c>
      <c r="GI206">
        <v>24.45196</v>
      </c>
      <c r="GJ206" s="1">
        <v>6.2910600000000002E-3</v>
      </c>
      <c r="GK206">
        <v>0.66507019999999994</v>
      </c>
      <c r="GL206">
        <v>0.77709810000000001</v>
      </c>
      <c r="GM206">
        <v>24.743099999999998</v>
      </c>
      <c r="GN206" s="1">
        <v>5.5345719999999998E-3</v>
      </c>
      <c r="GO206">
        <v>0.5852311</v>
      </c>
      <c r="GP206">
        <v>0.77355289999999999</v>
      </c>
      <c r="GQ206">
        <v>25.435390000000002</v>
      </c>
      <c r="GR206" s="1">
        <v>4.8418319999999999E-3</v>
      </c>
      <c r="GS206">
        <v>0.51170919999999998</v>
      </c>
      <c r="GT206">
        <v>0.77104689999999998</v>
      </c>
      <c r="GU206">
        <v>26.409469999999999</v>
      </c>
      <c r="GV206" s="1">
        <v>4.1838530000000004E-3</v>
      </c>
      <c r="GW206">
        <v>0.44162489999999999</v>
      </c>
      <c r="GX206">
        <v>0.76902959999999998</v>
      </c>
      <c r="GY206">
        <v>27.239229999999999</v>
      </c>
      <c r="GZ206" s="1">
        <v>3.5280260000000001E-3</v>
      </c>
      <c r="HA206">
        <v>0.37209969999999998</v>
      </c>
      <c r="HB206">
        <v>0.76733850000000003</v>
      </c>
      <c r="HC206">
        <v>27.564129999999999</v>
      </c>
      <c r="HD206" s="1">
        <v>2.8817840000000001E-3</v>
      </c>
      <c r="HE206">
        <v>0.30376199999999998</v>
      </c>
      <c r="HF206">
        <v>0.76606079999999999</v>
      </c>
      <c r="HG206">
        <v>27.090389999999999</v>
      </c>
      <c r="HH206" s="1">
        <v>2.2906150000000002E-3</v>
      </c>
      <c r="HI206">
        <v>0.24119479999999999</v>
      </c>
      <c r="HJ206">
        <v>0.76508620000000005</v>
      </c>
      <c r="HK206">
        <v>26.350439999999999</v>
      </c>
      <c r="HL206" s="1">
        <v>1.8024829999999999E-3</v>
      </c>
      <c r="HM206">
        <v>0.1895077</v>
      </c>
      <c r="HN206">
        <v>0.76439939999999995</v>
      </c>
      <c r="HO206">
        <v>25.523910000000001</v>
      </c>
      <c r="HP206" s="1">
        <v>1.437893E-3</v>
      </c>
      <c r="HQ206">
        <v>0.1508726</v>
      </c>
      <c r="HR206">
        <v>0.7638992</v>
      </c>
      <c r="HS206">
        <v>25.08174</v>
      </c>
      <c r="HT206" s="1">
        <v>1.1877739999999999E-3</v>
      </c>
      <c r="HU206">
        <v>0.12432799999999999</v>
      </c>
      <c r="HV206">
        <v>0.76353040000000005</v>
      </c>
      <c r="HW206">
        <v>25.045919999999999</v>
      </c>
      <c r="HX206" s="1">
        <v>1.021337E-3</v>
      </c>
      <c r="HY206">
        <v>0.1066785</v>
      </c>
      <c r="HZ206">
        <v>0.76323439999999998</v>
      </c>
      <c r="IA206">
        <v>25.22739</v>
      </c>
      <c r="IB206" s="1">
        <v>9.0791489999999999E-4</v>
      </c>
      <c r="IC206">
        <v>9.4669149999999994E-2</v>
      </c>
      <c r="ID206">
        <v>0.76297429999999999</v>
      </c>
      <c r="IE206">
        <v>25.592469999999999</v>
      </c>
      <c r="IF206" s="1">
        <v>8.2386079999999999E-4</v>
      </c>
      <c r="IG206">
        <v>8.5810540000000005E-2</v>
      </c>
      <c r="IH206">
        <v>0.7627041</v>
      </c>
      <c r="II206">
        <v>25.661210000000001</v>
      </c>
      <c r="IJ206" s="1">
        <v>7.5508240000000005E-4</v>
      </c>
      <c r="IK206">
        <v>7.8595970000000001E-2</v>
      </c>
      <c r="IL206">
        <v>0.76242239999999994</v>
      </c>
      <c r="IM206">
        <v>25.210709999999999</v>
      </c>
      <c r="IN206" s="1">
        <v>6.9633249999999998E-4</v>
      </c>
      <c r="IO206">
        <v>7.2442069999999997E-2</v>
      </c>
      <c r="IP206">
        <v>0.76208469999999995</v>
      </c>
      <c r="IQ206">
        <v>24.55827</v>
      </c>
      <c r="IR206" s="1">
        <v>6.4659690000000002E-4</v>
      </c>
      <c r="IS206">
        <v>6.7240599999999998E-2</v>
      </c>
      <c r="IT206">
        <v>0.76169909999999996</v>
      </c>
      <c r="IU206">
        <v>23.99512</v>
      </c>
      <c r="IV206" s="1">
        <v>6.0522180000000003E-4</v>
      </c>
      <c r="IW206">
        <v>6.2921569999999996E-2</v>
      </c>
      <c r="IX206">
        <v>0.76129500000000005</v>
      </c>
      <c r="IY206">
        <v>24.26407</v>
      </c>
      <c r="IZ206" s="1">
        <v>5.7067450000000003E-4</v>
      </c>
      <c r="JA206">
        <v>5.9326469999999999E-2</v>
      </c>
      <c r="JB206">
        <v>0.76084379999999996</v>
      </c>
      <c r="JC206">
        <v>24.95937</v>
      </c>
      <c r="JD206" s="1">
        <v>5.4170390000000002E-4</v>
      </c>
      <c r="JE206">
        <v>5.6311E-2</v>
      </c>
      <c r="JF206">
        <v>0.76036789999999999</v>
      </c>
      <c r="JG206">
        <v>25.98657</v>
      </c>
      <c r="JH206" s="1">
        <v>5.1676619999999995E-4</v>
      </c>
      <c r="JI206">
        <v>5.3725259999999997E-2</v>
      </c>
      <c r="JJ206">
        <v>0.75987300000000002</v>
      </c>
      <c r="JK206">
        <v>26.771719999999998</v>
      </c>
      <c r="JL206" s="1">
        <v>4.9536269999999997E-4</v>
      </c>
      <c r="JM206">
        <v>5.1508739999999997E-2</v>
      </c>
      <c r="JN206">
        <v>0.75935699999999995</v>
      </c>
      <c r="JO206">
        <v>27.192799999999998</v>
      </c>
      <c r="JP206" s="1">
        <v>4.7693440000000001E-4</v>
      </c>
      <c r="JQ206">
        <v>4.9600140000000001E-2</v>
      </c>
      <c r="JR206">
        <v>0.75883160000000005</v>
      </c>
      <c r="JS206">
        <v>26.93505</v>
      </c>
      <c r="JT206" s="1">
        <v>4.6022869999999999E-4</v>
      </c>
      <c r="JU206">
        <v>4.7875139999999997E-2</v>
      </c>
      <c r="JV206">
        <v>0.7583008</v>
      </c>
      <c r="JW206">
        <v>26.330660000000002</v>
      </c>
      <c r="JX206" s="1">
        <v>4.4407499999999999E-4</v>
      </c>
      <c r="JY206">
        <v>4.620842E-2</v>
      </c>
      <c r="JZ206">
        <v>0.75774750000000002</v>
      </c>
      <c r="KA206">
        <v>25.58971</v>
      </c>
      <c r="KB206" s="1">
        <v>4.2772030000000003E-4</v>
      </c>
      <c r="KC206">
        <v>4.4523930000000003E-2</v>
      </c>
      <c r="KD206">
        <v>0.75722040000000002</v>
      </c>
      <c r="KE206">
        <v>25.467939999999999</v>
      </c>
      <c r="KF206" s="1">
        <v>4.1097099999999999E-4</v>
      </c>
      <c r="KG206">
        <v>4.2798790000000003E-2</v>
      </c>
      <c r="KH206">
        <v>0.75669730000000002</v>
      </c>
      <c r="KI206">
        <v>25.613109999999999</v>
      </c>
      <c r="KJ206" s="1">
        <v>3.939735E-4</v>
      </c>
      <c r="KK206">
        <v>4.1037789999999998E-2</v>
      </c>
      <c r="KL206">
        <v>0.75621139999999998</v>
      </c>
      <c r="KM206">
        <v>26.119689999999999</v>
      </c>
      <c r="KN206" s="1">
        <v>3.772267E-4</v>
      </c>
      <c r="KO206">
        <v>3.9303860000000003E-2</v>
      </c>
      <c r="KP206">
        <v>0.75575970000000003</v>
      </c>
      <c r="KQ206">
        <v>26.709980000000002</v>
      </c>
      <c r="KR206" s="1">
        <v>3.6058359999999997E-4</v>
      </c>
      <c r="KS206">
        <v>3.7576610000000003E-2</v>
      </c>
      <c r="KT206">
        <v>0.75536919999999996</v>
      </c>
      <c r="KU206">
        <v>26.851019999999998</v>
      </c>
      <c r="KV206" s="1">
        <v>3.444737E-4</v>
      </c>
      <c r="KW206">
        <v>3.5902860000000002E-2</v>
      </c>
      <c r="KX206">
        <v>0.75503810000000005</v>
      </c>
      <c r="KY206">
        <v>26.49541</v>
      </c>
      <c r="KZ206" s="1">
        <v>3.289136E-4</v>
      </c>
      <c r="LA206">
        <v>3.4284700000000001E-2</v>
      </c>
      <c r="LB206">
        <v>0.75477399999999994</v>
      </c>
      <c r="LC206">
        <v>25.89406</v>
      </c>
      <c r="LD206" s="1">
        <v>3.1391669999999999E-4</v>
      </c>
      <c r="LE206">
        <v>3.2721489999999999E-2</v>
      </c>
      <c r="LF206">
        <v>0.75456610000000002</v>
      </c>
      <c r="LG206">
        <v>25.35126</v>
      </c>
      <c r="LH206" s="1">
        <v>2.9966930000000001E-4</v>
      </c>
      <c r="LI206">
        <v>3.1233219999999999E-2</v>
      </c>
      <c r="LJ206">
        <v>0.75441279999999999</v>
      </c>
      <c r="LK206">
        <v>25.44388</v>
      </c>
      <c r="LL206" s="1">
        <v>2.8627669999999999E-4</v>
      </c>
      <c r="LM206">
        <v>2.9833809999999999E-2</v>
      </c>
      <c r="LN206">
        <v>0.75429239999999997</v>
      </c>
      <c r="LO206">
        <v>25.857569999999999</v>
      </c>
      <c r="LP206" s="1">
        <v>2.7363220000000001E-4</v>
      </c>
      <c r="LQ206">
        <v>2.851445E-2</v>
      </c>
      <c r="LR206">
        <v>0.75420609999999999</v>
      </c>
      <c r="LS206">
        <v>26.535509999999999</v>
      </c>
      <c r="LT206" s="1">
        <v>2.6124170000000002E-4</v>
      </c>
      <c r="LU206">
        <v>2.7220580000000001E-2</v>
      </c>
      <c r="LV206">
        <v>0.75416070000000002</v>
      </c>
      <c r="LW206">
        <v>27.14827</v>
      </c>
      <c r="LX206" s="1">
        <v>2.4910680000000003E-4</v>
      </c>
      <c r="LY206">
        <v>2.595213E-2</v>
      </c>
      <c r="LZ206">
        <v>0.75411439999999996</v>
      </c>
      <c r="MA206">
        <v>27.38156</v>
      </c>
      <c r="MB206" s="1">
        <v>2.3671059999999999E-4</v>
      </c>
      <c r="MC206">
        <v>2.4691879999999999E-2</v>
      </c>
      <c r="MD206">
        <v>0.75409340000000002</v>
      </c>
      <c r="ME206">
        <v>27.009</v>
      </c>
      <c r="MF206" s="1">
        <v>2.240799E-4</v>
      </c>
      <c r="MG206">
        <v>2.3453189999999999E-2</v>
      </c>
      <c r="MH206">
        <v>0.75407990000000003</v>
      </c>
      <c r="MI206">
        <v>26.365390000000001</v>
      </c>
      <c r="MJ206" s="1">
        <v>2.1232609999999999E-4</v>
      </c>
      <c r="MK206">
        <v>2.2292900000000001E-2</v>
      </c>
      <c r="ML206">
        <v>0.75406980000000001</v>
      </c>
      <c r="MM206">
        <v>25.61131</v>
      </c>
      <c r="MN206" s="1">
        <v>2.0167049999999999E-4</v>
      </c>
      <c r="MO206" s="1">
        <v>2.1235750000000001E-2</v>
      </c>
      <c r="MP206">
        <v>0.75406530000000005</v>
      </c>
      <c r="MQ206">
        <v>25.503270000000001</v>
      </c>
      <c r="MR206" s="1">
        <v>1.9218729999999999E-4</v>
      </c>
      <c r="MS206" s="1">
        <v>2.029371E-2</v>
      </c>
      <c r="MT206">
        <v>0.75406280000000003</v>
      </c>
      <c r="MU206">
        <v>25.45973</v>
      </c>
      <c r="MV206" s="1">
        <v>1.835726E-4</v>
      </c>
      <c r="MW206">
        <v>1.9437309999999999E-2</v>
      </c>
      <c r="MX206">
        <v>0.75404689999999996</v>
      </c>
      <c r="MY206">
        <v>25.508459999999999</v>
      </c>
      <c r="MZ206" s="1">
        <v>1.7565460000000001E-4</v>
      </c>
      <c r="NA206">
        <v>1.8646349999999999E-2</v>
      </c>
      <c r="NB206">
        <v>0.75406099999999998</v>
      </c>
      <c r="NC206">
        <v>25.59535</v>
      </c>
      <c r="ND206" s="1">
        <v>1.6838390000000001E-4</v>
      </c>
      <c r="NE206" s="1">
        <v>1.791775E-2</v>
      </c>
      <c r="NF206">
        <v>0.75406589999999996</v>
      </c>
      <c r="NG206">
        <v>25.678619999999999</v>
      </c>
      <c r="NH206" s="1">
        <v>1.6148620000000001E-4</v>
      </c>
      <c r="NI206" s="1">
        <v>1.7224590000000001E-2</v>
      </c>
      <c r="NJ206">
        <v>0.75406580000000001</v>
      </c>
      <c r="NK206">
        <v>25.33916</v>
      </c>
      <c r="NL206" s="1">
        <v>1.5487079999999999E-4</v>
      </c>
      <c r="NM206" s="1">
        <v>1.655732E-2</v>
      </c>
      <c r="NN206">
        <v>0.75405420000000001</v>
      </c>
      <c r="NO206">
        <v>24.715540000000001</v>
      </c>
      <c r="NP206" s="1">
        <v>1.4869589999999999E-4</v>
      </c>
      <c r="NQ206" s="1">
        <v>1.5931560000000001E-2</v>
      </c>
      <c r="NR206">
        <v>0.75405339999999998</v>
      </c>
      <c r="NS206">
        <v>24.0654</v>
      </c>
      <c r="NT206" s="1">
        <v>1.427531E-4</v>
      </c>
      <c r="NU206" s="1">
        <v>1.532734E-2</v>
      </c>
      <c r="NV206">
        <v>0.75405100000000003</v>
      </c>
      <c r="NW206">
        <v>24.206099999999999</v>
      </c>
      <c r="NX206" s="1">
        <v>1.370713E-4</v>
      </c>
      <c r="NY206">
        <v>1.4745940000000001E-2</v>
      </c>
      <c r="NZ206">
        <v>0.75405460000000002</v>
      </c>
      <c r="OA206">
        <v>24.808589999999999</v>
      </c>
      <c r="OB206" s="1">
        <v>1.317274E-4</v>
      </c>
      <c r="OC206">
        <v>1.419774E-2</v>
      </c>
      <c r="OD206">
        <v>0.75405580000000005</v>
      </c>
      <c r="OE206">
        <v>25.536660000000001</v>
      </c>
      <c r="OF206" s="1">
        <v>1.2658990000000001E-4</v>
      </c>
      <c r="OG206" s="1">
        <v>1.367004E-2</v>
      </c>
      <c r="OH206">
        <v>0.75405670000000002</v>
      </c>
      <c r="OI206">
        <v>26.237130000000001</v>
      </c>
      <c r="OJ206" s="1">
        <v>1.2167719999999999E-4</v>
      </c>
      <c r="OK206">
        <v>1.316284E-2</v>
      </c>
    </row>
    <row r="207" spans="1:401" x14ac:dyDescent="0.35">
      <c r="A207">
        <v>213</v>
      </c>
      <c r="B207" t="s">
        <v>4</v>
      </c>
      <c r="C207" t="s">
        <v>181</v>
      </c>
      <c r="D207" t="s">
        <v>213</v>
      </c>
      <c r="E207">
        <v>859.11839999999995</v>
      </c>
      <c r="F207">
        <v>0.89288389999999995</v>
      </c>
      <c r="G207">
        <v>21.956489999999999</v>
      </c>
      <c r="H207">
        <v>0</v>
      </c>
      <c r="I207">
        <v>0</v>
      </c>
      <c r="J207">
        <v>0.89074169999999997</v>
      </c>
      <c r="K207">
        <v>22.134840000000001</v>
      </c>
      <c r="L207">
        <v>0</v>
      </c>
      <c r="M207">
        <v>0</v>
      </c>
      <c r="N207">
        <v>0.88864650000000001</v>
      </c>
      <c r="O207">
        <v>22.250399999999999</v>
      </c>
      <c r="P207">
        <v>0</v>
      </c>
      <c r="Q207">
        <v>0</v>
      </c>
      <c r="R207">
        <v>0.88649529999999999</v>
      </c>
      <c r="S207">
        <v>22.15277</v>
      </c>
      <c r="T207">
        <v>0</v>
      </c>
      <c r="U207">
        <v>0</v>
      </c>
      <c r="V207">
        <v>0.88412089999999999</v>
      </c>
      <c r="W207">
        <v>21.81241</v>
      </c>
      <c r="X207">
        <v>0</v>
      </c>
      <c r="Y207">
        <v>0</v>
      </c>
      <c r="Z207">
        <v>0.8812818</v>
      </c>
      <c r="AA207">
        <v>21.65859</v>
      </c>
      <c r="AB207">
        <v>0</v>
      </c>
      <c r="AC207">
        <v>0</v>
      </c>
      <c r="AD207">
        <v>0.87741389999999997</v>
      </c>
      <c r="AE207">
        <v>21.693000000000001</v>
      </c>
      <c r="AF207">
        <v>0</v>
      </c>
      <c r="AG207">
        <v>0</v>
      </c>
      <c r="AH207">
        <v>0.87362980000000001</v>
      </c>
      <c r="AI207">
        <v>22.12763</v>
      </c>
      <c r="AJ207">
        <v>4.7390829999999998E-37</v>
      </c>
      <c r="AK207">
        <v>1.0113799999999999E-34</v>
      </c>
      <c r="AL207">
        <v>0.87051780000000001</v>
      </c>
      <c r="AM207">
        <v>22.63297</v>
      </c>
      <c r="AN207" s="1">
        <v>3.5291109999999998E-25</v>
      </c>
      <c r="AO207" s="1">
        <v>7.5596190000000003E-23</v>
      </c>
      <c r="AP207">
        <v>0.86782720000000002</v>
      </c>
      <c r="AQ207">
        <v>23.172619999999998</v>
      </c>
      <c r="AR207" s="1">
        <v>8.3313000000000003E-14</v>
      </c>
      <c r="AS207" s="1">
        <v>1.7933770000000001E-11</v>
      </c>
      <c r="AT207">
        <v>0.86540189999999995</v>
      </c>
      <c r="AU207">
        <v>23.479330000000001</v>
      </c>
      <c r="AV207" s="1">
        <v>1.888291E-6</v>
      </c>
      <c r="AW207" s="1">
        <v>4.3201269999999998E-4</v>
      </c>
      <c r="AX207">
        <v>0.86316959999999998</v>
      </c>
      <c r="AY207">
        <v>23.416609999999999</v>
      </c>
      <c r="AZ207" s="1">
        <v>2.469447E-3</v>
      </c>
      <c r="BA207" s="1">
        <v>0.60049739999999996</v>
      </c>
      <c r="BB207">
        <v>0.86119849999999998</v>
      </c>
      <c r="BC207">
        <v>23.241689999999998</v>
      </c>
      <c r="BD207" s="1">
        <v>0.26194339999999999</v>
      </c>
      <c r="BE207" s="1">
        <v>66.238489999999999</v>
      </c>
      <c r="BF207">
        <v>0.85918490000000003</v>
      </c>
      <c r="BG207">
        <v>23.058039999999998</v>
      </c>
      <c r="BH207" s="1">
        <v>5.4472199999999997</v>
      </c>
      <c r="BI207">
        <v>1422.154</v>
      </c>
      <c r="BJ207">
        <v>0.85662389999999999</v>
      </c>
      <c r="BK207">
        <v>23.167480000000001</v>
      </c>
      <c r="BL207">
        <v>33.851590000000002</v>
      </c>
      <c r="BM207">
        <v>9073.1749999999993</v>
      </c>
      <c r="BN207">
        <v>0.85362979999999999</v>
      </c>
      <c r="BO207">
        <v>23.882349999999999</v>
      </c>
      <c r="BP207">
        <v>81.831540000000004</v>
      </c>
      <c r="BQ207">
        <v>22443.119999999999</v>
      </c>
      <c r="BR207">
        <v>0.85015490000000005</v>
      </c>
      <c r="BS207">
        <v>24.552579999999999</v>
      </c>
      <c r="BT207">
        <v>93.119069999999994</v>
      </c>
      <c r="BU207">
        <v>26048.04</v>
      </c>
      <c r="BV207">
        <v>0.84609570000000001</v>
      </c>
      <c r="BW207">
        <v>25.129919999999998</v>
      </c>
      <c r="BX207">
        <v>57.720329999999997</v>
      </c>
      <c r="BY207">
        <v>16427.16</v>
      </c>
      <c r="BZ207">
        <v>0.84174919999999998</v>
      </c>
      <c r="CA207">
        <v>25.356459999999998</v>
      </c>
      <c r="CB207">
        <v>21.976150000000001</v>
      </c>
      <c r="CC207">
        <v>6349.9949999999999</v>
      </c>
      <c r="CD207">
        <v>0.83671099999999998</v>
      </c>
      <c r="CE207">
        <v>25.157979999999998</v>
      </c>
      <c r="CF207">
        <v>5.7193569999999996</v>
      </c>
      <c r="CG207">
        <v>1674.8309999999999</v>
      </c>
      <c r="CH207">
        <v>0.83136489999999996</v>
      </c>
      <c r="CI207">
        <v>24.5776</v>
      </c>
      <c r="CJ207">
        <v>1.150495</v>
      </c>
      <c r="CK207">
        <v>340.20280000000002</v>
      </c>
      <c r="CL207">
        <v>0.82577990000000001</v>
      </c>
      <c r="CM207">
        <v>24.13813</v>
      </c>
      <c r="CN207">
        <v>0.23332169999999999</v>
      </c>
      <c r="CO207">
        <v>69.054820000000007</v>
      </c>
      <c r="CP207">
        <v>0.82048829999999995</v>
      </c>
      <c r="CQ207">
        <v>24.076180000000001</v>
      </c>
      <c r="CR207">
        <v>8.8185029999999998E-2</v>
      </c>
      <c r="CS207">
        <v>25.767620000000001</v>
      </c>
      <c r="CT207">
        <v>0.81497050000000004</v>
      </c>
      <c r="CU207">
        <v>24.5014</v>
      </c>
      <c r="CV207">
        <v>6.9931480000000004E-2</v>
      </c>
      <c r="CW207">
        <v>20.362660000000002</v>
      </c>
      <c r="CX207">
        <v>0.80922950000000005</v>
      </c>
      <c r="CY207">
        <v>24.595099999999999</v>
      </c>
      <c r="CZ207">
        <v>6.8876450000000006E-2</v>
      </c>
      <c r="DA207">
        <v>20.17108</v>
      </c>
      <c r="DB207">
        <v>0.80368859999999998</v>
      </c>
      <c r="DC207">
        <v>25.056899999999999</v>
      </c>
      <c r="DD207">
        <v>6.7763909999999997E-2</v>
      </c>
      <c r="DE207">
        <v>19.991209999999999</v>
      </c>
      <c r="DF207">
        <v>0.7978073</v>
      </c>
      <c r="DG207">
        <v>25.191960000000002</v>
      </c>
      <c r="DH207" s="1">
        <v>6.4250349999999998E-2</v>
      </c>
      <c r="DI207">
        <v>19.10276</v>
      </c>
      <c r="DJ207">
        <v>0.79197620000000002</v>
      </c>
      <c r="DK207">
        <v>24.836749999999999</v>
      </c>
      <c r="DL207" s="1">
        <v>5.9143040000000001E-2</v>
      </c>
      <c r="DM207">
        <v>17.719429999999999</v>
      </c>
      <c r="DN207">
        <v>0.78613120000000003</v>
      </c>
      <c r="DO207">
        <v>24.225190000000001</v>
      </c>
      <c r="DP207" s="1">
        <v>5.3492560000000001E-2</v>
      </c>
      <c r="DQ207">
        <v>16.146380000000001</v>
      </c>
      <c r="DR207">
        <v>0.78031059999999997</v>
      </c>
      <c r="DS207">
        <v>23.71631</v>
      </c>
      <c r="DT207" s="1">
        <v>4.7920509999999999E-2</v>
      </c>
      <c r="DU207">
        <v>14.572039999999999</v>
      </c>
      <c r="DV207">
        <v>0.77516850000000004</v>
      </c>
      <c r="DW207">
        <v>23.430900000000001</v>
      </c>
      <c r="DX207" s="1">
        <v>4.268914E-2</v>
      </c>
      <c r="DY207">
        <v>13.066800000000001</v>
      </c>
      <c r="DZ207">
        <v>0.77003480000000002</v>
      </c>
      <c r="EA207">
        <v>23.89385</v>
      </c>
      <c r="EB207" s="1">
        <v>3.7925649999999998E-2</v>
      </c>
      <c r="EC207">
        <v>11.68403</v>
      </c>
      <c r="ED207">
        <v>0.76540010000000003</v>
      </c>
      <c r="EE207">
        <v>24.622109999999999</v>
      </c>
      <c r="EF207" s="1">
        <v>3.3682190000000001E-2</v>
      </c>
      <c r="EG207">
        <v>10.437620000000001</v>
      </c>
      <c r="EH207">
        <v>0.76189269999999998</v>
      </c>
      <c r="EI207">
        <v>25.537669999999999</v>
      </c>
      <c r="EJ207" s="1">
        <v>2.9963159999999999E-2</v>
      </c>
      <c r="EK207">
        <v>9.3249250000000004</v>
      </c>
      <c r="EL207">
        <v>0.75896660000000005</v>
      </c>
      <c r="EM207">
        <v>26.30968</v>
      </c>
      <c r="EN207" s="1">
        <v>2.6694949999999999E-2</v>
      </c>
      <c r="EO207">
        <v>8.3416890000000006</v>
      </c>
      <c r="EP207">
        <v>0.75599260000000001</v>
      </c>
      <c r="EQ207">
        <v>26.391400000000001</v>
      </c>
      <c r="ER207" s="1">
        <v>2.3758680000000001E-2</v>
      </c>
      <c r="ES207">
        <v>7.4572560000000001</v>
      </c>
      <c r="ET207">
        <v>0.7531544</v>
      </c>
      <c r="EU207">
        <v>25.922609999999999</v>
      </c>
      <c r="EV207" s="1">
        <v>2.112822E-2</v>
      </c>
      <c r="EW207">
        <v>6.6597559999999998</v>
      </c>
      <c r="EX207">
        <v>0.75016769999999999</v>
      </c>
      <c r="EY207">
        <v>25.40493</v>
      </c>
      <c r="EZ207" s="1">
        <v>1.877115E-2</v>
      </c>
      <c r="FA207">
        <v>5.9430329999999998</v>
      </c>
      <c r="FB207">
        <v>0.74742790000000003</v>
      </c>
      <c r="FC207">
        <v>24.906389999999998</v>
      </c>
      <c r="FD207">
        <v>1.667012E-2</v>
      </c>
      <c r="FE207">
        <v>5.2994149999999998</v>
      </c>
      <c r="FF207">
        <v>0.74531829999999999</v>
      </c>
      <c r="FG207">
        <v>24.965389999999999</v>
      </c>
      <c r="FH207" s="1">
        <v>1.4806450000000001E-2</v>
      </c>
      <c r="FI207">
        <v>4.7233029999999996</v>
      </c>
      <c r="FJ207">
        <v>0.74214389999999997</v>
      </c>
      <c r="FK207">
        <v>25.265039999999999</v>
      </c>
      <c r="FL207" s="1">
        <v>1.3134349999999999E-2</v>
      </c>
      <c r="FM207">
        <v>4.2110459999999996</v>
      </c>
      <c r="FN207">
        <v>0.73866900000000002</v>
      </c>
      <c r="FO207">
        <v>25.614049999999999</v>
      </c>
      <c r="FP207" s="1">
        <v>1.1642619999999999E-2</v>
      </c>
      <c r="FQ207">
        <v>3.75346</v>
      </c>
      <c r="FR207">
        <v>0.73550919999999997</v>
      </c>
      <c r="FS207">
        <v>25.932179999999999</v>
      </c>
      <c r="FT207" s="1">
        <v>1.031644E-2</v>
      </c>
      <c r="FU207">
        <v>3.3423349999999998</v>
      </c>
      <c r="FV207">
        <v>0.73255139999999996</v>
      </c>
      <c r="FW207">
        <v>25.851420000000001</v>
      </c>
      <c r="FX207" s="1">
        <v>9.1430480000000008E-3</v>
      </c>
      <c r="FY207">
        <v>2.9749829999999999</v>
      </c>
      <c r="FZ207">
        <v>0.72994720000000002</v>
      </c>
      <c r="GA207">
        <v>25.431339999999999</v>
      </c>
      <c r="GB207" s="1">
        <v>8.1029880000000002E-3</v>
      </c>
      <c r="GC207">
        <v>2.6459950000000001</v>
      </c>
      <c r="GD207">
        <v>0.72777349999999996</v>
      </c>
      <c r="GE207">
        <v>24.86636</v>
      </c>
      <c r="GF207" s="1">
        <v>7.1722640000000002E-3</v>
      </c>
      <c r="GG207">
        <v>2.3480560000000001</v>
      </c>
      <c r="GH207">
        <v>0.72595240000000005</v>
      </c>
      <c r="GI207">
        <v>24.47221</v>
      </c>
      <c r="GJ207" s="1">
        <v>6.3331289999999998E-3</v>
      </c>
      <c r="GK207">
        <v>2.0761989999999999</v>
      </c>
      <c r="GL207">
        <v>0.72477150000000001</v>
      </c>
      <c r="GM207">
        <v>24.750330000000002</v>
      </c>
      <c r="GN207" s="1">
        <v>5.5732100000000003E-3</v>
      </c>
      <c r="GO207">
        <v>1.827628</v>
      </c>
      <c r="GP207">
        <v>0.72396559999999999</v>
      </c>
      <c r="GQ207">
        <v>25.429469999999998</v>
      </c>
      <c r="GR207" s="1">
        <v>4.878205E-3</v>
      </c>
      <c r="GS207">
        <v>1.5989169999999999</v>
      </c>
      <c r="GT207">
        <v>0.72359510000000005</v>
      </c>
      <c r="GU207">
        <v>26.396509999999999</v>
      </c>
      <c r="GV207" s="1">
        <v>4.2194550000000004E-3</v>
      </c>
      <c r="GW207">
        <v>1.3813610000000001</v>
      </c>
      <c r="GX207">
        <v>0.7232383</v>
      </c>
      <c r="GY207">
        <v>27.229230000000001</v>
      </c>
      <c r="GZ207" s="1">
        <v>3.5640020000000001E-3</v>
      </c>
      <c r="HA207">
        <v>1.1659109999999999</v>
      </c>
      <c r="HB207">
        <v>0.72288549999999996</v>
      </c>
      <c r="HC207">
        <v>27.570180000000001</v>
      </c>
      <c r="HD207" s="1">
        <v>2.9164030000000001E-3</v>
      </c>
      <c r="HE207">
        <v>0.95357000000000003</v>
      </c>
      <c r="HF207">
        <v>0.72269209999999995</v>
      </c>
      <c r="HG207">
        <v>27.112680000000001</v>
      </c>
      <c r="HH207" s="1">
        <v>2.3209229999999999E-3</v>
      </c>
      <c r="HI207">
        <v>0.75813850000000005</v>
      </c>
      <c r="HJ207">
        <v>0.72255150000000001</v>
      </c>
      <c r="HK207">
        <v>26.3874</v>
      </c>
      <c r="HL207" s="1">
        <v>1.826287E-3</v>
      </c>
      <c r="HM207">
        <v>0.59568390000000004</v>
      </c>
      <c r="HN207">
        <v>0.72248440000000003</v>
      </c>
      <c r="HO207">
        <v>25.566389999999998</v>
      </c>
      <c r="HP207" s="1">
        <v>1.454906E-3</v>
      </c>
      <c r="HQ207">
        <v>0.47360869999999999</v>
      </c>
      <c r="HR207">
        <v>0.72244269999999999</v>
      </c>
      <c r="HS207">
        <v>25.119689999999999</v>
      </c>
      <c r="HT207">
        <v>1.199161E-3</v>
      </c>
      <c r="HU207">
        <v>0.38939380000000001</v>
      </c>
      <c r="HV207">
        <v>0.72240210000000005</v>
      </c>
      <c r="HW207">
        <v>25.072379999999999</v>
      </c>
      <c r="HX207" s="1">
        <v>1.0289349999999999E-3</v>
      </c>
      <c r="HY207">
        <v>0.33337600000000001</v>
      </c>
      <c r="HZ207">
        <v>0.72237430000000002</v>
      </c>
      <c r="IA207">
        <v>25.238779999999998</v>
      </c>
      <c r="IB207" s="1">
        <v>9.1326560000000001E-4</v>
      </c>
      <c r="IC207">
        <v>0.29537259999999999</v>
      </c>
      <c r="ID207">
        <v>0.72232569999999996</v>
      </c>
      <c r="IE207">
        <v>25.59469</v>
      </c>
      <c r="IF207" s="1">
        <v>8.28023E-4</v>
      </c>
      <c r="IG207">
        <v>0.26749849999999997</v>
      </c>
      <c r="IH207">
        <v>0.72226109999999999</v>
      </c>
      <c r="II207">
        <v>25.672540000000001</v>
      </c>
      <c r="IJ207" s="1">
        <v>7.5859750000000002E-4</v>
      </c>
      <c r="IK207">
        <v>0.24490619999999999</v>
      </c>
      <c r="IL207">
        <v>0.72215209999999996</v>
      </c>
      <c r="IM207">
        <v>25.23254</v>
      </c>
      <c r="IN207" s="1">
        <v>6.9933159999999996E-4</v>
      </c>
      <c r="IO207">
        <v>0.22565209999999999</v>
      </c>
      <c r="IP207">
        <v>0.72203530000000005</v>
      </c>
      <c r="IQ207">
        <v>24.59206</v>
      </c>
      <c r="IR207" s="1">
        <v>6.4910480000000001E-4</v>
      </c>
      <c r="IS207">
        <v>0.2093566</v>
      </c>
      <c r="IT207">
        <v>0.72186910000000004</v>
      </c>
      <c r="IU207">
        <v>24.027149999999999</v>
      </c>
      <c r="IV207" s="1">
        <v>6.0729079999999997E-4</v>
      </c>
      <c r="IW207">
        <v>0.19581680000000001</v>
      </c>
      <c r="IX207">
        <v>0.72173750000000003</v>
      </c>
      <c r="IY207">
        <v>24.285630000000001</v>
      </c>
      <c r="IZ207" s="1">
        <v>5.7241289999999999E-4</v>
      </c>
      <c r="JA207">
        <v>0.18455820000000001</v>
      </c>
      <c r="JB207">
        <v>0.72155340000000001</v>
      </c>
      <c r="JC207">
        <v>24.960360000000001</v>
      </c>
      <c r="JD207" s="1">
        <v>5.4316840000000004E-4</v>
      </c>
      <c r="JE207">
        <v>0.17511499999999999</v>
      </c>
      <c r="JF207">
        <v>0.72136610000000001</v>
      </c>
      <c r="JG207">
        <v>25.970030000000001</v>
      </c>
      <c r="JH207" s="1">
        <v>5.1803030000000005E-4</v>
      </c>
      <c r="JI207">
        <v>0.16703180000000001</v>
      </c>
      <c r="JJ207">
        <v>0.72117940000000003</v>
      </c>
      <c r="JK207">
        <v>26.7514</v>
      </c>
      <c r="JL207" s="1">
        <v>4.9643739999999999E-4</v>
      </c>
      <c r="JM207">
        <v>0.16009609999999999</v>
      </c>
      <c r="JN207">
        <v>0.72098059999999997</v>
      </c>
      <c r="JO207">
        <v>27.186689999999999</v>
      </c>
      <c r="JP207" s="1">
        <v>4.778723E-4</v>
      </c>
      <c r="JQ207">
        <v>0.15413189999999999</v>
      </c>
      <c r="JR207">
        <v>0.72080569999999999</v>
      </c>
      <c r="JS207">
        <v>26.95083</v>
      </c>
      <c r="JT207" s="1">
        <v>4.6110859999999999E-4</v>
      </c>
      <c r="JU207">
        <v>0.14876500000000001</v>
      </c>
      <c r="JV207">
        <v>0.72058809999999995</v>
      </c>
      <c r="JW207">
        <v>26.367059999999999</v>
      </c>
      <c r="JX207" s="1">
        <v>4.4495199999999998E-4</v>
      </c>
      <c r="JY207">
        <v>0.14359630000000001</v>
      </c>
      <c r="JZ207">
        <v>0.72040859999999995</v>
      </c>
      <c r="KA207">
        <v>25.63148</v>
      </c>
      <c r="KB207" s="1">
        <v>4.2860609999999998E-4</v>
      </c>
      <c r="KC207">
        <v>0.13837640000000001</v>
      </c>
      <c r="KD207">
        <v>0.72021650000000004</v>
      </c>
      <c r="KE207">
        <v>25.502859999999998</v>
      </c>
      <c r="KF207" s="1">
        <v>4.1188580000000002E-4</v>
      </c>
      <c r="KG207">
        <v>0.13303899999999999</v>
      </c>
      <c r="KH207">
        <v>0.72004040000000002</v>
      </c>
      <c r="KI207">
        <v>25.630790000000001</v>
      </c>
      <c r="KJ207" s="1">
        <v>3.9489549999999999E-4</v>
      </c>
      <c r="KK207">
        <v>0.1275818</v>
      </c>
      <c r="KL207">
        <v>0.71988229999999997</v>
      </c>
      <c r="KM207">
        <v>26.12115</v>
      </c>
      <c r="KN207" s="1">
        <v>3.7812950000000001E-4</v>
      </c>
      <c r="KO207">
        <v>0.1221999</v>
      </c>
      <c r="KP207">
        <v>0.71973540000000003</v>
      </c>
      <c r="KQ207">
        <v>26.704840000000001</v>
      </c>
      <c r="KR207" s="1">
        <v>3.6148510000000002E-4</v>
      </c>
      <c r="KS207">
        <v>0.11684369999999999</v>
      </c>
      <c r="KT207">
        <v>0.71963270000000001</v>
      </c>
      <c r="KU207">
        <v>26.85737</v>
      </c>
      <c r="KV207" s="1">
        <v>3.4533289999999999E-4</v>
      </c>
      <c r="KW207">
        <v>0.1116394</v>
      </c>
      <c r="KX207">
        <v>0.71951310000000002</v>
      </c>
      <c r="KY207">
        <v>26.515930000000001</v>
      </c>
      <c r="KZ207" s="1">
        <v>3.2975380000000001E-4</v>
      </c>
      <c r="LA207">
        <v>0.10661569999999999</v>
      </c>
      <c r="LB207">
        <v>0.71946580000000004</v>
      </c>
      <c r="LC207">
        <v>25.926259999999999</v>
      </c>
      <c r="LD207" s="1">
        <v>3.1471860000000001E-4</v>
      </c>
      <c r="LE207">
        <v>0.10175629999999999</v>
      </c>
      <c r="LF207">
        <v>0.71941270000000002</v>
      </c>
      <c r="LG207">
        <v>25.380310000000001</v>
      </c>
      <c r="LH207" s="1">
        <v>3.0043559999999998E-4</v>
      </c>
      <c r="LI207">
        <v>9.7128560000000003E-2</v>
      </c>
      <c r="LJ207">
        <v>0.71938250000000004</v>
      </c>
      <c r="LK207">
        <v>25.465779999999999</v>
      </c>
      <c r="LL207" s="1">
        <v>2.8698740000000002E-4</v>
      </c>
      <c r="LM207">
        <v>9.2770080000000005E-2</v>
      </c>
      <c r="LN207">
        <v>0.71937209999999996</v>
      </c>
      <c r="LO207">
        <v>25.866810000000001</v>
      </c>
      <c r="LP207" s="1">
        <v>2.7432090000000003E-4</v>
      </c>
      <c r="LQ207">
        <v>8.8670200000000005E-2</v>
      </c>
      <c r="LR207">
        <v>0.71935369999999998</v>
      </c>
      <c r="LS207">
        <v>26.534210000000002</v>
      </c>
      <c r="LT207" s="1">
        <v>2.6191849999999999E-4</v>
      </c>
      <c r="LU207">
        <v>8.4653469999999995E-2</v>
      </c>
      <c r="LV207">
        <v>0.71934240000000005</v>
      </c>
      <c r="LW207">
        <v>27.142189999999999</v>
      </c>
      <c r="LX207" s="1">
        <v>2.4977270000000002E-4</v>
      </c>
      <c r="LY207">
        <v>8.0715889999999998E-2</v>
      </c>
      <c r="LZ207">
        <v>0.71934600000000004</v>
      </c>
      <c r="MA207">
        <v>27.38542</v>
      </c>
      <c r="MB207" s="1">
        <v>2.3737620000000001E-4</v>
      </c>
      <c r="MC207">
        <v>7.6807609999999998E-2</v>
      </c>
      <c r="MD207">
        <v>0.71933139999999995</v>
      </c>
      <c r="ME207">
        <v>27.02685</v>
      </c>
      <c r="MF207" s="1">
        <v>2.24713E-4</v>
      </c>
      <c r="MG207">
        <v>7.2955880000000001E-2</v>
      </c>
      <c r="MH207">
        <v>0.71934900000000002</v>
      </c>
      <c r="MI207">
        <v>26.399539999999998</v>
      </c>
      <c r="MJ207" s="1">
        <v>2.12912E-4</v>
      </c>
      <c r="MK207">
        <v>6.9341689999999997E-2</v>
      </c>
      <c r="ML207">
        <v>0.71935839999999995</v>
      </c>
      <c r="MM207">
        <v>25.649899999999999</v>
      </c>
      <c r="MN207" s="1">
        <v>2.0219359999999999E-4</v>
      </c>
      <c r="MO207">
        <v>6.6042630000000005E-2</v>
      </c>
      <c r="MP207">
        <v>0.71936359999999999</v>
      </c>
      <c r="MQ207">
        <v>25.53397</v>
      </c>
      <c r="MR207" s="1">
        <v>1.926547E-4</v>
      </c>
      <c r="MS207">
        <v>6.3102119999999998E-2</v>
      </c>
      <c r="MT207">
        <v>0.71936149999999999</v>
      </c>
      <c r="MU207">
        <v>25.482089999999999</v>
      </c>
      <c r="MV207" s="1">
        <v>1.840012E-4</v>
      </c>
      <c r="MW207">
        <v>6.0433050000000002E-2</v>
      </c>
      <c r="MX207">
        <v>0.71934379999999998</v>
      </c>
      <c r="MY207">
        <v>25.51276</v>
      </c>
      <c r="MZ207" s="1">
        <v>1.760481E-4</v>
      </c>
      <c r="NA207">
        <v>5.7967600000000001E-2</v>
      </c>
      <c r="NB207">
        <v>0.71934750000000003</v>
      </c>
      <c r="NC207">
        <v>25.59328</v>
      </c>
      <c r="ND207" s="1">
        <v>1.6874969999999999E-4</v>
      </c>
      <c r="NE207">
        <v>5.5698820000000003E-2</v>
      </c>
      <c r="NF207">
        <v>0.71937260000000003</v>
      </c>
      <c r="NG207">
        <v>25.686240000000002</v>
      </c>
      <c r="NH207" s="1">
        <v>1.6183929999999999E-4</v>
      </c>
      <c r="NI207">
        <v>5.3544889999999998E-2</v>
      </c>
      <c r="NJ207">
        <v>0.71934869999999995</v>
      </c>
      <c r="NK207">
        <v>25.364529999999998</v>
      </c>
      <c r="NL207" s="1">
        <v>1.552049E-4</v>
      </c>
      <c r="NM207">
        <v>5.1469260000000003E-2</v>
      </c>
      <c r="NN207">
        <v>0.71936290000000003</v>
      </c>
      <c r="NO207">
        <v>24.753350000000001</v>
      </c>
      <c r="NP207" s="1">
        <v>1.4901080000000001E-4</v>
      </c>
      <c r="NQ207">
        <v>4.9521700000000002E-2</v>
      </c>
      <c r="NR207">
        <v>0.71933800000000003</v>
      </c>
      <c r="NS207">
        <v>24.101389999999999</v>
      </c>
      <c r="NT207" s="1">
        <v>1.4305939999999999E-4</v>
      </c>
      <c r="NU207">
        <v>4.7645090000000001E-2</v>
      </c>
      <c r="NV207">
        <v>0.71935990000000005</v>
      </c>
      <c r="NW207">
        <v>24.228059999999999</v>
      </c>
      <c r="NX207" s="1">
        <v>1.3736050000000001E-4</v>
      </c>
      <c r="NY207">
        <v>4.5836080000000001E-2</v>
      </c>
      <c r="NZ207">
        <v>0.71936109999999998</v>
      </c>
      <c r="OA207">
        <v>24.816510000000001</v>
      </c>
      <c r="OB207" s="1">
        <v>1.320026E-4</v>
      </c>
      <c r="OC207">
        <v>4.4131110000000001E-2</v>
      </c>
      <c r="OD207">
        <v>0.71936480000000003</v>
      </c>
      <c r="OE207">
        <v>25.53256</v>
      </c>
      <c r="OF207" s="1">
        <v>1.2685530000000001E-4</v>
      </c>
      <c r="OG207">
        <v>4.2491109999999999E-2</v>
      </c>
      <c r="OH207">
        <v>0.71936480000000003</v>
      </c>
      <c r="OI207">
        <v>26.229009999999999</v>
      </c>
      <c r="OJ207" s="1">
        <v>1.2193019999999999E-4</v>
      </c>
      <c r="OK207">
        <v>4.0913779999999997E-2</v>
      </c>
    </row>
    <row r="208" spans="1:401" x14ac:dyDescent="0.35">
      <c r="A208">
        <v>214</v>
      </c>
      <c r="B208" t="s">
        <v>4</v>
      </c>
      <c r="C208" t="s">
        <v>181</v>
      </c>
      <c r="D208" t="s">
        <v>214</v>
      </c>
      <c r="E208">
        <v>866.73839999999996</v>
      </c>
      <c r="F208">
        <v>1.1435439999999999</v>
      </c>
      <c r="G208">
        <v>21.959569999999999</v>
      </c>
      <c r="H208">
        <v>0</v>
      </c>
      <c r="I208">
        <v>0</v>
      </c>
      <c r="J208">
        <v>1.1395059999999999</v>
      </c>
      <c r="K208">
        <v>22.146640000000001</v>
      </c>
      <c r="L208">
        <v>0</v>
      </c>
      <c r="M208">
        <v>0</v>
      </c>
      <c r="N208">
        <v>1.1355649999999999</v>
      </c>
      <c r="O208">
        <v>22.270029999999998</v>
      </c>
      <c r="P208">
        <v>0</v>
      </c>
      <c r="Q208">
        <v>0</v>
      </c>
      <c r="R208">
        <v>1.131532</v>
      </c>
      <c r="S208">
        <v>22.176829999999999</v>
      </c>
      <c r="T208">
        <v>0</v>
      </c>
      <c r="U208">
        <v>0</v>
      </c>
      <c r="V208">
        <v>1.1272230000000001</v>
      </c>
      <c r="W208">
        <v>21.829650000000001</v>
      </c>
      <c r="X208">
        <v>0</v>
      </c>
      <c r="Y208">
        <v>0</v>
      </c>
      <c r="Z208">
        <v>1.1221950000000001</v>
      </c>
      <c r="AA208">
        <v>21.65859</v>
      </c>
      <c r="AB208">
        <v>0</v>
      </c>
      <c r="AC208">
        <v>0</v>
      </c>
      <c r="AD208">
        <v>1.11547</v>
      </c>
      <c r="AE208">
        <v>21.680679999999999</v>
      </c>
      <c r="AF208">
        <v>0</v>
      </c>
      <c r="AG208">
        <v>0</v>
      </c>
      <c r="AH208">
        <v>1.108447</v>
      </c>
      <c r="AI208">
        <v>22.120159999999998</v>
      </c>
      <c r="AJ208">
        <v>1.1850809999999999E-37</v>
      </c>
      <c r="AK208">
        <v>1.717165E-35</v>
      </c>
      <c r="AL208">
        <v>1.102349</v>
      </c>
      <c r="AM208">
        <v>22.628589999999999</v>
      </c>
      <c r="AN208" s="1">
        <v>8.8312560000000004E-26</v>
      </c>
      <c r="AO208" s="1">
        <v>1.2676160000000001E-23</v>
      </c>
      <c r="AP208">
        <v>1.0970500000000001</v>
      </c>
      <c r="AQ208">
        <v>23.17296</v>
      </c>
      <c r="AR208" s="1">
        <v>2.430253E-14</v>
      </c>
      <c r="AS208" s="1">
        <v>3.7092290000000002E-12</v>
      </c>
      <c r="AT208">
        <v>1.0922540000000001</v>
      </c>
      <c r="AU208">
        <v>23.494489999999999</v>
      </c>
      <c r="AV208" s="1">
        <v>1.1257070000000001E-6</v>
      </c>
      <c r="AW208" s="1">
        <v>2.0776059999999999E-4</v>
      </c>
      <c r="AX208">
        <v>1.0879190000000001</v>
      </c>
      <c r="AY208">
        <v>23.43722</v>
      </c>
      <c r="AZ208" s="1">
        <v>1.7586119999999999E-3</v>
      </c>
      <c r="BA208" s="1">
        <v>0.36128179999999999</v>
      </c>
      <c r="BB208">
        <v>1.083904</v>
      </c>
      <c r="BC208">
        <v>23.260670000000001</v>
      </c>
      <c r="BD208" s="1">
        <v>0.20762849999999999</v>
      </c>
      <c r="BE208" s="1">
        <v>45.694519999999997</v>
      </c>
      <c r="BF208">
        <v>1.0797859999999999</v>
      </c>
      <c r="BG208">
        <v>23.06953</v>
      </c>
      <c r="BH208" s="1">
        <v>4.6795020000000003</v>
      </c>
      <c r="BI208">
        <v>1089.547</v>
      </c>
      <c r="BJ208">
        <v>1.0751980000000001</v>
      </c>
      <c r="BK208">
        <v>23.15701</v>
      </c>
      <c r="BL208">
        <v>31.021719999999998</v>
      </c>
      <c r="BM208">
        <v>7574.1329999999998</v>
      </c>
      <c r="BN208">
        <v>1.0700689999999999</v>
      </c>
      <c r="BO208">
        <v>23.858049999999999</v>
      </c>
      <c r="BP208">
        <v>79.100750000000005</v>
      </c>
      <c r="BQ208">
        <v>20142.36</v>
      </c>
      <c r="BR208">
        <v>1.06413</v>
      </c>
      <c r="BS208">
        <v>24.5291</v>
      </c>
      <c r="BT208">
        <v>94.108369999999994</v>
      </c>
      <c r="BU208">
        <v>24878.46</v>
      </c>
      <c r="BV208">
        <v>1.057256</v>
      </c>
      <c r="BW208">
        <v>25.12724</v>
      </c>
      <c r="BX208">
        <v>60.523809999999997</v>
      </c>
      <c r="BY208">
        <v>16541.47</v>
      </c>
      <c r="BZ208">
        <v>1.0494600000000001</v>
      </c>
      <c r="CA208">
        <v>25.372170000000001</v>
      </c>
      <c r="CB208">
        <v>23.749500000000001</v>
      </c>
      <c r="CC208">
        <v>6690.8649999999998</v>
      </c>
      <c r="CD208">
        <v>1.0406219999999999</v>
      </c>
      <c r="CE208">
        <v>25.194780000000002</v>
      </c>
      <c r="CF208">
        <v>6.3281980000000004</v>
      </c>
      <c r="CG208">
        <v>1830.8119999999999</v>
      </c>
      <c r="CH208">
        <v>1.0311440000000001</v>
      </c>
      <c r="CI208">
        <v>24.616129999999998</v>
      </c>
      <c r="CJ208">
        <v>1.2901389999999999</v>
      </c>
      <c r="CK208">
        <v>380.59010000000001</v>
      </c>
      <c r="CL208">
        <v>1.0212060000000001</v>
      </c>
      <c r="CM208">
        <v>24.162990000000001</v>
      </c>
      <c r="CN208">
        <v>0.25756620000000002</v>
      </c>
      <c r="CO208">
        <v>75.838970000000003</v>
      </c>
      <c r="CP208">
        <v>1.011433</v>
      </c>
      <c r="CQ208">
        <v>24.076889999999999</v>
      </c>
      <c r="CR208">
        <v>9.1623629999999998E-2</v>
      </c>
      <c r="CS208">
        <v>25.89996</v>
      </c>
      <c r="CT208">
        <v>1.0013190000000001</v>
      </c>
      <c r="CU208">
        <v>24.49858</v>
      </c>
      <c r="CV208">
        <v>7.024184E-2</v>
      </c>
      <c r="CW208">
        <v>19.408370000000001</v>
      </c>
      <c r="CX208">
        <v>0.99080179999999995</v>
      </c>
      <c r="CY208">
        <v>24.592089999999999</v>
      </c>
      <c r="CZ208">
        <v>6.8876859999999998E-2</v>
      </c>
      <c r="DA208">
        <v>19.086179999999999</v>
      </c>
      <c r="DB208">
        <v>0.98066089999999995</v>
      </c>
      <c r="DC208">
        <v>25.0489</v>
      </c>
      <c r="DD208">
        <v>6.7900489999999994E-2</v>
      </c>
      <c r="DE208">
        <v>18.973020000000002</v>
      </c>
      <c r="DF208">
        <v>0.96988209999999997</v>
      </c>
      <c r="DG208">
        <v>25.21922</v>
      </c>
      <c r="DH208" s="1">
        <v>6.4541500000000002E-2</v>
      </c>
      <c r="DI208">
        <v>18.20618</v>
      </c>
      <c r="DJ208">
        <v>0.9587871</v>
      </c>
      <c r="DK208">
        <v>24.890250000000002</v>
      </c>
      <c r="DL208" s="1">
        <v>5.9511170000000002E-2</v>
      </c>
      <c r="DM208">
        <v>16.942240000000002</v>
      </c>
      <c r="DN208">
        <v>0.9475363</v>
      </c>
      <c r="DO208">
        <v>24.277760000000001</v>
      </c>
      <c r="DP208" s="1">
        <v>5.3879360000000001E-2</v>
      </c>
      <c r="DQ208">
        <v>15.47125</v>
      </c>
      <c r="DR208">
        <v>0.93630849999999999</v>
      </c>
      <c r="DS208">
        <v>23.762029999999999</v>
      </c>
      <c r="DT208" s="1">
        <v>4.8296440000000003E-2</v>
      </c>
      <c r="DU208">
        <v>13.983409999999999</v>
      </c>
      <c r="DV208">
        <v>0.92574100000000004</v>
      </c>
      <c r="DW208">
        <v>23.46114</v>
      </c>
      <c r="DX208" s="1">
        <v>4.3043030000000003E-2</v>
      </c>
      <c r="DY208">
        <v>12.5519</v>
      </c>
      <c r="DZ208">
        <v>0.91504669999999999</v>
      </c>
      <c r="EA208">
        <v>23.900379999999998</v>
      </c>
      <c r="EB208" s="1">
        <v>3.8247700000000003E-2</v>
      </c>
      <c r="EC208">
        <v>11.23197</v>
      </c>
      <c r="ED208">
        <v>0.90490979999999999</v>
      </c>
      <c r="EE208">
        <v>24.603429999999999</v>
      </c>
      <c r="EF208">
        <v>3.3973459999999997E-2</v>
      </c>
      <c r="EG208">
        <v>10.04008</v>
      </c>
      <c r="EH208">
        <v>0.89603129999999998</v>
      </c>
      <c r="EI208">
        <v>25.504719999999999</v>
      </c>
      <c r="EJ208" s="1">
        <v>3.0221990000000001E-2</v>
      </c>
      <c r="EK208">
        <v>8.9723009999999999</v>
      </c>
      <c r="EL208">
        <v>0.8868433</v>
      </c>
      <c r="EM208">
        <v>26.29392</v>
      </c>
      <c r="EN208" s="1">
        <v>2.692481E-2</v>
      </c>
      <c r="EO208">
        <v>8.0314940000000004</v>
      </c>
      <c r="EP208">
        <v>0.87738729999999998</v>
      </c>
      <c r="EQ208">
        <v>26.406929999999999</v>
      </c>
      <c r="ER208" s="1">
        <v>2.3968050000000001E-2</v>
      </c>
      <c r="ES208">
        <v>7.1860439999999999</v>
      </c>
      <c r="ET208">
        <v>0.86793609999999999</v>
      </c>
      <c r="EU208">
        <v>25.95392</v>
      </c>
      <c r="EV208" s="1">
        <v>2.1317240000000001E-2</v>
      </c>
      <c r="EW208">
        <v>6.4221510000000004</v>
      </c>
      <c r="EX208">
        <v>0.85826800000000003</v>
      </c>
      <c r="EY208">
        <v>25.452400000000001</v>
      </c>
      <c r="EZ208" s="1">
        <v>1.894183E-2</v>
      </c>
      <c r="FA208">
        <v>5.7350760000000003</v>
      </c>
      <c r="FB208">
        <v>0.84877849999999999</v>
      </c>
      <c r="FC208">
        <v>24.952190000000002</v>
      </c>
      <c r="FD208" s="1">
        <v>1.6824249999999999E-2</v>
      </c>
      <c r="FE208">
        <v>5.1170689999999999</v>
      </c>
      <c r="FF208">
        <v>0.83980690000000002</v>
      </c>
      <c r="FG208">
        <v>24.98227</v>
      </c>
      <c r="FH208" s="1">
        <v>1.494473E-2</v>
      </c>
      <c r="FI208">
        <v>4.5644280000000004</v>
      </c>
      <c r="FJ208">
        <v>0.82929209999999998</v>
      </c>
      <c r="FK208">
        <v>25.263439999999999</v>
      </c>
      <c r="FL208" s="1">
        <v>1.3256820000000001E-2</v>
      </c>
      <c r="FM208">
        <v>4.0737269999999999</v>
      </c>
      <c r="FN208">
        <v>0.81841750000000002</v>
      </c>
      <c r="FO208">
        <v>25.580839999999998</v>
      </c>
      <c r="FP208" s="1">
        <v>1.175291E-2</v>
      </c>
      <c r="FQ208">
        <v>3.6352190000000002</v>
      </c>
      <c r="FR208">
        <v>0.80822450000000001</v>
      </c>
      <c r="FS208">
        <v>25.913959999999999</v>
      </c>
      <c r="FT208" s="1">
        <v>1.0415539999999999E-2</v>
      </c>
      <c r="FU208">
        <v>3.2408739999999998</v>
      </c>
      <c r="FV208">
        <v>0.79890729999999999</v>
      </c>
      <c r="FW208">
        <v>25.85914</v>
      </c>
      <c r="FX208" s="1">
        <v>9.2315780000000007E-3</v>
      </c>
      <c r="FY208">
        <v>2.887731</v>
      </c>
      <c r="FZ208">
        <v>0.79057219999999995</v>
      </c>
      <c r="GA208">
        <v>25.472200000000001</v>
      </c>
      <c r="GB208" s="1">
        <v>8.1826889999999999E-3</v>
      </c>
      <c r="GC208">
        <v>2.57111</v>
      </c>
      <c r="GD208">
        <v>0.78349259999999998</v>
      </c>
      <c r="GE208">
        <v>24.91911</v>
      </c>
      <c r="GF208" s="1">
        <v>7.2444800000000002E-3</v>
      </c>
      <c r="GG208">
        <v>2.2840720000000001</v>
      </c>
      <c r="GH208">
        <v>0.77779290000000001</v>
      </c>
      <c r="GI208">
        <v>24.516159999999999</v>
      </c>
      <c r="GJ208" s="1">
        <v>6.3994229999999996E-3</v>
      </c>
      <c r="GK208">
        <v>2.0219040000000001</v>
      </c>
      <c r="GL208">
        <v>0.7732888</v>
      </c>
      <c r="GM208">
        <v>24.76585</v>
      </c>
      <c r="GN208" s="1">
        <v>5.6338009999999999E-3</v>
      </c>
      <c r="GO208">
        <v>1.7817989999999999</v>
      </c>
      <c r="GP208">
        <v>0.76968840000000005</v>
      </c>
      <c r="GQ208">
        <v>25.417919999999999</v>
      </c>
      <c r="GR208" s="1">
        <v>4.9346759999999998E-3</v>
      </c>
      <c r="GS208">
        <v>1.5610619999999999</v>
      </c>
      <c r="GT208">
        <v>0.76707749999999997</v>
      </c>
      <c r="GU208">
        <v>26.36825</v>
      </c>
      <c r="GV208" s="1">
        <v>4.2739780000000003E-3</v>
      </c>
      <c r="GW208">
        <v>1.3517790000000001</v>
      </c>
      <c r="GX208">
        <v>0.7650458</v>
      </c>
      <c r="GY208">
        <v>27.203779999999998</v>
      </c>
      <c r="GZ208" s="1">
        <v>3.6188489999999999E-3</v>
      </c>
      <c r="HA208">
        <v>1.1451720000000001</v>
      </c>
      <c r="HB208">
        <v>0.76333740000000005</v>
      </c>
      <c r="HC208">
        <v>27.575610000000001</v>
      </c>
      <c r="HD208" s="1">
        <v>2.9693089999999998E-3</v>
      </c>
      <c r="HE208">
        <v>0.94051110000000004</v>
      </c>
      <c r="HF208">
        <v>0.76202060000000005</v>
      </c>
      <c r="HG208">
        <v>27.155000000000001</v>
      </c>
      <c r="HH208" s="1">
        <v>2.367601E-3</v>
      </c>
      <c r="HI208">
        <v>0.75008359999999996</v>
      </c>
      <c r="HJ208">
        <v>0.76102199999999998</v>
      </c>
      <c r="HK208">
        <v>26.461480000000002</v>
      </c>
      <c r="HL208" s="1">
        <v>1.863307E-3</v>
      </c>
      <c r="HM208">
        <v>0.58967709999999995</v>
      </c>
      <c r="HN208">
        <v>0.76025019999999999</v>
      </c>
      <c r="HO208">
        <v>25.655529999999999</v>
      </c>
      <c r="HP208" s="1">
        <v>1.4815799999999999E-3</v>
      </c>
      <c r="HQ208">
        <v>0.46767429999999999</v>
      </c>
      <c r="HR208">
        <v>0.75969180000000003</v>
      </c>
      <c r="HS208">
        <v>25.200410000000002</v>
      </c>
      <c r="HT208" s="1">
        <v>1.217068E-3</v>
      </c>
      <c r="HU208">
        <v>0.38270799999999999</v>
      </c>
      <c r="HV208">
        <v>0.75930489999999995</v>
      </c>
      <c r="HW208">
        <v>25.12876</v>
      </c>
      <c r="HX208" s="1">
        <v>1.0408800000000001E-3</v>
      </c>
      <c r="HY208">
        <v>0.32610109999999998</v>
      </c>
      <c r="HZ208">
        <v>0.75897749999999997</v>
      </c>
      <c r="IA208">
        <v>25.264720000000001</v>
      </c>
      <c r="IB208" s="1">
        <v>9.2161130000000002E-4</v>
      </c>
      <c r="IC208">
        <v>0.28788960000000002</v>
      </c>
      <c r="ID208">
        <v>0.75870590000000004</v>
      </c>
      <c r="IE208">
        <v>25.599250000000001</v>
      </c>
      <c r="IF208" s="1">
        <v>8.3445679999999997E-4</v>
      </c>
      <c r="IG208">
        <v>0.26019389999999998</v>
      </c>
      <c r="IH208">
        <v>0.75843629999999995</v>
      </c>
      <c r="II208">
        <v>25.692450000000001</v>
      </c>
      <c r="IJ208" s="1">
        <v>7.6400030000000002E-4</v>
      </c>
      <c r="IK208">
        <v>0.23799139999999999</v>
      </c>
      <c r="IL208">
        <v>0.75813909999999995</v>
      </c>
      <c r="IM208">
        <v>25.275220000000001</v>
      </c>
      <c r="IN208" s="1">
        <v>7.0395519999999999E-4</v>
      </c>
      <c r="IO208">
        <v>0.21912619999999999</v>
      </c>
      <c r="IP208">
        <v>0.75781109999999996</v>
      </c>
      <c r="IQ208">
        <v>24.660139999999998</v>
      </c>
      <c r="IR208" s="1">
        <v>6.5298150000000002E-4</v>
      </c>
      <c r="IS208">
        <v>0.2031213</v>
      </c>
      <c r="IT208">
        <v>0.75741939999999996</v>
      </c>
      <c r="IU208">
        <v>24.0962</v>
      </c>
      <c r="IV208" s="1">
        <v>6.1049599999999998E-4</v>
      </c>
      <c r="IW208">
        <v>0.1897953</v>
      </c>
      <c r="IX208">
        <v>0.75701309999999999</v>
      </c>
      <c r="IY208">
        <v>24.331620000000001</v>
      </c>
      <c r="IZ208" s="1">
        <v>5.7510860000000005E-4</v>
      </c>
      <c r="JA208">
        <v>0.1787398</v>
      </c>
      <c r="JB208">
        <v>0.75656219999999996</v>
      </c>
      <c r="JC208">
        <v>24.966760000000001</v>
      </c>
      <c r="JD208" s="1">
        <v>5.4543949999999995E-4</v>
      </c>
      <c r="JE208">
        <v>0.16946829999999999</v>
      </c>
      <c r="JF208">
        <v>0.75606830000000003</v>
      </c>
      <c r="JG208">
        <v>25.93647</v>
      </c>
      <c r="JH208" s="1">
        <v>5.1999269999999996E-4</v>
      </c>
      <c r="JI208">
        <v>0.1615579</v>
      </c>
      <c r="JJ208">
        <v>0.75556279999999998</v>
      </c>
      <c r="JK208">
        <v>26.708359999999999</v>
      </c>
      <c r="JL208" s="1">
        <v>4.9811080000000002E-4</v>
      </c>
      <c r="JM208">
        <v>0.1547605</v>
      </c>
      <c r="JN208">
        <v>0.75504360000000004</v>
      </c>
      <c r="JO208">
        <v>27.16788</v>
      </c>
      <c r="JP208" s="1">
        <v>4.7933200000000001E-4</v>
      </c>
      <c r="JQ208">
        <v>0.14892810000000001</v>
      </c>
      <c r="JR208">
        <v>0.75450130000000004</v>
      </c>
      <c r="JS208">
        <v>26.978400000000001</v>
      </c>
      <c r="JT208" s="1">
        <v>4.6247230000000001E-4</v>
      </c>
      <c r="JU208">
        <v>0.14372670000000001</v>
      </c>
      <c r="JV208">
        <v>0.75396030000000003</v>
      </c>
      <c r="JW208">
        <v>26.437950000000001</v>
      </c>
      <c r="JX208" s="1">
        <v>4.4630270000000001E-4</v>
      </c>
      <c r="JY208">
        <v>0.1387495</v>
      </c>
      <c r="JZ208">
        <v>0.75340320000000005</v>
      </c>
      <c r="KA208">
        <v>25.719729999999998</v>
      </c>
      <c r="KB208" s="1">
        <v>4.299703E-4</v>
      </c>
      <c r="KC208">
        <v>0.1337391</v>
      </c>
      <c r="KD208">
        <v>0.75284960000000001</v>
      </c>
      <c r="KE208">
        <v>25.5749</v>
      </c>
      <c r="KF208" s="1">
        <v>4.1329239999999997E-4</v>
      </c>
      <c r="KG208">
        <v>0.1286284</v>
      </c>
      <c r="KH208">
        <v>0.75231250000000005</v>
      </c>
      <c r="KI208">
        <v>25.672899999999998</v>
      </c>
      <c r="KJ208" s="1">
        <v>3.9631600000000002E-4</v>
      </c>
      <c r="KK208">
        <v>0.1233895</v>
      </c>
      <c r="KL208">
        <v>0.75180579999999997</v>
      </c>
      <c r="KM208">
        <v>26.127289999999999</v>
      </c>
      <c r="KN208" s="1">
        <v>3.7951849999999997E-4</v>
      </c>
      <c r="KO208">
        <v>0.1182018</v>
      </c>
      <c r="KP208">
        <v>0.75134380000000001</v>
      </c>
      <c r="KQ208">
        <v>26.69312</v>
      </c>
      <c r="KR208" s="1">
        <v>3.628727E-4</v>
      </c>
      <c r="KS208">
        <v>0.11305279999999999</v>
      </c>
      <c r="KT208">
        <v>0.75094269999999996</v>
      </c>
      <c r="KU208">
        <v>26.866800000000001</v>
      </c>
      <c r="KV208" s="1">
        <v>3.4665679999999998E-4</v>
      </c>
      <c r="KW208">
        <v>0.1080222</v>
      </c>
      <c r="KX208">
        <v>0.75059229999999999</v>
      </c>
      <c r="KY208">
        <v>26.555029999999999</v>
      </c>
      <c r="KZ208" s="1">
        <v>3.3104610000000002E-4</v>
      </c>
      <c r="LA208">
        <v>0.1031757</v>
      </c>
      <c r="LB208">
        <v>0.75030149999999995</v>
      </c>
      <c r="LC208">
        <v>25.99108</v>
      </c>
      <c r="LD208" s="1">
        <v>3.1595180000000003E-4</v>
      </c>
      <c r="LE208">
        <v>9.8477480000000006E-2</v>
      </c>
      <c r="LF208">
        <v>0.75008830000000004</v>
      </c>
      <c r="LG208">
        <v>25.443339999999999</v>
      </c>
      <c r="LH208" s="1">
        <v>3.01613E-4</v>
      </c>
      <c r="LI208">
        <v>9.4000760000000003E-2</v>
      </c>
      <c r="LJ208">
        <v>0.74992190000000003</v>
      </c>
      <c r="LK208">
        <v>25.51155</v>
      </c>
      <c r="LL208" s="1">
        <v>2.8807970000000003E-4</v>
      </c>
      <c r="LM208">
        <v>8.9770760000000005E-2</v>
      </c>
      <c r="LN208">
        <v>0.74980360000000001</v>
      </c>
      <c r="LO208">
        <v>25.888380000000002</v>
      </c>
      <c r="LP208" s="1">
        <v>2.7537360000000002E-4</v>
      </c>
      <c r="LQ208">
        <v>8.5807560000000005E-2</v>
      </c>
      <c r="LR208">
        <v>0.74971350000000003</v>
      </c>
      <c r="LS208">
        <v>26.532579999999999</v>
      </c>
      <c r="LT208" s="1">
        <v>2.6295309999999999E-4</v>
      </c>
      <c r="LU208">
        <v>8.1933190000000003E-2</v>
      </c>
      <c r="LV208">
        <v>0.74966100000000002</v>
      </c>
      <c r="LW208">
        <v>27.12968</v>
      </c>
      <c r="LX208" s="1">
        <v>2.5078939999999999E-4</v>
      </c>
      <c r="LY208">
        <v>7.8136319999999995E-2</v>
      </c>
      <c r="LZ208">
        <v>0.74960720000000003</v>
      </c>
      <c r="MA208">
        <v>27.390070000000001</v>
      </c>
      <c r="MB208" s="1">
        <v>2.3839059999999999E-4</v>
      </c>
      <c r="MC208">
        <v>7.4375109999999994E-2</v>
      </c>
      <c r="MD208">
        <v>0.74958480000000005</v>
      </c>
      <c r="ME208">
        <v>27.061229999999998</v>
      </c>
      <c r="MF208" s="1">
        <v>2.256836E-4</v>
      </c>
      <c r="MG208">
        <v>7.065188E-2</v>
      </c>
      <c r="MH208">
        <v>0.74957379999999996</v>
      </c>
      <c r="MI208">
        <v>26.466840000000001</v>
      </c>
      <c r="MJ208" s="1">
        <v>2.1381079999999999E-4</v>
      </c>
      <c r="MK208">
        <v>6.7143560000000005E-2</v>
      </c>
      <c r="ML208">
        <v>0.74955269999999996</v>
      </c>
      <c r="MM208">
        <v>25.73151</v>
      </c>
      <c r="MN208" s="1">
        <v>2.0299900000000001E-4</v>
      </c>
      <c r="MO208">
        <v>6.3928250000000006E-2</v>
      </c>
      <c r="MP208">
        <v>0.74954880000000002</v>
      </c>
      <c r="MQ208">
        <v>25.59891</v>
      </c>
      <c r="MR208" s="1">
        <v>1.933731E-4</v>
      </c>
      <c r="MS208">
        <v>6.1058910000000001E-2</v>
      </c>
      <c r="MT208">
        <v>0.7495425</v>
      </c>
      <c r="MU208">
        <v>25.53012</v>
      </c>
      <c r="MV208" s="1">
        <v>1.846583E-4</v>
      </c>
      <c r="MW208">
        <v>5.8463099999999997E-2</v>
      </c>
      <c r="MX208">
        <v>0.7495404</v>
      </c>
      <c r="MY208">
        <v>25.520810000000001</v>
      </c>
      <c r="MZ208" s="1">
        <v>1.766525E-4</v>
      </c>
      <c r="NA208">
        <v>5.6066299999999999E-2</v>
      </c>
      <c r="NB208">
        <v>0.74954370000000003</v>
      </c>
      <c r="NC208">
        <v>25.592300000000002</v>
      </c>
      <c r="ND208" s="1">
        <v>1.693098E-4</v>
      </c>
      <c r="NE208">
        <v>5.3862889999999997E-2</v>
      </c>
      <c r="NF208">
        <v>0.74954710000000002</v>
      </c>
      <c r="NG208">
        <v>25.698260000000001</v>
      </c>
      <c r="NH208" s="1">
        <v>1.6237860000000001E-4</v>
      </c>
      <c r="NI208">
        <v>5.1781130000000002E-2</v>
      </c>
      <c r="NJ208">
        <v>0.7495404</v>
      </c>
      <c r="NK208">
        <v>25.412610000000001</v>
      </c>
      <c r="NL208" s="1">
        <v>1.5571620000000001E-4</v>
      </c>
      <c r="NM208">
        <v>4.9771120000000002E-2</v>
      </c>
      <c r="NN208">
        <v>0.74954149999999997</v>
      </c>
      <c r="NO208">
        <v>24.829519999999999</v>
      </c>
      <c r="NP208" s="1">
        <v>1.4949209999999999E-4</v>
      </c>
      <c r="NQ208">
        <v>4.7882910000000001E-2</v>
      </c>
      <c r="NR208">
        <v>0.7495328</v>
      </c>
      <c r="NS208">
        <v>24.178999999999998</v>
      </c>
      <c r="NT208" s="1">
        <v>1.4352700000000001E-4</v>
      </c>
      <c r="NU208">
        <v>4.6070529999999998E-2</v>
      </c>
      <c r="NV208">
        <v>0.7495385</v>
      </c>
      <c r="NW208">
        <v>24.275189999999998</v>
      </c>
      <c r="NX208" s="1">
        <v>1.3780429999999999E-4</v>
      </c>
      <c r="NY208">
        <v>4.4319560000000001E-2</v>
      </c>
      <c r="NZ208">
        <v>0.74953340000000002</v>
      </c>
      <c r="OA208">
        <v>24.834379999999999</v>
      </c>
      <c r="OB208" s="1">
        <v>1.3242239999999999E-4</v>
      </c>
      <c r="OC208">
        <v>4.2667900000000002E-2</v>
      </c>
      <c r="OD208">
        <v>0.74953809999999998</v>
      </c>
      <c r="OE208">
        <v>25.524270000000001</v>
      </c>
      <c r="OF208" s="1">
        <v>1.2726029999999999E-4</v>
      </c>
      <c r="OG208">
        <v>4.108287E-2</v>
      </c>
      <c r="OH208">
        <v>0.74954259999999995</v>
      </c>
      <c r="OI208">
        <v>26.210930000000001</v>
      </c>
      <c r="OJ208" s="1">
        <v>1.2231699999999999E-4</v>
      </c>
      <c r="OK208">
        <v>3.9556729999999998E-2</v>
      </c>
    </row>
    <row r="209" spans="1:401" x14ac:dyDescent="0.35">
      <c r="A209">
        <v>215</v>
      </c>
      <c r="B209" t="s">
        <v>4</v>
      </c>
      <c r="C209" t="s">
        <v>181</v>
      </c>
      <c r="D209" t="s">
        <v>215</v>
      </c>
      <c r="E209">
        <v>971.678</v>
      </c>
      <c r="F209">
        <v>1.0195369999999999</v>
      </c>
      <c r="G209">
        <v>21.98292</v>
      </c>
      <c r="H209">
        <v>0</v>
      </c>
      <c r="I209">
        <v>0</v>
      </c>
      <c r="J209">
        <v>1.0165420000000001</v>
      </c>
      <c r="K209">
        <v>22.177479999999999</v>
      </c>
      <c r="L209">
        <v>0</v>
      </c>
      <c r="M209">
        <v>0</v>
      </c>
      <c r="N209">
        <v>1.0136149999999999</v>
      </c>
      <c r="O209">
        <v>22.30969</v>
      </c>
      <c r="P209">
        <v>0</v>
      </c>
      <c r="Q209">
        <v>0</v>
      </c>
      <c r="R209">
        <v>1.0106120000000001</v>
      </c>
      <c r="S209">
        <v>22.21096</v>
      </c>
      <c r="T209">
        <v>0</v>
      </c>
      <c r="U209">
        <v>0</v>
      </c>
      <c r="V209">
        <v>1.0074069999999999</v>
      </c>
      <c r="W209">
        <v>21.857859999999999</v>
      </c>
      <c r="X209">
        <v>0</v>
      </c>
      <c r="Y209">
        <v>0</v>
      </c>
      <c r="Z209">
        <v>1.003687</v>
      </c>
      <c r="AA209">
        <v>21.668299999999999</v>
      </c>
      <c r="AB209">
        <v>0</v>
      </c>
      <c r="AC209">
        <v>0</v>
      </c>
      <c r="AD209">
        <v>0.99870159999999997</v>
      </c>
      <c r="AE209">
        <v>21.682469999999999</v>
      </c>
      <c r="AF209">
        <v>0</v>
      </c>
      <c r="AG209">
        <v>0</v>
      </c>
      <c r="AH209">
        <v>0.99348460000000005</v>
      </c>
      <c r="AI209">
        <v>22.13109</v>
      </c>
      <c r="AJ209">
        <v>0</v>
      </c>
      <c r="AK209">
        <v>3.4588659999999997E-36</v>
      </c>
      <c r="AL209">
        <v>0.98896099999999998</v>
      </c>
      <c r="AM209">
        <v>22.642759999999999</v>
      </c>
      <c r="AN209" s="1">
        <v>6.9345109999999994E-27</v>
      </c>
      <c r="AO209" s="1">
        <v>2.5400429999999999E-24</v>
      </c>
      <c r="AP209">
        <v>0.98507089999999997</v>
      </c>
      <c r="AQ209">
        <v>23.193259999999999</v>
      </c>
      <c r="AR209" s="1">
        <v>2.098367E-15</v>
      </c>
      <c r="AS209" s="1">
        <v>7.6722619999999998E-13</v>
      </c>
      <c r="AT209">
        <v>0.98152740000000005</v>
      </c>
      <c r="AU209">
        <v>23.52983</v>
      </c>
      <c r="AV209" s="1">
        <v>5.2706029999999999E-7</v>
      </c>
      <c r="AW209" s="1">
        <v>1.2843239999999999E-4</v>
      </c>
      <c r="AX209">
        <v>0.97847589999999995</v>
      </c>
      <c r="AY209">
        <v>23.472380000000001</v>
      </c>
      <c r="AZ209" s="1">
        <v>1.082859E-3</v>
      </c>
      <c r="BA209" s="1">
        <v>0.29452879999999998</v>
      </c>
      <c r="BB209">
        <v>0.97577930000000002</v>
      </c>
      <c r="BC209">
        <v>23.294360000000001</v>
      </c>
      <c r="BD209" s="1">
        <v>0.14889089999999999</v>
      </c>
      <c r="BE209" s="1">
        <v>43.843330000000002</v>
      </c>
      <c r="BF209">
        <v>0.97292690000000004</v>
      </c>
      <c r="BG209">
        <v>23.095790000000001</v>
      </c>
      <c r="BH209" s="1">
        <v>3.7546840000000001</v>
      </c>
      <c r="BI209">
        <v>1184.0139999999999</v>
      </c>
      <c r="BJ209">
        <v>0.96972610000000004</v>
      </c>
      <c r="BK209">
        <v>23.165459999999999</v>
      </c>
      <c r="BL209">
        <v>27.244140000000002</v>
      </c>
      <c r="BM209">
        <v>9119.2870000000003</v>
      </c>
      <c r="BN209">
        <v>0.96608000000000005</v>
      </c>
      <c r="BO209">
        <v>23.859639999999999</v>
      </c>
      <c r="BP209">
        <v>74.905990000000003</v>
      </c>
      <c r="BQ209">
        <v>26454.57</v>
      </c>
      <c r="BR209">
        <v>0.96188039999999997</v>
      </c>
      <c r="BS209">
        <v>24.531549999999999</v>
      </c>
      <c r="BT209">
        <v>95.029210000000006</v>
      </c>
      <c r="BU209">
        <v>35187.440000000002</v>
      </c>
      <c r="BV209">
        <v>0.95699409999999996</v>
      </c>
      <c r="BW209">
        <v>25.13889</v>
      </c>
      <c r="BX209">
        <v>64.548220000000001</v>
      </c>
      <c r="BY209">
        <v>24953.02</v>
      </c>
      <c r="BZ209">
        <v>0.95128299999999999</v>
      </c>
      <c r="CA209">
        <v>25.403960000000001</v>
      </c>
      <c r="CB209">
        <v>26.531099999999999</v>
      </c>
      <c r="CC209">
        <v>10652.8</v>
      </c>
      <c r="CD209">
        <v>0.94505830000000002</v>
      </c>
      <c r="CE209">
        <v>25.24485</v>
      </c>
      <c r="CF209">
        <v>7.3416509999999997</v>
      </c>
      <c r="CG209">
        <v>3044.8890000000001</v>
      </c>
      <c r="CH209">
        <v>0.9384922</v>
      </c>
      <c r="CI209">
        <v>24.673580000000001</v>
      </c>
      <c r="CJ209">
        <v>1.53363</v>
      </c>
      <c r="CK209">
        <v>651.41470000000004</v>
      </c>
      <c r="CL209">
        <v>0.93162429999999996</v>
      </c>
      <c r="CM209">
        <v>24.206569999999999</v>
      </c>
      <c r="CN209">
        <v>0.30131989999999997</v>
      </c>
      <c r="CO209">
        <v>127.905</v>
      </c>
      <c r="CP209">
        <v>0.92507760000000006</v>
      </c>
      <c r="CQ209">
        <v>24.097919999999998</v>
      </c>
      <c r="CR209">
        <v>9.7983929999999997E-2</v>
      </c>
      <c r="CS209">
        <v>39.382919999999999</v>
      </c>
      <c r="CT209">
        <v>0.91825290000000004</v>
      </c>
      <c r="CU209">
        <v>24.50684</v>
      </c>
      <c r="CV209">
        <v>7.0842279999999994E-2</v>
      </c>
      <c r="CW209">
        <v>27.356750000000002</v>
      </c>
      <c r="CX209">
        <v>0.91120599999999996</v>
      </c>
      <c r="CY209">
        <v>24.602409999999999</v>
      </c>
      <c r="CZ209">
        <v>6.8833809999999995E-2</v>
      </c>
      <c r="DA209">
        <v>26.523160000000001</v>
      </c>
      <c r="DB209">
        <v>0.90455730000000001</v>
      </c>
      <c r="DC209">
        <v>25.057110000000002</v>
      </c>
      <c r="DD209">
        <v>6.8033029999999994E-2</v>
      </c>
      <c r="DE209">
        <v>26.398099999999999</v>
      </c>
      <c r="DF209">
        <v>0.89738280000000004</v>
      </c>
      <c r="DG209">
        <v>25.266950000000001</v>
      </c>
      <c r="DH209">
        <v>6.4922859999999999E-2</v>
      </c>
      <c r="DI209">
        <v>25.409739999999999</v>
      </c>
      <c r="DJ209">
        <v>0.88987629999999995</v>
      </c>
      <c r="DK209">
        <v>24.962669999999999</v>
      </c>
      <c r="DL209" s="1">
        <v>6.002234E-2</v>
      </c>
      <c r="DM209">
        <v>23.68573</v>
      </c>
      <c r="DN209">
        <v>0.8824727</v>
      </c>
      <c r="DO209">
        <v>24.35332</v>
      </c>
      <c r="DP209">
        <v>5.4430439999999997E-2</v>
      </c>
      <c r="DQ209">
        <v>21.639469999999999</v>
      </c>
      <c r="DR209">
        <v>0.87520969999999998</v>
      </c>
      <c r="DS209">
        <v>23.829509999999999</v>
      </c>
      <c r="DT209" s="1">
        <v>4.8838270000000003E-2</v>
      </c>
      <c r="DU209">
        <v>19.568049999999999</v>
      </c>
      <c r="DV209">
        <v>0.86899420000000005</v>
      </c>
      <c r="DW209">
        <v>23.517199999999999</v>
      </c>
      <c r="DX209" s="1">
        <v>4.3555049999999998E-2</v>
      </c>
      <c r="DY209">
        <v>17.563230000000001</v>
      </c>
      <c r="DZ209">
        <v>0.86272389999999999</v>
      </c>
      <c r="EA209">
        <v>23.927160000000001</v>
      </c>
      <c r="EB209" s="1">
        <v>3.8715270000000003E-2</v>
      </c>
      <c r="EC209">
        <v>15.7079</v>
      </c>
      <c r="ED209">
        <v>0.85704199999999997</v>
      </c>
      <c r="EE209">
        <v>24.607109999999999</v>
      </c>
      <c r="EF209" s="1">
        <v>3.4395170000000003E-2</v>
      </c>
      <c r="EG209">
        <v>14.02887</v>
      </c>
      <c r="EH209">
        <v>0.85279689999999997</v>
      </c>
      <c r="EI209">
        <v>25.484580000000001</v>
      </c>
      <c r="EJ209" s="1">
        <v>3.0594110000000001E-2</v>
      </c>
      <c r="EK209">
        <v>12.51864</v>
      </c>
      <c r="EL209">
        <v>0.84862820000000005</v>
      </c>
      <c r="EM209">
        <v>26.28706</v>
      </c>
      <c r="EN209" s="1">
        <v>2.725265E-2</v>
      </c>
      <c r="EO209">
        <v>11.186730000000001</v>
      </c>
      <c r="EP209">
        <v>0.84461580000000003</v>
      </c>
      <c r="EQ209">
        <v>26.43385</v>
      </c>
      <c r="ER209">
        <v>2.4265479999999999E-2</v>
      </c>
      <c r="ES209">
        <v>10.00229</v>
      </c>
      <c r="ET209">
        <v>0.84081720000000004</v>
      </c>
      <c r="EU209">
        <v>26.001930000000002</v>
      </c>
      <c r="EV209" s="1">
        <v>2.1584760000000001E-2</v>
      </c>
      <c r="EW209">
        <v>8.934196</v>
      </c>
      <c r="EX209">
        <v>0.83692929999999999</v>
      </c>
      <c r="EY209">
        <v>25.517679999999999</v>
      </c>
      <c r="EZ209" s="1">
        <v>1.918307E-2</v>
      </c>
      <c r="FA209">
        <v>7.9738230000000003</v>
      </c>
      <c r="FB209">
        <v>0.83343080000000003</v>
      </c>
      <c r="FC209">
        <v>25.0198</v>
      </c>
      <c r="FD209" s="1">
        <v>1.7040630000000001E-2</v>
      </c>
      <c r="FE209">
        <v>7.1093270000000004</v>
      </c>
      <c r="FF209">
        <v>0.8303218</v>
      </c>
      <c r="FG209">
        <v>25.019580000000001</v>
      </c>
      <c r="FH209">
        <v>1.513889E-2</v>
      </c>
      <c r="FI209">
        <v>6.3375190000000003</v>
      </c>
      <c r="FJ209">
        <v>0.8253914</v>
      </c>
      <c r="FK209">
        <v>25.273260000000001</v>
      </c>
      <c r="FL209" s="1">
        <v>1.342862E-2</v>
      </c>
      <c r="FM209">
        <v>5.6523289999999999</v>
      </c>
      <c r="FN209">
        <v>0.82036509999999996</v>
      </c>
      <c r="FO209">
        <v>25.56334</v>
      </c>
      <c r="FP209" s="1">
        <v>1.190781E-2</v>
      </c>
      <c r="FQ209">
        <v>5.0418010000000004</v>
      </c>
      <c r="FR209">
        <v>0.81565799999999999</v>
      </c>
      <c r="FS209">
        <v>25.903279999999999</v>
      </c>
      <c r="FT209" s="1">
        <v>1.055538E-2</v>
      </c>
      <c r="FU209">
        <v>4.4943489999999997</v>
      </c>
      <c r="FV209">
        <v>0.81121290000000001</v>
      </c>
      <c r="FW209">
        <v>25.874110000000002</v>
      </c>
      <c r="FX209" s="1">
        <v>9.3569980000000001E-3</v>
      </c>
      <c r="FY209">
        <v>4.0040839999999998</v>
      </c>
      <c r="FZ209">
        <v>0.80732649999999995</v>
      </c>
      <c r="GA209">
        <v>25.522169999999999</v>
      </c>
      <c r="GB209" s="1">
        <v>8.2961030000000009E-3</v>
      </c>
      <c r="GC209">
        <v>3.5648740000000001</v>
      </c>
      <c r="GD209">
        <v>0.80410490000000001</v>
      </c>
      <c r="GE209">
        <v>24.983440000000002</v>
      </c>
      <c r="GF209" s="1">
        <v>7.3481609999999998E-3</v>
      </c>
      <c r="GG209">
        <v>3.1675</v>
      </c>
      <c r="GH209">
        <v>0.80141929999999995</v>
      </c>
      <c r="GI209">
        <v>24.574249999999999</v>
      </c>
      <c r="GJ209" s="1">
        <v>6.4948330000000002E-3</v>
      </c>
      <c r="GK209">
        <v>2.8052739999999998</v>
      </c>
      <c r="GL209">
        <v>0.79951320000000003</v>
      </c>
      <c r="GM209">
        <v>24.793620000000001</v>
      </c>
      <c r="GN209" s="1">
        <v>5.7214459999999998E-3</v>
      </c>
      <c r="GO209">
        <v>2.4735079999999998</v>
      </c>
      <c r="GP209">
        <v>0.79810490000000001</v>
      </c>
      <c r="GQ209">
        <v>25.419350000000001</v>
      </c>
      <c r="GR209" s="1">
        <v>5.0164959999999996E-3</v>
      </c>
      <c r="GS209">
        <v>2.1690680000000002</v>
      </c>
      <c r="GT209">
        <v>0.79722649999999995</v>
      </c>
      <c r="GU209">
        <v>26.34441</v>
      </c>
      <c r="GV209" s="1">
        <v>4.3532170000000004E-3</v>
      </c>
      <c r="GW209">
        <v>1.8818919999999999</v>
      </c>
      <c r="GX209">
        <v>0.79655370000000003</v>
      </c>
      <c r="GY209">
        <v>27.17876</v>
      </c>
      <c r="GZ209" s="1">
        <v>3.6986950000000001E-3</v>
      </c>
      <c r="HA209">
        <v>1.5997950000000001</v>
      </c>
      <c r="HB209">
        <v>0.79591290000000003</v>
      </c>
      <c r="HC209">
        <v>27.57695</v>
      </c>
      <c r="HD209" s="1">
        <v>3.0470079999999999E-3</v>
      </c>
      <c r="HE209">
        <v>1.3193969999999999</v>
      </c>
      <c r="HF209">
        <v>0.79548549999999996</v>
      </c>
      <c r="HG209">
        <v>27.197849999999999</v>
      </c>
      <c r="HH209" s="1">
        <v>2.436981E-3</v>
      </c>
      <c r="HI209">
        <v>1.055734</v>
      </c>
      <c r="HJ209">
        <v>0.79518509999999998</v>
      </c>
      <c r="HK209">
        <v>26.537839999999999</v>
      </c>
      <c r="HL209" s="1">
        <v>1.918983E-3</v>
      </c>
      <c r="HM209">
        <v>0.83060690000000004</v>
      </c>
      <c r="HN209">
        <v>0.79500950000000004</v>
      </c>
      <c r="HO209">
        <v>25.752279999999999</v>
      </c>
      <c r="HP209" s="1">
        <v>1.5221220000000001E-3</v>
      </c>
      <c r="HQ209">
        <v>0.65716589999999997</v>
      </c>
      <c r="HR209">
        <v>0.79489580000000004</v>
      </c>
      <c r="HS209">
        <v>25.291229999999999</v>
      </c>
      <c r="HT209" s="1">
        <v>1.244434E-3</v>
      </c>
      <c r="HU209">
        <v>0.53510159999999996</v>
      </c>
      <c r="HV209">
        <v>0.79480390000000001</v>
      </c>
      <c r="HW209">
        <v>25.195</v>
      </c>
      <c r="HX209" s="1">
        <v>1.0591039999999999E-3</v>
      </c>
      <c r="HY209">
        <v>0.45357249999999999</v>
      </c>
      <c r="HZ209">
        <v>0.79473780000000005</v>
      </c>
      <c r="IA209">
        <v>25.298639999999999</v>
      </c>
      <c r="IB209" s="1">
        <v>9.3423949999999996E-4</v>
      </c>
      <c r="IC209">
        <v>0.39878079999999999</v>
      </c>
      <c r="ID209">
        <v>0.79465560000000002</v>
      </c>
      <c r="IE209">
        <v>25.607620000000001</v>
      </c>
      <c r="IF209" s="1">
        <v>8.4407489999999998E-4</v>
      </c>
      <c r="IG209">
        <v>0.35954639999999999</v>
      </c>
      <c r="IH209">
        <v>0.79456899999999997</v>
      </c>
      <c r="II209">
        <v>25.710339999999999</v>
      </c>
      <c r="IJ209" s="1">
        <v>7.7202830000000001E-4</v>
      </c>
      <c r="IK209">
        <v>0.3284917</v>
      </c>
      <c r="IL209">
        <v>0.79443169999999996</v>
      </c>
      <c r="IM209">
        <v>25.31758</v>
      </c>
      <c r="IN209" s="1">
        <v>7.108285E-4</v>
      </c>
      <c r="IO209">
        <v>0.3022108</v>
      </c>
      <c r="IP209">
        <v>0.79427519999999996</v>
      </c>
      <c r="IQ209">
        <v>24.730429999999998</v>
      </c>
      <c r="IR209" s="1">
        <v>6.5875479999999995E-4</v>
      </c>
      <c r="IS209">
        <v>0.2798639</v>
      </c>
      <c r="IT209">
        <v>0.79410080000000005</v>
      </c>
      <c r="IU209">
        <v>24.174469999999999</v>
      </c>
      <c r="IV209" s="1">
        <v>6.1527279999999999E-4</v>
      </c>
      <c r="IW209">
        <v>0.26121559999999999</v>
      </c>
      <c r="IX209">
        <v>0.79391120000000004</v>
      </c>
      <c r="IY209">
        <v>24.386240000000001</v>
      </c>
      <c r="IZ209" s="1">
        <v>5.7910850000000001E-4</v>
      </c>
      <c r="JA209">
        <v>0.24576319999999999</v>
      </c>
      <c r="JB209">
        <v>0.79367929999999998</v>
      </c>
      <c r="JC209">
        <v>24.982559999999999</v>
      </c>
      <c r="JD209" s="1">
        <v>5.488E-4</v>
      </c>
      <c r="JE209">
        <v>0.2328124</v>
      </c>
      <c r="JF209">
        <v>0.79343669999999999</v>
      </c>
      <c r="JG209">
        <v>25.906359999999999</v>
      </c>
      <c r="JH209" s="1">
        <v>5.2289039999999995E-4</v>
      </c>
      <c r="JI209">
        <v>0.2217954</v>
      </c>
      <c r="JJ209">
        <v>0.79319969999999995</v>
      </c>
      <c r="JK209">
        <v>26.66479</v>
      </c>
      <c r="JL209" s="1">
        <v>5.0057940000000005E-4</v>
      </c>
      <c r="JM209">
        <v>0.21231900000000001</v>
      </c>
      <c r="JN209">
        <v>0.79296460000000002</v>
      </c>
      <c r="JO209">
        <v>27.142309999999998</v>
      </c>
      <c r="JP209" s="1">
        <v>4.814725E-4</v>
      </c>
      <c r="JQ209">
        <v>0.20420279999999999</v>
      </c>
      <c r="JR209">
        <v>0.7927033</v>
      </c>
      <c r="JS209">
        <v>27.002389999999998</v>
      </c>
      <c r="JT209" s="1">
        <v>4.6445250000000003E-4</v>
      </c>
      <c r="JU209">
        <v>0.197017</v>
      </c>
      <c r="JV209">
        <v>0.79244479999999995</v>
      </c>
      <c r="JW209">
        <v>26.508649999999999</v>
      </c>
      <c r="JX209" s="1">
        <v>4.4825270000000003E-4</v>
      </c>
      <c r="JY209">
        <v>0.1902046</v>
      </c>
      <c r="JZ209">
        <v>0.79220239999999997</v>
      </c>
      <c r="KA209">
        <v>25.816680000000002</v>
      </c>
      <c r="KB209" s="1">
        <v>4.3194199999999999E-4</v>
      </c>
      <c r="KC209">
        <v>0.18337039999999999</v>
      </c>
      <c r="KD209">
        <v>0.79194279999999995</v>
      </c>
      <c r="KE209">
        <v>25.65532</v>
      </c>
      <c r="KF209" s="1">
        <v>4.1532640000000002E-4</v>
      </c>
      <c r="KG209">
        <v>0.17641709999999999</v>
      </c>
      <c r="KH209">
        <v>0.79171720000000001</v>
      </c>
      <c r="KI209">
        <v>25.726299999999998</v>
      </c>
      <c r="KJ209" s="1">
        <v>3.9837809999999999E-4</v>
      </c>
      <c r="KK209">
        <v>0.16927700000000001</v>
      </c>
      <c r="KL209">
        <v>0.79149380000000003</v>
      </c>
      <c r="KM209">
        <v>26.139970000000002</v>
      </c>
      <c r="KN209" s="1">
        <v>3.81534E-4</v>
      </c>
      <c r="KO209">
        <v>0.16217609999999999</v>
      </c>
      <c r="KP209">
        <v>0.79129300000000002</v>
      </c>
      <c r="KQ209">
        <v>26.683309999999999</v>
      </c>
      <c r="KR209" s="1">
        <v>3.6489429999999999E-4</v>
      </c>
      <c r="KS209">
        <v>0.1551495</v>
      </c>
      <c r="KT209">
        <v>0.79112059999999995</v>
      </c>
      <c r="KU209">
        <v>26.873360000000002</v>
      </c>
      <c r="KV209" s="1">
        <v>3.4858790000000001E-4</v>
      </c>
      <c r="KW209">
        <v>0.1482443</v>
      </c>
      <c r="KX209">
        <v>0.79098170000000001</v>
      </c>
      <c r="KY209">
        <v>26.59318</v>
      </c>
      <c r="KZ209" s="1">
        <v>3.3293320000000001E-4</v>
      </c>
      <c r="LA209">
        <v>0.1416084</v>
      </c>
      <c r="LB209">
        <v>0.79087059999999998</v>
      </c>
      <c r="LC209">
        <v>26.05781</v>
      </c>
      <c r="LD209" s="1">
        <v>3.1775310000000003E-4</v>
      </c>
      <c r="LE209">
        <v>0.13515830000000001</v>
      </c>
      <c r="LF209">
        <v>0.79080379999999995</v>
      </c>
      <c r="LG209">
        <v>25.514659999999999</v>
      </c>
      <c r="LH209" s="1">
        <v>3.0333619999999998E-4</v>
      </c>
      <c r="LI209">
        <v>0.1290145</v>
      </c>
      <c r="LJ209">
        <v>0.79075379999999995</v>
      </c>
      <c r="LK209">
        <v>25.564150000000001</v>
      </c>
      <c r="LL209" s="1">
        <v>2.8968560000000002E-4</v>
      </c>
      <c r="LM209">
        <v>0.12319049999999999</v>
      </c>
      <c r="LN209">
        <v>0.79071329999999995</v>
      </c>
      <c r="LO209">
        <v>25.917300000000001</v>
      </c>
      <c r="LP209" s="1">
        <v>2.7691080000000001E-4</v>
      </c>
      <c r="LQ209">
        <v>0.11774999999999999</v>
      </c>
      <c r="LR209">
        <v>0.790713</v>
      </c>
      <c r="LS209">
        <v>26.5351</v>
      </c>
      <c r="LT209" s="1">
        <v>2.6446629999999998E-4</v>
      </c>
      <c r="LU209">
        <v>0.112452</v>
      </c>
      <c r="LV209">
        <v>0.79068229999999995</v>
      </c>
      <c r="LW209">
        <v>27.119060000000001</v>
      </c>
      <c r="LX209" s="1">
        <v>2.5227369999999998E-4</v>
      </c>
      <c r="LY209">
        <v>0.1072601</v>
      </c>
      <c r="LZ209">
        <v>0.79067670000000001</v>
      </c>
      <c r="MA209">
        <v>27.390940000000001</v>
      </c>
      <c r="MB209" s="1">
        <v>2.3987220000000001E-4</v>
      </c>
      <c r="MC209">
        <v>0.10212640000000001</v>
      </c>
      <c r="MD209">
        <v>0.79065940000000001</v>
      </c>
      <c r="ME209">
        <v>27.094860000000001</v>
      </c>
      <c r="MF209" s="1">
        <v>2.271117E-4</v>
      </c>
      <c r="MG209">
        <v>9.7028030000000001E-2</v>
      </c>
      <c r="MH209">
        <v>0.79065989999999997</v>
      </c>
      <c r="MI209">
        <v>26.534279999999999</v>
      </c>
      <c r="MJ209" s="1">
        <v>2.151345E-4</v>
      </c>
      <c r="MK209">
        <v>9.2198450000000001E-2</v>
      </c>
      <c r="ML209">
        <v>0.7906725</v>
      </c>
      <c r="MM209">
        <v>25.8201</v>
      </c>
      <c r="MN209" s="1">
        <v>2.041907E-4</v>
      </c>
      <c r="MO209">
        <v>8.7754180000000001E-2</v>
      </c>
      <c r="MP209">
        <v>0.79067929999999997</v>
      </c>
      <c r="MQ209">
        <v>25.67231</v>
      </c>
      <c r="MR209" s="1">
        <v>1.944332E-4</v>
      </c>
      <c r="MS209">
        <v>8.3780770000000004E-2</v>
      </c>
      <c r="MT209">
        <v>0.79067050000000005</v>
      </c>
      <c r="MU209">
        <v>25.58323</v>
      </c>
      <c r="MV209" s="1">
        <v>1.8562670000000001E-4</v>
      </c>
      <c r="MW209">
        <v>8.0198179999999994E-2</v>
      </c>
      <c r="MX209">
        <v>0.79068099999999997</v>
      </c>
      <c r="MY209">
        <v>25.53143</v>
      </c>
      <c r="MZ209" s="1">
        <v>1.7754509999999999E-4</v>
      </c>
      <c r="NA209">
        <v>7.6895480000000002E-2</v>
      </c>
      <c r="NB209">
        <v>0.79067589999999999</v>
      </c>
      <c r="NC209">
        <v>25.59423</v>
      </c>
      <c r="ND209" s="1">
        <v>1.7013369999999999E-4</v>
      </c>
      <c r="NE209">
        <v>7.3858160000000006E-2</v>
      </c>
      <c r="NF209">
        <v>0.79068110000000003</v>
      </c>
      <c r="NG209">
        <v>25.707409999999999</v>
      </c>
      <c r="NH209" s="1">
        <v>1.6316900000000001E-4</v>
      </c>
      <c r="NI209">
        <v>7.1003839999999999E-2</v>
      </c>
      <c r="NJ209">
        <v>0.79067829999999995</v>
      </c>
      <c r="NK209">
        <v>25.45908</v>
      </c>
      <c r="NL209" s="1">
        <v>1.564697E-4</v>
      </c>
      <c r="NM209">
        <v>6.8245840000000002E-2</v>
      </c>
      <c r="NN209">
        <v>0.79067909999999997</v>
      </c>
      <c r="NO209">
        <v>24.908200000000001</v>
      </c>
      <c r="NP209" s="1">
        <v>1.5019680000000001E-4</v>
      </c>
      <c r="NQ209">
        <v>6.5647999999999998E-2</v>
      </c>
      <c r="NR209">
        <v>0.79067279999999995</v>
      </c>
      <c r="NS209">
        <v>24.265499999999999</v>
      </c>
      <c r="NT209" s="1">
        <v>1.442127E-4</v>
      </c>
      <c r="NU209">
        <v>6.3166139999999996E-2</v>
      </c>
      <c r="NV209">
        <v>0.79067540000000003</v>
      </c>
      <c r="NW209">
        <v>24.331309999999998</v>
      </c>
      <c r="NX209" s="1">
        <v>1.384553E-4</v>
      </c>
      <c r="NY209">
        <v>6.0763659999999997E-2</v>
      </c>
      <c r="NZ209">
        <v>0.79067279999999995</v>
      </c>
      <c r="OA209">
        <v>24.859629999999999</v>
      </c>
      <c r="OB209" s="1">
        <v>1.330379E-4</v>
      </c>
      <c r="OC209">
        <v>5.8493259999999998E-2</v>
      </c>
      <c r="OD209">
        <v>0.79066939999999997</v>
      </c>
      <c r="OE209">
        <v>25.520769999999999</v>
      </c>
      <c r="OF209" s="1">
        <v>1.2785199999999999E-4</v>
      </c>
      <c r="OG209">
        <v>5.6320729999999999E-2</v>
      </c>
      <c r="OH209">
        <v>0.79067940000000003</v>
      </c>
      <c r="OI209">
        <v>26.193300000000001</v>
      </c>
      <c r="OJ209" s="1">
        <v>1.228836E-4</v>
      </c>
      <c r="OK209">
        <v>5.4227350000000001E-2</v>
      </c>
    </row>
    <row r="210" spans="1:401" x14ac:dyDescent="0.35">
      <c r="A210">
        <v>216</v>
      </c>
      <c r="B210" t="s">
        <v>4</v>
      </c>
      <c r="C210" t="s">
        <v>181</v>
      </c>
      <c r="D210" t="s">
        <v>216</v>
      </c>
      <c r="E210">
        <v>1010.93</v>
      </c>
      <c r="F210">
        <v>0.72546359999999999</v>
      </c>
      <c r="G210">
        <v>22.017910000000001</v>
      </c>
      <c r="H210">
        <v>0</v>
      </c>
      <c r="I210">
        <v>0</v>
      </c>
      <c r="J210">
        <v>0.72415350000000001</v>
      </c>
      <c r="K210">
        <v>22.216419999999999</v>
      </c>
      <c r="L210">
        <v>0</v>
      </c>
      <c r="M210">
        <v>0</v>
      </c>
      <c r="N210">
        <v>0.72247229999999996</v>
      </c>
      <c r="O210">
        <v>22.35697</v>
      </c>
      <c r="P210">
        <v>0</v>
      </c>
      <c r="Q210">
        <v>0</v>
      </c>
      <c r="R210">
        <v>0.72067630000000005</v>
      </c>
      <c r="S210">
        <v>22.24221</v>
      </c>
      <c r="T210">
        <v>0</v>
      </c>
      <c r="U210">
        <v>0</v>
      </c>
      <c r="V210">
        <v>0.71874199999999999</v>
      </c>
      <c r="W210">
        <v>21.884350000000001</v>
      </c>
      <c r="X210">
        <v>0</v>
      </c>
      <c r="Y210">
        <v>0</v>
      </c>
      <c r="Z210">
        <v>0.71653009999999995</v>
      </c>
      <c r="AA210">
        <v>21.680859999999999</v>
      </c>
      <c r="AB210">
        <v>0</v>
      </c>
      <c r="AC210">
        <v>0</v>
      </c>
      <c r="AD210">
        <v>0.71358759999999999</v>
      </c>
      <c r="AE210">
        <v>21.688389999999998</v>
      </c>
      <c r="AF210">
        <v>0</v>
      </c>
      <c r="AG210">
        <v>0</v>
      </c>
      <c r="AH210">
        <v>0.71047590000000005</v>
      </c>
      <c r="AI210">
        <v>22.156569999999999</v>
      </c>
      <c r="AJ210">
        <v>0</v>
      </c>
      <c r="AK210">
        <v>5.395938E-37</v>
      </c>
      <c r="AL210">
        <v>0.70781329999999998</v>
      </c>
      <c r="AM210">
        <v>22.67407</v>
      </c>
      <c r="AN210" s="1">
        <v>1.0751539999999999E-27</v>
      </c>
      <c r="AO210" s="1">
        <v>3.8973139999999998E-25</v>
      </c>
      <c r="AP210">
        <v>0.70553449999999995</v>
      </c>
      <c r="AQ210">
        <v>23.226469999999999</v>
      </c>
      <c r="AR210" s="1">
        <v>3.5956699999999999E-16</v>
      </c>
      <c r="AS210" s="1">
        <v>1.2997719999999999E-13</v>
      </c>
      <c r="AT210">
        <v>0.70345049999999998</v>
      </c>
      <c r="AU210">
        <v>23.573720000000002</v>
      </c>
      <c r="AV210" s="1">
        <v>1.9237290000000001E-7</v>
      </c>
      <c r="AW210" s="1">
        <v>5.319507E-5</v>
      </c>
      <c r="AX210">
        <v>0.70177210000000001</v>
      </c>
      <c r="AY210">
        <v>23.50742</v>
      </c>
      <c r="AZ210" s="1">
        <v>5.7296729999999996E-4</v>
      </c>
      <c r="BA210" s="1">
        <v>0.1682592</v>
      </c>
      <c r="BB210">
        <v>0.70039680000000004</v>
      </c>
      <c r="BC210">
        <v>23.328330000000001</v>
      </c>
      <c r="BD210" s="1">
        <v>9.5931459999999996E-2</v>
      </c>
      <c r="BE210" s="1">
        <v>29.722799999999999</v>
      </c>
      <c r="BF210">
        <v>0.69894089999999998</v>
      </c>
      <c r="BG210">
        <v>23.123950000000001</v>
      </c>
      <c r="BH210" s="1">
        <v>2.7974290000000002</v>
      </c>
      <c r="BI210">
        <v>909.14210000000003</v>
      </c>
      <c r="BJ210">
        <v>0.69730570000000003</v>
      </c>
      <c r="BK210">
        <v>23.185749999999999</v>
      </c>
      <c r="BL210" s="1">
        <v>22.824490000000001</v>
      </c>
      <c r="BM210">
        <v>7726.7740000000003</v>
      </c>
      <c r="BN210">
        <v>0.69541719999999996</v>
      </c>
      <c r="BO210">
        <v>23.875540000000001</v>
      </c>
      <c r="BP210">
        <v>69.216229999999996</v>
      </c>
      <c r="BQ210">
        <v>24288.82</v>
      </c>
      <c r="BR210">
        <v>0.69323630000000003</v>
      </c>
      <c r="BS210">
        <v>24.547249999999998</v>
      </c>
      <c r="BT210">
        <v>95.255549999999999</v>
      </c>
      <c r="BU210">
        <v>34501.79</v>
      </c>
      <c r="BV210">
        <v>0.69066229999999995</v>
      </c>
      <c r="BW210">
        <v>25.160329999999998</v>
      </c>
      <c r="BX210">
        <v>69.551450000000003</v>
      </c>
      <c r="BY210">
        <v>25840.17</v>
      </c>
      <c r="BZ210">
        <v>0.68767739999999999</v>
      </c>
      <c r="CA210">
        <v>25.440460000000002</v>
      </c>
      <c r="CB210">
        <v>30.327839999999998</v>
      </c>
      <c r="CC210">
        <v>11522.99</v>
      </c>
      <c r="CD210">
        <v>0.68443750000000003</v>
      </c>
      <c r="CE210">
        <v>25.28773</v>
      </c>
      <c r="CF210">
        <v>8.802619</v>
      </c>
      <c r="CG210">
        <v>3405.8409999999999</v>
      </c>
      <c r="CH210">
        <v>0.68030880000000005</v>
      </c>
      <c r="CI210">
        <v>24.725290000000001</v>
      </c>
      <c r="CJ210">
        <v>1.8978870000000001</v>
      </c>
      <c r="CK210">
        <v>743.84389999999996</v>
      </c>
      <c r="CL210">
        <v>0.67524550000000005</v>
      </c>
      <c r="CM210">
        <v>24.247119999999999</v>
      </c>
      <c r="CN210">
        <v>0.36857289999999998</v>
      </c>
      <c r="CO210">
        <v>144.55099999999999</v>
      </c>
      <c r="CP210">
        <v>0.67034879999999997</v>
      </c>
      <c r="CQ210">
        <v>24.124790000000001</v>
      </c>
      <c r="CR210">
        <v>0.1080048</v>
      </c>
      <c r="CS210">
        <v>41.218200000000003</v>
      </c>
      <c r="CT210">
        <v>0.66526689999999999</v>
      </c>
      <c r="CU210">
        <v>24.519300000000001</v>
      </c>
      <c r="CV210">
        <v>7.1904979999999993E-2</v>
      </c>
      <c r="CW210">
        <v>26.782209999999999</v>
      </c>
      <c r="CX210">
        <v>0.66007780000000005</v>
      </c>
      <c r="CY210">
        <v>24.617460000000001</v>
      </c>
      <c r="CZ210">
        <v>6.8809289999999995E-2</v>
      </c>
      <c r="DA210">
        <v>25.608720000000002</v>
      </c>
      <c r="DB210">
        <v>0.65525310000000003</v>
      </c>
      <c r="DC210">
        <v>25.070209999999999</v>
      </c>
      <c r="DD210">
        <v>6.8181560000000002E-2</v>
      </c>
      <c r="DE210">
        <v>25.507110000000001</v>
      </c>
      <c r="DF210">
        <v>0.65003259999999996</v>
      </c>
      <c r="DG210">
        <v>25.31035</v>
      </c>
      <c r="DH210">
        <v>6.5382449999999995E-2</v>
      </c>
      <c r="DI210">
        <v>24.620629999999998</v>
      </c>
      <c r="DJ210">
        <v>0.64455589999999996</v>
      </c>
      <c r="DK210">
        <v>25.02262</v>
      </c>
      <c r="DL210">
        <v>6.0654619999999999E-2</v>
      </c>
      <c r="DM210">
        <v>22.98676</v>
      </c>
      <c r="DN210">
        <v>0.63891489999999995</v>
      </c>
      <c r="DO210">
        <v>24.41882</v>
      </c>
      <c r="DP210" s="1">
        <v>5.5113290000000002E-2</v>
      </c>
      <c r="DQ210">
        <v>21.011089999999999</v>
      </c>
      <c r="DR210">
        <v>0.63250110000000004</v>
      </c>
      <c r="DS210">
        <v>23.887370000000001</v>
      </c>
      <c r="DT210" s="1">
        <v>4.95139E-2</v>
      </c>
      <c r="DU210">
        <v>18.998619999999999</v>
      </c>
      <c r="DV210">
        <v>0.62676350000000003</v>
      </c>
      <c r="DW210">
        <v>23.566880000000001</v>
      </c>
      <c r="DX210" s="1">
        <v>4.4193570000000001E-2</v>
      </c>
      <c r="DY210">
        <v>17.0672</v>
      </c>
      <c r="DZ210">
        <v>0.62098149999999996</v>
      </c>
      <c r="EA210">
        <v>23.951419999999999</v>
      </c>
      <c r="EB210" s="1">
        <v>3.9298479999999997E-2</v>
      </c>
      <c r="EC210">
        <v>15.271839999999999</v>
      </c>
      <c r="ED210">
        <v>0.61566639999999995</v>
      </c>
      <c r="EE210">
        <v>24.611170000000001</v>
      </c>
      <c r="EF210" s="1">
        <v>3.4919909999999998E-2</v>
      </c>
      <c r="EG210">
        <v>13.643980000000001</v>
      </c>
      <c r="EH210">
        <v>0.61137160000000002</v>
      </c>
      <c r="EI210">
        <v>25.468900000000001</v>
      </c>
      <c r="EJ210" s="1">
        <v>3.1053919999999999E-2</v>
      </c>
      <c r="EK210">
        <v>12.17539</v>
      </c>
      <c r="EL210">
        <v>0.60708549999999994</v>
      </c>
      <c r="EM210">
        <v>26.279199999999999</v>
      </c>
      <c r="EN210">
        <v>2.765459E-2</v>
      </c>
      <c r="EO210">
        <v>10.88015</v>
      </c>
      <c r="EP210">
        <v>0.60199290000000005</v>
      </c>
      <c r="EQ210">
        <v>26.456209999999999</v>
      </c>
      <c r="ER210" s="1">
        <v>2.462437E-2</v>
      </c>
      <c r="ES210">
        <v>9.7313010000000002</v>
      </c>
      <c r="ET210">
        <v>0.59678980000000004</v>
      </c>
      <c r="EU210">
        <v>26.045310000000001</v>
      </c>
      <c r="EV210" s="1">
        <v>2.1906689999999999E-2</v>
      </c>
      <c r="EW210">
        <v>8.6993600000000004</v>
      </c>
      <c r="EX210">
        <v>0.59151629999999999</v>
      </c>
      <c r="EY210">
        <v>25.57518</v>
      </c>
      <c r="EZ210" s="1">
        <v>1.947287E-2</v>
      </c>
      <c r="FA210">
        <v>7.7725840000000002</v>
      </c>
      <c r="FB210">
        <v>0.58645999999999998</v>
      </c>
      <c r="FC210">
        <v>25.081150000000001</v>
      </c>
      <c r="FD210" s="1">
        <v>1.7299780000000001E-2</v>
      </c>
      <c r="FE210">
        <v>6.9366050000000001</v>
      </c>
      <c r="FF210">
        <v>0.58158449999999995</v>
      </c>
      <c r="FG210">
        <v>25.052859999999999</v>
      </c>
      <c r="FH210" s="1">
        <v>1.537023E-2</v>
      </c>
      <c r="FI210">
        <v>6.1898580000000001</v>
      </c>
      <c r="FJ210">
        <v>0.5754591</v>
      </c>
      <c r="FK210">
        <v>25.283809999999999</v>
      </c>
      <c r="FL210" s="1">
        <v>1.363281E-2</v>
      </c>
      <c r="FM210">
        <v>5.5276209999999999</v>
      </c>
      <c r="FN210">
        <v>0.56906210000000002</v>
      </c>
      <c r="FO210">
        <v>25.54796</v>
      </c>
      <c r="FP210" s="1">
        <v>1.2090160000000001E-2</v>
      </c>
      <c r="FQ210">
        <v>4.9373399999999998</v>
      </c>
      <c r="FR210">
        <v>0.56285209999999997</v>
      </c>
      <c r="FS210">
        <v>25.89284</v>
      </c>
      <c r="FT210" s="1">
        <v>1.0719269999999999E-2</v>
      </c>
      <c r="FU210">
        <v>4.4076519999999997</v>
      </c>
      <c r="FV210">
        <v>0.55709880000000001</v>
      </c>
      <c r="FW210">
        <v>25.887029999999999</v>
      </c>
      <c r="FX210" s="1">
        <v>9.5034260000000006E-3</v>
      </c>
      <c r="FY210">
        <v>3.932858</v>
      </c>
      <c r="FZ210">
        <v>0.55200830000000001</v>
      </c>
      <c r="GA210">
        <v>25.567360000000001</v>
      </c>
      <c r="GB210" s="1">
        <v>8.4280440000000009E-3</v>
      </c>
      <c r="GC210">
        <v>3.5066480000000002</v>
      </c>
      <c r="GD210">
        <v>0.54765810000000004</v>
      </c>
      <c r="GE210">
        <v>25.042860000000001</v>
      </c>
      <c r="GF210" s="1">
        <v>7.4682580000000002E-3</v>
      </c>
      <c r="GG210">
        <v>3.1205159999999998</v>
      </c>
      <c r="GH210">
        <v>0.54405709999999996</v>
      </c>
      <c r="GI210">
        <v>24.627009999999999</v>
      </c>
      <c r="GJ210" s="1">
        <v>6.6048560000000001E-3</v>
      </c>
      <c r="GK210">
        <v>2.7676590000000001</v>
      </c>
      <c r="GL210">
        <v>0.54124090000000002</v>
      </c>
      <c r="GM210">
        <v>24.816269999999999</v>
      </c>
      <c r="GN210" s="1">
        <v>5.8222730000000002E-3</v>
      </c>
      <c r="GO210">
        <v>2.4435389999999999</v>
      </c>
      <c r="GP210">
        <v>0.53899280000000005</v>
      </c>
      <c r="GQ210">
        <v>25.417549999999999</v>
      </c>
      <c r="GR210" s="1">
        <v>5.1100750000000004E-3</v>
      </c>
      <c r="GS210">
        <v>2.1459760000000001</v>
      </c>
      <c r="GT210">
        <v>0.53732360000000001</v>
      </c>
      <c r="GU210">
        <v>26.31823</v>
      </c>
      <c r="GV210" s="1">
        <v>4.4432810000000003E-3</v>
      </c>
      <c r="GW210">
        <v>1.8660300000000001</v>
      </c>
      <c r="GX210">
        <v>0.53608409999999995</v>
      </c>
      <c r="GY210">
        <v>27.151289999999999</v>
      </c>
      <c r="GZ210" s="1">
        <v>3.7890739999999999E-3</v>
      </c>
      <c r="HA210">
        <v>1.591826</v>
      </c>
      <c r="HB210">
        <v>0.5350087</v>
      </c>
      <c r="HC210">
        <v>27.57554</v>
      </c>
      <c r="HD210" s="1">
        <v>3.1354019999999998E-3</v>
      </c>
      <c r="HE210">
        <v>1.3182469999999999</v>
      </c>
      <c r="HF210">
        <v>0.53421180000000001</v>
      </c>
      <c r="HG210">
        <v>27.23695</v>
      </c>
      <c r="HH210" s="1">
        <v>2.516819E-3</v>
      </c>
      <c r="HI210">
        <v>1.0584279999999999</v>
      </c>
      <c r="HJ210">
        <v>0.5335993</v>
      </c>
      <c r="HK210">
        <v>26.60727</v>
      </c>
      <c r="HL210" s="1">
        <v>1.9838410000000001E-3</v>
      </c>
      <c r="HM210">
        <v>0.83368359999999997</v>
      </c>
      <c r="HN210">
        <v>0.53315820000000003</v>
      </c>
      <c r="HO210">
        <v>25.84112</v>
      </c>
      <c r="HP210" s="1">
        <v>1.569867E-3</v>
      </c>
      <c r="HQ210">
        <v>0.65844809999999998</v>
      </c>
      <c r="HR210">
        <v>0.53284869999999995</v>
      </c>
      <c r="HS210">
        <v>25.371970000000001</v>
      </c>
      <c r="HT210" s="1">
        <v>1.276864E-3</v>
      </c>
      <c r="HU210">
        <v>0.53387189999999995</v>
      </c>
      <c r="HV210">
        <v>0.53262350000000003</v>
      </c>
      <c r="HW210">
        <v>25.25393</v>
      </c>
      <c r="HX210" s="1">
        <v>1.080674E-3</v>
      </c>
      <c r="HY210">
        <v>0.45040819999999998</v>
      </c>
      <c r="HZ210">
        <v>0.53244389999999997</v>
      </c>
      <c r="IA210">
        <v>25.328029999999998</v>
      </c>
      <c r="IB210" s="1">
        <v>9.4906479999999995E-4</v>
      </c>
      <c r="IC210">
        <v>0.3945034</v>
      </c>
      <c r="ID210">
        <v>0.53229340000000003</v>
      </c>
      <c r="IE210">
        <v>25.612629999999999</v>
      </c>
      <c r="IF210" s="1">
        <v>8.5522080000000002E-4</v>
      </c>
      <c r="IG210">
        <v>0.35488530000000001</v>
      </c>
      <c r="IH210">
        <v>0.53214260000000002</v>
      </c>
      <c r="II210">
        <v>25.725519999999999</v>
      </c>
      <c r="IJ210" s="1">
        <v>7.8126550000000002E-4</v>
      </c>
      <c r="IK210">
        <v>0.3238994</v>
      </c>
      <c r="IL210">
        <v>0.53196160000000003</v>
      </c>
      <c r="IM210">
        <v>25.356089999999998</v>
      </c>
      <c r="IN210" s="1">
        <v>7.1872869999999999E-4</v>
      </c>
      <c r="IO210">
        <v>0.29777959999999998</v>
      </c>
      <c r="IP210">
        <v>0.53177430000000003</v>
      </c>
      <c r="IQ210">
        <v>24.794550000000001</v>
      </c>
      <c r="IR210" s="1">
        <v>6.6541099999999998E-4</v>
      </c>
      <c r="IS210">
        <v>0.27553539999999999</v>
      </c>
      <c r="IT210">
        <v>0.53155989999999997</v>
      </c>
      <c r="IU210">
        <v>24.245370000000001</v>
      </c>
      <c r="IV210" s="1">
        <v>6.2079029999999996E-4</v>
      </c>
      <c r="IW210">
        <v>0.256936</v>
      </c>
      <c r="IX210">
        <v>0.53132959999999996</v>
      </c>
      <c r="IY210">
        <v>24.430630000000001</v>
      </c>
      <c r="IZ210" s="1">
        <v>5.8371989999999999E-4</v>
      </c>
      <c r="JA210">
        <v>0.24153730000000001</v>
      </c>
      <c r="JB210">
        <v>0.53105959999999997</v>
      </c>
      <c r="JC210">
        <v>24.992930000000001</v>
      </c>
      <c r="JD210" s="1">
        <v>5.5266910000000002E-4</v>
      </c>
      <c r="JE210">
        <v>0.2286397</v>
      </c>
      <c r="JF210">
        <v>0.53078630000000004</v>
      </c>
      <c r="JG210">
        <v>25.874310000000001</v>
      </c>
      <c r="JH210" s="1">
        <v>5.2622620000000004E-4</v>
      </c>
      <c r="JI210">
        <v>0.2177047</v>
      </c>
      <c r="JJ210">
        <v>0.53049559999999996</v>
      </c>
      <c r="JK210">
        <v>26.622420000000002</v>
      </c>
      <c r="JL210" s="1">
        <v>5.0343139999999996E-4</v>
      </c>
      <c r="JM210">
        <v>0.20829529999999999</v>
      </c>
      <c r="JN210">
        <v>0.53018359999999998</v>
      </c>
      <c r="JO210">
        <v>27.11544</v>
      </c>
      <c r="JP210" s="1">
        <v>4.8393209999999999E-4</v>
      </c>
      <c r="JQ210">
        <v>0.20024230000000001</v>
      </c>
      <c r="JR210">
        <v>0.52987629999999997</v>
      </c>
      <c r="JS210">
        <v>27.022449999999999</v>
      </c>
      <c r="JT210" s="1">
        <v>4.667044E-4</v>
      </c>
      <c r="JU210">
        <v>0.19316040000000001</v>
      </c>
      <c r="JV210">
        <v>0.52954029999999996</v>
      </c>
      <c r="JW210">
        <v>26.571560000000002</v>
      </c>
      <c r="JX210" s="1">
        <v>4.5045099999999999E-4</v>
      </c>
      <c r="JY210">
        <v>0.186499</v>
      </c>
      <c r="JZ210">
        <v>0.52922460000000004</v>
      </c>
      <c r="KA210">
        <v>25.904910000000001</v>
      </c>
      <c r="KB210" s="1">
        <v>4.3417109999999999E-4</v>
      </c>
      <c r="KC210">
        <v>0.17985200000000001</v>
      </c>
      <c r="KD210">
        <v>0.52890009999999998</v>
      </c>
      <c r="KE210">
        <v>25.725709999999999</v>
      </c>
      <c r="KF210" s="1">
        <v>4.1761990000000002E-4</v>
      </c>
      <c r="KG210">
        <v>0.17309369999999999</v>
      </c>
      <c r="KH210">
        <v>0.52858850000000002</v>
      </c>
      <c r="KI210">
        <v>25.772970000000001</v>
      </c>
      <c r="KJ210" s="1">
        <v>4.007107E-4</v>
      </c>
      <c r="KK210">
        <v>0.1661473</v>
      </c>
      <c r="KL210">
        <v>0.52827420000000003</v>
      </c>
      <c r="KM210">
        <v>26.148430000000001</v>
      </c>
      <c r="KN210" s="1">
        <v>3.8381450000000002E-4</v>
      </c>
      <c r="KO210">
        <v>0.1592047</v>
      </c>
      <c r="KP210">
        <v>0.52800329999999995</v>
      </c>
      <c r="KQ210">
        <v>26.670470000000002</v>
      </c>
      <c r="KR210" s="1">
        <v>3.6718269999999999E-4</v>
      </c>
      <c r="KS210">
        <v>0.1523542</v>
      </c>
      <c r="KT210">
        <v>0.52776250000000002</v>
      </c>
      <c r="KU210">
        <v>26.876580000000001</v>
      </c>
      <c r="KV210" s="1">
        <v>3.507815E-4</v>
      </c>
      <c r="KW210">
        <v>0.1455854</v>
      </c>
      <c r="KX210">
        <v>0.52755260000000004</v>
      </c>
      <c r="KY210">
        <v>26.627099999999999</v>
      </c>
      <c r="KZ210" s="1">
        <v>3.3506980000000002E-4</v>
      </c>
      <c r="LA210">
        <v>0.13908870000000001</v>
      </c>
      <c r="LB210">
        <v>0.52738620000000003</v>
      </c>
      <c r="LC210">
        <v>26.119050000000001</v>
      </c>
      <c r="LD210" s="1">
        <v>3.1979890000000003E-4</v>
      </c>
      <c r="LE210">
        <v>0.13276250000000001</v>
      </c>
      <c r="LF210">
        <v>0.52725569999999999</v>
      </c>
      <c r="LG210">
        <v>25.579519999999999</v>
      </c>
      <c r="LH210" s="1">
        <v>3.052908E-4</v>
      </c>
      <c r="LI210">
        <v>0.12673200000000001</v>
      </c>
      <c r="LJ210">
        <v>0.52716450000000004</v>
      </c>
      <c r="LK210">
        <v>25.60859</v>
      </c>
      <c r="LL210" s="1">
        <v>2.9151410000000002E-4</v>
      </c>
      <c r="LM210">
        <v>0.1210019</v>
      </c>
      <c r="LN210">
        <v>0.52708540000000004</v>
      </c>
      <c r="LO210">
        <v>25.939879999999999</v>
      </c>
      <c r="LP210" s="1">
        <v>2.786477E-4</v>
      </c>
      <c r="LQ210">
        <v>0.11565499999999999</v>
      </c>
      <c r="LR210">
        <v>0.52704229999999996</v>
      </c>
      <c r="LS210">
        <v>26.534520000000001</v>
      </c>
      <c r="LT210" s="1">
        <v>2.6617520000000002E-4</v>
      </c>
      <c r="LU210">
        <v>0.1104719</v>
      </c>
      <c r="LV210">
        <v>0.52699300000000004</v>
      </c>
      <c r="LW210">
        <v>27.105810000000002</v>
      </c>
      <c r="LX210" s="1">
        <v>2.5394719999999999E-4</v>
      </c>
      <c r="LY210">
        <v>0.10538740000000001</v>
      </c>
      <c r="LZ210">
        <v>0.52697609999999995</v>
      </c>
      <c r="MA210">
        <v>27.3901</v>
      </c>
      <c r="MB210" s="1">
        <v>2.4154029999999999E-4</v>
      </c>
      <c r="MC210">
        <v>0.1003714</v>
      </c>
      <c r="MD210">
        <v>0.52696849999999995</v>
      </c>
      <c r="ME210">
        <v>27.125450000000001</v>
      </c>
      <c r="MF210" s="1">
        <v>2.2873500000000001E-4</v>
      </c>
      <c r="MG210">
        <v>9.5377779999999995E-2</v>
      </c>
      <c r="MH210">
        <v>0.52694470000000004</v>
      </c>
      <c r="MI210">
        <v>26.595770000000002</v>
      </c>
      <c r="MJ210" s="1">
        <v>2.1663969999999999E-4</v>
      </c>
      <c r="MK210">
        <v>9.0619850000000002E-2</v>
      </c>
      <c r="ML210">
        <v>0.52694540000000001</v>
      </c>
      <c r="MM210">
        <v>25.901039999999998</v>
      </c>
      <c r="MN210" s="1">
        <v>2.0555120000000001E-4</v>
      </c>
      <c r="MO210">
        <v>8.622763E-2</v>
      </c>
      <c r="MP210">
        <v>0.52694629999999998</v>
      </c>
      <c r="MQ210">
        <v>25.735859999999999</v>
      </c>
      <c r="MR210" s="1">
        <v>1.956432E-4</v>
      </c>
      <c r="MS210">
        <v>8.2292710000000005E-2</v>
      </c>
      <c r="MT210">
        <v>0.52694030000000003</v>
      </c>
      <c r="MU210">
        <v>25.632940000000001</v>
      </c>
      <c r="MV210" s="1">
        <v>1.8672870000000001E-4</v>
      </c>
      <c r="MW210">
        <v>7.8753229999999994E-2</v>
      </c>
      <c r="MX210">
        <v>0.5269334</v>
      </c>
      <c r="MY210">
        <v>25.54185</v>
      </c>
      <c r="MZ210" s="1">
        <v>1.7856069999999999E-4</v>
      </c>
      <c r="NA210">
        <v>7.5496259999999996E-2</v>
      </c>
      <c r="NB210">
        <v>0.52693540000000005</v>
      </c>
      <c r="NC210">
        <v>25.594660000000001</v>
      </c>
      <c r="ND210" s="1">
        <v>1.710681E-4</v>
      </c>
      <c r="NE210">
        <v>7.2499969999999997E-2</v>
      </c>
      <c r="NF210">
        <v>0.52692340000000004</v>
      </c>
      <c r="NG210">
        <v>25.713380000000001</v>
      </c>
      <c r="NH210" s="1">
        <v>1.6406130000000001E-4</v>
      </c>
      <c r="NI210">
        <v>6.969649E-2</v>
      </c>
      <c r="NJ210">
        <v>0.52692459999999997</v>
      </c>
      <c r="NK210">
        <v>25.49934</v>
      </c>
      <c r="NL210" s="1">
        <v>1.573228E-4</v>
      </c>
      <c r="NM210">
        <v>6.6988329999999999E-2</v>
      </c>
      <c r="NN210">
        <v>0.52692490000000003</v>
      </c>
      <c r="NO210">
        <v>24.979559999999999</v>
      </c>
      <c r="NP210" s="1">
        <v>1.5099389999999999E-4</v>
      </c>
      <c r="NQ210">
        <v>6.4430269999999998E-2</v>
      </c>
      <c r="NR210">
        <v>0.52693310000000004</v>
      </c>
      <c r="NS210">
        <v>24.344709999999999</v>
      </c>
      <c r="NT210" s="1">
        <v>1.449872E-4</v>
      </c>
      <c r="NU210">
        <v>6.199756E-2</v>
      </c>
      <c r="NV210">
        <v>0.52692159999999999</v>
      </c>
      <c r="NW210">
        <v>24.378250000000001</v>
      </c>
      <c r="NX210" s="1">
        <v>1.3919329999999999E-4</v>
      </c>
      <c r="NY210">
        <v>5.9638120000000003E-2</v>
      </c>
      <c r="NZ210">
        <v>0.52693310000000004</v>
      </c>
      <c r="OA210">
        <v>24.878060000000001</v>
      </c>
      <c r="OB210" s="1">
        <v>1.3373430000000001E-4</v>
      </c>
      <c r="OC210">
        <v>5.7404759999999999E-2</v>
      </c>
      <c r="OD210">
        <v>0.52693089999999998</v>
      </c>
      <c r="OE210">
        <v>25.515499999999999</v>
      </c>
      <c r="OF210" s="1">
        <v>1.28522E-4</v>
      </c>
      <c r="OG210">
        <v>5.5273450000000002E-2</v>
      </c>
      <c r="OH210">
        <v>0.52693579999999995</v>
      </c>
      <c r="OI210">
        <v>26.173100000000002</v>
      </c>
      <c r="OJ210" s="1">
        <v>1.235241E-4</v>
      </c>
      <c r="OK210">
        <v>5.3216909999999999E-2</v>
      </c>
    </row>
    <row r="211" spans="1:401" x14ac:dyDescent="0.35">
      <c r="A211">
        <v>217</v>
      </c>
      <c r="B211" t="s">
        <v>4</v>
      </c>
      <c r="C211" t="s">
        <v>181</v>
      </c>
      <c r="D211" t="s">
        <v>217</v>
      </c>
      <c r="E211">
        <v>930.60929999999996</v>
      </c>
      <c r="F211">
        <v>1.1301749999999999</v>
      </c>
      <c r="G211">
        <v>22.04261</v>
      </c>
      <c r="H211">
        <v>0</v>
      </c>
      <c r="I211">
        <v>0</v>
      </c>
      <c r="J211">
        <v>1.1297060000000001</v>
      </c>
      <c r="K211">
        <v>22.24457</v>
      </c>
      <c r="L211">
        <v>0</v>
      </c>
      <c r="M211">
        <v>0</v>
      </c>
      <c r="N211">
        <v>1.129213</v>
      </c>
      <c r="O211">
        <v>22.400089999999999</v>
      </c>
      <c r="P211">
        <v>0</v>
      </c>
      <c r="Q211">
        <v>0</v>
      </c>
      <c r="R211">
        <v>1.128709</v>
      </c>
      <c r="S211">
        <v>22.278880000000001</v>
      </c>
      <c r="T211">
        <v>0</v>
      </c>
      <c r="U211">
        <v>0</v>
      </c>
      <c r="V211">
        <v>1.128023</v>
      </c>
      <c r="W211">
        <v>21.914829999999998</v>
      </c>
      <c r="X211">
        <v>0</v>
      </c>
      <c r="Y211">
        <v>0</v>
      </c>
      <c r="Z211">
        <v>1.1268050000000001</v>
      </c>
      <c r="AA211">
        <v>21.696210000000001</v>
      </c>
      <c r="AB211">
        <v>0</v>
      </c>
      <c r="AC211">
        <v>0</v>
      </c>
      <c r="AD211">
        <v>1.124323</v>
      </c>
      <c r="AE211">
        <v>21.68788</v>
      </c>
      <c r="AF211">
        <v>0</v>
      </c>
      <c r="AG211">
        <v>0</v>
      </c>
      <c r="AH211">
        <v>1.121885</v>
      </c>
      <c r="AI211">
        <v>22.171230000000001</v>
      </c>
      <c r="AJ211">
        <v>0</v>
      </c>
      <c r="AK211">
        <v>3.2967380000000001E-38</v>
      </c>
      <c r="AL211">
        <v>1.120001</v>
      </c>
      <c r="AM211">
        <v>22.697700000000001</v>
      </c>
      <c r="AN211" s="1">
        <v>7.1398840000000002E-29</v>
      </c>
      <c r="AO211" s="1">
        <v>2.3133299999999999E-26</v>
      </c>
      <c r="AP211">
        <v>1.1185689999999999</v>
      </c>
      <c r="AQ211">
        <v>23.25076</v>
      </c>
      <c r="AR211" s="1">
        <v>2.643679E-17</v>
      </c>
      <c r="AS211" s="1">
        <v>8.5532070000000005E-15</v>
      </c>
      <c r="AT211">
        <v>1.117229</v>
      </c>
      <c r="AU211">
        <v>23.614809999999999</v>
      </c>
      <c r="AV211" s="1">
        <v>8.5231110000000006E-8</v>
      </c>
      <c r="AW211" s="1">
        <v>1.9580189999999999E-5</v>
      </c>
      <c r="AX211">
        <v>1.116752</v>
      </c>
      <c r="AY211">
        <v>23.54543</v>
      </c>
      <c r="AZ211" s="1">
        <v>3.4094239999999998E-4</v>
      </c>
      <c r="BA211" s="1">
        <v>8.5379769999999994E-2</v>
      </c>
      <c r="BB211">
        <v>1.1170739999999999</v>
      </c>
      <c r="BC211">
        <v>23.36497</v>
      </c>
      <c r="BD211" s="1">
        <v>6.6717570000000004E-2</v>
      </c>
      <c r="BE211" s="1">
        <v>17.81878</v>
      </c>
      <c r="BF211">
        <v>1.1172580000000001</v>
      </c>
      <c r="BG211">
        <v>23.15607</v>
      </c>
      <c r="BH211" s="1">
        <v>2.1856629999999999</v>
      </c>
      <c r="BI211">
        <v>617.81269999999995</v>
      </c>
      <c r="BJ211">
        <v>1.1173660000000001</v>
      </c>
      <c r="BK211">
        <v>23.200990000000001</v>
      </c>
      <c r="BL211" s="1">
        <v>19.60642</v>
      </c>
      <c r="BM211">
        <v>5825.8649999999998</v>
      </c>
      <c r="BN211">
        <v>1.1173420000000001</v>
      </c>
      <c r="BO211">
        <v>23.883559999999999</v>
      </c>
      <c r="BP211">
        <v>64.400120000000001</v>
      </c>
      <c r="BQ211">
        <v>20034.46</v>
      </c>
      <c r="BR211">
        <v>1.117248</v>
      </c>
      <c r="BS211">
        <v>24.555990000000001</v>
      </c>
      <c r="BT211">
        <v>95.339370000000002</v>
      </c>
      <c r="BU211">
        <v>30814.62</v>
      </c>
      <c r="BV211">
        <v>1.1170610000000001</v>
      </c>
      <c r="BW211">
        <v>25.176780000000001</v>
      </c>
      <c r="BX211">
        <v>73.458659999999995</v>
      </c>
      <c r="BY211">
        <v>24747.8</v>
      </c>
      <c r="BZ211">
        <v>1.1169100000000001</v>
      </c>
      <c r="CA211">
        <v>25.47662</v>
      </c>
      <c r="CB211">
        <v>33.66037</v>
      </c>
      <c r="CC211">
        <v>11741.25</v>
      </c>
      <c r="CD211">
        <v>1.116978</v>
      </c>
      <c r="CE211">
        <v>25.333570000000002</v>
      </c>
      <c r="CF211">
        <v>10.17648</v>
      </c>
      <c r="CG211">
        <v>3660.674</v>
      </c>
      <c r="CH211">
        <v>1.117227</v>
      </c>
      <c r="CI211">
        <v>24.784310000000001</v>
      </c>
      <c r="CJ211">
        <v>2.2576830000000001</v>
      </c>
      <c r="CK211">
        <v>832.18119999999999</v>
      </c>
      <c r="CL211">
        <v>1.1171199999999999</v>
      </c>
      <c r="CM211">
        <v>24.29674</v>
      </c>
      <c r="CN211">
        <v>0.43734390000000001</v>
      </c>
      <c r="CO211">
        <v>162.4041</v>
      </c>
      <c r="CP211">
        <v>1.1111789999999999</v>
      </c>
      <c r="CQ211">
        <v>24.154800000000002</v>
      </c>
      <c r="CR211">
        <v>0.11858150000000001</v>
      </c>
      <c r="CS211">
        <v>42.38702</v>
      </c>
      <c r="CT211">
        <v>1.105037</v>
      </c>
      <c r="CU211">
        <v>24.531749999999999</v>
      </c>
      <c r="CV211">
        <v>7.3141040000000004E-2</v>
      </c>
      <c r="CW211">
        <v>24.96922</v>
      </c>
      <c r="CX211">
        <v>1.0989519999999999</v>
      </c>
      <c r="CY211">
        <v>24.63598</v>
      </c>
      <c r="CZ211">
        <v>6.8830500000000003E-2</v>
      </c>
      <c r="DA211">
        <v>23.33511</v>
      </c>
      <c r="DB211">
        <v>1.093907</v>
      </c>
      <c r="DC211">
        <v>25.08154</v>
      </c>
      <c r="DD211">
        <v>6.8294800000000003E-2</v>
      </c>
      <c r="DE211">
        <v>23.28678</v>
      </c>
      <c r="DF211">
        <v>1.088336</v>
      </c>
      <c r="DG211">
        <v>25.35521</v>
      </c>
      <c r="DH211">
        <v>6.5743860000000001E-2</v>
      </c>
      <c r="DI211">
        <v>22.59883</v>
      </c>
      <c r="DJ211">
        <v>1.0824990000000001</v>
      </c>
      <c r="DK211">
        <v>25.08764</v>
      </c>
      <c r="DL211" s="1">
        <v>6.1167609999999997E-2</v>
      </c>
      <c r="DM211">
        <v>21.19576</v>
      </c>
      <c r="DN211">
        <v>1.076689</v>
      </c>
      <c r="DO211">
        <v>24.49783</v>
      </c>
      <c r="DP211" s="1">
        <v>5.5674540000000002E-2</v>
      </c>
      <c r="DQ211">
        <v>19.43506</v>
      </c>
      <c r="DR211">
        <v>1.0708839999999999</v>
      </c>
      <c r="DS211">
        <v>23.959</v>
      </c>
      <c r="DT211" s="1">
        <v>5.0066430000000002E-2</v>
      </c>
      <c r="DU211">
        <v>17.595050000000001</v>
      </c>
      <c r="DV211">
        <v>1.0626899999999999</v>
      </c>
      <c r="DW211">
        <v>23.62932</v>
      </c>
      <c r="DX211" s="1">
        <v>4.4715009999999999E-2</v>
      </c>
      <c r="DY211">
        <v>15.827529999999999</v>
      </c>
      <c r="DZ211">
        <v>1.054551</v>
      </c>
      <c r="EA211">
        <v>23.98658</v>
      </c>
      <c r="EB211">
        <v>3.9777090000000001E-2</v>
      </c>
      <c r="EC211">
        <v>14.179539999999999</v>
      </c>
      <c r="ED211">
        <v>1.0475680000000001</v>
      </c>
      <c r="EE211">
        <v>24.623149999999999</v>
      </c>
      <c r="EF211" s="1">
        <v>3.5358380000000002E-2</v>
      </c>
      <c r="EG211">
        <v>12.678050000000001</v>
      </c>
      <c r="EH211">
        <v>1.0428040000000001</v>
      </c>
      <c r="EI211">
        <v>25.44933</v>
      </c>
      <c r="EJ211" s="1">
        <v>3.1449240000000003E-2</v>
      </c>
      <c r="EK211">
        <v>11.31643</v>
      </c>
      <c r="EL211">
        <v>1.0380050000000001</v>
      </c>
      <c r="EM211">
        <v>26.26641</v>
      </c>
      <c r="EN211" s="1">
        <v>2.8009019999999999E-2</v>
      </c>
      <c r="EO211">
        <v>10.114649999999999</v>
      </c>
      <c r="EP211">
        <v>1.0329820000000001</v>
      </c>
      <c r="EQ211">
        <v>26.475190000000001</v>
      </c>
      <c r="ER211" s="1">
        <v>2.494364E-2</v>
      </c>
      <c r="ES211">
        <v>9.0444069999999996</v>
      </c>
      <c r="ET211">
        <v>1.0268440000000001</v>
      </c>
      <c r="EU211">
        <v>26.097290000000001</v>
      </c>
      <c r="EV211">
        <v>2.2193910000000001E-2</v>
      </c>
      <c r="EW211">
        <v>8.0819329999999994</v>
      </c>
      <c r="EX211">
        <v>1.0201769999999999</v>
      </c>
      <c r="EY211">
        <v>25.64669</v>
      </c>
      <c r="EZ211" s="1">
        <v>1.973395E-2</v>
      </c>
      <c r="FA211">
        <v>7.2187749999999999</v>
      </c>
      <c r="FB211">
        <v>1.0141309999999999</v>
      </c>
      <c r="FC211">
        <v>25.166730000000001</v>
      </c>
      <c r="FD211" s="1">
        <v>1.753534E-2</v>
      </c>
      <c r="FE211">
        <v>6.4404180000000002</v>
      </c>
      <c r="FF211">
        <v>1.0084010000000001</v>
      </c>
      <c r="FG211">
        <v>25.110320000000002</v>
      </c>
      <c r="FH211" s="1">
        <v>1.55814E-2</v>
      </c>
      <c r="FI211">
        <v>5.7447419999999996</v>
      </c>
      <c r="FJ211">
        <v>0.99954370000000003</v>
      </c>
      <c r="FK211">
        <v>25.305109999999999</v>
      </c>
      <c r="FL211" s="1">
        <v>1.3820300000000001E-2</v>
      </c>
      <c r="FM211">
        <v>5.1316730000000002</v>
      </c>
      <c r="FN211">
        <v>0.99068619999999996</v>
      </c>
      <c r="FO211">
        <v>25.54317</v>
      </c>
      <c r="FP211" s="1">
        <v>1.225826E-2</v>
      </c>
      <c r="FQ211">
        <v>4.5840769999999997</v>
      </c>
      <c r="FR211">
        <v>0.9822208</v>
      </c>
      <c r="FS211">
        <v>25.873370000000001</v>
      </c>
      <c r="FT211" s="1">
        <v>1.0870609999999999E-2</v>
      </c>
      <c r="FU211">
        <v>4.0919730000000003</v>
      </c>
      <c r="FV211">
        <v>0.9738097</v>
      </c>
      <c r="FW211">
        <v>25.897729999999999</v>
      </c>
      <c r="FX211" s="1">
        <v>9.6395149999999995E-3</v>
      </c>
      <c r="FY211">
        <v>3.6501290000000002</v>
      </c>
      <c r="FZ211">
        <v>0.96646049999999994</v>
      </c>
      <c r="GA211">
        <v>25.619779999999999</v>
      </c>
      <c r="GB211" s="1">
        <v>8.5512230000000002E-3</v>
      </c>
      <c r="GC211">
        <v>3.2539500000000001</v>
      </c>
      <c r="GD211">
        <v>0.96016299999999999</v>
      </c>
      <c r="GE211">
        <v>25.12088</v>
      </c>
      <c r="GF211" s="1">
        <v>7.580842E-3</v>
      </c>
      <c r="GG211">
        <v>2.896382</v>
      </c>
      <c r="GH211">
        <v>0.95499909999999999</v>
      </c>
      <c r="GI211">
        <v>24.707070000000002</v>
      </c>
      <c r="GJ211" s="1">
        <v>6.708594E-3</v>
      </c>
      <c r="GK211">
        <v>2.5703830000000001</v>
      </c>
      <c r="GL211">
        <v>0.95124240000000004</v>
      </c>
      <c r="GM211">
        <v>24.864529999999998</v>
      </c>
      <c r="GN211" s="1">
        <v>5.9177570000000001E-3</v>
      </c>
      <c r="GO211">
        <v>2.2705639999999998</v>
      </c>
      <c r="GP211">
        <v>0.94827899999999998</v>
      </c>
      <c r="GQ211">
        <v>25.42596</v>
      </c>
      <c r="GR211" s="1">
        <v>5.198668E-3</v>
      </c>
      <c r="GS211">
        <v>1.995735</v>
      </c>
      <c r="GT211">
        <v>0.94612439999999998</v>
      </c>
      <c r="GU211">
        <v>26.292770000000001</v>
      </c>
      <c r="GV211" s="1">
        <v>4.5283659999999998E-3</v>
      </c>
      <c r="GW211">
        <v>1.738696</v>
      </c>
      <c r="GX211">
        <v>0.94456890000000004</v>
      </c>
      <c r="GY211">
        <v>27.120180000000001</v>
      </c>
      <c r="GZ211" s="1">
        <v>3.8742569999999999E-3</v>
      </c>
      <c r="HA211">
        <v>1.4886999999999999</v>
      </c>
      <c r="HB211">
        <v>0.94318880000000005</v>
      </c>
      <c r="HC211">
        <v>27.562349999999999</v>
      </c>
      <c r="HD211" s="1">
        <v>3.2194889999999999E-3</v>
      </c>
      <c r="HE211">
        <v>1.2391190000000001</v>
      </c>
      <c r="HF211">
        <v>0.94218800000000003</v>
      </c>
      <c r="HG211">
        <v>27.27815</v>
      </c>
      <c r="HH211" s="1">
        <v>2.5939869999999999E-3</v>
      </c>
      <c r="HI211">
        <v>0.99961040000000001</v>
      </c>
      <c r="HJ211">
        <v>0.94145769999999995</v>
      </c>
      <c r="HK211">
        <v>26.689679999999999</v>
      </c>
      <c r="HL211" s="1">
        <v>2.0476259999999999E-3</v>
      </c>
      <c r="HM211">
        <v>0.7890163</v>
      </c>
      <c r="HN211">
        <v>0.94093230000000005</v>
      </c>
      <c r="HO211">
        <v>25.957380000000001</v>
      </c>
      <c r="HP211" s="1">
        <v>1.6175300000000001E-3</v>
      </c>
      <c r="HQ211">
        <v>0.62203909999999996</v>
      </c>
      <c r="HR211">
        <v>0.94056709999999999</v>
      </c>
      <c r="HS211">
        <v>25.488199999999999</v>
      </c>
      <c r="HT211" s="1">
        <v>1.3095719999999999E-3</v>
      </c>
      <c r="HU211">
        <v>0.50157059999999998</v>
      </c>
      <c r="HV211">
        <v>0.94030239999999998</v>
      </c>
      <c r="HW211">
        <v>25.350750000000001</v>
      </c>
      <c r="HX211" s="1">
        <v>1.1024450000000001E-3</v>
      </c>
      <c r="HY211">
        <v>0.42031639999999998</v>
      </c>
      <c r="HZ211">
        <v>0.9401138</v>
      </c>
      <c r="IA211">
        <v>25.38599</v>
      </c>
      <c r="IB211" s="1">
        <v>9.6390289999999997E-4</v>
      </c>
      <c r="IC211">
        <v>0.36603960000000002</v>
      </c>
      <c r="ID211">
        <v>0.93993570000000004</v>
      </c>
      <c r="IE211">
        <v>25.633420000000001</v>
      </c>
      <c r="IF211" s="1">
        <v>8.662063E-4</v>
      </c>
      <c r="IG211">
        <v>0.32807069999999999</v>
      </c>
      <c r="IH211">
        <v>0.93974409999999997</v>
      </c>
      <c r="II211">
        <v>25.737660000000002</v>
      </c>
      <c r="IJ211" s="1">
        <v>7.902556E-4</v>
      </c>
      <c r="IK211">
        <v>0.29887989999999998</v>
      </c>
      <c r="IL211">
        <v>0.93951680000000004</v>
      </c>
      <c r="IM211">
        <v>25.399529999999999</v>
      </c>
      <c r="IN211" s="1">
        <v>7.264115E-4</v>
      </c>
      <c r="IO211">
        <v>0.27448509999999998</v>
      </c>
      <c r="IP211">
        <v>0.93925389999999997</v>
      </c>
      <c r="IQ211">
        <v>24.872479999999999</v>
      </c>
      <c r="IR211" s="1">
        <v>6.7190969999999996E-4</v>
      </c>
      <c r="IS211">
        <v>0.25369180000000002</v>
      </c>
      <c r="IT211">
        <v>0.93897209999999998</v>
      </c>
      <c r="IU211">
        <v>24.346769999999999</v>
      </c>
      <c r="IV211" s="1">
        <v>6.2618989999999996E-4</v>
      </c>
      <c r="IW211">
        <v>0.23625019999999999</v>
      </c>
      <c r="IX211">
        <v>0.93863790000000003</v>
      </c>
      <c r="IY211">
        <v>24.50732</v>
      </c>
      <c r="IZ211" s="1">
        <v>5.8820940000000005E-4</v>
      </c>
      <c r="JA211">
        <v>0.22180420000000001</v>
      </c>
      <c r="JB211">
        <v>0.93828319999999998</v>
      </c>
      <c r="JC211">
        <v>25.031189999999999</v>
      </c>
      <c r="JD211" s="1">
        <v>5.5643809999999995E-4</v>
      </c>
      <c r="JE211">
        <v>0.20972560000000001</v>
      </c>
      <c r="JF211">
        <v>0.93790379999999995</v>
      </c>
      <c r="JG211">
        <v>25.846080000000001</v>
      </c>
      <c r="JH211" s="1">
        <v>5.2946649999999998E-4</v>
      </c>
      <c r="JI211">
        <v>0.19951930000000001</v>
      </c>
      <c r="JJ211">
        <v>0.93747499999999995</v>
      </c>
      <c r="JK211">
        <v>26.57311</v>
      </c>
      <c r="JL211" s="1">
        <v>5.0620799999999996E-4</v>
      </c>
      <c r="JM211">
        <v>0.19073680000000001</v>
      </c>
      <c r="JN211">
        <v>0.93707450000000003</v>
      </c>
      <c r="JO211">
        <v>27.06908</v>
      </c>
      <c r="JP211" s="1">
        <v>4.8632349999999999E-4</v>
      </c>
      <c r="JQ211">
        <v>0.1832211</v>
      </c>
      <c r="JR211">
        <v>0.93664789999999998</v>
      </c>
      <c r="JS211">
        <v>27.035489999999999</v>
      </c>
      <c r="JT211" s="1">
        <v>4.6886429999999998E-4</v>
      </c>
      <c r="JU211">
        <v>0.1766587</v>
      </c>
      <c r="JV211">
        <v>0.93621650000000001</v>
      </c>
      <c r="JW211">
        <v>26.642119999999998</v>
      </c>
      <c r="JX211" s="1">
        <v>4.5254010000000001E-4</v>
      </c>
      <c r="JY211">
        <v>0.1705517</v>
      </c>
      <c r="JZ211">
        <v>0.93577060000000001</v>
      </c>
      <c r="KA211">
        <v>26.02243</v>
      </c>
      <c r="KB211" s="1">
        <v>4.362875E-4</v>
      </c>
      <c r="KC211">
        <v>0.16450980000000001</v>
      </c>
      <c r="KD211">
        <v>0.93535800000000002</v>
      </c>
      <c r="KE211">
        <v>25.83296</v>
      </c>
      <c r="KF211" s="1">
        <v>4.1978959999999999E-4</v>
      </c>
      <c r="KG211">
        <v>0.15838050000000001</v>
      </c>
      <c r="KH211">
        <v>0.93495150000000005</v>
      </c>
      <c r="KI211">
        <v>25.853449999999999</v>
      </c>
      <c r="KJ211" s="1">
        <v>4.0292669999999998E-4</v>
      </c>
      <c r="KK211">
        <v>0.15208060000000001</v>
      </c>
      <c r="KL211">
        <v>0.9345601</v>
      </c>
      <c r="KM211">
        <v>26.17587</v>
      </c>
      <c r="KN211" s="1">
        <v>3.8599020000000002E-4</v>
      </c>
      <c r="KO211">
        <v>0.14574580000000001</v>
      </c>
      <c r="KP211">
        <v>0.93419600000000003</v>
      </c>
      <c r="KQ211">
        <v>26.665330000000001</v>
      </c>
      <c r="KR211" s="1">
        <v>3.6935739999999998E-4</v>
      </c>
      <c r="KS211">
        <v>0.13950709999999999</v>
      </c>
      <c r="KT211">
        <v>0.93387160000000002</v>
      </c>
      <c r="KU211">
        <v>26.874610000000001</v>
      </c>
      <c r="KV211" s="1">
        <v>3.5288229999999999E-4</v>
      </c>
      <c r="KW211">
        <v>0.13332289999999999</v>
      </c>
      <c r="KX211">
        <v>0.93361249999999996</v>
      </c>
      <c r="KY211">
        <v>26.66255</v>
      </c>
      <c r="KZ211" s="1">
        <v>3.3710590000000001E-4</v>
      </c>
      <c r="LA211">
        <v>0.12737709999999999</v>
      </c>
      <c r="LB211">
        <v>0.93340250000000002</v>
      </c>
      <c r="LC211">
        <v>26.19295</v>
      </c>
      <c r="LD211" s="1">
        <v>3.2176129999999999E-4</v>
      </c>
      <c r="LE211">
        <v>0.12159399999999999</v>
      </c>
      <c r="LF211">
        <v>0.93325440000000004</v>
      </c>
      <c r="LG211">
        <v>25.67295</v>
      </c>
      <c r="LH211" s="1">
        <v>3.0716430000000001E-4</v>
      </c>
      <c r="LI211">
        <v>0.11606519999999999</v>
      </c>
      <c r="LJ211">
        <v>0.93313869999999999</v>
      </c>
      <c r="LK211">
        <v>25.680289999999999</v>
      </c>
      <c r="LL211" s="1">
        <v>2.932737E-4</v>
      </c>
      <c r="LM211">
        <v>0.11080569999999999</v>
      </c>
      <c r="LN211">
        <v>0.93304540000000002</v>
      </c>
      <c r="LO211">
        <v>25.986820000000002</v>
      </c>
      <c r="LP211" s="1">
        <v>2.8030680000000002E-4</v>
      </c>
      <c r="LQ211">
        <v>0.10589419999999999</v>
      </c>
      <c r="LR211">
        <v>0.93298700000000001</v>
      </c>
      <c r="LS211">
        <v>26.542850000000001</v>
      </c>
      <c r="LT211" s="1">
        <v>2.6780210000000002E-4</v>
      </c>
      <c r="LU211">
        <v>0.10116609999999999</v>
      </c>
      <c r="LV211">
        <v>0.93295410000000001</v>
      </c>
      <c r="LW211">
        <v>27.094889999999999</v>
      </c>
      <c r="LX211" s="1">
        <v>2.555438E-4</v>
      </c>
      <c r="LY211">
        <v>9.6527950000000001E-2</v>
      </c>
      <c r="LZ211">
        <v>0.93291939999999995</v>
      </c>
      <c r="MA211">
        <v>27.381170000000001</v>
      </c>
      <c r="MB211" s="1">
        <v>2.431244E-4</v>
      </c>
      <c r="MC211">
        <v>9.1963890000000006E-2</v>
      </c>
      <c r="MD211">
        <v>0.93292030000000004</v>
      </c>
      <c r="ME211">
        <v>27.155830000000002</v>
      </c>
      <c r="MF211" s="1">
        <v>2.302921E-4</v>
      </c>
      <c r="MG211">
        <v>8.7417850000000005E-2</v>
      </c>
      <c r="MH211">
        <v>0.93290039999999996</v>
      </c>
      <c r="MI211">
        <v>26.6663</v>
      </c>
      <c r="MJ211" s="1">
        <v>2.1808989999999999E-4</v>
      </c>
      <c r="MK211">
        <v>8.3046529999999993E-2</v>
      </c>
      <c r="ML211">
        <v>0.93289200000000005</v>
      </c>
      <c r="MM211">
        <v>26.0078</v>
      </c>
      <c r="MN211" s="1">
        <v>2.0686620000000001E-4</v>
      </c>
      <c r="MO211">
        <v>7.8995280000000001E-2</v>
      </c>
      <c r="MP211">
        <v>0.93289290000000002</v>
      </c>
      <c r="MQ211">
        <v>25.83276</v>
      </c>
      <c r="MR211" s="1">
        <v>1.9681240000000001E-4</v>
      </c>
      <c r="MS211">
        <v>7.5351409999999994E-2</v>
      </c>
      <c r="MT211">
        <v>0.93290810000000002</v>
      </c>
      <c r="MU211">
        <v>25.704719999999998</v>
      </c>
      <c r="MV211" s="1">
        <v>1.8778999999999999E-4</v>
      </c>
      <c r="MW211">
        <v>7.2083229999999998E-2</v>
      </c>
      <c r="MX211">
        <v>0.93290090000000003</v>
      </c>
      <c r="MY211">
        <v>25.573589999999999</v>
      </c>
      <c r="MZ211" s="1">
        <v>1.795391E-4</v>
      </c>
      <c r="NA211">
        <v>6.9084129999999994E-2</v>
      </c>
      <c r="NB211">
        <v>0.93288450000000001</v>
      </c>
      <c r="NC211">
        <v>25.601749999999999</v>
      </c>
      <c r="ND211" s="1">
        <v>1.7196489999999999E-4</v>
      </c>
      <c r="NE211">
        <v>6.6322679999999995E-2</v>
      </c>
      <c r="NF211">
        <v>0.93289840000000002</v>
      </c>
      <c r="NG211">
        <v>25.714300000000001</v>
      </c>
      <c r="NH211" s="1">
        <v>1.6491340000000001E-4</v>
      </c>
      <c r="NI211">
        <v>6.3752199999999995E-2</v>
      </c>
      <c r="NJ211">
        <v>0.93290629999999997</v>
      </c>
      <c r="NK211">
        <v>25.542259999999999</v>
      </c>
      <c r="NL211" s="1">
        <v>1.5814210000000001E-4</v>
      </c>
      <c r="NM211">
        <v>6.1277239999999997E-2</v>
      </c>
      <c r="NN211">
        <v>0.93290689999999998</v>
      </c>
      <c r="NO211">
        <v>25.066870000000002</v>
      </c>
      <c r="NP211" s="1">
        <v>1.5175879999999999E-4</v>
      </c>
      <c r="NQ211">
        <v>5.892679E-2</v>
      </c>
      <c r="NR211">
        <v>0.9329037</v>
      </c>
      <c r="NS211">
        <v>24.454640000000001</v>
      </c>
      <c r="NT211" s="1">
        <v>1.4572709999999999E-4</v>
      </c>
      <c r="NU211">
        <v>5.6703499999999997E-2</v>
      </c>
      <c r="NV211">
        <v>0.93289860000000002</v>
      </c>
      <c r="NW211">
        <v>24.46067</v>
      </c>
      <c r="NX211" s="1">
        <v>1.399026E-4</v>
      </c>
      <c r="NY211">
        <v>5.4545349999999999E-2</v>
      </c>
      <c r="NZ211">
        <v>0.93289429999999995</v>
      </c>
      <c r="OA211">
        <v>24.9222</v>
      </c>
      <c r="OB211" s="1">
        <v>1.3440119999999999E-4</v>
      </c>
      <c r="OC211">
        <v>5.2496229999999998E-2</v>
      </c>
      <c r="OD211">
        <v>0.93286570000000002</v>
      </c>
      <c r="OE211">
        <v>25.520130000000002</v>
      </c>
      <c r="OF211" s="1">
        <v>1.291624E-4</v>
      </c>
      <c r="OG211">
        <v>5.0546380000000002E-2</v>
      </c>
      <c r="OH211">
        <v>0.93290669999999998</v>
      </c>
      <c r="OI211">
        <v>26.15428</v>
      </c>
      <c r="OJ211" s="1">
        <v>1.241383E-4</v>
      </c>
      <c r="OK211">
        <v>4.8665769999999997E-2</v>
      </c>
    </row>
    <row r="212" spans="1:401" x14ac:dyDescent="0.35">
      <c r="A212">
        <v>218</v>
      </c>
      <c r="B212" t="s">
        <v>4</v>
      </c>
      <c r="C212" t="s">
        <v>181</v>
      </c>
      <c r="D212" t="s">
        <v>218</v>
      </c>
      <c r="E212">
        <v>1806.586</v>
      </c>
      <c r="F212">
        <v>0.76594010000000001</v>
      </c>
      <c r="G212">
        <v>22.07985</v>
      </c>
      <c r="H212">
        <v>0</v>
      </c>
      <c r="I212">
        <v>0</v>
      </c>
      <c r="J212">
        <v>0.76331450000000001</v>
      </c>
      <c r="K212">
        <v>22.283619999999999</v>
      </c>
      <c r="L212">
        <v>0</v>
      </c>
      <c r="M212">
        <v>0</v>
      </c>
      <c r="N212">
        <v>0.7606908</v>
      </c>
      <c r="O212">
        <v>22.461649999999999</v>
      </c>
      <c r="P212">
        <v>0</v>
      </c>
      <c r="Q212">
        <v>0</v>
      </c>
      <c r="R212">
        <v>0.75804070000000001</v>
      </c>
      <c r="S212">
        <v>22.33259</v>
      </c>
      <c r="T212">
        <v>0</v>
      </c>
      <c r="U212">
        <v>0</v>
      </c>
      <c r="V212">
        <v>0.75526729999999997</v>
      </c>
      <c r="W212">
        <v>21.959900000000001</v>
      </c>
      <c r="X212">
        <v>0</v>
      </c>
      <c r="Y212">
        <v>0</v>
      </c>
      <c r="Z212">
        <v>0.752085</v>
      </c>
      <c r="AA212">
        <v>21.721409999999999</v>
      </c>
      <c r="AB212">
        <v>0</v>
      </c>
      <c r="AC212">
        <v>0</v>
      </c>
      <c r="AD212">
        <v>0.74784729999999999</v>
      </c>
      <c r="AE212">
        <v>21.688749999999999</v>
      </c>
      <c r="AF212">
        <v>0</v>
      </c>
      <c r="AG212">
        <v>0</v>
      </c>
      <c r="AH212">
        <v>0.74312549999999999</v>
      </c>
      <c r="AI212">
        <v>22.192550000000001</v>
      </c>
      <c r="AJ212">
        <v>0</v>
      </c>
      <c r="AK212">
        <v>1.9400640000000001E-38</v>
      </c>
      <c r="AL212">
        <v>0.73884309999999997</v>
      </c>
      <c r="AM212">
        <v>22.733969999999999</v>
      </c>
      <c r="AN212" s="1">
        <v>1.9381839999999999E-29</v>
      </c>
      <c r="AO212" s="1">
        <v>1.3723860000000001E-26</v>
      </c>
      <c r="AP212">
        <v>0.73511510000000002</v>
      </c>
      <c r="AQ212">
        <v>23.286829999999998</v>
      </c>
      <c r="AR212" s="1">
        <v>7.0783940000000006E-18</v>
      </c>
      <c r="AS212" s="1">
        <v>4.997371E-15</v>
      </c>
      <c r="AT212">
        <v>0.73175970000000001</v>
      </c>
      <c r="AU212">
        <v>23.674479999999999</v>
      </c>
      <c r="AV212" s="1">
        <v>2.4642720000000001E-8</v>
      </c>
      <c r="AW212" s="1">
        <v>1.013482E-5</v>
      </c>
      <c r="AX212">
        <v>0.72907979999999994</v>
      </c>
      <c r="AY212">
        <v>23.599170000000001</v>
      </c>
      <c r="AZ212" s="1">
        <v>1.770222E-4</v>
      </c>
      <c r="BA212" s="1">
        <v>7.7402570000000004E-2</v>
      </c>
      <c r="BB212">
        <v>0.72670630000000003</v>
      </c>
      <c r="BC212">
        <v>23.417200000000001</v>
      </c>
      <c r="BD212" s="1">
        <v>4.3018479999999998E-2</v>
      </c>
      <c r="BE212" s="1">
        <v>20.940799999999999</v>
      </c>
      <c r="BF212">
        <v>0.72422699999999995</v>
      </c>
      <c r="BG212">
        <v>23.203279999999999</v>
      </c>
      <c r="BH212" s="1">
        <v>1.629432</v>
      </c>
      <c r="BI212">
        <v>878.81899999999996</v>
      </c>
      <c r="BJ212">
        <v>0.72151460000000001</v>
      </c>
      <c r="BK212">
        <v>23.227409999999999</v>
      </c>
      <c r="BL212" s="1">
        <v>16.352129999999999</v>
      </c>
      <c r="BM212">
        <v>9679.6229999999996</v>
      </c>
      <c r="BN212">
        <v>0.71847799999999995</v>
      </c>
      <c r="BO212">
        <v>23.900680000000001</v>
      </c>
      <c r="BP212">
        <v>58.891129999999997</v>
      </c>
      <c r="BQ212">
        <v>37949.089999999997</v>
      </c>
      <c r="BR212">
        <v>0.71500390000000003</v>
      </c>
      <c r="BS212">
        <v>24.573709999999998</v>
      </c>
      <c r="BT212">
        <v>93.929919999999996</v>
      </c>
      <c r="BU212">
        <v>65292.44</v>
      </c>
      <c r="BV212">
        <v>0.71100949999999996</v>
      </c>
      <c r="BW212">
        <v>25.201029999999999</v>
      </c>
      <c r="BX212">
        <v>77.611019999999996</v>
      </c>
      <c r="BY212">
        <v>57686.28</v>
      </c>
      <c r="BZ212">
        <v>0.70634960000000002</v>
      </c>
      <c r="CA212">
        <v>25.529160000000001</v>
      </c>
      <c r="CB212">
        <v>37.643180000000001</v>
      </c>
      <c r="CC212">
        <v>29661.27</v>
      </c>
      <c r="CD212">
        <v>0.70120519999999997</v>
      </c>
      <c r="CE212">
        <v>25.393630000000002</v>
      </c>
      <c r="CF212">
        <v>11.9344</v>
      </c>
      <c r="CG212">
        <v>9877.9349999999995</v>
      </c>
      <c r="CH212">
        <v>0.69555959999999994</v>
      </c>
      <c r="CI212">
        <v>24.86497</v>
      </c>
      <c r="CJ212">
        <v>2.7425389999999998</v>
      </c>
      <c r="CK212">
        <v>2355.7939999999999</v>
      </c>
      <c r="CL212">
        <v>0.68960770000000005</v>
      </c>
      <c r="CM212">
        <v>24.368089999999999</v>
      </c>
      <c r="CN212">
        <v>0.53367620000000004</v>
      </c>
      <c r="CO212">
        <v>463.77659999999997</v>
      </c>
      <c r="CP212">
        <v>0.68362440000000002</v>
      </c>
      <c r="CQ212">
        <v>24.203379999999999</v>
      </c>
      <c r="CR212">
        <v>0.13379250000000001</v>
      </c>
      <c r="CS212">
        <v>109.44329999999999</v>
      </c>
      <c r="CT212">
        <v>0.67748160000000002</v>
      </c>
      <c r="CU212">
        <v>24.555019999999999</v>
      </c>
      <c r="CV212">
        <v>7.4994699999999997E-2</v>
      </c>
      <c r="CW212">
        <v>55.972999999999999</v>
      </c>
      <c r="CX212">
        <v>0.67130979999999996</v>
      </c>
      <c r="CY212">
        <v>24.66788</v>
      </c>
      <c r="CZ212">
        <v>6.8886989999999995E-2</v>
      </c>
      <c r="DA212">
        <v>50.121580000000002</v>
      </c>
      <c r="DB212">
        <v>0.66554009999999997</v>
      </c>
      <c r="DC212">
        <v>25.105689999999999</v>
      </c>
      <c r="DD212">
        <v>6.8371879999999996E-2</v>
      </c>
      <c r="DE212">
        <v>49.902209999999997</v>
      </c>
      <c r="DF212">
        <v>0.6593504</v>
      </c>
      <c r="DG212">
        <v>25.416360000000001</v>
      </c>
      <c r="DH212">
        <v>6.6106819999999997E-2</v>
      </c>
      <c r="DI212">
        <v>48.638019999999997</v>
      </c>
      <c r="DJ212">
        <v>0.65286960000000005</v>
      </c>
      <c r="DK212">
        <v>25.169550000000001</v>
      </c>
      <c r="DL212" s="1">
        <v>6.1725679999999998E-2</v>
      </c>
      <c r="DM212">
        <v>45.768929999999997</v>
      </c>
      <c r="DN212">
        <v>0.64630350000000003</v>
      </c>
      <c r="DO212">
        <v>24.60322</v>
      </c>
      <c r="DP212" s="1">
        <v>5.6312010000000003E-2</v>
      </c>
      <c r="DQ212">
        <v>42.022060000000003</v>
      </c>
      <c r="DR212">
        <v>0.63988860000000003</v>
      </c>
      <c r="DS212">
        <v>24.056550000000001</v>
      </c>
      <c r="DT212" s="1">
        <v>5.0700259999999997E-2</v>
      </c>
      <c r="DU212">
        <v>38.03096</v>
      </c>
      <c r="DV212">
        <v>0.63358190000000003</v>
      </c>
      <c r="DW212">
        <v>23.7239</v>
      </c>
      <c r="DX212" s="1">
        <v>4.5318549999999999E-2</v>
      </c>
      <c r="DY212">
        <v>34.135109999999997</v>
      </c>
      <c r="DZ212">
        <v>0.62717120000000004</v>
      </c>
      <c r="EA212">
        <v>24.051130000000001</v>
      </c>
      <c r="EB212" s="1">
        <v>4.0337959999999999E-2</v>
      </c>
      <c r="EC212">
        <v>30.49727</v>
      </c>
      <c r="ED212">
        <v>0.62160369999999998</v>
      </c>
      <c r="EE212">
        <v>24.657360000000001</v>
      </c>
      <c r="EF212" s="1">
        <v>3.587721E-2</v>
      </c>
      <c r="EG212">
        <v>27.199529999999999</v>
      </c>
      <c r="EH212">
        <v>0.61714550000000001</v>
      </c>
      <c r="EI212">
        <v>25.451589999999999</v>
      </c>
      <c r="EJ212" s="1">
        <v>3.1914409999999997E-2</v>
      </c>
      <c r="EK212">
        <v>24.287880000000001</v>
      </c>
      <c r="EL212">
        <v>0.61264909999999995</v>
      </c>
      <c r="EM212">
        <v>26.25705</v>
      </c>
      <c r="EN212" s="1">
        <v>2.842391E-2</v>
      </c>
      <c r="EO212">
        <v>21.714200000000002</v>
      </c>
      <c r="EP212">
        <v>0.60802389999999995</v>
      </c>
      <c r="EQ212">
        <v>26.492000000000001</v>
      </c>
      <c r="ER212" s="1">
        <v>2.5321880000000001E-2</v>
      </c>
      <c r="ES212">
        <v>19.42793</v>
      </c>
      <c r="ET212">
        <v>0.60340380000000005</v>
      </c>
      <c r="EU212">
        <v>26.157440000000001</v>
      </c>
      <c r="EV212" s="1">
        <v>2.2536049999999998E-2</v>
      </c>
      <c r="EW212">
        <v>17.363299999999999</v>
      </c>
      <c r="EX212">
        <v>0.59871940000000001</v>
      </c>
      <c r="EY212">
        <v>25.730160000000001</v>
      </c>
      <c r="EZ212" s="1">
        <v>2.0044670000000001E-2</v>
      </c>
      <c r="FA212">
        <v>15.508459999999999</v>
      </c>
      <c r="FB212">
        <v>0.5941613</v>
      </c>
      <c r="FC212">
        <v>25.272929999999999</v>
      </c>
      <c r="FD212" s="1">
        <v>1.7816309999999998E-2</v>
      </c>
      <c r="FE212">
        <v>13.83527</v>
      </c>
      <c r="FF212">
        <v>0.58972829999999998</v>
      </c>
      <c r="FG212">
        <v>25.19078</v>
      </c>
      <c r="FH212" s="1">
        <v>1.583325E-2</v>
      </c>
      <c r="FI212">
        <v>12.337770000000001</v>
      </c>
      <c r="FJ212">
        <v>0.58324089999999995</v>
      </c>
      <c r="FK212">
        <v>25.336649999999999</v>
      </c>
      <c r="FL212">
        <v>1.404423E-2</v>
      </c>
      <c r="FM212">
        <v>11.0184</v>
      </c>
      <c r="FN212">
        <v>0.57690129999999995</v>
      </c>
      <c r="FO212">
        <v>25.548639999999999</v>
      </c>
      <c r="FP212" s="1">
        <v>1.246073E-2</v>
      </c>
      <c r="FQ212">
        <v>9.8399780000000003</v>
      </c>
      <c r="FR212">
        <v>0.57094400000000001</v>
      </c>
      <c r="FS212">
        <v>25.845880000000001</v>
      </c>
      <c r="FT212" s="1">
        <v>1.105397E-2</v>
      </c>
      <c r="FU212">
        <v>8.7818699999999996</v>
      </c>
      <c r="FV212">
        <v>0.56556150000000005</v>
      </c>
      <c r="FW212">
        <v>25.904140000000002</v>
      </c>
      <c r="FX212" s="1">
        <v>9.80462E-3</v>
      </c>
      <c r="FY212">
        <v>7.8295310000000002</v>
      </c>
      <c r="FZ212">
        <v>0.56082140000000003</v>
      </c>
      <c r="GA212">
        <v>25.675850000000001</v>
      </c>
      <c r="GB212" s="1">
        <v>8.7003800000000006E-3</v>
      </c>
      <c r="GC212">
        <v>6.976356</v>
      </c>
      <c r="GD212">
        <v>0.55661760000000005</v>
      </c>
      <c r="GE212">
        <v>25.213280000000001</v>
      </c>
      <c r="GF212" s="1">
        <v>7.7170850000000003E-3</v>
      </c>
      <c r="GG212">
        <v>6.2090719999999999</v>
      </c>
      <c r="GH212">
        <v>0.55309770000000003</v>
      </c>
      <c r="GI212">
        <v>24.8096</v>
      </c>
      <c r="GJ212" s="1">
        <v>6.8343960000000004E-3</v>
      </c>
      <c r="GK212">
        <v>5.5111869999999996</v>
      </c>
      <c r="GL212">
        <v>0.55049979999999998</v>
      </c>
      <c r="GM212">
        <v>24.937580000000001</v>
      </c>
      <c r="GN212" s="1">
        <v>6.033849E-3</v>
      </c>
      <c r="GO212">
        <v>4.8689109999999998</v>
      </c>
      <c r="GP212">
        <v>0.54840929999999999</v>
      </c>
      <c r="GQ212">
        <v>25.455549999999999</v>
      </c>
      <c r="GR212" s="1">
        <v>5.3061949999999997E-3</v>
      </c>
      <c r="GS212">
        <v>4.2813679999999996</v>
      </c>
      <c r="GT212">
        <v>0.54684239999999995</v>
      </c>
      <c r="GU212">
        <v>26.28051</v>
      </c>
      <c r="GV212" s="1">
        <v>4.6312369999999999E-3</v>
      </c>
      <c r="GW212">
        <v>3.7361610000000001</v>
      </c>
      <c r="GX212">
        <v>0.54571769999999997</v>
      </c>
      <c r="GY212">
        <v>27.089390000000002</v>
      </c>
      <c r="GZ212" s="1">
        <v>3.9769879999999999E-3</v>
      </c>
      <c r="HA212">
        <v>3.2111860000000001</v>
      </c>
      <c r="HB212">
        <v>0.54474849999999997</v>
      </c>
      <c r="HC212">
        <v>27.540579999999999</v>
      </c>
      <c r="HD212" s="1">
        <v>3.3215850000000002E-3</v>
      </c>
      <c r="HE212">
        <v>2.688062</v>
      </c>
      <c r="HF212">
        <v>0.54402510000000004</v>
      </c>
      <c r="HG212">
        <v>27.318370000000002</v>
      </c>
      <c r="HH212" s="1">
        <v>2.688934E-3</v>
      </c>
      <c r="HI212">
        <v>2.180914</v>
      </c>
      <c r="HJ212">
        <v>0.54347009999999996</v>
      </c>
      <c r="HK212">
        <v>26.779990000000002</v>
      </c>
      <c r="HL212" s="1">
        <v>2.1273450000000001E-3</v>
      </c>
      <c r="HM212">
        <v>1.726523</v>
      </c>
      <c r="HN212">
        <v>0.54308489999999998</v>
      </c>
      <c r="HO212">
        <v>26.093800000000002</v>
      </c>
      <c r="HP212" s="1">
        <v>1.677967E-3</v>
      </c>
      <c r="HQ212">
        <v>1.359013</v>
      </c>
      <c r="HR212">
        <v>0.54281290000000004</v>
      </c>
      <c r="HS212">
        <v>25.633900000000001</v>
      </c>
      <c r="HT212" s="1">
        <v>1.3514930000000001E-3</v>
      </c>
      <c r="HU212">
        <v>1.08914</v>
      </c>
      <c r="HV212">
        <v>0.54260759999999997</v>
      </c>
      <c r="HW212">
        <v>25.48067</v>
      </c>
      <c r="HX212" s="1">
        <v>1.130378E-3</v>
      </c>
      <c r="HY212">
        <v>0.9053658</v>
      </c>
      <c r="HZ212">
        <v>0.54244769999999998</v>
      </c>
      <c r="IA212">
        <v>25.469709999999999</v>
      </c>
      <c r="IB212" s="1">
        <v>9.8280520000000007E-4</v>
      </c>
      <c r="IC212">
        <v>0.78286270000000002</v>
      </c>
      <c r="ID212">
        <v>0.5423249</v>
      </c>
      <c r="IE212">
        <v>25.669750000000001</v>
      </c>
      <c r="IF212" s="1">
        <v>8.8000790000000001E-4</v>
      </c>
      <c r="IG212">
        <v>0.69833679999999998</v>
      </c>
      <c r="IH212">
        <v>0.5421861</v>
      </c>
      <c r="II212">
        <v>25.747530000000001</v>
      </c>
      <c r="IJ212" s="1">
        <v>8.0139610000000004E-4</v>
      </c>
      <c r="IK212">
        <v>0.63464989999999999</v>
      </c>
      <c r="IL212">
        <v>0.5420336</v>
      </c>
      <c r="IM212">
        <v>25.44547</v>
      </c>
      <c r="IN212" s="1">
        <v>7.3590470000000003E-4</v>
      </c>
      <c r="IO212">
        <v>0.58206000000000002</v>
      </c>
      <c r="IP212">
        <v>0.54187010000000002</v>
      </c>
      <c r="IQ212">
        <v>24.959150000000001</v>
      </c>
      <c r="IR212" s="1">
        <v>6.7996050000000002E-4</v>
      </c>
      <c r="IS212">
        <v>0.53724400000000005</v>
      </c>
      <c r="IT212">
        <v>0.54168740000000004</v>
      </c>
      <c r="IU212">
        <v>24.471579999999999</v>
      </c>
      <c r="IV212" s="1">
        <v>6.32897E-4</v>
      </c>
      <c r="IW212">
        <v>0.49952210000000002</v>
      </c>
      <c r="IX212">
        <v>0.54147140000000005</v>
      </c>
      <c r="IY212">
        <v>24.614429999999999</v>
      </c>
      <c r="IZ212" s="1">
        <v>5.93765E-4</v>
      </c>
      <c r="JA212">
        <v>0.46821760000000001</v>
      </c>
      <c r="JB212">
        <v>0.54122409999999999</v>
      </c>
      <c r="JC212">
        <v>25.09637</v>
      </c>
      <c r="JD212" s="1">
        <v>5.6109339999999995E-4</v>
      </c>
      <c r="JE212">
        <v>0.4421062</v>
      </c>
      <c r="JF212">
        <v>0.54097419999999996</v>
      </c>
      <c r="JG212">
        <v>25.845320000000001</v>
      </c>
      <c r="JH212" s="1">
        <v>5.3344950000000003E-4</v>
      </c>
      <c r="JI212">
        <v>0.42011500000000002</v>
      </c>
      <c r="JJ212">
        <v>0.54072279999999995</v>
      </c>
      <c r="JK212">
        <v>26.520199999999999</v>
      </c>
      <c r="JL212" s="1">
        <v>5.0963009999999999E-4</v>
      </c>
      <c r="JM212">
        <v>0.40121679999999998</v>
      </c>
      <c r="JN212">
        <v>0.54044709999999996</v>
      </c>
      <c r="JO212">
        <v>27.0075</v>
      </c>
      <c r="JP212" s="1">
        <v>4.8926000000000004E-4</v>
      </c>
      <c r="JQ212">
        <v>0.38503159999999997</v>
      </c>
      <c r="JR212">
        <v>0.54016260000000005</v>
      </c>
      <c r="JS212">
        <v>27.03518</v>
      </c>
      <c r="JT212" s="1">
        <v>4.7148969999999998E-4</v>
      </c>
      <c r="JU212">
        <v>0.3709924</v>
      </c>
      <c r="JV212">
        <v>0.53987390000000002</v>
      </c>
      <c r="JW212">
        <v>26.716180000000001</v>
      </c>
      <c r="JX212" s="1">
        <v>4.5505639999999999E-4</v>
      </c>
      <c r="JY212">
        <v>0.35811209999999999</v>
      </c>
      <c r="JZ212">
        <v>0.53959789999999996</v>
      </c>
      <c r="KA212">
        <v>26.161280000000001</v>
      </c>
      <c r="KB212" s="1">
        <v>4.3883410000000001E-4</v>
      </c>
      <c r="KC212">
        <v>0.3455009</v>
      </c>
      <c r="KD212">
        <v>0.53930440000000002</v>
      </c>
      <c r="KE212">
        <v>25.972770000000001</v>
      </c>
      <c r="KF212" s="1">
        <v>4.2239110000000002E-4</v>
      </c>
      <c r="KG212">
        <v>0.33274300000000001</v>
      </c>
      <c r="KH212">
        <v>0.53902859999999997</v>
      </c>
      <c r="KI212">
        <v>25.963740000000001</v>
      </c>
      <c r="KJ212" s="1">
        <v>4.0558940000000001E-4</v>
      </c>
      <c r="KK212">
        <v>0.31964690000000001</v>
      </c>
      <c r="KL212">
        <v>0.53876230000000003</v>
      </c>
      <c r="KM212">
        <v>26.221969999999999</v>
      </c>
      <c r="KN212" s="1">
        <v>3.886227E-4</v>
      </c>
      <c r="KO212">
        <v>0.30639499999999997</v>
      </c>
      <c r="KP212">
        <v>0.53852770000000005</v>
      </c>
      <c r="KQ212">
        <v>26.670079999999999</v>
      </c>
      <c r="KR212" s="1">
        <v>3.7197830000000002E-4</v>
      </c>
      <c r="KS212">
        <v>0.29334880000000002</v>
      </c>
      <c r="KT212">
        <v>0.5382962</v>
      </c>
      <c r="KU212">
        <v>26.865919999999999</v>
      </c>
      <c r="KV212" s="1">
        <v>3.554322E-4</v>
      </c>
      <c r="KW212">
        <v>0.28038109999999999</v>
      </c>
      <c r="KX212">
        <v>0.53813060000000001</v>
      </c>
      <c r="KY212">
        <v>26.697610000000001</v>
      </c>
      <c r="KZ212" s="1">
        <v>3.395688E-4</v>
      </c>
      <c r="LA212">
        <v>0.26788260000000003</v>
      </c>
      <c r="LB212">
        <v>0.53797779999999995</v>
      </c>
      <c r="LC212">
        <v>26.274570000000001</v>
      </c>
      <c r="LD212" s="1">
        <v>3.2415100000000001E-4</v>
      </c>
      <c r="LE212">
        <v>0.25575140000000002</v>
      </c>
      <c r="LF212">
        <v>0.53787770000000001</v>
      </c>
      <c r="LG212">
        <v>25.788239999999998</v>
      </c>
      <c r="LH212" s="1">
        <v>3.0944119999999999E-4</v>
      </c>
      <c r="LI212">
        <v>0.24410879999999999</v>
      </c>
      <c r="LJ212">
        <v>0.5377864</v>
      </c>
      <c r="LK212">
        <v>25.77627</v>
      </c>
      <c r="LL212" s="1">
        <v>2.9542190000000001E-4</v>
      </c>
      <c r="LM212">
        <v>0.23301839999999999</v>
      </c>
      <c r="LN212">
        <v>0.53771639999999998</v>
      </c>
      <c r="LO212">
        <v>26.056419999999999</v>
      </c>
      <c r="LP212" s="1">
        <v>2.8232129999999998E-4</v>
      </c>
      <c r="LQ212">
        <v>0.22263959999999999</v>
      </c>
      <c r="LR212">
        <v>0.53767909999999997</v>
      </c>
      <c r="LS212">
        <v>26.570119999999999</v>
      </c>
      <c r="LT212" s="1">
        <v>2.6977529999999998E-4</v>
      </c>
      <c r="LU212">
        <v>0.21273919999999999</v>
      </c>
      <c r="LV212">
        <v>0.53765220000000002</v>
      </c>
      <c r="LW212">
        <v>27.095230000000001</v>
      </c>
      <c r="LX212" s="1">
        <v>2.5747969999999999E-4</v>
      </c>
      <c r="LY212">
        <v>0.2030341</v>
      </c>
      <c r="LZ212">
        <v>0.53761389999999998</v>
      </c>
      <c r="MA212">
        <v>27.366309999999999</v>
      </c>
      <c r="MB212" s="1">
        <v>2.450377E-4</v>
      </c>
      <c r="MC212">
        <v>0.19349769999999999</v>
      </c>
      <c r="MD212">
        <v>0.53760759999999996</v>
      </c>
      <c r="ME212">
        <v>27.18356</v>
      </c>
      <c r="MF212" s="1">
        <v>2.321829E-4</v>
      </c>
      <c r="MG212">
        <v>0.1840117</v>
      </c>
      <c r="MH212">
        <v>0.53760980000000003</v>
      </c>
      <c r="MI212">
        <v>26.74136</v>
      </c>
      <c r="MJ212" s="1">
        <v>2.1986419999999999E-4</v>
      </c>
      <c r="MK212">
        <v>0.17479749999999999</v>
      </c>
      <c r="ML212">
        <v>0.53760149999999995</v>
      </c>
      <c r="MM212">
        <v>26.133430000000001</v>
      </c>
      <c r="MN212" s="1">
        <v>2.0848110000000001E-4</v>
      </c>
      <c r="MO212">
        <v>0.16621069999999999</v>
      </c>
      <c r="MP212">
        <v>0.53759840000000003</v>
      </c>
      <c r="MQ212">
        <v>25.958919999999999</v>
      </c>
      <c r="MR212" s="1">
        <v>1.982478E-4</v>
      </c>
      <c r="MS212">
        <v>0.1584431</v>
      </c>
      <c r="MT212">
        <v>0.53758839999999997</v>
      </c>
      <c r="MU212">
        <v>25.795459999999999</v>
      </c>
      <c r="MV212" s="1">
        <v>1.8908679999999999E-4</v>
      </c>
      <c r="MW212">
        <v>0.15149789999999999</v>
      </c>
      <c r="MX212">
        <v>0.53759420000000002</v>
      </c>
      <c r="MY212">
        <v>25.626629999999999</v>
      </c>
      <c r="MZ212" s="1">
        <v>1.807352E-4</v>
      </c>
      <c r="NA212">
        <v>0.14515130000000001</v>
      </c>
      <c r="NB212">
        <v>0.53759029999999997</v>
      </c>
      <c r="NC212">
        <v>25.614789999999999</v>
      </c>
      <c r="ND212" s="1">
        <v>1.730592E-4</v>
      </c>
      <c r="NE212">
        <v>0.1392968</v>
      </c>
      <c r="NF212">
        <v>0.53758600000000001</v>
      </c>
      <c r="NG212">
        <v>25.712350000000001</v>
      </c>
      <c r="NH212" s="1">
        <v>1.659489E-4</v>
      </c>
      <c r="NI212">
        <v>0.13388040000000001</v>
      </c>
      <c r="NJ212">
        <v>0.53758899999999998</v>
      </c>
      <c r="NK212">
        <v>25.58548</v>
      </c>
      <c r="NL212" s="1">
        <v>1.5914149999999999E-4</v>
      </c>
      <c r="NM212">
        <v>0.1286921</v>
      </c>
      <c r="NN212">
        <v>0.53758919999999999</v>
      </c>
      <c r="NO212">
        <v>25.16508</v>
      </c>
      <c r="NP212" s="1">
        <v>1.5269130000000001E-4</v>
      </c>
      <c r="NQ212">
        <v>0.1237312</v>
      </c>
      <c r="NR212">
        <v>0.53758790000000001</v>
      </c>
      <c r="NS212">
        <v>24.587789999999998</v>
      </c>
      <c r="NT212" s="1">
        <v>1.4662360000000001E-4</v>
      </c>
      <c r="NU212">
        <v>0.1190594</v>
      </c>
      <c r="NV212">
        <v>0.53760160000000001</v>
      </c>
      <c r="NW212">
        <v>24.575410000000002</v>
      </c>
      <c r="NX212" s="1">
        <v>1.4076900000000001E-4</v>
      </c>
      <c r="NY212">
        <v>0.1145335</v>
      </c>
      <c r="NZ212">
        <v>0.53759650000000003</v>
      </c>
      <c r="OA212">
        <v>24.99127</v>
      </c>
      <c r="OB212" s="1">
        <v>1.3521449999999999E-4</v>
      </c>
      <c r="OC212">
        <v>0.1102138</v>
      </c>
      <c r="OD212">
        <v>0.53759219999999996</v>
      </c>
      <c r="OE212">
        <v>25.539860000000001</v>
      </c>
      <c r="OF212" s="1">
        <v>1.2994109999999999E-4</v>
      </c>
      <c r="OG212">
        <v>0.1061148</v>
      </c>
      <c r="OH212">
        <v>0.53760200000000002</v>
      </c>
      <c r="OI212">
        <v>26.143219999999999</v>
      </c>
      <c r="OJ212" s="1">
        <v>1.2488749999999999E-4</v>
      </c>
      <c r="OK212">
        <v>0.1021707</v>
      </c>
    </row>
    <row r="213" spans="1:401" x14ac:dyDescent="0.35">
      <c r="A213">
        <v>219</v>
      </c>
      <c r="B213" t="s">
        <v>4</v>
      </c>
      <c r="C213" t="s">
        <v>181</v>
      </c>
      <c r="D213" t="s">
        <v>219</v>
      </c>
      <c r="E213">
        <v>861.88599999999997</v>
      </c>
      <c r="F213">
        <v>0.85567669999999996</v>
      </c>
      <c r="G213">
        <v>22.12501</v>
      </c>
      <c r="H213">
        <v>0</v>
      </c>
      <c r="I213">
        <v>0</v>
      </c>
      <c r="J213">
        <v>0.85601470000000002</v>
      </c>
      <c r="K213">
        <v>22.326260000000001</v>
      </c>
      <c r="L213">
        <v>0</v>
      </c>
      <c r="M213">
        <v>0</v>
      </c>
      <c r="N213">
        <v>0.85634969999999999</v>
      </c>
      <c r="O213">
        <v>22.52337</v>
      </c>
      <c r="P213">
        <v>0</v>
      </c>
      <c r="Q213">
        <v>0</v>
      </c>
      <c r="R213">
        <v>0.85666140000000002</v>
      </c>
      <c r="S213">
        <v>22.38194</v>
      </c>
      <c r="T213">
        <v>0</v>
      </c>
      <c r="U213">
        <v>0</v>
      </c>
      <c r="V213">
        <v>0.85693819999999998</v>
      </c>
      <c r="W213">
        <v>22.000029999999999</v>
      </c>
      <c r="X213">
        <v>0</v>
      </c>
      <c r="Y213">
        <v>0</v>
      </c>
      <c r="Z213">
        <v>0.85709780000000002</v>
      </c>
      <c r="AA213">
        <v>21.74803</v>
      </c>
      <c r="AB213">
        <v>0</v>
      </c>
      <c r="AC213">
        <v>0</v>
      </c>
      <c r="AD213">
        <v>0.85701179999999999</v>
      </c>
      <c r="AE213">
        <v>21.69519</v>
      </c>
      <c r="AF213">
        <v>0</v>
      </c>
      <c r="AG213">
        <v>0</v>
      </c>
      <c r="AH213">
        <v>0.85718269999999996</v>
      </c>
      <c r="AI213">
        <v>22.223769999999998</v>
      </c>
      <c r="AJ213">
        <v>0</v>
      </c>
      <c r="AK213">
        <v>0</v>
      </c>
      <c r="AL213">
        <v>0.8578327</v>
      </c>
      <c r="AM213">
        <v>22.78988</v>
      </c>
      <c r="AN213" s="1">
        <v>3.5443840000000001E-30</v>
      </c>
      <c r="AO213" s="1">
        <v>6.506092E-28</v>
      </c>
      <c r="AP213">
        <v>0.858657</v>
      </c>
      <c r="AQ213">
        <v>23.341799999999999</v>
      </c>
      <c r="AR213" s="1">
        <v>1.2718990000000001E-18</v>
      </c>
      <c r="AS213" s="1">
        <v>2.4374029999999999E-16</v>
      </c>
      <c r="AT213">
        <v>0.85951619999999995</v>
      </c>
      <c r="AU213">
        <v>23.738379999999999</v>
      </c>
      <c r="AV213" s="1">
        <v>1.795625E-9</v>
      </c>
      <c r="AW213" s="1">
        <v>4.6672339999999998E-7</v>
      </c>
      <c r="AX213">
        <v>0.86017250000000001</v>
      </c>
      <c r="AY213">
        <v>23.650549999999999</v>
      </c>
      <c r="AZ213" s="1">
        <v>5.4353739999999997E-5</v>
      </c>
      <c r="BA213" s="1">
        <v>1.2864220000000001E-2</v>
      </c>
      <c r="BB213">
        <v>0.86029630000000001</v>
      </c>
      <c r="BC213">
        <v>23.46715</v>
      </c>
      <c r="BD213" s="1">
        <v>1.900514E-2</v>
      </c>
      <c r="BE213" s="1">
        <v>4.6982210000000002</v>
      </c>
      <c r="BF213">
        <v>0.86034790000000005</v>
      </c>
      <c r="BG213">
        <v>23.248729999999998</v>
      </c>
      <c r="BH213" s="1">
        <v>0.92765439999999999</v>
      </c>
      <c r="BI213" s="1">
        <v>239.3075</v>
      </c>
      <c r="BJ213">
        <v>0.86029619999999996</v>
      </c>
      <c r="BK213">
        <v>23.264030000000002</v>
      </c>
      <c r="BL213" s="1">
        <v>11.4078</v>
      </c>
      <c r="BM213">
        <v>3053.431</v>
      </c>
      <c r="BN213">
        <v>0.86015969999999997</v>
      </c>
      <c r="BO213">
        <v>23.938490000000002</v>
      </c>
      <c r="BP213">
        <v>48.742989999999999</v>
      </c>
      <c r="BQ213">
        <v>13484.87</v>
      </c>
      <c r="BR213">
        <v>0.8599156</v>
      </c>
      <c r="BS213">
        <v>24.608840000000001</v>
      </c>
      <c r="BT213">
        <v>89.990989999999996</v>
      </c>
      <c r="BU213">
        <v>25621.07</v>
      </c>
      <c r="BV213">
        <v>0.85964940000000001</v>
      </c>
      <c r="BW213">
        <v>25.240089999999999</v>
      </c>
      <c r="BX213">
        <v>84.301349999999999</v>
      </c>
      <c r="BY213">
        <v>24612.06</v>
      </c>
      <c r="BZ213">
        <v>0.85939509999999997</v>
      </c>
      <c r="CA213">
        <v>25.58624</v>
      </c>
      <c r="CB213">
        <v>45.492840000000001</v>
      </c>
      <c r="CC213">
        <v>13578.02</v>
      </c>
      <c r="CD213">
        <v>0.85920169999999996</v>
      </c>
      <c r="CE213">
        <v>25.446770000000001</v>
      </c>
      <c r="CF213">
        <v>15.75925</v>
      </c>
      <c r="CG213">
        <v>4793.3909999999996</v>
      </c>
      <c r="CH213">
        <v>0.85930070000000003</v>
      </c>
      <c r="CI213">
        <v>24.93552</v>
      </c>
      <c r="CJ213">
        <v>3.8717450000000002</v>
      </c>
      <c r="CK213">
        <v>1195.329</v>
      </c>
      <c r="CL213">
        <v>0.8597496</v>
      </c>
      <c r="CM213">
        <v>24.434470000000001</v>
      </c>
      <c r="CN213">
        <v>0.76934400000000003</v>
      </c>
      <c r="CO213">
        <v>239.3657</v>
      </c>
      <c r="CP213">
        <v>0.86052879999999998</v>
      </c>
      <c r="CQ213">
        <v>24.259650000000001</v>
      </c>
      <c r="CR213">
        <v>0.17233879999999999</v>
      </c>
      <c r="CS213">
        <v>52.829520000000002</v>
      </c>
      <c r="CT213">
        <v>0.86154600000000003</v>
      </c>
      <c r="CU213">
        <v>24.592189999999999</v>
      </c>
      <c r="CV213">
        <v>8.0084610000000001E-2</v>
      </c>
      <c r="CW213">
        <v>23.69576</v>
      </c>
      <c r="CX213">
        <v>0.86255530000000002</v>
      </c>
      <c r="CY213">
        <v>24.70608</v>
      </c>
      <c r="CZ213">
        <v>6.9116179999999999E-2</v>
      </c>
      <c r="DA213">
        <v>20.199960000000001</v>
      </c>
      <c r="DB213">
        <v>0.86097100000000004</v>
      </c>
      <c r="DC213">
        <v>25.14838</v>
      </c>
      <c r="DD213">
        <v>6.8491029999999994E-2</v>
      </c>
      <c r="DE213">
        <v>20.031600000000001</v>
      </c>
      <c r="DF213">
        <v>0.85917849999999996</v>
      </c>
      <c r="DG213">
        <v>25.476430000000001</v>
      </c>
      <c r="DH213">
        <v>6.6726110000000005E-2</v>
      </c>
      <c r="DI213">
        <v>19.59929</v>
      </c>
      <c r="DJ213">
        <v>0.85729290000000002</v>
      </c>
      <c r="DK213">
        <v>25.241990000000001</v>
      </c>
      <c r="DL213" s="1">
        <v>6.2725030000000001E-2</v>
      </c>
      <c r="DM213">
        <v>18.506820000000001</v>
      </c>
      <c r="DN213">
        <v>0.85571269999999999</v>
      </c>
      <c r="DO213">
        <v>24.699670000000001</v>
      </c>
      <c r="DP213" s="1">
        <v>5.7472830000000003E-2</v>
      </c>
      <c r="DQ213">
        <v>17.019819999999999</v>
      </c>
      <c r="DR213">
        <v>0.8545971</v>
      </c>
      <c r="DS213">
        <v>24.147749999999998</v>
      </c>
      <c r="DT213" s="1">
        <v>5.1872439999999999E-2</v>
      </c>
      <c r="DU213">
        <v>15.40784</v>
      </c>
      <c r="DV213">
        <v>0.85425479999999998</v>
      </c>
      <c r="DW213">
        <v>23.821940000000001</v>
      </c>
      <c r="DX213" s="1">
        <v>4.6435329999999997E-2</v>
      </c>
      <c r="DY213">
        <v>13.82558</v>
      </c>
      <c r="DZ213">
        <v>0.85412180000000004</v>
      </c>
      <c r="EA213">
        <v>24.135429999999999</v>
      </c>
      <c r="EB213" s="1">
        <v>4.136426E-2</v>
      </c>
      <c r="EC213">
        <v>12.34165</v>
      </c>
      <c r="ED213">
        <v>0.85360950000000002</v>
      </c>
      <c r="EE213">
        <v>24.715389999999999</v>
      </c>
      <c r="EF213" s="1">
        <v>3.6788649999999999E-2</v>
      </c>
      <c r="EG213">
        <v>10.99757</v>
      </c>
      <c r="EH213">
        <v>0.84869930000000005</v>
      </c>
      <c r="EI213">
        <v>25.478960000000001</v>
      </c>
      <c r="EJ213" s="1">
        <v>3.2726110000000003E-2</v>
      </c>
      <c r="EK213">
        <v>9.8247929999999997</v>
      </c>
      <c r="EL213">
        <v>0.84369859999999997</v>
      </c>
      <c r="EM213">
        <v>26.258209999999998</v>
      </c>
      <c r="EN213" s="1">
        <v>2.9139660000000001E-2</v>
      </c>
      <c r="EO213">
        <v>8.7864070000000005</v>
      </c>
      <c r="EP213">
        <v>0.83862780000000003</v>
      </c>
      <c r="EQ213">
        <v>26.503679999999999</v>
      </c>
      <c r="ER213" s="1">
        <v>2.596499E-2</v>
      </c>
      <c r="ES213">
        <v>7.865291</v>
      </c>
      <c r="ET213">
        <v>0.83366530000000005</v>
      </c>
      <c r="EU213">
        <v>26.206579999999999</v>
      </c>
      <c r="EV213" s="1">
        <v>2.3117059999999998E-2</v>
      </c>
      <c r="EW213">
        <v>7.0334960000000004</v>
      </c>
      <c r="EX213">
        <v>0.82872979999999996</v>
      </c>
      <c r="EY213">
        <v>25.80312</v>
      </c>
      <c r="EZ213" s="1">
        <v>2.0568989999999999E-2</v>
      </c>
      <c r="FA213">
        <v>6.2855790000000002</v>
      </c>
      <c r="FB213">
        <v>0.82445449999999998</v>
      </c>
      <c r="FC213">
        <v>25.3705</v>
      </c>
      <c r="FD213" s="1">
        <v>1.829074E-2</v>
      </c>
      <c r="FE213">
        <v>5.6122370000000004</v>
      </c>
      <c r="FF213">
        <v>0.82033389999999995</v>
      </c>
      <c r="FG213">
        <v>25.281189999999999</v>
      </c>
      <c r="FH213" s="1">
        <v>1.6256980000000001E-2</v>
      </c>
      <c r="FI213">
        <v>5.008337</v>
      </c>
      <c r="FJ213">
        <v>0.81349610000000006</v>
      </c>
      <c r="FK213">
        <v>25.377590000000001</v>
      </c>
      <c r="FL213" s="1">
        <v>1.4419420000000001E-2</v>
      </c>
      <c r="FM213">
        <v>4.4693209999999999</v>
      </c>
      <c r="FN213">
        <v>0.80730380000000002</v>
      </c>
      <c r="FO213">
        <v>25.566379999999999</v>
      </c>
      <c r="FP213" s="1">
        <v>1.2798729999999999E-2</v>
      </c>
      <c r="FQ213">
        <v>3.9870549999999998</v>
      </c>
      <c r="FR213">
        <v>0.80148249999999999</v>
      </c>
      <c r="FS213">
        <v>25.82001</v>
      </c>
      <c r="FT213" s="1">
        <v>1.1359620000000001E-2</v>
      </c>
      <c r="FU213">
        <v>3.5550009999999999</v>
      </c>
      <c r="FV213">
        <v>0.79621719999999996</v>
      </c>
      <c r="FW213">
        <v>25.903960000000001</v>
      </c>
      <c r="FX213" s="1">
        <v>1.007983E-2</v>
      </c>
      <c r="FY213">
        <v>3.1667130000000001</v>
      </c>
      <c r="FZ213">
        <v>0.79176840000000004</v>
      </c>
      <c r="GA213">
        <v>25.71593</v>
      </c>
      <c r="GB213" s="1">
        <v>8.9479329999999999E-3</v>
      </c>
      <c r="GC213">
        <v>2.8188740000000001</v>
      </c>
      <c r="GD213">
        <v>0.7878792</v>
      </c>
      <c r="GE213">
        <v>25.291319999999999</v>
      </c>
      <c r="GF213" s="1">
        <v>7.9415170000000004E-3</v>
      </c>
      <c r="GG213">
        <v>2.5070749999999999</v>
      </c>
      <c r="GH213">
        <v>0.78501030000000005</v>
      </c>
      <c r="GI213">
        <v>24.905480000000001</v>
      </c>
      <c r="GJ213" s="1">
        <v>7.0410109999999998E-3</v>
      </c>
      <c r="GK213">
        <v>2.2241430000000002</v>
      </c>
      <c r="GL213">
        <v>0.78354650000000003</v>
      </c>
      <c r="GM213">
        <v>25.021830000000001</v>
      </c>
      <c r="GN213" s="1">
        <v>6.2237660000000004E-3</v>
      </c>
      <c r="GO213">
        <v>1.964326</v>
      </c>
      <c r="GP213">
        <v>0.78252160000000004</v>
      </c>
      <c r="GQ213">
        <v>25.503979999999999</v>
      </c>
      <c r="GR213" s="1">
        <v>5.4806610000000004E-3</v>
      </c>
      <c r="GS213">
        <v>1.727131</v>
      </c>
      <c r="GT213">
        <v>0.78181290000000003</v>
      </c>
      <c r="GU213">
        <v>26.284230000000001</v>
      </c>
      <c r="GV213" s="1">
        <v>4.795728E-3</v>
      </c>
      <c r="GW213">
        <v>1.50854</v>
      </c>
      <c r="GX213">
        <v>0.78143940000000001</v>
      </c>
      <c r="GY213">
        <v>27.073360000000001</v>
      </c>
      <c r="GZ213" s="1">
        <v>4.1392260000000002E-3</v>
      </c>
      <c r="HA213">
        <v>1.30013</v>
      </c>
      <c r="HB213">
        <v>0.78105460000000004</v>
      </c>
      <c r="HC213">
        <v>27.518730000000001</v>
      </c>
      <c r="HD213" s="1">
        <v>3.48337E-3</v>
      </c>
      <c r="HE213">
        <v>1.093431</v>
      </c>
      <c r="HF213">
        <v>0.78063629999999995</v>
      </c>
      <c r="HG213">
        <v>27.3399</v>
      </c>
      <c r="HH213" s="1">
        <v>2.8417759999999999E-3</v>
      </c>
      <c r="HI213">
        <v>0.89169609999999999</v>
      </c>
      <c r="HJ213">
        <v>0.78034380000000003</v>
      </c>
      <c r="HK213">
        <v>26.848849999999999</v>
      </c>
      <c r="HL213" s="1">
        <v>2.2584419999999998E-3</v>
      </c>
      <c r="HM213">
        <v>0.70813280000000001</v>
      </c>
      <c r="HN213">
        <v>0.78018569999999998</v>
      </c>
      <c r="HO213">
        <v>26.20872</v>
      </c>
      <c r="HP213" s="1">
        <v>1.779358E-3</v>
      </c>
      <c r="HQ213">
        <v>0.55702220000000002</v>
      </c>
      <c r="HR213">
        <v>0.78009209999999995</v>
      </c>
      <c r="HS213">
        <v>25.77158</v>
      </c>
      <c r="HT213" s="1">
        <v>1.4230410000000001E-3</v>
      </c>
      <c r="HU213">
        <v>0.44424439999999998</v>
      </c>
      <c r="HV213">
        <v>0.7800705</v>
      </c>
      <c r="HW213">
        <v>25.612349999999999</v>
      </c>
      <c r="HX213" s="1">
        <v>1.1782349999999999E-3</v>
      </c>
      <c r="HY213">
        <v>0.36661959999999999</v>
      </c>
      <c r="HZ213">
        <v>0.78001770000000004</v>
      </c>
      <c r="IA213">
        <v>25.561900000000001</v>
      </c>
      <c r="IB213" s="1">
        <v>1.014952E-3</v>
      </c>
      <c r="IC213">
        <v>0.31486819999999999</v>
      </c>
      <c r="ID213">
        <v>0.77998849999999997</v>
      </c>
      <c r="IE213">
        <v>25.717220000000001</v>
      </c>
      <c r="IF213" s="1">
        <v>9.0301330000000003E-4</v>
      </c>
      <c r="IG213">
        <v>0.27952709999999997</v>
      </c>
      <c r="IH213">
        <v>0.77990139999999997</v>
      </c>
      <c r="II213">
        <v>25.755369999999999</v>
      </c>
      <c r="IJ213" s="1">
        <v>8.1957589999999999E-4</v>
      </c>
      <c r="IK213">
        <v>0.25337029999999999</v>
      </c>
      <c r="IL213">
        <v>0.77984819999999999</v>
      </c>
      <c r="IM213">
        <v>25.47785</v>
      </c>
      <c r="IN213" s="1">
        <v>7.5131280000000002E-4</v>
      </c>
      <c r="IO213">
        <v>0.23206160000000001</v>
      </c>
      <c r="IP213">
        <v>0.77971939999999995</v>
      </c>
      <c r="IQ213">
        <v>25.02683</v>
      </c>
      <c r="IR213" s="1">
        <v>6.9306700000000001E-4</v>
      </c>
      <c r="IS213">
        <v>0.2139334</v>
      </c>
      <c r="IT213">
        <v>0.77956060000000005</v>
      </c>
      <c r="IU213">
        <v>24.582540000000002</v>
      </c>
      <c r="IV213" s="1">
        <v>6.4385289999999997E-4</v>
      </c>
      <c r="IW213">
        <v>0.1986261</v>
      </c>
      <c r="IX213">
        <v>0.77940960000000004</v>
      </c>
      <c r="IY213">
        <v>24.730740000000001</v>
      </c>
      <c r="IZ213" s="1">
        <v>6.028397E-4</v>
      </c>
      <c r="JA213">
        <v>0.1859005</v>
      </c>
      <c r="JB213">
        <v>0.7792</v>
      </c>
      <c r="JC213">
        <v>25.180630000000001</v>
      </c>
      <c r="JD213" s="1">
        <v>5.6869069999999997E-4</v>
      </c>
      <c r="JE213">
        <v>0.17530109999999999</v>
      </c>
      <c r="JF213">
        <v>0.77901069999999994</v>
      </c>
      <c r="JG213">
        <v>25.8599</v>
      </c>
      <c r="JH213" s="1">
        <v>5.399116E-4</v>
      </c>
      <c r="JI213">
        <v>0.16639380000000001</v>
      </c>
      <c r="JJ213">
        <v>0.77882309999999999</v>
      </c>
      <c r="JK213">
        <v>26.483309999999999</v>
      </c>
      <c r="JL213" s="1">
        <v>5.1519700000000001E-4</v>
      </c>
      <c r="JM213">
        <v>0.15875900000000001</v>
      </c>
      <c r="JN213">
        <v>0.7786189</v>
      </c>
      <c r="JO213">
        <v>26.95046</v>
      </c>
      <c r="JP213" s="1">
        <v>4.9402690000000004E-4</v>
      </c>
      <c r="JQ213">
        <v>0.15220939999999999</v>
      </c>
      <c r="JR213">
        <v>0.77842659999999997</v>
      </c>
      <c r="JS213">
        <v>27.022490000000001</v>
      </c>
      <c r="JT213" s="1">
        <v>4.757041E-4</v>
      </c>
      <c r="JU213">
        <v>0.14655409999999999</v>
      </c>
      <c r="JV213">
        <v>0.77819859999999996</v>
      </c>
      <c r="JW213">
        <v>26.767720000000001</v>
      </c>
      <c r="JX213" s="1">
        <v>4.5904220000000001E-4</v>
      </c>
      <c r="JY213">
        <v>0.14142569999999999</v>
      </c>
      <c r="JZ213">
        <v>0.77800610000000003</v>
      </c>
      <c r="KA213">
        <v>26.278510000000001</v>
      </c>
      <c r="KB213" s="1">
        <v>4.428411E-4</v>
      </c>
      <c r="KC213">
        <v>0.13646050000000001</v>
      </c>
      <c r="KD213">
        <v>0.77779719999999997</v>
      </c>
      <c r="KE213">
        <v>26.111689999999999</v>
      </c>
      <c r="KF213" s="1">
        <v>4.2645900000000002E-4</v>
      </c>
      <c r="KG213">
        <v>0.1314487</v>
      </c>
      <c r="KH213">
        <v>0.77759639999999997</v>
      </c>
      <c r="KI213">
        <v>26.08</v>
      </c>
      <c r="KJ213" s="1">
        <v>4.0976700000000001E-4</v>
      </c>
      <c r="KK213">
        <v>0.1263177</v>
      </c>
      <c r="KL213">
        <v>0.77741300000000002</v>
      </c>
      <c r="KM213">
        <v>26.284279999999999</v>
      </c>
      <c r="KN213" s="1">
        <v>3.9278259999999998E-4</v>
      </c>
      <c r="KO213">
        <v>0.12110360000000001</v>
      </c>
      <c r="KP213">
        <v>0.77724199999999999</v>
      </c>
      <c r="KQ213">
        <v>26.688359999999999</v>
      </c>
      <c r="KR213" s="1">
        <v>3.7609250000000002E-4</v>
      </c>
      <c r="KS213">
        <v>0.11596049999999999</v>
      </c>
      <c r="KT213">
        <v>0.77711790000000003</v>
      </c>
      <c r="KU213">
        <v>26.854990000000001</v>
      </c>
      <c r="KV213" s="1">
        <v>3.5947900000000001E-4</v>
      </c>
      <c r="KW213">
        <v>0.1108498</v>
      </c>
      <c r="KX213">
        <v>0.77700060000000004</v>
      </c>
      <c r="KY213">
        <v>26.718769999999999</v>
      </c>
      <c r="KZ213" s="1">
        <v>3.4345790000000001E-4</v>
      </c>
      <c r="LA213">
        <v>0.1059035</v>
      </c>
      <c r="LB213">
        <v>0.77690740000000003</v>
      </c>
      <c r="LC213">
        <v>26.337399999999999</v>
      </c>
      <c r="LD213" s="1">
        <v>3.2793809999999998E-4</v>
      </c>
      <c r="LE213">
        <v>0.1011157</v>
      </c>
      <c r="LF213">
        <v>0.77684549999999997</v>
      </c>
      <c r="LG213">
        <v>25.890809999999998</v>
      </c>
      <c r="LH213" s="1">
        <v>3.1304290000000001E-4</v>
      </c>
      <c r="LI213">
        <v>9.6503800000000001E-2</v>
      </c>
      <c r="LJ213">
        <v>0.77680800000000005</v>
      </c>
      <c r="LK213">
        <v>25.87668</v>
      </c>
      <c r="LL213" s="1">
        <v>2.9883569999999998E-4</v>
      </c>
      <c r="LM213">
        <v>9.2110869999999997E-2</v>
      </c>
      <c r="LN213">
        <v>0.77679770000000004</v>
      </c>
      <c r="LO213">
        <v>26.136369999999999</v>
      </c>
      <c r="LP213" s="1">
        <v>2.8550679999999999E-4</v>
      </c>
      <c r="LQ213">
        <v>8.798491E-2</v>
      </c>
      <c r="LR213">
        <v>0.77678170000000002</v>
      </c>
      <c r="LS213">
        <v>26.614889999999999</v>
      </c>
      <c r="LT213" s="1">
        <v>2.7287939999999999E-4</v>
      </c>
      <c r="LU213">
        <v>8.4081840000000005E-2</v>
      </c>
      <c r="LV213">
        <v>0.77676529999999999</v>
      </c>
      <c r="LW213">
        <v>27.10716</v>
      </c>
      <c r="LX213" s="1">
        <v>2.6052129999999999E-4</v>
      </c>
      <c r="LY213">
        <v>8.026142E-2</v>
      </c>
      <c r="LZ213">
        <v>0.77676900000000004</v>
      </c>
      <c r="MA213">
        <v>27.352460000000001</v>
      </c>
      <c r="MB213" s="1">
        <v>2.4803770000000002E-4</v>
      </c>
      <c r="MC213">
        <v>7.6511380000000004E-2</v>
      </c>
      <c r="MD213">
        <v>0.77676489999999998</v>
      </c>
      <c r="ME213">
        <v>27.196459999999998</v>
      </c>
      <c r="MF213" s="1">
        <v>2.3515790000000001E-4</v>
      </c>
      <c r="MG213">
        <v>7.2788989999999998E-2</v>
      </c>
      <c r="MH213">
        <v>0.77678729999999996</v>
      </c>
      <c r="MI213">
        <v>26.796050000000001</v>
      </c>
      <c r="MJ213" s="1">
        <v>2.226792E-4</v>
      </c>
      <c r="MK213">
        <v>6.9145810000000002E-2</v>
      </c>
      <c r="ML213">
        <v>0.77678789999999998</v>
      </c>
      <c r="MM213">
        <v>26.238710000000001</v>
      </c>
      <c r="MN213" s="1">
        <v>2.1106449999999999E-4</v>
      </c>
      <c r="MO213">
        <v>6.5731040000000004E-2</v>
      </c>
      <c r="MP213">
        <v>0.77680309999999997</v>
      </c>
      <c r="MQ213">
        <v>26.085460000000001</v>
      </c>
      <c r="MR213" s="1">
        <v>2.005504E-4</v>
      </c>
      <c r="MS213">
        <v>6.2626769999999998E-2</v>
      </c>
      <c r="MT213">
        <v>0.77677739999999995</v>
      </c>
      <c r="MU213">
        <v>25.886099999999999</v>
      </c>
      <c r="MV213" s="1">
        <v>1.9115319999999999E-4</v>
      </c>
      <c r="MW213">
        <v>5.9850849999999997E-2</v>
      </c>
      <c r="MX213">
        <v>0.77678499999999995</v>
      </c>
      <c r="MY213">
        <v>25.690670000000001</v>
      </c>
      <c r="MZ213" s="1">
        <v>1.826377E-4</v>
      </c>
      <c r="NA213">
        <v>5.7326990000000001E-2</v>
      </c>
      <c r="NB213">
        <v>0.77678049999999998</v>
      </c>
      <c r="NC213">
        <v>25.632989999999999</v>
      </c>
      <c r="ND213" s="1">
        <v>1.7480020000000001E-4</v>
      </c>
      <c r="NE213">
        <v>5.4996959999999998E-2</v>
      </c>
      <c r="NF213">
        <v>0.77677940000000001</v>
      </c>
      <c r="NG213">
        <v>25.709720000000001</v>
      </c>
      <c r="NH213" s="1">
        <v>1.6757950000000001E-4</v>
      </c>
      <c r="NI213">
        <v>5.2847909999999998E-2</v>
      </c>
      <c r="NJ213">
        <v>0.77676699999999999</v>
      </c>
      <c r="NK213">
        <v>25.61347</v>
      </c>
      <c r="NL213" s="1">
        <v>1.60717E-4</v>
      </c>
      <c r="NM213">
        <v>5.080283E-2</v>
      </c>
      <c r="NN213">
        <v>0.77676719999999999</v>
      </c>
      <c r="NO213">
        <v>25.243010000000002</v>
      </c>
      <c r="NP213" s="1">
        <v>1.5416940000000001E-4</v>
      </c>
      <c r="NQ213">
        <v>4.883813E-2</v>
      </c>
      <c r="NR213">
        <v>0.7767674</v>
      </c>
      <c r="NS213">
        <v>24.704899999999999</v>
      </c>
      <c r="NT213" s="1">
        <v>1.480307E-4</v>
      </c>
      <c r="NU213">
        <v>4.6990299999999999E-2</v>
      </c>
      <c r="NV213">
        <v>0.77680539999999998</v>
      </c>
      <c r="NW213">
        <v>24.698260000000001</v>
      </c>
      <c r="NX213" s="1">
        <v>1.4213539999999999E-4</v>
      </c>
      <c r="NY213">
        <v>4.5207570000000002E-2</v>
      </c>
      <c r="NZ213">
        <v>0.7767754</v>
      </c>
      <c r="OA213">
        <v>25.075569999999999</v>
      </c>
      <c r="OB213" s="1">
        <v>1.3649969999999999E-4</v>
      </c>
      <c r="OC213">
        <v>4.349695E-2</v>
      </c>
      <c r="OD213">
        <v>0.77680530000000003</v>
      </c>
      <c r="OE213">
        <v>25.57873</v>
      </c>
      <c r="OF213" s="1">
        <v>1.3117209999999999E-4</v>
      </c>
      <c r="OG213">
        <v>4.187743E-2</v>
      </c>
      <c r="OH213">
        <v>0.7767695</v>
      </c>
      <c r="OI213">
        <v>26.144269999999999</v>
      </c>
      <c r="OJ213" s="1">
        <v>1.2606870000000001E-4</v>
      </c>
      <c r="OK213">
        <v>4.0321120000000002E-2</v>
      </c>
    </row>
    <row r="214" spans="1:401" x14ac:dyDescent="0.35">
      <c r="A214">
        <v>220</v>
      </c>
      <c r="B214" t="s">
        <v>4</v>
      </c>
      <c r="C214" t="s">
        <v>181</v>
      </c>
      <c r="D214" t="s">
        <v>220</v>
      </c>
      <c r="E214">
        <v>867.44560000000001</v>
      </c>
      <c r="F214">
        <v>1.0292300000000001</v>
      </c>
      <c r="G214">
        <v>22.13496</v>
      </c>
      <c r="H214">
        <v>0</v>
      </c>
      <c r="I214">
        <v>0</v>
      </c>
      <c r="J214">
        <v>1.0270010000000001</v>
      </c>
      <c r="K214">
        <v>22.335599999999999</v>
      </c>
      <c r="L214">
        <v>0</v>
      </c>
      <c r="M214">
        <v>0</v>
      </c>
      <c r="N214">
        <v>1.0247360000000001</v>
      </c>
      <c r="O214">
        <v>22.549160000000001</v>
      </c>
      <c r="P214">
        <v>0</v>
      </c>
      <c r="Q214">
        <v>0</v>
      </c>
      <c r="R214">
        <v>1.0224439999999999</v>
      </c>
      <c r="S214">
        <v>22.425039999999999</v>
      </c>
      <c r="T214">
        <v>0</v>
      </c>
      <c r="U214">
        <v>0</v>
      </c>
      <c r="V214">
        <v>1.0200659999999999</v>
      </c>
      <c r="W214">
        <v>22.03464</v>
      </c>
      <c r="X214">
        <v>0</v>
      </c>
      <c r="Y214">
        <v>0</v>
      </c>
      <c r="Z214">
        <v>1.0173350000000001</v>
      </c>
      <c r="AA214">
        <v>21.77046</v>
      </c>
      <c r="AB214">
        <v>0</v>
      </c>
      <c r="AC214">
        <v>0</v>
      </c>
      <c r="AD214">
        <v>1.0136350000000001</v>
      </c>
      <c r="AE214">
        <v>21.6938</v>
      </c>
      <c r="AF214">
        <v>0</v>
      </c>
      <c r="AG214">
        <v>0</v>
      </c>
      <c r="AH214">
        <v>1.0094289999999999</v>
      </c>
      <c r="AI214">
        <v>22.21472</v>
      </c>
      <c r="AJ214">
        <v>0</v>
      </c>
      <c r="AK214">
        <v>0</v>
      </c>
      <c r="AL214">
        <v>1.0056989999999999</v>
      </c>
      <c r="AM214">
        <v>22.791080000000001</v>
      </c>
      <c r="AN214">
        <v>2.8298590000000001E-31</v>
      </c>
      <c r="AO214" s="1">
        <v>9.8466410000000001E-29</v>
      </c>
      <c r="AP214">
        <v>1.0025980000000001</v>
      </c>
      <c r="AQ214">
        <v>23.344059999999999</v>
      </c>
      <c r="AR214" s="1">
        <v>1.1130529999999999E-19</v>
      </c>
      <c r="AS214" s="1">
        <v>3.8699529999999997E-17</v>
      </c>
      <c r="AT214">
        <v>0.99986079999999999</v>
      </c>
      <c r="AU214">
        <v>23.761240000000001</v>
      </c>
      <c r="AV214" s="1">
        <v>2.9810610000000002E-10</v>
      </c>
      <c r="AW214" s="1">
        <v>1.036823E-7</v>
      </c>
      <c r="AX214">
        <v>0.99748360000000003</v>
      </c>
      <c r="AY214">
        <v>23.687719999999999</v>
      </c>
      <c r="AZ214" s="1">
        <v>3.193629E-5</v>
      </c>
      <c r="BA214" s="1">
        <v>8.0450609999999992E-3</v>
      </c>
      <c r="BB214">
        <v>0.99502239999999997</v>
      </c>
      <c r="BC214">
        <v>23.500720000000001</v>
      </c>
      <c r="BD214" s="1">
        <v>1.327004E-2</v>
      </c>
      <c r="BE214" s="1">
        <v>3.6160809999999999</v>
      </c>
      <c r="BF214">
        <v>0.99243669999999995</v>
      </c>
      <c r="BG214">
        <v>23.28079</v>
      </c>
      <c r="BH214" s="1">
        <v>0.72488370000000002</v>
      </c>
      <c r="BI214" s="1">
        <v>211.86410000000001</v>
      </c>
      <c r="BJ214">
        <v>0.98957589999999995</v>
      </c>
      <c r="BK214">
        <v>23.269100000000002</v>
      </c>
      <c r="BL214" s="1">
        <v>9.7286380000000001</v>
      </c>
      <c r="BM214">
        <v>3022.9009999999998</v>
      </c>
      <c r="BN214">
        <v>0.98638930000000002</v>
      </c>
      <c r="BO214">
        <v>23.92981</v>
      </c>
      <c r="BP214">
        <v>44.681620000000002</v>
      </c>
      <c r="BQ214">
        <v>14678.62</v>
      </c>
      <c r="BR214">
        <v>0.98270080000000004</v>
      </c>
      <c r="BS214">
        <v>24.600349999999999</v>
      </c>
      <c r="BT214">
        <v>87.706770000000006</v>
      </c>
      <c r="BU214">
        <v>30295.86</v>
      </c>
      <c r="BV214">
        <v>0.97848860000000004</v>
      </c>
      <c r="BW214">
        <v>25.2395</v>
      </c>
      <c r="BX214">
        <v>86.605170000000001</v>
      </c>
      <c r="BY214">
        <v>31315.53</v>
      </c>
      <c r="BZ214">
        <v>0.97359200000000001</v>
      </c>
      <c r="CA214">
        <v>25.61017</v>
      </c>
      <c r="CB214">
        <v>48.893970000000003</v>
      </c>
      <c r="CC214">
        <v>18436.939999999999</v>
      </c>
      <c r="CD214">
        <v>0.96816029999999997</v>
      </c>
      <c r="CE214">
        <v>25.4924</v>
      </c>
      <c r="CF214">
        <v>17.595870000000001</v>
      </c>
      <c r="CG214">
        <v>6891.777</v>
      </c>
      <c r="CH214">
        <v>0.96214</v>
      </c>
      <c r="CI214">
        <v>24.993790000000001</v>
      </c>
      <c r="CJ214">
        <v>4.4552509999999996</v>
      </c>
      <c r="CK214">
        <v>1802.972</v>
      </c>
      <c r="CL214">
        <v>0.9555785</v>
      </c>
      <c r="CM214">
        <v>24.488350000000001</v>
      </c>
      <c r="CN214">
        <v>0.89814179999999999</v>
      </c>
      <c r="CO214">
        <v>371.62009999999998</v>
      </c>
      <c r="CP214">
        <v>0.94893620000000001</v>
      </c>
      <c r="CQ214">
        <v>24.288699999999999</v>
      </c>
      <c r="CR214">
        <v>0.1943416</v>
      </c>
      <c r="CS214">
        <v>79.282880000000006</v>
      </c>
      <c r="CT214">
        <v>0.9422121</v>
      </c>
      <c r="CU214">
        <v>24.612400000000001</v>
      </c>
      <c r="CV214">
        <v>8.3151009999999997E-2</v>
      </c>
      <c r="CW214">
        <v>31.965409999999999</v>
      </c>
      <c r="CX214">
        <v>0.93520720000000002</v>
      </c>
      <c r="CY214">
        <v>24.724509999999999</v>
      </c>
      <c r="CZ214">
        <v>6.9417670000000001E-2</v>
      </c>
      <c r="DA214">
        <v>26.062950000000001</v>
      </c>
      <c r="DB214">
        <v>0.9283342</v>
      </c>
      <c r="DC214">
        <v>25.15624</v>
      </c>
      <c r="DD214">
        <v>6.8524299999999996E-2</v>
      </c>
      <c r="DE214">
        <v>25.83971</v>
      </c>
      <c r="DF214">
        <v>0.92092629999999998</v>
      </c>
      <c r="DG214">
        <v>25.501639999999998</v>
      </c>
      <c r="DH214">
        <v>6.6955020000000004E-2</v>
      </c>
      <c r="DI214">
        <v>25.521370000000001</v>
      </c>
      <c r="DJ214">
        <v>0.91320089999999998</v>
      </c>
      <c r="DK214">
        <v>25.301279999999998</v>
      </c>
      <c r="DL214" s="1">
        <v>6.3129859999999996E-2</v>
      </c>
      <c r="DM214">
        <v>24.344390000000001</v>
      </c>
      <c r="DN214">
        <v>0.90550640000000004</v>
      </c>
      <c r="DO214">
        <v>24.777180000000001</v>
      </c>
      <c r="DP214" s="1">
        <v>5.7958280000000001E-2</v>
      </c>
      <c r="DQ214">
        <v>22.59356</v>
      </c>
      <c r="DR214">
        <v>0.8979279</v>
      </c>
      <c r="DS214">
        <v>24.22203</v>
      </c>
      <c r="DT214" s="1">
        <v>5.236946E-2</v>
      </c>
      <c r="DU214">
        <v>20.623339999999999</v>
      </c>
      <c r="DV214">
        <v>0.89029119999999995</v>
      </c>
      <c r="DW214">
        <v>23.880949999999999</v>
      </c>
      <c r="DX214" s="1">
        <v>4.6914339999999999E-2</v>
      </c>
      <c r="DY214">
        <v>18.656880000000001</v>
      </c>
      <c r="DZ214">
        <v>0.88245510000000005</v>
      </c>
      <c r="EA214">
        <v>24.17765</v>
      </c>
      <c r="EB214" s="1">
        <v>4.1808400000000003E-2</v>
      </c>
      <c r="EC214">
        <v>16.790040000000001</v>
      </c>
      <c r="ED214">
        <v>0.87487610000000005</v>
      </c>
      <c r="EE214">
        <v>24.738289999999999</v>
      </c>
      <c r="EF214" s="1">
        <v>3.7179940000000002E-2</v>
      </c>
      <c r="EG214">
        <v>15.07396</v>
      </c>
      <c r="EH214">
        <v>0.86773270000000002</v>
      </c>
      <c r="EI214">
        <v>25.472010000000001</v>
      </c>
      <c r="EJ214" s="1">
        <v>3.3075670000000001E-2</v>
      </c>
      <c r="EK214">
        <v>13.527670000000001</v>
      </c>
      <c r="EL214">
        <v>0.86045939999999999</v>
      </c>
      <c r="EM214">
        <v>26.24605</v>
      </c>
      <c r="EN214">
        <v>2.9448999999999999E-2</v>
      </c>
      <c r="EO214">
        <v>12.15278</v>
      </c>
      <c r="EP214">
        <v>0.85315920000000001</v>
      </c>
      <c r="EQ214">
        <v>26.513639999999999</v>
      </c>
      <c r="ER214" s="1">
        <v>2.6242870000000001E-2</v>
      </c>
      <c r="ES214">
        <v>10.930099999999999</v>
      </c>
      <c r="ET214">
        <v>0.84599080000000004</v>
      </c>
      <c r="EU214">
        <v>26.24558</v>
      </c>
      <c r="EV214" s="1">
        <v>2.3369020000000001E-2</v>
      </c>
      <c r="EW214">
        <v>9.8230550000000001</v>
      </c>
      <c r="EX214">
        <v>0.83875949999999999</v>
      </c>
      <c r="EY214">
        <v>25.86176</v>
      </c>
      <c r="EZ214" s="1">
        <v>2.079688E-2</v>
      </c>
      <c r="FA214">
        <v>8.8230780000000006</v>
      </c>
      <c r="FB214">
        <v>0.83114619999999995</v>
      </c>
      <c r="FC214">
        <v>25.446069999999999</v>
      </c>
      <c r="FD214" s="1">
        <v>1.8496789999999999E-2</v>
      </c>
      <c r="FE214">
        <v>7.9212290000000003</v>
      </c>
      <c r="FF214">
        <v>0.82361479999999998</v>
      </c>
      <c r="FG214">
        <v>25.348769999999998</v>
      </c>
      <c r="FH214" s="1">
        <v>1.6441210000000001E-2</v>
      </c>
      <c r="FI214">
        <v>7.1082520000000002</v>
      </c>
      <c r="FJ214">
        <v>0.81545639999999997</v>
      </c>
      <c r="FK214">
        <v>25.414190000000001</v>
      </c>
      <c r="FL214" s="1">
        <v>1.4584959999999999E-2</v>
      </c>
      <c r="FM214">
        <v>6.3731299999999997</v>
      </c>
      <c r="FN214">
        <v>0.80829629999999997</v>
      </c>
      <c r="FO214">
        <v>25.56908</v>
      </c>
      <c r="FP214" s="1">
        <v>1.294762E-2</v>
      </c>
      <c r="FQ214">
        <v>5.7111039999999997</v>
      </c>
      <c r="FR214">
        <v>0.80151329999999998</v>
      </c>
      <c r="FS214">
        <v>25.796939999999999</v>
      </c>
      <c r="FT214" s="1">
        <v>1.149361E-2</v>
      </c>
      <c r="FU214">
        <v>5.1152410000000001</v>
      </c>
      <c r="FV214">
        <v>0.79537860000000005</v>
      </c>
      <c r="FW214">
        <v>25.900670000000002</v>
      </c>
      <c r="FX214" s="1">
        <v>1.0200549999999999E-2</v>
      </c>
      <c r="FY214">
        <v>4.5763239999999996</v>
      </c>
      <c r="FZ214">
        <v>0.79022590000000004</v>
      </c>
      <c r="GA214">
        <v>25.745850000000001</v>
      </c>
      <c r="GB214" s="1">
        <v>9.0563810000000005E-3</v>
      </c>
      <c r="GC214">
        <v>4.0899869999999998</v>
      </c>
      <c r="GD214">
        <v>0.78562069999999995</v>
      </c>
      <c r="GE214">
        <v>25.35539</v>
      </c>
      <c r="GF214" s="1">
        <v>8.0394349999999993E-3</v>
      </c>
      <c r="GG214">
        <v>3.6514090000000001</v>
      </c>
      <c r="GH214">
        <v>0.78228589999999998</v>
      </c>
      <c r="GI214">
        <v>24.977260000000001</v>
      </c>
      <c r="GJ214" s="1">
        <v>7.1313749999999997E-3</v>
      </c>
      <c r="GK214">
        <v>3.2509420000000002</v>
      </c>
      <c r="GL214">
        <v>0.77996650000000001</v>
      </c>
      <c r="GM214">
        <v>25.07957</v>
      </c>
      <c r="GN214" s="1">
        <v>6.3064710000000001E-3</v>
      </c>
      <c r="GO214">
        <v>2.880509</v>
      </c>
      <c r="GP214">
        <v>0.77821399999999996</v>
      </c>
      <c r="GQ214">
        <v>25.526689999999999</v>
      </c>
      <c r="GR214" s="1">
        <v>5.5565160000000001E-3</v>
      </c>
      <c r="GS214">
        <v>2.5403560000000001</v>
      </c>
      <c r="GT214">
        <v>0.77693080000000003</v>
      </c>
      <c r="GU214">
        <v>26.276</v>
      </c>
      <c r="GV214" s="1">
        <v>4.8667399999999996E-3</v>
      </c>
      <c r="GW214">
        <v>2.2260360000000001</v>
      </c>
      <c r="GX214">
        <v>0.77610429999999997</v>
      </c>
      <c r="GY214">
        <v>27.047529999999998</v>
      </c>
      <c r="GZ214" s="1">
        <v>4.2085860000000003E-3</v>
      </c>
      <c r="HA214">
        <v>1.926434</v>
      </c>
      <c r="HB214">
        <v>0.7753932</v>
      </c>
      <c r="HC214">
        <v>27.501069999999999</v>
      </c>
      <c r="HD214" s="1">
        <v>3.552698E-3</v>
      </c>
      <c r="HE214">
        <v>1.6292770000000001</v>
      </c>
      <c r="HF214">
        <v>0.77480300000000002</v>
      </c>
      <c r="HG214">
        <v>27.355740000000001</v>
      </c>
      <c r="HH214" s="1">
        <v>2.9080820000000002E-3</v>
      </c>
      <c r="HI214">
        <v>1.3364309999999999</v>
      </c>
      <c r="HJ214">
        <v>0.77437520000000004</v>
      </c>
      <c r="HK214">
        <v>26.907119999999999</v>
      </c>
      <c r="HL214" s="1">
        <v>2.3164010000000001E-3</v>
      </c>
      <c r="HM214">
        <v>1.0658609999999999</v>
      </c>
      <c r="HN214">
        <v>0.7740977</v>
      </c>
      <c r="HO214">
        <v>26.30097</v>
      </c>
      <c r="HP214" s="1">
        <v>1.825002E-3</v>
      </c>
      <c r="HQ214">
        <v>0.83914330000000004</v>
      </c>
      <c r="HR214">
        <v>0.77394839999999998</v>
      </c>
      <c r="HS214">
        <v>25.87623</v>
      </c>
      <c r="HT214" s="1">
        <v>1.455783E-3</v>
      </c>
      <c r="HU214">
        <v>0.66723719999999997</v>
      </c>
      <c r="HV214">
        <v>0.77387039999999996</v>
      </c>
      <c r="HW214">
        <v>25.710750000000001</v>
      </c>
      <c r="HX214" s="1">
        <v>1.2002790000000001E-3</v>
      </c>
      <c r="HY214">
        <v>0.54750480000000001</v>
      </c>
      <c r="HZ214">
        <v>0.77381060000000002</v>
      </c>
      <c r="IA214">
        <v>25.629490000000001</v>
      </c>
      <c r="IB214" s="1">
        <v>1.0297139999999999E-3</v>
      </c>
      <c r="IC214">
        <v>0.46747309999999997</v>
      </c>
      <c r="ID214">
        <v>0.77374120000000002</v>
      </c>
      <c r="IE214">
        <v>25.7484</v>
      </c>
      <c r="IF214" s="1">
        <v>9.1340499999999995E-4</v>
      </c>
      <c r="IG214">
        <v>0.4131899</v>
      </c>
      <c r="IH214">
        <v>0.77363510000000002</v>
      </c>
      <c r="II214">
        <v>25.768999999999998</v>
      </c>
      <c r="IJ214" s="1">
        <v>8.2763349999999999E-4</v>
      </c>
      <c r="IK214">
        <v>0.37361090000000002</v>
      </c>
      <c r="IL214">
        <v>0.77352140000000003</v>
      </c>
      <c r="IM214">
        <v>25.506260000000001</v>
      </c>
      <c r="IN214" s="1">
        <v>7.5808069999999997E-4</v>
      </c>
      <c r="IO214">
        <v>0.34180830000000001</v>
      </c>
      <c r="IP214">
        <v>0.77338359999999995</v>
      </c>
      <c r="IQ214">
        <v>25.083079999999999</v>
      </c>
      <c r="IR214" s="1">
        <v>6.9883650000000005E-4</v>
      </c>
      <c r="IS214">
        <v>0.3148376</v>
      </c>
      <c r="IT214">
        <v>0.77323629999999999</v>
      </c>
      <c r="IU214">
        <v>24.661950000000001</v>
      </c>
      <c r="IV214" s="1">
        <v>6.4868659999999998E-4</v>
      </c>
      <c r="IW214">
        <v>0.29200229999999999</v>
      </c>
      <c r="IX214">
        <v>0.77302249999999995</v>
      </c>
      <c r="IY214">
        <v>24.810500000000001</v>
      </c>
      <c r="IZ214" s="1">
        <v>6.0684129999999999E-4</v>
      </c>
      <c r="JA214">
        <v>0.27299240000000002</v>
      </c>
      <c r="JB214">
        <v>0.77281710000000003</v>
      </c>
      <c r="JC214">
        <v>25.232800000000001</v>
      </c>
      <c r="JD214" s="1">
        <v>5.7204260000000002E-4</v>
      </c>
      <c r="JE214">
        <v>0.25718740000000001</v>
      </c>
      <c r="JF214">
        <v>0.77259029999999995</v>
      </c>
      <c r="JG214">
        <v>25.866140000000001</v>
      </c>
      <c r="JH214" s="1">
        <v>5.4274990000000001E-4</v>
      </c>
      <c r="JI214">
        <v>0.24392910000000001</v>
      </c>
      <c r="JJ214">
        <v>0.77235310000000001</v>
      </c>
      <c r="JK214">
        <v>26.444130000000001</v>
      </c>
      <c r="JL214" s="1">
        <v>5.1763709999999997E-4</v>
      </c>
      <c r="JM214">
        <v>0.23260549999999999</v>
      </c>
      <c r="JN214">
        <v>0.77212020000000003</v>
      </c>
      <c r="JO214">
        <v>26.9039</v>
      </c>
      <c r="JP214" s="1">
        <v>4.9611709999999995E-4</v>
      </c>
      <c r="JQ214">
        <v>0.22288849999999999</v>
      </c>
      <c r="JR214">
        <v>0.77187989999999995</v>
      </c>
      <c r="JS214">
        <v>27.005749999999999</v>
      </c>
      <c r="JT214" s="1">
        <v>4.7753729999999999E-4</v>
      </c>
      <c r="JU214">
        <v>0.21452869999999999</v>
      </c>
      <c r="JV214">
        <v>0.77162120000000001</v>
      </c>
      <c r="JW214">
        <v>26.806180000000001</v>
      </c>
      <c r="JX214" s="1">
        <v>4.6075759999999999E-4</v>
      </c>
      <c r="JY214">
        <v>0.2070207</v>
      </c>
      <c r="JZ214">
        <v>0.77138260000000003</v>
      </c>
      <c r="KA214">
        <v>26.363610000000001</v>
      </c>
      <c r="KB214" s="1">
        <v>4.4454340000000002E-4</v>
      </c>
      <c r="KC214">
        <v>0.19982539999999999</v>
      </c>
      <c r="KD214">
        <v>0.77111730000000001</v>
      </c>
      <c r="KE214">
        <v>26.217179999999999</v>
      </c>
      <c r="KF214" s="1">
        <v>4.2818190000000001E-4</v>
      </c>
      <c r="KG214">
        <v>0.1925838</v>
      </c>
      <c r="KH214">
        <v>0.77090309999999995</v>
      </c>
      <c r="KI214">
        <v>26.164960000000001</v>
      </c>
      <c r="KJ214" s="1">
        <v>4.1154370000000002E-4</v>
      </c>
      <c r="KK214">
        <v>0.18518509999999999</v>
      </c>
      <c r="KL214">
        <v>0.7706575</v>
      </c>
      <c r="KM214">
        <v>26.33024</v>
      </c>
      <c r="KN214" s="1">
        <v>3.9456110000000001E-4</v>
      </c>
      <c r="KO214">
        <v>0.1776344</v>
      </c>
      <c r="KP214">
        <v>0.77047719999999997</v>
      </c>
      <c r="KQ214">
        <v>26.695060000000002</v>
      </c>
      <c r="KR214" s="1">
        <v>3.7784659999999997E-4</v>
      </c>
      <c r="KS214">
        <v>0.1701559</v>
      </c>
      <c r="KT214">
        <v>0.77026890000000003</v>
      </c>
      <c r="KU214">
        <v>26.847899999999999</v>
      </c>
      <c r="KV214" s="1">
        <v>3.6121219999999998E-4</v>
      </c>
      <c r="KW214">
        <v>0.16273190000000001</v>
      </c>
      <c r="KX214">
        <v>0.77014470000000002</v>
      </c>
      <c r="KY214">
        <v>26.734380000000002</v>
      </c>
      <c r="KZ214" s="1">
        <v>3.4512269999999997E-4</v>
      </c>
      <c r="LA214">
        <v>0.155502</v>
      </c>
      <c r="LB214">
        <v>0.77002510000000002</v>
      </c>
      <c r="LC214">
        <v>26.389520000000001</v>
      </c>
      <c r="LD214" s="1">
        <v>3.2955909999999997E-4</v>
      </c>
      <c r="LE214">
        <v>0.14851690000000001</v>
      </c>
      <c r="LF214">
        <v>0.76996509999999996</v>
      </c>
      <c r="LG214">
        <v>25.965340000000001</v>
      </c>
      <c r="LH214" s="1">
        <v>3.1458890000000001E-4</v>
      </c>
      <c r="LI214">
        <v>0.14176340000000001</v>
      </c>
      <c r="LJ214">
        <v>0.76989010000000002</v>
      </c>
      <c r="LK214">
        <v>25.949590000000001</v>
      </c>
      <c r="LL214" s="1">
        <v>3.0030470000000001E-4</v>
      </c>
      <c r="LM214">
        <v>0.1353232</v>
      </c>
      <c r="LN214">
        <v>0.76987989999999995</v>
      </c>
      <c r="LO214">
        <v>26.188009999999998</v>
      </c>
      <c r="LP214" s="1">
        <v>2.8687809999999999E-4</v>
      </c>
      <c r="LQ214">
        <v>0.12925220000000001</v>
      </c>
      <c r="LR214">
        <v>0.76984319999999995</v>
      </c>
      <c r="LS214">
        <v>26.637689999999999</v>
      </c>
      <c r="LT214" s="1">
        <v>2.7420569999999999E-4</v>
      </c>
      <c r="LU214">
        <v>0.1235338</v>
      </c>
      <c r="LV214">
        <v>0.76983230000000002</v>
      </c>
      <c r="LW214">
        <v>27.10331</v>
      </c>
      <c r="LX214" s="1">
        <v>2.6182110000000001E-4</v>
      </c>
      <c r="LY214">
        <v>0.1179473</v>
      </c>
      <c r="LZ214">
        <v>0.76982589999999995</v>
      </c>
      <c r="MA214">
        <v>27.342890000000001</v>
      </c>
      <c r="MB214" s="1">
        <v>2.493191E-4</v>
      </c>
      <c r="MC214">
        <v>0.1124691</v>
      </c>
      <c r="MD214">
        <v>0.7698256</v>
      </c>
      <c r="ME214">
        <v>27.205269999999999</v>
      </c>
      <c r="MF214" s="1">
        <v>2.3642770000000001E-4</v>
      </c>
      <c r="MG214">
        <v>0.1070376</v>
      </c>
      <c r="MH214">
        <v>0.76982010000000001</v>
      </c>
      <c r="MI214">
        <v>26.84253</v>
      </c>
      <c r="MJ214" s="1">
        <v>2.2388989999999999E-4</v>
      </c>
      <c r="MK214">
        <v>0.10169159999999999</v>
      </c>
      <c r="ML214">
        <v>0.7698197</v>
      </c>
      <c r="MM214">
        <v>26.319479999999999</v>
      </c>
      <c r="MN214" s="1">
        <v>2.121836E-4</v>
      </c>
      <c r="MO214">
        <v>9.6654530000000002E-2</v>
      </c>
      <c r="MP214">
        <v>0.76980669999999995</v>
      </c>
      <c r="MQ214">
        <v>26.179290000000002</v>
      </c>
      <c r="MR214" s="1">
        <v>2.0155140000000001E-4</v>
      </c>
      <c r="MS214">
        <v>9.2049969999999995E-2</v>
      </c>
      <c r="MT214">
        <v>0.76982899999999999</v>
      </c>
      <c r="MU214">
        <v>25.97129</v>
      </c>
      <c r="MV214" s="1">
        <v>1.9205019999999999E-4</v>
      </c>
      <c r="MW214">
        <v>8.7931110000000007E-2</v>
      </c>
      <c r="MX214">
        <v>0.76981029999999995</v>
      </c>
      <c r="MY214">
        <v>25.748940000000001</v>
      </c>
      <c r="MZ214" s="1">
        <v>1.8345840000000001E-4</v>
      </c>
      <c r="NA214">
        <v>8.4197610000000006E-2</v>
      </c>
      <c r="NB214">
        <v>0.76982969999999995</v>
      </c>
      <c r="NC214">
        <v>25.64227</v>
      </c>
      <c r="ND214" s="1">
        <v>1.755549E-4</v>
      </c>
      <c r="NE214">
        <v>8.0755759999999996E-2</v>
      </c>
      <c r="NF214">
        <v>0.76983109999999999</v>
      </c>
      <c r="NG214">
        <v>25.709869999999999</v>
      </c>
      <c r="NH214" s="1">
        <v>1.682806E-4</v>
      </c>
      <c r="NI214">
        <v>7.7583689999999997E-2</v>
      </c>
      <c r="NJ214">
        <v>0.76981149999999998</v>
      </c>
      <c r="NK214">
        <v>25.632680000000001</v>
      </c>
      <c r="NL214" s="1">
        <v>1.6139179999999999E-4</v>
      </c>
      <c r="NM214">
        <v>7.4581209999999995E-2</v>
      </c>
      <c r="NN214">
        <v>0.76981160000000004</v>
      </c>
      <c r="NO214">
        <v>25.305540000000001</v>
      </c>
      <c r="NP214" s="1">
        <v>1.54807E-4</v>
      </c>
      <c r="NQ214">
        <v>7.1692030000000004E-2</v>
      </c>
      <c r="NR214">
        <v>0.76981350000000004</v>
      </c>
      <c r="NS214">
        <v>24.794509999999999</v>
      </c>
      <c r="NT214" s="1">
        <v>1.4863370000000001E-4</v>
      </c>
      <c r="NU214">
        <v>6.8971770000000002E-2</v>
      </c>
      <c r="NV214">
        <v>0.76981880000000003</v>
      </c>
      <c r="NW214">
        <v>24.785350000000001</v>
      </c>
      <c r="NX214" s="1">
        <v>1.4271870000000001E-4</v>
      </c>
      <c r="NY214">
        <v>6.6359769999999998E-2</v>
      </c>
      <c r="NZ214">
        <v>0.76981920000000004</v>
      </c>
      <c r="OA214">
        <v>25.130130000000001</v>
      </c>
      <c r="OB214" s="1">
        <v>1.3705189999999999E-4</v>
      </c>
      <c r="OC214">
        <v>6.3842280000000001E-2</v>
      </c>
      <c r="OD214">
        <v>0.76983259999999998</v>
      </c>
      <c r="OE214">
        <v>25.598510000000001</v>
      </c>
      <c r="OF214" s="1">
        <v>1.3169949999999999E-4</v>
      </c>
      <c r="OG214">
        <v>6.1462990000000002E-2</v>
      </c>
      <c r="OH214">
        <v>0.76981630000000001</v>
      </c>
      <c r="OI214">
        <v>26.13571</v>
      </c>
      <c r="OJ214" s="1">
        <v>1.2657519999999999E-4</v>
      </c>
      <c r="OK214">
        <v>5.9178729999999999E-2</v>
      </c>
    </row>
    <row r="215" spans="1:401" x14ac:dyDescent="0.35">
      <c r="A215">
        <v>221</v>
      </c>
      <c r="B215" t="s">
        <v>4</v>
      </c>
      <c r="C215" t="s">
        <v>181</v>
      </c>
      <c r="D215" t="s">
        <v>221</v>
      </c>
      <c r="E215">
        <v>875.23630000000003</v>
      </c>
      <c r="F215">
        <v>0.65298990000000001</v>
      </c>
      <c r="G215">
        <v>22.144880000000001</v>
      </c>
      <c r="H215">
        <v>0</v>
      </c>
      <c r="I215">
        <v>0</v>
      </c>
      <c r="J215">
        <v>0.65073879999999995</v>
      </c>
      <c r="K215">
        <v>22.344470000000001</v>
      </c>
      <c r="L215">
        <v>0</v>
      </c>
      <c r="M215">
        <v>0</v>
      </c>
      <c r="N215">
        <v>0.64850600000000003</v>
      </c>
      <c r="O215">
        <v>22.569959999999998</v>
      </c>
      <c r="P215">
        <v>0</v>
      </c>
      <c r="Q215">
        <v>0</v>
      </c>
      <c r="R215">
        <v>0.64627610000000002</v>
      </c>
      <c r="S215">
        <v>22.464559999999999</v>
      </c>
      <c r="T215">
        <v>0</v>
      </c>
      <c r="U215">
        <v>0</v>
      </c>
      <c r="V215">
        <v>0.64397159999999998</v>
      </c>
      <c r="W215">
        <v>22.067450000000001</v>
      </c>
      <c r="X215">
        <v>0</v>
      </c>
      <c r="Y215">
        <v>0</v>
      </c>
      <c r="Z215">
        <v>0.64139060000000003</v>
      </c>
      <c r="AA215">
        <v>21.792560000000002</v>
      </c>
      <c r="AB215">
        <v>0</v>
      </c>
      <c r="AC215">
        <v>0</v>
      </c>
      <c r="AD215">
        <v>0.63807309999999995</v>
      </c>
      <c r="AE215">
        <v>21.694590000000002</v>
      </c>
      <c r="AF215">
        <v>0</v>
      </c>
      <c r="AG215">
        <v>0</v>
      </c>
      <c r="AH215">
        <v>0.63418079999999999</v>
      </c>
      <c r="AI215">
        <v>22.202449999999999</v>
      </c>
      <c r="AJ215">
        <v>0</v>
      </c>
      <c r="AK215">
        <v>0</v>
      </c>
      <c r="AL215">
        <v>0.63055260000000002</v>
      </c>
      <c r="AM215">
        <v>22.792110000000001</v>
      </c>
      <c r="AN215">
        <v>4.9119279999999999E-32</v>
      </c>
      <c r="AO215" s="1">
        <v>1.7991029999999999E-29</v>
      </c>
      <c r="AP215">
        <v>0.62738050000000001</v>
      </c>
      <c r="AQ215">
        <v>23.345669999999998</v>
      </c>
      <c r="AR215" s="1">
        <v>1.9912380000000001E-20</v>
      </c>
      <c r="AS215" s="1">
        <v>7.2876279999999998E-18</v>
      </c>
      <c r="AT215">
        <v>0.62455190000000005</v>
      </c>
      <c r="AU215">
        <v>23.778559999999999</v>
      </c>
      <c r="AV215" s="1">
        <v>6.7352719999999999E-11</v>
      </c>
      <c r="AW215" s="1">
        <v>2.465646E-8</v>
      </c>
      <c r="AX215">
        <v>0.6220618</v>
      </c>
      <c r="AY215">
        <v>23.722359999999998</v>
      </c>
      <c r="AZ215" s="1">
        <v>1.5261370000000001E-5</v>
      </c>
      <c r="BA215" s="1">
        <v>4.3420439999999998E-3</v>
      </c>
      <c r="BB215">
        <v>0.61960289999999996</v>
      </c>
      <c r="BC215">
        <v>23.531500000000001</v>
      </c>
      <c r="BD215" s="1">
        <v>7.9792109999999999E-3</v>
      </c>
      <c r="BE215" s="1">
        <v>2.4087170000000002</v>
      </c>
      <c r="BF215">
        <v>0.61707129999999999</v>
      </c>
      <c r="BG215">
        <v>23.31091</v>
      </c>
      <c r="BH215" s="1">
        <v>0.50822590000000001</v>
      </c>
      <c r="BI215">
        <v>162.12530000000001</v>
      </c>
      <c r="BJ215">
        <v>0.61435470000000003</v>
      </c>
      <c r="BK215">
        <v>23.27664</v>
      </c>
      <c r="BL215" s="1">
        <v>7.7007529999999997</v>
      </c>
      <c r="BM215">
        <v>2578.4609999999998</v>
      </c>
      <c r="BN215">
        <v>0.61135030000000001</v>
      </c>
      <c r="BO215">
        <v>23.92229</v>
      </c>
      <c r="BP215">
        <v>39.1449</v>
      </c>
      <c r="BQ215">
        <v>13700.6</v>
      </c>
      <c r="BR215">
        <v>0.6079348</v>
      </c>
      <c r="BS215">
        <v>24.59149</v>
      </c>
      <c r="BT215">
        <v>83.824079999999995</v>
      </c>
      <c r="BU215">
        <v>30528.51</v>
      </c>
      <c r="BV215">
        <v>0.60405229999999999</v>
      </c>
      <c r="BW215">
        <v>25.239049999999999</v>
      </c>
      <c r="BX215">
        <v>89.262860000000003</v>
      </c>
      <c r="BY215">
        <v>33704.769999999997</v>
      </c>
      <c r="BZ215">
        <v>0.59956969999999998</v>
      </c>
      <c r="CA215">
        <v>25.628769999999999</v>
      </c>
      <c r="CB215">
        <v>53.804900000000004</v>
      </c>
      <c r="CC215">
        <v>21000.91</v>
      </c>
      <c r="CD215">
        <v>0.59452289999999997</v>
      </c>
      <c r="CE215">
        <v>25.53331</v>
      </c>
      <c r="CF215">
        <v>20.48066</v>
      </c>
      <c r="CG215">
        <v>8237.4840000000004</v>
      </c>
      <c r="CH215">
        <v>0.58903320000000003</v>
      </c>
      <c r="CI215">
        <v>25.046980000000001</v>
      </c>
      <c r="CJ215">
        <v>5.4277119999999996</v>
      </c>
      <c r="CK215">
        <v>2240.7020000000002</v>
      </c>
      <c r="CL215">
        <v>0.58312819999999999</v>
      </c>
      <c r="CM215">
        <v>24.5396</v>
      </c>
      <c r="CN215">
        <v>1.1229020000000001</v>
      </c>
      <c r="CO215">
        <v>472.57080000000002</v>
      </c>
      <c r="CP215">
        <v>0.57707209999999998</v>
      </c>
      <c r="CQ215">
        <v>24.318470000000001</v>
      </c>
      <c r="CR215">
        <v>0.23411480000000001</v>
      </c>
      <c r="CS215">
        <v>98.136889999999994</v>
      </c>
      <c r="CT215">
        <v>0.57091789999999998</v>
      </c>
      <c r="CU215">
        <v>24.63017</v>
      </c>
      <c r="CV215">
        <v>8.8850860000000004E-2</v>
      </c>
      <c r="CW215">
        <v>35.748019999999997</v>
      </c>
      <c r="CX215">
        <v>0.56452809999999998</v>
      </c>
      <c r="CY215">
        <v>24.738150000000001</v>
      </c>
      <c r="CZ215">
        <v>6.9896029999999998E-2</v>
      </c>
      <c r="DA215">
        <v>27.557860000000002</v>
      </c>
      <c r="DB215">
        <v>0.5581121</v>
      </c>
      <c r="DC215">
        <v>25.16122</v>
      </c>
      <c r="DD215">
        <v>6.8499959999999999E-2</v>
      </c>
      <c r="DE215">
        <v>27.111239999999999</v>
      </c>
      <c r="DF215">
        <v>0.55135730000000005</v>
      </c>
      <c r="DG215">
        <v>25.52018</v>
      </c>
      <c r="DH215">
        <v>6.719398E-2</v>
      </c>
      <c r="DI215">
        <v>26.851769999999998</v>
      </c>
      <c r="DJ215">
        <v>0.54433790000000004</v>
      </c>
      <c r="DK215">
        <v>25.3569</v>
      </c>
      <c r="DL215" s="1">
        <v>6.3648479999999993E-2</v>
      </c>
      <c r="DM215">
        <v>25.705500000000001</v>
      </c>
      <c r="DN215">
        <v>0.53724380000000005</v>
      </c>
      <c r="DO215">
        <v>24.849260000000001</v>
      </c>
      <c r="DP215" s="1">
        <v>5.8617330000000002E-2</v>
      </c>
      <c r="DQ215">
        <v>23.910969999999999</v>
      </c>
      <c r="DR215">
        <v>0.53021229999999997</v>
      </c>
      <c r="DS215">
        <v>24.293050000000001</v>
      </c>
      <c r="DT215" s="1">
        <v>5.3062430000000001E-2</v>
      </c>
      <c r="DU215">
        <v>21.851140000000001</v>
      </c>
      <c r="DV215">
        <v>0.52324780000000004</v>
      </c>
      <c r="DW215">
        <v>23.939599999999999</v>
      </c>
      <c r="DX215" s="1">
        <v>4.7591639999999998E-2</v>
      </c>
      <c r="DY215">
        <v>19.777570000000001</v>
      </c>
      <c r="DZ215">
        <v>0.5161232</v>
      </c>
      <c r="EA215">
        <v>24.222339999999999</v>
      </c>
      <c r="EB215" s="1">
        <v>4.2443000000000002E-2</v>
      </c>
      <c r="EC215">
        <v>17.799410000000002</v>
      </c>
      <c r="ED215">
        <v>0.5091021</v>
      </c>
      <c r="EE215">
        <v>24.763919999999999</v>
      </c>
      <c r="EF215" s="1">
        <v>3.7761929999999999E-2</v>
      </c>
      <c r="EG215">
        <v>15.97695</v>
      </c>
      <c r="EH215">
        <v>0.50237069999999995</v>
      </c>
      <c r="EI215">
        <v>25.47203</v>
      </c>
      <c r="EJ215" s="1">
        <v>3.3596760000000003E-2</v>
      </c>
      <c r="EK215">
        <v>14.330450000000001</v>
      </c>
      <c r="EL215">
        <v>0.49556810000000001</v>
      </c>
      <c r="EM215">
        <v>26.234950000000001</v>
      </c>
      <c r="EN215" s="1">
        <v>2.9911920000000002E-2</v>
      </c>
      <c r="EO215">
        <v>12.865600000000001</v>
      </c>
      <c r="EP215">
        <v>0.48880509999999999</v>
      </c>
      <c r="EQ215">
        <v>26.520489999999999</v>
      </c>
      <c r="ER215" s="1">
        <v>2.6659430000000001E-2</v>
      </c>
      <c r="ES215">
        <v>11.56466</v>
      </c>
      <c r="ET215">
        <v>0.48209370000000001</v>
      </c>
      <c r="EU215">
        <v>26.27928</v>
      </c>
      <c r="EV215" s="1">
        <v>2.3748129999999999E-2</v>
      </c>
      <c r="EW215">
        <v>10.3887</v>
      </c>
      <c r="EX215">
        <v>0.47538849999999999</v>
      </c>
      <c r="EY215">
        <v>25.915710000000001</v>
      </c>
      <c r="EZ215" s="1">
        <v>2.1140909999999999E-2</v>
      </c>
      <c r="FA215">
        <v>9.3264969999999998</v>
      </c>
      <c r="FB215">
        <v>0.46869169999999999</v>
      </c>
      <c r="FC215">
        <v>25.517469999999999</v>
      </c>
      <c r="FD215" s="1">
        <v>1.88083E-2</v>
      </c>
      <c r="FE215">
        <v>8.3676139999999997</v>
      </c>
      <c r="FF215">
        <v>0.4620129</v>
      </c>
      <c r="FG215">
        <v>25.419</v>
      </c>
      <c r="FH215" s="1">
        <v>1.6721360000000001E-2</v>
      </c>
      <c r="FI215">
        <v>7.5029089999999998</v>
      </c>
      <c r="FJ215">
        <v>0.45489659999999998</v>
      </c>
      <c r="FK215">
        <v>25.454689999999999</v>
      </c>
      <c r="FL215" s="1">
        <v>1.4839969999999999E-2</v>
      </c>
      <c r="FM215">
        <v>6.7217739999999999</v>
      </c>
      <c r="FN215">
        <v>0.44834279999999999</v>
      </c>
      <c r="FO215">
        <v>25.580069999999999</v>
      </c>
      <c r="FP215" s="1">
        <v>1.317815E-2</v>
      </c>
      <c r="FQ215">
        <v>6.0187540000000004</v>
      </c>
      <c r="FR215">
        <v>0.44206869999999998</v>
      </c>
      <c r="FS215">
        <v>25.77872</v>
      </c>
      <c r="FT215" s="1">
        <v>1.170214E-2</v>
      </c>
      <c r="FU215">
        <v>5.3869020000000001</v>
      </c>
      <c r="FV215">
        <v>0.4363554</v>
      </c>
      <c r="FW215">
        <v>25.893460000000001</v>
      </c>
      <c r="FX215" s="1">
        <v>1.0390450000000001E-2</v>
      </c>
      <c r="FY215">
        <v>4.816567</v>
      </c>
      <c r="FZ215">
        <v>0.4313244</v>
      </c>
      <c r="GA215">
        <v>25.768730000000001</v>
      </c>
      <c r="GB215" s="1">
        <v>9.228132E-3</v>
      </c>
      <c r="GC215">
        <v>4.3019069999999999</v>
      </c>
      <c r="GD215">
        <v>0.4268459</v>
      </c>
      <c r="GE215">
        <v>25.412849999999999</v>
      </c>
      <c r="GF215" s="1">
        <v>8.1957379999999993E-3</v>
      </c>
      <c r="GG215">
        <v>3.8389090000000001</v>
      </c>
      <c r="GH215">
        <v>0.42341440000000002</v>
      </c>
      <c r="GI215">
        <v>25.048950000000001</v>
      </c>
      <c r="GJ215" s="1">
        <v>7.2768540000000001E-3</v>
      </c>
      <c r="GK215">
        <v>3.4182869999999999</v>
      </c>
      <c r="GL215">
        <v>0.42086590000000001</v>
      </c>
      <c r="GM215">
        <v>25.143529999999998</v>
      </c>
      <c r="GN215" s="1">
        <v>6.4406460000000004E-3</v>
      </c>
      <c r="GO215">
        <v>3.0304790000000001</v>
      </c>
      <c r="GP215">
        <v>0.4188113</v>
      </c>
      <c r="GQ215">
        <v>25.559650000000001</v>
      </c>
      <c r="GR215" s="1">
        <v>5.6803749999999997E-3</v>
      </c>
      <c r="GS215">
        <v>2.674318</v>
      </c>
      <c r="GT215">
        <v>0.41716330000000001</v>
      </c>
      <c r="GU215">
        <v>26.277940000000001</v>
      </c>
      <c r="GV215" s="1">
        <v>4.9830500000000002E-3</v>
      </c>
      <c r="GW215">
        <v>2.3461259999999999</v>
      </c>
      <c r="GX215">
        <v>0.41600019999999999</v>
      </c>
      <c r="GY215">
        <v>27.025950000000002</v>
      </c>
      <c r="GZ215" s="1">
        <v>4.3222570000000004E-3</v>
      </c>
      <c r="HA215">
        <v>2.0350959999999998</v>
      </c>
      <c r="HB215">
        <v>0.41500530000000002</v>
      </c>
      <c r="HC215">
        <v>27.481349999999999</v>
      </c>
      <c r="HD215" s="1">
        <v>3.6669369999999999E-3</v>
      </c>
      <c r="HE215">
        <v>1.7280390000000001</v>
      </c>
      <c r="HF215">
        <v>0.4142265</v>
      </c>
      <c r="HG215">
        <v>27.3611</v>
      </c>
      <c r="HH215" s="1">
        <v>3.0187690000000001E-3</v>
      </c>
      <c r="HI215">
        <v>1.424078</v>
      </c>
      <c r="HJ215">
        <v>0.41361490000000001</v>
      </c>
      <c r="HK215">
        <v>26.956689999999998</v>
      </c>
      <c r="HL215" s="1">
        <v>2.4147980000000001E-3</v>
      </c>
      <c r="HM215">
        <v>1.1399060000000001</v>
      </c>
      <c r="HN215">
        <v>0.41319529999999999</v>
      </c>
      <c r="HO215">
        <v>26.38599</v>
      </c>
      <c r="HP215" s="1">
        <v>1.903814E-3</v>
      </c>
      <c r="HQ215">
        <v>0.89811490000000005</v>
      </c>
      <c r="HR215">
        <v>0.41287430000000003</v>
      </c>
      <c r="HS215">
        <v>25.980399999999999</v>
      </c>
      <c r="HT215" s="1">
        <v>1.5131369999999999E-3</v>
      </c>
      <c r="HU215">
        <v>0.7121208</v>
      </c>
      <c r="HV215">
        <v>0.41266039999999998</v>
      </c>
      <c r="HW215">
        <v>25.80883</v>
      </c>
      <c r="HX215" s="1">
        <v>1.2391570000000001E-3</v>
      </c>
      <c r="HY215">
        <v>0.58111469999999998</v>
      </c>
      <c r="HZ215">
        <v>0.41250150000000002</v>
      </c>
      <c r="IA215">
        <v>25.70093</v>
      </c>
      <c r="IB215" s="1">
        <v>1.055704E-3</v>
      </c>
      <c r="IC215">
        <v>0.49327280000000001</v>
      </c>
      <c r="ID215">
        <v>0.4123696</v>
      </c>
      <c r="IE215">
        <v>25.784929999999999</v>
      </c>
      <c r="IF215" s="1">
        <v>9.3150169999999997E-4</v>
      </c>
      <c r="IG215">
        <v>0.43400820000000001</v>
      </c>
      <c r="IH215">
        <v>0.41223280000000001</v>
      </c>
      <c r="II215">
        <v>25.782830000000001</v>
      </c>
      <c r="IJ215" s="1">
        <v>8.4145019999999995E-4</v>
      </c>
      <c r="IK215">
        <v>0.39137270000000002</v>
      </c>
      <c r="IL215">
        <v>0.41210289999999999</v>
      </c>
      <c r="IM215">
        <v>25.52862</v>
      </c>
      <c r="IN215" s="1">
        <v>7.6958759999999995E-4</v>
      </c>
      <c r="IO215">
        <v>0.35758649999999997</v>
      </c>
      <c r="IP215">
        <v>0.41195720000000002</v>
      </c>
      <c r="IQ215">
        <v>25.132100000000001</v>
      </c>
      <c r="IR215" s="1">
        <v>7.0865629999999999E-4</v>
      </c>
      <c r="IS215">
        <v>0.32905640000000003</v>
      </c>
      <c r="IT215">
        <v>0.41180349999999999</v>
      </c>
      <c r="IU215">
        <v>24.738250000000001</v>
      </c>
      <c r="IV215" s="1">
        <v>6.5693450000000003E-4</v>
      </c>
      <c r="IW215">
        <v>0.30485210000000001</v>
      </c>
      <c r="IX215">
        <v>0.41161569999999997</v>
      </c>
      <c r="IY215">
        <v>24.89443</v>
      </c>
      <c r="IZ215" s="1">
        <v>6.1366999999999997E-4</v>
      </c>
      <c r="JA215">
        <v>0.28465550000000001</v>
      </c>
      <c r="JB215">
        <v>0.4114081</v>
      </c>
      <c r="JC215">
        <v>25.292480000000001</v>
      </c>
      <c r="JD215" s="1">
        <v>5.7775790000000001E-4</v>
      </c>
      <c r="JE215">
        <v>0.26788430000000002</v>
      </c>
      <c r="JF215">
        <v>0.41119689999999998</v>
      </c>
      <c r="JG215">
        <v>25.881630000000001</v>
      </c>
      <c r="JH215" s="1">
        <v>5.4756780000000005E-4</v>
      </c>
      <c r="JI215">
        <v>0.25383099999999997</v>
      </c>
      <c r="JJ215">
        <v>0.41096569999999999</v>
      </c>
      <c r="JK215">
        <v>26.412199999999999</v>
      </c>
      <c r="JL215" s="1">
        <v>5.2177500000000004E-4</v>
      </c>
      <c r="JM215">
        <v>0.24186089999999999</v>
      </c>
      <c r="JN215">
        <v>0.41073219999999999</v>
      </c>
      <c r="JO215">
        <v>26.85941</v>
      </c>
      <c r="JP215" s="1">
        <v>4.9966129999999998E-4</v>
      </c>
      <c r="JQ215">
        <v>0.23158819999999999</v>
      </c>
      <c r="JR215">
        <v>0.41049010000000002</v>
      </c>
      <c r="JS215">
        <v>26.982250000000001</v>
      </c>
      <c r="JT215" s="1">
        <v>4.8061989999999998E-4</v>
      </c>
      <c r="JU215">
        <v>0.22276299999999999</v>
      </c>
      <c r="JV215">
        <v>0.41024329999999998</v>
      </c>
      <c r="JW215">
        <v>26.83531</v>
      </c>
      <c r="JX215" s="1">
        <v>4.6361530000000001E-4</v>
      </c>
      <c r="JY215">
        <v>0.21490590000000001</v>
      </c>
      <c r="JZ215">
        <v>0.40998600000000002</v>
      </c>
      <c r="KA215">
        <v>26.441469999999999</v>
      </c>
      <c r="KB215" s="1">
        <v>4.473573E-4</v>
      </c>
      <c r="KC215">
        <v>0.20744889999999999</v>
      </c>
      <c r="KD215">
        <v>0.40972409999999998</v>
      </c>
      <c r="KE215">
        <v>26.320519999999998</v>
      </c>
      <c r="KF215" s="1">
        <v>4.3102549999999998E-4</v>
      </c>
      <c r="KG215">
        <v>0.19997400000000001</v>
      </c>
      <c r="KH215">
        <v>0.40948630000000003</v>
      </c>
      <c r="KI215">
        <v>26.254059999999999</v>
      </c>
      <c r="KJ215" s="1">
        <v>4.1448229999999997E-4</v>
      </c>
      <c r="KK215">
        <v>0.1923638</v>
      </c>
      <c r="KL215">
        <v>0.40923870000000001</v>
      </c>
      <c r="KM215">
        <v>26.38523</v>
      </c>
      <c r="KN215" s="1">
        <v>3.9751819999999998E-4</v>
      </c>
      <c r="KO215">
        <v>0.18457129999999999</v>
      </c>
      <c r="KP215">
        <v>0.40902620000000001</v>
      </c>
      <c r="KQ215">
        <v>26.70795</v>
      </c>
      <c r="KR215" s="1">
        <v>3.8076059999999999E-4</v>
      </c>
      <c r="KS215">
        <v>0.17682719999999999</v>
      </c>
      <c r="KT215">
        <v>0.4088154</v>
      </c>
      <c r="KU215">
        <v>26.841699999999999</v>
      </c>
      <c r="KV215" s="1">
        <v>3.6410590000000002E-4</v>
      </c>
      <c r="KW215">
        <v>0.16914899999999999</v>
      </c>
      <c r="KX215">
        <v>0.40865380000000001</v>
      </c>
      <c r="KY215">
        <v>26.744389999999999</v>
      </c>
      <c r="KZ215" s="1">
        <v>3.4790649999999999E-4</v>
      </c>
      <c r="LA215">
        <v>0.16164100000000001</v>
      </c>
      <c r="LB215">
        <v>0.40850029999999998</v>
      </c>
      <c r="LC215">
        <v>26.433800000000002</v>
      </c>
      <c r="LD215" s="1">
        <v>3.3227099999999998E-4</v>
      </c>
      <c r="LE215">
        <v>0.15439539999999999</v>
      </c>
      <c r="LF215">
        <v>0.40838049999999998</v>
      </c>
      <c r="LG215">
        <v>26.0366</v>
      </c>
      <c r="LH215" s="1">
        <v>3.1718350000000002E-4</v>
      </c>
      <c r="LI215">
        <v>0.14737980000000001</v>
      </c>
      <c r="LJ215">
        <v>0.40828540000000002</v>
      </c>
      <c r="LK215">
        <v>26.024640000000002</v>
      </c>
      <c r="LL215" s="1">
        <v>3.0277869999999999E-4</v>
      </c>
      <c r="LM215">
        <v>0.14068059999999999</v>
      </c>
      <c r="LN215">
        <v>0.40822330000000001</v>
      </c>
      <c r="LO215">
        <v>26.244070000000001</v>
      </c>
      <c r="LP215" s="1">
        <v>2.8918740000000002E-4</v>
      </c>
      <c r="LQ215">
        <v>0.13435130000000001</v>
      </c>
      <c r="LR215">
        <v>0.40816859999999999</v>
      </c>
      <c r="LS215">
        <v>26.667349999999999</v>
      </c>
      <c r="LT215" s="1">
        <v>2.7642520000000002E-4</v>
      </c>
      <c r="LU215">
        <v>0.12840650000000001</v>
      </c>
      <c r="LV215">
        <v>0.40814129999999998</v>
      </c>
      <c r="LW215">
        <v>27.10529</v>
      </c>
      <c r="LX215" s="1">
        <v>2.6399970000000003E-4</v>
      </c>
      <c r="LY215">
        <v>0.1226221</v>
      </c>
      <c r="LZ215">
        <v>0.40811700000000001</v>
      </c>
      <c r="MA215">
        <v>27.33456</v>
      </c>
      <c r="MB215" s="1">
        <v>2.514638E-4</v>
      </c>
      <c r="MC215">
        <v>0.11695220000000001</v>
      </c>
      <c r="MD215">
        <v>0.4080897</v>
      </c>
      <c r="ME215">
        <v>27.207550000000001</v>
      </c>
      <c r="MF215" s="1">
        <v>2.3855339999999999E-4</v>
      </c>
      <c r="MG215">
        <v>0.1113407</v>
      </c>
      <c r="MH215">
        <v>0.40808410000000001</v>
      </c>
      <c r="MI215">
        <v>26.881409999999999</v>
      </c>
      <c r="MJ215" s="1">
        <v>2.2593179999999999E-4</v>
      </c>
      <c r="MK215">
        <v>0.1057935</v>
      </c>
      <c r="ML215">
        <v>0.40807009999999999</v>
      </c>
      <c r="MM215">
        <v>26.39378</v>
      </c>
      <c r="MN215" s="1">
        <v>2.1407760000000001E-4</v>
      </c>
      <c r="MO215">
        <v>0.10053769999999999</v>
      </c>
      <c r="MP215">
        <v>0.40807450000000001</v>
      </c>
      <c r="MQ215">
        <v>26.272970000000001</v>
      </c>
      <c r="MR215" s="1">
        <v>2.0325270000000001E-4</v>
      </c>
      <c r="MS215">
        <v>9.571093E-2</v>
      </c>
      <c r="MT215">
        <v>0.40806500000000001</v>
      </c>
      <c r="MU215">
        <v>26.054220000000001</v>
      </c>
      <c r="MV215" s="1">
        <v>1.9357120000000001E-4</v>
      </c>
      <c r="MW215">
        <v>9.1388469999999999E-2</v>
      </c>
      <c r="MX215">
        <v>0.40806690000000001</v>
      </c>
      <c r="MY215">
        <v>25.80574</v>
      </c>
      <c r="MZ215" s="1">
        <v>1.84847E-4</v>
      </c>
      <c r="NA215">
        <v>8.7481970000000006E-2</v>
      </c>
      <c r="NB215">
        <v>0.40806150000000002</v>
      </c>
      <c r="NC215">
        <v>25.657520000000002</v>
      </c>
      <c r="ND215" s="1">
        <v>1.7683250000000001E-4</v>
      </c>
      <c r="NE215">
        <v>8.3886089999999996E-2</v>
      </c>
      <c r="NF215">
        <v>0.40806419999999999</v>
      </c>
      <c r="NG215">
        <v>25.711549999999999</v>
      </c>
      <c r="NH215" s="1">
        <v>1.6946330000000001E-4</v>
      </c>
      <c r="NI215">
        <v>8.0573660000000005E-2</v>
      </c>
      <c r="NJ215">
        <v>0.40806170000000003</v>
      </c>
      <c r="NK215">
        <v>25.646100000000001</v>
      </c>
      <c r="NL215" s="1">
        <v>1.6252559999999999E-4</v>
      </c>
      <c r="NM215">
        <v>7.7453809999999998E-2</v>
      </c>
      <c r="NN215">
        <v>0.40806199999999998</v>
      </c>
      <c r="NO215">
        <v>25.359359999999999</v>
      </c>
      <c r="NP215" s="1">
        <v>1.5588479999999999E-4</v>
      </c>
      <c r="NQ215">
        <v>7.4450569999999994E-2</v>
      </c>
      <c r="NR215">
        <v>0.4080647</v>
      </c>
      <c r="NS215">
        <v>24.87968</v>
      </c>
      <c r="NT215" s="1">
        <v>1.4964859999999999E-4</v>
      </c>
      <c r="NU215">
        <v>7.1617429999999996E-2</v>
      </c>
      <c r="NV215">
        <v>0.40806379999999998</v>
      </c>
      <c r="NW215">
        <v>24.875139999999998</v>
      </c>
      <c r="NX215" s="1">
        <v>1.4370029999999999E-4</v>
      </c>
      <c r="NY215">
        <v>6.8907860000000001E-2</v>
      </c>
      <c r="NZ215">
        <v>0.40807490000000002</v>
      </c>
      <c r="OA215">
        <v>25.1906</v>
      </c>
      <c r="OB215" s="1">
        <v>1.379857E-4</v>
      </c>
      <c r="OC215">
        <v>6.6290680000000005E-2</v>
      </c>
      <c r="OD215">
        <v>0.40806910000000002</v>
      </c>
      <c r="OE215">
        <v>25.6252</v>
      </c>
      <c r="OF215" s="1">
        <v>1.325841E-4</v>
      </c>
      <c r="OG215">
        <v>6.3814850000000006E-2</v>
      </c>
      <c r="OH215">
        <v>0.40806100000000001</v>
      </c>
      <c r="OI215">
        <v>26.135639999999999</v>
      </c>
      <c r="OJ215" s="1">
        <v>1.2742750000000001E-4</v>
      </c>
      <c r="OK215">
        <v>6.1443680000000001E-2</v>
      </c>
    </row>
    <row r="216" spans="1:401" x14ac:dyDescent="0.35">
      <c r="A216">
        <v>222</v>
      </c>
      <c r="B216" t="s">
        <v>4</v>
      </c>
      <c r="C216" t="s">
        <v>181</v>
      </c>
      <c r="D216" t="s">
        <v>222</v>
      </c>
      <c r="E216">
        <v>895.51149999999996</v>
      </c>
      <c r="F216">
        <v>0.92578510000000003</v>
      </c>
      <c r="G216">
        <v>22.16967</v>
      </c>
      <c r="H216">
        <v>0</v>
      </c>
      <c r="I216">
        <v>0</v>
      </c>
      <c r="J216">
        <v>0.92373669999999997</v>
      </c>
      <c r="K216">
        <v>22.366589999999999</v>
      </c>
      <c r="L216">
        <v>0</v>
      </c>
      <c r="M216">
        <v>0</v>
      </c>
      <c r="N216">
        <v>0.9217185</v>
      </c>
      <c r="O216">
        <v>22.598929999999999</v>
      </c>
      <c r="P216">
        <v>0</v>
      </c>
      <c r="Q216">
        <v>0</v>
      </c>
      <c r="R216">
        <v>0.9196529</v>
      </c>
      <c r="S216">
        <v>22.500879999999999</v>
      </c>
      <c r="T216">
        <v>0</v>
      </c>
      <c r="U216">
        <v>0</v>
      </c>
      <c r="V216">
        <v>0.91753910000000005</v>
      </c>
      <c r="W216">
        <v>22.09872</v>
      </c>
      <c r="X216">
        <v>0</v>
      </c>
      <c r="Y216">
        <v>0</v>
      </c>
      <c r="Z216">
        <v>0.91510400000000003</v>
      </c>
      <c r="AA216">
        <v>21.815639999999998</v>
      </c>
      <c r="AB216">
        <v>0</v>
      </c>
      <c r="AC216">
        <v>0</v>
      </c>
      <c r="AD216">
        <v>0.91195519999999997</v>
      </c>
      <c r="AE216">
        <v>21.701930000000001</v>
      </c>
      <c r="AF216">
        <v>0</v>
      </c>
      <c r="AG216">
        <v>0</v>
      </c>
      <c r="AH216">
        <v>0.90823889999999996</v>
      </c>
      <c r="AI216">
        <v>22.205559999999998</v>
      </c>
      <c r="AJ216">
        <v>0</v>
      </c>
      <c r="AK216">
        <v>0</v>
      </c>
      <c r="AL216">
        <v>0.90489189999999997</v>
      </c>
      <c r="AM216">
        <v>22.80855</v>
      </c>
      <c r="AN216">
        <v>6.9071039999999994E-33</v>
      </c>
      <c r="AO216" s="1">
        <v>2.1692169999999999E-30</v>
      </c>
      <c r="AP216">
        <v>0.90206129999999995</v>
      </c>
      <c r="AQ216">
        <v>23.36251</v>
      </c>
      <c r="AR216" s="1">
        <v>2.892501E-21</v>
      </c>
      <c r="AS216" s="1">
        <v>9.0623070000000004E-19</v>
      </c>
      <c r="AT216">
        <v>0.8996248</v>
      </c>
      <c r="AU216">
        <v>23.804120000000001</v>
      </c>
      <c r="AV216" s="1">
        <v>1.401795E-11</v>
      </c>
      <c r="AW216" s="1">
        <v>4.385825E-9</v>
      </c>
      <c r="AX216">
        <v>0.89747549999999998</v>
      </c>
      <c r="AY216">
        <v>23.75769</v>
      </c>
      <c r="AZ216" s="1">
        <v>8.0001759999999994E-6</v>
      </c>
      <c r="BA216" s="1">
        <v>1.928302E-3</v>
      </c>
      <c r="BB216">
        <v>0.89530810000000005</v>
      </c>
      <c r="BC216">
        <v>23.563469999999999</v>
      </c>
      <c r="BD216" s="1">
        <v>5.0929959999999998E-3</v>
      </c>
      <c r="BE216" s="1">
        <v>1.3163419999999999</v>
      </c>
      <c r="BF216">
        <v>0.89301540000000001</v>
      </c>
      <c r="BG216">
        <v>23.341989999999999</v>
      </c>
      <c r="BH216" s="1">
        <v>0.37060199999999999</v>
      </c>
      <c r="BI216" s="1">
        <v>101.24469999999999</v>
      </c>
      <c r="BJ216">
        <v>0.89050300000000004</v>
      </c>
      <c r="BK216">
        <v>23.298680000000001</v>
      </c>
      <c r="BL216" s="1">
        <v>6.241657</v>
      </c>
      <c r="BM216">
        <v>1785.1</v>
      </c>
      <c r="BN216">
        <v>0.887706</v>
      </c>
      <c r="BO216">
        <v>23.929449999999999</v>
      </c>
      <c r="BP216">
        <v>34.661009999999997</v>
      </c>
      <c r="BQ216">
        <v>10322.18</v>
      </c>
      <c r="BR216">
        <v>0.88448819999999995</v>
      </c>
      <c r="BS216">
        <v>24.596910000000001</v>
      </c>
      <c r="BT216">
        <v>80.052130000000005</v>
      </c>
      <c r="BU216">
        <v>24694.49</v>
      </c>
      <c r="BV216">
        <v>0.88085599999999997</v>
      </c>
      <c r="BW216">
        <v>25.24493</v>
      </c>
      <c r="BX216">
        <v>90.989940000000004</v>
      </c>
      <c r="BY216">
        <v>28955.52</v>
      </c>
      <c r="BZ216">
        <v>0.87664850000000005</v>
      </c>
      <c r="CA216">
        <v>25.652049999999999</v>
      </c>
      <c r="CB216">
        <v>58.025190000000002</v>
      </c>
      <c r="CC216">
        <v>18991.7</v>
      </c>
      <c r="CD216">
        <v>0.87192650000000005</v>
      </c>
      <c r="CE216">
        <v>25.568370000000002</v>
      </c>
      <c r="CF216">
        <v>23.17051</v>
      </c>
      <c r="CG216">
        <v>7773.701</v>
      </c>
      <c r="CH216">
        <v>0.86678529999999998</v>
      </c>
      <c r="CI216">
        <v>25.093599999999999</v>
      </c>
      <c r="CJ216">
        <v>6.3847300000000002</v>
      </c>
      <c r="CK216">
        <v>2187.3879999999999</v>
      </c>
      <c r="CL216">
        <v>0.86123609999999995</v>
      </c>
      <c r="CM216">
        <v>24.58841</v>
      </c>
      <c r="CN216">
        <v>1.353048</v>
      </c>
      <c r="CO216">
        <v>470.69299999999998</v>
      </c>
      <c r="CP216">
        <v>0.85564770000000001</v>
      </c>
      <c r="CQ216">
        <v>24.35763</v>
      </c>
      <c r="CR216">
        <v>0.2760592</v>
      </c>
      <c r="CS216">
        <v>95.812129999999996</v>
      </c>
      <c r="CT216">
        <v>0.85003910000000005</v>
      </c>
      <c r="CU216">
        <v>24.653289999999998</v>
      </c>
      <c r="CV216">
        <v>9.5056849999999998E-2</v>
      </c>
      <c r="CW216">
        <v>31.84732</v>
      </c>
      <c r="CX216">
        <v>0.84423179999999998</v>
      </c>
      <c r="CY216">
        <v>24.754480000000001</v>
      </c>
      <c r="CZ216">
        <v>7.0497409999999996E-2</v>
      </c>
      <c r="DA216">
        <v>23.0885</v>
      </c>
      <c r="DB216">
        <v>0.83849669999999998</v>
      </c>
      <c r="DC216">
        <v>25.179659999999998</v>
      </c>
      <c r="DD216">
        <v>6.849653E-2</v>
      </c>
      <c r="DE216">
        <v>22.428090000000001</v>
      </c>
      <c r="DF216">
        <v>0.83236410000000005</v>
      </c>
      <c r="DG216">
        <v>25.54344</v>
      </c>
      <c r="DH216">
        <v>6.7382670000000006E-2</v>
      </c>
      <c r="DI216">
        <v>22.185580000000002</v>
      </c>
      <c r="DJ216">
        <v>0.82602640000000005</v>
      </c>
      <c r="DK216">
        <v>25.406079999999999</v>
      </c>
      <c r="DL216">
        <v>6.4081189999999996E-2</v>
      </c>
      <c r="DM216">
        <v>21.233350000000002</v>
      </c>
      <c r="DN216">
        <v>0.81977330000000004</v>
      </c>
      <c r="DO216">
        <v>24.91338</v>
      </c>
      <c r="DP216" s="1">
        <v>5.9177790000000001E-2</v>
      </c>
      <c r="DQ216">
        <v>19.725090000000002</v>
      </c>
      <c r="DR216">
        <v>0.81360600000000005</v>
      </c>
      <c r="DS216">
        <v>24.35876</v>
      </c>
      <c r="DT216" s="1">
        <v>5.365665E-2</v>
      </c>
      <c r="DU216">
        <v>17.9815</v>
      </c>
      <c r="DV216">
        <v>0.80749979999999999</v>
      </c>
      <c r="DW216">
        <v>24.007660000000001</v>
      </c>
      <c r="DX216" s="1">
        <v>4.8172600000000003E-2</v>
      </c>
      <c r="DY216">
        <v>16.224530000000001</v>
      </c>
      <c r="DZ216">
        <v>0.80135460000000003</v>
      </c>
      <c r="EA216">
        <v>24.28744</v>
      </c>
      <c r="EB216" s="1">
        <v>4.2988640000000002E-2</v>
      </c>
      <c r="EC216">
        <v>14.54651</v>
      </c>
      <c r="ED216">
        <v>0.79539559999999998</v>
      </c>
      <c r="EE216">
        <v>24.811160000000001</v>
      </c>
      <c r="EF216" s="1">
        <v>3.82604E-2</v>
      </c>
      <c r="EG216">
        <v>13.00123</v>
      </c>
      <c r="EH216">
        <v>0.78991449999999996</v>
      </c>
      <c r="EI216">
        <v>25.497630000000001</v>
      </c>
      <c r="EJ216" s="1">
        <v>3.4043480000000001E-2</v>
      </c>
      <c r="EK216">
        <v>11.60735</v>
      </c>
      <c r="EL216">
        <v>0.78427800000000003</v>
      </c>
      <c r="EM216">
        <v>26.240390000000001</v>
      </c>
      <c r="EN216" s="1">
        <v>3.0308040000000001E-2</v>
      </c>
      <c r="EO216">
        <v>10.36998</v>
      </c>
      <c r="EP216">
        <v>0.77873369999999997</v>
      </c>
      <c r="EQ216">
        <v>26.523119999999999</v>
      </c>
      <c r="ER216" s="1">
        <v>2.7014900000000001E-2</v>
      </c>
      <c r="ES216">
        <v>9.2760840000000009</v>
      </c>
      <c r="ET216">
        <v>0.77338859999999998</v>
      </c>
      <c r="EU216">
        <v>26.303940000000001</v>
      </c>
      <c r="EV216" s="1">
        <v>2.4070640000000001E-2</v>
      </c>
      <c r="EW216">
        <v>8.2951189999999997</v>
      </c>
      <c r="EX216">
        <v>0.76801189999999997</v>
      </c>
      <c r="EY216">
        <v>25.96123</v>
      </c>
      <c r="EZ216" s="1">
        <v>2.1432639999999999E-2</v>
      </c>
      <c r="FA216">
        <v>7.4123159999999997</v>
      </c>
      <c r="FB216">
        <v>0.76261520000000005</v>
      </c>
      <c r="FC216">
        <v>25.582560000000001</v>
      </c>
      <c r="FD216" s="1">
        <v>1.9071910000000001E-2</v>
      </c>
      <c r="FE216">
        <v>6.6191449999999996</v>
      </c>
      <c r="FF216">
        <v>0.75736009999999998</v>
      </c>
      <c r="FG216">
        <v>25.49776</v>
      </c>
      <c r="FH216" s="1">
        <v>1.6958250000000001E-2</v>
      </c>
      <c r="FI216">
        <v>5.9050840000000004</v>
      </c>
      <c r="FJ216">
        <v>0.75182610000000005</v>
      </c>
      <c r="FK216">
        <v>25.500070000000001</v>
      </c>
      <c r="FL216" s="1">
        <v>1.5055300000000001E-2</v>
      </c>
      <c r="FM216">
        <v>5.2613219999999998</v>
      </c>
      <c r="FN216">
        <v>0.74706410000000001</v>
      </c>
      <c r="FO216">
        <v>25.61036</v>
      </c>
      <c r="FP216" s="1">
        <v>1.3371879999999999E-2</v>
      </c>
      <c r="FQ216">
        <v>4.6841379999999999</v>
      </c>
      <c r="FR216">
        <v>0.74255260000000001</v>
      </c>
      <c r="FS216">
        <v>25.7699</v>
      </c>
      <c r="FT216" s="1">
        <v>1.187654E-2</v>
      </c>
      <c r="FU216">
        <v>4.168488</v>
      </c>
      <c r="FV216">
        <v>0.73861710000000003</v>
      </c>
      <c r="FW216">
        <v>25.88334</v>
      </c>
      <c r="FX216" s="1">
        <v>1.0548760000000001E-2</v>
      </c>
      <c r="FY216">
        <v>3.7075429999999998</v>
      </c>
      <c r="FZ216">
        <v>0.7354813</v>
      </c>
      <c r="GA216">
        <v>25.781079999999999</v>
      </c>
      <c r="GB216" s="1">
        <v>9.3703650000000003E-3</v>
      </c>
      <c r="GC216">
        <v>3.2973759999999999</v>
      </c>
      <c r="GD216">
        <v>0.7326859</v>
      </c>
      <c r="GE216">
        <v>25.455719999999999</v>
      </c>
      <c r="GF216" s="1">
        <v>8.324283E-3</v>
      </c>
      <c r="GG216">
        <v>2.931492</v>
      </c>
      <c r="GH216">
        <v>0.73061180000000003</v>
      </c>
      <c r="GI216">
        <v>25.117599999999999</v>
      </c>
      <c r="GJ216" s="1">
        <v>7.3948959999999998E-3</v>
      </c>
      <c r="GK216">
        <v>2.6031650000000002</v>
      </c>
      <c r="GL216">
        <v>0.72871319999999995</v>
      </c>
      <c r="GM216">
        <v>25.22054</v>
      </c>
      <c r="GN216" s="1">
        <v>6.549493E-3</v>
      </c>
      <c r="GO216">
        <v>2.304497</v>
      </c>
      <c r="GP216">
        <v>0.72735910000000004</v>
      </c>
      <c r="GQ216">
        <v>25.617339999999999</v>
      </c>
      <c r="GR216" s="1">
        <v>5.7803799999999999E-3</v>
      </c>
      <c r="GS216">
        <v>2.0311859999999999</v>
      </c>
      <c r="GT216">
        <v>0.72630930000000005</v>
      </c>
      <c r="GU216">
        <v>26.305700000000002</v>
      </c>
      <c r="GV216" s="1">
        <v>5.0761310000000002E-3</v>
      </c>
      <c r="GW216">
        <v>1.7808060000000001</v>
      </c>
      <c r="GX216">
        <v>0.72568279999999996</v>
      </c>
      <c r="GY216">
        <v>27.027139999999999</v>
      </c>
      <c r="GZ216" s="1">
        <v>4.4122859999999996E-3</v>
      </c>
      <c r="HA216">
        <v>1.5456179999999999</v>
      </c>
      <c r="HB216">
        <v>0.72513380000000005</v>
      </c>
      <c r="HC216">
        <v>27.462599999999998</v>
      </c>
      <c r="HD216" s="1">
        <v>3.7570279999999999E-3</v>
      </c>
      <c r="HE216">
        <v>1.3151919999999999</v>
      </c>
      <c r="HF216">
        <v>0.72470639999999997</v>
      </c>
      <c r="HG216">
        <v>27.357040000000001</v>
      </c>
      <c r="HH216" s="1">
        <v>3.1066119999999999E-3</v>
      </c>
      <c r="HI216">
        <v>1.08711</v>
      </c>
      <c r="HJ216">
        <v>0.72434980000000004</v>
      </c>
      <c r="HK216">
        <v>26.987110000000001</v>
      </c>
      <c r="HL216" s="1">
        <v>2.493898E-3</v>
      </c>
      <c r="HM216">
        <v>0.87233970000000005</v>
      </c>
      <c r="HN216">
        <v>0.72419429999999996</v>
      </c>
      <c r="HO216">
        <v>26.452739999999999</v>
      </c>
      <c r="HP216" s="1">
        <v>1.9681099999999999E-3</v>
      </c>
      <c r="HQ216">
        <v>0.68763039999999997</v>
      </c>
      <c r="HR216">
        <v>0.72413499999999997</v>
      </c>
      <c r="HS216">
        <v>26.079540000000001</v>
      </c>
      <c r="HT216" s="1">
        <v>1.5605459999999999E-3</v>
      </c>
      <c r="HU216">
        <v>0.54396350000000004</v>
      </c>
      <c r="HV216">
        <v>0.72407690000000002</v>
      </c>
      <c r="HW216">
        <v>25.908470000000001</v>
      </c>
      <c r="HX216" s="1">
        <v>1.2715280000000001E-3</v>
      </c>
      <c r="HY216">
        <v>0.4418588</v>
      </c>
      <c r="HZ216">
        <v>0.72404409999999997</v>
      </c>
      <c r="IA216">
        <v>25.77993</v>
      </c>
      <c r="IB216" s="1">
        <v>1.0772959999999999E-3</v>
      </c>
      <c r="IC216">
        <v>0.37319340000000001</v>
      </c>
      <c r="ID216">
        <v>0.72400580000000003</v>
      </c>
      <c r="IE216">
        <v>25.83372</v>
      </c>
      <c r="IF216" s="1">
        <v>9.4638969999999998E-4</v>
      </c>
      <c r="IG216">
        <v>0.32703670000000001</v>
      </c>
      <c r="IH216">
        <v>0.72395779999999998</v>
      </c>
      <c r="II216">
        <v>25.79196</v>
      </c>
      <c r="IJ216" s="1">
        <v>8.5263820000000003E-4</v>
      </c>
      <c r="IK216">
        <v>0.29416789999999998</v>
      </c>
      <c r="IL216">
        <v>0.72389020000000004</v>
      </c>
      <c r="IM216">
        <v>25.53857</v>
      </c>
      <c r="IN216" s="1">
        <v>7.7882769999999997E-4</v>
      </c>
      <c r="IO216">
        <v>0.26843270000000002</v>
      </c>
      <c r="IP216">
        <v>0.72380699999999998</v>
      </c>
      <c r="IQ216">
        <v>25.16516</v>
      </c>
      <c r="IR216" s="1">
        <v>7.1653999999999999E-4</v>
      </c>
      <c r="IS216">
        <v>0.2467917</v>
      </c>
      <c r="IT216">
        <v>0.72370210000000001</v>
      </c>
      <c r="IU216">
        <v>24.808969999999999</v>
      </c>
      <c r="IV216" s="1">
        <v>6.6357389999999997E-4</v>
      </c>
      <c r="IW216">
        <v>0.22840840000000001</v>
      </c>
      <c r="IX216">
        <v>0.72354759999999996</v>
      </c>
      <c r="IY216">
        <v>24.990200000000002</v>
      </c>
      <c r="IZ216" s="1">
        <v>6.1917630000000003E-4</v>
      </c>
      <c r="JA216">
        <v>0.21303759999999999</v>
      </c>
      <c r="JB216">
        <v>0.72340789999999999</v>
      </c>
      <c r="JC216">
        <v>25.37312</v>
      </c>
      <c r="JD216" s="1">
        <v>5.8236370000000004E-4</v>
      </c>
      <c r="JE216">
        <v>0.20027329999999999</v>
      </c>
      <c r="JF216">
        <v>0.72323459999999995</v>
      </c>
      <c r="JG216">
        <v>25.923819999999999</v>
      </c>
      <c r="JH216" s="1">
        <v>5.5144099999999995E-4</v>
      </c>
      <c r="JI216">
        <v>0.18958549999999999</v>
      </c>
      <c r="JJ216">
        <v>0.723082</v>
      </c>
      <c r="JK216">
        <v>26.403390000000002</v>
      </c>
      <c r="JL216" s="1">
        <v>5.2510480000000003E-4</v>
      </c>
      <c r="JM216">
        <v>0.18049999999999999</v>
      </c>
      <c r="JN216">
        <v>0.72289170000000003</v>
      </c>
      <c r="JO216">
        <v>26.822179999999999</v>
      </c>
      <c r="JP216" s="1">
        <v>5.0251020000000003E-4</v>
      </c>
      <c r="JQ216">
        <v>0.1726983</v>
      </c>
      <c r="JR216">
        <v>0.7227266</v>
      </c>
      <c r="JS216">
        <v>26.954000000000001</v>
      </c>
      <c r="JT216" s="1">
        <v>4.830867E-4</v>
      </c>
      <c r="JU216">
        <v>0.1659989</v>
      </c>
      <c r="JV216">
        <v>0.72257110000000002</v>
      </c>
      <c r="JW216">
        <v>26.849460000000001</v>
      </c>
      <c r="JX216" s="1">
        <v>4.6588100000000002E-4</v>
      </c>
      <c r="JY216">
        <v>0.16007299999999999</v>
      </c>
      <c r="JZ216">
        <v>0.72238769999999997</v>
      </c>
      <c r="KA216">
        <v>26.507059999999999</v>
      </c>
      <c r="KB216" s="1">
        <v>4.4956789999999998E-4</v>
      </c>
      <c r="KC216">
        <v>0.1544867</v>
      </c>
      <c r="KD216">
        <v>0.7222153</v>
      </c>
      <c r="KE216">
        <v>26.42109</v>
      </c>
      <c r="KF216" s="1">
        <v>4.3326079999999998E-4</v>
      </c>
      <c r="KG216">
        <v>0.1489161</v>
      </c>
      <c r="KH216">
        <v>0.72205680000000005</v>
      </c>
      <c r="KI216">
        <v>26.349540000000001</v>
      </c>
      <c r="KJ216" s="1">
        <v>4.1678149999999997E-4</v>
      </c>
      <c r="KK216">
        <v>0.1432602</v>
      </c>
      <c r="KL216">
        <v>0.72188129999999995</v>
      </c>
      <c r="KM216">
        <v>26.453499999999998</v>
      </c>
      <c r="KN216" s="1">
        <v>3.9984310000000002E-4</v>
      </c>
      <c r="KO216">
        <v>0.13746120000000001</v>
      </c>
      <c r="KP216">
        <v>0.72175420000000001</v>
      </c>
      <c r="KQ216">
        <v>26.737020000000001</v>
      </c>
      <c r="KR216" s="1">
        <v>3.8304739999999999E-4</v>
      </c>
      <c r="KS216">
        <v>0.13168340000000001</v>
      </c>
      <c r="KT216">
        <v>0.7216397</v>
      </c>
      <c r="KU216">
        <v>26.836349999999999</v>
      </c>
      <c r="KV216" s="1">
        <v>3.6638879999999999E-4</v>
      </c>
      <c r="KW216">
        <v>0.12596789999999999</v>
      </c>
      <c r="KX216">
        <v>0.7215241</v>
      </c>
      <c r="KY216">
        <v>26.744440000000001</v>
      </c>
      <c r="KZ216" s="1">
        <v>3.5009929999999998E-4</v>
      </c>
      <c r="LA216">
        <v>0.1203605</v>
      </c>
      <c r="LB216">
        <v>0.72146359999999998</v>
      </c>
      <c r="LC216">
        <v>26.4617</v>
      </c>
      <c r="LD216" s="1">
        <v>3.3440230000000002E-4</v>
      </c>
      <c r="LE216">
        <v>0.1149569</v>
      </c>
      <c r="LF216">
        <v>0.7213832</v>
      </c>
      <c r="LG216">
        <v>26.10136</v>
      </c>
      <c r="LH216" s="1">
        <v>3.1922740000000003E-4</v>
      </c>
      <c r="LI216">
        <v>0.1097219</v>
      </c>
      <c r="LJ216">
        <v>0.72136610000000001</v>
      </c>
      <c r="LK216">
        <v>26.10473</v>
      </c>
      <c r="LL216" s="1">
        <v>3.0473229999999999E-4</v>
      </c>
      <c r="LM216">
        <v>0.104724</v>
      </c>
      <c r="LN216">
        <v>0.72131540000000005</v>
      </c>
      <c r="LO216">
        <v>26.31334</v>
      </c>
      <c r="LP216" s="1">
        <v>2.9100909999999998E-4</v>
      </c>
      <c r="LQ216">
        <v>9.9992150000000002E-2</v>
      </c>
      <c r="LR216">
        <v>0.72132260000000004</v>
      </c>
      <c r="LS216">
        <v>26.71658</v>
      </c>
      <c r="LT216" s="1">
        <v>2.781641E-4</v>
      </c>
      <c r="LU216">
        <v>9.5558580000000004E-2</v>
      </c>
      <c r="LV216">
        <v>0.72131959999999995</v>
      </c>
      <c r="LW216">
        <v>27.125540000000001</v>
      </c>
      <c r="LX216" s="1">
        <v>2.6570599999999999E-4</v>
      </c>
      <c r="LY216">
        <v>9.1263469999999999E-2</v>
      </c>
      <c r="LZ216">
        <v>0.72132050000000003</v>
      </c>
      <c r="MA216">
        <v>27.32818</v>
      </c>
      <c r="MB216" s="1">
        <v>2.531384E-4</v>
      </c>
      <c r="MC216">
        <v>8.7054160000000005E-2</v>
      </c>
      <c r="MD216">
        <v>0.72129929999999998</v>
      </c>
      <c r="ME216">
        <v>27.20458</v>
      </c>
      <c r="MF216" s="1">
        <v>2.4021320000000001E-4</v>
      </c>
      <c r="MG216">
        <v>8.2894999999999996E-2</v>
      </c>
      <c r="MH216">
        <v>0.72131339999999999</v>
      </c>
      <c r="MI216">
        <v>26.903420000000001</v>
      </c>
      <c r="MJ216" s="1">
        <v>2.275399E-4</v>
      </c>
      <c r="MK216">
        <v>7.8776490000000005E-2</v>
      </c>
      <c r="ML216">
        <v>0.72132529999999995</v>
      </c>
      <c r="MM216">
        <v>26.453610000000001</v>
      </c>
      <c r="MN216" s="1">
        <v>2.1557410000000001E-4</v>
      </c>
      <c r="MO216">
        <v>7.4852440000000006E-2</v>
      </c>
      <c r="MP216">
        <v>0.72131940000000005</v>
      </c>
      <c r="MQ216">
        <v>26.366489999999999</v>
      </c>
      <c r="MR216" s="1">
        <v>2.046013E-4</v>
      </c>
      <c r="MS216">
        <v>7.1238540000000003E-2</v>
      </c>
      <c r="MT216">
        <v>0.72133060000000004</v>
      </c>
      <c r="MU216">
        <v>26.12377</v>
      </c>
      <c r="MV216" s="1">
        <v>1.9477519999999999E-4</v>
      </c>
      <c r="MW216">
        <v>6.7995410000000006E-2</v>
      </c>
      <c r="MX216">
        <v>0.72132629999999998</v>
      </c>
      <c r="MY216">
        <v>25.858219999999999</v>
      </c>
      <c r="MZ216" s="1">
        <v>1.859459E-4</v>
      </c>
      <c r="NA216">
        <v>6.5072980000000002E-2</v>
      </c>
      <c r="NB216">
        <v>0.72133429999999998</v>
      </c>
      <c r="NC216">
        <v>25.682829999999999</v>
      </c>
      <c r="ND216" s="1">
        <v>1.7784300000000001E-4</v>
      </c>
      <c r="NE216">
        <v>6.238573E-2</v>
      </c>
      <c r="NF216">
        <v>0.72133369999999997</v>
      </c>
      <c r="NG216">
        <v>25.71407</v>
      </c>
      <c r="NH216" s="1">
        <v>1.7039440000000001E-4</v>
      </c>
      <c r="NI216">
        <v>5.9910970000000001E-2</v>
      </c>
      <c r="NJ216">
        <v>0.72132249999999998</v>
      </c>
      <c r="NK216">
        <v>25.651599999999998</v>
      </c>
      <c r="NL216" s="1">
        <v>1.6341439999999999E-4</v>
      </c>
      <c r="NM216">
        <v>5.7589880000000003E-2</v>
      </c>
      <c r="NN216">
        <v>0.72132350000000001</v>
      </c>
      <c r="NO216">
        <v>25.39621</v>
      </c>
      <c r="NP216" s="1">
        <v>1.5673400000000001E-4</v>
      </c>
      <c r="NQ216">
        <v>5.535607E-2</v>
      </c>
      <c r="NR216">
        <v>0.72132280000000004</v>
      </c>
      <c r="NS216">
        <v>24.953340000000001</v>
      </c>
      <c r="NT216" s="1">
        <v>1.504462E-4</v>
      </c>
      <c r="NU216">
        <v>5.3243600000000002E-2</v>
      </c>
      <c r="NV216">
        <v>0.72132269999999998</v>
      </c>
      <c r="NW216">
        <v>24.973030000000001</v>
      </c>
      <c r="NX216" s="1">
        <v>1.444703E-4</v>
      </c>
      <c r="NY216">
        <v>5.1230940000000003E-2</v>
      </c>
      <c r="NZ216">
        <v>0.72132660000000004</v>
      </c>
      <c r="OA216">
        <v>25.268129999999999</v>
      </c>
      <c r="OB216" s="1">
        <v>1.3872050000000001E-4</v>
      </c>
      <c r="OC216">
        <v>4.9283880000000002E-2</v>
      </c>
      <c r="OD216">
        <v>0.72132220000000002</v>
      </c>
      <c r="OE216">
        <v>25.671379999999999</v>
      </c>
      <c r="OF216" s="1">
        <v>1.3327710000000001E-4</v>
      </c>
      <c r="OG216">
        <v>4.7438979999999999E-2</v>
      </c>
      <c r="OH216">
        <v>0.72131630000000002</v>
      </c>
      <c r="OI216">
        <v>26.147449999999999</v>
      </c>
      <c r="OJ216" s="1">
        <v>1.2809520000000001E-4</v>
      </c>
      <c r="OK216">
        <v>4.5676010000000003E-2</v>
      </c>
    </row>
    <row r="217" spans="1:401" x14ac:dyDescent="0.35">
      <c r="A217">
        <v>223</v>
      </c>
      <c r="B217" t="s">
        <v>4</v>
      </c>
      <c r="C217" t="s">
        <v>181</v>
      </c>
      <c r="D217" t="s">
        <v>223</v>
      </c>
      <c r="E217">
        <v>853.36689999999999</v>
      </c>
      <c r="F217">
        <v>0.88432710000000003</v>
      </c>
      <c r="G217">
        <v>22.190950000000001</v>
      </c>
      <c r="H217">
        <v>0</v>
      </c>
      <c r="I217">
        <v>0</v>
      </c>
      <c r="J217">
        <v>0.88289859999999998</v>
      </c>
      <c r="K217">
        <v>22.386009999999999</v>
      </c>
      <c r="L217">
        <v>0</v>
      </c>
      <c r="M217">
        <v>0</v>
      </c>
      <c r="N217">
        <v>0.88149650000000002</v>
      </c>
      <c r="O217">
        <v>22.623169999999998</v>
      </c>
      <c r="P217">
        <v>0</v>
      </c>
      <c r="Q217">
        <v>0</v>
      </c>
      <c r="R217">
        <v>0.88009570000000004</v>
      </c>
      <c r="S217">
        <v>22.531690000000001</v>
      </c>
      <c r="T217">
        <v>0</v>
      </c>
      <c r="U217">
        <v>0</v>
      </c>
      <c r="V217">
        <v>0.87860240000000001</v>
      </c>
      <c r="W217">
        <v>22.125489999999999</v>
      </c>
      <c r="X217">
        <v>0</v>
      </c>
      <c r="Y217">
        <v>0</v>
      </c>
      <c r="Z217">
        <v>0.87690970000000001</v>
      </c>
      <c r="AA217">
        <v>21.835909999999998</v>
      </c>
      <c r="AB217">
        <v>0</v>
      </c>
      <c r="AC217">
        <v>0</v>
      </c>
      <c r="AD217">
        <v>0.87463590000000002</v>
      </c>
      <c r="AE217">
        <v>21.709320000000002</v>
      </c>
      <c r="AF217">
        <v>0</v>
      </c>
      <c r="AG217">
        <v>0</v>
      </c>
      <c r="AH217">
        <v>0.87197619999999998</v>
      </c>
      <c r="AI217">
        <v>22.205770000000001</v>
      </c>
      <c r="AJ217">
        <v>0</v>
      </c>
      <c r="AK217">
        <v>0</v>
      </c>
      <c r="AL217">
        <v>0.86967910000000004</v>
      </c>
      <c r="AM217">
        <v>22.821660000000001</v>
      </c>
      <c r="AN217">
        <v>1.130589E-33</v>
      </c>
      <c r="AO217">
        <v>3.172347E-31</v>
      </c>
      <c r="AP217">
        <v>0.86783929999999998</v>
      </c>
      <c r="AQ217">
        <v>23.376560000000001</v>
      </c>
      <c r="AR217" s="1">
        <v>4.8509739999999998E-22</v>
      </c>
      <c r="AS217" s="1">
        <v>1.3583600000000001E-19</v>
      </c>
      <c r="AT217">
        <v>0.86632569999999998</v>
      </c>
      <c r="AU217">
        <v>23.82442</v>
      </c>
      <c r="AV217" s="1">
        <v>3.8293000000000003E-12</v>
      </c>
      <c r="AW217" s="1">
        <v>1.0709790000000001E-9</v>
      </c>
      <c r="AX217">
        <v>0.86497579999999996</v>
      </c>
      <c r="AY217">
        <v>23.787739999999999</v>
      </c>
      <c r="AZ217" s="1">
        <v>4.3755860000000001E-6</v>
      </c>
      <c r="BA217" s="1">
        <v>9.5670810000000005E-4</v>
      </c>
      <c r="BB217">
        <v>0.86359300000000006</v>
      </c>
      <c r="BC217">
        <v>23.590589999999999</v>
      </c>
      <c r="BD217" s="1">
        <v>3.374719E-3</v>
      </c>
      <c r="BE217" s="1">
        <v>0.79152509999999998</v>
      </c>
      <c r="BF217">
        <v>0.8621202</v>
      </c>
      <c r="BG217">
        <v>23.368480000000002</v>
      </c>
      <c r="BH217" s="1">
        <v>0.27799649999999998</v>
      </c>
      <c r="BI217" s="1">
        <v>68.715770000000006</v>
      </c>
      <c r="BJ217">
        <v>0.86043959999999997</v>
      </c>
      <c r="BK217">
        <v>23.3184</v>
      </c>
      <c r="BL217" s="1">
        <v>5.1555910000000003</v>
      </c>
      <c r="BM217">
        <v>1329.5150000000001</v>
      </c>
      <c r="BN217">
        <v>0.85857309999999998</v>
      </c>
      <c r="BO217">
        <v>23.93619</v>
      </c>
      <c r="BP217">
        <v>30.992830000000001</v>
      </c>
      <c r="BQ217">
        <v>8294.3040000000001</v>
      </c>
      <c r="BR217">
        <v>0.85636860000000004</v>
      </c>
      <c r="BS217">
        <v>24.601749999999999</v>
      </c>
      <c r="BT217">
        <v>76.531019999999998</v>
      </c>
      <c r="BU217">
        <v>21149.37</v>
      </c>
      <c r="BV217">
        <v>0.85371410000000003</v>
      </c>
      <c r="BW217">
        <v>25.250440000000001</v>
      </c>
      <c r="BX217">
        <v>92.07217</v>
      </c>
      <c r="BY217">
        <v>26177.040000000001</v>
      </c>
      <c r="BZ217">
        <v>0.85027129999999995</v>
      </c>
      <c r="CA217">
        <v>25.669709999999998</v>
      </c>
      <c r="CB217">
        <v>61.642650000000003</v>
      </c>
      <c r="CC217">
        <v>17984.509999999998</v>
      </c>
      <c r="CD217">
        <v>0.84641420000000001</v>
      </c>
      <c r="CE217">
        <v>25.597560000000001</v>
      </c>
      <c r="CF217">
        <v>25.639710000000001</v>
      </c>
      <c r="CG217">
        <v>7654.4859999999999</v>
      </c>
      <c r="CH217">
        <v>0.84219650000000001</v>
      </c>
      <c r="CI217">
        <v>25.132210000000001</v>
      </c>
      <c r="CJ217">
        <v>7.3020350000000001</v>
      </c>
      <c r="CK217">
        <v>2223.681</v>
      </c>
      <c r="CL217">
        <v>0.83768670000000001</v>
      </c>
      <c r="CM217">
        <v>24.630649999999999</v>
      </c>
      <c r="CN217">
        <v>1.5806</v>
      </c>
      <c r="CO217">
        <v>488.83390000000003</v>
      </c>
      <c r="CP217">
        <v>0.83319180000000004</v>
      </c>
      <c r="CQ217">
        <v>24.391400000000001</v>
      </c>
      <c r="CR217">
        <v>0.31846989999999997</v>
      </c>
      <c r="CS217">
        <v>98.653599999999997</v>
      </c>
      <c r="CT217">
        <v>0.82876689999999997</v>
      </c>
      <c r="CU217">
        <v>24.67352</v>
      </c>
      <c r="CV217">
        <v>0.1014721</v>
      </c>
      <c r="CW217">
        <v>30.562159999999999</v>
      </c>
      <c r="CX217">
        <v>0.82425760000000003</v>
      </c>
      <c r="CY217">
        <v>24.767479999999999</v>
      </c>
      <c r="CZ217">
        <v>7.1190740000000002E-2</v>
      </c>
      <c r="DA217">
        <v>20.984249999999999</v>
      </c>
      <c r="DB217">
        <v>0.81987429999999994</v>
      </c>
      <c r="DC217">
        <v>25.194680000000002</v>
      </c>
      <c r="DD217">
        <v>6.8519789999999997E-2</v>
      </c>
      <c r="DE217">
        <v>20.19603</v>
      </c>
      <c r="DF217">
        <v>0.81521960000000004</v>
      </c>
      <c r="DG217">
        <v>25.561060000000001</v>
      </c>
      <c r="DH217">
        <v>6.7543130000000007E-2</v>
      </c>
      <c r="DI217">
        <v>20.027950000000001</v>
      </c>
      <c r="DJ217">
        <v>0.81034269999999997</v>
      </c>
      <c r="DK217">
        <v>25.44707</v>
      </c>
      <c r="DL217">
        <v>6.44483E-2</v>
      </c>
      <c r="DM217">
        <v>19.24588</v>
      </c>
      <c r="DN217">
        <v>0.80510780000000004</v>
      </c>
      <c r="DO217">
        <v>24.967040000000001</v>
      </c>
      <c r="DP217" s="1">
        <v>5.9657439999999999E-2</v>
      </c>
      <c r="DQ217">
        <v>17.93749</v>
      </c>
      <c r="DR217">
        <v>0.79996100000000003</v>
      </c>
      <c r="DS217">
        <v>24.415569999999999</v>
      </c>
      <c r="DT217" s="1">
        <v>5.4166209999999999E-2</v>
      </c>
      <c r="DU217">
        <v>16.391210000000001</v>
      </c>
      <c r="DV217">
        <v>0.79487180000000002</v>
      </c>
      <c r="DW217">
        <v>24.064209999999999</v>
      </c>
      <c r="DX217" s="1">
        <v>4.8670140000000001E-2</v>
      </c>
      <c r="DY217">
        <v>14.81691</v>
      </c>
      <c r="DZ217">
        <v>0.78991250000000002</v>
      </c>
      <c r="EA217">
        <v>24.342639999999999</v>
      </c>
      <c r="EB217" s="1">
        <v>4.3455819999999999E-2</v>
      </c>
      <c r="EC217">
        <v>13.3043</v>
      </c>
      <c r="ED217">
        <v>0.78525180000000006</v>
      </c>
      <c r="EE217">
        <v>24.850269999999998</v>
      </c>
      <c r="EF217" s="1">
        <v>3.8685730000000002E-2</v>
      </c>
      <c r="EG217">
        <v>11.90626</v>
      </c>
      <c r="EH217">
        <v>0.78111850000000005</v>
      </c>
      <c r="EI217">
        <v>25.519169999999999</v>
      </c>
      <c r="EJ217" s="1">
        <v>3.4424610000000001E-2</v>
      </c>
      <c r="EK217">
        <v>10.641679999999999</v>
      </c>
      <c r="EL217">
        <v>0.7768699</v>
      </c>
      <c r="EM217">
        <v>26.244700000000002</v>
      </c>
      <c r="EN217" s="1">
        <v>3.0644930000000001E-2</v>
      </c>
      <c r="EO217">
        <v>9.5163740000000008</v>
      </c>
      <c r="EP217">
        <v>0.77264949999999999</v>
      </c>
      <c r="EQ217">
        <v>26.525120000000001</v>
      </c>
      <c r="ER217" s="1">
        <v>2.7314910000000001E-2</v>
      </c>
      <c r="ES217">
        <v>8.5213129999999992</v>
      </c>
      <c r="ET217">
        <v>0.76806010000000002</v>
      </c>
      <c r="EU217">
        <v>26.323</v>
      </c>
      <c r="EV217" s="1">
        <v>2.4341740000000001E-2</v>
      </c>
      <c r="EW217">
        <v>7.6297100000000002</v>
      </c>
      <c r="EX217">
        <v>0.76345830000000003</v>
      </c>
      <c r="EY217">
        <v>25.998899999999999</v>
      </c>
      <c r="EZ217" s="1">
        <v>2.1676129999999998E-2</v>
      </c>
      <c r="FA217">
        <v>6.826225</v>
      </c>
      <c r="FB217">
        <v>0.75877119999999998</v>
      </c>
      <c r="FC217">
        <v>25.636240000000001</v>
      </c>
      <c r="FD217" s="1">
        <v>1.929138E-2</v>
      </c>
      <c r="FE217">
        <v>6.1038779999999999</v>
      </c>
      <c r="FF217">
        <v>0.75442989999999999</v>
      </c>
      <c r="FG217">
        <v>25.564579999999999</v>
      </c>
      <c r="FH217" s="1">
        <v>1.7155219999999999E-2</v>
      </c>
      <c r="FI217">
        <v>5.4518329999999997</v>
      </c>
      <c r="FJ217">
        <v>0.74997829999999999</v>
      </c>
      <c r="FK217">
        <v>25.542369999999998</v>
      </c>
      <c r="FL217" s="1">
        <v>1.523416E-2</v>
      </c>
      <c r="FM217">
        <v>4.8642289999999999</v>
      </c>
      <c r="FN217">
        <v>0.74635879999999999</v>
      </c>
      <c r="FO217">
        <v>25.633030000000002</v>
      </c>
      <c r="FP217" s="1">
        <v>1.3531929999999999E-2</v>
      </c>
      <c r="FQ217">
        <v>4.3365669999999996</v>
      </c>
      <c r="FR217">
        <v>0.74303430000000004</v>
      </c>
      <c r="FS217">
        <v>25.764500000000002</v>
      </c>
      <c r="FT217" s="1">
        <v>1.201957E-2</v>
      </c>
      <c r="FU217">
        <v>3.8642249999999998</v>
      </c>
      <c r="FV217">
        <v>0.73999000000000004</v>
      </c>
      <c r="FW217">
        <v>25.874020000000002</v>
      </c>
      <c r="FX217" s="1">
        <v>1.0676450000000001E-2</v>
      </c>
      <c r="FY217">
        <v>3.4413619999999998</v>
      </c>
      <c r="FZ217">
        <v>0.73640039999999996</v>
      </c>
      <c r="GA217">
        <v>25.789829999999998</v>
      </c>
      <c r="GB217" s="1">
        <v>9.4840970000000004E-3</v>
      </c>
      <c r="GC217">
        <v>3.0645880000000001</v>
      </c>
      <c r="GD217">
        <v>0.73316959999999998</v>
      </c>
      <c r="GE217">
        <v>25.49098</v>
      </c>
      <c r="GF217" s="1">
        <v>8.4261070000000004E-3</v>
      </c>
      <c r="GG217">
        <v>2.727976</v>
      </c>
      <c r="GH217">
        <v>0.73067210000000005</v>
      </c>
      <c r="GI217">
        <v>25.172830000000001</v>
      </c>
      <c r="GJ217" s="1">
        <v>7.4862430000000001E-3</v>
      </c>
      <c r="GK217">
        <v>2.425341</v>
      </c>
      <c r="GL217">
        <v>0.72852459999999997</v>
      </c>
      <c r="GM217">
        <v>25.286429999999999</v>
      </c>
      <c r="GN217" s="1">
        <v>6.6337189999999997E-3</v>
      </c>
      <c r="GO217">
        <v>2.149829</v>
      </c>
      <c r="GP217">
        <v>0.72692559999999995</v>
      </c>
      <c r="GQ217">
        <v>25.666519999999998</v>
      </c>
      <c r="GR217" s="1">
        <v>5.8573619999999996E-3</v>
      </c>
      <c r="GS217">
        <v>1.8970480000000001</v>
      </c>
      <c r="GT217">
        <v>0.72569070000000002</v>
      </c>
      <c r="GU217">
        <v>26.33126</v>
      </c>
      <c r="GV217" s="1">
        <v>5.1472820000000004E-3</v>
      </c>
      <c r="GW217">
        <v>1.6653089999999999</v>
      </c>
      <c r="GX217">
        <v>0.72493240000000003</v>
      </c>
      <c r="GY217">
        <v>27.02861</v>
      </c>
      <c r="GZ217" s="1">
        <v>4.4804689999999999E-3</v>
      </c>
      <c r="HA217">
        <v>1.448061</v>
      </c>
      <c r="HB217">
        <v>0.72424359999999999</v>
      </c>
      <c r="HC217">
        <v>27.448460000000001</v>
      </c>
      <c r="HD217" s="1">
        <v>3.8249289999999999E-3</v>
      </c>
      <c r="HE217">
        <v>1.235805</v>
      </c>
      <c r="HF217">
        <v>0.72371569999999996</v>
      </c>
      <c r="HG217">
        <v>27.350010000000001</v>
      </c>
      <c r="HH217" s="1">
        <v>3.1729449999999999E-3</v>
      </c>
      <c r="HI217">
        <v>1.025139</v>
      </c>
      <c r="HJ217">
        <v>0.72334560000000003</v>
      </c>
      <c r="HK217">
        <v>27.011060000000001</v>
      </c>
      <c r="HL217" s="1">
        <v>2.5542130000000001E-3</v>
      </c>
      <c r="HM217">
        <v>0.82518910000000001</v>
      </c>
      <c r="HN217">
        <v>0.72313019999999995</v>
      </c>
      <c r="HO217">
        <v>26.507249999999999</v>
      </c>
      <c r="HP217" s="1">
        <v>2.0176389999999999E-3</v>
      </c>
      <c r="HQ217">
        <v>0.65135410000000005</v>
      </c>
      <c r="HR217">
        <v>0.72301070000000001</v>
      </c>
      <c r="HS217">
        <v>26.162579999999998</v>
      </c>
      <c r="HT217" s="1">
        <v>1.597425E-3</v>
      </c>
      <c r="HU217">
        <v>0.51466020000000001</v>
      </c>
      <c r="HV217">
        <v>0.72297529999999999</v>
      </c>
      <c r="HW217">
        <v>25.996659999999999</v>
      </c>
      <c r="HX217" s="1">
        <v>1.2968669999999999E-3</v>
      </c>
      <c r="HY217">
        <v>0.41659550000000001</v>
      </c>
      <c r="HZ217">
        <v>0.72292080000000003</v>
      </c>
      <c r="IA217">
        <v>25.850629999999999</v>
      </c>
      <c r="IB217" s="1">
        <v>1.094191E-3</v>
      </c>
      <c r="IC217">
        <v>0.35038920000000001</v>
      </c>
      <c r="ID217">
        <v>0.722885</v>
      </c>
      <c r="IE217">
        <v>25.878730000000001</v>
      </c>
      <c r="IF217" s="1">
        <v>9.5796E-4</v>
      </c>
      <c r="IG217">
        <v>0.3059925</v>
      </c>
      <c r="IH217">
        <v>0.72282809999999997</v>
      </c>
      <c r="II217">
        <v>25.80386</v>
      </c>
      <c r="IJ217" s="1">
        <v>8.6124029999999998E-4</v>
      </c>
      <c r="IK217">
        <v>0.27464280000000002</v>
      </c>
      <c r="IL217">
        <v>0.72274539999999998</v>
      </c>
      <c r="IM217">
        <v>25.546050000000001</v>
      </c>
      <c r="IN217" s="1">
        <v>7.8587220000000003E-4</v>
      </c>
      <c r="IO217">
        <v>0.25035239999999997</v>
      </c>
      <c r="IP217">
        <v>0.72265630000000003</v>
      </c>
      <c r="IQ217">
        <v>25.191890000000001</v>
      </c>
      <c r="IR217" s="1">
        <v>7.2253949999999997E-4</v>
      </c>
      <c r="IS217">
        <v>0.23002690000000001</v>
      </c>
      <c r="IT217">
        <v>0.7225473</v>
      </c>
      <c r="IU217">
        <v>24.865459999999999</v>
      </c>
      <c r="IV217" s="1">
        <v>6.6863519999999996E-4</v>
      </c>
      <c r="IW217">
        <v>0.21274779999999999</v>
      </c>
      <c r="IX217">
        <v>0.72239370000000003</v>
      </c>
      <c r="IY217">
        <v>25.07274</v>
      </c>
      <c r="IZ217" s="1">
        <v>6.2338370000000005E-4</v>
      </c>
      <c r="JA217">
        <v>0.1982728</v>
      </c>
      <c r="JB217">
        <v>0.72226100000000004</v>
      </c>
      <c r="JC217">
        <v>25.444240000000001</v>
      </c>
      <c r="JD217" s="1">
        <v>5.8587959999999997E-4</v>
      </c>
      <c r="JE217">
        <v>0.18626280000000001</v>
      </c>
      <c r="JF217">
        <v>0.72209480000000004</v>
      </c>
      <c r="JG217">
        <v>25.964870000000001</v>
      </c>
      <c r="JH217" s="1">
        <v>5.5439810000000003E-4</v>
      </c>
      <c r="JI217">
        <v>0.17621290000000001</v>
      </c>
      <c r="JJ217">
        <v>0.72192429999999996</v>
      </c>
      <c r="JK217">
        <v>26.399339999999999</v>
      </c>
      <c r="JL217" s="1">
        <v>5.2764849999999998E-4</v>
      </c>
      <c r="JM217">
        <v>0.16769519999999999</v>
      </c>
      <c r="JN217">
        <v>0.7217327</v>
      </c>
      <c r="JO217">
        <v>26.79177</v>
      </c>
      <c r="JP217" s="1">
        <v>5.046858E-4</v>
      </c>
      <c r="JQ217">
        <v>0.16037580000000001</v>
      </c>
      <c r="JR217">
        <v>0.72154300000000005</v>
      </c>
      <c r="JS217">
        <v>26.926279999999998</v>
      </c>
      <c r="JT217" s="1">
        <v>4.849616E-4</v>
      </c>
      <c r="JU217">
        <v>0.15409890000000001</v>
      </c>
      <c r="JV217">
        <v>0.7213446</v>
      </c>
      <c r="JW217">
        <v>26.85765</v>
      </c>
      <c r="JX217" s="1">
        <v>4.6758660000000002E-4</v>
      </c>
      <c r="JY217">
        <v>0.14857699999999999</v>
      </c>
      <c r="JZ217">
        <v>0.7211748</v>
      </c>
      <c r="KA217">
        <v>26.55809</v>
      </c>
      <c r="KB217" s="1">
        <v>4.5122750000000002E-4</v>
      </c>
      <c r="KC217">
        <v>0.1434098</v>
      </c>
      <c r="KD217">
        <v>0.72098039999999997</v>
      </c>
      <c r="KE217">
        <v>26.508659999999999</v>
      </c>
      <c r="KF217" s="1">
        <v>4.3493919999999998E-4</v>
      </c>
      <c r="KG217">
        <v>0.13827890000000001</v>
      </c>
      <c r="KH217">
        <v>0.72080129999999998</v>
      </c>
      <c r="KI217">
        <v>26.432549999999999</v>
      </c>
      <c r="KJ217" s="1">
        <v>4.1849809999999998E-4</v>
      </c>
      <c r="KK217">
        <v>0.13307369999999999</v>
      </c>
      <c r="KL217">
        <v>0.7206321</v>
      </c>
      <c r="KM217">
        <v>26.515440000000002</v>
      </c>
      <c r="KN217" s="1">
        <v>4.0158769999999998E-4</v>
      </c>
      <c r="KO217">
        <v>0.1277307</v>
      </c>
      <c r="KP217">
        <v>0.72049620000000003</v>
      </c>
      <c r="KQ217">
        <v>26.765779999999999</v>
      </c>
      <c r="KR217" s="1">
        <v>3.8476390000000002E-4</v>
      </c>
      <c r="KS217">
        <v>0.12239129999999999</v>
      </c>
      <c r="KT217">
        <v>0.7203522</v>
      </c>
      <c r="KU217">
        <v>26.833929999999999</v>
      </c>
      <c r="KV217" s="1">
        <v>3.6809879999999997E-4</v>
      </c>
      <c r="KW217">
        <v>0.11711240000000001</v>
      </c>
      <c r="KX217">
        <v>0.72025019999999995</v>
      </c>
      <c r="KY217">
        <v>26.743410000000001</v>
      </c>
      <c r="KZ217" s="1">
        <v>3.517463E-4</v>
      </c>
      <c r="LA217">
        <v>0.11191280000000001</v>
      </c>
      <c r="LB217">
        <v>0.7201516</v>
      </c>
      <c r="LC217">
        <v>26.483830000000001</v>
      </c>
      <c r="LD217" s="1">
        <v>3.3599870000000003E-4</v>
      </c>
      <c r="LE217">
        <v>0.10690479999999999</v>
      </c>
      <c r="LF217">
        <v>0.72009970000000001</v>
      </c>
      <c r="LG217">
        <v>26.153559999999999</v>
      </c>
      <c r="LH217" s="1">
        <v>3.2076270000000001E-4</v>
      </c>
      <c r="LI217">
        <v>0.10204489999999999</v>
      </c>
      <c r="LJ217">
        <v>0.72003740000000005</v>
      </c>
      <c r="LK217">
        <v>26.174810000000001</v>
      </c>
      <c r="LL217" s="1">
        <v>3.0619700000000002E-4</v>
      </c>
      <c r="LM217">
        <v>9.7404309999999994E-2</v>
      </c>
      <c r="LN217">
        <v>0.72001760000000004</v>
      </c>
      <c r="LO217">
        <v>26.37452</v>
      </c>
      <c r="LP217" s="1">
        <v>2.923809E-4</v>
      </c>
      <c r="LQ217">
        <v>9.2995900000000006E-2</v>
      </c>
      <c r="LR217">
        <v>0.71999369999999996</v>
      </c>
      <c r="LS217">
        <v>26.761230000000001</v>
      </c>
      <c r="LT217" s="1">
        <v>2.7946239999999999E-4</v>
      </c>
      <c r="LU217">
        <v>8.8871859999999997E-2</v>
      </c>
      <c r="LV217">
        <v>0.71999270000000004</v>
      </c>
      <c r="LW217">
        <v>27.1449</v>
      </c>
      <c r="LX217" s="1">
        <v>2.6697990000000002E-4</v>
      </c>
      <c r="LY217">
        <v>8.488996E-2</v>
      </c>
      <c r="LZ217">
        <v>0.71999000000000002</v>
      </c>
      <c r="MA217">
        <v>27.324549999999999</v>
      </c>
      <c r="MB217" s="1">
        <v>2.543849E-4</v>
      </c>
      <c r="MC217">
        <v>8.0987180000000006E-2</v>
      </c>
      <c r="MD217">
        <v>0.72000010000000003</v>
      </c>
      <c r="ME217">
        <v>27.199059999999999</v>
      </c>
      <c r="MF217" s="1">
        <v>2.414509E-4</v>
      </c>
      <c r="MG217">
        <v>7.7134649999999999E-2</v>
      </c>
      <c r="MH217">
        <v>0.71998629999999997</v>
      </c>
      <c r="MI217">
        <v>26.920400000000001</v>
      </c>
      <c r="MJ217" s="1">
        <v>2.2874500000000001E-4</v>
      </c>
      <c r="MK217">
        <v>7.3315290000000005E-2</v>
      </c>
      <c r="ML217">
        <v>0.72000419999999998</v>
      </c>
      <c r="MM217">
        <v>26.501390000000001</v>
      </c>
      <c r="MN217" s="1">
        <v>2.1669920000000001E-4</v>
      </c>
      <c r="MO217">
        <v>6.9659429999999994E-2</v>
      </c>
      <c r="MP217">
        <v>0.71999789999999997</v>
      </c>
      <c r="MQ217">
        <v>26.446639999999999</v>
      </c>
      <c r="MR217" s="1">
        <v>2.0561949999999999E-4</v>
      </c>
      <c r="MS217">
        <v>6.6279820000000003E-2</v>
      </c>
      <c r="MT217">
        <v>0.72000500000000001</v>
      </c>
      <c r="MU217">
        <v>26.189170000000001</v>
      </c>
      <c r="MV217" s="1">
        <v>1.95682E-4</v>
      </c>
      <c r="MW217">
        <v>6.3242820000000005E-2</v>
      </c>
      <c r="MX217">
        <v>0.72002270000000002</v>
      </c>
      <c r="MY217">
        <v>25.909179999999999</v>
      </c>
      <c r="MZ217" s="1">
        <v>1.8677209999999999E-4</v>
      </c>
      <c r="NA217">
        <v>6.0510550000000003E-2</v>
      </c>
      <c r="NB217">
        <v>0.72000980000000003</v>
      </c>
      <c r="NC217">
        <v>25.705819999999999</v>
      </c>
      <c r="ND217" s="1">
        <v>1.78603E-4</v>
      </c>
      <c r="NE217">
        <v>5.8002209999999998E-2</v>
      </c>
      <c r="NF217">
        <v>0.72000399999999998</v>
      </c>
      <c r="NG217">
        <v>25.718050000000002</v>
      </c>
      <c r="NH217" s="1">
        <v>1.7109260000000001E-4</v>
      </c>
      <c r="NI217">
        <v>5.5691579999999997E-2</v>
      </c>
      <c r="NJ217">
        <v>0.71999780000000002</v>
      </c>
      <c r="NK217">
        <v>25.65466</v>
      </c>
      <c r="NL217" s="1">
        <v>1.6407889999999999E-4</v>
      </c>
      <c r="NM217">
        <v>5.3530849999999998E-2</v>
      </c>
      <c r="NN217">
        <v>0.72000010000000003</v>
      </c>
      <c r="NO217">
        <v>25.425699999999999</v>
      </c>
      <c r="NP217" s="1">
        <v>1.573709E-4</v>
      </c>
      <c r="NQ217">
        <v>5.1454550000000002E-2</v>
      </c>
      <c r="NR217">
        <v>0.72001800000000005</v>
      </c>
      <c r="NS217">
        <v>25.013549999999999</v>
      </c>
      <c r="NT217" s="1">
        <v>1.5104309999999999E-4</v>
      </c>
      <c r="NU217">
        <v>4.9486059999999998E-2</v>
      </c>
      <c r="NV217">
        <v>0.71999559999999996</v>
      </c>
      <c r="NW217">
        <v>25.0581</v>
      </c>
      <c r="NX217" s="1">
        <v>1.4504540000000001E-4</v>
      </c>
      <c r="NY217">
        <v>4.7616489999999997E-2</v>
      </c>
      <c r="NZ217">
        <v>0.72002299999999997</v>
      </c>
      <c r="OA217">
        <v>25.338339999999999</v>
      </c>
      <c r="OB217" s="1">
        <v>1.392713E-4</v>
      </c>
      <c r="OC217">
        <v>4.5806109999999997E-2</v>
      </c>
      <c r="OD217">
        <v>0.72001999999999999</v>
      </c>
      <c r="OE217">
        <v>25.714400000000001</v>
      </c>
      <c r="OF217" s="1">
        <v>1.3379719999999999E-4</v>
      </c>
      <c r="OG217">
        <v>4.4088240000000001E-2</v>
      </c>
      <c r="OH217">
        <v>0.72002140000000003</v>
      </c>
      <c r="OI217">
        <v>26.163969999999999</v>
      </c>
      <c r="OJ217" s="1">
        <v>1.2859530000000001E-4</v>
      </c>
      <c r="OK217">
        <v>4.244995E-2</v>
      </c>
    </row>
    <row r="218" spans="1:401" x14ac:dyDescent="0.35">
      <c r="A218">
        <v>224</v>
      </c>
      <c r="B218" t="s">
        <v>4</v>
      </c>
      <c r="C218" t="s">
        <v>181</v>
      </c>
      <c r="D218" t="s">
        <v>224</v>
      </c>
      <c r="E218">
        <v>832.49720000000002</v>
      </c>
      <c r="F218">
        <v>1.053903</v>
      </c>
      <c r="G218">
        <v>22.204899999999999</v>
      </c>
      <c r="H218">
        <v>0</v>
      </c>
      <c r="I218">
        <v>0</v>
      </c>
      <c r="J218">
        <v>1.0511740000000001</v>
      </c>
      <c r="K218">
        <v>22.399699999999999</v>
      </c>
      <c r="L218">
        <v>0</v>
      </c>
      <c r="M218">
        <v>0</v>
      </c>
      <c r="N218">
        <v>1.0484849999999999</v>
      </c>
      <c r="O218">
        <v>22.64124</v>
      </c>
      <c r="P218">
        <v>0</v>
      </c>
      <c r="Q218">
        <v>0</v>
      </c>
      <c r="R218">
        <v>1.0458099999999999</v>
      </c>
      <c r="S218">
        <v>22.560099999999998</v>
      </c>
      <c r="T218">
        <v>0</v>
      </c>
      <c r="U218">
        <v>0</v>
      </c>
      <c r="V218">
        <v>1.043045</v>
      </c>
      <c r="W218">
        <v>22.150569999999998</v>
      </c>
      <c r="X218">
        <v>0</v>
      </c>
      <c r="Y218">
        <v>0</v>
      </c>
      <c r="Z218">
        <v>1.0399620000000001</v>
      </c>
      <c r="AA218">
        <v>21.854980000000001</v>
      </c>
      <c r="AB218">
        <v>0</v>
      </c>
      <c r="AC218">
        <v>0</v>
      </c>
      <c r="AD218">
        <v>1.0360469999999999</v>
      </c>
      <c r="AE218">
        <v>21.716049999999999</v>
      </c>
      <c r="AF218">
        <v>0</v>
      </c>
      <c r="AG218">
        <v>0</v>
      </c>
      <c r="AH218">
        <v>1.031317</v>
      </c>
      <c r="AI218">
        <v>22.202649999999998</v>
      </c>
      <c r="AJ218">
        <v>0</v>
      </c>
      <c r="AK218">
        <v>0</v>
      </c>
      <c r="AL218">
        <v>1.026918</v>
      </c>
      <c r="AM218">
        <v>22.827999999999999</v>
      </c>
      <c r="AN218">
        <v>1.8835529999999999E-34</v>
      </c>
      <c r="AO218">
        <v>4.7723139999999998E-32</v>
      </c>
      <c r="AP218">
        <v>1.02305</v>
      </c>
      <c r="AQ218">
        <v>23.38503</v>
      </c>
      <c r="AR218" s="1">
        <v>8.2605610000000001E-23</v>
      </c>
      <c r="AS218" s="1">
        <v>2.089843E-20</v>
      </c>
      <c r="AT218">
        <v>1.019658</v>
      </c>
      <c r="AU218">
        <v>23.83888</v>
      </c>
      <c r="AV218" s="1">
        <v>1.5368700000000001E-12</v>
      </c>
      <c r="AW218" s="1">
        <v>3.643215E-10</v>
      </c>
      <c r="AX218">
        <v>1.016602</v>
      </c>
      <c r="AY218">
        <v>23.814800000000002</v>
      </c>
      <c r="AZ218" s="1">
        <v>2.4894499999999999E-6</v>
      </c>
      <c r="BA218" s="1">
        <v>4.9198030000000004E-4</v>
      </c>
      <c r="BB218">
        <v>1.0136860000000001</v>
      </c>
      <c r="BC218">
        <v>23.615020000000001</v>
      </c>
      <c r="BD218" s="1">
        <v>2.3036799999999998E-3</v>
      </c>
      <c r="BE218" s="1">
        <v>0.4897569</v>
      </c>
      <c r="BF218">
        <v>1.0106139999999999</v>
      </c>
      <c r="BG218">
        <v>23.392759999999999</v>
      </c>
      <c r="BH218" s="1">
        <v>0.2128621</v>
      </c>
      <c r="BI218" s="1">
        <v>47.686900000000001</v>
      </c>
      <c r="BJ218">
        <v>1.0073160000000001</v>
      </c>
      <c r="BK218">
        <v>23.335000000000001</v>
      </c>
      <c r="BL218" s="1">
        <v>4.3128219999999997</v>
      </c>
      <c r="BM218">
        <v>1007.437</v>
      </c>
      <c r="BN218">
        <v>1.0036529999999999</v>
      </c>
      <c r="BO218">
        <v>23.93854</v>
      </c>
      <c r="BP218">
        <v>27.87481</v>
      </c>
      <c r="BQ218">
        <v>6754.2619999999997</v>
      </c>
      <c r="BR218">
        <v>0.99947660000000005</v>
      </c>
      <c r="BS218">
        <v>24.601510000000001</v>
      </c>
      <c r="BT218">
        <v>73.157820000000001</v>
      </c>
      <c r="BU218">
        <v>18299.14</v>
      </c>
      <c r="BV218">
        <v>0.99467209999999995</v>
      </c>
      <c r="BW218">
        <v>25.250859999999999</v>
      </c>
      <c r="BX218">
        <v>92.666420000000002</v>
      </c>
      <c r="BY218">
        <v>23835.48</v>
      </c>
      <c r="BZ218">
        <v>0.98915540000000002</v>
      </c>
      <c r="CA218">
        <v>25.68242</v>
      </c>
      <c r="CB218">
        <v>64.870059999999995</v>
      </c>
      <c r="CC218">
        <v>17126.169999999998</v>
      </c>
      <c r="CD218">
        <v>0.98292369999999996</v>
      </c>
      <c r="CE218">
        <v>25.624210000000001</v>
      </c>
      <c r="CF218">
        <v>28.009039999999999</v>
      </c>
      <c r="CG218">
        <v>7567.4679999999998</v>
      </c>
      <c r="CH218">
        <v>0.9760761</v>
      </c>
      <c r="CI218">
        <v>25.16771</v>
      </c>
      <c r="CJ218">
        <v>8.2243580000000005</v>
      </c>
      <c r="CK218">
        <v>2267.471</v>
      </c>
      <c r="CL218">
        <v>0.96870270000000003</v>
      </c>
      <c r="CM218">
        <v>24.670639999999999</v>
      </c>
      <c r="CN218">
        <v>1.8176490000000001</v>
      </c>
      <c r="CO218">
        <v>509.39019999999999</v>
      </c>
      <c r="CP218">
        <v>0.96128380000000002</v>
      </c>
      <c r="CQ218">
        <v>24.42191</v>
      </c>
      <c r="CR218">
        <v>0.36387320000000001</v>
      </c>
      <c r="CS218">
        <v>102.4247</v>
      </c>
      <c r="CT218">
        <v>0.95381450000000001</v>
      </c>
      <c r="CU218">
        <v>24.691749999999999</v>
      </c>
      <c r="CV218">
        <v>0.10850079999999999</v>
      </c>
      <c r="CW218">
        <v>29.806930000000001</v>
      </c>
      <c r="CX218">
        <v>0.94608930000000002</v>
      </c>
      <c r="CY218">
        <v>24.77833</v>
      </c>
      <c r="CZ218">
        <v>7.1993299999999996E-2</v>
      </c>
      <c r="DA218">
        <v>19.338450000000002</v>
      </c>
      <c r="DB218">
        <v>0.9383629</v>
      </c>
      <c r="DC218">
        <v>25.205729999999999</v>
      </c>
      <c r="DD218">
        <v>6.8542030000000004E-2</v>
      </c>
      <c r="DE218">
        <v>18.40635</v>
      </c>
      <c r="DF218">
        <v>0.93029870000000003</v>
      </c>
      <c r="DG218">
        <v>25.57443</v>
      </c>
      <c r="DH218">
        <v>6.766759E-2</v>
      </c>
      <c r="DI218">
        <v>18.292010000000001</v>
      </c>
      <c r="DJ218">
        <v>0.92186449999999998</v>
      </c>
      <c r="DK218">
        <v>25.484220000000001</v>
      </c>
      <c r="DL218">
        <v>6.4767089999999999E-2</v>
      </c>
      <c r="DM218">
        <v>17.646509999999999</v>
      </c>
      <c r="DN218">
        <v>0.91321200000000002</v>
      </c>
      <c r="DO218">
        <v>25.016100000000002</v>
      </c>
      <c r="DP218" s="1">
        <v>6.0089219999999999E-2</v>
      </c>
      <c r="DQ218">
        <v>16.497240000000001</v>
      </c>
      <c r="DR218">
        <v>0.90459449999999997</v>
      </c>
      <c r="DS218">
        <v>24.46921</v>
      </c>
      <c r="DT218" s="1">
        <v>5.4633550000000003E-2</v>
      </c>
      <c r="DU218">
        <v>15.10801</v>
      </c>
      <c r="DV218">
        <v>0.89610679999999998</v>
      </c>
      <c r="DW218">
        <v>24.11356</v>
      </c>
      <c r="DX218" s="1">
        <v>4.9130720000000003E-2</v>
      </c>
      <c r="DY218">
        <v>13.67834</v>
      </c>
      <c r="DZ218">
        <v>0.88774719999999996</v>
      </c>
      <c r="EA218">
        <v>24.390219999999999</v>
      </c>
      <c r="EB218" s="1">
        <v>4.3891630000000001E-2</v>
      </c>
      <c r="EC218">
        <v>12.29829</v>
      </c>
      <c r="ED218">
        <v>0.8794959</v>
      </c>
      <c r="EE218">
        <v>24.88252</v>
      </c>
      <c r="EF218" s="1">
        <v>3.9084050000000002E-2</v>
      </c>
      <c r="EG218">
        <v>11.01885</v>
      </c>
      <c r="EH218">
        <v>0.87184919999999999</v>
      </c>
      <c r="EI218">
        <v>25.535710000000002</v>
      </c>
      <c r="EJ218" s="1">
        <v>3.4783769999999999E-2</v>
      </c>
      <c r="EK218">
        <v>9.8584800000000001</v>
      </c>
      <c r="EL218">
        <v>0.8640717</v>
      </c>
      <c r="EM218">
        <v>26.245139999999999</v>
      </c>
      <c r="EN218" s="1">
        <v>3.0963910000000001E-2</v>
      </c>
      <c r="EO218">
        <v>8.8232769999999991</v>
      </c>
      <c r="EP218">
        <v>0.85637799999999997</v>
      </c>
      <c r="EQ218">
        <v>26.526309999999999</v>
      </c>
      <c r="ER218" s="1">
        <v>2.7599080000000002E-2</v>
      </c>
      <c r="ES218">
        <v>7.9069890000000003</v>
      </c>
      <c r="ET218">
        <v>0.84871039999999998</v>
      </c>
      <c r="EU218">
        <v>26.339040000000001</v>
      </c>
      <c r="EV218" s="1">
        <v>2.4599380000000001E-2</v>
      </c>
      <c r="EW218">
        <v>7.0848890000000004</v>
      </c>
      <c r="EX218">
        <v>0.84095869999999995</v>
      </c>
      <c r="EY218">
        <v>26.032859999999999</v>
      </c>
      <c r="EZ218" s="1">
        <v>2.1908219999999999E-2</v>
      </c>
      <c r="FA218">
        <v>6.3433320000000002</v>
      </c>
      <c r="FB218">
        <v>0.83316860000000004</v>
      </c>
      <c r="FC218">
        <v>25.683720000000001</v>
      </c>
      <c r="FD218" s="1">
        <v>1.9501089999999999E-2</v>
      </c>
      <c r="FE218">
        <v>5.6758990000000002</v>
      </c>
      <c r="FF218">
        <v>0.82579400000000003</v>
      </c>
      <c r="FG218">
        <v>25.62433</v>
      </c>
      <c r="FH218" s="1">
        <v>1.734467E-2</v>
      </c>
      <c r="FI218">
        <v>5.0731390000000003</v>
      </c>
      <c r="FJ218">
        <v>0.81801179999999996</v>
      </c>
      <c r="FK218">
        <v>25.584140000000001</v>
      </c>
      <c r="FL218" s="1">
        <v>1.540627E-2</v>
      </c>
      <c r="FM218">
        <v>4.5303250000000004</v>
      </c>
      <c r="FN218">
        <v>0.81089820000000001</v>
      </c>
      <c r="FO218">
        <v>25.650970000000001</v>
      </c>
      <c r="FP218" s="1">
        <v>1.3686729999999999E-2</v>
      </c>
      <c r="FQ218">
        <v>4.042516</v>
      </c>
      <c r="FR218">
        <v>0.80419350000000001</v>
      </c>
      <c r="FS218">
        <v>25.76155</v>
      </c>
      <c r="FT218" s="1">
        <v>1.215867E-2</v>
      </c>
      <c r="FU218">
        <v>3.6052439999999999</v>
      </c>
      <c r="FV218">
        <v>0.79813970000000001</v>
      </c>
      <c r="FW218">
        <v>25.86468</v>
      </c>
      <c r="FX218" s="1">
        <v>1.080133E-2</v>
      </c>
      <c r="FY218">
        <v>3.2129249999999998</v>
      </c>
      <c r="FZ218">
        <v>0.79279690000000003</v>
      </c>
      <c r="GA218">
        <v>25.79617</v>
      </c>
      <c r="GB218" s="1">
        <v>9.5958220000000004E-3</v>
      </c>
      <c r="GC218">
        <v>2.8608570000000002</v>
      </c>
      <c r="GD218">
        <v>0.78797930000000005</v>
      </c>
      <c r="GE218">
        <v>25.522179999999999</v>
      </c>
      <c r="GF218" s="1">
        <v>8.5265210000000004E-3</v>
      </c>
      <c r="GG218">
        <v>2.5464899999999999</v>
      </c>
      <c r="GH218">
        <v>0.78411509999999995</v>
      </c>
      <c r="GI218">
        <v>25.221730000000001</v>
      </c>
      <c r="GJ218" s="1">
        <v>7.5767320000000001E-3</v>
      </c>
      <c r="GK218">
        <v>2.2640660000000001</v>
      </c>
      <c r="GL218">
        <v>0.78091509999999997</v>
      </c>
      <c r="GM218">
        <v>25.34703</v>
      </c>
      <c r="GN218" s="1">
        <v>6.7175230000000004E-3</v>
      </c>
      <c r="GO218">
        <v>2.0075020000000001</v>
      </c>
      <c r="GP218">
        <v>0.77841990000000005</v>
      </c>
      <c r="GQ218">
        <v>25.71238</v>
      </c>
      <c r="GR218" s="1">
        <v>5.9342240000000001E-3</v>
      </c>
      <c r="GS218">
        <v>1.7722770000000001</v>
      </c>
      <c r="GT218">
        <v>0.77643569999999995</v>
      </c>
      <c r="GU218">
        <v>26.356739999999999</v>
      </c>
      <c r="GV218" s="1">
        <v>5.2184620000000001E-3</v>
      </c>
      <c r="GW218">
        <v>1.5568489999999999</v>
      </c>
      <c r="GX218">
        <v>0.77509830000000002</v>
      </c>
      <c r="GY218">
        <v>27.03077</v>
      </c>
      <c r="GZ218" s="1">
        <v>4.5485830000000001E-3</v>
      </c>
      <c r="HA218">
        <v>1.355426</v>
      </c>
      <c r="HB218">
        <v>0.77398129999999998</v>
      </c>
      <c r="HC218">
        <v>27.436820000000001</v>
      </c>
      <c r="HD218" s="1">
        <v>3.8927609999999998E-3</v>
      </c>
      <c r="HE218">
        <v>1.159413</v>
      </c>
      <c r="HF218">
        <v>0.77310029999999996</v>
      </c>
      <c r="HG218">
        <v>27.340779999999999</v>
      </c>
      <c r="HH218" s="1">
        <v>3.2396320000000001E-3</v>
      </c>
      <c r="HI218">
        <v>0.96474000000000004</v>
      </c>
      <c r="HJ218">
        <v>0.77236930000000004</v>
      </c>
      <c r="HK218">
        <v>27.031230000000001</v>
      </c>
      <c r="HL218" s="1">
        <v>2.615488E-3</v>
      </c>
      <c r="HM218">
        <v>0.77879010000000004</v>
      </c>
      <c r="HN218">
        <v>0.77179600000000004</v>
      </c>
      <c r="HO218">
        <v>26.555150000000001</v>
      </c>
      <c r="HP218" s="1">
        <v>2.0685399999999998E-3</v>
      </c>
      <c r="HQ218">
        <v>0.61554869999999995</v>
      </c>
      <c r="HR218">
        <v>0.77139740000000001</v>
      </c>
      <c r="HS218">
        <v>26.237780000000001</v>
      </c>
      <c r="HT218" s="1">
        <v>1.635734E-3</v>
      </c>
      <c r="HU218">
        <v>0.48585119999999998</v>
      </c>
      <c r="HV218">
        <v>0.77114300000000002</v>
      </c>
      <c r="HW218">
        <v>26.079229999999999</v>
      </c>
      <c r="HX218" s="1">
        <v>1.3233699999999999E-3</v>
      </c>
      <c r="HY218">
        <v>0.39199499999999998</v>
      </c>
      <c r="HZ218">
        <v>0.77097020000000005</v>
      </c>
      <c r="IA218">
        <v>25.918500000000002</v>
      </c>
      <c r="IB218" s="1">
        <v>1.111901E-3</v>
      </c>
      <c r="IC218">
        <v>0.32836850000000001</v>
      </c>
      <c r="ID218">
        <v>0.77079200000000003</v>
      </c>
      <c r="IE218">
        <v>25.923020000000001</v>
      </c>
      <c r="IF218" s="1">
        <v>9.7002099999999995E-4</v>
      </c>
      <c r="IG218">
        <v>0.28575929999999999</v>
      </c>
      <c r="IH218">
        <v>0.77065459999999997</v>
      </c>
      <c r="II218">
        <v>25.818770000000001</v>
      </c>
      <c r="IJ218" s="1">
        <v>8.7012509999999995E-4</v>
      </c>
      <c r="IK218">
        <v>0.2559072</v>
      </c>
      <c r="IL218">
        <v>0.77050189999999996</v>
      </c>
      <c r="IM218">
        <v>25.55228</v>
      </c>
      <c r="IN218" s="1">
        <v>7.930821E-4</v>
      </c>
      <c r="IO218">
        <v>0.23300370000000001</v>
      </c>
      <c r="IP218">
        <v>0.77029769999999997</v>
      </c>
      <c r="IQ218">
        <v>25.215160000000001</v>
      </c>
      <c r="IR218" s="1">
        <v>7.2866589999999996E-4</v>
      </c>
      <c r="IS218">
        <v>0.2139443</v>
      </c>
      <c r="IT218">
        <v>0.77007170000000003</v>
      </c>
      <c r="IU218">
        <v>24.914400000000001</v>
      </c>
      <c r="IV218" s="1">
        <v>6.7381240000000001E-4</v>
      </c>
      <c r="IW218">
        <v>0.197737</v>
      </c>
      <c r="IX218">
        <v>0.7698429</v>
      </c>
      <c r="IY218">
        <v>25.14856</v>
      </c>
      <c r="IZ218" s="1">
        <v>6.2769740000000001E-4</v>
      </c>
      <c r="JA218">
        <v>0.18413769999999999</v>
      </c>
      <c r="JB218">
        <v>0.76956239999999998</v>
      </c>
      <c r="JC218">
        <v>25.51153</v>
      </c>
      <c r="JD218" s="1">
        <v>5.894753E-4</v>
      </c>
      <c r="JE218">
        <v>0.17285490000000001</v>
      </c>
      <c r="JF218">
        <v>0.76927230000000002</v>
      </c>
      <c r="JG218">
        <v>26.00665</v>
      </c>
      <c r="JH218" s="1">
        <v>5.5741760000000003E-4</v>
      </c>
      <c r="JI218">
        <v>0.1634208</v>
      </c>
      <c r="JJ218">
        <v>0.76895069999999999</v>
      </c>
      <c r="JK218">
        <v>26.398019999999999</v>
      </c>
      <c r="JL218" s="1">
        <v>5.3023619999999997E-4</v>
      </c>
      <c r="JM218">
        <v>0.15544179999999999</v>
      </c>
      <c r="JN218">
        <v>0.76862540000000001</v>
      </c>
      <c r="JO218">
        <v>26.7652</v>
      </c>
      <c r="JP218" s="1">
        <v>5.0690459999999996E-4</v>
      </c>
      <c r="JQ218">
        <v>0.1485841</v>
      </c>
      <c r="JR218">
        <v>0.76828920000000001</v>
      </c>
      <c r="JS218">
        <v>26.898350000000001</v>
      </c>
      <c r="JT218" s="1">
        <v>4.8687049999999999E-4</v>
      </c>
      <c r="JU218">
        <v>0.14271</v>
      </c>
      <c r="JV218">
        <v>0.76796819999999999</v>
      </c>
      <c r="JW218">
        <v>26.86185</v>
      </c>
      <c r="JX218" s="1">
        <v>4.693098E-4</v>
      </c>
      <c r="JY218">
        <v>0.13755970000000001</v>
      </c>
      <c r="JZ218">
        <v>0.76760680000000003</v>
      </c>
      <c r="KA218">
        <v>26.600709999999999</v>
      </c>
      <c r="KB218" s="1">
        <v>4.528903E-4</v>
      </c>
      <c r="KC218">
        <v>0.13277620000000001</v>
      </c>
      <c r="KD218">
        <v>0.76725600000000005</v>
      </c>
      <c r="KE218">
        <v>26.588999999999999</v>
      </c>
      <c r="KF218" s="1">
        <v>4.36618E-4</v>
      </c>
      <c r="KG218">
        <v>0.12804850000000001</v>
      </c>
      <c r="KH218">
        <v>0.76692559999999999</v>
      </c>
      <c r="KI218">
        <v>26.510400000000001</v>
      </c>
      <c r="KJ218" s="1">
        <v>4.202144E-4</v>
      </c>
      <c r="KK218">
        <v>0.1232569</v>
      </c>
      <c r="KL218">
        <v>0.76660799999999996</v>
      </c>
      <c r="KM218">
        <v>26.575690000000002</v>
      </c>
      <c r="KN218" s="1">
        <v>4.0333909999999999E-4</v>
      </c>
      <c r="KO218">
        <v>0.11833929999999999</v>
      </c>
      <c r="KP218">
        <v>0.76629309999999995</v>
      </c>
      <c r="KQ218">
        <v>26.79552</v>
      </c>
      <c r="KR218" s="1">
        <v>3.8648959999999999E-4</v>
      </c>
      <c r="KS218">
        <v>0.11340939999999999</v>
      </c>
      <c r="KT218">
        <v>0.76601859999999999</v>
      </c>
      <c r="KU218">
        <v>26.833929999999999</v>
      </c>
      <c r="KV218" s="1">
        <v>3.6981660000000001E-4</v>
      </c>
      <c r="KW218">
        <v>0.1085372</v>
      </c>
      <c r="KX218">
        <v>0.76578679999999999</v>
      </c>
      <c r="KY218">
        <v>26.741129999999998</v>
      </c>
      <c r="KZ218" s="1">
        <v>3.5340950000000001E-4</v>
      </c>
      <c r="LA218">
        <v>0.1037266</v>
      </c>
      <c r="LB218">
        <v>0.76559860000000002</v>
      </c>
      <c r="LC218">
        <v>26.502579999999998</v>
      </c>
      <c r="LD218" s="1">
        <v>3.3761080000000002E-4</v>
      </c>
      <c r="LE218">
        <v>9.9091540000000006E-2</v>
      </c>
      <c r="LF218">
        <v>0.76545669999999999</v>
      </c>
      <c r="LG218">
        <v>26.198869999999999</v>
      </c>
      <c r="LH218" s="1">
        <v>3.223201E-4</v>
      </c>
      <c r="LI218">
        <v>9.4593259999999998E-2</v>
      </c>
      <c r="LJ218">
        <v>0.76530600000000004</v>
      </c>
      <c r="LK218">
        <v>26.239879999999999</v>
      </c>
      <c r="LL218">
        <v>3.076787E-4</v>
      </c>
      <c r="LM218">
        <v>9.0289759999999997E-2</v>
      </c>
      <c r="LN218">
        <v>0.76524950000000003</v>
      </c>
      <c r="LO218">
        <v>26.432259999999999</v>
      </c>
      <c r="LP218" s="1">
        <v>2.9377610000000002E-4</v>
      </c>
      <c r="LQ218">
        <v>8.6197850000000006E-2</v>
      </c>
      <c r="LR218">
        <v>0.76517679999999999</v>
      </c>
      <c r="LS218">
        <v>26.804449999999999</v>
      </c>
      <c r="LT218" s="1">
        <v>2.807776E-4</v>
      </c>
      <c r="LU218">
        <v>8.2370349999999995E-2</v>
      </c>
      <c r="LV218">
        <v>0.76513520000000002</v>
      </c>
      <c r="LW218">
        <v>27.1645</v>
      </c>
      <c r="LX218" s="1">
        <v>2.6826649999999998E-4</v>
      </c>
      <c r="LY218">
        <v>7.8687359999999998E-2</v>
      </c>
      <c r="LZ218">
        <v>0.76510230000000001</v>
      </c>
      <c r="MA218">
        <v>27.32328</v>
      </c>
      <c r="MB218" s="1">
        <v>2.5564389999999999E-4</v>
      </c>
      <c r="MC218">
        <v>7.5079750000000001E-2</v>
      </c>
      <c r="MD218">
        <v>0.76510109999999998</v>
      </c>
      <c r="ME218">
        <v>27.19228</v>
      </c>
      <c r="MF218" s="1">
        <v>2.4270140000000001E-4</v>
      </c>
      <c r="MG218">
        <v>7.1523799999999998E-2</v>
      </c>
      <c r="MH218">
        <v>0.76509280000000002</v>
      </c>
      <c r="MI218">
        <v>26.934200000000001</v>
      </c>
      <c r="MJ218" s="1">
        <v>2.2996830000000001E-4</v>
      </c>
      <c r="MK218">
        <v>6.7993010000000006E-2</v>
      </c>
      <c r="ML218">
        <v>0.76507150000000002</v>
      </c>
      <c r="MM218">
        <v>26.542310000000001</v>
      </c>
      <c r="MN218" s="1">
        <v>2.1784180000000001E-4</v>
      </c>
      <c r="MO218">
        <v>6.4599420000000005E-2</v>
      </c>
      <c r="MP218">
        <v>0.76509059999999995</v>
      </c>
      <c r="MQ218">
        <v>26.519780000000001</v>
      </c>
      <c r="MR218" s="1">
        <v>2.066607E-4</v>
      </c>
      <c r="MS218">
        <v>6.1453090000000002E-2</v>
      </c>
      <c r="MT218">
        <v>0.76506759999999996</v>
      </c>
      <c r="MU218">
        <v>26.253879999999999</v>
      </c>
      <c r="MV218" s="1">
        <v>1.96608E-4</v>
      </c>
      <c r="MW218">
        <v>5.8618860000000002E-2</v>
      </c>
      <c r="MX218">
        <v>0.76507340000000001</v>
      </c>
      <c r="MY218">
        <v>25.959810000000001</v>
      </c>
      <c r="MZ218" s="1">
        <v>1.876116E-4</v>
      </c>
      <c r="NA218">
        <v>5.6073320000000003E-2</v>
      </c>
      <c r="NB218">
        <v>0.76505970000000001</v>
      </c>
      <c r="NC218">
        <v>25.728809999999999</v>
      </c>
      <c r="ND218" s="1">
        <v>1.793737E-4</v>
      </c>
      <c r="NE218">
        <v>5.3739479999999999E-2</v>
      </c>
      <c r="NF218">
        <v>0.76505780000000001</v>
      </c>
      <c r="NG218">
        <v>25.723369999999999</v>
      </c>
      <c r="NH218" s="1">
        <v>1.7180249999999999E-4</v>
      </c>
      <c r="NI218">
        <v>5.159039E-2</v>
      </c>
      <c r="NJ218">
        <v>0.76507650000000005</v>
      </c>
      <c r="NK218">
        <v>25.656310000000001</v>
      </c>
      <c r="NL218" s="1">
        <v>1.6475229999999999E-4</v>
      </c>
      <c r="NM218">
        <v>4.9586030000000003E-2</v>
      </c>
      <c r="NN218">
        <v>0.76508129999999996</v>
      </c>
      <c r="NO218">
        <v>25.450810000000001</v>
      </c>
      <c r="NP218" s="1">
        <v>1.580184E-4</v>
      </c>
      <c r="NQ218">
        <v>4.7663379999999998E-2</v>
      </c>
      <c r="NR218">
        <v>0.76507720000000001</v>
      </c>
      <c r="NS218">
        <v>25.066590000000001</v>
      </c>
      <c r="NT218" s="1">
        <v>1.5165019999999999E-4</v>
      </c>
      <c r="NU218">
        <v>4.5836469999999997E-2</v>
      </c>
      <c r="NV218">
        <v>0.76505250000000002</v>
      </c>
      <c r="NW218">
        <v>25.136489999999998</v>
      </c>
      <c r="NX218" s="1">
        <v>1.4562749999999999E-4</v>
      </c>
      <c r="NY218">
        <v>4.4103690000000001E-2</v>
      </c>
      <c r="NZ218">
        <v>0.76507729999999996</v>
      </c>
      <c r="OA218">
        <v>25.405719999999999</v>
      </c>
      <c r="OB218" s="1">
        <v>1.398308E-4</v>
      </c>
      <c r="OC218">
        <v>4.2427810000000003E-2</v>
      </c>
      <c r="OD218">
        <v>0.7650747</v>
      </c>
      <c r="OE218">
        <v>25.756730000000001</v>
      </c>
      <c r="OF218" s="1">
        <v>1.343254E-4</v>
      </c>
      <c r="OG218">
        <v>4.0833889999999998E-2</v>
      </c>
      <c r="OH218">
        <v>0.76505190000000001</v>
      </c>
      <c r="OI218">
        <v>26.181349999999998</v>
      </c>
      <c r="OJ218" s="1">
        <v>1.2910069999999999E-4</v>
      </c>
      <c r="OK218">
        <v>3.9315210000000003E-2</v>
      </c>
    </row>
    <row r="219" spans="1:401" x14ac:dyDescent="0.35">
      <c r="A219">
        <v>225</v>
      </c>
      <c r="B219" t="s">
        <v>4</v>
      </c>
      <c r="C219" t="s">
        <v>181</v>
      </c>
      <c r="D219" t="s">
        <v>225</v>
      </c>
      <c r="E219">
        <v>824.48710000000005</v>
      </c>
      <c r="F219">
        <v>1.0399320000000001</v>
      </c>
      <c r="G219">
        <v>22.216560000000001</v>
      </c>
      <c r="H219">
        <v>0</v>
      </c>
      <c r="I219">
        <v>0</v>
      </c>
      <c r="J219">
        <v>1.037728</v>
      </c>
      <c r="K219">
        <v>22.412739999999999</v>
      </c>
      <c r="L219">
        <v>0</v>
      </c>
      <c r="M219">
        <v>0</v>
      </c>
      <c r="N219">
        <v>1.035593</v>
      </c>
      <c r="O219">
        <v>22.658660000000001</v>
      </c>
      <c r="P219">
        <v>0</v>
      </c>
      <c r="Q219">
        <v>0</v>
      </c>
      <c r="R219">
        <v>1.033447</v>
      </c>
      <c r="S219">
        <v>22.5944</v>
      </c>
      <c r="T219">
        <v>0</v>
      </c>
      <c r="U219">
        <v>0</v>
      </c>
      <c r="V219">
        <v>1.0312300000000001</v>
      </c>
      <c r="W219">
        <v>22.183129999999998</v>
      </c>
      <c r="X219">
        <v>0</v>
      </c>
      <c r="Y219">
        <v>0</v>
      </c>
      <c r="Z219">
        <v>1.0287040000000001</v>
      </c>
      <c r="AA219">
        <v>21.879860000000001</v>
      </c>
      <c r="AB219">
        <v>0</v>
      </c>
      <c r="AC219">
        <v>0</v>
      </c>
      <c r="AD219">
        <v>1.02521</v>
      </c>
      <c r="AE219">
        <v>21.72523</v>
      </c>
      <c r="AF219">
        <v>0</v>
      </c>
      <c r="AG219">
        <v>0</v>
      </c>
      <c r="AH219">
        <v>1.02098</v>
      </c>
      <c r="AI219">
        <v>22.19117</v>
      </c>
      <c r="AJ219">
        <v>0</v>
      </c>
      <c r="AK219">
        <v>0</v>
      </c>
      <c r="AL219">
        <v>1.0171159999999999</v>
      </c>
      <c r="AM219">
        <v>22.826450000000001</v>
      </c>
      <c r="AN219">
        <v>2.7506459999999998E-35</v>
      </c>
      <c r="AO219">
        <v>8.4031959999999999E-33</v>
      </c>
      <c r="AP219">
        <v>1.0138149999999999</v>
      </c>
      <c r="AQ219">
        <v>23.389659999999999</v>
      </c>
      <c r="AR219" s="1">
        <v>1.2200309999999999E-23</v>
      </c>
      <c r="AS219" s="1">
        <v>3.7236059999999997E-21</v>
      </c>
      <c r="AT219">
        <v>1.0109859999999999</v>
      </c>
      <c r="AU219">
        <v>23.850259999999999</v>
      </c>
      <c r="AV219" s="1">
        <v>7.5977580000000002E-13</v>
      </c>
      <c r="AW219" s="1">
        <v>1.833523E-10</v>
      </c>
      <c r="AX219">
        <v>1.0084919999999999</v>
      </c>
      <c r="AY219">
        <v>23.84694</v>
      </c>
      <c r="AZ219" s="1">
        <v>1.4041480000000001E-6</v>
      </c>
      <c r="BA219" s="1">
        <v>3.0388840000000002E-4</v>
      </c>
      <c r="BB219">
        <v>1.0060519999999999</v>
      </c>
      <c r="BC219">
        <v>23.644880000000001</v>
      </c>
      <c r="BD219" s="1">
        <v>1.568991E-3</v>
      </c>
      <c r="BE219" s="1">
        <v>0.37319360000000001</v>
      </c>
      <c r="BF219">
        <v>1.00346</v>
      </c>
      <c r="BG219">
        <v>23.423030000000001</v>
      </c>
      <c r="BH219" s="1">
        <v>0.1625268</v>
      </c>
      <c r="BI219" s="1">
        <v>41.416629999999998</v>
      </c>
      <c r="BJ219">
        <v>1.000678</v>
      </c>
      <c r="BK219">
        <v>23.35371</v>
      </c>
      <c r="BL219" s="1">
        <v>3.5935139999999999</v>
      </c>
      <c r="BM219">
        <v>969.61329999999998</v>
      </c>
      <c r="BN219">
        <v>0.9975349</v>
      </c>
      <c r="BO219">
        <v>23.935400000000001</v>
      </c>
      <c r="BP219" s="1">
        <v>24.950810000000001</v>
      </c>
      <c r="BQ219">
        <v>7087.8280000000004</v>
      </c>
      <c r="BR219">
        <v>0.99397950000000002</v>
      </c>
      <c r="BS219">
        <v>24.594660000000001</v>
      </c>
      <c r="BT219">
        <v>69.584950000000006</v>
      </c>
      <c r="BU219">
        <v>20701.12</v>
      </c>
      <c r="BV219">
        <v>0.98987930000000002</v>
      </c>
      <c r="BW219">
        <v>25.247389999999999</v>
      </c>
      <c r="BX219">
        <v>92.809309999999996</v>
      </c>
      <c r="BY219">
        <v>28820.02</v>
      </c>
      <c r="BZ219">
        <v>0.98514710000000005</v>
      </c>
      <c r="CA219">
        <v>25.691420000000001</v>
      </c>
      <c r="CB219">
        <v>68.030500000000004</v>
      </c>
      <c r="CC219">
        <v>21957.9</v>
      </c>
      <c r="CD219">
        <v>0.97980199999999995</v>
      </c>
      <c r="CE219">
        <v>25.656389999999998</v>
      </c>
      <c r="CF219">
        <v>30.542300000000001</v>
      </c>
      <c r="CG219">
        <v>10221.219999999999</v>
      </c>
      <c r="CH219">
        <v>0.97399690000000005</v>
      </c>
      <c r="CI219">
        <v>25.212440000000001</v>
      </c>
      <c r="CJ219">
        <v>9.2672720000000002</v>
      </c>
      <c r="CK219">
        <v>3203.9270000000001</v>
      </c>
      <c r="CL219">
        <v>0.96775699999999998</v>
      </c>
      <c r="CM219">
        <v>24.722629999999999</v>
      </c>
      <c r="CN219">
        <v>2.0975060000000001</v>
      </c>
      <c r="CO219">
        <v>745.0412</v>
      </c>
      <c r="CP219">
        <v>0.96129989999999998</v>
      </c>
      <c r="CQ219">
        <v>24.459430000000001</v>
      </c>
      <c r="CR219">
        <v>0.41933500000000001</v>
      </c>
      <c r="CS219">
        <v>150.41419999999999</v>
      </c>
      <c r="CT219">
        <v>0.95467639999999998</v>
      </c>
      <c r="CU219">
        <v>24.712070000000001</v>
      </c>
      <c r="CV219">
        <v>0.1173312</v>
      </c>
      <c r="CW219">
        <v>40.50835</v>
      </c>
      <c r="CX219">
        <v>0.94790640000000004</v>
      </c>
      <c r="CY219">
        <v>24.78961</v>
      </c>
      <c r="CZ219">
        <v>7.3058040000000005E-2</v>
      </c>
      <c r="DA219">
        <v>24.084710000000001</v>
      </c>
      <c r="DB219">
        <v>0.94115570000000004</v>
      </c>
      <c r="DC219">
        <v>25.213190000000001</v>
      </c>
      <c r="DD219">
        <v>6.8572129999999995E-2</v>
      </c>
      <c r="DE219">
        <v>22.458670000000001</v>
      </c>
      <c r="DF219">
        <v>0.93410959999999998</v>
      </c>
      <c r="DG219">
        <v>25.584630000000001</v>
      </c>
      <c r="DH219">
        <v>6.7756120000000003E-2</v>
      </c>
      <c r="DI219">
        <v>22.3536</v>
      </c>
      <c r="DJ219">
        <v>0.92674849999999998</v>
      </c>
      <c r="DK219">
        <v>25.528479999999998</v>
      </c>
      <c r="DL219">
        <v>6.5059569999999997E-2</v>
      </c>
      <c r="DM219">
        <v>21.67914</v>
      </c>
      <c r="DN219">
        <v>0.91924890000000004</v>
      </c>
      <c r="DO219">
        <v>25.077190000000002</v>
      </c>
      <c r="DP219" s="1">
        <v>6.050643E-2</v>
      </c>
      <c r="DQ219">
        <v>20.358689999999999</v>
      </c>
      <c r="DR219">
        <v>0.91185079999999996</v>
      </c>
      <c r="DS219">
        <v>24.539539999999999</v>
      </c>
      <c r="DT219" s="1">
        <v>5.5095480000000002E-2</v>
      </c>
      <c r="DU219">
        <v>18.708860000000001</v>
      </c>
      <c r="DV219">
        <v>0.90462220000000004</v>
      </c>
      <c r="DW219">
        <v>24.17248</v>
      </c>
      <c r="DX219" s="1">
        <v>4.9589979999999999E-2</v>
      </c>
      <c r="DY219">
        <v>16.982559999999999</v>
      </c>
      <c r="DZ219">
        <v>0.89747659999999996</v>
      </c>
      <c r="EA219">
        <v>24.442219999999999</v>
      </c>
      <c r="EB219" s="1">
        <v>4.4327680000000001E-2</v>
      </c>
      <c r="EC219">
        <v>15.303990000000001</v>
      </c>
      <c r="ED219">
        <v>0.89042650000000001</v>
      </c>
      <c r="EE219">
        <v>24.914660000000001</v>
      </c>
      <c r="EF219" s="1">
        <v>3.9483119999999997E-2</v>
      </c>
      <c r="EG219">
        <v>13.739089999999999</v>
      </c>
      <c r="EH219">
        <v>0.88404660000000002</v>
      </c>
      <c r="EI219">
        <v>25.547540000000001</v>
      </c>
      <c r="EJ219" s="1">
        <v>3.5144109999999999E-2</v>
      </c>
      <c r="EK219">
        <v>12.314310000000001</v>
      </c>
      <c r="EL219">
        <v>0.8775984</v>
      </c>
      <c r="EM219">
        <v>26.239920000000001</v>
      </c>
      <c r="EN219" s="1">
        <v>3.1284480000000003E-2</v>
      </c>
      <c r="EO219">
        <v>11.038869999999999</v>
      </c>
      <c r="EP219">
        <v>0.87127569999999999</v>
      </c>
      <c r="EQ219">
        <v>26.525739999999999</v>
      </c>
      <c r="ER219" s="1">
        <v>2.7884599999999999E-2</v>
      </c>
      <c r="ES219">
        <v>9.9077780000000004</v>
      </c>
      <c r="ET219">
        <v>0.865097</v>
      </c>
      <c r="EU219">
        <v>26.356570000000001</v>
      </c>
      <c r="EV219" s="1">
        <v>2.485822E-2</v>
      </c>
      <c r="EW219">
        <v>8.8947939999999992</v>
      </c>
      <c r="EX219">
        <v>0.85884579999999999</v>
      </c>
      <c r="EY219">
        <v>26.07469</v>
      </c>
      <c r="EZ219" s="1">
        <v>2.214139E-2</v>
      </c>
      <c r="FA219">
        <v>7.9796329999999998</v>
      </c>
      <c r="FB219">
        <v>0.85263940000000005</v>
      </c>
      <c r="FC219">
        <v>25.740480000000002</v>
      </c>
      <c r="FD219" s="1">
        <v>1.9711510000000002E-2</v>
      </c>
      <c r="FE219">
        <v>7.1542599999999998</v>
      </c>
      <c r="FF219">
        <v>0.84679819999999995</v>
      </c>
      <c r="FG219">
        <v>25.692720000000001</v>
      </c>
      <c r="FH219" s="1">
        <v>1.75348E-2</v>
      </c>
      <c r="FI219">
        <v>6.4084479999999999</v>
      </c>
      <c r="FJ219">
        <v>0.84063120000000002</v>
      </c>
      <c r="FK219">
        <v>25.64001</v>
      </c>
      <c r="FL219" s="1">
        <v>1.5578140000000001E-2</v>
      </c>
      <c r="FM219">
        <v>5.7356910000000001</v>
      </c>
      <c r="FN219">
        <v>0.83523289999999994</v>
      </c>
      <c r="FO219">
        <v>25.667079999999999</v>
      </c>
      <c r="FP219" s="1">
        <v>1.384148E-2</v>
      </c>
      <c r="FQ219">
        <v>5.1299400000000004</v>
      </c>
      <c r="FR219">
        <v>0.83024359999999997</v>
      </c>
      <c r="FS219">
        <v>25.76108</v>
      </c>
      <c r="FT219" s="1">
        <v>1.2297779999999999E-2</v>
      </c>
      <c r="FU219">
        <v>4.585331</v>
      </c>
      <c r="FV219">
        <v>0.82591029999999999</v>
      </c>
      <c r="FW219">
        <v>25.84986</v>
      </c>
      <c r="FX219" s="1">
        <v>1.092714E-2</v>
      </c>
      <c r="FY219">
        <v>4.0954499999999996</v>
      </c>
      <c r="FZ219">
        <v>0.82223880000000005</v>
      </c>
      <c r="GA219">
        <v>25.802140000000001</v>
      </c>
      <c r="GB219" s="1">
        <v>9.7084920000000009E-3</v>
      </c>
      <c r="GC219">
        <v>3.654779</v>
      </c>
      <c r="GD219">
        <v>0.81895640000000003</v>
      </c>
      <c r="GE219">
        <v>25.560099999999998</v>
      </c>
      <c r="GF219" s="1">
        <v>8.6277290000000006E-3</v>
      </c>
      <c r="GG219">
        <v>3.259865</v>
      </c>
      <c r="GH219">
        <v>0.81641030000000003</v>
      </c>
      <c r="GI219">
        <v>25.278279999999999</v>
      </c>
      <c r="GJ219" s="1">
        <v>7.6681340000000001E-3</v>
      </c>
      <c r="GK219">
        <v>2.9040159999999999</v>
      </c>
      <c r="GL219">
        <v>0.81433900000000004</v>
      </c>
      <c r="GM219">
        <v>25.413740000000001</v>
      </c>
      <c r="GN219" s="1">
        <v>6.801901E-3</v>
      </c>
      <c r="GO219">
        <v>2.5800290000000001</v>
      </c>
      <c r="GP219">
        <v>0.81257550000000001</v>
      </c>
      <c r="GQ219">
        <v>25.760149999999999</v>
      </c>
      <c r="GR219" s="1">
        <v>6.0117180000000001E-3</v>
      </c>
      <c r="GS219">
        <v>2.2823509999999998</v>
      </c>
      <c r="GT219">
        <v>0.81116089999999996</v>
      </c>
      <c r="GU219">
        <v>26.380230000000001</v>
      </c>
      <c r="GV219" s="1">
        <v>5.2901270000000004E-3</v>
      </c>
      <c r="GW219">
        <v>2.0090710000000001</v>
      </c>
      <c r="GX219">
        <v>0.81036640000000004</v>
      </c>
      <c r="GY219">
        <v>27.026499999999999</v>
      </c>
      <c r="GZ219" s="1">
        <v>4.6168959999999997E-3</v>
      </c>
      <c r="HA219">
        <v>1.7535719999999999</v>
      </c>
      <c r="HB219">
        <v>0.80968580000000001</v>
      </c>
      <c r="HC219">
        <v>27.424119999999998</v>
      </c>
      <c r="HD219" s="1">
        <v>3.9605919999999998E-3</v>
      </c>
      <c r="HE219">
        <v>1.5056639999999999</v>
      </c>
      <c r="HF219">
        <v>0.8091351</v>
      </c>
      <c r="HG219">
        <v>27.329709999999999</v>
      </c>
      <c r="HH219" s="1">
        <v>3.3066749999999998E-3</v>
      </c>
      <c r="HI219">
        <v>1.258931</v>
      </c>
      <c r="HJ219">
        <v>0.80874820000000003</v>
      </c>
      <c r="HK219">
        <v>27.05715</v>
      </c>
      <c r="HL219" s="1">
        <v>2.677717E-3</v>
      </c>
      <c r="HM219">
        <v>1.020969</v>
      </c>
      <c r="HN219">
        <v>0.80844000000000005</v>
      </c>
      <c r="HO219">
        <v>26.614270000000001</v>
      </c>
      <c r="HP219" s="1">
        <v>2.1209150000000001E-3</v>
      </c>
      <c r="HQ219">
        <v>0.80903800000000003</v>
      </c>
      <c r="HR219">
        <v>0.80836169999999996</v>
      </c>
      <c r="HS219">
        <v>26.3261</v>
      </c>
      <c r="HT219" s="1">
        <v>1.6756570000000001E-3</v>
      </c>
      <c r="HU219">
        <v>0.63815889999999997</v>
      </c>
      <c r="HV219">
        <v>0.80831050000000004</v>
      </c>
      <c r="HW219">
        <v>26.17783</v>
      </c>
      <c r="HX219" s="1">
        <v>1.3512509999999999E-3</v>
      </c>
      <c r="HY219">
        <v>0.51286509999999996</v>
      </c>
      <c r="HZ219">
        <v>0.80825440000000004</v>
      </c>
      <c r="IA219">
        <v>26.001799999999999</v>
      </c>
      <c r="IB219" s="1">
        <v>1.1305779999999999E-3</v>
      </c>
      <c r="IC219">
        <v>0.4272919</v>
      </c>
      <c r="ID219">
        <v>0.80823299999999998</v>
      </c>
      <c r="IE219">
        <v>25.9771</v>
      </c>
      <c r="IF219" s="1">
        <v>9.8267119999999992E-4</v>
      </c>
      <c r="IG219">
        <v>0.37000660000000002</v>
      </c>
      <c r="IH219">
        <v>0.8081718</v>
      </c>
      <c r="II219">
        <v>25.84779</v>
      </c>
      <c r="IJ219" s="1">
        <v>8.7933620000000005E-4</v>
      </c>
      <c r="IK219">
        <v>0.33025890000000002</v>
      </c>
      <c r="IL219">
        <v>0.80809560000000002</v>
      </c>
      <c r="IM219">
        <v>25.563669999999998</v>
      </c>
      <c r="IN219" s="1">
        <v>8.0046480000000003E-4</v>
      </c>
      <c r="IO219">
        <v>0.30018119999999998</v>
      </c>
      <c r="IP219">
        <v>0.80798369999999997</v>
      </c>
      <c r="IQ219">
        <v>25.245999999999999</v>
      </c>
      <c r="IR219" s="1">
        <v>7.3492459999999996E-4</v>
      </c>
      <c r="IS219">
        <v>0.2753699</v>
      </c>
      <c r="IT219">
        <v>0.80785169999999995</v>
      </c>
      <c r="IU219">
        <v>24.968150000000001</v>
      </c>
      <c r="IV219" s="1">
        <v>6.7911290000000003E-4</v>
      </c>
      <c r="IW219">
        <v>0.2542857</v>
      </c>
      <c r="IX219">
        <v>0.80768050000000002</v>
      </c>
      <c r="IY219">
        <v>25.230840000000001</v>
      </c>
      <c r="IZ219" s="1">
        <v>6.3211669999999997E-4</v>
      </c>
      <c r="JA219">
        <v>0.2365592</v>
      </c>
      <c r="JB219">
        <v>0.80751170000000005</v>
      </c>
      <c r="JC219">
        <v>25.58596</v>
      </c>
      <c r="JD219" s="1">
        <v>5.9314990000000004E-4</v>
      </c>
      <c r="JE219">
        <v>0.2218396</v>
      </c>
      <c r="JF219">
        <v>0.80731390000000003</v>
      </c>
      <c r="JG219">
        <v>26.052969999999998</v>
      </c>
      <c r="JH219" s="1">
        <v>5.6050040000000005E-4</v>
      </c>
      <c r="JI219">
        <v>0.20955389999999999</v>
      </c>
      <c r="JJ219">
        <v>0.80709200000000003</v>
      </c>
      <c r="JK219">
        <v>26.394549999999999</v>
      </c>
      <c r="JL219" s="1">
        <v>5.3286860000000002E-4</v>
      </c>
      <c r="JM219">
        <v>0.1991887</v>
      </c>
      <c r="JN219">
        <v>0.80689379999999999</v>
      </c>
      <c r="JO219">
        <v>26.73385</v>
      </c>
      <c r="JP219" s="1">
        <v>5.0916310000000001E-4</v>
      </c>
      <c r="JQ219">
        <v>0.19029099999999999</v>
      </c>
      <c r="JR219">
        <v>0.80663180000000001</v>
      </c>
      <c r="JS219">
        <v>26.86073</v>
      </c>
      <c r="JT219" s="1">
        <v>4.8881200000000004E-4</v>
      </c>
      <c r="JU219">
        <v>0.18267240000000001</v>
      </c>
      <c r="JV219">
        <v>0.8064365</v>
      </c>
      <c r="JW219">
        <v>26.862909999999999</v>
      </c>
      <c r="JX219" s="1">
        <v>4.7105280000000002E-4</v>
      </c>
      <c r="JY219">
        <v>0.17603060000000001</v>
      </c>
      <c r="JZ219">
        <v>0.80621370000000003</v>
      </c>
      <c r="KA219">
        <v>26.645890000000001</v>
      </c>
      <c r="KB219" s="1">
        <v>4.5455339999999998E-4</v>
      </c>
      <c r="KC219">
        <v>0.16991239999999999</v>
      </c>
      <c r="KD219">
        <v>0.80597229999999997</v>
      </c>
      <c r="KE219">
        <v>26.681270000000001</v>
      </c>
      <c r="KF219" s="1">
        <v>4.3829010000000001E-4</v>
      </c>
      <c r="KG219">
        <v>0.16391359999999999</v>
      </c>
      <c r="KH219">
        <v>0.80577799999999999</v>
      </c>
      <c r="KI219">
        <v>26.603580000000001</v>
      </c>
      <c r="KJ219" s="1">
        <v>4.219208E-4</v>
      </c>
      <c r="KK219">
        <v>0.15784490000000001</v>
      </c>
      <c r="KL219">
        <v>0.80558149999999995</v>
      </c>
      <c r="KM219">
        <v>26.650069999999999</v>
      </c>
      <c r="KN219">
        <v>4.0508699999999999E-4</v>
      </c>
      <c r="KO219">
        <v>0.1516207</v>
      </c>
      <c r="KP219">
        <v>0.80539269999999996</v>
      </c>
      <c r="KQ219">
        <v>26.830850000000002</v>
      </c>
      <c r="KR219" s="1">
        <v>3.8821629999999998E-4</v>
      </c>
      <c r="KS219">
        <v>0.14534620000000001</v>
      </c>
      <c r="KT219">
        <v>0.80522070000000001</v>
      </c>
      <c r="KU219">
        <v>26.840060000000001</v>
      </c>
      <c r="KV219" s="1">
        <v>3.7153339999999998E-4</v>
      </c>
      <c r="KW219">
        <v>0.13914770000000001</v>
      </c>
      <c r="KX219">
        <v>0.80509310000000001</v>
      </c>
      <c r="KY219">
        <v>26.73855</v>
      </c>
      <c r="KZ219" s="1">
        <v>3.5507749999999998E-4</v>
      </c>
      <c r="LA219">
        <v>0.13300960000000001</v>
      </c>
      <c r="LB219">
        <v>0.80498449999999999</v>
      </c>
      <c r="LC219">
        <v>26.526299999999999</v>
      </c>
      <c r="LD219" s="1">
        <v>3.392267E-4</v>
      </c>
      <c r="LE219">
        <v>0.12708639999999999</v>
      </c>
      <c r="LF219">
        <v>0.80491120000000005</v>
      </c>
      <c r="LG219">
        <v>26.249089999999999</v>
      </c>
      <c r="LH219" s="1">
        <v>3.238831E-4</v>
      </c>
      <c r="LI219">
        <v>0.1213381</v>
      </c>
      <c r="LJ219">
        <v>0.8048575</v>
      </c>
      <c r="LK219">
        <v>26.31446</v>
      </c>
      <c r="LL219" s="1">
        <v>3.0916940000000001E-4</v>
      </c>
      <c r="LM219">
        <v>0.11582290000000001</v>
      </c>
      <c r="LN219">
        <v>0.80484800000000001</v>
      </c>
      <c r="LO219">
        <v>26.49737</v>
      </c>
      <c r="LP219" s="1">
        <v>2.9518399999999998E-4</v>
      </c>
      <c r="LQ219">
        <v>0.1105744</v>
      </c>
      <c r="LR219">
        <v>0.80480499999999999</v>
      </c>
      <c r="LS219">
        <v>26.85134</v>
      </c>
      <c r="LT219" s="1">
        <v>2.8210069999999999E-4</v>
      </c>
      <c r="LU219">
        <v>0.1056555</v>
      </c>
      <c r="LV219">
        <v>0.80480890000000005</v>
      </c>
      <c r="LW219">
        <v>27.183979999999998</v>
      </c>
      <c r="LX219" s="1">
        <v>2.6955529999999998E-4</v>
      </c>
      <c r="LY219">
        <v>0.1009452</v>
      </c>
      <c r="LZ219">
        <v>0.80479650000000003</v>
      </c>
      <c r="MA219">
        <v>27.324950000000001</v>
      </c>
      <c r="MB219" s="1">
        <v>2.5690720000000003E-4</v>
      </c>
      <c r="MC219">
        <v>9.6335379999999998E-2</v>
      </c>
      <c r="MD219">
        <v>0.80479800000000001</v>
      </c>
      <c r="ME219">
        <v>27.184480000000001</v>
      </c>
      <c r="MF219" s="1">
        <v>2.4394900000000001E-4</v>
      </c>
      <c r="MG219">
        <v>9.1798539999999998E-2</v>
      </c>
      <c r="MH219">
        <v>0.80481020000000003</v>
      </c>
      <c r="MI219">
        <v>26.95243</v>
      </c>
      <c r="MJ219" s="1">
        <v>2.311968E-4</v>
      </c>
      <c r="MK219">
        <v>8.7291709999999995E-2</v>
      </c>
      <c r="ML219">
        <v>0.80481309999999995</v>
      </c>
      <c r="MM219">
        <v>26.590019999999999</v>
      </c>
      <c r="MN219" s="1">
        <v>2.1899589999999999E-4</v>
      </c>
      <c r="MO219">
        <v>8.2932729999999996E-2</v>
      </c>
      <c r="MP219">
        <v>0.80480879999999999</v>
      </c>
      <c r="MQ219">
        <v>26.602340000000002</v>
      </c>
      <c r="MR219" s="1">
        <v>2.077139E-4</v>
      </c>
      <c r="MS219">
        <v>7.8874920000000001E-2</v>
      </c>
      <c r="MT219">
        <v>0.80481780000000003</v>
      </c>
      <c r="MU219">
        <v>26.345289999999999</v>
      </c>
      <c r="MV219" s="1">
        <v>1.9754810000000001E-4</v>
      </c>
      <c r="MW219">
        <v>7.5206380000000003E-2</v>
      </c>
      <c r="MX219">
        <v>0.80481990000000003</v>
      </c>
      <c r="MY219">
        <v>26.027519999999999</v>
      </c>
      <c r="MZ219" s="1">
        <v>1.8845839999999999E-4</v>
      </c>
      <c r="NA219">
        <v>7.191351E-2</v>
      </c>
      <c r="NB219">
        <v>0.80481519999999995</v>
      </c>
      <c r="NC219">
        <v>25.76003</v>
      </c>
      <c r="ND219" s="1">
        <v>1.8015279999999999E-4</v>
      </c>
      <c r="NE219">
        <v>6.8904060000000003E-2</v>
      </c>
      <c r="NF219">
        <v>0.80480870000000004</v>
      </c>
      <c r="NG219">
        <v>25.73404</v>
      </c>
      <c r="NH219" s="1">
        <v>1.7251880000000001E-4</v>
      </c>
      <c r="NI219">
        <v>6.6133310000000001E-2</v>
      </c>
      <c r="NJ219">
        <v>0.80481049999999998</v>
      </c>
      <c r="NK219">
        <v>25.658930000000002</v>
      </c>
      <c r="NL219" s="1">
        <v>1.6542959999999999E-4</v>
      </c>
      <c r="NM219">
        <v>6.3558660000000003E-2</v>
      </c>
      <c r="NN219">
        <v>0.80481029999999998</v>
      </c>
      <c r="NO219">
        <v>25.48104</v>
      </c>
      <c r="NP219" s="1">
        <v>1.586693E-4</v>
      </c>
      <c r="NQ219">
        <v>6.1094919999999997E-2</v>
      </c>
      <c r="NR219">
        <v>0.80480779999999996</v>
      </c>
      <c r="NS219">
        <v>25.128789999999999</v>
      </c>
      <c r="NT219" s="1">
        <v>1.5226120000000001E-4</v>
      </c>
      <c r="NU219">
        <v>5.8746760000000002E-2</v>
      </c>
      <c r="NV219">
        <v>0.80479829999999997</v>
      </c>
      <c r="NW219">
        <v>25.22372</v>
      </c>
      <c r="NX219" s="1">
        <v>1.462108E-4</v>
      </c>
      <c r="NY219">
        <v>5.6523169999999998E-2</v>
      </c>
      <c r="NZ219">
        <v>0.80480359999999995</v>
      </c>
      <c r="OA219">
        <v>25.483319999999999</v>
      </c>
      <c r="OB219" s="1">
        <v>1.4039249999999999E-4</v>
      </c>
      <c r="OC219">
        <v>5.4377219999999997E-2</v>
      </c>
      <c r="OD219">
        <v>0.80480050000000003</v>
      </c>
      <c r="OE219">
        <v>25.804200000000002</v>
      </c>
      <c r="OF219" s="1">
        <v>1.3485560000000001E-4</v>
      </c>
      <c r="OG219">
        <v>5.2329630000000002E-2</v>
      </c>
      <c r="OH219">
        <v>0.80483159999999998</v>
      </c>
      <c r="OI219">
        <v>26.198119999999999</v>
      </c>
      <c r="OJ219" s="1">
        <v>1.296085E-4</v>
      </c>
      <c r="OK219">
        <v>5.03807E-2</v>
      </c>
    </row>
    <row r="220" spans="1:401" x14ac:dyDescent="0.35">
      <c r="A220">
        <v>226</v>
      </c>
      <c r="B220" t="s">
        <v>4</v>
      </c>
      <c r="C220" t="s">
        <v>181</v>
      </c>
      <c r="D220" t="s">
        <v>226</v>
      </c>
      <c r="E220">
        <v>858.04859999999996</v>
      </c>
      <c r="F220">
        <v>0.7373094</v>
      </c>
      <c r="G220">
        <v>22.226990000000001</v>
      </c>
      <c r="H220">
        <v>0</v>
      </c>
      <c r="I220">
        <v>0</v>
      </c>
      <c r="J220">
        <v>0.73498390000000002</v>
      </c>
      <c r="K220">
        <v>22.425709999999999</v>
      </c>
      <c r="L220">
        <v>0</v>
      </c>
      <c r="M220">
        <v>0</v>
      </c>
      <c r="N220">
        <v>0.73272839999999995</v>
      </c>
      <c r="O220">
        <v>22.674790000000002</v>
      </c>
      <c r="P220">
        <v>0</v>
      </c>
      <c r="Q220">
        <v>0</v>
      </c>
      <c r="R220">
        <v>0.73045780000000005</v>
      </c>
      <c r="S220">
        <v>22.632529999999999</v>
      </c>
      <c r="T220">
        <v>0</v>
      </c>
      <c r="U220">
        <v>0</v>
      </c>
      <c r="V220">
        <v>0.72815600000000003</v>
      </c>
      <c r="W220">
        <v>22.222629999999999</v>
      </c>
      <c r="X220">
        <v>0</v>
      </c>
      <c r="Y220">
        <v>0</v>
      </c>
      <c r="Z220">
        <v>0.72561339999999996</v>
      </c>
      <c r="AA220">
        <v>21.91047</v>
      </c>
      <c r="AB220">
        <v>0</v>
      </c>
      <c r="AC220">
        <v>0</v>
      </c>
      <c r="AD220">
        <v>0.72237059999999997</v>
      </c>
      <c r="AE220">
        <v>21.737819999999999</v>
      </c>
      <c r="AF220">
        <v>0</v>
      </c>
      <c r="AG220">
        <v>0</v>
      </c>
      <c r="AH220">
        <v>0.71847539999999999</v>
      </c>
      <c r="AI220">
        <v>22.17426</v>
      </c>
      <c r="AJ220">
        <v>0</v>
      </c>
      <c r="AK220">
        <v>0</v>
      </c>
      <c r="AL220">
        <v>0.71472970000000002</v>
      </c>
      <c r="AM220">
        <v>22.81907</v>
      </c>
      <c r="AN220">
        <v>5.2720270000000003E-36</v>
      </c>
      <c r="AO220">
        <v>2.0747140000000001E-33</v>
      </c>
      <c r="AP220">
        <v>0.71143880000000004</v>
      </c>
      <c r="AQ220">
        <v>23.391210000000001</v>
      </c>
      <c r="AR220" s="1">
        <v>2.369749E-24</v>
      </c>
      <c r="AS220" s="1">
        <v>9.3207280000000001E-22</v>
      </c>
      <c r="AT220">
        <v>0.70857000000000003</v>
      </c>
      <c r="AU220">
        <v>23.858440000000002</v>
      </c>
      <c r="AV220" s="1">
        <v>3.0024940000000002E-13</v>
      </c>
      <c r="AW220" s="1">
        <v>8.2439009999999999E-11</v>
      </c>
      <c r="AX220">
        <v>0.70598559999999999</v>
      </c>
      <c r="AY220">
        <v>23.88203</v>
      </c>
      <c r="AZ220" s="1">
        <v>6.2723970000000002E-7</v>
      </c>
      <c r="BA220" s="1">
        <v>1.7469480000000001E-4</v>
      </c>
      <c r="BB220">
        <v>0.70353940000000004</v>
      </c>
      <c r="BC220">
        <v>23.679220000000001</v>
      </c>
      <c r="BD220" s="1">
        <v>9.1909469999999999E-4</v>
      </c>
      <c r="BE220" s="1">
        <v>0.27730009999999999</v>
      </c>
      <c r="BF220">
        <v>0.70101469999999999</v>
      </c>
      <c r="BG220">
        <v>23.457889999999999</v>
      </c>
      <c r="BH220" s="1">
        <v>0.1112885</v>
      </c>
      <c r="BI220" s="1">
        <v>35.927579999999999</v>
      </c>
      <c r="BJ220">
        <v>0.69832839999999996</v>
      </c>
      <c r="BK220">
        <v>23.37567</v>
      </c>
      <c r="BL220" s="1">
        <v>2.7706879999999998</v>
      </c>
      <c r="BM220">
        <v>949.27670000000001</v>
      </c>
      <c r="BN220">
        <v>0.69536920000000002</v>
      </c>
      <c r="BO220">
        <v>23.928180000000001</v>
      </c>
      <c r="BP220" s="1">
        <v>21.218830000000001</v>
      </c>
      <c r="BQ220">
        <v>7682.5079999999998</v>
      </c>
      <c r="BR220">
        <v>0.69203979999999998</v>
      </c>
      <c r="BS220">
        <v>24.582170000000001</v>
      </c>
      <c r="BT220">
        <v>64.368300000000005</v>
      </c>
      <c r="BU220">
        <v>24510.98</v>
      </c>
      <c r="BV220">
        <v>0.68822300000000003</v>
      </c>
      <c r="BW220">
        <v>25.23892</v>
      </c>
      <c r="BX220">
        <v>92.462360000000004</v>
      </c>
      <c r="BY220">
        <v>36900.31</v>
      </c>
      <c r="BZ220">
        <v>0.68382359999999998</v>
      </c>
      <c r="CA220">
        <v>25.696560000000002</v>
      </c>
      <c r="CB220">
        <v>72.253780000000006</v>
      </c>
      <c r="CC220">
        <v>30106.080000000002</v>
      </c>
      <c r="CD220">
        <v>0.67877750000000003</v>
      </c>
      <c r="CE220">
        <v>25.691479999999999</v>
      </c>
      <c r="CF220">
        <v>34.331380000000003</v>
      </c>
      <c r="CG220">
        <v>14888.49</v>
      </c>
      <c r="CH220">
        <v>0.67325659999999998</v>
      </c>
      <c r="CI220">
        <v>25.263339999999999</v>
      </c>
      <c r="CJ220">
        <v>10.93778</v>
      </c>
      <c r="CK220">
        <v>4916.8459999999995</v>
      </c>
      <c r="CL220">
        <v>0.66730710000000004</v>
      </c>
      <c r="CM220">
        <v>24.78341</v>
      </c>
      <c r="CN220">
        <v>2.5698400000000001</v>
      </c>
      <c r="CO220">
        <v>1190.6769999999999</v>
      </c>
      <c r="CP220">
        <v>0.66118259999999995</v>
      </c>
      <c r="CQ220">
        <v>24.50393</v>
      </c>
      <c r="CR220">
        <v>0.51688310000000004</v>
      </c>
      <c r="CS220">
        <v>242.93520000000001</v>
      </c>
      <c r="CT220">
        <v>0.65499540000000001</v>
      </c>
      <c r="CU220">
        <v>24.734010000000001</v>
      </c>
      <c r="CV220">
        <v>0.13338639999999999</v>
      </c>
      <c r="CW220">
        <v>60.621470000000002</v>
      </c>
      <c r="CX220">
        <v>0.64864339999999998</v>
      </c>
      <c r="CY220">
        <v>24.802109999999999</v>
      </c>
      <c r="CZ220">
        <v>7.5106010000000001E-2</v>
      </c>
      <c r="DA220">
        <v>32.323219999999999</v>
      </c>
      <c r="DB220">
        <v>0.64224559999999997</v>
      </c>
      <c r="DC220">
        <v>25.219169999999998</v>
      </c>
      <c r="DD220">
        <v>6.8648120000000007E-2</v>
      </c>
      <c r="DE220">
        <v>29.208500000000001</v>
      </c>
      <c r="DF220">
        <v>0.63560870000000003</v>
      </c>
      <c r="DG220">
        <v>25.592939999999999</v>
      </c>
      <c r="DH220">
        <v>6.7839499999999997E-2</v>
      </c>
      <c r="DI220">
        <v>29.073930000000001</v>
      </c>
      <c r="DJ220">
        <v>0.62868049999999998</v>
      </c>
      <c r="DK220">
        <v>25.574770000000001</v>
      </c>
      <c r="DL220">
        <v>6.5424309999999999E-2</v>
      </c>
      <c r="DM220">
        <v>28.34319</v>
      </c>
      <c r="DN220">
        <v>0.62156210000000001</v>
      </c>
      <c r="DO220">
        <v>25.144600000000001</v>
      </c>
      <c r="DP220" s="1">
        <v>6.1066299999999997E-2</v>
      </c>
      <c r="DQ220">
        <v>26.741689999999998</v>
      </c>
      <c r="DR220">
        <v>0.61437310000000001</v>
      </c>
      <c r="DS220">
        <v>24.620550000000001</v>
      </c>
      <c r="DT220" s="1">
        <v>5.5734949999999998E-2</v>
      </c>
      <c r="DU220">
        <v>24.658899999999999</v>
      </c>
      <c r="DV220">
        <v>0.60732339999999996</v>
      </c>
      <c r="DW220">
        <v>24.240649999999999</v>
      </c>
      <c r="DX220" s="1">
        <v>5.0234519999999998E-2</v>
      </c>
      <c r="DY220">
        <v>22.43676</v>
      </c>
      <c r="DZ220">
        <v>0.60028179999999998</v>
      </c>
      <c r="EA220">
        <v>24.498909999999999</v>
      </c>
      <c r="EB220">
        <v>4.4943089999999998E-2</v>
      </c>
      <c r="EC220">
        <v>20.25658</v>
      </c>
      <c r="ED220">
        <v>0.59326009999999996</v>
      </c>
      <c r="EE220">
        <v>24.949940000000002</v>
      </c>
      <c r="EF220" s="1">
        <v>4.0049800000000003E-2</v>
      </c>
      <c r="EG220">
        <v>18.211690000000001</v>
      </c>
      <c r="EH220">
        <v>0.58670599999999995</v>
      </c>
      <c r="EI220">
        <v>25.559840000000001</v>
      </c>
      <c r="EJ220">
        <v>3.5658049999999997E-2</v>
      </c>
      <c r="EK220">
        <v>16.343250000000001</v>
      </c>
      <c r="EL220">
        <v>0.58009679999999997</v>
      </c>
      <c r="EM220">
        <v>26.230460000000001</v>
      </c>
      <c r="EN220" s="1">
        <v>3.1743149999999998E-2</v>
      </c>
      <c r="EO220">
        <v>14.665290000000001</v>
      </c>
      <c r="EP220">
        <v>0.57359830000000001</v>
      </c>
      <c r="EQ220">
        <v>26.523140000000001</v>
      </c>
      <c r="ER220" s="1">
        <v>2.8292749999999998E-2</v>
      </c>
      <c r="ES220">
        <v>13.174810000000001</v>
      </c>
      <c r="ET220">
        <v>0.56702600000000003</v>
      </c>
      <c r="EU220">
        <v>26.37415</v>
      </c>
      <c r="EV220" s="1">
        <v>2.5228029999999999E-2</v>
      </c>
      <c r="EW220">
        <v>11.843870000000001</v>
      </c>
      <c r="EX220">
        <v>0.56034419999999996</v>
      </c>
      <c r="EY220">
        <v>26.122150000000001</v>
      </c>
      <c r="EZ220" s="1">
        <v>2.2475780000000001E-2</v>
      </c>
      <c r="FA220">
        <v>10.640140000000001</v>
      </c>
      <c r="FB220">
        <v>0.55370580000000003</v>
      </c>
      <c r="FC220">
        <v>25.805679999999999</v>
      </c>
      <c r="FD220" s="1">
        <v>2.001416E-2</v>
      </c>
      <c r="FE220">
        <v>9.5527130000000007</v>
      </c>
      <c r="FF220">
        <v>0.5472224</v>
      </c>
      <c r="FG220">
        <v>25.769780000000001</v>
      </c>
      <c r="FH220" s="1">
        <v>1.7808600000000001E-2</v>
      </c>
      <c r="FI220">
        <v>8.5692170000000001</v>
      </c>
      <c r="FJ220">
        <v>0.54047190000000001</v>
      </c>
      <c r="FK220">
        <v>25.710740000000001</v>
      </c>
      <c r="FL220" s="1">
        <v>1.5825769999999999E-2</v>
      </c>
      <c r="FM220">
        <v>7.6805180000000002</v>
      </c>
      <c r="FN220">
        <v>0.5341359</v>
      </c>
      <c r="FO220">
        <v>25.688970000000001</v>
      </c>
      <c r="FP220" s="1">
        <v>1.40652E-2</v>
      </c>
      <c r="FQ220">
        <v>6.8797969999999999</v>
      </c>
      <c r="FR220">
        <v>0.52815559999999995</v>
      </c>
      <c r="FS220">
        <v>25.766030000000001</v>
      </c>
      <c r="FT220" s="1">
        <v>1.2499919999999999E-2</v>
      </c>
      <c r="FU220">
        <v>6.1588620000000001</v>
      </c>
      <c r="FV220">
        <v>0.52271610000000002</v>
      </c>
      <c r="FW220">
        <v>25.830310000000001</v>
      </c>
      <c r="FX220" s="1">
        <v>1.1110470000000001E-2</v>
      </c>
      <c r="FY220">
        <v>5.5101880000000003</v>
      </c>
      <c r="FZ220">
        <v>0.51768570000000003</v>
      </c>
      <c r="GA220">
        <v>25.806090000000001</v>
      </c>
      <c r="GB220" s="1">
        <v>9.8738349999999992E-3</v>
      </c>
      <c r="GC220">
        <v>4.9269819999999998</v>
      </c>
      <c r="GD220">
        <v>0.51317820000000003</v>
      </c>
      <c r="GE220">
        <v>25.602049999999998</v>
      </c>
      <c r="GF220" s="1">
        <v>8.7772030000000008E-3</v>
      </c>
      <c r="GG220">
        <v>4.4026160000000001</v>
      </c>
      <c r="GH220">
        <v>0.50945249999999997</v>
      </c>
      <c r="GI220">
        <v>25.343699999999998</v>
      </c>
      <c r="GJ220" s="1">
        <v>7.8043460000000002E-3</v>
      </c>
      <c r="GK220">
        <v>3.9293279999999999</v>
      </c>
      <c r="GL220">
        <v>0.50641170000000002</v>
      </c>
      <c r="GM220">
        <v>25.486920000000001</v>
      </c>
      <c r="GN220" s="1">
        <v>6.9279500000000004E-3</v>
      </c>
      <c r="GO220">
        <v>3.497538</v>
      </c>
      <c r="GP220">
        <v>0.50378750000000005</v>
      </c>
      <c r="GQ220">
        <v>25.814080000000001</v>
      </c>
      <c r="GR220" s="1">
        <v>6.1282699999999999E-3</v>
      </c>
      <c r="GS220">
        <v>3.09992</v>
      </c>
      <c r="GT220">
        <v>0.50160859999999996</v>
      </c>
      <c r="GU220">
        <v>26.403639999999999</v>
      </c>
      <c r="GV220" s="1">
        <v>5.3982379999999996E-3</v>
      </c>
      <c r="GW220">
        <v>2.734067</v>
      </c>
      <c r="GX220">
        <v>0.50008699999999995</v>
      </c>
      <c r="GY220">
        <v>27.015049999999999</v>
      </c>
      <c r="GZ220" s="1">
        <v>4.7200460000000003E-3</v>
      </c>
      <c r="HA220">
        <v>2.3926859999999999</v>
      </c>
      <c r="HB220">
        <v>0.49882330000000003</v>
      </c>
      <c r="HC220">
        <v>27.408359999999998</v>
      </c>
      <c r="HD220" s="1">
        <v>4.062955E-3</v>
      </c>
      <c r="HE220">
        <v>2.0629580000000001</v>
      </c>
      <c r="HF220">
        <v>0.49781950000000003</v>
      </c>
      <c r="HG220">
        <v>27.315840000000001</v>
      </c>
      <c r="HH220" s="1">
        <v>3.4086189999999999E-3</v>
      </c>
      <c r="HI220">
        <v>1.734783</v>
      </c>
      <c r="HJ220">
        <v>0.49703130000000001</v>
      </c>
      <c r="HK220">
        <v>27.085229999999999</v>
      </c>
      <c r="HL220" s="1">
        <v>2.7737119999999998E-3</v>
      </c>
      <c r="HM220">
        <v>1.415098</v>
      </c>
      <c r="HN220">
        <v>0.49645089999999997</v>
      </c>
      <c r="HO220">
        <v>26.68357</v>
      </c>
      <c r="HP220" s="1">
        <v>2.2031109999999998E-3</v>
      </c>
      <c r="HQ220">
        <v>1.1254900000000001</v>
      </c>
      <c r="HR220">
        <v>0.49605749999999998</v>
      </c>
      <c r="HS220">
        <v>26.428260000000002</v>
      </c>
      <c r="HT220" s="1">
        <v>1.739315E-3</v>
      </c>
      <c r="HU220">
        <v>0.88761789999999996</v>
      </c>
      <c r="HV220">
        <v>0.4957646</v>
      </c>
      <c r="HW220">
        <v>26.291810000000002</v>
      </c>
      <c r="HX220" s="1">
        <v>1.396277E-3</v>
      </c>
      <c r="HY220">
        <v>0.71017439999999998</v>
      </c>
      <c r="HZ220">
        <v>0.49556139999999999</v>
      </c>
      <c r="IA220">
        <v>26.10257</v>
      </c>
      <c r="IB220" s="1">
        <v>1.160863E-3</v>
      </c>
      <c r="IC220">
        <v>0.58765129999999999</v>
      </c>
      <c r="ID220">
        <v>0.49539870000000003</v>
      </c>
      <c r="IE220">
        <v>26.043710000000001</v>
      </c>
      <c r="IF220" s="1">
        <v>1.0030989999999999E-3</v>
      </c>
      <c r="IG220">
        <v>0.50556369999999995</v>
      </c>
      <c r="IH220">
        <v>0.4952472</v>
      </c>
      <c r="II220">
        <v>25.891629999999999</v>
      </c>
      <c r="IJ220" s="1">
        <v>8.9400730000000004E-4</v>
      </c>
      <c r="IK220">
        <v>0.4491791</v>
      </c>
      <c r="IL220">
        <v>0.49509069999999999</v>
      </c>
      <c r="IM220">
        <v>25.580390000000001</v>
      </c>
      <c r="IN220" s="1">
        <v>8.120445E-4</v>
      </c>
      <c r="IO220">
        <v>0.40723710000000002</v>
      </c>
      <c r="IP220">
        <v>0.49493540000000003</v>
      </c>
      <c r="IQ220">
        <v>25.282589999999999</v>
      </c>
      <c r="IR220" s="1">
        <v>7.4469990000000002E-4</v>
      </c>
      <c r="IS220">
        <v>0.37309930000000002</v>
      </c>
      <c r="IT220">
        <v>0.49475340000000001</v>
      </c>
      <c r="IU220">
        <v>25.027950000000001</v>
      </c>
      <c r="IV220" s="1">
        <v>6.874114E-4</v>
      </c>
      <c r="IW220">
        <v>0.34414660000000002</v>
      </c>
      <c r="IX220">
        <v>0.49454890000000001</v>
      </c>
      <c r="IY220">
        <v>25.318529999999999</v>
      </c>
      <c r="IZ220" s="1">
        <v>6.3904260000000003E-4</v>
      </c>
      <c r="JA220">
        <v>0.31973629999999997</v>
      </c>
      <c r="JB220">
        <v>0.49432860000000001</v>
      </c>
      <c r="JC220">
        <v>25.670059999999999</v>
      </c>
      <c r="JD220" s="1">
        <v>5.9889999999999997E-4</v>
      </c>
      <c r="JE220">
        <v>0.29944179999999998</v>
      </c>
      <c r="JF220">
        <v>0.4940795</v>
      </c>
      <c r="JG220">
        <v>26.106539999999999</v>
      </c>
      <c r="JH220" s="1">
        <v>5.6531569999999996E-4</v>
      </c>
      <c r="JI220">
        <v>0.2825299</v>
      </c>
      <c r="JJ220">
        <v>0.4938092</v>
      </c>
      <c r="JK220">
        <v>26.394210000000001</v>
      </c>
      <c r="JL220" s="1">
        <v>5.3696359999999999E-4</v>
      </c>
      <c r="JM220">
        <v>0.26829969999999997</v>
      </c>
      <c r="JN220">
        <v>0.49353960000000002</v>
      </c>
      <c r="JO220">
        <v>26.69839</v>
      </c>
      <c r="JP220" s="1">
        <v>5.1268020000000002E-4</v>
      </c>
      <c r="JQ220">
        <v>0.25611840000000002</v>
      </c>
      <c r="JR220">
        <v>0.493251</v>
      </c>
      <c r="JS220">
        <v>26.813110000000002</v>
      </c>
      <c r="JT220" s="1">
        <v>4.9183059999999995E-4</v>
      </c>
      <c r="JU220">
        <v>0.24567820000000001</v>
      </c>
      <c r="JV220">
        <v>0.4929713</v>
      </c>
      <c r="JW220">
        <v>26.858129999999999</v>
      </c>
      <c r="JX220" s="1">
        <v>4.7373549999999998E-4</v>
      </c>
      <c r="JY220">
        <v>0.23663629999999999</v>
      </c>
      <c r="JZ220">
        <v>0.49267490000000003</v>
      </c>
      <c r="KA220">
        <v>26.693020000000001</v>
      </c>
      <c r="KB220" s="1">
        <v>4.5708869999999999E-4</v>
      </c>
      <c r="KC220">
        <v>0.2283915</v>
      </c>
      <c r="KD220">
        <v>0.49237350000000002</v>
      </c>
      <c r="KE220">
        <v>26.781199999999998</v>
      </c>
      <c r="KF220" s="1">
        <v>4.408309E-4</v>
      </c>
      <c r="KG220">
        <v>0.22039539999999999</v>
      </c>
      <c r="KH220">
        <v>0.49208049999999998</v>
      </c>
      <c r="KI220">
        <v>26.715240000000001</v>
      </c>
      <c r="KJ220" s="1">
        <v>4.2450380000000001E-4</v>
      </c>
      <c r="KK220">
        <v>0.21232909999999999</v>
      </c>
      <c r="KL220">
        <v>0.49179879999999998</v>
      </c>
      <c r="KM220">
        <v>26.74269</v>
      </c>
      <c r="KN220" s="1">
        <v>4.0774099999999998E-4</v>
      </c>
      <c r="KO220">
        <v>0.20407210000000001</v>
      </c>
      <c r="KP220">
        <v>0.49154019999999998</v>
      </c>
      <c r="KQ220">
        <v>26.875299999999999</v>
      </c>
      <c r="KR220" s="1">
        <v>3.9085589999999999E-4</v>
      </c>
      <c r="KS220">
        <v>0.19570080000000001</v>
      </c>
      <c r="KT220">
        <v>0.4912936</v>
      </c>
      <c r="KU220">
        <v>26.854649999999999</v>
      </c>
      <c r="KV220" s="1">
        <v>3.7415199999999999E-4</v>
      </c>
      <c r="KW220">
        <v>0.18741730000000001</v>
      </c>
      <c r="KX220">
        <v>0.49108380000000001</v>
      </c>
      <c r="KY220">
        <v>26.73563</v>
      </c>
      <c r="KZ220" s="1">
        <v>3.576408E-4</v>
      </c>
      <c r="LA220">
        <v>0.17920700000000001</v>
      </c>
      <c r="LB220">
        <v>0.49090400000000001</v>
      </c>
      <c r="LC220">
        <v>26.552399999999999</v>
      </c>
      <c r="LD220" s="1">
        <v>3.4170169999999999E-4</v>
      </c>
      <c r="LE220">
        <v>0.17125070000000001</v>
      </c>
      <c r="LF220">
        <v>0.4907608</v>
      </c>
      <c r="LG220">
        <v>26.3047</v>
      </c>
      <c r="LH220" s="1">
        <v>3.2628380000000002E-4</v>
      </c>
      <c r="LI220">
        <v>0.1635366</v>
      </c>
      <c r="LJ220">
        <v>0.4906413</v>
      </c>
      <c r="LK220">
        <v>26.397559999999999</v>
      </c>
      <c r="LL220" s="1">
        <v>3.1146320000000001E-4</v>
      </c>
      <c r="LM220">
        <v>0.1561129</v>
      </c>
      <c r="LN220">
        <v>0.49056240000000001</v>
      </c>
      <c r="LO220">
        <v>26.572469999999999</v>
      </c>
      <c r="LP220" s="1">
        <v>2.9735900000000002E-4</v>
      </c>
      <c r="LQ220">
        <v>0.1490406</v>
      </c>
      <c r="LR220">
        <v>0.49049350000000003</v>
      </c>
      <c r="LS220">
        <v>26.904340000000001</v>
      </c>
      <c r="LT220" s="1">
        <v>2.8413899999999998E-4</v>
      </c>
      <c r="LU220">
        <v>0.1423893</v>
      </c>
      <c r="LV220">
        <v>0.49045280000000002</v>
      </c>
      <c r="LW220">
        <v>27.207070000000002</v>
      </c>
      <c r="LX220" s="1">
        <v>2.7153710000000001E-4</v>
      </c>
      <c r="LY220">
        <v>0.13606180000000001</v>
      </c>
      <c r="LZ220">
        <v>0.49042419999999998</v>
      </c>
      <c r="MA220">
        <v>27.331250000000001</v>
      </c>
      <c r="MB220" s="1">
        <v>2.5884710000000002E-4</v>
      </c>
      <c r="MC220">
        <v>0.1298792</v>
      </c>
      <c r="MD220">
        <v>0.4904</v>
      </c>
      <c r="ME220">
        <v>27.176770000000001</v>
      </c>
      <c r="MF220" s="1">
        <v>2.4586120000000001E-4</v>
      </c>
      <c r="MG220">
        <v>0.12380149999999999</v>
      </c>
      <c r="MH220">
        <v>0.49038799999999999</v>
      </c>
      <c r="MI220">
        <v>26.972539999999999</v>
      </c>
      <c r="MJ220" s="1">
        <v>2.33083E-4</v>
      </c>
      <c r="MK220">
        <v>0.1177686</v>
      </c>
      <c r="ML220">
        <v>0.49038350000000003</v>
      </c>
      <c r="MM220">
        <v>26.644600000000001</v>
      </c>
      <c r="MN220" s="1">
        <v>2.2078430000000001E-4</v>
      </c>
      <c r="MO220">
        <v>0.1118928</v>
      </c>
      <c r="MP220">
        <v>0.49037900000000001</v>
      </c>
      <c r="MQ220">
        <v>26.692889999999998</v>
      </c>
      <c r="MR220" s="1">
        <v>2.09352E-4</v>
      </c>
      <c r="MS220">
        <v>0.1063887</v>
      </c>
      <c r="MT220">
        <v>0.49036809999999997</v>
      </c>
      <c r="MU220">
        <v>26.460979999999999</v>
      </c>
      <c r="MV220" s="1">
        <v>1.9901270000000001E-4</v>
      </c>
      <c r="MW220">
        <v>0.1013889</v>
      </c>
      <c r="MX220">
        <v>0.4903805</v>
      </c>
      <c r="MY220">
        <v>26.11036</v>
      </c>
      <c r="MZ220" s="1">
        <v>1.8977579999999999E-4</v>
      </c>
      <c r="NA220">
        <v>9.6904290000000004E-2</v>
      </c>
      <c r="NB220">
        <v>0.49037890000000001</v>
      </c>
      <c r="NC220">
        <v>25.806419999999999</v>
      </c>
      <c r="ND220" s="1">
        <v>1.813633E-4</v>
      </c>
      <c r="NE220">
        <v>9.2819739999999998E-2</v>
      </c>
      <c r="NF220">
        <v>0.49037269999999999</v>
      </c>
      <c r="NG220">
        <v>25.751629999999999</v>
      </c>
      <c r="NH220" s="1">
        <v>1.7363050000000001E-4</v>
      </c>
      <c r="NI220">
        <v>8.9059949999999999E-2</v>
      </c>
      <c r="NJ220">
        <v>0.49037160000000002</v>
      </c>
      <c r="NK220">
        <v>25.662459999999999</v>
      </c>
      <c r="NL220" s="1">
        <v>1.6647400000000001E-4</v>
      </c>
      <c r="NM220">
        <v>8.5578399999999999E-2</v>
      </c>
      <c r="NN220">
        <v>0.49036930000000001</v>
      </c>
      <c r="NO220">
        <v>25.513359999999999</v>
      </c>
      <c r="NP220" s="1">
        <v>1.5967180000000001E-4</v>
      </c>
      <c r="NQ220">
        <v>8.2261520000000005E-2</v>
      </c>
      <c r="NR220">
        <v>0.49036879999999999</v>
      </c>
      <c r="NS220">
        <v>25.20016</v>
      </c>
      <c r="NT220" s="1">
        <v>1.532056E-4</v>
      </c>
      <c r="NU220">
        <v>7.9090670000000002E-2</v>
      </c>
      <c r="NV220">
        <v>0.49036390000000002</v>
      </c>
      <c r="NW220">
        <v>25.319279999999999</v>
      </c>
      <c r="NX220" s="1">
        <v>1.471109E-4</v>
      </c>
      <c r="NY220">
        <v>7.6092439999999997E-2</v>
      </c>
      <c r="NZ220">
        <v>0.49036279999999999</v>
      </c>
      <c r="OA220">
        <v>25.573340000000002</v>
      </c>
      <c r="OB220" s="1">
        <v>1.4125929999999999E-4</v>
      </c>
      <c r="OC220">
        <v>7.3205930000000002E-2</v>
      </c>
      <c r="OD220">
        <v>0.49036629999999998</v>
      </c>
      <c r="OE220">
        <v>25.85988</v>
      </c>
      <c r="OF220" s="1">
        <v>1.3567590000000001E-4</v>
      </c>
      <c r="OG220">
        <v>7.0441989999999996E-2</v>
      </c>
      <c r="OH220">
        <v>0.49038359999999998</v>
      </c>
      <c r="OI220">
        <v>26.217030000000001</v>
      </c>
      <c r="OJ220" s="1">
        <v>1.303931E-4</v>
      </c>
      <c r="OK220">
        <v>6.7816479999999998E-2</v>
      </c>
    </row>
    <row r="221" spans="1:401" x14ac:dyDescent="0.35">
      <c r="A221">
        <v>227</v>
      </c>
      <c r="B221" t="s">
        <v>4</v>
      </c>
      <c r="C221" t="s">
        <v>181</v>
      </c>
      <c r="D221" t="s">
        <v>227</v>
      </c>
      <c r="E221">
        <v>871.73410000000001</v>
      </c>
      <c r="F221">
        <v>0.66439239999999999</v>
      </c>
      <c r="G221">
        <v>22.240300000000001</v>
      </c>
      <c r="H221">
        <v>0</v>
      </c>
      <c r="I221">
        <v>0</v>
      </c>
      <c r="J221">
        <v>0.6624234</v>
      </c>
      <c r="K221">
        <v>22.44088</v>
      </c>
      <c r="L221">
        <v>0</v>
      </c>
      <c r="M221">
        <v>0</v>
      </c>
      <c r="N221">
        <v>0.66050920000000002</v>
      </c>
      <c r="O221">
        <v>22.69049</v>
      </c>
      <c r="P221">
        <v>0</v>
      </c>
      <c r="Q221">
        <v>0</v>
      </c>
      <c r="R221">
        <v>0.6585993</v>
      </c>
      <c r="S221">
        <v>22.662520000000001</v>
      </c>
      <c r="T221">
        <v>0</v>
      </c>
      <c r="U221">
        <v>0</v>
      </c>
      <c r="V221">
        <v>0.65663890000000003</v>
      </c>
      <c r="W221">
        <v>22.256129999999999</v>
      </c>
      <c r="X221">
        <v>0</v>
      </c>
      <c r="Y221">
        <v>0</v>
      </c>
      <c r="Z221">
        <v>0.65449749999999995</v>
      </c>
      <c r="AA221">
        <v>21.93722</v>
      </c>
      <c r="AB221">
        <v>0</v>
      </c>
      <c r="AC221">
        <v>0</v>
      </c>
      <c r="AD221">
        <v>0.65178040000000004</v>
      </c>
      <c r="AE221">
        <v>21.751750000000001</v>
      </c>
      <c r="AF221">
        <v>0</v>
      </c>
      <c r="AG221">
        <v>0</v>
      </c>
      <c r="AH221">
        <v>0.64850339999999995</v>
      </c>
      <c r="AI221">
        <v>22.166080000000001</v>
      </c>
      <c r="AJ221">
        <v>0</v>
      </c>
      <c r="AK221">
        <v>0</v>
      </c>
      <c r="AL221">
        <v>0.64534460000000005</v>
      </c>
      <c r="AM221">
        <v>22.819569999999999</v>
      </c>
      <c r="AN221">
        <v>8.9550889999999996E-37</v>
      </c>
      <c r="AO221">
        <v>3.1819010000000001E-34</v>
      </c>
      <c r="AP221">
        <v>0.64252940000000003</v>
      </c>
      <c r="AQ221">
        <v>23.398240000000001</v>
      </c>
      <c r="AR221" s="1">
        <v>4.1115369999999999E-25</v>
      </c>
      <c r="AS221" s="1">
        <v>1.458955E-22</v>
      </c>
      <c r="AT221">
        <v>0.64009050000000001</v>
      </c>
      <c r="AU221">
        <v>23.868600000000001</v>
      </c>
      <c r="AV221" s="1">
        <v>8.69577E-14</v>
      </c>
      <c r="AW221" s="1">
        <v>2.1530559999999999E-11</v>
      </c>
      <c r="AX221">
        <v>0.63790910000000001</v>
      </c>
      <c r="AY221">
        <v>23.910620000000002</v>
      </c>
      <c r="AZ221" s="1">
        <v>2.5902450000000002E-7</v>
      </c>
      <c r="BA221" s="1">
        <v>7.212416E-5</v>
      </c>
      <c r="BB221">
        <v>0.63584169999999995</v>
      </c>
      <c r="BC221">
        <v>23.709</v>
      </c>
      <c r="BD221" s="1">
        <v>5.0998099999999995E-4</v>
      </c>
      <c r="BE221" s="1">
        <v>0.15027879999999999</v>
      </c>
      <c r="BF221">
        <v>0.63371460000000002</v>
      </c>
      <c r="BG221">
        <v>23.487639999999999</v>
      </c>
      <c r="BH221" s="1">
        <v>7.3038359999999997E-2</v>
      </c>
      <c r="BI221" s="1">
        <v>22.614609999999999</v>
      </c>
      <c r="BJ221">
        <v>0.63144169999999999</v>
      </c>
      <c r="BK221">
        <v>23.400400000000001</v>
      </c>
      <c r="BL221" s="1">
        <v>2.0684520000000002</v>
      </c>
      <c r="BM221">
        <v>668.1703</v>
      </c>
      <c r="BN221">
        <v>0.62895520000000005</v>
      </c>
      <c r="BO221">
        <v>23.93017</v>
      </c>
      <c r="BP221">
        <v>17.630849999999999</v>
      </c>
      <c r="BQ221">
        <v>5919.8059999999996</v>
      </c>
      <c r="BR221">
        <v>0.62615350000000003</v>
      </c>
      <c r="BS221">
        <v>24.581810000000001</v>
      </c>
      <c r="BT221">
        <v>58.635530000000003</v>
      </c>
      <c r="BU221">
        <v>20375.099999999999</v>
      </c>
      <c r="BV221">
        <v>0.62295020000000001</v>
      </c>
      <c r="BW221">
        <v>25.23611</v>
      </c>
      <c r="BX221">
        <v>91.281989999999993</v>
      </c>
      <c r="BY221">
        <v>32719.759999999998</v>
      </c>
      <c r="BZ221">
        <v>0.61922840000000001</v>
      </c>
      <c r="CA221">
        <v>25.702829999999999</v>
      </c>
      <c r="CB221">
        <v>76.476650000000006</v>
      </c>
      <c r="CC221">
        <v>28199.17</v>
      </c>
      <c r="CD221">
        <v>0.6149945</v>
      </c>
      <c r="CE221">
        <v>25.71818</v>
      </c>
      <c r="CF221">
        <v>38.614669999999997</v>
      </c>
      <c r="CG221">
        <v>14608.75</v>
      </c>
      <c r="CH221">
        <v>0.61037359999999996</v>
      </c>
      <c r="CI221">
        <v>25.303809999999999</v>
      </c>
      <c r="CJ221">
        <v>12.955679999999999</v>
      </c>
      <c r="CK221">
        <v>5014.0010000000002</v>
      </c>
      <c r="CL221">
        <v>0.60537249999999998</v>
      </c>
      <c r="CM221">
        <v>24.833349999999999</v>
      </c>
      <c r="CN221">
        <v>3.168059</v>
      </c>
      <c r="CO221">
        <v>1249.9449999999999</v>
      </c>
      <c r="CP221">
        <v>0.60024370000000005</v>
      </c>
      <c r="CQ221">
        <v>24.545739999999999</v>
      </c>
      <c r="CR221">
        <v>0.64486489999999996</v>
      </c>
      <c r="CS221">
        <v>257.23970000000003</v>
      </c>
      <c r="CT221">
        <v>0.5950491</v>
      </c>
      <c r="CU221">
        <v>24.75497</v>
      </c>
      <c r="CV221">
        <v>0.15503459999999999</v>
      </c>
      <c r="CW221">
        <v>60.961739999999999</v>
      </c>
      <c r="CX221">
        <v>0.58975979999999995</v>
      </c>
      <c r="CY221">
        <v>24.8154</v>
      </c>
      <c r="CZ221">
        <v>7.8016059999999998E-2</v>
      </c>
      <c r="DA221">
        <v>29.72167</v>
      </c>
      <c r="DB221">
        <v>0.58442729999999998</v>
      </c>
      <c r="DC221">
        <v>25.230329999999999</v>
      </c>
      <c r="DD221">
        <v>6.8813120000000005E-2</v>
      </c>
      <c r="DE221">
        <v>26.02646</v>
      </c>
      <c r="DF221">
        <v>0.57889590000000002</v>
      </c>
      <c r="DG221">
        <v>25.603459999999998</v>
      </c>
      <c r="DH221">
        <v>6.7912260000000002E-2</v>
      </c>
      <c r="DI221">
        <v>25.830100000000002</v>
      </c>
      <c r="DJ221">
        <v>0.57310459999999996</v>
      </c>
      <c r="DK221">
        <v>25.609300000000001</v>
      </c>
      <c r="DL221">
        <v>6.5785449999999995E-2</v>
      </c>
      <c r="DM221">
        <v>25.229749999999999</v>
      </c>
      <c r="DN221">
        <v>0.56713659999999999</v>
      </c>
      <c r="DO221">
        <v>25.19726</v>
      </c>
      <c r="DP221" s="1">
        <v>6.1646329999999999E-2</v>
      </c>
      <c r="DQ221">
        <v>23.841539999999998</v>
      </c>
      <c r="DR221">
        <v>0.56116350000000004</v>
      </c>
      <c r="DS221">
        <v>24.685140000000001</v>
      </c>
      <c r="DT221" s="1">
        <v>5.6412660000000003E-2</v>
      </c>
      <c r="DU221">
        <v>21.99288</v>
      </c>
      <c r="DV221">
        <v>0.55535469999999998</v>
      </c>
      <c r="DW221">
        <v>24.301580000000001</v>
      </c>
      <c r="DX221" s="1">
        <v>5.0926060000000002E-2</v>
      </c>
      <c r="DY221">
        <v>19.9998</v>
      </c>
      <c r="DZ221">
        <v>0.54957310000000004</v>
      </c>
      <c r="EA221">
        <v>24.552440000000001</v>
      </c>
      <c r="EB221" s="1">
        <v>4.560815E-2</v>
      </c>
      <c r="EC221">
        <v>18.035329999999998</v>
      </c>
      <c r="ED221">
        <v>0.54382609999999998</v>
      </c>
      <c r="EE221">
        <v>24.988050000000001</v>
      </c>
      <c r="EF221" s="1">
        <v>4.0666050000000002E-2</v>
      </c>
      <c r="EG221">
        <v>16.188739999999999</v>
      </c>
      <c r="EH221">
        <v>0.53851329999999997</v>
      </c>
      <c r="EI221">
        <v>25.580020000000001</v>
      </c>
      <c r="EJ221">
        <v>3.6219710000000002E-2</v>
      </c>
      <c r="EK221">
        <v>14.512729999999999</v>
      </c>
      <c r="EL221">
        <v>0.5331439</v>
      </c>
      <c r="EM221">
        <v>26.231079999999999</v>
      </c>
      <c r="EN221" s="1">
        <v>3.2246579999999997E-2</v>
      </c>
      <c r="EO221">
        <v>13.008979999999999</v>
      </c>
      <c r="EP221">
        <v>0.52786230000000001</v>
      </c>
      <c r="EQ221">
        <v>26.51999</v>
      </c>
      <c r="ER221" s="1">
        <v>2.8741490000000001E-2</v>
      </c>
      <c r="ES221">
        <v>11.67309</v>
      </c>
      <c r="ET221">
        <v>0.52246749999999997</v>
      </c>
      <c r="EU221">
        <v>26.385570000000001</v>
      </c>
      <c r="EV221" s="1">
        <v>2.5634199999999999E-2</v>
      </c>
      <c r="EW221">
        <v>10.48287</v>
      </c>
      <c r="EX221">
        <v>0.51703600000000005</v>
      </c>
      <c r="EY221">
        <v>26.156829999999999</v>
      </c>
      <c r="EZ221" s="1">
        <v>2.2844960000000001E-2</v>
      </c>
      <c r="FA221">
        <v>9.4073449999999994</v>
      </c>
      <c r="FB221">
        <v>0.51169339999999996</v>
      </c>
      <c r="FC221">
        <v>25.85528</v>
      </c>
      <c r="FD221" s="1">
        <v>2.0350130000000001E-2</v>
      </c>
      <c r="FE221">
        <v>8.4361200000000007</v>
      </c>
      <c r="FF221">
        <v>0.50649149999999998</v>
      </c>
      <c r="FG221">
        <v>25.830580000000001</v>
      </c>
      <c r="FH221" s="1">
        <v>1.8113589999999999E-2</v>
      </c>
      <c r="FI221">
        <v>7.5582039999999999</v>
      </c>
      <c r="FJ221">
        <v>0.50114570000000003</v>
      </c>
      <c r="FK221">
        <v>25.766649999999998</v>
      </c>
      <c r="FL221">
        <v>1.6103030000000001E-2</v>
      </c>
      <c r="FM221">
        <v>6.7645939999999998</v>
      </c>
      <c r="FN221">
        <v>0.49612430000000002</v>
      </c>
      <c r="FO221">
        <v>25.713570000000001</v>
      </c>
      <c r="FP221" s="1">
        <v>1.4315949999999999E-2</v>
      </c>
      <c r="FQ221">
        <v>6.0527430000000004</v>
      </c>
      <c r="FR221">
        <v>0.491396</v>
      </c>
      <c r="FS221">
        <v>25.774290000000001</v>
      </c>
      <c r="FT221" s="1">
        <v>1.272731E-2</v>
      </c>
      <c r="FU221">
        <v>5.4129250000000004</v>
      </c>
      <c r="FV221">
        <v>0.48693959999999997</v>
      </c>
      <c r="FW221">
        <v>25.815930000000002</v>
      </c>
      <c r="FX221" s="1">
        <v>1.131571E-2</v>
      </c>
      <c r="FY221">
        <v>4.838298</v>
      </c>
      <c r="FZ221">
        <v>0.4826357</v>
      </c>
      <c r="GA221">
        <v>25.80611</v>
      </c>
      <c r="GB221" s="1">
        <v>1.005969E-2</v>
      </c>
      <c r="GC221">
        <v>4.3226310000000003</v>
      </c>
      <c r="GD221">
        <v>0.47877150000000002</v>
      </c>
      <c r="GE221">
        <v>25.629090000000001</v>
      </c>
      <c r="GF221" s="1">
        <v>8.9452549999999992E-3</v>
      </c>
      <c r="GG221">
        <v>3.8596270000000001</v>
      </c>
      <c r="GH221">
        <v>0.47552729999999999</v>
      </c>
      <c r="GI221">
        <v>25.39274</v>
      </c>
      <c r="GJ221" s="1">
        <v>7.9572849999999997E-3</v>
      </c>
      <c r="GK221">
        <v>3.4430719999999999</v>
      </c>
      <c r="GL221">
        <v>0.47294589999999997</v>
      </c>
      <c r="GM221">
        <v>25.543769999999999</v>
      </c>
      <c r="GN221" s="1">
        <v>7.0693809999999996E-3</v>
      </c>
      <c r="GO221">
        <v>3.0641280000000002</v>
      </c>
      <c r="GP221">
        <v>0.47067750000000003</v>
      </c>
      <c r="GQ221">
        <v>25.861429999999999</v>
      </c>
      <c r="GR221" s="1">
        <v>6.2590839999999998E-3</v>
      </c>
      <c r="GS221">
        <v>2.7158229999999999</v>
      </c>
      <c r="GT221">
        <v>0.46879470000000001</v>
      </c>
      <c r="GU221">
        <v>26.427199999999999</v>
      </c>
      <c r="GV221" s="1">
        <v>5.5193550000000001E-3</v>
      </c>
      <c r="GW221">
        <v>2.3958439999999999</v>
      </c>
      <c r="GX221">
        <v>0.4674894</v>
      </c>
      <c r="GY221">
        <v>27.01418</v>
      </c>
      <c r="GZ221" s="1">
        <v>4.8350859999999997E-3</v>
      </c>
      <c r="HA221">
        <v>2.0985070000000001</v>
      </c>
      <c r="HB221">
        <v>0.46642349999999999</v>
      </c>
      <c r="HC221">
        <v>27.39593</v>
      </c>
      <c r="HD221" s="1">
        <v>4.1765550000000002E-3</v>
      </c>
      <c r="HE221">
        <v>1.8129949999999999</v>
      </c>
      <c r="HF221">
        <v>0.46554800000000002</v>
      </c>
      <c r="HG221">
        <v>27.303280000000001</v>
      </c>
      <c r="HH221" s="1">
        <v>3.5220970000000001E-3</v>
      </c>
      <c r="HI221">
        <v>1.529628</v>
      </c>
      <c r="HJ221">
        <v>0.46486880000000003</v>
      </c>
      <c r="HK221">
        <v>27.099959999999999</v>
      </c>
      <c r="HL221" s="1">
        <v>2.881804E-3</v>
      </c>
      <c r="HM221">
        <v>1.25227</v>
      </c>
      <c r="HN221">
        <v>0.46437099999999998</v>
      </c>
      <c r="HO221">
        <v>26.730360000000001</v>
      </c>
      <c r="HP221" s="1">
        <v>2.297196E-3</v>
      </c>
      <c r="HQ221">
        <v>0.99836800000000003</v>
      </c>
      <c r="HR221">
        <v>0.46404489999999998</v>
      </c>
      <c r="HS221">
        <v>26.502880000000001</v>
      </c>
      <c r="HT221" s="1">
        <v>1.81332E-3</v>
      </c>
      <c r="HU221">
        <v>0.78728739999999997</v>
      </c>
      <c r="HV221">
        <v>0.46381129999999998</v>
      </c>
      <c r="HW221">
        <v>26.375920000000001</v>
      </c>
      <c r="HX221" s="1">
        <v>1.4493310000000001E-3</v>
      </c>
      <c r="HY221">
        <v>0.62800469999999997</v>
      </c>
      <c r="HZ221">
        <v>0.46363890000000002</v>
      </c>
      <c r="IA221">
        <v>26.179819999999999</v>
      </c>
      <c r="IB221" s="1">
        <v>1.196716E-3</v>
      </c>
      <c r="IC221">
        <v>0.51716660000000003</v>
      </c>
      <c r="ID221">
        <v>0.46350180000000002</v>
      </c>
      <c r="IE221">
        <v>26.097249999999999</v>
      </c>
      <c r="IF221" s="1">
        <v>1.0272E-3</v>
      </c>
      <c r="IG221">
        <v>0.44282189999999999</v>
      </c>
      <c r="IH221">
        <v>0.4633699</v>
      </c>
      <c r="II221">
        <v>25.923269999999999</v>
      </c>
      <c r="IJ221" s="1">
        <v>9.1107739999999997E-4</v>
      </c>
      <c r="IK221">
        <v>0.39206390000000002</v>
      </c>
      <c r="IL221">
        <v>0.46325569999999999</v>
      </c>
      <c r="IM221">
        <v>25.590959999999999</v>
      </c>
      <c r="IN221" s="1">
        <v>8.2532720000000001E-4</v>
      </c>
      <c r="IO221">
        <v>0.35474879999999998</v>
      </c>
      <c r="IP221">
        <v>0.46311950000000002</v>
      </c>
      <c r="IQ221">
        <v>25.305479999999999</v>
      </c>
      <c r="IR221" s="1">
        <v>7.5583819999999996E-4</v>
      </c>
      <c r="IS221">
        <v>0.32467800000000002</v>
      </c>
      <c r="IT221">
        <v>0.46297509999999997</v>
      </c>
      <c r="IU221">
        <v>25.07208</v>
      </c>
      <c r="IV221" s="1">
        <v>6.9688300000000003E-4</v>
      </c>
      <c r="IW221">
        <v>0.2992263</v>
      </c>
      <c r="IX221">
        <v>0.46280169999999998</v>
      </c>
      <c r="IY221">
        <v>25.384840000000001</v>
      </c>
      <c r="IZ221" s="1">
        <v>6.4696899999999995E-4</v>
      </c>
      <c r="JA221">
        <v>0.27772590000000003</v>
      </c>
      <c r="JB221">
        <v>0.46261930000000001</v>
      </c>
      <c r="JC221">
        <v>25.738119999999999</v>
      </c>
      <c r="JD221" s="1">
        <v>6.0547610000000001E-4</v>
      </c>
      <c r="JE221">
        <v>0.2598298</v>
      </c>
      <c r="JF221">
        <v>0.46241670000000001</v>
      </c>
      <c r="JG221">
        <v>26.153089999999999</v>
      </c>
      <c r="JH221" s="1">
        <v>5.7081600000000003E-4</v>
      </c>
      <c r="JI221">
        <v>0.24492729999999999</v>
      </c>
      <c r="JJ221">
        <v>0.46219440000000001</v>
      </c>
      <c r="JK221">
        <v>26.400960000000001</v>
      </c>
      <c r="JL221" s="1">
        <v>5.4162559999999999E-4</v>
      </c>
      <c r="JM221">
        <v>0.2324039</v>
      </c>
      <c r="JN221">
        <v>0.46196680000000001</v>
      </c>
      <c r="JO221">
        <v>26.674389999999999</v>
      </c>
      <c r="JP221" s="1">
        <v>5.1669170000000003E-4</v>
      </c>
      <c r="JQ221">
        <v>0.22170670000000001</v>
      </c>
      <c r="JR221">
        <v>0.46173259999999999</v>
      </c>
      <c r="JS221">
        <v>26.778040000000001</v>
      </c>
      <c r="JT221" s="1">
        <v>4.9527079999999997E-4</v>
      </c>
      <c r="JU221">
        <v>0.21253050000000001</v>
      </c>
      <c r="JV221">
        <v>0.46148020000000001</v>
      </c>
      <c r="JW221">
        <v>26.849060000000001</v>
      </c>
      <c r="JX221" s="1">
        <v>4.7676119999999998E-4</v>
      </c>
      <c r="JY221">
        <v>0.2046075</v>
      </c>
      <c r="JZ221">
        <v>0.46124769999999998</v>
      </c>
      <c r="KA221">
        <v>26.72523</v>
      </c>
      <c r="KB221" s="1">
        <v>4.599235E-4</v>
      </c>
      <c r="KC221">
        <v>0.19743949999999999</v>
      </c>
      <c r="KD221">
        <v>0.4609955</v>
      </c>
      <c r="KE221">
        <v>26.851220000000001</v>
      </c>
      <c r="KF221" s="1">
        <v>4.4365810000000002E-4</v>
      </c>
      <c r="KG221">
        <v>0.1905367</v>
      </c>
      <c r="KH221">
        <v>0.46075290000000002</v>
      </c>
      <c r="KI221">
        <v>26.800730000000001</v>
      </c>
      <c r="KJ221" s="1">
        <v>4.2736819999999998E-4</v>
      </c>
      <c r="KK221">
        <v>0.18359349999999999</v>
      </c>
      <c r="KL221">
        <v>0.46051629999999999</v>
      </c>
      <c r="KM221">
        <v>26.81541</v>
      </c>
      <c r="KN221" s="1">
        <v>4.1068399999999997E-4</v>
      </c>
      <c r="KO221">
        <v>0.17649899999999999</v>
      </c>
      <c r="KP221">
        <v>0.46029769999999998</v>
      </c>
      <c r="KQ221">
        <v>26.913720000000001</v>
      </c>
      <c r="KR221" s="1">
        <v>3.93798E-4</v>
      </c>
      <c r="KS221">
        <v>0.16928609999999999</v>
      </c>
      <c r="KT221">
        <v>0.46010459999999997</v>
      </c>
      <c r="KU221">
        <v>26.866689999999998</v>
      </c>
      <c r="KV221" s="1">
        <v>3.7706620000000003E-4</v>
      </c>
      <c r="KW221">
        <v>0.1621398</v>
      </c>
      <c r="KX221">
        <v>0.45991349999999998</v>
      </c>
      <c r="KY221">
        <v>26.732330000000001</v>
      </c>
      <c r="KZ221" s="1">
        <v>3.605142E-4</v>
      </c>
      <c r="LA221">
        <v>0.1550571</v>
      </c>
      <c r="LB221">
        <v>0.45976139999999999</v>
      </c>
      <c r="LC221">
        <v>26.56681</v>
      </c>
      <c r="LD221" s="1">
        <v>3.4446740000000002E-4</v>
      </c>
      <c r="LE221">
        <v>0.148172</v>
      </c>
      <c r="LF221">
        <v>0.4596461</v>
      </c>
      <c r="LG221">
        <v>26.34488</v>
      </c>
      <c r="LH221" s="1">
        <v>3.2897260000000001E-4</v>
      </c>
      <c r="LI221">
        <v>0.14150699999999999</v>
      </c>
      <c r="LJ221">
        <v>0.45954800000000001</v>
      </c>
      <c r="LK221">
        <v>26.458839999999999</v>
      </c>
      <c r="LL221" s="1">
        <v>3.140331E-4</v>
      </c>
      <c r="LM221">
        <v>0.13508020000000001</v>
      </c>
      <c r="LN221">
        <v>0.45947640000000001</v>
      </c>
      <c r="LO221">
        <v>26.632190000000001</v>
      </c>
      <c r="LP221" s="1">
        <v>2.998009E-4</v>
      </c>
      <c r="LQ221">
        <v>0.1289556</v>
      </c>
      <c r="LR221">
        <v>0.45943139999999999</v>
      </c>
      <c r="LS221">
        <v>26.94905</v>
      </c>
      <c r="LT221" s="1">
        <v>2.8642529999999998E-4</v>
      </c>
      <c r="LU221">
        <v>0.1231838</v>
      </c>
      <c r="LV221">
        <v>0.45939849999999999</v>
      </c>
      <c r="LW221">
        <v>27.23028</v>
      </c>
      <c r="LX221" s="1">
        <v>2.7375190000000001E-4</v>
      </c>
      <c r="LY221">
        <v>0.1177159</v>
      </c>
      <c r="LZ221">
        <v>0.4593642</v>
      </c>
      <c r="MA221">
        <v>27.336970000000001</v>
      </c>
      <c r="MB221" s="1">
        <v>2.6101359999999998E-4</v>
      </c>
      <c r="MC221">
        <v>0.11238289999999999</v>
      </c>
      <c r="MD221">
        <v>0.45934920000000001</v>
      </c>
      <c r="ME221">
        <v>27.170850000000002</v>
      </c>
      <c r="MF221" s="1">
        <v>2.4799300000000001E-4</v>
      </c>
      <c r="MG221">
        <v>0.1071444</v>
      </c>
      <c r="MH221">
        <v>0.45933420000000003</v>
      </c>
      <c r="MI221">
        <v>26.98254</v>
      </c>
      <c r="MJ221" s="1">
        <v>2.351907E-4</v>
      </c>
      <c r="MK221">
        <v>0.1019489</v>
      </c>
      <c r="ML221">
        <v>0.4593312</v>
      </c>
      <c r="MM221">
        <v>26.682099999999998</v>
      </c>
      <c r="MN221" s="1">
        <v>2.2279409999999999E-4</v>
      </c>
      <c r="MO221">
        <v>9.6867930000000005E-2</v>
      </c>
      <c r="MP221">
        <v>0.45932869999999998</v>
      </c>
      <c r="MQ221">
        <v>26.758420000000001</v>
      </c>
      <c r="MR221" s="1">
        <v>2.1120359999999999E-4</v>
      </c>
      <c r="MS221">
        <v>9.2086689999999999E-2</v>
      </c>
      <c r="MT221">
        <v>0.45932440000000002</v>
      </c>
      <c r="MU221">
        <v>26.5411</v>
      </c>
      <c r="MV221" s="1">
        <v>2.006698E-4</v>
      </c>
      <c r="MW221">
        <v>8.7727520000000003E-2</v>
      </c>
      <c r="MX221">
        <v>0.45932109999999998</v>
      </c>
      <c r="MY221">
        <v>26.169160000000002</v>
      </c>
      <c r="MZ221" s="1">
        <v>1.9126390000000001E-4</v>
      </c>
      <c r="NA221">
        <v>8.3820030000000004E-2</v>
      </c>
      <c r="NB221">
        <v>0.45932719999999999</v>
      </c>
      <c r="NC221">
        <v>25.846789999999999</v>
      </c>
      <c r="ND221" s="1">
        <v>1.8272810000000001E-4</v>
      </c>
      <c r="NE221">
        <v>8.0269370000000007E-2</v>
      </c>
      <c r="NF221">
        <v>0.45932469999999997</v>
      </c>
      <c r="NG221">
        <v>25.765540000000001</v>
      </c>
      <c r="NH221" s="1">
        <v>1.7488409999999999E-4</v>
      </c>
      <c r="NI221">
        <v>7.70005E-2</v>
      </c>
      <c r="NJ221">
        <v>0.45932260000000003</v>
      </c>
      <c r="NK221">
        <v>25.664239999999999</v>
      </c>
      <c r="NL221" s="1">
        <v>1.6764469999999999E-4</v>
      </c>
      <c r="NM221">
        <v>7.3980290000000004E-2</v>
      </c>
      <c r="NN221">
        <v>0.45931640000000001</v>
      </c>
      <c r="NO221">
        <v>25.532150000000001</v>
      </c>
      <c r="NP221" s="1">
        <v>1.607933E-4</v>
      </c>
      <c r="NQ221">
        <v>7.1111939999999998E-2</v>
      </c>
      <c r="NR221">
        <v>0.4593177</v>
      </c>
      <c r="NS221">
        <v>25.250350000000001</v>
      </c>
      <c r="NT221" s="1">
        <v>1.542658E-4</v>
      </c>
      <c r="NU221">
        <v>6.8366769999999993E-2</v>
      </c>
      <c r="NV221">
        <v>0.45931359999999999</v>
      </c>
      <c r="NW221">
        <v>25.390689999999999</v>
      </c>
      <c r="NX221" s="1">
        <v>1.481191E-4</v>
      </c>
      <c r="NY221">
        <v>6.577094E-2</v>
      </c>
      <c r="NZ221">
        <v>0.45930900000000002</v>
      </c>
      <c r="OA221">
        <v>25.644300000000001</v>
      </c>
      <c r="OB221" s="1">
        <v>1.4223099999999999E-4</v>
      </c>
      <c r="OC221">
        <v>6.3277239999999998E-2</v>
      </c>
      <c r="OD221">
        <v>0.45931739999999999</v>
      </c>
      <c r="OE221">
        <v>25.906849999999999</v>
      </c>
      <c r="OF221" s="1">
        <v>1.3659720000000001E-4</v>
      </c>
      <c r="OG221">
        <v>6.088495E-2</v>
      </c>
      <c r="OH221">
        <v>0.4593218</v>
      </c>
      <c r="OI221">
        <v>26.236730000000001</v>
      </c>
      <c r="OJ221" s="1">
        <v>1.312718E-4</v>
      </c>
      <c r="OK221">
        <v>5.8614300000000001E-2</v>
      </c>
    </row>
    <row r="222" spans="1:401" x14ac:dyDescent="0.35">
      <c r="A222">
        <v>228</v>
      </c>
      <c r="B222" t="s">
        <v>4</v>
      </c>
      <c r="C222" t="s">
        <v>181</v>
      </c>
      <c r="D222" t="s">
        <v>228</v>
      </c>
      <c r="E222">
        <v>847.74940000000004</v>
      </c>
      <c r="F222">
        <v>0.95196480000000006</v>
      </c>
      <c r="G222">
        <v>22.256910000000001</v>
      </c>
      <c r="H222">
        <v>0</v>
      </c>
      <c r="I222">
        <v>0</v>
      </c>
      <c r="J222">
        <v>0.95006849999999998</v>
      </c>
      <c r="K222">
        <v>22.459</v>
      </c>
      <c r="L222">
        <v>0</v>
      </c>
      <c r="M222">
        <v>0</v>
      </c>
      <c r="N222">
        <v>0.94825720000000002</v>
      </c>
      <c r="O222">
        <v>22.707940000000001</v>
      </c>
      <c r="P222">
        <v>0</v>
      </c>
      <c r="Q222">
        <v>0</v>
      </c>
      <c r="R222">
        <v>0.94647349999999997</v>
      </c>
      <c r="S222">
        <v>22.68854</v>
      </c>
      <c r="T222">
        <v>0</v>
      </c>
      <c r="U222">
        <v>0</v>
      </c>
      <c r="V222">
        <v>0.94458609999999998</v>
      </c>
      <c r="W222">
        <v>22.28725</v>
      </c>
      <c r="X222">
        <v>0</v>
      </c>
      <c r="Y222">
        <v>0</v>
      </c>
      <c r="Z222">
        <v>0.94254680000000002</v>
      </c>
      <c r="AA222">
        <v>21.962779999999999</v>
      </c>
      <c r="AB222">
        <v>0</v>
      </c>
      <c r="AC222">
        <v>0</v>
      </c>
      <c r="AD222">
        <v>0.93989029999999996</v>
      </c>
      <c r="AE222">
        <v>21.767679999999999</v>
      </c>
      <c r="AF222">
        <v>0</v>
      </c>
      <c r="AG222">
        <v>0</v>
      </c>
      <c r="AH222">
        <v>0.93662529999999999</v>
      </c>
      <c r="AI222">
        <v>22.166399999999999</v>
      </c>
      <c r="AJ222">
        <v>0</v>
      </c>
      <c r="AK222">
        <v>0</v>
      </c>
      <c r="AL222">
        <v>0.93361510000000003</v>
      </c>
      <c r="AM222">
        <v>22.823969999999999</v>
      </c>
      <c r="AN222">
        <v>1.306579E-37</v>
      </c>
      <c r="AO222">
        <v>3.7293509999999998E-35</v>
      </c>
      <c r="AP222">
        <v>0.93105249999999995</v>
      </c>
      <c r="AQ222">
        <v>23.411359999999998</v>
      </c>
      <c r="AR222" s="1">
        <v>6.1788439999999999E-26</v>
      </c>
      <c r="AS222" s="1">
        <v>1.760124E-23</v>
      </c>
      <c r="AT222">
        <v>0.92859829999999999</v>
      </c>
      <c r="AU222">
        <v>23.882370000000002</v>
      </c>
      <c r="AV222" s="1">
        <v>2.318406E-14</v>
      </c>
      <c r="AW222" s="1">
        <v>3.9218129999999999E-12</v>
      </c>
      <c r="AX222">
        <v>0.92637999999999998</v>
      </c>
      <c r="AY222">
        <v>23.936620000000001</v>
      </c>
      <c r="AZ222" s="1">
        <v>1.2969469999999999E-7</v>
      </c>
      <c r="BA222" s="1">
        <v>2.753054E-5</v>
      </c>
      <c r="BB222">
        <v>0.92432190000000003</v>
      </c>
      <c r="BC222">
        <v>23.738289999999999</v>
      </c>
      <c r="BD222" s="1">
        <v>3.2235690000000002E-4</v>
      </c>
      <c r="BE222" s="1">
        <v>7.4818369999999995E-2</v>
      </c>
      <c r="BF222">
        <v>0.9221454</v>
      </c>
      <c r="BG222">
        <v>23.516190000000002</v>
      </c>
      <c r="BH222" s="1">
        <v>5.2615919999999997E-2</v>
      </c>
      <c r="BI222" s="1">
        <v>12.94229</v>
      </c>
      <c r="BJ222">
        <v>0.91977070000000005</v>
      </c>
      <c r="BK222">
        <v>23.429490000000001</v>
      </c>
      <c r="BL222" s="1">
        <v>1.6468860000000001</v>
      </c>
      <c r="BM222">
        <v>424.06900000000002</v>
      </c>
      <c r="BN222">
        <v>0.91716399999999998</v>
      </c>
      <c r="BO222">
        <v>23.940200000000001</v>
      </c>
      <c r="BP222" s="1">
        <v>15.244809999999999</v>
      </c>
      <c r="BQ222">
        <v>4085.5639999999999</v>
      </c>
      <c r="BR222">
        <v>0.91421010000000003</v>
      </c>
      <c r="BS222">
        <v>24.585550000000001</v>
      </c>
      <c r="BT222">
        <v>54.383760000000002</v>
      </c>
      <c r="BU222">
        <v>15086.32</v>
      </c>
      <c r="BV222">
        <v>0.91080740000000004</v>
      </c>
      <c r="BW222">
        <v>25.237749999999998</v>
      </c>
      <c r="BX222">
        <v>89.930629999999994</v>
      </c>
      <c r="BY222">
        <v>25722.77</v>
      </c>
      <c r="BZ222">
        <v>0.90689980000000003</v>
      </c>
      <c r="CA222">
        <v>25.711410000000001</v>
      </c>
      <c r="CB222">
        <v>79.365020000000001</v>
      </c>
      <c r="CC222">
        <v>23331.95</v>
      </c>
      <c r="CD222">
        <v>0.90243300000000004</v>
      </c>
      <c r="CE222">
        <v>25.740760000000002</v>
      </c>
      <c r="CF222">
        <v>41.898299999999999</v>
      </c>
      <c r="CG222">
        <v>12624.81</v>
      </c>
      <c r="CH222">
        <v>0.89761159999999995</v>
      </c>
      <c r="CI222">
        <v>25.339659999999999</v>
      </c>
      <c r="CJ222">
        <v>14.5938</v>
      </c>
      <c r="CK222">
        <v>4493.3059999999996</v>
      </c>
      <c r="CL222">
        <v>0.89244590000000001</v>
      </c>
      <c r="CM222">
        <v>24.87921</v>
      </c>
      <c r="CN222">
        <v>3.6735319999999998</v>
      </c>
      <c r="CO222">
        <v>1151.838</v>
      </c>
      <c r="CP222">
        <v>0.88721749999999999</v>
      </c>
      <c r="CQ222">
        <v>24.589279999999999</v>
      </c>
      <c r="CR222">
        <v>0.75624829999999998</v>
      </c>
      <c r="CS222">
        <v>239.7098</v>
      </c>
      <c r="CT222">
        <v>0.88207820000000003</v>
      </c>
      <c r="CU222">
        <v>24.778759999999998</v>
      </c>
      <c r="CV222">
        <v>0.17431289999999999</v>
      </c>
      <c r="CW222">
        <v>54.595350000000003</v>
      </c>
      <c r="CX222">
        <v>0.87668599999999997</v>
      </c>
      <c r="CY222">
        <v>24.831250000000001</v>
      </c>
      <c r="CZ222">
        <v>8.0714069999999999E-2</v>
      </c>
      <c r="DA222">
        <v>24.462260000000001</v>
      </c>
      <c r="DB222">
        <v>0.87080789999999997</v>
      </c>
      <c r="DC222">
        <v>25.247630000000001</v>
      </c>
      <c r="DD222">
        <v>6.9026340000000005E-2</v>
      </c>
      <c r="DE222">
        <v>20.70177</v>
      </c>
      <c r="DF222">
        <v>0.86474229999999996</v>
      </c>
      <c r="DG222">
        <v>25.617290000000001</v>
      </c>
      <c r="DH222">
        <v>6.797657E-2</v>
      </c>
      <c r="DI222">
        <v>20.466640000000002</v>
      </c>
      <c r="DJ222">
        <v>0.85836259999999998</v>
      </c>
      <c r="DK222">
        <v>25.63785</v>
      </c>
      <c r="DL222">
        <v>6.6051070000000003E-2</v>
      </c>
      <c r="DM222">
        <v>20.026689999999999</v>
      </c>
      <c r="DN222">
        <v>0.85178209999999999</v>
      </c>
      <c r="DO222">
        <v>25.244599999999998</v>
      </c>
      <c r="DP222" s="1">
        <v>6.2076810000000003E-2</v>
      </c>
      <c r="DQ222">
        <v>18.956620000000001</v>
      </c>
      <c r="DR222">
        <v>0.84530499999999997</v>
      </c>
      <c r="DS222">
        <v>24.744890000000002</v>
      </c>
      <c r="DT222">
        <v>5.6917269999999999E-2</v>
      </c>
      <c r="DU222">
        <v>17.497209999999999</v>
      </c>
      <c r="DV222">
        <v>0.83913249999999995</v>
      </c>
      <c r="DW222">
        <v>24.364100000000001</v>
      </c>
      <c r="DX222" s="1">
        <v>5.14405E-2</v>
      </c>
      <c r="DY222">
        <v>15.90626</v>
      </c>
      <c r="DZ222">
        <v>0.83322350000000001</v>
      </c>
      <c r="EA222">
        <v>24.611370000000001</v>
      </c>
      <c r="EB222" s="1">
        <v>4.6102169999999998E-2</v>
      </c>
      <c r="EC222">
        <v>14.32991</v>
      </c>
      <c r="ED222">
        <v>0.82743440000000001</v>
      </c>
      <c r="EE222">
        <v>25.03435</v>
      </c>
      <c r="EF222" s="1">
        <v>4.1122319999999997E-2</v>
      </c>
      <c r="EG222">
        <v>12.84661</v>
      </c>
      <c r="EH222">
        <v>0.82060040000000001</v>
      </c>
      <c r="EI222">
        <v>25.610009999999999</v>
      </c>
      <c r="EJ222" s="1">
        <v>3.6629540000000002E-2</v>
      </c>
      <c r="EK222">
        <v>11.50399</v>
      </c>
      <c r="EL222">
        <v>0.81338180000000004</v>
      </c>
      <c r="EM222">
        <v>26.238620000000001</v>
      </c>
      <c r="EN222" s="1">
        <v>3.261269E-2</v>
      </c>
      <c r="EO222">
        <v>10.299149999999999</v>
      </c>
      <c r="EP222">
        <v>0.8063534</v>
      </c>
      <c r="EQ222">
        <v>26.515840000000001</v>
      </c>
      <c r="ER222">
        <v>2.9066310000000001E-2</v>
      </c>
      <c r="ES222">
        <v>9.2287099999999995</v>
      </c>
      <c r="ET222">
        <v>0.7992399</v>
      </c>
      <c r="EU222">
        <v>26.393460000000001</v>
      </c>
      <c r="EV222" s="1">
        <v>2.5925690000000001E-2</v>
      </c>
      <c r="EW222">
        <v>8.2762030000000006</v>
      </c>
      <c r="EX222">
        <v>0.79211799999999999</v>
      </c>
      <c r="EY222">
        <v>26.186900000000001</v>
      </c>
      <c r="EZ222">
        <v>2.3108859999999998E-2</v>
      </c>
      <c r="FA222">
        <v>7.4170210000000001</v>
      </c>
      <c r="FB222">
        <v>0.78520069999999997</v>
      </c>
      <c r="FC222">
        <v>25.901579999999999</v>
      </c>
      <c r="FD222" s="1">
        <v>2.0589110000000001E-2</v>
      </c>
      <c r="FE222">
        <v>6.6413849999999996</v>
      </c>
      <c r="FF222">
        <v>0.77856400000000003</v>
      </c>
      <c r="FG222">
        <v>25.8916</v>
      </c>
      <c r="FH222" s="1">
        <v>1.8329290000000002E-2</v>
      </c>
      <c r="FI222">
        <v>5.939959</v>
      </c>
      <c r="FJ222">
        <v>0.77195000000000003</v>
      </c>
      <c r="FK222">
        <v>25.82208</v>
      </c>
      <c r="FL222" s="1">
        <v>1.629864E-2</v>
      </c>
      <c r="FM222">
        <v>5.3071900000000003</v>
      </c>
      <c r="FN222">
        <v>0.76497939999999998</v>
      </c>
      <c r="FO222">
        <v>25.746289999999998</v>
      </c>
      <c r="FP222">
        <v>1.4490609999999999E-2</v>
      </c>
      <c r="FQ222">
        <v>4.7410750000000004</v>
      </c>
      <c r="FR222">
        <v>0.75848040000000005</v>
      </c>
      <c r="FS222">
        <v>25.785299999999999</v>
      </c>
      <c r="FT222" s="1">
        <v>1.288446E-2</v>
      </c>
      <c r="FU222">
        <v>4.2331479999999999</v>
      </c>
      <c r="FV222">
        <v>0.75244929999999999</v>
      </c>
      <c r="FW222">
        <v>25.803229999999999</v>
      </c>
      <c r="FX222" s="1">
        <v>1.145588E-2</v>
      </c>
      <c r="FY222">
        <v>3.777298</v>
      </c>
      <c r="FZ222">
        <v>0.74698229999999999</v>
      </c>
      <c r="GA222">
        <v>25.80331</v>
      </c>
      <c r="GB222" s="1">
        <v>1.018559E-2</v>
      </c>
      <c r="GC222">
        <v>3.3683040000000002</v>
      </c>
      <c r="GD222">
        <v>0.7420814</v>
      </c>
      <c r="GE222">
        <v>25.649930000000001</v>
      </c>
      <c r="GF222" s="1">
        <v>9.0578680000000002E-3</v>
      </c>
      <c r="GG222">
        <v>3.002291</v>
      </c>
      <c r="GH222">
        <v>0.73791340000000005</v>
      </c>
      <c r="GI222">
        <v>25.44059</v>
      </c>
      <c r="GJ222" s="1">
        <v>8.0583330000000009E-3</v>
      </c>
      <c r="GK222">
        <v>2.6744400000000002</v>
      </c>
      <c r="GL222">
        <v>0.73471589999999998</v>
      </c>
      <c r="GM222">
        <v>25.605090000000001</v>
      </c>
      <c r="GN222" s="1">
        <v>7.1619580000000004E-3</v>
      </c>
      <c r="GO222">
        <v>2.3776830000000002</v>
      </c>
      <c r="GP222">
        <v>0.73188960000000003</v>
      </c>
      <c r="GQ222">
        <v>25.919280000000001</v>
      </c>
      <c r="GR222" s="1">
        <v>6.3439519999999999E-3</v>
      </c>
      <c r="GS222">
        <v>2.1057980000000001</v>
      </c>
      <c r="GT222">
        <v>0.72951940000000004</v>
      </c>
      <c r="GU222">
        <v>26.461649999999999</v>
      </c>
      <c r="GV222" s="1">
        <v>5.5972399999999999E-3</v>
      </c>
      <c r="GW222">
        <v>1.8567929999999999</v>
      </c>
      <c r="GX222">
        <v>0.72797469999999997</v>
      </c>
      <c r="GY222">
        <v>27.01933</v>
      </c>
      <c r="GZ222" s="1">
        <v>4.9082659999999997E-3</v>
      </c>
      <c r="HA222">
        <v>1.6271409999999999</v>
      </c>
      <c r="HB222">
        <v>0.72668779999999999</v>
      </c>
      <c r="HC222">
        <v>27.38401</v>
      </c>
      <c r="HD222" s="1">
        <v>4.2480979999999996E-3</v>
      </c>
      <c r="HE222">
        <v>1.4079790000000001</v>
      </c>
      <c r="HF222">
        <v>0.72562990000000005</v>
      </c>
      <c r="HG222">
        <v>27.288170000000001</v>
      </c>
      <c r="HH222" s="1">
        <v>3.5933380000000002E-3</v>
      </c>
      <c r="HI222">
        <v>1.1912210000000001</v>
      </c>
      <c r="HJ222">
        <v>0.72479680000000002</v>
      </c>
      <c r="HK222">
        <v>27.106369999999998</v>
      </c>
      <c r="HL222" s="1">
        <v>2.9499999999999999E-3</v>
      </c>
      <c r="HM222">
        <v>0.97833930000000002</v>
      </c>
      <c r="HN222">
        <v>0.7242362</v>
      </c>
      <c r="HO222">
        <v>26.7698</v>
      </c>
      <c r="HP222" s="1">
        <v>2.3571730000000002E-3</v>
      </c>
      <c r="HQ222">
        <v>0.78177129999999995</v>
      </c>
      <c r="HR222">
        <v>0.72383560000000002</v>
      </c>
      <c r="HS222">
        <v>26.574619999999999</v>
      </c>
      <c r="HT222" s="1">
        <v>1.861021E-3</v>
      </c>
      <c r="HU222">
        <v>0.61657919999999999</v>
      </c>
      <c r="HV222">
        <v>0.72355670000000005</v>
      </c>
      <c r="HW222">
        <v>26.46114</v>
      </c>
      <c r="HX222" s="1">
        <v>1.483893E-3</v>
      </c>
      <c r="HY222">
        <v>0.49063309999999999</v>
      </c>
      <c r="HZ222">
        <v>0.72334529999999997</v>
      </c>
      <c r="IA222">
        <v>26.260380000000001</v>
      </c>
      <c r="IB222" s="1">
        <v>1.220175E-3</v>
      </c>
      <c r="IC222">
        <v>0.40231679999999997</v>
      </c>
      <c r="ID222">
        <v>0.72318400000000005</v>
      </c>
      <c r="IE222">
        <v>26.15626</v>
      </c>
      <c r="IF222" s="1">
        <v>1.042928E-3</v>
      </c>
      <c r="IG222">
        <v>0.34296670000000001</v>
      </c>
      <c r="IH222">
        <v>0.72303740000000005</v>
      </c>
      <c r="II222">
        <v>25.951779999999999</v>
      </c>
      <c r="IJ222" s="1">
        <v>9.2210320000000003E-4</v>
      </c>
      <c r="IK222">
        <v>0.3026372</v>
      </c>
      <c r="IL222">
        <v>0.72289429999999999</v>
      </c>
      <c r="IM222">
        <v>25.598680000000002</v>
      </c>
      <c r="IN222" s="1">
        <v>8.3381299999999998E-4</v>
      </c>
      <c r="IO222">
        <v>0.27330330000000003</v>
      </c>
      <c r="IP222">
        <v>0.72271960000000002</v>
      </c>
      <c r="IQ222">
        <v>25.322279999999999</v>
      </c>
      <c r="IR222" s="1">
        <v>7.6290310000000003E-4</v>
      </c>
      <c r="IS222">
        <v>0.2498795</v>
      </c>
      <c r="IT222">
        <v>0.72252819999999995</v>
      </c>
      <c r="IU222">
        <v>25.115279999999998</v>
      </c>
      <c r="IV222" s="1">
        <v>7.0289479999999997E-4</v>
      </c>
      <c r="IW222">
        <v>0.23011180000000001</v>
      </c>
      <c r="IX222">
        <v>0.72231400000000001</v>
      </c>
      <c r="IY222">
        <v>25.455100000000002</v>
      </c>
      <c r="IZ222" s="1">
        <v>6.5201270000000001E-4</v>
      </c>
      <c r="JA222">
        <v>0.21338789999999999</v>
      </c>
      <c r="JB222">
        <v>0.72205980000000003</v>
      </c>
      <c r="JC222">
        <v>25.814900000000002</v>
      </c>
      <c r="JD222" s="1">
        <v>6.0965569999999998E-4</v>
      </c>
      <c r="JE222">
        <v>0.19944680000000001</v>
      </c>
      <c r="JF222">
        <v>0.72179289999999996</v>
      </c>
      <c r="JG222">
        <v>26.21022</v>
      </c>
      <c r="JH222" s="1">
        <v>5.7431439999999995E-4</v>
      </c>
      <c r="JI222">
        <v>0.1878445</v>
      </c>
      <c r="JJ222">
        <v>0.72151540000000003</v>
      </c>
      <c r="JK222">
        <v>26.41891</v>
      </c>
      <c r="JL222" s="1">
        <v>5.4458770000000004E-4</v>
      </c>
      <c r="JM222">
        <v>0.1781073</v>
      </c>
      <c r="JN222">
        <v>0.72122839999999999</v>
      </c>
      <c r="JO222">
        <v>26.653690000000001</v>
      </c>
      <c r="JP222" s="1">
        <v>5.192412E-4</v>
      </c>
      <c r="JQ222">
        <v>0.16980390000000001</v>
      </c>
      <c r="JR222">
        <v>0.72092239999999996</v>
      </c>
      <c r="JS222">
        <v>26.74419</v>
      </c>
      <c r="JT222" s="1">
        <v>4.974577E-4</v>
      </c>
      <c r="JU222">
        <v>0.1626774</v>
      </c>
      <c r="JV222">
        <v>0.72061759999999997</v>
      </c>
      <c r="JW222">
        <v>26.83455</v>
      </c>
      <c r="JX222" s="1">
        <v>4.7867420000000002E-4</v>
      </c>
      <c r="JY222">
        <v>0.15653420000000001</v>
      </c>
      <c r="JZ222">
        <v>0.7202674</v>
      </c>
      <c r="KA222">
        <v>26.753620000000002</v>
      </c>
      <c r="KB222" s="1">
        <v>4.6170009999999998E-4</v>
      </c>
      <c r="KC222">
        <v>0.15101690000000001</v>
      </c>
      <c r="KD222">
        <v>0.71998099999999998</v>
      </c>
      <c r="KE222">
        <v>26.918690000000002</v>
      </c>
      <c r="KF222" s="1">
        <v>4.4542319999999998E-4</v>
      </c>
      <c r="KG222">
        <v>0.1457378</v>
      </c>
      <c r="KH222">
        <v>0.71965730000000006</v>
      </c>
      <c r="KI222">
        <v>26.888500000000001</v>
      </c>
      <c r="KJ222" s="1">
        <v>4.2915100000000001E-4</v>
      </c>
      <c r="KK222">
        <v>0.14044609999999999</v>
      </c>
      <c r="KL222">
        <v>0.71935680000000002</v>
      </c>
      <c r="KM222">
        <v>26.891649999999998</v>
      </c>
      <c r="KN222" s="1">
        <v>4.1251139999999998E-4</v>
      </c>
      <c r="KO222">
        <v>0.13504569999999999</v>
      </c>
      <c r="KP222">
        <v>0.71907790000000005</v>
      </c>
      <c r="KQ222">
        <v>26.959679999999999</v>
      </c>
      <c r="KR222" s="1">
        <v>3.956287E-4</v>
      </c>
      <c r="KS222">
        <v>0.12954479999999999</v>
      </c>
      <c r="KT222">
        <v>0.71880920000000004</v>
      </c>
      <c r="KU222">
        <v>26.879519999999999</v>
      </c>
      <c r="KV222" s="1">
        <v>3.7887970000000001E-4</v>
      </c>
      <c r="KW222">
        <v>0.1240894</v>
      </c>
      <c r="KX222">
        <v>0.71858120000000003</v>
      </c>
      <c r="KY222">
        <v>26.72766</v>
      </c>
      <c r="KZ222" s="1">
        <v>3.6230410000000001E-4</v>
      </c>
      <c r="LA222">
        <v>0.1186786</v>
      </c>
      <c r="LB222">
        <v>0.71839730000000002</v>
      </c>
      <c r="LC222">
        <v>26.574919999999999</v>
      </c>
      <c r="LD222" s="1">
        <v>3.4619110000000001E-4</v>
      </c>
      <c r="LE222">
        <v>0.1134083</v>
      </c>
      <c r="LF222">
        <v>0.7182385</v>
      </c>
      <c r="LG222">
        <v>26.383310000000002</v>
      </c>
      <c r="LH222" s="1">
        <v>3.3064699999999999E-4</v>
      </c>
      <c r="LI222">
        <v>0.10831209999999999</v>
      </c>
      <c r="LJ222">
        <v>0.7181168</v>
      </c>
      <c r="LK222">
        <v>26.521070000000002</v>
      </c>
      <c r="LL222" s="1">
        <v>3.1563560000000002E-4</v>
      </c>
      <c r="LM222">
        <v>0.10339139999999999</v>
      </c>
      <c r="LN222">
        <v>0.71801630000000005</v>
      </c>
      <c r="LO222">
        <v>26.697690000000001</v>
      </c>
      <c r="LP222" s="1">
        <v>3.0131929999999997E-4</v>
      </c>
      <c r="LQ222">
        <v>9.8696660000000005E-2</v>
      </c>
      <c r="LR222">
        <v>0.71794899999999995</v>
      </c>
      <c r="LS222">
        <v>27.00178</v>
      </c>
      <c r="LT222" s="1">
        <v>2.8784660000000001E-4</v>
      </c>
      <c r="LU222">
        <v>9.4267119999999996E-2</v>
      </c>
      <c r="LV222">
        <v>0.71791199999999999</v>
      </c>
      <c r="LW222">
        <v>27.261900000000001</v>
      </c>
      <c r="LX222" s="1">
        <v>2.7512249999999999E-4</v>
      </c>
      <c r="LY222">
        <v>9.0086269999999996E-2</v>
      </c>
      <c r="LZ222">
        <v>0.71788750000000001</v>
      </c>
      <c r="MA222">
        <v>27.343350000000001</v>
      </c>
      <c r="MB222" s="1">
        <v>2.6235480000000002E-4</v>
      </c>
      <c r="MC222">
        <v>8.6012809999999995E-2</v>
      </c>
      <c r="MD222">
        <v>0.71787069999999997</v>
      </c>
      <c r="ME222">
        <v>27.164159999999999</v>
      </c>
      <c r="MF222" s="1">
        <v>2.4930980000000002E-4</v>
      </c>
      <c r="MG222">
        <v>8.2017560000000003E-2</v>
      </c>
      <c r="MH222">
        <v>0.71787369999999995</v>
      </c>
      <c r="MI222">
        <v>26.985720000000001</v>
      </c>
      <c r="MJ222" s="1">
        <v>2.3649580000000001E-4</v>
      </c>
      <c r="MK222">
        <v>7.8058500000000003E-2</v>
      </c>
      <c r="ML222">
        <v>0.7178445</v>
      </c>
      <c r="MM222">
        <v>26.714580000000002</v>
      </c>
      <c r="MN222" s="1">
        <v>2.2404160000000001E-4</v>
      </c>
      <c r="MO222">
        <v>7.4173420000000004E-2</v>
      </c>
      <c r="MP222">
        <v>0.71785350000000003</v>
      </c>
      <c r="MQ222">
        <v>26.822959999999998</v>
      </c>
      <c r="MR222" s="1">
        <v>2.123595E-4</v>
      </c>
      <c r="MS222">
        <v>7.0503689999999994E-2</v>
      </c>
      <c r="MT222">
        <v>0.71784110000000001</v>
      </c>
      <c r="MU222">
        <v>26.613230000000001</v>
      </c>
      <c r="MV222" s="1">
        <v>2.017059E-4</v>
      </c>
      <c r="MW222">
        <v>6.7144899999999993E-2</v>
      </c>
      <c r="MX222">
        <v>0.71783640000000004</v>
      </c>
      <c r="MY222">
        <v>26.226980000000001</v>
      </c>
      <c r="MZ222" s="1">
        <v>1.921925E-4</v>
      </c>
      <c r="NA222">
        <v>6.413394E-2</v>
      </c>
      <c r="NB222">
        <v>0.71782239999999997</v>
      </c>
      <c r="NC222">
        <v>25.891680000000001</v>
      </c>
      <c r="ND222" s="1">
        <v>1.835769E-4</v>
      </c>
      <c r="NE222">
        <v>6.1403970000000002E-2</v>
      </c>
      <c r="NF222">
        <v>0.71784420000000004</v>
      </c>
      <c r="NG222">
        <v>25.779640000000001</v>
      </c>
      <c r="NH222" s="1">
        <v>1.7566470000000001E-4</v>
      </c>
      <c r="NI222">
        <v>5.8891979999999997E-2</v>
      </c>
      <c r="NJ222">
        <v>0.71784029999999999</v>
      </c>
      <c r="NK222">
        <v>25.66508</v>
      </c>
      <c r="NL222" s="1">
        <v>1.6837070000000001E-4</v>
      </c>
      <c r="NM222">
        <v>5.6574140000000002E-2</v>
      </c>
      <c r="NN222">
        <v>0.71785120000000002</v>
      </c>
      <c r="NO222">
        <v>25.544750000000001</v>
      </c>
      <c r="NP222" s="1">
        <v>1.6148829999999999E-4</v>
      </c>
      <c r="NQ222">
        <v>5.4379740000000003E-2</v>
      </c>
      <c r="NR222">
        <v>0.71782809999999997</v>
      </c>
      <c r="NS222">
        <v>25.295850000000002</v>
      </c>
      <c r="NT222" s="1">
        <v>1.5492270000000001E-4</v>
      </c>
      <c r="NU222">
        <v>5.2276969999999999E-2</v>
      </c>
      <c r="NV222">
        <v>0.7178504</v>
      </c>
      <c r="NW222">
        <v>25.464690000000001</v>
      </c>
      <c r="NX222" s="1">
        <v>1.487444E-4</v>
      </c>
      <c r="NY222">
        <v>5.0290170000000002E-2</v>
      </c>
      <c r="NZ222">
        <v>0.71784650000000005</v>
      </c>
      <c r="OA222">
        <v>25.722010000000001</v>
      </c>
      <c r="OB222" s="1">
        <v>1.428341E-4</v>
      </c>
      <c r="OC222">
        <v>4.8384000000000003E-2</v>
      </c>
      <c r="OD222">
        <v>0.71783110000000006</v>
      </c>
      <c r="OE222">
        <v>25.962330000000001</v>
      </c>
      <c r="OF222" s="1">
        <v>1.3716800000000001E-4</v>
      </c>
      <c r="OG222">
        <v>4.6552000000000003E-2</v>
      </c>
      <c r="OH222">
        <v>0.71783620000000004</v>
      </c>
      <c r="OI222">
        <v>26.265270000000001</v>
      </c>
      <c r="OJ222" s="1">
        <v>1.3181609999999999E-4</v>
      </c>
      <c r="OK222">
        <v>4.4814519999999997E-2</v>
      </c>
    </row>
    <row r="223" spans="1:401" x14ac:dyDescent="0.35">
      <c r="A223">
        <v>229</v>
      </c>
      <c r="B223" t="s">
        <v>4</v>
      </c>
      <c r="C223" t="s">
        <v>181</v>
      </c>
      <c r="D223" t="s">
        <v>229</v>
      </c>
      <c r="E223">
        <v>865.10170000000005</v>
      </c>
      <c r="F223">
        <v>0.93606049999999996</v>
      </c>
      <c r="G223">
        <v>22.267009999999999</v>
      </c>
      <c r="H223">
        <v>0</v>
      </c>
      <c r="I223">
        <v>0</v>
      </c>
      <c r="J223">
        <v>0.93387620000000005</v>
      </c>
      <c r="K223">
        <v>22.471139999999998</v>
      </c>
      <c r="L223">
        <v>0</v>
      </c>
      <c r="M223">
        <v>0</v>
      </c>
      <c r="N223">
        <v>0.93178309999999998</v>
      </c>
      <c r="O223">
        <v>22.720050000000001</v>
      </c>
      <c r="P223">
        <v>0</v>
      </c>
      <c r="Q223">
        <v>0</v>
      </c>
      <c r="R223">
        <v>0.92970509999999995</v>
      </c>
      <c r="S223">
        <v>22.71086</v>
      </c>
      <c r="T223">
        <v>0</v>
      </c>
      <c r="U223">
        <v>0</v>
      </c>
      <c r="V223">
        <v>0.92758320000000005</v>
      </c>
      <c r="W223">
        <v>22.315159999999999</v>
      </c>
      <c r="X223">
        <v>0</v>
      </c>
      <c r="Y223">
        <v>0</v>
      </c>
      <c r="Z223">
        <v>0.92523069999999996</v>
      </c>
      <c r="AA223">
        <v>21.985479999999999</v>
      </c>
      <c r="AB223">
        <v>0</v>
      </c>
      <c r="AC223">
        <v>0</v>
      </c>
      <c r="AD223">
        <v>0.92227820000000005</v>
      </c>
      <c r="AE223">
        <v>21.781269999999999</v>
      </c>
      <c r="AF223">
        <v>0</v>
      </c>
      <c r="AG223">
        <v>0</v>
      </c>
      <c r="AH223">
        <v>0.91866720000000002</v>
      </c>
      <c r="AI223">
        <v>22.164000000000001</v>
      </c>
      <c r="AJ223">
        <v>0</v>
      </c>
      <c r="AK223">
        <v>0</v>
      </c>
      <c r="AL223">
        <v>0.91508330000000004</v>
      </c>
      <c r="AM223">
        <v>22.822649999999999</v>
      </c>
      <c r="AN223">
        <v>2.2905869999999999E-38</v>
      </c>
      <c r="AO223">
        <v>6.3462710000000002E-36</v>
      </c>
      <c r="AP223">
        <v>0.91192189999999995</v>
      </c>
      <c r="AQ223">
        <v>23.418620000000001</v>
      </c>
      <c r="AR223" s="1">
        <v>1.116899E-26</v>
      </c>
      <c r="AS223" s="1">
        <v>3.0910200000000001E-24</v>
      </c>
      <c r="AT223">
        <v>0.90916980000000003</v>
      </c>
      <c r="AU223">
        <v>23.890799999999999</v>
      </c>
      <c r="AV223" s="1">
        <v>3.3463870000000001E-15</v>
      </c>
      <c r="AW223" s="1">
        <v>6.6641279999999999E-13</v>
      </c>
      <c r="AX223">
        <v>0.90666530000000001</v>
      </c>
      <c r="AY223">
        <v>23.957740000000001</v>
      </c>
      <c r="AZ223" s="1">
        <v>6.4882579999999998E-8</v>
      </c>
      <c r="BA223" s="1">
        <v>1.3298589999999999E-5</v>
      </c>
      <c r="BB223">
        <v>0.90439020000000003</v>
      </c>
      <c r="BC223">
        <v>23.763570000000001</v>
      </c>
      <c r="BD223" s="1">
        <v>2.0772379999999999E-4</v>
      </c>
      <c r="BE223" s="1">
        <v>4.6947339999999997E-2</v>
      </c>
      <c r="BF223">
        <v>0.90197629999999995</v>
      </c>
      <c r="BG223">
        <v>23.54053</v>
      </c>
      <c r="BH223" s="1">
        <v>3.8583569999999998E-2</v>
      </c>
      <c r="BI223" s="1">
        <v>9.2532449999999997</v>
      </c>
      <c r="BJ223">
        <v>0.89942100000000003</v>
      </c>
      <c r="BK223">
        <v>23.45167</v>
      </c>
      <c r="BL223" s="1">
        <v>1.329037</v>
      </c>
      <c r="BM223" s="1">
        <v>333.74669999999998</v>
      </c>
      <c r="BN223">
        <v>0.89658400000000005</v>
      </c>
      <c r="BO223">
        <v>23.94509</v>
      </c>
      <c r="BP223" s="1">
        <v>13.29203</v>
      </c>
      <c r="BQ223">
        <v>3473.92</v>
      </c>
      <c r="BR223">
        <v>0.89339000000000002</v>
      </c>
      <c r="BS223">
        <v>24.584769999999999</v>
      </c>
      <c r="BT223">
        <v>50.589779999999998</v>
      </c>
      <c r="BU223">
        <v>13684</v>
      </c>
      <c r="BV223">
        <v>0.88974169999999997</v>
      </c>
      <c r="BW223">
        <v>25.236599999999999</v>
      </c>
      <c r="BX223">
        <v>88.389790000000005</v>
      </c>
      <c r="BY223">
        <v>24647.83</v>
      </c>
      <c r="BZ223">
        <v>0.88556800000000002</v>
      </c>
      <c r="CA223">
        <v>25.715800000000002</v>
      </c>
      <c r="CB223">
        <v>81.756810000000002</v>
      </c>
      <c r="CC223">
        <v>23429.98</v>
      </c>
      <c r="CD223">
        <v>0.88074450000000004</v>
      </c>
      <c r="CE223">
        <v>25.76024</v>
      </c>
      <c r="CF223">
        <v>44.91807</v>
      </c>
      <c r="CG223">
        <v>13195.03</v>
      </c>
      <c r="CH223">
        <v>0.87554589999999999</v>
      </c>
      <c r="CI223">
        <v>25.370809999999999</v>
      </c>
      <c r="CJ223">
        <v>16.176400000000001</v>
      </c>
      <c r="CK223">
        <v>4856.8590000000004</v>
      </c>
      <c r="CL223">
        <v>0.86999749999999998</v>
      </c>
      <c r="CM223">
        <v>24.918980000000001</v>
      </c>
      <c r="CN223">
        <v>4.1790839999999996</v>
      </c>
      <c r="CO223">
        <v>1278.5940000000001</v>
      </c>
      <c r="CP223">
        <v>0.86437540000000002</v>
      </c>
      <c r="CQ223">
        <v>24.625260000000001</v>
      </c>
      <c r="CR223">
        <v>0.87060519999999997</v>
      </c>
      <c r="CS223">
        <v>269.77249999999998</v>
      </c>
      <c r="CT223">
        <v>0.85860650000000005</v>
      </c>
      <c r="CU223">
        <v>24.799489999999999</v>
      </c>
      <c r="CV223">
        <v>0.1945016</v>
      </c>
      <c r="CW223">
        <v>59.854909999999997</v>
      </c>
      <c r="CX223">
        <v>0.85247550000000005</v>
      </c>
      <c r="CY223">
        <v>24.844950000000001</v>
      </c>
      <c r="CZ223">
        <v>8.3607000000000001E-2</v>
      </c>
      <c r="DA223">
        <v>24.987130000000001</v>
      </c>
      <c r="DB223">
        <v>0.84619999999999995</v>
      </c>
      <c r="DC223">
        <v>25.259640000000001</v>
      </c>
      <c r="DD223">
        <v>6.9274489999999994E-2</v>
      </c>
      <c r="DE223">
        <v>20.490570000000002</v>
      </c>
      <c r="DF223">
        <v>0.83975270000000002</v>
      </c>
      <c r="DG223">
        <v>25.626999999999999</v>
      </c>
      <c r="DH223">
        <v>6.8023150000000004E-2</v>
      </c>
      <c r="DI223">
        <v>20.218240000000002</v>
      </c>
      <c r="DJ223">
        <v>0.83298410000000001</v>
      </c>
      <c r="DK223">
        <v>25.660609999999998</v>
      </c>
      <c r="DL223">
        <v>6.627189E-2</v>
      </c>
      <c r="DM223">
        <v>19.86346</v>
      </c>
      <c r="DN223">
        <v>0.82600070000000003</v>
      </c>
      <c r="DO223">
        <v>25.2851</v>
      </c>
      <c r="DP223">
        <v>6.2453540000000002E-2</v>
      </c>
      <c r="DQ223">
        <v>18.88213</v>
      </c>
      <c r="DR223">
        <v>0.81911500000000004</v>
      </c>
      <c r="DS223">
        <v>24.796849999999999</v>
      </c>
      <c r="DT223" s="1">
        <v>5.7367929999999998E-2</v>
      </c>
      <c r="DU223">
        <v>17.488569999999999</v>
      </c>
      <c r="DV223">
        <v>0.81259800000000004</v>
      </c>
      <c r="DW223">
        <v>24.414860000000001</v>
      </c>
      <c r="DX223" s="1">
        <v>5.1904190000000003E-2</v>
      </c>
      <c r="DY223">
        <v>15.940910000000001</v>
      </c>
      <c r="DZ223">
        <v>0.80635959999999995</v>
      </c>
      <c r="EA223">
        <v>24.657430000000002</v>
      </c>
      <c r="EB223" s="1">
        <v>4.6549779999999999E-2</v>
      </c>
      <c r="EC223">
        <v>14.39527</v>
      </c>
      <c r="ED223">
        <v>0.79998919999999996</v>
      </c>
      <c r="EE223">
        <v>25.070270000000001</v>
      </c>
      <c r="EF223" s="1">
        <v>4.1536740000000003E-2</v>
      </c>
      <c r="EG223">
        <v>12.933920000000001</v>
      </c>
      <c r="EH223">
        <v>0.79379920000000004</v>
      </c>
      <c r="EI223">
        <v>25.632349999999999</v>
      </c>
      <c r="EJ223" s="1">
        <v>3.7001579999999999E-2</v>
      </c>
      <c r="EK223">
        <v>11.596679999999999</v>
      </c>
      <c r="EL223">
        <v>0.78773090000000001</v>
      </c>
      <c r="EM223">
        <v>26.243580000000001</v>
      </c>
      <c r="EN223" s="1">
        <v>3.2946089999999997E-2</v>
      </c>
      <c r="EO223">
        <v>10.391120000000001</v>
      </c>
      <c r="EP223">
        <v>0.78179500000000002</v>
      </c>
      <c r="EQ223">
        <v>26.512350000000001</v>
      </c>
      <c r="ER223">
        <v>2.9361829999999998E-2</v>
      </c>
      <c r="ES223">
        <v>9.3182569999999991</v>
      </c>
      <c r="ET223">
        <v>0.77583159999999995</v>
      </c>
      <c r="EU223">
        <v>26.39949</v>
      </c>
      <c r="EV223" s="1">
        <v>2.6190970000000001E-2</v>
      </c>
      <c r="EW223">
        <v>8.3638169999999992</v>
      </c>
      <c r="EX223">
        <v>0.76990150000000002</v>
      </c>
      <c r="EY223">
        <v>26.211970000000001</v>
      </c>
      <c r="EZ223">
        <v>2.334961E-2</v>
      </c>
      <c r="FA223">
        <v>7.5030089999999996</v>
      </c>
      <c r="FB223">
        <v>0.76425319999999997</v>
      </c>
      <c r="FC223">
        <v>25.941030000000001</v>
      </c>
      <c r="FD223" s="1">
        <v>2.0807240000000001E-2</v>
      </c>
      <c r="FE223">
        <v>6.7243370000000002</v>
      </c>
      <c r="FF223">
        <v>0.75908450000000005</v>
      </c>
      <c r="FG223">
        <v>25.94389</v>
      </c>
      <c r="FH223" s="1">
        <v>1.8526580000000001E-2</v>
      </c>
      <c r="FI223">
        <v>6.0196110000000003</v>
      </c>
      <c r="FJ223">
        <v>0.75365950000000004</v>
      </c>
      <c r="FK223">
        <v>25.872440000000001</v>
      </c>
      <c r="FL223" s="1">
        <v>1.6477120000000001E-2</v>
      </c>
      <c r="FM223">
        <v>5.3839370000000004</v>
      </c>
      <c r="FN223">
        <v>0.74841829999999998</v>
      </c>
      <c r="FO223">
        <v>25.776309999999999</v>
      </c>
      <c r="FP223">
        <v>1.4650109999999999E-2</v>
      </c>
      <c r="FQ223">
        <v>4.8127579999999996</v>
      </c>
      <c r="FR223">
        <v>0.74369810000000003</v>
      </c>
      <c r="FS223">
        <v>25.796340000000001</v>
      </c>
      <c r="FT223" s="1">
        <v>1.3028090000000001E-2</v>
      </c>
      <c r="FU223">
        <v>4.2998200000000004</v>
      </c>
      <c r="FV223">
        <v>0.7394058</v>
      </c>
      <c r="FW223">
        <v>25.793089999999999</v>
      </c>
      <c r="FX223" s="1">
        <v>1.158501E-2</v>
      </c>
      <c r="FY223">
        <v>3.8391060000000001</v>
      </c>
      <c r="FZ223">
        <v>0.73557700000000004</v>
      </c>
      <c r="GA223">
        <v>25.79926</v>
      </c>
      <c r="GB223" s="1">
        <v>1.0301589999999999E-2</v>
      </c>
      <c r="GC223">
        <v>3.4253200000000001</v>
      </c>
      <c r="GD223">
        <v>0.73208759999999995</v>
      </c>
      <c r="GE223">
        <v>25.66639</v>
      </c>
      <c r="GF223" s="1">
        <v>9.1615759999999994E-3</v>
      </c>
      <c r="GG223">
        <v>3.0546679999999999</v>
      </c>
      <c r="GH223">
        <v>0.7291803</v>
      </c>
      <c r="GI223">
        <v>25.481490000000001</v>
      </c>
      <c r="GJ223" s="1">
        <v>8.1516520000000006E-3</v>
      </c>
      <c r="GK223">
        <v>2.7225480000000002</v>
      </c>
      <c r="GL223">
        <v>0.72707060000000001</v>
      </c>
      <c r="GM223">
        <v>25.659289999999999</v>
      </c>
      <c r="GN223" s="1">
        <v>7.24729E-3</v>
      </c>
      <c r="GO223">
        <v>2.4220440000000001</v>
      </c>
      <c r="GP223">
        <v>0.72520430000000002</v>
      </c>
      <c r="GQ223">
        <v>25.971900000000002</v>
      </c>
      <c r="GR223" s="1">
        <v>6.4222539999999996E-3</v>
      </c>
      <c r="GS223">
        <v>2.146639</v>
      </c>
      <c r="GT223">
        <v>0.72367040000000005</v>
      </c>
      <c r="GU223">
        <v>26.494520000000001</v>
      </c>
      <c r="GV223">
        <v>5.6691320000000003E-3</v>
      </c>
      <c r="GW223">
        <v>1.8942330000000001</v>
      </c>
      <c r="GX223">
        <v>0.72228000000000003</v>
      </c>
      <c r="GY223">
        <v>27.028780000000001</v>
      </c>
      <c r="GZ223" s="1">
        <v>4.9755349999999997E-3</v>
      </c>
      <c r="HA223">
        <v>1.6619079999999999</v>
      </c>
      <c r="HB223">
        <v>0.72110359999999996</v>
      </c>
      <c r="HC223">
        <v>27.37473</v>
      </c>
      <c r="HD223" s="1">
        <v>4.3136559999999999E-3</v>
      </c>
      <c r="HE223">
        <v>1.440863</v>
      </c>
      <c r="HF223">
        <v>0.72011009999999998</v>
      </c>
      <c r="HG223">
        <v>27.274609999999999</v>
      </c>
      <c r="HH223" s="1">
        <v>3.6587299999999998E-3</v>
      </c>
      <c r="HI223">
        <v>1.2226330000000001</v>
      </c>
      <c r="HJ223">
        <v>0.71937759999999995</v>
      </c>
      <c r="HK223">
        <v>27.10933</v>
      </c>
      <c r="HL223" s="1">
        <v>3.01301E-3</v>
      </c>
      <c r="HM223">
        <v>1.007501</v>
      </c>
      <c r="HN223">
        <v>0.71885600000000005</v>
      </c>
      <c r="HO223">
        <v>26.802620000000001</v>
      </c>
      <c r="HP223" s="1">
        <v>2.4131170000000002E-3</v>
      </c>
      <c r="HQ223">
        <v>0.80714920000000001</v>
      </c>
      <c r="HR223">
        <v>0.71853389999999995</v>
      </c>
      <c r="HS223">
        <v>26.63599</v>
      </c>
      <c r="HT223" s="1">
        <v>1.905941E-3</v>
      </c>
      <c r="HU223">
        <v>0.63697499999999996</v>
      </c>
      <c r="HV223">
        <v>0.7182982</v>
      </c>
      <c r="HW223">
        <v>26.53912</v>
      </c>
      <c r="HX223" s="1">
        <v>1.5167189999999999E-3</v>
      </c>
      <c r="HY223">
        <v>0.50593699999999997</v>
      </c>
      <c r="HZ223">
        <v>0.71812209999999999</v>
      </c>
      <c r="IA223">
        <v>26.334900000000001</v>
      </c>
      <c r="IB223" s="1">
        <v>1.2425540000000001E-3</v>
      </c>
      <c r="IC223">
        <v>0.41333399999999998</v>
      </c>
      <c r="ID223">
        <v>0.71800399999999998</v>
      </c>
      <c r="IE223">
        <v>26.2121</v>
      </c>
      <c r="IF223" s="1">
        <v>1.05792E-3</v>
      </c>
      <c r="IG223">
        <v>0.35094710000000001</v>
      </c>
      <c r="IH223">
        <v>0.71787840000000003</v>
      </c>
      <c r="II223">
        <v>25.980419999999999</v>
      </c>
      <c r="IJ223" s="1">
        <v>9.3255110000000003E-4</v>
      </c>
      <c r="IK223">
        <v>0.30871169999999998</v>
      </c>
      <c r="IL223">
        <v>0.71775029999999995</v>
      </c>
      <c r="IM223">
        <v>25.607430000000001</v>
      </c>
      <c r="IN223" s="1">
        <v>8.4176940000000005E-4</v>
      </c>
      <c r="IO223">
        <v>0.2782694</v>
      </c>
      <c r="IP223">
        <v>0.71761730000000001</v>
      </c>
      <c r="IQ223">
        <v>25.336099999999998</v>
      </c>
      <c r="IR223" s="1">
        <v>7.6949560000000002E-4</v>
      </c>
      <c r="IS223">
        <v>0.25418200000000002</v>
      </c>
      <c r="IT223">
        <v>0.71744940000000001</v>
      </c>
      <c r="IU223">
        <v>25.151289999999999</v>
      </c>
      <c r="IV223" s="1">
        <v>7.0850069999999995E-4</v>
      </c>
      <c r="IW223">
        <v>0.2339194</v>
      </c>
      <c r="IX223">
        <v>0.71724270000000001</v>
      </c>
      <c r="IY223">
        <v>25.515740000000001</v>
      </c>
      <c r="IZ223" s="1">
        <v>6.5672210000000003E-4</v>
      </c>
      <c r="JA223">
        <v>0.21675810000000001</v>
      </c>
      <c r="JB223">
        <v>0.71701769999999998</v>
      </c>
      <c r="JC223">
        <v>25.88475</v>
      </c>
      <c r="JD223" s="1">
        <v>6.1355999999999997E-4</v>
      </c>
      <c r="JE223">
        <v>0.20243059999999999</v>
      </c>
      <c r="JF223">
        <v>0.71680549999999998</v>
      </c>
      <c r="JG223">
        <v>26.26427</v>
      </c>
      <c r="JH223" s="1">
        <v>5.7758090000000005E-4</v>
      </c>
      <c r="JI223">
        <v>0.19051679999999999</v>
      </c>
      <c r="JJ223">
        <v>0.71654050000000002</v>
      </c>
      <c r="JK223">
        <v>26.439520000000002</v>
      </c>
      <c r="JL223" s="1">
        <v>5.4734860000000001E-4</v>
      </c>
      <c r="JM223">
        <v>0.1805319</v>
      </c>
      <c r="JN223">
        <v>0.71627160000000001</v>
      </c>
      <c r="JO223">
        <v>26.637260000000001</v>
      </c>
      <c r="JP223" s="1">
        <v>5.2161380000000004E-4</v>
      </c>
      <c r="JQ223">
        <v>0.1720304</v>
      </c>
      <c r="JR223">
        <v>0.71600249999999999</v>
      </c>
      <c r="JS223">
        <v>26.713719999999999</v>
      </c>
      <c r="JT223" s="1">
        <v>4.994903E-4</v>
      </c>
      <c r="JU223">
        <v>0.16473389999999999</v>
      </c>
      <c r="JV223">
        <v>0.71571819999999997</v>
      </c>
      <c r="JW223">
        <v>26.818190000000001</v>
      </c>
      <c r="JX223" s="1">
        <v>4.8045009999999998E-4</v>
      </c>
      <c r="JY223">
        <v>0.1584555</v>
      </c>
      <c r="JZ223">
        <v>0.71543699999999999</v>
      </c>
      <c r="KA223">
        <v>26.77467</v>
      </c>
      <c r="KB223" s="1">
        <v>4.6333859999999998E-4</v>
      </c>
      <c r="KC223">
        <v>0.1528448</v>
      </c>
      <c r="KD223">
        <v>0.71516990000000003</v>
      </c>
      <c r="KE223">
        <v>26.97673</v>
      </c>
      <c r="KF223" s="1">
        <v>4.470384E-4</v>
      </c>
      <c r="KG223">
        <v>0.14751819999999999</v>
      </c>
      <c r="KH223">
        <v>0.71486539999999998</v>
      </c>
      <c r="KI223">
        <v>26.966909999999999</v>
      </c>
      <c r="KJ223" s="1">
        <v>4.307825E-4</v>
      </c>
      <c r="KK223">
        <v>0.14219019999999999</v>
      </c>
      <c r="KL223">
        <v>0.71460619999999997</v>
      </c>
      <c r="KM223">
        <v>26.96142</v>
      </c>
      <c r="KN223" s="1">
        <v>4.1418809999999999E-4</v>
      </c>
      <c r="KO223">
        <v>0.1367642</v>
      </c>
      <c r="KP223">
        <v>0.7143562</v>
      </c>
      <c r="KQ223">
        <v>27.004919999999998</v>
      </c>
      <c r="KR223" s="1">
        <v>3.9731480000000001E-4</v>
      </c>
      <c r="KS223">
        <v>0.1312246</v>
      </c>
      <c r="KT223">
        <v>0.71413090000000001</v>
      </c>
      <c r="KU223">
        <v>26.893999999999998</v>
      </c>
      <c r="KV223" s="1">
        <v>3.8054670000000002E-4</v>
      </c>
      <c r="KW223">
        <v>0.12571869999999999</v>
      </c>
      <c r="KX223">
        <v>0.71393010000000001</v>
      </c>
      <c r="KY223">
        <v>26.723960000000002</v>
      </c>
      <c r="KZ223" s="1">
        <v>3.639529E-4</v>
      </c>
      <c r="LA223">
        <v>0.1202589</v>
      </c>
      <c r="LB223">
        <v>0.71375049999999995</v>
      </c>
      <c r="LC223">
        <v>26.580559999999998</v>
      </c>
      <c r="LD223" s="1">
        <v>3.4778199999999998E-4</v>
      </c>
      <c r="LE223">
        <v>0.1149271</v>
      </c>
      <c r="LF223">
        <v>0.71362179999999997</v>
      </c>
      <c r="LG223">
        <v>26.414840000000002</v>
      </c>
      <c r="LH223" s="1">
        <v>3.3219E-4</v>
      </c>
      <c r="LI223">
        <v>0.1097728</v>
      </c>
      <c r="LJ223">
        <v>0.713507</v>
      </c>
      <c r="LK223">
        <v>26.575320000000001</v>
      </c>
      <c r="LL223" s="1">
        <v>3.1711359999999999E-4</v>
      </c>
      <c r="LM223">
        <v>0.10478949999999999</v>
      </c>
      <c r="LN223">
        <v>0.71344549999999995</v>
      </c>
      <c r="LO223">
        <v>26.75712</v>
      </c>
      <c r="LP223" s="1">
        <v>3.0272630000000001E-4</v>
      </c>
      <c r="LQ223">
        <v>0.10003090000000001</v>
      </c>
      <c r="LR223">
        <v>0.71340369999999997</v>
      </c>
      <c r="LS223">
        <v>27.050460000000001</v>
      </c>
      <c r="LT223" s="1">
        <v>2.8916260000000002E-4</v>
      </c>
      <c r="LU223">
        <v>9.5532889999999995E-2</v>
      </c>
      <c r="LV223">
        <v>0.71334609999999998</v>
      </c>
      <c r="LW223">
        <v>27.2925</v>
      </c>
      <c r="LX223" s="1">
        <v>2.7638640000000002E-4</v>
      </c>
      <c r="LY223">
        <v>9.1299089999999999E-2</v>
      </c>
      <c r="LZ223">
        <v>0.7133486</v>
      </c>
      <c r="MA223">
        <v>27.350899999999999</v>
      </c>
      <c r="MB223" s="1">
        <v>2.6359130000000003E-4</v>
      </c>
      <c r="MC223">
        <v>8.7181380000000003E-2</v>
      </c>
      <c r="MD223">
        <v>0.71332949999999995</v>
      </c>
      <c r="ME223">
        <v>27.158840000000001</v>
      </c>
      <c r="MF223" s="1">
        <v>2.5052359999999999E-4</v>
      </c>
      <c r="MG223">
        <v>8.3145200000000002E-2</v>
      </c>
      <c r="MH223">
        <v>0.71331670000000003</v>
      </c>
      <c r="MI223">
        <v>26.986429999999999</v>
      </c>
      <c r="MJ223" s="1">
        <v>2.376984E-4</v>
      </c>
      <c r="MK223">
        <v>7.9149949999999997E-2</v>
      </c>
      <c r="ML223">
        <v>0.71330400000000005</v>
      </c>
      <c r="MM223">
        <v>26.740690000000001</v>
      </c>
      <c r="MN223" s="1">
        <v>2.251965E-4</v>
      </c>
      <c r="MO223">
        <v>7.5215760000000007E-2</v>
      </c>
      <c r="MP223">
        <v>0.71329390000000004</v>
      </c>
      <c r="MQ223">
        <v>26.877890000000001</v>
      </c>
      <c r="MR223" s="1">
        <v>2.1343060000000001E-4</v>
      </c>
      <c r="MS223">
        <v>7.1487899999999993E-2</v>
      </c>
      <c r="MT223">
        <v>0.71330450000000001</v>
      </c>
      <c r="MU223">
        <v>26.680019999999999</v>
      </c>
      <c r="MV223" s="1">
        <v>2.0267000000000001E-4</v>
      </c>
      <c r="MW223">
        <v>6.8064120000000006E-2</v>
      </c>
      <c r="MX223">
        <v>0.71329469999999995</v>
      </c>
      <c r="MY223">
        <v>26.284109999999998</v>
      </c>
      <c r="MZ223" s="1">
        <v>1.9305519999999999E-4</v>
      </c>
      <c r="NA223">
        <v>6.4992270000000005E-2</v>
      </c>
      <c r="NB223">
        <v>0.71330519999999997</v>
      </c>
      <c r="NC223">
        <v>25.93403</v>
      </c>
      <c r="ND223" s="1">
        <v>1.8436519999999999E-4</v>
      </c>
      <c r="NE223">
        <v>6.2212799999999999E-2</v>
      </c>
      <c r="NF223">
        <v>0.71330459999999996</v>
      </c>
      <c r="NG223">
        <v>25.794160000000002</v>
      </c>
      <c r="NH223" s="1">
        <v>1.7638819999999999E-4</v>
      </c>
      <c r="NI223">
        <v>5.9657889999999998E-2</v>
      </c>
      <c r="NJ223">
        <v>0.71329909999999996</v>
      </c>
      <c r="NK223">
        <v>25.666640000000001</v>
      </c>
      <c r="NL223">
        <v>1.6904180000000001E-4</v>
      </c>
      <c r="NM223">
        <v>5.7301320000000003E-2</v>
      </c>
      <c r="NN223">
        <v>0.71329989999999999</v>
      </c>
      <c r="NO223">
        <v>25.554410000000001</v>
      </c>
      <c r="NP223" s="1">
        <v>1.6213189999999999E-4</v>
      </c>
      <c r="NQ223">
        <v>5.507861E-2</v>
      </c>
      <c r="NR223">
        <v>0.71331299999999997</v>
      </c>
      <c r="NS223">
        <v>25.33362</v>
      </c>
      <c r="NT223" s="1">
        <v>1.5553170000000001E-4</v>
      </c>
      <c r="NU223">
        <v>5.294571E-2</v>
      </c>
      <c r="NV223">
        <v>0.7132944</v>
      </c>
      <c r="NW223">
        <v>25.52936</v>
      </c>
      <c r="NX223" s="1">
        <v>1.4932199999999999E-4</v>
      </c>
      <c r="NY223">
        <v>5.093143E-2</v>
      </c>
      <c r="NZ223">
        <v>0.71329279999999995</v>
      </c>
      <c r="OA223">
        <v>25.793379999999999</v>
      </c>
      <c r="OB223" s="1">
        <v>1.4339069999999999E-4</v>
      </c>
      <c r="OC223">
        <v>4.9001490000000002E-2</v>
      </c>
      <c r="OD223">
        <v>0.71331160000000005</v>
      </c>
      <c r="OE223">
        <v>26.014800000000001</v>
      </c>
      <c r="OF223" s="1">
        <v>1.3769579999999999E-4</v>
      </c>
      <c r="OG223">
        <v>4.7143629999999999E-2</v>
      </c>
      <c r="OH223">
        <v>0.7133157</v>
      </c>
      <c r="OI223">
        <v>26.29364</v>
      </c>
      <c r="OJ223" s="1">
        <v>1.3231930000000001E-4</v>
      </c>
      <c r="OK223">
        <v>4.538267E-2</v>
      </c>
    </row>
    <row r="224" spans="1:401" x14ac:dyDescent="0.35">
      <c r="A224">
        <v>230</v>
      </c>
      <c r="B224" t="s">
        <v>4</v>
      </c>
      <c r="C224" t="s">
        <v>181</v>
      </c>
      <c r="D224" t="s">
        <v>230</v>
      </c>
      <c r="E224">
        <v>854.18370000000004</v>
      </c>
      <c r="F224">
        <v>1.0656969999999999</v>
      </c>
      <c r="G224">
        <v>22.278680000000001</v>
      </c>
      <c r="H224">
        <v>0</v>
      </c>
      <c r="I224">
        <v>0</v>
      </c>
      <c r="J224">
        <v>1.062505</v>
      </c>
      <c r="K224">
        <v>22.485710000000001</v>
      </c>
      <c r="L224">
        <v>0</v>
      </c>
      <c r="M224">
        <v>0</v>
      </c>
      <c r="N224">
        <v>1.0594269999999999</v>
      </c>
      <c r="O224">
        <v>22.734369999999998</v>
      </c>
      <c r="P224">
        <v>0</v>
      </c>
      <c r="Q224">
        <v>0</v>
      </c>
      <c r="R224">
        <v>1.056324</v>
      </c>
      <c r="S224">
        <v>22.73518</v>
      </c>
      <c r="T224">
        <v>0</v>
      </c>
      <c r="U224">
        <v>0</v>
      </c>
      <c r="V224">
        <v>1.0531410000000001</v>
      </c>
      <c r="W224">
        <v>22.347909999999999</v>
      </c>
      <c r="X224">
        <v>0</v>
      </c>
      <c r="Y224">
        <v>0</v>
      </c>
      <c r="Z224">
        <v>1.0496719999999999</v>
      </c>
      <c r="AA224">
        <v>22.012519999999999</v>
      </c>
      <c r="AB224">
        <v>0</v>
      </c>
      <c r="AC224">
        <v>0</v>
      </c>
      <c r="AD224">
        <v>1.0453969999999999</v>
      </c>
      <c r="AE224">
        <v>21.798739999999999</v>
      </c>
      <c r="AF224">
        <v>0</v>
      </c>
      <c r="AG224">
        <v>0</v>
      </c>
      <c r="AH224">
        <v>1.040143</v>
      </c>
      <c r="AI224">
        <v>22.163789999999999</v>
      </c>
      <c r="AJ224">
        <v>0</v>
      </c>
      <c r="AK224">
        <v>0</v>
      </c>
      <c r="AL224">
        <v>1.034897</v>
      </c>
      <c r="AM224">
        <v>22.821719999999999</v>
      </c>
      <c r="AN224">
        <v>0</v>
      </c>
      <c r="AO224">
        <v>8.567338E-37</v>
      </c>
      <c r="AP224">
        <v>1.0301659999999999</v>
      </c>
      <c r="AQ224">
        <v>23.42803</v>
      </c>
      <c r="AR224" s="1">
        <v>1.538772E-27</v>
      </c>
      <c r="AS224" s="1">
        <v>4.3116080000000003E-25</v>
      </c>
      <c r="AT224">
        <v>1.0259929999999999</v>
      </c>
      <c r="AU224">
        <v>23.900980000000001</v>
      </c>
      <c r="AV224" s="1">
        <v>3.1351340000000002E-16</v>
      </c>
      <c r="AW224" s="1">
        <v>8.7842169999999995E-14</v>
      </c>
      <c r="AX224">
        <v>1.022235</v>
      </c>
      <c r="AY224">
        <v>23.980619999999998</v>
      </c>
      <c r="AZ224" s="1">
        <v>3.135874E-8</v>
      </c>
      <c r="BA224" s="1">
        <v>6.2059409999999998E-6</v>
      </c>
      <c r="BB224">
        <v>1.0187900000000001</v>
      </c>
      <c r="BC224">
        <v>23.79372</v>
      </c>
      <c r="BD224" s="1">
        <v>1.322498E-4</v>
      </c>
      <c r="BE224" s="1">
        <v>2.9237559999999999E-2</v>
      </c>
      <c r="BF224">
        <v>1.015226</v>
      </c>
      <c r="BG224">
        <v>23.56915</v>
      </c>
      <c r="BH224" s="1">
        <v>2.8030179999999998E-2</v>
      </c>
      <c r="BI224" s="1">
        <v>6.6113809999999997</v>
      </c>
      <c r="BJ224">
        <v>1.011484</v>
      </c>
      <c r="BK224">
        <v>23.479109999999999</v>
      </c>
      <c r="BL224" s="1">
        <v>1.063766</v>
      </c>
      <c r="BM224" s="1">
        <v>264.06220000000002</v>
      </c>
      <c r="BN224">
        <v>1.007403</v>
      </c>
      <c r="BO224">
        <v>23.95459</v>
      </c>
      <c r="BP224" s="1">
        <v>11.50473</v>
      </c>
      <c r="BQ224">
        <v>2988.04</v>
      </c>
      <c r="BR224">
        <v>1.0028140000000001</v>
      </c>
      <c r="BS224">
        <v>24.584810000000001</v>
      </c>
      <c r="BT224">
        <v>46.762239999999998</v>
      </c>
      <c r="BU224">
        <v>12640.16</v>
      </c>
      <c r="BV224">
        <v>0.99760599999999999</v>
      </c>
      <c r="BW224">
        <v>25.235859999999999</v>
      </c>
      <c r="BX224">
        <v>86.430449999999993</v>
      </c>
      <c r="BY224">
        <v>24227.56</v>
      </c>
      <c r="BZ224">
        <v>0.99164589999999997</v>
      </c>
      <c r="CA224">
        <v>25.72157</v>
      </c>
      <c r="CB224">
        <v>83.925830000000005</v>
      </c>
      <c r="CC224">
        <v>24328.880000000001</v>
      </c>
      <c r="CD224">
        <v>0.98479280000000002</v>
      </c>
      <c r="CE224">
        <v>25.781389999999998</v>
      </c>
      <c r="CF224">
        <v>48.084510000000002</v>
      </c>
      <c r="CG224">
        <v>14380.8</v>
      </c>
      <c r="CH224">
        <v>0.97734670000000001</v>
      </c>
      <c r="CI224">
        <v>25.40662</v>
      </c>
      <c r="CJ224">
        <v>17.948399999999999</v>
      </c>
      <c r="CK224">
        <v>5523.0050000000001</v>
      </c>
      <c r="CL224">
        <v>0.96933219999999998</v>
      </c>
      <c r="CM224">
        <v>24.965520000000001</v>
      </c>
      <c r="CN224">
        <v>4.7732390000000002</v>
      </c>
      <c r="CO224">
        <v>1506.605</v>
      </c>
      <c r="CP224">
        <v>0.96096139999999997</v>
      </c>
      <c r="CQ224">
        <v>24.669799999999999</v>
      </c>
      <c r="CR224">
        <v>1.010383</v>
      </c>
      <c r="CS224">
        <v>324.8</v>
      </c>
      <c r="CT224">
        <v>0.95248480000000002</v>
      </c>
      <c r="CU224">
        <v>24.82732</v>
      </c>
      <c r="CV224">
        <v>0.21997340000000001</v>
      </c>
      <c r="CW224">
        <v>70.265519999999995</v>
      </c>
      <c r="CX224">
        <v>0.94370229999999999</v>
      </c>
      <c r="CY224">
        <v>24.863040000000002</v>
      </c>
      <c r="CZ224">
        <v>8.7379579999999998E-2</v>
      </c>
      <c r="DA224">
        <v>26.733840000000001</v>
      </c>
      <c r="DB224">
        <v>0.93474809999999997</v>
      </c>
      <c r="DC224">
        <v>25.274629999999998</v>
      </c>
      <c r="DD224">
        <v>6.9627400000000006E-2</v>
      </c>
      <c r="DE224">
        <v>20.84036</v>
      </c>
      <c r="DF224">
        <v>0.92555240000000005</v>
      </c>
      <c r="DG224">
        <v>25.638860000000001</v>
      </c>
      <c r="DH224">
        <v>6.8052119999999994E-2</v>
      </c>
      <c r="DI224">
        <v>20.41985</v>
      </c>
      <c r="DJ224">
        <v>0.91588780000000003</v>
      </c>
      <c r="DK224">
        <v>25.68403</v>
      </c>
      <c r="DL224">
        <v>6.6467970000000001E-2</v>
      </c>
      <c r="DM224">
        <v>20.116430000000001</v>
      </c>
      <c r="DN224">
        <v>0.90595950000000003</v>
      </c>
      <c r="DO224">
        <v>25.33295</v>
      </c>
      <c r="DP224">
        <v>6.2822100000000006E-2</v>
      </c>
      <c r="DQ224">
        <v>19.189360000000001</v>
      </c>
      <c r="DR224">
        <v>0.8961015</v>
      </c>
      <c r="DS224">
        <v>24.859359999999999</v>
      </c>
      <c r="DT224" s="1">
        <v>5.7823739999999998E-2</v>
      </c>
      <c r="DU224">
        <v>17.81634</v>
      </c>
      <c r="DV224">
        <v>0.88668630000000004</v>
      </c>
      <c r="DW224">
        <v>24.477360000000001</v>
      </c>
      <c r="DX224" s="1">
        <v>5.238143E-2</v>
      </c>
      <c r="DY224">
        <v>16.2623</v>
      </c>
      <c r="DZ224">
        <v>0.87740110000000004</v>
      </c>
      <c r="EA224">
        <v>24.713539999999998</v>
      </c>
      <c r="EB224" s="1">
        <v>4.7013819999999998E-2</v>
      </c>
      <c r="EC224">
        <v>14.697609999999999</v>
      </c>
      <c r="ED224">
        <v>0.86801240000000002</v>
      </c>
      <c r="EE224">
        <v>25.115939999999998</v>
      </c>
      <c r="EF224" s="1">
        <v>4.1969260000000001E-2</v>
      </c>
      <c r="EG224">
        <v>13.21025</v>
      </c>
      <c r="EH224">
        <v>0.85886649999999998</v>
      </c>
      <c r="EI224">
        <v>25.661059999999999</v>
      </c>
      <c r="EJ224" s="1">
        <v>3.7395629999999999E-2</v>
      </c>
      <c r="EK224">
        <v>11.845330000000001</v>
      </c>
      <c r="EL224">
        <v>0.8499198</v>
      </c>
      <c r="EM224">
        <v>26.251470000000001</v>
      </c>
      <c r="EN224" s="1">
        <v>3.3301030000000002E-2</v>
      </c>
      <c r="EO224">
        <v>10.613580000000001</v>
      </c>
      <c r="EP224">
        <v>0.841144</v>
      </c>
      <c r="EQ224">
        <v>26.50826</v>
      </c>
      <c r="ER224" s="1">
        <v>2.967726E-2</v>
      </c>
      <c r="ES224">
        <v>9.5183529999999994</v>
      </c>
      <c r="ET224">
        <v>0.83231679999999997</v>
      </c>
      <c r="EU224">
        <v>26.40521</v>
      </c>
      <c r="EV224" s="1">
        <v>2.6474299999999999E-2</v>
      </c>
      <c r="EW224">
        <v>8.5451359999999994</v>
      </c>
      <c r="EX224">
        <v>0.8235247</v>
      </c>
      <c r="EY224">
        <v>26.239650000000001</v>
      </c>
      <c r="EZ224" s="1">
        <v>2.360752E-2</v>
      </c>
      <c r="FA224">
        <v>7.6681049999999997</v>
      </c>
      <c r="FB224">
        <v>0.8151427</v>
      </c>
      <c r="FC224">
        <v>25.987390000000001</v>
      </c>
      <c r="FD224" s="1">
        <v>2.1041629999999999E-2</v>
      </c>
      <c r="FE224">
        <v>6.873081</v>
      </c>
      <c r="FF224">
        <v>0.80702719999999994</v>
      </c>
      <c r="FG224">
        <v>26.005800000000001</v>
      </c>
      <c r="FH224" s="1">
        <v>1.873903E-2</v>
      </c>
      <c r="FI224">
        <v>6.1534069999999996</v>
      </c>
      <c r="FJ224">
        <v>0.79876879999999995</v>
      </c>
      <c r="FK224">
        <v>25.93599</v>
      </c>
      <c r="FL224" s="1">
        <v>1.6669460000000001E-2</v>
      </c>
      <c r="FM224">
        <v>5.5028930000000003</v>
      </c>
      <c r="FN224">
        <v>0.79064909999999999</v>
      </c>
      <c r="FO224">
        <v>25.816880000000001</v>
      </c>
      <c r="FP224" s="1">
        <v>1.4823360000000001E-2</v>
      </c>
      <c r="FQ224">
        <v>4.9181239999999997</v>
      </c>
      <c r="FR224">
        <v>0.78317599999999998</v>
      </c>
      <c r="FS224">
        <v>25.811990000000002</v>
      </c>
      <c r="FT224" s="1">
        <v>1.318459E-2</v>
      </c>
      <c r="FU224">
        <v>4.3935219999999999</v>
      </c>
      <c r="FV224">
        <v>0.77620489999999998</v>
      </c>
      <c r="FW224">
        <v>25.783470000000001</v>
      </c>
      <c r="FX224" s="1">
        <v>1.1726179999999999E-2</v>
      </c>
      <c r="FY224">
        <v>3.923095</v>
      </c>
      <c r="FZ224">
        <v>0.76989609999999997</v>
      </c>
      <c r="GA224">
        <v>25.791789999999999</v>
      </c>
      <c r="GB224" s="1">
        <v>1.04289E-2</v>
      </c>
      <c r="GC224">
        <v>3.5005440000000001</v>
      </c>
      <c r="GD224">
        <v>0.76416930000000005</v>
      </c>
      <c r="GE224">
        <v>25.682269999999999</v>
      </c>
      <c r="GF224" s="1">
        <v>9.2758960000000005E-3</v>
      </c>
      <c r="GG224">
        <v>3.1219359999999998</v>
      </c>
      <c r="GH224">
        <v>0.75929579999999997</v>
      </c>
      <c r="GI224">
        <v>25.52749</v>
      </c>
      <c r="GJ224" s="1">
        <v>8.2551180000000005E-3</v>
      </c>
      <c r="GK224">
        <v>2.7830089999999998</v>
      </c>
      <c r="GL224">
        <v>0.75550410000000001</v>
      </c>
      <c r="GM224">
        <v>25.722449999999998</v>
      </c>
      <c r="GN224" s="1">
        <v>7.3419239999999997E-3</v>
      </c>
      <c r="GO224">
        <v>2.4765860000000002</v>
      </c>
      <c r="GP224">
        <v>0.75218019999999997</v>
      </c>
      <c r="GQ224">
        <v>26.036079999999998</v>
      </c>
      <c r="GR224" s="1">
        <v>6.5094690000000004E-3</v>
      </c>
      <c r="GS224">
        <v>2.1961390000000001</v>
      </c>
      <c r="GT224">
        <v>0.7493841</v>
      </c>
      <c r="GU224">
        <v>26.53725</v>
      </c>
      <c r="GV224" s="1">
        <v>5.7494570000000004E-3</v>
      </c>
      <c r="GW224">
        <v>1.9391529999999999</v>
      </c>
      <c r="GX224">
        <v>0.74730260000000004</v>
      </c>
      <c r="GY224">
        <v>27.045159999999999</v>
      </c>
      <c r="GZ224" s="1">
        <v>5.0505769999999997E-3</v>
      </c>
      <c r="HA224">
        <v>1.7025999999999999</v>
      </c>
      <c r="HB224">
        <v>0.74561460000000002</v>
      </c>
      <c r="HC224">
        <v>27.366009999999999</v>
      </c>
      <c r="HD224" s="1">
        <v>4.3865709999999997E-3</v>
      </c>
      <c r="HE224">
        <v>1.478701</v>
      </c>
      <c r="HF224">
        <v>0.74425240000000004</v>
      </c>
      <c r="HG224">
        <v>27.258649999999999</v>
      </c>
      <c r="HH224" s="1">
        <v>3.7315759999999999E-3</v>
      </c>
      <c r="HI224">
        <v>1.258602</v>
      </c>
      <c r="HJ224">
        <v>0.74317149999999998</v>
      </c>
      <c r="HK224">
        <v>27.108799999999999</v>
      </c>
      <c r="HL224" s="1">
        <v>3.0837939999999999E-3</v>
      </c>
      <c r="HM224">
        <v>1.0411570000000001</v>
      </c>
      <c r="HN224">
        <v>0.74243400000000004</v>
      </c>
      <c r="HO224">
        <v>26.837140000000002</v>
      </c>
      <c r="HP224" s="1">
        <v>2.4767970000000002E-3</v>
      </c>
      <c r="HQ224">
        <v>0.83678940000000002</v>
      </c>
      <c r="HR224">
        <v>0.74193180000000003</v>
      </c>
      <c r="HS224">
        <v>26.704889999999999</v>
      </c>
      <c r="HT224" s="1">
        <v>1.9578E-3</v>
      </c>
      <c r="HU224">
        <v>0.6610587</v>
      </c>
      <c r="HV224">
        <v>0.74155389999999999</v>
      </c>
      <c r="HW224">
        <v>26.6326</v>
      </c>
      <c r="HX224" s="1">
        <v>1.555096E-3</v>
      </c>
      <c r="HY224">
        <v>0.52404759999999995</v>
      </c>
      <c r="HZ224">
        <v>0.74127050000000005</v>
      </c>
      <c r="IA224">
        <v>26.426570000000002</v>
      </c>
      <c r="IB224" s="1">
        <v>1.2689139999999999E-3</v>
      </c>
      <c r="IC224">
        <v>0.42619780000000002</v>
      </c>
      <c r="ID224">
        <v>0.74109360000000002</v>
      </c>
      <c r="IE224">
        <v>26.284130000000001</v>
      </c>
      <c r="IF224" s="1">
        <v>1.075599E-3</v>
      </c>
      <c r="IG224">
        <v>0.36000910000000003</v>
      </c>
      <c r="IH224">
        <v>0.74091649999999998</v>
      </c>
      <c r="II224">
        <v>26.020520000000001</v>
      </c>
      <c r="IJ224" s="1">
        <v>9.4477329999999998E-4</v>
      </c>
      <c r="IK224">
        <v>0.31533640000000002</v>
      </c>
      <c r="IL224">
        <v>0.74074229999999996</v>
      </c>
      <c r="IM224">
        <v>25.622119999999999</v>
      </c>
      <c r="IN224" s="1">
        <v>8.5094789999999999E-4</v>
      </c>
      <c r="IO224">
        <v>0.28348269999999998</v>
      </c>
      <c r="IP224">
        <v>0.74054640000000005</v>
      </c>
      <c r="IQ224">
        <v>25.35079</v>
      </c>
      <c r="IR224" s="1">
        <v>7.7703470000000004E-4</v>
      </c>
      <c r="IS224">
        <v>0.25858439999999999</v>
      </c>
      <c r="IT224">
        <v>0.74032089999999995</v>
      </c>
      <c r="IU224">
        <v>25.19012</v>
      </c>
      <c r="IV224" s="1">
        <v>7.1490140000000002E-4</v>
      </c>
      <c r="IW224">
        <v>0.23775260000000001</v>
      </c>
      <c r="IX224">
        <v>0.74006769999999999</v>
      </c>
      <c r="IY224">
        <v>25.584350000000001</v>
      </c>
      <c r="IZ224" s="1">
        <v>6.6211139999999998E-4</v>
      </c>
      <c r="JA224">
        <v>0.2200944</v>
      </c>
      <c r="JB224">
        <v>0.73978840000000001</v>
      </c>
      <c r="JC224">
        <v>25.969729999999998</v>
      </c>
      <c r="JD224" s="1">
        <v>6.1803559999999995E-4</v>
      </c>
      <c r="JE224">
        <v>0.20532700000000001</v>
      </c>
      <c r="JF224">
        <v>0.7394984</v>
      </c>
      <c r="JG224">
        <v>26.333680000000001</v>
      </c>
      <c r="JH224" s="1">
        <v>5.8132089999999995E-4</v>
      </c>
      <c r="JI224">
        <v>0.1930529</v>
      </c>
      <c r="JJ224">
        <v>0.73916199999999999</v>
      </c>
      <c r="JK224">
        <v>26.471800000000002</v>
      </c>
      <c r="JL224" s="1">
        <v>5.504997E-4</v>
      </c>
      <c r="JM224">
        <v>0.18277309999999999</v>
      </c>
      <c r="JN224">
        <v>0.73882820000000005</v>
      </c>
      <c r="JO224">
        <v>26.622640000000001</v>
      </c>
      <c r="JP224" s="1">
        <v>5.2431410000000004E-4</v>
      </c>
      <c r="JQ224">
        <v>0.17404049999999999</v>
      </c>
      <c r="JR224">
        <v>0.73846639999999997</v>
      </c>
      <c r="JS224">
        <v>26.678360000000001</v>
      </c>
      <c r="JT224" s="1">
        <v>5.0180299999999999E-4</v>
      </c>
      <c r="JU224">
        <v>0.16654569999999999</v>
      </c>
      <c r="JV224">
        <v>0.73810549999999997</v>
      </c>
      <c r="JW224">
        <v>26.793299999999999</v>
      </c>
      <c r="JX224" s="1">
        <v>4.824586E-4</v>
      </c>
      <c r="JY224">
        <v>0.16010340000000001</v>
      </c>
      <c r="JZ224">
        <v>0.73775060000000003</v>
      </c>
      <c r="KA224">
        <v>26.792899999999999</v>
      </c>
      <c r="KB224" s="1">
        <v>4.651875E-4</v>
      </c>
      <c r="KC224">
        <v>0.15438650000000001</v>
      </c>
      <c r="KD224">
        <v>0.73737560000000002</v>
      </c>
      <c r="KE224">
        <v>27.040410000000001</v>
      </c>
      <c r="KF224" s="1">
        <v>4.4883809999999999E-4</v>
      </c>
      <c r="KG224">
        <v>0.149002</v>
      </c>
      <c r="KH224">
        <v>0.737016</v>
      </c>
      <c r="KI224">
        <v>27.059930000000001</v>
      </c>
      <c r="KJ224" s="1">
        <v>4.3260020000000001E-4</v>
      </c>
      <c r="KK224">
        <v>0.14363980000000001</v>
      </c>
      <c r="KL224">
        <v>0.7366509</v>
      </c>
      <c r="KM224">
        <v>27.047899999999998</v>
      </c>
      <c r="KN224" s="1">
        <v>4.1605139999999999E-4</v>
      </c>
      <c r="KO224">
        <v>0.1381944</v>
      </c>
      <c r="KP224">
        <v>0.73632169999999997</v>
      </c>
      <c r="KQ224">
        <v>27.066099999999999</v>
      </c>
      <c r="KR224" s="1">
        <v>3.9919869999999999E-4</v>
      </c>
      <c r="KS224">
        <v>0.13262589999999999</v>
      </c>
      <c r="KT224">
        <v>0.73601479999999997</v>
      </c>
      <c r="KU224">
        <v>26.91677</v>
      </c>
      <c r="KV224" s="1">
        <v>3.824093E-4</v>
      </c>
      <c r="KW224">
        <v>0.12707599999999999</v>
      </c>
      <c r="KX224">
        <v>0.73574510000000004</v>
      </c>
      <c r="KY224">
        <v>26.723050000000001</v>
      </c>
      <c r="KZ224" s="1">
        <v>3.6580009999999998E-4</v>
      </c>
      <c r="LA224">
        <v>0.12157759999999999</v>
      </c>
      <c r="LB224">
        <v>0.73551520000000004</v>
      </c>
      <c r="LC224">
        <v>26.58447</v>
      </c>
      <c r="LD224" s="1">
        <v>3.4956659999999998E-4</v>
      </c>
      <c r="LE224">
        <v>0.11619</v>
      </c>
      <c r="LF224">
        <v>0.73532649999999999</v>
      </c>
      <c r="LG224">
        <v>26.447780000000002</v>
      </c>
      <c r="LH224" s="1">
        <v>3.3392190000000003E-4</v>
      </c>
      <c r="LI224">
        <v>0.110984</v>
      </c>
      <c r="LJ224">
        <v>0.73518320000000004</v>
      </c>
      <c r="LK224">
        <v>26.636790000000001</v>
      </c>
      <c r="LL224" s="1">
        <v>3.187779E-4</v>
      </c>
      <c r="LM224">
        <v>0.1059467</v>
      </c>
      <c r="LN224">
        <v>0.73506859999999996</v>
      </c>
      <c r="LO224">
        <v>26.829599999999999</v>
      </c>
      <c r="LP224" s="1">
        <v>3.0431330000000001E-4</v>
      </c>
      <c r="LQ224">
        <v>0.1011317</v>
      </c>
      <c r="LR224">
        <v>0.73498980000000003</v>
      </c>
      <c r="LS224">
        <v>27.112010000000001</v>
      </c>
      <c r="LT224" s="1">
        <v>2.9065029999999998E-4</v>
      </c>
      <c r="LU224">
        <v>9.657433E-2</v>
      </c>
      <c r="LV224">
        <v>0.73492179999999996</v>
      </c>
      <c r="LW224">
        <v>27.333030000000001</v>
      </c>
      <c r="LX224" s="1">
        <v>2.7780680000000002E-4</v>
      </c>
      <c r="LY224">
        <v>9.2289739999999995E-2</v>
      </c>
      <c r="LZ224">
        <v>0.73489269999999995</v>
      </c>
      <c r="MA224">
        <v>27.363779999999998</v>
      </c>
      <c r="MB224" s="1">
        <v>2.6498100000000002E-4</v>
      </c>
      <c r="MC224">
        <v>8.8139729999999999E-2</v>
      </c>
      <c r="MD224">
        <v>0.73487199999999997</v>
      </c>
      <c r="ME224">
        <v>27.15363</v>
      </c>
      <c r="MF224" s="1">
        <v>2.5188530000000003E-4</v>
      </c>
      <c r="MG224">
        <v>8.4074369999999995E-2</v>
      </c>
      <c r="MH224">
        <v>0.73485560000000005</v>
      </c>
      <c r="MI224">
        <v>26.985289999999999</v>
      </c>
      <c r="MJ224" s="1">
        <v>2.3904730000000001E-4</v>
      </c>
      <c r="MK224">
        <v>8.0054520000000004E-2</v>
      </c>
      <c r="ML224">
        <v>0.73485290000000003</v>
      </c>
      <c r="MM224">
        <v>26.76698</v>
      </c>
      <c r="MN224" s="1">
        <v>2.265003E-4</v>
      </c>
      <c r="MO224">
        <v>7.6086979999999999E-2</v>
      </c>
      <c r="MP224">
        <v>0.73483379999999998</v>
      </c>
      <c r="MQ224">
        <v>26.93882</v>
      </c>
      <c r="MR224" s="1">
        <v>2.146428E-4</v>
      </c>
      <c r="MS224">
        <v>7.2308029999999995E-2</v>
      </c>
      <c r="MT224">
        <v>0.73482890000000001</v>
      </c>
      <c r="MU224">
        <v>26.76088</v>
      </c>
      <c r="MV224" s="1">
        <v>2.037664E-4</v>
      </c>
      <c r="MW224">
        <v>6.8825209999999998E-2</v>
      </c>
      <c r="MX224">
        <v>0.73482760000000003</v>
      </c>
      <c r="MY224">
        <v>26.359059999999999</v>
      </c>
      <c r="MZ224" s="1">
        <v>1.940353E-4</v>
      </c>
      <c r="NA224">
        <v>6.5694130000000003E-2</v>
      </c>
      <c r="NB224">
        <v>0.73482009999999998</v>
      </c>
      <c r="NC224">
        <v>25.989090000000001</v>
      </c>
      <c r="ND224" s="1">
        <v>1.8525869999999999E-4</v>
      </c>
      <c r="NE224">
        <v>6.2867370000000006E-2</v>
      </c>
      <c r="NF224">
        <v>0.73481870000000005</v>
      </c>
      <c r="NG224">
        <v>25.815940000000001</v>
      </c>
      <c r="NH224" s="1">
        <v>1.7720799999999999E-4</v>
      </c>
      <c r="NI224">
        <v>6.0271900000000003E-2</v>
      </c>
      <c r="NJ224">
        <v>0.73483149999999997</v>
      </c>
      <c r="NK224">
        <v>25.670719999999999</v>
      </c>
      <c r="NL224" s="1">
        <v>1.6980080000000001E-4</v>
      </c>
      <c r="NM224">
        <v>5.7880439999999998E-2</v>
      </c>
      <c r="NN224">
        <v>0.7348346</v>
      </c>
      <c r="NO224">
        <v>25.56317</v>
      </c>
      <c r="NP224" s="1">
        <v>1.6285639999999999E-4</v>
      </c>
      <c r="NQ224">
        <v>5.5633050000000003E-2</v>
      </c>
      <c r="NR224">
        <v>0.73482860000000005</v>
      </c>
      <c r="NS224">
        <v>25.37378</v>
      </c>
      <c r="NT224" s="1">
        <v>1.562209E-4</v>
      </c>
      <c r="NU224">
        <v>5.3477619999999997E-2</v>
      </c>
      <c r="NV224">
        <v>0.73482349999999996</v>
      </c>
      <c r="NW224">
        <v>25.60324</v>
      </c>
      <c r="NX224" s="1">
        <v>1.499719E-4</v>
      </c>
      <c r="NY224">
        <v>5.1436879999999997E-2</v>
      </c>
      <c r="NZ224">
        <v>0.73482420000000004</v>
      </c>
      <c r="OA224">
        <v>25.880649999999999</v>
      </c>
      <c r="OB224" s="1">
        <v>1.44017E-4</v>
      </c>
      <c r="OC224">
        <v>4.9488490000000003E-2</v>
      </c>
      <c r="OD224">
        <v>0.73482289999999995</v>
      </c>
      <c r="OE224">
        <v>26.082370000000001</v>
      </c>
      <c r="OF224" s="1">
        <v>1.382919E-4</v>
      </c>
      <c r="OG224">
        <v>4.7611680000000003E-2</v>
      </c>
      <c r="OH224">
        <v>0.73481879999999999</v>
      </c>
      <c r="OI224">
        <v>26.332450000000001</v>
      </c>
      <c r="OJ224" s="1">
        <v>1.3288549999999999E-4</v>
      </c>
      <c r="OK224">
        <v>4.5830790000000003E-2</v>
      </c>
    </row>
    <row r="225" spans="1:401" x14ac:dyDescent="0.35">
      <c r="A225">
        <v>231</v>
      </c>
      <c r="B225" t="s">
        <v>4</v>
      </c>
      <c r="C225" t="s">
        <v>181</v>
      </c>
      <c r="D225" t="s">
        <v>231</v>
      </c>
      <c r="E225">
        <v>808.30520000000001</v>
      </c>
      <c r="F225">
        <v>0.89055640000000003</v>
      </c>
      <c r="G225">
        <v>22.28913</v>
      </c>
      <c r="H225">
        <v>0</v>
      </c>
      <c r="I225">
        <v>0</v>
      </c>
      <c r="J225">
        <v>0.88871339999999999</v>
      </c>
      <c r="K225">
        <v>22.502859999999998</v>
      </c>
      <c r="L225">
        <v>0</v>
      </c>
      <c r="M225">
        <v>0</v>
      </c>
      <c r="N225">
        <v>0.88698359999999998</v>
      </c>
      <c r="O225">
        <v>22.751670000000001</v>
      </c>
      <c r="P225">
        <v>0</v>
      </c>
      <c r="Q225">
        <v>0</v>
      </c>
      <c r="R225">
        <v>0.8852757</v>
      </c>
      <c r="S225">
        <v>22.77167</v>
      </c>
      <c r="T225">
        <v>0</v>
      </c>
      <c r="U225">
        <v>0</v>
      </c>
      <c r="V225">
        <v>0.88345859999999998</v>
      </c>
      <c r="W225">
        <v>22.401499999999999</v>
      </c>
      <c r="X225">
        <v>0</v>
      </c>
      <c r="Y225">
        <v>0</v>
      </c>
      <c r="Z225">
        <v>0.88148369999999998</v>
      </c>
      <c r="AA225">
        <v>22.057490000000001</v>
      </c>
      <c r="AB225">
        <v>0</v>
      </c>
      <c r="AC225">
        <v>0</v>
      </c>
      <c r="AD225">
        <v>0.87900339999999999</v>
      </c>
      <c r="AE225">
        <v>21.828140000000001</v>
      </c>
      <c r="AF225">
        <v>0</v>
      </c>
      <c r="AG225">
        <v>0</v>
      </c>
      <c r="AH225">
        <v>0.87591699999999995</v>
      </c>
      <c r="AI225">
        <v>22.160119999999999</v>
      </c>
      <c r="AJ225">
        <v>0</v>
      </c>
      <c r="AK225">
        <v>0</v>
      </c>
      <c r="AL225">
        <v>0.87292619999999999</v>
      </c>
      <c r="AM225">
        <v>22.80951</v>
      </c>
      <c r="AN225">
        <v>0</v>
      </c>
      <c r="AO225">
        <v>1.942817E-37</v>
      </c>
      <c r="AP225">
        <v>0.87034370000000005</v>
      </c>
      <c r="AQ225">
        <v>23.432400000000001</v>
      </c>
      <c r="AR225" s="1">
        <v>2.329334E-28</v>
      </c>
      <c r="AS225" s="1">
        <v>9.8832030000000004E-26</v>
      </c>
      <c r="AT225">
        <v>0.86809919999999996</v>
      </c>
      <c r="AU225">
        <v>23.910070000000001</v>
      </c>
      <c r="AV225" s="1">
        <v>4.7491440000000002E-17</v>
      </c>
      <c r="AW225" s="1">
        <v>2.0164489999999999E-14</v>
      </c>
      <c r="AX225">
        <v>0.86608059999999998</v>
      </c>
      <c r="AY225">
        <v>24.011939999999999</v>
      </c>
      <c r="AZ225" s="1">
        <v>1.241763E-8</v>
      </c>
      <c r="BA225" s="1">
        <v>2.9971699999999999E-6</v>
      </c>
      <c r="BB225">
        <v>0.86409460000000005</v>
      </c>
      <c r="BC225">
        <v>23.841380000000001</v>
      </c>
      <c r="BD225" s="1">
        <v>7.6819470000000003E-5</v>
      </c>
      <c r="BE225" s="1">
        <v>2.1566709999999999E-2</v>
      </c>
      <c r="BF225">
        <v>0.86186949999999996</v>
      </c>
      <c r="BG225">
        <v>23.614470000000001</v>
      </c>
      <c r="BH225" s="1">
        <v>1.9065749999999999E-2</v>
      </c>
      <c r="BI225" s="1">
        <v>5.8818210000000004</v>
      </c>
      <c r="BJ225">
        <v>0.85949200000000003</v>
      </c>
      <c r="BK225">
        <v>23.518789999999999</v>
      </c>
      <c r="BL225" s="1">
        <v>0.81023179999999995</v>
      </c>
      <c r="BM225" s="1">
        <v>271.25830000000002</v>
      </c>
      <c r="BN225">
        <v>0.85685080000000002</v>
      </c>
      <c r="BO225">
        <v>23.9664</v>
      </c>
      <c r="BP225" s="1">
        <v>9.6008689999999994</v>
      </c>
      <c r="BQ225">
        <v>3470.2629999999999</v>
      </c>
      <c r="BR225">
        <v>0.85388679999999995</v>
      </c>
      <c r="BS225">
        <v>24.5779</v>
      </c>
      <c r="BT225">
        <v>42.180160000000001</v>
      </c>
      <c r="BU225">
        <v>16377.5</v>
      </c>
      <c r="BV225">
        <v>0.85051969999999999</v>
      </c>
      <c r="BW225">
        <v>25.22644</v>
      </c>
      <c r="BX225">
        <v>83.452150000000003</v>
      </c>
      <c r="BY225">
        <v>34676.79</v>
      </c>
      <c r="BZ225">
        <v>0.84666300000000005</v>
      </c>
      <c r="CA225">
        <v>25.720500000000001</v>
      </c>
      <c r="CB225">
        <v>86.099320000000006</v>
      </c>
      <c r="CC225">
        <v>38165.22</v>
      </c>
      <c r="CD225">
        <v>0.84221710000000005</v>
      </c>
      <c r="CE225">
        <v>25.810929999999999</v>
      </c>
      <c r="CF225">
        <v>52.076619999999998</v>
      </c>
      <c r="CG225">
        <v>24541.54</v>
      </c>
      <c r="CH225">
        <v>0.83746019999999999</v>
      </c>
      <c r="CI225">
        <v>25.462070000000001</v>
      </c>
      <c r="CJ225">
        <v>20.400200000000002</v>
      </c>
      <c r="CK225">
        <v>10177.469999999999</v>
      </c>
      <c r="CL225">
        <v>0.83238420000000002</v>
      </c>
      <c r="CM225">
        <v>25.038229999999999</v>
      </c>
      <c r="CN225">
        <v>5.6540330000000001</v>
      </c>
      <c r="CO225">
        <v>2969.6959999999999</v>
      </c>
      <c r="CP225">
        <v>0.8272294</v>
      </c>
      <c r="CQ225">
        <v>24.739439999999998</v>
      </c>
      <c r="CR225">
        <v>1.2293829999999999</v>
      </c>
      <c r="CS225">
        <v>671.45010000000002</v>
      </c>
      <c r="CT225">
        <v>0.82206749999999995</v>
      </c>
      <c r="CU225">
        <v>24.87396</v>
      </c>
      <c r="CV225">
        <v>0.26173790000000002</v>
      </c>
      <c r="CW225">
        <v>142.33860000000001</v>
      </c>
      <c r="CX225">
        <v>0.81671709999999997</v>
      </c>
      <c r="CY225">
        <v>24.89104</v>
      </c>
      <c r="CZ225">
        <v>9.3845419999999999E-2</v>
      </c>
      <c r="DA225">
        <v>46.597320000000003</v>
      </c>
      <c r="DB225">
        <v>0.81129039999999997</v>
      </c>
      <c r="DC225">
        <v>25.290659999999999</v>
      </c>
      <c r="DD225">
        <v>7.0312840000000001E-2</v>
      </c>
      <c r="DE225">
        <v>32.66328</v>
      </c>
      <c r="DF225">
        <v>0.80522640000000001</v>
      </c>
      <c r="DG225">
        <v>25.651730000000001</v>
      </c>
      <c r="DH225">
        <v>6.8072519999999997E-2</v>
      </c>
      <c r="DI225">
        <v>31.436520000000002</v>
      </c>
      <c r="DJ225">
        <v>0.79856229999999995</v>
      </c>
      <c r="DK225">
        <v>25.714960000000001</v>
      </c>
      <c r="DL225">
        <v>6.6662029999999997E-2</v>
      </c>
      <c r="DM225">
        <v>31.112290000000002</v>
      </c>
      <c r="DN225">
        <v>0.79170969999999996</v>
      </c>
      <c r="DO225">
        <v>25.407260000000001</v>
      </c>
      <c r="DP225">
        <v>6.3244880000000003E-2</v>
      </c>
      <c r="DQ225">
        <v>29.89939</v>
      </c>
      <c r="DR225">
        <v>0.78504640000000003</v>
      </c>
      <c r="DS225">
        <v>24.958220000000001</v>
      </c>
      <c r="DT225" s="1">
        <v>5.8372449999999999E-2</v>
      </c>
      <c r="DU225">
        <v>27.927050000000001</v>
      </c>
      <c r="DV225">
        <v>0.778918</v>
      </c>
      <c r="DW225">
        <v>24.575009999999999</v>
      </c>
      <c r="DX225" s="1">
        <v>5.2969750000000003E-2</v>
      </c>
      <c r="DY225">
        <v>25.604109999999999</v>
      </c>
      <c r="DZ225">
        <v>0.77301790000000004</v>
      </c>
      <c r="EA225">
        <v>24.7956</v>
      </c>
      <c r="EB225" s="1">
        <v>4.7590800000000003E-2</v>
      </c>
      <c r="EC225">
        <v>23.220510000000001</v>
      </c>
      <c r="ED225">
        <v>0.76713940000000003</v>
      </c>
      <c r="EE225">
        <v>25.184239999999999</v>
      </c>
      <c r="EF225" s="1">
        <v>4.2511220000000002E-2</v>
      </c>
      <c r="EG225">
        <v>20.932279999999999</v>
      </c>
      <c r="EH225">
        <v>0.76145879999999999</v>
      </c>
      <c r="EI225">
        <v>25.701160000000002</v>
      </c>
      <c r="EJ225" s="1">
        <v>3.7890970000000003E-2</v>
      </c>
      <c r="EK225">
        <v>18.81663</v>
      </c>
      <c r="EL225">
        <v>0.75583560000000005</v>
      </c>
      <c r="EM225">
        <v>26.261669999999999</v>
      </c>
      <c r="EN225" s="1">
        <v>3.3747020000000003E-2</v>
      </c>
      <c r="EO225">
        <v>16.89789</v>
      </c>
      <c r="EP225">
        <v>0.7499827</v>
      </c>
      <c r="EQ225">
        <v>26.503119999999999</v>
      </c>
      <c r="ER225" s="1">
        <v>3.0074420000000001E-2</v>
      </c>
      <c r="ES225">
        <v>15.18473</v>
      </c>
      <c r="ET225">
        <v>0.74404219999999999</v>
      </c>
      <c r="EU225">
        <v>26.411860000000001</v>
      </c>
      <c r="EV225" s="1">
        <v>2.6830489999999999E-2</v>
      </c>
      <c r="EW225">
        <v>13.661339999999999</v>
      </c>
      <c r="EX225">
        <v>0.73823459999999996</v>
      </c>
      <c r="EY225">
        <v>26.278459999999999</v>
      </c>
      <c r="EZ225" s="1">
        <v>2.393203E-2</v>
      </c>
      <c r="FA225">
        <v>12.28933</v>
      </c>
      <c r="FB225">
        <v>0.73298249999999998</v>
      </c>
      <c r="FC225">
        <v>26.057359999999999</v>
      </c>
      <c r="FD225" s="1">
        <v>2.1337189999999999E-2</v>
      </c>
      <c r="FE225">
        <v>11.042210000000001</v>
      </c>
      <c r="FF225">
        <v>0.72811689999999996</v>
      </c>
      <c r="FG225">
        <v>26.09526</v>
      </c>
      <c r="FH225" s="1">
        <v>1.9006249999999999E-2</v>
      </c>
      <c r="FI225">
        <v>9.9107800000000008</v>
      </c>
      <c r="FJ225">
        <v>0.72335970000000005</v>
      </c>
      <c r="FK225">
        <v>26.041149999999998</v>
      </c>
      <c r="FL225">
        <v>1.6911570000000001E-2</v>
      </c>
      <c r="FM225">
        <v>8.8863219999999998</v>
      </c>
      <c r="FN225">
        <v>0.71877530000000001</v>
      </c>
      <c r="FO225">
        <v>25.884599999999999</v>
      </c>
      <c r="FP225" s="1">
        <v>1.504135E-2</v>
      </c>
      <c r="FQ225">
        <v>7.9636050000000003</v>
      </c>
      <c r="FR225">
        <v>0.71456739999999996</v>
      </c>
      <c r="FS225">
        <v>25.842040000000001</v>
      </c>
      <c r="FT225" s="1">
        <v>1.3380889999999999E-2</v>
      </c>
      <c r="FU225">
        <v>7.1339319999999997</v>
      </c>
      <c r="FV225">
        <v>0.71054039999999996</v>
      </c>
      <c r="FW225">
        <v>25.776050000000001</v>
      </c>
      <c r="FX225" s="1">
        <v>1.190337E-2</v>
      </c>
      <c r="FY225">
        <v>6.387956</v>
      </c>
      <c r="FZ225">
        <v>0.70697030000000005</v>
      </c>
      <c r="GA225">
        <v>25.777090000000001</v>
      </c>
      <c r="GB225" s="1">
        <v>1.058899E-2</v>
      </c>
      <c r="GC225">
        <v>5.7157939999999998</v>
      </c>
      <c r="GD225">
        <v>0.70369700000000002</v>
      </c>
      <c r="GE225">
        <v>25.702020000000001</v>
      </c>
      <c r="GF225" s="1">
        <v>9.4200859999999994E-3</v>
      </c>
      <c r="GG225">
        <v>5.1109150000000003</v>
      </c>
      <c r="GH225">
        <v>0.70095549999999995</v>
      </c>
      <c r="GI225">
        <v>25.589960000000001</v>
      </c>
      <c r="GJ225" s="1">
        <v>8.3858630000000003E-3</v>
      </c>
      <c r="GK225">
        <v>4.5673320000000004</v>
      </c>
      <c r="GL225">
        <v>0.69900910000000005</v>
      </c>
      <c r="GM225">
        <v>25.808340000000001</v>
      </c>
      <c r="GN225" s="1">
        <v>7.4614479999999999E-3</v>
      </c>
      <c r="GO225">
        <v>4.074408</v>
      </c>
      <c r="GP225">
        <v>0.69728259999999997</v>
      </c>
      <c r="GQ225">
        <v>26.127089999999999</v>
      </c>
      <c r="GR225" s="1">
        <v>6.62E-3</v>
      </c>
      <c r="GS225">
        <v>3.6224460000000001</v>
      </c>
      <c r="GT225">
        <v>0.69581090000000001</v>
      </c>
      <c r="GU225">
        <v>26.599060000000001</v>
      </c>
      <c r="GV225" s="1">
        <v>5.8514040000000002E-3</v>
      </c>
      <c r="GW225">
        <v>3.2066349999999999</v>
      </c>
      <c r="GX225">
        <v>0.6947854</v>
      </c>
      <c r="GY225">
        <v>27.067910000000001</v>
      </c>
      <c r="GZ225" s="1">
        <v>5.1457359999999997E-3</v>
      </c>
      <c r="HA225">
        <v>2.823312</v>
      </c>
      <c r="HB225">
        <v>0.69393609999999994</v>
      </c>
      <c r="HC225">
        <v>27.35726</v>
      </c>
      <c r="HD225" s="1">
        <v>4.4785830000000004E-3</v>
      </c>
      <c r="HE225">
        <v>2.461897</v>
      </c>
      <c r="HF225">
        <v>0.69324419999999998</v>
      </c>
      <c r="HG225">
        <v>27.237950000000001</v>
      </c>
      <c r="HH225" s="1">
        <v>3.8233719999999998E-3</v>
      </c>
      <c r="HI225">
        <v>2.1083370000000001</v>
      </c>
      <c r="HJ225">
        <v>0.69272800000000001</v>
      </c>
      <c r="HK225">
        <v>27.104700000000001</v>
      </c>
      <c r="HL225" s="1">
        <v>3.1737150000000001E-3</v>
      </c>
      <c r="HM225">
        <v>1.75742</v>
      </c>
      <c r="HN225">
        <v>0.69246160000000001</v>
      </c>
      <c r="HO225">
        <v>26.885960000000001</v>
      </c>
      <c r="HP225" s="1">
        <v>2.558935E-3</v>
      </c>
      <c r="HQ225">
        <v>1.4223269999999999</v>
      </c>
      <c r="HR225">
        <v>0.69231529999999997</v>
      </c>
      <c r="HS225">
        <v>26.801690000000001</v>
      </c>
      <c r="HT225" s="1">
        <v>2.0258390000000002E-3</v>
      </c>
      <c r="HU225">
        <v>1.127545</v>
      </c>
      <c r="HV225">
        <v>0.6921988</v>
      </c>
      <c r="HW225">
        <v>26.773109999999999</v>
      </c>
      <c r="HX225" s="1">
        <v>1.60626E-3</v>
      </c>
      <c r="HY225">
        <v>0.89221300000000003</v>
      </c>
      <c r="HZ225">
        <v>0.6921602</v>
      </c>
      <c r="IA225">
        <v>26.57217</v>
      </c>
      <c r="IB225" s="1">
        <v>1.3044669999999999E-3</v>
      </c>
      <c r="IC225">
        <v>0.72064419999999996</v>
      </c>
      <c r="ID225">
        <v>0.69212479999999998</v>
      </c>
      <c r="IE225">
        <v>26.403449999999999</v>
      </c>
      <c r="IF225" s="1">
        <v>1.099474E-3</v>
      </c>
      <c r="IG225">
        <v>0.60332669999999999</v>
      </c>
      <c r="IH225">
        <v>0.6920866</v>
      </c>
      <c r="II225">
        <v>26.104330000000001</v>
      </c>
      <c r="IJ225" s="1">
        <v>9.6113920000000003E-4</v>
      </c>
      <c r="IK225">
        <v>0.52433430000000003</v>
      </c>
      <c r="IL225">
        <v>0.69200150000000005</v>
      </c>
      <c r="IM225">
        <v>25.66216</v>
      </c>
      <c r="IN225" s="1">
        <v>8.6303300000000003E-4</v>
      </c>
      <c r="IO225">
        <v>0.46892499999999998</v>
      </c>
      <c r="IP225">
        <v>0.69193289999999996</v>
      </c>
      <c r="IQ225">
        <v>25.377199999999998</v>
      </c>
      <c r="IR225" s="1">
        <v>7.8682570000000002E-4</v>
      </c>
      <c r="IS225">
        <v>0.42658170000000001</v>
      </c>
      <c r="IT225">
        <v>0.69182589999999999</v>
      </c>
      <c r="IU225">
        <v>25.240079999999999</v>
      </c>
      <c r="IV225" s="1">
        <v>7.2319210000000003E-4</v>
      </c>
      <c r="IW225">
        <v>0.3915959</v>
      </c>
      <c r="IX225">
        <v>0.69170030000000005</v>
      </c>
      <c r="IY225">
        <v>25.670280000000002</v>
      </c>
      <c r="IZ225" s="1">
        <v>6.6910699999999995E-4</v>
      </c>
      <c r="JA225">
        <v>0.3619598</v>
      </c>
      <c r="JB225">
        <v>0.69153249999999999</v>
      </c>
      <c r="JC225">
        <v>26.090109999999999</v>
      </c>
      <c r="JD225" s="1">
        <v>6.2385130000000002E-4</v>
      </c>
      <c r="JE225">
        <v>0.33709420000000001</v>
      </c>
      <c r="JF225">
        <v>0.69137630000000005</v>
      </c>
      <c r="JG225">
        <v>26.439240000000002</v>
      </c>
      <c r="JH225" s="1">
        <v>5.8616790000000005E-4</v>
      </c>
      <c r="JI225">
        <v>0.3164246</v>
      </c>
      <c r="JJ225">
        <v>0.69120009999999998</v>
      </c>
      <c r="JK225">
        <v>26.531179999999999</v>
      </c>
      <c r="JL225" s="1">
        <v>5.5457650000000005E-4</v>
      </c>
      <c r="JM225">
        <v>0.29915009999999997</v>
      </c>
      <c r="JN225">
        <v>0.69100890000000004</v>
      </c>
      <c r="JO225">
        <v>26.612369999999999</v>
      </c>
      <c r="JP225" s="1">
        <v>5.27798E-4</v>
      </c>
      <c r="JQ225">
        <v>0.2845374</v>
      </c>
      <c r="JR225">
        <v>0.69082299999999996</v>
      </c>
      <c r="JS225">
        <v>26.62595</v>
      </c>
      <c r="JT225" s="1">
        <v>5.0478749999999998E-4</v>
      </c>
      <c r="JU225">
        <v>0.27201170000000002</v>
      </c>
      <c r="JV225">
        <v>0.69063399999999997</v>
      </c>
      <c r="JW225">
        <v>26.74494</v>
      </c>
      <c r="JX225" s="1">
        <v>4.8503670000000002E-4</v>
      </c>
      <c r="JY225">
        <v>0.26126149999999998</v>
      </c>
      <c r="JZ225">
        <v>0.69045080000000003</v>
      </c>
      <c r="KA225">
        <v>26.80189</v>
      </c>
      <c r="KB225" s="1">
        <v>4.6753540000000002E-4</v>
      </c>
      <c r="KC225">
        <v>0.25182539999999998</v>
      </c>
      <c r="KD225">
        <v>0.69024870000000005</v>
      </c>
      <c r="KE225">
        <v>27.119990000000001</v>
      </c>
      <c r="KF225" s="1">
        <v>4.5110009999999999E-4</v>
      </c>
      <c r="KG225">
        <v>0.24306040000000001</v>
      </c>
      <c r="KH225">
        <v>0.69005419999999995</v>
      </c>
      <c r="KI225">
        <v>27.197959999999998</v>
      </c>
      <c r="KJ225" s="1">
        <v>4.3487799999999998E-4</v>
      </c>
      <c r="KK225">
        <v>0.23442160000000001</v>
      </c>
      <c r="KL225">
        <v>0.68986400000000003</v>
      </c>
      <c r="KM225">
        <v>27.187159999999999</v>
      </c>
      <c r="KN225" s="1">
        <v>4.183802E-4</v>
      </c>
      <c r="KO225">
        <v>0.22567809999999999</v>
      </c>
      <c r="KP225">
        <v>0.68971269999999996</v>
      </c>
      <c r="KQ225">
        <v>27.170770000000001</v>
      </c>
      <c r="KR225" s="1">
        <v>4.0156520000000001E-4</v>
      </c>
      <c r="KS225">
        <v>0.21673249999999999</v>
      </c>
      <c r="KT225">
        <v>0.68956850000000003</v>
      </c>
      <c r="KU225">
        <v>26.970009999999998</v>
      </c>
      <c r="KV225" s="1">
        <v>3.8475139999999999E-4</v>
      </c>
      <c r="KW225">
        <v>0.20775959999999999</v>
      </c>
      <c r="KX225">
        <v>0.68942720000000002</v>
      </c>
      <c r="KY225">
        <v>26.729890000000001</v>
      </c>
      <c r="KZ225" s="1">
        <v>3.681256E-4</v>
      </c>
      <c r="LA225">
        <v>0.19886619999999999</v>
      </c>
      <c r="LB225">
        <v>0.6893224</v>
      </c>
      <c r="LC225">
        <v>26.589700000000001</v>
      </c>
      <c r="LD225" s="1">
        <v>3.5182090000000001E-4</v>
      </c>
      <c r="LE225">
        <v>0.19011120000000001</v>
      </c>
      <c r="LF225">
        <v>0.6892547</v>
      </c>
      <c r="LG225">
        <v>26.487189999999998</v>
      </c>
      <c r="LH225" s="1">
        <v>3.36108E-4</v>
      </c>
      <c r="LI225">
        <v>0.18163689999999999</v>
      </c>
      <c r="LJ225">
        <v>0.68919540000000001</v>
      </c>
      <c r="LK225">
        <v>26.71874</v>
      </c>
      <c r="LL225" s="1">
        <v>3.2088560000000002E-4</v>
      </c>
      <c r="LM225">
        <v>0.17342859999999999</v>
      </c>
      <c r="LN225">
        <v>0.68918100000000004</v>
      </c>
      <c r="LO225">
        <v>26.935870000000001</v>
      </c>
      <c r="LP225" s="1">
        <v>3.0632350000000001E-4</v>
      </c>
      <c r="LQ225">
        <v>0.16555890000000001</v>
      </c>
      <c r="LR225">
        <v>0.68914900000000001</v>
      </c>
      <c r="LS225">
        <v>27.20364</v>
      </c>
      <c r="LT225" s="1">
        <v>2.9254260000000001E-4</v>
      </c>
      <c r="LU225">
        <v>0.1580887</v>
      </c>
      <c r="LV225">
        <v>0.68911849999999997</v>
      </c>
      <c r="LW225">
        <v>27.396380000000001</v>
      </c>
      <c r="LX225" s="1">
        <v>2.7960270000000002E-4</v>
      </c>
      <c r="LY225">
        <v>0.15106320000000001</v>
      </c>
      <c r="LZ225">
        <v>0.68912580000000001</v>
      </c>
      <c r="MA225">
        <v>27.394850000000002</v>
      </c>
      <c r="MB225" s="1">
        <v>2.6673339999999998E-4</v>
      </c>
      <c r="MC225">
        <v>0.14430499999999999</v>
      </c>
      <c r="MD225">
        <v>0.68909509999999996</v>
      </c>
      <c r="ME225">
        <v>27.155639999999998</v>
      </c>
      <c r="MF225" s="1">
        <v>2.5359880000000001E-4</v>
      </c>
      <c r="MG225">
        <v>0.13769390000000001</v>
      </c>
      <c r="MH225">
        <v>0.68911149999999999</v>
      </c>
      <c r="MI225">
        <v>26.98386</v>
      </c>
      <c r="MJ225" s="1">
        <v>2.4074440000000001E-4</v>
      </c>
      <c r="MK225">
        <v>0.13117200000000001</v>
      </c>
      <c r="ML225">
        <v>0.68909529999999997</v>
      </c>
      <c r="MM225">
        <v>26.800879999999999</v>
      </c>
      <c r="MN225" s="1">
        <v>2.2815070000000001E-4</v>
      </c>
      <c r="MO225">
        <v>0.1247182</v>
      </c>
      <c r="MP225">
        <v>0.6890984</v>
      </c>
      <c r="MQ225">
        <v>27.01746</v>
      </c>
      <c r="MR225" s="1">
        <v>2.1618780000000001E-4</v>
      </c>
      <c r="MS225">
        <v>0.1185142</v>
      </c>
      <c r="MT225">
        <v>0.6891062</v>
      </c>
      <c r="MU225">
        <v>26.89791</v>
      </c>
      <c r="MV225" s="1">
        <v>2.051709E-4</v>
      </c>
      <c r="MW225">
        <v>0.11275549999999999</v>
      </c>
      <c r="MX225">
        <v>0.68909900000000002</v>
      </c>
      <c r="MY225">
        <v>26.492519999999999</v>
      </c>
      <c r="MZ225" s="1">
        <v>1.95291E-4</v>
      </c>
      <c r="NA225">
        <v>0.10755430000000001</v>
      </c>
      <c r="NB225">
        <v>0.68911829999999996</v>
      </c>
      <c r="NC225">
        <v>26.0855</v>
      </c>
      <c r="ND225" s="1">
        <v>1.8640040000000001E-4</v>
      </c>
      <c r="NE225">
        <v>0.10287159999999999</v>
      </c>
      <c r="NF225">
        <v>0.68911800000000001</v>
      </c>
      <c r="NG225">
        <v>25.865549999999999</v>
      </c>
      <c r="NH225" s="1">
        <v>1.782555E-4</v>
      </c>
      <c r="NI225">
        <v>9.8585539999999999E-2</v>
      </c>
      <c r="NJ225">
        <v>0.68910190000000004</v>
      </c>
      <c r="NK225">
        <v>25.685420000000001</v>
      </c>
      <c r="NL225" s="1">
        <v>1.707654E-4</v>
      </c>
      <c r="NM225">
        <v>9.4638959999999994E-2</v>
      </c>
      <c r="NN225">
        <v>0.68910890000000002</v>
      </c>
      <c r="NO225">
        <v>25.575810000000001</v>
      </c>
      <c r="NP225" s="1">
        <v>1.6377359999999999E-4</v>
      </c>
      <c r="NQ225">
        <v>9.0953919999999994E-2</v>
      </c>
      <c r="NR225">
        <v>0.68910499999999997</v>
      </c>
      <c r="NS225">
        <v>25.427240000000001</v>
      </c>
      <c r="NT225" s="1">
        <v>1.5709639999999999E-4</v>
      </c>
      <c r="NU225">
        <v>8.7427569999999996E-2</v>
      </c>
      <c r="NV225">
        <v>0.68912150000000005</v>
      </c>
      <c r="NW225">
        <v>25.70054</v>
      </c>
      <c r="NX225" s="1">
        <v>1.5079650000000001E-4</v>
      </c>
      <c r="NY225">
        <v>8.4076250000000005E-2</v>
      </c>
      <c r="NZ225">
        <v>0.68912519999999999</v>
      </c>
      <c r="OA225">
        <v>26.00874</v>
      </c>
      <c r="OB225" s="1">
        <v>1.4481109999999999E-4</v>
      </c>
      <c r="OC225">
        <v>8.0892259999999994E-2</v>
      </c>
      <c r="OD225">
        <v>0.68910380000000004</v>
      </c>
      <c r="OE225">
        <v>26.189520000000002</v>
      </c>
      <c r="OF225" s="1">
        <v>1.390498E-4</v>
      </c>
      <c r="OG225">
        <v>7.7821360000000006E-2</v>
      </c>
      <c r="OH225">
        <v>0.68909010000000004</v>
      </c>
      <c r="OI225">
        <v>26.39481</v>
      </c>
      <c r="OJ225" s="1">
        <v>1.336024E-4</v>
      </c>
      <c r="OK225">
        <v>7.4899199999999999E-2</v>
      </c>
    </row>
    <row r="226" spans="1:401" x14ac:dyDescent="0.35">
      <c r="A226">
        <v>232</v>
      </c>
      <c r="B226" t="s">
        <v>4</v>
      </c>
      <c r="C226" t="s">
        <v>181</v>
      </c>
      <c r="D226" t="s">
        <v>232</v>
      </c>
      <c r="E226">
        <v>854.70180000000005</v>
      </c>
      <c r="F226">
        <v>0.46347060000000001</v>
      </c>
      <c r="G226">
        <v>22.299489999999999</v>
      </c>
      <c r="H226">
        <v>0</v>
      </c>
      <c r="I226">
        <v>0</v>
      </c>
      <c r="J226">
        <v>0.46184310000000001</v>
      </c>
      <c r="K226">
        <v>22.518070000000002</v>
      </c>
      <c r="L226">
        <v>0</v>
      </c>
      <c r="M226">
        <v>0</v>
      </c>
      <c r="N226">
        <v>0.46029140000000002</v>
      </c>
      <c r="O226">
        <v>22.766539999999999</v>
      </c>
      <c r="P226">
        <v>0</v>
      </c>
      <c r="Q226">
        <v>0</v>
      </c>
      <c r="R226">
        <v>0.45874530000000002</v>
      </c>
      <c r="S226">
        <v>22.796379999999999</v>
      </c>
      <c r="T226">
        <v>0</v>
      </c>
      <c r="U226">
        <v>0</v>
      </c>
      <c r="V226">
        <v>0.45716440000000003</v>
      </c>
      <c r="W226">
        <v>22.439869999999999</v>
      </c>
      <c r="X226">
        <v>0</v>
      </c>
      <c r="Y226">
        <v>0</v>
      </c>
      <c r="Z226">
        <v>0.45546959999999997</v>
      </c>
      <c r="AA226">
        <v>22.090620000000001</v>
      </c>
      <c r="AB226">
        <v>0</v>
      </c>
      <c r="AC226">
        <v>0</v>
      </c>
      <c r="AD226">
        <v>0.45343149999999999</v>
      </c>
      <c r="AE226">
        <v>21.851459999999999</v>
      </c>
      <c r="AF226">
        <v>0</v>
      </c>
      <c r="AG226">
        <v>0</v>
      </c>
      <c r="AH226">
        <v>0.45092019999999999</v>
      </c>
      <c r="AI226">
        <v>22.16272</v>
      </c>
      <c r="AJ226">
        <v>0</v>
      </c>
      <c r="AK226">
        <v>0</v>
      </c>
      <c r="AL226">
        <v>0.4483356</v>
      </c>
      <c r="AM226">
        <v>22.804590000000001</v>
      </c>
      <c r="AN226">
        <v>0</v>
      </c>
      <c r="AO226">
        <v>4.3662179999999998E-38</v>
      </c>
      <c r="AP226">
        <v>0.44595560000000001</v>
      </c>
      <c r="AQ226">
        <v>23.438590000000001</v>
      </c>
      <c r="AR226" s="1">
        <v>5.0510799999999996E-29</v>
      </c>
      <c r="AS226" s="1">
        <v>2.2792390000000001E-26</v>
      </c>
      <c r="AT226">
        <v>0.4438261</v>
      </c>
      <c r="AU226">
        <v>23.919250000000002</v>
      </c>
      <c r="AV226" s="1">
        <v>1.033171E-17</v>
      </c>
      <c r="AW226" s="1">
        <v>4.6629260000000001E-15</v>
      </c>
      <c r="AX226">
        <v>0.44190200000000002</v>
      </c>
      <c r="AY226">
        <v>24.032820000000001</v>
      </c>
      <c r="AZ226" s="1">
        <v>2.359312E-9</v>
      </c>
      <c r="BA226" s="1">
        <v>1.0694789999999999E-6</v>
      </c>
      <c r="BB226">
        <v>0.44013760000000002</v>
      </c>
      <c r="BC226">
        <v>23.875689999999999</v>
      </c>
      <c r="BD226" s="1">
        <v>3.1276779999999997E-5</v>
      </c>
      <c r="BE226" s="1">
        <v>1.2235660000000001E-2</v>
      </c>
      <c r="BF226">
        <v>0.43836039999999998</v>
      </c>
      <c r="BG226">
        <v>23.64686</v>
      </c>
      <c r="BH226" s="1">
        <v>1.00479E-2</v>
      </c>
      <c r="BI226" s="1">
        <v>4.0026719999999996</v>
      </c>
      <c r="BJ226">
        <v>0.43650650000000002</v>
      </c>
      <c r="BK226">
        <v>23.550689999999999</v>
      </c>
      <c r="BL226" s="1">
        <v>0.51229239999999998</v>
      </c>
      <c r="BM226" s="1">
        <v>210.08349999999999</v>
      </c>
      <c r="BN226">
        <v>0.4344982</v>
      </c>
      <c r="BO226">
        <v>23.981999999999999</v>
      </c>
      <c r="BP226" s="1">
        <v>7.037445</v>
      </c>
      <c r="BQ226">
        <v>2980.5729999999999</v>
      </c>
      <c r="BR226">
        <v>0.4322645</v>
      </c>
      <c r="BS226">
        <v>24.578769999999999</v>
      </c>
      <c r="BT226">
        <v>35.104709999999997</v>
      </c>
      <c r="BU226">
        <v>15338.68</v>
      </c>
      <c r="BV226">
        <v>0.42975200000000002</v>
      </c>
      <c r="BW226">
        <v>25.225999999999999</v>
      </c>
      <c r="BX226">
        <v>77.678889999999996</v>
      </c>
      <c r="BY226">
        <v>34964.75</v>
      </c>
      <c r="BZ226">
        <v>0.42687000000000003</v>
      </c>
      <c r="CA226">
        <v>25.722079999999998</v>
      </c>
      <c r="CB226">
        <v>88.57835</v>
      </c>
      <c r="CC226">
        <v>41000.660000000003</v>
      </c>
      <c r="CD226">
        <v>0.4235564</v>
      </c>
      <c r="CE226">
        <v>25.82864</v>
      </c>
      <c r="CF226">
        <v>58.587029999999999</v>
      </c>
      <c r="CG226">
        <v>27837.45</v>
      </c>
      <c r="CH226">
        <v>0.41996030000000001</v>
      </c>
      <c r="CI226">
        <v>25.49821</v>
      </c>
      <c r="CJ226">
        <v>24.844629999999999</v>
      </c>
      <c r="CK226">
        <v>12086</v>
      </c>
      <c r="CL226">
        <v>0.41607290000000002</v>
      </c>
      <c r="CM226">
        <v>25.086729999999999</v>
      </c>
      <c r="CN226">
        <v>7.3693249999999999</v>
      </c>
      <c r="CO226">
        <v>3660.8139999999999</v>
      </c>
      <c r="CP226">
        <v>0.4120164</v>
      </c>
      <c r="CQ226">
        <v>24.790320000000001</v>
      </c>
      <c r="CR226">
        <v>1.6802250000000001</v>
      </c>
      <c r="CS226">
        <v>848.64260000000002</v>
      </c>
      <c r="CT226">
        <v>0.40783419999999998</v>
      </c>
      <c r="CU226">
        <v>24.908819999999999</v>
      </c>
      <c r="CV226">
        <v>0.35151969999999999</v>
      </c>
      <c r="CW226">
        <v>178.24029999999999</v>
      </c>
      <c r="CX226">
        <v>0.40355590000000002</v>
      </c>
      <c r="CY226">
        <v>24.911850000000001</v>
      </c>
      <c r="CZ226">
        <v>0.1083003</v>
      </c>
      <c r="DA226">
        <v>53.59469</v>
      </c>
      <c r="DB226">
        <v>0.3991693</v>
      </c>
      <c r="DC226">
        <v>25.305700000000002</v>
      </c>
      <c r="DD226">
        <v>7.2004949999999998E-2</v>
      </c>
      <c r="DE226">
        <v>34.826180000000001</v>
      </c>
      <c r="DF226">
        <v>0.39461190000000002</v>
      </c>
      <c r="DG226">
        <v>25.6629</v>
      </c>
      <c r="DH226">
        <v>6.8113220000000002E-2</v>
      </c>
      <c r="DI226">
        <v>32.945709999999998</v>
      </c>
      <c r="DJ226">
        <v>0.38986090000000001</v>
      </c>
      <c r="DK226">
        <v>25.73292</v>
      </c>
      <c r="DL226">
        <v>6.6897730000000002E-2</v>
      </c>
      <c r="DM226">
        <v>32.593249999999998</v>
      </c>
      <c r="DN226">
        <v>0.3849689</v>
      </c>
      <c r="DO226">
        <v>25.453579999999999</v>
      </c>
      <c r="DP226">
        <v>6.3866909999999999E-2</v>
      </c>
      <c r="DQ226">
        <v>31.37961</v>
      </c>
      <c r="DR226">
        <v>0.38012550000000001</v>
      </c>
      <c r="DS226">
        <v>25.020299999999999</v>
      </c>
      <c r="DT226" s="1">
        <v>5.922525E-2</v>
      </c>
      <c r="DU226">
        <v>29.330079999999999</v>
      </c>
      <c r="DV226">
        <v>0.37553779999999998</v>
      </c>
      <c r="DW226">
        <v>24.642040000000001</v>
      </c>
      <c r="DX226">
        <v>5.3907440000000001E-2</v>
      </c>
      <c r="DY226">
        <v>26.882180000000002</v>
      </c>
      <c r="DZ226">
        <v>0.37095729999999999</v>
      </c>
      <c r="EA226">
        <v>24.85453</v>
      </c>
      <c r="EB226" s="1">
        <v>4.8520430000000003E-2</v>
      </c>
      <c r="EC226">
        <v>24.369589999999999</v>
      </c>
      <c r="ED226">
        <v>0.36630200000000002</v>
      </c>
      <c r="EE226">
        <v>25.23461</v>
      </c>
      <c r="EF226">
        <v>4.3389320000000002E-2</v>
      </c>
      <c r="EG226">
        <v>21.948979999999999</v>
      </c>
      <c r="EH226">
        <v>0.36176520000000001</v>
      </c>
      <c r="EI226">
        <v>25.733720000000002</v>
      </c>
      <c r="EJ226" s="1">
        <v>3.8697889999999999E-2</v>
      </c>
      <c r="EK226">
        <v>19.706689999999998</v>
      </c>
      <c r="EL226">
        <v>0.35729640000000001</v>
      </c>
      <c r="EM226">
        <v>26.273499999999999</v>
      </c>
      <c r="EN226">
        <v>3.4475779999999998E-2</v>
      </c>
      <c r="EO226">
        <v>17.67089</v>
      </c>
      <c r="EP226">
        <v>0.35286099999999998</v>
      </c>
      <c r="EQ226">
        <v>26.499890000000001</v>
      </c>
      <c r="ER226" s="1">
        <v>3.0724660000000001E-2</v>
      </c>
      <c r="ES226">
        <v>15.85084</v>
      </c>
      <c r="ET226">
        <v>0.3483945</v>
      </c>
      <c r="EU226">
        <v>26.41404</v>
      </c>
      <c r="EV226" s="1">
        <v>2.7412780000000001E-2</v>
      </c>
      <c r="EW226">
        <v>14.234909999999999</v>
      </c>
      <c r="EX226">
        <v>0.34399190000000002</v>
      </c>
      <c r="EY226">
        <v>26.29955</v>
      </c>
      <c r="EZ226" s="1">
        <v>2.4461980000000001E-2</v>
      </c>
      <c r="FA226">
        <v>12.78318</v>
      </c>
      <c r="FB226">
        <v>0.33983790000000003</v>
      </c>
      <c r="FC226">
        <v>26.098130000000001</v>
      </c>
      <c r="FD226" s="1">
        <v>2.1820490000000001E-2</v>
      </c>
      <c r="FE226">
        <v>11.46753</v>
      </c>
      <c r="FF226">
        <v>0.3357484</v>
      </c>
      <c r="FG226">
        <v>26.14894</v>
      </c>
      <c r="FH226" s="1">
        <v>1.9443999999999999E-2</v>
      </c>
      <c r="FI226">
        <v>10.286820000000001</v>
      </c>
      <c r="FJ226">
        <v>0.33165129999999998</v>
      </c>
      <c r="FK226">
        <v>26.102900000000002</v>
      </c>
      <c r="FL226" s="1">
        <v>1.7309390000000001E-2</v>
      </c>
      <c r="FM226">
        <v>9.2175499999999992</v>
      </c>
      <c r="FN226">
        <v>0.3275305</v>
      </c>
      <c r="FO226">
        <v>25.928439999999998</v>
      </c>
      <c r="FP226" s="1">
        <v>1.540038E-2</v>
      </c>
      <c r="FQ226">
        <v>8.2545289999999998</v>
      </c>
      <c r="FR226">
        <v>0.3236502</v>
      </c>
      <c r="FS226">
        <v>25.860790000000001</v>
      </c>
      <c r="FT226">
        <v>1.3705220000000001E-2</v>
      </c>
      <c r="FU226">
        <v>7.3889760000000004</v>
      </c>
      <c r="FV226">
        <v>0.3199806</v>
      </c>
      <c r="FW226">
        <v>25.774429999999999</v>
      </c>
      <c r="FX226" s="1">
        <v>1.219718E-2</v>
      </c>
      <c r="FY226">
        <v>6.6112510000000002</v>
      </c>
      <c r="FZ226">
        <v>0.31661640000000002</v>
      </c>
      <c r="GA226">
        <v>25.767969999999998</v>
      </c>
      <c r="GB226" s="1">
        <v>1.0855719999999999E-2</v>
      </c>
      <c r="GC226">
        <v>5.9117410000000001</v>
      </c>
      <c r="GD226">
        <v>0.3135249</v>
      </c>
      <c r="GE226">
        <v>25.711010000000002</v>
      </c>
      <c r="GF226" s="1">
        <v>9.6615399999999997E-3</v>
      </c>
      <c r="GG226">
        <v>5.2830969999999997</v>
      </c>
      <c r="GH226">
        <v>0.31088589999999999</v>
      </c>
      <c r="GI226">
        <v>25.62227</v>
      </c>
      <c r="GJ226" s="1">
        <v>8.6056450000000003E-3</v>
      </c>
      <c r="GK226">
        <v>4.7203200000000001</v>
      </c>
      <c r="GL226">
        <v>0.30878139999999998</v>
      </c>
      <c r="GM226">
        <v>25.853560000000002</v>
      </c>
      <c r="GN226" s="1">
        <v>7.6631490000000002E-3</v>
      </c>
      <c r="GO226">
        <v>4.214486</v>
      </c>
      <c r="GP226">
        <v>0.30696230000000002</v>
      </c>
      <c r="GQ226">
        <v>26.176449999999999</v>
      </c>
      <c r="GR226" s="1">
        <v>6.8073739999999997E-3</v>
      </c>
      <c r="GS226">
        <v>3.7507350000000002</v>
      </c>
      <c r="GT226">
        <v>0.30540400000000001</v>
      </c>
      <c r="GU226">
        <v>26.633109999999999</v>
      </c>
      <c r="GV226" s="1">
        <v>6.0250149999999999E-3</v>
      </c>
      <c r="GW226">
        <v>3.3235109999999999</v>
      </c>
      <c r="GX226">
        <v>0.30420000000000003</v>
      </c>
      <c r="GY226">
        <v>27.08071</v>
      </c>
      <c r="GZ226" s="1">
        <v>5.3078709999999996E-3</v>
      </c>
      <c r="HA226">
        <v>2.9296350000000002</v>
      </c>
      <c r="HB226">
        <v>0.3032397</v>
      </c>
      <c r="HC226">
        <v>27.353280000000002</v>
      </c>
      <c r="HD226" s="1">
        <v>4.634946E-3</v>
      </c>
      <c r="HE226">
        <v>2.5592800000000002</v>
      </c>
      <c r="HF226">
        <v>0.30245670000000002</v>
      </c>
      <c r="HG226">
        <v>27.22749</v>
      </c>
      <c r="HH226" s="1">
        <v>3.9793320000000004E-3</v>
      </c>
      <c r="HI226">
        <v>2.1982550000000001</v>
      </c>
      <c r="HJ226">
        <v>0.30184309999999998</v>
      </c>
      <c r="HK226">
        <v>27.100919999999999</v>
      </c>
      <c r="HL226" s="1">
        <v>3.3278719999999999E-3</v>
      </c>
      <c r="HM226">
        <v>1.8394170000000001</v>
      </c>
      <c r="HN226">
        <v>0.3014192</v>
      </c>
      <c r="HO226">
        <v>26.91019</v>
      </c>
      <c r="HP226" s="1">
        <v>2.7021160000000001E-3</v>
      </c>
      <c r="HQ226">
        <v>1.4940990000000001</v>
      </c>
      <c r="HR226">
        <v>0.3011006</v>
      </c>
      <c r="HS226">
        <v>26.851400000000002</v>
      </c>
      <c r="HT226" s="1">
        <v>2.1466969999999999E-3</v>
      </c>
      <c r="HU226">
        <v>1.1867179999999999</v>
      </c>
      <c r="HV226">
        <v>0.30086590000000002</v>
      </c>
      <c r="HW226">
        <v>26.846139999999998</v>
      </c>
      <c r="HX226" s="1">
        <v>1.698801E-3</v>
      </c>
      <c r="HY226">
        <v>0.93829969999999996</v>
      </c>
      <c r="HZ226">
        <v>0.30069560000000001</v>
      </c>
      <c r="IA226">
        <v>26.65014</v>
      </c>
      <c r="IB226" s="1">
        <v>1.369615E-3</v>
      </c>
      <c r="IC226">
        <v>0.7552413</v>
      </c>
      <c r="ID226">
        <v>0.30057060000000002</v>
      </c>
      <c r="IE226">
        <v>26.468530000000001</v>
      </c>
      <c r="IF226" s="1">
        <v>1.1433769999999999E-3</v>
      </c>
      <c r="IG226">
        <v>0.6293067</v>
      </c>
      <c r="IH226">
        <v>0.30046329999999999</v>
      </c>
      <c r="II226">
        <v>26.152000000000001</v>
      </c>
      <c r="IJ226" s="1">
        <v>9.9100930000000005E-4</v>
      </c>
      <c r="IK226">
        <v>0.54456640000000001</v>
      </c>
      <c r="IL226">
        <v>0.30036289999999999</v>
      </c>
      <c r="IM226">
        <v>25.68638</v>
      </c>
      <c r="IN226" s="1">
        <v>8.8474840000000001E-4</v>
      </c>
      <c r="IO226">
        <v>0.48559000000000002</v>
      </c>
      <c r="IP226">
        <v>0.3002648</v>
      </c>
      <c r="IQ226">
        <v>25.391279999999998</v>
      </c>
      <c r="IR226" s="1">
        <v>8.0415550000000004E-4</v>
      </c>
      <c r="IS226">
        <v>0.44105040000000001</v>
      </c>
      <c r="IT226">
        <v>0.30015639999999999</v>
      </c>
      <c r="IU226">
        <v>25.265360000000001</v>
      </c>
      <c r="IV226" s="1">
        <v>7.3780440000000003E-4</v>
      </c>
      <c r="IW226">
        <v>0.4045145</v>
      </c>
      <c r="IX226">
        <v>0.30003370000000001</v>
      </c>
      <c r="IY226">
        <v>25.712869999999999</v>
      </c>
      <c r="IZ226" s="1">
        <v>6.8146700000000005E-4</v>
      </c>
      <c r="JA226">
        <v>0.37358829999999998</v>
      </c>
      <c r="JB226">
        <v>0.2998922</v>
      </c>
      <c r="JC226">
        <v>26.152529999999999</v>
      </c>
      <c r="JD226" s="1">
        <v>6.3415159999999999E-4</v>
      </c>
      <c r="JE226">
        <v>0.3475916</v>
      </c>
      <c r="JF226">
        <v>0.29974640000000002</v>
      </c>
      <c r="JG226">
        <v>26.495889999999999</v>
      </c>
      <c r="JH226" s="1">
        <v>5.9473290000000003E-4</v>
      </c>
      <c r="JI226">
        <v>0.32597720000000002</v>
      </c>
      <c r="JJ226">
        <v>0.29959039999999998</v>
      </c>
      <c r="JK226">
        <v>26.565470000000001</v>
      </c>
      <c r="JL226" s="1">
        <v>5.6176770000000004E-4</v>
      </c>
      <c r="JM226">
        <v>0.30793229999999999</v>
      </c>
      <c r="JN226">
        <v>0.29942190000000002</v>
      </c>
      <c r="JO226">
        <v>26.61073</v>
      </c>
      <c r="JP226" s="1">
        <v>5.3392789999999999E-4</v>
      </c>
      <c r="JQ226">
        <v>0.29269669999999998</v>
      </c>
      <c r="JR226">
        <v>0.2992455</v>
      </c>
      <c r="JS226">
        <v>26.59928</v>
      </c>
      <c r="JT226" s="1">
        <v>5.1003829999999998E-4</v>
      </c>
      <c r="JU226">
        <v>0.27965240000000002</v>
      </c>
      <c r="JV226">
        <v>0.29907240000000002</v>
      </c>
      <c r="JW226">
        <v>26.717469999999999</v>
      </c>
      <c r="JX226" s="1">
        <v>4.8956460000000005E-4</v>
      </c>
      <c r="JY226">
        <v>0.26846140000000002</v>
      </c>
      <c r="JZ226">
        <v>0.29889019999999999</v>
      </c>
      <c r="KA226">
        <v>26.802530000000001</v>
      </c>
      <c r="KB226" s="1">
        <v>4.7159980000000001E-4</v>
      </c>
      <c r="KC226">
        <v>0.25868790000000003</v>
      </c>
      <c r="KD226">
        <v>0.29869420000000002</v>
      </c>
      <c r="KE226">
        <v>27.157630000000001</v>
      </c>
      <c r="KF226" s="1">
        <v>4.5497419999999998E-4</v>
      </c>
      <c r="KG226">
        <v>0.24967490000000001</v>
      </c>
      <c r="KH226">
        <v>0.29851430000000001</v>
      </c>
      <c r="KI226">
        <v>27.269839999999999</v>
      </c>
      <c r="KJ226" s="1">
        <v>4.387676E-4</v>
      </c>
      <c r="KK226">
        <v>0.24084839999999999</v>
      </c>
      <c r="KL226">
        <v>0.29833520000000002</v>
      </c>
      <c r="KM226">
        <v>27.262329999999999</v>
      </c>
      <c r="KN226" s="1">
        <v>4.2235370000000001E-4</v>
      </c>
      <c r="KO226">
        <v>0.23193340000000001</v>
      </c>
      <c r="KP226">
        <v>0.29816209999999999</v>
      </c>
      <c r="KQ226">
        <v>27.228370000000002</v>
      </c>
      <c r="KR226" s="1">
        <v>4.0561489999999998E-4</v>
      </c>
      <c r="KS226">
        <v>0.22281329999999999</v>
      </c>
      <c r="KT226">
        <v>0.29799629999999999</v>
      </c>
      <c r="KU226">
        <v>27.001339999999999</v>
      </c>
      <c r="KV226" s="1">
        <v>3.8876710000000002E-4</v>
      </c>
      <c r="KW226">
        <v>0.21363380000000001</v>
      </c>
      <c r="KX226">
        <v>0.29785790000000001</v>
      </c>
      <c r="KY226">
        <v>26.735859999999999</v>
      </c>
      <c r="KZ226" s="1">
        <v>3.721199E-4</v>
      </c>
      <c r="LA226">
        <v>0.20453470000000001</v>
      </c>
      <c r="LB226">
        <v>0.29772860000000001</v>
      </c>
      <c r="LC226">
        <v>26.59158</v>
      </c>
      <c r="LD226" s="1">
        <v>3.557144E-4</v>
      </c>
      <c r="LE226">
        <v>0.1955567</v>
      </c>
      <c r="LF226">
        <v>0.29762620000000001</v>
      </c>
      <c r="LG226">
        <v>26.506209999999999</v>
      </c>
      <c r="LH226" s="1">
        <v>3.3987950000000002E-4</v>
      </c>
      <c r="LI226">
        <v>0.18685889999999999</v>
      </c>
      <c r="LJ226">
        <v>0.29754389999999997</v>
      </c>
      <c r="LK226">
        <v>26.75957</v>
      </c>
      <c r="LL226" s="1">
        <v>3.245322E-4</v>
      </c>
      <c r="LM226">
        <v>0.17843139999999999</v>
      </c>
      <c r="LN226">
        <v>0.29747889999999999</v>
      </c>
      <c r="LO226">
        <v>26.991199999999999</v>
      </c>
      <c r="LP226" s="1">
        <v>3.098062E-4</v>
      </c>
      <c r="LQ226">
        <v>0.17034060000000001</v>
      </c>
      <c r="LR226">
        <v>0.2974252</v>
      </c>
      <c r="LS226">
        <v>27.252230000000001</v>
      </c>
      <c r="LT226" s="1">
        <v>2.9583289999999998E-4</v>
      </c>
      <c r="LU226">
        <v>0.16264580000000001</v>
      </c>
      <c r="LV226">
        <v>0.29738890000000001</v>
      </c>
      <c r="LW226">
        <v>27.430949999999999</v>
      </c>
      <c r="LX226" s="1">
        <v>2.8271090000000002E-4</v>
      </c>
      <c r="LY226">
        <v>0.15540770000000001</v>
      </c>
      <c r="LZ226">
        <v>0.29736970000000001</v>
      </c>
      <c r="MA226">
        <v>27.413250000000001</v>
      </c>
      <c r="MB226" s="1">
        <v>2.697574E-4</v>
      </c>
      <c r="MC226">
        <v>0.14847289999999999</v>
      </c>
      <c r="MD226">
        <v>0.29734870000000002</v>
      </c>
      <c r="ME226">
        <v>27.158110000000001</v>
      </c>
      <c r="MF226" s="1">
        <v>2.5655570000000002E-4</v>
      </c>
      <c r="MG226">
        <v>0.14169309999999999</v>
      </c>
      <c r="MH226">
        <v>0.2973364</v>
      </c>
      <c r="MI226">
        <v>26.98265</v>
      </c>
      <c r="MJ226" s="1">
        <v>2.4366599999999999E-4</v>
      </c>
      <c r="MK226">
        <v>0.13501379999999999</v>
      </c>
      <c r="ML226">
        <v>0.297323</v>
      </c>
      <c r="MM226">
        <v>26.81739</v>
      </c>
      <c r="MN226">
        <v>2.3101099999999999E-4</v>
      </c>
      <c r="MO226">
        <v>0.12839780000000001</v>
      </c>
      <c r="MP226">
        <v>0.2973171</v>
      </c>
      <c r="MQ226">
        <v>27.056090000000001</v>
      </c>
      <c r="MR226" s="1">
        <v>2.1888309999999999E-4</v>
      </c>
      <c r="MS226">
        <v>0.12200800000000001</v>
      </c>
      <c r="MT226">
        <v>0.29731809999999997</v>
      </c>
      <c r="MU226">
        <v>26.969719999999999</v>
      </c>
      <c r="MV226" s="1">
        <v>2.076332E-4</v>
      </c>
      <c r="MW226">
        <v>0.1160537</v>
      </c>
      <c r="MX226">
        <v>0.29731859999999999</v>
      </c>
      <c r="MY226">
        <v>26.564319999999999</v>
      </c>
      <c r="MZ226" s="1">
        <v>1.974964E-4</v>
      </c>
      <c r="NA226">
        <v>0.1106615</v>
      </c>
      <c r="NB226">
        <v>0.29731970000000002</v>
      </c>
      <c r="NC226">
        <v>26.139130000000002</v>
      </c>
      <c r="ND226" s="1">
        <v>1.883962E-4</v>
      </c>
      <c r="NE226">
        <v>0.105813</v>
      </c>
      <c r="NF226">
        <v>0.29731679999999999</v>
      </c>
      <c r="NG226">
        <v>25.8949</v>
      </c>
      <c r="NH226" s="1">
        <v>1.8008649999999999E-4</v>
      </c>
      <c r="NI226">
        <v>0.101382</v>
      </c>
      <c r="NJ226">
        <v>0.2973092</v>
      </c>
      <c r="NK226">
        <v>25.69481</v>
      </c>
      <c r="NL226" s="1">
        <v>1.724466E-4</v>
      </c>
      <c r="NM226">
        <v>9.7302589999999994E-2</v>
      </c>
      <c r="NN226">
        <v>0.29731000000000002</v>
      </c>
      <c r="NO226">
        <v>25.581800000000001</v>
      </c>
      <c r="NP226" s="1">
        <v>1.6536289999999999E-4</v>
      </c>
      <c r="NQ226">
        <v>9.350704E-2</v>
      </c>
      <c r="NR226">
        <v>0.2973092</v>
      </c>
      <c r="NS226">
        <v>25.453600000000002</v>
      </c>
      <c r="NT226" s="1">
        <v>1.5861759999999999E-4</v>
      </c>
      <c r="NU226">
        <v>8.9880699999999994E-2</v>
      </c>
      <c r="NV226">
        <v>0.29731849999999999</v>
      </c>
      <c r="NW226">
        <v>25.74906</v>
      </c>
      <c r="NX226" s="1">
        <v>1.5223170000000001E-4</v>
      </c>
      <c r="NY226">
        <v>8.6428749999999999E-2</v>
      </c>
      <c r="NZ226">
        <v>0.29731010000000002</v>
      </c>
      <c r="OA226">
        <v>26.075040000000001</v>
      </c>
      <c r="OB226" s="1">
        <v>1.4618509999999999E-4</v>
      </c>
      <c r="OC226">
        <v>8.3154199999999998E-2</v>
      </c>
      <c r="OD226">
        <v>0.29731730000000001</v>
      </c>
      <c r="OE226">
        <v>26.24728</v>
      </c>
      <c r="OF226" s="1">
        <v>1.403686E-4</v>
      </c>
      <c r="OG226">
        <v>7.9996910000000004E-2</v>
      </c>
      <c r="OH226">
        <v>0.29731429999999998</v>
      </c>
      <c r="OI226">
        <v>26.42916</v>
      </c>
      <c r="OJ226" s="1">
        <v>1.348477E-4</v>
      </c>
      <c r="OK226">
        <v>7.6986379999999993E-2</v>
      </c>
    </row>
    <row r="227" spans="1:401" x14ac:dyDescent="0.35">
      <c r="A227">
        <v>233</v>
      </c>
      <c r="B227" t="s">
        <v>4</v>
      </c>
      <c r="C227" t="s">
        <v>181</v>
      </c>
      <c r="D227" t="s">
        <v>233</v>
      </c>
      <c r="E227">
        <v>881.04880000000003</v>
      </c>
      <c r="F227">
        <v>0.86530560000000001</v>
      </c>
      <c r="G227">
        <v>22.315339999999999</v>
      </c>
      <c r="H227">
        <v>0</v>
      </c>
      <c r="I227">
        <v>0</v>
      </c>
      <c r="J227">
        <v>0.86448429999999998</v>
      </c>
      <c r="K227">
        <v>22.537089999999999</v>
      </c>
      <c r="L227">
        <v>0</v>
      </c>
      <c r="M227">
        <v>0</v>
      </c>
      <c r="N227">
        <v>0.86365360000000002</v>
      </c>
      <c r="O227">
        <v>22.784849999999999</v>
      </c>
      <c r="P227">
        <v>0</v>
      </c>
      <c r="Q227">
        <v>0</v>
      </c>
      <c r="R227">
        <v>0.86279620000000001</v>
      </c>
      <c r="S227">
        <v>22.814550000000001</v>
      </c>
      <c r="T227">
        <v>0</v>
      </c>
      <c r="U227">
        <v>0</v>
      </c>
      <c r="V227">
        <v>0.86192170000000001</v>
      </c>
      <c r="W227">
        <v>22.469439999999999</v>
      </c>
      <c r="X227">
        <v>0</v>
      </c>
      <c r="Y227">
        <v>0</v>
      </c>
      <c r="Z227">
        <v>0.86094289999999996</v>
      </c>
      <c r="AA227">
        <v>22.11767</v>
      </c>
      <c r="AB227">
        <v>0</v>
      </c>
      <c r="AC227">
        <v>0</v>
      </c>
      <c r="AD227">
        <v>0.85963239999999996</v>
      </c>
      <c r="AE227">
        <v>21.872910000000001</v>
      </c>
      <c r="AF227">
        <v>0</v>
      </c>
      <c r="AG227">
        <v>0</v>
      </c>
      <c r="AH227">
        <v>0.85800989999999999</v>
      </c>
      <c r="AI227">
        <v>22.17595</v>
      </c>
      <c r="AJ227">
        <v>0</v>
      </c>
      <c r="AK227">
        <v>0</v>
      </c>
      <c r="AL227">
        <v>0.85652099999999998</v>
      </c>
      <c r="AM227">
        <v>22.807839999999999</v>
      </c>
      <c r="AN227">
        <v>0</v>
      </c>
      <c r="AO227">
        <v>0</v>
      </c>
      <c r="AP227">
        <v>0.85532750000000002</v>
      </c>
      <c r="AQ227">
        <v>23.454540000000001</v>
      </c>
      <c r="AR227">
        <v>1.057793E-29</v>
      </c>
      <c r="AS227" s="1">
        <v>2.5979470000000001E-27</v>
      </c>
      <c r="AT227">
        <v>0.85433840000000005</v>
      </c>
      <c r="AU227">
        <v>23.934049999999999</v>
      </c>
      <c r="AV227" s="1">
        <v>2.2075780000000001E-18</v>
      </c>
      <c r="AW227" s="1">
        <v>5.4530820000000001E-16</v>
      </c>
      <c r="AX227">
        <v>0.85344410000000004</v>
      </c>
      <c r="AY227">
        <v>24.049309999999998</v>
      </c>
      <c r="AZ227" s="1">
        <v>1.1169790000000001E-9</v>
      </c>
      <c r="BA227" s="1">
        <v>2.4168729999999999E-7</v>
      </c>
      <c r="BB227">
        <v>0.85265310000000005</v>
      </c>
      <c r="BC227">
        <v>23.90475</v>
      </c>
      <c r="BD227" s="1">
        <v>1.8997040000000001E-5</v>
      </c>
      <c r="BE227" s="1">
        <v>4.5306579999999999E-3</v>
      </c>
      <c r="BF227">
        <v>0.85174629999999996</v>
      </c>
      <c r="BG227">
        <v>23.6739</v>
      </c>
      <c r="BH227" s="1">
        <v>6.9390859999999997E-3</v>
      </c>
      <c r="BI227" s="1">
        <v>1.7462800000000001</v>
      </c>
      <c r="BJ227">
        <v>0.85071739999999996</v>
      </c>
      <c r="BK227">
        <v>23.584099999999999</v>
      </c>
      <c r="BL227" s="1">
        <v>0.39143549999999999</v>
      </c>
      <c r="BM227" s="1">
        <v>102.5689</v>
      </c>
      <c r="BN227">
        <v>0.84957269999999996</v>
      </c>
      <c r="BO227">
        <v>24.00845</v>
      </c>
      <c r="BP227" s="1">
        <v>5.8561199999999998</v>
      </c>
      <c r="BQ227">
        <v>1588.876</v>
      </c>
      <c r="BR227">
        <v>0.84825269999999997</v>
      </c>
      <c r="BS227">
        <v>24.591570000000001</v>
      </c>
      <c r="BT227">
        <v>31.447690000000001</v>
      </c>
      <c r="BU227">
        <v>8787.4789999999994</v>
      </c>
      <c r="BV227">
        <v>0.84682900000000005</v>
      </c>
      <c r="BW227">
        <v>25.230160000000001</v>
      </c>
      <c r="BX227">
        <v>74.198980000000006</v>
      </c>
      <c r="BY227">
        <v>21273.43</v>
      </c>
      <c r="BZ227">
        <v>0.84516349999999996</v>
      </c>
      <c r="CA227">
        <v>25.729710000000001</v>
      </c>
      <c r="CB227">
        <v>89.458699999999993</v>
      </c>
      <c r="CC227">
        <v>26234.83</v>
      </c>
      <c r="CD227">
        <v>0.84326299999999998</v>
      </c>
      <c r="CE227">
        <v>25.839780000000001</v>
      </c>
      <c r="CF227">
        <v>62.109690000000001</v>
      </c>
      <c r="CG227">
        <v>18590.05</v>
      </c>
      <c r="CH227">
        <v>0.84144870000000005</v>
      </c>
      <c r="CI227">
        <v>25.524519999999999</v>
      </c>
      <c r="CJ227">
        <v>27.444980000000001</v>
      </c>
      <c r="CK227">
        <v>8360.8989999999994</v>
      </c>
      <c r="CL227">
        <v>0.8394085</v>
      </c>
      <c r="CM227">
        <v>25.124479999999998</v>
      </c>
      <c r="CN227">
        <v>8.4206280000000007</v>
      </c>
      <c r="CO227">
        <v>2605.25</v>
      </c>
      <c r="CP227">
        <v>0.83726670000000003</v>
      </c>
      <c r="CQ227">
        <v>24.837679999999999</v>
      </c>
      <c r="CR227">
        <v>1.965509</v>
      </c>
      <c r="CS227">
        <v>615.59609999999998</v>
      </c>
      <c r="CT227">
        <v>0.83523389999999997</v>
      </c>
      <c r="CU227">
        <v>24.942810000000001</v>
      </c>
      <c r="CV227">
        <v>0.40960180000000002</v>
      </c>
      <c r="CW227">
        <v>128.72389999999999</v>
      </c>
      <c r="CX227">
        <v>0.83322790000000002</v>
      </c>
      <c r="CY227">
        <v>24.932320000000001</v>
      </c>
      <c r="CZ227">
        <v>0.1178669</v>
      </c>
      <c r="DA227">
        <v>36.39011</v>
      </c>
      <c r="DB227">
        <v>0.83134620000000004</v>
      </c>
      <c r="DC227">
        <v>25.327780000000001</v>
      </c>
      <c r="DD227">
        <v>7.3244340000000005E-2</v>
      </c>
      <c r="DE227">
        <v>22.151759999999999</v>
      </c>
      <c r="DF227">
        <v>0.82936949999999998</v>
      </c>
      <c r="DG227">
        <v>25.6783</v>
      </c>
      <c r="DH227">
        <v>6.8229239999999997E-2</v>
      </c>
      <c r="DI227">
        <v>20.592269999999999</v>
      </c>
      <c r="DJ227">
        <v>0.8273026</v>
      </c>
      <c r="DK227">
        <v>25.74474</v>
      </c>
      <c r="DL227">
        <v>6.7066650000000005E-2</v>
      </c>
      <c r="DM227">
        <v>20.331209999999999</v>
      </c>
      <c r="DN227">
        <v>0.82518360000000002</v>
      </c>
      <c r="DO227">
        <v>25.488399999999999</v>
      </c>
      <c r="DP227">
        <v>6.4231570000000002E-2</v>
      </c>
      <c r="DQ227">
        <v>19.578389999999999</v>
      </c>
      <c r="DR227">
        <v>0.82377009999999995</v>
      </c>
      <c r="DS227">
        <v>25.068739999999998</v>
      </c>
      <c r="DT227" s="1">
        <v>5.9710119999999998E-2</v>
      </c>
      <c r="DU227">
        <v>18.28548</v>
      </c>
      <c r="DV227">
        <v>0.82274159999999996</v>
      </c>
      <c r="DW227">
        <v>24.705770000000001</v>
      </c>
      <c r="DX227" s="1">
        <v>5.4428829999999997E-2</v>
      </c>
      <c r="DY227">
        <v>16.733619999999998</v>
      </c>
      <c r="DZ227">
        <v>0.82035380000000002</v>
      </c>
      <c r="EA227">
        <v>24.918369999999999</v>
      </c>
      <c r="EB227" s="1">
        <v>4.9033449999999999E-2</v>
      </c>
      <c r="EC227">
        <v>15.14353</v>
      </c>
      <c r="ED227">
        <v>0.81805349999999999</v>
      </c>
      <c r="EE227">
        <v>25.291519999999998</v>
      </c>
      <c r="EF227" s="1">
        <v>4.386872E-2</v>
      </c>
      <c r="EG227">
        <v>13.608639999999999</v>
      </c>
      <c r="EH227">
        <v>0.81612379999999995</v>
      </c>
      <c r="EI227">
        <v>25.77619</v>
      </c>
      <c r="EJ227" s="1">
        <v>3.9134750000000003E-2</v>
      </c>
      <c r="EK227">
        <v>12.18704</v>
      </c>
      <c r="EL227">
        <v>0.8144825</v>
      </c>
      <c r="EM227">
        <v>26.294060000000002</v>
      </c>
      <c r="EN227" s="1">
        <v>3.4867759999999998E-2</v>
      </c>
      <c r="EO227">
        <v>10.897</v>
      </c>
      <c r="EP227">
        <v>0.81298389999999998</v>
      </c>
      <c r="EQ227">
        <v>26.495619999999999</v>
      </c>
      <c r="ER227" s="1">
        <v>3.1072099999999998E-2</v>
      </c>
      <c r="ES227">
        <v>9.7448110000000003</v>
      </c>
      <c r="ET227">
        <v>0.81146410000000002</v>
      </c>
      <c r="EU227">
        <v>26.41311</v>
      </c>
      <c r="EV227" s="1">
        <v>2.7720760000000001E-2</v>
      </c>
      <c r="EW227">
        <v>8.7241160000000004</v>
      </c>
      <c r="EX227">
        <v>0.81043259999999995</v>
      </c>
      <c r="EY227">
        <v>26.31354</v>
      </c>
      <c r="EZ227" s="1">
        <v>2.474005E-2</v>
      </c>
      <c r="FA227">
        <v>7.8093079999999997</v>
      </c>
      <c r="FB227">
        <v>0.80962149999999999</v>
      </c>
      <c r="FC227">
        <v>26.13251</v>
      </c>
      <c r="FD227" s="1">
        <v>2.2068770000000001E-2</v>
      </c>
      <c r="FE227">
        <v>6.9841819999999997</v>
      </c>
      <c r="FF227">
        <v>0.80642689999999995</v>
      </c>
      <c r="FG227">
        <v>26.200659999999999</v>
      </c>
      <c r="FH227" s="1">
        <v>1.9667770000000001E-2</v>
      </c>
      <c r="FI227">
        <v>6.2511789999999996</v>
      </c>
      <c r="FJ227">
        <v>0.80376700000000001</v>
      </c>
      <c r="FK227">
        <v>26.15615</v>
      </c>
      <c r="FL227" s="1">
        <v>1.7512630000000001E-2</v>
      </c>
      <c r="FM227">
        <v>5.5871170000000001</v>
      </c>
      <c r="FN227">
        <v>0.8012591</v>
      </c>
      <c r="FO227">
        <v>25.975020000000001</v>
      </c>
      <c r="FP227" s="1">
        <v>1.558242E-2</v>
      </c>
      <c r="FQ227">
        <v>4.9896779999999996</v>
      </c>
      <c r="FR227">
        <v>0.79929609999999995</v>
      </c>
      <c r="FS227">
        <v>25.878070000000001</v>
      </c>
      <c r="FT227" s="1">
        <v>1.386774E-2</v>
      </c>
      <c r="FU227">
        <v>4.4539109999999997</v>
      </c>
      <c r="FV227">
        <v>0.79763620000000002</v>
      </c>
      <c r="FW227">
        <v>25.773769999999999</v>
      </c>
      <c r="FX227" s="1">
        <v>1.23421E-2</v>
      </c>
      <c r="FY227">
        <v>3.9741650000000002</v>
      </c>
      <c r="FZ227">
        <v>0.79622820000000005</v>
      </c>
      <c r="GA227">
        <v>25.758179999999999</v>
      </c>
      <c r="GB227" s="1">
        <v>1.0984560000000001E-2</v>
      </c>
      <c r="GC227">
        <v>3.5444019999999998</v>
      </c>
      <c r="GD227">
        <v>0.79482759999999997</v>
      </c>
      <c r="GE227">
        <v>25.71546</v>
      </c>
      <c r="GF227" s="1">
        <v>9.7755099999999994E-3</v>
      </c>
      <c r="GG227">
        <v>3.160069</v>
      </c>
      <c r="GH227">
        <v>0.79293849999999999</v>
      </c>
      <c r="GI227">
        <v>25.651060000000001</v>
      </c>
      <c r="GJ227" s="1">
        <v>8.7053979999999996E-3</v>
      </c>
      <c r="GK227">
        <v>2.818584</v>
      </c>
      <c r="GL227">
        <v>0.78958740000000005</v>
      </c>
      <c r="GM227">
        <v>25.897870000000001</v>
      </c>
      <c r="GN227" s="1">
        <v>7.7528939999999998E-3</v>
      </c>
      <c r="GO227">
        <v>2.515072</v>
      </c>
      <c r="GP227">
        <v>0.78664869999999998</v>
      </c>
      <c r="GQ227">
        <v>26.22738</v>
      </c>
      <c r="GR227" s="1">
        <v>6.8892320000000003E-3</v>
      </c>
      <c r="GS227">
        <v>2.2376170000000002</v>
      </c>
      <c r="GT227">
        <v>0.78412590000000004</v>
      </c>
      <c r="GU227">
        <v>26.67051</v>
      </c>
      <c r="GV227" s="1">
        <v>6.0997009999999999E-3</v>
      </c>
      <c r="GW227">
        <v>1.982456</v>
      </c>
      <c r="GX227">
        <v>0.78220920000000005</v>
      </c>
      <c r="GY227">
        <v>27.098009999999999</v>
      </c>
      <c r="GZ227" s="1">
        <v>5.3763709999999996E-3</v>
      </c>
      <c r="HA227">
        <v>1.7477290000000001</v>
      </c>
      <c r="HB227">
        <v>0.78069880000000003</v>
      </c>
      <c r="HC227">
        <v>27.34958</v>
      </c>
      <c r="HD227" s="1">
        <v>4.6998200000000004E-3</v>
      </c>
      <c r="HE227">
        <v>1.527987</v>
      </c>
      <c r="HF227">
        <v>0.77943850000000003</v>
      </c>
      <c r="HG227">
        <v>27.216919999999998</v>
      </c>
      <c r="HH227" s="1">
        <v>4.043212E-3</v>
      </c>
      <c r="HI227">
        <v>1.3148439999999999</v>
      </c>
      <c r="HJ227">
        <v>0.77847420000000001</v>
      </c>
      <c r="HK227">
        <v>27.09393</v>
      </c>
      <c r="HL227" s="1">
        <v>3.3907659999999999E-3</v>
      </c>
      <c r="HM227">
        <v>1.103137</v>
      </c>
      <c r="HN227">
        <v>0.7778931</v>
      </c>
      <c r="HO227">
        <v>26.928349999999998</v>
      </c>
      <c r="HP227" s="1">
        <v>2.7608899999999998E-3</v>
      </c>
      <c r="HQ227">
        <v>0.89844970000000002</v>
      </c>
      <c r="HR227">
        <v>0.77748260000000002</v>
      </c>
      <c r="HS227">
        <v>26.896039999999999</v>
      </c>
      <c r="HT227" s="1">
        <v>2.19681E-3</v>
      </c>
      <c r="HU227">
        <v>0.71462859999999995</v>
      </c>
      <c r="HV227">
        <v>0.77720610000000001</v>
      </c>
      <c r="HW227">
        <v>26.910550000000001</v>
      </c>
      <c r="HX227" s="1">
        <v>1.7376080000000001E-3</v>
      </c>
      <c r="HY227">
        <v>0.56467100000000003</v>
      </c>
      <c r="HZ227">
        <v>0.77702470000000001</v>
      </c>
      <c r="IA227">
        <v>26.720359999999999</v>
      </c>
      <c r="IB227" s="1">
        <v>1.3971879999999999E-3</v>
      </c>
      <c r="IC227">
        <v>0.45321600000000001</v>
      </c>
      <c r="ID227">
        <v>0.77689240000000004</v>
      </c>
      <c r="IE227">
        <v>26.528729999999999</v>
      </c>
      <c r="IF227" s="1">
        <v>1.1620059999999999E-3</v>
      </c>
      <c r="IG227">
        <v>0.37615029999999999</v>
      </c>
      <c r="IH227">
        <v>0.77678170000000002</v>
      </c>
      <c r="II227">
        <v>26.19107</v>
      </c>
      <c r="IJ227" s="1">
        <v>1.0036170000000001E-3</v>
      </c>
      <c r="IK227">
        <v>0.32428780000000001</v>
      </c>
      <c r="IL227">
        <v>0.77666440000000003</v>
      </c>
      <c r="IM227">
        <v>25.706060000000001</v>
      </c>
      <c r="IN227" s="1">
        <v>8.9381629999999996E-4</v>
      </c>
      <c r="IO227">
        <v>0.28841489999999997</v>
      </c>
      <c r="IP227">
        <v>0.77652410000000005</v>
      </c>
      <c r="IQ227">
        <v>25.40099</v>
      </c>
      <c r="IR227" s="1">
        <v>8.1129499999999996E-4</v>
      </c>
      <c r="IS227">
        <v>0.26157789999999997</v>
      </c>
      <c r="IT227">
        <v>0.77637250000000002</v>
      </c>
      <c r="IU227">
        <v>25.28961</v>
      </c>
      <c r="IV227" s="1">
        <v>7.4379999999999997E-4</v>
      </c>
      <c r="IW227">
        <v>0.2397077</v>
      </c>
      <c r="IX227">
        <v>0.77619769999999999</v>
      </c>
      <c r="IY227">
        <v>25.75582</v>
      </c>
      <c r="IZ227" s="1">
        <v>6.8655259999999998E-4</v>
      </c>
      <c r="JA227">
        <v>0.22121270000000001</v>
      </c>
      <c r="JB227">
        <v>0.77599280000000004</v>
      </c>
      <c r="JC227">
        <v>26.213519999999999</v>
      </c>
      <c r="JD227" s="1">
        <v>6.3840930000000004E-4</v>
      </c>
      <c r="JE227">
        <v>0.20564099999999999</v>
      </c>
      <c r="JF227">
        <v>0.77576920000000005</v>
      </c>
      <c r="JG227">
        <v>26.552489999999999</v>
      </c>
      <c r="JH227" s="1">
        <v>5.9827679999999996E-4</v>
      </c>
      <c r="JI227">
        <v>0.19269069999999999</v>
      </c>
      <c r="JJ227">
        <v>0.77553640000000001</v>
      </c>
      <c r="JK227">
        <v>26.600680000000001</v>
      </c>
      <c r="JL227" s="1">
        <v>5.6474149999999996E-4</v>
      </c>
      <c r="JM227">
        <v>0.18187970000000001</v>
      </c>
      <c r="JN227">
        <v>0.77528719999999995</v>
      </c>
      <c r="JO227">
        <v>26.610579999999999</v>
      </c>
      <c r="JP227" s="1">
        <v>5.3646230000000002E-4</v>
      </c>
      <c r="JQ227">
        <v>0.1727668</v>
      </c>
      <c r="JR227">
        <v>0.7749914</v>
      </c>
      <c r="JS227">
        <v>26.577010000000001</v>
      </c>
      <c r="JT227" s="1">
        <v>5.1221090000000001E-4</v>
      </c>
      <c r="JU227">
        <v>0.16496959999999999</v>
      </c>
      <c r="JV227">
        <v>0.77474799999999999</v>
      </c>
      <c r="JW227">
        <v>26.6922</v>
      </c>
      <c r="JX227" s="1">
        <v>4.9144200000000003E-4</v>
      </c>
      <c r="JY227">
        <v>0.1582827</v>
      </c>
      <c r="JZ227">
        <v>0.77445169999999997</v>
      </c>
      <c r="KA227">
        <v>26.803920000000002</v>
      </c>
      <c r="KB227" s="1">
        <v>4.7327030000000002E-4</v>
      </c>
      <c r="KC227">
        <v>0.15246019999999999</v>
      </c>
      <c r="KD227">
        <v>0.77416870000000004</v>
      </c>
      <c r="KE227">
        <v>27.191009999999999</v>
      </c>
      <c r="KF227" s="1">
        <v>4.56553E-4</v>
      </c>
      <c r="KG227">
        <v>0.147121</v>
      </c>
      <c r="KH227">
        <v>0.77390429999999999</v>
      </c>
      <c r="KI227">
        <v>27.335319999999999</v>
      </c>
      <c r="KJ227" s="1">
        <v>4.4034519999999999E-4</v>
      </c>
      <c r="KK227">
        <v>0.14192460000000001</v>
      </c>
      <c r="KL227">
        <v>0.7736478</v>
      </c>
      <c r="KM227">
        <v>27.331779999999998</v>
      </c>
      <c r="KN227" s="1">
        <v>4.2395969999999998E-4</v>
      </c>
      <c r="KO227">
        <v>0.13668630000000001</v>
      </c>
      <c r="KP227">
        <v>0.77339880000000005</v>
      </c>
      <c r="KQ227">
        <v>27.28304</v>
      </c>
      <c r="KR227" s="1">
        <v>4.0725249999999999E-4</v>
      </c>
      <c r="KS227">
        <v>0.13133059999999999</v>
      </c>
      <c r="KT227">
        <v>0.77316430000000003</v>
      </c>
      <c r="KU227">
        <v>27.028449999999999</v>
      </c>
      <c r="KV227" s="1">
        <v>3.9038929999999999E-4</v>
      </c>
      <c r="KW227">
        <v>0.1259277</v>
      </c>
      <c r="KX227">
        <v>0.77295919999999996</v>
      </c>
      <c r="KY227">
        <v>26.741019999999999</v>
      </c>
      <c r="KZ227" s="1">
        <v>3.7372849999999999E-4</v>
      </c>
      <c r="LA227">
        <v>0.12057470000000001</v>
      </c>
      <c r="LB227">
        <v>0.77279569999999997</v>
      </c>
      <c r="LC227">
        <v>26.59093</v>
      </c>
      <c r="LD227" s="1">
        <v>3.572847E-4</v>
      </c>
      <c r="LE227">
        <v>0.1152828</v>
      </c>
      <c r="LF227">
        <v>0.77265329999999999</v>
      </c>
      <c r="LG227">
        <v>26.5242</v>
      </c>
      <c r="LH227" s="1">
        <v>3.4139730000000001E-4</v>
      </c>
      <c r="LI227">
        <v>0.11015469999999999</v>
      </c>
      <c r="LJ227">
        <v>0.77254279999999997</v>
      </c>
      <c r="LK227">
        <v>26.797740000000001</v>
      </c>
      <c r="LL227" s="1">
        <v>3.2599899999999999E-4</v>
      </c>
      <c r="LM227">
        <v>0.105188</v>
      </c>
      <c r="LN227">
        <v>0.77243569999999995</v>
      </c>
      <c r="LO227">
        <v>27.044049999999999</v>
      </c>
      <c r="LP227" s="1">
        <v>3.1120209999999999E-4</v>
      </c>
      <c r="LQ227">
        <v>0.1004143</v>
      </c>
      <c r="LR227">
        <v>0.77240600000000004</v>
      </c>
      <c r="LS227">
        <v>27.300909999999998</v>
      </c>
      <c r="LT227" s="1">
        <v>2.9715509999999999E-4</v>
      </c>
      <c r="LU227">
        <v>9.587002E-2</v>
      </c>
      <c r="LV227">
        <v>0.77236009999999999</v>
      </c>
      <c r="LW227">
        <v>27.46649</v>
      </c>
      <c r="LX227" s="1">
        <v>2.8395269999999999E-4</v>
      </c>
      <c r="LY227">
        <v>9.1593419999999995E-2</v>
      </c>
      <c r="LZ227">
        <v>0.77232140000000005</v>
      </c>
      <c r="MA227">
        <v>27.429279999999999</v>
      </c>
      <c r="MB227" s="1">
        <v>2.7095880000000002E-4</v>
      </c>
      <c r="MC227">
        <v>8.7512740000000006E-2</v>
      </c>
      <c r="MD227">
        <v>0.77230339999999997</v>
      </c>
      <c r="ME227">
        <v>27.159520000000001</v>
      </c>
      <c r="MF227" s="1">
        <v>2.577314E-4</v>
      </c>
      <c r="MG227">
        <v>8.3525799999999997E-2</v>
      </c>
      <c r="MH227">
        <v>0.77230549999999998</v>
      </c>
      <c r="MI227">
        <v>26.97879</v>
      </c>
      <c r="MJ227" s="1">
        <v>2.4482459999999997E-4</v>
      </c>
      <c r="MK227">
        <v>7.960188E-2</v>
      </c>
      <c r="ML227">
        <v>0.77228280000000005</v>
      </c>
      <c r="MM227">
        <v>26.83098</v>
      </c>
      <c r="MN227" s="1">
        <v>2.3215050000000001E-4</v>
      </c>
      <c r="MO227">
        <v>7.5713749999999996E-2</v>
      </c>
      <c r="MP227">
        <v>0.77227809999999997</v>
      </c>
      <c r="MQ227">
        <v>27.09243</v>
      </c>
      <c r="MR227" s="1">
        <v>2.199611E-4</v>
      </c>
      <c r="MS227">
        <v>7.1944999999999995E-2</v>
      </c>
      <c r="MT227">
        <v>0.77228070000000004</v>
      </c>
      <c r="MU227">
        <v>27.026199999999999</v>
      </c>
      <c r="MV227" s="1">
        <v>2.0862079999999999E-4</v>
      </c>
      <c r="MW227">
        <v>6.8422129999999998E-2</v>
      </c>
      <c r="MX227">
        <v>0.77228189999999997</v>
      </c>
      <c r="MY227">
        <v>26.624459999999999</v>
      </c>
      <c r="MZ227" s="1">
        <v>1.983837E-4</v>
      </c>
      <c r="NA227">
        <v>6.522501E-2</v>
      </c>
      <c r="NB227">
        <v>0.77227380000000001</v>
      </c>
      <c r="NC227">
        <v>26.188749999999999</v>
      </c>
      <c r="ND227" s="1">
        <v>1.8919450000000001E-4</v>
      </c>
      <c r="NE227">
        <v>6.2351690000000001E-2</v>
      </c>
      <c r="NF227">
        <v>0.77228200000000002</v>
      </c>
      <c r="NG227">
        <v>25.92088</v>
      </c>
      <c r="NH227" s="1">
        <v>1.8081689999999999E-4</v>
      </c>
      <c r="NI227">
        <v>5.9728580000000003E-2</v>
      </c>
      <c r="NJ227">
        <v>0.77227789999999996</v>
      </c>
      <c r="NK227">
        <v>25.7029</v>
      </c>
      <c r="NL227" s="1">
        <v>1.7312E-4</v>
      </c>
      <c r="NM227">
        <v>5.7315289999999998E-2</v>
      </c>
      <c r="NN227">
        <v>0.77226550000000005</v>
      </c>
      <c r="NO227">
        <v>25.584879999999998</v>
      </c>
      <c r="NP227" s="1">
        <v>1.6599369999999999E-4</v>
      </c>
      <c r="NQ227">
        <v>5.5075209999999999E-2</v>
      </c>
      <c r="NR227">
        <v>0.7722658</v>
      </c>
      <c r="NS227">
        <v>25.47598</v>
      </c>
      <c r="NT227" s="1">
        <v>1.5922199999999999E-4</v>
      </c>
      <c r="NU227">
        <v>5.2938810000000003E-2</v>
      </c>
      <c r="NV227">
        <v>0.77227999999999997</v>
      </c>
      <c r="NW227">
        <v>25.795940000000002</v>
      </c>
      <c r="NX227" s="1">
        <v>1.5280480000000001E-4</v>
      </c>
      <c r="NY227">
        <v>5.0903919999999998E-2</v>
      </c>
      <c r="NZ227">
        <v>0.7722637</v>
      </c>
      <c r="OA227">
        <v>26.137350000000001</v>
      </c>
      <c r="OB227" s="1">
        <v>1.467285E-4</v>
      </c>
      <c r="OC227">
        <v>4.8972580000000002E-2</v>
      </c>
      <c r="OD227">
        <v>0.77226870000000003</v>
      </c>
      <c r="OE227">
        <v>26.303249999999998</v>
      </c>
      <c r="OF227" s="1">
        <v>1.408925E-4</v>
      </c>
      <c r="OG227">
        <v>4.711431E-2</v>
      </c>
      <c r="OH227">
        <v>0.77227690000000004</v>
      </c>
      <c r="OI227">
        <v>26.4649</v>
      </c>
      <c r="OJ227" s="1">
        <v>1.3534539999999999E-4</v>
      </c>
      <c r="OK227">
        <v>4.5338730000000001E-2</v>
      </c>
    </row>
    <row r="228" spans="1:401" x14ac:dyDescent="0.35">
      <c r="A228">
        <v>234</v>
      </c>
      <c r="B228" t="s">
        <v>4</v>
      </c>
      <c r="C228" t="s">
        <v>181</v>
      </c>
      <c r="D228" t="s">
        <v>234</v>
      </c>
      <c r="E228">
        <v>864.553</v>
      </c>
      <c r="F228">
        <v>1.0885400000000001</v>
      </c>
      <c r="G228">
        <v>22.32132</v>
      </c>
      <c r="H228">
        <v>0</v>
      </c>
      <c r="I228">
        <v>0</v>
      </c>
      <c r="J228">
        <v>1.0852040000000001</v>
      </c>
      <c r="K228">
        <v>22.547149999999998</v>
      </c>
      <c r="L228">
        <v>0</v>
      </c>
      <c r="M228">
        <v>0</v>
      </c>
      <c r="N228">
        <v>1.081936</v>
      </c>
      <c r="O228">
        <v>22.795999999999999</v>
      </c>
      <c r="P228">
        <v>0</v>
      </c>
      <c r="Q228">
        <v>0</v>
      </c>
      <c r="R228">
        <v>1.0786910000000001</v>
      </c>
      <c r="S228">
        <v>22.832039999999999</v>
      </c>
      <c r="T228">
        <v>0</v>
      </c>
      <c r="U228">
        <v>0</v>
      </c>
      <c r="V228">
        <v>1.075418</v>
      </c>
      <c r="W228">
        <v>22.497720000000001</v>
      </c>
      <c r="X228">
        <v>0</v>
      </c>
      <c r="Y228">
        <v>0</v>
      </c>
      <c r="Z228">
        <v>1.0719339999999999</v>
      </c>
      <c r="AA228">
        <v>22.14358</v>
      </c>
      <c r="AB228">
        <v>0</v>
      </c>
      <c r="AC228">
        <v>0</v>
      </c>
      <c r="AD228">
        <v>1.067793</v>
      </c>
      <c r="AE228">
        <v>21.89105</v>
      </c>
      <c r="AF228">
        <v>0</v>
      </c>
      <c r="AG228">
        <v>0</v>
      </c>
      <c r="AH228">
        <v>1.0626640000000001</v>
      </c>
      <c r="AI228">
        <v>22.179960000000001</v>
      </c>
      <c r="AJ228">
        <v>0</v>
      </c>
      <c r="AK228">
        <v>0</v>
      </c>
      <c r="AL228">
        <v>1.0573539999999999</v>
      </c>
      <c r="AM228">
        <v>22.802330000000001</v>
      </c>
      <c r="AN228">
        <v>0</v>
      </c>
      <c r="AO228">
        <v>0</v>
      </c>
      <c r="AP228">
        <v>1.052381</v>
      </c>
      <c r="AQ228">
        <v>23.455089999999998</v>
      </c>
      <c r="AR228">
        <v>1.6132859999999999E-30</v>
      </c>
      <c r="AS228" s="1">
        <v>3.9607439999999998E-28</v>
      </c>
      <c r="AT228">
        <v>1.047919</v>
      </c>
      <c r="AU228">
        <v>23.939640000000001</v>
      </c>
      <c r="AV228" s="1">
        <v>3.7892290000000002E-19</v>
      </c>
      <c r="AW228" s="1">
        <v>8.9854589999999995E-17</v>
      </c>
      <c r="AX228">
        <v>1.043857</v>
      </c>
      <c r="AY228">
        <v>24.06222</v>
      </c>
      <c r="AZ228" s="1">
        <v>4.7018309999999998E-10</v>
      </c>
      <c r="BA228" s="1">
        <v>8.3166059999999998E-8</v>
      </c>
      <c r="BB228">
        <v>1.040206</v>
      </c>
      <c r="BC228">
        <v>23.93047</v>
      </c>
      <c r="BD228" s="1">
        <v>1.2068709999999999E-5</v>
      </c>
      <c r="BE228" s="1">
        <v>2.5461360000000001E-3</v>
      </c>
      <c r="BF228">
        <v>1.036524</v>
      </c>
      <c r="BG228">
        <v>23.698689999999999</v>
      </c>
      <c r="BH228" s="1">
        <v>5.0341190000000001E-3</v>
      </c>
      <c r="BI228" s="1">
        <v>1.1441140000000001</v>
      </c>
      <c r="BJ228">
        <v>1.0326869999999999</v>
      </c>
      <c r="BK228">
        <v>23.606819999999999</v>
      </c>
      <c r="BL228" s="1">
        <v>0.31165690000000001</v>
      </c>
      <c r="BM228" s="1">
        <v>74.821669999999997</v>
      </c>
      <c r="BN228">
        <v>1.0285599999999999</v>
      </c>
      <c r="BO228">
        <v>24.022670000000002</v>
      </c>
      <c r="BP228" s="1">
        <v>5.0204519999999997</v>
      </c>
      <c r="BQ228">
        <v>1263.26</v>
      </c>
      <c r="BR228">
        <v>1.0239750000000001</v>
      </c>
      <c r="BS228">
        <v>24.590260000000001</v>
      </c>
      <c r="BT228" s="1">
        <v>28.67409</v>
      </c>
      <c r="BU228">
        <v>7512.3819999999996</v>
      </c>
      <c r="BV228">
        <v>1.018899</v>
      </c>
      <c r="BW228">
        <v>25.227260000000001</v>
      </c>
      <c r="BX228">
        <v>71.295000000000002</v>
      </c>
      <c r="BY228">
        <v>19362.25</v>
      </c>
      <c r="BZ228">
        <v>1.0130699999999999</v>
      </c>
      <c r="CA228">
        <v>25.728390000000001</v>
      </c>
      <c r="CB228">
        <v>89.876609999999999</v>
      </c>
      <c r="CC228">
        <v>25207.119999999999</v>
      </c>
      <c r="CD228">
        <v>1.0063329999999999</v>
      </c>
      <c r="CE228">
        <v>25.8505</v>
      </c>
      <c r="CF228">
        <v>64.877830000000003</v>
      </c>
      <c r="CG228">
        <v>18753.740000000002</v>
      </c>
      <c r="CH228">
        <v>0.99887380000000003</v>
      </c>
      <c r="CI228">
        <v>25.55031</v>
      </c>
      <c r="CJ228">
        <v>29.624030000000001</v>
      </c>
      <c r="CK228">
        <v>8797.9279999999999</v>
      </c>
      <c r="CL228">
        <v>0.99070250000000004</v>
      </c>
      <c r="CM228">
        <v>25.16114</v>
      </c>
      <c r="CN228">
        <v>9.3396229999999996</v>
      </c>
      <c r="CO228">
        <v>2842.46</v>
      </c>
      <c r="CP228">
        <v>0.9820856</v>
      </c>
      <c r="CQ228">
        <v>24.87726</v>
      </c>
      <c r="CR228">
        <v>2.2232210000000001</v>
      </c>
      <c r="CS228">
        <v>690.62260000000003</v>
      </c>
      <c r="CT228">
        <v>0.97322359999999997</v>
      </c>
      <c r="CU228">
        <v>24.974360000000001</v>
      </c>
      <c r="CV228">
        <v>0.46348990000000001</v>
      </c>
      <c r="CW228">
        <v>145.31100000000001</v>
      </c>
      <c r="CX228">
        <v>0.96421020000000002</v>
      </c>
      <c r="CY228">
        <v>24.949210000000001</v>
      </c>
      <c r="CZ228">
        <v>0.1269411</v>
      </c>
      <c r="DA228">
        <v>38.947969999999998</v>
      </c>
      <c r="DB228">
        <v>0.95497639999999995</v>
      </c>
      <c r="DC228">
        <v>25.338049999999999</v>
      </c>
      <c r="DD228">
        <v>7.4456060000000004E-2</v>
      </c>
      <c r="DE228">
        <v>22.129169999999998</v>
      </c>
      <c r="DF228">
        <v>0.9453857</v>
      </c>
      <c r="DG228">
        <v>25.686170000000001</v>
      </c>
      <c r="DH228">
        <v>6.8326579999999998E-2</v>
      </c>
      <c r="DI228">
        <v>20.234629999999999</v>
      </c>
      <c r="DJ228">
        <v>0.93535889999999999</v>
      </c>
      <c r="DK228">
        <v>25.755210000000002</v>
      </c>
      <c r="DL228">
        <v>6.7187559999999993E-2</v>
      </c>
      <c r="DM228">
        <v>20.056170000000002</v>
      </c>
      <c r="DN228">
        <v>0.9250157</v>
      </c>
      <c r="DO228">
        <v>25.521930000000001</v>
      </c>
      <c r="DP228">
        <v>6.4516799999999999E-2</v>
      </c>
      <c r="DQ228">
        <v>19.453140000000001</v>
      </c>
      <c r="DR228">
        <v>0.91507660000000002</v>
      </c>
      <c r="DS228">
        <v>25.117450000000002</v>
      </c>
      <c r="DT228" s="1">
        <v>6.0103759999999999E-2</v>
      </c>
      <c r="DU228">
        <v>18.293310000000002</v>
      </c>
      <c r="DV228">
        <v>0.90530200000000005</v>
      </c>
      <c r="DW228">
        <v>24.760560000000002</v>
      </c>
      <c r="DX228" s="1">
        <v>5.4855210000000001E-2</v>
      </c>
      <c r="DY228">
        <v>16.841930000000001</v>
      </c>
      <c r="DZ228">
        <v>0.8954936</v>
      </c>
      <c r="EA228">
        <v>24.969339999999999</v>
      </c>
      <c r="EB228" s="1">
        <v>4.9457790000000001E-2</v>
      </c>
      <c r="EC228">
        <v>15.3104</v>
      </c>
      <c r="ED228">
        <v>0.88554290000000002</v>
      </c>
      <c r="EE228">
        <v>25.336670000000002</v>
      </c>
      <c r="EF228">
        <v>4.4270120000000003E-2</v>
      </c>
      <c r="EG228">
        <v>13.817310000000001</v>
      </c>
      <c r="EH228">
        <v>0.8758901</v>
      </c>
      <c r="EI228">
        <v>25.807369999999999</v>
      </c>
      <c r="EJ228" s="1">
        <v>3.9503509999999999E-2</v>
      </c>
      <c r="EK228">
        <v>12.424569999999999</v>
      </c>
      <c r="EL228">
        <v>0.86646650000000003</v>
      </c>
      <c r="EM228">
        <v>26.308610000000002</v>
      </c>
      <c r="EN228" s="1">
        <v>3.520057E-2</v>
      </c>
      <c r="EO228">
        <v>11.15422</v>
      </c>
      <c r="EP228">
        <v>0.85713050000000002</v>
      </c>
      <c r="EQ228">
        <v>26.493649999999999</v>
      </c>
      <c r="ER228" s="1">
        <v>3.136858E-2</v>
      </c>
      <c r="ES228">
        <v>10.014049999999999</v>
      </c>
      <c r="ET228">
        <v>0.84768619999999995</v>
      </c>
      <c r="EU228">
        <v>26.41103</v>
      </c>
      <c r="EV228" s="1">
        <v>2.7984760000000001E-2</v>
      </c>
      <c r="EW228">
        <v>9.0008610000000004</v>
      </c>
      <c r="EX228">
        <v>0.838673</v>
      </c>
      <c r="EY228">
        <v>26.325780000000002</v>
      </c>
      <c r="EZ228" s="1">
        <v>2.4979810000000002E-2</v>
      </c>
      <c r="FA228">
        <v>8.0906540000000007</v>
      </c>
      <c r="FB228">
        <v>0.82973019999999997</v>
      </c>
      <c r="FC228">
        <v>26.167159999999999</v>
      </c>
      <c r="FD228" s="1">
        <v>2.228105E-2</v>
      </c>
      <c r="FE228">
        <v>7.2647060000000003</v>
      </c>
      <c r="FF228">
        <v>0.8208934</v>
      </c>
      <c r="FG228">
        <v>26.25046</v>
      </c>
      <c r="FH228">
        <v>1.9859990000000001E-2</v>
      </c>
      <c r="FI228">
        <v>6.5170269999999997</v>
      </c>
      <c r="FJ228">
        <v>0.81244039999999995</v>
      </c>
      <c r="FK228">
        <v>26.216149999999999</v>
      </c>
      <c r="FL228" s="1">
        <v>1.76878E-2</v>
      </c>
      <c r="FM228">
        <v>5.8378509999999997</v>
      </c>
      <c r="FN228">
        <v>0.80381040000000004</v>
      </c>
      <c r="FO228">
        <v>26.024640000000002</v>
      </c>
      <c r="FP228" s="1">
        <v>1.5740090000000002E-2</v>
      </c>
      <c r="FQ228">
        <v>5.225841</v>
      </c>
      <c r="FR228">
        <v>0.7957381</v>
      </c>
      <c r="FS228">
        <v>25.900310000000001</v>
      </c>
      <c r="FT228" s="1">
        <v>1.400938E-2</v>
      </c>
      <c r="FU228">
        <v>4.6763009999999996</v>
      </c>
      <c r="FV228">
        <v>0.78805999999999998</v>
      </c>
      <c r="FW228">
        <v>25.775600000000001</v>
      </c>
      <c r="FX228" s="1">
        <v>1.246914E-2</v>
      </c>
      <c r="FY228">
        <v>4.1828320000000003</v>
      </c>
      <c r="FZ228">
        <v>0.78099540000000001</v>
      </c>
      <c r="GA228">
        <v>25.746500000000001</v>
      </c>
      <c r="GB228" s="1">
        <v>1.109854E-2</v>
      </c>
      <c r="GC228">
        <v>3.7393770000000002</v>
      </c>
      <c r="GD228">
        <v>0.77429110000000001</v>
      </c>
      <c r="GE228">
        <v>25.717590000000001</v>
      </c>
      <c r="GF228" s="1">
        <v>9.8770549999999992E-3</v>
      </c>
      <c r="GG228">
        <v>3.3414109999999999</v>
      </c>
      <c r="GH228">
        <v>0.76808889999999996</v>
      </c>
      <c r="GI228">
        <v>25.681619999999999</v>
      </c>
      <c r="GJ228" s="1">
        <v>8.7945079999999995E-3</v>
      </c>
      <c r="GK228">
        <v>2.9856220000000002</v>
      </c>
      <c r="GL228">
        <v>0.76317809999999997</v>
      </c>
      <c r="GM228">
        <v>25.949149999999999</v>
      </c>
      <c r="GN228" s="1">
        <v>7.8338060000000004E-3</v>
      </c>
      <c r="GO228">
        <v>2.6649210000000001</v>
      </c>
      <c r="GP228">
        <v>0.75896660000000005</v>
      </c>
      <c r="GQ228">
        <v>26.288270000000001</v>
      </c>
      <c r="GR228" s="1">
        <v>6.9636380000000003E-3</v>
      </c>
      <c r="GS228">
        <v>2.3721649999999999</v>
      </c>
      <c r="GT228">
        <v>0.75533300000000003</v>
      </c>
      <c r="GU228">
        <v>26.7193</v>
      </c>
      <c r="GV228" s="1">
        <v>6.1681749999999997E-3</v>
      </c>
      <c r="GW228">
        <v>2.1029390000000001</v>
      </c>
      <c r="GX228">
        <v>0.7524902</v>
      </c>
      <c r="GY228">
        <v>27.123719999999999</v>
      </c>
      <c r="GZ228" s="1">
        <v>5.4395820000000001E-3</v>
      </c>
      <c r="HA228">
        <v>1.8553599999999999</v>
      </c>
      <c r="HB228">
        <v>0.75022940000000005</v>
      </c>
      <c r="HC228">
        <v>27.348490000000002</v>
      </c>
      <c r="HD228" s="1">
        <v>4.7599319999999997E-3</v>
      </c>
      <c r="HE228">
        <v>1.6243430000000001</v>
      </c>
      <c r="HF228">
        <v>0.74838610000000005</v>
      </c>
      <c r="HG228">
        <v>27.204609999999999</v>
      </c>
      <c r="HH228" s="1">
        <v>4.102517E-3</v>
      </c>
      <c r="HI228">
        <v>1.401224</v>
      </c>
      <c r="HJ228">
        <v>0.74698169999999997</v>
      </c>
      <c r="HK228">
        <v>27.08304</v>
      </c>
      <c r="HL228" s="1">
        <v>3.4495659999999998E-3</v>
      </c>
      <c r="HM228">
        <v>1.1798090000000001</v>
      </c>
      <c r="HN228">
        <v>0.74602210000000002</v>
      </c>
      <c r="HO228">
        <v>26.944980000000001</v>
      </c>
      <c r="HP228" s="1">
        <v>2.8162679999999998E-3</v>
      </c>
      <c r="HQ228">
        <v>0.9643832</v>
      </c>
      <c r="HR228">
        <v>0.74534739999999999</v>
      </c>
      <c r="HS228">
        <v>26.94603</v>
      </c>
      <c r="HT228" s="1">
        <v>2.2445159999999998E-3</v>
      </c>
      <c r="HU228">
        <v>0.76884540000000001</v>
      </c>
      <c r="HV228">
        <v>0.74484609999999996</v>
      </c>
      <c r="HW228">
        <v>26.98779</v>
      </c>
      <c r="HX228" s="1">
        <v>1.774872E-3</v>
      </c>
      <c r="HY228">
        <v>0.60738579999999998</v>
      </c>
      <c r="HZ228">
        <v>0.74449370000000004</v>
      </c>
      <c r="IA228">
        <v>26.806550000000001</v>
      </c>
      <c r="IB228" s="1">
        <v>1.423856E-3</v>
      </c>
      <c r="IC228">
        <v>0.48603390000000002</v>
      </c>
      <c r="ID228">
        <v>0.74421479999999995</v>
      </c>
      <c r="IE228">
        <v>26.605409999999999</v>
      </c>
      <c r="IF228" s="1">
        <v>1.1800770000000001E-3</v>
      </c>
      <c r="IG228">
        <v>0.40150019999999997</v>
      </c>
      <c r="IH228">
        <v>0.7440042</v>
      </c>
      <c r="II228">
        <v>26.241900000000001</v>
      </c>
      <c r="IJ228" s="1">
        <v>1.01582E-3</v>
      </c>
      <c r="IK228">
        <v>0.34455079999999999</v>
      </c>
      <c r="IL228">
        <v>0.74379930000000005</v>
      </c>
      <c r="IM228">
        <v>25.7332</v>
      </c>
      <c r="IN228" s="1">
        <v>9.0253339999999999E-4</v>
      </c>
      <c r="IO228">
        <v>0.30540869999999998</v>
      </c>
      <c r="IP228">
        <v>0.74358299999999999</v>
      </c>
      <c r="IQ228">
        <v>25.412520000000001</v>
      </c>
      <c r="IR228" s="1">
        <v>8.1811239999999999E-4</v>
      </c>
      <c r="IS228">
        <v>0.2764604</v>
      </c>
      <c r="IT228">
        <v>0.74334750000000005</v>
      </c>
      <c r="IU228">
        <v>25.315899999999999</v>
      </c>
      <c r="IV228" s="1">
        <v>7.4949269999999995E-4</v>
      </c>
      <c r="IW228">
        <v>0.25308039999999998</v>
      </c>
      <c r="IX228">
        <v>0.74310160000000003</v>
      </c>
      <c r="IY228">
        <v>25.806100000000001</v>
      </c>
      <c r="IZ228" s="1">
        <v>6.9138049999999996E-4</v>
      </c>
      <c r="JA228">
        <v>0.2333556</v>
      </c>
      <c r="JB228">
        <v>0.74283080000000001</v>
      </c>
      <c r="JC228">
        <v>26.28745</v>
      </c>
      <c r="JD228" s="1">
        <v>6.4245830000000004E-4</v>
      </c>
      <c r="JE228">
        <v>0.2167251</v>
      </c>
      <c r="JF228">
        <v>0.74250159999999998</v>
      </c>
      <c r="JG228">
        <v>26.625170000000001</v>
      </c>
      <c r="JH228" s="1">
        <v>6.0164259999999998E-4</v>
      </c>
      <c r="JI228">
        <v>0.2028778</v>
      </c>
      <c r="JJ228">
        <v>0.74219679999999999</v>
      </c>
      <c r="JK228">
        <v>26.649000000000001</v>
      </c>
      <c r="JL228" s="1">
        <v>5.6756030000000004E-4</v>
      </c>
      <c r="JM228">
        <v>0.19132740000000001</v>
      </c>
      <c r="JN228">
        <v>0.7418361</v>
      </c>
      <c r="JO228">
        <v>26.61544</v>
      </c>
      <c r="JP228" s="1">
        <v>5.3885670000000001E-4</v>
      </c>
      <c r="JQ228">
        <v>0.18160609999999999</v>
      </c>
      <c r="JR228">
        <v>0.74146780000000001</v>
      </c>
      <c r="JS228">
        <v>26.552620000000001</v>
      </c>
      <c r="JT228" s="1">
        <v>5.1426939999999995E-4</v>
      </c>
      <c r="JU228">
        <v>0.17330010000000001</v>
      </c>
      <c r="JV228">
        <v>0.74109230000000004</v>
      </c>
      <c r="JW228">
        <v>26.659680000000002</v>
      </c>
      <c r="JX228" s="1">
        <v>4.9321110000000005E-4</v>
      </c>
      <c r="JY228">
        <v>0.16618069999999999</v>
      </c>
      <c r="JZ228">
        <v>0.74070380000000002</v>
      </c>
      <c r="KA228">
        <v>26.801269999999999</v>
      </c>
      <c r="KB228" s="1">
        <v>4.748361E-4</v>
      </c>
      <c r="KC228">
        <v>0.1599969</v>
      </c>
      <c r="KD228">
        <v>0.74029900000000004</v>
      </c>
      <c r="KE228">
        <v>27.228010000000001</v>
      </c>
      <c r="KF228" s="1">
        <v>4.5803260000000002E-4</v>
      </c>
      <c r="KG228">
        <v>0.15437629999999999</v>
      </c>
      <c r="KH228">
        <v>0.73991150000000006</v>
      </c>
      <c r="KI228">
        <v>27.411670000000001</v>
      </c>
      <c r="KJ228" s="1">
        <v>4.4181679999999999E-4</v>
      </c>
      <c r="KK228">
        <v>0.14893989999999999</v>
      </c>
      <c r="KL228">
        <v>0.7395391</v>
      </c>
      <c r="KM228">
        <v>27.417660000000001</v>
      </c>
      <c r="KN228" s="1">
        <v>4.254549E-4</v>
      </c>
      <c r="KO228">
        <v>0.14347789999999999</v>
      </c>
      <c r="KP228">
        <v>0.73918070000000002</v>
      </c>
      <c r="KQ228">
        <v>27.3551</v>
      </c>
      <c r="KR228" s="1">
        <v>4.087847E-4</v>
      </c>
      <c r="KS228">
        <v>0.13789770000000001</v>
      </c>
      <c r="KT228">
        <v>0.73881569999999996</v>
      </c>
      <c r="KU228">
        <v>27.065919999999998</v>
      </c>
      <c r="KV228" s="1">
        <v>3.9191349999999998E-4</v>
      </c>
      <c r="KW228">
        <v>0.13224929999999999</v>
      </c>
      <c r="KX228">
        <v>0.73850640000000001</v>
      </c>
      <c r="KY228">
        <v>26.750579999999999</v>
      </c>
      <c r="KZ228" s="1">
        <v>3.752389E-4</v>
      </c>
      <c r="LA228">
        <v>0.12664990000000001</v>
      </c>
      <c r="LB228">
        <v>0.73824730000000005</v>
      </c>
      <c r="LC228">
        <v>26.589020000000001</v>
      </c>
      <c r="LD228" s="1">
        <v>3.5876339999999998E-4</v>
      </c>
      <c r="LE228">
        <v>0.1211084</v>
      </c>
      <c r="LF228">
        <v>0.73803319999999994</v>
      </c>
      <c r="LG228">
        <v>26.5426</v>
      </c>
      <c r="LH228" s="1">
        <v>3.4282820000000001E-4</v>
      </c>
      <c r="LI228">
        <v>0.1157294</v>
      </c>
      <c r="LJ228">
        <v>0.73784570000000005</v>
      </c>
      <c r="LK228">
        <v>26.84197</v>
      </c>
      <c r="LL228" s="1">
        <v>3.2738210000000001E-4</v>
      </c>
      <c r="LM228">
        <v>0.11051859999999999</v>
      </c>
      <c r="LN228">
        <v>0.73770550000000001</v>
      </c>
      <c r="LO228">
        <v>27.108699999999999</v>
      </c>
      <c r="LP228" s="1">
        <v>3.1252500000000002E-4</v>
      </c>
      <c r="LQ228">
        <v>0.10550329999999999</v>
      </c>
      <c r="LR228">
        <v>0.73759660000000005</v>
      </c>
      <c r="LS228">
        <v>27.36318</v>
      </c>
      <c r="LT228" s="1">
        <v>2.9840770000000001E-4</v>
      </c>
      <c r="LU228">
        <v>0.10072490000000001</v>
      </c>
      <c r="LV228">
        <v>0.73753250000000004</v>
      </c>
      <c r="LW228">
        <v>27.513670000000001</v>
      </c>
      <c r="LX228" s="1">
        <v>2.851304E-4</v>
      </c>
      <c r="LY228">
        <v>9.6223320000000001E-2</v>
      </c>
      <c r="LZ228">
        <v>0.73745939999999999</v>
      </c>
      <c r="MA228">
        <v>27.452110000000001</v>
      </c>
      <c r="MB228" s="1">
        <v>2.720949E-4</v>
      </c>
      <c r="MC228">
        <v>9.1941449999999994E-2</v>
      </c>
      <c r="MD228">
        <v>0.73743069999999999</v>
      </c>
      <c r="ME228">
        <v>27.163219999999999</v>
      </c>
      <c r="MF228" s="1">
        <v>2.5884440000000002E-4</v>
      </c>
      <c r="MG228">
        <v>8.7764969999999998E-2</v>
      </c>
      <c r="MH228">
        <v>0.73740499999999998</v>
      </c>
      <c r="MI228">
        <v>26.973009999999999</v>
      </c>
      <c r="MJ228" s="1">
        <v>2.4592020000000002E-4</v>
      </c>
      <c r="MK228">
        <v>8.366171E-2</v>
      </c>
      <c r="ML228">
        <v>0.73739390000000005</v>
      </c>
      <c r="MM228">
        <v>26.843430000000001</v>
      </c>
      <c r="MN228" s="1">
        <v>2.3323009999999999E-4</v>
      </c>
      <c r="MO228">
        <v>7.9593410000000003E-2</v>
      </c>
      <c r="MP228">
        <v>0.7373807</v>
      </c>
      <c r="MQ228">
        <v>27.13382</v>
      </c>
      <c r="MR228" s="1">
        <v>2.2098589999999999E-4</v>
      </c>
      <c r="MS228">
        <v>7.5633729999999996E-2</v>
      </c>
      <c r="MT228">
        <v>0.73737750000000002</v>
      </c>
      <c r="MU228">
        <v>27.09243</v>
      </c>
      <c r="MV228" s="1">
        <v>2.095632E-4</v>
      </c>
      <c r="MW228">
        <v>7.1917819999999993E-2</v>
      </c>
      <c r="MX228">
        <v>0.73737430000000004</v>
      </c>
      <c r="MY228">
        <v>26.700849999999999</v>
      </c>
      <c r="MZ228" s="1">
        <v>1.9922820000000001E-4</v>
      </c>
      <c r="NA228">
        <v>6.8533230000000001E-2</v>
      </c>
      <c r="NB228">
        <v>0.73735759999999995</v>
      </c>
      <c r="NC228">
        <v>26.25113</v>
      </c>
      <c r="ND228" s="1">
        <v>1.8995319999999999E-4</v>
      </c>
      <c r="NE228">
        <v>6.5491569999999999E-2</v>
      </c>
      <c r="NF228">
        <v>0.73736420000000003</v>
      </c>
      <c r="NG228">
        <v>25.956700000000001</v>
      </c>
      <c r="NH228" s="1">
        <v>1.8151229999999999E-4</v>
      </c>
      <c r="NI228">
        <v>6.2722959999999994E-2</v>
      </c>
      <c r="NJ228">
        <v>0.73736630000000003</v>
      </c>
      <c r="NK228">
        <v>25.715309999999999</v>
      </c>
      <c r="NL228" s="1">
        <v>1.737609E-4</v>
      </c>
      <c r="NM228">
        <v>6.0176640000000003E-2</v>
      </c>
      <c r="NN228">
        <v>0.73735150000000005</v>
      </c>
      <c r="NO228">
        <v>25.58765</v>
      </c>
      <c r="NP228" s="1">
        <v>1.665932E-4</v>
      </c>
      <c r="NQ228">
        <v>5.7816079999999999E-2</v>
      </c>
      <c r="NR228">
        <v>0.7373537</v>
      </c>
      <c r="NS228">
        <v>25.498930000000001</v>
      </c>
      <c r="NT228" s="1">
        <v>1.5979650000000001E-4</v>
      </c>
      <c r="NU228">
        <v>5.5573150000000002E-2</v>
      </c>
      <c r="NV228">
        <v>0.73735309999999998</v>
      </c>
      <c r="NW228">
        <v>25.850930000000002</v>
      </c>
      <c r="NX228" s="1">
        <v>1.5334650000000001E-4</v>
      </c>
      <c r="NY228">
        <v>5.3433509999999997E-2</v>
      </c>
      <c r="NZ228">
        <v>0.7373461</v>
      </c>
      <c r="OA228">
        <v>26.213509999999999</v>
      </c>
      <c r="OB228" s="1">
        <v>1.4724439999999999E-4</v>
      </c>
      <c r="OC228">
        <v>5.1403480000000001E-2</v>
      </c>
      <c r="OD228">
        <v>0.73734650000000002</v>
      </c>
      <c r="OE228">
        <v>26.375330000000002</v>
      </c>
      <c r="OF228" s="1">
        <v>1.413884E-4</v>
      </c>
      <c r="OG228">
        <v>4.9453560000000001E-2</v>
      </c>
      <c r="OH228">
        <v>0.73735779999999995</v>
      </c>
      <c r="OI228">
        <v>26.513729999999999</v>
      </c>
      <c r="OJ228" s="1">
        <v>1.358164E-4</v>
      </c>
      <c r="OK228">
        <v>4.7587169999999998E-2</v>
      </c>
    </row>
    <row r="229" spans="1:401" x14ac:dyDescent="0.35">
      <c r="A229">
        <v>235</v>
      </c>
      <c r="B229" t="s">
        <v>4</v>
      </c>
      <c r="C229" t="s">
        <v>181</v>
      </c>
      <c r="D229" t="s">
        <v>235</v>
      </c>
      <c r="E229">
        <v>851.64170000000001</v>
      </c>
      <c r="F229">
        <v>0.9452448</v>
      </c>
      <c r="G229">
        <v>22.329090000000001</v>
      </c>
      <c r="H229">
        <v>0</v>
      </c>
      <c r="I229">
        <v>0</v>
      </c>
      <c r="J229">
        <v>0.94254479999999996</v>
      </c>
      <c r="K229">
        <v>22.55883</v>
      </c>
      <c r="L229">
        <v>0</v>
      </c>
      <c r="M229">
        <v>0</v>
      </c>
      <c r="N229">
        <v>0.93989860000000003</v>
      </c>
      <c r="O229">
        <v>22.808630000000001</v>
      </c>
      <c r="P229">
        <v>0</v>
      </c>
      <c r="Q229">
        <v>0</v>
      </c>
      <c r="R229">
        <v>0.93728350000000005</v>
      </c>
      <c r="S229">
        <v>22.848839999999999</v>
      </c>
      <c r="T229">
        <v>0</v>
      </c>
      <c r="U229">
        <v>0</v>
      </c>
      <c r="V229">
        <v>0.93463620000000003</v>
      </c>
      <c r="W229">
        <v>22.525200000000002</v>
      </c>
      <c r="X229">
        <v>0</v>
      </c>
      <c r="Y229">
        <v>0</v>
      </c>
      <c r="Z229">
        <v>0.93184270000000002</v>
      </c>
      <c r="AA229">
        <v>22.169889999999999</v>
      </c>
      <c r="AB229">
        <v>0</v>
      </c>
      <c r="AC229">
        <v>0</v>
      </c>
      <c r="AD229">
        <v>0.92849360000000003</v>
      </c>
      <c r="AE229">
        <v>21.910540000000001</v>
      </c>
      <c r="AF229">
        <v>0</v>
      </c>
      <c r="AG229">
        <v>0</v>
      </c>
      <c r="AH229">
        <v>0.92437689999999995</v>
      </c>
      <c r="AI229">
        <v>22.187860000000001</v>
      </c>
      <c r="AJ229">
        <v>0</v>
      </c>
      <c r="AK229">
        <v>0</v>
      </c>
      <c r="AL229">
        <v>0.91998840000000004</v>
      </c>
      <c r="AM229">
        <v>22.798860000000001</v>
      </c>
      <c r="AN229">
        <v>0</v>
      </c>
      <c r="AO229">
        <v>0</v>
      </c>
      <c r="AP229">
        <v>0.9159214</v>
      </c>
      <c r="AQ229">
        <v>23.458829999999999</v>
      </c>
      <c r="AR229">
        <v>2.546658E-31</v>
      </c>
      <c r="AS229" s="1">
        <v>7.1376639999999997E-29</v>
      </c>
      <c r="AT229">
        <v>0.9122654</v>
      </c>
      <c r="AU229">
        <v>23.947430000000001</v>
      </c>
      <c r="AV229" s="1">
        <v>5.9898069999999997E-20</v>
      </c>
      <c r="AW229" s="1">
        <v>1.6795270000000001E-17</v>
      </c>
      <c r="AX229">
        <v>0.90891829999999996</v>
      </c>
      <c r="AY229">
        <v>24.074860000000001</v>
      </c>
      <c r="AZ229" s="1">
        <v>1.487812E-10</v>
      </c>
      <c r="BA229" s="1">
        <v>2.798213E-8</v>
      </c>
      <c r="BB229">
        <v>0.90589830000000005</v>
      </c>
      <c r="BC229">
        <v>23.956009999999999</v>
      </c>
      <c r="BD229" s="1">
        <v>6.9660129999999996E-6</v>
      </c>
      <c r="BE229" s="1">
        <v>1.527755E-3</v>
      </c>
      <c r="BF229">
        <v>0.90287680000000003</v>
      </c>
      <c r="BG229">
        <v>23.723870000000002</v>
      </c>
      <c r="BH229" s="1">
        <v>3.4193940000000001E-3</v>
      </c>
      <c r="BI229" s="1">
        <v>0.80381720000000001</v>
      </c>
      <c r="BJ229">
        <v>0.89974460000000001</v>
      </c>
      <c r="BK229">
        <v>23.63165</v>
      </c>
      <c r="BL229" s="1">
        <v>0.23663609999999999</v>
      </c>
      <c r="BM229" s="1">
        <v>58.553280000000001</v>
      </c>
      <c r="BN229">
        <v>0.89634259999999999</v>
      </c>
      <c r="BO229">
        <v>24.041309999999999</v>
      </c>
      <c r="BP229" s="1">
        <v>4.1620790000000003</v>
      </c>
      <c r="BQ229">
        <v>1076.4269999999999</v>
      </c>
      <c r="BR229">
        <v>0.89259540000000004</v>
      </c>
      <c r="BS229">
        <v>24.592469999999999</v>
      </c>
      <c r="BT229" s="1">
        <v>25.57479</v>
      </c>
      <c r="BU229">
        <v>6870.3959999999997</v>
      </c>
      <c r="BV229">
        <v>0.8884495</v>
      </c>
      <c r="BW229">
        <v>25.22767</v>
      </c>
      <c r="BX229">
        <v>67.676749999999998</v>
      </c>
      <c r="BY229">
        <v>18804.64</v>
      </c>
      <c r="BZ229">
        <v>0.8836986</v>
      </c>
      <c r="CA229">
        <v>25.729389999999999</v>
      </c>
      <c r="CB229">
        <v>89.985370000000003</v>
      </c>
      <c r="CC229">
        <v>25784.67</v>
      </c>
      <c r="CD229">
        <v>0.87822029999999995</v>
      </c>
      <c r="CE229">
        <v>25.86036</v>
      </c>
      <c r="CF229">
        <v>68.077470000000005</v>
      </c>
      <c r="CG229">
        <v>20047.03</v>
      </c>
      <c r="CH229">
        <v>0.87226400000000004</v>
      </c>
      <c r="CI229">
        <v>25.574940000000002</v>
      </c>
      <c r="CJ229">
        <v>32.352249999999998</v>
      </c>
      <c r="CK229">
        <v>9766.3410000000003</v>
      </c>
      <c r="CL229">
        <v>0.8657475</v>
      </c>
      <c r="CM229">
        <v>25.196809999999999</v>
      </c>
      <c r="CN229">
        <v>10.549200000000001</v>
      </c>
      <c r="CO229">
        <v>3256.2420000000002</v>
      </c>
      <c r="CP229">
        <v>0.8589232</v>
      </c>
      <c r="CQ229">
        <v>24.918589999999998</v>
      </c>
      <c r="CR229">
        <v>2.575704</v>
      </c>
      <c r="CS229">
        <v>810.01329999999996</v>
      </c>
      <c r="CT229">
        <v>0.85190759999999999</v>
      </c>
      <c r="CU229">
        <v>25.008669999999999</v>
      </c>
      <c r="CV229">
        <v>0.53948569999999996</v>
      </c>
      <c r="CW229">
        <v>171.25890000000001</v>
      </c>
      <c r="CX229">
        <v>0.84473989999999999</v>
      </c>
      <c r="CY229">
        <v>24.968319999999999</v>
      </c>
      <c r="CZ229">
        <v>0.1400458</v>
      </c>
      <c r="DA229">
        <v>43.725520000000003</v>
      </c>
      <c r="DB229">
        <v>0.8373488</v>
      </c>
      <c r="DC229">
        <v>25.35247</v>
      </c>
      <c r="DD229">
        <v>7.6237559999999996E-2</v>
      </c>
      <c r="DE229">
        <v>23.09036</v>
      </c>
      <c r="DF229">
        <v>0.82969879999999996</v>
      </c>
      <c r="DG229">
        <v>25.697559999999999</v>
      </c>
      <c r="DH229">
        <v>6.8442139999999999E-2</v>
      </c>
      <c r="DI229">
        <v>20.621400000000001</v>
      </c>
      <c r="DJ229">
        <v>0.82164610000000005</v>
      </c>
      <c r="DK229">
        <v>25.76604</v>
      </c>
      <c r="DL229">
        <v>6.7274630000000002E-2</v>
      </c>
      <c r="DM229">
        <v>20.40436</v>
      </c>
      <c r="DN229">
        <v>0.81335999999999997</v>
      </c>
      <c r="DO229">
        <v>25.553470000000001</v>
      </c>
      <c r="DP229">
        <v>6.4809439999999996E-2</v>
      </c>
      <c r="DQ229">
        <v>19.830210000000001</v>
      </c>
      <c r="DR229">
        <v>0.80558540000000001</v>
      </c>
      <c r="DS229">
        <v>25.164259999999999</v>
      </c>
      <c r="DT229" s="1">
        <v>6.0544720000000003E-2</v>
      </c>
      <c r="DU229">
        <v>18.673590000000001</v>
      </c>
      <c r="DV229">
        <v>0.79796049999999996</v>
      </c>
      <c r="DW229">
        <v>24.816659999999999</v>
      </c>
      <c r="DX229" s="1">
        <v>5.5358749999999998E-2</v>
      </c>
      <c r="DY229">
        <v>17.19914</v>
      </c>
      <c r="DZ229">
        <v>0.79039340000000002</v>
      </c>
      <c r="EA229">
        <v>25.02469</v>
      </c>
      <c r="EB229" s="1">
        <v>4.9966679999999999E-2</v>
      </c>
      <c r="EC229">
        <v>15.62838</v>
      </c>
      <c r="ED229">
        <v>0.78275570000000005</v>
      </c>
      <c r="EE229">
        <v>25.386990000000001</v>
      </c>
      <c r="EF229" s="1">
        <v>4.4757619999999998E-2</v>
      </c>
      <c r="EG229">
        <v>14.09309</v>
      </c>
      <c r="EH229">
        <v>0.77534499999999995</v>
      </c>
      <c r="EI229">
        <v>25.845410000000001</v>
      </c>
      <c r="EJ229" s="1">
        <v>3.9954860000000002E-2</v>
      </c>
      <c r="EK229">
        <v>12.658670000000001</v>
      </c>
      <c r="EL229">
        <v>0.76806759999999996</v>
      </c>
      <c r="EM229">
        <v>26.329450000000001</v>
      </c>
      <c r="EN229" s="1">
        <v>3.5611339999999998E-2</v>
      </c>
      <c r="EO229">
        <v>11.349740000000001</v>
      </c>
      <c r="EP229">
        <v>0.76087919999999998</v>
      </c>
      <c r="EQ229">
        <v>26.49381</v>
      </c>
      <c r="ER229" s="1">
        <v>3.173716E-2</v>
      </c>
      <c r="ES229">
        <v>10.17446</v>
      </c>
      <c r="ET229">
        <v>0.75358499999999995</v>
      </c>
      <c r="EU229">
        <v>26.40887</v>
      </c>
      <c r="EV229" s="1">
        <v>2.831461E-2</v>
      </c>
      <c r="EW229">
        <v>9.1306510000000003</v>
      </c>
      <c r="EX229">
        <v>0.74681249999999999</v>
      </c>
      <c r="EY229">
        <v>26.33689</v>
      </c>
      <c r="EZ229">
        <v>2.5280750000000001E-2</v>
      </c>
      <c r="FA229">
        <v>8.1936160000000005</v>
      </c>
      <c r="FB229">
        <v>0.74035689999999998</v>
      </c>
      <c r="FC229">
        <v>26.199470000000002</v>
      </c>
      <c r="FD229" s="1">
        <v>2.2554919999999999E-2</v>
      </c>
      <c r="FE229">
        <v>7.342657</v>
      </c>
      <c r="FF229">
        <v>0.73434500000000003</v>
      </c>
      <c r="FG229">
        <v>26.300370000000001</v>
      </c>
      <c r="FH229" s="1">
        <v>2.0108290000000001E-2</v>
      </c>
      <c r="FI229">
        <v>6.5705710000000002</v>
      </c>
      <c r="FJ229">
        <v>0.72899400000000003</v>
      </c>
      <c r="FK229">
        <v>26.272829999999999</v>
      </c>
      <c r="FL229" s="1">
        <v>1.791471E-2</v>
      </c>
      <c r="FM229">
        <v>5.8730659999999997</v>
      </c>
      <c r="FN229">
        <v>0.72345809999999999</v>
      </c>
      <c r="FO229">
        <v>26.077089999999998</v>
      </c>
      <c r="FP229" s="1">
        <v>1.5944730000000001E-2</v>
      </c>
      <c r="FQ229">
        <v>5.2450049999999999</v>
      </c>
      <c r="FR229">
        <v>0.71825559999999999</v>
      </c>
      <c r="FS229">
        <v>25.923369999999998</v>
      </c>
      <c r="FT229" s="1">
        <v>1.419424E-2</v>
      </c>
      <c r="FU229">
        <v>4.6826369999999997</v>
      </c>
      <c r="FV229">
        <v>0.71336739999999998</v>
      </c>
      <c r="FW229">
        <v>25.78</v>
      </c>
      <c r="FX229" s="1">
        <v>1.2636E-2</v>
      </c>
      <c r="FY229">
        <v>4.1787919999999996</v>
      </c>
      <c r="FZ229">
        <v>0.70886970000000005</v>
      </c>
      <c r="GA229">
        <v>25.73565</v>
      </c>
      <c r="GB229" s="1">
        <v>1.1249449999999999E-2</v>
      </c>
      <c r="GC229">
        <v>3.727592</v>
      </c>
      <c r="GD229">
        <v>0.70447950000000004</v>
      </c>
      <c r="GE229">
        <v>25.717590000000001</v>
      </c>
      <c r="GF229" s="1">
        <v>1.0012790000000001E-2</v>
      </c>
      <c r="GG229">
        <v>3.3244379999999998</v>
      </c>
      <c r="GH229">
        <v>0.70030720000000002</v>
      </c>
      <c r="GI229">
        <v>25.70965</v>
      </c>
      <c r="GJ229" s="1">
        <v>8.9171389999999993E-3</v>
      </c>
      <c r="GK229">
        <v>2.9656099999999999</v>
      </c>
      <c r="GL229">
        <v>0.69726600000000005</v>
      </c>
      <c r="GM229">
        <v>25.999870000000001</v>
      </c>
      <c r="GN229" s="1">
        <v>7.9454290000000004E-3</v>
      </c>
      <c r="GO229">
        <v>2.6432060000000002</v>
      </c>
      <c r="GP229">
        <v>0.69462279999999998</v>
      </c>
      <c r="GQ229">
        <v>26.34928</v>
      </c>
      <c r="GR229" s="1">
        <v>7.0667459999999996E-3</v>
      </c>
      <c r="GS229">
        <v>2.3507729999999998</v>
      </c>
      <c r="GT229">
        <v>0.69234510000000005</v>
      </c>
      <c r="GU229">
        <v>26.770980000000002</v>
      </c>
      <c r="GV229" s="1">
        <v>6.2635149999999999E-3</v>
      </c>
      <c r="GW229">
        <v>2.0834450000000002</v>
      </c>
      <c r="GX229">
        <v>0.69058330000000001</v>
      </c>
      <c r="GY229">
        <v>27.153469999999999</v>
      </c>
      <c r="GZ229" s="1">
        <v>5.5278640000000004E-3</v>
      </c>
      <c r="HA229">
        <v>1.8381449999999999</v>
      </c>
      <c r="HB229">
        <v>0.68917720000000005</v>
      </c>
      <c r="HC229">
        <v>27.348859999999998</v>
      </c>
      <c r="HD229" s="1">
        <v>4.843839E-3</v>
      </c>
      <c r="HE229">
        <v>1.6102609999999999</v>
      </c>
      <c r="HF229">
        <v>0.68803170000000002</v>
      </c>
      <c r="HG229">
        <v>27.19209</v>
      </c>
      <c r="HH229" s="1">
        <v>4.1852649999999996E-3</v>
      </c>
      <c r="HI229">
        <v>1.3913249999999999</v>
      </c>
      <c r="HJ229">
        <v>0.6871545</v>
      </c>
      <c r="HK229">
        <v>27.070689999999999</v>
      </c>
      <c r="HL229" s="1">
        <v>3.5319919999999999E-3</v>
      </c>
      <c r="HM229">
        <v>1.1746380000000001</v>
      </c>
      <c r="HN229">
        <v>0.68671320000000002</v>
      </c>
      <c r="HO229">
        <v>26.956479999999999</v>
      </c>
      <c r="HP229" s="1">
        <v>2.8946010000000001E-3</v>
      </c>
      <c r="HQ229">
        <v>0.96291459999999995</v>
      </c>
      <c r="HR229">
        <v>0.68641909999999995</v>
      </c>
      <c r="HS229">
        <v>26.99119</v>
      </c>
      <c r="HT229" s="1">
        <v>2.312765E-3</v>
      </c>
      <c r="HU229">
        <v>0.76915359999999999</v>
      </c>
      <c r="HV229">
        <v>0.68622830000000001</v>
      </c>
      <c r="HW229">
        <v>27.0596</v>
      </c>
      <c r="HX229" s="1">
        <v>1.8287799999999999E-3</v>
      </c>
      <c r="HY229">
        <v>0.60754330000000001</v>
      </c>
      <c r="HZ229">
        <v>0.6860927</v>
      </c>
      <c r="IA229">
        <v>26.88683</v>
      </c>
      <c r="IB229" s="1">
        <v>1.4627590000000001E-3</v>
      </c>
      <c r="IC229">
        <v>0.48492079999999999</v>
      </c>
      <c r="ID229">
        <v>0.68598250000000005</v>
      </c>
      <c r="IE229">
        <v>26.67831</v>
      </c>
      <c r="IF229" s="1">
        <v>1.206541E-3</v>
      </c>
      <c r="IG229">
        <v>0.39893079999999997</v>
      </c>
      <c r="IH229">
        <v>0.68588139999999997</v>
      </c>
      <c r="II229">
        <v>26.287009999999999</v>
      </c>
      <c r="IJ229" s="1">
        <v>1.033654E-3</v>
      </c>
      <c r="IK229">
        <v>0.34092289999999997</v>
      </c>
      <c r="IL229">
        <v>0.68579389999999996</v>
      </c>
      <c r="IM229">
        <v>25.75713</v>
      </c>
      <c r="IN229" s="1">
        <v>9.1515840000000004E-4</v>
      </c>
      <c r="IO229">
        <v>0.3012475</v>
      </c>
      <c r="IP229">
        <v>0.6856797</v>
      </c>
      <c r="IQ229">
        <v>25.421379999999999</v>
      </c>
      <c r="IR229" s="1">
        <v>8.2787720000000004E-4</v>
      </c>
      <c r="IS229">
        <v>0.27218629999999999</v>
      </c>
      <c r="IT229">
        <v>0.68556729999999999</v>
      </c>
      <c r="IU229">
        <v>25.340340000000001</v>
      </c>
      <c r="IV229">
        <v>7.5763109999999996E-4</v>
      </c>
      <c r="IW229">
        <v>0.248917</v>
      </c>
      <c r="IX229">
        <v>0.68541719999999995</v>
      </c>
      <c r="IY229">
        <v>25.856380000000001</v>
      </c>
      <c r="IZ229" s="1">
        <v>6.9827729999999996E-4</v>
      </c>
      <c r="JA229">
        <v>0.22933190000000001</v>
      </c>
      <c r="JB229">
        <v>0.68524070000000004</v>
      </c>
      <c r="JC229">
        <v>26.35952</v>
      </c>
      <c r="JD229" s="1">
        <v>6.4823989999999998E-4</v>
      </c>
      <c r="JE229">
        <v>0.21279770000000001</v>
      </c>
      <c r="JF229">
        <v>0.68504169999999998</v>
      </c>
      <c r="JG229">
        <v>26.697420000000001</v>
      </c>
      <c r="JH229" s="1">
        <v>6.0644330000000001E-4</v>
      </c>
      <c r="JI229">
        <v>0.19901099999999999</v>
      </c>
      <c r="JJ229">
        <v>0.68485300000000005</v>
      </c>
      <c r="JK229">
        <v>26.69754</v>
      </c>
      <c r="JL229" s="1">
        <v>5.7158179999999999E-4</v>
      </c>
      <c r="JM229">
        <v>0.1875241</v>
      </c>
      <c r="JN229">
        <v>0.68464119999999995</v>
      </c>
      <c r="JO229">
        <v>26.623539999999998</v>
      </c>
      <c r="JP229" s="1">
        <v>5.4225870000000002E-4</v>
      </c>
      <c r="JQ229">
        <v>0.17785970000000001</v>
      </c>
      <c r="JR229">
        <v>0.68441739999999995</v>
      </c>
      <c r="JS229">
        <v>26.531790000000001</v>
      </c>
      <c r="JT229" s="1">
        <v>5.1719400000000001E-4</v>
      </c>
      <c r="JU229">
        <v>0.16961879999999999</v>
      </c>
      <c r="JV229">
        <v>0.68418429999999997</v>
      </c>
      <c r="JW229">
        <v>26.629670000000001</v>
      </c>
      <c r="JX229" s="1">
        <v>4.9571789999999999E-4</v>
      </c>
      <c r="JY229">
        <v>0.16255</v>
      </c>
      <c r="JZ229">
        <v>0.6839691</v>
      </c>
      <c r="KA229">
        <v>26.796520000000001</v>
      </c>
      <c r="KB229" s="1">
        <v>4.7704840000000002E-4</v>
      </c>
      <c r="KC229">
        <v>0.1564248</v>
      </c>
      <c r="KD229">
        <v>0.68370909999999996</v>
      </c>
      <c r="KE229">
        <v>27.262589999999999</v>
      </c>
      <c r="KF229" s="1">
        <v>4.6010270000000002E-4</v>
      </c>
      <c r="KG229">
        <v>0.15089130000000001</v>
      </c>
      <c r="KH229">
        <v>0.68349740000000003</v>
      </c>
      <c r="KI229">
        <v>27.481660000000002</v>
      </c>
      <c r="KJ229" s="1">
        <v>4.438736E-4</v>
      </c>
      <c r="KK229">
        <v>0.1455756</v>
      </c>
      <c r="KL229">
        <v>0.68325159999999996</v>
      </c>
      <c r="KM229">
        <v>27.497810000000001</v>
      </c>
      <c r="KN229" s="1">
        <v>4.2753520000000001E-4</v>
      </c>
      <c r="KO229">
        <v>0.1402496</v>
      </c>
      <c r="KP229">
        <v>0.68305249999999995</v>
      </c>
      <c r="KQ229">
        <v>27.424510000000001</v>
      </c>
      <c r="KR229" s="1">
        <v>4.1091830000000002E-4</v>
      </c>
      <c r="KS229">
        <v>0.13481789999999999</v>
      </c>
      <c r="KT229">
        <v>0.68285569999999995</v>
      </c>
      <c r="KU229">
        <v>27.10079</v>
      </c>
      <c r="KV229" s="1">
        <v>3.940468E-4</v>
      </c>
      <c r="KW229">
        <v>0.1293049</v>
      </c>
      <c r="KX229">
        <v>0.6826816</v>
      </c>
      <c r="KY229">
        <v>26.759730000000001</v>
      </c>
      <c r="KZ229" s="1">
        <v>3.7735159999999999E-4</v>
      </c>
      <c r="LA229">
        <v>0.1238365</v>
      </c>
      <c r="LB229">
        <v>0.68253549999999996</v>
      </c>
      <c r="LC229">
        <v>26.586030000000001</v>
      </c>
      <c r="LD229" s="1">
        <v>3.608401E-4</v>
      </c>
      <c r="LE229">
        <v>0.11842469999999999</v>
      </c>
      <c r="LF229">
        <v>0.68241200000000002</v>
      </c>
      <c r="LG229">
        <v>26.559049999999999</v>
      </c>
      <c r="LH229" s="1">
        <v>3.448395E-4</v>
      </c>
      <c r="LI229">
        <v>0.1131636</v>
      </c>
      <c r="LJ229">
        <v>0.68231989999999998</v>
      </c>
      <c r="LK229">
        <v>26.8841</v>
      </c>
      <c r="LL229" s="1">
        <v>3.2932840000000002E-4</v>
      </c>
      <c r="LM229">
        <v>0.1080657</v>
      </c>
      <c r="LN229">
        <v>0.68224019999999996</v>
      </c>
      <c r="LO229">
        <v>27.170580000000001</v>
      </c>
      <c r="LP229" s="1">
        <v>3.1438689999999998E-4</v>
      </c>
      <c r="LQ229">
        <v>0.10315879999999999</v>
      </c>
      <c r="LR229">
        <v>0.68220400000000003</v>
      </c>
      <c r="LS229">
        <v>27.425049999999999</v>
      </c>
      <c r="LT229" s="1">
        <v>3.001748E-4</v>
      </c>
      <c r="LU229">
        <v>9.8479259999999999E-2</v>
      </c>
      <c r="LV229">
        <v>0.68215840000000005</v>
      </c>
      <c r="LW229">
        <v>27.561260000000001</v>
      </c>
      <c r="LX229" s="1">
        <v>2.8679140000000003E-4</v>
      </c>
      <c r="LY229">
        <v>9.406631E-2</v>
      </c>
      <c r="LZ229">
        <v>0.68212899999999999</v>
      </c>
      <c r="MA229">
        <v>27.473970000000001</v>
      </c>
      <c r="MB229" s="1">
        <v>2.7369679999999998E-4</v>
      </c>
      <c r="MC229">
        <v>8.9882249999999997E-2</v>
      </c>
      <c r="MD229">
        <v>0.68213979999999996</v>
      </c>
      <c r="ME229">
        <v>27.16629</v>
      </c>
      <c r="MF229" s="1">
        <v>2.6040889999999999E-4</v>
      </c>
      <c r="MG229">
        <v>8.5809090000000005E-2</v>
      </c>
      <c r="MH229">
        <v>0.68210309999999996</v>
      </c>
      <c r="MI229">
        <v>26.966080000000002</v>
      </c>
      <c r="MJ229" s="1">
        <v>2.4745950000000001E-4</v>
      </c>
      <c r="MK229">
        <v>8.1810380000000002E-2</v>
      </c>
      <c r="ML229">
        <v>0.68210720000000002</v>
      </c>
      <c r="MM229">
        <v>26.852730000000001</v>
      </c>
      <c r="MN229" s="1">
        <v>2.347506E-4</v>
      </c>
      <c r="MO229">
        <v>7.7848130000000001E-2</v>
      </c>
      <c r="MP229">
        <v>0.68210329999999997</v>
      </c>
      <c r="MQ229">
        <v>27.173069999999999</v>
      </c>
      <c r="MR229" s="1">
        <v>2.2243560000000001E-4</v>
      </c>
      <c r="MS229">
        <v>7.3977950000000001E-2</v>
      </c>
      <c r="MT229">
        <v>0.68209699999999995</v>
      </c>
      <c r="MU229">
        <v>27.14828</v>
      </c>
      <c r="MV229" s="1">
        <v>2.108999E-4</v>
      </c>
      <c r="MW229">
        <v>7.0333690000000004E-2</v>
      </c>
      <c r="MX229">
        <v>0.68209889999999995</v>
      </c>
      <c r="MY229">
        <v>26.770060000000001</v>
      </c>
      <c r="MZ229" s="1">
        <v>2.004272E-4</v>
      </c>
      <c r="NA229">
        <v>6.700362E-2</v>
      </c>
      <c r="NB229">
        <v>0.68210380000000004</v>
      </c>
      <c r="NC229">
        <v>26.30911</v>
      </c>
      <c r="ND229" s="1">
        <v>1.910305E-4</v>
      </c>
      <c r="NE229">
        <v>6.4010090000000006E-2</v>
      </c>
      <c r="NF229">
        <v>0.68209600000000004</v>
      </c>
      <c r="NG229">
        <v>25.990349999999999</v>
      </c>
      <c r="NH229" s="1">
        <v>1.8249919999999999E-4</v>
      </c>
      <c r="NI229">
        <v>6.1292550000000001E-2</v>
      </c>
      <c r="NJ229">
        <v>0.68208849999999999</v>
      </c>
      <c r="NK229">
        <v>25.72692</v>
      </c>
      <c r="NL229" s="1">
        <v>1.7466709999999999E-4</v>
      </c>
      <c r="NM229">
        <v>5.8792940000000002E-2</v>
      </c>
      <c r="NN229">
        <v>0.68210800000000005</v>
      </c>
      <c r="NO229">
        <v>25.589179999999999</v>
      </c>
      <c r="NP229" s="1">
        <v>1.674406E-4</v>
      </c>
      <c r="NQ229">
        <v>5.648015E-2</v>
      </c>
      <c r="NR229">
        <v>0.68210389999999999</v>
      </c>
      <c r="NS229">
        <v>25.518170000000001</v>
      </c>
      <c r="NT229" s="1">
        <v>1.606073E-4</v>
      </c>
      <c r="NU229">
        <v>5.4288700000000002E-2</v>
      </c>
      <c r="NV229">
        <v>0.68209889999999995</v>
      </c>
      <c r="NW229">
        <v>25.904</v>
      </c>
      <c r="NX229" s="1">
        <v>1.541131E-4</v>
      </c>
      <c r="NY229">
        <v>5.2194829999999998E-2</v>
      </c>
      <c r="NZ229">
        <v>0.68209909999999996</v>
      </c>
      <c r="OA229">
        <v>26.286570000000001</v>
      </c>
      <c r="OB229" s="1">
        <v>1.4797399999999999E-4</v>
      </c>
      <c r="OC229">
        <v>5.0209669999999998E-2</v>
      </c>
      <c r="OD229">
        <v>0.68209660000000005</v>
      </c>
      <c r="OE229">
        <v>26.445779999999999</v>
      </c>
      <c r="OF229" s="1">
        <v>1.4208990000000001E-4</v>
      </c>
      <c r="OG229">
        <v>4.8305340000000002E-2</v>
      </c>
      <c r="OH229">
        <v>0.68210329999999997</v>
      </c>
      <c r="OI229">
        <v>26.563410000000001</v>
      </c>
      <c r="OJ229" s="1">
        <v>1.3648189999999999E-4</v>
      </c>
      <c r="OK229">
        <v>4.6480149999999998E-2</v>
      </c>
    </row>
    <row r="230" spans="1:401" x14ac:dyDescent="0.35">
      <c r="A230">
        <v>236</v>
      </c>
      <c r="B230" t="s">
        <v>4</v>
      </c>
      <c r="C230" t="s">
        <v>181</v>
      </c>
      <c r="D230" t="s">
        <v>236</v>
      </c>
      <c r="E230">
        <v>858.72529999999995</v>
      </c>
      <c r="F230">
        <v>0.99471600000000004</v>
      </c>
      <c r="G230">
        <v>22.342639999999999</v>
      </c>
      <c r="H230">
        <v>0</v>
      </c>
      <c r="I230">
        <v>0</v>
      </c>
      <c r="J230">
        <v>0.99212060000000002</v>
      </c>
      <c r="K230">
        <v>22.57518</v>
      </c>
      <c r="L230">
        <v>0</v>
      </c>
      <c r="M230">
        <v>0</v>
      </c>
      <c r="N230">
        <v>0.98955490000000002</v>
      </c>
      <c r="O230">
        <v>22.825600000000001</v>
      </c>
      <c r="P230">
        <v>0</v>
      </c>
      <c r="Q230">
        <v>0</v>
      </c>
      <c r="R230">
        <v>0.98702199999999995</v>
      </c>
      <c r="S230">
        <v>22.864799999999999</v>
      </c>
      <c r="T230">
        <v>0</v>
      </c>
      <c r="U230">
        <v>0</v>
      </c>
      <c r="V230">
        <v>0.9844638</v>
      </c>
      <c r="W230">
        <v>22.551449999999999</v>
      </c>
      <c r="X230">
        <v>0</v>
      </c>
      <c r="Y230">
        <v>0</v>
      </c>
      <c r="Z230">
        <v>0.98173860000000002</v>
      </c>
      <c r="AA230">
        <v>22.19679</v>
      </c>
      <c r="AB230">
        <v>0</v>
      </c>
      <c r="AC230">
        <v>0</v>
      </c>
      <c r="AD230">
        <v>0.9785005</v>
      </c>
      <c r="AE230">
        <v>21.932300000000001</v>
      </c>
      <c r="AF230">
        <v>0</v>
      </c>
      <c r="AG230">
        <v>0</v>
      </c>
      <c r="AH230">
        <v>0.97451370000000004</v>
      </c>
      <c r="AI230">
        <v>22.203430000000001</v>
      </c>
      <c r="AJ230">
        <v>0</v>
      </c>
      <c r="AK230">
        <v>0</v>
      </c>
      <c r="AL230">
        <v>0.97028020000000004</v>
      </c>
      <c r="AM230">
        <v>22.801580000000001</v>
      </c>
      <c r="AN230">
        <v>0</v>
      </c>
      <c r="AO230">
        <v>0</v>
      </c>
      <c r="AP230">
        <v>0.96631250000000002</v>
      </c>
      <c r="AQ230">
        <v>23.46875</v>
      </c>
      <c r="AR230">
        <v>4.3010099999999998E-32</v>
      </c>
      <c r="AS230">
        <v>1.178952E-29</v>
      </c>
      <c r="AT230">
        <v>0.96279769999999998</v>
      </c>
      <c r="AU230">
        <v>23.960360000000001</v>
      </c>
      <c r="AV230" s="1">
        <v>1.050443E-20</v>
      </c>
      <c r="AW230" s="1">
        <v>2.8786559999999999E-18</v>
      </c>
      <c r="AX230">
        <v>0.95960000000000001</v>
      </c>
      <c r="AY230">
        <v>24.08747</v>
      </c>
      <c r="AZ230" s="1">
        <v>4.1458270000000001E-11</v>
      </c>
      <c r="BA230" s="1">
        <v>7.7247110000000002E-9</v>
      </c>
      <c r="BB230">
        <v>0.95670100000000002</v>
      </c>
      <c r="BC230">
        <v>23.981780000000001</v>
      </c>
      <c r="BD230" s="1">
        <v>4.0134800000000001E-6</v>
      </c>
      <c r="BE230" s="1">
        <v>8.6133360000000003E-4</v>
      </c>
      <c r="BF230">
        <v>0.95377959999999995</v>
      </c>
      <c r="BG230">
        <v>23.74973</v>
      </c>
      <c r="BH230" s="1">
        <v>2.3229710000000001E-3</v>
      </c>
      <c r="BI230" s="1">
        <v>0.53384379999999998</v>
      </c>
      <c r="BJ230">
        <v>0.95075010000000004</v>
      </c>
      <c r="BK230">
        <v>23.6615</v>
      </c>
      <c r="BL230" s="1">
        <v>0.17962729999999999</v>
      </c>
      <c r="BM230" s="1">
        <v>43.389899999999997</v>
      </c>
      <c r="BN230">
        <v>0.94745889999999999</v>
      </c>
      <c r="BO230">
        <v>24.068909999999999</v>
      </c>
      <c r="BP230" s="1">
        <v>3.4467729999999999</v>
      </c>
      <c r="BQ230">
        <v>869.00210000000004</v>
      </c>
      <c r="BR230">
        <v>0.94385739999999996</v>
      </c>
      <c r="BS230">
        <v>24.602730000000001</v>
      </c>
      <c r="BT230" s="1">
        <v>22.76444</v>
      </c>
      <c r="BU230">
        <v>5952.9340000000002</v>
      </c>
      <c r="BV230">
        <v>0.93987960000000004</v>
      </c>
      <c r="BW230">
        <v>25.2333</v>
      </c>
      <c r="BX230">
        <v>64.045000000000002</v>
      </c>
      <c r="BY230">
        <v>17296.05</v>
      </c>
      <c r="BZ230">
        <v>0.9353437</v>
      </c>
      <c r="CA230">
        <v>25.73433</v>
      </c>
      <c r="CB230">
        <v>89.798760000000001</v>
      </c>
      <c r="CC230">
        <v>24961.02</v>
      </c>
      <c r="CD230">
        <v>0.93010230000000005</v>
      </c>
      <c r="CE230">
        <v>25.867979999999999</v>
      </c>
      <c r="CF230">
        <v>71.040270000000007</v>
      </c>
      <c r="CG230">
        <v>20264.189999999999</v>
      </c>
      <c r="CH230">
        <v>0.92446170000000005</v>
      </c>
      <c r="CI230">
        <v>25.596810000000001</v>
      </c>
      <c r="CJ230">
        <v>35.088990000000003</v>
      </c>
      <c r="CK230">
        <v>10242.67</v>
      </c>
      <c r="CL230">
        <v>0.91828589999999999</v>
      </c>
      <c r="CM230">
        <v>25.230399999999999</v>
      </c>
      <c r="CN230">
        <v>11.817640000000001</v>
      </c>
      <c r="CO230">
        <v>3521.431</v>
      </c>
      <c r="CP230">
        <v>0.91176659999999998</v>
      </c>
      <c r="CQ230">
        <v>24.962759999999999</v>
      </c>
      <c r="CR230">
        <v>2.9572129999999999</v>
      </c>
      <c r="CS230">
        <v>896.5154</v>
      </c>
      <c r="CT230">
        <v>0.90505000000000002</v>
      </c>
      <c r="CU230">
        <v>25.046500000000002</v>
      </c>
      <c r="CV230">
        <v>0.62366180000000004</v>
      </c>
      <c r="CW230">
        <v>190.80869999999999</v>
      </c>
      <c r="CX230">
        <v>0.89820849999999997</v>
      </c>
      <c r="CY230">
        <v>24.98939</v>
      </c>
      <c r="CZ230">
        <v>0.1548243</v>
      </c>
      <c r="DA230">
        <v>46.714509999999997</v>
      </c>
      <c r="DB230">
        <v>0.89119510000000002</v>
      </c>
      <c r="DC230">
        <v>25.37276</v>
      </c>
      <c r="DD230">
        <v>7.8315599999999999E-2</v>
      </c>
      <c r="DE230">
        <v>22.90437</v>
      </c>
      <c r="DF230">
        <v>0.88389340000000005</v>
      </c>
      <c r="DG230">
        <v>25.712720000000001</v>
      </c>
      <c r="DH230">
        <v>6.86055E-2</v>
      </c>
      <c r="DI230">
        <v>19.903230000000001</v>
      </c>
      <c r="DJ230">
        <v>0.87619570000000002</v>
      </c>
      <c r="DK230">
        <v>25.775320000000001</v>
      </c>
      <c r="DL230">
        <v>6.7352969999999998E-2</v>
      </c>
      <c r="DM230">
        <v>19.63186</v>
      </c>
      <c r="DN230">
        <v>0.86831950000000002</v>
      </c>
      <c r="DO230">
        <v>25.580749999999998</v>
      </c>
      <c r="DP230">
        <v>6.5072950000000004E-2</v>
      </c>
      <c r="DQ230">
        <v>19.099879999999999</v>
      </c>
      <c r="DR230">
        <v>0.86123810000000001</v>
      </c>
      <c r="DS230">
        <v>25.2075</v>
      </c>
      <c r="DT230">
        <v>6.0951690000000003E-2</v>
      </c>
      <c r="DU230">
        <v>17.994630000000001</v>
      </c>
      <c r="DV230">
        <v>0.85435709999999998</v>
      </c>
      <c r="DW230">
        <v>24.87473</v>
      </c>
      <c r="DX230" s="1">
        <v>5.5827670000000003E-2</v>
      </c>
      <c r="DY230">
        <v>16.56728</v>
      </c>
      <c r="DZ230">
        <v>0.84764360000000005</v>
      </c>
      <c r="EA230">
        <v>25.08662</v>
      </c>
      <c r="EB230" s="1">
        <v>5.0440369999999998E-2</v>
      </c>
      <c r="EC230">
        <v>15.043329999999999</v>
      </c>
      <c r="ED230">
        <v>0.84074380000000004</v>
      </c>
      <c r="EE230">
        <v>25.443470000000001</v>
      </c>
      <c r="EF230" s="1">
        <v>4.5210359999999998E-2</v>
      </c>
      <c r="EG230">
        <v>13.55118</v>
      </c>
      <c r="EH230">
        <v>0.83407770000000003</v>
      </c>
      <c r="EI230">
        <v>25.889510000000001</v>
      </c>
      <c r="EJ230" s="1">
        <v>4.0371320000000002E-2</v>
      </c>
      <c r="EK230">
        <v>12.154339999999999</v>
      </c>
      <c r="EL230">
        <v>0.82766519999999999</v>
      </c>
      <c r="EM230">
        <v>26.354600000000001</v>
      </c>
      <c r="EN230" s="1">
        <v>3.5989109999999998E-2</v>
      </c>
      <c r="EO230">
        <v>10.8789</v>
      </c>
      <c r="EP230">
        <v>0.82135849999999999</v>
      </c>
      <c r="EQ230">
        <v>26.493269999999999</v>
      </c>
      <c r="ER230" s="1">
        <v>3.2074320000000003E-2</v>
      </c>
      <c r="ES230">
        <v>9.7331839999999996</v>
      </c>
      <c r="ET230">
        <v>0.81496250000000003</v>
      </c>
      <c r="EU230">
        <v>26.403580000000002</v>
      </c>
      <c r="EV230" s="1">
        <v>2.861412E-2</v>
      </c>
      <c r="EW230">
        <v>8.7164129999999993</v>
      </c>
      <c r="EX230">
        <v>0.80947670000000005</v>
      </c>
      <c r="EY230">
        <v>26.343889999999998</v>
      </c>
      <c r="EZ230" s="1">
        <v>2.5553329999999999E-2</v>
      </c>
      <c r="FA230">
        <v>7.8030980000000003</v>
      </c>
      <c r="FB230">
        <v>0.80446150000000005</v>
      </c>
      <c r="FC230">
        <v>26.226279999999999</v>
      </c>
      <c r="FD230">
        <v>2.2801910000000002E-2</v>
      </c>
      <c r="FE230">
        <v>6.9734449999999999</v>
      </c>
      <c r="FF230">
        <v>0.80032539999999996</v>
      </c>
      <c r="FG230">
        <v>26.347809999999999</v>
      </c>
      <c r="FH230" s="1">
        <v>2.0332079999999999E-2</v>
      </c>
      <c r="FI230">
        <v>6.2403180000000003</v>
      </c>
      <c r="FJ230">
        <v>0.79611679999999996</v>
      </c>
      <c r="FK230">
        <v>26.325810000000001</v>
      </c>
      <c r="FL230" s="1">
        <v>1.811807E-2</v>
      </c>
      <c r="FM230">
        <v>5.5821059999999996</v>
      </c>
      <c r="FN230">
        <v>0.79176639999999998</v>
      </c>
      <c r="FO230">
        <v>26.12726</v>
      </c>
      <c r="FP230" s="1">
        <v>1.6127590000000001E-2</v>
      </c>
      <c r="FQ230">
        <v>4.9887930000000003</v>
      </c>
      <c r="FR230">
        <v>0.78781619999999997</v>
      </c>
      <c r="FS230">
        <v>25.94603</v>
      </c>
      <c r="FT230">
        <v>1.4358330000000001E-2</v>
      </c>
      <c r="FU230">
        <v>4.4568890000000003</v>
      </c>
      <c r="FV230">
        <v>0.78421359999999996</v>
      </c>
      <c r="FW230">
        <v>25.78528</v>
      </c>
      <c r="FX230" s="1">
        <v>1.278324E-2</v>
      </c>
      <c r="FY230">
        <v>3.9799549999999999</v>
      </c>
      <c r="FZ230">
        <v>0.78097000000000005</v>
      </c>
      <c r="GA230">
        <v>25.725000000000001</v>
      </c>
      <c r="GB230" s="1">
        <v>1.138159E-2</v>
      </c>
      <c r="GC230">
        <v>3.5525549999999999</v>
      </c>
      <c r="GD230">
        <v>0.77748099999999998</v>
      </c>
      <c r="GE230">
        <v>25.716360000000002</v>
      </c>
      <c r="GF230" s="1">
        <v>1.012943E-2</v>
      </c>
      <c r="GG230">
        <v>3.1699540000000002</v>
      </c>
      <c r="GH230">
        <v>0.77406810000000004</v>
      </c>
      <c r="GI230">
        <v>25.730350000000001</v>
      </c>
      <c r="GJ230" s="1">
        <v>9.0207910000000002E-3</v>
      </c>
      <c r="GK230">
        <v>2.8292090000000001</v>
      </c>
      <c r="GL230">
        <v>0.77177300000000004</v>
      </c>
      <c r="GM230">
        <v>26.040980000000001</v>
      </c>
      <c r="GN230" s="1">
        <v>8.0386180000000008E-3</v>
      </c>
      <c r="GO230">
        <v>2.5243479999999998</v>
      </c>
      <c r="GP230">
        <v>0.76954290000000003</v>
      </c>
      <c r="GQ230">
        <v>26.39884</v>
      </c>
      <c r="GR230" s="1">
        <v>7.1516110000000004E-3</v>
      </c>
      <c r="GS230">
        <v>2.2478030000000002</v>
      </c>
      <c r="GT230">
        <v>0.76709530000000004</v>
      </c>
      <c r="GU230">
        <v>26.815439999999999</v>
      </c>
      <c r="GV230" s="1">
        <v>6.3416480000000001E-3</v>
      </c>
      <c r="GW230">
        <v>1.994669</v>
      </c>
      <c r="GX230">
        <v>0.76517109999999999</v>
      </c>
      <c r="GY230">
        <v>27.180350000000001</v>
      </c>
      <c r="GZ230" s="1">
        <v>5.5997089999999996E-3</v>
      </c>
      <c r="HA230">
        <v>1.761862</v>
      </c>
      <c r="HB230">
        <v>0.76364639999999995</v>
      </c>
      <c r="HC230">
        <v>27.352399999999999</v>
      </c>
      <c r="HD230" s="1">
        <v>4.9115649999999997E-3</v>
      </c>
      <c r="HE230">
        <v>1.545658</v>
      </c>
      <c r="HF230">
        <v>0.76241539999999997</v>
      </c>
      <c r="HG230">
        <v>27.18253</v>
      </c>
      <c r="HH230" s="1">
        <v>4.2515490000000003E-3</v>
      </c>
      <c r="HI230">
        <v>1.338344</v>
      </c>
      <c r="HJ230">
        <v>0.76150620000000002</v>
      </c>
      <c r="HK230">
        <v>27.059930000000001</v>
      </c>
      <c r="HL230" s="1">
        <v>3.5979179999999999E-3</v>
      </c>
      <c r="HM230">
        <v>1.133222</v>
      </c>
      <c r="HN230">
        <v>0.76111169999999995</v>
      </c>
      <c r="HO230">
        <v>26.963840000000001</v>
      </c>
      <c r="HP230" s="1">
        <v>2.9576279999999999E-3</v>
      </c>
      <c r="HQ230">
        <v>0.93183550000000004</v>
      </c>
      <c r="HR230">
        <v>0.76087340000000003</v>
      </c>
      <c r="HS230">
        <v>27.025600000000001</v>
      </c>
      <c r="HT230" s="1">
        <v>2.3681589999999999E-3</v>
      </c>
      <c r="HU230">
        <v>0.74600169999999999</v>
      </c>
      <c r="HV230">
        <v>0.76075139999999997</v>
      </c>
      <c r="HW230">
        <v>27.119330000000001</v>
      </c>
      <c r="HX230" s="1">
        <v>1.872952E-3</v>
      </c>
      <c r="HY230">
        <v>0.5894876</v>
      </c>
      <c r="HZ230">
        <v>0.76065510000000003</v>
      </c>
      <c r="IA230">
        <v>26.954979999999999</v>
      </c>
      <c r="IB230" s="1">
        <v>1.494895E-3</v>
      </c>
      <c r="IC230">
        <v>0.46963680000000002</v>
      </c>
      <c r="ID230">
        <v>0.76057640000000004</v>
      </c>
      <c r="IE230">
        <v>26.741430000000001</v>
      </c>
      <c r="IF230" s="1">
        <v>1.228481E-3</v>
      </c>
      <c r="IG230">
        <v>0.38503609999999999</v>
      </c>
      <c r="IH230">
        <v>0.76051650000000004</v>
      </c>
      <c r="II230">
        <v>26.330490000000001</v>
      </c>
      <c r="IJ230" s="1">
        <v>1.04842E-3</v>
      </c>
      <c r="IK230">
        <v>0.32786209999999999</v>
      </c>
      <c r="IL230">
        <v>0.76045359999999995</v>
      </c>
      <c r="IM230">
        <v>25.781389999999998</v>
      </c>
      <c r="IN230" s="1">
        <v>9.2553199999999996E-4</v>
      </c>
      <c r="IO230">
        <v>0.28890529999999998</v>
      </c>
      <c r="IP230">
        <v>0.76035520000000001</v>
      </c>
      <c r="IQ230">
        <v>25.430230000000002</v>
      </c>
      <c r="IR230" s="1">
        <v>8.3581300000000003E-4</v>
      </c>
      <c r="IS230">
        <v>0.26059909999999997</v>
      </c>
      <c r="IT230">
        <v>0.76025160000000003</v>
      </c>
      <c r="IU230">
        <v>25.35737</v>
      </c>
      <c r="IV230" s="1">
        <v>7.6421659999999995E-4</v>
      </c>
      <c r="IW230">
        <v>0.23812729999999999</v>
      </c>
      <c r="IX230">
        <v>0.76009970000000004</v>
      </c>
      <c r="IY230">
        <v>25.894449999999999</v>
      </c>
      <c r="IZ230" s="1">
        <v>7.0385610000000003E-4</v>
      </c>
      <c r="JA230">
        <v>0.21925349999999999</v>
      </c>
      <c r="JB230">
        <v>0.75995100000000004</v>
      </c>
      <c r="JC230">
        <v>26.416889999999999</v>
      </c>
      <c r="JD230" s="1">
        <v>6.5292370000000005E-4</v>
      </c>
      <c r="JE230">
        <v>0.20330519999999999</v>
      </c>
      <c r="JF230">
        <v>0.75977530000000004</v>
      </c>
      <c r="JG230">
        <v>26.758379999999999</v>
      </c>
      <c r="JH230" s="1">
        <v>6.1033750000000003E-4</v>
      </c>
      <c r="JI230">
        <v>0.1899959</v>
      </c>
      <c r="JJ230">
        <v>0.75958420000000004</v>
      </c>
      <c r="JK230">
        <v>26.74091</v>
      </c>
      <c r="JL230" s="1">
        <v>5.7483709999999995E-4</v>
      </c>
      <c r="JM230">
        <v>0.1789145</v>
      </c>
      <c r="JN230">
        <v>0.75939990000000002</v>
      </c>
      <c r="JO230">
        <v>26.63495</v>
      </c>
      <c r="JP230" s="1">
        <v>5.4501590000000002E-4</v>
      </c>
      <c r="JQ230">
        <v>0.16960459999999999</v>
      </c>
      <c r="JR230">
        <v>0.75917579999999996</v>
      </c>
      <c r="JS230">
        <v>26.515730000000001</v>
      </c>
      <c r="JT230" s="1">
        <v>5.1956340000000004E-4</v>
      </c>
      <c r="JU230">
        <v>0.1616764</v>
      </c>
      <c r="JV230">
        <v>0.75895729999999995</v>
      </c>
      <c r="JW230">
        <v>26.603480000000001</v>
      </c>
      <c r="JX230" s="1">
        <v>4.9774439999999997E-4</v>
      </c>
      <c r="JY230">
        <v>0.15487490000000001</v>
      </c>
      <c r="JZ230">
        <v>0.75875210000000004</v>
      </c>
      <c r="KA230">
        <v>26.78716</v>
      </c>
      <c r="KB230" s="1">
        <v>4.7883190000000002E-4</v>
      </c>
      <c r="KC230">
        <v>0.1489982</v>
      </c>
      <c r="KD230">
        <v>0.75853369999999998</v>
      </c>
      <c r="KE230">
        <v>27.287800000000001</v>
      </c>
      <c r="KF230" s="1">
        <v>4.6176099999999999E-4</v>
      </c>
      <c r="KG230">
        <v>0.14371349999999999</v>
      </c>
      <c r="KH230">
        <v>0.7583259</v>
      </c>
      <c r="KI230">
        <v>27.536660000000001</v>
      </c>
      <c r="KJ230" s="1">
        <v>4.4551399999999999E-4</v>
      </c>
      <c r="KK230">
        <v>0.13867180000000001</v>
      </c>
      <c r="KL230">
        <v>0.75809519999999997</v>
      </c>
      <c r="KM230">
        <v>27.565380000000001</v>
      </c>
      <c r="KN230" s="1">
        <v>4.2918760000000002E-4</v>
      </c>
      <c r="KO230">
        <v>0.1336253</v>
      </c>
      <c r="KP230">
        <v>0.75789169999999995</v>
      </c>
      <c r="KQ230">
        <v>27.485029999999998</v>
      </c>
      <c r="KR230" s="1">
        <v>4.1261009999999997E-4</v>
      </c>
      <c r="KS230">
        <v>0.1284902</v>
      </c>
      <c r="KT230">
        <v>0.75772170000000005</v>
      </c>
      <c r="KU230">
        <v>27.135010000000001</v>
      </c>
      <c r="KV230" s="1">
        <v>3.9574549999999998E-4</v>
      </c>
      <c r="KW230">
        <v>0.123266</v>
      </c>
      <c r="KX230">
        <v>0.75756179999999995</v>
      </c>
      <c r="KY230">
        <v>26.770610000000001</v>
      </c>
      <c r="KZ230" s="1">
        <v>3.7903140000000002E-4</v>
      </c>
      <c r="LA230">
        <v>0.11807520000000001</v>
      </c>
      <c r="LB230">
        <v>0.75742549999999997</v>
      </c>
      <c r="LC230">
        <v>26.58427</v>
      </c>
      <c r="LD230" s="1">
        <v>3.6249189999999998E-4</v>
      </c>
      <c r="LE230">
        <v>0.11293449999999999</v>
      </c>
      <c r="LF230">
        <v>0.75731890000000002</v>
      </c>
      <c r="LG230">
        <v>26.568729999999999</v>
      </c>
      <c r="LH230" s="1">
        <v>3.4643569999999999E-4</v>
      </c>
      <c r="LI230">
        <v>0.10792740000000001</v>
      </c>
      <c r="LJ230">
        <v>0.75727719999999998</v>
      </c>
      <c r="LK230">
        <v>26.91621</v>
      </c>
      <c r="LL230" s="1">
        <v>3.3087710000000002E-4</v>
      </c>
      <c r="LM230">
        <v>0.10307620000000001</v>
      </c>
      <c r="LN230">
        <v>0.75718949999999996</v>
      </c>
      <c r="LO230">
        <v>27.220140000000001</v>
      </c>
      <c r="LP230" s="1">
        <v>3.1586770000000003E-4</v>
      </c>
      <c r="LQ230">
        <v>9.8399329999999993E-2</v>
      </c>
      <c r="LR230">
        <v>0.75715259999999995</v>
      </c>
      <c r="LS230">
        <v>27.476379999999999</v>
      </c>
      <c r="LT230" s="1">
        <v>3.0158099999999998E-4</v>
      </c>
      <c r="LU230">
        <v>9.3935900000000003E-2</v>
      </c>
      <c r="LV230">
        <v>0.75715449999999995</v>
      </c>
      <c r="LW230">
        <v>27.601680000000002</v>
      </c>
      <c r="LX230" s="1">
        <v>2.8811329999999999E-4</v>
      </c>
      <c r="LY230">
        <v>8.9721200000000001E-2</v>
      </c>
      <c r="LZ230">
        <v>0.75712100000000004</v>
      </c>
      <c r="MA230">
        <v>27.495740000000001</v>
      </c>
      <c r="MB230" s="1">
        <v>2.7496829999999999E-4</v>
      </c>
      <c r="MC230">
        <v>8.5733690000000001E-2</v>
      </c>
      <c r="MD230">
        <v>0.75710339999999998</v>
      </c>
      <c r="ME230">
        <v>27.170829999999999</v>
      </c>
      <c r="MF230" s="1">
        <v>2.6164599999999998E-4</v>
      </c>
      <c r="MG230">
        <v>8.1858689999999998E-2</v>
      </c>
      <c r="MH230">
        <v>0.75710739999999999</v>
      </c>
      <c r="MI230">
        <v>26.961169999999999</v>
      </c>
      <c r="MJ230" s="1">
        <v>2.4867630000000002E-4</v>
      </c>
      <c r="MK230">
        <v>7.8055910000000006E-2</v>
      </c>
      <c r="ML230">
        <v>0.75711329999999999</v>
      </c>
      <c r="MM230">
        <v>26.857600000000001</v>
      </c>
      <c r="MN230" s="1">
        <v>2.3595269999999999E-4</v>
      </c>
      <c r="MO230">
        <v>7.428978E-2</v>
      </c>
      <c r="MP230">
        <v>0.75711390000000001</v>
      </c>
      <c r="MQ230">
        <v>27.202169999999999</v>
      </c>
      <c r="MR230" s="1">
        <v>2.2358689999999999E-4</v>
      </c>
      <c r="MS230">
        <v>7.0601849999999994E-2</v>
      </c>
      <c r="MT230">
        <v>0.75710310000000003</v>
      </c>
      <c r="MU230">
        <v>27.197320000000001</v>
      </c>
      <c r="MV230" s="1">
        <v>2.1196499999999999E-4</v>
      </c>
      <c r="MW230">
        <v>6.7115900000000006E-2</v>
      </c>
      <c r="MX230">
        <v>0.75710820000000001</v>
      </c>
      <c r="MY230">
        <v>26.83278</v>
      </c>
      <c r="MZ230" s="1">
        <v>2.0138560000000001E-4</v>
      </c>
      <c r="NA230">
        <v>6.3922380000000001E-2</v>
      </c>
      <c r="NB230">
        <v>0.75711410000000001</v>
      </c>
      <c r="NC230">
        <v>26.359100000000002</v>
      </c>
      <c r="ND230" s="1">
        <v>1.9189080000000001E-4</v>
      </c>
      <c r="NE230">
        <v>6.105054E-2</v>
      </c>
      <c r="NF230">
        <v>0.7571021</v>
      </c>
      <c r="NG230">
        <v>26.022739999999999</v>
      </c>
      <c r="NH230" s="1">
        <v>1.832852E-4</v>
      </c>
      <c r="NI230">
        <v>5.8447590000000001E-2</v>
      </c>
      <c r="NJ230">
        <v>0.75711459999999997</v>
      </c>
      <c r="NK230">
        <v>25.739190000000001</v>
      </c>
      <c r="NL230" s="1">
        <v>1.7538920000000001E-4</v>
      </c>
      <c r="NM230">
        <v>5.6054229999999997E-2</v>
      </c>
      <c r="NN230">
        <v>0.7570962</v>
      </c>
      <c r="NO230">
        <v>25.591419999999999</v>
      </c>
      <c r="NP230" s="1">
        <v>1.6811319999999999E-4</v>
      </c>
      <c r="NQ230">
        <v>5.384369E-2</v>
      </c>
      <c r="NR230">
        <v>0.7570848</v>
      </c>
      <c r="NS230">
        <v>25.53087</v>
      </c>
      <c r="NT230" s="1">
        <v>1.61249E-4</v>
      </c>
      <c r="NU230">
        <v>5.1753399999999998E-2</v>
      </c>
      <c r="NV230">
        <v>0.75710489999999997</v>
      </c>
      <c r="NW230">
        <v>25.94425</v>
      </c>
      <c r="NX230" s="1">
        <v>1.5472150000000001E-4</v>
      </c>
      <c r="NY230">
        <v>4.9755010000000002E-2</v>
      </c>
      <c r="NZ230">
        <v>0.75710540000000004</v>
      </c>
      <c r="OA230">
        <v>26.34571</v>
      </c>
      <c r="OB230" s="1">
        <v>1.4855209999999999E-4</v>
      </c>
      <c r="OC230">
        <v>4.7860710000000001E-2</v>
      </c>
      <c r="OD230">
        <v>0.75710759999999999</v>
      </c>
      <c r="OE230">
        <v>26.505610000000001</v>
      </c>
      <c r="OF230" s="1">
        <v>1.4264710000000001E-4</v>
      </c>
      <c r="OG230">
        <v>4.6046030000000002E-2</v>
      </c>
      <c r="OH230">
        <v>0.75711170000000005</v>
      </c>
      <c r="OI230">
        <v>26.606780000000001</v>
      </c>
      <c r="OJ230" s="1">
        <v>1.3701070000000001E-4</v>
      </c>
      <c r="OK230">
        <v>4.4304450000000002E-2</v>
      </c>
    </row>
    <row r="231" spans="1:401" x14ac:dyDescent="0.35">
      <c r="A231">
        <v>237</v>
      </c>
      <c r="B231" t="s">
        <v>4</v>
      </c>
      <c r="C231" t="s">
        <v>181</v>
      </c>
      <c r="D231" t="s">
        <v>237</v>
      </c>
      <c r="E231">
        <v>870.10339999999997</v>
      </c>
      <c r="F231">
        <v>0.99453689999999995</v>
      </c>
      <c r="G231">
        <v>22.35622</v>
      </c>
      <c r="H231">
        <v>0</v>
      </c>
      <c r="I231">
        <v>0</v>
      </c>
      <c r="J231">
        <v>0.99255309999999997</v>
      </c>
      <c r="K231">
        <v>22.590309999999999</v>
      </c>
      <c r="L231">
        <v>0</v>
      </c>
      <c r="M231">
        <v>0</v>
      </c>
      <c r="N231">
        <v>0.99062410000000001</v>
      </c>
      <c r="O231">
        <v>22.842420000000001</v>
      </c>
      <c r="P231">
        <v>0</v>
      </c>
      <c r="Q231">
        <v>0</v>
      </c>
      <c r="R231">
        <v>0.98871869999999995</v>
      </c>
      <c r="S231">
        <v>22.880579999999998</v>
      </c>
      <c r="T231">
        <v>0</v>
      </c>
      <c r="U231">
        <v>0</v>
      </c>
      <c r="V231">
        <v>0.98677539999999997</v>
      </c>
      <c r="W231">
        <v>22.576630000000002</v>
      </c>
      <c r="X231">
        <v>0</v>
      </c>
      <c r="Y231">
        <v>0</v>
      </c>
      <c r="Z231">
        <v>0.98472680000000001</v>
      </c>
      <c r="AA231">
        <v>22.223949999999999</v>
      </c>
      <c r="AB231">
        <v>0</v>
      </c>
      <c r="AC231">
        <v>0</v>
      </c>
      <c r="AD231">
        <v>0.98227120000000001</v>
      </c>
      <c r="AE231">
        <v>21.954149999999998</v>
      </c>
      <c r="AF231">
        <v>0</v>
      </c>
      <c r="AG231">
        <v>0</v>
      </c>
      <c r="AH231">
        <v>0.97919199999999995</v>
      </c>
      <c r="AI231">
        <v>22.219729999999998</v>
      </c>
      <c r="AJ231">
        <v>0</v>
      </c>
      <c r="AK231">
        <v>0</v>
      </c>
      <c r="AL231">
        <v>0.97594890000000001</v>
      </c>
      <c r="AM231">
        <v>22.804010000000002</v>
      </c>
      <c r="AN231">
        <v>0</v>
      </c>
      <c r="AO231">
        <v>0</v>
      </c>
      <c r="AP231">
        <v>0.97297489999999998</v>
      </c>
      <c r="AQ231">
        <v>23.477440000000001</v>
      </c>
      <c r="AR231">
        <v>7.2249320000000006E-33</v>
      </c>
      <c r="AS231">
        <v>2.0004749999999999E-30</v>
      </c>
      <c r="AT231">
        <v>0.97039900000000001</v>
      </c>
      <c r="AU231">
        <v>23.97298</v>
      </c>
      <c r="AV231" s="1">
        <v>1.8271740000000001E-21</v>
      </c>
      <c r="AW231" s="1">
        <v>5.0596079999999996E-19</v>
      </c>
      <c r="AX231">
        <v>0.96806060000000005</v>
      </c>
      <c r="AY231">
        <v>24.099519999999998</v>
      </c>
      <c r="AZ231" s="1">
        <v>9.0288179999999995E-12</v>
      </c>
      <c r="BA231" s="1">
        <v>1.7223479999999999E-9</v>
      </c>
      <c r="BB231">
        <v>0.9659065</v>
      </c>
      <c r="BC231">
        <v>24.00694</v>
      </c>
      <c r="BD231" s="1">
        <v>2.3094089999999999E-6</v>
      </c>
      <c r="BE231" s="1">
        <v>4.9507800000000003E-4</v>
      </c>
      <c r="BF231">
        <v>0.96373830000000005</v>
      </c>
      <c r="BG231">
        <v>23.77571</v>
      </c>
      <c r="BH231" s="1">
        <v>1.5797770000000001E-3</v>
      </c>
      <c r="BI231" s="1">
        <v>0.36385000000000001</v>
      </c>
      <c r="BJ231">
        <v>0.96143160000000005</v>
      </c>
      <c r="BK231">
        <v>23.690149999999999</v>
      </c>
      <c r="BL231" s="1">
        <v>0.13640279999999999</v>
      </c>
      <c r="BM231" s="1">
        <v>33.08569</v>
      </c>
      <c r="BN231">
        <v>0.95891959999999998</v>
      </c>
      <c r="BO231">
        <v>24.096969999999999</v>
      </c>
      <c r="BP231" s="1">
        <v>2.8523800000000001</v>
      </c>
      <c r="BQ231">
        <v>723.33540000000005</v>
      </c>
      <c r="BR231">
        <v>0.956152</v>
      </c>
      <c r="BS231">
        <v>24.61326</v>
      </c>
      <c r="BT231" s="1">
        <v>20.225940000000001</v>
      </c>
      <c r="BU231">
        <v>5328.1229999999996</v>
      </c>
      <c r="BV231">
        <v>0.95324710000000001</v>
      </c>
      <c r="BW231">
        <v>25.239170000000001</v>
      </c>
      <c r="BX231">
        <v>60.434620000000002</v>
      </c>
      <c r="BY231">
        <v>16465.43</v>
      </c>
      <c r="BZ231">
        <v>0.94989559999999995</v>
      </c>
      <c r="CA231">
        <v>25.738939999999999</v>
      </c>
      <c r="CB231">
        <v>89.237629999999996</v>
      </c>
      <c r="CC231">
        <v>25059.31</v>
      </c>
      <c r="CD231">
        <v>0.94600079999999998</v>
      </c>
      <c r="CE231">
        <v>25.87537</v>
      </c>
      <c r="CF231">
        <v>73.783100000000005</v>
      </c>
      <c r="CG231">
        <v>21296.82</v>
      </c>
      <c r="CH231">
        <v>0.94171579999999999</v>
      </c>
      <c r="CI231">
        <v>25.617599999999999</v>
      </c>
      <c r="CJ231">
        <v>37.848820000000003</v>
      </c>
      <c r="CK231">
        <v>11197.94</v>
      </c>
      <c r="CL231">
        <v>0.93680589999999997</v>
      </c>
      <c r="CM231">
        <v>25.263500000000001</v>
      </c>
      <c r="CN231">
        <v>13.15884</v>
      </c>
      <c r="CO231">
        <v>3981.0830000000001</v>
      </c>
      <c r="CP231">
        <v>0.9315909</v>
      </c>
      <c r="CQ231">
        <v>25.0062</v>
      </c>
      <c r="CR231">
        <v>3.3746849999999999</v>
      </c>
      <c r="CS231">
        <v>1040.6959999999999</v>
      </c>
      <c r="CT231">
        <v>0.92632139999999996</v>
      </c>
      <c r="CU231">
        <v>25.08661</v>
      </c>
      <c r="CV231">
        <v>0.71822169999999996</v>
      </c>
      <c r="CW231">
        <v>224.05840000000001</v>
      </c>
      <c r="CX231">
        <v>0.92093619999999998</v>
      </c>
      <c r="CY231">
        <v>25.011299999999999</v>
      </c>
      <c r="CZ231">
        <v>0.1717774</v>
      </c>
      <c r="DA231">
        <v>53.001150000000003</v>
      </c>
      <c r="DB231">
        <v>0.91549519999999995</v>
      </c>
      <c r="DC231">
        <v>25.39292</v>
      </c>
      <c r="DD231">
        <v>8.0776390000000003E-2</v>
      </c>
      <c r="DE231">
        <v>24.103919999999999</v>
      </c>
      <c r="DF231">
        <v>0.90979589999999999</v>
      </c>
      <c r="DG231">
        <v>25.72822</v>
      </c>
      <c r="DH231">
        <v>6.8825890000000001E-2</v>
      </c>
      <c r="DI231">
        <v>20.321870000000001</v>
      </c>
      <c r="DJ231">
        <v>0.90378040000000004</v>
      </c>
      <c r="DK231">
        <v>25.784780000000001</v>
      </c>
      <c r="DL231">
        <v>6.7429020000000006E-2</v>
      </c>
      <c r="DM231">
        <v>20.00562</v>
      </c>
      <c r="DN231">
        <v>0.89769699999999997</v>
      </c>
      <c r="DO231">
        <v>25.606020000000001</v>
      </c>
      <c r="DP231">
        <v>6.5322519999999995E-2</v>
      </c>
      <c r="DQ231">
        <v>19.531020000000002</v>
      </c>
      <c r="DR231">
        <v>0.89291390000000004</v>
      </c>
      <c r="DS231">
        <v>25.250679999999999</v>
      </c>
      <c r="DT231">
        <v>6.1346909999999998E-2</v>
      </c>
      <c r="DU231">
        <v>18.463239999999999</v>
      </c>
      <c r="DV231">
        <v>0.88816079999999997</v>
      </c>
      <c r="DW231">
        <v>24.931699999999999</v>
      </c>
      <c r="DX231" s="1">
        <v>5.6284189999999998E-2</v>
      </c>
      <c r="DY231">
        <v>17.041319999999999</v>
      </c>
      <c r="DZ231">
        <v>0.88276889999999997</v>
      </c>
      <c r="EA231">
        <v>25.149239999999999</v>
      </c>
      <c r="EB231" s="1">
        <v>5.0904810000000002E-2</v>
      </c>
      <c r="EC231">
        <v>15.503500000000001</v>
      </c>
      <c r="ED231">
        <v>0.87715960000000004</v>
      </c>
      <c r="EE231">
        <v>25.500509999999998</v>
      </c>
      <c r="EF231" s="1">
        <v>4.5655080000000001E-2</v>
      </c>
      <c r="EG231">
        <v>13.987</v>
      </c>
      <c r="EH231">
        <v>0.87188790000000005</v>
      </c>
      <c r="EI231">
        <v>25.934159999999999</v>
      </c>
      <c r="EJ231" s="1">
        <v>4.078155E-2</v>
      </c>
      <c r="EK231">
        <v>12.56063</v>
      </c>
      <c r="EL231">
        <v>0.86698319999999995</v>
      </c>
      <c r="EM231">
        <v>26.38167</v>
      </c>
      <c r="EN231" s="1">
        <v>3.6362239999999997E-2</v>
      </c>
      <c r="EO231">
        <v>11.25521</v>
      </c>
      <c r="EP231">
        <v>0.8622746</v>
      </c>
      <c r="EQ231">
        <v>26.49493</v>
      </c>
      <c r="ER231" s="1">
        <v>3.2407749999999999E-2</v>
      </c>
      <c r="ES231">
        <v>10.079230000000001</v>
      </c>
      <c r="ET231">
        <v>0.85748179999999996</v>
      </c>
      <c r="EU231">
        <v>26.397379999999998</v>
      </c>
      <c r="EV231" s="1">
        <v>2.8909939999999999E-2</v>
      </c>
      <c r="EW231">
        <v>9.0341000000000005</v>
      </c>
      <c r="EX231">
        <v>0.85423910000000003</v>
      </c>
      <c r="EY231">
        <v>26.349219999999999</v>
      </c>
      <c r="EZ231" s="1">
        <v>2.5823849999999999E-2</v>
      </c>
      <c r="FA231">
        <v>8.0933810000000008</v>
      </c>
      <c r="FB231">
        <v>0.8517882</v>
      </c>
      <c r="FC231">
        <v>26.25076</v>
      </c>
      <c r="FD231" s="1">
        <v>2.3046779999999999E-2</v>
      </c>
      <c r="FE231">
        <v>7.2374929999999997</v>
      </c>
      <c r="FF231">
        <v>0.84478189999999997</v>
      </c>
      <c r="FG231">
        <v>26.394020000000001</v>
      </c>
      <c r="FH231" s="1">
        <v>2.0548650000000002E-2</v>
      </c>
      <c r="FI231">
        <v>6.4818730000000002</v>
      </c>
      <c r="FJ231">
        <v>0.83754200000000001</v>
      </c>
      <c r="FK231">
        <v>26.380769999999998</v>
      </c>
      <c r="FL231" s="1">
        <v>1.8313900000000001E-2</v>
      </c>
      <c r="FM231">
        <v>5.8037409999999996</v>
      </c>
      <c r="FN231">
        <v>0.8300632</v>
      </c>
      <c r="FO231">
        <v>26.178249999999998</v>
      </c>
      <c r="FP231" s="1">
        <v>1.6304269999999999E-2</v>
      </c>
      <c r="FQ231">
        <v>5.1918920000000002</v>
      </c>
      <c r="FR231">
        <v>0.82302419999999998</v>
      </c>
      <c r="FS231">
        <v>25.972059999999999</v>
      </c>
      <c r="FT231" s="1">
        <v>1.4517209999999999E-2</v>
      </c>
      <c r="FU231">
        <v>4.6432159999999998</v>
      </c>
      <c r="FV231">
        <v>0.81639669999999998</v>
      </c>
      <c r="FW231">
        <v>25.792929999999998</v>
      </c>
      <c r="FX231" s="1">
        <v>1.292627E-2</v>
      </c>
      <c r="FY231">
        <v>4.1507959999999997</v>
      </c>
      <c r="FZ231">
        <v>0.81024470000000004</v>
      </c>
      <c r="GA231">
        <v>25.71471</v>
      </c>
      <c r="GB231" s="1">
        <v>1.15104E-2</v>
      </c>
      <c r="GC231">
        <v>3.708885</v>
      </c>
      <c r="GD231">
        <v>0.80388309999999996</v>
      </c>
      <c r="GE231">
        <v>25.713190000000001</v>
      </c>
      <c r="GF231" s="1">
        <v>1.0242879999999999E-2</v>
      </c>
      <c r="GG231">
        <v>3.3144130000000001</v>
      </c>
      <c r="GH231">
        <v>0.79795439999999995</v>
      </c>
      <c r="GI231">
        <v>25.74991</v>
      </c>
      <c r="GJ231" s="1">
        <v>9.1216560000000006E-3</v>
      </c>
      <c r="GK231">
        <v>2.962288</v>
      </c>
      <c r="GL231">
        <v>0.79275859999999998</v>
      </c>
      <c r="GM231">
        <v>26.08625</v>
      </c>
      <c r="GN231" s="1">
        <v>8.1290709999999999E-3</v>
      </c>
      <c r="GO231">
        <v>2.6460509999999999</v>
      </c>
      <c r="GP231">
        <v>0.78817179999999998</v>
      </c>
      <c r="GQ231">
        <v>26.4557</v>
      </c>
      <c r="GR231" s="1">
        <v>7.2342329999999996E-3</v>
      </c>
      <c r="GS231">
        <v>2.3586659999999999</v>
      </c>
      <c r="GT231">
        <v>0.78429490000000002</v>
      </c>
      <c r="GU231">
        <v>26.869399999999999</v>
      </c>
      <c r="GV231" s="1">
        <v>6.4179129999999999E-3</v>
      </c>
      <c r="GW231">
        <v>2.0945140000000002</v>
      </c>
      <c r="GX231">
        <v>0.78123290000000001</v>
      </c>
      <c r="GY231">
        <v>27.214960000000001</v>
      </c>
      <c r="GZ231" s="1">
        <v>5.6700309999999999E-3</v>
      </c>
      <c r="HA231">
        <v>1.851432</v>
      </c>
      <c r="HB231">
        <v>0.77879319999999996</v>
      </c>
      <c r="HC231">
        <v>27.36083</v>
      </c>
      <c r="HD231" s="1">
        <v>4.9778330000000001E-3</v>
      </c>
      <c r="HE231">
        <v>1.626093</v>
      </c>
      <c r="HF231">
        <v>0.77683020000000003</v>
      </c>
      <c r="HG231">
        <v>27.172609999999999</v>
      </c>
      <c r="HH231" s="1">
        <v>4.3163159999999997E-3</v>
      </c>
      <c r="HI231">
        <v>1.410849</v>
      </c>
      <c r="HJ231">
        <v>0.77534119999999995</v>
      </c>
      <c r="HK231">
        <v>27.04655</v>
      </c>
      <c r="HL231" s="1">
        <v>3.6624769999999999E-3</v>
      </c>
      <c r="HM231">
        <v>1.1983250000000001</v>
      </c>
      <c r="HN231">
        <v>0.77455620000000003</v>
      </c>
      <c r="HO231">
        <v>26.968869999999999</v>
      </c>
      <c r="HP231" s="1">
        <v>3.0197980000000002E-3</v>
      </c>
      <c r="HQ231">
        <v>0.98874130000000005</v>
      </c>
      <c r="HR231">
        <v>0.77395829999999999</v>
      </c>
      <c r="HS231">
        <v>27.062650000000001</v>
      </c>
      <c r="HT231" s="1">
        <v>2.4233829999999999E-3</v>
      </c>
      <c r="HU231">
        <v>0.79366060000000005</v>
      </c>
      <c r="HV231">
        <v>0.77355130000000005</v>
      </c>
      <c r="HW231">
        <v>27.186979999999998</v>
      </c>
      <c r="HX231" s="1">
        <v>1.9174490000000001E-3</v>
      </c>
      <c r="HY231">
        <v>0.62754390000000004</v>
      </c>
      <c r="HZ231">
        <v>0.77326609999999996</v>
      </c>
      <c r="IA231">
        <v>27.034759999999999</v>
      </c>
      <c r="IB231" s="1">
        <v>1.5275709999999999E-3</v>
      </c>
      <c r="IC231">
        <v>0.49893149999999997</v>
      </c>
      <c r="ID231">
        <v>0.77303679999999997</v>
      </c>
      <c r="IE231">
        <v>26.817630000000001</v>
      </c>
      <c r="IF231" s="1">
        <v>1.2509019999999999E-3</v>
      </c>
      <c r="IG231">
        <v>0.40738259999999998</v>
      </c>
      <c r="IH231">
        <v>0.77285000000000004</v>
      </c>
      <c r="II231">
        <v>26.386340000000001</v>
      </c>
      <c r="IJ231" s="1">
        <v>1.0635079999999999E-3</v>
      </c>
      <c r="IK231">
        <v>0.34533150000000001</v>
      </c>
      <c r="IL231">
        <v>0.7726691</v>
      </c>
      <c r="IM231">
        <v>25.813369999999999</v>
      </c>
      <c r="IN231" s="1">
        <v>9.3605109999999995E-4</v>
      </c>
      <c r="IO231">
        <v>0.30320720000000001</v>
      </c>
      <c r="IP231">
        <v>0.77251420000000004</v>
      </c>
      <c r="IQ231">
        <v>25.44218</v>
      </c>
      <c r="IR231" s="1">
        <v>8.4379189999999997E-4</v>
      </c>
      <c r="IS231">
        <v>0.27289849999999999</v>
      </c>
      <c r="IT231">
        <v>0.77229400000000004</v>
      </c>
      <c r="IU231">
        <v>25.374700000000001</v>
      </c>
      <c r="IV231" s="1">
        <v>7.7078650000000004E-4</v>
      </c>
      <c r="IW231">
        <v>0.2490743</v>
      </c>
      <c r="IX231">
        <v>0.77207009999999998</v>
      </c>
      <c r="IY231">
        <v>25.93704</v>
      </c>
      <c r="IZ231" s="1">
        <v>7.0942200000000003E-4</v>
      </c>
      <c r="JA231">
        <v>0.2291456</v>
      </c>
      <c r="JB231">
        <v>0.77182729999999999</v>
      </c>
      <c r="JC231">
        <v>26.482900000000001</v>
      </c>
      <c r="JD231" s="1">
        <v>6.5760410000000004E-4</v>
      </c>
      <c r="JE231">
        <v>0.2122926</v>
      </c>
      <c r="JF231">
        <v>0.77154440000000002</v>
      </c>
      <c r="JG231">
        <v>26.83221</v>
      </c>
      <c r="JH231" s="1">
        <v>6.1422850000000004E-4</v>
      </c>
      <c r="JI231">
        <v>0.19820750000000001</v>
      </c>
      <c r="JJ231">
        <v>0.77125010000000005</v>
      </c>
      <c r="JK231">
        <v>26.795809999999999</v>
      </c>
      <c r="JL231" s="1">
        <v>5.7808260000000004E-4</v>
      </c>
      <c r="JM231">
        <v>0.18648690000000001</v>
      </c>
      <c r="JN231">
        <v>0.77092479999999997</v>
      </c>
      <c r="JO231">
        <v>26.654489999999999</v>
      </c>
      <c r="JP231" s="1">
        <v>5.477619E-4</v>
      </c>
      <c r="JQ231">
        <v>0.17665539999999999</v>
      </c>
      <c r="JR231">
        <v>0.77059630000000001</v>
      </c>
      <c r="JS231">
        <v>26.499320000000001</v>
      </c>
      <c r="JT231" s="1">
        <v>5.2192060000000003E-4</v>
      </c>
      <c r="JU231">
        <v>0.16829230000000001</v>
      </c>
      <c r="JV231">
        <v>0.77024499999999996</v>
      </c>
      <c r="JW231">
        <v>26.57254</v>
      </c>
      <c r="JX231" s="1">
        <v>4.9976529999999999E-4</v>
      </c>
      <c r="JY231">
        <v>0.1611206</v>
      </c>
      <c r="JZ231">
        <v>0.76989640000000004</v>
      </c>
      <c r="KA231">
        <v>26.77139</v>
      </c>
      <c r="KB231" s="1">
        <v>4.805988E-4</v>
      </c>
      <c r="KC231">
        <v>0.15493390000000001</v>
      </c>
      <c r="KD231">
        <v>0.76953629999999995</v>
      </c>
      <c r="KE231">
        <v>27.313269999999999</v>
      </c>
      <c r="KF231" s="1">
        <v>4.6339290000000001E-4</v>
      </c>
      <c r="KG231">
        <v>0.14940609999999999</v>
      </c>
      <c r="KH231">
        <v>0.76918299999999995</v>
      </c>
      <c r="KI231">
        <v>27.59808</v>
      </c>
      <c r="KJ231" s="1">
        <v>4.4711920000000001E-4</v>
      </c>
      <c r="KK231">
        <v>0.1441721</v>
      </c>
      <c r="KL231">
        <v>0.76884479999999999</v>
      </c>
      <c r="KM231">
        <v>27.64648</v>
      </c>
      <c r="KN231" s="1">
        <v>4.3080659999999998E-4</v>
      </c>
      <c r="KO231">
        <v>0.1389475</v>
      </c>
      <c r="KP231">
        <v>0.76849469999999998</v>
      </c>
      <c r="KQ231">
        <v>27.559660000000001</v>
      </c>
      <c r="KR231" s="1">
        <v>4.1426339999999997E-4</v>
      </c>
      <c r="KS231">
        <v>0.13364309999999999</v>
      </c>
      <c r="KT231">
        <v>0.76818280000000005</v>
      </c>
      <c r="KU231">
        <v>27.18065</v>
      </c>
      <c r="KV231" s="1">
        <v>3.9740940000000002E-4</v>
      </c>
      <c r="KW231">
        <v>0.12823689999999999</v>
      </c>
      <c r="KX231">
        <v>0.76790689999999995</v>
      </c>
      <c r="KY231">
        <v>26.786809999999999</v>
      </c>
      <c r="KZ231" s="1">
        <v>3.8068020000000001E-4</v>
      </c>
      <c r="LA231">
        <v>0.1228552</v>
      </c>
      <c r="LB231">
        <v>0.76766310000000004</v>
      </c>
      <c r="LC231">
        <v>26.58268</v>
      </c>
      <c r="LD231" s="1">
        <v>3.6411709999999999E-4</v>
      </c>
      <c r="LE231">
        <v>0.1175238</v>
      </c>
      <c r="LF231">
        <v>0.76744860000000004</v>
      </c>
      <c r="LG231">
        <v>26.576519999999999</v>
      </c>
      <c r="LH231" s="1">
        <v>3.4800590000000001E-4</v>
      </c>
      <c r="LI231">
        <v>0.1123176</v>
      </c>
      <c r="LJ231">
        <v>0.76729049999999999</v>
      </c>
      <c r="LK231">
        <v>26.95147</v>
      </c>
      <c r="LL231" s="1">
        <v>3.3240130000000001E-4</v>
      </c>
      <c r="LM231">
        <v>0.107281</v>
      </c>
      <c r="LN231">
        <v>0.76716530000000005</v>
      </c>
      <c r="LO231">
        <v>27.27741</v>
      </c>
      <c r="LP231" s="1">
        <v>3.1733E-4</v>
      </c>
      <c r="LQ231">
        <v>0.10241219999999999</v>
      </c>
      <c r="LR231">
        <v>0.76708200000000004</v>
      </c>
      <c r="LS231">
        <v>27.538440000000001</v>
      </c>
      <c r="LT231" s="1">
        <v>3.0296920000000001E-4</v>
      </c>
      <c r="LU231">
        <v>9.7763569999999994E-2</v>
      </c>
      <c r="LV231">
        <v>0.76701350000000001</v>
      </c>
      <c r="LW231">
        <v>27.652180000000001</v>
      </c>
      <c r="LX231" s="1">
        <v>2.8942090000000001E-4</v>
      </c>
      <c r="LY231">
        <v>9.3371670000000004E-2</v>
      </c>
      <c r="LZ231">
        <v>0.76696379999999997</v>
      </c>
      <c r="MA231">
        <v>27.525289999999998</v>
      </c>
      <c r="MB231" s="1">
        <v>2.7622090000000002E-4</v>
      </c>
      <c r="MC231">
        <v>8.9221339999999996E-2</v>
      </c>
      <c r="MD231">
        <v>0.76693480000000003</v>
      </c>
      <c r="ME231">
        <v>27.178229999999999</v>
      </c>
      <c r="MF231" s="1">
        <v>2.6286389999999999E-4</v>
      </c>
      <c r="MG231">
        <v>8.5197040000000002E-2</v>
      </c>
      <c r="MH231">
        <v>0.76689790000000002</v>
      </c>
      <c r="MI231">
        <v>26.955780000000001</v>
      </c>
      <c r="MJ231" s="1">
        <v>2.4987339999999999E-4</v>
      </c>
      <c r="MK231">
        <v>8.1254820000000005E-2</v>
      </c>
      <c r="ML231">
        <v>0.76690530000000001</v>
      </c>
      <c r="MM231">
        <v>26.860029999999998</v>
      </c>
      <c r="MN231" s="1">
        <v>2.3713590000000001E-4</v>
      </c>
      <c r="MO231">
        <v>7.7351820000000002E-2</v>
      </c>
      <c r="MP231">
        <v>0.76687749999999999</v>
      </c>
      <c r="MQ231">
        <v>27.233740000000001</v>
      </c>
      <c r="MR231" s="1">
        <v>2.24725E-4</v>
      </c>
      <c r="MS231">
        <v>7.3519619999999994E-2</v>
      </c>
      <c r="MT231">
        <v>0.76688109999999998</v>
      </c>
      <c r="MU231">
        <v>27.254449999999999</v>
      </c>
      <c r="MV231" s="1">
        <v>2.130225E-4</v>
      </c>
      <c r="MW231">
        <v>6.9881589999999993E-2</v>
      </c>
      <c r="MX231">
        <v>0.7668777</v>
      </c>
      <c r="MY231">
        <v>26.908080000000002</v>
      </c>
      <c r="MZ231" s="1">
        <v>2.0233830000000001E-4</v>
      </c>
      <c r="NA231">
        <v>6.6537109999999997E-2</v>
      </c>
      <c r="NB231">
        <v>0.76687950000000005</v>
      </c>
      <c r="NC231">
        <v>26.42088</v>
      </c>
      <c r="ND231" s="1">
        <v>1.9274590000000001E-4</v>
      </c>
      <c r="NE231">
        <v>6.3527410000000006E-2</v>
      </c>
      <c r="NF231">
        <v>0.76686540000000003</v>
      </c>
      <c r="NG231">
        <v>26.065470000000001</v>
      </c>
      <c r="NH231" s="1">
        <v>1.8406419999999999E-4</v>
      </c>
      <c r="NI231">
        <v>6.0803900000000001E-2</v>
      </c>
      <c r="NJ231">
        <v>0.76687910000000004</v>
      </c>
      <c r="NK231">
        <v>25.75638</v>
      </c>
      <c r="NL231" s="1">
        <v>1.761062E-4</v>
      </c>
      <c r="NM231">
        <v>5.8302380000000001E-2</v>
      </c>
      <c r="NN231">
        <v>0.76687499999999997</v>
      </c>
      <c r="NO231">
        <v>25.59498</v>
      </c>
      <c r="NP231" s="1">
        <v>1.6877750000000001E-4</v>
      </c>
      <c r="NQ231">
        <v>5.5994099999999998E-2</v>
      </c>
      <c r="NR231">
        <v>0.76687139999999998</v>
      </c>
      <c r="NS231">
        <v>25.542870000000001</v>
      </c>
      <c r="NT231" s="1">
        <v>1.618832E-4</v>
      </c>
      <c r="NU231">
        <v>5.3818339999999999E-2</v>
      </c>
      <c r="NV231">
        <v>0.76686920000000003</v>
      </c>
      <c r="NW231">
        <v>25.98883</v>
      </c>
      <c r="NX231" s="1">
        <v>1.5532330000000001E-4</v>
      </c>
      <c r="NY231">
        <v>5.1738279999999998E-2</v>
      </c>
      <c r="NZ231">
        <v>0.76687070000000002</v>
      </c>
      <c r="OA231">
        <v>26.414439999999999</v>
      </c>
      <c r="OB231" s="1">
        <v>1.4912350000000001E-4</v>
      </c>
      <c r="OC231">
        <v>4.9765650000000002E-2</v>
      </c>
      <c r="OD231">
        <v>0.76687150000000004</v>
      </c>
      <c r="OE231">
        <v>26.578700000000001</v>
      </c>
      <c r="OF231" s="1">
        <v>1.4319770000000001E-4</v>
      </c>
      <c r="OG231">
        <v>4.7879789999999998E-2</v>
      </c>
      <c r="OH231">
        <v>0.76687280000000002</v>
      </c>
      <c r="OI231">
        <v>26.661999999999999</v>
      </c>
      <c r="OJ231" s="1">
        <v>1.3753370000000001E-4</v>
      </c>
      <c r="OK231">
        <v>4.6066929999999999E-2</v>
      </c>
    </row>
    <row r="232" spans="1:401" x14ac:dyDescent="0.35">
      <c r="A232">
        <v>238</v>
      </c>
      <c r="B232" t="s">
        <v>4</v>
      </c>
      <c r="C232" t="s">
        <v>181</v>
      </c>
      <c r="D232" t="s">
        <v>238</v>
      </c>
      <c r="E232">
        <v>833.28970000000004</v>
      </c>
      <c r="F232">
        <v>1.004491</v>
      </c>
      <c r="G232">
        <v>22.377520000000001</v>
      </c>
      <c r="H232">
        <v>0</v>
      </c>
      <c r="I232">
        <v>0</v>
      </c>
      <c r="J232">
        <v>1.001493</v>
      </c>
      <c r="K232">
        <v>22.611329999999999</v>
      </c>
      <c r="L232">
        <v>0</v>
      </c>
      <c r="M232">
        <v>0</v>
      </c>
      <c r="N232">
        <v>0.99856840000000002</v>
      </c>
      <c r="O232">
        <v>22.866019999999999</v>
      </c>
      <c r="P232">
        <v>0</v>
      </c>
      <c r="Q232">
        <v>0</v>
      </c>
      <c r="R232">
        <v>0.9956623</v>
      </c>
      <c r="S232">
        <v>22.898540000000001</v>
      </c>
      <c r="T232">
        <v>0</v>
      </c>
      <c r="U232">
        <v>0</v>
      </c>
      <c r="V232">
        <v>0.99276980000000004</v>
      </c>
      <c r="W232">
        <v>22.603909999999999</v>
      </c>
      <c r="X232">
        <v>0</v>
      </c>
      <c r="Y232">
        <v>0</v>
      </c>
      <c r="Z232">
        <v>0.98972839999999995</v>
      </c>
      <c r="AA232">
        <v>22.255870000000002</v>
      </c>
      <c r="AB232">
        <v>0</v>
      </c>
      <c r="AC232">
        <v>0</v>
      </c>
      <c r="AD232">
        <v>0.98612489999999997</v>
      </c>
      <c r="AE232">
        <v>21.981280000000002</v>
      </c>
      <c r="AF232">
        <v>0</v>
      </c>
      <c r="AG232">
        <v>0</v>
      </c>
      <c r="AH232">
        <v>0.98162870000000002</v>
      </c>
      <c r="AI232">
        <v>22.246559999999999</v>
      </c>
      <c r="AJ232">
        <v>0</v>
      </c>
      <c r="AK232">
        <v>0</v>
      </c>
      <c r="AL232">
        <v>0.97672990000000004</v>
      </c>
      <c r="AM232">
        <v>22.815069999999999</v>
      </c>
      <c r="AN232">
        <v>0</v>
      </c>
      <c r="AO232">
        <v>0</v>
      </c>
      <c r="AP232">
        <v>0.97210510000000006</v>
      </c>
      <c r="AQ232">
        <v>23.494230000000002</v>
      </c>
      <c r="AR232">
        <v>1.114323E-33</v>
      </c>
      <c r="AS232">
        <v>3.2637069999999999E-31</v>
      </c>
      <c r="AT232">
        <v>0.96792409999999995</v>
      </c>
      <c r="AU232">
        <v>23.99343</v>
      </c>
      <c r="AV232" s="1">
        <v>2.9174289999999999E-22</v>
      </c>
      <c r="AW232" s="1">
        <v>8.5387579999999995E-20</v>
      </c>
      <c r="AX232">
        <v>0.96413939999999998</v>
      </c>
      <c r="AY232">
        <v>24.1145</v>
      </c>
      <c r="AZ232" s="1">
        <v>9.8144730000000008E-13</v>
      </c>
      <c r="BA232" s="1">
        <v>2.8909190000000002E-10</v>
      </c>
      <c r="BB232">
        <v>0.96071249999999997</v>
      </c>
      <c r="BC232">
        <v>24.03603</v>
      </c>
      <c r="BD232" s="1">
        <v>1.282156E-6</v>
      </c>
      <c r="BE232" s="1">
        <v>2.7974610000000002E-4</v>
      </c>
      <c r="BF232">
        <v>0.95731149999999998</v>
      </c>
      <c r="BG232">
        <v>23.806519999999999</v>
      </c>
      <c r="BH232" s="1">
        <v>1.048841E-3</v>
      </c>
      <c r="BI232" s="1">
        <v>0.24768200000000001</v>
      </c>
      <c r="BJ232">
        <v>0.9537873</v>
      </c>
      <c r="BK232">
        <v>23.727229999999999</v>
      </c>
      <c r="BL232" s="1">
        <v>0.1016676</v>
      </c>
      <c r="BM232" s="1">
        <v>25.419640000000001</v>
      </c>
      <c r="BN232">
        <v>0.950021</v>
      </c>
      <c r="BO232">
        <v>24.138919999999999</v>
      </c>
      <c r="BP232" s="1">
        <v>2.3262170000000002</v>
      </c>
      <c r="BQ232">
        <v>610.92539999999997</v>
      </c>
      <c r="BR232">
        <v>0.94592540000000003</v>
      </c>
      <c r="BS232">
        <v>24.63552</v>
      </c>
      <c r="BT232" s="1">
        <v>17.771080000000001</v>
      </c>
      <c r="BU232">
        <v>4868.5140000000001</v>
      </c>
      <c r="BV232">
        <v>0.94150310000000004</v>
      </c>
      <c r="BW232">
        <v>25.253530000000001</v>
      </c>
      <c r="BX232">
        <v>56.576529999999998</v>
      </c>
      <c r="BY232">
        <v>16090.36</v>
      </c>
      <c r="BZ232">
        <v>0.93643739999999998</v>
      </c>
      <c r="CA232">
        <v>25.750060000000001</v>
      </c>
      <c r="CB232">
        <v>88.238</v>
      </c>
      <c r="CC232">
        <v>25948.3</v>
      </c>
      <c r="CD232">
        <v>0.93056240000000001</v>
      </c>
      <c r="CE232">
        <v>25.88363</v>
      </c>
      <c r="CF232">
        <v>76.484380000000002</v>
      </c>
      <c r="CG232">
        <v>23178.69</v>
      </c>
      <c r="CH232">
        <v>0.92415290000000005</v>
      </c>
      <c r="CI232">
        <v>25.639569999999999</v>
      </c>
      <c r="CJ232">
        <v>40.86309</v>
      </c>
      <c r="CK232">
        <v>12716.71</v>
      </c>
      <c r="CL232">
        <v>0.91708920000000005</v>
      </c>
      <c r="CM232">
        <v>25.300219999999999</v>
      </c>
      <c r="CN232">
        <v>14.70584</v>
      </c>
      <c r="CO232">
        <v>4684.7349999999997</v>
      </c>
      <c r="CP232">
        <v>0.90956239999999999</v>
      </c>
      <c r="CQ232">
        <v>25.058890000000002</v>
      </c>
      <c r="CR232">
        <v>3.8756849999999998</v>
      </c>
      <c r="CS232">
        <v>1258.925</v>
      </c>
      <c r="CT232">
        <v>0.90181180000000005</v>
      </c>
      <c r="CU232">
        <v>25.137979999999999</v>
      </c>
      <c r="CV232">
        <v>0.8352503</v>
      </c>
      <c r="CW232">
        <v>274.41180000000003</v>
      </c>
      <c r="CX232">
        <v>0.8938663</v>
      </c>
      <c r="CY232">
        <v>25.041129999999999</v>
      </c>
      <c r="CZ232">
        <v>0.19327179999999999</v>
      </c>
      <c r="DA232">
        <v>62.751190000000001</v>
      </c>
      <c r="DB232">
        <v>0.88566800000000001</v>
      </c>
      <c r="DC232">
        <v>25.424910000000001</v>
      </c>
      <c r="DD232">
        <v>8.3984009999999998E-2</v>
      </c>
      <c r="DE232">
        <v>26.19041</v>
      </c>
      <c r="DF232">
        <v>0.87715080000000001</v>
      </c>
      <c r="DG232">
        <v>25.75291</v>
      </c>
      <c r="DH232">
        <v>6.9131479999999995E-2</v>
      </c>
      <c r="DI232">
        <v>21.183440000000001</v>
      </c>
      <c r="DJ232">
        <v>0.86819820000000003</v>
      </c>
      <c r="DK232">
        <v>25.79711</v>
      </c>
      <c r="DL232">
        <v>6.7492720000000006E-2</v>
      </c>
      <c r="DM232">
        <v>20.71378</v>
      </c>
      <c r="DN232">
        <v>0.85922569999999998</v>
      </c>
      <c r="DO232">
        <v>25.633140000000001</v>
      </c>
      <c r="DP232">
        <v>6.5565860000000004E-2</v>
      </c>
      <c r="DQ232">
        <v>20.231629999999999</v>
      </c>
      <c r="DR232">
        <v>0.85123879999999996</v>
      </c>
      <c r="DS232">
        <v>25.29804</v>
      </c>
      <c r="DT232">
        <v>6.1753139999999998E-2</v>
      </c>
      <c r="DU232">
        <v>19.164680000000001</v>
      </c>
      <c r="DV232">
        <v>0.84330470000000002</v>
      </c>
      <c r="DW232">
        <v>24.999020000000002</v>
      </c>
      <c r="DX232" s="1">
        <v>5.676345E-2</v>
      </c>
      <c r="DY232">
        <v>17.70363</v>
      </c>
      <c r="DZ232">
        <v>0.83537950000000005</v>
      </c>
      <c r="EA232">
        <v>25.228449999999999</v>
      </c>
      <c r="EB232" s="1">
        <v>5.1398350000000002E-2</v>
      </c>
      <c r="EC232">
        <v>16.09976</v>
      </c>
      <c r="ED232">
        <v>0.82724319999999996</v>
      </c>
      <c r="EE232">
        <v>25.574200000000001</v>
      </c>
      <c r="EF232" s="1">
        <v>4.6130770000000001E-2</v>
      </c>
      <c r="EG232">
        <v>14.510289999999999</v>
      </c>
      <c r="EH232">
        <v>0.81933210000000001</v>
      </c>
      <c r="EI232">
        <v>25.995909999999999</v>
      </c>
      <c r="EJ232" s="1">
        <v>4.1222349999999998E-2</v>
      </c>
      <c r="EK232">
        <v>13.01136</v>
      </c>
      <c r="EL232">
        <v>0.81166950000000004</v>
      </c>
      <c r="EM232">
        <v>26.421980000000001</v>
      </c>
      <c r="EN232" s="1">
        <v>3.6764419999999999E-2</v>
      </c>
      <c r="EO232">
        <v>11.63984</v>
      </c>
      <c r="EP232">
        <v>0.80415729999999996</v>
      </c>
      <c r="EQ232">
        <v>26.50168</v>
      </c>
      <c r="ER232" s="1">
        <v>3.2768510000000001E-2</v>
      </c>
      <c r="ES232">
        <v>10.403119999999999</v>
      </c>
      <c r="ET232">
        <v>0.79653039999999997</v>
      </c>
      <c r="EU232">
        <v>26.392009999999999</v>
      </c>
      <c r="EV232" s="1">
        <v>2.92304E-2</v>
      </c>
      <c r="EW232">
        <v>9.3046310000000005</v>
      </c>
      <c r="EX232">
        <v>0.79053989999999996</v>
      </c>
      <c r="EY232">
        <v>26.35604</v>
      </c>
      <c r="EZ232" s="1">
        <v>2.611813E-2</v>
      </c>
      <c r="FA232">
        <v>8.3331949999999999</v>
      </c>
      <c r="FB232">
        <v>0.78498299999999999</v>
      </c>
      <c r="FC232">
        <v>26.278269999999999</v>
      </c>
      <c r="FD232" s="1">
        <v>2.3313529999999999E-2</v>
      </c>
      <c r="FE232">
        <v>7.4597939999999996</v>
      </c>
      <c r="FF232">
        <v>0.77956669999999995</v>
      </c>
      <c r="FG232">
        <v>26.44735</v>
      </c>
      <c r="FH232" s="1">
        <v>2.07846E-2</v>
      </c>
      <c r="FI232">
        <v>6.668736</v>
      </c>
      <c r="FJ232">
        <v>0.77421379999999995</v>
      </c>
      <c r="FK232">
        <v>26.44079</v>
      </c>
      <c r="FL232">
        <v>1.852664E-2</v>
      </c>
      <c r="FM232">
        <v>5.9592590000000003</v>
      </c>
      <c r="FN232">
        <v>0.76871560000000005</v>
      </c>
      <c r="FO232">
        <v>26.238520000000001</v>
      </c>
      <c r="FP232" s="1">
        <v>1.6495869999999999E-2</v>
      </c>
      <c r="FQ232">
        <v>5.3195819999999996</v>
      </c>
      <c r="FR232">
        <v>0.76344449999999997</v>
      </c>
      <c r="FS232">
        <v>26.00337</v>
      </c>
      <c r="FT232" s="1">
        <v>1.4689280000000001E-2</v>
      </c>
      <c r="FU232">
        <v>4.7473869999999998</v>
      </c>
      <c r="FV232">
        <v>0.75852450000000005</v>
      </c>
      <c r="FW232">
        <v>25.80321</v>
      </c>
      <c r="FX232" s="1">
        <v>1.3081260000000001E-2</v>
      </c>
      <c r="FY232">
        <v>4.2349230000000002</v>
      </c>
      <c r="FZ232">
        <v>0.75402360000000002</v>
      </c>
      <c r="GA232">
        <v>25.705380000000002</v>
      </c>
      <c r="GB232" s="1">
        <v>1.1649919999999999E-2</v>
      </c>
      <c r="GC232">
        <v>3.77616</v>
      </c>
      <c r="GD232">
        <v>0.74887820000000005</v>
      </c>
      <c r="GE232">
        <v>25.70804</v>
      </c>
      <c r="GF232" s="1">
        <v>1.037017E-2</v>
      </c>
      <c r="GG232">
        <v>3.3702909999999999</v>
      </c>
      <c r="GH232">
        <v>0.74411119999999997</v>
      </c>
      <c r="GI232">
        <v>25.769729999999999</v>
      </c>
      <c r="GJ232" s="1">
        <v>9.2390030000000008E-3</v>
      </c>
      <c r="GK232">
        <v>3.009738</v>
      </c>
      <c r="GL232">
        <v>0.74054089999999995</v>
      </c>
      <c r="GM232">
        <v>26.135670000000001</v>
      </c>
      <c r="GN232" s="1">
        <v>8.2354690000000005E-3</v>
      </c>
      <c r="GO232">
        <v>2.6852909999999999</v>
      </c>
      <c r="GP232">
        <v>0.73746219999999996</v>
      </c>
      <c r="GQ232">
        <v>26.519179999999999</v>
      </c>
      <c r="GR232" s="1">
        <v>7.3323559999999999E-3</v>
      </c>
      <c r="GS232">
        <v>2.3915489999999999</v>
      </c>
      <c r="GT232">
        <v>0.73490109999999997</v>
      </c>
      <c r="GU232">
        <v>26.930230000000002</v>
      </c>
      <c r="GV232" s="1">
        <v>6.5086470000000002E-3</v>
      </c>
      <c r="GW232">
        <v>2.1224099999999999</v>
      </c>
      <c r="GX232">
        <v>0.73289979999999999</v>
      </c>
      <c r="GY232">
        <v>27.255320000000001</v>
      </c>
      <c r="GZ232" s="1">
        <v>5.753981E-3</v>
      </c>
      <c r="HA232">
        <v>1.8754360000000001</v>
      </c>
      <c r="HB232">
        <v>0.73132260000000004</v>
      </c>
      <c r="HC232">
        <v>27.371179999999999</v>
      </c>
      <c r="HD232" s="1">
        <v>5.0569450000000002E-3</v>
      </c>
      <c r="HE232">
        <v>1.647535</v>
      </c>
      <c r="HF232">
        <v>0.73004800000000003</v>
      </c>
      <c r="HG232">
        <v>27.161560000000001</v>
      </c>
      <c r="HH232" s="1">
        <v>4.3935099999999998E-3</v>
      </c>
      <c r="HI232">
        <v>1.4310590000000001</v>
      </c>
      <c r="HJ232">
        <v>0.7291436</v>
      </c>
      <c r="HK232">
        <v>27.031230000000001</v>
      </c>
      <c r="HL232" s="1">
        <v>3.7395789999999998E-3</v>
      </c>
      <c r="HM232">
        <v>1.2182200000000001</v>
      </c>
      <c r="HN232">
        <v>0.72895129999999997</v>
      </c>
      <c r="HO232">
        <v>26.970780000000001</v>
      </c>
      <c r="HP232" s="1">
        <v>3.0945730000000002E-3</v>
      </c>
      <c r="HQ232">
        <v>1.0077970000000001</v>
      </c>
      <c r="HR232">
        <v>0.72884879999999996</v>
      </c>
      <c r="HS232">
        <v>27.100539999999999</v>
      </c>
      <c r="HT232" s="1">
        <v>2.4905359999999998E-3</v>
      </c>
      <c r="HU232">
        <v>0.81070600000000004</v>
      </c>
      <c r="HV232">
        <v>0.72876949999999996</v>
      </c>
      <c r="HW232">
        <v>27.254149999999999</v>
      </c>
      <c r="HX232" s="1">
        <v>1.9721460000000001E-3</v>
      </c>
      <c r="HY232">
        <v>0.64129480000000005</v>
      </c>
      <c r="HZ232">
        <v>0.72873770000000004</v>
      </c>
      <c r="IA232">
        <v>27.114809999999999</v>
      </c>
      <c r="IB232" s="1">
        <v>1.568147E-3</v>
      </c>
      <c r="IC232">
        <v>0.50887230000000006</v>
      </c>
      <c r="ID232">
        <v>0.7287148</v>
      </c>
      <c r="IE232">
        <v>26.895479999999999</v>
      </c>
      <c r="IF232" s="1">
        <v>1.278918E-3</v>
      </c>
      <c r="IG232">
        <v>0.41387679999999999</v>
      </c>
      <c r="IH232">
        <v>0.72870979999999996</v>
      </c>
      <c r="II232">
        <v>26.43984</v>
      </c>
      <c r="IJ232" s="1">
        <v>1.0823709999999999E-3</v>
      </c>
      <c r="IK232">
        <v>0.34929369999999998</v>
      </c>
      <c r="IL232">
        <v>0.7286608</v>
      </c>
      <c r="IM232">
        <v>25.84328</v>
      </c>
      <c r="IN232" s="1">
        <v>9.4910579999999995E-4</v>
      </c>
      <c r="IO232">
        <v>0.305566</v>
      </c>
      <c r="IP232">
        <v>0.72858319999999999</v>
      </c>
      <c r="IQ232">
        <v>25.45308</v>
      </c>
      <c r="IR232" s="1">
        <v>8.5359059999999998E-4</v>
      </c>
      <c r="IS232">
        <v>0.27438249999999997</v>
      </c>
      <c r="IT232">
        <v>0.72851509999999997</v>
      </c>
      <c r="IU232">
        <v>25.393899999999999</v>
      </c>
      <c r="IV232" s="1">
        <v>7.787979E-4</v>
      </c>
      <c r="IW232">
        <v>0.25010589999999999</v>
      </c>
      <c r="IX232">
        <v>0.72838519999999995</v>
      </c>
      <c r="IY232">
        <v>25.985759999999999</v>
      </c>
      <c r="IZ232" s="1">
        <v>7.1620060000000005E-4</v>
      </c>
      <c r="JA232">
        <v>0.22988500000000001</v>
      </c>
      <c r="JB232">
        <v>0.72827070000000005</v>
      </c>
      <c r="JC232">
        <v>26.55463</v>
      </c>
      <c r="JD232" s="1">
        <v>6.6331430000000002E-4</v>
      </c>
      <c r="JE232">
        <v>0.21278179999999999</v>
      </c>
      <c r="JF232">
        <v>0.72812719999999997</v>
      </c>
      <c r="JG232">
        <v>26.911999999999999</v>
      </c>
      <c r="JH232" s="1">
        <v>6.1897459999999999E-4</v>
      </c>
      <c r="JI232">
        <v>0.198462</v>
      </c>
      <c r="JJ232">
        <v>0.72795049999999994</v>
      </c>
      <c r="JK232">
        <v>26.854189999999999</v>
      </c>
      <c r="JL232" s="1">
        <v>5.8203829999999999E-4</v>
      </c>
      <c r="JM232">
        <v>0.18654670000000001</v>
      </c>
      <c r="JN232">
        <v>0.7277766</v>
      </c>
      <c r="JO232">
        <v>26.67651</v>
      </c>
      <c r="JP232" s="1">
        <v>5.5110200000000004E-4</v>
      </c>
      <c r="JQ232">
        <v>0.1765611</v>
      </c>
      <c r="JR232">
        <v>0.72760729999999996</v>
      </c>
      <c r="JS232">
        <v>26.48452</v>
      </c>
      <c r="JT232" s="1">
        <v>5.2478180000000004E-4</v>
      </c>
      <c r="JU232">
        <v>0.16807639999999999</v>
      </c>
      <c r="JV232">
        <v>0.72742059999999997</v>
      </c>
      <c r="JW232">
        <v>26.542369999999998</v>
      </c>
      <c r="JX232" s="1">
        <v>5.0222000000000005E-4</v>
      </c>
      <c r="JY232">
        <v>0.16079969999999999</v>
      </c>
      <c r="JZ232">
        <v>0.72726049999999998</v>
      </c>
      <c r="KA232">
        <v>26.75647</v>
      </c>
      <c r="KB232" s="1">
        <v>4.8273739999999998E-4</v>
      </c>
      <c r="KC232">
        <v>0.15453059999999999</v>
      </c>
      <c r="KD232">
        <v>0.72707659999999996</v>
      </c>
      <c r="KE232">
        <v>27.34037</v>
      </c>
      <c r="KF232" s="1">
        <v>4.6535629999999999E-4</v>
      </c>
      <c r="KG232">
        <v>0.14895520000000001</v>
      </c>
      <c r="KH232">
        <v>0.72689020000000004</v>
      </c>
      <c r="KI232">
        <v>27.66076</v>
      </c>
      <c r="KJ232" s="1">
        <v>4.4903400000000001E-4</v>
      </c>
      <c r="KK232">
        <v>0.14371339999999999</v>
      </c>
      <c r="KL232">
        <v>0.72672619999999999</v>
      </c>
      <c r="KM232">
        <v>27.729620000000001</v>
      </c>
      <c r="KN232" s="1">
        <v>4.3274090000000002E-4</v>
      </c>
      <c r="KO232">
        <v>0.13850199999999999</v>
      </c>
      <c r="KP232">
        <v>0.72653469999999998</v>
      </c>
      <c r="KQ232">
        <v>27.63682</v>
      </c>
      <c r="KR232" s="1">
        <v>4.1623529999999998E-4</v>
      </c>
      <c r="KS232">
        <v>0.13322129999999999</v>
      </c>
      <c r="KT232">
        <v>0.72640110000000002</v>
      </c>
      <c r="KU232">
        <v>27.225909999999999</v>
      </c>
      <c r="KV232" s="1">
        <v>3.9940039999999998E-4</v>
      </c>
      <c r="KW232">
        <v>0.12783749999999999</v>
      </c>
      <c r="KX232">
        <v>0.72627280000000005</v>
      </c>
      <c r="KY232">
        <v>26.80254</v>
      </c>
      <c r="KZ232" s="1">
        <v>3.8265199999999998E-4</v>
      </c>
      <c r="LA232">
        <v>0.12246990000000001</v>
      </c>
      <c r="LB232">
        <v>0.72616619999999998</v>
      </c>
      <c r="LC232">
        <v>26.580069999999999</v>
      </c>
      <c r="LD232" s="1">
        <v>3.660693E-4</v>
      </c>
      <c r="LE232">
        <v>0.11715490000000001</v>
      </c>
      <c r="LF232">
        <v>0.72609219999999997</v>
      </c>
      <c r="LG232">
        <v>26.585370000000001</v>
      </c>
      <c r="LH232" s="1">
        <v>3.4989389999999997E-4</v>
      </c>
      <c r="LI232">
        <v>0.11195430000000001</v>
      </c>
      <c r="LJ232">
        <v>0.72600750000000003</v>
      </c>
      <c r="LK232">
        <v>26.989380000000001</v>
      </c>
      <c r="LL232">
        <v>3.3423019999999999E-4</v>
      </c>
      <c r="LM232">
        <v>0.1069285</v>
      </c>
      <c r="LN232">
        <v>0.72599389999999997</v>
      </c>
      <c r="LO232">
        <v>27.337959999999999</v>
      </c>
      <c r="LP232" s="1">
        <v>3.1909069999999998E-4</v>
      </c>
      <c r="LQ232">
        <v>0.1020702</v>
      </c>
      <c r="LR232">
        <v>0.72596309999999997</v>
      </c>
      <c r="LS232">
        <v>27.605689999999999</v>
      </c>
      <c r="LT232" s="1">
        <v>3.046425E-4</v>
      </c>
      <c r="LU232">
        <v>9.7427009999999994E-2</v>
      </c>
      <c r="LV232">
        <v>0.72594910000000001</v>
      </c>
      <c r="LW232">
        <v>27.70703</v>
      </c>
      <c r="LX232" s="1">
        <v>2.9099790000000001E-4</v>
      </c>
      <c r="LY232">
        <v>9.3037640000000005E-2</v>
      </c>
      <c r="LZ232">
        <v>0.72593200000000002</v>
      </c>
      <c r="MA232">
        <v>27.555050000000001</v>
      </c>
      <c r="MB232" s="1">
        <v>2.7772499999999999E-4</v>
      </c>
      <c r="MC232">
        <v>8.8895459999999996E-2</v>
      </c>
      <c r="MD232">
        <v>0.72594400000000003</v>
      </c>
      <c r="ME232">
        <v>27.18478</v>
      </c>
      <c r="MF232" s="1">
        <v>2.6432750000000003E-4</v>
      </c>
      <c r="MG232">
        <v>8.4892389999999998E-2</v>
      </c>
      <c r="MH232">
        <v>0.72592319999999999</v>
      </c>
      <c r="MI232">
        <v>26.948969999999999</v>
      </c>
      <c r="MJ232" s="1">
        <v>2.5130850000000001E-4</v>
      </c>
      <c r="MK232">
        <v>8.0973119999999996E-2</v>
      </c>
      <c r="ML232">
        <v>0.72594729999999996</v>
      </c>
      <c r="MM232">
        <v>26.861730000000001</v>
      </c>
      <c r="MN232" s="1">
        <v>2.3855689999999999E-4</v>
      </c>
      <c r="MO232">
        <v>7.71009E-2</v>
      </c>
      <c r="MP232">
        <v>0.72594360000000002</v>
      </c>
      <c r="MQ232">
        <v>27.268439999999998</v>
      </c>
      <c r="MR232" s="1">
        <v>2.260978E-4</v>
      </c>
      <c r="MS232">
        <v>7.3288690000000004E-2</v>
      </c>
      <c r="MT232">
        <v>0.72594820000000004</v>
      </c>
      <c r="MU232">
        <v>27.305669999999999</v>
      </c>
      <c r="MV232" s="1">
        <v>2.1430160000000001E-4</v>
      </c>
      <c r="MW232">
        <v>6.9654380000000002E-2</v>
      </c>
      <c r="MX232">
        <v>0.72594800000000004</v>
      </c>
      <c r="MY232">
        <v>26.978629999999999</v>
      </c>
      <c r="MZ232" s="1">
        <v>2.0349419999999999E-4</v>
      </c>
      <c r="NA232">
        <v>6.6304840000000004E-2</v>
      </c>
      <c r="NB232">
        <v>0.72595460000000001</v>
      </c>
      <c r="NC232">
        <v>26.483689999999999</v>
      </c>
      <c r="ND232" s="1">
        <v>1.9378320000000001E-4</v>
      </c>
      <c r="NE232">
        <v>6.3284820000000006E-2</v>
      </c>
      <c r="NF232">
        <v>0.72593980000000002</v>
      </c>
      <c r="NG232">
        <v>26.107839999999999</v>
      </c>
      <c r="NH232" s="1">
        <v>1.8500710000000001E-4</v>
      </c>
      <c r="NI232">
        <v>6.05575E-2</v>
      </c>
      <c r="NJ232">
        <v>0.7259622</v>
      </c>
      <c r="NK232">
        <v>25.77355</v>
      </c>
      <c r="NL232" s="1">
        <v>1.769737E-4</v>
      </c>
      <c r="NM232">
        <v>5.805623E-2</v>
      </c>
      <c r="NN232">
        <v>0.72595030000000005</v>
      </c>
      <c r="NO232">
        <v>25.59789</v>
      </c>
      <c r="NP232" s="1">
        <v>1.695806E-4</v>
      </c>
      <c r="NQ232">
        <v>5.5748140000000002E-2</v>
      </c>
      <c r="NR232">
        <v>0.72595399999999999</v>
      </c>
      <c r="NS232">
        <v>25.55499</v>
      </c>
      <c r="NT232" s="1">
        <v>1.6264879999999999E-4</v>
      </c>
      <c r="NU232">
        <v>5.3579300000000003E-2</v>
      </c>
      <c r="NV232">
        <v>0.72595330000000002</v>
      </c>
      <c r="NW232">
        <v>26.037610000000001</v>
      </c>
      <c r="NX232" s="1">
        <v>1.5605010000000001E-4</v>
      </c>
      <c r="NY232">
        <v>5.150631E-2</v>
      </c>
      <c r="NZ232">
        <v>0.72595659999999995</v>
      </c>
      <c r="OA232">
        <v>26.486879999999999</v>
      </c>
      <c r="OB232" s="1">
        <v>1.498123E-4</v>
      </c>
      <c r="OC232">
        <v>4.9540189999999998E-2</v>
      </c>
      <c r="OD232">
        <v>0.72594800000000004</v>
      </c>
      <c r="OE232">
        <v>26.655570000000001</v>
      </c>
      <c r="OF232" s="1">
        <v>1.4385999999999999E-4</v>
      </c>
      <c r="OG232">
        <v>4.7663289999999997E-2</v>
      </c>
      <c r="OH232">
        <v>0.72594610000000004</v>
      </c>
      <c r="OI232">
        <v>26.721920000000001</v>
      </c>
      <c r="OJ232" s="1">
        <v>1.38164E-4</v>
      </c>
      <c r="OK232">
        <v>4.585653E-2</v>
      </c>
    </row>
    <row r="233" spans="1:401" x14ac:dyDescent="0.35">
      <c r="A233">
        <v>239</v>
      </c>
      <c r="B233" t="s">
        <v>4</v>
      </c>
      <c r="C233" t="s">
        <v>181</v>
      </c>
      <c r="D233" t="s">
        <v>239</v>
      </c>
      <c r="E233">
        <v>883.923</v>
      </c>
      <c r="F233">
        <v>0.81541819999999998</v>
      </c>
      <c r="G233">
        <v>22.40231</v>
      </c>
      <c r="H233">
        <v>0</v>
      </c>
      <c r="I233">
        <v>0</v>
      </c>
      <c r="J233">
        <v>0.81448350000000003</v>
      </c>
      <c r="K233">
        <v>22.634239999999998</v>
      </c>
      <c r="L233">
        <v>0</v>
      </c>
      <c r="M233">
        <v>0</v>
      </c>
      <c r="N233">
        <v>0.81355069999999996</v>
      </c>
      <c r="O233">
        <v>22.891390000000001</v>
      </c>
      <c r="P233">
        <v>0</v>
      </c>
      <c r="Q233">
        <v>0</v>
      </c>
      <c r="R233">
        <v>0.8126198</v>
      </c>
      <c r="S233">
        <v>22.914100000000001</v>
      </c>
      <c r="T233">
        <v>0</v>
      </c>
      <c r="U233">
        <v>0</v>
      </c>
      <c r="V233">
        <v>0.81173010000000001</v>
      </c>
      <c r="W233">
        <v>22.626439999999999</v>
      </c>
      <c r="X233">
        <v>0</v>
      </c>
      <c r="Y233">
        <v>0</v>
      </c>
      <c r="Z233">
        <v>0.81078289999999997</v>
      </c>
      <c r="AA233">
        <v>22.284140000000001</v>
      </c>
      <c r="AB233">
        <v>0</v>
      </c>
      <c r="AC233">
        <v>0</v>
      </c>
      <c r="AD233">
        <v>0.80955449999999995</v>
      </c>
      <c r="AE233">
        <v>22.006730000000001</v>
      </c>
      <c r="AF233">
        <v>0</v>
      </c>
      <c r="AG233">
        <v>0</v>
      </c>
      <c r="AH233">
        <v>0.80796310000000005</v>
      </c>
      <c r="AI233">
        <v>22.277539999999998</v>
      </c>
      <c r="AJ233">
        <v>0</v>
      </c>
      <c r="AK233">
        <v>0</v>
      </c>
      <c r="AL233">
        <v>0.80631419999999998</v>
      </c>
      <c r="AM233">
        <v>22.832509999999999</v>
      </c>
      <c r="AN233">
        <v>0</v>
      </c>
      <c r="AO233">
        <v>0</v>
      </c>
      <c r="AP233">
        <v>0.80492669999999999</v>
      </c>
      <c r="AQ233">
        <v>23.51559</v>
      </c>
      <c r="AR233">
        <v>2.1585730000000002E-34</v>
      </c>
      <c r="AS233">
        <v>6.3838759999999995E-32</v>
      </c>
      <c r="AT233">
        <v>0.80382260000000005</v>
      </c>
      <c r="AU233">
        <v>24.016999999999999</v>
      </c>
      <c r="AV233" s="1">
        <v>5.8702949999999998E-23</v>
      </c>
      <c r="AW233" s="1">
        <v>1.733067E-20</v>
      </c>
      <c r="AX233">
        <v>0.80280510000000005</v>
      </c>
      <c r="AY233">
        <v>24.128630000000001</v>
      </c>
      <c r="AZ233" s="1">
        <v>2.2201630000000001E-13</v>
      </c>
      <c r="BA233" s="1">
        <v>6.5852999999999997E-11</v>
      </c>
      <c r="BB233">
        <v>0.80191650000000003</v>
      </c>
      <c r="BC233">
        <v>24.06184</v>
      </c>
      <c r="BD233" s="1">
        <v>6.6878599999999999E-7</v>
      </c>
      <c r="BE233" s="1">
        <v>1.5477589999999999E-4</v>
      </c>
      <c r="BF233">
        <v>0.80094699999999996</v>
      </c>
      <c r="BG233">
        <v>23.83445</v>
      </c>
      <c r="BH233" s="1">
        <v>6.6932530000000001E-4</v>
      </c>
      <c r="BI233" s="1">
        <v>0.1653394</v>
      </c>
      <c r="BJ233">
        <v>0.79988309999999996</v>
      </c>
      <c r="BK233">
        <v>23.76371</v>
      </c>
      <c r="BL233" s="1">
        <v>7.3669250000000006E-2</v>
      </c>
      <c r="BM233" s="1">
        <v>19.065660000000001</v>
      </c>
      <c r="BN233">
        <v>0.79869400000000002</v>
      </c>
      <c r="BO233">
        <v>24.184229999999999</v>
      </c>
      <c r="BP233" s="1">
        <v>1.859164</v>
      </c>
      <c r="BQ233" s="1">
        <v>500.7792</v>
      </c>
      <c r="BR233">
        <v>0.79736450000000003</v>
      </c>
      <c r="BS233">
        <v>24.66347</v>
      </c>
      <c r="BT233" s="1">
        <v>15.39676</v>
      </c>
      <c r="BU233">
        <v>4289.63</v>
      </c>
      <c r="BV233">
        <v>0.79595020000000005</v>
      </c>
      <c r="BW233">
        <v>25.27216</v>
      </c>
      <c r="BX233">
        <v>52.483699999999999</v>
      </c>
      <c r="BY233">
        <v>15059.92</v>
      </c>
      <c r="BZ233">
        <v>0.79432139999999996</v>
      </c>
      <c r="CA233">
        <v>25.764299999999999</v>
      </c>
      <c r="CB233">
        <v>86.792950000000005</v>
      </c>
      <c r="CC233">
        <v>25558.01</v>
      </c>
      <c r="CD233">
        <v>0.79242420000000002</v>
      </c>
      <c r="CE233">
        <v>25.890370000000001</v>
      </c>
      <c r="CF233">
        <v>79.106769999999997</v>
      </c>
      <c r="CG233">
        <v>23833.54</v>
      </c>
      <c r="CH233">
        <v>0.79056789999999999</v>
      </c>
      <c r="CI233">
        <v>25.65701</v>
      </c>
      <c r="CJ233">
        <v>44.116300000000003</v>
      </c>
      <c r="CK233">
        <v>13561.28</v>
      </c>
      <c r="CL233">
        <v>0.78851749999999998</v>
      </c>
      <c r="CM233">
        <v>25.33145</v>
      </c>
      <c r="CN233">
        <v>16.459140000000001</v>
      </c>
      <c r="CO233">
        <v>5148.6610000000001</v>
      </c>
      <c r="CP233">
        <v>0.78642570000000001</v>
      </c>
      <c r="CQ233">
        <v>25.107839999999999</v>
      </c>
      <c r="CR233">
        <v>4.4625180000000002</v>
      </c>
      <c r="CS233">
        <v>1416.2</v>
      </c>
      <c r="CT233">
        <v>0.78454380000000001</v>
      </c>
      <c r="CU233">
        <v>25.18805</v>
      </c>
      <c r="CV233">
        <v>0.97559019999999996</v>
      </c>
      <c r="CW233">
        <v>312.22859999999997</v>
      </c>
      <c r="CX233">
        <v>0.78268850000000001</v>
      </c>
      <c r="CY233">
        <v>25.07103</v>
      </c>
      <c r="CZ233">
        <v>0.21948680000000001</v>
      </c>
      <c r="DA233">
        <v>69.72251</v>
      </c>
      <c r="DB233">
        <v>0.7808349</v>
      </c>
      <c r="DC233">
        <v>25.460360000000001</v>
      </c>
      <c r="DD233">
        <v>8.7982299999999999E-2</v>
      </c>
      <c r="DE233">
        <v>27.089780000000001</v>
      </c>
      <c r="DF233">
        <v>0.77895729999999996</v>
      </c>
      <c r="DG233">
        <v>25.780169999999998</v>
      </c>
      <c r="DH233">
        <v>6.9551829999999995E-2</v>
      </c>
      <c r="DI233">
        <v>21.061610000000002</v>
      </c>
      <c r="DJ233">
        <v>0.77692309999999998</v>
      </c>
      <c r="DK233">
        <v>25.80837</v>
      </c>
      <c r="DL233">
        <v>6.7565269999999997E-2</v>
      </c>
      <c r="DM233">
        <v>20.447500000000002</v>
      </c>
      <c r="DN233">
        <v>0.7747887</v>
      </c>
      <c r="DO233">
        <v>25.656549999999999</v>
      </c>
      <c r="DP233">
        <v>6.5802100000000002E-2</v>
      </c>
      <c r="DQ233">
        <v>19.970669999999998</v>
      </c>
      <c r="DR233">
        <v>0.77183020000000002</v>
      </c>
      <c r="DS233">
        <v>25.33906</v>
      </c>
      <c r="DT233">
        <v>6.2157120000000003E-2</v>
      </c>
      <c r="DU233">
        <v>18.93526</v>
      </c>
      <c r="DV233">
        <v>0.76918730000000002</v>
      </c>
      <c r="DW233">
        <v>25.06184</v>
      </c>
      <c r="DX233" s="1">
        <v>5.7249040000000001E-2</v>
      </c>
      <c r="DY233">
        <v>17.49663</v>
      </c>
      <c r="DZ233">
        <v>0.76667180000000001</v>
      </c>
      <c r="EA233">
        <v>25.306920000000002</v>
      </c>
      <c r="EB233" s="1">
        <v>5.1899679999999997E-2</v>
      </c>
      <c r="EC233">
        <v>15.90706</v>
      </c>
      <c r="ED233">
        <v>0.76417710000000005</v>
      </c>
      <c r="EE233">
        <v>25.64798</v>
      </c>
      <c r="EF233" s="1">
        <v>4.6615160000000003E-2</v>
      </c>
      <c r="EG233">
        <v>14.324909999999999</v>
      </c>
      <c r="EH233">
        <v>0.76210900000000004</v>
      </c>
      <c r="EI233">
        <v>26.059539999999998</v>
      </c>
      <c r="EJ233" s="1">
        <v>4.1670400000000003E-2</v>
      </c>
      <c r="EK233">
        <v>12.828609999999999</v>
      </c>
      <c r="EL233">
        <v>0.76037960000000004</v>
      </c>
      <c r="EM233">
        <v>26.46453</v>
      </c>
      <c r="EN233" s="1">
        <v>3.7171889999999999E-2</v>
      </c>
      <c r="EO233">
        <v>11.458550000000001</v>
      </c>
      <c r="EP233">
        <v>0.75902769999999997</v>
      </c>
      <c r="EQ233">
        <v>26.509699999999999</v>
      </c>
      <c r="ER233" s="1">
        <v>3.3133210000000003E-2</v>
      </c>
      <c r="ES233">
        <v>10.22208</v>
      </c>
      <c r="ET233">
        <v>0.75761860000000003</v>
      </c>
      <c r="EU233">
        <v>26.386890000000001</v>
      </c>
      <c r="EV233" s="1">
        <v>2.955321E-2</v>
      </c>
      <c r="EW233">
        <v>9.1241459999999996</v>
      </c>
      <c r="EX233">
        <v>0.75520569999999998</v>
      </c>
      <c r="EY233">
        <v>26.361190000000001</v>
      </c>
      <c r="EZ233" s="1">
        <v>2.640549E-2</v>
      </c>
      <c r="FA233">
        <v>8.1621039999999994</v>
      </c>
      <c r="FB233">
        <v>0.75153080000000005</v>
      </c>
      <c r="FC233">
        <v>26.30189</v>
      </c>
      <c r="FD233" s="1">
        <v>2.3573839999999999E-2</v>
      </c>
      <c r="FE233">
        <v>7.3025679999999999</v>
      </c>
      <c r="FF233">
        <v>0.74815010000000004</v>
      </c>
      <c r="FG233">
        <v>26.49532</v>
      </c>
      <c r="FH233">
        <v>2.1020830000000001E-2</v>
      </c>
      <c r="FI233">
        <v>6.5365589999999996</v>
      </c>
      <c r="FJ233">
        <v>0.7448766</v>
      </c>
      <c r="FK233">
        <v>26.494599999999998</v>
      </c>
      <c r="FL233" s="1">
        <v>1.8739570000000001E-2</v>
      </c>
      <c r="FM233">
        <v>5.8524580000000004</v>
      </c>
      <c r="FN233">
        <v>0.74159419999999998</v>
      </c>
      <c r="FO233">
        <v>26.29252</v>
      </c>
      <c r="FP233" s="1">
        <v>1.668745E-2</v>
      </c>
      <c r="FQ233">
        <v>5.2346269999999997</v>
      </c>
      <c r="FR233">
        <v>0.73852960000000001</v>
      </c>
      <c r="FS233">
        <v>26.033550000000002</v>
      </c>
      <c r="FT233" s="1">
        <v>1.486092E-2</v>
      </c>
      <c r="FU233">
        <v>4.6808310000000004</v>
      </c>
      <c r="FV233">
        <v>0.73588200000000004</v>
      </c>
      <c r="FW233">
        <v>25.81381</v>
      </c>
      <c r="FX233" s="1">
        <v>1.323558E-2</v>
      </c>
      <c r="FY233">
        <v>4.1837710000000001</v>
      </c>
      <c r="FZ233">
        <v>0.73354520000000001</v>
      </c>
      <c r="GA233">
        <v>25.698229999999999</v>
      </c>
      <c r="GB233" s="1">
        <v>1.1788E-2</v>
      </c>
      <c r="GC233">
        <v>3.737479</v>
      </c>
      <c r="GD233">
        <v>0.72953619999999997</v>
      </c>
      <c r="GE233">
        <v>25.702539999999999</v>
      </c>
      <c r="GF233" s="1">
        <v>1.0490309999999999E-2</v>
      </c>
      <c r="GG233">
        <v>3.3394439999999999</v>
      </c>
      <c r="GH233">
        <v>0.72561279999999995</v>
      </c>
      <c r="GI233">
        <v>25.782810000000001</v>
      </c>
      <c r="GJ233" s="1">
        <v>9.3463750000000005E-3</v>
      </c>
      <c r="GK233">
        <v>2.984032</v>
      </c>
      <c r="GL233">
        <v>0.7228</v>
      </c>
      <c r="GM233">
        <v>26.173010000000001</v>
      </c>
      <c r="GN233" s="1">
        <v>8.3314900000000004E-3</v>
      </c>
      <c r="GO233">
        <v>2.6635719999999998</v>
      </c>
      <c r="GP233">
        <v>0.72043900000000005</v>
      </c>
      <c r="GQ233">
        <v>26.566929999999999</v>
      </c>
      <c r="GR233" s="1">
        <v>7.4196849999999996E-3</v>
      </c>
      <c r="GS233">
        <v>2.3735170000000001</v>
      </c>
      <c r="GT233">
        <v>0.71847660000000002</v>
      </c>
      <c r="GU233">
        <v>26.977239999999998</v>
      </c>
      <c r="GV233" s="1">
        <v>6.5886110000000003E-3</v>
      </c>
      <c r="GW233">
        <v>2.10806</v>
      </c>
      <c r="GX233">
        <v>0.71699230000000003</v>
      </c>
      <c r="GY233">
        <v>27.287389999999998</v>
      </c>
      <c r="GZ233" s="1">
        <v>5.8274499999999996E-3</v>
      </c>
      <c r="HA233">
        <v>1.8646750000000001</v>
      </c>
      <c r="HB233">
        <v>0.7157751</v>
      </c>
      <c r="HC233">
        <v>27.382110000000001</v>
      </c>
      <c r="HD233" s="1">
        <v>5.1255930000000003E-3</v>
      </c>
      <c r="HE233">
        <v>1.64</v>
      </c>
      <c r="HF233">
        <v>0.71484519999999996</v>
      </c>
      <c r="HG233">
        <v>27.154150000000001</v>
      </c>
      <c r="HH233" s="1">
        <v>4.4600000000000004E-3</v>
      </c>
      <c r="HI233">
        <v>1.42693</v>
      </c>
      <c r="HJ233">
        <v>0.71427339999999995</v>
      </c>
      <c r="HK233">
        <v>27.019310000000001</v>
      </c>
      <c r="HL233" s="1">
        <v>3.8057680000000002E-3</v>
      </c>
      <c r="HM233">
        <v>1.2176180000000001</v>
      </c>
      <c r="HN233">
        <v>0.71455979999999997</v>
      </c>
      <c r="HO233">
        <v>26.97054</v>
      </c>
      <c r="HP233" s="1">
        <v>3.1589790000000001E-3</v>
      </c>
      <c r="HQ233">
        <v>1.010024</v>
      </c>
      <c r="HR233">
        <v>0.71477690000000005</v>
      </c>
      <c r="HS233">
        <v>27.126619999999999</v>
      </c>
      <c r="HT233" s="1">
        <v>2.5487249999999999E-3</v>
      </c>
      <c r="HU233">
        <v>0.81433889999999998</v>
      </c>
      <c r="HV233">
        <v>0.71498890000000004</v>
      </c>
      <c r="HW233">
        <v>27.304259999999999</v>
      </c>
      <c r="HX233" s="1">
        <v>2.0199049999999998E-3</v>
      </c>
      <c r="HY233">
        <v>0.64469580000000004</v>
      </c>
      <c r="HZ233">
        <v>0.71518649999999995</v>
      </c>
      <c r="IA233">
        <v>27.17653</v>
      </c>
      <c r="IB233" s="1">
        <v>1.6038650000000001E-3</v>
      </c>
      <c r="IC233">
        <v>0.51099649999999996</v>
      </c>
      <c r="ID233">
        <v>0.71532099999999998</v>
      </c>
      <c r="IE233">
        <v>26.956430000000001</v>
      </c>
      <c r="IF233" s="1">
        <v>1.3036930000000001E-3</v>
      </c>
      <c r="IG233">
        <v>0.41442780000000001</v>
      </c>
      <c r="IH233">
        <v>0.71541390000000005</v>
      </c>
      <c r="II233">
        <v>26.485600000000002</v>
      </c>
      <c r="IJ233" s="1">
        <v>1.0990419999999999E-3</v>
      </c>
      <c r="IK233">
        <v>0.34858479999999997</v>
      </c>
      <c r="IL233">
        <v>0.71548449999999997</v>
      </c>
      <c r="IM233">
        <v>25.86947</v>
      </c>
      <c r="IN233" s="1">
        <v>9.6059360000000002E-4</v>
      </c>
      <c r="IO233">
        <v>0.30408020000000002</v>
      </c>
      <c r="IP233">
        <v>0.71552300000000002</v>
      </c>
      <c r="IQ233">
        <v>25.463080000000001</v>
      </c>
      <c r="IR233" s="1">
        <v>8.6213000000000001E-4</v>
      </c>
      <c r="IS233">
        <v>0.27254980000000001</v>
      </c>
      <c r="IT233">
        <v>0.71552369999999998</v>
      </c>
      <c r="IU233">
        <v>25.405919999999998</v>
      </c>
      <c r="IV233" s="1">
        <v>7.8573469999999998E-4</v>
      </c>
      <c r="IW233">
        <v>0.24820130000000001</v>
      </c>
      <c r="IX233">
        <v>0.71551819999999999</v>
      </c>
      <c r="IY233">
        <v>26.02008</v>
      </c>
      <c r="IZ233" s="1">
        <v>7.2206530000000003E-4</v>
      </c>
      <c r="JA233">
        <v>0.22799349999999999</v>
      </c>
      <c r="JB233">
        <v>0.71548009999999995</v>
      </c>
      <c r="JC233">
        <v>26.60745</v>
      </c>
      <c r="JD233" s="1">
        <v>6.6826030000000005E-4</v>
      </c>
      <c r="JE233">
        <v>0.21090229999999999</v>
      </c>
      <c r="JF233">
        <v>0.71543219999999996</v>
      </c>
      <c r="JG233">
        <v>26.973659999999999</v>
      </c>
      <c r="JH233" s="1">
        <v>6.2309319999999998E-4</v>
      </c>
      <c r="JI233">
        <v>0.19657559999999999</v>
      </c>
      <c r="JJ233">
        <v>0.7153718</v>
      </c>
      <c r="JK233">
        <v>26.901150000000001</v>
      </c>
      <c r="JL233" s="1">
        <v>5.8547120000000002E-4</v>
      </c>
      <c r="JM233">
        <v>0.1846526</v>
      </c>
      <c r="JN233">
        <v>0.71531350000000005</v>
      </c>
      <c r="JO233">
        <v>26.69744</v>
      </c>
      <c r="JP233" s="1">
        <v>5.5399720000000004E-4</v>
      </c>
      <c r="JQ233">
        <v>0.1746732</v>
      </c>
      <c r="JR233">
        <v>0.71526529999999999</v>
      </c>
      <c r="JS233">
        <v>26.474340000000002</v>
      </c>
      <c r="JT233" s="1">
        <v>5.2725829999999995E-4</v>
      </c>
      <c r="JU233">
        <v>0.1662064</v>
      </c>
      <c r="JV233">
        <v>0.7152075</v>
      </c>
      <c r="JW233">
        <v>26.518740000000001</v>
      </c>
      <c r="JX233" s="1">
        <v>5.0434570000000003E-4</v>
      </c>
      <c r="JY233">
        <v>0.15894630000000001</v>
      </c>
      <c r="JZ233">
        <v>0.71514639999999996</v>
      </c>
      <c r="KA233">
        <v>26.740960000000001</v>
      </c>
      <c r="KB233" s="1">
        <v>4.8458449999999999E-4</v>
      </c>
      <c r="KC233">
        <v>0.1527</v>
      </c>
      <c r="KD233">
        <v>0.71511670000000005</v>
      </c>
      <c r="KE233">
        <v>27.35819</v>
      </c>
      <c r="KF233" s="1">
        <v>4.6704439999999998E-4</v>
      </c>
      <c r="KG233">
        <v>0.14716699999999999</v>
      </c>
      <c r="KH233">
        <v>0.71505669999999999</v>
      </c>
      <c r="KI233">
        <v>27.706019999999999</v>
      </c>
      <c r="KJ233" s="1">
        <v>4.5066630000000001E-4</v>
      </c>
      <c r="KK233">
        <v>0.14199000000000001</v>
      </c>
      <c r="KL233">
        <v>0.71504749999999995</v>
      </c>
      <c r="KM233">
        <v>27.79392</v>
      </c>
      <c r="KN233" s="1">
        <v>4.343881E-4</v>
      </c>
      <c r="KO233">
        <v>0.13686609999999999</v>
      </c>
      <c r="KP233">
        <v>0.71500710000000001</v>
      </c>
      <c r="KQ233">
        <v>27.698119999999999</v>
      </c>
      <c r="KR233" s="1">
        <v>4.1791780000000002E-4</v>
      </c>
      <c r="KS233">
        <v>0.13167490000000001</v>
      </c>
      <c r="KT233">
        <v>0.71498989999999996</v>
      </c>
      <c r="KU233">
        <v>27.265029999999999</v>
      </c>
      <c r="KV233" s="1">
        <v>4.010986E-4</v>
      </c>
      <c r="KW233">
        <v>0.1263804</v>
      </c>
      <c r="KX233">
        <v>0.71497569999999999</v>
      </c>
      <c r="KY233">
        <v>26.817039999999999</v>
      </c>
      <c r="KZ233" s="1">
        <v>3.8432910000000002E-4</v>
      </c>
      <c r="LA233">
        <v>0.1210908</v>
      </c>
      <c r="LB233">
        <v>0.71500189999999997</v>
      </c>
      <c r="LC233">
        <v>26.579899999999999</v>
      </c>
      <c r="LD233" s="1">
        <v>3.677334E-4</v>
      </c>
      <c r="LE233">
        <v>0.11585289999999999</v>
      </c>
      <c r="LF233">
        <v>0.71502480000000002</v>
      </c>
      <c r="LG233">
        <v>26.589079999999999</v>
      </c>
      <c r="LH233" s="1">
        <v>3.5150250000000002E-4</v>
      </c>
      <c r="LI233">
        <v>0.11071839999999999</v>
      </c>
      <c r="LJ233">
        <v>0.71504619999999997</v>
      </c>
      <c r="LK233">
        <v>27.01604</v>
      </c>
      <c r="LL233" s="1">
        <v>3.3578660000000001E-4</v>
      </c>
      <c r="LM233">
        <v>0.1057534</v>
      </c>
      <c r="LN233">
        <v>0.71507169999999998</v>
      </c>
      <c r="LO233">
        <v>27.382729999999999</v>
      </c>
      <c r="LP233" s="1">
        <v>3.2058990000000001E-4</v>
      </c>
      <c r="LQ233">
        <v>0.1009545</v>
      </c>
      <c r="LR233">
        <v>0.71511259999999999</v>
      </c>
      <c r="LS233">
        <v>27.657319999999999</v>
      </c>
      <c r="LT233" s="1">
        <v>3.0606809999999998E-4</v>
      </c>
      <c r="LU233">
        <v>9.6361199999999994E-2</v>
      </c>
      <c r="LV233">
        <v>0.71513769999999999</v>
      </c>
      <c r="LW233">
        <v>27.749749999999999</v>
      </c>
      <c r="LX233" s="1">
        <v>2.9233900000000002E-4</v>
      </c>
      <c r="LY233">
        <v>9.2014059999999995E-2</v>
      </c>
      <c r="LZ233">
        <v>0.71518110000000001</v>
      </c>
      <c r="MA233">
        <v>27.581050000000001</v>
      </c>
      <c r="MB233" s="1">
        <v>2.7899910000000002E-4</v>
      </c>
      <c r="MC233">
        <v>8.7915530000000006E-2</v>
      </c>
      <c r="MD233">
        <v>0.71520130000000004</v>
      </c>
      <c r="ME233">
        <v>27.191459999999999</v>
      </c>
      <c r="MF233" s="1">
        <v>2.6556609999999999E-4</v>
      </c>
      <c r="MG233">
        <v>8.3964810000000001E-2</v>
      </c>
      <c r="MH233">
        <v>0.71524100000000002</v>
      </c>
      <c r="MI233">
        <v>26.944400000000002</v>
      </c>
      <c r="MJ233" s="1">
        <v>2.5252359999999998E-4</v>
      </c>
      <c r="MK233">
        <v>8.0097840000000003E-2</v>
      </c>
      <c r="ML233">
        <v>0.71524180000000004</v>
      </c>
      <c r="MM233">
        <v>26.861170000000001</v>
      </c>
      <c r="MN233" s="1">
        <v>2.3975710000000001E-4</v>
      </c>
      <c r="MO233">
        <v>7.6281160000000001E-2</v>
      </c>
      <c r="MP233">
        <v>0.71523760000000003</v>
      </c>
      <c r="MQ233">
        <v>27.292079999999999</v>
      </c>
      <c r="MR233" s="1">
        <v>2.272617E-4</v>
      </c>
      <c r="MS233">
        <v>7.2517239999999997E-2</v>
      </c>
      <c r="MT233">
        <v>0.71527620000000003</v>
      </c>
      <c r="MU233">
        <v>27.346830000000001</v>
      </c>
      <c r="MV233" s="1">
        <v>2.153899E-4</v>
      </c>
      <c r="MW233">
        <v>6.8917510000000001E-2</v>
      </c>
      <c r="MX233">
        <v>0.71524770000000004</v>
      </c>
      <c r="MY233">
        <v>27.035229999999999</v>
      </c>
      <c r="MZ233" s="1">
        <v>2.0447959999999999E-4</v>
      </c>
      <c r="NA233">
        <v>6.5590270000000006E-2</v>
      </c>
      <c r="NB233">
        <v>0.71528389999999997</v>
      </c>
      <c r="NC233">
        <v>26.533149999999999</v>
      </c>
      <c r="ND233" s="1">
        <v>1.9466700000000001E-4</v>
      </c>
      <c r="NE233">
        <v>6.2587260000000006E-2</v>
      </c>
      <c r="NF233">
        <v>0.71526860000000003</v>
      </c>
      <c r="NG233">
        <v>26.143879999999999</v>
      </c>
      <c r="NH233" s="1">
        <v>1.8581040000000001E-4</v>
      </c>
      <c r="NI233">
        <v>5.9877920000000001E-2</v>
      </c>
      <c r="NJ233">
        <v>0.71526659999999997</v>
      </c>
      <c r="NK233">
        <v>25.788979999999999</v>
      </c>
      <c r="NL233" s="1">
        <v>1.7771160000000001E-4</v>
      </c>
      <c r="NM233">
        <v>5.7397009999999998E-2</v>
      </c>
      <c r="NN233">
        <v>0.71527940000000001</v>
      </c>
      <c r="NO233">
        <v>25.600989999999999</v>
      </c>
      <c r="NP233" s="1">
        <v>1.702625E-4</v>
      </c>
      <c r="NQ233">
        <v>5.5107660000000003E-2</v>
      </c>
      <c r="NR233">
        <v>0.71530850000000001</v>
      </c>
      <c r="NS233">
        <v>25.561910000000001</v>
      </c>
      <c r="NT233" s="1">
        <v>1.6329819999999999E-4</v>
      </c>
      <c r="NU233">
        <v>5.2962219999999997E-2</v>
      </c>
      <c r="NV233">
        <v>0.71531</v>
      </c>
      <c r="NW233">
        <v>26.071899999999999</v>
      </c>
      <c r="NX233" s="1">
        <v>1.566684E-4</v>
      </c>
      <c r="NY233">
        <v>5.0911369999999997E-2</v>
      </c>
      <c r="NZ233">
        <v>0.71528309999999995</v>
      </c>
      <c r="OA233">
        <v>26.54102</v>
      </c>
      <c r="OB233" s="1">
        <v>1.5039470000000001E-4</v>
      </c>
      <c r="OC233">
        <v>4.8964819999999999E-2</v>
      </c>
      <c r="OD233">
        <v>0.71527300000000005</v>
      </c>
      <c r="OE233">
        <v>26.715160000000001</v>
      </c>
      <c r="OF233" s="1">
        <v>1.4441979999999999E-4</v>
      </c>
      <c r="OG233">
        <v>4.7109930000000001E-2</v>
      </c>
      <c r="OH233">
        <v>0.7153003</v>
      </c>
      <c r="OI233">
        <v>26.769570000000002</v>
      </c>
      <c r="OJ233" s="1">
        <v>1.386994E-4</v>
      </c>
      <c r="OK233">
        <v>4.5323269999999999E-2</v>
      </c>
    </row>
    <row r="234" spans="1:401" x14ac:dyDescent="0.35">
      <c r="A234">
        <v>240</v>
      </c>
      <c r="B234" t="s">
        <v>4</v>
      </c>
      <c r="C234" t="s">
        <v>181</v>
      </c>
      <c r="D234" t="s">
        <v>240</v>
      </c>
      <c r="E234">
        <v>849.49590000000001</v>
      </c>
      <c r="F234">
        <v>1.106968</v>
      </c>
      <c r="G234">
        <v>22.424880000000002</v>
      </c>
      <c r="H234">
        <v>0</v>
      </c>
      <c r="I234">
        <v>0</v>
      </c>
      <c r="J234">
        <v>1.105159</v>
      </c>
      <c r="K234">
        <v>22.653110000000002</v>
      </c>
      <c r="L234">
        <v>0</v>
      </c>
      <c r="M234">
        <v>0</v>
      </c>
      <c r="N234">
        <v>1.1033679999999999</v>
      </c>
      <c r="O234">
        <v>22.914639999999999</v>
      </c>
      <c r="P234">
        <v>0</v>
      </c>
      <c r="Q234">
        <v>0</v>
      </c>
      <c r="R234">
        <v>1.1015900000000001</v>
      </c>
      <c r="S234">
        <v>22.931349999999998</v>
      </c>
      <c r="T234">
        <v>0</v>
      </c>
      <c r="U234">
        <v>0</v>
      </c>
      <c r="V234">
        <v>1.099907</v>
      </c>
      <c r="W234">
        <v>22.648869999999999</v>
      </c>
      <c r="X234">
        <v>0</v>
      </c>
      <c r="Y234">
        <v>0</v>
      </c>
      <c r="Z234">
        <v>1.0980669999999999</v>
      </c>
      <c r="AA234">
        <v>22.31343</v>
      </c>
      <c r="AB234">
        <v>0</v>
      </c>
      <c r="AC234">
        <v>0</v>
      </c>
      <c r="AD234">
        <v>1.0958779999999999</v>
      </c>
      <c r="AE234">
        <v>22.03182</v>
      </c>
      <c r="AF234">
        <v>0</v>
      </c>
      <c r="AG234">
        <v>0</v>
      </c>
      <c r="AH234">
        <v>1.0931029999999999</v>
      </c>
      <c r="AI234">
        <v>22.30491</v>
      </c>
      <c r="AJ234">
        <v>0</v>
      </c>
      <c r="AK234">
        <v>0</v>
      </c>
      <c r="AL234">
        <v>1.090128</v>
      </c>
      <c r="AM234">
        <v>22.848680000000002</v>
      </c>
      <c r="AN234">
        <v>0</v>
      </c>
      <c r="AO234">
        <v>0</v>
      </c>
      <c r="AP234">
        <v>1.087467</v>
      </c>
      <c r="AQ234">
        <v>23.53303</v>
      </c>
      <c r="AR234">
        <v>3.041762E-35</v>
      </c>
      <c r="AS234">
        <v>7.7464610000000003E-33</v>
      </c>
      <c r="AT234">
        <v>1.0852550000000001</v>
      </c>
      <c r="AU234">
        <v>24.036809999999999</v>
      </c>
      <c r="AV234" s="1">
        <v>8.849227E-24</v>
      </c>
      <c r="AW234" s="1">
        <v>2.2510550000000002E-21</v>
      </c>
      <c r="AX234">
        <v>1.0832759999999999</v>
      </c>
      <c r="AY234">
        <v>24.14226</v>
      </c>
      <c r="AZ234" s="1">
        <v>6.1114220000000002E-14</v>
      </c>
      <c r="BA234" s="1">
        <v>1.5603189999999999E-11</v>
      </c>
      <c r="BB234">
        <v>1.0815090000000001</v>
      </c>
      <c r="BC234">
        <v>24.085909999999998</v>
      </c>
      <c r="BD234" s="1">
        <v>3.7317510000000002E-7</v>
      </c>
      <c r="BE234" s="1">
        <v>7.3890420000000001E-5</v>
      </c>
      <c r="BF234">
        <v>1.0796809999999999</v>
      </c>
      <c r="BG234">
        <v>23.862719999999999</v>
      </c>
      <c r="BH234" s="1">
        <v>4.4710760000000002E-4</v>
      </c>
      <c r="BI234" s="1">
        <v>9.4824720000000001E-2</v>
      </c>
      <c r="BJ234">
        <v>1.077761</v>
      </c>
      <c r="BK234">
        <v>23.794</v>
      </c>
      <c r="BL234" s="1">
        <v>5.5068159999999998E-2</v>
      </c>
      <c r="BM234" s="1">
        <v>12.240539999999999</v>
      </c>
      <c r="BN234">
        <v>1.0756220000000001</v>
      </c>
      <c r="BO234">
        <v>24.22297</v>
      </c>
      <c r="BP234" s="1">
        <v>1.5158769999999999</v>
      </c>
      <c r="BQ234" s="1">
        <v>350.78829999999999</v>
      </c>
      <c r="BR234">
        <v>1.0732170000000001</v>
      </c>
      <c r="BS234">
        <v>24.685669999999998</v>
      </c>
      <c r="BT234" s="1">
        <v>13.486879999999999</v>
      </c>
      <c r="BU234">
        <v>3230.239</v>
      </c>
      <c r="BV234">
        <v>1.070487</v>
      </c>
      <c r="BW234">
        <v>25.290939999999999</v>
      </c>
      <c r="BX234">
        <v>48.860120000000002</v>
      </c>
      <c r="BY234">
        <v>12068.84</v>
      </c>
      <c r="BZ234">
        <v>1.067331</v>
      </c>
      <c r="CA234">
        <v>25.77627</v>
      </c>
      <c r="CB234">
        <v>85.152209999999997</v>
      </c>
      <c r="CC234">
        <v>21628.42</v>
      </c>
      <c r="CD234">
        <v>1.0636699999999999</v>
      </c>
      <c r="CE234">
        <v>25.898820000000001</v>
      </c>
      <c r="CF234">
        <v>81.213459999999998</v>
      </c>
      <c r="CG234">
        <v>21164.58</v>
      </c>
      <c r="CH234">
        <v>1.0589189999999999</v>
      </c>
      <c r="CI234">
        <v>25.674710000000001</v>
      </c>
      <c r="CJ234">
        <v>47.101239999999997</v>
      </c>
      <c r="CK234">
        <v>12570.14</v>
      </c>
      <c r="CL234">
        <v>1.053666</v>
      </c>
      <c r="CM234">
        <v>25.363029999999998</v>
      </c>
      <c r="CN234">
        <v>18.172969999999999</v>
      </c>
      <c r="CO234">
        <v>4957.2489999999998</v>
      </c>
      <c r="CP234">
        <v>1.0481119999999999</v>
      </c>
      <c r="CQ234">
        <v>25.151730000000001</v>
      </c>
      <c r="CR234">
        <v>5.0639820000000002</v>
      </c>
      <c r="CS234">
        <v>1408.5740000000001</v>
      </c>
      <c r="CT234">
        <v>1.0427299999999999</v>
      </c>
      <c r="CU234">
        <v>25.238900000000001</v>
      </c>
      <c r="CV234">
        <v>1.125192</v>
      </c>
      <c r="CW234">
        <v>317.53800000000001</v>
      </c>
      <c r="CX234">
        <v>1.0373159999999999</v>
      </c>
      <c r="CY234">
        <v>25.10108</v>
      </c>
      <c r="CZ234">
        <v>0.24838589999999999</v>
      </c>
      <c r="DA234">
        <v>69.927080000000004</v>
      </c>
      <c r="DB234">
        <v>1.0318069999999999</v>
      </c>
      <c r="DC234">
        <v>25.488610000000001</v>
      </c>
      <c r="DD234">
        <v>9.2564140000000003E-2</v>
      </c>
      <c r="DE234">
        <v>25.177800000000001</v>
      </c>
      <c r="DF234">
        <v>1.0261849999999999</v>
      </c>
      <c r="DG234">
        <v>25.8034</v>
      </c>
      <c r="DH234">
        <v>7.009435E-2</v>
      </c>
      <c r="DI234">
        <v>18.648620000000001</v>
      </c>
      <c r="DJ234">
        <v>1.020159</v>
      </c>
      <c r="DK234">
        <v>25.821919999999999</v>
      </c>
      <c r="DL234">
        <v>6.7656640000000004E-2</v>
      </c>
      <c r="DM234">
        <v>17.995619999999999</v>
      </c>
      <c r="DN234">
        <v>1.0140720000000001</v>
      </c>
      <c r="DO234">
        <v>25.6797</v>
      </c>
      <c r="DP234">
        <v>6.6017199999999998E-2</v>
      </c>
      <c r="DQ234">
        <v>17.6463</v>
      </c>
      <c r="DR234">
        <v>1.0079899999999999</v>
      </c>
      <c r="DS234">
        <v>25.38082</v>
      </c>
      <c r="DT234">
        <v>6.2528039999999993E-2</v>
      </c>
      <c r="DU234">
        <v>16.806999999999999</v>
      </c>
      <c r="DV234">
        <v>1.001503</v>
      </c>
      <c r="DW234">
        <v>25.11721</v>
      </c>
      <c r="DX234" s="1">
        <v>5.7698819999999998E-2</v>
      </c>
      <c r="DY234">
        <v>15.59182</v>
      </c>
      <c r="DZ234">
        <v>0.9946296</v>
      </c>
      <c r="EA234">
        <v>25.37707</v>
      </c>
      <c r="EB234" s="1">
        <v>5.2369060000000002E-2</v>
      </c>
      <c r="EC234">
        <v>14.223229999999999</v>
      </c>
      <c r="ED234">
        <v>0.98772700000000002</v>
      </c>
      <c r="EE234">
        <v>25.714690000000001</v>
      </c>
      <c r="EF234" s="1">
        <v>4.7072509999999998E-2</v>
      </c>
      <c r="EG234">
        <v>12.84843</v>
      </c>
      <c r="EH234">
        <v>0.98127920000000002</v>
      </c>
      <c r="EI234">
        <v>26.116610000000001</v>
      </c>
      <c r="EJ234" s="1">
        <v>4.209574E-2</v>
      </c>
      <c r="EK234">
        <v>11.540990000000001</v>
      </c>
      <c r="EL234">
        <v>0.97532099999999999</v>
      </c>
      <c r="EM234">
        <v>26.505299999999998</v>
      </c>
      <c r="EN234" s="1">
        <v>3.7560589999999998E-2</v>
      </c>
      <c r="EO234">
        <v>10.33722</v>
      </c>
      <c r="EP234">
        <v>0.96978549999999997</v>
      </c>
      <c r="EQ234">
        <v>26.523769999999999</v>
      </c>
      <c r="ER234" s="1">
        <v>3.3482579999999998E-2</v>
      </c>
      <c r="ES234">
        <v>9.2451299999999996</v>
      </c>
      <c r="ET234">
        <v>0.96414060000000001</v>
      </c>
      <c r="EU234">
        <v>26.38223</v>
      </c>
      <c r="EV234" s="1">
        <v>2.9863850000000001E-2</v>
      </c>
      <c r="EW234">
        <v>8.2724620000000009</v>
      </c>
      <c r="EX234">
        <v>0.9587405</v>
      </c>
      <c r="EY234">
        <v>26.364650000000001</v>
      </c>
      <c r="EZ234" s="1">
        <v>2.6677940000000001E-2</v>
      </c>
      <c r="FA234">
        <v>7.4109600000000002</v>
      </c>
      <c r="FB234">
        <v>0.95331109999999997</v>
      </c>
      <c r="FC234">
        <v>26.32301</v>
      </c>
      <c r="FD234" s="1">
        <v>2.3821249999999999E-2</v>
      </c>
      <c r="FE234">
        <v>6.6358620000000004</v>
      </c>
      <c r="FF234">
        <v>0.94395220000000002</v>
      </c>
      <c r="FG234">
        <v>26.539159999999999</v>
      </c>
      <c r="FH234" s="1">
        <v>2.124088E-2</v>
      </c>
      <c r="FI234">
        <v>5.9467689999999997</v>
      </c>
      <c r="FJ234">
        <v>0.93345199999999995</v>
      </c>
      <c r="FK234">
        <v>26.551749999999998</v>
      </c>
      <c r="FL234" s="1">
        <v>1.8938819999999999E-2</v>
      </c>
      <c r="FM234">
        <v>5.3313040000000003</v>
      </c>
      <c r="FN234">
        <v>0.92274199999999995</v>
      </c>
      <c r="FO234">
        <v>26.348389999999998</v>
      </c>
      <c r="FP234" s="1">
        <v>1.6867650000000001E-2</v>
      </c>
      <c r="FQ234">
        <v>4.776275</v>
      </c>
      <c r="FR234">
        <v>0.91232340000000001</v>
      </c>
      <c r="FS234">
        <v>26.072140000000001</v>
      </c>
      <c r="FT234" s="1">
        <v>1.502326E-2</v>
      </c>
      <c r="FU234">
        <v>4.2781929999999999</v>
      </c>
      <c r="FV234">
        <v>0.9025107</v>
      </c>
      <c r="FW234">
        <v>25.828990000000001</v>
      </c>
      <c r="FX234" s="1">
        <v>1.338226E-2</v>
      </c>
      <c r="FY234">
        <v>3.8299530000000002</v>
      </c>
      <c r="FZ234">
        <v>0.89331649999999996</v>
      </c>
      <c r="GA234">
        <v>25.69303</v>
      </c>
      <c r="GB234" s="1">
        <v>1.191993E-2</v>
      </c>
      <c r="GC234">
        <v>3.4268770000000002</v>
      </c>
      <c r="GD234">
        <v>0.88433070000000003</v>
      </c>
      <c r="GE234">
        <v>25.694299999999998</v>
      </c>
      <c r="GF234" s="1">
        <v>1.060619E-2</v>
      </c>
      <c r="GG234">
        <v>3.0630890000000002</v>
      </c>
      <c r="GH234">
        <v>0.87729400000000002</v>
      </c>
      <c r="GI234">
        <v>25.797360000000001</v>
      </c>
      <c r="GJ234" s="1">
        <v>9.4504510000000003E-3</v>
      </c>
      <c r="GK234">
        <v>2.735058</v>
      </c>
      <c r="GL234">
        <v>0.87198050000000005</v>
      </c>
      <c r="GM234">
        <v>26.21585</v>
      </c>
      <c r="GN234" s="1">
        <v>8.4246689999999992E-3</v>
      </c>
      <c r="GO234">
        <v>2.4389940000000001</v>
      </c>
      <c r="GP234">
        <v>0.86743130000000002</v>
      </c>
      <c r="GQ234">
        <v>26.627189999999999</v>
      </c>
      <c r="GR234" s="1">
        <v>7.5043339999999997E-3</v>
      </c>
      <c r="GS234">
        <v>2.171951</v>
      </c>
      <c r="GT234">
        <v>0.8633516</v>
      </c>
      <c r="GU234">
        <v>27.040900000000001</v>
      </c>
      <c r="GV234" s="1">
        <v>6.6660349999999998E-3</v>
      </c>
      <c r="GW234">
        <v>1.9282140000000001</v>
      </c>
      <c r="GX234">
        <v>0.85978019999999999</v>
      </c>
      <c r="GY234">
        <v>27.333200000000001</v>
      </c>
      <c r="GZ234" s="1">
        <v>5.8986899999999998E-3</v>
      </c>
      <c r="HA234">
        <v>1.7053389999999999</v>
      </c>
      <c r="HB234">
        <v>0.85696490000000003</v>
      </c>
      <c r="HC234">
        <v>27.401479999999999</v>
      </c>
      <c r="HD234" s="1">
        <v>5.192052E-3</v>
      </c>
      <c r="HE234">
        <v>1.500178</v>
      </c>
      <c r="HF234">
        <v>0.85473060000000001</v>
      </c>
      <c r="HG234">
        <v>27.146380000000001</v>
      </c>
      <c r="HH234" s="1">
        <v>4.5241880000000002E-3</v>
      </c>
      <c r="HI234">
        <v>1.3067359999999999</v>
      </c>
      <c r="HJ234">
        <v>0.8532419</v>
      </c>
      <c r="HK234">
        <v>27.00433</v>
      </c>
      <c r="HL234" s="1">
        <v>3.8697480000000001E-3</v>
      </c>
      <c r="HM234">
        <v>1.117612</v>
      </c>
      <c r="HN234">
        <v>0.85288569999999997</v>
      </c>
      <c r="HO234">
        <v>26.96668</v>
      </c>
      <c r="HP234" s="1">
        <v>3.2215920000000001E-3</v>
      </c>
      <c r="HQ234">
        <v>0.93031580000000003</v>
      </c>
      <c r="HR234">
        <v>0.85259720000000006</v>
      </c>
      <c r="HS234">
        <v>27.155670000000001</v>
      </c>
      <c r="HT234" s="1">
        <v>2.6059379999999999E-3</v>
      </c>
      <c r="HU234">
        <v>0.75249250000000001</v>
      </c>
      <c r="HV234">
        <v>0.85239739999999997</v>
      </c>
      <c r="HW234">
        <v>27.364180000000001</v>
      </c>
      <c r="HX234" s="1">
        <v>2.0675369999999999E-3</v>
      </c>
      <c r="HY234">
        <v>0.59667300000000001</v>
      </c>
      <c r="HZ234">
        <v>0.85227050000000004</v>
      </c>
      <c r="IA234">
        <v>27.25535</v>
      </c>
      <c r="IB234" s="1">
        <v>1.639965E-3</v>
      </c>
      <c r="IC234">
        <v>0.47243540000000001</v>
      </c>
      <c r="ID234">
        <v>0.85217209999999999</v>
      </c>
      <c r="IE234">
        <v>27.03762</v>
      </c>
      <c r="IF234" s="1">
        <v>1.3289790000000001E-3</v>
      </c>
      <c r="IG234">
        <v>0.38176959999999999</v>
      </c>
      <c r="IH234">
        <v>0.85209539999999995</v>
      </c>
      <c r="II234">
        <v>26.55142</v>
      </c>
      <c r="IJ234" s="1">
        <v>1.116098E-3</v>
      </c>
      <c r="IK234">
        <v>0.31959080000000001</v>
      </c>
      <c r="IL234">
        <v>0.85201139999999997</v>
      </c>
      <c r="IM234">
        <v>25.909929999999999</v>
      </c>
      <c r="IN234" s="1">
        <v>9.7229040000000003E-4</v>
      </c>
      <c r="IO234">
        <v>0.27761049999999998</v>
      </c>
      <c r="IP234">
        <v>0.85189029999999999</v>
      </c>
      <c r="IQ234">
        <v>25.48104</v>
      </c>
      <c r="IR234" s="1">
        <v>8.7071410000000001E-4</v>
      </c>
      <c r="IS234">
        <v>0.2481081</v>
      </c>
      <c r="IT234">
        <v>0.85176660000000004</v>
      </c>
      <c r="IU234">
        <v>25.420310000000001</v>
      </c>
      <c r="IV234" s="1">
        <v>7.9262850000000004E-4</v>
      </c>
      <c r="IW234">
        <v>0.2255848</v>
      </c>
      <c r="IX234">
        <v>0.85159700000000005</v>
      </c>
      <c r="IY234">
        <v>26.059239999999999</v>
      </c>
      <c r="IZ234" s="1">
        <v>7.2787559999999999E-4</v>
      </c>
      <c r="JA234">
        <v>0.20702300000000001</v>
      </c>
      <c r="JB234">
        <v>0.85142039999999997</v>
      </c>
      <c r="JC234">
        <v>26.67042</v>
      </c>
      <c r="JD234" s="1">
        <v>6.7316399999999997E-4</v>
      </c>
      <c r="JE234">
        <v>0.19133320000000001</v>
      </c>
      <c r="JF234">
        <v>0.85121199999999997</v>
      </c>
      <c r="JG234">
        <v>27.05245</v>
      </c>
      <c r="JH234" s="1">
        <v>6.2718310000000005E-4</v>
      </c>
      <c r="JI234">
        <v>0.17816860000000001</v>
      </c>
      <c r="JJ234">
        <v>0.8509989</v>
      </c>
      <c r="JK234">
        <v>26.966930000000001</v>
      </c>
      <c r="JL234" s="1">
        <v>5.8888409999999995E-4</v>
      </c>
      <c r="JM234">
        <v>0.16720579999999999</v>
      </c>
      <c r="JN234">
        <v>0.85074280000000002</v>
      </c>
      <c r="JO234">
        <v>26.73319</v>
      </c>
      <c r="JP234" s="1">
        <v>5.5686829999999996E-4</v>
      </c>
      <c r="JQ234">
        <v>0.1580396</v>
      </c>
      <c r="JR234">
        <v>0.85048069999999998</v>
      </c>
      <c r="JS234">
        <v>26.468789999999998</v>
      </c>
      <c r="JT234" s="1">
        <v>5.2970800000000005E-4</v>
      </c>
      <c r="JU234">
        <v>0.150279</v>
      </c>
      <c r="JV234">
        <v>0.85021159999999996</v>
      </c>
      <c r="JW234">
        <v>26.4908</v>
      </c>
      <c r="JX234" s="1">
        <v>5.0645099999999999E-4</v>
      </c>
      <c r="JY234">
        <v>0.1436257</v>
      </c>
      <c r="JZ234">
        <v>0.84996229999999995</v>
      </c>
      <c r="KA234">
        <v>26.7166</v>
      </c>
      <c r="KB234" s="1">
        <v>4.8641059999999999E-4</v>
      </c>
      <c r="KC234">
        <v>0.1379058</v>
      </c>
      <c r="KD234">
        <v>0.84969479999999997</v>
      </c>
      <c r="KE234">
        <v>27.371839999999999</v>
      </c>
      <c r="KF234" s="1">
        <v>4.6869629999999999E-4</v>
      </c>
      <c r="KG234">
        <v>0.13286709999999999</v>
      </c>
      <c r="KH234">
        <v>0.84944299999999995</v>
      </c>
      <c r="KI234">
        <v>27.757269999999998</v>
      </c>
      <c r="KJ234" s="1">
        <v>4.5225160000000002E-4</v>
      </c>
      <c r="KK234">
        <v>0.12818209999999999</v>
      </c>
      <c r="KL234">
        <v>0.84916530000000001</v>
      </c>
      <c r="KM234">
        <v>27.874600000000001</v>
      </c>
      <c r="KN234" s="1">
        <v>4.359783E-4</v>
      </c>
      <c r="KO234">
        <v>0.12357410000000001</v>
      </c>
      <c r="KP234">
        <v>0.84893949999999996</v>
      </c>
      <c r="KQ234">
        <v>27.77938</v>
      </c>
      <c r="KR234" s="1">
        <v>4.195453E-4</v>
      </c>
      <c r="KS234">
        <v>0.11891690000000001</v>
      </c>
      <c r="KT234">
        <v>0.84871600000000003</v>
      </c>
      <c r="KU234">
        <v>27.323910000000001</v>
      </c>
      <c r="KV234">
        <v>4.0274549999999999E-4</v>
      </c>
      <c r="KW234">
        <v>0.11416229999999999</v>
      </c>
      <c r="KX234">
        <v>0.84850930000000002</v>
      </c>
      <c r="KY234">
        <v>26.843350000000001</v>
      </c>
      <c r="KZ234" s="1">
        <v>3.8595950000000002E-4</v>
      </c>
      <c r="LA234">
        <v>0.109401</v>
      </c>
      <c r="LB234">
        <v>0.84836469999999997</v>
      </c>
      <c r="LC234">
        <v>26.581939999999999</v>
      </c>
      <c r="LD234" s="1">
        <v>3.6935240000000001E-4</v>
      </c>
      <c r="LE234">
        <v>0.1046856</v>
      </c>
      <c r="LF234">
        <v>0.84821299999999999</v>
      </c>
      <c r="LG234">
        <v>26.591259999999998</v>
      </c>
      <c r="LH234" s="1">
        <v>3.5307189999999998E-4</v>
      </c>
      <c r="LI234">
        <v>0.1000564</v>
      </c>
      <c r="LJ234">
        <v>0.84810940000000001</v>
      </c>
      <c r="LK234">
        <v>27.045369999999998</v>
      </c>
      <c r="LL234" s="1">
        <v>3.3730620000000001E-4</v>
      </c>
      <c r="LM234">
        <v>9.5573959999999999E-2</v>
      </c>
      <c r="LN234">
        <v>0.84804040000000003</v>
      </c>
      <c r="LO234">
        <v>27.434799999999999</v>
      </c>
      <c r="LP234" s="1">
        <v>3.2205249999999998E-4</v>
      </c>
      <c r="LQ234">
        <v>9.1239249999999994E-2</v>
      </c>
      <c r="LR234">
        <v>0.84799369999999996</v>
      </c>
      <c r="LS234">
        <v>27.722100000000001</v>
      </c>
      <c r="LT234" s="1">
        <v>3.074641E-4</v>
      </c>
      <c r="LU234">
        <v>8.7086109999999994E-2</v>
      </c>
      <c r="LV234">
        <v>0.84797020000000001</v>
      </c>
      <c r="LW234">
        <v>27.806799999999999</v>
      </c>
      <c r="LX234" s="1">
        <v>2.9365259999999997E-4</v>
      </c>
      <c r="LY234">
        <v>8.3150180000000004E-2</v>
      </c>
      <c r="LZ234">
        <v>0.84794349999999996</v>
      </c>
      <c r="MA234">
        <v>27.620280000000001</v>
      </c>
      <c r="MB234" s="1">
        <v>2.8024190000000001E-4</v>
      </c>
      <c r="MC234">
        <v>7.9442990000000005E-2</v>
      </c>
      <c r="MD234">
        <v>0.84793470000000004</v>
      </c>
      <c r="ME234">
        <v>27.20589</v>
      </c>
      <c r="MF234" s="1">
        <v>2.667735E-4</v>
      </c>
      <c r="MG234">
        <v>7.5879479999999999E-2</v>
      </c>
      <c r="MH234">
        <v>0.84792049999999997</v>
      </c>
      <c r="MI234">
        <v>26.94397</v>
      </c>
      <c r="MJ234" s="1">
        <v>2.5370649999999998E-4</v>
      </c>
      <c r="MK234">
        <v>7.2396290000000002E-2</v>
      </c>
      <c r="ML234">
        <v>0.8479352</v>
      </c>
      <c r="MM234">
        <v>26.858329999999999</v>
      </c>
      <c r="MN234" s="1">
        <v>2.4092450000000001E-4</v>
      </c>
      <c r="MO234">
        <v>6.8961919999999996E-2</v>
      </c>
      <c r="MP234">
        <v>0.84793130000000005</v>
      </c>
      <c r="MQ234">
        <v>27.322780000000002</v>
      </c>
      <c r="MR234" s="1">
        <v>2.283985E-4</v>
      </c>
      <c r="MS234">
        <v>6.5568600000000005E-2</v>
      </c>
      <c r="MT234">
        <v>0.84791819999999996</v>
      </c>
      <c r="MU234">
        <v>27.396280000000001</v>
      </c>
      <c r="MV234" s="1">
        <v>2.1645670000000001E-4</v>
      </c>
      <c r="MW234">
        <v>6.23125E-2</v>
      </c>
      <c r="MX234">
        <v>0.84792319999999999</v>
      </c>
      <c r="MY234">
        <v>27.10493</v>
      </c>
      <c r="MZ234" s="1">
        <v>2.054503E-4</v>
      </c>
      <c r="NA234">
        <v>5.9289290000000001E-2</v>
      </c>
      <c r="NB234">
        <v>0.84792840000000003</v>
      </c>
      <c r="NC234">
        <v>26.601199999999999</v>
      </c>
      <c r="ND234" s="1">
        <v>1.955375E-4</v>
      </c>
      <c r="NE234">
        <v>5.6557389999999999E-2</v>
      </c>
      <c r="NF234">
        <v>0.84793229999999997</v>
      </c>
      <c r="NG234">
        <v>26.196919999999999</v>
      </c>
      <c r="NH234" s="1">
        <v>1.8660009999999999E-4</v>
      </c>
      <c r="NI234">
        <v>5.4092559999999998E-2</v>
      </c>
      <c r="NJ234">
        <v>0.84792789999999996</v>
      </c>
      <c r="NK234">
        <v>25.814979999999998</v>
      </c>
      <c r="NL234" s="1">
        <v>1.7843580000000001E-4</v>
      </c>
      <c r="NM234">
        <v>5.184006E-2</v>
      </c>
      <c r="NN234">
        <v>0.8479158</v>
      </c>
      <c r="NO234">
        <v>25.608329999999999</v>
      </c>
      <c r="NP234" s="1">
        <v>1.709305E-4</v>
      </c>
      <c r="NQ234">
        <v>4.9763040000000001E-2</v>
      </c>
      <c r="NR234">
        <v>0.84792460000000003</v>
      </c>
      <c r="NS234">
        <v>25.568460000000002</v>
      </c>
      <c r="NT234" s="1">
        <v>1.639326E-4</v>
      </c>
      <c r="NU234">
        <v>4.7823299999999999E-2</v>
      </c>
      <c r="NV234">
        <v>0.84794389999999997</v>
      </c>
      <c r="NW234">
        <v>26.108740000000001</v>
      </c>
      <c r="NX234" s="1">
        <v>1.5727300000000001E-4</v>
      </c>
      <c r="NY234">
        <v>4.5970200000000003E-2</v>
      </c>
      <c r="NZ234">
        <v>0.84794119999999995</v>
      </c>
      <c r="OA234">
        <v>26.604279999999999</v>
      </c>
      <c r="OB234" s="1">
        <v>1.5096470000000001E-4</v>
      </c>
      <c r="OC234">
        <v>4.4208520000000001E-2</v>
      </c>
      <c r="OD234">
        <v>0.8479276</v>
      </c>
      <c r="OE234">
        <v>26.79017</v>
      </c>
      <c r="OF234" s="1">
        <v>1.4496600000000001E-4</v>
      </c>
      <c r="OG234">
        <v>4.2532920000000002E-2</v>
      </c>
      <c r="OH234">
        <v>0.84793799999999997</v>
      </c>
      <c r="OI234">
        <v>26.833629999999999</v>
      </c>
      <c r="OJ234" s="1">
        <v>1.392229E-4</v>
      </c>
      <c r="OK234">
        <v>4.0919980000000002E-2</v>
      </c>
    </row>
    <row r="235" spans="1:401" x14ac:dyDescent="0.35">
      <c r="A235">
        <v>241</v>
      </c>
      <c r="B235" t="s">
        <v>4</v>
      </c>
      <c r="C235" t="s">
        <v>181</v>
      </c>
      <c r="D235" t="s">
        <v>241</v>
      </c>
      <c r="E235">
        <v>905.77419999999995</v>
      </c>
      <c r="F235">
        <v>1.001816</v>
      </c>
      <c r="G235">
        <v>22.44791</v>
      </c>
      <c r="H235">
        <v>0</v>
      </c>
      <c r="I235">
        <v>0</v>
      </c>
      <c r="J235">
        <v>1.0003329999999999</v>
      </c>
      <c r="K235">
        <v>22.666329999999999</v>
      </c>
      <c r="L235">
        <v>0</v>
      </c>
      <c r="M235">
        <v>0</v>
      </c>
      <c r="N235">
        <v>0.99891160000000001</v>
      </c>
      <c r="O235">
        <v>22.93655</v>
      </c>
      <c r="P235">
        <v>0</v>
      </c>
      <c r="Q235">
        <v>0</v>
      </c>
      <c r="R235">
        <v>0.99748389999999998</v>
      </c>
      <c r="S235">
        <v>22.96435</v>
      </c>
      <c r="T235">
        <v>0</v>
      </c>
      <c r="U235">
        <v>0</v>
      </c>
      <c r="V235">
        <v>0.99572899999999998</v>
      </c>
      <c r="W235">
        <v>22.689070000000001</v>
      </c>
      <c r="X235">
        <v>0</v>
      </c>
      <c r="Y235">
        <v>0</v>
      </c>
      <c r="Z235">
        <v>0.99379150000000005</v>
      </c>
      <c r="AA235">
        <v>22.366800000000001</v>
      </c>
      <c r="AB235">
        <v>0</v>
      </c>
      <c r="AC235">
        <v>0</v>
      </c>
      <c r="AD235">
        <v>0.99145660000000002</v>
      </c>
      <c r="AE235">
        <v>22.074190000000002</v>
      </c>
      <c r="AF235">
        <v>0</v>
      </c>
      <c r="AG235">
        <v>0</v>
      </c>
      <c r="AH235">
        <v>0.9885777</v>
      </c>
      <c r="AI235">
        <v>22.328140000000001</v>
      </c>
      <c r="AJ235">
        <v>0</v>
      </c>
      <c r="AK235">
        <v>0</v>
      </c>
      <c r="AL235">
        <v>0.98538420000000004</v>
      </c>
      <c r="AM235">
        <v>22.842220000000001</v>
      </c>
      <c r="AN235">
        <v>0</v>
      </c>
      <c r="AO235">
        <v>0</v>
      </c>
      <c r="AP235">
        <v>0.98254280000000005</v>
      </c>
      <c r="AQ235">
        <v>23.522919999999999</v>
      </c>
      <c r="AR235">
        <v>4.0049510000000001E-36</v>
      </c>
      <c r="AS235">
        <v>1.8242199999999998E-33</v>
      </c>
      <c r="AT235">
        <v>0.98011870000000001</v>
      </c>
      <c r="AU235">
        <v>24.04975</v>
      </c>
      <c r="AV235" s="1">
        <v>1.1604549999999999E-24</v>
      </c>
      <c r="AW235" s="1">
        <v>5.2895769999999997E-22</v>
      </c>
      <c r="AX235">
        <v>0.97790089999999996</v>
      </c>
      <c r="AY235">
        <v>24.162859999999998</v>
      </c>
      <c r="AZ235" s="1">
        <v>1.6620200000000001E-14</v>
      </c>
      <c r="BA235" s="1">
        <v>7.6046020000000005E-12</v>
      </c>
      <c r="BB235">
        <v>0.97597069999999997</v>
      </c>
      <c r="BC235">
        <v>24.120339999999999</v>
      </c>
      <c r="BD235" s="1">
        <v>1.986418E-7</v>
      </c>
      <c r="BE235" s="1">
        <v>5.2281750000000001E-5</v>
      </c>
      <c r="BF235">
        <v>0.97401079999999995</v>
      </c>
      <c r="BG235">
        <v>23.911799999999999</v>
      </c>
      <c r="BH235" s="1">
        <v>2.9311320000000002E-4</v>
      </c>
      <c r="BI235" s="1">
        <v>8.7274980000000002E-2</v>
      </c>
      <c r="BJ235">
        <v>0.97190860000000001</v>
      </c>
      <c r="BK235">
        <v>23.828669999999999</v>
      </c>
      <c r="BL235" s="1">
        <v>4.0650319999999997E-2</v>
      </c>
      <c r="BM235" s="1">
        <v>13.28931</v>
      </c>
      <c r="BN235">
        <v>0.96963790000000005</v>
      </c>
      <c r="BO235">
        <v>24.260090000000002</v>
      </c>
      <c r="BP235" s="1">
        <v>1.222953</v>
      </c>
      <c r="BQ235" s="1">
        <v>435.3098</v>
      </c>
      <c r="BR235">
        <v>0.96714389999999995</v>
      </c>
      <c r="BS235">
        <v>24.699349999999999</v>
      </c>
      <c r="BT235" s="1">
        <v>11.70051</v>
      </c>
      <c r="BU235">
        <v>4505.8639999999996</v>
      </c>
      <c r="BV235">
        <v>0.96426420000000002</v>
      </c>
      <c r="BW235">
        <v>25.289529999999999</v>
      </c>
      <c r="BX235">
        <v>45.100059999999999</v>
      </c>
      <c r="BY235">
        <v>18721.669999999998</v>
      </c>
      <c r="BZ235">
        <v>0.96097529999999998</v>
      </c>
      <c r="CA235">
        <v>25.771529999999998</v>
      </c>
      <c r="CB235">
        <v>82.986170000000001</v>
      </c>
      <c r="CC235">
        <v>37026.99</v>
      </c>
      <c r="CD235">
        <v>0.95718990000000004</v>
      </c>
      <c r="CE235">
        <v>25.915500000000002</v>
      </c>
      <c r="CF235">
        <v>83.069410000000005</v>
      </c>
      <c r="CG235">
        <v>39760.870000000003</v>
      </c>
      <c r="CH235">
        <v>0.95298470000000002</v>
      </c>
      <c r="CI235">
        <v>25.70682</v>
      </c>
      <c r="CJ235">
        <v>50.304920000000003</v>
      </c>
      <c r="CK235">
        <v>25758.720000000001</v>
      </c>
      <c r="CL235">
        <v>0.94836969999999998</v>
      </c>
      <c r="CM235">
        <v>25.41966</v>
      </c>
      <c r="CN235">
        <v>20.178239999999999</v>
      </c>
      <c r="CO235">
        <v>11026.51</v>
      </c>
      <c r="CP235">
        <v>0.9435074</v>
      </c>
      <c r="CQ235">
        <v>25.216000000000001</v>
      </c>
      <c r="CR235">
        <v>5.8161019999999999</v>
      </c>
      <c r="CS235">
        <v>3377.4780000000001</v>
      </c>
      <c r="CT235">
        <v>0.93798709999999996</v>
      </c>
      <c r="CU235">
        <v>25.318919999999999</v>
      </c>
      <c r="CV235">
        <v>1.3232980000000001</v>
      </c>
      <c r="CW235">
        <v>807.37300000000005</v>
      </c>
      <c r="CX235">
        <v>0.93241169999999995</v>
      </c>
      <c r="CY235">
        <v>25.15193</v>
      </c>
      <c r="CZ235">
        <v>0.2886204</v>
      </c>
      <c r="DA235">
        <v>177.04390000000001</v>
      </c>
      <c r="DB235">
        <v>0.92673749999999999</v>
      </c>
      <c r="DC235">
        <v>25.509869999999999</v>
      </c>
      <c r="DD235">
        <v>9.9239839999999996E-2</v>
      </c>
      <c r="DE235">
        <v>55.020859999999999</v>
      </c>
      <c r="DF235">
        <v>0.92097399999999996</v>
      </c>
      <c r="DG235">
        <v>25.825340000000001</v>
      </c>
      <c r="DH235">
        <v>7.0928630000000006E-2</v>
      </c>
      <c r="DI235">
        <v>35.803190000000001</v>
      </c>
      <c r="DJ235">
        <v>0.91482569999999996</v>
      </c>
      <c r="DK235">
        <v>25.8522</v>
      </c>
      <c r="DL235">
        <v>6.7737710000000007E-2</v>
      </c>
      <c r="DM235">
        <v>33.674439999999997</v>
      </c>
      <c r="DN235">
        <v>0.90859829999999997</v>
      </c>
      <c r="DO235">
        <v>25.715699999999998</v>
      </c>
      <c r="DP235">
        <v>6.6199640000000004E-2</v>
      </c>
      <c r="DQ235">
        <v>33.203180000000003</v>
      </c>
      <c r="DR235">
        <v>0.90246890000000002</v>
      </c>
      <c r="DS235">
        <v>25.455390000000001</v>
      </c>
      <c r="DT235">
        <v>6.2887090000000007E-2</v>
      </c>
      <c r="DU235">
        <v>31.938700000000001</v>
      </c>
      <c r="DV235">
        <v>0.89632590000000001</v>
      </c>
      <c r="DW235">
        <v>25.197769999999998</v>
      </c>
      <c r="DX235" s="1">
        <v>5.8156840000000001E-2</v>
      </c>
      <c r="DY235">
        <v>29.889749999999999</v>
      </c>
      <c r="DZ235">
        <v>0.89015730000000004</v>
      </c>
      <c r="EA235">
        <v>25.467880000000001</v>
      </c>
      <c r="EB235" s="1">
        <v>5.286006E-2</v>
      </c>
      <c r="EC235">
        <v>27.461120000000001</v>
      </c>
      <c r="ED235">
        <v>0.88367989999999996</v>
      </c>
      <c r="EE235">
        <v>25.802240000000001</v>
      </c>
      <c r="EF235" s="1">
        <v>4.7555449999999999E-2</v>
      </c>
      <c r="EG235">
        <v>24.96058</v>
      </c>
      <c r="EH235">
        <v>0.87729449999999998</v>
      </c>
      <c r="EI235">
        <v>26.189119999999999</v>
      </c>
      <c r="EJ235">
        <v>4.2550030000000003E-2</v>
      </c>
      <c r="EK235">
        <v>22.54918</v>
      </c>
      <c r="EL235">
        <v>0.87141109999999999</v>
      </c>
      <c r="EM235">
        <v>26.561820000000001</v>
      </c>
      <c r="EN235" s="1">
        <v>3.7978419999999999E-2</v>
      </c>
      <c r="EO235">
        <v>20.304780000000001</v>
      </c>
      <c r="EP235">
        <v>0.86613039999999997</v>
      </c>
      <c r="EQ235">
        <v>26.564679999999999</v>
      </c>
      <c r="ER235" s="1">
        <v>3.3860550000000003E-2</v>
      </c>
      <c r="ES235">
        <v>18.25226</v>
      </c>
      <c r="ET235">
        <v>0.86070610000000003</v>
      </c>
      <c r="EU235">
        <v>26.383130000000001</v>
      </c>
      <c r="EV235" s="1">
        <v>3.0201059999999998E-2</v>
      </c>
      <c r="EW235">
        <v>16.411899999999999</v>
      </c>
      <c r="EX235">
        <v>0.8555644</v>
      </c>
      <c r="EY235">
        <v>26.36748</v>
      </c>
      <c r="EZ235" s="1">
        <v>2.697917E-2</v>
      </c>
      <c r="FA235">
        <v>14.774620000000001</v>
      </c>
      <c r="FB235">
        <v>0.85048310000000005</v>
      </c>
      <c r="FC235">
        <v>26.351700000000001</v>
      </c>
      <c r="FD235" s="1">
        <v>2.409505E-2</v>
      </c>
      <c r="FE235">
        <v>13.29881</v>
      </c>
      <c r="FF235">
        <v>0.84496300000000002</v>
      </c>
      <c r="FG235">
        <v>26.593050000000002</v>
      </c>
      <c r="FH235" s="1">
        <v>2.1484300000000001E-2</v>
      </c>
      <c r="FI235">
        <v>11.96153</v>
      </c>
      <c r="FJ235">
        <v>0.8397831</v>
      </c>
      <c r="FK235">
        <v>26.656030000000001</v>
      </c>
      <c r="FL235" s="1">
        <v>1.9159300000000001E-2</v>
      </c>
      <c r="FM235">
        <v>10.75643</v>
      </c>
      <c r="FN235">
        <v>0.83406979999999997</v>
      </c>
      <c r="FO235">
        <v>26.447620000000001</v>
      </c>
      <c r="FP235" s="1">
        <v>1.7066720000000001E-2</v>
      </c>
      <c r="FQ235">
        <v>9.6703340000000004</v>
      </c>
      <c r="FR235">
        <v>0.82849879999999998</v>
      </c>
      <c r="FS235">
        <v>26.167259999999999</v>
      </c>
      <c r="FT235" s="1">
        <v>1.520295E-2</v>
      </c>
      <c r="FU235">
        <v>8.6925969999999992</v>
      </c>
      <c r="FV235">
        <v>0.82361510000000004</v>
      </c>
      <c r="FW235">
        <v>25.87537</v>
      </c>
      <c r="FX235" s="1">
        <v>1.3545E-2</v>
      </c>
      <c r="FY235">
        <v>7.8094910000000004</v>
      </c>
      <c r="FZ235">
        <v>0.81916679999999997</v>
      </c>
      <c r="GA235">
        <v>25.698119999999999</v>
      </c>
      <c r="GB235" s="1">
        <v>1.2068260000000001E-2</v>
      </c>
      <c r="GC235">
        <v>7.0121549999999999</v>
      </c>
      <c r="GD235">
        <v>0.81477350000000004</v>
      </c>
      <c r="GE235">
        <v>25.67727</v>
      </c>
      <c r="GF235" s="1">
        <v>1.074349E-2</v>
      </c>
      <c r="GG235">
        <v>6.2900850000000004</v>
      </c>
      <c r="GH235">
        <v>0.81236569999999997</v>
      </c>
      <c r="GI235">
        <v>25.794270000000001</v>
      </c>
      <c r="GJ235" s="1">
        <v>9.577805E-3</v>
      </c>
      <c r="GK235">
        <v>5.6344430000000001</v>
      </c>
      <c r="GL235">
        <v>0.81135970000000002</v>
      </c>
      <c r="GM235">
        <v>26.261389999999999</v>
      </c>
      <c r="GN235" s="1">
        <v>8.5417080000000003E-3</v>
      </c>
      <c r="GO235">
        <v>5.0389699999999999</v>
      </c>
      <c r="GP235">
        <v>0.81063649999999998</v>
      </c>
      <c r="GQ235">
        <v>26.706160000000001</v>
      </c>
      <c r="GR235" s="1">
        <v>7.6128209999999997E-3</v>
      </c>
      <c r="GS235">
        <v>4.4997680000000004</v>
      </c>
      <c r="GT235">
        <v>0.81005799999999994</v>
      </c>
      <c r="GU235">
        <v>27.138639999999999</v>
      </c>
      <c r="GV235" s="1">
        <v>6.7664919999999998E-3</v>
      </c>
      <c r="GW235">
        <v>4.0056039999999999</v>
      </c>
      <c r="GX235">
        <v>0.80963529999999995</v>
      </c>
      <c r="GY235">
        <v>27.410869999999999</v>
      </c>
      <c r="GZ235" s="1">
        <v>5.991344E-3</v>
      </c>
      <c r="HA235">
        <v>3.5514209999999999</v>
      </c>
      <c r="HB235">
        <v>0.80939320000000003</v>
      </c>
      <c r="HC235">
        <v>27.45309</v>
      </c>
      <c r="HD235" s="1">
        <v>5.2784640000000001E-3</v>
      </c>
      <c r="HE235">
        <v>3.1330420000000001</v>
      </c>
      <c r="HF235">
        <v>0.80925080000000005</v>
      </c>
      <c r="HG235">
        <v>27.154140000000002</v>
      </c>
      <c r="HH235" s="1">
        <v>4.6072780000000002E-3</v>
      </c>
      <c r="HI235">
        <v>2.7399680000000002</v>
      </c>
      <c r="HJ235">
        <v>0.80951050000000002</v>
      </c>
      <c r="HK235">
        <v>26.98705</v>
      </c>
      <c r="HL235" s="1">
        <v>3.9523300000000004E-3</v>
      </c>
      <c r="HM235">
        <v>2.3582100000000001</v>
      </c>
      <c r="HN235">
        <v>0.81005609999999995</v>
      </c>
      <c r="HO235">
        <v>26.951350000000001</v>
      </c>
      <c r="HP235" s="1">
        <v>3.3027719999999998E-3</v>
      </c>
      <c r="HQ235">
        <v>1.980246</v>
      </c>
      <c r="HR235">
        <v>0.81047899999999995</v>
      </c>
      <c r="HS235">
        <v>27.182449999999999</v>
      </c>
      <c r="HT235" s="1">
        <v>2.6811460000000001E-3</v>
      </c>
      <c r="HU235">
        <v>1.6158140000000001</v>
      </c>
      <c r="HV235">
        <v>0.81083110000000003</v>
      </c>
      <c r="HW235">
        <v>27.44678</v>
      </c>
      <c r="HX235" s="1">
        <v>2.1312200000000001E-3</v>
      </c>
      <c r="HY235">
        <v>1.288465</v>
      </c>
      <c r="HZ235">
        <v>0.81116310000000003</v>
      </c>
      <c r="IA235">
        <v>27.388960000000001</v>
      </c>
      <c r="IB235" s="1">
        <v>1.6890589999999999E-3</v>
      </c>
      <c r="IC235">
        <v>1.020262</v>
      </c>
      <c r="ID235">
        <v>0.81140590000000001</v>
      </c>
      <c r="IE235">
        <v>27.18845</v>
      </c>
      <c r="IF235" s="1">
        <v>1.3638299999999999E-3</v>
      </c>
      <c r="IG235">
        <v>0.81949640000000001</v>
      </c>
      <c r="IH235">
        <v>0.81161729999999999</v>
      </c>
      <c r="II235">
        <v>26.706980000000001</v>
      </c>
      <c r="IJ235" s="1">
        <v>1.139735E-3</v>
      </c>
      <c r="IK235">
        <v>0.67945920000000004</v>
      </c>
      <c r="IL235">
        <v>0.81175509999999995</v>
      </c>
      <c r="IM235">
        <v>26.019469999999998</v>
      </c>
      <c r="IN235" s="1">
        <v>9.884036000000001E-4</v>
      </c>
      <c r="IO235">
        <v>0.58465409999999995</v>
      </c>
      <c r="IP235">
        <v>0.811832</v>
      </c>
      <c r="IQ235">
        <v>25.539290000000001</v>
      </c>
      <c r="IR235" s="1">
        <v>8.8237340000000002E-4</v>
      </c>
      <c r="IS235">
        <v>0.51894940000000001</v>
      </c>
      <c r="IT235">
        <v>0.81186650000000005</v>
      </c>
      <c r="IU235">
        <v>25.43721</v>
      </c>
      <c r="IV235" s="1">
        <v>8.0183990000000003E-4</v>
      </c>
      <c r="IW235">
        <v>0.4699972</v>
      </c>
      <c r="IX235">
        <v>0.81189029999999995</v>
      </c>
      <c r="IY235">
        <v>26.089379999999998</v>
      </c>
      <c r="IZ235" s="1">
        <v>7.3558659999999998E-4</v>
      </c>
      <c r="JA235">
        <v>0.43041689999999999</v>
      </c>
      <c r="JB235">
        <v>0.81189449999999996</v>
      </c>
      <c r="JC235">
        <v>26.743960000000001</v>
      </c>
      <c r="JD235" s="1">
        <v>6.796746E-4</v>
      </c>
      <c r="JE235">
        <v>0.39712750000000002</v>
      </c>
      <c r="JF235">
        <v>0.81183810000000001</v>
      </c>
      <c r="JG235">
        <v>27.172190000000001</v>
      </c>
      <c r="JH235" s="1">
        <v>6.3261329999999996E-4</v>
      </c>
      <c r="JI235">
        <v>0.36913380000000001</v>
      </c>
      <c r="JJ235">
        <v>0.81182109999999996</v>
      </c>
      <c r="JK235">
        <v>27.096520000000002</v>
      </c>
      <c r="JL235" s="1">
        <v>5.9341180000000002E-4</v>
      </c>
      <c r="JM235">
        <v>0.3458098</v>
      </c>
      <c r="JN235">
        <v>0.81178910000000004</v>
      </c>
      <c r="JO235">
        <v>26.828150000000001</v>
      </c>
      <c r="JP235" s="1">
        <v>5.6066530000000001E-4</v>
      </c>
      <c r="JQ235">
        <v>0.32634079999999999</v>
      </c>
      <c r="JR235">
        <v>0.81173649999999997</v>
      </c>
      <c r="JS235">
        <v>26.483650000000001</v>
      </c>
      <c r="JT235" s="1">
        <v>5.3293559999999999E-4</v>
      </c>
      <c r="JU235">
        <v>0.30992380000000003</v>
      </c>
      <c r="JV235">
        <v>0.81174740000000001</v>
      </c>
      <c r="JW235">
        <v>26.446280000000002</v>
      </c>
      <c r="JX235" s="1">
        <v>5.0922059999999999E-4</v>
      </c>
      <c r="JY235">
        <v>0.2959</v>
      </c>
      <c r="JZ235">
        <v>0.81175350000000002</v>
      </c>
      <c r="KA235">
        <v>26.65089</v>
      </c>
      <c r="KB235" s="1">
        <v>4.8880799999999997E-4</v>
      </c>
      <c r="KC235">
        <v>0.28386929999999999</v>
      </c>
      <c r="KD235">
        <v>0.81173629999999997</v>
      </c>
      <c r="KE235">
        <v>27.347429999999999</v>
      </c>
      <c r="KF235" s="1">
        <v>4.7084399999999999E-4</v>
      </c>
      <c r="KG235">
        <v>0.2733681</v>
      </c>
      <c r="KH235">
        <v>0.81173669999999998</v>
      </c>
      <c r="KI235">
        <v>27.81625</v>
      </c>
      <c r="KJ235" s="1">
        <v>4.5429079999999999E-4</v>
      </c>
      <c r="KK235">
        <v>0.26374829999999999</v>
      </c>
      <c r="KL235">
        <v>0.81176729999999997</v>
      </c>
      <c r="KM235">
        <v>28.007439999999999</v>
      </c>
      <c r="KN235" s="1">
        <v>4.380141E-4</v>
      </c>
      <c r="KO235">
        <v>0.25441649999999999</v>
      </c>
      <c r="KP235">
        <v>0.8117607</v>
      </c>
      <c r="KQ235">
        <v>27.9299</v>
      </c>
      <c r="KR235" s="1">
        <v>4.2161830000000001E-4</v>
      </c>
      <c r="KS235">
        <v>0.24503349999999999</v>
      </c>
      <c r="KT235">
        <v>0.81180509999999995</v>
      </c>
      <c r="KU235">
        <v>27.467099999999999</v>
      </c>
      <c r="KV235" s="1">
        <v>4.0485340000000002E-4</v>
      </c>
      <c r="KW235">
        <v>0.2354627</v>
      </c>
      <c r="KX235">
        <v>0.8118398</v>
      </c>
      <c r="KY235">
        <v>26.923739999999999</v>
      </c>
      <c r="KZ235" s="1">
        <v>3.8805460000000002E-4</v>
      </c>
      <c r="LA235">
        <v>0.2258057</v>
      </c>
      <c r="LB235">
        <v>0.81192500000000001</v>
      </c>
      <c r="LC235">
        <v>26.606649999999998</v>
      </c>
      <c r="LD235" s="1">
        <v>3.7143199999999999E-4</v>
      </c>
      <c r="LE235">
        <v>0.216226</v>
      </c>
      <c r="LF235">
        <v>0.81194390000000005</v>
      </c>
      <c r="LG235">
        <v>26.583729999999999</v>
      </c>
      <c r="LH235" s="1">
        <v>3.5509700000000002E-4</v>
      </c>
      <c r="LI235">
        <v>0.2067696</v>
      </c>
      <c r="LJ235">
        <v>0.81201809999999996</v>
      </c>
      <c r="LK235">
        <v>27.065110000000001</v>
      </c>
      <c r="LL235" s="1">
        <v>3.3926730000000002E-4</v>
      </c>
      <c r="LM235">
        <v>0.19758629999999999</v>
      </c>
      <c r="LN235">
        <v>0.81209310000000001</v>
      </c>
      <c r="LO235">
        <v>27.499580000000002</v>
      </c>
      <c r="LP235" s="1">
        <v>3.2394310000000002E-4</v>
      </c>
      <c r="LQ235">
        <v>0.18868770000000001</v>
      </c>
      <c r="LR235">
        <v>0.812191</v>
      </c>
      <c r="LS235">
        <v>27.821100000000001</v>
      </c>
      <c r="LT235" s="1">
        <v>3.0927310000000003E-4</v>
      </c>
      <c r="LU235">
        <v>0.1801353</v>
      </c>
      <c r="LV235">
        <v>0.81224750000000001</v>
      </c>
      <c r="LW235">
        <v>27.908110000000001</v>
      </c>
      <c r="LX235" s="1">
        <v>2.9535990000000001E-4</v>
      </c>
      <c r="LY235">
        <v>0.1719976</v>
      </c>
      <c r="LZ235">
        <v>0.81228080000000003</v>
      </c>
      <c r="MA235">
        <v>27.714849999999998</v>
      </c>
      <c r="MB235" s="1">
        <v>2.8185530000000001E-4</v>
      </c>
      <c r="MC235">
        <v>0.1643231</v>
      </c>
      <c r="MD235">
        <v>0.81233259999999996</v>
      </c>
      <c r="ME235">
        <v>27.258900000000001</v>
      </c>
      <c r="MF235" s="1">
        <v>2.6833549999999998E-4</v>
      </c>
      <c r="MG235">
        <v>0.15698680000000001</v>
      </c>
      <c r="MH235">
        <v>0.81238120000000003</v>
      </c>
      <c r="MI235">
        <v>26.958400000000001</v>
      </c>
      <c r="MJ235" s="1">
        <v>2.5523149999999998E-4</v>
      </c>
      <c r="MK235">
        <v>0.1498352</v>
      </c>
      <c r="ML235">
        <v>0.81238639999999995</v>
      </c>
      <c r="MM235">
        <v>26.849299999999999</v>
      </c>
      <c r="MN235" s="1">
        <v>2.4243170000000001E-4</v>
      </c>
      <c r="MO235">
        <v>0.14279890000000001</v>
      </c>
      <c r="MP235">
        <v>0.81243600000000005</v>
      </c>
      <c r="MQ235">
        <v>27.322839999999999</v>
      </c>
      <c r="MR235" s="1">
        <v>2.2987309999999999E-4</v>
      </c>
      <c r="MS235">
        <v>0.13584019999999999</v>
      </c>
      <c r="MT235">
        <v>0.81244989999999995</v>
      </c>
      <c r="MU235">
        <v>27.482880000000002</v>
      </c>
      <c r="MV235" s="1">
        <v>2.1784589999999999E-4</v>
      </c>
      <c r="MW235">
        <v>0.12909950000000001</v>
      </c>
      <c r="MX235">
        <v>0.8124498</v>
      </c>
      <c r="MY235">
        <v>27.232810000000001</v>
      </c>
      <c r="MZ235" s="1">
        <v>2.0672320000000001E-4</v>
      </c>
      <c r="NA235">
        <v>0.1227891</v>
      </c>
      <c r="NB235">
        <v>0.81245210000000001</v>
      </c>
      <c r="NC235">
        <v>26.74267</v>
      </c>
      <c r="ND235" s="1">
        <v>1.966793E-4</v>
      </c>
      <c r="NE235">
        <v>0.1170515</v>
      </c>
      <c r="NF235">
        <v>0.81247559999999996</v>
      </c>
      <c r="NG235">
        <v>26.322800000000001</v>
      </c>
      <c r="NH235" s="1">
        <v>1.8763469999999999E-4</v>
      </c>
      <c r="NI235">
        <v>0.1118783</v>
      </c>
      <c r="NJ235">
        <v>0.8124711</v>
      </c>
      <c r="NK235">
        <v>25.889600000000002</v>
      </c>
      <c r="NL235" s="1">
        <v>1.7938310000000001E-4</v>
      </c>
      <c r="NM235">
        <v>0.10716390000000001</v>
      </c>
      <c r="NN235">
        <v>0.81248880000000001</v>
      </c>
      <c r="NO235">
        <v>25.637129999999999</v>
      </c>
      <c r="NP235" s="1">
        <v>1.718034E-4</v>
      </c>
      <c r="NQ235">
        <v>0.10282570000000001</v>
      </c>
      <c r="NR235">
        <v>0.81249309999999997</v>
      </c>
      <c r="NS235">
        <v>25.57366</v>
      </c>
      <c r="NT235" s="1">
        <v>1.6475560000000001E-4</v>
      </c>
      <c r="NU235">
        <v>9.8795670000000002E-2</v>
      </c>
      <c r="NV235">
        <v>0.81248690000000001</v>
      </c>
      <c r="NW235">
        <v>26.132180000000002</v>
      </c>
      <c r="NX235" s="1">
        <v>1.5805729999999999E-4</v>
      </c>
      <c r="NY235">
        <v>9.4961500000000004E-2</v>
      </c>
      <c r="NZ235">
        <v>0.81248580000000004</v>
      </c>
      <c r="OA235">
        <v>26.685379999999999</v>
      </c>
      <c r="OB235" s="1">
        <v>1.5170679999999999E-4</v>
      </c>
      <c r="OC235">
        <v>9.1310829999999996E-2</v>
      </c>
      <c r="OD235">
        <v>0.81247809999999998</v>
      </c>
      <c r="OE235">
        <v>26.913029999999999</v>
      </c>
      <c r="OF235" s="1">
        <v>1.456754E-4</v>
      </c>
      <c r="OG235">
        <v>8.7841970000000005E-2</v>
      </c>
      <c r="OH235">
        <v>0.81248560000000003</v>
      </c>
      <c r="OI235">
        <v>26.952179999999998</v>
      </c>
      <c r="OJ235" s="1">
        <v>1.3990190000000001E-4</v>
      </c>
      <c r="OK235">
        <v>8.4509760000000003E-2</v>
      </c>
    </row>
    <row r="236" spans="1:401" x14ac:dyDescent="0.35">
      <c r="A236">
        <v>242</v>
      </c>
      <c r="B236" t="s">
        <v>4</v>
      </c>
      <c r="C236" t="s">
        <v>181</v>
      </c>
      <c r="D236" t="s">
        <v>242</v>
      </c>
      <c r="E236">
        <v>867.32979999999998</v>
      </c>
      <c r="F236">
        <v>0.46459</v>
      </c>
      <c r="G236">
        <v>22.466100000000001</v>
      </c>
      <c r="H236">
        <v>0</v>
      </c>
      <c r="I236">
        <v>0</v>
      </c>
      <c r="J236">
        <v>0.46306389999999997</v>
      </c>
      <c r="K236">
        <v>22.673079999999999</v>
      </c>
      <c r="L236">
        <v>0</v>
      </c>
      <c r="M236">
        <v>0</v>
      </c>
      <c r="N236">
        <v>0.46156049999999998</v>
      </c>
      <c r="O236">
        <v>22.94867</v>
      </c>
      <c r="P236">
        <v>0</v>
      </c>
      <c r="Q236">
        <v>0</v>
      </c>
      <c r="R236">
        <v>0.46009109999999998</v>
      </c>
      <c r="S236">
        <v>22.993590000000001</v>
      </c>
      <c r="T236">
        <v>0</v>
      </c>
      <c r="U236">
        <v>0</v>
      </c>
      <c r="V236">
        <v>0.45859800000000001</v>
      </c>
      <c r="W236">
        <v>22.725149999999999</v>
      </c>
      <c r="X236">
        <v>0</v>
      </c>
      <c r="Y236">
        <v>0</v>
      </c>
      <c r="Z236">
        <v>0.45697130000000002</v>
      </c>
      <c r="AA236">
        <v>22.415330000000001</v>
      </c>
      <c r="AB236">
        <v>0</v>
      </c>
      <c r="AC236">
        <v>0</v>
      </c>
      <c r="AD236">
        <v>0.45515600000000001</v>
      </c>
      <c r="AE236">
        <v>22.11364</v>
      </c>
      <c r="AF236">
        <v>0</v>
      </c>
      <c r="AG236">
        <v>0</v>
      </c>
      <c r="AH236">
        <v>0.45292959999999999</v>
      </c>
      <c r="AI236">
        <v>22.340019999999999</v>
      </c>
      <c r="AJ236">
        <v>0</v>
      </c>
      <c r="AK236">
        <v>0</v>
      </c>
      <c r="AL236">
        <v>0.4504282</v>
      </c>
      <c r="AM236">
        <v>22.830690000000001</v>
      </c>
      <c r="AN236">
        <v>0</v>
      </c>
      <c r="AO236">
        <v>0</v>
      </c>
      <c r="AP236">
        <v>0.44800830000000003</v>
      </c>
      <c r="AQ236">
        <v>23.502870000000001</v>
      </c>
      <c r="AR236">
        <v>7.8614220000000004E-37</v>
      </c>
      <c r="AS236">
        <v>4.1696129999999996E-34</v>
      </c>
      <c r="AT236">
        <v>0.44581399999999999</v>
      </c>
      <c r="AU236">
        <v>24.048069999999999</v>
      </c>
      <c r="AV236" s="1">
        <v>2.3876190000000001E-25</v>
      </c>
      <c r="AW236" s="1">
        <v>1.268321E-22</v>
      </c>
      <c r="AX236">
        <v>0.44380799999999998</v>
      </c>
      <c r="AY236">
        <v>24.179680000000001</v>
      </c>
      <c r="AZ236" s="1">
        <v>6.5933979999999998E-15</v>
      </c>
      <c r="BA236" s="1">
        <v>3.518367E-12</v>
      </c>
      <c r="BB236">
        <v>0.44200709999999999</v>
      </c>
      <c r="BC236">
        <v>24.146660000000001</v>
      </c>
      <c r="BD236" s="1">
        <v>4.6504390000000003E-8</v>
      </c>
      <c r="BE236" s="1">
        <v>2.1758640000000001E-5</v>
      </c>
      <c r="BF236">
        <v>0.44025789999999998</v>
      </c>
      <c r="BG236">
        <v>23.955020000000001</v>
      </c>
      <c r="BH236" s="1">
        <v>1.147148E-4</v>
      </c>
      <c r="BI236" s="1">
        <v>5.0284089999999997E-2</v>
      </c>
      <c r="BJ236">
        <v>0.43848619999999999</v>
      </c>
      <c r="BK236">
        <v>23.85586</v>
      </c>
      <c r="BL236" s="1">
        <v>2.0542589999999999E-2</v>
      </c>
      <c r="BM236" s="1">
        <v>9.2111750000000008</v>
      </c>
      <c r="BN236">
        <v>0.43661329999999998</v>
      </c>
      <c r="BO236">
        <v>24.28134</v>
      </c>
      <c r="BP236" s="1">
        <v>0.74637319999999996</v>
      </c>
      <c r="BQ236" s="1">
        <v>348.01560000000001</v>
      </c>
      <c r="BR236">
        <v>0.4345715</v>
      </c>
      <c r="BS236">
        <v>24.704170000000001</v>
      </c>
      <c r="BT236" s="1">
        <v>8.3488919999999993</v>
      </c>
      <c r="BU236">
        <v>4061.8969999999999</v>
      </c>
      <c r="BV236">
        <v>0.4323166</v>
      </c>
      <c r="BW236">
        <v>25.280860000000001</v>
      </c>
      <c r="BX236">
        <v>36.888849999999998</v>
      </c>
      <c r="BY236">
        <v>18743.689999999999</v>
      </c>
      <c r="BZ236">
        <v>0.42972510000000003</v>
      </c>
      <c r="CA236">
        <v>25.760829999999999</v>
      </c>
      <c r="CB236">
        <v>76.73612</v>
      </c>
      <c r="CC236">
        <v>40697.300000000003</v>
      </c>
      <c r="CD236">
        <v>0.4267455</v>
      </c>
      <c r="CE236">
        <v>25.928190000000001</v>
      </c>
      <c r="CF236">
        <v>85.942869999999999</v>
      </c>
      <c r="CG236">
        <v>47514.59</v>
      </c>
      <c r="CH236">
        <v>0.42341440000000002</v>
      </c>
      <c r="CI236">
        <v>25.733830000000001</v>
      </c>
      <c r="CJ236">
        <v>57.676729999999999</v>
      </c>
      <c r="CK236">
        <v>33193.68</v>
      </c>
      <c r="CL236">
        <v>0.41975620000000002</v>
      </c>
      <c r="CM236">
        <v>25.467870000000001</v>
      </c>
      <c r="CN236">
        <v>25.429459999999999</v>
      </c>
      <c r="CO236">
        <v>15196.51</v>
      </c>
      <c r="CP236">
        <v>0.41583560000000003</v>
      </c>
      <c r="CQ236">
        <v>25.268339999999998</v>
      </c>
      <c r="CR236">
        <v>7.9768410000000003</v>
      </c>
      <c r="CS236">
        <v>4934.9920000000002</v>
      </c>
      <c r="CT236">
        <v>0.4117169</v>
      </c>
      <c r="CU236">
        <v>25.380320000000001</v>
      </c>
      <c r="CV236">
        <v>1.9367890000000001</v>
      </c>
      <c r="CW236">
        <v>1233.3150000000001</v>
      </c>
      <c r="CX236">
        <v>0.40752620000000001</v>
      </c>
      <c r="CY236">
        <v>25.19595</v>
      </c>
      <c r="CZ236">
        <v>0.42127680000000001</v>
      </c>
      <c r="DA236">
        <v>271.60550000000001</v>
      </c>
      <c r="DB236">
        <v>0.40323619999999999</v>
      </c>
      <c r="DC236">
        <v>25.516449999999999</v>
      </c>
      <c r="DD236">
        <v>0.1225131</v>
      </c>
      <c r="DE236">
        <v>76.290869999999998</v>
      </c>
      <c r="DF236">
        <v>0.39882489999999998</v>
      </c>
      <c r="DG236">
        <v>25.836919999999999</v>
      </c>
      <c r="DH236">
        <v>7.4083930000000006E-2</v>
      </c>
      <c r="DI236">
        <v>43.961880000000001</v>
      </c>
      <c r="DJ236">
        <v>0.39421430000000002</v>
      </c>
      <c r="DK236">
        <v>25.87959</v>
      </c>
      <c r="DL236">
        <v>6.795503E-2</v>
      </c>
      <c r="DM236">
        <v>40.03143</v>
      </c>
      <c r="DN236">
        <v>0.38948749999999999</v>
      </c>
      <c r="DO236">
        <v>25.74241</v>
      </c>
      <c r="DP236">
        <v>6.6474630000000007E-2</v>
      </c>
      <c r="DQ236">
        <v>39.515909999999998</v>
      </c>
      <c r="DR236">
        <v>0.38480900000000001</v>
      </c>
      <c r="DS236">
        <v>25.515309999999999</v>
      </c>
      <c r="DT236">
        <v>6.3602190000000003E-2</v>
      </c>
      <c r="DU236">
        <v>38.259610000000002</v>
      </c>
      <c r="DV236">
        <v>0.38006450000000003</v>
      </c>
      <c r="DW236">
        <v>25.262229999999999</v>
      </c>
      <c r="DX236" s="1">
        <v>5.9164290000000001E-2</v>
      </c>
      <c r="DY236">
        <v>36.014989999999997</v>
      </c>
      <c r="DZ236">
        <v>0.37530570000000002</v>
      </c>
      <c r="EA236">
        <v>25.531479999999998</v>
      </c>
      <c r="EB236" s="1">
        <v>5.398679E-2</v>
      </c>
      <c r="EC236">
        <v>33.236440000000002</v>
      </c>
      <c r="ED236">
        <v>0.37040719999999999</v>
      </c>
      <c r="EE236">
        <v>25.86393</v>
      </c>
      <c r="EF236" s="1">
        <v>4.8685510000000001E-2</v>
      </c>
      <c r="EG236">
        <v>30.311589999999999</v>
      </c>
      <c r="EH236">
        <v>0.36559150000000001</v>
      </c>
      <c r="EI236">
        <v>26.239570000000001</v>
      </c>
      <c r="EJ236" s="1">
        <v>4.3631669999999997E-2</v>
      </c>
      <c r="EK236">
        <v>27.458410000000001</v>
      </c>
      <c r="EL236">
        <v>0.360989</v>
      </c>
      <c r="EM236">
        <v>26.601710000000001</v>
      </c>
      <c r="EN236" s="1">
        <v>3.8983820000000002E-2</v>
      </c>
      <c r="EO236">
        <v>24.78285</v>
      </c>
      <c r="EP236">
        <v>0.35656569999999999</v>
      </c>
      <c r="EQ236">
        <v>26.602429999999998</v>
      </c>
      <c r="ER236" s="1">
        <v>3.4778160000000002E-2</v>
      </c>
      <c r="ES236">
        <v>22.324750000000002</v>
      </c>
      <c r="ET236">
        <v>0.35207830000000001</v>
      </c>
      <c r="EU236">
        <v>26.387499999999999</v>
      </c>
      <c r="EV236" s="1">
        <v>3.1025759999999999E-2</v>
      </c>
      <c r="EW236">
        <v>20.111319999999999</v>
      </c>
      <c r="EX236">
        <v>0.34772019999999998</v>
      </c>
      <c r="EY236">
        <v>26.367909999999998</v>
      </c>
      <c r="EZ236" s="1">
        <v>2.7719830000000001E-2</v>
      </c>
      <c r="FA236">
        <v>18.138100000000001</v>
      </c>
      <c r="FB236">
        <v>0.34342899999999998</v>
      </c>
      <c r="FC236">
        <v>26.370519999999999</v>
      </c>
      <c r="FD236" s="1">
        <v>2.4771720000000001E-2</v>
      </c>
      <c r="FE236">
        <v>16.360250000000001</v>
      </c>
      <c r="FF236">
        <v>0.33886139999999998</v>
      </c>
      <c r="FG236">
        <v>26.623999999999999</v>
      </c>
      <c r="FH236" s="1">
        <v>2.209902E-2</v>
      </c>
      <c r="FI236">
        <v>14.746420000000001</v>
      </c>
      <c r="FJ236">
        <v>0.3344587</v>
      </c>
      <c r="FK236">
        <v>26.73217</v>
      </c>
      <c r="FL236">
        <v>1.971943E-2</v>
      </c>
      <c r="FM236">
        <v>13.29133</v>
      </c>
      <c r="FN236">
        <v>0.32975349999999998</v>
      </c>
      <c r="FO236">
        <v>26.524709999999999</v>
      </c>
      <c r="FP236" s="1">
        <v>1.7575919999999998E-2</v>
      </c>
      <c r="FQ236">
        <v>11.97584</v>
      </c>
      <c r="FR236">
        <v>0.32514900000000002</v>
      </c>
      <c r="FS236">
        <v>26.248640000000002</v>
      </c>
      <c r="FT236" s="1">
        <v>1.5665740000000001E-2</v>
      </c>
      <c r="FU236">
        <v>10.788629999999999</v>
      </c>
      <c r="FV236">
        <v>0.320849</v>
      </c>
      <c r="FW236">
        <v>25.91827</v>
      </c>
      <c r="FX236" s="1">
        <v>1.396707E-2</v>
      </c>
      <c r="FY236">
        <v>9.714442</v>
      </c>
      <c r="FZ236">
        <v>0.31680079999999999</v>
      </c>
      <c r="GA236">
        <v>25.707979999999999</v>
      </c>
      <c r="GB236" s="1">
        <v>1.24531E-2</v>
      </c>
      <c r="GC236">
        <v>8.7423190000000002</v>
      </c>
      <c r="GD236">
        <v>0.31289060000000002</v>
      </c>
      <c r="GE236">
        <v>25.665019999999998</v>
      </c>
      <c r="GF236" s="1">
        <v>1.109574E-2</v>
      </c>
      <c r="GG236">
        <v>7.8600950000000003</v>
      </c>
      <c r="GH236">
        <v>0.30992419999999998</v>
      </c>
      <c r="GI236">
        <v>25.786460000000002</v>
      </c>
      <c r="GJ236" s="1">
        <v>9.9020470000000006E-3</v>
      </c>
      <c r="GK236">
        <v>7.0564580000000001</v>
      </c>
      <c r="GL236">
        <v>0.30760569999999998</v>
      </c>
      <c r="GM236">
        <v>26.274329999999999</v>
      </c>
      <c r="GN236" s="1">
        <v>8.8382440000000003E-3</v>
      </c>
      <c r="GO236">
        <v>6.3241019999999999</v>
      </c>
      <c r="GP236">
        <v>0.30565490000000001</v>
      </c>
      <c r="GQ236">
        <v>26.750409999999999</v>
      </c>
      <c r="GR236" s="1">
        <v>7.8859110000000007E-3</v>
      </c>
      <c r="GS236">
        <v>5.6589770000000001</v>
      </c>
      <c r="GT236">
        <v>0.30401440000000002</v>
      </c>
      <c r="GU236">
        <v>27.199839999999998</v>
      </c>
      <c r="GV236" s="1">
        <v>7.0202420000000003E-3</v>
      </c>
      <c r="GW236">
        <v>5.0488119999999999</v>
      </c>
      <c r="GX236">
        <v>0.3026528</v>
      </c>
      <c r="GY236">
        <v>27.462969999999999</v>
      </c>
      <c r="GZ236" s="1">
        <v>6.2266589999999998E-3</v>
      </c>
      <c r="HA236">
        <v>4.4863270000000002</v>
      </c>
      <c r="HB236">
        <v>0.3015391</v>
      </c>
      <c r="HC236">
        <v>27.49474</v>
      </c>
      <c r="HD236" s="1">
        <v>5.4980259999999996E-3</v>
      </c>
      <c r="HE236">
        <v>3.9668519999999998</v>
      </c>
      <c r="HF236">
        <v>0.300678</v>
      </c>
      <c r="HG236">
        <v>27.167950000000001</v>
      </c>
      <c r="HH236" s="1">
        <v>4.817577E-3</v>
      </c>
      <c r="HI236">
        <v>3.4795180000000001</v>
      </c>
      <c r="HJ236">
        <v>0.30006650000000001</v>
      </c>
      <c r="HK236">
        <v>26.97983</v>
      </c>
      <c r="HL236" s="1">
        <v>4.1605050000000001E-3</v>
      </c>
      <c r="HM236">
        <v>3.0083579999999999</v>
      </c>
      <c r="HN236">
        <v>0.29959629999999998</v>
      </c>
      <c r="HO236">
        <v>26.938300000000002</v>
      </c>
      <c r="HP236" s="1">
        <v>3.5092529999999999E-3</v>
      </c>
      <c r="HQ236">
        <v>2.5417869999999998</v>
      </c>
      <c r="HR236">
        <v>0.29918420000000001</v>
      </c>
      <c r="HS236">
        <v>27.183319999999998</v>
      </c>
      <c r="HT236" s="1">
        <v>2.876366E-3</v>
      </c>
      <c r="HU236">
        <v>2.087256</v>
      </c>
      <c r="HV236">
        <v>0.29888029999999999</v>
      </c>
      <c r="HW236">
        <v>27.492069999999998</v>
      </c>
      <c r="HX236" s="1">
        <v>2.3008799999999999E-3</v>
      </c>
      <c r="HY236">
        <v>1.671853</v>
      </c>
      <c r="HZ236">
        <v>0.29864610000000003</v>
      </c>
      <c r="IA236">
        <v>27.477550000000001</v>
      </c>
      <c r="IB236" s="1">
        <v>1.8231339999999999E-3</v>
      </c>
      <c r="IC236">
        <v>1.324621</v>
      </c>
      <c r="ID236">
        <v>0.29846729999999999</v>
      </c>
      <c r="IE236">
        <v>27.294689999999999</v>
      </c>
      <c r="IF236" s="1">
        <v>1.461003E-3</v>
      </c>
      <c r="IG236">
        <v>1.0597829999999999</v>
      </c>
      <c r="IH236">
        <v>0.29833389999999999</v>
      </c>
      <c r="II236">
        <v>26.82874</v>
      </c>
      <c r="IJ236" s="1">
        <v>1.2062830000000001E-3</v>
      </c>
      <c r="IK236">
        <v>0.87261599999999995</v>
      </c>
      <c r="IL236">
        <v>0.29821520000000001</v>
      </c>
      <c r="IM236">
        <v>26.111750000000001</v>
      </c>
      <c r="IN236" s="1">
        <v>1.033562E-3</v>
      </c>
      <c r="IO236">
        <v>0.74544279999999996</v>
      </c>
      <c r="IP236">
        <v>0.29809989999999997</v>
      </c>
      <c r="IQ236">
        <v>25.591999999999999</v>
      </c>
      <c r="IR236" s="1">
        <v>9.144671E-4</v>
      </c>
      <c r="IS236">
        <v>0.65803069999999997</v>
      </c>
      <c r="IT236">
        <v>0.297989</v>
      </c>
      <c r="IU236">
        <v>25.448429999999998</v>
      </c>
      <c r="IV236" s="1">
        <v>8.2663759999999995E-4</v>
      </c>
      <c r="IW236">
        <v>0.59400660000000005</v>
      </c>
      <c r="IX236">
        <v>0.29787180000000002</v>
      </c>
      <c r="IY236">
        <v>26.086130000000001</v>
      </c>
      <c r="IZ236" s="1">
        <v>7.5611999999999999E-4</v>
      </c>
      <c r="JA236">
        <v>0.54302430000000002</v>
      </c>
      <c r="JB236">
        <v>0.29774289999999998</v>
      </c>
      <c r="JC236">
        <v>26.776979999999998</v>
      </c>
      <c r="JD236" s="1">
        <v>6.9700299999999997E-4</v>
      </c>
      <c r="JE236">
        <v>0.50036230000000004</v>
      </c>
      <c r="JF236">
        <v>0.29759180000000002</v>
      </c>
      <c r="JG236">
        <v>27.243970000000001</v>
      </c>
      <c r="JH236" s="1">
        <v>6.4710859999999996E-4</v>
      </c>
      <c r="JI236">
        <v>0.4644374</v>
      </c>
      <c r="JJ236">
        <v>0.29743940000000002</v>
      </c>
      <c r="JK236">
        <v>27.190059999999999</v>
      </c>
      <c r="JL236" s="1">
        <v>6.0548790000000002E-4</v>
      </c>
      <c r="JM236">
        <v>0.43447999999999998</v>
      </c>
      <c r="JN236">
        <v>0.29726609999999998</v>
      </c>
      <c r="JO236">
        <v>26.905560000000001</v>
      </c>
      <c r="JP236" s="1">
        <v>5.707628E-4</v>
      </c>
      <c r="JQ236">
        <v>0.40949609999999997</v>
      </c>
      <c r="JR236">
        <v>0.29708830000000003</v>
      </c>
      <c r="JS236">
        <v>26.50637</v>
      </c>
      <c r="JT236" s="1">
        <v>5.4149210000000001E-4</v>
      </c>
      <c r="JU236">
        <v>0.38848739999999998</v>
      </c>
      <c r="JV236">
        <v>0.2969077</v>
      </c>
      <c r="JW236">
        <v>26.419589999999999</v>
      </c>
      <c r="JX236" s="1">
        <v>5.16546E-4</v>
      </c>
      <c r="JY236">
        <v>0.37059300000000001</v>
      </c>
      <c r="JZ236">
        <v>0.29673139999999998</v>
      </c>
      <c r="KA236">
        <v>26.599039999999999</v>
      </c>
      <c r="KB236" s="1">
        <v>4.9511360000000003E-4</v>
      </c>
      <c r="KC236">
        <v>0.35526340000000001</v>
      </c>
      <c r="KD236">
        <v>0.29653580000000002</v>
      </c>
      <c r="KE236">
        <v>27.310949999999998</v>
      </c>
      <c r="KF236" s="1">
        <v>4.7642989999999998E-4</v>
      </c>
      <c r="KG236">
        <v>0.34195140000000002</v>
      </c>
      <c r="KH236">
        <v>0.2963479</v>
      </c>
      <c r="KI236">
        <v>27.837530000000001</v>
      </c>
      <c r="KJ236" s="1">
        <v>4.5952450000000001E-4</v>
      </c>
      <c r="KK236">
        <v>0.32989740000000001</v>
      </c>
      <c r="KL236">
        <v>0.29615659999999999</v>
      </c>
      <c r="KM236">
        <v>28.09151</v>
      </c>
      <c r="KN236" s="1">
        <v>4.4319459999999999E-4</v>
      </c>
      <c r="KO236">
        <v>0.31833080000000002</v>
      </c>
      <c r="KP236">
        <v>0.29597230000000002</v>
      </c>
      <c r="KQ236">
        <v>28.034279999999999</v>
      </c>
      <c r="KR236" s="1">
        <v>4.2687150000000001E-4</v>
      </c>
      <c r="KS236">
        <v>0.30675210000000003</v>
      </c>
      <c r="KT236">
        <v>0.29578949999999998</v>
      </c>
      <c r="KU236">
        <v>27.580030000000001</v>
      </c>
      <c r="KV236" s="1">
        <v>4.1021800000000001E-4</v>
      </c>
      <c r="KW236">
        <v>0.294962</v>
      </c>
      <c r="KX236">
        <v>0.29563620000000002</v>
      </c>
      <c r="KY236">
        <v>26.99409</v>
      </c>
      <c r="KZ236" s="1">
        <v>3.9342469999999999E-4</v>
      </c>
      <c r="LA236">
        <v>0.28301359999999998</v>
      </c>
      <c r="LB236">
        <v>0.29549209999999998</v>
      </c>
      <c r="LC236">
        <v>26.633189999999999</v>
      </c>
      <c r="LD236" s="1">
        <v>3.7676119999999999E-4</v>
      </c>
      <c r="LE236">
        <v>0.27113169999999998</v>
      </c>
      <c r="LF236">
        <v>0.29536669999999998</v>
      </c>
      <c r="LG236">
        <v>26.576840000000001</v>
      </c>
      <c r="LH236" s="1">
        <v>3.6032620000000002E-4</v>
      </c>
      <c r="LI236">
        <v>0.25936910000000002</v>
      </c>
      <c r="LJ236">
        <v>0.29525709999999999</v>
      </c>
      <c r="LK236">
        <v>27.060829999999999</v>
      </c>
      <c r="LL236" s="1">
        <v>3.4433830000000002E-4</v>
      </c>
      <c r="LM236">
        <v>0.24791340000000001</v>
      </c>
      <c r="LN236">
        <v>0.29517379999999999</v>
      </c>
      <c r="LO236">
        <v>27.53144</v>
      </c>
      <c r="LP236" s="1">
        <v>3.2884780000000001E-4</v>
      </c>
      <c r="LQ236">
        <v>0.23680219999999999</v>
      </c>
      <c r="LR236">
        <v>0.29511300000000001</v>
      </c>
      <c r="LS236">
        <v>27.88081</v>
      </c>
      <c r="LT236" s="1">
        <v>3.1397759999999999E-4</v>
      </c>
      <c r="LU236">
        <v>0.2261021</v>
      </c>
      <c r="LV236">
        <v>0.29505989999999999</v>
      </c>
      <c r="LW236">
        <v>27.977150000000002</v>
      </c>
      <c r="LX236" s="1">
        <v>2.9981490000000001E-4</v>
      </c>
      <c r="LY236">
        <v>0.21588889999999999</v>
      </c>
      <c r="LZ236">
        <v>0.29502469999999997</v>
      </c>
      <c r="MA236">
        <v>27.78839</v>
      </c>
      <c r="MB236" s="1">
        <v>2.8606349999999998E-4</v>
      </c>
      <c r="MC236">
        <v>0.2062446</v>
      </c>
      <c r="MD236">
        <v>0.2949986</v>
      </c>
      <c r="ME236">
        <v>27.307839999999999</v>
      </c>
      <c r="MF236" s="1">
        <v>2.7238620000000002E-4</v>
      </c>
      <c r="MG236">
        <v>0.1970614</v>
      </c>
      <c r="MH236">
        <v>0.29497659999999998</v>
      </c>
      <c r="MI236">
        <v>26.976990000000001</v>
      </c>
      <c r="MJ236" s="1">
        <v>2.5918129999999998E-4</v>
      </c>
      <c r="MK236">
        <v>0.18813150000000001</v>
      </c>
      <c r="ML236">
        <v>0.29497129999999999</v>
      </c>
      <c r="MM236">
        <v>26.844439999999999</v>
      </c>
      <c r="MN236" s="1">
        <v>2.4632719999999997E-4</v>
      </c>
      <c r="MO236">
        <v>0.17936009999999999</v>
      </c>
      <c r="MP236">
        <v>0.2949542</v>
      </c>
      <c r="MQ236">
        <v>27.312259999999998</v>
      </c>
      <c r="MR236" s="1">
        <v>2.336979E-4</v>
      </c>
      <c r="MS236">
        <v>0.17068420000000001</v>
      </c>
      <c r="MT236">
        <v>0.29494740000000003</v>
      </c>
      <c r="MU236">
        <v>27.53689</v>
      </c>
      <c r="MV236" s="1">
        <v>2.2148670000000001E-4</v>
      </c>
      <c r="MW236">
        <v>0.1622297</v>
      </c>
      <c r="MX236">
        <v>0.29495159999999998</v>
      </c>
      <c r="MY236">
        <v>27.318829999999998</v>
      </c>
      <c r="MZ236" s="1">
        <v>2.100863E-4</v>
      </c>
      <c r="NA236">
        <v>0.15426329999999999</v>
      </c>
      <c r="NB236">
        <v>0.29493970000000003</v>
      </c>
      <c r="NC236">
        <v>26.848610000000001</v>
      </c>
      <c r="ND236" s="1">
        <v>1.9970440000000001E-4</v>
      </c>
      <c r="NE236">
        <v>0.1469799</v>
      </c>
      <c r="NF236">
        <v>0.29494179999999998</v>
      </c>
      <c r="NG236">
        <v>26.420780000000001</v>
      </c>
      <c r="NH236" s="1">
        <v>1.9036429999999999E-4</v>
      </c>
      <c r="NI236">
        <v>0.1404146</v>
      </c>
      <c r="NJ236">
        <v>0.29494809999999999</v>
      </c>
      <c r="NK236">
        <v>25.953040000000001</v>
      </c>
      <c r="NL236" s="1">
        <v>1.818786E-4</v>
      </c>
      <c r="NM236">
        <v>0.13444449999999999</v>
      </c>
      <c r="NN236">
        <v>0.29494710000000002</v>
      </c>
      <c r="NO236">
        <v>25.664349999999999</v>
      </c>
      <c r="NP236" s="1">
        <v>1.7409899999999999E-4</v>
      </c>
      <c r="NQ236">
        <v>0.1289604</v>
      </c>
      <c r="NR236">
        <v>0.29494290000000001</v>
      </c>
      <c r="NS236">
        <v>25.576709999999999</v>
      </c>
      <c r="NT236" s="1">
        <v>1.6690419999999999E-4</v>
      </c>
      <c r="NU236">
        <v>0.12388059999999999</v>
      </c>
      <c r="NV236">
        <v>0.29494209999999998</v>
      </c>
      <c r="NW236">
        <v>26.126290000000001</v>
      </c>
      <c r="NX236" s="1">
        <v>1.6010380000000001E-4</v>
      </c>
      <c r="NY236">
        <v>0.11906600000000001</v>
      </c>
      <c r="NZ236">
        <v>0.2949408</v>
      </c>
      <c r="OA236">
        <v>26.7256</v>
      </c>
      <c r="OB236" s="1">
        <v>1.5364759999999999E-4</v>
      </c>
      <c r="OC236">
        <v>0.11447889999999999</v>
      </c>
      <c r="OD236">
        <v>0.29494219999999999</v>
      </c>
      <c r="OE236">
        <v>26.9909</v>
      </c>
      <c r="OF236" s="1">
        <v>1.475232E-4</v>
      </c>
      <c r="OG236">
        <v>0.11012139999999999</v>
      </c>
      <c r="OH236">
        <v>0.29494419999999999</v>
      </c>
      <c r="OI236">
        <v>27.034320000000001</v>
      </c>
      <c r="OJ236" s="1">
        <v>1.4167450000000001E-4</v>
      </c>
      <c r="OK236">
        <v>0.10594339999999999</v>
      </c>
    </row>
    <row r="237" spans="1:401" x14ac:dyDescent="0.35">
      <c r="A237">
        <v>243</v>
      </c>
      <c r="B237" t="s">
        <v>4</v>
      </c>
      <c r="C237" t="s">
        <v>181</v>
      </c>
      <c r="D237" t="s">
        <v>243</v>
      </c>
      <c r="E237">
        <v>811.75559999999996</v>
      </c>
      <c r="F237">
        <v>0.6036416</v>
      </c>
      <c r="G237">
        <v>22.484400000000001</v>
      </c>
      <c r="H237">
        <v>0</v>
      </c>
      <c r="I237">
        <v>0</v>
      </c>
      <c r="J237">
        <v>0.60152349999999999</v>
      </c>
      <c r="K237">
        <v>22.682040000000001</v>
      </c>
      <c r="L237">
        <v>0</v>
      </c>
      <c r="M237">
        <v>0</v>
      </c>
      <c r="N237">
        <v>0.59944520000000001</v>
      </c>
      <c r="O237">
        <v>22.958680000000001</v>
      </c>
      <c r="P237">
        <v>0</v>
      </c>
      <c r="Q237">
        <v>0</v>
      </c>
      <c r="R237">
        <v>0.59740680000000002</v>
      </c>
      <c r="S237">
        <v>23.010809999999999</v>
      </c>
      <c r="T237">
        <v>0</v>
      </c>
      <c r="U237">
        <v>0</v>
      </c>
      <c r="V237">
        <v>0.59536339999999999</v>
      </c>
      <c r="W237">
        <v>22.747479999999999</v>
      </c>
      <c r="X237">
        <v>0</v>
      </c>
      <c r="Y237">
        <v>0</v>
      </c>
      <c r="Z237">
        <v>0.5932231</v>
      </c>
      <c r="AA237">
        <v>22.4465</v>
      </c>
      <c r="AB237">
        <v>0</v>
      </c>
      <c r="AC237">
        <v>0</v>
      </c>
      <c r="AD237">
        <v>0.59087120000000004</v>
      </c>
      <c r="AE237">
        <v>22.141649999999998</v>
      </c>
      <c r="AF237">
        <v>0</v>
      </c>
      <c r="AG237">
        <v>0</v>
      </c>
      <c r="AH237">
        <v>0.58798600000000001</v>
      </c>
      <c r="AI237">
        <v>22.351949999999999</v>
      </c>
      <c r="AJ237">
        <v>0</v>
      </c>
      <c r="AK237">
        <v>0</v>
      </c>
      <c r="AL237">
        <v>0.58472679999999999</v>
      </c>
      <c r="AM237">
        <v>22.830680000000001</v>
      </c>
      <c r="AN237">
        <v>0</v>
      </c>
      <c r="AO237">
        <v>0</v>
      </c>
      <c r="AP237">
        <v>0.58155049999999997</v>
      </c>
      <c r="AQ237">
        <v>23.493549999999999</v>
      </c>
      <c r="AR237">
        <v>1.3155230000000001E-37</v>
      </c>
      <c r="AS237">
        <v>4.5290869999999999E-35</v>
      </c>
      <c r="AT237">
        <v>0.57862530000000001</v>
      </c>
      <c r="AU237">
        <v>24.049440000000001</v>
      </c>
      <c r="AV237" s="1">
        <v>4.318104E-26</v>
      </c>
      <c r="AW237" s="1">
        <v>1.4879200000000001E-23</v>
      </c>
      <c r="AX237">
        <v>0.57595660000000004</v>
      </c>
      <c r="AY237">
        <v>24.19061</v>
      </c>
      <c r="AZ237" s="1">
        <v>3.7479809999999996E-15</v>
      </c>
      <c r="BA237" s="1">
        <v>1.0668910000000001E-12</v>
      </c>
      <c r="BB237">
        <v>0.57355290000000003</v>
      </c>
      <c r="BC237">
        <v>24.16264</v>
      </c>
      <c r="BD237" s="1">
        <v>2.106638E-8</v>
      </c>
      <c r="BE237" s="1">
        <v>6.0827110000000003E-6</v>
      </c>
      <c r="BF237">
        <v>0.57123400000000002</v>
      </c>
      <c r="BG237">
        <v>23.9831</v>
      </c>
      <c r="BH237" s="1">
        <v>6.4013850000000004E-5</v>
      </c>
      <c r="BI237" s="1">
        <v>1.9098649999999998E-2</v>
      </c>
      <c r="BJ237">
        <v>0.56890450000000004</v>
      </c>
      <c r="BK237">
        <v>23.878740000000001</v>
      </c>
      <c r="BL237" s="1">
        <v>1.317368E-2</v>
      </c>
      <c r="BM237" s="1">
        <v>4.0705900000000002</v>
      </c>
      <c r="BN237">
        <v>0.56644709999999998</v>
      </c>
      <c r="BO237">
        <v>24.29936</v>
      </c>
      <c r="BP237" s="1">
        <v>0.53702749999999999</v>
      </c>
      <c r="BQ237" s="1">
        <v>171.6163</v>
      </c>
      <c r="BR237">
        <v>0.56378130000000004</v>
      </c>
      <c r="BS237">
        <v>24.71341</v>
      </c>
      <c r="BT237" s="1">
        <v>6.6405669999999999</v>
      </c>
      <c r="BU237">
        <v>2186.4209999999998</v>
      </c>
      <c r="BV237">
        <v>0.56086309999999995</v>
      </c>
      <c r="BW237">
        <v>25.27788</v>
      </c>
      <c r="BX237" s="1">
        <v>32.075130000000001</v>
      </c>
      <c r="BY237">
        <v>10854.02</v>
      </c>
      <c r="BZ237">
        <v>0.55751260000000002</v>
      </c>
      <c r="CA237">
        <v>25.756229999999999</v>
      </c>
      <c r="CB237">
        <v>72.26003</v>
      </c>
      <c r="CC237">
        <v>25078.1</v>
      </c>
      <c r="CD237">
        <v>0.5536449</v>
      </c>
      <c r="CE237">
        <v>25.933779999999999</v>
      </c>
      <c r="CF237">
        <v>86.862849999999995</v>
      </c>
      <c r="CG237">
        <v>30851.34</v>
      </c>
      <c r="CH237">
        <v>0.54932250000000005</v>
      </c>
      <c r="CI237">
        <v>25.74944</v>
      </c>
      <c r="CJ237">
        <v>62.172870000000003</v>
      </c>
      <c r="CK237">
        <v>22585.45</v>
      </c>
      <c r="CL237">
        <v>0.54454749999999996</v>
      </c>
      <c r="CM237">
        <v>25.497489999999999</v>
      </c>
      <c r="CN237">
        <v>28.998619999999999</v>
      </c>
      <c r="CO237">
        <v>10752.2</v>
      </c>
      <c r="CP237">
        <v>0.53942179999999995</v>
      </c>
      <c r="CQ237">
        <v>25.304960000000001</v>
      </c>
      <c r="CR237">
        <v>9.5476980000000005</v>
      </c>
      <c r="CS237">
        <v>3607.4560000000001</v>
      </c>
      <c r="CT237">
        <v>0.53407459999999995</v>
      </c>
      <c r="CU237">
        <v>25.41854</v>
      </c>
      <c r="CV237">
        <v>2.405367</v>
      </c>
      <c r="CW237">
        <v>923.58299999999997</v>
      </c>
      <c r="CX237">
        <v>0.52865490000000004</v>
      </c>
      <c r="CY237">
        <v>25.22691</v>
      </c>
      <c r="CZ237">
        <v>0.52648879999999998</v>
      </c>
      <c r="DA237">
        <v>204.1568</v>
      </c>
      <c r="DB237">
        <v>0.52311189999999996</v>
      </c>
      <c r="DC237">
        <v>25.525369999999999</v>
      </c>
      <c r="DD237">
        <v>0.1415949</v>
      </c>
      <c r="DE237">
        <v>54.36797</v>
      </c>
      <c r="DF237">
        <v>0.51738300000000004</v>
      </c>
      <c r="DG237">
        <v>25.846990000000002</v>
      </c>
      <c r="DH237">
        <v>7.6863169999999995E-2</v>
      </c>
      <c r="DI237">
        <v>28.93215</v>
      </c>
      <c r="DJ237">
        <v>0.51140529999999995</v>
      </c>
      <c r="DK237">
        <v>25.896460000000001</v>
      </c>
      <c r="DL237">
        <v>6.8222599999999994E-2</v>
      </c>
      <c r="DM237">
        <v>25.646000000000001</v>
      </c>
      <c r="DN237">
        <v>0.50526819999999995</v>
      </c>
      <c r="DO237">
        <v>25.757760000000001</v>
      </c>
      <c r="DP237">
        <v>6.6646609999999995E-2</v>
      </c>
      <c r="DQ237">
        <v>25.244150000000001</v>
      </c>
      <c r="DR237">
        <v>0.49922519999999998</v>
      </c>
      <c r="DS237">
        <v>25.550989999999999</v>
      </c>
      <c r="DT237">
        <v>6.4029279999999994E-2</v>
      </c>
      <c r="DU237">
        <v>24.475560000000002</v>
      </c>
      <c r="DV237">
        <v>0.49304589999999998</v>
      </c>
      <c r="DW237">
        <v>25.30884</v>
      </c>
      <c r="DX237">
        <v>5.9774019999999997E-2</v>
      </c>
      <c r="DY237">
        <v>23.06344</v>
      </c>
      <c r="DZ237">
        <v>0.48684470000000002</v>
      </c>
      <c r="EA237">
        <v>25.5778</v>
      </c>
      <c r="EB237" s="1">
        <v>5.4671570000000003E-2</v>
      </c>
      <c r="EC237">
        <v>21.285789999999999</v>
      </c>
      <c r="ED237">
        <v>0.480491</v>
      </c>
      <c r="EE237">
        <v>25.9099</v>
      </c>
      <c r="EF237" s="1">
        <v>4.9371970000000001E-2</v>
      </c>
      <c r="EG237">
        <v>19.398879999999998</v>
      </c>
      <c r="EH237">
        <v>0.47429670000000002</v>
      </c>
      <c r="EI237">
        <v>26.279419999999998</v>
      </c>
      <c r="EJ237" s="1">
        <v>4.4287350000000003E-2</v>
      </c>
      <c r="EK237">
        <v>17.550889999999999</v>
      </c>
      <c r="EL237">
        <v>0.46838819999999998</v>
      </c>
      <c r="EM237">
        <v>26.631640000000001</v>
      </c>
      <c r="EN237" s="1">
        <v>3.9591309999999998E-2</v>
      </c>
      <c r="EO237">
        <v>15.814310000000001</v>
      </c>
      <c r="EP237">
        <v>0.46270480000000003</v>
      </c>
      <c r="EQ237">
        <v>26.625340000000001</v>
      </c>
      <c r="ER237" s="1">
        <v>3.5329859999999998E-2</v>
      </c>
      <c r="ES237">
        <v>14.21635</v>
      </c>
      <c r="ET237">
        <v>0.4569146</v>
      </c>
      <c r="EU237">
        <v>26.391449999999999</v>
      </c>
      <c r="EV237">
        <v>3.1518329999999997E-2</v>
      </c>
      <c r="EW237">
        <v>12.778040000000001</v>
      </c>
      <c r="EX237">
        <v>0.45128360000000001</v>
      </c>
      <c r="EY237">
        <v>26.368189999999998</v>
      </c>
      <c r="EZ237">
        <v>2.8157680000000001E-2</v>
      </c>
      <c r="FA237">
        <v>11.497120000000001</v>
      </c>
      <c r="FB237">
        <v>0.4458008</v>
      </c>
      <c r="FC237">
        <v>26.383050000000001</v>
      </c>
      <c r="FD237" s="1">
        <v>2.5168860000000001E-2</v>
      </c>
      <c r="FE237">
        <v>10.34797</v>
      </c>
      <c r="FF237">
        <v>0.43993290000000002</v>
      </c>
      <c r="FG237">
        <v>26.646750000000001</v>
      </c>
      <c r="FH237" s="1">
        <v>2.2456460000000001E-2</v>
      </c>
      <c r="FI237">
        <v>9.3061699999999998</v>
      </c>
      <c r="FJ237">
        <v>0.43417830000000002</v>
      </c>
      <c r="FK237">
        <v>26.776669999999999</v>
      </c>
      <c r="FL237" s="1">
        <v>2.0041750000000001E-2</v>
      </c>
      <c r="FM237">
        <v>8.3694039999999994</v>
      </c>
      <c r="FN237">
        <v>0.42819190000000001</v>
      </c>
      <c r="FO237">
        <v>26.579270000000001</v>
      </c>
      <c r="FP237" s="1">
        <v>1.7866050000000001E-2</v>
      </c>
      <c r="FQ237">
        <v>7.5223969999999998</v>
      </c>
      <c r="FR237">
        <v>0.42234840000000001</v>
      </c>
      <c r="FS237">
        <v>26.299330000000001</v>
      </c>
      <c r="FT237" s="1">
        <v>1.5926740000000002E-2</v>
      </c>
      <c r="FU237">
        <v>6.7593360000000002</v>
      </c>
      <c r="FV237">
        <v>0.41690500000000003</v>
      </c>
      <c r="FW237">
        <v>25.94509</v>
      </c>
      <c r="FX237" s="1">
        <v>1.4202650000000001E-2</v>
      </c>
      <c r="FY237">
        <v>6.0699920000000001</v>
      </c>
      <c r="FZ237">
        <v>0.4117362</v>
      </c>
      <c r="GA237">
        <v>25.714929999999999</v>
      </c>
      <c r="GB237" s="1">
        <v>1.266482E-2</v>
      </c>
      <c r="GC237">
        <v>5.4481739999999999</v>
      </c>
      <c r="GD237">
        <v>0.40675210000000001</v>
      </c>
      <c r="GE237">
        <v>25.657990000000002</v>
      </c>
      <c r="GF237" s="1">
        <v>1.12871E-2</v>
      </c>
      <c r="GG237">
        <v>4.886082</v>
      </c>
      <c r="GH237">
        <v>0.40303559999999999</v>
      </c>
      <c r="GI237">
        <v>25.786809999999999</v>
      </c>
      <c r="GJ237" s="1">
        <v>1.007652E-2</v>
      </c>
      <c r="GK237">
        <v>4.3772440000000001</v>
      </c>
      <c r="GL237">
        <v>0.40004770000000001</v>
      </c>
      <c r="GM237">
        <v>26.288900000000002</v>
      </c>
      <c r="GN237" s="1">
        <v>8.9952680000000007E-3</v>
      </c>
      <c r="GO237">
        <v>3.916506</v>
      </c>
      <c r="GP237">
        <v>0.39751249999999999</v>
      </c>
      <c r="GQ237">
        <v>26.785309999999999</v>
      </c>
      <c r="GR237" s="1">
        <v>8.0279400000000008E-3</v>
      </c>
      <c r="GS237">
        <v>3.5001799999999998</v>
      </c>
      <c r="GT237">
        <v>0.39524219999999999</v>
      </c>
      <c r="GU237">
        <v>27.242930000000001</v>
      </c>
      <c r="GV237" s="1">
        <v>7.1500779999999998E-3</v>
      </c>
      <c r="GW237">
        <v>3.120498</v>
      </c>
      <c r="GX237">
        <v>0.39326489999999997</v>
      </c>
      <c r="GY237">
        <v>27.499770000000002</v>
      </c>
      <c r="GZ237" s="1">
        <v>6.3457289999999996E-3</v>
      </c>
      <c r="HA237">
        <v>2.7719480000000001</v>
      </c>
      <c r="HB237">
        <v>0.39167950000000001</v>
      </c>
      <c r="HC237">
        <v>27.518750000000001</v>
      </c>
      <c r="HD237" s="1">
        <v>5.6076679999999997E-3</v>
      </c>
      <c r="HE237">
        <v>2.450841</v>
      </c>
      <c r="HF237">
        <v>0.39049410000000001</v>
      </c>
      <c r="HG237">
        <v>27.176200000000001</v>
      </c>
      <c r="HH237" s="1">
        <v>4.9212520000000001E-3</v>
      </c>
      <c r="HI237">
        <v>2.1509860000000001</v>
      </c>
      <c r="HJ237">
        <v>0.3896096</v>
      </c>
      <c r="HK237">
        <v>26.974150000000002</v>
      </c>
      <c r="HL237" s="1">
        <v>4.2615780000000002E-3</v>
      </c>
      <c r="HM237">
        <v>1.86276</v>
      </c>
      <c r="HN237">
        <v>0.38893329999999998</v>
      </c>
      <c r="HO237">
        <v>26.930589999999999</v>
      </c>
      <c r="HP237" s="1">
        <v>3.6093980000000002E-3</v>
      </c>
      <c r="HQ237">
        <v>1.5783659999999999</v>
      </c>
      <c r="HR237">
        <v>0.38837120000000003</v>
      </c>
      <c r="HS237">
        <v>27.190090000000001</v>
      </c>
      <c r="HT237" s="1">
        <v>2.9720860000000001E-3</v>
      </c>
      <c r="HU237">
        <v>1.300333</v>
      </c>
      <c r="HV237">
        <v>0.38792019999999999</v>
      </c>
      <c r="HW237">
        <v>27.523119999999999</v>
      </c>
      <c r="HX237" s="1">
        <v>2.3855230000000001E-3</v>
      </c>
      <c r="HY237">
        <v>1.044082</v>
      </c>
      <c r="HZ237">
        <v>0.38757629999999998</v>
      </c>
      <c r="IA237">
        <v>27.536539999999999</v>
      </c>
      <c r="IB237" s="1">
        <v>1.891261E-3</v>
      </c>
      <c r="IC237">
        <v>0.82746520000000001</v>
      </c>
      <c r="ID237">
        <v>0.38732680000000003</v>
      </c>
      <c r="IE237">
        <v>27.365649999999999</v>
      </c>
      <c r="IF237" s="1">
        <v>1.5111969999999999E-3</v>
      </c>
      <c r="IG237">
        <v>0.66044959999999997</v>
      </c>
      <c r="IH237">
        <v>0.38712920000000001</v>
      </c>
      <c r="II237">
        <v>26.90203</v>
      </c>
      <c r="IJ237" s="1">
        <v>1.240964E-3</v>
      </c>
      <c r="IK237">
        <v>0.54145500000000002</v>
      </c>
      <c r="IL237">
        <v>0.38696269999999999</v>
      </c>
      <c r="IM237">
        <v>26.169609999999999</v>
      </c>
      <c r="IN237" s="1">
        <v>1.057035E-3</v>
      </c>
      <c r="IO237">
        <v>0.46036329999999998</v>
      </c>
      <c r="IP237">
        <v>0.38681009999999999</v>
      </c>
      <c r="IQ237">
        <v>25.626550000000002</v>
      </c>
      <c r="IR237" s="1">
        <v>9.3091530000000003E-4</v>
      </c>
      <c r="IS237">
        <v>0.40485890000000002</v>
      </c>
      <c r="IT237">
        <v>0.38665860000000002</v>
      </c>
      <c r="IU237">
        <v>25.463280000000001</v>
      </c>
      <c r="IV237" s="1">
        <v>8.391087E-4</v>
      </c>
      <c r="IW237">
        <v>0.36460749999999997</v>
      </c>
      <c r="IX237">
        <v>0.38650669999999998</v>
      </c>
      <c r="IY237">
        <v>26.092849999999999</v>
      </c>
      <c r="IZ237" s="1">
        <v>7.6633280000000005E-4</v>
      </c>
      <c r="JA237">
        <v>0.33287040000000001</v>
      </c>
      <c r="JB237">
        <v>0.38633709999999999</v>
      </c>
      <c r="JC237">
        <v>26.805420000000002</v>
      </c>
      <c r="JD237" s="1">
        <v>7.0561370000000003E-4</v>
      </c>
      <c r="JE237">
        <v>0.3064151</v>
      </c>
      <c r="JF237">
        <v>0.38614490000000001</v>
      </c>
      <c r="JG237">
        <v>27.295470000000002</v>
      </c>
      <c r="JH237" s="1">
        <v>6.5434239999999995E-4</v>
      </c>
      <c r="JI237">
        <v>0.2841225</v>
      </c>
      <c r="JJ237">
        <v>0.38593690000000003</v>
      </c>
      <c r="JK237">
        <v>27.253409999999999</v>
      </c>
      <c r="JL237" s="1">
        <v>6.1150549999999999E-4</v>
      </c>
      <c r="JM237">
        <v>0.26550750000000001</v>
      </c>
      <c r="JN237">
        <v>0.38571680000000003</v>
      </c>
      <c r="JO237">
        <v>26.95458</v>
      </c>
      <c r="JP237" s="1">
        <v>5.7579440000000005E-4</v>
      </c>
      <c r="JQ237">
        <v>0.2499895</v>
      </c>
      <c r="JR237">
        <v>0.38549080000000002</v>
      </c>
      <c r="JS237">
        <v>26.523959999999999</v>
      </c>
      <c r="JT237" s="1">
        <v>5.4575540000000001E-4</v>
      </c>
      <c r="JU237">
        <v>0.2369551</v>
      </c>
      <c r="JV237">
        <v>0.38525599999999999</v>
      </c>
      <c r="JW237">
        <v>26.404389999999999</v>
      </c>
      <c r="JX237" s="1">
        <v>5.2019420000000004E-4</v>
      </c>
      <c r="JY237">
        <v>0.22586539999999999</v>
      </c>
      <c r="JZ237">
        <v>0.38500820000000002</v>
      </c>
      <c r="KA237">
        <v>26.571069999999999</v>
      </c>
      <c r="KB237" s="1">
        <v>4.9823969999999995E-4</v>
      </c>
      <c r="KC237">
        <v>0.2163688</v>
      </c>
      <c r="KD237">
        <v>0.38476359999999998</v>
      </c>
      <c r="KE237">
        <v>27.290009999999999</v>
      </c>
      <c r="KF237" s="1">
        <v>4.791795E-4</v>
      </c>
      <c r="KG237">
        <v>0.20813980000000001</v>
      </c>
      <c r="KH237">
        <v>0.38450889999999999</v>
      </c>
      <c r="KI237">
        <v>27.85519</v>
      </c>
      <c r="KJ237" s="1">
        <v>4.6207010000000001E-4</v>
      </c>
      <c r="KK237">
        <v>0.2007401</v>
      </c>
      <c r="KL237">
        <v>0.38425969999999998</v>
      </c>
      <c r="KM237">
        <v>28.147480000000002</v>
      </c>
      <c r="KN237" s="1">
        <v>4.4568899999999998E-4</v>
      </c>
      <c r="KO237">
        <v>0.1936881</v>
      </c>
      <c r="KP237">
        <v>0.3840189</v>
      </c>
      <c r="KQ237">
        <v>28.105239999999998</v>
      </c>
      <c r="KR237" s="1">
        <v>4.293883E-4</v>
      </c>
      <c r="KS237">
        <v>0.1866585</v>
      </c>
      <c r="KT237">
        <v>0.38378459999999998</v>
      </c>
      <c r="KU237">
        <v>27.651669999999999</v>
      </c>
      <c r="KV237" s="1">
        <v>4.1278989999999998E-4</v>
      </c>
      <c r="KW237">
        <v>0.17951220000000001</v>
      </c>
      <c r="KX237">
        <v>0.38356849999999998</v>
      </c>
      <c r="KY237">
        <v>27.041180000000001</v>
      </c>
      <c r="KZ237" s="1">
        <v>3.9600749999999999E-4</v>
      </c>
      <c r="LA237">
        <v>0.17226159999999999</v>
      </c>
      <c r="LB237">
        <v>0.38337120000000002</v>
      </c>
      <c r="LC237">
        <v>26.651299999999999</v>
      </c>
      <c r="LD237" s="1">
        <v>3.7931420000000002E-4</v>
      </c>
      <c r="LE237">
        <v>0.1650422</v>
      </c>
      <c r="LF237">
        <v>0.38320009999999999</v>
      </c>
      <c r="LG237">
        <v>26.57856</v>
      </c>
      <c r="LH237" s="1">
        <v>3.6284270000000001E-4</v>
      </c>
      <c r="LI237">
        <v>0.15789059999999999</v>
      </c>
      <c r="LJ237">
        <v>0.38305650000000002</v>
      </c>
      <c r="LK237">
        <v>27.063590000000001</v>
      </c>
      <c r="LL237" s="1">
        <v>3.4677740000000002E-4</v>
      </c>
      <c r="LM237">
        <v>0.15091540000000001</v>
      </c>
      <c r="LN237">
        <v>0.38294020000000001</v>
      </c>
      <c r="LO237">
        <v>27.557320000000001</v>
      </c>
      <c r="LP237" s="1">
        <v>3.3120890000000003E-4</v>
      </c>
      <c r="LQ237">
        <v>0.14415430000000001</v>
      </c>
      <c r="LR237">
        <v>0.38284459999999998</v>
      </c>
      <c r="LS237">
        <v>27.925319999999999</v>
      </c>
      <c r="LT237" s="1">
        <v>3.162404E-4</v>
      </c>
      <c r="LU237">
        <v>0.13763810000000001</v>
      </c>
      <c r="LV237">
        <v>0.3827721</v>
      </c>
      <c r="LW237">
        <v>28.027850000000001</v>
      </c>
      <c r="LX237" s="1">
        <v>3.0196269999999999E-4</v>
      </c>
      <c r="LY237">
        <v>0.13140930000000001</v>
      </c>
      <c r="LZ237">
        <v>0.3827257</v>
      </c>
      <c r="MA237">
        <v>27.83511</v>
      </c>
      <c r="MB237" s="1">
        <v>2.8808609999999999E-4</v>
      </c>
      <c r="MC237">
        <v>0.12552479999999999</v>
      </c>
      <c r="MD237">
        <v>0.38268089999999999</v>
      </c>
      <c r="ME237">
        <v>27.34057</v>
      </c>
      <c r="MF237" s="1">
        <v>2.7432059999999998E-4</v>
      </c>
      <c r="MG237">
        <v>0.1199366</v>
      </c>
      <c r="MH237">
        <v>0.3826522</v>
      </c>
      <c r="MI237">
        <v>26.988689999999998</v>
      </c>
      <c r="MJ237" s="1">
        <v>2.610639E-4</v>
      </c>
      <c r="MK237">
        <v>0.11451409999999999</v>
      </c>
      <c r="ML237">
        <v>0.38263839999999999</v>
      </c>
      <c r="MM237">
        <v>26.844840000000001</v>
      </c>
      <c r="MN237" s="1">
        <v>2.481769E-4</v>
      </c>
      <c r="MO237">
        <v>0.109197</v>
      </c>
      <c r="MP237">
        <v>0.3826136</v>
      </c>
      <c r="MQ237">
        <v>27.310829999999999</v>
      </c>
      <c r="MR237" s="1">
        <v>2.3551670000000001E-4</v>
      </c>
      <c r="MS237">
        <v>0.1039361</v>
      </c>
      <c r="MT237">
        <v>0.38260529999999998</v>
      </c>
      <c r="MU237">
        <v>27.564579999999999</v>
      </c>
      <c r="MV237" s="1">
        <v>2.2323490000000001E-4</v>
      </c>
      <c r="MW237">
        <v>9.8795759999999996E-2</v>
      </c>
      <c r="MX237">
        <v>0.382608</v>
      </c>
      <c r="MY237">
        <v>27.371200000000002</v>
      </c>
      <c r="MZ237" s="1">
        <v>2.1171100000000001E-4</v>
      </c>
      <c r="NA237">
        <v>9.3932619999999994E-2</v>
      </c>
      <c r="NB237">
        <v>0.3826077</v>
      </c>
      <c r="NC237">
        <v>26.922039999999999</v>
      </c>
      <c r="ND237" s="1">
        <v>2.0117480000000001E-4</v>
      </c>
      <c r="NE237">
        <v>8.9468350000000002E-2</v>
      </c>
      <c r="NF237">
        <v>0.38259559999999998</v>
      </c>
      <c r="NG237">
        <v>26.483910000000002</v>
      </c>
      <c r="NH237" s="1">
        <v>1.916834E-4</v>
      </c>
      <c r="NI237">
        <v>8.5443030000000003E-2</v>
      </c>
      <c r="NJ237">
        <v>0.382606</v>
      </c>
      <c r="NK237">
        <v>25.995699999999999</v>
      </c>
      <c r="NL237" s="1">
        <v>1.8308269999999999E-4</v>
      </c>
      <c r="NM237">
        <v>8.1789890000000004E-2</v>
      </c>
      <c r="NN237">
        <v>0.38260290000000002</v>
      </c>
      <c r="NO237">
        <v>25.683160000000001</v>
      </c>
      <c r="NP237" s="1">
        <v>1.752054E-4</v>
      </c>
      <c r="NQ237">
        <v>7.8437099999999996E-2</v>
      </c>
      <c r="NR237">
        <v>0.38259569999999998</v>
      </c>
      <c r="NS237">
        <v>25.58334</v>
      </c>
      <c r="NT237" s="1">
        <v>1.67932E-4</v>
      </c>
      <c r="NU237">
        <v>7.5335460000000007E-2</v>
      </c>
      <c r="NV237">
        <v>0.38259609999999999</v>
      </c>
      <c r="NW237">
        <v>26.130320000000001</v>
      </c>
      <c r="NX237" s="1">
        <v>1.610832E-4</v>
      </c>
      <c r="NY237">
        <v>7.2404209999999997E-2</v>
      </c>
      <c r="NZ237">
        <v>0.3825925</v>
      </c>
      <c r="OA237">
        <v>26.75648</v>
      </c>
      <c r="OB237" s="1">
        <v>1.5457719999999999E-4</v>
      </c>
      <c r="OC237">
        <v>6.9611149999999997E-2</v>
      </c>
      <c r="OD237">
        <v>0.38259480000000001</v>
      </c>
      <c r="OE237">
        <v>27.045870000000001</v>
      </c>
      <c r="OF237" s="1">
        <v>1.4840639999999999E-4</v>
      </c>
      <c r="OG237">
        <v>6.6958160000000003E-2</v>
      </c>
      <c r="OH237">
        <v>0.38259660000000001</v>
      </c>
      <c r="OI237">
        <v>27.092949999999998</v>
      </c>
      <c r="OJ237" s="1">
        <v>1.425218E-4</v>
      </c>
      <c r="OK237">
        <v>6.4417470000000004E-2</v>
      </c>
    </row>
    <row r="238" spans="1:401" x14ac:dyDescent="0.35">
      <c r="A238">
        <v>244</v>
      </c>
      <c r="B238" t="s">
        <v>4</v>
      </c>
      <c r="C238" t="s">
        <v>181</v>
      </c>
      <c r="D238" t="s">
        <v>244</v>
      </c>
      <c r="E238">
        <v>885.81590000000006</v>
      </c>
      <c r="F238">
        <v>1.002623</v>
      </c>
      <c r="G238">
        <v>22.51427</v>
      </c>
      <c r="H238">
        <v>0</v>
      </c>
      <c r="I238">
        <v>0</v>
      </c>
      <c r="J238">
        <v>1.000435</v>
      </c>
      <c r="K238">
        <v>22.697289999999999</v>
      </c>
      <c r="L238">
        <v>0</v>
      </c>
      <c r="M238">
        <v>0</v>
      </c>
      <c r="N238">
        <v>0.9982529</v>
      </c>
      <c r="O238">
        <v>22.973299999999998</v>
      </c>
      <c r="P238">
        <v>0</v>
      </c>
      <c r="Q238">
        <v>0</v>
      </c>
      <c r="R238">
        <v>0.99612409999999996</v>
      </c>
      <c r="S238">
        <v>23.03257</v>
      </c>
      <c r="T238">
        <v>0</v>
      </c>
      <c r="U238">
        <v>0</v>
      </c>
      <c r="V238">
        <v>0.9939848</v>
      </c>
      <c r="W238">
        <v>22.776969999999999</v>
      </c>
      <c r="X238">
        <v>0</v>
      </c>
      <c r="Y238">
        <v>0</v>
      </c>
      <c r="Z238">
        <v>0.99174399999999996</v>
      </c>
      <c r="AA238">
        <v>22.489170000000001</v>
      </c>
      <c r="AB238">
        <v>0</v>
      </c>
      <c r="AC238">
        <v>0</v>
      </c>
      <c r="AD238">
        <v>0.98923459999999996</v>
      </c>
      <c r="AE238">
        <v>22.18328</v>
      </c>
      <c r="AF238">
        <v>0</v>
      </c>
      <c r="AG238">
        <v>0</v>
      </c>
      <c r="AH238">
        <v>0.98610850000000005</v>
      </c>
      <c r="AI238">
        <v>22.372019999999999</v>
      </c>
      <c r="AJ238">
        <v>0</v>
      </c>
      <c r="AK238">
        <v>0</v>
      </c>
      <c r="AL238">
        <v>0.9826222</v>
      </c>
      <c r="AM238">
        <v>22.834510000000002</v>
      </c>
      <c r="AN238">
        <v>0</v>
      </c>
      <c r="AO238">
        <v>0</v>
      </c>
      <c r="AP238">
        <v>0.97935419999999995</v>
      </c>
      <c r="AQ238">
        <v>23.480519999999999</v>
      </c>
      <c r="AR238">
        <v>1.4790079999999999E-38</v>
      </c>
      <c r="AS238">
        <v>5.8550470000000003E-36</v>
      </c>
      <c r="AT238">
        <v>0.97641120000000003</v>
      </c>
      <c r="AU238">
        <v>24.05058</v>
      </c>
      <c r="AV238" s="1">
        <v>5.0431669999999997E-27</v>
      </c>
      <c r="AW238" s="1">
        <v>1.9984219999999998E-24</v>
      </c>
      <c r="AX238">
        <v>0.97372780000000003</v>
      </c>
      <c r="AY238">
        <v>24.205359999999999</v>
      </c>
      <c r="AZ238" s="1">
        <v>2.0074939999999999E-15</v>
      </c>
      <c r="BA238" s="1">
        <v>4.469586E-13</v>
      </c>
      <c r="BB238">
        <v>0.97133670000000005</v>
      </c>
      <c r="BC238">
        <v>24.182849999999998</v>
      </c>
      <c r="BD238" s="1">
        <v>1.108993E-8</v>
      </c>
      <c r="BE238" s="1">
        <v>2.6749910000000002E-6</v>
      </c>
      <c r="BF238">
        <v>0.96899029999999997</v>
      </c>
      <c r="BG238">
        <v>24.022120000000001</v>
      </c>
      <c r="BH238" s="1">
        <v>4.1755789999999997E-5</v>
      </c>
      <c r="BI238" s="1">
        <v>1.1515600000000001E-2</v>
      </c>
      <c r="BJ238">
        <v>0.96661160000000002</v>
      </c>
      <c r="BK238">
        <v>23.915330000000001</v>
      </c>
      <c r="BL238" s="1">
        <v>9.6007890000000002E-3</v>
      </c>
      <c r="BM238" s="1">
        <v>2.8847520000000002</v>
      </c>
      <c r="BN238">
        <v>0.96408830000000001</v>
      </c>
      <c r="BO238">
        <v>24.326129999999999</v>
      </c>
      <c r="BP238" s="1">
        <v>0.42584699999999998</v>
      </c>
      <c r="BQ238" s="1">
        <v>137.71850000000001</v>
      </c>
      <c r="BR238">
        <v>0.96128369999999996</v>
      </c>
      <c r="BS238">
        <v>24.73291</v>
      </c>
      <c r="BT238" s="1">
        <v>5.6502929999999996</v>
      </c>
      <c r="BU238">
        <v>1949.62</v>
      </c>
      <c r="BV238">
        <v>0.9580554</v>
      </c>
      <c r="BW238">
        <v>25.275020000000001</v>
      </c>
      <c r="BX238" s="1">
        <v>29.014410000000002</v>
      </c>
      <c r="BY238">
        <v>10623.81</v>
      </c>
      <c r="BZ238">
        <v>0.95410779999999995</v>
      </c>
      <c r="CA238">
        <v>25.749680000000001</v>
      </c>
      <c r="CB238">
        <v>69.00949</v>
      </c>
      <c r="CC238">
        <v>26698.17</v>
      </c>
      <c r="CD238">
        <v>0.94955710000000004</v>
      </c>
      <c r="CE238">
        <v>25.93798</v>
      </c>
      <c r="CF238">
        <v>87.010319999999993</v>
      </c>
      <c r="CG238">
        <v>35463.1</v>
      </c>
      <c r="CH238">
        <v>0.94450650000000003</v>
      </c>
      <c r="CI238">
        <v>25.769449999999999</v>
      </c>
      <c r="CJ238">
        <v>65.113259999999997</v>
      </c>
      <c r="CK238">
        <v>27833.24</v>
      </c>
      <c r="CL238">
        <v>0.93888990000000005</v>
      </c>
      <c r="CM238">
        <v>25.537379999999999</v>
      </c>
      <c r="CN238">
        <v>31.579730000000001</v>
      </c>
      <c r="CO238">
        <v>14118.51</v>
      </c>
      <c r="CP238">
        <v>0.93292770000000003</v>
      </c>
      <c r="CQ238">
        <v>25.35812</v>
      </c>
      <c r="CR238">
        <v>10.761039999999999</v>
      </c>
      <c r="CS238">
        <v>5013.259</v>
      </c>
      <c r="CT238">
        <v>0.92677039999999999</v>
      </c>
      <c r="CU238">
        <v>25.471609999999998</v>
      </c>
      <c r="CV238">
        <v>2.7870050000000002</v>
      </c>
      <c r="CW238">
        <v>1344.999</v>
      </c>
      <c r="CX238">
        <v>0.92068930000000004</v>
      </c>
      <c r="CY238">
        <v>25.278590000000001</v>
      </c>
      <c r="CZ238">
        <v>0.61606039999999995</v>
      </c>
      <c r="DA238">
        <v>303.47570000000002</v>
      </c>
      <c r="DB238">
        <v>0.91451199999999999</v>
      </c>
      <c r="DC238">
        <v>25.542919999999999</v>
      </c>
      <c r="DD238">
        <v>0.15847900000000001</v>
      </c>
      <c r="DE238">
        <v>75.874870000000001</v>
      </c>
      <c r="DF238">
        <v>0.90818650000000001</v>
      </c>
      <c r="DG238">
        <v>25.863589999999999</v>
      </c>
      <c r="DH238">
        <v>7.9455750000000006E-2</v>
      </c>
      <c r="DI238">
        <v>35.409829999999999</v>
      </c>
      <c r="DJ238">
        <v>0.90149140000000005</v>
      </c>
      <c r="DK238">
        <v>25.918379999999999</v>
      </c>
      <c r="DL238">
        <v>6.8503389999999997E-2</v>
      </c>
      <c r="DM238">
        <v>29.755870000000002</v>
      </c>
      <c r="DN238">
        <v>0.89470590000000005</v>
      </c>
      <c r="DO238">
        <v>25.779260000000001</v>
      </c>
      <c r="DP238">
        <v>6.6761989999999993E-2</v>
      </c>
      <c r="DQ238">
        <v>29.131019999999999</v>
      </c>
      <c r="DR238">
        <v>0.88798820000000001</v>
      </c>
      <c r="DS238">
        <v>25.598859999999998</v>
      </c>
      <c r="DT238">
        <v>6.4309060000000001E-2</v>
      </c>
      <c r="DU238">
        <v>28.363</v>
      </c>
      <c r="DV238">
        <v>0.88106189999999995</v>
      </c>
      <c r="DW238">
        <v>25.380120000000002</v>
      </c>
      <c r="DX238">
        <v>6.0188680000000001E-2</v>
      </c>
      <c r="DY238">
        <v>26.846679999999999</v>
      </c>
      <c r="DZ238">
        <v>0.87416079999999996</v>
      </c>
      <c r="EA238">
        <v>25.647549999999999</v>
      </c>
      <c r="EB238" s="1">
        <v>5.514691E-2</v>
      </c>
      <c r="EC238">
        <v>24.856280000000002</v>
      </c>
      <c r="ED238">
        <v>0.86703249999999998</v>
      </c>
      <c r="EE238">
        <v>25.982389999999999</v>
      </c>
      <c r="EF238" s="1">
        <v>4.9855070000000001E-2</v>
      </c>
      <c r="EG238">
        <v>22.699090000000002</v>
      </c>
      <c r="EH238">
        <v>0.86038789999999998</v>
      </c>
      <c r="EI238">
        <v>26.344000000000001</v>
      </c>
      <c r="EJ238" s="1">
        <v>4.4751590000000001E-2</v>
      </c>
      <c r="EK238">
        <v>20.562809999999999</v>
      </c>
      <c r="EL238">
        <v>0.85451049999999995</v>
      </c>
      <c r="EM238">
        <v>26.68064</v>
      </c>
      <c r="EN238" s="1">
        <v>4.002385E-2</v>
      </c>
      <c r="EO238">
        <v>18.541180000000001</v>
      </c>
      <c r="EP238">
        <v>0.84943970000000002</v>
      </c>
      <c r="EQ238">
        <v>26.66206</v>
      </c>
      <c r="ER238" s="1">
        <v>3.5724680000000002E-2</v>
      </c>
      <c r="ES238">
        <v>16.672560000000001</v>
      </c>
      <c r="ET238">
        <v>0.84412169999999997</v>
      </c>
      <c r="EU238">
        <v>26.40401</v>
      </c>
      <c r="EV238" s="1">
        <v>3.1872030000000003E-2</v>
      </c>
      <c r="EW238">
        <v>14.985849999999999</v>
      </c>
      <c r="EX238">
        <v>0.83914420000000001</v>
      </c>
      <c r="EY238">
        <v>26.367830000000001</v>
      </c>
      <c r="EZ238" s="1">
        <v>2.8472890000000001E-2</v>
      </c>
      <c r="FA238">
        <v>13.48127</v>
      </c>
      <c r="FB238">
        <v>0.83420729999999998</v>
      </c>
      <c r="FC238">
        <v>26.398540000000001</v>
      </c>
      <c r="FD238" s="1">
        <v>2.5454290000000001E-2</v>
      </c>
      <c r="FE238">
        <v>12.13687</v>
      </c>
      <c r="FF238">
        <v>0.82868280000000005</v>
      </c>
      <c r="FG238">
        <v>26.679459999999999</v>
      </c>
      <c r="FH238" s="1">
        <v>2.2714430000000001E-2</v>
      </c>
      <c r="FI238">
        <v>10.91808</v>
      </c>
      <c r="FJ238">
        <v>0.82349430000000001</v>
      </c>
      <c r="FK238">
        <v>26.838650000000001</v>
      </c>
      <c r="FL238" s="1">
        <v>2.0275020000000001E-2</v>
      </c>
      <c r="FM238">
        <v>9.8209300000000006</v>
      </c>
      <c r="FN238">
        <v>0.81791409999999998</v>
      </c>
      <c r="FO238">
        <v>26.66797</v>
      </c>
      <c r="FP238" s="1">
        <v>1.8076809999999999E-2</v>
      </c>
      <c r="FQ238">
        <v>8.8286449999999999</v>
      </c>
      <c r="FR238">
        <v>0.81266859999999996</v>
      </c>
      <c r="FS238">
        <v>26.382370000000002</v>
      </c>
      <c r="FT238" s="1">
        <v>1.6117030000000001E-2</v>
      </c>
      <c r="FU238">
        <v>7.9336200000000003</v>
      </c>
      <c r="FV238">
        <v>0.80845730000000005</v>
      </c>
      <c r="FW238">
        <v>25.99701</v>
      </c>
      <c r="FX238" s="1">
        <v>1.437485E-2</v>
      </c>
      <c r="FY238">
        <v>7.1247800000000003</v>
      </c>
      <c r="FZ238">
        <v>0.80460640000000005</v>
      </c>
      <c r="GA238">
        <v>25.733930000000001</v>
      </c>
      <c r="GB238" s="1">
        <v>1.282E-2</v>
      </c>
      <c r="GC238">
        <v>6.3953499999999996</v>
      </c>
      <c r="GD238">
        <v>0.80092940000000001</v>
      </c>
      <c r="GE238">
        <v>25.650030000000001</v>
      </c>
      <c r="GF238" s="1">
        <v>1.142788E-2</v>
      </c>
      <c r="GG238">
        <v>5.7361139999999997</v>
      </c>
      <c r="GH238">
        <v>0.79875149999999995</v>
      </c>
      <c r="GI238">
        <v>25.78471</v>
      </c>
      <c r="GJ238" s="1">
        <v>1.020415E-2</v>
      </c>
      <c r="GK238">
        <v>5.1419759999999997</v>
      </c>
      <c r="GL238">
        <v>0.79686590000000002</v>
      </c>
      <c r="GM238">
        <v>26.308759999999999</v>
      </c>
      <c r="GN238" s="1">
        <v>9.1101959999999992E-3</v>
      </c>
      <c r="GO238">
        <v>4.6063150000000004</v>
      </c>
      <c r="GP238">
        <v>0.79532689999999995</v>
      </c>
      <c r="GQ238">
        <v>26.839379999999998</v>
      </c>
      <c r="GR238" s="1">
        <v>8.1321399999999995E-3</v>
      </c>
      <c r="GS238">
        <v>4.1216299999999997</v>
      </c>
      <c r="GT238">
        <v>0.79402309999999998</v>
      </c>
      <c r="GU238">
        <v>27.313459999999999</v>
      </c>
      <c r="GV238" s="1">
        <v>7.2456439999999999E-3</v>
      </c>
      <c r="GW238">
        <v>3.6790750000000001</v>
      </c>
      <c r="GX238">
        <v>0.79294240000000005</v>
      </c>
      <c r="GY238">
        <v>27.567519999999998</v>
      </c>
      <c r="GZ238" s="1">
        <v>6.4340639999999998E-3</v>
      </c>
      <c r="HA238">
        <v>3.27223</v>
      </c>
      <c r="HB238">
        <v>0.79211419999999999</v>
      </c>
      <c r="HC238">
        <v>27.563130000000001</v>
      </c>
      <c r="HD238" s="1">
        <v>5.68966E-3</v>
      </c>
      <c r="HE238">
        <v>2.8972600000000002</v>
      </c>
      <c r="HF238">
        <v>0.79167650000000001</v>
      </c>
      <c r="HG238">
        <v>27.19745</v>
      </c>
      <c r="HH238" s="1">
        <v>4.998934E-3</v>
      </c>
      <c r="HI238">
        <v>2.5479379999999998</v>
      </c>
      <c r="HJ238">
        <v>0.79152310000000003</v>
      </c>
      <c r="HK238">
        <v>26.96773</v>
      </c>
      <c r="HL238" s="1">
        <v>4.3373209999999999E-3</v>
      </c>
      <c r="HM238">
        <v>2.2140469999999999</v>
      </c>
      <c r="HN238">
        <v>0.79138909999999996</v>
      </c>
      <c r="HO238">
        <v>26.916730000000001</v>
      </c>
      <c r="HP238" s="1">
        <v>3.68469E-3</v>
      </c>
      <c r="HQ238">
        <v>1.8857630000000001</v>
      </c>
      <c r="HR238">
        <v>0.79128609999999999</v>
      </c>
      <c r="HS238">
        <v>27.195409999999999</v>
      </c>
      <c r="HT238" s="1">
        <v>3.0447590000000002E-3</v>
      </c>
      <c r="HU238">
        <v>1.5631349999999999</v>
      </c>
      <c r="HV238">
        <v>0.79116770000000003</v>
      </c>
      <c r="HW238">
        <v>27.56786</v>
      </c>
      <c r="HX238" s="1">
        <v>2.4506950000000001E-3</v>
      </c>
      <c r="HY238">
        <v>1.261466</v>
      </c>
      <c r="HZ238">
        <v>0.79113259999999996</v>
      </c>
      <c r="IA238">
        <v>27.627579999999998</v>
      </c>
      <c r="IB238" s="1">
        <v>1.944603E-3</v>
      </c>
      <c r="IC238">
        <v>1.0016309999999999</v>
      </c>
      <c r="ID238">
        <v>0.79109419999999997</v>
      </c>
      <c r="IE238">
        <v>27.48067</v>
      </c>
      <c r="IF238" s="1">
        <v>1.5510910000000001E-3</v>
      </c>
      <c r="IG238">
        <v>0.79739789999999999</v>
      </c>
      <c r="IH238">
        <v>0.79106710000000002</v>
      </c>
      <c r="II238">
        <v>27.018370000000001</v>
      </c>
      <c r="IJ238" s="1">
        <v>1.2687899999999999E-3</v>
      </c>
      <c r="IK238">
        <v>0.64953970000000005</v>
      </c>
      <c r="IL238">
        <v>0.79104790000000003</v>
      </c>
      <c r="IM238">
        <v>26.27094</v>
      </c>
      <c r="IN238" s="1">
        <v>1.0759089999999999E-3</v>
      </c>
      <c r="IO238">
        <v>0.54802189999999995</v>
      </c>
      <c r="IP238">
        <v>0.79099419999999998</v>
      </c>
      <c r="IQ238">
        <v>25.690850000000001</v>
      </c>
      <c r="IR238" s="1">
        <v>9.4405490000000003E-4</v>
      </c>
      <c r="IS238">
        <v>0.47881479999999998</v>
      </c>
      <c r="IT238">
        <v>0.79093860000000005</v>
      </c>
      <c r="IU238">
        <v>25.49502</v>
      </c>
      <c r="IV238" s="1">
        <v>8.4894349999999996E-4</v>
      </c>
      <c r="IW238">
        <v>0.42936089999999999</v>
      </c>
      <c r="IX238">
        <v>0.79085289999999997</v>
      </c>
      <c r="IY238">
        <v>26.10858</v>
      </c>
      <c r="IZ238" s="1">
        <v>7.7430800000000003E-4</v>
      </c>
      <c r="JA238">
        <v>0.39106740000000001</v>
      </c>
      <c r="JB238">
        <v>0.79071769999999997</v>
      </c>
      <c r="JC238">
        <v>26.847149999999999</v>
      </c>
      <c r="JD238" s="1">
        <v>7.1232049999999996E-4</v>
      </c>
      <c r="JE238">
        <v>0.35942360000000001</v>
      </c>
      <c r="JF238">
        <v>0.79058519999999999</v>
      </c>
      <c r="JG238">
        <v>27.37472</v>
      </c>
      <c r="JH238" s="1">
        <v>6.5999050000000001E-4</v>
      </c>
      <c r="JI238">
        <v>0.33277640000000003</v>
      </c>
      <c r="JJ238">
        <v>0.79046000000000005</v>
      </c>
      <c r="JK238">
        <v>27.35669</v>
      </c>
      <c r="JL238" s="1">
        <v>6.1621180000000003E-4</v>
      </c>
      <c r="JM238">
        <v>0.3104751</v>
      </c>
      <c r="JN238">
        <v>0.79027820000000004</v>
      </c>
      <c r="JO238">
        <v>27.039580000000001</v>
      </c>
      <c r="JP238" s="1">
        <v>5.7973230000000001E-4</v>
      </c>
      <c r="JQ238">
        <v>0.29189310000000002</v>
      </c>
      <c r="JR238">
        <v>0.79013359999999999</v>
      </c>
      <c r="JS238">
        <v>26.566369999999999</v>
      </c>
      <c r="JT238" s="1">
        <v>5.4908530000000004E-4</v>
      </c>
      <c r="JU238">
        <v>0.27632099999999998</v>
      </c>
      <c r="JV238">
        <v>0.78997620000000002</v>
      </c>
      <c r="JW238">
        <v>26.38982</v>
      </c>
      <c r="JX238" s="1">
        <v>5.2303880000000003E-4</v>
      </c>
      <c r="JY238">
        <v>0.26310240000000001</v>
      </c>
      <c r="JZ238">
        <v>0.78981829999999997</v>
      </c>
      <c r="KA238">
        <v>26.52947</v>
      </c>
      <c r="KB238" s="1">
        <v>5.0068059999999997E-4</v>
      </c>
      <c r="KC238">
        <v>0.25179679999999999</v>
      </c>
      <c r="KD238">
        <v>0.78965560000000001</v>
      </c>
      <c r="KE238">
        <v>27.251650000000001</v>
      </c>
      <c r="KF238" s="1">
        <v>4.8131669999999999E-4</v>
      </c>
      <c r="KG238">
        <v>0.24204239999999999</v>
      </c>
      <c r="KH238">
        <v>0.78948620000000003</v>
      </c>
      <c r="KI238">
        <v>27.87209</v>
      </c>
      <c r="KJ238" s="1">
        <v>4.640348E-4</v>
      </c>
      <c r="KK238">
        <v>0.233353</v>
      </c>
      <c r="KL238">
        <v>0.78933739999999997</v>
      </c>
      <c r="KM238">
        <v>28.223669999999998</v>
      </c>
      <c r="KN238" s="1">
        <v>4.4760079999999999E-4</v>
      </c>
      <c r="KO238">
        <v>0.22517319999999999</v>
      </c>
      <c r="KP238">
        <v>0.78917630000000005</v>
      </c>
      <c r="KQ238">
        <v>28.218520000000002</v>
      </c>
      <c r="KR238" s="1">
        <v>4.3130950000000001E-4</v>
      </c>
      <c r="KS238">
        <v>0.2170772</v>
      </c>
      <c r="KT238">
        <v>0.78905570000000003</v>
      </c>
      <c r="KU238">
        <v>27.766860000000001</v>
      </c>
      <c r="KV238" s="1">
        <v>4.147582E-4</v>
      </c>
      <c r="KW238">
        <v>0.2088718</v>
      </c>
      <c r="KX238">
        <v>0.7889583</v>
      </c>
      <c r="KY238">
        <v>27.126580000000001</v>
      </c>
      <c r="KZ238" s="1">
        <v>3.9798639999999999E-4</v>
      </c>
      <c r="LA238">
        <v>0.20052439999999999</v>
      </c>
      <c r="LB238">
        <v>0.78882059999999998</v>
      </c>
      <c r="LC238">
        <v>26.689109999999999</v>
      </c>
      <c r="LD238" s="1">
        <v>3.8127320000000002E-4</v>
      </c>
      <c r="LE238">
        <v>0.19218660000000001</v>
      </c>
      <c r="LF238">
        <v>0.78879089999999996</v>
      </c>
      <c r="LG238">
        <v>26.58756</v>
      </c>
      <c r="LH238" s="1">
        <v>3.6477960000000001E-4</v>
      </c>
      <c r="LI238">
        <v>0.18391940000000001</v>
      </c>
      <c r="LJ238">
        <v>0.78873499999999996</v>
      </c>
      <c r="LK238">
        <v>27.066600000000001</v>
      </c>
      <c r="LL238" s="1">
        <v>3.4865999999999999E-4</v>
      </c>
      <c r="LM238">
        <v>0.17582919999999999</v>
      </c>
      <c r="LN238">
        <v>0.7886803</v>
      </c>
      <c r="LO238">
        <v>27.59244</v>
      </c>
      <c r="LP238" s="1">
        <v>3.3303519999999999E-4</v>
      </c>
      <c r="LQ238">
        <v>0.1679813</v>
      </c>
      <c r="LR238">
        <v>0.78863870000000003</v>
      </c>
      <c r="LS238">
        <v>27.992570000000001</v>
      </c>
      <c r="LT238" s="1">
        <v>3.1798930000000002E-4</v>
      </c>
      <c r="LU238">
        <v>0.16039919999999999</v>
      </c>
      <c r="LV238">
        <v>0.7886415</v>
      </c>
      <c r="LW238">
        <v>28.110399999999998</v>
      </c>
      <c r="LX238">
        <v>3.0362979999999998E-4</v>
      </c>
      <c r="LY238">
        <v>0.15314230000000001</v>
      </c>
      <c r="LZ238">
        <v>0.78863870000000003</v>
      </c>
      <c r="MA238">
        <v>27.909929999999999</v>
      </c>
      <c r="MB238" s="1">
        <v>2.8965730000000002E-4</v>
      </c>
      <c r="MC238">
        <v>0.1462715</v>
      </c>
      <c r="MD238">
        <v>0.78864029999999996</v>
      </c>
      <c r="ME238">
        <v>27.398700000000002</v>
      </c>
      <c r="MF238" s="1">
        <v>2.7581870000000002E-4</v>
      </c>
      <c r="MG238">
        <v>0.13976150000000001</v>
      </c>
      <c r="MH238">
        <v>0.78864529999999999</v>
      </c>
      <c r="MI238">
        <v>27.012989999999999</v>
      </c>
      <c r="MJ238" s="1">
        <v>2.625223E-4</v>
      </c>
      <c r="MK238">
        <v>0.13347010000000001</v>
      </c>
      <c r="ML238">
        <v>0.78862480000000001</v>
      </c>
      <c r="MM238">
        <v>26.848179999999999</v>
      </c>
      <c r="MN238" s="1">
        <v>2.4960480000000001E-4</v>
      </c>
      <c r="MO238">
        <v>0.1273106</v>
      </c>
      <c r="MP238">
        <v>0.78863369999999999</v>
      </c>
      <c r="MQ238">
        <v>27.307919999999999</v>
      </c>
      <c r="MR238" s="1">
        <v>2.3692590000000001E-4</v>
      </c>
      <c r="MS238">
        <v>0.1212222</v>
      </c>
      <c r="MT238">
        <v>0.78864259999999997</v>
      </c>
      <c r="MU238">
        <v>27.594729999999998</v>
      </c>
      <c r="MV238" s="1">
        <v>2.2459570000000001E-4</v>
      </c>
      <c r="MW238">
        <v>0.1152526</v>
      </c>
      <c r="MX238">
        <v>0.788628</v>
      </c>
      <c r="MY238">
        <v>27.451879999999999</v>
      </c>
      <c r="MZ238" s="1">
        <v>2.1297650000000001E-4</v>
      </c>
      <c r="NA238">
        <v>0.1095637</v>
      </c>
      <c r="NB238">
        <v>0.78865529999999995</v>
      </c>
      <c r="NC238">
        <v>27.037510000000001</v>
      </c>
      <c r="ND238" s="1">
        <v>2.0232639999999999E-4</v>
      </c>
      <c r="NE238">
        <v>0.1043114</v>
      </c>
      <c r="NF238">
        <v>0.78865890000000005</v>
      </c>
      <c r="NG238">
        <v>26.586030000000001</v>
      </c>
      <c r="NH238" s="1">
        <v>1.927187E-4</v>
      </c>
      <c r="NI238">
        <v>9.9564150000000004E-2</v>
      </c>
      <c r="NJ238">
        <v>0.78865719999999995</v>
      </c>
      <c r="NK238">
        <v>26.072230000000001</v>
      </c>
      <c r="NL238" s="1">
        <v>1.840233E-4</v>
      </c>
      <c r="NM238">
        <v>9.526598E-2</v>
      </c>
      <c r="NN238">
        <v>0.78864529999999999</v>
      </c>
      <c r="NO238">
        <v>25.720659999999999</v>
      </c>
      <c r="NP238" s="1">
        <v>1.7606849999999999E-4</v>
      </c>
      <c r="NQ238">
        <v>9.1328549999999994E-2</v>
      </c>
      <c r="NR238">
        <v>0.78863850000000002</v>
      </c>
      <c r="NS238">
        <v>25.597930000000002</v>
      </c>
      <c r="NT238" s="1">
        <v>1.6873349999999999E-4</v>
      </c>
      <c r="NU238">
        <v>8.7691030000000003E-2</v>
      </c>
      <c r="NV238">
        <v>0.78867109999999996</v>
      </c>
      <c r="NW238">
        <v>26.13937</v>
      </c>
      <c r="NX238" s="1">
        <v>1.618465E-4</v>
      </c>
      <c r="NY238">
        <v>8.4272710000000001E-2</v>
      </c>
      <c r="NZ238">
        <v>0.78865759999999996</v>
      </c>
      <c r="OA238">
        <v>26.7986</v>
      </c>
      <c r="OB238" s="1">
        <v>1.553006E-4</v>
      </c>
      <c r="OC238">
        <v>8.1014390000000006E-2</v>
      </c>
      <c r="OD238">
        <v>0.7886533</v>
      </c>
      <c r="OE238">
        <v>27.128740000000001</v>
      </c>
      <c r="OF238" s="1">
        <v>1.4909149999999999E-4</v>
      </c>
      <c r="OG238">
        <v>7.7919660000000002E-2</v>
      </c>
      <c r="OH238">
        <v>0.78865580000000002</v>
      </c>
      <c r="OI238">
        <v>27.189630000000001</v>
      </c>
      <c r="OJ238" s="1">
        <v>1.431789E-4</v>
      </c>
      <c r="OK238">
        <v>7.4962269999999998E-2</v>
      </c>
    </row>
    <row r="239" spans="1:401" x14ac:dyDescent="0.35">
      <c r="A239">
        <v>245</v>
      </c>
      <c r="B239" t="s">
        <v>4</v>
      </c>
      <c r="C239" t="s">
        <v>181</v>
      </c>
      <c r="D239" t="s">
        <v>245</v>
      </c>
      <c r="E239">
        <v>825.34360000000004</v>
      </c>
      <c r="F239">
        <v>0.55637780000000003</v>
      </c>
      <c r="G239">
        <v>22.545750000000002</v>
      </c>
      <c r="H239">
        <v>0</v>
      </c>
      <c r="I239">
        <v>0</v>
      </c>
      <c r="J239">
        <v>0.55438259999999995</v>
      </c>
      <c r="K239">
        <v>22.715389999999999</v>
      </c>
      <c r="L239">
        <v>0</v>
      </c>
      <c r="M239">
        <v>0</v>
      </c>
      <c r="N239">
        <v>0.55241300000000004</v>
      </c>
      <c r="O239">
        <v>22.989820000000002</v>
      </c>
      <c r="P239">
        <v>0</v>
      </c>
      <c r="Q239">
        <v>0</v>
      </c>
      <c r="R239">
        <v>0.55049870000000001</v>
      </c>
      <c r="S239">
        <v>23.050080000000001</v>
      </c>
      <c r="T239">
        <v>0</v>
      </c>
      <c r="U239">
        <v>0</v>
      </c>
      <c r="V239">
        <v>0.54857860000000003</v>
      </c>
      <c r="W239">
        <v>22.800899999999999</v>
      </c>
      <c r="X239">
        <v>0</v>
      </c>
      <c r="Y239">
        <v>0</v>
      </c>
      <c r="Z239">
        <v>0.54659500000000005</v>
      </c>
      <c r="AA239">
        <v>22.524619999999999</v>
      </c>
      <c r="AB239">
        <v>0</v>
      </c>
      <c r="AC239">
        <v>0</v>
      </c>
      <c r="AD239">
        <v>0.54442440000000003</v>
      </c>
      <c r="AE239">
        <v>22.22043</v>
      </c>
      <c r="AF239">
        <v>0</v>
      </c>
      <c r="AG239">
        <v>0</v>
      </c>
      <c r="AH239">
        <v>0.54179409999999995</v>
      </c>
      <c r="AI239">
        <v>22.395710000000001</v>
      </c>
      <c r="AJ239">
        <v>0</v>
      </c>
      <c r="AK239">
        <v>0</v>
      </c>
      <c r="AL239">
        <v>0.53878990000000004</v>
      </c>
      <c r="AM239">
        <v>22.84554</v>
      </c>
      <c r="AN239">
        <v>0</v>
      </c>
      <c r="AO239">
        <v>0</v>
      </c>
      <c r="AP239">
        <v>0.53585269999999996</v>
      </c>
      <c r="AQ239">
        <v>23.480519999999999</v>
      </c>
      <c r="AR239">
        <v>0</v>
      </c>
      <c r="AS239">
        <v>1.0984400000000001E-36</v>
      </c>
      <c r="AT239">
        <v>0.53308120000000003</v>
      </c>
      <c r="AU239">
        <v>24.054500000000001</v>
      </c>
      <c r="AV239" s="1">
        <v>9.6405629999999991E-28</v>
      </c>
      <c r="AW239" s="1">
        <v>3.9151820000000002E-25</v>
      </c>
      <c r="AX239">
        <v>0.53054489999999999</v>
      </c>
      <c r="AY239">
        <v>24.217970000000001</v>
      </c>
      <c r="AZ239" s="1">
        <v>5.0642080000000001E-16</v>
      </c>
      <c r="BA239" s="1">
        <v>1.415292E-13</v>
      </c>
      <c r="BB239">
        <v>0.52826289999999998</v>
      </c>
      <c r="BC239">
        <v>24.199909999999999</v>
      </c>
      <c r="BD239" s="1">
        <v>3.3575059999999999E-9</v>
      </c>
      <c r="BE239" s="1">
        <v>1.053525E-6</v>
      </c>
      <c r="BF239">
        <v>0.52608299999999997</v>
      </c>
      <c r="BG239">
        <v>24.054549999999999</v>
      </c>
      <c r="BH239" s="1">
        <v>1.9711109999999999E-5</v>
      </c>
      <c r="BI239" s="1">
        <v>6.4217529999999997E-3</v>
      </c>
      <c r="BJ239">
        <v>0.52391710000000002</v>
      </c>
      <c r="BK239">
        <v>23.950410000000002</v>
      </c>
      <c r="BL239" s="1">
        <v>5.5367089999999999E-3</v>
      </c>
      <c r="BM239" s="1">
        <v>1.8923719999999999</v>
      </c>
      <c r="BN239">
        <v>0.5216459</v>
      </c>
      <c r="BO239">
        <v>24.353870000000001</v>
      </c>
      <c r="BP239" s="1">
        <v>0.28454770000000001</v>
      </c>
      <c r="BQ239" s="1">
        <v>101.8389</v>
      </c>
      <c r="BR239">
        <v>0.51920040000000001</v>
      </c>
      <c r="BS239">
        <v>24.756699999999999</v>
      </c>
      <c r="BT239" s="1">
        <v>4.2615460000000001</v>
      </c>
      <c r="BU239">
        <v>1590.146</v>
      </c>
      <c r="BV239">
        <v>0.51647560000000003</v>
      </c>
      <c r="BW239">
        <v>25.27702</v>
      </c>
      <c r="BX239" s="1">
        <v>24.28689</v>
      </c>
      <c r="BY239">
        <v>9420.0630000000001</v>
      </c>
      <c r="BZ239">
        <v>0.51337639999999995</v>
      </c>
      <c r="CA239">
        <v>25.749680000000001</v>
      </c>
      <c r="CB239">
        <v>63.319740000000003</v>
      </c>
      <c r="CC239">
        <v>25455.1</v>
      </c>
      <c r="CD239">
        <v>0.50982050000000001</v>
      </c>
      <c r="CE239">
        <v>25.93966</v>
      </c>
      <c r="CF239">
        <v>86.69735</v>
      </c>
      <c r="CG239">
        <v>36043.480000000003</v>
      </c>
      <c r="CH239">
        <v>0.50582000000000005</v>
      </c>
      <c r="CI239">
        <v>25.78424</v>
      </c>
      <c r="CJ239">
        <v>69.736239999999995</v>
      </c>
      <c r="CK239">
        <v>29898.54</v>
      </c>
      <c r="CL239">
        <v>0.50139389999999995</v>
      </c>
      <c r="CM239">
        <v>25.568020000000001</v>
      </c>
      <c r="CN239">
        <v>36.087899999999998</v>
      </c>
      <c r="CO239">
        <v>15918.9</v>
      </c>
      <c r="CP239">
        <v>0.49665110000000001</v>
      </c>
      <c r="CQ239">
        <v>25.402280000000001</v>
      </c>
      <c r="CR239">
        <v>13.01585</v>
      </c>
      <c r="CS239">
        <v>5891.6769999999997</v>
      </c>
      <c r="CT239">
        <v>0.49170940000000002</v>
      </c>
      <c r="CU239">
        <v>25.515090000000001</v>
      </c>
      <c r="CV239">
        <v>3.5303239999999998</v>
      </c>
      <c r="CW239">
        <v>1633.6759999999999</v>
      </c>
      <c r="CX239">
        <v>0.48673870000000002</v>
      </c>
      <c r="CY239">
        <v>25.32377</v>
      </c>
      <c r="CZ239">
        <v>0.79716699999999996</v>
      </c>
      <c r="DA239">
        <v>374.39620000000002</v>
      </c>
      <c r="DB239">
        <v>0.4816452</v>
      </c>
      <c r="DC239">
        <v>25.561720000000001</v>
      </c>
      <c r="DD239">
        <v>0.1936563</v>
      </c>
      <c r="DE239">
        <v>90.134780000000006</v>
      </c>
      <c r="DF239">
        <v>0.47636529999999999</v>
      </c>
      <c r="DG239">
        <v>25.87923</v>
      </c>
      <c r="DH239">
        <v>8.5022139999999996E-2</v>
      </c>
      <c r="DI239">
        <v>38.141249999999999</v>
      </c>
      <c r="DJ239">
        <v>0.47087960000000001</v>
      </c>
      <c r="DK239">
        <v>25.93421</v>
      </c>
      <c r="DL239">
        <v>6.9105810000000004E-2</v>
      </c>
      <c r="DM239">
        <v>30.537050000000001</v>
      </c>
      <c r="DN239">
        <v>0.46525670000000002</v>
      </c>
      <c r="DO239">
        <v>25.79588</v>
      </c>
      <c r="DP239">
        <v>6.6898760000000002E-2</v>
      </c>
      <c r="DQ239">
        <v>29.702010000000001</v>
      </c>
      <c r="DR239">
        <v>0.459644</v>
      </c>
      <c r="DS239">
        <v>25.633659999999999</v>
      </c>
      <c r="DT239">
        <v>6.4703700000000003E-2</v>
      </c>
      <c r="DU239">
        <v>28.99287</v>
      </c>
      <c r="DV239">
        <v>0.45388440000000002</v>
      </c>
      <c r="DW239">
        <v>25.435759999999998</v>
      </c>
      <c r="DX239">
        <v>6.0831900000000001E-2</v>
      </c>
      <c r="DY239">
        <v>27.526869999999999</v>
      </c>
      <c r="DZ239">
        <v>0.44812410000000003</v>
      </c>
      <c r="EA239">
        <v>25.70233</v>
      </c>
      <c r="EB239" s="1">
        <v>5.5913240000000003E-2</v>
      </c>
      <c r="EC239">
        <v>25.537649999999999</v>
      </c>
      <c r="ED239">
        <v>0.44224639999999998</v>
      </c>
      <c r="EE239">
        <v>26.039549999999998</v>
      </c>
      <c r="EF239" s="1">
        <v>5.0648390000000001E-2</v>
      </c>
      <c r="EG239">
        <v>23.347429999999999</v>
      </c>
      <c r="EH239">
        <v>0.4365887</v>
      </c>
      <c r="EI239">
        <v>26.39517</v>
      </c>
      <c r="EJ239" s="1">
        <v>4.5521720000000002E-2</v>
      </c>
      <c r="EK239">
        <v>21.159590000000001</v>
      </c>
      <c r="EL239">
        <v>0.43129329999999999</v>
      </c>
      <c r="EM239">
        <v>26.718330000000002</v>
      </c>
      <c r="EN239" s="1">
        <v>4.074556E-2</v>
      </c>
      <c r="EO239">
        <v>19.07893</v>
      </c>
      <c r="EP239">
        <v>0.42626930000000002</v>
      </c>
      <c r="EQ239">
        <v>26.690069999999999</v>
      </c>
      <c r="ER239" s="1">
        <v>3.6387450000000002E-2</v>
      </c>
      <c r="ES239">
        <v>17.171710000000001</v>
      </c>
      <c r="ET239">
        <v>0.42110829999999999</v>
      </c>
      <c r="EU239">
        <v>26.416129999999999</v>
      </c>
      <c r="EV239" s="1">
        <v>3.2468400000000001E-2</v>
      </c>
      <c r="EW239">
        <v>15.444660000000001</v>
      </c>
      <c r="EX239">
        <v>0.41612349999999998</v>
      </c>
      <c r="EY239">
        <v>26.367069999999998</v>
      </c>
      <c r="EZ239" s="1">
        <v>2.9006259999999999E-2</v>
      </c>
      <c r="FA239">
        <v>13.90156</v>
      </c>
      <c r="FB239">
        <v>0.4111475</v>
      </c>
      <c r="FC239">
        <v>26.407910000000001</v>
      </c>
      <c r="FD239" s="1">
        <v>2.593695E-2</v>
      </c>
      <c r="FE239">
        <v>12.52407</v>
      </c>
      <c r="FF239">
        <v>0.40584229999999999</v>
      </c>
      <c r="FG239">
        <v>26.70121</v>
      </c>
      <c r="FH239">
        <v>2.315273E-2</v>
      </c>
      <c r="FI239">
        <v>11.2753</v>
      </c>
      <c r="FJ239">
        <v>0.40068320000000002</v>
      </c>
      <c r="FK239">
        <v>26.880040000000001</v>
      </c>
      <c r="FL239" s="1">
        <v>2.0672349999999999E-2</v>
      </c>
      <c r="FM239">
        <v>10.15011</v>
      </c>
      <c r="FN239">
        <v>0.3953391</v>
      </c>
      <c r="FO239">
        <v>26.72964</v>
      </c>
      <c r="FP239" s="1">
        <v>1.843759E-2</v>
      </c>
      <c r="FQ239">
        <v>9.1321069999999995</v>
      </c>
      <c r="FR239">
        <v>0.39017760000000001</v>
      </c>
      <c r="FS239">
        <v>26.441780000000001</v>
      </c>
      <c r="FT239" s="1">
        <v>1.6444050000000002E-2</v>
      </c>
      <c r="FU239">
        <v>8.2123559999999998</v>
      </c>
      <c r="FV239">
        <v>0.38543379999999999</v>
      </c>
      <c r="FW239">
        <v>26.037459999999999</v>
      </c>
      <c r="FX239" s="1">
        <v>1.46722E-2</v>
      </c>
      <c r="FY239">
        <v>7.3830730000000004</v>
      </c>
      <c r="FZ239">
        <v>0.3808764</v>
      </c>
      <c r="GA239">
        <v>25.750520000000002</v>
      </c>
      <c r="GB239" s="1">
        <v>1.308959E-2</v>
      </c>
      <c r="GC239">
        <v>6.6347370000000003</v>
      </c>
      <c r="GD239">
        <v>0.37655650000000002</v>
      </c>
      <c r="GE239">
        <v>25.645959999999999</v>
      </c>
      <c r="GF239" s="1">
        <v>1.167404E-2</v>
      </c>
      <c r="GG239">
        <v>5.9576159999999998</v>
      </c>
      <c r="GH239">
        <v>0.37300470000000002</v>
      </c>
      <c r="GI239">
        <v>25.780100000000001</v>
      </c>
      <c r="GJ239" s="1">
        <v>1.042684E-2</v>
      </c>
      <c r="GK239">
        <v>5.3466930000000001</v>
      </c>
      <c r="GL239">
        <v>0.36981920000000001</v>
      </c>
      <c r="GM239">
        <v>26.318539999999999</v>
      </c>
      <c r="GN239" s="1">
        <v>9.3130439999999995E-3</v>
      </c>
      <c r="GO239">
        <v>4.7955589999999999</v>
      </c>
      <c r="GP239">
        <v>0.36708590000000002</v>
      </c>
      <c r="GQ239">
        <v>26.873000000000001</v>
      </c>
      <c r="GR239" s="1">
        <v>8.3173169999999994E-3</v>
      </c>
      <c r="GS239">
        <v>4.2961939999999998</v>
      </c>
      <c r="GT239">
        <v>0.3647416</v>
      </c>
      <c r="GU239">
        <v>27.360939999999999</v>
      </c>
      <c r="GV239" s="1">
        <v>7.416639E-3</v>
      </c>
      <c r="GW239">
        <v>3.839998</v>
      </c>
      <c r="GX239">
        <v>0.36275960000000002</v>
      </c>
      <c r="GY239">
        <v>27.616579999999999</v>
      </c>
      <c r="GZ239" s="1">
        <v>6.5923099999999997E-3</v>
      </c>
      <c r="HA239">
        <v>3.419978</v>
      </c>
      <c r="HB239">
        <v>0.3611779</v>
      </c>
      <c r="HC239">
        <v>27.597190000000001</v>
      </c>
      <c r="HD239" s="1">
        <v>5.8366360000000001E-3</v>
      </c>
      <c r="HE239">
        <v>3.032311</v>
      </c>
      <c r="HF239">
        <v>0.36002289999999998</v>
      </c>
      <c r="HG239">
        <v>27.215810000000001</v>
      </c>
      <c r="HH239" s="1">
        <v>5.1378379999999996E-3</v>
      </c>
      <c r="HI239">
        <v>2.6711800000000001</v>
      </c>
      <c r="HJ239">
        <v>0.35912480000000002</v>
      </c>
      <c r="HK239">
        <v>26.964939999999999</v>
      </c>
      <c r="HL239" s="1">
        <v>4.4723819999999996E-3</v>
      </c>
      <c r="HM239">
        <v>2.3270520000000001</v>
      </c>
      <c r="HN239">
        <v>0.35846349999999999</v>
      </c>
      <c r="HO239">
        <v>26.90644</v>
      </c>
      <c r="HP239" s="1">
        <v>3.8190609999999999E-3</v>
      </c>
      <c r="HQ239">
        <v>1.9893810000000001</v>
      </c>
      <c r="HR239">
        <v>0.35789609999999999</v>
      </c>
      <c r="HS239">
        <v>27.195589999999999</v>
      </c>
      <c r="HT239" s="1">
        <v>3.1752180000000001E-3</v>
      </c>
      <c r="HU239">
        <v>1.656334</v>
      </c>
      <c r="HV239">
        <v>0.35745559999999998</v>
      </c>
      <c r="HW239">
        <v>27.596489999999999</v>
      </c>
      <c r="HX239" s="1">
        <v>2.5690410000000002E-3</v>
      </c>
      <c r="HY239">
        <v>1.341807</v>
      </c>
      <c r="HZ239">
        <v>0.35711090000000001</v>
      </c>
      <c r="IA239">
        <v>27.688870000000001</v>
      </c>
      <c r="IB239" s="1">
        <v>2.0426379999999998E-3</v>
      </c>
      <c r="IC239">
        <v>1.067275</v>
      </c>
      <c r="ID239">
        <v>0.35685489999999997</v>
      </c>
      <c r="IE239">
        <v>27.56119</v>
      </c>
      <c r="IF239" s="1">
        <v>1.6252650000000001E-3</v>
      </c>
      <c r="IG239">
        <v>0.84850539999999997</v>
      </c>
      <c r="IH239">
        <v>0.35665580000000002</v>
      </c>
      <c r="II239">
        <v>27.10087</v>
      </c>
      <c r="IJ239" s="1">
        <v>1.3209109999999999E-3</v>
      </c>
      <c r="IK239">
        <v>0.68828060000000002</v>
      </c>
      <c r="IL239">
        <v>0.35649180000000003</v>
      </c>
      <c r="IM239">
        <v>26.346070000000001</v>
      </c>
      <c r="IN239" s="1">
        <v>1.1113119999999999E-3</v>
      </c>
      <c r="IO239">
        <v>0.57763920000000002</v>
      </c>
      <c r="IP239">
        <v>0.35634280000000002</v>
      </c>
      <c r="IQ239">
        <v>25.739830000000001</v>
      </c>
      <c r="IR239" s="1">
        <v>9.6852509999999995E-4</v>
      </c>
      <c r="IS239">
        <v>0.50232350000000003</v>
      </c>
      <c r="IT239">
        <v>0.35621249999999999</v>
      </c>
      <c r="IU239">
        <v>25.519169999999999</v>
      </c>
      <c r="IV239" s="1">
        <v>8.6704169999999995E-4</v>
      </c>
      <c r="IW239">
        <v>0.44902799999999998</v>
      </c>
      <c r="IX239">
        <v>0.35606339999999997</v>
      </c>
      <c r="IY239">
        <v>26.1189</v>
      </c>
      <c r="IZ239" s="1">
        <v>7.8883909999999998E-4</v>
      </c>
      <c r="JA239">
        <v>0.4082558</v>
      </c>
      <c r="JB239">
        <v>0.35590349999999998</v>
      </c>
      <c r="JC239">
        <v>26.873840000000001</v>
      </c>
      <c r="JD239" s="1">
        <v>7.2450249999999998E-4</v>
      </c>
      <c r="JE239">
        <v>0.37480940000000001</v>
      </c>
      <c r="JF239">
        <v>0.35573009999999999</v>
      </c>
      <c r="JG239">
        <v>27.428319999999999</v>
      </c>
      <c r="JH239" s="1">
        <v>6.7024480000000002E-4</v>
      </c>
      <c r="JI239">
        <v>0.34666659999999999</v>
      </c>
      <c r="JJ239">
        <v>0.35554049999999998</v>
      </c>
      <c r="JK239">
        <v>27.429639999999999</v>
      </c>
      <c r="JL239" s="1">
        <v>6.2474890000000004E-4</v>
      </c>
      <c r="JM239">
        <v>0.32308369999999997</v>
      </c>
      <c r="JN239">
        <v>0.3553462</v>
      </c>
      <c r="JO239">
        <v>27.102740000000001</v>
      </c>
      <c r="JP239" s="1">
        <v>5.8686169999999996E-4</v>
      </c>
      <c r="JQ239">
        <v>0.3034326</v>
      </c>
      <c r="JR239">
        <v>0.35513400000000001</v>
      </c>
      <c r="JS239">
        <v>26.601459999999999</v>
      </c>
      <c r="JT239" s="1">
        <v>5.5509169999999998E-4</v>
      </c>
      <c r="JU239">
        <v>0.28699049999999998</v>
      </c>
      <c r="JV239">
        <v>0.35491450000000002</v>
      </c>
      <c r="JW239">
        <v>26.383559999999999</v>
      </c>
      <c r="JX239" s="1">
        <v>5.2815749999999997E-4</v>
      </c>
      <c r="JY239">
        <v>0.27306059999999999</v>
      </c>
      <c r="JZ239">
        <v>0.35467670000000001</v>
      </c>
      <c r="KA239">
        <v>26.500350000000001</v>
      </c>
      <c r="KB239" s="1">
        <v>5.0505880000000002E-4</v>
      </c>
      <c r="KC239">
        <v>0.261156</v>
      </c>
      <c r="KD239">
        <v>0.35443089999999999</v>
      </c>
      <c r="KE239">
        <v>27.22242</v>
      </c>
      <c r="KF239" s="1">
        <v>4.8512670000000003E-4</v>
      </c>
      <c r="KG239">
        <v>0.25091059999999998</v>
      </c>
      <c r="KH239">
        <v>0.35418110000000003</v>
      </c>
      <c r="KI239">
        <v>27.87886</v>
      </c>
      <c r="KJ239" s="1">
        <v>4.6750749999999999E-4</v>
      </c>
      <c r="KK239">
        <v>0.241839</v>
      </c>
      <c r="KL239">
        <v>0.35392639999999997</v>
      </c>
      <c r="KM239">
        <v>28.27234</v>
      </c>
      <c r="KN239" s="1">
        <v>4.5095239999999999E-4</v>
      </c>
      <c r="KO239">
        <v>0.23337350000000001</v>
      </c>
      <c r="KP239">
        <v>0.35367799999999999</v>
      </c>
      <c r="KQ239">
        <v>28.298580000000001</v>
      </c>
      <c r="KR239" s="1">
        <v>4.3466840000000001E-4</v>
      </c>
      <c r="KS239">
        <v>0.2250422</v>
      </c>
      <c r="KT239">
        <v>0.3534503</v>
      </c>
      <c r="KU239">
        <v>27.849689999999999</v>
      </c>
      <c r="KV239" s="1">
        <v>4.1818729999999998E-4</v>
      </c>
      <c r="KW239">
        <v>0.21662100000000001</v>
      </c>
      <c r="KX239">
        <v>0.35323670000000001</v>
      </c>
      <c r="KY239">
        <v>27.19164</v>
      </c>
      <c r="KZ239" s="1">
        <v>4.0145300000000002E-4</v>
      </c>
      <c r="LA239">
        <v>0.20804590000000001</v>
      </c>
      <c r="LB239">
        <v>0.35303119999999999</v>
      </c>
      <c r="LC239">
        <v>26.719930000000002</v>
      </c>
      <c r="LD239" s="1">
        <v>3.847136E-4</v>
      </c>
      <c r="LE239">
        <v>0.19945109999999999</v>
      </c>
      <c r="LF239">
        <v>0.35286099999999998</v>
      </c>
      <c r="LG239">
        <v>26.59525</v>
      </c>
      <c r="LH239" s="1">
        <v>3.6818620000000002E-4</v>
      </c>
      <c r="LI239">
        <v>0.1909275</v>
      </c>
      <c r="LJ239">
        <v>0.35270889999999999</v>
      </c>
      <c r="LK239">
        <v>27.067260000000001</v>
      </c>
      <c r="LL239" s="1">
        <v>3.519741E-4</v>
      </c>
      <c r="LM239">
        <v>0.18256130000000001</v>
      </c>
      <c r="LN239">
        <v>0.3525934</v>
      </c>
      <c r="LO239">
        <v>27.614350000000002</v>
      </c>
      <c r="LP239" s="1">
        <v>3.362576E-4</v>
      </c>
      <c r="LQ239">
        <v>0.1744405</v>
      </c>
      <c r="LR239">
        <v>0.35249209999999997</v>
      </c>
      <c r="LS239">
        <v>28.038630000000001</v>
      </c>
      <c r="LT239" s="1">
        <v>3.2108499999999998E-4</v>
      </c>
      <c r="LU239">
        <v>0.16658290000000001</v>
      </c>
      <c r="LV239">
        <v>0.35241640000000002</v>
      </c>
      <c r="LW239">
        <v>28.169429999999998</v>
      </c>
      <c r="LX239" s="1">
        <v>3.0658390000000001E-4</v>
      </c>
      <c r="LY239">
        <v>0.15905269999999999</v>
      </c>
      <c r="LZ239">
        <v>0.35235949999999999</v>
      </c>
      <c r="MA239">
        <v>27.964569999999998</v>
      </c>
      <c r="MB239" s="1">
        <v>2.9243949999999998E-4</v>
      </c>
      <c r="MC239">
        <v>0.15190699999999999</v>
      </c>
      <c r="MD239">
        <v>0.35231269999999998</v>
      </c>
      <c r="ME239">
        <v>27.44284</v>
      </c>
      <c r="MF239" s="1">
        <v>2.7846739999999999E-4</v>
      </c>
      <c r="MG239">
        <v>0.1451481</v>
      </c>
      <c r="MH239">
        <v>0.35228150000000003</v>
      </c>
      <c r="MI239">
        <v>27.03294</v>
      </c>
      <c r="MJ239" s="1">
        <v>2.650935E-4</v>
      </c>
      <c r="MK239">
        <v>0.13863400000000001</v>
      </c>
      <c r="ML239">
        <v>0.35225980000000001</v>
      </c>
      <c r="MM239">
        <v>26.851230000000001</v>
      </c>
      <c r="MN239" s="1">
        <v>2.521229E-4</v>
      </c>
      <c r="MO239">
        <v>0.13226260000000001</v>
      </c>
      <c r="MP239">
        <v>0.3522497</v>
      </c>
      <c r="MQ239">
        <v>27.306010000000001</v>
      </c>
      <c r="MR239" s="1">
        <v>2.3941429999999999E-4</v>
      </c>
      <c r="MS239">
        <v>0.12597530000000001</v>
      </c>
      <c r="MT239">
        <v>0.35223559999999998</v>
      </c>
      <c r="MU239">
        <v>27.612660000000002</v>
      </c>
      <c r="MV239" s="1">
        <v>2.2700589999999999E-4</v>
      </c>
      <c r="MW239">
        <v>0.1197921</v>
      </c>
      <c r="MX239">
        <v>0.35222710000000002</v>
      </c>
      <c r="MY239">
        <v>27.509530000000002</v>
      </c>
      <c r="MZ239" s="1">
        <v>2.1523089999999999E-4</v>
      </c>
      <c r="NA239">
        <v>0.11387070000000001</v>
      </c>
      <c r="NB239">
        <v>0.35223169999999998</v>
      </c>
      <c r="NC239">
        <v>27.118729999999999</v>
      </c>
      <c r="ND239" s="1">
        <v>2.0437809999999999E-4</v>
      </c>
      <c r="NE239">
        <v>0.10838059999999999</v>
      </c>
      <c r="NF239">
        <v>0.35221960000000002</v>
      </c>
      <c r="NG239">
        <v>26.660319999999999</v>
      </c>
      <c r="NH239" s="1">
        <v>1.9456270000000001E-4</v>
      </c>
      <c r="NI239">
        <v>0.1034084</v>
      </c>
      <c r="NJ239">
        <v>0.35221639999999999</v>
      </c>
      <c r="NK239">
        <v>26.130579999999998</v>
      </c>
      <c r="NL239" s="1">
        <v>1.8569619999999999E-4</v>
      </c>
      <c r="NM239">
        <v>9.8910579999999998E-2</v>
      </c>
      <c r="NN239">
        <v>0.3522129</v>
      </c>
      <c r="NO239">
        <v>25.750820000000001</v>
      </c>
      <c r="NP239" s="1">
        <v>1.776049E-4</v>
      </c>
      <c r="NQ239">
        <v>9.4797270000000003E-2</v>
      </c>
      <c r="NR239">
        <v>0.35222110000000001</v>
      </c>
      <c r="NS239">
        <v>25.609369999999998</v>
      </c>
      <c r="NT239" s="1">
        <v>1.701575E-4</v>
      </c>
      <c r="NU239">
        <v>9.100287E-2</v>
      </c>
      <c r="NV239">
        <v>0.35221940000000002</v>
      </c>
      <c r="NW239">
        <v>26.145219999999998</v>
      </c>
      <c r="NX239" s="1">
        <v>1.6319650000000001E-4</v>
      </c>
      <c r="NY239">
        <v>8.7449639999999995E-2</v>
      </c>
      <c r="NZ239">
        <v>0.35222100000000001</v>
      </c>
      <c r="OA239">
        <v>26.82574</v>
      </c>
      <c r="OB239" s="1">
        <v>1.565851E-4</v>
      </c>
      <c r="OC239">
        <v>8.4064159999999999E-2</v>
      </c>
      <c r="OD239">
        <v>0.35221429999999998</v>
      </c>
      <c r="OE239">
        <v>27.18582</v>
      </c>
      <c r="OF239" s="1">
        <v>1.503079E-4</v>
      </c>
      <c r="OG239">
        <v>8.084682E-2</v>
      </c>
      <c r="OH239">
        <v>0.352215</v>
      </c>
      <c r="OI239">
        <v>27.259630000000001</v>
      </c>
      <c r="OJ239" s="1">
        <v>1.4434499999999999E-4</v>
      </c>
      <c r="OK239">
        <v>7.7777269999999996E-2</v>
      </c>
    </row>
    <row r="240" spans="1:401" x14ac:dyDescent="0.35">
      <c r="A240">
        <v>246</v>
      </c>
      <c r="B240" t="s">
        <v>4</v>
      </c>
      <c r="C240" t="s">
        <v>181</v>
      </c>
      <c r="D240" t="s">
        <v>246</v>
      </c>
      <c r="E240">
        <v>921.02030000000002</v>
      </c>
      <c r="F240">
        <v>0.77243530000000005</v>
      </c>
      <c r="G240">
        <v>22.584700000000002</v>
      </c>
      <c r="H240">
        <v>0</v>
      </c>
      <c r="I240">
        <v>0</v>
      </c>
      <c r="J240">
        <v>0.77153609999999995</v>
      </c>
      <c r="K240">
        <v>22.741299999999999</v>
      </c>
      <c r="L240">
        <v>0</v>
      </c>
      <c r="M240">
        <v>0</v>
      </c>
      <c r="N240">
        <v>0.77067180000000002</v>
      </c>
      <c r="O240">
        <v>23.01342</v>
      </c>
      <c r="P240">
        <v>0</v>
      </c>
      <c r="Q240">
        <v>0</v>
      </c>
      <c r="R240">
        <v>0.76982649999999997</v>
      </c>
      <c r="S240">
        <v>23.063800000000001</v>
      </c>
      <c r="T240">
        <v>0</v>
      </c>
      <c r="U240">
        <v>0</v>
      </c>
      <c r="V240">
        <v>0.76897450000000001</v>
      </c>
      <c r="W240">
        <v>22.81954</v>
      </c>
      <c r="X240">
        <v>0</v>
      </c>
      <c r="Y240">
        <v>0</v>
      </c>
      <c r="Z240">
        <v>0.76806779999999997</v>
      </c>
      <c r="AA240">
        <v>22.554079999999999</v>
      </c>
      <c r="AB240">
        <v>0</v>
      </c>
      <c r="AC240">
        <v>0</v>
      </c>
      <c r="AD240">
        <v>0.76709749999999999</v>
      </c>
      <c r="AE240">
        <v>22.255299999999998</v>
      </c>
      <c r="AF240">
        <v>0</v>
      </c>
      <c r="AG240">
        <v>0</v>
      </c>
      <c r="AH240">
        <v>0.76584660000000004</v>
      </c>
      <c r="AI240">
        <v>22.430350000000001</v>
      </c>
      <c r="AJ240">
        <v>0</v>
      </c>
      <c r="AK240">
        <v>0</v>
      </c>
      <c r="AL240">
        <v>0.76449100000000003</v>
      </c>
      <c r="AM240">
        <v>22.87097</v>
      </c>
      <c r="AN240">
        <v>0</v>
      </c>
      <c r="AO240">
        <v>0</v>
      </c>
      <c r="AP240">
        <v>0.76295429999999997</v>
      </c>
      <c r="AQ240">
        <v>23.489519999999999</v>
      </c>
      <c r="AR240">
        <v>0</v>
      </c>
      <c r="AS240">
        <v>1.456665E-37</v>
      </c>
      <c r="AT240">
        <v>0.7607505</v>
      </c>
      <c r="AU240">
        <v>24.06784</v>
      </c>
      <c r="AV240">
        <v>1.6125629999999999E-28</v>
      </c>
      <c r="AW240" s="1">
        <v>5.4653150000000005E-26</v>
      </c>
      <c r="AX240">
        <v>0.75873610000000002</v>
      </c>
      <c r="AY240">
        <v>24.230260000000001</v>
      </c>
      <c r="AZ240" s="1">
        <v>1.362913E-16</v>
      </c>
      <c r="BA240" s="1">
        <v>3.0176990000000003E-14</v>
      </c>
      <c r="BB240">
        <v>0.75695009999999996</v>
      </c>
      <c r="BC240">
        <v>24.216360000000002</v>
      </c>
      <c r="BD240" s="1">
        <v>1.3887360000000001E-9</v>
      </c>
      <c r="BE240" s="1">
        <v>3.4748920000000001E-7</v>
      </c>
      <c r="BF240">
        <v>0.75521609999999995</v>
      </c>
      <c r="BG240">
        <v>24.083310000000001</v>
      </c>
      <c r="BH240" s="1">
        <v>1.119224E-5</v>
      </c>
      <c r="BI240" s="1">
        <v>3.0444840000000001E-3</v>
      </c>
      <c r="BJ240">
        <v>0.75351100000000004</v>
      </c>
      <c r="BK240">
        <v>23.990269999999999</v>
      </c>
      <c r="BL240" s="1">
        <v>3.6471989999999998E-3</v>
      </c>
      <c r="BM240" s="1">
        <v>1.0480659999999999</v>
      </c>
      <c r="BN240">
        <v>0.7516678</v>
      </c>
      <c r="BO240">
        <v>24.392289999999999</v>
      </c>
      <c r="BP240" s="1">
        <v>0.2094152</v>
      </c>
      <c r="BQ240" s="1">
        <v>63.018659999999997</v>
      </c>
      <c r="BR240">
        <v>0.74965979999999999</v>
      </c>
      <c r="BS240">
        <v>24.792349999999999</v>
      </c>
      <c r="BT240" s="1">
        <v>3.436582</v>
      </c>
      <c r="BU240">
        <v>1075.165</v>
      </c>
      <c r="BV240">
        <v>0.74743289999999996</v>
      </c>
      <c r="BW240">
        <v>25.29026</v>
      </c>
      <c r="BX240" s="1">
        <v>21.179960000000001</v>
      </c>
      <c r="BY240">
        <v>6857.9750000000004</v>
      </c>
      <c r="BZ240">
        <v>0.74486980000000003</v>
      </c>
      <c r="CA240">
        <v>25.75666</v>
      </c>
      <c r="CB240">
        <v>59.115459999999999</v>
      </c>
      <c r="CC240">
        <v>19734.53</v>
      </c>
      <c r="CD240">
        <v>0.74191090000000004</v>
      </c>
      <c r="CE240">
        <v>25.939409999999999</v>
      </c>
      <c r="CF240">
        <v>85.943290000000005</v>
      </c>
      <c r="CG240">
        <v>29491.72</v>
      </c>
      <c r="CH240">
        <v>0.73859629999999998</v>
      </c>
      <c r="CI240">
        <v>25.79495</v>
      </c>
      <c r="CJ240">
        <v>72.814040000000006</v>
      </c>
      <c r="CK240">
        <v>25615.85</v>
      </c>
      <c r="CL240">
        <v>0.73494119999999996</v>
      </c>
      <c r="CM240">
        <v>25.5929</v>
      </c>
      <c r="CN240">
        <v>39.429110000000001</v>
      </c>
      <c r="CO240">
        <v>14183.3</v>
      </c>
      <c r="CP240">
        <v>0.73107880000000003</v>
      </c>
      <c r="CQ240">
        <v>25.445609999999999</v>
      </c>
      <c r="CR240">
        <v>14.78304</v>
      </c>
      <c r="CS240">
        <v>5423.7259999999997</v>
      </c>
      <c r="CT240">
        <v>0.72711689999999995</v>
      </c>
      <c r="CU240">
        <v>25.557549999999999</v>
      </c>
      <c r="CV240">
        <v>4.136101</v>
      </c>
      <c r="CW240">
        <v>1542.789</v>
      </c>
      <c r="CX240">
        <v>0.72330539999999999</v>
      </c>
      <c r="CY240">
        <v>25.36825</v>
      </c>
      <c r="CZ240">
        <v>0.94913829999999999</v>
      </c>
      <c r="DA240">
        <v>358.13</v>
      </c>
      <c r="DB240">
        <v>0.71932160000000001</v>
      </c>
      <c r="DC240">
        <v>25.59046</v>
      </c>
      <c r="DD240">
        <v>0.2238522</v>
      </c>
      <c r="DE240">
        <v>84.038240000000002</v>
      </c>
      <c r="DF240">
        <v>0.71439019999999998</v>
      </c>
      <c r="DG240">
        <v>25.900320000000001</v>
      </c>
      <c r="DH240">
        <v>8.9955309999999997E-2</v>
      </c>
      <c r="DI240">
        <v>32.804310000000001</v>
      </c>
      <c r="DJ240">
        <v>0.70924940000000003</v>
      </c>
      <c r="DK240">
        <v>25.94689</v>
      </c>
      <c r="DL240">
        <v>6.9708039999999999E-2</v>
      </c>
      <c r="DM240">
        <v>25.03941</v>
      </c>
      <c r="DN240">
        <v>0.70401879999999994</v>
      </c>
      <c r="DO240">
        <v>25.810590000000001</v>
      </c>
      <c r="DP240">
        <v>6.7023689999999997E-2</v>
      </c>
      <c r="DQ240">
        <v>24.133009999999999</v>
      </c>
      <c r="DR240">
        <v>0.69878289999999998</v>
      </c>
      <c r="DS240">
        <v>25.662050000000001</v>
      </c>
      <c r="DT240">
        <v>6.4982399999999996E-2</v>
      </c>
      <c r="DU240">
        <v>23.555540000000001</v>
      </c>
      <c r="DV240">
        <v>0.69337939999999998</v>
      </c>
      <c r="DW240">
        <v>25.490480000000002</v>
      </c>
      <c r="DX240">
        <v>6.1283949999999997E-2</v>
      </c>
      <c r="DY240">
        <v>22.37867</v>
      </c>
      <c r="DZ240">
        <v>0.68804620000000005</v>
      </c>
      <c r="EA240">
        <v>25.762219999999999</v>
      </c>
      <c r="EB240" s="1">
        <v>5.6453950000000003E-2</v>
      </c>
      <c r="EC240">
        <v>20.755379999999999</v>
      </c>
      <c r="ED240">
        <v>0.68251439999999997</v>
      </c>
      <c r="EE240">
        <v>26.10211</v>
      </c>
      <c r="EF240" s="1">
        <v>5.1208190000000001E-2</v>
      </c>
      <c r="EG240">
        <v>18.954029999999999</v>
      </c>
      <c r="EH240">
        <v>0.67756870000000002</v>
      </c>
      <c r="EI240">
        <v>26.45345</v>
      </c>
      <c r="EJ240" s="1">
        <v>4.6065300000000003E-2</v>
      </c>
      <c r="EK240">
        <v>17.14479</v>
      </c>
      <c r="EL240">
        <v>0.67335179999999994</v>
      </c>
      <c r="EM240">
        <v>26.76099</v>
      </c>
      <c r="EN240">
        <v>4.1253570000000003E-2</v>
      </c>
      <c r="EO240">
        <v>15.42562</v>
      </c>
      <c r="EP240">
        <v>0.66774310000000003</v>
      </c>
      <c r="EQ240">
        <v>26.713840000000001</v>
      </c>
      <c r="ER240" s="1">
        <v>3.6848230000000003E-2</v>
      </c>
      <c r="ES240">
        <v>13.855359999999999</v>
      </c>
      <c r="ET240">
        <v>0.6619988</v>
      </c>
      <c r="EU240">
        <v>26.427959999999999</v>
      </c>
      <c r="EV240" s="1">
        <v>3.2881929999999997E-2</v>
      </c>
      <c r="EW240">
        <v>12.43314</v>
      </c>
      <c r="EX240">
        <v>0.65652820000000001</v>
      </c>
      <c r="EY240">
        <v>26.366900000000001</v>
      </c>
      <c r="EZ240" s="1">
        <v>2.9374290000000001E-2</v>
      </c>
      <c r="FA240">
        <v>11.162879999999999</v>
      </c>
      <c r="FB240">
        <v>0.65105150000000001</v>
      </c>
      <c r="FC240">
        <v>26.417490000000001</v>
      </c>
      <c r="FD240" s="1">
        <v>2.6268039999999999E-2</v>
      </c>
      <c r="FE240">
        <v>10.032450000000001</v>
      </c>
      <c r="FF240">
        <v>0.64512130000000001</v>
      </c>
      <c r="FG240">
        <v>26.727720000000001</v>
      </c>
      <c r="FH240" s="1">
        <v>2.345299E-2</v>
      </c>
      <c r="FI240">
        <v>9.0101279999999999</v>
      </c>
      <c r="FJ240">
        <v>0.63938439999999996</v>
      </c>
      <c r="FK240">
        <v>26.916060000000002</v>
      </c>
      <c r="FL240" s="1">
        <v>2.0942490000000001E-2</v>
      </c>
      <c r="FM240">
        <v>8.0902659999999997</v>
      </c>
      <c r="FN240">
        <v>0.63335589999999997</v>
      </c>
      <c r="FO240">
        <v>26.789840000000002</v>
      </c>
      <c r="FP240" s="1">
        <v>1.8681650000000001E-2</v>
      </c>
      <c r="FQ240">
        <v>7.2603330000000001</v>
      </c>
      <c r="FR240">
        <v>0.62771790000000005</v>
      </c>
      <c r="FS240">
        <v>26.492889999999999</v>
      </c>
      <c r="FT240">
        <v>1.666465E-2</v>
      </c>
      <c r="FU240">
        <v>6.512543</v>
      </c>
      <c r="FV240">
        <v>0.6223168</v>
      </c>
      <c r="FW240">
        <v>26.073160000000001</v>
      </c>
      <c r="FX240">
        <v>1.487087E-2</v>
      </c>
      <c r="FY240">
        <v>5.8404429999999996</v>
      </c>
      <c r="FZ240">
        <v>0.61708580000000002</v>
      </c>
      <c r="GA240">
        <v>25.765409999999999</v>
      </c>
      <c r="GB240" s="1">
        <v>1.32683E-2</v>
      </c>
      <c r="GC240">
        <v>5.2357370000000003</v>
      </c>
      <c r="GD240">
        <v>0.61221499999999995</v>
      </c>
      <c r="GE240">
        <v>25.643439999999998</v>
      </c>
      <c r="GF240" s="1">
        <v>1.183625E-2</v>
      </c>
      <c r="GG240">
        <v>4.6901919999999997</v>
      </c>
      <c r="GH240">
        <v>0.60822529999999997</v>
      </c>
      <c r="GI240">
        <v>25.78172</v>
      </c>
      <c r="GJ240" s="1">
        <v>1.057135E-2</v>
      </c>
      <c r="GK240">
        <v>4.1999259999999996</v>
      </c>
      <c r="GL240">
        <v>0.60464269999999998</v>
      </c>
      <c r="GM240">
        <v>26.337420000000002</v>
      </c>
      <c r="GN240" s="1">
        <v>9.44358E-3</v>
      </c>
      <c r="GO240">
        <v>3.7599770000000001</v>
      </c>
      <c r="GP240">
        <v>0.60156290000000001</v>
      </c>
      <c r="GQ240">
        <v>26.914210000000001</v>
      </c>
      <c r="GR240" s="1">
        <v>8.4358590000000004E-3</v>
      </c>
      <c r="GS240">
        <v>3.363213</v>
      </c>
      <c r="GT240">
        <v>0.59888870000000005</v>
      </c>
      <c r="GU240">
        <v>27.41225</v>
      </c>
      <c r="GV240" s="1">
        <v>7.5254470000000002E-3</v>
      </c>
      <c r="GW240">
        <v>3.0027020000000002</v>
      </c>
      <c r="GX240">
        <v>0.59661450000000005</v>
      </c>
      <c r="GY240">
        <v>27.667100000000001</v>
      </c>
      <c r="GZ240" s="1">
        <v>6.6925860000000004E-3</v>
      </c>
      <c r="HA240">
        <v>2.6722039999999998</v>
      </c>
      <c r="HB240">
        <v>0.59477999999999998</v>
      </c>
      <c r="HC240">
        <v>27.626149999999999</v>
      </c>
      <c r="HD240" s="1">
        <v>5.9293810000000001E-3</v>
      </c>
      <c r="HE240">
        <v>2.3683879999999999</v>
      </c>
      <c r="HF240">
        <v>0.59356310000000001</v>
      </c>
      <c r="HG240">
        <v>27.229340000000001</v>
      </c>
      <c r="HH240" s="1">
        <v>5.2250550000000002E-3</v>
      </c>
      <c r="HI240">
        <v>2.0864210000000001</v>
      </c>
      <c r="HJ240">
        <v>0.59261790000000003</v>
      </c>
      <c r="HK240">
        <v>26.960450000000002</v>
      </c>
      <c r="HL240" s="1">
        <v>4.556442E-3</v>
      </c>
      <c r="HM240">
        <v>1.819237</v>
      </c>
      <c r="HN240">
        <v>0.59195310000000001</v>
      </c>
      <c r="HO240">
        <v>26.898289999999999</v>
      </c>
      <c r="HP240" s="1">
        <v>3.9023880000000001E-3</v>
      </c>
      <c r="HQ240">
        <v>1.5584979999999999</v>
      </c>
      <c r="HR240">
        <v>0.59136860000000002</v>
      </c>
      <c r="HS240">
        <v>27.201989999999999</v>
      </c>
      <c r="HT240" s="1">
        <v>3.2564899999999999E-3</v>
      </c>
      <c r="HU240">
        <v>1.3013440000000001</v>
      </c>
      <c r="HV240">
        <v>0.5909122</v>
      </c>
      <c r="HW240">
        <v>27.62799</v>
      </c>
      <c r="HX240" s="1">
        <v>2.64358E-3</v>
      </c>
      <c r="HY240">
        <v>1.057056</v>
      </c>
      <c r="HZ240">
        <v>0.59053849999999997</v>
      </c>
      <c r="IA240">
        <v>27.745380000000001</v>
      </c>
      <c r="IB240" s="1">
        <v>2.1051590000000001E-3</v>
      </c>
      <c r="IC240">
        <v>0.84178540000000002</v>
      </c>
      <c r="ID240">
        <v>0.59029039999999999</v>
      </c>
      <c r="IE240">
        <v>27.633970000000001</v>
      </c>
      <c r="IF240" s="1">
        <v>1.6731789999999999E-3</v>
      </c>
      <c r="IG240">
        <v>0.66847869999999998</v>
      </c>
      <c r="IH240">
        <v>0.59010669999999998</v>
      </c>
      <c r="II240">
        <v>27.164739999999998</v>
      </c>
      <c r="IJ240" s="1">
        <v>1.3548869999999999E-3</v>
      </c>
      <c r="IK240">
        <v>0.54038839999999999</v>
      </c>
      <c r="IL240">
        <v>0.58991669999999996</v>
      </c>
      <c r="IM240">
        <v>26.40531</v>
      </c>
      <c r="IN240" s="1">
        <v>1.134447E-3</v>
      </c>
      <c r="IO240">
        <v>0.4514976</v>
      </c>
      <c r="IP240">
        <v>0.5897715</v>
      </c>
      <c r="IQ240">
        <v>25.77946</v>
      </c>
      <c r="IR240" s="1">
        <v>9.8442090000000005E-4</v>
      </c>
      <c r="IS240">
        <v>0.3910227</v>
      </c>
      <c r="IT240">
        <v>0.58960559999999995</v>
      </c>
      <c r="IU240">
        <v>25.54729</v>
      </c>
      <c r="IV240" s="1">
        <v>8.7866110000000002E-4</v>
      </c>
      <c r="IW240">
        <v>0.3485473</v>
      </c>
      <c r="IX240">
        <v>0.58947649999999996</v>
      </c>
      <c r="IY240">
        <v>26.14396</v>
      </c>
      <c r="IZ240" s="1">
        <v>7.9807550000000004E-4</v>
      </c>
      <c r="JA240">
        <v>0.31636799999999998</v>
      </c>
      <c r="JB240">
        <v>0.58927929999999995</v>
      </c>
      <c r="JC240">
        <v>26.911549999999998</v>
      </c>
      <c r="JD240" s="1">
        <v>7.3222409999999999E-4</v>
      </c>
      <c r="JE240">
        <v>0.29014119999999999</v>
      </c>
      <c r="JF240">
        <v>0.5890917</v>
      </c>
      <c r="JG240">
        <v>27.485250000000001</v>
      </c>
      <c r="JH240" s="1">
        <v>6.7675709999999998E-4</v>
      </c>
      <c r="JI240">
        <v>0.26809509999999998</v>
      </c>
      <c r="JJ240">
        <v>0.58887029999999996</v>
      </c>
      <c r="JK240">
        <v>27.495419999999999</v>
      </c>
      <c r="JL240" s="1">
        <v>6.3017610000000001E-4</v>
      </c>
      <c r="JM240">
        <v>0.2495926</v>
      </c>
      <c r="JN240">
        <v>0.58866510000000005</v>
      </c>
      <c r="JO240">
        <v>27.15447</v>
      </c>
      <c r="JP240" s="1">
        <v>5.9140189999999995E-4</v>
      </c>
      <c r="JQ240">
        <v>0.23418020000000001</v>
      </c>
      <c r="JR240">
        <v>0.58842720000000004</v>
      </c>
      <c r="JS240">
        <v>26.63062</v>
      </c>
      <c r="JT240" s="1">
        <v>5.5891220000000002E-4</v>
      </c>
      <c r="JU240">
        <v>0.22128729999999999</v>
      </c>
      <c r="JV240">
        <v>0.5881788</v>
      </c>
      <c r="JW240">
        <v>26.37933</v>
      </c>
      <c r="JX240" s="1">
        <v>5.3141389999999998E-4</v>
      </c>
      <c r="JY240">
        <v>0.21038190000000001</v>
      </c>
      <c r="JZ240">
        <v>0.58791260000000001</v>
      </c>
      <c r="KA240">
        <v>26.48207</v>
      </c>
      <c r="KB240" s="1">
        <v>5.0784180000000003E-4</v>
      </c>
      <c r="KC240">
        <v>0.2010584</v>
      </c>
      <c r="KD240">
        <v>0.5876403</v>
      </c>
      <c r="KE240">
        <v>27.208729999999999</v>
      </c>
      <c r="KF240" s="1">
        <v>4.87546E-4</v>
      </c>
      <c r="KG240">
        <v>0.19304360000000001</v>
      </c>
      <c r="KH240">
        <v>0.58738860000000004</v>
      </c>
      <c r="KI240">
        <v>27.893879999999999</v>
      </c>
      <c r="KJ240" s="1">
        <v>4.6969809999999998E-4</v>
      </c>
      <c r="KK240">
        <v>0.1859778</v>
      </c>
      <c r="KL240">
        <v>0.58711590000000002</v>
      </c>
      <c r="KM240">
        <v>28.31869</v>
      </c>
      <c r="KN240" s="1">
        <v>4.53048E-4</v>
      </c>
      <c r="KO240">
        <v>0.17942959999999999</v>
      </c>
      <c r="KP240">
        <v>0.58685419999999999</v>
      </c>
      <c r="KQ240">
        <v>28.37161</v>
      </c>
      <c r="KR240" s="1">
        <v>4.3676709999999999E-4</v>
      </c>
      <c r="KS240">
        <v>0.17302039999999999</v>
      </c>
      <c r="KT240">
        <v>0.5865958</v>
      </c>
      <c r="KU240">
        <v>27.91516</v>
      </c>
      <c r="KV240" s="1">
        <v>4.2031950000000001E-4</v>
      </c>
      <c r="KW240">
        <v>0.16656029999999999</v>
      </c>
      <c r="KX240">
        <v>0.58635490000000001</v>
      </c>
      <c r="KY240">
        <v>27.244409999999998</v>
      </c>
      <c r="KZ240" s="1">
        <v>4.0361709999999997E-4</v>
      </c>
      <c r="LA240">
        <v>0.1599864</v>
      </c>
      <c r="LB240">
        <v>0.58613360000000003</v>
      </c>
      <c r="LC240">
        <v>26.74493</v>
      </c>
      <c r="LD240" s="1">
        <v>3.8686949999999998E-4</v>
      </c>
      <c r="LE240">
        <v>0.15338309999999999</v>
      </c>
      <c r="LF240">
        <v>0.58595140000000001</v>
      </c>
      <c r="LG240">
        <v>26.608519999999999</v>
      </c>
      <c r="LH240" s="1">
        <v>3.7032029999999999E-4</v>
      </c>
      <c r="LI240">
        <v>0.14683740000000001</v>
      </c>
      <c r="LJ240">
        <v>0.58578739999999996</v>
      </c>
      <c r="LK240">
        <v>27.078510000000001</v>
      </c>
      <c r="LL240" s="1">
        <v>3.5405279999999999E-4</v>
      </c>
      <c r="LM240">
        <v>0.14039979999999999</v>
      </c>
      <c r="LN240">
        <v>0.58565979999999995</v>
      </c>
      <c r="LO240">
        <v>27.643229999999999</v>
      </c>
      <c r="LP240" s="1">
        <v>3.3827690000000002E-4</v>
      </c>
      <c r="LQ240">
        <v>0.13415640000000001</v>
      </c>
      <c r="LR240">
        <v>0.58553599999999995</v>
      </c>
      <c r="LS240">
        <v>28.08764</v>
      </c>
      <c r="LT240" s="1">
        <v>3.2303019999999999E-4</v>
      </c>
      <c r="LU240">
        <v>0.12811120000000001</v>
      </c>
      <c r="LV240">
        <v>0.5854549</v>
      </c>
      <c r="LW240">
        <v>28.226649999999999</v>
      </c>
      <c r="LX240" s="1">
        <v>3.0844169999999998E-4</v>
      </c>
      <c r="LY240">
        <v>0.12231210000000001</v>
      </c>
      <c r="LZ240">
        <v>0.58541650000000001</v>
      </c>
      <c r="MA240">
        <v>28.008839999999999</v>
      </c>
      <c r="MB240" s="1">
        <v>2.9419230000000003E-4</v>
      </c>
      <c r="MC240">
        <v>0.11680550000000001</v>
      </c>
      <c r="MD240">
        <v>0.58536319999999997</v>
      </c>
      <c r="ME240">
        <v>27.476880000000001</v>
      </c>
      <c r="MF240" s="1">
        <v>2.80129E-4</v>
      </c>
      <c r="MG240">
        <v>0.1116017</v>
      </c>
      <c r="MH240">
        <v>0.58532569999999995</v>
      </c>
      <c r="MI240">
        <v>27.046779999999998</v>
      </c>
      <c r="MJ240" s="1">
        <v>2.6669969999999998E-4</v>
      </c>
      <c r="MK240">
        <v>0.1065996</v>
      </c>
      <c r="ML240">
        <v>0.58531060000000001</v>
      </c>
      <c r="MM240">
        <v>26.856280000000002</v>
      </c>
      <c r="MN240" s="1">
        <v>2.5369580000000002E-4</v>
      </c>
      <c r="MO240">
        <v>0.1017139</v>
      </c>
      <c r="MP240">
        <v>0.58528800000000003</v>
      </c>
      <c r="MQ240">
        <v>27.313189999999999</v>
      </c>
      <c r="MR240" s="1">
        <v>2.409682E-4</v>
      </c>
      <c r="MS240">
        <v>9.6899869999999999E-2</v>
      </c>
      <c r="MT240">
        <v>0.58528599999999997</v>
      </c>
      <c r="MU240">
        <v>27.624459999999999</v>
      </c>
      <c r="MV240" s="1">
        <v>2.285171E-4</v>
      </c>
      <c r="MW240">
        <v>9.2156160000000001E-2</v>
      </c>
      <c r="MX240">
        <v>0.58526579999999995</v>
      </c>
      <c r="MY240">
        <v>27.55715</v>
      </c>
      <c r="MZ240" s="1">
        <v>2.166515E-4</v>
      </c>
      <c r="NA240">
        <v>8.7596950000000007E-2</v>
      </c>
      <c r="NB240">
        <v>0.58526920000000004</v>
      </c>
      <c r="NC240">
        <v>27.188020000000002</v>
      </c>
      <c r="ND240" s="1">
        <v>2.0567320000000001E-4</v>
      </c>
      <c r="NE240">
        <v>8.3354979999999995E-2</v>
      </c>
      <c r="NF240">
        <v>0.58525380000000005</v>
      </c>
      <c r="NG240">
        <v>26.720099999999999</v>
      </c>
      <c r="NH240" s="1">
        <v>1.957281E-4</v>
      </c>
      <c r="NI240">
        <v>7.9505450000000005E-2</v>
      </c>
      <c r="NJ240">
        <v>0.58526239999999996</v>
      </c>
      <c r="NK240">
        <v>26.178280000000001</v>
      </c>
      <c r="NL240" s="1">
        <v>1.8675190000000001E-4</v>
      </c>
      <c r="NM240">
        <v>7.6025389999999998E-2</v>
      </c>
      <c r="NN240">
        <v>0.58527510000000005</v>
      </c>
      <c r="NO240">
        <v>25.775860000000002</v>
      </c>
      <c r="NP240" s="1">
        <v>1.7857419999999999E-4</v>
      </c>
      <c r="NQ240">
        <v>7.2848029999999994E-2</v>
      </c>
      <c r="NR240">
        <v>0.58527649999999998</v>
      </c>
      <c r="NS240">
        <v>25.623809999999999</v>
      </c>
      <c r="NT240" s="1">
        <v>1.710541E-4</v>
      </c>
      <c r="NU240">
        <v>6.9921209999999998E-2</v>
      </c>
      <c r="NV240">
        <v>0.58526809999999996</v>
      </c>
      <c r="NW240">
        <v>26.165120000000002</v>
      </c>
      <c r="NX240" s="1">
        <v>1.640411E-4</v>
      </c>
      <c r="NY240">
        <v>6.7185549999999997E-2</v>
      </c>
      <c r="NZ240">
        <v>0.58527450000000003</v>
      </c>
      <c r="OA240">
        <v>26.86082</v>
      </c>
      <c r="OB240" s="1">
        <v>1.5739049999999999E-4</v>
      </c>
      <c r="OC240">
        <v>6.4582470000000003E-2</v>
      </c>
      <c r="OD240">
        <v>0.58527079999999998</v>
      </c>
      <c r="OE240">
        <v>27.24211</v>
      </c>
      <c r="OF240" s="1">
        <v>1.510723E-4</v>
      </c>
      <c r="OG240">
        <v>6.2106939999999999E-2</v>
      </c>
      <c r="OH240">
        <v>0.5852714</v>
      </c>
      <c r="OI240">
        <v>27.32565</v>
      </c>
      <c r="OJ240" s="1">
        <v>1.450767E-4</v>
      </c>
      <c r="OK240">
        <v>5.9747960000000003E-2</v>
      </c>
    </row>
    <row r="241" spans="1:401" x14ac:dyDescent="0.35">
      <c r="A241">
        <v>247</v>
      </c>
      <c r="B241" t="s">
        <v>4</v>
      </c>
      <c r="C241" t="s">
        <v>181</v>
      </c>
      <c r="D241" t="s">
        <v>247</v>
      </c>
      <c r="E241">
        <v>814.65729999999996</v>
      </c>
      <c r="F241">
        <v>0.95308289999999996</v>
      </c>
      <c r="G241">
        <v>22.615939999999998</v>
      </c>
      <c r="H241">
        <v>0</v>
      </c>
      <c r="I241">
        <v>0</v>
      </c>
      <c r="J241">
        <v>0.95158759999999998</v>
      </c>
      <c r="K241">
        <v>22.761050000000001</v>
      </c>
      <c r="L241">
        <v>0</v>
      </c>
      <c r="M241">
        <v>0</v>
      </c>
      <c r="N241">
        <v>0.95014739999999998</v>
      </c>
      <c r="O241">
        <v>23.033090000000001</v>
      </c>
      <c r="P241">
        <v>0</v>
      </c>
      <c r="Q241">
        <v>0</v>
      </c>
      <c r="R241">
        <v>0.94875670000000001</v>
      </c>
      <c r="S241">
        <v>23.076930000000001</v>
      </c>
      <c r="T241">
        <v>0</v>
      </c>
      <c r="U241">
        <v>0</v>
      </c>
      <c r="V241">
        <v>0.94734589999999996</v>
      </c>
      <c r="W241">
        <v>22.835819999999998</v>
      </c>
      <c r="X241">
        <v>0</v>
      </c>
      <c r="Y241">
        <v>0</v>
      </c>
      <c r="Z241">
        <v>0.94589380000000001</v>
      </c>
      <c r="AA241">
        <v>22.57948</v>
      </c>
      <c r="AB241">
        <v>0</v>
      </c>
      <c r="AC241">
        <v>0</v>
      </c>
      <c r="AD241">
        <v>0.94415170000000004</v>
      </c>
      <c r="AE241">
        <v>22.285340000000001</v>
      </c>
      <c r="AF241">
        <v>0</v>
      </c>
      <c r="AG241">
        <v>0</v>
      </c>
      <c r="AH241">
        <v>0.94127229999999995</v>
      </c>
      <c r="AI241">
        <v>22.460699999999999</v>
      </c>
      <c r="AJ241">
        <v>0</v>
      </c>
      <c r="AK241">
        <v>0</v>
      </c>
      <c r="AL241">
        <v>0.93798040000000005</v>
      </c>
      <c r="AM241">
        <v>22.893260000000001</v>
      </c>
      <c r="AN241">
        <v>0</v>
      </c>
      <c r="AO241">
        <v>0</v>
      </c>
      <c r="AP241">
        <v>0.93461170000000005</v>
      </c>
      <c r="AQ241">
        <v>23.498660000000001</v>
      </c>
      <c r="AR241">
        <v>0</v>
      </c>
      <c r="AS241">
        <v>1.69747E-38</v>
      </c>
      <c r="AT241">
        <v>0.93152820000000003</v>
      </c>
      <c r="AU241">
        <v>24.07855</v>
      </c>
      <c r="AV241">
        <v>2.5267049999999997E-29</v>
      </c>
      <c r="AW241" s="1">
        <v>6.7291689999999995E-27</v>
      </c>
      <c r="AX241">
        <v>0.9286894</v>
      </c>
      <c r="AY241">
        <v>24.240960000000001</v>
      </c>
      <c r="AZ241" s="1">
        <v>3.0216260000000003E-17</v>
      </c>
      <c r="BA241" s="1">
        <v>5.1227769999999997E-15</v>
      </c>
      <c r="BB241">
        <v>0.9261585</v>
      </c>
      <c r="BC241">
        <v>24.23057</v>
      </c>
      <c r="BD241" s="1">
        <v>5.9655129999999997E-10</v>
      </c>
      <c r="BE241" s="1">
        <v>1.142105E-7</v>
      </c>
      <c r="BF241">
        <v>0.92376480000000005</v>
      </c>
      <c r="BG241">
        <v>24.108239999999999</v>
      </c>
      <c r="BH241" s="1">
        <v>6.6561349999999996E-6</v>
      </c>
      <c r="BI241" s="1">
        <v>1.4231510000000001E-3</v>
      </c>
      <c r="BJ241">
        <v>0.92137599999999997</v>
      </c>
      <c r="BK241">
        <v>24.023610000000001</v>
      </c>
      <c r="BL241" s="1">
        <v>2.4981579999999999E-3</v>
      </c>
      <c r="BM241" s="1">
        <v>0.56615499999999996</v>
      </c>
      <c r="BN241">
        <v>0.91885669999999997</v>
      </c>
      <c r="BO241">
        <v>24.425750000000001</v>
      </c>
      <c r="BP241" s="1">
        <v>0.158888</v>
      </c>
      <c r="BQ241" s="1">
        <v>37.717640000000003</v>
      </c>
      <c r="BR241">
        <v>0.91613540000000004</v>
      </c>
      <c r="BS241">
        <v>24.824480000000001</v>
      </c>
      <c r="BT241" s="1">
        <v>2.8323269999999998</v>
      </c>
      <c r="BU241">
        <v>698.52829999999994</v>
      </c>
      <c r="BV241">
        <v>0.91309949999999995</v>
      </c>
      <c r="BW241">
        <v>25.304069999999999</v>
      </c>
      <c r="BX241" s="1">
        <v>18.71725</v>
      </c>
      <c r="BY241">
        <v>4772.9359999999997</v>
      </c>
      <c r="BZ241">
        <v>0.9096571</v>
      </c>
      <c r="CA241">
        <v>25.76483</v>
      </c>
      <c r="CB241">
        <v>55.47025</v>
      </c>
      <c r="CC241">
        <v>14568.58</v>
      </c>
      <c r="CD241">
        <v>0.9056959</v>
      </c>
      <c r="CE241">
        <v>25.939599999999999</v>
      </c>
      <c r="CF241">
        <v>84.941550000000007</v>
      </c>
      <c r="CG241">
        <v>22910.54</v>
      </c>
      <c r="CH241">
        <v>0.90120719999999999</v>
      </c>
      <c r="CI241">
        <v>25.80369</v>
      </c>
      <c r="CJ241">
        <v>75.273610000000005</v>
      </c>
      <c r="CK241">
        <v>20799.900000000001</v>
      </c>
      <c r="CL241">
        <v>0.89628390000000002</v>
      </c>
      <c r="CM241">
        <v>25.614180000000001</v>
      </c>
      <c r="CN241">
        <v>42.37218</v>
      </c>
      <c r="CO241">
        <v>11966.08</v>
      </c>
      <c r="CP241">
        <v>0.89105060000000003</v>
      </c>
      <c r="CQ241">
        <v>25.483170000000001</v>
      </c>
      <c r="CR241">
        <v>16.418369999999999</v>
      </c>
      <c r="CS241">
        <v>4727.8100000000004</v>
      </c>
      <c r="CT241">
        <v>0.88563820000000004</v>
      </c>
      <c r="CU241">
        <v>25.598040000000001</v>
      </c>
      <c r="CV241">
        <v>4.71699</v>
      </c>
      <c r="CW241">
        <v>1381.0429999999999</v>
      </c>
      <c r="CX241">
        <v>0.8798224</v>
      </c>
      <c r="CY241">
        <v>25.410779999999999</v>
      </c>
      <c r="CZ241">
        <v>1.098902</v>
      </c>
      <c r="DA241">
        <v>325.74700000000001</v>
      </c>
      <c r="DB241">
        <v>0.87311209999999995</v>
      </c>
      <c r="DC241">
        <v>25.620899999999999</v>
      </c>
      <c r="DD241">
        <v>0.25429059999999998</v>
      </c>
      <c r="DE241">
        <v>75.251750000000001</v>
      </c>
      <c r="DF241">
        <v>0.86613609999999996</v>
      </c>
      <c r="DG241">
        <v>25.921399999999998</v>
      </c>
      <c r="DH241">
        <v>9.5048170000000001E-2</v>
      </c>
      <c r="DI241">
        <v>27.402799999999999</v>
      </c>
      <c r="DJ241">
        <v>0.85884380000000005</v>
      </c>
      <c r="DK241">
        <v>25.95777</v>
      </c>
      <c r="DL241">
        <v>7.0363960000000003E-2</v>
      </c>
      <c r="DM241">
        <v>19.956710000000001</v>
      </c>
      <c r="DN241">
        <v>0.85145700000000002</v>
      </c>
      <c r="DO241">
        <v>25.82385</v>
      </c>
      <c r="DP241">
        <v>6.7143350000000004E-2</v>
      </c>
      <c r="DQ241">
        <v>19.076360000000001</v>
      </c>
      <c r="DR241">
        <v>0.84404179999999995</v>
      </c>
      <c r="DS241">
        <v>25.686070000000001</v>
      </c>
      <c r="DT241">
        <v>6.5216720000000006E-2</v>
      </c>
      <c r="DU241">
        <v>18.65212</v>
      </c>
      <c r="DV241">
        <v>0.8363507</v>
      </c>
      <c r="DW241">
        <v>25.539660000000001</v>
      </c>
      <c r="DX241">
        <v>6.1671070000000001E-2</v>
      </c>
      <c r="DY241">
        <v>17.769749999999998</v>
      </c>
      <c r="DZ241">
        <v>0.82879000000000003</v>
      </c>
      <c r="EA241">
        <v>25.820650000000001</v>
      </c>
      <c r="EB241">
        <v>5.692432E-2</v>
      </c>
      <c r="EC241">
        <v>16.514600000000002</v>
      </c>
      <c r="ED241">
        <v>0.82096740000000001</v>
      </c>
      <c r="EE241">
        <v>26.163910000000001</v>
      </c>
      <c r="EF241">
        <v>5.169878E-2</v>
      </c>
      <c r="EG241">
        <v>15.10097</v>
      </c>
      <c r="EH241">
        <v>0.81399589999999999</v>
      </c>
      <c r="EI241">
        <v>26.512530000000002</v>
      </c>
      <c r="EJ241">
        <v>4.6544469999999998E-2</v>
      </c>
      <c r="EK241">
        <v>13.66761</v>
      </c>
      <c r="EL241">
        <v>0.80732459999999995</v>
      </c>
      <c r="EM241">
        <v>26.806840000000001</v>
      </c>
      <c r="EN241" s="1">
        <v>4.1703259999999999E-2</v>
      </c>
      <c r="EO241">
        <v>12.29949</v>
      </c>
      <c r="EP241">
        <v>0.80086190000000002</v>
      </c>
      <c r="EQ241">
        <v>26.736249999999998</v>
      </c>
      <c r="ER241" s="1">
        <v>3.7253550000000003E-2</v>
      </c>
      <c r="ES241">
        <v>11.029310000000001</v>
      </c>
      <c r="ET241">
        <v>0.79437740000000001</v>
      </c>
      <c r="EU241">
        <v>26.43946</v>
      </c>
      <c r="EV241" s="1">
        <v>3.3246060000000001E-2</v>
      </c>
      <c r="EW241">
        <v>9.8787540000000007</v>
      </c>
      <c r="EX241">
        <v>0.78827550000000002</v>
      </c>
      <c r="EY241">
        <v>26.36674</v>
      </c>
      <c r="EZ241" s="1">
        <v>2.9698080000000002E-2</v>
      </c>
      <c r="FA241">
        <v>8.8534410000000001</v>
      </c>
      <c r="FB241">
        <v>0.78215230000000002</v>
      </c>
      <c r="FC241">
        <v>26.42624</v>
      </c>
      <c r="FD241" s="1">
        <v>2.655882E-2</v>
      </c>
      <c r="FE241">
        <v>7.9432580000000002</v>
      </c>
      <c r="FF241">
        <v>0.77553119999999998</v>
      </c>
      <c r="FG241">
        <v>26.757370000000002</v>
      </c>
      <c r="FH241" s="1">
        <v>2.371678E-2</v>
      </c>
      <c r="FI241">
        <v>7.1218849999999998</v>
      </c>
      <c r="FJ241">
        <v>0.76911410000000002</v>
      </c>
      <c r="FK241">
        <v>26.94971</v>
      </c>
      <c r="FL241" s="1">
        <v>2.1179340000000001E-2</v>
      </c>
      <c r="FM241">
        <v>6.3829950000000002</v>
      </c>
      <c r="FN241">
        <v>0.76234619999999997</v>
      </c>
      <c r="FO241">
        <v>26.848929999999999</v>
      </c>
      <c r="FP241" s="1">
        <v>1.8895539999999999E-2</v>
      </c>
      <c r="FQ241">
        <v>5.7179779999999996</v>
      </c>
      <c r="FR241">
        <v>0.75576770000000004</v>
      </c>
      <c r="FS241">
        <v>26.53801</v>
      </c>
      <c r="FT241" s="1">
        <v>1.685733E-2</v>
      </c>
      <c r="FU241">
        <v>5.1190740000000003</v>
      </c>
      <c r="FV241">
        <v>0.7498783</v>
      </c>
      <c r="FW241">
        <v>26.105519999999999</v>
      </c>
      <c r="FX241" s="1">
        <v>1.5044129999999999E-2</v>
      </c>
      <c r="FY241">
        <v>4.5788659999999997</v>
      </c>
      <c r="FZ241">
        <v>0.74422410000000006</v>
      </c>
      <c r="GA241">
        <v>25.778649999999999</v>
      </c>
      <c r="GB241" s="1">
        <v>1.3423920000000001E-2</v>
      </c>
      <c r="GC241">
        <v>4.0938619999999997</v>
      </c>
      <c r="GD241">
        <v>0.73909899999999995</v>
      </c>
      <c r="GE241">
        <v>25.64161</v>
      </c>
      <c r="GF241" s="1">
        <v>1.1977450000000001E-2</v>
      </c>
      <c r="GG241">
        <v>3.659125</v>
      </c>
      <c r="GH241">
        <v>0.73482250000000005</v>
      </c>
      <c r="GI241">
        <v>25.786950000000001</v>
      </c>
      <c r="GJ241" s="1">
        <v>1.0696860000000001E-2</v>
      </c>
      <c r="GK241">
        <v>3.2703419999999999</v>
      </c>
      <c r="GL241">
        <v>0.7310044</v>
      </c>
      <c r="GM241">
        <v>26.36354</v>
      </c>
      <c r="GN241" s="1">
        <v>9.5563420000000007E-3</v>
      </c>
      <c r="GO241">
        <v>2.9230109999999998</v>
      </c>
      <c r="GP241">
        <v>0.72771110000000006</v>
      </c>
      <c r="GQ241">
        <v>26.96115</v>
      </c>
      <c r="GR241" s="1">
        <v>8.5375569999999994E-3</v>
      </c>
      <c r="GS241">
        <v>2.611062</v>
      </c>
      <c r="GT241">
        <v>0.72485049999999995</v>
      </c>
      <c r="GU241">
        <v>27.46752</v>
      </c>
      <c r="GV241" s="1">
        <v>7.6182339999999998E-3</v>
      </c>
      <c r="GW241">
        <v>2.3287309999999999</v>
      </c>
      <c r="GX241">
        <v>0.72238029999999998</v>
      </c>
      <c r="GY241">
        <v>27.720320000000001</v>
      </c>
      <c r="GZ241" s="1">
        <v>6.77759E-3</v>
      </c>
      <c r="HA241">
        <v>2.0710760000000001</v>
      </c>
      <c r="HB241">
        <v>0.72039330000000001</v>
      </c>
      <c r="HC241">
        <v>27.653420000000001</v>
      </c>
      <c r="HD241" s="1">
        <v>6.0076849999999996E-3</v>
      </c>
      <c r="HE241">
        <v>1.8349340000000001</v>
      </c>
      <c r="HF241">
        <v>0.71917560000000003</v>
      </c>
      <c r="HG241">
        <v>27.239550000000001</v>
      </c>
      <c r="HH241" s="1">
        <v>5.29825E-3</v>
      </c>
      <c r="HI241">
        <v>1.616295</v>
      </c>
      <c r="HJ241">
        <v>0.71822640000000004</v>
      </c>
      <c r="HK241">
        <v>26.95421</v>
      </c>
      <c r="HL241" s="1">
        <v>4.6265200000000003E-3</v>
      </c>
      <c r="HM241">
        <v>1.4101049999999999</v>
      </c>
      <c r="HN241">
        <v>0.71759580000000001</v>
      </c>
      <c r="HO241">
        <v>26.890999999999998</v>
      </c>
      <c r="HP241" s="1">
        <v>3.9716059999999999E-3</v>
      </c>
      <c r="HQ241">
        <v>1.2099770000000001</v>
      </c>
      <c r="HR241">
        <v>0.71699159999999995</v>
      </c>
      <c r="HS241">
        <v>27.21321</v>
      </c>
      <c r="HT241" s="1">
        <v>3.3240510000000002E-3</v>
      </c>
      <c r="HU241">
        <v>1.012745</v>
      </c>
      <c r="HV241">
        <v>0.71655219999999997</v>
      </c>
      <c r="HW241">
        <v>27.661809999999999</v>
      </c>
      <c r="HX241" s="1">
        <v>2.7059060000000001E-3</v>
      </c>
      <c r="HY241">
        <v>0.82455769999999995</v>
      </c>
      <c r="HZ241">
        <v>0.71619310000000003</v>
      </c>
      <c r="IA241">
        <v>27.79889</v>
      </c>
      <c r="IB241" s="1">
        <v>2.157862E-3</v>
      </c>
      <c r="IC241">
        <v>0.65738680000000005</v>
      </c>
      <c r="ID241">
        <v>0.71592429999999996</v>
      </c>
      <c r="IE241">
        <v>27.701560000000001</v>
      </c>
      <c r="IF241" s="1">
        <v>1.7138629999999999E-3</v>
      </c>
      <c r="IG241">
        <v>0.52163999999999999</v>
      </c>
      <c r="IH241">
        <v>0.71572599999999997</v>
      </c>
      <c r="II241">
        <v>27.21799</v>
      </c>
      <c r="IJ241" s="1">
        <v>1.383935E-3</v>
      </c>
      <c r="IK241">
        <v>0.42051569999999999</v>
      </c>
      <c r="IL241">
        <v>0.71552159999999998</v>
      </c>
      <c r="IM241">
        <v>26.454689999999999</v>
      </c>
      <c r="IN241" s="1">
        <v>1.154253E-3</v>
      </c>
      <c r="IO241">
        <v>0.34998180000000001</v>
      </c>
      <c r="IP241">
        <v>0.71536180000000005</v>
      </c>
      <c r="IQ241">
        <v>25.81307</v>
      </c>
      <c r="IR241">
        <v>9.9798339999999995E-4</v>
      </c>
      <c r="IS241">
        <v>0.30201040000000001</v>
      </c>
      <c r="IT241">
        <v>0.7151864</v>
      </c>
      <c r="IU241">
        <v>25.576370000000001</v>
      </c>
      <c r="IV241" s="1">
        <v>8.8848690000000005E-4</v>
      </c>
      <c r="IW241">
        <v>0.26849879999999998</v>
      </c>
      <c r="IX241">
        <v>0.71501329999999996</v>
      </c>
      <c r="IY241">
        <v>26.178989999999999</v>
      </c>
      <c r="IZ241" s="1">
        <v>8.0582859999999996E-4</v>
      </c>
      <c r="JA241">
        <v>0.24334230000000001</v>
      </c>
      <c r="JB241">
        <v>0.71481879999999998</v>
      </c>
      <c r="JC241">
        <v>26.956869999999999</v>
      </c>
      <c r="JD241" s="1">
        <v>7.3868960000000004E-4</v>
      </c>
      <c r="JE241">
        <v>0.22295319999999999</v>
      </c>
      <c r="JF241">
        <v>0.71461189999999997</v>
      </c>
      <c r="JG241">
        <v>27.544989999999999</v>
      </c>
      <c r="JH241" s="1">
        <v>6.8220339999999996E-4</v>
      </c>
      <c r="JI241">
        <v>0.2058382</v>
      </c>
      <c r="JJ241">
        <v>0.71439739999999996</v>
      </c>
      <c r="JK241">
        <v>27.557130000000001</v>
      </c>
      <c r="JL241" s="1">
        <v>6.3472989999999998E-4</v>
      </c>
      <c r="JM241">
        <v>0.1914613</v>
      </c>
      <c r="JN241">
        <v>0.71413729999999997</v>
      </c>
      <c r="JO241">
        <v>27.2</v>
      </c>
      <c r="JP241" s="1">
        <v>5.9520259999999996E-4</v>
      </c>
      <c r="JQ241">
        <v>0.1794849</v>
      </c>
      <c r="JR241">
        <v>0.71387650000000002</v>
      </c>
      <c r="JS241">
        <v>26.655940000000001</v>
      </c>
      <c r="JT241" s="1">
        <v>5.6210389999999998E-4</v>
      </c>
      <c r="JU241">
        <v>0.16946629999999999</v>
      </c>
      <c r="JV241">
        <v>0.71358180000000004</v>
      </c>
      <c r="JW241">
        <v>26.376270000000002</v>
      </c>
      <c r="JX241" s="1">
        <v>5.3413099999999997E-4</v>
      </c>
      <c r="JY241">
        <v>0.16100149999999999</v>
      </c>
      <c r="JZ241">
        <v>0.71329070000000006</v>
      </c>
      <c r="KA241">
        <v>26.469670000000001</v>
      </c>
      <c r="KB241" s="1">
        <v>5.1017019999999996E-4</v>
      </c>
      <c r="KC241">
        <v>0.15376690000000001</v>
      </c>
      <c r="KD241">
        <v>0.71301349999999997</v>
      </c>
      <c r="KE241">
        <v>27.205729999999999</v>
      </c>
      <c r="KF241" s="1">
        <v>4.8956369999999996E-4</v>
      </c>
      <c r="KG241">
        <v>0.1475524</v>
      </c>
      <c r="KH241">
        <v>0.71271929999999994</v>
      </c>
      <c r="KI241">
        <v>27.91442</v>
      </c>
      <c r="KJ241" s="1">
        <v>4.7151609999999998E-4</v>
      </c>
      <c r="KK241">
        <v>0.14209640000000001</v>
      </c>
      <c r="KL241">
        <v>0.71239920000000001</v>
      </c>
      <c r="KM241">
        <v>28.363569999999999</v>
      </c>
      <c r="KN241" s="1">
        <v>4.5477739999999999E-4</v>
      </c>
      <c r="KO241">
        <v>0.13706679999999999</v>
      </c>
      <c r="KP241">
        <v>0.71210819999999997</v>
      </c>
      <c r="KQ241">
        <v>28.440550000000002</v>
      </c>
      <c r="KR241" s="1">
        <v>4.3848839999999998E-4</v>
      </c>
      <c r="KS241">
        <v>0.1321677</v>
      </c>
      <c r="KT241">
        <v>0.71183070000000004</v>
      </c>
      <c r="KU241">
        <v>27.97062</v>
      </c>
      <c r="KV241" s="1">
        <v>4.2206280000000001E-4</v>
      </c>
      <c r="KW241">
        <v>0.12724089999999999</v>
      </c>
      <c r="KX241">
        <v>0.71156980000000003</v>
      </c>
      <c r="KY241">
        <v>27.289359999999999</v>
      </c>
      <c r="KZ241" s="1">
        <v>4.0538469999999997E-4</v>
      </c>
      <c r="LA241">
        <v>0.12223009999999999</v>
      </c>
      <c r="LB241">
        <v>0.71133880000000005</v>
      </c>
      <c r="LC241">
        <v>26.766690000000001</v>
      </c>
      <c r="LD241" s="1">
        <v>3.8863400000000001E-4</v>
      </c>
      <c r="LE241">
        <v>0.11718969999999999</v>
      </c>
      <c r="LF241">
        <v>0.71111919999999995</v>
      </c>
      <c r="LG241">
        <v>26.623760000000001</v>
      </c>
      <c r="LH241" s="1">
        <v>3.720649E-4</v>
      </c>
      <c r="LI241">
        <v>0.112195</v>
      </c>
      <c r="LJ241">
        <v>0.71096729999999997</v>
      </c>
      <c r="LK241">
        <v>27.09656</v>
      </c>
      <c r="LL241" s="1">
        <v>3.5575679999999999E-4</v>
      </c>
      <c r="LM241">
        <v>0.107275</v>
      </c>
      <c r="LN241">
        <v>0.71080460000000001</v>
      </c>
      <c r="LO241">
        <v>27.676400000000001</v>
      </c>
      <c r="LP241" s="1">
        <v>3.3992560000000002E-4</v>
      </c>
      <c r="LQ241">
        <v>0.1025032</v>
      </c>
      <c r="LR241">
        <v>0.71068240000000005</v>
      </c>
      <c r="LS241">
        <v>28.138380000000002</v>
      </c>
      <c r="LT241" s="1">
        <v>3.2461799999999999E-4</v>
      </c>
      <c r="LU241">
        <v>9.7881319999999994E-2</v>
      </c>
      <c r="LV241">
        <v>0.71061160000000001</v>
      </c>
      <c r="LW241">
        <v>28.282409999999999</v>
      </c>
      <c r="LX241" s="1">
        <v>3.0995840000000002E-4</v>
      </c>
      <c r="LY241">
        <v>9.3446650000000006E-2</v>
      </c>
      <c r="LZ241">
        <v>0.71053299999999997</v>
      </c>
      <c r="MA241">
        <v>28.047239999999999</v>
      </c>
      <c r="MB241" s="1">
        <v>2.9562369999999998E-4</v>
      </c>
      <c r="MC241">
        <v>8.9233069999999998E-2</v>
      </c>
      <c r="MD241">
        <v>0.71047190000000005</v>
      </c>
      <c r="ME241">
        <v>27.504159999999999</v>
      </c>
      <c r="MF241" s="1">
        <v>2.8148259999999999E-4</v>
      </c>
      <c r="MG241">
        <v>8.5251320000000005E-2</v>
      </c>
      <c r="MH241">
        <v>0.71043100000000003</v>
      </c>
      <c r="MI241">
        <v>27.056920000000002</v>
      </c>
      <c r="MJ241" s="1">
        <v>2.680076E-4</v>
      </c>
      <c r="MK241">
        <v>8.1432329999999997E-2</v>
      </c>
      <c r="ML241">
        <v>0.71042170000000004</v>
      </c>
      <c r="MM241">
        <v>26.86158</v>
      </c>
      <c r="MN241" s="1">
        <v>2.5497639999999999E-4</v>
      </c>
      <c r="MO241">
        <v>7.7710509999999997E-2</v>
      </c>
      <c r="MP241">
        <v>0.71041339999999997</v>
      </c>
      <c r="MQ241">
        <v>27.329529999999998</v>
      </c>
      <c r="MR241" s="1">
        <v>2.422325E-4</v>
      </c>
      <c r="MS241">
        <v>7.4044769999999996E-2</v>
      </c>
      <c r="MT241">
        <v>0.71040619999999999</v>
      </c>
      <c r="MU241">
        <v>27.634170000000001</v>
      </c>
      <c r="MV241" s="1">
        <v>2.297477E-4</v>
      </c>
      <c r="MW241">
        <v>7.0429270000000002E-2</v>
      </c>
      <c r="MX241">
        <v>0.71039189999999997</v>
      </c>
      <c r="MY241">
        <v>27.59986</v>
      </c>
      <c r="MZ241" s="1">
        <v>2.178131E-4</v>
      </c>
      <c r="NA241">
        <v>6.6942849999999998E-2</v>
      </c>
      <c r="NB241">
        <v>0.71038829999999997</v>
      </c>
      <c r="NC241">
        <v>27.248619999999999</v>
      </c>
      <c r="ND241" s="1">
        <v>2.0673570000000001E-4</v>
      </c>
      <c r="NE241">
        <v>6.3690280000000002E-2</v>
      </c>
      <c r="NF241">
        <v>0.71037669999999997</v>
      </c>
      <c r="NG241">
        <v>26.771650000000001</v>
      </c>
      <c r="NH241" s="1">
        <v>1.966851E-4</v>
      </c>
      <c r="NI241">
        <v>6.0731250000000001E-2</v>
      </c>
      <c r="NJ241">
        <v>0.71038599999999996</v>
      </c>
      <c r="NK241">
        <v>26.21988</v>
      </c>
      <c r="NL241" s="1">
        <v>1.876189E-4</v>
      </c>
      <c r="NM241">
        <v>5.8060180000000003E-2</v>
      </c>
      <c r="NN241">
        <v>0.71038290000000004</v>
      </c>
      <c r="NO241">
        <v>25.798100000000002</v>
      </c>
      <c r="NP241" s="1">
        <v>1.793687E-4</v>
      </c>
      <c r="NQ241">
        <v>5.562375E-2</v>
      </c>
      <c r="NR241">
        <v>0.71037430000000001</v>
      </c>
      <c r="NS241">
        <v>25.638850000000001</v>
      </c>
      <c r="NT241" s="1">
        <v>1.7178620000000001E-4</v>
      </c>
      <c r="NU241">
        <v>5.3379860000000001E-2</v>
      </c>
      <c r="NV241">
        <v>0.71036759999999999</v>
      </c>
      <c r="NW241">
        <v>26.193719999999999</v>
      </c>
      <c r="NX241" s="1">
        <v>1.647303E-4</v>
      </c>
      <c r="NY241">
        <v>5.1287029999999997E-2</v>
      </c>
      <c r="NZ241">
        <v>0.71036889999999997</v>
      </c>
      <c r="OA241">
        <v>26.901050000000001</v>
      </c>
      <c r="OB241" s="1">
        <v>1.5804600000000001E-4</v>
      </c>
      <c r="OC241">
        <v>4.929948E-2</v>
      </c>
      <c r="OD241">
        <v>0.71037410000000001</v>
      </c>
      <c r="OE241">
        <v>27.29796</v>
      </c>
      <c r="OF241" s="1">
        <v>1.516954E-4</v>
      </c>
      <c r="OG241">
        <v>4.740743E-2</v>
      </c>
      <c r="OH241">
        <v>0.71037430000000001</v>
      </c>
      <c r="OI241">
        <v>27.38945</v>
      </c>
      <c r="OJ241" s="1">
        <v>1.4567240000000001E-4</v>
      </c>
      <c r="OK241">
        <v>4.560587E-2</v>
      </c>
    </row>
    <row r="242" spans="1:401" x14ac:dyDescent="0.35">
      <c r="A242">
        <v>248</v>
      </c>
      <c r="B242" t="s">
        <v>4</v>
      </c>
      <c r="C242" t="s">
        <v>181</v>
      </c>
      <c r="D242" t="s">
        <v>248</v>
      </c>
      <c r="E242">
        <v>871.66089999999997</v>
      </c>
      <c r="F242">
        <v>0.96780219999999995</v>
      </c>
      <c r="G242">
        <v>22.639559999999999</v>
      </c>
      <c r="H242">
        <v>0</v>
      </c>
      <c r="I242">
        <v>0</v>
      </c>
      <c r="J242">
        <v>0.96563149999999998</v>
      </c>
      <c r="K242">
        <v>22.775320000000001</v>
      </c>
      <c r="L242">
        <v>0</v>
      </c>
      <c r="M242">
        <v>0</v>
      </c>
      <c r="N242">
        <v>0.96353200000000006</v>
      </c>
      <c r="O242">
        <v>23.048159999999999</v>
      </c>
      <c r="P242">
        <v>0</v>
      </c>
      <c r="Q242">
        <v>0</v>
      </c>
      <c r="R242">
        <v>0.96151010000000003</v>
      </c>
      <c r="S242">
        <v>23.08868</v>
      </c>
      <c r="T242">
        <v>0</v>
      </c>
      <c r="U242">
        <v>0</v>
      </c>
      <c r="V242">
        <v>0.95948169999999999</v>
      </c>
      <c r="W242">
        <v>22.849609999999998</v>
      </c>
      <c r="X242">
        <v>0</v>
      </c>
      <c r="Y242">
        <v>0</v>
      </c>
      <c r="Z242">
        <v>0.95735309999999996</v>
      </c>
      <c r="AA242">
        <v>22.600090000000002</v>
      </c>
      <c r="AB242">
        <v>0</v>
      </c>
      <c r="AC242">
        <v>0</v>
      </c>
      <c r="AD242">
        <v>0.95504149999999999</v>
      </c>
      <c r="AE242">
        <v>22.30951</v>
      </c>
      <c r="AF242">
        <v>0</v>
      </c>
      <c r="AG242">
        <v>0</v>
      </c>
      <c r="AH242">
        <v>0.95223829999999998</v>
      </c>
      <c r="AI242">
        <v>22.485060000000001</v>
      </c>
      <c r="AJ242">
        <v>0</v>
      </c>
      <c r="AK242">
        <v>0</v>
      </c>
      <c r="AL242">
        <v>0.94901780000000002</v>
      </c>
      <c r="AM242">
        <v>22.910920000000001</v>
      </c>
      <c r="AN242">
        <v>0</v>
      </c>
      <c r="AO242">
        <v>0</v>
      </c>
      <c r="AP242">
        <v>0.94571700000000003</v>
      </c>
      <c r="AQ242">
        <v>23.505790000000001</v>
      </c>
      <c r="AR242">
        <v>0</v>
      </c>
      <c r="AS242">
        <v>0</v>
      </c>
      <c r="AT242">
        <v>0.94265469999999996</v>
      </c>
      <c r="AU242">
        <v>24.086210000000001</v>
      </c>
      <c r="AV242">
        <v>5.125702E-30</v>
      </c>
      <c r="AW242" s="1">
        <v>1.3192350000000001E-27</v>
      </c>
      <c r="AX242">
        <v>0.93986559999999997</v>
      </c>
      <c r="AY242">
        <v>24.24943</v>
      </c>
      <c r="AZ242" s="1">
        <v>4.3101429999999997E-18</v>
      </c>
      <c r="BA242" s="1">
        <v>9.4415170000000006E-16</v>
      </c>
      <c r="BB242">
        <v>0.93732939999999998</v>
      </c>
      <c r="BC242">
        <v>24.24203</v>
      </c>
      <c r="BD242" s="1">
        <v>2.6419560000000002E-10</v>
      </c>
      <c r="BE242" s="1">
        <v>4.9341880000000001E-8</v>
      </c>
      <c r="BF242">
        <v>0.93496699999999999</v>
      </c>
      <c r="BG242">
        <v>24.12811</v>
      </c>
      <c r="BH242" s="1">
        <v>4.1317169999999996E-6</v>
      </c>
      <c r="BI242" s="1">
        <v>8.6451560000000004E-4</v>
      </c>
      <c r="BJ242">
        <v>0.93251229999999996</v>
      </c>
      <c r="BK242">
        <v>24.04946</v>
      </c>
      <c r="BL242" s="1">
        <v>1.7731310000000001E-3</v>
      </c>
      <c r="BM242" s="1">
        <v>0.39260650000000002</v>
      </c>
      <c r="BN242">
        <v>0.92992149999999996</v>
      </c>
      <c r="BO242">
        <v>24.45233</v>
      </c>
      <c r="BP242" s="1">
        <v>0.1238967</v>
      </c>
      <c r="BQ242" s="1">
        <v>28.674520000000001</v>
      </c>
      <c r="BR242">
        <v>0.92711480000000002</v>
      </c>
      <c r="BS242">
        <v>24.850539999999999</v>
      </c>
      <c r="BT242" s="1">
        <v>2.379966</v>
      </c>
      <c r="BU242">
        <v>571.03120000000001</v>
      </c>
      <c r="BV242">
        <v>0.92401120000000003</v>
      </c>
      <c r="BW242">
        <v>25.316410000000001</v>
      </c>
      <c r="BX242" s="1">
        <v>16.737449999999999</v>
      </c>
      <c r="BY242">
        <v>4143.4549999999999</v>
      </c>
      <c r="BZ242">
        <v>0.92047040000000002</v>
      </c>
      <c r="CA242">
        <v>25.771609999999999</v>
      </c>
      <c r="CB242">
        <v>52.299280000000003</v>
      </c>
      <c r="CC242">
        <v>13308.84</v>
      </c>
      <c r="CD242">
        <v>0.91642190000000001</v>
      </c>
      <c r="CE242">
        <v>25.940280000000001</v>
      </c>
      <c r="CF242">
        <v>83.810680000000005</v>
      </c>
      <c r="CG242">
        <v>21871.98</v>
      </c>
      <c r="CH242">
        <v>0.91184379999999998</v>
      </c>
      <c r="CI242">
        <v>25.810469999999999</v>
      </c>
      <c r="CJ242">
        <v>77.237380000000002</v>
      </c>
      <c r="CK242">
        <v>20626.099999999999</v>
      </c>
      <c r="CL242">
        <v>0.90678749999999997</v>
      </c>
      <c r="CM242">
        <v>25.631080000000001</v>
      </c>
      <c r="CN242">
        <v>44.965339999999998</v>
      </c>
      <c r="CO242">
        <v>12261.82</v>
      </c>
      <c r="CP242">
        <v>0.90143899999999999</v>
      </c>
      <c r="CQ242">
        <v>25.513159999999999</v>
      </c>
      <c r="CR242">
        <v>17.92794</v>
      </c>
      <c r="CS242">
        <v>4982.3389999999999</v>
      </c>
      <c r="CT242">
        <v>0.89594130000000005</v>
      </c>
      <c r="CU242">
        <v>25.633019999999998</v>
      </c>
      <c r="CV242">
        <v>5.2713520000000003</v>
      </c>
      <c r="CW242">
        <v>1489.287</v>
      </c>
      <c r="CX242">
        <v>0.89055830000000002</v>
      </c>
      <c r="CY242">
        <v>25.447279999999999</v>
      </c>
      <c r="CZ242">
        <v>1.245522</v>
      </c>
      <c r="DA242">
        <v>356.44170000000003</v>
      </c>
      <c r="DB242">
        <v>0.88498399999999999</v>
      </c>
      <c r="DC242">
        <v>25.647549999999999</v>
      </c>
      <c r="DD242">
        <v>0.28469919999999999</v>
      </c>
      <c r="DE242">
        <v>81.556319999999999</v>
      </c>
      <c r="DF242">
        <v>0.87917970000000001</v>
      </c>
      <c r="DG242">
        <v>25.938980000000001</v>
      </c>
      <c r="DH242">
        <v>0.100228</v>
      </c>
      <c r="DI242">
        <v>28.109100000000002</v>
      </c>
      <c r="DJ242">
        <v>0.87309380000000003</v>
      </c>
      <c r="DK242">
        <v>25.966660000000001</v>
      </c>
      <c r="DL242">
        <v>7.1045029999999995E-2</v>
      </c>
      <c r="DM242">
        <v>19.61985</v>
      </c>
      <c r="DN242">
        <v>0.86676520000000001</v>
      </c>
      <c r="DO242">
        <v>25.83483</v>
      </c>
      <c r="DP242">
        <v>6.7243399999999995E-2</v>
      </c>
      <c r="DQ242">
        <v>18.605509999999999</v>
      </c>
      <c r="DR242">
        <v>0.86034730000000004</v>
      </c>
      <c r="DS242">
        <v>25.70504</v>
      </c>
      <c r="DT242">
        <v>6.5400429999999996E-2</v>
      </c>
      <c r="DU242">
        <v>18.22307</v>
      </c>
      <c r="DV242">
        <v>0.85367329999999997</v>
      </c>
      <c r="DW242">
        <v>25.577300000000001</v>
      </c>
      <c r="DX242">
        <v>6.1991669999999999E-2</v>
      </c>
      <c r="DY242">
        <v>17.411239999999999</v>
      </c>
      <c r="DZ242">
        <v>0.84722819999999999</v>
      </c>
      <c r="EA242">
        <v>25.867599999999999</v>
      </c>
      <c r="EB242" s="1">
        <v>5.7324319999999998E-2</v>
      </c>
      <c r="EC242">
        <v>16.235769999999999</v>
      </c>
      <c r="ED242">
        <v>0.8405319</v>
      </c>
      <c r="EE242">
        <v>26.213899999999999</v>
      </c>
      <c r="EF242" s="1">
        <v>5.2121319999999999E-2</v>
      </c>
      <c r="EG242">
        <v>14.88686</v>
      </c>
      <c r="EH242">
        <v>0.83504350000000005</v>
      </c>
      <c r="EI242">
        <v>26.559699999999999</v>
      </c>
      <c r="EJ242" s="1">
        <v>4.6959029999999999E-2</v>
      </c>
      <c r="EK242">
        <v>13.502879999999999</v>
      </c>
      <c r="EL242">
        <v>0.83064990000000005</v>
      </c>
      <c r="EM242">
        <v>26.84309</v>
      </c>
      <c r="EN242" s="1">
        <v>4.2092650000000002E-2</v>
      </c>
      <c r="EO242">
        <v>12.16868</v>
      </c>
      <c r="EP242">
        <v>0.82682389999999995</v>
      </c>
      <c r="EQ242">
        <v>26.755849999999999</v>
      </c>
      <c r="ER242" s="1">
        <v>3.7606559999999997E-2</v>
      </c>
      <c r="ES242">
        <v>10.924799999999999</v>
      </c>
      <c r="ET242">
        <v>0.82305479999999998</v>
      </c>
      <c r="EU242">
        <v>26.4496</v>
      </c>
      <c r="EV242" s="1">
        <v>3.3561880000000002E-2</v>
      </c>
      <c r="EW242">
        <v>9.7957680000000007</v>
      </c>
      <c r="EX242">
        <v>0.81925800000000004</v>
      </c>
      <c r="EY242">
        <v>26.36618</v>
      </c>
      <c r="EZ242" s="1">
        <v>2.9976220000000001E-2</v>
      </c>
      <c r="FA242">
        <v>8.7887380000000004</v>
      </c>
      <c r="FB242">
        <v>0.81542689999999995</v>
      </c>
      <c r="FC242">
        <v>26.430669999999999</v>
      </c>
      <c r="FD242" s="1">
        <v>2.680666E-2</v>
      </c>
      <c r="FE242">
        <v>7.8945699999999999</v>
      </c>
      <c r="FF242">
        <v>0.81115630000000005</v>
      </c>
      <c r="FG242">
        <v>26.774650000000001</v>
      </c>
      <c r="FH242" s="1">
        <v>2.3939800000000001E-2</v>
      </c>
      <c r="FI242">
        <v>7.0881670000000003</v>
      </c>
      <c r="FJ242">
        <v>0.80719289999999999</v>
      </c>
      <c r="FK242">
        <v>26.973600000000001</v>
      </c>
      <c r="FL242" s="1">
        <v>2.1378999999999999E-2</v>
      </c>
      <c r="FM242">
        <v>6.3695269999999997</v>
      </c>
      <c r="FN242">
        <v>0.80285300000000004</v>
      </c>
      <c r="FO242">
        <v>26.887160000000002</v>
      </c>
      <c r="FP242" s="1">
        <v>1.9075189999999999E-2</v>
      </c>
      <c r="FQ242">
        <v>5.7217130000000003</v>
      </c>
      <c r="FR242">
        <v>0.79919059999999997</v>
      </c>
      <c r="FS242">
        <v>26.57037</v>
      </c>
      <c r="FT242" s="1">
        <v>1.701898E-2</v>
      </c>
      <c r="FU242">
        <v>5.1358389999999998</v>
      </c>
      <c r="FV242">
        <v>0.79680589999999996</v>
      </c>
      <c r="FW242">
        <v>26.131170000000001</v>
      </c>
      <c r="FX242" s="1">
        <v>1.519033E-2</v>
      </c>
      <c r="FY242">
        <v>4.605753</v>
      </c>
      <c r="FZ242">
        <v>0.7946318</v>
      </c>
      <c r="GA242">
        <v>25.789929999999998</v>
      </c>
      <c r="GB242" s="1">
        <v>1.3555040000000001E-2</v>
      </c>
      <c r="GC242">
        <v>4.128552</v>
      </c>
      <c r="GD242">
        <v>0.79229859999999996</v>
      </c>
      <c r="GE242">
        <v>25.64115</v>
      </c>
      <c r="GF242" s="1">
        <v>1.209551E-2</v>
      </c>
      <c r="GG242">
        <v>3.7001659999999998</v>
      </c>
      <c r="GH242">
        <v>0.79026229999999997</v>
      </c>
      <c r="GI242">
        <v>25.785879999999999</v>
      </c>
      <c r="GJ242" s="1">
        <v>1.080181E-2</v>
      </c>
      <c r="GK242">
        <v>3.31555</v>
      </c>
      <c r="GL242">
        <v>0.78840730000000003</v>
      </c>
      <c r="GM242">
        <v>26.375599999999999</v>
      </c>
      <c r="GN242" s="1">
        <v>9.6503920000000007E-3</v>
      </c>
      <c r="GO242">
        <v>2.9702999999999999</v>
      </c>
      <c r="GP242">
        <v>0.7868001</v>
      </c>
      <c r="GQ242">
        <v>26.986899999999999</v>
      </c>
      <c r="GR242" s="1">
        <v>8.6222569999999995E-3</v>
      </c>
      <c r="GS242">
        <v>2.6589330000000002</v>
      </c>
      <c r="GT242">
        <v>0.7854795</v>
      </c>
      <c r="GU242">
        <v>27.502939999999999</v>
      </c>
      <c r="GV242" s="1">
        <v>7.6954290000000002E-3</v>
      </c>
      <c r="GW242">
        <v>2.3762699999999999</v>
      </c>
      <c r="GX242">
        <v>0.78415630000000003</v>
      </c>
      <c r="GY242">
        <v>27.758240000000001</v>
      </c>
      <c r="GZ242" s="1">
        <v>6.8481159999999996E-3</v>
      </c>
      <c r="HA242">
        <v>2.1175519999999999</v>
      </c>
      <c r="HB242">
        <v>0.78314609999999996</v>
      </c>
      <c r="HC242">
        <v>27.678049999999999</v>
      </c>
      <c r="HD242" s="1">
        <v>6.0725570000000001E-3</v>
      </c>
      <c r="HE242">
        <v>1.879372</v>
      </c>
      <c r="HF242">
        <v>0.78297899999999998</v>
      </c>
      <c r="HG242">
        <v>27.250830000000001</v>
      </c>
      <c r="HH242" s="1">
        <v>5.3588309999999997E-3</v>
      </c>
      <c r="HI242">
        <v>1.658166</v>
      </c>
      <c r="HJ242">
        <v>0.7828967</v>
      </c>
      <c r="HK242">
        <v>26.952089999999998</v>
      </c>
      <c r="HL242" s="1">
        <v>4.6843170000000003E-3</v>
      </c>
      <c r="HM242">
        <v>1.4493050000000001</v>
      </c>
      <c r="HN242">
        <v>0.78293990000000002</v>
      </c>
      <c r="HO242">
        <v>26.88402</v>
      </c>
      <c r="HP242" s="1">
        <v>4.0285319999999996E-3</v>
      </c>
      <c r="HQ242">
        <v>1.24658</v>
      </c>
      <c r="HR242">
        <v>0.782891</v>
      </c>
      <c r="HS242">
        <v>27.212540000000001</v>
      </c>
      <c r="HT242" s="1">
        <v>3.3797469999999998E-3</v>
      </c>
      <c r="HU242">
        <v>1.046238</v>
      </c>
      <c r="HV242">
        <v>0.78285269999999996</v>
      </c>
      <c r="HW242">
        <v>27.681249999999999</v>
      </c>
      <c r="HX242" s="1">
        <v>2.7575049999999999E-3</v>
      </c>
      <c r="HY242">
        <v>0.85403439999999997</v>
      </c>
      <c r="HZ242">
        <v>0.78285349999999998</v>
      </c>
      <c r="IA242">
        <v>27.833659999999998</v>
      </c>
      <c r="IB242" s="1">
        <v>2.2018049999999998E-3</v>
      </c>
      <c r="IC242">
        <v>0.68195640000000002</v>
      </c>
      <c r="ID242">
        <v>0.78284100000000001</v>
      </c>
      <c r="IE242">
        <v>27.748480000000001</v>
      </c>
      <c r="IF242" s="1">
        <v>1.748E-3</v>
      </c>
      <c r="IG242">
        <v>0.54109620000000003</v>
      </c>
      <c r="IH242">
        <v>0.78285260000000001</v>
      </c>
      <c r="II242">
        <v>27.262930000000001</v>
      </c>
      <c r="IJ242" s="1">
        <v>1.4084200000000001E-3</v>
      </c>
      <c r="IK242">
        <v>0.4354422</v>
      </c>
      <c r="IL242">
        <v>0.78285380000000004</v>
      </c>
      <c r="IM242">
        <v>26.496860000000002</v>
      </c>
      <c r="IN242" s="1">
        <v>1.1709870000000001E-3</v>
      </c>
      <c r="IO242">
        <v>0.36141400000000001</v>
      </c>
      <c r="IP242">
        <v>0.78282799999999997</v>
      </c>
      <c r="IQ242">
        <v>25.842120000000001</v>
      </c>
      <c r="IR242" s="1">
        <v>1.009425E-3</v>
      </c>
      <c r="IS242">
        <v>0.31105500000000003</v>
      </c>
      <c r="IT242">
        <v>0.78279149999999997</v>
      </c>
      <c r="IU242">
        <v>25.5932</v>
      </c>
      <c r="IV242" s="1">
        <v>8.9673270000000004E-4</v>
      </c>
      <c r="IW242">
        <v>0.27601310000000001</v>
      </c>
      <c r="IX242">
        <v>0.78274670000000002</v>
      </c>
      <c r="IY242">
        <v>26.195799999999998</v>
      </c>
      <c r="IZ242" s="1">
        <v>8.1228699999999997E-4</v>
      </c>
      <c r="JA242">
        <v>0.24988659999999999</v>
      </c>
      <c r="JB242">
        <v>0.78267019999999998</v>
      </c>
      <c r="JC242">
        <v>26.980409999999999</v>
      </c>
      <c r="JD242" s="1">
        <v>7.4406560000000001E-4</v>
      </c>
      <c r="JE242">
        <v>0.22881779999999999</v>
      </c>
      <c r="JF242">
        <v>0.782582</v>
      </c>
      <c r="JG242">
        <v>27.581980000000001</v>
      </c>
      <c r="JH242" s="1">
        <v>6.8672959999999995E-4</v>
      </c>
      <c r="JI242">
        <v>0.21115320000000001</v>
      </c>
      <c r="JJ242">
        <v>0.78247730000000004</v>
      </c>
      <c r="JK242">
        <v>27.60116</v>
      </c>
      <c r="JL242" s="1">
        <v>6.3852370000000002E-4</v>
      </c>
      <c r="JM242">
        <v>0.1963126</v>
      </c>
      <c r="JN242">
        <v>0.78234669999999995</v>
      </c>
      <c r="JO242">
        <v>27.238620000000001</v>
      </c>
      <c r="JP242" s="1">
        <v>5.9836150000000001E-4</v>
      </c>
      <c r="JQ242">
        <v>0.18394250000000001</v>
      </c>
      <c r="JR242">
        <v>0.78222700000000001</v>
      </c>
      <c r="JS242">
        <v>26.67906</v>
      </c>
      <c r="JT242" s="1">
        <v>5.6475519999999997E-4</v>
      </c>
      <c r="JU242">
        <v>0.1736047</v>
      </c>
      <c r="JV242">
        <v>0.78211160000000002</v>
      </c>
      <c r="JW242">
        <v>26.376619999999999</v>
      </c>
      <c r="JX242" s="1">
        <v>5.3638799999999995E-4</v>
      </c>
      <c r="JY242">
        <v>0.16488220000000001</v>
      </c>
      <c r="JZ242">
        <v>0.781995</v>
      </c>
      <c r="KA242">
        <v>26.455359999999999</v>
      </c>
      <c r="KB242" s="1">
        <v>5.1210310000000001E-4</v>
      </c>
      <c r="KC242">
        <v>0.15743380000000001</v>
      </c>
      <c r="KD242">
        <v>0.78186429999999996</v>
      </c>
      <c r="KE242">
        <v>27.197189999999999</v>
      </c>
      <c r="KF242" s="1">
        <v>4.9123850000000002E-4</v>
      </c>
      <c r="KG242">
        <v>0.15104490000000001</v>
      </c>
      <c r="KH242">
        <v>0.78173550000000003</v>
      </c>
      <c r="KI242">
        <v>27.917100000000001</v>
      </c>
      <c r="KJ242" s="1">
        <v>4.730173E-4</v>
      </c>
      <c r="KK242">
        <v>0.14545240000000001</v>
      </c>
      <c r="KL242">
        <v>0.78160260000000004</v>
      </c>
      <c r="KM242">
        <v>28.389980000000001</v>
      </c>
      <c r="KN242" s="1">
        <v>4.562023E-4</v>
      </c>
      <c r="KO242">
        <v>0.14031759999999999</v>
      </c>
      <c r="KP242">
        <v>0.78147350000000004</v>
      </c>
      <c r="KQ242">
        <v>28.488910000000001</v>
      </c>
      <c r="KR242" s="1">
        <v>4.3989959999999999E-4</v>
      </c>
      <c r="KS242">
        <v>0.1353355</v>
      </c>
      <c r="KT242">
        <v>0.78135299999999996</v>
      </c>
      <c r="KU242">
        <v>28.016310000000001</v>
      </c>
      <c r="KV242" s="1">
        <v>4.2349180000000002E-4</v>
      </c>
      <c r="KW242">
        <v>0.13033249999999999</v>
      </c>
      <c r="KX242">
        <v>0.7812479</v>
      </c>
      <c r="KY242">
        <v>27.32762</v>
      </c>
      <c r="KZ242" s="1">
        <v>4.0683579999999998E-4</v>
      </c>
      <c r="LA242">
        <v>0.12524109999999999</v>
      </c>
      <c r="LB242">
        <v>0.78118520000000002</v>
      </c>
      <c r="LC242">
        <v>26.786919999999999</v>
      </c>
      <c r="LD242" s="1">
        <v>3.9008439999999999E-4</v>
      </c>
      <c r="LE242">
        <v>0.12011380000000001</v>
      </c>
      <c r="LF242">
        <v>0.78108390000000005</v>
      </c>
      <c r="LG242">
        <v>26.63034</v>
      </c>
      <c r="LH242" s="1">
        <v>3.7349779999999998E-4</v>
      </c>
      <c r="LI242">
        <v>0.11502130000000001</v>
      </c>
      <c r="LJ242">
        <v>0.78104890000000005</v>
      </c>
      <c r="LK242">
        <v>27.10313</v>
      </c>
      <c r="LL242" s="1">
        <v>3.571577E-4</v>
      </c>
      <c r="LM242">
        <v>0.1100016</v>
      </c>
      <c r="LN242">
        <v>0.78100020000000003</v>
      </c>
      <c r="LO242">
        <v>27.692489999999999</v>
      </c>
      <c r="LP242" s="1">
        <v>3.4128000000000001E-4</v>
      </c>
      <c r="LQ242">
        <v>0.1051223</v>
      </c>
      <c r="LR242">
        <v>0.78096160000000003</v>
      </c>
      <c r="LS242">
        <v>28.169090000000001</v>
      </c>
      <c r="LT242" s="1">
        <v>3.2592869999999998E-4</v>
      </c>
      <c r="LU242">
        <v>0.1003954</v>
      </c>
      <c r="LV242">
        <v>0.78091960000000005</v>
      </c>
      <c r="LW242">
        <v>28.31934</v>
      </c>
      <c r="LX242" s="1">
        <v>3.1120699999999998E-4</v>
      </c>
      <c r="LY242">
        <v>9.5854480000000006E-2</v>
      </c>
      <c r="LZ242">
        <v>0.78090850000000001</v>
      </c>
      <c r="MA242">
        <v>28.078890000000001</v>
      </c>
      <c r="MB242" s="1">
        <v>2.9680020000000002E-4</v>
      </c>
      <c r="MC242">
        <v>9.1532619999999995E-2</v>
      </c>
      <c r="MD242">
        <v>0.78091120000000003</v>
      </c>
      <c r="ME242">
        <v>27.52786</v>
      </c>
      <c r="MF242" s="1">
        <v>2.8259660000000002E-4</v>
      </c>
      <c r="MG242">
        <v>8.7449750000000007E-2</v>
      </c>
      <c r="MH242">
        <v>0.78093109999999999</v>
      </c>
      <c r="MI242">
        <v>27.068490000000001</v>
      </c>
      <c r="MJ242" s="1">
        <v>2.69084E-4</v>
      </c>
      <c r="MK242">
        <v>8.3539199999999994E-2</v>
      </c>
      <c r="ML242">
        <v>0.7809123</v>
      </c>
      <c r="MM242">
        <v>26.863040000000002</v>
      </c>
      <c r="MN242" s="1">
        <v>2.5602779999999998E-4</v>
      </c>
      <c r="MO242">
        <v>7.9730839999999997E-2</v>
      </c>
      <c r="MP242">
        <v>0.78092079999999997</v>
      </c>
      <c r="MQ242">
        <v>27.334379999999999</v>
      </c>
      <c r="MR242" s="1">
        <v>2.432709E-4</v>
      </c>
      <c r="MS242">
        <v>7.5983599999999998E-2</v>
      </c>
      <c r="MT242">
        <v>0.78092099999999998</v>
      </c>
      <c r="MU242">
        <v>27.643219999999999</v>
      </c>
      <c r="MV242" s="1">
        <v>2.3075910000000001E-4</v>
      </c>
      <c r="MW242">
        <v>7.2281659999999998E-2</v>
      </c>
      <c r="MX242">
        <v>0.78092130000000004</v>
      </c>
      <c r="MY242">
        <v>27.634080000000001</v>
      </c>
      <c r="MZ242" s="1">
        <v>2.187716E-4</v>
      </c>
      <c r="NA242">
        <v>6.8704420000000002E-2</v>
      </c>
      <c r="NB242">
        <v>0.7809159</v>
      </c>
      <c r="NC242">
        <v>27.290209999999998</v>
      </c>
      <c r="ND242" s="1">
        <v>2.0761520000000001E-4</v>
      </c>
      <c r="NE242">
        <v>6.535792E-2</v>
      </c>
      <c r="NF242">
        <v>0.78093170000000001</v>
      </c>
      <c r="NG242">
        <v>26.81352</v>
      </c>
      <c r="NH242" s="1">
        <v>1.974756E-4</v>
      </c>
      <c r="NI242">
        <v>6.2307870000000001E-2</v>
      </c>
      <c r="NJ242">
        <v>0.7809161</v>
      </c>
      <c r="NK242">
        <v>26.25508</v>
      </c>
      <c r="NL242" s="1">
        <v>1.8833500000000001E-4</v>
      </c>
      <c r="NM242">
        <v>5.9556919999999999E-2</v>
      </c>
      <c r="NN242">
        <v>0.78091379999999999</v>
      </c>
      <c r="NO242">
        <v>25.817910000000001</v>
      </c>
      <c r="NP242" s="1">
        <v>1.8002320000000001E-4</v>
      </c>
      <c r="NQ242">
        <v>5.704849E-2</v>
      </c>
      <c r="NR242">
        <v>0.78093590000000002</v>
      </c>
      <c r="NS242">
        <v>25.646370000000001</v>
      </c>
      <c r="NT242" s="1">
        <v>1.7239060000000001E-4</v>
      </c>
      <c r="NU242">
        <v>5.4739719999999999E-2</v>
      </c>
      <c r="NV242">
        <v>0.78093049999999997</v>
      </c>
      <c r="NW242">
        <v>26.205880000000001</v>
      </c>
      <c r="NX242" s="1">
        <v>1.652979E-4</v>
      </c>
      <c r="NY242">
        <v>5.2589869999999997E-2</v>
      </c>
      <c r="NZ242">
        <v>0.7808969</v>
      </c>
      <c r="OA242">
        <v>26.9222</v>
      </c>
      <c r="OB242" s="1">
        <v>1.58586E-4</v>
      </c>
      <c r="OC242">
        <v>5.0550879999999999E-2</v>
      </c>
      <c r="OD242">
        <v>0.78090230000000005</v>
      </c>
      <c r="OE242">
        <v>27.33351</v>
      </c>
      <c r="OF242" s="1">
        <v>1.5220739999999999E-4</v>
      </c>
      <c r="OG242">
        <v>4.8608930000000002E-2</v>
      </c>
      <c r="OH242">
        <v>0.78090280000000001</v>
      </c>
      <c r="OI242">
        <v>27.43411</v>
      </c>
      <c r="OJ242" s="1">
        <v>1.4616130000000001E-4</v>
      </c>
      <c r="OK242">
        <v>4.676073E-2</v>
      </c>
    </row>
    <row r="243" spans="1:401" x14ac:dyDescent="0.35">
      <c r="A243">
        <v>249</v>
      </c>
      <c r="B243" t="s">
        <v>4</v>
      </c>
      <c r="C243" t="s">
        <v>181</v>
      </c>
      <c r="D243" t="s">
        <v>249</v>
      </c>
      <c r="E243">
        <v>841.66560000000004</v>
      </c>
      <c r="F243">
        <v>1.189824</v>
      </c>
      <c r="G243">
        <v>22.666180000000001</v>
      </c>
      <c r="H243">
        <v>0</v>
      </c>
      <c r="I243">
        <v>0</v>
      </c>
      <c r="J243">
        <v>1.1868620000000001</v>
      </c>
      <c r="K243">
        <v>22.79149</v>
      </c>
      <c r="L243">
        <v>0</v>
      </c>
      <c r="M243">
        <v>0</v>
      </c>
      <c r="N243">
        <v>1.183969</v>
      </c>
      <c r="O243">
        <v>23.064769999999999</v>
      </c>
      <c r="P243">
        <v>0</v>
      </c>
      <c r="Q243">
        <v>0</v>
      </c>
      <c r="R243">
        <v>1.1811940000000001</v>
      </c>
      <c r="S243">
        <v>23.101590000000002</v>
      </c>
      <c r="T243">
        <v>0</v>
      </c>
      <c r="U243">
        <v>0</v>
      </c>
      <c r="V243">
        <v>1.178447</v>
      </c>
      <c r="W243">
        <v>22.864070000000002</v>
      </c>
      <c r="X243">
        <v>0</v>
      </c>
      <c r="Y243">
        <v>0</v>
      </c>
      <c r="Z243">
        <v>1.1755819999999999</v>
      </c>
      <c r="AA243">
        <v>22.621269999999999</v>
      </c>
      <c r="AB243">
        <v>0</v>
      </c>
      <c r="AC243">
        <v>0</v>
      </c>
      <c r="AD243">
        <v>1.1724680000000001</v>
      </c>
      <c r="AE243">
        <v>22.335000000000001</v>
      </c>
      <c r="AF243">
        <v>0</v>
      </c>
      <c r="AG243">
        <v>0</v>
      </c>
      <c r="AH243">
        <v>1.168696</v>
      </c>
      <c r="AI243">
        <v>22.513280000000002</v>
      </c>
      <c r="AJ243">
        <v>0</v>
      </c>
      <c r="AK243">
        <v>0</v>
      </c>
      <c r="AL243">
        <v>1.164361</v>
      </c>
      <c r="AM243">
        <v>22.932289999999998</v>
      </c>
      <c r="AN243">
        <v>0</v>
      </c>
      <c r="AO243">
        <v>0</v>
      </c>
      <c r="AP243">
        <v>1.1598550000000001</v>
      </c>
      <c r="AQ243">
        <v>23.516089999999998</v>
      </c>
      <c r="AR243">
        <v>0</v>
      </c>
      <c r="AS243">
        <v>0</v>
      </c>
      <c r="AT243">
        <v>1.1556219999999999</v>
      </c>
      <c r="AU243">
        <v>24.095580000000002</v>
      </c>
      <c r="AV243">
        <v>8.5469589999999995E-31</v>
      </c>
      <c r="AW243" s="1">
        <v>2.0551469999999998E-28</v>
      </c>
      <c r="AX243">
        <v>1.151799</v>
      </c>
      <c r="AY243">
        <v>24.258489999999998</v>
      </c>
      <c r="AZ243" s="1">
        <v>5.6871470000000001E-19</v>
      </c>
      <c r="BA243" s="1">
        <v>1.377976E-16</v>
      </c>
      <c r="BB243">
        <v>1.148328</v>
      </c>
      <c r="BC243">
        <v>24.25422</v>
      </c>
      <c r="BD243" s="1">
        <v>1.1564889999999999E-10</v>
      </c>
      <c r="BE243" s="1">
        <v>1.92954E-8</v>
      </c>
      <c r="BF243">
        <v>1.1450389999999999</v>
      </c>
      <c r="BG243">
        <v>24.14837</v>
      </c>
      <c r="BH243" s="1">
        <v>2.5767779999999999E-6</v>
      </c>
      <c r="BI243" s="1">
        <v>4.9326950000000002E-4</v>
      </c>
      <c r="BJ243">
        <v>1.1417710000000001</v>
      </c>
      <c r="BK243">
        <v>24.077249999999999</v>
      </c>
      <c r="BL243" s="1">
        <v>1.264013E-3</v>
      </c>
      <c r="BM243" s="1">
        <v>0.25750719999999999</v>
      </c>
      <c r="BN243">
        <v>1.1383650000000001</v>
      </c>
      <c r="BO243">
        <v>24.48282</v>
      </c>
      <c r="BP243" s="1">
        <v>9.6893640000000003E-2</v>
      </c>
      <c r="BQ243" s="1">
        <v>20.704940000000001</v>
      </c>
      <c r="BR243">
        <v>1.134619</v>
      </c>
      <c r="BS243">
        <v>24.880289999999999</v>
      </c>
      <c r="BT243" s="1">
        <v>2.0026440000000001</v>
      </c>
      <c r="BU243" s="1">
        <v>444.86439999999999</v>
      </c>
      <c r="BV243">
        <v>1.130533</v>
      </c>
      <c r="BW243">
        <v>25.33248</v>
      </c>
      <c r="BX243">
        <v>14.96632</v>
      </c>
      <c r="BY243">
        <v>3438.355</v>
      </c>
      <c r="BZ243">
        <v>1.1256409999999999</v>
      </c>
      <c r="CA243">
        <v>25.780280000000001</v>
      </c>
      <c r="CB243">
        <v>49.239440000000002</v>
      </c>
      <c r="CC243">
        <v>11653.12</v>
      </c>
      <c r="CD243">
        <v>1.119197</v>
      </c>
      <c r="CE243">
        <v>25.94126</v>
      </c>
      <c r="CF243">
        <v>82.480350000000001</v>
      </c>
      <c r="CG243">
        <v>20057.310000000001</v>
      </c>
      <c r="CH243">
        <v>1.111847</v>
      </c>
      <c r="CI243">
        <v>25.816890000000001</v>
      </c>
      <c r="CJ243">
        <v>78.963390000000004</v>
      </c>
      <c r="CK243">
        <v>19684.36</v>
      </c>
      <c r="CL243">
        <v>1.103764</v>
      </c>
      <c r="CM243">
        <v>25.64771</v>
      </c>
      <c r="CN243">
        <v>47.504359999999998</v>
      </c>
      <c r="CO243">
        <v>12111.14</v>
      </c>
      <c r="CP243">
        <v>1.0951839999999999</v>
      </c>
      <c r="CQ243">
        <v>25.544270000000001</v>
      </c>
      <c r="CR243">
        <v>19.477370000000001</v>
      </c>
      <c r="CS243">
        <v>5067.1049999999996</v>
      </c>
      <c r="CT243">
        <v>1.0862639999999999</v>
      </c>
      <c r="CU243">
        <v>25.671700000000001</v>
      </c>
      <c r="CV243">
        <v>5.8595110000000004</v>
      </c>
      <c r="CW243">
        <v>1551.3209999999999</v>
      </c>
      <c r="CX243">
        <v>1.077393</v>
      </c>
      <c r="CY243">
        <v>25.486540000000002</v>
      </c>
      <c r="CZ243">
        <v>1.4052</v>
      </c>
      <c r="DA243">
        <v>377.30259999999998</v>
      </c>
      <c r="DB243">
        <v>1.0682160000000001</v>
      </c>
      <c r="DC243">
        <v>25.678439999999998</v>
      </c>
      <c r="DD243">
        <v>0.31848890000000002</v>
      </c>
      <c r="DE243">
        <v>85.719819999999999</v>
      </c>
      <c r="DF243">
        <v>1.0586690000000001</v>
      </c>
      <c r="DG243">
        <v>25.958220000000001</v>
      </c>
      <c r="DH243">
        <v>0.1060946</v>
      </c>
      <c r="DI243">
        <v>27.939309999999999</v>
      </c>
      <c r="DJ243">
        <v>1.048694</v>
      </c>
      <c r="DK243">
        <v>25.976209999999998</v>
      </c>
      <c r="DL243">
        <v>7.1839529999999999E-2</v>
      </c>
      <c r="DM243">
        <v>18.56268</v>
      </c>
      <c r="DN243">
        <v>1.038373</v>
      </c>
      <c r="DO243">
        <v>25.846450000000001</v>
      </c>
      <c r="DP243">
        <v>6.7345779999999994E-2</v>
      </c>
      <c r="DQ243">
        <v>17.41386</v>
      </c>
      <c r="DR243">
        <v>1.0279119999999999</v>
      </c>
      <c r="DS243">
        <v>25.723520000000001</v>
      </c>
      <c r="DT243">
        <v>6.5564750000000005E-2</v>
      </c>
      <c r="DU243">
        <v>17.073129999999999</v>
      </c>
      <c r="DV243">
        <v>1.0170589999999999</v>
      </c>
      <c r="DW243">
        <v>25.615290000000002</v>
      </c>
      <c r="DX243">
        <v>6.2291829999999999E-2</v>
      </c>
      <c r="DY243">
        <v>16.355270000000001</v>
      </c>
      <c r="DZ243">
        <v>1.004216</v>
      </c>
      <c r="EA243">
        <v>25.917590000000001</v>
      </c>
      <c r="EB243">
        <v>5.7703419999999998E-2</v>
      </c>
      <c r="EC243">
        <v>15.286049999999999</v>
      </c>
      <c r="ED243">
        <v>0.9911259</v>
      </c>
      <c r="EE243">
        <v>26.266940000000002</v>
      </c>
      <c r="EF243" s="1">
        <v>5.2527909999999997E-2</v>
      </c>
      <c r="EG243">
        <v>14.03851</v>
      </c>
      <c r="EH243">
        <v>0.97941880000000003</v>
      </c>
      <c r="EI243">
        <v>26.61204</v>
      </c>
      <c r="EJ243" s="1">
        <v>4.7362069999999999E-2</v>
      </c>
      <c r="EK243">
        <v>12.742599999999999</v>
      </c>
      <c r="EL243">
        <v>0.9689025</v>
      </c>
      <c r="EM243">
        <v>26.8855</v>
      </c>
      <c r="EN243" s="1">
        <v>4.2472879999999998E-2</v>
      </c>
      <c r="EO243">
        <v>11.48817</v>
      </c>
      <c r="EP243">
        <v>0.95870180000000005</v>
      </c>
      <c r="EQ243">
        <v>26.780819999999999</v>
      </c>
      <c r="ER243" s="1">
        <v>3.7953710000000002E-2</v>
      </c>
      <c r="ES243">
        <v>10.318059999999999</v>
      </c>
      <c r="ET243">
        <v>0.94843339999999998</v>
      </c>
      <c r="EU243">
        <v>26.463139999999999</v>
      </c>
      <c r="EV243" s="1">
        <v>3.3873069999999998E-2</v>
      </c>
      <c r="EW243">
        <v>9.2541100000000007</v>
      </c>
      <c r="EX243">
        <v>0.93829689999999999</v>
      </c>
      <c r="EY243">
        <v>26.366019999999999</v>
      </c>
      <c r="EZ243" s="1">
        <v>3.0250389999999999E-2</v>
      </c>
      <c r="FA243">
        <v>8.3029379999999993</v>
      </c>
      <c r="FB243">
        <v>0.92820689999999995</v>
      </c>
      <c r="FC243">
        <v>26.434349999999998</v>
      </c>
      <c r="FD243" s="1">
        <v>2.705084E-2</v>
      </c>
      <c r="FE243">
        <v>7.4587519999999996</v>
      </c>
      <c r="FF243">
        <v>0.91729660000000002</v>
      </c>
      <c r="FG243">
        <v>26.796949999999999</v>
      </c>
      <c r="FH243">
        <v>2.4159050000000001E-2</v>
      </c>
      <c r="FI243">
        <v>6.6983490000000003</v>
      </c>
      <c r="FJ243">
        <v>0.904358</v>
      </c>
      <c r="FK243">
        <v>27.006219999999999</v>
      </c>
      <c r="FL243" s="1">
        <v>2.1574349999999999E-2</v>
      </c>
      <c r="FM243">
        <v>6.0210290000000004</v>
      </c>
      <c r="FN243">
        <v>0.89104490000000003</v>
      </c>
      <c r="FO243">
        <v>26.937529999999999</v>
      </c>
      <c r="FP243" s="1">
        <v>1.9251460000000001E-2</v>
      </c>
      <c r="FQ243">
        <v>5.4103120000000002</v>
      </c>
      <c r="FR243">
        <v>0.87851670000000004</v>
      </c>
      <c r="FS243">
        <v>26.617799999999999</v>
      </c>
      <c r="FT243" s="1">
        <v>1.717919E-2</v>
      </c>
      <c r="FU243">
        <v>4.8565100000000001</v>
      </c>
      <c r="FV243">
        <v>0.86708370000000001</v>
      </c>
      <c r="FW243">
        <v>26.170909999999999</v>
      </c>
      <c r="FX243" s="1">
        <v>1.533574E-2</v>
      </c>
      <c r="FY243">
        <v>4.358638</v>
      </c>
      <c r="FZ243">
        <v>0.8559331</v>
      </c>
      <c r="GA243">
        <v>25.808949999999999</v>
      </c>
      <c r="GB243" s="1">
        <v>1.36863E-2</v>
      </c>
      <c r="GC243">
        <v>3.9099110000000001</v>
      </c>
      <c r="GD243">
        <v>0.84527249999999998</v>
      </c>
      <c r="GE243">
        <v>25.641580000000001</v>
      </c>
      <c r="GF243" s="1">
        <v>1.221391E-2</v>
      </c>
      <c r="GG243">
        <v>3.5062890000000002</v>
      </c>
      <c r="GH243">
        <v>0.83574550000000003</v>
      </c>
      <c r="GI243">
        <v>25.780650000000001</v>
      </c>
      <c r="GJ243" s="1">
        <v>1.0907969999999999E-2</v>
      </c>
      <c r="GK243">
        <v>3.143259</v>
      </c>
      <c r="GL243">
        <v>0.82739560000000001</v>
      </c>
      <c r="GM243">
        <v>26.38822</v>
      </c>
      <c r="GN243" s="1">
        <v>9.7463040000000008E-3</v>
      </c>
      <c r="GO243">
        <v>2.817294</v>
      </c>
      <c r="GP243">
        <v>0.82014480000000001</v>
      </c>
      <c r="GQ243">
        <v>27.017720000000001</v>
      </c>
      <c r="GR243" s="1">
        <v>8.7091709999999999E-3</v>
      </c>
      <c r="GS243">
        <v>2.5231370000000002</v>
      </c>
      <c r="GT243">
        <v>0.81376210000000004</v>
      </c>
      <c r="GU243">
        <v>27.55076</v>
      </c>
      <c r="GV243" s="1">
        <v>7.7749919999999997E-3</v>
      </c>
      <c r="GW243">
        <v>2.2563559999999998</v>
      </c>
      <c r="GX243">
        <v>0.80808009999999997</v>
      </c>
      <c r="GY243">
        <v>27.81073</v>
      </c>
      <c r="GZ243" s="1">
        <v>6.921249E-3</v>
      </c>
      <c r="HA243">
        <v>2.0123250000000001</v>
      </c>
      <c r="HB243">
        <v>0.80356919999999998</v>
      </c>
      <c r="HC243">
        <v>27.716249999999999</v>
      </c>
      <c r="HD243" s="1">
        <v>6.1401889999999999E-3</v>
      </c>
      <c r="HE243">
        <v>1.787433</v>
      </c>
      <c r="HF243">
        <v>0.80043730000000002</v>
      </c>
      <c r="HG243">
        <v>27.268699999999999</v>
      </c>
      <c r="HH243" s="1">
        <v>5.4222669999999997E-3</v>
      </c>
      <c r="HI243">
        <v>1.5783210000000001</v>
      </c>
      <c r="HJ243">
        <v>0.79790399999999995</v>
      </c>
      <c r="HK243">
        <v>26.951979999999999</v>
      </c>
      <c r="HL243">
        <v>4.7449650000000003E-3</v>
      </c>
      <c r="HM243">
        <v>1.381281</v>
      </c>
      <c r="HN243">
        <v>0.79600110000000002</v>
      </c>
      <c r="HO243">
        <v>26.87359</v>
      </c>
      <c r="HP243" s="1">
        <v>4.0883029999999997E-3</v>
      </c>
      <c r="HQ243">
        <v>1.190731</v>
      </c>
      <c r="HR243">
        <v>0.79444590000000004</v>
      </c>
      <c r="HS243">
        <v>27.210819999999998</v>
      </c>
      <c r="HT243" s="1">
        <v>3.4386350000000002E-3</v>
      </c>
      <c r="HU243">
        <v>1.002454</v>
      </c>
      <c r="HV243">
        <v>0.79317249999999995</v>
      </c>
      <c r="HW243">
        <v>27.70299</v>
      </c>
      <c r="HX243" s="1">
        <v>2.8125250000000002E-3</v>
      </c>
      <c r="HY243">
        <v>0.82083589999999995</v>
      </c>
      <c r="HZ243">
        <v>0.79219280000000003</v>
      </c>
      <c r="IA243">
        <v>27.876629999999999</v>
      </c>
      <c r="IB243" s="1">
        <v>2.249146E-3</v>
      </c>
      <c r="IC243">
        <v>0.65674699999999997</v>
      </c>
      <c r="ID243">
        <v>0.79144530000000002</v>
      </c>
      <c r="IE243">
        <v>27.810479999999998</v>
      </c>
      <c r="IF243" s="1">
        <v>1.7851150000000001E-3</v>
      </c>
      <c r="IG243">
        <v>0.52099139999999999</v>
      </c>
      <c r="IH243">
        <v>0.79086060000000002</v>
      </c>
      <c r="II243">
        <v>27.328320000000001</v>
      </c>
      <c r="IJ243" s="1">
        <v>1.435232E-3</v>
      </c>
      <c r="IK243">
        <v>0.41820259999999998</v>
      </c>
      <c r="IL243">
        <v>0.79041189999999995</v>
      </c>
      <c r="IM243">
        <v>26.55809</v>
      </c>
      <c r="IN243" s="1">
        <v>1.1893839999999999E-3</v>
      </c>
      <c r="IO243">
        <v>0.34570919999999999</v>
      </c>
      <c r="IP243">
        <v>0.79001650000000001</v>
      </c>
      <c r="IQ243">
        <v>25.886099999999999</v>
      </c>
      <c r="IR243" s="1">
        <v>1.021976E-3</v>
      </c>
      <c r="IS243">
        <v>0.29633520000000002</v>
      </c>
      <c r="IT243">
        <v>0.7896436</v>
      </c>
      <c r="IU243">
        <v>25.617370000000001</v>
      </c>
      <c r="IV243" s="1">
        <v>9.0572280000000003E-4</v>
      </c>
      <c r="IW243">
        <v>0.26215359999999999</v>
      </c>
      <c r="IX243">
        <v>0.78926960000000002</v>
      </c>
      <c r="IY243">
        <v>26.218440000000001</v>
      </c>
      <c r="IZ243" s="1">
        <v>8.1927279999999996E-4</v>
      </c>
      <c r="JA243">
        <v>0.2369049</v>
      </c>
      <c r="JB243">
        <v>0.78888349999999996</v>
      </c>
      <c r="JC243">
        <v>27.00882</v>
      </c>
      <c r="JD243" s="1">
        <v>7.4985299999999998E-4</v>
      </c>
      <c r="JE243">
        <v>0.2167039</v>
      </c>
      <c r="JF243">
        <v>0.78845989999999999</v>
      </c>
      <c r="JG243">
        <v>27.629519999999999</v>
      </c>
      <c r="JH243" s="1">
        <v>6.916022E-4</v>
      </c>
      <c r="JI243">
        <v>0.1998074</v>
      </c>
      <c r="JJ243">
        <v>0.78801319999999997</v>
      </c>
      <c r="JK243">
        <v>27.660340000000001</v>
      </c>
      <c r="JL243" s="1">
        <v>6.4260800000000002E-4</v>
      </c>
      <c r="JM243">
        <v>0.18560450000000001</v>
      </c>
      <c r="JN243">
        <v>0.78752029999999995</v>
      </c>
      <c r="JO243">
        <v>27.296420000000001</v>
      </c>
      <c r="JP243" s="1">
        <v>6.0176179999999998E-4</v>
      </c>
      <c r="JQ243">
        <v>0.17375860000000001</v>
      </c>
      <c r="JR243">
        <v>0.78701279999999996</v>
      </c>
      <c r="JS243">
        <v>26.715050000000002</v>
      </c>
      <c r="JT243" s="1">
        <v>5.6760779999999998E-4</v>
      </c>
      <c r="JU243">
        <v>0.16386800000000001</v>
      </c>
      <c r="JV243">
        <v>0.78645659999999995</v>
      </c>
      <c r="JW243">
        <v>26.38129</v>
      </c>
      <c r="JX243" s="1">
        <v>5.3881350000000003E-4</v>
      </c>
      <c r="JY243">
        <v>0.15553420000000001</v>
      </c>
      <c r="JZ243">
        <v>0.78588659999999999</v>
      </c>
      <c r="KA243">
        <v>26.43505</v>
      </c>
      <c r="KB243" s="1">
        <v>5.1417780000000005E-4</v>
      </c>
      <c r="KC243">
        <v>0.14842549999999999</v>
      </c>
      <c r="KD243">
        <v>0.78530719999999998</v>
      </c>
      <c r="KE243">
        <v>27.18045</v>
      </c>
      <c r="KF243" s="1">
        <v>4.9303059999999998E-4</v>
      </c>
      <c r="KG243">
        <v>0.14233309999999999</v>
      </c>
      <c r="KH243">
        <v>0.78470569999999995</v>
      </c>
      <c r="KI243">
        <v>27.91751</v>
      </c>
      <c r="KJ243" s="1">
        <v>4.7461749999999999E-4</v>
      </c>
      <c r="KK243">
        <v>0.137019</v>
      </c>
      <c r="KL243">
        <v>0.78411989999999998</v>
      </c>
      <c r="KM243">
        <v>28.422930000000001</v>
      </c>
      <c r="KN243" s="1">
        <v>4.5771339999999997E-4</v>
      </c>
      <c r="KO243">
        <v>0.1321716</v>
      </c>
      <c r="KP243">
        <v>0.78353329999999999</v>
      </c>
      <c r="KQ243">
        <v>28.553129999999999</v>
      </c>
      <c r="KR243" s="1">
        <v>4.4139709999999998E-4</v>
      </c>
      <c r="KS243">
        <v>0.1274921</v>
      </c>
      <c r="KT243">
        <v>0.78295340000000002</v>
      </c>
      <c r="KU243">
        <v>28.082260000000002</v>
      </c>
      <c r="KV243" s="1">
        <v>4.2500429999999998E-4</v>
      </c>
      <c r="KW243">
        <v>0.12280870000000001</v>
      </c>
      <c r="KX243">
        <v>0.78242889999999998</v>
      </c>
      <c r="KY243">
        <v>27.384450000000001</v>
      </c>
      <c r="KZ243" s="1">
        <v>4.0837529999999999E-4</v>
      </c>
      <c r="LA243">
        <v>0.1180432</v>
      </c>
      <c r="LB243">
        <v>0.78190610000000005</v>
      </c>
      <c r="LC243">
        <v>26.819120000000002</v>
      </c>
      <c r="LD243" s="1">
        <v>3.9162350000000002E-4</v>
      </c>
      <c r="LE243">
        <v>0.113237</v>
      </c>
      <c r="LF243">
        <v>0.78147100000000003</v>
      </c>
      <c r="LG243">
        <v>26.63963</v>
      </c>
      <c r="LH243">
        <v>3.7502119999999997E-4</v>
      </c>
      <c r="LI243">
        <v>0.10845490000000001</v>
      </c>
      <c r="LJ243">
        <v>0.78108319999999998</v>
      </c>
      <c r="LK243">
        <v>27.111599999999999</v>
      </c>
      <c r="LL243" s="1">
        <v>3.5864840000000001E-4</v>
      </c>
      <c r="LM243">
        <v>0.1037372</v>
      </c>
      <c r="LN243">
        <v>0.78076699999999999</v>
      </c>
      <c r="LO243">
        <v>27.711569999999998</v>
      </c>
      <c r="LP243" s="1">
        <v>3.4272460000000002E-4</v>
      </c>
      <c r="LQ243">
        <v>9.9143179999999997E-2</v>
      </c>
      <c r="LR243">
        <v>0.78050609999999998</v>
      </c>
      <c r="LS243">
        <v>28.208570000000002</v>
      </c>
      <c r="LT243" s="1">
        <v>3.2732920000000002E-4</v>
      </c>
      <c r="LU243">
        <v>9.4693589999999994E-2</v>
      </c>
      <c r="LV243">
        <v>0.78028359999999997</v>
      </c>
      <c r="LW243">
        <v>28.36917</v>
      </c>
      <c r="LX243" s="1">
        <v>3.1254269999999998E-4</v>
      </c>
      <c r="LY243">
        <v>9.0409669999999998E-2</v>
      </c>
      <c r="LZ243">
        <v>0.78012570000000003</v>
      </c>
      <c r="MA243">
        <v>28.125710000000002</v>
      </c>
      <c r="MB243" s="1">
        <v>2.9806150000000003E-4</v>
      </c>
      <c r="MC243">
        <v>8.6330409999999996E-2</v>
      </c>
      <c r="MD243">
        <v>0.77999940000000001</v>
      </c>
      <c r="ME243">
        <v>27.562670000000001</v>
      </c>
      <c r="MF243" s="1">
        <v>2.8378959999999999E-4</v>
      </c>
      <c r="MG243">
        <v>8.247583E-2</v>
      </c>
      <c r="MH243">
        <v>0.77990530000000002</v>
      </c>
      <c r="MI243">
        <v>27.087859999999999</v>
      </c>
      <c r="MJ243" s="1">
        <v>2.7023470000000002E-4</v>
      </c>
      <c r="MK243">
        <v>7.8795050000000005E-2</v>
      </c>
      <c r="ML243">
        <v>0.77985689999999996</v>
      </c>
      <c r="MM243">
        <v>26.865880000000001</v>
      </c>
      <c r="MN243" s="1">
        <v>2.5715200000000002E-4</v>
      </c>
      <c r="MO243">
        <v>7.5211970000000003E-2</v>
      </c>
      <c r="MP243">
        <v>0.77979399999999999</v>
      </c>
      <c r="MQ243">
        <v>27.34038</v>
      </c>
      <c r="MR243" s="1">
        <v>2.4437709999999997E-4</v>
      </c>
      <c r="MS243">
        <v>7.1690920000000005E-2</v>
      </c>
      <c r="MT243">
        <v>0.77978119999999995</v>
      </c>
      <c r="MU243">
        <v>27.65587</v>
      </c>
      <c r="MV243" s="1">
        <v>2.3184170000000001E-4</v>
      </c>
      <c r="MW243">
        <v>6.8211079999999993E-2</v>
      </c>
      <c r="MX243">
        <v>0.779748</v>
      </c>
      <c r="MY243">
        <v>27.676670000000001</v>
      </c>
      <c r="MZ243" s="1">
        <v>2.1979979999999999E-4</v>
      </c>
      <c r="NA243">
        <v>6.4837329999999999E-2</v>
      </c>
      <c r="NB243">
        <v>0.77973939999999997</v>
      </c>
      <c r="NC243">
        <v>27.344349999999999</v>
      </c>
      <c r="ND243" s="1">
        <v>2.085616E-4</v>
      </c>
      <c r="NE243">
        <v>6.1667840000000002E-2</v>
      </c>
      <c r="NF243">
        <v>0.77972419999999998</v>
      </c>
      <c r="NG243">
        <v>26.874510000000001</v>
      </c>
      <c r="NH243" s="1">
        <v>1.9832699999999999E-4</v>
      </c>
      <c r="NI243">
        <v>5.8773810000000003E-2</v>
      </c>
      <c r="NJ243">
        <v>0.77972200000000003</v>
      </c>
      <c r="NK243">
        <v>26.306619999999999</v>
      </c>
      <c r="NL243">
        <v>1.8910610000000001E-4</v>
      </c>
      <c r="NM243">
        <v>5.6163560000000001E-2</v>
      </c>
      <c r="NN243">
        <v>0.77972010000000003</v>
      </c>
      <c r="NO243">
        <v>25.848739999999999</v>
      </c>
      <c r="NP243" s="1">
        <v>1.8072650000000001E-4</v>
      </c>
      <c r="NQ243">
        <v>5.3784699999999998E-2</v>
      </c>
      <c r="NR243">
        <v>0.77973539999999997</v>
      </c>
      <c r="NS243">
        <v>25.65746</v>
      </c>
      <c r="NT243" s="1">
        <v>1.7304129999999999E-4</v>
      </c>
      <c r="NU243">
        <v>5.1600159999999999E-2</v>
      </c>
      <c r="NV243">
        <v>0.77973110000000001</v>
      </c>
      <c r="NW243">
        <v>26.221699999999998</v>
      </c>
      <c r="NX243" s="1">
        <v>1.6590800000000001E-4</v>
      </c>
      <c r="NY243">
        <v>4.95682E-2</v>
      </c>
      <c r="NZ243">
        <v>0.77971699999999999</v>
      </c>
      <c r="OA243">
        <v>26.947880000000001</v>
      </c>
      <c r="OB243" s="1">
        <v>1.591645E-4</v>
      </c>
      <c r="OC243">
        <v>4.7642329999999997E-2</v>
      </c>
      <c r="OD243">
        <v>0.77972300000000005</v>
      </c>
      <c r="OE243">
        <v>27.37932</v>
      </c>
      <c r="OF243" s="1">
        <v>1.5275679999999999E-4</v>
      </c>
      <c r="OG243">
        <v>4.5810219999999999E-2</v>
      </c>
      <c r="OH243">
        <v>0.77972390000000003</v>
      </c>
      <c r="OI243">
        <v>27.494910000000001</v>
      </c>
      <c r="OJ243" s="1">
        <v>1.4668489999999999E-4</v>
      </c>
      <c r="OK243">
        <v>4.4067639999999998E-2</v>
      </c>
    </row>
    <row r="244" spans="1:401" x14ac:dyDescent="0.35">
      <c r="A244">
        <v>250</v>
      </c>
      <c r="B244" t="s">
        <v>4</v>
      </c>
      <c r="C244" t="s">
        <v>181</v>
      </c>
      <c r="D244" t="s">
        <v>250</v>
      </c>
      <c r="E244">
        <v>856.19849999999997</v>
      </c>
      <c r="F244">
        <v>1.0397799999999999</v>
      </c>
      <c r="G244">
        <v>22.691400000000002</v>
      </c>
      <c r="H244">
        <v>0</v>
      </c>
      <c r="I244">
        <v>0</v>
      </c>
      <c r="J244">
        <v>1.0377860000000001</v>
      </c>
      <c r="K244">
        <v>22.807030000000001</v>
      </c>
      <c r="L244">
        <v>0</v>
      </c>
      <c r="M244">
        <v>0</v>
      </c>
      <c r="N244">
        <v>1.0357730000000001</v>
      </c>
      <c r="O244">
        <v>23.080190000000002</v>
      </c>
      <c r="P244">
        <v>0</v>
      </c>
      <c r="Q244">
        <v>0</v>
      </c>
      <c r="R244">
        <v>1.0335620000000001</v>
      </c>
      <c r="S244">
        <v>23.11375</v>
      </c>
      <c r="T244">
        <v>0</v>
      </c>
      <c r="U244">
        <v>0</v>
      </c>
      <c r="V244">
        <v>1.031353</v>
      </c>
      <c r="W244">
        <v>22.876840000000001</v>
      </c>
      <c r="X244">
        <v>0</v>
      </c>
      <c r="Y244">
        <v>0</v>
      </c>
      <c r="Z244">
        <v>1.029077</v>
      </c>
      <c r="AA244">
        <v>22.639810000000001</v>
      </c>
      <c r="AB244">
        <v>0</v>
      </c>
      <c r="AC244">
        <v>0</v>
      </c>
      <c r="AD244">
        <v>1.0265839999999999</v>
      </c>
      <c r="AE244">
        <v>22.357949999999999</v>
      </c>
      <c r="AF244">
        <v>0</v>
      </c>
      <c r="AG244">
        <v>0</v>
      </c>
      <c r="AH244">
        <v>1.023593</v>
      </c>
      <c r="AI244">
        <v>22.540659999999999</v>
      </c>
      <c r="AJ244">
        <v>0</v>
      </c>
      <c r="AK244">
        <v>0</v>
      </c>
      <c r="AL244">
        <v>1.0201039999999999</v>
      </c>
      <c r="AM244">
        <v>22.95383</v>
      </c>
      <c r="AN244">
        <v>0</v>
      </c>
      <c r="AO244">
        <v>0</v>
      </c>
      <c r="AP244">
        <v>1.0165040000000001</v>
      </c>
      <c r="AQ244">
        <v>23.530760000000001</v>
      </c>
      <c r="AR244">
        <v>0</v>
      </c>
      <c r="AS244">
        <v>0</v>
      </c>
      <c r="AT244">
        <v>1.0131159999999999</v>
      </c>
      <c r="AU244">
        <v>24.107309999999998</v>
      </c>
      <c r="AV244">
        <v>1.753263E-31</v>
      </c>
      <c r="AW244">
        <v>4.1389279999999998E-29</v>
      </c>
      <c r="AX244">
        <v>1.010035</v>
      </c>
      <c r="AY244">
        <v>24.267009999999999</v>
      </c>
      <c r="AZ244" s="1">
        <v>1.0893030000000001E-19</v>
      </c>
      <c r="BA244" s="1">
        <v>2.5911879999999999E-17</v>
      </c>
      <c r="BB244">
        <v>1.0072719999999999</v>
      </c>
      <c r="BC244">
        <v>24.265440000000002</v>
      </c>
      <c r="BD244" s="1">
        <v>4.7167210000000002E-11</v>
      </c>
      <c r="BE244" s="1">
        <v>8.1655450000000007E-9</v>
      </c>
      <c r="BF244">
        <v>1.004669</v>
      </c>
      <c r="BG244">
        <v>24.166080000000001</v>
      </c>
      <c r="BH244" s="1">
        <v>1.5825619999999999E-6</v>
      </c>
      <c r="BI244" s="1">
        <v>3.069387E-4</v>
      </c>
      <c r="BJ244">
        <v>1.00206</v>
      </c>
      <c r="BK244">
        <v>24.102930000000001</v>
      </c>
      <c r="BL244" s="1">
        <v>8.9308849999999995E-4</v>
      </c>
      <c r="BM244" s="1">
        <v>0.18262490000000001</v>
      </c>
      <c r="BN244">
        <v>0.99929959999999995</v>
      </c>
      <c r="BO244">
        <v>24.51286</v>
      </c>
      <c r="BP244" s="1">
        <v>7.5289670000000003E-2</v>
      </c>
      <c r="BQ244" s="1">
        <v>16.043410000000002</v>
      </c>
      <c r="BR244">
        <v>0.9963244</v>
      </c>
      <c r="BS244">
        <v>24.909559999999999</v>
      </c>
      <c r="BT244" s="1">
        <v>1.6766099999999999</v>
      </c>
      <c r="BU244" s="1">
        <v>369.47219999999999</v>
      </c>
      <c r="BV244">
        <v>0.99300829999999995</v>
      </c>
      <c r="BW244">
        <v>25.35003</v>
      </c>
      <c r="BX244" s="1">
        <v>13.32619</v>
      </c>
      <c r="BY244">
        <v>3024.3209999999999</v>
      </c>
      <c r="BZ244">
        <v>0.98918459999999997</v>
      </c>
      <c r="CA244">
        <v>25.791129999999999</v>
      </c>
      <c r="CB244">
        <v>46.191510000000001</v>
      </c>
      <c r="CC244">
        <v>10759.97</v>
      </c>
      <c r="CD244">
        <v>0.98480239999999997</v>
      </c>
      <c r="CE244">
        <v>25.94256</v>
      </c>
      <c r="CF244">
        <v>80.918909999999997</v>
      </c>
      <c r="CG244">
        <v>19302.5</v>
      </c>
      <c r="CH244">
        <v>0.97975500000000004</v>
      </c>
      <c r="CI244">
        <v>25.82208</v>
      </c>
      <c r="CJ244">
        <v>80.507090000000005</v>
      </c>
      <c r="CK244">
        <v>19628.740000000002</v>
      </c>
      <c r="CL244">
        <v>0.97428619999999999</v>
      </c>
      <c r="CM244">
        <v>25.662030000000001</v>
      </c>
      <c r="CN244">
        <v>50.067169999999997</v>
      </c>
      <c r="CO244">
        <v>12451.68</v>
      </c>
      <c r="CP244">
        <v>0.96860950000000001</v>
      </c>
      <c r="CQ244">
        <v>25.57302</v>
      </c>
      <c r="CR244">
        <v>21.117229999999999</v>
      </c>
      <c r="CS244">
        <v>5346.5690000000004</v>
      </c>
      <c r="CT244">
        <v>0.96282429999999997</v>
      </c>
      <c r="CU244">
        <v>25.708919999999999</v>
      </c>
      <c r="CV244">
        <v>6.502605</v>
      </c>
      <c r="CW244">
        <v>1672.7629999999999</v>
      </c>
      <c r="CX244">
        <v>0.95672179999999996</v>
      </c>
      <c r="CY244">
        <v>25.52319</v>
      </c>
      <c r="CZ244">
        <v>1.5842670000000001</v>
      </c>
      <c r="DA244">
        <v>412.9896</v>
      </c>
      <c r="DB244">
        <v>0.95041799999999999</v>
      </c>
      <c r="DC244">
        <v>25.710789999999999</v>
      </c>
      <c r="DD244">
        <v>0.35715550000000001</v>
      </c>
      <c r="DE244">
        <v>93.457759999999993</v>
      </c>
      <c r="DF244">
        <v>0.94383260000000002</v>
      </c>
      <c r="DG244">
        <v>25.97785</v>
      </c>
      <c r="DH244">
        <v>0.1129314</v>
      </c>
      <c r="DI244">
        <v>29.038720000000001</v>
      </c>
      <c r="DJ244">
        <v>0.93691800000000003</v>
      </c>
      <c r="DK244">
        <v>25.98592</v>
      </c>
      <c r="DL244">
        <v>7.2791079999999994E-2</v>
      </c>
      <c r="DM244">
        <v>18.378260000000001</v>
      </c>
      <c r="DN244">
        <v>0.92975830000000004</v>
      </c>
      <c r="DO244">
        <v>25.857600000000001</v>
      </c>
      <c r="DP244">
        <v>6.7455609999999999E-2</v>
      </c>
      <c r="DQ244">
        <v>17.027360000000002</v>
      </c>
      <c r="DR244">
        <v>0.92247120000000005</v>
      </c>
      <c r="DS244">
        <v>25.739650000000001</v>
      </c>
      <c r="DT244">
        <v>6.5712590000000001E-2</v>
      </c>
      <c r="DU244">
        <v>16.6905</v>
      </c>
      <c r="DV244">
        <v>0.91484330000000003</v>
      </c>
      <c r="DW244">
        <v>25.652190000000001</v>
      </c>
      <c r="DX244">
        <v>6.2577579999999994E-2</v>
      </c>
      <c r="DY244">
        <v>16.014500000000002</v>
      </c>
      <c r="DZ244">
        <v>0.90707680000000002</v>
      </c>
      <c r="EA244">
        <v>25.969059999999999</v>
      </c>
      <c r="EB244">
        <v>5.807085E-2</v>
      </c>
      <c r="EC244">
        <v>14.971629999999999</v>
      </c>
      <c r="ED244">
        <v>0.89922639999999998</v>
      </c>
      <c r="EE244">
        <v>26.320900000000002</v>
      </c>
      <c r="EF244" s="1">
        <v>5.2927210000000002E-2</v>
      </c>
      <c r="EG244">
        <v>13.74348</v>
      </c>
      <c r="EH244">
        <v>0.89367339999999995</v>
      </c>
      <c r="EI244">
        <v>26.666399999999999</v>
      </c>
      <c r="EJ244" s="1">
        <v>4.7767520000000001E-2</v>
      </c>
      <c r="EK244">
        <v>12.44999</v>
      </c>
      <c r="EL244">
        <v>0.88932869999999997</v>
      </c>
      <c r="EM244">
        <v>26.929490000000001</v>
      </c>
      <c r="EN244" s="1">
        <v>4.2864369999999999E-2</v>
      </c>
      <c r="EO244">
        <v>11.198880000000001</v>
      </c>
      <c r="EP244">
        <v>0.8851928</v>
      </c>
      <c r="EQ244">
        <v>26.803899999999999</v>
      </c>
      <c r="ER244">
        <v>3.8320890000000003E-2</v>
      </c>
      <c r="ES244">
        <v>10.03318</v>
      </c>
      <c r="ET244">
        <v>0.88108149999999996</v>
      </c>
      <c r="EU244">
        <v>26.475090000000002</v>
      </c>
      <c r="EV244" s="1">
        <v>3.4210589999999999E-2</v>
      </c>
      <c r="EW244">
        <v>8.9731120000000004</v>
      </c>
      <c r="EX244">
        <v>0.87709090000000001</v>
      </c>
      <c r="EY244">
        <v>26.36675</v>
      </c>
      <c r="EZ244" s="1">
        <v>3.055534E-2</v>
      </c>
      <c r="FA244">
        <v>8.0260160000000003</v>
      </c>
      <c r="FB244">
        <v>0.87308419999999998</v>
      </c>
      <c r="FC244">
        <v>26.439520000000002</v>
      </c>
      <c r="FD244" s="1">
        <v>2.7327569999999999E-2</v>
      </c>
      <c r="FE244">
        <v>7.1872540000000003</v>
      </c>
      <c r="FF244">
        <v>0.86859529999999996</v>
      </c>
      <c r="FG244">
        <v>26.82311</v>
      </c>
      <c r="FH244" s="1">
        <v>2.441393E-2</v>
      </c>
      <c r="FI244">
        <v>6.4339139999999997</v>
      </c>
      <c r="FJ244">
        <v>0.86401680000000003</v>
      </c>
      <c r="FK244">
        <v>27.035150000000002</v>
      </c>
      <c r="FL244" s="1">
        <v>2.1803369999999999E-2</v>
      </c>
      <c r="FM244">
        <v>5.7568530000000004</v>
      </c>
      <c r="FN244">
        <v>0.85928850000000001</v>
      </c>
      <c r="FO244">
        <v>26.984549999999999</v>
      </c>
      <c r="FP244" s="1">
        <v>1.946053E-2</v>
      </c>
      <c r="FQ244">
        <v>5.1486850000000004</v>
      </c>
      <c r="FR244">
        <v>0.85567329999999997</v>
      </c>
      <c r="FS244">
        <v>26.657869999999999</v>
      </c>
      <c r="FT244">
        <v>1.7369389999999998E-2</v>
      </c>
      <c r="FU244">
        <v>4.6008519999999997</v>
      </c>
      <c r="FV244">
        <v>0.85203490000000004</v>
      </c>
      <c r="FW244">
        <v>26.202940000000002</v>
      </c>
      <c r="FX244" s="1">
        <v>1.550755E-2</v>
      </c>
      <c r="FY244">
        <v>4.1092040000000001</v>
      </c>
      <c r="FZ244">
        <v>0.84864989999999996</v>
      </c>
      <c r="GA244">
        <v>25.824020000000001</v>
      </c>
      <c r="GB244" s="1">
        <v>1.3841350000000001E-2</v>
      </c>
      <c r="GC244">
        <v>3.667529</v>
      </c>
      <c r="GD244">
        <v>0.84541770000000005</v>
      </c>
      <c r="GE244">
        <v>25.64263</v>
      </c>
      <c r="GF244" s="1">
        <v>1.235406E-2</v>
      </c>
      <c r="GG244">
        <v>3.272408</v>
      </c>
      <c r="GH244">
        <v>0.84266649999999998</v>
      </c>
      <c r="GI244">
        <v>25.78192</v>
      </c>
      <c r="GJ244" s="1">
        <v>1.1033879999999999E-2</v>
      </c>
      <c r="GK244">
        <v>2.9194</v>
      </c>
      <c r="GL244">
        <v>0.84021049999999997</v>
      </c>
      <c r="GM244">
        <v>26.413350000000001</v>
      </c>
      <c r="GN244" s="1">
        <v>9.8603300000000005E-3</v>
      </c>
      <c r="GO244">
        <v>2.6054279999999999</v>
      </c>
      <c r="GP244">
        <v>0.83809429999999996</v>
      </c>
      <c r="GQ244">
        <v>27.05585</v>
      </c>
      <c r="GR244" s="1">
        <v>8.8127670000000009E-3</v>
      </c>
      <c r="GS244">
        <v>2.3245830000000001</v>
      </c>
      <c r="GT244">
        <v>0.83619779999999999</v>
      </c>
      <c r="GU244">
        <v>27.60013</v>
      </c>
      <c r="GV244" s="1">
        <v>7.8697820000000005E-3</v>
      </c>
      <c r="GW244">
        <v>2.0718480000000001</v>
      </c>
      <c r="GX244">
        <v>0.83420099999999997</v>
      </c>
      <c r="GY244">
        <v>27.859459999999999</v>
      </c>
      <c r="GZ244" s="1">
        <v>7.0086030000000004E-3</v>
      </c>
      <c r="HA244">
        <v>1.8432280000000001</v>
      </c>
      <c r="HB244">
        <v>0.83277489999999998</v>
      </c>
      <c r="HC244">
        <v>27.74615</v>
      </c>
      <c r="HD244" s="1">
        <v>6.2212969999999998E-3</v>
      </c>
      <c r="HE244">
        <v>1.634182</v>
      </c>
      <c r="HF244">
        <v>0.83268489999999995</v>
      </c>
      <c r="HG244">
        <v>27.27947</v>
      </c>
      <c r="HH244" s="1">
        <v>5.4982549999999996E-3</v>
      </c>
      <c r="HI244">
        <v>1.441403</v>
      </c>
      <c r="HJ244">
        <v>0.83270619999999995</v>
      </c>
      <c r="HK244">
        <v>26.950690000000002</v>
      </c>
      <c r="HL244" s="1">
        <v>4.8174760000000002E-3</v>
      </c>
      <c r="HM244">
        <v>1.260802</v>
      </c>
      <c r="HN244">
        <v>0.83280010000000004</v>
      </c>
      <c r="HO244">
        <v>26.866700000000002</v>
      </c>
      <c r="HP244" s="1">
        <v>4.1596469999999998E-3</v>
      </c>
      <c r="HQ244">
        <v>1.087423</v>
      </c>
      <c r="HR244">
        <v>0.83284760000000002</v>
      </c>
      <c r="HS244">
        <v>27.215869999999999</v>
      </c>
      <c r="HT244" s="1">
        <v>3.509121E-3</v>
      </c>
      <c r="HU244">
        <v>0.91681109999999999</v>
      </c>
      <c r="HV244">
        <v>0.83285089999999995</v>
      </c>
      <c r="HW244">
        <v>27.732389999999999</v>
      </c>
      <c r="HX244" s="1">
        <v>2.878912E-3</v>
      </c>
      <c r="HY244">
        <v>0.75200370000000005</v>
      </c>
      <c r="HZ244">
        <v>0.83288799999999996</v>
      </c>
      <c r="IA244">
        <v>27.916060000000002</v>
      </c>
      <c r="IB244" s="1">
        <v>2.3068590000000001E-3</v>
      </c>
      <c r="IC244">
        <v>0.60234840000000001</v>
      </c>
      <c r="ID244">
        <v>0.83293110000000004</v>
      </c>
      <c r="IE244">
        <v>27.86486</v>
      </c>
      <c r="IF244" s="1">
        <v>1.83084E-3</v>
      </c>
      <c r="IG244">
        <v>0.47765069999999998</v>
      </c>
      <c r="IH244">
        <v>0.83294109999999999</v>
      </c>
      <c r="II244">
        <v>27.376729999999998</v>
      </c>
      <c r="IJ244" s="1">
        <v>1.4685449999999999E-3</v>
      </c>
      <c r="IK244">
        <v>0.38258150000000002</v>
      </c>
      <c r="IL244">
        <v>0.83298110000000003</v>
      </c>
      <c r="IM244">
        <v>26.602319999999999</v>
      </c>
      <c r="IN244" s="1">
        <v>1.21233E-3</v>
      </c>
      <c r="IO244">
        <v>0.31520559999999997</v>
      </c>
      <c r="IP244">
        <v>0.8329723</v>
      </c>
      <c r="IQ244">
        <v>25.919280000000001</v>
      </c>
      <c r="IR244" s="1">
        <v>1.0375950000000001E-3</v>
      </c>
      <c r="IS244">
        <v>0.2692522</v>
      </c>
      <c r="IT244">
        <v>0.83295850000000005</v>
      </c>
      <c r="IU244">
        <v>25.644860000000001</v>
      </c>
      <c r="IV244" s="1">
        <v>9.1682669999999995E-4</v>
      </c>
      <c r="IW244">
        <v>0.23756050000000001</v>
      </c>
      <c r="IX244">
        <v>0.83293399999999995</v>
      </c>
      <c r="IY244">
        <v>26.25292</v>
      </c>
      <c r="IZ244" s="1">
        <v>8.2781849999999998E-4</v>
      </c>
      <c r="JA244">
        <v>0.2143101</v>
      </c>
      <c r="JB244">
        <v>0.83285140000000002</v>
      </c>
      <c r="JC244">
        <v>27.047129999999999</v>
      </c>
      <c r="JD244" s="1">
        <v>7.5688990000000005E-4</v>
      </c>
      <c r="JE244">
        <v>0.19583100000000001</v>
      </c>
      <c r="JF244">
        <v>0.83275220000000005</v>
      </c>
      <c r="JG244">
        <v>27.67914</v>
      </c>
      <c r="JH244" s="1">
        <v>6.9751980000000002E-4</v>
      </c>
      <c r="JI244">
        <v>0.18040700000000001</v>
      </c>
      <c r="JJ244">
        <v>0.832646</v>
      </c>
      <c r="JK244">
        <v>27.712029999999999</v>
      </c>
      <c r="JL244" s="1">
        <v>6.4757140000000003E-4</v>
      </c>
      <c r="JM244">
        <v>0.1674399</v>
      </c>
      <c r="JN244">
        <v>0.83248390000000005</v>
      </c>
      <c r="JO244">
        <v>27.34132</v>
      </c>
      <c r="JP244" s="1">
        <v>6.058913E-4</v>
      </c>
      <c r="JQ244">
        <v>0.15661310000000001</v>
      </c>
      <c r="JR244">
        <v>0.83232059999999997</v>
      </c>
      <c r="JS244">
        <v>26.741869999999999</v>
      </c>
      <c r="JT244" s="1">
        <v>5.7106340000000005E-4</v>
      </c>
      <c r="JU244">
        <v>0.14757310000000001</v>
      </c>
      <c r="JV244">
        <v>0.83217450000000004</v>
      </c>
      <c r="JW244">
        <v>26.385539999999999</v>
      </c>
      <c r="JX244" s="1">
        <v>5.4174599999999996E-4</v>
      </c>
      <c r="JY244">
        <v>0.1399618</v>
      </c>
      <c r="JZ244">
        <v>0.83201219999999998</v>
      </c>
      <c r="KA244">
        <v>26.42577</v>
      </c>
      <c r="KB244" s="1">
        <v>5.1668839999999998E-4</v>
      </c>
      <c r="KC244">
        <v>0.13347310000000001</v>
      </c>
      <c r="KD244">
        <v>0.83185949999999997</v>
      </c>
      <c r="KE244">
        <v>27.180060000000001</v>
      </c>
      <c r="KF244" s="1">
        <v>4.9519660000000004E-4</v>
      </c>
      <c r="KG244">
        <v>0.12791140000000001</v>
      </c>
      <c r="KH244">
        <v>0.83168010000000003</v>
      </c>
      <c r="KI244">
        <v>27.928070000000002</v>
      </c>
      <c r="KJ244" s="1">
        <v>4.7653270000000002E-4</v>
      </c>
      <c r="KK244">
        <v>0.1230676</v>
      </c>
      <c r="KL244">
        <v>0.8314975</v>
      </c>
      <c r="KM244">
        <v>28.457429999999999</v>
      </c>
      <c r="KN244" s="1">
        <v>4.5950960000000002E-4</v>
      </c>
      <c r="KO244">
        <v>0.11867030000000001</v>
      </c>
      <c r="KP244">
        <v>0.83136189999999999</v>
      </c>
      <c r="KQ244">
        <v>28.609470000000002</v>
      </c>
      <c r="KR244" s="1">
        <v>4.431719E-4</v>
      </c>
      <c r="KS244">
        <v>0.1144476</v>
      </c>
      <c r="KT244">
        <v>0.83117249999999998</v>
      </c>
      <c r="KU244">
        <v>28.132390000000001</v>
      </c>
      <c r="KV244" s="1">
        <v>4.2679429999999997E-4</v>
      </c>
      <c r="KW244">
        <v>0.1102317</v>
      </c>
      <c r="KX244">
        <v>0.8310535</v>
      </c>
      <c r="KY244">
        <v>27.427320000000002</v>
      </c>
      <c r="KZ244" s="1">
        <v>4.1020139999999999E-4</v>
      </c>
      <c r="LA244">
        <v>0.1059505</v>
      </c>
      <c r="LB244">
        <v>0.83092809999999995</v>
      </c>
      <c r="LC244">
        <v>26.843630000000001</v>
      </c>
      <c r="LD244" s="1">
        <v>3.9344929999999997E-4</v>
      </c>
      <c r="LE244">
        <v>0.1016291</v>
      </c>
      <c r="LF244">
        <v>0.83080889999999996</v>
      </c>
      <c r="LG244">
        <v>26.65427</v>
      </c>
      <c r="LH244" s="1">
        <v>3.7683109999999998E-4</v>
      </c>
      <c r="LI244">
        <v>9.7329869999999999E-2</v>
      </c>
      <c r="LJ244">
        <v>0.83072190000000001</v>
      </c>
      <c r="LK244">
        <v>27.133690000000001</v>
      </c>
      <c r="LL244" s="1">
        <v>3.604209E-4</v>
      </c>
      <c r="LM244">
        <v>9.3087699999999995E-2</v>
      </c>
      <c r="LN244">
        <v>0.83067409999999997</v>
      </c>
      <c r="LO244">
        <v>27.743500000000001</v>
      </c>
      <c r="LP244" s="1">
        <v>3.4444549999999998E-4</v>
      </c>
      <c r="LQ244">
        <v>8.8956400000000005E-2</v>
      </c>
      <c r="LR244">
        <v>0.83062659999999999</v>
      </c>
      <c r="LS244">
        <v>28.250209999999999</v>
      </c>
      <c r="LT244" s="1">
        <v>3.2899749999999999E-4</v>
      </c>
      <c r="LU244">
        <v>8.4957370000000004E-2</v>
      </c>
      <c r="LV244">
        <v>0.83061879999999999</v>
      </c>
      <c r="LW244">
        <v>28.41676</v>
      </c>
      <c r="LX244" s="1">
        <v>3.1414319999999998E-4</v>
      </c>
      <c r="LY244">
        <v>8.1105049999999998E-2</v>
      </c>
      <c r="LZ244">
        <v>0.8305804</v>
      </c>
      <c r="MA244">
        <v>28.162839999999999</v>
      </c>
      <c r="MB244" s="1">
        <v>2.9957379999999997E-4</v>
      </c>
      <c r="MC244">
        <v>7.7436580000000005E-2</v>
      </c>
      <c r="MD244">
        <v>0.83059190000000005</v>
      </c>
      <c r="ME244">
        <v>27.587810000000001</v>
      </c>
      <c r="MF244" s="1">
        <v>2.8521610000000001E-4</v>
      </c>
      <c r="MG244">
        <v>7.3971250000000002E-2</v>
      </c>
      <c r="MH244">
        <v>0.83055939999999995</v>
      </c>
      <c r="MI244">
        <v>27.100809999999999</v>
      </c>
      <c r="MJ244" s="1">
        <v>2.7160740000000002E-4</v>
      </c>
      <c r="MK244">
        <v>7.0668229999999999E-2</v>
      </c>
      <c r="ML244">
        <v>0.83056750000000001</v>
      </c>
      <c r="MM244">
        <v>26.87171</v>
      </c>
      <c r="MN244" s="1">
        <v>2.5849139999999999E-4</v>
      </c>
      <c r="MO244">
        <v>6.7459539999999998E-2</v>
      </c>
      <c r="MP244">
        <v>0.83056410000000003</v>
      </c>
      <c r="MQ244">
        <v>27.360379999999999</v>
      </c>
      <c r="MR244" s="1">
        <v>2.4569389999999999E-4</v>
      </c>
      <c r="MS244">
        <v>6.4308080000000004E-2</v>
      </c>
      <c r="MT244">
        <v>0.83056180000000002</v>
      </c>
      <c r="MU244">
        <v>27.664549999999998</v>
      </c>
      <c r="MV244" s="1">
        <v>2.3313420000000001E-4</v>
      </c>
      <c r="MW244">
        <v>6.119492E-2</v>
      </c>
      <c r="MX244">
        <v>0.83054839999999996</v>
      </c>
      <c r="MY244">
        <v>27.706420000000001</v>
      </c>
      <c r="MZ244" s="1">
        <v>2.210313E-4</v>
      </c>
      <c r="NA244">
        <v>5.8168579999999998E-2</v>
      </c>
      <c r="NB244">
        <v>0.83057700000000001</v>
      </c>
      <c r="NC244">
        <v>27.39059</v>
      </c>
      <c r="ND244" s="1">
        <v>2.0969949999999999E-4</v>
      </c>
      <c r="NE244">
        <v>5.5318630000000001E-2</v>
      </c>
      <c r="NF244">
        <v>0.83056240000000003</v>
      </c>
      <c r="NG244">
        <v>26.922699999999999</v>
      </c>
      <c r="NH244" s="1">
        <v>1.9935410000000001E-4</v>
      </c>
      <c r="NI244">
        <v>5.2711170000000002E-2</v>
      </c>
      <c r="NJ244">
        <v>0.83054329999999998</v>
      </c>
      <c r="NK244">
        <v>26.346129999999999</v>
      </c>
      <c r="NL244" s="1">
        <v>1.900339E-4</v>
      </c>
      <c r="NM244">
        <v>5.0358559999999997E-2</v>
      </c>
      <c r="NN244">
        <v>0.83057270000000005</v>
      </c>
      <c r="NO244">
        <v>25.87321</v>
      </c>
      <c r="NP244" s="1">
        <v>1.815733E-4</v>
      </c>
      <c r="NQ244">
        <v>4.8216370000000001E-2</v>
      </c>
      <c r="NR244">
        <v>0.83056339999999995</v>
      </c>
      <c r="NS244">
        <v>25.67184</v>
      </c>
      <c r="NT244" s="1">
        <v>1.7382030000000001E-4</v>
      </c>
      <c r="NU244">
        <v>4.6251479999999998E-2</v>
      </c>
      <c r="NV244">
        <v>0.83056010000000002</v>
      </c>
      <c r="NW244">
        <v>26.255240000000001</v>
      </c>
      <c r="NX244" s="1">
        <v>1.6663689999999999E-4</v>
      </c>
      <c r="NY244">
        <v>4.4426010000000002E-2</v>
      </c>
      <c r="NZ244">
        <v>0.8305844</v>
      </c>
      <c r="OA244">
        <v>26.981290000000001</v>
      </c>
      <c r="OB244" s="1">
        <v>1.5985789999999999E-4</v>
      </c>
      <c r="OC244">
        <v>4.2698340000000001E-2</v>
      </c>
      <c r="OD244">
        <v>0.83058270000000001</v>
      </c>
      <c r="OE244">
        <v>27.424309999999998</v>
      </c>
      <c r="OF244" s="1">
        <v>1.5341460000000001E-4</v>
      </c>
      <c r="OG244">
        <v>4.105491E-2</v>
      </c>
      <c r="OH244">
        <v>0.83055409999999996</v>
      </c>
      <c r="OI244">
        <v>27.549810000000001</v>
      </c>
      <c r="OJ244" s="1">
        <v>1.4731149999999999E-4</v>
      </c>
      <c r="OK244">
        <v>3.949213E-2</v>
      </c>
    </row>
    <row r="245" spans="1:401" x14ac:dyDescent="0.35">
      <c r="A245">
        <v>251</v>
      </c>
      <c r="B245" t="s">
        <v>4</v>
      </c>
      <c r="C245" t="s">
        <v>181</v>
      </c>
      <c r="D245" t="s">
        <v>251</v>
      </c>
      <c r="E245">
        <v>865.57709999999997</v>
      </c>
      <c r="F245">
        <v>1.2849459999999999</v>
      </c>
      <c r="G245">
        <v>22.723559999999999</v>
      </c>
      <c r="H245">
        <v>0</v>
      </c>
      <c r="I245">
        <v>0</v>
      </c>
      <c r="J245">
        <v>1.281892</v>
      </c>
      <c r="K245">
        <v>22.822690000000001</v>
      </c>
      <c r="L245">
        <v>0</v>
      </c>
      <c r="M245">
        <v>0</v>
      </c>
      <c r="N245">
        <v>1.2789090000000001</v>
      </c>
      <c r="O245">
        <v>23.093430000000001</v>
      </c>
      <c r="P245">
        <v>0</v>
      </c>
      <c r="Q245">
        <v>0</v>
      </c>
      <c r="R245">
        <v>1.2759659999999999</v>
      </c>
      <c r="S245">
        <v>23.139430000000001</v>
      </c>
      <c r="T245">
        <v>0</v>
      </c>
      <c r="U245">
        <v>0</v>
      </c>
      <c r="V245">
        <v>1.2730220000000001</v>
      </c>
      <c r="W245">
        <v>22.901820000000001</v>
      </c>
      <c r="X245">
        <v>0</v>
      </c>
      <c r="Y245">
        <v>0</v>
      </c>
      <c r="Z245">
        <v>1.2700089999999999</v>
      </c>
      <c r="AA245">
        <v>22.67266</v>
      </c>
      <c r="AB245">
        <v>0</v>
      </c>
      <c r="AC245">
        <v>0</v>
      </c>
      <c r="AD245">
        <v>1.2667310000000001</v>
      </c>
      <c r="AE245">
        <v>22.3965</v>
      </c>
      <c r="AF245">
        <v>0</v>
      </c>
      <c r="AG245">
        <v>0</v>
      </c>
      <c r="AH245">
        <v>1.2627949999999999</v>
      </c>
      <c r="AI245">
        <v>22.57178</v>
      </c>
      <c r="AJ245">
        <v>0</v>
      </c>
      <c r="AK245">
        <v>0</v>
      </c>
      <c r="AL245">
        <v>1.258132</v>
      </c>
      <c r="AM245">
        <v>22.97166</v>
      </c>
      <c r="AN245">
        <v>0</v>
      </c>
      <c r="AO245">
        <v>0</v>
      </c>
      <c r="AP245">
        <v>1.253323</v>
      </c>
      <c r="AQ245">
        <v>23.527370000000001</v>
      </c>
      <c r="AR245">
        <v>0</v>
      </c>
      <c r="AS245">
        <v>0</v>
      </c>
      <c r="AT245">
        <v>1.248853</v>
      </c>
      <c r="AU245">
        <v>24.10352</v>
      </c>
      <c r="AV245">
        <v>1.7343429999999999E-32</v>
      </c>
      <c r="AW245">
        <v>6.4822099999999999E-30</v>
      </c>
      <c r="AX245">
        <v>1.2447440000000001</v>
      </c>
      <c r="AY245">
        <v>24.27956</v>
      </c>
      <c r="AZ245" s="1">
        <v>1.05853E-20</v>
      </c>
      <c r="BA245" s="1">
        <v>3.9935400000000001E-18</v>
      </c>
      <c r="BB245">
        <v>1.241058</v>
      </c>
      <c r="BC245">
        <v>24.281960000000002</v>
      </c>
      <c r="BD245" s="1">
        <v>1.750488E-11</v>
      </c>
      <c r="BE245" s="1">
        <v>3.1549800000000002E-9</v>
      </c>
      <c r="BF245">
        <v>1.2376290000000001</v>
      </c>
      <c r="BG245">
        <v>24.193919999999999</v>
      </c>
      <c r="BH245" s="1">
        <v>9.7111069999999996E-7</v>
      </c>
      <c r="BI245" s="1">
        <v>2.3123290000000001E-4</v>
      </c>
      <c r="BJ245">
        <v>1.234186</v>
      </c>
      <c r="BK245">
        <v>24.13325</v>
      </c>
      <c r="BL245" s="1">
        <v>6.3163640000000001E-4</v>
      </c>
      <c r="BM245" s="1">
        <v>0.1669899</v>
      </c>
      <c r="BN245">
        <v>1.2305550000000001</v>
      </c>
      <c r="BO245">
        <v>24.543489999999998</v>
      </c>
      <c r="BP245" s="1">
        <v>5.8466610000000002E-2</v>
      </c>
      <c r="BQ245" s="1">
        <v>16.813030000000001</v>
      </c>
      <c r="BR245">
        <v>1.2266220000000001</v>
      </c>
      <c r="BS245">
        <v>24.939599999999999</v>
      </c>
      <c r="BT245" s="1">
        <v>1.4003270000000001</v>
      </c>
      <c r="BU245" s="1">
        <v>433.27530000000002</v>
      </c>
      <c r="BV245">
        <v>1.2222139999999999</v>
      </c>
      <c r="BW245">
        <v>25.368089999999999</v>
      </c>
      <c r="BX245" s="1">
        <v>11.82254</v>
      </c>
      <c r="BY245">
        <v>3912.1880000000001</v>
      </c>
      <c r="BZ245">
        <v>1.2171369999999999</v>
      </c>
      <c r="CA245">
        <v>25.795290000000001</v>
      </c>
      <c r="CB245">
        <v>43.150739999999999</v>
      </c>
      <c r="CC245">
        <v>15199.98</v>
      </c>
      <c r="CD245">
        <v>1.211271</v>
      </c>
      <c r="CE245">
        <v>25.948589999999999</v>
      </c>
      <c r="CF245">
        <v>79.066230000000004</v>
      </c>
      <c r="CG245">
        <v>29544.66</v>
      </c>
      <c r="CH245">
        <v>1.2045729999999999</v>
      </c>
      <c r="CI245">
        <v>25.832470000000001</v>
      </c>
      <c r="CJ245">
        <v>81.822199999999995</v>
      </c>
      <c r="CK245">
        <v>32336.26</v>
      </c>
      <c r="CL245">
        <v>1.1973480000000001</v>
      </c>
      <c r="CM245">
        <v>25.68703</v>
      </c>
      <c r="CN245">
        <v>52.682139999999997</v>
      </c>
      <c r="CO245">
        <v>21945.78</v>
      </c>
      <c r="CP245">
        <v>1.189864</v>
      </c>
      <c r="CQ245">
        <v>25.611910000000002</v>
      </c>
      <c r="CR245">
        <v>22.904730000000001</v>
      </c>
      <c r="CS245">
        <v>10022.84</v>
      </c>
      <c r="CT245">
        <v>1.181424</v>
      </c>
      <c r="CU245">
        <v>25.770479999999999</v>
      </c>
      <c r="CV245">
        <v>7.2380079999999998</v>
      </c>
      <c r="CW245">
        <v>3313.32</v>
      </c>
      <c r="CX245">
        <v>1.172906</v>
      </c>
      <c r="CY245">
        <v>25.584389999999999</v>
      </c>
      <c r="CZ245">
        <v>1.7971440000000001</v>
      </c>
      <c r="DA245">
        <v>854.46439999999996</v>
      </c>
      <c r="DB245">
        <v>1.164156</v>
      </c>
      <c r="DC245">
        <v>25.753450000000001</v>
      </c>
      <c r="DD245">
        <v>0.40463749999999998</v>
      </c>
      <c r="DE245">
        <v>195.08199999999999</v>
      </c>
      <c r="DF245">
        <v>1.1549879999999999</v>
      </c>
      <c r="DG245">
        <v>25.999669999999998</v>
      </c>
      <c r="DH245">
        <v>0.1215811</v>
      </c>
      <c r="DI245">
        <v>55.668610000000001</v>
      </c>
      <c r="DJ245">
        <v>1.1454070000000001</v>
      </c>
      <c r="DK245">
        <v>26.00977</v>
      </c>
      <c r="DL245">
        <v>7.4051690000000003E-2</v>
      </c>
      <c r="DM245">
        <v>31.505320000000001</v>
      </c>
      <c r="DN245">
        <v>1.1354580000000001</v>
      </c>
      <c r="DO245">
        <v>25.879719999999999</v>
      </c>
      <c r="DP245">
        <v>6.7597550000000006E-2</v>
      </c>
      <c r="DQ245">
        <v>28.302859999999999</v>
      </c>
      <c r="DR245">
        <v>1.1253649999999999</v>
      </c>
      <c r="DS245">
        <v>25.767489999999999</v>
      </c>
      <c r="DT245">
        <v>6.5850649999999997E-2</v>
      </c>
      <c r="DU245">
        <v>27.816949999999999</v>
      </c>
      <c r="DV245">
        <v>1.1147720000000001</v>
      </c>
      <c r="DW245">
        <v>25.697980000000001</v>
      </c>
      <c r="DX245">
        <v>6.2857029999999994E-2</v>
      </c>
      <c r="DY245">
        <v>26.919499999999999</v>
      </c>
      <c r="DZ245">
        <v>1.103999</v>
      </c>
      <c r="EA245">
        <v>26.036239999999999</v>
      </c>
      <c r="EB245">
        <v>5.8444910000000003E-2</v>
      </c>
      <c r="EC245">
        <v>25.375399999999999</v>
      </c>
      <c r="ED245">
        <v>1.0933630000000001</v>
      </c>
      <c r="EE245">
        <v>26.393429999999999</v>
      </c>
      <c r="EF245" s="1">
        <v>5.3342380000000002E-2</v>
      </c>
      <c r="EG245">
        <v>23.456849999999999</v>
      </c>
      <c r="EH245">
        <v>1.0869390000000001</v>
      </c>
      <c r="EI245">
        <v>26.740200000000002</v>
      </c>
      <c r="EJ245" s="1">
        <v>4.8187849999999997E-2</v>
      </c>
      <c r="EK245">
        <v>21.38081</v>
      </c>
      <c r="EL245">
        <v>1.0814969999999999</v>
      </c>
      <c r="EM245">
        <v>26.998280000000001</v>
      </c>
      <c r="EN245" s="1">
        <v>4.3263320000000001E-2</v>
      </c>
      <c r="EO245">
        <v>19.34356</v>
      </c>
      <c r="EP245">
        <v>1.0763560000000001</v>
      </c>
      <c r="EQ245">
        <v>26.861789999999999</v>
      </c>
      <c r="ER245" s="1">
        <v>3.8689179999999997E-2</v>
      </c>
      <c r="ES245">
        <v>17.42727</v>
      </c>
      <c r="ET245">
        <v>1.0714589999999999</v>
      </c>
      <c r="EU245">
        <v>26.50666</v>
      </c>
      <c r="EV245" s="1">
        <v>3.4544230000000002E-2</v>
      </c>
      <c r="EW245">
        <v>15.67131</v>
      </c>
      <c r="EX245">
        <v>1.0668</v>
      </c>
      <c r="EY245">
        <v>26.371500000000001</v>
      </c>
      <c r="EZ245" s="1">
        <v>3.0852109999999999E-2</v>
      </c>
      <c r="FA245">
        <v>14.090680000000001</v>
      </c>
      <c r="FB245">
        <v>1.0622670000000001</v>
      </c>
      <c r="FC245">
        <v>26.436119999999999</v>
      </c>
      <c r="FD245" s="1">
        <v>2.7591899999999999E-2</v>
      </c>
      <c r="FE245">
        <v>12.68266</v>
      </c>
      <c r="FF245">
        <v>1.057169</v>
      </c>
      <c r="FG245">
        <v>26.841360000000002</v>
      </c>
      <c r="FH245" s="1">
        <v>2.4654260000000001E-2</v>
      </c>
      <c r="FI245">
        <v>11.416790000000001</v>
      </c>
      <c r="FJ245">
        <v>1.052109</v>
      </c>
      <c r="FK245">
        <v>27.083449999999999</v>
      </c>
      <c r="FL245" s="1">
        <v>2.201796E-2</v>
      </c>
      <c r="FM245">
        <v>10.27229</v>
      </c>
      <c r="FN245">
        <v>1.046918</v>
      </c>
      <c r="FO245">
        <v>27.046810000000001</v>
      </c>
      <c r="FP245" s="1">
        <v>1.9654080000000001E-2</v>
      </c>
      <c r="FQ245">
        <v>9.2398369999999996</v>
      </c>
      <c r="FR245">
        <v>1.0420020000000001</v>
      </c>
      <c r="FS245">
        <v>26.744949999999999</v>
      </c>
      <c r="FT245">
        <v>1.754447E-2</v>
      </c>
      <c r="FU245">
        <v>8.3085450000000005</v>
      </c>
      <c r="FV245">
        <v>1.03891</v>
      </c>
      <c r="FW245">
        <v>26.281089999999999</v>
      </c>
      <c r="FX245" s="1">
        <v>1.5665390000000001E-2</v>
      </c>
      <c r="FY245">
        <v>7.4613649999999998</v>
      </c>
      <c r="FZ245">
        <v>1.0363899999999999</v>
      </c>
      <c r="GA245">
        <v>25.86881</v>
      </c>
      <c r="GB245" s="1">
        <v>1.398315E-2</v>
      </c>
      <c r="GC245">
        <v>6.6966549999999998</v>
      </c>
      <c r="GD245">
        <v>1.0342340000000001</v>
      </c>
      <c r="GE245">
        <v>25.653469999999999</v>
      </c>
      <c r="GF245" s="1">
        <v>1.2481509999999999E-2</v>
      </c>
      <c r="GG245">
        <v>6.0078899999999997</v>
      </c>
      <c r="GH245">
        <v>1.0327139999999999</v>
      </c>
      <c r="GI245">
        <v>25.764779999999998</v>
      </c>
      <c r="GJ245" s="1">
        <v>1.114732E-2</v>
      </c>
      <c r="GK245">
        <v>5.3871560000000001</v>
      </c>
      <c r="GL245">
        <v>1.031531</v>
      </c>
      <c r="GM245">
        <v>26.40578</v>
      </c>
      <c r="GN245" s="1">
        <v>9.9621099999999997E-3</v>
      </c>
      <c r="GO245">
        <v>4.8297739999999996</v>
      </c>
      <c r="GP245">
        <v>1.0305899999999999</v>
      </c>
      <c r="GQ245">
        <v>27.07939</v>
      </c>
      <c r="GR245" s="1">
        <v>8.9044099999999998E-3</v>
      </c>
      <c r="GS245">
        <v>4.3268659999999999</v>
      </c>
      <c r="GT245">
        <v>1.0299290000000001</v>
      </c>
      <c r="GU245">
        <v>27.6615</v>
      </c>
      <c r="GV245" s="1">
        <v>7.9529130000000007E-3</v>
      </c>
      <c r="GW245">
        <v>3.8707479999999999</v>
      </c>
      <c r="GX245">
        <v>1.0283960000000001</v>
      </c>
      <c r="GY245">
        <v>27.936810000000001</v>
      </c>
      <c r="GZ245" s="1">
        <v>7.084351E-3</v>
      </c>
      <c r="HA245">
        <v>3.4560949999999999</v>
      </c>
      <c r="HB245">
        <v>1.027355</v>
      </c>
      <c r="HC245">
        <v>27.826039999999999</v>
      </c>
      <c r="HD245" s="1">
        <v>6.2910559999999997E-3</v>
      </c>
      <c r="HE245">
        <v>3.0744370000000001</v>
      </c>
      <c r="HF245">
        <v>1.026745</v>
      </c>
      <c r="HG245">
        <v>27.322690000000001</v>
      </c>
      <c r="HH245" s="1">
        <v>5.5631709999999996E-3</v>
      </c>
      <c r="HI245">
        <v>2.7213289999999999</v>
      </c>
      <c r="HJ245">
        <v>1.0264230000000001</v>
      </c>
      <c r="HK245">
        <v>26.96359</v>
      </c>
      <c r="HL245" s="1">
        <v>4.8789469999999998E-3</v>
      </c>
      <c r="HM245">
        <v>2.389885</v>
      </c>
      <c r="HN245">
        <v>1.0262610000000001</v>
      </c>
      <c r="HO245">
        <v>26.852239999999998</v>
      </c>
      <c r="HP245" s="1">
        <v>4.2196619999999999E-3</v>
      </c>
      <c r="HQ245">
        <v>2.071634</v>
      </c>
      <c r="HR245">
        <v>1.026078</v>
      </c>
      <c r="HS245">
        <v>27.196629999999999</v>
      </c>
      <c r="HT245" s="1">
        <v>3.5683139999999999E-3</v>
      </c>
      <c r="HU245">
        <v>1.757952</v>
      </c>
      <c r="HV245">
        <v>1.0259149999999999</v>
      </c>
      <c r="HW245">
        <v>27.735209999999999</v>
      </c>
      <c r="HX245" s="1">
        <v>2.9349950000000001E-3</v>
      </c>
      <c r="HY245">
        <v>1.45181</v>
      </c>
      <c r="HZ245">
        <v>1.0257810000000001</v>
      </c>
      <c r="IA245">
        <v>27.96331</v>
      </c>
      <c r="IB245" s="1">
        <v>2.3561279999999999E-3</v>
      </c>
      <c r="IC245">
        <v>1.1690670000000001</v>
      </c>
      <c r="ID245">
        <v>1.025749</v>
      </c>
      <c r="IE245">
        <v>27.95346</v>
      </c>
      <c r="IF245" s="1">
        <v>1.870374E-3</v>
      </c>
      <c r="IG245">
        <v>0.92864409999999997</v>
      </c>
      <c r="IH245">
        <v>1.02572</v>
      </c>
      <c r="II245">
        <v>27.50084</v>
      </c>
      <c r="IJ245" s="1">
        <v>1.497649E-3</v>
      </c>
      <c r="IK245">
        <v>0.74171290000000001</v>
      </c>
      <c r="IL245">
        <v>1.025674</v>
      </c>
      <c r="IM245">
        <v>26.71754</v>
      </c>
      <c r="IN245" s="1">
        <v>1.2324969999999999E-3</v>
      </c>
      <c r="IO245">
        <v>0.60724359999999999</v>
      </c>
      <c r="IP245">
        <v>1.0256430000000001</v>
      </c>
      <c r="IQ245">
        <v>26.010159999999999</v>
      </c>
      <c r="IR245" s="1">
        <v>1.0513180000000001E-3</v>
      </c>
      <c r="IS245">
        <v>0.51496839999999999</v>
      </c>
      <c r="IT245">
        <v>1.0255110000000001</v>
      </c>
      <c r="IU245">
        <v>25.688359999999999</v>
      </c>
      <c r="IV245" s="1">
        <v>9.2649900000000001E-4</v>
      </c>
      <c r="IW245">
        <v>0.45166840000000003</v>
      </c>
      <c r="IX245">
        <v>1.0254209999999999</v>
      </c>
      <c r="IY245">
        <v>26.274989999999999</v>
      </c>
      <c r="IZ245" s="1">
        <v>8.3517179999999995E-4</v>
      </c>
      <c r="JA245">
        <v>0.40595039999999999</v>
      </c>
      <c r="JB245">
        <v>1.0252680000000001</v>
      </c>
      <c r="JC245">
        <v>27.068719999999999</v>
      </c>
      <c r="JD245" s="1">
        <v>7.6290210000000002E-4</v>
      </c>
      <c r="JE245">
        <v>0.37020799999999998</v>
      </c>
      <c r="JF245">
        <v>1.025088</v>
      </c>
      <c r="JG245">
        <v>27.733360000000001</v>
      </c>
      <c r="JH245" s="1">
        <v>7.0257420000000004E-4</v>
      </c>
      <c r="JI245">
        <v>0.34060370000000001</v>
      </c>
      <c r="JJ245">
        <v>1.024869</v>
      </c>
      <c r="JK245">
        <v>27.801179999999999</v>
      </c>
      <c r="JL245" s="1">
        <v>6.5181120000000004E-4</v>
      </c>
      <c r="JM245">
        <v>0.3157181</v>
      </c>
      <c r="JN245">
        <v>1.0246299999999999</v>
      </c>
      <c r="JO245">
        <v>27.452390000000001</v>
      </c>
      <c r="JP245" s="1">
        <v>6.0942259999999997E-4</v>
      </c>
      <c r="JQ245">
        <v>0.29490630000000001</v>
      </c>
      <c r="JR245">
        <v>1.0244</v>
      </c>
      <c r="JS245">
        <v>26.820409999999999</v>
      </c>
      <c r="JT245" s="1">
        <v>5.7401920000000001E-4</v>
      </c>
      <c r="JU245">
        <v>0.2775553</v>
      </c>
      <c r="JV245">
        <v>1.0241359999999999</v>
      </c>
      <c r="JW245">
        <v>26.41499</v>
      </c>
      <c r="JX245" s="1">
        <v>5.4424970000000004E-4</v>
      </c>
      <c r="JY245">
        <v>0.26298919999999998</v>
      </c>
      <c r="JZ245">
        <v>1.023855</v>
      </c>
      <c r="KA245">
        <v>26.395160000000001</v>
      </c>
      <c r="KB245" s="1">
        <v>5.1883409999999995E-4</v>
      </c>
      <c r="KC245">
        <v>0.25060880000000002</v>
      </c>
      <c r="KD245">
        <v>1.023571</v>
      </c>
      <c r="KE245">
        <v>27.136839999999999</v>
      </c>
      <c r="KF245" s="1">
        <v>4.9704030000000002E-4</v>
      </c>
      <c r="KG245">
        <v>0.24001020000000001</v>
      </c>
      <c r="KH245">
        <v>1.023288</v>
      </c>
      <c r="KI245">
        <v>27.900289999999998</v>
      </c>
      <c r="KJ245" s="1">
        <v>4.781559E-4</v>
      </c>
      <c r="KK245">
        <v>0.2308318</v>
      </c>
      <c r="KL245">
        <v>1.023053</v>
      </c>
      <c r="KM245">
        <v>28.48987</v>
      </c>
      <c r="KN245" s="1">
        <v>4.6102270000000003E-4</v>
      </c>
      <c r="KO245">
        <v>0.22259010000000001</v>
      </c>
      <c r="KP245">
        <v>1.0227790000000001</v>
      </c>
      <c r="KQ245">
        <v>28.695609999999999</v>
      </c>
      <c r="KR245" s="1">
        <v>4.4465379999999999E-4</v>
      </c>
      <c r="KS245">
        <v>0.2147664</v>
      </c>
      <c r="KT245">
        <v>1.022527</v>
      </c>
      <c r="KU245">
        <v>28.25479</v>
      </c>
      <c r="KV245" s="1">
        <v>4.2828810000000001E-4</v>
      </c>
      <c r="KW245">
        <v>0.20699480000000001</v>
      </c>
      <c r="KX245">
        <v>1.022321</v>
      </c>
      <c r="KY245">
        <v>27.538119999999999</v>
      </c>
      <c r="KZ245">
        <v>4.1172339999999999E-4</v>
      </c>
      <c r="LA245">
        <v>0.19911799999999999</v>
      </c>
      <c r="LB245">
        <v>1.022081</v>
      </c>
      <c r="LC245">
        <v>26.91844</v>
      </c>
      <c r="LD245" s="1">
        <v>3.9497419999999999E-4</v>
      </c>
      <c r="LE245">
        <v>0.19112960000000001</v>
      </c>
      <c r="LF245">
        <v>1.0219180000000001</v>
      </c>
      <c r="LG245">
        <v>26.673179999999999</v>
      </c>
      <c r="LH245" s="1">
        <v>3.7834080000000001E-4</v>
      </c>
      <c r="LI245">
        <v>0.18315229999999999</v>
      </c>
      <c r="LJ245">
        <v>1.021768</v>
      </c>
      <c r="LK245">
        <v>27.13176</v>
      </c>
      <c r="LL245" s="1">
        <v>3.619006E-4</v>
      </c>
      <c r="LM245">
        <v>0.1752609</v>
      </c>
      <c r="LN245">
        <v>1.0216780000000001</v>
      </c>
      <c r="LO245">
        <v>27.747789999999998</v>
      </c>
      <c r="LP245" s="1">
        <v>3.4588199999999999E-4</v>
      </c>
      <c r="LQ245">
        <v>0.1675471</v>
      </c>
      <c r="LR245">
        <v>1.0216000000000001</v>
      </c>
      <c r="LS245">
        <v>28.292079999999999</v>
      </c>
      <c r="LT245" s="1">
        <v>3.3038909999999998E-4</v>
      </c>
      <c r="LU245">
        <v>0.16006709999999999</v>
      </c>
      <c r="LV245">
        <v>1.0215730000000001</v>
      </c>
      <c r="LW245">
        <v>28.4877</v>
      </c>
      <c r="LX245" s="1">
        <v>3.1547939999999999E-4</v>
      </c>
      <c r="LY245">
        <v>0.15284610000000001</v>
      </c>
      <c r="LZ245">
        <v>1.021528</v>
      </c>
      <c r="MA245">
        <v>28.253920000000001</v>
      </c>
      <c r="MB245" s="1">
        <v>3.008396E-4</v>
      </c>
      <c r="MC245">
        <v>0.14594309999999999</v>
      </c>
      <c r="MD245">
        <v>1.0214719999999999</v>
      </c>
      <c r="ME245">
        <v>27.65991</v>
      </c>
      <c r="MF245" s="1">
        <v>2.864063E-4</v>
      </c>
      <c r="MG245">
        <v>0.13940900000000001</v>
      </c>
      <c r="MH245">
        <v>1.0214799999999999</v>
      </c>
      <c r="MI245">
        <v>27.151129999999998</v>
      </c>
      <c r="MJ245" s="1">
        <v>2.7274999999999999E-4</v>
      </c>
      <c r="MK245">
        <v>0.13319900000000001</v>
      </c>
      <c r="ML245">
        <v>1.021466</v>
      </c>
      <c r="MM245">
        <v>26.882349999999999</v>
      </c>
      <c r="MN245" s="1">
        <v>2.5960250000000001E-4</v>
      </c>
      <c r="MO245">
        <v>0.12718380000000001</v>
      </c>
      <c r="MP245">
        <v>1.0214589999999999</v>
      </c>
      <c r="MQ245">
        <v>27.353480000000001</v>
      </c>
      <c r="MR245" s="1">
        <v>2.4678619999999999E-4</v>
      </c>
      <c r="MS245">
        <v>0.1212839</v>
      </c>
      <c r="MT245">
        <v>1.0214810000000001</v>
      </c>
      <c r="MU245">
        <v>27.684280000000001</v>
      </c>
      <c r="MV245" s="1">
        <v>2.3420799999999999E-4</v>
      </c>
      <c r="MW245">
        <v>0.1154577</v>
      </c>
      <c r="MX245">
        <v>1.0214890000000001</v>
      </c>
      <c r="MY245">
        <v>27.750399999999999</v>
      </c>
      <c r="MZ245" s="1">
        <v>2.2205940000000001E-4</v>
      </c>
      <c r="NA245">
        <v>0.1097663</v>
      </c>
      <c r="NB245">
        <v>1.021485</v>
      </c>
      <c r="NC245">
        <v>27.46893</v>
      </c>
      <c r="ND245" s="1">
        <v>2.106523E-4</v>
      </c>
      <c r="NE245">
        <v>0.1043698</v>
      </c>
      <c r="NF245">
        <v>1.0214650000000001</v>
      </c>
      <c r="NG245">
        <v>27.03875</v>
      </c>
      <c r="NH245" s="1">
        <v>2.002169E-4</v>
      </c>
      <c r="NI245">
        <v>9.9405530000000006E-2</v>
      </c>
      <c r="NJ245">
        <v>1.0214760000000001</v>
      </c>
      <c r="NK245">
        <v>26.445589999999999</v>
      </c>
      <c r="NL245" s="1">
        <v>1.9081109999999999E-4</v>
      </c>
      <c r="NM245">
        <v>9.4917539999999995E-2</v>
      </c>
      <c r="NN245">
        <v>1.0215099999999999</v>
      </c>
      <c r="NO245">
        <v>25.94239</v>
      </c>
      <c r="NP245" s="1">
        <v>1.822836E-4</v>
      </c>
      <c r="NQ245">
        <v>9.0843660000000007E-2</v>
      </c>
      <c r="NR245">
        <v>1.0214890000000001</v>
      </c>
      <c r="NS245">
        <v>25.69473</v>
      </c>
      <c r="NT245" s="1">
        <v>1.7447059999999999E-4</v>
      </c>
      <c r="NU245">
        <v>8.7109190000000003E-2</v>
      </c>
      <c r="NV245">
        <v>1.021487</v>
      </c>
      <c r="NW245">
        <v>26.253270000000001</v>
      </c>
      <c r="NX245" s="1">
        <v>1.6724409999999999E-4</v>
      </c>
      <c r="NY245">
        <v>8.3651519999999993E-2</v>
      </c>
      <c r="NZ245">
        <v>1.0214890000000001</v>
      </c>
      <c r="OA245">
        <v>27.000160000000001</v>
      </c>
      <c r="OB245" s="1">
        <v>1.6043639999999999E-4</v>
      </c>
      <c r="OC245">
        <v>8.0394080000000007E-2</v>
      </c>
      <c r="OD245">
        <v>1.0214760000000001</v>
      </c>
      <c r="OE245">
        <v>27.477309999999999</v>
      </c>
      <c r="OF245" s="1">
        <v>1.5396219999999999E-4</v>
      </c>
      <c r="OG245">
        <v>7.7291150000000003E-2</v>
      </c>
      <c r="OH245">
        <v>1.0214829999999999</v>
      </c>
      <c r="OI245">
        <v>27.63796</v>
      </c>
      <c r="OJ245" s="1">
        <v>1.478331E-4</v>
      </c>
      <c r="OK245">
        <v>7.4341790000000005E-2</v>
      </c>
    </row>
    <row r="246" spans="1:401" x14ac:dyDescent="0.35">
      <c r="A246">
        <v>252</v>
      </c>
      <c r="B246" t="s">
        <v>4</v>
      </c>
      <c r="C246" t="s">
        <v>181</v>
      </c>
      <c r="D246" t="s">
        <v>252</v>
      </c>
      <c r="E246">
        <v>898.05359999999996</v>
      </c>
      <c r="F246">
        <v>0.52370410000000001</v>
      </c>
      <c r="G246">
        <v>22.753209999999999</v>
      </c>
      <c r="H246">
        <v>0</v>
      </c>
      <c r="I246">
        <v>0</v>
      </c>
      <c r="J246">
        <v>0.52164279999999996</v>
      </c>
      <c r="K246">
        <v>22.839169999999999</v>
      </c>
      <c r="L246">
        <v>0</v>
      </c>
      <c r="M246">
        <v>0</v>
      </c>
      <c r="N246">
        <v>0.51962569999999997</v>
      </c>
      <c r="O246">
        <v>23.104510000000001</v>
      </c>
      <c r="P246">
        <v>0</v>
      </c>
      <c r="Q246">
        <v>0</v>
      </c>
      <c r="R246">
        <v>0.51765110000000003</v>
      </c>
      <c r="S246">
        <v>23.15953</v>
      </c>
      <c r="T246">
        <v>0</v>
      </c>
      <c r="U246">
        <v>0</v>
      </c>
      <c r="V246">
        <v>0.51569069999999995</v>
      </c>
      <c r="W246">
        <v>22.92144</v>
      </c>
      <c r="X246">
        <v>0</v>
      </c>
      <c r="Y246">
        <v>0</v>
      </c>
      <c r="Z246">
        <v>0.51368320000000001</v>
      </c>
      <c r="AA246">
        <v>22.698229999999999</v>
      </c>
      <c r="AB246">
        <v>0</v>
      </c>
      <c r="AC246">
        <v>0</v>
      </c>
      <c r="AD246">
        <v>0.51154670000000002</v>
      </c>
      <c r="AE246">
        <v>22.428349999999998</v>
      </c>
      <c r="AF246">
        <v>0</v>
      </c>
      <c r="AG246">
        <v>0</v>
      </c>
      <c r="AH246">
        <v>0.50903670000000001</v>
      </c>
      <c r="AI246">
        <v>22.59853</v>
      </c>
      <c r="AJ246">
        <v>0</v>
      </c>
      <c r="AK246">
        <v>0</v>
      </c>
      <c r="AL246">
        <v>0.50607880000000005</v>
      </c>
      <c r="AM246">
        <v>22.988350000000001</v>
      </c>
      <c r="AN246">
        <v>0</v>
      </c>
      <c r="AO246">
        <v>0</v>
      </c>
      <c r="AP246">
        <v>0.50298010000000004</v>
      </c>
      <c r="AQ246">
        <v>23.528890000000001</v>
      </c>
      <c r="AR246">
        <v>0</v>
      </c>
      <c r="AS246">
        <v>0</v>
      </c>
      <c r="AT246">
        <v>0.4999883</v>
      </c>
      <c r="AU246">
        <v>24.103639999999999</v>
      </c>
      <c r="AV246">
        <v>4.2118609999999999E-33</v>
      </c>
      <c r="AW246">
        <v>1.7645470000000001E-30</v>
      </c>
      <c r="AX246">
        <v>0.49724839999999998</v>
      </c>
      <c r="AY246">
        <v>24.289339999999999</v>
      </c>
      <c r="AZ246" s="1">
        <v>2.4415550000000002E-21</v>
      </c>
      <c r="BA246" s="1">
        <v>1.0320120000000001E-18</v>
      </c>
      <c r="BB246">
        <v>0.49475839999999999</v>
      </c>
      <c r="BC246">
        <v>24.294899999999998</v>
      </c>
      <c r="BD246" s="1">
        <v>2.2116199999999998E-12</v>
      </c>
      <c r="BE246" s="1">
        <v>9.3267780000000005E-10</v>
      </c>
      <c r="BF246">
        <v>0.49245949999999999</v>
      </c>
      <c r="BG246">
        <v>24.21482</v>
      </c>
      <c r="BH246" s="1">
        <v>3.557905E-7</v>
      </c>
      <c r="BI246" s="1">
        <v>1.2651519999999999E-4</v>
      </c>
      <c r="BJ246">
        <v>0.49019659999999998</v>
      </c>
      <c r="BK246">
        <v>24.159800000000001</v>
      </c>
      <c r="BL246" s="1">
        <v>3.1077390000000001E-4</v>
      </c>
      <c r="BM246" s="1">
        <v>0.1124252</v>
      </c>
      <c r="BN246">
        <v>0.48785630000000002</v>
      </c>
      <c r="BO246">
        <v>24.570360000000001</v>
      </c>
      <c r="BP246" s="1">
        <v>3.4644649999999999E-2</v>
      </c>
      <c r="BQ246" s="1">
        <v>12.94886</v>
      </c>
      <c r="BR246">
        <v>0.4853577</v>
      </c>
      <c r="BS246">
        <v>24.965250000000001</v>
      </c>
      <c r="BT246" s="1">
        <v>0.95891490000000001</v>
      </c>
      <c r="BU246">
        <v>370.48480000000001</v>
      </c>
      <c r="BV246">
        <v>0.48262070000000001</v>
      </c>
      <c r="BW246">
        <v>25.384589999999999</v>
      </c>
      <c r="BX246" s="1">
        <v>9.1383790000000005</v>
      </c>
      <c r="BY246">
        <v>3647.384</v>
      </c>
      <c r="BZ246">
        <v>0.47951110000000002</v>
      </c>
      <c r="CA246">
        <v>25.799140000000001</v>
      </c>
      <c r="CB246">
        <v>37.051679999999998</v>
      </c>
      <c r="CC246">
        <v>15251.89</v>
      </c>
      <c r="CD246">
        <v>0.4759429</v>
      </c>
      <c r="CE246">
        <v>25.952400000000001</v>
      </c>
      <c r="CF246">
        <v>74.500029999999995</v>
      </c>
      <c r="CG246">
        <v>31581.26</v>
      </c>
      <c r="CH246">
        <v>0.47188859999999999</v>
      </c>
      <c r="CI246">
        <v>25.839220000000001</v>
      </c>
      <c r="CJ246">
        <v>83.754159999999999</v>
      </c>
      <c r="CK246">
        <v>36504.550000000003</v>
      </c>
      <c r="CL246">
        <v>0.46748830000000002</v>
      </c>
      <c r="CM246">
        <v>25.704840000000001</v>
      </c>
      <c r="CN246">
        <v>58.075719999999997</v>
      </c>
      <c r="CO246">
        <v>25972.82</v>
      </c>
      <c r="CP246">
        <v>0.46278639999999999</v>
      </c>
      <c r="CQ246">
        <v>25.642499999999998</v>
      </c>
      <c r="CR246">
        <v>26.97035</v>
      </c>
      <c r="CS246">
        <v>12350.43</v>
      </c>
      <c r="CT246">
        <v>0.4578314</v>
      </c>
      <c r="CU246">
        <v>25.816050000000001</v>
      </c>
      <c r="CV246">
        <v>9.0259900000000002</v>
      </c>
      <c r="CW246">
        <v>4221.6980000000003</v>
      </c>
      <c r="CX246">
        <v>0.45276280000000002</v>
      </c>
      <c r="CY246">
        <v>25.62942</v>
      </c>
      <c r="CZ246">
        <v>2.342848</v>
      </c>
      <c r="DA246">
        <v>1115.877</v>
      </c>
      <c r="DB246">
        <v>0.44753100000000001</v>
      </c>
      <c r="DC246">
        <v>25.788419999999999</v>
      </c>
      <c r="DD246">
        <v>0.53173040000000005</v>
      </c>
      <c r="DE246">
        <v>255.72239999999999</v>
      </c>
      <c r="DF246">
        <v>0.4421021</v>
      </c>
      <c r="DG246">
        <v>26.017240000000001</v>
      </c>
      <c r="DH246">
        <v>0.14559639999999999</v>
      </c>
      <c r="DI246">
        <v>69.143910000000005</v>
      </c>
      <c r="DJ246">
        <v>0.43644909999999998</v>
      </c>
      <c r="DK246">
        <v>26.028220000000001</v>
      </c>
      <c r="DL246">
        <v>7.7686240000000004E-2</v>
      </c>
      <c r="DM246">
        <v>35.961500000000001</v>
      </c>
      <c r="DN246">
        <v>0.4306316</v>
      </c>
      <c r="DO246">
        <v>25.895630000000001</v>
      </c>
      <c r="DP246">
        <v>6.7952380000000007E-2</v>
      </c>
      <c r="DQ246">
        <v>31.327089999999998</v>
      </c>
      <c r="DR246">
        <v>0.4247416</v>
      </c>
      <c r="DS246">
        <v>25.786359999999998</v>
      </c>
      <c r="DT246">
        <v>6.6046939999999998E-2</v>
      </c>
      <c r="DU246">
        <v>30.675450000000001</v>
      </c>
      <c r="DV246">
        <v>0.41867149999999997</v>
      </c>
      <c r="DW246">
        <v>25.733370000000001</v>
      </c>
      <c r="DX246">
        <v>6.3356129999999997E-2</v>
      </c>
      <c r="DY246">
        <v>29.721080000000001</v>
      </c>
      <c r="DZ246">
        <v>0.41252909999999998</v>
      </c>
      <c r="EA246">
        <v>26.088629999999998</v>
      </c>
      <c r="EB246">
        <v>5.9178410000000001E-2</v>
      </c>
      <c r="EC246">
        <v>28.043679999999998</v>
      </c>
      <c r="ED246">
        <v>0.40660200000000002</v>
      </c>
      <c r="EE246">
        <v>26.45016</v>
      </c>
      <c r="EF246" s="1">
        <v>5.4195849999999997E-2</v>
      </c>
      <c r="EG246">
        <v>25.927949999999999</v>
      </c>
      <c r="EH246">
        <v>0.4017676</v>
      </c>
      <c r="EI246">
        <v>26.796679999999999</v>
      </c>
      <c r="EJ246" s="1">
        <v>4.9063929999999999E-2</v>
      </c>
      <c r="EK246">
        <v>23.645779999999998</v>
      </c>
      <c r="EL246">
        <v>0.39726099999999998</v>
      </c>
      <c r="EM246">
        <v>27.049060000000001</v>
      </c>
      <c r="EN246">
        <v>4.410584E-2</v>
      </c>
      <c r="EO246">
        <v>21.388100000000001</v>
      </c>
      <c r="EP246">
        <v>0.39277790000000001</v>
      </c>
      <c r="EQ246">
        <v>26.902159999999999</v>
      </c>
      <c r="ER246" s="1">
        <v>3.9473939999999999E-2</v>
      </c>
      <c r="ES246">
        <v>19.256150000000002</v>
      </c>
      <c r="ET246">
        <v>0.38828580000000001</v>
      </c>
      <c r="EU246">
        <v>26.528960000000001</v>
      </c>
      <c r="EV246" s="1">
        <v>3.5261269999999997E-2</v>
      </c>
      <c r="EW246">
        <v>17.299910000000001</v>
      </c>
      <c r="EX246">
        <v>0.38385829999999999</v>
      </c>
      <c r="EY246">
        <v>26.376370000000001</v>
      </c>
      <c r="EZ246" s="1">
        <v>3.149619E-2</v>
      </c>
      <c r="FA246">
        <v>15.536519999999999</v>
      </c>
      <c r="FB246">
        <v>0.37952399999999997</v>
      </c>
      <c r="FC246">
        <v>26.436119999999999</v>
      </c>
      <c r="FD246" s="1">
        <v>2.8169E-2</v>
      </c>
      <c r="FE246">
        <v>13.96607</v>
      </c>
      <c r="FF246">
        <v>0.37495060000000002</v>
      </c>
      <c r="FG246">
        <v>26.851959999999998</v>
      </c>
      <c r="FH246" s="1">
        <v>2.5179090000000001E-2</v>
      </c>
      <c r="FI246">
        <v>12.5573</v>
      </c>
      <c r="FJ246">
        <v>0.37034699999999998</v>
      </c>
      <c r="FK246">
        <v>27.113669999999999</v>
      </c>
      <c r="FL246" s="1">
        <v>2.2493059999999999E-2</v>
      </c>
      <c r="FM246">
        <v>11.28458</v>
      </c>
      <c r="FN246">
        <v>0.36571930000000002</v>
      </c>
      <c r="FO246">
        <v>27.086770000000001</v>
      </c>
      <c r="FP246" s="1">
        <v>2.0086369999999999E-2</v>
      </c>
      <c r="FQ246">
        <v>10.15099</v>
      </c>
      <c r="FR246">
        <v>0.36127740000000003</v>
      </c>
      <c r="FS246">
        <v>26.802320000000002</v>
      </c>
      <c r="FT246" s="1">
        <v>1.7939009999999998E-2</v>
      </c>
      <c r="FU246">
        <v>9.1307670000000005</v>
      </c>
      <c r="FV246">
        <v>0.35740090000000002</v>
      </c>
      <c r="FW246">
        <v>26.332609999999999</v>
      </c>
      <c r="FX246" s="1">
        <v>1.6024420000000001E-2</v>
      </c>
      <c r="FY246">
        <v>8.2002179999999996</v>
      </c>
      <c r="FZ246">
        <v>0.3536031</v>
      </c>
      <c r="GA246">
        <v>25.899419999999999</v>
      </c>
      <c r="GB246" s="1">
        <v>1.4308609999999999E-2</v>
      </c>
      <c r="GC246">
        <v>7.3600709999999996</v>
      </c>
      <c r="GD246">
        <v>0.35000680000000001</v>
      </c>
      <c r="GE246">
        <v>25.662120000000002</v>
      </c>
      <c r="GF246" s="1">
        <v>1.277739E-2</v>
      </c>
      <c r="GG246">
        <v>6.6032799999999998</v>
      </c>
      <c r="GH246">
        <v>0.3467654</v>
      </c>
      <c r="GI246">
        <v>25.754370000000002</v>
      </c>
      <c r="GJ246" s="1">
        <v>1.1415700000000001E-2</v>
      </c>
      <c r="GK246">
        <v>5.9213699999999996</v>
      </c>
      <c r="GL246">
        <v>0.34396389999999999</v>
      </c>
      <c r="GM246">
        <v>26.404859999999999</v>
      </c>
      <c r="GN246" s="1">
        <v>1.0206689999999999E-2</v>
      </c>
      <c r="GO246">
        <v>5.3091920000000004</v>
      </c>
      <c r="GP246">
        <v>0.3415456</v>
      </c>
      <c r="GQ246">
        <v>27.08999</v>
      </c>
      <c r="GR246" s="1">
        <v>9.1278130000000002E-3</v>
      </c>
      <c r="GS246">
        <v>4.7569160000000004</v>
      </c>
      <c r="GT246">
        <v>0.3394895</v>
      </c>
      <c r="GU246">
        <v>27.695340000000002</v>
      </c>
      <c r="GV246" s="1">
        <v>8.158228E-3</v>
      </c>
      <c r="GW246">
        <v>4.2563899999999997</v>
      </c>
      <c r="GX246">
        <v>0.33745049999999999</v>
      </c>
      <c r="GY246">
        <v>27.98124</v>
      </c>
      <c r="GZ246" s="1">
        <v>7.2738789999999996E-3</v>
      </c>
      <c r="HA246">
        <v>3.8022840000000002</v>
      </c>
      <c r="HB246">
        <v>0.33589419999999998</v>
      </c>
      <c r="HC246">
        <v>27.87565</v>
      </c>
      <c r="HD246" s="1">
        <v>6.4675219999999999E-3</v>
      </c>
      <c r="HE246">
        <v>3.3844129999999999</v>
      </c>
      <c r="HF246">
        <v>0.33483649999999998</v>
      </c>
      <c r="HG246">
        <v>27.351520000000001</v>
      </c>
      <c r="HH246" s="1">
        <v>5.7282679999999999E-3</v>
      </c>
      <c r="HI246">
        <v>2.9973399999999999</v>
      </c>
      <c r="HJ246">
        <v>0.33396900000000002</v>
      </c>
      <c r="HK246">
        <v>26.974820000000001</v>
      </c>
      <c r="HL246" s="1">
        <v>5.0361110000000002E-3</v>
      </c>
      <c r="HM246">
        <v>2.6350189999999998</v>
      </c>
      <c r="HN246">
        <v>0.3333256</v>
      </c>
      <c r="HO246">
        <v>26.84487</v>
      </c>
      <c r="HP246" s="1">
        <v>4.3735980000000002E-3</v>
      </c>
      <c r="HQ246">
        <v>2.2885</v>
      </c>
      <c r="HR246">
        <v>0.33278590000000002</v>
      </c>
      <c r="HS246">
        <v>27.18535</v>
      </c>
      <c r="HT246" s="1">
        <v>3.721205E-3</v>
      </c>
      <c r="HU246">
        <v>1.9477869999999999</v>
      </c>
      <c r="HV246">
        <v>0.33235130000000002</v>
      </c>
      <c r="HW246">
        <v>27.735969999999998</v>
      </c>
      <c r="HX246" s="1">
        <v>3.0819139999999998E-3</v>
      </c>
      <c r="HY246">
        <v>1.614128</v>
      </c>
      <c r="HZ246">
        <v>0.33201150000000001</v>
      </c>
      <c r="IA246">
        <v>27.98882</v>
      </c>
      <c r="IB246" s="1">
        <v>2.4874879999999999E-3</v>
      </c>
      <c r="IC246">
        <v>1.3033410000000001</v>
      </c>
      <c r="ID246">
        <v>0.33176260000000002</v>
      </c>
      <c r="IE246">
        <v>28.005289999999999</v>
      </c>
      <c r="IF246" s="1">
        <v>1.9776500000000001E-3</v>
      </c>
      <c r="IG246">
        <v>1.03616</v>
      </c>
      <c r="IH246">
        <v>0.33156750000000001</v>
      </c>
      <c r="II246">
        <v>27.57724</v>
      </c>
      <c r="IJ246" s="1">
        <v>1.5778630000000001E-3</v>
      </c>
      <c r="IK246">
        <v>0.82612909999999995</v>
      </c>
      <c r="IL246">
        <v>0.3314182</v>
      </c>
      <c r="IM246">
        <v>26.78894</v>
      </c>
      <c r="IN246" s="1">
        <v>1.288598E-3</v>
      </c>
      <c r="IO246">
        <v>0.67372520000000002</v>
      </c>
      <c r="IP246">
        <v>0.33128249999999998</v>
      </c>
      <c r="IQ246">
        <v>26.06833</v>
      </c>
      <c r="IR246" s="1">
        <v>1.089521E-3</v>
      </c>
      <c r="IS246">
        <v>0.56873879999999999</v>
      </c>
      <c r="IT246">
        <v>0.33115670000000003</v>
      </c>
      <c r="IU246">
        <v>25.717549999999999</v>
      </c>
      <c r="IV246" s="1">
        <v>9.5316460000000004E-4</v>
      </c>
      <c r="IW246">
        <v>0.49689650000000002</v>
      </c>
      <c r="IX246">
        <v>0.33102959999999998</v>
      </c>
      <c r="IY246">
        <v>26.28689</v>
      </c>
      <c r="IZ246" s="1">
        <v>8.5513240000000001E-4</v>
      </c>
      <c r="JA246">
        <v>0.44546799999999998</v>
      </c>
      <c r="JB246">
        <v>0.33088990000000001</v>
      </c>
      <c r="JC246">
        <v>27.078720000000001</v>
      </c>
      <c r="JD246" s="1">
        <v>7.790548E-4</v>
      </c>
      <c r="JE246">
        <v>0.40566099999999999</v>
      </c>
      <c r="JF246">
        <v>0.33073550000000002</v>
      </c>
      <c r="JG246">
        <v>27.76239</v>
      </c>
      <c r="JH246" s="1">
        <v>7.1613000000000004E-4</v>
      </c>
      <c r="JI246">
        <v>0.37285639999999998</v>
      </c>
      <c r="JJ246">
        <v>0.3305727</v>
      </c>
      <c r="JK246">
        <v>27.85379</v>
      </c>
      <c r="JL246" s="1">
        <v>6.6319079999999997E-4</v>
      </c>
      <c r="JM246">
        <v>0.34528419999999999</v>
      </c>
      <c r="JN246">
        <v>0.33039600000000002</v>
      </c>
      <c r="JO246">
        <v>27.520499999999998</v>
      </c>
      <c r="JP246" s="1">
        <v>6.1890000000000003E-4</v>
      </c>
      <c r="JQ246">
        <v>0.32220130000000002</v>
      </c>
      <c r="JR246">
        <v>0.33020690000000003</v>
      </c>
      <c r="JS246">
        <v>26.870930000000001</v>
      </c>
      <c r="JT246" s="1">
        <v>5.8193839999999997E-4</v>
      </c>
      <c r="JU246">
        <v>0.3029635</v>
      </c>
      <c r="JV246">
        <v>0.33000380000000001</v>
      </c>
      <c r="JW246">
        <v>26.436340000000001</v>
      </c>
      <c r="JX246" s="1">
        <v>5.5092780000000005E-4</v>
      </c>
      <c r="JY246">
        <v>0.28683399999999998</v>
      </c>
      <c r="JZ246">
        <v>0.32979989999999998</v>
      </c>
      <c r="KA246">
        <v>26.37951</v>
      </c>
      <c r="KB246">
        <v>5.245448E-4</v>
      </c>
      <c r="KC246">
        <v>0.27314450000000001</v>
      </c>
      <c r="KD246">
        <v>0.32958690000000002</v>
      </c>
      <c r="KE246">
        <v>27.10793</v>
      </c>
      <c r="KF246" s="1">
        <v>5.0192770000000002E-4</v>
      </c>
      <c r="KG246">
        <v>0.2614302</v>
      </c>
      <c r="KH246">
        <v>0.32936159999999998</v>
      </c>
      <c r="KI246">
        <v>27.88306</v>
      </c>
      <c r="KJ246" s="1">
        <v>4.8243869999999999E-4</v>
      </c>
      <c r="KK246">
        <v>0.25130999999999998</v>
      </c>
      <c r="KL246">
        <v>0.32913550000000003</v>
      </c>
      <c r="KM246">
        <v>28.506460000000001</v>
      </c>
      <c r="KN246" s="1">
        <v>4.6496269999999999E-4</v>
      </c>
      <c r="KO246">
        <v>0.24227860000000001</v>
      </c>
      <c r="KP246">
        <v>0.3289106</v>
      </c>
      <c r="KQ246">
        <v>28.744060000000001</v>
      </c>
      <c r="KR246" s="1">
        <v>4.4849229999999998E-4</v>
      </c>
      <c r="KS246">
        <v>0.23376710000000001</v>
      </c>
      <c r="KT246">
        <v>0.32868890000000001</v>
      </c>
      <c r="KU246">
        <v>28.330259999999999</v>
      </c>
      <c r="KV246" s="1">
        <v>4.3215799999999998E-4</v>
      </c>
      <c r="KW246">
        <v>0.22534750000000001</v>
      </c>
      <c r="KX246">
        <v>0.32847419999999999</v>
      </c>
      <c r="KY246">
        <v>27.607410000000002</v>
      </c>
      <c r="KZ246" s="1">
        <v>4.1565930000000002E-4</v>
      </c>
      <c r="LA246">
        <v>0.21682860000000001</v>
      </c>
      <c r="LB246">
        <v>0.32828449999999998</v>
      </c>
      <c r="LC246">
        <v>26.967300000000002</v>
      </c>
      <c r="LD246" s="1">
        <v>3.9893760000000002E-4</v>
      </c>
      <c r="LE246">
        <v>0.20817530000000001</v>
      </c>
      <c r="LF246">
        <v>0.3281155</v>
      </c>
      <c r="LG246">
        <v>26.687709999999999</v>
      </c>
      <c r="LH246" s="1">
        <v>3.822823E-4</v>
      </c>
      <c r="LI246">
        <v>0.19952249999999999</v>
      </c>
      <c r="LJ246">
        <v>0.3279609</v>
      </c>
      <c r="LK246">
        <v>27.132380000000001</v>
      </c>
      <c r="LL246" s="1">
        <v>3.6578469999999999E-4</v>
      </c>
      <c r="LM246">
        <v>0.19095500000000001</v>
      </c>
      <c r="LN246">
        <v>0.32783859999999998</v>
      </c>
      <c r="LO246">
        <v>27.749870000000001</v>
      </c>
      <c r="LP246" s="1">
        <v>3.4965920000000001E-4</v>
      </c>
      <c r="LQ246">
        <v>0.18256639999999999</v>
      </c>
      <c r="LR246">
        <v>0.32772960000000001</v>
      </c>
      <c r="LS246">
        <v>28.314489999999999</v>
      </c>
      <c r="LT246" s="1">
        <v>3.3404490000000001E-4</v>
      </c>
      <c r="LU246">
        <v>0.1744271</v>
      </c>
      <c r="LV246">
        <v>0.32764910000000003</v>
      </c>
      <c r="LW246">
        <v>28.529589999999999</v>
      </c>
      <c r="LX246" s="1">
        <v>3.1899849999999998E-4</v>
      </c>
      <c r="LY246">
        <v>0.1665652</v>
      </c>
      <c r="LZ246">
        <v>0.32759129999999997</v>
      </c>
      <c r="MA246">
        <v>28.31052</v>
      </c>
      <c r="MB246" s="1">
        <v>3.0418870000000002E-4</v>
      </c>
      <c r="MC246">
        <v>0.15903990000000001</v>
      </c>
      <c r="MD246">
        <v>0.32755279999999998</v>
      </c>
      <c r="ME246">
        <v>27.706420000000001</v>
      </c>
      <c r="MF246" s="1">
        <v>2.8956009999999999E-4</v>
      </c>
      <c r="MG246">
        <v>0.15190770000000001</v>
      </c>
      <c r="MH246">
        <v>0.32751449999999999</v>
      </c>
      <c r="MI246">
        <v>27.184519999999999</v>
      </c>
      <c r="MJ246" s="1">
        <v>2.7576510000000001E-4</v>
      </c>
      <c r="MK246">
        <v>0.145144</v>
      </c>
      <c r="ML246">
        <v>0.32748820000000001</v>
      </c>
      <c r="MM246">
        <v>26.891470000000002</v>
      </c>
      <c r="MN246" s="1">
        <v>2.6253229999999999E-4</v>
      </c>
      <c r="MO246">
        <v>0.13860439999999999</v>
      </c>
      <c r="MP246">
        <v>0.32747959999999998</v>
      </c>
      <c r="MQ246">
        <v>27.3535</v>
      </c>
      <c r="MR246" s="1">
        <v>2.4966689999999999E-4</v>
      </c>
      <c r="MS246">
        <v>0.1321996</v>
      </c>
      <c r="MT246">
        <v>0.32746259999999999</v>
      </c>
      <c r="MU246">
        <v>27.694289999999999</v>
      </c>
      <c r="MV246" s="1">
        <v>2.370397E-4</v>
      </c>
      <c r="MW246">
        <v>0.1258763</v>
      </c>
      <c r="MX246">
        <v>0.32745489999999999</v>
      </c>
      <c r="MY246">
        <v>27.770949999999999</v>
      </c>
      <c r="MZ246" s="1">
        <v>2.2479060000000001E-4</v>
      </c>
      <c r="NA246">
        <v>0.11968529999999999</v>
      </c>
      <c r="NB246">
        <v>0.32745180000000002</v>
      </c>
      <c r="NC246">
        <v>27.516649999999998</v>
      </c>
      <c r="ND246" s="1">
        <v>2.131949E-4</v>
      </c>
      <c r="NE246">
        <v>0.1137891</v>
      </c>
      <c r="NF246">
        <v>0.32744849999999998</v>
      </c>
      <c r="NG246">
        <v>27.11101</v>
      </c>
      <c r="NH246" s="1">
        <v>2.0252940000000001E-4</v>
      </c>
      <c r="NI246">
        <v>0.1083474</v>
      </c>
      <c r="NJ246">
        <v>0.32744119999999999</v>
      </c>
      <c r="NK246">
        <v>26.507950000000001</v>
      </c>
      <c r="NL246" s="1">
        <v>1.9288930000000001E-4</v>
      </c>
      <c r="NM246">
        <v>0.1034212</v>
      </c>
      <c r="NN246">
        <v>0.32744790000000001</v>
      </c>
      <c r="NO246">
        <v>25.98715</v>
      </c>
      <c r="NP246" s="1">
        <v>1.8417919999999999E-4</v>
      </c>
      <c r="NQ246">
        <v>9.8956669999999997E-2</v>
      </c>
      <c r="NR246">
        <v>0.32744139999999999</v>
      </c>
      <c r="NS246">
        <v>25.711510000000001</v>
      </c>
      <c r="NT246" s="1">
        <v>1.76207E-4</v>
      </c>
      <c r="NU246">
        <v>9.486696E-2</v>
      </c>
      <c r="NV246">
        <v>0.32744240000000002</v>
      </c>
      <c r="NW246">
        <v>26.25386</v>
      </c>
      <c r="NX246" s="1">
        <v>1.688618E-4</v>
      </c>
      <c r="NY246">
        <v>9.108782E-2</v>
      </c>
      <c r="NZ246">
        <v>0.32743810000000001</v>
      </c>
      <c r="OA246">
        <v>27.00788</v>
      </c>
      <c r="OB246" s="1">
        <v>1.619712E-4</v>
      </c>
      <c r="OC246">
        <v>8.7535779999999994E-2</v>
      </c>
      <c r="OD246">
        <v>0.32744499999999999</v>
      </c>
      <c r="OE246">
        <v>27.50638</v>
      </c>
      <c r="OF246" s="1">
        <v>1.5541940000000001E-4</v>
      </c>
      <c r="OG246">
        <v>8.4151889999999993E-2</v>
      </c>
      <c r="OH246">
        <v>0.32744509999999999</v>
      </c>
      <c r="OI246">
        <v>27.68957</v>
      </c>
      <c r="OJ246" s="1">
        <v>1.4921770000000001E-4</v>
      </c>
      <c r="OK246">
        <v>8.0936839999999996E-2</v>
      </c>
    </row>
    <row r="247" spans="1:401" x14ac:dyDescent="0.35">
      <c r="A247">
        <v>253</v>
      </c>
      <c r="B247" t="s">
        <v>4</v>
      </c>
      <c r="C247" t="s">
        <v>181</v>
      </c>
      <c r="D247" t="s">
        <v>253</v>
      </c>
      <c r="E247">
        <v>844.40269999999998</v>
      </c>
      <c r="F247">
        <v>0.9935562</v>
      </c>
      <c r="G247">
        <v>22.80753</v>
      </c>
      <c r="H247">
        <v>0</v>
      </c>
      <c r="I247">
        <v>0</v>
      </c>
      <c r="J247">
        <v>0.9920736</v>
      </c>
      <c r="K247">
        <v>22.879539999999999</v>
      </c>
      <c r="L247">
        <v>0</v>
      </c>
      <c r="M247">
        <v>0</v>
      </c>
      <c r="N247">
        <v>0.9906199</v>
      </c>
      <c r="O247">
        <v>23.134679999999999</v>
      </c>
      <c r="P247">
        <v>0</v>
      </c>
      <c r="Q247">
        <v>0</v>
      </c>
      <c r="R247">
        <v>0.98915039999999999</v>
      </c>
      <c r="S247">
        <v>23.177150000000001</v>
      </c>
      <c r="T247">
        <v>0</v>
      </c>
      <c r="U247">
        <v>0</v>
      </c>
      <c r="V247">
        <v>0.98775769999999996</v>
      </c>
      <c r="W247">
        <v>22.937889999999999</v>
      </c>
      <c r="X247">
        <v>0</v>
      </c>
      <c r="Y247">
        <v>0</v>
      </c>
      <c r="Z247">
        <v>0.98623150000000004</v>
      </c>
      <c r="AA247">
        <v>22.72268</v>
      </c>
      <c r="AB247">
        <v>0</v>
      </c>
      <c r="AC247">
        <v>0</v>
      </c>
      <c r="AD247">
        <v>0.98468029999999995</v>
      </c>
      <c r="AE247">
        <v>22.46641</v>
      </c>
      <c r="AF247">
        <v>0</v>
      </c>
      <c r="AG247">
        <v>0</v>
      </c>
      <c r="AH247">
        <v>0.9827167</v>
      </c>
      <c r="AI247">
        <v>22.653130000000001</v>
      </c>
      <c r="AJ247">
        <v>0</v>
      </c>
      <c r="AK247">
        <v>0</v>
      </c>
      <c r="AL247">
        <v>0.98039699999999996</v>
      </c>
      <c r="AM247">
        <v>23.03689</v>
      </c>
      <c r="AN247">
        <v>0</v>
      </c>
      <c r="AO247">
        <v>0</v>
      </c>
      <c r="AP247">
        <v>0.97801260000000001</v>
      </c>
      <c r="AQ247">
        <v>23.56372</v>
      </c>
      <c r="AR247">
        <v>0</v>
      </c>
      <c r="AS247">
        <v>0</v>
      </c>
      <c r="AT247">
        <v>0.9758869</v>
      </c>
      <c r="AU247">
        <v>24.126539999999999</v>
      </c>
      <c r="AV247">
        <v>1.014942E-33</v>
      </c>
      <c r="AW247">
        <v>2.1109170000000001E-31</v>
      </c>
      <c r="AX247">
        <v>0.97397650000000002</v>
      </c>
      <c r="AY247">
        <v>24.303090000000001</v>
      </c>
      <c r="AZ247" s="1">
        <v>4.9671910000000003E-22</v>
      </c>
      <c r="BA247" s="1">
        <v>1.054724E-19</v>
      </c>
      <c r="BB247">
        <v>0.97230019999999995</v>
      </c>
      <c r="BC247">
        <v>24.31231</v>
      </c>
      <c r="BD247" s="1">
        <v>6.7252560000000005E-13</v>
      </c>
      <c r="BE247" s="1">
        <v>1.415908E-10</v>
      </c>
      <c r="BF247">
        <v>0.97079870000000001</v>
      </c>
      <c r="BG247">
        <v>24.23781</v>
      </c>
      <c r="BH247" s="1">
        <v>1.926232E-7</v>
      </c>
      <c r="BI247" s="1">
        <v>4.3327100000000001E-5</v>
      </c>
      <c r="BJ247">
        <v>0.96922589999999997</v>
      </c>
      <c r="BK247">
        <v>24.20834</v>
      </c>
      <c r="BL247" s="1">
        <v>1.972E-4</v>
      </c>
      <c r="BM247" s="1">
        <v>4.7239940000000001E-2</v>
      </c>
      <c r="BN247">
        <v>0.96750510000000001</v>
      </c>
      <c r="BO247">
        <v>24.631360000000001</v>
      </c>
      <c r="BP247" s="1">
        <v>2.45837E-2</v>
      </c>
      <c r="BQ247" s="1">
        <v>6.1810960000000001</v>
      </c>
      <c r="BR247">
        <v>0.96561580000000002</v>
      </c>
      <c r="BS247">
        <v>25.022469999999998</v>
      </c>
      <c r="BT247" s="1">
        <v>0.74568250000000003</v>
      </c>
      <c r="BU247" s="1">
        <v>195.03049999999999</v>
      </c>
      <c r="BV247">
        <v>0.9634393</v>
      </c>
      <c r="BW247">
        <v>25.426069999999999</v>
      </c>
      <c r="BX247" s="1">
        <v>7.6862380000000003</v>
      </c>
      <c r="BY247">
        <v>2080.433</v>
      </c>
      <c r="BZ247">
        <v>0.96095189999999997</v>
      </c>
      <c r="CA247">
        <v>25.822330000000001</v>
      </c>
      <c r="CB247" s="1">
        <v>33.375979999999998</v>
      </c>
      <c r="CC247">
        <v>9308.3130000000001</v>
      </c>
      <c r="CD247">
        <v>0.95797089999999996</v>
      </c>
      <c r="CE247">
        <v>25.95346</v>
      </c>
      <c r="CF247">
        <v>71.28022</v>
      </c>
      <c r="CG247">
        <v>20416.04</v>
      </c>
      <c r="CH247">
        <v>0.95459159999999998</v>
      </c>
      <c r="CI247">
        <v>25.84141</v>
      </c>
      <c r="CJ247">
        <v>84.4893</v>
      </c>
      <c r="CK247">
        <v>24779.11</v>
      </c>
      <c r="CL247">
        <v>0.95094109999999998</v>
      </c>
      <c r="CM247">
        <v>25.72016</v>
      </c>
      <c r="CN247">
        <v>61.381839999999997</v>
      </c>
      <c r="CO247">
        <v>18380.04</v>
      </c>
      <c r="CP247">
        <v>0.94714909999999997</v>
      </c>
      <c r="CQ247">
        <v>25.68723</v>
      </c>
      <c r="CR247">
        <v>29.677969999999998</v>
      </c>
      <c r="CS247">
        <v>9048.0290000000005</v>
      </c>
      <c r="CT247">
        <v>0.94334379999999995</v>
      </c>
      <c r="CU247">
        <v>25.871700000000001</v>
      </c>
      <c r="CV247">
        <v>10.27628</v>
      </c>
      <c r="CW247">
        <v>3179.6509999999998</v>
      </c>
      <c r="CX247">
        <v>0.93987330000000002</v>
      </c>
      <c r="CY247">
        <v>25.68092</v>
      </c>
      <c r="CZ247">
        <v>2.7378110000000002</v>
      </c>
      <c r="DA247">
        <v>857.40779999999995</v>
      </c>
      <c r="DB247">
        <v>0.9364846</v>
      </c>
      <c r="DC247">
        <v>25.850580000000001</v>
      </c>
      <c r="DD247">
        <v>0.62606989999999996</v>
      </c>
      <c r="DE247">
        <v>197.11859999999999</v>
      </c>
      <c r="DF247">
        <v>0.93291930000000001</v>
      </c>
      <c r="DG247">
        <v>26.053940000000001</v>
      </c>
      <c r="DH247">
        <v>0.1638049</v>
      </c>
      <c r="DI247">
        <v>50.832039999999999</v>
      </c>
      <c r="DJ247">
        <v>0.92913159999999995</v>
      </c>
      <c r="DK247">
        <v>26.045919999999999</v>
      </c>
      <c r="DL247">
        <v>8.0572309999999994E-2</v>
      </c>
      <c r="DM247">
        <v>24.239249999999998</v>
      </c>
      <c r="DN247">
        <v>0.92531470000000005</v>
      </c>
      <c r="DO247">
        <v>25.910879999999999</v>
      </c>
      <c r="DP247">
        <v>6.8304110000000001E-2</v>
      </c>
      <c r="DQ247">
        <v>20.298670000000001</v>
      </c>
      <c r="DR247">
        <v>0.92144899999999996</v>
      </c>
      <c r="DS247">
        <v>25.804410000000001</v>
      </c>
      <c r="DT247">
        <v>6.6200789999999995E-2</v>
      </c>
      <c r="DU247">
        <v>19.679459999999999</v>
      </c>
      <c r="DV247">
        <v>0.91730089999999997</v>
      </c>
      <c r="DW247">
        <v>25.789929999999998</v>
      </c>
      <c r="DX247">
        <v>6.3671909999999998E-2</v>
      </c>
      <c r="DY247">
        <v>18.984159999999999</v>
      </c>
      <c r="DZ247">
        <v>0.91300369999999997</v>
      </c>
      <c r="EA247">
        <v>26.178899999999999</v>
      </c>
      <c r="EB247">
        <v>5.9628130000000001E-2</v>
      </c>
      <c r="EC247">
        <v>17.83146</v>
      </c>
      <c r="ED247">
        <v>0.90892980000000001</v>
      </c>
      <c r="EE247">
        <v>26.549340000000001</v>
      </c>
      <c r="EF247" s="1">
        <v>5.4718759999999998E-2</v>
      </c>
      <c r="EG247">
        <v>16.40166</v>
      </c>
      <c r="EH247">
        <v>0.90484370000000003</v>
      </c>
      <c r="EI247">
        <v>26.892510000000001</v>
      </c>
      <c r="EJ247" s="1">
        <v>4.959322E-2</v>
      </c>
      <c r="EK247">
        <v>14.89429</v>
      </c>
      <c r="EL247">
        <v>0.9022966</v>
      </c>
      <c r="EM247">
        <v>27.12623</v>
      </c>
      <c r="EN247" s="1">
        <v>4.4615160000000001E-2</v>
      </c>
      <c r="EO247">
        <v>13.40183</v>
      </c>
      <c r="EP247">
        <v>0.90041380000000004</v>
      </c>
      <c r="EQ247">
        <v>26.938220000000001</v>
      </c>
      <c r="ER247" s="1">
        <v>3.9946549999999997E-2</v>
      </c>
      <c r="ES247">
        <v>11.99356</v>
      </c>
      <c r="ET247">
        <v>0.89881580000000005</v>
      </c>
      <c r="EU247">
        <v>26.547529999999998</v>
      </c>
      <c r="EV247" s="1">
        <v>3.568984E-2</v>
      </c>
      <c r="EW247">
        <v>10.70364</v>
      </c>
      <c r="EX247">
        <v>0.89760150000000005</v>
      </c>
      <c r="EY247">
        <v>26.38372</v>
      </c>
      <c r="EZ247" s="1">
        <v>3.187868E-2</v>
      </c>
      <c r="FA247">
        <v>9.5430980000000005</v>
      </c>
      <c r="FB247">
        <v>0.89661999999999997</v>
      </c>
      <c r="FC247">
        <v>26.442789999999999</v>
      </c>
      <c r="FD247" s="1">
        <v>2.8508530000000001E-2</v>
      </c>
      <c r="FE247">
        <v>8.5140499999999992</v>
      </c>
      <c r="FF247">
        <v>0.89536260000000001</v>
      </c>
      <c r="FG247">
        <v>26.888269999999999</v>
      </c>
      <c r="FH247" s="1">
        <v>2.5485069999999999E-2</v>
      </c>
      <c r="FI247">
        <v>7.5962670000000001</v>
      </c>
      <c r="FJ247">
        <v>0.89417729999999995</v>
      </c>
      <c r="FK247">
        <v>27.15016</v>
      </c>
      <c r="FL247" s="1">
        <v>2.276746E-2</v>
      </c>
      <c r="FM247">
        <v>6.7716839999999996</v>
      </c>
      <c r="FN247">
        <v>0.88894819999999997</v>
      </c>
      <c r="FO247">
        <v>27.150179999999999</v>
      </c>
      <c r="FP247">
        <v>2.0328300000000001E-2</v>
      </c>
      <c r="FQ247">
        <v>6.0448599999999999</v>
      </c>
      <c r="FR247">
        <v>0.88356769999999996</v>
      </c>
      <c r="FS247">
        <v>26.857620000000001</v>
      </c>
      <c r="FT247" s="1">
        <v>1.8158509999999999E-2</v>
      </c>
      <c r="FU247">
        <v>5.3939120000000003</v>
      </c>
      <c r="FV247">
        <v>0.88047140000000002</v>
      </c>
      <c r="FW247">
        <v>26.37631</v>
      </c>
      <c r="FX247" s="1">
        <v>1.6223649999999999E-2</v>
      </c>
      <c r="FY247">
        <v>4.8039059999999996</v>
      </c>
      <c r="FZ247">
        <v>0.87765470000000001</v>
      </c>
      <c r="GA247">
        <v>25.923909999999999</v>
      </c>
      <c r="GB247" s="1">
        <v>1.4486850000000001E-2</v>
      </c>
      <c r="GC247">
        <v>4.2733179999999997</v>
      </c>
      <c r="GD247">
        <v>0.87529869999999999</v>
      </c>
      <c r="GE247">
        <v>25.66948</v>
      </c>
      <c r="GF247" s="1">
        <v>1.293712E-2</v>
      </c>
      <c r="GG247">
        <v>3.798718</v>
      </c>
      <c r="GH247">
        <v>0.87336020000000003</v>
      </c>
      <c r="GI247">
        <v>25.762129999999999</v>
      </c>
      <c r="GJ247" s="1">
        <v>1.1557599999999999E-2</v>
      </c>
      <c r="GK247">
        <v>3.375896</v>
      </c>
      <c r="GL247">
        <v>0.87186280000000005</v>
      </c>
      <c r="GM247">
        <v>26.425719999999998</v>
      </c>
      <c r="GN247" s="1">
        <v>1.0333190000000001E-2</v>
      </c>
      <c r="GO247">
        <v>3.0016440000000002</v>
      </c>
      <c r="GP247">
        <v>0.87068690000000004</v>
      </c>
      <c r="GQ247">
        <v>27.14404</v>
      </c>
      <c r="GR247" s="1">
        <v>9.2409190000000002E-3</v>
      </c>
      <c r="GS247">
        <v>2.6690290000000001</v>
      </c>
      <c r="GT247">
        <v>0.86980970000000002</v>
      </c>
      <c r="GU247">
        <v>27.76022</v>
      </c>
      <c r="GV247" s="1">
        <v>8.2599449999999994E-3</v>
      </c>
      <c r="GW247">
        <v>2.3718509999999999</v>
      </c>
      <c r="GX247">
        <v>0.8677956</v>
      </c>
      <c r="GY247">
        <v>28.042860000000001</v>
      </c>
      <c r="GZ247" s="1">
        <v>7.3652209999999999E-3</v>
      </c>
      <c r="HA247">
        <v>2.1047829999999998</v>
      </c>
      <c r="HB247">
        <v>0.86656639999999996</v>
      </c>
      <c r="HC247">
        <v>27.913830000000001</v>
      </c>
      <c r="HD247" s="1">
        <v>6.5508800000000002E-3</v>
      </c>
      <c r="HE247">
        <v>1.862887</v>
      </c>
      <c r="HF247">
        <v>0.86651639999999996</v>
      </c>
      <c r="HG247">
        <v>27.365939999999998</v>
      </c>
      <c r="HH247" s="1">
        <v>5.8054580000000003E-3</v>
      </c>
      <c r="HI247">
        <v>1.6432230000000001</v>
      </c>
      <c r="HJ247">
        <v>0.86653210000000003</v>
      </c>
      <c r="HK247">
        <v>26.97494</v>
      </c>
      <c r="HL247" s="1">
        <v>5.1082769999999996E-3</v>
      </c>
      <c r="HM247">
        <v>1.440617</v>
      </c>
      <c r="HN247">
        <v>0.86664099999999999</v>
      </c>
      <c r="HO247">
        <v>26.841830000000002</v>
      </c>
      <c r="HP247" s="1">
        <v>4.4431369999999998E-3</v>
      </c>
      <c r="HQ247">
        <v>1.2495240000000001</v>
      </c>
      <c r="HR247">
        <v>0.86666160000000003</v>
      </c>
      <c r="HS247">
        <v>27.196670000000001</v>
      </c>
      <c r="HT247" s="1">
        <v>3.7895939999999999E-3</v>
      </c>
      <c r="HU247">
        <v>1.0636289999999999</v>
      </c>
      <c r="HV247">
        <v>0.86668400000000001</v>
      </c>
      <c r="HW247">
        <v>27.76464</v>
      </c>
      <c r="HX247" s="1">
        <v>3.1477850000000002E-3</v>
      </c>
      <c r="HY247">
        <v>0.88239789999999996</v>
      </c>
      <c r="HZ247">
        <v>0.86671989999999999</v>
      </c>
      <c r="IA247">
        <v>28.03509</v>
      </c>
      <c r="IB247" s="1">
        <v>2.5468890000000001E-3</v>
      </c>
      <c r="IC247">
        <v>0.71319100000000002</v>
      </c>
      <c r="ID247">
        <v>0.8667762</v>
      </c>
      <c r="IE247">
        <v>28.069769999999998</v>
      </c>
      <c r="IF247" s="1">
        <v>2.0266680000000001E-3</v>
      </c>
      <c r="IG247">
        <v>0.56682410000000005</v>
      </c>
      <c r="IH247">
        <v>0.86681540000000001</v>
      </c>
      <c r="II247">
        <v>27.630490000000002</v>
      </c>
      <c r="IJ247" s="1">
        <v>1.6149280000000001E-3</v>
      </c>
      <c r="IK247">
        <v>0.45095990000000002</v>
      </c>
      <c r="IL247">
        <v>0.86683909999999997</v>
      </c>
      <c r="IM247">
        <v>26.83727</v>
      </c>
      <c r="IN247" s="1">
        <v>1.3147E-3</v>
      </c>
      <c r="IO247">
        <v>0.36635279999999998</v>
      </c>
      <c r="IP247">
        <v>0.86685719999999999</v>
      </c>
      <c r="IQ247">
        <v>26.111470000000001</v>
      </c>
      <c r="IR247" s="1">
        <v>1.107301E-3</v>
      </c>
      <c r="IS247">
        <v>0.30789610000000001</v>
      </c>
      <c r="IT247">
        <v>0.86685120000000004</v>
      </c>
      <c r="IU247">
        <v>25.764600000000002</v>
      </c>
      <c r="IV247" s="1">
        <v>9.6547880000000003E-4</v>
      </c>
      <c r="IW247">
        <v>0.26796880000000001</v>
      </c>
      <c r="IX247">
        <v>0.86677939999999998</v>
      </c>
      <c r="IY247">
        <v>26.344159999999999</v>
      </c>
      <c r="IZ247" s="1">
        <v>8.6424050000000001E-4</v>
      </c>
      <c r="JA247">
        <v>0.2395892</v>
      </c>
      <c r="JB247">
        <v>0.86667749999999999</v>
      </c>
      <c r="JC247">
        <v>27.136759999999999</v>
      </c>
      <c r="JD247" s="1">
        <v>7.8634760000000005E-4</v>
      </c>
      <c r="JE247">
        <v>0.217811</v>
      </c>
      <c r="JF247">
        <v>0.86654439999999999</v>
      </c>
      <c r="JG247">
        <v>27.82677</v>
      </c>
      <c r="JH247" s="1">
        <v>7.2223600000000002E-4</v>
      </c>
      <c r="JI247">
        <v>0.19994899999999999</v>
      </c>
      <c r="JJ247">
        <v>0.86639270000000002</v>
      </c>
      <c r="JK247">
        <v>27.916250000000002</v>
      </c>
      <c r="JL247" s="1">
        <v>6.6832709999999995E-4</v>
      </c>
      <c r="JM247">
        <v>0.1849382</v>
      </c>
      <c r="JN247">
        <v>0.86623749999999999</v>
      </c>
      <c r="JO247">
        <v>27.57227</v>
      </c>
      <c r="JP247" s="1">
        <v>6.2318539999999998E-4</v>
      </c>
      <c r="JQ247">
        <v>0.1723597</v>
      </c>
      <c r="JR247">
        <v>0.86608359999999995</v>
      </c>
      <c r="JS247">
        <v>26.907</v>
      </c>
      <c r="JT247" s="1">
        <v>5.855198E-4</v>
      </c>
      <c r="JU247">
        <v>0.16186790000000001</v>
      </c>
      <c r="JV247">
        <v>0.86585579999999995</v>
      </c>
      <c r="JW247">
        <v>26.450959999999998</v>
      </c>
      <c r="JX247" s="1">
        <v>5.5394690000000002E-4</v>
      </c>
      <c r="JY247">
        <v>0.1530735</v>
      </c>
      <c r="JZ247">
        <v>0.86567439999999996</v>
      </c>
      <c r="KA247">
        <v>26.383179999999999</v>
      </c>
      <c r="KB247" s="1">
        <v>5.2712810000000001E-4</v>
      </c>
      <c r="KC247">
        <v>0.1456115</v>
      </c>
      <c r="KD247">
        <v>0.86544989999999999</v>
      </c>
      <c r="KE247">
        <v>27.11289</v>
      </c>
      <c r="KF247" s="1">
        <v>5.0413680000000003E-4</v>
      </c>
      <c r="KG247">
        <v>0.1392227</v>
      </c>
      <c r="KH247">
        <v>0.86526579999999997</v>
      </c>
      <c r="KI247">
        <v>27.897300000000001</v>
      </c>
      <c r="KJ247" s="1">
        <v>4.8437239999999998E-4</v>
      </c>
      <c r="KK247">
        <v>0.13370360000000001</v>
      </c>
      <c r="KL247">
        <v>0.86506919999999998</v>
      </c>
      <c r="KM247">
        <v>28.546489999999999</v>
      </c>
      <c r="KN247" s="1">
        <v>4.6672180000000002E-4</v>
      </c>
      <c r="KO247">
        <v>0.12879599999999999</v>
      </c>
      <c r="KP247">
        <v>0.86485990000000001</v>
      </c>
      <c r="KQ247">
        <v>28.805679999999999</v>
      </c>
      <c r="KR247" s="1">
        <v>4.5020020000000001E-4</v>
      </c>
      <c r="KS247">
        <v>0.1242</v>
      </c>
      <c r="KT247">
        <v>0.86469759999999996</v>
      </c>
      <c r="KU247">
        <v>28.38748</v>
      </c>
      <c r="KV247" s="1">
        <v>4.3387360000000003E-4</v>
      </c>
      <c r="KW247">
        <v>0.119675</v>
      </c>
      <c r="KX247">
        <v>0.86449819999999999</v>
      </c>
      <c r="KY247">
        <v>27.657789999999999</v>
      </c>
      <c r="KZ247" s="1">
        <v>4.173922E-4</v>
      </c>
      <c r="LA247">
        <v>0.1151097</v>
      </c>
      <c r="LB247">
        <v>0.86436210000000002</v>
      </c>
      <c r="LC247">
        <v>27.002320000000001</v>
      </c>
      <c r="LD247" s="1">
        <v>4.0068690000000001E-4</v>
      </c>
      <c r="LE247">
        <v>0.11048189999999999</v>
      </c>
      <c r="LF247">
        <v>0.8642609</v>
      </c>
      <c r="LG247">
        <v>26.719370000000001</v>
      </c>
      <c r="LH247" s="1">
        <v>3.8402649999999999E-4</v>
      </c>
      <c r="LI247">
        <v>0.10585609999999999</v>
      </c>
      <c r="LJ247">
        <v>0.86414869999999999</v>
      </c>
      <c r="LK247">
        <v>27.16441</v>
      </c>
      <c r="LL247" s="1">
        <v>3.6750310000000002E-4</v>
      </c>
      <c r="LM247">
        <v>0.101275</v>
      </c>
      <c r="LN247">
        <v>0.8640774</v>
      </c>
      <c r="LO247">
        <v>27.787780000000001</v>
      </c>
      <c r="LP247" s="1">
        <v>3.5132840000000001E-4</v>
      </c>
      <c r="LQ247">
        <v>9.6797209999999995E-2</v>
      </c>
      <c r="LR247">
        <v>0.8640234</v>
      </c>
      <c r="LS247">
        <v>28.366790000000002</v>
      </c>
      <c r="LT247" s="1">
        <v>3.3565599999999999E-4</v>
      </c>
      <c r="LU247">
        <v>9.2454060000000005E-2</v>
      </c>
      <c r="LV247">
        <v>0.86400670000000002</v>
      </c>
      <c r="LW247">
        <v>28.58954</v>
      </c>
      <c r="LX247" s="1">
        <v>3.2055350000000001E-4</v>
      </c>
      <c r="LY247">
        <v>8.826531E-2</v>
      </c>
      <c r="LZ247">
        <v>0.86397690000000005</v>
      </c>
      <c r="MA247">
        <v>28.35539</v>
      </c>
      <c r="MB247" s="1">
        <v>3.0566490000000001E-4</v>
      </c>
      <c r="MC247">
        <v>8.425713E-2</v>
      </c>
      <c r="MD247">
        <v>0.86398759999999997</v>
      </c>
      <c r="ME247">
        <v>27.738029999999998</v>
      </c>
      <c r="MF247" s="1">
        <v>2.909543E-4</v>
      </c>
      <c r="MG247">
        <v>8.0462019999999995E-2</v>
      </c>
      <c r="MH247">
        <v>0.86395529999999998</v>
      </c>
      <c r="MI247">
        <v>27.202660000000002</v>
      </c>
      <c r="MJ247" s="1">
        <v>2.7708849999999999E-4</v>
      </c>
      <c r="MK247">
        <v>7.6868779999999998E-2</v>
      </c>
      <c r="ML247">
        <v>0.86395619999999995</v>
      </c>
      <c r="MM247">
        <v>26.907129999999999</v>
      </c>
      <c r="MN247" s="1">
        <v>2.6381529999999997E-4</v>
      </c>
      <c r="MO247">
        <v>7.3402170000000003E-2</v>
      </c>
      <c r="MP247">
        <v>0.86398269999999999</v>
      </c>
      <c r="MQ247">
        <v>27.3781</v>
      </c>
      <c r="MR247" s="1">
        <v>2.5092650000000001E-4</v>
      </c>
      <c r="MS247">
        <v>7.0016209999999995E-2</v>
      </c>
      <c r="MT247">
        <v>0.86398900000000001</v>
      </c>
      <c r="MU247">
        <v>27.699539999999999</v>
      </c>
      <c r="MV247" s="1">
        <v>2.382784E-4</v>
      </c>
      <c r="MW247">
        <v>6.6675250000000005E-2</v>
      </c>
      <c r="MX247">
        <v>0.8639945</v>
      </c>
      <c r="MY247">
        <v>27.78894</v>
      </c>
      <c r="MZ247" s="1">
        <v>2.2599100000000001E-4</v>
      </c>
      <c r="NA247">
        <v>6.3399520000000001E-2</v>
      </c>
      <c r="NB247">
        <v>0.86399809999999999</v>
      </c>
      <c r="NC247">
        <v>27.571090000000002</v>
      </c>
      <c r="ND247" s="1">
        <v>2.1432029999999999E-4</v>
      </c>
      <c r="NE247">
        <v>6.0270440000000002E-2</v>
      </c>
      <c r="NF247">
        <v>0.86399539999999997</v>
      </c>
      <c r="NG247">
        <v>27.167660000000001</v>
      </c>
      <c r="NH247" s="1">
        <v>2.035517E-4</v>
      </c>
      <c r="NI247">
        <v>5.7375460000000003E-2</v>
      </c>
      <c r="NJ247">
        <v>0.86397820000000003</v>
      </c>
      <c r="NK247">
        <v>26.555499999999999</v>
      </c>
      <c r="NL247" s="1">
        <v>1.9380959999999999E-4</v>
      </c>
      <c r="NM247">
        <v>5.4749609999999997E-2</v>
      </c>
      <c r="NN247">
        <v>0.86401079999999997</v>
      </c>
      <c r="NO247">
        <v>26.02122</v>
      </c>
      <c r="NP247" s="1">
        <v>1.8501610000000001E-4</v>
      </c>
      <c r="NQ247">
        <v>5.2374299999999999E-2</v>
      </c>
      <c r="NR247">
        <v>0.86399530000000002</v>
      </c>
      <c r="NS247">
        <v>25.73995</v>
      </c>
      <c r="NT247" s="1">
        <v>1.7697399999999999E-4</v>
      </c>
      <c r="NU247">
        <v>5.0200179999999997E-2</v>
      </c>
      <c r="NV247">
        <v>0.86399269999999995</v>
      </c>
      <c r="NW247">
        <v>26.29608</v>
      </c>
      <c r="NX247" s="1">
        <v>1.6957389999999999E-4</v>
      </c>
      <c r="NY247">
        <v>4.8194090000000002E-2</v>
      </c>
      <c r="NZ247">
        <v>0.86397780000000002</v>
      </c>
      <c r="OA247">
        <v>27.053249999999998</v>
      </c>
      <c r="OB247" s="1">
        <v>1.6264289999999999E-4</v>
      </c>
      <c r="OC247">
        <v>4.6310320000000002E-2</v>
      </c>
      <c r="OD247">
        <v>0.86402060000000003</v>
      </c>
      <c r="OE247">
        <v>27.56033</v>
      </c>
      <c r="OF247" s="1">
        <v>1.5606109999999999E-4</v>
      </c>
      <c r="OG247">
        <v>4.4519299999999998E-2</v>
      </c>
      <c r="OH247">
        <v>0.86400690000000002</v>
      </c>
      <c r="OI247">
        <v>27.754629999999999</v>
      </c>
      <c r="OJ247" s="1">
        <v>1.4982480000000001E-4</v>
      </c>
      <c r="OK247">
        <v>4.2816460000000001E-2</v>
      </c>
    </row>
    <row r="248" spans="1:401" x14ac:dyDescent="0.35">
      <c r="A248">
        <v>254</v>
      </c>
      <c r="B248" t="s">
        <v>4</v>
      </c>
      <c r="C248" t="s">
        <v>181</v>
      </c>
      <c r="D248" t="s">
        <v>254</v>
      </c>
      <c r="E248">
        <v>867.99109999999996</v>
      </c>
      <c r="F248">
        <v>0.83241639999999995</v>
      </c>
      <c r="G248">
        <v>22.84825</v>
      </c>
      <c r="H248">
        <v>0</v>
      </c>
      <c r="I248">
        <v>0</v>
      </c>
      <c r="J248">
        <v>0.83214580000000005</v>
      </c>
      <c r="K248">
        <v>22.910430000000002</v>
      </c>
      <c r="L248">
        <v>0</v>
      </c>
      <c r="M248">
        <v>0</v>
      </c>
      <c r="N248">
        <v>0.83192250000000001</v>
      </c>
      <c r="O248">
        <v>23.158180000000002</v>
      </c>
      <c r="P248">
        <v>0</v>
      </c>
      <c r="Q248">
        <v>0</v>
      </c>
      <c r="R248">
        <v>0.83164389999999999</v>
      </c>
      <c r="S248">
        <v>23.192450000000001</v>
      </c>
      <c r="T248">
        <v>0</v>
      </c>
      <c r="U248">
        <v>0</v>
      </c>
      <c r="V248">
        <v>0.83144130000000005</v>
      </c>
      <c r="W248">
        <v>22.950559999999999</v>
      </c>
      <c r="X248">
        <v>0</v>
      </c>
      <c r="Y248">
        <v>0</v>
      </c>
      <c r="Z248">
        <v>0.83115479999999997</v>
      </c>
      <c r="AA248">
        <v>22.741160000000001</v>
      </c>
      <c r="AB248">
        <v>0</v>
      </c>
      <c r="AC248">
        <v>0</v>
      </c>
      <c r="AD248">
        <v>0.83049360000000005</v>
      </c>
      <c r="AE248">
        <v>22.495180000000001</v>
      </c>
      <c r="AF248">
        <v>0</v>
      </c>
      <c r="AG248">
        <v>0</v>
      </c>
      <c r="AH248">
        <v>0.82954779999999995</v>
      </c>
      <c r="AI248">
        <v>22.694469999999999</v>
      </c>
      <c r="AJ248">
        <v>0</v>
      </c>
      <c r="AK248">
        <v>0</v>
      </c>
      <c r="AL248">
        <v>0.8284009</v>
      </c>
      <c r="AM248">
        <v>23.073309999999999</v>
      </c>
      <c r="AN248">
        <v>0</v>
      </c>
      <c r="AO248">
        <v>0</v>
      </c>
      <c r="AP248">
        <v>0.82733769999999995</v>
      </c>
      <c r="AQ248">
        <v>23.595659999999999</v>
      </c>
      <c r="AR248">
        <v>0</v>
      </c>
      <c r="AS248">
        <v>0</v>
      </c>
      <c r="AT248">
        <v>0.82648469999999996</v>
      </c>
      <c r="AU248">
        <v>24.143989999999999</v>
      </c>
      <c r="AV248">
        <v>1.335265E-34</v>
      </c>
      <c r="AW248">
        <v>3.873936E-32</v>
      </c>
      <c r="AX248">
        <v>0.82581830000000001</v>
      </c>
      <c r="AY248">
        <v>24.313780000000001</v>
      </c>
      <c r="AZ248" s="1">
        <v>5.7641110000000002E-23</v>
      </c>
      <c r="BA248" s="1">
        <v>1.6837389999999999E-20</v>
      </c>
      <c r="BB248">
        <v>0.82526840000000001</v>
      </c>
      <c r="BC248">
        <v>24.325289999999999</v>
      </c>
      <c r="BD248" s="1">
        <v>1.3980969999999999E-13</v>
      </c>
      <c r="BE248" s="1">
        <v>3.2411259999999998E-11</v>
      </c>
      <c r="BF248">
        <v>0.82485960000000003</v>
      </c>
      <c r="BG248">
        <v>24.255019999999998</v>
      </c>
      <c r="BH248" s="1">
        <v>1.070581E-7</v>
      </c>
      <c r="BI248" s="1">
        <v>2.4045250000000002E-5</v>
      </c>
      <c r="BJ248">
        <v>0.82437059999999995</v>
      </c>
      <c r="BK248">
        <v>24.2424</v>
      </c>
      <c r="BL248" s="1">
        <v>1.305457E-4</v>
      </c>
      <c r="BM248" s="1">
        <v>3.1259000000000002E-2</v>
      </c>
      <c r="BN248">
        <v>0.82377860000000003</v>
      </c>
      <c r="BO248">
        <v>24.676690000000001</v>
      </c>
      <c r="BP248" s="1">
        <v>1.8148830000000001E-2</v>
      </c>
      <c r="BQ248" s="1">
        <v>4.5598099999999997</v>
      </c>
      <c r="BR248">
        <v>0.82306570000000001</v>
      </c>
      <c r="BS248">
        <v>25.064979999999998</v>
      </c>
      <c r="BT248" s="1">
        <v>0.59885529999999998</v>
      </c>
      <c r="BU248" s="1">
        <v>156.4588</v>
      </c>
      <c r="BV248">
        <v>0.82221569999999999</v>
      </c>
      <c r="BW248">
        <v>25.45937</v>
      </c>
      <c r="BX248" s="1">
        <v>6.6168870000000002</v>
      </c>
      <c r="BY248">
        <v>1788.777</v>
      </c>
      <c r="BZ248">
        <v>0.82115479999999996</v>
      </c>
      <c r="CA248">
        <v>25.843309999999999</v>
      </c>
      <c r="CB248" s="1">
        <v>30.481310000000001</v>
      </c>
      <c r="CC248">
        <v>8491.7780000000002</v>
      </c>
      <c r="CD248">
        <v>0.81991130000000001</v>
      </c>
      <c r="CE248">
        <v>25.956410000000002</v>
      </c>
      <c r="CF248">
        <v>68.498230000000007</v>
      </c>
      <c r="CG248">
        <v>19607.02</v>
      </c>
      <c r="CH248">
        <v>0.81845659999999998</v>
      </c>
      <c r="CI248">
        <v>25.84282</v>
      </c>
      <c r="CJ248">
        <v>84.772189999999995</v>
      </c>
      <c r="CK248">
        <v>24867.41</v>
      </c>
      <c r="CL248">
        <v>0.81694880000000003</v>
      </c>
      <c r="CM248">
        <v>25.731269999999999</v>
      </c>
      <c r="CN248">
        <v>64.036829999999995</v>
      </c>
      <c r="CO248">
        <v>19206.560000000001</v>
      </c>
      <c r="CP248">
        <v>0.81534830000000003</v>
      </c>
      <c r="CQ248">
        <v>25.717970000000001</v>
      </c>
      <c r="CR248">
        <v>31.992519999999999</v>
      </c>
      <c r="CS248">
        <v>9788.4069999999992</v>
      </c>
      <c r="CT248">
        <v>0.81405510000000003</v>
      </c>
      <c r="CU248">
        <v>25.916840000000001</v>
      </c>
      <c r="CV248">
        <v>11.387090000000001</v>
      </c>
      <c r="CW248">
        <v>3543.99</v>
      </c>
      <c r="CX248">
        <v>0.81210380000000004</v>
      </c>
      <c r="CY248">
        <v>25.721730000000001</v>
      </c>
      <c r="CZ248">
        <v>3.098792</v>
      </c>
      <c r="DA248">
        <v>978.97990000000004</v>
      </c>
      <c r="DB248">
        <v>0.80916390000000005</v>
      </c>
      <c r="DC248">
        <v>25.897880000000001</v>
      </c>
      <c r="DD248">
        <v>0.71444350000000001</v>
      </c>
      <c r="DE248">
        <v>227.69540000000001</v>
      </c>
      <c r="DF248">
        <v>0.80606009999999995</v>
      </c>
      <c r="DG248">
        <v>26.08249</v>
      </c>
      <c r="DH248">
        <v>0.18122540000000001</v>
      </c>
      <c r="DI248">
        <v>57.141730000000003</v>
      </c>
      <c r="DJ248">
        <v>0.80282770000000003</v>
      </c>
      <c r="DK248">
        <v>26.06137</v>
      </c>
      <c r="DL248">
        <v>8.3416799999999999E-2</v>
      </c>
      <c r="DM248">
        <v>25.474080000000001</v>
      </c>
      <c r="DN248">
        <v>0.79975459999999998</v>
      </c>
      <c r="DO248">
        <v>25.923179999999999</v>
      </c>
      <c r="DP248">
        <v>6.8680630000000006E-2</v>
      </c>
      <c r="DQ248">
        <v>20.686630000000001</v>
      </c>
      <c r="DR248">
        <v>0.79661000000000004</v>
      </c>
      <c r="DS248">
        <v>25.818529999999999</v>
      </c>
      <c r="DT248">
        <v>6.6345749999999995E-2</v>
      </c>
      <c r="DU248">
        <v>20.012540000000001</v>
      </c>
      <c r="DV248">
        <v>0.79334740000000004</v>
      </c>
      <c r="DW248">
        <v>25.82572</v>
      </c>
      <c r="DX248">
        <v>6.3941570000000003E-2</v>
      </c>
      <c r="DY248">
        <v>19.383800000000001</v>
      </c>
      <c r="DZ248">
        <v>0.79003299999999999</v>
      </c>
      <c r="EA248">
        <v>26.242360000000001</v>
      </c>
      <c r="EB248">
        <v>6.0011019999999998E-2</v>
      </c>
      <c r="EC248">
        <v>18.286760000000001</v>
      </c>
      <c r="ED248">
        <v>0.78686520000000004</v>
      </c>
      <c r="EE248">
        <v>26.62154</v>
      </c>
      <c r="EF248" s="1">
        <v>5.5150490000000003E-2</v>
      </c>
      <c r="EG248">
        <v>16.884170000000001</v>
      </c>
      <c r="EH248">
        <v>0.7837442</v>
      </c>
      <c r="EI248">
        <v>26.962489999999999</v>
      </c>
      <c r="EJ248" s="1">
        <v>5.0033269999999998E-2</v>
      </c>
      <c r="EK248">
        <v>15.37895</v>
      </c>
      <c r="EL248">
        <v>0.78181069999999997</v>
      </c>
      <c r="EM248">
        <v>27.187360000000002</v>
      </c>
      <c r="EN248" s="1">
        <v>4.5040520000000001E-2</v>
      </c>
      <c r="EO248">
        <v>13.876620000000001</v>
      </c>
      <c r="EP248">
        <v>0.78027279999999999</v>
      </c>
      <c r="EQ248">
        <v>26.97325</v>
      </c>
      <c r="ER248" s="1">
        <v>4.0343190000000001E-2</v>
      </c>
      <c r="ES248">
        <v>12.451370000000001</v>
      </c>
      <c r="ET248">
        <v>0.77902000000000005</v>
      </c>
      <c r="EU248">
        <v>26.565020000000001</v>
      </c>
      <c r="EV248" s="1">
        <v>3.6049999999999999E-2</v>
      </c>
      <c r="EW248">
        <v>11.14034</v>
      </c>
      <c r="EX248">
        <v>0.77828160000000002</v>
      </c>
      <c r="EY248">
        <v>26.390750000000001</v>
      </c>
      <c r="EZ248" s="1">
        <v>3.2201359999999998E-2</v>
      </c>
      <c r="FA248">
        <v>9.9611140000000002</v>
      </c>
      <c r="FB248">
        <v>0.7778233</v>
      </c>
      <c r="FC248">
        <v>26.446059999999999</v>
      </c>
      <c r="FD248" s="1">
        <v>2.8794980000000001E-2</v>
      </c>
      <c r="FE248">
        <v>8.9153749999999992</v>
      </c>
      <c r="FF248">
        <v>0.77720389999999995</v>
      </c>
      <c r="FG248">
        <v>26.914549999999998</v>
      </c>
      <c r="FH248" s="1">
        <v>2.5743189999999999E-2</v>
      </c>
      <c r="FI248">
        <v>7.9816060000000002</v>
      </c>
      <c r="FJ248">
        <v>0.77665050000000002</v>
      </c>
      <c r="FK248">
        <v>27.179659999999998</v>
      </c>
      <c r="FL248" s="1">
        <v>2.2998930000000001E-2</v>
      </c>
      <c r="FM248">
        <v>7.1405099999999999</v>
      </c>
      <c r="FN248">
        <v>0.77607099999999996</v>
      </c>
      <c r="FO248">
        <v>27.19455</v>
      </c>
      <c r="FP248" s="1">
        <v>2.0531859999999999E-2</v>
      </c>
      <c r="FQ248">
        <v>6.3836880000000003</v>
      </c>
      <c r="FR248">
        <v>0.77698829999999997</v>
      </c>
      <c r="FS248">
        <v>26.907039999999999</v>
      </c>
      <c r="FT248" s="1">
        <v>1.834322E-2</v>
      </c>
      <c r="FU248">
        <v>5.699884</v>
      </c>
      <c r="FV248">
        <v>0.77924070000000001</v>
      </c>
      <c r="FW248">
        <v>26.41705</v>
      </c>
      <c r="FX248" s="1">
        <v>1.6391119999999999E-2</v>
      </c>
      <c r="FY248">
        <v>5.07897</v>
      </c>
      <c r="FZ248">
        <v>0.78211470000000005</v>
      </c>
      <c r="GA248">
        <v>25.949339999999999</v>
      </c>
      <c r="GB248" s="1">
        <v>1.46366E-2</v>
      </c>
      <c r="GC248">
        <v>4.5194039999999998</v>
      </c>
      <c r="GD248">
        <v>0.78577269999999999</v>
      </c>
      <c r="GE248">
        <v>25.678709999999999</v>
      </c>
      <c r="GF248" s="1">
        <v>1.307117E-2</v>
      </c>
      <c r="GG248">
        <v>4.0210730000000003</v>
      </c>
      <c r="GH248">
        <v>0.78974279999999997</v>
      </c>
      <c r="GI248">
        <v>25.76623</v>
      </c>
      <c r="GJ248" s="1">
        <v>1.1676199999999999E-2</v>
      </c>
      <c r="GK248">
        <v>3.5765060000000002</v>
      </c>
      <c r="GL248">
        <v>0.79396529999999998</v>
      </c>
      <c r="GM248">
        <v>26.44511</v>
      </c>
      <c r="GN248" s="1">
        <v>1.0438319999999999E-2</v>
      </c>
      <c r="GO248">
        <v>3.1818550000000001</v>
      </c>
      <c r="GP248">
        <v>0.79815420000000004</v>
      </c>
      <c r="GQ248">
        <v>27.19087</v>
      </c>
      <c r="GR248" s="1">
        <v>9.3344959999999994E-3</v>
      </c>
      <c r="GS248">
        <v>2.830406</v>
      </c>
      <c r="GT248">
        <v>0.80238500000000001</v>
      </c>
      <c r="GU248">
        <v>27.815550000000002</v>
      </c>
      <c r="GV248" s="1">
        <v>8.3438420000000006E-3</v>
      </c>
      <c r="GW248">
        <v>2.5157880000000001</v>
      </c>
      <c r="GX248">
        <v>0.80676009999999998</v>
      </c>
      <c r="GY248">
        <v>28.097999999999999</v>
      </c>
      <c r="GZ248" s="1">
        <v>7.440749E-3</v>
      </c>
      <c r="HA248">
        <v>2.2308430000000001</v>
      </c>
      <c r="HB248">
        <v>0.81123040000000002</v>
      </c>
      <c r="HC248">
        <v>27.953029999999998</v>
      </c>
      <c r="HD248" s="1">
        <v>6.6190570000000002E-3</v>
      </c>
      <c r="HE248">
        <v>1.9730000000000001</v>
      </c>
      <c r="HF248">
        <v>0.81477029999999995</v>
      </c>
      <c r="HG248">
        <v>27.38373</v>
      </c>
      <c r="HH248" s="1">
        <v>5.8676589999999999E-3</v>
      </c>
      <c r="HI248">
        <v>1.7400659999999999</v>
      </c>
      <c r="HJ248">
        <v>0.81742230000000005</v>
      </c>
      <c r="HK248">
        <v>26.979220000000002</v>
      </c>
      <c r="HL248" s="1">
        <v>5.1660589999999998E-3</v>
      </c>
      <c r="HM248">
        <v>1.5261929999999999</v>
      </c>
      <c r="HN248">
        <v>0.8196445</v>
      </c>
      <c r="HO248">
        <v>26.838069999999998</v>
      </c>
      <c r="HP248" s="1">
        <v>4.4983749999999998E-3</v>
      </c>
      <c r="HQ248">
        <v>1.325148</v>
      </c>
      <c r="HR248">
        <v>0.82138489999999997</v>
      </c>
      <c r="HS248">
        <v>27.201429999999998</v>
      </c>
      <c r="HT248" s="1">
        <v>3.843684E-3</v>
      </c>
      <c r="HU248">
        <v>1.1302140000000001</v>
      </c>
      <c r="HV248">
        <v>0.82274380000000003</v>
      </c>
      <c r="HW248">
        <v>27.788969999999999</v>
      </c>
      <c r="HX248" s="1">
        <v>3.199857E-3</v>
      </c>
      <c r="HY248">
        <v>0.94001539999999995</v>
      </c>
      <c r="HZ248">
        <v>0.82388170000000005</v>
      </c>
      <c r="IA248">
        <v>28.075369999999999</v>
      </c>
      <c r="IB248" s="1">
        <v>2.5940500000000001E-3</v>
      </c>
      <c r="IC248">
        <v>0.76149339999999999</v>
      </c>
      <c r="ID248">
        <v>0.82486490000000001</v>
      </c>
      <c r="IE248">
        <v>28.12397</v>
      </c>
      <c r="IF248" s="1">
        <v>2.0658450000000002E-3</v>
      </c>
      <c r="IG248">
        <v>0.60583500000000001</v>
      </c>
      <c r="IH248">
        <v>0.8256059</v>
      </c>
      <c r="II248">
        <v>27.68169</v>
      </c>
      <c r="IJ248" s="1">
        <v>1.6447499999999999E-3</v>
      </c>
      <c r="IK248">
        <v>0.48153879999999999</v>
      </c>
      <c r="IL248">
        <v>0.82620890000000002</v>
      </c>
      <c r="IM248">
        <v>26.88457</v>
      </c>
      <c r="IN248" s="1">
        <v>1.3358109999999999E-3</v>
      </c>
      <c r="IO248">
        <v>0.39011000000000001</v>
      </c>
      <c r="IP248">
        <v>0.82662720000000001</v>
      </c>
      <c r="IQ248">
        <v>26.153890000000001</v>
      </c>
      <c r="IR248" s="1">
        <v>1.1216819999999999E-3</v>
      </c>
      <c r="IS248">
        <v>0.32666410000000001</v>
      </c>
      <c r="IT248">
        <v>0.82698349999999998</v>
      </c>
      <c r="IU248">
        <v>25.80424</v>
      </c>
      <c r="IV248" s="1">
        <v>9.7542060000000005E-4</v>
      </c>
      <c r="IW248">
        <v>0.28337200000000001</v>
      </c>
      <c r="IX248">
        <v>0.82725689999999996</v>
      </c>
      <c r="IY248">
        <v>26.402940000000001</v>
      </c>
      <c r="IZ248" s="1">
        <v>8.7153980000000001E-4</v>
      </c>
      <c r="JA248">
        <v>0.25278020000000001</v>
      </c>
      <c r="JB248">
        <v>0.82744459999999997</v>
      </c>
      <c r="JC248">
        <v>27.19547</v>
      </c>
      <c r="JD248" s="1">
        <v>7.9215350000000004E-4</v>
      </c>
      <c r="JE248">
        <v>0.22949749999999999</v>
      </c>
      <c r="JF248">
        <v>0.82761249999999997</v>
      </c>
      <c r="JG248">
        <v>27.889119999999998</v>
      </c>
      <c r="JH248" s="1">
        <v>7.2709070000000003E-4</v>
      </c>
      <c r="JI248">
        <v>0.21050279999999999</v>
      </c>
      <c r="JJ248">
        <v>0.82780299999999996</v>
      </c>
      <c r="JK248">
        <v>27.97099</v>
      </c>
      <c r="JL248" s="1">
        <v>6.724093E-4</v>
      </c>
      <c r="JM248">
        <v>0.19456209999999999</v>
      </c>
      <c r="JN248">
        <v>0.82793939999999999</v>
      </c>
      <c r="JO248">
        <v>27.622440000000001</v>
      </c>
      <c r="JP248" s="1">
        <v>6.2659659999999998E-4</v>
      </c>
      <c r="JQ248">
        <v>0.18119250000000001</v>
      </c>
      <c r="JR248">
        <v>0.82809180000000004</v>
      </c>
      <c r="JS248">
        <v>26.94406</v>
      </c>
      <c r="JT248" s="1">
        <v>5.883714E-4</v>
      </c>
      <c r="JU248">
        <v>0.1700439</v>
      </c>
      <c r="JV248">
        <v>0.82823999999999998</v>
      </c>
      <c r="JW248">
        <v>26.469069999999999</v>
      </c>
      <c r="JX248" s="1">
        <v>5.5634779999999995E-4</v>
      </c>
      <c r="JY248">
        <v>0.16070100000000001</v>
      </c>
      <c r="JZ248">
        <v>0.8284241</v>
      </c>
      <c r="KA248">
        <v>26.384879999999999</v>
      </c>
      <c r="KB248" s="1">
        <v>5.291788E-4</v>
      </c>
      <c r="KC248">
        <v>0.1527877</v>
      </c>
      <c r="KD248">
        <v>0.82858069999999995</v>
      </c>
      <c r="KE248">
        <v>27.112739999999999</v>
      </c>
      <c r="KF248" s="1">
        <v>5.0589470000000003E-4</v>
      </c>
      <c r="KG248">
        <v>0.146012</v>
      </c>
      <c r="KH248">
        <v>0.82877990000000001</v>
      </c>
      <c r="KI248">
        <v>27.902999999999999</v>
      </c>
      <c r="KJ248" s="1">
        <v>4.8590599999999998E-4</v>
      </c>
      <c r="KK248">
        <v>0.14017299999999999</v>
      </c>
      <c r="KL248">
        <v>0.82897310000000002</v>
      </c>
      <c r="KM248">
        <v>28.578679999999999</v>
      </c>
      <c r="KN248" s="1">
        <v>4.6811310000000002E-4</v>
      </c>
      <c r="KO248">
        <v>0.13500010000000001</v>
      </c>
      <c r="KP248">
        <v>0.82921100000000003</v>
      </c>
      <c r="KQ248">
        <v>28.856629999999999</v>
      </c>
      <c r="KR248" s="1">
        <v>4.5153700000000001E-4</v>
      </c>
      <c r="KS248">
        <v>0.13017960000000001</v>
      </c>
      <c r="KT248">
        <v>0.82943489999999997</v>
      </c>
      <c r="KU248">
        <v>28.441549999999999</v>
      </c>
      <c r="KV248" s="1">
        <v>4.3521E-4</v>
      </c>
      <c r="KW248">
        <v>0.12545410000000001</v>
      </c>
      <c r="KX248">
        <v>0.82965500000000003</v>
      </c>
      <c r="KY248">
        <v>27.706869999999999</v>
      </c>
      <c r="KZ248" s="1">
        <v>4.1874909999999998E-4</v>
      </c>
      <c r="LA248">
        <v>0.1206909</v>
      </c>
      <c r="LB248">
        <v>0.82986459999999995</v>
      </c>
      <c r="LC248">
        <v>27.038689999999999</v>
      </c>
      <c r="LD248" s="1">
        <v>4.0205150000000001E-4</v>
      </c>
      <c r="LE248">
        <v>0.1158631</v>
      </c>
      <c r="LF248">
        <v>0.83009469999999996</v>
      </c>
      <c r="LG248">
        <v>26.74596</v>
      </c>
      <c r="LH248" s="1">
        <v>3.8538450000000002E-4</v>
      </c>
      <c r="LI248">
        <v>0.11102960000000001</v>
      </c>
      <c r="LJ248">
        <v>0.83036900000000002</v>
      </c>
      <c r="LK248">
        <v>27.195930000000001</v>
      </c>
      <c r="LL248" s="1">
        <v>3.6884290000000001E-4</v>
      </c>
      <c r="LM248">
        <v>0.10623879999999999</v>
      </c>
      <c r="LN248">
        <v>0.83056010000000002</v>
      </c>
      <c r="LO248">
        <v>27.82216</v>
      </c>
      <c r="LP248" s="1">
        <v>3.5262949999999998E-4</v>
      </c>
      <c r="LQ248">
        <v>0.1015486</v>
      </c>
      <c r="LR248">
        <v>0.83075330000000003</v>
      </c>
      <c r="LS248">
        <v>28.419250000000002</v>
      </c>
      <c r="LT248" s="1">
        <v>3.3691409999999999E-4</v>
      </c>
      <c r="LU248">
        <v>9.6997539999999993E-2</v>
      </c>
      <c r="LV248">
        <v>0.83094140000000005</v>
      </c>
      <c r="LW248">
        <v>28.63963</v>
      </c>
      <c r="LX248" s="1">
        <v>3.2176399999999999E-4</v>
      </c>
      <c r="LY248">
        <v>9.2605880000000002E-2</v>
      </c>
      <c r="LZ248">
        <v>0.83109639999999996</v>
      </c>
      <c r="MA248">
        <v>28.398530000000001</v>
      </c>
      <c r="MB248" s="1">
        <v>3.068158E-4</v>
      </c>
      <c r="MC248">
        <v>8.8398820000000003E-2</v>
      </c>
      <c r="MD248">
        <v>0.83121500000000004</v>
      </c>
      <c r="ME248">
        <v>27.769290000000002</v>
      </c>
      <c r="MF248" s="1">
        <v>2.9203479999999999E-4</v>
      </c>
      <c r="MG248">
        <v>8.4411929999999996E-2</v>
      </c>
      <c r="MH248">
        <v>0.83128400000000002</v>
      </c>
      <c r="MI248">
        <v>27.222930000000002</v>
      </c>
      <c r="MJ248" s="1">
        <v>2.7811360000000001E-4</v>
      </c>
      <c r="MK248">
        <v>8.0638399999999999E-2</v>
      </c>
      <c r="ML248">
        <v>0.83140650000000005</v>
      </c>
      <c r="MM248">
        <v>26.920030000000001</v>
      </c>
      <c r="MN248" s="1">
        <v>2.6480939999999999E-4</v>
      </c>
      <c r="MO248">
        <v>7.7008259999999995E-2</v>
      </c>
      <c r="MP248">
        <v>0.83146739999999997</v>
      </c>
      <c r="MQ248">
        <v>27.40155</v>
      </c>
      <c r="MR248" s="1">
        <v>2.5189869999999999E-4</v>
      </c>
      <c r="MS248">
        <v>7.3465089999999997E-2</v>
      </c>
      <c r="MT248">
        <v>0.83150420000000003</v>
      </c>
      <c r="MU248">
        <v>27.7073</v>
      </c>
      <c r="MV248" s="1">
        <v>2.392366E-4</v>
      </c>
      <c r="MW248">
        <v>6.9971580000000005E-2</v>
      </c>
      <c r="MX248">
        <v>0.83156779999999997</v>
      </c>
      <c r="MY248">
        <v>27.80846</v>
      </c>
      <c r="MZ248" s="1">
        <v>2.269208E-4</v>
      </c>
      <c r="NA248">
        <v>6.6541080000000002E-2</v>
      </c>
      <c r="NB248">
        <v>0.83161439999999998</v>
      </c>
      <c r="NC248">
        <v>27.614550000000001</v>
      </c>
      <c r="ND248" s="1">
        <v>2.151934E-4</v>
      </c>
      <c r="NE248">
        <v>6.3254859999999996E-2</v>
      </c>
      <c r="NF248">
        <v>0.83158379999999998</v>
      </c>
      <c r="NG248">
        <v>27.21932</v>
      </c>
      <c r="NH248" s="1">
        <v>2.0434629999999999E-4</v>
      </c>
      <c r="NI248">
        <v>6.0205090000000003E-2</v>
      </c>
      <c r="NJ248">
        <v>0.83163799999999999</v>
      </c>
      <c r="NK248">
        <v>26.60181</v>
      </c>
      <c r="NL248" s="1">
        <v>1.945254E-4</v>
      </c>
      <c r="NM248">
        <v>5.7434159999999998E-2</v>
      </c>
      <c r="NN248">
        <v>0.83164740000000004</v>
      </c>
      <c r="NO248">
        <v>26.05602</v>
      </c>
      <c r="NP248" s="1">
        <v>1.8566620000000001E-4</v>
      </c>
      <c r="NQ248">
        <v>5.4930600000000003E-2</v>
      </c>
      <c r="NR248">
        <v>0.83163509999999996</v>
      </c>
      <c r="NS248">
        <v>25.764430000000001</v>
      </c>
      <c r="NT248" s="1">
        <v>1.775708E-4</v>
      </c>
      <c r="NU248">
        <v>5.2640680000000002E-2</v>
      </c>
      <c r="NV248">
        <v>0.83162780000000003</v>
      </c>
      <c r="NW248">
        <v>26.336189999999998</v>
      </c>
      <c r="NX248" s="1">
        <v>1.701261E-4</v>
      </c>
      <c r="NY248">
        <v>5.0529770000000002E-2</v>
      </c>
      <c r="NZ248">
        <v>0.83166220000000002</v>
      </c>
      <c r="OA248">
        <v>27.097919999999998</v>
      </c>
      <c r="OB248" s="1">
        <v>1.6316510000000001E-4</v>
      </c>
      <c r="OC248">
        <v>4.8551530000000002E-2</v>
      </c>
      <c r="OD248">
        <v>0.83166249999999997</v>
      </c>
      <c r="OE248">
        <v>27.605519999999999</v>
      </c>
      <c r="OF248" s="1">
        <v>1.5655690000000001E-4</v>
      </c>
      <c r="OG248">
        <v>4.6673220000000001E-2</v>
      </c>
      <c r="OH248">
        <v>0.83164910000000003</v>
      </c>
      <c r="OI248">
        <v>27.810089999999999</v>
      </c>
      <c r="OJ248" s="1">
        <v>1.50295E-4</v>
      </c>
      <c r="OK248">
        <v>4.488582E-2</v>
      </c>
    </row>
    <row r="249" spans="1:401" x14ac:dyDescent="0.35">
      <c r="A249">
        <v>255</v>
      </c>
      <c r="B249" t="s">
        <v>4</v>
      </c>
      <c r="C249" t="s">
        <v>181</v>
      </c>
      <c r="D249" t="s">
        <v>255</v>
      </c>
      <c r="E249">
        <v>874.23350000000005</v>
      </c>
      <c r="F249">
        <v>1.068063</v>
      </c>
      <c r="G249">
        <v>22.882670000000001</v>
      </c>
      <c r="H249">
        <v>0</v>
      </c>
      <c r="I249">
        <v>0</v>
      </c>
      <c r="J249">
        <v>1.0657190000000001</v>
      </c>
      <c r="K249">
        <v>22.933900000000001</v>
      </c>
      <c r="L249">
        <v>0</v>
      </c>
      <c r="M249">
        <v>0</v>
      </c>
      <c r="N249">
        <v>1.0634220000000001</v>
      </c>
      <c r="O249">
        <v>23.170439999999999</v>
      </c>
      <c r="P249">
        <v>0</v>
      </c>
      <c r="Q249">
        <v>0</v>
      </c>
      <c r="R249">
        <v>1.061175</v>
      </c>
      <c r="S249">
        <v>23.221260000000001</v>
      </c>
      <c r="T249">
        <v>0</v>
      </c>
      <c r="U249">
        <v>0</v>
      </c>
      <c r="V249">
        <v>1.059007</v>
      </c>
      <c r="W249">
        <v>22.974769999999999</v>
      </c>
      <c r="X249">
        <v>0</v>
      </c>
      <c r="Y249">
        <v>0</v>
      </c>
      <c r="Z249">
        <v>1.0567059999999999</v>
      </c>
      <c r="AA249">
        <v>22.770109999999999</v>
      </c>
      <c r="AB249">
        <v>0</v>
      </c>
      <c r="AC249">
        <v>0</v>
      </c>
      <c r="AD249">
        <v>1.0542100000000001</v>
      </c>
      <c r="AE249">
        <v>22.532499999999999</v>
      </c>
      <c r="AF249">
        <v>0</v>
      </c>
      <c r="AG249">
        <v>0</v>
      </c>
      <c r="AH249">
        <v>1.0511950000000001</v>
      </c>
      <c r="AI249">
        <v>22.721250000000001</v>
      </c>
      <c r="AJ249">
        <v>0</v>
      </c>
      <c r="AK249">
        <v>0</v>
      </c>
      <c r="AL249">
        <v>1.0476289999999999</v>
      </c>
      <c r="AM249">
        <v>23.08943</v>
      </c>
      <c r="AN249">
        <v>0</v>
      </c>
      <c r="AO249">
        <v>0</v>
      </c>
      <c r="AP249">
        <v>1.043895</v>
      </c>
      <c r="AQ249">
        <v>23.590969999999999</v>
      </c>
      <c r="AR249">
        <v>0</v>
      </c>
      <c r="AS249">
        <v>0</v>
      </c>
      <c r="AT249">
        <v>1.0403690000000001</v>
      </c>
      <c r="AU249">
        <v>24.133430000000001</v>
      </c>
      <c r="AV249">
        <v>1.4725600000000001E-35</v>
      </c>
      <c r="AW249">
        <v>6.1210850000000001E-33</v>
      </c>
      <c r="AX249">
        <v>1.0372140000000001</v>
      </c>
      <c r="AY249">
        <v>24.32479</v>
      </c>
      <c r="AZ249" s="1">
        <v>5.9899029999999998E-24</v>
      </c>
      <c r="BA249" s="1">
        <v>2.5146350000000001E-21</v>
      </c>
      <c r="BB249">
        <v>1.034365</v>
      </c>
      <c r="BC249">
        <v>24.338660000000001</v>
      </c>
      <c r="BD249" s="1">
        <v>1.266773E-14</v>
      </c>
      <c r="BE249" s="1">
        <v>5.3081130000000002E-12</v>
      </c>
      <c r="BF249">
        <v>1.0316449999999999</v>
      </c>
      <c r="BG249">
        <v>24.276409999999998</v>
      </c>
      <c r="BH249" s="1">
        <v>5.6382649999999997E-8</v>
      </c>
      <c r="BI249" s="1">
        <v>1.4462549999999999E-5</v>
      </c>
      <c r="BJ249">
        <v>1.028878</v>
      </c>
      <c r="BK249">
        <v>24.26408</v>
      </c>
      <c r="BL249" s="1">
        <v>8.3616989999999995E-5</v>
      </c>
      <c r="BM249" s="1">
        <v>2.398426E-2</v>
      </c>
      <c r="BN249">
        <v>1.0259499999999999</v>
      </c>
      <c r="BO249">
        <v>24.70148</v>
      </c>
      <c r="BP249" s="1">
        <v>1.3059940000000001E-2</v>
      </c>
      <c r="BQ249" s="1">
        <v>4.0800770000000002</v>
      </c>
      <c r="BR249">
        <v>1.0228219999999999</v>
      </c>
      <c r="BS249">
        <v>25.088989999999999</v>
      </c>
      <c r="BT249" s="1">
        <v>0.47100029999999998</v>
      </c>
      <c r="BU249" s="1">
        <v>158.39070000000001</v>
      </c>
      <c r="BV249">
        <v>1.0193369999999999</v>
      </c>
      <c r="BW249">
        <v>25.483840000000001</v>
      </c>
      <c r="BX249" s="1">
        <v>5.6005209999999996</v>
      </c>
      <c r="BY249">
        <v>2014.8009999999999</v>
      </c>
      <c r="BZ249">
        <v>1.015317</v>
      </c>
      <c r="CA249">
        <v>25.841460000000001</v>
      </c>
      <c r="CB249" s="1">
        <v>27.474710000000002</v>
      </c>
      <c r="CC249">
        <v>10523.61</v>
      </c>
      <c r="CD249">
        <v>1.0107139999999999</v>
      </c>
      <c r="CE249">
        <v>25.967220000000001</v>
      </c>
      <c r="CF249">
        <v>65.233230000000006</v>
      </c>
      <c r="CG249">
        <v>26512</v>
      </c>
      <c r="CH249">
        <v>1.0054149999999999</v>
      </c>
      <c r="CI249">
        <v>25.848469999999999</v>
      </c>
      <c r="CJ249">
        <v>84.846689999999995</v>
      </c>
      <c r="CK249">
        <v>36472.910000000003</v>
      </c>
      <c r="CL249">
        <v>0.99963279999999999</v>
      </c>
      <c r="CM249">
        <v>25.748200000000001</v>
      </c>
      <c r="CN249">
        <v>66.837119999999999</v>
      </c>
      <c r="CO249">
        <v>30311.74</v>
      </c>
      <c r="CP249">
        <v>0.99331060000000004</v>
      </c>
      <c r="CQ249">
        <v>25.741499999999998</v>
      </c>
      <c r="CR249">
        <v>34.691409999999998</v>
      </c>
      <c r="CS249">
        <v>16545.599999999999</v>
      </c>
      <c r="CT249">
        <v>0.98705140000000002</v>
      </c>
      <c r="CU249">
        <v>25.97176</v>
      </c>
      <c r="CV249">
        <v>12.76694</v>
      </c>
      <c r="CW249">
        <v>6378.9690000000001</v>
      </c>
      <c r="CX249">
        <v>0.98054920000000001</v>
      </c>
      <c r="CY249">
        <v>25.778289999999998</v>
      </c>
      <c r="CZ249">
        <v>3.5700340000000002</v>
      </c>
      <c r="DA249">
        <v>1860.087</v>
      </c>
      <c r="DB249">
        <v>0.9741301</v>
      </c>
      <c r="DC249">
        <v>25.939969999999999</v>
      </c>
      <c r="DD249">
        <v>0.8346751</v>
      </c>
      <c r="DE249">
        <v>447.59449999999998</v>
      </c>
      <c r="DF249">
        <v>0.96736049999999996</v>
      </c>
      <c r="DG249">
        <v>26.107880000000002</v>
      </c>
      <c r="DH249">
        <v>0.20577039999999999</v>
      </c>
      <c r="DI249">
        <v>108.8595</v>
      </c>
      <c r="DJ249">
        <v>0.96030919999999997</v>
      </c>
      <c r="DK249">
        <v>26.091709999999999</v>
      </c>
      <c r="DL249">
        <v>8.7559219999999993E-2</v>
      </c>
      <c r="DM249">
        <v>42.86994</v>
      </c>
      <c r="DN249">
        <v>0.95251920000000001</v>
      </c>
      <c r="DO249">
        <v>25.944050000000001</v>
      </c>
      <c r="DP249">
        <v>6.9227159999999996E-2</v>
      </c>
      <c r="DQ249">
        <v>32.429409999999997</v>
      </c>
      <c r="DR249">
        <v>0.94449289999999997</v>
      </c>
      <c r="DS249">
        <v>25.84028</v>
      </c>
      <c r="DT249">
        <v>6.6486279999999995E-2</v>
      </c>
      <c r="DU249">
        <v>31.163589999999999</v>
      </c>
      <c r="DV249">
        <v>0.93617519999999999</v>
      </c>
      <c r="DW249">
        <v>25.845949999999998</v>
      </c>
      <c r="DX249">
        <v>6.4208929999999997E-2</v>
      </c>
      <c r="DY249">
        <v>30.467500000000001</v>
      </c>
      <c r="DZ249">
        <v>0.92771539999999997</v>
      </c>
      <c r="EA249">
        <v>26.28783</v>
      </c>
      <c r="EB249">
        <v>6.0419590000000002E-2</v>
      </c>
      <c r="EC249">
        <v>29.064810000000001</v>
      </c>
      <c r="ED249">
        <v>0.91935719999999999</v>
      </c>
      <c r="EE249">
        <v>26.679670000000002</v>
      </c>
      <c r="EF249" s="1">
        <v>5.5628209999999997E-2</v>
      </c>
      <c r="EG249">
        <v>27.108640000000001</v>
      </c>
      <c r="EH249">
        <v>0.91145310000000002</v>
      </c>
      <c r="EI249">
        <v>27.02402</v>
      </c>
      <c r="EJ249" s="1">
        <v>5.0530680000000001E-2</v>
      </c>
      <c r="EK249">
        <v>24.91123</v>
      </c>
      <c r="EL249">
        <v>0.90493520000000005</v>
      </c>
      <c r="EM249">
        <v>27.256740000000001</v>
      </c>
      <c r="EN249" s="1">
        <v>4.5525719999999999E-2</v>
      </c>
      <c r="EO249">
        <v>22.670089999999998</v>
      </c>
      <c r="EP249">
        <v>0.89888699999999999</v>
      </c>
      <c r="EQ249">
        <v>27.048349999999999</v>
      </c>
      <c r="ER249" s="1">
        <v>4.0799809999999999E-2</v>
      </c>
      <c r="ES249">
        <v>20.513770000000001</v>
      </c>
      <c r="ET249">
        <v>0.89292380000000005</v>
      </c>
      <c r="EU249">
        <v>26.607230000000001</v>
      </c>
      <c r="EV249" s="1">
        <v>3.646688E-2</v>
      </c>
      <c r="EW249">
        <v>18.509450000000001</v>
      </c>
      <c r="EX249">
        <v>0.88642949999999998</v>
      </c>
      <c r="EY249">
        <v>26.407360000000001</v>
      </c>
      <c r="EZ249" s="1">
        <v>3.2575159999999999E-2</v>
      </c>
      <c r="FA249">
        <v>16.691330000000001</v>
      </c>
      <c r="FB249">
        <v>0.87951400000000002</v>
      </c>
      <c r="FC249">
        <v>26.438089999999999</v>
      </c>
      <c r="FD249" s="1">
        <v>2.9128649999999999E-2</v>
      </c>
      <c r="FE249">
        <v>15.065110000000001</v>
      </c>
      <c r="FF249">
        <v>0.8722529</v>
      </c>
      <c r="FG249">
        <v>26.900369999999999</v>
      </c>
      <c r="FH249" s="1">
        <v>2.6044689999999999E-2</v>
      </c>
      <c r="FI249">
        <v>13.606680000000001</v>
      </c>
      <c r="FJ249">
        <v>0.86488690000000001</v>
      </c>
      <c r="FK249">
        <v>27.214739999999999</v>
      </c>
      <c r="FL249" s="1">
        <v>2.327137E-2</v>
      </c>
      <c r="FM249">
        <v>12.28566</v>
      </c>
      <c r="FN249">
        <v>0.85739410000000005</v>
      </c>
      <c r="FO249">
        <v>27.226749999999999</v>
      </c>
      <c r="FP249" s="1">
        <v>2.0778769999999998E-2</v>
      </c>
      <c r="FQ249">
        <v>11.0884</v>
      </c>
      <c r="FR249">
        <v>0.85177029999999998</v>
      </c>
      <c r="FS249">
        <v>26.996490000000001</v>
      </c>
      <c r="FT249" s="1">
        <v>1.8569260000000001E-2</v>
      </c>
      <c r="FU249">
        <v>9.9986119999999996</v>
      </c>
      <c r="FV249">
        <v>0.84843279999999999</v>
      </c>
      <c r="FW249">
        <v>26.503830000000001</v>
      </c>
      <c r="FX249" s="1">
        <v>1.6596820000000002E-2</v>
      </c>
      <c r="FY249">
        <v>8.997458</v>
      </c>
      <c r="FZ249">
        <v>0.8455203</v>
      </c>
      <c r="GA249">
        <v>26.014140000000001</v>
      </c>
      <c r="GB249" s="1">
        <v>1.482149E-2</v>
      </c>
      <c r="GC249">
        <v>8.0889749999999996</v>
      </c>
      <c r="GD249">
        <v>0.84202880000000002</v>
      </c>
      <c r="GE249">
        <v>25.707280000000001</v>
      </c>
      <c r="GF249" s="1">
        <v>1.323682E-2</v>
      </c>
      <c r="GG249">
        <v>7.2721640000000001</v>
      </c>
      <c r="GH249">
        <v>0.83893989999999996</v>
      </c>
      <c r="GI249">
        <v>25.746359999999999</v>
      </c>
      <c r="GJ249" s="1">
        <v>1.182453E-2</v>
      </c>
      <c r="GK249">
        <v>6.5341069999999997</v>
      </c>
      <c r="GL249">
        <v>0.83673629999999999</v>
      </c>
      <c r="GM249">
        <v>26.410250000000001</v>
      </c>
      <c r="GN249" s="1">
        <v>1.0571229999999999E-2</v>
      </c>
      <c r="GO249">
        <v>5.8676740000000001</v>
      </c>
      <c r="GP249">
        <v>0.83520510000000003</v>
      </c>
      <c r="GQ249">
        <v>27.16939</v>
      </c>
      <c r="GR249" s="1">
        <v>9.4538980000000005E-3</v>
      </c>
      <c r="GS249">
        <v>5.2643690000000003</v>
      </c>
      <c r="GT249">
        <v>0.83444339999999995</v>
      </c>
      <c r="GU249">
        <v>27.848179999999999</v>
      </c>
      <c r="GV249" s="1">
        <v>8.4521079999999998E-3</v>
      </c>
      <c r="GW249">
        <v>4.7157200000000001</v>
      </c>
      <c r="GX249">
        <v>0.83438959999999995</v>
      </c>
      <c r="GY249">
        <v>28.160869999999999</v>
      </c>
      <c r="GZ249" s="1">
        <v>7.5396029999999998E-3</v>
      </c>
      <c r="HA249">
        <v>4.212656</v>
      </c>
      <c r="HB249">
        <v>0.83507140000000002</v>
      </c>
      <c r="HC249">
        <v>28.041679999999999</v>
      </c>
      <c r="HD249" s="1">
        <v>6.7089139999999998E-3</v>
      </c>
      <c r="HE249">
        <v>3.750502</v>
      </c>
      <c r="HF249">
        <v>0.83606639999999999</v>
      </c>
      <c r="HG249">
        <v>27.449149999999999</v>
      </c>
      <c r="HH249" s="1">
        <v>5.9497550000000001E-3</v>
      </c>
      <c r="HI249">
        <v>3.3257629999999998</v>
      </c>
      <c r="HJ249">
        <v>0.83663730000000003</v>
      </c>
      <c r="HK249">
        <v>27.013269999999999</v>
      </c>
      <c r="HL249" s="1">
        <v>5.2425199999999996E-3</v>
      </c>
      <c r="HM249">
        <v>2.9321009999999998</v>
      </c>
      <c r="HN249">
        <v>0.83725289999999997</v>
      </c>
      <c r="HO249">
        <v>26.832529999999998</v>
      </c>
      <c r="HP249" s="1">
        <v>4.5715570000000004E-3</v>
      </c>
      <c r="HQ249">
        <v>2.5599850000000002</v>
      </c>
      <c r="HR249">
        <v>0.83767150000000001</v>
      </c>
      <c r="HS249">
        <v>27.165659999999999</v>
      </c>
      <c r="HT249" s="1">
        <v>3.9155400000000003E-3</v>
      </c>
      <c r="HU249">
        <v>2.197927</v>
      </c>
      <c r="HV249">
        <v>0.83801840000000005</v>
      </c>
      <c r="HW249">
        <v>27.765470000000001</v>
      </c>
      <c r="HX249" s="1">
        <v>3.2695129999999999E-3</v>
      </c>
      <c r="HY249">
        <v>1.8417269999999999</v>
      </c>
      <c r="HZ249">
        <v>0.83831670000000003</v>
      </c>
      <c r="IA249">
        <v>28.095379999999999</v>
      </c>
      <c r="IB249" s="1">
        <v>2.657782E-3</v>
      </c>
      <c r="IC249">
        <v>1.5022</v>
      </c>
      <c r="ID249">
        <v>0.83853390000000005</v>
      </c>
      <c r="IE249">
        <v>28.18544</v>
      </c>
      <c r="IF249" s="1">
        <v>2.119447E-3</v>
      </c>
      <c r="IG249">
        <v>1.200251</v>
      </c>
      <c r="IH249">
        <v>0.83874930000000003</v>
      </c>
      <c r="II249">
        <v>27.80181</v>
      </c>
      <c r="IJ249" s="1">
        <v>1.686028E-3</v>
      </c>
      <c r="IK249">
        <v>0.95406959999999996</v>
      </c>
      <c r="IL249">
        <v>0.83885069999999995</v>
      </c>
      <c r="IM249">
        <v>27.004760000000001</v>
      </c>
      <c r="IN249" s="1">
        <v>1.3652860000000001E-3</v>
      </c>
      <c r="IO249">
        <v>0.76967070000000004</v>
      </c>
      <c r="IP249">
        <v>0.83895160000000002</v>
      </c>
      <c r="IQ249">
        <v>26.25919</v>
      </c>
      <c r="IR249" s="1">
        <v>1.141839E-3</v>
      </c>
      <c r="IS249">
        <v>0.6402137</v>
      </c>
      <c r="IT249">
        <v>0.83899480000000004</v>
      </c>
      <c r="IU249">
        <v>25.854510000000001</v>
      </c>
      <c r="IV249" s="1">
        <v>9.8929789999999997E-4</v>
      </c>
      <c r="IW249">
        <v>0.55175799999999997</v>
      </c>
      <c r="IX249">
        <v>0.83896610000000005</v>
      </c>
      <c r="IY249">
        <v>26.396529999999998</v>
      </c>
      <c r="IZ249" s="1">
        <v>8.8164060000000004E-4</v>
      </c>
      <c r="JA249">
        <v>0.48990099999999998</v>
      </c>
      <c r="JB249">
        <v>0.83889100000000005</v>
      </c>
      <c r="JC249">
        <v>27.181280000000001</v>
      </c>
      <c r="JD249" s="1">
        <v>8.0011510000000004E-4</v>
      </c>
      <c r="JE249">
        <v>0.4435981</v>
      </c>
      <c r="JF249">
        <v>0.83879939999999997</v>
      </c>
      <c r="JG249">
        <v>27.905650000000001</v>
      </c>
      <c r="JH249" s="1">
        <v>7.3371929999999997E-4</v>
      </c>
      <c r="JI249">
        <v>0.40630820000000001</v>
      </c>
      <c r="JJ249">
        <v>0.83861379999999996</v>
      </c>
      <c r="JK249">
        <v>28.042100000000001</v>
      </c>
      <c r="JL249" s="1">
        <v>6.7797690000000004E-4</v>
      </c>
      <c r="JM249">
        <v>0.37513089999999999</v>
      </c>
      <c r="JN249">
        <v>0.83846169999999998</v>
      </c>
      <c r="JO249">
        <v>27.732810000000001</v>
      </c>
      <c r="JP249" s="1">
        <v>6.312507E-4</v>
      </c>
      <c r="JQ249">
        <v>0.34896909999999998</v>
      </c>
      <c r="JR249">
        <v>0.83827410000000002</v>
      </c>
      <c r="JS249">
        <v>27.041540000000001</v>
      </c>
      <c r="JT249" s="1">
        <v>5.9225749999999996E-4</v>
      </c>
      <c r="JU249">
        <v>0.3271481</v>
      </c>
      <c r="JV249">
        <v>0.83806460000000005</v>
      </c>
      <c r="JW249">
        <v>26.527450000000002</v>
      </c>
      <c r="JX249" s="1">
        <v>5.5961529999999995E-4</v>
      </c>
      <c r="JY249">
        <v>0.30890420000000002</v>
      </c>
      <c r="JZ249">
        <v>0.83786510000000003</v>
      </c>
      <c r="KA249">
        <v>26.37181</v>
      </c>
      <c r="KB249" s="1">
        <v>5.3196299999999999E-4</v>
      </c>
      <c r="KC249">
        <v>0.2935064</v>
      </c>
      <c r="KD249">
        <v>0.83767049999999998</v>
      </c>
      <c r="KE249">
        <v>27.058319999999998</v>
      </c>
      <c r="KF249" s="1">
        <v>5.0828060000000005E-4</v>
      </c>
      <c r="KG249">
        <v>0.28035690000000002</v>
      </c>
      <c r="KH249">
        <v>0.83745199999999997</v>
      </c>
      <c r="KI249">
        <v>27.850519999999999</v>
      </c>
      <c r="KJ249" s="1">
        <v>4.8798020000000001E-4</v>
      </c>
      <c r="KK249">
        <v>0.26906289999999999</v>
      </c>
      <c r="KL249">
        <v>0.83722470000000004</v>
      </c>
      <c r="KM249">
        <v>28.560369999999999</v>
      </c>
      <c r="KN249" s="1">
        <v>4.6998260000000002E-4</v>
      </c>
      <c r="KO249">
        <v>0.25913999999999998</v>
      </c>
      <c r="KP249">
        <v>0.83703099999999997</v>
      </c>
      <c r="KQ249">
        <v>28.905049999999999</v>
      </c>
      <c r="KR249" s="1">
        <v>4.533235E-4</v>
      </c>
      <c r="KS249">
        <v>0.2499999</v>
      </c>
      <c r="KT249">
        <v>0.83686050000000001</v>
      </c>
      <c r="KU249">
        <v>28.558620000000001</v>
      </c>
      <c r="KV249" s="1">
        <v>4.3698990000000002E-4</v>
      </c>
      <c r="KW249">
        <v>0.24111199999999999</v>
      </c>
      <c r="KX249">
        <v>0.83670160000000005</v>
      </c>
      <c r="KY249">
        <v>27.824560000000002</v>
      </c>
      <c r="KZ249" s="1">
        <v>4.2055329999999999E-4</v>
      </c>
      <c r="LA249">
        <v>0.23217589999999999</v>
      </c>
      <c r="LB249">
        <v>0.8365551</v>
      </c>
      <c r="LC249">
        <v>27.1357</v>
      </c>
      <c r="LD249" s="1">
        <v>4.038771E-4</v>
      </c>
      <c r="LE249">
        <v>0.223103</v>
      </c>
      <c r="LF249">
        <v>0.8364644</v>
      </c>
      <c r="LG249">
        <v>26.77768</v>
      </c>
      <c r="LH249" s="1">
        <v>3.872015E-4</v>
      </c>
      <c r="LI249">
        <v>0.2139751</v>
      </c>
      <c r="LJ249">
        <v>0.83637300000000003</v>
      </c>
      <c r="LK249">
        <v>27.183109999999999</v>
      </c>
      <c r="LL249" s="1">
        <v>3.7064029999999998E-4</v>
      </c>
      <c r="LM249">
        <v>0.2049</v>
      </c>
      <c r="LN249">
        <v>0.83632490000000004</v>
      </c>
      <c r="LO249">
        <v>27.80162</v>
      </c>
      <c r="LP249" s="1">
        <v>3.5438009999999999E-4</v>
      </c>
      <c r="LQ249">
        <v>0.19596959999999999</v>
      </c>
      <c r="LR249">
        <v>0.83628570000000002</v>
      </c>
      <c r="LS249">
        <v>28.417729999999999</v>
      </c>
      <c r="LT249" s="1">
        <v>3.38611E-4</v>
      </c>
      <c r="LU249">
        <v>0.18727640000000001</v>
      </c>
      <c r="LV249">
        <v>0.83628539999999996</v>
      </c>
      <c r="LW249">
        <v>28.688960000000002</v>
      </c>
      <c r="LX249" s="1">
        <v>3.2339800000000002E-4</v>
      </c>
      <c r="LY249">
        <v>0.17886659999999999</v>
      </c>
      <c r="LZ249">
        <v>0.83628380000000002</v>
      </c>
      <c r="MA249">
        <v>28.489840000000001</v>
      </c>
      <c r="MB249" s="1">
        <v>3.0837280000000001E-4</v>
      </c>
      <c r="MC249">
        <v>0.17078199999999999</v>
      </c>
      <c r="MD249">
        <v>0.83630660000000001</v>
      </c>
      <c r="ME249">
        <v>27.853269999999998</v>
      </c>
      <c r="MF249" s="1">
        <v>2.9350060000000002E-4</v>
      </c>
      <c r="MG249">
        <v>0.16309650000000001</v>
      </c>
      <c r="MH249">
        <v>0.83632620000000002</v>
      </c>
      <c r="MI249">
        <v>27.29035</v>
      </c>
      <c r="MJ249" s="1">
        <v>2.795025E-4</v>
      </c>
      <c r="MK249">
        <v>0.1558165</v>
      </c>
      <c r="ML249">
        <v>0.83632090000000003</v>
      </c>
      <c r="MM249">
        <v>26.94125</v>
      </c>
      <c r="MN249" s="1">
        <v>2.6615360000000003E-4</v>
      </c>
      <c r="MO249">
        <v>0.14883850000000001</v>
      </c>
      <c r="MP249">
        <v>0.83635090000000001</v>
      </c>
      <c r="MQ249">
        <v>27.378630000000001</v>
      </c>
      <c r="MR249" s="1">
        <v>2.5321319999999998E-4</v>
      </c>
      <c r="MS249">
        <v>0.14203560000000001</v>
      </c>
      <c r="MT249">
        <v>0.83635990000000004</v>
      </c>
      <c r="MU249">
        <v>27.724460000000001</v>
      </c>
      <c r="MV249" s="1">
        <v>2.405296E-4</v>
      </c>
      <c r="MW249">
        <v>0.1353364</v>
      </c>
      <c r="MX249">
        <v>0.83638400000000002</v>
      </c>
      <c r="MY249">
        <v>27.831199999999999</v>
      </c>
      <c r="MZ249" s="1">
        <v>2.2817869999999999E-4</v>
      </c>
      <c r="NA249">
        <v>0.12874389999999999</v>
      </c>
      <c r="NB249">
        <v>0.83638109999999999</v>
      </c>
      <c r="NC249">
        <v>27.668990000000001</v>
      </c>
      <c r="ND249" s="1">
        <v>2.1638030000000001E-4</v>
      </c>
      <c r="NE249">
        <v>0.12238789999999999</v>
      </c>
      <c r="NF249">
        <v>0.83637340000000004</v>
      </c>
      <c r="NG249">
        <v>27.325150000000001</v>
      </c>
      <c r="NH249" s="1">
        <v>2.0543079999999999E-4</v>
      </c>
      <c r="NI249">
        <v>0.1164485</v>
      </c>
      <c r="NJ249">
        <v>0.83639520000000001</v>
      </c>
      <c r="NK249">
        <v>26.709320000000002</v>
      </c>
      <c r="NL249" s="1">
        <v>1.955038E-4</v>
      </c>
      <c r="NM249">
        <v>0.11103830000000001</v>
      </c>
      <c r="NN249">
        <v>0.8364104</v>
      </c>
      <c r="NO249">
        <v>26.142939999999999</v>
      </c>
      <c r="NP249" s="1">
        <v>1.8655289999999999E-4</v>
      </c>
      <c r="NQ249">
        <v>0.1061473</v>
      </c>
      <c r="NR249">
        <v>0.83641690000000002</v>
      </c>
      <c r="NS249">
        <v>25.799209999999999</v>
      </c>
      <c r="NT249" s="1">
        <v>1.783834E-4</v>
      </c>
      <c r="NU249">
        <v>0.1016832</v>
      </c>
      <c r="NV249">
        <v>0.83641299999999996</v>
      </c>
      <c r="NW249">
        <v>26.314889999999998</v>
      </c>
      <c r="NX249" s="1">
        <v>1.7087729999999999E-4</v>
      </c>
      <c r="NY249">
        <v>9.7575430000000005E-2</v>
      </c>
      <c r="NZ249">
        <v>0.83641120000000002</v>
      </c>
      <c r="OA249">
        <v>27.08098</v>
      </c>
      <c r="OB249" s="1">
        <v>1.638737E-4</v>
      </c>
      <c r="OC249">
        <v>9.374217E-2</v>
      </c>
      <c r="OD249">
        <v>0.83640029999999999</v>
      </c>
      <c r="OE249">
        <v>27.62988</v>
      </c>
      <c r="OF249" s="1">
        <v>1.5722880000000001E-4</v>
      </c>
      <c r="OG249">
        <v>9.0107199999999998E-2</v>
      </c>
      <c r="OH249">
        <v>0.83639390000000002</v>
      </c>
      <c r="OI249">
        <v>27.872499999999999</v>
      </c>
      <c r="OJ249" s="1">
        <v>1.509332E-4</v>
      </c>
      <c r="OK249">
        <v>8.6648509999999998E-2</v>
      </c>
    </row>
    <row r="250" spans="1:401" x14ac:dyDescent="0.35">
      <c r="A250">
        <v>256</v>
      </c>
      <c r="B250" t="s">
        <v>4</v>
      </c>
      <c r="C250" t="s">
        <v>181</v>
      </c>
      <c r="D250" t="s">
        <v>256</v>
      </c>
      <c r="E250">
        <v>852.36410000000001</v>
      </c>
      <c r="F250">
        <v>0.49418509999999999</v>
      </c>
      <c r="G250">
        <v>22.913430000000002</v>
      </c>
      <c r="H250">
        <v>0</v>
      </c>
      <c r="I250">
        <v>0</v>
      </c>
      <c r="J250">
        <v>0.49218309999999998</v>
      </c>
      <c r="K250">
        <v>22.956109999999999</v>
      </c>
      <c r="L250">
        <v>0</v>
      </c>
      <c r="M250">
        <v>0</v>
      </c>
      <c r="N250">
        <v>0.4902164</v>
      </c>
      <c r="O250">
        <v>23.179670000000002</v>
      </c>
      <c r="P250">
        <v>0</v>
      </c>
      <c r="Q250">
        <v>0</v>
      </c>
      <c r="R250">
        <v>0.4882938</v>
      </c>
      <c r="S250">
        <v>23.244260000000001</v>
      </c>
      <c r="T250">
        <v>0</v>
      </c>
      <c r="U250">
        <v>0</v>
      </c>
      <c r="V250">
        <v>0.48641879999999998</v>
      </c>
      <c r="W250">
        <v>22.99586</v>
      </c>
      <c r="X250">
        <v>0</v>
      </c>
      <c r="Y250">
        <v>0</v>
      </c>
      <c r="Z250">
        <v>0.48448449999999998</v>
      </c>
      <c r="AA250">
        <v>22.794530000000002</v>
      </c>
      <c r="AB250">
        <v>0</v>
      </c>
      <c r="AC250">
        <v>0</v>
      </c>
      <c r="AD250">
        <v>0.48244799999999999</v>
      </c>
      <c r="AE250">
        <v>22.564859999999999</v>
      </c>
      <c r="AF250">
        <v>0</v>
      </c>
      <c r="AG250">
        <v>0</v>
      </c>
      <c r="AH250">
        <v>0.48008650000000003</v>
      </c>
      <c r="AI250">
        <v>22.741790000000002</v>
      </c>
      <c r="AJ250">
        <v>0</v>
      </c>
      <c r="AK250">
        <v>0</v>
      </c>
      <c r="AL250">
        <v>0.47731869999999998</v>
      </c>
      <c r="AM250">
        <v>23.102409999999999</v>
      </c>
      <c r="AN250">
        <v>0</v>
      </c>
      <c r="AO250">
        <v>0</v>
      </c>
      <c r="AP250">
        <v>0.47434080000000001</v>
      </c>
      <c r="AQ250">
        <v>23.590979999999998</v>
      </c>
      <c r="AR250">
        <v>0</v>
      </c>
      <c r="AS250">
        <v>0</v>
      </c>
      <c r="AT250">
        <v>0.47142060000000002</v>
      </c>
      <c r="AU250">
        <v>24.123370000000001</v>
      </c>
      <c r="AV250">
        <v>2.7141539999999998E-36</v>
      </c>
      <c r="AW250">
        <v>1.2048529999999999E-33</v>
      </c>
      <c r="AX250">
        <v>0.46873130000000002</v>
      </c>
      <c r="AY250">
        <v>24.333110000000001</v>
      </c>
      <c r="AZ250" s="1">
        <v>9.8578519999999994E-25</v>
      </c>
      <c r="BA250" s="1">
        <v>4.4195610000000001E-22</v>
      </c>
      <c r="BB250">
        <v>0.46627649999999998</v>
      </c>
      <c r="BC250">
        <v>24.349509999999999</v>
      </c>
      <c r="BD250" s="1">
        <v>2.7435110000000001E-15</v>
      </c>
      <c r="BE250" s="1">
        <v>1.2275229999999999E-12</v>
      </c>
      <c r="BF250">
        <v>0.46400229999999998</v>
      </c>
      <c r="BG250">
        <v>24.293859999999999</v>
      </c>
      <c r="BH250" s="1">
        <v>1.7453800000000001E-8</v>
      </c>
      <c r="BI250" s="1">
        <v>6.2514970000000003E-6</v>
      </c>
      <c r="BJ250">
        <v>0.46180850000000001</v>
      </c>
      <c r="BK250">
        <v>24.283570000000001</v>
      </c>
      <c r="BL250" s="1">
        <v>3.7660729999999999E-5</v>
      </c>
      <c r="BM250" s="1">
        <v>1.3675990000000001E-2</v>
      </c>
      <c r="BN250">
        <v>0.45955620000000003</v>
      </c>
      <c r="BO250">
        <v>24.720140000000001</v>
      </c>
      <c r="BP250" s="1">
        <v>7.2177090000000001E-3</v>
      </c>
      <c r="BQ250" s="1">
        <v>2.727395</v>
      </c>
      <c r="BR250">
        <v>0.45718199999999998</v>
      </c>
      <c r="BS250">
        <v>25.107980000000001</v>
      </c>
      <c r="BT250" s="1">
        <v>0.30373169999999999</v>
      </c>
      <c r="BU250" s="1">
        <v>119.5595</v>
      </c>
      <c r="BV250">
        <v>0.45460640000000002</v>
      </c>
      <c r="BW250">
        <v>25.503360000000001</v>
      </c>
      <c r="BX250" s="1">
        <v>4.1048780000000002</v>
      </c>
      <c r="BY250">
        <v>1682.4110000000001</v>
      </c>
      <c r="BZ250">
        <v>0.45169860000000001</v>
      </c>
      <c r="CA250">
        <v>25.841809999999999</v>
      </c>
      <c r="CB250" s="1">
        <v>22.501550000000002</v>
      </c>
      <c r="CC250">
        <v>9586.6710000000003</v>
      </c>
      <c r="CD250">
        <v>0.44837129999999997</v>
      </c>
      <c r="CE250">
        <v>25.97587</v>
      </c>
      <c r="CF250">
        <v>58.951439999999998</v>
      </c>
      <c r="CG250">
        <v>26071.4</v>
      </c>
      <c r="CH250">
        <v>0.44459959999999998</v>
      </c>
      <c r="CI250">
        <v>25.853179999999998</v>
      </c>
      <c r="CJ250">
        <v>83.748249999999999</v>
      </c>
      <c r="CK250">
        <v>38384.800000000003</v>
      </c>
      <c r="CL250">
        <v>0.44044860000000002</v>
      </c>
      <c r="CM250">
        <v>25.761990000000001</v>
      </c>
      <c r="CN250">
        <v>71.450890000000001</v>
      </c>
      <c r="CO250">
        <v>33888.230000000003</v>
      </c>
      <c r="CP250">
        <v>0.43591669999999999</v>
      </c>
      <c r="CQ250">
        <v>25.76154</v>
      </c>
      <c r="CR250">
        <v>39.850810000000003</v>
      </c>
      <c r="CS250">
        <v>19519.46</v>
      </c>
      <c r="CT250">
        <v>0.43121979999999999</v>
      </c>
      <c r="CU250">
        <v>26.01305</v>
      </c>
      <c r="CV250">
        <v>15.63836</v>
      </c>
      <c r="CW250">
        <v>7890.2520000000004</v>
      </c>
      <c r="CX250">
        <v>0.4262861</v>
      </c>
      <c r="CY250">
        <v>25.827020000000001</v>
      </c>
      <c r="CZ250">
        <v>4.6178169999999996</v>
      </c>
      <c r="DA250">
        <v>2394.2869999999998</v>
      </c>
      <c r="DB250">
        <v>0.4212861</v>
      </c>
      <c r="DC250">
        <v>25.975770000000001</v>
      </c>
      <c r="DD250">
        <v>1.1166609999999999</v>
      </c>
      <c r="DE250">
        <v>591.07929999999999</v>
      </c>
      <c r="DF250">
        <v>0.4160703</v>
      </c>
      <c r="DG250">
        <v>26.131229999999999</v>
      </c>
      <c r="DH250">
        <v>0.26597609999999999</v>
      </c>
      <c r="DI250">
        <v>141.00059999999999</v>
      </c>
      <c r="DJ250">
        <v>0.41067930000000002</v>
      </c>
      <c r="DK250">
        <v>26.119389999999999</v>
      </c>
      <c r="DL250">
        <v>9.8135899999999998E-2</v>
      </c>
      <c r="DM250">
        <v>50.185670000000002</v>
      </c>
      <c r="DN250">
        <v>0.40509000000000001</v>
      </c>
      <c r="DO250">
        <v>25.962430000000001</v>
      </c>
      <c r="DP250">
        <v>7.0634130000000003E-2</v>
      </c>
      <c r="DQ250">
        <v>35.163899999999998</v>
      </c>
      <c r="DR250">
        <v>0.39942319999999998</v>
      </c>
      <c r="DS250">
        <v>25.859069999999999</v>
      </c>
      <c r="DT250">
        <v>6.6677899999999998E-2</v>
      </c>
      <c r="DU250">
        <v>33.254989999999999</v>
      </c>
      <c r="DV250">
        <v>0.39362900000000001</v>
      </c>
      <c r="DW250">
        <v>25.865590000000001</v>
      </c>
      <c r="DX250">
        <v>6.4577289999999996E-2</v>
      </c>
      <c r="DY250">
        <v>32.55377</v>
      </c>
      <c r="DZ250">
        <v>0.3877642</v>
      </c>
      <c r="EA250">
        <v>26.325130000000001</v>
      </c>
      <c r="EB250">
        <v>6.1077649999999997E-2</v>
      </c>
      <c r="EC250">
        <v>31.162929999999999</v>
      </c>
      <c r="ED250">
        <v>0.381938</v>
      </c>
      <c r="EE250">
        <v>26.72917</v>
      </c>
      <c r="EF250" s="1">
        <v>5.6450460000000001E-2</v>
      </c>
      <c r="EG250">
        <v>29.141649999999998</v>
      </c>
      <c r="EH250">
        <v>0.37647350000000002</v>
      </c>
      <c r="EI250">
        <v>27.079149999999998</v>
      </c>
      <c r="EJ250" s="1">
        <v>5.1417890000000001E-2</v>
      </c>
      <c r="EK250">
        <v>26.822220000000002</v>
      </c>
      <c r="EL250">
        <v>0.37137130000000002</v>
      </c>
      <c r="EM250">
        <v>27.31758</v>
      </c>
      <c r="EN250" s="1">
        <v>4.6405920000000003E-2</v>
      </c>
      <c r="EO250">
        <v>24.42446</v>
      </c>
      <c r="EP250">
        <v>0.36632550000000003</v>
      </c>
      <c r="EQ250">
        <v>27.115570000000002</v>
      </c>
      <c r="ER250" s="1">
        <v>4.1636890000000003E-2</v>
      </c>
      <c r="ES250">
        <v>22.105589999999999</v>
      </c>
      <c r="ET250">
        <v>0.36119289999999998</v>
      </c>
      <c r="EU250">
        <v>26.64855</v>
      </c>
      <c r="EV250" s="1">
        <v>3.7237819999999998E-2</v>
      </c>
      <c r="EW250">
        <v>19.941980000000001</v>
      </c>
      <c r="EX250">
        <v>0.35605940000000003</v>
      </c>
      <c r="EY250">
        <v>26.42614</v>
      </c>
      <c r="EZ250" s="1">
        <v>3.3272030000000001E-2</v>
      </c>
      <c r="FA250">
        <v>17.971800000000002</v>
      </c>
      <c r="FB250">
        <v>0.3510259</v>
      </c>
      <c r="FC250">
        <v>26.435289999999998</v>
      </c>
      <c r="FD250" s="1">
        <v>2.9754450000000002E-2</v>
      </c>
      <c r="FE250">
        <v>16.20504</v>
      </c>
      <c r="FF250">
        <v>0.34584359999999997</v>
      </c>
      <c r="FG250">
        <v>26.890640000000001</v>
      </c>
      <c r="FH250" s="1">
        <v>2.6610370000000001E-2</v>
      </c>
      <c r="FI250">
        <v>14.622310000000001</v>
      </c>
      <c r="FJ250">
        <v>0.34059149999999999</v>
      </c>
      <c r="FK250">
        <v>27.241949999999999</v>
      </c>
      <c r="FL250" s="1">
        <v>2.3786290000000002E-2</v>
      </c>
      <c r="FM250">
        <v>13.19153</v>
      </c>
      <c r="FN250">
        <v>0.33527259999999998</v>
      </c>
      <c r="FO250">
        <v>27.261109999999999</v>
      </c>
      <c r="FP250" s="1">
        <v>2.1247200000000001E-2</v>
      </c>
      <c r="FQ250">
        <v>11.895009999999999</v>
      </c>
      <c r="FR250">
        <v>0.33066180000000001</v>
      </c>
      <c r="FS250">
        <v>27.073930000000001</v>
      </c>
      <c r="FT250" s="1">
        <v>1.9001779999999999E-2</v>
      </c>
      <c r="FU250">
        <v>10.71386</v>
      </c>
      <c r="FV250">
        <v>0.32669550000000003</v>
      </c>
      <c r="FW250">
        <v>26.581199999999999</v>
      </c>
      <c r="FX250" s="1">
        <v>1.6992219999999999E-2</v>
      </c>
      <c r="FY250">
        <v>9.6287789999999998</v>
      </c>
      <c r="FZ250">
        <v>0.32271670000000002</v>
      </c>
      <c r="GA250">
        <v>26.075199999999999</v>
      </c>
      <c r="GB250">
        <v>1.518013E-2</v>
      </c>
      <c r="GC250">
        <v>8.6453279999999992</v>
      </c>
      <c r="GD250">
        <v>0.31886930000000002</v>
      </c>
      <c r="GE250">
        <v>25.736920000000001</v>
      </c>
      <c r="GF250" s="1">
        <v>1.356129E-2</v>
      </c>
      <c r="GG250">
        <v>7.7595190000000001</v>
      </c>
      <c r="GH250">
        <v>0.31532759999999999</v>
      </c>
      <c r="GI250">
        <v>25.740849999999998</v>
      </c>
      <c r="GJ250" s="1">
        <v>1.211978E-2</v>
      </c>
      <c r="GK250">
        <v>6.9607060000000001</v>
      </c>
      <c r="GL250">
        <v>0.31232290000000001</v>
      </c>
      <c r="GM250">
        <v>26.383050000000001</v>
      </c>
      <c r="GN250" s="1">
        <v>1.0840010000000001E-2</v>
      </c>
      <c r="GO250">
        <v>6.2413850000000002</v>
      </c>
      <c r="GP250">
        <v>0.30976340000000002</v>
      </c>
      <c r="GQ250">
        <v>27.163239999999998</v>
      </c>
      <c r="GR250" s="1">
        <v>9.6992150000000006E-3</v>
      </c>
      <c r="GS250">
        <v>5.592155</v>
      </c>
      <c r="GT250">
        <v>0.30772040000000001</v>
      </c>
      <c r="GU250">
        <v>27.870619999999999</v>
      </c>
      <c r="GV250" s="1">
        <v>8.6775040000000008E-3</v>
      </c>
      <c r="GW250">
        <v>5.0032680000000003</v>
      </c>
      <c r="GX250">
        <v>0.30605860000000001</v>
      </c>
      <c r="GY250">
        <v>28.211950000000002</v>
      </c>
      <c r="GZ250" s="1">
        <v>7.7482219999999999E-3</v>
      </c>
      <c r="HA250">
        <v>4.4654619999999996</v>
      </c>
      <c r="HB250">
        <v>0.30482979999999998</v>
      </c>
      <c r="HC250">
        <v>28.115210000000001</v>
      </c>
      <c r="HD250" s="1">
        <v>6.9017410000000003E-3</v>
      </c>
      <c r="HE250">
        <v>3.9754200000000002</v>
      </c>
      <c r="HF250">
        <v>0.30398750000000002</v>
      </c>
      <c r="HG250">
        <v>27.509609999999999</v>
      </c>
      <c r="HH250" s="1">
        <v>6.1288130000000003E-3</v>
      </c>
      <c r="HI250">
        <v>3.5262250000000002</v>
      </c>
      <c r="HJ250">
        <v>0.30321409999999999</v>
      </c>
      <c r="HK250">
        <v>27.04599</v>
      </c>
      <c r="HL250" s="1">
        <v>5.4106170000000004E-3</v>
      </c>
      <c r="HM250">
        <v>3.111243</v>
      </c>
      <c r="HN250">
        <v>0.30263119999999999</v>
      </c>
      <c r="HO250">
        <v>26.833780000000001</v>
      </c>
      <c r="HP250" s="1">
        <v>4.7331509999999997E-3</v>
      </c>
      <c r="HQ250">
        <v>2.7210999999999999</v>
      </c>
      <c r="HR250">
        <v>0.30215449999999999</v>
      </c>
      <c r="HS250">
        <v>27.139060000000001</v>
      </c>
      <c r="HT250" s="1">
        <v>4.0751800000000003E-3</v>
      </c>
      <c r="HU250">
        <v>2.3437250000000001</v>
      </c>
      <c r="HV250">
        <v>0.30175950000000001</v>
      </c>
      <c r="HW250">
        <v>27.744450000000001</v>
      </c>
      <c r="HX250" s="1">
        <v>3.4261270000000002E-3</v>
      </c>
      <c r="HY250">
        <v>1.9726300000000001</v>
      </c>
      <c r="HZ250">
        <v>0.3014558</v>
      </c>
      <c r="IA250">
        <v>28.107389999999999</v>
      </c>
      <c r="IB250" s="1">
        <v>2.8036599999999999E-3</v>
      </c>
      <c r="IC250">
        <v>1.6162069999999999</v>
      </c>
      <c r="ID250">
        <v>0.3012225</v>
      </c>
      <c r="IE250">
        <v>28.235240000000001</v>
      </c>
      <c r="IF250" s="1">
        <v>2.2447140000000001E-3</v>
      </c>
      <c r="IG250">
        <v>1.2949649999999999</v>
      </c>
      <c r="IH250">
        <v>0.30104930000000002</v>
      </c>
      <c r="II250">
        <v>27.90014</v>
      </c>
      <c r="IJ250" s="1">
        <v>1.7844E-3</v>
      </c>
      <c r="IK250">
        <v>1.0289950000000001</v>
      </c>
      <c r="IL250">
        <v>0.30090050000000002</v>
      </c>
      <c r="IM250">
        <v>27.108699999999999</v>
      </c>
      <c r="IN250" s="1">
        <v>1.4365789999999999E-3</v>
      </c>
      <c r="IO250">
        <v>0.82688110000000004</v>
      </c>
      <c r="IP250">
        <v>0.30077229999999999</v>
      </c>
      <c r="IQ250">
        <v>26.35324</v>
      </c>
      <c r="IR250" s="1">
        <v>1.1909609999999999E-3</v>
      </c>
      <c r="IS250">
        <v>0.68360460000000001</v>
      </c>
      <c r="IT250">
        <v>0.30066979999999999</v>
      </c>
      <c r="IU250">
        <v>25.909459999999999</v>
      </c>
      <c r="IV250" s="1">
        <v>1.0229620000000001E-3</v>
      </c>
      <c r="IW250">
        <v>0.58550409999999997</v>
      </c>
      <c r="IX250">
        <v>0.30054910000000001</v>
      </c>
      <c r="IY250">
        <v>26.40437</v>
      </c>
      <c r="IZ250" s="1">
        <v>9.0579219999999995E-4</v>
      </c>
      <c r="JA250">
        <v>0.51740850000000005</v>
      </c>
      <c r="JB250">
        <v>0.30042720000000001</v>
      </c>
      <c r="JC250">
        <v>27.184259999999998</v>
      </c>
      <c r="JD250" s="1">
        <v>8.1886109999999997E-4</v>
      </c>
      <c r="JE250">
        <v>0.46714260000000002</v>
      </c>
      <c r="JF250">
        <v>0.30029349999999999</v>
      </c>
      <c r="JG250">
        <v>27.92023</v>
      </c>
      <c r="JH250" s="1">
        <v>7.4918809999999995E-4</v>
      </c>
      <c r="JI250">
        <v>0.42713250000000003</v>
      </c>
      <c r="JJ250">
        <v>0.30013519999999999</v>
      </c>
      <c r="JK250">
        <v>28.100829999999998</v>
      </c>
      <c r="JL250" s="1">
        <v>6.9095859999999997E-4</v>
      </c>
      <c r="JM250">
        <v>0.39380349999999997</v>
      </c>
      <c r="JN250">
        <v>0.29996790000000001</v>
      </c>
      <c r="JO250">
        <v>27.823720000000002</v>
      </c>
      <c r="JP250" s="1">
        <v>6.4211270000000004E-4</v>
      </c>
      <c r="JQ250">
        <v>0.3658305</v>
      </c>
      <c r="JR250">
        <v>0.29979719999999999</v>
      </c>
      <c r="JS250">
        <v>27.12903</v>
      </c>
      <c r="JT250" s="1">
        <v>6.0131099999999999E-4</v>
      </c>
      <c r="JU250">
        <v>0.34247280000000002</v>
      </c>
      <c r="JV250">
        <v>0.2996106</v>
      </c>
      <c r="JW250">
        <v>26.583030000000001</v>
      </c>
      <c r="JX250" s="1">
        <v>5.6721240000000002E-4</v>
      </c>
      <c r="JY250">
        <v>0.32296320000000001</v>
      </c>
      <c r="JZ250">
        <v>0.29942049999999998</v>
      </c>
      <c r="KA250">
        <v>26.372620000000001</v>
      </c>
      <c r="KB250" s="1">
        <v>5.3840430000000002E-4</v>
      </c>
      <c r="KC250">
        <v>0.30652699999999999</v>
      </c>
      <c r="KD250">
        <v>0.29922409999999999</v>
      </c>
      <c r="KE250">
        <v>27.01164</v>
      </c>
      <c r="KF250" s="1">
        <v>5.1380000000000002E-4</v>
      </c>
      <c r="KG250">
        <v>0.29251709999999997</v>
      </c>
      <c r="KH250">
        <v>0.29902450000000003</v>
      </c>
      <c r="KI250">
        <v>27.806319999999999</v>
      </c>
      <c r="KJ250" s="1">
        <v>4.9275009999999995E-4</v>
      </c>
      <c r="KK250">
        <v>0.28049649999999998</v>
      </c>
      <c r="KL250">
        <v>0.29881239999999998</v>
      </c>
      <c r="KM250">
        <v>28.546759999999999</v>
      </c>
      <c r="KN250" s="1">
        <v>4.7424469999999999E-4</v>
      </c>
      <c r="KO250">
        <v>0.26998850000000002</v>
      </c>
      <c r="KP250">
        <v>0.29861080000000001</v>
      </c>
      <c r="KQ250">
        <v>28.940670000000001</v>
      </c>
      <c r="KR250" s="1">
        <v>4.5734459999999998E-4</v>
      </c>
      <c r="KS250">
        <v>0.26040150000000001</v>
      </c>
      <c r="KT250">
        <v>0.29841410000000002</v>
      </c>
      <c r="KU250">
        <v>28.654340000000001</v>
      </c>
      <c r="KV250" s="1">
        <v>4.4096800000000002E-4</v>
      </c>
      <c r="KW250">
        <v>0.25116179999999999</v>
      </c>
      <c r="KX250">
        <v>0.29822710000000002</v>
      </c>
      <c r="KY250">
        <v>27.927029999999998</v>
      </c>
      <c r="KZ250" s="1">
        <v>4.2458539999999998E-4</v>
      </c>
      <c r="LA250">
        <v>0.2419144</v>
      </c>
      <c r="LB250">
        <v>0.29805680000000001</v>
      </c>
      <c r="LC250">
        <v>27.223089999999999</v>
      </c>
      <c r="LD250" s="1">
        <v>4.0798290000000002E-4</v>
      </c>
      <c r="LE250">
        <v>0.2325371</v>
      </c>
      <c r="LF250">
        <v>0.29789579999999999</v>
      </c>
      <c r="LG250">
        <v>26.816839999999999</v>
      </c>
      <c r="LH250" s="1">
        <v>3.9130099999999999E-4</v>
      </c>
      <c r="LI250">
        <v>0.22307540000000001</v>
      </c>
      <c r="LJ250">
        <v>0.2977609</v>
      </c>
      <c r="LK250">
        <v>27.18327</v>
      </c>
      <c r="LL250" s="1">
        <v>3.7470359999999998E-4</v>
      </c>
      <c r="LM250">
        <v>0.21365770000000001</v>
      </c>
      <c r="LN250">
        <v>0.29764180000000001</v>
      </c>
      <c r="LO250">
        <v>27.796810000000001</v>
      </c>
      <c r="LP250" s="1">
        <v>3.5835689999999998E-4</v>
      </c>
      <c r="LQ250">
        <v>0.2043739</v>
      </c>
      <c r="LR250">
        <v>0.2975564</v>
      </c>
      <c r="LS250">
        <v>28.423349999999999</v>
      </c>
      <c r="LT250" s="1">
        <v>3.4248299999999998E-4</v>
      </c>
      <c r="LU250">
        <v>0.195326</v>
      </c>
      <c r="LV250">
        <v>0.29748210000000003</v>
      </c>
      <c r="LW250">
        <v>28.730340000000002</v>
      </c>
      <c r="LX250" s="1">
        <v>3.2713620000000002E-4</v>
      </c>
      <c r="LY250">
        <v>0.1865666</v>
      </c>
      <c r="LZ250">
        <v>0.29742679999999999</v>
      </c>
      <c r="MA250">
        <v>28.565529999999999</v>
      </c>
      <c r="MB250" s="1">
        <v>3.1194589999999998E-4</v>
      </c>
      <c r="MC250">
        <v>0.17813290000000001</v>
      </c>
      <c r="MD250">
        <v>0.2973826</v>
      </c>
      <c r="ME250">
        <v>27.929040000000001</v>
      </c>
      <c r="MF250" s="1">
        <v>2.9687449999999998E-4</v>
      </c>
      <c r="MG250">
        <v>0.1701018</v>
      </c>
      <c r="MH250">
        <v>0.29735440000000002</v>
      </c>
      <c r="MI250">
        <v>27.350729999999999</v>
      </c>
      <c r="MJ250" s="1">
        <v>2.8269919999999999E-4</v>
      </c>
      <c r="MK250">
        <v>0.16249859999999999</v>
      </c>
      <c r="ML250">
        <v>0.29733120000000002</v>
      </c>
      <c r="MM250">
        <v>26.968340000000001</v>
      </c>
      <c r="MN250" s="1">
        <v>2.6923270000000002E-4</v>
      </c>
      <c r="MO250">
        <v>0.1552309</v>
      </c>
      <c r="MP250">
        <v>0.29732540000000002</v>
      </c>
      <c r="MQ250">
        <v>27.369779999999999</v>
      </c>
      <c r="MR250" s="1">
        <v>2.5622379999999998E-4</v>
      </c>
      <c r="MS250">
        <v>0.14816550000000001</v>
      </c>
      <c r="MT250">
        <v>0.2973131</v>
      </c>
      <c r="MU250">
        <v>27.732700000000001</v>
      </c>
      <c r="MV250" s="1">
        <v>2.4349629999999999E-4</v>
      </c>
      <c r="MW250">
        <v>0.1412187</v>
      </c>
      <c r="MX250">
        <v>0.29730509999999999</v>
      </c>
      <c r="MY250">
        <v>27.839690000000001</v>
      </c>
      <c r="MZ250" s="1">
        <v>2.310708E-4</v>
      </c>
      <c r="NA250">
        <v>0.13437299999999999</v>
      </c>
      <c r="NB250">
        <v>0.29730519999999999</v>
      </c>
      <c r="NC250">
        <v>27.717230000000001</v>
      </c>
      <c r="ND250" s="1">
        <v>2.1912510000000001E-4</v>
      </c>
      <c r="NE250">
        <v>0.12774170000000001</v>
      </c>
      <c r="NF250">
        <v>0.29729489999999997</v>
      </c>
      <c r="NG250">
        <v>27.41236</v>
      </c>
      <c r="NH250" s="1">
        <v>2.079556E-4</v>
      </c>
      <c r="NI250">
        <v>0.1215118</v>
      </c>
      <c r="NJ250">
        <v>0.29729270000000002</v>
      </c>
      <c r="NK250">
        <v>26.803450000000002</v>
      </c>
      <c r="NL250" s="1">
        <v>1.9778570000000001E-4</v>
      </c>
      <c r="NM250">
        <v>0.1158178</v>
      </c>
      <c r="NN250">
        <v>0.29729460000000002</v>
      </c>
      <c r="NO250">
        <v>26.22101</v>
      </c>
      <c r="NP250" s="1">
        <v>1.886159E-4</v>
      </c>
      <c r="NQ250">
        <v>0.11066910000000001</v>
      </c>
      <c r="NR250">
        <v>0.29729519999999998</v>
      </c>
      <c r="NS250">
        <v>25.839259999999999</v>
      </c>
      <c r="NT250" s="1">
        <v>1.8027129999999999E-4</v>
      </c>
      <c r="NU250">
        <v>0.1059794</v>
      </c>
      <c r="NV250">
        <v>0.29729489999999997</v>
      </c>
      <c r="NW250">
        <v>26.314900000000002</v>
      </c>
      <c r="NX250" s="1">
        <v>1.7261960000000001E-4</v>
      </c>
      <c r="NY250">
        <v>0.1016693</v>
      </c>
      <c r="NZ250">
        <v>0.29729650000000002</v>
      </c>
      <c r="OA250">
        <v>27.081</v>
      </c>
      <c r="OB250" s="1">
        <v>1.6551040000000001E-4</v>
      </c>
      <c r="OC250">
        <v>9.7660189999999994E-2</v>
      </c>
      <c r="OD250">
        <v>0.29729250000000002</v>
      </c>
      <c r="OE250">
        <v>27.646249999999998</v>
      </c>
      <c r="OF250" s="1">
        <v>1.5877989999999999E-4</v>
      </c>
      <c r="OG250">
        <v>9.3864580000000003E-2</v>
      </c>
      <c r="OH250">
        <v>0.29729250000000002</v>
      </c>
      <c r="OI250">
        <v>27.922740000000001</v>
      </c>
      <c r="OJ250" s="1">
        <v>1.5240640000000001E-4</v>
      </c>
      <c r="OK250">
        <v>9.0255580000000002E-2</v>
      </c>
    </row>
    <row r="251" spans="1:401" x14ac:dyDescent="0.35">
      <c r="A251">
        <v>257</v>
      </c>
      <c r="B251" t="s">
        <v>4</v>
      </c>
      <c r="C251" t="s">
        <v>181</v>
      </c>
      <c r="D251" t="s">
        <v>257</v>
      </c>
      <c r="E251">
        <v>952.87800000000004</v>
      </c>
      <c r="F251">
        <v>0.81909200000000004</v>
      </c>
      <c r="G251">
        <v>22.95477</v>
      </c>
      <c r="H251">
        <v>0</v>
      </c>
      <c r="I251">
        <v>0</v>
      </c>
      <c r="J251">
        <v>0.81720919999999997</v>
      </c>
      <c r="K251">
        <v>22.988859999999999</v>
      </c>
      <c r="L251">
        <v>0</v>
      </c>
      <c r="M251">
        <v>0</v>
      </c>
      <c r="N251">
        <v>0.81533869999999997</v>
      </c>
      <c r="O251">
        <v>23.19661</v>
      </c>
      <c r="P251">
        <v>0</v>
      </c>
      <c r="Q251">
        <v>0</v>
      </c>
      <c r="R251">
        <v>0.81350370000000005</v>
      </c>
      <c r="S251">
        <v>23.262509999999999</v>
      </c>
      <c r="T251">
        <v>0</v>
      </c>
      <c r="U251">
        <v>0</v>
      </c>
      <c r="V251">
        <v>0.81177109999999997</v>
      </c>
      <c r="W251">
        <v>23.014489999999999</v>
      </c>
      <c r="X251">
        <v>0</v>
      </c>
      <c r="Y251">
        <v>0</v>
      </c>
      <c r="Z251">
        <v>0.80990790000000001</v>
      </c>
      <c r="AA251">
        <v>22.816559999999999</v>
      </c>
      <c r="AB251">
        <v>0</v>
      </c>
      <c r="AC251">
        <v>0</v>
      </c>
      <c r="AD251">
        <v>0.80789580000000005</v>
      </c>
      <c r="AE251">
        <v>22.59779</v>
      </c>
      <c r="AF251">
        <v>0</v>
      </c>
      <c r="AG251">
        <v>0</v>
      </c>
      <c r="AH251">
        <v>0.80546589999999996</v>
      </c>
      <c r="AI251">
        <v>22.77328</v>
      </c>
      <c r="AJ251">
        <v>0</v>
      </c>
      <c r="AK251">
        <v>0</v>
      </c>
      <c r="AL251">
        <v>0.80256470000000002</v>
      </c>
      <c r="AM251">
        <v>23.129940000000001</v>
      </c>
      <c r="AN251">
        <v>0</v>
      </c>
      <c r="AO251">
        <v>0</v>
      </c>
      <c r="AP251">
        <v>0.79947500000000005</v>
      </c>
      <c r="AQ251">
        <v>23.605799999999999</v>
      </c>
      <c r="AR251">
        <v>0</v>
      </c>
      <c r="AS251">
        <v>0</v>
      </c>
      <c r="AT251">
        <v>0.79649199999999998</v>
      </c>
      <c r="AU251">
        <v>24.126010000000001</v>
      </c>
      <c r="AV251">
        <v>3.6393000000000001E-37</v>
      </c>
      <c r="AW251">
        <v>1.332075E-34</v>
      </c>
      <c r="AX251">
        <v>0.79378269999999995</v>
      </c>
      <c r="AY251">
        <v>24.341519999999999</v>
      </c>
      <c r="AZ251" s="1">
        <v>1.137711E-25</v>
      </c>
      <c r="BA251" s="1">
        <v>4.2007390000000002E-23</v>
      </c>
      <c r="BB251">
        <v>0.79135940000000005</v>
      </c>
      <c r="BC251">
        <v>24.361440000000002</v>
      </c>
      <c r="BD251" s="1">
        <v>5.8111619999999996E-16</v>
      </c>
      <c r="BE251" s="1">
        <v>2.138469E-13</v>
      </c>
      <c r="BF251">
        <v>0.78908009999999995</v>
      </c>
      <c r="BG251">
        <v>24.310770000000002</v>
      </c>
      <c r="BH251" s="1">
        <v>7.7762439999999996E-9</v>
      </c>
      <c r="BI251" s="1">
        <v>2.126835E-6</v>
      </c>
      <c r="BJ251">
        <v>0.7868676</v>
      </c>
      <c r="BK251">
        <v>24.313960000000002</v>
      </c>
      <c r="BL251" s="1">
        <v>2.1234459999999999E-5</v>
      </c>
      <c r="BM251" s="1">
        <v>6.1940099999999998E-3</v>
      </c>
      <c r="BN251">
        <v>0.78455140000000001</v>
      </c>
      <c r="BO251">
        <v>24.75318</v>
      </c>
      <c r="BP251" s="1">
        <v>4.6732850000000001E-3</v>
      </c>
      <c r="BQ251" s="1">
        <v>1.4393480000000001</v>
      </c>
      <c r="BR251">
        <v>0.78208089999999997</v>
      </c>
      <c r="BS251">
        <v>25.141369999999998</v>
      </c>
      <c r="BT251" s="1">
        <v>0.21925910000000001</v>
      </c>
      <c r="BU251" s="1">
        <v>70.730019999999996</v>
      </c>
      <c r="BV251">
        <v>0.77935889999999997</v>
      </c>
      <c r="BW251">
        <v>25.532399999999999</v>
      </c>
      <c r="BX251" s="1">
        <v>3.24959</v>
      </c>
      <c r="BY251">
        <v>1092.8399999999999</v>
      </c>
      <c r="BZ251">
        <v>0.77624479999999996</v>
      </c>
      <c r="CA251">
        <v>25.853020000000001</v>
      </c>
      <c r="CB251" s="1">
        <v>19.311039999999998</v>
      </c>
      <c r="CC251">
        <v>6742.9080000000004</v>
      </c>
      <c r="CD251">
        <v>0.77264889999999997</v>
      </c>
      <c r="CE251">
        <v>25.981249999999999</v>
      </c>
      <c r="CF251">
        <v>54.352890000000002</v>
      </c>
      <c r="CG251">
        <v>19647</v>
      </c>
      <c r="CH251">
        <v>0.76855209999999996</v>
      </c>
      <c r="CI251">
        <v>25.855560000000001</v>
      </c>
      <c r="CJ251">
        <v>82.305890000000005</v>
      </c>
      <c r="CK251">
        <v>30723.21</v>
      </c>
      <c r="CL251">
        <v>0.7640228</v>
      </c>
      <c r="CM251">
        <v>25.773009999999999</v>
      </c>
      <c r="CN251">
        <v>74.382580000000004</v>
      </c>
      <c r="CO251">
        <v>28594.39</v>
      </c>
      <c r="CP251">
        <v>0.75914269999999995</v>
      </c>
      <c r="CQ251">
        <v>25.788170000000001</v>
      </c>
      <c r="CR251">
        <v>43.666499999999999</v>
      </c>
      <c r="CS251">
        <v>17247.7</v>
      </c>
      <c r="CT251">
        <v>0.75433919999999999</v>
      </c>
      <c r="CU251">
        <v>26.05161</v>
      </c>
      <c r="CV251">
        <v>17.92886</v>
      </c>
      <c r="CW251">
        <v>7254.2290000000003</v>
      </c>
      <c r="CX251">
        <v>0.74928139999999999</v>
      </c>
      <c r="CY251">
        <v>25.875340000000001</v>
      </c>
      <c r="CZ251">
        <v>5.5009670000000002</v>
      </c>
      <c r="DA251">
        <v>2274.6889999999999</v>
      </c>
      <c r="DB251">
        <v>0.74421809999999999</v>
      </c>
      <c r="DC251">
        <v>26.0229</v>
      </c>
      <c r="DD251">
        <v>1.3649560000000001</v>
      </c>
      <c r="DE251">
        <v>573.69119999999998</v>
      </c>
      <c r="DF251">
        <v>0.73882910000000002</v>
      </c>
      <c r="DG251">
        <v>26.164200000000001</v>
      </c>
      <c r="DH251">
        <v>0.32095010000000002</v>
      </c>
      <c r="DI251">
        <v>135.24080000000001</v>
      </c>
      <c r="DJ251">
        <v>0.73319089999999998</v>
      </c>
      <c r="DK251">
        <v>26.14283</v>
      </c>
      <c r="DL251">
        <v>0.1081715</v>
      </c>
      <c r="DM251">
        <v>44.317830000000001</v>
      </c>
      <c r="DN251">
        <v>0.72730260000000002</v>
      </c>
      <c r="DO251">
        <v>25.97833</v>
      </c>
      <c r="DP251">
        <v>7.2085510000000005E-2</v>
      </c>
      <c r="DQ251">
        <v>28.74738</v>
      </c>
      <c r="DR251">
        <v>0.7213041</v>
      </c>
      <c r="DS251">
        <v>25.875720000000001</v>
      </c>
      <c r="DT251">
        <v>6.6877350000000002E-2</v>
      </c>
      <c r="DU251">
        <v>26.627569999999999</v>
      </c>
      <c r="DV251">
        <v>0.715082</v>
      </c>
      <c r="DW251">
        <v>25.897880000000001</v>
      </c>
      <c r="DX251">
        <v>6.4838199999999999E-2</v>
      </c>
      <c r="DY251">
        <v>26.006060000000002</v>
      </c>
      <c r="DZ251">
        <v>0.7087135</v>
      </c>
      <c r="EA251">
        <v>26.378550000000001</v>
      </c>
      <c r="EB251">
        <v>6.1545089999999997E-2</v>
      </c>
      <c r="EC251">
        <v>24.903040000000001</v>
      </c>
      <c r="ED251">
        <v>0.70232539999999999</v>
      </c>
      <c r="EE251">
        <v>26.79543</v>
      </c>
      <c r="EF251">
        <v>5.704219E-2</v>
      </c>
      <c r="EG251">
        <v>23.28068</v>
      </c>
      <c r="EH251">
        <v>0.69663140000000001</v>
      </c>
      <c r="EI251">
        <v>27.151430000000001</v>
      </c>
      <c r="EJ251" s="1">
        <v>5.2065689999999998E-2</v>
      </c>
      <c r="EK251">
        <v>21.403690000000001</v>
      </c>
      <c r="EL251">
        <v>0.69227430000000001</v>
      </c>
      <c r="EM251">
        <v>27.385400000000001</v>
      </c>
      <c r="EN251" s="1">
        <v>4.7052740000000003E-2</v>
      </c>
      <c r="EO251">
        <v>19.440760000000001</v>
      </c>
      <c r="EP251">
        <v>0.68814050000000004</v>
      </c>
      <c r="EQ251">
        <v>27.170449999999999</v>
      </c>
      <c r="ER251" s="1">
        <v>4.225396E-2</v>
      </c>
      <c r="ES251">
        <v>17.535360000000001</v>
      </c>
      <c r="ET251">
        <v>0.6839539</v>
      </c>
      <c r="EU251">
        <v>26.684329999999999</v>
      </c>
      <c r="EV251" s="1">
        <v>3.7805989999999998E-2</v>
      </c>
      <c r="EW251">
        <v>15.755240000000001</v>
      </c>
      <c r="EX251">
        <v>0.67980839999999998</v>
      </c>
      <c r="EY251">
        <v>26.445080000000001</v>
      </c>
      <c r="EZ251" s="1">
        <v>3.3786169999999997E-2</v>
      </c>
      <c r="FA251">
        <v>14.13636</v>
      </c>
      <c r="FB251">
        <v>0.67578300000000002</v>
      </c>
      <c r="FC251">
        <v>26.439260000000001</v>
      </c>
      <c r="FD251" s="1">
        <v>3.0214970000000001E-2</v>
      </c>
      <c r="FE251">
        <v>12.68783</v>
      </c>
      <c r="FF251">
        <v>0.67159740000000001</v>
      </c>
      <c r="FG251">
        <v>26.898679999999999</v>
      </c>
      <c r="FH251">
        <v>2.7025560000000001E-2</v>
      </c>
      <c r="FI251">
        <v>11.3942</v>
      </c>
      <c r="FJ251">
        <v>0.66735599999999995</v>
      </c>
      <c r="FK251">
        <v>27.267019999999999</v>
      </c>
      <c r="FL251" s="1">
        <v>2.4163159999999999E-2</v>
      </c>
      <c r="FM251">
        <v>10.22983</v>
      </c>
      <c r="FN251">
        <v>0.6631397</v>
      </c>
      <c r="FO251">
        <v>27.310300000000002</v>
      </c>
      <c r="FP251" s="1">
        <v>2.158962E-2</v>
      </c>
      <c r="FQ251">
        <v>9.1788760000000007</v>
      </c>
      <c r="FR251">
        <v>0.66111500000000001</v>
      </c>
      <c r="FS251">
        <v>27.134889999999999</v>
      </c>
      <c r="FT251" s="1">
        <v>1.9318129999999999E-2</v>
      </c>
      <c r="FU251">
        <v>8.2206460000000003</v>
      </c>
      <c r="FV251">
        <v>0.66080360000000005</v>
      </c>
      <c r="FW251">
        <v>26.641539999999999</v>
      </c>
      <c r="FX251" s="1">
        <v>1.7281359999999999E-2</v>
      </c>
      <c r="FY251">
        <v>7.3385660000000001</v>
      </c>
      <c r="FZ251">
        <v>0.66057299999999997</v>
      </c>
      <c r="GA251">
        <v>26.123539999999998</v>
      </c>
      <c r="GB251" s="1">
        <v>1.544102E-2</v>
      </c>
      <c r="GC251">
        <v>6.5413430000000004</v>
      </c>
      <c r="GD251">
        <v>0.6607246</v>
      </c>
      <c r="GE251">
        <v>25.762460000000001</v>
      </c>
      <c r="GF251" s="1">
        <v>1.3796020000000001E-2</v>
      </c>
      <c r="GG251">
        <v>5.8269469999999997</v>
      </c>
      <c r="GH251">
        <v>0.66133989999999998</v>
      </c>
      <c r="GI251">
        <v>25.7501</v>
      </c>
      <c r="GJ251" s="1">
        <v>1.233095E-2</v>
      </c>
      <c r="GK251">
        <v>5.1876249999999997</v>
      </c>
      <c r="GL251">
        <v>0.66250430000000005</v>
      </c>
      <c r="GM251">
        <v>26.390429999999999</v>
      </c>
      <c r="GN251" s="1">
        <v>1.102965E-2</v>
      </c>
      <c r="GO251">
        <v>4.6180500000000002</v>
      </c>
      <c r="GP251">
        <v>0.66407329999999998</v>
      </c>
      <c r="GQ251">
        <v>27.18346</v>
      </c>
      <c r="GR251" s="1">
        <v>9.8702270000000005E-3</v>
      </c>
      <c r="GS251">
        <v>4.1131190000000002</v>
      </c>
      <c r="GT251">
        <v>0.6663384</v>
      </c>
      <c r="GU251">
        <v>27.912120000000002</v>
      </c>
      <c r="GV251" s="1">
        <v>8.8328299999999998E-3</v>
      </c>
      <c r="GW251">
        <v>3.660307</v>
      </c>
      <c r="GX251">
        <v>0.66889189999999998</v>
      </c>
      <c r="GY251">
        <v>28.26868</v>
      </c>
      <c r="GZ251" s="1">
        <v>7.8894489999999998E-3</v>
      </c>
      <c r="HA251">
        <v>3.2502430000000002</v>
      </c>
      <c r="HB251">
        <v>0.67055520000000002</v>
      </c>
      <c r="HC251">
        <v>28.168019999999999</v>
      </c>
      <c r="HD251" s="1">
        <v>7.030634E-3</v>
      </c>
      <c r="HE251">
        <v>2.8814570000000002</v>
      </c>
      <c r="HF251">
        <v>0.67221830000000005</v>
      </c>
      <c r="HG251">
        <v>27.550689999999999</v>
      </c>
      <c r="HH251" s="1">
        <v>6.2467460000000001E-3</v>
      </c>
      <c r="HI251">
        <v>2.5475840000000001</v>
      </c>
      <c r="HJ251">
        <v>0.67347199999999996</v>
      </c>
      <c r="HK251">
        <v>27.06588</v>
      </c>
      <c r="HL251" s="1">
        <v>5.520044E-3</v>
      </c>
      <c r="HM251">
        <v>2.2425989999999998</v>
      </c>
      <c r="HN251">
        <v>0.67454800000000004</v>
      </c>
      <c r="HO251">
        <v>26.839130000000001</v>
      </c>
      <c r="HP251" s="1">
        <v>4.836791E-3</v>
      </c>
      <c r="HQ251">
        <v>1.959158</v>
      </c>
      <c r="HR251">
        <v>0.67543129999999996</v>
      </c>
      <c r="HS251">
        <v>27.1433</v>
      </c>
      <c r="HT251" s="1">
        <v>4.1765170000000003E-3</v>
      </c>
      <c r="HU251">
        <v>1.68821</v>
      </c>
      <c r="HV251">
        <v>0.67611370000000004</v>
      </c>
      <c r="HW251">
        <v>27.750350000000001</v>
      </c>
      <c r="HX251" s="1">
        <v>3.525355E-3</v>
      </c>
      <c r="HY251">
        <v>1.4234610000000001</v>
      </c>
      <c r="HZ251">
        <v>0.67666230000000005</v>
      </c>
      <c r="IA251">
        <v>28.13485</v>
      </c>
      <c r="IB251" s="1">
        <v>2.8968190000000001E-3</v>
      </c>
      <c r="IC251">
        <v>1.168963</v>
      </c>
      <c r="ID251">
        <v>0.67712879999999998</v>
      </c>
      <c r="IE251">
        <v>28.288080000000001</v>
      </c>
      <c r="IF251" s="1">
        <v>2.3258010000000002E-3</v>
      </c>
      <c r="IG251">
        <v>0.93800320000000004</v>
      </c>
      <c r="IH251">
        <v>0.67751030000000001</v>
      </c>
      <c r="II251">
        <v>27.96339</v>
      </c>
      <c r="IJ251" s="1">
        <v>1.8489839999999999E-3</v>
      </c>
      <c r="IK251">
        <v>0.74485939999999995</v>
      </c>
      <c r="IL251">
        <v>0.67776670000000006</v>
      </c>
      <c r="IM251">
        <v>27.179829999999999</v>
      </c>
      <c r="IN251" s="1">
        <v>1.4839639999999999E-3</v>
      </c>
      <c r="IO251">
        <v>0.59660919999999995</v>
      </c>
      <c r="IP251">
        <v>0.67797560000000001</v>
      </c>
      <c r="IQ251">
        <v>26.421530000000001</v>
      </c>
      <c r="IR251" s="1">
        <v>1.223827E-3</v>
      </c>
      <c r="IS251">
        <v>0.49074719999999999</v>
      </c>
      <c r="IT251">
        <v>0.67812119999999998</v>
      </c>
      <c r="IU251">
        <v>25.97364</v>
      </c>
      <c r="IV251" s="1">
        <v>1.0454150000000001E-3</v>
      </c>
      <c r="IW251">
        <v>0.41811870000000001</v>
      </c>
      <c r="IX251">
        <v>0.67819390000000002</v>
      </c>
      <c r="IY251">
        <v>26.452940000000002</v>
      </c>
      <c r="IZ251" s="1">
        <v>9.2170149999999998E-4</v>
      </c>
      <c r="JA251">
        <v>0.3679327</v>
      </c>
      <c r="JB251">
        <v>0.67824390000000001</v>
      </c>
      <c r="JC251">
        <v>27.228179999999998</v>
      </c>
      <c r="JD251" s="1">
        <v>8.3102939999999998E-4</v>
      </c>
      <c r="JE251">
        <v>0.33128410000000003</v>
      </c>
      <c r="JF251">
        <v>0.67824519999999999</v>
      </c>
      <c r="JG251">
        <v>27.964120000000001</v>
      </c>
      <c r="JH251" s="1">
        <v>7.5913079999999995E-4</v>
      </c>
      <c r="JI251">
        <v>0.30238930000000003</v>
      </c>
      <c r="JJ251">
        <v>0.67821529999999997</v>
      </c>
      <c r="JK251">
        <v>28.159099999999999</v>
      </c>
      <c r="JL251" s="1">
        <v>6.9930570000000002E-4</v>
      </c>
      <c r="JM251">
        <v>0.27840330000000002</v>
      </c>
      <c r="JN251">
        <v>0.67818270000000003</v>
      </c>
      <c r="JO251">
        <v>27.886800000000001</v>
      </c>
      <c r="JP251" s="1">
        <v>6.4911120000000003E-4</v>
      </c>
      <c r="JQ251">
        <v>0.25827060000000002</v>
      </c>
      <c r="JR251">
        <v>0.67814640000000004</v>
      </c>
      <c r="JS251">
        <v>27.191980000000001</v>
      </c>
      <c r="JT251" s="1">
        <v>6.0714660000000002E-4</v>
      </c>
      <c r="JU251">
        <v>0.24144360000000001</v>
      </c>
      <c r="JV251">
        <v>0.67810579999999998</v>
      </c>
      <c r="JW251">
        <v>26.624230000000001</v>
      </c>
      <c r="JX251" s="1">
        <v>5.7210620000000003E-4</v>
      </c>
      <c r="JY251">
        <v>0.2273859</v>
      </c>
      <c r="JZ251">
        <v>0.67803899999999995</v>
      </c>
      <c r="KA251">
        <v>26.390149999999998</v>
      </c>
      <c r="KB251" s="1">
        <v>5.4254529999999996E-4</v>
      </c>
      <c r="KC251">
        <v>0.215554</v>
      </c>
      <c r="KD251">
        <v>0.67800830000000001</v>
      </c>
      <c r="KE251">
        <v>27.00704</v>
      </c>
      <c r="KF251" s="1">
        <v>5.1735310000000005E-4</v>
      </c>
      <c r="KG251">
        <v>0.2054723</v>
      </c>
      <c r="KH251">
        <v>0.67794849999999995</v>
      </c>
      <c r="KI251">
        <v>27.805409999999998</v>
      </c>
      <c r="KJ251" s="1">
        <v>4.9581120000000004E-4</v>
      </c>
      <c r="KK251">
        <v>0.1968258</v>
      </c>
      <c r="KL251">
        <v>0.67791860000000004</v>
      </c>
      <c r="KM251">
        <v>28.555669999999999</v>
      </c>
      <c r="KN251" s="1">
        <v>4.7696099999999998E-4</v>
      </c>
      <c r="KO251">
        <v>0.18928120000000001</v>
      </c>
      <c r="KP251">
        <v>0.67787969999999997</v>
      </c>
      <c r="KQ251">
        <v>28.9831</v>
      </c>
      <c r="KR251" s="1">
        <v>4.598793E-4</v>
      </c>
      <c r="KS251">
        <v>0.1824501</v>
      </c>
      <c r="KT251">
        <v>0.67784239999999996</v>
      </c>
      <c r="KU251">
        <v>28.718779999999999</v>
      </c>
      <c r="KV251" s="1">
        <v>4.4344939999999998E-4</v>
      </c>
      <c r="KW251">
        <v>0.17591229999999999</v>
      </c>
      <c r="KX251">
        <v>0.67785450000000003</v>
      </c>
      <c r="KY251">
        <v>28.000209999999999</v>
      </c>
      <c r="KZ251" s="1">
        <v>4.2710380000000002E-4</v>
      </c>
      <c r="LA251">
        <v>0.16940440000000001</v>
      </c>
      <c r="LB251">
        <v>0.67784540000000004</v>
      </c>
      <c r="LC251">
        <v>27.285689999999999</v>
      </c>
      <c r="LD251" s="1">
        <v>4.1053379999999998E-4</v>
      </c>
      <c r="LE251">
        <v>0.16281780000000001</v>
      </c>
      <c r="LF251">
        <v>0.67788139999999997</v>
      </c>
      <c r="LG251">
        <v>26.866700000000002</v>
      </c>
      <c r="LH251" s="1">
        <v>3.9385670000000001E-4</v>
      </c>
      <c r="LI251">
        <v>0.1561678</v>
      </c>
      <c r="LJ251">
        <v>0.67790240000000002</v>
      </c>
      <c r="LK251">
        <v>27.209710000000001</v>
      </c>
      <c r="LL251" s="1">
        <v>3.7723340000000001E-4</v>
      </c>
      <c r="LM251">
        <v>0.1495515</v>
      </c>
      <c r="LN251">
        <v>0.67793729999999996</v>
      </c>
      <c r="LO251">
        <v>27.814710000000002</v>
      </c>
      <c r="LP251" s="1">
        <v>3.6083509999999998E-4</v>
      </c>
      <c r="LQ251">
        <v>0.1430276</v>
      </c>
      <c r="LR251">
        <v>0.67800910000000003</v>
      </c>
      <c r="LS251">
        <v>28.45684</v>
      </c>
      <c r="LT251" s="1">
        <v>3.4489509999999999E-4</v>
      </c>
      <c r="LU251">
        <v>0.13667470000000001</v>
      </c>
      <c r="LV251">
        <v>0.67803279999999999</v>
      </c>
      <c r="LW251">
        <v>28.780899999999999</v>
      </c>
      <c r="LX251" s="1">
        <v>3.2946210000000002E-4</v>
      </c>
      <c r="LY251">
        <v>0.13052240000000001</v>
      </c>
      <c r="LZ251">
        <v>0.67809699999999995</v>
      </c>
      <c r="MA251">
        <v>28.61964</v>
      </c>
      <c r="MB251" s="1">
        <v>3.1417350000000001E-4</v>
      </c>
      <c r="MC251">
        <v>0.1246012</v>
      </c>
      <c r="MD251">
        <v>0.67816330000000002</v>
      </c>
      <c r="ME251">
        <v>27.982330000000001</v>
      </c>
      <c r="MF251" s="1">
        <v>2.9898009999999999E-4</v>
      </c>
      <c r="MG251">
        <v>0.11895849999999999</v>
      </c>
      <c r="MH251">
        <v>0.67821039999999999</v>
      </c>
      <c r="MI251">
        <v>27.389620000000001</v>
      </c>
      <c r="MJ251" s="1">
        <v>2.8468980000000003E-4</v>
      </c>
      <c r="MK251">
        <v>0.1136219</v>
      </c>
      <c r="ML251">
        <v>0.67823449999999996</v>
      </c>
      <c r="MM251">
        <v>26.998460000000001</v>
      </c>
      <c r="MN251" s="1">
        <v>2.7114160000000001E-4</v>
      </c>
      <c r="MO251">
        <v>0.1085367</v>
      </c>
      <c r="MP251">
        <v>0.67827979999999999</v>
      </c>
      <c r="MQ251">
        <v>27.38476</v>
      </c>
      <c r="MR251" s="1">
        <v>2.5808279999999997E-4</v>
      </c>
      <c r="MS251">
        <v>0.10360370000000001</v>
      </c>
      <c r="MT251">
        <v>0.67830409999999997</v>
      </c>
      <c r="MU251">
        <v>27.734950000000001</v>
      </c>
      <c r="MV251" s="1">
        <v>2.4532880000000001E-4</v>
      </c>
      <c r="MW251">
        <v>9.8764400000000002E-2</v>
      </c>
      <c r="MX251">
        <v>0.67831739999999996</v>
      </c>
      <c r="MY251">
        <v>27.848240000000001</v>
      </c>
      <c r="MZ251" s="1">
        <v>2.328621E-4</v>
      </c>
      <c r="NA251">
        <v>9.3992759999999995E-2</v>
      </c>
      <c r="NB251">
        <v>0.67833619999999994</v>
      </c>
      <c r="NC251">
        <v>27.76444</v>
      </c>
      <c r="ND251" s="1">
        <v>2.208345E-4</v>
      </c>
      <c r="NE251">
        <v>8.9356030000000003E-2</v>
      </c>
      <c r="NF251">
        <v>0.67833940000000004</v>
      </c>
      <c r="NG251">
        <v>27.473330000000001</v>
      </c>
      <c r="NH251" s="1">
        <v>2.0953629999999999E-4</v>
      </c>
      <c r="NI251">
        <v>8.4981829999999994E-2</v>
      </c>
      <c r="NJ251">
        <v>0.67835559999999995</v>
      </c>
      <c r="NK251">
        <v>26.87238</v>
      </c>
      <c r="NL251" s="1">
        <v>1.992188E-4</v>
      </c>
      <c r="NM251">
        <v>8.0972810000000006E-2</v>
      </c>
      <c r="NN251">
        <v>0.67834620000000001</v>
      </c>
      <c r="NO251">
        <v>26.27919</v>
      </c>
      <c r="NP251" s="1">
        <v>1.8990669999999999E-4</v>
      </c>
      <c r="NQ251">
        <v>7.7346059999999994E-2</v>
      </c>
      <c r="NR251">
        <v>0.67834059999999996</v>
      </c>
      <c r="NS251">
        <v>25.885000000000002</v>
      </c>
      <c r="NT251" s="1">
        <v>1.8145020000000001E-4</v>
      </c>
      <c r="NU251">
        <v>7.404906E-2</v>
      </c>
      <c r="NV251">
        <v>0.67836680000000005</v>
      </c>
      <c r="NW251">
        <v>26.341550000000002</v>
      </c>
      <c r="NX251" s="1">
        <v>1.737067E-4</v>
      </c>
      <c r="NY251">
        <v>7.1021349999999997E-2</v>
      </c>
      <c r="NZ251">
        <v>0.67835190000000001</v>
      </c>
      <c r="OA251">
        <v>27.108799999999999</v>
      </c>
      <c r="OB251" s="1">
        <v>1.665255E-4</v>
      </c>
      <c r="OC251">
        <v>6.8210530000000005E-2</v>
      </c>
      <c r="OD251">
        <v>0.67837389999999997</v>
      </c>
      <c r="OE251">
        <v>27.681789999999999</v>
      </c>
      <c r="OF251" s="1">
        <v>1.5974420000000001E-4</v>
      </c>
      <c r="OG251">
        <v>6.5555139999999998E-2</v>
      </c>
      <c r="OH251">
        <v>0.67834740000000004</v>
      </c>
      <c r="OI251">
        <v>27.977650000000001</v>
      </c>
      <c r="OJ251" s="1">
        <v>1.533208E-4</v>
      </c>
      <c r="OK251">
        <v>6.3031229999999994E-2</v>
      </c>
    </row>
    <row r="252" spans="1:401" x14ac:dyDescent="0.35">
      <c r="A252">
        <v>258</v>
      </c>
      <c r="B252" t="s">
        <v>4</v>
      </c>
      <c r="C252" t="s">
        <v>181</v>
      </c>
      <c r="D252" t="s">
        <v>258</v>
      </c>
      <c r="E252">
        <v>910.22730000000001</v>
      </c>
      <c r="F252">
        <v>0.80694069999999996</v>
      </c>
      <c r="G252">
        <v>22.993400000000001</v>
      </c>
      <c r="H252">
        <v>0</v>
      </c>
      <c r="I252">
        <v>0</v>
      </c>
      <c r="J252">
        <v>0.80483470000000001</v>
      </c>
      <c r="K252">
        <v>23.019860000000001</v>
      </c>
      <c r="L252">
        <v>0</v>
      </c>
      <c r="M252">
        <v>0</v>
      </c>
      <c r="N252">
        <v>0.80273209999999995</v>
      </c>
      <c r="O252">
        <v>23.212389999999999</v>
      </c>
      <c r="P252">
        <v>0</v>
      </c>
      <c r="Q252">
        <v>0</v>
      </c>
      <c r="R252">
        <v>0.80069610000000002</v>
      </c>
      <c r="S252">
        <v>23.279019999999999</v>
      </c>
      <c r="T252">
        <v>0</v>
      </c>
      <c r="U252">
        <v>0</v>
      </c>
      <c r="V252">
        <v>0.79876670000000005</v>
      </c>
      <c r="W252">
        <v>23.032689999999999</v>
      </c>
      <c r="X252">
        <v>0</v>
      </c>
      <c r="Y252">
        <v>0</v>
      </c>
      <c r="Z252">
        <v>0.79671479999999995</v>
      </c>
      <c r="AA252">
        <v>22.837039999999998</v>
      </c>
      <c r="AB252">
        <v>0</v>
      </c>
      <c r="AC252">
        <v>0</v>
      </c>
      <c r="AD252">
        <v>0.79451380000000005</v>
      </c>
      <c r="AE252">
        <v>22.627780000000001</v>
      </c>
      <c r="AF252">
        <v>0</v>
      </c>
      <c r="AG252">
        <v>0</v>
      </c>
      <c r="AH252">
        <v>0.79193930000000001</v>
      </c>
      <c r="AI252">
        <v>22.802060000000001</v>
      </c>
      <c r="AJ252">
        <v>0</v>
      </c>
      <c r="AK252">
        <v>0</v>
      </c>
      <c r="AL252">
        <v>0.78886800000000001</v>
      </c>
      <c r="AM252">
        <v>23.155709999999999</v>
      </c>
      <c r="AN252">
        <v>0</v>
      </c>
      <c r="AO252">
        <v>0</v>
      </c>
      <c r="AP252">
        <v>0.78557569999999999</v>
      </c>
      <c r="AQ252">
        <v>23.620729999999998</v>
      </c>
      <c r="AR252">
        <v>0</v>
      </c>
      <c r="AS252">
        <v>0</v>
      </c>
      <c r="AT252">
        <v>0.78236760000000005</v>
      </c>
      <c r="AU252">
        <v>24.12801</v>
      </c>
      <c r="AV252">
        <v>5.1005489999999996E-38</v>
      </c>
      <c r="AW252">
        <v>1.793912E-35</v>
      </c>
      <c r="AX252">
        <v>0.77942599999999995</v>
      </c>
      <c r="AY252">
        <v>24.34843</v>
      </c>
      <c r="AZ252" s="1">
        <v>1.4343169999999999E-26</v>
      </c>
      <c r="BA252" s="1">
        <v>5.0897619999999997E-24</v>
      </c>
      <c r="BB252">
        <v>0.77673970000000003</v>
      </c>
      <c r="BC252">
        <v>24.372209999999999</v>
      </c>
      <c r="BD252" s="1">
        <v>1.857725E-16</v>
      </c>
      <c r="BE252" s="1">
        <v>6.5705149999999994E-14</v>
      </c>
      <c r="BF252">
        <v>0.77425359999999999</v>
      </c>
      <c r="BG252">
        <v>24.32612</v>
      </c>
      <c r="BH252" s="1">
        <v>3.459743E-9</v>
      </c>
      <c r="BI252" s="1">
        <v>8.6397759999999996E-7</v>
      </c>
      <c r="BJ252">
        <v>0.77185159999999997</v>
      </c>
      <c r="BK252">
        <v>24.340219999999999</v>
      </c>
      <c r="BL252" s="1">
        <v>1.2304480000000001E-5</v>
      </c>
      <c r="BM252" s="1">
        <v>3.3521750000000002E-3</v>
      </c>
      <c r="BN252">
        <v>0.76936009999999999</v>
      </c>
      <c r="BO252">
        <v>24.78126</v>
      </c>
      <c r="BP252" s="1">
        <v>3.1115660000000001E-3</v>
      </c>
      <c r="BQ252" s="1">
        <v>0.90280970000000005</v>
      </c>
      <c r="BR252">
        <v>0.76670400000000005</v>
      </c>
      <c r="BS252">
        <v>25.17098</v>
      </c>
      <c r="BT252" s="1">
        <v>0.16209390000000001</v>
      </c>
      <c r="BU252" s="1">
        <v>49.531120000000001</v>
      </c>
      <c r="BV252">
        <v>0.76380219999999999</v>
      </c>
      <c r="BW252">
        <v>25.558769999999999</v>
      </c>
      <c r="BX252" s="1">
        <v>2.6190259999999999</v>
      </c>
      <c r="BY252">
        <v>837.83370000000002</v>
      </c>
      <c r="BZ252">
        <v>0.76052299999999995</v>
      </c>
      <c r="CA252">
        <v>25.864370000000001</v>
      </c>
      <c r="CB252" s="1">
        <v>16.760169999999999</v>
      </c>
      <c r="CC252">
        <v>5586.2439999999997</v>
      </c>
      <c r="CD252">
        <v>0.75671569999999999</v>
      </c>
      <c r="CE252">
        <v>25.986930000000001</v>
      </c>
      <c r="CF252">
        <v>50.322360000000003</v>
      </c>
      <c r="CG252">
        <v>17416.689999999999</v>
      </c>
      <c r="CH252">
        <v>0.75238240000000001</v>
      </c>
      <c r="CI252">
        <v>25.858529999999998</v>
      </c>
      <c r="CJ252">
        <v>80.662009999999995</v>
      </c>
      <c r="CK252">
        <v>28911.88</v>
      </c>
      <c r="CL252">
        <v>0.74759889999999996</v>
      </c>
      <c r="CM252">
        <v>25.782589999999999</v>
      </c>
      <c r="CN252">
        <v>76.647419999999997</v>
      </c>
      <c r="CO252">
        <v>28367.7</v>
      </c>
      <c r="CP252">
        <v>0.7423322</v>
      </c>
      <c r="CQ252">
        <v>25.81006</v>
      </c>
      <c r="CR252">
        <v>47.02955</v>
      </c>
      <c r="CS252">
        <v>17930.71</v>
      </c>
      <c r="CT252">
        <v>0.73717089999999996</v>
      </c>
      <c r="CU252">
        <v>26.084959999999999</v>
      </c>
      <c r="CV252">
        <v>20.069569999999999</v>
      </c>
      <c r="CW252">
        <v>7857.9309999999996</v>
      </c>
      <c r="CX252">
        <v>0.73168800000000001</v>
      </c>
      <c r="CY252">
        <v>25.921659999999999</v>
      </c>
      <c r="CZ252">
        <v>6.3610090000000001</v>
      </c>
      <c r="DA252">
        <v>2551.991</v>
      </c>
      <c r="DB252">
        <v>0.72617949999999998</v>
      </c>
      <c r="DC252">
        <v>26.065799999999999</v>
      </c>
      <c r="DD252">
        <v>1.6145940000000001</v>
      </c>
      <c r="DE252">
        <v>660.31320000000005</v>
      </c>
      <c r="DF252">
        <v>0.72033519999999995</v>
      </c>
      <c r="DG252">
        <v>26.196560000000002</v>
      </c>
      <c r="DH252">
        <v>0.37765710000000002</v>
      </c>
      <c r="DI252">
        <v>155.42529999999999</v>
      </c>
      <c r="DJ252">
        <v>0.71424600000000005</v>
      </c>
      <c r="DK252">
        <v>26.1648</v>
      </c>
      <c r="DL252">
        <v>0.1187806</v>
      </c>
      <c r="DM252">
        <v>47.607979999999998</v>
      </c>
      <c r="DN252">
        <v>0.70786490000000002</v>
      </c>
      <c r="DO252">
        <v>25.99418</v>
      </c>
      <c r="DP252">
        <v>7.3695090000000005E-2</v>
      </c>
      <c r="DQ252">
        <v>28.584479999999999</v>
      </c>
      <c r="DR252">
        <v>0.70134370000000001</v>
      </c>
      <c r="DS252">
        <v>25.891470000000002</v>
      </c>
      <c r="DT252">
        <v>6.7101140000000004E-2</v>
      </c>
      <c r="DU252">
        <v>25.920470000000002</v>
      </c>
      <c r="DV252">
        <v>0.69461669999999998</v>
      </c>
      <c r="DW252">
        <v>25.923159999999999</v>
      </c>
      <c r="DX252">
        <v>6.5060170000000001E-2</v>
      </c>
      <c r="DY252">
        <v>25.328700000000001</v>
      </c>
      <c r="DZ252">
        <v>0.68773930000000005</v>
      </c>
      <c r="EA252">
        <v>26.421119999999998</v>
      </c>
      <c r="EB252">
        <v>6.193945E-2</v>
      </c>
      <c r="EC252">
        <v>24.354150000000001</v>
      </c>
      <c r="ED252">
        <v>0.68075640000000004</v>
      </c>
      <c r="EE252">
        <v>26.852910000000001</v>
      </c>
      <c r="EF252">
        <v>5.7547130000000002E-2</v>
      </c>
      <c r="EG252">
        <v>22.852239999999998</v>
      </c>
      <c r="EH252">
        <v>0.67452730000000005</v>
      </c>
      <c r="EI252">
        <v>27.21528</v>
      </c>
      <c r="EJ252" s="1">
        <v>5.2622460000000003E-2</v>
      </c>
      <c r="EK252">
        <v>21.069700000000001</v>
      </c>
      <c r="EL252">
        <v>0.6697052</v>
      </c>
      <c r="EM252">
        <v>27.44802</v>
      </c>
      <c r="EN252" s="1">
        <v>4.7611889999999997E-2</v>
      </c>
      <c r="EO252">
        <v>19.177340000000001</v>
      </c>
      <c r="EP252">
        <v>0.66520710000000005</v>
      </c>
      <c r="EQ252">
        <v>27.225480000000001</v>
      </c>
      <c r="ER252" s="1">
        <v>4.2788970000000003E-2</v>
      </c>
      <c r="ES252">
        <v>17.328150000000001</v>
      </c>
      <c r="ET252">
        <v>0.66062509999999997</v>
      </c>
      <c r="EU252">
        <v>26.722539999999999</v>
      </c>
      <c r="EV252" s="1">
        <v>3.829801E-2</v>
      </c>
      <c r="EW252">
        <v>15.59205</v>
      </c>
      <c r="EX252">
        <v>0.65606370000000003</v>
      </c>
      <c r="EY252">
        <v>26.465219999999999</v>
      </c>
      <c r="EZ252" s="1">
        <v>3.4230950000000003E-2</v>
      </c>
      <c r="FA252">
        <v>14.00811</v>
      </c>
      <c r="FB252">
        <v>0.65164250000000001</v>
      </c>
      <c r="FC252">
        <v>26.44361</v>
      </c>
      <c r="FD252" s="1">
        <v>3.0612250000000001E-2</v>
      </c>
      <c r="FE252">
        <v>12.58681</v>
      </c>
      <c r="FF252">
        <v>0.64709329999999998</v>
      </c>
      <c r="FG252">
        <v>26.901949999999999</v>
      </c>
      <c r="FH252" s="1">
        <v>2.7382819999999999E-2</v>
      </c>
      <c r="FI252">
        <v>11.31645</v>
      </c>
      <c r="FJ252">
        <v>0.64243470000000003</v>
      </c>
      <c r="FK252">
        <v>27.286809999999999</v>
      </c>
      <c r="FL252" s="1">
        <v>2.4485969999999999E-2</v>
      </c>
      <c r="FM252">
        <v>10.173410000000001</v>
      </c>
      <c r="FN252">
        <v>0.63767030000000002</v>
      </c>
      <c r="FO252">
        <v>27.350750000000001</v>
      </c>
      <c r="FP252" s="1">
        <v>2.188178E-2</v>
      </c>
      <c r="FQ252">
        <v>9.1408400000000007</v>
      </c>
      <c r="FR252">
        <v>0.63527929999999999</v>
      </c>
      <c r="FS252">
        <v>27.18985</v>
      </c>
      <c r="FT252" s="1">
        <v>1.959002E-2</v>
      </c>
      <c r="FU252">
        <v>8.1967569999999998</v>
      </c>
      <c r="FV252">
        <v>0.63479549999999996</v>
      </c>
      <c r="FW252">
        <v>26.701309999999999</v>
      </c>
      <c r="FX252">
        <v>1.7529320000000001E-2</v>
      </c>
      <c r="FY252">
        <v>7.3247619999999998</v>
      </c>
      <c r="FZ252">
        <v>0.63449169999999999</v>
      </c>
      <c r="GA252">
        <v>26.17408</v>
      </c>
      <c r="GB252" s="1">
        <v>1.5664379999999999E-2</v>
      </c>
      <c r="GC252">
        <v>6.5354989999999997</v>
      </c>
      <c r="GD252">
        <v>0.6345404</v>
      </c>
      <c r="GE252">
        <v>25.79102</v>
      </c>
      <c r="GF252" s="1">
        <v>1.399633E-2</v>
      </c>
      <c r="GG252">
        <v>5.8272130000000004</v>
      </c>
      <c r="GH252">
        <v>0.63508600000000004</v>
      </c>
      <c r="GI252">
        <v>25.76033</v>
      </c>
      <c r="GJ252" s="1">
        <v>1.251007E-2</v>
      </c>
      <c r="GK252">
        <v>5.192069</v>
      </c>
      <c r="GL252">
        <v>0.63620980000000005</v>
      </c>
      <c r="GM252">
        <v>26.391069999999999</v>
      </c>
      <c r="GN252" s="1">
        <v>1.1189050000000001E-2</v>
      </c>
      <c r="GO252">
        <v>4.6252760000000004</v>
      </c>
      <c r="GP252">
        <v>0.63671199999999994</v>
      </c>
      <c r="GQ252">
        <v>27.20008</v>
      </c>
      <c r="GR252" s="1">
        <v>1.0011539999999999E-2</v>
      </c>
      <c r="GS252">
        <v>4.1224639999999999</v>
      </c>
      <c r="GT252">
        <v>0.63784859999999999</v>
      </c>
      <c r="GU252">
        <v>27.947120000000002</v>
      </c>
      <c r="GV252" s="1">
        <v>8.960684E-3</v>
      </c>
      <c r="GW252">
        <v>3.6712349999999998</v>
      </c>
      <c r="GX252">
        <v>0.63950059999999997</v>
      </c>
      <c r="GY252">
        <v>28.322420000000001</v>
      </c>
      <c r="GZ252" s="1">
        <v>8.0045429999999994E-3</v>
      </c>
      <c r="HA252">
        <v>3.2616909999999999</v>
      </c>
      <c r="HB252">
        <v>0.64126099999999997</v>
      </c>
      <c r="HC252">
        <v>28.22176</v>
      </c>
      <c r="HD252" s="1">
        <v>7.134746E-3</v>
      </c>
      <c r="HE252">
        <v>2.8921610000000002</v>
      </c>
      <c r="HF252">
        <v>0.64298270000000002</v>
      </c>
      <c r="HG252">
        <v>27.594519999999999</v>
      </c>
      <c r="HH252" s="1">
        <v>6.3408989999999997E-3</v>
      </c>
      <c r="HI252">
        <v>2.5576759999999998</v>
      </c>
      <c r="HJ252">
        <v>0.64431970000000005</v>
      </c>
      <c r="HK252">
        <v>27.08811</v>
      </c>
      <c r="HL252" s="1">
        <v>5.6066839999999998E-3</v>
      </c>
      <c r="HM252">
        <v>2.2528440000000001</v>
      </c>
      <c r="HN252">
        <v>0.64548559999999999</v>
      </c>
      <c r="HO252">
        <v>26.845079999999999</v>
      </c>
      <c r="HP252" s="1">
        <v>4.9180550000000002E-3</v>
      </c>
      <c r="HQ252">
        <v>1.970296</v>
      </c>
      <c r="HR252">
        <v>0.64640129999999996</v>
      </c>
      <c r="HS252">
        <v>27.142800000000001</v>
      </c>
      <c r="HT252" s="1">
        <v>4.2552290000000001E-3</v>
      </c>
      <c r="HU252">
        <v>1.7014579999999999</v>
      </c>
      <c r="HV252">
        <v>0.64714400000000005</v>
      </c>
      <c r="HW252">
        <v>27.754770000000001</v>
      </c>
      <c r="HX252" s="1">
        <v>3.602217E-3</v>
      </c>
      <c r="HY252">
        <v>1.439198</v>
      </c>
      <c r="HZ252">
        <v>0.64776370000000005</v>
      </c>
      <c r="IA252">
        <v>28.158460000000002</v>
      </c>
      <c r="IB252" s="1">
        <v>2.9692989999999999E-3</v>
      </c>
      <c r="IC252">
        <v>1.186015</v>
      </c>
      <c r="ID252">
        <v>0.64823810000000004</v>
      </c>
      <c r="IE252">
        <v>28.334520000000001</v>
      </c>
      <c r="IF252" s="1">
        <v>2.38938E-3</v>
      </c>
      <c r="IG252">
        <v>0.95419679999999996</v>
      </c>
      <c r="IH252">
        <v>0.64864330000000003</v>
      </c>
      <c r="II252">
        <v>28.022690000000001</v>
      </c>
      <c r="IJ252" s="1">
        <v>1.900112E-3</v>
      </c>
      <c r="IK252">
        <v>0.75809539999999997</v>
      </c>
      <c r="IL252">
        <v>0.64895119999999995</v>
      </c>
      <c r="IM252">
        <v>27.250260000000001</v>
      </c>
      <c r="IN252" s="1">
        <v>1.521828E-3</v>
      </c>
      <c r="IO252">
        <v>0.60586320000000005</v>
      </c>
      <c r="IP252">
        <v>0.64915929999999999</v>
      </c>
      <c r="IQ252">
        <v>26.488859999999999</v>
      </c>
      <c r="IR252" s="1">
        <v>1.250216E-3</v>
      </c>
      <c r="IS252">
        <v>0.496226</v>
      </c>
      <c r="IT252">
        <v>0.64931190000000005</v>
      </c>
      <c r="IU252">
        <v>26.034579999999998</v>
      </c>
      <c r="IV252" s="1">
        <v>1.06342E-3</v>
      </c>
      <c r="IW252">
        <v>0.42075059999999997</v>
      </c>
      <c r="IX252">
        <v>0.64943499999999998</v>
      </c>
      <c r="IY252">
        <v>26.501139999999999</v>
      </c>
      <c r="IZ252" s="1">
        <v>9.3438899999999999E-4</v>
      </c>
      <c r="JA252">
        <v>0.36878929999999999</v>
      </c>
      <c r="JB252">
        <v>0.64947549999999998</v>
      </c>
      <c r="JC252">
        <v>27.269310000000001</v>
      </c>
      <c r="JD252" s="1">
        <v>8.4062609999999995E-4</v>
      </c>
      <c r="JE252">
        <v>0.3312021</v>
      </c>
      <c r="JF252">
        <v>0.64948280000000003</v>
      </c>
      <c r="JG252">
        <v>28.005089999999999</v>
      </c>
      <c r="JH252" s="1">
        <v>7.6691710000000002E-4</v>
      </c>
      <c r="JI252">
        <v>0.30185820000000002</v>
      </c>
      <c r="JJ252">
        <v>0.64951000000000003</v>
      </c>
      <c r="JK252">
        <v>28.212800000000001</v>
      </c>
      <c r="JL252" s="1">
        <v>7.0584290000000002E-4</v>
      </c>
      <c r="JM252">
        <v>0.27761750000000002</v>
      </c>
      <c r="JN252">
        <v>0.6494972</v>
      </c>
      <c r="JO252">
        <v>27.94754</v>
      </c>
      <c r="JP252" s="1">
        <v>6.5460449999999999E-4</v>
      </c>
      <c r="JQ252">
        <v>0.25728050000000002</v>
      </c>
      <c r="JR252">
        <v>0.64946420000000005</v>
      </c>
      <c r="JS252">
        <v>27.255179999999999</v>
      </c>
      <c r="JT252" s="1">
        <v>6.1172539999999995E-4</v>
      </c>
      <c r="JU252">
        <v>0.24026739999999999</v>
      </c>
      <c r="JV252">
        <v>0.64943360000000006</v>
      </c>
      <c r="JW252">
        <v>26.6678</v>
      </c>
      <c r="JX252" s="1">
        <v>5.7594139999999998E-4</v>
      </c>
      <c r="JY252">
        <v>0.22605810000000001</v>
      </c>
      <c r="JZ252">
        <v>0.64939550000000001</v>
      </c>
      <c r="KA252">
        <v>26.40924</v>
      </c>
      <c r="KB252" s="1">
        <v>5.4578760000000004E-4</v>
      </c>
      <c r="KC252">
        <v>0.21411050000000001</v>
      </c>
      <c r="KD252">
        <v>0.64939709999999995</v>
      </c>
      <c r="KE252">
        <v>27.0032</v>
      </c>
      <c r="KF252" s="1">
        <v>5.2013669999999995E-4</v>
      </c>
      <c r="KG252">
        <v>0.20395350000000001</v>
      </c>
      <c r="KH252">
        <v>0.64935980000000004</v>
      </c>
      <c r="KI252">
        <v>27.796959999999999</v>
      </c>
      <c r="KJ252" s="1">
        <v>4.9820150000000004E-4</v>
      </c>
      <c r="KK252">
        <v>0.1952391</v>
      </c>
      <c r="KL252">
        <v>0.64936450000000001</v>
      </c>
      <c r="KM252">
        <v>28.558160000000001</v>
      </c>
      <c r="KN252" s="1">
        <v>4.7907780000000001E-4</v>
      </c>
      <c r="KO252">
        <v>0.18766659999999999</v>
      </c>
      <c r="KP252">
        <v>0.6493449</v>
      </c>
      <c r="KQ252">
        <v>29.019690000000001</v>
      </c>
      <c r="KR252" s="1">
        <v>4.6184049999999999E-4</v>
      </c>
      <c r="KS252">
        <v>0.18085080000000001</v>
      </c>
      <c r="KT252">
        <v>0.64933689999999999</v>
      </c>
      <c r="KU252">
        <v>28.77824</v>
      </c>
      <c r="KV252" s="1">
        <v>4.4536320000000001E-4</v>
      </c>
      <c r="KW252">
        <v>0.1743711</v>
      </c>
      <c r="KX252">
        <v>0.64936760000000004</v>
      </c>
      <c r="KY252">
        <v>28.072009999999999</v>
      </c>
      <c r="KZ252" s="1">
        <v>4.2903700000000001E-4</v>
      </c>
      <c r="LA252">
        <v>0.1679572</v>
      </c>
      <c r="LB252">
        <v>0.64938030000000002</v>
      </c>
      <c r="LC252">
        <v>27.348600000000001</v>
      </c>
      <c r="LD252" s="1">
        <v>4.1248869999999999E-4</v>
      </c>
      <c r="LE252">
        <v>0.161463</v>
      </c>
      <c r="LF252">
        <v>0.64943079999999997</v>
      </c>
      <c r="LG252">
        <v>26.915500000000002</v>
      </c>
      <c r="LH252" s="1">
        <v>3.95819E-4</v>
      </c>
      <c r="LI252">
        <v>0.15490509999999999</v>
      </c>
      <c r="LJ252">
        <v>0.64947270000000001</v>
      </c>
      <c r="LK252">
        <v>27.236329999999999</v>
      </c>
      <c r="LL252" s="1">
        <v>3.7917620000000002E-4</v>
      </c>
      <c r="LM252">
        <v>0.14836830000000001</v>
      </c>
      <c r="LN252">
        <v>0.64952799999999999</v>
      </c>
      <c r="LO252">
        <v>27.83531</v>
      </c>
      <c r="LP252" s="1">
        <v>3.6273989999999998E-4</v>
      </c>
      <c r="LQ252">
        <v>0.14191400000000001</v>
      </c>
      <c r="LR252">
        <v>0.64958170000000004</v>
      </c>
      <c r="LS252">
        <v>28.485959999999999</v>
      </c>
      <c r="LT252" s="1">
        <v>3.467419E-4</v>
      </c>
      <c r="LU252">
        <v>0.13562150000000001</v>
      </c>
      <c r="LV252">
        <v>0.64965879999999998</v>
      </c>
      <c r="LW252">
        <v>28.826000000000001</v>
      </c>
      <c r="LX252" s="1">
        <v>3.3124480000000002E-4</v>
      </c>
      <c r="LY252">
        <v>0.12952060000000001</v>
      </c>
      <c r="LZ252">
        <v>0.64972560000000001</v>
      </c>
      <c r="MA252">
        <v>28.671050000000001</v>
      </c>
      <c r="MB252" s="1">
        <v>3.1588169999999997E-4</v>
      </c>
      <c r="MC252">
        <v>0.1236486</v>
      </c>
      <c r="MD252">
        <v>0.64979260000000005</v>
      </c>
      <c r="ME252">
        <v>28.03462</v>
      </c>
      <c r="MF252" s="1">
        <v>3.0059580000000002E-4</v>
      </c>
      <c r="MG252">
        <v>0.1180452</v>
      </c>
      <c r="MH252">
        <v>0.64984909999999996</v>
      </c>
      <c r="MI252">
        <v>27.42887</v>
      </c>
      <c r="MJ252" s="1">
        <v>2.8621400000000002E-4</v>
      </c>
      <c r="MK252">
        <v>0.1127411</v>
      </c>
      <c r="ML252">
        <v>0.64985939999999998</v>
      </c>
      <c r="MM252">
        <v>27.027640000000002</v>
      </c>
      <c r="MN252" s="1">
        <v>2.7259920000000001E-4</v>
      </c>
      <c r="MO252">
        <v>0.107697</v>
      </c>
      <c r="MP252">
        <v>0.64991379999999999</v>
      </c>
      <c r="MQ252">
        <v>27.402660000000001</v>
      </c>
      <c r="MR252" s="1">
        <v>2.5949909999999998E-4</v>
      </c>
      <c r="MS252">
        <v>0.10281460000000001</v>
      </c>
      <c r="MT252">
        <v>0.64993049999999997</v>
      </c>
      <c r="MU252">
        <v>27.739280000000001</v>
      </c>
      <c r="MV252" s="1">
        <v>2.4672160000000003E-4</v>
      </c>
      <c r="MW252">
        <v>9.8034179999999999E-2</v>
      </c>
      <c r="MX252">
        <v>0.64994620000000003</v>
      </c>
      <c r="MY252">
        <v>27.86242</v>
      </c>
      <c r="MZ252" s="1">
        <v>2.342291E-4</v>
      </c>
      <c r="NA252">
        <v>9.3315670000000003E-2</v>
      </c>
      <c r="NB252">
        <v>0.64997590000000005</v>
      </c>
      <c r="NC252">
        <v>27.80227</v>
      </c>
      <c r="ND252" s="1">
        <v>2.221414E-4</v>
      </c>
      <c r="NE252">
        <v>8.8719030000000004E-2</v>
      </c>
      <c r="NF252">
        <v>0.64998069999999997</v>
      </c>
      <c r="NG252">
        <v>27.52825</v>
      </c>
      <c r="NH252" s="1">
        <v>2.1075069999999999E-4</v>
      </c>
      <c r="NI252">
        <v>8.4364610000000007E-2</v>
      </c>
      <c r="NJ252">
        <v>0.6499992</v>
      </c>
      <c r="NK252">
        <v>26.93994</v>
      </c>
      <c r="NL252" s="1">
        <v>2.0032129999999999E-4</v>
      </c>
      <c r="NM252">
        <v>8.0361550000000004E-2</v>
      </c>
      <c r="NN252">
        <v>0.65000100000000005</v>
      </c>
      <c r="NO252">
        <v>26.337759999999999</v>
      </c>
      <c r="NP252" s="1">
        <v>1.9089939999999999E-4</v>
      </c>
      <c r="NQ252">
        <v>7.673584E-2</v>
      </c>
      <c r="NR252">
        <v>0.64999010000000002</v>
      </c>
      <c r="NS252">
        <v>25.929449999999999</v>
      </c>
      <c r="NT252" s="1">
        <v>1.8235340000000001E-4</v>
      </c>
      <c r="NU252">
        <v>7.3443480000000005E-2</v>
      </c>
      <c r="NV252">
        <v>0.64999960000000001</v>
      </c>
      <c r="NW252">
        <v>26.37378</v>
      </c>
      <c r="NX252" s="1">
        <v>1.7453910000000001E-4</v>
      </c>
      <c r="NY252">
        <v>7.0425989999999994E-2</v>
      </c>
      <c r="NZ252">
        <v>0.65000919999999995</v>
      </c>
      <c r="OA252">
        <v>27.136150000000001</v>
      </c>
      <c r="OB252" s="1">
        <v>1.6730170000000001E-4</v>
      </c>
      <c r="OC252">
        <v>6.7627329999999999E-2</v>
      </c>
      <c r="OD252">
        <v>0.65001629999999999</v>
      </c>
      <c r="OE252">
        <v>27.714310000000001</v>
      </c>
      <c r="OF252" s="1">
        <v>1.604826E-4</v>
      </c>
      <c r="OG252">
        <v>6.4991839999999995E-2</v>
      </c>
      <c r="OH252">
        <v>0.65000939999999996</v>
      </c>
      <c r="OI252">
        <v>28.027979999999999</v>
      </c>
      <c r="OJ252" s="1">
        <v>1.540205E-4</v>
      </c>
      <c r="OK252">
        <v>6.2484730000000002E-2</v>
      </c>
    </row>
    <row r="253" spans="1:401" x14ac:dyDescent="0.35">
      <c r="A253">
        <v>259</v>
      </c>
      <c r="B253" t="s">
        <v>4</v>
      </c>
      <c r="C253" t="s">
        <v>181</v>
      </c>
      <c r="D253" t="s">
        <v>259</v>
      </c>
      <c r="E253">
        <v>889.15949999999998</v>
      </c>
      <c r="F253">
        <v>0.8444005</v>
      </c>
      <c r="G253">
        <v>23.024270000000001</v>
      </c>
      <c r="H253">
        <v>0</v>
      </c>
      <c r="I253">
        <v>0</v>
      </c>
      <c r="J253">
        <v>0.84205200000000002</v>
      </c>
      <c r="K253">
        <v>23.044550000000001</v>
      </c>
      <c r="L253">
        <v>0</v>
      </c>
      <c r="M253">
        <v>0</v>
      </c>
      <c r="N253">
        <v>0.83949070000000003</v>
      </c>
      <c r="O253">
        <v>23.22382</v>
      </c>
      <c r="P253">
        <v>0</v>
      </c>
      <c r="Q253">
        <v>0</v>
      </c>
      <c r="R253">
        <v>0.83699100000000004</v>
      </c>
      <c r="S253">
        <v>23.2928</v>
      </c>
      <c r="T253">
        <v>0</v>
      </c>
      <c r="U253">
        <v>0</v>
      </c>
      <c r="V253">
        <v>0.8346441</v>
      </c>
      <c r="W253">
        <v>23.049340000000001</v>
      </c>
      <c r="X253">
        <v>0</v>
      </c>
      <c r="Y253">
        <v>0</v>
      </c>
      <c r="Z253">
        <v>0.83213879999999996</v>
      </c>
      <c r="AA253">
        <v>22.854569999999999</v>
      </c>
      <c r="AB253">
        <v>0</v>
      </c>
      <c r="AC253">
        <v>0</v>
      </c>
      <c r="AD253">
        <v>0.82948710000000003</v>
      </c>
      <c r="AE253">
        <v>22.652670000000001</v>
      </c>
      <c r="AF253">
        <v>0</v>
      </c>
      <c r="AG253">
        <v>0</v>
      </c>
      <c r="AH253">
        <v>0.82642599999999999</v>
      </c>
      <c r="AI253">
        <v>22.82348</v>
      </c>
      <c r="AJ253">
        <v>0</v>
      </c>
      <c r="AK253">
        <v>0</v>
      </c>
      <c r="AL253">
        <v>0.82280989999999998</v>
      </c>
      <c r="AM253">
        <v>23.17428</v>
      </c>
      <c r="AN253">
        <v>0</v>
      </c>
      <c r="AO253">
        <v>0</v>
      </c>
      <c r="AP253">
        <v>0.81886999999999999</v>
      </c>
      <c r="AQ253">
        <v>23.6297</v>
      </c>
      <c r="AR253">
        <v>0</v>
      </c>
      <c r="AS253">
        <v>0</v>
      </c>
      <c r="AT253">
        <v>0.814998</v>
      </c>
      <c r="AU253">
        <v>24.12678</v>
      </c>
      <c r="AV253">
        <v>0</v>
      </c>
      <c r="AW253">
        <v>2.3818889999999998E-36</v>
      </c>
      <c r="AX253">
        <v>0.81139430000000001</v>
      </c>
      <c r="AY253">
        <v>24.351690000000001</v>
      </c>
      <c r="AZ253">
        <v>1.906375E-27</v>
      </c>
      <c r="BA253" s="1">
        <v>6.2204810000000001E-25</v>
      </c>
      <c r="BB253">
        <v>0.80811409999999995</v>
      </c>
      <c r="BC253">
        <v>24.379850000000001</v>
      </c>
      <c r="BD253" s="1">
        <v>9.1057389999999996E-17</v>
      </c>
      <c r="BE253" s="1">
        <v>2.8096629999999999E-14</v>
      </c>
      <c r="BF253">
        <v>0.80507010000000001</v>
      </c>
      <c r="BG253">
        <v>24.33822</v>
      </c>
      <c r="BH253" s="1">
        <v>1.433289E-9</v>
      </c>
      <c r="BI253" s="1">
        <v>3.3856770000000001E-7</v>
      </c>
      <c r="BJ253">
        <v>0.80213970000000001</v>
      </c>
      <c r="BK253">
        <v>24.358550000000001</v>
      </c>
      <c r="BL253" s="1">
        <v>6.890279E-6</v>
      </c>
      <c r="BM253" s="1">
        <v>1.770432E-3</v>
      </c>
      <c r="BN253">
        <v>0.79914640000000003</v>
      </c>
      <c r="BO253">
        <v>24.79945</v>
      </c>
      <c r="BP253" s="1">
        <v>2.022224E-3</v>
      </c>
      <c r="BQ253" s="1">
        <v>0.55095519999999998</v>
      </c>
      <c r="BR253">
        <v>0.79596789999999995</v>
      </c>
      <c r="BS253">
        <v>25.191870000000002</v>
      </c>
      <c r="BT253" s="1">
        <v>0.11765440000000001</v>
      </c>
      <c r="BU253" s="1">
        <v>33.618780000000001</v>
      </c>
      <c r="BV253">
        <v>0.79252509999999998</v>
      </c>
      <c r="BW253">
        <v>25.578289999999999</v>
      </c>
      <c r="BX253" s="1">
        <v>2.081061</v>
      </c>
      <c r="BY253" s="1">
        <v>620.20579999999995</v>
      </c>
      <c r="BZ253">
        <v>0.78864029999999996</v>
      </c>
      <c r="CA253">
        <v>25.87199</v>
      </c>
      <c r="CB253" s="1">
        <v>14.386839999999999</v>
      </c>
      <c r="CC253">
        <v>4452.2920000000004</v>
      </c>
      <c r="CD253">
        <v>0.78418750000000004</v>
      </c>
      <c r="CE253">
        <v>25.991099999999999</v>
      </c>
      <c r="CF253">
        <v>46.19896</v>
      </c>
      <c r="CG253">
        <v>14802.92</v>
      </c>
      <c r="CH253">
        <v>0.77908469999999996</v>
      </c>
      <c r="CI253">
        <v>25.86055</v>
      </c>
      <c r="CJ253">
        <v>78.556479999999993</v>
      </c>
      <c r="CK253">
        <v>26003.38</v>
      </c>
      <c r="CL253">
        <v>0.7734666</v>
      </c>
      <c r="CM253">
        <v>25.788650000000001</v>
      </c>
      <c r="CN253">
        <v>78.633830000000003</v>
      </c>
      <c r="CO253">
        <v>26822.5</v>
      </c>
      <c r="CP253">
        <v>0.76731280000000002</v>
      </c>
      <c r="CQ253">
        <v>25.823419999999999</v>
      </c>
      <c r="CR253">
        <v>50.515709999999999</v>
      </c>
      <c r="CS253">
        <v>17722</v>
      </c>
      <c r="CT253">
        <v>0.76117089999999998</v>
      </c>
      <c r="CU253">
        <v>26.110320000000002</v>
      </c>
      <c r="CV253">
        <v>22.44294</v>
      </c>
      <c r="CW253">
        <v>8077.0820000000003</v>
      </c>
      <c r="CX253">
        <v>0.75450980000000001</v>
      </c>
      <c r="CY253">
        <v>25.962219999999999</v>
      </c>
      <c r="CZ253">
        <v>7.3610939999999996</v>
      </c>
      <c r="DA253">
        <v>2713.377</v>
      </c>
      <c r="DB253">
        <v>0.74779079999999998</v>
      </c>
      <c r="DC253">
        <v>26.099689999999999</v>
      </c>
      <c r="DD253">
        <v>1.9161619999999999</v>
      </c>
      <c r="DE253">
        <v>720.41549999999995</v>
      </c>
      <c r="DF253">
        <v>0.74067950000000005</v>
      </c>
      <c r="DG253">
        <v>26.223790000000001</v>
      </c>
      <c r="DH253">
        <v>0.44834819999999997</v>
      </c>
      <c r="DI253">
        <v>170.27109999999999</v>
      </c>
      <c r="DJ253">
        <v>0.73325790000000002</v>
      </c>
      <c r="DK253">
        <v>26.18346</v>
      </c>
      <c r="DL253">
        <v>0.1323773</v>
      </c>
      <c r="DM253">
        <v>49.414940000000001</v>
      </c>
      <c r="DN253">
        <v>0.72553369999999995</v>
      </c>
      <c r="DO253">
        <v>26.008299999999998</v>
      </c>
      <c r="DP253">
        <v>7.582266E-2</v>
      </c>
      <c r="DQ253">
        <v>27.497299999999999</v>
      </c>
      <c r="DR253">
        <v>0.71763710000000003</v>
      </c>
      <c r="DS253">
        <v>25.90455</v>
      </c>
      <c r="DT253">
        <v>6.7372440000000006E-2</v>
      </c>
      <c r="DU253">
        <v>24.343730000000001</v>
      </c>
      <c r="DV253">
        <v>0.70949850000000003</v>
      </c>
      <c r="DW253">
        <v>25.938310000000001</v>
      </c>
      <c r="DX253">
        <v>6.5259479999999995E-2</v>
      </c>
      <c r="DY253">
        <v>23.79149</v>
      </c>
      <c r="DZ253">
        <v>0.70118910000000001</v>
      </c>
      <c r="EA253">
        <v>26.447679999999998</v>
      </c>
      <c r="EB253">
        <v>6.2319220000000002E-2</v>
      </c>
      <c r="EC253">
        <v>22.98028</v>
      </c>
      <c r="ED253">
        <v>0.69278879999999998</v>
      </c>
      <c r="EE253">
        <v>26.895479999999999</v>
      </c>
      <c r="EF253">
        <v>5.8057079999999997E-2</v>
      </c>
      <c r="EG253">
        <v>21.657859999999999</v>
      </c>
      <c r="EH253">
        <v>0.68539720000000004</v>
      </c>
      <c r="EI253">
        <v>27.26399</v>
      </c>
      <c r="EJ253" s="1">
        <v>5.3197540000000001E-2</v>
      </c>
      <c r="EK253">
        <v>20.03819</v>
      </c>
      <c r="EL253">
        <v>0.67931439999999998</v>
      </c>
      <c r="EM253">
        <v>27.500689999999999</v>
      </c>
      <c r="EN253" s="1">
        <v>4.8196639999999999E-2</v>
      </c>
      <c r="EO253">
        <v>18.293589999999998</v>
      </c>
      <c r="EP253">
        <v>0.67349360000000003</v>
      </c>
      <c r="EQ253">
        <v>27.278790000000001</v>
      </c>
      <c r="ER253" s="1">
        <v>4.3352210000000002E-2</v>
      </c>
      <c r="ES253">
        <v>16.57368</v>
      </c>
      <c r="ET253">
        <v>0.66745140000000003</v>
      </c>
      <c r="EU253">
        <v>26.762160000000002</v>
      </c>
      <c r="EV253" s="1">
        <v>3.8819369999999999E-2</v>
      </c>
      <c r="EW253">
        <v>14.950240000000001</v>
      </c>
      <c r="EX253">
        <v>0.6614141</v>
      </c>
      <c r="EY253">
        <v>26.485969999999998</v>
      </c>
      <c r="EZ253" s="1">
        <v>3.4705060000000003E-2</v>
      </c>
      <c r="FA253">
        <v>13.46322</v>
      </c>
      <c r="FB253">
        <v>0.65551490000000001</v>
      </c>
      <c r="FC253">
        <v>26.447030000000002</v>
      </c>
      <c r="FD253" s="1">
        <v>3.1038059999999999E-2</v>
      </c>
      <c r="FE253">
        <v>12.123889999999999</v>
      </c>
      <c r="FF253">
        <v>0.64950620000000003</v>
      </c>
      <c r="FG253">
        <v>26.898319999999998</v>
      </c>
      <c r="FH253" s="1">
        <v>2.7766099999999998E-2</v>
      </c>
      <c r="FI253">
        <v>10.92464</v>
      </c>
      <c r="FJ253">
        <v>0.64332900000000004</v>
      </c>
      <c r="FK253">
        <v>27.30003</v>
      </c>
      <c r="FL253" s="1">
        <v>2.4833190000000002E-2</v>
      </c>
      <c r="FM253">
        <v>9.8449939999999998</v>
      </c>
      <c r="FN253">
        <v>0.63713629999999999</v>
      </c>
      <c r="FO253">
        <v>27.379560000000001</v>
      </c>
      <c r="FP253" s="1">
        <v>2.219699E-2</v>
      </c>
      <c r="FQ253">
        <v>8.8676879999999993</v>
      </c>
      <c r="FR253">
        <v>0.63365170000000004</v>
      </c>
      <c r="FS253">
        <v>27.238530000000001</v>
      </c>
      <c r="FT253" s="1">
        <v>1.9884760000000001E-2</v>
      </c>
      <c r="FU253">
        <v>7.9711740000000004</v>
      </c>
      <c r="FV253">
        <v>0.63180709999999995</v>
      </c>
      <c r="FW253">
        <v>26.760100000000001</v>
      </c>
      <c r="FX253" s="1">
        <v>1.7799019999999999E-2</v>
      </c>
      <c r="FY253">
        <v>7.1420360000000001</v>
      </c>
      <c r="FZ253">
        <v>0.62993489999999996</v>
      </c>
      <c r="GA253">
        <v>26.226140000000001</v>
      </c>
      <c r="GB253" s="1">
        <v>1.5908430000000001E-2</v>
      </c>
      <c r="GC253">
        <v>6.3906369999999999</v>
      </c>
      <c r="GD253">
        <v>0.62839109999999998</v>
      </c>
      <c r="GE253">
        <v>25.821950000000001</v>
      </c>
      <c r="GF253" s="1">
        <v>1.421618E-2</v>
      </c>
      <c r="GG253">
        <v>5.7142489999999997</v>
      </c>
      <c r="GH253">
        <v>0.62739990000000001</v>
      </c>
      <c r="GI253">
        <v>25.767430000000001</v>
      </c>
      <c r="GJ253" s="1">
        <v>1.270788E-2</v>
      </c>
      <c r="GK253">
        <v>5.1057949999999996</v>
      </c>
      <c r="GL253">
        <v>0.6269941</v>
      </c>
      <c r="GM253">
        <v>26.38457</v>
      </c>
      <c r="GN253" s="1">
        <v>1.1366319999999999E-2</v>
      </c>
      <c r="GO253">
        <v>4.5606410000000004</v>
      </c>
      <c r="GP253">
        <v>0.62686699999999995</v>
      </c>
      <c r="GQ253">
        <v>27.198930000000001</v>
      </c>
      <c r="GR253" s="1">
        <v>1.016945E-2</v>
      </c>
      <c r="GS253">
        <v>4.0723029999999998</v>
      </c>
      <c r="GT253">
        <v>0.62779180000000001</v>
      </c>
      <c r="GU253">
        <v>27.969629999999999</v>
      </c>
      <c r="GV253" s="1">
        <v>9.1042669999999992E-3</v>
      </c>
      <c r="GW253">
        <v>3.6325859999999999</v>
      </c>
      <c r="GX253">
        <v>0.62928269999999997</v>
      </c>
      <c r="GY253">
        <v>28.368010000000002</v>
      </c>
      <c r="GZ253" s="1">
        <v>8.1352109999999998E-3</v>
      </c>
      <c r="HA253">
        <v>3.2325010000000001</v>
      </c>
      <c r="HB253">
        <v>0.63078979999999996</v>
      </c>
      <c r="HC253">
        <v>28.2761</v>
      </c>
      <c r="HD253" s="1">
        <v>7.253163E-3</v>
      </c>
      <c r="HE253">
        <v>2.8707699999999998</v>
      </c>
      <c r="HF253">
        <v>0.63235450000000004</v>
      </c>
      <c r="HG253">
        <v>27.64301</v>
      </c>
      <c r="HH253" s="1">
        <v>6.4485699999999998E-3</v>
      </c>
      <c r="HI253">
        <v>2.5424349999999998</v>
      </c>
      <c r="HJ253">
        <v>0.63354469999999996</v>
      </c>
      <c r="HK253">
        <v>27.114889999999999</v>
      </c>
      <c r="HL253" s="1">
        <v>5.7058159999999998E-3</v>
      </c>
      <c r="HM253">
        <v>2.2428270000000001</v>
      </c>
      <c r="HN253">
        <v>0.63460910000000004</v>
      </c>
      <c r="HO253">
        <v>26.85173</v>
      </c>
      <c r="HP253" s="1">
        <v>5.0110620000000002E-3</v>
      </c>
      <c r="HQ253">
        <v>1.965195</v>
      </c>
      <c r="HR253">
        <v>0.63546389999999997</v>
      </c>
      <c r="HS253">
        <v>27.13447</v>
      </c>
      <c r="HT253" s="1">
        <v>4.3452530000000003E-3</v>
      </c>
      <c r="HU253">
        <v>1.701522</v>
      </c>
      <c r="HV253">
        <v>0.63612570000000002</v>
      </c>
      <c r="HW253">
        <v>27.751449999999998</v>
      </c>
      <c r="HX253" s="1">
        <v>3.690409E-3</v>
      </c>
      <c r="HY253">
        <v>1.444364</v>
      </c>
      <c r="HZ253">
        <v>0.63672329999999999</v>
      </c>
      <c r="IA253">
        <v>28.17229</v>
      </c>
      <c r="IB253" s="1">
        <v>3.053166E-3</v>
      </c>
      <c r="IC253">
        <v>1.194949</v>
      </c>
      <c r="ID253">
        <v>0.63715690000000003</v>
      </c>
      <c r="IE253">
        <v>28.370799999999999</v>
      </c>
      <c r="IF253" s="1">
        <v>2.463748E-3</v>
      </c>
      <c r="IG253">
        <v>0.96435009999999999</v>
      </c>
      <c r="IH253">
        <v>0.63752770000000003</v>
      </c>
      <c r="II253">
        <v>28.081700000000001</v>
      </c>
      <c r="IJ253" s="1">
        <v>1.960626E-3</v>
      </c>
      <c r="IK253">
        <v>0.76699070000000003</v>
      </c>
      <c r="IL253">
        <v>0.6378239</v>
      </c>
      <c r="IM253">
        <v>27.322990000000001</v>
      </c>
      <c r="IN253" s="1">
        <v>1.5671190000000001E-3</v>
      </c>
      <c r="IO253">
        <v>0.6119983</v>
      </c>
      <c r="IP253">
        <v>0.63803710000000002</v>
      </c>
      <c r="IQ253">
        <v>26.5578</v>
      </c>
      <c r="IR253" s="1">
        <v>1.2819820000000001E-3</v>
      </c>
      <c r="IS253">
        <v>0.49931950000000003</v>
      </c>
      <c r="IT253">
        <v>0.63817789999999996</v>
      </c>
      <c r="IU253">
        <v>26.089469999999999</v>
      </c>
      <c r="IV253" s="1">
        <v>1.0851120000000001E-3</v>
      </c>
      <c r="IW253">
        <v>0.42141509999999999</v>
      </c>
      <c r="IX253">
        <v>0.63826550000000004</v>
      </c>
      <c r="IY253">
        <v>26.5381</v>
      </c>
      <c r="IZ253" s="1">
        <v>9.4956800000000003E-4</v>
      </c>
      <c r="JA253">
        <v>0.36792180000000002</v>
      </c>
      <c r="JB253">
        <v>0.63831850000000001</v>
      </c>
      <c r="JC253">
        <v>27.296700000000001</v>
      </c>
      <c r="JD253" s="1">
        <v>8.5199159999999996E-4</v>
      </c>
      <c r="JE253">
        <v>0.32955960000000001</v>
      </c>
      <c r="JF253">
        <v>0.63833499999999999</v>
      </c>
      <c r="JG253">
        <v>28.033799999999999</v>
      </c>
      <c r="JH253" s="1">
        <v>7.7607269999999996E-4</v>
      </c>
      <c r="JI253">
        <v>0.29990810000000001</v>
      </c>
      <c r="JJ253">
        <v>0.63835189999999997</v>
      </c>
      <c r="JK253">
        <v>28.258289999999999</v>
      </c>
      <c r="JL253" s="1">
        <v>7.1351930000000002E-4</v>
      </c>
      <c r="JM253">
        <v>0.27556120000000001</v>
      </c>
      <c r="JN253">
        <v>0.63832710000000004</v>
      </c>
      <c r="JO253">
        <v>28.008150000000001</v>
      </c>
      <c r="JP253" s="1">
        <v>6.6104680000000004E-4</v>
      </c>
      <c r="JQ253">
        <v>0.25513940000000002</v>
      </c>
      <c r="JR253">
        <v>0.63829539999999996</v>
      </c>
      <c r="JS253">
        <v>27.32067</v>
      </c>
      <c r="JT253" s="1">
        <v>6.1709809999999999E-4</v>
      </c>
      <c r="JU253">
        <v>0.23804349999999999</v>
      </c>
      <c r="JV253">
        <v>0.63827290000000003</v>
      </c>
      <c r="JW253">
        <v>26.715599999999998</v>
      </c>
      <c r="JX253" s="1">
        <v>5.8043700000000005E-4</v>
      </c>
      <c r="JY253">
        <v>0.2237719</v>
      </c>
      <c r="JZ253">
        <v>0.63825259999999995</v>
      </c>
      <c r="KA253">
        <v>26.426970000000001</v>
      </c>
      <c r="KB253" s="1">
        <v>5.4958489999999997E-4</v>
      </c>
      <c r="KC253">
        <v>0.21178569999999999</v>
      </c>
      <c r="KD253">
        <v>0.63822809999999996</v>
      </c>
      <c r="KE253">
        <v>26.993590000000001</v>
      </c>
      <c r="KF253" s="1">
        <v>5.2338289999999995E-4</v>
      </c>
      <c r="KG253">
        <v>0.2016184</v>
      </c>
      <c r="KH253">
        <v>0.63821329999999998</v>
      </c>
      <c r="KI253">
        <v>27.77732</v>
      </c>
      <c r="KJ253" s="1">
        <v>5.0099189999999998E-4</v>
      </c>
      <c r="KK253">
        <v>0.19289999999999999</v>
      </c>
      <c r="KL253">
        <v>0.63819800000000004</v>
      </c>
      <c r="KM253">
        <v>28.552109999999999</v>
      </c>
      <c r="KN253" s="1">
        <v>4.8153470000000001E-4</v>
      </c>
      <c r="KO253">
        <v>0.1853505</v>
      </c>
      <c r="KP253">
        <v>0.63818660000000005</v>
      </c>
      <c r="KQ253">
        <v>29.045190000000002</v>
      </c>
      <c r="KR253" s="1">
        <v>4.6410450000000002E-4</v>
      </c>
      <c r="KS253">
        <v>0.17859340000000001</v>
      </c>
      <c r="KT253">
        <v>0.63819610000000004</v>
      </c>
      <c r="KU253">
        <v>28.83548</v>
      </c>
      <c r="KV253" s="1">
        <v>4.4756700000000001E-4</v>
      </c>
      <c r="KW253">
        <v>0.1722139</v>
      </c>
      <c r="KX253">
        <v>0.6381829</v>
      </c>
      <c r="KY253">
        <v>28.1449</v>
      </c>
      <c r="KZ253" s="1">
        <v>4.3124370000000001E-4</v>
      </c>
      <c r="LA253">
        <v>0.16592889999999999</v>
      </c>
      <c r="LB253">
        <v>0.63821850000000002</v>
      </c>
      <c r="LC253">
        <v>27.41469</v>
      </c>
      <c r="LD253" s="1">
        <v>4.1472870000000003E-4</v>
      </c>
      <c r="LE253">
        <v>0.15956819999999999</v>
      </c>
      <c r="LF253">
        <v>0.63825829999999995</v>
      </c>
      <c r="LG253">
        <v>26.96059</v>
      </c>
      <c r="LH253" s="1">
        <v>3.9807230000000001E-4</v>
      </c>
      <c r="LI253">
        <v>0.15314159999999999</v>
      </c>
      <c r="LJ253">
        <v>0.63829460000000005</v>
      </c>
      <c r="LK253">
        <v>27.256789999999999</v>
      </c>
      <c r="LL253" s="1">
        <v>3.8141370000000001E-4</v>
      </c>
      <c r="LM253">
        <v>0.14672080000000001</v>
      </c>
      <c r="LN253">
        <v>0.63834190000000002</v>
      </c>
      <c r="LO253">
        <v>27.846270000000001</v>
      </c>
      <c r="LP253" s="1">
        <v>3.6493609999999998E-4</v>
      </c>
      <c r="LQ253">
        <v>0.1403703</v>
      </c>
      <c r="LR253">
        <v>0.63841040000000004</v>
      </c>
      <c r="LS253">
        <v>28.50273</v>
      </c>
      <c r="LT253" s="1">
        <v>3.4887470000000002E-4</v>
      </c>
      <c r="LU253">
        <v>0.13416700000000001</v>
      </c>
      <c r="LV253">
        <v>0.63847330000000002</v>
      </c>
      <c r="LW253">
        <v>28.860410000000002</v>
      </c>
      <c r="LX253" s="1">
        <v>3.3330570000000002E-4</v>
      </c>
      <c r="LY253">
        <v>0.12814919999999999</v>
      </c>
      <c r="LZ253">
        <v>0.63852609999999999</v>
      </c>
      <c r="MA253">
        <v>28.721509999999999</v>
      </c>
      <c r="MB253" s="1">
        <v>3.178578E-4</v>
      </c>
      <c r="MC253">
        <v>0.1223501</v>
      </c>
      <c r="MD253">
        <v>0.63858280000000001</v>
      </c>
      <c r="ME253">
        <v>28.08867</v>
      </c>
      <c r="MF253" s="1">
        <v>3.0246599999999999E-4</v>
      </c>
      <c r="MG253">
        <v>0.116808</v>
      </c>
      <c r="MH253">
        <v>0.63864109999999996</v>
      </c>
      <c r="MI253">
        <v>27.472180000000002</v>
      </c>
      <c r="MJ253" s="1">
        <v>2.879771E-4</v>
      </c>
      <c r="MK253">
        <v>0.1115559</v>
      </c>
      <c r="ML253">
        <v>0.63867719999999994</v>
      </c>
      <c r="MM253">
        <v>27.055710000000001</v>
      </c>
      <c r="MN253" s="1">
        <v>2.7428609999999998E-4</v>
      </c>
      <c r="MO253">
        <v>0.106568</v>
      </c>
      <c r="MP253">
        <v>0.63871469999999997</v>
      </c>
      <c r="MQ253">
        <v>27.413630000000001</v>
      </c>
      <c r="MR253" s="1">
        <v>2.6113509999999999E-4</v>
      </c>
      <c r="MS253">
        <v>0.10175149999999999</v>
      </c>
      <c r="MT253">
        <v>0.63871699999999998</v>
      </c>
      <c r="MU253">
        <v>27.745419999999999</v>
      </c>
      <c r="MV253" s="1">
        <v>2.4832819999999999E-4</v>
      </c>
      <c r="MW253">
        <v>9.7039500000000001E-2</v>
      </c>
      <c r="MX253">
        <v>0.63876440000000001</v>
      </c>
      <c r="MY253">
        <v>27.877320000000001</v>
      </c>
      <c r="MZ253" s="1">
        <v>2.3580629999999999E-4</v>
      </c>
      <c r="NA253">
        <v>9.2390130000000001E-2</v>
      </c>
      <c r="NB253">
        <v>0.63876869999999997</v>
      </c>
      <c r="NC253">
        <v>27.829249999999998</v>
      </c>
      <c r="ND253" s="1">
        <v>2.2365530000000001E-4</v>
      </c>
      <c r="NE253">
        <v>8.7848090000000004E-2</v>
      </c>
      <c r="NF253">
        <v>0.63878520000000005</v>
      </c>
      <c r="NG253">
        <v>27.580400000000001</v>
      </c>
      <c r="NH253" s="1">
        <v>2.1216559999999999E-4</v>
      </c>
      <c r="NI253">
        <v>8.3529259999999994E-2</v>
      </c>
      <c r="NJ253">
        <v>0.63879300000000006</v>
      </c>
      <c r="NK253">
        <v>27.008199999999999</v>
      </c>
      <c r="NL253" s="1">
        <v>2.0160499999999999E-4</v>
      </c>
      <c r="NM253">
        <v>7.9543989999999995E-2</v>
      </c>
      <c r="NN253">
        <v>0.63879439999999998</v>
      </c>
      <c r="NO253">
        <v>26.398569999999999</v>
      </c>
      <c r="NP253" s="1">
        <v>1.9205860000000001E-4</v>
      </c>
      <c r="NQ253">
        <v>7.5930750000000005E-2</v>
      </c>
      <c r="NR253">
        <v>0.63879940000000002</v>
      </c>
      <c r="NS253">
        <v>25.971080000000001</v>
      </c>
      <c r="NT253" s="1">
        <v>1.834072E-4</v>
      </c>
      <c r="NU253">
        <v>7.2651569999999999E-2</v>
      </c>
      <c r="NV253">
        <v>0.63880959999999998</v>
      </c>
      <c r="NW253">
        <v>26.39686</v>
      </c>
      <c r="NX253" s="1">
        <v>1.7550810000000001E-4</v>
      </c>
      <c r="NY253">
        <v>6.9651420000000006E-2</v>
      </c>
      <c r="NZ253">
        <v>0.63881860000000001</v>
      </c>
      <c r="OA253">
        <v>27.15221</v>
      </c>
      <c r="OB253" s="1">
        <v>1.6820379999999999E-4</v>
      </c>
      <c r="OC253">
        <v>6.6873130000000003E-2</v>
      </c>
      <c r="OD253">
        <v>0.63882510000000003</v>
      </c>
      <c r="OE253">
        <v>27.736989999999999</v>
      </c>
      <c r="OF253" s="1">
        <v>1.6133750000000001E-4</v>
      </c>
      <c r="OG253">
        <v>6.4262700000000006E-2</v>
      </c>
      <c r="OH253">
        <v>0.63882419999999995</v>
      </c>
      <c r="OI253">
        <v>28.069230000000001</v>
      </c>
      <c r="OJ253" s="1">
        <v>1.5483310000000001E-4</v>
      </c>
      <c r="OK253">
        <v>6.1780479999999999E-2</v>
      </c>
    </row>
    <row r="254" spans="1:401" x14ac:dyDescent="0.35">
      <c r="A254">
        <v>260</v>
      </c>
      <c r="B254" t="s">
        <v>4</v>
      </c>
      <c r="C254" t="s">
        <v>181</v>
      </c>
      <c r="D254" t="s">
        <v>260</v>
      </c>
      <c r="E254">
        <v>875.221</v>
      </c>
      <c r="F254">
        <v>0.92134740000000004</v>
      </c>
      <c r="G254">
        <v>23.063279999999999</v>
      </c>
      <c r="H254">
        <v>0</v>
      </c>
      <c r="I254">
        <v>0</v>
      </c>
      <c r="J254">
        <v>0.91809169999999996</v>
      </c>
      <c r="K254">
        <v>23.076450000000001</v>
      </c>
      <c r="L254">
        <v>0</v>
      </c>
      <c r="M254">
        <v>0</v>
      </c>
      <c r="N254">
        <v>0.91490380000000004</v>
      </c>
      <c r="O254">
        <v>23.240970000000001</v>
      </c>
      <c r="P254">
        <v>0</v>
      </c>
      <c r="Q254">
        <v>0</v>
      </c>
      <c r="R254">
        <v>0.91180530000000004</v>
      </c>
      <c r="S254">
        <v>23.30275</v>
      </c>
      <c r="T254">
        <v>0</v>
      </c>
      <c r="U254">
        <v>0</v>
      </c>
      <c r="V254">
        <v>0.90885130000000003</v>
      </c>
      <c r="W254">
        <v>23.066739999999999</v>
      </c>
      <c r="X254">
        <v>0</v>
      </c>
      <c r="Y254">
        <v>0</v>
      </c>
      <c r="Z254">
        <v>0.9057655</v>
      </c>
      <c r="AA254">
        <v>22.87284</v>
      </c>
      <c r="AB254">
        <v>0</v>
      </c>
      <c r="AC254">
        <v>0</v>
      </c>
      <c r="AD254">
        <v>0.90250640000000004</v>
      </c>
      <c r="AE254">
        <v>22.68084</v>
      </c>
      <c r="AF254">
        <v>0</v>
      </c>
      <c r="AG254">
        <v>0</v>
      </c>
      <c r="AH254">
        <v>0.89879640000000005</v>
      </c>
      <c r="AI254">
        <v>22.857389999999999</v>
      </c>
      <c r="AJ254">
        <v>0</v>
      </c>
      <c r="AK254">
        <v>0</v>
      </c>
      <c r="AL254">
        <v>0.89440450000000005</v>
      </c>
      <c r="AM254">
        <v>23.206309999999998</v>
      </c>
      <c r="AN254">
        <v>0</v>
      </c>
      <c r="AO254">
        <v>0</v>
      </c>
      <c r="AP254">
        <v>0.88960189999999995</v>
      </c>
      <c r="AQ254">
        <v>23.65175</v>
      </c>
      <c r="AR254">
        <v>0</v>
      </c>
      <c r="AS254">
        <v>0</v>
      </c>
      <c r="AT254">
        <v>0.88482890000000003</v>
      </c>
      <c r="AU254">
        <v>24.13157</v>
      </c>
      <c r="AV254">
        <v>0</v>
      </c>
      <c r="AW254">
        <v>3.5817969999999999E-37</v>
      </c>
      <c r="AX254">
        <v>0.88034990000000002</v>
      </c>
      <c r="AY254">
        <v>24.353860000000001</v>
      </c>
      <c r="AZ254">
        <v>2.6226720000000002E-28</v>
      </c>
      <c r="BA254" s="1">
        <v>9.0471319999999995E-26</v>
      </c>
      <c r="BB254">
        <v>0.87626479999999995</v>
      </c>
      <c r="BC254">
        <v>24.388809999999999</v>
      </c>
      <c r="BD254" s="1">
        <v>5.5774479999999999E-17</v>
      </c>
      <c r="BE254" s="1">
        <v>1.444571E-14</v>
      </c>
      <c r="BF254">
        <v>0.87249060000000001</v>
      </c>
      <c r="BG254">
        <v>24.351430000000001</v>
      </c>
      <c r="BH254" s="1">
        <v>6.0299720000000002E-10</v>
      </c>
      <c r="BI254" s="1">
        <v>1.3950449999999999E-7</v>
      </c>
      <c r="BJ254">
        <v>0.86886079999999999</v>
      </c>
      <c r="BK254">
        <v>24.38561</v>
      </c>
      <c r="BL254" s="1">
        <v>3.95984E-6</v>
      </c>
      <c r="BM254" s="1">
        <v>1.016882E-3</v>
      </c>
      <c r="BN254">
        <v>0.86520240000000004</v>
      </c>
      <c r="BO254">
        <v>24.83174</v>
      </c>
      <c r="BP254" s="1">
        <v>1.3406970000000001E-3</v>
      </c>
      <c r="BQ254" s="1">
        <v>0.36882870000000001</v>
      </c>
      <c r="BR254">
        <v>0.86133700000000002</v>
      </c>
      <c r="BS254">
        <v>25.227409999999999</v>
      </c>
      <c r="BT254" s="1">
        <v>8.6585919999999997E-2</v>
      </c>
      <c r="BU254" s="1">
        <v>25.183430000000001</v>
      </c>
      <c r="BV254">
        <v>0.85715470000000005</v>
      </c>
      <c r="BW254">
        <v>25.609030000000001</v>
      </c>
      <c r="BX254" s="1">
        <v>1.6674709999999999</v>
      </c>
      <c r="BY254" s="1">
        <v>509.38659999999999</v>
      </c>
      <c r="BZ254">
        <v>0.85248729999999995</v>
      </c>
      <c r="CA254">
        <v>25.889559999999999</v>
      </c>
      <c r="CB254" s="1">
        <v>12.394310000000001</v>
      </c>
      <c r="CC254">
        <v>3956.2579999999998</v>
      </c>
      <c r="CD254">
        <v>0.84710229999999997</v>
      </c>
      <c r="CE254">
        <v>25.992429999999999</v>
      </c>
      <c r="CF254">
        <v>42.394089999999998</v>
      </c>
      <c r="CG254">
        <v>14088.53</v>
      </c>
      <c r="CH254">
        <v>0.84099679999999999</v>
      </c>
      <c r="CI254">
        <v>25.859780000000001</v>
      </c>
      <c r="CJ254">
        <v>76.208519999999993</v>
      </c>
      <c r="CK254">
        <v>26290.46</v>
      </c>
      <c r="CL254">
        <v>0.8342214</v>
      </c>
      <c r="CM254">
        <v>25.791979999999999</v>
      </c>
      <c r="CN254">
        <v>80.127030000000005</v>
      </c>
      <c r="CO254">
        <v>28602.7</v>
      </c>
      <c r="CP254">
        <v>0.82686289999999996</v>
      </c>
      <c r="CQ254">
        <v>25.841909999999999</v>
      </c>
      <c r="CR254">
        <v>53.769919999999999</v>
      </c>
      <c r="CS254">
        <v>19807.68</v>
      </c>
      <c r="CT254">
        <v>0.81926109999999996</v>
      </c>
      <c r="CU254">
        <v>26.139659999999999</v>
      </c>
      <c r="CV254">
        <v>24.823080000000001</v>
      </c>
      <c r="CW254">
        <v>9404.01</v>
      </c>
      <c r="CX254">
        <v>0.81108279999999999</v>
      </c>
      <c r="CY254">
        <v>26.008109999999999</v>
      </c>
      <c r="CZ254">
        <v>8.4148399999999999</v>
      </c>
      <c r="DA254">
        <v>3270.3820000000001</v>
      </c>
      <c r="DB254">
        <v>0.80281590000000003</v>
      </c>
      <c r="DC254">
        <v>26.148689999999998</v>
      </c>
      <c r="DD254">
        <v>2.2465950000000001</v>
      </c>
      <c r="DE254">
        <v>891.66719999999998</v>
      </c>
      <c r="DF254">
        <v>0.79407369999999999</v>
      </c>
      <c r="DG254">
        <v>26.26258</v>
      </c>
      <c r="DH254">
        <v>0.52828710000000001</v>
      </c>
      <c r="DI254">
        <v>211.9178</v>
      </c>
      <c r="DJ254">
        <v>0.78498380000000001</v>
      </c>
      <c r="DK254">
        <v>26.201730000000001</v>
      </c>
      <c r="DL254">
        <v>0.1481759</v>
      </c>
      <c r="DM254">
        <v>58.281010000000002</v>
      </c>
      <c r="DN254">
        <v>0.77555669999999999</v>
      </c>
      <c r="DO254">
        <v>26.023440000000001</v>
      </c>
      <c r="DP254">
        <v>7.8375150000000005E-2</v>
      </c>
      <c r="DQ254">
        <v>29.615120000000001</v>
      </c>
      <c r="DR254">
        <v>0.7659009</v>
      </c>
      <c r="DS254">
        <v>25.917940000000002</v>
      </c>
      <c r="DT254">
        <v>6.7689470000000002E-2</v>
      </c>
      <c r="DU254">
        <v>25.285039999999999</v>
      </c>
      <c r="DV254">
        <v>0.75600719999999999</v>
      </c>
      <c r="DW254">
        <v>25.96209</v>
      </c>
      <c r="DX254">
        <v>6.542125E-2</v>
      </c>
      <c r="DY254">
        <v>24.580490000000001</v>
      </c>
      <c r="DZ254">
        <v>0.74592919999999996</v>
      </c>
      <c r="EA254">
        <v>26.487739999999999</v>
      </c>
      <c r="EB254">
        <v>6.2644350000000001E-2</v>
      </c>
      <c r="EC254">
        <v>23.76099</v>
      </c>
      <c r="ED254">
        <v>0.73573259999999996</v>
      </c>
      <c r="EE254">
        <v>26.953679999999999</v>
      </c>
      <c r="EF254">
        <v>5.8515299999999999E-2</v>
      </c>
      <c r="EG254">
        <v>22.4129</v>
      </c>
      <c r="EH254">
        <v>0.72680900000000004</v>
      </c>
      <c r="EI254">
        <v>27.329239999999999</v>
      </c>
      <c r="EJ254" s="1">
        <v>5.3726660000000002E-2</v>
      </c>
      <c r="EK254">
        <v>20.73481</v>
      </c>
      <c r="EL254">
        <v>0.71908459999999996</v>
      </c>
      <c r="EM254">
        <v>27.564209999999999</v>
      </c>
      <c r="EN254" s="1">
        <v>4.8736630000000003E-2</v>
      </c>
      <c r="EO254">
        <v>18.8996</v>
      </c>
      <c r="EP254">
        <v>0.71164039999999995</v>
      </c>
      <c r="EQ254">
        <v>27.332229999999999</v>
      </c>
      <c r="ER254" s="1">
        <v>4.387506E-2</v>
      </c>
      <c r="ES254">
        <v>17.092130000000001</v>
      </c>
      <c r="ET254">
        <v>0.70384000000000002</v>
      </c>
      <c r="EU254">
        <v>26.805099999999999</v>
      </c>
      <c r="EV254" s="1">
        <v>3.9306380000000002E-2</v>
      </c>
      <c r="EW254">
        <v>15.401149999999999</v>
      </c>
      <c r="EX254">
        <v>0.69599089999999997</v>
      </c>
      <c r="EY254">
        <v>26.509650000000001</v>
      </c>
      <c r="EZ254" s="1">
        <v>3.5148869999999999E-2</v>
      </c>
      <c r="FA254">
        <v>13.850199999999999</v>
      </c>
      <c r="FB254">
        <v>0.68833160000000004</v>
      </c>
      <c r="FC254">
        <v>26.455169999999999</v>
      </c>
      <c r="FD254" s="1">
        <v>3.1437560000000003E-2</v>
      </c>
      <c r="FE254">
        <v>12.45233</v>
      </c>
      <c r="FF254">
        <v>0.68055160000000003</v>
      </c>
      <c r="FG254">
        <v>26.900749999999999</v>
      </c>
      <c r="FH254" s="1">
        <v>2.8125339999999999E-2</v>
      </c>
      <c r="FI254">
        <v>11.20139</v>
      </c>
      <c r="FJ254">
        <v>0.67258949999999995</v>
      </c>
      <c r="FK254">
        <v>27.31306</v>
      </c>
      <c r="FL254" s="1">
        <v>2.5158630000000001E-2</v>
      </c>
      <c r="FM254">
        <v>10.077220000000001</v>
      </c>
      <c r="FN254">
        <v>0.6645662</v>
      </c>
      <c r="FO254">
        <v>27.41366</v>
      </c>
      <c r="FP254" s="1">
        <v>2.2492760000000001E-2</v>
      </c>
      <c r="FQ254">
        <v>9.0610409999999995</v>
      </c>
      <c r="FR254">
        <v>0.65964049999999996</v>
      </c>
      <c r="FS254">
        <v>27.285489999999999</v>
      </c>
      <c r="FT254" s="1">
        <v>2.016163E-2</v>
      </c>
      <c r="FU254">
        <v>8.1248550000000002</v>
      </c>
      <c r="FV254">
        <v>0.65603739999999999</v>
      </c>
      <c r="FW254">
        <v>26.819269999999999</v>
      </c>
      <c r="FX254" s="1">
        <v>1.8052019999999998E-2</v>
      </c>
      <c r="FY254">
        <v>7.2633570000000001</v>
      </c>
      <c r="FZ254">
        <v>0.65221879999999999</v>
      </c>
      <c r="GA254">
        <v>26.279699999999998</v>
      </c>
      <c r="GB254" s="1">
        <v>1.613771E-2</v>
      </c>
      <c r="GC254">
        <v>6.4922079999999998</v>
      </c>
      <c r="GD254">
        <v>0.64871049999999997</v>
      </c>
      <c r="GE254">
        <v>25.855519999999999</v>
      </c>
      <c r="GF254">
        <v>1.442299E-2</v>
      </c>
      <c r="GG254">
        <v>5.798063</v>
      </c>
      <c r="GH254">
        <v>0.64573899999999995</v>
      </c>
      <c r="GI254">
        <v>25.778690000000001</v>
      </c>
      <c r="GJ254" s="1">
        <v>1.289442E-2</v>
      </c>
      <c r="GK254">
        <v>5.1744770000000004</v>
      </c>
      <c r="GL254">
        <v>0.64345169999999996</v>
      </c>
      <c r="GM254">
        <v>26.3794</v>
      </c>
      <c r="GN254" s="1">
        <v>1.1533979999999999E-2</v>
      </c>
      <c r="GO254">
        <v>4.6164529999999999</v>
      </c>
      <c r="GP254">
        <v>0.64159770000000005</v>
      </c>
      <c r="GQ254">
        <v>27.199100000000001</v>
      </c>
      <c r="GR254" s="1">
        <v>1.032024E-2</v>
      </c>
      <c r="GS254">
        <v>4.117362</v>
      </c>
      <c r="GT254">
        <v>0.64091089999999995</v>
      </c>
      <c r="GU254">
        <v>27.990079999999999</v>
      </c>
      <c r="GV254">
        <v>9.2414669999999997E-3</v>
      </c>
      <c r="GW254">
        <v>3.6687530000000002</v>
      </c>
      <c r="GX254">
        <v>0.64089799999999997</v>
      </c>
      <c r="GY254">
        <v>28.410450000000001</v>
      </c>
      <c r="GZ254" s="1">
        <v>8.2603090000000004E-3</v>
      </c>
      <c r="HA254">
        <v>3.2663419999999999</v>
      </c>
      <c r="HB254">
        <v>0.6409823</v>
      </c>
      <c r="HC254">
        <v>28.329139999999999</v>
      </c>
      <c r="HD254" s="1">
        <v>7.3666679999999998E-3</v>
      </c>
      <c r="HE254">
        <v>2.903159</v>
      </c>
      <c r="HF254">
        <v>0.64133390000000001</v>
      </c>
      <c r="HG254">
        <v>27.693580000000001</v>
      </c>
      <c r="HH254" s="1">
        <v>6.5521249999999998E-3</v>
      </c>
      <c r="HI254">
        <v>2.5733760000000001</v>
      </c>
      <c r="HJ254">
        <v>0.64154849999999997</v>
      </c>
      <c r="HK254">
        <v>27.144839999999999</v>
      </c>
      <c r="HL254" s="1">
        <v>5.8011470000000004E-3</v>
      </c>
      <c r="HM254">
        <v>2.2723100000000001</v>
      </c>
      <c r="HN254">
        <v>0.64177200000000001</v>
      </c>
      <c r="HO254">
        <v>26.86063</v>
      </c>
      <c r="HP254" s="1">
        <v>5.1003649999999999E-3</v>
      </c>
      <c r="HQ254">
        <v>1.9937940000000001</v>
      </c>
      <c r="HR254">
        <v>0.64196129999999996</v>
      </c>
      <c r="HS254">
        <v>27.12406</v>
      </c>
      <c r="HT254" s="1">
        <v>4.4315229999999997E-3</v>
      </c>
      <c r="HU254">
        <v>1.730019</v>
      </c>
      <c r="HV254">
        <v>0.64212029999999998</v>
      </c>
      <c r="HW254">
        <v>27.74297</v>
      </c>
      <c r="HX254" s="1">
        <v>3.775072E-3</v>
      </c>
      <c r="HY254">
        <v>1.473182</v>
      </c>
      <c r="HZ254">
        <v>0.64226879999999997</v>
      </c>
      <c r="IA254">
        <v>28.17867</v>
      </c>
      <c r="IB254" s="1">
        <v>3.1342359999999999E-3</v>
      </c>
      <c r="IC254">
        <v>1.2232959999999999</v>
      </c>
      <c r="ID254">
        <v>0.64239299999999999</v>
      </c>
      <c r="IE254">
        <v>28.400449999999999</v>
      </c>
      <c r="IF254" s="1">
        <v>2.5364710000000002E-3</v>
      </c>
      <c r="IG254">
        <v>0.99025110000000005</v>
      </c>
      <c r="IH254">
        <v>0.64250370000000001</v>
      </c>
      <c r="II254">
        <v>28.138960000000001</v>
      </c>
      <c r="IJ254" s="1">
        <v>2.020516E-3</v>
      </c>
      <c r="IK254">
        <v>0.78856380000000004</v>
      </c>
      <c r="IL254">
        <v>0.64256970000000002</v>
      </c>
      <c r="IM254">
        <v>27.396170000000001</v>
      </c>
      <c r="IN254" s="1">
        <v>1.6124209999999999E-3</v>
      </c>
      <c r="IO254">
        <v>0.62837069999999995</v>
      </c>
      <c r="IP254">
        <v>0.64263049999999999</v>
      </c>
      <c r="IQ254">
        <v>26.627759999999999</v>
      </c>
      <c r="IR254" s="1">
        <v>1.314015E-3</v>
      </c>
      <c r="IS254">
        <v>0.5108125</v>
      </c>
      <c r="IT254">
        <v>0.64264399999999999</v>
      </c>
      <c r="IU254">
        <v>26.143339999999998</v>
      </c>
      <c r="IV254" s="1">
        <v>1.1070209999999999E-3</v>
      </c>
      <c r="IW254">
        <v>0.4291238</v>
      </c>
      <c r="IX254">
        <v>0.64263930000000002</v>
      </c>
      <c r="IY254">
        <v>26.570239999999998</v>
      </c>
      <c r="IZ254" s="1">
        <v>9.6480369999999999E-4</v>
      </c>
      <c r="JA254">
        <v>0.37310979999999999</v>
      </c>
      <c r="JB254">
        <v>0.64258870000000001</v>
      </c>
      <c r="JC254">
        <v>27.316859999999998</v>
      </c>
      <c r="JD254" s="1">
        <v>8.6328670000000002E-4</v>
      </c>
      <c r="JE254">
        <v>0.3332754</v>
      </c>
      <c r="JF254">
        <v>0.64251939999999996</v>
      </c>
      <c r="JG254">
        <v>28.05546</v>
      </c>
      <c r="JH254" s="1">
        <v>7.851008E-4</v>
      </c>
      <c r="JI254">
        <v>0.3027881</v>
      </c>
      <c r="JJ254">
        <v>0.64243729999999999</v>
      </c>
      <c r="JK254">
        <v>28.29729</v>
      </c>
      <c r="JL254" s="1">
        <v>7.2105469999999997E-4</v>
      </c>
      <c r="JM254">
        <v>0.27791389999999999</v>
      </c>
      <c r="JN254">
        <v>0.64233649999999998</v>
      </c>
      <c r="JO254">
        <v>28.067640000000001</v>
      </c>
      <c r="JP254" s="1">
        <v>6.6737480000000004E-4</v>
      </c>
      <c r="JQ254">
        <v>0.25707269999999999</v>
      </c>
      <c r="JR254">
        <v>0.64220739999999998</v>
      </c>
      <c r="JS254">
        <v>27.387319999999999</v>
      </c>
      <c r="JT254" s="1">
        <v>6.2237960000000004E-4</v>
      </c>
      <c r="JU254">
        <v>0.23960680000000001</v>
      </c>
      <c r="JV254">
        <v>0.64207630000000004</v>
      </c>
      <c r="JW254">
        <v>26.766749999999998</v>
      </c>
      <c r="JX254" s="1">
        <v>5.8485099999999995E-4</v>
      </c>
      <c r="JY254">
        <v>0.22503580000000001</v>
      </c>
      <c r="JZ254">
        <v>0.64194890000000004</v>
      </c>
      <c r="KA254">
        <v>26.446670000000001</v>
      </c>
      <c r="KB254" s="1">
        <v>5.5331300000000005E-4</v>
      </c>
      <c r="KC254">
        <v>0.2128102</v>
      </c>
      <c r="KD254">
        <v>0.64181650000000001</v>
      </c>
      <c r="KE254">
        <v>26.981069999999999</v>
      </c>
      <c r="KF254" s="1">
        <v>5.2655979999999996E-4</v>
      </c>
      <c r="KG254">
        <v>0.2024522</v>
      </c>
      <c r="KH254">
        <v>0.64167909999999995</v>
      </c>
      <c r="KI254">
        <v>27.752479999999998</v>
      </c>
      <c r="KJ254" s="1">
        <v>5.0372320000000004E-4</v>
      </c>
      <c r="KK254">
        <v>0.1935828</v>
      </c>
      <c r="KL254">
        <v>0.6415535</v>
      </c>
      <c r="KM254">
        <v>28.538319999999999</v>
      </c>
      <c r="KN254" s="1">
        <v>4.8393010000000002E-4</v>
      </c>
      <c r="KO254">
        <v>0.18592310000000001</v>
      </c>
      <c r="KP254">
        <v>0.6414086</v>
      </c>
      <c r="KQ254">
        <v>29.061779999999999</v>
      </c>
      <c r="KR254" s="1">
        <v>4.662949E-4</v>
      </c>
      <c r="KS254">
        <v>0.1791007</v>
      </c>
      <c r="KT254">
        <v>0.64130180000000003</v>
      </c>
      <c r="KU254">
        <v>28.88944</v>
      </c>
      <c r="KV254" s="1">
        <v>4.4968800000000001E-4</v>
      </c>
      <c r="KW254">
        <v>0.172707</v>
      </c>
      <c r="KX254">
        <v>0.64117000000000002</v>
      </c>
      <c r="KY254">
        <v>28.217759999999998</v>
      </c>
      <c r="KZ254" s="1">
        <v>4.3335699999999999E-4</v>
      </c>
      <c r="LA254">
        <v>0.166434</v>
      </c>
      <c r="LB254">
        <v>0.64109340000000004</v>
      </c>
      <c r="LC254">
        <v>27.48283</v>
      </c>
      <c r="LD254" s="1">
        <v>4.168725E-4</v>
      </c>
      <c r="LE254">
        <v>0.1601003</v>
      </c>
      <c r="LF254">
        <v>0.64101370000000002</v>
      </c>
      <c r="LG254">
        <v>27.00534</v>
      </c>
      <c r="LH254" s="1">
        <v>4.0023290000000002E-4</v>
      </c>
      <c r="LI254">
        <v>0.15369679999999999</v>
      </c>
      <c r="LJ254">
        <v>0.64095880000000005</v>
      </c>
      <c r="LK254">
        <v>27.274809999999999</v>
      </c>
      <c r="LL254" s="1">
        <v>3.8356659999999999E-4</v>
      </c>
      <c r="LM254">
        <v>0.14728749999999999</v>
      </c>
      <c r="LN254">
        <v>0.64091489999999995</v>
      </c>
      <c r="LO254">
        <v>27.85144</v>
      </c>
      <c r="LP254" s="1">
        <v>3.670522E-4</v>
      </c>
      <c r="LQ254">
        <v>0.14093829999999999</v>
      </c>
      <c r="LR254">
        <v>0.64089739999999995</v>
      </c>
      <c r="LS254">
        <v>28.510919999999999</v>
      </c>
      <c r="LT254" s="1">
        <v>3.509354E-4</v>
      </c>
      <c r="LU254">
        <v>0.13472899999999999</v>
      </c>
      <c r="LV254">
        <v>0.64088109999999998</v>
      </c>
      <c r="LW254">
        <v>28.886949999999999</v>
      </c>
      <c r="LX254" s="1">
        <v>3.3529529999999999E-4</v>
      </c>
      <c r="LY254">
        <v>0.12869820000000001</v>
      </c>
      <c r="LZ254">
        <v>0.64088979999999995</v>
      </c>
      <c r="MA254">
        <v>28.770420000000001</v>
      </c>
      <c r="MB254" s="1">
        <v>3.1977049999999999E-4</v>
      </c>
      <c r="MC254">
        <v>0.1228823</v>
      </c>
      <c r="MD254">
        <v>0.64088319999999999</v>
      </c>
      <c r="ME254">
        <v>28.144100000000002</v>
      </c>
      <c r="MF254" s="1">
        <v>3.0427610000000001E-4</v>
      </c>
      <c r="MG254">
        <v>0.11731510000000001</v>
      </c>
      <c r="MH254">
        <v>0.64091039999999999</v>
      </c>
      <c r="MI254">
        <v>27.518889999999999</v>
      </c>
      <c r="MJ254" s="1">
        <v>2.8968629999999998E-4</v>
      </c>
      <c r="MK254">
        <v>0.1120367</v>
      </c>
      <c r="ML254">
        <v>0.64090930000000002</v>
      </c>
      <c r="MM254">
        <v>27.08484</v>
      </c>
      <c r="MN254" s="1">
        <v>2.7591760000000002E-4</v>
      </c>
      <c r="MO254">
        <v>0.1070281</v>
      </c>
      <c r="MP254">
        <v>0.64091109999999996</v>
      </c>
      <c r="MQ254">
        <v>27.421209999999999</v>
      </c>
      <c r="MR254" s="1">
        <v>2.6271319999999999E-4</v>
      </c>
      <c r="MS254">
        <v>0.1022024</v>
      </c>
      <c r="MT254">
        <v>0.64092510000000003</v>
      </c>
      <c r="MU254">
        <v>27.7515</v>
      </c>
      <c r="MV254">
        <v>2.498752E-4</v>
      </c>
      <c r="MW254">
        <v>9.7485069999999993E-2</v>
      </c>
      <c r="MX254">
        <v>0.64091759999999998</v>
      </c>
      <c r="MY254">
        <v>27.889099999999999</v>
      </c>
      <c r="MZ254" s="1">
        <v>2.373256E-4</v>
      </c>
      <c r="NA254">
        <v>9.2836799999999997E-2</v>
      </c>
      <c r="NB254">
        <v>0.64093529999999999</v>
      </c>
      <c r="NC254">
        <v>27.849329999999998</v>
      </c>
      <c r="ND254" s="1">
        <v>2.251218E-4</v>
      </c>
      <c r="NE254">
        <v>8.8283109999999998E-2</v>
      </c>
      <c r="NF254">
        <v>0.64094499999999999</v>
      </c>
      <c r="NG254">
        <v>27.63025</v>
      </c>
      <c r="NH254" s="1">
        <v>2.1354079999999999E-4</v>
      </c>
      <c r="NI254">
        <v>8.393805E-2</v>
      </c>
      <c r="NJ254">
        <v>0.64094459999999998</v>
      </c>
      <c r="NK254">
        <v>27.076329999999999</v>
      </c>
      <c r="NL254" s="1">
        <v>2.0285520000000001E-4</v>
      </c>
      <c r="NM254">
        <v>7.9912159999999996E-2</v>
      </c>
      <c r="NN254">
        <v>0.64094499999999999</v>
      </c>
      <c r="NO254">
        <v>26.461169999999999</v>
      </c>
      <c r="NP254" s="1">
        <v>1.9318840000000001E-4</v>
      </c>
      <c r="NQ254">
        <v>7.625817E-2</v>
      </c>
      <c r="NR254">
        <v>0.64094980000000001</v>
      </c>
      <c r="NS254">
        <v>26.012920000000001</v>
      </c>
      <c r="NT254" s="1">
        <v>1.8443490000000001E-4</v>
      </c>
      <c r="NU254">
        <v>7.2944229999999999E-2</v>
      </c>
      <c r="NV254">
        <v>0.64094839999999997</v>
      </c>
      <c r="NW254">
        <v>26.414090000000002</v>
      </c>
      <c r="NX254" s="1">
        <v>1.7644970000000001E-4</v>
      </c>
      <c r="NY254">
        <v>6.991617E-2</v>
      </c>
      <c r="NZ254">
        <v>0.64095279999999999</v>
      </c>
      <c r="OA254">
        <v>27.1601</v>
      </c>
      <c r="OB254" s="1">
        <v>1.6907820000000001E-4</v>
      </c>
      <c r="OC254">
        <v>6.711686E-2</v>
      </c>
      <c r="OD254">
        <v>0.64096019999999998</v>
      </c>
      <c r="OE254">
        <v>27.752099999999999</v>
      </c>
      <c r="OF254" s="1">
        <v>1.621646E-4</v>
      </c>
      <c r="OG254">
        <v>6.449088E-2</v>
      </c>
      <c r="OH254">
        <v>0.640957</v>
      </c>
      <c r="OI254">
        <v>28.102820000000001</v>
      </c>
      <c r="OJ254" s="1">
        <v>1.5561899999999999E-4</v>
      </c>
      <c r="OK254">
        <v>6.1997259999999998E-2</v>
      </c>
    </row>
    <row r="255" spans="1:401" x14ac:dyDescent="0.35">
      <c r="A255">
        <v>261</v>
      </c>
      <c r="B255" t="s">
        <v>4</v>
      </c>
      <c r="C255" t="s">
        <v>181</v>
      </c>
      <c r="D255" t="s">
        <v>261</v>
      </c>
      <c r="E255">
        <v>824.89859999999999</v>
      </c>
      <c r="F255">
        <v>0.72855049999999999</v>
      </c>
      <c r="G255">
        <v>23.106079999999999</v>
      </c>
      <c r="H255">
        <v>0</v>
      </c>
      <c r="I255">
        <v>0</v>
      </c>
      <c r="J255">
        <v>0.72726829999999998</v>
      </c>
      <c r="K255">
        <v>23.112690000000001</v>
      </c>
      <c r="L255">
        <v>0</v>
      </c>
      <c r="M255">
        <v>0</v>
      </c>
      <c r="N255">
        <v>0.725997</v>
      </c>
      <c r="O255">
        <v>23.265039999999999</v>
      </c>
      <c r="P255">
        <v>0</v>
      </c>
      <c r="Q255">
        <v>0</v>
      </c>
      <c r="R255">
        <v>0.72478969999999998</v>
      </c>
      <c r="S255">
        <v>23.310919999999999</v>
      </c>
      <c r="T255">
        <v>0</v>
      </c>
      <c r="U255">
        <v>0</v>
      </c>
      <c r="V255">
        <v>0.72346650000000001</v>
      </c>
      <c r="W255">
        <v>23.08137</v>
      </c>
      <c r="X255">
        <v>0</v>
      </c>
      <c r="Y255">
        <v>0</v>
      </c>
      <c r="Z255">
        <v>0.72208700000000003</v>
      </c>
      <c r="AA255">
        <v>22.888770000000001</v>
      </c>
      <c r="AB255">
        <v>0</v>
      </c>
      <c r="AC255">
        <v>0</v>
      </c>
      <c r="AD255">
        <v>0.72063429999999995</v>
      </c>
      <c r="AE255">
        <v>22.706849999999999</v>
      </c>
      <c r="AF255">
        <v>0</v>
      </c>
      <c r="AG255">
        <v>0</v>
      </c>
      <c r="AH255">
        <v>0.71889970000000003</v>
      </c>
      <c r="AI255">
        <v>22.898720000000001</v>
      </c>
      <c r="AJ255">
        <v>0</v>
      </c>
      <c r="AK255">
        <v>0</v>
      </c>
      <c r="AL255">
        <v>0.71685790000000005</v>
      </c>
      <c r="AM255">
        <v>23.247450000000001</v>
      </c>
      <c r="AN255">
        <v>0</v>
      </c>
      <c r="AO255">
        <v>0</v>
      </c>
      <c r="AP255">
        <v>0.71460349999999995</v>
      </c>
      <c r="AQ255">
        <v>23.685120000000001</v>
      </c>
      <c r="AR255">
        <v>0</v>
      </c>
      <c r="AS255">
        <v>0</v>
      </c>
      <c r="AT255">
        <v>0.71241310000000002</v>
      </c>
      <c r="AU255">
        <v>24.148070000000001</v>
      </c>
      <c r="AV255">
        <v>0</v>
      </c>
      <c r="AW255">
        <v>5.6298479999999998E-38</v>
      </c>
      <c r="AX255">
        <v>0.71037269999999997</v>
      </c>
      <c r="AY255">
        <v>24.357939999999999</v>
      </c>
      <c r="AZ255">
        <v>4.3892729999999998E-29</v>
      </c>
      <c r="BA255" s="1">
        <v>1.392131E-26</v>
      </c>
      <c r="BB255">
        <v>0.7084954</v>
      </c>
      <c r="BC255">
        <v>24.399270000000001</v>
      </c>
      <c r="BD255" s="1">
        <v>2.705712E-17</v>
      </c>
      <c r="BE255" s="1">
        <v>6.2806959999999996E-15</v>
      </c>
      <c r="BF255">
        <v>0.70678260000000004</v>
      </c>
      <c r="BG255">
        <v>24.364470000000001</v>
      </c>
      <c r="BH255" s="1">
        <v>2.1790899999999999E-10</v>
      </c>
      <c r="BI255" s="1">
        <v>5.1875420000000001E-8</v>
      </c>
      <c r="BJ255">
        <v>0.70511999999999997</v>
      </c>
      <c r="BK255">
        <v>24.416440000000001</v>
      </c>
      <c r="BL255" s="1">
        <v>2.1064939999999999E-6</v>
      </c>
      <c r="BM255" s="1">
        <v>5.362082E-4</v>
      </c>
      <c r="BN255">
        <v>0.7034089</v>
      </c>
      <c r="BO255">
        <v>24.873190000000001</v>
      </c>
      <c r="BP255" s="1">
        <v>8.4045120000000005E-4</v>
      </c>
      <c r="BQ255" s="1">
        <v>0.22503770000000001</v>
      </c>
      <c r="BR255">
        <v>0.70158940000000003</v>
      </c>
      <c r="BS255">
        <v>25.271039999999999</v>
      </c>
      <c r="BT255" s="1">
        <v>6.1099609999999999E-2</v>
      </c>
      <c r="BU255" s="1">
        <v>17.041070000000001</v>
      </c>
      <c r="BV255">
        <v>0.69957979999999997</v>
      </c>
      <c r="BW255">
        <v>25.646049999999999</v>
      </c>
      <c r="BX255" s="1">
        <v>1.2951010000000001</v>
      </c>
      <c r="BY255" s="1">
        <v>374.41090000000003</v>
      </c>
      <c r="BZ255">
        <v>0.69728800000000002</v>
      </c>
      <c r="CA255">
        <v>25.91497</v>
      </c>
      <c r="CB255" s="1">
        <v>10.44294</v>
      </c>
      <c r="CC255">
        <v>3116.3850000000002</v>
      </c>
      <c r="CD255">
        <v>0.69466720000000004</v>
      </c>
      <c r="CE255">
        <v>25.99436</v>
      </c>
      <c r="CF255">
        <v>38.332590000000003</v>
      </c>
      <c r="CG255">
        <v>11773.73</v>
      </c>
      <c r="CH255">
        <v>0.69164570000000003</v>
      </c>
      <c r="CI255">
        <v>25.859909999999999</v>
      </c>
      <c r="CJ255">
        <v>73.302890000000005</v>
      </c>
      <c r="CK255">
        <v>23120.25</v>
      </c>
      <c r="CL255">
        <v>0.68827020000000005</v>
      </c>
      <c r="CM255">
        <v>25.795819999999999</v>
      </c>
      <c r="CN255">
        <v>81.367599999999996</v>
      </c>
      <c r="CO255">
        <v>26283.759999999998</v>
      </c>
      <c r="CP255">
        <v>0.68465160000000003</v>
      </c>
      <c r="CQ255">
        <v>25.86439</v>
      </c>
      <c r="CR255">
        <v>57.275359999999999</v>
      </c>
      <c r="CS255">
        <v>18906.990000000002</v>
      </c>
      <c r="CT255">
        <v>0.68129779999999995</v>
      </c>
      <c r="CU255">
        <v>26.169799999999999</v>
      </c>
      <c r="CV255">
        <v>27.562560000000001</v>
      </c>
      <c r="CW255">
        <v>9274.4050000000007</v>
      </c>
      <c r="CX255">
        <v>0.67768280000000003</v>
      </c>
      <c r="CY255">
        <v>26.050830000000001</v>
      </c>
      <c r="CZ255">
        <v>9.6803840000000001</v>
      </c>
      <c r="DA255">
        <v>3316.9690000000001</v>
      </c>
      <c r="DB255">
        <v>0.67372120000000002</v>
      </c>
      <c r="DC255">
        <v>26.200710000000001</v>
      </c>
      <c r="DD255">
        <v>2.6561940000000002</v>
      </c>
      <c r="DE255">
        <v>924.06960000000004</v>
      </c>
      <c r="DF255">
        <v>0.66949420000000004</v>
      </c>
      <c r="DG255">
        <v>26.3035</v>
      </c>
      <c r="DH255">
        <v>0.62985939999999996</v>
      </c>
      <c r="DI255">
        <v>221.0915</v>
      </c>
      <c r="DJ255">
        <v>0.66507119999999997</v>
      </c>
      <c r="DK255">
        <v>26.217949999999998</v>
      </c>
      <c r="DL255">
        <v>0.16867280000000001</v>
      </c>
      <c r="DM255">
        <v>58.629179999999998</v>
      </c>
      <c r="DN255">
        <v>0.6603715</v>
      </c>
      <c r="DO255">
        <v>26.037790000000001</v>
      </c>
      <c r="DP255">
        <v>8.178647E-2</v>
      </c>
      <c r="DQ255">
        <v>27.672630000000002</v>
      </c>
      <c r="DR255">
        <v>0.65551789999999999</v>
      </c>
      <c r="DS255">
        <v>25.93056</v>
      </c>
      <c r="DT255">
        <v>6.8136600000000005E-2</v>
      </c>
      <c r="DU255">
        <v>22.84197</v>
      </c>
      <c r="DV255">
        <v>0.6505069</v>
      </c>
      <c r="DW255">
        <v>25.987780000000001</v>
      </c>
      <c r="DX255">
        <v>6.5598669999999998E-2</v>
      </c>
      <c r="DY255">
        <v>22.085920000000002</v>
      </c>
      <c r="DZ255">
        <v>0.64529809999999999</v>
      </c>
      <c r="EA255">
        <v>26.530560000000001</v>
      </c>
      <c r="EB255">
        <v>6.2982759999999999E-2</v>
      </c>
      <c r="EC255">
        <v>21.362690000000001</v>
      </c>
      <c r="ED255">
        <v>0.63991759999999998</v>
      </c>
      <c r="EE255">
        <v>27.011279999999999</v>
      </c>
      <c r="EF255">
        <v>5.8997040000000001E-2</v>
      </c>
      <c r="EG255">
        <v>20.16743</v>
      </c>
      <c r="EH255">
        <v>0.63584099999999999</v>
      </c>
      <c r="EI255">
        <v>27.3932</v>
      </c>
      <c r="EJ255" s="1">
        <v>5.4292279999999998E-2</v>
      </c>
      <c r="EK255">
        <v>18.658650000000002</v>
      </c>
      <c r="EL255">
        <v>0.63359310000000002</v>
      </c>
      <c r="EM255">
        <v>27.620529999999999</v>
      </c>
      <c r="EN255" s="1">
        <v>4.9311439999999998E-2</v>
      </c>
      <c r="EO255">
        <v>16.983930000000001</v>
      </c>
      <c r="EP255">
        <v>0.63113640000000004</v>
      </c>
      <c r="EQ255">
        <v>27.375229999999998</v>
      </c>
      <c r="ER255" s="1">
        <v>4.442045E-2</v>
      </c>
      <c r="ES255">
        <v>15.34646</v>
      </c>
      <c r="ET255">
        <v>0.62735479999999999</v>
      </c>
      <c r="EU255">
        <v>26.841069999999998</v>
      </c>
      <c r="EV255" s="1">
        <v>3.9817020000000002E-2</v>
      </c>
      <c r="EW255">
        <v>13.814450000000001</v>
      </c>
      <c r="EX255">
        <v>0.6235231</v>
      </c>
      <c r="EY255">
        <v>26.530239999999999</v>
      </c>
      <c r="EZ255" s="1">
        <v>3.5612949999999997E-2</v>
      </c>
      <c r="FA255">
        <v>12.40677</v>
      </c>
      <c r="FB255">
        <v>0.61988030000000005</v>
      </c>
      <c r="FC255">
        <v>26.464410000000001</v>
      </c>
      <c r="FD255" s="1">
        <v>3.1854220000000003E-2</v>
      </c>
      <c r="FE255">
        <v>11.137840000000001</v>
      </c>
      <c r="FF255">
        <v>0.61620180000000002</v>
      </c>
      <c r="FG255">
        <v>26.907990000000002</v>
      </c>
      <c r="FH255" s="1">
        <v>2.8498820000000001E-2</v>
      </c>
      <c r="FI255">
        <v>10.002700000000001</v>
      </c>
      <c r="FJ255">
        <v>0.61243700000000001</v>
      </c>
      <c r="FK255">
        <v>27.324359999999999</v>
      </c>
      <c r="FL255" s="1">
        <v>2.5495460000000001E-2</v>
      </c>
      <c r="FM255">
        <v>8.9840870000000006</v>
      </c>
      <c r="FN255">
        <v>0.60875069999999998</v>
      </c>
      <c r="FO255">
        <v>27.445309999999999</v>
      </c>
      <c r="FP255" s="1">
        <v>2.2797910000000001E-2</v>
      </c>
      <c r="FQ255">
        <v>8.06447</v>
      </c>
      <c r="FR255">
        <v>0.60900370000000004</v>
      </c>
      <c r="FS255">
        <v>27.32254</v>
      </c>
      <c r="FT255" s="1">
        <v>2.0448620000000001E-2</v>
      </c>
      <c r="FU255">
        <v>7.2131360000000004</v>
      </c>
      <c r="FV255">
        <v>0.60995659999999996</v>
      </c>
      <c r="FW255">
        <v>26.866949999999999</v>
      </c>
      <c r="FX255" s="1">
        <v>1.830818E-2</v>
      </c>
      <c r="FY255">
        <v>6.4305880000000002</v>
      </c>
      <c r="FZ255">
        <v>0.60957689999999998</v>
      </c>
      <c r="GA255">
        <v>26.32321</v>
      </c>
      <c r="GB255" s="1">
        <v>1.636926E-2</v>
      </c>
      <c r="GC255">
        <v>5.732043</v>
      </c>
      <c r="GD255">
        <v>0.60958570000000001</v>
      </c>
      <c r="GE255">
        <v>25.884239999999998</v>
      </c>
      <c r="GF255" s="1">
        <v>1.4631190000000001E-2</v>
      </c>
      <c r="GG255">
        <v>5.1040549999999998</v>
      </c>
      <c r="GH255">
        <v>0.61011029999999999</v>
      </c>
      <c r="GI255">
        <v>25.792919999999999</v>
      </c>
      <c r="GJ255">
        <v>1.308141E-2</v>
      </c>
      <c r="GK255">
        <v>4.5411950000000001</v>
      </c>
      <c r="GL255">
        <v>0.61114049999999998</v>
      </c>
      <c r="GM255">
        <v>26.38137</v>
      </c>
      <c r="GN255" s="1">
        <v>1.170126E-2</v>
      </c>
      <c r="GO255">
        <v>4.0392260000000002</v>
      </c>
      <c r="GP255">
        <v>0.61241820000000002</v>
      </c>
      <c r="GQ255">
        <v>27.204059999999998</v>
      </c>
      <c r="GR255" s="1">
        <v>1.047009E-2</v>
      </c>
      <c r="GS255">
        <v>3.5919989999999999</v>
      </c>
      <c r="GT255">
        <v>0.61485020000000001</v>
      </c>
      <c r="GU255">
        <v>28.011669999999999</v>
      </c>
      <c r="GV255" s="1">
        <v>9.3772290000000008E-3</v>
      </c>
      <c r="GW255">
        <v>3.192212</v>
      </c>
      <c r="GX255">
        <v>0.61587380000000003</v>
      </c>
      <c r="GY255">
        <v>28.447099999999999</v>
      </c>
      <c r="GZ255" s="1">
        <v>8.3817969999999999E-3</v>
      </c>
      <c r="HA255">
        <v>2.835216</v>
      </c>
      <c r="HB255">
        <v>0.61666520000000002</v>
      </c>
      <c r="HC255">
        <v>28.370329999999999</v>
      </c>
      <c r="HD255" s="1">
        <v>7.4767410000000003E-3</v>
      </c>
      <c r="HE255">
        <v>2.514729</v>
      </c>
      <c r="HF255">
        <v>0.61758950000000001</v>
      </c>
      <c r="HG255">
        <v>27.733129999999999</v>
      </c>
      <c r="HH255" s="1">
        <v>6.6523850000000002E-3</v>
      </c>
      <c r="HI255">
        <v>2.2255050000000001</v>
      </c>
      <c r="HJ255">
        <v>0.61831519999999995</v>
      </c>
      <c r="HK255">
        <v>27.168620000000001</v>
      </c>
      <c r="HL255" s="1">
        <v>5.8931950000000004E-3</v>
      </c>
      <c r="HM255">
        <v>1.962818</v>
      </c>
      <c r="HN255">
        <v>0.61893370000000003</v>
      </c>
      <c r="HO255">
        <v>26.87011</v>
      </c>
      <c r="HP255" s="1">
        <v>5.1862999999999996E-3</v>
      </c>
      <c r="HQ255">
        <v>1.7212670000000001</v>
      </c>
      <c r="HR255">
        <v>0.61946389999999996</v>
      </c>
      <c r="HS255">
        <v>27.123740000000002</v>
      </c>
      <c r="HT255" s="1">
        <v>4.5141269999999997E-3</v>
      </c>
      <c r="HU255">
        <v>1.49403</v>
      </c>
      <c r="HV255">
        <v>0.61988169999999998</v>
      </c>
      <c r="HW255">
        <v>27.740490000000001</v>
      </c>
      <c r="HX255" s="1">
        <v>3.8561009999999998E-3</v>
      </c>
      <c r="HY255">
        <v>1.273987</v>
      </c>
      <c r="HZ255">
        <v>0.62022829999999995</v>
      </c>
      <c r="IA255">
        <v>28.186209999999999</v>
      </c>
      <c r="IB255" s="1">
        <v>3.2121189999999998E-3</v>
      </c>
      <c r="IC255">
        <v>1.0600430000000001</v>
      </c>
      <c r="ID255">
        <v>0.6205254</v>
      </c>
      <c r="IE255">
        <v>28.425840000000001</v>
      </c>
      <c r="IF255" s="1">
        <v>2.6069560000000001E-3</v>
      </c>
      <c r="IG255">
        <v>0.85968809999999996</v>
      </c>
      <c r="IH255">
        <v>0.62076770000000003</v>
      </c>
      <c r="II255">
        <v>28.18112</v>
      </c>
      <c r="IJ255" s="1">
        <v>2.079165E-3</v>
      </c>
      <c r="IK255">
        <v>0.68502739999999995</v>
      </c>
      <c r="IL255">
        <v>0.62093989999999999</v>
      </c>
      <c r="IM255">
        <v>27.451879999999999</v>
      </c>
      <c r="IN255" s="1">
        <v>1.6571789999999999E-3</v>
      </c>
      <c r="IO255">
        <v>0.5451587</v>
      </c>
      <c r="IP255">
        <v>0.62107290000000004</v>
      </c>
      <c r="IQ255">
        <v>26.682600000000001</v>
      </c>
      <c r="IR255" s="1">
        <v>1.3458669999999999E-3</v>
      </c>
      <c r="IS255">
        <v>0.44179810000000003</v>
      </c>
      <c r="IT255">
        <v>0.62115279999999995</v>
      </c>
      <c r="IU255">
        <v>26.192319999999999</v>
      </c>
      <c r="IV255" s="1">
        <v>1.1288450000000001E-3</v>
      </c>
      <c r="IW255">
        <v>0.3696855</v>
      </c>
      <c r="IX255">
        <v>0.62122630000000001</v>
      </c>
      <c r="IY255">
        <v>26.606280000000002</v>
      </c>
      <c r="IZ255" s="1">
        <v>9.7991500000000004E-4</v>
      </c>
      <c r="JA255">
        <v>0.32028309999999999</v>
      </c>
      <c r="JB255">
        <v>0.62122710000000003</v>
      </c>
      <c r="JC255">
        <v>27.34271</v>
      </c>
      <c r="JD255" s="1">
        <v>8.7439240000000001E-4</v>
      </c>
      <c r="JE255">
        <v>0.28535359999999999</v>
      </c>
      <c r="JF255">
        <v>0.62123360000000005</v>
      </c>
      <c r="JG255">
        <v>28.08005</v>
      </c>
      <c r="JH255" s="1">
        <v>7.9390190000000005E-4</v>
      </c>
      <c r="JI255">
        <v>0.25884000000000001</v>
      </c>
      <c r="JJ255">
        <v>0.62120770000000003</v>
      </c>
      <c r="JK255">
        <v>28.33006</v>
      </c>
      <c r="JL255" s="1">
        <v>7.283713E-4</v>
      </c>
      <c r="JM255">
        <v>0.23732039999999999</v>
      </c>
      <c r="JN255">
        <v>0.62115719999999996</v>
      </c>
      <c r="JO255">
        <v>28.112829999999999</v>
      </c>
      <c r="JP255" s="1">
        <v>6.735205E-4</v>
      </c>
      <c r="JQ255">
        <v>0.21931349999999999</v>
      </c>
      <c r="JR255">
        <v>0.6211238</v>
      </c>
      <c r="JS255">
        <v>27.438790000000001</v>
      </c>
      <c r="JT255" s="1">
        <v>6.2751120000000004E-4</v>
      </c>
      <c r="JU255">
        <v>0.2042041</v>
      </c>
      <c r="JV255">
        <v>0.62105529999999998</v>
      </c>
      <c r="JW255">
        <v>26.807790000000001</v>
      </c>
      <c r="JX255" s="1">
        <v>5.8913849999999996E-4</v>
      </c>
      <c r="JY255">
        <v>0.1916021</v>
      </c>
      <c r="JZ255">
        <v>0.62101410000000001</v>
      </c>
      <c r="KA255">
        <v>26.4682</v>
      </c>
      <c r="KB255" s="1">
        <v>5.5692920000000002E-4</v>
      </c>
      <c r="KC255">
        <v>0.1810319</v>
      </c>
      <c r="KD255">
        <v>0.62096709999999999</v>
      </c>
      <c r="KE255">
        <v>26.979869999999998</v>
      </c>
      <c r="KF255" s="1">
        <v>5.2963819999999999E-4</v>
      </c>
      <c r="KG255">
        <v>0.1720795</v>
      </c>
      <c r="KH255">
        <v>0.62091839999999998</v>
      </c>
      <c r="KI255">
        <v>27.740490000000001</v>
      </c>
      <c r="KJ255" s="1">
        <v>5.0636530000000004E-4</v>
      </c>
      <c r="KK255">
        <v>0.16441890000000001</v>
      </c>
      <c r="KL255">
        <v>0.6208572</v>
      </c>
      <c r="KM255">
        <v>28.532109999999999</v>
      </c>
      <c r="KN255" s="1">
        <v>4.8623740000000001E-4</v>
      </c>
      <c r="KO255">
        <v>0.1578135</v>
      </c>
      <c r="KP255">
        <v>0.62081679999999995</v>
      </c>
      <c r="KQ255">
        <v>29.076160000000002</v>
      </c>
      <c r="KR255" s="1">
        <v>4.683911E-4</v>
      </c>
      <c r="KS255">
        <v>0.15194659999999999</v>
      </c>
      <c r="KT255">
        <v>0.62080150000000001</v>
      </c>
      <c r="KU255">
        <v>28.92859</v>
      </c>
      <c r="KV255" s="1">
        <v>4.5170760000000002E-4</v>
      </c>
      <c r="KW255">
        <v>0.14648539999999999</v>
      </c>
      <c r="KX255">
        <v>0.62075760000000002</v>
      </c>
      <c r="KY255">
        <v>28.273669999999999</v>
      </c>
      <c r="KZ255" s="1">
        <v>4.3536820000000001E-4</v>
      </c>
      <c r="LA255">
        <v>0.1411451</v>
      </c>
      <c r="LB255">
        <v>0.62075840000000004</v>
      </c>
      <c r="LC255">
        <v>27.535979999999999</v>
      </c>
      <c r="LD255" s="1">
        <v>4.189086E-4</v>
      </c>
      <c r="LE255">
        <v>0.13577030000000001</v>
      </c>
      <c r="LF255">
        <v>0.62075230000000003</v>
      </c>
      <c r="LG255">
        <v>27.046469999999999</v>
      </c>
      <c r="LH255" s="1">
        <v>4.0228380000000003E-4</v>
      </c>
      <c r="LI255">
        <v>0.1303368</v>
      </c>
      <c r="LJ255">
        <v>0.62076249999999999</v>
      </c>
      <c r="LK255">
        <v>27.297059999999998</v>
      </c>
      <c r="LL255" s="1">
        <v>3.8561150000000001E-4</v>
      </c>
      <c r="LM255">
        <v>0.12489749999999999</v>
      </c>
      <c r="LN255">
        <v>0.62078140000000004</v>
      </c>
      <c r="LO255">
        <v>27.863250000000001</v>
      </c>
      <c r="LP255" s="1">
        <v>3.6906910000000001E-4</v>
      </c>
      <c r="LQ255">
        <v>0.119508</v>
      </c>
      <c r="LR255">
        <v>0.62080900000000006</v>
      </c>
      <c r="LS255">
        <v>28.52309</v>
      </c>
      <c r="LT255" s="1">
        <v>3.5290210000000002E-4</v>
      </c>
      <c r="LU255">
        <v>0.1142348</v>
      </c>
      <c r="LV255">
        <v>0.62082680000000001</v>
      </c>
      <c r="LW255">
        <v>28.911159999999999</v>
      </c>
      <c r="LX255" s="1">
        <v>3.371925E-4</v>
      </c>
      <c r="LY255">
        <v>0.1091121</v>
      </c>
      <c r="LZ255">
        <v>0.62086240000000004</v>
      </c>
      <c r="MA255">
        <v>28.80772</v>
      </c>
      <c r="MB255" s="1">
        <v>3.2159810000000001E-4</v>
      </c>
      <c r="MC255">
        <v>0.10417369999999999</v>
      </c>
      <c r="MD255">
        <v>0.620892</v>
      </c>
      <c r="ME255">
        <v>28.18695</v>
      </c>
      <c r="MF255" s="1">
        <v>3.060084E-4</v>
      </c>
      <c r="MG255">
        <v>9.9444169999999998E-2</v>
      </c>
      <c r="MH255">
        <v>0.62092729999999996</v>
      </c>
      <c r="MI255">
        <v>27.554829999999999</v>
      </c>
      <c r="MJ255" s="1">
        <v>2.9132030000000002E-4</v>
      </c>
      <c r="MK255">
        <v>9.4960260000000005E-2</v>
      </c>
      <c r="ML255">
        <v>0.62094959999999999</v>
      </c>
      <c r="MM255">
        <v>27.11121</v>
      </c>
      <c r="MN255">
        <v>2.7747060000000003E-4</v>
      </c>
      <c r="MO255">
        <v>9.0707280000000001E-2</v>
      </c>
      <c r="MP255">
        <v>0.62096240000000003</v>
      </c>
      <c r="MQ255">
        <v>27.435420000000001</v>
      </c>
      <c r="MR255" s="1">
        <v>2.642163E-4</v>
      </c>
      <c r="MS255">
        <v>8.6618890000000004E-2</v>
      </c>
      <c r="MT255">
        <v>0.62098620000000004</v>
      </c>
      <c r="MU255">
        <v>27.755500000000001</v>
      </c>
      <c r="MV255" s="1">
        <v>2.5134639999999998E-4</v>
      </c>
      <c r="MW255">
        <v>8.2631070000000001E-2</v>
      </c>
      <c r="MX255">
        <v>0.62099439999999995</v>
      </c>
      <c r="MY255">
        <v>27.896809999999999</v>
      </c>
      <c r="MZ255" s="1">
        <v>2.3877030000000001E-4</v>
      </c>
      <c r="NA255">
        <v>7.8701289999999993E-2</v>
      </c>
      <c r="NB255">
        <v>0.62101669999999998</v>
      </c>
      <c r="NC255">
        <v>27.866969999999998</v>
      </c>
      <c r="ND255" s="1">
        <v>2.265236E-4</v>
      </c>
      <c r="NE255">
        <v>7.4849600000000002E-2</v>
      </c>
      <c r="NF255">
        <v>0.62102429999999997</v>
      </c>
      <c r="NG255">
        <v>27.6678</v>
      </c>
      <c r="NH255" s="1">
        <v>2.1485779999999999E-4</v>
      </c>
      <c r="NI255">
        <v>7.1161959999999996E-2</v>
      </c>
      <c r="NJ255">
        <v>0.62102409999999997</v>
      </c>
      <c r="NK255">
        <v>27.12895</v>
      </c>
      <c r="NL255" s="1">
        <v>2.0405590000000001E-4</v>
      </c>
      <c r="NM255">
        <v>6.7734370000000002E-2</v>
      </c>
      <c r="NN255">
        <v>0.62102089999999999</v>
      </c>
      <c r="NO255">
        <v>26.510619999999999</v>
      </c>
      <c r="NP255" s="1">
        <v>1.9427170000000001E-4</v>
      </c>
      <c r="NQ255">
        <v>6.4620440000000001E-2</v>
      </c>
      <c r="NR255">
        <v>0.62103059999999999</v>
      </c>
      <c r="NS255">
        <v>26.050889999999999</v>
      </c>
      <c r="NT255" s="1">
        <v>1.854201E-4</v>
      </c>
      <c r="NU255">
        <v>6.1798020000000002E-2</v>
      </c>
      <c r="NV255">
        <v>0.6210194</v>
      </c>
      <c r="NW255">
        <v>26.43713</v>
      </c>
      <c r="NX255" s="1">
        <v>1.7735E-4</v>
      </c>
      <c r="NY255">
        <v>5.9221219999999998E-2</v>
      </c>
      <c r="NZ255">
        <v>0.62101530000000005</v>
      </c>
      <c r="OA255">
        <v>27.174160000000001</v>
      </c>
      <c r="OB255" s="1">
        <v>1.699149E-4</v>
      </c>
      <c r="OC255">
        <v>5.684227E-2</v>
      </c>
      <c r="OD255">
        <v>0.62104239999999999</v>
      </c>
      <c r="OE255">
        <v>27.769380000000002</v>
      </c>
      <c r="OF255" s="1">
        <v>1.62955E-4</v>
      </c>
      <c r="OG255">
        <v>5.4614570000000001E-2</v>
      </c>
      <c r="OH255">
        <v>0.62102849999999998</v>
      </c>
      <c r="OI255">
        <v>28.131869999999999</v>
      </c>
      <c r="OJ255" s="1">
        <v>1.5636799999999999E-4</v>
      </c>
      <c r="OK255">
        <v>5.2500400000000003E-2</v>
      </c>
    </row>
    <row r="256" spans="1:401" x14ac:dyDescent="0.35">
      <c r="A256">
        <v>262</v>
      </c>
      <c r="B256" t="s">
        <v>4</v>
      </c>
      <c r="C256" t="s">
        <v>181</v>
      </c>
      <c r="D256" t="s">
        <v>262</v>
      </c>
      <c r="E256">
        <v>890.43960000000004</v>
      </c>
      <c r="F256">
        <v>0.95150789999999996</v>
      </c>
      <c r="G256">
        <v>23.139970000000002</v>
      </c>
      <c r="H256">
        <v>0</v>
      </c>
      <c r="I256">
        <v>0</v>
      </c>
      <c r="J256">
        <v>0.94996259999999999</v>
      </c>
      <c r="K256">
        <v>23.14161</v>
      </c>
      <c r="L256">
        <v>0</v>
      </c>
      <c r="M256">
        <v>0</v>
      </c>
      <c r="N256">
        <v>0.9484264</v>
      </c>
      <c r="O256">
        <v>23.28566</v>
      </c>
      <c r="P256">
        <v>0</v>
      </c>
      <c r="Q256">
        <v>0</v>
      </c>
      <c r="R256">
        <v>0.94692030000000005</v>
      </c>
      <c r="S256">
        <v>23.322980000000001</v>
      </c>
      <c r="T256">
        <v>0</v>
      </c>
      <c r="U256">
        <v>0</v>
      </c>
      <c r="V256">
        <v>0.94536730000000002</v>
      </c>
      <c r="W256">
        <v>23.09666</v>
      </c>
      <c r="X256">
        <v>0</v>
      </c>
      <c r="Y256">
        <v>0</v>
      </c>
      <c r="Z256">
        <v>0.94384939999999995</v>
      </c>
      <c r="AA256">
        <v>22.903919999999999</v>
      </c>
      <c r="AB256">
        <v>0</v>
      </c>
      <c r="AC256">
        <v>0</v>
      </c>
      <c r="AD256">
        <v>0.94224909999999995</v>
      </c>
      <c r="AE256">
        <v>22.727979999999999</v>
      </c>
      <c r="AF256">
        <v>0</v>
      </c>
      <c r="AG256">
        <v>0</v>
      </c>
      <c r="AH256">
        <v>0.94033699999999998</v>
      </c>
      <c r="AI256">
        <v>22.92934</v>
      </c>
      <c r="AJ256">
        <v>0</v>
      </c>
      <c r="AK256">
        <v>0</v>
      </c>
      <c r="AL256">
        <v>0.9380733</v>
      </c>
      <c r="AM256">
        <v>23.277069999999998</v>
      </c>
      <c r="AN256">
        <v>0</v>
      </c>
      <c r="AO256">
        <v>0</v>
      </c>
      <c r="AP256">
        <v>0.93557860000000004</v>
      </c>
      <c r="AQ256">
        <v>23.708159999999999</v>
      </c>
      <c r="AR256">
        <v>0</v>
      </c>
      <c r="AS256">
        <v>0</v>
      </c>
      <c r="AT256">
        <v>0.9331199</v>
      </c>
      <c r="AU256">
        <v>24.158390000000001</v>
      </c>
      <c r="AV256">
        <v>0</v>
      </c>
      <c r="AW256">
        <v>0</v>
      </c>
      <c r="AX256">
        <v>0.93082810000000005</v>
      </c>
      <c r="AY256">
        <v>24.361640000000001</v>
      </c>
      <c r="AZ256">
        <v>7.2403469999999996E-30</v>
      </c>
      <c r="BA256">
        <v>2.1632700000000001E-27</v>
      </c>
      <c r="BB256">
        <v>0.92871250000000005</v>
      </c>
      <c r="BC256">
        <v>24.408259999999999</v>
      </c>
      <c r="BD256" s="1">
        <v>1.2476519999999999E-17</v>
      </c>
      <c r="BE256" s="1">
        <v>2.4435120000000002E-15</v>
      </c>
      <c r="BF256">
        <v>0.92679319999999998</v>
      </c>
      <c r="BG256">
        <v>24.37575</v>
      </c>
      <c r="BH256" s="1">
        <v>9.3576229999999997E-11</v>
      </c>
      <c r="BI256" s="1">
        <v>1.971761E-8</v>
      </c>
      <c r="BJ256">
        <v>0.9249349</v>
      </c>
      <c r="BK256">
        <v>24.435130000000001</v>
      </c>
      <c r="BL256" s="1">
        <v>1.259186E-6</v>
      </c>
      <c r="BM256" s="1">
        <v>2.9545439999999998E-4</v>
      </c>
      <c r="BN256">
        <v>0.922987</v>
      </c>
      <c r="BO256">
        <v>24.90043</v>
      </c>
      <c r="BP256" s="1">
        <v>5.7490459999999998E-4</v>
      </c>
      <c r="BQ256" s="1">
        <v>0.1434637</v>
      </c>
      <c r="BR256">
        <v>0.92093190000000003</v>
      </c>
      <c r="BS256">
        <v>25.301200000000001</v>
      </c>
      <c r="BT256" s="1">
        <v>4.602916E-2</v>
      </c>
      <c r="BU256" s="1">
        <v>12.04006</v>
      </c>
      <c r="BV256">
        <v>0.91870589999999996</v>
      </c>
      <c r="BW256">
        <v>25.674720000000001</v>
      </c>
      <c r="BX256" s="1">
        <v>1.054597</v>
      </c>
      <c r="BY256" s="1">
        <v>287.22289999999998</v>
      </c>
      <c r="BZ256">
        <v>0.91613610000000001</v>
      </c>
      <c r="CA256">
        <v>25.935210000000001</v>
      </c>
      <c r="CB256" s="1">
        <v>9.0803999999999991</v>
      </c>
      <c r="CC256">
        <v>2562.06</v>
      </c>
      <c r="CD256">
        <v>0.91316310000000001</v>
      </c>
      <c r="CE256">
        <v>26.000499999999999</v>
      </c>
      <c r="CF256" s="1">
        <v>35.269739999999999</v>
      </c>
      <c r="CG256">
        <v>10275.32</v>
      </c>
      <c r="CH256">
        <v>0.90973490000000001</v>
      </c>
      <c r="CI256">
        <v>25.86318</v>
      </c>
      <c r="CJ256">
        <v>70.841809999999995</v>
      </c>
      <c r="CK256">
        <v>21258.63</v>
      </c>
      <c r="CL256">
        <v>0.90587890000000004</v>
      </c>
      <c r="CM256">
        <v>25.80057</v>
      </c>
      <c r="CN256">
        <v>82.065569999999994</v>
      </c>
      <c r="CO256">
        <v>25298.41</v>
      </c>
      <c r="CP256">
        <v>0.90178700000000001</v>
      </c>
      <c r="CQ256">
        <v>25.878399999999999</v>
      </c>
      <c r="CR256">
        <v>59.966520000000003</v>
      </c>
      <c r="CS256">
        <v>18950.34</v>
      </c>
      <c r="CT256">
        <v>0.89698420000000001</v>
      </c>
      <c r="CU256">
        <v>26.196110000000001</v>
      </c>
      <c r="CV256">
        <v>29.80003</v>
      </c>
      <c r="CW256">
        <v>9633.0120000000006</v>
      </c>
      <c r="CX256">
        <v>0.89058199999999998</v>
      </c>
      <c r="CY256">
        <v>26.08991</v>
      </c>
      <c r="CZ256">
        <v>10.75759</v>
      </c>
      <c r="DA256">
        <v>3554.2139999999999</v>
      </c>
      <c r="DB256">
        <v>0.88385139999999995</v>
      </c>
      <c r="DC256">
        <v>26.240189999999998</v>
      </c>
      <c r="DD256">
        <v>3.0156390000000002</v>
      </c>
      <c r="DE256">
        <v>1015.432</v>
      </c>
      <c r="DF256">
        <v>0.87683529999999998</v>
      </c>
      <c r="DG256">
        <v>26.3367</v>
      </c>
      <c r="DH256">
        <v>0.72122679999999995</v>
      </c>
      <c r="DI256">
        <v>246.08940000000001</v>
      </c>
      <c r="DJ256">
        <v>0.86945640000000002</v>
      </c>
      <c r="DK256">
        <v>26.235669999999999</v>
      </c>
      <c r="DL256">
        <v>0.18750810000000001</v>
      </c>
      <c r="DM256">
        <v>63.692070000000001</v>
      </c>
      <c r="DN256">
        <v>0.86167760000000004</v>
      </c>
      <c r="DO256">
        <v>26.052869999999999</v>
      </c>
      <c r="DP256">
        <v>8.5011920000000005E-2</v>
      </c>
      <c r="DQ256">
        <v>28.167449999999999</v>
      </c>
      <c r="DR256">
        <v>0.85368829999999996</v>
      </c>
      <c r="DS256">
        <v>25.94313</v>
      </c>
      <c r="DT256">
        <v>6.8587179999999998E-2</v>
      </c>
      <c r="DU256">
        <v>22.530819999999999</v>
      </c>
      <c r="DV256">
        <v>0.8453792</v>
      </c>
      <c r="DW256">
        <v>25.999420000000001</v>
      </c>
      <c r="DX256">
        <v>6.5753800000000001E-2</v>
      </c>
      <c r="DY256">
        <v>21.75611</v>
      </c>
      <c r="DZ256">
        <v>0.83681629999999996</v>
      </c>
      <c r="EA256">
        <v>26.55284</v>
      </c>
      <c r="EB256">
        <v>6.3252649999999994E-2</v>
      </c>
      <c r="EC256">
        <v>21.162469999999999</v>
      </c>
      <c r="ED256">
        <v>0.82803020000000005</v>
      </c>
      <c r="EE256">
        <v>27.04813</v>
      </c>
      <c r="EF256">
        <v>5.9381700000000003E-2</v>
      </c>
      <c r="EG256">
        <v>20.101489999999998</v>
      </c>
      <c r="EH256">
        <v>0.82129700000000005</v>
      </c>
      <c r="EI256">
        <v>27.437390000000001</v>
      </c>
      <c r="EJ256" s="1">
        <v>5.4752929999999998E-2</v>
      </c>
      <c r="EK256">
        <v>18.700669999999999</v>
      </c>
      <c r="EL256">
        <v>0.81668220000000002</v>
      </c>
      <c r="EM256">
        <v>27.66451</v>
      </c>
      <c r="EN256" s="1">
        <v>4.9781440000000003E-2</v>
      </c>
      <c r="EO256">
        <v>17.112870000000001</v>
      </c>
      <c r="EP256">
        <v>0.81040369999999995</v>
      </c>
      <c r="EQ256">
        <v>27.42043</v>
      </c>
      <c r="ER256" s="1">
        <v>4.4862199999999998E-2</v>
      </c>
      <c r="ES256">
        <v>15.53965</v>
      </c>
      <c r="ET256">
        <v>0.80398060000000005</v>
      </c>
      <c r="EU256">
        <v>26.878720000000001</v>
      </c>
      <c r="EV256" s="1">
        <v>4.0232759999999999E-2</v>
      </c>
      <c r="EW256">
        <v>14.044370000000001</v>
      </c>
      <c r="EX256">
        <v>0.79747639999999997</v>
      </c>
      <c r="EY256">
        <v>26.551120000000001</v>
      </c>
      <c r="EZ256" s="1">
        <v>3.599169E-2</v>
      </c>
      <c r="FA256">
        <v>12.66173</v>
      </c>
      <c r="FB256">
        <v>0.79119249999999997</v>
      </c>
      <c r="FC256">
        <v>26.470210000000002</v>
      </c>
      <c r="FD256" s="1">
        <v>3.2194880000000002E-2</v>
      </c>
      <c r="FE256">
        <v>11.409520000000001</v>
      </c>
      <c r="FF256">
        <v>0.7848752</v>
      </c>
      <c r="FG256">
        <v>26.904129999999999</v>
      </c>
      <c r="FH256" s="1">
        <v>2.880456E-2</v>
      </c>
      <c r="FI256">
        <v>10.285550000000001</v>
      </c>
      <c r="FJ256">
        <v>0.77841309999999997</v>
      </c>
      <c r="FK256">
        <v>27.330770000000001</v>
      </c>
      <c r="FL256" s="1">
        <v>2.57714E-2</v>
      </c>
      <c r="FM256">
        <v>9.2753510000000006</v>
      </c>
      <c r="FN256">
        <v>0.77200930000000001</v>
      </c>
      <c r="FO256">
        <v>27.463730000000002</v>
      </c>
      <c r="FP256" s="1">
        <v>2.3048699999999998E-2</v>
      </c>
      <c r="FQ256">
        <v>8.3611970000000007</v>
      </c>
      <c r="FR256">
        <v>0.77126989999999995</v>
      </c>
      <c r="FS256">
        <v>27.3567</v>
      </c>
      <c r="FT256" s="1">
        <v>2.068847E-2</v>
      </c>
      <c r="FU256">
        <v>7.5124500000000003</v>
      </c>
      <c r="FV256">
        <v>0.77129720000000002</v>
      </c>
      <c r="FW256">
        <v>26.915620000000001</v>
      </c>
      <c r="FX256" s="1">
        <v>1.852171E-2</v>
      </c>
      <c r="FY256">
        <v>6.7266880000000002</v>
      </c>
      <c r="FZ256">
        <v>0.77147960000000004</v>
      </c>
      <c r="GA256">
        <v>26.3688</v>
      </c>
      <c r="GB256" s="1">
        <v>1.6562520000000001E-2</v>
      </c>
      <c r="GC256">
        <v>6.0164840000000002</v>
      </c>
      <c r="GD256">
        <v>0.772235</v>
      </c>
      <c r="GE256">
        <v>25.915700000000001</v>
      </c>
      <c r="GF256" s="1">
        <v>1.48053E-2</v>
      </c>
      <c r="GG256">
        <v>5.376239</v>
      </c>
      <c r="GH256">
        <v>0.77372549999999995</v>
      </c>
      <c r="GI256">
        <v>25.802969999999998</v>
      </c>
      <c r="GJ256" s="1">
        <v>1.323774E-2</v>
      </c>
      <c r="GK256">
        <v>4.8002380000000002</v>
      </c>
      <c r="GL256">
        <v>0.77585990000000005</v>
      </c>
      <c r="GM256">
        <v>26.375530000000001</v>
      </c>
      <c r="GN256" s="1">
        <v>1.1840720000000001E-2</v>
      </c>
      <c r="GO256">
        <v>4.2839340000000004</v>
      </c>
      <c r="GP256">
        <v>0.77838249999999998</v>
      </c>
      <c r="GQ256">
        <v>27.197859999999999</v>
      </c>
      <c r="GR256" s="1">
        <v>1.0594869999999999E-2</v>
      </c>
      <c r="GS256">
        <v>3.8214299999999999</v>
      </c>
      <c r="GT256">
        <v>0.78199600000000002</v>
      </c>
      <c r="GU256">
        <v>28.022919999999999</v>
      </c>
      <c r="GV256" s="1">
        <v>9.4896800000000003E-3</v>
      </c>
      <c r="GW256">
        <v>3.4063530000000002</v>
      </c>
      <c r="GX256">
        <v>0.78609419999999997</v>
      </c>
      <c r="GY256">
        <v>28.477679999999999</v>
      </c>
      <c r="GZ256" s="1">
        <v>8.4818659999999994E-3</v>
      </c>
      <c r="HA256">
        <v>3.0291920000000001</v>
      </c>
      <c r="HB256">
        <v>0.79010190000000002</v>
      </c>
      <c r="HC256">
        <v>28.41384</v>
      </c>
      <c r="HD256" s="1">
        <v>7.566822E-3</v>
      </c>
      <c r="HE256">
        <v>2.689346</v>
      </c>
      <c r="HF256">
        <v>0.79380010000000001</v>
      </c>
      <c r="HG256">
        <v>27.77704</v>
      </c>
      <c r="HH256" s="1">
        <v>6.7337969999999997E-3</v>
      </c>
      <c r="HI256">
        <v>2.3823349999999999</v>
      </c>
      <c r="HJ256">
        <v>0.79690430000000001</v>
      </c>
      <c r="HK256">
        <v>27.196870000000001</v>
      </c>
      <c r="HL256" s="1">
        <v>5.9674539999999996E-3</v>
      </c>
      <c r="HM256">
        <v>2.1031680000000001</v>
      </c>
      <c r="HN256">
        <v>0.79954879999999995</v>
      </c>
      <c r="HO256">
        <v>26.881460000000001</v>
      </c>
      <c r="HP256" s="1">
        <v>5.2551660000000004E-3</v>
      </c>
      <c r="HQ256">
        <v>1.846522</v>
      </c>
      <c r="HR256">
        <v>0.80173740000000004</v>
      </c>
      <c r="HS256">
        <v>27.119620000000001</v>
      </c>
      <c r="HT256" s="1">
        <v>4.5797959999999997E-3</v>
      </c>
      <c r="HU256">
        <v>1.6055410000000001</v>
      </c>
      <c r="HV256">
        <v>0.80353339999999995</v>
      </c>
      <c r="HW256">
        <v>27.73291</v>
      </c>
      <c r="HX256" s="1">
        <v>3.9202239999999999E-3</v>
      </c>
      <c r="HY256">
        <v>1.372563</v>
      </c>
      <c r="HZ256">
        <v>0.805002</v>
      </c>
      <c r="IA256">
        <v>28.186640000000001</v>
      </c>
      <c r="IB256" s="1">
        <v>3.2737769999999999E-3</v>
      </c>
      <c r="IC256">
        <v>1.145545</v>
      </c>
      <c r="ID256">
        <v>0.80618840000000003</v>
      </c>
      <c r="IE256">
        <v>28.447019999999998</v>
      </c>
      <c r="IF256" s="1">
        <v>2.6630780000000001E-3</v>
      </c>
      <c r="IG256">
        <v>0.93163430000000003</v>
      </c>
      <c r="IH256">
        <v>0.80712200000000001</v>
      </c>
      <c r="II256">
        <v>28.224959999999999</v>
      </c>
      <c r="IJ256" s="1">
        <v>2.1262070000000002E-3</v>
      </c>
      <c r="IK256">
        <v>0.74343400000000004</v>
      </c>
      <c r="IL256">
        <v>0.80783970000000005</v>
      </c>
      <c r="IM256">
        <v>27.510960000000001</v>
      </c>
      <c r="IN256" s="1">
        <v>1.6933720000000001E-3</v>
      </c>
      <c r="IO256">
        <v>0.59125700000000003</v>
      </c>
      <c r="IP256">
        <v>0.80841810000000003</v>
      </c>
      <c r="IQ256">
        <v>26.741050000000001</v>
      </c>
      <c r="IR256" s="1">
        <v>1.371761E-3</v>
      </c>
      <c r="IS256">
        <v>0.47786060000000002</v>
      </c>
      <c r="IT256">
        <v>0.80886150000000001</v>
      </c>
      <c r="IU256">
        <v>26.242429999999999</v>
      </c>
      <c r="IV256" s="1">
        <v>1.146628E-3</v>
      </c>
      <c r="IW256">
        <v>0.39834160000000002</v>
      </c>
      <c r="IX256">
        <v>0.80919609999999997</v>
      </c>
      <c r="IY256">
        <v>26.6401</v>
      </c>
      <c r="IZ256" s="1">
        <v>9.9218250000000004E-4</v>
      </c>
      <c r="JA256">
        <v>0.34387899999999999</v>
      </c>
      <c r="JB256">
        <v>0.80950800000000001</v>
      </c>
      <c r="JC256">
        <v>27.36439</v>
      </c>
      <c r="JD256" s="1">
        <v>8.8334800000000005E-4</v>
      </c>
      <c r="JE256">
        <v>0.30558089999999999</v>
      </c>
      <c r="JF256">
        <v>0.80973139999999999</v>
      </c>
      <c r="JG256">
        <v>28.100429999999999</v>
      </c>
      <c r="JH256" s="1">
        <v>8.0094789999999997E-4</v>
      </c>
      <c r="JI256">
        <v>0.27676620000000002</v>
      </c>
      <c r="JJ256">
        <v>0.80994909999999998</v>
      </c>
      <c r="JK256">
        <v>28.360600000000002</v>
      </c>
      <c r="JL256" s="1">
        <v>7.3421200000000004E-4</v>
      </c>
      <c r="JM256">
        <v>0.2535133</v>
      </c>
      <c r="JN256">
        <v>0.81013109999999999</v>
      </c>
      <c r="JO256">
        <v>28.159839999999999</v>
      </c>
      <c r="JP256" s="1">
        <v>6.7842059999999999E-4</v>
      </c>
      <c r="JQ256">
        <v>0.23408300000000001</v>
      </c>
      <c r="JR256">
        <v>0.81037130000000002</v>
      </c>
      <c r="JS256">
        <v>27.49372</v>
      </c>
      <c r="JT256" s="1">
        <v>6.3161480000000002E-4</v>
      </c>
      <c r="JU256">
        <v>0.21778439999999999</v>
      </c>
      <c r="JV256">
        <v>0.81055929999999998</v>
      </c>
      <c r="JW256">
        <v>26.853590000000001</v>
      </c>
      <c r="JX256" s="1">
        <v>5.9256979999999999E-4</v>
      </c>
      <c r="JY256">
        <v>0.20418049999999999</v>
      </c>
      <c r="JZ256">
        <v>0.81078939999999999</v>
      </c>
      <c r="KA256">
        <v>26.491890000000001</v>
      </c>
      <c r="KB256" s="1">
        <v>5.5981599999999998E-4</v>
      </c>
      <c r="KC256">
        <v>0.19278290000000001</v>
      </c>
      <c r="KD256">
        <v>0.81106500000000004</v>
      </c>
      <c r="KE256">
        <v>26.976700000000001</v>
      </c>
      <c r="KF256" s="1">
        <v>5.3209939999999999E-4</v>
      </c>
      <c r="KG256">
        <v>0.1831421</v>
      </c>
      <c r="KH256">
        <v>0.81131240000000004</v>
      </c>
      <c r="KI256">
        <v>27.724250000000001</v>
      </c>
      <c r="KJ256" s="1">
        <v>5.0847869999999995E-4</v>
      </c>
      <c r="KK256">
        <v>0.17489959999999999</v>
      </c>
      <c r="KL256">
        <v>0.81155739999999998</v>
      </c>
      <c r="KM256">
        <v>28.521509999999999</v>
      </c>
      <c r="KN256" s="1">
        <v>4.8807510000000001E-4</v>
      </c>
      <c r="KO256">
        <v>0.1678019</v>
      </c>
      <c r="KP256">
        <v>0.81185629999999998</v>
      </c>
      <c r="KQ256">
        <v>29.08558</v>
      </c>
      <c r="KR256" s="1">
        <v>4.7005609999999998E-4</v>
      </c>
      <c r="KS256">
        <v>0.1615248</v>
      </c>
      <c r="KT256">
        <v>0.81215230000000005</v>
      </c>
      <c r="KU256">
        <v>28.967479999999998</v>
      </c>
      <c r="KV256" s="1">
        <v>4.533014E-4</v>
      </c>
      <c r="KW256">
        <v>0.15571940000000001</v>
      </c>
      <c r="KX256">
        <v>0.81246260000000003</v>
      </c>
      <c r="KY256">
        <v>28.332640000000001</v>
      </c>
      <c r="KZ256" s="1">
        <v>4.3695399999999998E-4</v>
      </c>
      <c r="LA256">
        <v>0.15006230000000001</v>
      </c>
      <c r="LB256">
        <v>0.81276700000000002</v>
      </c>
      <c r="LC256">
        <v>27.593599999999999</v>
      </c>
      <c r="LD256" s="1">
        <v>4.2050920000000002E-4</v>
      </c>
      <c r="LE256">
        <v>0.1443844</v>
      </c>
      <c r="LF256">
        <v>0.81307260000000003</v>
      </c>
      <c r="LG256">
        <v>27.090109999999999</v>
      </c>
      <c r="LH256" s="1">
        <v>4.0389499999999998E-4</v>
      </c>
      <c r="LI256">
        <v>0.13863829999999999</v>
      </c>
      <c r="LJ256">
        <v>0.81337789999999999</v>
      </c>
      <c r="LK256">
        <v>27.31963</v>
      </c>
      <c r="LL256">
        <v>3.8721589999999998E-4</v>
      </c>
      <c r="LM256">
        <v>0.13288</v>
      </c>
      <c r="LN256">
        <v>0.81365600000000005</v>
      </c>
      <c r="LO256">
        <v>27.872800000000002</v>
      </c>
      <c r="LP256" s="1">
        <v>3.7065219999999997E-4</v>
      </c>
      <c r="LQ256">
        <v>0.12716920000000001</v>
      </c>
      <c r="LR256">
        <v>0.81392370000000003</v>
      </c>
      <c r="LS256">
        <v>28.532620000000001</v>
      </c>
      <c r="LT256" s="1">
        <v>3.544447E-4</v>
      </c>
      <c r="LU256">
        <v>0.1215715</v>
      </c>
      <c r="LV256">
        <v>0.81414940000000002</v>
      </c>
      <c r="LW256">
        <v>28.932469999999999</v>
      </c>
      <c r="LX256" s="1">
        <v>3.3868450000000002E-4</v>
      </c>
      <c r="LY256">
        <v>0.11613</v>
      </c>
      <c r="LZ256">
        <v>0.8143821</v>
      </c>
      <c r="MA256">
        <v>28.84619</v>
      </c>
      <c r="MB256" s="1">
        <v>3.2303440000000001E-4</v>
      </c>
      <c r="MC256">
        <v>0.1108812</v>
      </c>
      <c r="MD256">
        <v>0.81451890000000005</v>
      </c>
      <c r="ME256">
        <v>28.232959999999999</v>
      </c>
      <c r="MF256" s="1">
        <v>3.0736849999999998E-4</v>
      </c>
      <c r="MG256">
        <v>0.1058471</v>
      </c>
      <c r="MH256">
        <v>0.81465310000000002</v>
      </c>
      <c r="MI256">
        <v>27.594819999999999</v>
      </c>
      <c r="MJ256" s="1">
        <v>2.9260210000000002E-4</v>
      </c>
      <c r="MK256">
        <v>0.1010722</v>
      </c>
      <c r="ML256">
        <v>0.81478669999999997</v>
      </c>
      <c r="MM256">
        <v>27.139890000000001</v>
      </c>
      <c r="MN256" s="1">
        <v>2.786873E-4</v>
      </c>
      <c r="MO256">
        <v>9.6543500000000004E-2</v>
      </c>
      <c r="MP256">
        <v>0.81489829999999996</v>
      </c>
      <c r="MQ256">
        <v>27.449680000000001</v>
      </c>
      <c r="MR256" s="1">
        <v>2.6539329999999999E-4</v>
      </c>
      <c r="MS256">
        <v>9.2199119999999996E-2</v>
      </c>
      <c r="MT256">
        <v>0.81492880000000001</v>
      </c>
      <c r="MU256">
        <v>27.760560000000002</v>
      </c>
      <c r="MV256" s="1">
        <v>2.5249499999999999E-4</v>
      </c>
      <c r="MW256">
        <v>8.7966719999999998E-2</v>
      </c>
      <c r="MX256">
        <v>0.81499120000000003</v>
      </c>
      <c r="MY256">
        <v>27.903749999999999</v>
      </c>
      <c r="MZ256">
        <v>2.3990090000000001E-4</v>
      </c>
      <c r="NA256">
        <v>8.3798929999999994E-2</v>
      </c>
      <c r="NB256">
        <v>0.81502719999999995</v>
      </c>
      <c r="NC256">
        <v>27.882110000000001</v>
      </c>
      <c r="ND256" s="1">
        <v>2.276221E-4</v>
      </c>
      <c r="NE256">
        <v>7.9709890000000005E-2</v>
      </c>
      <c r="NF256">
        <v>0.81504679999999996</v>
      </c>
      <c r="NG256">
        <v>27.706140000000001</v>
      </c>
      <c r="NH256" s="1">
        <v>2.158916E-4</v>
      </c>
      <c r="NI256">
        <v>7.5779739999999998E-2</v>
      </c>
      <c r="NJ256">
        <v>0.81507390000000002</v>
      </c>
      <c r="NK256">
        <v>27.18421</v>
      </c>
      <c r="NL256" s="1">
        <v>2.0500100000000001E-4</v>
      </c>
      <c r="NM256">
        <v>7.2115529999999997E-2</v>
      </c>
      <c r="NN256">
        <v>0.81506959999999995</v>
      </c>
      <c r="NO256">
        <v>26.563849999999999</v>
      </c>
      <c r="NP256" s="1">
        <v>1.9512300000000001E-4</v>
      </c>
      <c r="NQ256">
        <v>6.8780900000000006E-2</v>
      </c>
      <c r="NR256">
        <v>0.81509399999999999</v>
      </c>
      <c r="NS256">
        <v>26.091640000000002</v>
      </c>
      <c r="NT256" s="1">
        <v>1.86195E-4</v>
      </c>
      <c r="NU256">
        <v>6.5761429999999996E-2</v>
      </c>
      <c r="NV256">
        <v>0.81507529999999995</v>
      </c>
      <c r="NW256">
        <v>26.459540000000001</v>
      </c>
      <c r="NX256" s="1">
        <v>1.780575E-4</v>
      </c>
      <c r="NY256">
        <v>6.3005909999999998E-2</v>
      </c>
      <c r="NZ256">
        <v>0.81509989999999999</v>
      </c>
      <c r="OA256">
        <v>27.185739999999999</v>
      </c>
      <c r="OB256" s="1">
        <v>1.705717E-4</v>
      </c>
      <c r="OC256">
        <v>6.0465560000000002E-2</v>
      </c>
      <c r="OD256">
        <v>0.81510919999999998</v>
      </c>
      <c r="OE256">
        <v>27.784089999999999</v>
      </c>
      <c r="OF256" s="1">
        <v>1.635734E-4</v>
      </c>
      <c r="OG256">
        <v>5.8092770000000002E-2</v>
      </c>
      <c r="OH256">
        <v>0.81509419999999999</v>
      </c>
      <c r="OI256">
        <v>28.15842</v>
      </c>
      <c r="OJ256" s="1">
        <v>1.569547E-4</v>
      </c>
      <c r="OK256">
        <v>5.5840210000000001E-2</v>
      </c>
    </row>
    <row r="257" spans="1:401" x14ac:dyDescent="0.35">
      <c r="A257">
        <v>263</v>
      </c>
      <c r="B257" t="s">
        <v>4</v>
      </c>
      <c r="C257" t="s">
        <v>181</v>
      </c>
      <c r="D257" t="s">
        <v>263</v>
      </c>
      <c r="E257">
        <v>883.23720000000003</v>
      </c>
      <c r="F257">
        <v>0.96265179999999995</v>
      </c>
      <c r="G257">
        <v>23.167190000000002</v>
      </c>
      <c r="H257">
        <v>0</v>
      </c>
      <c r="I257">
        <v>0</v>
      </c>
      <c r="J257">
        <v>0.95885529999999997</v>
      </c>
      <c r="K257">
        <v>23.165179999999999</v>
      </c>
      <c r="L257">
        <v>0</v>
      </c>
      <c r="M257">
        <v>0</v>
      </c>
      <c r="N257">
        <v>0.9551094</v>
      </c>
      <c r="O257">
        <v>23.30294</v>
      </c>
      <c r="P257">
        <v>0</v>
      </c>
      <c r="Q257">
        <v>0</v>
      </c>
      <c r="R257">
        <v>0.951461</v>
      </c>
      <c r="S257">
        <v>23.33494</v>
      </c>
      <c r="T257">
        <v>0</v>
      </c>
      <c r="U257">
        <v>0</v>
      </c>
      <c r="V257">
        <v>0.94772149999999999</v>
      </c>
      <c r="W257">
        <v>23.110939999999999</v>
      </c>
      <c r="X257">
        <v>0</v>
      </c>
      <c r="Y257">
        <v>0</v>
      </c>
      <c r="Z257">
        <v>0.944079</v>
      </c>
      <c r="AA257">
        <v>22.91743</v>
      </c>
      <c r="AB257">
        <v>0</v>
      </c>
      <c r="AC257">
        <v>0</v>
      </c>
      <c r="AD257">
        <v>0.94032479999999996</v>
      </c>
      <c r="AE257">
        <v>22.745439999999999</v>
      </c>
      <c r="AF257">
        <v>0</v>
      </c>
      <c r="AG257">
        <v>0</v>
      </c>
      <c r="AH257">
        <v>0.93611149999999999</v>
      </c>
      <c r="AI257">
        <v>22.9544</v>
      </c>
      <c r="AJ257">
        <v>0</v>
      </c>
      <c r="AK257">
        <v>0</v>
      </c>
      <c r="AL257">
        <v>0.93119430000000003</v>
      </c>
      <c r="AM257">
        <v>23.30115</v>
      </c>
      <c r="AN257">
        <v>0</v>
      </c>
      <c r="AO257">
        <v>0</v>
      </c>
      <c r="AP257">
        <v>0.92572980000000005</v>
      </c>
      <c r="AQ257">
        <v>23.726839999999999</v>
      </c>
      <c r="AR257">
        <v>0</v>
      </c>
      <c r="AS257">
        <v>0</v>
      </c>
      <c r="AT257">
        <v>0.92014859999999998</v>
      </c>
      <c r="AU257">
        <v>24.166979999999999</v>
      </c>
      <c r="AV257">
        <v>0</v>
      </c>
      <c r="AW257">
        <v>0</v>
      </c>
      <c r="AX257">
        <v>0.91483680000000001</v>
      </c>
      <c r="AY257">
        <v>24.36468</v>
      </c>
      <c r="AZ257">
        <v>1.1821690000000001E-30</v>
      </c>
      <c r="BA257">
        <v>3.1398770000000001E-28</v>
      </c>
      <c r="BB257">
        <v>0.9099064</v>
      </c>
      <c r="BC257">
        <v>24.4161</v>
      </c>
      <c r="BD257" s="1">
        <v>4.5570389999999999E-18</v>
      </c>
      <c r="BE257" s="1">
        <v>7.6224809999999996E-16</v>
      </c>
      <c r="BF257">
        <v>0.90540609999999999</v>
      </c>
      <c r="BG257">
        <v>24.3855</v>
      </c>
      <c r="BH257" s="1">
        <v>3.7269329999999999E-11</v>
      </c>
      <c r="BI257" s="1">
        <v>7.0228999999999998E-9</v>
      </c>
      <c r="BJ257">
        <v>0.90110820000000003</v>
      </c>
      <c r="BK257">
        <v>24.449909999999999</v>
      </c>
      <c r="BL257" s="1">
        <v>7.3735579999999999E-7</v>
      </c>
      <c r="BM257" s="1">
        <v>1.561786E-4</v>
      </c>
      <c r="BN257">
        <v>0.89683259999999998</v>
      </c>
      <c r="BO257">
        <v>24.923580000000001</v>
      </c>
      <c r="BP257" s="1">
        <v>3.885456E-4</v>
      </c>
      <c r="BQ257" s="1">
        <v>8.7390049999999997E-2</v>
      </c>
      <c r="BR257">
        <v>0.8923894</v>
      </c>
      <c r="BS257">
        <v>25.32714</v>
      </c>
      <c r="BT257" s="1">
        <v>3.4389320000000001E-2</v>
      </c>
      <c r="BU257" s="1">
        <v>8.0858019999999993</v>
      </c>
      <c r="BV257">
        <v>0.88765349999999998</v>
      </c>
      <c r="BW257">
        <v>25.700510000000001</v>
      </c>
      <c r="BX257" s="1">
        <v>0.85345890000000002</v>
      </c>
      <c r="BY257" s="1">
        <v>208.33340000000001</v>
      </c>
      <c r="BZ257">
        <v>0.88236740000000002</v>
      </c>
      <c r="CA257">
        <v>25.954409999999999</v>
      </c>
      <c r="CB257" s="1">
        <v>7.8567150000000003</v>
      </c>
      <c r="CC257">
        <v>1981.0229999999999</v>
      </c>
      <c r="CD257">
        <v>0.87635859999999999</v>
      </c>
      <c r="CE257">
        <v>26.006830000000001</v>
      </c>
      <c r="CF257" s="1">
        <v>32.314810000000001</v>
      </c>
      <c r="CG257">
        <v>8388.9959999999992</v>
      </c>
      <c r="CH257">
        <v>0.86951929999999999</v>
      </c>
      <c r="CI257">
        <v>25.866569999999999</v>
      </c>
      <c r="CJ257">
        <v>68.205410000000001</v>
      </c>
      <c r="CK257">
        <v>18187.78</v>
      </c>
      <c r="CL257">
        <v>0.86186090000000004</v>
      </c>
      <c r="CM257">
        <v>25.804390000000001</v>
      </c>
      <c r="CN257">
        <v>82.468630000000005</v>
      </c>
      <c r="CO257">
        <v>22525.4</v>
      </c>
      <c r="CP257">
        <v>0.85364620000000002</v>
      </c>
      <c r="CQ257">
        <v>25.89038</v>
      </c>
      <c r="CR257">
        <v>62.584130000000002</v>
      </c>
      <c r="CS257">
        <v>17483.38</v>
      </c>
      <c r="CT257">
        <v>0.8450647</v>
      </c>
      <c r="CU257">
        <v>26.220459999999999</v>
      </c>
      <c r="CV257">
        <v>32.125489999999999</v>
      </c>
      <c r="CW257">
        <v>9153.991</v>
      </c>
      <c r="CX257">
        <v>0.83589880000000005</v>
      </c>
      <c r="CY257">
        <v>26.12555</v>
      </c>
      <c r="CZ257">
        <v>11.92398</v>
      </c>
      <c r="DA257">
        <v>3460.5810000000001</v>
      </c>
      <c r="DB257">
        <v>0.82628009999999996</v>
      </c>
      <c r="DC257">
        <v>26.278490000000001</v>
      </c>
      <c r="DD257">
        <v>3.4172380000000002</v>
      </c>
      <c r="DE257">
        <v>1007.518</v>
      </c>
      <c r="DF257">
        <v>0.81632910000000003</v>
      </c>
      <c r="DG257">
        <v>26.369350000000001</v>
      </c>
      <c r="DH257">
        <v>0.82589449999999998</v>
      </c>
      <c r="DI257">
        <v>246.2225</v>
      </c>
      <c r="DJ257">
        <v>0.80596100000000004</v>
      </c>
      <c r="DK257">
        <v>26.252949999999998</v>
      </c>
      <c r="DL257">
        <v>0.20952580000000001</v>
      </c>
      <c r="DM257">
        <v>62.29177</v>
      </c>
      <c r="DN257">
        <v>0.79517930000000003</v>
      </c>
      <c r="DO257">
        <v>26.06756</v>
      </c>
      <c r="DP257">
        <v>8.8843839999999993E-2</v>
      </c>
      <c r="DQ257">
        <v>25.849969999999999</v>
      </c>
      <c r="DR257">
        <v>0.78415919999999995</v>
      </c>
      <c r="DS257">
        <v>25.95504</v>
      </c>
      <c r="DT257">
        <v>6.9107569999999993E-2</v>
      </c>
      <c r="DU257">
        <v>19.908829999999998</v>
      </c>
      <c r="DV257">
        <v>0.7728836</v>
      </c>
      <c r="DW257">
        <v>26.014990000000001</v>
      </c>
      <c r="DX257">
        <v>6.588186E-2</v>
      </c>
      <c r="DY257">
        <v>19.06823</v>
      </c>
      <c r="DZ257">
        <v>0.76137699999999997</v>
      </c>
      <c r="EA257">
        <v>26.581479999999999</v>
      </c>
      <c r="EB257">
        <v>6.3487940000000007E-2</v>
      </c>
      <c r="EC257">
        <v>18.5305</v>
      </c>
      <c r="ED257">
        <v>0.74970760000000003</v>
      </c>
      <c r="EE257">
        <v>27.09187</v>
      </c>
      <c r="EF257">
        <v>5.9743230000000001E-2</v>
      </c>
      <c r="EG257">
        <v>17.59395</v>
      </c>
      <c r="EH257">
        <v>0.74016579999999998</v>
      </c>
      <c r="EI257">
        <v>27.489080000000001</v>
      </c>
      <c r="EJ257" s="1">
        <v>5.5199650000000003E-2</v>
      </c>
      <c r="EK257">
        <v>16.357410000000002</v>
      </c>
      <c r="EL257">
        <v>0.7318308</v>
      </c>
      <c r="EM257">
        <v>27.714259999999999</v>
      </c>
      <c r="EN257" s="1">
        <v>5.0245129999999999E-2</v>
      </c>
      <c r="EO257">
        <v>14.958399999999999</v>
      </c>
      <c r="EP257">
        <v>0.72308669999999997</v>
      </c>
      <c r="EQ257">
        <v>27.462540000000001</v>
      </c>
      <c r="ER257" s="1">
        <v>4.5308590000000003E-2</v>
      </c>
      <c r="ES257">
        <v>13.553850000000001</v>
      </c>
      <c r="ET257">
        <v>0.71412399999999998</v>
      </c>
      <c r="EU257">
        <v>26.913260000000001</v>
      </c>
      <c r="EV257" s="1">
        <v>4.0653099999999998E-2</v>
      </c>
      <c r="EW257">
        <v>12.21828</v>
      </c>
      <c r="EX257">
        <v>0.70503320000000003</v>
      </c>
      <c r="EY257">
        <v>26.571709999999999</v>
      </c>
      <c r="EZ257" s="1">
        <v>3.6376289999999999E-2</v>
      </c>
      <c r="FA257">
        <v>10.98381</v>
      </c>
      <c r="FB257">
        <v>0.69616929999999999</v>
      </c>
      <c r="FC257">
        <v>26.479089999999999</v>
      </c>
      <c r="FD257" s="1">
        <v>3.2542179999999997E-2</v>
      </c>
      <c r="FE257">
        <v>9.8660040000000002</v>
      </c>
      <c r="FF257">
        <v>0.68727349999999998</v>
      </c>
      <c r="FG257">
        <v>26.906469999999999</v>
      </c>
      <c r="FH257" s="1">
        <v>2.9116380000000001E-2</v>
      </c>
      <c r="FI257">
        <v>8.8631550000000008</v>
      </c>
      <c r="FJ257">
        <v>0.67816849999999995</v>
      </c>
      <c r="FK257">
        <v>27.337119999999999</v>
      </c>
      <c r="FL257" s="1">
        <v>2.6053119999999999E-2</v>
      </c>
      <c r="FM257">
        <v>7.963673</v>
      </c>
      <c r="FN257">
        <v>0.66910239999999999</v>
      </c>
      <c r="FO257">
        <v>27.485779999999998</v>
      </c>
      <c r="FP257" s="1">
        <v>2.3305019999999999E-2</v>
      </c>
      <c r="FQ257">
        <v>7.1501299999999999</v>
      </c>
      <c r="FR257">
        <v>0.66480119999999998</v>
      </c>
      <c r="FS257">
        <v>27.386990000000001</v>
      </c>
      <c r="FT257" s="1">
        <v>2.0934009999999999E-2</v>
      </c>
      <c r="FU257">
        <v>6.4138929999999998</v>
      </c>
      <c r="FV257">
        <v>0.66060750000000001</v>
      </c>
      <c r="FW257">
        <v>26.958220000000001</v>
      </c>
      <c r="FX257" s="1">
        <v>1.874491E-2</v>
      </c>
      <c r="FY257">
        <v>5.7386670000000004</v>
      </c>
      <c r="FZ257">
        <v>0.6562462</v>
      </c>
      <c r="GA257">
        <v>26.408670000000001</v>
      </c>
      <c r="GB257" s="1">
        <v>1.676484E-2</v>
      </c>
      <c r="GC257">
        <v>5.1282779999999999</v>
      </c>
      <c r="GD257">
        <v>0.65217689999999995</v>
      </c>
      <c r="GE257">
        <v>25.944500000000001</v>
      </c>
      <c r="GF257" s="1">
        <v>1.498852E-2</v>
      </c>
      <c r="GG257">
        <v>4.577763</v>
      </c>
      <c r="GH257">
        <v>0.64863649999999995</v>
      </c>
      <c r="GI257">
        <v>25.814260000000001</v>
      </c>
      <c r="GJ257" s="1">
        <v>1.340303E-2</v>
      </c>
      <c r="GK257">
        <v>4.0820249999999998</v>
      </c>
      <c r="GL257">
        <v>0.64577790000000002</v>
      </c>
      <c r="GM257">
        <v>26.372990000000001</v>
      </c>
      <c r="GN257" s="1">
        <v>1.198918E-2</v>
      </c>
      <c r="GO257">
        <v>3.6376759999999999</v>
      </c>
      <c r="GP257">
        <v>0.64355309999999999</v>
      </c>
      <c r="GQ257">
        <v>27.192620000000002</v>
      </c>
      <c r="GR257" s="1">
        <v>1.072888E-2</v>
      </c>
      <c r="GS257">
        <v>3.24139</v>
      </c>
      <c r="GT257">
        <v>0.64270349999999998</v>
      </c>
      <c r="GU257">
        <v>28.02929</v>
      </c>
      <c r="GV257" s="1">
        <v>9.6109360000000005E-3</v>
      </c>
      <c r="GW257">
        <v>2.893662</v>
      </c>
      <c r="GX257">
        <v>0.64239679999999999</v>
      </c>
      <c r="GY257">
        <v>28.500019999999999</v>
      </c>
      <c r="GZ257" s="1">
        <v>8.5921910000000008E-3</v>
      </c>
      <c r="HA257">
        <v>2.5766019999999998</v>
      </c>
      <c r="HB257">
        <v>0.64226309999999998</v>
      </c>
      <c r="HC257">
        <v>28.449680000000001</v>
      </c>
      <c r="HD257" s="1">
        <v>7.6666659999999999E-3</v>
      </c>
      <c r="HE257">
        <v>2.290397</v>
      </c>
      <c r="HF257">
        <v>0.64235500000000001</v>
      </c>
      <c r="HG257">
        <v>27.814810000000001</v>
      </c>
      <c r="HH257" s="1">
        <v>6.8244719999999998E-3</v>
      </c>
      <c r="HI257">
        <v>2.0312420000000002</v>
      </c>
      <c r="HJ257">
        <v>0.64245529999999995</v>
      </c>
      <c r="HK257">
        <v>27.2227</v>
      </c>
      <c r="HL257" s="1">
        <v>6.0504590000000002E-3</v>
      </c>
      <c r="HM257">
        <v>1.7951729999999999</v>
      </c>
      <c r="HN257">
        <v>0.64258660000000001</v>
      </c>
      <c r="HO257">
        <v>26.89207</v>
      </c>
      <c r="HP257" s="1">
        <v>5.3322580000000003E-3</v>
      </c>
      <c r="HQ257">
        <v>1.5780179999999999</v>
      </c>
      <c r="HR257">
        <v>0.64271750000000005</v>
      </c>
      <c r="HS257">
        <v>27.115120000000001</v>
      </c>
      <c r="HT257" s="1">
        <v>4.6533319999999996E-3</v>
      </c>
      <c r="HU257">
        <v>1.3742589999999999</v>
      </c>
      <c r="HV257">
        <v>0.64284140000000001</v>
      </c>
      <c r="HW257">
        <v>27.722110000000001</v>
      </c>
      <c r="HX257" s="1">
        <v>3.992158E-3</v>
      </c>
      <c r="HY257">
        <v>1.1774480000000001</v>
      </c>
      <c r="HZ257">
        <v>0.64296410000000004</v>
      </c>
      <c r="IA257">
        <v>28.18449</v>
      </c>
      <c r="IB257" s="1">
        <v>3.3432779999999999E-3</v>
      </c>
      <c r="IC257">
        <v>0.98527480000000001</v>
      </c>
      <c r="ID257">
        <v>0.64307190000000003</v>
      </c>
      <c r="IE257">
        <v>28.46049</v>
      </c>
      <c r="IF257" s="1">
        <v>2.7268259999999999E-3</v>
      </c>
      <c r="IG257">
        <v>0.8032338</v>
      </c>
      <c r="IH257">
        <v>0.64316759999999995</v>
      </c>
      <c r="II257">
        <v>28.261009999999999</v>
      </c>
      <c r="IJ257" s="1">
        <v>2.1801310000000001E-3</v>
      </c>
      <c r="IK257">
        <v>0.64184810000000003</v>
      </c>
      <c r="IL257">
        <v>0.64324060000000005</v>
      </c>
      <c r="IM257">
        <v>27.560459999999999</v>
      </c>
      <c r="IN257" s="1">
        <v>1.735227E-3</v>
      </c>
      <c r="IO257">
        <v>0.51030560000000003</v>
      </c>
      <c r="IP257">
        <v>0.64327889999999999</v>
      </c>
      <c r="IQ257">
        <v>26.79007</v>
      </c>
      <c r="IR257" s="1">
        <v>1.4018730000000001E-3</v>
      </c>
      <c r="IS257">
        <v>0.41158159999999999</v>
      </c>
      <c r="IT257">
        <v>0.64332029999999996</v>
      </c>
      <c r="IU257">
        <v>26.282080000000001</v>
      </c>
      <c r="IV257" s="1">
        <v>1.167368E-3</v>
      </c>
      <c r="IW257">
        <v>0.342061</v>
      </c>
      <c r="IX257">
        <v>0.64331240000000001</v>
      </c>
      <c r="IY257">
        <v>26.662870000000002</v>
      </c>
      <c r="IZ257" s="1">
        <v>1.006451E-3</v>
      </c>
      <c r="JA257">
        <v>0.29442669999999999</v>
      </c>
      <c r="JB257">
        <v>0.64330399999999999</v>
      </c>
      <c r="JC257">
        <v>27.375900000000001</v>
      </c>
      <c r="JD257" s="1">
        <v>8.9369130000000005E-4</v>
      </c>
      <c r="JE257">
        <v>0.26108009999999998</v>
      </c>
      <c r="JF257">
        <v>0.64325060000000001</v>
      </c>
      <c r="JG257">
        <v>28.111460000000001</v>
      </c>
      <c r="JH257" s="1">
        <v>8.0903919999999996E-4</v>
      </c>
      <c r="JI257">
        <v>0.23616010000000001</v>
      </c>
      <c r="JJ257">
        <v>0.64320060000000001</v>
      </c>
      <c r="JK257">
        <v>28.381930000000001</v>
      </c>
      <c r="JL257" s="1">
        <v>7.4089489999999995E-4</v>
      </c>
      <c r="JM257">
        <v>0.21615210000000001</v>
      </c>
      <c r="JN257">
        <v>0.64314320000000003</v>
      </c>
      <c r="JO257">
        <v>28.198229999999999</v>
      </c>
      <c r="JP257" s="1">
        <v>6.8403240000000003E-4</v>
      </c>
      <c r="JQ257">
        <v>0.19946059999999999</v>
      </c>
      <c r="JR257">
        <v>0.64306379999999996</v>
      </c>
      <c r="JS257">
        <v>27.539850000000001</v>
      </c>
      <c r="JT257" s="1">
        <v>6.3631669999999997E-4</v>
      </c>
      <c r="JU257">
        <v>0.18546209999999999</v>
      </c>
      <c r="JV257">
        <v>0.64298310000000003</v>
      </c>
      <c r="JW257">
        <v>26.89301</v>
      </c>
      <c r="JX257" s="1">
        <v>5.9649620000000003E-4</v>
      </c>
      <c r="JY257">
        <v>0.1737686</v>
      </c>
      <c r="JZ257">
        <v>0.64289499999999999</v>
      </c>
      <c r="KA257">
        <v>26.511230000000001</v>
      </c>
      <c r="KB257" s="1">
        <v>5.6311510000000003E-4</v>
      </c>
      <c r="KC257">
        <v>0.16398209999999999</v>
      </c>
      <c r="KD257">
        <v>0.64281279999999996</v>
      </c>
      <c r="KE257">
        <v>26.972359999999998</v>
      </c>
      <c r="KF257" s="1">
        <v>5.3490459999999999E-4</v>
      </c>
      <c r="KG257">
        <v>0.1557162</v>
      </c>
      <c r="KH257">
        <v>0.64273539999999996</v>
      </c>
      <c r="KI257">
        <v>27.706499999999998</v>
      </c>
      <c r="KJ257" s="1">
        <v>5.1088960000000004E-4</v>
      </c>
      <c r="KK257">
        <v>0.1486527</v>
      </c>
      <c r="KL257">
        <v>0.64263959999999998</v>
      </c>
      <c r="KM257">
        <v>28.508430000000001</v>
      </c>
      <c r="KN257" s="1">
        <v>4.9016689999999998E-4</v>
      </c>
      <c r="KO257">
        <v>0.14257710000000001</v>
      </c>
      <c r="KP257">
        <v>0.64256380000000002</v>
      </c>
      <c r="KQ257">
        <v>29.08719</v>
      </c>
      <c r="KR257" s="1">
        <v>4.7194009999999999E-4</v>
      </c>
      <c r="KS257">
        <v>0.13722210000000001</v>
      </c>
      <c r="KT257">
        <v>0.64249540000000005</v>
      </c>
      <c r="KU257">
        <v>28.99813</v>
      </c>
      <c r="KV257" s="1">
        <v>4.55093E-4</v>
      </c>
      <c r="KW257">
        <v>0.13229279999999999</v>
      </c>
      <c r="KX257">
        <v>0.64244159999999995</v>
      </c>
      <c r="KY257">
        <v>28.380839999999999</v>
      </c>
      <c r="KZ257" s="1">
        <v>4.387336E-4</v>
      </c>
      <c r="LA257">
        <v>0.12750909999999999</v>
      </c>
      <c r="LB257">
        <v>0.64237560000000005</v>
      </c>
      <c r="LC257">
        <v>27.641729999999999</v>
      </c>
      <c r="LD257" s="1">
        <v>4.223025E-4</v>
      </c>
      <c r="LE257">
        <v>0.1227133</v>
      </c>
      <c r="LF257">
        <v>0.6423411</v>
      </c>
      <c r="LG257">
        <v>27.124120000000001</v>
      </c>
      <c r="LH257" s="1">
        <v>4.0570219999999999E-4</v>
      </c>
      <c r="LI257">
        <v>0.1178582</v>
      </c>
      <c r="LJ257">
        <v>0.64231190000000005</v>
      </c>
      <c r="LK257">
        <v>27.33427</v>
      </c>
      <c r="LL257" s="1">
        <v>3.8901469999999999E-4</v>
      </c>
      <c r="LM257">
        <v>0.112986</v>
      </c>
      <c r="LN257">
        <v>0.64229409999999998</v>
      </c>
      <c r="LO257">
        <v>27.875319999999999</v>
      </c>
      <c r="LP257" s="1">
        <v>3.7243189999999998E-4</v>
      </c>
      <c r="LQ257">
        <v>0.1081505</v>
      </c>
      <c r="LR257">
        <v>0.64229709999999995</v>
      </c>
      <c r="LS257">
        <v>28.532979999999998</v>
      </c>
      <c r="LT257" s="1">
        <v>3.5617720000000002E-4</v>
      </c>
      <c r="LU257">
        <v>0.1034027</v>
      </c>
      <c r="LV257">
        <v>0.64229510000000001</v>
      </c>
      <c r="LW257">
        <v>28.944839999999999</v>
      </c>
      <c r="LX257" s="1">
        <v>3.403673E-4</v>
      </c>
      <c r="LY257">
        <v>9.8785449999999997E-2</v>
      </c>
      <c r="LZ257">
        <v>0.64230290000000001</v>
      </c>
      <c r="MA257">
        <v>28.87641</v>
      </c>
      <c r="MB257" s="1">
        <v>3.2464990000000002E-4</v>
      </c>
      <c r="MC257">
        <v>9.4327110000000006E-2</v>
      </c>
      <c r="MD257">
        <v>0.6423143</v>
      </c>
      <c r="ME257">
        <v>28.270990000000001</v>
      </c>
      <c r="MF257" s="1">
        <v>3.0890349999999997E-4</v>
      </c>
      <c r="MG257">
        <v>9.0045509999999995E-2</v>
      </c>
      <c r="MH257">
        <v>0.64231680000000002</v>
      </c>
      <c r="MI257">
        <v>27.62895</v>
      </c>
      <c r="MJ257" s="1">
        <v>2.9404779999999997E-4</v>
      </c>
      <c r="MK257">
        <v>8.59824E-2</v>
      </c>
      <c r="ML257">
        <v>0.64234329999999995</v>
      </c>
      <c r="MM257">
        <v>27.162669999999999</v>
      </c>
      <c r="MN257" s="1">
        <v>2.8006020000000001E-4</v>
      </c>
      <c r="MO257">
        <v>8.2130419999999996E-2</v>
      </c>
      <c r="MP257">
        <v>0.64235310000000001</v>
      </c>
      <c r="MQ257">
        <v>27.457049999999999</v>
      </c>
      <c r="MR257" s="1">
        <v>2.6671859999999998E-4</v>
      </c>
      <c r="MS257">
        <v>7.8441659999999996E-2</v>
      </c>
      <c r="MT257">
        <v>0.64236380000000004</v>
      </c>
      <c r="MU257">
        <v>27.76492</v>
      </c>
      <c r="MV257" s="1">
        <v>2.5378739999999998E-4</v>
      </c>
      <c r="MW257">
        <v>7.4847170000000005E-2</v>
      </c>
      <c r="MX257">
        <v>0.64237319999999998</v>
      </c>
      <c r="MY257">
        <v>27.908010000000001</v>
      </c>
      <c r="MZ257" s="1">
        <v>2.4117440000000001E-4</v>
      </c>
      <c r="NA257">
        <v>7.1312840000000002E-2</v>
      </c>
      <c r="NB257">
        <v>0.6423721</v>
      </c>
      <c r="NC257">
        <v>27.890930000000001</v>
      </c>
      <c r="ND257" s="1">
        <v>2.288608E-4</v>
      </c>
      <c r="NE257">
        <v>6.7840349999999994E-2</v>
      </c>
      <c r="NF257">
        <v>0.64238419999999996</v>
      </c>
      <c r="NG257">
        <v>27.7363</v>
      </c>
      <c r="NH257" s="1">
        <v>2.1705920000000001E-4</v>
      </c>
      <c r="NI257">
        <v>6.4494819999999994E-2</v>
      </c>
      <c r="NJ257">
        <v>0.64238919999999999</v>
      </c>
      <c r="NK257">
        <v>27.228449999999999</v>
      </c>
      <c r="NL257" s="1">
        <v>2.060726E-4</v>
      </c>
      <c r="NM257">
        <v>6.1367959999999999E-2</v>
      </c>
      <c r="NN257">
        <v>0.64238150000000005</v>
      </c>
      <c r="NO257">
        <v>26.607240000000001</v>
      </c>
      <c r="NP257" s="1">
        <v>1.9608860000000001E-4</v>
      </c>
      <c r="NQ257">
        <v>5.851717E-2</v>
      </c>
      <c r="NR257">
        <v>0.64239420000000003</v>
      </c>
      <c r="NS257">
        <v>26.123270000000002</v>
      </c>
      <c r="NT257" s="1">
        <v>1.8707359999999999E-4</v>
      </c>
      <c r="NU257">
        <v>5.5938229999999999E-2</v>
      </c>
      <c r="NV257">
        <v>0.64238240000000002</v>
      </c>
      <c r="NW257">
        <v>26.47203</v>
      </c>
      <c r="NX257" s="1">
        <v>1.7886080000000001E-4</v>
      </c>
      <c r="NY257">
        <v>5.358487E-2</v>
      </c>
      <c r="NZ257">
        <v>0.6423894</v>
      </c>
      <c r="OA257">
        <v>27.188559999999999</v>
      </c>
      <c r="OB257" s="1">
        <v>1.713153E-4</v>
      </c>
      <c r="OC257">
        <v>5.1418650000000003E-2</v>
      </c>
      <c r="OD257">
        <v>0.642374</v>
      </c>
      <c r="OE257">
        <v>27.790240000000001</v>
      </c>
      <c r="OF257" s="1">
        <v>1.6427029999999999E-4</v>
      </c>
      <c r="OG257">
        <v>4.9397339999999998E-2</v>
      </c>
      <c r="OH257">
        <v>0.64238640000000002</v>
      </c>
      <c r="OI257">
        <v>28.174969999999998</v>
      </c>
      <c r="OJ257" s="1">
        <v>1.5761789999999999E-4</v>
      </c>
      <c r="OK257">
        <v>4.747995E-2</v>
      </c>
    </row>
    <row r="258" spans="1:401" x14ac:dyDescent="0.35">
      <c r="A258">
        <v>264</v>
      </c>
      <c r="B258" t="s">
        <v>4</v>
      </c>
      <c r="C258" t="s">
        <v>181</v>
      </c>
      <c r="D258" t="s">
        <v>264</v>
      </c>
      <c r="E258">
        <v>878.52809999999999</v>
      </c>
      <c r="F258">
        <v>1.198148</v>
      </c>
      <c r="G258">
        <v>23.205400000000001</v>
      </c>
      <c r="H258">
        <v>0</v>
      </c>
      <c r="I258">
        <v>0</v>
      </c>
      <c r="J258">
        <v>1.1967289999999999</v>
      </c>
      <c r="K258">
        <v>23.198650000000001</v>
      </c>
      <c r="L258">
        <v>0</v>
      </c>
      <c r="M258">
        <v>0</v>
      </c>
      <c r="N258">
        <v>1.1952</v>
      </c>
      <c r="O258">
        <v>23.328869999999998</v>
      </c>
      <c r="P258">
        <v>0</v>
      </c>
      <c r="Q258">
        <v>0</v>
      </c>
      <c r="R258">
        <v>1.1937850000000001</v>
      </c>
      <c r="S258">
        <v>23.34845</v>
      </c>
      <c r="T258">
        <v>0</v>
      </c>
      <c r="U258">
        <v>0</v>
      </c>
      <c r="V258">
        <v>1.1922900000000001</v>
      </c>
      <c r="W258">
        <v>23.12604</v>
      </c>
      <c r="X258">
        <v>0</v>
      </c>
      <c r="Y258">
        <v>0</v>
      </c>
      <c r="Z258">
        <v>1.190836</v>
      </c>
      <c r="AA258">
        <v>22.932510000000001</v>
      </c>
      <c r="AB258">
        <v>0</v>
      </c>
      <c r="AC258">
        <v>0</v>
      </c>
      <c r="AD258">
        <v>1.189284</v>
      </c>
      <c r="AE258">
        <v>22.76623</v>
      </c>
      <c r="AF258">
        <v>0</v>
      </c>
      <c r="AG258">
        <v>0</v>
      </c>
      <c r="AH258">
        <v>1.1874629999999999</v>
      </c>
      <c r="AI258">
        <v>22.991150000000001</v>
      </c>
      <c r="AJ258">
        <v>0</v>
      </c>
      <c r="AK258">
        <v>0</v>
      </c>
      <c r="AL258">
        <v>1.1851860000000001</v>
      </c>
      <c r="AM258">
        <v>23.33811</v>
      </c>
      <c r="AN258">
        <v>0</v>
      </c>
      <c r="AO258">
        <v>0</v>
      </c>
      <c r="AP258">
        <v>1.1826890000000001</v>
      </c>
      <c r="AQ258">
        <v>23.758420000000001</v>
      </c>
      <c r="AR258">
        <v>0</v>
      </c>
      <c r="AS258">
        <v>0</v>
      </c>
      <c r="AT258">
        <v>1.180307</v>
      </c>
      <c r="AU258">
        <v>24.18552</v>
      </c>
      <c r="AV258">
        <v>0</v>
      </c>
      <c r="AW258">
        <v>0</v>
      </c>
      <c r="AX258">
        <v>1.17815</v>
      </c>
      <c r="AY258">
        <v>24.369509999999998</v>
      </c>
      <c r="AZ258">
        <v>1.6886669999999999E-31</v>
      </c>
      <c r="BA258">
        <v>4.5780609999999999E-29</v>
      </c>
      <c r="BB258">
        <v>1.176186</v>
      </c>
      <c r="BC258">
        <v>24.426439999999999</v>
      </c>
      <c r="BD258" s="1">
        <v>1.330603E-18</v>
      </c>
      <c r="BE258" s="1">
        <v>1.9195170000000001E-16</v>
      </c>
      <c r="BF258">
        <v>1.1744140000000001</v>
      </c>
      <c r="BG258">
        <v>24.397539999999999</v>
      </c>
      <c r="BH258" s="1">
        <v>1.4723570000000001E-11</v>
      </c>
      <c r="BI258" s="1">
        <v>2.6287100000000001E-9</v>
      </c>
      <c r="BJ258">
        <v>1.1727339999999999</v>
      </c>
      <c r="BK258">
        <v>24.472930000000002</v>
      </c>
      <c r="BL258" s="1">
        <v>4.416127E-7</v>
      </c>
      <c r="BM258" s="1">
        <v>9.0726290000000005E-5</v>
      </c>
      <c r="BN258">
        <v>1.171</v>
      </c>
      <c r="BO258">
        <v>24.961120000000001</v>
      </c>
      <c r="BP258" s="1">
        <v>2.675442E-4</v>
      </c>
      <c r="BQ258" s="1">
        <v>5.8880889999999998E-2</v>
      </c>
      <c r="BR258">
        <v>1.1691279999999999</v>
      </c>
      <c r="BS258">
        <v>25.366879999999998</v>
      </c>
      <c r="BT258" s="1">
        <v>2.6051439999999999E-2</v>
      </c>
      <c r="BU258" s="1">
        <v>6.0304489999999999</v>
      </c>
      <c r="BV258">
        <v>1.167038</v>
      </c>
      <c r="BW258">
        <v>25.737909999999999</v>
      </c>
      <c r="BX258" s="1">
        <v>0.69718659999999999</v>
      </c>
      <c r="BY258" s="1">
        <v>168.4144</v>
      </c>
      <c r="BZ258">
        <v>1.164612</v>
      </c>
      <c r="CA258">
        <v>25.984110000000001</v>
      </c>
      <c r="CB258" s="1">
        <v>6.8346830000000001</v>
      </c>
      <c r="CC258">
        <v>1712.97</v>
      </c>
      <c r="CD258">
        <v>1.1617580000000001</v>
      </c>
      <c r="CE258">
        <v>26.01389</v>
      </c>
      <c r="CF258" s="1">
        <v>29.663989999999998</v>
      </c>
      <c r="CG258">
        <v>7684.0050000000001</v>
      </c>
      <c r="CH258">
        <v>1.158485</v>
      </c>
      <c r="CI258">
        <v>25.869450000000001</v>
      </c>
      <c r="CJ258">
        <v>65.596149999999994</v>
      </c>
      <c r="CK258">
        <v>17510.05</v>
      </c>
      <c r="CL258">
        <v>1.1548940000000001</v>
      </c>
      <c r="CM258">
        <v>25.807939999999999</v>
      </c>
      <c r="CN258">
        <v>82.566320000000005</v>
      </c>
      <c r="CO258">
        <v>22648.29</v>
      </c>
      <c r="CP258">
        <v>1.1512020000000001</v>
      </c>
      <c r="CQ258">
        <v>25.908919999999998</v>
      </c>
      <c r="CR258">
        <v>64.944980000000001</v>
      </c>
      <c r="CS258">
        <v>18241.54</v>
      </c>
      <c r="CT258">
        <v>1.1480520000000001</v>
      </c>
      <c r="CU258">
        <v>26.25235</v>
      </c>
      <c r="CV258">
        <v>34.379919999999998</v>
      </c>
      <c r="CW258">
        <v>9865.5669999999991</v>
      </c>
      <c r="CX258">
        <v>1.1447940000000001</v>
      </c>
      <c r="CY258">
        <v>26.166820000000001</v>
      </c>
      <c r="CZ258">
        <v>13.102069999999999</v>
      </c>
      <c r="DA258">
        <v>3833.386</v>
      </c>
      <c r="DB258">
        <v>1.1413770000000001</v>
      </c>
      <c r="DC258">
        <v>26.331320000000002</v>
      </c>
      <c r="DD258">
        <v>3.8353999999999999</v>
      </c>
      <c r="DE258">
        <v>1140.4670000000001</v>
      </c>
      <c r="DF258">
        <v>1.137945</v>
      </c>
      <c r="DG258">
        <v>26.41328</v>
      </c>
      <c r="DH258">
        <v>0.93752500000000005</v>
      </c>
      <c r="DI258">
        <v>281.7568</v>
      </c>
      <c r="DJ258">
        <v>1.1342950000000001</v>
      </c>
      <c r="DK258">
        <v>26.273820000000001</v>
      </c>
      <c r="DL258">
        <v>0.23347770000000001</v>
      </c>
      <c r="DM258">
        <v>69.766000000000005</v>
      </c>
      <c r="DN258">
        <v>1.130412</v>
      </c>
      <c r="DO258">
        <v>26.08455</v>
      </c>
      <c r="DP258">
        <v>9.3108040000000003E-2</v>
      </c>
      <c r="DQ258">
        <v>26.953399999999998</v>
      </c>
      <c r="DR258">
        <v>1.1266499999999999</v>
      </c>
      <c r="DS258">
        <v>25.96856</v>
      </c>
      <c r="DT258">
        <v>6.9712300000000005E-2</v>
      </c>
      <c r="DU258">
        <v>19.760449999999999</v>
      </c>
      <c r="DV258">
        <v>1.1229009999999999</v>
      </c>
      <c r="DW258">
        <v>26.040050000000001</v>
      </c>
      <c r="DX258">
        <v>6.6014009999999998E-2</v>
      </c>
      <c r="DY258">
        <v>18.68749</v>
      </c>
      <c r="DZ258">
        <v>1.1192580000000001</v>
      </c>
      <c r="EA258">
        <v>26.626750000000001</v>
      </c>
      <c r="EB258">
        <v>6.3703679999999999E-2</v>
      </c>
      <c r="EC258">
        <v>18.1036</v>
      </c>
      <c r="ED258">
        <v>1.1156969999999999</v>
      </c>
      <c r="EE258">
        <v>27.15419</v>
      </c>
      <c r="EF258">
        <v>6.007929E-2</v>
      </c>
      <c r="EG258">
        <v>17.14687</v>
      </c>
      <c r="EH258">
        <v>1.1144050000000001</v>
      </c>
      <c r="EI258">
        <v>27.558669999999999</v>
      </c>
      <c r="EJ258">
        <v>5.5608409999999997E-2</v>
      </c>
      <c r="EK258">
        <v>15.919650000000001</v>
      </c>
      <c r="EL258">
        <v>1.1142540000000001</v>
      </c>
      <c r="EM258">
        <v>27.779620000000001</v>
      </c>
      <c r="EN258">
        <v>5.0676739999999998E-2</v>
      </c>
      <c r="EO258">
        <v>14.551589999999999</v>
      </c>
      <c r="EP258">
        <v>1.114374</v>
      </c>
      <c r="EQ258">
        <v>27.51022</v>
      </c>
      <c r="ER258" s="1">
        <v>4.5729449999999998E-2</v>
      </c>
      <c r="ES258">
        <v>13.17098</v>
      </c>
      <c r="ET258">
        <v>1.114954</v>
      </c>
      <c r="EU258">
        <v>26.951149999999998</v>
      </c>
      <c r="EV258" s="1">
        <v>4.1047699999999999E-2</v>
      </c>
      <c r="EW258">
        <v>11.853579999999999</v>
      </c>
      <c r="EX258">
        <v>1.115756</v>
      </c>
      <c r="EY258">
        <v>26.596550000000001</v>
      </c>
      <c r="EZ258" s="1">
        <v>3.6737039999999999E-2</v>
      </c>
      <c r="FA258">
        <v>10.63522</v>
      </c>
      <c r="FB258">
        <v>1.1174789999999999</v>
      </c>
      <c r="FC258">
        <v>26.49389</v>
      </c>
      <c r="FD258">
        <v>3.2867769999999998E-2</v>
      </c>
      <c r="FE258">
        <v>9.5302520000000008</v>
      </c>
      <c r="FF258">
        <v>1.1198809999999999</v>
      </c>
      <c r="FG258">
        <v>26.92024</v>
      </c>
      <c r="FH258" s="1">
        <v>2.9407800000000001E-2</v>
      </c>
      <c r="FI258">
        <v>8.5379349999999992</v>
      </c>
      <c r="FJ258">
        <v>1.1228260000000001</v>
      </c>
      <c r="FK258">
        <v>27.34703</v>
      </c>
      <c r="FL258" s="1">
        <v>2.6315709999999999E-2</v>
      </c>
      <c r="FM258">
        <v>7.6490999999999998</v>
      </c>
      <c r="FN258">
        <v>1.1273280000000001</v>
      </c>
      <c r="FO258">
        <v>27.51793</v>
      </c>
      <c r="FP258" s="1">
        <v>2.354349E-2</v>
      </c>
      <c r="FQ258">
        <v>6.84457</v>
      </c>
      <c r="FR258">
        <v>1.1339589999999999</v>
      </c>
      <c r="FS258">
        <v>27.42041</v>
      </c>
      <c r="FT258" s="1">
        <v>2.115297E-2</v>
      </c>
      <c r="FU258">
        <v>6.1311369999999998</v>
      </c>
      <c r="FV258">
        <v>1.1384909999999999</v>
      </c>
      <c r="FW258">
        <v>27.004439999999999</v>
      </c>
      <c r="FX258">
        <v>1.8943939999999999E-2</v>
      </c>
      <c r="FY258">
        <v>5.4851910000000004</v>
      </c>
      <c r="FZ258">
        <v>1.1437170000000001</v>
      </c>
      <c r="GA258">
        <v>26.452829999999999</v>
      </c>
      <c r="GB258" s="1">
        <v>1.694445E-2</v>
      </c>
      <c r="GC258">
        <v>4.9005770000000002</v>
      </c>
      <c r="GD258">
        <v>1.150533</v>
      </c>
      <c r="GE258">
        <v>25.978539999999999</v>
      </c>
      <c r="GF258" s="1">
        <v>1.515058E-2</v>
      </c>
      <c r="GG258">
        <v>4.3722300000000001</v>
      </c>
      <c r="GH258">
        <v>1.1592690000000001</v>
      </c>
      <c r="GI258">
        <v>25.8367</v>
      </c>
      <c r="GJ258">
        <v>1.354871E-2</v>
      </c>
      <c r="GK258">
        <v>3.8952810000000002</v>
      </c>
      <c r="GL258">
        <v>1.1694290000000001</v>
      </c>
      <c r="GM258">
        <v>26.38073</v>
      </c>
      <c r="GN258" s="1">
        <v>1.2119410000000001E-2</v>
      </c>
      <c r="GO258">
        <v>3.4674420000000001</v>
      </c>
      <c r="GP258">
        <v>1.178803</v>
      </c>
      <c r="GQ258">
        <v>27.20055</v>
      </c>
      <c r="GR258" s="1">
        <v>1.0842839999999999E-2</v>
      </c>
      <c r="GS258">
        <v>3.0865170000000002</v>
      </c>
      <c r="GT258">
        <v>1.181513</v>
      </c>
      <c r="GU258">
        <v>28.04701</v>
      </c>
      <c r="GV258" s="1">
        <v>9.7137209999999998E-3</v>
      </c>
      <c r="GW258">
        <v>2.7528260000000002</v>
      </c>
      <c r="GX258">
        <v>1.1857310000000001</v>
      </c>
      <c r="GY258">
        <v>28.531739999999999</v>
      </c>
      <c r="GZ258" s="1">
        <v>8.6854270000000008E-3</v>
      </c>
      <c r="HA258">
        <v>2.4495900000000002</v>
      </c>
      <c r="HB258">
        <v>1.1897660000000001</v>
      </c>
      <c r="HC258">
        <v>28.48845</v>
      </c>
      <c r="HD258" s="1">
        <v>7.7508969999999996E-3</v>
      </c>
      <c r="HE258">
        <v>2.1764190000000001</v>
      </c>
      <c r="HF258">
        <v>1.1936850000000001</v>
      </c>
      <c r="HG258">
        <v>27.85567</v>
      </c>
      <c r="HH258" s="1">
        <v>6.9008810000000002E-3</v>
      </c>
      <c r="HI258">
        <v>1.929476</v>
      </c>
      <c r="HJ258">
        <v>1.1970810000000001</v>
      </c>
      <c r="HK258">
        <v>27.25216</v>
      </c>
      <c r="HL258" s="1">
        <v>6.1202790000000002E-3</v>
      </c>
      <c r="HM258">
        <v>1.7049540000000001</v>
      </c>
      <c r="HN258">
        <v>1.199997</v>
      </c>
      <c r="HO258">
        <v>26.90766</v>
      </c>
      <c r="HP258" s="1">
        <v>5.396891E-3</v>
      </c>
      <c r="HQ258">
        <v>1.499058</v>
      </c>
      <c r="HR258">
        <v>1.2024539999999999</v>
      </c>
      <c r="HS258">
        <v>27.118739999999999</v>
      </c>
      <c r="HT258" s="1">
        <v>4.7147630000000003E-3</v>
      </c>
      <c r="HU258">
        <v>1.306575</v>
      </c>
      <c r="HV258">
        <v>1.2044859999999999</v>
      </c>
      <c r="HW258">
        <v>27.718869999999999</v>
      </c>
      <c r="HX258" s="1">
        <v>4.0521150000000002E-3</v>
      </c>
      <c r="HY258">
        <v>1.1214759999999999</v>
      </c>
      <c r="HZ258">
        <v>1.2061789999999999</v>
      </c>
      <c r="IA258">
        <v>28.187190000000001</v>
      </c>
      <c r="IB258" s="1">
        <v>3.401364E-3</v>
      </c>
      <c r="IC258">
        <v>0.94075889999999995</v>
      </c>
      <c r="ID258">
        <v>1.207597</v>
      </c>
      <c r="IE258">
        <v>28.481120000000001</v>
      </c>
      <c r="IF258" s="1">
        <v>2.7804489999999999E-3</v>
      </c>
      <c r="IG258">
        <v>0.76889059999999998</v>
      </c>
      <c r="IH258">
        <v>1.2086939999999999</v>
      </c>
      <c r="II258">
        <v>28.297750000000001</v>
      </c>
      <c r="IJ258" s="1">
        <v>2.2258949999999999E-3</v>
      </c>
      <c r="IK258">
        <v>0.61533459999999995</v>
      </c>
      <c r="IL258">
        <v>1.2095229999999999</v>
      </c>
      <c r="IM258">
        <v>27.614180000000001</v>
      </c>
      <c r="IN258" s="1">
        <v>1.7710569999999999E-3</v>
      </c>
      <c r="IO258">
        <v>0.48902909999999999</v>
      </c>
      <c r="IP258">
        <v>1.2102360000000001</v>
      </c>
      <c r="IQ258">
        <v>26.846900000000002</v>
      </c>
      <c r="IR258" s="1">
        <v>1.4278190000000001E-3</v>
      </c>
      <c r="IS258">
        <v>0.39342510000000003</v>
      </c>
      <c r="IT258">
        <v>1.210755</v>
      </c>
      <c r="IU258">
        <v>26.337800000000001</v>
      </c>
      <c r="IV258" s="1">
        <v>1.1852830000000001E-3</v>
      </c>
      <c r="IW258">
        <v>0.32574409999999998</v>
      </c>
      <c r="IX258">
        <v>1.2111259999999999</v>
      </c>
      <c r="IY258">
        <v>26.706869999999999</v>
      </c>
      <c r="IZ258" s="1">
        <v>1.018751E-3</v>
      </c>
      <c r="JA258">
        <v>0.27931929999999999</v>
      </c>
      <c r="JB258">
        <v>1.211449</v>
      </c>
      <c r="JC258">
        <v>27.405830000000002</v>
      </c>
      <c r="JD258" s="1">
        <v>9.0252759999999996E-4</v>
      </c>
      <c r="JE258">
        <v>0.2469682</v>
      </c>
      <c r="JF258">
        <v>1.2117020000000001</v>
      </c>
      <c r="JG258">
        <v>28.137070000000001</v>
      </c>
      <c r="JH258" s="1">
        <v>8.1589399999999995E-4</v>
      </c>
      <c r="JI258">
        <v>0.22299240000000001</v>
      </c>
      <c r="JJ258">
        <v>1.2119530000000001</v>
      </c>
      <c r="JK258">
        <v>28.41122</v>
      </c>
      <c r="JL258" s="1">
        <v>7.4653790000000001E-4</v>
      </c>
      <c r="JM258">
        <v>0.20387640000000001</v>
      </c>
      <c r="JN258">
        <v>1.212135</v>
      </c>
      <c r="JO258">
        <v>28.240220000000001</v>
      </c>
      <c r="JP258" s="1">
        <v>6.8876780000000002E-4</v>
      </c>
      <c r="JQ258">
        <v>0.1879701</v>
      </c>
      <c r="JR258">
        <v>1.2123459999999999</v>
      </c>
      <c r="JS258">
        <v>27.591480000000001</v>
      </c>
      <c r="JT258" s="1">
        <v>6.4028429999999996E-4</v>
      </c>
      <c r="JU258">
        <v>0.17462369999999999</v>
      </c>
      <c r="JV258">
        <v>1.212561</v>
      </c>
      <c r="JW258">
        <v>26.940159999999999</v>
      </c>
      <c r="JX258" s="1">
        <v>5.9980859999999995E-4</v>
      </c>
      <c r="JY258">
        <v>0.16347320000000001</v>
      </c>
      <c r="JZ258">
        <v>1.2127779999999999</v>
      </c>
      <c r="KA258">
        <v>26.542629999999999</v>
      </c>
      <c r="KB258" s="1">
        <v>5.6589599999999998E-4</v>
      </c>
      <c r="KC258">
        <v>0.15414430000000001</v>
      </c>
      <c r="KD258">
        <v>1.2129939999999999</v>
      </c>
      <c r="KE258">
        <v>26.97655</v>
      </c>
      <c r="KF258" s="1">
        <v>5.37259E-4</v>
      </c>
      <c r="KG258">
        <v>0.14627280000000001</v>
      </c>
      <c r="KH258">
        <v>1.2132860000000001</v>
      </c>
      <c r="KI258">
        <v>27.697520000000001</v>
      </c>
      <c r="KJ258" s="1">
        <v>5.1291390000000002E-4</v>
      </c>
      <c r="KK258">
        <v>0.1395554</v>
      </c>
      <c r="KL258">
        <v>1.2135229999999999</v>
      </c>
      <c r="KM258">
        <v>28.50066</v>
      </c>
      <c r="KN258" s="1">
        <v>4.9191879999999999E-4</v>
      </c>
      <c r="KO258">
        <v>0.13377919999999999</v>
      </c>
      <c r="KP258">
        <v>1.2138450000000001</v>
      </c>
      <c r="KQ258">
        <v>29.093409999999999</v>
      </c>
      <c r="KR258" s="1">
        <v>4.7350719999999998E-4</v>
      </c>
      <c r="KS258">
        <v>0.12870699999999999</v>
      </c>
      <c r="KT258">
        <v>1.2141789999999999</v>
      </c>
      <c r="KU258">
        <v>29.029879999999999</v>
      </c>
      <c r="KV258" s="1">
        <v>4.5657640000000002E-4</v>
      </c>
      <c r="KW258">
        <v>0.1240623</v>
      </c>
      <c r="KX258">
        <v>1.214491</v>
      </c>
      <c r="KY258">
        <v>28.435169999999999</v>
      </c>
      <c r="KZ258" s="1">
        <v>4.4019630000000001E-4</v>
      </c>
      <c r="LA258">
        <v>0.1195783</v>
      </c>
      <c r="LB258">
        <v>1.2148270000000001</v>
      </c>
      <c r="LC258">
        <v>27.698720000000002</v>
      </c>
      <c r="LD258" s="1">
        <v>4.2377959999999998E-4</v>
      </c>
      <c r="LE258">
        <v>0.1150962</v>
      </c>
      <c r="LF258">
        <v>1.2151650000000001</v>
      </c>
      <c r="LG258">
        <v>27.174330000000001</v>
      </c>
      <c r="LH258" s="1">
        <v>4.0719310000000001E-4</v>
      </c>
      <c r="LI258">
        <v>0.1105612</v>
      </c>
      <c r="LJ258">
        <v>1.215508</v>
      </c>
      <c r="LK258">
        <v>27.364730000000002</v>
      </c>
      <c r="LL258" s="1">
        <v>3.9049819999999999E-4</v>
      </c>
      <c r="LM258">
        <v>0.1060011</v>
      </c>
      <c r="LN258">
        <v>1.2158279999999999</v>
      </c>
      <c r="LO258">
        <v>27.891020000000001</v>
      </c>
      <c r="LP258" s="1">
        <v>3.7390299999999997E-4</v>
      </c>
      <c r="LQ258">
        <v>0.1014762</v>
      </c>
      <c r="LR258">
        <v>1.21614</v>
      </c>
      <c r="LS258">
        <v>28.544519999999999</v>
      </c>
      <c r="LT258" s="1">
        <v>3.5760570000000001E-4</v>
      </c>
      <c r="LU258">
        <v>9.7025630000000002E-2</v>
      </c>
      <c r="LV258">
        <v>1.2164079999999999</v>
      </c>
      <c r="LW258">
        <v>28.966049999999999</v>
      </c>
      <c r="LX258" s="1">
        <v>3.4175669999999999E-4</v>
      </c>
      <c r="LY258">
        <v>9.2695559999999996E-2</v>
      </c>
      <c r="LZ258">
        <v>1.216666</v>
      </c>
      <c r="MA258">
        <v>28.911439999999999</v>
      </c>
      <c r="MB258" s="1">
        <v>3.2598369999999998E-4</v>
      </c>
      <c r="MC258">
        <v>8.8511359999999997E-2</v>
      </c>
      <c r="MD258">
        <v>1.2168939999999999</v>
      </c>
      <c r="ME258">
        <v>28.315619999999999</v>
      </c>
      <c r="MF258" s="1">
        <v>3.101771E-4</v>
      </c>
      <c r="MG258">
        <v>8.449363E-2</v>
      </c>
      <c r="MH258">
        <v>1.217025</v>
      </c>
      <c r="MI258">
        <v>27.669170000000001</v>
      </c>
      <c r="MJ258" s="1">
        <v>2.952443E-4</v>
      </c>
      <c r="MK258">
        <v>8.0673999999999996E-2</v>
      </c>
      <c r="ML258">
        <v>1.2171909999999999</v>
      </c>
      <c r="MM258">
        <v>27.19539</v>
      </c>
      <c r="MN258" s="1">
        <v>2.8119579999999998E-4</v>
      </c>
      <c r="MO258">
        <v>7.7057E-2</v>
      </c>
      <c r="MP258">
        <v>1.2172620000000001</v>
      </c>
      <c r="MQ258">
        <v>27.47758</v>
      </c>
      <c r="MR258" s="1">
        <v>2.6781020000000001E-4</v>
      </c>
      <c r="MS258">
        <v>7.3597679999999999E-2</v>
      </c>
      <c r="MT258">
        <v>1.2173700000000001</v>
      </c>
      <c r="MU258">
        <v>27.769659999999998</v>
      </c>
      <c r="MV258" s="1">
        <v>2.548548E-4</v>
      </c>
      <c r="MW258">
        <v>7.0234340000000006E-2</v>
      </c>
      <c r="MX258">
        <v>1.217438</v>
      </c>
      <c r="MY258">
        <v>27.91263</v>
      </c>
      <c r="MZ258" s="1">
        <v>2.422244E-4</v>
      </c>
      <c r="NA258">
        <v>6.6928329999999994E-2</v>
      </c>
      <c r="NB258">
        <v>1.2175100000000001</v>
      </c>
      <c r="NC258">
        <v>27.905200000000001</v>
      </c>
      <c r="ND258" s="1">
        <v>2.2988380000000001E-4</v>
      </c>
      <c r="NE258">
        <v>6.3678009999999993E-2</v>
      </c>
      <c r="NF258">
        <v>1.2174879999999999</v>
      </c>
      <c r="NG258">
        <v>27.770659999999999</v>
      </c>
      <c r="NH258" s="1">
        <v>2.1802740000000001E-4</v>
      </c>
      <c r="NI258">
        <v>6.0538549999999997E-2</v>
      </c>
      <c r="NJ258">
        <v>1.2175180000000001</v>
      </c>
      <c r="NK258">
        <v>27.279979999999998</v>
      </c>
      <c r="NL258" s="1">
        <v>2.0696350000000001E-4</v>
      </c>
      <c r="NM258">
        <v>5.7594520000000003E-2</v>
      </c>
      <c r="NN258">
        <v>1.217517</v>
      </c>
      <c r="NO258">
        <v>26.661300000000001</v>
      </c>
      <c r="NP258" s="1">
        <v>1.968939E-4</v>
      </c>
      <c r="NQ258">
        <v>5.4903609999999999E-2</v>
      </c>
      <c r="NR258">
        <v>1.2175370000000001</v>
      </c>
      <c r="NS258">
        <v>26.16949</v>
      </c>
      <c r="NT258" s="1">
        <v>1.8780380000000001E-4</v>
      </c>
      <c r="NU258">
        <v>5.2471429999999999E-2</v>
      </c>
      <c r="NV258">
        <v>1.217554</v>
      </c>
      <c r="NW258">
        <v>26.50309</v>
      </c>
      <c r="NX258" s="1">
        <v>1.795287E-4</v>
      </c>
      <c r="NY258">
        <v>5.0251909999999997E-2</v>
      </c>
      <c r="NZ258">
        <v>1.217541</v>
      </c>
      <c r="OA258">
        <v>27.205410000000001</v>
      </c>
      <c r="OB258" s="1">
        <v>1.7193260000000001E-4</v>
      </c>
      <c r="OC258">
        <v>4.8213140000000002E-2</v>
      </c>
      <c r="OD258">
        <v>1.21753</v>
      </c>
      <c r="OE258">
        <v>27.806699999999999</v>
      </c>
      <c r="OF258" s="1">
        <v>1.648474E-4</v>
      </c>
      <c r="OG258">
        <v>4.6312279999999997E-2</v>
      </c>
      <c r="OH258">
        <v>1.21756</v>
      </c>
      <c r="OI258">
        <v>28.200569999999999</v>
      </c>
      <c r="OJ258" s="1">
        <v>1.5816699999999999E-4</v>
      </c>
      <c r="OK258">
        <v>4.451339E-2</v>
      </c>
    </row>
    <row r="259" spans="1:401" x14ac:dyDescent="0.35">
      <c r="A259">
        <v>265</v>
      </c>
      <c r="B259" t="s">
        <v>4</v>
      </c>
      <c r="C259" t="s">
        <v>181</v>
      </c>
      <c r="D259" t="s">
        <v>265</v>
      </c>
      <c r="E259">
        <v>869.14030000000002</v>
      </c>
      <c r="F259">
        <v>0.90010590000000001</v>
      </c>
      <c r="G259">
        <v>23.24352</v>
      </c>
      <c r="H259">
        <v>0</v>
      </c>
      <c r="I259">
        <v>0</v>
      </c>
      <c r="J259">
        <v>0.89822519999999995</v>
      </c>
      <c r="K259">
        <v>23.231829999999999</v>
      </c>
      <c r="L259">
        <v>0</v>
      </c>
      <c r="M259">
        <v>0</v>
      </c>
      <c r="N259">
        <v>0.89624269999999995</v>
      </c>
      <c r="O259">
        <v>23.355239999999998</v>
      </c>
      <c r="P259">
        <v>0</v>
      </c>
      <c r="Q259">
        <v>0</v>
      </c>
      <c r="R259">
        <v>0.89430540000000003</v>
      </c>
      <c r="S259">
        <v>23.364319999999999</v>
      </c>
      <c r="T259">
        <v>0</v>
      </c>
      <c r="U259">
        <v>0</v>
      </c>
      <c r="V259">
        <v>0.89229069999999999</v>
      </c>
      <c r="W259">
        <v>23.141970000000001</v>
      </c>
      <c r="X259">
        <v>0</v>
      </c>
      <c r="Y259">
        <v>0</v>
      </c>
      <c r="Z259">
        <v>0.89036490000000001</v>
      </c>
      <c r="AA259">
        <v>22.948180000000001</v>
      </c>
      <c r="AB259">
        <v>0</v>
      </c>
      <c r="AC259">
        <v>0</v>
      </c>
      <c r="AD259">
        <v>0.88834519999999995</v>
      </c>
      <c r="AE259">
        <v>22.786169999999998</v>
      </c>
      <c r="AF259">
        <v>0</v>
      </c>
      <c r="AG259">
        <v>0</v>
      </c>
      <c r="AH259">
        <v>0.88603989999999999</v>
      </c>
      <c r="AI259">
        <v>23.026019999999999</v>
      </c>
      <c r="AJ259">
        <v>0</v>
      </c>
      <c r="AK259">
        <v>0</v>
      </c>
      <c r="AL259">
        <v>0.88328379999999995</v>
      </c>
      <c r="AM259">
        <v>23.37313</v>
      </c>
      <c r="AN259">
        <v>0</v>
      </c>
      <c r="AO259">
        <v>0</v>
      </c>
      <c r="AP259">
        <v>0.88023439999999997</v>
      </c>
      <c r="AQ259">
        <v>23.78819</v>
      </c>
      <c r="AR259">
        <v>0</v>
      </c>
      <c r="AS259">
        <v>0</v>
      </c>
      <c r="AT259">
        <v>0.87716879999999997</v>
      </c>
      <c r="AU259">
        <v>24.203109999999999</v>
      </c>
      <c r="AV259">
        <v>0</v>
      </c>
      <c r="AW259">
        <v>0</v>
      </c>
      <c r="AX259">
        <v>0.87430319999999995</v>
      </c>
      <c r="AY259">
        <v>24.374379999999999</v>
      </c>
      <c r="AZ259">
        <v>3.122668E-32</v>
      </c>
      <c r="BA259">
        <v>9.6551499999999996E-30</v>
      </c>
      <c r="BB259">
        <v>0.87171069999999995</v>
      </c>
      <c r="BC259">
        <v>24.436319999999998</v>
      </c>
      <c r="BD259" s="1">
        <v>1.146988E-19</v>
      </c>
      <c r="BE259" s="1">
        <v>3.1184960000000003E-17</v>
      </c>
      <c r="BF259">
        <v>0.86936959999999996</v>
      </c>
      <c r="BG259">
        <v>24.409230000000001</v>
      </c>
      <c r="BH259" s="1">
        <v>4.5799860000000003E-12</v>
      </c>
      <c r="BI259" s="1">
        <v>9.6841480000000005E-10</v>
      </c>
      <c r="BJ259">
        <v>0.86714860000000005</v>
      </c>
      <c r="BK259">
        <v>24.491420000000002</v>
      </c>
      <c r="BL259" s="1">
        <v>2.4313170000000001E-7</v>
      </c>
      <c r="BM259" s="1">
        <v>5.6680250000000003E-5</v>
      </c>
      <c r="BN259">
        <v>0.86490909999999999</v>
      </c>
      <c r="BO259">
        <v>24.99502</v>
      </c>
      <c r="BP259" s="1">
        <v>1.737028E-4</v>
      </c>
      <c r="BQ259" s="1">
        <v>4.3305250000000003E-2</v>
      </c>
      <c r="BR259">
        <v>0.86256569999999999</v>
      </c>
      <c r="BS259">
        <v>25.403199999999998</v>
      </c>
      <c r="BT259" s="1">
        <v>1.888279E-2</v>
      </c>
      <c r="BU259" s="1">
        <v>4.9527710000000003</v>
      </c>
      <c r="BV259">
        <v>0.86000860000000001</v>
      </c>
      <c r="BW259">
        <v>25.774010000000001</v>
      </c>
      <c r="BX259" s="1">
        <v>0.55094290000000001</v>
      </c>
      <c r="BY259" s="1">
        <v>150.9657</v>
      </c>
      <c r="BZ259">
        <v>0.857151</v>
      </c>
      <c r="CA259">
        <v>26.013500000000001</v>
      </c>
      <c r="CB259" s="1">
        <v>5.8038259999999999</v>
      </c>
      <c r="CC259">
        <v>1652.4839999999999</v>
      </c>
      <c r="CD259">
        <v>0.85385169999999999</v>
      </c>
      <c r="CE259">
        <v>26.023820000000001</v>
      </c>
      <c r="CF259" s="1">
        <v>26.788460000000001</v>
      </c>
      <c r="CG259">
        <v>7896.8890000000001</v>
      </c>
      <c r="CH259">
        <v>0.85008649999999997</v>
      </c>
      <c r="CI259">
        <v>25.873069999999998</v>
      </c>
      <c r="CJ259">
        <v>62.484679999999997</v>
      </c>
      <c r="CK259">
        <v>19017.25</v>
      </c>
      <c r="CL259">
        <v>0.84594460000000005</v>
      </c>
      <c r="CM259">
        <v>25.81118</v>
      </c>
      <c r="CN259">
        <v>82.442239999999998</v>
      </c>
      <c r="CO259">
        <v>25826.07</v>
      </c>
      <c r="CP259">
        <v>0.84155579999999996</v>
      </c>
      <c r="CQ259">
        <v>25.923290000000001</v>
      </c>
      <c r="CR259">
        <v>67.502870000000001</v>
      </c>
      <c r="CS259">
        <v>21702.05</v>
      </c>
      <c r="CT259">
        <v>0.83659950000000005</v>
      </c>
      <c r="CU259">
        <v>26.283899999999999</v>
      </c>
      <c r="CV259">
        <v>37.021250000000002</v>
      </c>
      <c r="CW259">
        <v>12190.02</v>
      </c>
      <c r="CX259">
        <v>0.83126449999999996</v>
      </c>
      <c r="CY259">
        <v>26.20636</v>
      </c>
      <c r="CZ259">
        <v>14.544879999999999</v>
      </c>
      <c r="DA259">
        <v>4895.223</v>
      </c>
      <c r="DB259">
        <v>0.82573030000000003</v>
      </c>
      <c r="DC259">
        <v>26.380800000000001</v>
      </c>
      <c r="DD259">
        <v>4.3645709999999998</v>
      </c>
      <c r="DE259">
        <v>1496.7380000000001</v>
      </c>
      <c r="DF259">
        <v>0.82006579999999996</v>
      </c>
      <c r="DG259">
        <v>26.455950000000001</v>
      </c>
      <c r="DH259">
        <v>1.082468</v>
      </c>
      <c r="DI259">
        <v>376.23660000000001</v>
      </c>
      <c r="DJ259">
        <v>0.81419620000000004</v>
      </c>
      <c r="DK259">
        <v>26.298089999999998</v>
      </c>
      <c r="DL259">
        <v>0.26522980000000002</v>
      </c>
      <c r="DM259">
        <v>91.994839999999996</v>
      </c>
      <c r="DN259">
        <v>0.80807189999999995</v>
      </c>
      <c r="DO259">
        <v>26.102609999999999</v>
      </c>
      <c r="DP259">
        <v>9.8886059999999998E-2</v>
      </c>
      <c r="DQ259">
        <v>33.262599999999999</v>
      </c>
      <c r="DR259">
        <v>0.80206449999999996</v>
      </c>
      <c r="DS259">
        <v>25.982299999999999</v>
      </c>
      <c r="DT259">
        <v>7.0565820000000001E-2</v>
      </c>
      <c r="DU259">
        <v>23.170929999999998</v>
      </c>
      <c r="DV259">
        <v>0.79604960000000002</v>
      </c>
      <c r="DW259">
        <v>26.057110000000002</v>
      </c>
      <c r="DX259">
        <v>6.6185679999999997E-2</v>
      </c>
      <c r="DY259">
        <v>21.697099999999999</v>
      </c>
      <c r="DZ259">
        <v>0.79010840000000004</v>
      </c>
      <c r="EA259">
        <v>26.662179999999999</v>
      </c>
      <c r="EB259">
        <v>6.3945139999999998E-2</v>
      </c>
      <c r="EC259">
        <v>21.067229999999999</v>
      </c>
      <c r="ED259">
        <v>0.78439349999999997</v>
      </c>
      <c r="EE259">
        <v>27.20675</v>
      </c>
      <c r="EF259">
        <v>6.0458329999999998E-2</v>
      </c>
      <c r="EG259">
        <v>20.029810000000001</v>
      </c>
      <c r="EH259">
        <v>0.77841300000000002</v>
      </c>
      <c r="EI259">
        <v>27.61721</v>
      </c>
      <c r="EJ259">
        <v>5.605011E-2</v>
      </c>
      <c r="EK259">
        <v>18.657820000000001</v>
      </c>
      <c r="EL259">
        <v>0.77187689999999998</v>
      </c>
      <c r="EM259">
        <v>27.841249999999999</v>
      </c>
      <c r="EN259" s="1">
        <v>5.1151389999999998E-2</v>
      </c>
      <c r="EO259">
        <v>17.119199999999999</v>
      </c>
      <c r="EP259">
        <v>0.76497809999999999</v>
      </c>
      <c r="EQ259">
        <v>27.562439999999999</v>
      </c>
      <c r="ER259" s="1">
        <v>4.6198679999999999E-2</v>
      </c>
      <c r="ES259">
        <v>15.54824</v>
      </c>
      <c r="ET259">
        <v>0.75800449999999997</v>
      </c>
      <c r="EU259">
        <v>26.991409999999998</v>
      </c>
      <c r="EV259" s="1">
        <v>4.1488690000000002E-2</v>
      </c>
      <c r="EW259">
        <v>14.03661</v>
      </c>
      <c r="EX259">
        <v>0.75091379999999996</v>
      </c>
      <c r="EY259">
        <v>26.62285</v>
      </c>
      <c r="EZ259">
        <v>3.7141809999999997E-2</v>
      </c>
      <c r="FA259">
        <v>12.632070000000001</v>
      </c>
      <c r="FB259">
        <v>0.74434730000000005</v>
      </c>
      <c r="FC259">
        <v>26.507680000000001</v>
      </c>
      <c r="FD259" s="1">
        <v>3.3234930000000003E-2</v>
      </c>
      <c r="FE259">
        <v>11.351380000000001</v>
      </c>
      <c r="FF259">
        <v>0.73798229999999998</v>
      </c>
      <c r="FG259">
        <v>26.929839999999999</v>
      </c>
      <c r="FH259" s="1">
        <v>2.9737309999999999E-2</v>
      </c>
      <c r="FI259">
        <v>10.19688</v>
      </c>
      <c r="FJ259">
        <v>0.73155840000000005</v>
      </c>
      <c r="FK259">
        <v>27.355920000000001</v>
      </c>
      <c r="FL259" s="1">
        <v>2.6613310000000001E-2</v>
      </c>
      <c r="FM259">
        <v>9.1614269999999998</v>
      </c>
      <c r="FN259">
        <v>0.72569640000000002</v>
      </c>
      <c r="FO259">
        <v>27.542819999999999</v>
      </c>
      <c r="FP259" s="1">
        <v>2.3814399999999999E-2</v>
      </c>
      <c r="FQ259">
        <v>8.2212619999999994</v>
      </c>
      <c r="FR259">
        <v>0.72257360000000004</v>
      </c>
      <c r="FS259">
        <v>27.452059999999999</v>
      </c>
      <c r="FT259" s="1">
        <v>2.139537E-2</v>
      </c>
      <c r="FU259">
        <v>7.3883650000000003</v>
      </c>
      <c r="FV259">
        <v>0.71818219999999999</v>
      </c>
      <c r="FW259">
        <v>27.050789999999999</v>
      </c>
      <c r="FX259" s="1">
        <v>1.916524E-2</v>
      </c>
      <c r="FY259">
        <v>6.6323290000000004</v>
      </c>
      <c r="FZ259">
        <v>0.71368810000000005</v>
      </c>
      <c r="GA259">
        <v>26.498619999999999</v>
      </c>
      <c r="GB259">
        <v>1.7145239999999999E-2</v>
      </c>
      <c r="GC259">
        <v>5.9463860000000004</v>
      </c>
      <c r="GD259">
        <v>0.70981850000000002</v>
      </c>
      <c r="GE259">
        <v>26.01493</v>
      </c>
      <c r="GF259" s="1">
        <v>1.5333070000000001E-2</v>
      </c>
      <c r="GG259">
        <v>5.3243879999999999</v>
      </c>
      <c r="GH259">
        <v>0.70685580000000003</v>
      </c>
      <c r="GI259">
        <v>25.858619999999998</v>
      </c>
      <c r="GJ259" s="1">
        <v>1.371383E-2</v>
      </c>
      <c r="GK259">
        <v>4.7605130000000004</v>
      </c>
      <c r="GL259">
        <v>0.70476380000000005</v>
      </c>
      <c r="GM259">
        <v>26.389289999999999</v>
      </c>
      <c r="GN259" s="1">
        <v>1.226815E-2</v>
      </c>
      <c r="GO259">
        <v>4.2521420000000001</v>
      </c>
      <c r="GP259">
        <v>0.70298309999999997</v>
      </c>
      <c r="GQ259">
        <v>27.207699999999999</v>
      </c>
      <c r="GR259" s="1">
        <v>1.097456E-2</v>
      </c>
      <c r="GS259">
        <v>3.7962880000000001</v>
      </c>
      <c r="GT259">
        <v>0.70307260000000005</v>
      </c>
      <c r="GU259">
        <v>28.061530000000001</v>
      </c>
      <c r="GV259" s="1">
        <v>9.8322570000000005E-3</v>
      </c>
      <c r="GW259">
        <v>3.384579</v>
      </c>
      <c r="GX259">
        <v>0.70361510000000005</v>
      </c>
      <c r="GY259">
        <v>28.561409999999999</v>
      </c>
      <c r="GZ259" s="1">
        <v>8.7933939999999995E-3</v>
      </c>
      <c r="HA259">
        <v>3.0176470000000002</v>
      </c>
      <c r="HB259">
        <v>0.70411880000000004</v>
      </c>
      <c r="HC259">
        <v>28.528079999999999</v>
      </c>
      <c r="HD259" s="1">
        <v>7.8489159999999992E-3</v>
      </c>
      <c r="HE259">
        <v>2.686248</v>
      </c>
      <c r="HF259">
        <v>0.70481689999999997</v>
      </c>
      <c r="HG259">
        <v>27.898109999999999</v>
      </c>
      <c r="HH259" s="1">
        <v>6.9902159999999996E-3</v>
      </c>
      <c r="HI259">
        <v>2.3857200000000001</v>
      </c>
      <c r="HJ259">
        <v>0.70549859999999998</v>
      </c>
      <c r="HK259">
        <v>27.284400000000002</v>
      </c>
      <c r="HL259" s="1">
        <v>6.2022630000000004E-3</v>
      </c>
      <c r="HM259">
        <v>2.1116440000000001</v>
      </c>
      <c r="HN259">
        <v>0.70607310000000001</v>
      </c>
      <c r="HO259">
        <v>26.924379999999999</v>
      </c>
      <c r="HP259" s="1">
        <v>5.4729189999999997E-3</v>
      </c>
      <c r="HQ259">
        <v>1.859828</v>
      </c>
      <c r="HR259">
        <v>0.70662930000000002</v>
      </c>
      <c r="HS259">
        <v>27.121649999999999</v>
      </c>
      <c r="HT259" s="1">
        <v>4.7870789999999996E-3</v>
      </c>
      <c r="HU259">
        <v>1.624385</v>
      </c>
      <c r="HV259">
        <v>0.70705030000000002</v>
      </c>
      <c r="HW259">
        <v>27.71499</v>
      </c>
      <c r="HX259" s="1">
        <v>4.1227260000000002E-3</v>
      </c>
      <c r="HY259">
        <v>1.3980790000000001</v>
      </c>
      <c r="HZ259">
        <v>0.70748109999999997</v>
      </c>
      <c r="IA259">
        <v>28.188300000000002</v>
      </c>
      <c r="IB259" s="1">
        <v>3.4701440000000001E-3</v>
      </c>
      <c r="IC259">
        <v>1.176725</v>
      </c>
      <c r="ID259">
        <v>0.70779159999999997</v>
      </c>
      <c r="IE259">
        <v>28.499230000000001</v>
      </c>
      <c r="IF259" s="1">
        <v>2.8444630000000002E-3</v>
      </c>
      <c r="IG259">
        <v>0.96493510000000005</v>
      </c>
      <c r="IH259">
        <v>0.7080457</v>
      </c>
      <c r="II259">
        <v>28.334070000000001</v>
      </c>
      <c r="IJ259" s="1">
        <v>2.2810719999999999E-3</v>
      </c>
      <c r="IK259">
        <v>0.77394859999999999</v>
      </c>
      <c r="IL259">
        <v>0.70827019999999996</v>
      </c>
      <c r="IM259">
        <v>27.66836</v>
      </c>
      <c r="IN259" s="1">
        <v>1.8146900000000001E-3</v>
      </c>
      <c r="IO259">
        <v>0.61523430000000001</v>
      </c>
      <c r="IP259">
        <v>0.70844660000000004</v>
      </c>
      <c r="IQ259">
        <v>26.90549</v>
      </c>
      <c r="IR259" s="1">
        <v>1.4596660000000001E-3</v>
      </c>
      <c r="IS259">
        <v>0.49397920000000001</v>
      </c>
      <c r="IT259">
        <v>0.70855570000000001</v>
      </c>
      <c r="IU259">
        <v>26.393170000000001</v>
      </c>
      <c r="IV259" s="1">
        <v>1.207343E-3</v>
      </c>
      <c r="IW259">
        <v>0.4075722</v>
      </c>
      <c r="IX259">
        <v>0.70862259999999999</v>
      </c>
      <c r="IY259">
        <v>26.750299999999999</v>
      </c>
      <c r="IZ259" s="1">
        <v>1.03388E-3</v>
      </c>
      <c r="JA259">
        <v>0.34819600000000001</v>
      </c>
      <c r="JB259">
        <v>0.70867000000000002</v>
      </c>
      <c r="JC259">
        <v>27.434010000000001</v>
      </c>
      <c r="JD259" s="1">
        <v>9.1332100000000003E-4</v>
      </c>
      <c r="JE259">
        <v>0.30698249999999999</v>
      </c>
      <c r="JF259">
        <v>0.70868330000000002</v>
      </c>
      <c r="JG259">
        <v>28.160630000000001</v>
      </c>
      <c r="JH259" s="1">
        <v>8.2420200000000001E-4</v>
      </c>
      <c r="JI259">
        <v>0.27669110000000002</v>
      </c>
      <c r="JJ259">
        <v>0.70868129999999996</v>
      </c>
      <c r="JK259">
        <v>28.43881</v>
      </c>
      <c r="JL259" s="1">
        <v>7.5334619999999997E-4</v>
      </c>
      <c r="JM259">
        <v>0.25272109999999998</v>
      </c>
      <c r="JN259">
        <v>0.70865259999999997</v>
      </c>
      <c r="JO259">
        <v>28.282019999999999</v>
      </c>
      <c r="JP259" s="1">
        <v>6.9447119999999996E-4</v>
      </c>
      <c r="JQ259">
        <v>0.23283010000000001</v>
      </c>
      <c r="JR259">
        <v>0.70864369999999999</v>
      </c>
      <c r="JS259">
        <v>27.643899999999999</v>
      </c>
      <c r="JT259" s="1">
        <v>6.4507289999999999E-4</v>
      </c>
      <c r="JU259">
        <v>0.2161459</v>
      </c>
      <c r="JV259">
        <v>0.70861070000000004</v>
      </c>
      <c r="JW259">
        <v>26.98987</v>
      </c>
      <c r="JX259" s="1">
        <v>6.0381119999999996E-4</v>
      </c>
      <c r="JY259">
        <v>0.2022014</v>
      </c>
      <c r="JZ259">
        <v>0.70857890000000001</v>
      </c>
      <c r="KA259">
        <v>26.575289999999999</v>
      </c>
      <c r="KB259" s="1">
        <v>5.692599E-4</v>
      </c>
      <c r="KC259">
        <v>0.19054260000000001</v>
      </c>
      <c r="KD259">
        <v>0.70854530000000004</v>
      </c>
      <c r="KE259">
        <v>26.982530000000001</v>
      </c>
      <c r="KF259" s="1">
        <v>5.4011089999999999E-4</v>
      </c>
      <c r="KG259">
        <v>0.1807174</v>
      </c>
      <c r="KH259">
        <v>0.70851969999999997</v>
      </c>
      <c r="KI259">
        <v>27.68591</v>
      </c>
      <c r="KJ259" s="1">
        <v>5.153604E-4</v>
      </c>
      <c r="KK259">
        <v>0.17234759999999999</v>
      </c>
      <c r="KL259">
        <v>0.7084956</v>
      </c>
      <c r="KM259">
        <v>28.48948</v>
      </c>
      <c r="KN259" s="1">
        <v>4.9403809999999995E-4</v>
      </c>
      <c r="KO259">
        <v>0.1651581</v>
      </c>
      <c r="KP259">
        <v>0.70846819999999999</v>
      </c>
      <c r="KQ259">
        <v>29.095890000000001</v>
      </c>
      <c r="KR259" s="1">
        <v>4.75396E-4</v>
      </c>
      <c r="KS259">
        <v>0.1588688</v>
      </c>
      <c r="KT259">
        <v>0.70848990000000001</v>
      </c>
      <c r="KU259">
        <v>29.05968</v>
      </c>
      <c r="KV259" s="1">
        <v>4.5835800000000002E-4</v>
      </c>
      <c r="KW259">
        <v>0.15314159999999999</v>
      </c>
      <c r="KX259">
        <v>0.70849439999999997</v>
      </c>
      <c r="KY259">
        <v>28.488810000000001</v>
      </c>
      <c r="KZ259" s="1">
        <v>4.4194740000000002E-4</v>
      </c>
      <c r="LA259">
        <v>0.1476403</v>
      </c>
      <c r="LB259">
        <v>0.70849280000000003</v>
      </c>
      <c r="LC259">
        <v>27.757390000000001</v>
      </c>
      <c r="LD259" s="1">
        <v>4.2555289999999998E-4</v>
      </c>
      <c r="LE259">
        <v>0.14215459999999999</v>
      </c>
      <c r="LF259">
        <v>0.70851240000000004</v>
      </c>
      <c r="LG259">
        <v>27.224879999999999</v>
      </c>
      <c r="LH259" s="1">
        <v>4.0899030000000002E-4</v>
      </c>
      <c r="LI259">
        <v>0.13660649999999999</v>
      </c>
      <c r="LJ259">
        <v>0.70856640000000004</v>
      </c>
      <c r="LK259">
        <v>27.395669999999999</v>
      </c>
      <c r="LL259" s="1">
        <v>3.922962E-4</v>
      </c>
      <c r="LM259">
        <v>0.1310151</v>
      </c>
      <c r="LN259">
        <v>0.70860100000000004</v>
      </c>
      <c r="LO259">
        <v>27.90504</v>
      </c>
      <c r="LP259" s="1">
        <v>3.756864E-4</v>
      </c>
      <c r="LQ259">
        <v>0.12545770000000001</v>
      </c>
      <c r="LR259">
        <v>0.70864309999999997</v>
      </c>
      <c r="LS259">
        <v>28.553519999999999</v>
      </c>
      <c r="LT259" s="1">
        <v>3.5934580000000001E-4</v>
      </c>
      <c r="LU259">
        <v>0.11998159999999999</v>
      </c>
      <c r="LV259">
        <v>0.70870829999999996</v>
      </c>
      <c r="LW259">
        <v>28.98413</v>
      </c>
      <c r="LX259" s="1">
        <v>3.434512E-4</v>
      </c>
      <c r="LY259">
        <v>0.114647</v>
      </c>
      <c r="LZ259">
        <v>0.70877190000000001</v>
      </c>
      <c r="MA259">
        <v>28.945309999999999</v>
      </c>
      <c r="MB259" s="1">
        <v>3.276164E-4</v>
      </c>
      <c r="MC259">
        <v>0.1094875</v>
      </c>
      <c r="MD259">
        <v>0.70880390000000004</v>
      </c>
      <c r="ME259">
        <v>28.360119999999998</v>
      </c>
      <c r="MF259" s="1">
        <v>3.1173639999999999E-4</v>
      </c>
      <c r="MG259">
        <v>0.1045272</v>
      </c>
      <c r="MH259">
        <v>0.70883430000000003</v>
      </c>
      <c r="MI259">
        <v>27.711279999999999</v>
      </c>
      <c r="MJ259">
        <v>2.9671409999999999E-4</v>
      </c>
      <c r="MK259">
        <v>9.9800490000000006E-2</v>
      </c>
      <c r="ML259">
        <v>0.70888249999999997</v>
      </c>
      <c r="MM259">
        <v>27.22841</v>
      </c>
      <c r="MN259" s="1">
        <v>2.825894E-4</v>
      </c>
      <c r="MO259">
        <v>9.5328640000000006E-2</v>
      </c>
      <c r="MP259">
        <v>0.70891669999999996</v>
      </c>
      <c r="MQ259">
        <v>27.49727</v>
      </c>
      <c r="MR259" s="1">
        <v>2.6915130000000002E-4</v>
      </c>
      <c r="MS259">
        <v>9.1054769999999993E-2</v>
      </c>
      <c r="MT259">
        <v>0.70893600000000001</v>
      </c>
      <c r="MU259">
        <v>27.775500000000001</v>
      </c>
      <c r="MV259" s="1">
        <v>2.5616419999999998E-4</v>
      </c>
      <c r="MW259">
        <v>8.6907360000000003E-2</v>
      </c>
      <c r="MX259">
        <v>0.70896769999999998</v>
      </c>
      <c r="MY259">
        <v>27.917339999999999</v>
      </c>
      <c r="MZ259" s="1">
        <v>2.4351200000000001E-4</v>
      </c>
      <c r="NA259">
        <v>8.2833000000000004E-2</v>
      </c>
      <c r="NB259">
        <v>0.70898190000000005</v>
      </c>
      <c r="NC259">
        <v>27.916699999999999</v>
      </c>
      <c r="ND259" s="1">
        <v>2.3114190000000001E-4</v>
      </c>
      <c r="NE259">
        <v>7.8824359999999996E-2</v>
      </c>
      <c r="NF259">
        <v>0.70898380000000005</v>
      </c>
      <c r="NG259">
        <v>27.803090000000001</v>
      </c>
      <c r="NH259" s="1">
        <v>2.1922280000000001E-4</v>
      </c>
      <c r="NI259">
        <v>7.4938939999999996E-2</v>
      </c>
      <c r="NJ259">
        <v>0.70897840000000001</v>
      </c>
      <c r="NK259">
        <v>27.330380000000002</v>
      </c>
      <c r="NL259" s="1">
        <v>2.0806500000000001E-4</v>
      </c>
      <c r="NM259">
        <v>7.1285020000000004E-2</v>
      </c>
      <c r="NN259">
        <v>0.70899970000000001</v>
      </c>
      <c r="NO259">
        <v>26.71649</v>
      </c>
      <c r="NP259" s="1">
        <v>1.9789189999999999E-4</v>
      </c>
      <c r="NQ259">
        <v>6.7936720000000006E-2</v>
      </c>
      <c r="NR259">
        <v>0.70898629999999996</v>
      </c>
      <c r="NS259">
        <v>26.215789999999998</v>
      </c>
      <c r="NT259" s="1">
        <v>1.8870590000000001E-4</v>
      </c>
      <c r="NU259">
        <v>6.4910399999999993E-2</v>
      </c>
      <c r="NV259">
        <v>0.70900370000000001</v>
      </c>
      <c r="NW259">
        <v>26.533059999999999</v>
      </c>
      <c r="NX259" s="1">
        <v>1.803528E-4</v>
      </c>
      <c r="NY259">
        <v>6.2150850000000001E-2</v>
      </c>
      <c r="NZ259">
        <v>0.70899829999999997</v>
      </c>
      <c r="OA259">
        <v>27.22052</v>
      </c>
      <c r="OB259" s="1">
        <v>1.7269369999999999E-4</v>
      </c>
      <c r="OC259">
        <v>5.9619510000000001E-2</v>
      </c>
      <c r="OD259">
        <v>0.70899369999999995</v>
      </c>
      <c r="OE259">
        <v>27.82085</v>
      </c>
      <c r="OF259" s="1">
        <v>1.6556000000000001E-4</v>
      </c>
      <c r="OG259">
        <v>5.7262779999999999E-2</v>
      </c>
      <c r="OH259">
        <v>0.70899270000000003</v>
      </c>
      <c r="OI259">
        <v>28.22334</v>
      </c>
      <c r="OJ259" s="1">
        <v>1.5884389999999999E-4</v>
      </c>
      <c r="OK259">
        <v>5.5036370000000001E-2</v>
      </c>
    </row>
    <row r="260" spans="1:401" x14ac:dyDescent="0.35">
      <c r="A260">
        <v>266</v>
      </c>
      <c r="B260" t="s">
        <v>4</v>
      </c>
      <c r="C260" t="s">
        <v>181</v>
      </c>
      <c r="D260" t="s">
        <v>266</v>
      </c>
      <c r="E260">
        <v>875.22410000000002</v>
      </c>
      <c r="F260">
        <v>0.89017959999999996</v>
      </c>
      <c r="G260">
        <v>23.279039999999998</v>
      </c>
      <c r="H260">
        <v>0</v>
      </c>
      <c r="I260">
        <v>0</v>
      </c>
      <c r="J260">
        <v>0.88850739999999995</v>
      </c>
      <c r="K260">
        <v>23.262599999999999</v>
      </c>
      <c r="L260">
        <v>0</v>
      </c>
      <c r="M260">
        <v>0</v>
      </c>
      <c r="N260">
        <v>0.88666310000000004</v>
      </c>
      <c r="O260">
        <v>23.380050000000001</v>
      </c>
      <c r="P260">
        <v>0</v>
      </c>
      <c r="Q260">
        <v>0</v>
      </c>
      <c r="R260">
        <v>0.8848876</v>
      </c>
      <c r="S260">
        <v>23.380120000000002</v>
      </c>
      <c r="T260">
        <v>0</v>
      </c>
      <c r="U260">
        <v>0</v>
      </c>
      <c r="V260">
        <v>0.88309040000000005</v>
      </c>
      <c r="W260">
        <v>23.15644</v>
      </c>
      <c r="X260">
        <v>0</v>
      </c>
      <c r="Y260">
        <v>0</v>
      </c>
      <c r="Z260">
        <v>0.88132699999999997</v>
      </c>
      <c r="AA260">
        <v>22.962689999999998</v>
      </c>
      <c r="AB260">
        <v>0</v>
      </c>
      <c r="AC260">
        <v>0</v>
      </c>
      <c r="AD260">
        <v>0.87950519999999999</v>
      </c>
      <c r="AE260">
        <v>22.803820000000002</v>
      </c>
      <c r="AF260">
        <v>0</v>
      </c>
      <c r="AG260">
        <v>0</v>
      </c>
      <c r="AH260">
        <v>0.87739990000000001</v>
      </c>
      <c r="AI260">
        <v>23.056830000000001</v>
      </c>
      <c r="AJ260">
        <v>0</v>
      </c>
      <c r="AK260">
        <v>0</v>
      </c>
      <c r="AL260">
        <v>0.87494740000000004</v>
      </c>
      <c r="AM260">
        <v>23.40438</v>
      </c>
      <c r="AN260">
        <v>0</v>
      </c>
      <c r="AO260">
        <v>0</v>
      </c>
      <c r="AP260">
        <v>0.87216099999999996</v>
      </c>
      <c r="AQ260">
        <v>23.814910000000001</v>
      </c>
      <c r="AR260">
        <v>0</v>
      </c>
      <c r="AS260">
        <v>0</v>
      </c>
      <c r="AT260">
        <v>0.86939029999999995</v>
      </c>
      <c r="AU260">
        <v>24.219429999999999</v>
      </c>
      <c r="AV260">
        <v>0</v>
      </c>
      <c r="AW260">
        <v>0</v>
      </c>
      <c r="AX260">
        <v>0.86681770000000002</v>
      </c>
      <c r="AY260">
        <v>24.378990000000002</v>
      </c>
      <c r="AZ260">
        <v>5.3524979999999999E-33</v>
      </c>
      <c r="BA260">
        <v>1.570097E-30</v>
      </c>
      <c r="BB260">
        <v>0.86443859999999995</v>
      </c>
      <c r="BC260">
        <v>24.444669999999999</v>
      </c>
      <c r="BD260" s="1">
        <v>1.327212E-20</v>
      </c>
      <c r="BE260" s="1">
        <v>3.886781E-18</v>
      </c>
      <c r="BF260">
        <v>0.86233850000000001</v>
      </c>
      <c r="BG260">
        <v>24.4194</v>
      </c>
      <c r="BH260" s="1">
        <v>1.235725E-12</v>
      </c>
      <c r="BI260" s="1">
        <v>2.724024E-10</v>
      </c>
      <c r="BJ260">
        <v>0.86035519999999999</v>
      </c>
      <c r="BK260">
        <v>24.506450000000001</v>
      </c>
      <c r="BL260" s="1">
        <v>1.288628E-7</v>
      </c>
      <c r="BM260" s="1">
        <v>2.9677649999999999E-5</v>
      </c>
      <c r="BN260">
        <v>0.85833510000000002</v>
      </c>
      <c r="BO260">
        <v>25.024730000000002</v>
      </c>
      <c r="BP260" s="1">
        <v>1.096034E-4</v>
      </c>
      <c r="BQ260" s="1">
        <v>2.67522E-2</v>
      </c>
      <c r="BR260">
        <v>0.85624370000000005</v>
      </c>
      <c r="BS260">
        <v>25.435300000000002</v>
      </c>
      <c r="BT260" s="1">
        <v>1.337444E-2</v>
      </c>
      <c r="BU260" s="1">
        <v>3.410339</v>
      </c>
      <c r="BV260">
        <v>0.85395690000000002</v>
      </c>
      <c r="BW260">
        <v>25.80686</v>
      </c>
      <c r="BX260" s="1">
        <v>0.42736190000000002</v>
      </c>
      <c r="BY260" s="1">
        <v>113.1609</v>
      </c>
      <c r="BZ260">
        <v>0.85139629999999999</v>
      </c>
      <c r="CA260">
        <v>26.040469999999999</v>
      </c>
      <c r="CB260" s="1">
        <v>4.8571939999999998</v>
      </c>
      <c r="CC260">
        <v>1329.2760000000001</v>
      </c>
      <c r="CD260">
        <v>0.84842669999999998</v>
      </c>
      <c r="CE260">
        <v>26.034500000000001</v>
      </c>
      <c r="CF260" s="1">
        <v>23.929469999999998</v>
      </c>
      <c r="CG260">
        <v>6747.8720000000003</v>
      </c>
      <c r="CH260">
        <v>0.84506599999999998</v>
      </c>
      <c r="CI260">
        <v>25.876470000000001</v>
      </c>
      <c r="CJ260">
        <v>59.072859999999999</v>
      </c>
      <c r="CK260">
        <v>17124.82</v>
      </c>
      <c r="CL260">
        <v>0.84137300000000004</v>
      </c>
      <c r="CM260">
        <v>25.813880000000001</v>
      </c>
      <c r="CN260">
        <v>81.918040000000005</v>
      </c>
      <c r="CO260">
        <v>24348.45</v>
      </c>
      <c r="CP260">
        <v>0.83740550000000002</v>
      </c>
      <c r="CQ260">
        <v>25.93459</v>
      </c>
      <c r="CR260">
        <v>70.03783</v>
      </c>
      <c r="CS260">
        <v>21297.88</v>
      </c>
      <c r="CT260">
        <v>0.83279840000000005</v>
      </c>
      <c r="CU260">
        <v>26.31277</v>
      </c>
      <c r="CV260">
        <v>39.896259999999998</v>
      </c>
      <c r="CW260">
        <v>12389</v>
      </c>
      <c r="CX260">
        <v>0.82790759999999997</v>
      </c>
      <c r="CY260">
        <v>26.241440000000001</v>
      </c>
      <c r="CZ260">
        <v>16.196560000000002</v>
      </c>
      <c r="DA260">
        <v>5127.7209999999995</v>
      </c>
      <c r="DB260">
        <v>0.82280249999999999</v>
      </c>
      <c r="DC260">
        <v>26.425789999999999</v>
      </c>
      <c r="DD260">
        <v>4.9934019999999997</v>
      </c>
      <c r="DE260">
        <v>1607.6379999999999</v>
      </c>
      <c r="DF260">
        <v>0.81761720000000004</v>
      </c>
      <c r="DG260">
        <v>26.495809999999999</v>
      </c>
      <c r="DH260">
        <v>1.2598819999999999</v>
      </c>
      <c r="DI260">
        <v>410.81549999999999</v>
      </c>
      <c r="DJ260">
        <v>0.81223389999999995</v>
      </c>
      <c r="DK260">
        <v>26.323090000000001</v>
      </c>
      <c r="DL260">
        <v>0.30504750000000003</v>
      </c>
      <c r="DM260">
        <v>99.603430000000003</v>
      </c>
      <c r="DN260">
        <v>0.80663390000000001</v>
      </c>
      <c r="DO260">
        <v>26.119820000000001</v>
      </c>
      <c r="DP260">
        <v>0.1062993</v>
      </c>
      <c r="DQ260">
        <v>33.944699999999997</v>
      </c>
      <c r="DR260">
        <v>0.80120449999999999</v>
      </c>
      <c r="DS260">
        <v>25.995190000000001</v>
      </c>
      <c r="DT260">
        <v>7.1690749999999998E-2</v>
      </c>
      <c r="DU260">
        <v>22.414829999999998</v>
      </c>
      <c r="DV260">
        <v>0.79586089999999998</v>
      </c>
      <c r="DW260">
        <v>26.071929999999998</v>
      </c>
      <c r="DX260">
        <v>6.6385120000000006E-2</v>
      </c>
      <c r="DY260">
        <v>20.722560000000001</v>
      </c>
      <c r="DZ260">
        <v>0.79062759999999999</v>
      </c>
      <c r="EA260">
        <v>26.694790000000001</v>
      </c>
      <c r="EB260">
        <v>6.4187090000000002E-2</v>
      </c>
      <c r="EC260">
        <v>20.133790000000001</v>
      </c>
      <c r="ED260">
        <v>0.78566040000000004</v>
      </c>
      <c r="EE260">
        <v>27.25536</v>
      </c>
      <c r="EF260">
        <v>6.0850260000000003E-2</v>
      </c>
      <c r="EG260">
        <v>19.196000000000002</v>
      </c>
      <c r="EH260">
        <v>0.78123330000000002</v>
      </c>
      <c r="EI260">
        <v>27.671880000000002</v>
      </c>
      <c r="EJ260">
        <v>5.6505390000000003E-2</v>
      </c>
      <c r="EK260">
        <v>17.90344</v>
      </c>
      <c r="EL260">
        <v>0.77639829999999999</v>
      </c>
      <c r="EM260">
        <v>27.900759999999998</v>
      </c>
      <c r="EN260" s="1">
        <v>5.1650099999999997E-2</v>
      </c>
      <c r="EO260">
        <v>16.441859999999998</v>
      </c>
      <c r="EP260">
        <v>0.77131989999999995</v>
      </c>
      <c r="EQ260">
        <v>27.612880000000001</v>
      </c>
      <c r="ER260" s="1">
        <v>4.669562E-2</v>
      </c>
      <c r="ES260">
        <v>14.93693</v>
      </c>
      <c r="ET260">
        <v>0.76629409999999998</v>
      </c>
      <c r="EU260">
        <v>27.029720000000001</v>
      </c>
      <c r="EV260" s="1">
        <v>4.1957109999999999E-2</v>
      </c>
      <c r="EW260">
        <v>13.48176</v>
      </c>
      <c r="EX260">
        <v>0.76114859999999995</v>
      </c>
      <c r="EY260">
        <v>26.648759999999999</v>
      </c>
      <c r="EZ260" s="1">
        <v>3.7572370000000001E-2</v>
      </c>
      <c r="FA260">
        <v>12.127140000000001</v>
      </c>
      <c r="FB260">
        <v>0.75677329999999998</v>
      </c>
      <c r="FC260">
        <v>26.522099999999998</v>
      </c>
      <c r="FD260" s="1">
        <v>3.3627320000000002E-2</v>
      </c>
      <c r="FE260">
        <v>10.88869</v>
      </c>
      <c r="FF260">
        <v>0.75272969999999995</v>
      </c>
      <c r="FG260">
        <v>26.941079999999999</v>
      </c>
      <c r="FH260" s="1">
        <v>3.008955E-2</v>
      </c>
      <c r="FI260">
        <v>9.770626</v>
      </c>
      <c r="FJ260">
        <v>0.7487914</v>
      </c>
      <c r="FK260">
        <v>27.365300000000001</v>
      </c>
      <c r="FL260" s="1">
        <v>2.6931320000000002E-2</v>
      </c>
      <c r="FM260">
        <v>8.7677820000000004</v>
      </c>
      <c r="FN260">
        <v>0.74588509999999997</v>
      </c>
      <c r="FO260">
        <v>27.56634</v>
      </c>
      <c r="FP260" s="1">
        <v>2.410431E-2</v>
      </c>
      <c r="FQ260">
        <v>7.86219</v>
      </c>
      <c r="FR260">
        <v>0.7436372</v>
      </c>
      <c r="FS260">
        <v>27.48001</v>
      </c>
      <c r="FT260" s="1">
        <v>2.1652810000000002E-2</v>
      </c>
      <c r="FU260">
        <v>7.0648590000000002</v>
      </c>
      <c r="FV260">
        <v>0.74025149999999995</v>
      </c>
      <c r="FW260">
        <v>27.09299</v>
      </c>
      <c r="FX260" s="1">
        <v>1.940124E-2</v>
      </c>
      <c r="FY260">
        <v>6.3430730000000004</v>
      </c>
      <c r="FZ260">
        <v>0.73683050000000005</v>
      </c>
      <c r="GA260">
        <v>26.542110000000001</v>
      </c>
      <c r="GB260" s="1">
        <v>1.7359659999999999E-2</v>
      </c>
      <c r="GC260">
        <v>5.6872429999999996</v>
      </c>
      <c r="GD260">
        <v>0.73425779999999996</v>
      </c>
      <c r="GE260">
        <v>26.050840000000001</v>
      </c>
      <c r="GF260" s="1">
        <v>1.552859E-2</v>
      </c>
      <c r="GG260">
        <v>5.0918369999999999</v>
      </c>
      <c r="GH260">
        <v>0.73271730000000002</v>
      </c>
      <c r="GI260">
        <v>25.881160000000001</v>
      </c>
      <c r="GJ260" s="1">
        <v>1.389074E-2</v>
      </c>
      <c r="GK260">
        <v>4.551336</v>
      </c>
      <c r="GL260">
        <v>0.73217549999999998</v>
      </c>
      <c r="GM260">
        <v>26.400449999999999</v>
      </c>
      <c r="GN260" s="1">
        <v>1.242793E-2</v>
      </c>
      <c r="GO260">
        <v>4.063536</v>
      </c>
      <c r="GP260">
        <v>0.73188330000000001</v>
      </c>
      <c r="GQ260">
        <v>27.214110000000002</v>
      </c>
      <c r="GR260" s="1">
        <v>1.1119560000000001E-2</v>
      </c>
      <c r="GS260">
        <v>3.626582</v>
      </c>
      <c r="GT260">
        <v>0.73384439999999995</v>
      </c>
      <c r="GU260">
        <v>28.074860000000001</v>
      </c>
      <c r="GV260" s="1">
        <v>9.9629990000000002E-3</v>
      </c>
      <c r="GW260">
        <v>3.2364510000000002</v>
      </c>
      <c r="GX260">
        <v>0.73323199999999999</v>
      </c>
      <c r="GY260">
        <v>28.588470000000001</v>
      </c>
      <c r="GZ260" s="1">
        <v>8.9105E-3</v>
      </c>
      <c r="HA260">
        <v>2.8910260000000001</v>
      </c>
      <c r="HB260">
        <v>0.73276410000000003</v>
      </c>
      <c r="HC260">
        <v>28.566109999999998</v>
      </c>
      <c r="HD260" s="1">
        <v>7.9553349999999991E-3</v>
      </c>
      <c r="HE260">
        <v>2.5781670000000001</v>
      </c>
      <c r="HF260">
        <v>0.73259540000000001</v>
      </c>
      <c r="HG260">
        <v>27.939509999999999</v>
      </c>
      <c r="HH260" s="1">
        <v>7.0873150000000003E-3</v>
      </c>
      <c r="HI260">
        <v>2.2936369999999999</v>
      </c>
      <c r="HJ260">
        <v>0.73255009999999998</v>
      </c>
      <c r="HK260">
        <v>27.317450000000001</v>
      </c>
      <c r="HL260" s="1">
        <v>6.2914219999999996E-3</v>
      </c>
      <c r="HM260">
        <v>2.0334180000000002</v>
      </c>
      <c r="HN260">
        <v>0.73253579999999996</v>
      </c>
      <c r="HO260">
        <v>26.941590000000001</v>
      </c>
      <c r="HP260" s="1">
        <v>5.5555659999999996E-3</v>
      </c>
      <c r="HQ260">
        <v>1.793803</v>
      </c>
      <c r="HR260">
        <v>0.73257320000000004</v>
      </c>
      <c r="HS260">
        <v>27.123850000000001</v>
      </c>
      <c r="HT260" s="1">
        <v>4.8654960000000004E-3</v>
      </c>
      <c r="HU260">
        <v>1.569763</v>
      </c>
      <c r="HV260">
        <v>0.73263630000000002</v>
      </c>
      <c r="HW260">
        <v>27.709959999999999</v>
      </c>
      <c r="HX260" s="1">
        <v>4.1992239999999997E-3</v>
      </c>
      <c r="HY260">
        <v>1.3545210000000001</v>
      </c>
      <c r="HZ260">
        <v>0.73272400000000004</v>
      </c>
      <c r="IA260">
        <v>28.187419999999999</v>
      </c>
      <c r="IB260" s="1">
        <v>3.544915E-3</v>
      </c>
      <c r="IC260">
        <v>1.1437280000000001</v>
      </c>
      <c r="ID260">
        <v>0.73278390000000004</v>
      </c>
      <c r="IE260">
        <v>28.513480000000001</v>
      </c>
      <c r="IF260" s="1">
        <v>2.9145640000000001E-3</v>
      </c>
      <c r="IG260">
        <v>0.94089769999999995</v>
      </c>
      <c r="IH260">
        <v>0.73283679999999995</v>
      </c>
      <c r="II260">
        <v>28.367979999999999</v>
      </c>
      <c r="IJ260" s="1">
        <v>2.3421129999999998E-3</v>
      </c>
      <c r="IK260">
        <v>0.75639460000000003</v>
      </c>
      <c r="IL260">
        <v>0.73290310000000003</v>
      </c>
      <c r="IM260">
        <v>27.720050000000001</v>
      </c>
      <c r="IN260" s="1">
        <v>1.863457E-3</v>
      </c>
      <c r="IO260">
        <v>0.60156909999999997</v>
      </c>
      <c r="IP260">
        <v>0.73293019999999998</v>
      </c>
      <c r="IQ260">
        <v>26.96302</v>
      </c>
      <c r="IR260" s="1">
        <v>1.495583E-3</v>
      </c>
      <c r="IS260">
        <v>0.4821898</v>
      </c>
      <c r="IT260">
        <v>0.7329329</v>
      </c>
      <c r="IU260">
        <v>26.44548</v>
      </c>
      <c r="IV260" s="1">
        <v>1.23233E-3</v>
      </c>
      <c r="IW260">
        <v>0.39654159999999999</v>
      </c>
      <c r="IX260">
        <v>0.73292670000000004</v>
      </c>
      <c r="IY260">
        <v>26.789840000000002</v>
      </c>
      <c r="IZ260" s="1">
        <v>1.0510039999999999E-3</v>
      </c>
      <c r="JA260">
        <v>0.33755230000000003</v>
      </c>
      <c r="JB260">
        <v>0.73289959999999998</v>
      </c>
      <c r="JC260">
        <v>27.458130000000001</v>
      </c>
      <c r="JD260" s="1">
        <v>9.2545590000000003E-4</v>
      </c>
      <c r="JE260">
        <v>0.29673430000000001</v>
      </c>
      <c r="JF260">
        <v>0.73286989999999996</v>
      </c>
      <c r="JG260">
        <v>28.180119999999999</v>
      </c>
      <c r="JH260" s="1">
        <v>8.3346590000000001E-4</v>
      </c>
      <c r="JI260">
        <v>0.26696809999999999</v>
      </c>
      <c r="JJ260">
        <v>0.732796</v>
      </c>
      <c r="JK260">
        <v>28.462879999999998</v>
      </c>
      <c r="JL260" s="1">
        <v>7.6088969999999997E-4</v>
      </c>
      <c r="JM260">
        <v>0.24358850000000001</v>
      </c>
      <c r="JN260">
        <v>0.73270389999999996</v>
      </c>
      <c r="JO260">
        <v>28.3216</v>
      </c>
      <c r="JP260" s="1">
        <v>7.0078930000000005E-4</v>
      </c>
      <c r="JQ260">
        <v>0.22424839999999999</v>
      </c>
      <c r="JR260">
        <v>0.73262059999999996</v>
      </c>
      <c r="JS260">
        <v>27.694579999999998</v>
      </c>
      <c r="JT260" s="1">
        <v>6.5037269999999999E-4</v>
      </c>
      <c r="JU260">
        <v>0.2080359</v>
      </c>
      <c r="JV260">
        <v>0.73251860000000002</v>
      </c>
      <c r="JW260">
        <v>27.03951</v>
      </c>
      <c r="JX260" s="1">
        <v>6.0823449999999999E-4</v>
      </c>
      <c r="JY260">
        <v>0.1944795</v>
      </c>
      <c r="JZ260">
        <v>0.73242039999999997</v>
      </c>
      <c r="KA260">
        <v>26.607559999999999</v>
      </c>
      <c r="KB260" s="1">
        <v>5.7297350000000001E-4</v>
      </c>
      <c r="KC260">
        <v>0.1831517</v>
      </c>
      <c r="KD260">
        <v>0.73231060000000003</v>
      </c>
      <c r="KE260">
        <v>26.988859999999999</v>
      </c>
      <c r="KF260" s="1">
        <v>5.4325390000000003E-4</v>
      </c>
      <c r="KG260">
        <v>0.1736182</v>
      </c>
      <c r="KH260">
        <v>0.73220700000000005</v>
      </c>
      <c r="KI260">
        <v>27.671949999999999</v>
      </c>
      <c r="KJ260" s="1">
        <v>5.1804930000000002E-4</v>
      </c>
      <c r="KK260">
        <v>0.1655055</v>
      </c>
      <c r="KL260">
        <v>0.732101</v>
      </c>
      <c r="KM260">
        <v>28.47466</v>
      </c>
      <c r="KN260" s="1">
        <v>4.9636180000000002E-4</v>
      </c>
      <c r="KO260">
        <v>0.15854570000000001</v>
      </c>
      <c r="KP260">
        <v>0.7319928</v>
      </c>
      <c r="KQ260">
        <v>29.094760000000001</v>
      </c>
      <c r="KR260" s="1">
        <v>4.7745889999999998E-4</v>
      </c>
      <c r="KS260">
        <v>0.15247810000000001</v>
      </c>
      <c r="KT260">
        <v>0.73192639999999998</v>
      </c>
      <c r="KU260">
        <v>29.08644</v>
      </c>
      <c r="KV260" s="1">
        <v>4.6028429999999998E-4</v>
      </c>
      <c r="KW260">
        <v>0.14698220000000001</v>
      </c>
      <c r="KX260">
        <v>0.73182130000000001</v>
      </c>
      <c r="KY260">
        <v>28.539760000000001</v>
      </c>
      <c r="KZ260" s="1">
        <v>4.438291E-4</v>
      </c>
      <c r="LA260">
        <v>0.14172760000000001</v>
      </c>
      <c r="LB260">
        <v>0.73177630000000005</v>
      </c>
      <c r="LC260">
        <v>27.815550000000002</v>
      </c>
      <c r="LD260" s="1">
        <v>4.2745700000000001E-4</v>
      </c>
      <c r="LE260">
        <v>0.13650590000000001</v>
      </c>
      <c r="LF260">
        <v>0.73168999999999995</v>
      </c>
      <c r="LG260">
        <v>27.273330000000001</v>
      </c>
      <c r="LH260" s="1">
        <v>4.1091579999999998E-4</v>
      </c>
      <c r="LI260">
        <v>0.13122320000000001</v>
      </c>
      <c r="LJ260">
        <v>0.73166249999999999</v>
      </c>
      <c r="LK260">
        <v>27.42474</v>
      </c>
      <c r="LL260" s="1">
        <v>3.9422550000000001E-4</v>
      </c>
      <c r="LM260">
        <v>0.12589339999999999</v>
      </c>
      <c r="LN260">
        <v>0.73163869999999998</v>
      </c>
      <c r="LO260">
        <v>27.915389999999999</v>
      </c>
      <c r="LP260" s="1">
        <v>3.775955E-4</v>
      </c>
      <c r="LQ260">
        <v>0.12058489999999999</v>
      </c>
      <c r="LR260">
        <v>0.73161229999999999</v>
      </c>
      <c r="LS260">
        <v>28.55856</v>
      </c>
      <c r="LT260" s="1">
        <v>3.6121139999999998E-4</v>
      </c>
      <c r="LU260">
        <v>0.1153441</v>
      </c>
      <c r="LV260">
        <v>0.73163</v>
      </c>
      <c r="LW260">
        <v>28.99774</v>
      </c>
      <c r="LX260" s="1">
        <v>3.4526750000000002E-4</v>
      </c>
      <c r="LY260">
        <v>0.1102349</v>
      </c>
      <c r="LZ260">
        <v>0.73162289999999996</v>
      </c>
      <c r="MA260">
        <v>28.976420000000001</v>
      </c>
      <c r="MB260" s="1">
        <v>3.2936199999999998E-4</v>
      </c>
      <c r="MC260">
        <v>0.1052877</v>
      </c>
      <c r="MD260">
        <v>0.73162039999999995</v>
      </c>
      <c r="ME260">
        <v>28.402889999999999</v>
      </c>
      <c r="MF260" s="1">
        <v>3.1340170000000001E-4</v>
      </c>
      <c r="MG260">
        <v>0.10052319999999999</v>
      </c>
      <c r="MH260">
        <v>0.73164949999999995</v>
      </c>
      <c r="MI260">
        <v>27.753920000000001</v>
      </c>
      <c r="MJ260" s="1">
        <v>2.9828869999999998E-4</v>
      </c>
      <c r="MK260">
        <v>9.5979209999999995E-2</v>
      </c>
      <c r="ML260">
        <v>0.73165199999999997</v>
      </c>
      <c r="MM260">
        <v>27.260249999999999</v>
      </c>
      <c r="MN260" s="1">
        <v>2.8407820000000001E-4</v>
      </c>
      <c r="MO260">
        <v>9.167873E-2</v>
      </c>
      <c r="MP260">
        <v>0.7316743</v>
      </c>
      <c r="MQ260">
        <v>27.514030000000002</v>
      </c>
      <c r="MR260" s="1">
        <v>2.7058289999999999E-4</v>
      </c>
      <c r="MS260">
        <v>8.7576340000000003E-2</v>
      </c>
      <c r="MT260">
        <v>0.73168</v>
      </c>
      <c r="MU260">
        <v>27.782</v>
      </c>
      <c r="MV260" s="1">
        <v>2.5755930000000003E-4</v>
      </c>
      <c r="MW260">
        <v>8.3596799999999999E-2</v>
      </c>
      <c r="MX260">
        <v>0.73168460000000002</v>
      </c>
      <c r="MY260">
        <v>27.92164</v>
      </c>
      <c r="MZ260" s="1">
        <v>2.4488340000000002E-4</v>
      </c>
      <c r="NA260">
        <v>7.969408E-2</v>
      </c>
      <c r="NB260">
        <v>0.73169079999999997</v>
      </c>
      <c r="NC260">
        <v>27.92531</v>
      </c>
      <c r="ND260" s="1">
        <v>2.324824E-4</v>
      </c>
      <c r="NE260">
        <v>7.5849959999999994E-2</v>
      </c>
      <c r="NF260">
        <v>0.73170820000000003</v>
      </c>
      <c r="NG260">
        <v>27.83231</v>
      </c>
      <c r="NH260" s="1">
        <v>2.2050330000000001E-4</v>
      </c>
      <c r="NI260">
        <v>7.2114750000000005E-2</v>
      </c>
      <c r="NJ260">
        <v>0.7316897</v>
      </c>
      <c r="NK260">
        <v>27.377669999999998</v>
      </c>
      <c r="NL260" s="1">
        <v>2.092467E-4</v>
      </c>
      <c r="NM260">
        <v>6.8589079999999997E-2</v>
      </c>
      <c r="NN260">
        <v>0.73171319999999995</v>
      </c>
      <c r="NO260">
        <v>26.770330000000001</v>
      </c>
      <c r="NP260" s="1">
        <v>1.98965E-4</v>
      </c>
      <c r="NQ260">
        <v>6.5352779999999999E-2</v>
      </c>
      <c r="NR260">
        <v>0.73169510000000004</v>
      </c>
      <c r="NS260">
        <v>26.259879999999999</v>
      </c>
      <c r="NT260" s="1">
        <v>1.8967370000000001E-4</v>
      </c>
      <c r="NU260">
        <v>6.2424309999999997E-2</v>
      </c>
      <c r="NV260">
        <v>0.73171540000000002</v>
      </c>
      <c r="NW260">
        <v>26.558869999999999</v>
      </c>
      <c r="NX260" s="1">
        <v>1.812363E-4</v>
      </c>
      <c r="NY260">
        <v>5.9758520000000002E-2</v>
      </c>
      <c r="NZ260">
        <v>0.73170659999999998</v>
      </c>
      <c r="OA260">
        <v>27.231349999999999</v>
      </c>
      <c r="OB260" s="1">
        <v>1.7350859999999999E-4</v>
      </c>
      <c r="OC260">
        <v>5.7315209999999998E-2</v>
      </c>
      <c r="OD260">
        <v>0.73170159999999995</v>
      </c>
      <c r="OE260">
        <v>27.830660000000002</v>
      </c>
      <c r="OF260" s="1">
        <v>1.663224E-4</v>
      </c>
      <c r="OG260">
        <v>5.5043219999999997E-2</v>
      </c>
      <c r="OH260">
        <v>0.73170139999999995</v>
      </c>
      <c r="OI260">
        <v>28.24137</v>
      </c>
      <c r="OJ260" s="1">
        <v>1.5956680000000001E-4</v>
      </c>
      <c r="OK260">
        <v>5.29004E-2</v>
      </c>
    </row>
    <row r="261" spans="1:401" x14ac:dyDescent="0.35">
      <c r="A261">
        <v>267</v>
      </c>
      <c r="B261" t="s">
        <v>4</v>
      </c>
      <c r="C261" t="s">
        <v>181</v>
      </c>
      <c r="D261" t="s">
        <v>267</v>
      </c>
      <c r="E261">
        <v>1250.924</v>
      </c>
      <c r="F261">
        <v>1.0220910000000001</v>
      </c>
      <c r="G261">
        <v>23.31953</v>
      </c>
      <c r="H261">
        <v>0</v>
      </c>
      <c r="I261">
        <v>0</v>
      </c>
      <c r="J261">
        <v>1.019409</v>
      </c>
      <c r="K261">
        <v>23.29768</v>
      </c>
      <c r="L261">
        <v>0</v>
      </c>
      <c r="M261">
        <v>0</v>
      </c>
      <c r="N261">
        <v>1.0168219999999999</v>
      </c>
      <c r="O261">
        <v>23.4086</v>
      </c>
      <c r="P261">
        <v>0</v>
      </c>
      <c r="Q261">
        <v>0</v>
      </c>
      <c r="R261">
        <v>1.0143500000000001</v>
      </c>
      <c r="S261">
        <v>23.398700000000002</v>
      </c>
      <c r="T261">
        <v>0</v>
      </c>
      <c r="U261">
        <v>0</v>
      </c>
      <c r="V261">
        <v>1.011816</v>
      </c>
      <c r="W261">
        <v>23.17183</v>
      </c>
      <c r="X261">
        <v>0</v>
      </c>
      <c r="Y261">
        <v>0</v>
      </c>
      <c r="Z261">
        <v>1.00936</v>
      </c>
      <c r="AA261">
        <v>22.978860000000001</v>
      </c>
      <c r="AB261">
        <v>0</v>
      </c>
      <c r="AC261">
        <v>0</v>
      </c>
      <c r="AD261">
        <v>1.0068490000000001</v>
      </c>
      <c r="AE261">
        <v>22.822959999999998</v>
      </c>
      <c r="AF261">
        <v>0</v>
      </c>
      <c r="AG261">
        <v>0</v>
      </c>
      <c r="AH261">
        <v>1.0039899999999999</v>
      </c>
      <c r="AI261">
        <v>23.089269999999999</v>
      </c>
      <c r="AJ261">
        <v>0</v>
      </c>
      <c r="AK261">
        <v>0</v>
      </c>
      <c r="AL261">
        <v>1.000642</v>
      </c>
      <c r="AM261">
        <v>23.43825</v>
      </c>
      <c r="AN261">
        <v>0</v>
      </c>
      <c r="AO261">
        <v>0</v>
      </c>
      <c r="AP261">
        <v>0.99686660000000005</v>
      </c>
      <c r="AQ261">
        <v>23.84449</v>
      </c>
      <c r="AR261">
        <v>0</v>
      </c>
      <c r="AS261">
        <v>0</v>
      </c>
      <c r="AT261">
        <v>0.99303280000000005</v>
      </c>
      <c r="AU261">
        <v>24.238150000000001</v>
      </c>
      <c r="AV261">
        <v>0</v>
      </c>
      <c r="AW261">
        <v>0</v>
      </c>
      <c r="AX261">
        <v>0.9894252</v>
      </c>
      <c r="AY261">
        <v>24.384679999999999</v>
      </c>
      <c r="AZ261">
        <v>7.4263379999999997E-34</v>
      </c>
      <c r="BA261">
        <v>2.822009E-31</v>
      </c>
      <c r="BB261">
        <v>0.98608960000000001</v>
      </c>
      <c r="BC261">
        <v>24.452999999999999</v>
      </c>
      <c r="BD261" s="1">
        <v>1.6050190000000001E-21</v>
      </c>
      <c r="BE261" s="1">
        <v>6.0893660000000002E-19</v>
      </c>
      <c r="BF261">
        <v>0.98309029999999997</v>
      </c>
      <c r="BG261">
        <v>24.43019</v>
      </c>
      <c r="BH261" s="1">
        <v>2.7368660000000002E-13</v>
      </c>
      <c r="BI261" s="1">
        <v>6.573875E-11</v>
      </c>
      <c r="BJ261">
        <v>0.98028389999999999</v>
      </c>
      <c r="BK261">
        <v>24.521619999999999</v>
      </c>
      <c r="BL261" s="1">
        <v>7.162483E-8</v>
      </c>
      <c r="BM261" s="1">
        <v>1.9667569999999999E-5</v>
      </c>
      <c r="BN261">
        <v>0.97746420000000001</v>
      </c>
      <c r="BO261">
        <v>25.056249999999999</v>
      </c>
      <c r="BP261" s="1">
        <v>7.2047840000000001E-5</v>
      </c>
      <c r="BQ261" s="1">
        <v>2.1340080000000001E-2</v>
      </c>
      <c r="BR261">
        <v>0.97459689999999999</v>
      </c>
      <c r="BS261">
        <v>25.469660000000001</v>
      </c>
      <c r="BT261" s="1">
        <v>9.7827939999999992E-3</v>
      </c>
      <c r="BU261" s="1">
        <v>3.068549</v>
      </c>
      <c r="BV261">
        <v>0.97144960000000002</v>
      </c>
      <c r="BW261">
        <v>25.842849999999999</v>
      </c>
      <c r="BX261" s="1">
        <v>0.33951239999999999</v>
      </c>
      <c r="BY261" s="1">
        <v>111.9131</v>
      </c>
      <c r="BZ261">
        <v>0.96795489999999995</v>
      </c>
      <c r="CA261">
        <v>26.070260000000001</v>
      </c>
      <c r="CB261" s="1">
        <v>4.1314950000000001</v>
      </c>
      <c r="CC261">
        <v>1422.6969999999999</v>
      </c>
      <c r="CD261">
        <v>0.96396269999999995</v>
      </c>
      <c r="CE261">
        <v>26.047989999999999</v>
      </c>
      <c r="CF261" s="1">
        <v>21.574839999999998</v>
      </c>
      <c r="CG261">
        <v>7730.0649999999996</v>
      </c>
      <c r="CH261">
        <v>0.95936759999999999</v>
      </c>
      <c r="CI261">
        <v>25.880230000000001</v>
      </c>
      <c r="CJ261">
        <v>56.012369999999997</v>
      </c>
      <c r="CK261">
        <v>20815.63</v>
      </c>
      <c r="CL261">
        <v>0.95410450000000002</v>
      </c>
      <c r="CM261">
        <v>25.81635</v>
      </c>
      <c r="CN261">
        <v>81.160849999999996</v>
      </c>
      <c r="CO261">
        <v>31178.38</v>
      </c>
      <c r="CP261">
        <v>0.94845279999999998</v>
      </c>
      <c r="CQ261">
        <v>25.94483</v>
      </c>
      <c r="CR261">
        <v>72.105050000000006</v>
      </c>
      <c r="CS261">
        <v>28549.07</v>
      </c>
      <c r="CT261">
        <v>0.94236109999999995</v>
      </c>
      <c r="CU261">
        <v>26.343070000000001</v>
      </c>
      <c r="CV261">
        <v>42.472709999999999</v>
      </c>
      <c r="CW261">
        <v>17283.72</v>
      </c>
      <c r="CX261">
        <v>0.93584809999999996</v>
      </c>
      <c r="CY261">
        <v>26.277920000000002</v>
      </c>
      <c r="CZ261">
        <v>17.748539999999998</v>
      </c>
      <c r="DA261">
        <v>7406.0590000000002</v>
      </c>
      <c r="DB261">
        <v>0.92904350000000002</v>
      </c>
      <c r="DC261">
        <v>26.473179999999999</v>
      </c>
      <c r="DD261">
        <v>5.6049369999999996</v>
      </c>
      <c r="DE261">
        <v>2390.3209999999999</v>
      </c>
      <c r="DF261">
        <v>0.92216560000000003</v>
      </c>
      <c r="DG261">
        <v>26.539819999999999</v>
      </c>
      <c r="DH261">
        <v>1.4372130000000001</v>
      </c>
      <c r="DI261">
        <v>623.26919999999996</v>
      </c>
      <c r="DJ261">
        <v>0.91496580000000005</v>
      </c>
      <c r="DK261">
        <v>26.353680000000001</v>
      </c>
      <c r="DL261">
        <v>0.34574510000000003</v>
      </c>
      <c r="DM261">
        <v>150.3698</v>
      </c>
      <c r="DN261">
        <v>0.90746000000000004</v>
      </c>
      <c r="DO261">
        <v>26.13851</v>
      </c>
      <c r="DP261">
        <v>0.1140375</v>
      </c>
      <c r="DQ261">
        <v>48.171639999999996</v>
      </c>
      <c r="DR261">
        <v>0.90025339999999998</v>
      </c>
      <c r="DS261">
        <v>26.009450000000001</v>
      </c>
      <c r="DT261">
        <v>7.2900729999999997E-2</v>
      </c>
      <c r="DU261">
        <v>29.803339999999999</v>
      </c>
      <c r="DV261">
        <v>0.89314709999999997</v>
      </c>
      <c r="DW261">
        <v>26.085640000000001</v>
      </c>
      <c r="DX261">
        <v>6.6587469999999996E-2</v>
      </c>
      <c r="DY261">
        <v>27.078340000000001</v>
      </c>
      <c r="DZ261">
        <v>0.88609249999999995</v>
      </c>
      <c r="EA261">
        <v>26.726220000000001</v>
      </c>
      <c r="EB261">
        <v>6.4393850000000002E-2</v>
      </c>
      <c r="EC261">
        <v>26.324670000000001</v>
      </c>
      <c r="ED261">
        <v>0.87894410000000001</v>
      </c>
      <c r="EE261">
        <v>27.303999999999998</v>
      </c>
      <c r="EF261">
        <v>6.1187680000000001E-2</v>
      </c>
      <c r="EG261">
        <v>25.192399999999999</v>
      </c>
      <c r="EH261">
        <v>0.87269759999999996</v>
      </c>
      <c r="EI261">
        <v>27.729179999999999</v>
      </c>
      <c r="EJ261">
        <v>5.6907369999999999E-2</v>
      </c>
      <c r="EK261">
        <v>23.56324</v>
      </c>
      <c r="EL261">
        <v>0.86637629999999999</v>
      </c>
      <c r="EM261">
        <v>27.965710000000001</v>
      </c>
      <c r="EN261" s="1">
        <v>5.209486E-2</v>
      </c>
      <c r="EO261">
        <v>21.690359999999998</v>
      </c>
      <c r="EP261">
        <v>0.85971540000000002</v>
      </c>
      <c r="EQ261">
        <v>27.671060000000001</v>
      </c>
      <c r="ER261" s="1">
        <v>4.7140179999999997E-2</v>
      </c>
      <c r="ES261">
        <v>19.737629999999999</v>
      </c>
      <c r="ET261">
        <v>0.85304250000000004</v>
      </c>
      <c r="EU261">
        <v>27.073699999999999</v>
      </c>
      <c r="EV261" s="1">
        <v>4.2377850000000002E-2</v>
      </c>
      <c r="EW261">
        <v>17.83681</v>
      </c>
      <c r="EX261">
        <v>0.84625360000000005</v>
      </c>
      <c r="EY261">
        <v>26.679310000000001</v>
      </c>
      <c r="EZ261" s="1">
        <v>3.7959920000000001E-2</v>
      </c>
      <c r="FA261">
        <v>16.059909999999999</v>
      </c>
      <c r="FB261">
        <v>0.84054410000000002</v>
      </c>
      <c r="FC261">
        <v>26.538810000000002</v>
      </c>
      <c r="FD261" s="1">
        <v>3.3982489999999997E-2</v>
      </c>
      <c r="FE261">
        <v>14.437379999999999</v>
      </c>
      <c r="FF261">
        <v>0.83516539999999995</v>
      </c>
      <c r="FG261">
        <v>26.94999</v>
      </c>
      <c r="FH261" s="1">
        <v>3.040845E-2</v>
      </c>
      <c r="FI261">
        <v>12.97377</v>
      </c>
      <c r="FJ261">
        <v>0.83000269999999998</v>
      </c>
      <c r="FK261">
        <v>27.374949999999998</v>
      </c>
      <c r="FL261">
        <v>2.7219360000000001E-2</v>
      </c>
      <c r="FM261">
        <v>11.658379999999999</v>
      </c>
      <c r="FN261">
        <v>0.8247681</v>
      </c>
      <c r="FO261">
        <v>27.58502</v>
      </c>
      <c r="FP261" s="1">
        <v>2.4366490000000001E-2</v>
      </c>
      <c r="FQ261">
        <v>10.476900000000001</v>
      </c>
      <c r="FR261">
        <v>0.82094739999999999</v>
      </c>
      <c r="FS261">
        <v>27.508700000000001</v>
      </c>
      <c r="FT261" s="1">
        <v>2.188143E-2</v>
      </c>
      <c r="FU261">
        <v>9.4260029999999997</v>
      </c>
      <c r="FV261">
        <v>0.81605989999999995</v>
      </c>
      <c r="FW261">
        <v>27.139690000000002</v>
      </c>
      <c r="FX261">
        <v>1.9612149999999998E-2</v>
      </c>
      <c r="FY261">
        <v>8.4778800000000007</v>
      </c>
      <c r="FZ261">
        <v>0.8111313</v>
      </c>
      <c r="GA261">
        <v>26.59308</v>
      </c>
      <c r="GB261" s="1">
        <v>1.7551819999999999E-2</v>
      </c>
      <c r="GC261">
        <v>7.6140230000000004</v>
      </c>
      <c r="GD261">
        <v>0.80720670000000005</v>
      </c>
      <c r="GE261">
        <v>26.094069999999999</v>
      </c>
      <c r="GF261" s="1">
        <v>1.5704340000000001E-2</v>
      </c>
      <c r="GG261">
        <v>6.8271790000000001</v>
      </c>
      <c r="GH261">
        <v>0.80441229999999997</v>
      </c>
      <c r="GI261">
        <v>25.905809999999999</v>
      </c>
      <c r="GJ261" s="1">
        <v>1.4049570000000001E-2</v>
      </c>
      <c r="GK261">
        <v>6.1106730000000002</v>
      </c>
      <c r="GL261">
        <v>0.80283380000000004</v>
      </c>
      <c r="GM261">
        <v>26.41216</v>
      </c>
      <c r="GN261" s="1">
        <v>1.2571519999999999E-2</v>
      </c>
      <c r="GO261">
        <v>5.4687380000000001</v>
      </c>
      <c r="GP261">
        <v>0.80150750000000004</v>
      </c>
      <c r="GQ261">
        <v>27.216180000000001</v>
      </c>
      <c r="GR261" s="1">
        <v>1.124907E-2</v>
      </c>
      <c r="GS261">
        <v>4.891845</v>
      </c>
      <c r="GT261">
        <v>0.79991029999999996</v>
      </c>
      <c r="GU261">
        <v>28.08878</v>
      </c>
      <c r="GV261" s="1">
        <v>1.0078699999999999E-2</v>
      </c>
      <c r="GW261">
        <v>4.3788650000000002</v>
      </c>
      <c r="GX261">
        <v>0.79745549999999998</v>
      </c>
      <c r="GY261">
        <v>28.616510000000002</v>
      </c>
      <c r="GZ261" s="1">
        <v>9.0138019999999996E-3</v>
      </c>
      <c r="HA261">
        <v>3.9172720000000001</v>
      </c>
      <c r="HB261">
        <v>0.79547540000000005</v>
      </c>
      <c r="HC261">
        <v>28.609739999999999</v>
      </c>
      <c r="HD261" s="1">
        <v>8.0493590000000007E-3</v>
      </c>
      <c r="HE261">
        <v>3.498202</v>
      </c>
      <c r="HF261">
        <v>0.7939988</v>
      </c>
      <c r="HG261">
        <v>27.988099999999999</v>
      </c>
      <c r="HH261" s="1">
        <v>7.1732219999999999E-3</v>
      </c>
      <c r="HI261">
        <v>3.1162920000000001</v>
      </c>
      <c r="HJ261">
        <v>0.79286440000000002</v>
      </c>
      <c r="HK261">
        <v>27.35821</v>
      </c>
      <c r="HL261" s="1">
        <v>6.3703320000000003E-3</v>
      </c>
      <c r="HM261">
        <v>2.7664019999999998</v>
      </c>
      <c r="HN261">
        <v>0.79197980000000001</v>
      </c>
      <c r="HO261">
        <v>26.96367</v>
      </c>
      <c r="HP261" s="1">
        <v>5.6287810000000002E-3</v>
      </c>
      <c r="HQ261">
        <v>2.4438960000000001</v>
      </c>
      <c r="HR261">
        <v>0.7912979</v>
      </c>
      <c r="HS261">
        <v>27.128</v>
      </c>
      <c r="HT261" s="1">
        <v>4.934852E-3</v>
      </c>
      <c r="HU261">
        <v>2.1425130000000001</v>
      </c>
      <c r="HV261">
        <v>0.79075309999999999</v>
      </c>
      <c r="HW261">
        <v>27.703299999999999</v>
      </c>
      <c r="HX261" s="1">
        <v>4.2667909999999998E-3</v>
      </c>
      <c r="HY261">
        <v>1.853513</v>
      </c>
      <c r="HZ261">
        <v>0.79036550000000005</v>
      </c>
      <c r="IA261">
        <v>28.184480000000001</v>
      </c>
      <c r="IB261" s="1">
        <v>3.6111289999999998E-3</v>
      </c>
      <c r="IC261">
        <v>1.5704009999999999</v>
      </c>
      <c r="ID261">
        <v>0.79003979999999996</v>
      </c>
      <c r="IE261">
        <v>28.526769999999999</v>
      </c>
      <c r="IF261" s="1">
        <v>2.977066E-3</v>
      </c>
      <c r="IG261">
        <v>1.2965690000000001</v>
      </c>
      <c r="IH261">
        <v>0.78981199999999996</v>
      </c>
      <c r="II261">
        <v>28.404199999999999</v>
      </c>
      <c r="IJ261" s="1">
        <v>2.3970509999999999E-3</v>
      </c>
      <c r="IK261">
        <v>1.045156</v>
      </c>
      <c r="IL261">
        <v>0.78962980000000005</v>
      </c>
      <c r="IM261">
        <v>27.77778</v>
      </c>
      <c r="IN261" s="1">
        <v>1.907775E-3</v>
      </c>
      <c r="IO261">
        <v>0.83185730000000002</v>
      </c>
      <c r="IP261">
        <v>0.78947789999999995</v>
      </c>
      <c r="IQ261">
        <v>27.0304</v>
      </c>
      <c r="IR261">
        <v>1.52852E-3</v>
      </c>
      <c r="IS261">
        <v>0.66559820000000003</v>
      </c>
      <c r="IT261">
        <v>0.78932060000000004</v>
      </c>
      <c r="IU261">
        <v>26.50714</v>
      </c>
      <c r="IV261" s="1">
        <v>1.2553589999999999E-3</v>
      </c>
      <c r="IW261">
        <v>0.54532099999999994</v>
      </c>
      <c r="IX261">
        <v>0.78918549999999998</v>
      </c>
      <c r="IY261">
        <v>26.836780000000001</v>
      </c>
      <c r="IZ261" s="1">
        <v>1.066783E-3</v>
      </c>
      <c r="JA261">
        <v>0.462202</v>
      </c>
      <c r="JB261">
        <v>0.78906480000000001</v>
      </c>
      <c r="JC261">
        <v>27.48687</v>
      </c>
      <c r="JD261" s="1">
        <v>9.3657310000000004E-4</v>
      </c>
      <c r="JE261">
        <v>0.404858</v>
      </c>
      <c r="JF261">
        <v>0.78892960000000001</v>
      </c>
      <c r="JG261">
        <v>28.20187</v>
      </c>
      <c r="JH261" s="1">
        <v>8.4187590000000005E-4</v>
      </c>
      <c r="JI261">
        <v>0.36340050000000002</v>
      </c>
      <c r="JJ261">
        <v>0.78874739999999999</v>
      </c>
      <c r="JK261">
        <v>28.489070000000002</v>
      </c>
      <c r="JL261" s="1">
        <v>7.6769740000000005E-4</v>
      </c>
      <c r="JM261">
        <v>0.33112200000000003</v>
      </c>
      <c r="JN261">
        <v>0.78857200000000005</v>
      </c>
      <c r="JO261">
        <v>28.365390000000001</v>
      </c>
      <c r="JP261" s="1">
        <v>7.0648429999999995E-4</v>
      </c>
      <c r="JQ261">
        <v>0.30454979999999998</v>
      </c>
      <c r="JR261">
        <v>0.7883791</v>
      </c>
      <c r="JS261">
        <v>27.75206</v>
      </c>
      <c r="JT261" s="1">
        <v>6.5515029999999995E-4</v>
      </c>
      <c r="JU261">
        <v>0.28228500000000001</v>
      </c>
      <c r="JV261">
        <v>0.78814930000000005</v>
      </c>
      <c r="JW261">
        <v>27.09826</v>
      </c>
      <c r="JX261" s="1">
        <v>6.1222139999999995E-4</v>
      </c>
      <c r="JY261">
        <v>0.26366099999999998</v>
      </c>
      <c r="JZ261">
        <v>0.78793670000000005</v>
      </c>
      <c r="KA261">
        <v>26.647950000000002</v>
      </c>
      <c r="KB261" s="1">
        <v>5.7631719999999998E-4</v>
      </c>
      <c r="KC261">
        <v>0.24810579999999999</v>
      </c>
      <c r="KD261">
        <v>0.78768740000000004</v>
      </c>
      <c r="KE261">
        <v>26.99991</v>
      </c>
      <c r="KF261" s="1">
        <v>5.4608059999999999E-4</v>
      </c>
      <c r="KG261">
        <v>0.2350314</v>
      </c>
      <c r="KH261">
        <v>0.78747109999999998</v>
      </c>
      <c r="KI261">
        <v>27.65748</v>
      </c>
      <c r="KJ261" s="1">
        <v>5.2046860000000005E-4</v>
      </c>
      <c r="KK261">
        <v>0.22392280000000001</v>
      </c>
      <c r="KL261">
        <v>0.78724510000000003</v>
      </c>
      <c r="KM261">
        <v>28.456019999999999</v>
      </c>
      <c r="KN261" s="1">
        <v>4.9844850000000003E-4</v>
      </c>
      <c r="KO261">
        <v>0.2144016</v>
      </c>
      <c r="KP261">
        <v>0.78699059999999998</v>
      </c>
      <c r="KQ261">
        <v>29.090399999999999</v>
      </c>
      <c r="KR261" s="1">
        <v>4.7930549999999997E-4</v>
      </c>
      <c r="KS261">
        <v>0.20612929999999999</v>
      </c>
      <c r="KT261">
        <v>0.78678210000000004</v>
      </c>
      <c r="KU261">
        <v>29.113389999999999</v>
      </c>
      <c r="KV261" s="1">
        <v>4.6199750000000002E-4</v>
      </c>
      <c r="KW261">
        <v>0.19868160000000001</v>
      </c>
      <c r="KX261">
        <v>0.7865742</v>
      </c>
      <c r="KY261">
        <v>28.596250000000001</v>
      </c>
      <c r="KZ261" s="1">
        <v>4.4549789999999998E-4</v>
      </c>
      <c r="LA261">
        <v>0.19160070000000001</v>
      </c>
      <c r="LB261">
        <v>0.78636340000000005</v>
      </c>
      <c r="LC261">
        <v>27.883179999999999</v>
      </c>
      <c r="LD261" s="1">
        <v>4.2914219999999999E-4</v>
      </c>
      <c r="LE261">
        <v>0.1845967</v>
      </c>
      <c r="LF261">
        <v>0.78617789999999999</v>
      </c>
      <c r="LG261">
        <v>27.331720000000001</v>
      </c>
      <c r="LH261" s="1">
        <v>4.126205E-4</v>
      </c>
      <c r="LI261">
        <v>0.17750959999999999</v>
      </c>
      <c r="LJ261">
        <v>0.7860239</v>
      </c>
      <c r="LK261">
        <v>27.461200000000002</v>
      </c>
      <c r="LL261" s="1">
        <v>3.9593480000000002E-4</v>
      </c>
      <c r="LM261">
        <v>0.17035919999999999</v>
      </c>
      <c r="LN261">
        <v>0.78587620000000002</v>
      </c>
      <c r="LO261">
        <v>27.928619999999999</v>
      </c>
      <c r="LP261" s="1">
        <v>3.7928890000000001E-4</v>
      </c>
      <c r="LQ261">
        <v>0.1632161</v>
      </c>
      <c r="LR261">
        <v>0.78577240000000004</v>
      </c>
      <c r="LS261">
        <v>28.56429</v>
      </c>
      <c r="LT261" s="1">
        <v>3.6286780000000001E-4</v>
      </c>
      <c r="LU261">
        <v>0.15615480000000001</v>
      </c>
      <c r="LV261">
        <v>0.78570859999999998</v>
      </c>
      <c r="LW261">
        <v>29.011700000000001</v>
      </c>
      <c r="LX261" s="1">
        <v>3.468818E-4</v>
      </c>
      <c r="LY261">
        <v>0.1492666</v>
      </c>
      <c r="LZ261">
        <v>0.78562030000000005</v>
      </c>
      <c r="MA261">
        <v>29.010370000000002</v>
      </c>
      <c r="MB261" s="1">
        <v>3.3091380000000001E-4</v>
      </c>
      <c r="MC261">
        <v>0.14258190000000001</v>
      </c>
      <c r="MD261">
        <v>0.78559069999999998</v>
      </c>
      <c r="ME261">
        <v>28.452010000000001</v>
      </c>
      <c r="MF261" s="1">
        <v>3.148839E-4</v>
      </c>
      <c r="MG261">
        <v>0.1361378</v>
      </c>
      <c r="MH261">
        <v>0.78555019999999998</v>
      </c>
      <c r="MI261">
        <v>27.805199999999999</v>
      </c>
      <c r="MJ261" s="1">
        <v>2.9969190000000002E-4</v>
      </c>
      <c r="MK261">
        <v>0.12998870000000001</v>
      </c>
      <c r="ML261">
        <v>0.78553649999999997</v>
      </c>
      <c r="MM261">
        <v>27.29984</v>
      </c>
      <c r="MN261" s="1">
        <v>2.8540359999999998E-4</v>
      </c>
      <c r="MO261">
        <v>0.1241612</v>
      </c>
      <c r="MP261">
        <v>0.7854894</v>
      </c>
      <c r="MQ261">
        <v>27.535419999999998</v>
      </c>
      <c r="MR261" s="1">
        <v>2.718504E-4</v>
      </c>
      <c r="MS261">
        <v>0.1186108</v>
      </c>
      <c r="MT261">
        <v>0.78551530000000003</v>
      </c>
      <c r="MU261">
        <v>27.79035</v>
      </c>
      <c r="MV261" s="1">
        <v>2.587957E-4</v>
      </c>
      <c r="MW261">
        <v>0.1132391</v>
      </c>
      <c r="MX261">
        <v>0.78549100000000005</v>
      </c>
      <c r="MY261">
        <v>27.92634</v>
      </c>
      <c r="MZ261" s="1">
        <v>2.4609890000000002E-4</v>
      </c>
      <c r="NA261">
        <v>0.1079751</v>
      </c>
      <c r="NB261">
        <v>0.78548589999999996</v>
      </c>
      <c r="NC261">
        <v>27.935020000000002</v>
      </c>
      <c r="ND261" s="1">
        <v>2.3367019999999999E-4</v>
      </c>
      <c r="NE261">
        <v>0.1027856</v>
      </c>
      <c r="NF261">
        <v>0.78548269999999998</v>
      </c>
      <c r="NG261">
        <v>27.863060000000001</v>
      </c>
      <c r="NH261" s="1">
        <v>2.2164290000000001E-4</v>
      </c>
      <c r="NI261">
        <v>9.7733360000000005E-2</v>
      </c>
      <c r="NJ261">
        <v>0.78547599999999995</v>
      </c>
      <c r="NK261">
        <v>27.43074</v>
      </c>
      <c r="NL261" s="1">
        <v>2.103025E-4</v>
      </c>
      <c r="NM261">
        <v>9.2942250000000004E-2</v>
      </c>
      <c r="NN261">
        <v>0.78548220000000002</v>
      </c>
      <c r="NO261">
        <v>26.834009999999999</v>
      </c>
      <c r="NP261" s="1">
        <v>1.9992419999999999E-4</v>
      </c>
      <c r="NQ261">
        <v>8.8535169999999996E-2</v>
      </c>
      <c r="NR261">
        <v>0.78548700000000005</v>
      </c>
      <c r="NS261">
        <v>26.313980000000001</v>
      </c>
      <c r="NT261" s="1">
        <v>1.9054019999999999E-4</v>
      </c>
      <c r="NU261">
        <v>8.4540359999999995E-2</v>
      </c>
      <c r="NV261">
        <v>0.78548249999999997</v>
      </c>
      <c r="NW261">
        <v>26.591460000000001</v>
      </c>
      <c r="NX261" s="1">
        <v>1.8202529999999999E-4</v>
      </c>
      <c r="NY261">
        <v>8.0908949999999993E-2</v>
      </c>
      <c r="NZ261">
        <v>0.78546939999999998</v>
      </c>
      <c r="OA261">
        <v>27.24494</v>
      </c>
      <c r="OB261" s="1">
        <v>1.7423459999999999E-4</v>
      </c>
      <c r="OC261">
        <v>7.7584490000000006E-2</v>
      </c>
      <c r="OD261">
        <v>0.78548370000000001</v>
      </c>
      <c r="OE261">
        <v>27.84102</v>
      </c>
      <c r="OF261" s="1">
        <v>1.670013E-4</v>
      </c>
      <c r="OG261">
        <v>7.4499280000000001E-2</v>
      </c>
      <c r="OH261">
        <v>0.78548410000000002</v>
      </c>
      <c r="OI261">
        <v>28.26022</v>
      </c>
      <c r="OJ261" s="1">
        <v>1.6021009999999999E-4</v>
      </c>
      <c r="OK261">
        <v>7.1594459999999999E-2</v>
      </c>
    </row>
    <row r="262" spans="1:401" x14ac:dyDescent="0.35">
      <c r="A262">
        <v>268</v>
      </c>
      <c r="B262" t="s">
        <v>4</v>
      </c>
      <c r="C262" t="s">
        <v>181</v>
      </c>
      <c r="D262" t="s">
        <v>268</v>
      </c>
      <c r="E262">
        <v>1429.713</v>
      </c>
      <c r="F262">
        <v>1.0814319999999999</v>
      </c>
      <c r="G262">
        <v>23.391660000000002</v>
      </c>
      <c r="H262">
        <v>0</v>
      </c>
      <c r="I262">
        <v>0</v>
      </c>
      <c r="J262">
        <v>1.078946</v>
      </c>
      <c r="K262">
        <v>23.361519999999999</v>
      </c>
      <c r="L262">
        <v>0</v>
      </c>
      <c r="M262">
        <v>0</v>
      </c>
      <c r="N262">
        <v>1.076576</v>
      </c>
      <c r="O262">
        <v>23.459289999999999</v>
      </c>
      <c r="P262">
        <v>0</v>
      </c>
      <c r="Q262">
        <v>0</v>
      </c>
      <c r="R262">
        <v>1.074335</v>
      </c>
      <c r="S262">
        <v>23.43609</v>
      </c>
      <c r="T262">
        <v>0</v>
      </c>
      <c r="U262">
        <v>0</v>
      </c>
      <c r="V262">
        <v>1.0720289999999999</v>
      </c>
      <c r="W262">
        <v>23.199750000000002</v>
      </c>
      <c r="X262">
        <v>0</v>
      </c>
      <c r="Y262">
        <v>0</v>
      </c>
      <c r="Z262">
        <v>1.0697890000000001</v>
      </c>
      <c r="AA262">
        <v>23.009150000000002</v>
      </c>
      <c r="AB262">
        <v>0</v>
      </c>
      <c r="AC262">
        <v>0</v>
      </c>
      <c r="AD262">
        <v>1.0674980000000001</v>
      </c>
      <c r="AE262">
        <v>22.856059999999999</v>
      </c>
      <c r="AF262">
        <v>0</v>
      </c>
      <c r="AG262">
        <v>0</v>
      </c>
      <c r="AH262">
        <v>1.0648789999999999</v>
      </c>
      <c r="AI262">
        <v>23.134879999999999</v>
      </c>
      <c r="AJ262">
        <v>0</v>
      </c>
      <c r="AK262">
        <v>0</v>
      </c>
      <c r="AL262">
        <v>1.061833</v>
      </c>
      <c r="AM262">
        <v>23.490729999999999</v>
      </c>
      <c r="AN262">
        <v>0</v>
      </c>
      <c r="AO262">
        <v>0</v>
      </c>
      <c r="AP262">
        <v>1.058414</v>
      </c>
      <c r="AQ262">
        <v>23.891079999999999</v>
      </c>
      <c r="AR262">
        <v>0</v>
      </c>
      <c r="AS262">
        <v>0</v>
      </c>
      <c r="AT262">
        <v>1.054883</v>
      </c>
      <c r="AU262">
        <v>24.268419999999999</v>
      </c>
      <c r="AV262">
        <v>0</v>
      </c>
      <c r="AW262">
        <v>0</v>
      </c>
      <c r="AX262">
        <v>1.0515950000000001</v>
      </c>
      <c r="AY262">
        <v>24.396280000000001</v>
      </c>
      <c r="AZ262">
        <v>6.7309389999999995E-35</v>
      </c>
      <c r="BA262">
        <v>4.2924489999999999E-32</v>
      </c>
      <c r="BB262">
        <v>1.048584</v>
      </c>
      <c r="BC262">
        <v>24.46359</v>
      </c>
      <c r="BD262" s="1">
        <v>1.2938799999999999E-22</v>
      </c>
      <c r="BE262" s="1">
        <v>8.2430599999999995E-20</v>
      </c>
      <c r="BF262">
        <v>1.0457749999999999</v>
      </c>
      <c r="BG262">
        <v>24.4483</v>
      </c>
      <c r="BH262" s="1">
        <v>1.5601930000000001E-14</v>
      </c>
      <c r="BI262" s="1">
        <v>9.9862710000000002E-12</v>
      </c>
      <c r="BJ262">
        <v>1.0429870000000001</v>
      </c>
      <c r="BK262">
        <v>24.541039999999999</v>
      </c>
      <c r="BL262" s="1">
        <v>2.945841E-8</v>
      </c>
      <c r="BM262" s="1">
        <v>1.0012930000000001E-5</v>
      </c>
      <c r="BN262">
        <v>1.040203</v>
      </c>
      <c r="BO262">
        <v>25.098759999999999</v>
      </c>
      <c r="BP262" s="1">
        <v>3.9194260000000002E-5</v>
      </c>
      <c r="BQ262" s="1">
        <v>1.4973800000000001E-2</v>
      </c>
      <c r="BR262">
        <v>1.037391</v>
      </c>
      <c r="BS262">
        <v>25.52176</v>
      </c>
      <c r="BT262" s="1">
        <v>6.2467599999999996E-3</v>
      </c>
      <c r="BU262" s="1">
        <v>2.6356980000000001</v>
      </c>
      <c r="BV262">
        <v>1.0342880000000001</v>
      </c>
      <c r="BW262">
        <v>25.901679999999999</v>
      </c>
      <c r="BX262" s="1">
        <v>0.24416760000000001</v>
      </c>
      <c r="BY262" s="1">
        <v>112.87009999999999</v>
      </c>
      <c r="BZ262">
        <v>1.0308489999999999</v>
      </c>
      <c r="CA262">
        <v>26.121310000000001</v>
      </c>
      <c r="CB262" s="1">
        <v>3.271903</v>
      </c>
      <c r="CC262">
        <v>1646.431</v>
      </c>
      <c r="CD262">
        <v>1.026907</v>
      </c>
      <c r="CE262">
        <v>26.07995</v>
      </c>
      <c r="CF262" s="1">
        <v>18.53716</v>
      </c>
      <c r="CG262">
        <v>10107.030000000001</v>
      </c>
      <c r="CH262">
        <v>1.0223880000000001</v>
      </c>
      <c r="CI262">
        <v>25.88842</v>
      </c>
      <c r="CJ262">
        <v>51.638829999999999</v>
      </c>
      <c r="CK262">
        <v>30387.97</v>
      </c>
      <c r="CL262">
        <v>1.0173110000000001</v>
      </c>
      <c r="CM262">
        <v>25.819299999999998</v>
      </c>
      <c r="CN262">
        <v>79.589269999999999</v>
      </c>
      <c r="CO262">
        <v>50327.55</v>
      </c>
      <c r="CP262">
        <v>1.011903</v>
      </c>
      <c r="CQ262">
        <v>25.952850000000002</v>
      </c>
      <c r="CR262">
        <v>74.669560000000004</v>
      </c>
      <c r="CS262">
        <v>50525.27</v>
      </c>
      <c r="CT262">
        <v>1.0061009999999999</v>
      </c>
      <c r="CU262">
        <v>26.384150000000002</v>
      </c>
      <c r="CV262">
        <v>46.152679999999997</v>
      </c>
      <c r="CW262">
        <v>33268.22</v>
      </c>
      <c r="CX262">
        <v>0.99992610000000004</v>
      </c>
      <c r="CY262">
        <v>26.337140000000002</v>
      </c>
      <c r="CZ262">
        <v>20.120709999999999</v>
      </c>
      <c r="DA262">
        <v>15387.12</v>
      </c>
      <c r="DB262">
        <v>0.9935541</v>
      </c>
      <c r="DC262">
        <v>26.547450000000001</v>
      </c>
      <c r="DD262">
        <v>6.5877999999999997</v>
      </c>
      <c r="DE262">
        <v>5313.5060000000003</v>
      </c>
      <c r="DF262">
        <v>0.98710850000000006</v>
      </c>
      <c r="DG262">
        <v>26.62011</v>
      </c>
      <c r="DH262">
        <v>1.734254</v>
      </c>
      <c r="DI262">
        <v>1461.087</v>
      </c>
      <c r="DJ262">
        <v>0.98043139999999995</v>
      </c>
      <c r="DK262">
        <v>26.42268</v>
      </c>
      <c r="DL262">
        <v>0.41632229999999998</v>
      </c>
      <c r="DM262">
        <v>356.02839999999998</v>
      </c>
      <c r="DN262">
        <v>0.97344209999999998</v>
      </c>
      <c r="DO262">
        <v>26.17597</v>
      </c>
      <c r="DP262">
        <v>0.12788369999999999</v>
      </c>
      <c r="DQ262">
        <v>102.5277</v>
      </c>
      <c r="DR262">
        <v>0.96522439999999998</v>
      </c>
      <c r="DS262">
        <v>26.038399999999999</v>
      </c>
      <c r="DT262">
        <v>7.5139919999999999E-2</v>
      </c>
      <c r="DU262">
        <v>54.225819999999999</v>
      </c>
      <c r="DV262">
        <v>0.95740179999999997</v>
      </c>
      <c r="DW262">
        <v>26.104150000000001</v>
      </c>
      <c r="DX262">
        <v>6.6924209999999998E-2</v>
      </c>
      <c r="DY262">
        <v>46.637659999999997</v>
      </c>
      <c r="DZ262">
        <v>0.94960180000000005</v>
      </c>
      <c r="EA262">
        <v>26.764330000000001</v>
      </c>
      <c r="EB262">
        <v>6.4652119999999993E-2</v>
      </c>
      <c r="EC262">
        <v>45.171169999999996</v>
      </c>
      <c r="ED262">
        <v>0.94174829999999998</v>
      </c>
      <c r="EE262">
        <v>27.375620000000001</v>
      </c>
      <c r="EF262">
        <v>6.1626E-2</v>
      </c>
      <c r="EG262">
        <v>43.496670000000002</v>
      </c>
      <c r="EH262">
        <v>0.93483240000000001</v>
      </c>
      <c r="EI262">
        <v>27.827649999999998</v>
      </c>
      <c r="EJ262">
        <v>5.7457800000000003E-2</v>
      </c>
      <c r="EK262">
        <v>40.930700000000002</v>
      </c>
      <c r="EL262">
        <v>0.92804529999999996</v>
      </c>
      <c r="EM262">
        <v>28.083880000000001</v>
      </c>
      <c r="EN262" s="1">
        <v>5.271207E-2</v>
      </c>
      <c r="EO262">
        <v>37.856169999999999</v>
      </c>
      <c r="EP262">
        <v>0.92098679999999999</v>
      </c>
      <c r="EQ262">
        <v>27.791979999999999</v>
      </c>
      <c r="ER262" s="1">
        <v>4.7762369999999998E-2</v>
      </c>
      <c r="ES262">
        <v>34.563540000000003</v>
      </c>
      <c r="ET262">
        <v>0.91393650000000004</v>
      </c>
      <c r="EU262">
        <v>27.169090000000001</v>
      </c>
      <c r="EV262" s="1">
        <v>4.2970939999999999E-2</v>
      </c>
      <c r="EW262">
        <v>31.31606</v>
      </c>
      <c r="EX262">
        <v>0.90679370000000004</v>
      </c>
      <c r="EY262">
        <v>26.749310000000001</v>
      </c>
      <c r="EZ262" s="1">
        <v>3.8509080000000001E-2</v>
      </c>
      <c r="FA262">
        <v>28.25506</v>
      </c>
      <c r="FB262">
        <v>0.89989799999999998</v>
      </c>
      <c r="FC262">
        <v>26.57573</v>
      </c>
      <c r="FD262" s="1">
        <v>3.4483850000000003E-2</v>
      </c>
      <c r="FE262">
        <v>25.452470000000002</v>
      </c>
      <c r="FF262">
        <v>0.89259390000000005</v>
      </c>
      <c r="FG262">
        <v>26.958739999999999</v>
      </c>
      <c r="FH262" s="1">
        <v>3.0859790000000002E-2</v>
      </c>
      <c r="FI262">
        <v>22.919309999999999</v>
      </c>
      <c r="FJ262">
        <v>0.88568199999999997</v>
      </c>
      <c r="FK262">
        <v>27.388390000000001</v>
      </c>
      <c r="FL262">
        <v>2.7627410000000002E-2</v>
      </c>
      <c r="FM262">
        <v>20.635750000000002</v>
      </c>
      <c r="FN262">
        <v>0.87881100000000001</v>
      </c>
      <c r="FO262">
        <v>27.605519999999999</v>
      </c>
      <c r="FP262" s="1">
        <v>2.473585E-2</v>
      </c>
      <c r="FQ262">
        <v>18.582239999999999</v>
      </c>
      <c r="FR262">
        <v>0.87342319999999996</v>
      </c>
      <c r="FS262">
        <v>27.564589999999999</v>
      </c>
      <c r="FT262" s="1">
        <v>2.2205140000000002E-2</v>
      </c>
      <c r="FU262">
        <v>16.743880000000001</v>
      </c>
      <c r="FV262">
        <v>0.86713859999999998</v>
      </c>
      <c r="FW262">
        <v>27.22897</v>
      </c>
      <c r="FX262" s="1">
        <v>1.9912329999999999E-2</v>
      </c>
      <c r="FY262">
        <v>15.096159999999999</v>
      </c>
      <c r="FZ262">
        <v>0.86072959999999998</v>
      </c>
      <c r="GA262">
        <v>26.700230000000001</v>
      </c>
      <c r="GB262" s="1">
        <v>1.7826209999999999E-2</v>
      </c>
      <c r="GC262">
        <v>13.58867</v>
      </c>
      <c r="GD262">
        <v>0.85572550000000003</v>
      </c>
      <c r="GE262">
        <v>26.190180000000002</v>
      </c>
      <c r="GF262" s="1">
        <v>1.5956250000000002E-2</v>
      </c>
      <c r="GG262">
        <v>12.21832</v>
      </c>
      <c r="GH262">
        <v>0.85189599999999999</v>
      </c>
      <c r="GI262">
        <v>25.962019999999999</v>
      </c>
      <c r="GJ262" s="1">
        <v>1.427732E-2</v>
      </c>
      <c r="GK262">
        <v>10.96528</v>
      </c>
      <c r="GL262">
        <v>0.84740859999999996</v>
      </c>
      <c r="GM262">
        <v>26.43168</v>
      </c>
      <c r="GN262" s="1">
        <v>1.277667E-2</v>
      </c>
      <c r="GO262">
        <v>9.8395609999999998</v>
      </c>
      <c r="GP262">
        <v>0.84339509999999995</v>
      </c>
      <c r="GQ262">
        <v>27.20844</v>
      </c>
      <c r="GR262" s="1">
        <v>1.143453E-2</v>
      </c>
      <c r="GS262">
        <v>8.8247090000000004</v>
      </c>
      <c r="GT262">
        <v>0.84056649999999999</v>
      </c>
      <c r="GU262">
        <v>28.089549999999999</v>
      </c>
      <c r="GV262" s="1">
        <v>1.0243749999999999E-2</v>
      </c>
      <c r="GW262">
        <v>7.9113699999999998</v>
      </c>
      <c r="GX262">
        <v>0.83768759999999998</v>
      </c>
      <c r="GY262">
        <v>28.65802</v>
      </c>
      <c r="GZ262" s="1">
        <v>9.1642289999999994E-3</v>
      </c>
      <c r="HA262">
        <v>7.086989</v>
      </c>
      <c r="HB262">
        <v>0.83536929999999998</v>
      </c>
      <c r="HC262">
        <v>28.694220000000001</v>
      </c>
      <c r="HD262">
        <v>8.1867209999999992E-3</v>
      </c>
      <c r="HE262">
        <v>6.3375539999999999</v>
      </c>
      <c r="HF262">
        <v>0.83362000000000003</v>
      </c>
      <c r="HG262">
        <v>28.090699999999998</v>
      </c>
      <c r="HH262" s="1">
        <v>7.2990620000000003E-3</v>
      </c>
      <c r="HI262">
        <v>5.6542760000000003</v>
      </c>
      <c r="HJ262">
        <v>0.83224730000000002</v>
      </c>
      <c r="HK262">
        <v>27.453109999999999</v>
      </c>
      <c r="HL262" s="1">
        <v>6.4862050000000001E-3</v>
      </c>
      <c r="HM262">
        <v>5.0280659999999999</v>
      </c>
      <c r="HN262">
        <v>0.83115110000000003</v>
      </c>
      <c r="HO262">
        <v>27.020320000000002</v>
      </c>
      <c r="HP262" s="1">
        <v>5.736433E-3</v>
      </c>
      <c r="HQ262">
        <v>4.4509679999999996</v>
      </c>
      <c r="HR262">
        <v>0.83031089999999996</v>
      </c>
      <c r="HS262">
        <v>27.143730000000001</v>
      </c>
      <c r="HT262" s="1">
        <v>5.0367049999999998E-3</v>
      </c>
      <c r="HU262">
        <v>3.9132159999999998</v>
      </c>
      <c r="HV262">
        <v>0.82965710000000004</v>
      </c>
      <c r="HW262">
        <v>27.688120000000001</v>
      </c>
      <c r="HX262" s="1">
        <v>4.3658689999999997E-3</v>
      </c>
      <c r="HY262">
        <v>3.4005179999999999</v>
      </c>
      <c r="HZ262">
        <v>0.829183</v>
      </c>
      <c r="IA262">
        <v>28.17127</v>
      </c>
      <c r="IB262" s="1">
        <v>3.708509E-3</v>
      </c>
      <c r="IC262">
        <v>2.9004500000000002</v>
      </c>
      <c r="ID262">
        <v>0.82877559999999995</v>
      </c>
      <c r="IE262">
        <v>28.541720000000002</v>
      </c>
      <c r="IF262" s="1">
        <v>3.0697430000000002E-3</v>
      </c>
      <c r="IG262">
        <v>2.4129459999999998</v>
      </c>
      <c r="IH262">
        <v>0.82848809999999995</v>
      </c>
      <c r="II262">
        <v>28.468920000000001</v>
      </c>
      <c r="IJ262" s="1">
        <v>2.47956E-3</v>
      </c>
      <c r="IK262">
        <v>1.9576</v>
      </c>
      <c r="IL262">
        <v>0.82824180000000003</v>
      </c>
      <c r="IM262">
        <v>27.890599999999999</v>
      </c>
      <c r="IN262" s="1">
        <v>1.9752200000000002E-3</v>
      </c>
      <c r="IO262">
        <v>1.5623119999999999</v>
      </c>
      <c r="IP262">
        <v>0.82806919999999995</v>
      </c>
      <c r="IQ262">
        <v>27.171130000000002</v>
      </c>
      <c r="IR262" s="1">
        <v>1.5792689999999999E-3</v>
      </c>
      <c r="IS262">
        <v>1.2469060000000001</v>
      </c>
      <c r="IT262">
        <v>0.82789500000000005</v>
      </c>
      <c r="IU262">
        <v>26.64132</v>
      </c>
      <c r="IV262" s="1">
        <v>1.2911419999999999E-3</v>
      </c>
      <c r="IW262">
        <v>1.014175</v>
      </c>
      <c r="IX262">
        <v>0.82775240000000005</v>
      </c>
      <c r="IY262">
        <v>26.940370000000001</v>
      </c>
      <c r="IZ262" s="1">
        <v>1.0913209999999999E-3</v>
      </c>
      <c r="JA262">
        <v>0.85165270000000004</v>
      </c>
      <c r="JB262">
        <v>0.82756929999999995</v>
      </c>
      <c r="JC262">
        <v>27.552150000000001</v>
      </c>
      <c r="JD262" s="1">
        <v>9.5373889999999996E-4</v>
      </c>
      <c r="JE262">
        <v>0.73982820000000005</v>
      </c>
      <c r="JF262">
        <v>0.82740630000000004</v>
      </c>
      <c r="JG262">
        <v>28.24607</v>
      </c>
      <c r="JH262" s="1">
        <v>8.5469699999999997E-4</v>
      </c>
      <c r="JI262">
        <v>0.66028549999999997</v>
      </c>
      <c r="JJ262">
        <v>0.8272448</v>
      </c>
      <c r="JK262">
        <v>28.539059999999999</v>
      </c>
      <c r="JL262" s="1">
        <v>7.7798799999999997E-4</v>
      </c>
      <c r="JM262">
        <v>0.59960469999999999</v>
      </c>
      <c r="JN262">
        <v>0.82702240000000005</v>
      </c>
      <c r="JO262">
        <v>28.44811</v>
      </c>
      <c r="JP262" s="1">
        <v>7.1506629999999998E-4</v>
      </c>
      <c r="JQ262">
        <v>0.55028010000000005</v>
      </c>
      <c r="JR262">
        <v>0.82682489999999997</v>
      </c>
      <c r="JS262">
        <v>27.868359999999999</v>
      </c>
      <c r="JT262" s="1">
        <v>6.6235489999999996E-4</v>
      </c>
      <c r="JU262">
        <v>0.50907340000000001</v>
      </c>
      <c r="JV262">
        <v>0.82656439999999998</v>
      </c>
      <c r="JW262">
        <v>27.225259999999999</v>
      </c>
      <c r="JX262" s="1">
        <v>6.1822549999999998E-4</v>
      </c>
      <c r="JY262">
        <v>0.47454400000000002</v>
      </c>
      <c r="JZ262">
        <v>0.82633719999999999</v>
      </c>
      <c r="KA262">
        <v>26.743939999999998</v>
      </c>
      <c r="KB262" s="1">
        <v>5.8134699999999996E-4</v>
      </c>
      <c r="KC262">
        <v>0.44573430000000003</v>
      </c>
      <c r="KD262">
        <v>0.82606729999999995</v>
      </c>
      <c r="KE262">
        <v>27.036490000000001</v>
      </c>
      <c r="KF262" s="1">
        <v>5.5032509999999998E-4</v>
      </c>
      <c r="KG262">
        <v>0.42157109999999998</v>
      </c>
      <c r="KH262">
        <v>0.82581990000000005</v>
      </c>
      <c r="KI262">
        <v>27.636399999999998</v>
      </c>
      <c r="KJ262" s="1">
        <v>5.240965E-4</v>
      </c>
      <c r="KK262">
        <v>0.40111750000000002</v>
      </c>
      <c r="KL262">
        <v>0.82556439999999998</v>
      </c>
      <c r="KM262">
        <v>28.414529999999999</v>
      </c>
      <c r="KN262" s="1">
        <v>5.0156759999999995E-4</v>
      </c>
      <c r="KO262">
        <v>0.38361729999999999</v>
      </c>
      <c r="KP262">
        <v>0.82529430000000004</v>
      </c>
      <c r="KQ262">
        <v>29.070209999999999</v>
      </c>
      <c r="KR262" s="1">
        <v>4.8205319999999999E-4</v>
      </c>
      <c r="KS262">
        <v>0.36849330000000002</v>
      </c>
      <c r="KT262">
        <v>0.82504980000000006</v>
      </c>
      <c r="KU262">
        <v>29.152920000000002</v>
      </c>
      <c r="KV262" s="1">
        <v>4.6452249999999999E-4</v>
      </c>
      <c r="KW262">
        <v>0.35502620000000001</v>
      </c>
      <c r="KX262">
        <v>0.82481439999999995</v>
      </c>
      <c r="KY262">
        <v>28.702359999999999</v>
      </c>
      <c r="KZ262" s="1">
        <v>4.4795080000000002E-4</v>
      </c>
      <c r="LA262">
        <v>0.34241470000000002</v>
      </c>
      <c r="LB262">
        <v>0.82461010000000001</v>
      </c>
      <c r="LC262">
        <v>28.023520000000001</v>
      </c>
      <c r="LD262" s="1">
        <v>4.3160330000000002E-4</v>
      </c>
      <c r="LE262">
        <v>0.33004790000000001</v>
      </c>
      <c r="LF262">
        <v>0.82440230000000003</v>
      </c>
      <c r="LG262">
        <v>27.4618</v>
      </c>
      <c r="LH262" s="1">
        <v>4.1511309999999997E-4</v>
      </c>
      <c r="LI262">
        <v>0.31757990000000003</v>
      </c>
      <c r="LJ262">
        <v>0.82419589999999998</v>
      </c>
      <c r="LK262">
        <v>27.547969999999999</v>
      </c>
      <c r="LL262" s="1">
        <v>3.9844510000000002E-4</v>
      </c>
      <c r="LM262">
        <v>0.3049772</v>
      </c>
      <c r="LN262">
        <v>0.82408020000000004</v>
      </c>
      <c r="LO262">
        <v>27.96555</v>
      </c>
      <c r="LP262" s="1">
        <v>3.8178520000000001E-4</v>
      </c>
      <c r="LQ262">
        <v>0.29234209999999999</v>
      </c>
      <c r="LR262">
        <v>0.82395940000000001</v>
      </c>
      <c r="LS262">
        <v>28.577750000000002</v>
      </c>
      <c r="LT262" s="1">
        <v>3.653277E-4</v>
      </c>
      <c r="LU262">
        <v>0.27982089999999998</v>
      </c>
      <c r="LV262">
        <v>0.82384369999999996</v>
      </c>
      <c r="LW262">
        <v>29.03407</v>
      </c>
      <c r="LX262" s="1">
        <v>3.4927759999999998E-4</v>
      </c>
      <c r="LY262">
        <v>0.2675651</v>
      </c>
      <c r="LZ262">
        <v>0.82378180000000001</v>
      </c>
      <c r="MA262">
        <v>29.07038</v>
      </c>
      <c r="MB262" s="1">
        <v>3.3322990000000003E-4</v>
      </c>
      <c r="MC262">
        <v>0.2556408</v>
      </c>
      <c r="MD262">
        <v>0.82373010000000002</v>
      </c>
      <c r="ME262">
        <v>28.550280000000001</v>
      </c>
      <c r="MF262" s="1">
        <v>3.1710160000000001E-4</v>
      </c>
      <c r="MG262">
        <v>0.24412880000000001</v>
      </c>
      <c r="MH262">
        <v>0.82366989999999995</v>
      </c>
      <c r="MI262">
        <v>27.914470000000001</v>
      </c>
      <c r="MJ262" s="1">
        <v>3.0179600000000001E-4</v>
      </c>
      <c r="MK262">
        <v>0.23310649999999999</v>
      </c>
      <c r="ML262">
        <v>0.82364360000000003</v>
      </c>
      <c r="MM262">
        <v>27.390260000000001</v>
      </c>
      <c r="MN262" s="1">
        <v>2.873919E-4</v>
      </c>
      <c r="MO262">
        <v>0.2226457</v>
      </c>
      <c r="MP262">
        <v>0.82362009999999997</v>
      </c>
      <c r="MQ262">
        <v>27.58905</v>
      </c>
      <c r="MR262" s="1">
        <v>2.737487E-4</v>
      </c>
      <c r="MS262">
        <v>0.21269640000000001</v>
      </c>
      <c r="MT262">
        <v>0.82358279999999995</v>
      </c>
      <c r="MU262">
        <v>27.812419999999999</v>
      </c>
      <c r="MV262" s="1">
        <v>2.6064170000000001E-4</v>
      </c>
      <c r="MW262">
        <v>0.20311589999999999</v>
      </c>
      <c r="MX262">
        <v>0.82357320000000001</v>
      </c>
      <c r="MY262">
        <v>27.935020000000002</v>
      </c>
      <c r="MZ262" s="1">
        <v>2.4791180000000002E-4</v>
      </c>
      <c r="NA262">
        <v>0.1937479</v>
      </c>
      <c r="NB262">
        <v>0.82357910000000001</v>
      </c>
      <c r="NC262">
        <v>27.95365</v>
      </c>
      <c r="ND262" s="1">
        <v>2.3544620000000001E-4</v>
      </c>
      <c r="NE262">
        <v>0.18451680000000001</v>
      </c>
      <c r="NF262">
        <v>0.82357990000000003</v>
      </c>
      <c r="NG262">
        <v>27.91319</v>
      </c>
      <c r="NH262" s="1">
        <v>2.2335319999999999E-4</v>
      </c>
      <c r="NI262">
        <v>0.17549190000000001</v>
      </c>
      <c r="NJ262">
        <v>0.82358520000000002</v>
      </c>
      <c r="NK262">
        <v>27.531479999999998</v>
      </c>
      <c r="NL262" s="1">
        <v>2.1189970000000001E-4</v>
      </c>
      <c r="NM262">
        <v>0.16686880000000001</v>
      </c>
      <c r="NN262">
        <v>0.82356260000000003</v>
      </c>
      <c r="NO262">
        <v>26.966270000000002</v>
      </c>
      <c r="NP262" s="1">
        <v>2.013758E-4</v>
      </c>
      <c r="NQ262">
        <v>0.15887229999999999</v>
      </c>
      <c r="NR262">
        <v>0.82357139999999995</v>
      </c>
      <c r="NS262">
        <v>26.434370000000001</v>
      </c>
      <c r="NT262" s="1">
        <v>1.9185139999999999E-4</v>
      </c>
      <c r="NU262">
        <v>0.15160509999999999</v>
      </c>
      <c r="NV262">
        <v>0.82358629999999999</v>
      </c>
      <c r="NW262">
        <v>26.67069</v>
      </c>
      <c r="NX262" s="1">
        <v>1.832181E-4</v>
      </c>
      <c r="NY262">
        <v>0.14501130000000001</v>
      </c>
      <c r="NZ262">
        <v>0.82357720000000001</v>
      </c>
      <c r="OA262">
        <v>27.280639999999998</v>
      </c>
      <c r="OB262" s="1">
        <v>1.753306E-4</v>
      </c>
      <c r="OC262">
        <v>0.13898350000000001</v>
      </c>
      <c r="OD262">
        <v>0.82356750000000001</v>
      </c>
      <c r="OE262">
        <v>27.861180000000001</v>
      </c>
      <c r="OF262" s="1">
        <v>1.6802319999999999E-4</v>
      </c>
      <c r="OG262">
        <v>0.13341459999999999</v>
      </c>
      <c r="OH262">
        <v>0.82356830000000003</v>
      </c>
      <c r="OI262">
        <v>28.292960000000001</v>
      </c>
      <c r="OJ262" s="1">
        <v>1.6117719999999999E-4</v>
      </c>
      <c r="OK262">
        <v>0.128191</v>
      </c>
    </row>
    <row r="263" spans="1:401" x14ac:dyDescent="0.35">
      <c r="A263">
        <v>269</v>
      </c>
      <c r="B263" t="s">
        <v>4</v>
      </c>
      <c r="C263" t="s">
        <v>181</v>
      </c>
      <c r="D263" t="s">
        <v>269</v>
      </c>
      <c r="E263">
        <v>901.35760000000005</v>
      </c>
      <c r="F263">
        <v>0.53904739999999995</v>
      </c>
      <c r="G263">
        <v>23.436520000000002</v>
      </c>
      <c r="H263">
        <v>0</v>
      </c>
      <c r="I263">
        <v>0</v>
      </c>
      <c r="J263">
        <v>0.53732659999999999</v>
      </c>
      <c r="K263">
        <v>23.401769999999999</v>
      </c>
      <c r="L263">
        <v>0</v>
      </c>
      <c r="M263">
        <v>0</v>
      </c>
      <c r="N263">
        <v>0.53565510000000005</v>
      </c>
      <c r="O263">
        <v>23.49042</v>
      </c>
      <c r="P263">
        <v>0</v>
      </c>
      <c r="Q263">
        <v>0</v>
      </c>
      <c r="R263">
        <v>0.53407950000000004</v>
      </c>
      <c r="S263">
        <v>23.4602</v>
      </c>
      <c r="T263">
        <v>0</v>
      </c>
      <c r="U263">
        <v>0</v>
      </c>
      <c r="V263">
        <v>0.53245750000000003</v>
      </c>
      <c r="W263">
        <v>23.217220000000001</v>
      </c>
      <c r="X263">
        <v>0</v>
      </c>
      <c r="Y263">
        <v>0</v>
      </c>
      <c r="Z263">
        <v>0.53087910000000005</v>
      </c>
      <c r="AA263">
        <v>23.028490000000001</v>
      </c>
      <c r="AB263">
        <v>0</v>
      </c>
      <c r="AC263">
        <v>0</v>
      </c>
      <c r="AD263">
        <v>0.52928850000000005</v>
      </c>
      <c r="AE263">
        <v>22.876439999999999</v>
      </c>
      <c r="AF263">
        <v>0</v>
      </c>
      <c r="AG263">
        <v>0</v>
      </c>
      <c r="AH263">
        <v>0.52753159999999999</v>
      </c>
      <c r="AI263">
        <v>23.15868</v>
      </c>
      <c r="AJ263">
        <v>0</v>
      </c>
      <c r="AK263">
        <v>0</v>
      </c>
      <c r="AL263">
        <v>0.52547429999999995</v>
      </c>
      <c r="AM263">
        <v>23.520399999999999</v>
      </c>
      <c r="AN263">
        <v>0</v>
      </c>
      <c r="AO263">
        <v>0</v>
      </c>
      <c r="AP263">
        <v>0.52316410000000002</v>
      </c>
      <c r="AQ263">
        <v>23.917549999999999</v>
      </c>
      <c r="AR263">
        <v>0</v>
      </c>
      <c r="AS263">
        <v>0</v>
      </c>
      <c r="AT263">
        <v>0.5207463</v>
      </c>
      <c r="AU263">
        <v>24.286000000000001</v>
      </c>
      <c r="AV263">
        <v>0</v>
      </c>
      <c r="AW263">
        <v>0</v>
      </c>
      <c r="AX263">
        <v>0.51841190000000004</v>
      </c>
      <c r="AY263">
        <v>24.404119999999999</v>
      </c>
      <c r="AZ263">
        <v>0</v>
      </c>
      <c r="BA263">
        <v>-2.704483E-36</v>
      </c>
      <c r="BB263">
        <v>0.51624230000000004</v>
      </c>
      <c r="BC263">
        <v>24.46857</v>
      </c>
      <c r="BD263">
        <v>0</v>
      </c>
      <c r="BE263" s="1">
        <v>-4.0369200000000003E-24</v>
      </c>
      <c r="BF263">
        <v>0.51424150000000002</v>
      </c>
      <c r="BG263">
        <v>24.459070000000001</v>
      </c>
      <c r="BH263">
        <v>0</v>
      </c>
      <c r="BI263" s="1">
        <v>-5.5799619999999999E-16</v>
      </c>
      <c r="BJ263">
        <v>0.5123723</v>
      </c>
      <c r="BK263">
        <v>24.551259999999999</v>
      </c>
      <c r="BL263" s="1">
        <v>5.5244579999999999E-9</v>
      </c>
      <c r="BM263" s="1">
        <v>1.8812600000000001E-6</v>
      </c>
      <c r="BN263">
        <v>0.51053649999999995</v>
      </c>
      <c r="BO263">
        <v>25.11974</v>
      </c>
      <c r="BP263" s="1">
        <v>1.296565E-5</v>
      </c>
      <c r="BQ263" s="1">
        <v>4.2633269999999999E-3</v>
      </c>
      <c r="BR263">
        <v>0.50867830000000003</v>
      </c>
      <c r="BS263">
        <v>25.550709999999999</v>
      </c>
      <c r="BT263" s="1">
        <v>2.7402199999999998E-3</v>
      </c>
      <c r="BU263" s="1">
        <v>0.92110069999999999</v>
      </c>
      <c r="BV263">
        <v>0.50668480000000005</v>
      </c>
      <c r="BW263">
        <v>25.935390000000002</v>
      </c>
      <c r="BX263" s="1">
        <v>0.13174159999999999</v>
      </c>
      <c r="BY263" s="1">
        <v>45.564010000000003</v>
      </c>
      <c r="BZ263">
        <v>0.50449200000000005</v>
      </c>
      <c r="CA263">
        <v>26.151579999999999</v>
      </c>
      <c r="CB263" s="1">
        <v>2.0921150000000002</v>
      </c>
      <c r="CC263" s="1">
        <v>744.2346</v>
      </c>
      <c r="CD263">
        <v>0.50202100000000005</v>
      </c>
      <c r="CE263">
        <v>26.101859999999999</v>
      </c>
      <c r="CF263" s="1">
        <v>13.720190000000001</v>
      </c>
      <c r="CG263">
        <v>5014.9939999999997</v>
      </c>
      <c r="CH263">
        <v>0.49918200000000001</v>
      </c>
      <c r="CI263">
        <v>25.894590000000001</v>
      </c>
      <c r="CJ263">
        <v>43.481279999999998</v>
      </c>
      <c r="CK263">
        <v>16313.75</v>
      </c>
      <c r="CL263">
        <v>0.4960059</v>
      </c>
      <c r="CM263">
        <v>25.82133</v>
      </c>
      <c r="CN263">
        <v>75.201840000000004</v>
      </c>
      <c r="CO263">
        <v>28905.11</v>
      </c>
      <c r="CP263">
        <v>0.49257420000000002</v>
      </c>
      <c r="CQ263">
        <v>25.955780000000001</v>
      </c>
      <c r="CR263">
        <v>78.248320000000007</v>
      </c>
      <c r="CS263">
        <v>30758.880000000001</v>
      </c>
      <c r="CT263">
        <v>0.48889369999999999</v>
      </c>
      <c r="CU263">
        <v>26.404170000000001</v>
      </c>
      <c r="CV263">
        <v>53.066470000000002</v>
      </c>
      <c r="CW263">
        <v>21296.54</v>
      </c>
      <c r="CX263">
        <v>0.48495450000000001</v>
      </c>
      <c r="CY263">
        <v>26.371200000000002</v>
      </c>
      <c r="CZ263">
        <v>25.136369999999999</v>
      </c>
      <c r="DA263">
        <v>10285.73</v>
      </c>
      <c r="DB263">
        <v>0.4808366</v>
      </c>
      <c r="DC263">
        <v>26.589359999999999</v>
      </c>
      <c r="DD263">
        <v>8.8469569999999997</v>
      </c>
      <c r="DE263">
        <v>3683.8789999999999</v>
      </c>
      <c r="DF263">
        <v>0.47657250000000001</v>
      </c>
      <c r="DG263">
        <v>26.668859999999999</v>
      </c>
      <c r="DH263">
        <v>2.4642460000000002</v>
      </c>
      <c r="DI263">
        <v>1041.7059999999999</v>
      </c>
      <c r="DJ263">
        <v>0.4721938</v>
      </c>
      <c r="DK263">
        <v>26.468039999999998</v>
      </c>
      <c r="DL263">
        <v>0.5996397</v>
      </c>
      <c r="DM263">
        <v>255.89580000000001</v>
      </c>
      <c r="DN263">
        <v>0.46763739999999998</v>
      </c>
      <c r="DO263">
        <v>26.200040000000001</v>
      </c>
      <c r="DP263">
        <v>0.16562660000000001</v>
      </c>
      <c r="DQ263">
        <v>70.252989999999997</v>
      </c>
      <c r="DR263">
        <v>0.46293570000000001</v>
      </c>
      <c r="DS263">
        <v>26.056950000000001</v>
      </c>
      <c r="DT263">
        <v>8.1574480000000005E-2</v>
      </c>
      <c r="DU263">
        <v>33.900359999999999</v>
      </c>
      <c r="DV263">
        <v>0.45853939999999999</v>
      </c>
      <c r="DW263">
        <v>26.115839999999999</v>
      </c>
      <c r="DX263">
        <v>6.7835350000000003E-2</v>
      </c>
      <c r="DY263">
        <v>28.020689999999998</v>
      </c>
      <c r="DZ263">
        <v>0.45407809999999998</v>
      </c>
      <c r="EA263">
        <v>26.78313</v>
      </c>
      <c r="EB263">
        <v>6.5065349999999994E-2</v>
      </c>
      <c r="EC263">
        <v>27.020569999999999</v>
      </c>
      <c r="ED263">
        <v>0.44956089999999999</v>
      </c>
      <c r="EE263">
        <v>27.414539999999999</v>
      </c>
      <c r="EF263">
        <v>6.2352200000000003E-2</v>
      </c>
      <c r="EG263">
        <v>26.100290000000001</v>
      </c>
      <c r="EH263">
        <v>0.44538109999999997</v>
      </c>
      <c r="EI263">
        <v>27.88514</v>
      </c>
      <c r="EJ263">
        <v>5.844564E-2</v>
      </c>
      <c r="EK263">
        <v>24.644259999999999</v>
      </c>
      <c r="EL263">
        <v>0.44152049999999998</v>
      </c>
      <c r="EM263">
        <v>28.15352</v>
      </c>
      <c r="EN263" s="1">
        <v>5.3846600000000001E-2</v>
      </c>
      <c r="EO263">
        <v>22.85041</v>
      </c>
      <c r="EP263">
        <v>0.43752000000000002</v>
      </c>
      <c r="EQ263">
        <v>27.866070000000001</v>
      </c>
      <c r="ER263" s="1">
        <v>4.8922010000000002E-2</v>
      </c>
      <c r="ES263">
        <v>20.896450000000002</v>
      </c>
      <c r="ET263">
        <v>0.4334422</v>
      </c>
      <c r="EU263">
        <v>27.229330000000001</v>
      </c>
      <c r="EV263" s="1">
        <v>4.4090549999999999E-2</v>
      </c>
      <c r="EW263">
        <v>18.954820000000002</v>
      </c>
      <c r="EX263">
        <v>0.42926219999999998</v>
      </c>
      <c r="EY263">
        <v>26.794589999999999</v>
      </c>
      <c r="EZ263" s="1">
        <v>3.955289E-2</v>
      </c>
      <c r="FA263">
        <v>17.115549999999999</v>
      </c>
      <c r="FB263">
        <v>0.42528110000000002</v>
      </c>
      <c r="FC263">
        <v>26.600069999999999</v>
      </c>
      <c r="FD263" s="1">
        <v>3.543545E-2</v>
      </c>
      <c r="FE263">
        <v>15.42473</v>
      </c>
      <c r="FF263">
        <v>0.42125000000000001</v>
      </c>
      <c r="FG263">
        <v>26.963789999999999</v>
      </c>
      <c r="FH263" s="1">
        <v>3.171976E-2</v>
      </c>
      <c r="FI263">
        <v>13.89231</v>
      </c>
      <c r="FJ263">
        <v>0.4174484</v>
      </c>
      <c r="FK263">
        <v>27.395440000000001</v>
      </c>
      <c r="FL263" s="1">
        <v>2.8404760000000001E-2</v>
      </c>
      <c r="FM263">
        <v>12.516069999999999</v>
      </c>
      <c r="FN263">
        <v>0.41360130000000001</v>
      </c>
      <c r="FO263">
        <v>27.615939999999998</v>
      </c>
      <c r="FP263" s="1">
        <v>2.5439360000000001E-2</v>
      </c>
      <c r="FQ263">
        <v>11.27951</v>
      </c>
      <c r="FR263">
        <v>0.41030870000000003</v>
      </c>
      <c r="FS263">
        <v>27.598680000000002</v>
      </c>
      <c r="FT263">
        <v>2.2825729999999999E-2</v>
      </c>
      <c r="FU263">
        <v>10.169919999999999</v>
      </c>
      <c r="FV263">
        <v>0.40681250000000002</v>
      </c>
      <c r="FW263">
        <v>27.279959999999999</v>
      </c>
      <c r="FX263" s="1">
        <v>2.0487709999999999E-2</v>
      </c>
      <c r="FY263">
        <v>9.1784060000000007</v>
      </c>
      <c r="FZ263">
        <v>0.40314630000000001</v>
      </c>
      <c r="GA263">
        <v>26.764320000000001</v>
      </c>
      <c r="GB263" s="1">
        <v>1.8349279999999999E-2</v>
      </c>
      <c r="GC263">
        <v>8.2691339999999993</v>
      </c>
      <c r="GD263">
        <v>0.39991690000000002</v>
      </c>
      <c r="GE263">
        <v>26.248830000000002</v>
      </c>
      <c r="GF263" s="1">
        <v>1.6438100000000001E-2</v>
      </c>
      <c r="GG263">
        <v>7.4421330000000001</v>
      </c>
      <c r="GH263">
        <v>0.39711590000000002</v>
      </c>
      <c r="GI263">
        <v>25.998629999999999</v>
      </c>
      <c r="GJ263" s="1">
        <v>1.471577E-2</v>
      </c>
      <c r="GK263">
        <v>6.6847260000000004</v>
      </c>
      <c r="GL263">
        <v>0.3945765</v>
      </c>
      <c r="GM263">
        <v>26.443899999999999</v>
      </c>
      <c r="GN263" s="1">
        <v>1.3172079999999999E-2</v>
      </c>
      <c r="GO263">
        <v>6.0004429999999997</v>
      </c>
      <c r="GP263">
        <v>0.39230340000000002</v>
      </c>
      <c r="GQ263">
        <v>27.20326</v>
      </c>
      <c r="GR263" s="1">
        <v>1.1793079999999999E-2</v>
      </c>
      <c r="GS263">
        <v>5.3835550000000003</v>
      </c>
      <c r="GT263">
        <v>0.39052969999999998</v>
      </c>
      <c r="GU263">
        <v>28.087959999999999</v>
      </c>
      <c r="GV263" s="1">
        <v>1.056668E-2</v>
      </c>
      <c r="GW263">
        <v>4.8292489999999999</v>
      </c>
      <c r="GX263">
        <v>0.38885199999999998</v>
      </c>
      <c r="GY263">
        <v>28.677980000000002</v>
      </c>
      <c r="GZ263" s="1">
        <v>9.4592070000000007E-3</v>
      </c>
      <c r="HA263">
        <v>4.329637</v>
      </c>
      <c r="HB263">
        <v>0.3874399</v>
      </c>
      <c r="HC263">
        <v>28.740849999999998</v>
      </c>
      <c r="HD263" s="1">
        <v>8.4562100000000005E-3</v>
      </c>
      <c r="HE263">
        <v>3.8750740000000001</v>
      </c>
      <c r="HF263">
        <v>0.38629140000000001</v>
      </c>
      <c r="HG263">
        <v>28.150310000000001</v>
      </c>
      <c r="HH263" s="1">
        <v>7.5460859999999996E-3</v>
      </c>
      <c r="HI263">
        <v>3.460531</v>
      </c>
      <c r="HJ263">
        <v>0.38538090000000003</v>
      </c>
      <c r="HK263">
        <v>27.510529999999999</v>
      </c>
      <c r="HL263" s="1">
        <v>6.7141420000000002E-3</v>
      </c>
      <c r="HM263">
        <v>3.080489</v>
      </c>
      <c r="HN263">
        <v>0.38463799999999998</v>
      </c>
      <c r="HO263">
        <v>27.056339999999999</v>
      </c>
      <c r="HP263" s="1">
        <v>5.9478730000000002E-3</v>
      </c>
      <c r="HQ263">
        <v>2.730118</v>
      </c>
      <c r="HR263">
        <v>0.38405109999999998</v>
      </c>
      <c r="HS263">
        <v>27.155059999999999</v>
      </c>
      <c r="HT263" s="1">
        <v>5.2360510000000002E-3</v>
      </c>
      <c r="HU263">
        <v>2.4041039999999998</v>
      </c>
      <c r="HV263">
        <v>0.38356889999999999</v>
      </c>
      <c r="HW263">
        <v>27.6798</v>
      </c>
      <c r="HX263" s="1">
        <v>4.558711E-3</v>
      </c>
      <c r="HY263">
        <v>2.0942219999999998</v>
      </c>
      <c r="HZ263">
        <v>0.38306010000000001</v>
      </c>
      <c r="IA263">
        <v>28.161999999999999</v>
      </c>
      <c r="IB263" s="1">
        <v>3.8982420000000001E-3</v>
      </c>
      <c r="IC263">
        <v>1.792591</v>
      </c>
      <c r="ID263">
        <v>0.38264409999999999</v>
      </c>
      <c r="IE263">
        <v>28.546669999999999</v>
      </c>
      <c r="IF263" s="1">
        <v>3.2524450000000001E-3</v>
      </c>
      <c r="IG263">
        <v>1.4974860000000001</v>
      </c>
      <c r="IH263">
        <v>0.38233699999999998</v>
      </c>
      <c r="II263">
        <v>28.5029</v>
      </c>
      <c r="IJ263" s="1">
        <v>2.6453610000000002E-3</v>
      </c>
      <c r="IK263">
        <v>1.219339</v>
      </c>
      <c r="IL263">
        <v>0.38209290000000001</v>
      </c>
      <c r="IM263">
        <v>27.95299</v>
      </c>
      <c r="IN263" s="1">
        <v>2.1137339999999999E-3</v>
      </c>
      <c r="IO263">
        <v>0.97482449999999998</v>
      </c>
      <c r="IP263">
        <v>0.38189269999999997</v>
      </c>
      <c r="IQ263">
        <v>27.2514</v>
      </c>
      <c r="IR263" s="1">
        <v>1.685546E-3</v>
      </c>
      <c r="IS263">
        <v>0.77716719999999995</v>
      </c>
      <c r="IT263">
        <v>0.38174859999999999</v>
      </c>
      <c r="IU263">
        <v>26.719519999999999</v>
      </c>
      <c r="IV263" s="1">
        <v>1.3671810000000001E-3</v>
      </c>
      <c r="IW263">
        <v>0.62971619999999995</v>
      </c>
      <c r="IX263">
        <v>0.381602</v>
      </c>
      <c r="IY263">
        <v>27.00123</v>
      </c>
      <c r="IZ263">
        <v>1.143615E-3</v>
      </c>
      <c r="JA263">
        <v>0.52607570000000003</v>
      </c>
      <c r="JB263">
        <v>0.38148159999999998</v>
      </c>
      <c r="JC263">
        <v>27.591139999999999</v>
      </c>
      <c r="JD263" s="1">
        <v>9.9002909999999994E-4</v>
      </c>
      <c r="JE263">
        <v>0.45481009999999999</v>
      </c>
      <c r="JF263">
        <v>0.38135390000000002</v>
      </c>
      <c r="JG263">
        <v>28.271190000000001</v>
      </c>
      <c r="JH263" s="1">
        <v>8.8131479999999996E-4</v>
      </c>
      <c r="JI263">
        <v>0.4045222</v>
      </c>
      <c r="JJ263">
        <v>0.38121939999999999</v>
      </c>
      <c r="JK263">
        <v>28.56644</v>
      </c>
      <c r="JL263" s="1">
        <v>7.9900909999999997E-4</v>
      </c>
      <c r="JM263">
        <v>0.36659249999999999</v>
      </c>
      <c r="JN263">
        <v>0.38108019999999998</v>
      </c>
      <c r="JO263">
        <v>28.49286</v>
      </c>
      <c r="JP263" s="1">
        <v>7.3248849999999995E-4</v>
      </c>
      <c r="JQ263">
        <v>0.33599240000000002</v>
      </c>
      <c r="JR263">
        <v>0.38093189999999999</v>
      </c>
      <c r="JS263">
        <v>27.93364</v>
      </c>
      <c r="JT263" s="1">
        <v>6.7695780000000001E-4</v>
      </c>
      <c r="JU263">
        <v>0.31048189999999998</v>
      </c>
      <c r="JV263">
        <v>0.38078489999999998</v>
      </c>
      <c r="JW263">
        <v>27.29881</v>
      </c>
      <c r="JX263" s="1">
        <v>6.3042169999999995E-4</v>
      </c>
      <c r="JY263">
        <v>0.28909649999999998</v>
      </c>
      <c r="JZ263">
        <v>0.38062679999999999</v>
      </c>
      <c r="KA263">
        <v>26.801970000000001</v>
      </c>
      <c r="KB263" s="1">
        <v>5.9153540000000005E-4</v>
      </c>
      <c r="KC263">
        <v>0.2712522</v>
      </c>
      <c r="KD263">
        <v>0.38045770000000001</v>
      </c>
      <c r="KE263">
        <v>27.060829999999999</v>
      </c>
      <c r="KF263" s="1">
        <v>5.5890930000000001E-4</v>
      </c>
      <c r="KG263">
        <v>0.25630579999999997</v>
      </c>
      <c r="KH263">
        <v>0.38027689999999997</v>
      </c>
      <c r="KI263">
        <v>27.62679</v>
      </c>
      <c r="KJ263" s="1">
        <v>5.3139829999999998E-4</v>
      </c>
      <c r="KK263">
        <v>0.24367459999999999</v>
      </c>
      <c r="KL263">
        <v>0.38010119999999997</v>
      </c>
      <c r="KM263">
        <v>28.390129999999999</v>
      </c>
      <c r="KN263">
        <v>5.078223E-4</v>
      </c>
      <c r="KO263">
        <v>0.23288010000000001</v>
      </c>
      <c r="KP263">
        <v>0.37992949999999998</v>
      </c>
      <c r="KQ263">
        <v>29.055679999999999</v>
      </c>
      <c r="KR263" s="1">
        <v>4.8752879999999999E-4</v>
      </c>
      <c r="KS263">
        <v>0.22357879999999999</v>
      </c>
      <c r="KT263">
        <v>0.37975389999999998</v>
      </c>
      <c r="KU263">
        <v>29.170809999999999</v>
      </c>
      <c r="KV263" s="1">
        <v>4.6948589999999999E-4</v>
      </c>
      <c r="KW263">
        <v>0.21534020000000001</v>
      </c>
      <c r="KX263">
        <v>0.37958969999999997</v>
      </c>
      <c r="KY263">
        <v>28.759429999999998</v>
      </c>
      <c r="KZ263" s="1">
        <v>4.5272889999999999E-4</v>
      </c>
      <c r="LA263">
        <v>0.2076945</v>
      </c>
      <c r="LB263">
        <v>0.3794228</v>
      </c>
      <c r="LC263">
        <v>28.103010000000001</v>
      </c>
      <c r="LD263" s="1">
        <v>4.3635700000000001E-4</v>
      </c>
      <c r="LE263">
        <v>0.20023450000000001</v>
      </c>
      <c r="LF263">
        <v>0.37927959999999999</v>
      </c>
      <c r="LG263">
        <v>27.537790000000001</v>
      </c>
      <c r="LH263" s="1">
        <v>4.1994340000000002E-4</v>
      </c>
      <c r="LI263">
        <v>0.19273879999999999</v>
      </c>
      <c r="LJ263">
        <v>0.37913350000000001</v>
      </c>
      <c r="LK263">
        <v>27.59995</v>
      </c>
      <c r="LL263" s="1">
        <v>4.0330630000000003E-4</v>
      </c>
      <c r="LM263">
        <v>0.18514920000000001</v>
      </c>
      <c r="LN263">
        <v>0.37901600000000002</v>
      </c>
      <c r="LO263">
        <v>27.988980000000002</v>
      </c>
      <c r="LP263" s="1">
        <v>3.866308E-4</v>
      </c>
      <c r="LQ263">
        <v>0.177533</v>
      </c>
      <c r="LR263">
        <v>0.37890829999999998</v>
      </c>
      <c r="LS263">
        <v>28.585599999999999</v>
      </c>
      <c r="LT263" s="1">
        <v>3.701121E-4</v>
      </c>
      <c r="LU263">
        <v>0.16996900000000001</v>
      </c>
      <c r="LV263">
        <v>0.3788144</v>
      </c>
      <c r="LW263">
        <v>29.04486</v>
      </c>
      <c r="LX263" s="1">
        <v>3.5394270000000002E-4</v>
      </c>
      <c r="LY263">
        <v>0.16255159999999999</v>
      </c>
      <c r="LZ263">
        <v>0.3787431</v>
      </c>
      <c r="MA263">
        <v>29.10153</v>
      </c>
      <c r="MB263" s="1">
        <v>3.3774579999999997E-4</v>
      </c>
      <c r="MC263">
        <v>0.15532679999999999</v>
      </c>
      <c r="MD263">
        <v>0.37868439999999998</v>
      </c>
      <c r="ME263">
        <v>28.605</v>
      </c>
      <c r="MF263" s="1">
        <v>3.214364E-4</v>
      </c>
      <c r="MG263">
        <v>0.1483469</v>
      </c>
      <c r="MH263">
        <v>0.37863809999999998</v>
      </c>
      <c r="MI263">
        <v>27.977129999999999</v>
      </c>
      <c r="MJ263" s="1">
        <v>3.059157E-4</v>
      </c>
      <c r="MK263">
        <v>0.14164979999999999</v>
      </c>
      <c r="ML263">
        <v>0.37860369999999999</v>
      </c>
      <c r="MM263">
        <v>27.443549999999998</v>
      </c>
      <c r="MN263" s="1">
        <v>2.9128440000000003E-4</v>
      </c>
      <c r="MO263">
        <v>0.1352883</v>
      </c>
      <c r="MP263">
        <v>0.37858160000000002</v>
      </c>
      <c r="MQ263">
        <v>27.621659999999999</v>
      </c>
      <c r="MR263" s="1">
        <v>2.7745910000000001E-4</v>
      </c>
      <c r="MS263">
        <v>0.12924389999999999</v>
      </c>
      <c r="MT263">
        <v>0.37855879999999997</v>
      </c>
      <c r="MU263">
        <v>27.826440000000002</v>
      </c>
      <c r="MV263" s="1">
        <v>2.6423000000000001E-4</v>
      </c>
      <c r="MW263">
        <v>0.1234354</v>
      </c>
      <c r="MX263">
        <v>0.37854359999999998</v>
      </c>
      <c r="MY263">
        <v>27.939779999999999</v>
      </c>
      <c r="MZ263" s="1">
        <v>2.5142630000000001E-4</v>
      </c>
      <c r="NA263">
        <v>0.1177676</v>
      </c>
      <c r="NB263">
        <v>0.37853049999999999</v>
      </c>
      <c r="NC263">
        <v>27.96367</v>
      </c>
      <c r="ND263" s="1">
        <v>2.3889700000000001E-4</v>
      </c>
      <c r="NE263">
        <v>0.1121852</v>
      </c>
      <c r="NF263">
        <v>0.37852609999999998</v>
      </c>
      <c r="NG263">
        <v>27.938120000000001</v>
      </c>
      <c r="NH263" s="1">
        <v>2.2669359999999999E-4</v>
      </c>
      <c r="NI263">
        <v>0.1067149</v>
      </c>
      <c r="NJ263">
        <v>0.3785191</v>
      </c>
      <c r="NK263">
        <v>27.586040000000001</v>
      </c>
      <c r="NL263" s="1">
        <v>2.150443E-4</v>
      </c>
      <c r="NM263">
        <v>0.1014668</v>
      </c>
      <c r="NN263">
        <v>0.37852259999999999</v>
      </c>
      <c r="NO263">
        <v>27.041060000000002</v>
      </c>
      <c r="NP263" s="1">
        <v>2.0425080000000001E-4</v>
      </c>
      <c r="NQ263">
        <v>9.6578020000000001E-2</v>
      </c>
      <c r="NR263">
        <v>0.3785172</v>
      </c>
      <c r="NS263">
        <v>26.50459</v>
      </c>
      <c r="NT263" s="1">
        <v>1.9444589999999999E-4</v>
      </c>
      <c r="NU263">
        <v>9.2126379999999994E-2</v>
      </c>
      <c r="NV263">
        <v>0.37851780000000002</v>
      </c>
      <c r="NW263">
        <v>26.718119999999999</v>
      </c>
      <c r="NX263" s="1">
        <v>1.8557919999999999E-4</v>
      </c>
      <c r="NY263">
        <v>8.8091340000000004E-2</v>
      </c>
      <c r="NZ263">
        <v>0.3785134</v>
      </c>
      <c r="OA263">
        <v>27.302579999999999</v>
      </c>
      <c r="OB263" s="1">
        <v>1.774891E-4</v>
      </c>
      <c r="OC263">
        <v>8.4405209999999994E-2</v>
      </c>
      <c r="OD263">
        <v>0.3785096</v>
      </c>
      <c r="OE263">
        <v>27.872</v>
      </c>
      <c r="OF263" s="1">
        <v>1.7002670000000001E-4</v>
      </c>
      <c r="OG263">
        <v>8.1006140000000004E-2</v>
      </c>
      <c r="OH263">
        <v>0.37851099999999999</v>
      </c>
      <c r="OI263">
        <v>28.309719999999999</v>
      </c>
      <c r="OJ263" s="1">
        <v>1.6306719999999999E-4</v>
      </c>
      <c r="OK263">
        <v>7.7826430000000002E-2</v>
      </c>
    </row>
    <row r="264" spans="1:401" x14ac:dyDescent="0.35">
      <c r="A264">
        <v>270</v>
      </c>
      <c r="B264" t="s">
        <v>4</v>
      </c>
      <c r="C264" t="s">
        <v>181</v>
      </c>
      <c r="D264" t="s">
        <v>270</v>
      </c>
      <c r="E264">
        <v>960.88810000000001</v>
      </c>
      <c r="F264">
        <v>1.320792</v>
      </c>
      <c r="G264">
        <v>23.47148</v>
      </c>
      <c r="H264">
        <v>0</v>
      </c>
      <c r="I264">
        <v>0</v>
      </c>
      <c r="J264">
        <v>1.317172</v>
      </c>
      <c r="K264">
        <v>23.432980000000001</v>
      </c>
      <c r="L264">
        <v>0</v>
      </c>
      <c r="M264">
        <v>0</v>
      </c>
      <c r="N264">
        <v>1.3137099999999999</v>
      </c>
      <c r="O264">
        <v>23.51416</v>
      </c>
      <c r="P264">
        <v>0</v>
      </c>
      <c r="Q264">
        <v>0</v>
      </c>
      <c r="R264">
        <v>1.3104990000000001</v>
      </c>
      <c r="S264">
        <v>23.474830000000001</v>
      </c>
      <c r="T264">
        <v>0</v>
      </c>
      <c r="U264">
        <v>0</v>
      </c>
      <c r="V264">
        <v>1.3071759999999999</v>
      </c>
      <c r="W264">
        <v>23.227129999999999</v>
      </c>
      <c r="X264">
        <v>0</v>
      </c>
      <c r="Y264">
        <v>0</v>
      </c>
      <c r="Z264">
        <v>1.3039829999999999</v>
      </c>
      <c r="AA264">
        <v>23.040939999999999</v>
      </c>
      <c r="AB264">
        <v>0</v>
      </c>
      <c r="AC264">
        <v>0</v>
      </c>
      <c r="AD264">
        <v>1.3007169999999999</v>
      </c>
      <c r="AE264">
        <v>22.890889999999999</v>
      </c>
      <c r="AF264">
        <v>0</v>
      </c>
      <c r="AG264">
        <v>0</v>
      </c>
      <c r="AH264">
        <v>1.297129</v>
      </c>
      <c r="AI264">
        <v>23.17848</v>
      </c>
      <c r="AJ264">
        <v>0</v>
      </c>
      <c r="AK264">
        <v>0</v>
      </c>
      <c r="AL264">
        <v>1.292945</v>
      </c>
      <c r="AM264">
        <v>23.545570000000001</v>
      </c>
      <c r="AN264">
        <v>0</v>
      </c>
      <c r="AO264">
        <v>0</v>
      </c>
      <c r="AP264">
        <v>1.288171</v>
      </c>
      <c r="AQ264">
        <v>23.940529999999999</v>
      </c>
      <c r="AR264">
        <v>0</v>
      </c>
      <c r="AS264">
        <v>0</v>
      </c>
      <c r="AT264">
        <v>1.2832220000000001</v>
      </c>
      <c r="AU264">
        <v>24.301749999999998</v>
      </c>
      <c r="AV264">
        <v>0</v>
      </c>
      <c r="AW264">
        <v>0</v>
      </c>
      <c r="AX264">
        <v>1.2784230000000001</v>
      </c>
      <c r="AY264">
        <v>24.409310000000001</v>
      </c>
      <c r="AZ264">
        <v>0</v>
      </c>
      <c r="BA264">
        <v>-7.4482969999999997E-37</v>
      </c>
      <c r="BB264">
        <v>1.273995</v>
      </c>
      <c r="BC264">
        <v>24.470590000000001</v>
      </c>
      <c r="BD264">
        <v>0</v>
      </c>
      <c r="BE264" s="1">
        <v>-4.3277790000000001E-25</v>
      </c>
      <c r="BF264">
        <v>1.269898</v>
      </c>
      <c r="BG264">
        <v>24.46547</v>
      </c>
      <c r="BH264">
        <v>0</v>
      </c>
      <c r="BI264" s="1">
        <v>-1.4924920000000001E-16</v>
      </c>
      <c r="BJ264">
        <v>1.2660530000000001</v>
      </c>
      <c r="BK264">
        <v>24.56232</v>
      </c>
      <c r="BL264" s="1">
        <v>2.8992449999999999E-9</v>
      </c>
      <c r="BM264" s="1">
        <v>5.608587E-7</v>
      </c>
      <c r="BN264">
        <v>1.262292</v>
      </c>
      <c r="BO264">
        <v>25.138670000000001</v>
      </c>
      <c r="BP264" s="1">
        <v>8.2203589999999996E-6</v>
      </c>
      <c r="BQ264" s="1">
        <v>1.6932130000000001E-3</v>
      </c>
      <c r="BR264">
        <v>1.2583029999999999</v>
      </c>
      <c r="BS264">
        <v>25.576070000000001</v>
      </c>
      <c r="BT264" s="1">
        <v>1.939554E-3</v>
      </c>
      <c r="BU264" s="1">
        <v>0.41749819999999999</v>
      </c>
      <c r="BV264">
        <v>1.2540420000000001</v>
      </c>
      <c r="BW264">
        <v>25.961259999999999</v>
      </c>
      <c r="BX264" s="1">
        <v>0.10158499999999999</v>
      </c>
      <c r="BY264" s="1">
        <v>22.68038</v>
      </c>
      <c r="BZ264">
        <v>1.2493209999999999</v>
      </c>
      <c r="CA264">
        <v>26.174759999999999</v>
      </c>
      <c r="CB264" s="1">
        <v>1.732658</v>
      </c>
      <c r="CC264" s="1">
        <v>399.01369999999997</v>
      </c>
      <c r="CD264">
        <v>1.2440020000000001</v>
      </c>
      <c r="CE264">
        <v>26.115210000000001</v>
      </c>
      <c r="CF264" s="1">
        <v>12.08122</v>
      </c>
      <c r="CG264">
        <v>2859.8009999999999</v>
      </c>
      <c r="CH264">
        <v>1.2378819999999999</v>
      </c>
      <c r="CI264">
        <v>25.896699999999999</v>
      </c>
      <c r="CJ264">
        <v>40.380929999999999</v>
      </c>
      <c r="CK264">
        <v>9803.0360000000001</v>
      </c>
      <c r="CL264">
        <v>1.231004</v>
      </c>
      <c r="CM264">
        <v>25.82086</v>
      </c>
      <c r="CN264">
        <v>73.16807</v>
      </c>
      <c r="CO264">
        <v>18168.490000000002</v>
      </c>
      <c r="CP264">
        <v>1.223687</v>
      </c>
      <c r="CQ264">
        <v>25.959340000000001</v>
      </c>
      <c r="CR264">
        <v>79.294129999999996</v>
      </c>
      <c r="CS264">
        <v>20094.560000000001</v>
      </c>
      <c r="CT264">
        <v>1.2158610000000001</v>
      </c>
      <c r="CU264">
        <v>26.414770000000001</v>
      </c>
      <c r="CV264">
        <v>55.721409999999999</v>
      </c>
      <c r="CW264">
        <v>14384.64</v>
      </c>
      <c r="CX264">
        <v>1.2074739999999999</v>
      </c>
      <c r="CY264">
        <v>26.392779999999998</v>
      </c>
      <c r="CZ264">
        <v>27.220279999999999</v>
      </c>
      <c r="DA264">
        <v>7148.5940000000001</v>
      </c>
      <c r="DB264">
        <v>1.1988129999999999</v>
      </c>
      <c r="DC264">
        <v>26.620270000000001</v>
      </c>
      <c r="DD264">
        <v>9.8343640000000008</v>
      </c>
      <c r="DE264">
        <v>2622.7269999999999</v>
      </c>
      <c r="DF264">
        <v>1.189792</v>
      </c>
      <c r="DG264">
        <v>26.702470000000002</v>
      </c>
      <c r="DH264">
        <v>2.7955190000000001</v>
      </c>
      <c r="DI264">
        <v>755.47329999999999</v>
      </c>
      <c r="DJ264">
        <v>1.180707</v>
      </c>
      <c r="DK264">
        <v>26.495360000000002</v>
      </c>
      <c r="DL264">
        <v>0.68533739999999999</v>
      </c>
      <c r="DM264">
        <v>186.78960000000001</v>
      </c>
      <c r="DN264">
        <v>1.1711670000000001</v>
      </c>
      <c r="DO264">
        <v>26.212820000000001</v>
      </c>
      <c r="DP264">
        <v>0.18372340000000001</v>
      </c>
      <c r="DQ264">
        <v>49.860439999999997</v>
      </c>
      <c r="DR264">
        <v>1.1613370000000001</v>
      </c>
      <c r="DS264">
        <v>26.066130000000001</v>
      </c>
      <c r="DT264">
        <v>8.4772449999999999E-2</v>
      </c>
      <c r="DU264">
        <v>22.572610000000001</v>
      </c>
      <c r="DV264">
        <v>1.1515439999999999</v>
      </c>
      <c r="DW264">
        <v>26.126909999999999</v>
      </c>
      <c r="DX264">
        <v>6.831972E-2</v>
      </c>
      <c r="DY264">
        <v>18.06165</v>
      </c>
      <c r="DZ264">
        <v>1.141132</v>
      </c>
      <c r="EA264">
        <v>26.79936</v>
      </c>
      <c r="EB264">
        <v>6.5247890000000003E-2</v>
      </c>
      <c r="EC264">
        <v>17.32583</v>
      </c>
      <c r="ED264">
        <v>1.130584</v>
      </c>
      <c r="EE264">
        <v>27.443829999999998</v>
      </c>
      <c r="EF264">
        <v>6.2638659999999999E-2</v>
      </c>
      <c r="EG264">
        <v>16.752669999999998</v>
      </c>
      <c r="EH264">
        <v>1.120692</v>
      </c>
      <c r="EI264">
        <v>27.9283</v>
      </c>
      <c r="EJ264">
        <v>5.8832389999999998E-2</v>
      </c>
      <c r="EK264">
        <v>15.840490000000001</v>
      </c>
      <c r="EL264">
        <v>1.1119019999999999</v>
      </c>
      <c r="EM264">
        <v>28.201000000000001</v>
      </c>
      <c r="EN264" s="1">
        <v>5.4292640000000003E-2</v>
      </c>
      <c r="EO264">
        <v>14.69849</v>
      </c>
      <c r="EP264">
        <v>1.103</v>
      </c>
      <c r="EQ264">
        <v>27.910990000000002</v>
      </c>
      <c r="ER264" s="1">
        <v>4.9381429999999997E-2</v>
      </c>
      <c r="ES264">
        <v>13.44572</v>
      </c>
      <c r="ET264">
        <v>1.0938840000000001</v>
      </c>
      <c r="EU264">
        <v>27.266200000000001</v>
      </c>
      <c r="EV264" s="1">
        <v>4.453472E-2</v>
      </c>
      <c r="EW264">
        <v>12.196770000000001</v>
      </c>
      <c r="EX264">
        <v>1.0845910000000001</v>
      </c>
      <c r="EY264">
        <v>26.822769999999998</v>
      </c>
      <c r="EZ264" s="1">
        <v>3.9967740000000002E-2</v>
      </c>
      <c r="FA264">
        <v>11.010289999999999</v>
      </c>
      <c r="FB264">
        <v>1.0757620000000001</v>
      </c>
      <c r="FC264">
        <v>26.615549999999999</v>
      </c>
      <c r="FD264" s="1">
        <v>3.5813089999999999E-2</v>
      </c>
      <c r="FE264">
        <v>9.9169160000000005</v>
      </c>
      <c r="FF264">
        <v>1.0669109999999999</v>
      </c>
      <c r="FG264">
        <v>26.96875</v>
      </c>
      <c r="FH264">
        <v>3.2061359999999997E-2</v>
      </c>
      <c r="FI264">
        <v>8.9252369999999992</v>
      </c>
      <c r="FJ264">
        <v>1.056754</v>
      </c>
      <c r="FK264">
        <v>27.396139999999999</v>
      </c>
      <c r="FL264" s="1">
        <v>2.8712359999999999E-2</v>
      </c>
      <c r="FM264">
        <v>8.0403020000000005</v>
      </c>
      <c r="FN264">
        <v>1.0462739999999999</v>
      </c>
      <c r="FO264">
        <v>27.622789999999998</v>
      </c>
      <c r="FP264" s="1">
        <v>2.5717319999999998E-2</v>
      </c>
      <c r="FQ264">
        <v>7.2461359999999999</v>
      </c>
      <c r="FR264">
        <v>1.037023</v>
      </c>
      <c r="FS264">
        <v>27.618690000000001</v>
      </c>
      <c r="FT264" s="1">
        <v>2.307025E-2</v>
      </c>
      <c r="FU264">
        <v>6.5329220000000001</v>
      </c>
      <c r="FV264">
        <v>1.0275650000000001</v>
      </c>
      <c r="FW264">
        <v>27.30724</v>
      </c>
      <c r="FX264" s="1">
        <v>2.071255E-2</v>
      </c>
      <c r="FY264">
        <v>5.8967419999999997</v>
      </c>
      <c r="FZ264">
        <v>1.017711</v>
      </c>
      <c r="GA264">
        <v>26.801950000000001</v>
      </c>
      <c r="GB264" s="1">
        <v>1.8553259999999999E-2</v>
      </c>
      <c r="GC264">
        <v>5.3124989999999999</v>
      </c>
      <c r="GD264">
        <v>1.010135</v>
      </c>
      <c r="GE264">
        <v>26.283860000000001</v>
      </c>
      <c r="GF264">
        <v>1.6627030000000001E-2</v>
      </c>
      <c r="GG264">
        <v>4.7801220000000004</v>
      </c>
      <c r="GH264">
        <v>1.0037069999999999</v>
      </c>
      <c r="GI264">
        <v>26.02364</v>
      </c>
      <c r="GJ264" s="1">
        <v>1.488796E-2</v>
      </c>
      <c r="GK264">
        <v>4.2953200000000002</v>
      </c>
      <c r="GL264">
        <v>0.99780720000000001</v>
      </c>
      <c r="GM264">
        <v>26.45346</v>
      </c>
      <c r="GN264" s="1">
        <v>1.3327149999999999E-2</v>
      </c>
      <c r="GO264">
        <v>3.857002</v>
      </c>
      <c r="GP264">
        <v>0.99257359999999994</v>
      </c>
      <c r="GQ264">
        <v>27.201419999999999</v>
      </c>
      <c r="GR264" s="1">
        <v>1.193286E-2</v>
      </c>
      <c r="GS264">
        <v>3.4616579999999999</v>
      </c>
      <c r="GT264">
        <v>0.98745240000000001</v>
      </c>
      <c r="GU264">
        <v>28.084910000000001</v>
      </c>
      <c r="GV264" s="1">
        <v>1.06905E-2</v>
      </c>
      <c r="GW264">
        <v>3.1066780000000001</v>
      </c>
      <c r="GX264">
        <v>0.98230399999999995</v>
      </c>
      <c r="GY264">
        <v>28.686879999999999</v>
      </c>
      <c r="GZ264" s="1">
        <v>9.5718959999999999E-3</v>
      </c>
      <c r="HA264">
        <v>2.787309</v>
      </c>
      <c r="HB264">
        <v>0.97786589999999995</v>
      </c>
      <c r="HC264">
        <v>28.766500000000001</v>
      </c>
      <c r="HD264" s="1">
        <v>8.5586610000000004E-3</v>
      </c>
      <c r="HE264">
        <v>2.4965160000000002</v>
      </c>
      <c r="HF264">
        <v>0.97415300000000005</v>
      </c>
      <c r="HG264">
        <v>28.18721</v>
      </c>
      <c r="HH264" s="1">
        <v>7.6392930000000001E-3</v>
      </c>
      <c r="HI264">
        <v>2.231106</v>
      </c>
      <c r="HJ264">
        <v>0.97117339999999996</v>
      </c>
      <c r="HK264">
        <v>27.548459999999999</v>
      </c>
      <c r="HL264" s="1">
        <v>6.7996009999999997E-3</v>
      </c>
      <c r="HM264">
        <v>1.9876849999999999</v>
      </c>
      <c r="HN264">
        <v>0.96873370000000003</v>
      </c>
      <c r="HO264">
        <v>27.082470000000001</v>
      </c>
      <c r="HP264" s="1">
        <v>6.026633E-3</v>
      </c>
      <c r="HQ264">
        <v>1.7632049999999999</v>
      </c>
      <c r="HR264">
        <v>0.96674700000000002</v>
      </c>
      <c r="HS264">
        <v>27.165700000000001</v>
      </c>
      <c r="HT264" s="1">
        <v>5.3096769999999996E-3</v>
      </c>
      <c r="HU264">
        <v>1.5544009999999999</v>
      </c>
      <c r="HV264">
        <v>0.96514889999999998</v>
      </c>
      <c r="HW264">
        <v>27.676490000000001</v>
      </c>
      <c r="HX264" s="1">
        <v>4.6293599999999999E-3</v>
      </c>
      <c r="HY264">
        <v>1.356347</v>
      </c>
      <c r="HZ264">
        <v>0.96386340000000004</v>
      </c>
      <c r="IA264">
        <v>28.155760000000001</v>
      </c>
      <c r="IB264" s="1">
        <v>3.9674080000000004E-3</v>
      </c>
      <c r="IC264">
        <v>1.163586</v>
      </c>
      <c r="ID264">
        <v>0.96284619999999999</v>
      </c>
      <c r="IE264">
        <v>28.548670000000001</v>
      </c>
      <c r="IF264" s="1">
        <v>3.319327E-3</v>
      </c>
      <c r="IG264">
        <v>0.97477170000000002</v>
      </c>
      <c r="IH264">
        <v>0.96209120000000004</v>
      </c>
      <c r="II264">
        <v>28.52242</v>
      </c>
      <c r="IJ264" s="1">
        <v>2.7066619999999999E-3</v>
      </c>
      <c r="IK264">
        <v>0.79580249999999997</v>
      </c>
      <c r="IL264">
        <v>0.96147099999999996</v>
      </c>
      <c r="IM264">
        <v>27.993590000000001</v>
      </c>
      <c r="IN264" s="1">
        <v>2.1656370000000002E-3</v>
      </c>
      <c r="IO264">
        <v>0.63712659999999999</v>
      </c>
      <c r="IP264">
        <v>0.96099179999999995</v>
      </c>
      <c r="IQ264">
        <v>27.307230000000001</v>
      </c>
      <c r="IR264" s="1">
        <v>1.7258849999999999E-3</v>
      </c>
      <c r="IS264">
        <v>0.50765839999999995</v>
      </c>
      <c r="IT264">
        <v>0.96059240000000001</v>
      </c>
      <c r="IU264">
        <v>26.777999999999999</v>
      </c>
      <c r="IV264" s="1">
        <v>1.3963269999999999E-3</v>
      </c>
      <c r="IW264">
        <v>0.41028120000000001</v>
      </c>
      <c r="IX264">
        <v>0.96026429999999996</v>
      </c>
      <c r="IY264">
        <v>27.050460000000001</v>
      </c>
      <c r="IZ264" s="1">
        <v>1.163734E-3</v>
      </c>
      <c r="JA264">
        <v>0.34146530000000003</v>
      </c>
      <c r="JB264">
        <v>0.95995719999999995</v>
      </c>
      <c r="JC264">
        <v>27.625409999999999</v>
      </c>
      <c r="JD264" s="1">
        <v>1.00394E-3</v>
      </c>
      <c r="JE264">
        <v>0.29413669999999997</v>
      </c>
      <c r="JF264">
        <v>0.95965250000000002</v>
      </c>
      <c r="JG264">
        <v>28.292899999999999</v>
      </c>
      <c r="JH264" s="1">
        <v>8.9140129999999999E-4</v>
      </c>
      <c r="JI264">
        <v>0.26090340000000001</v>
      </c>
      <c r="JJ264">
        <v>0.95932949999999995</v>
      </c>
      <c r="JK264">
        <v>28.586919999999999</v>
      </c>
      <c r="JL264" s="1">
        <v>8.0688579999999997E-4</v>
      </c>
      <c r="JM264">
        <v>0.23604600000000001</v>
      </c>
      <c r="JN264">
        <v>0.95900540000000001</v>
      </c>
      <c r="JO264">
        <v>28.522040000000001</v>
      </c>
      <c r="JP264" s="1">
        <v>7.3898500000000005E-4</v>
      </c>
      <c r="JQ264">
        <v>0.21611369999999999</v>
      </c>
      <c r="JR264">
        <v>0.95867809999999998</v>
      </c>
      <c r="JS264">
        <v>27.97814</v>
      </c>
      <c r="JT264" s="1">
        <v>6.8239609999999997E-4</v>
      </c>
      <c r="JU264">
        <v>0.1995268</v>
      </c>
      <c r="JV264">
        <v>0.95829249999999999</v>
      </c>
      <c r="JW264">
        <v>27.35134</v>
      </c>
      <c r="JX264" s="1">
        <v>6.3497819999999998E-4</v>
      </c>
      <c r="JY264">
        <v>0.18562680000000001</v>
      </c>
      <c r="JZ264">
        <v>0.95793059999999997</v>
      </c>
      <c r="KA264">
        <v>26.8477</v>
      </c>
      <c r="KB264" s="1">
        <v>5.9534279999999995E-4</v>
      </c>
      <c r="KC264">
        <v>0.17402309999999999</v>
      </c>
      <c r="KD264">
        <v>0.95751830000000004</v>
      </c>
      <c r="KE264">
        <v>27.083970000000001</v>
      </c>
      <c r="KF264" s="1">
        <v>5.6211390000000003E-4</v>
      </c>
      <c r="KG264">
        <v>0.16431119999999999</v>
      </c>
      <c r="KH264">
        <v>0.95709290000000002</v>
      </c>
      <c r="KI264">
        <v>27.626069999999999</v>
      </c>
      <c r="KJ264" s="1">
        <v>5.3412139999999995E-4</v>
      </c>
      <c r="KK264">
        <v>0.15610959999999999</v>
      </c>
      <c r="KL264">
        <v>0.95666859999999998</v>
      </c>
      <c r="KM264">
        <v>28.374580000000002</v>
      </c>
      <c r="KN264" s="1">
        <v>5.1015629999999999E-4</v>
      </c>
      <c r="KO264">
        <v>0.14910680000000001</v>
      </c>
      <c r="KP264">
        <v>0.95624960000000003</v>
      </c>
      <c r="KQ264">
        <v>29.04419</v>
      </c>
      <c r="KR264" s="1">
        <v>4.8955989999999996E-4</v>
      </c>
      <c r="KS264">
        <v>0.14308319999999999</v>
      </c>
      <c r="KT264">
        <v>0.95584340000000001</v>
      </c>
      <c r="KU264">
        <v>29.178270000000001</v>
      </c>
      <c r="KV264" s="1">
        <v>4.7131369999999997E-4</v>
      </c>
      <c r="KW264">
        <v>0.1377642</v>
      </c>
      <c r="KX264">
        <v>0.95544510000000005</v>
      </c>
      <c r="KY264">
        <v>28.796299999999999</v>
      </c>
      <c r="KZ264" s="1">
        <v>4.5447579999999998E-4</v>
      </c>
      <c r="LA264">
        <v>0.13286290000000001</v>
      </c>
      <c r="LB264">
        <v>0.95508689999999996</v>
      </c>
      <c r="LC264">
        <v>28.15907</v>
      </c>
      <c r="LD264" s="1">
        <v>4.3808669999999999E-4</v>
      </c>
      <c r="LE264">
        <v>0.12809989999999999</v>
      </c>
      <c r="LF264">
        <v>0.95470929999999998</v>
      </c>
      <c r="LG264">
        <v>27.595649999999999</v>
      </c>
      <c r="LH264" s="1">
        <v>4.2169869999999999E-4</v>
      </c>
      <c r="LI264">
        <v>0.1233292</v>
      </c>
      <c r="LJ264">
        <v>0.95436730000000003</v>
      </c>
      <c r="LK264">
        <v>27.642849999999999</v>
      </c>
      <c r="LL264" s="1">
        <v>4.0507459999999999E-4</v>
      </c>
      <c r="LM264">
        <v>0.1184925</v>
      </c>
      <c r="LN264">
        <v>0.95406519999999995</v>
      </c>
      <c r="LO264">
        <v>28.010919999999999</v>
      </c>
      <c r="LP264" s="1">
        <v>3.8838780000000002E-4</v>
      </c>
      <c r="LQ264">
        <v>0.1136383</v>
      </c>
      <c r="LR264">
        <v>0.95384060000000004</v>
      </c>
      <c r="LS264">
        <v>28.594729999999998</v>
      </c>
      <c r="LT264" s="1">
        <v>3.7185419999999998E-4</v>
      </c>
      <c r="LU264">
        <v>0.10881150000000001</v>
      </c>
      <c r="LV264">
        <v>0.95361510000000005</v>
      </c>
      <c r="LW264">
        <v>29.0532</v>
      </c>
      <c r="LX264" s="1">
        <v>3.5564409999999999E-4</v>
      </c>
      <c r="LY264">
        <v>0.1040712</v>
      </c>
      <c r="LZ264">
        <v>0.95345780000000002</v>
      </c>
      <c r="MA264">
        <v>29.121400000000001</v>
      </c>
      <c r="MB264" s="1">
        <v>3.3939119999999999E-4</v>
      </c>
      <c r="MC264">
        <v>9.9451380000000006E-2</v>
      </c>
      <c r="MD264">
        <v>0.95329180000000002</v>
      </c>
      <c r="ME264">
        <v>28.642710000000001</v>
      </c>
      <c r="MF264" s="1">
        <v>3.2301630000000002E-4</v>
      </c>
      <c r="MG264">
        <v>9.4986260000000003E-2</v>
      </c>
      <c r="MH264">
        <v>0.95317200000000002</v>
      </c>
      <c r="MI264">
        <v>28.022400000000001</v>
      </c>
      <c r="MJ264" s="1">
        <v>3.0741919999999998E-4</v>
      </c>
      <c r="MK264">
        <v>9.0697249999999993E-2</v>
      </c>
      <c r="ML264">
        <v>0.95309379999999999</v>
      </c>
      <c r="MM264">
        <v>27.48443</v>
      </c>
      <c r="MN264" s="1">
        <v>2.9270279999999999E-4</v>
      </c>
      <c r="MO264">
        <v>8.6619840000000003E-2</v>
      </c>
      <c r="MP264">
        <v>0.95304759999999999</v>
      </c>
      <c r="MQ264">
        <v>27.650269999999999</v>
      </c>
      <c r="MR264" s="1">
        <v>2.7881029999999999E-4</v>
      </c>
      <c r="MS264">
        <v>8.2751350000000001E-2</v>
      </c>
      <c r="MT264">
        <v>0.95299290000000003</v>
      </c>
      <c r="MU264">
        <v>27.838259999999998</v>
      </c>
      <c r="MV264" s="1">
        <v>2.6553170000000002E-4</v>
      </c>
      <c r="MW264">
        <v>7.9036899999999993E-2</v>
      </c>
      <c r="MX264">
        <v>0.95293550000000005</v>
      </c>
      <c r="MY264">
        <v>27.94434</v>
      </c>
      <c r="MZ264" s="1">
        <v>2.5269959999999999E-4</v>
      </c>
      <c r="NA264">
        <v>7.5418949999999998E-2</v>
      </c>
      <c r="NB264">
        <v>0.95292089999999996</v>
      </c>
      <c r="NC264">
        <v>27.97167</v>
      </c>
      <c r="ND264" s="1">
        <v>2.4014899999999999E-4</v>
      </c>
      <c r="NE264">
        <v>7.1857749999999998E-2</v>
      </c>
      <c r="NF264">
        <v>0.95291020000000004</v>
      </c>
      <c r="NG264">
        <v>27.953099999999999</v>
      </c>
      <c r="NH264" s="1">
        <v>2.279068E-4</v>
      </c>
      <c r="NI264">
        <v>6.8361679999999994E-2</v>
      </c>
      <c r="NJ264">
        <v>0.95289970000000002</v>
      </c>
      <c r="NK264">
        <v>27.623149999999999</v>
      </c>
      <c r="NL264" s="1">
        <v>2.1619299999999999E-4</v>
      </c>
      <c r="NM264">
        <v>6.4999260000000003E-2</v>
      </c>
      <c r="NN264">
        <v>0.95288550000000005</v>
      </c>
      <c r="NO264">
        <v>27.0947</v>
      </c>
      <c r="NP264" s="1">
        <v>2.053065E-4</v>
      </c>
      <c r="NQ264">
        <v>6.1857669999999997E-2</v>
      </c>
      <c r="NR264">
        <v>0.95286680000000001</v>
      </c>
      <c r="NS264">
        <v>26.558530000000001</v>
      </c>
      <c r="NT264" s="1">
        <v>1.9539859999999999E-4</v>
      </c>
      <c r="NU264">
        <v>5.8990380000000002E-2</v>
      </c>
      <c r="NV264">
        <v>0.95287080000000002</v>
      </c>
      <c r="NW264">
        <v>26.758320000000001</v>
      </c>
      <c r="NX264" s="1">
        <v>1.8644350000000001E-4</v>
      </c>
      <c r="NY264">
        <v>5.6391780000000002E-2</v>
      </c>
      <c r="NZ264">
        <v>0.9528491</v>
      </c>
      <c r="OA264">
        <v>27.323589999999999</v>
      </c>
      <c r="OB264" s="1">
        <v>1.782768E-4</v>
      </c>
      <c r="OC264">
        <v>5.4020360000000003E-2</v>
      </c>
      <c r="OD264">
        <v>0.95287699999999997</v>
      </c>
      <c r="OE264">
        <v>27.882280000000002</v>
      </c>
      <c r="OF264" s="1">
        <v>1.7075799999999999E-4</v>
      </c>
      <c r="OG264">
        <v>5.1836769999999997E-2</v>
      </c>
      <c r="OH264">
        <v>0.95287359999999999</v>
      </c>
      <c r="OI264">
        <v>28.322479999999999</v>
      </c>
      <c r="OJ264" s="1">
        <v>1.6375450000000001E-4</v>
      </c>
      <c r="OK264">
        <v>4.979778E-2</v>
      </c>
    </row>
    <row r="265" spans="1:401" x14ac:dyDescent="0.35">
      <c r="A265">
        <v>271</v>
      </c>
      <c r="B265" t="s">
        <v>4</v>
      </c>
      <c r="C265" t="s">
        <v>181</v>
      </c>
      <c r="D265" t="s">
        <v>271</v>
      </c>
      <c r="E265">
        <v>905.8809</v>
      </c>
      <c r="F265">
        <v>1.1843269999999999</v>
      </c>
      <c r="G265">
        <v>23.499880000000001</v>
      </c>
      <c r="H265">
        <v>0</v>
      </c>
      <c r="I265">
        <v>0</v>
      </c>
      <c r="J265">
        <v>1.182097</v>
      </c>
      <c r="K265">
        <v>23.45862</v>
      </c>
      <c r="L265">
        <v>0</v>
      </c>
      <c r="M265">
        <v>0</v>
      </c>
      <c r="N265">
        <v>1.1799360000000001</v>
      </c>
      <c r="O265">
        <v>23.533989999999999</v>
      </c>
      <c r="P265">
        <v>0</v>
      </c>
      <c r="Q265">
        <v>0</v>
      </c>
      <c r="R265">
        <v>1.1774260000000001</v>
      </c>
      <c r="S265">
        <v>23.488330000000001</v>
      </c>
      <c r="T265">
        <v>0</v>
      </c>
      <c r="U265">
        <v>0</v>
      </c>
      <c r="V265">
        <v>1.174555</v>
      </c>
      <c r="W265">
        <v>23.236350000000002</v>
      </c>
      <c r="X265">
        <v>0</v>
      </c>
      <c r="Y265">
        <v>0</v>
      </c>
      <c r="Z265">
        <v>1.171751</v>
      </c>
      <c r="AA265">
        <v>23.05219</v>
      </c>
      <c r="AB265">
        <v>0</v>
      </c>
      <c r="AC265">
        <v>0</v>
      </c>
      <c r="AD265">
        <v>1.168903</v>
      </c>
      <c r="AE265">
        <v>22.902940000000001</v>
      </c>
      <c r="AF265">
        <v>0</v>
      </c>
      <c r="AG265">
        <v>0</v>
      </c>
      <c r="AH265">
        <v>1.1657740000000001</v>
      </c>
      <c r="AI265">
        <v>23.193090000000002</v>
      </c>
      <c r="AJ265">
        <v>0</v>
      </c>
      <c r="AK265">
        <v>0</v>
      </c>
      <c r="AL265">
        <v>1.16215</v>
      </c>
      <c r="AM265">
        <v>23.565439999999999</v>
      </c>
      <c r="AN265">
        <v>0</v>
      </c>
      <c r="AO265">
        <v>0</v>
      </c>
      <c r="AP265">
        <v>1.157999</v>
      </c>
      <c r="AQ265">
        <v>23.958929999999999</v>
      </c>
      <c r="AR265">
        <v>0</v>
      </c>
      <c r="AS265">
        <v>0</v>
      </c>
      <c r="AT265">
        <v>1.1536679999999999</v>
      </c>
      <c r="AU265">
        <v>24.314910000000001</v>
      </c>
      <c r="AV265">
        <v>0</v>
      </c>
      <c r="AW265">
        <v>0</v>
      </c>
      <c r="AX265">
        <v>1.149502</v>
      </c>
      <c r="AY265">
        <v>24.414670000000001</v>
      </c>
      <c r="AZ265">
        <v>0</v>
      </c>
      <c r="BA265">
        <v>0</v>
      </c>
      <c r="BB265">
        <v>1.145624</v>
      </c>
      <c r="BC265">
        <v>24.472090000000001</v>
      </c>
      <c r="BD265">
        <v>0</v>
      </c>
      <c r="BE265">
        <v>0</v>
      </c>
      <c r="BF265">
        <v>1.1420870000000001</v>
      </c>
      <c r="BG265">
        <v>24.471260000000001</v>
      </c>
      <c r="BH265">
        <v>0</v>
      </c>
      <c r="BI265">
        <v>9.6550390000000002E-17</v>
      </c>
      <c r="BJ265">
        <v>1.1387339999999999</v>
      </c>
      <c r="BK265">
        <v>24.570029999999999</v>
      </c>
      <c r="BL265" s="1">
        <v>1.575729E-9</v>
      </c>
      <c r="BM265" s="1">
        <v>2.8355130000000003E-7</v>
      </c>
      <c r="BN265">
        <v>1.135437</v>
      </c>
      <c r="BO265">
        <v>25.151350000000001</v>
      </c>
      <c r="BP265" s="1">
        <v>5.5120790000000002E-6</v>
      </c>
      <c r="BQ265" s="1">
        <v>1.0858840000000001E-3</v>
      </c>
      <c r="BR265">
        <v>1.1320479999999999</v>
      </c>
      <c r="BS265">
        <v>25.595479999999998</v>
      </c>
      <c r="BT265" s="1">
        <v>1.4423820000000001E-3</v>
      </c>
      <c r="BU265" s="1">
        <v>0.29930319999999999</v>
      </c>
      <c r="BV265">
        <v>1.1284289999999999</v>
      </c>
      <c r="BW265">
        <v>25.98199</v>
      </c>
      <c r="BX265" s="1">
        <v>8.151796E-2</v>
      </c>
      <c r="BY265" s="1">
        <v>17.63166</v>
      </c>
      <c r="BZ265">
        <v>1.124425</v>
      </c>
      <c r="CA265">
        <v>26.194089999999999</v>
      </c>
      <c r="CB265" s="1">
        <v>1.4785489999999999</v>
      </c>
      <c r="CC265" s="1">
        <v>331.13619999999997</v>
      </c>
      <c r="CD265">
        <v>1.1198969999999999</v>
      </c>
      <c r="CE265">
        <v>26.128309999999999</v>
      </c>
      <c r="CF265" s="1">
        <v>10.85561</v>
      </c>
      <c r="CG265">
        <v>2507.5210000000002</v>
      </c>
      <c r="CH265">
        <v>1.1146590000000001</v>
      </c>
      <c r="CI265">
        <v>25.8996</v>
      </c>
      <c r="CJ265" s="1">
        <v>37.923119999999997</v>
      </c>
      <c r="CK265">
        <v>9011.759</v>
      </c>
      <c r="CL265">
        <v>1.108771</v>
      </c>
      <c r="CM265">
        <v>25.820869999999999</v>
      </c>
      <c r="CN265">
        <v>71.388980000000004</v>
      </c>
      <c r="CO265">
        <v>17403.349999999999</v>
      </c>
      <c r="CP265">
        <v>1.102651</v>
      </c>
      <c r="CQ265">
        <v>25.960640000000001</v>
      </c>
      <c r="CR265">
        <v>79.966729999999998</v>
      </c>
      <c r="CS265">
        <v>19952.13</v>
      </c>
      <c r="CT265">
        <v>1.0961080000000001</v>
      </c>
      <c r="CU265">
        <v>26.422129999999999</v>
      </c>
      <c r="CV265">
        <v>57.83473</v>
      </c>
      <c r="CW265">
        <v>14740.08</v>
      </c>
      <c r="CX265">
        <v>1.08901</v>
      </c>
      <c r="CY265">
        <v>26.411449999999999</v>
      </c>
      <c r="CZ265">
        <v>28.9621</v>
      </c>
      <c r="DA265">
        <v>7529.826</v>
      </c>
      <c r="DB265">
        <v>1.0813090000000001</v>
      </c>
      <c r="DC265">
        <v>26.645520000000001</v>
      </c>
      <c r="DD265">
        <v>10.6867</v>
      </c>
      <c r="DE265">
        <v>2829.3290000000002</v>
      </c>
      <c r="DF265">
        <v>1.0733760000000001</v>
      </c>
      <c r="DG265">
        <v>26.731929999999998</v>
      </c>
      <c r="DH265">
        <v>3.0886979999999999</v>
      </c>
      <c r="DI265">
        <v>830.8347</v>
      </c>
      <c r="DJ265">
        <v>1.065428</v>
      </c>
      <c r="DK265">
        <v>26.520679999999999</v>
      </c>
      <c r="DL265">
        <v>0.76269439999999999</v>
      </c>
      <c r="DM265">
        <v>207.4213</v>
      </c>
      <c r="DN265">
        <v>1.057091</v>
      </c>
      <c r="DO265">
        <v>26.225190000000001</v>
      </c>
      <c r="DP265">
        <v>0.2003316</v>
      </c>
      <c r="DQ265">
        <v>54.326889999999999</v>
      </c>
      <c r="DR265">
        <v>1.048502</v>
      </c>
      <c r="DS265">
        <v>26.07497</v>
      </c>
      <c r="DT265">
        <v>8.7755420000000001E-2</v>
      </c>
      <c r="DU265">
        <v>23.285250000000001</v>
      </c>
      <c r="DV265">
        <v>1.039901</v>
      </c>
      <c r="DW265">
        <v>26.13392</v>
      </c>
      <c r="DX265">
        <v>6.8765300000000001E-2</v>
      </c>
      <c r="DY265">
        <v>18.064730000000001</v>
      </c>
      <c r="DZ265">
        <v>1.03085</v>
      </c>
      <c r="EA265">
        <v>26.808730000000001</v>
      </c>
      <c r="EB265">
        <v>6.5385399999999996E-2</v>
      </c>
      <c r="EC265">
        <v>17.255189999999999</v>
      </c>
      <c r="ED265">
        <v>1.0216460000000001</v>
      </c>
      <c r="EE265">
        <v>27.46529</v>
      </c>
      <c r="EF265">
        <v>6.2853450000000005E-2</v>
      </c>
      <c r="EG265">
        <v>16.72578</v>
      </c>
      <c r="EH265">
        <v>1.0130079999999999</v>
      </c>
      <c r="EI265">
        <v>27.962900000000001</v>
      </c>
      <c r="EJ265">
        <v>5.9134359999999997E-2</v>
      </c>
      <c r="EK265">
        <v>15.86425</v>
      </c>
      <c r="EL265">
        <v>1.0056309999999999</v>
      </c>
      <c r="EM265">
        <v>28.24137</v>
      </c>
      <c r="EN265">
        <v>5.4646880000000002E-2</v>
      </c>
      <c r="EO265">
        <v>14.75717</v>
      </c>
      <c r="EP265">
        <v>0.99764419999999998</v>
      </c>
      <c r="EQ265">
        <v>27.95271</v>
      </c>
      <c r="ER265" s="1">
        <v>4.9748710000000002E-2</v>
      </c>
      <c r="ES265">
        <v>13.52998</v>
      </c>
      <c r="ET265">
        <v>0.98917880000000002</v>
      </c>
      <c r="EU265">
        <v>27.301300000000001</v>
      </c>
      <c r="EV265" s="1">
        <v>4.489133E-2</v>
      </c>
      <c r="EW265">
        <v>12.29917</v>
      </c>
      <c r="EX265">
        <v>0.98053389999999996</v>
      </c>
      <c r="EY265">
        <v>26.849679999999999</v>
      </c>
      <c r="EZ265" s="1">
        <v>4.0302739999999997E-2</v>
      </c>
      <c r="FA265">
        <v>11.12467</v>
      </c>
      <c r="FB265">
        <v>0.97243539999999995</v>
      </c>
      <c r="FC265">
        <v>26.63034</v>
      </c>
      <c r="FD265" s="1">
        <v>3.6119600000000002E-2</v>
      </c>
      <c r="FE265">
        <v>10.03702</v>
      </c>
      <c r="FF265">
        <v>0.96432899999999999</v>
      </c>
      <c r="FG265">
        <v>26.972159999999999</v>
      </c>
      <c r="FH265" s="1">
        <v>3.2338980000000003E-2</v>
      </c>
      <c r="FI265">
        <v>9.0481639999999999</v>
      </c>
      <c r="FJ265">
        <v>0.95604290000000003</v>
      </c>
      <c r="FK265">
        <v>27.396139999999999</v>
      </c>
      <c r="FL265" s="1">
        <v>2.8960380000000001E-2</v>
      </c>
      <c r="FM265">
        <v>8.1598790000000001</v>
      </c>
      <c r="FN265">
        <v>0.94760440000000001</v>
      </c>
      <c r="FO265">
        <v>27.626370000000001</v>
      </c>
      <c r="FP265" s="1">
        <v>2.5941200000000001E-2</v>
      </c>
      <c r="FQ265">
        <v>7.3620330000000003</v>
      </c>
      <c r="FR265">
        <v>0.94013199999999997</v>
      </c>
      <c r="FS265">
        <v>27.637039999999999</v>
      </c>
      <c r="FT265" s="1">
        <v>2.3269499999999999E-2</v>
      </c>
      <c r="FU265">
        <v>6.6444530000000004</v>
      </c>
      <c r="FV265">
        <v>0.93252089999999999</v>
      </c>
      <c r="FW265">
        <v>27.331869999999999</v>
      </c>
      <c r="FX265" s="1">
        <v>2.0894800000000002E-2</v>
      </c>
      <c r="FY265">
        <v>6.004054</v>
      </c>
      <c r="FZ265">
        <v>0.92467279999999996</v>
      </c>
      <c r="GA265">
        <v>26.837579999999999</v>
      </c>
      <c r="GB265" s="1">
        <v>1.8720379999999998E-2</v>
      </c>
      <c r="GC265">
        <v>5.4162790000000003</v>
      </c>
      <c r="GD265">
        <v>0.91806160000000003</v>
      </c>
      <c r="GE265">
        <v>26.31775</v>
      </c>
      <c r="GF265" s="1">
        <v>1.677971E-2</v>
      </c>
      <c r="GG265">
        <v>4.8804660000000002</v>
      </c>
      <c r="GH265">
        <v>0.9111148</v>
      </c>
      <c r="GI265">
        <v>26.048469999999998</v>
      </c>
      <c r="GJ265" s="1">
        <v>1.502738E-2</v>
      </c>
      <c r="GK265">
        <v>4.394107</v>
      </c>
      <c r="GL265">
        <v>0.90465739999999994</v>
      </c>
      <c r="GM265">
        <v>26.463370000000001</v>
      </c>
      <c r="GN265" s="1">
        <v>1.345345E-2</v>
      </c>
      <c r="GO265">
        <v>3.9533450000000001</v>
      </c>
      <c r="GP265">
        <v>0.89882709999999999</v>
      </c>
      <c r="GQ265">
        <v>27.19932</v>
      </c>
      <c r="GR265" s="1">
        <v>1.204705E-2</v>
      </c>
      <c r="GS265">
        <v>3.554732</v>
      </c>
      <c r="GT265">
        <v>0.89395740000000001</v>
      </c>
      <c r="GU265">
        <v>28.081009999999999</v>
      </c>
      <c r="GV265" s="1">
        <v>1.079245E-2</v>
      </c>
      <c r="GW265">
        <v>3.1941920000000001</v>
      </c>
      <c r="GX265">
        <v>0.88961880000000004</v>
      </c>
      <c r="GY265">
        <v>28.694040000000001</v>
      </c>
      <c r="GZ265" s="1">
        <v>9.6656190000000003E-3</v>
      </c>
      <c r="HA265">
        <v>2.86876</v>
      </c>
      <c r="HB265">
        <v>0.88587090000000002</v>
      </c>
      <c r="HC265">
        <v>28.78933</v>
      </c>
      <c r="HD265" s="1">
        <v>8.6445840000000003E-3</v>
      </c>
      <c r="HE265">
        <v>2.5720070000000002</v>
      </c>
      <c r="HF265">
        <v>0.88275919999999997</v>
      </c>
      <c r="HG265">
        <v>28.221810000000001</v>
      </c>
      <c r="HH265" s="1">
        <v>7.7183410000000001E-3</v>
      </c>
      <c r="HI265">
        <v>2.3007819999999999</v>
      </c>
      <c r="HJ265">
        <v>0.88025520000000002</v>
      </c>
      <c r="HK265">
        <v>27.585190000000001</v>
      </c>
      <c r="HL265" s="1">
        <v>6.8727429999999997E-3</v>
      </c>
      <c r="HM265">
        <v>2.0518019999999999</v>
      </c>
      <c r="HN265">
        <v>0.8781561</v>
      </c>
      <c r="HO265">
        <v>27.108840000000001</v>
      </c>
      <c r="HP265" s="1">
        <v>6.0944759999999997E-3</v>
      </c>
      <c r="HQ265">
        <v>1.8219080000000001</v>
      </c>
      <c r="HR265">
        <v>0.87652209999999997</v>
      </c>
      <c r="HS265">
        <v>27.177289999999999</v>
      </c>
      <c r="HT265" s="1">
        <v>5.3733899999999996E-3</v>
      </c>
      <c r="HU265">
        <v>1.6080380000000001</v>
      </c>
      <c r="HV265">
        <v>0.87516950000000004</v>
      </c>
      <c r="HW265">
        <v>27.675450000000001</v>
      </c>
      <c r="HX265" s="1">
        <v>4.6907709999999998E-3</v>
      </c>
      <c r="HY265">
        <v>1.4054949999999999</v>
      </c>
      <c r="HZ265">
        <v>0.87408620000000004</v>
      </c>
      <c r="IA265">
        <v>28.149850000000001</v>
      </c>
      <c r="IB265" s="1">
        <v>4.0277890000000004E-3</v>
      </c>
      <c r="IC265">
        <v>1.208602</v>
      </c>
      <c r="ID265">
        <v>0.87321260000000001</v>
      </c>
      <c r="IE265">
        <v>28.549440000000001</v>
      </c>
      <c r="IF265" s="1">
        <v>3.3780839999999999E-3</v>
      </c>
      <c r="IG265">
        <v>1.0154319999999999</v>
      </c>
      <c r="IH265">
        <v>0.8725733</v>
      </c>
      <c r="II265">
        <v>28.538540000000001</v>
      </c>
      <c r="IJ265" s="1">
        <v>2.7609729999999999E-3</v>
      </c>
      <c r="IK265">
        <v>0.83132010000000001</v>
      </c>
      <c r="IL265">
        <v>0.87207330000000005</v>
      </c>
      <c r="IM265">
        <v>28.029430000000001</v>
      </c>
      <c r="IN265" s="1">
        <v>2.2120339999999999E-3</v>
      </c>
      <c r="IO265">
        <v>0.66668950000000005</v>
      </c>
      <c r="IP265">
        <v>0.87164489999999994</v>
      </c>
      <c r="IQ265">
        <v>27.358619999999998</v>
      </c>
      <c r="IR265" s="1">
        <v>1.7622860000000001E-3</v>
      </c>
      <c r="IS265">
        <v>0.53114329999999998</v>
      </c>
      <c r="IT265">
        <v>0.87133839999999996</v>
      </c>
      <c r="IU265">
        <v>26.832920000000001</v>
      </c>
      <c r="IV265" s="1">
        <v>1.422799E-3</v>
      </c>
      <c r="IW265">
        <v>0.42833739999999998</v>
      </c>
      <c r="IX265">
        <v>0.8710464</v>
      </c>
      <c r="IY265">
        <v>27.098389999999998</v>
      </c>
      <c r="IZ265" s="1">
        <v>1.182081E-3</v>
      </c>
      <c r="JA265">
        <v>0.35528729999999997</v>
      </c>
      <c r="JB265">
        <v>0.87080159999999995</v>
      </c>
      <c r="JC265">
        <v>27.659569999999999</v>
      </c>
      <c r="JD265" s="1">
        <v>1.016596E-3</v>
      </c>
      <c r="JE265">
        <v>0.30498839999999999</v>
      </c>
      <c r="JF265">
        <v>0.87054200000000004</v>
      </c>
      <c r="JG265">
        <v>28.314360000000001</v>
      </c>
      <c r="JH265" s="1">
        <v>9.0051940000000004E-4</v>
      </c>
      <c r="JI265">
        <v>0.26981490000000002</v>
      </c>
      <c r="JJ265">
        <v>0.87025940000000002</v>
      </c>
      <c r="JK265">
        <v>28.60585</v>
      </c>
      <c r="JL265" s="1">
        <v>8.139585E-4</v>
      </c>
      <c r="JM265">
        <v>0.24371110000000001</v>
      </c>
      <c r="JN265">
        <v>0.86999519999999997</v>
      </c>
      <c r="JO265">
        <v>28.547799999999999</v>
      </c>
      <c r="JP265" s="1">
        <v>7.4480339999999996E-4</v>
      </c>
      <c r="JQ265">
        <v>0.2229148</v>
      </c>
      <c r="JR265">
        <v>0.86969890000000005</v>
      </c>
      <c r="JS265">
        <v>28.018509999999999</v>
      </c>
      <c r="JT265" s="1">
        <v>6.8726940000000004E-4</v>
      </c>
      <c r="JU265">
        <v>0.20565069999999999</v>
      </c>
      <c r="JV265">
        <v>0.86940070000000003</v>
      </c>
      <c r="JW265">
        <v>27.40035</v>
      </c>
      <c r="JX265" s="1">
        <v>6.3906309999999997E-4</v>
      </c>
      <c r="JY265">
        <v>0.1911805</v>
      </c>
      <c r="JZ265">
        <v>0.86906609999999995</v>
      </c>
      <c r="KA265">
        <v>26.892019999999999</v>
      </c>
      <c r="KB265" s="1">
        <v>5.9875010000000003E-4</v>
      </c>
      <c r="KC265">
        <v>0.1791005</v>
      </c>
      <c r="KD265">
        <v>0.86870720000000001</v>
      </c>
      <c r="KE265">
        <v>27.108910000000002</v>
      </c>
      <c r="KF265" s="1">
        <v>5.6497760000000002E-4</v>
      </c>
      <c r="KG265">
        <v>0.1689948</v>
      </c>
      <c r="KH265">
        <v>0.86835589999999996</v>
      </c>
      <c r="KI265">
        <v>27.626909999999999</v>
      </c>
      <c r="KJ265" s="1">
        <v>5.3655800000000002E-4</v>
      </c>
      <c r="KK265">
        <v>0.160472</v>
      </c>
      <c r="KL265">
        <v>0.8680156</v>
      </c>
      <c r="KM265">
        <v>28.360869999999998</v>
      </c>
      <c r="KN265" s="1">
        <v>5.1224539999999996E-4</v>
      </c>
      <c r="KO265">
        <v>0.15320259999999999</v>
      </c>
      <c r="KP265">
        <v>0.86765530000000002</v>
      </c>
      <c r="KQ265">
        <v>29.032779999999999</v>
      </c>
      <c r="KR265" s="1">
        <v>4.9137129999999999E-4</v>
      </c>
      <c r="KS265">
        <v>0.14695949999999999</v>
      </c>
      <c r="KT265">
        <v>0.86733269999999996</v>
      </c>
      <c r="KU265">
        <v>29.182379999999998</v>
      </c>
      <c r="KV265" s="1">
        <v>4.729407E-4</v>
      </c>
      <c r="KW265">
        <v>0.14147100000000001</v>
      </c>
      <c r="KX265">
        <v>0.86699769999999998</v>
      </c>
      <c r="KY265">
        <v>28.827439999999999</v>
      </c>
      <c r="KZ265" s="1">
        <v>4.5601389999999999E-4</v>
      </c>
      <c r="LA265">
        <v>0.136438</v>
      </c>
      <c r="LB265">
        <v>0.8666642</v>
      </c>
      <c r="LC265">
        <v>28.210249999999998</v>
      </c>
      <c r="LD265" s="1">
        <v>4.396111E-4</v>
      </c>
      <c r="LE265">
        <v>0.1315742</v>
      </c>
      <c r="LF265">
        <v>0.86637039999999998</v>
      </c>
      <c r="LG265">
        <v>27.65</v>
      </c>
      <c r="LH265" s="1">
        <v>4.2323719999999999E-4</v>
      </c>
      <c r="LI265">
        <v>0.12670819999999999</v>
      </c>
      <c r="LJ265">
        <v>0.86612469999999997</v>
      </c>
      <c r="LK265">
        <v>27.685300000000002</v>
      </c>
      <c r="LL265" s="1">
        <v>4.0663469999999998E-4</v>
      </c>
      <c r="LM265">
        <v>0.1217772</v>
      </c>
      <c r="LN265">
        <v>0.86583929999999998</v>
      </c>
      <c r="LO265">
        <v>28.033999999999999</v>
      </c>
      <c r="LP265" s="1">
        <v>3.8994440000000001E-4</v>
      </c>
      <c r="LQ265">
        <v>0.1168178</v>
      </c>
      <c r="LR265">
        <v>0.86564529999999995</v>
      </c>
      <c r="LS265">
        <v>28.60445</v>
      </c>
      <c r="LT265" s="1">
        <v>3.7339989999999999E-4</v>
      </c>
      <c r="LU265">
        <v>0.1118837</v>
      </c>
      <c r="LV265">
        <v>0.86546529999999999</v>
      </c>
      <c r="LW265">
        <v>29.060310000000001</v>
      </c>
      <c r="LX265" s="1">
        <v>3.5715189999999998E-4</v>
      </c>
      <c r="LY265">
        <v>0.1070281</v>
      </c>
      <c r="LZ265">
        <v>0.86531590000000003</v>
      </c>
      <c r="MA265">
        <v>29.138010000000001</v>
      </c>
      <c r="MB265" s="1">
        <v>3.408528E-4</v>
      </c>
      <c r="MC265">
        <v>0.1022914</v>
      </c>
      <c r="MD265">
        <v>0.86519950000000001</v>
      </c>
      <c r="ME265">
        <v>28.675940000000001</v>
      </c>
      <c r="MF265" s="1">
        <v>3.2442350000000002E-4</v>
      </c>
      <c r="MG265">
        <v>9.7707550000000004E-2</v>
      </c>
      <c r="MH265">
        <v>0.86511539999999998</v>
      </c>
      <c r="MI265">
        <v>28.06446</v>
      </c>
      <c r="MJ265" s="1">
        <v>3.0875979999999998E-4</v>
      </c>
      <c r="MK265">
        <v>9.3298880000000001E-2</v>
      </c>
      <c r="ML265">
        <v>0.86503280000000005</v>
      </c>
      <c r="MM265">
        <v>27.523589999999999</v>
      </c>
      <c r="MN265" s="1">
        <v>2.9396879999999998E-4</v>
      </c>
      <c r="MO265">
        <v>8.9105550000000006E-2</v>
      </c>
      <c r="MP265">
        <v>0.86494919999999997</v>
      </c>
      <c r="MQ265">
        <v>27.678909999999998</v>
      </c>
      <c r="MR265" s="1">
        <v>2.8001360000000001E-4</v>
      </c>
      <c r="MS265">
        <v>8.5126099999999996E-2</v>
      </c>
      <c r="MT265">
        <v>0.86489349999999998</v>
      </c>
      <c r="MU265">
        <v>27.851220000000001</v>
      </c>
      <c r="MV265" s="1">
        <v>2.6669060000000002E-4</v>
      </c>
      <c r="MW265">
        <v>8.1310830000000001E-2</v>
      </c>
      <c r="MX265">
        <v>0.86486390000000002</v>
      </c>
      <c r="MY265">
        <v>27.949929999999998</v>
      </c>
      <c r="MZ265" s="1">
        <v>2.5383449999999999E-4</v>
      </c>
      <c r="NA265">
        <v>7.7599420000000002E-2</v>
      </c>
      <c r="NB265">
        <v>0.86481359999999996</v>
      </c>
      <c r="NC265">
        <v>27.978179999999998</v>
      </c>
      <c r="ND265" s="1">
        <v>2.412646E-4</v>
      </c>
      <c r="NE265">
        <v>7.3949550000000003E-2</v>
      </c>
      <c r="NF265">
        <v>0.8648072</v>
      </c>
      <c r="NG265">
        <v>27.965229999999998</v>
      </c>
      <c r="NH265" s="1">
        <v>2.289909E-4</v>
      </c>
      <c r="NI265">
        <v>7.0360690000000004E-2</v>
      </c>
      <c r="NJ265">
        <v>0.86478969999999999</v>
      </c>
      <c r="NK265">
        <v>27.65559</v>
      </c>
      <c r="NL265" s="1">
        <v>2.172202E-4</v>
      </c>
      <c r="NM265">
        <v>6.6900680000000004E-2</v>
      </c>
      <c r="NN265">
        <v>0.86477550000000003</v>
      </c>
      <c r="NO265">
        <v>27.143439999999998</v>
      </c>
      <c r="NP265" s="1">
        <v>2.062524E-4</v>
      </c>
      <c r="NQ265">
        <v>6.3657480000000002E-2</v>
      </c>
      <c r="NR265">
        <v>0.86475219999999997</v>
      </c>
      <c r="NS265">
        <v>26.609359999999999</v>
      </c>
      <c r="NT265" s="1">
        <v>1.9625259999999999E-4</v>
      </c>
      <c r="NU265">
        <v>6.0690790000000001E-2</v>
      </c>
      <c r="NV265">
        <v>0.86476690000000001</v>
      </c>
      <c r="NW265">
        <v>26.798410000000001</v>
      </c>
      <c r="NX265" s="1">
        <v>1.8721889999999999E-4</v>
      </c>
      <c r="NY265">
        <v>5.8003869999999999E-2</v>
      </c>
      <c r="NZ265">
        <v>0.86474720000000005</v>
      </c>
      <c r="OA265">
        <v>27.34571</v>
      </c>
      <c r="OB265" s="1">
        <v>1.7898489999999999E-4</v>
      </c>
      <c r="OC265">
        <v>5.5553100000000001E-2</v>
      </c>
      <c r="OD265">
        <v>0.86474779999999996</v>
      </c>
      <c r="OE265">
        <v>27.892869999999998</v>
      </c>
      <c r="OF265" s="1">
        <v>1.714137E-4</v>
      </c>
      <c r="OG265">
        <v>5.3300399999999998E-2</v>
      </c>
      <c r="OH265">
        <v>0.86473730000000004</v>
      </c>
      <c r="OI265">
        <v>28.333860000000001</v>
      </c>
      <c r="OJ265" s="1">
        <v>1.643688E-4</v>
      </c>
      <c r="OK265">
        <v>5.119808E-2</v>
      </c>
    </row>
    <row r="266" spans="1:401" x14ac:dyDescent="0.35">
      <c r="A266">
        <v>272</v>
      </c>
      <c r="B266" t="s">
        <v>4</v>
      </c>
      <c r="C266" t="s">
        <v>181</v>
      </c>
      <c r="D266" t="s">
        <v>272</v>
      </c>
      <c r="E266">
        <v>895.06050000000005</v>
      </c>
      <c r="F266">
        <v>1.228334</v>
      </c>
      <c r="G266">
        <v>23.537459999999999</v>
      </c>
      <c r="H266">
        <v>0</v>
      </c>
      <c r="I266">
        <v>0</v>
      </c>
      <c r="J266">
        <v>1.224218</v>
      </c>
      <c r="K266">
        <v>23.49334</v>
      </c>
      <c r="L266">
        <v>0</v>
      </c>
      <c r="M266">
        <v>0</v>
      </c>
      <c r="N266">
        <v>1.220173</v>
      </c>
      <c r="O266">
        <v>23.561969999999999</v>
      </c>
      <c r="P266">
        <v>0</v>
      </c>
      <c r="Q266">
        <v>0</v>
      </c>
      <c r="R266">
        <v>1.216232</v>
      </c>
      <c r="S266">
        <v>23.508430000000001</v>
      </c>
      <c r="T266">
        <v>0</v>
      </c>
      <c r="U266">
        <v>0</v>
      </c>
      <c r="V266">
        <v>1.212345</v>
      </c>
      <c r="W266">
        <v>23.25067</v>
      </c>
      <c r="X266">
        <v>0</v>
      </c>
      <c r="Y266">
        <v>0</v>
      </c>
      <c r="Z266">
        <v>1.2085699999999999</v>
      </c>
      <c r="AA266">
        <v>23.068470000000001</v>
      </c>
      <c r="AB266">
        <v>0</v>
      </c>
      <c r="AC266">
        <v>0</v>
      </c>
      <c r="AD266">
        <v>1.204769</v>
      </c>
      <c r="AE266">
        <v>22.919519999999999</v>
      </c>
      <c r="AF266">
        <v>0</v>
      </c>
      <c r="AG266">
        <v>0</v>
      </c>
      <c r="AH266">
        <v>1.200618</v>
      </c>
      <c r="AI266">
        <v>23.211110000000001</v>
      </c>
      <c r="AJ266">
        <v>0</v>
      </c>
      <c r="AK266">
        <v>0</v>
      </c>
      <c r="AL266">
        <v>1.195837</v>
      </c>
      <c r="AM266">
        <v>23.591349999999998</v>
      </c>
      <c r="AN266">
        <v>0</v>
      </c>
      <c r="AO266">
        <v>0</v>
      </c>
      <c r="AP266">
        <v>1.190388</v>
      </c>
      <c r="AQ266">
        <v>23.98368</v>
      </c>
      <c r="AR266">
        <v>0</v>
      </c>
      <c r="AS266">
        <v>0</v>
      </c>
      <c r="AT266">
        <v>1.184653</v>
      </c>
      <c r="AU266">
        <v>24.333839999999999</v>
      </c>
      <c r="AV266">
        <v>0</v>
      </c>
      <c r="AW266">
        <v>0</v>
      </c>
      <c r="AX266">
        <v>1.1790350000000001</v>
      </c>
      <c r="AY266">
        <v>24.424610000000001</v>
      </c>
      <c r="AZ266">
        <v>0</v>
      </c>
      <c r="BA266">
        <v>0</v>
      </c>
      <c r="BB266">
        <v>1.1737960000000001</v>
      </c>
      <c r="BC266">
        <v>24.475380000000001</v>
      </c>
      <c r="BD266">
        <v>0</v>
      </c>
      <c r="BE266">
        <v>0</v>
      </c>
      <c r="BF266">
        <v>1.1689940000000001</v>
      </c>
      <c r="BG266">
        <v>24.480360000000001</v>
      </c>
      <c r="BH266">
        <v>9.8112519999999991E-19</v>
      </c>
      <c r="BI266">
        <v>6.9789379999999999E-16</v>
      </c>
      <c r="BJ266">
        <v>1.164482</v>
      </c>
      <c r="BK266">
        <v>24.579740000000001</v>
      </c>
      <c r="BL266" s="1">
        <v>7.7465810000000001E-10</v>
      </c>
      <c r="BM266" s="1">
        <v>1.5511690000000001E-7</v>
      </c>
      <c r="BN266">
        <v>1.160064</v>
      </c>
      <c r="BO266">
        <v>25.165430000000001</v>
      </c>
      <c r="BP266" s="1">
        <v>3.505335E-6</v>
      </c>
      <c r="BQ266" s="1">
        <v>7.9002640000000002E-4</v>
      </c>
      <c r="BR266">
        <v>1.155567</v>
      </c>
      <c r="BS266">
        <v>25.620259999999998</v>
      </c>
      <c r="BT266" s="1">
        <v>1.0315400000000001E-3</v>
      </c>
      <c r="BU266" s="1">
        <v>0.24864320000000001</v>
      </c>
      <c r="BV266">
        <v>1.1507849999999999</v>
      </c>
      <c r="BW266">
        <v>26.00977</v>
      </c>
      <c r="BX266" s="1">
        <v>6.3470230000000002E-2</v>
      </c>
      <c r="BY266" s="1">
        <v>16.159289999999999</v>
      </c>
      <c r="BZ266">
        <v>1.1455550000000001</v>
      </c>
      <c r="CA266">
        <v>26.221409999999999</v>
      </c>
      <c r="CB266" s="1">
        <v>1.232766</v>
      </c>
      <c r="CC266" s="1">
        <v>329.05200000000002</v>
      </c>
      <c r="CD266">
        <v>1.1396310000000001</v>
      </c>
      <c r="CE266">
        <v>26.15</v>
      </c>
      <c r="CF266" s="1">
        <v>9.5877330000000001</v>
      </c>
      <c r="CG266">
        <v>2671.183</v>
      </c>
      <c r="CH266">
        <v>1.1328739999999999</v>
      </c>
      <c r="CI266">
        <v>25.907699999999998</v>
      </c>
      <c r="CJ266" s="1">
        <v>35.196649999999998</v>
      </c>
      <c r="CK266">
        <v>10204.85</v>
      </c>
      <c r="CL266">
        <v>1.1252740000000001</v>
      </c>
      <c r="CM266">
        <v>25.824149999999999</v>
      </c>
      <c r="CN266">
        <v>69.183629999999994</v>
      </c>
      <c r="CO266">
        <v>20807.939999999999</v>
      </c>
      <c r="CP266">
        <v>1.11717</v>
      </c>
      <c r="CQ266">
        <v>25.963259999999998</v>
      </c>
      <c r="CR266">
        <v>80.480289999999997</v>
      </c>
      <c r="CS266">
        <v>25032.09</v>
      </c>
      <c r="CT266">
        <v>1.1085179999999999</v>
      </c>
      <c r="CU266">
        <v>26.432870000000001</v>
      </c>
      <c r="CV266">
        <v>60.188020000000002</v>
      </c>
      <c r="CW266">
        <v>19323.78</v>
      </c>
      <c r="CX266">
        <v>1.099113</v>
      </c>
      <c r="CY266">
        <v>26.439330000000002</v>
      </c>
      <c r="CZ266">
        <v>31.034520000000001</v>
      </c>
      <c r="DA266">
        <v>10262.35</v>
      </c>
      <c r="DB266">
        <v>1.089202</v>
      </c>
      <c r="DC266">
        <v>26.680759999999999</v>
      </c>
      <c r="DD266">
        <v>11.745559999999999</v>
      </c>
      <c r="DE266">
        <v>3990.4470000000001</v>
      </c>
      <c r="DF266">
        <v>1.079019</v>
      </c>
      <c r="DG266">
        <v>26.774920000000002</v>
      </c>
      <c r="DH266">
        <v>3.4655179999999999</v>
      </c>
      <c r="DI266">
        <v>1205.7380000000001</v>
      </c>
      <c r="DJ266">
        <v>1.0687390000000001</v>
      </c>
      <c r="DK266">
        <v>26.5596</v>
      </c>
      <c r="DL266">
        <v>0.86498180000000002</v>
      </c>
      <c r="DM266">
        <v>306.11860000000001</v>
      </c>
      <c r="DN266">
        <v>1.057968</v>
      </c>
      <c r="DO266">
        <v>26.24793</v>
      </c>
      <c r="DP266">
        <v>0.2228319</v>
      </c>
      <c r="DQ266">
        <v>78.568960000000004</v>
      </c>
      <c r="DR266">
        <v>1.0468919999999999</v>
      </c>
      <c r="DS266">
        <v>26.091760000000001</v>
      </c>
      <c r="DT266">
        <v>9.1886739999999995E-2</v>
      </c>
      <c r="DU266">
        <v>31.197420000000001</v>
      </c>
      <c r="DV266">
        <v>1.0358259999999999</v>
      </c>
      <c r="DW266">
        <v>26.14462</v>
      </c>
      <c r="DX266">
        <v>6.938184E-2</v>
      </c>
      <c r="DY266">
        <v>23.00169</v>
      </c>
      <c r="DZ266">
        <v>1.024246</v>
      </c>
      <c r="EA266">
        <v>26.818850000000001</v>
      </c>
      <c r="EB266">
        <v>6.5533129999999995E-2</v>
      </c>
      <c r="EC266">
        <v>21.771100000000001</v>
      </c>
      <c r="ED266">
        <v>1.0124789999999999</v>
      </c>
      <c r="EE266">
        <v>27.491810000000001</v>
      </c>
      <c r="EF266">
        <v>6.3076469999999996E-2</v>
      </c>
      <c r="EG266">
        <v>21.15522</v>
      </c>
      <c r="EH266">
        <v>1.0012019999999999</v>
      </c>
      <c r="EI266">
        <v>28.007480000000001</v>
      </c>
      <c r="EJ266">
        <v>5.9466909999999998E-2</v>
      </c>
      <c r="EK266">
        <v>20.144159999999999</v>
      </c>
      <c r="EL266">
        <v>0.99149419999999999</v>
      </c>
      <c r="EM266">
        <v>28.296340000000001</v>
      </c>
      <c r="EN266">
        <v>5.5046459999999998E-2</v>
      </c>
      <c r="EO266">
        <v>18.798279999999998</v>
      </c>
      <c r="EP266">
        <v>0.98112310000000003</v>
      </c>
      <c r="EQ266">
        <v>28.015630000000002</v>
      </c>
      <c r="ER266" s="1">
        <v>5.016872E-2</v>
      </c>
      <c r="ES266">
        <v>17.279620000000001</v>
      </c>
      <c r="ET266">
        <v>0.97016639999999998</v>
      </c>
      <c r="EU266">
        <v>27.35708</v>
      </c>
      <c r="EV266" s="1">
        <v>4.5302799999999997E-2</v>
      </c>
      <c r="EW266">
        <v>15.74061</v>
      </c>
      <c r="EX266">
        <v>0.95897080000000001</v>
      </c>
      <c r="EY266">
        <v>26.893260000000001</v>
      </c>
      <c r="EZ266" s="1">
        <v>4.069159E-2</v>
      </c>
      <c r="FA266">
        <v>14.263439999999999</v>
      </c>
      <c r="FB266">
        <v>0.94837859999999996</v>
      </c>
      <c r="FC266">
        <v>26.656130000000001</v>
      </c>
      <c r="FD266" s="1">
        <v>3.6477540000000003E-2</v>
      </c>
      <c r="FE266">
        <v>12.89176</v>
      </c>
      <c r="FF266">
        <v>0.93776930000000003</v>
      </c>
      <c r="FG266">
        <v>26.979099999999999</v>
      </c>
      <c r="FH266" s="1">
        <v>3.266459E-2</v>
      </c>
      <c r="FI266">
        <v>11.64146</v>
      </c>
      <c r="FJ266">
        <v>0.92695950000000005</v>
      </c>
      <c r="FK266">
        <v>27.39837</v>
      </c>
      <c r="FL266" s="1">
        <v>2.9253520000000002E-2</v>
      </c>
      <c r="FM266">
        <v>10.51549</v>
      </c>
      <c r="FN266">
        <v>0.91600159999999997</v>
      </c>
      <c r="FO266">
        <v>27.630680000000002</v>
      </c>
      <c r="FP266" s="1">
        <v>2.620639E-2</v>
      </c>
      <c r="FQ266">
        <v>9.503539</v>
      </c>
      <c r="FR266">
        <v>0.90606359999999997</v>
      </c>
      <c r="FS266">
        <v>27.66442</v>
      </c>
      <c r="FT266" s="1">
        <v>2.35082E-2</v>
      </c>
      <c r="FU266">
        <v>8.5919469999999993</v>
      </c>
      <c r="FV266">
        <v>0.89619839999999995</v>
      </c>
      <c r="FW266">
        <v>27.369620000000001</v>
      </c>
      <c r="FX266" s="1">
        <v>2.111232E-2</v>
      </c>
      <c r="FY266">
        <v>7.7765430000000002</v>
      </c>
      <c r="FZ266">
        <v>0.8858241</v>
      </c>
      <c r="GA266">
        <v>26.892299999999999</v>
      </c>
      <c r="GB266" s="1">
        <v>1.892046E-2</v>
      </c>
      <c r="GC266">
        <v>7.0292130000000004</v>
      </c>
      <c r="GD266">
        <v>0.8770983</v>
      </c>
      <c r="GE266">
        <v>26.372070000000001</v>
      </c>
      <c r="GF266" s="1">
        <v>1.6962000000000001E-2</v>
      </c>
      <c r="GG266">
        <v>6.3436139999999996</v>
      </c>
      <c r="GH266">
        <v>0.86846780000000001</v>
      </c>
      <c r="GI266">
        <v>26.089009999999998</v>
      </c>
      <c r="GJ266" s="1">
        <v>1.51942E-2</v>
      </c>
      <c r="GK266">
        <v>5.7194820000000002</v>
      </c>
      <c r="GL266">
        <v>0.8602881</v>
      </c>
      <c r="GM266">
        <v>26.481780000000001</v>
      </c>
      <c r="GN266" s="1">
        <v>1.360517E-2</v>
      </c>
      <c r="GO266">
        <v>5.1527209999999997</v>
      </c>
      <c r="GP266">
        <v>0.8528348</v>
      </c>
      <c r="GQ266">
        <v>27.199870000000001</v>
      </c>
      <c r="GR266" s="1">
        <v>1.2185049999999999E-2</v>
      </c>
      <c r="GS266">
        <v>4.6394679999999999</v>
      </c>
      <c r="GT266">
        <v>0.84643999999999997</v>
      </c>
      <c r="GU266">
        <v>28.078299999999999</v>
      </c>
      <c r="GV266" s="1">
        <v>1.0917359999999999E-2</v>
      </c>
      <c r="GW266">
        <v>4.1744890000000003</v>
      </c>
      <c r="GX266">
        <v>0.84079800000000005</v>
      </c>
      <c r="GY266">
        <v>28.7056</v>
      </c>
      <c r="GZ266" s="1">
        <v>9.7801580000000006E-3</v>
      </c>
      <c r="HA266">
        <v>3.754006</v>
      </c>
      <c r="HB266">
        <v>0.83584610000000004</v>
      </c>
      <c r="HC266">
        <v>28.822289999999999</v>
      </c>
      <c r="HD266" s="1">
        <v>8.7496090000000002E-3</v>
      </c>
      <c r="HE266">
        <v>3.370028</v>
      </c>
      <c r="HF266">
        <v>0.83167340000000001</v>
      </c>
      <c r="HG266">
        <v>28.272559999999999</v>
      </c>
      <c r="HH266" s="1">
        <v>7.8150019999999997E-3</v>
      </c>
      <c r="HI266">
        <v>3.0185050000000002</v>
      </c>
      <c r="HJ266">
        <v>0.82825669999999996</v>
      </c>
      <c r="HK266">
        <v>27.639859999999999</v>
      </c>
      <c r="HL266" s="1">
        <v>6.9621759999999996E-3</v>
      </c>
      <c r="HM266">
        <v>2.695414</v>
      </c>
      <c r="HN266">
        <v>0.8254515</v>
      </c>
      <c r="HO266">
        <v>27.150480000000002</v>
      </c>
      <c r="HP266" s="1">
        <v>6.1775040000000003E-3</v>
      </c>
      <c r="HQ266">
        <v>2.3966620000000001</v>
      </c>
      <c r="HR266">
        <v>0.82317660000000004</v>
      </c>
      <c r="HS266">
        <v>27.198560000000001</v>
      </c>
      <c r="HT266" s="1">
        <v>5.451333E-3</v>
      </c>
      <c r="HU266">
        <v>2.1186759999999998</v>
      </c>
      <c r="HV266">
        <v>0.8213144</v>
      </c>
      <c r="HW266">
        <v>27.677720000000001</v>
      </c>
      <c r="HX266" s="1">
        <v>4.7656900000000004E-3</v>
      </c>
      <c r="HY266">
        <v>1.85588</v>
      </c>
      <c r="HZ266">
        <v>0.81982149999999998</v>
      </c>
      <c r="IA266">
        <v>28.14226</v>
      </c>
      <c r="IB266" s="1">
        <v>4.1014229999999999E-3</v>
      </c>
      <c r="IC266">
        <v>1.60097</v>
      </c>
      <c r="ID266">
        <v>0.81864139999999996</v>
      </c>
      <c r="IE266">
        <v>28.550370000000001</v>
      </c>
      <c r="IF266" s="1">
        <v>3.4500479999999998E-3</v>
      </c>
      <c r="IG266">
        <v>1.350549</v>
      </c>
      <c r="IH266">
        <v>0.81771870000000002</v>
      </c>
      <c r="II266">
        <v>28.55791</v>
      </c>
      <c r="IJ266" s="1">
        <v>2.8280250000000001E-3</v>
      </c>
      <c r="IK266">
        <v>1.1101829999999999</v>
      </c>
      <c r="IL266">
        <v>0.81700890000000004</v>
      </c>
      <c r="IM266">
        <v>28.07629</v>
      </c>
      <c r="IN266" s="1">
        <v>2.2699389999999999E-3</v>
      </c>
      <c r="IO266">
        <v>0.89278900000000005</v>
      </c>
      <c r="IP266">
        <v>0.81643730000000003</v>
      </c>
      <c r="IQ266">
        <v>27.428629999999998</v>
      </c>
      <c r="IR266" s="1">
        <v>1.8082110000000001E-3</v>
      </c>
      <c r="IS266">
        <v>0.71143999999999996</v>
      </c>
      <c r="IT266">
        <v>0.81598170000000003</v>
      </c>
      <c r="IU266">
        <v>26.910820000000001</v>
      </c>
      <c r="IV266" s="1">
        <v>1.4564859999999999E-3</v>
      </c>
      <c r="IW266">
        <v>0.57221630000000001</v>
      </c>
      <c r="IX266">
        <v>0.81558750000000002</v>
      </c>
      <c r="IY266">
        <v>27.170850000000002</v>
      </c>
      <c r="IZ266" s="1">
        <v>1.205532E-3</v>
      </c>
      <c r="JA266">
        <v>0.47240680000000002</v>
      </c>
      <c r="JB266">
        <v>0.81524859999999999</v>
      </c>
      <c r="JC266">
        <v>27.71339</v>
      </c>
      <c r="JD266" s="1">
        <v>1.0327439999999999E-3</v>
      </c>
      <c r="JE266">
        <v>0.40350029999999998</v>
      </c>
      <c r="JF266">
        <v>0.81492620000000004</v>
      </c>
      <c r="JG266">
        <v>28.34892</v>
      </c>
      <c r="JH266" s="1">
        <v>9.1205710000000001E-4</v>
      </c>
      <c r="JI266">
        <v>0.35554390000000002</v>
      </c>
      <c r="JJ266">
        <v>0.81458739999999996</v>
      </c>
      <c r="JK266">
        <v>28.633209999999998</v>
      </c>
      <c r="JL266" s="1">
        <v>8.2281770000000001E-4</v>
      </c>
      <c r="JM266">
        <v>0.3203261</v>
      </c>
      <c r="JN266">
        <v>0.81425570000000003</v>
      </c>
      <c r="JO266">
        <v>28.582260000000002</v>
      </c>
      <c r="JP266" s="1">
        <v>7.5205360000000002E-4</v>
      </c>
      <c r="JQ266">
        <v>0.29255639999999999</v>
      </c>
      <c r="JR266">
        <v>0.81387779999999998</v>
      </c>
      <c r="JS266">
        <v>28.072430000000001</v>
      </c>
      <c r="JT266" s="1">
        <v>6.9332669999999999E-4</v>
      </c>
      <c r="JU266">
        <v>0.26958840000000001</v>
      </c>
      <c r="JV266">
        <v>0.81350990000000001</v>
      </c>
      <c r="JW266">
        <v>27.468170000000001</v>
      </c>
      <c r="JX266" s="1">
        <v>6.4414539999999997E-4</v>
      </c>
      <c r="JY266">
        <v>0.25035659999999998</v>
      </c>
      <c r="JZ266">
        <v>0.81309010000000004</v>
      </c>
      <c r="KA266">
        <v>26.957000000000001</v>
      </c>
      <c r="KB266" s="1">
        <v>6.0298519999999996E-4</v>
      </c>
      <c r="KC266">
        <v>0.234288</v>
      </c>
      <c r="KD266">
        <v>0.8126584</v>
      </c>
      <c r="KE266">
        <v>27.151589999999999</v>
      </c>
      <c r="KF266" s="1">
        <v>5.68528E-4</v>
      </c>
      <c r="KG266">
        <v>0.2208543</v>
      </c>
      <c r="KH266">
        <v>0.81222369999999999</v>
      </c>
      <c r="KI266">
        <v>27.63495</v>
      </c>
      <c r="KJ266" s="1">
        <v>5.3957240000000002E-4</v>
      </c>
      <c r="KK266">
        <v>0.20954700000000001</v>
      </c>
      <c r="KL266">
        <v>0.811782</v>
      </c>
      <c r="KM266">
        <v>28.345009999999998</v>
      </c>
      <c r="KN266" s="1">
        <v>5.1482939999999999E-4</v>
      </c>
      <c r="KO266">
        <v>0.19992180000000001</v>
      </c>
      <c r="KP266">
        <v>0.81129870000000004</v>
      </c>
      <c r="KQ266">
        <v>29.017340000000001</v>
      </c>
      <c r="KR266" s="1">
        <v>4.9360120000000005E-4</v>
      </c>
      <c r="KS266">
        <v>0.19166040000000001</v>
      </c>
      <c r="KT266">
        <v>0.81079159999999995</v>
      </c>
      <c r="KU266">
        <v>29.182970000000001</v>
      </c>
      <c r="KV266" s="1">
        <v>4.7493220000000003E-4</v>
      </c>
      <c r="KW266">
        <v>0.1844363</v>
      </c>
      <c r="KX266">
        <v>0.81031470000000005</v>
      </c>
      <c r="KY266">
        <v>28.865449999999999</v>
      </c>
      <c r="KZ266" s="1">
        <v>4.5788559999999999E-4</v>
      </c>
      <c r="LA266">
        <v>0.1778621</v>
      </c>
      <c r="LB266">
        <v>0.80983799999999995</v>
      </c>
      <c r="LC266">
        <v>28.278749999999999</v>
      </c>
      <c r="LD266" s="1">
        <v>4.414558E-4</v>
      </c>
      <c r="LE266">
        <v>0.17154900000000001</v>
      </c>
      <c r="LF266">
        <v>0.8093804</v>
      </c>
      <c r="LG266">
        <v>27.727329999999998</v>
      </c>
      <c r="LH266" s="1">
        <v>4.250956E-4</v>
      </c>
      <c r="LI266">
        <v>0.16525999999999999</v>
      </c>
      <c r="LJ266">
        <v>0.80895220000000001</v>
      </c>
      <c r="LK266">
        <v>27.75076</v>
      </c>
      <c r="LL266" s="1">
        <v>4.0851899999999998E-4</v>
      </c>
      <c r="LM266">
        <v>0.15889310000000001</v>
      </c>
      <c r="LN266">
        <v>0.80859049999999999</v>
      </c>
      <c r="LO266">
        <v>28.07338</v>
      </c>
      <c r="LP266" s="1">
        <v>3.9183399999999998E-4</v>
      </c>
      <c r="LQ266">
        <v>0.15247350000000001</v>
      </c>
      <c r="LR266">
        <v>0.80826509999999996</v>
      </c>
      <c r="LS266">
        <v>28.622409999999999</v>
      </c>
      <c r="LT266" s="1">
        <v>3.7527470000000001E-4</v>
      </c>
      <c r="LU266">
        <v>0.14607510000000001</v>
      </c>
      <c r="LV266">
        <v>0.80794109999999997</v>
      </c>
      <c r="LW266">
        <v>29.071210000000001</v>
      </c>
      <c r="LX266" s="1">
        <v>3.5897940000000002E-4</v>
      </c>
      <c r="LY266">
        <v>0.13976369999999999</v>
      </c>
      <c r="LZ266">
        <v>0.80771859999999995</v>
      </c>
      <c r="MA266">
        <v>29.158819999999999</v>
      </c>
      <c r="MB266" s="1">
        <v>3.4263190000000002E-4</v>
      </c>
      <c r="MC266">
        <v>0.1336031</v>
      </c>
      <c r="MD266">
        <v>0.80753030000000003</v>
      </c>
      <c r="ME266">
        <v>28.71866</v>
      </c>
      <c r="MF266" s="1">
        <v>3.261386E-4</v>
      </c>
      <c r="MG266">
        <v>0.12763369999999999</v>
      </c>
      <c r="MH266">
        <v>0.80740000000000001</v>
      </c>
      <c r="MI266">
        <v>28.121500000000001</v>
      </c>
      <c r="MJ266" s="1">
        <v>3.103976E-4</v>
      </c>
      <c r="MK266">
        <v>0.1218822</v>
      </c>
      <c r="ML266">
        <v>0.80724899999999999</v>
      </c>
      <c r="MM266">
        <v>27.579719999999998</v>
      </c>
      <c r="MN266" s="1">
        <v>2.9551419999999999E-4</v>
      </c>
      <c r="MO266">
        <v>0.116401</v>
      </c>
      <c r="MP266">
        <v>0.8071855</v>
      </c>
      <c r="MQ266">
        <v>27.723990000000001</v>
      </c>
      <c r="MR266" s="1">
        <v>2.8148170000000001E-4</v>
      </c>
      <c r="MS266">
        <v>0.11119999999999999</v>
      </c>
      <c r="MT266">
        <v>0.80710280000000001</v>
      </c>
      <c r="MU266">
        <v>27.8735</v>
      </c>
      <c r="MV266" s="1">
        <v>2.6810149999999998E-4</v>
      </c>
      <c r="MW266">
        <v>0.1062226</v>
      </c>
      <c r="MX266">
        <v>0.80705760000000004</v>
      </c>
      <c r="MY266">
        <v>27.960129999999999</v>
      </c>
      <c r="MZ266" s="1">
        <v>2.5521449999999998E-4</v>
      </c>
      <c r="NA266">
        <v>0.1013915</v>
      </c>
      <c r="NB266">
        <v>0.80700300000000003</v>
      </c>
      <c r="NC266">
        <v>27.986329999999999</v>
      </c>
      <c r="ND266" s="1">
        <v>2.4262139999999999E-4</v>
      </c>
      <c r="NE266">
        <v>9.6646380000000004E-2</v>
      </c>
      <c r="NF266">
        <v>0.80699969999999999</v>
      </c>
      <c r="NG266">
        <v>27.97983</v>
      </c>
      <c r="NH266" s="1">
        <v>2.3031359999999999E-4</v>
      </c>
      <c r="NI266">
        <v>9.1976420000000003E-2</v>
      </c>
      <c r="NJ266">
        <v>0.80697600000000003</v>
      </c>
      <c r="NK266">
        <v>27.696390000000001</v>
      </c>
      <c r="NL266" s="1">
        <v>2.1847699999999999E-4</v>
      </c>
      <c r="NM266">
        <v>8.7454950000000004E-2</v>
      </c>
      <c r="NN266">
        <v>0.80696040000000002</v>
      </c>
      <c r="NO266">
        <v>27.208490000000001</v>
      </c>
      <c r="NP266" s="1">
        <v>2.0741220000000001E-4</v>
      </c>
      <c r="NQ266">
        <v>8.3199739999999994E-2</v>
      </c>
      <c r="NR266">
        <v>0.80696049999999997</v>
      </c>
      <c r="NS266">
        <v>26.681519999999999</v>
      </c>
      <c r="NT266" s="1">
        <v>1.9730339999999999E-4</v>
      </c>
      <c r="NU266">
        <v>7.9294719999999999E-2</v>
      </c>
      <c r="NV266">
        <v>0.80695620000000001</v>
      </c>
      <c r="NW266">
        <v>26.861070000000002</v>
      </c>
      <c r="NX266" s="1">
        <v>1.881714E-4</v>
      </c>
      <c r="NY266">
        <v>7.575867E-2</v>
      </c>
      <c r="NZ266">
        <v>0.80694279999999996</v>
      </c>
      <c r="OA266">
        <v>27.383849999999999</v>
      </c>
      <c r="OB266" s="1">
        <v>1.7985540000000001E-4</v>
      </c>
      <c r="OC266">
        <v>7.2536210000000004E-2</v>
      </c>
      <c r="OD266">
        <v>0.8069366</v>
      </c>
      <c r="OE266">
        <v>27.911629999999999</v>
      </c>
      <c r="OF266" s="1">
        <v>1.7221719999999999E-4</v>
      </c>
      <c r="OG266">
        <v>6.9578959999999995E-2</v>
      </c>
      <c r="OH266">
        <v>0.80695470000000002</v>
      </c>
      <c r="OI266">
        <v>28.35089</v>
      </c>
      <c r="OJ266" s="1">
        <v>1.651217E-4</v>
      </c>
      <c r="OK266">
        <v>6.6824419999999995E-2</v>
      </c>
    </row>
    <row r="267" spans="1:401" x14ac:dyDescent="0.35">
      <c r="A267">
        <v>273</v>
      </c>
      <c r="B267" t="s">
        <v>4</v>
      </c>
      <c r="C267" t="s">
        <v>181</v>
      </c>
      <c r="D267" t="s">
        <v>273</v>
      </c>
      <c r="E267">
        <v>921.27940000000001</v>
      </c>
      <c r="F267">
        <v>0.78953309999999999</v>
      </c>
      <c r="G267">
        <v>23.587319999999998</v>
      </c>
      <c r="H267">
        <v>0</v>
      </c>
      <c r="I267">
        <v>0</v>
      </c>
      <c r="J267">
        <v>0.78725400000000001</v>
      </c>
      <c r="K267">
        <v>23.539300000000001</v>
      </c>
      <c r="L267">
        <v>0</v>
      </c>
      <c r="M267">
        <v>0</v>
      </c>
      <c r="N267">
        <v>0.78500970000000003</v>
      </c>
      <c r="O267">
        <v>23.600370000000002</v>
      </c>
      <c r="P267">
        <v>0</v>
      </c>
      <c r="Q267">
        <v>0</v>
      </c>
      <c r="R267">
        <v>0.78280910000000004</v>
      </c>
      <c r="S267">
        <v>23.530439999999999</v>
      </c>
      <c r="T267">
        <v>0</v>
      </c>
      <c r="U267">
        <v>0</v>
      </c>
      <c r="V267">
        <v>0.78068329999999997</v>
      </c>
      <c r="W267">
        <v>23.266030000000001</v>
      </c>
      <c r="X267">
        <v>0</v>
      </c>
      <c r="Y267">
        <v>0</v>
      </c>
      <c r="Z267">
        <v>0.77860819999999997</v>
      </c>
      <c r="AA267">
        <v>23.086290000000002</v>
      </c>
      <c r="AB267">
        <v>0</v>
      </c>
      <c r="AC267">
        <v>0</v>
      </c>
      <c r="AD267">
        <v>0.77650490000000005</v>
      </c>
      <c r="AE267">
        <v>22.939959999999999</v>
      </c>
      <c r="AF267">
        <v>0</v>
      </c>
      <c r="AG267">
        <v>0</v>
      </c>
      <c r="AH267">
        <v>0.77422990000000003</v>
      </c>
      <c r="AI267">
        <v>23.2407</v>
      </c>
      <c r="AJ267">
        <v>0</v>
      </c>
      <c r="AK267">
        <v>0</v>
      </c>
      <c r="AL267">
        <v>0.77144840000000003</v>
      </c>
      <c r="AM267">
        <v>23.63157</v>
      </c>
      <c r="AN267">
        <v>0</v>
      </c>
      <c r="AO267">
        <v>0</v>
      </c>
      <c r="AP267">
        <v>0.76814839999999995</v>
      </c>
      <c r="AQ267">
        <v>24.022950000000002</v>
      </c>
      <c r="AR267">
        <v>0</v>
      </c>
      <c r="AS267">
        <v>0</v>
      </c>
      <c r="AT267">
        <v>0.76466699999999999</v>
      </c>
      <c r="AU267">
        <v>24.36439</v>
      </c>
      <c r="AV267">
        <v>0</v>
      </c>
      <c r="AW267">
        <v>0</v>
      </c>
      <c r="AX267">
        <v>0.76123949999999996</v>
      </c>
      <c r="AY267">
        <v>24.437809999999999</v>
      </c>
      <c r="AZ267">
        <v>0</v>
      </c>
      <c r="BA267">
        <v>0</v>
      </c>
      <c r="BB267">
        <v>0.75803670000000001</v>
      </c>
      <c r="BC267">
        <v>24.480650000000001</v>
      </c>
      <c r="BD267">
        <v>0</v>
      </c>
      <c r="BE267">
        <v>0</v>
      </c>
      <c r="BF267">
        <v>0.75511189999999995</v>
      </c>
      <c r="BG267">
        <v>24.491119999999999</v>
      </c>
      <c r="BH267">
        <v>3.0838539999999999E-18</v>
      </c>
      <c r="BI267">
        <v>1.279787E-15</v>
      </c>
      <c r="BJ267">
        <v>0.75236800000000004</v>
      </c>
      <c r="BK267">
        <v>24.598700000000001</v>
      </c>
      <c r="BL267" s="1">
        <v>2.7755709999999998E-10</v>
      </c>
      <c r="BM267" s="1">
        <v>7.2536149999999997E-8</v>
      </c>
      <c r="BN267">
        <v>0.74967519999999999</v>
      </c>
      <c r="BO267">
        <v>25.192440000000001</v>
      </c>
      <c r="BP267" s="1">
        <v>1.8676360000000001E-6</v>
      </c>
      <c r="BQ267" s="1">
        <v>5.2539470000000001E-4</v>
      </c>
      <c r="BR267">
        <v>0.74693759999999998</v>
      </c>
      <c r="BS267">
        <v>25.659649999999999</v>
      </c>
      <c r="BT267" s="1">
        <v>6.4667580000000004E-4</v>
      </c>
      <c r="BU267" s="1">
        <v>0.1925722</v>
      </c>
      <c r="BV267">
        <v>0.74402170000000001</v>
      </c>
      <c r="BW267">
        <v>26.04928</v>
      </c>
      <c r="BX267" s="1">
        <v>4.4676800000000003E-2</v>
      </c>
      <c r="BY267" s="1">
        <v>13.9779</v>
      </c>
      <c r="BZ267">
        <v>0.74082720000000002</v>
      </c>
      <c r="CA267">
        <v>26.259419999999999</v>
      </c>
      <c r="CB267" s="1">
        <v>0.95260129999999998</v>
      </c>
      <c r="CC267" s="1">
        <v>311.40780000000001</v>
      </c>
      <c r="CD267">
        <v>0.73723000000000005</v>
      </c>
      <c r="CE267">
        <v>26.173120000000001</v>
      </c>
      <c r="CF267" s="1">
        <v>8.0175350000000005</v>
      </c>
      <c r="CG267">
        <v>2728.837</v>
      </c>
      <c r="CH267">
        <v>0.73311409999999999</v>
      </c>
      <c r="CI267">
        <v>25.916049999999998</v>
      </c>
      <c r="CJ267" s="1">
        <v>31.521170000000001</v>
      </c>
      <c r="CK267">
        <v>11140.99</v>
      </c>
      <c r="CL267">
        <v>0.72846140000000004</v>
      </c>
      <c r="CM267">
        <v>25.82743</v>
      </c>
      <c r="CN267">
        <v>65.813800000000001</v>
      </c>
      <c r="CO267">
        <v>24078.82</v>
      </c>
      <c r="CP267">
        <v>0.72357830000000001</v>
      </c>
      <c r="CQ267">
        <v>25.971889999999998</v>
      </c>
      <c r="CR267">
        <v>80.662729999999996</v>
      </c>
      <c r="CS267">
        <v>30480.639999999999</v>
      </c>
      <c r="CT267">
        <v>0.71833559999999996</v>
      </c>
      <c r="CU267">
        <v>26.447870000000002</v>
      </c>
      <c r="CV267">
        <v>63.34393</v>
      </c>
      <c r="CW267">
        <v>24633.3</v>
      </c>
      <c r="CX267">
        <v>0.71264740000000004</v>
      </c>
      <c r="CY267">
        <v>26.472159999999999</v>
      </c>
      <c r="CZ267">
        <v>34.067390000000003</v>
      </c>
      <c r="DA267">
        <v>13612.84</v>
      </c>
      <c r="DB267">
        <v>0.70664499999999997</v>
      </c>
      <c r="DC267">
        <v>26.728079999999999</v>
      </c>
      <c r="DD267">
        <v>13.37895</v>
      </c>
      <c r="DE267">
        <v>5478.6310000000003</v>
      </c>
      <c r="DF267">
        <v>0.7005053</v>
      </c>
      <c r="DG267">
        <v>26.827089999999998</v>
      </c>
      <c r="DH267">
        <v>4.0706350000000002</v>
      </c>
      <c r="DI267">
        <v>1702.5160000000001</v>
      </c>
      <c r="DJ267">
        <v>0.69407839999999998</v>
      </c>
      <c r="DK267">
        <v>26.599969999999999</v>
      </c>
      <c r="DL267">
        <v>1.0346759999999999</v>
      </c>
      <c r="DM267">
        <v>439.36739999999998</v>
      </c>
      <c r="DN267">
        <v>0.68727020000000005</v>
      </c>
      <c r="DO267">
        <v>26.272870000000001</v>
      </c>
      <c r="DP267">
        <v>0.26119550000000002</v>
      </c>
      <c r="DQ267">
        <v>110.7055</v>
      </c>
      <c r="DR267">
        <v>0.68023</v>
      </c>
      <c r="DS267">
        <v>26.109310000000001</v>
      </c>
      <c r="DT267">
        <v>9.911172E-2</v>
      </c>
      <c r="DU267">
        <v>40.575209999999998</v>
      </c>
      <c r="DV267">
        <v>0.67317870000000002</v>
      </c>
      <c r="DW267">
        <v>26.163489999999999</v>
      </c>
      <c r="DX267">
        <v>7.0477070000000003E-2</v>
      </c>
      <c r="DY267">
        <v>28.06305</v>
      </c>
      <c r="DZ267">
        <v>0.66580760000000005</v>
      </c>
      <c r="EA267">
        <v>26.84065</v>
      </c>
      <c r="EB267">
        <v>6.5735909999999995E-2</v>
      </c>
      <c r="EC267">
        <v>26.133320000000001</v>
      </c>
      <c r="ED267">
        <v>0.65831150000000005</v>
      </c>
      <c r="EE267">
        <v>27.52994</v>
      </c>
      <c r="EF267">
        <v>6.3348249999999995E-2</v>
      </c>
      <c r="EG267">
        <v>25.354150000000001</v>
      </c>
      <c r="EH267">
        <v>0.65108100000000002</v>
      </c>
      <c r="EI267">
        <v>28.064299999999999</v>
      </c>
      <c r="EJ267">
        <v>5.989937E-2</v>
      </c>
      <c r="EK267">
        <v>24.15485</v>
      </c>
      <c r="EL267">
        <v>0.64498290000000003</v>
      </c>
      <c r="EM267">
        <v>28.359929999999999</v>
      </c>
      <c r="EN267">
        <v>5.5581609999999997E-2</v>
      </c>
      <c r="EO267">
        <v>22.556650000000001</v>
      </c>
      <c r="EP267">
        <v>0.63842220000000005</v>
      </c>
      <c r="EQ267">
        <v>28.078679999999999</v>
      </c>
      <c r="ER267" s="1">
        <v>5.074186E-2</v>
      </c>
      <c r="ES267">
        <v>20.740580000000001</v>
      </c>
      <c r="ET267">
        <v>0.63149949999999999</v>
      </c>
      <c r="EU267">
        <v>27.414560000000002</v>
      </c>
      <c r="EV267" s="1">
        <v>4.5868800000000001E-2</v>
      </c>
      <c r="EW267">
        <v>18.88589</v>
      </c>
      <c r="EX267">
        <v>0.62442799999999998</v>
      </c>
      <c r="EY267">
        <v>26.93892</v>
      </c>
      <c r="EZ267" s="1">
        <v>4.12287E-2</v>
      </c>
      <c r="FA267">
        <v>17.09929</v>
      </c>
      <c r="FB267">
        <v>0.61748009999999998</v>
      </c>
      <c r="FC267">
        <v>26.686229999999998</v>
      </c>
      <c r="FD267" s="1">
        <v>3.697226E-2</v>
      </c>
      <c r="FE267">
        <v>15.43601</v>
      </c>
      <c r="FF267">
        <v>0.6105043</v>
      </c>
      <c r="FG267">
        <v>26.994330000000001</v>
      </c>
      <c r="FH267" s="1">
        <v>3.3115230000000002E-2</v>
      </c>
      <c r="FI267">
        <v>13.9192</v>
      </c>
      <c r="FJ267">
        <v>0.6033925</v>
      </c>
      <c r="FK267">
        <v>27.402280000000001</v>
      </c>
      <c r="FL267" s="1">
        <v>2.9659459999999999E-2</v>
      </c>
      <c r="FM267">
        <v>12.552849999999999</v>
      </c>
      <c r="FN267">
        <v>0.59616769999999997</v>
      </c>
      <c r="FO267">
        <v>27.64096</v>
      </c>
      <c r="FP267" s="1">
        <v>2.6573510000000002E-2</v>
      </c>
      <c r="FQ267">
        <v>11.32666</v>
      </c>
      <c r="FR267">
        <v>0.58954169999999995</v>
      </c>
      <c r="FS267">
        <v>27.68845</v>
      </c>
      <c r="FT267" s="1">
        <v>2.3840259999999999E-2</v>
      </c>
      <c r="FU267">
        <v>10.225429999999999</v>
      </c>
      <c r="FV267">
        <v>0.58303369999999999</v>
      </c>
      <c r="FW267">
        <v>27.403590000000001</v>
      </c>
      <c r="FX267">
        <v>2.141359E-2</v>
      </c>
      <c r="FY267">
        <v>9.2418519999999997</v>
      </c>
      <c r="FZ267">
        <v>0.5762235</v>
      </c>
      <c r="GA267">
        <v>26.943359999999998</v>
      </c>
      <c r="GB267" s="1">
        <v>1.9197829999999999E-2</v>
      </c>
      <c r="GC267">
        <v>8.342867</v>
      </c>
      <c r="GD267">
        <v>0.57061859999999998</v>
      </c>
      <c r="GE267">
        <v>26.425989999999999</v>
      </c>
      <c r="GF267" s="1">
        <v>1.721657E-2</v>
      </c>
      <c r="GG267">
        <v>7.5215360000000002</v>
      </c>
      <c r="GH267">
        <v>0.56500340000000004</v>
      </c>
      <c r="GI267">
        <v>26.13458</v>
      </c>
      <c r="GJ267">
        <v>1.542674E-2</v>
      </c>
      <c r="GK267">
        <v>6.7771400000000002</v>
      </c>
      <c r="GL267">
        <v>0.55970620000000004</v>
      </c>
      <c r="GM267">
        <v>26.509309999999999</v>
      </c>
      <c r="GN267" s="1">
        <v>1.381688E-2</v>
      </c>
      <c r="GO267">
        <v>6.1014200000000001</v>
      </c>
      <c r="GP267">
        <v>0.55482240000000005</v>
      </c>
      <c r="GQ267">
        <v>27.210979999999999</v>
      </c>
      <c r="GR267" s="1">
        <v>1.2377920000000001E-2</v>
      </c>
      <c r="GS267">
        <v>5.4903399999999998</v>
      </c>
      <c r="GT267">
        <v>0.55053949999999996</v>
      </c>
      <c r="GU267">
        <v>28.082260000000002</v>
      </c>
      <c r="GV267" s="1">
        <v>1.109273E-2</v>
      </c>
      <c r="GW267">
        <v>4.937862</v>
      </c>
      <c r="GX267">
        <v>0.54681970000000002</v>
      </c>
      <c r="GY267">
        <v>28.71942</v>
      </c>
      <c r="GZ267" s="1">
        <v>9.9409660000000007E-3</v>
      </c>
      <c r="HA267">
        <v>4.438968</v>
      </c>
      <c r="HB267">
        <v>0.54351760000000005</v>
      </c>
      <c r="HC267">
        <v>28.850850000000001</v>
      </c>
      <c r="HD267" s="1">
        <v>8.8972530000000008E-3</v>
      </c>
      <c r="HE267">
        <v>3.9839829999999998</v>
      </c>
      <c r="HF267">
        <v>0.54073830000000001</v>
      </c>
      <c r="HG267">
        <v>28.31794</v>
      </c>
      <c r="HH267" s="1">
        <v>7.9511770000000002E-3</v>
      </c>
      <c r="HI267">
        <v>3.5683389999999999</v>
      </c>
      <c r="HJ267">
        <v>0.53844979999999998</v>
      </c>
      <c r="HK267">
        <v>27.690460000000002</v>
      </c>
      <c r="HL267" s="1">
        <v>7.0884190000000003E-3</v>
      </c>
      <c r="HM267">
        <v>3.18703</v>
      </c>
      <c r="HN267">
        <v>0.53654429999999997</v>
      </c>
      <c r="HO267">
        <v>27.19303</v>
      </c>
      <c r="HP267" s="1">
        <v>6.294961E-3</v>
      </c>
      <c r="HQ267">
        <v>2.835</v>
      </c>
      <c r="HR267">
        <v>0.53501929999999998</v>
      </c>
      <c r="HS267">
        <v>27.226369999999999</v>
      </c>
      <c r="HT267" s="1">
        <v>5.5615669999999999E-3</v>
      </c>
      <c r="HU267">
        <v>2.5081000000000002</v>
      </c>
      <c r="HV267">
        <v>0.53376820000000003</v>
      </c>
      <c r="HW267">
        <v>27.688369999999999</v>
      </c>
      <c r="HX267" s="1">
        <v>4.8714589999999999E-3</v>
      </c>
      <c r="HY267">
        <v>2.2001400000000002</v>
      </c>
      <c r="HZ267">
        <v>0.53275950000000005</v>
      </c>
      <c r="IA267">
        <v>28.14226</v>
      </c>
      <c r="IB267" s="1">
        <v>4.205299E-3</v>
      </c>
      <c r="IC267">
        <v>1.902628</v>
      </c>
      <c r="ID267">
        <v>0.53196140000000003</v>
      </c>
      <c r="IE267">
        <v>28.55387</v>
      </c>
      <c r="IF267" s="1">
        <v>3.5520460000000001E-3</v>
      </c>
      <c r="IG267">
        <v>1.610592</v>
      </c>
      <c r="IH267">
        <v>0.53132959999999996</v>
      </c>
      <c r="II267">
        <v>28.571809999999999</v>
      </c>
      <c r="IJ267" s="1">
        <v>2.923948E-3</v>
      </c>
      <c r="IK267">
        <v>1.3287960000000001</v>
      </c>
      <c r="IL267">
        <v>0.53084980000000004</v>
      </c>
      <c r="IM267">
        <v>28.115849999999998</v>
      </c>
      <c r="IN267" s="1">
        <v>2.3538610000000001E-3</v>
      </c>
      <c r="IO267">
        <v>1.071429</v>
      </c>
      <c r="IP267">
        <v>0.53048050000000002</v>
      </c>
      <c r="IQ267">
        <v>27.492429999999999</v>
      </c>
      <c r="IR267" s="1">
        <v>1.8756689999999999E-3</v>
      </c>
      <c r="IS267">
        <v>0.85415099999999999</v>
      </c>
      <c r="IT267">
        <v>0.53016739999999996</v>
      </c>
      <c r="IU267">
        <v>26.989000000000001</v>
      </c>
      <c r="IV267" s="1">
        <v>1.5065009999999999E-3</v>
      </c>
      <c r="IW267">
        <v>0.68535860000000004</v>
      </c>
      <c r="IX267">
        <v>0.52991909999999998</v>
      </c>
      <c r="IY267">
        <v>27.251860000000001</v>
      </c>
      <c r="IZ267" s="1">
        <v>1.2405789999999999E-3</v>
      </c>
      <c r="JA267">
        <v>0.5632933</v>
      </c>
      <c r="JB267">
        <v>0.5296881</v>
      </c>
      <c r="JC267">
        <v>27.77833</v>
      </c>
      <c r="JD267" s="1">
        <v>1.05686E-3</v>
      </c>
      <c r="JE267">
        <v>0.4787226</v>
      </c>
      <c r="JF267">
        <v>0.5294527</v>
      </c>
      <c r="JG267">
        <v>28.392720000000001</v>
      </c>
      <c r="JH267" s="1">
        <v>9.2913269999999996E-4</v>
      </c>
      <c r="JI267">
        <v>0.42007990000000001</v>
      </c>
      <c r="JJ267">
        <v>0.52923770000000003</v>
      </c>
      <c r="JK267">
        <v>28.663540000000001</v>
      </c>
      <c r="JL267">
        <v>8.3578340000000002E-4</v>
      </c>
      <c r="JM267">
        <v>0.37743949999999998</v>
      </c>
      <c r="JN267">
        <v>0.52902229999999995</v>
      </c>
      <c r="JO267">
        <v>28.613230000000001</v>
      </c>
      <c r="JP267" s="1">
        <v>7.6258239999999996E-4</v>
      </c>
      <c r="JQ267">
        <v>0.34415129999999999</v>
      </c>
      <c r="JR267">
        <v>0.52879549999999997</v>
      </c>
      <c r="JS267">
        <v>28.12032</v>
      </c>
      <c r="JT267" s="1">
        <v>7.021172E-4</v>
      </c>
      <c r="JU267">
        <v>0.31674720000000001</v>
      </c>
      <c r="JV267">
        <v>0.52854650000000003</v>
      </c>
      <c r="JW267">
        <v>27.53115</v>
      </c>
      <c r="JX267" s="1">
        <v>6.5151409999999999E-4</v>
      </c>
      <c r="JY267">
        <v>0.29381780000000002</v>
      </c>
      <c r="JZ267">
        <v>0.5282713</v>
      </c>
      <c r="KA267">
        <v>27.022870000000001</v>
      </c>
      <c r="KB267" s="1">
        <v>6.0912629999999998E-4</v>
      </c>
      <c r="KC267">
        <v>0.27464519999999998</v>
      </c>
      <c r="KD267">
        <v>0.52798990000000001</v>
      </c>
      <c r="KE267">
        <v>27.20288</v>
      </c>
      <c r="KF267" s="1">
        <v>5.7366760000000002E-4</v>
      </c>
      <c r="KG267">
        <v>0.25862249999999998</v>
      </c>
      <c r="KH267">
        <v>0.52770139999999999</v>
      </c>
      <c r="KI267">
        <v>27.653759999999998</v>
      </c>
      <c r="KJ267" s="1">
        <v>5.4392269999999998E-4</v>
      </c>
      <c r="KK267">
        <v>0.24514900000000001</v>
      </c>
      <c r="KL267">
        <v>0.52740019999999999</v>
      </c>
      <c r="KM267">
        <v>28.337730000000001</v>
      </c>
      <c r="KN267" s="1">
        <v>5.185465E-4</v>
      </c>
      <c r="KO267">
        <v>0.2337031</v>
      </c>
      <c r="KP267">
        <v>0.52711430000000004</v>
      </c>
      <c r="KQ267">
        <v>29.00667</v>
      </c>
      <c r="KR267" s="1">
        <v>4.9680969999999999E-4</v>
      </c>
      <c r="KS267">
        <v>0.223887</v>
      </c>
      <c r="KT267">
        <v>0.5268176</v>
      </c>
      <c r="KU267">
        <v>29.180340000000001</v>
      </c>
      <c r="KV267" s="1">
        <v>4.7777980000000001E-4</v>
      </c>
      <c r="KW267">
        <v>0.21533240000000001</v>
      </c>
      <c r="KX267">
        <v>0.52650920000000001</v>
      </c>
      <c r="KY267">
        <v>28.89592</v>
      </c>
      <c r="KZ267" s="1">
        <v>4.6053830000000002E-4</v>
      </c>
      <c r="LA267">
        <v>0.2076007</v>
      </c>
      <c r="LB267">
        <v>0.52622899999999995</v>
      </c>
      <c r="LC267">
        <v>28.339880000000001</v>
      </c>
      <c r="LD267" s="1">
        <v>4.440534E-4</v>
      </c>
      <c r="LE267">
        <v>0.20023299999999999</v>
      </c>
      <c r="LF267">
        <v>0.52594689999999999</v>
      </c>
      <c r="LG267">
        <v>27.804200000000002</v>
      </c>
      <c r="LH267" s="1">
        <v>4.2770999999999998E-4</v>
      </c>
      <c r="LI267">
        <v>0.1929237</v>
      </c>
      <c r="LJ267">
        <v>0.52568700000000002</v>
      </c>
      <c r="LK267">
        <v>27.822299999999998</v>
      </c>
      <c r="LL267" s="1">
        <v>4.1116790000000002E-4</v>
      </c>
      <c r="LM267">
        <v>0.18553339999999999</v>
      </c>
      <c r="LN267">
        <v>0.52545260000000005</v>
      </c>
      <c r="LO267">
        <v>28.121739999999999</v>
      </c>
      <c r="LP267" s="1">
        <v>3.944978E-4</v>
      </c>
      <c r="LQ267">
        <v>0.17807790000000001</v>
      </c>
      <c r="LR267">
        <v>0.5252658</v>
      </c>
      <c r="LS267">
        <v>28.64875</v>
      </c>
      <c r="LT267" s="1">
        <v>3.7792300000000001E-4</v>
      </c>
      <c r="LU267">
        <v>0.17063680000000001</v>
      </c>
      <c r="LV267">
        <v>0.52508160000000004</v>
      </c>
      <c r="LW267">
        <v>29.086559999999999</v>
      </c>
      <c r="LX267" s="1">
        <v>3.6157030000000002E-4</v>
      </c>
      <c r="LY267">
        <v>0.1632789</v>
      </c>
      <c r="LZ267">
        <v>0.52493639999999997</v>
      </c>
      <c r="MA267">
        <v>29.177019999999999</v>
      </c>
      <c r="MB267" s="1">
        <v>3.451571E-4</v>
      </c>
      <c r="MC267">
        <v>0.1560993</v>
      </c>
      <c r="MD267">
        <v>0.52480879999999996</v>
      </c>
      <c r="ME267">
        <v>28.754999999999999</v>
      </c>
      <c r="MF267" s="1">
        <v>3.2857189999999998E-4</v>
      </c>
      <c r="MG267">
        <v>0.14913129999999999</v>
      </c>
      <c r="MH267">
        <v>0.52472010000000002</v>
      </c>
      <c r="MI267">
        <v>28.172879999999999</v>
      </c>
      <c r="MJ267" s="1">
        <v>3.127238E-4</v>
      </c>
      <c r="MK267">
        <v>0.14241329999999999</v>
      </c>
      <c r="ML267">
        <v>0.52463689999999996</v>
      </c>
      <c r="MM267">
        <v>27.63494</v>
      </c>
      <c r="MN267" s="1">
        <v>2.9771250000000001E-4</v>
      </c>
      <c r="MO267">
        <v>0.1359996</v>
      </c>
      <c r="MP267">
        <v>0.52458720000000003</v>
      </c>
      <c r="MQ267">
        <v>27.7758</v>
      </c>
      <c r="MR267" s="1">
        <v>2.8356760000000002E-4</v>
      </c>
      <c r="MS267">
        <v>0.1299189</v>
      </c>
      <c r="MT267">
        <v>0.52455010000000002</v>
      </c>
      <c r="MU267">
        <v>27.898309999999999</v>
      </c>
      <c r="MV267" s="1">
        <v>2.7010599999999999E-4</v>
      </c>
      <c r="MW267">
        <v>0.1241087</v>
      </c>
      <c r="MX267">
        <v>0.5245263</v>
      </c>
      <c r="MY267">
        <v>27.97287</v>
      </c>
      <c r="MZ267" s="1">
        <v>2.5716759999999997E-4</v>
      </c>
      <c r="NA267">
        <v>0.11848060000000001</v>
      </c>
      <c r="NB267">
        <v>0.5244915</v>
      </c>
      <c r="NC267">
        <v>27.995509999999999</v>
      </c>
      <c r="ND267" s="1">
        <v>2.445425E-4</v>
      </c>
      <c r="NE267">
        <v>0.1129604</v>
      </c>
      <c r="NF267">
        <v>0.52447270000000001</v>
      </c>
      <c r="NG267">
        <v>27.99184</v>
      </c>
      <c r="NH267" s="1">
        <v>2.3219000000000001E-4</v>
      </c>
      <c r="NI267">
        <v>0.10752440000000001</v>
      </c>
      <c r="NJ267">
        <v>0.52447370000000004</v>
      </c>
      <c r="NK267">
        <v>27.73123</v>
      </c>
      <c r="NL267" s="1">
        <v>2.202684E-4</v>
      </c>
      <c r="NM267">
        <v>0.1022453</v>
      </c>
      <c r="NN267">
        <v>0.52446990000000004</v>
      </c>
      <c r="NO267">
        <v>27.26763</v>
      </c>
      <c r="NP267" s="1">
        <v>2.0907480000000001E-4</v>
      </c>
      <c r="NQ267">
        <v>9.7256709999999996E-2</v>
      </c>
      <c r="NR267">
        <v>0.52447100000000002</v>
      </c>
      <c r="NS267">
        <v>26.752960000000002</v>
      </c>
      <c r="NT267" s="1">
        <v>1.9881400000000001E-4</v>
      </c>
      <c r="NU267">
        <v>9.2663400000000007E-2</v>
      </c>
      <c r="NV267">
        <v>0.52446479999999995</v>
      </c>
      <c r="NW267">
        <v>26.932099999999998</v>
      </c>
      <c r="NX267" s="1">
        <v>1.8953789999999999E-4</v>
      </c>
      <c r="NY267">
        <v>8.8499060000000004E-2</v>
      </c>
      <c r="NZ267">
        <v>0.52445850000000005</v>
      </c>
      <c r="OA267">
        <v>27.432220000000001</v>
      </c>
      <c r="OB267" s="1">
        <v>1.811033E-4</v>
      </c>
      <c r="OC267">
        <v>8.471004E-2</v>
      </c>
      <c r="OD267">
        <v>0.52444950000000001</v>
      </c>
      <c r="OE267">
        <v>27.937580000000001</v>
      </c>
      <c r="OF267" s="1">
        <v>1.733657E-4</v>
      </c>
      <c r="OG267">
        <v>8.1237030000000002E-2</v>
      </c>
      <c r="OH267">
        <v>0.52445169999999997</v>
      </c>
      <c r="OI267">
        <v>28.371770000000001</v>
      </c>
      <c r="OJ267" s="1">
        <v>1.6619519999999999E-4</v>
      </c>
      <c r="OK267">
        <v>7.8009430000000005E-2</v>
      </c>
    </row>
    <row r="268" spans="1:401" x14ac:dyDescent="0.35">
      <c r="A268">
        <v>274</v>
      </c>
      <c r="B268" t="s">
        <v>4</v>
      </c>
      <c r="C268" t="s">
        <v>181</v>
      </c>
      <c r="D268" t="s">
        <v>274</v>
      </c>
      <c r="E268">
        <v>926.64689999999996</v>
      </c>
      <c r="F268">
        <v>0.80035820000000002</v>
      </c>
      <c r="G268">
        <v>23.640789999999999</v>
      </c>
      <c r="H268">
        <v>0</v>
      </c>
      <c r="I268">
        <v>0</v>
      </c>
      <c r="J268">
        <v>0.79895959999999999</v>
      </c>
      <c r="K268">
        <v>23.588799999999999</v>
      </c>
      <c r="L268">
        <v>0</v>
      </c>
      <c r="M268">
        <v>0</v>
      </c>
      <c r="N268">
        <v>0.79758980000000002</v>
      </c>
      <c r="O268">
        <v>23.643799999999999</v>
      </c>
      <c r="P268">
        <v>0</v>
      </c>
      <c r="Q268">
        <v>0</v>
      </c>
      <c r="R268">
        <v>0.79622459999999995</v>
      </c>
      <c r="S268">
        <v>23.553889999999999</v>
      </c>
      <c r="T268">
        <v>0</v>
      </c>
      <c r="U268">
        <v>0</v>
      </c>
      <c r="V268">
        <v>0.79498349999999995</v>
      </c>
      <c r="W268">
        <v>23.281669999999998</v>
      </c>
      <c r="X268">
        <v>0</v>
      </c>
      <c r="Y268">
        <v>0</v>
      </c>
      <c r="Z268">
        <v>0.7937729</v>
      </c>
      <c r="AA268">
        <v>23.103870000000001</v>
      </c>
      <c r="AB268">
        <v>0</v>
      </c>
      <c r="AC268">
        <v>0</v>
      </c>
      <c r="AD268">
        <v>0.79253459999999998</v>
      </c>
      <c r="AE268">
        <v>22.960699999999999</v>
      </c>
      <c r="AF268">
        <v>0</v>
      </c>
      <c r="AG268">
        <v>0</v>
      </c>
      <c r="AH268">
        <v>0.79116649999999999</v>
      </c>
      <c r="AI268">
        <v>23.27617</v>
      </c>
      <c r="AJ268">
        <v>0</v>
      </c>
      <c r="AK268">
        <v>0</v>
      </c>
      <c r="AL268">
        <v>0.78953980000000001</v>
      </c>
      <c r="AM268">
        <v>23.67887</v>
      </c>
      <c r="AN268">
        <v>0</v>
      </c>
      <c r="AO268">
        <v>0</v>
      </c>
      <c r="AP268">
        <v>0.78767030000000005</v>
      </c>
      <c r="AQ268">
        <v>24.07029</v>
      </c>
      <c r="AR268">
        <v>0</v>
      </c>
      <c r="AS268">
        <v>0</v>
      </c>
      <c r="AT268">
        <v>0.7857016</v>
      </c>
      <c r="AU268">
        <v>24.40175</v>
      </c>
      <c r="AV268">
        <v>0</v>
      </c>
      <c r="AW268">
        <v>0</v>
      </c>
      <c r="AX268">
        <v>0.78382890000000005</v>
      </c>
      <c r="AY268">
        <v>24.453060000000001</v>
      </c>
      <c r="AZ268">
        <v>0</v>
      </c>
      <c r="BA268">
        <v>0</v>
      </c>
      <c r="BB268">
        <v>0.78212729999999997</v>
      </c>
      <c r="BC268">
        <v>24.486999999999998</v>
      </c>
      <c r="BD268">
        <v>0</v>
      </c>
      <c r="BE268">
        <v>0</v>
      </c>
      <c r="BF268">
        <v>0.78055560000000002</v>
      </c>
      <c r="BG268">
        <v>24.501740000000002</v>
      </c>
      <c r="BH268">
        <v>3.473841E-18</v>
      </c>
      <c r="BI268">
        <v>1.161302E-15</v>
      </c>
      <c r="BJ268">
        <v>0.77908500000000003</v>
      </c>
      <c r="BK268">
        <v>24.620930000000001</v>
      </c>
      <c r="BL268" s="1">
        <v>9.333763E-11</v>
      </c>
      <c r="BM268" s="1">
        <v>2.4322719999999999E-8</v>
      </c>
      <c r="BN268">
        <v>0.7776324</v>
      </c>
      <c r="BO268">
        <v>25.226320000000001</v>
      </c>
      <c r="BP268" s="1">
        <v>9.6704049999999997E-7</v>
      </c>
      <c r="BQ268" s="1">
        <v>2.6954890000000002E-4</v>
      </c>
      <c r="BR268">
        <v>0.77612440000000005</v>
      </c>
      <c r="BS268">
        <v>25.70656</v>
      </c>
      <c r="BT268" s="1">
        <v>3.9572179999999998E-4</v>
      </c>
      <c r="BU268" s="1">
        <v>0.1167072</v>
      </c>
      <c r="BV268">
        <v>0.77448059999999996</v>
      </c>
      <c r="BW268">
        <v>26.09564</v>
      </c>
      <c r="BX268" s="1">
        <v>3.0800930000000001E-2</v>
      </c>
      <c r="BY268" s="1">
        <v>9.5331170000000007</v>
      </c>
      <c r="BZ268">
        <v>0.77268530000000002</v>
      </c>
      <c r="CA268">
        <v>26.30368</v>
      </c>
      <c r="CB268" s="1">
        <v>0.72340320000000002</v>
      </c>
      <c r="CC268" s="1">
        <v>233.59139999999999</v>
      </c>
      <c r="CD268">
        <v>0.77058260000000001</v>
      </c>
      <c r="CE268">
        <v>26.197569999999999</v>
      </c>
      <c r="CF268" s="1">
        <v>6.6106660000000002</v>
      </c>
      <c r="CG268">
        <v>2218.6509999999998</v>
      </c>
      <c r="CH268">
        <v>0.76818529999999996</v>
      </c>
      <c r="CI268">
        <v>25.924610000000001</v>
      </c>
      <c r="CJ268" s="1">
        <v>27.922249999999998</v>
      </c>
      <c r="CK268">
        <v>9712.8209999999999</v>
      </c>
      <c r="CL268">
        <v>0.7654685</v>
      </c>
      <c r="CM268">
        <v>25.830169999999999</v>
      </c>
      <c r="CN268">
        <v>62.101759999999999</v>
      </c>
      <c r="CO268">
        <v>22315.59</v>
      </c>
      <c r="CP268">
        <v>0.76252030000000004</v>
      </c>
      <c r="CQ268">
        <v>25.98265</v>
      </c>
      <c r="CR268">
        <v>80.538089999999997</v>
      </c>
      <c r="CS268">
        <v>29818.14</v>
      </c>
      <c r="CT268">
        <v>0.75893969999999999</v>
      </c>
      <c r="CU268">
        <v>26.466799999999999</v>
      </c>
      <c r="CV268">
        <v>66.412369999999996</v>
      </c>
      <c r="CW268">
        <v>25263.16</v>
      </c>
      <c r="CX268">
        <v>0.75509870000000001</v>
      </c>
      <c r="CY268">
        <v>26.50722</v>
      </c>
      <c r="CZ268">
        <v>37.3108</v>
      </c>
      <c r="DA268">
        <v>14553.92</v>
      </c>
      <c r="DB268">
        <v>0.75102400000000002</v>
      </c>
      <c r="DC268">
        <v>26.782419999999998</v>
      </c>
      <c r="DD268">
        <v>15.22087</v>
      </c>
      <c r="DE268">
        <v>6072.5420000000004</v>
      </c>
      <c r="DF268">
        <v>0.74701450000000003</v>
      </c>
      <c r="DG268">
        <v>26.88439</v>
      </c>
      <c r="DH268">
        <v>4.7799269999999998</v>
      </c>
      <c r="DI268">
        <v>1944.241</v>
      </c>
      <c r="DJ268">
        <v>0.74298640000000005</v>
      </c>
      <c r="DK268">
        <v>26.64068</v>
      </c>
      <c r="DL268">
        <v>1.2396020000000001</v>
      </c>
      <c r="DM268">
        <v>511.4443</v>
      </c>
      <c r="DN268">
        <v>0.7387726</v>
      </c>
      <c r="DO268">
        <v>26.29955</v>
      </c>
      <c r="DP268">
        <v>0.3086431</v>
      </c>
      <c r="DQ268">
        <v>127.4074</v>
      </c>
      <c r="DR268">
        <v>0.73434719999999998</v>
      </c>
      <c r="DS268">
        <v>26.126909999999999</v>
      </c>
      <c r="DT268">
        <v>0.1082741</v>
      </c>
      <c r="DU268">
        <v>43.374940000000002</v>
      </c>
      <c r="DV268">
        <v>0.72995310000000002</v>
      </c>
      <c r="DW268">
        <v>26.18703</v>
      </c>
      <c r="DX268">
        <v>7.1936860000000005E-2</v>
      </c>
      <c r="DY268">
        <v>27.964639999999999</v>
      </c>
      <c r="DZ268">
        <v>0.72528700000000002</v>
      </c>
      <c r="EA268">
        <v>26.872820000000001</v>
      </c>
      <c r="EB268">
        <v>6.6000509999999998E-2</v>
      </c>
      <c r="EC268">
        <v>25.542069999999999</v>
      </c>
      <c r="ED268">
        <v>0.72051379999999998</v>
      </c>
      <c r="EE268">
        <v>27.578109999999999</v>
      </c>
      <c r="EF268">
        <v>6.3629469999999994E-2</v>
      </c>
      <c r="EG268">
        <v>24.745930000000001</v>
      </c>
      <c r="EH268">
        <v>0.71587290000000003</v>
      </c>
      <c r="EI268">
        <v>28.13175</v>
      </c>
      <c r="EJ268">
        <v>6.0335350000000003E-2</v>
      </c>
      <c r="EK268">
        <v>23.609649999999998</v>
      </c>
      <c r="EL268">
        <v>0.71130280000000001</v>
      </c>
      <c r="EM268">
        <v>28.432040000000001</v>
      </c>
      <c r="EN268">
        <v>5.611563E-2</v>
      </c>
      <c r="EO268">
        <v>22.07366</v>
      </c>
      <c r="EP268">
        <v>0.70584800000000003</v>
      </c>
      <c r="EQ268">
        <v>28.141369999999998</v>
      </c>
      <c r="ER268" s="1">
        <v>5.1317689999999999E-2</v>
      </c>
      <c r="ES268">
        <v>20.306139999999999</v>
      </c>
      <c r="ET268">
        <v>0.70005629999999996</v>
      </c>
      <c r="EU268">
        <v>27.471959999999999</v>
      </c>
      <c r="EV268" s="1">
        <v>4.6438880000000002E-2</v>
      </c>
      <c r="EW268">
        <v>18.485479999999999</v>
      </c>
      <c r="EX268">
        <v>0.69416840000000002</v>
      </c>
      <c r="EY268">
        <v>26.98563</v>
      </c>
      <c r="EZ268">
        <v>4.1769340000000002E-2</v>
      </c>
      <c r="FA268">
        <v>16.72505</v>
      </c>
      <c r="FB268">
        <v>0.68872129999999998</v>
      </c>
      <c r="FC268">
        <v>26.720980000000001</v>
      </c>
      <c r="FD268">
        <v>3.7469599999999999E-2</v>
      </c>
      <c r="FE268">
        <v>15.077970000000001</v>
      </c>
      <c r="FF268">
        <v>0.68331640000000005</v>
      </c>
      <c r="FG268">
        <v>27.02102</v>
      </c>
      <c r="FH268">
        <v>3.3566949999999998E-2</v>
      </c>
      <c r="FI268">
        <v>13.574199999999999</v>
      </c>
      <c r="FJ268">
        <v>0.67777129999999997</v>
      </c>
      <c r="FK268">
        <v>27.410170000000001</v>
      </c>
      <c r="FL268" s="1">
        <v>3.0065000000000001E-2</v>
      </c>
      <c r="FM268">
        <v>12.21959</v>
      </c>
      <c r="FN268">
        <v>0.67213670000000003</v>
      </c>
      <c r="FO268">
        <v>27.65954</v>
      </c>
      <c r="FP268">
        <v>2.693868E-2</v>
      </c>
      <c r="FQ268">
        <v>11.00568</v>
      </c>
      <c r="FR268">
        <v>0.66690640000000001</v>
      </c>
      <c r="FS268">
        <v>27.708659999999998</v>
      </c>
      <c r="FT268" s="1">
        <v>2.4166940000000001E-2</v>
      </c>
      <c r="FU268">
        <v>9.9186230000000002</v>
      </c>
      <c r="FV268">
        <v>0.66173519999999997</v>
      </c>
      <c r="FW268">
        <v>27.433530000000001</v>
      </c>
      <c r="FX268" s="1">
        <v>2.1708209999999999E-2</v>
      </c>
      <c r="FY268">
        <v>8.9496140000000004</v>
      </c>
      <c r="FZ268">
        <v>0.65633730000000001</v>
      </c>
      <c r="GA268">
        <v>26.989229999999999</v>
      </c>
      <c r="GB268" s="1">
        <v>1.946875E-2</v>
      </c>
      <c r="GC268">
        <v>8.0665270000000007</v>
      </c>
      <c r="GD268">
        <v>0.6516267</v>
      </c>
      <c r="GE268">
        <v>26.478590000000001</v>
      </c>
      <c r="GF268" s="1">
        <v>1.746321E-2</v>
      </c>
      <c r="GG268">
        <v>7.2643000000000004</v>
      </c>
      <c r="GH268">
        <v>0.64641020000000005</v>
      </c>
      <c r="GI268">
        <v>26.187380000000001</v>
      </c>
      <c r="GJ268" s="1">
        <v>1.5651129999999999E-2</v>
      </c>
      <c r="GK268">
        <v>6.5407440000000001</v>
      </c>
      <c r="GL268">
        <v>0.64152790000000004</v>
      </c>
      <c r="GM268">
        <v>26.551449999999999</v>
      </c>
      <c r="GN268" s="1">
        <v>1.4020309999999999E-2</v>
      </c>
      <c r="GO268">
        <v>5.884398</v>
      </c>
      <c r="GP268">
        <v>0.63706499999999999</v>
      </c>
      <c r="GQ268">
        <v>27.238289999999999</v>
      </c>
      <c r="GR268" s="1">
        <v>1.2562210000000001E-2</v>
      </c>
      <c r="GS268">
        <v>5.2916030000000003</v>
      </c>
      <c r="GT268">
        <v>0.6331196</v>
      </c>
      <c r="GU268">
        <v>28.098559999999999</v>
      </c>
      <c r="GV268" s="1">
        <v>1.1259389999999999E-2</v>
      </c>
      <c r="GW268">
        <v>4.756602</v>
      </c>
      <c r="GX268">
        <v>0.62973820000000003</v>
      </c>
      <c r="GY268">
        <v>28.73902</v>
      </c>
      <c r="GZ268" s="1">
        <v>1.0092719999999999E-2</v>
      </c>
      <c r="HA268">
        <v>4.2740679999999998</v>
      </c>
      <c r="HB268">
        <v>0.62678310000000004</v>
      </c>
      <c r="HC268">
        <v>28.87688</v>
      </c>
      <c r="HD268" s="1">
        <v>9.0356150000000003E-3</v>
      </c>
      <c r="HE268">
        <v>3.8346719999999999</v>
      </c>
      <c r="HF268">
        <v>0.6242723</v>
      </c>
      <c r="HG268">
        <v>28.357610000000001</v>
      </c>
      <c r="HH268" s="1">
        <v>8.0779819999999992E-3</v>
      </c>
      <c r="HI268">
        <v>3.434285</v>
      </c>
      <c r="HJ268">
        <v>0.62220220000000004</v>
      </c>
      <c r="HK268">
        <v>27.737189999999998</v>
      </c>
      <c r="HL268" s="1">
        <v>7.2052679999999999E-3</v>
      </c>
      <c r="HM268">
        <v>3.0676139999999998</v>
      </c>
      <c r="HN268">
        <v>0.62048700000000001</v>
      </c>
      <c r="HO268">
        <v>27.236450000000001</v>
      </c>
      <c r="HP268" s="1">
        <v>6.4030579999999997E-3</v>
      </c>
      <c r="HQ268">
        <v>2.7296499999999999</v>
      </c>
      <c r="HR268">
        <v>0.61908200000000002</v>
      </c>
      <c r="HS268">
        <v>27.26126</v>
      </c>
      <c r="HT268" s="1">
        <v>5.6624370000000002E-3</v>
      </c>
      <c r="HU268">
        <v>2.416544</v>
      </c>
      <c r="HV268">
        <v>0.61796150000000005</v>
      </c>
      <c r="HW268">
        <v>27.708469999999998</v>
      </c>
      <c r="HX268" s="1">
        <v>4.967595E-3</v>
      </c>
      <c r="HY268">
        <v>2.1225260000000001</v>
      </c>
      <c r="HZ268">
        <v>0.61703710000000001</v>
      </c>
      <c r="IA268">
        <v>28.147110000000001</v>
      </c>
      <c r="IB268" s="1">
        <v>4.2991660000000001E-3</v>
      </c>
      <c r="IC268">
        <v>1.8396680000000001</v>
      </c>
      <c r="ID268">
        <v>0.61631179999999997</v>
      </c>
      <c r="IE268">
        <v>28.560279999999999</v>
      </c>
      <c r="IF268" s="1">
        <v>3.6442079999999999E-3</v>
      </c>
      <c r="IG268">
        <v>1.5624</v>
      </c>
      <c r="IH268">
        <v>0.61574770000000001</v>
      </c>
      <c r="II268">
        <v>28.581479999999999</v>
      </c>
      <c r="IJ268" s="1">
        <v>3.011269E-3</v>
      </c>
      <c r="IK268">
        <v>1.2937430000000001</v>
      </c>
      <c r="IL268">
        <v>0.61531040000000004</v>
      </c>
      <c r="IM268">
        <v>28.14845</v>
      </c>
      <c r="IN268" s="1">
        <v>2.4310730000000002E-3</v>
      </c>
      <c r="IO268">
        <v>1.0460860000000001</v>
      </c>
      <c r="IP268">
        <v>0.61496379999999995</v>
      </c>
      <c r="IQ268">
        <v>27.550519999999999</v>
      </c>
      <c r="IR268" s="1">
        <v>1.9385089999999999E-3</v>
      </c>
      <c r="IS268">
        <v>0.83458180000000004</v>
      </c>
      <c r="IT268">
        <v>0.61468400000000001</v>
      </c>
      <c r="IU268">
        <v>27.067990000000002</v>
      </c>
      <c r="IV268" s="1">
        <v>1.553619E-3</v>
      </c>
      <c r="IW268">
        <v>0.66831850000000004</v>
      </c>
      <c r="IX268">
        <v>0.61444169999999998</v>
      </c>
      <c r="IY268">
        <v>27.34291</v>
      </c>
      <c r="IZ268" s="1">
        <v>1.2738109999999999E-3</v>
      </c>
      <c r="JA268">
        <v>0.54698539999999995</v>
      </c>
      <c r="JB268">
        <v>0.61425240000000003</v>
      </c>
      <c r="JC268">
        <v>27.85585</v>
      </c>
      <c r="JD268" s="1">
        <v>1.0797269999999999E-3</v>
      </c>
      <c r="JE268">
        <v>0.46255370000000001</v>
      </c>
      <c r="JF268">
        <v>0.61403730000000001</v>
      </c>
      <c r="JG268">
        <v>28.447700000000001</v>
      </c>
      <c r="JH268" s="1">
        <v>9.4520810000000004E-4</v>
      </c>
      <c r="JI268">
        <v>0.40416059999999998</v>
      </c>
      <c r="JJ268">
        <v>0.61383719999999997</v>
      </c>
      <c r="JK268">
        <v>28.69849</v>
      </c>
      <c r="JL268" s="1">
        <v>8.4786379999999997E-4</v>
      </c>
      <c r="JM268">
        <v>0.36209750000000002</v>
      </c>
      <c r="JN268">
        <v>0.61364379999999996</v>
      </c>
      <c r="JO268">
        <v>28.642119999999998</v>
      </c>
      <c r="JP268" s="1">
        <v>7.7229740000000005E-4</v>
      </c>
      <c r="JQ268">
        <v>0.32957540000000002</v>
      </c>
      <c r="JR268">
        <v>0.61342730000000001</v>
      </c>
      <c r="JS268">
        <v>28.162710000000001</v>
      </c>
      <c r="JT268" s="1">
        <v>7.1021759999999995E-4</v>
      </c>
      <c r="JU268">
        <v>0.30296459999999997</v>
      </c>
      <c r="JV268">
        <v>0.61320200000000002</v>
      </c>
      <c r="JW268">
        <v>27.590039999999998</v>
      </c>
      <c r="JX268" s="1">
        <v>6.5830119999999998E-4</v>
      </c>
      <c r="JY268">
        <v>0.28071390000000002</v>
      </c>
      <c r="JZ268">
        <v>0.61293540000000002</v>
      </c>
      <c r="KA268">
        <v>27.08942</v>
      </c>
      <c r="KB268" s="1">
        <v>6.1478379999999999E-4</v>
      </c>
      <c r="KC268">
        <v>0.26209510000000003</v>
      </c>
      <c r="KD268">
        <v>0.61267859999999996</v>
      </c>
      <c r="KE268">
        <v>27.263629999999999</v>
      </c>
      <c r="KF268" s="1">
        <v>5.7840319999999997E-4</v>
      </c>
      <c r="KG268">
        <v>0.24653810000000001</v>
      </c>
      <c r="KH268">
        <v>0.61244929999999997</v>
      </c>
      <c r="KI268">
        <v>27.683779999999999</v>
      </c>
      <c r="KJ268" s="1">
        <v>5.4792640000000004E-4</v>
      </c>
      <c r="KK268">
        <v>0.23347560000000001</v>
      </c>
      <c r="KL268">
        <v>0.61216809999999999</v>
      </c>
      <c r="KM268">
        <v>28.33971</v>
      </c>
      <c r="KN268" s="1">
        <v>5.2196169999999995E-4</v>
      </c>
      <c r="KO268">
        <v>0.22239</v>
      </c>
      <c r="KP268">
        <v>0.61189590000000005</v>
      </c>
      <c r="KQ268">
        <v>29.00084</v>
      </c>
      <c r="KR268" s="1">
        <v>4.9975149999999995E-4</v>
      </c>
      <c r="KS268">
        <v>0.21289830000000001</v>
      </c>
      <c r="KT268">
        <v>0.61162419999999995</v>
      </c>
      <c r="KU268">
        <v>29.174199999999999</v>
      </c>
      <c r="KV268" s="1">
        <v>4.803842E-4</v>
      </c>
      <c r="KW268">
        <v>0.2046579</v>
      </c>
      <c r="KX268">
        <v>0.61135569999999995</v>
      </c>
      <c r="KY268">
        <v>28.919280000000001</v>
      </c>
      <c r="KZ268" s="1">
        <v>4.6294080000000001E-4</v>
      </c>
      <c r="LA268">
        <v>0.19724649999999999</v>
      </c>
      <c r="LB268">
        <v>0.61106799999999994</v>
      </c>
      <c r="LC268">
        <v>28.394639999999999</v>
      </c>
      <c r="LD268" s="1">
        <v>4.4638540000000002E-4</v>
      </c>
      <c r="LE268">
        <v>0.1902423</v>
      </c>
      <c r="LF268">
        <v>0.61081850000000004</v>
      </c>
      <c r="LG268">
        <v>27.880700000000001</v>
      </c>
      <c r="LH268" s="1">
        <v>4.3005510000000002E-4</v>
      </c>
      <c r="LI268">
        <v>0.18332560000000001</v>
      </c>
      <c r="LJ268">
        <v>0.61057899999999998</v>
      </c>
      <c r="LK268">
        <v>27.900390000000002</v>
      </c>
      <c r="LL268" s="1">
        <v>4.1353910000000002E-4</v>
      </c>
      <c r="LM268">
        <v>0.17634549999999999</v>
      </c>
      <c r="LN268">
        <v>0.61037209999999997</v>
      </c>
      <c r="LO268">
        <v>28.179569999999998</v>
      </c>
      <c r="LP268" s="1">
        <v>3.9688560000000002E-4</v>
      </c>
      <c r="LQ268">
        <v>0.1692961</v>
      </c>
      <c r="LR268">
        <v>0.61018600000000001</v>
      </c>
      <c r="LS268">
        <v>28.683959999999999</v>
      </c>
      <c r="LT268" s="1">
        <v>3.8029589999999999E-4</v>
      </c>
      <c r="LU268">
        <v>0.16225609999999999</v>
      </c>
      <c r="LV268">
        <v>0.61002860000000003</v>
      </c>
      <c r="LW268">
        <v>29.107119999999998</v>
      </c>
      <c r="LX268" s="1">
        <v>3.6390279999999999E-4</v>
      </c>
      <c r="LY268">
        <v>0.15528040000000001</v>
      </c>
      <c r="LZ268">
        <v>0.60988379999999998</v>
      </c>
      <c r="MA268">
        <v>29.193660000000001</v>
      </c>
      <c r="MB268" s="1">
        <v>3.4742440000000001E-4</v>
      </c>
      <c r="MC268">
        <v>0.1484665</v>
      </c>
      <c r="MD268">
        <v>0.60978869999999996</v>
      </c>
      <c r="ME268">
        <v>28.78546</v>
      </c>
      <c r="MF268" s="1">
        <v>3.3075770000000001E-4</v>
      </c>
      <c r="MG268">
        <v>0.14184649999999999</v>
      </c>
      <c r="MH268">
        <v>0.60970709999999995</v>
      </c>
      <c r="MI268">
        <v>28.219719999999999</v>
      </c>
      <c r="MJ268" s="1">
        <v>3.1481400000000001E-4</v>
      </c>
      <c r="MK268">
        <v>0.1354619</v>
      </c>
      <c r="ML268">
        <v>0.60963679999999998</v>
      </c>
      <c r="MM268">
        <v>27.689859999999999</v>
      </c>
      <c r="MN268" s="1">
        <v>2.9969609999999999E-4</v>
      </c>
      <c r="MO268">
        <v>0.1293562</v>
      </c>
      <c r="MP268">
        <v>0.60958440000000003</v>
      </c>
      <c r="MQ268">
        <v>27.834510000000002</v>
      </c>
      <c r="MR268" s="1">
        <v>2.8544200000000001E-4</v>
      </c>
      <c r="MS268">
        <v>0.1235647</v>
      </c>
      <c r="MT268">
        <v>0.60953729999999995</v>
      </c>
      <c r="MU268">
        <v>27.92719</v>
      </c>
      <c r="MV268" s="1">
        <v>2.7190310000000002E-4</v>
      </c>
      <c r="MW268">
        <v>0.1180426</v>
      </c>
      <c r="MX268">
        <v>0.60951149999999998</v>
      </c>
      <c r="MY268">
        <v>27.989149999999999</v>
      </c>
      <c r="MZ268" s="1">
        <v>2.5891320000000001E-4</v>
      </c>
      <c r="NA268">
        <v>0.1127044</v>
      </c>
      <c r="NB268">
        <v>0.60948400000000003</v>
      </c>
      <c r="NC268">
        <v>28.005289999999999</v>
      </c>
      <c r="ND268" s="1">
        <v>2.4625880000000001E-4</v>
      </c>
      <c r="NE268">
        <v>0.107475</v>
      </c>
      <c r="NF268">
        <v>0.60947989999999996</v>
      </c>
      <c r="NG268">
        <v>28.00224</v>
      </c>
      <c r="NH268" s="1">
        <v>2.338703E-4</v>
      </c>
      <c r="NI268">
        <v>0.1023242</v>
      </c>
      <c r="NJ268">
        <v>0.60946710000000004</v>
      </c>
      <c r="NK268">
        <v>27.761119999999998</v>
      </c>
      <c r="NL268" s="1">
        <v>2.2188199999999999E-4</v>
      </c>
      <c r="NM268">
        <v>9.7311670000000003E-2</v>
      </c>
      <c r="NN268">
        <v>0.60944220000000005</v>
      </c>
      <c r="NO268">
        <v>27.321850000000001</v>
      </c>
      <c r="NP268" s="1">
        <v>2.105752E-4</v>
      </c>
      <c r="NQ268">
        <v>9.255099E-2</v>
      </c>
      <c r="NR268">
        <v>0.6094463</v>
      </c>
      <c r="NS268">
        <v>26.823650000000001</v>
      </c>
      <c r="NT268" s="1">
        <v>2.0018149999999999E-4</v>
      </c>
      <c r="NU268">
        <v>8.8154830000000003E-2</v>
      </c>
      <c r="NV268">
        <v>0.60945499999999997</v>
      </c>
      <c r="NW268">
        <v>27.011590000000002</v>
      </c>
      <c r="NX268" s="1">
        <v>1.9077229999999999E-4</v>
      </c>
      <c r="NY268">
        <v>8.4163210000000002E-2</v>
      </c>
      <c r="NZ268">
        <v>0.60945090000000002</v>
      </c>
      <c r="OA268">
        <v>27.491160000000001</v>
      </c>
      <c r="OB268" s="1">
        <v>1.8222989999999999E-4</v>
      </c>
      <c r="OC268">
        <v>8.0536179999999999E-2</v>
      </c>
      <c r="OD268">
        <v>0.60944390000000004</v>
      </c>
      <c r="OE268">
        <v>27.97128</v>
      </c>
      <c r="OF268" s="1">
        <v>1.7440169999999999E-4</v>
      </c>
      <c r="OG268">
        <v>7.7215220000000001E-2</v>
      </c>
      <c r="OH268">
        <v>0.60944489999999996</v>
      </c>
      <c r="OI268">
        <v>28.397169999999999</v>
      </c>
      <c r="OJ268" s="1">
        <v>1.671609E-4</v>
      </c>
      <c r="OK268">
        <v>7.4135590000000001E-2</v>
      </c>
    </row>
    <row r="269" spans="1:401" x14ac:dyDescent="0.35">
      <c r="A269">
        <v>275</v>
      </c>
      <c r="B269" t="s">
        <v>4</v>
      </c>
      <c r="C269" t="s">
        <v>181</v>
      </c>
      <c r="D269" t="s">
        <v>275</v>
      </c>
      <c r="E269">
        <v>946.35220000000004</v>
      </c>
      <c r="F269">
        <v>0.81340349999999995</v>
      </c>
      <c r="G269">
        <v>23.67379</v>
      </c>
      <c r="H269">
        <v>0</v>
      </c>
      <c r="I269">
        <v>0</v>
      </c>
      <c r="J269">
        <v>0.81132850000000001</v>
      </c>
      <c r="K269">
        <v>23.619579999999999</v>
      </c>
      <c r="L269">
        <v>0</v>
      </c>
      <c r="M269">
        <v>0</v>
      </c>
      <c r="N269">
        <v>0.8092684</v>
      </c>
      <c r="O269">
        <v>23.67182</v>
      </c>
      <c r="P269">
        <v>0</v>
      </c>
      <c r="Q269">
        <v>0</v>
      </c>
      <c r="R269">
        <v>0.80725530000000001</v>
      </c>
      <c r="S269">
        <v>23.571999999999999</v>
      </c>
      <c r="T269">
        <v>0</v>
      </c>
      <c r="U269">
        <v>0</v>
      </c>
      <c r="V269">
        <v>0.80534689999999998</v>
      </c>
      <c r="W269">
        <v>23.29372</v>
      </c>
      <c r="X269">
        <v>0</v>
      </c>
      <c r="Y269">
        <v>0</v>
      </c>
      <c r="Z269">
        <v>0.8034886</v>
      </c>
      <c r="AA269">
        <v>23.116230000000002</v>
      </c>
      <c r="AB269">
        <v>0</v>
      </c>
      <c r="AC269">
        <v>0</v>
      </c>
      <c r="AD269">
        <v>0.80160430000000005</v>
      </c>
      <c r="AE269">
        <v>22.973479999999999</v>
      </c>
      <c r="AF269">
        <v>0</v>
      </c>
      <c r="AG269">
        <v>0</v>
      </c>
      <c r="AH269">
        <v>0.7995911</v>
      </c>
      <c r="AI269">
        <v>23.296130000000002</v>
      </c>
      <c r="AJ269">
        <v>0</v>
      </c>
      <c r="AK269">
        <v>0</v>
      </c>
      <c r="AL269">
        <v>0.79723809999999995</v>
      </c>
      <c r="AM269">
        <v>23.706800000000001</v>
      </c>
      <c r="AN269">
        <v>0</v>
      </c>
      <c r="AO269">
        <v>0</v>
      </c>
      <c r="AP269">
        <v>0.79456979999999999</v>
      </c>
      <c r="AQ269">
        <v>24.098839999999999</v>
      </c>
      <c r="AR269">
        <v>0</v>
      </c>
      <c r="AS269">
        <v>0</v>
      </c>
      <c r="AT269">
        <v>0.79169009999999995</v>
      </c>
      <c r="AU269">
        <v>24.424859999999999</v>
      </c>
      <c r="AV269">
        <v>0</v>
      </c>
      <c r="AW269">
        <v>0</v>
      </c>
      <c r="AX269">
        <v>0.78885680000000002</v>
      </c>
      <c r="AY269">
        <v>24.463899999999999</v>
      </c>
      <c r="AZ269">
        <v>0</v>
      </c>
      <c r="BA269">
        <v>0</v>
      </c>
      <c r="BB269">
        <v>0.78619459999999997</v>
      </c>
      <c r="BC269">
        <v>24.490860000000001</v>
      </c>
      <c r="BD269">
        <v>0</v>
      </c>
      <c r="BE269">
        <v>0</v>
      </c>
      <c r="BF269">
        <v>0.78374500000000002</v>
      </c>
      <c r="BG269">
        <v>24.50825</v>
      </c>
      <c r="BH269">
        <v>2.8371260000000001E-18</v>
      </c>
      <c r="BI269">
        <v>6.9786209999999998E-16</v>
      </c>
      <c r="BJ269">
        <v>0.78144930000000001</v>
      </c>
      <c r="BK269">
        <v>24.631309999999999</v>
      </c>
      <c r="BL269" s="1">
        <v>3.293417E-11</v>
      </c>
      <c r="BM269" s="1">
        <v>7.3379480000000001E-9</v>
      </c>
      <c r="BN269">
        <v>0.77921859999999998</v>
      </c>
      <c r="BO269">
        <v>25.24353</v>
      </c>
      <c r="BP269" s="1">
        <v>5.2426880000000001E-7</v>
      </c>
      <c r="BQ269" s="1">
        <v>1.2564130000000001E-4</v>
      </c>
      <c r="BR269">
        <v>0.77695420000000004</v>
      </c>
      <c r="BS269">
        <v>25.733440000000002</v>
      </c>
      <c r="BT269" s="1">
        <v>2.5110459999999997E-4</v>
      </c>
      <c r="BU269" s="1">
        <v>6.3004690000000002E-2</v>
      </c>
      <c r="BV269">
        <v>0.77455459999999998</v>
      </c>
      <c r="BW269">
        <v>26.12471</v>
      </c>
      <c r="BX269" s="1">
        <v>2.184417E-2</v>
      </c>
      <c r="BY269" s="1">
        <v>5.6850290000000001</v>
      </c>
      <c r="BZ269">
        <v>0.77192320000000003</v>
      </c>
      <c r="CA269">
        <v>26.3322</v>
      </c>
      <c r="CB269" s="1">
        <v>0.56111750000000005</v>
      </c>
      <c r="CC269" s="1">
        <v>150.5746</v>
      </c>
      <c r="CD269">
        <v>0.76894969999999996</v>
      </c>
      <c r="CE269">
        <v>26.217089999999999</v>
      </c>
      <c r="CF269" s="1">
        <v>5.5305879999999998</v>
      </c>
      <c r="CG269">
        <v>1524.982</v>
      </c>
      <c r="CH269">
        <v>0.76558700000000002</v>
      </c>
      <c r="CI269">
        <v>25.93214</v>
      </c>
      <c r="CJ269">
        <v>24.93741</v>
      </c>
      <c r="CK269">
        <v>7049.7709999999997</v>
      </c>
      <c r="CL269">
        <v>0.76173279999999999</v>
      </c>
      <c r="CM269">
        <v>25.8324</v>
      </c>
      <c r="CN269">
        <v>58.715899999999998</v>
      </c>
      <c r="CO269">
        <v>16973.87</v>
      </c>
      <c r="CP269">
        <v>0.757629</v>
      </c>
      <c r="CQ269">
        <v>25.985949999999999</v>
      </c>
      <c r="CR269">
        <v>80.066630000000004</v>
      </c>
      <c r="CS269">
        <v>23619.98</v>
      </c>
      <c r="CT269">
        <v>0.75317529999999999</v>
      </c>
      <c r="CU269">
        <v>26.47879</v>
      </c>
      <c r="CV269">
        <v>68.953609999999998</v>
      </c>
      <c r="CW269">
        <v>20719.150000000001</v>
      </c>
      <c r="CX269">
        <v>0.74830980000000002</v>
      </c>
      <c r="CY269">
        <v>26.530380000000001</v>
      </c>
      <c r="CZ269">
        <v>40.245139999999999</v>
      </c>
      <c r="DA269">
        <v>12302.42</v>
      </c>
      <c r="DB269">
        <v>0.74318569999999995</v>
      </c>
      <c r="DC269">
        <v>26.816240000000001</v>
      </c>
      <c r="DD269">
        <v>16.968509999999998</v>
      </c>
      <c r="DE269">
        <v>5268.4290000000001</v>
      </c>
      <c r="DF269">
        <v>0.73808870000000004</v>
      </c>
      <c r="DG269">
        <v>26.922139999999999</v>
      </c>
      <c r="DH269">
        <v>5.4769079999999999</v>
      </c>
      <c r="DI269">
        <v>1723.8510000000001</v>
      </c>
      <c r="DJ269">
        <v>0.73288569999999997</v>
      </c>
      <c r="DK269">
        <v>26.670559999999998</v>
      </c>
      <c r="DL269">
        <v>1.4466509999999999</v>
      </c>
      <c r="DM269">
        <v>460.38990000000001</v>
      </c>
      <c r="DN269">
        <v>0.72743480000000005</v>
      </c>
      <c r="DO269">
        <v>26.319900000000001</v>
      </c>
      <c r="DP269">
        <v>0.35767850000000001</v>
      </c>
      <c r="DQ269">
        <v>114.3439</v>
      </c>
      <c r="DR269">
        <v>0.72176790000000002</v>
      </c>
      <c r="DS269">
        <v>26.139859999999999</v>
      </c>
      <c r="DT269">
        <v>0.1179559</v>
      </c>
      <c r="DU269">
        <v>37.251429999999999</v>
      </c>
      <c r="DV269">
        <v>0.71604509999999999</v>
      </c>
      <c r="DW269">
        <v>26.199369999999998</v>
      </c>
      <c r="DX269">
        <v>7.3535149999999994E-2</v>
      </c>
      <c r="DY269">
        <v>22.878509999999999</v>
      </c>
      <c r="DZ269">
        <v>0.71006670000000005</v>
      </c>
      <c r="EA269">
        <v>26.890440000000002</v>
      </c>
      <c r="EB269">
        <v>6.628771E-2</v>
      </c>
      <c r="EC269">
        <v>20.624279999999999</v>
      </c>
      <c r="ED269">
        <v>0.70391939999999997</v>
      </c>
      <c r="EE269">
        <v>27.606860000000001</v>
      </c>
      <c r="EF269">
        <v>6.3886860000000004E-2</v>
      </c>
      <c r="EG269">
        <v>20.002610000000001</v>
      </c>
      <c r="EH269">
        <v>0.69785390000000003</v>
      </c>
      <c r="EI269">
        <v>28.174440000000001</v>
      </c>
      <c r="EJ269">
        <v>6.0727339999999998E-2</v>
      </c>
      <c r="EK269">
        <v>19.150500000000001</v>
      </c>
      <c r="EL269">
        <v>0.69274650000000004</v>
      </c>
      <c r="EM269">
        <v>28.480450000000001</v>
      </c>
      <c r="EN269">
        <v>5.6595779999999998E-2</v>
      </c>
      <c r="EO269">
        <v>17.947489999999998</v>
      </c>
      <c r="EP269">
        <v>0.68734620000000002</v>
      </c>
      <c r="EQ269">
        <v>28.186979999999998</v>
      </c>
      <c r="ER269" s="1">
        <v>5.1839700000000002E-2</v>
      </c>
      <c r="ES269">
        <v>16.537710000000001</v>
      </c>
      <c r="ET269">
        <v>0.68163530000000006</v>
      </c>
      <c r="EU269">
        <v>27.513300000000001</v>
      </c>
      <c r="EV269" s="1">
        <v>4.6958300000000001E-2</v>
      </c>
      <c r="EW269">
        <v>15.072649999999999</v>
      </c>
      <c r="EX269">
        <v>0.67576309999999995</v>
      </c>
      <c r="EY269">
        <v>27.018999999999998</v>
      </c>
      <c r="EZ269" s="1">
        <v>4.226241E-2</v>
      </c>
      <c r="FA269">
        <v>13.64986</v>
      </c>
      <c r="FB269">
        <v>0.6704196</v>
      </c>
      <c r="FC269">
        <v>26.74588</v>
      </c>
      <c r="FD269" s="1">
        <v>3.7926109999999999E-2</v>
      </c>
      <c r="FE269">
        <v>12.316599999999999</v>
      </c>
      <c r="FF269">
        <v>0.6651416</v>
      </c>
      <c r="FG269">
        <v>27.039760000000001</v>
      </c>
      <c r="FH269" s="1">
        <v>3.3982119999999998E-2</v>
      </c>
      <c r="FI269">
        <v>11.0975</v>
      </c>
      <c r="FJ269">
        <v>0.65969500000000003</v>
      </c>
      <c r="FK269">
        <v>27.416450000000001</v>
      </c>
      <c r="FL269" s="1">
        <v>3.043788E-2</v>
      </c>
      <c r="FM269">
        <v>9.9976839999999996</v>
      </c>
      <c r="FN269">
        <v>0.65415299999999998</v>
      </c>
      <c r="FO269">
        <v>27.670680000000001</v>
      </c>
      <c r="FP269" s="1">
        <v>2.7274300000000001E-2</v>
      </c>
      <c r="FQ269">
        <v>9.0119670000000003</v>
      </c>
      <c r="FR269">
        <v>0.64889249999999998</v>
      </c>
      <c r="FS269">
        <v>27.721229999999998</v>
      </c>
      <c r="FT269" s="1">
        <v>2.4465890000000001E-2</v>
      </c>
      <c r="FU269">
        <v>8.1287719999999997</v>
      </c>
      <c r="FV269">
        <v>0.64380720000000002</v>
      </c>
      <c r="FW269">
        <v>27.454350000000002</v>
      </c>
      <c r="FX269" s="1">
        <v>2.1977420000000001E-2</v>
      </c>
      <c r="FY269">
        <v>7.3401149999999999</v>
      </c>
      <c r="FZ269">
        <v>0.63859220000000005</v>
      </c>
      <c r="GA269">
        <v>27.020710000000001</v>
      </c>
      <c r="GB269" s="1">
        <v>1.9717149999999999E-2</v>
      </c>
      <c r="GC269">
        <v>6.6217990000000002</v>
      </c>
      <c r="GD269">
        <v>0.63385499999999995</v>
      </c>
      <c r="GE269">
        <v>26.515640000000001</v>
      </c>
      <c r="GF269" s="1">
        <v>1.7686360000000002E-2</v>
      </c>
      <c r="GG269">
        <v>5.9662069999999998</v>
      </c>
      <c r="GH269">
        <v>0.62871120000000003</v>
      </c>
      <c r="GI269">
        <v>26.225239999999999</v>
      </c>
      <c r="GJ269" s="1">
        <v>1.5854400000000001E-2</v>
      </c>
      <c r="GK269">
        <v>5.3742710000000002</v>
      </c>
      <c r="GL269">
        <v>0.62383489999999997</v>
      </c>
      <c r="GM269">
        <v>26.58325</v>
      </c>
      <c r="GN269" s="1">
        <v>1.420427E-2</v>
      </c>
      <c r="GO269">
        <v>4.8366400000000001</v>
      </c>
      <c r="GP269">
        <v>0.61931740000000002</v>
      </c>
      <c r="GQ269">
        <v>27.259350000000001</v>
      </c>
      <c r="GR269" s="1">
        <v>1.272862E-2</v>
      </c>
      <c r="GS269">
        <v>4.3510710000000001</v>
      </c>
      <c r="GT269">
        <v>0.61528479999999997</v>
      </c>
      <c r="GU269">
        <v>28.111640000000001</v>
      </c>
      <c r="GV269" s="1">
        <v>1.140969E-2</v>
      </c>
      <c r="GW269">
        <v>3.9127100000000001</v>
      </c>
      <c r="GX269">
        <v>0.61189380000000004</v>
      </c>
      <c r="GY269">
        <v>28.753679999999999</v>
      </c>
      <c r="GZ269" s="1">
        <v>1.022928E-2</v>
      </c>
      <c r="HA269">
        <v>3.5174669999999999</v>
      </c>
      <c r="HB269">
        <v>0.60888520000000002</v>
      </c>
      <c r="HC269">
        <v>28.89554</v>
      </c>
      <c r="HD269" s="1">
        <v>9.1599309999999996E-3</v>
      </c>
      <c r="HE269">
        <v>3.157896</v>
      </c>
      <c r="HF269">
        <v>0.60627410000000004</v>
      </c>
      <c r="HG269">
        <v>28.384679999999999</v>
      </c>
      <c r="HH269" s="1">
        <v>8.1915189999999995E-3</v>
      </c>
      <c r="HI269">
        <v>2.8301419999999999</v>
      </c>
      <c r="HJ269">
        <v>0.60414369999999995</v>
      </c>
      <c r="HK269">
        <v>27.7699</v>
      </c>
      <c r="HL269" s="1">
        <v>7.3095269999999997E-3</v>
      </c>
      <c r="HM269">
        <v>2.5297480000000001</v>
      </c>
      <c r="HN269">
        <v>0.60236049999999997</v>
      </c>
      <c r="HO269">
        <v>27.267469999999999</v>
      </c>
      <c r="HP269" s="1">
        <v>6.4992749999999997E-3</v>
      </c>
      <c r="HQ269">
        <v>2.2527460000000001</v>
      </c>
      <c r="HR269">
        <v>0.60089349999999997</v>
      </c>
      <c r="HS269">
        <v>27.286840000000002</v>
      </c>
      <c r="HT269" s="1">
        <v>5.75202E-3</v>
      </c>
      <c r="HU269">
        <v>1.996135</v>
      </c>
      <c r="HV269">
        <v>0.59971739999999996</v>
      </c>
      <c r="HW269">
        <v>27.724599999999999</v>
      </c>
      <c r="HX269" s="1">
        <v>5.0526E-3</v>
      </c>
      <c r="HY269">
        <v>1.755403</v>
      </c>
      <c r="HZ269">
        <v>0.5987439</v>
      </c>
      <c r="IA269">
        <v>28.151260000000001</v>
      </c>
      <c r="IB269" s="1">
        <v>4.3818420000000004E-3</v>
      </c>
      <c r="IC269">
        <v>1.5242469999999999</v>
      </c>
      <c r="ID269">
        <v>0.59799950000000002</v>
      </c>
      <c r="IE269">
        <v>28.56437</v>
      </c>
      <c r="IF269" s="1">
        <v>3.7253989999999999E-3</v>
      </c>
      <c r="IG269">
        <v>1.2977320000000001</v>
      </c>
      <c r="IH269">
        <v>0.59739359999999997</v>
      </c>
      <c r="II269">
        <v>28.58775</v>
      </c>
      <c r="IJ269" s="1">
        <v>3.0886329999999999E-3</v>
      </c>
      <c r="IK269">
        <v>1.0775459999999999</v>
      </c>
      <c r="IL269">
        <v>0.59692869999999998</v>
      </c>
      <c r="IM269">
        <v>28.169779999999999</v>
      </c>
      <c r="IN269" s="1">
        <v>2.500066E-3</v>
      </c>
      <c r="IO269">
        <v>0.87319219999999997</v>
      </c>
      <c r="IP269">
        <v>0.59656560000000003</v>
      </c>
      <c r="IQ269">
        <v>27.589780000000001</v>
      </c>
      <c r="IR269" s="1">
        <v>1.9951719999999999E-3</v>
      </c>
      <c r="IS269">
        <v>0.69718959999999996</v>
      </c>
      <c r="IT269">
        <v>0.5962771</v>
      </c>
      <c r="IU269">
        <v>27.123000000000001</v>
      </c>
      <c r="IV269" s="1">
        <v>1.596493E-3</v>
      </c>
      <c r="IW269">
        <v>0.55767800000000001</v>
      </c>
      <c r="IX269">
        <v>0.59602200000000005</v>
      </c>
      <c r="IY269">
        <v>27.408660000000001</v>
      </c>
      <c r="IZ269" s="1">
        <v>1.304206E-3</v>
      </c>
      <c r="JA269">
        <v>0.45516489999999998</v>
      </c>
      <c r="JB269">
        <v>0.59581830000000002</v>
      </c>
      <c r="JC269">
        <v>27.912680000000002</v>
      </c>
      <c r="JD269" s="1">
        <v>1.100646E-3</v>
      </c>
      <c r="JE269">
        <v>0.38359840000000001</v>
      </c>
      <c r="JF269">
        <v>0.59561050000000004</v>
      </c>
      <c r="JG269">
        <v>28.489180000000001</v>
      </c>
      <c r="JH269" s="1">
        <v>9.5986909999999995E-4</v>
      </c>
      <c r="JI269">
        <v>0.3341674</v>
      </c>
      <c r="JJ269">
        <v>0.59540000000000004</v>
      </c>
      <c r="JK269">
        <v>28.724219999999999</v>
      </c>
      <c r="JL269" s="1">
        <v>8.5877659999999999E-4</v>
      </c>
      <c r="JM269">
        <v>0.29877150000000002</v>
      </c>
      <c r="JN269">
        <v>0.59523309999999996</v>
      </c>
      <c r="JO269">
        <v>28.66291</v>
      </c>
      <c r="JP269" s="1">
        <v>7.8101970000000001E-4</v>
      </c>
      <c r="JQ269">
        <v>0.27160230000000002</v>
      </c>
      <c r="JR269">
        <v>0.59500969999999997</v>
      </c>
      <c r="JS269">
        <v>28.19098</v>
      </c>
      <c r="JT269" s="1">
        <v>7.1746590000000001E-4</v>
      </c>
      <c r="JU269">
        <v>0.2494653</v>
      </c>
      <c r="JV269">
        <v>0.59478399999999998</v>
      </c>
      <c r="JW269">
        <v>27.630569999999999</v>
      </c>
      <c r="JX269" s="1">
        <v>6.6437639999999997E-4</v>
      </c>
      <c r="JY269">
        <v>0.23097419999999999</v>
      </c>
      <c r="JZ269">
        <v>0.59453049999999996</v>
      </c>
      <c r="KA269">
        <v>27.136099999999999</v>
      </c>
      <c r="KB269" s="1">
        <v>6.1985420000000005E-4</v>
      </c>
      <c r="KC269">
        <v>0.2154904</v>
      </c>
      <c r="KD269">
        <v>0.59430300000000003</v>
      </c>
      <c r="KE269">
        <v>27.30913</v>
      </c>
      <c r="KF269" s="1">
        <v>5.8265599999999997E-4</v>
      </c>
      <c r="KG269">
        <v>0.20256279999999999</v>
      </c>
      <c r="KH269">
        <v>0.59403320000000004</v>
      </c>
      <c r="KI269">
        <v>27.707609999999999</v>
      </c>
      <c r="KJ269" s="1">
        <v>5.515114E-4</v>
      </c>
      <c r="KK269">
        <v>0.19171740000000001</v>
      </c>
      <c r="KL269">
        <v>0.59377769999999996</v>
      </c>
      <c r="KM269">
        <v>28.342970000000001</v>
      </c>
      <c r="KN269" s="1">
        <v>5.2502460000000001E-4</v>
      </c>
      <c r="KO269">
        <v>0.18252189999999999</v>
      </c>
      <c r="KP269">
        <v>0.59350449999999999</v>
      </c>
      <c r="KQ269">
        <v>29.000820000000001</v>
      </c>
      <c r="KR269" s="1">
        <v>5.023788E-4</v>
      </c>
      <c r="KS269">
        <v>0.17465410000000001</v>
      </c>
      <c r="KT269">
        <v>0.59321550000000001</v>
      </c>
      <c r="KU269">
        <v>29.169060000000002</v>
      </c>
      <c r="KV269" s="1">
        <v>4.8269749999999998E-4</v>
      </c>
      <c r="KW269">
        <v>0.16784099999999999</v>
      </c>
      <c r="KX269">
        <v>0.59295850000000005</v>
      </c>
      <c r="KY269">
        <v>28.933240000000001</v>
      </c>
      <c r="KZ269" s="1">
        <v>4.650694E-4</v>
      </c>
      <c r="LA269">
        <v>0.16174050000000001</v>
      </c>
      <c r="LB269">
        <v>0.59268900000000002</v>
      </c>
      <c r="LC269">
        <v>28.431429999999999</v>
      </c>
      <c r="LD269" s="1">
        <v>4.4844129999999999E-4</v>
      </c>
      <c r="LE269">
        <v>0.15600140000000001</v>
      </c>
      <c r="LF269">
        <v>0.59244419999999998</v>
      </c>
      <c r="LG269">
        <v>27.93364</v>
      </c>
      <c r="LH269" s="1">
        <v>4.3211710000000002E-4</v>
      </c>
      <c r="LI269">
        <v>0.1503574</v>
      </c>
      <c r="LJ269">
        <v>0.59218599999999999</v>
      </c>
      <c r="LK269">
        <v>27.957139999999999</v>
      </c>
      <c r="LL269" s="1">
        <v>4.1562480000000002E-4</v>
      </c>
      <c r="LM269">
        <v>0.1446664</v>
      </c>
      <c r="LN269">
        <v>0.59199210000000002</v>
      </c>
      <c r="LO269">
        <v>28.222719999999999</v>
      </c>
      <c r="LP269" s="1">
        <v>3.9898610000000003E-4</v>
      </c>
      <c r="LQ269">
        <v>0.1389155</v>
      </c>
      <c r="LR269">
        <v>0.59178819999999999</v>
      </c>
      <c r="LS269">
        <v>28.710650000000001</v>
      </c>
      <c r="LT269" s="1">
        <v>3.823807E-4</v>
      </c>
      <c r="LU269">
        <v>0.1331637</v>
      </c>
      <c r="LV269">
        <v>0.59162590000000004</v>
      </c>
      <c r="LW269">
        <v>29.122610000000002</v>
      </c>
      <c r="LX269" s="1">
        <v>3.6595710000000001E-4</v>
      </c>
      <c r="LY269">
        <v>0.12745880000000001</v>
      </c>
      <c r="LZ269">
        <v>0.59148509999999999</v>
      </c>
      <c r="MA269">
        <v>29.205110000000001</v>
      </c>
      <c r="MB269" s="1">
        <v>3.49422E-4</v>
      </c>
      <c r="MC269">
        <v>0.1218789</v>
      </c>
      <c r="MD269">
        <v>0.59137819999999997</v>
      </c>
      <c r="ME269">
        <v>28.80508</v>
      </c>
      <c r="MF269" s="1">
        <v>3.3268579999999999E-4</v>
      </c>
      <c r="MG269">
        <v>0.11645510000000001</v>
      </c>
      <c r="MH269">
        <v>0.59127110000000005</v>
      </c>
      <c r="MI269">
        <v>28.25189</v>
      </c>
      <c r="MJ269" s="1">
        <v>3.1665890000000003E-4</v>
      </c>
      <c r="MK269">
        <v>0.1112199</v>
      </c>
      <c r="ML269">
        <v>0.59120539999999999</v>
      </c>
      <c r="MM269">
        <v>27.728300000000001</v>
      </c>
      <c r="MN269" s="1">
        <v>3.014491E-4</v>
      </c>
      <c r="MO269">
        <v>0.1062075</v>
      </c>
      <c r="MP269">
        <v>0.59116020000000002</v>
      </c>
      <c r="MQ269">
        <v>27.877389999999998</v>
      </c>
      <c r="MR269" s="1">
        <v>2.8709990000000001E-4</v>
      </c>
      <c r="MS269">
        <v>0.1014499</v>
      </c>
      <c r="MT269">
        <v>0.591113</v>
      </c>
      <c r="MU269">
        <v>27.950240000000001</v>
      </c>
      <c r="MV269" s="1">
        <v>2.7348599999999998E-4</v>
      </c>
      <c r="MW269">
        <v>9.6917089999999997E-2</v>
      </c>
      <c r="MX269">
        <v>0.59108130000000003</v>
      </c>
      <c r="MY269">
        <v>28.002109999999998</v>
      </c>
      <c r="MZ269" s="1">
        <v>2.6044810000000002E-4</v>
      </c>
      <c r="NA269">
        <v>9.254242E-2</v>
      </c>
      <c r="NB269">
        <v>0.59106060000000005</v>
      </c>
      <c r="NC269">
        <v>28.011649999999999</v>
      </c>
      <c r="ND269" s="1">
        <v>2.4776639999999999E-4</v>
      </c>
      <c r="NE269">
        <v>8.8262770000000004E-2</v>
      </c>
      <c r="NF269">
        <v>0.59105149999999995</v>
      </c>
      <c r="NG269">
        <v>28.009409999999999</v>
      </c>
      <c r="NH269" s="1">
        <v>2.3534829999999999E-4</v>
      </c>
      <c r="NI269">
        <v>8.4046380000000004E-2</v>
      </c>
      <c r="NJ269">
        <v>0.59103879999999998</v>
      </c>
      <c r="NK269">
        <v>27.780480000000001</v>
      </c>
      <c r="NL269" s="1">
        <v>2.2330700000000001E-4</v>
      </c>
      <c r="NM269">
        <v>7.9935889999999996E-2</v>
      </c>
      <c r="NN269">
        <v>0.59103170000000005</v>
      </c>
      <c r="NO269">
        <v>27.358540000000001</v>
      </c>
      <c r="NP269" s="1">
        <v>2.1190219999999999E-4</v>
      </c>
      <c r="NQ269">
        <v>7.6017429999999997E-2</v>
      </c>
      <c r="NR269">
        <v>0.59103570000000005</v>
      </c>
      <c r="NS269">
        <v>26.872540000000001</v>
      </c>
      <c r="NT269" s="1">
        <v>2.013935E-4</v>
      </c>
      <c r="NU269">
        <v>7.2393559999999996E-2</v>
      </c>
      <c r="NV269">
        <v>0.59101930000000003</v>
      </c>
      <c r="NW269">
        <v>27.069030000000001</v>
      </c>
      <c r="NX269" s="1">
        <v>1.918647E-4</v>
      </c>
      <c r="NY269">
        <v>6.9098489999999999E-2</v>
      </c>
      <c r="NZ269">
        <v>0.59101910000000002</v>
      </c>
      <c r="OA269">
        <v>27.535170000000001</v>
      </c>
      <c r="OB269" s="1">
        <v>1.8322609999999999E-4</v>
      </c>
      <c r="OC269">
        <v>6.6106739999999997E-2</v>
      </c>
      <c r="OD269">
        <v>0.59101499999999996</v>
      </c>
      <c r="OE269">
        <v>27.9969</v>
      </c>
      <c r="OF269" s="1">
        <v>1.7531719999999999E-4</v>
      </c>
      <c r="OG269">
        <v>6.3369800000000004E-2</v>
      </c>
      <c r="OH269">
        <v>0.59101499999999996</v>
      </c>
      <c r="OI269">
        <v>28.415939999999999</v>
      </c>
      <c r="OJ269" s="1">
        <v>1.680141E-4</v>
      </c>
      <c r="OK269">
        <v>6.0835550000000002E-2</v>
      </c>
    </row>
    <row r="270" spans="1:401" x14ac:dyDescent="0.35">
      <c r="A270">
        <v>276</v>
      </c>
      <c r="B270" t="s">
        <v>4</v>
      </c>
      <c r="C270" t="s">
        <v>181</v>
      </c>
      <c r="D270" t="s">
        <v>276</v>
      </c>
      <c r="E270">
        <v>897.05690000000004</v>
      </c>
      <c r="F270">
        <v>1.4747889999999999</v>
      </c>
      <c r="G270">
        <v>23.71245</v>
      </c>
      <c r="H270">
        <v>0</v>
      </c>
      <c r="I270">
        <v>0</v>
      </c>
      <c r="J270">
        <v>1.470952</v>
      </c>
      <c r="K270">
        <v>23.655750000000001</v>
      </c>
      <c r="L270">
        <v>0</v>
      </c>
      <c r="M270">
        <v>0</v>
      </c>
      <c r="N270">
        <v>1.46709</v>
      </c>
      <c r="O270">
        <v>23.705190000000002</v>
      </c>
      <c r="P270">
        <v>0</v>
      </c>
      <c r="Q270">
        <v>0</v>
      </c>
      <c r="R270">
        <v>1.4633339999999999</v>
      </c>
      <c r="S270">
        <v>23.59047</v>
      </c>
      <c r="T270">
        <v>0</v>
      </c>
      <c r="U270">
        <v>0</v>
      </c>
      <c r="V270">
        <v>1.4595659999999999</v>
      </c>
      <c r="W270">
        <v>23.305350000000001</v>
      </c>
      <c r="X270">
        <v>0</v>
      </c>
      <c r="Y270">
        <v>0</v>
      </c>
      <c r="Z270">
        <v>1.4558500000000001</v>
      </c>
      <c r="AA270">
        <v>23.128299999999999</v>
      </c>
      <c r="AB270">
        <v>0</v>
      </c>
      <c r="AC270">
        <v>0</v>
      </c>
      <c r="AD270">
        <v>1.4520949999999999</v>
      </c>
      <c r="AE270">
        <v>22.987919999999999</v>
      </c>
      <c r="AF270">
        <v>0</v>
      </c>
      <c r="AG270">
        <v>0</v>
      </c>
      <c r="AH270">
        <v>1.4481029999999999</v>
      </c>
      <c r="AI270">
        <v>23.32471</v>
      </c>
      <c r="AJ270">
        <v>0</v>
      </c>
      <c r="AK270">
        <v>0</v>
      </c>
      <c r="AL270">
        <v>1.443492</v>
      </c>
      <c r="AM270">
        <v>23.744520000000001</v>
      </c>
      <c r="AN270">
        <v>0</v>
      </c>
      <c r="AO270">
        <v>0</v>
      </c>
      <c r="AP270">
        <v>1.43815</v>
      </c>
      <c r="AQ270">
        <v>24.137630000000001</v>
      </c>
      <c r="AR270">
        <v>0</v>
      </c>
      <c r="AS270">
        <v>0</v>
      </c>
      <c r="AT270">
        <v>1.4324239999999999</v>
      </c>
      <c r="AU270">
        <v>24.45664</v>
      </c>
      <c r="AV270">
        <v>0</v>
      </c>
      <c r="AW270">
        <v>0</v>
      </c>
      <c r="AX270">
        <v>1.426741</v>
      </c>
      <c r="AY270">
        <v>24.477150000000002</v>
      </c>
      <c r="AZ270">
        <v>0</v>
      </c>
      <c r="BA270">
        <v>0</v>
      </c>
      <c r="BB270">
        <v>1.421389</v>
      </c>
      <c r="BC270">
        <v>24.497330000000002</v>
      </c>
      <c r="BD270">
        <v>0</v>
      </c>
      <c r="BE270">
        <v>0</v>
      </c>
      <c r="BF270">
        <v>1.4164920000000001</v>
      </c>
      <c r="BG270">
        <v>24.51596</v>
      </c>
      <c r="BH270">
        <v>1.968088E-18</v>
      </c>
      <c r="BI270">
        <v>3.4398110000000002E-16</v>
      </c>
      <c r="BJ270">
        <v>1.4119159999999999</v>
      </c>
      <c r="BK270">
        <v>24.64958</v>
      </c>
      <c r="BL270" s="1">
        <v>1.448222E-11</v>
      </c>
      <c r="BM270" s="1">
        <v>2.2391439999999998E-9</v>
      </c>
      <c r="BN270">
        <v>1.4074899999999999</v>
      </c>
      <c r="BO270">
        <v>25.27338</v>
      </c>
      <c r="BP270" s="1">
        <v>3.2902470000000002E-7</v>
      </c>
      <c r="BQ270" s="1">
        <v>5.8703109999999998E-5</v>
      </c>
      <c r="BR270">
        <v>1.402989</v>
      </c>
      <c r="BS270">
        <v>25.771809999999999</v>
      </c>
      <c r="BT270" s="1">
        <v>1.78083E-4</v>
      </c>
      <c r="BU270" s="1">
        <v>3.3576710000000003E-2</v>
      </c>
      <c r="BV270">
        <v>1.398199</v>
      </c>
      <c r="BW270">
        <v>26.162600000000001</v>
      </c>
      <c r="BX270" s="1">
        <v>1.6866760000000001E-2</v>
      </c>
      <c r="BY270" s="1">
        <v>3.311509</v>
      </c>
      <c r="BZ270">
        <v>1.392968</v>
      </c>
      <c r="CA270">
        <v>26.367979999999999</v>
      </c>
      <c r="CB270" s="1">
        <v>0.46363539999999998</v>
      </c>
      <c r="CC270" s="1">
        <v>94.044210000000007</v>
      </c>
      <c r="CD270">
        <v>1.3871329999999999</v>
      </c>
      <c r="CE270">
        <v>26.235859999999999</v>
      </c>
      <c r="CF270" s="1">
        <v>4.836328</v>
      </c>
      <c r="CG270">
        <v>1009.015</v>
      </c>
      <c r="CH270">
        <v>1.3804019999999999</v>
      </c>
      <c r="CI270">
        <v>25.939540000000001</v>
      </c>
      <c r="CJ270" s="1">
        <v>22.89124</v>
      </c>
      <c r="CK270">
        <v>4898.1409999999996</v>
      </c>
      <c r="CL270">
        <v>1.3727469999999999</v>
      </c>
      <c r="CM270">
        <v>25.835129999999999</v>
      </c>
      <c r="CN270">
        <v>56.20825</v>
      </c>
      <c r="CO270">
        <v>12295.92</v>
      </c>
      <c r="CP270">
        <v>1.364714</v>
      </c>
      <c r="CQ270">
        <v>25.99652</v>
      </c>
      <c r="CR270">
        <v>79.504549999999995</v>
      </c>
      <c r="CS270">
        <v>17734.38</v>
      </c>
      <c r="CT270">
        <v>1.3560970000000001</v>
      </c>
      <c r="CU270">
        <v>26.496559999999999</v>
      </c>
      <c r="CV270">
        <v>70.672150000000002</v>
      </c>
      <c r="CW270">
        <v>16036.51</v>
      </c>
      <c r="CX270">
        <v>1.3467210000000001</v>
      </c>
      <c r="CY270">
        <v>26.556010000000001</v>
      </c>
      <c r="CZ270">
        <v>42.399259999999998</v>
      </c>
      <c r="DA270">
        <v>9770.6479999999992</v>
      </c>
      <c r="DB270">
        <v>1.3368230000000001</v>
      </c>
      <c r="DC270">
        <v>26.860769999999999</v>
      </c>
      <c r="DD270">
        <v>18.304939999999998</v>
      </c>
      <c r="DE270">
        <v>4274.7470000000003</v>
      </c>
      <c r="DF270">
        <v>1.3267119999999999</v>
      </c>
      <c r="DG270">
        <v>26.966139999999999</v>
      </c>
      <c r="DH270">
        <v>6.0256379999999998</v>
      </c>
      <c r="DI270">
        <v>1422.7539999999999</v>
      </c>
      <c r="DJ270">
        <v>1.316141</v>
      </c>
      <c r="DK270">
        <v>26.69903</v>
      </c>
      <c r="DL270">
        <v>1.6134550000000001</v>
      </c>
      <c r="DM270">
        <v>384.10520000000002</v>
      </c>
      <c r="DN270">
        <v>1.3050299999999999</v>
      </c>
      <c r="DO270">
        <v>26.34064</v>
      </c>
      <c r="DP270">
        <v>0.39791589999999999</v>
      </c>
      <c r="DQ270">
        <v>94.902280000000005</v>
      </c>
      <c r="DR270">
        <v>1.2934669999999999</v>
      </c>
      <c r="DS270">
        <v>26.153400000000001</v>
      </c>
      <c r="DT270">
        <v>0.12603049999999999</v>
      </c>
      <c r="DU270">
        <v>29.608930000000001</v>
      </c>
      <c r="DV270">
        <v>1.28183</v>
      </c>
      <c r="DW270">
        <v>26.223839999999999</v>
      </c>
      <c r="DX270">
        <v>7.4892070000000005E-2</v>
      </c>
      <c r="DY270">
        <v>17.241689999999998</v>
      </c>
      <c r="DZ270">
        <v>1.2696160000000001</v>
      </c>
      <c r="EA270">
        <v>26.928349999999998</v>
      </c>
      <c r="EB270">
        <v>6.6519620000000002E-2</v>
      </c>
      <c r="EC270">
        <v>15.24</v>
      </c>
      <c r="ED270">
        <v>1.2570939999999999</v>
      </c>
      <c r="EE270">
        <v>27.655149999999999</v>
      </c>
      <c r="EF270">
        <v>6.4065780000000003E-2</v>
      </c>
      <c r="EG270">
        <v>14.70806</v>
      </c>
      <c r="EH270">
        <v>1.2445889999999999</v>
      </c>
      <c r="EI270">
        <v>28.235910000000001</v>
      </c>
      <c r="EJ270">
        <v>6.100212E-2</v>
      </c>
      <c r="EK270">
        <v>14.04937</v>
      </c>
      <c r="EL270">
        <v>1.2345219999999999</v>
      </c>
      <c r="EM270">
        <v>28.539210000000001</v>
      </c>
      <c r="EN270">
        <v>5.6942649999999997E-2</v>
      </c>
      <c r="EO270">
        <v>13.132720000000001</v>
      </c>
      <c r="EP270">
        <v>1.223813</v>
      </c>
      <c r="EQ270">
        <v>28.22644</v>
      </c>
      <c r="ER270" s="1">
        <v>5.222015E-2</v>
      </c>
      <c r="ES270">
        <v>12.064249999999999</v>
      </c>
      <c r="ET270">
        <v>1.212542</v>
      </c>
      <c r="EU270">
        <v>27.54796</v>
      </c>
      <c r="EV270" s="1">
        <v>4.7338770000000002E-2</v>
      </c>
      <c r="EW270">
        <v>10.952669999999999</v>
      </c>
      <c r="EX270">
        <v>1.200976</v>
      </c>
      <c r="EY270">
        <v>27.04899</v>
      </c>
      <c r="EZ270" s="1">
        <v>4.2623809999999998E-2</v>
      </c>
      <c r="FA270">
        <v>9.8730429999999991</v>
      </c>
      <c r="FB270">
        <v>1.1896249999999999</v>
      </c>
      <c r="FC270">
        <v>26.773849999999999</v>
      </c>
      <c r="FD270" s="1">
        <v>3.8260530000000001E-2</v>
      </c>
      <c r="FE270">
        <v>8.868525</v>
      </c>
      <c r="FF270">
        <v>1.178069</v>
      </c>
      <c r="FG270">
        <v>27.07518</v>
      </c>
      <c r="FH270" s="1">
        <v>3.4286759999999999E-2</v>
      </c>
      <c r="FI270">
        <v>7.9539489999999997</v>
      </c>
      <c r="FJ270">
        <v>1.1661790000000001</v>
      </c>
      <c r="FK270">
        <v>27.429770000000001</v>
      </c>
      <c r="FL270" s="1">
        <v>3.0711780000000001E-2</v>
      </c>
      <c r="FM270">
        <v>7.1304639999999999</v>
      </c>
      <c r="FN270">
        <v>1.154015</v>
      </c>
      <c r="FO270">
        <v>27.697939999999999</v>
      </c>
      <c r="FP270" s="1">
        <v>2.752048E-2</v>
      </c>
      <c r="FQ270">
        <v>6.3940419999999998</v>
      </c>
      <c r="FR270">
        <v>1.1422760000000001</v>
      </c>
      <c r="FS270">
        <v>27.73141</v>
      </c>
      <c r="FT270">
        <v>2.4684640000000001E-2</v>
      </c>
      <c r="FU270">
        <v>5.7373029999999998</v>
      </c>
      <c r="FV270">
        <v>1.131205</v>
      </c>
      <c r="FW270">
        <v>27.468070000000001</v>
      </c>
      <c r="FX270">
        <v>2.217409E-2</v>
      </c>
      <c r="FY270">
        <v>5.1545579999999998</v>
      </c>
      <c r="FZ270">
        <v>1.1201080000000001</v>
      </c>
      <c r="GA270">
        <v>27.041630000000001</v>
      </c>
      <c r="GB270">
        <v>1.9899770000000001E-2</v>
      </c>
      <c r="GC270">
        <v>4.6289319999999998</v>
      </c>
      <c r="GD270">
        <v>1.110698</v>
      </c>
      <c r="GE270">
        <v>26.544309999999999</v>
      </c>
      <c r="GF270" s="1">
        <v>1.785026E-2</v>
      </c>
      <c r="GG270">
        <v>4.1575290000000003</v>
      </c>
      <c r="GH270">
        <v>1.101056</v>
      </c>
      <c r="GI270">
        <v>26.26925</v>
      </c>
      <c r="GJ270">
        <v>1.6003739999999999E-2</v>
      </c>
      <c r="GK270">
        <v>3.732488</v>
      </c>
      <c r="GL270">
        <v>1.092114</v>
      </c>
      <c r="GM270">
        <v>26.635390000000001</v>
      </c>
      <c r="GN270" s="1">
        <v>1.433954E-2</v>
      </c>
      <c r="GO270">
        <v>3.3452280000000001</v>
      </c>
      <c r="GP270">
        <v>1.083763</v>
      </c>
      <c r="GQ270">
        <v>27.306709999999999</v>
      </c>
      <c r="GR270" s="1">
        <v>1.285062E-2</v>
      </c>
      <c r="GS270">
        <v>2.9966629999999999</v>
      </c>
      <c r="GT270">
        <v>1.0762510000000001</v>
      </c>
      <c r="GU270">
        <v>28.145900000000001</v>
      </c>
      <c r="GV270" s="1">
        <v>1.1519659999999999E-2</v>
      </c>
      <c r="GW270">
        <v>2.6839390000000001</v>
      </c>
      <c r="GX270">
        <v>1.069547</v>
      </c>
      <c r="GY270">
        <v>28.779979999999998</v>
      </c>
      <c r="GZ270" s="1">
        <v>1.032863E-2</v>
      </c>
      <c r="HA270">
        <v>2.4044469999999998</v>
      </c>
      <c r="HB270">
        <v>1.0632569999999999</v>
      </c>
      <c r="HC270">
        <v>28.90774</v>
      </c>
      <c r="HD270" s="1">
        <v>9.2502350000000007E-3</v>
      </c>
      <c r="HE270">
        <v>2.1522920000000001</v>
      </c>
      <c r="HF270">
        <v>1.057747</v>
      </c>
      <c r="HG270">
        <v>28.39789</v>
      </c>
      <c r="HH270" s="1">
        <v>8.2736919999999992E-3</v>
      </c>
      <c r="HI270">
        <v>1.923886</v>
      </c>
      <c r="HJ270">
        <v>1.053223</v>
      </c>
      <c r="HK270">
        <v>27.789370000000002</v>
      </c>
      <c r="HL270" s="1">
        <v>7.3848120000000001E-3</v>
      </c>
      <c r="HM270">
        <v>1.7158899999999999</v>
      </c>
      <c r="HN270">
        <v>1.049464</v>
      </c>
      <c r="HO270">
        <v>27.293790000000001</v>
      </c>
      <c r="HP270" s="1">
        <v>6.5686879999999996E-3</v>
      </c>
      <c r="HQ270">
        <v>1.5253399999999999</v>
      </c>
      <c r="HR270">
        <v>1.0463359999999999</v>
      </c>
      <c r="HS270">
        <v>27.324059999999999</v>
      </c>
      <c r="HT270" s="1">
        <v>5.8165049999999996E-3</v>
      </c>
      <c r="HU270">
        <v>1.3498790000000001</v>
      </c>
      <c r="HV270">
        <v>1.0438369999999999</v>
      </c>
      <c r="HW270">
        <v>27.756399999999999</v>
      </c>
      <c r="HX270" s="1">
        <v>5.1135640000000001E-3</v>
      </c>
      <c r="HY270">
        <v>1.186312</v>
      </c>
      <c r="HZ270">
        <v>1.041731</v>
      </c>
      <c r="IA270">
        <v>28.169720000000002</v>
      </c>
      <c r="IB270" s="1">
        <v>4.4409189999999998E-3</v>
      </c>
      <c r="IC270">
        <v>1.0302020000000001</v>
      </c>
      <c r="ID270">
        <v>1.0401260000000001</v>
      </c>
      <c r="IE270">
        <v>28.579540000000001</v>
      </c>
      <c r="IF270" s="1">
        <v>3.783439E-3</v>
      </c>
      <c r="IG270">
        <v>0.877915</v>
      </c>
      <c r="IH270">
        <v>1.038861</v>
      </c>
      <c r="II270">
        <v>28.58614</v>
      </c>
      <c r="IJ270" s="1">
        <v>3.1441170000000001E-3</v>
      </c>
      <c r="IK270">
        <v>0.72996629999999996</v>
      </c>
      <c r="IL270">
        <v>1.03786</v>
      </c>
      <c r="IM270">
        <v>28.177869999999999</v>
      </c>
      <c r="IN270" s="1">
        <v>2.5498790000000001E-3</v>
      </c>
      <c r="IO270">
        <v>0.5922153</v>
      </c>
      <c r="IP270">
        <v>1.0370919999999999</v>
      </c>
      <c r="IQ270">
        <v>27.615320000000001</v>
      </c>
      <c r="IR270" s="1">
        <v>2.0364129999999999E-3</v>
      </c>
      <c r="IS270">
        <v>0.47294890000000001</v>
      </c>
      <c r="IT270">
        <v>1.03644</v>
      </c>
      <c r="IU270">
        <v>27.177379999999999</v>
      </c>
      <c r="IV270" s="1">
        <v>1.6278969999999999E-3</v>
      </c>
      <c r="IW270">
        <v>0.37784800000000002</v>
      </c>
      <c r="IX270">
        <v>1.0359149999999999</v>
      </c>
      <c r="IY270">
        <v>27.489080000000001</v>
      </c>
      <c r="IZ270" s="1">
        <v>1.326577E-3</v>
      </c>
      <c r="JA270">
        <v>0.30761549999999999</v>
      </c>
      <c r="JB270">
        <v>1.0354429999999999</v>
      </c>
      <c r="JC270">
        <v>27.98874</v>
      </c>
      <c r="JD270" s="1">
        <v>1.1160580000000001E-3</v>
      </c>
      <c r="JE270">
        <v>0.25845099999999999</v>
      </c>
      <c r="JF270">
        <v>1.035042</v>
      </c>
      <c r="JG270">
        <v>28.548469999999998</v>
      </c>
      <c r="JH270" s="1">
        <v>9.706367E-4</v>
      </c>
      <c r="JI270">
        <v>0.22452420000000001</v>
      </c>
      <c r="JJ270">
        <v>1.0346310000000001</v>
      </c>
      <c r="JK270">
        <v>28.756340000000002</v>
      </c>
      <c r="JL270" s="1">
        <v>8.6673269999999996E-4</v>
      </c>
      <c r="JM270">
        <v>0.20033770000000001</v>
      </c>
      <c r="JN270">
        <v>1.0342340000000001</v>
      </c>
      <c r="JO270">
        <v>28.676649999999999</v>
      </c>
      <c r="JP270" s="1">
        <v>7.8734490000000002E-4</v>
      </c>
      <c r="JQ270">
        <v>0.18189720000000001</v>
      </c>
      <c r="JR270">
        <v>1.0337810000000001</v>
      </c>
      <c r="JS270">
        <v>28.206679999999999</v>
      </c>
      <c r="JT270" s="1">
        <v>7.2270750000000001E-4</v>
      </c>
      <c r="JU270">
        <v>0.1669139</v>
      </c>
      <c r="JV270">
        <v>1.0333190000000001</v>
      </c>
      <c r="JW270">
        <v>27.657879999999999</v>
      </c>
      <c r="JX270" s="1">
        <v>6.6877259999999997E-4</v>
      </c>
      <c r="JY270">
        <v>0.15441589999999999</v>
      </c>
      <c r="JZ270">
        <v>1.0328539999999999</v>
      </c>
      <c r="KA270">
        <v>27.180769999999999</v>
      </c>
      <c r="KB270" s="1">
        <v>6.2352839999999996E-4</v>
      </c>
      <c r="KC270">
        <v>0.1439406</v>
      </c>
      <c r="KD270">
        <v>1.032321</v>
      </c>
      <c r="KE270">
        <v>27.364879999999999</v>
      </c>
      <c r="KF270" s="1">
        <v>5.8573679999999995E-4</v>
      </c>
      <c r="KG270">
        <v>0.13519680000000001</v>
      </c>
      <c r="KH270">
        <v>1.031814</v>
      </c>
      <c r="KI270">
        <v>27.74999</v>
      </c>
      <c r="KJ270" s="1">
        <v>5.5410449999999999E-4</v>
      </c>
      <c r="KK270">
        <v>0.1278579</v>
      </c>
      <c r="KL270">
        <v>1.0312570000000001</v>
      </c>
      <c r="KM270">
        <v>28.36411</v>
      </c>
      <c r="KN270" s="1">
        <v>5.2723560000000002E-4</v>
      </c>
      <c r="KO270">
        <v>0.1216426</v>
      </c>
      <c r="KP270">
        <v>1.0306930000000001</v>
      </c>
      <c r="KQ270">
        <v>29.00864</v>
      </c>
      <c r="KR270" s="1">
        <v>5.0428099999999998E-4</v>
      </c>
      <c r="KS270">
        <v>0.1163252</v>
      </c>
      <c r="KT270">
        <v>1.030138</v>
      </c>
      <c r="KU270">
        <v>29.16029</v>
      </c>
      <c r="KV270" s="1">
        <v>4.8436060000000002E-4</v>
      </c>
      <c r="KW270">
        <v>0.1117208</v>
      </c>
      <c r="KX270">
        <v>1.029563</v>
      </c>
      <c r="KY270">
        <v>28.93693</v>
      </c>
      <c r="KZ270" s="1">
        <v>4.6659499999999999E-4</v>
      </c>
      <c r="LA270">
        <v>0.1076198</v>
      </c>
      <c r="LB270">
        <v>1.029015</v>
      </c>
      <c r="LC270">
        <v>28.453759999999999</v>
      </c>
      <c r="LD270" s="1">
        <v>4.499118E-4</v>
      </c>
      <c r="LE270">
        <v>0.10377</v>
      </c>
      <c r="LF270">
        <v>1.0284789999999999</v>
      </c>
      <c r="LG270">
        <v>27.983899999999998</v>
      </c>
      <c r="LH270" s="1">
        <v>4.3358589999999999E-4</v>
      </c>
      <c r="LI270">
        <v>0.1000042</v>
      </c>
      <c r="LJ270">
        <v>1.027992</v>
      </c>
      <c r="LK270">
        <v>28.020890000000001</v>
      </c>
      <c r="LL270" s="1">
        <v>4.1711390000000002E-4</v>
      </c>
      <c r="LM270">
        <v>9.6210019999999993E-2</v>
      </c>
      <c r="LN270">
        <v>1.027531</v>
      </c>
      <c r="LO270">
        <v>28.279299999999999</v>
      </c>
      <c r="LP270" s="1">
        <v>4.0048040000000002E-4</v>
      </c>
      <c r="LQ270">
        <v>9.2381400000000002E-2</v>
      </c>
      <c r="LR270">
        <v>1.0271300000000001</v>
      </c>
      <c r="LS270">
        <v>28.753309999999999</v>
      </c>
      <c r="LT270" s="1">
        <v>3.8386570000000002E-4</v>
      </c>
      <c r="LU270">
        <v>8.8547619999999994E-2</v>
      </c>
      <c r="LV270">
        <v>1.0268029999999999</v>
      </c>
      <c r="LW270">
        <v>29.15006</v>
      </c>
      <c r="LX270" s="1">
        <v>3.6742259999999999E-4</v>
      </c>
      <c r="LY270">
        <v>8.4749169999999999E-2</v>
      </c>
      <c r="LZ270">
        <v>1.0264869999999999</v>
      </c>
      <c r="MA270">
        <v>29.213059999999999</v>
      </c>
      <c r="MB270" s="1">
        <v>3.5084889999999999E-4</v>
      </c>
      <c r="MC270">
        <v>8.1030359999999996E-2</v>
      </c>
      <c r="MD270">
        <v>1.0262560000000001</v>
      </c>
      <c r="ME270">
        <v>28.81437</v>
      </c>
      <c r="MF270" s="1">
        <v>3.3406270000000001E-4</v>
      </c>
      <c r="MG270">
        <v>7.7418940000000006E-2</v>
      </c>
      <c r="MH270">
        <v>1.026052</v>
      </c>
      <c r="MI270">
        <v>28.270140000000001</v>
      </c>
      <c r="MJ270" s="1">
        <v>3.1797809999999999E-4</v>
      </c>
      <c r="MK270">
        <v>7.3932070000000003E-2</v>
      </c>
      <c r="ML270">
        <v>1.0258890000000001</v>
      </c>
      <c r="MM270">
        <v>27.761690000000002</v>
      </c>
      <c r="MN270" s="1">
        <v>3.0270070000000001E-4</v>
      </c>
      <c r="MO270">
        <v>7.0592199999999994E-2</v>
      </c>
      <c r="MP270">
        <v>1.0257799999999999</v>
      </c>
      <c r="MQ270">
        <v>27.930630000000001</v>
      </c>
      <c r="MR270" s="1">
        <v>2.8828570000000002E-4</v>
      </c>
      <c r="MS270">
        <v>6.7424010000000006E-2</v>
      </c>
      <c r="MT270">
        <v>1.025703</v>
      </c>
      <c r="MU270">
        <v>27.970410000000001</v>
      </c>
      <c r="MV270" s="1">
        <v>2.746189E-4</v>
      </c>
      <c r="MW270">
        <v>6.4408759999999995E-2</v>
      </c>
      <c r="MX270">
        <v>1.0256430000000001</v>
      </c>
      <c r="MY270">
        <v>28.016439999999999</v>
      </c>
      <c r="MZ270" s="1">
        <v>2.6154550000000003E-4</v>
      </c>
      <c r="NA270">
        <v>6.1503229999999999E-2</v>
      </c>
      <c r="NB270">
        <v>1.025558</v>
      </c>
      <c r="NC270">
        <v>28.024850000000001</v>
      </c>
      <c r="ND270" s="1">
        <v>2.488395E-4</v>
      </c>
      <c r="NE270">
        <v>5.8664500000000001E-2</v>
      </c>
      <c r="NF270">
        <v>1.0255399999999999</v>
      </c>
      <c r="NG270">
        <v>28.013079999999999</v>
      </c>
      <c r="NH270" s="1">
        <v>2.3640139999999999E-4</v>
      </c>
      <c r="NI270">
        <v>5.5867899999999998E-2</v>
      </c>
      <c r="NJ270">
        <v>1.0255129999999999</v>
      </c>
      <c r="NK270">
        <v>27.79082</v>
      </c>
      <c r="NL270" s="1">
        <v>2.2432269999999999E-4</v>
      </c>
      <c r="NM270">
        <v>5.3138579999999998E-2</v>
      </c>
      <c r="NN270">
        <v>1.025509</v>
      </c>
      <c r="NO270">
        <v>27.383379999999999</v>
      </c>
      <c r="NP270" s="1">
        <v>2.1285379999999999E-4</v>
      </c>
      <c r="NQ270">
        <v>5.0529089999999999E-2</v>
      </c>
      <c r="NR270">
        <v>1.0254779999999999</v>
      </c>
      <c r="NS270">
        <v>26.917010000000001</v>
      </c>
      <c r="NT270" s="1">
        <v>2.0226320000000001E-4</v>
      </c>
      <c r="NU270">
        <v>4.8114009999999999E-2</v>
      </c>
      <c r="NV270">
        <v>1.025487</v>
      </c>
      <c r="NW270">
        <v>27.139130000000002</v>
      </c>
      <c r="NX270" s="1">
        <v>1.9265100000000001E-4</v>
      </c>
      <c r="NY270">
        <v>4.5913490000000001E-2</v>
      </c>
      <c r="NZ270">
        <v>1.025482</v>
      </c>
      <c r="OA270">
        <v>27.595199999999998</v>
      </c>
      <c r="OB270" s="1">
        <v>1.8394090000000001E-4</v>
      </c>
      <c r="OC270">
        <v>4.3917789999999998E-2</v>
      </c>
      <c r="OD270">
        <v>1.0254639999999999</v>
      </c>
      <c r="OE270">
        <v>28.036210000000001</v>
      </c>
      <c r="OF270" s="1">
        <v>1.7597129999999999E-4</v>
      </c>
      <c r="OG270">
        <v>4.2092060000000001E-2</v>
      </c>
      <c r="OH270">
        <v>1.025463</v>
      </c>
      <c r="OI270">
        <v>28.44492</v>
      </c>
      <c r="OJ270" s="1">
        <v>1.686247E-4</v>
      </c>
      <c r="OK270">
        <v>4.0405459999999997E-2</v>
      </c>
    </row>
    <row r="271" spans="1:401" x14ac:dyDescent="0.35">
      <c r="A271">
        <v>277</v>
      </c>
      <c r="B271" t="s">
        <v>4</v>
      </c>
      <c r="C271" t="s">
        <v>181</v>
      </c>
      <c r="D271" t="s">
        <v>277</v>
      </c>
      <c r="E271">
        <v>921.18179999999995</v>
      </c>
      <c r="F271">
        <v>1.1278950000000001</v>
      </c>
      <c r="G271">
        <v>23.750039999999998</v>
      </c>
      <c r="H271">
        <v>0</v>
      </c>
      <c r="I271">
        <v>0</v>
      </c>
      <c r="J271">
        <v>1.1269149999999999</v>
      </c>
      <c r="K271">
        <v>23.691559999999999</v>
      </c>
      <c r="L271">
        <v>0</v>
      </c>
      <c r="M271">
        <v>0</v>
      </c>
      <c r="N271">
        <v>1.1259809999999999</v>
      </c>
      <c r="O271">
        <v>23.739730000000002</v>
      </c>
      <c r="P271">
        <v>0</v>
      </c>
      <c r="Q271">
        <v>0</v>
      </c>
      <c r="R271">
        <v>1.1250979999999999</v>
      </c>
      <c r="S271">
        <v>23.6143</v>
      </c>
      <c r="T271">
        <v>0</v>
      </c>
      <c r="U271">
        <v>0</v>
      </c>
      <c r="V271">
        <v>1.124198</v>
      </c>
      <c r="W271">
        <v>23.319559999999999</v>
      </c>
      <c r="X271">
        <v>0</v>
      </c>
      <c r="Y271">
        <v>0</v>
      </c>
      <c r="Z271">
        <v>1.123432</v>
      </c>
      <c r="AA271">
        <v>23.141549999999999</v>
      </c>
      <c r="AB271">
        <v>0</v>
      </c>
      <c r="AC271">
        <v>0</v>
      </c>
      <c r="AD271">
        <v>1.122606</v>
      </c>
      <c r="AE271">
        <v>23.001950000000001</v>
      </c>
      <c r="AF271">
        <v>0</v>
      </c>
      <c r="AG271">
        <v>0</v>
      </c>
      <c r="AH271">
        <v>1.121731</v>
      </c>
      <c r="AI271">
        <v>23.350709999999999</v>
      </c>
      <c r="AJ271">
        <v>0</v>
      </c>
      <c r="AK271">
        <v>0</v>
      </c>
      <c r="AL271">
        <v>1.120509</v>
      </c>
      <c r="AM271">
        <v>23.779869999999999</v>
      </c>
      <c r="AN271">
        <v>0</v>
      </c>
      <c r="AO271">
        <v>0</v>
      </c>
      <c r="AP271">
        <v>1.1190869999999999</v>
      </c>
      <c r="AQ271">
        <v>24.17531</v>
      </c>
      <c r="AR271">
        <v>0</v>
      </c>
      <c r="AS271">
        <v>0</v>
      </c>
      <c r="AT271">
        <v>1.1176459999999999</v>
      </c>
      <c r="AU271">
        <v>24.488880000000002</v>
      </c>
      <c r="AV271">
        <v>0</v>
      </c>
      <c r="AW271">
        <v>0</v>
      </c>
      <c r="AX271">
        <v>1.1163099999999999</v>
      </c>
      <c r="AY271">
        <v>24.493220000000001</v>
      </c>
      <c r="AZ271">
        <v>0</v>
      </c>
      <c r="BA271">
        <v>0</v>
      </c>
      <c r="BB271">
        <v>1.1152709999999999</v>
      </c>
      <c r="BC271">
        <v>24.504570000000001</v>
      </c>
      <c r="BD271">
        <v>0</v>
      </c>
      <c r="BE271">
        <v>0</v>
      </c>
      <c r="BF271">
        <v>1.1143799999999999</v>
      </c>
      <c r="BG271">
        <v>24.52366</v>
      </c>
      <c r="BH271">
        <v>1.212649E-18</v>
      </c>
      <c r="BI271">
        <v>2.3314340000000001E-16</v>
      </c>
      <c r="BJ271">
        <v>1.1136729999999999</v>
      </c>
      <c r="BK271">
        <v>24.663430000000002</v>
      </c>
      <c r="BL271" s="1">
        <v>5.6803939999999997E-12</v>
      </c>
      <c r="BM271" s="1">
        <v>9.8790279999999993E-10</v>
      </c>
      <c r="BN271">
        <v>1.1129</v>
      </c>
      <c r="BO271">
        <v>25.299250000000001</v>
      </c>
      <c r="BP271" s="1">
        <v>2.0608530000000001E-7</v>
      </c>
      <c r="BQ271" s="1">
        <v>4.3540759999999999E-5</v>
      </c>
      <c r="BR271">
        <v>1.112009</v>
      </c>
      <c r="BS271">
        <v>25.807269999999999</v>
      </c>
      <c r="BT271" s="1">
        <v>1.268172E-4</v>
      </c>
      <c r="BU271" s="1">
        <v>2.875486E-2</v>
      </c>
      <c r="BV271">
        <v>1.110967</v>
      </c>
      <c r="BW271">
        <v>26.20147</v>
      </c>
      <c r="BX271" s="1">
        <v>1.308428E-2</v>
      </c>
      <c r="BY271" s="1">
        <v>3.1270850000000001</v>
      </c>
      <c r="BZ271">
        <v>1.1098159999999999</v>
      </c>
      <c r="CA271">
        <v>26.405629999999999</v>
      </c>
      <c r="CB271" s="1">
        <v>0.3845343</v>
      </c>
      <c r="CC271" s="1">
        <v>95.986429999999999</v>
      </c>
      <c r="CD271">
        <v>1.108374</v>
      </c>
      <c r="CE271">
        <v>26.260899999999999</v>
      </c>
      <c r="CF271" s="1">
        <v>4.2392849999999997</v>
      </c>
      <c r="CG271">
        <v>1099.4949999999999</v>
      </c>
      <c r="CH271">
        <v>1.106684</v>
      </c>
      <c r="CI271">
        <v>25.95044</v>
      </c>
      <c r="CJ271" s="1">
        <v>21.03087</v>
      </c>
      <c r="CK271">
        <v>5647.9139999999998</v>
      </c>
      <c r="CL271">
        <v>1.1047020000000001</v>
      </c>
      <c r="CM271">
        <v>25.838989999999999</v>
      </c>
      <c r="CN271">
        <v>53.772959999999998</v>
      </c>
      <c r="CO271">
        <v>14898.15</v>
      </c>
      <c r="CP271">
        <v>1.1028549999999999</v>
      </c>
      <c r="CQ271">
        <v>26.004390000000001</v>
      </c>
      <c r="CR271">
        <v>78.781809999999993</v>
      </c>
      <c r="CS271">
        <v>22451.79</v>
      </c>
      <c r="CT271">
        <v>1.1010599999999999</v>
      </c>
      <c r="CU271">
        <v>26.516310000000001</v>
      </c>
      <c r="CV271">
        <v>72.192160000000001</v>
      </c>
      <c r="CW271">
        <v>21105.77</v>
      </c>
      <c r="CX271">
        <v>1.0991120000000001</v>
      </c>
      <c r="CY271">
        <v>26.582840000000001</v>
      </c>
      <c r="CZ271">
        <v>44.467799999999997</v>
      </c>
      <c r="DA271">
        <v>13309.29</v>
      </c>
      <c r="DB271">
        <v>1.097413</v>
      </c>
      <c r="DC271">
        <v>26.905180000000001</v>
      </c>
      <c r="DD271">
        <v>19.637429999999998</v>
      </c>
      <c r="DE271">
        <v>6001.875</v>
      </c>
      <c r="DF271">
        <v>1.096074</v>
      </c>
      <c r="DG271">
        <v>27.013030000000001</v>
      </c>
      <c r="DH271">
        <v>6.5867969999999998</v>
      </c>
      <c r="DI271">
        <v>2050.076</v>
      </c>
      <c r="DJ271">
        <v>1.0948610000000001</v>
      </c>
      <c r="DK271">
        <v>26.73535</v>
      </c>
      <c r="DL271">
        <v>1.787415</v>
      </c>
      <c r="DM271">
        <v>564.49739999999997</v>
      </c>
      <c r="DN271">
        <v>1.093513</v>
      </c>
      <c r="DO271">
        <v>26.367470000000001</v>
      </c>
      <c r="DP271">
        <v>0.4405172</v>
      </c>
      <c r="DQ271">
        <v>139.8854</v>
      </c>
      <c r="DR271">
        <v>1.09212</v>
      </c>
      <c r="DS271">
        <v>26.17052</v>
      </c>
      <c r="DT271">
        <v>0.13469010000000001</v>
      </c>
      <c r="DU271">
        <v>41.90231</v>
      </c>
      <c r="DV271">
        <v>1.0911040000000001</v>
      </c>
      <c r="DW271">
        <v>26.243220000000001</v>
      </c>
      <c r="DX271">
        <v>7.6370110000000005E-2</v>
      </c>
      <c r="DY271">
        <v>22.973479999999999</v>
      </c>
      <c r="DZ271">
        <v>1.089839</v>
      </c>
      <c r="EA271">
        <v>26.96163</v>
      </c>
      <c r="EB271">
        <v>6.6764439999999994E-2</v>
      </c>
      <c r="EC271">
        <v>19.885670000000001</v>
      </c>
      <c r="ED271">
        <v>1.0887389999999999</v>
      </c>
      <c r="EE271">
        <v>27.700019999999999</v>
      </c>
      <c r="EF271">
        <v>6.4228880000000002E-2</v>
      </c>
      <c r="EG271">
        <v>19.18207</v>
      </c>
      <c r="EH271">
        <v>1.087674</v>
      </c>
      <c r="EI271">
        <v>28.295660000000002</v>
      </c>
      <c r="EJ271">
        <v>6.1251420000000001E-2</v>
      </c>
      <c r="EK271">
        <v>18.386749999999999</v>
      </c>
      <c r="EL271">
        <v>1.0883830000000001</v>
      </c>
      <c r="EM271">
        <v>28.6038</v>
      </c>
      <c r="EN271">
        <v>5.7260310000000002E-2</v>
      </c>
      <c r="EO271">
        <v>17.251049999999999</v>
      </c>
      <c r="EP271">
        <v>1.088789</v>
      </c>
      <c r="EQ271">
        <v>28.280100000000001</v>
      </c>
      <c r="ER271" s="1">
        <v>5.257013E-2</v>
      </c>
      <c r="ES271">
        <v>15.899990000000001</v>
      </c>
      <c r="ET271">
        <v>1.0895250000000001</v>
      </c>
      <c r="EU271">
        <v>27.59329</v>
      </c>
      <c r="EV271">
        <v>4.769031E-2</v>
      </c>
      <c r="EW271">
        <v>14.47451</v>
      </c>
      <c r="EX271">
        <v>1.0907770000000001</v>
      </c>
      <c r="EY271">
        <v>27.08746</v>
      </c>
      <c r="EZ271" s="1">
        <v>4.2957549999999997E-2</v>
      </c>
      <c r="FA271">
        <v>13.07912</v>
      </c>
      <c r="FB271">
        <v>1.092355</v>
      </c>
      <c r="FC271">
        <v>26.805810000000001</v>
      </c>
      <c r="FD271" s="1">
        <v>3.8566349999999999E-2</v>
      </c>
      <c r="FE271">
        <v>11.773540000000001</v>
      </c>
      <c r="FF271">
        <v>1.0941289999999999</v>
      </c>
      <c r="FG271">
        <v>27.11083</v>
      </c>
      <c r="FH271">
        <v>3.4564730000000002E-2</v>
      </c>
      <c r="FI271">
        <v>10.581469999999999</v>
      </c>
      <c r="FJ271">
        <v>1.0960799999999999</v>
      </c>
      <c r="FK271">
        <v>27.448219999999999</v>
      </c>
      <c r="FL271" s="1">
        <v>3.0961280000000001E-2</v>
      </c>
      <c r="FM271">
        <v>9.5048429999999993</v>
      </c>
      <c r="FN271">
        <v>1.0984640000000001</v>
      </c>
      <c r="FO271">
        <v>27.719470000000001</v>
      </c>
      <c r="FP271" s="1">
        <v>2.7743719999999999E-2</v>
      </c>
      <c r="FQ271">
        <v>8.5394520000000007</v>
      </c>
      <c r="FR271">
        <v>1.101138</v>
      </c>
      <c r="FS271">
        <v>27.743459999999999</v>
      </c>
      <c r="FT271" s="1">
        <v>2.4882390000000001E-2</v>
      </c>
      <c r="FU271">
        <v>7.6764580000000002</v>
      </c>
      <c r="FV271">
        <v>1.1038730000000001</v>
      </c>
      <c r="FW271">
        <v>27.4892</v>
      </c>
      <c r="FX271" s="1">
        <v>2.2350740000000001E-2</v>
      </c>
      <c r="FY271">
        <v>6.9080360000000001</v>
      </c>
      <c r="FZ271">
        <v>1.105785</v>
      </c>
      <c r="GA271">
        <v>27.072790000000001</v>
      </c>
      <c r="GB271">
        <v>2.0059509999999999E-2</v>
      </c>
      <c r="GC271">
        <v>6.2157739999999997</v>
      </c>
      <c r="GD271">
        <v>1.104778</v>
      </c>
      <c r="GE271">
        <v>26.583760000000002</v>
      </c>
      <c r="GF271" s="1">
        <v>1.7994099999999999E-2</v>
      </c>
      <c r="GG271">
        <v>5.5953270000000002</v>
      </c>
      <c r="GH271">
        <v>1.1036280000000001</v>
      </c>
      <c r="GI271">
        <v>26.316099999999999</v>
      </c>
      <c r="GJ271" s="1">
        <v>1.6134450000000002E-2</v>
      </c>
      <c r="GK271">
        <v>5.0352860000000002</v>
      </c>
      <c r="GL271">
        <v>1.1045370000000001</v>
      </c>
      <c r="GM271">
        <v>26.691299999999998</v>
      </c>
      <c r="GN271" s="1">
        <v>1.44586E-2</v>
      </c>
      <c r="GO271">
        <v>4.5219860000000001</v>
      </c>
      <c r="GP271">
        <v>1.106115</v>
      </c>
      <c r="GQ271">
        <v>27.352080000000001</v>
      </c>
      <c r="GR271" s="1">
        <v>1.2957740000000001E-2</v>
      </c>
      <c r="GS271">
        <v>4.0584559999999996</v>
      </c>
      <c r="GT271">
        <v>1.108034</v>
      </c>
      <c r="GU271">
        <v>28.181319999999999</v>
      </c>
      <c r="GV271" s="1">
        <v>1.161587E-2</v>
      </c>
      <c r="GW271">
        <v>3.6412149999999999</v>
      </c>
      <c r="GX271">
        <v>1.10999</v>
      </c>
      <c r="GY271">
        <v>28.810680000000001</v>
      </c>
      <c r="GZ271" s="1">
        <v>1.041475E-2</v>
      </c>
      <c r="HA271">
        <v>3.2665380000000002</v>
      </c>
      <c r="HB271">
        <v>1.1117410000000001</v>
      </c>
      <c r="HC271">
        <v>28.93207</v>
      </c>
      <c r="HD271" s="1">
        <v>9.3283020000000001E-3</v>
      </c>
      <c r="HE271">
        <v>2.9278970000000002</v>
      </c>
      <c r="HF271">
        <v>1.1134679999999999</v>
      </c>
      <c r="HG271">
        <v>28.420559999999998</v>
      </c>
      <c r="HH271" s="1">
        <v>8.3445749999999999E-3</v>
      </c>
      <c r="HI271">
        <v>2.6203699999999999</v>
      </c>
      <c r="HJ271">
        <v>1.1153299999999999</v>
      </c>
      <c r="HK271">
        <v>27.82039</v>
      </c>
      <c r="HL271" s="1">
        <v>7.449565E-3</v>
      </c>
      <c r="HM271">
        <v>2.339925</v>
      </c>
      <c r="HN271">
        <v>1.11697</v>
      </c>
      <c r="HO271">
        <v>27.327929999999999</v>
      </c>
      <c r="HP271" s="1">
        <v>6.6281919999999998E-3</v>
      </c>
      <c r="HQ271">
        <v>2.082605</v>
      </c>
      <c r="HR271">
        <v>1.1183829999999999</v>
      </c>
      <c r="HS271">
        <v>27.361930000000001</v>
      </c>
      <c r="HT271" s="1">
        <v>5.8716030000000004E-3</v>
      </c>
      <c r="HU271">
        <v>1.845323</v>
      </c>
      <c r="HV271">
        <v>1.1195489999999999</v>
      </c>
      <c r="HW271">
        <v>27.79128</v>
      </c>
      <c r="HX271" s="1">
        <v>5.1653849999999998E-3</v>
      </c>
      <c r="HY271">
        <v>1.6241159999999999</v>
      </c>
      <c r="HZ271">
        <v>1.1205000000000001</v>
      </c>
      <c r="IA271">
        <v>28.188970000000001</v>
      </c>
      <c r="IB271" s="1">
        <v>4.4909320000000004E-3</v>
      </c>
      <c r="IC271">
        <v>1.413292</v>
      </c>
      <c r="ID271">
        <v>1.121383</v>
      </c>
      <c r="IE271">
        <v>28.592870000000001</v>
      </c>
      <c r="IF271" s="1">
        <v>3.8324919999999998E-3</v>
      </c>
      <c r="IG271">
        <v>1.207789</v>
      </c>
      <c r="IH271">
        <v>1.12205</v>
      </c>
      <c r="II271">
        <v>28.58944</v>
      </c>
      <c r="IJ271" s="1">
        <v>3.1911470000000001E-3</v>
      </c>
      <c r="IK271">
        <v>1.0074970000000001</v>
      </c>
      <c r="IL271">
        <v>1.122655</v>
      </c>
      <c r="IM271">
        <v>28.192589999999999</v>
      </c>
      <c r="IN271" s="1">
        <v>2.5923460000000001E-3</v>
      </c>
      <c r="IO271">
        <v>0.81970169999999998</v>
      </c>
      <c r="IP271">
        <v>1.123154</v>
      </c>
      <c r="IQ271">
        <v>27.651060000000001</v>
      </c>
      <c r="IR271" s="1">
        <v>2.0718260000000001E-3</v>
      </c>
      <c r="IS271">
        <v>0.65554299999999999</v>
      </c>
      <c r="IT271">
        <v>1.12351</v>
      </c>
      <c r="IU271">
        <v>27.23732</v>
      </c>
      <c r="IV271" s="1">
        <v>1.65507E-3</v>
      </c>
      <c r="IW271">
        <v>0.52333379999999996</v>
      </c>
      <c r="IX271">
        <v>1.1237330000000001</v>
      </c>
      <c r="IY271">
        <v>27.58079</v>
      </c>
      <c r="IZ271" s="1">
        <v>1.3460290000000001E-3</v>
      </c>
      <c r="JA271">
        <v>0.42486119999999999</v>
      </c>
      <c r="JB271">
        <v>1.1239710000000001</v>
      </c>
      <c r="JC271">
        <v>28.07591</v>
      </c>
      <c r="JD271" s="1">
        <v>1.1294740000000001E-3</v>
      </c>
      <c r="JE271">
        <v>0.35558210000000001</v>
      </c>
      <c r="JF271">
        <v>1.1241399999999999</v>
      </c>
      <c r="JG271">
        <v>28.61777</v>
      </c>
      <c r="JH271" s="1">
        <v>9.7997839999999998E-4</v>
      </c>
      <c r="JI271">
        <v>0.30779780000000001</v>
      </c>
      <c r="JJ271">
        <v>1.1242859999999999</v>
      </c>
      <c r="JK271">
        <v>28.796130000000002</v>
      </c>
      <c r="JL271" s="1">
        <v>8.7360020000000005E-4</v>
      </c>
      <c r="JM271">
        <v>0.27392929999999999</v>
      </c>
      <c r="JN271">
        <v>1.12435</v>
      </c>
      <c r="JO271">
        <v>28.701450000000001</v>
      </c>
      <c r="JP271" s="1">
        <v>7.9275570000000004E-4</v>
      </c>
      <c r="JQ271">
        <v>0.24832460000000001</v>
      </c>
      <c r="JR271">
        <v>1.1244559999999999</v>
      </c>
      <c r="JS271">
        <v>28.230730000000001</v>
      </c>
      <c r="JT271" s="1">
        <v>7.2718109999999996E-4</v>
      </c>
      <c r="JU271">
        <v>0.22764760000000001</v>
      </c>
      <c r="JV271">
        <v>1.124501</v>
      </c>
      <c r="JW271">
        <v>27.69736</v>
      </c>
      <c r="JX271" s="1">
        <v>6.7252260000000004E-4</v>
      </c>
      <c r="JY271">
        <v>0.2104277</v>
      </c>
      <c r="JZ271">
        <v>1.1245860000000001</v>
      </c>
      <c r="KA271">
        <v>27.232530000000001</v>
      </c>
      <c r="KB271" s="1">
        <v>6.2666830000000003E-4</v>
      </c>
      <c r="KC271">
        <v>0.19599839999999999</v>
      </c>
      <c r="KD271">
        <v>1.1247100000000001</v>
      </c>
      <c r="KE271">
        <v>27.4328</v>
      </c>
      <c r="KF271" s="1">
        <v>5.8836119999999999E-4</v>
      </c>
      <c r="KG271">
        <v>0.18395320000000001</v>
      </c>
      <c r="KH271">
        <v>1.124808</v>
      </c>
      <c r="KI271">
        <v>27.794910000000002</v>
      </c>
      <c r="KJ271" s="1">
        <v>5.5631799999999998E-4</v>
      </c>
      <c r="KK271">
        <v>0.1738536</v>
      </c>
      <c r="KL271">
        <v>1.124898</v>
      </c>
      <c r="KM271">
        <v>28.38336</v>
      </c>
      <c r="KN271" s="1">
        <v>5.291165E-4</v>
      </c>
      <c r="KO271">
        <v>0.16530909999999999</v>
      </c>
      <c r="KP271">
        <v>1.124995</v>
      </c>
      <c r="KQ271">
        <v>29.015809999999998</v>
      </c>
      <c r="KR271" s="1">
        <v>5.0589649999999999E-4</v>
      </c>
      <c r="KS271">
        <v>0.15800539999999999</v>
      </c>
      <c r="KT271">
        <v>1.1251329999999999</v>
      </c>
      <c r="KU271">
        <v>29.152830000000002</v>
      </c>
      <c r="KV271" s="1">
        <v>4.857757E-4</v>
      </c>
      <c r="KW271">
        <v>0.15170139999999999</v>
      </c>
      <c r="KX271">
        <v>1.1252009999999999</v>
      </c>
      <c r="KY271">
        <v>28.942509999999999</v>
      </c>
      <c r="KZ271" s="1">
        <v>4.6787979999999999E-4</v>
      </c>
      <c r="LA271">
        <v>0.14610580000000001</v>
      </c>
      <c r="LB271">
        <v>1.125421</v>
      </c>
      <c r="LC271">
        <v>28.486129999999999</v>
      </c>
      <c r="LD271" s="1">
        <v>4.51151E-4</v>
      </c>
      <c r="LE271">
        <v>0.14088970000000001</v>
      </c>
      <c r="LF271">
        <v>1.1255040000000001</v>
      </c>
      <c r="LG271">
        <v>28.040859999999999</v>
      </c>
      <c r="LH271" s="1">
        <v>4.3481459999999999E-4</v>
      </c>
      <c r="LI271">
        <v>0.1358027</v>
      </c>
      <c r="LJ271">
        <v>1.1256539999999999</v>
      </c>
      <c r="LK271">
        <v>28.097549999999998</v>
      </c>
      <c r="LL271" s="1">
        <v>4.1836150000000002E-4</v>
      </c>
      <c r="LM271">
        <v>0.13069169999999999</v>
      </c>
      <c r="LN271">
        <v>1.125764</v>
      </c>
      <c r="LO271">
        <v>28.34517</v>
      </c>
      <c r="LP271" s="1">
        <v>4.017321E-4</v>
      </c>
      <c r="LQ271">
        <v>0.12552630000000001</v>
      </c>
      <c r="LR271">
        <v>1.1259209999999999</v>
      </c>
      <c r="LS271">
        <v>28.800509999999999</v>
      </c>
      <c r="LT271" s="1">
        <v>3.8511010000000001E-4</v>
      </c>
      <c r="LU271">
        <v>0.1203481</v>
      </c>
      <c r="LV271">
        <v>1.1260250000000001</v>
      </c>
      <c r="LW271">
        <v>29.178560000000001</v>
      </c>
      <c r="LX271" s="1">
        <v>3.6865159999999999E-4</v>
      </c>
      <c r="LY271">
        <v>0.11521099999999999</v>
      </c>
      <c r="LZ271">
        <v>1.1262000000000001</v>
      </c>
      <c r="MA271">
        <v>29.227779999999999</v>
      </c>
      <c r="MB271" s="1">
        <v>3.5204589999999998E-4</v>
      </c>
      <c r="MC271">
        <v>0.1101732</v>
      </c>
      <c r="MD271">
        <v>1.1262970000000001</v>
      </c>
      <c r="ME271">
        <v>28.827960000000001</v>
      </c>
      <c r="MF271" s="1">
        <v>3.3521830000000002E-4</v>
      </c>
      <c r="MG271">
        <v>0.1052753</v>
      </c>
      <c r="MH271">
        <v>1.1263669999999999</v>
      </c>
      <c r="MI271">
        <v>28.29888</v>
      </c>
      <c r="MJ271" s="1">
        <v>3.1908659999999999E-4</v>
      </c>
      <c r="MK271">
        <v>0.1005412</v>
      </c>
      <c r="ML271">
        <v>1.1264989999999999</v>
      </c>
      <c r="MM271">
        <v>27.80152</v>
      </c>
      <c r="MN271" s="1">
        <v>3.0375569999999998E-4</v>
      </c>
      <c r="MO271">
        <v>9.6001569999999994E-2</v>
      </c>
      <c r="MP271">
        <v>1.1265780000000001</v>
      </c>
      <c r="MQ271">
        <v>27.990690000000001</v>
      </c>
      <c r="MR271" s="1">
        <v>2.892808E-4</v>
      </c>
      <c r="MS271">
        <v>9.1691690000000006E-2</v>
      </c>
      <c r="MT271">
        <v>1.126609</v>
      </c>
      <c r="MU271">
        <v>28.007909999999999</v>
      </c>
      <c r="MV271" s="1">
        <v>2.7556819999999997E-4</v>
      </c>
      <c r="MW271">
        <v>8.7592779999999995E-2</v>
      </c>
      <c r="MX271">
        <v>1.12663</v>
      </c>
      <c r="MY271">
        <v>28.040369999999999</v>
      </c>
      <c r="MZ271">
        <v>2.6246489999999999E-4</v>
      </c>
      <c r="NA271">
        <v>8.3648680000000003E-2</v>
      </c>
      <c r="NB271">
        <v>1.126628</v>
      </c>
      <c r="NC271">
        <v>28.033819999999999</v>
      </c>
      <c r="ND271" s="1">
        <v>2.4973820000000001E-4</v>
      </c>
      <c r="NE271">
        <v>7.9798350000000004E-2</v>
      </c>
      <c r="NF271">
        <v>1.126671</v>
      </c>
      <c r="NG271">
        <v>28.02094</v>
      </c>
      <c r="NH271" s="1">
        <v>2.3728479999999999E-4</v>
      </c>
      <c r="NI271">
        <v>7.6011220000000004E-2</v>
      </c>
      <c r="NJ271">
        <v>1.1266689999999999</v>
      </c>
      <c r="NK271">
        <v>27.805630000000001</v>
      </c>
      <c r="NL271" s="1">
        <v>2.251748E-4</v>
      </c>
      <c r="NM271">
        <v>7.2304049999999995E-2</v>
      </c>
      <c r="NN271">
        <v>1.1267590000000001</v>
      </c>
      <c r="NO271">
        <v>27.418520000000001</v>
      </c>
      <c r="NP271" s="1">
        <v>2.13654E-4</v>
      </c>
      <c r="NQ271">
        <v>6.8753040000000001E-2</v>
      </c>
      <c r="NR271">
        <v>1.1267240000000001</v>
      </c>
      <c r="NS271">
        <v>26.969159999999999</v>
      </c>
      <c r="NT271" s="1">
        <v>2.0299559999999999E-4</v>
      </c>
      <c r="NU271">
        <v>6.5451170000000003E-2</v>
      </c>
      <c r="NV271">
        <v>1.1267670000000001</v>
      </c>
      <c r="NW271">
        <v>27.21951</v>
      </c>
      <c r="NX271" s="1">
        <v>1.933154E-4</v>
      </c>
      <c r="NY271">
        <v>6.2442980000000002E-2</v>
      </c>
      <c r="NZ271">
        <v>1.1267560000000001</v>
      </c>
      <c r="OA271">
        <v>27.665679999999998</v>
      </c>
      <c r="OB271" s="1">
        <v>1.8454349999999999E-4</v>
      </c>
      <c r="OC271">
        <v>5.971307E-2</v>
      </c>
      <c r="OD271">
        <v>1.1267959999999999</v>
      </c>
      <c r="OE271">
        <v>28.081520000000001</v>
      </c>
      <c r="OF271" s="1">
        <v>1.7652189999999999E-4</v>
      </c>
      <c r="OG271">
        <v>5.721768E-2</v>
      </c>
      <c r="OH271">
        <v>1.1267929999999999</v>
      </c>
      <c r="OI271">
        <v>28.4771</v>
      </c>
      <c r="OJ271" s="1">
        <v>1.6913830000000001E-4</v>
      </c>
      <c r="OK271">
        <v>5.4917130000000001E-2</v>
      </c>
    </row>
    <row r="272" spans="1:401" x14ac:dyDescent="0.35">
      <c r="A272">
        <v>278</v>
      </c>
      <c r="B272" t="s">
        <v>4</v>
      </c>
      <c r="C272" t="s">
        <v>181</v>
      </c>
      <c r="D272" t="s">
        <v>278</v>
      </c>
      <c r="E272">
        <v>895.32259999999997</v>
      </c>
      <c r="F272">
        <v>0.95648730000000004</v>
      </c>
      <c r="G272">
        <v>23.78209</v>
      </c>
      <c r="H272">
        <v>0</v>
      </c>
      <c r="I272">
        <v>0</v>
      </c>
      <c r="J272">
        <v>0.95345199999999997</v>
      </c>
      <c r="K272">
        <v>23.72308</v>
      </c>
      <c r="L272">
        <v>0</v>
      </c>
      <c r="M272">
        <v>0</v>
      </c>
      <c r="N272">
        <v>0.95041050000000005</v>
      </c>
      <c r="O272">
        <v>23.770810000000001</v>
      </c>
      <c r="P272">
        <v>0</v>
      </c>
      <c r="Q272">
        <v>0</v>
      </c>
      <c r="R272">
        <v>0.94746319999999995</v>
      </c>
      <c r="S272">
        <v>23.643460000000001</v>
      </c>
      <c r="T272">
        <v>0</v>
      </c>
      <c r="U272">
        <v>0</v>
      </c>
      <c r="V272">
        <v>0.94458249999999999</v>
      </c>
      <c r="W272">
        <v>23.3369</v>
      </c>
      <c r="X272">
        <v>0</v>
      </c>
      <c r="Y272">
        <v>0</v>
      </c>
      <c r="Z272">
        <v>0.94180070000000005</v>
      </c>
      <c r="AA272">
        <v>23.15568</v>
      </c>
      <c r="AB272">
        <v>0</v>
      </c>
      <c r="AC272">
        <v>0</v>
      </c>
      <c r="AD272">
        <v>0.93900640000000002</v>
      </c>
      <c r="AE272">
        <v>23.01435</v>
      </c>
      <c r="AF272">
        <v>0</v>
      </c>
      <c r="AG272">
        <v>0</v>
      </c>
      <c r="AH272">
        <v>0.93604520000000002</v>
      </c>
      <c r="AI272">
        <v>23.366700000000002</v>
      </c>
      <c r="AJ272">
        <v>0</v>
      </c>
      <c r="AK272">
        <v>0</v>
      </c>
      <c r="AL272">
        <v>0.9326335</v>
      </c>
      <c r="AM272">
        <v>23.80452</v>
      </c>
      <c r="AN272">
        <v>0</v>
      </c>
      <c r="AO272">
        <v>0</v>
      </c>
      <c r="AP272">
        <v>0.92873890000000003</v>
      </c>
      <c r="AQ272">
        <v>24.20337</v>
      </c>
      <c r="AR272">
        <v>0</v>
      </c>
      <c r="AS272">
        <v>0</v>
      </c>
      <c r="AT272">
        <v>0.92454930000000002</v>
      </c>
      <c r="AU272">
        <v>24.514970000000002</v>
      </c>
      <c r="AV272">
        <v>0</v>
      </c>
      <c r="AW272">
        <v>0</v>
      </c>
      <c r="AX272">
        <v>0.92035529999999999</v>
      </c>
      <c r="AY272">
        <v>24.510929999999998</v>
      </c>
      <c r="AZ272">
        <v>0</v>
      </c>
      <c r="BA272">
        <v>0</v>
      </c>
      <c r="BB272">
        <v>0.91641430000000001</v>
      </c>
      <c r="BC272">
        <v>24.510870000000001</v>
      </c>
      <c r="BD272">
        <v>0</v>
      </c>
      <c r="BE272">
        <v>0</v>
      </c>
      <c r="BF272">
        <v>0.91277660000000005</v>
      </c>
      <c r="BG272">
        <v>24.52983</v>
      </c>
      <c r="BH272">
        <v>5.27383E-19</v>
      </c>
      <c r="BI272">
        <v>1.0489859999999999E-16</v>
      </c>
      <c r="BJ272">
        <v>0.90944060000000004</v>
      </c>
      <c r="BK272">
        <v>24.665579999999999</v>
      </c>
      <c r="BL272" s="1">
        <v>1.308355E-12</v>
      </c>
      <c r="BM272" s="1">
        <v>2.623014E-10</v>
      </c>
      <c r="BN272">
        <v>0.90624539999999998</v>
      </c>
      <c r="BO272">
        <v>25.311060000000001</v>
      </c>
      <c r="BP272" s="1">
        <v>1.090806E-7</v>
      </c>
      <c r="BQ272" s="1">
        <v>2.5405760000000001E-5</v>
      </c>
      <c r="BR272">
        <v>0.90298060000000002</v>
      </c>
      <c r="BS272">
        <v>25.829889999999999</v>
      </c>
      <c r="BT272" s="1">
        <v>7.9829050000000001E-5</v>
      </c>
      <c r="BU272" s="1">
        <v>1.9816029999999998E-2</v>
      </c>
      <c r="BV272">
        <v>0.89954940000000005</v>
      </c>
      <c r="BW272">
        <v>26.233419999999999</v>
      </c>
      <c r="BX272" s="1">
        <v>9.2305189999999995E-3</v>
      </c>
      <c r="BY272" s="1">
        <v>2.4074019999999998</v>
      </c>
      <c r="BZ272">
        <v>0.89587340000000004</v>
      </c>
      <c r="CA272">
        <v>26.438479999999998</v>
      </c>
      <c r="CB272" s="1">
        <v>0.29661330000000002</v>
      </c>
      <c r="CC272" s="1">
        <v>80.670419999999993</v>
      </c>
      <c r="CD272">
        <v>0.89174100000000001</v>
      </c>
      <c r="CE272">
        <v>26.292400000000001</v>
      </c>
      <c r="CF272" s="1">
        <v>3.5225080000000002</v>
      </c>
      <c r="CG272" s="1">
        <v>994.85590000000002</v>
      </c>
      <c r="CH272">
        <v>0.88701260000000004</v>
      </c>
      <c r="CI272">
        <v>25.96528</v>
      </c>
      <c r="CJ272" s="1">
        <v>18.626010000000001</v>
      </c>
      <c r="CK272">
        <v>5448.2160000000003</v>
      </c>
      <c r="CL272">
        <v>0.88162949999999995</v>
      </c>
      <c r="CM272">
        <v>25.843430000000001</v>
      </c>
      <c r="CN272">
        <v>50.343859999999999</v>
      </c>
      <c r="CO272">
        <v>15204.58</v>
      </c>
      <c r="CP272">
        <v>0.87578389999999995</v>
      </c>
      <c r="CQ272">
        <v>26.002189999999999</v>
      </c>
      <c r="CR272">
        <v>77.447569999999999</v>
      </c>
      <c r="CS272">
        <v>24092.98</v>
      </c>
      <c r="CT272">
        <v>0.86946880000000004</v>
      </c>
      <c r="CU272">
        <v>26.531289999999998</v>
      </c>
      <c r="CV272">
        <v>74.082250000000002</v>
      </c>
      <c r="CW272">
        <v>23687.040000000001</v>
      </c>
      <c r="CX272">
        <v>0.86257320000000004</v>
      </c>
      <c r="CY272">
        <v>26.60558</v>
      </c>
      <c r="CZ272">
        <v>47.390619999999998</v>
      </c>
      <c r="DA272">
        <v>15547.96</v>
      </c>
      <c r="DB272">
        <v>0.8554351</v>
      </c>
      <c r="DC272">
        <v>26.937709999999999</v>
      </c>
      <c r="DD272">
        <v>21.633500000000002</v>
      </c>
      <c r="DE272">
        <v>7267.0690000000004</v>
      </c>
      <c r="DF272">
        <v>0.8481554</v>
      </c>
      <c r="DG272">
        <v>27.05433</v>
      </c>
      <c r="DH272">
        <v>7.4643969999999999</v>
      </c>
      <c r="DI272">
        <v>2561.2759999999998</v>
      </c>
      <c r="DJ272">
        <v>0.84049989999999997</v>
      </c>
      <c r="DK272">
        <v>26.779060000000001</v>
      </c>
      <c r="DL272">
        <v>2.0693489999999999</v>
      </c>
      <c r="DM272">
        <v>723.1454</v>
      </c>
      <c r="DN272">
        <v>0.83251399999999998</v>
      </c>
      <c r="DO272">
        <v>26.399069999999998</v>
      </c>
      <c r="DP272">
        <v>0.51170070000000001</v>
      </c>
      <c r="DQ272">
        <v>180.72049999999999</v>
      </c>
      <c r="DR272">
        <v>0.82425800000000005</v>
      </c>
      <c r="DS272">
        <v>26.189630000000001</v>
      </c>
      <c r="DT272">
        <v>0.14955599999999999</v>
      </c>
      <c r="DU272">
        <v>52.122410000000002</v>
      </c>
      <c r="DV272">
        <v>0.8160442</v>
      </c>
      <c r="DW272">
        <v>26.248349999999999</v>
      </c>
      <c r="DX272">
        <v>7.8967499999999996E-2</v>
      </c>
      <c r="DY272">
        <v>26.686730000000001</v>
      </c>
      <c r="DZ272">
        <v>0.80752769999999996</v>
      </c>
      <c r="EA272">
        <v>26.974129999999999</v>
      </c>
      <c r="EB272">
        <v>6.7167710000000005E-2</v>
      </c>
      <c r="EC272">
        <v>22.500630000000001</v>
      </c>
      <c r="ED272">
        <v>0.79890609999999995</v>
      </c>
      <c r="EE272">
        <v>27.72372</v>
      </c>
      <c r="EF272">
        <v>6.4438720000000005E-2</v>
      </c>
      <c r="EG272">
        <v>21.710930000000001</v>
      </c>
      <c r="EH272">
        <v>0.79029260000000001</v>
      </c>
      <c r="EI272">
        <v>28.334790000000002</v>
      </c>
      <c r="EJ272">
        <v>6.1586710000000003E-2</v>
      </c>
      <c r="EK272">
        <v>20.934170000000002</v>
      </c>
      <c r="EL272">
        <v>0.78289419999999998</v>
      </c>
      <c r="EM272">
        <v>28.6599</v>
      </c>
      <c r="EN272">
        <v>5.7704419999999999E-2</v>
      </c>
      <c r="EO272">
        <v>19.762360000000001</v>
      </c>
      <c r="EP272">
        <v>0.77512590000000003</v>
      </c>
      <c r="EQ272">
        <v>28.346119999999999</v>
      </c>
      <c r="ER272" s="1">
        <v>5.3072750000000002E-2</v>
      </c>
      <c r="ES272">
        <v>18.319769999999998</v>
      </c>
      <c r="ET272">
        <v>0.76723569999999996</v>
      </c>
      <c r="EU272">
        <v>27.648289999999999</v>
      </c>
      <c r="EV272" s="1">
        <v>4.820435E-2</v>
      </c>
      <c r="EW272">
        <v>16.765969999999999</v>
      </c>
      <c r="EX272">
        <v>0.75918560000000002</v>
      </c>
      <c r="EY272">
        <v>27.131769999999999</v>
      </c>
      <c r="EZ272" s="1">
        <v>4.3451660000000003E-2</v>
      </c>
      <c r="FA272">
        <v>15.22668</v>
      </c>
      <c r="FB272">
        <v>0.75126789999999999</v>
      </c>
      <c r="FC272">
        <v>26.83671</v>
      </c>
      <c r="FD272" s="1">
        <v>3.902485E-2</v>
      </c>
      <c r="FE272">
        <v>13.77299</v>
      </c>
      <c r="FF272">
        <v>0.74326040000000004</v>
      </c>
      <c r="FG272">
        <v>27.131270000000001</v>
      </c>
      <c r="FH272" s="1">
        <v>3.4984649999999999E-2</v>
      </c>
      <c r="FI272">
        <v>12.43802</v>
      </c>
      <c r="FJ272">
        <v>0.73512460000000002</v>
      </c>
      <c r="FK272">
        <v>27.465199999999999</v>
      </c>
      <c r="FL272" s="1">
        <v>3.1341819999999999E-2</v>
      </c>
      <c r="FM272">
        <v>11.227119999999999</v>
      </c>
      <c r="FN272">
        <v>0.7269698</v>
      </c>
      <c r="FO272">
        <v>27.71462</v>
      </c>
      <c r="FP272" s="1">
        <v>2.808648E-2</v>
      </c>
      <c r="FQ272">
        <v>10.13974</v>
      </c>
      <c r="FR272">
        <v>0.71908550000000004</v>
      </c>
      <c r="FS272">
        <v>27.75639</v>
      </c>
      <c r="FT272" s="1">
        <v>2.5190319999999999E-2</v>
      </c>
      <c r="FU272">
        <v>9.162865</v>
      </c>
      <c r="FV272">
        <v>0.71185489999999996</v>
      </c>
      <c r="FW272">
        <v>27.517309999999998</v>
      </c>
      <c r="FX272" s="1">
        <v>2.2627990000000001E-2</v>
      </c>
      <c r="FY272">
        <v>8.2858920000000005</v>
      </c>
      <c r="FZ272">
        <v>0.70432159999999999</v>
      </c>
      <c r="GA272">
        <v>27.113299999999999</v>
      </c>
      <c r="GB272" s="1">
        <v>2.0312139999999999E-2</v>
      </c>
      <c r="GC272">
        <v>7.4925059999999997</v>
      </c>
      <c r="GD272">
        <v>0.69691879999999995</v>
      </c>
      <c r="GE272">
        <v>26.630960000000002</v>
      </c>
      <c r="GF272" s="1">
        <v>1.8222430000000001E-2</v>
      </c>
      <c r="GG272">
        <v>6.7697099999999999</v>
      </c>
      <c r="GH272">
        <v>0.68943129999999997</v>
      </c>
      <c r="GI272">
        <v>26.353400000000001</v>
      </c>
      <c r="GJ272">
        <v>1.6343469999999999E-2</v>
      </c>
      <c r="GK272">
        <v>6.1156309999999996</v>
      </c>
      <c r="GL272">
        <v>0.68305899999999997</v>
      </c>
      <c r="GM272">
        <v>26.72728</v>
      </c>
      <c r="GN272" s="1">
        <v>1.4650939999999999E-2</v>
      </c>
      <c r="GO272">
        <v>5.5134910000000001</v>
      </c>
      <c r="GP272">
        <v>0.67706599999999995</v>
      </c>
      <c r="GQ272">
        <v>27.372430000000001</v>
      </c>
      <c r="GR272" s="1">
        <v>1.313247E-2</v>
      </c>
      <c r="GS272">
        <v>4.9671159999999999</v>
      </c>
      <c r="GT272">
        <v>0.67171119999999995</v>
      </c>
      <c r="GU272">
        <v>28.197870000000002</v>
      </c>
      <c r="GV272" s="1">
        <v>1.177448E-2</v>
      </c>
      <c r="GW272">
        <v>4.472569</v>
      </c>
      <c r="GX272">
        <v>0.66713219999999995</v>
      </c>
      <c r="GY272">
        <v>28.829699999999999</v>
      </c>
      <c r="GZ272" s="1">
        <v>1.0558619999999999E-2</v>
      </c>
      <c r="HA272">
        <v>4.0252249999999998</v>
      </c>
      <c r="HB272">
        <v>0.66293849999999999</v>
      </c>
      <c r="HC272">
        <v>28.96471</v>
      </c>
      <c r="HD272" s="1">
        <v>9.4598849999999995E-3</v>
      </c>
      <c r="HE272">
        <v>3.6189529999999999</v>
      </c>
      <c r="HF272">
        <v>0.65932999999999997</v>
      </c>
      <c r="HG272">
        <v>28.453790000000001</v>
      </c>
      <c r="HH272" s="1">
        <v>8.4653660000000002E-3</v>
      </c>
      <c r="HI272">
        <v>3.248167</v>
      </c>
      <c r="HJ272">
        <v>0.65633090000000005</v>
      </c>
      <c r="HK272">
        <v>27.862970000000001</v>
      </c>
      <c r="HL272" s="1">
        <v>7.5608469999999999E-3</v>
      </c>
      <c r="HM272">
        <v>2.9085000000000001</v>
      </c>
      <c r="HN272">
        <v>0.65384220000000004</v>
      </c>
      <c r="HO272">
        <v>27.36693</v>
      </c>
      <c r="HP272" s="1">
        <v>6.7313429999999999E-3</v>
      </c>
      <c r="HQ272">
        <v>2.595227</v>
      </c>
      <c r="HR272">
        <v>0.65180499999999997</v>
      </c>
      <c r="HS272">
        <v>27.38926</v>
      </c>
      <c r="HT272" s="1">
        <v>5.967745E-3</v>
      </c>
      <c r="HU272">
        <v>2.3049979999999999</v>
      </c>
      <c r="HV272">
        <v>0.65015769999999995</v>
      </c>
      <c r="HW272">
        <v>27.813600000000001</v>
      </c>
      <c r="HX272" s="1">
        <v>5.2560949999999997E-3</v>
      </c>
      <c r="HY272">
        <v>2.033614</v>
      </c>
      <c r="HZ272">
        <v>0.64880610000000005</v>
      </c>
      <c r="IA272">
        <v>28.188980000000001</v>
      </c>
      <c r="IB272" s="1">
        <v>4.5787919999999999E-3</v>
      </c>
      <c r="IC272">
        <v>1.774818</v>
      </c>
      <c r="ID272">
        <v>0.64777019999999996</v>
      </c>
      <c r="IE272">
        <v>28.590140000000002</v>
      </c>
      <c r="IF272" s="1">
        <v>3.91896E-3</v>
      </c>
      <c r="IG272">
        <v>1.52237</v>
      </c>
      <c r="IH272">
        <v>0.64696549999999997</v>
      </c>
      <c r="II272">
        <v>28.602129999999999</v>
      </c>
      <c r="IJ272" s="1">
        <v>3.2746680000000001E-3</v>
      </c>
      <c r="IK272">
        <v>1.275145</v>
      </c>
      <c r="IL272">
        <v>0.64632849999999997</v>
      </c>
      <c r="IM272">
        <v>28.21527</v>
      </c>
      <c r="IN272" s="1">
        <v>2.6686890000000001E-3</v>
      </c>
      <c r="IO272">
        <v>1.0413619999999999</v>
      </c>
      <c r="IP272">
        <v>0.64583919999999995</v>
      </c>
      <c r="IQ272">
        <v>27.694469999999999</v>
      </c>
      <c r="IR272" s="1">
        <v>2.1362099999999999E-3</v>
      </c>
      <c r="IS272">
        <v>0.83460250000000002</v>
      </c>
      <c r="IT272">
        <v>0.64543830000000002</v>
      </c>
      <c r="IU272">
        <v>27.291360000000001</v>
      </c>
      <c r="IV272" s="1">
        <v>1.70503E-3</v>
      </c>
      <c r="IW272">
        <v>0.6660895</v>
      </c>
      <c r="IX272">
        <v>0.64511759999999996</v>
      </c>
      <c r="IY272">
        <v>27.657609999999998</v>
      </c>
      <c r="IZ272" s="1">
        <v>1.382117E-3</v>
      </c>
      <c r="JA272">
        <v>0.5392479</v>
      </c>
      <c r="JB272">
        <v>0.64482799999999996</v>
      </c>
      <c r="JC272">
        <v>28.148199999999999</v>
      </c>
      <c r="JD272" s="1">
        <v>1.1544540000000001E-3</v>
      </c>
      <c r="JE272">
        <v>0.44941490000000001</v>
      </c>
      <c r="JF272">
        <v>0.64456360000000001</v>
      </c>
      <c r="JG272">
        <v>28.675550000000001</v>
      </c>
      <c r="JH272" s="1">
        <v>9.9731360000000009E-4</v>
      </c>
      <c r="JI272">
        <v>0.38741490000000001</v>
      </c>
      <c r="JJ272">
        <v>0.64430750000000003</v>
      </c>
      <c r="JK272">
        <v>28.83306</v>
      </c>
      <c r="JL272" s="1">
        <v>8.8622539999999995E-4</v>
      </c>
      <c r="JM272">
        <v>0.34373330000000002</v>
      </c>
      <c r="JN272">
        <v>0.64402939999999997</v>
      </c>
      <c r="JO272">
        <v>28.735890000000001</v>
      </c>
      <c r="JP272" s="1">
        <v>8.0262059999999997E-4</v>
      </c>
      <c r="JQ272">
        <v>0.31102000000000002</v>
      </c>
      <c r="JR272">
        <v>0.64373530000000001</v>
      </c>
      <c r="JS272">
        <v>28.262969999999999</v>
      </c>
      <c r="JT272" s="1">
        <v>7.3530809999999998E-4</v>
      </c>
      <c r="JU272">
        <v>0.28481840000000003</v>
      </c>
      <c r="JV272">
        <v>0.64344730000000006</v>
      </c>
      <c r="JW272">
        <v>27.745940000000001</v>
      </c>
      <c r="JX272" s="1">
        <v>6.7932929999999999E-4</v>
      </c>
      <c r="JY272">
        <v>0.26304660000000002</v>
      </c>
      <c r="JZ272">
        <v>0.64314229999999994</v>
      </c>
      <c r="KA272">
        <v>27.282800000000002</v>
      </c>
      <c r="KB272" s="1">
        <v>6.3236800000000001E-4</v>
      </c>
      <c r="KC272">
        <v>0.2448091</v>
      </c>
      <c r="KD272">
        <v>0.64279430000000004</v>
      </c>
      <c r="KE272">
        <v>27.493559999999999</v>
      </c>
      <c r="KF272" s="1">
        <v>5.9312269999999999E-4</v>
      </c>
      <c r="KG272">
        <v>0.22959009999999999</v>
      </c>
      <c r="KH272">
        <v>0.64245799999999997</v>
      </c>
      <c r="KI272">
        <v>27.82816</v>
      </c>
      <c r="KJ272" s="1">
        <v>5.6032559999999996E-4</v>
      </c>
      <c r="KK272">
        <v>0.21684129999999999</v>
      </c>
      <c r="KL272">
        <v>0.64209680000000002</v>
      </c>
      <c r="KM272">
        <v>28.392990000000001</v>
      </c>
      <c r="KN272" s="1">
        <v>5.3252159999999998E-4</v>
      </c>
      <c r="KO272">
        <v>0.20607519999999999</v>
      </c>
      <c r="KP272">
        <v>0.64175139999999997</v>
      </c>
      <c r="KQ272">
        <v>29.010300000000001</v>
      </c>
      <c r="KR272" s="1">
        <v>5.0881530000000002E-4</v>
      </c>
      <c r="KS272">
        <v>0.19688600000000001</v>
      </c>
      <c r="KT272">
        <v>0.64137029999999995</v>
      </c>
      <c r="KU272">
        <v>29.14959</v>
      </c>
      <c r="KV272" s="1">
        <v>4.8832029999999998E-4</v>
      </c>
      <c r="KW272">
        <v>0.1889757</v>
      </c>
      <c r="KX272">
        <v>0.64100170000000001</v>
      </c>
      <c r="KY272">
        <v>28.951229999999999</v>
      </c>
      <c r="KZ272" s="1">
        <v>4.7017899999999999E-4</v>
      </c>
      <c r="LA272">
        <v>0.18198529999999999</v>
      </c>
      <c r="LB272">
        <v>0.64065499999999997</v>
      </c>
      <c r="LC272">
        <v>28.525729999999999</v>
      </c>
      <c r="LD272" s="1">
        <v>4.5335260000000001E-4</v>
      </c>
      <c r="LE272">
        <v>0.17552329999999999</v>
      </c>
      <c r="LF272">
        <v>0.64031070000000001</v>
      </c>
      <c r="LG272">
        <v>28.094049999999999</v>
      </c>
      <c r="LH272" s="1">
        <v>4.3699240000000001E-4</v>
      </c>
      <c r="LI272">
        <v>0.16924120000000001</v>
      </c>
      <c r="LJ272">
        <v>0.63999709999999999</v>
      </c>
      <c r="LK272">
        <v>28.168600000000001</v>
      </c>
      <c r="LL272" s="1">
        <v>4.2057329999999998E-4</v>
      </c>
      <c r="LM272">
        <v>0.16295100000000001</v>
      </c>
      <c r="LN272">
        <v>0.63970990000000005</v>
      </c>
      <c r="LO272">
        <v>28.402560000000001</v>
      </c>
      <c r="LP272" s="1">
        <v>4.0396349999999998E-4</v>
      </c>
      <c r="LQ272">
        <v>0.156584</v>
      </c>
      <c r="LR272">
        <v>0.63943519999999998</v>
      </c>
      <c r="LS272">
        <v>28.837250000000001</v>
      </c>
      <c r="LT272">
        <v>3.873282E-4</v>
      </c>
      <c r="LU272">
        <v>0.15018300000000001</v>
      </c>
      <c r="LV272">
        <v>0.63922239999999997</v>
      </c>
      <c r="LW272">
        <v>29.198149999999998</v>
      </c>
      <c r="LX272" s="1">
        <v>3.708494E-4</v>
      </c>
      <c r="LY272">
        <v>0.14382449999999999</v>
      </c>
      <c r="LZ272">
        <v>0.63903220000000005</v>
      </c>
      <c r="MA272">
        <v>29.247679999999999</v>
      </c>
      <c r="MB272" s="1">
        <v>3.5419269999999999E-4</v>
      </c>
      <c r="MC272">
        <v>0.1375758</v>
      </c>
      <c r="MD272">
        <v>0.63887130000000003</v>
      </c>
      <c r="ME272">
        <v>28.84684</v>
      </c>
      <c r="MF272" s="1">
        <v>3.3728769999999999E-4</v>
      </c>
      <c r="MG272">
        <v>0.13148560000000001</v>
      </c>
      <c r="MH272">
        <v>0.63874949999999997</v>
      </c>
      <c r="MI272">
        <v>28.337409999999998</v>
      </c>
      <c r="MJ272" s="1">
        <v>3.2107730000000001E-4</v>
      </c>
      <c r="MK272">
        <v>0.1255925</v>
      </c>
      <c r="ML272">
        <v>0.63866069999999997</v>
      </c>
      <c r="MM272">
        <v>27.84282</v>
      </c>
      <c r="MN272" s="1">
        <v>3.0565330000000002E-4</v>
      </c>
      <c r="MO272">
        <v>0.1199336</v>
      </c>
      <c r="MP272">
        <v>0.63857779999999997</v>
      </c>
      <c r="MQ272">
        <v>28.041239999999998</v>
      </c>
      <c r="MR272" s="1">
        <v>2.9107269999999999E-4</v>
      </c>
      <c r="MS272">
        <v>0.1145525</v>
      </c>
      <c r="MT272">
        <v>0.63852450000000005</v>
      </c>
      <c r="MU272">
        <v>28.057110000000002</v>
      </c>
      <c r="MV272" s="1">
        <v>2.7727459999999998E-4</v>
      </c>
      <c r="MW272">
        <v>0.1094358</v>
      </c>
      <c r="MX272">
        <v>0.6384957</v>
      </c>
      <c r="MY272">
        <v>28.064869999999999</v>
      </c>
      <c r="MZ272" s="1">
        <v>2.6411609999999998E-4</v>
      </c>
      <c r="NA272">
        <v>0.1045194</v>
      </c>
      <c r="NB272">
        <v>0.6384763</v>
      </c>
      <c r="NC272">
        <v>28.034230000000001</v>
      </c>
      <c r="ND272" s="1">
        <v>2.5135670000000002E-4</v>
      </c>
      <c r="NE272">
        <v>9.9728819999999996E-2</v>
      </c>
      <c r="NF272">
        <v>0.63843550000000004</v>
      </c>
      <c r="NG272">
        <v>28.033259999999999</v>
      </c>
      <c r="NH272" s="1">
        <v>2.3887410000000001E-4</v>
      </c>
      <c r="NI272">
        <v>9.5016779999999995E-2</v>
      </c>
      <c r="NJ272">
        <v>0.63843439999999996</v>
      </c>
      <c r="NK272">
        <v>27.824190000000002</v>
      </c>
      <c r="NL272" s="1">
        <v>2.267108E-4</v>
      </c>
      <c r="NM272">
        <v>9.039585E-2</v>
      </c>
      <c r="NN272">
        <v>0.63840370000000002</v>
      </c>
      <c r="NO272">
        <v>27.46001</v>
      </c>
      <c r="NP272" s="1">
        <v>2.1510299999999999E-4</v>
      </c>
      <c r="NQ272">
        <v>8.595759E-2</v>
      </c>
      <c r="NR272">
        <v>0.63842270000000001</v>
      </c>
      <c r="NS272">
        <v>27.020800000000001</v>
      </c>
      <c r="NT272" s="1">
        <v>2.0432499999999999E-4</v>
      </c>
      <c r="NU272">
        <v>8.1811090000000003E-2</v>
      </c>
      <c r="NV272">
        <v>0.63840529999999995</v>
      </c>
      <c r="NW272">
        <v>27.28715</v>
      </c>
      <c r="NX272" s="1">
        <v>1.945212E-4</v>
      </c>
      <c r="NY272">
        <v>7.8029399999999999E-2</v>
      </c>
      <c r="NZ272">
        <v>0.63840350000000001</v>
      </c>
      <c r="OA272">
        <v>27.726019999999998</v>
      </c>
      <c r="OB272" s="1">
        <v>1.856378E-4</v>
      </c>
      <c r="OC272">
        <v>7.4595129999999996E-2</v>
      </c>
      <c r="OD272">
        <v>0.63840129999999995</v>
      </c>
      <c r="OE272">
        <v>28.118819999999999</v>
      </c>
      <c r="OF272" s="1">
        <v>1.7752180000000001E-4</v>
      </c>
      <c r="OG272">
        <v>7.1460209999999996E-2</v>
      </c>
      <c r="OH272">
        <v>0.63840490000000005</v>
      </c>
      <c r="OI272">
        <v>28.501380000000001</v>
      </c>
      <c r="OJ272" s="1">
        <v>1.7006740000000001E-4</v>
      </c>
      <c r="OK272">
        <v>6.8573770000000006E-2</v>
      </c>
    </row>
    <row r="273" spans="1:401" x14ac:dyDescent="0.35">
      <c r="A273">
        <v>279</v>
      </c>
      <c r="B273" t="s">
        <v>4</v>
      </c>
      <c r="C273" t="s">
        <v>181</v>
      </c>
      <c r="D273" t="s">
        <v>279</v>
      </c>
      <c r="E273">
        <v>898.16030000000001</v>
      </c>
      <c r="F273">
        <v>0.93193539999999997</v>
      </c>
      <c r="G273">
        <v>23.82442</v>
      </c>
      <c r="H273">
        <v>0</v>
      </c>
      <c r="I273">
        <v>0</v>
      </c>
      <c r="J273">
        <v>0.92920709999999995</v>
      </c>
      <c r="K273">
        <v>23.765709999999999</v>
      </c>
      <c r="L273">
        <v>0</v>
      </c>
      <c r="M273">
        <v>0</v>
      </c>
      <c r="N273">
        <v>0.92649280000000001</v>
      </c>
      <c r="O273">
        <v>23.81025</v>
      </c>
      <c r="P273">
        <v>0</v>
      </c>
      <c r="Q273">
        <v>0</v>
      </c>
      <c r="R273">
        <v>0.92386599999999997</v>
      </c>
      <c r="S273">
        <v>23.676100000000002</v>
      </c>
      <c r="T273">
        <v>0</v>
      </c>
      <c r="U273">
        <v>0</v>
      </c>
      <c r="V273">
        <v>0.92130049999999997</v>
      </c>
      <c r="W273">
        <v>23.35633</v>
      </c>
      <c r="X273">
        <v>0</v>
      </c>
      <c r="Y273">
        <v>0</v>
      </c>
      <c r="Z273">
        <v>0.91881109999999999</v>
      </c>
      <c r="AA273">
        <v>23.171040000000001</v>
      </c>
      <c r="AB273">
        <v>0</v>
      </c>
      <c r="AC273">
        <v>0</v>
      </c>
      <c r="AD273">
        <v>0.91633489999999995</v>
      </c>
      <c r="AE273">
        <v>23.030889999999999</v>
      </c>
      <c r="AF273">
        <v>0</v>
      </c>
      <c r="AG273">
        <v>0</v>
      </c>
      <c r="AH273">
        <v>0.9137054</v>
      </c>
      <c r="AI273">
        <v>23.390470000000001</v>
      </c>
      <c r="AJ273">
        <v>0</v>
      </c>
      <c r="AK273">
        <v>0</v>
      </c>
      <c r="AL273">
        <v>0.91067609999999999</v>
      </c>
      <c r="AM273">
        <v>23.838259999999998</v>
      </c>
      <c r="AN273">
        <v>0</v>
      </c>
      <c r="AO273">
        <v>0</v>
      </c>
      <c r="AP273">
        <v>0.90719439999999996</v>
      </c>
      <c r="AQ273">
        <v>24.241669999999999</v>
      </c>
      <c r="AR273">
        <v>0</v>
      </c>
      <c r="AS273">
        <v>0</v>
      </c>
      <c r="AT273">
        <v>0.90343790000000002</v>
      </c>
      <c r="AU273">
        <v>24.549969999999998</v>
      </c>
      <c r="AV273">
        <v>0</v>
      </c>
      <c r="AW273">
        <v>0</v>
      </c>
      <c r="AX273">
        <v>0.89969940000000004</v>
      </c>
      <c r="AY273">
        <v>24.533539999999999</v>
      </c>
      <c r="AZ273">
        <v>0</v>
      </c>
      <c r="BA273">
        <v>0</v>
      </c>
      <c r="BB273">
        <v>0.89620040000000001</v>
      </c>
      <c r="BC273">
        <v>24.520150000000001</v>
      </c>
      <c r="BD273">
        <v>0</v>
      </c>
      <c r="BE273">
        <v>0</v>
      </c>
      <c r="BF273">
        <v>0.89296379999999997</v>
      </c>
      <c r="BG273">
        <v>24.537040000000001</v>
      </c>
      <c r="BH273">
        <v>1.8111619999999999E-19</v>
      </c>
      <c r="BI273">
        <v>3.5169079999999999E-17</v>
      </c>
      <c r="BJ273">
        <v>0.88990930000000001</v>
      </c>
      <c r="BK273">
        <v>24.677040000000002</v>
      </c>
      <c r="BL273" s="1">
        <v>1.3884139999999999E-13</v>
      </c>
      <c r="BM273" s="1">
        <v>3.8574569999999997E-11</v>
      </c>
      <c r="BN273">
        <v>0.88695659999999998</v>
      </c>
      <c r="BO273">
        <v>25.33839</v>
      </c>
      <c r="BP273" s="1">
        <v>5.7448659999999998E-8</v>
      </c>
      <c r="BQ273" s="1">
        <v>1.4067629999999999E-5</v>
      </c>
      <c r="BR273">
        <v>0.88398010000000005</v>
      </c>
      <c r="BS273">
        <v>25.862110000000001</v>
      </c>
      <c r="BT273" s="1">
        <v>5.0041730000000001E-5</v>
      </c>
      <c r="BU273" s="1">
        <v>1.297851E-2</v>
      </c>
      <c r="BV273">
        <v>0.88080559999999997</v>
      </c>
      <c r="BW273">
        <v>26.272919999999999</v>
      </c>
      <c r="BX273" s="1">
        <v>6.4749619999999999E-3</v>
      </c>
      <c r="BY273" s="1">
        <v>1.758249</v>
      </c>
      <c r="BZ273">
        <v>0.87744080000000002</v>
      </c>
      <c r="CA273">
        <v>26.478200000000001</v>
      </c>
      <c r="CB273" s="1">
        <v>0.22724420000000001</v>
      </c>
      <c r="CC273" s="1">
        <v>64.201549999999997</v>
      </c>
      <c r="CD273">
        <v>0.87364269999999999</v>
      </c>
      <c r="CE273">
        <v>26.32592</v>
      </c>
      <c r="CF273" s="1">
        <v>2.9054920000000002</v>
      </c>
      <c r="CG273" s="1">
        <v>851.13369999999998</v>
      </c>
      <c r="CH273">
        <v>0.86928660000000002</v>
      </c>
      <c r="CI273">
        <v>25.982320000000001</v>
      </c>
      <c r="CJ273" s="1">
        <v>16.375209999999999</v>
      </c>
      <c r="CK273">
        <v>4963.24</v>
      </c>
      <c r="CL273">
        <v>0.86431369999999996</v>
      </c>
      <c r="CM273">
        <v>25.848949999999999</v>
      </c>
      <c r="CN273">
        <v>46.811779999999999</v>
      </c>
      <c r="CO273">
        <v>14640.99</v>
      </c>
      <c r="CP273">
        <v>0.85892740000000001</v>
      </c>
      <c r="CQ273">
        <v>26.005859999999998</v>
      </c>
      <c r="CR273">
        <v>75.690889999999996</v>
      </c>
      <c r="CS273">
        <v>24376.74</v>
      </c>
      <c r="CT273">
        <v>0.85310019999999998</v>
      </c>
      <c r="CU273">
        <v>26.55021</v>
      </c>
      <c r="CV273">
        <v>75.695890000000006</v>
      </c>
      <c r="CW273">
        <v>25058.39</v>
      </c>
      <c r="CX273">
        <v>0.84678419999999999</v>
      </c>
      <c r="CY273">
        <v>26.628969999999999</v>
      </c>
      <c r="CZ273">
        <v>50.384779999999999</v>
      </c>
      <c r="DA273">
        <v>17113.91</v>
      </c>
      <c r="DB273">
        <v>0.84026489999999998</v>
      </c>
      <c r="DC273">
        <v>26.97654</v>
      </c>
      <c r="DD273">
        <v>23.832640000000001</v>
      </c>
      <c r="DE273">
        <v>8291.6880000000001</v>
      </c>
      <c r="DF273">
        <v>0.83365690000000003</v>
      </c>
      <c r="DG273">
        <v>27.101420000000001</v>
      </c>
      <c r="DH273">
        <v>8.4835729999999998</v>
      </c>
      <c r="DI273">
        <v>3016.6469999999999</v>
      </c>
      <c r="DJ273">
        <v>0.8267717</v>
      </c>
      <c r="DK273">
        <v>26.82769</v>
      </c>
      <c r="DL273">
        <v>2.411324</v>
      </c>
      <c r="DM273">
        <v>873.81870000000004</v>
      </c>
      <c r="DN273">
        <v>0.81956669999999998</v>
      </c>
      <c r="DO273">
        <v>26.435169999999999</v>
      </c>
      <c r="DP273">
        <v>0.60137119999999999</v>
      </c>
      <c r="DQ273">
        <v>220.45310000000001</v>
      </c>
      <c r="DR273">
        <v>0.81212569999999995</v>
      </c>
      <c r="DS273">
        <v>26.211369999999999</v>
      </c>
      <c r="DT273">
        <v>0.16893069999999999</v>
      </c>
      <c r="DU273">
        <v>61.089449999999999</v>
      </c>
      <c r="DV273">
        <v>0.80451969999999995</v>
      </c>
      <c r="DW273">
        <v>26.26324</v>
      </c>
      <c r="DX273">
        <v>8.2473370000000004E-2</v>
      </c>
      <c r="DY273">
        <v>28.663620000000002</v>
      </c>
      <c r="DZ273">
        <v>0.79664550000000001</v>
      </c>
      <c r="EA273">
        <v>27.000800000000002</v>
      </c>
      <c r="EB273">
        <v>6.77035E-2</v>
      </c>
      <c r="EC273">
        <v>23.106210000000001</v>
      </c>
      <c r="ED273">
        <v>0.78861239999999999</v>
      </c>
      <c r="EE273">
        <v>27.762799999999999</v>
      </c>
      <c r="EF273">
        <v>6.4636490000000005E-2</v>
      </c>
      <c r="EG273">
        <v>22.08128</v>
      </c>
      <c r="EH273">
        <v>0.7806033</v>
      </c>
      <c r="EI273">
        <v>28.382570000000001</v>
      </c>
      <c r="EJ273">
        <v>6.1899170000000003E-2</v>
      </c>
      <c r="EK273">
        <v>21.263439999999999</v>
      </c>
      <c r="EL273">
        <v>0.77379279999999995</v>
      </c>
      <c r="EM273">
        <v>28.721959999999999</v>
      </c>
      <c r="EN273">
        <v>5.8136210000000001E-2</v>
      </c>
      <c r="EO273">
        <v>20.06223</v>
      </c>
      <c r="EP273">
        <v>0.7666444</v>
      </c>
      <c r="EQ273">
        <v>28.414490000000001</v>
      </c>
      <c r="ER273">
        <v>5.357315E-2</v>
      </c>
      <c r="ES273">
        <v>18.57666</v>
      </c>
      <c r="ET273">
        <v>0.75948349999999998</v>
      </c>
      <c r="EU273">
        <v>27.706579999999999</v>
      </c>
      <c r="EV273" s="1">
        <v>4.8722960000000003E-2</v>
      </c>
      <c r="EW273">
        <v>16.982019999999999</v>
      </c>
      <c r="EX273">
        <v>0.75220359999999997</v>
      </c>
      <c r="EY273">
        <v>27.180769999999999</v>
      </c>
      <c r="EZ273">
        <v>4.3954220000000002E-2</v>
      </c>
      <c r="FA273">
        <v>15.397259999999999</v>
      </c>
      <c r="FB273">
        <v>0.74503730000000001</v>
      </c>
      <c r="FC273">
        <v>26.874500000000001</v>
      </c>
      <c r="FD273" s="1">
        <v>3.9494769999999998E-2</v>
      </c>
      <c r="FE273">
        <v>13.898870000000001</v>
      </c>
      <c r="FF273">
        <v>0.73775190000000002</v>
      </c>
      <c r="FG273">
        <v>27.158049999999999</v>
      </c>
      <c r="FH273" s="1">
        <v>3.5415149999999999E-2</v>
      </c>
      <c r="FI273">
        <v>12.5227</v>
      </c>
      <c r="FJ273">
        <v>0.73024730000000004</v>
      </c>
      <c r="FK273">
        <v>27.485669999999999</v>
      </c>
      <c r="FL273">
        <v>3.1731769999999999E-2</v>
      </c>
      <c r="FM273">
        <v>11.27603</v>
      </c>
      <c r="FN273">
        <v>0.72234640000000006</v>
      </c>
      <c r="FO273">
        <v>27.71902</v>
      </c>
      <c r="FP273" s="1">
        <v>2.84376E-2</v>
      </c>
      <c r="FQ273">
        <v>10.15929</v>
      </c>
      <c r="FR273">
        <v>0.7146593</v>
      </c>
      <c r="FS273">
        <v>27.772220000000001</v>
      </c>
      <c r="FT273" s="1">
        <v>2.5507149999999999E-2</v>
      </c>
      <c r="FU273">
        <v>9.15869</v>
      </c>
      <c r="FV273">
        <v>0.70763920000000002</v>
      </c>
      <c r="FW273">
        <v>27.54419</v>
      </c>
      <c r="FX273" s="1">
        <v>2.2913719999999999E-2</v>
      </c>
      <c r="FY273">
        <v>8.263007</v>
      </c>
      <c r="FZ273">
        <v>0.70035309999999995</v>
      </c>
      <c r="GA273">
        <v>27.151859999999999</v>
      </c>
      <c r="GB273" s="1">
        <v>2.0575349999999999E-2</v>
      </c>
      <c r="GC273">
        <v>7.4556230000000001</v>
      </c>
      <c r="GD273">
        <v>0.69312379999999996</v>
      </c>
      <c r="GE273">
        <v>26.678809999999999</v>
      </c>
      <c r="GF273" s="1">
        <v>1.845989E-2</v>
      </c>
      <c r="GG273">
        <v>6.7210520000000002</v>
      </c>
      <c r="GH273">
        <v>0.6858959</v>
      </c>
      <c r="GI273">
        <v>26.39659</v>
      </c>
      <c r="GJ273" s="1">
        <v>1.6560780000000001E-2</v>
      </c>
      <c r="GK273">
        <v>6.0577920000000001</v>
      </c>
      <c r="GL273">
        <v>0.68001</v>
      </c>
      <c r="GM273">
        <v>26.76755</v>
      </c>
      <c r="GN273" s="1">
        <v>1.4851349999999999E-2</v>
      </c>
      <c r="GO273">
        <v>5.450386</v>
      </c>
      <c r="GP273">
        <v>0.67442950000000002</v>
      </c>
      <c r="GQ273">
        <v>27.40691</v>
      </c>
      <c r="GR273" s="1">
        <v>1.331453E-2</v>
      </c>
      <c r="GS273">
        <v>4.9002559999999997</v>
      </c>
      <c r="GT273">
        <v>0.66938839999999999</v>
      </c>
      <c r="GU273">
        <v>28.219819999999999</v>
      </c>
      <c r="GV273" s="1">
        <v>1.1939730000000001E-2</v>
      </c>
      <c r="GW273">
        <v>4.4039809999999999</v>
      </c>
      <c r="GX273">
        <v>0.66510639999999999</v>
      </c>
      <c r="GY273">
        <v>28.845510000000001</v>
      </c>
      <c r="GZ273" s="1">
        <v>1.070888E-2</v>
      </c>
      <c r="HA273">
        <v>3.956772</v>
      </c>
      <c r="HB273">
        <v>0.66116739999999996</v>
      </c>
      <c r="HC273">
        <v>28.991700000000002</v>
      </c>
      <c r="HD273" s="1">
        <v>9.5972079999999994E-3</v>
      </c>
      <c r="HE273">
        <v>3.5523950000000002</v>
      </c>
      <c r="HF273">
        <v>0.65769849999999996</v>
      </c>
      <c r="HG273">
        <v>28.484259999999999</v>
      </c>
      <c r="HH273" s="1">
        <v>8.5913759999999995E-3</v>
      </c>
      <c r="HI273">
        <v>3.1847449999999999</v>
      </c>
      <c r="HJ273">
        <v>0.65473499999999996</v>
      </c>
      <c r="HK273">
        <v>27.90436</v>
      </c>
      <c r="HL273" s="1">
        <v>7.6769059999999998E-3</v>
      </c>
      <c r="HM273">
        <v>2.849383</v>
      </c>
      <c r="HN273">
        <v>0.65229610000000005</v>
      </c>
      <c r="HO273">
        <v>27.409549999999999</v>
      </c>
      <c r="HP273" s="1">
        <v>6.8390769999999998E-3</v>
      </c>
      <c r="HQ273">
        <v>2.5412669999999999</v>
      </c>
      <c r="HR273">
        <v>0.65029729999999997</v>
      </c>
      <c r="HS273">
        <v>27.42427</v>
      </c>
      <c r="HT273" s="1">
        <v>6.0681060000000002E-3</v>
      </c>
      <c r="HU273">
        <v>2.2567300000000001</v>
      </c>
      <c r="HV273">
        <v>0.64867129999999995</v>
      </c>
      <c r="HW273">
        <v>27.84198</v>
      </c>
      <c r="HX273" s="1">
        <v>5.3506539999999998E-3</v>
      </c>
      <c r="HY273">
        <v>1.9917100000000001</v>
      </c>
      <c r="HZ273">
        <v>0.64737339999999999</v>
      </c>
      <c r="IA273">
        <v>28.19556</v>
      </c>
      <c r="IB273" s="1">
        <v>4.6701970000000001E-3</v>
      </c>
      <c r="IC273">
        <v>1.7402599999999999</v>
      </c>
      <c r="ID273">
        <v>0.6463276</v>
      </c>
      <c r="IE273">
        <v>28.590140000000002</v>
      </c>
      <c r="IF273" s="1">
        <v>4.008798E-3</v>
      </c>
      <c r="IG273">
        <v>1.496043</v>
      </c>
      <c r="IH273">
        <v>0.64553760000000004</v>
      </c>
      <c r="II273">
        <v>28.612410000000001</v>
      </c>
      <c r="IJ273" s="1">
        <v>3.3619330000000001E-3</v>
      </c>
      <c r="IK273">
        <v>1.2568980000000001</v>
      </c>
      <c r="IL273">
        <v>0.64493750000000005</v>
      </c>
      <c r="IM273">
        <v>28.232880000000002</v>
      </c>
      <c r="IN273" s="1">
        <v>2.7493750000000001E-3</v>
      </c>
      <c r="IO273">
        <v>1.0296019999999999</v>
      </c>
      <c r="IP273">
        <v>0.6444685</v>
      </c>
      <c r="IQ273">
        <v>27.73387</v>
      </c>
      <c r="IR273" s="1">
        <v>2.2052299999999999E-3</v>
      </c>
      <c r="IS273">
        <v>0.8267253</v>
      </c>
      <c r="IT273">
        <v>0.64407380000000003</v>
      </c>
      <c r="IU273">
        <v>27.348690000000001</v>
      </c>
      <c r="IV273" s="1">
        <v>1.75936E-3</v>
      </c>
      <c r="IW273">
        <v>0.65955149999999996</v>
      </c>
      <c r="IX273">
        <v>0.64374609999999999</v>
      </c>
      <c r="IY273">
        <v>27.735659999999999</v>
      </c>
      <c r="IZ273" s="1">
        <v>1.421825E-3</v>
      </c>
      <c r="JA273">
        <v>0.53243439999999997</v>
      </c>
      <c r="JB273">
        <v>0.6434744</v>
      </c>
      <c r="JC273">
        <v>28.225339999999999</v>
      </c>
      <c r="JD273" s="1">
        <v>1.182111E-3</v>
      </c>
      <c r="JE273">
        <v>0.44175059999999999</v>
      </c>
      <c r="JF273">
        <v>0.64321989999999996</v>
      </c>
      <c r="JG273">
        <v>28.737739999999999</v>
      </c>
      <c r="JH273" s="1">
        <v>1.0164530000000001E-3</v>
      </c>
      <c r="JI273">
        <v>0.37904549999999998</v>
      </c>
      <c r="JJ273">
        <v>0.6429589</v>
      </c>
      <c r="JK273">
        <v>28.873809999999999</v>
      </c>
      <c r="JL273" s="1">
        <v>9.0000629999999996E-4</v>
      </c>
      <c r="JM273">
        <v>0.33507429999999999</v>
      </c>
      <c r="JN273">
        <v>0.64270450000000001</v>
      </c>
      <c r="JO273">
        <v>28.768899999999999</v>
      </c>
      <c r="JP273" s="1">
        <v>8.1326110000000005E-4</v>
      </c>
      <c r="JQ273">
        <v>0.30246410000000001</v>
      </c>
      <c r="JR273">
        <v>0.64240459999999999</v>
      </c>
      <c r="JS273">
        <v>28.293310000000002</v>
      </c>
      <c r="JT273" s="1">
        <v>7.4401179999999999E-4</v>
      </c>
      <c r="JU273">
        <v>0.2765589</v>
      </c>
      <c r="JV273">
        <v>0.642123</v>
      </c>
      <c r="JW273">
        <v>27.79148</v>
      </c>
      <c r="JX273" s="1">
        <v>6.8660590000000005E-4</v>
      </c>
      <c r="JY273">
        <v>0.25511240000000002</v>
      </c>
      <c r="JZ273">
        <v>0.64183780000000001</v>
      </c>
      <c r="KA273">
        <v>27.337219999999999</v>
      </c>
      <c r="KB273" s="1">
        <v>6.3846010000000002E-4</v>
      </c>
      <c r="KC273">
        <v>0.23715600000000001</v>
      </c>
      <c r="KD273">
        <v>0.64150910000000005</v>
      </c>
      <c r="KE273">
        <v>27.553940000000001</v>
      </c>
      <c r="KF273" s="1">
        <v>5.9820969999999996E-4</v>
      </c>
      <c r="KG273">
        <v>0.22216279999999999</v>
      </c>
      <c r="KH273">
        <v>0.64117659999999999</v>
      </c>
      <c r="KI273">
        <v>27.871559999999999</v>
      </c>
      <c r="KJ273" s="1">
        <v>5.6459900000000005E-4</v>
      </c>
      <c r="KK273">
        <v>0.2096075</v>
      </c>
      <c r="KL273">
        <v>0.64082689999999998</v>
      </c>
      <c r="KM273">
        <v>28.417200000000001</v>
      </c>
      <c r="KN273" s="1">
        <v>5.3615059999999998E-4</v>
      </c>
      <c r="KO273">
        <v>0.199017</v>
      </c>
      <c r="KP273">
        <v>0.64048179999999999</v>
      </c>
      <c r="KQ273">
        <v>29.00722</v>
      </c>
      <c r="KR273" s="1">
        <v>5.1192390000000005E-4</v>
      </c>
      <c r="KS273">
        <v>0.18999050000000001</v>
      </c>
      <c r="KT273">
        <v>0.64011910000000005</v>
      </c>
      <c r="KU273">
        <v>29.14507</v>
      </c>
      <c r="KV273" s="1">
        <v>4.9101470000000003E-4</v>
      </c>
      <c r="KW273">
        <v>0.182226</v>
      </c>
      <c r="KX273">
        <v>0.63975389999999999</v>
      </c>
      <c r="KY273">
        <v>28.954840000000001</v>
      </c>
      <c r="KZ273" s="1">
        <v>4.7259379999999999E-4</v>
      </c>
      <c r="LA273">
        <v>0.17539450000000001</v>
      </c>
      <c r="LB273">
        <v>0.63941740000000002</v>
      </c>
      <c r="LC273">
        <v>28.559239999999999</v>
      </c>
      <c r="LD273" s="1">
        <v>4.5564219999999999E-4</v>
      </c>
      <c r="LE273">
        <v>0.16912530000000001</v>
      </c>
      <c r="LF273">
        <v>0.63908849999999995</v>
      </c>
      <c r="LG273">
        <v>28.149339999999999</v>
      </c>
      <c r="LH273" s="1">
        <v>4.3924799999999999E-4</v>
      </c>
      <c r="LI273">
        <v>0.1630645</v>
      </c>
      <c r="LJ273">
        <v>0.6387718</v>
      </c>
      <c r="LK273">
        <v>28.241029999999999</v>
      </c>
      <c r="LL273" s="1">
        <v>4.228527E-4</v>
      </c>
      <c r="LM273">
        <v>0.15702260000000001</v>
      </c>
      <c r="LN273">
        <v>0.63848130000000003</v>
      </c>
      <c r="LO273">
        <v>28.465710000000001</v>
      </c>
      <c r="LP273" s="1">
        <v>4.0626779999999998E-4</v>
      </c>
      <c r="LQ273">
        <v>0.15090770000000001</v>
      </c>
      <c r="LR273">
        <v>0.63824230000000004</v>
      </c>
      <c r="LS273">
        <v>28.88</v>
      </c>
      <c r="LT273" s="1">
        <v>3.8962890000000003E-4</v>
      </c>
      <c r="LU273">
        <v>0.14475650000000001</v>
      </c>
      <c r="LV273">
        <v>0.63802219999999998</v>
      </c>
      <c r="LW273">
        <v>29.222639999999998</v>
      </c>
      <c r="LX273" s="1">
        <v>3.7313299999999999E-4</v>
      </c>
      <c r="LY273">
        <v>0.1386423</v>
      </c>
      <c r="LZ273">
        <v>0.63784059999999998</v>
      </c>
      <c r="MA273">
        <v>29.26698</v>
      </c>
      <c r="MB273" s="1">
        <v>3.5642649999999997E-4</v>
      </c>
      <c r="MC273">
        <v>0.13262689999999999</v>
      </c>
      <c r="MD273">
        <v>0.63767929999999995</v>
      </c>
      <c r="ME273">
        <v>28.86497</v>
      </c>
      <c r="MF273" s="1">
        <v>3.3944159999999999E-4</v>
      </c>
      <c r="MG273">
        <v>0.12675839999999999</v>
      </c>
      <c r="MH273">
        <v>0.63756780000000002</v>
      </c>
      <c r="MI273">
        <v>28.372710000000001</v>
      </c>
      <c r="MJ273" s="1">
        <v>3.2315479999999998E-4</v>
      </c>
      <c r="MK273">
        <v>0.1210796</v>
      </c>
      <c r="ML273">
        <v>0.63748400000000005</v>
      </c>
      <c r="MM273">
        <v>27.88729</v>
      </c>
      <c r="MN273" s="1">
        <v>3.0763509999999998E-4</v>
      </c>
      <c r="MO273">
        <v>0.1156205</v>
      </c>
      <c r="MP273">
        <v>0.63739789999999996</v>
      </c>
      <c r="MQ273">
        <v>28.094290000000001</v>
      </c>
      <c r="MR273" s="1">
        <v>2.9294530000000002E-4</v>
      </c>
      <c r="MS273">
        <v>0.1104251</v>
      </c>
      <c r="MT273">
        <v>0.63734789999999997</v>
      </c>
      <c r="MU273">
        <v>28.105440000000002</v>
      </c>
      <c r="MV273" s="1">
        <v>2.7905870000000002E-4</v>
      </c>
      <c r="MW273">
        <v>0.1054871</v>
      </c>
      <c r="MX273">
        <v>0.63731859999999996</v>
      </c>
      <c r="MY273">
        <v>28.08437</v>
      </c>
      <c r="MZ273" s="1">
        <v>2.6583500000000002E-4</v>
      </c>
      <c r="NA273">
        <v>0.10075389999999999</v>
      </c>
      <c r="NB273">
        <v>0.63728090000000004</v>
      </c>
      <c r="NC273">
        <v>28.042110000000001</v>
      </c>
      <c r="ND273" s="1">
        <v>2.5303899999999999E-4</v>
      </c>
      <c r="NE273">
        <v>9.6150200000000005E-2</v>
      </c>
      <c r="NF273">
        <v>0.63727679999999998</v>
      </c>
      <c r="NG273">
        <v>28.045269999999999</v>
      </c>
      <c r="NH273" s="1">
        <v>2.4052589999999999E-4</v>
      </c>
      <c r="NI273">
        <v>9.162352E-2</v>
      </c>
      <c r="NJ273">
        <v>0.63726170000000004</v>
      </c>
      <c r="NK273">
        <v>27.83953</v>
      </c>
      <c r="NL273" s="1">
        <v>2.2831530000000001E-4</v>
      </c>
      <c r="NM273">
        <v>8.7183040000000003E-2</v>
      </c>
      <c r="NN273">
        <v>0.63724829999999999</v>
      </c>
      <c r="NO273">
        <v>27.496749999999999</v>
      </c>
      <c r="NP273" s="1">
        <v>2.166255E-4</v>
      </c>
      <c r="NQ273">
        <v>8.2902649999999994E-2</v>
      </c>
      <c r="NR273">
        <v>0.63724369999999997</v>
      </c>
      <c r="NS273">
        <v>27.07461</v>
      </c>
      <c r="NT273" s="1">
        <v>2.0572480000000001E-4</v>
      </c>
      <c r="NU273">
        <v>7.8889150000000005E-2</v>
      </c>
      <c r="NV273">
        <v>0.63722310000000004</v>
      </c>
      <c r="NW273">
        <v>27.355329999999999</v>
      </c>
      <c r="NX273" s="1">
        <v>1.9579069999999999E-4</v>
      </c>
      <c r="NY273">
        <v>7.5218129999999994E-2</v>
      </c>
      <c r="NZ273">
        <v>0.63722639999999997</v>
      </c>
      <c r="OA273">
        <v>27.790320000000001</v>
      </c>
      <c r="OB273" s="1">
        <v>1.8679030000000001E-4</v>
      </c>
      <c r="OC273">
        <v>7.1885760000000007E-2</v>
      </c>
      <c r="OD273">
        <v>0.63722840000000003</v>
      </c>
      <c r="OE273">
        <v>28.161249999999999</v>
      </c>
      <c r="OF273" s="1">
        <v>1.7857579999999999E-4</v>
      </c>
      <c r="OG273">
        <v>6.8847710000000006E-2</v>
      </c>
      <c r="OH273">
        <v>0.63723770000000002</v>
      </c>
      <c r="OI273">
        <v>28.530419999999999</v>
      </c>
      <c r="OJ273" s="1">
        <v>1.7104190000000001E-4</v>
      </c>
      <c r="OK273">
        <v>6.6053109999999998E-2</v>
      </c>
    </row>
    <row r="274" spans="1:401" x14ac:dyDescent="0.35">
      <c r="A274">
        <v>280</v>
      </c>
      <c r="B274" t="s">
        <v>4</v>
      </c>
      <c r="C274" t="s">
        <v>181</v>
      </c>
      <c r="D274" t="s">
        <v>280</v>
      </c>
      <c r="E274">
        <v>966.19460000000004</v>
      </c>
      <c r="F274">
        <v>0.85174470000000002</v>
      </c>
      <c r="G274">
        <v>23.882000000000001</v>
      </c>
      <c r="H274">
        <v>0</v>
      </c>
      <c r="I274">
        <v>0</v>
      </c>
      <c r="J274">
        <v>0.85041800000000001</v>
      </c>
      <c r="K274">
        <v>23.831040000000002</v>
      </c>
      <c r="L274">
        <v>0</v>
      </c>
      <c r="M274">
        <v>0</v>
      </c>
      <c r="N274">
        <v>0.8490993</v>
      </c>
      <c r="O274">
        <v>23.868040000000001</v>
      </c>
      <c r="P274">
        <v>0</v>
      </c>
      <c r="Q274">
        <v>0</v>
      </c>
      <c r="R274">
        <v>0.84782460000000004</v>
      </c>
      <c r="S274">
        <v>23.738589999999999</v>
      </c>
      <c r="T274">
        <v>0</v>
      </c>
      <c r="U274">
        <v>0</v>
      </c>
      <c r="V274">
        <v>0.84651209999999999</v>
      </c>
      <c r="W274">
        <v>23.396329999999999</v>
      </c>
      <c r="X274">
        <v>0</v>
      </c>
      <c r="Y274">
        <v>0</v>
      </c>
      <c r="Z274">
        <v>0.84533689999999995</v>
      </c>
      <c r="AA274">
        <v>23.199169999999999</v>
      </c>
      <c r="AB274">
        <v>0</v>
      </c>
      <c r="AC274">
        <v>0</v>
      </c>
      <c r="AD274">
        <v>0.84414180000000005</v>
      </c>
      <c r="AE274">
        <v>23.057780000000001</v>
      </c>
      <c r="AF274">
        <v>0</v>
      </c>
      <c r="AG274">
        <v>0</v>
      </c>
      <c r="AH274">
        <v>0.8428563</v>
      </c>
      <c r="AI274">
        <v>23.407109999999999</v>
      </c>
      <c r="AJ274">
        <v>0</v>
      </c>
      <c r="AK274">
        <v>0</v>
      </c>
      <c r="AL274">
        <v>0.841306</v>
      </c>
      <c r="AM274">
        <v>23.86834</v>
      </c>
      <c r="AN274">
        <v>0</v>
      </c>
      <c r="AO274">
        <v>0</v>
      </c>
      <c r="AP274">
        <v>0.83947629999999995</v>
      </c>
      <c r="AQ274">
        <v>24.282160000000001</v>
      </c>
      <c r="AR274">
        <v>0</v>
      </c>
      <c r="AS274">
        <v>0</v>
      </c>
      <c r="AT274">
        <v>0.83756750000000002</v>
      </c>
      <c r="AU274">
        <v>24.59272</v>
      </c>
      <c r="AV274">
        <v>0</v>
      </c>
      <c r="AW274">
        <v>0</v>
      </c>
      <c r="AX274">
        <v>0.83573149999999996</v>
      </c>
      <c r="AY274">
        <v>24.575700000000001</v>
      </c>
      <c r="AZ274">
        <v>0</v>
      </c>
      <c r="BA274">
        <v>0</v>
      </c>
      <c r="BB274">
        <v>0.8340883</v>
      </c>
      <c r="BC274">
        <v>24.534949999999998</v>
      </c>
      <c r="BD274">
        <v>0</v>
      </c>
      <c r="BE274">
        <v>0</v>
      </c>
      <c r="BF274">
        <v>0.83259369999999999</v>
      </c>
      <c r="BG274">
        <v>24.545819999999999</v>
      </c>
      <c r="BH274">
        <v>2.020629E-20</v>
      </c>
      <c r="BI274">
        <v>6.9448069999999999E-18</v>
      </c>
      <c r="BJ274">
        <v>0.83125640000000001</v>
      </c>
      <c r="BK274">
        <v>24.678450000000002</v>
      </c>
      <c r="BL274" s="1">
        <v>1.6995090000000001E-14</v>
      </c>
      <c r="BM274" s="1">
        <v>9.7113390000000003E-12</v>
      </c>
      <c r="BN274">
        <v>0.82995410000000003</v>
      </c>
      <c r="BO274">
        <v>25.335940000000001</v>
      </c>
      <c r="BP274" s="1">
        <v>2.7259899999999998E-8</v>
      </c>
      <c r="BQ274" s="1">
        <v>8.8377039999999994E-6</v>
      </c>
      <c r="BR274">
        <v>0.82855690000000004</v>
      </c>
      <c r="BS274">
        <v>25.887029999999999</v>
      </c>
      <c r="BT274" s="1">
        <v>2.9540820000000002E-5</v>
      </c>
      <c r="BU274" s="1">
        <v>1.051297E-2</v>
      </c>
      <c r="BV274">
        <v>0.82703879999999996</v>
      </c>
      <c r="BW274">
        <v>26.31757</v>
      </c>
      <c r="BX274" s="1">
        <v>4.350039E-3</v>
      </c>
      <c r="BY274" s="1">
        <v>1.6830639999999999</v>
      </c>
      <c r="BZ274">
        <v>0.8254051</v>
      </c>
      <c r="CA274">
        <v>26.52955</v>
      </c>
      <c r="CB274" s="1">
        <v>0.1683972</v>
      </c>
      <c r="CC274" s="1">
        <v>70.463999999999999</v>
      </c>
      <c r="CD274">
        <v>0.82350489999999998</v>
      </c>
      <c r="CE274">
        <v>26.3917</v>
      </c>
      <c r="CF274" s="1">
        <v>2.3346309999999999</v>
      </c>
      <c r="CG274">
        <v>1053.7070000000001</v>
      </c>
      <c r="CH274">
        <v>0.82130890000000001</v>
      </c>
      <c r="CI274">
        <v>26.022929999999999</v>
      </c>
      <c r="CJ274" s="1">
        <v>14.10802</v>
      </c>
      <c r="CK274">
        <v>6857.1970000000001</v>
      </c>
      <c r="CL274">
        <v>0.81874530000000001</v>
      </c>
      <c r="CM274">
        <v>25.86232</v>
      </c>
      <c r="CN274">
        <v>42.890790000000003</v>
      </c>
      <c r="CO274">
        <v>22397.01</v>
      </c>
      <c r="CP274">
        <v>0.81608029999999998</v>
      </c>
      <c r="CQ274">
        <v>25.996970000000001</v>
      </c>
      <c r="CR274">
        <v>73.289910000000006</v>
      </c>
      <c r="CS274">
        <v>41040.71</v>
      </c>
      <c r="CT274">
        <v>0.81321299999999996</v>
      </c>
      <c r="CU274">
        <v>26.54834</v>
      </c>
      <c r="CV274">
        <v>77.071190000000001</v>
      </c>
      <c r="CW274">
        <v>46197.91</v>
      </c>
      <c r="CX274">
        <v>0.81017260000000002</v>
      </c>
      <c r="CY274">
        <v>26.65476</v>
      </c>
      <c r="CZ274">
        <v>53.68533</v>
      </c>
      <c r="DA274">
        <v>34378.29</v>
      </c>
      <c r="DB274">
        <v>0.80693060000000005</v>
      </c>
      <c r="DC274">
        <v>27.01005</v>
      </c>
      <c r="DD274">
        <v>26.47409</v>
      </c>
      <c r="DE274">
        <v>18067.12</v>
      </c>
      <c r="DF274">
        <v>0.80375300000000005</v>
      </c>
      <c r="DG274">
        <v>27.16488</v>
      </c>
      <c r="DH274">
        <v>9.7846919999999997</v>
      </c>
      <c r="DI274">
        <v>7092.4380000000001</v>
      </c>
      <c r="DJ274">
        <v>0.80048609999999998</v>
      </c>
      <c r="DK274">
        <v>26.925999999999998</v>
      </c>
      <c r="DL274">
        <v>2.8704800000000001</v>
      </c>
      <c r="DM274">
        <v>2197.5509999999999</v>
      </c>
      <c r="DN274">
        <v>0.79705150000000002</v>
      </c>
      <c r="DO274">
        <v>26.510719999999999</v>
      </c>
      <c r="DP274">
        <v>0.72714749999999995</v>
      </c>
      <c r="DQ274">
        <v>578.50459999999998</v>
      </c>
      <c r="DR274">
        <v>0.79349369999999997</v>
      </c>
      <c r="DS274">
        <v>26.255949999999999</v>
      </c>
      <c r="DT274">
        <v>0.19719739999999999</v>
      </c>
      <c r="DU274">
        <v>153.7587</v>
      </c>
      <c r="DV274">
        <v>0.78993100000000005</v>
      </c>
      <c r="DW274">
        <v>26.26923</v>
      </c>
      <c r="DX274">
        <v>8.7822869999999997E-2</v>
      </c>
      <c r="DY274">
        <v>61.278390000000002</v>
      </c>
      <c r="DZ274">
        <v>0.78618120000000002</v>
      </c>
      <c r="EA274">
        <v>26.98226</v>
      </c>
      <c r="EB274">
        <v>6.8563009999999994E-2</v>
      </c>
      <c r="EC274">
        <v>44.352409999999999</v>
      </c>
      <c r="ED274">
        <v>0.78244270000000005</v>
      </c>
      <c r="EE274">
        <v>27.753920000000001</v>
      </c>
      <c r="EF274">
        <v>6.4882110000000007E-2</v>
      </c>
      <c r="EG274">
        <v>41.571680000000001</v>
      </c>
      <c r="EH274">
        <v>0.7787364</v>
      </c>
      <c r="EI274">
        <v>28.413820000000001</v>
      </c>
      <c r="EJ274">
        <v>6.2231290000000002E-2</v>
      </c>
      <c r="EK274">
        <v>40.281039999999997</v>
      </c>
      <c r="EL274">
        <v>0.77607720000000002</v>
      </c>
      <c r="EM274">
        <v>28.798739999999999</v>
      </c>
      <c r="EN274">
        <v>5.8601630000000002E-2</v>
      </c>
      <c r="EO274">
        <v>38.383629999999997</v>
      </c>
      <c r="EP274">
        <v>0.7731943</v>
      </c>
      <c r="EQ274">
        <v>28.553000000000001</v>
      </c>
      <c r="ER274">
        <v>5.4117760000000001E-2</v>
      </c>
      <c r="ES274">
        <v>35.868000000000002</v>
      </c>
      <c r="ET274">
        <v>0.76908469999999995</v>
      </c>
      <c r="EU274">
        <v>27.83839</v>
      </c>
      <c r="EV274" s="1">
        <v>4.9286870000000003E-2</v>
      </c>
      <c r="EW274">
        <v>33.046550000000003</v>
      </c>
      <c r="EX274">
        <v>0.7648374</v>
      </c>
      <c r="EY274">
        <v>27.29034</v>
      </c>
      <c r="EZ274" s="1">
        <v>4.4503040000000001E-2</v>
      </c>
      <c r="FA274">
        <v>30.174569999999999</v>
      </c>
      <c r="FB274">
        <v>0.76071809999999995</v>
      </c>
      <c r="FC274">
        <v>26.949860000000001</v>
      </c>
      <c r="FD274" s="1">
        <v>4.000807E-2</v>
      </c>
      <c r="FE274">
        <v>27.41414</v>
      </c>
      <c r="FF274">
        <v>0.75650740000000005</v>
      </c>
      <c r="FG274">
        <v>27.17231</v>
      </c>
      <c r="FH274" s="1">
        <v>3.5884190000000003E-2</v>
      </c>
      <c r="FI274">
        <v>24.844740000000002</v>
      </c>
      <c r="FJ274">
        <v>0.75208520000000001</v>
      </c>
      <c r="FK274">
        <v>27.50976</v>
      </c>
      <c r="FL274" s="1">
        <v>3.215457E-2</v>
      </c>
      <c r="FM274">
        <v>22.497170000000001</v>
      </c>
      <c r="FN274">
        <v>0.74744929999999998</v>
      </c>
      <c r="FO274">
        <v>27.69885</v>
      </c>
      <c r="FP274" s="1">
        <v>2.8816560000000001E-2</v>
      </c>
      <c r="FQ274">
        <v>20.378589999999999</v>
      </c>
      <c r="FR274">
        <v>0.74297780000000002</v>
      </c>
      <c r="FS274">
        <v>27.804079999999999</v>
      </c>
      <c r="FT274" s="1">
        <v>2.5846750000000002E-2</v>
      </c>
      <c r="FU274">
        <v>18.472239999999999</v>
      </c>
      <c r="FV274">
        <v>0.73900370000000004</v>
      </c>
      <c r="FW274">
        <v>27.602319999999999</v>
      </c>
      <c r="FX274" s="1">
        <v>2.3218679999999998E-2</v>
      </c>
      <c r="FY274">
        <v>16.753779999999999</v>
      </c>
      <c r="FZ274">
        <v>0.73480500000000004</v>
      </c>
      <c r="GA274">
        <v>27.23527</v>
      </c>
      <c r="GB274" s="1">
        <v>2.0853360000000001E-2</v>
      </c>
      <c r="GC274">
        <v>15.200150000000001</v>
      </c>
      <c r="GD274">
        <v>0.73058089999999998</v>
      </c>
      <c r="GE274">
        <v>26.78519</v>
      </c>
      <c r="GF274" s="1">
        <v>1.8710319999999999E-2</v>
      </c>
      <c r="GG274">
        <v>13.781599999999999</v>
      </c>
      <c r="GH274">
        <v>0.72647450000000002</v>
      </c>
      <c r="GI274">
        <v>26.470770000000002</v>
      </c>
      <c r="GJ274" s="1">
        <v>1.6789080000000001E-2</v>
      </c>
      <c r="GK274">
        <v>12.49183</v>
      </c>
      <c r="GL274">
        <v>0.72318269999999996</v>
      </c>
      <c r="GM274">
        <v>26.789850000000001</v>
      </c>
      <c r="GN274" s="1">
        <v>1.505951E-2</v>
      </c>
      <c r="GO274">
        <v>11.308479999999999</v>
      </c>
      <c r="GP274">
        <v>0.72004800000000002</v>
      </c>
      <c r="GQ274">
        <v>27.386199999999999</v>
      </c>
      <c r="GR274" s="1">
        <v>1.3502470000000001E-2</v>
      </c>
      <c r="GS274">
        <v>10.22946</v>
      </c>
      <c r="GT274">
        <v>0.71733069999999999</v>
      </c>
      <c r="GU274">
        <v>28.186610000000002</v>
      </c>
      <c r="GV274" s="1">
        <v>1.2109129999999999E-2</v>
      </c>
      <c r="GW274">
        <v>9.248113</v>
      </c>
      <c r="GX274">
        <v>0.71514940000000005</v>
      </c>
      <c r="GY274">
        <v>28.817240000000002</v>
      </c>
      <c r="GZ274" s="1">
        <v>1.086177E-2</v>
      </c>
      <c r="HA274">
        <v>8.3546329999999998</v>
      </c>
      <c r="HB274">
        <v>0.71306239999999999</v>
      </c>
      <c r="HC274">
        <v>29.035509999999999</v>
      </c>
      <c r="HD274" s="1">
        <v>9.7360840000000008E-3</v>
      </c>
      <c r="HE274">
        <v>7.5392659999999996</v>
      </c>
      <c r="HF274">
        <v>0.71132130000000005</v>
      </c>
      <c r="HG274">
        <v>28.569690000000001</v>
      </c>
      <c r="HH274" s="1">
        <v>8.7178819999999997E-3</v>
      </c>
      <c r="HI274">
        <v>6.7914640000000004</v>
      </c>
      <c r="HJ274">
        <v>0.70986590000000005</v>
      </c>
      <c r="HK274">
        <v>28.011859999999999</v>
      </c>
      <c r="HL274" s="1">
        <v>7.7926769999999996E-3</v>
      </c>
      <c r="HM274">
        <v>6.1030899999999999</v>
      </c>
      <c r="HN274">
        <v>0.70872089999999999</v>
      </c>
      <c r="HO274">
        <v>27.507639999999999</v>
      </c>
      <c r="HP274" s="1">
        <v>6.9459650000000001E-3</v>
      </c>
      <c r="HQ274">
        <v>5.4659769999999996</v>
      </c>
      <c r="HR274">
        <v>0.70778790000000003</v>
      </c>
      <c r="HS274">
        <v>27.463429999999999</v>
      </c>
      <c r="HT274" s="1">
        <v>6.1671119999999998E-3</v>
      </c>
      <c r="HU274">
        <v>4.873418</v>
      </c>
      <c r="HV274">
        <v>0.70704469999999997</v>
      </c>
      <c r="HW274">
        <v>27.828499999999998</v>
      </c>
      <c r="HX274" s="1">
        <v>5.4434710000000001E-3</v>
      </c>
      <c r="HY274">
        <v>4.31907</v>
      </c>
      <c r="HZ274">
        <v>0.70646129999999996</v>
      </c>
      <c r="IA274">
        <v>28.170120000000001</v>
      </c>
      <c r="IB274" s="1">
        <v>4.7592809999999998E-3</v>
      </c>
      <c r="IC274">
        <v>3.79298</v>
      </c>
      <c r="ID274">
        <v>0.70600030000000003</v>
      </c>
      <c r="IE274">
        <v>28.554690000000001</v>
      </c>
      <c r="IF274" s="1">
        <v>4.0959259999999997E-3</v>
      </c>
      <c r="IG274">
        <v>3.2823570000000002</v>
      </c>
      <c r="IH274">
        <v>0.70571119999999998</v>
      </c>
      <c r="II274">
        <v>28.644939999999998</v>
      </c>
      <c r="IJ274" s="1">
        <v>3.4467339999999999E-3</v>
      </c>
      <c r="IK274">
        <v>2.7803659999999999</v>
      </c>
      <c r="IL274">
        <v>0.70549910000000005</v>
      </c>
      <c r="IM274">
        <v>28.288350000000001</v>
      </c>
      <c r="IN274" s="1">
        <v>2.8284270000000001E-3</v>
      </c>
      <c r="IO274">
        <v>2.2967279999999999</v>
      </c>
      <c r="IP274">
        <v>0.70530250000000005</v>
      </c>
      <c r="IQ274">
        <v>27.827310000000001</v>
      </c>
      <c r="IR274" s="1">
        <v>2.2736890000000002E-3</v>
      </c>
      <c r="IS274">
        <v>1.8554820000000001</v>
      </c>
      <c r="IT274">
        <v>0.70518159999999996</v>
      </c>
      <c r="IU274">
        <v>27.44218</v>
      </c>
      <c r="IV274" s="1">
        <v>1.813999E-3</v>
      </c>
      <c r="IW274">
        <v>1.482626</v>
      </c>
      <c r="IX274">
        <v>0.70504770000000005</v>
      </c>
      <c r="IY274">
        <v>27.801259999999999</v>
      </c>
      <c r="IZ274" s="1">
        <v>1.462222E-3</v>
      </c>
      <c r="JA274">
        <v>1.1920440000000001</v>
      </c>
      <c r="JB274">
        <v>0.70490330000000001</v>
      </c>
      <c r="JC274">
        <v>28.291270000000001</v>
      </c>
      <c r="JD274" s="1">
        <v>1.2104489999999999E-3</v>
      </c>
      <c r="JE274">
        <v>0.98078900000000002</v>
      </c>
      <c r="JF274">
        <v>0.70477290000000004</v>
      </c>
      <c r="JG274">
        <v>28.78783</v>
      </c>
      <c r="JH274" s="1">
        <v>1.036038E-3</v>
      </c>
      <c r="JI274">
        <v>0.83356609999999998</v>
      </c>
      <c r="JJ274">
        <v>0.70466609999999996</v>
      </c>
      <c r="JK274">
        <v>28.930589999999999</v>
      </c>
      <c r="JL274" s="1">
        <v>9.1398439999999998E-4</v>
      </c>
      <c r="JM274">
        <v>0.73100779999999999</v>
      </c>
      <c r="JN274">
        <v>0.70450429999999997</v>
      </c>
      <c r="JO274">
        <v>28.84421</v>
      </c>
      <c r="JP274" s="1">
        <v>8.2391579999999999E-4</v>
      </c>
      <c r="JQ274">
        <v>0.65637270000000003</v>
      </c>
      <c r="JR274">
        <v>0.70436900000000002</v>
      </c>
      <c r="JS274">
        <v>28.37771</v>
      </c>
      <c r="JT274" s="1">
        <v>7.5265260000000002E-4</v>
      </c>
      <c r="JU274">
        <v>0.59827520000000001</v>
      </c>
      <c r="JV274">
        <v>0.7042252</v>
      </c>
      <c r="JW274">
        <v>27.898330000000001</v>
      </c>
      <c r="JX274" s="1">
        <v>6.9381200000000003E-4</v>
      </c>
      <c r="JY274">
        <v>0.55067869999999997</v>
      </c>
      <c r="JZ274">
        <v>0.70404949999999999</v>
      </c>
      <c r="KA274">
        <v>27.43974</v>
      </c>
      <c r="KB274" s="1">
        <v>6.4449289999999996E-4</v>
      </c>
      <c r="KC274">
        <v>0.51093580000000005</v>
      </c>
      <c r="KD274">
        <v>0.70383810000000002</v>
      </c>
      <c r="KE274">
        <v>27.61581</v>
      </c>
      <c r="KF274" s="1">
        <v>6.0324629999999998E-4</v>
      </c>
      <c r="KG274">
        <v>0.4777228</v>
      </c>
      <c r="KH274">
        <v>0.70366479999999998</v>
      </c>
      <c r="KI274">
        <v>27.905390000000001</v>
      </c>
      <c r="KJ274" s="1">
        <v>5.6881979999999998E-4</v>
      </c>
      <c r="KK274">
        <v>0.44996249999999999</v>
      </c>
      <c r="KL274">
        <v>0.70347210000000004</v>
      </c>
      <c r="KM274">
        <v>28.403199999999998</v>
      </c>
      <c r="KN274" s="1">
        <v>5.3972730000000004E-4</v>
      </c>
      <c r="KO274">
        <v>0.426618</v>
      </c>
      <c r="KP274">
        <v>0.70327640000000002</v>
      </c>
      <c r="KQ274">
        <v>28.95448</v>
      </c>
      <c r="KR274" s="1">
        <v>5.1498340000000003E-4</v>
      </c>
      <c r="KS274">
        <v>0.4067925</v>
      </c>
      <c r="KT274">
        <v>0.7030729</v>
      </c>
      <c r="KU274">
        <v>29.142330000000001</v>
      </c>
      <c r="KV274" s="1">
        <v>4.9366120000000002E-4</v>
      </c>
      <c r="KW274">
        <v>0.38979829999999999</v>
      </c>
      <c r="KX274">
        <v>0.70287010000000005</v>
      </c>
      <c r="KY274">
        <v>28.972650000000002</v>
      </c>
      <c r="KZ274" s="1">
        <v>4.7495410000000001E-4</v>
      </c>
      <c r="LA274">
        <v>0.37496309999999999</v>
      </c>
      <c r="LB274">
        <v>0.70268960000000003</v>
      </c>
      <c r="LC274">
        <v>28.6372</v>
      </c>
      <c r="LD274" s="1">
        <v>4.578567E-4</v>
      </c>
      <c r="LE274">
        <v>0.36154520000000001</v>
      </c>
      <c r="LF274">
        <v>0.70251330000000001</v>
      </c>
      <c r="LG274">
        <v>28.24315</v>
      </c>
      <c r="LH274" s="1">
        <v>4.4141789999999997E-4</v>
      </c>
      <c r="LI274">
        <v>0.34874549999999999</v>
      </c>
      <c r="LJ274">
        <v>0.7023258</v>
      </c>
      <c r="LK274">
        <v>28.33118</v>
      </c>
      <c r="LL274" s="1">
        <v>4.2503110000000001E-4</v>
      </c>
      <c r="LM274">
        <v>0.33607090000000001</v>
      </c>
      <c r="LN274">
        <v>0.70220210000000005</v>
      </c>
      <c r="LO274">
        <v>28.535699999999999</v>
      </c>
      <c r="LP274" s="1">
        <v>4.0847019999999998E-4</v>
      </c>
      <c r="LQ274">
        <v>0.32326290000000002</v>
      </c>
      <c r="LR274">
        <v>0.70206179999999996</v>
      </c>
      <c r="LS274">
        <v>28.908909999999999</v>
      </c>
      <c r="LT274" s="1">
        <v>3.9183399999999998E-4</v>
      </c>
      <c r="LU274">
        <v>0.31034440000000002</v>
      </c>
      <c r="LV274">
        <v>0.70197670000000001</v>
      </c>
      <c r="LW274">
        <v>29.231300000000001</v>
      </c>
      <c r="LX274" s="1">
        <v>3.753219E-4</v>
      </c>
      <c r="LY274">
        <v>0.29743950000000002</v>
      </c>
      <c r="LZ274">
        <v>0.70188649999999997</v>
      </c>
      <c r="MA274">
        <v>29.307289999999998</v>
      </c>
      <c r="MB274" s="1">
        <v>3.5856860000000001E-4</v>
      </c>
      <c r="MC274">
        <v>0.28468769999999999</v>
      </c>
      <c r="MD274">
        <v>0.70180279999999995</v>
      </c>
      <c r="ME274">
        <v>28.925850000000001</v>
      </c>
      <c r="MF274" s="1">
        <v>3.415138E-4</v>
      </c>
      <c r="MG274">
        <v>0.27221040000000002</v>
      </c>
      <c r="MH274">
        <v>0.7017544</v>
      </c>
      <c r="MI274">
        <v>28.466619999999999</v>
      </c>
      <c r="MJ274" s="1">
        <v>3.2515140000000001E-4</v>
      </c>
      <c r="MK274">
        <v>0.26009939999999998</v>
      </c>
      <c r="ML274">
        <v>0.70172999999999996</v>
      </c>
      <c r="MM274">
        <v>27.98216</v>
      </c>
      <c r="MN274">
        <v>3.0954380000000002E-4</v>
      </c>
      <c r="MO274">
        <v>0.24842510000000001</v>
      </c>
      <c r="MP274">
        <v>0.70167400000000002</v>
      </c>
      <c r="MQ274">
        <v>28.14245</v>
      </c>
      <c r="MR274" s="1">
        <v>2.9474889999999999E-4</v>
      </c>
      <c r="MS274">
        <v>0.2372689</v>
      </c>
      <c r="MT274">
        <v>0.70169170000000003</v>
      </c>
      <c r="MU274">
        <v>28.200389999999999</v>
      </c>
      <c r="MV274" s="1">
        <v>2.8077579999999998E-4</v>
      </c>
      <c r="MW274">
        <v>0.2266717</v>
      </c>
      <c r="MX274">
        <v>0.70165880000000003</v>
      </c>
      <c r="MY274">
        <v>28.110779999999998</v>
      </c>
      <c r="MZ274" s="1">
        <v>2.6748450000000002E-4</v>
      </c>
      <c r="NA274">
        <v>0.21653349999999999</v>
      </c>
      <c r="NB274">
        <v>0.70165319999999998</v>
      </c>
      <c r="NC274">
        <v>28.04665</v>
      </c>
      <c r="ND274" s="1">
        <v>2.5464599999999997E-4</v>
      </c>
      <c r="NE274">
        <v>0.20670830000000001</v>
      </c>
      <c r="NF274">
        <v>0.7016521</v>
      </c>
      <c r="NG274">
        <v>28.075050000000001</v>
      </c>
      <c r="NH274" s="1">
        <v>2.421057E-4</v>
      </c>
      <c r="NI274">
        <v>0.19707250000000001</v>
      </c>
      <c r="NJ274">
        <v>0.70163810000000004</v>
      </c>
      <c r="NK274">
        <v>27.87961</v>
      </c>
      <c r="NL274" s="1">
        <v>2.298542E-4</v>
      </c>
      <c r="NM274">
        <v>0.18759819999999999</v>
      </c>
      <c r="NN274">
        <v>0.70162849999999999</v>
      </c>
      <c r="NO274">
        <v>27.57602</v>
      </c>
      <c r="NP274" s="1">
        <v>2.1809210000000001E-4</v>
      </c>
      <c r="NQ274">
        <v>0.17841280000000001</v>
      </c>
      <c r="NR274">
        <v>0.70162619999999998</v>
      </c>
      <c r="NS274">
        <v>27.17389</v>
      </c>
      <c r="NT274" s="1">
        <v>2.0707890000000001E-4</v>
      </c>
      <c r="NU274">
        <v>0.1697293</v>
      </c>
      <c r="NV274">
        <v>0.70163969999999998</v>
      </c>
      <c r="NW274">
        <v>27.412960000000002</v>
      </c>
      <c r="NX274" s="1">
        <v>1.970215E-4</v>
      </c>
      <c r="NY274">
        <v>0.16173319999999999</v>
      </c>
      <c r="NZ274">
        <v>0.7016405</v>
      </c>
      <c r="OA274">
        <v>27.8459</v>
      </c>
      <c r="OB274" s="1">
        <v>1.8790659999999999E-4</v>
      </c>
      <c r="OC274">
        <v>0.1544674</v>
      </c>
      <c r="OD274">
        <v>0.70162119999999994</v>
      </c>
      <c r="OE274">
        <v>28.195869999999999</v>
      </c>
      <c r="OF274" s="1">
        <v>1.7959540000000001E-4</v>
      </c>
      <c r="OG274">
        <v>0.14785329999999999</v>
      </c>
      <c r="OH274">
        <v>0.70163010000000003</v>
      </c>
      <c r="OI274">
        <v>28.534849999999999</v>
      </c>
      <c r="OJ274" s="1">
        <v>1.7198159999999999E-4</v>
      </c>
      <c r="OK274">
        <v>0.14178470000000001</v>
      </c>
    </row>
    <row r="275" spans="1:401" x14ac:dyDescent="0.35">
      <c r="A275">
        <v>281</v>
      </c>
      <c r="B275" t="s">
        <v>4</v>
      </c>
      <c r="C275" t="s">
        <v>181</v>
      </c>
      <c r="D275" t="s">
        <v>281</v>
      </c>
      <c r="E275">
        <v>869.34450000000004</v>
      </c>
      <c r="F275">
        <v>0.4035687</v>
      </c>
      <c r="G275">
        <v>23.913019999999999</v>
      </c>
      <c r="H275">
        <v>0</v>
      </c>
      <c r="I275">
        <v>0</v>
      </c>
      <c r="J275">
        <v>0.40191359999999998</v>
      </c>
      <c r="K275">
        <v>23.869029999999999</v>
      </c>
      <c r="L275">
        <v>0</v>
      </c>
      <c r="M275">
        <v>0</v>
      </c>
      <c r="N275">
        <v>0.40025959999999999</v>
      </c>
      <c r="O275">
        <v>23.900099999999998</v>
      </c>
      <c r="P275">
        <v>0</v>
      </c>
      <c r="Q275">
        <v>0</v>
      </c>
      <c r="R275">
        <v>0.39863999999999999</v>
      </c>
      <c r="S275">
        <v>23.777360000000002</v>
      </c>
      <c r="T275">
        <v>0</v>
      </c>
      <c r="U275">
        <v>0</v>
      </c>
      <c r="V275">
        <v>0.3970477</v>
      </c>
      <c r="W275">
        <v>23.422450000000001</v>
      </c>
      <c r="X275">
        <v>0</v>
      </c>
      <c r="Y275">
        <v>0</v>
      </c>
      <c r="Z275">
        <v>0.39551120000000001</v>
      </c>
      <c r="AA275">
        <v>23.216619999999999</v>
      </c>
      <c r="AB275">
        <v>0</v>
      </c>
      <c r="AC275">
        <v>0</v>
      </c>
      <c r="AD275">
        <v>0.39397559999999998</v>
      </c>
      <c r="AE275">
        <v>23.073789999999999</v>
      </c>
      <c r="AF275">
        <v>0</v>
      </c>
      <c r="AG275">
        <v>0</v>
      </c>
      <c r="AH275">
        <v>0.39238240000000002</v>
      </c>
      <c r="AI275">
        <v>23.407150000000001</v>
      </c>
      <c r="AJ275">
        <v>0</v>
      </c>
      <c r="AK275">
        <v>0</v>
      </c>
      <c r="AL275">
        <v>0.3905978</v>
      </c>
      <c r="AM275">
        <v>23.877109999999998</v>
      </c>
      <c r="AN275">
        <v>0</v>
      </c>
      <c r="AO275">
        <v>0</v>
      </c>
      <c r="AP275">
        <v>0.3885612</v>
      </c>
      <c r="AQ275">
        <v>24.298559999999998</v>
      </c>
      <c r="AR275">
        <v>0</v>
      </c>
      <c r="AS275">
        <v>0</v>
      </c>
      <c r="AT275">
        <v>0.38634049999999998</v>
      </c>
      <c r="AU275">
        <v>24.612500000000001</v>
      </c>
      <c r="AV275">
        <v>0</v>
      </c>
      <c r="AW275">
        <v>0</v>
      </c>
      <c r="AX275">
        <v>0.38407910000000001</v>
      </c>
      <c r="AY275">
        <v>24.601130000000001</v>
      </c>
      <c r="AZ275">
        <v>0</v>
      </c>
      <c r="BA275">
        <v>0</v>
      </c>
      <c r="BB275">
        <v>0.38191190000000003</v>
      </c>
      <c r="BC275">
        <v>24.54326</v>
      </c>
      <c r="BD275">
        <v>0</v>
      </c>
      <c r="BE275">
        <v>0</v>
      </c>
      <c r="BF275">
        <v>0.3798859</v>
      </c>
      <c r="BG275">
        <v>24.549869999999999</v>
      </c>
      <c r="BH275">
        <v>1.7429050000000002E-21</v>
      </c>
      <c r="BI275">
        <v>8.5463789999999997E-19</v>
      </c>
      <c r="BJ275">
        <v>0.3780095</v>
      </c>
      <c r="BK275">
        <v>24.677689999999998</v>
      </c>
      <c r="BL275" s="1">
        <v>2.4744279999999998E-15</v>
      </c>
      <c r="BM275" s="1">
        <v>1.2129949999999999E-12</v>
      </c>
      <c r="BN275">
        <v>0.37622080000000002</v>
      </c>
      <c r="BO275">
        <v>25.33005</v>
      </c>
      <c r="BP275" s="1">
        <v>6.3172880000000004E-9</v>
      </c>
      <c r="BQ275" s="1">
        <v>3.023801E-6</v>
      </c>
      <c r="BR275">
        <v>0.3744325</v>
      </c>
      <c r="BS275">
        <v>25.88775</v>
      </c>
      <c r="BT275" s="1">
        <v>1.069616E-5</v>
      </c>
      <c r="BU275" s="1">
        <v>4.7741670000000002E-3</v>
      </c>
      <c r="BV275">
        <v>0.37259560000000003</v>
      </c>
      <c r="BW275">
        <v>26.33569</v>
      </c>
      <c r="BX275" s="1">
        <v>2.0019479999999999E-3</v>
      </c>
      <c r="BY275" s="1">
        <v>0.89678429999999998</v>
      </c>
      <c r="BZ275">
        <v>0.37064780000000003</v>
      </c>
      <c r="CA275">
        <v>26.553840000000001</v>
      </c>
      <c r="CB275" s="1">
        <v>9.288304E-2</v>
      </c>
      <c r="CC275" s="1">
        <v>42.316360000000003</v>
      </c>
      <c r="CD275">
        <v>0.36848409999999998</v>
      </c>
      <c r="CE275">
        <v>26.431460000000001</v>
      </c>
      <c r="CF275" s="1">
        <v>1.4984230000000001</v>
      </c>
      <c r="CG275" s="1">
        <v>697.69230000000005</v>
      </c>
      <c r="CH275">
        <v>0.36603970000000002</v>
      </c>
      <c r="CI275">
        <v>26.049790000000002</v>
      </c>
      <c r="CJ275" s="1">
        <v>10.34174</v>
      </c>
      <c r="CK275">
        <v>4932.7719999999999</v>
      </c>
      <c r="CL275">
        <v>0.36327189999999998</v>
      </c>
      <c r="CM275">
        <v>25.871289999999998</v>
      </c>
      <c r="CN275" s="1">
        <v>35.431220000000003</v>
      </c>
      <c r="CO275">
        <v>17310.830000000002</v>
      </c>
      <c r="CP275">
        <v>0.36013869999999998</v>
      </c>
      <c r="CQ275">
        <v>25.989280000000001</v>
      </c>
      <c r="CR275">
        <v>67.509929999999997</v>
      </c>
      <c r="CS275">
        <v>33781.46</v>
      </c>
      <c r="CT275">
        <v>0.35671249999999999</v>
      </c>
      <c r="CU275">
        <v>26.540800000000001</v>
      </c>
      <c r="CV275">
        <v>78.438100000000006</v>
      </c>
      <c r="CW275">
        <v>40154.07</v>
      </c>
      <c r="CX275">
        <v>0.35297679999999998</v>
      </c>
      <c r="CY275">
        <v>26.66526</v>
      </c>
      <c r="CZ275">
        <v>59.964089999999999</v>
      </c>
      <c r="DA275">
        <v>31414.47</v>
      </c>
      <c r="DB275">
        <v>0.34904499999999999</v>
      </c>
      <c r="DC275">
        <v>27.016549999999999</v>
      </c>
      <c r="DD275">
        <v>32.203209999999999</v>
      </c>
      <c r="DE275">
        <v>17237.38</v>
      </c>
      <c r="DF275">
        <v>0.3449855</v>
      </c>
      <c r="DG275">
        <v>27.19547</v>
      </c>
      <c r="DH275">
        <v>12.86567</v>
      </c>
      <c r="DI275">
        <v>7026.1989999999996</v>
      </c>
      <c r="DJ275">
        <v>0.3407616</v>
      </c>
      <c r="DK275">
        <v>26.98368</v>
      </c>
      <c r="DL275">
        <v>4.0376510000000003</v>
      </c>
      <c r="DM275">
        <v>2246.2890000000002</v>
      </c>
      <c r="DN275">
        <v>0.33636850000000001</v>
      </c>
      <c r="DO275">
        <v>26.555759999999999</v>
      </c>
      <c r="DP275">
        <v>1.0668359999999999</v>
      </c>
      <c r="DQ275">
        <v>603.03049999999996</v>
      </c>
      <c r="DR275">
        <v>0.33183600000000002</v>
      </c>
      <c r="DS275">
        <v>26.282409999999999</v>
      </c>
      <c r="DT275">
        <v>0.27768310000000002</v>
      </c>
      <c r="DU275">
        <v>157.91909999999999</v>
      </c>
      <c r="DV275">
        <v>0.32726549999999999</v>
      </c>
      <c r="DW275">
        <v>26.269950000000001</v>
      </c>
      <c r="DX275">
        <v>0.1038352</v>
      </c>
      <c r="DY275">
        <v>58.281480000000002</v>
      </c>
      <c r="DZ275">
        <v>0.32259280000000001</v>
      </c>
      <c r="EA275">
        <v>26.965140000000002</v>
      </c>
      <c r="EB275">
        <v>7.1192679999999994E-2</v>
      </c>
      <c r="EC275">
        <v>39.542279999999998</v>
      </c>
      <c r="ED275">
        <v>0.317857</v>
      </c>
      <c r="EE275">
        <v>27.744160000000001</v>
      </c>
      <c r="EF275">
        <v>6.5398689999999995E-2</v>
      </c>
      <c r="EG275">
        <v>36.519120000000001</v>
      </c>
      <c r="EH275">
        <v>0.3130983</v>
      </c>
      <c r="EI275">
        <v>28.41544</v>
      </c>
      <c r="EJ275">
        <v>6.280347E-2</v>
      </c>
      <c r="EK275">
        <v>35.456589999999998</v>
      </c>
      <c r="EL275">
        <v>0.30877830000000001</v>
      </c>
      <c r="EM275">
        <v>28.832460000000001</v>
      </c>
      <c r="EN275">
        <v>5.94837E-2</v>
      </c>
      <c r="EO275">
        <v>33.938600000000001</v>
      </c>
      <c r="EP275">
        <v>0.30440689999999998</v>
      </c>
      <c r="EQ275">
        <v>28.628250000000001</v>
      </c>
      <c r="ER275">
        <v>5.5209389999999997E-2</v>
      </c>
      <c r="ES275">
        <v>31.843720000000001</v>
      </c>
      <c r="ET275">
        <v>0.29992649999999998</v>
      </c>
      <c r="EU275">
        <v>27.914359999999999</v>
      </c>
      <c r="EV275" s="1">
        <v>5.0458410000000002E-2</v>
      </c>
      <c r="EW275">
        <v>29.42484</v>
      </c>
      <c r="EX275">
        <v>0.29535990000000001</v>
      </c>
      <c r="EY275">
        <v>27.352989999999998</v>
      </c>
      <c r="EZ275" s="1">
        <v>4.5668609999999998E-2</v>
      </c>
      <c r="FA275">
        <v>26.928799999999999</v>
      </c>
      <c r="FB275">
        <v>0.29080509999999998</v>
      </c>
      <c r="FC275">
        <v>26.992730000000002</v>
      </c>
      <c r="FD275" s="1">
        <v>4.1116300000000001E-2</v>
      </c>
      <c r="FE275">
        <v>24.513929999999998</v>
      </c>
      <c r="FF275">
        <v>0.28627229999999998</v>
      </c>
      <c r="FG275">
        <v>27.174569999999999</v>
      </c>
      <c r="FH275" s="1">
        <v>3.690889E-2</v>
      </c>
      <c r="FI275">
        <v>22.254860000000001</v>
      </c>
      <c r="FJ275">
        <v>0.28168559999999998</v>
      </c>
      <c r="FK275">
        <v>27.518249999999998</v>
      </c>
      <c r="FL275" s="1">
        <v>3.3088869999999999E-2</v>
      </c>
      <c r="FM275">
        <v>20.183990000000001</v>
      </c>
      <c r="FN275">
        <v>0.27702189999999999</v>
      </c>
      <c r="FO275">
        <v>27.689450000000001</v>
      </c>
      <c r="FP275" s="1">
        <v>2.9659669999999999E-2</v>
      </c>
      <c r="FQ275">
        <v>18.309940000000001</v>
      </c>
      <c r="FR275">
        <v>0.27245360000000002</v>
      </c>
      <c r="FS275">
        <v>27.821639999999999</v>
      </c>
      <c r="FT275" s="1">
        <v>2.660825E-2</v>
      </c>
      <c r="FU275">
        <v>16.622029999999999</v>
      </c>
      <c r="FV275">
        <v>0.26828200000000002</v>
      </c>
      <c r="FW275">
        <v>27.634840000000001</v>
      </c>
      <c r="FX275">
        <v>2.391076E-2</v>
      </c>
      <c r="FY275">
        <v>15.09876</v>
      </c>
      <c r="FZ275">
        <v>0.26402059999999999</v>
      </c>
      <c r="GA275">
        <v>27.28314</v>
      </c>
      <c r="GB275" s="1">
        <v>2.1482790000000002E-2</v>
      </c>
      <c r="GC275">
        <v>13.71998</v>
      </c>
      <c r="GD275">
        <v>0.25975179999999998</v>
      </c>
      <c r="GE275">
        <v>26.84882</v>
      </c>
      <c r="GF275" s="1">
        <v>1.928643E-2</v>
      </c>
      <c r="GG275">
        <v>12.46185</v>
      </c>
      <c r="GH275">
        <v>0.25562970000000002</v>
      </c>
      <c r="GI275">
        <v>26.51754</v>
      </c>
      <c r="GJ275" s="1">
        <v>1.73168E-2</v>
      </c>
      <c r="GK275">
        <v>11.31432</v>
      </c>
      <c r="GL275">
        <v>0.25180859999999999</v>
      </c>
      <c r="GM275">
        <v>26.797599999999999</v>
      </c>
      <c r="GN275" s="1">
        <v>1.554235E-2</v>
      </c>
      <c r="GO275">
        <v>10.257580000000001</v>
      </c>
      <c r="GP275">
        <v>0.2480945</v>
      </c>
      <c r="GQ275">
        <v>27.377479999999998</v>
      </c>
      <c r="GR275" s="1">
        <v>1.394276E-2</v>
      </c>
      <c r="GS275">
        <v>9.2922770000000003</v>
      </c>
      <c r="GT275">
        <v>0.24466689999999999</v>
      </c>
      <c r="GU275">
        <v>28.16058</v>
      </c>
      <c r="GV275" s="1">
        <v>1.2510810000000001E-2</v>
      </c>
      <c r="GW275">
        <v>8.4130649999999996</v>
      </c>
      <c r="GX275">
        <v>0.2416915</v>
      </c>
      <c r="GY275">
        <v>28.791509999999999</v>
      </c>
      <c r="GZ275" s="1">
        <v>1.122918E-2</v>
      </c>
      <c r="HA275">
        <v>7.6110629999999997</v>
      </c>
      <c r="HB275">
        <v>0.23901739999999999</v>
      </c>
      <c r="HC275">
        <v>29.053039999999999</v>
      </c>
      <c r="HD275" s="1">
        <v>1.007362E-2</v>
      </c>
      <c r="HE275">
        <v>6.8777410000000003</v>
      </c>
      <c r="HF275">
        <v>0.2366634</v>
      </c>
      <c r="HG275">
        <v>28.62819</v>
      </c>
      <c r="HH275" s="1">
        <v>9.0288710000000008E-3</v>
      </c>
      <c r="HI275">
        <v>6.204313</v>
      </c>
      <c r="HJ275">
        <v>0.23467389999999999</v>
      </c>
      <c r="HK275">
        <v>28.086130000000001</v>
      </c>
      <c r="HL275" s="1">
        <v>8.0805540000000002E-3</v>
      </c>
      <c r="HM275">
        <v>5.5834960000000002</v>
      </c>
      <c r="HN275">
        <v>0.2330313</v>
      </c>
      <c r="HO275">
        <v>27.57884</v>
      </c>
      <c r="HP275" s="1">
        <v>7.2140839999999999E-3</v>
      </c>
      <c r="HQ275">
        <v>5.0083209999999996</v>
      </c>
      <c r="HR275">
        <v>0.23166929999999999</v>
      </c>
      <c r="HS275">
        <v>27.49296</v>
      </c>
      <c r="HT275" s="1">
        <v>6.4174039999999998E-3</v>
      </c>
      <c r="HU275">
        <v>4.4726290000000004</v>
      </c>
      <c r="HV275">
        <v>0.23057140000000001</v>
      </c>
      <c r="HW275">
        <v>27.825469999999999</v>
      </c>
      <c r="HX275" s="1">
        <v>5.679389E-3</v>
      </c>
      <c r="HY275">
        <v>3.9714390000000002</v>
      </c>
      <c r="HZ275">
        <v>0.22968089999999999</v>
      </c>
      <c r="IA275">
        <v>28.157119999999999</v>
      </c>
      <c r="IB275" s="1">
        <v>4.9857909999999998E-3</v>
      </c>
      <c r="IC275">
        <v>3.4967380000000001</v>
      </c>
      <c r="ID275">
        <v>0.22896440000000001</v>
      </c>
      <c r="IE275">
        <v>28.528739999999999</v>
      </c>
      <c r="IF275" s="1">
        <v>4.3179250000000002E-3</v>
      </c>
      <c r="IG275">
        <v>3.0374029999999999</v>
      </c>
      <c r="IH275">
        <v>0.22840959999999999</v>
      </c>
      <c r="II275">
        <v>28.659680000000002</v>
      </c>
      <c r="IJ275" s="1">
        <v>3.664732E-3</v>
      </c>
      <c r="IK275">
        <v>2.5857950000000001</v>
      </c>
      <c r="IL275">
        <v>0.2279745</v>
      </c>
      <c r="IM275">
        <v>28.32733</v>
      </c>
      <c r="IN275" s="1">
        <v>3.0349349999999999E-3</v>
      </c>
      <c r="IO275">
        <v>2.147548</v>
      </c>
      <c r="IP275">
        <v>0.227633</v>
      </c>
      <c r="IQ275">
        <v>27.89189</v>
      </c>
      <c r="IR275" s="1">
        <v>2.456471E-3</v>
      </c>
      <c r="IS275">
        <v>1.7422439999999999</v>
      </c>
      <c r="IT275">
        <v>0.22736400000000001</v>
      </c>
      <c r="IU275">
        <v>27.510950000000001</v>
      </c>
      <c r="IV275" s="1">
        <v>1.9632109999999999E-3</v>
      </c>
      <c r="IW275">
        <v>1.394099</v>
      </c>
      <c r="IX275">
        <v>0.2271378</v>
      </c>
      <c r="IY275">
        <v>27.8354</v>
      </c>
      <c r="IZ275" s="1">
        <v>1.574694E-3</v>
      </c>
      <c r="JA275">
        <v>1.1182270000000001</v>
      </c>
      <c r="JB275">
        <v>0.22695770000000001</v>
      </c>
      <c r="JC275">
        <v>28.327819999999999</v>
      </c>
      <c r="JD275" s="1">
        <v>1.290313E-3</v>
      </c>
      <c r="JE275">
        <v>0.91503129999999999</v>
      </c>
      <c r="JF275">
        <v>0.2267864</v>
      </c>
      <c r="JG275">
        <v>28.814340000000001</v>
      </c>
      <c r="JH275" s="1">
        <v>1.09128E-3</v>
      </c>
      <c r="JI275">
        <v>0.77250419999999997</v>
      </c>
      <c r="JJ275">
        <v>0.22663430000000001</v>
      </c>
      <c r="JK275">
        <v>28.96932</v>
      </c>
      <c r="JL275" s="1">
        <v>9.5297630000000001E-4</v>
      </c>
      <c r="JM275">
        <v>0.67351890000000003</v>
      </c>
      <c r="JN275">
        <v>0.22648219999999999</v>
      </c>
      <c r="JO275">
        <v>28.893049999999999</v>
      </c>
      <c r="JP275" s="1">
        <v>8.5311779999999997E-4</v>
      </c>
      <c r="JQ275">
        <v>0.60229960000000005</v>
      </c>
      <c r="JR275">
        <v>0.22631709999999999</v>
      </c>
      <c r="JS275">
        <v>28.439689999999999</v>
      </c>
      <c r="JT275" s="1">
        <v>7.7601519999999998E-4</v>
      </c>
      <c r="JU275">
        <v>0.54762659999999996</v>
      </c>
      <c r="JV275">
        <v>0.2261542</v>
      </c>
      <c r="JW275">
        <v>27.972899999999999</v>
      </c>
      <c r="JX275" s="1">
        <v>7.1318810000000005E-4</v>
      </c>
      <c r="JY275">
        <v>0.5031989</v>
      </c>
      <c r="JZ275">
        <v>0.22598190000000001</v>
      </c>
      <c r="KA275">
        <v>27.516940000000002</v>
      </c>
      <c r="KB275" s="1">
        <v>6.6071049999999996E-4</v>
      </c>
      <c r="KC275">
        <v>0.46618199999999999</v>
      </c>
      <c r="KD275">
        <v>0.22579550000000001</v>
      </c>
      <c r="KE275">
        <v>27.651430000000001</v>
      </c>
      <c r="KF275" s="1">
        <v>6.1676920000000004E-4</v>
      </c>
      <c r="KG275">
        <v>0.43522759999999999</v>
      </c>
      <c r="KH275">
        <v>0.2255983</v>
      </c>
      <c r="KI275">
        <v>27.928619999999999</v>
      </c>
      <c r="KJ275" s="1">
        <v>5.8012690000000002E-4</v>
      </c>
      <c r="KK275">
        <v>0.40937089999999998</v>
      </c>
      <c r="KL275">
        <v>0.22540180000000001</v>
      </c>
      <c r="KM275">
        <v>28.399629999999998</v>
      </c>
      <c r="KN275" s="1">
        <v>5.4927769999999995E-4</v>
      </c>
      <c r="KO275">
        <v>0.38767410000000002</v>
      </c>
      <c r="KP275">
        <v>0.2252024</v>
      </c>
      <c r="KQ275">
        <v>28.914680000000001</v>
      </c>
      <c r="KR275" s="1">
        <v>5.2313369999999997E-4</v>
      </c>
      <c r="KS275">
        <v>0.36927779999999999</v>
      </c>
      <c r="KT275">
        <v>0.22499420000000001</v>
      </c>
      <c r="KU275">
        <v>29.13646</v>
      </c>
      <c r="KV275" s="1">
        <v>5.0067619999999999E-4</v>
      </c>
      <c r="KW275">
        <v>0.35354350000000001</v>
      </c>
      <c r="KX275">
        <v>0.22479399999999999</v>
      </c>
      <c r="KY275">
        <v>28.983450000000001</v>
      </c>
      <c r="KZ275" s="1">
        <v>4.811576E-4</v>
      </c>
      <c r="LA275">
        <v>0.33987610000000001</v>
      </c>
      <c r="LB275">
        <v>0.22458900000000001</v>
      </c>
      <c r="LC275">
        <v>28.688639999999999</v>
      </c>
      <c r="LD275" s="1">
        <v>4.635892E-4</v>
      </c>
      <c r="LE275">
        <v>0.32762269999999999</v>
      </c>
      <c r="LF275">
        <v>0.22438959999999999</v>
      </c>
      <c r="LG275">
        <v>28.312390000000001</v>
      </c>
      <c r="LH275" s="1">
        <v>4.469904E-4</v>
      </c>
      <c r="LI275">
        <v>0.31605759999999999</v>
      </c>
      <c r="LJ275">
        <v>0.22420000000000001</v>
      </c>
      <c r="LK275">
        <v>28.387589999999999</v>
      </c>
      <c r="LL275" s="1">
        <v>4.3061310000000003E-4</v>
      </c>
      <c r="LM275">
        <v>0.30467119999999998</v>
      </c>
      <c r="LN275">
        <v>0.2240287</v>
      </c>
      <c r="LO275">
        <v>28.581689999999998</v>
      </c>
      <c r="LP275" s="1">
        <v>4.1412159999999998E-4</v>
      </c>
      <c r="LQ275">
        <v>0.29319620000000002</v>
      </c>
      <c r="LR275">
        <v>0.2238694</v>
      </c>
      <c r="LS275">
        <v>28.92597</v>
      </c>
      <c r="LT275" s="1">
        <v>3.9752409999999999E-4</v>
      </c>
      <c r="LU275">
        <v>0.28160479999999999</v>
      </c>
      <c r="LV275">
        <v>0.22373660000000001</v>
      </c>
      <c r="LW275">
        <v>29.23612</v>
      </c>
      <c r="LX275" s="1">
        <v>3.8098240000000001E-4</v>
      </c>
      <c r="LY275">
        <v>0.26999810000000002</v>
      </c>
      <c r="LZ275">
        <v>0.2236177</v>
      </c>
      <c r="MA275">
        <v>29.331869999999999</v>
      </c>
      <c r="MB275" s="1">
        <v>3.6412160000000001E-4</v>
      </c>
      <c r="MC275">
        <v>0.25849569999999999</v>
      </c>
      <c r="MD275">
        <v>0.22351599999999999</v>
      </c>
      <c r="ME275">
        <v>28.973379999999999</v>
      </c>
      <c r="MF275" s="1">
        <v>3.4691959999999999E-4</v>
      </c>
      <c r="MG275">
        <v>0.247224</v>
      </c>
      <c r="MH275">
        <v>0.2234371</v>
      </c>
      <c r="MI275">
        <v>28.533370000000001</v>
      </c>
      <c r="MJ275" s="1">
        <v>3.3036810000000003E-4</v>
      </c>
      <c r="MK275">
        <v>0.236263</v>
      </c>
      <c r="ML275">
        <v>0.22337399999999999</v>
      </c>
      <c r="MM275">
        <v>28.05508</v>
      </c>
      <c r="MN275" s="1">
        <v>3.1454280000000001E-4</v>
      </c>
      <c r="MO275">
        <v>0.2256813</v>
      </c>
      <c r="MP275">
        <v>0.2233183</v>
      </c>
      <c r="MQ275">
        <v>28.17107</v>
      </c>
      <c r="MR275" s="1">
        <v>2.9948719999999999E-4</v>
      </c>
      <c r="MS275">
        <v>0.2155417</v>
      </c>
      <c r="MT275">
        <v>0.22328010000000001</v>
      </c>
      <c r="MU275">
        <v>28.259650000000001</v>
      </c>
      <c r="MV275" s="1">
        <v>2.8527430000000001E-4</v>
      </c>
      <c r="MW275">
        <v>0.20591409999999999</v>
      </c>
      <c r="MX275">
        <v>0.2232555</v>
      </c>
      <c r="MY275">
        <v>28.12809</v>
      </c>
      <c r="MZ275" s="1">
        <v>2.7180230000000002E-4</v>
      </c>
      <c r="NA275">
        <v>0.196716</v>
      </c>
      <c r="NB275">
        <v>0.22322819999999999</v>
      </c>
      <c r="NC275">
        <v>28.056940000000001</v>
      </c>
      <c r="ND275" s="1">
        <v>2.5884040000000001E-4</v>
      </c>
      <c r="NE275">
        <v>0.1878262</v>
      </c>
      <c r="NF275">
        <v>0.22321469999999999</v>
      </c>
      <c r="NG275">
        <v>28.09394</v>
      </c>
      <c r="NH275" s="1">
        <v>2.462257E-4</v>
      </c>
      <c r="NI275">
        <v>0.17912739999999999</v>
      </c>
      <c r="NJ275">
        <v>0.22320599999999999</v>
      </c>
      <c r="NK275">
        <v>27.907540000000001</v>
      </c>
      <c r="NL275" s="1">
        <v>2.338835E-4</v>
      </c>
      <c r="NM275">
        <v>0.1705662</v>
      </c>
      <c r="NN275">
        <v>0.22319530000000001</v>
      </c>
      <c r="NO275">
        <v>27.629180000000002</v>
      </c>
      <c r="NP275" s="1">
        <v>2.219535E-4</v>
      </c>
      <c r="NQ275">
        <v>0.16223599999999999</v>
      </c>
      <c r="NR275">
        <v>0.22318669999999999</v>
      </c>
      <c r="NS275">
        <v>27.24755</v>
      </c>
      <c r="NT275" s="1">
        <v>2.1067779999999999E-4</v>
      </c>
      <c r="NU275">
        <v>0.15431510000000001</v>
      </c>
      <c r="NV275">
        <v>0.2231862</v>
      </c>
      <c r="NW275">
        <v>27.445810000000002</v>
      </c>
      <c r="NX275" s="1">
        <v>2.003017E-4</v>
      </c>
      <c r="NY275">
        <v>0.1469869</v>
      </c>
      <c r="NZ275">
        <v>0.22318250000000001</v>
      </c>
      <c r="OA275">
        <v>27.877179999999999</v>
      </c>
      <c r="OB275" s="1">
        <v>1.9087870000000001E-4</v>
      </c>
      <c r="OC275">
        <v>0.1403163</v>
      </c>
      <c r="OD275">
        <v>0.22317919999999999</v>
      </c>
      <c r="OE275">
        <v>28.216819999999998</v>
      </c>
      <c r="OF275" s="1">
        <v>1.8230260000000001E-4</v>
      </c>
      <c r="OG275">
        <v>0.1342488</v>
      </c>
      <c r="OH275">
        <v>0.2231823</v>
      </c>
      <c r="OI275">
        <v>28.53669</v>
      </c>
      <c r="OJ275" s="1">
        <v>1.7447139999999999E-4</v>
      </c>
      <c r="OK275">
        <v>0.1286947</v>
      </c>
    </row>
    <row r="276" spans="1:401" x14ac:dyDescent="0.35">
      <c r="A276">
        <v>282</v>
      </c>
      <c r="B276" t="s">
        <v>4</v>
      </c>
      <c r="C276" t="s">
        <v>181</v>
      </c>
      <c r="D276" t="s">
        <v>282</v>
      </c>
      <c r="E276">
        <v>787.12159999999994</v>
      </c>
      <c r="F276">
        <v>1.0195620000000001</v>
      </c>
      <c r="G276">
        <v>23.95898</v>
      </c>
      <c r="H276">
        <v>0</v>
      </c>
      <c r="I276">
        <v>0</v>
      </c>
      <c r="J276">
        <v>1.0167109999999999</v>
      </c>
      <c r="K276">
        <v>23.920089999999998</v>
      </c>
      <c r="L276">
        <v>0</v>
      </c>
      <c r="M276">
        <v>0</v>
      </c>
      <c r="N276">
        <v>1.013868</v>
      </c>
      <c r="O276">
        <v>23.943010000000001</v>
      </c>
      <c r="P276">
        <v>0</v>
      </c>
      <c r="Q276">
        <v>0</v>
      </c>
      <c r="R276">
        <v>1.0110790000000001</v>
      </c>
      <c r="S276">
        <v>23.80339</v>
      </c>
      <c r="T276">
        <v>0</v>
      </c>
      <c r="U276">
        <v>0</v>
      </c>
      <c r="V276">
        <v>1.008319</v>
      </c>
      <c r="W276">
        <v>23.440049999999999</v>
      </c>
      <c r="X276">
        <v>0</v>
      </c>
      <c r="Y276">
        <v>0</v>
      </c>
      <c r="Z276">
        <v>1.0057149999999999</v>
      </c>
      <c r="AA276">
        <v>23.229869999999998</v>
      </c>
      <c r="AB276">
        <v>0</v>
      </c>
      <c r="AC276">
        <v>0</v>
      </c>
      <c r="AD276">
        <v>1.0031350000000001</v>
      </c>
      <c r="AE276">
        <v>23.09327</v>
      </c>
      <c r="AF276">
        <v>0</v>
      </c>
      <c r="AG276">
        <v>0</v>
      </c>
      <c r="AH276">
        <v>1.000434</v>
      </c>
      <c r="AI276">
        <v>23.43338</v>
      </c>
      <c r="AJ276">
        <v>0</v>
      </c>
      <c r="AK276">
        <v>0</v>
      </c>
      <c r="AL276">
        <v>0.99737450000000005</v>
      </c>
      <c r="AM276">
        <v>23.912330000000001</v>
      </c>
      <c r="AN276">
        <v>0</v>
      </c>
      <c r="AO276">
        <v>0</v>
      </c>
      <c r="AP276">
        <v>0.99384839999999997</v>
      </c>
      <c r="AQ276">
        <v>24.339839999999999</v>
      </c>
      <c r="AR276">
        <v>0</v>
      </c>
      <c r="AS276">
        <v>0</v>
      </c>
      <c r="AT276">
        <v>0.9899772</v>
      </c>
      <c r="AU276">
        <v>24.649039999999999</v>
      </c>
      <c r="AV276">
        <v>0</v>
      </c>
      <c r="AW276">
        <v>0</v>
      </c>
      <c r="AX276">
        <v>0.98610850000000005</v>
      </c>
      <c r="AY276">
        <v>24.624199999999998</v>
      </c>
      <c r="AZ276">
        <v>0</v>
      </c>
      <c r="BA276">
        <v>0</v>
      </c>
      <c r="BB276">
        <v>0.98242750000000001</v>
      </c>
      <c r="BC276">
        <v>24.554539999999999</v>
      </c>
      <c r="BD276">
        <v>0</v>
      </c>
      <c r="BE276">
        <v>0</v>
      </c>
      <c r="BF276">
        <v>0.97898160000000001</v>
      </c>
      <c r="BG276">
        <v>24.55564</v>
      </c>
      <c r="BH276">
        <v>2.035856E-22</v>
      </c>
      <c r="BI276">
        <v>5.2795800000000002E-20</v>
      </c>
      <c r="BJ276">
        <v>0.97578500000000001</v>
      </c>
      <c r="BK276">
        <v>24.690570000000001</v>
      </c>
      <c r="BL276" s="1">
        <v>2.8563440000000002E-16</v>
      </c>
      <c r="BM276" s="1">
        <v>7.3807219999999999E-14</v>
      </c>
      <c r="BN276">
        <v>0.97274709999999998</v>
      </c>
      <c r="BO276">
        <v>25.344950000000001</v>
      </c>
      <c r="BP276" s="1">
        <v>3.6992580000000001E-9</v>
      </c>
      <c r="BQ276" s="1">
        <v>7.6790279999999998E-7</v>
      </c>
      <c r="BR276">
        <v>0.96968810000000005</v>
      </c>
      <c r="BS276">
        <v>25.917560000000002</v>
      </c>
      <c r="BT276" s="1">
        <v>6.9405639999999999E-6</v>
      </c>
      <c r="BU276" s="1">
        <v>1.522682E-3</v>
      </c>
      <c r="BV276">
        <v>0.9664606</v>
      </c>
      <c r="BW276">
        <v>26.367979999999999</v>
      </c>
      <c r="BX276" s="1">
        <v>1.4168E-3</v>
      </c>
      <c r="BY276" s="1">
        <v>0.3230749</v>
      </c>
      <c r="BZ276">
        <v>0.96276810000000002</v>
      </c>
      <c r="CA276">
        <v>26.586929999999999</v>
      </c>
      <c r="CB276" s="1">
        <v>7.0893170000000005E-2</v>
      </c>
      <c r="CC276" s="1">
        <v>16.675260000000002</v>
      </c>
      <c r="CD276">
        <v>0.9586346</v>
      </c>
      <c r="CE276">
        <v>26.456720000000001</v>
      </c>
      <c r="CF276" s="1">
        <v>1.223068</v>
      </c>
      <c r="CG276" s="1">
        <v>295.5444</v>
      </c>
      <c r="CH276">
        <v>0.95391179999999998</v>
      </c>
      <c r="CI276">
        <v>26.06803</v>
      </c>
      <c r="CJ276" s="1">
        <v>8.9636990000000001</v>
      </c>
      <c r="CK276">
        <v>2219.723</v>
      </c>
      <c r="CL276">
        <v>0.94858120000000001</v>
      </c>
      <c r="CM276">
        <v>25.878170000000001</v>
      </c>
      <c r="CN276" s="1">
        <v>32.410699999999999</v>
      </c>
      <c r="CO276">
        <v>8200.2739999999994</v>
      </c>
      <c r="CP276">
        <v>0.94267049999999997</v>
      </c>
      <c r="CQ276">
        <v>25.995360000000002</v>
      </c>
      <c r="CR276">
        <v>64.80865</v>
      </c>
      <c r="CS276">
        <v>16716.419999999998</v>
      </c>
      <c r="CT276">
        <v>0.93643069999999995</v>
      </c>
      <c r="CU276">
        <v>26.54185</v>
      </c>
      <c r="CV276">
        <v>78.536580000000001</v>
      </c>
      <c r="CW276">
        <v>20607.77</v>
      </c>
      <c r="CX276">
        <v>0.92958300000000005</v>
      </c>
      <c r="CY276">
        <v>26.678329999999999</v>
      </c>
      <c r="CZ276">
        <v>62.459159999999997</v>
      </c>
      <c r="DA276">
        <v>16640.990000000002</v>
      </c>
      <c r="DB276">
        <v>0.92245379999999999</v>
      </c>
      <c r="DC276">
        <v>27.041899999999998</v>
      </c>
      <c r="DD276">
        <v>34.700110000000002</v>
      </c>
      <c r="DE276">
        <v>9373.0030000000006</v>
      </c>
      <c r="DF276">
        <v>0.91517470000000001</v>
      </c>
      <c r="DG276">
        <v>27.231300000000001</v>
      </c>
      <c r="DH276">
        <v>14.278879999999999</v>
      </c>
      <c r="DI276">
        <v>3906.87</v>
      </c>
      <c r="DJ276">
        <v>0.90759350000000005</v>
      </c>
      <c r="DK276">
        <v>27.022210000000001</v>
      </c>
      <c r="DL276">
        <v>4.5924250000000004</v>
      </c>
      <c r="DM276">
        <v>1270.69</v>
      </c>
      <c r="DN276">
        <v>0.89965519999999999</v>
      </c>
      <c r="DO276">
        <v>26.588139999999999</v>
      </c>
      <c r="DP276">
        <v>1.2326029999999999</v>
      </c>
      <c r="DQ276">
        <v>344.15190000000001</v>
      </c>
      <c r="DR276">
        <v>0.89140200000000003</v>
      </c>
      <c r="DS276">
        <v>26.302620000000001</v>
      </c>
      <c r="DT276">
        <v>0.31775949999999997</v>
      </c>
      <c r="DU276">
        <v>88.876750000000001</v>
      </c>
      <c r="DV276">
        <v>0.88302170000000002</v>
      </c>
      <c r="DW276">
        <v>26.29569</v>
      </c>
      <c r="DX276">
        <v>0.1119839</v>
      </c>
      <c r="DY276">
        <v>30.897639999999999</v>
      </c>
      <c r="DZ276">
        <v>0.87437240000000005</v>
      </c>
      <c r="EA276">
        <v>26.979320000000001</v>
      </c>
      <c r="EB276">
        <v>7.2594469999999994E-2</v>
      </c>
      <c r="EC276">
        <v>19.75393</v>
      </c>
      <c r="ED276">
        <v>0.8654925</v>
      </c>
      <c r="EE276">
        <v>27.761230000000001</v>
      </c>
      <c r="EF276">
        <v>6.5673789999999996E-2</v>
      </c>
      <c r="EG276">
        <v>17.858910000000002</v>
      </c>
      <c r="EH276">
        <v>0.85647510000000004</v>
      </c>
      <c r="EI276">
        <v>28.45383</v>
      </c>
      <c r="EJ276">
        <v>6.3044740000000002E-2</v>
      </c>
      <c r="EK276">
        <v>17.21998</v>
      </c>
      <c r="EL276">
        <v>0.84882150000000001</v>
      </c>
      <c r="EM276">
        <v>28.877369999999999</v>
      </c>
      <c r="EN276">
        <v>5.9833959999999999E-2</v>
      </c>
      <c r="EO276">
        <v>16.40333</v>
      </c>
      <c r="EP276">
        <v>0.84105969999999997</v>
      </c>
      <c r="EQ276">
        <v>28.67248</v>
      </c>
      <c r="ER276">
        <v>5.5637930000000002E-2</v>
      </c>
      <c r="ES276">
        <v>15.310090000000001</v>
      </c>
      <c r="ET276">
        <v>0.83319810000000005</v>
      </c>
      <c r="EU276">
        <v>27.96406</v>
      </c>
      <c r="EV276" s="1">
        <v>5.092116E-2</v>
      </c>
      <c r="EW276">
        <v>14.06357</v>
      </c>
      <c r="EX276">
        <v>0.82529339999999995</v>
      </c>
      <c r="EY276">
        <v>27.39772</v>
      </c>
      <c r="EZ276" s="1">
        <v>4.6125659999999999E-2</v>
      </c>
      <c r="FA276">
        <v>12.7837</v>
      </c>
      <c r="FB276">
        <v>0.81733040000000001</v>
      </c>
      <c r="FC276">
        <v>27.032990000000002</v>
      </c>
      <c r="FD276" s="1">
        <v>4.1549059999999999E-2</v>
      </c>
      <c r="FE276">
        <v>11.55264</v>
      </c>
      <c r="FF276">
        <v>0.80933299999999997</v>
      </c>
      <c r="FG276">
        <v>27.205010000000001</v>
      </c>
      <c r="FH276" s="1">
        <v>3.731056E-2</v>
      </c>
      <c r="FI276">
        <v>10.40855</v>
      </c>
      <c r="FJ276">
        <v>0.80107790000000001</v>
      </c>
      <c r="FK276">
        <v>27.530349999999999</v>
      </c>
      <c r="FL276" s="1">
        <v>3.3456619999999999E-2</v>
      </c>
      <c r="FM276">
        <v>9.3659180000000006</v>
      </c>
      <c r="FN276">
        <v>0.79255240000000005</v>
      </c>
      <c r="FO276">
        <v>27.704799999999999</v>
      </c>
      <c r="FP276" s="1">
        <v>2.999253E-2</v>
      </c>
      <c r="FQ276">
        <v>8.4272399999999994</v>
      </c>
      <c r="FR276">
        <v>0.78408219999999995</v>
      </c>
      <c r="FS276">
        <v>27.832830000000001</v>
      </c>
      <c r="FT276" s="1">
        <v>2.6908560000000002E-2</v>
      </c>
      <c r="FU276">
        <v>7.5878209999999999</v>
      </c>
      <c r="FV276">
        <v>0.77628739999999996</v>
      </c>
      <c r="FW276">
        <v>27.648250000000001</v>
      </c>
      <c r="FX276" s="1">
        <v>2.4183389999999999E-2</v>
      </c>
      <c r="FY276">
        <v>6.8393280000000001</v>
      </c>
      <c r="FZ276">
        <v>0.76827129999999999</v>
      </c>
      <c r="GA276">
        <v>27.304780000000001</v>
      </c>
      <c r="GB276" s="1">
        <v>2.1730630000000001E-2</v>
      </c>
      <c r="GC276">
        <v>6.1653200000000004</v>
      </c>
      <c r="GD276">
        <v>0.7602546</v>
      </c>
      <c r="GE276">
        <v>26.883109999999999</v>
      </c>
      <c r="GF276" s="1">
        <v>1.951574E-2</v>
      </c>
      <c r="GG276">
        <v>5.5545819999999999</v>
      </c>
      <c r="GH276">
        <v>0.75275409999999998</v>
      </c>
      <c r="GI276">
        <v>26.568380000000001</v>
      </c>
      <c r="GJ276" s="1">
        <v>1.753091E-2</v>
      </c>
      <c r="GK276">
        <v>5.0021370000000003</v>
      </c>
      <c r="GL276">
        <v>0.74675999999999998</v>
      </c>
      <c r="GM276">
        <v>26.843589999999999</v>
      </c>
      <c r="GN276" s="1">
        <v>1.574161E-2</v>
      </c>
      <c r="GO276">
        <v>4.498373</v>
      </c>
      <c r="GP276">
        <v>0.74088880000000001</v>
      </c>
      <c r="GQ276">
        <v>27.40532</v>
      </c>
      <c r="GR276">
        <v>1.41263E-2</v>
      </c>
      <c r="GS276">
        <v>4.0418669999999999</v>
      </c>
      <c r="GT276">
        <v>0.73544010000000004</v>
      </c>
      <c r="GU276">
        <v>28.175129999999999</v>
      </c>
      <c r="GV276" s="1">
        <v>1.2678999999999999E-2</v>
      </c>
      <c r="GW276">
        <v>3.630754</v>
      </c>
      <c r="GX276">
        <v>0.73075710000000005</v>
      </c>
      <c r="GY276">
        <v>28.79683</v>
      </c>
      <c r="GZ276" s="1">
        <v>1.1383620000000001E-2</v>
      </c>
      <c r="HA276">
        <v>3.2614079999999999</v>
      </c>
      <c r="HB276">
        <v>0.72651120000000002</v>
      </c>
      <c r="HC276">
        <v>29.051220000000001</v>
      </c>
      <c r="HD276" s="1">
        <v>1.021596E-2</v>
      </c>
      <c r="HE276">
        <v>2.9285230000000002</v>
      </c>
      <c r="HF276">
        <v>0.72273030000000005</v>
      </c>
      <c r="HG276">
        <v>28.645440000000001</v>
      </c>
      <c r="HH276" s="1">
        <v>9.1601300000000007E-3</v>
      </c>
      <c r="HI276">
        <v>2.626919</v>
      </c>
      <c r="HJ276">
        <v>0.71954229999999997</v>
      </c>
      <c r="HK276">
        <v>28.11328</v>
      </c>
      <c r="HL276" s="1">
        <v>8.2021360000000005E-3</v>
      </c>
      <c r="HM276">
        <v>2.352811</v>
      </c>
      <c r="HN276">
        <v>0.71689150000000001</v>
      </c>
      <c r="HO276">
        <v>27.61974</v>
      </c>
      <c r="HP276" s="1">
        <v>7.3270549999999999E-3</v>
      </c>
      <c r="HQ276">
        <v>2.1023309999999999</v>
      </c>
      <c r="HR276">
        <v>0.71469439999999995</v>
      </c>
      <c r="HS276">
        <v>27.541070000000001</v>
      </c>
      <c r="HT276" s="1">
        <v>6.5227840000000002E-3</v>
      </c>
      <c r="HU276">
        <v>1.8717079999999999</v>
      </c>
      <c r="HV276">
        <v>0.71293859999999998</v>
      </c>
      <c r="HW276">
        <v>27.844619999999999</v>
      </c>
      <c r="HX276" s="1">
        <v>5.7785190000000002E-3</v>
      </c>
      <c r="HY276">
        <v>1.658212</v>
      </c>
      <c r="HZ276">
        <v>0.71153549999999999</v>
      </c>
      <c r="IA276">
        <v>28.17183</v>
      </c>
      <c r="IB276" s="1">
        <v>5.0805950000000002E-3</v>
      </c>
      <c r="IC276">
        <v>1.458048</v>
      </c>
      <c r="ID276">
        <v>0.71037280000000003</v>
      </c>
      <c r="IE276">
        <v>28.53612</v>
      </c>
      <c r="IF276" s="1">
        <v>4.4104779999999998E-3</v>
      </c>
      <c r="IG276">
        <v>1.266192</v>
      </c>
      <c r="IH276">
        <v>0.70950530000000001</v>
      </c>
      <c r="II276">
        <v>28.653549999999999</v>
      </c>
      <c r="IJ276" s="1">
        <v>3.7558639999999998E-3</v>
      </c>
      <c r="IK276">
        <v>1.078848</v>
      </c>
      <c r="IL276">
        <v>0.70879499999999995</v>
      </c>
      <c r="IM276">
        <v>28.330639999999999</v>
      </c>
      <c r="IN276" s="1">
        <v>3.122044E-3</v>
      </c>
      <c r="IO276">
        <v>0.89731439999999996</v>
      </c>
      <c r="IP276">
        <v>0.70826069999999997</v>
      </c>
      <c r="IQ276">
        <v>27.913959999999999</v>
      </c>
      <c r="IR276" s="1">
        <v>2.5348219999999999E-3</v>
      </c>
      <c r="IS276">
        <v>0.72888900000000001</v>
      </c>
      <c r="IT276">
        <v>0.70781780000000005</v>
      </c>
      <c r="IU276">
        <v>27.570260000000001</v>
      </c>
      <c r="IV276" s="1">
        <v>2.0282410000000001E-3</v>
      </c>
      <c r="IW276">
        <v>0.58327229999999997</v>
      </c>
      <c r="IX276">
        <v>0.70747300000000002</v>
      </c>
      <c r="IY276">
        <v>27.903420000000001</v>
      </c>
      <c r="IZ276" s="1">
        <v>1.62448E-3</v>
      </c>
      <c r="JA276">
        <v>0.46705540000000001</v>
      </c>
      <c r="JB276">
        <v>0.70717200000000002</v>
      </c>
      <c r="JC276">
        <v>28.40203</v>
      </c>
      <c r="JD276" s="1">
        <v>1.3260360000000001E-3</v>
      </c>
      <c r="JE276">
        <v>0.3809342</v>
      </c>
      <c r="JF276">
        <v>0.7068835</v>
      </c>
      <c r="JG276">
        <v>28.874569999999999</v>
      </c>
      <c r="JH276" s="1">
        <v>1.116054E-3</v>
      </c>
      <c r="JI276">
        <v>0.3203145</v>
      </c>
      <c r="JJ276">
        <v>0.70661399999999996</v>
      </c>
      <c r="JK276">
        <v>29.01118</v>
      </c>
      <c r="JL276" s="1">
        <v>9.703464E-4</v>
      </c>
      <c r="JM276">
        <v>0.27826659999999998</v>
      </c>
      <c r="JN276">
        <v>0.70634620000000004</v>
      </c>
      <c r="JO276">
        <v>28.908919999999998</v>
      </c>
      <c r="JP276" s="1">
        <v>8.6597270000000003E-4</v>
      </c>
      <c r="JQ276">
        <v>0.24818029999999999</v>
      </c>
      <c r="JR276">
        <v>0.70608320000000002</v>
      </c>
      <c r="JS276">
        <v>28.460260000000002</v>
      </c>
      <c r="JT276" s="1">
        <v>7.8618999999999998E-4</v>
      </c>
      <c r="JU276">
        <v>0.2252392</v>
      </c>
      <c r="JV276">
        <v>0.70578929999999995</v>
      </c>
      <c r="JW276">
        <v>28.000959999999999</v>
      </c>
      <c r="JX276" s="1">
        <v>7.2159760000000002E-4</v>
      </c>
      <c r="JY276">
        <v>0.2066846</v>
      </c>
      <c r="JZ276">
        <v>0.70549479999999998</v>
      </c>
      <c r="KA276">
        <v>27.573060000000002</v>
      </c>
      <c r="KB276" s="1">
        <v>6.6774390000000003E-4</v>
      </c>
      <c r="KC276">
        <v>0.19124150000000001</v>
      </c>
      <c r="KD276">
        <v>0.7051615</v>
      </c>
      <c r="KE276">
        <v>27.702839999999998</v>
      </c>
      <c r="KF276" s="1">
        <v>6.2264570000000003E-4</v>
      </c>
      <c r="KG276">
        <v>0.17832010000000001</v>
      </c>
      <c r="KH276">
        <v>0.70482009999999995</v>
      </c>
      <c r="KI276">
        <v>27.984909999999999</v>
      </c>
      <c r="KJ276" s="1">
        <v>5.8505039999999996E-4</v>
      </c>
      <c r="KK276">
        <v>0.1675181</v>
      </c>
      <c r="KL276">
        <v>0.70445069999999999</v>
      </c>
      <c r="KM276">
        <v>28.420010000000001</v>
      </c>
      <c r="KN276" s="1">
        <v>5.5342830000000001E-4</v>
      </c>
      <c r="KO276">
        <v>0.15845790000000001</v>
      </c>
      <c r="KP276">
        <v>0.70414140000000003</v>
      </c>
      <c r="KQ276">
        <v>28.92051</v>
      </c>
      <c r="KR276" s="1">
        <v>5.2668110000000001E-4</v>
      </c>
      <c r="KS276">
        <v>0.15077599999999999</v>
      </c>
      <c r="KT276">
        <v>0.70375160000000003</v>
      </c>
      <c r="KU276">
        <v>29.123249999999999</v>
      </c>
      <c r="KV276" s="1">
        <v>5.0371960000000001E-4</v>
      </c>
      <c r="KW276">
        <v>0.1442069</v>
      </c>
      <c r="KX276">
        <v>0.7034108</v>
      </c>
      <c r="KY276">
        <v>28.97944</v>
      </c>
      <c r="KZ276" s="1">
        <v>4.8384440000000001E-4</v>
      </c>
      <c r="LA276">
        <v>0.13851340000000001</v>
      </c>
      <c r="LB276">
        <v>0.70304659999999997</v>
      </c>
      <c r="LC276">
        <v>28.700479999999999</v>
      </c>
      <c r="LD276" s="1">
        <v>4.6603909999999999E-4</v>
      </c>
      <c r="LE276">
        <v>0.1334214</v>
      </c>
      <c r="LF276">
        <v>0.70268459999999999</v>
      </c>
      <c r="LG276">
        <v>28.366009999999999</v>
      </c>
      <c r="LH276" s="1">
        <v>4.4935249999999998E-4</v>
      </c>
      <c r="LI276">
        <v>0.1286476</v>
      </c>
      <c r="LJ276">
        <v>0.70236969999999999</v>
      </c>
      <c r="LK276">
        <v>28.44773</v>
      </c>
      <c r="LL276" s="1">
        <v>4.3297030000000002E-4</v>
      </c>
      <c r="LM276">
        <v>0.123969</v>
      </c>
      <c r="LN276">
        <v>0.70206979999999997</v>
      </c>
      <c r="LO276">
        <v>28.645720000000001</v>
      </c>
      <c r="LP276" s="1">
        <v>4.1650740000000002E-4</v>
      </c>
      <c r="LQ276">
        <v>0.1192711</v>
      </c>
      <c r="LR276">
        <v>0.70181470000000001</v>
      </c>
      <c r="LS276">
        <v>28.975059999999999</v>
      </c>
      <c r="LT276" s="1">
        <v>3.9993180000000002E-4</v>
      </c>
      <c r="LU276">
        <v>0.11453389999999999</v>
      </c>
      <c r="LV276">
        <v>0.70157179999999997</v>
      </c>
      <c r="LW276">
        <v>29.2684</v>
      </c>
      <c r="LX276" s="1">
        <v>3.8337899999999999E-4</v>
      </c>
      <c r="LY276">
        <v>0.1097911</v>
      </c>
      <c r="LZ276">
        <v>0.70137000000000005</v>
      </c>
      <c r="MA276">
        <v>29.339639999999999</v>
      </c>
      <c r="MB276" s="1">
        <v>3.6647790000000002E-4</v>
      </c>
      <c r="MC276">
        <v>0.1050957</v>
      </c>
      <c r="MD276">
        <v>0.70122569999999995</v>
      </c>
      <c r="ME276">
        <v>28.98762</v>
      </c>
      <c r="MF276" s="1">
        <v>3.4922220000000001E-4</v>
      </c>
      <c r="MG276">
        <v>0.10049470000000001</v>
      </c>
      <c r="MH276">
        <v>0.70109440000000001</v>
      </c>
      <c r="MI276">
        <v>28.551919999999999</v>
      </c>
      <c r="MJ276" s="1">
        <v>3.3259529999999998E-4</v>
      </c>
      <c r="MK276">
        <v>9.6026260000000002E-2</v>
      </c>
      <c r="ML276">
        <v>0.7009727</v>
      </c>
      <c r="MM276">
        <v>28.099360000000001</v>
      </c>
      <c r="MN276" s="1">
        <v>3.1667030000000001E-4</v>
      </c>
      <c r="MO276">
        <v>9.1709990000000005E-2</v>
      </c>
      <c r="MP276">
        <v>0.70088430000000002</v>
      </c>
      <c r="MQ276">
        <v>28.221070000000001</v>
      </c>
      <c r="MR276" s="1">
        <v>3.0151119999999998E-4</v>
      </c>
      <c r="MS276">
        <v>8.7577100000000005E-2</v>
      </c>
      <c r="MT276">
        <v>0.70081830000000001</v>
      </c>
      <c r="MU276">
        <v>28.284140000000001</v>
      </c>
      <c r="MV276" s="1">
        <v>2.871889E-4</v>
      </c>
      <c r="MW276">
        <v>8.3651680000000006E-2</v>
      </c>
      <c r="MX276">
        <v>0.70078620000000003</v>
      </c>
      <c r="MY276">
        <v>28.144439999999999</v>
      </c>
      <c r="MZ276" s="1">
        <v>2.7363490000000001E-4</v>
      </c>
      <c r="NA276">
        <v>7.9909939999999999E-2</v>
      </c>
      <c r="NB276">
        <v>0.70075290000000001</v>
      </c>
      <c r="NC276">
        <v>28.08276</v>
      </c>
      <c r="ND276" s="1">
        <v>2.6061870000000003E-4</v>
      </c>
      <c r="NE276">
        <v>7.629959E-2</v>
      </c>
      <c r="NF276">
        <v>0.70072760000000001</v>
      </c>
      <c r="NG276">
        <v>28.096889999999998</v>
      </c>
      <c r="NH276" s="1">
        <v>2.4796900000000001E-4</v>
      </c>
      <c r="NI276">
        <v>7.2774110000000003E-2</v>
      </c>
      <c r="NJ276">
        <v>0.70072849999999998</v>
      </c>
      <c r="NK276">
        <v>27.913779999999999</v>
      </c>
      <c r="NL276" s="1">
        <v>2.3559349999999999E-4</v>
      </c>
      <c r="NM276">
        <v>6.9304389999999993E-2</v>
      </c>
      <c r="NN276">
        <v>0.70068169999999996</v>
      </c>
      <c r="NO276">
        <v>27.64695</v>
      </c>
      <c r="NP276" s="1">
        <v>2.2359760000000001E-4</v>
      </c>
      <c r="NQ276">
        <v>6.5923419999999996E-2</v>
      </c>
      <c r="NR276">
        <v>0.70068229999999998</v>
      </c>
      <c r="NS276">
        <v>27.297609999999999</v>
      </c>
      <c r="NT276" s="1">
        <v>2.1222060000000001E-4</v>
      </c>
      <c r="NU276">
        <v>6.2700060000000002E-2</v>
      </c>
      <c r="NV276">
        <v>0.70066450000000002</v>
      </c>
      <c r="NW276">
        <v>27.507960000000001</v>
      </c>
      <c r="NX276" s="1">
        <v>2.017097E-4</v>
      </c>
      <c r="NY276">
        <v>5.9709329999999998E-2</v>
      </c>
      <c r="NZ276">
        <v>0.70067610000000002</v>
      </c>
      <c r="OA276">
        <v>27.93778</v>
      </c>
      <c r="OB276" s="1">
        <v>1.9215510000000001E-4</v>
      </c>
      <c r="OC276">
        <v>5.6985189999999998E-2</v>
      </c>
      <c r="OD276">
        <v>0.70068870000000005</v>
      </c>
      <c r="OE276">
        <v>28.262879999999999</v>
      </c>
      <c r="OF276" s="1">
        <v>1.834665E-4</v>
      </c>
      <c r="OG276">
        <v>5.4508979999999999E-2</v>
      </c>
      <c r="OH276">
        <v>0.70066879999999998</v>
      </c>
      <c r="OI276">
        <v>28.564550000000001</v>
      </c>
      <c r="OJ276" s="1">
        <v>1.755382E-4</v>
      </c>
      <c r="OK276">
        <v>5.2243310000000001E-2</v>
      </c>
    </row>
    <row r="277" spans="1:401" x14ac:dyDescent="0.35">
      <c r="A277">
        <v>283</v>
      </c>
      <c r="B277" t="s">
        <v>4</v>
      </c>
      <c r="C277" t="s">
        <v>181</v>
      </c>
      <c r="D277" t="s">
        <v>283</v>
      </c>
      <c r="E277">
        <v>786.52120000000002</v>
      </c>
      <c r="F277">
        <v>0.90682799999999997</v>
      </c>
      <c r="G277">
        <v>23.995450000000002</v>
      </c>
      <c r="H277">
        <v>0</v>
      </c>
      <c r="I277">
        <v>0</v>
      </c>
      <c r="J277">
        <v>0.90706100000000001</v>
      </c>
      <c r="K277">
        <v>23.961760000000002</v>
      </c>
      <c r="L277">
        <v>0</v>
      </c>
      <c r="M277">
        <v>0</v>
      </c>
      <c r="N277">
        <v>0.90724309999999997</v>
      </c>
      <c r="O277">
        <v>23.980070000000001</v>
      </c>
      <c r="P277">
        <v>0</v>
      </c>
      <c r="Q277">
        <v>0</v>
      </c>
      <c r="R277">
        <v>0.90746729999999998</v>
      </c>
      <c r="S277">
        <v>23.825379999999999</v>
      </c>
      <c r="T277">
        <v>0</v>
      </c>
      <c r="U277">
        <v>0</v>
      </c>
      <c r="V277">
        <v>0.90771860000000004</v>
      </c>
      <c r="W277">
        <v>23.454619999999998</v>
      </c>
      <c r="X277">
        <v>0</v>
      </c>
      <c r="Y277">
        <v>0</v>
      </c>
      <c r="Z277">
        <v>0.90721779999999996</v>
      </c>
      <c r="AA277">
        <v>23.24072</v>
      </c>
      <c r="AB277">
        <v>0</v>
      </c>
      <c r="AC277">
        <v>0</v>
      </c>
      <c r="AD277">
        <v>0.90650830000000004</v>
      </c>
      <c r="AE277">
        <v>23.10886</v>
      </c>
      <c r="AF277">
        <v>0</v>
      </c>
      <c r="AG277">
        <v>0</v>
      </c>
      <c r="AH277">
        <v>0.90583999999999998</v>
      </c>
      <c r="AI277">
        <v>23.457689999999999</v>
      </c>
      <c r="AJ277">
        <v>0</v>
      </c>
      <c r="AK277">
        <v>0</v>
      </c>
      <c r="AL277">
        <v>0.90496120000000002</v>
      </c>
      <c r="AM277">
        <v>23.94398</v>
      </c>
      <c r="AN277">
        <v>0</v>
      </c>
      <c r="AO277">
        <v>0</v>
      </c>
      <c r="AP277">
        <v>0.90389379999999997</v>
      </c>
      <c r="AQ277">
        <v>24.377359999999999</v>
      </c>
      <c r="AR277">
        <v>0</v>
      </c>
      <c r="AS277">
        <v>0</v>
      </c>
      <c r="AT277">
        <v>0.9027655</v>
      </c>
      <c r="AU277">
        <v>24.68272</v>
      </c>
      <c r="AV277">
        <v>0</v>
      </c>
      <c r="AW277">
        <v>0</v>
      </c>
      <c r="AX277">
        <v>0.9017558</v>
      </c>
      <c r="AY277">
        <v>24.64461</v>
      </c>
      <c r="AZ277">
        <v>0</v>
      </c>
      <c r="BA277">
        <v>0</v>
      </c>
      <c r="BB277">
        <v>0.90089439999999998</v>
      </c>
      <c r="BC277">
        <v>24.565390000000001</v>
      </c>
      <c r="BD277">
        <v>0</v>
      </c>
      <c r="BE277">
        <v>0</v>
      </c>
      <c r="BF277">
        <v>0.90018419999999999</v>
      </c>
      <c r="BG277">
        <v>24.560949999999998</v>
      </c>
      <c r="BH277">
        <v>3.5399600000000002E-23</v>
      </c>
      <c r="BI277">
        <v>9.3227699999999999E-21</v>
      </c>
      <c r="BJ277">
        <v>0.89960059999999997</v>
      </c>
      <c r="BK277">
        <v>24.70918</v>
      </c>
      <c r="BL277" s="1">
        <v>5.4287359999999998E-17</v>
      </c>
      <c r="BM277" s="1">
        <v>1.4235900000000001E-14</v>
      </c>
      <c r="BN277">
        <v>0.89897450000000001</v>
      </c>
      <c r="BO277">
        <v>25.36692</v>
      </c>
      <c r="BP277" s="1">
        <v>2.1812089999999998E-9</v>
      </c>
      <c r="BQ277" s="1">
        <v>4.2969300000000001E-7</v>
      </c>
      <c r="BR277">
        <v>0.89832789999999996</v>
      </c>
      <c r="BS277">
        <v>25.946660000000001</v>
      </c>
      <c r="BT277" s="1">
        <v>4.8022229999999999E-6</v>
      </c>
      <c r="BU277" s="1">
        <v>1.0214740000000001E-3</v>
      </c>
      <c r="BV277">
        <v>0.89758459999999995</v>
      </c>
      <c r="BW277">
        <v>26.399149999999999</v>
      </c>
      <c r="BX277" s="1">
        <v>1.0721649999999999E-3</v>
      </c>
      <c r="BY277" s="1">
        <v>0.23952689999999999</v>
      </c>
      <c r="BZ277">
        <v>0.89670349999999999</v>
      </c>
      <c r="CA277">
        <v>26.61777</v>
      </c>
      <c r="CB277" s="1">
        <v>5.7407510000000002E-2</v>
      </c>
      <c r="CC277" s="1">
        <v>13.32785</v>
      </c>
      <c r="CD277">
        <v>0.89567490000000005</v>
      </c>
      <c r="CE277">
        <v>26.47804</v>
      </c>
      <c r="CF277" s="1">
        <v>1.04711</v>
      </c>
      <c r="CG277" s="1">
        <v>251.2603</v>
      </c>
      <c r="CH277">
        <v>0.8944569</v>
      </c>
      <c r="CI277">
        <v>26.08398</v>
      </c>
      <c r="CJ277" s="1">
        <v>8.0464190000000002</v>
      </c>
      <c r="CK277">
        <v>1989.0650000000001</v>
      </c>
      <c r="CL277">
        <v>0.89301739999999996</v>
      </c>
      <c r="CM277">
        <v>25.884840000000001</v>
      </c>
      <c r="CN277" s="1">
        <v>30.312000000000001</v>
      </c>
      <c r="CO277">
        <v>7691.43</v>
      </c>
      <c r="CP277">
        <v>0.89152960000000003</v>
      </c>
      <c r="CQ277">
        <v>26.004480000000001</v>
      </c>
      <c r="CR277">
        <v>62.818129999999996</v>
      </c>
      <c r="CS277">
        <v>16317.88</v>
      </c>
      <c r="CT277">
        <v>0.89029400000000003</v>
      </c>
      <c r="CU277">
        <v>26.54524</v>
      </c>
      <c r="CV277">
        <v>78.60812</v>
      </c>
      <c r="CW277">
        <v>20844.96</v>
      </c>
      <c r="CX277">
        <v>0.88899289999999997</v>
      </c>
      <c r="CY277">
        <v>26.691140000000001</v>
      </c>
      <c r="CZ277">
        <v>64.192080000000004</v>
      </c>
      <c r="DA277">
        <v>17348.46</v>
      </c>
      <c r="DB277">
        <v>0.88731930000000003</v>
      </c>
      <c r="DC277">
        <v>27.068190000000001</v>
      </c>
      <c r="DD277">
        <v>36.514479999999999</v>
      </c>
      <c r="DE277">
        <v>10037.5</v>
      </c>
      <c r="DF277">
        <v>0.88424780000000003</v>
      </c>
      <c r="DG277">
        <v>27.2654</v>
      </c>
      <c r="DH277">
        <v>15.33628</v>
      </c>
      <c r="DI277">
        <v>4283.0910000000003</v>
      </c>
      <c r="DJ277">
        <v>0.88109649999999995</v>
      </c>
      <c r="DK277">
        <v>27.053660000000001</v>
      </c>
      <c r="DL277">
        <v>5.0167120000000001</v>
      </c>
      <c r="DM277">
        <v>1420.5889999999999</v>
      </c>
      <c r="DN277">
        <v>0.87780709999999995</v>
      </c>
      <c r="DO277">
        <v>26.61675</v>
      </c>
      <c r="DP277">
        <v>1.3616680000000001</v>
      </c>
      <c r="DQ277">
        <v>389.8922</v>
      </c>
      <c r="DR277">
        <v>0.87441400000000002</v>
      </c>
      <c r="DS277">
        <v>26.321449999999999</v>
      </c>
      <c r="DT277">
        <v>0.34943740000000001</v>
      </c>
      <c r="DU277">
        <v>100.25409999999999</v>
      </c>
      <c r="DV277">
        <v>0.87102539999999995</v>
      </c>
      <c r="DW277">
        <v>26.321069999999999</v>
      </c>
      <c r="DX277">
        <v>0.11852459999999999</v>
      </c>
      <c r="DY277">
        <v>33.357250000000001</v>
      </c>
      <c r="DZ277">
        <v>0.86747560000000001</v>
      </c>
      <c r="EA277">
        <v>27.00282</v>
      </c>
      <c r="EB277">
        <v>7.3749899999999993E-2</v>
      </c>
      <c r="EC277">
        <v>20.27815</v>
      </c>
      <c r="ED277">
        <v>0.86380579999999996</v>
      </c>
      <c r="EE277">
        <v>27.7879</v>
      </c>
      <c r="EF277">
        <v>6.5904219999999999E-2</v>
      </c>
      <c r="EG277">
        <v>18.03051</v>
      </c>
      <c r="EH277">
        <v>0.86014900000000005</v>
      </c>
      <c r="EI277">
        <v>28.491980000000002</v>
      </c>
      <c r="EJ277">
        <v>6.3228580000000006E-2</v>
      </c>
      <c r="EK277">
        <v>17.350090000000002</v>
      </c>
      <c r="EL277">
        <v>0.85792880000000005</v>
      </c>
      <c r="EM277">
        <v>28.920059999999999</v>
      </c>
      <c r="EN277">
        <v>6.0095309999999999E-2</v>
      </c>
      <c r="EO277">
        <v>16.534330000000001</v>
      </c>
      <c r="EP277">
        <v>0.8558192</v>
      </c>
      <c r="EQ277">
        <v>28.709209999999999</v>
      </c>
      <c r="ER277">
        <v>5.5956239999999997E-2</v>
      </c>
      <c r="ES277">
        <v>15.43552</v>
      </c>
      <c r="ET277">
        <v>0.85346730000000004</v>
      </c>
      <c r="EU277">
        <v>28.007280000000002</v>
      </c>
      <c r="EV277" s="1">
        <v>5.1262809999999999E-2</v>
      </c>
      <c r="EW277">
        <v>14.175520000000001</v>
      </c>
      <c r="EX277">
        <v>0.85108280000000003</v>
      </c>
      <c r="EY277">
        <v>27.437519999999999</v>
      </c>
      <c r="EZ277" s="1">
        <v>4.6464020000000002E-2</v>
      </c>
      <c r="FA277">
        <v>12.877370000000001</v>
      </c>
      <c r="FB277">
        <v>0.84878209999999998</v>
      </c>
      <c r="FC277">
        <v>27.070150000000002</v>
      </c>
      <c r="FD277" s="1">
        <v>4.1866920000000002E-2</v>
      </c>
      <c r="FE277">
        <v>11.62471</v>
      </c>
      <c r="FF277">
        <v>0.84653279999999997</v>
      </c>
      <c r="FG277">
        <v>27.238800000000001</v>
      </c>
      <c r="FH277" s="1">
        <v>3.7602650000000001E-2</v>
      </c>
      <c r="FI277">
        <v>10.45945</v>
      </c>
      <c r="FJ277">
        <v>0.84416899999999995</v>
      </c>
      <c r="FK277">
        <v>27.54317</v>
      </c>
      <c r="FL277" s="1">
        <v>3.3721050000000002E-2</v>
      </c>
      <c r="FM277">
        <v>9.3967290000000006</v>
      </c>
      <c r="FN277">
        <v>0.84161779999999997</v>
      </c>
      <c r="FO277">
        <v>27.728339999999999</v>
      </c>
      <c r="FP277" s="1">
        <v>3.0229160000000001E-2</v>
      </c>
      <c r="FQ277">
        <v>8.4397210000000005</v>
      </c>
      <c r="FR277">
        <v>0.83917370000000002</v>
      </c>
      <c r="FS277">
        <v>27.840229999999998</v>
      </c>
      <c r="FT277">
        <v>2.7118989999999999E-2</v>
      </c>
      <c r="FU277">
        <v>7.5843429999999996</v>
      </c>
      <c r="FV277">
        <v>0.83721670000000004</v>
      </c>
      <c r="FW277">
        <v>27.658449999999998</v>
      </c>
      <c r="FX277">
        <v>2.4372189999999998E-2</v>
      </c>
      <c r="FY277">
        <v>6.8228669999999996</v>
      </c>
      <c r="FZ277">
        <v>0.835198</v>
      </c>
      <c r="GA277">
        <v>27.32188</v>
      </c>
      <c r="GB277" s="1">
        <v>2.1900849999999999E-2</v>
      </c>
      <c r="GC277">
        <v>6.1369749999999996</v>
      </c>
      <c r="GD277">
        <v>0.83329140000000002</v>
      </c>
      <c r="GE277">
        <v>26.911639999999998</v>
      </c>
      <c r="GF277" s="1">
        <v>1.9669579999999999E-2</v>
      </c>
      <c r="GG277">
        <v>5.5167349999999997</v>
      </c>
      <c r="GH277">
        <v>0.83178940000000001</v>
      </c>
      <c r="GI277">
        <v>26.618760000000002</v>
      </c>
      <c r="GJ277">
        <v>1.767092E-2</v>
      </c>
      <c r="GK277">
        <v>4.9573039999999997</v>
      </c>
      <c r="GL277">
        <v>0.83050179999999996</v>
      </c>
      <c r="GM277">
        <v>26.89667</v>
      </c>
      <c r="GN277" s="1">
        <v>1.5869080000000001E-2</v>
      </c>
      <c r="GO277">
        <v>4.4529719999999999</v>
      </c>
      <c r="GP277">
        <v>0.82930579999999998</v>
      </c>
      <c r="GQ277">
        <v>27.45458</v>
      </c>
      <c r="GR277">
        <v>1.4240920000000001E-2</v>
      </c>
      <c r="GS277">
        <v>3.9964240000000002</v>
      </c>
      <c r="GT277">
        <v>0.8284532</v>
      </c>
      <c r="GU277">
        <v>28.205369999999998</v>
      </c>
      <c r="GV277" s="1">
        <v>1.278176E-2</v>
      </c>
      <c r="GW277">
        <v>3.5856180000000002</v>
      </c>
      <c r="GX277">
        <v>0.82800019999999996</v>
      </c>
      <c r="GY277">
        <v>28.813469999999999</v>
      </c>
      <c r="GZ277" s="1">
        <v>1.1475620000000001E-2</v>
      </c>
      <c r="HA277">
        <v>3.217285</v>
      </c>
      <c r="HB277">
        <v>0.82753569999999999</v>
      </c>
      <c r="HC277">
        <v>29.049910000000001</v>
      </c>
      <c r="HD277" s="1">
        <v>1.029882E-2</v>
      </c>
      <c r="HE277">
        <v>2.8860920000000001</v>
      </c>
      <c r="HF277">
        <v>0.82720199999999999</v>
      </c>
      <c r="HG277">
        <v>28.65615</v>
      </c>
      <c r="HH277" s="1">
        <v>9.2349470000000003E-3</v>
      </c>
      <c r="HI277">
        <v>2.5866410000000002</v>
      </c>
      <c r="HJ277">
        <v>0.8270054</v>
      </c>
      <c r="HK277">
        <v>28.132359999999998</v>
      </c>
      <c r="HL277" s="1">
        <v>8.2700220000000001E-3</v>
      </c>
      <c r="HM277">
        <v>2.3151980000000001</v>
      </c>
      <c r="HN277">
        <v>0.82684590000000002</v>
      </c>
      <c r="HO277">
        <v>27.653790000000001</v>
      </c>
      <c r="HP277" s="1">
        <v>7.3889020000000001E-3</v>
      </c>
      <c r="HQ277">
        <v>2.0677789999999998</v>
      </c>
      <c r="HR277">
        <v>0.82678600000000002</v>
      </c>
      <c r="HS277">
        <v>27.589410000000001</v>
      </c>
      <c r="HT277" s="1">
        <v>6.5796270000000002E-3</v>
      </c>
      <c r="HU277">
        <v>1.8405210000000001</v>
      </c>
      <c r="HV277">
        <v>0.82684389999999997</v>
      </c>
      <c r="HW277">
        <v>27.886140000000001</v>
      </c>
      <c r="HX277" s="1">
        <v>5.8311969999999998E-3</v>
      </c>
      <c r="HY277">
        <v>1.630576</v>
      </c>
      <c r="HZ277">
        <v>0.82690330000000001</v>
      </c>
      <c r="IA277">
        <v>28.202089999999998</v>
      </c>
      <c r="IB277" s="1">
        <v>5.130234E-3</v>
      </c>
      <c r="IC277">
        <v>1.4343669999999999</v>
      </c>
      <c r="ID277">
        <v>0.8269647</v>
      </c>
      <c r="IE277">
        <v>28.553190000000001</v>
      </c>
      <c r="IF277" s="1">
        <v>4.4584070000000002E-3</v>
      </c>
      <c r="IG277">
        <v>1.246904</v>
      </c>
      <c r="IH277">
        <v>0.82706460000000004</v>
      </c>
      <c r="II277">
        <v>28.640689999999999</v>
      </c>
      <c r="IJ277" s="1">
        <v>3.802667E-3</v>
      </c>
      <c r="IK277">
        <v>1.0643180000000001</v>
      </c>
      <c r="IL277">
        <v>0.82714889999999996</v>
      </c>
      <c r="IM277">
        <v>28.3306</v>
      </c>
      <c r="IN277" s="1">
        <v>3.166753E-3</v>
      </c>
      <c r="IO277">
        <v>0.88717469999999998</v>
      </c>
      <c r="IP277">
        <v>0.82717669999999999</v>
      </c>
      <c r="IQ277">
        <v>27.928260000000002</v>
      </c>
      <c r="IR277" s="1">
        <v>2.5750759999999999E-3</v>
      </c>
      <c r="IS277">
        <v>0.72202659999999996</v>
      </c>
      <c r="IT277">
        <v>0.82725660000000001</v>
      </c>
      <c r="IU277">
        <v>27.623650000000001</v>
      </c>
      <c r="IV277" s="1">
        <v>2.06179E-3</v>
      </c>
      <c r="IW277">
        <v>0.57824750000000003</v>
      </c>
      <c r="IX277">
        <v>0.82726750000000004</v>
      </c>
      <c r="IY277">
        <v>27.978539999999999</v>
      </c>
      <c r="IZ277" s="1">
        <v>1.6503170000000001E-3</v>
      </c>
      <c r="JA277">
        <v>0.462642</v>
      </c>
      <c r="JB277">
        <v>0.82727459999999997</v>
      </c>
      <c r="JC277">
        <v>28.48517</v>
      </c>
      <c r="JD277" s="1">
        <v>1.3446420000000001E-3</v>
      </c>
      <c r="JE277">
        <v>0.37639909999999999</v>
      </c>
      <c r="JF277">
        <v>0.82727130000000004</v>
      </c>
      <c r="JG277">
        <v>28.945260000000001</v>
      </c>
      <c r="JH277" s="1">
        <v>1.1289799999999999E-3</v>
      </c>
      <c r="JI277">
        <v>0.31546839999999998</v>
      </c>
      <c r="JJ277">
        <v>0.8272526</v>
      </c>
      <c r="JK277">
        <v>29.05641</v>
      </c>
      <c r="JL277" s="1">
        <v>9.793782E-4</v>
      </c>
      <c r="JM277">
        <v>0.27320749999999999</v>
      </c>
      <c r="JN277">
        <v>0.82722289999999998</v>
      </c>
      <c r="JO277">
        <v>28.922260000000001</v>
      </c>
      <c r="JP277" s="1">
        <v>8.7260929999999999E-4</v>
      </c>
      <c r="JQ277">
        <v>0.24311099999999999</v>
      </c>
      <c r="JR277">
        <v>0.8271655</v>
      </c>
      <c r="JS277">
        <v>28.47486</v>
      </c>
      <c r="JT277" s="1">
        <v>7.9141499999999996E-4</v>
      </c>
      <c r="JU277">
        <v>0.22032270000000001</v>
      </c>
      <c r="JV277">
        <v>0.82712359999999996</v>
      </c>
      <c r="JW277">
        <v>28.02168</v>
      </c>
      <c r="JX277" s="1">
        <v>7.2590040000000005E-4</v>
      </c>
      <c r="JY277">
        <v>0.2019695</v>
      </c>
      <c r="JZ277">
        <v>0.82703260000000001</v>
      </c>
      <c r="KA277">
        <v>27.622129999999999</v>
      </c>
      <c r="KB277" s="1">
        <v>6.713356E-4</v>
      </c>
      <c r="KC277">
        <v>0.18672549999999999</v>
      </c>
      <c r="KD277">
        <v>0.82695220000000003</v>
      </c>
      <c r="KE277">
        <v>27.761959999999998</v>
      </c>
      <c r="KF277" s="1">
        <v>6.2565530000000002E-4</v>
      </c>
      <c r="KG277">
        <v>0.17396329999999999</v>
      </c>
      <c r="KH277">
        <v>0.82691040000000005</v>
      </c>
      <c r="KI277">
        <v>28.046230000000001</v>
      </c>
      <c r="KJ277" s="1">
        <v>5.8757670000000005E-4</v>
      </c>
      <c r="KK277">
        <v>0.163301</v>
      </c>
      <c r="KL277">
        <v>0.82682770000000005</v>
      </c>
      <c r="KM277">
        <v>28.455559999999998</v>
      </c>
      <c r="KN277" s="1">
        <v>5.5555450000000005E-4</v>
      </c>
      <c r="KO277">
        <v>0.15435450000000001</v>
      </c>
      <c r="KP277">
        <v>0.82677789999999995</v>
      </c>
      <c r="KQ277">
        <v>28.93881</v>
      </c>
      <c r="KR277" s="1">
        <v>5.2849150000000003E-4</v>
      </c>
      <c r="KS277">
        <v>0.1467811</v>
      </c>
      <c r="KT277">
        <v>0.82669130000000002</v>
      </c>
      <c r="KU277">
        <v>29.109000000000002</v>
      </c>
      <c r="KV277" s="1">
        <v>5.0527340000000001E-4</v>
      </c>
      <c r="KW277">
        <v>0.14030419999999999</v>
      </c>
      <c r="KX277">
        <v>0.82662860000000005</v>
      </c>
      <c r="KY277">
        <v>28.97073</v>
      </c>
      <c r="KZ277" s="1">
        <v>4.8520939999999998E-4</v>
      </c>
      <c r="LA277">
        <v>0.13470509999999999</v>
      </c>
      <c r="LB277">
        <v>0.82658109999999996</v>
      </c>
      <c r="LC277">
        <v>28.704149999999998</v>
      </c>
      <c r="LD277" s="1">
        <v>4.672756E-4</v>
      </c>
      <c r="LE277">
        <v>0.12971089999999999</v>
      </c>
      <c r="LF277">
        <v>0.82653339999999997</v>
      </c>
      <c r="LG277">
        <v>28.412759999999999</v>
      </c>
      <c r="LH277" s="1">
        <v>4.5054289999999999E-4</v>
      </c>
      <c r="LI277">
        <v>0.1250532</v>
      </c>
      <c r="LJ277">
        <v>0.82649510000000004</v>
      </c>
      <c r="LK277">
        <v>28.50928</v>
      </c>
      <c r="LL277" s="1">
        <v>4.341533E-4</v>
      </c>
      <c r="LM277">
        <v>0.1205068</v>
      </c>
      <c r="LN277">
        <v>0.82648339999999998</v>
      </c>
      <c r="LO277">
        <v>28.714410000000001</v>
      </c>
      <c r="LP277" s="1">
        <v>4.1770449999999998E-4</v>
      </c>
      <c r="LQ277">
        <v>0.11595220000000001</v>
      </c>
      <c r="LR277">
        <v>0.82641050000000005</v>
      </c>
      <c r="LS277">
        <v>29.031980000000001</v>
      </c>
      <c r="LT277" s="1">
        <v>4.0112850000000001E-4</v>
      </c>
      <c r="LU277">
        <v>0.1113571</v>
      </c>
      <c r="LV277">
        <v>0.8264475</v>
      </c>
      <c r="LW277">
        <v>29.30686</v>
      </c>
      <c r="LX277" s="1">
        <v>3.8457360000000002E-4</v>
      </c>
      <c r="LY277">
        <v>0.10675460000000001</v>
      </c>
      <c r="LZ277">
        <v>0.82640899999999995</v>
      </c>
      <c r="MA277">
        <v>29.345929999999999</v>
      </c>
      <c r="MB277" s="1">
        <v>3.6764890000000002E-4</v>
      </c>
      <c r="MC277">
        <v>0.10219300000000001</v>
      </c>
      <c r="MD277">
        <v>0.82642800000000005</v>
      </c>
      <c r="ME277">
        <v>28.994789999999998</v>
      </c>
      <c r="MF277" s="1">
        <v>3.50362E-4</v>
      </c>
      <c r="MG277">
        <v>9.7724720000000001E-2</v>
      </c>
      <c r="MH277">
        <v>0.82641920000000002</v>
      </c>
      <c r="MI277">
        <v>28.56193</v>
      </c>
      <c r="MJ277" s="1">
        <v>3.3369690000000001E-4</v>
      </c>
      <c r="MK277">
        <v>9.3381580000000006E-2</v>
      </c>
      <c r="ML277">
        <v>0.8264416</v>
      </c>
      <c r="MM277">
        <v>28.13542</v>
      </c>
      <c r="MN277" s="1">
        <v>3.1772629999999999E-4</v>
      </c>
      <c r="MO277">
        <v>8.9182269999999994E-2</v>
      </c>
      <c r="MP277">
        <v>0.82641450000000005</v>
      </c>
      <c r="MQ277">
        <v>28.27515</v>
      </c>
      <c r="MR277" s="1">
        <v>3.0251269999999997E-4</v>
      </c>
      <c r="MS277">
        <v>8.5160689999999997E-2</v>
      </c>
      <c r="MT277">
        <v>0.82645579999999996</v>
      </c>
      <c r="MU277">
        <v>28.30817</v>
      </c>
      <c r="MV277" s="1">
        <v>2.8813789999999998E-4</v>
      </c>
      <c r="MW277">
        <v>8.1338480000000005E-2</v>
      </c>
      <c r="MX277">
        <v>0.82647130000000002</v>
      </c>
      <c r="MY277">
        <v>28.17249</v>
      </c>
      <c r="MZ277" s="1">
        <v>2.7453850000000001E-4</v>
      </c>
      <c r="NA277">
        <v>7.7699509999999999E-2</v>
      </c>
      <c r="NB277">
        <v>0.8264823</v>
      </c>
      <c r="NC277">
        <v>28.10858</v>
      </c>
      <c r="ND277" s="1">
        <v>2.6149659999999999E-4</v>
      </c>
      <c r="NE277">
        <v>7.4194369999999996E-2</v>
      </c>
      <c r="NF277">
        <v>0.82647499999999996</v>
      </c>
      <c r="NG277">
        <v>28.09686</v>
      </c>
      <c r="NH277" s="1">
        <v>2.4882769999999999E-4</v>
      </c>
      <c r="NI277">
        <v>7.0773740000000002E-2</v>
      </c>
      <c r="NJ277">
        <v>0.82649779999999995</v>
      </c>
      <c r="NK277">
        <v>27.916840000000001</v>
      </c>
      <c r="NL277" s="1">
        <v>2.364341E-4</v>
      </c>
      <c r="NM277">
        <v>6.7409140000000006E-2</v>
      </c>
      <c r="NN277">
        <v>0.82649159999999999</v>
      </c>
      <c r="NO277">
        <v>27.658940000000001</v>
      </c>
      <c r="NP277" s="1">
        <v>2.2440949999999999E-4</v>
      </c>
      <c r="NQ277">
        <v>6.4125580000000001E-2</v>
      </c>
      <c r="NR277">
        <v>0.82645919999999995</v>
      </c>
      <c r="NS277">
        <v>27.339960000000001</v>
      </c>
      <c r="NT277" s="1">
        <v>2.129818E-4</v>
      </c>
      <c r="NU277">
        <v>6.0987369999999999E-2</v>
      </c>
      <c r="NV277">
        <v>0.82648549999999998</v>
      </c>
      <c r="NW277">
        <v>27.577580000000001</v>
      </c>
      <c r="NX277" s="1">
        <v>2.0240779999999999E-4</v>
      </c>
      <c r="NY277">
        <v>5.8067590000000002E-2</v>
      </c>
      <c r="NZ277">
        <v>0.82647400000000004</v>
      </c>
      <c r="OA277">
        <v>28.006879999999999</v>
      </c>
      <c r="OB277" s="1">
        <v>1.9278899999999999E-4</v>
      </c>
      <c r="OC277">
        <v>5.540606E-2</v>
      </c>
      <c r="OD277">
        <v>0.8264591</v>
      </c>
      <c r="OE277">
        <v>28.316469999999999</v>
      </c>
      <c r="OF277" s="1">
        <v>1.8404289999999999E-4</v>
      </c>
      <c r="OG277">
        <v>5.2988349999999997E-2</v>
      </c>
      <c r="OH277">
        <v>0.82649760000000005</v>
      </c>
      <c r="OI277">
        <v>28.60004</v>
      </c>
      <c r="OJ277" s="1">
        <v>1.7606469999999999E-4</v>
      </c>
      <c r="OK277">
        <v>5.0775689999999998E-2</v>
      </c>
    </row>
    <row r="278" spans="1:401" x14ac:dyDescent="0.35">
      <c r="A278">
        <v>284</v>
      </c>
      <c r="B278" t="s">
        <v>4</v>
      </c>
      <c r="C278" t="s">
        <v>181</v>
      </c>
      <c r="D278" t="s">
        <v>284</v>
      </c>
      <c r="E278">
        <v>772.90880000000004</v>
      </c>
      <c r="F278">
        <v>0.98282820000000004</v>
      </c>
      <c r="G278">
        <v>24.025230000000001</v>
      </c>
      <c r="H278">
        <v>0</v>
      </c>
      <c r="I278">
        <v>0</v>
      </c>
      <c r="J278">
        <v>0.98040620000000001</v>
      </c>
      <c r="K278">
        <v>23.998529999999999</v>
      </c>
      <c r="L278">
        <v>0</v>
      </c>
      <c r="M278">
        <v>0</v>
      </c>
      <c r="N278">
        <v>0.9779736</v>
      </c>
      <c r="O278">
        <v>24.0153</v>
      </c>
      <c r="P278">
        <v>0</v>
      </c>
      <c r="Q278">
        <v>0</v>
      </c>
      <c r="R278">
        <v>0.97559799999999997</v>
      </c>
      <c r="S278">
        <v>23.851769999999998</v>
      </c>
      <c r="T278">
        <v>0</v>
      </c>
      <c r="U278">
        <v>0</v>
      </c>
      <c r="V278">
        <v>0.97323789999999999</v>
      </c>
      <c r="W278">
        <v>23.472829999999998</v>
      </c>
      <c r="X278">
        <v>0</v>
      </c>
      <c r="Y278">
        <v>0</v>
      </c>
      <c r="Z278">
        <v>0.97088260000000004</v>
      </c>
      <c r="AA278">
        <v>23.252960000000002</v>
      </c>
      <c r="AB278">
        <v>0</v>
      </c>
      <c r="AC278">
        <v>0</v>
      </c>
      <c r="AD278">
        <v>0.96858549999999999</v>
      </c>
      <c r="AE278">
        <v>23.122599999999998</v>
      </c>
      <c r="AF278">
        <v>0</v>
      </c>
      <c r="AG278">
        <v>0</v>
      </c>
      <c r="AH278">
        <v>0.96617339999999996</v>
      </c>
      <c r="AI278">
        <v>23.475429999999999</v>
      </c>
      <c r="AJ278">
        <v>0</v>
      </c>
      <c r="AK278">
        <v>0</v>
      </c>
      <c r="AL278">
        <v>0.96339969999999997</v>
      </c>
      <c r="AM278">
        <v>23.96782</v>
      </c>
      <c r="AN278">
        <v>0</v>
      </c>
      <c r="AO278">
        <v>0</v>
      </c>
      <c r="AP278">
        <v>0.96024509999999996</v>
      </c>
      <c r="AQ278">
        <v>24.40831</v>
      </c>
      <c r="AR278">
        <v>0</v>
      </c>
      <c r="AS278">
        <v>0</v>
      </c>
      <c r="AT278">
        <v>0.95677670000000004</v>
      </c>
      <c r="AU278">
        <v>24.712810000000001</v>
      </c>
      <c r="AV278">
        <v>0</v>
      </c>
      <c r="AW278">
        <v>0</v>
      </c>
      <c r="AX278">
        <v>0.95328290000000004</v>
      </c>
      <c r="AY278">
        <v>24.666609999999999</v>
      </c>
      <c r="AZ278">
        <v>0</v>
      </c>
      <c r="BA278">
        <v>0</v>
      </c>
      <c r="BB278">
        <v>0.94993190000000005</v>
      </c>
      <c r="BC278">
        <v>24.577069999999999</v>
      </c>
      <c r="BD278">
        <v>0</v>
      </c>
      <c r="BE278">
        <v>0</v>
      </c>
      <c r="BF278">
        <v>0.9468318</v>
      </c>
      <c r="BG278">
        <v>24.565899999999999</v>
      </c>
      <c r="BH278">
        <v>4.7917620000000002E-24</v>
      </c>
      <c r="BI278">
        <v>1.226812E-21</v>
      </c>
      <c r="BJ278">
        <v>0.94400189999999995</v>
      </c>
      <c r="BK278">
        <v>24.723659999999999</v>
      </c>
      <c r="BL278" s="1">
        <v>1.094186E-17</v>
      </c>
      <c r="BM278" s="1">
        <v>2.7887849999999998E-15</v>
      </c>
      <c r="BN278">
        <v>0.9412644</v>
      </c>
      <c r="BO278">
        <v>25.38252</v>
      </c>
      <c r="BP278" s="1">
        <v>1.1646189999999999E-9</v>
      </c>
      <c r="BQ278" s="1">
        <v>2.27953E-7</v>
      </c>
      <c r="BR278">
        <v>0.93854079999999995</v>
      </c>
      <c r="BS278">
        <v>25.972719999999999</v>
      </c>
      <c r="BT278" s="1">
        <v>3.103176E-6</v>
      </c>
      <c r="BU278" s="1">
        <v>6.5002319999999997E-4</v>
      </c>
      <c r="BV278">
        <v>0.9357145</v>
      </c>
      <c r="BW278">
        <v>26.426359999999999</v>
      </c>
      <c r="BX278" s="1">
        <v>7.6955380000000002E-4</v>
      </c>
      <c r="BY278" s="1">
        <v>0.1684312</v>
      </c>
      <c r="BZ278">
        <v>0.93267639999999996</v>
      </c>
      <c r="CA278">
        <v>26.64676</v>
      </c>
      <c r="CB278" s="1">
        <v>4.4592449999999999E-2</v>
      </c>
      <c r="CC278" s="1">
        <v>10.107659999999999</v>
      </c>
      <c r="CD278">
        <v>0.92928759999999999</v>
      </c>
      <c r="CE278">
        <v>26.503309999999999</v>
      </c>
      <c r="CF278" s="1">
        <v>0.86797449999999998</v>
      </c>
      <c r="CG278" s="1">
        <v>202.9023</v>
      </c>
      <c r="CH278">
        <v>0.92543779999999998</v>
      </c>
      <c r="CI278">
        <v>26.104050000000001</v>
      </c>
      <c r="CJ278" s="1">
        <v>7.0507499999999999</v>
      </c>
      <c r="CK278">
        <v>1696.0260000000001</v>
      </c>
      <c r="CL278">
        <v>0.92108650000000003</v>
      </c>
      <c r="CM278">
        <v>25.893730000000001</v>
      </c>
      <c r="CN278" s="1">
        <v>27.879090000000001</v>
      </c>
      <c r="CO278">
        <v>6881.6059999999998</v>
      </c>
      <c r="CP278">
        <v>0.91628710000000002</v>
      </c>
      <c r="CQ278">
        <v>26.010370000000002</v>
      </c>
      <c r="CR278">
        <v>60.29383</v>
      </c>
      <c r="CS278">
        <v>15243</v>
      </c>
      <c r="CT278">
        <v>0.9114004</v>
      </c>
      <c r="CU278">
        <v>26.546189999999999</v>
      </c>
      <c r="CV278">
        <v>78.354290000000006</v>
      </c>
      <c r="CW278">
        <v>20257.12</v>
      </c>
      <c r="CX278">
        <v>0.90604379999999995</v>
      </c>
      <c r="CY278">
        <v>26.70382</v>
      </c>
      <c r="CZ278">
        <v>66.179310000000001</v>
      </c>
      <c r="DA278">
        <v>17485.77</v>
      </c>
      <c r="DB278">
        <v>0.90033459999999998</v>
      </c>
      <c r="DC278">
        <v>27.091139999999999</v>
      </c>
      <c r="DD278">
        <v>38.783050000000003</v>
      </c>
      <c r="DE278">
        <v>10458.91</v>
      </c>
      <c r="DF278">
        <v>0.89444179999999995</v>
      </c>
      <c r="DG278">
        <v>27.297940000000001</v>
      </c>
      <c r="DH278">
        <v>16.725930000000002</v>
      </c>
      <c r="DI278">
        <v>4597.0590000000002</v>
      </c>
      <c r="DJ278">
        <v>0.88832619999999995</v>
      </c>
      <c r="DK278">
        <v>27.088039999999999</v>
      </c>
      <c r="DL278">
        <v>5.5969369999999996</v>
      </c>
      <c r="DM278">
        <v>1565.434</v>
      </c>
      <c r="DN278">
        <v>0.88194260000000002</v>
      </c>
      <c r="DO278">
        <v>26.650110000000002</v>
      </c>
      <c r="DP278">
        <v>1.544341</v>
      </c>
      <c r="DQ278">
        <v>438.54430000000002</v>
      </c>
      <c r="DR278">
        <v>0.87535669999999999</v>
      </c>
      <c r="DS278">
        <v>26.34432</v>
      </c>
      <c r="DT278">
        <v>0.39567200000000002</v>
      </c>
      <c r="DU278">
        <v>113.0498</v>
      </c>
      <c r="DV278">
        <v>0.86866339999999997</v>
      </c>
      <c r="DW278">
        <v>26.338799999999999</v>
      </c>
      <c r="DX278">
        <v>0.12834229999999999</v>
      </c>
      <c r="DY278">
        <v>36.024970000000003</v>
      </c>
      <c r="DZ278">
        <v>0.86180869999999998</v>
      </c>
      <c r="EA278">
        <v>27.01371</v>
      </c>
      <c r="EB278">
        <v>7.5522629999999993E-2</v>
      </c>
      <c r="EC278">
        <v>20.617650000000001</v>
      </c>
      <c r="ED278">
        <v>0.85477190000000003</v>
      </c>
      <c r="EE278">
        <v>27.80134</v>
      </c>
      <c r="EF278">
        <v>6.6229460000000004E-2</v>
      </c>
      <c r="EG278">
        <v>17.950410000000002</v>
      </c>
      <c r="EH278">
        <v>0.84770570000000001</v>
      </c>
      <c r="EI278">
        <v>28.517420000000001</v>
      </c>
      <c r="EJ278">
        <v>6.3442269999999995E-2</v>
      </c>
      <c r="EK278">
        <v>17.256679999999999</v>
      </c>
      <c r="EL278">
        <v>0.84234629999999999</v>
      </c>
      <c r="EM278">
        <v>28.954609999999999</v>
      </c>
      <c r="EN278">
        <v>6.040703E-2</v>
      </c>
      <c r="EO278">
        <v>16.50545</v>
      </c>
      <c r="EP278">
        <v>0.83707529999999997</v>
      </c>
      <c r="EQ278">
        <v>28.752610000000001</v>
      </c>
      <c r="ER278">
        <v>5.6347139999999997E-2</v>
      </c>
      <c r="ES278">
        <v>15.47289</v>
      </c>
      <c r="ET278">
        <v>0.83164720000000003</v>
      </c>
      <c r="EU278">
        <v>28.059249999999999</v>
      </c>
      <c r="EV278" s="1">
        <v>5.1689199999999998E-2</v>
      </c>
      <c r="EW278">
        <v>14.262589999999999</v>
      </c>
      <c r="EX278">
        <v>0.8260769</v>
      </c>
      <c r="EY278">
        <v>27.483689999999999</v>
      </c>
      <c r="EZ278" s="1">
        <v>4.6891629999999997E-2</v>
      </c>
      <c r="FA278">
        <v>12.99976</v>
      </c>
      <c r="FB278">
        <v>0.82054850000000001</v>
      </c>
      <c r="FC278">
        <v>27.108519999999999</v>
      </c>
      <c r="FD278" s="1">
        <v>4.2273070000000003E-2</v>
      </c>
      <c r="FE278">
        <v>11.77055</v>
      </c>
      <c r="FF278">
        <v>0.81507580000000002</v>
      </c>
      <c r="FG278">
        <v>27.26502</v>
      </c>
      <c r="FH278" s="1">
        <v>3.7978730000000002E-2</v>
      </c>
      <c r="FI278">
        <v>10.62031</v>
      </c>
      <c r="FJ278">
        <v>0.80949479999999996</v>
      </c>
      <c r="FK278">
        <v>27.553940000000001</v>
      </c>
      <c r="FL278">
        <v>3.4063799999999998E-2</v>
      </c>
      <c r="FM278">
        <v>9.5667880000000007</v>
      </c>
      <c r="FN278">
        <v>0.80373439999999996</v>
      </c>
      <c r="FO278">
        <v>27.742069999999998</v>
      </c>
      <c r="FP278" s="1">
        <v>3.0537930000000001E-2</v>
      </c>
      <c r="FQ278">
        <v>8.6144879999999997</v>
      </c>
      <c r="FR278">
        <v>0.79807779999999995</v>
      </c>
      <c r="FS278">
        <v>27.845099999999999</v>
      </c>
      <c r="FT278" s="1">
        <v>2.7395260000000001E-2</v>
      </c>
      <c r="FU278">
        <v>7.7610099999999997</v>
      </c>
      <c r="FV278">
        <v>0.79315849999999999</v>
      </c>
      <c r="FW278">
        <v>27.67285</v>
      </c>
      <c r="FX278" s="1">
        <v>2.4621379999999998E-2</v>
      </c>
      <c r="FY278">
        <v>6.9987680000000001</v>
      </c>
      <c r="FZ278">
        <v>0.78838989999999998</v>
      </c>
      <c r="GA278">
        <v>27.34562</v>
      </c>
      <c r="GB278" s="1">
        <v>2.2126799999999999E-2</v>
      </c>
      <c r="GC278">
        <v>6.3121559999999999</v>
      </c>
      <c r="GD278">
        <v>0.78364579999999995</v>
      </c>
      <c r="GE278">
        <v>26.946120000000001</v>
      </c>
      <c r="GF278" s="1">
        <v>1.987498E-2</v>
      </c>
      <c r="GG278">
        <v>5.69</v>
      </c>
      <c r="GH278">
        <v>0.77928050000000004</v>
      </c>
      <c r="GI278">
        <v>26.663440000000001</v>
      </c>
      <c r="GJ278" s="1">
        <v>1.785664E-2</v>
      </c>
      <c r="GK278">
        <v>5.1272570000000002</v>
      </c>
      <c r="GL278">
        <v>0.77492780000000006</v>
      </c>
      <c r="GM278">
        <v>26.936129999999999</v>
      </c>
      <c r="GN278" s="1">
        <v>1.6038460000000001E-2</v>
      </c>
      <c r="GO278">
        <v>4.6191969999999998</v>
      </c>
      <c r="GP278">
        <v>0.77058720000000003</v>
      </c>
      <c r="GQ278">
        <v>27.49361</v>
      </c>
      <c r="GR278" s="1">
        <v>1.4394280000000001E-2</v>
      </c>
      <c r="GS278">
        <v>4.1579430000000004</v>
      </c>
      <c r="GT278">
        <v>0.76669529999999997</v>
      </c>
      <c r="GU278">
        <v>28.224630000000001</v>
      </c>
      <c r="GV278" s="1">
        <v>1.292053E-2</v>
      </c>
      <c r="GW278">
        <v>3.7413789999999998</v>
      </c>
      <c r="GX278">
        <v>0.7634223</v>
      </c>
      <c r="GY278">
        <v>28.824480000000001</v>
      </c>
      <c r="GZ278" s="1">
        <v>1.160101E-2</v>
      </c>
      <c r="HA278">
        <v>3.3659289999999999</v>
      </c>
      <c r="HB278">
        <v>0.76046130000000001</v>
      </c>
      <c r="HC278">
        <v>29.053129999999999</v>
      </c>
      <c r="HD278" s="1">
        <v>1.041247E-2</v>
      </c>
      <c r="HE278">
        <v>3.0266929999999999</v>
      </c>
      <c r="HF278">
        <v>0.75786589999999998</v>
      </c>
      <c r="HG278">
        <v>28.675689999999999</v>
      </c>
      <c r="HH278" s="1">
        <v>9.3384060000000005E-3</v>
      </c>
      <c r="HI278">
        <v>2.7188119999999998</v>
      </c>
      <c r="HJ278">
        <v>0.75570230000000005</v>
      </c>
      <c r="HK278">
        <v>28.16113</v>
      </c>
      <c r="HL278" s="1">
        <v>8.3646310000000008E-3</v>
      </c>
      <c r="HM278">
        <v>2.4385509999999999</v>
      </c>
      <c r="HN278">
        <v>0.75390710000000005</v>
      </c>
      <c r="HO278">
        <v>27.69117</v>
      </c>
      <c r="HP278" s="1">
        <v>7.475799E-3</v>
      </c>
      <c r="HQ278">
        <v>2.1819929999999998</v>
      </c>
      <c r="HR278">
        <v>0.75245019999999996</v>
      </c>
      <c r="HS278">
        <v>27.62734</v>
      </c>
      <c r="HT278" s="1">
        <v>6.6599789999999999E-3</v>
      </c>
      <c r="HU278">
        <v>1.9456009999999999</v>
      </c>
      <c r="HV278">
        <v>0.75136080000000005</v>
      </c>
      <c r="HW278">
        <v>27.921420000000001</v>
      </c>
      <c r="HX278" s="1">
        <v>5.9060079999999999E-3</v>
      </c>
      <c r="HY278">
        <v>1.726596</v>
      </c>
      <c r="HZ278">
        <v>0.75047430000000004</v>
      </c>
      <c r="IA278">
        <v>28.228269999999998</v>
      </c>
      <c r="IB278" s="1">
        <v>5.2008990000000001E-3</v>
      </c>
      <c r="IC278">
        <v>1.5216879999999999</v>
      </c>
      <c r="ID278">
        <v>0.74980369999999996</v>
      </c>
      <c r="IE278">
        <v>28.561309999999999</v>
      </c>
      <c r="IF278" s="1">
        <v>4.5267609999999998E-3</v>
      </c>
      <c r="IG278">
        <v>1.3259479999999999</v>
      </c>
      <c r="IH278">
        <v>0.74928269999999997</v>
      </c>
      <c r="II278">
        <v>28.631</v>
      </c>
      <c r="IJ278" s="1">
        <v>3.8696519999999999E-3</v>
      </c>
      <c r="IK278">
        <v>1.1351899999999999</v>
      </c>
      <c r="IL278">
        <v>0.74887000000000004</v>
      </c>
      <c r="IM278">
        <v>28.336539999999999</v>
      </c>
      <c r="IN278" s="1">
        <v>3.2311480000000001E-3</v>
      </c>
      <c r="IO278">
        <v>0.94947890000000001</v>
      </c>
      <c r="IP278">
        <v>0.74855769999999999</v>
      </c>
      <c r="IQ278">
        <v>27.948609999999999</v>
      </c>
      <c r="IR278" s="1">
        <v>2.633626E-3</v>
      </c>
      <c r="IS278">
        <v>0.77509989999999995</v>
      </c>
      <c r="IT278">
        <v>0.74829659999999998</v>
      </c>
      <c r="IU278">
        <v>27.667459999999998</v>
      </c>
      <c r="IV278" s="1">
        <v>2.111169E-3</v>
      </c>
      <c r="IW278">
        <v>0.62187800000000004</v>
      </c>
      <c r="IX278">
        <v>0.74808129999999995</v>
      </c>
      <c r="IY278">
        <v>28.036020000000001</v>
      </c>
      <c r="IZ278" s="1">
        <v>1.688738E-3</v>
      </c>
      <c r="JA278">
        <v>0.49742150000000002</v>
      </c>
      <c r="JB278">
        <v>0.74791719999999995</v>
      </c>
      <c r="JC278">
        <v>28.54956</v>
      </c>
      <c r="JD278" s="1">
        <v>1.372552E-3</v>
      </c>
      <c r="JE278">
        <v>0.40375060000000002</v>
      </c>
      <c r="JF278">
        <v>0.74772119999999997</v>
      </c>
      <c r="JG278">
        <v>29.003309999999999</v>
      </c>
      <c r="JH278" s="1">
        <v>1.148441E-3</v>
      </c>
      <c r="JI278">
        <v>0.3371807</v>
      </c>
      <c r="JJ278">
        <v>0.74756279999999997</v>
      </c>
      <c r="JK278">
        <v>29.098749999999999</v>
      </c>
      <c r="JL278" s="1">
        <v>9.9295229999999996E-4</v>
      </c>
      <c r="JM278">
        <v>0.29097000000000001</v>
      </c>
      <c r="JN278">
        <v>0.74739390000000006</v>
      </c>
      <c r="JO278">
        <v>28.945699999999999</v>
      </c>
      <c r="JP278" s="1">
        <v>8.8250600000000002E-4</v>
      </c>
      <c r="JQ278">
        <v>0.25821250000000001</v>
      </c>
      <c r="JR278">
        <v>0.74718430000000002</v>
      </c>
      <c r="JS278">
        <v>28.499300000000002</v>
      </c>
      <c r="JT278" s="1">
        <v>7.9913230000000003E-4</v>
      </c>
      <c r="JU278">
        <v>0.2336164</v>
      </c>
      <c r="JV278">
        <v>0.7470021</v>
      </c>
      <c r="JW278">
        <v>28.050789999999999</v>
      </c>
      <c r="JX278" s="1">
        <v>7.322273E-4</v>
      </c>
      <c r="JY278">
        <v>0.2139356</v>
      </c>
      <c r="JZ278">
        <v>0.74674969999999996</v>
      </c>
      <c r="KA278">
        <v>27.66696</v>
      </c>
      <c r="KB278" s="1">
        <v>6.7661260000000003E-4</v>
      </c>
      <c r="KC278">
        <v>0.19762950000000001</v>
      </c>
      <c r="KD278">
        <v>0.74655950000000004</v>
      </c>
      <c r="KE278">
        <v>27.814710000000002</v>
      </c>
      <c r="KF278" s="1">
        <v>6.3007419999999996E-4</v>
      </c>
      <c r="KG278">
        <v>0.18398909999999999</v>
      </c>
      <c r="KH278">
        <v>0.74629429999999997</v>
      </c>
      <c r="KI278">
        <v>28.092210000000001</v>
      </c>
      <c r="KJ278" s="1">
        <v>5.9127629999999995E-4</v>
      </c>
      <c r="KK278">
        <v>0.17259569999999999</v>
      </c>
      <c r="KL278">
        <v>0.7460485</v>
      </c>
      <c r="KM278">
        <v>28.479479999999999</v>
      </c>
      <c r="KN278" s="1">
        <v>5.5866469999999997E-4</v>
      </c>
      <c r="KO278">
        <v>0.16304389999999999</v>
      </c>
      <c r="KP278">
        <v>0.74582059999999994</v>
      </c>
      <c r="KQ278">
        <v>28.950369999999999</v>
      </c>
      <c r="KR278" s="1">
        <v>5.3113230000000002E-4</v>
      </c>
      <c r="KS278">
        <v>0.15496969999999999</v>
      </c>
      <c r="KT278">
        <v>0.74556900000000004</v>
      </c>
      <c r="KU278">
        <v>29.097110000000001</v>
      </c>
      <c r="KV278" s="1">
        <v>5.0754140000000005E-4</v>
      </c>
      <c r="KW278">
        <v>0.1480745</v>
      </c>
      <c r="KX278">
        <v>0.74531849999999999</v>
      </c>
      <c r="KY278">
        <v>28.964120000000001</v>
      </c>
      <c r="KZ278" s="1">
        <v>4.8718850000000001E-4</v>
      </c>
      <c r="LA278">
        <v>0.14212540000000001</v>
      </c>
      <c r="LB278">
        <v>0.74506760000000005</v>
      </c>
      <c r="LC278">
        <v>28.712299999999999</v>
      </c>
      <c r="LD278" s="1">
        <v>4.69068E-4</v>
      </c>
      <c r="LE278">
        <v>0.1368432</v>
      </c>
      <c r="LF278">
        <v>0.74485000000000001</v>
      </c>
      <c r="LG278">
        <v>28.4513</v>
      </c>
      <c r="LH278" s="1">
        <v>4.5226160000000001E-4</v>
      </c>
      <c r="LI278">
        <v>0.13194549999999999</v>
      </c>
      <c r="LJ278">
        <v>0.74463639999999998</v>
      </c>
      <c r="LK278">
        <v>28.561450000000001</v>
      </c>
      <c r="LL278" s="1">
        <v>4.3585290000000001E-4</v>
      </c>
      <c r="LM278">
        <v>0.1271843</v>
      </c>
      <c r="LN278">
        <v>0.74442629999999999</v>
      </c>
      <c r="LO278">
        <v>28.77149</v>
      </c>
      <c r="LP278" s="1">
        <v>4.1942109999999999E-4</v>
      </c>
      <c r="LQ278">
        <v>0.1224218</v>
      </c>
      <c r="LR278">
        <v>0.74424679999999999</v>
      </c>
      <c r="LS278">
        <v>29.07809</v>
      </c>
      <c r="LT278" s="1">
        <v>4.0285069999999997E-4</v>
      </c>
      <c r="LU278">
        <v>0.1176103</v>
      </c>
      <c r="LV278">
        <v>0.74410589999999999</v>
      </c>
      <c r="LW278">
        <v>29.336220000000001</v>
      </c>
      <c r="LX278" s="1">
        <v>3.8629579999999999E-4</v>
      </c>
      <c r="LY278">
        <v>0.1127896</v>
      </c>
      <c r="LZ278">
        <v>0.74398980000000003</v>
      </c>
      <c r="MA278">
        <v>29.356380000000001</v>
      </c>
      <c r="MB278" s="1">
        <v>3.6934259999999998E-4</v>
      </c>
      <c r="MC278">
        <v>0.1079976</v>
      </c>
      <c r="MD278">
        <v>0.7438787</v>
      </c>
      <c r="ME278">
        <v>29.00752</v>
      </c>
      <c r="MF278" s="1">
        <v>3.520118E-4</v>
      </c>
      <c r="MG278">
        <v>0.103299</v>
      </c>
      <c r="MH278">
        <v>0.74379019999999996</v>
      </c>
      <c r="MI278">
        <v>28.580300000000001</v>
      </c>
      <c r="MJ278" s="1">
        <v>3.3528829999999999E-4</v>
      </c>
      <c r="MK278">
        <v>9.872214E-2</v>
      </c>
      <c r="ML278">
        <v>0.74374110000000004</v>
      </c>
      <c r="MM278">
        <v>28.17014</v>
      </c>
      <c r="MN278" s="1">
        <v>3.1925889999999998E-4</v>
      </c>
      <c r="MO278">
        <v>9.429535E-2</v>
      </c>
      <c r="MP278">
        <v>0.74367939999999999</v>
      </c>
      <c r="MQ278">
        <v>28.31851</v>
      </c>
      <c r="MR278" s="1">
        <v>3.0397250000000002E-4</v>
      </c>
      <c r="MS278">
        <v>9.0047290000000002E-2</v>
      </c>
      <c r="MT278">
        <v>0.74366149999999998</v>
      </c>
      <c r="MU278">
        <v>28.341539999999998</v>
      </c>
      <c r="MV278" s="1">
        <v>2.8952099999999999E-4</v>
      </c>
      <c r="MW278">
        <v>8.6009619999999995E-2</v>
      </c>
      <c r="MX278">
        <v>0.7436313</v>
      </c>
      <c r="MY278">
        <v>28.211780000000001</v>
      </c>
      <c r="MZ278" s="1">
        <v>2.7585450000000003E-4</v>
      </c>
      <c r="NA278">
        <v>8.2164799999999996E-2</v>
      </c>
      <c r="NB278">
        <v>0.74360499999999996</v>
      </c>
      <c r="NC278">
        <v>28.126830000000002</v>
      </c>
      <c r="ND278" s="1">
        <v>2.627687E-4</v>
      </c>
      <c r="NE278">
        <v>7.8463610000000003E-2</v>
      </c>
      <c r="NF278">
        <v>0.7436045</v>
      </c>
      <c r="NG278">
        <v>28.09863</v>
      </c>
      <c r="NH278" s="1">
        <v>2.5007179999999999E-4</v>
      </c>
      <c r="NI278">
        <v>7.4858190000000005E-2</v>
      </c>
      <c r="NJ278">
        <v>0.74360320000000002</v>
      </c>
      <c r="NK278">
        <v>27.92473</v>
      </c>
      <c r="NL278" s="1">
        <v>2.3765400000000001E-4</v>
      </c>
      <c r="NM278">
        <v>7.1313340000000003E-2</v>
      </c>
      <c r="NN278">
        <v>0.74356529999999998</v>
      </c>
      <c r="NO278">
        <v>27.67576</v>
      </c>
      <c r="NP278" s="1">
        <v>2.2559009999999999E-4</v>
      </c>
      <c r="NQ278">
        <v>6.7847980000000002E-2</v>
      </c>
      <c r="NR278">
        <v>0.7435619</v>
      </c>
      <c r="NS278">
        <v>27.37725</v>
      </c>
      <c r="NT278" s="1">
        <v>2.1409449999999999E-4</v>
      </c>
      <c r="NU278">
        <v>6.452579E-2</v>
      </c>
      <c r="NV278">
        <v>0.74358150000000001</v>
      </c>
      <c r="NW278">
        <v>27.632909999999999</v>
      </c>
      <c r="NX278" s="1">
        <v>2.034324E-4</v>
      </c>
      <c r="NY278">
        <v>6.1427820000000001E-2</v>
      </c>
      <c r="NZ278">
        <v>0.74359390000000003</v>
      </c>
      <c r="OA278">
        <v>28.062249999999999</v>
      </c>
      <c r="OB278" s="1">
        <v>1.937172E-4</v>
      </c>
      <c r="OC278">
        <v>5.8596189999999999E-2</v>
      </c>
      <c r="OD278">
        <v>0.74357790000000001</v>
      </c>
      <c r="OE278">
        <v>28.36112</v>
      </c>
      <c r="OF278" s="1">
        <v>1.848854E-4</v>
      </c>
      <c r="OG278">
        <v>5.6024560000000001E-2</v>
      </c>
      <c r="OH278">
        <v>0.74357830000000003</v>
      </c>
      <c r="OI278">
        <v>28.62942</v>
      </c>
      <c r="OJ278" s="1">
        <v>1.768362E-4</v>
      </c>
      <c r="OK278">
        <v>5.3673819999999997E-2</v>
      </c>
    </row>
    <row r="279" spans="1:401" x14ac:dyDescent="0.35">
      <c r="A279">
        <v>285</v>
      </c>
      <c r="B279" t="s">
        <v>4</v>
      </c>
      <c r="C279" t="s">
        <v>181</v>
      </c>
      <c r="D279" t="s">
        <v>285</v>
      </c>
      <c r="E279">
        <v>794.74159999999995</v>
      </c>
      <c r="F279">
        <v>0.94227280000000002</v>
      </c>
      <c r="G279">
        <v>24.058479999999999</v>
      </c>
      <c r="H279">
        <v>0</v>
      </c>
      <c r="I279">
        <v>0</v>
      </c>
      <c r="J279">
        <v>0.94083410000000001</v>
      </c>
      <c r="K279">
        <v>24.048580000000001</v>
      </c>
      <c r="L279">
        <v>0</v>
      </c>
      <c r="M279">
        <v>0</v>
      </c>
      <c r="N279">
        <v>0.93940049999999997</v>
      </c>
      <c r="O279">
        <v>24.06616</v>
      </c>
      <c r="P279">
        <v>0</v>
      </c>
      <c r="Q279">
        <v>0</v>
      </c>
      <c r="R279">
        <v>0.93798300000000001</v>
      </c>
      <c r="S279">
        <v>23.907640000000001</v>
      </c>
      <c r="T279">
        <v>0</v>
      </c>
      <c r="U279">
        <v>0</v>
      </c>
      <c r="V279">
        <v>0.93661919999999999</v>
      </c>
      <c r="W279">
        <v>23.515889999999999</v>
      </c>
      <c r="X279">
        <v>0</v>
      </c>
      <c r="Y279">
        <v>0</v>
      </c>
      <c r="Z279">
        <v>0.9352144</v>
      </c>
      <c r="AA279">
        <v>23.27956</v>
      </c>
      <c r="AB279">
        <v>0</v>
      </c>
      <c r="AC279">
        <v>0</v>
      </c>
      <c r="AD279">
        <v>0.93387109999999995</v>
      </c>
      <c r="AE279">
        <v>23.14331</v>
      </c>
      <c r="AF279">
        <v>0</v>
      </c>
      <c r="AG279">
        <v>0</v>
      </c>
      <c r="AH279">
        <v>0.93248949999999997</v>
      </c>
      <c r="AI279">
        <v>23.483280000000001</v>
      </c>
      <c r="AJ279">
        <v>0</v>
      </c>
      <c r="AK279">
        <v>0</v>
      </c>
      <c r="AL279">
        <v>0.93085739999999995</v>
      </c>
      <c r="AM279">
        <v>23.981760000000001</v>
      </c>
      <c r="AN279">
        <v>0</v>
      </c>
      <c r="AO279">
        <v>0</v>
      </c>
      <c r="AP279">
        <v>0.92894580000000004</v>
      </c>
      <c r="AQ279">
        <v>24.43553</v>
      </c>
      <c r="AR279">
        <v>0</v>
      </c>
      <c r="AS279">
        <v>0</v>
      </c>
      <c r="AT279">
        <v>0.92687750000000002</v>
      </c>
      <c r="AU279">
        <v>24.74738</v>
      </c>
      <c r="AV279">
        <v>0</v>
      </c>
      <c r="AW279">
        <v>0</v>
      </c>
      <c r="AX279">
        <v>0.92487850000000005</v>
      </c>
      <c r="AY279">
        <v>24.707619999999999</v>
      </c>
      <c r="AZ279">
        <v>0</v>
      </c>
      <c r="BA279">
        <v>0</v>
      </c>
      <c r="BB279">
        <v>0.92301770000000005</v>
      </c>
      <c r="BC279">
        <v>24.598600000000001</v>
      </c>
      <c r="BD279">
        <v>0</v>
      </c>
      <c r="BE279">
        <v>0</v>
      </c>
      <c r="BF279">
        <v>0.92134369999999999</v>
      </c>
      <c r="BG279">
        <v>24.572870000000002</v>
      </c>
      <c r="BH279">
        <v>6.5513860000000001E-25</v>
      </c>
      <c r="BI279">
        <v>3.1203190000000002E-22</v>
      </c>
      <c r="BJ279">
        <v>0.91982410000000003</v>
      </c>
      <c r="BK279">
        <v>24.71726</v>
      </c>
      <c r="BL279" s="1">
        <v>2.4403389999999999E-18</v>
      </c>
      <c r="BM279" s="1">
        <v>1.1588040000000001E-15</v>
      </c>
      <c r="BN279">
        <v>0.91840359999999999</v>
      </c>
      <c r="BO279">
        <v>25.366019999999999</v>
      </c>
      <c r="BP279" s="1">
        <v>5.7968409999999997E-10</v>
      </c>
      <c r="BQ279" s="1">
        <v>1.4718579999999999E-7</v>
      </c>
      <c r="BR279">
        <v>0.916906</v>
      </c>
      <c r="BS279">
        <v>25.9681</v>
      </c>
      <c r="BT279" s="1">
        <v>1.942277E-6</v>
      </c>
      <c r="BU279" s="1">
        <v>5.6467859999999998E-4</v>
      </c>
      <c r="BV279">
        <v>0.91535610000000001</v>
      </c>
      <c r="BW279">
        <v>26.451229999999999</v>
      </c>
      <c r="BX279" s="1">
        <v>5.4006140000000002E-4</v>
      </c>
      <c r="BY279" s="1">
        <v>0.17192399999999999</v>
      </c>
      <c r="BZ279">
        <v>0.91365090000000004</v>
      </c>
      <c r="CA279">
        <v>26.68383</v>
      </c>
      <c r="CB279" s="1">
        <v>3.4015200000000002E-2</v>
      </c>
      <c r="CC279" s="1">
        <v>11.716150000000001</v>
      </c>
      <c r="CD279">
        <v>0.9117383</v>
      </c>
      <c r="CE279">
        <v>26.559640000000002</v>
      </c>
      <c r="CF279" s="1">
        <v>0.70852630000000005</v>
      </c>
      <c r="CG279" s="1">
        <v>262.65159999999997</v>
      </c>
      <c r="CH279">
        <v>0.90951079999999995</v>
      </c>
      <c r="CI279">
        <v>26.154240000000001</v>
      </c>
      <c r="CJ279" s="1">
        <v>6.0984949999999998</v>
      </c>
      <c r="CK279">
        <v>2426.0340000000001</v>
      </c>
      <c r="CL279">
        <v>0.90697950000000005</v>
      </c>
      <c r="CM279">
        <v>25.916519999999998</v>
      </c>
      <c r="CN279" s="1">
        <v>25.37152</v>
      </c>
      <c r="CO279">
        <v>10795.2</v>
      </c>
      <c r="CP279">
        <v>0.90427919999999995</v>
      </c>
      <c r="CQ279">
        <v>26.002140000000001</v>
      </c>
      <c r="CR279">
        <v>57.41733</v>
      </c>
      <c r="CS279">
        <v>26064.92</v>
      </c>
      <c r="CT279">
        <v>0.90071840000000003</v>
      </c>
      <c r="CU279">
        <v>26.532710000000002</v>
      </c>
      <c r="CV279">
        <v>77.723950000000002</v>
      </c>
      <c r="CW279">
        <v>37563.089999999997</v>
      </c>
      <c r="CX279">
        <v>0.89600060000000004</v>
      </c>
      <c r="CY279">
        <v>26.717089999999999</v>
      </c>
      <c r="CZ279">
        <v>68.139560000000003</v>
      </c>
      <c r="DA279">
        <v>34986.1</v>
      </c>
      <c r="DB279">
        <v>0.89098469999999996</v>
      </c>
      <c r="DC279">
        <v>27.106400000000001</v>
      </c>
      <c r="DD279">
        <v>41.311450000000001</v>
      </c>
      <c r="DE279">
        <v>22482.34</v>
      </c>
      <c r="DF279">
        <v>0.88586770000000004</v>
      </c>
      <c r="DG279">
        <v>27.33944</v>
      </c>
      <c r="DH279">
        <v>18.375640000000001</v>
      </c>
      <c r="DI279">
        <v>10568.22</v>
      </c>
      <c r="DJ279">
        <v>0.8805463</v>
      </c>
      <c r="DK279">
        <v>27.16029</v>
      </c>
      <c r="DL279">
        <v>6.3203509999999996</v>
      </c>
      <c r="DM279">
        <v>3827.49</v>
      </c>
      <c r="DN279">
        <v>0.87496189999999996</v>
      </c>
      <c r="DO279">
        <v>26.725100000000001</v>
      </c>
      <c r="DP279">
        <v>1.781784</v>
      </c>
      <c r="DQ279">
        <v>1128.6389999999999</v>
      </c>
      <c r="DR279">
        <v>0.86926979999999998</v>
      </c>
      <c r="DS279">
        <v>26.397010000000002</v>
      </c>
      <c r="DT279">
        <v>0.45799010000000001</v>
      </c>
      <c r="DU279">
        <v>296.63010000000003</v>
      </c>
      <c r="DV279">
        <v>0.86344969999999999</v>
      </c>
      <c r="DW279">
        <v>26.349900000000002</v>
      </c>
      <c r="DX279">
        <v>0.14201159999999999</v>
      </c>
      <c r="DY279">
        <v>87.916650000000004</v>
      </c>
      <c r="DZ279">
        <v>0.85753939999999995</v>
      </c>
      <c r="EA279">
        <v>26.985279999999999</v>
      </c>
      <c r="EB279">
        <v>7.8063740000000006E-2</v>
      </c>
      <c r="EC279">
        <v>43.835099999999997</v>
      </c>
      <c r="ED279">
        <v>0.85146639999999996</v>
      </c>
      <c r="EE279">
        <v>27.773250000000001</v>
      </c>
      <c r="EF279">
        <v>6.6667299999999999E-2</v>
      </c>
      <c r="EG279">
        <v>35.954520000000002</v>
      </c>
      <c r="EH279">
        <v>0.84539419999999998</v>
      </c>
      <c r="EI279">
        <v>28.500879999999999</v>
      </c>
      <c r="EJ279">
        <v>6.3658709999999993E-2</v>
      </c>
      <c r="EK279">
        <v>34.405360000000002</v>
      </c>
      <c r="EL279">
        <v>0.839897</v>
      </c>
      <c r="EM279">
        <v>28.98912</v>
      </c>
      <c r="EN279">
        <v>6.0717159999999999E-2</v>
      </c>
      <c r="EO279">
        <v>33.175229999999999</v>
      </c>
      <c r="EP279">
        <v>0.83395220000000003</v>
      </c>
      <c r="EQ279">
        <v>28.84817</v>
      </c>
      <c r="ER279">
        <v>5.6751999999999997E-2</v>
      </c>
      <c r="ES279">
        <v>31.387519999999999</v>
      </c>
      <c r="ET279">
        <v>0.8278238</v>
      </c>
      <c r="EU279">
        <v>28.182320000000001</v>
      </c>
      <c r="EV279">
        <v>5.2142599999999997E-2</v>
      </c>
      <c r="EW279">
        <v>29.180489999999999</v>
      </c>
      <c r="EX279">
        <v>0.82154479999999996</v>
      </c>
      <c r="EY279">
        <v>27.590530000000001</v>
      </c>
      <c r="EZ279" s="1">
        <v>4.7352789999999999E-2</v>
      </c>
      <c r="FA279">
        <v>26.802040000000002</v>
      </c>
      <c r="FB279">
        <v>0.81526240000000005</v>
      </c>
      <c r="FC279">
        <v>27.186859999999999</v>
      </c>
      <c r="FD279">
        <v>4.2715330000000003E-2</v>
      </c>
      <c r="FE279">
        <v>24.44012</v>
      </c>
      <c r="FF279">
        <v>0.80907569999999995</v>
      </c>
      <c r="FG279">
        <v>27.29082</v>
      </c>
      <c r="FH279" s="1">
        <v>3.8391109999999999E-2</v>
      </c>
      <c r="FI279">
        <v>22.199200000000001</v>
      </c>
      <c r="FJ279">
        <v>0.8027569</v>
      </c>
      <c r="FK279">
        <v>27.56446</v>
      </c>
      <c r="FL279" s="1">
        <v>3.4441239999999998E-2</v>
      </c>
      <c r="FM279">
        <v>20.125309999999999</v>
      </c>
      <c r="FN279">
        <v>0.79630559999999995</v>
      </c>
      <c r="FO279">
        <v>27.729869999999998</v>
      </c>
      <c r="FP279" s="1">
        <v>3.087956E-2</v>
      </c>
      <c r="FQ279">
        <v>18.237559999999998</v>
      </c>
      <c r="FR279">
        <v>0.78989810000000005</v>
      </c>
      <c r="FS279">
        <v>27.848400000000002</v>
      </c>
      <c r="FT279" s="1">
        <v>2.7701980000000001E-2</v>
      </c>
      <c r="FU279">
        <v>16.535</v>
      </c>
      <c r="FV279">
        <v>0.78422389999999997</v>
      </c>
      <c r="FW279">
        <v>27.709219999999998</v>
      </c>
      <c r="FX279" s="1">
        <v>2.4897909999999999E-2</v>
      </c>
      <c r="FY279">
        <v>15.003360000000001</v>
      </c>
      <c r="FZ279">
        <v>0.77823739999999997</v>
      </c>
      <c r="GA279">
        <v>27.407219999999999</v>
      </c>
      <c r="GB279" s="1">
        <v>2.237801E-2</v>
      </c>
      <c r="GC279">
        <v>13.615410000000001</v>
      </c>
      <c r="GD279">
        <v>0.77231369999999999</v>
      </c>
      <c r="GE279">
        <v>27.02786</v>
      </c>
      <c r="GF279" s="1">
        <v>2.0104179999999999E-2</v>
      </c>
      <c r="GG279">
        <v>12.35345</v>
      </c>
      <c r="GH279">
        <v>0.7666963</v>
      </c>
      <c r="GI279">
        <v>26.73592</v>
      </c>
      <c r="GJ279" s="1">
        <v>1.8064520000000001E-2</v>
      </c>
      <c r="GK279">
        <v>11.203609999999999</v>
      </c>
      <c r="GL279">
        <v>0.76120580000000004</v>
      </c>
      <c r="GM279">
        <v>26.968830000000001</v>
      </c>
      <c r="GN279" s="1">
        <v>1.6228320000000001E-2</v>
      </c>
      <c r="GO279">
        <v>10.158289999999999</v>
      </c>
      <c r="GP279">
        <v>0.75571259999999996</v>
      </c>
      <c r="GQ279">
        <v>27.481719999999999</v>
      </c>
      <c r="GR279" s="1">
        <v>1.456695E-2</v>
      </c>
      <c r="GS279">
        <v>9.2037899999999997</v>
      </c>
      <c r="GT279">
        <v>0.75066180000000005</v>
      </c>
      <c r="GU279">
        <v>28.196950000000001</v>
      </c>
      <c r="GV279" s="1">
        <v>1.307756E-2</v>
      </c>
      <c r="GW279">
        <v>8.3347429999999996</v>
      </c>
      <c r="GX279">
        <v>0.74636619999999998</v>
      </c>
      <c r="GY279">
        <v>28.800370000000001</v>
      </c>
      <c r="GZ279" s="1">
        <v>1.174363E-2</v>
      </c>
      <c r="HA279">
        <v>7.5432980000000001</v>
      </c>
      <c r="HB279">
        <v>0.74250879999999997</v>
      </c>
      <c r="HC279">
        <v>29.065249999999999</v>
      </c>
      <c r="HD279" s="1">
        <v>1.0542370000000001E-2</v>
      </c>
      <c r="HE279">
        <v>6.8208140000000004</v>
      </c>
      <c r="HF279">
        <v>0.73908859999999998</v>
      </c>
      <c r="HG279">
        <v>28.738230000000001</v>
      </c>
      <c r="HH279" s="1">
        <v>9.4572879999999995E-3</v>
      </c>
      <c r="HI279">
        <v>6.1591810000000002</v>
      </c>
      <c r="HJ279">
        <v>0.73620649999999999</v>
      </c>
      <c r="HK279">
        <v>28.247170000000001</v>
      </c>
      <c r="HL279" s="1">
        <v>8.473866E-3</v>
      </c>
      <c r="HM279">
        <v>5.5509729999999999</v>
      </c>
      <c r="HN279">
        <v>0.73383509999999996</v>
      </c>
      <c r="HO279">
        <v>27.77975</v>
      </c>
      <c r="HP279" s="1">
        <v>7.5766699999999998E-3</v>
      </c>
      <c r="HQ279">
        <v>4.9892130000000003</v>
      </c>
      <c r="HR279">
        <v>0.73190109999999997</v>
      </c>
      <c r="HS279">
        <v>27.678170000000001</v>
      </c>
      <c r="HT279" s="1">
        <v>6.7536480000000001E-3</v>
      </c>
      <c r="HU279">
        <v>4.467517</v>
      </c>
      <c r="HV279">
        <v>0.73041529999999999</v>
      </c>
      <c r="HW279">
        <v>27.946709999999999</v>
      </c>
      <c r="HX279" s="1">
        <v>5.9934680000000001E-3</v>
      </c>
      <c r="HY279">
        <v>3.9807950000000001</v>
      </c>
      <c r="HZ279">
        <v>0.72914749999999995</v>
      </c>
      <c r="IA279">
        <v>28.219149999999999</v>
      </c>
      <c r="IB279" s="1">
        <v>5.2835729999999997E-3</v>
      </c>
      <c r="IC279">
        <v>3.5234570000000001</v>
      </c>
      <c r="ID279">
        <v>0.72811789999999998</v>
      </c>
      <c r="IE279">
        <v>28.53595</v>
      </c>
      <c r="IF279" s="1">
        <v>4.6067460000000001E-3</v>
      </c>
      <c r="IG279">
        <v>3.0865649999999998</v>
      </c>
      <c r="IH279">
        <v>0.72733179999999997</v>
      </c>
      <c r="II279">
        <v>28.636810000000001</v>
      </c>
      <c r="IJ279" s="1">
        <v>3.9481899999999999E-3</v>
      </c>
      <c r="IK279">
        <v>2.660552</v>
      </c>
      <c r="IL279">
        <v>0.72669090000000003</v>
      </c>
      <c r="IM279">
        <v>28.373940000000001</v>
      </c>
      <c r="IN279" s="1">
        <v>3.3070640000000002E-3</v>
      </c>
      <c r="IO279">
        <v>2.2429830000000002</v>
      </c>
      <c r="IP279">
        <v>0.7261725</v>
      </c>
      <c r="IQ279">
        <v>28.008870000000002</v>
      </c>
      <c r="IR279" s="1">
        <v>2.7034200000000002E-3</v>
      </c>
      <c r="IS279">
        <v>1.845054</v>
      </c>
      <c r="IT279">
        <v>0.72578140000000002</v>
      </c>
      <c r="IU279">
        <v>27.732869999999998</v>
      </c>
      <c r="IV279" s="1">
        <v>2.1707919999999999E-3</v>
      </c>
      <c r="IW279">
        <v>1.4878180000000001</v>
      </c>
      <c r="IX279">
        <v>0.72547890000000004</v>
      </c>
      <c r="IY279">
        <v>28.086970000000001</v>
      </c>
      <c r="IZ279" s="1">
        <v>1.7357589999999999E-3</v>
      </c>
      <c r="JA279">
        <v>1.190671</v>
      </c>
      <c r="JB279">
        <v>0.7252014</v>
      </c>
      <c r="JC279">
        <v>28.605160000000001</v>
      </c>
      <c r="JD279" s="1">
        <v>1.407075E-3</v>
      </c>
      <c r="JE279">
        <v>0.96197659999999996</v>
      </c>
      <c r="JF279">
        <v>0.72496450000000001</v>
      </c>
      <c r="JG279">
        <v>29.06278</v>
      </c>
      <c r="JH279" s="1">
        <v>1.1726429999999999E-3</v>
      </c>
      <c r="JI279">
        <v>0.79680470000000003</v>
      </c>
      <c r="JJ279">
        <v>0.72472389999999998</v>
      </c>
      <c r="JK279">
        <v>29.164090000000002</v>
      </c>
      <c r="JL279" s="1">
        <v>1.0098010000000001E-3</v>
      </c>
      <c r="JM279">
        <v>0.68157369999999995</v>
      </c>
      <c r="JN279">
        <v>0.72449790000000003</v>
      </c>
      <c r="JO279">
        <v>29.018940000000001</v>
      </c>
      <c r="JP279" s="1">
        <v>8.9467639999999998E-4</v>
      </c>
      <c r="JQ279">
        <v>0.60059130000000005</v>
      </c>
      <c r="JR279">
        <v>0.72421899999999995</v>
      </c>
      <c r="JS279">
        <v>28.57788</v>
      </c>
      <c r="JT279">
        <v>8.0851740000000005E-4</v>
      </c>
      <c r="JU279">
        <v>0.54087890000000005</v>
      </c>
      <c r="JV279">
        <v>0.72395430000000005</v>
      </c>
      <c r="JW279">
        <v>28.134879999999999</v>
      </c>
      <c r="JX279" s="1">
        <v>7.3986310000000003E-4</v>
      </c>
      <c r="JY279">
        <v>0.49393160000000003</v>
      </c>
      <c r="JZ279">
        <v>0.72368200000000005</v>
      </c>
      <c r="KA279">
        <v>27.749649999999999</v>
      </c>
      <c r="KB279" s="1">
        <v>6.8298090000000001E-4</v>
      </c>
      <c r="KC279">
        <v>0.45536520000000003</v>
      </c>
      <c r="KD279">
        <v>0.72338559999999996</v>
      </c>
      <c r="KE279">
        <v>27.883510000000001</v>
      </c>
      <c r="KF279" s="1">
        <v>6.3540139999999998E-4</v>
      </c>
      <c r="KG279">
        <v>0.42317840000000001</v>
      </c>
      <c r="KH279">
        <v>0.72309369999999995</v>
      </c>
      <c r="KI279">
        <v>28.135909999999999</v>
      </c>
      <c r="KJ279" s="1">
        <v>5.957324E-4</v>
      </c>
      <c r="KK279">
        <v>0.39628649999999999</v>
      </c>
      <c r="KL279">
        <v>0.72275489999999998</v>
      </c>
      <c r="KM279">
        <v>28.492560000000001</v>
      </c>
      <c r="KN279" s="1">
        <v>5.6240459999999995E-4</v>
      </c>
      <c r="KO279">
        <v>0.37378149999999999</v>
      </c>
      <c r="KP279">
        <v>0.72243539999999995</v>
      </c>
      <c r="KQ279">
        <v>28.926600000000001</v>
      </c>
      <c r="KR279" s="1">
        <v>5.3430209999999999E-4</v>
      </c>
      <c r="KS279">
        <v>0.35482140000000001</v>
      </c>
      <c r="KT279">
        <v>0.72209809999999996</v>
      </c>
      <c r="KU279">
        <v>29.081849999999999</v>
      </c>
      <c r="KV279" s="1">
        <v>5.102606E-4</v>
      </c>
      <c r="KW279">
        <v>0.33868769999999998</v>
      </c>
      <c r="KX279">
        <v>0.72177150000000001</v>
      </c>
      <c r="KY279">
        <v>28.96978</v>
      </c>
      <c r="KZ279" s="1">
        <v>4.8955150000000002E-4</v>
      </c>
      <c r="LA279">
        <v>0.32481989999999999</v>
      </c>
      <c r="LB279">
        <v>0.72145369999999998</v>
      </c>
      <c r="LC279">
        <v>28.744859999999999</v>
      </c>
      <c r="LD279">
        <v>4.7119570000000001E-4</v>
      </c>
      <c r="LE279">
        <v>0.31262570000000001</v>
      </c>
      <c r="LF279">
        <v>0.72115969999999996</v>
      </c>
      <c r="LG279">
        <v>28.508189999999999</v>
      </c>
      <c r="LH279" s="1">
        <v>4.5428169999999998E-4</v>
      </c>
      <c r="LI279">
        <v>0.3014733</v>
      </c>
      <c r="LJ279">
        <v>0.72084700000000002</v>
      </c>
      <c r="LK279">
        <v>28.629799999999999</v>
      </c>
      <c r="LL279" s="1">
        <v>4.3783960000000002E-4</v>
      </c>
      <c r="LM279">
        <v>0.29074680000000003</v>
      </c>
      <c r="LN279">
        <v>0.72059280000000003</v>
      </c>
      <c r="LO279">
        <v>28.840859999999999</v>
      </c>
      <c r="LP279" s="1">
        <v>4.2142139999999998E-4</v>
      </c>
      <c r="LQ279">
        <v>0.28007549999999998</v>
      </c>
      <c r="LR279">
        <v>0.72034319999999996</v>
      </c>
      <c r="LS279">
        <v>29.127600000000001</v>
      </c>
      <c r="LT279" s="1">
        <v>4.0487079999999999E-4</v>
      </c>
      <c r="LU279">
        <v>0.26929989999999998</v>
      </c>
      <c r="LV279">
        <v>0.72014279999999997</v>
      </c>
      <c r="LW279">
        <v>29.360800000000001</v>
      </c>
      <c r="LX279" s="1">
        <v>3.8831610000000002E-4</v>
      </c>
      <c r="LY279">
        <v>0.2584649</v>
      </c>
      <c r="LZ279">
        <v>0.7199584</v>
      </c>
      <c r="MA279">
        <v>29.38824</v>
      </c>
      <c r="MB279" s="1">
        <v>3.7133799999999997E-4</v>
      </c>
      <c r="MC279">
        <v>0.24765390000000001</v>
      </c>
      <c r="MD279">
        <v>0.71981240000000002</v>
      </c>
      <c r="ME279">
        <v>29.055050000000001</v>
      </c>
      <c r="MF279" s="1">
        <v>3.5395970000000001E-4</v>
      </c>
      <c r="MG279">
        <v>0.2369995</v>
      </c>
      <c r="MH279">
        <v>0.71969629999999996</v>
      </c>
      <c r="MI279">
        <v>28.646170000000001</v>
      </c>
      <c r="MJ279" s="1">
        <v>3.3717099999999999E-4</v>
      </c>
      <c r="MK279">
        <v>0.22658829999999999</v>
      </c>
      <c r="ML279">
        <v>0.71961140000000001</v>
      </c>
      <c r="MM279">
        <v>28.244029999999999</v>
      </c>
      <c r="MN279" s="1">
        <v>3.2107259999999998E-4</v>
      </c>
      <c r="MO279">
        <v>0.21649399999999999</v>
      </c>
      <c r="MP279">
        <v>0.71953880000000003</v>
      </c>
      <c r="MQ279">
        <v>28.368359999999999</v>
      </c>
      <c r="MR279" s="1">
        <v>3.0570499999999997E-4</v>
      </c>
      <c r="MS279">
        <v>0.20677670000000001</v>
      </c>
      <c r="MT279">
        <v>0.71946469999999996</v>
      </c>
      <c r="MU279">
        <v>28.422329999999999</v>
      </c>
      <c r="MV279" s="1">
        <v>2.9116040000000003E-4</v>
      </c>
      <c r="MW279">
        <v>0.1975111</v>
      </c>
      <c r="MX279">
        <v>0.71941200000000005</v>
      </c>
      <c r="MY279">
        <v>28.293119999999998</v>
      </c>
      <c r="MZ279" s="1">
        <v>2.7741449999999998E-4</v>
      </c>
      <c r="NA279">
        <v>0.1886919</v>
      </c>
      <c r="NB279">
        <v>0.71941840000000001</v>
      </c>
      <c r="NC279">
        <v>28.14724</v>
      </c>
      <c r="ND279" s="1">
        <v>2.64274E-4</v>
      </c>
      <c r="NE279">
        <v>0.18022840000000001</v>
      </c>
      <c r="NF279">
        <v>0.71938139999999995</v>
      </c>
      <c r="NG279">
        <v>28.113980000000002</v>
      </c>
      <c r="NH279" s="1">
        <v>2.5154160000000002E-4</v>
      </c>
      <c r="NI279">
        <v>0.1720054</v>
      </c>
      <c r="NJ279">
        <v>0.71937320000000005</v>
      </c>
      <c r="NK279">
        <v>27.955559999999998</v>
      </c>
      <c r="NL279" s="1">
        <v>2.3909699999999999E-4</v>
      </c>
      <c r="NM279">
        <v>0.16393720000000001</v>
      </c>
      <c r="NN279">
        <v>0.71935590000000005</v>
      </c>
      <c r="NO279">
        <v>27.723369999999999</v>
      </c>
      <c r="NP279" s="1">
        <v>2.269881E-4</v>
      </c>
      <c r="NQ279">
        <v>0.15601860000000001</v>
      </c>
      <c r="NR279">
        <v>0.71934929999999997</v>
      </c>
      <c r="NS279">
        <v>27.442329999999998</v>
      </c>
      <c r="NT279" s="1">
        <v>2.1542039999999999E-4</v>
      </c>
      <c r="NU279">
        <v>0.14838950000000001</v>
      </c>
      <c r="NV279">
        <v>0.719337</v>
      </c>
      <c r="NW279">
        <v>27.68676</v>
      </c>
      <c r="NX279" s="1">
        <v>2.0465549999999999E-4</v>
      </c>
      <c r="NY279">
        <v>0.1412166</v>
      </c>
      <c r="NZ279">
        <v>0.71934109999999996</v>
      </c>
      <c r="OA279">
        <v>28.114229999999999</v>
      </c>
      <c r="OB279" s="1">
        <v>1.9482669999999999E-4</v>
      </c>
      <c r="OC279">
        <v>0.1346309</v>
      </c>
      <c r="OD279">
        <v>0.71933239999999998</v>
      </c>
      <c r="OE279">
        <v>28.410910000000001</v>
      </c>
      <c r="OF279" s="1">
        <v>1.8589299999999999E-4</v>
      </c>
      <c r="OG279">
        <v>0.1286408</v>
      </c>
      <c r="OH279">
        <v>0.71936040000000001</v>
      </c>
      <c r="OI279">
        <v>28.65823</v>
      </c>
      <c r="OJ279" s="1">
        <v>1.7775899999999999E-4</v>
      </c>
      <c r="OK279">
        <v>0.12317889999999999</v>
      </c>
    </row>
    <row r="280" spans="1:401" x14ac:dyDescent="0.35">
      <c r="A280">
        <v>286</v>
      </c>
      <c r="B280" t="s">
        <v>4</v>
      </c>
      <c r="C280" t="s">
        <v>181</v>
      </c>
      <c r="D280" t="s">
        <v>286</v>
      </c>
      <c r="E280">
        <v>724.67420000000004</v>
      </c>
      <c r="F280">
        <v>0.38094489999999998</v>
      </c>
      <c r="G280">
        <v>24.07246</v>
      </c>
      <c r="H280">
        <v>0</v>
      </c>
      <c r="I280">
        <v>0</v>
      </c>
      <c r="J280">
        <v>0.37937969999999999</v>
      </c>
      <c r="K280">
        <v>24.072120000000002</v>
      </c>
      <c r="L280">
        <v>0</v>
      </c>
      <c r="M280">
        <v>0</v>
      </c>
      <c r="N280">
        <v>0.37781189999999998</v>
      </c>
      <c r="O280">
        <v>24.090160000000001</v>
      </c>
      <c r="P280">
        <v>0</v>
      </c>
      <c r="Q280">
        <v>0</v>
      </c>
      <c r="R280">
        <v>0.37626870000000001</v>
      </c>
      <c r="S280">
        <v>23.93834</v>
      </c>
      <c r="T280">
        <v>0</v>
      </c>
      <c r="U280">
        <v>0</v>
      </c>
      <c r="V280">
        <v>0.3747606</v>
      </c>
      <c r="W280">
        <v>23.540659999999999</v>
      </c>
      <c r="X280">
        <v>0</v>
      </c>
      <c r="Y280">
        <v>0</v>
      </c>
      <c r="Z280">
        <v>0.37326130000000002</v>
      </c>
      <c r="AA280">
        <v>23.29457</v>
      </c>
      <c r="AB280">
        <v>0</v>
      </c>
      <c r="AC280">
        <v>0</v>
      </c>
      <c r="AD280">
        <v>0.37178329999999998</v>
      </c>
      <c r="AE280">
        <v>23.153700000000001</v>
      </c>
      <c r="AF280">
        <v>0</v>
      </c>
      <c r="AG280">
        <v>0</v>
      </c>
      <c r="AH280">
        <v>0.37028270000000002</v>
      </c>
      <c r="AI280">
        <v>23.48293</v>
      </c>
      <c r="AJ280">
        <v>0</v>
      </c>
      <c r="AK280">
        <v>0</v>
      </c>
      <c r="AL280">
        <v>0.36864340000000001</v>
      </c>
      <c r="AM280">
        <v>23.981770000000001</v>
      </c>
      <c r="AN280">
        <v>0</v>
      </c>
      <c r="AO280">
        <v>0</v>
      </c>
      <c r="AP280">
        <v>0.36677860000000001</v>
      </c>
      <c r="AQ280">
        <v>24.44398</v>
      </c>
      <c r="AR280">
        <v>0</v>
      </c>
      <c r="AS280">
        <v>0</v>
      </c>
      <c r="AT280">
        <v>0.36472460000000001</v>
      </c>
      <c r="AU280">
        <v>24.76163</v>
      </c>
      <c r="AV280">
        <v>0</v>
      </c>
      <c r="AW280">
        <v>0</v>
      </c>
      <c r="AX280">
        <v>0.3625932</v>
      </c>
      <c r="AY280">
        <v>24.72899</v>
      </c>
      <c r="AZ280">
        <v>0</v>
      </c>
      <c r="BA280">
        <v>0</v>
      </c>
      <c r="BB280">
        <v>0.36051420000000001</v>
      </c>
      <c r="BC280">
        <v>24.610119999999998</v>
      </c>
      <c r="BD280">
        <v>0</v>
      </c>
      <c r="BE280">
        <v>0</v>
      </c>
      <c r="BF280">
        <v>0.35854469999999999</v>
      </c>
      <c r="BG280">
        <v>24.576429999999998</v>
      </c>
      <c r="BH280">
        <v>1.0510909999999999E-25</v>
      </c>
      <c r="BI280">
        <v>4.3293989999999998E-23</v>
      </c>
      <c r="BJ280">
        <v>0.35672150000000002</v>
      </c>
      <c r="BK280">
        <v>24.712409999999998</v>
      </c>
      <c r="BL280" s="1">
        <v>1.2888800000000001E-18</v>
      </c>
      <c r="BM280" s="1">
        <v>5.2927700000000004E-16</v>
      </c>
      <c r="BN280">
        <v>0.35499510000000001</v>
      </c>
      <c r="BO280">
        <v>25.352360000000001</v>
      </c>
      <c r="BP280" s="1">
        <v>1.353362E-10</v>
      </c>
      <c r="BQ280" s="1">
        <v>5.5907019999999999E-8</v>
      </c>
      <c r="BR280">
        <v>0.35330139999999999</v>
      </c>
      <c r="BS280">
        <v>25.962620000000001</v>
      </c>
      <c r="BT280" s="1">
        <v>7.1747709999999995E-7</v>
      </c>
      <c r="BU280" s="1">
        <v>2.825754E-4</v>
      </c>
      <c r="BV280">
        <v>0.35157729999999998</v>
      </c>
      <c r="BW280">
        <v>26.458839999999999</v>
      </c>
      <c r="BX280" s="1">
        <v>2.525734E-4</v>
      </c>
      <c r="BY280" s="1">
        <v>9.8987580000000006E-2</v>
      </c>
      <c r="BZ280">
        <v>0.34974</v>
      </c>
      <c r="CA280">
        <v>26.699919999999999</v>
      </c>
      <c r="CB280" s="1">
        <v>1.8870890000000001E-2</v>
      </c>
      <c r="CC280" s="1">
        <v>7.4551740000000004</v>
      </c>
      <c r="CD280">
        <v>0.34769450000000002</v>
      </c>
      <c r="CE280">
        <v>26.58944</v>
      </c>
      <c r="CF280" s="1">
        <v>0.4523237</v>
      </c>
      <c r="CG280" s="1">
        <v>181.03620000000001</v>
      </c>
      <c r="CH280">
        <v>0.34540399999999999</v>
      </c>
      <c r="CI280">
        <v>26.182020000000001</v>
      </c>
      <c r="CJ280" s="1">
        <v>4.3973589999999998</v>
      </c>
      <c r="CK280">
        <v>1788.008</v>
      </c>
      <c r="CL280">
        <v>0.3428215</v>
      </c>
      <c r="CM280">
        <v>25.929449999999999</v>
      </c>
      <c r="CN280" s="1">
        <v>20.392230000000001</v>
      </c>
      <c r="CO280">
        <v>8427.16</v>
      </c>
      <c r="CP280">
        <v>0.33997070000000001</v>
      </c>
      <c r="CQ280">
        <v>25.997409999999999</v>
      </c>
      <c r="CR280">
        <v>50.913220000000003</v>
      </c>
      <c r="CS280">
        <v>21391.51</v>
      </c>
      <c r="CT280">
        <v>0.33688240000000003</v>
      </c>
      <c r="CU280">
        <v>26.522349999999999</v>
      </c>
      <c r="CV280">
        <v>75.391559999999998</v>
      </c>
      <c r="CW280">
        <v>32204.12</v>
      </c>
      <c r="CX280">
        <v>0.33354159999999999</v>
      </c>
      <c r="CY280">
        <v>26.72129</v>
      </c>
      <c r="CZ280">
        <v>71.757729999999995</v>
      </c>
      <c r="DA280">
        <v>31156.82</v>
      </c>
      <c r="DB280">
        <v>0.32996199999999998</v>
      </c>
      <c r="DC280">
        <v>27.108239999999999</v>
      </c>
      <c r="DD280">
        <v>46.915149999999997</v>
      </c>
      <c r="DE280">
        <v>20700.88</v>
      </c>
      <c r="DF280">
        <v>0.32624239999999999</v>
      </c>
      <c r="DG280">
        <v>27.356750000000002</v>
      </c>
      <c r="DH280">
        <v>22.35783</v>
      </c>
      <c r="DI280">
        <v>10018.39</v>
      </c>
      <c r="DJ280">
        <v>0.32237280000000001</v>
      </c>
      <c r="DK280">
        <v>27.196570000000001</v>
      </c>
      <c r="DL280">
        <v>8.1798490000000008</v>
      </c>
      <c r="DM280">
        <v>3719.9720000000002</v>
      </c>
      <c r="DN280">
        <v>0.31834899999999999</v>
      </c>
      <c r="DO280">
        <v>26.763539999999999</v>
      </c>
      <c r="DP280">
        <v>2.4246089999999998</v>
      </c>
      <c r="DQ280">
        <v>1118.5050000000001</v>
      </c>
      <c r="DR280">
        <v>0.31420799999999999</v>
      </c>
      <c r="DS280">
        <v>26.424189999999999</v>
      </c>
      <c r="DT280">
        <v>0.63433550000000005</v>
      </c>
      <c r="DU280">
        <v>296.0693</v>
      </c>
      <c r="DV280">
        <v>0.30999199999999999</v>
      </c>
      <c r="DW280">
        <v>26.35483</v>
      </c>
      <c r="DX280">
        <v>0.1822252</v>
      </c>
      <c r="DY280">
        <v>85.374129999999994</v>
      </c>
      <c r="DZ280">
        <v>0.3056799</v>
      </c>
      <c r="EA280">
        <v>26.969159999999999</v>
      </c>
      <c r="EB280">
        <v>8.5794850000000006E-2</v>
      </c>
      <c r="EC280">
        <v>40.02216</v>
      </c>
      <c r="ED280">
        <v>0.30122120000000002</v>
      </c>
      <c r="EE280">
        <v>27.757059999999999</v>
      </c>
      <c r="EF280">
        <v>6.7933060000000003E-2</v>
      </c>
      <c r="EG280">
        <v>31.778369999999999</v>
      </c>
      <c r="EH280">
        <v>0.2967438</v>
      </c>
      <c r="EI280">
        <v>28.492429999999999</v>
      </c>
      <c r="EJ280">
        <v>6.4078789999999997E-2</v>
      </c>
      <c r="EK280">
        <v>30.26314</v>
      </c>
      <c r="EL280">
        <v>0.29283389999999998</v>
      </c>
      <c r="EM280">
        <v>29.002030000000001</v>
      </c>
      <c r="EN280">
        <v>6.1316969999999998E-2</v>
      </c>
      <c r="EO280">
        <v>29.23658</v>
      </c>
      <c r="EP280">
        <v>0.2889951</v>
      </c>
      <c r="EQ280">
        <v>28.892620000000001</v>
      </c>
      <c r="ER280">
        <v>5.7591450000000002E-2</v>
      </c>
      <c r="ES280">
        <v>27.727789999999999</v>
      </c>
      <c r="ET280">
        <v>0.2850704</v>
      </c>
      <c r="EU280">
        <v>28.241320000000002</v>
      </c>
      <c r="EV280">
        <v>5.312091E-2</v>
      </c>
      <c r="EW280">
        <v>25.829630000000002</v>
      </c>
      <c r="EX280">
        <v>0.2810569</v>
      </c>
      <c r="EY280">
        <v>27.641729999999999</v>
      </c>
      <c r="EZ280" s="1">
        <v>4.8370929999999999E-2</v>
      </c>
      <c r="FA280">
        <v>23.758759999999999</v>
      </c>
      <c r="FB280">
        <v>0.27699010000000002</v>
      </c>
      <c r="FC280">
        <v>27.224080000000001</v>
      </c>
      <c r="FD280">
        <v>4.3706679999999998E-2</v>
      </c>
      <c r="FE280">
        <v>21.687860000000001</v>
      </c>
      <c r="FF280">
        <v>0.2729702</v>
      </c>
      <c r="FG280">
        <v>27.30218</v>
      </c>
      <c r="FH280" s="1">
        <v>3.9326199999999999E-2</v>
      </c>
      <c r="FI280">
        <v>19.71537</v>
      </c>
      <c r="FJ280">
        <v>0.2689165</v>
      </c>
      <c r="FK280">
        <v>27.568570000000001</v>
      </c>
      <c r="FL280" s="1">
        <v>3.5303590000000003E-2</v>
      </c>
      <c r="FM280">
        <v>17.884509999999999</v>
      </c>
      <c r="FN280">
        <v>0.2647832</v>
      </c>
      <c r="FO280">
        <v>27.727910000000001</v>
      </c>
      <c r="FP280" s="1">
        <v>3.1664949999999997E-2</v>
      </c>
      <c r="FQ280">
        <v>16.21556</v>
      </c>
      <c r="FR280">
        <v>0.26066800000000001</v>
      </c>
      <c r="FS280">
        <v>27.849329999999998</v>
      </c>
      <c r="FT280">
        <v>2.8411860000000001E-2</v>
      </c>
      <c r="FU280">
        <v>14.70936</v>
      </c>
      <c r="FV280">
        <v>0.25691229999999998</v>
      </c>
      <c r="FW280">
        <v>27.725349999999999</v>
      </c>
      <c r="FX280" s="1">
        <v>2.554205E-2</v>
      </c>
      <c r="FY280">
        <v>13.35407</v>
      </c>
      <c r="FZ280">
        <v>0.25323909999999999</v>
      </c>
      <c r="GA280">
        <v>27.435130000000001</v>
      </c>
      <c r="GB280" s="1">
        <v>2.2965010000000001E-2</v>
      </c>
      <c r="GC280">
        <v>12.12368</v>
      </c>
      <c r="GD280">
        <v>0.2495617</v>
      </c>
      <c r="GE280">
        <v>27.064969999999999</v>
      </c>
      <c r="GF280" s="1">
        <v>2.0642190000000001E-2</v>
      </c>
      <c r="GG280">
        <v>11.00558</v>
      </c>
      <c r="GH280">
        <v>0.24601970000000001</v>
      </c>
      <c r="GI280">
        <v>26.768879999999999</v>
      </c>
      <c r="GJ280" s="1">
        <v>1.8555240000000001E-2</v>
      </c>
      <c r="GK280">
        <v>9.9860039999999994</v>
      </c>
      <c r="GL280">
        <v>0.24261179999999999</v>
      </c>
      <c r="GM280">
        <v>26.981780000000001</v>
      </c>
      <c r="GN280">
        <v>1.667892E-2</v>
      </c>
      <c r="GO280">
        <v>9.0586920000000006</v>
      </c>
      <c r="GP280">
        <v>0.23919070000000001</v>
      </c>
      <c r="GQ280">
        <v>27.48142</v>
      </c>
      <c r="GR280" s="1">
        <v>1.497971E-2</v>
      </c>
      <c r="GS280">
        <v>8.2116969999999991</v>
      </c>
      <c r="GT280">
        <v>0.23599800000000001</v>
      </c>
      <c r="GU280">
        <v>28.18413</v>
      </c>
      <c r="GV280" s="1">
        <v>1.3455959999999999E-2</v>
      </c>
      <c r="GW280">
        <v>7.440245</v>
      </c>
      <c r="GX280">
        <v>0.23317289999999999</v>
      </c>
      <c r="GY280">
        <v>28.786670000000001</v>
      </c>
      <c r="GZ280" s="1">
        <v>1.2090760000000001E-2</v>
      </c>
      <c r="HA280">
        <v>6.7372500000000004</v>
      </c>
      <c r="HB280">
        <v>0.2306396</v>
      </c>
      <c r="HC280">
        <v>29.067630000000001</v>
      </c>
      <c r="HD280" s="1">
        <v>1.0861529999999999E-2</v>
      </c>
      <c r="HE280">
        <v>6.0951909999999998</v>
      </c>
      <c r="HF280">
        <v>0.2283887</v>
      </c>
      <c r="HG280">
        <v>28.766200000000001</v>
      </c>
      <c r="HH280" s="1">
        <v>9.7520230000000003E-3</v>
      </c>
      <c r="HI280">
        <v>5.5071099999999999</v>
      </c>
      <c r="HJ280">
        <v>0.22646240000000001</v>
      </c>
      <c r="HK280">
        <v>28.286960000000001</v>
      </c>
      <c r="HL280" s="1">
        <v>8.7467870000000007E-3</v>
      </c>
      <c r="HM280">
        <v>4.9662660000000001</v>
      </c>
      <c r="HN280">
        <v>0.22484989999999999</v>
      </c>
      <c r="HO280">
        <v>27.8216</v>
      </c>
      <c r="HP280" s="1">
        <v>7.8307299999999993E-3</v>
      </c>
      <c r="HQ280">
        <v>4.4667560000000002</v>
      </c>
      <c r="HR280">
        <v>0.2235191</v>
      </c>
      <c r="HS280">
        <v>27.703299999999999</v>
      </c>
      <c r="HT280" s="1">
        <v>6.9914210000000003E-3</v>
      </c>
      <c r="HU280">
        <v>4.0028240000000004</v>
      </c>
      <c r="HV280">
        <v>0.2224479</v>
      </c>
      <c r="HW280">
        <v>27.953980000000001</v>
      </c>
      <c r="HX280" s="1">
        <v>6.2165679999999996E-3</v>
      </c>
      <c r="HY280">
        <v>3.5699640000000001</v>
      </c>
      <c r="HZ280">
        <v>0.22157389999999999</v>
      </c>
      <c r="IA280">
        <v>28.21659</v>
      </c>
      <c r="IB280" s="1">
        <v>5.4950520000000003E-3</v>
      </c>
      <c r="IC280">
        <v>3.1634500000000001</v>
      </c>
      <c r="ID280">
        <v>0.22086839999999999</v>
      </c>
      <c r="IE280">
        <v>28.523949999999999</v>
      </c>
      <c r="IF280" s="1">
        <v>4.8114050000000004E-3</v>
      </c>
      <c r="IG280">
        <v>2.775903</v>
      </c>
      <c r="IH280">
        <v>0.2203117</v>
      </c>
      <c r="II280">
        <v>28.6373</v>
      </c>
      <c r="IJ280" s="1">
        <v>4.1495990000000003E-3</v>
      </c>
      <c r="IK280">
        <v>2.3987219999999998</v>
      </c>
      <c r="IL280">
        <v>0.2198705</v>
      </c>
      <c r="IM280">
        <v>28.390989999999999</v>
      </c>
      <c r="IN280" s="1">
        <v>3.5033970000000001E-3</v>
      </c>
      <c r="IO280">
        <v>2.028505</v>
      </c>
      <c r="IP280">
        <v>0.21952540000000001</v>
      </c>
      <c r="IQ280">
        <v>28.036300000000001</v>
      </c>
      <c r="IR280" s="1">
        <v>2.8866920000000002E-3</v>
      </c>
      <c r="IS280">
        <v>1.6737919999999999</v>
      </c>
      <c r="IT280">
        <v>0.21925120000000001</v>
      </c>
      <c r="IU280">
        <v>27.763110000000001</v>
      </c>
      <c r="IV280" s="1">
        <v>2.3301609999999999E-3</v>
      </c>
      <c r="IW280">
        <v>1.3525560000000001</v>
      </c>
      <c r="IX280">
        <v>0.2190327</v>
      </c>
      <c r="IY280">
        <v>28.108360000000001</v>
      </c>
      <c r="IZ280" s="1">
        <v>1.8636970000000001E-3</v>
      </c>
      <c r="JA280">
        <v>1.0826549999999999</v>
      </c>
      <c r="JB280">
        <v>0.21885279999999999</v>
      </c>
      <c r="JC280">
        <v>28.627109999999998</v>
      </c>
      <c r="JD280" s="1">
        <v>1.5024159999999999E-3</v>
      </c>
      <c r="JE280">
        <v>0.87292939999999997</v>
      </c>
      <c r="JF280">
        <v>0.218695</v>
      </c>
      <c r="JG280">
        <v>29.087160000000001</v>
      </c>
      <c r="JH280" s="1">
        <v>1.2400250000000001E-3</v>
      </c>
      <c r="JI280">
        <v>0.72040439999999994</v>
      </c>
      <c r="JJ280">
        <v>0.21855140000000001</v>
      </c>
      <c r="JK280">
        <v>29.19266</v>
      </c>
      <c r="JL280" s="1">
        <v>1.0566410000000001E-3</v>
      </c>
      <c r="JM280">
        <v>0.61372280000000001</v>
      </c>
      <c r="JN280">
        <v>0.21840619999999999</v>
      </c>
      <c r="JO280">
        <v>29.053059999999999</v>
      </c>
      <c r="JP280" s="1">
        <v>9.2814139999999998E-4</v>
      </c>
      <c r="JQ280">
        <v>0.5389834</v>
      </c>
      <c r="JR280">
        <v>0.2182605</v>
      </c>
      <c r="JS280">
        <v>28.61459</v>
      </c>
      <c r="JT280" s="1">
        <v>8.339377E-4</v>
      </c>
      <c r="JU280">
        <v>0.48428969999999999</v>
      </c>
      <c r="JV280">
        <v>0.2181149</v>
      </c>
      <c r="JW280">
        <v>28.17381</v>
      </c>
      <c r="JX280" s="1">
        <v>7.6035930000000005E-4</v>
      </c>
      <c r="JY280">
        <v>0.44162319999999999</v>
      </c>
      <c r="JZ280">
        <v>0.21795519999999999</v>
      </c>
      <c r="KA280">
        <v>27.788440000000001</v>
      </c>
      <c r="KB280" s="1">
        <v>7.0000940000000005E-4</v>
      </c>
      <c r="KC280">
        <v>0.40671289999999999</v>
      </c>
      <c r="KD280">
        <v>0.21778810000000001</v>
      </c>
      <c r="KE280">
        <v>27.912800000000001</v>
      </c>
      <c r="KF280" s="1">
        <v>6.4962530000000002E-4</v>
      </c>
      <c r="KG280">
        <v>0.37759979999999999</v>
      </c>
      <c r="KH280">
        <v>0.21761990000000001</v>
      </c>
      <c r="KI280">
        <v>28.155999999999999</v>
      </c>
      <c r="KJ280" s="1">
        <v>6.0762399999999997E-4</v>
      </c>
      <c r="KK280">
        <v>0.35327969999999997</v>
      </c>
      <c r="KL280">
        <v>0.21744079999999999</v>
      </c>
      <c r="KM280">
        <v>28.500360000000001</v>
      </c>
      <c r="KN280" s="1">
        <v>5.7238020000000001E-4</v>
      </c>
      <c r="KO280">
        <v>0.33293289999999998</v>
      </c>
      <c r="KP280">
        <v>0.21725720000000001</v>
      </c>
      <c r="KQ280">
        <v>28.916129999999999</v>
      </c>
      <c r="KR280" s="1">
        <v>5.427346E-4</v>
      </c>
      <c r="KS280">
        <v>0.31581169999999997</v>
      </c>
      <c r="KT280">
        <v>0.21707299999999999</v>
      </c>
      <c r="KU280">
        <v>29.074839999999998</v>
      </c>
      <c r="KV280" s="1">
        <v>5.1747770000000004E-4</v>
      </c>
      <c r="KW280">
        <v>0.3012608</v>
      </c>
      <c r="KX280">
        <v>0.2168841</v>
      </c>
      <c r="KY280">
        <v>28.970890000000001</v>
      </c>
      <c r="KZ280" s="1">
        <v>4.9578610000000005E-4</v>
      </c>
      <c r="LA280">
        <v>0.28877000000000003</v>
      </c>
      <c r="LB280">
        <v>0.216698</v>
      </c>
      <c r="LC280">
        <v>28.759209999999999</v>
      </c>
      <c r="LD280" s="1">
        <v>4.7676279999999999E-4</v>
      </c>
      <c r="LE280">
        <v>0.27783259999999999</v>
      </c>
      <c r="LF280">
        <v>0.21651670000000001</v>
      </c>
      <c r="LG280">
        <v>28.533940000000001</v>
      </c>
      <c r="LH280" s="1">
        <v>4.5949320000000001E-4</v>
      </c>
      <c r="LI280">
        <v>0.2678876</v>
      </c>
      <c r="LJ280">
        <v>0.21634220000000001</v>
      </c>
      <c r="LK280">
        <v>28.659880000000001</v>
      </c>
      <c r="LL280" s="1">
        <v>4.429425E-4</v>
      </c>
      <c r="LM280">
        <v>0.25837640000000001</v>
      </c>
      <c r="LN280">
        <v>0.21618219999999999</v>
      </c>
      <c r="LO280">
        <v>28.871379999999998</v>
      </c>
      <c r="LP280" s="1">
        <v>4.2654809999999999E-4</v>
      </c>
      <c r="LQ280">
        <v>0.24894659999999999</v>
      </c>
      <c r="LR280">
        <v>0.2160358</v>
      </c>
      <c r="LS280">
        <v>29.149560000000001</v>
      </c>
      <c r="LT280" s="1">
        <v>4.1006229999999999E-4</v>
      </c>
      <c r="LU280">
        <v>0.23943159999999999</v>
      </c>
      <c r="LV280">
        <v>0.2159016</v>
      </c>
      <c r="LW280">
        <v>29.371600000000001</v>
      </c>
      <c r="LX280" s="1">
        <v>3.9351680000000001E-4</v>
      </c>
      <c r="LY280">
        <v>0.22985430000000001</v>
      </c>
      <c r="LZ280">
        <v>0.2157847</v>
      </c>
      <c r="MA280">
        <v>29.403020000000001</v>
      </c>
      <c r="MB280" s="1">
        <v>3.7649949999999998E-4</v>
      </c>
      <c r="MC280">
        <v>0.2202856</v>
      </c>
      <c r="MD280">
        <v>0.2156921</v>
      </c>
      <c r="ME280">
        <v>29.07771</v>
      </c>
      <c r="MF280" s="1">
        <v>3.5901020000000001E-4</v>
      </c>
      <c r="MG280">
        <v>0.2108409</v>
      </c>
      <c r="MH280">
        <v>0.21561150000000001</v>
      </c>
      <c r="MI280">
        <v>28.676950000000001</v>
      </c>
      <c r="MJ280" s="1">
        <v>3.4206949999999997E-4</v>
      </c>
      <c r="MK280">
        <v>0.20160249999999999</v>
      </c>
      <c r="ML280">
        <v>0.21555070000000001</v>
      </c>
      <c r="MM280">
        <v>28.279319999999998</v>
      </c>
      <c r="MN280" s="1">
        <v>3.2579720000000003E-4</v>
      </c>
      <c r="MO280">
        <v>0.1926368</v>
      </c>
      <c r="MP280">
        <v>0.21550050000000001</v>
      </c>
      <c r="MQ280">
        <v>28.391400000000001</v>
      </c>
      <c r="MR280" s="1">
        <v>3.102286E-4</v>
      </c>
      <c r="MS280">
        <v>0.1839981</v>
      </c>
      <c r="MT280">
        <v>0.21545929999999999</v>
      </c>
      <c r="MU280">
        <v>28.457509999999999</v>
      </c>
      <c r="MV280" s="1">
        <v>2.9544430000000001E-4</v>
      </c>
      <c r="MW280">
        <v>0.17574690000000001</v>
      </c>
      <c r="MX280">
        <v>0.21543229999999999</v>
      </c>
      <c r="MY280">
        <v>28.326720000000002</v>
      </c>
      <c r="MZ280" s="1">
        <v>2.8149639999999998E-4</v>
      </c>
      <c r="NA280">
        <v>0.16789970000000001</v>
      </c>
      <c r="NB280">
        <v>0.2154092</v>
      </c>
      <c r="NC280">
        <v>28.15842</v>
      </c>
      <c r="ND280" s="1">
        <v>2.6820220000000001E-4</v>
      </c>
      <c r="NE280">
        <v>0.16037960000000001</v>
      </c>
      <c r="NF280">
        <v>0.2153948</v>
      </c>
      <c r="NG280">
        <v>28.122209999999999</v>
      </c>
      <c r="NH280" s="1">
        <v>2.5536839999999999E-4</v>
      </c>
      <c r="NI280">
        <v>0.15308269999999999</v>
      </c>
      <c r="NJ280">
        <v>0.2153793</v>
      </c>
      <c r="NK280">
        <v>27.969760000000001</v>
      </c>
      <c r="NL280" s="1">
        <v>2.4285189999999999E-4</v>
      </c>
      <c r="NM280">
        <v>0.14593020000000001</v>
      </c>
      <c r="NN280">
        <v>0.21537709999999999</v>
      </c>
      <c r="NO280">
        <v>27.74466</v>
      </c>
      <c r="NP280" s="1">
        <v>2.3064520000000001E-4</v>
      </c>
      <c r="NQ280">
        <v>0.13890350000000001</v>
      </c>
      <c r="NR280">
        <v>0.2153651</v>
      </c>
      <c r="NS280">
        <v>27.47242</v>
      </c>
      <c r="NT280" s="1">
        <v>2.189022E-4</v>
      </c>
      <c r="NU280">
        <v>0.13211490000000001</v>
      </c>
      <c r="NV280">
        <v>0.21536749999999999</v>
      </c>
      <c r="NW280">
        <v>27.709499999999998</v>
      </c>
      <c r="NX280" s="1">
        <v>2.0788419999999999E-4</v>
      </c>
      <c r="NY280">
        <v>0.12571070000000001</v>
      </c>
      <c r="NZ280">
        <v>0.2153603</v>
      </c>
      <c r="OA280">
        <v>28.135059999999999</v>
      </c>
      <c r="OB280" s="1">
        <v>1.9776400000000001E-4</v>
      </c>
      <c r="OC280">
        <v>0.1198163</v>
      </c>
      <c r="OD280">
        <v>0.2153603</v>
      </c>
      <c r="OE280">
        <v>28.43225</v>
      </c>
      <c r="OF280" s="1">
        <v>1.885589E-4</v>
      </c>
      <c r="OG280">
        <v>0.1144517</v>
      </c>
      <c r="OH280">
        <v>0.21535960000000001</v>
      </c>
      <c r="OI280">
        <v>28.670280000000002</v>
      </c>
      <c r="OJ280" s="1">
        <v>1.801947E-4</v>
      </c>
      <c r="OK280">
        <v>0.10956589999999999</v>
      </c>
    </row>
    <row r="281" spans="1:401" x14ac:dyDescent="0.35">
      <c r="A281">
        <v>287</v>
      </c>
      <c r="B281" t="s">
        <v>4</v>
      </c>
      <c r="C281" t="s">
        <v>181</v>
      </c>
      <c r="D281" t="s">
        <v>287</v>
      </c>
      <c r="E281">
        <v>797.26840000000004</v>
      </c>
      <c r="F281">
        <v>1.176358</v>
      </c>
      <c r="G281">
        <v>24.090910000000001</v>
      </c>
      <c r="H281">
        <v>0</v>
      </c>
      <c r="I281">
        <v>0</v>
      </c>
      <c r="J281">
        <v>1.172822</v>
      </c>
      <c r="K281">
        <v>24.09694</v>
      </c>
      <c r="L281">
        <v>0</v>
      </c>
      <c r="M281">
        <v>0</v>
      </c>
      <c r="N281">
        <v>1.169311</v>
      </c>
      <c r="O281">
        <v>24.113520000000001</v>
      </c>
      <c r="P281">
        <v>0</v>
      </c>
      <c r="Q281">
        <v>0</v>
      </c>
      <c r="R281">
        <v>1.1658379999999999</v>
      </c>
      <c r="S281">
        <v>23.95966</v>
      </c>
      <c r="T281">
        <v>0</v>
      </c>
      <c r="U281">
        <v>0</v>
      </c>
      <c r="V281">
        <v>1.1624429999999999</v>
      </c>
      <c r="W281">
        <v>23.558920000000001</v>
      </c>
      <c r="X281">
        <v>0</v>
      </c>
      <c r="Y281">
        <v>0</v>
      </c>
      <c r="Z281">
        <v>1.159022</v>
      </c>
      <c r="AA281">
        <v>23.306280000000001</v>
      </c>
      <c r="AB281">
        <v>0</v>
      </c>
      <c r="AC281">
        <v>0</v>
      </c>
      <c r="AD281">
        <v>1.155713</v>
      </c>
      <c r="AE281">
        <v>23.164539999999999</v>
      </c>
      <c r="AF281">
        <v>0</v>
      </c>
      <c r="AG281">
        <v>0</v>
      </c>
      <c r="AH281">
        <v>1.1523399999999999</v>
      </c>
      <c r="AI281">
        <v>23.488849999999999</v>
      </c>
      <c r="AJ281">
        <v>0</v>
      </c>
      <c r="AK281">
        <v>0</v>
      </c>
      <c r="AL281">
        <v>1.148601</v>
      </c>
      <c r="AM281">
        <v>23.99249</v>
      </c>
      <c r="AN281">
        <v>0</v>
      </c>
      <c r="AO281">
        <v>0</v>
      </c>
      <c r="AP281">
        <v>1.1443509999999999</v>
      </c>
      <c r="AQ281">
        <v>24.460940000000001</v>
      </c>
      <c r="AR281">
        <v>0</v>
      </c>
      <c r="AS281">
        <v>0</v>
      </c>
      <c r="AT281">
        <v>1.139656</v>
      </c>
      <c r="AU281">
        <v>24.780390000000001</v>
      </c>
      <c r="AV281">
        <v>0</v>
      </c>
      <c r="AW281">
        <v>0</v>
      </c>
      <c r="AX281">
        <v>1.1348290000000001</v>
      </c>
      <c r="AY281">
        <v>24.746200000000002</v>
      </c>
      <c r="AZ281">
        <v>0</v>
      </c>
      <c r="BA281">
        <v>0</v>
      </c>
      <c r="BB281">
        <v>1.130125</v>
      </c>
      <c r="BC281">
        <v>24.621379999999998</v>
      </c>
      <c r="BD281">
        <v>0</v>
      </c>
      <c r="BE281">
        <v>0</v>
      </c>
      <c r="BF281">
        <v>1.125705</v>
      </c>
      <c r="BG281">
        <v>24.581</v>
      </c>
      <c r="BH281">
        <v>1.32294E-26</v>
      </c>
      <c r="BI281">
        <v>2.7695660000000001E-24</v>
      </c>
      <c r="BJ281">
        <v>1.1216170000000001</v>
      </c>
      <c r="BK281">
        <v>24.716850000000001</v>
      </c>
      <c r="BL281" s="1">
        <v>1.0420409999999999E-18</v>
      </c>
      <c r="BM281" s="1">
        <v>2.0794049999999999E-16</v>
      </c>
      <c r="BN281">
        <v>1.117729</v>
      </c>
      <c r="BO281">
        <v>25.35548</v>
      </c>
      <c r="BP281" s="1">
        <v>8.6564980000000002E-11</v>
      </c>
      <c r="BQ281" s="1">
        <v>1.47974E-8</v>
      </c>
      <c r="BR281">
        <v>1.113901</v>
      </c>
      <c r="BS281">
        <v>25.968299999999999</v>
      </c>
      <c r="BT281" s="1">
        <v>5.1584210000000004E-7</v>
      </c>
      <c r="BU281" s="1">
        <v>9.4173179999999993E-5</v>
      </c>
      <c r="BV281">
        <v>1.109999</v>
      </c>
      <c r="BW281">
        <v>26.472850000000001</v>
      </c>
      <c r="BX281" s="1">
        <v>1.939272E-4</v>
      </c>
      <c r="BY281" s="1">
        <v>3.668685E-2</v>
      </c>
      <c r="BZ281">
        <v>1.1058190000000001</v>
      </c>
      <c r="CA281">
        <v>26.718720000000001</v>
      </c>
      <c r="CB281" s="1">
        <v>1.531974E-2</v>
      </c>
      <c r="CC281" s="1">
        <v>2.9757419999999999</v>
      </c>
      <c r="CD281">
        <v>1.1012770000000001</v>
      </c>
      <c r="CE281">
        <v>26.608689999999999</v>
      </c>
      <c r="CF281" s="1">
        <v>0.38560749999999999</v>
      </c>
      <c r="CG281" s="1">
        <v>76.596050000000005</v>
      </c>
      <c r="CH281">
        <v>1.0961970000000001</v>
      </c>
      <c r="CI281">
        <v>26.20158</v>
      </c>
      <c r="CJ281" s="1">
        <v>3.9149029999999998</v>
      </c>
      <c r="CK281" s="1">
        <v>793.64700000000005</v>
      </c>
      <c r="CL281">
        <v>1.0904130000000001</v>
      </c>
      <c r="CM281">
        <v>25.93976</v>
      </c>
      <c r="CN281" s="1">
        <v>18.869980000000002</v>
      </c>
      <c r="CO281">
        <v>3894.2849999999999</v>
      </c>
      <c r="CP281">
        <v>1.083963</v>
      </c>
      <c r="CQ281">
        <v>26.001059999999999</v>
      </c>
      <c r="CR281">
        <v>48.760840000000002</v>
      </c>
      <c r="CS281">
        <v>10228.56</v>
      </c>
      <c r="CT281">
        <v>1.077067</v>
      </c>
      <c r="CU281">
        <v>26.518889999999999</v>
      </c>
      <c r="CV281">
        <v>74.446560000000005</v>
      </c>
      <c r="CW281">
        <v>15853.19</v>
      </c>
      <c r="CX281">
        <v>1.0696110000000001</v>
      </c>
      <c r="CY281">
        <v>26.727319999999999</v>
      </c>
      <c r="CZ281">
        <v>72.799539999999993</v>
      </c>
      <c r="DA281">
        <v>15719.78</v>
      </c>
      <c r="DB281">
        <v>1.061628</v>
      </c>
      <c r="DC281">
        <v>27.121320000000001</v>
      </c>
      <c r="DD281">
        <v>48.742449999999998</v>
      </c>
      <c r="DE281">
        <v>10662.92</v>
      </c>
      <c r="DF281">
        <v>1.053345</v>
      </c>
      <c r="DG281">
        <v>27.376010000000001</v>
      </c>
      <c r="DH281">
        <v>23.71576</v>
      </c>
      <c r="DI281">
        <v>5249.9260000000004</v>
      </c>
      <c r="DJ281">
        <v>1.0447109999999999</v>
      </c>
      <c r="DK281">
        <v>27.221450000000001</v>
      </c>
      <c r="DL281">
        <v>8.8316630000000007</v>
      </c>
      <c r="DM281">
        <v>1976.5160000000001</v>
      </c>
      <c r="DN281">
        <v>1.035725</v>
      </c>
      <c r="DO281">
        <v>26.791699999999999</v>
      </c>
      <c r="DP281">
        <v>2.6542979999999998</v>
      </c>
      <c r="DQ281">
        <v>600.12570000000005</v>
      </c>
      <c r="DR281">
        <v>1.0264549999999999</v>
      </c>
      <c r="DS281">
        <v>26.445139999999999</v>
      </c>
      <c r="DT281">
        <v>0.69819279999999995</v>
      </c>
      <c r="DU281">
        <v>159.0651</v>
      </c>
      <c r="DV281">
        <v>1.0169630000000001</v>
      </c>
      <c r="DW281">
        <v>26.37302</v>
      </c>
      <c r="DX281">
        <v>0.1969562</v>
      </c>
      <c r="DY281">
        <v>44.875630000000001</v>
      </c>
      <c r="DZ281">
        <v>1.0072700000000001</v>
      </c>
      <c r="EA281">
        <v>26.974989999999998</v>
      </c>
      <c r="EB281">
        <v>8.8691140000000002E-2</v>
      </c>
      <c r="EC281">
        <v>20.031739999999999</v>
      </c>
      <c r="ED281">
        <v>0.99737520000000002</v>
      </c>
      <c r="EE281">
        <v>27.76276</v>
      </c>
      <c r="EF281">
        <v>6.8445919999999993E-2</v>
      </c>
      <c r="EG281">
        <v>15.416510000000001</v>
      </c>
      <c r="EH281">
        <v>0.98738029999999999</v>
      </c>
      <c r="EI281">
        <v>28.501560000000001</v>
      </c>
      <c r="EJ281">
        <v>6.425235E-2</v>
      </c>
      <c r="EK281">
        <v>14.53524</v>
      </c>
      <c r="EL281">
        <v>0.97926630000000003</v>
      </c>
      <c r="EM281">
        <v>29.022349999999999</v>
      </c>
      <c r="EN281">
        <v>6.1528899999999997E-2</v>
      </c>
      <c r="EO281">
        <v>13.987349999999999</v>
      </c>
      <c r="EP281">
        <v>0.97146750000000004</v>
      </c>
      <c r="EQ281">
        <v>28.920300000000001</v>
      </c>
      <c r="ER281">
        <v>5.7870659999999997E-2</v>
      </c>
      <c r="ES281">
        <v>13.224360000000001</v>
      </c>
      <c r="ET281">
        <v>0.96344070000000004</v>
      </c>
      <c r="EU281">
        <v>28.280989999999999</v>
      </c>
      <c r="EV281">
        <v>5.3437909999999998E-2</v>
      </c>
      <c r="EW281">
        <v>12.275270000000001</v>
      </c>
      <c r="EX281">
        <v>0.95533069999999998</v>
      </c>
      <c r="EY281">
        <v>27.678830000000001</v>
      </c>
      <c r="EZ281" s="1">
        <v>4.8696709999999997E-2</v>
      </c>
      <c r="FA281">
        <v>11.24282</v>
      </c>
      <c r="FB281">
        <v>0.94707790000000003</v>
      </c>
      <c r="FC281">
        <v>27.25638</v>
      </c>
      <c r="FD281" s="1">
        <v>4.4019700000000002E-2</v>
      </c>
      <c r="FE281">
        <v>10.2136</v>
      </c>
      <c r="FF281">
        <v>0.93895620000000002</v>
      </c>
      <c r="FG281">
        <v>27.326029999999999</v>
      </c>
      <c r="FH281" s="1">
        <v>3.9617909999999999E-2</v>
      </c>
      <c r="FI281">
        <v>9.2371490000000005</v>
      </c>
      <c r="FJ281">
        <v>0.9307299</v>
      </c>
      <c r="FK281">
        <v>27.57639</v>
      </c>
      <c r="FL281" s="1">
        <v>3.5569650000000001E-2</v>
      </c>
      <c r="FM281">
        <v>8.3341999999999992</v>
      </c>
      <c r="FN281">
        <v>0.92227999999999999</v>
      </c>
      <c r="FO281">
        <v>27.73779</v>
      </c>
      <c r="FP281" s="1">
        <v>3.1904790000000002E-2</v>
      </c>
      <c r="FQ281">
        <v>7.5134429999999996</v>
      </c>
      <c r="FR281">
        <v>0.91387589999999996</v>
      </c>
      <c r="FS281">
        <v>27.850819999999999</v>
      </c>
      <c r="FT281" s="1">
        <v>2.8627630000000001E-2</v>
      </c>
      <c r="FU281">
        <v>6.7754209999999997</v>
      </c>
      <c r="FV281">
        <v>0.90624700000000002</v>
      </c>
      <c r="FW281">
        <v>27.733039999999999</v>
      </c>
      <c r="FX281" s="1">
        <v>2.573551E-2</v>
      </c>
      <c r="FY281">
        <v>6.1163480000000003</v>
      </c>
      <c r="FZ281">
        <v>0.89895029999999998</v>
      </c>
      <c r="GA281">
        <v>27.450340000000001</v>
      </c>
      <c r="GB281" s="1">
        <v>2.3141620000000002E-2</v>
      </c>
      <c r="GC281">
        <v>5.5241680000000004</v>
      </c>
      <c r="GD281">
        <v>0.89160720000000004</v>
      </c>
      <c r="GE281">
        <v>27.088090000000001</v>
      </c>
      <c r="GF281" s="1">
        <v>2.080305E-2</v>
      </c>
      <c r="GG281">
        <v>4.9887269999999999</v>
      </c>
      <c r="GH281">
        <v>0.88452090000000005</v>
      </c>
      <c r="GI281">
        <v>26.802630000000001</v>
      </c>
      <c r="GJ281" s="1">
        <v>1.870016E-2</v>
      </c>
      <c r="GK281">
        <v>4.5030760000000001</v>
      </c>
      <c r="GL281">
        <v>0.87785500000000005</v>
      </c>
      <c r="GM281">
        <v>27.010729999999999</v>
      </c>
      <c r="GN281" s="1">
        <v>1.681175E-2</v>
      </c>
      <c r="GO281">
        <v>4.0638649999999998</v>
      </c>
      <c r="GP281">
        <v>0.87106709999999998</v>
      </c>
      <c r="GQ281">
        <v>27.497430000000001</v>
      </c>
      <c r="GR281" s="1">
        <v>1.5100590000000001E-2</v>
      </c>
      <c r="GS281">
        <v>3.6645430000000001</v>
      </c>
      <c r="GT281">
        <v>0.86470840000000004</v>
      </c>
      <c r="GU281">
        <v>28.19107</v>
      </c>
      <c r="GV281" s="1">
        <v>1.356513E-2</v>
      </c>
      <c r="GW281">
        <v>3.3034379999999999</v>
      </c>
      <c r="GX281">
        <v>0.85924630000000002</v>
      </c>
      <c r="GY281">
        <v>28.7879</v>
      </c>
      <c r="GZ281" s="1">
        <v>1.218931E-2</v>
      </c>
      <c r="HA281">
        <v>2.9770289999999999</v>
      </c>
      <c r="HB281">
        <v>0.85433340000000002</v>
      </c>
      <c r="HC281">
        <v>29.065169999999998</v>
      </c>
      <c r="HD281" s="1">
        <v>1.095081E-2</v>
      </c>
      <c r="HE281">
        <v>2.681737</v>
      </c>
      <c r="HF281">
        <v>0.84992679999999998</v>
      </c>
      <c r="HG281">
        <v>28.77582</v>
      </c>
      <c r="HH281" s="1">
        <v>9.8329779999999992E-3</v>
      </c>
      <c r="HI281">
        <v>2.413621</v>
      </c>
      <c r="HJ281">
        <v>0.84621389999999996</v>
      </c>
      <c r="HK281">
        <v>28.3063</v>
      </c>
      <c r="HL281" s="1">
        <v>8.820441E-3</v>
      </c>
      <c r="HM281">
        <v>2.169314</v>
      </c>
      <c r="HN281">
        <v>0.84308249999999996</v>
      </c>
      <c r="HO281">
        <v>27.850770000000001</v>
      </c>
      <c r="HP281" s="1">
        <v>7.8980920000000007E-3</v>
      </c>
      <c r="HQ281">
        <v>1.9457739999999999</v>
      </c>
      <c r="HR281">
        <v>0.84054289999999998</v>
      </c>
      <c r="HS281">
        <v>27.738150000000001</v>
      </c>
      <c r="HT281" s="1">
        <v>7.0535260000000001E-3</v>
      </c>
      <c r="HU281">
        <v>1.739879</v>
      </c>
      <c r="HV281">
        <v>0.83847300000000002</v>
      </c>
      <c r="HW281">
        <v>27.97467</v>
      </c>
      <c r="HX281" s="1">
        <v>6.2740640000000002E-3</v>
      </c>
      <c r="HY281">
        <v>1.5492189999999999</v>
      </c>
      <c r="HZ281">
        <v>0.83678200000000003</v>
      </c>
      <c r="IA281">
        <v>28.224609999999998</v>
      </c>
      <c r="IB281" s="1">
        <v>5.5488489999999998E-3</v>
      </c>
      <c r="IC281">
        <v>1.3713439999999999</v>
      </c>
      <c r="ID281">
        <v>0.83543409999999996</v>
      </c>
      <c r="IE281">
        <v>28.527190000000001</v>
      </c>
      <c r="IF281" s="1">
        <v>4.8627760000000001E-3</v>
      </c>
      <c r="IG281">
        <v>1.202866</v>
      </c>
      <c r="IH281">
        <v>0.83433440000000003</v>
      </c>
      <c r="II281">
        <v>28.632400000000001</v>
      </c>
      <c r="IJ281" s="1">
        <v>4.1996790000000004E-3</v>
      </c>
      <c r="IK281">
        <v>1.039865</v>
      </c>
      <c r="IL281">
        <v>0.83350230000000003</v>
      </c>
      <c r="IM281">
        <v>28.392230000000001</v>
      </c>
      <c r="IN281" s="1">
        <v>3.5521400000000001E-3</v>
      </c>
      <c r="IO281">
        <v>0.88037620000000005</v>
      </c>
      <c r="IP281">
        <v>0.83286210000000005</v>
      </c>
      <c r="IQ281">
        <v>28.048079999999999</v>
      </c>
      <c r="IR281" s="1">
        <v>2.9324860000000002E-3</v>
      </c>
      <c r="IS281">
        <v>0.72746060000000001</v>
      </c>
      <c r="IT281">
        <v>0.83231630000000001</v>
      </c>
      <c r="IU281">
        <v>27.795100000000001</v>
      </c>
      <c r="IV281" s="1">
        <v>2.3703579999999999E-3</v>
      </c>
      <c r="IW281">
        <v>0.58841529999999997</v>
      </c>
      <c r="IX281">
        <v>0.83188249999999997</v>
      </c>
      <c r="IY281">
        <v>28.149450000000002</v>
      </c>
      <c r="IZ281" s="1">
        <v>1.8963280000000001E-3</v>
      </c>
      <c r="JA281">
        <v>0.47092709999999999</v>
      </c>
      <c r="JB281">
        <v>0.83153929999999998</v>
      </c>
      <c r="JC281">
        <v>28.669370000000001</v>
      </c>
      <c r="JD281" s="1">
        <v>1.52698E-3</v>
      </c>
      <c r="JE281">
        <v>0.37911630000000002</v>
      </c>
      <c r="JF281">
        <v>0.83120760000000005</v>
      </c>
      <c r="JG281">
        <v>29.126349999999999</v>
      </c>
      <c r="JH281" s="1">
        <v>1.2574870000000001E-3</v>
      </c>
      <c r="JI281">
        <v>0.31205129999999998</v>
      </c>
      <c r="JJ281">
        <v>0.8309069</v>
      </c>
      <c r="JK281">
        <v>29.221550000000001</v>
      </c>
      <c r="JL281" s="1">
        <v>1.0687750000000001E-3</v>
      </c>
      <c r="JM281">
        <v>0.26506220000000003</v>
      </c>
      <c r="JN281">
        <v>0.8306346</v>
      </c>
      <c r="JO281">
        <v>29.07086</v>
      </c>
      <c r="JP281" s="1">
        <v>9.3675750000000004E-4</v>
      </c>
      <c r="JQ281">
        <v>0.23219029999999999</v>
      </c>
      <c r="JR281">
        <v>0.83033009999999996</v>
      </c>
      <c r="JS281">
        <v>28.63185</v>
      </c>
      <c r="JT281" s="1">
        <v>8.4041339999999995E-4</v>
      </c>
      <c r="JU281">
        <v>0.20825160000000001</v>
      </c>
      <c r="JV281">
        <v>0.83001970000000003</v>
      </c>
      <c r="JW281">
        <v>28.193709999999999</v>
      </c>
      <c r="JX281" s="1">
        <v>7.6555980000000002E-4</v>
      </c>
      <c r="JY281">
        <v>0.18967819999999999</v>
      </c>
      <c r="JZ281">
        <v>0.82967950000000001</v>
      </c>
      <c r="KA281">
        <v>27.822420000000001</v>
      </c>
      <c r="KB281" s="1">
        <v>7.0431729999999998E-4</v>
      </c>
      <c r="KC281">
        <v>0.17451320000000001</v>
      </c>
      <c r="KD281">
        <v>0.82934730000000001</v>
      </c>
      <c r="KE281">
        <v>27.948450000000001</v>
      </c>
      <c r="KF281" s="1">
        <v>6.5322549999999996E-4</v>
      </c>
      <c r="KG281">
        <v>0.16187370000000001</v>
      </c>
      <c r="KH281">
        <v>0.82898450000000001</v>
      </c>
      <c r="KI281">
        <v>28.192799999999998</v>
      </c>
      <c r="KJ281" s="1">
        <v>6.1063489999999996E-4</v>
      </c>
      <c r="KK281">
        <v>0.1513157</v>
      </c>
      <c r="KL281">
        <v>0.82860900000000004</v>
      </c>
      <c r="KM281">
        <v>28.526070000000001</v>
      </c>
      <c r="KN281" s="1">
        <v>5.7491319999999999E-4</v>
      </c>
      <c r="KO281">
        <v>0.1424783</v>
      </c>
      <c r="KP281">
        <v>0.82819799999999999</v>
      </c>
      <c r="KQ281">
        <v>28.921309999999998</v>
      </c>
      <c r="KR281" s="1">
        <v>5.4487640000000005E-4</v>
      </c>
      <c r="KS281">
        <v>0.1350478</v>
      </c>
      <c r="KT281">
        <v>0.82782900000000004</v>
      </c>
      <c r="KU281">
        <v>29.065829999999998</v>
      </c>
      <c r="KV281" s="1">
        <v>5.193102E-4</v>
      </c>
      <c r="KW281">
        <v>0.12873090000000001</v>
      </c>
      <c r="KX281">
        <v>0.82744680000000004</v>
      </c>
      <c r="KY281">
        <v>28.967449999999999</v>
      </c>
      <c r="KZ281" s="1">
        <v>4.973706E-4</v>
      </c>
      <c r="LA281">
        <v>0.12331060000000001</v>
      </c>
      <c r="LB281">
        <v>0.82704999999999995</v>
      </c>
      <c r="LC281">
        <v>28.760259999999999</v>
      </c>
      <c r="LD281" s="1">
        <v>4.7817230000000001E-4</v>
      </c>
      <c r="LE281">
        <v>0.11857620000000001</v>
      </c>
      <c r="LF281">
        <v>0.82668299999999995</v>
      </c>
      <c r="LG281">
        <v>28.560009999999998</v>
      </c>
      <c r="LH281" s="1">
        <v>4.6079770000000001E-4</v>
      </c>
      <c r="LI281">
        <v>0.1142851</v>
      </c>
      <c r="LJ281">
        <v>0.82631589999999999</v>
      </c>
      <c r="LK281">
        <v>28.696459999999998</v>
      </c>
      <c r="LL281" s="1">
        <v>4.4421430000000001E-4</v>
      </c>
      <c r="LM281">
        <v>0.11020000000000001</v>
      </c>
      <c r="LN281">
        <v>0.82597719999999997</v>
      </c>
      <c r="LO281">
        <v>28.912179999999999</v>
      </c>
      <c r="LP281" s="1">
        <v>4.2781520000000002E-4</v>
      </c>
      <c r="LQ281">
        <v>0.10616390000000001</v>
      </c>
      <c r="LR281">
        <v>0.82569040000000005</v>
      </c>
      <c r="LS281">
        <v>29.184889999999999</v>
      </c>
      <c r="LT281" s="1">
        <v>4.113403E-4</v>
      </c>
      <c r="LU281">
        <v>0.1020971</v>
      </c>
      <c r="LV281">
        <v>0.82541350000000002</v>
      </c>
      <c r="LW281">
        <v>29.39451</v>
      </c>
      <c r="LX281" s="1">
        <v>3.9479700000000001E-4</v>
      </c>
      <c r="LY281">
        <v>9.8004419999999995E-2</v>
      </c>
      <c r="LZ281">
        <v>0.82519609999999999</v>
      </c>
      <c r="MA281">
        <v>29.41086</v>
      </c>
      <c r="MB281" s="1">
        <v>3.7776759999999998E-4</v>
      </c>
      <c r="MC281">
        <v>9.3918349999999998E-2</v>
      </c>
      <c r="MD281">
        <v>0.8250132</v>
      </c>
      <c r="ME281">
        <v>29.086870000000001</v>
      </c>
      <c r="MF281" s="1">
        <v>3.6025070000000002E-4</v>
      </c>
      <c r="MG281">
        <v>8.9885469999999995E-2</v>
      </c>
      <c r="MH281">
        <v>0.82485010000000003</v>
      </c>
      <c r="MI281">
        <v>28.689150000000001</v>
      </c>
      <c r="MJ281" s="1">
        <v>3.4327670000000002E-4</v>
      </c>
      <c r="MK281">
        <v>8.5940820000000001E-2</v>
      </c>
      <c r="ML281">
        <v>0.82473339999999995</v>
      </c>
      <c r="MM281">
        <v>28.306509999999999</v>
      </c>
      <c r="MN281" s="1">
        <v>3.2695620000000001E-4</v>
      </c>
      <c r="MO281">
        <v>8.2113800000000001E-2</v>
      </c>
      <c r="MP281">
        <v>0.82462570000000002</v>
      </c>
      <c r="MQ281">
        <v>28.42643</v>
      </c>
      <c r="MR281" s="1">
        <v>3.1134069999999998E-4</v>
      </c>
      <c r="MS281">
        <v>7.8426289999999996E-2</v>
      </c>
      <c r="MT281">
        <v>0.82456890000000005</v>
      </c>
      <c r="MU281">
        <v>28.47673</v>
      </c>
      <c r="MV281" s="1">
        <v>2.9649530000000002E-4</v>
      </c>
      <c r="MW281">
        <v>7.4900999999999995E-2</v>
      </c>
      <c r="MX281">
        <v>0.82450820000000002</v>
      </c>
      <c r="MY281">
        <v>28.347740000000002</v>
      </c>
      <c r="MZ281" s="1">
        <v>2.8249779999999999E-4</v>
      </c>
      <c r="NA281">
        <v>7.1553729999999996E-2</v>
      </c>
      <c r="NB281">
        <v>0.82447859999999995</v>
      </c>
      <c r="NC281">
        <v>28.177350000000001</v>
      </c>
      <c r="ND281" s="1">
        <v>2.691622E-4</v>
      </c>
      <c r="NE281">
        <v>6.834701E-2</v>
      </c>
      <c r="NF281">
        <v>0.82443929999999999</v>
      </c>
      <c r="NG281">
        <v>28.126339999999999</v>
      </c>
      <c r="NH281" s="1">
        <v>2.5630329999999998E-4</v>
      </c>
      <c r="NI281">
        <v>6.5242129999999995E-2</v>
      </c>
      <c r="NJ281">
        <v>0.82441149999999996</v>
      </c>
      <c r="NK281">
        <v>27.97438</v>
      </c>
      <c r="NL281" s="1">
        <v>2.437649E-4</v>
      </c>
      <c r="NM281">
        <v>6.2198509999999999E-2</v>
      </c>
      <c r="NN281">
        <v>0.82440800000000003</v>
      </c>
      <c r="NO281">
        <v>27.753540000000001</v>
      </c>
      <c r="NP281" s="1">
        <v>2.3153949999999999E-4</v>
      </c>
      <c r="NQ281">
        <v>5.9210600000000002E-2</v>
      </c>
      <c r="NR281">
        <v>0.82438639999999996</v>
      </c>
      <c r="NS281">
        <v>27.498650000000001</v>
      </c>
      <c r="NT281" s="1">
        <v>2.1975550000000001E-4</v>
      </c>
      <c r="NU281">
        <v>5.6316669999999999E-2</v>
      </c>
      <c r="NV281">
        <v>0.82436730000000003</v>
      </c>
      <c r="NW281">
        <v>27.748200000000001</v>
      </c>
      <c r="NX281" s="1">
        <v>2.0867769999999999E-4</v>
      </c>
      <c r="NY281">
        <v>5.3582589999999999E-2</v>
      </c>
      <c r="NZ281">
        <v>0.82436909999999997</v>
      </c>
      <c r="OA281">
        <v>28.171299999999999</v>
      </c>
      <c r="OB281" s="1">
        <v>1.984887E-4</v>
      </c>
      <c r="OC281">
        <v>5.1060410000000001E-2</v>
      </c>
      <c r="OD281">
        <v>0.8243973</v>
      </c>
      <c r="OE281">
        <v>28.464009999999998</v>
      </c>
      <c r="OF281" s="1">
        <v>1.8921779999999999E-4</v>
      </c>
      <c r="OG281">
        <v>4.8764790000000002E-2</v>
      </c>
      <c r="OH281">
        <v>0.82438730000000005</v>
      </c>
      <c r="OI281">
        <v>28.69172</v>
      </c>
      <c r="OJ281" s="1">
        <v>1.807933E-4</v>
      </c>
      <c r="OK281">
        <v>4.667487E-2</v>
      </c>
    </row>
    <row r="282" spans="1:401" x14ac:dyDescent="0.35">
      <c r="A282">
        <v>288</v>
      </c>
      <c r="B282" t="s">
        <v>4</v>
      </c>
      <c r="C282" t="s">
        <v>181</v>
      </c>
      <c r="D282" t="s">
        <v>288</v>
      </c>
      <c r="E282">
        <v>800.67</v>
      </c>
      <c r="F282">
        <v>1.2818499999999999</v>
      </c>
      <c r="G282">
        <v>24.114650000000001</v>
      </c>
      <c r="H282">
        <v>0</v>
      </c>
      <c r="I282">
        <v>0</v>
      </c>
      <c r="J282">
        <v>1.278789</v>
      </c>
      <c r="K282">
        <v>24.129539999999999</v>
      </c>
      <c r="L282">
        <v>0</v>
      </c>
      <c r="M282">
        <v>0</v>
      </c>
      <c r="N282">
        <v>1.2757039999999999</v>
      </c>
      <c r="O282">
        <v>24.1449</v>
      </c>
      <c r="P282">
        <v>0</v>
      </c>
      <c r="Q282">
        <v>0</v>
      </c>
      <c r="R282">
        <v>1.2726999999999999</v>
      </c>
      <c r="S282">
        <v>23.988499999999998</v>
      </c>
      <c r="T282">
        <v>0</v>
      </c>
      <c r="U282">
        <v>0</v>
      </c>
      <c r="V282">
        <v>1.269738</v>
      </c>
      <c r="W282">
        <v>23.584379999999999</v>
      </c>
      <c r="X282">
        <v>0</v>
      </c>
      <c r="Y282">
        <v>0</v>
      </c>
      <c r="Z282">
        <v>1.266759</v>
      </c>
      <c r="AA282">
        <v>23.32263</v>
      </c>
      <c r="AB282">
        <v>0</v>
      </c>
      <c r="AC282">
        <v>0</v>
      </c>
      <c r="AD282">
        <v>1.2638860000000001</v>
      </c>
      <c r="AE282">
        <v>23.178809999999999</v>
      </c>
      <c r="AF282">
        <v>0</v>
      </c>
      <c r="AG282">
        <v>0</v>
      </c>
      <c r="AH282">
        <v>1.2609570000000001</v>
      </c>
      <c r="AI282">
        <v>23.501169999999998</v>
      </c>
      <c r="AJ282">
        <v>0</v>
      </c>
      <c r="AK282">
        <v>0</v>
      </c>
      <c r="AL282">
        <v>1.2577210000000001</v>
      </c>
      <c r="AM282">
        <v>24.007539999999999</v>
      </c>
      <c r="AN282">
        <v>0</v>
      </c>
      <c r="AO282">
        <v>0</v>
      </c>
      <c r="AP282">
        <v>1.253984</v>
      </c>
      <c r="AQ282">
        <v>24.483470000000001</v>
      </c>
      <c r="AR282">
        <v>0</v>
      </c>
      <c r="AS282">
        <v>0</v>
      </c>
      <c r="AT282">
        <v>1.2498579999999999</v>
      </c>
      <c r="AU282">
        <v>24.805890000000002</v>
      </c>
      <c r="AV282">
        <v>0</v>
      </c>
      <c r="AW282">
        <v>0</v>
      </c>
      <c r="AX282">
        <v>1.245682</v>
      </c>
      <c r="AY282">
        <v>24.76989</v>
      </c>
      <c r="AZ282">
        <v>0</v>
      </c>
      <c r="BA282">
        <v>0</v>
      </c>
      <c r="BB282">
        <v>1.241681</v>
      </c>
      <c r="BC282">
        <v>24.638079999999999</v>
      </c>
      <c r="BD282">
        <v>0</v>
      </c>
      <c r="BE282">
        <v>0</v>
      </c>
      <c r="BF282">
        <v>1.237946</v>
      </c>
      <c r="BG282">
        <v>24.58802</v>
      </c>
      <c r="BH282">
        <v>1.268206E-27</v>
      </c>
      <c r="BI282">
        <v>3.4328569999999999E-25</v>
      </c>
      <c r="BJ282">
        <v>1.2344900000000001</v>
      </c>
      <c r="BK282">
        <v>24.725269999999998</v>
      </c>
      <c r="BL282" s="1">
        <v>9.0266530000000005E-19</v>
      </c>
      <c r="BM282" s="1">
        <v>2.0985769999999999E-16</v>
      </c>
      <c r="BN282">
        <v>1.231258</v>
      </c>
      <c r="BO282">
        <v>25.36148</v>
      </c>
      <c r="BP282" s="1">
        <v>5.2551300000000003E-11</v>
      </c>
      <c r="BQ282" s="1">
        <v>9.1602480000000003E-9</v>
      </c>
      <c r="BR282">
        <v>1.228054</v>
      </c>
      <c r="BS282">
        <v>25.97898</v>
      </c>
      <c r="BT282" s="1">
        <v>3.7289349999999999E-7</v>
      </c>
      <c r="BU282" s="1">
        <v>7.4348679999999994E-5</v>
      </c>
      <c r="BV282">
        <v>1.224745</v>
      </c>
      <c r="BW282">
        <v>26.491849999999999</v>
      </c>
      <c r="BX282" s="1">
        <v>1.5190909999999999E-4</v>
      </c>
      <c r="BY282" s="1">
        <v>3.2503310000000001E-2</v>
      </c>
      <c r="BZ282">
        <v>1.221185</v>
      </c>
      <c r="CA282">
        <v>26.74465</v>
      </c>
      <c r="CB282" s="1">
        <v>1.2709079999999999E-2</v>
      </c>
      <c r="CC282" s="1">
        <v>2.8684150000000002</v>
      </c>
      <c r="CD282">
        <v>1.217282</v>
      </c>
      <c r="CE282">
        <v>26.634789999999999</v>
      </c>
      <c r="CF282" s="1">
        <v>0.33502779999999999</v>
      </c>
      <c r="CG282" s="1">
        <v>79.152150000000006</v>
      </c>
      <c r="CH282">
        <v>1.212931</v>
      </c>
      <c r="CI282">
        <v>26.22878</v>
      </c>
      <c r="CJ282" s="1">
        <v>3.5368200000000001</v>
      </c>
      <c r="CK282">
        <v>870.91380000000004</v>
      </c>
      <c r="CL282">
        <v>1.2079850000000001</v>
      </c>
      <c r="CM282">
        <v>25.955159999999999</v>
      </c>
      <c r="CN282" s="1">
        <v>17.63327</v>
      </c>
      <c r="CO282">
        <v>4506.1509999999998</v>
      </c>
      <c r="CP282">
        <v>1.2024889999999999</v>
      </c>
      <c r="CQ282">
        <v>26.009060000000002</v>
      </c>
      <c r="CR282">
        <v>46.932490000000001</v>
      </c>
      <c r="CS282">
        <v>12409.68</v>
      </c>
      <c r="CT282">
        <v>1.196375</v>
      </c>
      <c r="CU282">
        <v>26.51642</v>
      </c>
      <c r="CV282">
        <v>73.549109999999999</v>
      </c>
      <c r="CW282">
        <v>20073.04</v>
      </c>
      <c r="CX282">
        <v>1.1897679999999999</v>
      </c>
      <c r="CY282">
        <v>26.734120000000001</v>
      </c>
      <c r="CZ282">
        <v>73.598269999999999</v>
      </c>
      <c r="DA282">
        <v>20685.3</v>
      </c>
      <c r="DB282">
        <v>1.182717</v>
      </c>
      <c r="DC282">
        <v>27.138770000000001</v>
      </c>
      <c r="DD282">
        <v>50.292529999999999</v>
      </c>
      <c r="DE282">
        <v>14527.9</v>
      </c>
      <c r="DF282">
        <v>1.1755279999999999</v>
      </c>
      <c r="DG282">
        <v>27.401810000000001</v>
      </c>
      <c r="DH282">
        <v>24.91311</v>
      </c>
      <c r="DI282">
        <v>7379.4589999999998</v>
      </c>
      <c r="DJ282">
        <v>1.168077</v>
      </c>
      <c r="DK282">
        <v>27.254660000000001</v>
      </c>
      <c r="DL282">
        <v>9.4228190000000005</v>
      </c>
      <c r="DM282">
        <v>2855.9749999999999</v>
      </c>
      <c r="DN282">
        <v>1.160299</v>
      </c>
      <c r="DO282">
        <v>26.83175</v>
      </c>
      <c r="DP282">
        <v>2.867613</v>
      </c>
      <c r="DQ282">
        <v>887.22439999999995</v>
      </c>
      <c r="DR282">
        <v>1.152409</v>
      </c>
      <c r="DS282">
        <v>26.476030000000002</v>
      </c>
      <c r="DT282">
        <v>0.75873020000000002</v>
      </c>
      <c r="DU282">
        <v>238.05099999999999</v>
      </c>
      <c r="DV282">
        <v>1.1443490000000001</v>
      </c>
      <c r="DW282">
        <v>26.398869999999999</v>
      </c>
      <c r="DX282">
        <v>0.2111768</v>
      </c>
      <c r="DY282">
        <v>65.85078</v>
      </c>
      <c r="DZ282">
        <v>1.136055</v>
      </c>
      <c r="EA282">
        <v>26.988199999999999</v>
      </c>
      <c r="EB282">
        <v>9.1534439999999995E-2</v>
      </c>
      <c r="EC282">
        <v>27.55894</v>
      </c>
      <c r="ED282">
        <v>1.12771</v>
      </c>
      <c r="EE282">
        <v>27.773540000000001</v>
      </c>
      <c r="EF282">
        <v>6.8947240000000007E-2</v>
      </c>
      <c r="EG282">
        <v>20.295680000000001</v>
      </c>
      <c r="EH282">
        <v>1.1193630000000001</v>
      </c>
      <c r="EI282">
        <v>28.519850000000002</v>
      </c>
      <c r="EJ282">
        <v>6.440282E-2</v>
      </c>
      <c r="EK282">
        <v>18.955660000000002</v>
      </c>
      <c r="EL282">
        <v>1.1121460000000001</v>
      </c>
      <c r="EM282">
        <v>29.05049</v>
      </c>
      <c r="EN282">
        <v>6.1702769999999997E-2</v>
      </c>
      <c r="EO282">
        <v>18.264949999999999</v>
      </c>
      <c r="EP282">
        <v>1.1046389999999999</v>
      </c>
      <c r="EQ282">
        <v>28.958690000000001</v>
      </c>
      <c r="ER282">
        <v>5.8105900000000002E-2</v>
      </c>
      <c r="ES282">
        <v>17.323930000000001</v>
      </c>
      <c r="ET282">
        <v>1.0969329999999999</v>
      </c>
      <c r="EU282">
        <v>28.336860000000001</v>
      </c>
      <c r="EV282">
        <v>5.37102E-2</v>
      </c>
      <c r="EW282">
        <v>16.126940000000001</v>
      </c>
      <c r="EX282">
        <v>1.089315</v>
      </c>
      <c r="EY282">
        <v>27.732990000000001</v>
      </c>
      <c r="EZ282" s="1">
        <v>4.8980089999999997E-2</v>
      </c>
      <c r="FA282">
        <v>14.804830000000001</v>
      </c>
      <c r="FB282">
        <v>1.0815699999999999</v>
      </c>
      <c r="FC282">
        <v>27.303999999999998</v>
      </c>
      <c r="FD282" s="1">
        <v>4.4294420000000001E-2</v>
      </c>
      <c r="FE282">
        <v>13.475390000000001</v>
      </c>
      <c r="FF282">
        <v>1.0740799999999999</v>
      </c>
      <c r="FG282">
        <v>27.363890000000001</v>
      </c>
      <c r="FH282" s="1">
        <v>3.9876010000000003E-2</v>
      </c>
      <c r="FI282">
        <v>12.206619999999999</v>
      </c>
      <c r="FJ282">
        <v>1.0664290000000001</v>
      </c>
      <c r="FK282">
        <v>27.590869999999999</v>
      </c>
      <c r="FL282" s="1">
        <v>3.5806289999999998E-2</v>
      </c>
      <c r="FM282">
        <v>11.02943</v>
      </c>
      <c r="FN282">
        <v>1.0586150000000001</v>
      </c>
      <c r="FO282">
        <v>27.7578</v>
      </c>
      <c r="FP282" s="1">
        <v>3.211928E-2</v>
      </c>
      <c r="FQ282">
        <v>9.9564400000000006</v>
      </c>
      <c r="FR282">
        <v>1.0508489999999999</v>
      </c>
      <c r="FS282">
        <v>27.852150000000002</v>
      </c>
      <c r="FT282" s="1">
        <v>2.8820100000000001E-2</v>
      </c>
      <c r="FU282">
        <v>8.9897589999999994</v>
      </c>
      <c r="FV282">
        <v>1.0439719999999999</v>
      </c>
      <c r="FW282">
        <v>27.743670000000002</v>
      </c>
      <c r="FX282" s="1">
        <v>2.590781E-2</v>
      </c>
      <c r="FY282">
        <v>8.1248190000000005</v>
      </c>
      <c r="FZ282">
        <v>1.036292</v>
      </c>
      <c r="GA282">
        <v>27.471699999999998</v>
      </c>
      <c r="GB282" s="1">
        <v>2.3297209999999999E-2</v>
      </c>
      <c r="GC282">
        <v>7.3490830000000003</v>
      </c>
      <c r="GD282">
        <v>1.0284120000000001</v>
      </c>
      <c r="GE282">
        <v>27.121179999999999</v>
      </c>
      <c r="GF282" s="1">
        <v>2.0944580000000001E-2</v>
      </c>
      <c r="GG282">
        <v>6.6480110000000003</v>
      </c>
      <c r="GH282">
        <v>1.0208219999999999</v>
      </c>
      <c r="GI282">
        <v>26.850770000000001</v>
      </c>
      <c r="GJ282" s="1">
        <v>1.8828040000000001E-2</v>
      </c>
      <c r="GK282">
        <v>6.0107039999999996</v>
      </c>
      <c r="GL282">
        <v>1.0137780000000001</v>
      </c>
      <c r="GM282">
        <v>27.056349999999998</v>
      </c>
      <c r="GN282" s="1">
        <v>1.69283E-2</v>
      </c>
      <c r="GO282">
        <v>5.4331230000000001</v>
      </c>
      <c r="GP282">
        <v>1.0066109999999999</v>
      </c>
      <c r="GQ282">
        <v>27.534590000000001</v>
      </c>
      <c r="GR282">
        <v>1.520678E-2</v>
      </c>
      <c r="GS282">
        <v>4.9075879999999996</v>
      </c>
      <c r="GT282">
        <v>0.99991969999999997</v>
      </c>
      <c r="GU282">
        <v>28.207159999999998</v>
      </c>
      <c r="GV282" s="1">
        <v>1.3661100000000001E-2</v>
      </c>
      <c r="GW282">
        <v>4.4311389999999999</v>
      </c>
      <c r="GX282">
        <v>0.99427359999999998</v>
      </c>
      <c r="GY282">
        <v>28.79177</v>
      </c>
      <c r="GZ282" s="1">
        <v>1.227603E-2</v>
      </c>
      <c r="HA282">
        <v>3.9993460000000001</v>
      </c>
      <c r="HB282">
        <v>0.98916510000000002</v>
      </c>
      <c r="HC282">
        <v>29.061350000000001</v>
      </c>
      <c r="HD282" s="1">
        <v>1.102941E-2</v>
      </c>
      <c r="HE282">
        <v>3.6077780000000002</v>
      </c>
      <c r="HF282">
        <v>0.98467009999999999</v>
      </c>
      <c r="HG282">
        <v>28.787489999999998</v>
      </c>
      <c r="HH282" s="1">
        <v>9.9043729999999993E-3</v>
      </c>
      <c r="HI282">
        <v>3.2514699999999999</v>
      </c>
      <c r="HJ282">
        <v>0.98084970000000005</v>
      </c>
      <c r="HK282">
        <v>28.335070000000002</v>
      </c>
      <c r="HL282" s="1">
        <v>8.8855849999999997E-3</v>
      </c>
      <c r="HM282">
        <v>2.9262389999999998</v>
      </c>
      <c r="HN282">
        <v>0.97765219999999997</v>
      </c>
      <c r="HO282">
        <v>27.893080000000001</v>
      </c>
      <c r="HP282" s="1">
        <v>7.9578019999999999E-3</v>
      </c>
      <c r="HQ282">
        <v>2.627974</v>
      </c>
      <c r="HR282">
        <v>0.97502599999999995</v>
      </c>
      <c r="HS282">
        <v>27.78858</v>
      </c>
      <c r="HT282" s="1">
        <v>7.1085890000000002E-3</v>
      </c>
      <c r="HU282">
        <v>2.3528790000000002</v>
      </c>
      <c r="HV282">
        <v>0.97293300000000005</v>
      </c>
      <c r="HW282">
        <v>28.010290000000001</v>
      </c>
      <c r="HX282" s="1">
        <v>6.325107E-3</v>
      </c>
      <c r="HY282">
        <v>2.0977299999999999</v>
      </c>
      <c r="HZ282">
        <v>0.97121690000000005</v>
      </c>
      <c r="IA282">
        <v>28.243230000000001</v>
      </c>
      <c r="IB282" s="1">
        <v>5.5966840000000002E-3</v>
      </c>
      <c r="IC282">
        <v>1.8595550000000001</v>
      </c>
      <c r="ID282">
        <v>0.96983280000000005</v>
      </c>
      <c r="IE282">
        <v>28.534199999999998</v>
      </c>
      <c r="IF282" s="1">
        <v>4.9084640000000004E-3</v>
      </c>
      <c r="IG282">
        <v>1.634171</v>
      </c>
      <c r="IH282">
        <v>0.9687462</v>
      </c>
      <c r="II282">
        <v>28.622699999999998</v>
      </c>
      <c r="IJ282" s="1">
        <v>4.2442239999999996E-3</v>
      </c>
      <c r="IK282">
        <v>1.4163760000000001</v>
      </c>
      <c r="IL282">
        <v>0.96775160000000005</v>
      </c>
      <c r="IM282">
        <v>28.393930000000001</v>
      </c>
      <c r="IN282" s="1">
        <v>3.595507E-3</v>
      </c>
      <c r="IO282">
        <v>1.203103</v>
      </c>
      <c r="IP282">
        <v>0.96693099999999998</v>
      </c>
      <c r="IQ282">
        <v>28.064689999999999</v>
      </c>
      <c r="IR282" s="1">
        <v>2.973369E-3</v>
      </c>
      <c r="IS282">
        <v>0.99761869999999997</v>
      </c>
      <c r="IT282">
        <v>0.96623650000000005</v>
      </c>
      <c r="IU282">
        <v>27.837219999999999</v>
      </c>
      <c r="IV282" s="1">
        <v>2.4064540000000001E-3</v>
      </c>
      <c r="IW282">
        <v>0.80908599999999997</v>
      </c>
      <c r="IX282">
        <v>0.96572539999999996</v>
      </c>
      <c r="IY282">
        <v>28.20918</v>
      </c>
      <c r="IZ282" s="1">
        <v>1.9257879999999999E-3</v>
      </c>
      <c r="JA282">
        <v>0.64810579999999995</v>
      </c>
      <c r="JB282">
        <v>0.96528259999999999</v>
      </c>
      <c r="JC282">
        <v>28.730340000000002</v>
      </c>
      <c r="JD282" s="1">
        <v>1.5492870000000001E-3</v>
      </c>
      <c r="JE282">
        <v>0.52099430000000002</v>
      </c>
      <c r="JF282">
        <v>0.96488739999999995</v>
      </c>
      <c r="JG282">
        <v>29.1861</v>
      </c>
      <c r="JH282" s="1">
        <v>1.2734109999999999E-3</v>
      </c>
      <c r="JI282">
        <v>0.42734100000000003</v>
      </c>
      <c r="JJ282">
        <v>0.9644914</v>
      </c>
      <c r="JK282">
        <v>29.267309999999998</v>
      </c>
      <c r="JL282" s="1">
        <v>1.079846E-3</v>
      </c>
      <c r="JM282">
        <v>0.36144409999999999</v>
      </c>
      <c r="JN282">
        <v>0.96414500000000003</v>
      </c>
      <c r="JO282">
        <v>29.102409999999999</v>
      </c>
      <c r="JP282" s="1">
        <v>9.4460360000000001E-4</v>
      </c>
      <c r="JQ282">
        <v>0.3154363</v>
      </c>
      <c r="JR282">
        <v>0.9637561</v>
      </c>
      <c r="JS282">
        <v>28.659030000000001</v>
      </c>
      <c r="JT282" s="1">
        <v>8.4628450000000005E-4</v>
      </c>
      <c r="JU282">
        <v>0.28216619999999998</v>
      </c>
      <c r="JV282">
        <v>0.96335369999999998</v>
      </c>
      <c r="JW282">
        <v>28.224620000000002</v>
      </c>
      <c r="JX282" s="1">
        <v>7.7023529999999997E-4</v>
      </c>
      <c r="JY282">
        <v>0.256577</v>
      </c>
      <c r="JZ282">
        <v>0.96295370000000002</v>
      </c>
      <c r="KA282">
        <v>27.86909</v>
      </c>
      <c r="KB282" s="1">
        <v>7.0818089999999997E-4</v>
      </c>
      <c r="KC282">
        <v>0.23579739999999999</v>
      </c>
      <c r="KD282">
        <v>0.9625186</v>
      </c>
      <c r="KE282">
        <v>28.004570000000001</v>
      </c>
      <c r="KF282" s="1">
        <v>6.5646580000000001E-4</v>
      </c>
      <c r="KG282">
        <v>0.2185146</v>
      </c>
      <c r="KH282">
        <v>0.96205419999999997</v>
      </c>
      <c r="KI282">
        <v>28.244949999999999</v>
      </c>
      <c r="KJ282" s="1">
        <v>6.1333939999999999E-4</v>
      </c>
      <c r="KK282">
        <v>0.20407249999999999</v>
      </c>
      <c r="KL282">
        <v>0.96162099999999995</v>
      </c>
      <c r="KM282">
        <v>28.565899999999999</v>
      </c>
      <c r="KN282" s="1">
        <v>5.7718530000000002E-4</v>
      </c>
      <c r="KO282">
        <v>0.19199540000000001</v>
      </c>
      <c r="KP282">
        <v>0.96109650000000002</v>
      </c>
      <c r="KQ282">
        <v>28.9346</v>
      </c>
      <c r="KR282" s="1">
        <v>5.467925E-4</v>
      </c>
      <c r="KS282">
        <v>0.1818446</v>
      </c>
      <c r="KT282">
        <v>0.96062959999999997</v>
      </c>
      <c r="KU282">
        <v>29.054639999999999</v>
      </c>
      <c r="KV282" s="1">
        <v>5.2094540000000001E-4</v>
      </c>
      <c r="KW282">
        <v>0.17323079999999999</v>
      </c>
      <c r="KX282">
        <v>0.96015879999999998</v>
      </c>
      <c r="KY282">
        <v>28.958369999999999</v>
      </c>
      <c r="KZ282" s="1">
        <v>4.9878559999999995E-4</v>
      </c>
      <c r="LA282">
        <v>0.16585230000000001</v>
      </c>
      <c r="LB282">
        <v>0.95965809999999996</v>
      </c>
      <c r="LC282">
        <v>28.761579999999999</v>
      </c>
      <c r="LD282" s="1">
        <v>4.7942470000000002E-4</v>
      </c>
      <c r="LE282">
        <v>0.15942919999999999</v>
      </c>
      <c r="LF282">
        <v>0.95919100000000002</v>
      </c>
      <c r="LG282">
        <v>28.59159</v>
      </c>
      <c r="LH282" s="1">
        <v>4.619545E-4</v>
      </c>
      <c r="LI282">
        <v>0.15363760000000001</v>
      </c>
      <c r="LJ282">
        <v>0.95875639999999995</v>
      </c>
      <c r="LK282">
        <v>28.749120000000001</v>
      </c>
      <c r="LL282" s="1">
        <v>4.4533609999999999E-4</v>
      </c>
      <c r="LM282">
        <v>0.14816099999999999</v>
      </c>
      <c r="LN282">
        <v>0.9583159</v>
      </c>
      <c r="LO282">
        <v>28.9711</v>
      </c>
      <c r="LP282" s="1">
        <v>4.2893150000000002E-4</v>
      </c>
      <c r="LQ282">
        <v>0.14276810000000001</v>
      </c>
      <c r="LR282">
        <v>0.95795039999999998</v>
      </c>
      <c r="LS282">
        <v>29.239000000000001</v>
      </c>
      <c r="LT282" s="1">
        <v>4.1247080000000002E-4</v>
      </c>
      <c r="LU282">
        <v>0.13734730000000001</v>
      </c>
      <c r="LV282">
        <v>0.95764769999999999</v>
      </c>
      <c r="LW282">
        <v>29.430309999999999</v>
      </c>
      <c r="LX282" s="1">
        <v>3.959298E-4</v>
      </c>
      <c r="LY282">
        <v>0.13188040000000001</v>
      </c>
      <c r="LZ282">
        <v>0.95732269999999997</v>
      </c>
      <c r="MA282">
        <v>29.426439999999999</v>
      </c>
      <c r="MB282" s="1">
        <v>3.7889180000000002E-4</v>
      </c>
      <c r="MC282">
        <v>0.12641740000000001</v>
      </c>
      <c r="MD282">
        <v>0.95710580000000001</v>
      </c>
      <c r="ME282">
        <v>29.100100000000001</v>
      </c>
      <c r="MF282" s="1">
        <v>3.613523E-4</v>
      </c>
      <c r="MG282">
        <v>0.1210151</v>
      </c>
      <c r="MH282">
        <v>0.95692569999999999</v>
      </c>
      <c r="MI282">
        <v>28.708069999999999</v>
      </c>
      <c r="MJ282" s="1">
        <v>3.4434409999999999E-4</v>
      </c>
      <c r="MK282">
        <v>0.1157212</v>
      </c>
      <c r="ML282">
        <v>0.95674990000000004</v>
      </c>
      <c r="MM282">
        <v>28.34299</v>
      </c>
      <c r="MN282" s="1">
        <v>3.279852E-4</v>
      </c>
      <c r="MO282">
        <v>0.1105829</v>
      </c>
      <c r="MP282">
        <v>0.95665089999999997</v>
      </c>
      <c r="MQ282">
        <v>28.477029999999999</v>
      </c>
      <c r="MR282" s="1">
        <v>3.1232699999999999E-4</v>
      </c>
      <c r="MS282">
        <v>0.1056222</v>
      </c>
      <c r="MT282">
        <v>0.95656209999999997</v>
      </c>
      <c r="MU282">
        <v>28.510580000000001</v>
      </c>
      <c r="MV282" s="1">
        <v>2.9743409999999999E-4</v>
      </c>
      <c r="MW282">
        <v>0.10087749999999999</v>
      </c>
      <c r="MX282">
        <v>0.95647950000000004</v>
      </c>
      <c r="MY282">
        <v>28.38578</v>
      </c>
      <c r="MZ282" s="1">
        <v>2.833876E-4</v>
      </c>
      <c r="NA282">
        <v>9.6367179999999997E-2</v>
      </c>
      <c r="NB282">
        <v>0.95644439999999997</v>
      </c>
      <c r="NC282">
        <v>28.204820000000002</v>
      </c>
      <c r="ND282" s="1">
        <v>2.7001750000000001E-4</v>
      </c>
      <c r="NE282">
        <v>9.205547E-2</v>
      </c>
      <c r="NF282">
        <v>0.95639160000000001</v>
      </c>
      <c r="NG282">
        <v>28.135719999999999</v>
      </c>
      <c r="NH282" s="1">
        <v>2.5713290000000001E-4</v>
      </c>
      <c r="NI282">
        <v>8.788427E-2</v>
      </c>
      <c r="NJ282">
        <v>0.95636310000000002</v>
      </c>
      <c r="NK282">
        <v>27.981660000000002</v>
      </c>
      <c r="NL282" s="1">
        <v>2.4457759999999999E-4</v>
      </c>
      <c r="NM282">
        <v>8.3799879999999993E-2</v>
      </c>
      <c r="NN282">
        <v>0.95634889999999995</v>
      </c>
      <c r="NO282">
        <v>27.766860000000001</v>
      </c>
      <c r="NP282" s="1">
        <v>2.3233269999999999E-4</v>
      </c>
      <c r="NQ282">
        <v>7.9790139999999996E-2</v>
      </c>
      <c r="NR282">
        <v>0.9563313</v>
      </c>
      <c r="NS282">
        <v>27.532599999999999</v>
      </c>
      <c r="NT282" s="1">
        <v>2.2051589999999999E-4</v>
      </c>
      <c r="NU282">
        <v>7.5895299999999999E-2</v>
      </c>
      <c r="NV282">
        <v>0.95633789999999996</v>
      </c>
      <c r="NW282">
        <v>27.804580000000001</v>
      </c>
      <c r="NX282" s="1">
        <v>2.0938639999999999E-4</v>
      </c>
      <c r="NY282">
        <v>7.2202340000000004E-2</v>
      </c>
      <c r="NZ282">
        <v>0.95634479999999999</v>
      </c>
      <c r="OA282">
        <v>28.224979999999999</v>
      </c>
      <c r="OB282" s="1">
        <v>1.991374E-4</v>
      </c>
      <c r="OC282">
        <v>6.8786810000000004E-2</v>
      </c>
      <c r="OD282">
        <v>0.95633860000000004</v>
      </c>
      <c r="OE282">
        <v>28.512119999999999</v>
      </c>
      <c r="OF282" s="1">
        <v>1.8980519999999999E-4</v>
      </c>
      <c r="OG282">
        <v>6.5675430000000007E-2</v>
      </c>
      <c r="OH282">
        <v>0.95633270000000004</v>
      </c>
      <c r="OI282">
        <v>28.726880000000001</v>
      </c>
      <c r="OJ282" s="1">
        <v>1.813296E-4</v>
      </c>
      <c r="OK282">
        <v>6.2843930000000006E-2</v>
      </c>
    </row>
    <row r="283" spans="1:401" x14ac:dyDescent="0.35">
      <c r="A283">
        <v>289</v>
      </c>
      <c r="B283" t="s">
        <v>4</v>
      </c>
      <c r="C283" t="s">
        <v>181</v>
      </c>
      <c r="D283" t="s">
        <v>289</v>
      </c>
      <c r="E283">
        <v>803.81849999999997</v>
      </c>
      <c r="F283">
        <v>0.76090409999999997</v>
      </c>
      <c r="G283">
        <v>24.145150000000001</v>
      </c>
      <c r="H283">
        <v>0</v>
      </c>
      <c r="I283">
        <v>0</v>
      </c>
      <c r="J283">
        <v>0.75850870000000004</v>
      </c>
      <c r="K283">
        <v>24.170310000000001</v>
      </c>
      <c r="L283">
        <v>0</v>
      </c>
      <c r="M283">
        <v>0</v>
      </c>
      <c r="N283">
        <v>0.75610920000000004</v>
      </c>
      <c r="O283">
        <v>24.184979999999999</v>
      </c>
      <c r="P283">
        <v>0</v>
      </c>
      <c r="Q283">
        <v>0</v>
      </c>
      <c r="R283">
        <v>0.75375689999999995</v>
      </c>
      <c r="S283">
        <v>24.020980000000002</v>
      </c>
      <c r="T283">
        <v>0</v>
      </c>
      <c r="U283">
        <v>0</v>
      </c>
      <c r="V283">
        <v>0.75146009999999996</v>
      </c>
      <c r="W283">
        <v>23.613430000000001</v>
      </c>
      <c r="X283">
        <v>0</v>
      </c>
      <c r="Y283">
        <v>0</v>
      </c>
      <c r="Z283">
        <v>0.7491584</v>
      </c>
      <c r="AA283">
        <v>23.341750000000001</v>
      </c>
      <c r="AB283">
        <v>0</v>
      </c>
      <c r="AC283">
        <v>0</v>
      </c>
      <c r="AD283">
        <v>0.74691680000000005</v>
      </c>
      <c r="AE283">
        <v>23.195889999999999</v>
      </c>
      <c r="AF283">
        <v>0</v>
      </c>
      <c r="AG283">
        <v>0</v>
      </c>
      <c r="AH283">
        <v>0.74466390000000005</v>
      </c>
      <c r="AI283">
        <v>23.521360000000001</v>
      </c>
      <c r="AJ283">
        <v>0</v>
      </c>
      <c r="AK283">
        <v>0</v>
      </c>
      <c r="AL283">
        <v>0.74218320000000004</v>
      </c>
      <c r="AM283">
        <v>24.029990000000002</v>
      </c>
      <c r="AN283">
        <v>0</v>
      </c>
      <c r="AO283">
        <v>0</v>
      </c>
      <c r="AP283">
        <v>0.73935859999999998</v>
      </c>
      <c r="AQ283">
        <v>24.514019999999999</v>
      </c>
      <c r="AR283">
        <v>0</v>
      </c>
      <c r="AS283">
        <v>0</v>
      </c>
      <c r="AT283">
        <v>0.73620960000000002</v>
      </c>
      <c r="AU283">
        <v>24.838999999999999</v>
      </c>
      <c r="AV283">
        <v>0</v>
      </c>
      <c r="AW283">
        <v>0</v>
      </c>
      <c r="AX283">
        <v>0.73302270000000003</v>
      </c>
      <c r="AY283">
        <v>24.797350000000002</v>
      </c>
      <c r="AZ283">
        <v>0</v>
      </c>
      <c r="BA283">
        <v>0</v>
      </c>
      <c r="BB283">
        <v>0.72987769999999996</v>
      </c>
      <c r="BC283">
        <v>24.658940000000001</v>
      </c>
      <c r="BD283">
        <v>0</v>
      </c>
      <c r="BE283">
        <v>0</v>
      </c>
      <c r="BF283">
        <v>0.72692040000000002</v>
      </c>
      <c r="BG283">
        <v>24.59731</v>
      </c>
      <c r="BH283">
        <v>2.3719250000000001E-28</v>
      </c>
      <c r="BI283">
        <v>7.9662869999999995E-26</v>
      </c>
      <c r="BJ283">
        <v>0.72420329999999999</v>
      </c>
      <c r="BK283">
        <v>24.738309999999998</v>
      </c>
      <c r="BL283" s="1">
        <v>6.6914159999999996E-19</v>
      </c>
      <c r="BM283" s="1">
        <v>1.8504439999999999E-16</v>
      </c>
      <c r="BN283">
        <v>0.7216148</v>
      </c>
      <c r="BO283">
        <v>25.37463</v>
      </c>
      <c r="BP283" s="1">
        <v>1.9773109999999999E-11</v>
      </c>
      <c r="BQ283" s="1">
        <v>4.6553820000000003E-9</v>
      </c>
      <c r="BR283">
        <v>0.71909520000000005</v>
      </c>
      <c r="BS283">
        <v>25.995909999999999</v>
      </c>
      <c r="BT283" s="1">
        <v>2.011435E-7</v>
      </c>
      <c r="BU283" s="1">
        <v>5.1673450000000002E-5</v>
      </c>
      <c r="BV283">
        <v>0.71651030000000004</v>
      </c>
      <c r="BW283">
        <v>26.516459999999999</v>
      </c>
      <c r="BX283" s="1">
        <v>9.5477229999999997E-5</v>
      </c>
      <c r="BY283" s="1">
        <v>2.5946259999999999E-2</v>
      </c>
      <c r="BZ283">
        <v>0.71379789999999999</v>
      </c>
      <c r="CA283">
        <v>26.776499999999999</v>
      </c>
      <c r="CB283" s="1">
        <v>8.8945380000000004E-3</v>
      </c>
      <c r="CC283" s="1">
        <v>2.5280469999999999</v>
      </c>
      <c r="CD283">
        <v>0.71081729999999999</v>
      </c>
      <c r="CE283">
        <v>26.662880000000001</v>
      </c>
      <c r="CF283" s="1">
        <v>0.25563370000000002</v>
      </c>
      <c r="CG283" s="1">
        <v>75.599879999999999</v>
      </c>
      <c r="CH283">
        <v>0.70748719999999998</v>
      </c>
      <c r="CI283">
        <v>26.258500000000002</v>
      </c>
      <c r="CJ283" s="1">
        <v>2.9036019999999998</v>
      </c>
      <c r="CK283" s="1">
        <v>890.80759999999998</v>
      </c>
      <c r="CL283">
        <v>0.70375620000000005</v>
      </c>
      <c r="CM283">
        <v>25.973310000000001</v>
      </c>
      <c r="CN283" s="1">
        <v>15.4282</v>
      </c>
      <c r="CO283">
        <v>4892.4620000000004</v>
      </c>
      <c r="CP283">
        <v>0.69960199999999995</v>
      </c>
      <c r="CQ283">
        <v>26.021170000000001</v>
      </c>
      <c r="CR283">
        <v>43.434730000000002</v>
      </c>
      <c r="CS283">
        <v>14199.51</v>
      </c>
      <c r="CT283">
        <v>0.69499949999999999</v>
      </c>
      <c r="CU283">
        <v>26.517530000000001</v>
      </c>
      <c r="CV283">
        <v>71.549580000000006</v>
      </c>
      <c r="CW283">
        <v>24057.98</v>
      </c>
      <c r="CX283">
        <v>0.69000079999999997</v>
      </c>
      <c r="CY283">
        <v>26.741969999999998</v>
      </c>
      <c r="CZ283">
        <v>74.852459999999994</v>
      </c>
      <c r="DA283">
        <v>25827.19</v>
      </c>
      <c r="DB283">
        <v>0.6846449</v>
      </c>
      <c r="DC283">
        <v>27.161069999999999</v>
      </c>
      <c r="DD283">
        <v>53.223610000000001</v>
      </c>
      <c r="DE283">
        <v>18807.78</v>
      </c>
      <c r="DF283">
        <v>0.67914439999999998</v>
      </c>
      <c r="DG283">
        <v>27.430779999999999</v>
      </c>
      <c r="DH283">
        <v>27.312740000000002</v>
      </c>
      <c r="DI283">
        <v>9862.7530000000006</v>
      </c>
      <c r="DJ283">
        <v>0.67340900000000004</v>
      </c>
      <c r="DK283">
        <v>27.288799999999998</v>
      </c>
      <c r="DL283">
        <v>10.655279999999999</v>
      </c>
      <c r="DM283">
        <v>3925.299</v>
      </c>
      <c r="DN283">
        <v>0.66745140000000003</v>
      </c>
      <c r="DO283">
        <v>26.874839999999999</v>
      </c>
      <c r="DP283">
        <v>3.3264939999999998</v>
      </c>
      <c r="DQ283">
        <v>1247.4269999999999</v>
      </c>
      <c r="DR283">
        <v>0.66136079999999997</v>
      </c>
      <c r="DS283">
        <v>26.51031</v>
      </c>
      <c r="DT283">
        <v>0.89241329999999996</v>
      </c>
      <c r="DU283">
        <v>338.86939999999998</v>
      </c>
      <c r="DV283">
        <v>0.65514740000000005</v>
      </c>
      <c r="DW283">
        <v>26.428560000000001</v>
      </c>
      <c r="DX283">
        <v>0.24327550000000001</v>
      </c>
      <c r="DY283">
        <v>92.108919999999998</v>
      </c>
      <c r="DZ283">
        <v>0.64879790000000004</v>
      </c>
      <c r="EA283">
        <v>27.00817</v>
      </c>
      <c r="EB283">
        <v>9.8062549999999998E-2</v>
      </c>
      <c r="EC283">
        <v>36.08717</v>
      </c>
      <c r="ED283">
        <v>0.64235810000000004</v>
      </c>
      <c r="EE283">
        <v>27.788640000000001</v>
      </c>
      <c r="EF283">
        <v>7.0078070000000006E-2</v>
      </c>
      <c r="EG283">
        <v>25.229230000000001</v>
      </c>
      <c r="EH283">
        <v>0.63591839999999999</v>
      </c>
      <c r="EI283">
        <v>28.54213</v>
      </c>
      <c r="EJ283">
        <v>6.4675819999999995E-2</v>
      </c>
      <c r="EK283">
        <v>23.247039999999998</v>
      </c>
      <c r="EL283">
        <v>0.63014190000000003</v>
      </c>
      <c r="EM283">
        <v>29.08137</v>
      </c>
      <c r="EN283">
        <v>6.1993609999999998E-2</v>
      </c>
      <c r="EO283">
        <v>22.37931</v>
      </c>
      <c r="EP283">
        <v>0.62420819999999999</v>
      </c>
      <c r="EQ283">
        <v>28.997260000000001</v>
      </c>
      <c r="ER283">
        <v>5.8522919999999999E-2</v>
      </c>
      <c r="ES283">
        <v>21.24934</v>
      </c>
      <c r="ET283">
        <v>0.61816420000000005</v>
      </c>
      <c r="EU283">
        <v>28.392589999999998</v>
      </c>
      <c r="EV283">
        <v>5.4209720000000003E-2</v>
      </c>
      <c r="EW283">
        <v>19.795970000000001</v>
      </c>
      <c r="EX283">
        <v>0.61213490000000004</v>
      </c>
      <c r="EY283">
        <v>27.789210000000001</v>
      </c>
      <c r="EZ283" s="1">
        <v>4.9509989999999997E-2</v>
      </c>
      <c r="FA283">
        <v>18.193570000000001</v>
      </c>
      <c r="FB283">
        <v>0.6059272</v>
      </c>
      <c r="FC283">
        <v>27.354050000000001</v>
      </c>
      <c r="FD283" s="1">
        <v>4.4814319999999998E-2</v>
      </c>
      <c r="FE283">
        <v>16.569680000000002</v>
      </c>
      <c r="FF283">
        <v>0.59989990000000004</v>
      </c>
      <c r="FG283">
        <v>27.406610000000001</v>
      </c>
      <c r="FH283" s="1">
        <v>4.0368920000000003E-2</v>
      </c>
      <c r="FI283">
        <v>15.013769999999999</v>
      </c>
      <c r="FJ283">
        <v>0.59373719999999996</v>
      </c>
      <c r="FK283">
        <v>27.608360000000001</v>
      </c>
      <c r="FL283" s="1">
        <v>3.6261300000000003E-2</v>
      </c>
      <c r="FM283">
        <v>13.56639</v>
      </c>
      <c r="FN283">
        <v>0.5874644</v>
      </c>
      <c r="FO283">
        <v>27.77825</v>
      </c>
      <c r="FP283" s="1">
        <v>3.2533640000000003E-2</v>
      </c>
      <c r="FQ283">
        <v>12.24544</v>
      </c>
      <c r="FR283">
        <v>0.58120059999999996</v>
      </c>
      <c r="FS283">
        <v>27.853339999999999</v>
      </c>
      <c r="FT283">
        <v>2.9193770000000001E-2</v>
      </c>
      <c r="FU283">
        <v>11.053710000000001</v>
      </c>
      <c r="FV283">
        <v>0.57549430000000001</v>
      </c>
      <c r="FW283">
        <v>27.753399999999999</v>
      </c>
      <c r="FX283" s="1">
        <v>2.624456E-2</v>
      </c>
      <c r="FY283">
        <v>9.9881030000000006</v>
      </c>
      <c r="FZ283">
        <v>0.56968850000000004</v>
      </c>
      <c r="GA283">
        <v>27.491700000000002</v>
      </c>
      <c r="GB283" s="1">
        <v>2.3602080000000001E-2</v>
      </c>
      <c r="GC283">
        <v>9.0300879999999992</v>
      </c>
      <c r="GD283">
        <v>0.5637664</v>
      </c>
      <c r="GE283">
        <v>27.152989999999999</v>
      </c>
      <c r="GF283" s="1">
        <v>2.1222899999999999E-2</v>
      </c>
      <c r="GG283">
        <v>8.1644740000000002</v>
      </c>
      <c r="GH283">
        <v>0.55804739999999997</v>
      </c>
      <c r="GI283">
        <v>26.898530000000001</v>
      </c>
      <c r="GJ283" s="1">
        <v>1.9081819999999999E-2</v>
      </c>
      <c r="GK283">
        <v>7.378063</v>
      </c>
      <c r="GL283">
        <v>0.55270640000000004</v>
      </c>
      <c r="GM283">
        <v>27.10549</v>
      </c>
      <c r="GN283" s="1">
        <v>1.7160209999999999E-2</v>
      </c>
      <c r="GO283">
        <v>6.6716709999999999</v>
      </c>
      <c r="GP283">
        <v>0.5472534</v>
      </c>
      <c r="GQ283">
        <v>27.574439999999999</v>
      </c>
      <c r="GR283" s="1">
        <v>1.5419209999999999E-2</v>
      </c>
      <c r="GS283">
        <v>6.0303870000000002</v>
      </c>
      <c r="GT283">
        <v>0.54210789999999998</v>
      </c>
      <c r="GU283">
        <v>28.226369999999999</v>
      </c>
      <c r="GV283">
        <v>1.385489E-2</v>
      </c>
      <c r="GW283">
        <v>5.4483499999999996</v>
      </c>
      <c r="GX283">
        <v>0.53763309999999997</v>
      </c>
      <c r="GY283">
        <v>28.798069999999999</v>
      </c>
      <c r="GZ283" s="1">
        <v>1.2452990000000001E-2</v>
      </c>
      <c r="HA283">
        <v>4.9206640000000004</v>
      </c>
      <c r="HB283">
        <v>0.53361820000000004</v>
      </c>
      <c r="HC283">
        <v>29.058409999999999</v>
      </c>
      <c r="HD283" s="1">
        <v>1.119145E-2</v>
      </c>
      <c r="HE283">
        <v>4.4416799999999999</v>
      </c>
      <c r="HF283">
        <v>0.5300279</v>
      </c>
      <c r="HG283">
        <v>28.796810000000001</v>
      </c>
      <c r="HH283" s="1">
        <v>1.00532E-2</v>
      </c>
      <c r="HI283">
        <v>4.0056919999999998</v>
      </c>
      <c r="HJ283">
        <v>0.5269334</v>
      </c>
      <c r="HK283">
        <v>28.362359999999999</v>
      </c>
      <c r="HL283" s="1">
        <v>9.0225710000000001E-3</v>
      </c>
      <c r="HM283">
        <v>3.6075050000000002</v>
      </c>
      <c r="HN283">
        <v>0.52435370000000003</v>
      </c>
      <c r="HO283">
        <v>27.93263</v>
      </c>
      <c r="HP283" s="1">
        <v>8.084618E-3</v>
      </c>
      <c r="HQ283">
        <v>3.2421660000000001</v>
      </c>
      <c r="HR283">
        <v>0.52222049999999998</v>
      </c>
      <c r="HS283">
        <v>27.835329999999999</v>
      </c>
      <c r="HT283" s="1">
        <v>7.2266120000000003E-3</v>
      </c>
      <c r="HU283">
        <v>2.9051170000000002</v>
      </c>
      <c r="HV283">
        <v>0.52048399999999995</v>
      </c>
      <c r="HW283">
        <v>28.047000000000001</v>
      </c>
      <c r="HX283" s="1">
        <v>6.4353459999999998E-3</v>
      </c>
      <c r="HY283">
        <v>2.5923820000000002</v>
      </c>
      <c r="HZ283">
        <v>0.51906140000000001</v>
      </c>
      <c r="IA283">
        <v>28.262270000000001</v>
      </c>
      <c r="IB283" s="1">
        <v>5.7004619999999999E-3</v>
      </c>
      <c r="IC283">
        <v>2.3005789999999999</v>
      </c>
      <c r="ID283">
        <v>0.51791790000000004</v>
      </c>
      <c r="IE283">
        <v>28.541689999999999</v>
      </c>
      <c r="IF283" s="1">
        <v>5.0080050000000003E-3</v>
      </c>
      <c r="IG283">
        <v>2.024861</v>
      </c>
      <c r="IH283">
        <v>0.51699839999999997</v>
      </c>
      <c r="II283">
        <v>28.614879999999999</v>
      </c>
      <c r="IJ283" s="1">
        <v>4.3414990000000004E-3</v>
      </c>
      <c r="IK283">
        <v>1.7589330000000001</v>
      </c>
      <c r="IL283">
        <v>0.51627000000000001</v>
      </c>
      <c r="IM283">
        <v>28.395659999999999</v>
      </c>
      <c r="IN283" s="1">
        <v>3.6908079999999998E-3</v>
      </c>
      <c r="IO283">
        <v>1.4984980000000001</v>
      </c>
      <c r="IP283">
        <v>0.51571069999999997</v>
      </c>
      <c r="IQ283">
        <v>28.079809999999998</v>
      </c>
      <c r="IR283" s="1">
        <v>3.0638390000000001E-3</v>
      </c>
      <c r="IS283">
        <v>1.2465790000000001</v>
      </c>
      <c r="IT283">
        <v>0.51527460000000003</v>
      </c>
      <c r="IU283">
        <v>27.873249999999999</v>
      </c>
      <c r="IV283" s="1">
        <v>2.4870790000000001E-3</v>
      </c>
      <c r="IW283">
        <v>1.013628</v>
      </c>
      <c r="IX283">
        <v>0.51491710000000002</v>
      </c>
      <c r="IY283">
        <v>28.26362</v>
      </c>
      <c r="IZ283" s="1">
        <v>1.9922529999999998E-3</v>
      </c>
      <c r="JA283">
        <v>0.8127451</v>
      </c>
      <c r="JB283">
        <v>0.51460910000000004</v>
      </c>
      <c r="JC283">
        <v>28.78558</v>
      </c>
      <c r="JD283" s="1">
        <v>1.6000070000000001E-3</v>
      </c>
      <c r="JE283">
        <v>0.65251269999999995</v>
      </c>
      <c r="JF283">
        <v>0.51434820000000003</v>
      </c>
      <c r="JG283">
        <v>29.2423</v>
      </c>
      <c r="JH283" s="1">
        <v>1.309817E-3</v>
      </c>
      <c r="JI283">
        <v>0.53346959999999999</v>
      </c>
      <c r="JJ283">
        <v>0.51411079999999998</v>
      </c>
      <c r="JK283">
        <v>29.31194</v>
      </c>
      <c r="JL283" s="1">
        <v>1.105204E-3</v>
      </c>
      <c r="JM283">
        <v>0.44932949999999999</v>
      </c>
      <c r="JN283">
        <v>0.51387360000000004</v>
      </c>
      <c r="JO283">
        <v>29.13552</v>
      </c>
      <c r="JP283" s="1">
        <v>9.6248989999999995E-4</v>
      </c>
      <c r="JQ283">
        <v>0.39064650000000001</v>
      </c>
      <c r="JR283">
        <v>0.51363259999999999</v>
      </c>
      <c r="JS283">
        <v>28.686170000000001</v>
      </c>
      <c r="JT283" s="1">
        <v>8.595756E-4</v>
      </c>
      <c r="JU283">
        <v>0.3484853</v>
      </c>
      <c r="JV283">
        <v>0.51338019999999995</v>
      </c>
      <c r="JW283">
        <v>28.25508</v>
      </c>
      <c r="JX283" s="1">
        <v>7.8075340000000005E-4</v>
      </c>
      <c r="JY283">
        <v>0.3163222</v>
      </c>
      <c r="JZ283">
        <v>0.51311280000000004</v>
      </c>
      <c r="KA283">
        <v>27.910509999999999</v>
      </c>
      <c r="KB283" s="1">
        <v>7.1684790000000004E-4</v>
      </c>
      <c r="KC283">
        <v>0.29035909999999998</v>
      </c>
      <c r="KD283">
        <v>0.51284379999999996</v>
      </c>
      <c r="KE283">
        <v>28.0581</v>
      </c>
      <c r="KF283">
        <v>6.6371599999999996E-4</v>
      </c>
      <c r="KG283">
        <v>0.26880490000000001</v>
      </c>
      <c r="KH283">
        <v>0.51255479999999998</v>
      </c>
      <c r="KI283">
        <v>28.291419999999999</v>
      </c>
      <c r="KJ283" s="1">
        <v>6.1939199999999997E-4</v>
      </c>
      <c r="KK283">
        <v>0.25079279999999998</v>
      </c>
      <c r="KL283">
        <v>0.51224800000000004</v>
      </c>
      <c r="KM283">
        <v>28.60285</v>
      </c>
      <c r="KN283" s="1">
        <v>5.8225430000000003E-4</v>
      </c>
      <c r="KO283">
        <v>0.2357387</v>
      </c>
      <c r="KP283">
        <v>0.51194269999999997</v>
      </c>
      <c r="KQ283">
        <v>28.94829</v>
      </c>
      <c r="KR283" s="1">
        <v>5.5107520000000001E-4</v>
      </c>
      <c r="KS283">
        <v>0.2230934</v>
      </c>
      <c r="KT283">
        <v>0.51164449999999995</v>
      </c>
      <c r="KU283">
        <v>29.045719999999999</v>
      </c>
      <c r="KV283" s="1">
        <v>5.2459260000000004E-4</v>
      </c>
      <c r="KW283">
        <v>0.21237639999999999</v>
      </c>
      <c r="KX283">
        <v>0.5113375</v>
      </c>
      <c r="KY283">
        <v>28.94924</v>
      </c>
      <c r="KZ283" s="1">
        <v>5.0192759999999998E-4</v>
      </c>
      <c r="LA283">
        <v>0.2032119</v>
      </c>
      <c r="LB283">
        <v>0.51101700000000005</v>
      </c>
      <c r="LC283">
        <v>28.762650000000001</v>
      </c>
      <c r="LD283" s="1">
        <v>4.8219549999999999E-4</v>
      </c>
      <c r="LE283">
        <v>0.19525110000000001</v>
      </c>
      <c r="LF283">
        <v>0.51072260000000003</v>
      </c>
      <c r="LG283">
        <v>28.616499999999998</v>
      </c>
      <c r="LH283" s="1">
        <v>4.6449970000000002E-4</v>
      </c>
      <c r="LI283">
        <v>0.188112</v>
      </c>
      <c r="LJ283">
        <v>0.51042600000000005</v>
      </c>
      <c r="LK283">
        <v>28.796279999999999</v>
      </c>
      <c r="LL283" s="1">
        <v>4.4779340000000001E-4</v>
      </c>
      <c r="LM283">
        <v>0.18140619999999999</v>
      </c>
      <c r="LN283">
        <v>0.51016459999999997</v>
      </c>
      <c r="LO283">
        <v>29.02393</v>
      </c>
      <c r="LP283" s="1">
        <v>4.3138669999999999E-4</v>
      </c>
      <c r="LQ283">
        <v>0.17483290000000001</v>
      </c>
      <c r="LR283">
        <v>0.50991030000000004</v>
      </c>
      <c r="LS283">
        <v>29.289259999999999</v>
      </c>
      <c r="LT283" s="1">
        <v>4.1495319999999998E-4</v>
      </c>
      <c r="LU283">
        <v>0.16823489999999999</v>
      </c>
      <c r="LV283">
        <v>0.50969310000000001</v>
      </c>
      <c r="LW283">
        <v>29.464189999999999</v>
      </c>
      <c r="LX283" s="1">
        <v>3.9842110000000002E-4</v>
      </c>
      <c r="LY283">
        <v>0.1615791</v>
      </c>
      <c r="LZ283">
        <v>0.50950019999999996</v>
      </c>
      <c r="MA283">
        <v>29.443719999999999</v>
      </c>
      <c r="MB283" s="1">
        <v>3.8137240000000002E-4</v>
      </c>
      <c r="MC283">
        <v>0.1549172</v>
      </c>
      <c r="MD283">
        <v>0.50933819999999996</v>
      </c>
      <c r="ME283">
        <v>29.112770000000001</v>
      </c>
      <c r="MF283" s="1">
        <v>3.6378240000000002E-4</v>
      </c>
      <c r="MG283">
        <v>0.1483206</v>
      </c>
      <c r="MH283">
        <v>0.50921899999999998</v>
      </c>
      <c r="MI283">
        <v>28.727229999999999</v>
      </c>
      <c r="MJ283" s="1">
        <v>3.4671309999999999E-4</v>
      </c>
      <c r="MK283">
        <v>0.14185239999999999</v>
      </c>
      <c r="ML283">
        <v>0.50909979999999999</v>
      </c>
      <c r="MM283">
        <v>28.374739999999999</v>
      </c>
      <c r="MN283" s="1">
        <v>3.3027229999999999E-4</v>
      </c>
      <c r="MO283">
        <v>0.13556280000000001</v>
      </c>
      <c r="MP283">
        <v>0.50902840000000005</v>
      </c>
      <c r="MQ283">
        <v>28.52223</v>
      </c>
      <c r="MR283" s="1">
        <v>3.1451999999999999E-4</v>
      </c>
      <c r="MS283">
        <v>0.12948899999999999</v>
      </c>
      <c r="MT283">
        <v>0.50896200000000003</v>
      </c>
      <c r="MU283">
        <v>28.54533</v>
      </c>
      <c r="MV283" s="1">
        <v>2.9951830000000002E-4</v>
      </c>
      <c r="MW283">
        <v>0.1236717</v>
      </c>
      <c r="MX283">
        <v>0.50892420000000005</v>
      </c>
      <c r="MY283">
        <v>28.425129999999999</v>
      </c>
      <c r="MZ283" s="1">
        <v>2.8536829999999998E-4</v>
      </c>
      <c r="NA283">
        <v>0.11813940000000001</v>
      </c>
      <c r="NB283">
        <v>0.5088819</v>
      </c>
      <c r="NC283">
        <v>28.229880000000001</v>
      </c>
      <c r="ND283" s="1">
        <v>2.7191770000000001E-4</v>
      </c>
      <c r="NE283">
        <v>0.1128581</v>
      </c>
      <c r="NF283">
        <v>0.50884629999999997</v>
      </c>
      <c r="NG283">
        <v>28.146599999999999</v>
      </c>
      <c r="NH283" s="1">
        <v>2.5897460000000002E-4</v>
      </c>
      <c r="NI283">
        <v>0.1077538</v>
      </c>
      <c r="NJ283">
        <v>0.50882950000000005</v>
      </c>
      <c r="NK283">
        <v>27.988980000000002</v>
      </c>
      <c r="NL283" s="1">
        <v>2.4638209999999999E-4</v>
      </c>
      <c r="NM283">
        <v>0.1027643</v>
      </c>
      <c r="NN283">
        <v>0.50881390000000004</v>
      </c>
      <c r="NO283">
        <v>27.779910000000001</v>
      </c>
      <c r="NP283" s="1">
        <v>2.340977E-4</v>
      </c>
      <c r="NQ283">
        <v>9.7866209999999995E-2</v>
      </c>
      <c r="NR283">
        <v>0.50880650000000005</v>
      </c>
      <c r="NS283">
        <v>27.561129999999999</v>
      </c>
      <c r="NT283" s="1">
        <v>2.2221E-4</v>
      </c>
      <c r="NU283">
        <v>9.3095899999999995E-2</v>
      </c>
      <c r="NV283">
        <v>0.50880709999999996</v>
      </c>
      <c r="NW283">
        <v>27.854690000000002</v>
      </c>
      <c r="NX283" s="1">
        <v>2.109716E-4</v>
      </c>
      <c r="NY283">
        <v>8.8558990000000004E-2</v>
      </c>
      <c r="NZ283">
        <v>0.50881299999999996</v>
      </c>
      <c r="OA283">
        <v>28.273420000000002</v>
      </c>
      <c r="OB283" s="1">
        <v>2.0058930000000001E-4</v>
      </c>
      <c r="OC283">
        <v>8.4350930000000005E-2</v>
      </c>
      <c r="OD283">
        <v>0.50880550000000002</v>
      </c>
      <c r="OE283">
        <v>28.556640000000002</v>
      </c>
      <c r="OF283" s="1">
        <v>1.9112050000000001E-4</v>
      </c>
      <c r="OG283">
        <v>8.051229E-2</v>
      </c>
      <c r="OH283">
        <v>0.50879909999999995</v>
      </c>
      <c r="OI283">
        <v>28.760629999999999</v>
      </c>
      <c r="OJ283" s="1">
        <v>1.825281E-4</v>
      </c>
      <c r="OK283">
        <v>7.7020439999999996E-2</v>
      </c>
    </row>
    <row r="284" spans="1:401" x14ac:dyDescent="0.35">
      <c r="A284">
        <v>290</v>
      </c>
      <c r="B284" t="s">
        <v>4</v>
      </c>
      <c r="C284" t="s">
        <v>181</v>
      </c>
      <c r="D284" t="s">
        <v>290</v>
      </c>
      <c r="E284">
        <v>528.57500000000005</v>
      </c>
      <c r="F284">
        <v>0.77236090000000002</v>
      </c>
      <c r="G284">
        <v>24.166820000000001</v>
      </c>
      <c r="H284">
        <v>0</v>
      </c>
      <c r="I284">
        <v>0</v>
      </c>
      <c r="J284">
        <v>0.77162050000000004</v>
      </c>
      <c r="K284">
        <v>24.200389999999999</v>
      </c>
      <c r="L284">
        <v>0</v>
      </c>
      <c r="M284">
        <v>0</v>
      </c>
      <c r="N284">
        <v>0.77089209999999997</v>
      </c>
      <c r="O284">
        <v>24.216100000000001</v>
      </c>
      <c r="P284">
        <v>0</v>
      </c>
      <c r="Q284">
        <v>0</v>
      </c>
      <c r="R284">
        <v>0.77014950000000004</v>
      </c>
      <c r="S284">
        <v>24.04598</v>
      </c>
      <c r="T284">
        <v>0</v>
      </c>
      <c r="U284">
        <v>0</v>
      </c>
      <c r="V284">
        <v>0.76944049999999997</v>
      </c>
      <c r="W284">
        <v>23.635639999999999</v>
      </c>
      <c r="X284">
        <v>0</v>
      </c>
      <c r="Y284">
        <v>0</v>
      </c>
      <c r="Z284">
        <v>0.76873550000000002</v>
      </c>
      <c r="AA284">
        <v>23.356490000000001</v>
      </c>
      <c r="AB284">
        <v>0</v>
      </c>
      <c r="AC284">
        <v>0</v>
      </c>
      <c r="AD284">
        <v>0.76809490000000002</v>
      </c>
      <c r="AE284">
        <v>23.20853</v>
      </c>
      <c r="AF284">
        <v>0</v>
      </c>
      <c r="AG284">
        <v>0</v>
      </c>
      <c r="AH284">
        <v>0.76672260000000003</v>
      </c>
      <c r="AI284">
        <v>23.537379999999999</v>
      </c>
      <c r="AJ284">
        <v>0</v>
      </c>
      <c r="AK284">
        <v>0</v>
      </c>
      <c r="AL284">
        <v>0.76522080000000003</v>
      </c>
      <c r="AM284">
        <v>24.04693</v>
      </c>
      <c r="AN284">
        <v>0</v>
      </c>
      <c r="AO284">
        <v>0</v>
      </c>
      <c r="AP284">
        <v>0.76350640000000003</v>
      </c>
      <c r="AQ284">
        <v>24.53717</v>
      </c>
      <c r="AR284">
        <v>0</v>
      </c>
      <c r="AS284">
        <v>0</v>
      </c>
      <c r="AT284">
        <v>0.76157019999999997</v>
      </c>
      <c r="AU284">
        <v>24.864560000000001</v>
      </c>
      <c r="AV284">
        <v>0</v>
      </c>
      <c r="AW284">
        <v>0</v>
      </c>
      <c r="AX284">
        <v>0.75968869999999999</v>
      </c>
      <c r="AY284">
        <v>24.818339999999999</v>
      </c>
      <c r="AZ284">
        <v>0</v>
      </c>
      <c r="BA284">
        <v>0</v>
      </c>
      <c r="BB284">
        <v>0.75784499999999999</v>
      </c>
      <c r="BC284">
        <v>24.675470000000001</v>
      </c>
      <c r="BD284">
        <v>0</v>
      </c>
      <c r="BE284">
        <v>0</v>
      </c>
      <c r="BF284">
        <v>0.75616749999999999</v>
      </c>
      <c r="BG284">
        <v>24.604790000000001</v>
      </c>
      <c r="BH284">
        <v>3.3110279999999999E-29</v>
      </c>
      <c r="BI284">
        <v>7.1320259999999994E-27</v>
      </c>
      <c r="BJ284">
        <v>0.75462839999999998</v>
      </c>
      <c r="BK284">
        <v>24.747530000000001</v>
      </c>
      <c r="BL284" s="1">
        <v>4.5243059999999996E-19</v>
      </c>
      <c r="BM284" s="1">
        <v>8.5040920000000004E-17</v>
      </c>
      <c r="BN284">
        <v>0.75320580000000004</v>
      </c>
      <c r="BO284">
        <v>25.385290000000001</v>
      </c>
      <c r="BP284" s="1">
        <v>7.8398230000000001E-12</v>
      </c>
      <c r="BQ284" s="1">
        <v>1.3490100000000001E-9</v>
      </c>
      <c r="BR284">
        <v>0.75178469999999997</v>
      </c>
      <c r="BS284">
        <v>26.008620000000001</v>
      </c>
      <c r="BT284" s="1">
        <v>1.114083E-7</v>
      </c>
      <c r="BU284" s="1">
        <v>2.047849E-5</v>
      </c>
      <c r="BV284">
        <v>0.75032359999999998</v>
      </c>
      <c r="BW284">
        <v>26.535260000000001</v>
      </c>
      <c r="BX284" s="1">
        <v>6.0969050000000002E-5</v>
      </c>
      <c r="BY284" s="1">
        <v>1.163221E-2</v>
      </c>
      <c r="BZ284">
        <v>0.74876739999999997</v>
      </c>
      <c r="CA284">
        <v>26.800989999999999</v>
      </c>
      <c r="CB284" s="1">
        <v>6.2865500000000001E-3</v>
      </c>
      <c r="CC284" s="1">
        <v>1.2335050000000001</v>
      </c>
      <c r="CD284">
        <v>0.74706910000000004</v>
      </c>
      <c r="CE284">
        <v>26.684380000000001</v>
      </c>
      <c r="CF284" s="1">
        <v>0.1962276</v>
      </c>
      <c r="CG284" s="1">
        <v>39.447510000000001</v>
      </c>
      <c r="CH284">
        <v>0.74515109999999996</v>
      </c>
      <c r="CI284">
        <v>26.281279999999999</v>
      </c>
      <c r="CJ284" s="1">
        <v>2.3914949999999999</v>
      </c>
      <c r="CK284" s="1">
        <v>491.67500000000001</v>
      </c>
      <c r="CL284">
        <v>0.74300770000000005</v>
      </c>
      <c r="CM284">
        <v>25.987880000000001</v>
      </c>
      <c r="CN284" s="1">
        <v>13.512919999999999</v>
      </c>
      <c r="CO284">
        <v>2833.9969999999998</v>
      </c>
      <c r="CP284">
        <v>0.74065049999999999</v>
      </c>
      <c r="CQ284">
        <v>26.030470000000001</v>
      </c>
      <c r="CR284" s="1">
        <v>40.160769999999999</v>
      </c>
      <c r="CS284">
        <v>8578.5840000000007</v>
      </c>
      <c r="CT284">
        <v>0.73808260000000003</v>
      </c>
      <c r="CU284">
        <v>26.519780000000001</v>
      </c>
      <c r="CV284">
        <v>69.407880000000006</v>
      </c>
      <c r="CW284">
        <v>15081.02</v>
      </c>
      <c r="CX284">
        <v>0.73533389999999998</v>
      </c>
      <c r="CY284">
        <v>26.747689999999999</v>
      </c>
      <c r="CZ284">
        <v>75.761960000000002</v>
      </c>
      <c r="DA284">
        <v>16723.52</v>
      </c>
      <c r="DB284">
        <v>0.73241199999999995</v>
      </c>
      <c r="DC284">
        <v>27.178290000000001</v>
      </c>
      <c r="DD284">
        <v>55.938510000000001</v>
      </c>
      <c r="DE284">
        <v>12532.52</v>
      </c>
      <c r="DF284">
        <v>0.72915479999999999</v>
      </c>
      <c r="DG284">
        <v>27.45215</v>
      </c>
      <c r="DH284">
        <v>29.669560000000001</v>
      </c>
      <c r="DI284">
        <v>6739.0609999999997</v>
      </c>
      <c r="DJ284">
        <v>0.7252461</v>
      </c>
      <c r="DK284">
        <v>27.31391</v>
      </c>
      <c r="DL284">
        <v>11.91248</v>
      </c>
      <c r="DM284">
        <v>2741.335</v>
      </c>
      <c r="DN284">
        <v>0.72124089999999996</v>
      </c>
      <c r="DO284">
        <v>26.90774</v>
      </c>
      <c r="DP284">
        <v>3.8079179999999999</v>
      </c>
      <c r="DQ284">
        <v>887.03009999999995</v>
      </c>
      <c r="DR284">
        <v>0.71719180000000005</v>
      </c>
      <c r="DS284">
        <v>26.53716</v>
      </c>
      <c r="DT284">
        <v>1.0357890000000001</v>
      </c>
      <c r="DU284">
        <v>243.63929999999999</v>
      </c>
      <c r="DV284">
        <v>0.71309069999999997</v>
      </c>
      <c r="DW284">
        <v>26.450569999999999</v>
      </c>
      <c r="DX284">
        <v>0.2783291</v>
      </c>
      <c r="DY284">
        <v>65.626450000000006</v>
      </c>
      <c r="DZ284">
        <v>0.70890109999999995</v>
      </c>
      <c r="EA284">
        <v>27.02441</v>
      </c>
      <c r="EB284">
        <v>0.1053342</v>
      </c>
      <c r="EC284">
        <v>24.55949</v>
      </c>
      <c r="ED284">
        <v>0.70470480000000002</v>
      </c>
      <c r="EE284">
        <v>27.80012</v>
      </c>
      <c r="EF284">
        <v>7.1379399999999996E-2</v>
      </c>
      <c r="EG284">
        <v>16.479980000000001</v>
      </c>
      <c r="EH284">
        <v>0.70059320000000003</v>
      </c>
      <c r="EI284">
        <v>28.558350000000001</v>
      </c>
      <c r="EJ284">
        <v>6.497957E-2</v>
      </c>
      <c r="EK284">
        <v>15.02181</v>
      </c>
      <c r="EL284">
        <v>0.69714710000000002</v>
      </c>
      <c r="EM284">
        <v>29.10446</v>
      </c>
      <c r="EN284">
        <v>6.2273040000000002E-2</v>
      </c>
      <c r="EO284">
        <v>14.46228</v>
      </c>
      <c r="EP284">
        <v>0.69360290000000002</v>
      </c>
      <c r="EQ284">
        <v>29.026250000000001</v>
      </c>
      <c r="ER284">
        <v>5.8914220000000003E-2</v>
      </c>
      <c r="ES284">
        <v>13.757899999999999</v>
      </c>
      <c r="ET284">
        <v>0.68995989999999996</v>
      </c>
      <c r="EU284">
        <v>28.434439999999999</v>
      </c>
      <c r="EV284">
        <v>5.4675750000000002E-2</v>
      </c>
      <c r="EW284">
        <v>12.83897</v>
      </c>
      <c r="EX284">
        <v>0.68498130000000002</v>
      </c>
      <c r="EY284">
        <v>27.8325</v>
      </c>
      <c r="EZ284" s="1">
        <v>5.000052E-2</v>
      </c>
      <c r="FA284">
        <v>11.81574</v>
      </c>
      <c r="FB284">
        <v>0.6799191</v>
      </c>
      <c r="FC284">
        <v>27.392700000000001</v>
      </c>
      <c r="FD284" s="1">
        <v>4.529561E-2</v>
      </c>
      <c r="FE284">
        <v>10.77167</v>
      </c>
      <c r="FF284">
        <v>0.67507430000000002</v>
      </c>
      <c r="FG284">
        <v>27.44059</v>
      </c>
      <c r="FH284" s="1">
        <v>4.0824409999999998E-2</v>
      </c>
      <c r="FI284">
        <v>9.7674479999999999</v>
      </c>
      <c r="FJ284">
        <v>0.67010259999999999</v>
      </c>
      <c r="FK284">
        <v>27.623429999999999</v>
      </c>
      <c r="FL284" s="1">
        <v>3.6681190000000002E-2</v>
      </c>
      <c r="FM284">
        <v>8.8309049999999996</v>
      </c>
      <c r="FN284">
        <v>0.66499660000000005</v>
      </c>
      <c r="FO284">
        <v>27.792059999999999</v>
      </c>
      <c r="FP284" s="1">
        <v>3.2914909999999999E-2</v>
      </c>
      <c r="FQ284">
        <v>7.9748049999999999</v>
      </c>
      <c r="FR284">
        <v>0.65997430000000001</v>
      </c>
      <c r="FS284">
        <v>27.854420000000001</v>
      </c>
      <c r="FT284" s="1">
        <v>2.95366E-2</v>
      </c>
      <c r="FU284">
        <v>7.2014170000000002</v>
      </c>
      <c r="FV284">
        <v>0.65539910000000001</v>
      </c>
      <c r="FW284">
        <v>27.760300000000001</v>
      </c>
      <c r="FX284" s="1">
        <v>2.6551290000000002E-2</v>
      </c>
      <c r="FY284">
        <v>6.5099640000000001</v>
      </c>
      <c r="FZ284">
        <v>0.65090349999999997</v>
      </c>
      <c r="GA284">
        <v>27.50638</v>
      </c>
      <c r="GB284" s="1">
        <v>2.3879600000000001E-2</v>
      </c>
      <c r="GC284">
        <v>5.8876489999999997</v>
      </c>
      <c r="GD284">
        <v>0.64638790000000002</v>
      </c>
      <c r="GE284">
        <v>27.176559999999998</v>
      </c>
      <c r="GF284">
        <v>2.1474449999999999E-2</v>
      </c>
      <c r="GG284">
        <v>5.3248069999999998</v>
      </c>
      <c r="GH284">
        <v>0.64205710000000005</v>
      </c>
      <c r="GI284">
        <v>26.934100000000001</v>
      </c>
      <c r="GJ284" s="1">
        <v>1.9310270000000001E-2</v>
      </c>
      <c r="GK284">
        <v>4.8135719999999997</v>
      </c>
      <c r="GL284">
        <v>0.636799</v>
      </c>
      <c r="GM284">
        <v>27.144690000000001</v>
      </c>
      <c r="GN284" s="1">
        <v>1.7365700000000001E-2</v>
      </c>
      <c r="GO284">
        <v>4.3542059999999996</v>
      </c>
      <c r="GP284">
        <v>0.63120719999999997</v>
      </c>
      <c r="GQ284">
        <v>27.605429999999998</v>
      </c>
      <c r="GR284" s="1">
        <v>1.560636E-2</v>
      </c>
      <c r="GS284">
        <v>3.9373399999999998</v>
      </c>
      <c r="GT284">
        <v>0.62594830000000001</v>
      </c>
      <c r="GU284">
        <v>28.243099999999998</v>
      </c>
      <c r="GV284" s="1">
        <v>1.402484E-2</v>
      </c>
      <c r="GW284">
        <v>3.5587420000000001</v>
      </c>
      <c r="GX284">
        <v>0.62134120000000004</v>
      </c>
      <c r="GY284">
        <v>28.805070000000001</v>
      </c>
      <c r="GZ284" s="1">
        <v>1.260708E-2</v>
      </c>
      <c r="HA284">
        <v>3.2153990000000001</v>
      </c>
      <c r="HB284">
        <v>0.61722250000000001</v>
      </c>
      <c r="HC284">
        <v>29.05677</v>
      </c>
      <c r="HD284" s="1">
        <v>1.1331620000000001E-2</v>
      </c>
      <c r="HE284">
        <v>2.903635</v>
      </c>
      <c r="HF284">
        <v>0.61353179999999996</v>
      </c>
      <c r="HG284">
        <v>28.802019999999999</v>
      </c>
      <c r="HH284" s="1">
        <v>1.018115E-2</v>
      </c>
      <c r="HI284">
        <v>2.6198100000000002</v>
      </c>
      <c r="HJ284">
        <v>0.61033009999999999</v>
      </c>
      <c r="HK284">
        <v>28.38186</v>
      </c>
      <c r="HL284" s="1">
        <v>9.1394670000000001E-3</v>
      </c>
      <c r="HM284">
        <v>2.3604379999999998</v>
      </c>
      <c r="HN284">
        <v>0.60766229999999999</v>
      </c>
      <c r="HO284">
        <v>27.961639999999999</v>
      </c>
      <c r="HP284" s="1">
        <v>8.1922060000000005E-3</v>
      </c>
      <c r="HQ284">
        <v>2.1224859999999999</v>
      </c>
      <c r="HR284">
        <v>0.60545839999999995</v>
      </c>
      <c r="HS284">
        <v>27.8706</v>
      </c>
      <c r="HT284" s="1">
        <v>7.3262290000000001E-3</v>
      </c>
      <c r="HU284">
        <v>1.902935</v>
      </c>
      <c r="HV284">
        <v>0.60368659999999996</v>
      </c>
      <c r="HW284">
        <v>28.07714</v>
      </c>
      <c r="HX284" s="1">
        <v>6.5280049999999999E-3</v>
      </c>
      <c r="HY284">
        <v>1.699174</v>
      </c>
      <c r="HZ284">
        <v>0.6021879</v>
      </c>
      <c r="IA284">
        <v>28.278749999999999</v>
      </c>
      <c r="IB284" s="1">
        <v>5.7872160000000004E-3</v>
      </c>
      <c r="IC284">
        <v>1.509117</v>
      </c>
      <c r="ID284">
        <v>0.60100410000000004</v>
      </c>
      <c r="IE284">
        <v>28.548819999999999</v>
      </c>
      <c r="IF284" s="1">
        <v>5.0907299999999999E-3</v>
      </c>
      <c r="IG284">
        <v>1.3297319999999999</v>
      </c>
      <c r="IH284">
        <v>0.60004919999999995</v>
      </c>
      <c r="II284">
        <v>28.6096</v>
      </c>
      <c r="IJ284" s="1">
        <v>4.4219209999999997E-3</v>
      </c>
      <c r="IK284">
        <v>1.1569579999999999</v>
      </c>
      <c r="IL284">
        <v>0.59931049999999997</v>
      </c>
      <c r="IM284">
        <v>28.395779999999998</v>
      </c>
      <c r="IN284" s="1">
        <v>3.7696510000000002E-3</v>
      </c>
      <c r="IO284">
        <v>0.98788260000000006</v>
      </c>
      <c r="IP284">
        <v>0.5987188</v>
      </c>
      <c r="IQ284">
        <v>28.08982</v>
      </c>
      <c r="IR284" s="1">
        <v>3.1389579999999999E-3</v>
      </c>
      <c r="IS284">
        <v>0.82387379999999999</v>
      </c>
      <c r="IT284">
        <v>0.5982423</v>
      </c>
      <c r="IU284">
        <v>27.89873</v>
      </c>
      <c r="IV284" s="1">
        <v>2.5546000000000002E-3</v>
      </c>
      <c r="IW284">
        <v>0.67133310000000002</v>
      </c>
      <c r="IX284">
        <v>0.59787849999999998</v>
      </c>
      <c r="IY284">
        <v>28.305420000000002</v>
      </c>
      <c r="IZ284" s="1">
        <v>2.0484869999999999E-3</v>
      </c>
      <c r="JA284">
        <v>0.53878879999999996</v>
      </c>
      <c r="JB284">
        <v>0.59756279999999995</v>
      </c>
      <c r="JC284">
        <v>28.82835</v>
      </c>
      <c r="JD284" s="1">
        <v>1.643329E-3</v>
      </c>
      <c r="JE284">
        <v>0.43223319999999998</v>
      </c>
      <c r="JF284">
        <v>0.59730669999999997</v>
      </c>
      <c r="JG284">
        <v>29.286480000000001</v>
      </c>
      <c r="JH284" s="1">
        <v>1.3411370000000001E-3</v>
      </c>
      <c r="JI284">
        <v>0.35255130000000001</v>
      </c>
      <c r="JJ284">
        <v>0.59705549999999996</v>
      </c>
      <c r="JK284">
        <v>29.34695</v>
      </c>
      <c r="JL284" s="1">
        <v>1.127056E-3</v>
      </c>
      <c r="JM284">
        <v>0.29602270000000003</v>
      </c>
      <c r="JN284">
        <v>0.59682310000000005</v>
      </c>
      <c r="JO284">
        <v>29.161819999999999</v>
      </c>
      <c r="JP284" s="1">
        <v>9.7784549999999993E-4</v>
      </c>
      <c r="JQ284">
        <v>0.2566078</v>
      </c>
      <c r="JR284">
        <v>0.59656869999999995</v>
      </c>
      <c r="JS284">
        <v>28.706479999999999</v>
      </c>
      <c r="JT284" s="1">
        <v>8.7089389999999995E-4</v>
      </c>
      <c r="JU284">
        <v>0.2284196</v>
      </c>
      <c r="JV284">
        <v>0.59632189999999996</v>
      </c>
      <c r="JW284">
        <v>28.277979999999999</v>
      </c>
      <c r="JX284" s="1">
        <v>7.8964249999999997E-4</v>
      </c>
      <c r="JY284">
        <v>0.20705180000000001</v>
      </c>
      <c r="JZ284">
        <v>0.59604219999999997</v>
      </c>
      <c r="KA284">
        <v>27.94089</v>
      </c>
      <c r="KB284" s="1">
        <v>7.2415049999999996E-4</v>
      </c>
      <c r="KC284">
        <v>0.18988070000000001</v>
      </c>
      <c r="KD284">
        <v>0.59577389999999997</v>
      </c>
      <c r="KE284">
        <v>28.09967</v>
      </c>
      <c r="KF284" s="1">
        <v>6.6981150000000004E-4</v>
      </c>
      <c r="KG284">
        <v>0.17565169999999999</v>
      </c>
      <c r="KH284">
        <v>0.59547410000000001</v>
      </c>
      <c r="KI284">
        <v>28.327179999999998</v>
      </c>
      <c r="KJ284" s="1">
        <v>6.2448389999999999E-4</v>
      </c>
      <c r="KK284">
        <v>0.16376250000000001</v>
      </c>
      <c r="KL284">
        <v>0.59516360000000001</v>
      </c>
      <c r="KM284">
        <v>28.63214</v>
      </c>
      <c r="KN284" s="1">
        <v>5.8651199999999997E-4</v>
      </c>
      <c r="KO284">
        <v>0.1538281</v>
      </c>
      <c r="KP284">
        <v>0.59485220000000005</v>
      </c>
      <c r="KQ284">
        <v>28.960740000000001</v>
      </c>
      <c r="KR284" s="1">
        <v>5.5467030000000005E-4</v>
      </c>
      <c r="KS284">
        <v>0.14548900000000001</v>
      </c>
      <c r="KT284">
        <v>0.59454689999999999</v>
      </c>
      <c r="KU284">
        <v>29.03989</v>
      </c>
      <c r="KV284" s="1">
        <v>5.2765039999999998E-4</v>
      </c>
      <c r="KW284">
        <v>0.13842840000000001</v>
      </c>
      <c r="KX284">
        <v>0.59422569999999997</v>
      </c>
      <c r="KY284">
        <v>28.941700000000001</v>
      </c>
      <c r="KZ284" s="1">
        <v>5.0455810000000004E-4</v>
      </c>
      <c r="LA284">
        <v>0.13239790000000001</v>
      </c>
      <c r="LB284">
        <v>0.59392929999999999</v>
      </c>
      <c r="LC284">
        <v>28.762519999999999</v>
      </c>
      <c r="LD284" s="1">
        <v>4.8451020000000002E-4</v>
      </c>
      <c r="LE284">
        <v>0.1271679</v>
      </c>
      <c r="LF284">
        <v>0.5936285</v>
      </c>
      <c r="LG284">
        <v>28.632989999999999</v>
      </c>
      <c r="LH284" s="1">
        <v>4.6661149999999998E-4</v>
      </c>
      <c r="LI284">
        <v>0.12249790000000001</v>
      </c>
      <c r="LJ284">
        <v>0.59333530000000001</v>
      </c>
      <c r="LK284">
        <v>28.83184</v>
      </c>
      <c r="LL284" s="1">
        <v>4.4982259999999999E-4</v>
      </c>
      <c r="LM284">
        <v>0.11813120000000001</v>
      </c>
      <c r="LN284">
        <v>0.59304080000000003</v>
      </c>
      <c r="LO284">
        <v>29.06409</v>
      </c>
      <c r="LP284" s="1">
        <v>4.334017E-4</v>
      </c>
      <c r="LQ284">
        <v>0.1138663</v>
      </c>
      <c r="LR284">
        <v>0.59280370000000004</v>
      </c>
      <c r="LS284">
        <v>29.328620000000001</v>
      </c>
      <c r="LT284" s="1">
        <v>4.1698830000000002E-4</v>
      </c>
      <c r="LU284">
        <v>0.1095907</v>
      </c>
      <c r="LV284">
        <v>0.59256520000000001</v>
      </c>
      <c r="LW284">
        <v>29.49145</v>
      </c>
      <c r="LX284" s="1">
        <v>4.0045949999999999E-4</v>
      </c>
      <c r="LY284">
        <v>0.1052765</v>
      </c>
      <c r="LZ284">
        <v>0.59238369999999996</v>
      </c>
      <c r="MA284">
        <v>29.458130000000001</v>
      </c>
      <c r="MB284" s="1">
        <v>3.8341029999999998E-4</v>
      </c>
      <c r="MC284">
        <v>0.1009545</v>
      </c>
      <c r="MD284">
        <v>0.59222019999999997</v>
      </c>
      <c r="ME284">
        <v>29.121559999999999</v>
      </c>
      <c r="MF284">
        <v>3.6577780000000002E-4</v>
      </c>
      <c r="MG284">
        <v>9.6669459999999999E-2</v>
      </c>
      <c r="MH284">
        <v>0.59208620000000001</v>
      </c>
      <c r="MI284">
        <v>28.741140000000001</v>
      </c>
      <c r="MJ284" s="1">
        <v>3.4865869999999998E-4</v>
      </c>
      <c r="MK284">
        <v>9.2464439999999995E-2</v>
      </c>
      <c r="ML284">
        <v>0.59199170000000001</v>
      </c>
      <c r="MM284">
        <v>28.397410000000001</v>
      </c>
      <c r="MN284" s="1">
        <v>3.3215490000000001E-4</v>
      </c>
      <c r="MO284">
        <v>8.8370989999999996E-2</v>
      </c>
      <c r="MP284">
        <v>0.59189840000000005</v>
      </c>
      <c r="MQ284">
        <v>28.556830000000001</v>
      </c>
      <c r="MR284" s="1">
        <v>3.1632230000000001E-4</v>
      </c>
      <c r="MS284">
        <v>8.4416340000000006E-2</v>
      </c>
      <c r="MT284">
        <v>0.59182690000000004</v>
      </c>
      <c r="MU284">
        <v>28.572590000000002</v>
      </c>
      <c r="MV284" s="1">
        <v>3.012294E-4</v>
      </c>
      <c r="MW284">
        <v>8.0623780000000006E-2</v>
      </c>
      <c r="MX284">
        <v>0.59179280000000001</v>
      </c>
      <c r="MY284">
        <v>28.456040000000002</v>
      </c>
      <c r="MZ284" s="1">
        <v>2.8699550000000002E-4</v>
      </c>
      <c r="NA284">
        <v>7.7017080000000002E-2</v>
      </c>
      <c r="NB284">
        <v>0.59174990000000005</v>
      </c>
      <c r="NC284">
        <v>28.249860000000002</v>
      </c>
      <c r="ND284" s="1">
        <v>2.7347370000000001E-4</v>
      </c>
      <c r="NE284">
        <v>7.357524E-2</v>
      </c>
      <c r="NF284">
        <v>0.59173310000000001</v>
      </c>
      <c r="NG284">
        <v>28.155830000000002</v>
      </c>
      <c r="NH284" s="1">
        <v>2.6048199999999998E-4</v>
      </c>
      <c r="NI284">
        <v>7.0252899999999993E-2</v>
      </c>
      <c r="NJ284">
        <v>0.59171289999999999</v>
      </c>
      <c r="NK284">
        <v>27.993919999999999</v>
      </c>
      <c r="NL284" s="1">
        <v>2.478572E-4</v>
      </c>
      <c r="NM284">
        <v>6.7008940000000003E-2</v>
      </c>
      <c r="NN284">
        <v>0.59169079999999996</v>
      </c>
      <c r="NO284">
        <v>27.789090000000002</v>
      </c>
      <c r="NP284" s="1">
        <v>2.3554190000000001E-4</v>
      </c>
      <c r="NQ284">
        <v>6.3823790000000005E-2</v>
      </c>
      <c r="NR284">
        <v>0.59169059999999996</v>
      </c>
      <c r="NS284">
        <v>27.581</v>
      </c>
      <c r="NT284" s="1">
        <v>2.2360150000000001E-4</v>
      </c>
      <c r="NU284">
        <v>6.0717960000000001E-2</v>
      </c>
      <c r="NV284">
        <v>0.59169240000000001</v>
      </c>
      <c r="NW284">
        <v>27.892620000000001</v>
      </c>
      <c r="NX284" s="1">
        <v>2.1227799999999999E-4</v>
      </c>
      <c r="NY284">
        <v>5.775603E-2</v>
      </c>
      <c r="NZ284">
        <v>0.59168710000000002</v>
      </c>
      <c r="OA284">
        <v>28.311150000000001</v>
      </c>
      <c r="OB284" s="1">
        <v>2.0178789999999999E-4</v>
      </c>
      <c r="OC284">
        <v>5.5002450000000001E-2</v>
      </c>
      <c r="OD284">
        <v>0.59167270000000005</v>
      </c>
      <c r="OE284">
        <v>28.591439999999999</v>
      </c>
      <c r="OF284" s="1">
        <v>1.9220700000000001E-4</v>
      </c>
      <c r="OG284">
        <v>5.2487939999999997E-2</v>
      </c>
      <c r="OH284">
        <v>0.59166269999999999</v>
      </c>
      <c r="OI284">
        <v>28.787669999999999</v>
      </c>
      <c r="OJ284" s="1">
        <v>1.835157E-4</v>
      </c>
      <c r="OK284">
        <v>5.0200689999999999E-2</v>
      </c>
    </row>
    <row r="285" spans="1:401" x14ac:dyDescent="0.35">
      <c r="A285">
        <v>291</v>
      </c>
      <c r="B285" t="s">
        <v>4</v>
      </c>
      <c r="C285" t="s">
        <v>181</v>
      </c>
      <c r="D285" t="s">
        <v>291</v>
      </c>
      <c r="E285">
        <v>48.137059999999998</v>
      </c>
      <c r="F285">
        <v>0.80232020000000004</v>
      </c>
      <c r="G285">
        <v>24.17286</v>
      </c>
      <c r="H285">
        <v>0</v>
      </c>
      <c r="I285">
        <v>0</v>
      </c>
      <c r="J285">
        <v>0.79962339999999998</v>
      </c>
      <c r="K285">
        <v>24.20881</v>
      </c>
      <c r="L285">
        <v>0</v>
      </c>
      <c r="M285">
        <v>0</v>
      </c>
      <c r="N285">
        <v>0.7969231</v>
      </c>
      <c r="O285">
        <v>24.22503</v>
      </c>
      <c r="P285">
        <v>0</v>
      </c>
      <c r="Q285">
        <v>0</v>
      </c>
      <c r="R285">
        <v>0.79426949999999996</v>
      </c>
      <c r="S285">
        <v>24.052820000000001</v>
      </c>
      <c r="T285">
        <v>0</v>
      </c>
      <c r="U285">
        <v>0</v>
      </c>
      <c r="V285">
        <v>0.79165269999999999</v>
      </c>
      <c r="W285">
        <v>23.641639999999999</v>
      </c>
      <c r="X285">
        <v>0</v>
      </c>
      <c r="Y285">
        <v>0</v>
      </c>
      <c r="Z285">
        <v>0.78905539999999996</v>
      </c>
      <c r="AA285">
        <v>23.360520000000001</v>
      </c>
      <c r="AB285">
        <v>0</v>
      </c>
      <c r="AC285">
        <v>0</v>
      </c>
      <c r="AD285">
        <v>0.78653989999999996</v>
      </c>
      <c r="AE285">
        <v>23.212050000000001</v>
      </c>
      <c r="AF285">
        <v>0</v>
      </c>
      <c r="AG285">
        <v>0</v>
      </c>
      <c r="AH285">
        <v>0.78392620000000002</v>
      </c>
      <c r="AI285">
        <v>23.54242</v>
      </c>
      <c r="AJ285">
        <v>0</v>
      </c>
      <c r="AK285">
        <v>0</v>
      </c>
      <c r="AL285">
        <v>0.78117329999999996</v>
      </c>
      <c r="AM285">
        <v>24.052150000000001</v>
      </c>
      <c r="AN285">
        <v>0</v>
      </c>
      <c r="AO285">
        <v>0</v>
      </c>
      <c r="AP285">
        <v>0.77804200000000001</v>
      </c>
      <c r="AQ285">
        <v>24.544080000000001</v>
      </c>
      <c r="AR285">
        <v>0</v>
      </c>
      <c r="AS285">
        <v>0</v>
      </c>
      <c r="AT285">
        <v>0.77455370000000001</v>
      </c>
      <c r="AU285">
        <v>24.872</v>
      </c>
      <c r="AV285">
        <v>0</v>
      </c>
      <c r="AW285">
        <v>0</v>
      </c>
      <c r="AX285">
        <v>0.77097380000000004</v>
      </c>
      <c r="AY285">
        <v>24.824110000000001</v>
      </c>
      <c r="AZ285">
        <v>0</v>
      </c>
      <c r="BA285">
        <v>0</v>
      </c>
      <c r="BB285">
        <v>0.76741519999999996</v>
      </c>
      <c r="BC285">
        <v>24.680150000000001</v>
      </c>
      <c r="BD285">
        <v>0</v>
      </c>
      <c r="BE285">
        <v>0</v>
      </c>
      <c r="BF285">
        <v>0.76402530000000002</v>
      </c>
      <c r="BG285">
        <v>24.606909999999999</v>
      </c>
      <c r="BH285">
        <v>1.203567E-29</v>
      </c>
      <c r="BI285">
        <v>1.757926E-28</v>
      </c>
      <c r="BJ285">
        <v>0.76089779999999996</v>
      </c>
      <c r="BK285">
        <v>24.750419999999998</v>
      </c>
      <c r="BL285" s="1">
        <v>3.6067969999999999E-19</v>
      </c>
      <c r="BM285" s="1">
        <v>5.3113609999999999E-18</v>
      </c>
      <c r="BN285">
        <v>0.75795140000000005</v>
      </c>
      <c r="BO285">
        <v>25.389019999999999</v>
      </c>
      <c r="BP285" s="1">
        <v>4.9918729999999999E-12</v>
      </c>
      <c r="BQ285" s="1">
        <v>7.3498830000000001E-11</v>
      </c>
      <c r="BR285">
        <v>0.75509950000000003</v>
      </c>
      <c r="BS285">
        <v>26.01276</v>
      </c>
      <c r="BT285" s="1">
        <v>8.3591079999999996E-8</v>
      </c>
      <c r="BU285" s="1">
        <v>1.2371410000000001E-6</v>
      </c>
      <c r="BV285">
        <v>0.75220160000000003</v>
      </c>
      <c r="BW285">
        <v>26.540849999999999</v>
      </c>
      <c r="BX285" s="1">
        <v>4.9058830000000001E-5</v>
      </c>
      <c r="BY285" s="1">
        <v>7.2904339999999999E-4</v>
      </c>
      <c r="BZ285">
        <v>0.74914400000000003</v>
      </c>
      <c r="CA285">
        <v>26.808</v>
      </c>
      <c r="CB285" s="1">
        <v>5.3155950000000002E-3</v>
      </c>
      <c r="CC285" s="1">
        <v>7.9226229999999995E-2</v>
      </c>
      <c r="CD285">
        <v>0.74584859999999997</v>
      </c>
      <c r="CE285">
        <v>26.690069999999999</v>
      </c>
      <c r="CF285" s="1">
        <v>0.17271249999999999</v>
      </c>
      <c r="CG285" s="1">
        <v>2.5825999999999998</v>
      </c>
      <c r="CH285">
        <v>0.7421818</v>
      </c>
      <c r="CI285">
        <v>26.287310000000002</v>
      </c>
      <c r="CJ285" s="1">
        <v>2.1777570000000002</v>
      </c>
      <c r="CK285" s="1">
        <v>32.70505</v>
      </c>
      <c r="CL285">
        <v>0.73804210000000003</v>
      </c>
      <c r="CM285">
        <v>25.991900000000001</v>
      </c>
      <c r="CN285" s="1">
        <v>12.6737</v>
      </c>
      <c r="CO285" s="1">
        <v>191.09610000000001</v>
      </c>
      <c r="CP285">
        <v>0.73343559999999997</v>
      </c>
      <c r="CQ285">
        <v>26.033390000000001</v>
      </c>
      <c r="CR285" s="1">
        <v>38.652799999999999</v>
      </c>
      <c r="CS285">
        <v>585.37210000000005</v>
      </c>
      <c r="CT285">
        <v>0.72835130000000003</v>
      </c>
      <c r="CU285">
        <v>26.520959999999999</v>
      </c>
      <c r="CV285">
        <v>68.339939999999999</v>
      </c>
      <c r="CW285">
        <v>1039.925</v>
      </c>
      <c r="CX285">
        <v>0.72286360000000005</v>
      </c>
      <c r="CY285">
        <v>26.749369999999999</v>
      </c>
      <c r="CZ285">
        <v>76.111890000000002</v>
      </c>
      <c r="DA285">
        <v>1163.999</v>
      </c>
      <c r="DB285">
        <v>0.71695160000000002</v>
      </c>
      <c r="DC285">
        <v>27.183530000000001</v>
      </c>
      <c r="DD285">
        <v>57.199190000000002</v>
      </c>
      <c r="DE285">
        <v>879.48500000000001</v>
      </c>
      <c r="DF285">
        <v>0.71080540000000003</v>
      </c>
      <c r="DG285">
        <v>27.458120000000001</v>
      </c>
      <c r="DH285">
        <v>30.811869999999999</v>
      </c>
      <c r="DI285">
        <v>476.29899999999998</v>
      </c>
      <c r="DJ285">
        <v>0.7044144</v>
      </c>
      <c r="DK285">
        <v>27.320430000000002</v>
      </c>
      <c r="DL285">
        <v>12.539149999999999</v>
      </c>
      <c r="DM285">
        <v>194.8982</v>
      </c>
      <c r="DN285">
        <v>0.69778620000000002</v>
      </c>
      <c r="DO285">
        <v>26.916409999999999</v>
      </c>
      <c r="DP285">
        <v>4.0532389999999996</v>
      </c>
      <c r="DQ285">
        <v>63.375059999999998</v>
      </c>
      <c r="DR285">
        <v>0.69099080000000002</v>
      </c>
      <c r="DS285">
        <v>26.54438</v>
      </c>
      <c r="DT285">
        <v>1.11022</v>
      </c>
      <c r="DU285">
        <v>17.46452</v>
      </c>
      <c r="DV285">
        <v>0.68402580000000002</v>
      </c>
      <c r="DW285">
        <v>26.456769999999999</v>
      </c>
      <c r="DX285">
        <v>0.29682560000000002</v>
      </c>
      <c r="DY285">
        <v>4.6963739999999996</v>
      </c>
      <c r="DZ285">
        <v>0.67695289999999997</v>
      </c>
      <c r="EA285">
        <v>27.029530000000001</v>
      </c>
      <c r="EB285">
        <v>0.1092403</v>
      </c>
      <c r="EC285">
        <v>1.737643</v>
      </c>
      <c r="ED285">
        <v>0.6697883</v>
      </c>
      <c r="EE285">
        <v>27.803830000000001</v>
      </c>
      <c r="EF285">
        <v>7.2099469999999999E-2</v>
      </c>
      <c r="EG285">
        <v>1.153324</v>
      </c>
      <c r="EH285">
        <v>0.66257069999999996</v>
      </c>
      <c r="EI285">
        <v>28.563120000000001</v>
      </c>
      <c r="EJ285">
        <v>6.5149369999999998E-2</v>
      </c>
      <c r="EK285">
        <v>1.048308</v>
      </c>
      <c r="EL285">
        <v>0.65602269999999996</v>
      </c>
      <c r="EM285">
        <v>29.11074</v>
      </c>
      <c r="EN285">
        <v>6.2416409999999999E-2</v>
      </c>
      <c r="EO285">
        <v>1.009541</v>
      </c>
      <c r="EP285">
        <v>0.64952589999999999</v>
      </c>
      <c r="EQ285">
        <v>29.033670000000001</v>
      </c>
      <c r="ER285">
        <v>5.9110540000000003E-2</v>
      </c>
      <c r="ES285">
        <v>0.96115729999999999</v>
      </c>
      <c r="ET285">
        <v>0.64290789999999998</v>
      </c>
      <c r="EU285">
        <v>28.4453</v>
      </c>
      <c r="EV285">
        <v>5.490975E-2</v>
      </c>
      <c r="EW285">
        <v>0.89763579999999998</v>
      </c>
      <c r="EX285">
        <v>0.63617939999999995</v>
      </c>
      <c r="EY285">
        <v>27.84384</v>
      </c>
      <c r="EZ285" s="1">
        <v>5.0245480000000002E-2</v>
      </c>
      <c r="FA285">
        <v>0.82584380000000002</v>
      </c>
      <c r="FB285">
        <v>0.62930560000000002</v>
      </c>
      <c r="FC285">
        <v>27.402930000000001</v>
      </c>
      <c r="FD285" s="1">
        <v>4.5536409999999999E-2</v>
      </c>
      <c r="FE285">
        <v>0.75254710000000002</v>
      </c>
      <c r="FF285">
        <v>0.62264529999999996</v>
      </c>
      <c r="FG285">
        <v>27.44989</v>
      </c>
      <c r="FH285" s="1">
        <v>4.1052699999999998E-2</v>
      </c>
      <c r="FI285">
        <v>0.68209019999999998</v>
      </c>
      <c r="FJ285">
        <v>0.61582709999999996</v>
      </c>
      <c r="FK285">
        <v>27.627690000000001</v>
      </c>
      <c r="FL285" s="1">
        <v>3.6892000000000001E-2</v>
      </c>
      <c r="FM285">
        <v>0.61642609999999998</v>
      </c>
      <c r="FN285">
        <v>0.60888810000000004</v>
      </c>
      <c r="FO285">
        <v>27.795780000000001</v>
      </c>
      <c r="FP285" s="1">
        <v>3.3106990000000003E-2</v>
      </c>
      <c r="FQ285">
        <v>0.5564057</v>
      </c>
      <c r="FR285">
        <v>0.60197129999999999</v>
      </c>
      <c r="FS285">
        <v>27.854849999999999</v>
      </c>
      <c r="FT285" s="1">
        <v>2.970979E-2</v>
      </c>
      <c r="FU285">
        <v>0.50219670000000005</v>
      </c>
      <c r="FV285">
        <v>0.59549629999999998</v>
      </c>
      <c r="FW285">
        <v>27.76192</v>
      </c>
      <c r="FX285">
        <v>2.670577E-2</v>
      </c>
      <c r="FY285">
        <v>0.45374360000000002</v>
      </c>
      <c r="FZ285">
        <v>0.58914690000000003</v>
      </c>
      <c r="GA285">
        <v>27.51</v>
      </c>
      <c r="GB285" s="1">
        <v>2.4019849999999999E-2</v>
      </c>
      <c r="GC285">
        <v>0.4101783</v>
      </c>
      <c r="GD285">
        <v>0.58276079999999997</v>
      </c>
      <c r="GE285">
        <v>27.182400000000001</v>
      </c>
      <c r="GF285" s="1">
        <v>2.1601530000000001E-2</v>
      </c>
      <c r="GG285">
        <v>0.3707684</v>
      </c>
      <c r="GH285">
        <v>0.57656370000000001</v>
      </c>
      <c r="GI285">
        <v>26.94332</v>
      </c>
      <c r="GJ285" s="1">
        <v>1.9425970000000001E-2</v>
      </c>
      <c r="GK285">
        <v>0.33499970000000001</v>
      </c>
      <c r="GL285">
        <v>0.57065410000000005</v>
      </c>
      <c r="GM285">
        <v>27.155380000000001</v>
      </c>
      <c r="GN285" s="1">
        <v>1.746928E-2</v>
      </c>
      <c r="GO285">
        <v>0.30259940000000002</v>
      </c>
      <c r="GP285">
        <v>0.56469199999999997</v>
      </c>
      <c r="GQ285">
        <v>27.61421</v>
      </c>
      <c r="GR285" s="1">
        <v>1.5700450000000001E-2</v>
      </c>
      <c r="GS285">
        <v>0.27318199999999998</v>
      </c>
      <c r="GT285">
        <v>0.55905629999999995</v>
      </c>
      <c r="GU285">
        <v>28.248380000000001</v>
      </c>
      <c r="GV285" s="1">
        <v>1.411022E-2</v>
      </c>
      <c r="GW285">
        <v>0.24652650000000001</v>
      </c>
      <c r="GX285">
        <v>0.55407680000000004</v>
      </c>
      <c r="GY285">
        <v>28.807839999999999</v>
      </c>
      <c r="GZ285" s="1">
        <v>1.268415E-2</v>
      </c>
      <c r="HA285">
        <v>0.22240950000000001</v>
      </c>
      <c r="HB285">
        <v>0.54960120000000001</v>
      </c>
      <c r="HC285">
        <v>29.056100000000001</v>
      </c>
      <c r="HD285" s="1">
        <v>1.140145E-2</v>
      </c>
      <c r="HE285">
        <v>0.20058509999999999</v>
      </c>
      <c r="HF285">
        <v>0.54558079999999998</v>
      </c>
      <c r="HG285">
        <v>28.80254</v>
      </c>
      <c r="HH285" s="1">
        <v>1.0244639999999999E-2</v>
      </c>
      <c r="HI285">
        <v>0.18076709999999999</v>
      </c>
      <c r="HJ285">
        <v>0.54210100000000006</v>
      </c>
      <c r="HK285">
        <v>28.386189999999999</v>
      </c>
      <c r="HL285" s="1">
        <v>9.1972300000000007E-3</v>
      </c>
      <c r="HM285">
        <v>0.1627044</v>
      </c>
      <c r="HN285">
        <v>0.53918279999999996</v>
      </c>
      <c r="HO285">
        <v>27.968969999999999</v>
      </c>
      <c r="HP285" s="1">
        <v>8.2451420000000004E-3</v>
      </c>
      <c r="HQ285" s="1">
        <v>0.14618339999999999</v>
      </c>
      <c r="HR285">
        <v>0.53676069999999998</v>
      </c>
      <c r="HS285">
        <v>27.880649999999999</v>
      </c>
      <c r="HT285" s="1">
        <v>7.3750609999999996E-3</v>
      </c>
      <c r="HU285" s="1">
        <v>0.13097149999999999</v>
      </c>
      <c r="HV285">
        <v>0.53478800000000004</v>
      </c>
      <c r="HW285">
        <v>28.085999999999999</v>
      </c>
      <c r="HX285" s="1">
        <v>6.5732029999999997E-3</v>
      </c>
      <c r="HY285" s="1">
        <v>0.1168901</v>
      </c>
      <c r="HZ285">
        <v>0.53314269999999997</v>
      </c>
      <c r="IA285">
        <v>28.284109999999998</v>
      </c>
      <c r="IB285" s="1">
        <v>5.829384E-3</v>
      </c>
      <c r="IC285">
        <v>0.1037752</v>
      </c>
      <c r="ID285">
        <v>0.53182890000000005</v>
      </c>
      <c r="IE285">
        <v>28.551590000000001</v>
      </c>
      <c r="IF285" s="1">
        <v>5.1307549999999999E-3</v>
      </c>
      <c r="IG285" s="1">
        <v>9.142401E-2</v>
      </c>
      <c r="IH285">
        <v>0.53079310000000002</v>
      </c>
      <c r="II285">
        <v>28.607810000000001</v>
      </c>
      <c r="IJ285" s="1">
        <v>4.4607700000000002E-3</v>
      </c>
      <c r="IK285" s="1">
        <v>7.9549969999999998E-2</v>
      </c>
      <c r="IL285">
        <v>0.52993069999999998</v>
      </c>
      <c r="IM285">
        <v>28.395199999999999</v>
      </c>
      <c r="IN285" s="1">
        <v>3.8076410000000001E-3</v>
      </c>
      <c r="IO285" s="1">
        <v>6.7942260000000004E-2</v>
      </c>
      <c r="IP285">
        <v>0.52924789999999999</v>
      </c>
      <c r="IQ285">
        <v>28.091699999999999</v>
      </c>
      <c r="IR285" s="1">
        <v>3.1752780000000001E-3</v>
      </c>
      <c r="IS285" s="1">
        <v>5.6685020000000003E-2</v>
      </c>
      <c r="IT285">
        <v>0.52870399999999995</v>
      </c>
      <c r="IU285">
        <v>27.905799999999999</v>
      </c>
      <c r="IV285" s="1">
        <v>2.587382E-3</v>
      </c>
      <c r="IW285" s="1">
        <v>4.6205820000000002E-2</v>
      </c>
      <c r="IX285">
        <v>0.52827670000000004</v>
      </c>
      <c r="IY285">
        <v>28.317879999999999</v>
      </c>
      <c r="IZ285" s="1">
        <v>2.0759820000000001E-3</v>
      </c>
      <c r="JA285" s="1">
        <v>3.7087670000000003E-2</v>
      </c>
      <c r="JB285">
        <v>0.52792450000000002</v>
      </c>
      <c r="JC285">
        <v>28.841259999999998</v>
      </c>
      <c r="JD285" s="1">
        <v>1.664649E-3</v>
      </c>
      <c r="JE285" s="1">
        <v>2.9744110000000001E-2</v>
      </c>
      <c r="JF285">
        <v>0.52764029999999995</v>
      </c>
      <c r="JG285">
        <v>29.299510000000001</v>
      </c>
      <c r="JH285">
        <v>1.3566400000000001E-3</v>
      </c>
      <c r="JI285" s="1">
        <v>2.4244809999999999E-2</v>
      </c>
      <c r="JJ285">
        <v>0.52735080000000001</v>
      </c>
      <c r="JK285">
        <v>29.356770000000001</v>
      </c>
      <c r="JL285" s="1">
        <v>1.137887E-3</v>
      </c>
      <c r="JM285" s="1">
        <v>2.033921E-2</v>
      </c>
      <c r="JN285">
        <v>0.52709289999999998</v>
      </c>
      <c r="JO285">
        <v>29.168230000000001</v>
      </c>
      <c r="JP285" s="1">
        <v>9.8543989999999994E-4</v>
      </c>
      <c r="JQ285" s="1">
        <v>1.7616469999999999E-2</v>
      </c>
      <c r="JR285">
        <v>0.52682289999999998</v>
      </c>
      <c r="JS285">
        <v>28.711030000000001</v>
      </c>
      <c r="JT285" s="1">
        <v>8.7646299999999996E-4</v>
      </c>
      <c r="JU285" s="1">
        <v>1.5671040000000001E-2</v>
      </c>
      <c r="JV285">
        <v>0.52654429999999997</v>
      </c>
      <c r="JW285">
        <v>28.283280000000001</v>
      </c>
      <c r="JX285" s="1">
        <v>7.9399470000000004E-4</v>
      </c>
      <c r="JY285" s="1">
        <v>1.419871E-2</v>
      </c>
      <c r="JZ285">
        <v>0.52626399999999995</v>
      </c>
      <c r="KA285">
        <v>27.949079999999999</v>
      </c>
      <c r="KB285" s="1">
        <v>7.2771789999999999E-4</v>
      </c>
      <c r="KC285" s="1">
        <v>1.3016720000000001E-2</v>
      </c>
      <c r="KD285">
        <v>0.52596109999999996</v>
      </c>
      <c r="KE285">
        <v>28.111409999999999</v>
      </c>
      <c r="KF285" s="1">
        <v>6.7278539999999999E-4</v>
      </c>
      <c r="KG285" s="1">
        <v>1.2037930000000001E-2</v>
      </c>
      <c r="KH285">
        <v>0.52564829999999996</v>
      </c>
      <c r="KI285">
        <v>28.338100000000001</v>
      </c>
      <c r="KJ285" s="1">
        <v>6.2697510000000003E-4</v>
      </c>
      <c r="KK285" s="1">
        <v>1.1219939999999999E-2</v>
      </c>
      <c r="KL285">
        <v>0.52529930000000002</v>
      </c>
      <c r="KM285">
        <v>28.641110000000001</v>
      </c>
      <c r="KN285">
        <v>5.8859020000000001E-4</v>
      </c>
      <c r="KO285" s="1">
        <v>1.0536419999999999E-2</v>
      </c>
      <c r="KP285">
        <v>0.52497210000000005</v>
      </c>
      <c r="KQ285">
        <v>28.965240000000001</v>
      </c>
      <c r="KR285" s="1">
        <v>5.5642690000000004E-4</v>
      </c>
      <c r="KS285" s="1">
        <v>9.9627540000000007E-3</v>
      </c>
      <c r="KT285">
        <v>0.5246402</v>
      </c>
      <c r="KU285">
        <v>29.038239999999998</v>
      </c>
      <c r="KV285" s="1">
        <v>5.2914399999999995E-4</v>
      </c>
      <c r="KW285" s="1">
        <v>9.4769629999999997E-3</v>
      </c>
      <c r="KX285">
        <v>0.52429119999999996</v>
      </c>
      <c r="KY285">
        <v>28.939250000000001</v>
      </c>
      <c r="KZ285" s="1">
        <v>5.0583729999999997E-4</v>
      </c>
      <c r="LA285" s="1">
        <v>9.0619870000000005E-3</v>
      </c>
      <c r="LB285">
        <v>0.52395530000000001</v>
      </c>
      <c r="LC285">
        <v>28.761810000000001</v>
      </c>
      <c r="LD285" s="1">
        <v>4.8563509999999997E-4</v>
      </c>
      <c r="LE285" s="1">
        <v>8.702563E-3</v>
      </c>
      <c r="LF285">
        <v>0.52361869999999999</v>
      </c>
      <c r="LG285">
        <v>28.637589999999999</v>
      </c>
      <c r="LH285" s="1">
        <v>4.6763749999999998E-4</v>
      </c>
      <c r="LI285" s="1">
        <v>8.3816540000000005E-3</v>
      </c>
      <c r="LJ285">
        <v>0.52329879999999995</v>
      </c>
      <c r="LK285">
        <v>28.842020000000002</v>
      </c>
      <c r="LL285" s="1">
        <v>4.508049E-4</v>
      </c>
      <c r="LM285" s="1">
        <v>8.0821369999999997E-3</v>
      </c>
      <c r="LN285">
        <v>0.52299450000000003</v>
      </c>
      <c r="LO285">
        <v>29.075800000000001</v>
      </c>
      <c r="LP285" s="1">
        <v>4.3437160000000001E-4</v>
      </c>
      <c r="LQ285" s="1">
        <v>7.7896889999999998E-3</v>
      </c>
      <c r="LR285">
        <v>0.52271400000000001</v>
      </c>
      <c r="LS285">
        <v>29.340219999999999</v>
      </c>
      <c r="LT285" s="1">
        <v>4.1796500000000001E-4</v>
      </c>
      <c r="LU285" s="1">
        <v>7.4969399999999997E-3</v>
      </c>
      <c r="LV285">
        <v>0.52245710000000001</v>
      </c>
      <c r="LW285">
        <v>29.499749999999999</v>
      </c>
      <c r="LX285" s="1">
        <v>4.0144159999999998E-4</v>
      </c>
      <c r="LY285" s="1">
        <v>7.2014790000000002E-3</v>
      </c>
      <c r="LZ285">
        <v>0.52225290000000002</v>
      </c>
      <c r="MA285">
        <v>29.461770000000001</v>
      </c>
      <c r="MB285" s="1">
        <v>3.8439149999999999E-4</v>
      </c>
      <c r="MC285" s="1">
        <v>6.9056600000000001E-3</v>
      </c>
      <c r="MD285">
        <v>0.52205800000000002</v>
      </c>
      <c r="ME285">
        <v>29.123280000000001</v>
      </c>
      <c r="MF285" s="1">
        <v>3.6674070000000002E-4</v>
      </c>
      <c r="MG285" s="1">
        <v>6.6123199999999997E-3</v>
      </c>
      <c r="MH285">
        <v>0.5219184</v>
      </c>
      <c r="MI285">
        <v>28.743790000000001</v>
      </c>
      <c r="MJ285" s="1">
        <v>3.4959580000000002E-4</v>
      </c>
      <c r="MK285">
        <v>6.3245280000000003E-3</v>
      </c>
      <c r="ML285">
        <v>0.52179419999999999</v>
      </c>
      <c r="MM285">
        <v>28.40326</v>
      </c>
      <c r="MN285" s="1">
        <v>3.3306170000000002E-4</v>
      </c>
      <c r="MO285" s="1">
        <v>6.0444660000000001E-3</v>
      </c>
      <c r="MP285">
        <v>0.52169049999999995</v>
      </c>
      <c r="MQ285">
        <v>28.5671</v>
      </c>
      <c r="MR285" s="1">
        <v>3.1719220000000001E-4</v>
      </c>
      <c r="MS285">
        <v>5.7738249999999998E-3</v>
      </c>
      <c r="MT285">
        <v>0.52160960000000001</v>
      </c>
      <c r="MU285">
        <v>28.579360000000001</v>
      </c>
      <c r="MV285" s="1">
        <v>3.0205530000000001E-4</v>
      </c>
      <c r="MW285" s="1">
        <v>5.5142100000000003E-3</v>
      </c>
      <c r="MX285">
        <v>0.52155929999999995</v>
      </c>
      <c r="MY285">
        <v>28.463809999999999</v>
      </c>
      <c r="MZ285" s="1">
        <v>2.8777769999999999E-4</v>
      </c>
      <c r="NA285" s="1">
        <v>5.2674339999999997E-3</v>
      </c>
      <c r="NB285">
        <v>0.52151700000000001</v>
      </c>
      <c r="NC285">
        <v>28.255990000000001</v>
      </c>
      <c r="ND285" s="1">
        <v>2.7422280000000002E-4</v>
      </c>
      <c r="NE285" s="1">
        <v>5.0319819999999999E-3</v>
      </c>
      <c r="NF285">
        <v>0.52148030000000001</v>
      </c>
      <c r="NG285">
        <v>28.158190000000001</v>
      </c>
      <c r="NH285" s="1">
        <v>2.612073E-4</v>
      </c>
      <c r="NI285" s="1">
        <v>4.8047970000000004E-3</v>
      </c>
      <c r="NJ285">
        <v>0.52145339999999996</v>
      </c>
      <c r="NK285">
        <v>27.994689999999999</v>
      </c>
      <c r="NL285" s="1">
        <v>2.4856550000000002E-4</v>
      </c>
      <c r="NM285" s="1">
        <v>4.5830799999999998E-3</v>
      </c>
      <c r="NN285">
        <v>0.52144619999999997</v>
      </c>
      <c r="NO285">
        <v>27.79091</v>
      </c>
      <c r="NP285" s="1">
        <v>2.362372E-4</v>
      </c>
      <c r="NQ285" s="1">
        <v>4.3653190000000003E-3</v>
      </c>
      <c r="NR285">
        <v>0.52142820000000001</v>
      </c>
      <c r="NS285">
        <v>27.586320000000001</v>
      </c>
      <c r="NT285" s="1">
        <v>2.242713E-4</v>
      </c>
      <c r="NU285" s="1">
        <v>4.152991E-3</v>
      </c>
      <c r="NV285">
        <v>0.52143099999999998</v>
      </c>
      <c r="NW285">
        <v>27.90399</v>
      </c>
      <c r="NX285" s="1">
        <v>2.1290990000000001E-4</v>
      </c>
      <c r="NY285" s="1">
        <v>3.9503730000000001E-3</v>
      </c>
      <c r="NZ285">
        <v>0.52143320000000004</v>
      </c>
      <c r="OA285">
        <v>28.32255</v>
      </c>
      <c r="OB285" s="1">
        <v>2.0236559999999999E-4</v>
      </c>
      <c r="OC285" s="1">
        <v>3.76181E-3</v>
      </c>
      <c r="OD285">
        <v>0.52142169999999999</v>
      </c>
      <c r="OE285">
        <v>28.601690000000001</v>
      </c>
      <c r="OF285" s="1">
        <v>1.927323E-4</v>
      </c>
      <c r="OG285" s="1">
        <v>3.589638E-3</v>
      </c>
      <c r="OH285">
        <v>0.5214162</v>
      </c>
      <c r="OI285">
        <v>28.795719999999999</v>
      </c>
      <c r="OJ285" s="1">
        <v>1.8399369999999999E-4</v>
      </c>
      <c r="OK285">
        <v>3.4330150000000002E-3</v>
      </c>
    </row>
    <row r="286" spans="1:401" x14ac:dyDescent="0.35">
      <c r="A286">
        <v>292</v>
      </c>
      <c r="B286" t="s">
        <v>4</v>
      </c>
      <c r="C286" t="s">
        <v>181</v>
      </c>
      <c r="D286" t="s">
        <v>292</v>
      </c>
      <c r="E286">
        <v>127.2723</v>
      </c>
      <c r="F286">
        <v>1.185521</v>
      </c>
      <c r="G286">
        <v>24.175070000000002</v>
      </c>
      <c r="H286">
        <v>0</v>
      </c>
      <c r="I286">
        <v>0</v>
      </c>
      <c r="J286">
        <v>1.1825909999999999</v>
      </c>
      <c r="K286">
        <v>24.211819999999999</v>
      </c>
      <c r="L286">
        <v>0</v>
      </c>
      <c r="M286">
        <v>0</v>
      </c>
      <c r="N286">
        <v>1.1796469999999999</v>
      </c>
      <c r="O286">
        <v>24.22824</v>
      </c>
      <c r="P286">
        <v>0</v>
      </c>
      <c r="Q286">
        <v>0</v>
      </c>
      <c r="R286">
        <v>1.1767319999999999</v>
      </c>
      <c r="S286">
        <v>24.055129999999998</v>
      </c>
      <c r="T286">
        <v>0</v>
      </c>
      <c r="U286">
        <v>0</v>
      </c>
      <c r="V286">
        <v>1.1738770000000001</v>
      </c>
      <c r="W286">
        <v>23.643650000000001</v>
      </c>
      <c r="X286">
        <v>0</v>
      </c>
      <c r="Y286">
        <v>0</v>
      </c>
      <c r="Z286">
        <v>1.1710389999999999</v>
      </c>
      <c r="AA286">
        <v>23.361899999999999</v>
      </c>
      <c r="AB286">
        <v>0</v>
      </c>
      <c r="AC286">
        <v>0</v>
      </c>
      <c r="AD286">
        <v>1.168312</v>
      </c>
      <c r="AE286">
        <v>23.2133</v>
      </c>
      <c r="AF286">
        <v>0</v>
      </c>
      <c r="AG286">
        <v>0</v>
      </c>
      <c r="AH286">
        <v>1.1654260000000001</v>
      </c>
      <c r="AI286">
        <v>23.5444</v>
      </c>
      <c r="AJ286">
        <v>0</v>
      </c>
      <c r="AK286">
        <v>0</v>
      </c>
      <c r="AL286">
        <v>1.1624209999999999</v>
      </c>
      <c r="AM286">
        <v>24.054200000000002</v>
      </c>
      <c r="AN286">
        <v>0</v>
      </c>
      <c r="AO286">
        <v>0</v>
      </c>
      <c r="AP286">
        <v>1.158976</v>
      </c>
      <c r="AQ286">
        <v>24.546690000000002</v>
      </c>
      <c r="AR286">
        <v>0</v>
      </c>
      <c r="AS286">
        <v>0</v>
      </c>
      <c r="AT286">
        <v>1.155084</v>
      </c>
      <c r="AU286">
        <v>24.874739999999999</v>
      </c>
      <c r="AV286">
        <v>0</v>
      </c>
      <c r="AW286">
        <v>0</v>
      </c>
      <c r="AX286">
        <v>1.1511720000000001</v>
      </c>
      <c r="AY286">
        <v>24.82611</v>
      </c>
      <c r="AZ286">
        <v>0</v>
      </c>
      <c r="BA286">
        <v>0</v>
      </c>
      <c r="BB286">
        <v>1.147248</v>
      </c>
      <c r="BC286">
        <v>24.681809999999999</v>
      </c>
      <c r="BD286">
        <v>0</v>
      </c>
      <c r="BE286">
        <v>0</v>
      </c>
      <c r="BF286">
        <v>1.143553</v>
      </c>
      <c r="BG286">
        <v>24.607669999999999</v>
      </c>
      <c r="BH286">
        <v>1.08663E-29</v>
      </c>
      <c r="BI286">
        <v>3.460964E-28</v>
      </c>
      <c r="BJ286">
        <v>1.1401460000000001</v>
      </c>
      <c r="BK286">
        <v>24.7516</v>
      </c>
      <c r="BL286" s="1">
        <v>3.5572739999999999E-19</v>
      </c>
      <c r="BM286" s="1">
        <v>1.161823E-17</v>
      </c>
      <c r="BN286">
        <v>1.136933</v>
      </c>
      <c r="BO286">
        <v>25.390619999999998</v>
      </c>
      <c r="BP286" s="1">
        <v>4.8513729999999999E-12</v>
      </c>
      <c r="BQ286" s="1">
        <v>1.5584019999999999E-10</v>
      </c>
      <c r="BR286">
        <v>1.1338239999999999</v>
      </c>
      <c r="BS286">
        <v>26.01446</v>
      </c>
      <c r="BT286" s="1">
        <v>8.2171549999999998E-8</v>
      </c>
      <c r="BU286" s="1">
        <v>2.6858460000000002E-6</v>
      </c>
      <c r="BV286">
        <v>1.130663</v>
      </c>
      <c r="BW286">
        <v>26.542960000000001</v>
      </c>
      <c r="BX286" s="1">
        <v>4.8435150000000003E-5</v>
      </c>
      <c r="BY286" s="1">
        <v>1.597614E-3</v>
      </c>
      <c r="BZ286">
        <v>1.127275</v>
      </c>
      <c r="CA286">
        <v>26.81054</v>
      </c>
      <c r="CB286" s="1">
        <v>5.2636310000000004E-3</v>
      </c>
      <c r="CC286" s="1">
        <v>0.17473250000000001</v>
      </c>
      <c r="CD286">
        <v>1.123656</v>
      </c>
      <c r="CE286">
        <v>26.691960000000002</v>
      </c>
      <c r="CF286" s="1">
        <v>0.1714289</v>
      </c>
      <c r="CG286" s="1">
        <v>5.7247709999999996</v>
      </c>
      <c r="CH286">
        <v>1.119564</v>
      </c>
      <c r="CI286">
        <v>26.28932</v>
      </c>
      <c r="CJ286" s="1">
        <v>2.1658759999999999</v>
      </c>
      <c r="CK286" s="1">
        <v>72.798959999999994</v>
      </c>
      <c r="CL286">
        <v>1.1150040000000001</v>
      </c>
      <c r="CM286">
        <v>25.993289999999998</v>
      </c>
      <c r="CN286" s="1">
        <v>12.62621</v>
      </c>
      <c r="CO286">
        <v>426.83319999999998</v>
      </c>
      <c r="CP286">
        <v>1.1099220000000001</v>
      </c>
      <c r="CQ286">
        <v>26.034549999999999</v>
      </c>
      <c r="CR286" s="1">
        <v>38.565829999999998</v>
      </c>
      <c r="CS286">
        <v>1311.23</v>
      </c>
      <c r="CT286">
        <v>1.104344</v>
      </c>
      <c r="CU286">
        <v>26.521529999999998</v>
      </c>
      <c r="CV286">
        <v>68.276420000000002</v>
      </c>
      <c r="CW286">
        <v>2334.8049999999998</v>
      </c>
      <c r="CX286">
        <v>1.0983700000000001</v>
      </c>
      <c r="CY286">
        <v>26.75</v>
      </c>
      <c r="CZ286">
        <v>76.130960000000002</v>
      </c>
      <c r="DA286">
        <v>2618.2919999999999</v>
      </c>
      <c r="DB286">
        <v>1.0919220000000001</v>
      </c>
      <c r="DC286">
        <v>27.18554</v>
      </c>
      <c r="DD286">
        <v>57.271929999999998</v>
      </c>
      <c r="DE286">
        <v>1980.989</v>
      </c>
      <c r="DF286">
        <v>1.085337</v>
      </c>
      <c r="DG286">
        <v>27.460270000000001</v>
      </c>
      <c r="DH286">
        <v>30.879059999999999</v>
      </c>
      <c r="DI286">
        <v>1073.8699999999999</v>
      </c>
      <c r="DJ286">
        <v>1.078457</v>
      </c>
      <c r="DK286">
        <v>27.32263</v>
      </c>
      <c r="DL286">
        <v>12.576460000000001</v>
      </c>
      <c r="DM286">
        <v>439.68830000000003</v>
      </c>
      <c r="DN286">
        <v>1.071404</v>
      </c>
      <c r="DO286">
        <v>26.919360000000001</v>
      </c>
      <c r="DP286">
        <v>4.0679860000000003</v>
      </c>
      <c r="DQ286">
        <v>143.0265</v>
      </c>
      <c r="DR286">
        <v>1.0640000000000001</v>
      </c>
      <c r="DS286">
        <v>26.546880000000002</v>
      </c>
      <c r="DT286">
        <v>1.114733</v>
      </c>
      <c r="DU286">
        <v>39.418430000000001</v>
      </c>
      <c r="DV286">
        <v>1.056381</v>
      </c>
      <c r="DW286">
        <v>26.459029999999998</v>
      </c>
      <c r="DX286">
        <v>0.29795579999999999</v>
      </c>
      <c r="DY286">
        <v>10.58225</v>
      </c>
      <c r="DZ286">
        <v>1.0486789999999999</v>
      </c>
      <c r="EA286">
        <v>27.03154</v>
      </c>
      <c r="EB286">
        <v>0.1094812</v>
      </c>
      <c r="EC286">
        <v>3.8952330000000002</v>
      </c>
      <c r="ED286">
        <v>1.0409090000000001</v>
      </c>
      <c r="EE286">
        <v>27.805299999999999</v>
      </c>
      <c r="EF286">
        <v>7.2144570000000005E-2</v>
      </c>
      <c r="EG286">
        <v>2.5718869999999998</v>
      </c>
      <c r="EH286">
        <v>1.033172</v>
      </c>
      <c r="EI286">
        <v>28.564910000000001</v>
      </c>
      <c r="EJ286">
        <v>6.5160170000000003E-2</v>
      </c>
      <c r="EK286">
        <v>2.332058</v>
      </c>
      <c r="EL286">
        <v>1.0264150000000001</v>
      </c>
      <c r="EM286">
        <v>29.112970000000001</v>
      </c>
      <c r="EN286">
        <v>6.2425210000000002E-2</v>
      </c>
      <c r="EO286">
        <v>2.242902</v>
      </c>
      <c r="EP286">
        <v>1.019628</v>
      </c>
      <c r="EQ286">
        <v>29.036190000000001</v>
      </c>
      <c r="ER286">
        <v>5.9122319999999999E-2</v>
      </c>
      <c r="ES286">
        <v>2.1330800000000001</v>
      </c>
      <c r="ET286">
        <v>1.0127600000000001</v>
      </c>
      <c r="EU286">
        <v>28.449010000000001</v>
      </c>
      <c r="EV286">
        <v>5.4923810000000003E-2</v>
      </c>
      <c r="EW286">
        <v>1.98983</v>
      </c>
      <c r="EX286">
        <v>1.005811</v>
      </c>
      <c r="EY286">
        <v>27.84779</v>
      </c>
      <c r="EZ286" s="1">
        <v>5.0260340000000001E-2</v>
      </c>
      <c r="FA286">
        <v>1.828335</v>
      </c>
      <c r="FB286">
        <v>0.9987627</v>
      </c>
      <c r="FC286">
        <v>27.40654</v>
      </c>
      <c r="FD286" s="1">
        <v>4.5551010000000003E-2</v>
      </c>
      <c r="FE286">
        <v>1.663705</v>
      </c>
      <c r="FF286">
        <v>0.99192789999999997</v>
      </c>
      <c r="FG286">
        <v>27.453230000000001</v>
      </c>
      <c r="FH286" s="1">
        <v>4.1066520000000002E-2</v>
      </c>
      <c r="FI286">
        <v>1.5061310000000001</v>
      </c>
      <c r="FJ286">
        <v>0.98479510000000003</v>
      </c>
      <c r="FK286">
        <v>27.629259999999999</v>
      </c>
      <c r="FL286" s="1">
        <v>3.6904770000000003E-2</v>
      </c>
      <c r="FM286">
        <v>1.3593789999999999</v>
      </c>
      <c r="FN286">
        <v>0.97751120000000002</v>
      </c>
      <c r="FO286">
        <v>27.797090000000001</v>
      </c>
      <c r="FP286" s="1">
        <v>3.3118649999999999E-2</v>
      </c>
      <c r="FQ286">
        <v>1.225384</v>
      </c>
      <c r="FR286">
        <v>0.97028029999999998</v>
      </c>
      <c r="FS286">
        <v>27.855049999999999</v>
      </c>
      <c r="FT286" s="1">
        <v>2.972031E-2</v>
      </c>
      <c r="FU286">
        <v>1.1044560000000001</v>
      </c>
      <c r="FV286">
        <v>0.96369329999999997</v>
      </c>
      <c r="FW286">
        <v>27.762460000000001</v>
      </c>
      <c r="FX286" s="1">
        <v>2.671513E-2</v>
      </c>
      <c r="FY286">
        <v>0.99649350000000003</v>
      </c>
      <c r="FZ286">
        <v>0.95721999999999996</v>
      </c>
      <c r="GA286">
        <v>27.511240000000001</v>
      </c>
      <c r="GB286" s="1">
        <v>2.4028339999999999E-2</v>
      </c>
      <c r="GC286">
        <v>0.89951760000000003</v>
      </c>
      <c r="GD286">
        <v>0.9507447</v>
      </c>
      <c r="GE286">
        <v>27.184419999999999</v>
      </c>
      <c r="GF286" s="1">
        <v>2.1609239999999998E-2</v>
      </c>
      <c r="GG286">
        <v>0.81190660000000003</v>
      </c>
      <c r="GH286">
        <v>0.94459559999999998</v>
      </c>
      <c r="GI286">
        <v>26.946580000000001</v>
      </c>
      <c r="GJ286" s="1">
        <v>1.9432979999999999E-2</v>
      </c>
      <c r="GK286">
        <v>0.73248679999999999</v>
      </c>
      <c r="GL286">
        <v>0.9387721</v>
      </c>
      <c r="GM286">
        <v>27.159279999999999</v>
      </c>
      <c r="GN286" s="1">
        <v>1.7475649999999999E-2</v>
      </c>
      <c r="GO286">
        <v>0.66065790000000002</v>
      </c>
      <c r="GP286">
        <v>0.93291650000000004</v>
      </c>
      <c r="GQ286">
        <v>27.617450000000002</v>
      </c>
      <c r="GR286" s="1">
        <v>1.570624E-2</v>
      </c>
      <c r="GS286">
        <v>0.59550139999999996</v>
      </c>
      <c r="GT286">
        <v>0.92743140000000002</v>
      </c>
      <c r="GU286">
        <v>28.250430000000001</v>
      </c>
      <c r="GV286" s="1">
        <v>1.411545E-2</v>
      </c>
      <c r="GW286">
        <v>0.53656839999999995</v>
      </c>
      <c r="GX286">
        <v>0.92265370000000002</v>
      </c>
      <c r="GY286">
        <v>28.809049999999999</v>
      </c>
      <c r="GZ286" s="1">
        <v>1.268885E-2</v>
      </c>
      <c r="HA286">
        <v>0.48344959999999998</v>
      </c>
      <c r="HB286">
        <v>0.91831229999999997</v>
      </c>
      <c r="HC286">
        <v>29.055820000000001</v>
      </c>
      <c r="HD286" s="1">
        <v>1.140569E-2</v>
      </c>
      <c r="HE286">
        <v>0.43549650000000001</v>
      </c>
      <c r="HF286">
        <v>0.91442069999999998</v>
      </c>
      <c r="HG286">
        <v>28.80256</v>
      </c>
      <c r="HH286" s="1">
        <v>1.0248480000000001E-2</v>
      </c>
      <c r="HI286">
        <v>0.39205570000000001</v>
      </c>
      <c r="HJ286">
        <v>0.91104689999999999</v>
      </c>
      <c r="HK286">
        <v>28.387650000000001</v>
      </c>
      <c r="HL286" s="1">
        <v>9.2007089999999996E-3</v>
      </c>
      <c r="HM286">
        <v>0.35254990000000003</v>
      </c>
      <c r="HN286">
        <v>0.90819939999999999</v>
      </c>
      <c r="HO286">
        <v>27.971609999999998</v>
      </c>
      <c r="HP286" s="1">
        <v>8.2483109999999995E-3</v>
      </c>
      <c r="HQ286">
        <v>0.3164921</v>
      </c>
      <c r="HR286">
        <v>0.90593889999999999</v>
      </c>
      <c r="HS286">
        <v>27.884460000000001</v>
      </c>
      <c r="HT286" s="1">
        <v>7.3779700000000002E-3</v>
      </c>
      <c r="HU286">
        <v>0.28337200000000001</v>
      </c>
      <c r="HV286">
        <v>0.90408330000000003</v>
      </c>
      <c r="HW286">
        <v>28.08942</v>
      </c>
      <c r="HX286">
        <v>6.5758759999999996E-3</v>
      </c>
      <c r="HY286">
        <v>0.2527625</v>
      </c>
      <c r="HZ286">
        <v>0.90256840000000005</v>
      </c>
      <c r="IA286">
        <v>28.286259999999999</v>
      </c>
      <c r="IB286" s="1">
        <v>5.8318689999999999E-3</v>
      </c>
      <c r="IC286">
        <v>0.22431100000000001</v>
      </c>
      <c r="ID286">
        <v>0.9013198</v>
      </c>
      <c r="IE286">
        <v>28.55275</v>
      </c>
      <c r="IF286" s="1">
        <v>5.1331090000000003E-3</v>
      </c>
      <c r="IG286">
        <v>0.19754679999999999</v>
      </c>
      <c r="IH286">
        <v>0.90030840000000001</v>
      </c>
      <c r="II286">
        <v>28.607099999999999</v>
      </c>
      <c r="IJ286" s="1">
        <v>4.4630410000000001E-3</v>
      </c>
      <c r="IK286">
        <v>0.17185819999999999</v>
      </c>
      <c r="IL286">
        <v>0.89953680000000003</v>
      </c>
      <c r="IM286">
        <v>28.394749999999998</v>
      </c>
      <c r="IN286" s="1">
        <v>3.8098609999999999E-3</v>
      </c>
      <c r="IO286">
        <v>0.1467755</v>
      </c>
      <c r="IP286">
        <v>0.89892380000000005</v>
      </c>
      <c r="IQ286">
        <v>28.092269999999999</v>
      </c>
      <c r="IR286" s="1">
        <v>3.1773999999999999E-3</v>
      </c>
      <c r="IS286">
        <v>0.1224562</v>
      </c>
      <c r="IT286">
        <v>0.89842619999999995</v>
      </c>
      <c r="IU286">
        <v>27.90842</v>
      </c>
      <c r="IV286" s="1">
        <v>2.589301E-3</v>
      </c>
      <c r="IW286">
        <v>9.9817660000000002E-2</v>
      </c>
      <c r="IX286">
        <v>0.89800630000000004</v>
      </c>
      <c r="IY286">
        <v>28.322700000000001</v>
      </c>
      <c r="IZ286" s="1">
        <v>2.077597E-3</v>
      </c>
      <c r="JA286">
        <v>8.0118599999999998E-2</v>
      </c>
      <c r="JB286">
        <v>0.89771710000000005</v>
      </c>
      <c r="JC286">
        <v>28.84629</v>
      </c>
      <c r="JD286" s="1">
        <v>1.6659070000000001E-3</v>
      </c>
      <c r="JE286">
        <v>6.4244120000000002E-2</v>
      </c>
      <c r="JF286">
        <v>0.89744040000000003</v>
      </c>
      <c r="JG286">
        <v>29.304549999999999</v>
      </c>
      <c r="JH286" s="1">
        <v>1.3575550000000001E-3</v>
      </c>
      <c r="JI286">
        <v>5.2350059999999997E-2</v>
      </c>
      <c r="JJ286">
        <v>0.89714749999999999</v>
      </c>
      <c r="JK286">
        <v>29.360530000000001</v>
      </c>
      <c r="JL286" s="1">
        <v>1.1385290000000001E-3</v>
      </c>
      <c r="JM286">
        <v>4.3901469999999998E-2</v>
      </c>
      <c r="JN286">
        <v>0.89690729999999996</v>
      </c>
      <c r="JO286">
        <v>29.170549999999999</v>
      </c>
      <c r="JP286" s="1">
        <v>9.8588949999999995E-4</v>
      </c>
      <c r="JQ286">
        <v>3.8009910000000001E-2</v>
      </c>
      <c r="JR286">
        <v>0.89663619999999999</v>
      </c>
      <c r="JS286">
        <v>28.712599999999998</v>
      </c>
      <c r="JT286" s="1">
        <v>8.7679179999999998E-4</v>
      </c>
      <c r="JU286">
        <v>3.3801989999999997E-2</v>
      </c>
      <c r="JV286">
        <v>0.89638479999999998</v>
      </c>
      <c r="JW286">
        <v>28.285139999999998</v>
      </c>
      <c r="JX286" s="1">
        <v>7.9425079999999998E-4</v>
      </c>
      <c r="JY286">
        <v>3.0619859999999999E-2</v>
      </c>
      <c r="JZ286">
        <v>0.89608339999999997</v>
      </c>
      <c r="KA286">
        <v>27.952120000000001</v>
      </c>
      <c r="KB286" s="1">
        <v>7.2792739999999999E-4</v>
      </c>
      <c r="KC286" s="1">
        <v>2.8066730000000002E-2</v>
      </c>
      <c r="KD286">
        <v>0.8957444</v>
      </c>
      <c r="KE286">
        <v>28.115880000000001</v>
      </c>
      <c r="KF286" s="1">
        <v>6.7296019999999997E-4</v>
      </c>
      <c r="KG286" s="1">
        <v>2.5952070000000001E-2</v>
      </c>
      <c r="KH286">
        <v>0.89546939999999997</v>
      </c>
      <c r="KI286">
        <v>28.342390000000002</v>
      </c>
      <c r="KJ286" s="1">
        <v>6.2712209999999996E-4</v>
      </c>
      <c r="KK286" s="1">
        <v>2.418462E-2</v>
      </c>
      <c r="KL286">
        <v>0.89509680000000003</v>
      </c>
      <c r="KM286">
        <v>28.644649999999999</v>
      </c>
      <c r="KN286" s="1">
        <v>5.8871260000000001E-4</v>
      </c>
      <c r="KO286">
        <v>2.2707419999999999E-2</v>
      </c>
      <c r="KP286">
        <v>0.89478420000000003</v>
      </c>
      <c r="KQ286">
        <v>28.967120000000001</v>
      </c>
      <c r="KR286" s="1">
        <v>5.5653009999999999E-4</v>
      </c>
      <c r="KS286" s="1">
        <v>2.1467679999999999E-2</v>
      </c>
      <c r="KT286">
        <v>0.89444069999999998</v>
      </c>
      <c r="KU286">
        <v>29.03764</v>
      </c>
      <c r="KV286" s="1">
        <v>5.2923230000000003E-4</v>
      </c>
      <c r="KW286" s="1">
        <v>2.0417939999999999E-2</v>
      </c>
      <c r="KX286">
        <v>0.89409019999999995</v>
      </c>
      <c r="KY286">
        <v>28.93826</v>
      </c>
      <c r="KZ286" s="1">
        <v>5.0591280000000002E-4</v>
      </c>
      <c r="LA286" s="1">
        <v>1.9520900000000001E-2</v>
      </c>
      <c r="LB286">
        <v>0.89373950000000002</v>
      </c>
      <c r="LC286">
        <v>28.761430000000001</v>
      </c>
      <c r="LD286" s="1">
        <v>4.8570139999999998E-4</v>
      </c>
      <c r="LE286" s="1">
        <v>1.874435E-2</v>
      </c>
      <c r="LF286">
        <v>0.89344579999999996</v>
      </c>
      <c r="LG286">
        <v>28.639279999999999</v>
      </c>
      <c r="LH286" s="1">
        <v>4.6769759999999998E-4</v>
      </c>
      <c r="LI286" s="1">
        <v>1.8051129999999999E-2</v>
      </c>
      <c r="LJ286">
        <v>0.89311090000000004</v>
      </c>
      <c r="LK286">
        <v>28.84591</v>
      </c>
      <c r="LL286" s="1">
        <v>4.508623E-4</v>
      </c>
      <c r="LM286" s="1">
        <v>1.740394E-2</v>
      </c>
      <c r="LN286">
        <v>0.89279189999999997</v>
      </c>
      <c r="LO286">
        <v>29.080310000000001</v>
      </c>
      <c r="LP286" s="1">
        <v>4.3442820000000001E-4</v>
      </c>
      <c r="LQ286" s="1">
        <v>1.6772619999999999E-2</v>
      </c>
      <c r="LR286">
        <v>0.89252549999999997</v>
      </c>
      <c r="LS286">
        <v>29.344719999999999</v>
      </c>
      <c r="LT286" s="1">
        <v>4.1802179999999998E-4</v>
      </c>
      <c r="LU286" s="1">
        <v>1.6141470000000002E-2</v>
      </c>
      <c r="LV286">
        <v>0.89231229999999995</v>
      </c>
      <c r="LW286">
        <v>29.503029999999999</v>
      </c>
      <c r="LX286" s="1">
        <v>4.0149899999999999E-4</v>
      </c>
      <c r="LY286">
        <v>1.5504230000000001E-2</v>
      </c>
      <c r="LZ286">
        <v>0.89210860000000003</v>
      </c>
      <c r="MA286">
        <v>29.46313</v>
      </c>
      <c r="MB286" s="1">
        <v>3.844489E-4</v>
      </c>
      <c r="MC286" s="1">
        <v>1.486695E-2</v>
      </c>
      <c r="MD286">
        <v>0.89194450000000003</v>
      </c>
      <c r="ME286">
        <v>29.123819999999998</v>
      </c>
      <c r="MF286" s="1">
        <v>3.667969E-4</v>
      </c>
      <c r="MG286" s="1">
        <v>1.423439E-2</v>
      </c>
      <c r="MH286">
        <v>0.89180590000000004</v>
      </c>
      <c r="MI286">
        <v>28.744599999999998</v>
      </c>
      <c r="MJ286" s="1">
        <v>3.4965050000000002E-4</v>
      </c>
      <c r="MK286" s="1">
        <v>1.361445E-2</v>
      </c>
      <c r="ML286">
        <v>0.89169449999999995</v>
      </c>
      <c r="MM286">
        <v>28.4054</v>
      </c>
      <c r="MN286" s="1">
        <v>3.3311449999999998E-4</v>
      </c>
      <c r="MO286" s="1">
        <v>1.3011129999999999E-2</v>
      </c>
      <c r="MP286">
        <v>0.89163020000000004</v>
      </c>
      <c r="MQ286">
        <v>28.571079999999998</v>
      </c>
      <c r="MR286" s="1">
        <v>3.1724280000000002E-4</v>
      </c>
      <c r="MS286" s="1">
        <v>1.2427779999999999E-2</v>
      </c>
      <c r="MT286">
        <v>0.89156029999999997</v>
      </c>
      <c r="MU286">
        <v>28.581849999999999</v>
      </c>
      <c r="MV286" s="1">
        <v>3.0210369999999999E-4</v>
      </c>
      <c r="MW286" s="1">
        <v>1.186896E-2</v>
      </c>
      <c r="MX286">
        <v>0.89149480000000003</v>
      </c>
      <c r="MY286">
        <v>28.466650000000001</v>
      </c>
      <c r="MZ286" s="1">
        <v>2.8782329999999998E-4</v>
      </c>
      <c r="NA286" s="1">
        <v>1.133762E-2</v>
      </c>
      <c r="NB286">
        <v>0.89145589999999997</v>
      </c>
      <c r="NC286">
        <v>28.258430000000001</v>
      </c>
      <c r="ND286" s="1">
        <v>2.742663E-4</v>
      </c>
      <c r="NE286" s="1">
        <v>1.083052E-2</v>
      </c>
      <c r="NF286">
        <v>0.89145090000000005</v>
      </c>
      <c r="NG286">
        <v>28.15907</v>
      </c>
      <c r="NH286" s="1">
        <v>2.6124950000000003E-4</v>
      </c>
      <c r="NI286" s="1">
        <v>1.034147E-2</v>
      </c>
      <c r="NJ286">
        <v>0.89139279999999999</v>
      </c>
      <c r="NK286">
        <v>27.994890000000002</v>
      </c>
      <c r="NL286" s="1">
        <v>2.4860689999999999E-4</v>
      </c>
      <c r="NM286" s="1">
        <v>9.8644089999999993E-3</v>
      </c>
      <c r="NN286">
        <v>0.8914029</v>
      </c>
      <c r="NO286">
        <v>27.79149</v>
      </c>
      <c r="NP286" s="1">
        <v>2.3627779999999999E-4</v>
      </c>
      <c r="NQ286" s="1">
        <v>9.3958489999999995E-3</v>
      </c>
      <c r="NR286">
        <v>0.8914067</v>
      </c>
      <c r="NS286">
        <v>27.588270000000001</v>
      </c>
      <c r="NT286" s="1">
        <v>2.2431029999999999E-4</v>
      </c>
      <c r="NU286">
        <v>8.9386420000000001E-3</v>
      </c>
      <c r="NV286">
        <v>0.89142299999999997</v>
      </c>
      <c r="NW286">
        <v>27.90841</v>
      </c>
      <c r="NX286" s="1">
        <v>2.1294679999999999E-4</v>
      </c>
      <c r="NY286" s="1">
        <v>8.5027350000000008E-3</v>
      </c>
      <c r="NZ286">
        <v>0.89140240000000004</v>
      </c>
      <c r="OA286">
        <v>28.327010000000001</v>
      </c>
      <c r="OB286" s="1">
        <v>2.0239929999999999E-4</v>
      </c>
      <c r="OC286" s="1">
        <v>8.0968640000000005E-3</v>
      </c>
      <c r="OD286">
        <v>0.8913835</v>
      </c>
      <c r="OE286">
        <v>28.60568</v>
      </c>
      <c r="OF286" s="1">
        <v>1.9276309999999999E-4</v>
      </c>
      <c r="OG286" s="1">
        <v>7.7259770000000002E-3</v>
      </c>
      <c r="OH286">
        <v>0.8914086</v>
      </c>
      <c r="OI286">
        <v>28.79889</v>
      </c>
      <c r="OJ286" s="1">
        <v>1.8402159999999999E-4</v>
      </c>
      <c r="OK286" s="1">
        <v>7.3887290000000001E-3</v>
      </c>
    </row>
    <row r="287" spans="1:401" x14ac:dyDescent="0.35">
      <c r="A287">
        <v>293</v>
      </c>
      <c r="B287" t="s">
        <v>4</v>
      </c>
      <c r="C287" t="s">
        <v>181</v>
      </c>
      <c r="D287" t="s">
        <v>293</v>
      </c>
      <c r="E287">
        <v>870.41129999999998</v>
      </c>
      <c r="F287">
        <v>1.2272050000000001</v>
      </c>
      <c r="G287">
        <v>24.18938</v>
      </c>
      <c r="H287">
        <v>0</v>
      </c>
      <c r="I287">
        <v>0</v>
      </c>
      <c r="J287">
        <v>1.2245520000000001</v>
      </c>
      <c r="K287">
        <v>24.23115</v>
      </c>
      <c r="L287">
        <v>0</v>
      </c>
      <c r="M287">
        <v>0</v>
      </c>
      <c r="N287">
        <v>1.221913</v>
      </c>
      <c r="O287">
        <v>24.24888</v>
      </c>
      <c r="P287">
        <v>0</v>
      </c>
      <c r="Q287">
        <v>0</v>
      </c>
      <c r="R287">
        <v>1.219268</v>
      </c>
      <c r="S287">
        <v>24.069479999999999</v>
      </c>
      <c r="T287">
        <v>0</v>
      </c>
      <c r="U287">
        <v>0</v>
      </c>
      <c r="V287">
        <v>1.2166809999999999</v>
      </c>
      <c r="W287">
        <v>23.656179999999999</v>
      </c>
      <c r="X287">
        <v>0</v>
      </c>
      <c r="Y287">
        <v>0</v>
      </c>
      <c r="Z287">
        <v>1.214108</v>
      </c>
      <c r="AA287">
        <v>23.370529999999999</v>
      </c>
      <c r="AB287">
        <v>0</v>
      </c>
      <c r="AC287">
        <v>0</v>
      </c>
      <c r="AD287">
        <v>1.2116480000000001</v>
      </c>
      <c r="AE287">
        <v>23.221240000000002</v>
      </c>
      <c r="AF287">
        <v>0</v>
      </c>
      <c r="AG287">
        <v>0</v>
      </c>
      <c r="AH287">
        <v>1.2090920000000001</v>
      </c>
      <c r="AI287">
        <v>23.557580000000002</v>
      </c>
      <c r="AJ287">
        <v>0</v>
      </c>
      <c r="AK287">
        <v>0</v>
      </c>
      <c r="AL287">
        <v>1.2063429999999999</v>
      </c>
      <c r="AM287">
        <v>24.067730000000001</v>
      </c>
      <c r="AN287">
        <v>0</v>
      </c>
      <c r="AO287">
        <v>0</v>
      </c>
      <c r="AP287">
        <v>1.203184</v>
      </c>
      <c r="AQ287">
        <v>24.563749999999999</v>
      </c>
      <c r="AR287">
        <v>0</v>
      </c>
      <c r="AS287">
        <v>0</v>
      </c>
      <c r="AT287">
        <v>1.1996869999999999</v>
      </c>
      <c r="AU287">
        <v>24.892440000000001</v>
      </c>
      <c r="AV287">
        <v>0</v>
      </c>
      <c r="AW287">
        <v>0</v>
      </c>
      <c r="AX287">
        <v>1.1960029999999999</v>
      </c>
      <c r="AY287">
        <v>24.838660000000001</v>
      </c>
      <c r="AZ287">
        <v>0</v>
      </c>
      <c r="BA287">
        <v>0</v>
      </c>
      <c r="BB287">
        <v>1.1923870000000001</v>
      </c>
      <c r="BC287">
        <v>24.692360000000001</v>
      </c>
      <c r="BD287">
        <v>0</v>
      </c>
      <c r="BE287">
        <v>0</v>
      </c>
      <c r="BF287">
        <v>1.188992</v>
      </c>
      <c r="BG287">
        <v>24.612580000000001</v>
      </c>
      <c r="BH287">
        <v>8.3295389999999997E-30</v>
      </c>
      <c r="BI287">
        <v>8.1377190000000007E-28</v>
      </c>
      <c r="BJ287">
        <v>1.1858979999999999</v>
      </c>
      <c r="BK287">
        <v>24.759350000000001</v>
      </c>
      <c r="BL287" s="1">
        <v>3.405077E-19</v>
      </c>
      <c r="BM287" s="1">
        <v>6.4714070000000002E-17</v>
      </c>
      <c r="BN287">
        <v>1.182984</v>
      </c>
      <c r="BO287">
        <v>25.401330000000002</v>
      </c>
      <c r="BP287" s="1">
        <v>4.3882320000000001E-12</v>
      </c>
      <c r="BQ287" s="1">
        <v>6.9812960000000002E-10</v>
      </c>
      <c r="BR287">
        <v>1.180166</v>
      </c>
      <c r="BS287">
        <v>26.025670000000002</v>
      </c>
      <c r="BT287" s="1">
        <v>7.764482E-8</v>
      </c>
      <c r="BU287" s="1">
        <v>1.439536E-5</v>
      </c>
      <c r="BV287">
        <v>1.1772339999999999</v>
      </c>
      <c r="BW287">
        <v>26.556539999999998</v>
      </c>
      <c r="BX287" s="1">
        <v>4.6491030000000001E-5</v>
      </c>
      <c r="BY287" s="1">
        <v>9.1739879999999992E-3</v>
      </c>
      <c r="BZ287">
        <v>1.174175</v>
      </c>
      <c r="CA287">
        <v>26.82676</v>
      </c>
      <c r="CB287" s="1">
        <v>5.1048100000000004E-3</v>
      </c>
      <c r="CC287" s="1">
        <v>1.051885</v>
      </c>
      <c r="CD287">
        <v>1.1708510000000001</v>
      </c>
      <c r="CE287">
        <v>26.70373</v>
      </c>
      <c r="CF287" s="1">
        <v>0.16757730000000001</v>
      </c>
      <c r="CG287" s="1">
        <v>35.779359999999997</v>
      </c>
      <c r="CH287">
        <v>1.167117</v>
      </c>
      <c r="CI287">
        <v>26.301870000000001</v>
      </c>
      <c r="CJ287" s="1">
        <v>2.1308509999999998</v>
      </c>
      <c r="CK287">
        <v>469.46460000000002</v>
      </c>
      <c r="CL287">
        <v>1.1629670000000001</v>
      </c>
      <c r="CM287">
        <v>26.002079999999999</v>
      </c>
      <c r="CN287" s="1">
        <v>12.488759999999999</v>
      </c>
      <c r="CO287">
        <v>2827.36</v>
      </c>
      <c r="CP287">
        <v>1.1583079999999999</v>
      </c>
      <c r="CQ287">
        <v>26.042020000000001</v>
      </c>
      <c r="CR287" s="1">
        <v>38.319099999999999</v>
      </c>
      <c r="CS287">
        <v>8889.4040000000005</v>
      </c>
      <c r="CT287">
        <v>1.153238</v>
      </c>
      <c r="CU287">
        <v>26.525449999999999</v>
      </c>
      <c r="CV287">
        <v>68.101860000000002</v>
      </c>
      <c r="CW287">
        <v>16151.76</v>
      </c>
      <c r="CX287">
        <v>1.147802</v>
      </c>
      <c r="CY287">
        <v>26.754010000000001</v>
      </c>
      <c r="CZ287">
        <v>76.185299999999998</v>
      </c>
      <c r="DA287">
        <v>18441.599999999999</v>
      </c>
      <c r="DB287">
        <v>1.1420030000000001</v>
      </c>
      <c r="DC287">
        <v>27.198429999999998</v>
      </c>
      <c r="DD287">
        <v>57.475560000000002</v>
      </c>
      <c r="DE287">
        <v>14161.83</v>
      </c>
      <c r="DF287">
        <v>1.136101</v>
      </c>
      <c r="DG287">
        <v>27.473800000000001</v>
      </c>
      <c r="DH287">
        <v>31.06288</v>
      </c>
      <c r="DI287">
        <v>7782.9049999999997</v>
      </c>
      <c r="DJ287">
        <v>1.1299710000000001</v>
      </c>
      <c r="DK287">
        <v>27.336349999999999</v>
      </c>
      <c r="DL287">
        <v>12.67662</v>
      </c>
      <c r="DM287">
        <v>3227.6550000000002</v>
      </c>
      <c r="DN287">
        <v>1.1231599999999999</v>
      </c>
      <c r="DO287">
        <v>26.93788</v>
      </c>
      <c r="DP287">
        <v>4.1069339999999999</v>
      </c>
      <c r="DQ287">
        <v>1061.376</v>
      </c>
      <c r="DR287">
        <v>1.1152249999999999</v>
      </c>
      <c r="DS287">
        <v>26.5627</v>
      </c>
      <c r="DT287">
        <v>1.126498</v>
      </c>
      <c r="DU287">
        <v>294.64850000000001</v>
      </c>
      <c r="DV287">
        <v>1.1070420000000001</v>
      </c>
      <c r="DW287">
        <v>26.473099999999999</v>
      </c>
      <c r="DX287">
        <v>0.30086649999999998</v>
      </c>
      <c r="DY287">
        <v>78.851370000000003</v>
      </c>
      <c r="DZ287">
        <v>1.098767</v>
      </c>
      <c r="EA287">
        <v>27.044</v>
      </c>
      <c r="EB287">
        <v>0.1100931</v>
      </c>
      <c r="EC287">
        <v>28.320430000000002</v>
      </c>
      <c r="ED287">
        <v>1.0904430000000001</v>
      </c>
      <c r="EE287">
        <v>27.814080000000001</v>
      </c>
      <c r="EF287">
        <v>7.2257139999999997E-2</v>
      </c>
      <c r="EG287">
        <v>18.22946</v>
      </c>
      <c r="EH287">
        <v>1.0821510000000001</v>
      </c>
      <c r="EI287">
        <v>28.575510000000001</v>
      </c>
      <c r="EJ287">
        <v>6.518707E-2</v>
      </c>
      <c r="EK287">
        <v>16.404920000000001</v>
      </c>
      <c r="EL287">
        <v>1.0749070000000001</v>
      </c>
      <c r="EM287">
        <v>29.12659</v>
      </c>
      <c r="EN287">
        <v>6.2448070000000001E-2</v>
      </c>
      <c r="EO287">
        <v>15.772970000000001</v>
      </c>
      <c r="EP287">
        <v>1.0676760000000001</v>
      </c>
      <c r="EQ287">
        <v>29.05237</v>
      </c>
      <c r="ER287">
        <v>5.915318E-2</v>
      </c>
      <c r="ES287">
        <v>15.016629999999999</v>
      </c>
      <c r="ET287">
        <v>1.0603290000000001</v>
      </c>
      <c r="EU287">
        <v>28.472519999999999</v>
      </c>
      <c r="EV287">
        <v>5.4960670000000003E-2</v>
      </c>
      <c r="EW287">
        <v>14.02219</v>
      </c>
      <c r="EX287">
        <v>1.052924</v>
      </c>
      <c r="EY287">
        <v>27.872990000000001</v>
      </c>
      <c r="EZ287" s="1">
        <v>5.0298950000000002E-2</v>
      </c>
      <c r="FA287">
        <v>12.909929999999999</v>
      </c>
      <c r="FB287">
        <v>1.0454699999999999</v>
      </c>
      <c r="FC287">
        <v>27.429310000000001</v>
      </c>
      <c r="FD287" s="1">
        <v>4.5588740000000003E-2</v>
      </c>
      <c r="FE287">
        <v>11.775690000000001</v>
      </c>
      <c r="FF287">
        <v>1.0378039999999999</v>
      </c>
      <c r="FG287">
        <v>27.473710000000001</v>
      </c>
      <c r="FH287" s="1">
        <v>4.110188E-2</v>
      </c>
      <c r="FI287">
        <v>10.68563</v>
      </c>
      <c r="FJ287">
        <v>1.0299149999999999</v>
      </c>
      <c r="FK287">
        <v>27.63926</v>
      </c>
      <c r="FL287" s="1">
        <v>3.6937289999999998E-2</v>
      </c>
      <c r="FM287">
        <v>9.6666810000000005</v>
      </c>
      <c r="FN287">
        <v>1.021828</v>
      </c>
      <c r="FO287">
        <v>27.804030000000001</v>
      </c>
      <c r="FP287" s="1">
        <v>3.3148150000000001E-2</v>
      </c>
      <c r="FQ287">
        <v>8.7337240000000005</v>
      </c>
      <c r="FR287">
        <v>1.013852</v>
      </c>
      <c r="FS287">
        <v>27.85632</v>
      </c>
      <c r="FT287" s="1">
        <v>2.97468E-2</v>
      </c>
      <c r="FU287">
        <v>7.889799</v>
      </c>
      <c r="FV287">
        <v>1.0065489999999999</v>
      </c>
      <c r="FW287">
        <v>27.766190000000002</v>
      </c>
      <c r="FX287" s="1">
        <v>2.6738649999999999E-2</v>
      </c>
      <c r="FY287">
        <v>7.134074</v>
      </c>
      <c r="FZ287">
        <v>0.99941690000000005</v>
      </c>
      <c r="GA287">
        <v>27.51961</v>
      </c>
      <c r="GB287">
        <v>2.4049569999999999E-2</v>
      </c>
      <c r="GC287">
        <v>6.4538489999999999</v>
      </c>
      <c r="GD287">
        <v>0.99231239999999998</v>
      </c>
      <c r="GE287">
        <v>27.197749999999999</v>
      </c>
      <c r="GF287" s="1">
        <v>2.1628390000000001E-2</v>
      </c>
      <c r="GG287">
        <v>5.8381259999999999</v>
      </c>
      <c r="GH287">
        <v>0.98548040000000003</v>
      </c>
      <c r="GI287">
        <v>26.966660000000001</v>
      </c>
      <c r="GJ287" s="1">
        <v>1.945032E-2</v>
      </c>
      <c r="GK287">
        <v>5.2787350000000002</v>
      </c>
      <c r="GL287">
        <v>0.9790605</v>
      </c>
      <c r="GM287">
        <v>27.182729999999999</v>
      </c>
      <c r="GN287" s="1">
        <v>1.7491309999999999E-2</v>
      </c>
      <c r="GO287">
        <v>4.7715540000000001</v>
      </c>
      <c r="GP287">
        <v>0.97260270000000004</v>
      </c>
      <c r="GQ287">
        <v>27.635940000000002</v>
      </c>
      <c r="GR287" s="1">
        <v>1.5720390000000001E-2</v>
      </c>
      <c r="GS287">
        <v>4.312538</v>
      </c>
      <c r="GT287">
        <v>0.96655959999999996</v>
      </c>
      <c r="GU287">
        <v>28.26192</v>
      </c>
      <c r="GV287" s="1">
        <v>1.4128170000000001E-2</v>
      </c>
      <c r="GW287">
        <v>3.8959290000000002</v>
      </c>
      <c r="GX287">
        <v>0.96117169999999996</v>
      </c>
      <c r="GY287">
        <v>28.81634</v>
      </c>
      <c r="GZ287" s="1">
        <v>1.270021E-2</v>
      </c>
      <c r="HA287">
        <v>3.5190999999999999</v>
      </c>
      <c r="HB287">
        <v>0.95633219999999997</v>
      </c>
      <c r="HC287">
        <v>29.056059999999999</v>
      </c>
      <c r="HD287" s="1">
        <v>1.141588E-2</v>
      </c>
      <c r="HE287">
        <v>3.177289</v>
      </c>
      <c r="HF287">
        <v>0.95192310000000002</v>
      </c>
      <c r="HG287">
        <v>28.804739999999999</v>
      </c>
      <c r="HH287" s="1">
        <v>1.025765E-2</v>
      </c>
      <c r="HI287">
        <v>2.8664109999999998</v>
      </c>
      <c r="HJ287">
        <v>0.94816080000000003</v>
      </c>
      <c r="HK287">
        <v>28.39865</v>
      </c>
      <c r="HL287" s="1">
        <v>9.2089770000000001E-3</v>
      </c>
      <c r="HM287">
        <v>2.5824829999999999</v>
      </c>
      <c r="HN287">
        <v>0.94505260000000002</v>
      </c>
      <c r="HO287">
        <v>27.98901</v>
      </c>
      <c r="HP287" s="1">
        <v>8.2558040000000003E-3</v>
      </c>
      <c r="HQ287">
        <v>2.3223009999999999</v>
      </c>
      <c r="HR287">
        <v>0.94249039999999995</v>
      </c>
      <c r="HS287">
        <v>27.907710000000002</v>
      </c>
      <c r="HT287" s="1">
        <v>7.3848159999999998E-3</v>
      </c>
      <c r="HU287">
        <v>2.0824120000000002</v>
      </c>
      <c r="HV287">
        <v>0.94038440000000001</v>
      </c>
      <c r="HW287">
        <v>28.110510000000001</v>
      </c>
      <c r="HX287" s="1">
        <v>6.5821600000000001E-3</v>
      </c>
      <c r="HY287">
        <v>1.8600369999999999</v>
      </c>
      <c r="HZ287">
        <v>0.938666</v>
      </c>
      <c r="IA287">
        <v>28.298960000000001</v>
      </c>
      <c r="IB287" s="1">
        <v>5.8377059999999998E-3</v>
      </c>
      <c r="IC287">
        <v>1.6527419999999999</v>
      </c>
      <c r="ID287">
        <v>0.93731779999999998</v>
      </c>
      <c r="IE287">
        <v>28.55903</v>
      </c>
      <c r="IF287" s="1">
        <v>5.138615E-3</v>
      </c>
      <c r="IG287">
        <v>1.457479</v>
      </c>
      <c r="IH287">
        <v>0.9362087</v>
      </c>
      <c r="II287">
        <v>28.603429999999999</v>
      </c>
      <c r="IJ287" s="1">
        <v>4.4683600000000002E-3</v>
      </c>
      <c r="IK287">
        <v>1.2698750000000001</v>
      </c>
      <c r="IL287">
        <v>0.93529280000000004</v>
      </c>
      <c r="IM287">
        <v>28.392569999999999</v>
      </c>
      <c r="IN287" s="1">
        <v>3.8150369999999999E-3</v>
      </c>
      <c r="IO287">
        <v>1.0864560000000001</v>
      </c>
      <c r="IP287">
        <v>0.93463010000000002</v>
      </c>
      <c r="IQ287">
        <v>28.097429999999999</v>
      </c>
      <c r="IR287" s="1">
        <v>3.182327E-3</v>
      </c>
      <c r="IS287">
        <v>0.90816750000000002</v>
      </c>
      <c r="IT287">
        <v>0.93410159999999998</v>
      </c>
      <c r="IU287">
        <v>27.924029999999998</v>
      </c>
      <c r="IV287" s="1">
        <v>2.5937360000000001E-3</v>
      </c>
      <c r="IW287">
        <v>0.74151299999999998</v>
      </c>
      <c r="IX287">
        <v>0.93366340000000003</v>
      </c>
      <c r="IY287">
        <v>28.351469999999999</v>
      </c>
      <c r="IZ287" s="1">
        <v>2.0813030000000001E-3</v>
      </c>
      <c r="JA287">
        <v>0.59570520000000005</v>
      </c>
      <c r="JB287">
        <v>0.93329759999999995</v>
      </c>
      <c r="JC287">
        <v>28.876449999999998</v>
      </c>
      <c r="JD287" s="1">
        <v>1.668772E-3</v>
      </c>
      <c r="JE287">
        <v>0.47759659999999998</v>
      </c>
      <c r="JF287">
        <v>0.93298590000000003</v>
      </c>
      <c r="JG287">
        <v>29.335570000000001</v>
      </c>
      <c r="JH287" s="1">
        <v>1.3596330000000001E-3</v>
      </c>
      <c r="JI287">
        <v>0.38870510000000003</v>
      </c>
      <c r="JJ287">
        <v>0.93266139999999997</v>
      </c>
      <c r="JK287">
        <v>29.38476</v>
      </c>
      <c r="JL287" s="1">
        <v>1.1399800000000001E-3</v>
      </c>
      <c r="JM287">
        <v>0.32536579999999998</v>
      </c>
      <c r="JN287">
        <v>0.93239030000000001</v>
      </c>
      <c r="JO287">
        <v>29.187940000000001</v>
      </c>
      <c r="JP287" s="1">
        <v>9.8690660000000006E-4</v>
      </c>
      <c r="JQ287">
        <v>0.28119769999999999</v>
      </c>
      <c r="JR287">
        <v>0.93212490000000003</v>
      </c>
      <c r="JS287">
        <v>28.725059999999999</v>
      </c>
      <c r="JT287">
        <v>8.7753919999999995E-4</v>
      </c>
      <c r="JU287">
        <v>0.24972910000000001</v>
      </c>
      <c r="JV287">
        <v>0.93180960000000002</v>
      </c>
      <c r="JW287">
        <v>28.29907</v>
      </c>
      <c r="JX287" s="1">
        <v>7.9483590000000001E-4</v>
      </c>
      <c r="JY287">
        <v>0.2260305</v>
      </c>
      <c r="JZ287">
        <v>0.93147639999999998</v>
      </c>
      <c r="KA287">
        <v>27.971309999999999</v>
      </c>
      <c r="KB287" s="1">
        <v>7.2840769999999995E-4</v>
      </c>
      <c r="KC287">
        <v>0.20708029999999999</v>
      </c>
      <c r="KD287">
        <v>0.93113970000000001</v>
      </c>
      <c r="KE287">
        <v>28.143930000000001</v>
      </c>
      <c r="KF287" s="1">
        <v>6.7336049999999997E-4</v>
      </c>
      <c r="KG287">
        <v>0.1914042</v>
      </c>
      <c r="KH287">
        <v>0.93079579999999995</v>
      </c>
      <c r="KI287">
        <v>28.368269999999999</v>
      </c>
      <c r="KJ287" s="1">
        <v>6.2745729999999999E-4</v>
      </c>
      <c r="KK287">
        <v>0.17831259999999999</v>
      </c>
      <c r="KL287">
        <v>0.93038739999999998</v>
      </c>
      <c r="KM287">
        <v>28.666160000000001</v>
      </c>
      <c r="KN287" s="1">
        <v>5.88993E-4</v>
      </c>
      <c r="KO287">
        <v>0.1673683</v>
      </c>
      <c r="KP287">
        <v>0.93003860000000005</v>
      </c>
      <c r="KQ287">
        <v>28.97824</v>
      </c>
      <c r="KR287" s="1">
        <v>5.5676689999999997E-4</v>
      </c>
      <c r="KS287">
        <v>0.15818969999999999</v>
      </c>
      <c r="KT287">
        <v>0.92965690000000001</v>
      </c>
      <c r="KU287">
        <v>29.034269999999999</v>
      </c>
      <c r="KV287" s="1">
        <v>5.2943399999999996E-4</v>
      </c>
      <c r="KW287">
        <v>0.1504286</v>
      </c>
      <c r="KX287">
        <v>0.92930389999999996</v>
      </c>
      <c r="KY287">
        <v>28.93233</v>
      </c>
      <c r="KZ287" s="1">
        <v>5.0608659999999998E-4</v>
      </c>
      <c r="LA287">
        <v>0.14379819999999999</v>
      </c>
      <c r="LB287">
        <v>0.92891489999999999</v>
      </c>
      <c r="LC287">
        <v>28.759699999999999</v>
      </c>
      <c r="LD287" s="1">
        <v>4.8585380000000001E-4</v>
      </c>
      <c r="LE287">
        <v>0.13806560000000001</v>
      </c>
      <c r="LF287">
        <v>0.92854740000000002</v>
      </c>
      <c r="LG287">
        <v>28.648869999999999</v>
      </c>
      <c r="LH287" s="1">
        <v>4.6783609999999999E-4</v>
      </c>
      <c r="LI287">
        <v>0.1329613</v>
      </c>
      <c r="LJ287">
        <v>0.92821010000000004</v>
      </c>
      <c r="LK287">
        <v>28.86975</v>
      </c>
      <c r="LL287" s="1">
        <v>4.5099479999999997E-4</v>
      </c>
      <c r="LM287">
        <v>0.12821170000000001</v>
      </c>
      <c r="LN287">
        <v>0.92789350000000004</v>
      </c>
      <c r="LO287">
        <v>29.107959999999999</v>
      </c>
      <c r="LP287" s="1">
        <v>4.3456030000000001E-4</v>
      </c>
      <c r="LQ287">
        <v>0.1235878</v>
      </c>
      <c r="LR287">
        <v>0.927593</v>
      </c>
      <c r="LS287">
        <v>29.372579999999999</v>
      </c>
      <c r="LT287" s="1">
        <v>4.1815389999999997E-4</v>
      </c>
      <c r="LU287">
        <v>0.1189643</v>
      </c>
      <c r="LV287">
        <v>0.92731529999999995</v>
      </c>
      <c r="LW287">
        <v>29.523350000000001</v>
      </c>
      <c r="LX287" s="1">
        <v>4.0163170000000003E-4</v>
      </c>
      <c r="LY287">
        <v>0.1142968</v>
      </c>
      <c r="LZ287">
        <v>0.92708590000000002</v>
      </c>
      <c r="MA287">
        <v>29.473310000000001</v>
      </c>
      <c r="MB287" s="1">
        <v>3.8458090000000002E-4</v>
      </c>
      <c r="MC287">
        <v>0.1096231</v>
      </c>
      <c r="MD287">
        <v>0.92693479999999995</v>
      </c>
      <c r="ME287">
        <v>29.129159999999999</v>
      </c>
      <c r="MF287" s="1">
        <v>3.6692650000000001E-4</v>
      </c>
      <c r="MG287">
        <v>0.1049769</v>
      </c>
      <c r="MH287">
        <v>0.92677790000000004</v>
      </c>
      <c r="MI287">
        <v>28.752549999999999</v>
      </c>
      <c r="MJ287" s="1">
        <v>3.4977640000000002E-4</v>
      </c>
      <c r="MK287">
        <v>0.10041899999999999</v>
      </c>
      <c r="ML287">
        <v>0.92664999999999997</v>
      </c>
      <c r="MM287">
        <v>28.419039999999999</v>
      </c>
      <c r="MN287" s="1">
        <v>3.3323579999999998E-4</v>
      </c>
      <c r="MO287">
        <v>9.5979659999999994E-2</v>
      </c>
      <c r="MP287">
        <v>0.92657330000000004</v>
      </c>
      <c r="MQ287">
        <v>28.595420000000001</v>
      </c>
      <c r="MR287" s="1">
        <v>3.173591E-4</v>
      </c>
      <c r="MS287">
        <v>9.1685000000000003E-2</v>
      </c>
      <c r="MT287">
        <v>0.9264945</v>
      </c>
      <c r="MU287">
        <v>28.59994</v>
      </c>
      <c r="MV287">
        <v>3.0221419999999999E-4</v>
      </c>
      <c r="MW287">
        <v>8.7563929999999998E-2</v>
      </c>
      <c r="MX287">
        <v>0.92642150000000001</v>
      </c>
      <c r="MY287">
        <v>28.486229999999999</v>
      </c>
      <c r="MZ287" s="1">
        <v>2.879278E-4</v>
      </c>
      <c r="NA287">
        <v>8.3645940000000002E-2</v>
      </c>
      <c r="NB287">
        <v>0.92641240000000002</v>
      </c>
      <c r="NC287">
        <v>28.273589999999999</v>
      </c>
      <c r="ND287" s="1">
        <v>2.7436639999999998E-4</v>
      </c>
      <c r="NE287">
        <v>7.990717E-2</v>
      </c>
      <c r="NF287">
        <v>0.92636700000000005</v>
      </c>
      <c r="NG287">
        <v>28.166049999999998</v>
      </c>
      <c r="NH287" s="1">
        <v>2.6134630000000002E-4</v>
      </c>
      <c r="NI287">
        <v>7.6304220000000006E-2</v>
      </c>
      <c r="NJ287">
        <v>0.92634119999999998</v>
      </c>
      <c r="NK287">
        <v>27.997779999999999</v>
      </c>
      <c r="NL287" s="1">
        <v>2.487015E-4</v>
      </c>
      <c r="NM287">
        <v>7.2789670000000001E-2</v>
      </c>
      <c r="NN287">
        <v>0.92631289999999999</v>
      </c>
      <c r="NO287">
        <v>27.796600000000002</v>
      </c>
      <c r="NP287" s="1">
        <v>2.363705E-4</v>
      </c>
      <c r="NQ287">
        <v>6.9340529999999997E-2</v>
      </c>
      <c r="NR287">
        <v>0.92631819999999998</v>
      </c>
      <c r="NS287">
        <v>27.600239999999999</v>
      </c>
      <c r="NT287" s="1">
        <v>2.243999E-4</v>
      </c>
      <c r="NU287">
        <v>6.5971230000000006E-2</v>
      </c>
      <c r="NV287">
        <v>0.9262958</v>
      </c>
      <c r="NW287">
        <v>27.93488</v>
      </c>
      <c r="NX287" s="1">
        <v>2.1303070000000001E-4</v>
      </c>
      <c r="NY287">
        <v>6.2752340000000004E-2</v>
      </c>
      <c r="NZ287">
        <v>0.92631039999999998</v>
      </c>
      <c r="OA287">
        <v>28.354220000000002</v>
      </c>
      <c r="OB287" s="1">
        <v>2.0247630000000001E-4</v>
      </c>
      <c r="OC287">
        <v>5.9749789999999997E-2</v>
      </c>
      <c r="OD287">
        <v>0.92629130000000004</v>
      </c>
      <c r="OE287">
        <v>28.630510000000001</v>
      </c>
      <c r="OF287" s="1">
        <v>1.9283310000000001E-4</v>
      </c>
      <c r="OG287">
        <v>5.7006429999999997E-2</v>
      </c>
      <c r="OH287">
        <v>0.92628200000000005</v>
      </c>
      <c r="OI287">
        <v>28.818819999999999</v>
      </c>
      <c r="OJ287" s="1">
        <v>1.840852E-4</v>
      </c>
      <c r="OK287">
        <v>5.451048E-2</v>
      </c>
    </row>
    <row r="288" spans="1:401" x14ac:dyDescent="0.35">
      <c r="A288">
        <v>294</v>
      </c>
      <c r="B288" t="s">
        <v>4</v>
      </c>
      <c r="C288" t="s">
        <v>181</v>
      </c>
      <c r="D288" t="s">
        <v>294</v>
      </c>
      <c r="E288">
        <v>882.86239999999998</v>
      </c>
      <c r="F288">
        <v>1.1032740000000001</v>
      </c>
      <c r="G288">
        <v>24.216750000000001</v>
      </c>
      <c r="H288">
        <v>0</v>
      </c>
      <c r="I288">
        <v>0</v>
      </c>
      <c r="J288">
        <v>1.1020289999999999</v>
      </c>
      <c r="K288">
        <v>24.27515</v>
      </c>
      <c r="L288">
        <v>0</v>
      </c>
      <c r="M288">
        <v>0</v>
      </c>
      <c r="N288">
        <v>1.100827</v>
      </c>
      <c r="O288">
        <v>24.30181</v>
      </c>
      <c r="P288">
        <v>0</v>
      </c>
      <c r="Q288">
        <v>0</v>
      </c>
      <c r="R288">
        <v>1.0995980000000001</v>
      </c>
      <c r="S288">
        <v>24.11542</v>
      </c>
      <c r="T288">
        <v>0</v>
      </c>
      <c r="U288">
        <v>0</v>
      </c>
      <c r="V288">
        <v>1.0984210000000001</v>
      </c>
      <c r="W288">
        <v>23.695460000000001</v>
      </c>
      <c r="X288">
        <v>0</v>
      </c>
      <c r="Y288">
        <v>0</v>
      </c>
      <c r="Z288">
        <v>1.097245</v>
      </c>
      <c r="AA288">
        <v>23.397269999999999</v>
      </c>
      <c r="AB288">
        <v>0</v>
      </c>
      <c r="AC288">
        <v>0</v>
      </c>
      <c r="AD288">
        <v>1.095504</v>
      </c>
      <c r="AE288">
        <v>23.24044</v>
      </c>
      <c r="AF288">
        <v>0</v>
      </c>
      <c r="AG288">
        <v>0</v>
      </c>
      <c r="AH288">
        <v>1.093464</v>
      </c>
      <c r="AI288">
        <v>23.582889999999999</v>
      </c>
      <c r="AJ288">
        <v>0</v>
      </c>
      <c r="AK288">
        <v>0</v>
      </c>
      <c r="AL288">
        <v>1.0912759999999999</v>
      </c>
      <c r="AM288">
        <v>24.091360000000002</v>
      </c>
      <c r="AN288">
        <v>0</v>
      </c>
      <c r="AO288">
        <v>0</v>
      </c>
      <c r="AP288">
        <v>1.088797</v>
      </c>
      <c r="AQ288">
        <v>24.597819999999999</v>
      </c>
      <c r="AR288">
        <v>0</v>
      </c>
      <c r="AS288">
        <v>0</v>
      </c>
      <c r="AT288">
        <v>1.086006</v>
      </c>
      <c r="AU288">
        <v>24.933890000000002</v>
      </c>
      <c r="AV288">
        <v>0</v>
      </c>
      <c r="AW288">
        <v>0</v>
      </c>
      <c r="AX288">
        <v>1.0832139999999999</v>
      </c>
      <c r="AY288">
        <v>24.875330000000002</v>
      </c>
      <c r="AZ288">
        <v>0</v>
      </c>
      <c r="BA288">
        <v>0</v>
      </c>
      <c r="BB288">
        <v>1.080398</v>
      </c>
      <c r="BC288">
        <v>24.722750000000001</v>
      </c>
      <c r="BD288">
        <v>0</v>
      </c>
      <c r="BE288">
        <v>0</v>
      </c>
      <c r="BF288">
        <v>1.077831</v>
      </c>
      <c r="BG288">
        <v>24.627009999999999</v>
      </c>
      <c r="BH288">
        <v>2.5090149999999999E-31</v>
      </c>
      <c r="BI288">
        <v>9.7645449999999998E-29</v>
      </c>
      <c r="BJ288">
        <v>1.075518</v>
      </c>
      <c r="BK288">
        <v>24.7683</v>
      </c>
      <c r="BL288" s="1">
        <v>2.129067E-19</v>
      </c>
      <c r="BM288" s="1">
        <v>5.0985069999999998E-17</v>
      </c>
      <c r="BN288">
        <v>1.07335</v>
      </c>
      <c r="BO288">
        <v>25.416730000000001</v>
      </c>
      <c r="BP288" s="1">
        <v>1.699887E-12</v>
      </c>
      <c r="BQ288" s="1">
        <v>3.4499279999999998E-10</v>
      </c>
      <c r="BR288">
        <v>1.071237</v>
      </c>
      <c r="BS288">
        <v>26.041920000000001</v>
      </c>
      <c r="BT288" s="1">
        <v>4.5452709999999997E-8</v>
      </c>
      <c r="BU288" s="1">
        <v>1.129835E-5</v>
      </c>
      <c r="BV288">
        <v>1.0690630000000001</v>
      </c>
      <c r="BW288">
        <v>26.585370000000001</v>
      </c>
      <c r="BX288" s="1">
        <v>3.132003E-5</v>
      </c>
      <c r="BY288" s="1">
        <v>8.5414029999999995E-3</v>
      </c>
      <c r="BZ288">
        <v>1.0667880000000001</v>
      </c>
      <c r="CA288">
        <v>26.866340000000001</v>
      </c>
      <c r="CB288" s="1">
        <v>3.775034E-3</v>
      </c>
      <c r="CC288" s="1">
        <v>1.104741</v>
      </c>
      <c r="CD288">
        <v>1.0642940000000001</v>
      </c>
      <c r="CE288">
        <v>26.74287</v>
      </c>
      <c r="CF288" s="1">
        <v>0.1333019</v>
      </c>
      <c r="CG288" s="1">
        <v>41.49926</v>
      </c>
      <c r="CH288">
        <v>1.061561</v>
      </c>
      <c r="CI288">
        <v>26.341809999999999</v>
      </c>
      <c r="CJ288" s="1">
        <v>1.801105</v>
      </c>
      <c r="CK288" s="1">
        <v>593.6902</v>
      </c>
      <c r="CL288">
        <v>1.058484</v>
      </c>
      <c r="CM288">
        <v>26.031099999999999</v>
      </c>
      <c r="CN288" s="1">
        <v>11.12082</v>
      </c>
      <c r="CO288">
        <v>3862.9009999999998</v>
      </c>
      <c r="CP288">
        <v>1.055131</v>
      </c>
      <c r="CQ288">
        <v>26.05564</v>
      </c>
      <c r="CR288" s="1">
        <v>35.70834</v>
      </c>
      <c r="CS288">
        <v>13026.59</v>
      </c>
      <c r="CT288">
        <v>1.051431</v>
      </c>
      <c r="CU288">
        <v>26.534569999999999</v>
      </c>
      <c r="CV288">
        <v>66.054720000000003</v>
      </c>
      <c r="CW288">
        <v>25232.63</v>
      </c>
      <c r="CX288">
        <v>1.047533</v>
      </c>
      <c r="CY288">
        <v>26.75985</v>
      </c>
      <c r="CZ288">
        <v>76.500690000000006</v>
      </c>
      <c r="DA288">
        <v>30514.6</v>
      </c>
      <c r="DB288">
        <v>1.0434429999999999</v>
      </c>
      <c r="DC288">
        <v>27.225069999999999</v>
      </c>
      <c r="DD288">
        <v>59.607729999999997</v>
      </c>
      <c r="DE288">
        <v>24755.52</v>
      </c>
      <c r="DF288">
        <v>1.0382180000000001</v>
      </c>
      <c r="DG288">
        <v>27.505700000000001</v>
      </c>
      <c r="DH288">
        <v>33.122489999999999</v>
      </c>
      <c r="DI288">
        <v>14287.43</v>
      </c>
      <c r="DJ288">
        <v>1.0311859999999999</v>
      </c>
      <c r="DK288">
        <v>27.379709999999999</v>
      </c>
      <c r="DL288">
        <v>13.855090000000001</v>
      </c>
      <c r="DM288">
        <v>6194.0389999999998</v>
      </c>
      <c r="DN288">
        <v>1.023773</v>
      </c>
      <c r="DO288">
        <v>26.994759999999999</v>
      </c>
      <c r="DP288">
        <v>4.5835270000000001</v>
      </c>
      <c r="DQ288">
        <v>2117.7040000000002</v>
      </c>
      <c r="DR288">
        <v>1.0160990000000001</v>
      </c>
      <c r="DS288">
        <v>26.61336</v>
      </c>
      <c r="DT288">
        <v>1.275228</v>
      </c>
      <c r="DU288">
        <v>604.8827</v>
      </c>
      <c r="DV288">
        <v>1.008243</v>
      </c>
      <c r="DW288">
        <v>26.505610000000001</v>
      </c>
      <c r="DX288">
        <v>0.338725</v>
      </c>
      <c r="DY288">
        <v>161.58009999999999</v>
      </c>
      <c r="DZ288">
        <v>1.0002899999999999</v>
      </c>
      <c r="EA288">
        <v>27.067969999999999</v>
      </c>
      <c r="EB288">
        <v>0.1182421</v>
      </c>
      <c r="EC288">
        <v>54.028840000000002</v>
      </c>
      <c r="ED288">
        <v>0.99232980000000004</v>
      </c>
      <c r="EE288">
        <v>27.82368</v>
      </c>
      <c r="EF288">
        <v>7.3754959999999994E-2</v>
      </c>
      <c r="EG288">
        <v>31.832619999999999</v>
      </c>
      <c r="EH288">
        <v>0.9844638</v>
      </c>
      <c r="EI288">
        <v>28.58905</v>
      </c>
      <c r="EJ288">
        <v>6.5485970000000004E-2</v>
      </c>
      <c r="EK288">
        <v>27.814779999999999</v>
      </c>
      <c r="EL288">
        <v>0.97758210000000001</v>
      </c>
      <c r="EM288">
        <v>29.156230000000001</v>
      </c>
      <c r="EN288">
        <v>6.2663529999999995E-2</v>
      </c>
      <c r="EO288">
        <v>26.713819999999998</v>
      </c>
      <c r="EP288">
        <v>0.9707654</v>
      </c>
      <c r="EQ288">
        <v>29.104859999999999</v>
      </c>
      <c r="ER288">
        <v>5.9461970000000003E-2</v>
      </c>
      <c r="ES288">
        <v>25.552299999999999</v>
      </c>
      <c r="ET288">
        <v>0.9639086</v>
      </c>
      <c r="EU288">
        <v>28.54532</v>
      </c>
      <c r="EV288">
        <v>5.5343650000000001E-2</v>
      </c>
      <c r="EW288">
        <v>23.978000000000002</v>
      </c>
      <c r="EX288">
        <v>0.95461680000000004</v>
      </c>
      <c r="EY288">
        <v>27.954149999999998</v>
      </c>
      <c r="EZ288">
        <v>5.070682E-2</v>
      </c>
      <c r="FA288">
        <v>22.161180000000002</v>
      </c>
      <c r="FB288">
        <v>0.94426770000000004</v>
      </c>
      <c r="FC288">
        <v>27.49962</v>
      </c>
      <c r="FD288" s="1">
        <v>4.599632E-2</v>
      </c>
      <c r="FE288">
        <v>20.293330000000001</v>
      </c>
      <c r="FF288">
        <v>0.93392140000000001</v>
      </c>
      <c r="FG288">
        <v>27.528700000000001</v>
      </c>
      <c r="FH288" s="1">
        <v>4.1489999999999999E-2</v>
      </c>
      <c r="FI288">
        <v>18.47926</v>
      </c>
      <c r="FJ288">
        <v>0.9233692</v>
      </c>
      <c r="FK288">
        <v>27.67192</v>
      </c>
      <c r="FL288" s="1">
        <v>3.7298619999999998E-2</v>
      </c>
      <c r="FM288">
        <v>16.771529999999998</v>
      </c>
      <c r="FN288">
        <v>0.91264270000000003</v>
      </c>
      <c r="FO288">
        <v>27.812529999999999</v>
      </c>
      <c r="FP288" s="1">
        <v>3.3479189999999999E-2</v>
      </c>
      <c r="FQ288">
        <v>15.199109999999999</v>
      </c>
      <c r="FR288">
        <v>0.90198140000000004</v>
      </c>
      <c r="FS288">
        <v>27.862719999999999</v>
      </c>
      <c r="FT288" s="1">
        <v>3.0046980000000001E-2</v>
      </c>
      <c r="FU288">
        <v>13.77097</v>
      </c>
      <c r="FV288">
        <v>0.89206079999999999</v>
      </c>
      <c r="FW288">
        <v>27.778359999999999</v>
      </c>
      <c r="FX288" s="1">
        <v>2.700907E-2</v>
      </c>
      <c r="FY288">
        <v>12.48729</v>
      </c>
      <c r="FZ288">
        <v>0.8824843</v>
      </c>
      <c r="GA288">
        <v>27.547329999999999</v>
      </c>
      <c r="GB288" s="1">
        <v>2.4296140000000001E-2</v>
      </c>
      <c r="GC288">
        <v>11.32906</v>
      </c>
      <c r="GD288">
        <v>0.87289150000000004</v>
      </c>
      <c r="GE288">
        <v>27.24053</v>
      </c>
      <c r="GF288" s="1">
        <v>2.1852989999999999E-2</v>
      </c>
      <c r="GG288">
        <v>10.27769</v>
      </c>
      <c r="GH288">
        <v>0.86367989999999994</v>
      </c>
      <c r="GI288">
        <v>27.019490000000001</v>
      </c>
      <c r="GJ288" s="1">
        <v>1.9656320000000001E-2</v>
      </c>
      <c r="GK288">
        <v>9.3209579999999992</v>
      </c>
      <c r="GL288">
        <v>0.85482369999999996</v>
      </c>
      <c r="GM288">
        <v>27.23882</v>
      </c>
      <c r="GN288" s="1">
        <v>1.7678719999999998E-2</v>
      </c>
      <c r="GO288">
        <v>8.449897</v>
      </c>
      <c r="GP288">
        <v>0.84531179999999995</v>
      </c>
      <c r="GQ288">
        <v>27.671199999999999</v>
      </c>
      <c r="GR288" s="1">
        <v>1.5891909999999999E-2</v>
      </c>
      <c r="GS288">
        <v>7.6591839999999998</v>
      </c>
      <c r="GT288">
        <v>0.83630499999999997</v>
      </c>
      <c r="GU288">
        <v>28.281490000000002</v>
      </c>
      <c r="GV288" s="1">
        <v>1.428484E-2</v>
      </c>
      <c r="GW288">
        <v>6.9407290000000001</v>
      </c>
      <c r="GX288">
        <v>0.82814310000000002</v>
      </c>
      <c r="GY288">
        <v>28.81719</v>
      </c>
      <c r="GZ288" s="1">
        <v>1.2843230000000001E-2</v>
      </c>
      <c r="HA288">
        <v>6.2879769999999997</v>
      </c>
      <c r="HB288">
        <v>0.8208261</v>
      </c>
      <c r="HC288">
        <v>29.060009999999998</v>
      </c>
      <c r="HD288" s="1">
        <v>1.1547E-2</v>
      </c>
      <c r="HE288">
        <v>5.6931919999999998</v>
      </c>
      <c r="HF288">
        <v>0.81426240000000005</v>
      </c>
      <c r="HG288">
        <v>28.814990000000002</v>
      </c>
      <c r="HH288" s="1">
        <v>1.0377920000000001E-2</v>
      </c>
      <c r="HI288">
        <v>5.1494689999999999</v>
      </c>
      <c r="HJ288">
        <v>0.80857179999999995</v>
      </c>
      <c r="HK288">
        <v>28.438410000000001</v>
      </c>
      <c r="HL288" s="1">
        <v>9.3197950000000005E-3</v>
      </c>
      <c r="HM288">
        <v>4.6509289999999996</v>
      </c>
      <c r="HN288">
        <v>0.80376990000000004</v>
      </c>
      <c r="HO288">
        <v>28.0427</v>
      </c>
      <c r="HP288" s="1">
        <v>8.3583189999999995E-3</v>
      </c>
      <c r="HQ288">
        <v>4.1921499999999998</v>
      </c>
      <c r="HR288">
        <v>0.79983700000000002</v>
      </c>
      <c r="HS288">
        <v>27.965389999999999</v>
      </c>
      <c r="HT288" s="1">
        <v>7.4801779999999997E-3</v>
      </c>
      <c r="HU288">
        <v>3.7675689999999999</v>
      </c>
      <c r="HV288">
        <v>0.79660839999999999</v>
      </c>
      <c r="HW288">
        <v>28.160609999999998</v>
      </c>
      <c r="HX288" s="1">
        <v>6.6711660000000001E-3</v>
      </c>
      <c r="HY288">
        <v>3.3726349999999998</v>
      </c>
      <c r="HZ288">
        <v>0.79395300000000002</v>
      </c>
      <c r="IA288">
        <v>28.3263</v>
      </c>
      <c r="IB288" s="1">
        <v>5.9214050000000002E-3</v>
      </c>
      <c r="IC288">
        <v>3.0036689999999999</v>
      </c>
      <c r="ID288">
        <v>0.79178720000000002</v>
      </c>
      <c r="IE288">
        <v>28.567070000000001</v>
      </c>
      <c r="IF288" s="1">
        <v>5.2183139999999999E-3</v>
      </c>
      <c r="IG288">
        <v>2.6559050000000002</v>
      </c>
      <c r="IH288">
        <v>0.79006909999999997</v>
      </c>
      <c r="II288">
        <v>28.6066</v>
      </c>
      <c r="IJ288" s="1">
        <v>4.5458859999999999E-3</v>
      </c>
      <c r="IK288">
        <v>2.3222640000000001</v>
      </c>
      <c r="IL288">
        <v>0.78870899999999999</v>
      </c>
      <c r="IM288">
        <v>28.393740000000001</v>
      </c>
      <c r="IN288" s="1">
        <v>3.8911900000000001E-3</v>
      </c>
      <c r="IO288">
        <v>1.9961720000000001</v>
      </c>
      <c r="IP288">
        <v>0.78764610000000002</v>
      </c>
      <c r="IQ288">
        <v>28.116759999999999</v>
      </c>
      <c r="IR288" s="1">
        <v>3.2556320000000001E-3</v>
      </c>
      <c r="IS288">
        <v>1.6777299999999999</v>
      </c>
      <c r="IT288">
        <v>0.78678669999999995</v>
      </c>
      <c r="IU288">
        <v>27.957249999999998</v>
      </c>
      <c r="IV288" s="1">
        <v>2.6606260000000001E-3</v>
      </c>
      <c r="IW288">
        <v>1.3767769999999999</v>
      </c>
      <c r="IX288">
        <v>0.78613420000000001</v>
      </c>
      <c r="IY288">
        <v>28.410799999999998</v>
      </c>
      <c r="IZ288" s="1">
        <v>2.1380180000000002E-3</v>
      </c>
      <c r="JA288">
        <v>1.109396</v>
      </c>
      <c r="JB288">
        <v>0.78557869999999996</v>
      </c>
      <c r="JC288">
        <v>28.941050000000001</v>
      </c>
      <c r="JD288" s="1">
        <v>1.7132289999999999E-3</v>
      </c>
      <c r="JE288">
        <v>0.88917109999999999</v>
      </c>
      <c r="JF288">
        <v>0.78510769999999996</v>
      </c>
      <c r="JG288">
        <v>29.407810000000001</v>
      </c>
      <c r="JH288" s="1">
        <v>1.3921980000000001E-3</v>
      </c>
      <c r="JI288">
        <v>0.72089139999999996</v>
      </c>
      <c r="JJ288">
        <v>0.78468280000000001</v>
      </c>
      <c r="JK288">
        <v>29.45327</v>
      </c>
      <c r="JL288" s="1">
        <v>1.162834E-3</v>
      </c>
      <c r="JM288">
        <v>0.59972939999999997</v>
      </c>
      <c r="JN288">
        <v>0.78425800000000001</v>
      </c>
      <c r="JO288">
        <v>29.251570000000001</v>
      </c>
      <c r="JP288" s="1">
        <v>1.002892E-3</v>
      </c>
      <c r="JQ288">
        <v>0.51503949999999998</v>
      </c>
      <c r="JR288">
        <v>0.78385260000000001</v>
      </c>
      <c r="JS288">
        <v>28.77289</v>
      </c>
      <c r="JT288" s="1">
        <v>8.8917919999999999E-4</v>
      </c>
      <c r="JU288">
        <v>0.45513579999999998</v>
      </c>
      <c r="JV288">
        <v>0.78342129999999999</v>
      </c>
      <c r="JW288">
        <v>28.349219999999999</v>
      </c>
      <c r="JX288" s="1">
        <v>8.0385009999999998E-4</v>
      </c>
      <c r="JY288">
        <v>0.4105992</v>
      </c>
      <c r="JZ288">
        <v>0.78297600000000001</v>
      </c>
      <c r="KA288">
        <v>28.022539999999999</v>
      </c>
      <c r="KB288" s="1">
        <v>7.3576450000000003E-4</v>
      </c>
      <c r="KC288">
        <v>0.37540119999999999</v>
      </c>
      <c r="KD288">
        <v>0.78252169999999999</v>
      </c>
      <c r="KE288">
        <v>28.212800000000001</v>
      </c>
      <c r="KF288" s="1">
        <v>6.7948249999999998E-4</v>
      </c>
      <c r="KG288">
        <v>0.34644409999999998</v>
      </c>
      <c r="KH288">
        <v>0.78201430000000005</v>
      </c>
      <c r="KI288">
        <v>28.42897</v>
      </c>
      <c r="KJ288" s="1">
        <v>6.3257199999999997E-4</v>
      </c>
      <c r="KK288">
        <v>0.32228400000000001</v>
      </c>
      <c r="KL288">
        <v>0.78151939999999998</v>
      </c>
      <c r="KM288">
        <v>28.71968</v>
      </c>
      <c r="KN288" s="1">
        <v>5.9327299999999996E-4</v>
      </c>
      <c r="KO288">
        <v>0.30209639999999999</v>
      </c>
      <c r="KP288">
        <v>0.78099980000000002</v>
      </c>
      <c r="KQ288">
        <v>29.00366</v>
      </c>
      <c r="KR288" s="1">
        <v>5.6036680000000002E-4</v>
      </c>
      <c r="KS288">
        <v>0.2851882</v>
      </c>
      <c r="KT288">
        <v>0.78046749999999998</v>
      </c>
      <c r="KU288">
        <v>29.036239999999999</v>
      </c>
      <c r="KV288" s="1">
        <v>5.3249250000000003E-4</v>
      </c>
      <c r="KW288">
        <v>0.27092129999999998</v>
      </c>
      <c r="KX288">
        <v>0.77993939999999995</v>
      </c>
      <c r="KY288">
        <v>28.919619999999998</v>
      </c>
      <c r="KZ288" s="1">
        <v>5.0871200000000003E-4</v>
      </c>
      <c r="LA288">
        <v>0.25876539999999998</v>
      </c>
      <c r="LB288">
        <v>0.77941389999999999</v>
      </c>
      <c r="LC288">
        <v>28.7591</v>
      </c>
      <c r="LD288" s="1">
        <v>4.8814399999999998E-4</v>
      </c>
      <c r="LE288">
        <v>0.24828500000000001</v>
      </c>
      <c r="LF288">
        <v>0.77890709999999996</v>
      </c>
      <c r="LG288">
        <v>28.664249999999999</v>
      </c>
      <c r="LH288" s="1">
        <v>4.6991189999999998E-4</v>
      </c>
      <c r="LI288">
        <v>0.23902390000000001</v>
      </c>
      <c r="LJ288">
        <v>0.77840390000000004</v>
      </c>
      <c r="LK288">
        <v>28.92276</v>
      </c>
      <c r="LL288" s="1">
        <v>4.5296810000000002E-4</v>
      </c>
      <c r="LM288">
        <v>0.2304908</v>
      </c>
      <c r="LN288">
        <v>0.77793009999999996</v>
      </c>
      <c r="LO288">
        <v>29.173400000000001</v>
      </c>
      <c r="LP288" s="1">
        <v>4.3651429999999998E-4</v>
      </c>
      <c r="LQ288">
        <v>0.22224869999999999</v>
      </c>
      <c r="LR288">
        <v>0.77748680000000003</v>
      </c>
      <c r="LS288">
        <v>29.440740000000002</v>
      </c>
      <c r="LT288" s="1">
        <v>4.2011730000000001E-4</v>
      </c>
      <c r="LU288">
        <v>0.21403469999999999</v>
      </c>
      <c r="LV288">
        <v>0.77710990000000002</v>
      </c>
      <c r="LW288">
        <v>29.57583</v>
      </c>
      <c r="LX288" s="1">
        <v>4.0361359999999997E-4</v>
      </c>
      <c r="LY288">
        <v>0.20574700000000001</v>
      </c>
      <c r="LZ288">
        <v>0.77676480000000003</v>
      </c>
      <c r="MA288">
        <v>29.511569999999999</v>
      </c>
      <c r="MB288" s="1">
        <v>3.8655949999999998E-4</v>
      </c>
      <c r="MC288">
        <v>0.1974252</v>
      </c>
      <c r="MD288">
        <v>0.77649659999999998</v>
      </c>
      <c r="ME288">
        <v>29.152239999999999</v>
      </c>
      <c r="MF288" s="1">
        <v>3.6887729999999998E-4</v>
      </c>
      <c r="MG288">
        <v>0.18913820000000001</v>
      </c>
      <c r="MH288">
        <v>0.77625980000000006</v>
      </c>
      <c r="MI288">
        <v>28.784500000000001</v>
      </c>
      <c r="MJ288" s="1">
        <v>3.516786E-4</v>
      </c>
      <c r="MK288">
        <v>0.18098110000000001</v>
      </c>
      <c r="ML288">
        <v>0.77606030000000004</v>
      </c>
      <c r="MM288">
        <v>28.45702</v>
      </c>
      <c r="MN288" s="1">
        <v>3.3507539999999997E-4</v>
      </c>
      <c r="MO288">
        <v>0.1730168</v>
      </c>
      <c r="MP288">
        <v>0.7759083</v>
      </c>
      <c r="MQ288">
        <v>28.65044</v>
      </c>
      <c r="MR288" s="1">
        <v>3.191286E-4</v>
      </c>
      <c r="MS288">
        <v>0.16530549999999999</v>
      </c>
      <c r="MT288">
        <v>0.77579960000000003</v>
      </c>
      <c r="MU288">
        <v>28.6633</v>
      </c>
      <c r="MV288" s="1">
        <v>3.0390369999999997E-4</v>
      </c>
      <c r="MW288">
        <v>0.15788840000000001</v>
      </c>
      <c r="MX288">
        <v>0.77570930000000005</v>
      </c>
      <c r="MY288">
        <v>28.543710000000001</v>
      </c>
      <c r="MZ288" s="1">
        <v>2.8952699999999998E-4</v>
      </c>
      <c r="NA288">
        <v>0.15081900000000001</v>
      </c>
      <c r="NB288">
        <v>0.77564449999999996</v>
      </c>
      <c r="NC288">
        <v>28.316960000000002</v>
      </c>
      <c r="ND288" s="1">
        <v>2.7589500000000001E-4</v>
      </c>
      <c r="NE288">
        <v>0.14408470000000001</v>
      </c>
      <c r="NF288">
        <v>0.7755997</v>
      </c>
      <c r="NG288">
        <v>28.194489999999998</v>
      </c>
      <c r="NH288" s="1">
        <v>2.6282269999999998E-4</v>
      </c>
      <c r="NI288">
        <v>0.13760810000000001</v>
      </c>
      <c r="NJ288">
        <v>0.77556049999999999</v>
      </c>
      <c r="NK288">
        <v>28.01078</v>
      </c>
      <c r="NL288" s="1">
        <v>2.5014649999999998E-4</v>
      </c>
      <c r="NM288">
        <v>0.13130320000000001</v>
      </c>
      <c r="NN288">
        <v>0.77552880000000002</v>
      </c>
      <c r="NO288">
        <v>27.81569</v>
      </c>
      <c r="NP288" s="1">
        <v>2.377863E-4</v>
      </c>
      <c r="NQ288">
        <v>0.12511929999999999</v>
      </c>
      <c r="NR288">
        <v>0.77550419999999998</v>
      </c>
      <c r="NS288">
        <v>27.628679999999999</v>
      </c>
      <c r="NT288" s="1">
        <v>2.2576860000000001E-4</v>
      </c>
      <c r="NU288">
        <v>0.11906600000000001</v>
      </c>
      <c r="NV288">
        <v>0.77549650000000003</v>
      </c>
      <c r="NW288">
        <v>27.987970000000001</v>
      </c>
      <c r="NX288" s="1">
        <v>2.1432180000000001E-4</v>
      </c>
      <c r="NY288">
        <v>0.1132539</v>
      </c>
      <c r="NZ288">
        <v>0.77550459999999999</v>
      </c>
      <c r="OA288">
        <v>28.416039999999999</v>
      </c>
      <c r="OB288" s="1">
        <v>2.036649E-4</v>
      </c>
      <c r="OC288">
        <v>0.10780579999999999</v>
      </c>
      <c r="OD288">
        <v>0.77548240000000002</v>
      </c>
      <c r="OE288">
        <v>28.690840000000001</v>
      </c>
      <c r="OF288" s="1">
        <v>1.9391340000000001E-4</v>
      </c>
      <c r="OG288">
        <v>0.1028102</v>
      </c>
      <c r="OH288">
        <v>0.77547999999999995</v>
      </c>
      <c r="OI288">
        <v>28.870290000000001</v>
      </c>
      <c r="OJ288" s="1">
        <v>1.8506769999999999E-4</v>
      </c>
      <c r="OK288">
        <v>9.8265270000000002E-2</v>
      </c>
    </row>
    <row r="289" spans="1:401" x14ac:dyDescent="0.35">
      <c r="A289">
        <v>295</v>
      </c>
      <c r="B289" t="s">
        <v>4</v>
      </c>
      <c r="C289" t="s">
        <v>181</v>
      </c>
      <c r="D289" t="s">
        <v>295</v>
      </c>
      <c r="E289">
        <v>879.47910000000002</v>
      </c>
      <c r="F289">
        <v>0.54698919999999995</v>
      </c>
      <c r="G289">
        <v>24.232089999999999</v>
      </c>
      <c r="H289">
        <v>0</v>
      </c>
      <c r="I289">
        <v>0</v>
      </c>
      <c r="J289">
        <v>0.54523469999999996</v>
      </c>
      <c r="K289">
        <v>24.30368</v>
      </c>
      <c r="L289">
        <v>0</v>
      </c>
      <c r="M289">
        <v>0</v>
      </c>
      <c r="N289">
        <v>0.54348450000000004</v>
      </c>
      <c r="O289">
        <v>24.338439999999999</v>
      </c>
      <c r="P289">
        <v>0</v>
      </c>
      <c r="Q289">
        <v>0</v>
      </c>
      <c r="R289">
        <v>0.54176340000000001</v>
      </c>
      <c r="S289">
        <v>24.151430000000001</v>
      </c>
      <c r="T289">
        <v>0</v>
      </c>
      <c r="U289">
        <v>0</v>
      </c>
      <c r="V289">
        <v>0.5400568</v>
      </c>
      <c r="W289">
        <v>23.726109999999998</v>
      </c>
      <c r="X289">
        <v>0</v>
      </c>
      <c r="Y289">
        <v>0</v>
      </c>
      <c r="Z289">
        <v>0.53837429999999997</v>
      </c>
      <c r="AA289">
        <v>23.418189999999999</v>
      </c>
      <c r="AB289">
        <v>0</v>
      </c>
      <c r="AC289">
        <v>0</v>
      </c>
      <c r="AD289">
        <v>0.53670450000000003</v>
      </c>
      <c r="AE289">
        <v>23.253689999999999</v>
      </c>
      <c r="AF289">
        <v>0</v>
      </c>
      <c r="AG289">
        <v>0</v>
      </c>
      <c r="AH289">
        <v>0.53499339999999995</v>
      </c>
      <c r="AI289">
        <v>23.596530000000001</v>
      </c>
      <c r="AJ289">
        <v>0</v>
      </c>
      <c r="AK289">
        <v>0</v>
      </c>
      <c r="AL289">
        <v>0.5331996</v>
      </c>
      <c r="AM289">
        <v>24.102889999999999</v>
      </c>
      <c r="AN289">
        <v>0</v>
      </c>
      <c r="AO289">
        <v>0</v>
      </c>
      <c r="AP289">
        <v>0.53119019999999995</v>
      </c>
      <c r="AQ289">
        <v>24.617000000000001</v>
      </c>
      <c r="AR289">
        <v>0</v>
      </c>
      <c r="AS289">
        <v>0</v>
      </c>
      <c r="AT289">
        <v>0.52892240000000001</v>
      </c>
      <c r="AU289">
        <v>24.960599999999999</v>
      </c>
      <c r="AV289">
        <v>0</v>
      </c>
      <c r="AW289">
        <v>0</v>
      </c>
      <c r="AX289">
        <v>0.52656069999999999</v>
      </c>
      <c r="AY289">
        <v>24.902619999999999</v>
      </c>
      <c r="AZ289">
        <v>0</v>
      </c>
      <c r="BA289">
        <v>0</v>
      </c>
      <c r="BB289">
        <v>0.5241884</v>
      </c>
      <c r="BC289">
        <v>24.745349999999998</v>
      </c>
      <c r="BD289">
        <v>0</v>
      </c>
      <c r="BE289">
        <v>0</v>
      </c>
      <c r="BF289">
        <v>0.52191650000000001</v>
      </c>
      <c r="BG289">
        <v>24.637889999999999</v>
      </c>
      <c r="BH289">
        <v>2.9681820000000002E-32</v>
      </c>
      <c r="BI289">
        <v>1.148858E-29</v>
      </c>
      <c r="BJ289">
        <v>0.51983369999999995</v>
      </c>
      <c r="BK289">
        <v>24.77008</v>
      </c>
      <c r="BL289">
        <v>7.7852949999999998E-20</v>
      </c>
      <c r="BM289" s="1">
        <v>2.3655549999999999E-17</v>
      </c>
      <c r="BN289">
        <v>0.51786520000000003</v>
      </c>
      <c r="BO289">
        <v>25.42239</v>
      </c>
      <c r="BP289" s="1">
        <v>2.5396700000000001E-13</v>
      </c>
      <c r="BQ289" s="1">
        <v>9.8340400000000005E-11</v>
      </c>
      <c r="BR289">
        <v>0.51596710000000001</v>
      </c>
      <c r="BS289">
        <v>26.047879999999999</v>
      </c>
      <c r="BT289" s="1">
        <v>1.7435190000000001E-8</v>
      </c>
      <c r="BU289" s="1">
        <v>5.6983199999999998E-6</v>
      </c>
      <c r="BV289">
        <v>0.51405440000000002</v>
      </c>
      <c r="BW289">
        <v>26.602239999999998</v>
      </c>
      <c r="BX289" s="1">
        <v>1.544201E-5</v>
      </c>
      <c r="BY289" s="1">
        <v>5.1647610000000004E-3</v>
      </c>
      <c r="BZ289">
        <v>0.512073</v>
      </c>
      <c r="CA289">
        <v>26.892299999999999</v>
      </c>
      <c r="CB289" s="1">
        <v>2.1872039999999999E-3</v>
      </c>
      <c r="CC289" s="1">
        <v>0.75145379999999995</v>
      </c>
      <c r="CD289">
        <v>0.50992660000000001</v>
      </c>
      <c r="CE289">
        <v>26.772919999999999</v>
      </c>
      <c r="CF289" s="1">
        <v>8.7646210000000002E-2</v>
      </c>
      <c r="CG289" s="1">
        <v>30.940770000000001</v>
      </c>
      <c r="CH289">
        <v>0.50756869999999998</v>
      </c>
      <c r="CI289">
        <v>26.371980000000001</v>
      </c>
      <c r="CJ289" s="1">
        <v>1.317151</v>
      </c>
      <c r="CK289" s="1">
        <v>477.72460000000001</v>
      </c>
      <c r="CL289">
        <v>0.50494399999999995</v>
      </c>
      <c r="CM289">
        <v>26.053730000000002</v>
      </c>
      <c r="CN289" s="1">
        <v>8.9214710000000004</v>
      </c>
      <c r="CO289">
        <v>3318.2179999999998</v>
      </c>
      <c r="CP289">
        <v>0.50199260000000001</v>
      </c>
      <c r="CQ289">
        <v>26.063459999999999</v>
      </c>
      <c r="CR289" s="1">
        <v>31.091950000000001</v>
      </c>
      <c r="CS289">
        <v>11844.14</v>
      </c>
      <c r="CT289">
        <v>0.49875779999999997</v>
      </c>
      <c r="CU289">
        <v>26.540009999999999</v>
      </c>
      <c r="CV289">
        <v>61.8872</v>
      </c>
      <c r="CW289">
        <v>24115.5</v>
      </c>
      <c r="CX289">
        <v>0.49527189999999999</v>
      </c>
      <c r="CY289">
        <v>26.76031</v>
      </c>
      <c r="CZ289">
        <v>76.585769999999997</v>
      </c>
      <c r="DA289">
        <v>30479.77</v>
      </c>
      <c r="DB289">
        <v>0.49152410000000002</v>
      </c>
      <c r="DC289">
        <v>27.240300000000001</v>
      </c>
      <c r="DD289">
        <v>63.293080000000003</v>
      </c>
      <c r="DE289">
        <v>25705.91</v>
      </c>
      <c r="DF289">
        <v>0.4875157</v>
      </c>
      <c r="DG289">
        <v>27.526199999999999</v>
      </c>
      <c r="DH289">
        <v>37.087859999999999</v>
      </c>
      <c r="DI289">
        <v>15349.18</v>
      </c>
      <c r="DJ289">
        <v>0.48329070000000002</v>
      </c>
      <c r="DK289">
        <v>27.411930000000002</v>
      </c>
      <c r="DL289">
        <v>16.2685</v>
      </c>
      <c r="DM289">
        <v>6852.0360000000001</v>
      </c>
      <c r="DN289">
        <v>0.47877320000000001</v>
      </c>
      <c r="DO289">
        <v>27.035910000000001</v>
      </c>
      <c r="DP289">
        <v>5.6075600000000003</v>
      </c>
      <c r="DQ289">
        <v>2401.384</v>
      </c>
      <c r="DR289">
        <v>0.47410039999999998</v>
      </c>
      <c r="DS289">
        <v>26.650950000000002</v>
      </c>
      <c r="DT289">
        <v>1.6074729999999999</v>
      </c>
      <c r="DU289">
        <v>698.28510000000006</v>
      </c>
      <c r="DV289">
        <v>0.46930490000000002</v>
      </c>
      <c r="DW289">
        <v>26.528020000000001</v>
      </c>
      <c r="DX289">
        <v>0.4261258</v>
      </c>
      <c r="DY289">
        <v>186.52590000000001</v>
      </c>
      <c r="DZ289">
        <v>0.46445019999999998</v>
      </c>
      <c r="EA289">
        <v>27.083929999999999</v>
      </c>
      <c r="EB289">
        <v>0.13761000000000001</v>
      </c>
      <c r="EC289">
        <v>59.69191</v>
      </c>
      <c r="ED289">
        <v>0.45955380000000001</v>
      </c>
      <c r="EE289">
        <v>27.828659999999999</v>
      </c>
      <c r="EF289">
        <v>7.7397469999999996E-2</v>
      </c>
      <c r="EG289">
        <v>32.992069999999998</v>
      </c>
      <c r="EH289">
        <v>0.4546576</v>
      </c>
      <c r="EI289">
        <v>28.596509999999999</v>
      </c>
      <c r="EJ289">
        <v>6.6145720000000005E-2</v>
      </c>
      <c r="EK289">
        <v>28.11187</v>
      </c>
      <c r="EL289">
        <v>0.4502099</v>
      </c>
      <c r="EM289">
        <v>29.175470000000001</v>
      </c>
      <c r="EN289">
        <v>6.3028589999999995E-2</v>
      </c>
      <c r="EO289">
        <v>26.924759999999999</v>
      </c>
      <c r="EP289">
        <v>0.44588749999999999</v>
      </c>
      <c r="EQ289">
        <v>29.141359999999999</v>
      </c>
      <c r="ER289">
        <v>5.999268E-2</v>
      </c>
      <c r="ES289">
        <v>25.808610000000002</v>
      </c>
      <c r="ET289">
        <v>0.4415017</v>
      </c>
      <c r="EU289">
        <v>28.595400000000001</v>
      </c>
      <c r="EV289">
        <v>5.6025489999999997E-2</v>
      </c>
      <c r="EW289">
        <v>24.277619999999999</v>
      </c>
      <c r="EX289">
        <v>0.43690040000000002</v>
      </c>
      <c r="EY289">
        <v>28.011839999999999</v>
      </c>
      <c r="EZ289">
        <v>5.1454649999999998E-2</v>
      </c>
      <c r="FA289">
        <v>22.465669999999999</v>
      </c>
      <c r="FB289">
        <v>0.4316854</v>
      </c>
      <c r="FC289">
        <v>27.550129999999999</v>
      </c>
      <c r="FD289" s="1">
        <v>4.6746169999999997E-2</v>
      </c>
      <c r="FE289">
        <v>20.579509999999999</v>
      </c>
      <c r="FF289">
        <v>0.42641679999999998</v>
      </c>
      <c r="FG289">
        <v>27.56887</v>
      </c>
      <c r="FH289" s="1">
        <v>4.2210280000000003E-2</v>
      </c>
      <c r="FI289">
        <v>18.739339999999999</v>
      </c>
      <c r="FJ289">
        <v>0.42105229999999999</v>
      </c>
      <c r="FK289">
        <v>27.696660000000001</v>
      </c>
      <c r="FL289" s="1">
        <v>3.7971739999999997E-2</v>
      </c>
      <c r="FM289">
        <v>17.002880000000001</v>
      </c>
      <c r="FN289">
        <v>0.415628</v>
      </c>
      <c r="FO289">
        <v>27.820540000000001</v>
      </c>
      <c r="FP289" s="1">
        <v>3.4097780000000001E-2</v>
      </c>
      <c r="FQ289">
        <v>15.401680000000001</v>
      </c>
      <c r="FR289">
        <v>0.41022459999999999</v>
      </c>
      <c r="FS289">
        <v>27.86881</v>
      </c>
      <c r="FT289" s="1">
        <v>3.0608340000000001E-2</v>
      </c>
      <c r="FU289">
        <v>13.945550000000001</v>
      </c>
      <c r="FV289">
        <v>0.40514329999999998</v>
      </c>
      <c r="FW289">
        <v>27.785229999999999</v>
      </c>
      <c r="FX289" s="1">
        <v>2.7515990000000001E-2</v>
      </c>
      <c r="FY289">
        <v>12.637180000000001</v>
      </c>
      <c r="FZ289">
        <v>0.40026349999999999</v>
      </c>
      <c r="GA289">
        <v>27.56465</v>
      </c>
      <c r="GB289" s="1">
        <v>2.4758229999999999E-2</v>
      </c>
      <c r="GC289">
        <v>11.458069999999999</v>
      </c>
      <c r="GD289">
        <v>0.39540720000000001</v>
      </c>
      <c r="GE289">
        <v>27.268160000000002</v>
      </c>
      <c r="GF289" s="1">
        <v>2.2273689999999999E-2</v>
      </c>
      <c r="GG289">
        <v>10.387689999999999</v>
      </c>
      <c r="GH289">
        <v>0.39071210000000001</v>
      </c>
      <c r="GI289">
        <v>27.055969999999999</v>
      </c>
      <c r="GJ289" s="1">
        <v>2.0042959999999999E-2</v>
      </c>
      <c r="GK289">
        <v>9.4156359999999992</v>
      </c>
      <c r="GL289">
        <v>0.38619379999999998</v>
      </c>
      <c r="GM289">
        <v>27.279029999999999</v>
      </c>
      <c r="GN289" s="1">
        <v>1.8031269999999999E-2</v>
      </c>
      <c r="GO289">
        <v>8.5309100000000004</v>
      </c>
      <c r="GP289">
        <v>0.38163580000000003</v>
      </c>
      <c r="GQ289">
        <v>27.69961</v>
      </c>
      <c r="GR289" s="1">
        <v>1.621411E-2</v>
      </c>
      <c r="GS289">
        <v>7.726928</v>
      </c>
      <c r="GT289">
        <v>0.37717309999999998</v>
      </c>
      <c r="GU289">
        <v>28.298349999999999</v>
      </c>
      <c r="GV289" s="1">
        <v>1.45792E-2</v>
      </c>
      <c r="GW289">
        <v>6.9973619999999999</v>
      </c>
      <c r="GX289">
        <v>0.37311640000000001</v>
      </c>
      <c r="GY289">
        <v>28.820029999999999</v>
      </c>
      <c r="GZ289" s="1">
        <v>1.311273E-2</v>
      </c>
      <c r="HA289">
        <v>6.3356180000000002</v>
      </c>
      <c r="HB289">
        <v>0.36946859999999998</v>
      </c>
      <c r="HC289">
        <v>29.06091</v>
      </c>
      <c r="HD289" s="1">
        <v>1.1794519999999999E-2</v>
      </c>
      <c r="HE289">
        <v>5.73367</v>
      </c>
      <c r="HF289">
        <v>0.3661992</v>
      </c>
      <c r="HG289">
        <v>28.816949999999999</v>
      </c>
      <c r="HH289" s="1">
        <v>1.060564E-2</v>
      </c>
      <c r="HI289">
        <v>5.1842189999999997</v>
      </c>
      <c r="HJ289">
        <v>0.36335489999999998</v>
      </c>
      <c r="HK289">
        <v>28.461680000000001</v>
      </c>
      <c r="HL289" s="1">
        <v>9.5301989999999996E-3</v>
      </c>
      <c r="HM289">
        <v>4.6813539999999998</v>
      </c>
      <c r="HN289">
        <v>0.36095339999999998</v>
      </c>
      <c r="HO289">
        <v>28.077059999999999</v>
      </c>
      <c r="HP289" s="1">
        <v>8.5533569999999993E-3</v>
      </c>
      <c r="HQ289">
        <v>4.2193040000000002</v>
      </c>
      <c r="HR289">
        <v>0.35896749999999999</v>
      </c>
      <c r="HS289">
        <v>28.005890000000001</v>
      </c>
      <c r="HT289" s="1">
        <v>7.6618709999999998E-3</v>
      </c>
      <c r="HU289">
        <v>3.7924329999999999</v>
      </c>
      <c r="HV289">
        <v>0.35734379999999999</v>
      </c>
      <c r="HW289">
        <v>28.195450000000001</v>
      </c>
      <c r="HX289" s="1">
        <v>6.8412639999999997E-3</v>
      </c>
      <c r="HY289">
        <v>3.3959600000000001</v>
      </c>
      <c r="HZ289">
        <v>0.35599930000000002</v>
      </c>
      <c r="IA289">
        <v>28.347169999999998</v>
      </c>
      <c r="IB289" s="1">
        <v>6.0813300000000002E-3</v>
      </c>
      <c r="IC289">
        <v>3.026071</v>
      </c>
      <c r="ID289">
        <v>0.35491450000000002</v>
      </c>
      <c r="IE289">
        <v>28.575130000000001</v>
      </c>
      <c r="IF289" s="1">
        <v>5.3704460000000001E-3</v>
      </c>
      <c r="IG289">
        <v>2.6781769999999998</v>
      </c>
      <c r="IH289">
        <v>0.35404550000000001</v>
      </c>
      <c r="II289">
        <v>28.606580000000001</v>
      </c>
      <c r="IJ289" s="1">
        <v>4.6935409999999999E-3</v>
      </c>
      <c r="IK289">
        <v>2.3454000000000002</v>
      </c>
      <c r="IL289">
        <v>0.3533578</v>
      </c>
      <c r="IM289">
        <v>28.391649999999998</v>
      </c>
      <c r="IN289" s="1">
        <v>4.0364870000000001E-3</v>
      </c>
      <c r="IO289">
        <v>2.0209549999999998</v>
      </c>
      <c r="IP289">
        <v>0.35281319999999999</v>
      </c>
      <c r="IQ289">
        <v>28.12706</v>
      </c>
      <c r="IR289" s="1">
        <v>3.3963740000000002E-3</v>
      </c>
      <c r="IS289">
        <v>1.703659</v>
      </c>
      <c r="IT289">
        <v>0.35238140000000001</v>
      </c>
      <c r="IU289">
        <v>27.979990000000001</v>
      </c>
      <c r="IV289" s="1">
        <v>2.7905830000000001E-3</v>
      </c>
      <c r="IW289">
        <v>1.4020900000000001</v>
      </c>
      <c r="IX289">
        <v>0.35205330000000001</v>
      </c>
      <c r="IY289">
        <v>28.452220000000001</v>
      </c>
      <c r="IZ289" s="1">
        <v>2.2497989999999998E-3</v>
      </c>
      <c r="JA289">
        <v>1.1318349999999999</v>
      </c>
      <c r="JB289">
        <v>0.35176829999999998</v>
      </c>
      <c r="JC289">
        <v>28.987010000000001</v>
      </c>
      <c r="JD289" s="1">
        <v>1.802077E-3</v>
      </c>
      <c r="JE289">
        <v>0.90699700000000005</v>
      </c>
      <c r="JF289">
        <v>0.3515375</v>
      </c>
      <c r="JG289">
        <v>29.457360000000001</v>
      </c>
      <c r="JH289" s="1">
        <v>1.4580229999999999E-3</v>
      </c>
      <c r="JI289">
        <v>0.73361430000000005</v>
      </c>
      <c r="JJ289">
        <v>0.35131869999999998</v>
      </c>
      <c r="JK289">
        <v>29.499189999999999</v>
      </c>
      <c r="JL289" s="1">
        <v>1.209295E-3</v>
      </c>
      <c r="JM289">
        <v>0.60796729999999999</v>
      </c>
      <c r="JN289">
        <v>0.3511205</v>
      </c>
      <c r="JO289">
        <v>29.291399999999999</v>
      </c>
      <c r="JP289" s="1">
        <v>1.0353269999999999E-3</v>
      </c>
      <c r="JQ289">
        <v>0.5199705</v>
      </c>
      <c r="JR289">
        <v>0.35091630000000001</v>
      </c>
      <c r="JS289">
        <v>28.802330000000001</v>
      </c>
      <c r="JT289" s="1">
        <v>9.1254930000000001E-4</v>
      </c>
      <c r="JU289">
        <v>0.45796249999999999</v>
      </c>
      <c r="JV289">
        <v>0.35070810000000002</v>
      </c>
      <c r="JW289">
        <v>28.37969</v>
      </c>
      <c r="JX289" s="1">
        <v>8.2174329999999999E-4</v>
      </c>
      <c r="JY289">
        <v>0.41221350000000001</v>
      </c>
      <c r="JZ289">
        <v>0.35049780000000003</v>
      </c>
      <c r="KA289">
        <v>28.05659</v>
      </c>
      <c r="KB289" s="1">
        <v>7.5025449999999996E-4</v>
      </c>
      <c r="KC289">
        <v>0.37632549999999998</v>
      </c>
      <c r="KD289">
        <v>0.35026930000000001</v>
      </c>
      <c r="KE289">
        <v>28.25808</v>
      </c>
      <c r="KF289" s="1">
        <v>6.9151589999999995E-4</v>
      </c>
      <c r="KG289">
        <v>0.34690769999999999</v>
      </c>
      <c r="KH289">
        <v>0.35003649999999997</v>
      </c>
      <c r="KI289">
        <v>28.473099999999999</v>
      </c>
      <c r="KJ289" s="1">
        <v>6.4262119999999997E-4</v>
      </c>
      <c r="KK289">
        <v>0.32237549999999998</v>
      </c>
      <c r="KL289">
        <v>0.3497924</v>
      </c>
      <c r="KM289">
        <v>28.758620000000001</v>
      </c>
      <c r="KN289" s="1">
        <v>6.0168210000000001E-4</v>
      </c>
      <c r="KO289">
        <v>0.30188169999999998</v>
      </c>
      <c r="KP289">
        <v>0.34953849999999997</v>
      </c>
      <c r="KQ289">
        <v>29.024270000000001</v>
      </c>
      <c r="KR289" s="1">
        <v>5.6741820000000005E-4</v>
      </c>
      <c r="KS289">
        <v>0.28472389999999997</v>
      </c>
      <c r="KT289">
        <v>0.34928680000000001</v>
      </c>
      <c r="KU289">
        <v>29.037690000000001</v>
      </c>
      <c r="KV289" s="1">
        <v>5.3847620000000004E-4</v>
      </c>
      <c r="KW289">
        <v>0.27026270000000002</v>
      </c>
      <c r="KX289">
        <v>0.34902630000000001</v>
      </c>
      <c r="KY289">
        <v>28.910299999999999</v>
      </c>
      <c r="KZ289" s="1">
        <v>5.1382960000000003E-4</v>
      </c>
      <c r="LA289">
        <v>0.2579535</v>
      </c>
      <c r="LB289">
        <v>0.34876499999999999</v>
      </c>
      <c r="LC289">
        <v>28.756360000000001</v>
      </c>
      <c r="LD289" s="1">
        <v>4.9258329999999999E-4</v>
      </c>
      <c r="LE289">
        <v>0.24735869999999999</v>
      </c>
      <c r="LF289">
        <v>0.34851720000000003</v>
      </c>
      <c r="LG289">
        <v>28.674499999999998</v>
      </c>
      <c r="LH289" s="1">
        <v>4.7390689999999999E-4</v>
      </c>
      <c r="LI289">
        <v>0.238041</v>
      </c>
      <c r="LJ289">
        <v>0.34826750000000001</v>
      </c>
      <c r="LK289">
        <v>28.957709999999999</v>
      </c>
      <c r="LL289" s="1">
        <v>4.5673110000000002E-4</v>
      </c>
      <c r="LM289">
        <v>0.2295017</v>
      </c>
      <c r="LN289">
        <v>0.34804429999999997</v>
      </c>
      <c r="LO289">
        <v>29.218260000000001</v>
      </c>
      <c r="LP289" s="1">
        <v>4.4022020000000002E-4</v>
      </c>
      <c r="LQ289">
        <v>0.2213051</v>
      </c>
      <c r="LR289">
        <v>0.34782730000000001</v>
      </c>
      <c r="LS289">
        <v>29.487780000000001</v>
      </c>
      <c r="LT289" s="1">
        <v>4.2383699999999999E-4</v>
      </c>
      <c r="LU289">
        <v>0.21315719999999999</v>
      </c>
      <c r="LV289">
        <v>0.34763290000000002</v>
      </c>
      <c r="LW289">
        <v>29.61318</v>
      </c>
      <c r="LX289" s="1">
        <v>4.0737169999999998E-4</v>
      </c>
      <c r="LY289">
        <v>0.2049472</v>
      </c>
      <c r="LZ289">
        <v>0.34747400000000001</v>
      </c>
      <c r="MA289">
        <v>29.536449999999999</v>
      </c>
      <c r="MB289" s="1">
        <v>3.9032299999999998E-4</v>
      </c>
      <c r="MC289">
        <v>0.19669529999999999</v>
      </c>
      <c r="MD289">
        <v>0.34732390000000002</v>
      </c>
      <c r="ME289">
        <v>29.16602</v>
      </c>
      <c r="MF289" s="1">
        <v>3.7258819999999999E-4</v>
      </c>
      <c r="MG289">
        <v>0.18846760000000001</v>
      </c>
      <c r="MH289">
        <v>0.3472075</v>
      </c>
      <c r="MI289">
        <v>28.802589999999999</v>
      </c>
      <c r="MJ289" s="1">
        <v>3.5530840000000001E-4</v>
      </c>
      <c r="MK289">
        <v>0.18036140000000001</v>
      </c>
      <c r="ML289">
        <v>0.34711609999999998</v>
      </c>
      <c r="MM289">
        <v>28.48143</v>
      </c>
      <c r="MN289" s="1">
        <v>3.3859480000000001E-4</v>
      </c>
      <c r="MO289">
        <v>0.1724359</v>
      </c>
      <c r="MP289">
        <v>0.34703289999999998</v>
      </c>
      <c r="MQ289">
        <v>28.687989999999999</v>
      </c>
      <c r="MR289" s="1">
        <v>3.2251989999999999E-4</v>
      </c>
      <c r="MS289">
        <v>0.16476170000000001</v>
      </c>
      <c r="MT289">
        <v>0.34697499999999998</v>
      </c>
      <c r="MU289">
        <v>28.7028</v>
      </c>
      <c r="MV289" s="1">
        <v>3.0714739999999999E-4</v>
      </c>
      <c r="MW289">
        <v>0.1573717</v>
      </c>
      <c r="MX289">
        <v>0.34693040000000003</v>
      </c>
      <c r="MY289">
        <v>28.577629999999999</v>
      </c>
      <c r="MZ289" s="1">
        <v>2.9259920000000001E-4</v>
      </c>
      <c r="NA289">
        <v>0.15031800000000001</v>
      </c>
      <c r="NB289">
        <v>0.34689490000000001</v>
      </c>
      <c r="NC289">
        <v>28.348510000000001</v>
      </c>
      <c r="ND289" s="1">
        <v>2.7882040000000002E-4</v>
      </c>
      <c r="NE289">
        <v>0.1436047</v>
      </c>
      <c r="NF289">
        <v>0.34686509999999998</v>
      </c>
      <c r="NG289">
        <v>28.213339999999999</v>
      </c>
      <c r="NH289" s="1">
        <v>2.6564630000000002E-4</v>
      </c>
      <c r="NI289">
        <v>0.137159</v>
      </c>
      <c r="NJ289">
        <v>0.34685440000000001</v>
      </c>
      <c r="NK289">
        <v>28.018160000000002</v>
      </c>
      <c r="NL289" s="1">
        <v>2.5290609999999999E-4</v>
      </c>
      <c r="NM289">
        <v>0.1308936</v>
      </c>
      <c r="NN289">
        <v>0.34683999999999998</v>
      </c>
      <c r="NO289">
        <v>27.826180000000001</v>
      </c>
      <c r="NP289" s="1">
        <v>2.4049029999999999E-4</v>
      </c>
      <c r="NQ289">
        <v>0.1247513</v>
      </c>
      <c r="NR289">
        <v>0.34683320000000001</v>
      </c>
      <c r="NS289">
        <v>27.647390000000001</v>
      </c>
      <c r="NT289" s="1">
        <v>2.2839400000000001E-4</v>
      </c>
      <c r="NU289">
        <v>0.1187329</v>
      </c>
      <c r="NV289">
        <v>0.34682109999999999</v>
      </c>
      <c r="NW289">
        <v>28.02411</v>
      </c>
      <c r="NX289" s="1">
        <v>2.168087E-4</v>
      </c>
      <c r="NY289">
        <v>0.11293599999999999</v>
      </c>
      <c r="NZ289">
        <v>0.34682239999999998</v>
      </c>
      <c r="OA289">
        <v>28.45928</v>
      </c>
      <c r="OB289" s="1">
        <v>2.0596610000000001E-4</v>
      </c>
      <c r="OC289">
        <v>0.1074874</v>
      </c>
      <c r="OD289">
        <v>0.34681469999999998</v>
      </c>
      <c r="OE289">
        <v>28.732019999999999</v>
      </c>
      <c r="OF289" s="1">
        <v>1.960059E-4</v>
      </c>
      <c r="OG289">
        <v>0.1024777</v>
      </c>
      <c r="OH289">
        <v>0.34681050000000002</v>
      </c>
      <c r="OI289">
        <v>28.90577</v>
      </c>
      <c r="OJ289" s="1">
        <v>1.8696960000000001E-4</v>
      </c>
      <c r="OK289">
        <v>9.791946E-2</v>
      </c>
    </row>
    <row r="290" spans="1:401" x14ac:dyDescent="0.35">
      <c r="A290">
        <v>296</v>
      </c>
      <c r="B290" t="s">
        <v>4</v>
      </c>
      <c r="C290" t="s">
        <v>181</v>
      </c>
      <c r="D290" t="s">
        <v>296</v>
      </c>
      <c r="E290">
        <v>890.14089999999999</v>
      </c>
      <c r="F290">
        <v>1.130684</v>
      </c>
      <c r="G290">
        <v>24.245699999999999</v>
      </c>
      <c r="H290">
        <v>0</v>
      </c>
      <c r="I290">
        <v>0</v>
      </c>
      <c r="J290">
        <v>1.127391</v>
      </c>
      <c r="K290">
        <v>24.327190000000002</v>
      </c>
      <c r="L290">
        <v>0</v>
      </c>
      <c r="M290">
        <v>0</v>
      </c>
      <c r="N290">
        <v>1.124125</v>
      </c>
      <c r="O290">
        <v>24.36815</v>
      </c>
      <c r="P290">
        <v>0</v>
      </c>
      <c r="Q290">
        <v>0</v>
      </c>
      <c r="R290">
        <v>1.120886</v>
      </c>
      <c r="S290">
        <v>24.17972</v>
      </c>
      <c r="T290">
        <v>0</v>
      </c>
      <c r="U290">
        <v>0</v>
      </c>
      <c r="V290">
        <v>1.117675</v>
      </c>
      <c r="W290">
        <v>23.75018</v>
      </c>
      <c r="X290">
        <v>0</v>
      </c>
      <c r="Y290">
        <v>0</v>
      </c>
      <c r="Z290">
        <v>1.114498</v>
      </c>
      <c r="AA290">
        <v>23.435030000000001</v>
      </c>
      <c r="AB290">
        <v>0</v>
      </c>
      <c r="AC290">
        <v>0</v>
      </c>
      <c r="AD290">
        <v>1.1113850000000001</v>
      </c>
      <c r="AE290">
        <v>23.264659999999999</v>
      </c>
      <c r="AF290">
        <v>0</v>
      </c>
      <c r="AG290">
        <v>0</v>
      </c>
      <c r="AH290">
        <v>1.108177</v>
      </c>
      <c r="AI290">
        <v>23.608650000000001</v>
      </c>
      <c r="AJ290">
        <v>0</v>
      </c>
      <c r="AK290">
        <v>0</v>
      </c>
      <c r="AL290">
        <v>1.10483</v>
      </c>
      <c r="AM290">
        <v>24.113479999999999</v>
      </c>
      <c r="AN290">
        <v>0</v>
      </c>
      <c r="AO290">
        <v>0</v>
      </c>
      <c r="AP290">
        <v>1.101102</v>
      </c>
      <c r="AQ290">
        <v>24.63317</v>
      </c>
      <c r="AR290">
        <v>0</v>
      </c>
      <c r="AS290">
        <v>0</v>
      </c>
      <c r="AT290">
        <v>1.096895</v>
      </c>
      <c r="AU290">
        <v>24.982299999999999</v>
      </c>
      <c r="AV290">
        <v>0</v>
      </c>
      <c r="AW290">
        <v>0</v>
      </c>
      <c r="AX290">
        <v>1.0924959999999999</v>
      </c>
      <c r="AY290">
        <v>24.924240000000001</v>
      </c>
      <c r="AZ290">
        <v>0</v>
      </c>
      <c r="BA290">
        <v>0</v>
      </c>
      <c r="BB290">
        <v>1.088066</v>
      </c>
      <c r="BC290">
        <v>24.763539999999999</v>
      </c>
      <c r="BD290">
        <v>0</v>
      </c>
      <c r="BE290">
        <v>0</v>
      </c>
      <c r="BF290">
        <v>1.083801</v>
      </c>
      <c r="BG290">
        <v>24.646419999999999</v>
      </c>
      <c r="BH290">
        <v>1.5084879999999999E-33</v>
      </c>
      <c r="BI290">
        <v>3.6959029999999998E-31</v>
      </c>
      <c r="BJ290">
        <v>1.0799369999999999</v>
      </c>
      <c r="BK290">
        <v>24.773289999999999</v>
      </c>
      <c r="BL290">
        <v>3.8478280000000002E-20</v>
      </c>
      <c r="BM290" s="1">
        <v>7.0509370000000004E-18</v>
      </c>
      <c r="BN290">
        <v>1.0762929999999999</v>
      </c>
      <c r="BO290">
        <v>25.428799999999999</v>
      </c>
      <c r="BP290" s="1">
        <v>1.0253629999999999E-13</v>
      </c>
      <c r="BQ290" s="1">
        <v>1.8713369999999999E-11</v>
      </c>
      <c r="BR290">
        <v>1.072813</v>
      </c>
      <c r="BS290">
        <v>26.053930000000001</v>
      </c>
      <c r="BT290" s="1">
        <v>1.0073E-8</v>
      </c>
      <c r="BU290" s="1">
        <v>2.0070910000000002E-6</v>
      </c>
      <c r="BV290">
        <v>1.0692790000000001</v>
      </c>
      <c r="BW290">
        <v>26.615860000000001</v>
      </c>
      <c r="BX290" s="1">
        <v>1.018776E-5</v>
      </c>
      <c r="BY290" s="1">
        <v>2.139817E-3</v>
      </c>
      <c r="BZ290">
        <v>1.065634</v>
      </c>
      <c r="CA290">
        <v>26.913239999999998</v>
      </c>
      <c r="CB290" s="1">
        <v>1.5810749999999999E-3</v>
      </c>
      <c r="CC290" s="1">
        <v>0.3444564</v>
      </c>
      <c r="CD290">
        <v>1.061744</v>
      </c>
      <c r="CE290">
        <v>26.795809999999999</v>
      </c>
      <c r="CF290" s="1">
        <v>6.8227090000000004E-2</v>
      </c>
      <c r="CG290" s="1">
        <v>15.323399999999999</v>
      </c>
      <c r="CH290">
        <v>1.057471</v>
      </c>
      <c r="CI290">
        <v>26.395099999999999</v>
      </c>
      <c r="CJ290" s="1">
        <v>1.092177</v>
      </c>
      <c r="CK290" s="1">
        <v>252.09030000000001</v>
      </c>
      <c r="CL290">
        <v>1.052705</v>
      </c>
      <c r="CM290">
        <v>26.0718</v>
      </c>
      <c r="CN290" s="1">
        <v>7.8165050000000003</v>
      </c>
      <c r="CO290">
        <v>1847.6130000000001</v>
      </c>
      <c r="CP290">
        <v>1.0474030000000001</v>
      </c>
      <c r="CQ290">
        <v>26.071120000000001</v>
      </c>
      <c r="CR290">
        <v>28.59374</v>
      </c>
      <c r="CS290">
        <v>6906.5410000000002</v>
      </c>
      <c r="CT290">
        <v>1.0415479999999999</v>
      </c>
      <c r="CU290">
        <v>26.54419</v>
      </c>
      <c r="CV290">
        <v>59.405659999999997</v>
      </c>
      <c r="CW290">
        <v>14637.21</v>
      </c>
      <c r="CX290">
        <v>1.035094</v>
      </c>
      <c r="CY290">
        <v>26.75986</v>
      </c>
      <c r="CZ290">
        <v>76.348060000000004</v>
      </c>
      <c r="DA290">
        <v>19159.77</v>
      </c>
      <c r="DB290">
        <v>1.0280100000000001</v>
      </c>
      <c r="DC290">
        <v>27.252400000000002</v>
      </c>
      <c r="DD290">
        <v>65.252529999999993</v>
      </c>
      <c r="DE290">
        <v>16660.169999999998</v>
      </c>
      <c r="DF290">
        <v>1.020427</v>
      </c>
      <c r="DG290">
        <v>27.542310000000001</v>
      </c>
      <c r="DH290">
        <v>39.380029999999998</v>
      </c>
      <c r="DI290">
        <v>10217.06</v>
      </c>
      <c r="DJ290">
        <v>1.012543</v>
      </c>
      <c r="DK290">
        <v>27.43657</v>
      </c>
      <c r="DL290">
        <v>17.723140000000001</v>
      </c>
      <c r="DM290">
        <v>4667.0860000000002</v>
      </c>
      <c r="DN290">
        <v>1.0043390000000001</v>
      </c>
      <c r="DO290">
        <v>27.066990000000001</v>
      </c>
      <c r="DP290">
        <v>6.2436629999999997</v>
      </c>
      <c r="DQ290">
        <v>1667.394</v>
      </c>
      <c r="DR290">
        <v>0.99583029999999995</v>
      </c>
      <c r="DS290">
        <v>26.680409999999998</v>
      </c>
      <c r="DT290">
        <v>1.8186599999999999</v>
      </c>
      <c r="DU290">
        <v>491.69400000000002</v>
      </c>
      <c r="DV290">
        <v>0.98706530000000003</v>
      </c>
      <c r="DW290">
        <v>26.548780000000001</v>
      </c>
      <c r="DX290">
        <v>0.48271259999999999</v>
      </c>
      <c r="DY290">
        <v>131.4958</v>
      </c>
      <c r="DZ290">
        <v>0.97826000000000002</v>
      </c>
      <c r="EA290">
        <v>27.101690000000001</v>
      </c>
      <c r="EB290">
        <v>0.1503726</v>
      </c>
      <c r="EC290">
        <v>40.75526</v>
      </c>
      <c r="ED290">
        <v>0.96947700000000003</v>
      </c>
      <c r="EE290">
        <v>27.837330000000001</v>
      </c>
      <c r="EF290">
        <v>7.9869280000000001E-2</v>
      </c>
      <c r="EG290">
        <v>21.355270000000001</v>
      </c>
      <c r="EH290">
        <v>0.96079619999999999</v>
      </c>
      <c r="EI290">
        <v>28.607320000000001</v>
      </c>
      <c r="EJ290">
        <v>6.6616209999999995E-2</v>
      </c>
      <c r="EK290">
        <v>17.76267</v>
      </c>
      <c r="EL290">
        <v>0.95298640000000001</v>
      </c>
      <c r="EM290">
        <v>29.19276</v>
      </c>
      <c r="EN290">
        <v>6.3261730000000002E-2</v>
      </c>
      <c r="EO290">
        <v>16.941240000000001</v>
      </c>
      <c r="EP290">
        <v>0.94543140000000003</v>
      </c>
      <c r="EQ290">
        <v>29.167300000000001</v>
      </c>
      <c r="ER290">
        <v>6.0304120000000003E-2</v>
      </c>
      <c r="ES290">
        <v>16.246919999999999</v>
      </c>
      <c r="ET290">
        <v>0.93763790000000002</v>
      </c>
      <c r="EU290">
        <v>28.631609999999998</v>
      </c>
      <c r="EV290">
        <v>5.6418879999999998E-2</v>
      </c>
      <c r="EW290">
        <v>15.29814</v>
      </c>
      <c r="EX290">
        <v>0.92939139999999998</v>
      </c>
      <c r="EY290">
        <v>28.05688</v>
      </c>
      <c r="EZ290">
        <v>5.1888110000000001E-2</v>
      </c>
      <c r="FA290">
        <v>14.16427</v>
      </c>
      <c r="FB290">
        <v>0.92089690000000002</v>
      </c>
      <c r="FC290">
        <v>27.592210000000001</v>
      </c>
      <c r="FD290" s="1">
        <v>4.7175689999999999E-2</v>
      </c>
      <c r="FE290">
        <v>12.965109999999999</v>
      </c>
      <c r="FF290">
        <v>0.91257880000000002</v>
      </c>
      <c r="FG290">
        <v>27.607790000000001</v>
      </c>
      <c r="FH290" s="1">
        <v>4.2620730000000003E-2</v>
      </c>
      <c r="FI290">
        <v>11.7906</v>
      </c>
      <c r="FJ290">
        <v>0.90405709999999995</v>
      </c>
      <c r="FK290">
        <v>27.71922</v>
      </c>
      <c r="FL290" s="1">
        <v>3.835301E-2</v>
      </c>
      <c r="FM290">
        <v>10.681520000000001</v>
      </c>
      <c r="FN290">
        <v>0.89541230000000005</v>
      </c>
      <c r="FO290">
        <v>27.83399</v>
      </c>
      <c r="FP290" s="1">
        <v>3.4446539999999998E-2</v>
      </c>
      <c r="FQ290">
        <v>9.6591419999999992</v>
      </c>
      <c r="FR290">
        <v>0.88692280000000001</v>
      </c>
      <c r="FS290">
        <v>27.87379</v>
      </c>
      <c r="FT290" s="1">
        <v>3.0923320000000001E-2</v>
      </c>
      <c r="FU290">
        <v>8.7281739999999992</v>
      </c>
      <c r="FV290">
        <v>0.87897309999999995</v>
      </c>
      <c r="FW290">
        <v>27.786110000000001</v>
      </c>
      <c r="FX290" s="1">
        <v>2.779792E-2</v>
      </c>
      <c r="FY290">
        <v>7.893116</v>
      </c>
      <c r="FZ290">
        <v>0.87145220000000001</v>
      </c>
      <c r="GA290">
        <v>27.57442</v>
      </c>
      <c r="GB290" s="1">
        <v>2.5013500000000001E-2</v>
      </c>
      <c r="GC290">
        <v>7.1430280000000002</v>
      </c>
      <c r="GD290">
        <v>0.86403920000000001</v>
      </c>
      <c r="GE290">
        <v>27.28725</v>
      </c>
      <c r="GF290" s="1">
        <v>2.2504880000000001E-2</v>
      </c>
      <c r="GG290">
        <v>6.4622830000000002</v>
      </c>
      <c r="GH290">
        <v>0.85686649999999998</v>
      </c>
      <c r="GI290">
        <v>27.0898</v>
      </c>
      <c r="GJ290" s="1">
        <v>2.025335E-2</v>
      </c>
      <c r="GK290">
        <v>5.8460239999999999</v>
      </c>
      <c r="GL290">
        <v>0.84988750000000002</v>
      </c>
      <c r="GM290">
        <v>27.323540000000001</v>
      </c>
      <c r="GN290" s="1">
        <v>1.8221830000000001E-2</v>
      </c>
      <c r="GO290">
        <v>5.2869089999999996</v>
      </c>
      <c r="GP290">
        <v>0.84277919999999995</v>
      </c>
      <c r="GQ290">
        <v>27.739989999999999</v>
      </c>
      <c r="GR290" s="1">
        <v>1.6387160000000001E-2</v>
      </c>
      <c r="GS290">
        <v>4.7798439999999998</v>
      </c>
      <c r="GT290">
        <v>0.83592219999999995</v>
      </c>
      <c r="GU290">
        <v>28.326129999999999</v>
      </c>
      <c r="GV290">
        <v>1.473504E-2</v>
      </c>
      <c r="GW290">
        <v>4.3198689999999997</v>
      </c>
      <c r="GX290">
        <v>0.8297002</v>
      </c>
      <c r="GY290">
        <v>28.83079</v>
      </c>
      <c r="GZ290" s="1">
        <v>1.325342E-2</v>
      </c>
      <c r="HA290">
        <v>3.904096</v>
      </c>
      <c r="HB290">
        <v>0.82409619999999995</v>
      </c>
      <c r="HC290">
        <v>29.058990000000001</v>
      </c>
      <c r="HD290" s="1">
        <v>1.1921879999999999E-2</v>
      </c>
      <c r="HE290">
        <v>3.527393</v>
      </c>
      <c r="HF290">
        <v>0.8190404</v>
      </c>
      <c r="HG290">
        <v>28.81354</v>
      </c>
      <c r="HH290">
        <v>1.072131E-2</v>
      </c>
      <c r="HI290">
        <v>3.1847430000000001</v>
      </c>
      <c r="HJ290">
        <v>0.81463030000000003</v>
      </c>
      <c r="HK290">
        <v>28.47315</v>
      </c>
      <c r="HL290" s="1">
        <v>9.635546E-3</v>
      </c>
      <c r="HM290">
        <v>2.8723369999999999</v>
      </c>
      <c r="HN290">
        <v>0.81091930000000001</v>
      </c>
      <c r="HO290">
        <v>28.103670000000001</v>
      </c>
      <c r="HP290" s="1">
        <v>8.6497620000000001E-3</v>
      </c>
      <c r="HQ290">
        <v>2.586392</v>
      </c>
      <c r="HR290">
        <v>0.80786290000000005</v>
      </c>
      <c r="HS290">
        <v>28.049420000000001</v>
      </c>
      <c r="HT290" s="1">
        <v>7.750486E-3</v>
      </c>
      <c r="HU290">
        <v>2.3230529999999998</v>
      </c>
      <c r="HV290">
        <v>0.80539740000000004</v>
      </c>
      <c r="HW290">
        <v>28.236820000000002</v>
      </c>
      <c r="HX290" s="1">
        <v>6.923434E-3</v>
      </c>
      <c r="HY290">
        <v>2.0793729999999999</v>
      </c>
      <c r="HZ290">
        <v>0.80332689999999995</v>
      </c>
      <c r="IA290">
        <v>28.37594</v>
      </c>
      <c r="IB290" s="1">
        <v>6.1577960000000001E-3</v>
      </c>
      <c r="IC290">
        <v>1.8526339999999999</v>
      </c>
      <c r="ID290">
        <v>0.80163589999999996</v>
      </c>
      <c r="IE290">
        <v>28.591919999999998</v>
      </c>
      <c r="IF290" s="1">
        <v>5.4425740000000004E-3</v>
      </c>
      <c r="IG290">
        <v>1.6401140000000001</v>
      </c>
      <c r="IH290">
        <v>0.80032179999999997</v>
      </c>
      <c r="II290">
        <v>28.60332</v>
      </c>
      <c r="IJ290" s="1">
        <v>4.7628660000000001E-3</v>
      </c>
      <c r="IK290">
        <v>1.4375230000000001</v>
      </c>
      <c r="IL290">
        <v>0.79923549999999999</v>
      </c>
      <c r="IM290">
        <v>28.382439999999999</v>
      </c>
      <c r="IN290" s="1">
        <v>4.1043420000000004E-3</v>
      </c>
      <c r="IO290">
        <v>1.2406969999999999</v>
      </c>
      <c r="IP290">
        <v>0.79838489999999995</v>
      </c>
      <c r="IQ290">
        <v>28.129359999999998</v>
      </c>
      <c r="IR290" s="1">
        <v>3.4621500000000002E-3</v>
      </c>
      <c r="IS290">
        <v>1.04819</v>
      </c>
      <c r="IT290">
        <v>0.7977303</v>
      </c>
      <c r="IU290">
        <v>28.005479999999999</v>
      </c>
      <c r="IV290" s="1">
        <v>2.8517009999999999E-3</v>
      </c>
      <c r="IW290">
        <v>0.86456849999999996</v>
      </c>
      <c r="IX290">
        <v>0.7971895</v>
      </c>
      <c r="IY290">
        <v>28.50497</v>
      </c>
      <c r="IZ290" s="1">
        <v>2.3028279999999998E-3</v>
      </c>
      <c r="JA290">
        <v>0.69894610000000001</v>
      </c>
      <c r="JB290">
        <v>0.7967514</v>
      </c>
      <c r="JC290">
        <v>29.046099999999999</v>
      </c>
      <c r="JD290" s="1">
        <v>1.84464E-3</v>
      </c>
      <c r="JE290">
        <v>0.56006489999999998</v>
      </c>
      <c r="JF290">
        <v>0.79641410000000001</v>
      </c>
      <c r="JG290">
        <v>29.51615</v>
      </c>
      <c r="JH290" s="1">
        <v>1.48985E-3</v>
      </c>
      <c r="JI290">
        <v>0.45218360000000002</v>
      </c>
      <c r="JJ290">
        <v>0.79607059999999996</v>
      </c>
      <c r="JK290">
        <v>29.545570000000001</v>
      </c>
      <c r="JL290" s="1">
        <v>1.2318629999999999E-3</v>
      </c>
      <c r="JM290">
        <v>0.37355729999999998</v>
      </c>
      <c r="JN290">
        <v>0.79576150000000001</v>
      </c>
      <c r="JO290">
        <v>29.32104</v>
      </c>
      <c r="JP290" s="1">
        <v>1.0510719999999999E-3</v>
      </c>
      <c r="JQ290">
        <v>0.31839089999999998</v>
      </c>
      <c r="JR290">
        <v>0.79543509999999995</v>
      </c>
      <c r="JS290">
        <v>28.821549999999998</v>
      </c>
      <c r="JT290" s="1">
        <v>9.2381400000000002E-4</v>
      </c>
      <c r="JU290">
        <v>0.27960839999999998</v>
      </c>
      <c r="JV290">
        <v>0.79511419999999999</v>
      </c>
      <c r="JW290">
        <v>28.399799999999999</v>
      </c>
      <c r="JX290" s="1">
        <v>8.3029060000000001E-4</v>
      </c>
      <c r="JY290">
        <v>0.25116630000000001</v>
      </c>
      <c r="JZ290">
        <v>0.79478130000000002</v>
      </c>
      <c r="KA290">
        <v>28.088989999999999</v>
      </c>
      <c r="KB290" s="1">
        <v>7.5713790000000005E-4</v>
      </c>
      <c r="KC290">
        <v>0.22899900000000001</v>
      </c>
      <c r="KD290">
        <v>0.79439729999999997</v>
      </c>
      <c r="KE290">
        <v>28.306650000000001</v>
      </c>
      <c r="KF290" s="1">
        <v>6.9721530000000005E-4</v>
      </c>
      <c r="KG290">
        <v>0.21088129999999999</v>
      </c>
      <c r="KH290">
        <v>0.79403480000000004</v>
      </c>
      <c r="KI290">
        <v>28.526689999999999</v>
      </c>
      <c r="KJ290" s="1">
        <v>6.4738950000000001E-4</v>
      </c>
      <c r="KK290">
        <v>0.19578780000000001</v>
      </c>
      <c r="KL290">
        <v>0.79366029999999999</v>
      </c>
      <c r="KM290">
        <v>28.804819999999999</v>
      </c>
      <c r="KN290" s="1">
        <v>6.0566690000000002E-4</v>
      </c>
      <c r="KO290">
        <v>0.18317149999999999</v>
      </c>
      <c r="KP290">
        <v>0.79324649999999997</v>
      </c>
      <c r="KQ290">
        <v>29.05442</v>
      </c>
      <c r="KR290" s="1">
        <v>5.7076019999999998E-4</v>
      </c>
      <c r="KS290">
        <v>0.17261499999999999</v>
      </c>
      <c r="KT290">
        <v>0.79285969999999995</v>
      </c>
      <c r="KU290">
        <v>29.037680000000002</v>
      </c>
      <c r="KV290" s="1">
        <v>5.4131540000000003E-4</v>
      </c>
      <c r="KW290">
        <v>0.1637274</v>
      </c>
      <c r="KX290">
        <v>0.7924641</v>
      </c>
      <c r="KY290">
        <v>28.897860000000001</v>
      </c>
      <c r="KZ290" s="1">
        <v>5.1625029999999999E-4</v>
      </c>
      <c r="LA290">
        <v>0.15616150000000001</v>
      </c>
      <c r="LB290">
        <v>0.79208400000000001</v>
      </c>
      <c r="LC290">
        <v>28.748100000000001</v>
      </c>
      <c r="LD290" s="1">
        <v>4.9468630000000003E-4</v>
      </c>
      <c r="LE290">
        <v>0.14966009999999999</v>
      </c>
      <c r="LF290">
        <v>0.79167100000000001</v>
      </c>
      <c r="LG290">
        <v>28.687239999999999</v>
      </c>
      <c r="LH290" s="1">
        <v>4.757761E-4</v>
      </c>
      <c r="LI290">
        <v>0.14396249999999999</v>
      </c>
      <c r="LJ290">
        <v>0.79133640000000005</v>
      </c>
      <c r="LK290">
        <v>28.99718</v>
      </c>
      <c r="LL290" s="1">
        <v>4.5849109999999998E-4</v>
      </c>
      <c r="LM290">
        <v>0.13876269999999999</v>
      </c>
      <c r="LN290">
        <v>0.79095439999999995</v>
      </c>
      <c r="LO290">
        <v>29.269670000000001</v>
      </c>
      <c r="LP290" s="1">
        <v>4.4193340000000001E-4</v>
      </c>
      <c r="LQ290">
        <v>0.1337989</v>
      </c>
      <c r="LR290">
        <v>0.79063899999999998</v>
      </c>
      <c r="LS290">
        <v>29.54176</v>
      </c>
      <c r="LT290" s="1">
        <v>4.2555689999999998E-4</v>
      </c>
      <c r="LU290">
        <v>0.12887850000000001</v>
      </c>
      <c r="LV290">
        <v>0.79034130000000002</v>
      </c>
      <c r="LW290">
        <v>29.656490000000002</v>
      </c>
      <c r="LX290" s="1">
        <v>4.0910330000000001E-4</v>
      </c>
      <c r="LY290">
        <v>0.12392499999999999</v>
      </c>
      <c r="LZ290">
        <v>0.7900954</v>
      </c>
      <c r="MA290">
        <v>29.55696</v>
      </c>
      <c r="MB290" s="1">
        <v>3.9205700000000002E-4</v>
      </c>
      <c r="MC290">
        <v>0.1189482</v>
      </c>
      <c r="MD290">
        <v>0.78989050000000005</v>
      </c>
      <c r="ME290">
        <v>29.172820000000002</v>
      </c>
      <c r="MF290" s="1">
        <v>3.7429489999999999E-4</v>
      </c>
      <c r="MG290">
        <v>0.1139778</v>
      </c>
      <c r="MH290">
        <v>0.78971400000000003</v>
      </c>
      <c r="MI290">
        <v>28.810230000000001</v>
      </c>
      <c r="MJ290" s="1">
        <v>3.569782E-4</v>
      </c>
      <c r="MK290">
        <v>0.1090814</v>
      </c>
      <c r="ML290">
        <v>0.7895991</v>
      </c>
      <c r="MM290">
        <v>28.50263</v>
      </c>
      <c r="MN290" s="1">
        <v>3.402185E-4</v>
      </c>
      <c r="MO290">
        <v>0.1042931</v>
      </c>
      <c r="MP290">
        <v>0.78944190000000003</v>
      </c>
      <c r="MQ290">
        <v>28.731739999999999</v>
      </c>
      <c r="MR290" s="1">
        <v>3.2408259999999999E-4</v>
      </c>
      <c r="MS290">
        <v>9.9651050000000005E-2</v>
      </c>
      <c r="MT290">
        <v>0.78934700000000002</v>
      </c>
      <c r="MU290">
        <v>28.733920000000001</v>
      </c>
      <c r="MV290" s="1">
        <v>3.0863700000000001E-4</v>
      </c>
      <c r="MW290">
        <v>9.5179219999999995E-2</v>
      </c>
      <c r="MX290">
        <v>0.78929930000000004</v>
      </c>
      <c r="MY290">
        <v>28.60615</v>
      </c>
      <c r="MZ290" s="1">
        <v>2.9401310000000001E-4</v>
      </c>
      <c r="NA290">
        <v>9.0910759999999993E-2</v>
      </c>
      <c r="NB290">
        <v>0.78923699999999997</v>
      </c>
      <c r="NC290">
        <v>28.38251</v>
      </c>
      <c r="ND290" s="1">
        <v>2.8016309999999997E-4</v>
      </c>
      <c r="NE290">
        <v>8.6847049999999995E-2</v>
      </c>
      <c r="NF290">
        <v>0.78921680000000005</v>
      </c>
      <c r="NG290">
        <v>28.228280000000002</v>
      </c>
      <c r="NH290" s="1">
        <v>2.669433E-4</v>
      </c>
      <c r="NI290">
        <v>8.2951369999999996E-2</v>
      </c>
      <c r="NJ290">
        <v>0.78919300000000003</v>
      </c>
      <c r="NK290">
        <v>28.021239999999999</v>
      </c>
      <c r="NL290" s="1">
        <v>2.541698E-4</v>
      </c>
      <c r="NM290">
        <v>7.9172160000000005E-2</v>
      </c>
      <c r="NN290">
        <v>0.78917099999999996</v>
      </c>
      <c r="NO290">
        <v>27.83089</v>
      </c>
      <c r="NP290" s="1">
        <v>2.417284E-4</v>
      </c>
      <c r="NQ290">
        <v>7.5466480000000002E-2</v>
      </c>
      <c r="NR290">
        <v>0.78915579999999996</v>
      </c>
      <c r="NS290">
        <v>27.665880000000001</v>
      </c>
      <c r="NT290" s="1">
        <v>2.2959869999999999E-4</v>
      </c>
      <c r="NU290">
        <v>7.183494E-2</v>
      </c>
      <c r="NV290">
        <v>0.78915630000000003</v>
      </c>
      <c r="NW290">
        <v>28.070160000000001</v>
      </c>
      <c r="NX290" s="1">
        <v>2.1795380000000001E-4</v>
      </c>
      <c r="NY290">
        <v>6.8327869999999999E-2</v>
      </c>
      <c r="NZ290">
        <v>0.78913719999999998</v>
      </c>
      <c r="OA290">
        <v>28.51257</v>
      </c>
      <c r="OB290" s="1">
        <v>2.0702970000000001E-4</v>
      </c>
      <c r="OC290">
        <v>6.5024189999999996E-2</v>
      </c>
      <c r="OD290">
        <v>0.78912329999999997</v>
      </c>
      <c r="OE290">
        <v>28.779309999999999</v>
      </c>
      <c r="OF290" s="1">
        <v>1.969741E-4</v>
      </c>
      <c r="OG290">
        <v>6.197888E-2</v>
      </c>
      <c r="OH290">
        <v>0.78913500000000003</v>
      </c>
      <c r="OI290">
        <v>28.945789999999999</v>
      </c>
      <c r="OJ290" s="1">
        <v>1.8784819999999999E-4</v>
      </c>
      <c r="OK290">
        <v>5.9207549999999998E-2</v>
      </c>
    </row>
    <row r="291" spans="1:401" x14ac:dyDescent="0.35">
      <c r="A291">
        <v>297</v>
      </c>
      <c r="B291" t="s">
        <v>4</v>
      </c>
      <c r="C291" t="s">
        <v>181</v>
      </c>
      <c r="D291" t="s">
        <v>297</v>
      </c>
      <c r="E291">
        <v>805.94600000000003</v>
      </c>
      <c r="F291">
        <v>1.2313099999999999</v>
      </c>
      <c r="G291">
        <v>24.25985</v>
      </c>
      <c r="H291">
        <v>0</v>
      </c>
      <c r="I291">
        <v>0</v>
      </c>
      <c r="J291">
        <v>1.227384</v>
      </c>
      <c r="K291">
        <v>24.349730000000001</v>
      </c>
      <c r="L291">
        <v>0</v>
      </c>
      <c r="M291">
        <v>0</v>
      </c>
      <c r="N291">
        <v>1.223476</v>
      </c>
      <c r="O291">
        <v>24.39639</v>
      </c>
      <c r="P291">
        <v>0</v>
      </c>
      <c r="Q291">
        <v>0</v>
      </c>
      <c r="R291">
        <v>1.219616</v>
      </c>
      <c r="S291">
        <v>24.206309999999998</v>
      </c>
      <c r="T291">
        <v>0</v>
      </c>
      <c r="U291">
        <v>0</v>
      </c>
      <c r="V291">
        <v>1.215848</v>
      </c>
      <c r="W291">
        <v>23.772829999999999</v>
      </c>
      <c r="X291">
        <v>0</v>
      </c>
      <c r="Y291">
        <v>0</v>
      </c>
      <c r="Z291">
        <v>1.212062</v>
      </c>
      <c r="AA291">
        <v>23.4514</v>
      </c>
      <c r="AB291">
        <v>0</v>
      </c>
      <c r="AC291">
        <v>0</v>
      </c>
      <c r="AD291">
        <v>1.2083250000000001</v>
      </c>
      <c r="AE291">
        <v>23.275659999999998</v>
      </c>
      <c r="AF291">
        <v>0</v>
      </c>
      <c r="AG291">
        <v>0</v>
      </c>
      <c r="AH291">
        <v>1.204547</v>
      </c>
      <c r="AI291">
        <v>23.621390000000002</v>
      </c>
      <c r="AJ291">
        <v>0</v>
      </c>
      <c r="AK291">
        <v>0</v>
      </c>
      <c r="AL291">
        <v>1.200628</v>
      </c>
      <c r="AM291">
        <v>24.125309999999999</v>
      </c>
      <c r="AN291">
        <v>0</v>
      </c>
      <c r="AO291">
        <v>0</v>
      </c>
      <c r="AP291">
        <v>1.1962109999999999</v>
      </c>
      <c r="AQ291">
        <v>24.649460000000001</v>
      </c>
      <c r="AR291">
        <v>0</v>
      </c>
      <c r="AS291">
        <v>0</v>
      </c>
      <c r="AT291">
        <v>1.1912769999999999</v>
      </c>
      <c r="AU291">
        <v>25.00384</v>
      </c>
      <c r="AV291">
        <v>0</v>
      </c>
      <c r="AW291">
        <v>0</v>
      </c>
      <c r="AX291">
        <v>1.1860850000000001</v>
      </c>
      <c r="AY291">
        <v>24.945070000000001</v>
      </c>
      <c r="AZ291">
        <v>0</v>
      </c>
      <c r="BA291">
        <v>0</v>
      </c>
      <c r="BB291">
        <v>1.1808730000000001</v>
      </c>
      <c r="BC291">
        <v>24.781179999999999</v>
      </c>
      <c r="BD291">
        <v>0</v>
      </c>
      <c r="BE291">
        <v>0</v>
      </c>
      <c r="BF291">
        <v>1.1758249999999999</v>
      </c>
      <c r="BG291">
        <v>24.65531</v>
      </c>
      <c r="BH291">
        <v>9.0684269999999995E-35</v>
      </c>
      <c r="BI291">
        <v>2.09635E-32</v>
      </c>
      <c r="BJ291">
        <v>1.171279</v>
      </c>
      <c r="BK291">
        <v>24.777899999999999</v>
      </c>
      <c r="BL291">
        <v>1.9785459999999999E-20</v>
      </c>
      <c r="BM291" s="1">
        <v>3.120725E-18</v>
      </c>
      <c r="BN291">
        <v>1.167001</v>
      </c>
      <c r="BO291">
        <v>25.437449999999998</v>
      </c>
      <c r="BP291" s="1">
        <v>3.821075E-14</v>
      </c>
      <c r="BQ291" s="1">
        <v>5.82891E-12</v>
      </c>
      <c r="BR291">
        <v>1.162903</v>
      </c>
      <c r="BS291">
        <v>26.06146</v>
      </c>
      <c r="BT291" s="1">
        <v>6.2468079999999996E-9</v>
      </c>
      <c r="BU291" s="1">
        <v>1.113762E-6</v>
      </c>
      <c r="BV291">
        <v>1.15876</v>
      </c>
      <c r="BW291">
        <v>26.62951</v>
      </c>
      <c r="BX291" s="1">
        <v>7.1895299999999999E-6</v>
      </c>
      <c r="BY291" s="1">
        <v>1.369742E-3</v>
      </c>
      <c r="BZ291">
        <v>1.1544719999999999</v>
      </c>
      <c r="CA291">
        <v>26.933630000000001</v>
      </c>
      <c r="CB291" s="1">
        <v>1.210453E-3</v>
      </c>
      <c r="CC291" s="1">
        <v>0.24109520000000001</v>
      </c>
      <c r="CD291">
        <v>1.1498360000000001</v>
      </c>
      <c r="CE291">
        <v>26.81728</v>
      </c>
      <c r="CF291" s="1">
        <v>5.5637689999999997E-2</v>
      </c>
      <c r="CG291" s="1">
        <v>11.494529999999999</v>
      </c>
      <c r="CH291">
        <v>1.1447929999999999</v>
      </c>
      <c r="CI291">
        <v>26.416519999999998</v>
      </c>
      <c r="CJ291" s="1">
        <v>0.93849450000000001</v>
      </c>
      <c r="CK291" s="1">
        <v>200.30080000000001</v>
      </c>
      <c r="CL291">
        <v>1.139173</v>
      </c>
      <c r="CM291">
        <v>26.089670000000002</v>
      </c>
      <c r="CN291" s="1">
        <v>7.0238160000000001</v>
      </c>
      <c r="CO291">
        <v>1542.3119999999999</v>
      </c>
      <c r="CP291">
        <v>1.132908</v>
      </c>
      <c r="CQ291">
        <v>26.080480000000001</v>
      </c>
      <c r="CR291" s="1">
        <v>26.710570000000001</v>
      </c>
      <c r="CS291">
        <v>6018.7389999999996</v>
      </c>
      <c r="CT291">
        <v>1.126018</v>
      </c>
      <c r="CU291">
        <v>26.54955</v>
      </c>
      <c r="CV291">
        <v>57.409109999999998</v>
      </c>
      <c r="CW291">
        <v>13246.7</v>
      </c>
      <c r="CX291">
        <v>1.1185099999999999</v>
      </c>
      <c r="CY291">
        <v>26.758790000000001</v>
      </c>
      <c r="CZ291">
        <v>76.017679999999999</v>
      </c>
      <c r="DA291">
        <v>17927</v>
      </c>
      <c r="DB291">
        <v>1.110365</v>
      </c>
      <c r="DC291">
        <v>27.26491</v>
      </c>
      <c r="DD291">
        <v>66.694850000000002</v>
      </c>
      <c r="DE291">
        <v>16052.01</v>
      </c>
      <c r="DF291">
        <v>1.1016030000000001</v>
      </c>
      <c r="DG291">
        <v>27.558779999999999</v>
      </c>
      <c r="DH291">
        <v>41.189100000000003</v>
      </c>
      <c r="DI291">
        <v>10102.370000000001</v>
      </c>
      <c r="DJ291">
        <v>1.0924879999999999</v>
      </c>
      <c r="DK291">
        <v>27.45973</v>
      </c>
      <c r="DL291">
        <v>18.91357</v>
      </c>
      <c r="DM291">
        <v>4720.4250000000002</v>
      </c>
      <c r="DN291">
        <v>1.0830249999999999</v>
      </c>
      <c r="DO291">
        <v>27.095410000000001</v>
      </c>
      <c r="DP291">
        <v>6.77827</v>
      </c>
      <c r="DQ291">
        <v>1719.4659999999999</v>
      </c>
      <c r="DR291">
        <v>1.073248</v>
      </c>
      <c r="DS291">
        <v>26.70881</v>
      </c>
      <c r="DT291">
        <v>2.000032</v>
      </c>
      <c r="DU291">
        <v>514.57449999999994</v>
      </c>
      <c r="DV291">
        <v>1.0631699999999999</v>
      </c>
      <c r="DW291">
        <v>26.571380000000001</v>
      </c>
      <c r="DX291">
        <v>0.53220160000000005</v>
      </c>
      <c r="DY291">
        <v>138.09790000000001</v>
      </c>
      <c r="DZ291">
        <v>1.053112</v>
      </c>
      <c r="EA291">
        <v>27.123090000000001</v>
      </c>
      <c r="EB291">
        <v>0.16170850000000001</v>
      </c>
      <c r="EC291">
        <v>41.66404</v>
      </c>
      <c r="ED291">
        <v>1.043094</v>
      </c>
      <c r="EE291">
        <v>27.849779999999999</v>
      </c>
      <c r="EF291">
        <v>8.2090150000000001E-2</v>
      </c>
      <c r="EG291">
        <v>20.725819999999999</v>
      </c>
      <c r="EH291">
        <v>1.0330170000000001</v>
      </c>
      <c r="EI291">
        <v>28.62124</v>
      </c>
      <c r="EJ291">
        <v>6.7025870000000001E-2</v>
      </c>
      <c r="EK291">
        <v>16.799099999999999</v>
      </c>
      <c r="EL291">
        <v>1.0239480000000001</v>
      </c>
      <c r="EM291">
        <v>29.211379999999998</v>
      </c>
      <c r="EN291">
        <v>6.3438739999999993E-2</v>
      </c>
      <c r="EO291">
        <v>15.94768</v>
      </c>
      <c r="EP291">
        <v>1.0152490000000001</v>
      </c>
      <c r="EQ291">
        <v>29.190909999999999</v>
      </c>
      <c r="ER291">
        <v>6.053654E-2</v>
      </c>
      <c r="ES291">
        <v>15.30475</v>
      </c>
      <c r="ET291">
        <v>1.0061560000000001</v>
      </c>
      <c r="EU291">
        <v>28.663720000000001</v>
      </c>
      <c r="EV291">
        <v>5.6719150000000003E-2</v>
      </c>
      <c r="EW291">
        <v>14.42972</v>
      </c>
      <c r="EX291">
        <v>0.99660439999999995</v>
      </c>
      <c r="EY291">
        <v>28.099070000000001</v>
      </c>
      <c r="EZ291">
        <v>5.2223360000000003E-2</v>
      </c>
      <c r="FA291">
        <v>13.372170000000001</v>
      </c>
      <c r="FB291">
        <v>0.98673330000000004</v>
      </c>
      <c r="FC291">
        <v>27.63317</v>
      </c>
      <c r="FD291" s="1">
        <v>4.751644E-2</v>
      </c>
      <c r="FE291">
        <v>12.245990000000001</v>
      </c>
      <c r="FF291">
        <v>0.977078</v>
      </c>
      <c r="FG291">
        <v>27.64864</v>
      </c>
      <c r="FH291" s="1">
        <v>4.2948010000000002E-2</v>
      </c>
      <c r="FI291">
        <v>11.13786</v>
      </c>
      <c r="FJ291">
        <v>0.96723119999999996</v>
      </c>
      <c r="FK291">
        <v>27.743950000000002</v>
      </c>
      <c r="FL291" s="1">
        <v>3.8658810000000002E-2</v>
      </c>
      <c r="FM291">
        <v>10.089410000000001</v>
      </c>
      <c r="FN291">
        <v>0.95721619999999996</v>
      </c>
      <c r="FO291">
        <v>27.84967</v>
      </c>
      <c r="FP291" s="1">
        <v>3.4726840000000002E-2</v>
      </c>
      <c r="FQ291">
        <v>9.1210179999999994</v>
      </c>
      <c r="FR291">
        <v>0.94754669999999996</v>
      </c>
      <c r="FS291">
        <v>27.879799999999999</v>
      </c>
      <c r="FT291" s="1">
        <v>3.1177759999999999E-2</v>
      </c>
      <c r="FU291">
        <v>8.2369800000000009</v>
      </c>
      <c r="FV291">
        <v>0.93837559999999998</v>
      </c>
      <c r="FW291">
        <v>27.786110000000001</v>
      </c>
      <c r="FX291" s="1">
        <v>2.8025700000000001E-2</v>
      </c>
      <c r="FY291">
        <v>7.4443390000000003</v>
      </c>
      <c r="FZ291">
        <v>0.92953770000000002</v>
      </c>
      <c r="GA291">
        <v>27.581969999999998</v>
      </c>
      <c r="GB291" s="1">
        <v>2.5220119999999999E-2</v>
      </c>
      <c r="GC291">
        <v>6.7337009999999999</v>
      </c>
      <c r="GD291">
        <v>0.92100360000000003</v>
      </c>
      <c r="GE291">
        <v>27.30377</v>
      </c>
      <c r="GF291">
        <v>2.2692609999999998E-2</v>
      </c>
      <c r="GG291">
        <v>6.0888450000000001</v>
      </c>
      <c r="GH291">
        <v>0.91262399999999999</v>
      </c>
      <c r="GI291">
        <v>27.122389999999999</v>
      </c>
      <c r="GJ291" s="1">
        <v>2.0423810000000001E-2</v>
      </c>
      <c r="GK291">
        <v>5.5057809999999998</v>
      </c>
      <c r="GL291">
        <v>0.904389</v>
      </c>
      <c r="GM291">
        <v>27.371739999999999</v>
      </c>
      <c r="GN291" s="1">
        <v>1.837664E-2</v>
      </c>
      <c r="GO291">
        <v>4.9774070000000004</v>
      </c>
      <c r="GP291">
        <v>0.89605959999999996</v>
      </c>
      <c r="GQ291">
        <v>27.786069999999999</v>
      </c>
      <c r="GR291" s="1">
        <v>1.6528169999999998E-2</v>
      </c>
      <c r="GS291">
        <v>4.4985710000000001</v>
      </c>
      <c r="GT291">
        <v>0.88799099999999997</v>
      </c>
      <c r="GU291">
        <v>28.360790000000001</v>
      </c>
      <c r="GV291">
        <v>1.4862820000000001E-2</v>
      </c>
      <c r="GW291">
        <v>4.064311</v>
      </c>
      <c r="GX291">
        <v>0.88065289999999996</v>
      </c>
      <c r="GY291">
        <v>28.84807</v>
      </c>
      <c r="GZ291" s="1">
        <v>1.336904E-2</v>
      </c>
      <c r="HA291">
        <v>3.6719499999999998</v>
      </c>
      <c r="HB291">
        <v>0.87401340000000005</v>
      </c>
      <c r="HC291">
        <v>29.05808</v>
      </c>
      <c r="HD291" s="1">
        <v>1.202697E-2</v>
      </c>
      <c r="HE291">
        <v>3.3167800000000001</v>
      </c>
      <c r="HF291">
        <v>0.86807069999999997</v>
      </c>
      <c r="HG291">
        <v>28.806460000000001</v>
      </c>
      <c r="HH291" s="1">
        <v>1.0816879999999999E-2</v>
      </c>
      <c r="HI291">
        <v>2.9939179999999999</v>
      </c>
      <c r="HJ291">
        <v>0.86288489999999995</v>
      </c>
      <c r="HK291">
        <v>28.479780000000002</v>
      </c>
      <c r="HL291" s="1">
        <v>9.7229589999999998E-3</v>
      </c>
      <c r="HM291">
        <v>2.6999249999999999</v>
      </c>
      <c r="HN291">
        <v>0.85848029999999997</v>
      </c>
      <c r="HO291">
        <v>28.12679</v>
      </c>
      <c r="HP291" s="1">
        <v>8.7299430000000004E-3</v>
      </c>
      <c r="HQ291">
        <v>2.4310269999999998</v>
      </c>
      <c r="HR291">
        <v>0.85489999999999999</v>
      </c>
      <c r="HS291">
        <v>28.093060000000001</v>
      </c>
      <c r="HT291" s="1">
        <v>7.8243489999999995E-3</v>
      </c>
      <c r="HU291">
        <v>2.1835619999999998</v>
      </c>
      <c r="HV291">
        <v>0.85194829999999999</v>
      </c>
      <c r="HW291">
        <v>28.283760000000001</v>
      </c>
      <c r="HX291" s="1">
        <v>6.9919300000000004E-3</v>
      </c>
      <c r="HY291">
        <v>1.95488</v>
      </c>
      <c r="HZ291">
        <v>0.84951069999999995</v>
      </c>
      <c r="IA291">
        <v>28.409759999999999</v>
      </c>
      <c r="IB291" s="1">
        <v>6.2216800000000003E-3</v>
      </c>
      <c r="IC291">
        <v>1.74231</v>
      </c>
      <c r="ID291">
        <v>0.84753069999999997</v>
      </c>
      <c r="IE291">
        <v>28.612970000000001</v>
      </c>
      <c r="IF291" s="1">
        <v>5.5027829999999998E-3</v>
      </c>
      <c r="IG291">
        <v>1.5433730000000001</v>
      </c>
      <c r="IH291">
        <v>0.84596590000000005</v>
      </c>
      <c r="II291">
        <v>28.598890000000001</v>
      </c>
      <c r="IJ291" s="1">
        <v>4.8207659999999998E-3</v>
      </c>
      <c r="IK291">
        <v>1.354214</v>
      </c>
      <c r="IL291">
        <v>0.84468359999999998</v>
      </c>
      <c r="IM291">
        <v>28.370650000000001</v>
      </c>
      <c r="IN291" s="1">
        <v>4.1609719999999998E-3</v>
      </c>
      <c r="IO291">
        <v>1.170801</v>
      </c>
      <c r="IP291">
        <v>0.84370489999999998</v>
      </c>
      <c r="IQ291">
        <v>28.12848</v>
      </c>
      <c r="IR291" s="1">
        <v>3.51718E-3</v>
      </c>
      <c r="IS291">
        <v>0.99137350000000002</v>
      </c>
      <c r="IT291">
        <v>0.84291799999999995</v>
      </c>
      <c r="IU291">
        <v>28.028790000000001</v>
      </c>
      <c r="IV291" s="1">
        <v>2.9031059999999999E-3</v>
      </c>
      <c r="IW291">
        <v>0.81961079999999997</v>
      </c>
      <c r="IX291">
        <v>0.84230389999999999</v>
      </c>
      <c r="IY291">
        <v>28.561530000000001</v>
      </c>
      <c r="IZ291" s="1">
        <v>2.3476909999999998E-3</v>
      </c>
      <c r="JA291">
        <v>0.66367549999999997</v>
      </c>
      <c r="JB291">
        <v>0.84178750000000002</v>
      </c>
      <c r="JC291">
        <v>29.112200000000001</v>
      </c>
      <c r="JD291" s="1">
        <v>1.880938E-3</v>
      </c>
      <c r="JE291">
        <v>0.53195119999999996</v>
      </c>
      <c r="JF291">
        <v>0.84135099999999996</v>
      </c>
      <c r="JG291">
        <v>29.580729999999999</v>
      </c>
      <c r="JH291" s="1">
        <v>1.517116E-3</v>
      </c>
      <c r="JI291">
        <v>0.4288574</v>
      </c>
      <c r="JJ291">
        <v>0.8409626</v>
      </c>
      <c r="JK291">
        <v>29.59469</v>
      </c>
      <c r="JL291" s="1">
        <v>1.2512739999999999E-3</v>
      </c>
      <c r="JM291">
        <v>0.35328979999999999</v>
      </c>
      <c r="JN291">
        <v>0.84058690000000003</v>
      </c>
      <c r="JO291">
        <v>29.349699999999999</v>
      </c>
      <c r="JP291" s="1">
        <v>1.064611E-3</v>
      </c>
      <c r="JQ291">
        <v>0.30013610000000002</v>
      </c>
      <c r="JR291">
        <v>0.84022059999999998</v>
      </c>
      <c r="JS291">
        <v>28.838370000000001</v>
      </c>
      <c r="JT291" s="1">
        <v>9.334778E-4</v>
      </c>
      <c r="JU291">
        <v>0.26284619999999997</v>
      </c>
      <c r="JV291">
        <v>0.8398582</v>
      </c>
      <c r="JW291">
        <v>28.416450000000001</v>
      </c>
      <c r="JX291" s="1">
        <v>8.3758539999999999E-4</v>
      </c>
      <c r="JY291">
        <v>0.2356509</v>
      </c>
      <c r="JZ291">
        <v>0.83945570000000003</v>
      </c>
      <c r="KA291">
        <v>28.118289999999998</v>
      </c>
      <c r="KB291" s="1">
        <v>7.6297919999999996E-4</v>
      </c>
      <c r="KC291">
        <v>0.2145803</v>
      </c>
      <c r="KD291">
        <v>0.83903190000000005</v>
      </c>
      <c r="KE291">
        <v>28.358129999999999</v>
      </c>
      <c r="KF291" s="1">
        <v>7.0204760000000001E-4</v>
      </c>
      <c r="KG291">
        <v>0.1974168</v>
      </c>
      <c r="KH291">
        <v>0.83859720000000004</v>
      </c>
      <c r="KI291">
        <v>28.583600000000001</v>
      </c>
      <c r="KJ291" s="1">
        <v>6.5142689999999996E-4</v>
      </c>
      <c r="KK291">
        <v>0.18313969999999999</v>
      </c>
      <c r="KL291">
        <v>0.83817450000000004</v>
      </c>
      <c r="KM291">
        <v>28.854220000000002</v>
      </c>
      <c r="KN291" s="1">
        <v>6.0904120000000001E-4</v>
      </c>
      <c r="KO291">
        <v>0.17120360000000001</v>
      </c>
      <c r="KP291">
        <v>0.8377135</v>
      </c>
      <c r="KQ291">
        <v>29.090979999999998</v>
      </c>
      <c r="KR291" s="1">
        <v>5.73596E-4</v>
      </c>
      <c r="KS291">
        <v>0.16121840000000001</v>
      </c>
      <c r="KT291">
        <v>0.83723360000000002</v>
      </c>
      <c r="KU291">
        <v>29.039210000000001</v>
      </c>
      <c r="KV291" s="1">
        <v>5.4371189999999998E-4</v>
      </c>
      <c r="KW291">
        <v>0.15282200000000001</v>
      </c>
      <c r="KX291">
        <v>0.83676870000000003</v>
      </c>
      <c r="KY291">
        <v>28.884640000000001</v>
      </c>
      <c r="KZ291" s="1">
        <v>5.1829990000000004E-4</v>
      </c>
      <c r="LA291">
        <v>0.1456788</v>
      </c>
      <c r="LB291">
        <v>0.83630629999999995</v>
      </c>
      <c r="LC291">
        <v>28.737670000000001</v>
      </c>
      <c r="LD291" s="1">
        <v>4.9646520000000004E-4</v>
      </c>
      <c r="LE291">
        <v>0.13955129999999999</v>
      </c>
      <c r="LF291">
        <v>0.83579650000000005</v>
      </c>
      <c r="LG291">
        <v>28.697569999999999</v>
      </c>
      <c r="LH291" s="1">
        <v>4.773512E-4</v>
      </c>
      <c r="LI291">
        <v>0.13419</v>
      </c>
      <c r="LJ291">
        <v>0.83538230000000002</v>
      </c>
      <c r="LK291">
        <v>29.037109999999998</v>
      </c>
      <c r="LL291" s="1">
        <v>4.5996649999999997E-4</v>
      </c>
      <c r="LM291">
        <v>0.12932949999999999</v>
      </c>
      <c r="LN291">
        <v>0.83494199999999996</v>
      </c>
      <c r="LO291">
        <v>29.323589999999999</v>
      </c>
      <c r="LP291" s="1">
        <v>4.4336419999999998E-4</v>
      </c>
      <c r="LQ291">
        <v>0.1246994</v>
      </c>
      <c r="LR291">
        <v>0.83455049999999997</v>
      </c>
      <c r="LS291">
        <v>29.599599999999999</v>
      </c>
      <c r="LT291" s="1">
        <v>4.2699289999999999E-4</v>
      </c>
      <c r="LU291">
        <v>0.12013020000000001</v>
      </c>
      <c r="LV291">
        <v>0.83420740000000004</v>
      </c>
      <c r="LW291">
        <v>29.703489999999999</v>
      </c>
      <c r="LX291" s="1">
        <v>4.1055239999999998E-4</v>
      </c>
      <c r="LY291">
        <v>0.1155308</v>
      </c>
      <c r="LZ291">
        <v>0.83390180000000003</v>
      </c>
      <c r="MA291">
        <v>29.57788</v>
      </c>
      <c r="MB291" s="1">
        <v>3.9349989999999999E-4</v>
      </c>
      <c r="MC291">
        <v>0.11090559999999999</v>
      </c>
      <c r="MD291">
        <v>0.83365330000000004</v>
      </c>
      <c r="ME291">
        <v>29.177209999999999</v>
      </c>
      <c r="MF291" s="1">
        <v>3.7572879999999998E-4</v>
      </c>
      <c r="MG291">
        <v>0.1062896</v>
      </c>
      <c r="MH291">
        <v>0.83343630000000002</v>
      </c>
      <c r="MI291">
        <v>28.81428</v>
      </c>
      <c r="MJ291" s="1">
        <v>3.583808E-4</v>
      </c>
      <c r="MK291">
        <v>0.1017323</v>
      </c>
      <c r="ML291">
        <v>0.83325959999999999</v>
      </c>
      <c r="MM291">
        <v>28.519880000000001</v>
      </c>
      <c r="MN291" s="1">
        <v>3.4157959999999999E-4</v>
      </c>
      <c r="MO291">
        <v>9.7275379999999995E-2</v>
      </c>
      <c r="MP291">
        <v>0.83313999999999999</v>
      </c>
      <c r="MQ291">
        <v>28.776810000000001</v>
      </c>
      <c r="MR291" s="1">
        <v>3.2539549999999998E-4</v>
      </c>
      <c r="MS291">
        <v>9.2946689999999998E-2</v>
      </c>
      <c r="MT291">
        <v>0.83302509999999996</v>
      </c>
      <c r="MU291">
        <v>28.766089999999998</v>
      </c>
      <c r="MV291" s="1">
        <v>3.0989070000000002E-4</v>
      </c>
      <c r="MW291">
        <v>8.8778560000000006E-2</v>
      </c>
      <c r="MX291">
        <v>0.83290869999999995</v>
      </c>
      <c r="MY291">
        <v>28.637699999999999</v>
      </c>
      <c r="MZ291" s="1">
        <v>2.952025E-4</v>
      </c>
      <c r="NA291">
        <v>8.4795579999999995E-2</v>
      </c>
      <c r="NB291">
        <v>0.83285710000000002</v>
      </c>
      <c r="NC291">
        <v>28.416340000000002</v>
      </c>
      <c r="ND291" s="1">
        <v>2.8129190000000001E-4</v>
      </c>
      <c r="NE291">
        <v>8.100222E-2</v>
      </c>
      <c r="NF291">
        <v>0.83283269999999998</v>
      </c>
      <c r="NG291">
        <v>28.24278</v>
      </c>
      <c r="NH291" s="1">
        <v>2.680332E-4</v>
      </c>
      <c r="NI291">
        <v>7.737368E-2</v>
      </c>
      <c r="NJ291">
        <v>0.83277679999999998</v>
      </c>
      <c r="NK291">
        <v>28.023540000000001</v>
      </c>
      <c r="NL291" s="1">
        <v>2.5522989999999997E-4</v>
      </c>
      <c r="NM291">
        <v>7.3855539999999997E-2</v>
      </c>
      <c r="NN291">
        <v>0.8327715</v>
      </c>
      <c r="NO291">
        <v>27.83379</v>
      </c>
      <c r="NP291" s="1">
        <v>2.427652E-4</v>
      </c>
      <c r="NQ291">
        <v>7.0407520000000001E-2</v>
      </c>
      <c r="NR291">
        <v>0.83275619999999995</v>
      </c>
      <c r="NS291">
        <v>27.681799999999999</v>
      </c>
      <c r="NT291" s="1">
        <v>2.3061119999999999E-4</v>
      </c>
      <c r="NU291">
        <v>6.7028379999999999E-2</v>
      </c>
      <c r="NV291">
        <v>0.83272800000000002</v>
      </c>
      <c r="NW291">
        <v>28.119430000000001</v>
      </c>
      <c r="NX291" s="1">
        <v>2.1891799999999999E-4</v>
      </c>
      <c r="NY291">
        <v>6.3758380000000003E-2</v>
      </c>
      <c r="NZ291">
        <v>0.83273330000000001</v>
      </c>
      <c r="OA291">
        <v>28.571210000000001</v>
      </c>
      <c r="OB291" s="1">
        <v>2.0792719999999999E-4</v>
      </c>
      <c r="OC291">
        <v>6.0668819999999998E-2</v>
      </c>
      <c r="OD291">
        <v>0.83274550000000003</v>
      </c>
      <c r="OE291">
        <v>28.83071</v>
      </c>
      <c r="OF291" s="1">
        <v>1.9779260000000001E-4</v>
      </c>
      <c r="OG291">
        <v>5.7816319999999997E-2</v>
      </c>
      <c r="OH291">
        <v>0.83273549999999996</v>
      </c>
      <c r="OI291">
        <v>28.989789999999999</v>
      </c>
      <c r="OJ291" s="1">
        <v>1.885918E-4</v>
      </c>
      <c r="OK291">
        <v>5.5218059999999999E-2</v>
      </c>
    </row>
    <row r="292" spans="1:401" x14ac:dyDescent="0.35">
      <c r="A292">
        <v>298</v>
      </c>
      <c r="B292" t="s">
        <v>4</v>
      </c>
      <c r="C292" t="s">
        <v>181</v>
      </c>
      <c r="D292" t="s">
        <v>298</v>
      </c>
      <c r="E292">
        <v>876.78160000000003</v>
      </c>
      <c r="F292">
        <v>1.0483849999999999</v>
      </c>
      <c r="G292">
        <v>24.281929999999999</v>
      </c>
      <c r="H292">
        <v>0</v>
      </c>
      <c r="I292">
        <v>0</v>
      </c>
      <c r="J292">
        <v>1.0453190000000001</v>
      </c>
      <c r="K292">
        <v>24.379519999999999</v>
      </c>
      <c r="L292">
        <v>0</v>
      </c>
      <c r="M292">
        <v>0</v>
      </c>
      <c r="N292">
        <v>1.042232</v>
      </c>
      <c r="O292">
        <v>24.431460000000001</v>
      </c>
      <c r="P292">
        <v>0</v>
      </c>
      <c r="Q292">
        <v>0</v>
      </c>
      <c r="R292">
        <v>1.039234</v>
      </c>
      <c r="S292">
        <v>24.23527</v>
      </c>
      <c r="T292">
        <v>0</v>
      </c>
      <c r="U292">
        <v>0</v>
      </c>
      <c r="V292">
        <v>1.036246</v>
      </c>
      <c r="W292">
        <v>23.797599999999999</v>
      </c>
      <c r="X292">
        <v>0</v>
      </c>
      <c r="Y292">
        <v>0</v>
      </c>
      <c r="Z292">
        <v>1.033277</v>
      </c>
      <c r="AA292">
        <v>23.470479999999998</v>
      </c>
      <c r="AB292">
        <v>0</v>
      </c>
      <c r="AC292">
        <v>0</v>
      </c>
      <c r="AD292">
        <v>1.0303420000000001</v>
      </c>
      <c r="AE292">
        <v>23.290179999999999</v>
      </c>
      <c r="AF292">
        <v>0</v>
      </c>
      <c r="AG292">
        <v>0</v>
      </c>
      <c r="AH292">
        <v>1.0273669999999999</v>
      </c>
      <c r="AI292">
        <v>23.641780000000001</v>
      </c>
      <c r="AJ292">
        <v>0</v>
      </c>
      <c r="AK292">
        <v>0</v>
      </c>
      <c r="AL292">
        <v>1.024316</v>
      </c>
      <c r="AM292">
        <v>24.145399999999999</v>
      </c>
      <c r="AN292">
        <v>0</v>
      </c>
      <c r="AO292">
        <v>0</v>
      </c>
      <c r="AP292">
        <v>1.020867</v>
      </c>
      <c r="AQ292">
        <v>24.673719999999999</v>
      </c>
      <c r="AR292">
        <v>0</v>
      </c>
      <c r="AS292">
        <v>0</v>
      </c>
      <c r="AT292">
        <v>1.016996</v>
      </c>
      <c r="AU292">
        <v>25.032309999999999</v>
      </c>
      <c r="AV292">
        <v>0</v>
      </c>
      <c r="AW292">
        <v>0</v>
      </c>
      <c r="AX292">
        <v>1.0129619999999999</v>
      </c>
      <c r="AY292">
        <v>24.969449999999998</v>
      </c>
      <c r="AZ292">
        <v>0</v>
      </c>
      <c r="BA292">
        <v>0</v>
      </c>
      <c r="BB292">
        <v>1.008893</v>
      </c>
      <c r="BC292">
        <v>24.802520000000001</v>
      </c>
      <c r="BD292">
        <v>0</v>
      </c>
      <c r="BE292">
        <v>0</v>
      </c>
      <c r="BF292">
        <v>1.0049809999999999</v>
      </c>
      <c r="BG292">
        <v>24.667719999999999</v>
      </c>
      <c r="BH292">
        <v>1.048992E-35</v>
      </c>
      <c r="BI292">
        <v>2.858837E-33</v>
      </c>
      <c r="BJ292">
        <v>1.001501</v>
      </c>
      <c r="BK292">
        <v>24.787859999999998</v>
      </c>
      <c r="BL292">
        <v>8.4503739999999995E-21</v>
      </c>
      <c r="BM292">
        <v>1.4981980000000001E-18</v>
      </c>
      <c r="BN292">
        <v>0.99824740000000001</v>
      </c>
      <c r="BO292">
        <v>25.45327</v>
      </c>
      <c r="BP292" s="1">
        <v>1.0436250000000001E-14</v>
      </c>
      <c r="BQ292" s="1">
        <v>1.890805E-12</v>
      </c>
      <c r="BR292">
        <v>0.99512020000000001</v>
      </c>
      <c r="BS292">
        <v>26.07508</v>
      </c>
      <c r="BT292" s="1">
        <v>3.6052320000000002E-9</v>
      </c>
      <c r="BU292" s="1">
        <v>7.4051780000000003E-7</v>
      </c>
      <c r="BV292">
        <v>0.99198529999999996</v>
      </c>
      <c r="BW292">
        <v>26.647849999999998</v>
      </c>
      <c r="BX292" s="1">
        <v>4.8349330000000004E-6</v>
      </c>
      <c r="BY292" s="1">
        <v>1.0629770000000001E-3</v>
      </c>
      <c r="BZ292">
        <v>0.98872550000000003</v>
      </c>
      <c r="CA292">
        <v>26.95804</v>
      </c>
      <c r="CB292" s="1">
        <v>8.9370050000000005E-4</v>
      </c>
      <c r="CC292" s="1">
        <v>0.20564399999999999</v>
      </c>
      <c r="CD292">
        <v>0.98520909999999995</v>
      </c>
      <c r="CE292">
        <v>26.84085</v>
      </c>
      <c r="CF292" s="1">
        <v>4.4126039999999998E-2</v>
      </c>
      <c r="CG292" s="1">
        <v>10.541029999999999</v>
      </c>
      <c r="CH292">
        <v>0.98143599999999998</v>
      </c>
      <c r="CI292">
        <v>26.438210000000002</v>
      </c>
      <c r="CJ292" s="1">
        <v>0.78954400000000002</v>
      </c>
      <c r="CK292" s="1">
        <v>195.09360000000001</v>
      </c>
      <c r="CL292">
        <v>0.97717799999999999</v>
      </c>
      <c r="CM292">
        <v>26.109059999999999</v>
      </c>
      <c r="CN292" s="1">
        <v>6.2137060000000002</v>
      </c>
      <c r="CO292">
        <v>1582.202</v>
      </c>
      <c r="CP292">
        <v>0.97237870000000004</v>
      </c>
      <c r="CQ292">
        <v>26.092690000000001</v>
      </c>
      <c r="CR292" s="1">
        <v>24.682410000000001</v>
      </c>
      <c r="CS292">
        <v>6459.0940000000001</v>
      </c>
      <c r="CT292">
        <v>0.96712580000000004</v>
      </c>
      <c r="CU292">
        <v>26.557030000000001</v>
      </c>
      <c r="CV292">
        <v>55.111989999999999</v>
      </c>
      <c r="CW292">
        <v>14788.28</v>
      </c>
      <c r="CX292">
        <v>0.96140409999999998</v>
      </c>
      <c r="CY292">
        <v>26.758759999999999</v>
      </c>
      <c r="CZ292">
        <v>75.468699999999998</v>
      </c>
      <c r="DA292">
        <v>20721</v>
      </c>
      <c r="DB292">
        <v>0.95517450000000004</v>
      </c>
      <c r="DC292">
        <v>27.279769999999999</v>
      </c>
      <c r="DD292">
        <v>68.19659</v>
      </c>
      <c r="DE292">
        <v>19129.14</v>
      </c>
      <c r="DF292">
        <v>0.94848140000000003</v>
      </c>
      <c r="DG292">
        <v>27.577870000000001</v>
      </c>
      <c r="DH292">
        <v>43.227440000000001</v>
      </c>
      <c r="DI292">
        <v>12367.32</v>
      </c>
      <c r="DJ292">
        <v>0.94150800000000001</v>
      </c>
      <c r="DK292">
        <v>27.4833</v>
      </c>
      <c r="DL292">
        <v>20.3062</v>
      </c>
      <c r="DM292">
        <v>5915.91</v>
      </c>
      <c r="DN292">
        <v>0.93427499999999997</v>
      </c>
      <c r="DO292">
        <v>27.123999999999999</v>
      </c>
      <c r="DP292">
        <v>7.4208049999999997</v>
      </c>
      <c r="DQ292">
        <v>2198.549</v>
      </c>
      <c r="DR292">
        <v>0.92682770000000003</v>
      </c>
      <c r="DS292">
        <v>26.738900000000001</v>
      </c>
      <c r="DT292">
        <v>2.2227830000000002</v>
      </c>
      <c r="DU292">
        <v>668.18309999999997</v>
      </c>
      <c r="DV292">
        <v>0.91914030000000002</v>
      </c>
      <c r="DW292">
        <v>26.5974</v>
      </c>
      <c r="DX292">
        <v>0.59406930000000002</v>
      </c>
      <c r="DY292">
        <v>180.18639999999999</v>
      </c>
      <c r="DZ292">
        <v>0.91159710000000005</v>
      </c>
      <c r="EA292">
        <v>27.149480000000001</v>
      </c>
      <c r="EB292">
        <v>0.17609340000000001</v>
      </c>
      <c r="EC292">
        <v>53.031239999999997</v>
      </c>
      <c r="ED292">
        <v>0.90427860000000004</v>
      </c>
      <c r="EE292">
        <v>27.866569999999999</v>
      </c>
      <c r="EF292">
        <v>8.4941959999999997E-2</v>
      </c>
      <c r="EG292">
        <v>24.986650000000001</v>
      </c>
      <c r="EH292">
        <v>0.89683049999999997</v>
      </c>
      <c r="EI292">
        <v>28.63945</v>
      </c>
      <c r="EJ292">
        <v>6.7540240000000001E-2</v>
      </c>
      <c r="EK292">
        <v>19.649190000000001</v>
      </c>
      <c r="EL292">
        <v>0.89023070000000004</v>
      </c>
      <c r="EM292">
        <v>29.23367</v>
      </c>
      <c r="EN292">
        <v>6.3629749999999999E-2</v>
      </c>
      <c r="EO292">
        <v>18.54025</v>
      </c>
      <c r="EP292">
        <v>0.88382159999999999</v>
      </c>
      <c r="EQ292">
        <v>29.215070000000001</v>
      </c>
      <c r="ER292">
        <v>6.0780559999999997E-2</v>
      </c>
      <c r="ES292">
        <v>17.798349999999999</v>
      </c>
      <c r="ET292">
        <v>0.87708549999999996</v>
      </c>
      <c r="EU292">
        <v>28.695709999999998</v>
      </c>
      <c r="EV292">
        <v>5.7041410000000001E-2</v>
      </c>
      <c r="EW292">
        <v>16.798390000000001</v>
      </c>
      <c r="EX292">
        <v>0.86999649999999995</v>
      </c>
      <c r="EY292">
        <v>28.142949999999999</v>
      </c>
      <c r="EZ292">
        <v>5.258848E-2</v>
      </c>
      <c r="FA292">
        <v>15.577909999999999</v>
      </c>
      <c r="FB292">
        <v>0.86264969999999996</v>
      </c>
      <c r="FC292">
        <v>27.677019999999999</v>
      </c>
      <c r="FD292" s="1">
        <v>4.7890809999999999E-2</v>
      </c>
      <c r="FE292">
        <v>14.26914</v>
      </c>
      <c r="FF292">
        <v>0.85550729999999997</v>
      </c>
      <c r="FG292">
        <v>27.694669999999999</v>
      </c>
      <c r="FH292" s="1">
        <v>4.3309739999999999E-2</v>
      </c>
      <c r="FI292">
        <v>12.97545</v>
      </c>
      <c r="FJ292">
        <v>0.84816029999999998</v>
      </c>
      <c r="FK292">
        <v>27.77281</v>
      </c>
      <c r="FL292" s="1">
        <v>3.8997570000000002E-2</v>
      </c>
      <c r="FM292">
        <v>11.74882</v>
      </c>
      <c r="FN292">
        <v>0.84079769999999998</v>
      </c>
      <c r="FO292">
        <v>27.86852</v>
      </c>
      <c r="FP292" s="1">
        <v>3.5038229999999997E-2</v>
      </c>
      <c r="FQ292">
        <v>10.61416</v>
      </c>
      <c r="FR292">
        <v>0.83392730000000004</v>
      </c>
      <c r="FS292">
        <v>27.888059999999999</v>
      </c>
      <c r="FT292" s="1">
        <v>3.1461290000000003E-2</v>
      </c>
      <c r="FU292">
        <v>9.5750720000000005</v>
      </c>
      <c r="FV292">
        <v>0.8273315</v>
      </c>
      <c r="FW292">
        <v>27.785679999999999</v>
      </c>
      <c r="FX292" s="1">
        <v>2.827903E-2</v>
      </c>
      <c r="FY292">
        <v>8.6436130000000002</v>
      </c>
      <c r="FZ292">
        <v>0.82108499999999995</v>
      </c>
      <c r="GA292">
        <v>27.589189999999999</v>
      </c>
      <c r="GB292" s="1">
        <v>2.5450360000000002E-2</v>
      </c>
      <c r="GC292">
        <v>7.8103360000000004</v>
      </c>
      <c r="GD292">
        <v>0.81499759999999999</v>
      </c>
      <c r="GE292">
        <v>27.320450000000001</v>
      </c>
      <c r="GF292" s="1">
        <v>2.2901560000000001E-2</v>
      </c>
      <c r="GG292">
        <v>7.0558889999999996</v>
      </c>
      <c r="GH292">
        <v>0.80900209999999995</v>
      </c>
      <c r="GI292">
        <v>27.156759999999998</v>
      </c>
      <c r="GJ292" s="1">
        <v>2.0613340000000001E-2</v>
      </c>
      <c r="GK292">
        <v>6.3747610000000003</v>
      </c>
      <c r="GL292">
        <v>0.80308650000000004</v>
      </c>
      <c r="GM292">
        <v>27.426770000000001</v>
      </c>
      <c r="GN292" s="1">
        <v>1.8548970000000001E-2</v>
      </c>
      <c r="GO292">
        <v>5.7582360000000001</v>
      </c>
      <c r="GP292">
        <v>0.79701290000000002</v>
      </c>
      <c r="GQ292">
        <v>27.840669999999999</v>
      </c>
      <c r="GR292" s="1">
        <v>1.668509E-2</v>
      </c>
      <c r="GS292">
        <v>5.2000669999999998</v>
      </c>
      <c r="GT292">
        <v>0.79115179999999996</v>
      </c>
      <c r="GU292">
        <v>28.40438</v>
      </c>
      <c r="GV292" s="1">
        <v>1.500552E-2</v>
      </c>
      <c r="GW292">
        <v>4.694458</v>
      </c>
      <c r="GX292">
        <v>0.78582269999999999</v>
      </c>
      <c r="GY292">
        <v>28.873259999999998</v>
      </c>
      <c r="GZ292" s="1">
        <v>1.349829E-2</v>
      </c>
      <c r="HA292">
        <v>4.237825</v>
      </c>
      <c r="HB292">
        <v>0.78105349999999996</v>
      </c>
      <c r="HC292">
        <v>29.059809999999999</v>
      </c>
      <c r="HD292" s="1">
        <v>1.214467E-2</v>
      </c>
      <c r="HE292">
        <v>3.8252419999999998</v>
      </c>
      <c r="HF292">
        <v>0.77676310000000004</v>
      </c>
      <c r="HG292">
        <v>28.797519999999999</v>
      </c>
      <c r="HH292" s="1">
        <v>1.0924140000000001E-2</v>
      </c>
      <c r="HI292">
        <v>3.4507639999999999</v>
      </c>
      <c r="HJ292">
        <v>0.77300740000000001</v>
      </c>
      <c r="HK292">
        <v>28.483750000000001</v>
      </c>
      <c r="HL292" s="1">
        <v>9.8212579999999994E-3</v>
      </c>
      <c r="HM292">
        <v>3.1103670000000001</v>
      </c>
      <c r="HN292">
        <v>0.76988619999999997</v>
      </c>
      <c r="HO292">
        <v>28.148489999999999</v>
      </c>
      <c r="HP292" s="1">
        <v>8.8202100000000002E-3</v>
      </c>
      <c r="HQ292">
        <v>2.7993890000000001</v>
      </c>
      <c r="HR292">
        <v>0.76738740000000005</v>
      </c>
      <c r="HS292">
        <v>28.13916</v>
      </c>
      <c r="HT292" s="1">
        <v>7.9077350000000008E-3</v>
      </c>
      <c r="HU292">
        <v>2.5136919999999998</v>
      </c>
      <c r="HV292">
        <v>0.76535529999999996</v>
      </c>
      <c r="HW292">
        <v>28.33839</v>
      </c>
      <c r="HX292" s="1">
        <v>7.069288E-3</v>
      </c>
      <c r="HY292">
        <v>2.250146</v>
      </c>
      <c r="HZ292">
        <v>0.76367680000000004</v>
      </c>
      <c r="IA292">
        <v>28.449680000000001</v>
      </c>
      <c r="IB292" s="1">
        <v>6.2938880000000001E-3</v>
      </c>
      <c r="IC292">
        <v>2.0057070000000001</v>
      </c>
      <c r="ID292">
        <v>0.76229849999999999</v>
      </c>
      <c r="IE292">
        <v>28.638919999999999</v>
      </c>
      <c r="IF292" s="1">
        <v>5.5708149999999998E-3</v>
      </c>
      <c r="IG292">
        <v>1.777374</v>
      </c>
      <c r="IH292">
        <v>0.76120600000000005</v>
      </c>
      <c r="II292">
        <v>28.595179999999999</v>
      </c>
      <c r="IJ292" s="1">
        <v>4.8861219999999997E-3</v>
      </c>
      <c r="IK292">
        <v>1.5609630000000001</v>
      </c>
      <c r="IL292">
        <v>0.76031389999999999</v>
      </c>
      <c r="IM292">
        <v>28.356929999999998</v>
      </c>
      <c r="IN292">
        <v>4.2249319999999998E-3</v>
      </c>
      <c r="IO292">
        <v>1.351661</v>
      </c>
      <c r="IP292">
        <v>0.75961889999999999</v>
      </c>
      <c r="IQ292">
        <v>28.124389999999998</v>
      </c>
      <c r="IR292" s="1">
        <v>3.5794860000000002E-3</v>
      </c>
      <c r="IS292">
        <v>1.1470180000000001</v>
      </c>
      <c r="IT292">
        <v>0.75908989999999998</v>
      </c>
      <c r="IU292">
        <v>28.051079999999999</v>
      </c>
      <c r="IV292" s="1">
        <v>2.9616080000000001E-3</v>
      </c>
      <c r="IW292">
        <v>0.95050409999999996</v>
      </c>
      <c r="IX292">
        <v>0.75866979999999995</v>
      </c>
      <c r="IY292">
        <v>28.624269999999999</v>
      </c>
      <c r="IZ292" s="1">
        <v>2.399137E-3</v>
      </c>
      <c r="JA292">
        <v>0.77100349999999995</v>
      </c>
      <c r="JB292">
        <v>0.75828309999999999</v>
      </c>
      <c r="JC292">
        <v>29.187809999999999</v>
      </c>
      <c r="JD292" s="1">
        <v>1.9228470000000001E-3</v>
      </c>
      <c r="JE292">
        <v>0.61820540000000002</v>
      </c>
      <c r="JF292">
        <v>0.75798180000000004</v>
      </c>
      <c r="JG292">
        <v>29.654060000000001</v>
      </c>
      <c r="JH292" s="1">
        <v>1.5488030000000001E-3</v>
      </c>
      <c r="JI292">
        <v>0.49770639999999999</v>
      </c>
      <c r="JJ292">
        <v>0.75769980000000003</v>
      </c>
      <c r="JK292">
        <v>29.649180000000001</v>
      </c>
      <c r="JL292">
        <v>1.2739299999999999E-3</v>
      </c>
      <c r="JM292">
        <v>0.40884809999999999</v>
      </c>
      <c r="JN292">
        <v>0.75745359999999995</v>
      </c>
      <c r="JO292">
        <v>29.38036</v>
      </c>
      <c r="JP292" s="1">
        <v>1.0804129999999999E-3</v>
      </c>
      <c r="JQ292">
        <v>0.34616819999999998</v>
      </c>
      <c r="JR292">
        <v>0.75718149999999995</v>
      </c>
      <c r="JS292">
        <v>28.854469999999999</v>
      </c>
      <c r="JT292" s="1">
        <v>9.4471569999999996E-4</v>
      </c>
      <c r="JU292">
        <v>0.30226609999999998</v>
      </c>
      <c r="JV292">
        <v>0.75689609999999996</v>
      </c>
      <c r="JW292">
        <v>28.431450000000002</v>
      </c>
      <c r="JX292" s="1">
        <v>8.4601320000000002E-4</v>
      </c>
      <c r="JY292">
        <v>0.27041890000000002</v>
      </c>
      <c r="JZ292">
        <v>0.75663040000000004</v>
      </c>
      <c r="KA292">
        <v>28.146599999999999</v>
      </c>
      <c r="KB292" s="1">
        <v>7.6969660000000004E-4</v>
      </c>
      <c r="KC292">
        <v>0.24589539999999999</v>
      </c>
      <c r="KD292">
        <v>0.75634420000000002</v>
      </c>
      <c r="KE292">
        <v>28.41534</v>
      </c>
      <c r="KF292" s="1">
        <v>7.0759679999999995E-4</v>
      </c>
      <c r="KG292">
        <v>0.22600319999999999</v>
      </c>
      <c r="KH292">
        <v>0.75602040000000004</v>
      </c>
      <c r="KI292">
        <v>28.646730000000002</v>
      </c>
      <c r="KJ292" s="1">
        <v>6.5605899999999996E-4</v>
      </c>
      <c r="KK292">
        <v>0.2094712</v>
      </c>
      <c r="KL292">
        <v>0.75572170000000005</v>
      </c>
      <c r="KM292">
        <v>28.909310000000001</v>
      </c>
      <c r="KN292" s="1">
        <v>6.1291549999999996E-4</v>
      </c>
      <c r="KO292">
        <v>0.19565589999999999</v>
      </c>
      <c r="KP292">
        <v>0.75539880000000004</v>
      </c>
      <c r="KQ292">
        <v>29.135190000000001</v>
      </c>
      <c r="KR292" s="1">
        <v>5.7685080000000001E-4</v>
      </c>
      <c r="KS292">
        <v>0.18409880000000001</v>
      </c>
      <c r="KT292">
        <v>0.75503799999999999</v>
      </c>
      <c r="KU292">
        <v>29.042739999999998</v>
      </c>
      <c r="KV292" s="1">
        <v>5.4645539999999997E-4</v>
      </c>
      <c r="KW292">
        <v>0.17438239999999999</v>
      </c>
      <c r="KX292">
        <v>0.75471429999999995</v>
      </c>
      <c r="KY292">
        <v>28.870419999999999</v>
      </c>
      <c r="KZ292" s="1">
        <v>5.2064370000000002E-4</v>
      </c>
      <c r="LA292">
        <v>0.1661309</v>
      </c>
      <c r="LB292">
        <v>0.75437460000000001</v>
      </c>
      <c r="LC292">
        <v>28.724540000000001</v>
      </c>
      <c r="LD292" s="1">
        <v>4.9848959999999995E-4</v>
      </c>
      <c r="LE292">
        <v>0.15905839999999999</v>
      </c>
      <c r="LF292">
        <v>0.75403699999999996</v>
      </c>
      <c r="LG292">
        <v>28.706160000000001</v>
      </c>
      <c r="LH292" s="1">
        <v>4.7914719999999999E-4</v>
      </c>
      <c r="LI292">
        <v>0.1528813</v>
      </c>
      <c r="LJ292">
        <v>0.75368639999999998</v>
      </c>
      <c r="LK292">
        <v>29.07978</v>
      </c>
      <c r="LL292" s="1">
        <v>4.616326E-4</v>
      </c>
      <c r="LM292">
        <v>0.14731079999999999</v>
      </c>
      <c r="LN292">
        <v>0.75340010000000002</v>
      </c>
      <c r="LO292">
        <v>29.38288</v>
      </c>
      <c r="LP292" s="1">
        <v>4.4498079999999999E-4</v>
      </c>
      <c r="LQ292">
        <v>0.14202890000000001</v>
      </c>
      <c r="LR292">
        <v>0.75311329999999999</v>
      </c>
      <c r="LS292">
        <v>29.663830000000001</v>
      </c>
      <c r="LT292" s="1">
        <v>4.2860929999999998E-4</v>
      </c>
      <c r="LU292">
        <v>0.13683490000000001</v>
      </c>
      <c r="LV292">
        <v>0.75288069999999996</v>
      </c>
      <c r="LW292">
        <v>29.756219999999999</v>
      </c>
      <c r="LX292" s="1">
        <v>4.1218549999999998E-4</v>
      </c>
      <c r="LY292">
        <v>0.13161500000000001</v>
      </c>
      <c r="LZ292">
        <v>0.75268749999999995</v>
      </c>
      <c r="MA292">
        <v>29.60145</v>
      </c>
      <c r="MB292" s="1">
        <v>3.9513120000000002E-4</v>
      </c>
      <c r="MC292">
        <v>0.12636</v>
      </c>
      <c r="MD292">
        <v>0.75248490000000001</v>
      </c>
      <c r="ME292">
        <v>29.180260000000001</v>
      </c>
      <c r="MF292" s="1">
        <v>3.7734630000000002E-4</v>
      </c>
      <c r="MG292">
        <v>0.12111520000000001</v>
      </c>
      <c r="MH292">
        <v>0.75235589999999997</v>
      </c>
      <c r="MI292">
        <v>28.815290000000001</v>
      </c>
      <c r="MJ292" s="1">
        <v>3.599656E-4</v>
      </c>
      <c r="MK292">
        <v>0.1159317</v>
      </c>
      <c r="ML292">
        <v>0.75222639999999996</v>
      </c>
      <c r="MM292">
        <v>28.534610000000001</v>
      </c>
      <c r="MN292" s="1">
        <v>3.4311649999999998E-4</v>
      </c>
      <c r="MO292">
        <v>0.11085780000000001</v>
      </c>
      <c r="MP292">
        <v>0.7521544</v>
      </c>
      <c r="MQ292">
        <v>28.825410000000002</v>
      </c>
      <c r="MR292" s="1">
        <v>3.2688189999999998E-4</v>
      </c>
      <c r="MS292">
        <v>0.1059321</v>
      </c>
      <c r="MT292">
        <v>0.7520424</v>
      </c>
      <c r="MU292">
        <v>28.802150000000001</v>
      </c>
      <c r="MV292" s="1">
        <v>3.113123E-4</v>
      </c>
      <c r="MW292">
        <v>0.10118099999999999</v>
      </c>
      <c r="MX292">
        <v>0.75199859999999996</v>
      </c>
      <c r="MY292">
        <v>28.673940000000002</v>
      </c>
      <c r="MZ292" s="1">
        <v>2.9655110000000002E-4</v>
      </c>
      <c r="NA292">
        <v>9.6636369999999999E-2</v>
      </c>
      <c r="NB292">
        <v>0.751973</v>
      </c>
      <c r="NC292">
        <v>28.451599999999999</v>
      </c>
      <c r="ND292" s="1">
        <v>2.8257569999999999E-4</v>
      </c>
      <c r="NE292">
        <v>9.2313800000000001E-2</v>
      </c>
      <c r="NF292">
        <v>0.75192899999999996</v>
      </c>
      <c r="NG292">
        <v>28.258330000000001</v>
      </c>
      <c r="NH292" s="1">
        <v>2.6926640000000002E-4</v>
      </c>
      <c r="NI292">
        <v>8.8179320000000005E-2</v>
      </c>
      <c r="NJ292">
        <v>0.75191180000000002</v>
      </c>
      <c r="NK292">
        <v>28.02581</v>
      </c>
      <c r="NL292" s="1">
        <v>2.5642859999999999E-4</v>
      </c>
      <c r="NM292">
        <v>8.4177580000000002E-2</v>
      </c>
      <c r="NN292">
        <v>0.75191019999999997</v>
      </c>
      <c r="NO292">
        <v>27.835280000000001</v>
      </c>
      <c r="NP292" s="1">
        <v>2.439388E-4</v>
      </c>
      <c r="NQ292">
        <v>8.0258650000000001E-2</v>
      </c>
      <c r="NR292">
        <v>0.75190239999999997</v>
      </c>
      <c r="NS292">
        <v>27.69594</v>
      </c>
      <c r="NT292" s="1">
        <v>2.317586E-4</v>
      </c>
      <c r="NU292">
        <v>7.6417769999999996E-2</v>
      </c>
      <c r="NV292">
        <v>0.75187709999999996</v>
      </c>
      <c r="NW292">
        <v>28.173819999999999</v>
      </c>
      <c r="NX292" s="1">
        <v>2.20013E-4</v>
      </c>
      <c r="NY292">
        <v>7.2690980000000002E-2</v>
      </c>
      <c r="NZ292">
        <v>0.75188650000000001</v>
      </c>
      <c r="OA292">
        <v>28.637650000000001</v>
      </c>
      <c r="OB292" s="1">
        <v>2.089491E-4</v>
      </c>
      <c r="OC292">
        <v>6.9164039999999996E-2</v>
      </c>
      <c r="OD292">
        <v>0.75187099999999996</v>
      </c>
      <c r="OE292">
        <v>28.888449999999999</v>
      </c>
      <c r="OF292" s="1">
        <v>1.9872680000000001E-4</v>
      </c>
      <c r="OG292">
        <v>6.5899340000000001E-2</v>
      </c>
      <c r="OH292">
        <v>0.75189669999999997</v>
      </c>
      <c r="OI292">
        <v>29.04</v>
      </c>
      <c r="OJ292" s="1">
        <v>1.8944010000000001E-4</v>
      </c>
      <c r="OK292">
        <v>6.2923290000000007E-2</v>
      </c>
    </row>
    <row r="293" spans="1:401" x14ac:dyDescent="0.35">
      <c r="A293">
        <v>299</v>
      </c>
      <c r="B293" t="s">
        <v>4</v>
      </c>
      <c r="C293" t="s">
        <v>181</v>
      </c>
      <c r="D293" t="s">
        <v>299</v>
      </c>
      <c r="E293">
        <v>909.84939999999995</v>
      </c>
      <c r="F293">
        <v>1.014948</v>
      </c>
      <c r="G293">
        <v>24.309080000000002</v>
      </c>
      <c r="H293">
        <v>0</v>
      </c>
      <c r="I293">
        <v>0</v>
      </c>
      <c r="J293">
        <v>1.013555</v>
      </c>
      <c r="K293">
        <v>24.41499</v>
      </c>
      <c r="L293">
        <v>0</v>
      </c>
      <c r="M293">
        <v>0</v>
      </c>
      <c r="N293">
        <v>1.012181</v>
      </c>
      <c r="O293">
        <v>24.474240000000002</v>
      </c>
      <c r="P293">
        <v>0</v>
      </c>
      <c r="Q293">
        <v>0</v>
      </c>
      <c r="R293">
        <v>1.0107600000000001</v>
      </c>
      <c r="S293">
        <v>24.269269999999999</v>
      </c>
      <c r="T293">
        <v>0</v>
      </c>
      <c r="U293">
        <v>0</v>
      </c>
      <c r="V293">
        <v>1.0094430000000001</v>
      </c>
      <c r="W293">
        <v>23.826080000000001</v>
      </c>
      <c r="X293">
        <v>0</v>
      </c>
      <c r="Y293">
        <v>0</v>
      </c>
      <c r="Z293">
        <v>1.008062</v>
      </c>
      <c r="AA293">
        <v>23.493390000000002</v>
      </c>
      <c r="AB293">
        <v>0</v>
      </c>
      <c r="AC293">
        <v>0</v>
      </c>
      <c r="AD293">
        <v>1.006731</v>
      </c>
      <c r="AE293">
        <v>23.307649999999999</v>
      </c>
      <c r="AF293">
        <v>0</v>
      </c>
      <c r="AG293">
        <v>0</v>
      </c>
      <c r="AH293">
        <v>1.005347</v>
      </c>
      <c r="AI293">
        <v>23.668469999999999</v>
      </c>
      <c r="AJ293">
        <v>0</v>
      </c>
      <c r="AK293">
        <v>0</v>
      </c>
      <c r="AL293">
        <v>1.00404</v>
      </c>
      <c r="AM293">
        <v>24.172249999999998</v>
      </c>
      <c r="AN293">
        <v>0</v>
      </c>
      <c r="AO293">
        <v>0</v>
      </c>
      <c r="AP293">
        <v>1.002524</v>
      </c>
      <c r="AQ293">
        <v>24.704889999999999</v>
      </c>
      <c r="AR293">
        <v>0</v>
      </c>
      <c r="AS293">
        <v>0</v>
      </c>
      <c r="AT293">
        <v>1.0007429999999999</v>
      </c>
      <c r="AU293">
        <v>25.067830000000001</v>
      </c>
      <c r="AV293">
        <v>0</v>
      </c>
      <c r="AW293">
        <v>0</v>
      </c>
      <c r="AX293">
        <v>0.99905710000000003</v>
      </c>
      <c r="AY293">
        <v>24.99849</v>
      </c>
      <c r="AZ293">
        <v>0</v>
      </c>
      <c r="BA293">
        <v>0</v>
      </c>
      <c r="BB293">
        <v>0.9974189</v>
      </c>
      <c r="BC293">
        <v>24.82816</v>
      </c>
      <c r="BD293">
        <v>0</v>
      </c>
      <c r="BE293">
        <v>0</v>
      </c>
      <c r="BF293">
        <v>0.99588069999999995</v>
      </c>
      <c r="BG293">
        <v>24.683489999999999</v>
      </c>
      <c r="BH293">
        <v>7.0135010000000001E-37</v>
      </c>
      <c r="BI293">
        <v>2.1263259999999999E-34</v>
      </c>
      <c r="BJ293">
        <v>0.99479720000000005</v>
      </c>
      <c r="BK293">
        <v>24.801629999999999</v>
      </c>
      <c r="BL293">
        <v>2.7670020000000002E-21</v>
      </c>
      <c r="BM293">
        <v>5.1384249999999997E-19</v>
      </c>
      <c r="BN293">
        <v>0.99384269999999997</v>
      </c>
      <c r="BO293">
        <v>25.475580000000001</v>
      </c>
      <c r="BP293" s="1">
        <v>1.4724069999999999E-15</v>
      </c>
      <c r="BQ293" s="1">
        <v>3.3249480000000002E-13</v>
      </c>
      <c r="BR293">
        <v>0.99303209999999997</v>
      </c>
      <c r="BS293">
        <v>26.094470000000001</v>
      </c>
      <c r="BT293" s="1">
        <v>1.913562E-9</v>
      </c>
      <c r="BU293" s="1">
        <v>4.2103309999999997E-7</v>
      </c>
      <c r="BV293">
        <v>0.99214290000000005</v>
      </c>
      <c r="BW293">
        <v>26.671790000000001</v>
      </c>
      <c r="BX293" s="1">
        <v>3.06944E-6</v>
      </c>
      <c r="BY293" s="1">
        <v>7.2706889999999997E-4</v>
      </c>
      <c r="BZ293">
        <v>0.99121060000000005</v>
      </c>
      <c r="CA293">
        <v>26.988330000000001</v>
      </c>
      <c r="CB293" s="1">
        <v>6.3129989999999997E-4</v>
      </c>
      <c r="CC293" s="1">
        <v>0.15720129999999999</v>
      </c>
      <c r="CD293">
        <v>0.99022069999999995</v>
      </c>
      <c r="CE293">
        <v>26.868379999999998</v>
      </c>
      <c r="CF293" s="1">
        <v>3.3814339999999998E-2</v>
      </c>
      <c r="CG293" s="1">
        <v>8.7764430000000004</v>
      </c>
      <c r="CH293">
        <v>0.98747680000000004</v>
      </c>
      <c r="CI293">
        <v>26.46284</v>
      </c>
      <c r="CJ293" s="1">
        <v>0.64680360000000003</v>
      </c>
      <c r="CK293" s="1">
        <v>174.33680000000001</v>
      </c>
      <c r="CL293">
        <v>0.98324909999999999</v>
      </c>
      <c r="CM293">
        <v>26.1326</v>
      </c>
      <c r="CN293" s="1">
        <v>5.3884030000000003</v>
      </c>
      <c r="CO293">
        <v>1502.249</v>
      </c>
      <c r="CP293">
        <v>0.97849730000000001</v>
      </c>
      <c r="CQ293">
        <v>26.109179999999999</v>
      </c>
      <c r="CR293" s="1">
        <v>22.489730000000002</v>
      </c>
      <c r="CS293">
        <v>6465.9</v>
      </c>
      <c r="CT293">
        <v>0.9732885</v>
      </c>
      <c r="CU293">
        <v>26.568239999999999</v>
      </c>
      <c r="CV293">
        <v>52.444180000000003</v>
      </c>
      <c r="CW293">
        <v>15509.28</v>
      </c>
      <c r="CX293">
        <v>0.96762389999999998</v>
      </c>
      <c r="CY293">
        <v>26.75919</v>
      </c>
      <c r="CZ293">
        <v>74.623620000000003</v>
      </c>
      <c r="DA293">
        <v>22645.77</v>
      </c>
      <c r="DB293">
        <v>0.96145959999999997</v>
      </c>
      <c r="DC293">
        <v>27.298500000000001</v>
      </c>
      <c r="DD293">
        <v>69.752690000000001</v>
      </c>
      <c r="DE293">
        <v>21680.54</v>
      </c>
      <c r="DF293">
        <v>0.95479789999999998</v>
      </c>
      <c r="DG293">
        <v>27.60183</v>
      </c>
      <c r="DH293">
        <v>45.556710000000002</v>
      </c>
      <c r="DI293">
        <v>14475.65</v>
      </c>
      <c r="DJ293">
        <v>0.94786139999999997</v>
      </c>
      <c r="DK293">
        <v>27.509810000000002</v>
      </c>
      <c r="DL293">
        <v>21.969159999999999</v>
      </c>
      <c r="DM293">
        <v>7122.6310000000003</v>
      </c>
      <c r="DN293">
        <v>0.94074259999999998</v>
      </c>
      <c r="DO293">
        <v>27.156040000000001</v>
      </c>
      <c r="DP293">
        <v>8.2122320000000002</v>
      </c>
      <c r="DQ293">
        <v>2712.0790000000002</v>
      </c>
      <c r="DR293">
        <v>0.93340900000000004</v>
      </c>
      <c r="DS293">
        <v>26.77459</v>
      </c>
      <c r="DT293">
        <v>2.5039889999999998</v>
      </c>
      <c r="DU293">
        <v>840.16719999999998</v>
      </c>
      <c r="DV293">
        <v>0.92583680000000002</v>
      </c>
      <c r="DW293">
        <v>26.62988</v>
      </c>
      <c r="DX293">
        <v>0.67376840000000005</v>
      </c>
      <c r="DY293">
        <v>228.32239999999999</v>
      </c>
      <c r="DZ293">
        <v>0.91862180000000004</v>
      </c>
      <c r="EA293">
        <v>27.184449999999998</v>
      </c>
      <c r="EB293">
        <v>0.19495680000000001</v>
      </c>
      <c r="EC293">
        <v>65.586979999999997</v>
      </c>
      <c r="ED293">
        <v>0.91173090000000001</v>
      </c>
      <c r="EE293">
        <v>27.890519999999999</v>
      </c>
      <c r="EF293">
        <v>8.8751159999999996E-2</v>
      </c>
      <c r="EG293">
        <v>29.014679999999998</v>
      </c>
      <c r="EH293">
        <v>0.90470340000000005</v>
      </c>
      <c r="EI293">
        <v>28.663920000000001</v>
      </c>
      <c r="EJ293">
        <v>6.8231719999999996E-2</v>
      </c>
      <c r="EK293">
        <v>21.933399999999999</v>
      </c>
      <c r="EL293">
        <v>0.89798460000000002</v>
      </c>
      <c r="EM293">
        <v>29.261659999999999</v>
      </c>
      <c r="EN293">
        <v>6.3856270000000007E-2</v>
      </c>
      <c r="EO293">
        <v>20.519069999999999</v>
      </c>
      <c r="EP293">
        <v>0.8915594</v>
      </c>
      <c r="EQ293">
        <v>29.242249999999999</v>
      </c>
      <c r="ER293">
        <v>6.105112E-2</v>
      </c>
      <c r="ES293">
        <v>19.703800000000001</v>
      </c>
      <c r="ET293">
        <v>0.88482369999999999</v>
      </c>
      <c r="EU293">
        <v>28.730319999999999</v>
      </c>
      <c r="EV293">
        <v>5.740166E-2</v>
      </c>
      <c r="EW293">
        <v>18.624289999999998</v>
      </c>
      <c r="EX293">
        <v>0.87772340000000004</v>
      </c>
      <c r="EY293">
        <v>28.193210000000001</v>
      </c>
      <c r="EZ293">
        <v>5.3001230000000003E-2</v>
      </c>
      <c r="FA293">
        <v>17.291070000000001</v>
      </c>
      <c r="FB293">
        <v>0.87035779999999996</v>
      </c>
      <c r="FC293">
        <v>27.728639999999999</v>
      </c>
      <c r="FD293" s="1">
        <v>4.8316850000000001E-2</v>
      </c>
      <c r="FE293">
        <v>15.847630000000001</v>
      </c>
      <c r="FF293">
        <v>0.86324449999999997</v>
      </c>
      <c r="FG293">
        <v>27.75018</v>
      </c>
      <c r="FH293">
        <v>4.3722499999999997E-2</v>
      </c>
      <c r="FI293">
        <v>14.411820000000001</v>
      </c>
      <c r="FJ293">
        <v>0.85599789999999998</v>
      </c>
      <c r="FK293">
        <v>27.809719999999999</v>
      </c>
      <c r="FL293" s="1">
        <v>3.9384849999999999E-2</v>
      </c>
      <c r="FM293">
        <v>13.04565</v>
      </c>
      <c r="FN293">
        <v>0.84871759999999996</v>
      </c>
      <c r="FO293">
        <v>27.890499999999999</v>
      </c>
      <c r="FP293" s="1">
        <v>3.5394809999999999E-2</v>
      </c>
      <c r="FQ293">
        <v>11.779680000000001</v>
      </c>
      <c r="FR293">
        <v>0.84231440000000002</v>
      </c>
      <c r="FS293">
        <v>27.898859999999999</v>
      </c>
      <c r="FT293" s="1">
        <v>3.1787049999999997E-2</v>
      </c>
      <c r="FU293">
        <v>10.621449999999999</v>
      </c>
      <c r="FV293">
        <v>0.8360843</v>
      </c>
      <c r="FW293">
        <v>27.784849999999999</v>
      </c>
      <c r="FX293" s="1">
        <v>2.856968E-2</v>
      </c>
      <c r="FY293">
        <v>9.5818840000000005</v>
      </c>
      <c r="FZ293">
        <v>0.83017830000000004</v>
      </c>
      <c r="GA293">
        <v>27.595960000000002</v>
      </c>
      <c r="GB293" s="1">
        <v>2.571362E-2</v>
      </c>
      <c r="GC293">
        <v>8.6538769999999996</v>
      </c>
      <c r="GD293">
        <v>0.82428210000000002</v>
      </c>
      <c r="GE293">
        <v>27.338450000000002</v>
      </c>
      <c r="GF293">
        <v>2.31402E-2</v>
      </c>
      <c r="GG293">
        <v>7.8151320000000002</v>
      </c>
      <c r="GH293">
        <v>0.8183764</v>
      </c>
      <c r="GI293">
        <v>27.194019999999998</v>
      </c>
      <c r="GJ293" s="1">
        <v>2.0829500000000001E-2</v>
      </c>
      <c r="GK293">
        <v>7.0584850000000001</v>
      </c>
      <c r="GL293">
        <v>0.81258200000000003</v>
      </c>
      <c r="GM293">
        <v>27.491140000000001</v>
      </c>
      <c r="GN293" s="1">
        <v>1.8745540000000002E-2</v>
      </c>
      <c r="GO293">
        <v>6.3739600000000003</v>
      </c>
      <c r="GP293">
        <v>0.80666729999999998</v>
      </c>
      <c r="GQ293">
        <v>27.905819999999999</v>
      </c>
      <c r="GR293" s="1">
        <v>1.686385E-2</v>
      </c>
      <c r="GS293">
        <v>5.7544339999999998</v>
      </c>
      <c r="GT293">
        <v>0.80088539999999997</v>
      </c>
      <c r="GU293">
        <v>28.458939999999998</v>
      </c>
      <c r="GV293" s="1">
        <v>1.51679E-2</v>
      </c>
      <c r="GW293">
        <v>5.193505</v>
      </c>
      <c r="GX293">
        <v>0.79572549999999997</v>
      </c>
      <c r="GY293">
        <v>28.90727</v>
      </c>
      <c r="GZ293" s="1">
        <v>1.364512E-2</v>
      </c>
      <c r="HA293">
        <v>4.6866570000000003</v>
      </c>
      <c r="HB293">
        <v>0.79107919999999998</v>
      </c>
      <c r="HC293">
        <v>29.067070000000001</v>
      </c>
      <c r="HD293" s="1">
        <v>1.227816E-2</v>
      </c>
      <c r="HE293">
        <v>4.2291540000000003</v>
      </c>
      <c r="HF293">
        <v>0.78691829999999996</v>
      </c>
      <c r="HG293">
        <v>28.786909999999999</v>
      </c>
      <c r="HH293" s="1">
        <v>1.1045650000000001E-2</v>
      </c>
      <c r="HI293">
        <v>3.8141039999999999</v>
      </c>
      <c r="HJ293">
        <v>0.78333439999999999</v>
      </c>
      <c r="HK293">
        <v>28.485569999999999</v>
      </c>
      <c r="HL293" s="1">
        <v>9.9323090000000003E-3</v>
      </c>
      <c r="HM293">
        <v>3.4371640000000001</v>
      </c>
      <c r="HN293">
        <v>0.78041199999999999</v>
      </c>
      <c r="HO293">
        <v>28.169979999999999</v>
      </c>
      <c r="HP293" s="1">
        <v>8.9221479999999995E-3</v>
      </c>
      <c r="HQ293">
        <v>3.0937649999999999</v>
      </c>
      <c r="HR293">
        <v>0.77813770000000004</v>
      </c>
      <c r="HS293">
        <v>28.188120000000001</v>
      </c>
      <c r="HT293" s="1">
        <v>8.0017249999999995E-3</v>
      </c>
      <c r="HU293">
        <v>2.778753</v>
      </c>
      <c r="HV293">
        <v>0.77631119999999998</v>
      </c>
      <c r="HW293">
        <v>28.40287</v>
      </c>
      <c r="HX293" s="1">
        <v>7.1563740000000001E-3</v>
      </c>
      <c r="HY293">
        <v>2.488451</v>
      </c>
      <c r="HZ293">
        <v>0.77475939999999999</v>
      </c>
      <c r="IA293">
        <v>28.497</v>
      </c>
      <c r="IB293" s="1">
        <v>6.3749749999999997E-3</v>
      </c>
      <c r="IC293">
        <v>2.2193529999999999</v>
      </c>
      <c r="ID293">
        <v>0.77354789999999995</v>
      </c>
      <c r="IE293">
        <v>28.669779999999999</v>
      </c>
      <c r="IF293" s="1">
        <v>5.6470440000000004E-3</v>
      </c>
      <c r="IG293">
        <v>1.9682999999999999</v>
      </c>
      <c r="IH293">
        <v>0.77254210000000001</v>
      </c>
      <c r="II293">
        <v>28.595559999999999</v>
      </c>
      <c r="IJ293" s="1">
        <v>4.9590950000000002E-3</v>
      </c>
      <c r="IK293">
        <v>1.730812</v>
      </c>
      <c r="IL293">
        <v>0.77176040000000001</v>
      </c>
      <c r="IM293">
        <v>28.34179</v>
      </c>
      <c r="IN293" s="1">
        <v>4.296228E-3</v>
      </c>
      <c r="IO293">
        <v>1.5017039999999999</v>
      </c>
      <c r="IP293">
        <v>0.77111580000000002</v>
      </c>
      <c r="IQ293">
        <v>28.11767</v>
      </c>
      <c r="IR293" s="1">
        <v>3.6489780000000002E-3</v>
      </c>
      <c r="IS293">
        <v>1.277712</v>
      </c>
      <c r="IT293">
        <v>0.77063669999999995</v>
      </c>
      <c r="IU293">
        <v>28.070150000000002</v>
      </c>
      <c r="IV293" s="1">
        <v>3.0272160000000001E-3</v>
      </c>
      <c r="IW293">
        <v>1.0619160000000001</v>
      </c>
      <c r="IX293">
        <v>0.77022919999999995</v>
      </c>
      <c r="IY293">
        <v>28.693149999999999</v>
      </c>
      <c r="IZ293" s="1">
        <v>2.4572769999999999E-3</v>
      </c>
      <c r="JA293">
        <v>0.86332399999999998</v>
      </c>
      <c r="JB293">
        <v>0.76990519999999996</v>
      </c>
      <c r="JC293">
        <v>29.27497</v>
      </c>
      <c r="JD293" s="1">
        <v>1.9706139999999999E-3</v>
      </c>
      <c r="JE293">
        <v>0.69273059999999997</v>
      </c>
      <c r="JF293">
        <v>0.76962600000000003</v>
      </c>
      <c r="JG293">
        <v>29.739909999999998</v>
      </c>
      <c r="JH293" s="1">
        <v>1.585209E-3</v>
      </c>
      <c r="JI293">
        <v>0.55700110000000003</v>
      </c>
      <c r="JJ293">
        <v>0.76940379999999997</v>
      </c>
      <c r="JK293">
        <v>29.714279999999999</v>
      </c>
      <c r="JL293" s="1">
        <v>1.3001079999999999E-3</v>
      </c>
      <c r="JM293">
        <v>0.45615099999999997</v>
      </c>
      <c r="JN293">
        <v>0.76915040000000001</v>
      </c>
      <c r="JO293">
        <v>29.420539999999999</v>
      </c>
      <c r="JP293" s="1">
        <v>1.098686E-3</v>
      </c>
      <c r="JQ293">
        <v>0.3847488</v>
      </c>
      <c r="JR293">
        <v>0.76890780000000003</v>
      </c>
      <c r="JS293">
        <v>28.874210000000001</v>
      </c>
      <c r="JT293" s="1">
        <v>9.5765990000000001E-4</v>
      </c>
      <c r="JU293">
        <v>0.33477869999999998</v>
      </c>
      <c r="JV293">
        <v>0.7686501</v>
      </c>
      <c r="JW293">
        <v>28.44847</v>
      </c>
      <c r="JX293" s="1">
        <v>8.5564319999999997E-4</v>
      </c>
      <c r="JY293">
        <v>0.29874630000000002</v>
      </c>
      <c r="JZ293">
        <v>0.76841930000000003</v>
      </c>
      <c r="KA293">
        <v>28.17455</v>
      </c>
      <c r="KB293" s="1">
        <v>7.7732940000000003E-4</v>
      </c>
      <c r="KC293">
        <v>0.27121220000000001</v>
      </c>
      <c r="KD293">
        <v>0.76813120000000001</v>
      </c>
      <c r="KE293">
        <v>28.48002</v>
      </c>
      <c r="KF293" s="1">
        <v>7.1388759999999995E-4</v>
      </c>
      <c r="KG293">
        <v>0.24899160000000001</v>
      </c>
      <c r="KH293">
        <v>0.76786390000000004</v>
      </c>
      <c r="KI293">
        <v>28.717929999999999</v>
      </c>
      <c r="KJ293" s="1">
        <v>6.6130989999999999E-4</v>
      </c>
      <c r="KK293">
        <v>0.23055300000000001</v>
      </c>
      <c r="KL293">
        <v>0.76757949999999997</v>
      </c>
      <c r="KM293">
        <v>28.973289999999999</v>
      </c>
      <c r="KN293" s="1">
        <v>6.1731030000000003E-4</v>
      </c>
      <c r="KO293">
        <v>0.21515419999999999</v>
      </c>
      <c r="KP293">
        <v>0.76728649999999998</v>
      </c>
      <c r="KQ293">
        <v>29.189060000000001</v>
      </c>
      <c r="KR293" s="1">
        <v>5.8053629999999998E-4</v>
      </c>
      <c r="KS293">
        <v>0.20226949999999999</v>
      </c>
      <c r="KT293">
        <v>0.76698500000000003</v>
      </c>
      <c r="KU293">
        <v>29.051880000000001</v>
      </c>
      <c r="KV293" s="1">
        <v>5.4956299999999998E-4</v>
      </c>
      <c r="KW293">
        <v>0.19144459999999999</v>
      </c>
      <c r="KX293">
        <v>0.76665930000000004</v>
      </c>
      <c r="KY293">
        <v>28.855350000000001</v>
      </c>
      <c r="KZ293" s="1">
        <v>5.2329290000000005E-4</v>
      </c>
      <c r="LA293">
        <v>0.1822637</v>
      </c>
      <c r="LB293">
        <v>0.76634539999999995</v>
      </c>
      <c r="LC293">
        <v>28.70842</v>
      </c>
      <c r="LD293" s="1">
        <v>5.0077270000000004E-4</v>
      </c>
      <c r="LE293">
        <v>0.17440729999999999</v>
      </c>
      <c r="LF293">
        <v>0.76605389999999995</v>
      </c>
      <c r="LG293">
        <v>28.709150000000001</v>
      </c>
      <c r="LH293" s="1">
        <v>4.811735E-4</v>
      </c>
      <c r="LI293">
        <v>0.16756599999999999</v>
      </c>
      <c r="LJ293">
        <v>0.76577419999999996</v>
      </c>
      <c r="LK293">
        <v>29.125019999999999</v>
      </c>
      <c r="LL293" s="1">
        <v>4.6349539999999999E-4</v>
      </c>
      <c r="LM293">
        <v>0.16141730000000001</v>
      </c>
      <c r="LN293">
        <v>0.76548769999999999</v>
      </c>
      <c r="LO293">
        <v>29.449300000000001</v>
      </c>
      <c r="LP293" s="1">
        <v>4.4678019999999999E-4</v>
      </c>
      <c r="LQ293">
        <v>0.15562899999999999</v>
      </c>
      <c r="LR293">
        <v>0.76522950000000001</v>
      </c>
      <c r="LS293">
        <v>29.737300000000001</v>
      </c>
      <c r="LT293" s="1">
        <v>4.3040519999999998E-4</v>
      </c>
      <c r="LU293">
        <v>0.14995639999999999</v>
      </c>
      <c r="LV293">
        <v>0.7649823</v>
      </c>
      <c r="LW293">
        <v>29.818159999999999</v>
      </c>
      <c r="LX293" s="1">
        <v>4.1399340000000001E-4</v>
      </c>
      <c r="LY293">
        <v>0.14426729999999999</v>
      </c>
      <c r="LZ293">
        <v>0.76481869999999996</v>
      </c>
      <c r="MA293">
        <v>29.633600000000001</v>
      </c>
      <c r="MB293" s="1">
        <v>3.9694840000000002E-4</v>
      </c>
      <c r="MC293">
        <v>0.13854089999999999</v>
      </c>
      <c r="MD293">
        <v>0.76465369999999999</v>
      </c>
      <c r="ME293">
        <v>29.184329999999999</v>
      </c>
      <c r="MF293" s="1">
        <v>3.7914330000000002E-4</v>
      </c>
      <c r="MG293">
        <v>0.13281200000000001</v>
      </c>
      <c r="MH293">
        <v>0.76451789999999997</v>
      </c>
      <c r="MI293">
        <v>28.815989999999999</v>
      </c>
      <c r="MJ293" s="1">
        <v>3.6172759999999999E-4</v>
      </c>
      <c r="MK293">
        <v>0.12714829999999999</v>
      </c>
      <c r="ML293">
        <v>0.76441599999999998</v>
      </c>
      <c r="MM293">
        <v>28.547339999999998</v>
      </c>
      <c r="MN293" s="1">
        <v>3.4483019999999998E-4</v>
      </c>
      <c r="MO293">
        <v>0.1215958</v>
      </c>
      <c r="MP293">
        <v>0.7642987</v>
      </c>
      <c r="MQ293">
        <v>28.8779</v>
      </c>
      <c r="MR293" s="1">
        <v>3.2853400000000001E-4</v>
      </c>
      <c r="MS293">
        <v>0.116203</v>
      </c>
      <c r="MT293">
        <v>0.76424409999999998</v>
      </c>
      <c r="MU293">
        <v>28.849360000000001</v>
      </c>
      <c r="MV293" s="1">
        <v>3.1289689999999999E-4</v>
      </c>
      <c r="MW293">
        <v>0.1109921</v>
      </c>
      <c r="MX293">
        <v>0.7641966</v>
      </c>
      <c r="MY293">
        <v>28.719249999999999</v>
      </c>
      <c r="MZ293" s="1">
        <v>2.9805709999999999E-4</v>
      </c>
      <c r="NA293">
        <v>0.10600710000000001</v>
      </c>
      <c r="NB293">
        <v>0.76414009999999999</v>
      </c>
      <c r="NC293">
        <v>28.489629999999998</v>
      </c>
      <c r="ND293" s="1">
        <v>2.8401000000000001E-4</v>
      </c>
      <c r="NE293">
        <v>0.10126540000000001</v>
      </c>
      <c r="NF293">
        <v>0.76414329999999997</v>
      </c>
      <c r="NG293">
        <v>28.279119999999999</v>
      </c>
      <c r="NH293" s="1">
        <v>2.7063800000000002E-4</v>
      </c>
      <c r="NI293">
        <v>9.6731139999999993E-2</v>
      </c>
      <c r="NJ293">
        <v>0.76410040000000001</v>
      </c>
      <c r="NK293">
        <v>28.030470000000001</v>
      </c>
      <c r="NL293" s="1">
        <v>2.5776150000000002E-4</v>
      </c>
      <c r="NM293">
        <v>9.2350920000000003E-2</v>
      </c>
      <c r="NN293">
        <v>0.76410409999999995</v>
      </c>
      <c r="NO293">
        <v>27.837129999999998</v>
      </c>
      <c r="NP293" s="1">
        <v>2.4524539999999997E-4</v>
      </c>
      <c r="NQ293">
        <v>8.8067489999999998E-2</v>
      </c>
      <c r="NR293">
        <v>0.76409110000000002</v>
      </c>
      <c r="NS293">
        <v>27.707450000000001</v>
      </c>
      <c r="NT293" s="1">
        <v>2.3303549999999999E-4</v>
      </c>
      <c r="NU293">
        <v>8.3867070000000002E-2</v>
      </c>
      <c r="NV293">
        <v>0.76409570000000004</v>
      </c>
      <c r="NW293">
        <v>28.232489999999999</v>
      </c>
      <c r="NX293" s="1">
        <v>2.2123640000000001E-4</v>
      </c>
      <c r="NY293">
        <v>7.9780760000000006E-2</v>
      </c>
      <c r="NZ293">
        <v>0.76406799999999997</v>
      </c>
      <c r="OA293">
        <v>28.714210000000001</v>
      </c>
      <c r="OB293" s="1">
        <v>2.1009180000000001E-4</v>
      </c>
      <c r="OC293">
        <v>7.590384E-2</v>
      </c>
      <c r="OD293">
        <v>0.76407919999999996</v>
      </c>
      <c r="OE293">
        <v>28.9556</v>
      </c>
      <c r="OF293">
        <v>1.997724E-4</v>
      </c>
      <c r="OG293">
        <v>7.2305289999999994E-2</v>
      </c>
      <c r="OH293">
        <v>0.76407329999999996</v>
      </c>
      <c r="OI293">
        <v>29.099160000000001</v>
      </c>
      <c r="OJ293" s="1">
        <v>1.9038869999999999E-4</v>
      </c>
      <c r="OK293">
        <v>6.9022399999999998E-2</v>
      </c>
    </row>
    <row r="294" spans="1:401" x14ac:dyDescent="0.35">
      <c r="A294">
        <v>300</v>
      </c>
      <c r="B294" t="s">
        <v>4</v>
      </c>
      <c r="C294" t="s">
        <v>181</v>
      </c>
      <c r="D294" t="s">
        <v>300</v>
      </c>
      <c r="E294">
        <v>881.30179999999996</v>
      </c>
      <c r="F294">
        <v>0.9122633</v>
      </c>
      <c r="G294">
        <v>24.33455</v>
      </c>
      <c r="H294">
        <v>0</v>
      </c>
      <c r="I294">
        <v>0</v>
      </c>
      <c r="J294">
        <v>0.90989010000000003</v>
      </c>
      <c r="K294">
        <v>24.448789999999999</v>
      </c>
      <c r="L294">
        <v>0</v>
      </c>
      <c r="M294">
        <v>0</v>
      </c>
      <c r="N294">
        <v>0.90753450000000002</v>
      </c>
      <c r="O294">
        <v>24.51803</v>
      </c>
      <c r="P294">
        <v>0</v>
      </c>
      <c r="Q294">
        <v>0</v>
      </c>
      <c r="R294">
        <v>0.90519530000000004</v>
      </c>
      <c r="S294">
        <v>24.304960000000001</v>
      </c>
      <c r="T294">
        <v>0</v>
      </c>
      <c r="U294">
        <v>0</v>
      </c>
      <c r="V294">
        <v>0.9028775</v>
      </c>
      <c r="W294">
        <v>23.854800000000001</v>
      </c>
      <c r="X294">
        <v>0</v>
      </c>
      <c r="Y294">
        <v>0</v>
      </c>
      <c r="Z294">
        <v>0.90057640000000005</v>
      </c>
      <c r="AA294">
        <v>23.51728</v>
      </c>
      <c r="AB294">
        <v>0</v>
      </c>
      <c r="AC294">
        <v>0</v>
      </c>
      <c r="AD294">
        <v>0.89829680000000001</v>
      </c>
      <c r="AE294">
        <v>23.32489</v>
      </c>
      <c r="AF294">
        <v>0</v>
      </c>
      <c r="AG294">
        <v>0</v>
      </c>
      <c r="AH294">
        <v>0.89604329999999999</v>
      </c>
      <c r="AI294">
        <v>23.695340000000002</v>
      </c>
      <c r="AJ294">
        <v>0</v>
      </c>
      <c r="AK294">
        <v>0</v>
      </c>
      <c r="AL294">
        <v>0.89375420000000005</v>
      </c>
      <c r="AM294">
        <v>24.200050000000001</v>
      </c>
      <c r="AN294">
        <v>0</v>
      </c>
      <c r="AO294">
        <v>0</v>
      </c>
      <c r="AP294">
        <v>0.8911983</v>
      </c>
      <c r="AQ294">
        <v>24.736429999999999</v>
      </c>
      <c r="AR294">
        <v>0</v>
      </c>
      <c r="AS294">
        <v>0</v>
      </c>
      <c r="AT294">
        <v>0.88831130000000003</v>
      </c>
      <c r="AU294">
        <v>25.104310000000002</v>
      </c>
      <c r="AV294">
        <v>0</v>
      </c>
      <c r="AW294">
        <v>0</v>
      </c>
      <c r="AX294">
        <v>0.88533419999999996</v>
      </c>
      <c r="AY294">
        <v>25.028449999999999</v>
      </c>
      <c r="AZ294">
        <v>0</v>
      </c>
      <c r="BA294">
        <v>0</v>
      </c>
      <c r="BB294">
        <v>0.8823413</v>
      </c>
      <c r="BC294">
        <v>24.854179999999999</v>
      </c>
      <c r="BD294">
        <v>0</v>
      </c>
      <c r="BE294">
        <v>0</v>
      </c>
      <c r="BF294">
        <v>0.87947019999999998</v>
      </c>
      <c r="BG294">
        <v>24.700299999999999</v>
      </c>
      <c r="BH294">
        <v>4.2113190000000001E-38</v>
      </c>
      <c r="BI294">
        <v>1.310751E-35</v>
      </c>
      <c r="BJ294">
        <v>0.8767933</v>
      </c>
      <c r="BK294">
        <v>24.814419999999998</v>
      </c>
      <c r="BL294">
        <v>5.8003239999999999E-22</v>
      </c>
      <c r="BM294">
        <v>1.1572480000000001E-19</v>
      </c>
      <c r="BN294">
        <v>0.8742915</v>
      </c>
      <c r="BO294">
        <v>25.49859</v>
      </c>
      <c r="BP294" s="1">
        <v>1.6051650000000001E-16</v>
      </c>
      <c r="BQ294" s="1">
        <v>4.977192E-14</v>
      </c>
      <c r="BR294">
        <v>0.87196799999999997</v>
      </c>
      <c r="BS294">
        <v>26.114709999999999</v>
      </c>
      <c r="BT294" s="1">
        <v>9.2687330000000004E-10</v>
      </c>
      <c r="BU294" s="1">
        <v>2.129478E-7</v>
      </c>
      <c r="BV294">
        <v>0.86964779999999997</v>
      </c>
      <c r="BW294">
        <v>26.69642</v>
      </c>
      <c r="BX294" s="1">
        <v>1.830299E-6</v>
      </c>
      <c r="BY294" s="1">
        <v>4.4975890000000001E-4</v>
      </c>
      <c r="BZ294">
        <v>0.86721340000000002</v>
      </c>
      <c r="CA294">
        <v>27.01885</v>
      </c>
      <c r="CB294" s="1">
        <v>4.24578E-4</v>
      </c>
      <c r="CC294" s="1">
        <v>0.10936990000000001</v>
      </c>
      <c r="CD294">
        <v>0.86462839999999996</v>
      </c>
      <c r="CE294">
        <v>26.896229999999999</v>
      </c>
      <c r="CF294" s="1">
        <v>2.491486E-2</v>
      </c>
      <c r="CG294" s="1">
        <v>6.6797319999999996</v>
      </c>
      <c r="CH294">
        <v>0.86174700000000004</v>
      </c>
      <c r="CI294">
        <v>26.488659999999999</v>
      </c>
      <c r="CJ294" s="1">
        <v>0.51377090000000003</v>
      </c>
      <c r="CK294" s="1">
        <v>142.8827</v>
      </c>
      <c r="CL294">
        <v>0.85846210000000001</v>
      </c>
      <c r="CM294">
        <v>26.158390000000001</v>
      </c>
      <c r="CN294" s="1">
        <v>4.5644580000000001</v>
      </c>
      <c r="CO294" s="1">
        <v>1311.4459999999999</v>
      </c>
      <c r="CP294">
        <v>0.85479139999999998</v>
      </c>
      <c r="CQ294">
        <v>26.128019999999999</v>
      </c>
      <c r="CR294" s="1">
        <v>20.150130000000001</v>
      </c>
      <c r="CS294">
        <v>5965.2089999999998</v>
      </c>
      <c r="CT294">
        <v>0.8507844</v>
      </c>
      <c r="CU294">
        <v>26.583410000000001</v>
      </c>
      <c r="CV294">
        <v>49.367199999999997</v>
      </c>
      <c r="CW294">
        <v>15023.52</v>
      </c>
      <c r="CX294">
        <v>0.84636639999999996</v>
      </c>
      <c r="CY294">
        <v>26.761900000000001</v>
      </c>
      <c r="CZ294">
        <v>73.387889999999999</v>
      </c>
      <c r="DA294">
        <v>22908.3</v>
      </c>
      <c r="DB294">
        <v>0.84160829999999998</v>
      </c>
      <c r="DC294">
        <v>27.3187</v>
      </c>
      <c r="DD294">
        <v>71.307010000000005</v>
      </c>
      <c r="DE294">
        <v>22792.92</v>
      </c>
      <c r="DF294">
        <v>0.83644879999999999</v>
      </c>
      <c r="DG294">
        <v>27.62857</v>
      </c>
      <c r="DH294">
        <v>48.200800000000001</v>
      </c>
      <c r="DI294">
        <v>15749.21</v>
      </c>
      <c r="DJ294">
        <v>0.83110490000000004</v>
      </c>
      <c r="DK294">
        <v>27.53773</v>
      </c>
      <c r="DL294">
        <v>23.958210000000001</v>
      </c>
      <c r="DM294">
        <v>7987.6719999999996</v>
      </c>
      <c r="DN294">
        <v>0.82562519999999995</v>
      </c>
      <c r="DO294">
        <v>27.18948</v>
      </c>
      <c r="DP294">
        <v>9.1938829999999996</v>
      </c>
      <c r="DQ294">
        <v>3122.7570000000001</v>
      </c>
      <c r="DR294">
        <v>0.82005170000000005</v>
      </c>
      <c r="DS294">
        <v>26.813379999999999</v>
      </c>
      <c r="DT294">
        <v>2.8628990000000001</v>
      </c>
      <c r="DU294">
        <v>988.26340000000005</v>
      </c>
      <c r="DV294">
        <v>0.81430650000000004</v>
      </c>
      <c r="DW294">
        <v>26.664919999999999</v>
      </c>
      <c r="DX294">
        <v>0.77788889999999999</v>
      </c>
      <c r="DY294">
        <v>271.48599999999999</v>
      </c>
      <c r="DZ294">
        <v>0.80849380000000004</v>
      </c>
      <c r="EA294">
        <v>27.22325</v>
      </c>
      <c r="EB294">
        <v>0.220105</v>
      </c>
      <c r="EC294">
        <v>76.486739999999998</v>
      </c>
      <c r="ED294">
        <v>0.80292739999999996</v>
      </c>
      <c r="EE294">
        <v>27.919229999999999</v>
      </c>
      <c r="EF294">
        <v>9.3930659999999999E-2</v>
      </c>
      <c r="EG294">
        <v>31.776409999999998</v>
      </c>
      <c r="EH294">
        <v>0.79724470000000003</v>
      </c>
      <c r="EI294">
        <v>28.69013</v>
      </c>
      <c r="EJ294">
        <v>6.9177429999999998E-2</v>
      </c>
      <c r="EK294">
        <v>22.969390000000001</v>
      </c>
      <c r="EL294">
        <v>0.79198040000000003</v>
      </c>
      <c r="EM294">
        <v>29.291830000000001</v>
      </c>
      <c r="EN294">
        <v>6.4127119999999996E-2</v>
      </c>
      <c r="EO294">
        <v>21.27242</v>
      </c>
      <c r="EP294">
        <v>0.78698069999999998</v>
      </c>
      <c r="EQ294">
        <v>29.271360000000001</v>
      </c>
      <c r="ER294">
        <v>6.134713E-2</v>
      </c>
      <c r="ES294">
        <v>20.443629999999999</v>
      </c>
      <c r="ET294">
        <v>0.78175799999999995</v>
      </c>
      <c r="EU294">
        <v>28.765270000000001</v>
      </c>
      <c r="EV294">
        <v>5.7800890000000001E-2</v>
      </c>
      <c r="EW294">
        <v>19.371870000000001</v>
      </c>
      <c r="EX294">
        <v>0.77621260000000003</v>
      </c>
      <c r="EY294">
        <v>28.245149999999999</v>
      </c>
      <c r="EZ294">
        <v>5.3465239999999997E-2</v>
      </c>
      <c r="FA294">
        <v>18.025790000000001</v>
      </c>
      <c r="FB294">
        <v>0.77047719999999997</v>
      </c>
      <c r="FC294">
        <v>27.782509999999998</v>
      </c>
      <c r="FD294" s="1">
        <v>4.8799389999999998E-2</v>
      </c>
      <c r="FE294">
        <v>16.54936</v>
      </c>
      <c r="FF294">
        <v>0.76499589999999995</v>
      </c>
      <c r="FG294">
        <v>27.8078</v>
      </c>
      <c r="FH294" s="1">
        <v>4.4191679999999997E-2</v>
      </c>
      <c r="FI294">
        <v>15.067640000000001</v>
      </c>
      <c r="FJ294">
        <v>0.75948870000000002</v>
      </c>
      <c r="FK294">
        <v>27.852429999999998</v>
      </c>
      <c r="FL294" s="1">
        <v>3.9827179999999997E-2</v>
      </c>
      <c r="FM294">
        <v>13.651490000000001</v>
      </c>
      <c r="FN294">
        <v>0.75402060000000004</v>
      </c>
      <c r="FO294">
        <v>27.91206</v>
      </c>
      <c r="FP294">
        <v>3.5802630000000002E-2</v>
      </c>
      <c r="FQ294">
        <v>12.33459</v>
      </c>
      <c r="FR294">
        <v>0.74879890000000005</v>
      </c>
      <c r="FS294">
        <v>27.911940000000001</v>
      </c>
      <c r="FT294" s="1">
        <v>3.2158609999999997E-2</v>
      </c>
      <c r="FU294">
        <v>11.12665</v>
      </c>
      <c r="FV294">
        <v>0.74371710000000002</v>
      </c>
      <c r="FW294">
        <v>27.78539</v>
      </c>
      <c r="FX294" s="1">
        <v>2.8901670000000001E-2</v>
      </c>
      <c r="FY294">
        <v>10.040850000000001</v>
      </c>
      <c r="FZ294">
        <v>0.73886629999999998</v>
      </c>
      <c r="GA294">
        <v>27.602080000000001</v>
      </c>
      <c r="GB294" s="1">
        <v>2.6012730000000001E-2</v>
      </c>
      <c r="GC294">
        <v>9.0722369999999994</v>
      </c>
      <c r="GD294">
        <v>0.73402239999999996</v>
      </c>
      <c r="GE294">
        <v>27.356010000000001</v>
      </c>
      <c r="GF294" s="1">
        <v>2.3411649999999999E-2</v>
      </c>
      <c r="GG294">
        <v>8.1981649999999995</v>
      </c>
      <c r="GH294">
        <v>0.7291647</v>
      </c>
      <c r="GI294">
        <v>27.228069999999999</v>
      </c>
      <c r="GJ294" s="1">
        <v>2.1075480000000001E-2</v>
      </c>
      <c r="GK294">
        <v>7.4089479999999996</v>
      </c>
      <c r="GL294">
        <v>0.72441230000000001</v>
      </c>
      <c r="GM294">
        <v>27.553989999999999</v>
      </c>
      <c r="GN294">
        <v>1.8969509999999998E-2</v>
      </c>
      <c r="GO294">
        <v>6.6951210000000003</v>
      </c>
      <c r="GP294">
        <v>0.71950119999999995</v>
      </c>
      <c r="GQ294">
        <v>27.970569999999999</v>
      </c>
      <c r="GR294" s="1">
        <v>1.7067329999999999E-2</v>
      </c>
      <c r="GS294">
        <v>6.0483830000000003</v>
      </c>
      <c r="GT294">
        <v>0.7147346</v>
      </c>
      <c r="GU294">
        <v>28.515940000000001</v>
      </c>
      <c r="GV294">
        <v>1.535274E-2</v>
      </c>
      <c r="GW294">
        <v>5.4622909999999996</v>
      </c>
      <c r="GX294">
        <v>0.71048520000000004</v>
      </c>
      <c r="GY294">
        <v>28.94444</v>
      </c>
      <c r="GZ294" s="1">
        <v>1.38123E-2</v>
      </c>
      <c r="HA294">
        <v>4.9321599999999997</v>
      </c>
      <c r="HB294">
        <v>0.70672860000000004</v>
      </c>
      <c r="HC294">
        <v>29.08015</v>
      </c>
      <c r="HD294" s="1">
        <v>1.2430210000000001E-2</v>
      </c>
      <c r="HE294">
        <v>4.453271</v>
      </c>
      <c r="HF294">
        <v>0.70340469999999999</v>
      </c>
      <c r="HG294">
        <v>28.777640000000002</v>
      </c>
      <c r="HH294" s="1">
        <v>1.118418E-2</v>
      </c>
      <c r="HI294">
        <v>4.0183679999999997</v>
      </c>
      <c r="HJ294">
        <v>0.70052190000000003</v>
      </c>
      <c r="HK294">
        <v>28.485769999999999</v>
      </c>
      <c r="HL294" s="1">
        <v>1.0058620000000001E-2</v>
      </c>
      <c r="HM294">
        <v>3.6230579999999999</v>
      </c>
      <c r="HN294">
        <v>0.69791040000000004</v>
      </c>
      <c r="HO294">
        <v>28.189240000000002</v>
      </c>
      <c r="HP294" s="1">
        <v>9.0376999999999992E-3</v>
      </c>
      <c r="HQ294">
        <v>3.2631169999999998</v>
      </c>
      <c r="HR294">
        <v>0.69578220000000002</v>
      </c>
      <c r="HS294">
        <v>28.233039999999999</v>
      </c>
      <c r="HT294" s="1">
        <v>8.1084769999999994E-3</v>
      </c>
      <c r="HU294">
        <v>2.9326759999999998</v>
      </c>
      <c r="HV294">
        <v>0.69400410000000001</v>
      </c>
      <c r="HW294">
        <v>28.46641</v>
      </c>
      <c r="HX294" s="1">
        <v>7.2552830000000004E-3</v>
      </c>
      <c r="HY294">
        <v>2.6281850000000002</v>
      </c>
      <c r="HZ294">
        <v>0.69253799999999999</v>
      </c>
      <c r="IA294">
        <v>28.544530000000002</v>
      </c>
      <c r="IB294" s="1">
        <v>6.4670600000000002E-3</v>
      </c>
      <c r="IC294">
        <v>2.3458890000000001</v>
      </c>
      <c r="ID294">
        <v>0.69131569999999998</v>
      </c>
      <c r="IE294">
        <v>28.700410000000002</v>
      </c>
      <c r="IF294" s="1">
        <v>5.7334660000000004E-3</v>
      </c>
      <c r="IG294">
        <v>2.0826340000000001</v>
      </c>
      <c r="IH294">
        <v>0.69038489999999997</v>
      </c>
      <c r="II294">
        <v>28.602460000000001</v>
      </c>
      <c r="IJ294" s="1">
        <v>5.0416649999999999E-3</v>
      </c>
      <c r="IK294">
        <v>1.8340019999999999</v>
      </c>
      <c r="IL294">
        <v>0.68962089999999998</v>
      </c>
      <c r="IM294">
        <v>28.328099999999999</v>
      </c>
      <c r="IN294" s="1">
        <v>4.376736E-3</v>
      </c>
      <c r="IO294">
        <v>1.5946</v>
      </c>
      <c r="IP294">
        <v>0.68902529999999995</v>
      </c>
      <c r="IQ294">
        <v>28.109909999999999</v>
      </c>
      <c r="IR294" s="1">
        <v>3.727644E-3</v>
      </c>
      <c r="IS294">
        <v>1.3605689999999999</v>
      </c>
      <c r="IT294">
        <v>0.68850800000000001</v>
      </c>
      <c r="IU294">
        <v>28.08222</v>
      </c>
      <c r="IV294" s="1">
        <v>3.101875E-3</v>
      </c>
      <c r="IW294">
        <v>1.1343179999999999</v>
      </c>
      <c r="IX294">
        <v>0.68813840000000004</v>
      </c>
      <c r="IY294">
        <v>28.75647</v>
      </c>
      <c r="IZ294" s="1">
        <v>2.5240369999999998E-3</v>
      </c>
      <c r="JA294">
        <v>0.92456190000000005</v>
      </c>
      <c r="JB294">
        <v>0.68785050000000003</v>
      </c>
      <c r="JC294">
        <v>29.36035</v>
      </c>
      <c r="JD294" s="1">
        <v>2.0260209999999998E-3</v>
      </c>
      <c r="JE294">
        <v>0.74268509999999999</v>
      </c>
      <c r="JF294">
        <v>0.68756340000000005</v>
      </c>
      <c r="JG294">
        <v>29.825949999999999</v>
      </c>
      <c r="JH294" s="1">
        <v>1.6278110000000001E-3</v>
      </c>
      <c r="JI294">
        <v>0.59654960000000001</v>
      </c>
      <c r="JJ294">
        <v>0.68736589999999997</v>
      </c>
      <c r="JK294">
        <v>29.78246</v>
      </c>
      <c r="JL294" s="1">
        <v>1.330939E-3</v>
      </c>
      <c r="JM294">
        <v>0.4870988</v>
      </c>
      <c r="JN294">
        <v>0.68710729999999998</v>
      </c>
      <c r="JO294">
        <v>29.468139999999998</v>
      </c>
      <c r="JP294" s="1">
        <v>1.1202460000000001E-3</v>
      </c>
      <c r="JQ294">
        <v>0.40921760000000001</v>
      </c>
      <c r="JR294">
        <v>0.68690399999999996</v>
      </c>
      <c r="JS294">
        <v>28.897500000000001</v>
      </c>
      <c r="JT294" s="1">
        <v>9.72868E-4</v>
      </c>
      <c r="JU294">
        <v>0.35474640000000002</v>
      </c>
      <c r="JV294">
        <v>0.68666020000000005</v>
      </c>
      <c r="JW294">
        <v>28.467269999999999</v>
      </c>
      <c r="JX294" s="1">
        <v>8.6688659999999997E-4</v>
      </c>
      <c r="JY294">
        <v>0.31569409999999998</v>
      </c>
      <c r="JZ294">
        <v>0.68643209999999999</v>
      </c>
      <c r="KA294">
        <v>28.199149999999999</v>
      </c>
      <c r="KB294" s="1">
        <v>7.8617070000000001E-4</v>
      </c>
      <c r="KC294">
        <v>0.28609479999999998</v>
      </c>
      <c r="KD294">
        <v>0.68617870000000003</v>
      </c>
      <c r="KE294">
        <v>28.541609999999999</v>
      </c>
      <c r="KF294" s="1">
        <v>7.2114339999999996E-4</v>
      </c>
      <c r="KG294">
        <v>0.26233469999999998</v>
      </c>
      <c r="KH294">
        <v>0.6859189</v>
      </c>
      <c r="KI294">
        <v>28.787870000000002</v>
      </c>
      <c r="KJ294" s="1">
        <v>6.6736560000000005E-4</v>
      </c>
      <c r="KK294">
        <v>0.24267169999999999</v>
      </c>
      <c r="KL294">
        <v>0.68564879999999995</v>
      </c>
      <c r="KM294">
        <v>29.039210000000001</v>
      </c>
      <c r="KN294" s="1">
        <v>6.2237600000000001E-4</v>
      </c>
      <c r="KO294">
        <v>0.2262556</v>
      </c>
      <c r="KP294">
        <v>0.68538549999999998</v>
      </c>
      <c r="KQ294">
        <v>29.244700000000002</v>
      </c>
      <c r="KR294" s="1">
        <v>5.8477460000000002E-4</v>
      </c>
      <c r="KS294">
        <v>0.21252009999999999</v>
      </c>
      <c r="KT294">
        <v>0.68509509999999996</v>
      </c>
      <c r="KU294">
        <v>29.067740000000001</v>
      </c>
      <c r="KV294" s="1">
        <v>5.5313569999999998E-4</v>
      </c>
      <c r="KW294">
        <v>0.20099110000000001</v>
      </c>
      <c r="KX294">
        <v>0.68482860000000001</v>
      </c>
      <c r="KY294">
        <v>28.842199999999998</v>
      </c>
      <c r="KZ294" s="1">
        <v>5.2633590000000004E-4</v>
      </c>
      <c r="LA294">
        <v>0.19122539999999999</v>
      </c>
      <c r="LB294">
        <v>0.68452789999999997</v>
      </c>
      <c r="LC294">
        <v>28.692029999999999</v>
      </c>
      <c r="LD294" s="1">
        <v>5.0339340000000001E-4</v>
      </c>
      <c r="LE294">
        <v>0.1828784</v>
      </c>
      <c r="LF294">
        <v>0.68424609999999997</v>
      </c>
      <c r="LG294">
        <v>28.706990000000001</v>
      </c>
      <c r="LH294" s="1">
        <v>4.834878E-4</v>
      </c>
      <c r="LI294">
        <v>0.17563809999999999</v>
      </c>
      <c r="LJ294">
        <v>0.68399180000000004</v>
      </c>
      <c r="LK294">
        <v>29.165379999999999</v>
      </c>
      <c r="LL294" s="1">
        <v>4.6561209999999999E-4</v>
      </c>
      <c r="LM294">
        <v>0.1691561</v>
      </c>
      <c r="LN294">
        <v>0.68373669999999998</v>
      </c>
      <c r="LO294">
        <v>29.51352</v>
      </c>
      <c r="LP294" s="1">
        <v>4.4881620000000001E-4</v>
      </c>
      <c r="LQ294">
        <v>0.16309029999999999</v>
      </c>
      <c r="LR294">
        <v>0.68350690000000003</v>
      </c>
      <c r="LS294">
        <v>29.81024</v>
      </c>
      <c r="LT294" s="1">
        <v>4.324299E-4</v>
      </c>
      <c r="LU294">
        <v>0.15717120000000001</v>
      </c>
      <c r="LV294">
        <v>0.68329090000000003</v>
      </c>
      <c r="LW294">
        <v>29.88194</v>
      </c>
      <c r="LX294" s="1">
        <v>4.1603469999999999E-4</v>
      </c>
      <c r="LY294">
        <v>0.1512463</v>
      </c>
      <c r="LZ294">
        <v>0.68310000000000004</v>
      </c>
      <c r="MA294">
        <v>29.67211</v>
      </c>
      <c r="MB294" s="1">
        <v>3.9899800000000002E-4</v>
      </c>
      <c r="MC294">
        <v>0.14528379999999999</v>
      </c>
      <c r="MD294">
        <v>0.68293709999999996</v>
      </c>
      <c r="ME294">
        <v>29.19117</v>
      </c>
      <c r="MF294" s="1">
        <v>3.8117650000000001E-4</v>
      </c>
      <c r="MG294">
        <v>0.13930899999999999</v>
      </c>
      <c r="MH294">
        <v>0.68279290000000004</v>
      </c>
      <c r="MI294">
        <v>28.817969999999999</v>
      </c>
      <c r="MJ294" s="1">
        <v>3.6371919999999999E-4</v>
      </c>
      <c r="MK294">
        <v>0.13339010000000001</v>
      </c>
      <c r="ML294">
        <v>0.68269460000000004</v>
      </c>
      <c r="MM294">
        <v>28.557020000000001</v>
      </c>
      <c r="MN294" s="1">
        <v>3.4677230000000001E-4</v>
      </c>
      <c r="MO294">
        <v>0.12758539999999999</v>
      </c>
      <c r="MP294">
        <v>0.68259429999999999</v>
      </c>
      <c r="MQ294">
        <v>28.926100000000002</v>
      </c>
      <c r="MR294" s="1">
        <v>3.3040530000000003E-4</v>
      </c>
      <c r="MS294">
        <v>0.1219345</v>
      </c>
      <c r="MT294">
        <v>0.6825466</v>
      </c>
      <c r="MU294">
        <v>28.9038</v>
      </c>
      <c r="MV294" s="1">
        <v>3.1469799999999997E-4</v>
      </c>
      <c r="MW294">
        <v>0.1164766</v>
      </c>
      <c r="MX294">
        <v>0.68249369999999998</v>
      </c>
      <c r="MY294">
        <v>28.766480000000001</v>
      </c>
      <c r="MZ294" s="1">
        <v>2.997718E-4</v>
      </c>
      <c r="NA294">
        <v>0.1112457</v>
      </c>
      <c r="NB294">
        <v>0.68246099999999998</v>
      </c>
      <c r="NC294">
        <v>28.526050000000001</v>
      </c>
      <c r="ND294" s="1">
        <v>2.8564049999999999E-4</v>
      </c>
      <c r="NE294">
        <v>0.106269</v>
      </c>
      <c r="NF294">
        <v>0.68242840000000005</v>
      </c>
      <c r="NG294">
        <v>28.3048</v>
      </c>
      <c r="NH294" s="1">
        <v>2.7219499999999998E-4</v>
      </c>
      <c r="NI294">
        <v>0.1015143</v>
      </c>
      <c r="NJ294">
        <v>0.68241260000000004</v>
      </c>
      <c r="NK294">
        <v>28.038229999999999</v>
      </c>
      <c r="NL294" s="1">
        <v>2.5927159999999998E-4</v>
      </c>
      <c r="NM294">
        <v>9.6926559999999995E-2</v>
      </c>
      <c r="NN294">
        <v>0.68238460000000001</v>
      </c>
      <c r="NO294">
        <v>27.839749999999999</v>
      </c>
      <c r="NP294" s="1">
        <v>2.4672179999999999E-4</v>
      </c>
      <c r="NQ294">
        <v>9.2446420000000001E-2</v>
      </c>
      <c r="NR294">
        <v>0.68236940000000001</v>
      </c>
      <c r="NS294">
        <v>27.7149</v>
      </c>
      <c r="NT294" s="1">
        <v>2.344782E-4</v>
      </c>
      <c r="NU294">
        <v>8.80523E-2</v>
      </c>
      <c r="NV294">
        <v>0.68237570000000003</v>
      </c>
      <c r="NW294">
        <v>28.284759999999999</v>
      </c>
      <c r="NX294" s="1">
        <v>2.2262470000000001E-4</v>
      </c>
      <c r="NY294">
        <v>8.3769750000000004E-2</v>
      </c>
      <c r="NZ294">
        <v>0.68237040000000004</v>
      </c>
      <c r="OA294">
        <v>28.789259999999999</v>
      </c>
      <c r="OB294" s="1">
        <v>2.1139229999999999E-4</v>
      </c>
      <c r="OC294">
        <v>7.9693459999999994E-2</v>
      </c>
      <c r="OD294">
        <v>0.68235979999999996</v>
      </c>
      <c r="OE294">
        <v>29.023520000000001</v>
      </c>
      <c r="OF294" s="1">
        <v>2.009662E-4</v>
      </c>
      <c r="OG294">
        <v>7.5900750000000003E-2</v>
      </c>
      <c r="OH294">
        <v>0.68235449999999997</v>
      </c>
      <c r="OI294">
        <v>29.159549999999999</v>
      </c>
      <c r="OJ294" s="1">
        <v>1.914715E-4</v>
      </c>
      <c r="OK294">
        <v>7.2433810000000001E-2</v>
      </c>
    </row>
    <row r="295" spans="1:401" x14ac:dyDescent="0.35">
      <c r="A295">
        <v>301</v>
      </c>
      <c r="B295" t="s">
        <v>4</v>
      </c>
      <c r="C295" t="s">
        <v>181</v>
      </c>
      <c r="D295" t="s">
        <v>301</v>
      </c>
      <c r="E295">
        <v>926.86630000000002</v>
      </c>
      <c r="F295">
        <v>0.91482379999999996</v>
      </c>
      <c r="G295">
        <v>24.377939999999999</v>
      </c>
      <c r="H295">
        <v>0</v>
      </c>
      <c r="I295">
        <v>0</v>
      </c>
      <c r="J295">
        <v>0.9126147</v>
      </c>
      <c r="K295">
        <v>24.50001</v>
      </c>
      <c r="L295">
        <v>0</v>
      </c>
      <c r="M295">
        <v>0</v>
      </c>
      <c r="N295">
        <v>0.91042299999999998</v>
      </c>
      <c r="O295">
        <v>24.58221</v>
      </c>
      <c r="P295">
        <v>0</v>
      </c>
      <c r="Q295">
        <v>0</v>
      </c>
      <c r="R295">
        <v>0.90824990000000005</v>
      </c>
      <c r="S295">
        <v>24.348050000000001</v>
      </c>
      <c r="T295">
        <v>0</v>
      </c>
      <c r="U295">
        <v>0</v>
      </c>
      <c r="V295">
        <v>0.90607800000000005</v>
      </c>
      <c r="W295">
        <v>23.887080000000001</v>
      </c>
      <c r="X295">
        <v>0</v>
      </c>
      <c r="Y295">
        <v>0</v>
      </c>
      <c r="Z295">
        <v>0.90396330000000003</v>
      </c>
      <c r="AA295">
        <v>23.546700000000001</v>
      </c>
      <c r="AB295">
        <v>0</v>
      </c>
      <c r="AC295">
        <v>0</v>
      </c>
      <c r="AD295">
        <v>0.90183389999999997</v>
      </c>
      <c r="AE295">
        <v>23.349969999999999</v>
      </c>
      <c r="AF295">
        <v>0</v>
      </c>
      <c r="AG295">
        <v>0</v>
      </c>
      <c r="AH295">
        <v>0.89973650000000005</v>
      </c>
      <c r="AI295">
        <v>23.747150000000001</v>
      </c>
      <c r="AJ295">
        <v>0</v>
      </c>
      <c r="AK295">
        <v>0</v>
      </c>
      <c r="AL295">
        <v>0.89771190000000001</v>
      </c>
      <c r="AM295">
        <v>24.256399999999999</v>
      </c>
      <c r="AN295">
        <v>0</v>
      </c>
      <c r="AO295">
        <v>0</v>
      </c>
      <c r="AP295">
        <v>0.89536479999999996</v>
      </c>
      <c r="AQ295">
        <v>24.796620000000001</v>
      </c>
      <c r="AR295">
        <v>0</v>
      </c>
      <c r="AS295">
        <v>0</v>
      </c>
      <c r="AT295">
        <v>0.89280820000000005</v>
      </c>
      <c r="AU295">
        <v>25.165500000000002</v>
      </c>
      <c r="AV295">
        <v>0</v>
      </c>
      <c r="AW295">
        <v>0</v>
      </c>
      <c r="AX295">
        <v>0.8901559</v>
      </c>
      <c r="AY295">
        <v>25.067959999999999</v>
      </c>
      <c r="AZ295">
        <v>0</v>
      </c>
      <c r="BA295">
        <v>0</v>
      </c>
      <c r="BB295">
        <v>0.8874843</v>
      </c>
      <c r="BC295">
        <v>24.88946</v>
      </c>
      <c r="BD295">
        <v>0</v>
      </c>
      <c r="BE295">
        <v>0</v>
      </c>
      <c r="BF295">
        <v>0.88492740000000003</v>
      </c>
      <c r="BG295">
        <v>24.724889999999998</v>
      </c>
      <c r="BH295">
        <v>0</v>
      </c>
      <c r="BI295">
        <v>1.124486E-36</v>
      </c>
      <c r="BJ295">
        <v>0.88263729999999996</v>
      </c>
      <c r="BK295">
        <v>24.84618</v>
      </c>
      <c r="BL295">
        <v>5.3205619999999994E-23</v>
      </c>
      <c r="BM295">
        <v>1.9065530000000001E-20</v>
      </c>
      <c r="BN295">
        <v>0.88057319999999994</v>
      </c>
      <c r="BO295">
        <v>25.553380000000001</v>
      </c>
      <c r="BP295" s="1">
        <v>2.3243239999999999E-17</v>
      </c>
      <c r="BQ295" s="1">
        <v>8.3712680000000004E-15</v>
      </c>
      <c r="BR295">
        <v>0.87869660000000005</v>
      </c>
      <c r="BS295">
        <v>26.16572</v>
      </c>
      <c r="BT295" s="1">
        <v>4.4008159999999999E-10</v>
      </c>
      <c r="BU295" s="1">
        <v>1.09583E-7</v>
      </c>
      <c r="BV295">
        <v>0.87679560000000001</v>
      </c>
      <c r="BW295">
        <v>26.745480000000001</v>
      </c>
      <c r="BX295" s="1">
        <v>1.0819439999999999E-6</v>
      </c>
      <c r="BY295" s="1">
        <v>2.9114480000000002E-4</v>
      </c>
      <c r="BZ295">
        <v>0.87485970000000002</v>
      </c>
      <c r="CA295">
        <v>27.069500000000001</v>
      </c>
      <c r="CB295" s="1">
        <v>2.835855E-4</v>
      </c>
      <c r="CC295" s="1">
        <v>8.0627840000000006E-2</v>
      </c>
      <c r="CD295">
        <v>0.87232430000000005</v>
      </c>
      <c r="CE295">
        <v>26.92634</v>
      </c>
      <c r="CF295" s="1">
        <v>1.8237509999999998E-2</v>
      </c>
      <c r="CG295" s="1">
        <v>5.4323670000000002</v>
      </c>
      <c r="CH295">
        <v>0.86895049999999996</v>
      </c>
      <c r="CI295">
        <v>26.51519</v>
      </c>
      <c r="CJ295" s="1">
        <v>0.40554109999999999</v>
      </c>
      <c r="CK295" s="1">
        <v>126.0069</v>
      </c>
      <c r="CL295">
        <v>0.86512040000000001</v>
      </c>
      <c r="CM295">
        <v>26.18871</v>
      </c>
      <c r="CN295" s="1">
        <v>3.8434750000000002</v>
      </c>
      <c r="CO295" s="1">
        <v>1239.451</v>
      </c>
      <c r="CP295">
        <v>0.86083350000000003</v>
      </c>
      <c r="CQ295">
        <v>26.164899999999999</v>
      </c>
      <c r="CR295" s="1">
        <v>17.953980000000001</v>
      </c>
      <c r="CS295">
        <v>5986.9769999999999</v>
      </c>
      <c r="CT295">
        <v>0.85614840000000003</v>
      </c>
      <c r="CU295">
        <v>26.61646</v>
      </c>
      <c r="CV295" s="1">
        <v>46.238750000000003</v>
      </c>
      <c r="CW295">
        <v>15889.84</v>
      </c>
      <c r="CX295">
        <v>0.85102809999999995</v>
      </c>
      <c r="CY295">
        <v>26.775379999999998</v>
      </c>
      <c r="CZ295">
        <v>71.85624</v>
      </c>
      <c r="DA295">
        <v>25362.81</v>
      </c>
      <c r="DB295">
        <v>0.8454682</v>
      </c>
      <c r="DC295">
        <v>27.364830000000001</v>
      </c>
      <c r="DD295">
        <v>72.625219999999999</v>
      </c>
      <c r="DE295">
        <v>26256.41</v>
      </c>
      <c r="DF295">
        <v>0.83945519999999996</v>
      </c>
      <c r="DG295">
        <v>27.675750000000001</v>
      </c>
      <c r="DH295">
        <v>50.843730000000001</v>
      </c>
      <c r="DI295">
        <v>18774.04</v>
      </c>
      <c r="DJ295">
        <v>0.83318329999999996</v>
      </c>
      <c r="DK295">
        <v>27.56654</v>
      </c>
      <c r="DL295">
        <v>26.065470000000001</v>
      </c>
      <c r="DM295">
        <v>9801.9040000000005</v>
      </c>
      <c r="DN295">
        <v>0.82677290000000003</v>
      </c>
      <c r="DO295">
        <v>27.224679999999999</v>
      </c>
      <c r="DP295">
        <v>10.27516</v>
      </c>
      <c r="DQ295">
        <v>3924.1</v>
      </c>
      <c r="DR295">
        <v>0.82027689999999998</v>
      </c>
      <c r="DS295">
        <v>26.856750000000002</v>
      </c>
      <c r="DT295">
        <v>3.2702689999999999</v>
      </c>
      <c r="DU295">
        <v>1263.8579999999999</v>
      </c>
      <c r="DV295">
        <v>0.81356839999999997</v>
      </c>
      <c r="DW295">
        <v>26.725269999999998</v>
      </c>
      <c r="DX295">
        <v>0.89893880000000004</v>
      </c>
      <c r="DY295">
        <v>349.41399999999999</v>
      </c>
      <c r="DZ295">
        <v>0.80710459999999995</v>
      </c>
      <c r="EA295">
        <v>27.302109999999999</v>
      </c>
      <c r="EB295">
        <v>0.24992600000000001</v>
      </c>
      <c r="EC295">
        <v>96.188649999999996</v>
      </c>
      <c r="ED295">
        <v>0.80090980000000001</v>
      </c>
      <c r="EE295">
        <v>27.98743</v>
      </c>
      <c r="EF295">
        <v>0.1001908</v>
      </c>
      <c r="EG295">
        <v>37.325580000000002</v>
      </c>
      <c r="EH295">
        <v>0.7942669</v>
      </c>
      <c r="EI295">
        <v>28.750699999999998</v>
      </c>
      <c r="EJ295">
        <v>7.0328109999999999E-2</v>
      </c>
      <c r="EK295">
        <v>25.488289999999999</v>
      </c>
      <c r="EL295">
        <v>0.78758399999999995</v>
      </c>
      <c r="EM295">
        <v>29.34385</v>
      </c>
      <c r="EN295">
        <v>6.4418840000000005E-2</v>
      </c>
      <c r="EO295">
        <v>23.195409999999999</v>
      </c>
      <c r="EP295">
        <v>0.78129369999999998</v>
      </c>
      <c r="EQ295">
        <v>29.299710000000001</v>
      </c>
      <c r="ER295">
        <v>6.1632109999999997E-2</v>
      </c>
      <c r="ES295">
        <v>22.207909999999998</v>
      </c>
      <c r="ET295">
        <v>0.77477960000000001</v>
      </c>
      <c r="EU295">
        <v>28.796749999999999</v>
      </c>
      <c r="EV295">
        <v>5.8189539999999998E-2</v>
      </c>
      <c r="EW295">
        <v>21.012879999999999</v>
      </c>
      <c r="EX295">
        <v>0.76792990000000005</v>
      </c>
      <c r="EY295">
        <v>28.297519999999999</v>
      </c>
      <c r="EZ295">
        <v>5.3924689999999997E-2</v>
      </c>
      <c r="FA295">
        <v>19.517230000000001</v>
      </c>
      <c r="FB295">
        <v>0.76081679999999996</v>
      </c>
      <c r="FC295">
        <v>27.841729999999998</v>
      </c>
      <c r="FD295">
        <v>4.9280530000000003E-2</v>
      </c>
      <c r="FE295">
        <v>17.871110000000002</v>
      </c>
      <c r="FF295">
        <v>0.75403469999999995</v>
      </c>
      <c r="FG295">
        <v>27.87865</v>
      </c>
      <c r="FH295" s="1">
        <v>4.4662010000000002E-2</v>
      </c>
      <c r="FI295">
        <v>16.213740000000001</v>
      </c>
      <c r="FJ295">
        <v>0.74720739999999997</v>
      </c>
      <c r="FK295">
        <v>27.90381</v>
      </c>
      <c r="FL295" s="1">
        <v>4.027215E-2</v>
      </c>
      <c r="FM295">
        <v>14.631489999999999</v>
      </c>
      <c r="FN295">
        <v>0.74043190000000003</v>
      </c>
      <c r="FO295">
        <v>27.943079999999998</v>
      </c>
      <c r="FP295">
        <v>3.6213820000000001E-2</v>
      </c>
      <c r="FQ295">
        <v>13.159829999999999</v>
      </c>
      <c r="FR295">
        <v>0.73449799999999998</v>
      </c>
      <c r="FS295">
        <v>27.926919999999999</v>
      </c>
      <c r="FT295" s="1">
        <v>3.2533560000000003E-2</v>
      </c>
      <c r="FU295">
        <v>11.841799999999999</v>
      </c>
      <c r="FV295">
        <v>0.7285568</v>
      </c>
      <c r="FW295">
        <v>27.785219999999999</v>
      </c>
      <c r="FX295" s="1">
        <v>2.9236970000000001E-2</v>
      </c>
      <c r="FY295">
        <v>10.67972</v>
      </c>
      <c r="FZ295">
        <v>0.72282120000000005</v>
      </c>
      <c r="GA295">
        <v>27.605560000000001</v>
      </c>
      <c r="GB295" s="1">
        <v>2.6314049999999999E-2</v>
      </c>
      <c r="GC295">
        <v>9.6441280000000003</v>
      </c>
      <c r="GD295">
        <v>0.71696789999999999</v>
      </c>
      <c r="GE295">
        <v>27.371169999999999</v>
      </c>
      <c r="GF295" s="1">
        <v>2.368551E-2</v>
      </c>
      <c r="GG295">
        <v>8.7116640000000007</v>
      </c>
      <c r="GH295">
        <v>0.71112509999999995</v>
      </c>
      <c r="GI295">
        <v>27.261800000000001</v>
      </c>
      <c r="GJ295" s="1">
        <v>2.132386E-2</v>
      </c>
      <c r="GK295">
        <v>7.869764</v>
      </c>
      <c r="GL295">
        <v>0.70533880000000004</v>
      </c>
      <c r="GM295">
        <v>27.61899</v>
      </c>
      <c r="GN295" s="1">
        <v>1.9195549999999999E-2</v>
      </c>
      <c r="GO295">
        <v>7.1092620000000002</v>
      </c>
      <c r="GP295">
        <v>0.69947610000000005</v>
      </c>
      <c r="GQ295">
        <v>28.04045</v>
      </c>
      <c r="GR295" s="1">
        <v>1.7272659999999999E-2</v>
      </c>
      <c r="GS295">
        <v>6.4200520000000001</v>
      </c>
      <c r="GT295">
        <v>0.69380129999999995</v>
      </c>
      <c r="GU295">
        <v>28.578119999999998</v>
      </c>
      <c r="GV295" s="1">
        <v>1.5539610000000001E-2</v>
      </c>
      <c r="GW295">
        <v>5.7958449999999999</v>
      </c>
      <c r="GX295">
        <v>0.68864320000000001</v>
      </c>
      <c r="GY295">
        <v>28.98508</v>
      </c>
      <c r="GZ295">
        <v>1.398133E-2</v>
      </c>
      <c r="HA295">
        <v>5.2312909999999997</v>
      </c>
      <c r="HB295">
        <v>0.68405369999999999</v>
      </c>
      <c r="HC295">
        <v>29.096520000000002</v>
      </c>
      <c r="HD295" s="1">
        <v>1.258396E-2</v>
      </c>
      <c r="HE295">
        <v>4.7215009999999999</v>
      </c>
      <c r="HF295">
        <v>0.67999489999999996</v>
      </c>
      <c r="HG295">
        <v>28.76839</v>
      </c>
      <c r="HH295" s="1">
        <v>1.1324320000000001E-2</v>
      </c>
      <c r="HI295">
        <v>4.2589610000000002</v>
      </c>
      <c r="HJ295">
        <v>0.67648640000000004</v>
      </c>
      <c r="HK295">
        <v>28.483899999999998</v>
      </c>
      <c r="HL295" s="1">
        <v>1.018642E-2</v>
      </c>
      <c r="HM295">
        <v>3.8387820000000001</v>
      </c>
      <c r="HN295">
        <v>0.67343299999999995</v>
      </c>
      <c r="HO295">
        <v>28.205459999999999</v>
      </c>
      <c r="HP295" s="1">
        <v>9.1542910000000002E-3</v>
      </c>
      <c r="HQ295">
        <v>3.4563920000000001</v>
      </c>
      <c r="HR295">
        <v>0.67116450000000005</v>
      </c>
      <c r="HS295">
        <v>28.275269999999999</v>
      </c>
      <c r="HT295" s="1">
        <v>8.2163129999999994E-3</v>
      </c>
      <c r="HU295">
        <v>3.107548</v>
      </c>
      <c r="HV295">
        <v>0.66924989999999995</v>
      </c>
      <c r="HW295">
        <v>28.526700000000002</v>
      </c>
      <c r="HX295" s="1">
        <v>7.355131E-3</v>
      </c>
      <c r="HY295">
        <v>2.786197</v>
      </c>
      <c r="HZ295">
        <v>0.6676491</v>
      </c>
      <c r="IA295">
        <v>28.591080000000002</v>
      </c>
      <c r="IB295" s="1">
        <v>6.5600349999999997E-3</v>
      </c>
      <c r="IC295">
        <v>2.4884629999999999</v>
      </c>
      <c r="ID295">
        <v>0.66634979999999999</v>
      </c>
      <c r="IE295">
        <v>28.731169999999999</v>
      </c>
      <c r="IF295" s="1">
        <v>5.8205940000000001E-3</v>
      </c>
      <c r="IG295">
        <v>2.2109350000000001</v>
      </c>
      <c r="IH295">
        <v>0.66528480000000001</v>
      </c>
      <c r="II295">
        <v>28.613869999999999</v>
      </c>
      <c r="IJ295" s="1">
        <v>5.1247230000000003E-3</v>
      </c>
      <c r="IK295">
        <v>1.949419</v>
      </c>
      <c r="IL295">
        <v>0.66445650000000001</v>
      </c>
      <c r="IM295">
        <v>28.315079999999998</v>
      </c>
      <c r="IN295">
        <v>4.4574569999999997E-3</v>
      </c>
      <c r="IO295">
        <v>1.698126</v>
      </c>
      <c r="IP295">
        <v>0.66382339999999995</v>
      </c>
      <c r="IQ295">
        <v>28.100660000000001</v>
      </c>
      <c r="IR295" s="1">
        <v>3.8067219999999998E-3</v>
      </c>
      <c r="IS295">
        <v>1.4527429999999999</v>
      </c>
      <c r="IT295">
        <v>0.66329680000000002</v>
      </c>
      <c r="IU295">
        <v>28.090599999999998</v>
      </c>
      <c r="IV295" s="1">
        <v>3.1772910000000001E-3</v>
      </c>
      <c r="IW295">
        <v>1.214747</v>
      </c>
      <c r="IX295">
        <v>0.66287850000000004</v>
      </c>
      <c r="IY295">
        <v>28.814959999999999</v>
      </c>
      <c r="IZ295" s="1">
        <v>2.592043E-3</v>
      </c>
      <c r="JA295">
        <v>0.99267830000000001</v>
      </c>
      <c r="JB295">
        <v>0.6625335</v>
      </c>
      <c r="JC295">
        <v>29.443380000000001</v>
      </c>
      <c r="JD295" s="1">
        <v>2.083007E-3</v>
      </c>
      <c r="JE295">
        <v>0.79839800000000005</v>
      </c>
      <c r="JF295">
        <v>0.66225230000000002</v>
      </c>
      <c r="JG295">
        <v>29.910679999999999</v>
      </c>
      <c r="JH295" s="1">
        <v>1.6720400000000001E-3</v>
      </c>
      <c r="JI295">
        <v>0.64078919999999995</v>
      </c>
      <c r="JJ295">
        <v>0.66200959999999998</v>
      </c>
      <c r="JK295">
        <v>29.851209999999998</v>
      </c>
      <c r="JL295" s="1">
        <v>1.363157E-3</v>
      </c>
      <c r="JM295">
        <v>0.52179770000000003</v>
      </c>
      <c r="JN295">
        <v>0.66178559999999997</v>
      </c>
      <c r="JO295">
        <v>29.51848</v>
      </c>
      <c r="JP295" s="1">
        <v>1.1428440000000001E-3</v>
      </c>
      <c r="JQ295">
        <v>0.43668129999999999</v>
      </c>
      <c r="JR295">
        <v>0.66155030000000004</v>
      </c>
      <c r="JS295">
        <v>28.921679999999999</v>
      </c>
      <c r="JT295" s="1">
        <v>9.8875029999999993E-4</v>
      </c>
      <c r="JU295">
        <v>0.3771447</v>
      </c>
      <c r="JV295">
        <v>0.6613021</v>
      </c>
      <c r="JW295">
        <v>28.485620000000001</v>
      </c>
      <c r="JX295" s="1">
        <v>8.7855470000000005E-4</v>
      </c>
      <c r="JY295">
        <v>0.33467360000000002</v>
      </c>
      <c r="JZ295">
        <v>0.66103100000000004</v>
      </c>
      <c r="KA295">
        <v>28.221550000000001</v>
      </c>
      <c r="KB295" s="1">
        <v>7.9527000000000005E-4</v>
      </c>
      <c r="KC295">
        <v>0.3027262</v>
      </c>
      <c r="KD295">
        <v>0.66077319999999995</v>
      </c>
      <c r="KE295">
        <v>28.59862</v>
      </c>
      <c r="KF295" s="1">
        <v>7.2858500000000002E-4</v>
      </c>
      <c r="KG295">
        <v>0.27724189999999999</v>
      </c>
      <c r="KH295">
        <v>0.66050249999999999</v>
      </c>
      <c r="KI295">
        <v>28.857140000000001</v>
      </c>
      <c r="KJ295" s="1">
        <v>6.7357479999999997E-4</v>
      </c>
      <c r="KK295">
        <v>0.25620900000000002</v>
      </c>
      <c r="KL295">
        <v>0.66020900000000005</v>
      </c>
      <c r="KM295">
        <v>29.10652</v>
      </c>
      <c r="KN295" s="1">
        <v>6.2755869999999998E-4</v>
      </c>
      <c r="KO295">
        <v>0.23864560000000001</v>
      </c>
      <c r="KP295">
        <v>0.65991639999999996</v>
      </c>
      <c r="KQ295">
        <v>29.300709999999999</v>
      </c>
      <c r="KR295" s="1">
        <v>5.891138E-4</v>
      </c>
      <c r="KS295">
        <v>0.2239642</v>
      </c>
      <c r="KT295">
        <v>0.65961400000000003</v>
      </c>
      <c r="KU295">
        <v>29.088650000000001</v>
      </c>
      <c r="KV295" s="1">
        <v>5.5678900000000003E-4</v>
      </c>
      <c r="KW295">
        <v>0.21164289999999999</v>
      </c>
      <c r="KX295">
        <v>0.65931059999999997</v>
      </c>
      <c r="KY295">
        <v>28.831199999999999</v>
      </c>
      <c r="KZ295" s="1">
        <v>5.2945119999999997E-4</v>
      </c>
      <c r="LA295">
        <v>0.2012254</v>
      </c>
      <c r="LB295">
        <v>0.65901580000000004</v>
      </c>
      <c r="LC295">
        <v>28.675550000000001</v>
      </c>
      <c r="LD295" s="1">
        <v>5.0607060000000005E-4</v>
      </c>
      <c r="LE295">
        <v>0.19233120000000001</v>
      </c>
      <c r="LF295">
        <v>0.65868470000000001</v>
      </c>
      <c r="LG295">
        <v>28.701589999999999</v>
      </c>
      <c r="LH295" s="1">
        <v>4.8583570000000002E-4</v>
      </c>
      <c r="LI295">
        <v>0.18462919999999999</v>
      </c>
      <c r="LJ295">
        <v>0.65838929999999996</v>
      </c>
      <c r="LK295">
        <v>29.201440000000002</v>
      </c>
      <c r="LL295" s="1">
        <v>4.6774460000000001E-4</v>
      </c>
      <c r="LM295">
        <v>0.17777029999999999</v>
      </c>
      <c r="LN295">
        <v>0.65812340000000003</v>
      </c>
      <c r="LO295">
        <v>29.575399999999998</v>
      </c>
      <c r="LP295" s="1">
        <v>4.5086410000000002E-4</v>
      </c>
      <c r="LQ295">
        <v>0.17139309999999999</v>
      </c>
      <c r="LR295">
        <v>0.65787289999999998</v>
      </c>
      <c r="LS295">
        <v>29.881399999999999</v>
      </c>
      <c r="LT295" s="1">
        <v>4.3445849999999999E-4</v>
      </c>
      <c r="LU295">
        <v>0.1651919</v>
      </c>
      <c r="LV295">
        <v>0.65763450000000001</v>
      </c>
      <c r="LW295">
        <v>29.94575</v>
      </c>
      <c r="LX295" s="1">
        <v>4.1808200000000001E-4</v>
      </c>
      <c r="LY295">
        <v>0.15900069999999999</v>
      </c>
      <c r="LZ295">
        <v>0.65740589999999999</v>
      </c>
      <c r="MA295">
        <v>29.713750000000001</v>
      </c>
      <c r="MB295" s="1">
        <v>4.0104600000000001E-4</v>
      </c>
      <c r="MC295">
        <v>0.15276429999999999</v>
      </c>
      <c r="MD295">
        <v>0.65722999999999998</v>
      </c>
      <c r="ME295">
        <v>29.20007</v>
      </c>
      <c r="MF295" s="1">
        <v>3.8321649999999998E-4</v>
      </c>
      <c r="MG295">
        <v>0.14651429999999999</v>
      </c>
      <c r="MH295">
        <v>0.65709010000000001</v>
      </c>
      <c r="MI295">
        <v>28.819759999999999</v>
      </c>
      <c r="MJ295" s="1">
        <v>3.657205E-4</v>
      </c>
      <c r="MK295">
        <v>0.14031150000000001</v>
      </c>
      <c r="ML295">
        <v>0.65695579999999998</v>
      </c>
      <c r="MM295">
        <v>28.564969999999999</v>
      </c>
      <c r="MN295" s="1">
        <v>3.4872270000000001E-4</v>
      </c>
      <c r="MO295">
        <v>0.13422510000000001</v>
      </c>
      <c r="MP295">
        <v>0.65686909999999998</v>
      </c>
      <c r="MQ295">
        <v>28.970510000000001</v>
      </c>
      <c r="MR295" s="1">
        <v>3.3229059999999999E-4</v>
      </c>
      <c r="MS295">
        <v>0.12828880000000001</v>
      </c>
      <c r="MT295">
        <v>0.6567925</v>
      </c>
      <c r="MU295">
        <v>28.959949999999999</v>
      </c>
      <c r="MV295" s="1">
        <v>3.1651429999999999E-4</v>
      </c>
      <c r="MW295">
        <v>0.1225575</v>
      </c>
      <c r="MX295">
        <v>0.65674480000000002</v>
      </c>
      <c r="MY295">
        <v>28.80978</v>
      </c>
      <c r="MZ295" s="1">
        <v>3.0149970000000002E-4</v>
      </c>
      <c r="NA295">
        <v>0.1170514</v>
      </c>
      <c r="NB295">
        <v>0.65668289999999996</v>
      </c>
      <c r="NC295">
        <v>28.561140000000002</v>
      </c>
      <c r="ND295" s="1">
        <v>2.8728180000000002E-4</v>
      </c>
      <c r="NE295">
        <v>0.11181339999999999</v>
      </c>
      <c r="NF295">
        <v>0.6566514</v>
      </c>
      <c r="NG295">
        <v>28.333400000000001</v>
      </c>
      <c r="NH295" s="1">
        <v>2.7376249999999999E-4</v>
      </c>
      <c r="NI295">
        <v>0.1068133</v>
      </c>
      <c r="NJ295">
        <v>0.65662560000000003</v>
      </c>
      <c r="NK295">
        <v>28.04757</v>
      </c>
      <c r="NL295" s="1">
        <v>2.6078929999999998E-4</v>
      </c>
      <c r="NM295">
        <v>0.1019945</v>
      </c>
      <c r="NN295">
        <v>0.65661689999999995</v>
      </c>
      <c r="NO295">
        <v>27.841940000000001</v>
      </c>
      <c r="NP295" s="1">
        <v>2.482052E-4</v>
      </c>
      <c r="NQ295">
        <v>9.7295469999999995E-2</v>
      </c>
      <c r="NR295">
        <v>0.65659900000000004</v>
      </c>
      <c r="NS295">
        <v>27.72035</v>
      </c>
      <c r="NT295" s="1">
        <v>2.3592670000000001E-4</v>
      </c>
      <c r="NU295">
        <v>9.2685740000000003E-2</v>
      </c>
      <c r="NV295">
        <v>0.65659909999999999</v>
      </c>
      <c r="NW295">
        <v>28.331250000000001</v>
      </c>
      <c r="NX295" s="1">
        <v>2.2402039999999999E-4</v>
      </c>
      <c r="NY295">
        <v>8.8186870000000001E-2</v>
      </c>
      <c r="NZ295">
        <v>0.65657169999999998</v>
      </c>
      <c r="OA295">
        <v>28.86129</v>
      </c>
      <c r="OB295" s="1">
        <v>2.1270459999999999E-4</v>
      </c>
      <c r="OC295">
        <v>8.3892419999999995E-2</v>
      </c>
      <c r="OD295">
        <v>0.65656599999999998</v>
      </c>
      <c r="OE295">
        <v>29.090730000000001</v>
      </c>
      <c r="OF295" s="1">
        <v>2.0217520000000001E-4</v>
      </c>
      <c r="OG295">
        <v>7.9884070000000001E-2</v>
      </c>
      <c r="OH295">
        <v>0.65656210000000004</v>
      </c>
      <c r="OI295">
        <v>29.219280000000001</v>
      </c>
      <c r="OJ295" s="1">
        <v>1.9256899999999999E-4</v>
      </c>
      <c r="OK295">
        <v>7.6214329999999997E-2</v>
      </c>
    </row>
    <row r="296" spans="1:401" x14ac:dyDescent="0.35">
      <c r="A296">
        <v>302</v>
      </c>
      <c r="B296" t="s">
        <v>4</v>
      </c>
      <c r="C296" t="s">
        <v>181</v>
      </c>
      <c r="D296" t="s">
        <v>302</v>
      </c>
      <c r="E296">
        <v>926.11350000000004</v>
      </c>
      <c r="F296">
        <v>0.72425099999999998</v>
      </c>
      <c r="G296">
        <v>24.415929999999999</v>
      </c>
      <c r="H296">
        <v>0</v>
      </c>
      <c r="I296">
        <v>0</v>
      </c>
      <c r="J296">
        <v>0.7239466</v>
      </c>
      <c r="K296">
        <v>24.543489999999998</v>
      </c>
      <c r="L296">
        <v>0</v>
      </c>
      <c r="M296">
        <v>0</v>
      </c>
      <c r="N296">
        <v>0.72362899999999997</v>
      </c>
      <c r="O296">
        <v>24.638850000000001</v>
      </c>
      <c r="P296">
        <v>0</v>
      </c>
      <c r="Q296">
        <v>0</v>
      </c>
      <c r="R296">
        <v>0.72335229999999995</v>
      </c>
      <c r="S296">
        <v>24.386569999999999</v>
      </c>
      <c r="T296">
        <v>0</v>
      </c>
      <c r="U296">
        <v>0</v>
      </c>
      <c r="V296">
        <v>0.72304710000000005</v>
      </c>
      <c r="W296">
        <v>23.91405</v>
      </c>
      <c r="X296">
        <v>0</v>
      </c>
      <c r="Y296">
        <v>0</v>
      </c>
      <c r="Z296">
        <v>0.72273699999999996</v>
      </c>
      <c r="AA296">
        <v>23.57197</v>
      </c>
      <c r="AB296">
        <v>0</v>
      </c>
      <c r="AC296">
        <v>0</v>
      </c>
      <c r="AD296">
        <v>0.72244699999999995</v>
      </c>
      <c r="AE296">
        <v>23.37107</v>
      </c>
      <c r="AF296">
        <v>0</v>
      </c>
      <c r="AG296">
        <v>0</v>
      </c>
      <c r="AH296">
        <v>0.72222030000000004</v>
      </c>
      <c r="AI296">
        <v>23.795030000000001</v>
      </c>
      <c r="AJ296">
        <v>0</v>
      </c>
      <c r="AK296">
        <v>0</v>
      </c>
      <c r="AL296">
        <v>0.72221000000000002</v>
      </c>
      <c r="AM296">
        <v>24.309519999999999</v>
      </c>
      <c r="AN296">
        <v>0</v>
      </c>
      <c r="AO296">
        <v>0</v>
      </c>
      <c r="AP296">
        <v>0.72211440000000005</v>
      </c>
      <c r="AQ296">
        <v>24.85284</v>
      </c>
      <c r="AR296">
        <v>0</v>
      </c>
      <c r="AS296">
        <v>0</v>
      </c>
      <c r="AT296">
        <v>0.72206130000000002</v>
      </c>
      <c r="AU296">
        <v>25.222190000000001</v>
      </c>
      <c r="AV296">
        <v>0</v>
      </c>
      <c r="AW296">
        <v>0</v>
      </c>
      <c r="AX296">
        <v>0.72219100000000003</v>
      </c>
      <c r="AY296">
        <v>25.10324</v>
      </c>
      <c r="AZ296">
        <v>0</v>
      </c>
      <c r="BA296">
        <v>0</v>
      </c>
      <c r="BB296">
        <v>0.72237459999999998</v>
      </c>
      <c r="BC296">
        <v>24.9206</v>
      </c>
      <c r="BD296">
        <v>0</v>
      </c>
      <c r="BE296">
        <v>0</v>
      </c>
      <c r="BF296">
        <v>0.72268650000000001</v>
      </c>
      <c r="BG296">
        <v>24.747150000000001</v>
      </c>
      <c r="BH296">
        <v>0</v>
      </c>
      <c r="BI296">
        <v>4.9979400000000002E-38</v>
      </c>
      <c r="BJ296">
        <v>0.72316519999999995</v>
      </c>
      <c r="BK296">
        <v>24.87482</v>
      </c>
      <c r="BL296">
        <v>8.1752139999999999E-24</v>
      </c>
      <c r="BM296">
        <v>2.7355849999999999E-21</v>
      </c>
      <c r="BN296">
        <v>0.72378810000000005</v>
      </c>
      <c r="BO296">
        <v>25.606439999999999</v>
      </c>
      <c r="BP296" s="1">
        <v>3.8441419999999997E-18</v>
      </c>
      <c r="BQ296" s="1">
        <v>1.2921370000000001E-15</v>
      </c>
      <c r="BR296">
        <v>0.72434290000000001</v>
      </c>
      <c r="BS296">
        <v>26.216270000000002</v>
      </c>
      <c r="BT296" s="1">
        <v>1.8144320000000001E-10</v>
      </c>
      <c r="BU296" s="1">
        <v>4.6385109999999997E-8</v>
      </c>
      <c r="BV296">
        <v>0.72490980000000005</v>
      </c>
      <c r="BW296">
        <v>26.79402</v>
      </c>
      <c r="BX296" s="1">
        <v>5.8303939999999995E-7</v>
      </c>
      <c r="BY296" s="1">
        <v>1.5742290000000001E-4</v>
      </c>
      <c r="BZ296">
        <v>0.72547289999999998</v>
      </c>
      <c r="CA296">
        <v>27.117660000000001</v>
      </c>
      <c r="CB296" s="1">
        <v>1.766069E-4</v>
      </c>
      <c r="CC296" s="1">
        <v>4.968467E-2</v>
      </c>
      <c r="CD296">
        <v>0.72599369999999996</v>
      </c>
      <c r="CE296">
        <v>26.953600000000002</v>
      </c>
      <c r="CF296" s="1">
        <v>1.264993E-2</v>
      </c>
      <c r="CG296" s="1">
        <v>3.6848459999999998</v>
      </c>
      <c r="CH296">
        <v>0.72654490000000005</v>
      </c>
      <c r="CI296">
        <v>26.536740000000002</v>
      </c>
      <c r="CJ296" s="1">
        <v>0.30730499999999999</v>
      </c>
      <c r="CK296" s="1">
        <v>92.372259999999997</v>
      </c>
      <c r="CL296">
        <v>0.7270934</v>
      </c>
      <c r="CM296">
        <v>26.21481</v>
      </c>
      <c r="CN296" s="1">
        <v>3.1407759999999998</v>
      </c>
      <c r="CO296" s="1">
        <v>970.10749999999996</v>
      </c>
      <c r="CP296">
        <v>0.72776220000000003</v>
      </c>
      <c r="CQ296">
        <v>26.198830000000001</v>
      </c>
      <c r="CR296" s="1">
        <v>15.667310000000001</v>
      </c>
      <c r="CS296">
        <v>4957.7879999999996</v>
      </c>
      <c r="CT296">
        <v>0.72868140000000003</v>
      </c>
      <c r="CU296">
        <v>26.65222</v>
      </c>
      <c r="CV296" s="1">
        <v>42.741999999999997</v>
      </c>
      <c r="CW296">
        <v>13818.57</v>
      </c>
      <c r="CX296">
        <v>0.72977749999999997</v>
      </c>
      <c r="CY296">
        <v>26.790839999999999</v>
      </c>
      <c r="CZ296">
        <v>69.876249999999999</v>
      </c>
      <c r="DA296">
        <v>23019.599999999999</v>
      </c>
      <c r="DB296">
        <v>0.73103260000000003</v>
      </c>
      <c r="DC296">
        <v>27.41029</v>
      </c>
      <c r="DD296">
        <v>73.835009999999997</v>
      </c>
      <c r="DE296">
        <v>24734.31</v>
      </c>
      <c r="DF296">
        <v>0.73241310000000004</v>
      </c>
      <c r="DG296">
        <v>27.721430000000002</v>
      </c>
      <c r="DH296">
        <v>53.745539999999998</v>
      </c>
      <c r="DI296">
        <v>18269.689999999999</v>
      </c>
      <c r="DJ296">
        <v>0.73408070000000003</v>
      </c>
      <c r="DK296">
        <v>27.591139999999999</v>
      </c>
      <c r="DL296">
        <v>28.500209999999999</v>
      </c>
      <c r="DM296">
        <v>9809.9159999999993</v>
      </c>
      <c r="DN296">
        <v>0.73629670000000003</v>
      </c>
      <c r="DO296">
        <v>27.254300000000001</v>
      </c>
      <c r="DP296">
        <v>11.56377</v>
      </c>
      <c r="DQ296">
        <v>4021.7510000000002</v>
      </c>
      <c r="DR296">
        <v>0.73906380000000005</v>
      </c>
      <c r="DS296">
        <v>26.894780000000001</v>
      </c>
      <c r="DT296">
        <v>3.7663229999999999</v>
      </c>
      <c r="DU296">
        <v>1320.605</v>
      </c>
      <c r="DV296">
        <v>0.74229290000000003</v>
      </c>
      <c r="DW296">
        <v>26.77947</v>
      </c>
      <c r="DX296">
        <v>1.0486359999999999</v>
      </c>
      <c r="DY296">
        <v>369.3159</v>
      </c>
      <c r="DZ296">
        <v>0.7454402</v>
      </c>
      <c r="EA296">
        <v>27.381260000000001</v>
      </c>
      <c r="EB296">
        <v>0.28716950000000002</v>
      </c>
      <c r="EC296">
        <v>100.5458</v>
      </c>
      <c r="ED296">
        <v>0.74524639999999998</v>
      </c>
      <c r="EE296">
        <v>28.057980000000001</v>
      </c>
      <c r="EF296">
        <v>0.10813109999999999</v>
      </c>
      <c r="EG296">
        <v>37.014989999999997</v>
      </c>
      <c r="EH296">
        <v>0.74497530000000001</v>
      </c>
      <c r="EI296">
        <v>28.812580000000001</v>
      </c>
      <c r="EJ296">
        <v>7.1817870000000006E-2</v>
      </c>
      <c r="EK296">
        <v>24.033460000000002</v>
      </c>
      <c r="EL296">
        <v>0.74501969999999995</v>
      </c>
      <c r="EM296">
        <v>29.396460000000001</v>
      </c>
      <c r="EN296">
        <v>6.4782400000000004E-2</v>
      </c>
      <c r="EO296">
        <v>21.53933</v>
      </c>
      <c r="EP296">
        <v>0.74538179999999998</v>
      </c>
      <c r="EQ296">
        <v>29.326419999999999</v>
      </c>
      <c r="ER296">
        <v>6.1946870000000001E-2</v>
      </c>
      <c r="ES296">
        <v>20.592279999999999</v>
      </c>
      <c r="ET296">
        <v>0.74557879999999999</v>
      </c>
      <c r="EU296">
        <v>28.822430000000001</v>
      </c>
      <c r="EV296">
        <v>5.8607560000000003E-2</v>
      </c>
      <c r="EW296">
        <v>19.50564</v>
      </c>
      <c r="EX296">
        <v>0.74573619999999996</v>
      </c>
      <c r="EY296">
        <v>28.3429</v>
      </c>
      <c r="EZ296">
        <v>5.4419200000000001E-2</v>
      </c>
      <c r="FA296">
        <v>18.135010000000001</v>
      </c>
      <c r="FB296">
        <v>0.74596130000000005</v>
      </c>
      <c r="FC296">
        <v>27.895340000000001</v>
      </c>
      <c r="FD296">
        <v>4.9796819999999999E-2</v>
      </c>
      <c r="FE296">
        <v>16.611000000000001</v>
      </c>
      <c r="FF296">
        <v>0.74699020000000005</v>
      </c>
      <c r="FG296">
        <v>27.945789999999999</v>
      </c>
      <c r="FH296" s="1">
        <v>4.5166240000000003E-2</v>
      </c>
      <c r="FI296">
        <v>15.06583</v>
      </c>
      <c r="FJ296">
        <v>0.74826380000000003</v>
      </c>
      <c r="FK296">
        <v>27.955279999999998</v>
      </c>
      <c r="FL296" s="1">
        <v>4.0747999999999999E-2</v>
      </c>
      <c r="FM296">
        <v>13.59027</v>
      </c>
      <c r="FN296">
        <v>0.75011410000000001</v>
      </c>
      <c r="FO296">
        <v>27.974070000000001</v>
      </c>
      <c r="FP296" s="1">
        <v>3.6652659999999997E-2</v>
      </c>
      <c r="FQ296">
        <v>12.21508</v>
      </c>
      <c r="FR296">
        <v>0.74848139999999996</v>
      </c>
      <c r="FS296">
        <v>27.941790000000001</v>
      </c>
      <c r="FT296" s="1">
        <v>3.2916620000000001E-2</v>
      </c>
      <c r="FU296">
        <v>10.98518</v>
      </c>
      <c r="FV296">
        <v>0.74418850000000003</v>
      </c>
      <c r="FW296">
        <v>27.785499999999999</v>
      </c>
      <c r="FX296" s="1">
        <v>2.9578549999999999E-2</v>
      </c>
      <c r="FY296">
        <v>9.9026340000000008</v>
      </c>
      <c r="FZ296">
        <v>0.74009939999999996</v>
      </c>
      <c r="GA296">
        <v>27.607430000000001</v>
      </c>
      <c r="GB296" s="1">
        <v>2.661991E-2</v>
      </c>
      <c r="GC296">
        <v>8.9386899999999994</v>
      </c>
      <c r="GD296">
        <v>0.73596130000000004</v>
      </c>
      <c r="GE296">
        <v>27.383579999999998</v>
      </c>
      <c r="GF296" s="1">
        <v>2.396334E-2</v>
      </c>
      <c r="GG296">
        <v>8.0709540000000004</v>
      </c>
      <c r="GH296">
        <v>0.73179859999999997</v>
      </c>
      <c r="GI296">
        <v>27.291049999999998</v>
      </c>
      <c r="GJ296" s="1">
        <v>2.15751E-2</v>
      </c>
      <c r="GK296">
        <v>7.2877780000000003</v>
      </c>
      <c r="GL296">
        <v>0.72765449999999998</v>
      </c>
      <c r="GM296">
        <v>27.678609999999999</v>
      </c>
      <c r="GN296" s="1">
        <v>1.942352E-2</v>
      </c>
      <c r="GO296">
        <v>6.5809660000000001</v>
      </c>
      <c r="GP296">
        <v>0.72343239999999998</v>
      </c>
      <c r="GQ296">
        <v>28.10763</v>
      </c>
      <c r="GR296" s="1">
        <v>1.747955E-2</v>
      </c>
      <c r="GS296">
        <v>5.9406829999999999</v>
      </c>
      <c r="GT296">
        <v>0.71936480000000003</v>
      </c>
      <c r="GU296">
        <v>28.63916</v>
      </c>
      <c r="GV296" s="1">
        <v>1.5727910000000001E-2</v>
      </c>
      <c r="GW296">
        <v>5.3610369999999996</v>
      </c>
      <c r="GX296">
        <v>0.71572389999999997</v>
      </c>
      <c r="GY296">
        <v>29.025259999999999</v>
      </c>
      <c r="GZ296" s="1">
        <v>1.4151149999999999E-2</v>
      </c>
      <c r="HA296">
        <v>4.836481</v>
      </c>
      <c r="HB296">
        <v>0.71266560000000001</v>
      </c>
      <c r="HC296">
        <v>29.114090000000001</v>
      </c>
      <c r="HD296" s="1">
        <v>1.2737999999999999E-2</v>
      </c>
      <c r="HE296">
        <v>4.3636200000000001</v>
      </c>
      <c r="HF296">
        <v>0.70999630000000002</v>
      </c>
      <c r="HG296">
        <v>28.75995</v>
      </c>
      <c r="HH296" s="1">
        <v>1.146429E-2</v>
      </c>
      <c r="HI296">
        <v>3.9352990000000001</v>
      </c>
      <c r="HJ296">
        <v>0.7077658</v>
      </c>
      <c r="HK296">
        <v>28.479690000000002</v>
      </c>
      <c r="HL296" s="1">
        <v>1.03138E-2</v>
      </c>
      <c r="HM296">
        <v>3.5465019999999998</v>
      </c>
      <c r="HN296">
        <v>0.70579150000000002</v>
      </c>
      <c r="HO296">
        <v>28.219149999999999</v>
      </c>
      <c r="HP296" s="1">
        <v>9.2702319999999998E-3</v>
      </c>
      <c r="HQ296">
        <v>3.1928459999999999</v>
      </c>
      <c r="HR296">
        <v>0.70359989999999994</v>
      </c>
      <c r="HS296">
        <v>28.313300000000002</v>
      </c>
      <c r="HT296" s="1">
        <v>8.3227389999999991E-3</v>
      </c>
      <c r="HU296">
        <v>2.87134</v>
      </c>
      <c r="HV296">
        <v>0.70176289999999997</v>
      </c>
      <c r="HW296">
        <v>28.58146</v>
      </c>
      <c r="HX296" s="1">
        <v>7.4535670000000004E-3</v>
      </c>
      <c r="HY296">
        <v>2.5753970000000002</v>
      </c>
      <c r="HZ296">
        <v>0.70022549999999995</v>
      </c>
      <c r="IA296">
        <v>28.63513</v>
      </c>
      <c r="IB296" s="1">
        <v>6.6515369999999999E-3</v>
      </c>
      <c r="IC296">
        <v>2.3013479999999999</v>
      </c>
      <c r="ID296">
        <v>0.69898459999999996</v>
      </c>
      <c r="IE296">
        <v>28.76098</v>
      </c>
      <c r="IF296" s="1">
        <v>5.9061829999999997E-3</v>
      </c>
      <c r="IG296">
        <v>2.0460590000000001</v>
      </c>
      <c r="IH296">
        <v>0.69797030000000004</v>
      </c>
      <c r="II296">
        <v>28.627590000000001</v>
      </c>
      <c r="IJ296" s="1">
        <v>5.2060830000000002E-3</v>
      </c>
      <c r="IK296">
        <v>1.805938</v>
      </c>
      <c r="IL296">
        <v>0.69716160000000005</v>
      </c>
      <c r="IM296">
        <v>28.303090000000001</v>
      </c>
      <c r="IN296" s="1">
        <v>4.5362520000000002E-3</v>
      </c>
      <c r="IO296">
        <v>1.5756889999999999</v>
      </c>
      <c r="IP296">
        <v>0.69652809999999998</v>
      </c>
      <c r="IQ296">
        <v>28.09027</v>
      </c>
      <c r="IR296" s="1">
        <v>3.8839259999999998E-3</v>
      </c>
      <c r="IS296">
        <v>1.3511880000000001</v>
      </c>
      <c r="IT296">
        <v>0.69603320000000002</v>
      </c>
      <c r="IU296">
        <v>28.096640000000001</v>
      </c>
      <c r="IV296" s="1">
        <v>3.2512840000000001E-3</v>
      </c>
      <c r="IW296">
        <v>1.1329009999999999</v>
      </c>
      <c r="IX296">
        <v>0.69563019999999998</v>
      </c>
      <c r="IY296">
        <v>28.866589999999999</v>
      </c>
      <c r="IZ296" s="1">
        <v>2.6592410000000001E-3</v>
      </c>
      <c r="JA296">
        <v>0.92802010000000001</v>
      </c>
      <c r="JB296">
        <v>0.69531399999999999</v>
      </c>
      <c r="JC296">
        <v>29.520530000000001</v>
      </c>
      <c r="JD296" s="1">
        <v>2.139822E-3</v>
      </c>
      <c r="JE296">
        <v>0.7473668</v>
      </c>
      <c r="JF296">
        <v>0.6950404</v>
      </c>
      <c r="JG296">
        <v>29.990400000000001</v>
      </c>
      <c r="JH296" s="1">
        <v>1.716525E-3</v>
      </c>
      <c r="JI296">
        <v>0.59953029999999996</v>
      </c>
      <c r="JJ296">
        <v>0.69482359999999999</v>
      </c>
      <c r="JK296">
        <v>29.917090000000002</v>
      </c>
      <c r="JL296" s="1">
        <v>1.3957749999999999E-3</v>
      </c>
      <c r="JM296">
        <v>0.48705589999999999</v>
      </c>
      <c r="JN296">
        <v>0.69458310000000001</v>
      </c>
      <c r="JO296">
        <v>29.56701</v>
      </c>
      <c r="JP296" s="1">
        <v>1.165782E-3</v>
      </c>
      <c r="JQ296">
        <v>0.40619759999999999</v>
      </c>
      <c r="JR296">
        <v>0.69436030000000004</v>
      </c>
      <c r="JS296">
        <v>28.944690000000001</v>
      </c>
      <c r="JT296" s="1">
        <v>1.0048360000000001E-3</v>
      </c>
      <c r="JU296">
        <v>0.34959259999999998</v>
      </c>
      <c r="JV296">
        <v>0.69413309999999995</v>
      </c>
      <c r="JW296">
        <v>28.502109999999998</v>
      </c>
      <c r="JX296" s="1">
        <v>8.9030010000000004E-4</v>
      </c>
      <c r="JY296">
        <v>0.30938789999999999</v>
      </c>
      <c r="JZ296">
        <v>0.69389380000000001</v>
      </c>
      <c r="KA296">
        <v>28.241320000000002</v>
      </c>
      <c r="KB296" s="1">
        <v>8.043557E-4</v>
      </c>
      <c r="KC296">
        <v>0.27933530000000001</v>
      </c>
      <c r="KD296">
        <v>0.69363580000000002</v>
      </c>
      <c r="KE296">
        <v>28.648910000000001</v>
      </c>
      <c r="KF296" s="1">
        <v>7.3599280000000004E-4</v>
      </c>
      <c r="KG296">
        <v>0.25551940000000001</v>
      </c>
      <c r="KH296">
        <v>0.69335910000000001</v>
      </c>
      <c r="KI296">
        <v>28.92258</v>
      </c>
      <c r="KJ296" s="1">
        <v>6.7974729999999996E-4</v>
      </c>
      <c r="KK296">
        <v>0.2359145</v>
      </c>
      <c r="KL296">
        <v>0.69310839999999996</v>
      </c>
      <c r="KM296">
        <v>29.171620000000001</v>
      </c>
      <c r="KN296" s="1">
        <v>6.3271180000000005E-4</v>
      </c>
      <c r="KO296">
        <v>0.21954470000000001</v>
      </c>
      <c r="KP296">
        <v>0.69280980000000003</v>
      </c>
      <c r="KQ296">
        <v>29.354420000000001</v>
      </c>
      <c r="KR296" s="1">
        <v>5.9342650000000004E-4</v>
      </c>
      <c r="KS296">
        <v>0.20586979999999999</v>
      </c>
      <c r="KT296">
        <v>0.69253719999999996</v>
      </c>
      <c r="KU296">
        <v>29.11232</v>
      </c>
      <c r="KV296" s="1">
        <v>5.6042400000000001E-4</v>
      </c>
      <c r="KW296">
        <v>0.1943983</v>
      </c>
      <c r="KX296">
        <v>0.69224830000000004</v>
      </c>
      <c r="KY296">
        <v>28.822299999999998</v>
      </c>
      <c r="KZ296" s="1">
        <v>5.3253999999999997E-4</v>
      </c>
      <c r="LA296">
        <v>0.18470980000000001</v>
      </c>
      <c r="LB296">
        <v>0.69191970000000003</v>
      </c>
      <c r="LC296">
        <v>28.659490000000002</v>
      </c>
      <c r="LD296" s="1">
        <v>5.0872169999999998E-4</v>
      </c>
      <c r="LE296">
        <v>0.17644899999999999</v>
      </c>
      <c r="LF296">
        <v>0.69165759999999998</v>
      </c>
      <c r="LG296">
        <v>28.694939999999999</v>
      </c>
      <c r="LH296" s="1">
        <v>4.8815829999999998E-4</v>
      </c>
      <c r="LI296">
        <v>0.1693038</v>
      </c>
      <c r="LJ296">
        <v>0.69135679999999999</v>
      </c>
      <c r="LK296">
        <v>29.232600000000001</v>
      </c>
      <c r="LL296" s="1">
        <v>4.6984279999999999E-4</v>
      </c>
      <c r="LM296">
        <v>0.16296869999999999</v>
      </c>
      <c r="LN296">
        <v>0.69107229999999997</v>
      </c>
      <c r="LO296">
        <v>29.632200000000001</v>
      </c>
      <c r="LP296" s="1">
        <v>4.5286080000000003E-4</v>
      </c>
      <c r="LQ296">
        <v>0.1571121</v>
      </c>
      <c r="LR296">
        <v>0.69083969999999995</v>
      </c>
      <c r="LS296">
        <v>29.947679999999998</v>
      </c>
      <c r="LT296" s="1">
        <v>4.3643060000000001E-4</v>
      </c>
      <c r="LU296">
        <v>0.15144270000000001</v>
      </c>
      <c r="LV296">
        <v>0.69061229999999996</v>
      </c>
      <c r="LW296">
        <v>30.006319999999999</v>
      </c>
      <c r="LX296" s="1">
        <v>4.2006949999999997E-4</v>
      </c>
      <c r="LY296">
        <v>0.14579590000000001</v>
      </c>
      <c r="LZ296">
        <v>0.69041620000000004</v>
      </c>
      <c r="MA296">
        <v>29.75535</v>
      </c>
      <c r="MB296" s="1">
        <v>4.0303499999999999E-4</v>
      </c>
      <c r="MC296">
        <v>0.1401018</v>
      </c>
      <c r="MD296">
        <v>0.69024830000000004</v>
      </c>
      <c r="ME296">
        <v>29.210249999999998</v>
      </c>
      <c r="MF296" s="1">
        <v>3.8520150000000001E-4</v>
      </c>
      <c r="MG296">
        <v>0.13439690000000001</v>
      </c>
      <c r="MH296">
        <v>0.69009310000000001</v>
      </c>
      <c r="MI296">
        <v>28.82113</v>
      </c>
      <c r="MJ296" s="1">
        <v>3.6767320000000002E-4</v>
      </c>
      <c r="MK296">
        <v>0.12872829999999999</v>
      </c>
      <c r="ML296">
        <v>0.68995240000000002</v>
      </c>
      <c r="MM296">
        <v>28.571560000000002</v>
      </c>
      <c r="MN296" s="1">
        <v>3.5062290000000001E-4</v>
      </c>
      <c r="MO296">
        <v>0.1231559</v>
      </c>
      <c r="MP296">
        <v>0.68987960000000004</v>
      </c>
      <c r="MQ296">
        <v>29.009879999999999</v>
      </c>
      <c r="MR296" s="1">
        <v>3.3413330000000002E-4</v>
      </c>
      <c r="MS296">
        <v>0.1177207</v>
      </c>
      <c r="MT296">
        <v>0.68979069999999998</v>
      </c>
      <c r="MU296">
        <v>29.012799999999999</v>
      </c>
      <c r="MV296" s="1">
        <v>3.1828530000000001E-4</v>
      </c>
      <c r="MW296">
        <v>0.1124684</v>
      </c>
      <c r="MX296">
        <v>0.68975569999999997</v>
      </c>
      <c r="MY296">
        <v>28.847059999999999</v>
      </c>
      <c r="MZ296" s="1">
        <v>3.0318890000000001E-4</v>
      </c>
      <c r="NA296">
        <v>0.1074171</v>
      </c>
      <c r="NB296">
        <v>0.68970880000000001</v>
      </c>
      <c r="NC296">
        <v>28.593599999999999</v>
      </c>
      <c r="ND296" s="1">
        <v>2.8888090000000002E-4</v>
      </c>
      <c r="NE296">
        <v>0.10260569999999999</v>
      </c>
      <c r="NF296">
        <v>0.68965779999999999</v>
      </c>
      <c r="NG296">
        <v>28.362639999999999</v>
      </c>
      <c r="NH296" s="1">
        <v>2.7529060000000002E-4</v>
      </c>
      <c r="NI296">
        <v>9.8018969999999997E-2</v>
      </c>
      <c r="NJ296">
        <v>0.68965350000000003</v>
      </c>
      <c r="NK296">
        <v>28.057259999999999</v>
      </c>
      <c r="NL296" s="1">
        <v>2.6226759999999999E-4</v>
      </c>
      <c r="NM296">
        <v>9.3604220000000002E-2</v>
      </c>
      <c r="NN296">
        <v>0.68962670000000004</v>
      </c>
      <c r="NO296">
        <v>27.843260000000001</v>
      </c>
      <c r="NP296" s="1">
        <v>2.4965229999999999E-4</v>
      </c>
      <c r="NQ296">
        <v>8.9305620000000002E-2</v>
      </c>
      <c r="NR296">
        <v>0.68960739999999998</v>
      </c>
      <c r="NS296">
        <v>27.724789999999999</v>
      </c>
      <c r="NT296" s="1">
        <v>2.3733930000000001E-4</v>
      </c>
      <c r="NU296">
        <v>8.5085859999999999E-2</v>
      </c>
      <c r="NV296">
        <v>0.6896061</v>
      </c>
      <c r="NW296">
        <v>28.371510000000001</v>
      </c>
      <c r="NX296" s="1">
        <v>2.2538540000000001E-4</v>
      </c>
      <c r="NY296">
        <v>8.0966070000000001E-2</v>
      </c>
      <c r="NZ296">
        <v>0.689577</v>
      </c>
      <c r="OA296">
        <v>28.927720000000001</v>
      </c>
      <c r="OB296" s="1">
        <v>2.1399010000000001E-4</v>
      </c>
      <c r="OC296">
        <v>7.701761E-2</v>
      </c>
      <c r="OD296">
        <v>0.68960169999999998</v>
      </c>
      <c r="OE296">
        <v>29.154309999999999</v>
      </c>
      <c r="OF296" s="1">
        <v>2.0336430000000001E-4</v>
      </c>
      <c r="OG296">
        <v>7.3326509999999998E-2</v>
      </c>
      <c r="OH296">
        <v>0.68959029999999999</v>
      </c>
      <c r="OI296">
        <v>29.275459999999999</v>
      </c>
      <c r="OJ296" s="1">
        <v>1.9364760000000001E-4</v>
      </c>
      <c r="OK296">
        <v>6.9940660000000002E-2</v>
      </c>
    </row>
    <row r="297" spans="1:401" x14ac:dyDescent="0.35">
      <c r="A297">
        <v>303</v>
      </c>
      <c r="B297" t="s">
        <v>4</v>
      </c>
      <c r="C297" t="s">
        <v>181</v>
      </c>
      <c r="D297" t="s">
        <v>303</v>
      </c>
      <c r="E297">
        <v>829.67470000000003</v>
      </c>
      <c r="F297">
        <v>1.066708</v>
      </c>
      <c r="G297">
        <v>24.443580000000001</v>
      </c>
      <c r="H297">
        <v>0</v>
      </c>
      <c r="I297">
        <v>0</v>
      </c>
      <c r="J297">
        <v>1.0645709999999999</v>
      </c>
      <c r="K297">
        <v>24.575289999999999</v>
      </c>
      <c r="L297">
        <v>0</v>
      </c>
      <c r="M297">
        <v>0</v>
      </c>
      <c r="N297">
        <v>1.062378</v>
      </c>
      <c r="O297">
        <v>24.686440000000001</v>
      </c>
      <c r="P297">
        <v>0</v>
      </c>
      <c r="Q297">
        <v>0</v>
      </c>
      <c r="R297">
        <v>1.060238</v>
      </c>
      <c r="S297">
        <v>24.42774</v>
      </c>
      <c r="T297">
        <v>0</v>
      </c>
      <c r="U297">
        <v>0</v>
      </c>
      <c r="V297">
        <v>1.0580940000000001</v>
      </c>
      <c r="W297">
        <v>23.941569999999999</v>
      </c>
      <c r="X297">
        <v>0</v>
      </c>
      <c r="Y297">
        <v>0</v>
      </c>
      <c r="Z297">
        <v>1.055982</v>
      </c>
      <c r="AA297">
        <v>23.596959999999999</v>
      </c>
      <c r="AB297">
        <v>0</v>
      </c>
      <c r="AC297">
        <v>0</v>
      </c>
      <c r="AD297">
        <v>1.0538670000000001</v>
      </c>
      <c r="AE297">
        <v>23.387519999999999</v>
      </c>
      <c r="AF297">
        <v>0</v>
      </c>
      <c r="AG297">
        <v>0</v>
      </c>
      <c r="AH297">
        <v>1.0519229999999999</v>
      </c>
      <c r="AI297">
        <v>23.82835</v>
      </c>
      <c r="AJ297">
        <v>0</v>
      </c>
      <c r="AK297">
        <v>0</v>
      </c>
      <c r="AL297">
        <v>1.0502130000000001</v>
      </c>
      <c r="AM297">
        <v>24.347639999999998</v>
      </c>
      <c r="AN297">
        <v>0</v>
      </c>
      <c r="AO297">
        <v>0</v>
      </c>
      <c r="AP297">
        <v>1.0482819999999999</v>
      </c>
      <c r="AQ297">
        <v>24.893609999999999</v>
      </c>
      <c r="AR297">
        <v>0</v>
      </c>
      <c r="AS297">
        <v>0</v>
      </c>
      <c r="AT297">
        <v>1.0459959999999999</v>
      </c>
      <c r="AU297">
        <v>25.267469999999999</v>
      </c>
      <c r="AV297">
        <v>0</v>
      </c>
      <c r="AW297">
        <v>0</v>
      </c>
      <c r="AX297">
        <v>1.042511</v>
      </c>
      <c r="AY297">
        <v>25.137370000000001</v>
      </c>
      <c r="AZ297">
        <v>0</v>
      </c>
      <c r="BA297">
        <v>0</v>
      </c>
      <c r="BB297">
        <v>1.038934</v>
      </c>
      <c r="BC297">
        <v>24.94857</v>
      </c>
      <c r="BD297">
        <v>0</v>
      </c>
      <c r="BE297">
        <v>0</v>
      </c>
      <c r="BF297">
        <v>1.0354810000000001</v>
      </c>
      <c r="BG297">
        <v>24.767659999999999</v>
      </c>
      <c r="BH297">
        <v>0</v>
      </c>
      <c r="BI297">
        <v>0</v>
      </c>
      <c r="BJ297">
        <v>1.032448</v>
      </c>
      <c r="BK297">
        <v>24.8874</v>
      </c>
      <c r="BL297">
        <v>9.6791290000000002E-25</v>
      </c>
      <c r="BM297">
        <v>2.5815940000000002E-22</v>
      </c>
      <c r="BN297">
        <v>1.029684</v>
      </c>
      <c r="BO297">
        <v>25.638490000000001</v>
      </c>
      <c r="BP297" s="1">
        <v>7.5722579999999997E-19</v>
      </c>
      <c r="BQ297" s="1">
        <v>2.0280079999999999E-16</v>
      </c>
      <c r="BR297">
        <v>1.0270729999999999</v>
      </c>
      <c r="BS297">
        <v>26.248159999999999</v>
      </c>
      <c r="BT297" s="1">
        <v>8.7283400000000006E-11</v>
      </c>
      <c r="BU297" s="1">
        <v>1.7307709999999999E-8</v>
      </c>
      <c r="BV297">
        <v>1.0244359999999999</v>
      </c>
      <c r="BW297">
        <v>26.829899999999999</v>
      </c>
      <c r="BX297" s="1">
        <v>3.4897949999999998E-7</v>
      </c>
      <c r="BY297" s="1">
        <v>7.4691599999999995E-5</v>
      </c>
      <c r="BZ297">
        <v>1.021755</v>
      </c>
      <c r="CA297">
        <v>27.155010000000001</v>
      </c>
      <c r="CB297" s="1">
        <v>1.189937E-4</v>
      </c>
      <c r="CC297" s="1">
        <v>2.6712940000000001E-2</v>
      </c>
      <c r="CD297">
        <v>1.0188159999999999</v>
      </c>
      <c r="CE297">
        <v>26.985520000000001</v>
      </c>
      <c r="CF297" s="1">
        <v>9.3125180000000005E-3</v>
      </c>
      <c r="CG297" s="1">
        <v>2.1722899999999998</v>
      </c>
      <c r="CH297">
        <v>1.015568</v>
      </c>
      <c r="CI297">
        <v>26.559370000000001</v>
      </c>
      <c r="CJ297" s="1">
        <v>0.2433419</v>
      </c>
      <c r="CK297" s="1">
        <v>58.71978</v>
      </c>
      <c r="CL297">
        <v>1.011911</v>
      </c>
      <c r="CM297">
        <v>26.239920000000001</v>
      </c>
      <c r="CN297" s="1">
        <v>2.647119</v>
      </c>
      <c r="CO297" s="1">
        <v>657.76390000000004</v>
      </c>
      <c r="CP297">
        <v>1.007817</v>
      </c>
      <c r="CQ297">
        <v>26.219529999999999</v>
      </c>
      <c r="CR297" s="1">
        <v>13.942690000000001</v>
      </c>
      <c r="CS297">
        <v>3556.77</v>
      </c>
      <c r="CT297">
        <v>1.0034350000000001</v>
      </c>
      <c r="CU297">
        <v>26.682700000000001</v>
      </c>
      <c r="CV297" s="1">
        <v>39.898589999999999</v>
      </c>
      <c r="CW297">
        <v>10421.86</v>
      </c>
      <c r="CX297">
        <v>0.99861549999999999</v>
      </c>
      <c r="CY297">
        <v>26.801919999999999</v>
      </c>
      <c r="CZ297">
        <v>68.037480000000002</v>
      </c>
      <c r="DA297">
        <v>18153.740000000002</v>
      </c>
      <c r="DB297">
        <v>0.99337909999999996</v>
      </c>
      <c r="DC297">
        <v>27.435739999999999</v>
      </c>
      <c r="DD297">
        <v>74.609350000000006</v>
      </c>
      <c r="DE297">
        <v>20297.87</v>
      </c>
      <c r="DF297">
        <v>0.98768109999999998</v>
      </c>
      <c r="DG297">
        <v>27.754429999999999</v>
      </c>
      <c r="DH297">
        <v>56.119880000000002</v>
      </c>
      <c r="DI297">
        <v>15539.53</v>
      </c>
      <c r="DJ297">
        <v>0.9817631</v>
      </c>
      <c r="DK297">
        <v>27.617640000000002</v>
      </c>
      <c r="DL297">
        <v>30.623750000000001</v>
      </c>
      <c r="DM297">
        <v>8614.6749999999993</v>
      </c>
      <c r="DN297">
        <v>0.97604939999999996</v>
      </c>
      <c r="DO297">
        <v>27.282979999999998</v>
      </c>
      <c r="DP297">
        <v>12.737299999999999</v>
      </c>
      <c r="DQ297">
        <v>3635.4749999999999</v>
      </c>
      <c r="DR297">
        <v>0.96958710000000004</v>
      </c>
      <c r="DS297">
        <v>26.931249999999999</v>
      </c>
      <c r="DT297">
        <v>4.2337540000000002</v>
      </c>
      <c r="DU297">
        <v>1224.479</v>
      </c>
      <c r="DV297">
        <v>0.96223590000000003</v>
      </c>
      <c r="DW297">
        <v>26.80902</v>
      </c>
      <c r="DX297">
        <v>1.1939850000000001</v>
      </c>
      <c r="DY297">
        <v>348.88200000000001</v>
      </c>
      <c r="DZ297">
        <v>0.95480620000000005</v>
      </c>
      <c r="EA297">
        <v>27.429089999999999</v>
      </c>
      <c r="EB297">
        <v>0.32428360000000001</v>
      </c>
      <c r="EC297">
        <v>94.860190000000003</v>
      </c>
      <c r="ED297">
        <v>0.94736120000000001</v>
      </c>
      <c r="EE297">
        <v>28.100059999999999</v>
      </c>
      <c r="EF297">
        <v>0.11621330000000001</v>
      </c>
      <c r="EG297">
        <v>33.38673</v>
      </c>
      <c r="EH297">
        <v>0.93973490000000004</v>
      </c>
      <c r="EI297">
        <v>28.847200000000001</v>
      </c>
      <c r="EJ297">
        <v>7.3366899999999999E-2</v>
      </c>
      <c r="EK297">
        <v>20.634</v>
      </c>
      <c r="EL297">
        <v>0.93242829999999999</v>
      </c>
      <c r="EM297">
        <v>29.434139999999999</v>
      </c>
      <c r="EN297">
        <v>6.5142900000000004E-2</v>
      </c>
      <c r="EO297">
        <v>18.229089999999999</v>
      </c>
      <c r="EP297">
        <v>0.92577050000000005</v>
      </c>
      <c r="EQ297">
        <v>29.3581</v>
      </c>
      <c r="ER297">
        <v>6.222453E-2</v>
      </c>
      <c r="ES297">
        <v>17.446100000000001</v>
      </c>
      <c r="ET297">
        <v>0.91883150000000002</v>
      </c>
      <c r="EU297">
        <v>28.84862</v>
      </c>
      <c r="EV297">
        <v>5.8973530000000003E-2</v>
      </c>
      <c r="EW297">
        <v>16.594609999999999</v>
      </c>
      <c r="EX297">
        <v>0.91163669999999997</v>
      </c>
      <c r="EY297">
        <v>28.385079999999999</v>
      </c>
      <c r="EZ297">
        <v>5.4857120000000002E-2</v>
      </c>
      <c r="FA297">
        <v>15.494680000000001</v>
      </c>
      <c r="FB297">
        <v>0.90416399999999997</v>
      </c>
      <c r="FC297">
        <v>27.943200000000001</v>
      </c>
      <c r="FD297">
        <v>5.025893E-2</v>
      </c>
      <c r="FE297">
        <v>14.24761</v>
      </c>
      <c r="FF297">
        <v>0.8974048</v>
      </c>
      <c r="FG297">
        <v>28.001560000000001</v>
      </c>
      <c r="FH297" s="1">
        <v>4.5621620000000002E-2</v>
      </c>
      <c r="FI297">
        <v>12.98499</v>
      </c>
      <c r="FJ297">
        <v>0.89015599999999995</v>
      </c>
      <c r="FK297">
        <v>28.006</v>
      </c>
      <c r="FL297" s="1">
        <v>4.1179599999999997E-2</v>
      </c>
      <c r="FM297">
        <v>11.77098</v>
      </c>
      <c r="FN297">
        <v>0.88309349999999998</v>
      </c>
      <c r="FO297">
        <v>27.99821</v>
      </c>
      <c r="FP297" s="1">
        <v>3.7054320000000002E-2</v>
      </c>
      <c r="FQ297">
        <v>10.63138</v>
      </c>
      <c r="FR297">
        <v>0.87605940000000004</v>
      </c>
      <c r="FS297">
        <v>27.956849999999999</v>
      </c>
      <c r="FT297" s="1">
        <v>3.326573E-2</v>
      </c>
      <c r="FU297">
        <v>9.5770230000000005</v>
      </c>
      <c r="FV297">
        <v>0.8695119</v>
      </c>
      <c r="FW297">
        <v>27.788019999999999</v>
      </c>
      <c r="FX297" s="1">
        <v>2.989052E-2</v>
      </c>
      <c r="FY297">
        <v>8.6297440000000005</v>
      </c>
      <c r="FZ297">
        <v>0.86314400000000002</v>
      </c>
      <c r="GA297">
        <v>27.609660000000002</v>
      </c>
      <c r="GB297" s="1">
        <v>2.6898910000000002E-2</v>
      </c>
      <c r="GC297">
        <v>7.7866010000000001</v>
      </c>
      <c r="GD297">
        <v>0.85695169999999998</v>
      </c>
      <c r="GE297">
        <v>27.39528</v>
      </c>
      <c r="GF297" s="1">
        <v>2.4217200000000001E-2</v>
      </c>
      <c r="GG297">
        <v>7.0279129999999999</v>
      </c>
      <c r="GH297">
        <v>0.85065639999999998</v>
      </c>
      <c r="GI297">
        <v>27.314060000000001</v>
      </c>
      <c r="GJ297" s="1">
        <v>2.180429E-2</v>
      </c>
      <c r="GK297">
        <v>6.343038</v>
      </c>
      <c r="GL297">
        <v>0.84441489999999997</v>
      </c>
      <c r="GM297">
        <v>27.72898</v>
      </c>
      <c r="GN297" s="1">
        <v>1.9631599999999999E-2</v>
      </c>
      <c r="GO297">
        <v>5.7258060000000004</v>
      </c>
      <c r="GP297">
        <v>0.83807500000000001</v>
      </c>
      <c r="GQ297">
        <v>28.16761</v>
      </c>
      <c r="GR297" s="1">
        <v>1.7668530000000002E-2</v>
      </c>
      <c r="GS297">
        <v>5.1669</v>
      </c>
      <c r="GT297">
        <v>0.83201049999999999</v>
      </c>
      <c r="GU297">
        <v>28.69547</v>
      </c>
      <c r="GV297" s="1">
        <v>1.5900009999999999E-2</v>
      </c>
      <c r="GW297">
        <v>4.6629820000000004</v>
      </c>
      <c r="GX297">
        <v>0.82655829999999997</v>
      </c>
      <c r="GY297">
        <v>29.063970000000001</v>
      </c>
      <c r="GZ297" s="1">
        <v>1.4306569999999999E-2</v>
      </c>
      <c r="HA297">
        <v>4.2094149999999999</v>
      </c>
      <c r="HB297">
        <v>0.8216215</v>
      </c>
      <c r="HC297">
        <v>29.133500000000002</v>
      </c>
      <c r="HD297" s="1">
        <v>1.2878590000000001E-2</v>
      </c>
      <c r="HE297">
        <v>3.800697</v>
      </c>
      <c r="HF297">
        <v>0.81715760000000004</v>
      </c>
      <c r="HG297">
        <v>28.753679999999999</v>
      </c>
      <c r="HH297" s="1">
        <v>1.159223E-2</v>
      </c>
      <c r="HI297">
        <v>3.4304009999999998</v>
      </c>
      <c r="HJ297">
        <v>0.81327320000000003</v>
      </c>
      <c r="HK297">
        <v>28.474450000000001</v>
      </c>
      <c r="HL297" s="1">
        <v>1.042999E-2</v>
      </c>
      <c r="HM297">
        <v>3.093661</v>
      </c>
      <c r="HN297">
        <v>0.80995680000000003</v>
      </c>
      <c r="HO297">
        <v>28.231339999999999</v>
      </c>
      <c r="HP297" s="1">
        <v>9.3762629999999993E-3</v>
      </c>
      <c r="HQ297">
        <v>2.7870840000000001</v>
      </c>
      <c r="HR297">
        <v>0.80716639999999995</v>
      </c>
      <c r="HS297">
        <v>28.347079999999998</v>
      </c>
      <c r="HT297" s="1">
        <v>8.4195729999999996E-3</v>
      </c>
      <c r="HU297">
        <v>2.507031</v>
      </c>
      <c r="HV297">
        <v>0.80485629999999997</v>
      </c>
      <c r="HW297">
        <v>28.632259999999999</v>
      </c>
      <c r="HX297" s="1">
        <v>7.5430530000000001E-3</v>
      </c>
      <c r="HY297">
        <v>2.2494550000000002</v>
      </c>
      <c r="HZ297">
        <v>0.80292629999999998</v>
      </c>
      <c r="IA297">
        <v>28.677779999999998</v>
      </c>
      <c r="IB297" s="1">
        <v>6.7346510000000004E-3</v>
      </c>
      <c r="IC297">
        <v>2.0110239999999999</v>
      </c>
      <c r="ID297">
        <v>0.80136010000000002</v>
      </c>
      <c r="IE297">
        <v>28.790600000000001</v>
      </c>
      <c r="IF297" s="1">
        <v>5.9838310000000002E-3</v>
      </c>
      <c r="IG297">
        <v>1.7890699999999999</v>
      </c>
      <c r="IH297">
        <v>0.80007309999999998</v>
      </c>
      <c r="II297">
        <v>28.643730000000001</v>
      </c>
      <c r="IJ297" s="1">
        <v>5.2797499999999997E-3</v>
      </c>
      <c r="IK297">
        <v>1.5806210000000001</v>
      </c>
      <c r="IL297">
        <v>0.79904779999999997</v>
      </c>
      <c r="IM297">
        <v>28.293150000000001</v>
      </c>
      <c r="IN297" s="1">
        <v>4.6074669999999996E-3</v>
      </c>
      <c r="IO297">
        <v>1.381121</v>
      </c>
      <c r="IP297">
        <v>0.79822919999999997</v>
      </c>
      <c r="IQ297">
        <v>28.07901</v>
      </c>
      <c r="IR297" s="1">
        <v>3.9536320000000003E-3</v>
      </c>
      <c r="IS297">
        <v>1.186912</v>
      </c>
      <c r="IT297">
        <v>0.79760030000000004</v>
      </c>
      <c r="IU297">
        <v>28.099489999999999</v>
      </c>
      <c r="IV297" s="1">
        <v>3.3183359999999999E-3</v>
      </c>
      <c r="IW297">
        <v>0.99771849999999995</v>
      </c>
      <c r="IX297">
        <v>0.79713250000000002</v>
      </c>
      <c r="IY297">
        <v>28.911200000000001</v>
      </c>
      <c r="IZ297" s="1">
        <v>2.7206489999999999E-3</v>
      </c>
      <c r="JA297">
        <v>0.81926209999999999</v>
      </c>
      <c r="JB297">
        <v>0.79670370000000001</v>
      </c>
      <c r="JC297">
        <v>29.592320000000001</v>
      </c>
      <c r="JD297" s="1">
        <v>2.1921839999999998E-3</v>
      </c>
      <c r="JE297">
        <v>0.66070490000000004</v>
      </c>
      <c r="JF297">
        <v>0.79635239999999996</v>
      </c>
      <c r="JG297">
        <v>30.066299999999998</v>
      </c>
      <c r="JH297" s="1">
        <v>1.7578509999999999E-3</v>
      </c>
      <c r="JI297">
        <v>0.52985859999999996</v>
      </c>
      <c r="JJ297">
        <v>0.79607870000000003</v>
      </c>
      <c r="JK297">
        <v>29.98123</v>
      </c>
      <c r="JL297" s="1">
        <v>1.4262739999999999E-3</v>
      </c>
      <c r="JM297">
        <v>0.4295737</v>
      </c>
      <c r="JN297">
        <v>0.79579619999999995</v>
      </c>
      <c r="JO297">
        <v>29.61534</v>
      </c>
      <c r="JP297" s="1">
        <v>1.187303E-3</v>
      </c>
      <c r="JQ297">
        <v>0.35710500000000001</v>
      </c>
      <c r="JR297">
        <v>0.79553160000000001</v>
      </c>
      <c r="JS297">
        <v>28.96809</v>
      </c>
      <c r="JT297" s="1">
        <v>1.019907E-3</v>
      </c>
      <c r="JU297">
        <v>0.30630459999999998</v>
      </c>
      <c r="JV297">
        <v>0.79522570000000004</v>
      </c>
      <c r="JW297">
        <v>28.517900000000001</v>
      </c>
      <c r="JX297" s="1">
        <v>9.0123190000000004E-4</v>
      </c>
      <c r="JY297">
        <v>0.27034570000000002</v>
      </c>
      <c r="JZ297">
        <v>0.79495450000000001</v>
      </c>
      <c r="KA297">
        <v>28.25919</v>
      </c>
      <c r="KB297" s="1">
        <v>8.1276419999999996E-4</v>
      </c>
      <c r="KC297">
        <v>0.24364089999999999</v>
      </c>
      <c r="KD297">
        <v>0.79464659999999998</v>
      </c>
      <c r="KE297">
        <v>28.69313</v>
      </c>
      <c r="KF297" s="1">
        <v>7.4281640000000001E-4</v>
      </c>
      <c r="KG297">
        <v>0.22260389999999999</v>
      </c>
      <c r="KH297">
        <v>0.79431779999999996</v>
      </c>
      <c r="KI297">
        <v>28.983920000000001</v>
      </c>
      <c r="KJ297" s="1">
        <v>6.8541849999999998E-4</v>
      </c>
      <c r="KK297">
        <v>0.2053334</v>
      </c>
      <c r="KL297">
        <v>0.79400159999999997</v>
      </c>
      <c r="KM297">
        <v>29.234919999999999</v>
      </c>
      <c r="KN297" s="1">
        <v>6.3745489999999995E-4</v>
      </c>
      <c r="KO297">
        <v>0.19093099999999999</v>
      </c>
      <c r="KP297">
        <v>0.79363890000000004</v>
      </c>
      <c r="KQ297">
        <v>29.406700000000001</v>
      </c>
      <c r="KR297" s="1">
        <v>5.9739259999999996E-4</v>
      </c>
      <c r="KS297">
        <v>0.17889540000000001</v>
      </c>
      <c r="KT297">
        <v>0.79329320000000003</v>
      </c>
      <c r="KU297">
        <v>29.139299999999999</v>
      </c>
      <c r="KV297" s="1">
        <v>5.6376080000000001E-4</v>
      </c>
      <c r="KW297">
        <v>0.1688036</v>
      </c>
      <c r="KX297">
        <v>0.79291480000000003</v>
      </c>
      <c r="KY297">
        <v>28.815930000000002</v>
      </c>
      <c r="KZ297" s="1">
        <v>5.3536709999999995E-4</v>
      </c>
      <c r="LA297">
        <v>0.1602914</v>
      </c>
      <c r="LB297">
        <v>0.79256159999999998</v>
      </c>
      <c r="LC297">
        <v>28.644100000000002</v>
      </c>
      <c r="LD297" s="1">
        <v>5.1115090000000002E-4</v>
      </c>
      <c r="LE297">
        <v>0.15303820000000001</v>
      </c>
      <c r="LF297">
        <v>0.79222179999999998</v>
      </c>
      <c r="LG297">
        <v>28.68665</v>
      </c>
      <c r="LH297" s="1">
        <v>4.9028319999999995E-4</v>
      </c>
      <c r="LI297">
        <v>0.14677979999999999</v>
      </c>
      <c r="LJ297">
        <v>0.79186719999999999</v>
      </c>
      <c r="LK297">
        <v>29.258949999999999</v>
      </c>
      <c r="LL297" s="1">
        <v>4.7175940000000001E-4</v>
      </c>
      <c r="LM297">
        <v>0.1412476</v>
      </c>
      <c r="LN297">
        <v>0.79154760000000002</v>
      </c>
      <c r="LO297">
        <v>29.684370000000001</v>
      </c>
      <c r="LP297" s="1">
        <v>4.5467169999999999E-4</v>
      </c>
      <c r="LQ297">
        <v>0.13615869999999999</v>
      </c>
      <c r="LR297">
        <v>0.79123310000000002</v>
      </c>
      <c r="LS297">
        <v>30.010020000000001</v>
      </c>
      <c r="LT297" s="1">
        <v>4.3821030000000001E-4</v>
      </c>
      <c r="LU297">
        <v>0.1312567</v>
      </c>
      <c r="LV297">
        <v>0.79093089999999999</v>
      </c>
      <c r="LW297">
        <v>30.064969999999999</v>
      </c>
      <c r="LX297" s="1">
        <v>4.2185840000000003E-4</v>
      </c>
      <c r="LY297">
        <v>0.12638289999999999</v>
      </c>
      <c r="LZ297">
        <v>0.79068819999999995</v>
      </c>
      <c r="MA297">
        <v>29.798269999999999</v>
      </c>
      <c r="MB297" s="1">
        <v>4.0482840000000001E-4</v>
      </c>
      <c r="MC297">
        <v>0.121472</v>
      </c>
      <c r="MD297">
        <v>0.79047990000000001</v>
      </c>
      <c r="ME297">
        <v>29.222850000000001</v>
      </c>
      <c r="MF297" s="1">
        <v>3.8699280000000001E-4</v>
      </c>
      <c r="MG297">
        <v>0.116549</v>
      </c>
      <c r="MH297">
        <v>0.79028739999999997</v>
      </c>
      <c r="MI297">
        <v>28.822859999999999</v>
      </c>
      <c r="MJ297" s="1">
        <v>3.6943579999999999E-4</v>
      </c>
      <c r="MK297">
        <v>0.1116466</v>
      </c>
      <c r="ML297">
        <v>0.79013719999999998</v>
      </c>
      <c r="MM297">
        <v>28.57695</v>
      </c>
      <c r="MN297" s="1">
        <v>3.5234030000000003E-4</v>
      </c>
      <c r="MO297">
        <v>0.1068264</v>
      </c>
      <c r="MP297">
        <v>0.79002289999999997</v>
      </c>
      <c r="MQ297">
        <v>29.043659999999999</v>
      </c>
      <c r="MR297" s="1">
        <v>3.3580099999999999E-4</v>
      </c>
      <c r="MS297">
        <v>0.1021223</v>
      </c>
      <c r="MT297">
        <v>0.78989819999999999</v>
      </c>
      <c r="MU297">
        <v>29.063359999999999</v>
      </c>
      <c r="MV297" s="1">
        <v>3.1988399999999999E-4</v>
      </c>
      <c r="MW297">
        <v>9.7567799999999996E-2</v>
      </c>
      <c r="MX297">
        <v>0.7898328</v>
      </c>
      <c r="MY297">
        <v>28.881</v>
      </c>
      <c r="MZ297" s="1">
        <v>3.0471699999999998E-4</v>
      </c>
      <c r="NA297">
        <v>9.3189019999999997E-2</v>
      </c>
      <c r="NB297">
        <v>0.78977540000000002</v>
      </c>
      <c r="NC297">
        <v>28.624559999999999</v>
      </c>
      <c r="ND297" s="1">
        <v>2.9033040000000002E-4</v>
      </c>
      <c r="NE297">
        <v>8.901336E-2</v>
      </c>
      <c r="NF297">
        <v>0.78973649999999995</v>
      </c>
      <c r="NG297">
        <v>28.393039999999999</v>
      </c>
      <c r="NH297" s="1">
        <v>2.7667309999999999E-4</v>
      </c>
      <c r="NI297">
        <v>8.5032860000000002E-2</v>
      </c>
      <c r="NJ297">
        <v>0.78969480000000003</v>
      </c>
      <c r="NK297">
        <v>28.067869999999999</v>
      </c>
      <c r="NL297" s="1">
        <v>2.6360169999999999E-4</v>
      </c>
      <c r="NM297">
        <v>8.1209959999999998E-2</v>
      </c>
      <c r="NN297">
        <v>0.78966899999999995</v>
      </c>
      <c r="NO297">
        <v>27.844519999999999</v>
      </c>
      <c r="NP297" s="1">
        <v>2.5095750000000001E-4</v>
      </c>
      <c r="NQ297">
        <v>7.7489260000000004E-2</v>
      </c>
      <c r="NR297">
        <v>0.78967209999999999</v>
      </c>
      <c r="NS297">
        <v>27.727989999999998</v>
      </c>
      <c r="NT297" s="1">
        <v>2.3861419999999999E-4</v>
      </c>
      <c r="NU297">
        <v>7.3838130000000002E-2</v>
      </c>
      <c r="NV297">
        <v>0.78964100000000004</v>
      </c>
      <c r="NW297">
        <v>28.405080000000002</v>
      </c>
      <c r="NX297" s="1">
        <v>2.266224E-4</v>
      </c>
      <c r="NY297">
        <v>7.0271609999999998E-2</v>
      </c>
      <c r="NZ297">
        <v>0.78967390000000004</v>
      </c>
      <c r="OA297">
        <v>28.989100000000001</v>
      </c>
      <c r="OB297" s="1">
        <v>2.151609E-4</v>
      </c>
      <c r="OC297">
        <v>6.6843570000000005E-2</v>
      </c>
      <c r="OD297">
        <v>0.78966720000000001</v>
      </c>
      <c r="OE297">
        <v>29.215039999999998</v>
      </c>
      <c r="OF297" s="1">
        <v>2.04446E-4</v>
      </c>
      <c r="OG297">
        <v>6.3630800000000001E-2</v>
      </c>
      <c r="OH297">
        <v>0.78964869999999998</v>
      </c>
      <c r="OI297">
        <v>29.329239999999999</v>
      </c>
      <c r="OJ297" s="1">
        <v>1.9463060000000001E-4</v>
      </c>
      <c r="OK297">
        <v>6.0679129999999998E-2</v>
      </c>
    </row>
    <row r="298" spans="1:401" x14ac:dyDescent="0.35">
      <c r="A298">
        <v>304</v>
      </c>
      <c r="B298" t="s">
        <v>4</v>
      </c>
      <c r="C298" t="s">
        <v>181</v>
      </c>
      <c r="D298" t="s">
        <v>304</v>
      </c>
      <c r="E298">
        <v>925.40639999999996</v>
      </c>
      <c r="F298">
        <v>0.91244899999999995</v>
      </c>
      <c r="G298">
        <v>24.4663</v>
      </c>
      <c r="H298">
        <v>0</v>
      </c>
      <c r="I298">
        <v>0</v>
      </c>
      <c r="J298">
        <v>0.91113540000000004</v>
      </c>
      <c r="K298">
        <v>24.600349999999999</v>
      </c>
      <c r="L298">
        <v>0</v>
      </c>
      <c r="M298">
        <v>0</v>
      </c>
      <c r="N298">
        <v>0.90979810000000005</v>
      </c>
      <c r="O298">
        <v>24.72504</v>
      </c>
      <c r="P298">
        <v>0</v>
      </c>
      <c r="Q298">
        <v>0</v>
      </c>
      <c r="R298">
        <v>0.90844210000000003</v>
      </c>
      <c r="S298">
        <v>24.463539999999998</v>
      </c>
      <c r="T298">
        <v>0</v>
      </c>
      <c r="U298">
        <v>0</v>
      </c>
      <c r="V298">
        <v>0.90713549999999998</v>
      </c>
      <c r="W298">
        <v>23.964970000000001</v>
      </c>
      <c r="X298">
        <v>0</v>
      </c>
      <c r="Y298">
        <v>0</v>
      </c>
      <c r="Z298">
        <v>0.90581469999999997</v>
      </c>
      <c r="AA298">
        <v>23.618200000000002</v>
      </c>
      <c r="AB298">
        <v>0</v>
      </c>
      <c r="AC298">
        <v>0</v>
      </c>
      <c r="AD298">
        <v>0.90446669999999996</v>
      </c>
      <c r="AE298">
        <v>23.401340000000001</v>
      </c>
      <c r="AF298">
        <v>0</v>
      </c>
      <c r="AG298">
        <v>0</v>
      </c>
      <c r="AH298">
        <v>0.90338680000000005</v>
      </c>
      <c r="AI298">
        <v>23.855129999999999</v>
      </c>
      <c r="AJ298">
        <v>0</v>
      </c>
      <c r="AK298">
        <v>0</v>
      </c>
      <c r="AL298">
        <v>0.90190040000000005</v>
      </c>
      <c r="AM298">
        <v>24.379549999999998</v>
      </c>
      <c r="AN298">
        <v>0</v>
      </c>
      <c r="AO298">
        <v>0</v>
      </c>
      <c r="AP298">
        <v>0.90013710000000002</v>
      </c>
      <c r="AQ298">
        <v>24.927520000000001</v>
      </c>
      <c r="AR298">
        <v>0</v>
      </c>
      <c r="AS298">
        <v>0</v>
      </c>
      <c r="AT298">
        <v>0.89813370000000003</v>
      </c>
      <c r="AU298">
        <v>25.305630000000001</v>
      </c>
      <c r="AV298">
        <v>0</v>
      </c>
      <c r="AW298">
        <v>0</v>
      </c>
      <c r="AX298">
        <v>0.89598440000000001</v>
      </c>
      <c r="AY298">
        <v>25.166840000000001</v>
      </c>
      <c r="AZ298">
        <v>0</v>
      </c>
      <c r="BA298">
        <v>0</v>
      </c>
      <c r="BB298">
        <v>0.89380970000000004</v>
      </c>
      <c r="BC298">
        <v>24.972359999999998</v>
      </c>
      <c r="BD298">
        <v>0</v>
      </c>
      <c r="BE298">
        <v>0</v>
      </c>
      <c r="BF298">
        <v>0.89175660000000001</v>
      </c>
      <c r="BG298">
        <v>24.785450000000001</v>
      </c>
      <c r="BH298">
        <v>0</v>
      </c>
      <c r="BI298">
        <v>0</v>
      </c>
      <c r="BJ298">
        <v>0.89008160000000003</v>
      </c>
      <c r="BK298">
        <v>24.898</v>
      </c>
      <c r="BL298">
        <v>1.7028949999999999E-25</v>
      </c>
      <c r="BM298">
        <v>4.7842269999999998E-23</v>
      </c>
      <c r="BN298">
        <v>0.8886233</v>
      </c>
      <c r="BO298">
        <v>25.66572</v>
      </c>
      <c r="BP298" s="1">
        <v>3.2686380000000001E-19</v>
      </c>
      <c r="BQ298" s="1">
        <v>9.2001209999999995E-17</v>
      </c>
      <c r="BR298">
        <v>0.88728609999999997</v>
      </c>
      <c r="BS298">
        <v>26.276219999999999</v>
      </c>
      <c r="BT298" s="1">
        <v>4.3159630000000002E-11</v>
      </c>
      <c r="BU298" s="1">
        <v>9.067308E-9</v>
      </c>
      <c r="BV298">
        <v>0.88589960000000001</v>
      </c>
      <c r="BW298">
        <v>26.860910000000001</v>
      </c>
      <c r="BX298" s="1">
        <v>2.165265E-7</v>
      </c>
      <c r="BY298" s="1">
        <v>4.916247E-5</v>
      </c>
      <c r="BZ298">
        <v>0.88453859999999995</v>
      </c>
      <c r="CA298">
        <v>27.187100000000001</v>
      </c>
      <c r="CB298" s="1">
        <v>8.2771860000000003E-5</v>
      </c>
      <c r="CC298" s="1">
        <v>1.969212E-2</v>
      </c>
      <c r="CD298">
        <v>0.88295820000000003</v>
      </c>
      <c r="CE298">
        <v>27.013169999999999</v>
      </c>
      <c r="CF298" s="1">
        <v>7.038257E-3</v>
      </c>
      <c r="CG298" s="1">
        <v>1.737255</v>
      </c>
      <c r="CH298">
        <v>0.88125750000000003</v>
      </c>
      <c r="CI298">
        <v>26.57818</v>
      </c>
      <c r="CJ298" s="1">
        <v>0.1966908</v>
      </c>
      <c r="CK298" s="1">
        <v>50.133719999999997</v>
      </c>
      <c r="CL298">
        <v>0.87926070000000001</v>
      </c>
      <c r="CM298">
        <v>26.260660000000001</v>
      </c>
      <c r="CN298" s="1">
        <v>2.2645979999999999</v>
      </c>
      <c r="CO298" s="1">
        <v>593.2192</v>
      </c>
      <c r="CP298">
        <v>0.87712619999999997</v>
      </c>
      <c r="CQ298">
        <v>26.238140000000001</v>
      </c>
      <c r="CR298" s="1">
        <v>12.52777</v>
      </c>
      <c r="CS298">
        <v>3362.0250000000001</v>
      </c>
      <c r="CT298">
        <v>0.87490920000000005</v>
      </c>
      <c r="CU298">
        <v>26.709679999999999</v>
      </c>
      <c r="CV298" s="1">
        <v>37.417450000000002</v>
      </c>
      <c r="CW298">
        <v>10261.030000000001</v>
      </c>
      <c r="CX298">
        <v>0.87247529999999995</v>
      </c>
      <c r="CY298">
        <v>26.812110000000001</v>
      </c>
      <c r="CZ298">
        <v>66.25121</v>
      </c>
      <c r="DA298">
        <v>18518.96</v>
      </c>
      <c r="DB298">
        <v>0.86987190000000003</v>
      </c>
      <c r="DC298">
        <v>27.45731</v>
      </c>
      <c r="DD298">
        <v>75.082629999999995</v>
      </c>
      <c r="DE298">
        <v>21353.040000000001</v>
      </c>
      <c r="DF298">
        <v>0.86703730000000001</v>
      </c>
      <c r="DG298">
        <v>27.78284</v>
      </c>
      <c r="DH298">
        <v>58.144829999999999</v>
      </c>
      <c r="DI298">
        <v>16793.25</v>
      </c>
      <c r="DJ298">
        <v>0.86411420000000005</v>
      </c>
      <c r="DK298">
        <v>27.640830000000001</v>
      </c>
      <c r="DL298">
        <v>32.543559999999999</v>
      </c>
      <c r="DM298">
        <v>9527.6350000000002</v>
      </c>
      <c r="DN298">
        <v>0.86053729999999995</v>
      </c>
      <c r="DO298">
        <v>27.306660000000001</v>
      </c>
      <c r="DP298">
        <v>13.83662</v>
      </c>
      <c r="DQ298">
        <v>4101.317</v>
      </c>
      <c r="DR298">
        <v>0.85643930000000001</v>
      </c>
      <c r="DS298">
        <v>26.961739999999999</v>
      </c>
      <c r="DT298">
        <v>4.6839389999999996</v>
      </c>
      <c r="DU298">
        <v>1403.6089999999999</v>
      </c>
      <c r="DV298">
        <v>0.85221899999999995</v>
      </c>
      <c r="DW298">
        <v>26.834959999999999</v>
      </c>
      <c r="DX298">
        <v>1.3371690000000001</v>
      </c>
      <c r="DY298">
        <v>403.90629999999999</v>
      </c>
      <c r="DZ298">
        <v>0.84809299999999999</v>
      </c>
      <c r="EA298">
        <v>27.46997</v>
      </c>
      <c r="EB298">
        <v>0.36161120000000002</v>
      </c>
      <c r="EC298">
        <v>109.26430000000001</v>
      </c>
      <c r="ED298">
        <v>0.84412339999999997</v>
      </c>
      <c r="EE298">
        <v>28.137730000000001</v>
      </c>
      <c r="EF298">
        <v>0.1244427</v>
      </c>
      <c r="EG298">
        <v>37.004980000000003</v>
      </c>
      <c r="EH298">
        <v>0.84003910000000004</v>
      </c>
      <c r="EI298">
        <v>28.87838</v>
      </c>
      <c r="EJ298">
        <v>7.4943099999999999E-2</v>
      </c>
      <c r="EK298">
        <v>21.8216</v>
      </c>
      <c r="EL298">
        <v>0.8362889</v>
      </c>
      <c r="EM298">
        <v>29.46659</v>
      </c>
      <c r="EN298">
        <v>6.5475839999999993E-2</v>
      </c>
      <c r="EO298">
        <v>18.939109999999999</v>
      </c>
      <c r="EP298">
        <v>0.83313669999999995</v>
      </c>
      <c r="EQ298">
        <v>29.385850000000001</v>
      </c>
      <c r="ER298">
        <v>6.2449259999999999E-2</v>
      </c>
      <c r="ES298">
        <v>18.0947</v>
      </c>
      <c r="ET298">
        <v>0.82977350000000005</v>
      </c>
      <c r="EU298">
        <v>28.870080000000002</v>
      </c>
      <c r="EV298">
        <v>5.9275950000000001E-2</v>
      </c>
      <c r="EW298">
        <v>17.233029999999999</v>
      </c>
      <c r="EX298">
        <v>0.82633100000000004</v>
      </c>
      <c r="EY298">
        <v>28.419499999999999</v>
      </c>
      <c r="EZ298">
        <v>5.5227159999999997E-2</v>
      </c>
      <c r="FA298">
        <v>16.112200000000001</v>
      </c>
      <c r="FB298">
        <v>0.82274970000000003</v>
      </c>
      <c r="FC298">
        <v>27.983699999999999</v>
      </c>
      <c r="FD298">
        <v>5.0655209999999999E-2</v>
      </c>
      <c r="FE298">
        <v>14.828049999999999</v>
      </c>
      <c r="FF298">
        <v>0.81776749999999998</v>
      </c>
      <c r="FG298">
        <v>28.048690000000001</v>
      </c>
      <c r="FH298" s="1">
        <v>4.6009750000000002E-2</v>
      </c>
      <c r="FI298">
        <v>13.525180000000001</v>
      </c>
      <c r="FJ298">
        <v>0.81257429999999997</v>
      </c>
      <c r="FK298">
        <v>28.050930000000001</v>
      </c>
      <c r="FL298" s="1">
        <v>4.1548460000000002E-2</v>
      </c>
      <c r="FM298">
        <v>12.26731</v>
      </c>
      <c r="FN298">
        <v>0.8079404</v>
      </c>
      <c r="FO298">
        <v>28.01961</v>
      </c>
      <c r="FP298" s="1">
        <v>3.7400170000000003E-2</v>
      </c>
      <c r="FQ298">
        <v>11.08</v>
      </c>
      <c r="FR298">
        <v>0.8035658</v>
      </c>
      <c r="FS298">
        <v>27.970330000000001</v>
      </c>
      <c r="FT298" s="1">
        <v>3.358117E-2</v>
      </c>
      <c r="FU298">
        <v>9.9778529999999996</v>
      </c>
      <c r="FV298">
        <v>0.79955149999999997</v>
      </c>
      <c r="FW298">
        <v>27.791029999999999</v>
      </c>
      <c r="FX298" s="1">
        <v>3.017311E-2</v>
      </c>
      <c r="FY298">
        <v>8.9868930000000002</v>
      </c>
      <c r="FZ298">
        <v>0.79569579999999995</v>
      </c>
      <c r="GA298">
        <v>27.611319999999999</v>
      </c>
      <c r="GB298" s="1">
        <v>2.71512E-2</v>
      </c>
      <c r="GC298">
        <v>8.1043880000000001</v>
      </c>
      <c r="GD298">
        <v>0.79206120000000002</v>
      </c>
      <c r="GE298">
        <v>27.40475</v>
      </c>
      <c r="GF298" s="1">
        <v>2.4446900000000001E-2</v>
      </c>
      <c r="GG298">
        <v>7.3160179999999997</v>
      </c>
      <c r="GH298">
        <v>0.78833889999999995</v>
      </c>
      <c r="GI298">
        <v>27.33164</v>
      </c>
      <c r="GJ298" s="1">
        <v>2.201142E-2</v>
      </c>
      <c r="GK298">
        <v>6.6059479999999997</v>
      </c>
      <c r="GL298">
        <v>0.7845723</v>
      </c>
      <c r="GM298">
        <v>27.768270000000001</v>
      </c>
      <c r="GN298" s="1">
        <v>1.981933E-2</v>
      </c>
      <c r="GO298">
        <v>5.9660679999999999</v>
      </c>
      <c r="GP298">
        <v>0.78072889999999995</v>
      </c>
      <c r="GQ298">
        <v>28.216480000000001</v>
      </c>
      <c r="GR298" s="1">
        <v>1.783885E-2</v>
      </c>
      <c r="GS298">
        <v>5.3864549999999998</v>
      </c>
      <c r="GT298">
        <v>0.77639369999999996</v>
      </c>
      <c r="GU298">
        <v>28.74175</v>
      </c>
      <c r="GV298" s="1">
        <v>1.6053109999999999E-2</v>
      </c>
      <c r="GW298">
        <v>4.8640299999999996</v>
      </c>
      <c r="GX298">
        <v>0.77164809999999995</v>
      </c>
      <c r="GY298">
        <v>29.097079999999998</v>
      </c>
      <c r="GZ298" s="1">
        <v>1.4445609999999999E-2</v>
      </c>
      <c r="HA298">
        <v>4.3946079999999998</v>
      </c>
      <c r="HB298">
        <v>0.76735399999999998</v>
      </c>
      <c r="HC298">
        <v>29.151779999999999</v>
      </c>
      <c r="HD298" s="1">
        <v>1.300422E-2</v>
      </c>
      <c r="HE298">
        <v>3.970761</v>
      </c>
      <c r="HF298">
        <v>0.76352500000000001</v>
      </c>
      <c r="HG298">
        <v>28.750229999999998</v>
      </c>
      <c r="HH298" s="1">
        <v>1.1706889999999999E-2</v>
      </c>
      <c r="HI298">
        <v>3.5863800000000001</v>
      </c>
      <c r="HJ298">
        <v>0.76028439999999997</v>
      </c>
      <c r="HK298">
        <v>28.469809999999999</v>
      </c>
      <c r="HL298" s="1">
        <v>1.053424E-2</v>
      </c>
      <c r="HM298">
        <v>3.2361610000000001</v>
      </c>
      <c r="HN298">
        <v>0.75746179999999996</v>
      </c>
      <c r="HO298">
        <v>28.240539999999999</v>
      </c>
      <c r="HP298" s="1">
        <v>9.4717429999999995E-3</v>
      </c>
      <c r="HQ298">
        <v>2.9172289999999998</v>
      </c>
      <c r="HR298">
        <v>0.75505080000000002</v>
      </c>
      <c r="HS298">
        <v>28.37304</v>
      </c>
      <c r="HT298" s="1">
        <v>8.5069970000000005E-3</v>
      </c>
      <c r="HU298">
        <v>2.6256270000000002</v>
      </c>
      <c r="HV298">
        <v>0.75307020000000002</v>
      </c>
      <c r="HW298">
        <v>28.673690000000001</v>
      </c>
      <c r="HX298" s="1">
        <v>7.6237789999999998E-3</v>
      </c>
      <c r="HY298">
        <v>2.357329</v>
      </c>
      <c r="HZ298">
        <v>0.75143079999999995</v>
      </c>
      <c r="IA298">
        <v>28.713940000000001</v>
      </c>
      <c r="IB298" s="1">
        <v>6.8096299999999997E-3</v>
      </c>
      <c r="IC298">
        <v>2.1088580000000001</v>
      </c>
      <c r="ID298">
        <v>0.75009459999999994</v>
      </c>
      <c r="IE298">
        <v>28.81596</v>
      </c>
      <c r="IF298" s="1">
        <v>6.0538720000000001E-3</v>
      </c>
      <c r="IG298">
        <v>1.8775470000000001</v>
      </c>
      <c r="IH298">
        <v>0.74899879999999996</v>
      </c>
      <c r="II298">
        <v>28.660229999999999</v>
      </c>
      <c r="IJ298" s="1">
        <v>5.3460920000000002E-3</v>
      </c>
      <c r="IK298">
        <v>1.660393</v>
      </c>
      <c r="IL298">
        <v>0.74815220000000004</v>
      </c>
      <c r="IM298">
        <v>28.286650000000002</v>
      </c>
      <c r="IN298" s="1">
        <v>4.6715530000000002E-3</v>
      </c>
      <c r="IO298">
        <v>1.452852</v>
      </c>
      <c r="IP298">
        <v>0.7474343</v>
      </c>
      <c r="IQ298">
        <v>28.069240000000001</v>
      </c>
      <c r="IR298" s="1">
        <v>4.0163619999999999E-3</v>
      </c>
      <c r="IS298">
        <v>1.250961</v>
      </c>
      <c r="IT298">
        <v>0.74691149999999995</v>
      </c>
      <c r="IU298">
        <v>28.098980000000001</v>
      </c>
      <c r="IV298" s="1">
        <v>3.3788339999999998E-3</v>
      </c>
      <c r="IW298">
        <v>1.0539719999999999</v>
      </c>
      <c r="IX298">
        <v>0.74647589999999997</v>
      </c>
      <c r="IY298">
        <v>28.943429999999999</v>
      </c>
      <c r="IZ298" s="1">
        <v>2.7763979999999998E-3</v>
      </c>
      <c r="JA298">
        <v>0.86737810000000004</v>
      </c>
      <c r="JB298">
        <v>0.74613149999999995</v>
      </c>
      <c r="JC298">
        <v>29.650300000000001</v>
      </c>
      <c r="JD298" s="1">
        <v>2.2400829999999999E-3</v>
      </c>
      <c r="JE298">
        <v>0.70045740000000001</v>
      </c>
      <c r="JF298">
        <v>0.74584700000000004</v>
      </c>
      <c r="JG298">
        <v>30.129300000000001</v>
      </c>
      <c r="JH298" s="1">
        <v>1.7959300000000001E-3</v>
      </c>
      <c r="JI298">
        <v>0.56170390000000003</v>
      </c>
      <c r="JJ298">
        <v>0.74559299999999995</v>
      </c>
      <c r="JK298">
        <v>30.036950000000001</v>
      </c>
      <c r="JL298" s="1">
        <v>1.4545350000000001E-3</v>
      </c>
      <c r="JM298">
        <v>0.45466299999999998</v>
      </c>
      <c r="JN298">
        <v>0.74532509999999996</v>
      </c>
      <c r="JO298">
        <v>29.659300000000002</v>
      </c>
      <c r="JP298" s="1">
        <v>1.2073089999999999E-3</v>
      </c>
      <c r="JQ298">
        <v>0.37693979999999999</v>
      </c>
      <c r="JR298">
        <v>0.74510069999999995</v>
      </c>
      <c r="JS298">
        <v>28.990600000000001</v>
      </c>
      <c r="JT298" s="1">
        <v>1.0339049999999999E-3</v>
      </c>
      <c r="JU298">
        <v>0.32238250000000002</v>
      </c>
      <c r="JV298">
        <v>0.74488390000000004</v>
      </c>
      <c r="JW298">
        <v>28.532260000000001</v>
      </c>
      <c r="JX298" s="1">
        <v>9.1132829999999998E-4</v>
      </c>
      <c r="JY298">
        <v>0.28386090000000003</v>
      </c>
      <c r="JZ298">
        <v>0.74464019999999997</v>
      </c>
      <c r="KA298">
        <v>28.273530000000001</v>
      </c>
      <c r="KB298" s="1">
        <v>8.2048970000000001E-4</v>
      </c>
      <c r="KC298">
        <v>0.2554128</v>
      </c>
      <c r="KD298">
        <v>0.74437920000000002</v>
      </c>
      <c r="KE298">
        <v>28.727080000000001</v>
      </c>
      <c r="KF298" s="1">
        <v>7.4905939999999997E-4</v>
      </c>
      <c r="KG298">
        <v>0.23312079999999999</v>
      </c>
      <c r="KH298">
        <v>0.74410679999999996</v>
      </c>
      <c r="KI298">
        <v>29.033660000000001</v>
      </c>
      <c r="KJ298" s="1">
        <v>6.9060180000000005E-4</v>
      </c>
      <c r="KK298">
        <v>0.2148678</v>
      </c>
      <c r="KL298">
        <v>0.74381390000000003</v>
      </c>
      <c r="KM298">
        <v>29.288340000000002</v>
      </c>
      <c r="KN298" s="1">
        <v>6.4178939999999995E-4</v>
      </c>
      <c r="KO298">
        <v>0.19966400000000001</v>
      </c>
      <c r="KP298">
        <v>0.74349810000000005</v>
      </c>
      <c r="KQ298">
        <v>29.45102</v>
      </c>
      <c r="KR298" s="1">
        <v>6.0101659999999999E-4</v>
      </c>
      <c r="KS298">
        <v>0.18695320000000001</v>
      </c>
      <c r="KT298">
        <v>0.74321320000000002</v>
      </c>
      <c r="KU298">
        <v>29.166229999999999</v>
      </c>
      <c r="KV298" s="1">
        <v>5.6680299999999995E-4</v>
      </c>
      <c r="KW298">
        <v>0.1763007</v>
      </c>
      <c r="KX298">
        <v>0.74288750000000003</v>
      </c>
      <c r="KY298">
        <v>28.81316</v>
      </c>
      <c r="KZ298" s="1">
        <v>5.3794689999999996E-4</v>
      </c>
      <c r="LA298">
        <v>0.16732659999999999</v>
      </c>
      <c r="LB298">
        <v>0.74256639999999996</v>
      </c>
      <c r="LC298">
        <v>28.63166</v>
      </c>
      <c r="LD298" s="1">
        <v>5.1336260000000005E-4</v>
      </c>
      <c r="LE298">
        <v>0.15968740000000001</v>
      </c>
      <c r="LF298">
        <v>0.74227509999999997</v>
      </c>
      <c r="LG298">
        <v>28.67709</v>
      </c>
      <c r="LH298" s="1">
        <v>4.9220660000000001E-4</v>
      </c>
      <c r="LI298">
        <v>0.1531044</v>
      </c>
      <c r="LJ298">
        <v>0.7419692</v>
      </c>
      <c r="LK298">
        <v>29.27704</v>
      </c>
      <c r="LL298" s="1">
        <v>4.7348959999999999E-4</v>
      </c>
      <c r="LM298">
        <v>0.1473023</v>
      </c>
      <c r="LN298">
        <v>0.74167810000000001</v>
      </c>
      <c r="LO298">
        <v>29.725770000000001</v>
      </c>
      <c r="LP298" s="1">
        <v>4.5630550000000001E-4</v>
      </c>
      <c r="LQ298">
        <v>0.14199229999999999</v>
      </c>
      <c r="LR298">
        <v>0.74140200000000001</v>
      </c>
      <c r="LS298">
        <v>30.060960000000001</v>
      </c>
      <c r="LT298" s="1">
        <v>4.3980629999999999E-4</v>
      </c>
      <c r="LU298">
        <v>0.13689219999999999</v>
      </c>
      <c r="LV298">
        <v>0.74117569999999999</v>
      </c>
      <c r="LW298">
        <v>30.114730000000002</v>
      </c>
      <c r="LX298" s="1">
        <v>4.2346099999999998E-4</v>
      </c>
      <c r="LY298">
        <v>0.1318309</v>
      </c>
      <c r="LZ298">
        <v>0.7409365</v>
      </c>
      <c r="MA298">
        <v>29.837890000000002</v>
      </c>
      <c r="MB298" s="1">
        <v>4.064362E-4</v>
      </c>
      <c r="MC298">
        <v>0.1267355</v>
      </c>
      <c r="MD298">
        <v>0.74075500000000005</v>
      </c>
      <c r="ME298">
        <v>29.23659</v>
      </c>
      <c r="MF298" s="1">
        <v>3.8860019999999997E-4</v>
      </c>
      <c r="MG298">
        <v>0.1216233</v>
      </c>
      <c r="MH298">
        <v>0.74062209999999995</v>
      </c>
      <c r="MI298">
        <v>28.825700000000001</v>
      </c>
      <c r="MJ298" s="1">
        <v>3.710206E-4</v>
      </c>
      <c r="MK298">
        <v>0.11652410000000001</v>
      </c>
      <c r="ML298">
        <v>0.7404579</v>
      </c>
      <c r="MM298">
        <v>28.580719999999999</v>
      </c>
      <c r="MN298" s="1">
        <v>3.5388869999999998E-4</v>
      </c>
      <c r="MO298">
        <v>0.1115076</v>
      </c>
      <c r="MP298">
        <v>0.74035790000000001</v>
      </c>
      <c r="MQ298">
        <v>29.068010000000001</v>
      </c>
      <c r="MR298" s="1">
        <v>3.373022E-4</v>
      </c>
      <c r="MS298">
        <v>0.1066086</v>
      </c>
      <c r="MT298">
        <v>0.74028280000000002</v>
      </c>
      <c r="MU298">
        <v>29.107679999999998</v>
      </c>
      <c r="MV298" s="1">
        <v>3.2132770000000002E-4</v>
      </c>
      <c r="MW298">
        <v>0.10185719999999999</v>
      </c>
      <c r="MX298">
        <v>0.74021550000000003</v>
      </c>
      <c r="MY298">
        <v>28.90973</v>
      </c>
      <c r="MZ298" s="1">
        <v>3.0609220000000001E-4</v>
      </c>
      <c r="NA298">
        <v>9.7289180000000003E-2</v>
      </c>
      <c r="NB298">
        <v>0.74016729999999997</v>
      </c>
      <c r="NC298">
        <v>28.65061</v>
      </c>
      <c r="ND298" s="1">
        <v>2.9163730000000002E-4</v>
      </c>
      <c r="NE298">
        <v>9.2928369999999996E-2</v>
      </c>
      <c r="NF298">
        <v>0.74013980000000001</v>
      </c>
      <c r="NG298">
        <v>28.421279999999999</v>
      </c>
      <c r="NH298" s="1">
        <v>2.7792069999999999E-4</v>
      </c>
      <c r="NI298">
        <v>8.8774489999999998E-2</v>
      </c>
      <c r="NJ298">
        <v>0.7400987</v>
      </c>
      <c r="NK298">
        <v>28.078720000000001</v>
      </c>
      <c r="NL298" s="1">
        <v>2.6480399999999999E-4</v>
      </c>
      <c r="NM298">
        <v>8.4786829999999994E-2</v>
      </c>
      <c r="NN298">
        <v>0.74010019999999999</v>
      </c>
      <c r="NO298">
        <v>27.846229999999998</v>
      </c>
      <c r="NP298" s="1">
        <v>2.5213059999999997E-4</v>
      </c>
      <c r="NQ298">
        <v>8.0911040000000004E-2</v>
      </c>
      <c r="NR298">
        <v>0.74008459999999998</v>
      </c>
      <c r="NS298">
        <v>27.729810000000001</v>
      </c>
      <c r="NT298" s="1">
        <v>2.397632E-4</v>
      </c>
      <c r="NU298">
        <v>7.7110250000000005E-2</v>
      </c>
      <c r="NV298">
        <v>0.74007529999999999</v>
      </c>
      <c r="NW298">
        <v>28.42803</v>
      </c>
      <c r="NX298" s="1">
        <v>2.2773690000000001E-4</v>
      </c>
      <c r="NY298">
        <v>7.3392059999999995E-2</v>
      </c>
      <c r="NZ298">
        <v>0.74005719999999997</v>
      </c>
      <c r="OA298">
        <v>29.0382</v>
      </c>
      <c r="OB298" s="1">
        <v>2.162194E-4</v>
      </c>
      <c r="OC298">
        <v>6.9813360000000005E-2</v>
      </c>
      <c r="OD298">
        <v>0.74007610000000001</v>
      </c>
      <c r="OE298">
        <v>29.265899999999998</v>
      </c>
      <c r="OF298" s="1">
        <v>2.054236E-4</v>
      </c>
      <c r="OG298">
        <v>6.6449499999999995E-2</v>
      </c>
      <c r="OH298">
        <v>0.74005549999999998</v>
      </c>
      <c r="OI298">
        <v>29.374559999999999</v>
      </c>
      <c r="OJ298" s="1">
        <v>1.955216E-4</v>
      </c>
      <c r="OK298">
        <v>6.3355359999999999E-2</v>
      </c>
    </row>
    <row r="299" spans="1:401" x14ac:dyDescent="0.35">
      <c r="A299">
        <v>305</v>
      </c>
      <c r="B299" t="s">
        <v>4</v>
      </c>
      <c r="C299" t="s">
        <v>181</v>
      </c>
      <c r="D299" t="s">
        <v>305</v>
      </c>
      <c r="E299">
        <v>915.50639999999999</v>
      </c>
      <c r="F299">
        <v>1.2132540000000001</v>
      </c>
      <c r="G299">
        <v>24.484300000000001</v>
      </c>
      <c r="H299">
        <v>0</v>
      </c>
      <c r="I299">
        <v>0</v>
      </c>
      <c r="J299">
        <v>1.210253</v>
      </c>
      <c r="K299">
        <v>24.619890000000002</v>
      </c>
      <c r="L299">
        <v>0</v>
      </c>
      <c r="M299">
        <v>0</v>
      </c>
      <c r="N299">
        <v>1.207265</v>
      </c>
      <c r="O299">
        <v>24.758579999999998</v>
      </c>
      <c r="P299">
        <v>0</v>
      </c>
      <c r="Q299">
        <v>0</v>
      </c>
      <c r="R299">
        <v>1.204297</v>
      </c>
      <c r="S299">
        <v>24.502579999999998</v>
      </c>
      <c r="T299">
        <v>0</v>
      </c>
      <c r="U299">
        <v>0</v>
      </c>
      <c r="V299">
        <v>1.2013180000000001</v>
      </c>
      <c r="W299">
        <v>23.990100000000002</v>
      </c>
      <c r="X299">
        <v>0</v>
      </c>
      <c r="Y299">
        <v>0</v>
      </c>
      <c r="Z299">
        <v>1.1983710000000001</v>
      </c>
      <c r="AA299">
        <v>23.640180000000001</v>
      </c>
      <c r="AB299">
        <v>0</v>
      </c>
      <c r="AC299">
        <v>0</v>
      </c>
      <c r="AD299">
        <v>1.1954400000000001</v>
      </c>
      <c r="AE299">
        <v>23.414239999999999</v>
      </c>
      <c r="AF299">
        <v>0</v>
      </c>
      <c r="AG299">
        <v>0</v>
      </c>
      <c r="AH299">
        <v>1.1929099999999999</v>
      </c>
      <c r="AI299">
        <v>23.873950000000001</v>
      </c>
      <c r="AJ299">
        <v>0</v>
      </c>
      <c r="AK299">
        <v>0</v>
      </c>
      <c r="AL299">
        <v>1.190588</v>
      </c>
      <c r="AM299">
        <v>24.404319999999998</v>
      </c>
      <c r="AN299">
        <v>0</v>
      </c>
      <c r="AO299">
        <v>0</v>
      </c>
      <c r="AP299">
        <v>1.188029</v>
      </c>
      <c r="AQ299">
        <v>24.954029999999999</v>
      </c>
      <c r="AR299">
        <v>0</v>
      </c>
      <c r="AS299">
        <v>0</v>
      </c>
      <c r="AT299">
        <v>1.1851290000000001</v>
      </c>
      <c r="AU299">
        <v>25.33869</v>
      </c>
      <c r="AV299">
        <v>0</v>
      </c>
      <c r="AW299">
        <v>0</v>
      </c>
      <c r="AX299">
        <v>1.1819999999999999</v>
      </c>
      <c r="AY299">
        <v>25.197389999999999</v>
      </c>
      <c r="AZ299">
        <v>0</v>
      </c>
      <c r="BA299">
        <v>0</v>
      </c>
      <c r="BB299">
        <v>1.1788339999999999</v>
      </c>
      <c r="BC299">
        <v>24.99577</v>
      </c>
      <c r="BD299">
        <v>0</v>
      </c>
      <c r="BE299">
        <v>0</v>
      </c>
      <c r="BF299">
        <v>1.175789</v>
      </c>
      <c r="BG299">
        <v>24.803540000000002</v>
      </c>
      <c r="BH299">
        <v>0</v>
      </c>
      <c r="BI299">
        <v>0</v>
      </c>
      <c r="BJ299">
        <v>1.1735199999999999</v>
      </c>
      <c r="BK299">
        <v>24.903230000000001</v>
      </c>
      <c r="BL299">
        <v>2.033424E-26</v>
      </c>
      <c r="BM299">
        <v>5.0587220000000002E-24</v>
      </c>
      <c r="BN299">
        <v>1.1715500000000001</v>
      </c>
      <c r="BO299">
        <v>25.684740000000001</v>
      </c>
      <c r="BP299" s="1">
        <v>2.1795209999999998E-19</v>
      </c>
      <c r="BQ299" s="1">
        <v>5.225975E-17</v>
      </c>
      <c r="BR299">
        <v>1.1697040000000001</v>
      </c>
      <c r="BS299">
        <v>26.29738</v>
      </c>
      <c r="BT299" s="1">
        <v>2.103109E-11</v>
      </c>
      <c r="BU299" s="1">
        <v>3.8554489999999996E-9</v>
      </c>
      <c r="BV299">
        <v>1.167905</v>
      </c>
      <c r="BW299">
        <v>26.887229999999999</v>
      </c>
      <c r="BX299" s="1">
        <v>1.3358130000000001E-7</v>
      </c>
      <c r="BY299" s="1">
        <v>2.6768299999999999E-5</v>
      </c>
      <c r="BZ299">
        <v>1.1661170000000001</v>
      </c>
      <c r="CA299">
        <v>27.21611</v>
      </c>
      <c r="CB299" s="1">
        <v>5.7359209999999999E-5</v>
      </c>
      <c r="CC299" s="1">
        <v>1.2076170000000001E-2</v>
      </c>
      <c r="CD299">
        <v>1.164086</v>
      </c>
      <c r="CE299">
        <v>27.04401</v>
      </c>
      <c r="CF299" s="1">
        <v>5.3040170000000003E-3</v>
      </c>
      <c r="CG299" s="1">
        <v>1.160083</v>
      </c>
      <c r="CH299">
        <v>1.1618010000000001</v>
      </c>
      <c r="CI299">
        <v>26.59863</v>
      </c>
      <c r="CJ299" s="1">
        <v>0.15860340000000001</v>
      </c>
      <c r="CK299" s="1">
        <v>35.858429999999998</v>
      </c>
      <c r="CL299">
        <v>1.1591769999999999</v>
      </c>
      <c r="CM299">
        <v>26.281939999999999</v>
      </c>
      <c r="CN299" s="1">
        <v>1.9332750000000001</v>
      </c>
      <c r="CO299" s="1">
        <v>449.64150000000001</v>
      </c>
      <c r="CP299">
        <v>1.156142</v>
      </c>
      <c r="CQ299">
        <v>26.253630000000001</v>
      </c>
      <c r="CR299" s="1">
        <v>11.2339</v>
      </c>
      <c r="CS299">
        <v>2679.7049999999999</v>
      </c>
      <c r="CT299">
        <v>1.152488</v>
      </c>
      <c r="CU299">
        <v>26.7349</v>
      </c>
      <c r="CV299" s="1">
        <v>35.01887</v>
      </c>
      <c r="CW299">
        <v>8548.0030000000006</v>
      </c>
      <c r="CX299">
        <v>1.1484669999999999</v>
      </c>
      <c r="CY299">
        <v>26.82077</v>
      </c>
      <c r="CZ299">
        <v>64.371200000000002</v>
      </c>
      <c r="DA299">
        <v>16042.25</v>
      </c>
      <c r="DB299">
        <v>1.144118</v>
      </c>
      <c r="DC299">
        <v>27.471900000000002</v>
      </c>
      <c r="DD299">
        <v>75.366029999999995</v>
      </c>
      <c r="DE299">
        <v>19139.39</v>
      </c>
      <c r="DF299">
        <v>1.139421</v>
      </c>
      <c r="DG299">
        <v>27.80791</v>
      </c>
      <c r="DH299">
        <v>60.08408</v>
      </c>
      <c r="DI299">
        <v>15532.25</v>
      </c>
      <c r="DJ299">
        <v>1.134598</v>
      </c>
      <c r="DK299">
        <v>27.667149999999999</v>
      </c>
      <c r="DL299">
        <v>34.482779999999998</v>
      </c>
      <c r="DM299">
        <v>9056.125</v>
      </c>
      <c r="DN299">
        <v>1.1299680000000001</v>
      </c>
      <c r="DO299">
        <v>27.33135</v>
      </c>
      <c r="DP299">
        <v>14.98185</v>
      </c>
      <c r="DQ299">
        <v>3990.8009999999999</v>
      </c>
      <c r="DR299">
        <v>1.125235</v>
      </c>
      <c r="DS299">
        <v>26.993110000000001</v>
      </c>
      <c r="DT299">
        <v>5.1637829999999996</v>
      </c>
      <c r="DU299">
        <v>1392.9079999999999</v>
      </c>
      <c r="DV299">
        <v>1.120468</v>
      </c>
      <c r="DW299">
        <v>26.857420000000001</v>
      </c>
      <c r="DX299">
        <v>1.492456</v>
      </c>
      <c r="DY299">
        <v>406.54430000000002</v>
      </c>
      <c r="DZ299">
        <v>1.1160639999999999</v>
      </c>
      <c r="EA299">
        <v>27.502839999999999</v>
      </c>
      <c r="EB299">
        <v>0.40265909999999999</v>
      </c>
      <c r="EC299">
        <v>109.98650000000001</v>
      </c>
      <c r="ED299">
        <v>1.112047</v>
      </c>
      <c r="EE299">
        <v>28.169979999999999</v>
      </c>
      <c r="EF299">
        <v>0.1336214</v>
      </c>
      <c r="EG299">
        <v>36.002780000000001</v>
      </c>
      <c r="EH299">
        <v>1.107928</v>
      </c>
      <c r="EI299">
        <v>28.90363</v>
      </c>
      <c r="EJ299">
        <v>7.6732880000000003E-2</v>
      </c>
      <c r="EK299">
        <v>20.233170000000001</v>
      </c>
      <c r="EL299">
        <v>1.1030679999999999</v>
      </c>
      <c r="EM299">
        <v>29.496179999999999</v>
      </c>
      <c r="EN299">
        <v>6.58411E-2</v>
      </c>
      <c r="EO299">
        <v>17.244479999999999</v>
      </c>
      <c r="EP299">
        <v>1.0950299999999999</v>
      </c>
      <c r="EQ299">
        <v>29.417539999999999</v>
      </c>
      <c r="ER299">
        <v>6.2669900000000001E-2</v>
      </c>
      <c r="ES299">
        <v>16.465479999999999</v>
      </c>
      <c r="ET299">
        <v>1.0868260000000001</v>
      </c>
      <c r="EU299">
        <v>28.893540000000002</v>
      </c>
      <c r="EV299">
        <v>5.9568650000000001E-2</v>
      </c>
      <c r="EW299">
        <v>15.73184</v>
      </c>
      <c r="EX299">
        <v>1.0784050000000001</v>
      </c>
      <c r="EY299">
        <v>28.454719999999998</v>
      </c>
      <c r="EZ299">
        <v>5.5587940000000002E-2</v>
      </c>
      <c r="FA299">
        <v>14.75911</v>
      </c>
      <c r="FB299">
        <v>1.0697460000000001</v>
      </c>
      <c r="FC299">
        <v>28.025210000000001</v>
      </c>
      <c r="FD299">
        <v>5.1044869999999999E-2</v>
      </c>
      <c r="FE299">
        <v>13.624499999999999</v>
      </c>
      <c r="FF299">
        <v>1.0609949999999999</v>
      </c>
      <c r="FG299">
        <v>28.093409999999999</v>
      </c>
      <c r="FH299" s="1">
        <v>4.6391080000000001E-2</v>
      </c>
      <c r="FI299">
        <v>12.44772</v>
      </c>
      <c r="FJ299">
        <v>1.0519719999999999</v>
      </c>
      <c r="FK299">
        <v>28.098780000000001</v>
      </c>
      <c r="FL299" s="1">
        <v>4.1911459999999998E-2</v>
      </c>
      <c r="FM299">
        <v>11.30635</v>
      </c>
      <c r="FN299">
        <v>1.0442359999999999</v>
      </c>
      <c r="FO299">
        <v>28.040279999999999</v>
      </c>
      <c r="FP299" s="1">
        <v>3.7743720000000001E-2</v>
      </c>
      <c r="FQ299">
        <v>10.22017</v>
      </c>
      <c r="FR299">
        <v>1.0367729999999999</v>
      </c>
      <c r="FS299">
        <v>27.985880000000002</v>
      </c>
      <c r="FT299">
        <v>3.3894479999999998E-2</v>
      </c>
      <c r="FU299">
        <v>9.2086369999999995</v>
      </c>
      <c r="FV299">
        <v>1.0298039999999999</v>
      </c>
      <c r="FW299">
        <v>27.795670000000001</v>
      </c>
      <c r="FX299" s="1">
        <v>3.045407E-2</v>
      </c>
      <c r="FY299">
        <v>8.2965509999999991</v>
      </c>
      <c r="FZ299">
        <v>1.0231619999999999</v>
      </c>
      <c r="GA299">
        <v>27.613569999999999</v>
      </c>
      <c r="GB299" s="1">
        <v>2.740242E-2</v>
      </c>
      <c r="GC299">
        <v>7.4833170000000004</v>
      </c>
      <c r="GD299">
        <v>1.015326</v>
      </c>
      <c r="GE299">
        <v>27.414390000000001</v>
      </c>
      <c r="GF299" s="1">
        <v>2.4673750000000001E-2</v>
      </c>
      <c r="GG299">
        <v>6.7595070000000002</v>
      </c>
      <c r="GH299">
        <v>1.006664</v>
      </c>
      <c r="GI299">
        <v>27.347799999999999</v>
      </c>
      <c r="GJ299" s="1">
        <v>2.221592E-2</v>
      </c>
      <c r="GK299">
        <v>6.1083689999999997</v>
      </c>
      <c r="GL299">
        <v>0.99807380000000001</v>
      </c>
      <c r="GM299">
        <v>27.805289999999999</v>
      </c>
      <c r="GN299" s="1">
        <v>2.0004859999999999E-2</v>
      </c>
      <c r="GO299">
        <v>5.5214800000000004</v>
      </c>
      <c r="GP299">
        <v>0.98938150000000002</v>
      </c>
      <c r="GQ299">
        <v>28.266290000000001</v>
      </c>
      <c r="GR299" s="1">
        <v>1.8007430000000001E-2</v>
      </c>
      <c r="GS299">
        <v>4.989611</v>
      </c>
      <c r="GT299">
        <v>0.98069660000000003</v>
      </c>
      <c r="GU299">
        <v>28.78959</v>
      </c>
      <c r="GV299" s="1">
        <v>1.6204030000000001E-2</v>
      </c>
      <c r="GW299">
        <v>4.5080730000000004</v>
      </c>
      <c r="GX299">
        <v>0.97261620000000004</v>
      </c>
      <c r="GY299">
        <v>29.132639999999999</v>
      </c>
      <c r="GZ299" s="1">
        <v>1.458316E-2</v>
      </c>
      <c r="HA299">
        <v>4.0731270000000004</v>
      </c>
      <c r="HB299">
        <v>0.96528659999999999</v>
      </c>
      <c r="HC299">
        <v>29.17221</v>
      </c>
      <c r="HD299" s="1">
        <v>1.312843E-2</v>
      </c>
      <c r="HE299">
        <v>3.6800120000000001</v>
      </c>
      <c r="HF299">
        <v>0.95880969999999999</v>
      </c>
      <c r="HG299">
        <v>28.7485</v>
      </c>
      <c r="HH299" s="1">
        <v>1.1820489999999999E-2</v>
      </c>
      <c r="HI299">
        <v>3.3237369999999999</v>
      </c>
      <c r="HJ299">
        <v>0.95321579999999995</v>
      </c>
      <c r="HK299">
        <v>28.46433</v>
      </c>
      <c r="HL299" s="1">
        <v>1.0637580000000001E-2</v>
      </c>
      <c r="HM299">
        <v>2.9993949999999998</v>
      </c>
      <c r="HN299">
        <v>0.94836609999999999</v>
      </c>
      <c r="HO299">
        <v>28.248889999999999</v>
      </c>
      <c r="HP299" s="1">
        <v>9.5661670000000004E-3</v>
      </c>
      <c r="HQ299">
        <v>2.7041789999999999</v>
      </c>
      <c r="HR299">
        <v>0.94427470000000002</v>
      </c>
      <c r="HS299">
        <v>28.398530000000001</v>
      </c>
      <c r="HT299" s="1">
        <v>8.5935879999999992E-3</v>
      </c>
      <c r="HU299">
        <v>2.4342600000000001</v>
      </c>
      <c r="HV299">
        <v>0.94087069999999995</v>
      </c>
      <c r="HW299">
        <v>28.716370000000001</v>
      </c>
      <c r="HX299" s="1">
        <v>7.7036800000000001E-3</v>
      </c>
      <c r="HY299">
        <v>2.1860650000000001</v>
      </c>
      <c r="HZ299">
        <v>0.93805300000000003</v>
      </c>
      <c r="IA299">
        <v>28.75412</v>
      </c>
      <c r="IB299" s="1">
        <v>6.8838470000000002E-3</v>
      </c>
      <c r="IC299">
        <v>1.9564250000000001</v>
      </c>
      <c r="ID299">
        <v>0.93572619999999995</v>
      </c>
      <c r="IE299">
        <v>28.844570000000001</v>
      </c>
      <c r="IF299" s="1">
        <v>6.123173E-3</v>
      </c>
      <c r="IG299">
        <v>1.742761</v>
      </c>
      <c r="IH299">
        <v>0.93385059999999998</v>
      </c>
      <c r="II299">
        <v>28.67925</v>
      </c>
      <c r="IJ299" s="1">
        <v>5.4116310000000001E-3</v>
      </c>
      <c r="IK299">
        <v>1.5423960000000001</v>
      </c>
      <c r="IL299">
        <v>0.93232899999999996</v>
      </c>
      <c r="IM299">
        <v>28.281009999999998</v>
      </c>
      <c r="IN299" s="1">
        <v>4.7347880000000002E-3</v>
      </c>
      <c r="IO299">
        <v>1.3513120000000001</v>
      </c>
      <c r="IP299">
        <v>0.9311353</v>
      </c>
      <c r="IQ299">
        <v>28.05836</v>
      </c>
      <c r="IR299" s="1">
        <v>4.0782609999999997E-3</v>
      </c>
      <c r="IS299">
        <v>1.1656740000000001</v>
      </c>
      <c r="IT299">
        <v>0.93021160000000003</v>
      </c>
      <c r="IU299">
        <v>28.098739999999999</v>
      </c>
      <c r="IV299" s="1">
        <v>3.4387340000000001E-3</v>
      </c>
      <c r="IW299">
        <v>0.98440899999999998</v>
      </c>
      <c r="IX299">
        <v>0.92946240000000002</v>
      </c>
      <c r="IY299">
        <v>28.97391</v>
      </c>
      <c r="IZ299" s="1">
        <v>2.8318620000000001E-3</v>
      </c>
      <c r="JA299">
        <v>0.81196900000000005</v>
      </c>
      <c r="JB299">
        <v>0.92888409999999999</v>
      </c>
      <c r="JC299">
        <v>29.710789999999999</v>
      </c>
      <c r="JD299" s="1">
        <v>2.2881049999999999E-3</v>
      </c>
      <c r="JE299">
        <v>0.65670720000000005</v>
      </c>
      <c r="JF299">
        <v>0.92838290000000001</v>
      </c>
      <c r="JG299">
        <v>30.196449999999999</v>
      </c>
      <c r="JH299" s="1">
        <v>1.834401E-3</v>
      </c>
      <c r="JI299">
        <v>0.52665580000000001</v>
      </c>
      <c r="JJ299">
        <v>0.92792929999999996</v>
      </c>
      <c r="JK299">
        <v>30.098269999999999</v>
      </c>
      <c r="JL299" s="1">
        <v>1.4832420000000001E-3</v>
      </c>
      <c r="JM299">
        <v>0.42560629999999999</v>
      </c>
      <c r="JN299">
        <v>0.92754769999999997</v>
      </c>
      <c r="JO299">
        <v>29.707100000000001</v>
      </c>
      <c r="JP299" s="1">
        <v>1.2277049999999999E-3</v>
      </c>
      <c r="JQ299">
        <v>0.35184769999999999</v>
      </c>
      <c r="JR299">
        <v>0.92714909999999995</v>
      </c>
      <c r="JS299">
        <v>29.016030000000001</v>
      </c>
      <c r="JT299" s="1">
        <v>1.0481589999999999E-3</v>
      </c>
      <c r="JU299">
        <v>0.29998609999999998</v>
      </c>
      <c r="JV299">
        <v>0.9267377</v>
      </c>
      <c r="JW299">
        <v>28.546990000000001</v>
      </c>
      <c r="JX299" s="1">
        <v>9.2156349999999998E-4</v>
      </c>
      <c r="JY299">
        <v>0.26344960000000001</v>
      </c>
      <c r="JZ299">
        <v>0.92635730000000005</v>
      </c>
      <c r="KA299">
        <v>28.28885</v>
      </c>
      <c r="KB299" s="1">
        <v>8.2827650000000003E-4</v>
      </c>
      <c r="KC299">
        <v>0.23662150000000001</v>
      </c>
      <c r="KD299">
        <v>0.92592589999999997</v>
      </c>
      <c r="KE299">
        <v>28.760400000000001</v>
      </c>
      <c r="KF299" s="1">
        <v>7.5532609999999999E-4</v>
      </c>
      <c r="KG299">
        <v>0.21572050000000001</v>
      </c>
      <c r="KH299">
        <v>0.92547939999999995</v>
      </c>
      <c r="KI299">
        <v>29.086110000000001</v>
      </c>
      <c r="KJ299" s="1">
        <v>6.9579449999999997E-4</v>
      </c>
      <c r="KK299">
        <v>0.19865859999999999</v>
      </c>
      <c r="KL299">
        <v>0.92499319999999996</v>
      </c>
      <c r="KM299">
        <v>29.34562</v>
      </c>
      <c r="KN299" s="1">
        <v>6.461301E-4</v>
      </c>
      <c r="KO299">
        <v>0.1844596</v>
      </c>
      <c r="KP299">
        <v>0.92451229999999995</v>
      </c>
      <c r="KQ299">
        <v>29.49896</v>
      </c>
      <c r="KR299" s="1">
        <v>6.0464809999999998E-4</v>
      </c>
      <c r="KS299">
        <v>0.17259140000000001</v>
      </c>
      <c r="KT299">
        <v>0.9240353</v>
      </c>
      <c r="KU299">
        <v>29.19821</v>
      </c>
      <c r="KV299" s="1">
        <v>5.6985369999999996E-4</v>
      </c>
      <c r="KW299">
        <v>0.16264809999999999</v>
      </c>
      <c r="KX299">
        <v>0.92349820000000005</v>
      </c>
      <c r="KY299">
        <v>28.812149999999999</v>
      </c>
      <c r="KZ299" s="1">
        <v>5.4053110000000005E-4</v>
      </c>
      <c r="LA299">
        <v>0.15427869999999999</v>
      </c>
      <c r="LB299">
        <v>0.92297039999999997</v>
      </c>
      <c r="LC299">
        <v>28.618210000000001</v>
      </c>
      <c r="LD299" s="1">
        <v>5.1556620000000003E-4</v>
      </c>
      <c r="LE299">
        <v>0.14715719999999999</v>
      </c>
      <c r="LF299">
        <v>0.92248339999999995</v>
      </c>
      <c r="LG299">
        <v>28.666589999999999</v>
      </c>
      <c r="LH299" s="1">
        <v>4.9412350000000002E-4</v>
      </c>
      <c r="LI299">
        <v>0.14103789999999999</v>
      </c>
      <c r="LJ299">
        <v>0.92200420000000005</v>
      </c>
      <c r="LK299">
        <v>29.29326</v>
      </c>
      <c r="LL299" s="1">
        <v>4.7521109999999999E-4</v>
      </c>
      <c r="LM299">
        <v>0.1356559</v>
      </c>
      <c r="LN299">
        <v>0.92151150000000004</v>
      </c>
      <c r="LO299">
        <v>29.767769999999999</v>
      </c>
      <c r="LP299" s="1">
        <v>4.5791750000000002E-4</v>
      </c>
      <c r="LQ299">
        <v>0.13075039999999999</v>
      </c>
      <c r="LR299">
        <v>0.92104450000000004</v>
      </c>
      <c r="LS299">
        <v>30.114280000000001</v>
      </c>
      <c r="LT299" s="1">
        <v>4.4137670000000002E-4</v>
      </c>
      <c r="LU299">
        <v>0.126059</v>
      </c>
      <c r="LV299">
        <v>0.92065260000000004</v>
      </c>
      <c r="LW299">
        <v>30.168690000000002</v>
      </c>
      <c r="LX299" s="1">
        <v>4.250387E-4</v>
      </c>
      <c r="LY299">
        <v>0.1214195</v>
      </c>
      <c r="LZ299">
        <v>0.92026850000000004</v>
      </c>
      <c r="MA299">
        <v>29.881740000000001</v>
      </c>
      <c r="MB299" s="1">
        <v>4.0801850000000002E-4</v>
      </c>
      <c r="MC299">
        <v>0.11674610000000001</v>
      </c>
      <c r="MD299">
        <v>0.91997260000000003</v>
      </c>
      <c r="ME299">
        <v>29.25337</v>
      </c>
      <c r="MF299" s="1">
        <v>3.9018259999999997E-4</v>
      </c>
      <c r="MG299">
        <v>0.11205950000000001</v>
      </c>
      <c r="MH299">
        <v>0.91972140000000002</v>
      </c>
      <c r="MI299">
        <v>28.82893</v>
      </c>
      <c r="MJ299" s="1">
        <v>3.7258469999999999E-4</v>
      </c>
      <c r="MK299">
        <v>0.107379</v>
      </c>
      <c r="ML299">
        <v>0.91950109999999996</v>
      </c>
      <c r="MM299">
        <v>28.58446</v>
      </c>
      <c r="MN299" s="1">
        <v>3.5542160000000001E-4</v>
      </c>
      <c r="MO299">
        <v>0.1027648</v>
      </c>
      <c r="MP299">
        <v>0.91929139999999998</v>
      </c>
      <c r="MQ299">
        <v>29.091149999999999</v>
      </c>
      <c r="MR299" s="1">
        <v>3.3878560000000002E-4</v>
      </c>
      <c r="MS299">
        <v>9.8258659999999998E-2</v>
      </c>
      <c r="MT299">
        <v>0.91916850000000005</v>
      </c>
      <c r="MU299">
        <v>29.153459999999999</v>
      </c>
      <c r="MV299" s="1">
        <v>3.2275560000000002E-4</v>
      </c>
      <c r="MW299">
        <v>9.3885369999999996E-2</v>
      </c>
      <c r="MX299">
        <v>0.91902280000000003</v>
      </c>
      <c r="MY299">
        <v>28.940169999999998</v>
      </c>
      <c r="MZ299" s="1">
        <v>3.0745399999999997E-4</v>
      </c>
      <c r="NA299">
        <v>8.9674610000000002E-2</v>
      </c>
      <c r="NB299">
        <v>0.91897269999999998</v>
      </c>
      <c r="NC299">
        <v>28.679220000000001</v>
      </c>
      <c r="ND299" s="1">
        <v>2.9293180000000002E-4</v>
      </c>
      <c r="NE299">
        <v>8.5653649999999998E-2</v>
      </c>
      <c r="NF299">
        <v>0.91889259999999995</v>
      </c>
      <c r="NG299">
        <v>28.452549999999999</v>
      </c>
      <c r="NH299" s="1">
        <v>2.7915569999999997E-4</v>
      </c>
      <c r="NI299">
        <v>8.1826599999999999E-2</v>
      </c>
      <c r="NJ299">
        <v>0.91886540000000005</v>
      </c>
      <c r="NK299">
        <v>28.0915</v>
      </c>
      <c r="NL299" s="1">
        <v>2.6599460000000002E-4</v>
      </c>
      <c r="NM299">
        <v>7.8152749999999993E-2</v>
      </c>
      <c r="NN299">
        <v>0.91881979999999996</v>
      </c>
      <c r="NO299">
        <v>27.848050000000001</v>
      </c>
      <c r="NP299" s="1">
        <v>2.5328850000000001E-4</v>
      </c>
      <c r="NQ299">
        <v>7.4588840000000003E-2</v>
      </c>
      <c r="NR299">
        <v>0.91879699999999997</v>
      </c>
      <c r="NS299">
        <v>27.732330000000001</v>
      </c>
      <c r="NT299" s="1">
        <v>2.408996E-4</v>
      </c>
      <c r="NU299">
        <v>7.1094950000000004E-2</v>
      </c>
      <c r="NV299">
        <v>0.91878029999999999</v>
      </c>
      <c r="NW299">
        <v>28.4497</v>
      </c>
      <c r="NX299" s="1">
        <v>2.2884030000000001E-4</v>
      </c>
      <c r="NY299">
        <v>6.76755E-2</v>
      </c>
      <c r="NZ299">
        <v>0.91878499999999996</v>
      </c>
      <c r="OA299">
        <v>29.088889999999999</v>
      </c>
      <c r="OB299" s="1">
        <v>2.1726730000000001E-4</v>
      </c>
      <c r="OC299">
        <v>6.4375769999999999E-2</v>
      </c>
      <c r="OD299">
        <v>0.91878020000000005</v>
      </c>
      <c r="OE299">
        <v>29.320789999999999</v>
      </c>
      <c r="OF299" s="1">
        <v>2.0639599999999999E-4</v>
      </c>
      <c r="OG299">
        <v>6.1267210000000003E-2</v>
      </c>
      <c r="OH299">
        <v>0.9187497</v>
      </c>
      <c r="OI299">
        <v>29.423380000000002</v>
      </c>
      <c r="OJ299" s="1">
        <v>1.9640900000000001E-4</v>
      </c>
      <c r="OK299">
        <v>5.8401929999999998E-2</v>
      </c>
    </row>
    <row r="300" spans="1:401" x14ac:dyDescent="0.35">
      <c r="A300">
        <v>306</v>
      </c>
      <c r="B300" t="s">
        <v>4</v>
      </c>
      <c r="C300" t="s">
        <v>181</v>
      </c>
      <c r="D300" t="s">
        <v>306</v>
      </c>
      <c r="E300">
        <v>914.54939999999999</v>
      </c>
      <c r="F300">
        <v>1.143214</v>
      </c>
      <c r="G300">
        <v>24.507809999999999</v>
      </c>
      <c r="H300">
        <v>0</v>
      </c>
      <c r="I300">
        <v>0</v>
      </c>
      <c r="J300">
        <v>1.1394070000000001</v>
      </c>
      <c r="K300">
        <v>24.643419999999999</v>
      </c>
      <c r="L300">
        <v>0</v>
      </c>
      <c r="M300">
        <v>0</v>
      </c>
      <c r="N300">
        <v>1.1355580000000001</v>
      </c>
      <c r="O300">
        <v>24.79551</v>
      </c>
      <c r="P300">
        <v>0</v>
      </c>
      <c r="Q300">
        <v>0</v>
      </c>
      <c r="R300">
        <v>1.1317349999999999</v>
      </c>
      <c r="S300">
        <v>24.549320000000002</v>
      </c>
      <c r="T300">
        <v>0</v>
      </c>
      <c r="U300">
        <v>0</v>
      </c>
      <c r="V300">
        <v>1.127939</v>
      </c>
      <c r="W300">
        <v>24.020299999999999</v>
      </c>
      <c r="X300">
        <v>0</v>
      </c>
      <c r="Y300">
        <v>0</v>
      </c>
      <c r="Z300">
        <v>1.124196</v>
      </c>
      <c r="AA300">
        <v>23.666519999999998</v>
      </c>
      <c r="AB300">
        <v>0</v>
      </c>
      <c r="AC300">
        <v>0</v>
      </c>
      <c r="AD300">
        <v>1.120441</v>
      </c>
      <c r="AE300">
        <v>23.43083</v>
      </c>
      <c r="AF300">
        <v>0</v>
      </c>
      <c r="AG300">
        <v>0</v>
      </c>
      <c r="AH300">
        <v>1.1172219999999999</v>
      </c>
      <c r="AI300">
        <v>23.893080000000001</v>
      </c>
      <c r="AJ300">
        <v>0</v>
      </c>
      <c r="AK300">
        <v>0</v>
      </c>
      <c r="AL300">
        <v>1.114195</v>
      </c>
      <c r="AM300">
        <v>24.432020000000001</v>
      </c>
      <c r="AN300">
        <v>0</v>
      </c>
      <c r="AO300">
        <v>0</v>
      </c>
      <c r="AP300">
        <v>1.110867</v>
      </c>
      <c r="AQ300">
        <v>24.983039999999999</v>
      </c>
      <c r="AR300">
        <v>0</v>
      </c>
      <c r="AS300">
        <v>0</v>
      </c>
      <c r="AT300">
        <v>1.107135</v>
      </c>
      <c r="AU300">
        <v>25.375219999999999</v>
      </c>
      <c r="AV300">
        <v>0</v>
      </c>
      <c r="AW300">
        <v>0</v>
      </c>
      <c r="AX300">
        <v>1.1030390000000001</v>
      </c>
      <c r="AY300">
        <v>25.234459999999999</v>
      </c>
      <c r="AZ300">
        <v>0</v>
      </c>
      <c r="BA300">
        <v>0</v>
      </c>
      <c r="BB300">
        <v>1.0988899999999999</v>
      </c>
      <c r="BC300">
        <v>25.022929999999999</v>
      </c>
      <c r="BD300">
        <v>0</v>
      </c>
      <c r="BE300">
        <v>0</v>
      </c>
      <c r="BF300">
        <v>1.0949310000000001</v>
      </c>
      <c r="BG300">
        <v>24.825579999999999</v>
      </c>
      <c r="BH300">
        <v>0</v>
      </c>
      <c r="BI300">
        <v>0</v>
      </c>
      <c r="BJ300">
        <v>1.0913930000000001</v>
      </c>
      <c r="BK300">
        <v>24.909849999999999</v>
      </c>
      <c r="BL300">
        <v>2.5599000000000001E-27</v>
      </c>
      <c r="BM300">
        <v>7.5142560000000002E-25</v>
      </c>
      <c r="BN300">
        <v>1.088131</v>
      </c>
      <c r="BO300">
        <v>25.703690000000002</v>
      </c>
      <c r="BP300" s="1">
        <v>1.7285249999999999E-19</v>
      </c>
      <c r="BQ300" s="1">
        <v>4.5251729999999999E-17</v>
      </c>
      <c r="BR300">
        <v>1.0851310000000001</v>
      </c>
      <c r="BS300">
        <v>26.320440000000001</v>
      </c>
      <c r="BT300" s="1">
        <v>9.9491490000000001E-12</v>
      </c>
      <c r="BU300" s="1">
        <v>1.9906180000000001E-9</v>
      </c>
      <c r="BV300">
        <v>1.0821540000000001</v>
      </c>
      <c r="BW300">
        <v>26.915389999999999</v>
      </c>
      <c r="BX300" s="1">
        <v>8.2130349999999994E-8</v>
      </c>
      <c r="BY300" s="1">
        <v>1.8246680000000001E-5</v>
      </c>
      <c r="BZ300">
        <v>1.079188</v>
      </c>
      <c r="CA300">
        <v>27.247810000000001</v>
      </c>
      <c r="CB300" s="1">
        <v>3.9723030000000001E-5</v>
      </c>
      <c r="CC300" s="1">
        <v>9.3640749999999995E-3</v>
      </c>
      <c r="CD300">
        <v>1.0759590000000001</v>
      </c>
      <c r="CE300">
        <v>27.080780000000001</v>
      </c>
      <c r="CF300" s="1">
        <v>3.9944359999999996E-3</v>
      </c>
      <c r="CG300" s="1">
        <v>0.98639319999999997</v>
      </c>
      <c r="CH300">
        <v>1.0724</v>
      </c>
      <c r="CI300">
        <v>26.623000000000001</v>
      </c>
      <c r="CJ300" s="1">
        <v>0.12772549999999999</v>
      </c>
      <c r="CK300" s="1">
        <v>32.85398</v>
      </c>
      <c r="CL300">
        <v>1.0683339999999999</v>
      </c>
      <c r="CM300">
        <v>26.30669</v>
      </c>
      <c r="CN300" s="1">
        <v>1.6471229999999999</v>
      </c>
      <c r="CO300" s="1">
        <v>438.97460000000001</v>
      </c>
      <c r="CP300">
        <v>1.0637700000000001</v>
      </c>
      <c r="CQ300">
        <v>26.271750000000001</v>
      </c>
      <c r="CR300" s="1">
        <v>10.047510000000001</v>
      </c>
      <c r="CS300">
        <v>2764.9059999999999</v>
      </c>
      <c r="CT300">
        <v>1.0586359999999999</v>
      </c>
      <c r="CU300">
        <v>26.761620000000001</v>
      </c>
      <c r="CV300" s="1">
        <v>32.677660000000003</v>
      </c>
      <c r="CW300">
        <v>9259.4920000000002</v>
      </c>
      <c r="CX300">
        <v>1.052932</v>
      </c>
      <c r="CY300">
        <v>26.830870000000001</v>
      </c>
      <c r="CZ300">
        <v>62.354550000000003</v>
      </c>
      <c r="DA300">
        <v>18143.259999999998</v>
      </c>
      <c r="DB300">
        <v>1.0468010000000001</v>
      </c>
      <c r="DC300">
        <v>27.485340000000001</v>
      </c>
      <c r="DD300">
        <v>75.439779999999999</v>
      </c>
      <c r="DE300">
        <v>22499.05</v>
      </c>
      <c r="DF300">
        <v>1.0401290000000001</v>
      </c>
      <c r="DG300">
        <v>27.835750000000001</v>
      </c>
      <c r="DH300">
        <v>61.935540000000003</v>
      </c>
      <c r="DI300">
        <v>18883.349999999999</v>
      </c>
      <c r="DJ300">
        <v>1.0332460000000001</v>
      </c>
      <c r="DK300">
        <v>27.699680000000001</v>
      </c>
      <c r="DL300">
        <v>36.472110000000001</v>
      </c>
      <c r="DM300">
        <v>11344.46</v>
      </c>
      <c r="DN300">
        <v>1.026556</v>
      </c>
      <c r="DO300">
        <v>27.359490000000001</v>
      </c>
      <c r="DP300">
        <v>16.20731</v>
      </c>
      <c r="DQ300">
        <v>5130.43</v>
      </c>
      <c r="DR300">
        <v>1.0196270000000001</v>
      </c>
      <c r="DS300">
        <v>27.028729999999999</v>
      </c>
      <c r="DT300">
        <v>5.693505</v>
      </c>
      <c r="DU300">
        <v>1829.838</v>
      </c>
      <c r="DV300">
        <v>1.0125710000000001</v>
      </c>
      <c r="DW300">
        <v>26.887930000000001</v>
      </c>
      <c r="DX300">
        <v>1.668302</v>
      </c>
      <c r="DY300">
        <v>542.3356</v>
      </c>
      <c r="DZ300">
        <v>1.0053019999999999</v>
      </c>
      <c r="EA300">
        <v>27.54419</v>
      </c>
      <c r="EB300">
        <v>0.45013779999999998</v>
      </c>
      <c r="EC300">
        <v>146.7371</v>
      </c>
      <c r="ED300">
        <v>0.99813620000000003</v>
      </c>
      <c r="EE300">
        <v>28.213719999999999</v>
      </c>
      <c r="EF300">
        <v>0.1444356</v>
      </c>
      <c r="EG300">
        <v>46.215449999999997</v>
      </c>
      <c r="EH300">
        <v>0.99080069999999998</v>
      </c>
      <c r="EI300">
        <v>28.939769999999999</v>
      </c>
      <c r="EJ300">
        <v>7.886174E-2</v>
      </c>
      <c r="EK300">
        <v>24.41976</v>
      </c>
      <c r="EL300">
        <v>0.98348639999999998</v>
      </c>
      <c r="EM300">
        <v>29.535039999999999</v>
      </c>
      <c r="EN300">
        <v>6.6247680000000003E-2</v>
      </c>
      <c r="EO300">
        <v>20.228739999999998</v>
      </c>
      <c r="EP300">
        <v>0.97666399999999998</v>
      </c>
      <c r="EQ300">
        <v>29.453029999999998</v>
      </c>
      <c r="ER300">
        <v>6.2875790000000001E-2</v>
      </c>
      <c r="ES300">
        <v>19.17304</v>
      </c>
      <c r="ET300">
        <v>0.96961969999999997</v>
      </c>
      <c r="EU300">
        <v>28.918320000000001</v>
      </c>
      <c r="EV300">
        <v>5.9842800000000002E-2</v>
      </c>
      <c r="EW300">
        <v>18.282710000000002</v>
      </c>
      <c r="EX300">
        <v>0.96259550000000005</v>
      </c>
      <c r="EY300">
        <v>28.492260000000002</v>
      </c>
      <c r="EZ300">
        <v>5.593538E-2</v>
      </c>
      <c r="FA300">
        <v>17.117139999999999</v>
      </c>
      <c r="FB300">
        <v>0.95533100000000004</v>
      </c>
      <c r="FC300">
        <v>28.074629999999999</v>
      </c>
      <c r="FD300">
        <v>5.1427710000000001E-2</v>
      </c>
      <c r="FE300">
        <v>15.75591</v>
      </c>
      <c r="FF300">
        <v>0.94795479999999999</v>
      </c>
      <c r="FG300">
        <v>28.151720000000001</v>
      </c>
      <c r="FH300" s="1">
        <v>4.6773660000000002E-2</v>
      </c>
      <c r="FI300">
        <v>14.341290000000001</v>
      </c>
      <c r="FJ300">
        <v>0.94033370000000005</v>
      </c>
      <c r="FK300">
        <v>28.15681</v>
      </c>
      <c r="FL300" s="1">
        <v>4.2276870000000001E-2</v>
      </c>
      <c r="FM300">
        <v>12.97104</v>
      </c>
      <c r="FN300">
        <v>0.93456419999999996</v>
      </c>
      <c r="FO300">
        <v>28.076899999999998</v>
      </c>
      <c r="FP300" s="1">
        <v>3.8092029999999999E-2</v>
      </c>
      <c r="FQ300">
        <v>11.67801</v>
      </c>
      <c r="FR300">
        <v>0.92890099999999998</v>
      </c>
      <c r="FS300">
        <v>28.005929999999999</v>
      </c>
      <c r="FT300">
        <v>3.4211949999999998E-2</v>
      </c>
      <c r="FU300">
        <v>10.4794</v>
      </c>
      <c r="FV300">
        <v>0.92383510000000002</v>
      </c>
      <c r="FW300">
        <v>27.800339999999998</v>
      </c>
      <c r="FX300" s="1">
        <v>3.0739699999999998E-2</v>
      </c>
      <c r="FY300">
        <v>9.3976790000000001</v>
      </c>
      <c r="FZ300">
        <v>0.91904249999999998</v>
      </c>
      <c r="GA300">
        <v>27.612870000000001</v>
      </c>
      <c r="GB300">
        <v>2.765805E-2</v>
      </c>
      <c r="GC300">
        <v>8.4365089999999991</v>
      </c>
      <c r="GD300">
        <v>0.9139543</v>
      </c>
      <c r="GE300">
        <v>27.421849999999999</v>
      </c>
      <c r="GF300" s="1">
        <v>2.4902899999999999E-2</v>
      </c>
      <c r="GG300">
        <v>7.5821800000000001</v>
      </c>
      <c r="GH300">
        <v>0.90850240000000004</v>
      </c>
      <c r="GI300">
        <v>27.370940000000001</v>
      </c>
      <c r="GJ300" s="1">
        <v>2.2422190000000002E-2</v>
      </c>
      <c r="GK300">
        <v>6.8165779999999998</v>
      </c>
      <c r="GL300">
        <v>0.90301109999999996</v>
      </c>
      <c r="GM300">
        <v>27.855889999999999</v>
      </c>
      <c r="GN300" s="1">
        <v>2.0191959999999998E-2</v>
      </c>
      <c r="GO300">
        <v>6.1301370000000004</v>
      </c>
      <c r="GP300">
        <v>0.89740220000000004</v>
      </c>
      <c r="GQ300">
        <v>28.335909999999998</v>
      </c>
      <c r="GR300" s="1">
        <v>1.817736E-2</v>
      </c>
      <c r="GS300">
        <v>5.5114979999999996</v>
      </c>
      <c r="GT300">
        <v>0.89167819999999998</v>
      </c>
      <c r="GU300">
        <v>28.854399999999998</v>
      </c>
      <c r="GV300" s="1">
        <v>1.6357650000000001E-2</v>
      </c>
      <c r="GW300">
        <v>4.9537230000000001</v>
      </c>
      <c r="GX300">
        <v>0.88650359999999995</v>
      </c>
      <c r="GY300">
        <v>29.178560000000001</v>
      </c>
      <c r="GZ300" s="1">
        <v>1.472292E-2</v>
      </c>
      <c r="HA300">
        <v>4.4550799999999997</v>
      </c>
      <c r="HB300">
        <v>0.88182959999999999</v>
      </c>
      <c r="HC300">
        <v>29.193110000000001</v>
      </c>
      <c r="HD300" s="1">
        <v>1.325458E-2</v>
      </c>
      <c r="HE300">
        <v>4.0128729999999999</v>
      </c>
      <c r="HF300">
        <v>0.87779600000000002</v>
      </c>
      <c r="HG300">
        <v>28.74316</v>
      </c>
      <c r="HH300" s="1">
        <v>1.193576E-2</v>
      </c>
      <c r="HI300">
        <v>3.6139990000000002</v>
      </c>
      <c r="HJ300">
        <v>0.87420370000000003</v>
      </c>
      <c r="HK300">
        <v>28.453130000000002</v>
      </c>
      <c r="HL300" s="1">
        <v>1.07425E-2</v>
      </c>
      <c r="HM300">
        <v>3.253193</v>
      </c>
      <c r="HN300">
        <v>0.87104409999999999</v>
      </c>
      <c r="HO300">
        <v>28.255099999999999</v>
      </c>
      <c r="HP300" s="1">
        <v>9.6618680000000005E-3</v>
      </c>
      <c r="HQ300">
        <v>2.9265430000000001</v>
      </c>
      <c r="HR300">
        <v>0.86842209999999997</v>
      </c>
      <c r="HS300">
        <v>28.43271</v>
      </c>
      <c r="HT300" s="1">
        <v>8.6815079999999992E-3</v>
      </c>
      <c r="HU300">
        <v>2.6296080000000002</v>
      </c>
      <c r="HV300">
        <v>0.8662763</v>
      </c>
      <c r="HW300">
        <v>28.77075</v>
      </c>
      <c r="HX300" s="1">
        <v>7.7848400000000003E-3</v>
      </c>
      <c r="HY300">
        <v>2.3579639999999999</v>
      </c>
      <c r="HZ300">
        <v>0.86447240000000003</v>
      </c>
      <c r="IA300">
        <v>28.80716</v>
      </c>
      <c r="IB300" s="1">
        <v>6.9591990000000001E-3</v>
      </c>
      <c r="IC300">
        <v>2.1078960000000002</v>
      </c>
      <c r="ID300">
        <v>0.86299040000000005</v>
      </c>
      <c r="IE300">
        <v>28.884599999999999</v>
      </c>
      <c r="IF300" s="1">
        <v>6.1935239999999997E-3</v>
      </c>
      <c r="IG300">
        <v>1.8763559999999999</v>
      </c>
      <c r="IH300">
        <v>0.86180159999999995</v>
      </c>
      <c r="II300">
        <v>28.695740000000001</v>
      </c>
      <c r="IJ300" s="1">
        <v>5.4780560000000002E-3</v>
      </c>
      <c r="IK300">
        <v>1.660223</v>
      </c>
      <c r="IL300">
        <v>0.86085979999999995</v>
      </c>
      <c r="IM300">
        <v>28.27139</v>
      </c>
      <c r="IN300" s="1">
        <v>4.7988270000000003E-3</v>
      </c>
      <c r="IO300">
        <v>1.4551369999999999</v>
      </c>
      <c r="IP300">
        <v>0.86008899999999999</v>
      </c>
      <c r="IQ300">
        <v>28.042809999999999</v>
      </c>
      <c r="IR300" s="1">
        <v>4.1408929999999997E-3</v>
      </c>
      <c r="IS300">
        <v>1.2567280000000001</v>
      </c>
      <c r="IT300">
        <v>0.85948840000000004</v>
      </c>
      <c r="IU300">
        <v>28.10324</v>
      </c>
      <c r="IV300" s="1">
        <v>3.4995059999999999E-3</v>
      </c>
      <c r="IW300">
        <v>1.0632569999999999</v>
      </c>
      <c r="IX300">
        <v>0.85901309999999997</v>
      </c>
      <c r="IY300">
        <v>29.01906</v>
      </c>
      <c r="IZ300" s="1">
        <v>2.8884549999999998E-3</v>
      </c>
      <c r="JA300">
        <v>0.87874209999999997</v>
      </c>
      <c r="JB300">
        <v>0.85862280000000002</v>
      </c>
      <c r="JC300">
        <v>29.79072</v>
      </c>
      <c r="JD300" s="1">
        <v>2.3374390000000002E-3</v>
      </c>
      <c r="JE300">
        <v>0.71168129999999996</v>
      </c>
      <c r="JF300">
        <v>0.85829730000000004</v>
      </c>
      <c r="JG300">
        <v>30.282440000000001</v>
      </c>
      <c r="JH300" s="1">
        <v>1.8742299999999999E-3</v>
      </c>
      <c r="JI300">
        <v>0.57073810000000003</v>
      </c>
      <c r="JJ300">
        <v>0.85801799999999995</v>
      </c>
      <c r="JK300">
        <v>30.170549999999999</v>
      </c>
      <c r="JL300" s="1">
        <v>1.5131610000000001E-3</v>
      </c>
      <c r="JM300">
        <v>0.46043699999999999</v>
      </c>
      <c r="JN300">
        <v>0.85775270000000003</v>
      </c>
      <c r="JO300">
        <v>29.754770000000001</v>
      </c>
      <c r="JP300" s="1">
        <v>1.2490489999999999E-3</v>
      </c>
      <c r="JQ300">
        <v>0.37949480000000002</v>
      </c>
      <c r="JR300">
        <v>0.85744830000000005</v>
      </c>
      <c r="JS300">
        <v>29.03922</v>
      </c>
      <c r="JT300" s="1">
        <v>1.0630629999999999E-3</v>
      </c>
      <c r="JU300">
        <v>0.32243810000000001</v>
      </c>
      <c r="JV300">
        <v>0.85719350000000005</v>
      </c>
      <c r="JW300">
        <v>28.55836</v>
      </c>
      <c r="JX300" s="1">
        <v>9.3221709999999998E-4</v>
      </c>
      <c r="JY300">
        <v>0.28231879999999998</v>
      </c>
      <c r="JZ300">
        <v>0.85691790000000001</v>
      </c>
      <c r="KA300">
        <v>28.30875</v>
      </c>
      <c r="KB300" s="1">
        <v>8.3633429999999999E-4</v>
      </c>
      <c r="KC300">
        <v>0.2530328</v>
      </c>
      <c r="KD300">
        <v>0.85660550000000002</v>
      </c>
      <c r="KE300">
        <v>28.803349999999998</v>
      </c>
      <c r="KF300" s="1">
        <v>7.6177999999999999E-4</v>
      </c>
      <c r="KG300">
        <v>0.2303528</v>
      </c>
      <c r="KH300">
        <v>0.85628190000000004</v>
      </c>
      <c r="KI300">
        <v>29.153860000000002</v>
      </c>
      <c r="KJ300" s="1">
        <v>7.0112349999999996E-4</v>
      </c>
      <c r="KK300">
        <v>0.2118961</v>
      </c>
      <c r="KL300">
        <v>0.85594820000000005</v>
      </c>
      <c r="KM300">
        <v>29.415900000000001</v>
      </c>
      <c r="KN300" s="1">
        <v>6.5057890000000005E-4</v>
      </c>
      <c r="KO300">
        <v>0.19655320000000001</v>
      </c>
      <c r="KP300">
        <v>0.85557720000000004</v>
      </c>
      <c r="KQ300">
        <v>29.55941</v>
      </c>
      <c r="KR300" s="1">
        <v>6.0837360000000004E-4</v>
      </c>
      <c r="KS300">
        <v>0.18373220000000001</v>
      </c>
      <c r="KT300">
        <v>0.85525910000000005</v>
      </c>
      <c r="KU300">
        <v>29.231580000000001</v>
      </c>
      <c r="KV300" s="1">
        <v>5.7298199999999998E-4</v>
      </c>
      <c r="KW300">
        <v>0.17299349999999999</v>
      </c>
      <c r="KX300">
        <v>0.85487420000000003</v>
      </c>
      <c r="KY300">
        <v>28.810269999999999</v>
      </c>
      <c r="KZ300" s="1">
        <v>5.4318230000000001E-4</v>
      </c>
      <c r="LA300">
        <v>0.16395409999999999</v>
      </c>
      <c r="LB300">
        <v>0.8545142</v>
      </c>
      <c r="LC300">
        <v>28.60042</v>
      </c>
      <c r="LD300" s="1">
        <v>5.1782309999999997E-4</v>
      </c>
      <c r="LE300">
        <v>0.15626789999999999</v>
      </c>
      <c r="LF300">
        <v>0.85412960000000004</v>
      </c>
      <c r="LG300">
        <v>28.66075</v>
      </c>
      <c r="LH300" s="1">
        <v>4.9608129999999999E-4</v>
      </c>
      <c r="LI300">
        <v>0.1496711</v>
      </c>
      <c r="LJ300">
        <v>0.85378750000000003</v>
      </c>
      <c r="LK300">
        <v>29.317299999999999</v>
      </c>
      <c r="LL300" s="1">
        <v>4.7696279999999999E-4</v>
      </c>
      <c r="LM300">
        <v>0.1438893</v>
      </c>
      <c r="LN300">
        <v>0.85345320000000002</v>
      </c>
      <c r="LO300">
        <v>29.82152</v>
      </c>
      <c r="LP300" s="1">
        <v>4.5954399999999999E-4</v>
      </c>
      <c r="LQ300">
        <v>0.1386366</v>
      </c>
      <c r="LR300">
        <v>0.85314420000000002</v>
      </c>
      <c r="LS300">
        <v>30.181539999999998</v>
      </c>
      <c r="LT300" s="1">
        <v>4.4296329999999999E-4</v>
      </c>
      <c r="LU300">
        <v>0.13363900000000001</v>
      </c>
      <c r="LV300">
        <v>0.85285200000000005</v>
      </c>
      <c r="LW300">
        <v>30.234729999999999</v>
      </c>
      <c r="LX300" s="1">
        <v>4.2662359999999999E-4</v>
      </c>
      <c r="LY300">
        <v>0.1287141</v>
      </c>
      <c r="LZ300">
        <v>0.85259750000000001</v>
      </c>
      <c r="MA300">
        <v>29.927810000000001</v>
      </c>
      <c r="MB300" s="1">
        <v>4.0961529999999999E-4</v>
      </c>
      <c r="MC300">
        <v>0.12376330000000001</v>
      </c>
      <c r="MD300">
        <v>0.85235369999999999</v>
      </c>
      <c r="ME300">
        <v>29.269259999999999</v>
      </c>
      <c r="MF300" s="1">
        <v>3.9177750000000001E-4</v>
      </c>
      <c r="MG300">
        <v>0.1187995</v>
      </c>
      <c r="MH300">
        <v>0.85217330000000002</v>
      </c>
      <c r="MI300">
        <v>28.82705</v>
      </c>
      <c r="MJ300" s="1">
        <v>3.7416069999999998E-4</v>
      </c>
      <c r="MK300">
        <v>0.1138411</v>
      </c>
      <c r="ML300">
        <v>0.85204899999999995</v>
      </c>
      <c r="MM300">
        <v>28.58924</v>
      </c>
      <c r="MN300" s="1">
        <v>3.5696879999999999E-4</v>
      </c>
      <c r="MO300">
        <v>0.1089507</v>
      </c>
      <c r="MP300">
        <v>0.85191320000000004</v>
      </c>
      <c r="MQ300">
        <v>29.123519999999999</v>
      </c>
      <c r="MR300" s="1">
        <v>3.4028679999999998E-4</v>
      </c>
      <c r="MS300">
        <v>0.1041706</v>
      </c>
      <c r="MT300">
        <v>0.85179070000000001</v>
      </c>
      <c r="MU300">
        <v>29.19725</v>
      </c>
      <c r="MV300" s="1">
        <v>3.241958E-4</v>
      </c>
      <c r="MW300">
        <v>9.9530530000000006E-2</v>
      </c>
      <c r="MX300">
        <v>0.8517498</v>
      </c>
      <c r="MY300">
        <v>28.974499999999999</v>
      </c>
      <c r="MZ300" s="1">
        <v>3.0883629999999999E-4</v>
      </c>
      <c r="NA300">
        <v>9.5063590000000003E-2</v>
      </c>
      <c r="NB300">
        <v>0.85169539999999999</v>
      </c>
      <c r="NC300">
        <v>28.715890000000002</v>
      </c>
      <c r="ND300" s="1">
        <v>2.9424449999999999E-4</v>
      </c>
      <c r="NE300">
        <v>9.0796370000000001E-2</v>
      </c>
      <c r="NF300">
        <v>0.85164510000000004</v>
      </c>
      <c r="NG300">
        <v>28.483329999999999</v>
      </c>
      <c r="NH300" s="1">
        <v>2.804056E-4</v>
      </c>
      <c r="NI300">
        <v>8.6735010000000001E-2</v>
      </c>
      <c r="NJ300">
        <v>0.85163690000000003</v>
      </c>
      <c r="NK300">
        <v>28.102959999999999</v>
      </c>
      <c r="NL300" s="1">
        <v>2.6719619999999999E-4</v>
      </c>
      <c r="NM300">
        <v>8.2841689999999996E-2</v>
      </c>
      <c r="NN300">
        <v>0.85160749999999996</v>
      </c>
      <c r="NO300">
        <v>27.8475</v>
      </c>
      <c r="NP300" s="1">
        <v>2.544585E-4</v>
      </c>
      <c r="NQ300">
        <v>7.9069730000000005E-2</v>
      </c>
      <c r="NR300">
        <v>0.85161640000000005</v>
      </c>
      <c r="NS300">
        <v>27.738430000000001</v>
      </c>
      <c r="NT300" s="1">
        <v>2.4204860000000001E-4</v>
      </c>
      <c r="NU300">
        <v>7.5377810000000003E-2</v>
      </c>
      <c r="NV300">
        <v>0.85157280000000002</v>
      </c>
      <c r="NW300">
        <v>28.484480000000001</v>
      </c>
      <c r="NX300" s="1">
        <v>2.299573E-4</v>
      </c>
      <c r="NY300">
        <v>7.1760580000000004E-2</v>
      </c>
      <c r="NZ300">
        <v>0.85154580000000002</v>
      </c>
      <c r="OA300">
        <v>29.15408</v>
      </c>
      <c r="OB300" s="1">
        <v>2.183288E-4</v>
      </c>
      <c r="OC300">
        <v>6.8262050000000005E-2</v>
      </c>
      <c r="OD300">
        <v>0.85157309999999997</v>
      </c>
      <c r="OE300">
        <v>29.388960000000001</v>
      </c>
      <c r="OF300" s="1">
        <v>2.073833E-4</v>
      </c>
      <c r="OG300">
        <v>6.4959840000000005E-2</v>
      </c>
      <c r="OH300">
        <v>0.85158429999999996</v>
      </c>
      <c r="OI300">
        <v>29.483250000000002</v>
      </c>
      <c r="OJ300" s="1">
        <v>1.9731290000000001E-4</v>
      </c>
      <c r="OK300">
        <v>6.190843E-2</v>
      </c>
    </row>
    <row r="301" spans="1:401" x14ac:dyDescent="0.35">
      <c r="A301">
        <v>307</v>
      </c>
      <c r="B301" t="s">
        <v>4</v>
      </c>
      <c r="C301" t="s">
        <v>181</v>
      </c>
      <c r="D301" t="s">
        <v>307</v>
      </c>
      <c r="E301">
        <v>892.90250000000003</v>
      </c>
      <c r="F301">
        <v>0.88492110000000002</v>
      </c>
      <c r="G301">
        <v>24.541049999999998</v>
      </c>
      <c r="H301">
        <v>0</v>
      </c>
      <c r="I301">
        <v>0</v>
      </c>
      <c r="J301">
        <v>0.88225350000000002</v>
      </c>
      <c r="K301">
        <v>24.676079999999999</v>
      </c>
      <c r="L301">
        <v>0</v>
      </c>
      <c r="M301">
        <v>0</v>
      </c>
      <c r="N301">
        <v>0.87960400000000005</v>
      </c>
      <c r="O301">
        <v>24.841180000000001</v>
      </c>
      <c r="P301">
        <v>0</v>
      </c>
      <c r="Q301">
        <v>0</v>
      </c>
      <c r="R301">
        <v>0.87695809999999996</v>
      </c>
      <c r="S301">
        <v>24.610690000000002</v>
      </c>
      <c r="T301">
        <v>0</v>
      </c>
      <c r="U301">
        <v>0</v>
      </c>
      <c r="V301">
        <v>0.87429780000000001</v>
      </c>
      <c r="W301">
        <v>24.061540000000001</v>
      </c>
      <c r="X301">
        <v>0</v>
      </c>
      <c r="Y301">
        <v>0</v>
      </c>
      <c r="Z301">
        <v>0.87167689999999998</v>
      </c>
      <c r="AA301">
        <v>23.701779999999999</v>
      </c>
      <c r="AB301">
        <v>0</v>
      </c>
      <c r="AC301">
        <v>0</v>
      </c>
      <c r="AD301">
        <v>0.86901030000000001</v>
      </c>
      <c r="AE301">
        <v>23.455179999999999</v>
      </c>
      <c r="AF301">
        <v>0</v>
      </c>
      <c r="AG301">
        <v>0</v>
      </c>
      <c r="AH301">
        <v>0.86705639999999995</v>
      </c>
      <c r="AI301">
        <v>23.913540000000001</v>
      </c>
      <c r="AJ301">
        <v>0</v>
      </c>
      <c r="AK301">
        <v>0</v>
      </c>
      <c r="AL301">
        <v>0.86533409999999999</v>
      </c>
      <c r="AM301">
        <v>24.46651</v>
      </c>
      <c r="AN301">
        <v>0</v>
      </c>
      <c r="AO301">
        <v>0</v>
      </c>
      <c r="AP301">
        <v>0.86344449999999995</v>
      </c>
      <c r="AQ301">
        <v>25.018540000000002</v>
      </c>
      <c r="AR301">
        <v>0</v>
      </c>
      <c r="AS301">
        <v>0</v>
      </c>
      <c r="AT301">
        <v>0.8612822</v>
      </c>
      <c r="AU301">
        <v>25.420089999999998</v>
      </c>
      <c r="AV301">
        <v>0</v>
      </c>
      <c r="AW301">
        <v>0</v>
      </c>
      <c r="AX301">
        <v>0.85895869999999996</v>
      </c>
      <c r="AY301">
        <v>25.284680000000002</v>
      </c>
      <c r="AZ301">
        <v>0</v>
      </c>
      <c r="BA301">
        <v>0</v>
      </c>
      <c r="BB301">
        <v>0.85660700000000001</v>
      </c>
      <c r="BC301">
        <v>25.058859999999999</v>
      </c>
      <c r="BD301">
        <v>0</v>
      </c>
      <c r="BE301">
        <v>0</v>
      </c>
      <c r="BF301">
        <v>0.85450979999999999</v>
      </c>
      <c r="BG301">
        <v>24.855689999999999</v>
      </c>
      <c r="BH301">
        <v>0</v>
      </c>
      <c r="BI301">
        <v>0</v>
      </c>
      <c r="BJ301">
        <v>0.85305739999999997</v>
      </c>
      <c r="BK301">
        <v>24.920539999999999</v>
      </c>
      <c r="BL301">
        <v>3.4869500000000002E-28</v>
      </c>
      <c r="BM301">
        <v>1.299456E-25</v>
      </c>
      <c r="BN301">
        <v>0.85190080000000001</v>
      </c>
      <c r="BO301">
        <v>25.723579999999998</v>
      </c>
      <c r="BP301" s="1">
        <v>1.2740560000000001E-19</v>
      </c>
      <c r="BQ301" s="1">
        <v>3.714581E-17</v>
      </c>
      <c r="BR301">
        <v>0.85090719999999997</v>
      </c>
      <c r="BS301">
        <v>26.34873</v>
      </c>
      <c r="BT301" s="1">
        <v>3.6049630000000001E-12</v>
      </c>
      <c r="BU301" s="1">
        <v>8.8303880000000001E-10</v>
      </c>
      <c r="BV301">
        <v>0.84983799999999998</v>
      </c>
      <c r="BW301">
        <v>26.947800000000001</v>
      </c>
      <c r="BX301" s="1">
        <v>4.3555029999999998E-8</v>
      </c>
      <c r="BY301" s="1">
        <v>1.16243E-5</v>
      </c>
      <c r="BZ301">
        <v>0.84868109999999997</v>
      </c>
      <c r="CA301">
        <v>27.28565</v>
      </c>
      <c r="CB301" s="1">
        <v>2.4614140000000001E-5</v>
      </c>
      <c r="CC301" s="1">
        <v>6.9865129999999998E-3</v>
      </c>
      <c r="CD301">
        <v>0.84732450000000004</v>
      </c>
      <c r="CE301">
        <v>27.129100000000001</v>
      </c>
      <c r="CF301" s="1">
        <v>2.7557079999999999E-3</v>
      </c>
      <c r="CG301" s="1">
        <v>0.82351459999999999</v>
      </c>
      <c r="CH301">
        <v>0.84581919999999999</v>
      </c>
      <c r="CI301">
        <v>26.656310000000001</v>
      </c>
      <c r="CJ301" s="1">
        <v>9.5988909999999997E-2</v>
      </c>
      <c r="CK301" s="1">
        <v>30.067260000000001</v>
      </c>
      <c r="CL301">
        <v>0.84406190000000003</v>
      </c>
      <c r="CM301">
        <v>26.339269999999999</v>
      </c>
      <c r="CN301" s="1">
        <v>1.3304530000000001</v>
      </c>
      <c r="CO301" s="1">
        <v>434.76400000000001</v>
      </c>
      <c r="CP301">
        <v>0.84201289999999995</v>
      </c>
      <c r="CQ301">
        <v>26.295580000000001</v>
      </c>
      <c r="CR301" s="1">
        <v>8.6399279999999994</v>
      </c>
      <c r="CS301">
        <v>2936.3119999999999</v>
      </c>
      <c r="CT301">
        <v>0.83971070000000003</v>
      </c>
      <c r="CU301">
        <v>26.791170000000001</v>
      </c>
      <c r="CV301" s="1">
        <v>29.692550000000001</v>
      </c>
      <c r="CW301">
        <v>10467.64</v>
      </c>
      <c r="CX301">
        <v>0.83721699999999999</v>
      </c>
      <c r="CY301">
        <v>26.8447</v>
      </c>
      <c r="CZ301">
        <v>59.505369999999999</v>
      </c>
      <c r="DA301">
        <v>21699.32</v>
      </c>
      <c r="DB301">
        <v>0.83454110000000004</v>
      </c>
      <c r="DC301">
        <v>27.491029999999999</v>
      </c>
      <c r="DD301">
        <v>75.234459999999999</v>
      </c>
      <c r="DE301">
        <v>28318.67</v>
      </c>
      <c r="DF301">
        <v>0.83167570000000002</v>
      </c>
      <c r="DG301">
        <v>27.86824</v>
      </c>
      <c r="DH301">
        <v>64.209010000000006</v>
      </c>
      <c r="DI301">
        <v>24887.94</v>
      </c>
      <c r="DJ301">
        <v>0.8289706</v>
      </c>
      <c r="DK301">
        <v>27.74474</v>
      </c>
      <c r="DL301">
        <v>39.152439999999999</v>
      </c>
      <c r="DM301">
        <v>15585.95</v>
      </c>
      <c r="DN301">
        <v>0.82684380000000002</v>
      </c>
      <c r="DO301">
        <v>27.39629</v>
      </c>
      <c r="DP301">
        <v>17.942550000000001</v>
      </c>
      <c r="DQ301">
        <v>7313.558</v>
      </c>
      <c r="DR301">
        <v>0.82494469999999998</v>
      </c>
      <c r="DS301">
        <v>27.074649999999998</v>
      </c>
      <c r="DT301">
        <v>6.4717229999999999</v>
      </c>
      <c r="DU301">
        <v>2693.5990000000002</v>
      </c>
      <c r="DV301">
        <v>0.82325340000000002</v>
      </c>
      <c r="DW301">
        <v>26.927630000000001</v>
      </c>
      <c r="DX301">
        <v>1.9342900000000001</v>
      </c>
      <c r="DY301">
        <v>818.88199999999995</v>
      </c>
      <c r="DZ301">
        <v>0.82161810000000002</v>
      </c>
      <c r="EA301">
        <v>27.590669999999999</v>
      </c>
      <c r="EB301">
        <v>0.52367419999999998</v>
      </c>
      <c r="EC301">
        <v>223.1318</v>
      </c>
      <c r="ED301">
        <v>0.82004129999999997</v>
      </c>
      <c r="EE301">
        <v>28.265999999999998</v>
      </c>
      <c r="EF301">
        <v>0.16153490000000001</v>
      </c>
      <c r="EG301">
        <v>67.363020000000006</v>
      </c>
      <c r="EH301">
        <v>0.81846229999999998</v>
      </c>
      <c r="EI301">
        <v>28.98152</v>
      </c>
      <c r="EJ301">
        <v>8.2289840000000003E-2</v>
      </c>
      <c r="EK301">
        <v>32.703189999999999</v>
      </c>
      <c r="EL301">
        <v>0.81704529999999997</v>
      </c>
      <c r="EM301">
        <v>29.581679999999999</v>
      </c>
      <c r="EN301">
        <v>6.6902929999999999E-2</v>
      </c>
      <c r="EO301">
        <v>25.924790000000002</v>
      </c>
      <c r="EP301">
        <v>0.81609810000000005</v>
      </c>
      <c r="EQ301">
        <v>29.502420000000001</v>
      </c>
      <c r="ER301">
        <v>6.3156019999999993E-2</v>
      </c>
      <c r="ES301">
        <v>24.368230000000001</v>
      </c>
      <c r="ET301">
        <v>0.81500799999999995</v>
      </c>
      <c r="EU301">
        <v>28.953600000000002</v>
      </c>
      <c r="EV301">
        <v>6.0193469999999999E-2</v>
      </c>
      <c r="EW301">
        <v>23.259170000000001</v>
      </c>
      <c r="EX301">
        <v>0.81464239999999999</v>
      </c>
      <c r="EY301">
        <v>28.540320000000001</v>
      </c>
      <c r="EZ301">
        <v>5.6384070000000001E-2</v>
      </c>
      <c r="FA301">
        <v>21.814319999999999</v>
      </c>
      <c r="FB301">
        <v>0.81460589999999999</v>
      </c>
      <c r="FC301">
        <v>28.139150000000001</v>
      </c>
      <c r="FD301">
        <v>5.1925069999999997E-2</v>
      </c>
      <c r="FE301">
        <v>20.101330000000001</v>
      </c>
      <c r="FF301">
        <v>0.8148879</v>
      </c>
      <c r="FG301">
        <v>28.22354</v>
      </c>
      <c r="FH301" s="1">
        <v>4.7272170000000002E-2</v>
      </c>
      <c r="FI301">
        <v>18.304960000000001</v>
      </c>
      <c r="FJ301">
        <v>0.81518939999999995</v>
      </c>
      <c r="FK301">
        <v>28.235320000000002</v>
      </c>
      <c r="FL301" s="1">
        <v>4.2751919999999999E-2</v>
      </c>
      <c r="FM301">
        <v>16.551200000000001</v>
      </c>
      <c r="FN301">
        <v>0.81612839999999998</v>
      </c>
      <c r="FO301">
        <v>28.12435</v>
      </c>
      <c r="FP301" s="1">
        <v>3.853852E-2</v>
      </c>
      <c r="FQ301">
        <v>14.906079999999999</v>
      </c>
      <c r="FR301">
        <v>0.81684630000000003</v>
      </c>
      <c r="FS301">
        <v>28.03734</v>
      </c>
      <c r="FT301">
        <v>3.4620070000000003E-2</v>
      </c>
      <c r="FU301">
        <v>13.38434</v>
      </c>
      <c r="FV301">
        <v>0.81856779999999996</v>
      </c>
      <c r="FW301">
        <v>27.81147</v>
      </c>
      <c r="FX301" s="1">
        <v>3.1105480000000001E-2</v>
      </c>
      <c r="FY301">
        <v>12.004949999999999</v>
      </c>
      <c r="FZ301">
        <v>0.82054700000000003</v>
      </c>
      <c r="GA301">
        <v>27.613489999999999</v>
      </c>
      <c r="GB301">
        <v>2.7983810000000001E-2</v>
      </c>
      <c r="GC301">
        <v>10.77745</v>
      </c>
      <c r="GD301">
        <v>0.82214350000000003</v>
      </c>
      <c r="GE301">
        <v>27.430689999999998</v>
      </c>
      <c r="GF301" s="1">
        <v>2.5194149999999998E-2</v>
      </c>
      <c r="GG301">
        <v>9.6861759999999997</v>
      </c>
      <c r="GH301">
        <v>0.82329699999999995</v>
      </c>
      <c r="GI301">
        <v>27.396629999999998</v>
      </c>
      <c r="GJ301" s="1">
        <v>2.268322E-2</v>
      </c>
      <c r="GK301">
        <v>8.7097639999999998</v>
      </c>
      <c r="GL301">
        <v>0.82453690000000002</v>
      </c>
      <c r="GM301">
        <v>27.915099999999999</v>
      </c>
      <c r="GN301" s="1">
        <v>2.042739E-2</v>
      </c>
      <c r="GO301">
        <v>7.8359290000000001</v>
      </c>
      <c r="GP301">
        <v>0.82562360000000001</v>
      </c>
      <c r="GQ301">
        <v>28.422989999999999</v>
      </c>
      <c r="GR301" s="1">
        <v>1.8389880000000001E-2</v>
      </c>
      <c r="GS301">
        <v>7.0482360000000002</v>
      </c>
      <c r="GT301">
        <v>0.82682169999999999</v>
      </c>
      <c r="GU301">
        <v>28.941790000000001</v>
      </c>
      <c r="GV301" s="1">
        <v>1.6549479999999998E-2</v>
      </c>
      <c r="GW301">
        <v>6.3374839999999999</v>
      </c>
      <c r="GX301">
        <v>0.82743259999999996</v>
      </c>
      <c r="GY301">
        <v>29.244959999999999</v>
      </c>
      <c r="GZ301" s="1">
        <v>1.4892880000000001E-2</v>
      </c>
      <c r="HA301">
        <v>5.7000570000000002</v>
      </c>
      <c r="HB301">
        <v>0.82621230000000001</v>
      </c>
      <c r="HC301">
        <v>29.2302</v>
      </c>
      <c r="HD301" s="1">
        <v>1.340767E-2</v>
      </c>
      <c r="HE301">
        <v>5.1334039999999996</v>
      </c>
      <c r="HF301">
        <v>0.82553699999999997</v>
      </c>
      <c r="HG301">
        <v>28.743960000000001</v>
      </c>
      <c r="HH301" s="1">
        <v>1.2074649999999999E-2</v>
      </c>
      <c r="HI301">
        <v>4.6216970000000002</v>
      </c>
      <c r="HJ301">
        <v>0.82497330000000002</v>
      </c>
      <c r="HK301">
        <v>28.438839999999999</v>
      </c>
      <c r="HL301" s="1">
        <v>1.0868589999999999E-2</v>
      </c>
      <c r="HM301">
        <v>4.159281</v>
      </c>
      <c r="HN301">
        <v>0.82456370000000001</v>
      </c>
      <c r="HO301">
        <v>28.258839999999999</v>
      </c>
      <c r="HP301" s="1">
        <v>9.776402E-3</v>
      </c>
      <c r="HQ301">
        <v>3.7408760000000001</v>
      </c>
      <c r="HR301">
        <v>0.82435329999999996</v>
      </c>
      <c r="HS301">
        <v>28.469059999999999</v>
      </c>
      <c r="HT301" s="1">
        <v>8.7863239999999999E-3</v>
      </c>
      <c r="HU301">
        <v>3.360919</v>
      </c>
      <c r="HV301">
        <v>0.82430289999999995</v>
      </c>
      <c r="HW301">
        <v>28.840589999999999</v>
      </c>
      <c r="HX301" s="1">
        <v>7.8810890000000008E-3</v>
      </c>
      <c r="HY301">
        <v>3.0136880000000001</v>
      </c>
      <c r="HZ301">
        <v>0.82432899999999998</v>
      </c>
      <c r="IA301">
        <v>28.88006</v>
      </c>
      <c r="IB301" s="1">
        <v>7.0482469999999997E-3</v>
      </c>
      <c r="IC301">
        <v>2.6946490000000001</v>
      </c>
      <c r="ID301">
        <v>0.82433429999999996</v>
      </c>
      <c r="IE301">
        <v>28.940020000000001</v>
      </c>
      <c r="IF301" s="1">
        <v>6.2763489999999996E-3</v>
      </c>
      <c r="IG301">
        <v>2.3996029999999999</v>
      </c>
      <c r="IH301">
        <v>0.82436569999999998</v>
      </c>
      <c r="II301">
        <v>28.72542</v>
      </c>
      <c r="IJ301" s="1">
        <v>5.5559420000000003E-3</v>
      </c>
      <c r="IK301">
        <v>2.124835</v>
      </c>
      <c r="IL301">
        <v>0.82442000000000004</v>
      </c>
      <c r="IM301">
        <v>28.26651</v>
      </c>
      <c r="IN301" s="1">
        <v>4.8735940000000002E-3</v>
      </c>
      <c r="IO301">
        <v>1.86503</v>
      </c>
      <c r="IP301">
        <v>0.82446470000000005</v>
      </c>
      <c r="IQ301">
        <v>28.022459999999999</v>
      </c>
      <c r="IR301" s="1">
        <v>4.2137950000000002E-3</v>
      </c>
      <c r="IS301">
        <v>1.6144510000000001</v>
      </c>
      <c r="IT301">
        <v>0.82451730000000001</v>
      </c>
      <c r="IU301">
        <v>28.101520000000001</v>
      </c>
      <c r="IV301" s="1">
        <v>3.570274E-3</v>
      </c>
      <c r="IW301">
        <v>1.370158</v>
      </c>
      <c r="IX301">
        <v>0.82454629999999995</v>
      </c>
      <c r="IY301">
        <v>29.065840000000001</v>
      </c>
      <c r="IZ301" s="1">
        <v>2.9547200000000001E-3</v>
      </c>
      <c r="JA301">
        <v>1.1361479999999999</v>
      </c>
      <c r="JB301">
        <v>0.82456169999999995</v>
      </c>
      <c r="JC301">
        <v>29.889880000000002</v>
      </c>
      <c r="JD301" s="1">
        <v>2.395679E-3</v>
      </c>
      <c r="JE301">
        <v>0.9224523</v>
      </c>
      <c r="JF301">
        <v>0.82454050000000001</v>
      </c>
      <c r="JG301">
        <v>30.39723</v>
      </c>
      <c r="JH301" s="1">
        <v>1.921688E-3</v>
      </c>
      <c r="JI301">
        <v>0.74024639999999997</v>
      </c>
      <c r="JJ301">
        <v>0.82451110000000005</v>
      </c>
      <c r="JK301">
        <v>30.272459999999999</v>
      </c>
      <c r="JL301" s="1">
        <v>1.5491249999999999E-3</v>
      </c>
      <c r="JM301">
        <v>0.59612390000000004</v>
      </c>
      <c r="JN301">
        <v>0.82447740000000003</v>
      </c>
      <c r="JO301">
        <v>29.827400000000001</v>
      </c>
      <c r="JP301" s="1">
        <v>1.274837E-3</v>
      </c>
      <c r="JQ301">
        <v>0.48945119999999998</v>
      </c>
      <c r="JR301">
        <v>0.82440749999999996</v>
      </c>
      <c r="JS301">
        <v>29.07845</v>
      </c>
      <c r="JT301" s="1">
        <v>1.081093E-3</v>
      </c>
      <c r="JU301">
        <v>0.41391670000000003</v>
      </c>
      <c r="JV301">
        <v>0.82435080000000005</v>
      </c>
      <c r="JW301">
        <v>28.577470000000002</v>
      </c>
      <c r="JX301" s="1">
        <v>9.4503869999999995E-4</v>
      </c>
      <c r="JY301">
        <v>0.36090280000000002</v>
      </c>
      <c r="JZ301">
        <v>0.8242661</v>
      </c>
      <c r="KA301">
        <v>28.330850000000002</v>
      </c>
      <c r="KB301" s="1">
        <v>8.459502E-4</v>
      </c>
      <c r="KC301">
        <v>0.3225074</v>
      </c>
      <c r="KD301">
        <v>0.82415059999999996</v>
      </c>
      <c r="KE301">
        <v>28.854109999999999</v>
      </c>
      <c r="KF301" s="1">
        <v>7.6942929999999996E-4</v>
      </c>
      <c r="KG301">
        <v>0.293016</v>
      </c>
      <c r="KH301">
        <v>0.82405419999999996</v>
      </c>
      <c r="KI301">
        <v>29.238160000000001</v>
      </c>
      <c r="KJ301" s="1">
        <v>7.0743049999999995E-4</v>
      </c>
      <c r="KK301">
        <v>0.26916899999999999</v>
      </c>
      <c r="KL301">
        <v>0.82393620000000001</v>
      </c>
      <c r="KM301">
        <v>29.50788</v>
      </c>
      <c r="KN301" s="1">
        <v>6.5584080000000004E-4</v>
      </c>
      <c r="KO301">
        <v>0.24937319999999999</v>
      </c>
      <c r="KP301">
        <v>0.82381899999999997</v>
      </c>
      <c r="KQ301">
        <v>29.643070000000002</v>
      </c>
      <c r="KR301" s="1">
        <v>6.1277599999999999E-4</v>
      </c>
      <c r="KS301">
        <v>0.23284489999999999</v>
      </c>
      <c r="KT301">
        <v>0.82368459999999999</v>
      </c>
      <c r="KU301">
        <v>29.28566</v>
      </c>
      <c r="KV301" s="1">
        <v>5.7667299999999999E-4</v>
      </c>
      <c r="KW301">
        <v>0.2190097</v>
      </c>
      <c r="KX301">
        <v>0.82356969999999996</v>
      </c>
      <c r="KY301">
        <v>28.814039999999999</v>
      </c>
      <c r="KZ301" s="1">
        <v>5.4630550000000003E-4</v>
      </c>
      <c r="LA301">
        <v>0.20737050000000001</v>
      </c>
      <c r="LB301">
        <v>0.82344320000000004</v>
      </c>
      <c r="LC301">
        <v>28.579160000000002</v>
      </c>
      <c r="LD301" s="1">
        <v>5.204885E-4</v>
      </c>
      <c r="LE301">
        <v>0.1974902</v>
      </c>
      <c r="LF301">
        <v>0.82334949999999996</v>
      </c>
      <c r="LG301">
        <v>28.645669999999999</v>
      </c>
      <c r="LH301" s="1">
        <v>4.9838059999999997E-4</v>
      </c>
      <c r="LI301">
        <v>0.1890182</v>
      </c>
      <c r="LJ301">
        <v>0.82323349999999995</v>
      </c>
      <c r="LK301">
        <v>29.3384</v>
      </c>
      <c r="LL301" s="1">
        <v>4.7900800000000001E-4</v>
      </c>
      <c r="LM301">
        <v>0.18162700000000001</v>
      </c>
      <c r="LN301">
        <v>0.82312560000000001</v>
      </c>
      <c r="LO301">
        <v>29.885670000000001</v>
      </c>
      <c r="LP301" s="1">
        <v>4.6143300000000003E-4</v>
      </c>
      <c r="LQ301">
        <v>0.17494979999999999</v>
      </c>
      <c r="LR301">
        <v>0.82306239999999997</v>
      </c>
      <c r="LS301">
        <v>30.268380000000001</v>
      </c>
      <c r="LT301" s="1">
        <v>4.4479799999999999E-4</v>
      </c>
      <c r="LU301">
        <v>0.1686444</v>
      </c>
      <c r="LV301">
        <v>0.82301020000000003</v>
      </c>
      <c r="LW301">
        <v>30.32348</v>
      </c>
      <c r="LX301" s="1">
        <v>4.2845099999999999E-4</v>
      </c>
      <c r="LY301">
        <v>0.16244819999999999</v>
      </c>
      <c r="LZ301">
        <v>0.82294800000000001</v>
      </c>
      <c r="MA301">
        <v>29.997350000000001</v>
      </c>
      <c r="MB301" s="1">
        <v>4.1146150000000002E-4</v>
      </c>
      <c r="MC301">
        <v>0.1562393</v>
      </c>
      <c r="MD301">
        <v>0.82290339999999995</v>
      </c>
      <c r="ME301">
        <v>29.29813</v>
      </c>
      <c r="MF301" s="1">
        <v>3.9361479999999998E-4</v>
      </c>
      <c r="MG301">
        <v>0.15000140000000001</v>
      </c>
      <c r="MH301">
        <v>0.82288320000000004</v>
      </c>
      <c r="MI301">
        <v>28.828009999999999</v>
      </c>
      <c r="MJ301" s="1">
        <v>3.7598280000000002E-4</v>
      </c>
      <c r="MK301">
        <v>0.14377239999999999</v>
      </c>
      <c r="ML301">
        <v>0.82286689999999996</v>
      </c>
      <c r="MM301">
        <v>28.590170000000001</v>
      </c>
      <c r="MN301" s="1">
        <v>3.5875300000000001E-4</v>
      </c>
      <c r="MO301">
        <v>0.13761809999999999</v>
      </c>
      <c r="MP301">
        <v>0.8228569</v>
      </c>
      <c r="MQ301">
        <v>29.155999999999999</v>
      </c>
      <c r="MR301" s="1">
        <v>3.420184E-4</v>
      </c>
      <c r="MS301">
        <v>0.1315925</v>
      </c>
      <c r="MT301">
        <v>0.8228647</v>
      </c>
      <c r="MU301">
        <v>29.259499999999999</v>
      </c>
      <c r="MV301" s="1">
        <v>3.2586490000000002E-4</v>
      </c>
      <c r="MW301">
        <v>0.12573809999999999</v>
      </c>
      <c r="MX301">
        <v>0.82286049999999999</v>
      </c>
      <c r="MY301">
        <v>29.030429999999999</v>
      </c>
      <c r="MZ301" s="1">
        <v>3.104402E-4</v>
      </c>
      <c r="NA301">
        <v>0.12010120000000001</v>
      </c>
      <c r="NB301">
        <v>0.82286210000000004</v>
      </c>
      <c r="NC301">
        <v>28.764220000000002</v>
      </c>
      <c r="ND301" s="1">
        <v>2.9576400000000001E-4</v>
      </c>
      <c r="NE301">
        <v>0.11470519999999999</v>
      </c>
      <c r="NF301">
        <v>0.82286820000000005</v>
      </c>
      <c r="NG301">
        <v>28.526509999999998</v>
      </c>
      <c r="NH301" s="1">
        <v>2.8185219999999998E-4</v>
      </c>
      <c r="NI301">
        <v>0.10957169999999999</v>
      </c>
      <c r="NJ301">
        <v>0.82288550000000005</v>
      </c>
      <c r="NK301">
        <v>28.12397</v>
      </c>
      <c r="NL301" s="1">
        <v>2.6858520000000002E-4</v>
      </c>
      <c r="NM301">
        <v>0.1046589</v>
      </c>
      <c r="NN301">
        <v>0.82289829999999997</v>
      </c>
      <c r="NO301">
        <v>27.849769999999999</v>
      </c>
      <c r="NP301" s="1">
        <v>2.5580950000000002E-4</v>
      </c>
      <c r="NQ301">
        <v>9.9904889999999996E-2</v>
      </c>
      <c r="NR301">
        <v>0.82287370000000004</v>
      </c>
      <c r="NS301">
        <v>27.741910000000001</v>
      </c>
      <c r="NT301" s="1">
        <v>2.4337299999999999E-4</v>
      </c>
      <c r="NU301">
        <v>9.5258700000000002E-2</v>
      </c>
      <c r="NV301">
        <v>0.82286610000000004</v>
      </c>
      <c r="NW301">
        <v>28.52</v>
      </c>
      <c r="NX301" s="1">
        <v>2.3124650000000001E-4</v>
      </c>
      <c r="NY301">
        <v>9.0702859999999996E-2</v>
      </c>
      <c r="NZ301">
        <v>0.82288220000000001</v>
      </c>
      <c r="OA301">
        <v>29.23527</v>
      </c>
      <c r="OB301" s="1">
        <v>2.1955959999999999E-4</v>
      </c>
      <c r="OC301">
        <v>8.6284890000000003E-2</v>
      </c>
      <c r="OD301">
        <v>0.82286749999999997</v>
      </c>
      <c r="OE301">
        <v>29.480609999999999</v>
      </c>
      <c r="OF301" s="1">
        <v>2.0853049999999999E-4</v>
      </c>
      <c r="OG301">
        <v>8.2102919999999996E-2</v>
      </c>
      <c r="OH301">
        <v>0.8228898</v>
      </c>
      <c r="OI301">
        <v>29.56549</v>
      </c>
      <c r="OJ301" s="1">
        <v>1.98364E-4</v>
      </c>
      <c r="OK301">
        <v>7.8225950000000002E-2</v>
      </c>
    </row>
    <row r="302" spans="1:401" x14ac:dyDescent="0.35">
      <c r="A302">
        <v>308</v>
      </c>
      <c r="B302" t="s">
        <v>4</v>
      </c>
      <c r="C302" t="s">
        <v>181</v>
      </c>
      <c r="D302" t="s">
        <v>308</v>
      </c>
      <c r="E302">
        <v>882.74350000000004</v>
      </c>
      <c r="F302">
        <v>0.67684390000000005</v>
      </c>
      <c r="G302">
        <v>24.570219999999999</v>
      </c>
      <c r="H302">
        <v>0</v>
      </c>
      <c r="I302">
        <v>0</v>
      </c>
      <c r="J302">
        <v>0.67450900000000003</v>
      </c>
      <c r="K302">
        <v>24.705760000000001</v>
      </c>
      <c r="L302">
        <v>0</v>
      </c>
      <c r="M302">
        <v>0</v>
      </c>
      <c r="N302">
        <v>0.6721454</v>
      </c>
      <c r="O302">
        <v>24.88109</v>
      </c>
      <c r="P302">
        <v>0</v>
      </c>
      <c r="Q302">
        <v>0</v>
      </c>
      <c r="R302">
        <v>0.66981480000000004</v>
      </c>
      <c r="S302">
        <v>24.67088</v>
      </c>
      <c r="T302">
        <v>0</v>
      </c>
      <c r="U302">
        <v>0</v>
      </c>
      <c r="V302">
        <v>0.66745790000000005</v>
      </c>
      <c r="W302">
        <v>24.104299999999999</v>
      </c>
      <c r="X302">
        <v>0</v>
      </c>
      <c r="Y302">
        <v>0</v>
      </c>
      <c r="Z302">
        <v>0.6651456</v>
      </c>
      <c r="AA302">
        <v>23.737010000000001</v>
      </c>
      <c r="AB302">
        <v>0</v>
      </c>
      <c r="AC302">
        <v>0</v>
      </c>
      <c r="AD302">
        <v>0.6628328</v>
      </c>
      <c r="AE302">
        <v>23.480139999999999</v>
      </c>
      <c r="AF302">
        <v>0</v>
      </c>
      <c r="AG302">
        <v>0</v>
      </c>
      <c r="AH302">
        <v>0.66114320000000004</v>
      </c>
      <c r="AI302">
        <v>23.925609999999999</v>
      </c>
      <c r="AJ302">
        <v>0</v>
      </c>
      <c r="AK302">
        <v>0</v>
      </c>
      <c r="AL302">
        <v>0.65963050000000001</v>
      </c>
      <c r="AM302">
        <v>24.493390000000002</v>
      </c>
      <c r="AN302">
        <v>0</v>
      </c>
      <c r="AO302">
        <v>0</v>
      </c>
      <c r="AP302">
        <v>0.65793290000000004</v>
      </c>
      <c r="AQ302">
        <v>25.04607</v>
      </c>
      <c r="AR302">
        <v>0</v>
      </c>
      <c r="AS302">
        <v>0</v>
      </c>
      <c r="AT302">
        <v>0.65604850000000003</v>
      </c>
      <c r="AU302">
        <v>25.457789999999999</v>
      </c>
      <c r="AV302">
        <v>0</v>
      </c>
      <c r="AW302">
        <v>0</v>
      </c>
      <c r="AX302">
        <v>0.6539893</v>
      </c>
      <c r="AY302">
        <v>25.334150000000001</v>
      </c>
      <c r="AZ302">
        <v>0</v>
      </c>
      <c r="BA302">
        <v>0</v>
      </c>
      <c r="BB302">
        <v>0.65189249999999999</v>
      </c>
      <c r="BC302">
        <v>25.093540000000001</v>
      </c>
      <c r="BD302">
        <v>0</v>
      </c>
      <c r="BE302">
        <v>0</v>
      </c>
      <c r="BF302">
        <v>0.64981659999999997</v>
      </c>
      <c r="BG302">
        <v>24.885760000000001</v>
      </c>
      <c r="BH302">
        <v>0</v>
      </c>
      <c r="BI302">
        <v>0</v>
      </c>
      <c r="BJ302">
        <v>0.64797830000000001</v>
      </c>
      <c r="BK302">
        <v>24.929590000000001</v>
      </c>
      <c r="BL302">
        <v>4.865081E-29</v>
      </c>
      <c r="BM302">
        <v>1.9565880000000001E-26</v>
      </c>
      <c r="BN302">
        <v>0.64638370000000001</v>
      </c>
      <c r="BO302">
        <v>25.732399999999998</v>
      </c>
      <c r="BP302" s="1">
        <v>7.5438929999999997E-20</v>
      </c>
      <c r="BQ302" s="1">
        <v>2.2998150000000001E-17</v>
      </c>
      <c r="BR302">
        <v>0.64492890000000003</v>
      </c>
      <c r="BS302">
        <v>26.370069999999998</v>
      </c>
      <c r="BT302" s="1">
        <v>9.4640450000000006E-13</v>
      </c>
      <c r="BU302" s="1">
        <v>2.9337400000000003E-10</v>
      </c>
      <c r="BV302">
        <v>0.64347359999999998</v>
      </c>
      <c r="BW302">
        <v>26.972300000000001</v>
      </c>
      <c r="BX302" s="1">
        <v>1.9780569999999999E-8</v>
      </c>
      <c r="BY302" s="1">
        <v>6.072964E-6</v>
      </c>
      <c r="BZ302">
        <v>0.64199720000000005</v>
      </c>
      <c r="CA302">
        <v>27.31671</v>
      </c>
      <c r="CB302" s="1">
        <v>1.3547899999999999E-5</v>
      </c>
      <c r="CC302" s="1">
        <v>4.3424819999999999E-3</v>
      </c>
      <c r="CD302">
        <v>0.64037010000000005</v>
      </c>
      <c r="CE302">
        <v>27.17633</v>
      </c>
      <c r="CF302" s="1">
        <v>1.7279210000000001E-3</v>
      </c>
      <c r="CG302" s="1">
        <v>0.57699440000000002</v>
      </c>
      <c r="CH302">
        <v>0.63856069999999998</v>
      </c>
      <c r="CI302">
        <v>26.690629999999999</v>
      </c>
      <c r="CJ302" s="1">
        <v>6.6788959999999994E-2</v>
      </c>
      <c r="CK302" s="1">
        <v>23.199750000000002</v>
      </c>
      <c r="CL302">
        <v>0.63652359999999997</v>
      </c>
      <c r="CM302">
        <v>26.371289999999998</v>
      </c>
      <c r="CN302" s="1">
        <v>1.011287</v>
      </c>
      <c r="CO302" s="1">
        <v>364.21899999999999</v>
      </c>
      <c r="CP302">
        <v>0.63419539999999996</v>
      </c>
      <c r="CQ302">
        <v>26.317139999999998</v>
      </c>
      <c r="CR302" s="1">
        <v>7.0954490000000003</v>
      </c>
      <c r="CS302">
        <v>2643.7469999999998</v>
      </c>
      <c r="CT302">
        <v>0.63160070000000001</v>
      </c>
      <c r="CU302">
        <v>26.81298</v>
      </c>
      <c r="CV302" s="1">
        <v>26.122350000000001</v>
      </c>
      <c r="CW302">
        <v>10049.209999999999</v>
      </c>
      <c r="CX302">
        <v>0.62876339999999997</v>
      </c>
      <c r="CY302">
        <v>26.858170000000001</v>
      </c>
      <c r="CZ302">
        <v>55.687820000000002</v>
      </c>
      <c r="DA302">
        <v>22066.79</v>
      </c>
      <c r="DB302">
        <v>0.62570199999999998</v>
      </c>
      <c r="DC302">
        <v>27.48668</v>
      </c>
      <c r="DD302">
        <v>74.436160000000001</v>
      </c>
      <c r="DE302">
        <v>30329.64</v>
      </c>
      <c r="DF302">
        <v>0.6224132</v>
      </c>
      <c r="DG302">
        <v>27.894410000000001</v>
      </c>
      <c r="DH302">
        <v>66.800960000000003</v>
      </c>
      <c r="DI302">
        <v>27932.05</v>
      </c>
      <c r="DJ302">
        <v>0.61924590000000002</v>
      </c>
      <c r="DK302">
        <v>27.788969999999999</v>
      </c>
      <c r="DL302">
        <v>42.619990000000001</v>
      </c>
      <c r="DM302">
        <v>18243.05</v>
      </c>
      <c r="DN302">
        <v>0.61644330000000003</v>
      </c>
      <c r="DO302">
        <v>27.431709999999999</v>
      </c>
      <c r="DP302">
        <v>20.335190000000001</v>
      </c>
      <c r="DQ302">
        <v>8885.9660000000003</v>
      </c>
      <c r="DR302">
        <v>0.6135256</v>
      </c>
      <c r="DS302">
        <v>27.11797</v>
      </c>
      <c r="DT302">
        <v>7.5965400000000001</v>
      </c>
      <c r="DU302">
        <v>3381.145</v>
      </c>
      <c r="DV302">
        <v>0.6101065</v>
      </c>
      <c r="DW302">
        <v>26.963460000000001</v>
      </c>
      <c r="DX302">
        <v>2.3341780000000001</v>
      </c>
      <c r="DY302">
        <v>1054.96</v>
      </c>
      <c r="DZ302">
        <v>0.60668390000000005</v>
      </c>
      <c r="EA302">
        <v>27.623670000000001</v>
      </c>
      <c r="EB302">
        <v>0.6379165</v>
      </c>
      <c r="EC302">
        <v>290.56659999999999</v>
      </c>
      <c r="ED302">
        <v>0.60310339999999996</v>
      </c>
      <c r="EE302">
        <v>28.306830000000001</v>
      </c>
      <c r="EF302">
        <v>0.18888050000000001</v>
      </c>
      <c r="EG302">
        <v>84.987139999999997</v>
      </c>
      <c r="EH302">
        <v>0.59948310000000005</v>
      </c>
      <c r="EI302">
        <v>29.012119999999999</v>
      </c>
      <c r="EJ302">
        <v>8.7921890000000003E-2</v>
      </c>
      <c r="EK302">
        <v>38.100999999999999</v>
      </c>
      <c r="EL302">
        <v>0.59595260000000005</v>
      </c>
      <c r="EM302">
        <v>29.618400000000001</v>
      </c>
      <c r="EN302">
        <v>6.7969940000000006E-2</v>
      </c>
      <c r="EO302">
        <v>28.7805</v>
      </c>
      <c r="EP302">
        <v>0.59282509999999999</v>
      </c>
      <c r="EQ302">
        <v>29.550709999999999</v>
      </c>
      <c r="ER302">
        <v>6.3530320000000001E-2</v>
      </c>
      <c r="ES302">
        <v>26.798110000000001</v>
      </c>
      <c r="ET302">
        <v>0.58973589999999998</v>
      </c>
      <c r="EU302">
        <v>28.989879999999999</v>
      </c>
      <c r="EV302">
        <v>6.0628120000000001E-2</v>
      </c>
      <c r="EW302">
        <v>25.62218</v>
      </c>
      <c r="EX302">
        <v>0.5872155</v>
      </c>
      <c r="EY302">
        <v>28.584700000000002</v>
      </c>
      <c r="EZ302">
        <v>5.6953700000000003E-2</v>
      </c>
      <c r="FA302">
        <v>24.105309999999999</v>
      </c>
      <c r="FB302">
        <v>0.58466229999999997</v>
      </c>
      <c r="FC302">
        <v>28.19839</v>
      </c>
      <c r="FD302">
        <v>5.2565559999999997E-2</v>
      </c>
      <c r="FE302">
        <v>22.26895</v>
      </c>
      <c r="FF302">
        <v>0.58197160000000003</v>
      </c>
      <c r="FG302">
        <v>28.283709999999999</v>
      </c>
      <c r="FH302" s="1">
        <v>4.7924790000000002E-2</v>
      </c>
      <c r="FI302">
        <v>20.31476</v>
      </c>
      <c r="FJ302">
        <v>0.57935040000000004</v>
      </c>
      <c r="FK302">
        <v>28.307600000000001</v>
      </c>
      <c r="FL302" s="1">
        <v>4.33785E-2</v>
      </c>
      <c r="FM302">
        <v>18.38805</v>
      </c>
      <c r="FN302">
        <v>0.57687120000000003</v>
      </c>
      <c r="FO302">
        <v>28.166080000000001</v>
      </c>
      <c r="FP302">
        <v>3.9123669999999999E-2</v>
      </c>
      <c r="FQ302">
        <v>16.575299999999999</v>
      </c>
      <c r="FR302">
        <v>0.57395569999999996</v>
      </c>
      <c r="FS302">
        <v>28.06962</v>
      </c>
      <c r="FT302" s="1">
        <v>3.5160959999999998E-2</v>
      </c>
      <c r="FU302">
        <v>14.89681</v>
      </c>
      <c r="FV302">
        <v>0.57154119999999997</v>
      </c>
      <c r="FW302">
        <v>27.82527</v>
      </c>
      <c r="FX302" s="1">
        <v>3.1591800000000003E-2</v>
      </c>
      <c r="FY302">
        <v>13.375209999999999</v>
      </c>
      <c r="FZ302">
        <v>0.56932380000000005</v>
      </c>
      <c r="GA302">
        <v>27.614830000000001</v>
      </c>
      <c r="GB302" s="1">
        <v>2.841809E-2</v>
      </c>
      <c r="GC302">
        <v>12.01859</v>
      </c>
      <c r="GD302">
        <v>0.56695359999999995</v>
      </c>
      <c r="GE302">
        <v>27.437889999999999</v>
      </c>
      <c r="GF302" s="1">
        <v>2.5583209999999999E-2</v>
      </c>
      <c r="GG302">
        <v>10.81129</v>
      </c>
      <c r="GH302">
        <v>0.56422329999999998</v>
      </c>
      <c r="GI302">
        <v>27.415610000000001</v>
      </c>
      <c r="GJ302" s="1">
        <v>2.3033540000000002E-2</v>
      </c>
      <c r="GK302">
        <v>9.7313019999999995</v>
      </c>
      <c r="GL302">
        <v>0.56131759999999997</v>
      </c>
      <c r="GM302">
        <v>27.960760000000001</v>
      </c>
      <c r="GN302" s="1">
        <v>2.0743749999999998E-2</v>
      </c>
      <c r="GO302">
        <v>8.7640750000000001</v>
      </c>
      <c r="GP302">
        <v>0.55835500000000005</v>
      </c>
      <c r="GQ302">
        <v>28.496600000000001</v>
      </c>
      <c r="GR302">
        <v>1.8677059999999999E-2</v>
      </c>
      <c r="GS302">
        <v>7.8911629999999997</v>
      </c>
      <c r="GT302">
        <v>0.55540290000000003</v>
      </c>
      <c r="GU302">
        <v>29.020230000000002</v>
      </c>
      <c r="GV302" s="1">
        <v>1.681055E-2</v>
      </c>
      <c r="GW302">
        <v>7.1026670000000003</v>
      </c>
      <c r="GX302">
        <v>0.55266559999999998</v>
      </c>
      <c r="GY302">
        <v>29.30864</v>
      </c>
      <c r="GZ302" s="1">
        <v>1.512585E-2</v>
      </c>
      <c r="HA302">
        <v>6.3910479999999996</v>
      </c>
      <c r="HB302">
        <v>0.55034930000000004</v>
      </c>
      <c r="HC302">
        <v>29.269100000000002</v>
      </c>
      <c r="HD302" s="1">
        <v>1.3617840000000001E-2</v>
      </c>
      <c r="HE302">
        <v>5.7517149999999999</v>
      </c>
      <c r="HF302">
        <v>0.54863110000000004</v>
      </c>
      <c r="HG302">
        <v>28.749610000000001</v>
      </c>
      <c r="HH302" s="1">
        <v>1.22656E-2</v>
      </c>
      <c r="HI302">
        <v>5.1774930000000001</v>
      </c>
      <c r="HJ302">
        <v>0.54710689999999995</v>
      </c>
      <c r="HK302">
        <v>28.426729999999999</v>
      </c>
      <c r="HL302" s="1">
        <v>1.1042410000000001E-2</v>
      </c>
      <c r="HM302">
        <v>4.6589390000000002</v>
      </c>
      <c r="HN302">
        <v>0.54580079999999997</v>
      </c>
      <c r="HO302">
        <v>28.258859999999999</v>
      </c>
      <c r="HP302" s="1">
        <v>9.9346320000000005E-3</v>
      </c>
      <c r="HQ302">
        <v>4.1899610000000003</v>
      </c>
      <c r="HR302">
        <v>0.54481139999999995</v>
      </c>
      <c r="HS302">
        <v>28.49539</v>
      </c>
      <c r="HT302" s="1">
        <v>8.9312820000000005E-3</v>
      </c>
      <c r="HU302">
        <v>3.7642720000000001</v>
      </c>
      <c r="HV302">
        <v>0.54406080000000001</v>
      </c>
      <c r="HW302">
        <v>28.899159999999998</v>
      </c>
      <c r="HX302" s="1">
        <v>8.0143030000000004E-3</v>
      </c>
      <c r="HY302">
        <v>3.3755459999999999</v>
      </c>
      <c r="HZ302">
        <v>0.54344130000000002</v>
      </c>
      <c r="IA302">
        <v>28.945679999999999</v>
      </c>
      <c r="IB302" s="1">
        <v>7.17148E-3</v>
      </c>
      <c r="IC302">
        <v>3.0189720000000002</v>
      </c>
      <c r="ID302">
        <v>0.54298650000000004</v>
      </c>
      <c r="IE302">
        <v>28.990600000000001</v>
      </c>
      <c r="IF302" s="1">
        <v>6.3910759999999999E-3</v>
      </c>
      <c r="IG302">
        <v>2.689543</v>
      </c>
      <c r="IH302">
        <v>0.54262549999999998</v>
      </c>
      <c r="II302">
        <v>28.75714</v>
      </c>
      <c r="IJ302" s="1">
        <v>5.6636799999999999E-3</v>
      </c>
      <c r="IK302">
        <v>2.3832990000000001</v>
      </c>
      <c r="IL302">
        <v>0.54234159999999998</v>
      </c>
      <c r="IM302">
        <v>28.26737</v>
      </c>
      <c r="IN302" s="1">
        <v>4.97665E-3</v>
      </c>
      <c r="IO302">
        <v>2.0945879999999999</v>
      </c>
      <c r="IP302">
        <v>0.54210429999999998</v>
      </c>
      <c r="IQ302">
        <v>28.004519999999999</v>
      </c>
      <c r="IR302" s="1">
        <v>4.3141409999999996E-3</v>
      </c>
      <c r="IS302">
        <v>1.816905</v>
      </c>
      <c r="IT302">
        <v>0.54193159999999996</v>
      </c>
      <c r="IU302">
        <v>28.094059999999999</v>
      </c>
      <c r="IV302" s="1">
        <v>3.6679569999999999E-3</v>
      </c>
      <c r="IW302">
        <v>1.5463720000000001</v>
      </c>
      <c r="IX302">
        <v>0.54180870000000003</v>
      </c>
      <c r="IY302">
        <v>29.097449999999998</v>
      </c>
      <c r="IZ302" s="1">
        <v>3.0468460000000002E-3</v>
      </c>
      <c r="JA302">
        <v>1.2862769999999999</v>
      </c>
      <c r="JB302">
        <v>0.54171190000000002</v>
      </c>
      <c r="JC302">
        <v>29.972370000000002</v>
      </c>
      <c r="JD302" s="1">
        <v>2.4775050000000001E-3</v>
      </c>
      <c r="JE302">
        <v>1.04695</v>
      </c>
      <c r="JF302">
        <v>0.54161269999999995</v>
      </c>
      <c r="JG302">
        <v>30.499479999999998</v>
      </c>
      <c r="JH302" s="1">
        <v>1.9891370000000002E-3</v>
      </c>
      <c r="JI302">
        <v>0.84087970000000001</v>
      </c>
      <c r="JJ302">
        <v>0.5415198</v>
      </c>
      <c r="JK302">
        <v>30.367439999999998</v>
      </c>
      <c r="JL302" s="1">
        <v>1.600775E-3</v>
      </c>
      <c r="JM302">
        <v>0.67623999999999995</v>
      </c>
      <c r="JN302">
        <v>0.54141669999999997</v>
      </c>
      <c r="JO302">
        <v>29.899319999999999</v>
      </c>
      <c r="JP302" s="1">
        <v>1.312122E-3</v>
      </c>
      <c r="JQ302">
        <v>0.55336810000000003</v>
      </c>
      <c r="JR302">
        <v>0.54131030000000002</v>
      </c>
      <c r="JS302">
        <v>29.120439999999999</v>
      </c>
      <c r="JT302" s="1">
        <v>1.107219E-3</v>
      </c>
      <c r="JU302">
        <v>0.46595809999999999</v>
      </c>
      <c r="JV302">
        <v>0.54120979999999996</v>
      </c>
      <c r="JW302">
        <v>28.598130000000001</v>
      </c>
      <c r="JX302" s="1">
        <v>9.6353020000000005E-4</v>
      </c>
      <c r="JY302">
        <v>0.40467500000000001</v>
      </c>
      <c r="JZ302">
        <v>0.54104549999999996</v>
      </c>
      <c r="KA302">
        <v>28.348379999999999</v>
      </c>
      <c r="KB302" s="1">
        <v>8.5967770000000001E-4</v>
      </c>
      <c r="KC302">
        <v>0.36055419999999999</v>
      </c>
      <c r="KD302">
        <v>0.540937</v>
      </c>
      <c r="KE302">
        <v>28.893979999999999</v>
      </c>
      <c r="KF302" s="1">
        <v>7.8026759999999995E-4</v>
      </c>
      <c r="KG302">
        <v>0.32695770000000002</v>
      </c>
      <c r="KH302">
        <v>0.54076869999999999</v>
      </c>
      <c r="KI302">
        <v>29.309439999999999</v>
      </c>
      <c r="KJ302" s="1">
        <v>7.1632719999999996E-4</v>
      </c>
      <c r="KK302">
        <v>0.29993799999999998</v>
      </c>
      <c r="KL302">
        <v>0.54065220000000003</v>
      </c>
      <c r="KM302">
        <v>29.58989</v>
      </c>
      <c r="KN302" s="1">
        <v>6.6327159999999999E-4</v>
      </c>
      <c r="KO302">
        <v>0.27757589999999999</v>
      </c>
      <c r="KP302">
        <v>0.54047230000000002</v>
      </c>
      <c r="KQ302">
        <v>29.719360000000002</v>
      </c>
      <c r="KR302" s="1">
        <v>6.1897989999999995E-4</v>
      </c>
      <c r="KS302">
        <v>0.2588993</v>
      </c>
      <c r="KT302">
        <v>0.54030350000000005</v>
      </c>
      <c r="KU302">
        <v>29.341069999999998</v>
      </c>
      <c r="KV302" s="1">
        <v>5.8187379999999995E-4</v>
      </c>
      <c r="KW302">
        <v>0.24327170000000001</v>
      </c>
      <c r="KX302">
        <v>0.54013350000000004</v>
      </c>
      <c r="KY302">
        <v>28.824490000000001</v>
      </c>
      <c r="KZ302" s="1">
        <v>5.5069449999999996E-4</v>
      </c>
      <c r="LA302">
        <v>0.2301388</v>
      </c>
      <c r="LB302">
        <v>0.53996330000000003</v>
      </c>
      <c r="LC302">
        <v>28.562139999999999</v>
      </c>
      <c r="LD302" s="1">
        <v>5.2423319999999999E-4</v>
      </c>
      <c r="LE302">
        <v>0.21900500000000001</v>
      </c>
      <c r="LF302">
        <v>0.53980019999999995</v>
      </c>
      <c r="LG302">
        <v>28.627849999999999</v>
      </c>
      <c r="LH302" s="1">
        <v>5.0160609999999996E-4</v>
      </c>
      <c r="LI302">
        <v>0.20946880000000001</v>
      </c>
      <c r="LJ302">
        <v>0.53963139999999998</v>
      </c>
      <c r="LK302">
        <v>29.349039999999999</v>
      </c>
      <c r="LL302" s="1">
        <v>4.8185680000000002E-4</v>
      </c>
      <c r="LM302">
        <v>0.20117589999999999</v>
      </c>
      <c r="LN302">
        <v>0.53947339999999999</v>
      </c>
      <c r="LO302">
        <v>29.937390000000001</v>
      </c>
      <c r="LP302" s="1">
        <v>4.640534E-4</v>
      </c>
      <c r="LQ302">
        <v>0.1937236</v>
      </c>
      <c r="LR302">
        <v>0.53931549999999995</v>
      </c>
      <c r="LS302">
        <v>30.343260000000001</v>
      </c>
      <c r="LT302" s="1">
        <v>4.4732559999999998E-4</v>
      </c>
      <c r="LU302">
        <v>0.18673439999999999</v>
      </c>
      <c r="LV302">
        <v>0.53920639999999997</v>
      </c>
      <c r="LW302">
        <v>30.403169999999999</v>
      </c>
      <c r="LX302" s="1">
        <v>4.3096200000000001E-4</v>
      </c>
      <c r="LY302">
        <v>0.17989479999999999</v>
      </c>
      <c r="LZ302">
        <v>0.5390973</v>
      </c>
      <c r="MA302">
        <v>30.06531</v>
      </c>
      <c r="MB302" s="1">
        <v>4.1399950000000003E-4</v>
      </c>
      <c r="MC302">
        <v>0.17305599999999999</v>
      </c>
      <c r="MD302">
        <v>0.53900740000000003</v>
      </c>
      <c r="ME302">
        <v>29.33013</v>
      </c>
      <c r="MF302" s="1">
        <v>3.9614290000000003E-4</v>
      </c>
      <c r="MG302">
        <v>0.16617689999999999</v>
      </c>
      <c r="MH302">
        <v>0.53892759999999995</v>
      </c>
      <c r="MI302">
        <v>28.831630000000001</v>
      </c>
      <c r="MJ302" s="1">
        <v>3.7849550000000002E-4</v>
      </c>
      <c r="MK302">
        <v>0.1593096</v>
      </c>
      <c r="ML302">
        <v>0.53886069999999997</v>
      </c>
      <c r="MM302">
        <v>28.589379999999998</v>
      </c>
      <c r="MN302" s="1">
        <v>3.612121E-4</v>
      </c>
      <c r="MO302">
        <v>0.15251039999999999</v>
      </c>
      <c r="MP302">
        <v>0.53881179999999995</v>
      </c>
      <c r="MQ302">
        <v>29.17812</v>
      </c>
      <c r="MR302" s="1">
        <v>3.4440890000000002E-4</v>
      </c>
      <c r="MS302">
        <v>0.1458479</v>
      </c>
      <c r="MT302">
        <v>0.53878939999999997</v>
      </c>
      <c r="MU302">
        <v>29.316870000000002</v>
      </c>
      <c r="MV302" s="1">
        <v>3.2818129999999997E-4</v>
      </c>
      <c r="MW302">
        <v>0.13937160000000001</v>
      </c>
      <c r="MX302">
        <v>0.53876060000000003</v>
      </c>
      <c r="MY302">
        <v>29.085429999999999</v>
      </c>
      <c r="MZ302" s="1">
        <v>3.1265850000000001E-4</v>
      </c>
      <c r="NA302">
        <v>0.13312360000000001</v>
      </c>
      <c r="NB302">
        <v>0.5387499</v>
      </c>
      <c r="NC302">
        <v>28.807580000000002</v>
      </c>
      <c r="ND302" s="1">
        <v>2.9787349999999999E-4</v>
      </c>
      <c r="NE302">
        <v>0.1271417</v>
      </c>
      <c r="NF302">
        <v>0.53873309999999996</v>
      </c>
      <c r="NG302">
        <v>28.566929999999999</v>
      </c>
      <c r="NH302" s="1">
        <v>2.8385729999999998E-4</v>
      </c>
      <c r="NI302">
        <v>0.1214496</v>
      </c>
      <c r="NJ302">
        <v>0.53872439999999999</v>
      </c>
      <c r="NK302">
        <v>28.147570000000002</v>
      </c>
      <c r="NL302" s="1">
        <v>2.7050849999999999E-4</v>
      </c>
      <c r="NM302">
        <v>0.1160076</v>
      </c>
      <c r="NN302">
        <v>0.53873309999999996</v>
      </c>
      <c r="NO302">
        <v>27.85493</v>
      </c>
      <c r="NP302" s="1">
        <v>2.5767779999999999E-4</v>
      </c>
      <c r="NQ302">
        <v>0.1107518</v>
      </c>
      <c r="NR302">
        <v>0.53873219999999999</v>
      </c>
      <c r="NS302">
        <v>27.74194</v>
      </c>
      <c r="NT302" s="1">
        <v>2.4520009999999998E-4</v>
      </c>
      <c r="NU302">
        <v>0.10561710000000001</v>
      </c>
      <c r="NV302">
        <v>0.53872310000000001</v>
      </c>
      <c r="NW302">
        <v>28.543990000000001</v>
      </c>
      <c r="NX302" s="1">
        <v>2.3303159999999999E-4</v>
      </c>
      <c r="NY302">
        <v>0.1005827</v>
      </c>
      <c r="NZ302">
        <v>0.53872439999999999</v>
      </c>
      <c r="OA302">
        <v>29.302420000000001</v>
      </c>
      <c r="OB302" s="1">
        <v>2.2127090000000001E-4</v>
      </c>
      <c r="OC302">
        <v>9.5690849999999994E-2</v>
      </c>
      <c r="OD302">
        <v>0.53871170000000002</v>
      </c>
      <c r="OE302">
        <v>29.56232</v>
      </c>
      <c r="OF302" s="1">
        <v>2.101301E-4</v>
      </c>
      <c r="OG302">
        <v>9.1044689999999998E-2</v>
      </c>
      <c r="OH302">
        <v>0.53871769999999997</v>
      </c>
      <c r="OI302">
        <v>29.640059999999998</v>
      </c>
      <c r="OJ302" s="1">
        <v>1.9982910000000001E-4</v>
      </c>
      <c r="OK302">
        <v>8.6725159999999996E-2</v>
      </c>
    </row>
    <row r="303" spans="1:401" x14ac:dyDescent="0.35">
      <c r="A303">
        <v>309</v>
      </c>
      <c r="B303" t="s">
        <v>4</v>
      </c>
      <c r="C303" t="s">
        <v>181</v>
      </c>
      <c r="D303" t="s">
        <v>309</v>
      </c>
      <c r="E303">
        <v>837.66049999999996</v>
      </c>
      <c r="F303">
        <v>0.73403640000000003</v>
      </c>
      <c r="G303">
        <v>24.590039999999998</v>
      </c>
      <c r="H303">
        <v>0</v>
      </c>
      <c r="I303">
        <v>0</v>
      </c>
      <c r="J303">
        <v>0.7311434</v>
      </c>
      <c r="K303">
        <v>24.727139999999999</v>
      </c>
      <c r="L303">
        <v>0</v>
      </c>
      <c r="M303">
        <v>0</v>
      </c>
      <c r="N303">
        <v>0.72826040000000003</v>
      </c>
      <c r="O303">
        <v>24.909279999999999</v>
      </c>
      <c r="P303">
        <v>0</v>
      </c>
      <c r="Q303">
        <v>0</v>
      </c>
      <c r="R303">
        <v>0.72538239999999998</v>
      </c>
      <c r="S303">
        <v>24.719159999999999</v>
      </c>
      <c r="T303">
        <v>0</v>
      </c>
      <c r="U303">
        <v>0</v>
      </c>
      <c r="V303">
        <v>0.7225182</v>
      </c>
      <c r="W303">
        <v>24.14106</v>
      </c>
      <c r="X303">
        <v>0</v>
      </c>
      <c r="Y303">
        <v>0</v>
      </c>
      <c r="Z303">
        <v>0.71968790000000005</v>
      </c>
      <c r="AA303">
        <v>23.766120000000001</v>
      </c>
      <c r="AB303">
        <v>0</v>
      </c>
      <c r="AC303">
        <v>0</v>
      </c>
      <c r="AD303">
        <v>0.71684590000000004</v>
      </c>
      <c r="AE303">
        <v>23.501100000000001</v>
      </c>
      <c r="AF303">
        <v>0</v>
      </c>
      <c r="AG303">
        <v>0</v>
      </c>
      <c r="AH303">
        <v>0.71484219999999998</v>
      </c>
      <c r="AI303">
        <v>23.926649999999999</v>
      </c>
      <c r="AJ303">
        <v>0</v>
      </c>
      <c r="AK303">
        <v>0</v>
      </c>
      <c r="AL303">
        <v>0.71290609999999999</v>
      </c>
      <c r="AM303">
        <v>24.508769999999998</v>
      </c>
      <c r="AN303">
        <v>0</v>
      </c>
      <c r="AO303">
        <v>0</v>
      </c>
      <c r="AP303">
        <v>0.71078750000000002</v>
      </c>
      <c r="AQ303">
        <v>25.06204</v>
      </c>
      <c r="AR303">
        <v>0</v>
      </c>
      <c r="AS303">
        <v>0</v>
      </c>
      <c r="AT303">
        <v>0.70841290000000001</v>
      </c>
      <c r="AU303">
        <v>25.482980000000001</v>
      </c>
      <c r="AV303">
        <v>0</v>
      </c>
      <c r="AW303">
        <v>0</v>
      </c>
      <c r="AX303">
        <v>0.70582400000000001</v>
      </c>
      <c r="AY303">
        <v>25.37424</v>
      </c>
      <c r="AZ303">
        <v>0</v>
      </c>
      <c r="BA303">
        <v>0</v>
      </c>
      <c r="BB303">
        <v>0.70314600000000005</v>
      </c>
      <c r="BC303">
        <v>25.121289999999998</v>
      </c>
      <c r="BD303">
        <v>0</v>
      </c>
      <c r="BE303">
        <v>0</v>
      </c>
      <c r="BF303">
        <v>0.70061589999999996</v>
      </c>
      <c r="BG303">
        <v>24.91076</v>
      </c>
      <c r="BH303">
        <v>0</v>
      </c>
      <c r="BI303">
        <v>0</v>
      </c>
      <c r="BJ303">
        <v>0.69868050000000004</v>
      </c>
      <c r="BK303">
        <v>24.935590000000001</v>
      </c>
      <c r="BL303">
        <v>5.939067E-30</v>
      </c>
      <c r="BM303">
        <v>1.9771959999999999E-27</v>
      </c>
      <c r="BN303">
        <v>0.69700839999999997</v>
      </c>
      <c r="BO303">
        <v>25.73049</v>
      </c>
      <c r="BP303" s="1">
        <v>4.1014709999999998E-20</v>
      </c>
      <c r="BQ303" s="1">
        <v>1.062253E-17</v>
      </c>
      <c r="BR303">
        <v>0.69545009999999996</v>
      </c>
      <c r="BS303">
        <v>26.381789999999999</v>
      </c>
      <c r="BT303" s="1">
        <v>2.9363969999999998E-13</v>
      </c>
      <c r="BU303" s="1">
        <v>7.6274490000000006E-11</v>
      </c>
      <c r="BV303">
        <v>0.69395019999999996</v>
      </c>
      <c r="BW303">
        <v>26.986270000000001</v>
      </c>
      <c r="BX303" s="1">
        <v>9.8694899999999996E-9</v>
      </c>
      <c r="BY303" s="1">
        <v>2.622518E-6</v>
      </c>
      <c r="BZ303">
        <v>0.69239280000000003</v>
      </c>
      <c r="CA303">
        <v>27.337119999999999</v>
      </c>
      <c r="CB303" s="1">
        <v>7.9582850000000003E-6</v>
      </c>
      <c r="CC303" s="1">
        <v>2.2093109999999998E-3</v>
      </c>
      <c r="CD303">
        <v>0.69072069999999997</v>
      </c>
      <c r="CE303">
        <v>27.214390000000002</v>
      </c>
      <c r="CF303" s="1">
        <v>1.1363149999999999E-3</v>
      </c>
      <c r="CG303" s="1">
        <v>0.32730920000000002</v>
      </c>
      <c r="CH303">
        <v>0.68883799999999995</v>
      </c>
      <c r="CI303">
        <v>26.720389999999998</v>
      </c>
      <c r="CJ303" s="1">
        <v>4.8127049999999998E-2</v>
      </c>
      <c r="CK303" s="1">
        <v>14.340870000000001</v>
      </c>
      <c r="CL303">
        <v>0.68673430000000002</v>
      </c>
      <c r="CM303">
        <v>26.397729999999999</v>
      </c>
      <c r="CN303" s="1">
        <v>0.78813549999999999</v>
      </c>
      <c r="CO303" s="1">
        <v>242.0034</v>
      </c>
      <c r="CP303">
        <v>0.68432059999999995</v>
      </c>
      <c r="CQ303">
        <v>26.333739999999999</v>
      </c>
      <c r="CR303" s="1">
        <v>5.9239509999999997</v>
      </c>
      <c r="CS303">
        <v>1869.9449999999999</v>
      </c>
      <c r="CT303">
        <v>0.68165229999999999</v>
      </c>
      <c r="CU303">
        <v>26.82527</v>
      </c>
      <c r="CV303" s="1">
        <v>23.18892</v>
      </c>
      <c r="CW303">
        <v>7510.0510000000004</v>
      </c>
      <c r="CX303">
        <v>0.67869109999999999</v>
      </c>
      <c r="CY303">
        <v>26.86966</v>
      </c>
      <c r="CZ303">
        <v>52.228769999999997</v>
      </c>
      <c r="DA303">
        <v>17317.91</v>
      </c>
      <c r="DB303">
        <v>0.67548160000000002</v>
      </c>
      <c r="DC303">
        <v>27.476120000000002</v>
      </c>
      <c r="DD303">
        <v>73.342070000000007</v>
      </c>
      <c r="DE303">
        <v>24865.34</v>
      </c>
      <c r="DF303">
        <v>0.67200570000000004</v>
      </c>
      <c r="DG303">
        <v>27.911930000000002</v>
      </c>
      <c r="DH303">
        <v>68.809420000000003</v>
      </c>
      <c r="DI303">
        <v>23813.7</v>
      </c>
      <c r="DJ303">
        <v>0.66876400000000003</v>
      </c>
      <c r="DK303">
        <v>27.824770000000001</v>
      </c>
      <c r="DL303">
        <v>45.688769999999998</v>
      </c>
      <c r="DM303">
        <v>16110.11</v>
      </c>
      <c r="DN303">
        <v>0.6659678</v>
      </c>
      <c r="DO303">
        <v>27.461220000000001</v>
      </c>
      <c r="DP303">
        <v>22.584150000000001</v>
      </c>
      <c r="DQ303">
        <v>8096.0879999999997</v>
      </c>
      <c r="DR303">
        <v>0.66321269999999999</v>
      </c>
      <c r="DS303">
        <v>27.153210000000001</v>
      </c>
      <c r="DT303">
        <v>8.7002489999999995</v>
      </c>
      <c r="DU303">
        <v>3165.7179999999998</v>
      </c>
      <c r="DV303">
        <v>0.6605567</v>
      </c>
      <c r="DW303">
        <v>26.992529999999999</v>
      </c>
      <c r="DX303">
        <v>2.7399110000000002</v>
      </c>
      <c r="DY303">
        <v>1009.385</v>
      </c>
      <c r="DZ303">
        <v>0.65790649999999995</v>
      </c>
      <c r="EA303">
        <v>27.643509999999999</v>
      </c>
      <c r="EB303">
        <v>0.75707170000000001</v>
      </c>
      <c r="EC303">
        <v>281.03269999999998</v>
      </c>
      <c r="ED303">
        <v>0.65514939999999999</v>
      </c>
      <c r="EE303">
        <v>28.334990000000001</v>
      </c>
      <c r="EF303">
        <v>0.21809529999999999</v>
      </c>
      <c r="EG303">
        <v>80.550619999999995</v>
      </c>
      <c r="EH303">
        <v>0.65243079999999998</v>
      </c>
      <c r="EI303">
        <v>29.032319999999999</v>
      </c>
      <c r="EJ303">
        <v>9.4087309999999993E-2</v>
      </c>
      <c r="EK303">
        <v>33.892670000000003</v>
      </c>
      <c r="EL303">
        <v>0.64976900000000004</v>
      </c>
      <c r="EM303">
        <v>29.643439999999998</v>
      </c>
      <c r="EN303">
        <v>6.9152930000000001E-2</v>
      </c>
      <c r="EO303">
        <v>24.470790000000001</v>
      </c>
      <c r="EP303">
        <v>0.64739579999999997</v>
      </c>
      <c r="EQ303">
        <v>29.59064</v>
      </c>
      <c r="ER303">
        <v>6.3897330000000002E-2</v>
      </c>
      <c r="ES303">
        <v>22.550999999999998</v>
      </c>
      <c r="ET303">
        <v>0.64516099999999998</v>
      </c>
      <c r="EU303">
        <v>29.02243</v>
      </c>
      <c r="EV303">
        <v>6.1012829999999997E-2</v>
      </c>
      <c r="EW303">
        <v>21.584009999999999</v>
      </c>
      <c r="EX303">
        <v>0.64394300000000004</v>
      </c>
      <c r="EY303">
        <v>28.62107</v>
      </c>
      <c r="EZ303">
        <v>5.7461560000000002E-2</v>
      </c>
      <c r="FA303">
        <v>20.36204</v>
      </c>
      <c r="FB303">
        <v>0.64295659999999999</v>
      </c>
      <c r="FC303">
        <v>28.247250000000001</v>
      </c>
      <c r="FD303">
        <v>5.3142490000000001E-2</v>
      </c>
      <c r="FE303">
        <v>18.854649999999999</v>
      </c>
      <c r="FF303">
        <v>0.64226939999999999</v>
      </c>
      <c r="FG303">
        <v>28.329260000000001</v>
      </c>
      <c r="FH303" s="1">
        <v>4.8516139999999999E-2</v>
      </c>
      <c r="FI303">
        <v>17.224920000000001</v>
      </c>
      <c r="FJ303">
        <v>0.64177280000000003</v>
      </c>
      <c r="FK303">
        <v>28.36647</v>
      </c>
      <c r="FL303" s="1">
        <v>4.3948420000000002E-2</v>
      </c>
      <c r="FM303">
        <v>15.605729999999999</v>
      </c>
      <c r="FN303">
        <v>0.64151879999999994</v>
      </c>
      <c r="FO303">
        <v>28.2013</v>
      </c>
      <c r="FP303" s="1">
        <v>3.9654639999999998E-2</v>
      </c>
      <c r="FQ303">
        <v>14.07475</v>
      </c>
      <c r="FR303">
        <v>0.6409357</v>
      </c>
      <c r="FS303">
        <v>28.098759999999999</v>
      </c>
      <c r="FT303" s="1">
        <v>3.5652629999999998E-2</v>
      </c>
      <c r="FU303">
        <v>12.654669999999999</v>
      </c>
      <c r="FV303">
        <v>0.64043240000000001</v>
      </c>
      <c r="FW303">
        <v>27.839690000000001</v>
      </c>
      <c r="FX303" s="1">
        <v>3.203338E-2</v>
      </c>
      <c r="FY303">
        <v>11.366809999999999</v>
      </c>
      <c r="FZ303">
        <v>0.64011439999999997</v>
      </c>
      <c r="GA303">
        <v>27.617339999999999</v>
      </c>
      <c r="GB303" s="1">
        <v>2.8811449999999999E-2</v>
      </c>
      <c r="GC303">
        <v>10.21862</v>
      </c>
      <c r="GD303">
        <v>0.63957489999999995</v>
      </c>
      <c r="GE303">
        <v>27.443909999999999</v>
      </c>
      <c r="GF303" s="1">
        <v>2.593459E-2</v>
      </c>
      <c r="GG303">
        <v>9.1968460000000007</v>
      </c>
      <c r="GH303">
        <v>0.63861900000000005</v>
      </c>
      <c r="GI303">
        <v>27.428090000000001</v>
      </c>
      <c r="GJ303" s="1">
        <v>2.3349430000000001E-2</v>
      </c>
      <c r="GK303">
        <v>8.2827479999999998</v>
      </c>
      <c r="GL303">
        <v>0.63765380000000005</v>
      </c>
      <c r="GM303">
        <v>27.990259999999999</v>
      </c>
      <c r="GN303">
        <v>2.102803E-2</v>
      </c>
      <c r="GO303">
        <v>7.4622260000000002</v>
      </c>
      <c r="GP303">
        <v>0.63670740000000003</v>
      </c>
      <c r="GQ303">
        <v>28.55124</v>
      </c>
      <c r="GR303" s="1">
        <v>1.8935009999999999E-2</v>
      </c>
      <c r="GS303">
        <v>6.7215769999999999</v>
      </c>
      <c r="GT303">
        <v>0.63585539999999996</v>
      </c>
      <c r="GU303">
        <v>29.082280000000001</v>
      </c>
      <c r="GV303" s="1">
        <v>1.704468E-2</v>
      </c>
      <c r="GW303">
        <v>6.0517310000000002</v>
      </c>
      <c r="GX303">
        <v>0.63524899999999995</v>
      </c>
      <c r="GY303">
        <v>29.362189999999998</v>
      </c>
      <c r="GZ303" s="1">
        <v>1.533726E-2</v>
      </c>
      <c r="HA303">
        <v>5.4464629999999996</v>
      </c>
      <c r="HB303">
        <v>0.635019</v>
      </c>
      <c r="HC303">
        <v>29.306470000000001</v>
      </c>
      <c r="HD303" s="1">
        <v>1.3806880000000001E-2</v>
      </c>
      <c r="HE303">
        <v>4.9018949999999997</v>
      </c>
      <c r="HF303">
        <v>0.63469209999999998</v>
      </c>
      <c r="HG303">
        <v>28.76107</v>
      </c>
      <c r="HH303" s="1">
        <v>1.243616E-2</v>
      </c>
      <c r="HI303">
        <v>4.4142989999999998</v>
      </c>
      <c r="HJ303">
        <v>0.63445870000000004</v>
      </c>
      <c r="HK303">
        <v>28.418890000000001</v>
      </c>
      <c r="HL303" s="1">
        <v>1.1197E-2</v>
      </c>
      <c r="HM303">
        <v>3.9740530000000001</v>
      </c>
      <c r="HN303">
        <v>0.63431119999999996</v>
      </c>
      <c r="HO303">
        <v>28.257560000000002</v>
      </c>
      <c r="HP303" s="1">
        <v>1.007454E-2</v>
      </c>
      <c r="HQ303">
        <v>3.5756209999999999</v>
      </c>
      <c r="HR303">
        <v>0.63441930000000002</v>
      </c>
      <c r="HS303">
        <v>28.511150000000001</v>
      </c>
      <c r="HT303" s="1">
        <v>9.0586569999999995E-3</v>
      </c>
      <c r="HU303">
        <v>3.2136819999999999</v>
      </c>
      <c r="HV303">
        <v>0.63467390000000001</v>
      </c>
      <c r="HW303">
        <v>28.941990000000001</v>
      </c>
      <c r="HX303" s="1">
        <v>8.1308820000000007E-3</v>
      </c>
      <c r="HY303">
        <v>2.8831500000000001</v>
      </c>
      <c r="HZ303">
        <v>0.63491589999999998</v>
      </c>
      <c r="IA303">
        <v>28.998899999999999</v>
      </c>
      <c r="IB303" s="1">
        <v>7.2787520000000003E-3</v>
      </c>
      <c r="IC303">
        <v>2.5799240000000001</v>
      </c>
      <c r="ID303">
        <v>0.63519349999999997</v>
      </c>
      <c r="IE303">
        <v>29.032520000000002</v>
      </c>
      <c r="IF303" s="1">
        <v>6.4905320000000002E-3</v>
      </c>
      <c r="IG303">
        <v>2.299963</v>
      </c>
      <c r="IH303">
        <v>0.63542089999999996</v>
      </c>
      <c r="II303">
        <v>28.7895</v>
      </c>
      <c r="IJ303" s="1">
        <v>5.7564840000000001E-3</v>
      </c>
      <c r="IK303">
        <v>2.0397980000000002</v>
      </c>
      <c r="IL303">
        <v>0.63561979999999996</v>
      </c>
      <c r="IM303">
        <v>28.273510000000002</v>
      </c>
      <c r="IN303" s="1">
        <v>5.0648580000000002E-3</v>
      </c>
      <c r="IO303">
        <v>1.7949459999999999</v>
      </c>
      <c r="IP303">
        <v>0.63580420000000004</v>
      </c>
      <c r="IQ303">
        <v>27.990880000000001</v>
      </c>
      <c r="IR303" s="1">
        <v>4.399638E-3</v>
      </c>
      <c r="IS303">
        <v>1.5599559999999999</v>
      </c>
      <c r="IT303">
        <v>0.63597230000000005</v>
      </c>
      <c r="IU303">
        <v>28.08211</v>
      </c>
      <c r="IV303" s="1">
        <v>3.7512829999999998E-3</v>
      </c>
      <c r="IW303">
        <v>1.331167</v>
      </c>
      <c r="IX303">
        <v>0.63608969999999998</v>
      </c>
      <c r="IY303">
        <v>29.1097</v>
      </c>
      <c r="IZ303" s="1">
        <v>3.1257479999999998E-3</v>
      </c>
      <c r="JA303">
        <v>1.1104540000000001</v>
      </c>
      <c r="JB303">
        <v>0.63618609999999998</v>
      </c>
      <c r="JC303">
        <v>30.032039999999999</v>
      </c>
      <c r="JD303" s="1">
        <v>2.5481789999999998E-3</v>
      </c>
      <c r="JE303">
        <v>0.9060435</v>
      </c>
      <c r="JF303">
        <v>0.63624970000000003</v>
      </c>
      <c r="JG303">
        <v>30.581689999999998</v>
      </c>
      <c r="JH303" s="1">
        <v>2.0480089999999999E-3</v>
      </c>
      <c r="JI303">
        <v>0.72846900000000003</v>
      </c>
      <c r="JJ303">
        <v>0.63629360000000001</v>
      </c>
      <c r="JK303">
        <v>30.449809999999999</v>
      </c>
      <c r="JL303" s="1">
        <v>1.646303E-3</v>
      </c>
      <c r="JM303">
        <v>0.58530579999999999</v>
      </c>
      <c r="JN303">
        <v>0.63630379999999997</v>
      </c>
      <c r="JO303">
        <v>29.967680000000001</v>
      </c>
      <c r="JP303" s="1">
        <v>1.345214E-3</v>
      </c>
      <c r="JQ303">
        <v>0.47762909999999997</v>
      </c>
      <c r="JR303">
        <v>0.63631320000000002</v>
      </c>
      <c r="JS303">
        <v>29.163779999999999</v>
      </c>
      <c r="JT303" s="1">
        <v>1.130465E-3</v>
      </c>
      <c r="JU303">
        <v>0.4006827</v>
      </c>
      <c r="JV303">
        <v>0.63627460000000002</v>
      </c>
      <c r="JW303">
        <v>28.62021</v>
      </c>
      <c r="JX303" s="1">
        <v>9.7992919999999989E-4</v>
      </c>
      <c r="JY303">
        <v>0.34673799999999999</v>
      </c>
      <c r="JZ303">
        <v>0.63624840000000005</v>
      </c>
      <c r="KA303">
        <v>28.361809999999998</v>
      </c>
      <c r="KB303" s="1">
        <v>8.7175740000000005E-4</v>
      </c>
      <c r="KC303">
        <v>0.30808600000000003</v>
      </c>
      <c r="KD303">
        <v>0.63618560000000002</v>
      </c>
      <c r="KE303">
        <v>28.920570000000001</v>
      </c>
      <c r="KF303" s="1">
        <v>7.8972220000000004E-4</v>
      </c>
      <c r="KG303">
        <v>0.27888819999999998</v>
      </c>
      <c r="KH303">
        <v>0.63617999999999997</v>
      </c>
      <c r="KI303">
        <v>29.363810000000001</v>
      </c>
      <c r="KJ303" s="1">
        <v>7.2406719999999996E-4</v>
      </c>
      <c r="KK303">
        <v>0.25552560000000002</v>
      </c>
      <c r="KL303">
        <v>0.63611320000000005</v>
      </c>
      <c r="KM303">
        <v>29.657540000000001</v>
      </c>
      <c r="KN303" s="1">
        <v>6.6972679999999999E-4</v>
      </c>
      <c r="KO303">
        <v>0.2362515</v>
      </c>
      <c r="KP303">
        <v>0.63605330000000004</v>
      </c>
      <c r="KQ303">
        <v>29.783169999999998</v>
      </c>
      <c r="KR303" s="1">
        <v>6.2436309999999999E-4</v>
      </c>
      <c r="KS303">
        <v>0.2201466</v>
      </c>
      <c r="KT303">
        <v>0.63602709999999996</v>
      </c>
      <c r="KU303">
        <v>29.395160000000001</v>
      </c>
      <c r="KV303" s="1">
        <v>5.8639960000000002E-4</v>
      </c>
      <c r="KW303">
        <v>0.20668230000000001</v>
      </c>
      <c r="KX303">
        <v>0.63596759999999997</v>
      </c>
      <c r="KY303">
        <v>28.84084</v>
      </c>
      <c r="KZ303" s="1">
        <v>5.5450970000000004E-4</v>
      </c>
      <c r="LA303">
        <v>0.19537270000000001</v>
      </c>
      <c r="LB303">
        <v>0.63590659999999999</v>
      </c>
      <c r="LC303">
        <v>28.550889999999999</v>
      </c>
      <c r="LD303" s="1">
        <v>5.2748040000000001E-4</v>
      </c>
      <c r="LE303">
        <v>0.1857963</v>
      </c>
      <c r="LF303">
        <v>0.63589050000000003</v>
      </c>
      <c r="LG303">
        <v>28.60857</v>
      </c>
      <c r="LH303" s="1">
        <v>5.0440290000000002E-4</v>
      </c>
      <c r="LI303">
        <v>0.17760380000000001</v>
      </c>
      <c r="LJ303">
        <v>0.63583840000000003</v>
      </c>
      <c r="LK303">
        <v>29.348179999999999</v>
      </c>
      <c r="LL303" s="1">
        <v>4.8431359999999998E-4</v>
      </c>
      <c r="LM303">
        <v>0.1704956</v>
      </c>
      <c r="LN303">
        <v>0.6358142</v>
      </c>
      <c r="LO303">
        <v>29.97391</v>
      </c>
      <c r="LP303" s="1">
        <v>4.6630469999999998E-4</v>
      </c>
      <c r="LQ303">
        <v>0.16414190000000001</v>
      </c>
      <c r="LR303">
        <v>0.63578299999999999</v>
      </c>
      <c r="LS303">
        <v>30.402069999999998</v>
      </c>
      <c r="LT303" s="1">
        <v>4.4948120000000002E-4</v>
      </c>
      <c r="LU303">
        <v>0.1582113</v>
      </c>
      <c r="LV303">
        <v>0.63576880000000002</v>
      </c>
      <c r="LW303">
        <v>30.469639999999998</v>
      </c>
      <c r="LX303" s="1">
        <v>4.3309209999999997E-4</v>
      </c>
      <c r="LY303">
        <v>0.1524354</v>
      </c>
      <c r="LZ303">
        <v>0.63578440000000003</v>
      </c>
      <c r="MA303">
        <v>30.128699999999998</v>
      </c>
      <c r="MB303" s="1">
        <v>4.1615199999999998E-4</v>
      </c>
      <c r="MC303">
        <v>0.1466731</v>
      </c>
      <c r="MD303">
        <v>0.63578670000000004</v>
      </c>
      <c r="ME303">
        <v>29.36497</v>
      </c>
      <c r="MF303" s="1">
        <v>3.982848E-4</v>
      </c>
      <c r="MG303">
        <v>0.1408703</v>
      </c>
      <c r="MH303">
        <v>0.63577649999999997</v>
      </c>
      <c r="MI303">
        <v>28.839400000000001</v>
      </c>
      <c r="MJ303" s="1">
        <v>3.8062159999999997E-4</v>
      </c>
      <c r="MK303">
        <v>0.13507479999999999</v>
      </c>
      <c r="ML303">
        <v>0.63577379999999994</v>
      </c>
      <c r="MM303">
        <v>28.587789999999998</v>
      </c>
      <c r="MN303" s="1">
        <v>3.6329050000000001E-4</v>
      </c>
      <c r="MO303">
        <v>0.12932759999999999</v>
      </c>
      <c r="MP303">
        <v>0.63579249999999998</v>
      </c>
      <c r="MQ303">
        <v>29.188939999999999</v>
      </c>
      <c r="MR303" s="1">
        <v>3.4643739999999998E-4</v>
      </c>
      <c r="MS303">
        <v>0.1236937</v>
      </c>
      <c r="MT303">
        <v>0.63582159999999999</v>
      </c>
      <c r="MU303">
        <v>29.366320000000002</v>
      </c>
      <c r="MV303" s="1">
        <v>3.3014669999999999E-4</v>
      </c>
      <c r="MW303">
        <v>0.11821139999999999</v>
      </c>
      <c r="MX303">
        <v>0.63585100000000006</v>
      </c>
      <c r="MY303">
        <v>29.13477</v>
      </c>
      <c r="MZ303" s="1">
        <v>3.1454079999999998E-4</v>
      </c>
      <c r="NA303">
        <v>0.1129168</v>
      </c>
      <c r="NB303">
        <v>0.63586039999999999</v>
      </c>
      <c r="NC303">
        <v>28.844370000000001</v>
      </c>
      <c r="ND303" s="1">
        <v>2.9966889999999999E-4</v>
      </c>
      <c r="NE303">
        <v>0.1078446</v>
      </c>
      <c r="NF303">
        <v>0.63585440000000004</v>
      </c>
      <c r="NG303">
        <v>28.604109999999999</v>
      </c>
      <c r="NH303" s="1">
        <v>2.8555989999999999E-4</v>
      </c>
      <c r="NI303">
        <v>0.10301200000000001</v>
      </c>
      <c r="NJ303">
        <v>0.63587499999999997</v>
      </c>
      <c r="NK303">
        <v>28.17285</v>
      </c>
      <c r="NL303" s="1">
        <v>2.721372E-4</v>
      </c>
      <c r="NM303">
        <v>9.8399410000000007E-2</v>
      </c>
      <c r="NN303">
        <v>0.63587269999999996</v>
      </c>
      <c r="NO303">
        <v>27.862400000000001</v>
      </c>
      <c r="NP303" s="1">
        <v>2.5925729999999998E-4</v>
      </c>
      <c r="NQ303">
        <v>9.3950649999999997E-2</v>
      </c>
      <c r="NR303">
        <v>0.63588639999999996</v>
      </c>
      <c r="NS303">
        <v>27.740860000000001</v>
      </c>
      <c r="NT303" s="1">
        <v>2.4674560000000002E-4</v>
      </c>
      <c r="NU303">
        <v>8.960796E-2</v>
      </c>
      <c r="NV303">
        <v>0.63590270000000004</v>
      </c>
      <c r="NW303">
        <v>28.551919999999999</v>
      </c>
      <c r="NX303" s="1">
        <v>2.345414E-4</v>
      </c>
      <c r="NY303">
        <v>8.5350770000000006E-2</v>
      </c>
      <c r="NZ303">
        <v>0.63591129999999996</v>
      </c>
      <c r="OA303">
        <v>29.350909999999999</v>
      </c>
      <c r="OB303" s="1">
        <v>2.227241E-4</v>
      </c>
      <c r="OC303">
        <v>8.1206680000000003E-2</v>
      </c>
      <c r="OD303">
        <v>0.63589439999999997</v>
      </c>
      <c r="OE303">
        <v>29.62933</v>
      </c>
      <c r="OF303" s="1">
        <v>2.1149259999999999E-4</v>
      </c>
      <c r="OG303">
        <v>7.7258649999999998E-2</v>
      </c>
      <c r="OH303">
        <v>0.63590409999999997</v>
      </c>
      <c r="OI303">
        <v>29.702829999999999</v>
      </c>
      <c r="OJ303" s="1">
        <v>2.0107950000000001E-4</v>
      </c>
      <c r="OK303">
        <v>7.3578770000000002E-2</v>
      </c>
    </row>
    <row r="304" spans="1:401" x14ac:dyDescent="0.35">
      <c r="A304">
        <v>310</v>
      </c>
      <c r="B304" t="s">
        <v>4</v>
      </c>
      <c r="C304" t="s">
        <v>181</v>
      </c>
      <c r="D304" t="s">
        <v>310</v>
      </c>
      <c r="E304">
        <v>837.50199999999995</v>
      </c>
      <c r="F304">
        <v>0.91840029999999995</v>
      </c>
      <c r="G304">
        <v>24.606210000000001</v>
      </c>
      <c r="H304">
        <v>0</v>
      </c>
      <c r="I304">
        <v>0</v>
      </c>
      <c r="J304">
        <v>0.91429070000000001</v>
      </c>
      <c r="K304">
        <v>24.746400000000001</v>
      </c>
      <c r="L304">
        <v>0</v>
      </c>
      <c r="M304">
        <v>0</v>
      </c>
      <c r="N304">
        <v>0.91021779999999997</v>
      </c>
      <c r="O304">
        <v>24.93336</v>
      </c>
      <c r="P304">
        <v>0</v>
      </c>
      <c r="Q304">
        <v>0</v>
      </c>
      <c r="R304">
        <v>0.90613869999999996</v>
      </c>
      <c r="S304">
        <v>24.765309999999999</v>
      </c>
      <c r="T304">
        <v>0</v>
      </c>
      <c r="U304">
        <v>0</v>
      </c>
      <c r="V304">
        <v>0.90207360000000003</v>
      </c>
      <c r="W304">
        <v>24.180250000000001</v>
      </c>
      <c r="X304">
        <v>0</v>
      </c>
      <c r="Y304">
        <v>0</v>
      </c>
      <c r="Z304">
        <v>0.89800570000000002</v>
      </c>
      <c r="AA304">
        <v>23.795819999999999</v>
      </c>
      <c r="AB304">
        <v>0</v>
      </c>
      <c r="AC304">
        <v>0</v>
      </c>
      <c r="AD304">
        <v>0.89390709999999995</v>
      </c>
      <c r="AE304">
        <v>23.523319999999998</v>
      </c>
      <c r="AF304">
        <v>0</v>
      </c>
      <c r="AG304">
        <v>0</v>
      </c>
      <c r="AH304">
        <v>0.89098040000000001</v>
      </c>
      <c r="AI304">
        <v>23.92417</v>
      </c>
      <c r="AJ304">
        <v>0</v>
      </c>
      <c r="AK304">
        <v>0</v>
      </c>
      <c r="AL304">
        <v>0.88797269999999995</v>
      </c>
      <c r="AM304">
        <v>24.517399999999999</v>
      </c>
      <c r="AN304">
        <v>0</v>
      </c>
      <c r="AO304">
        <v>0</v>
      </c>
      <c r="AP304">
        <v>0.88470689999999996</v>
      </c>
      <c r="AQ304">
        <v>25.071729999999999</v>
      </c>
      <c r="AR304">
        <v>0</v>
      </c>
      <c r="AS304">
        <v>0</v>
      </c>
      <c r="AT304">
        <v>0.88109020000000005</v>
      </c>
      <c r="AU304">
        <v>25.501989999999999</v>
      </c>
      <c r="AV304">
        <v>0</v>
      </c>
      <c r="AW304">
        <v>0</v>
      </c>
      <c r="AX304">
        <v>0.87710460000000001</v>
      </c>
      <c r="AY304">
        <v>25.412700000000001</v>
      </c>
      <c r="AZ304">
        <v>0</v>
      </c>
      <c r="BA304">
        <v>0</v>
      </c>
      <c r="BB304">
        <v>0.87297139999999995</v>
      </c>
      <c r="BC304">
        <v>25.148289999999999</v>
      </c>
      <c r="BD304">
        <v>0</v>
      </c>
      <c r="BE304">
        <v>0</v>
      </c>
      <c r="BF304">
        <v>0.86902760000000001</v>
      </c>
      <c r="BG304">
        <v>24.935759999999998</v>
      </c>
      <c r="BH304">
        <v>0</v>
      </c>
      <c r="BI304">
        <v>0</v>
      </c>
      <c r="BJ304">
        <v>0.86583619999999994</v>
      </c>
      <c r="BK304">
        <v>24.940799999999999</v>
      </c>
      <c r="BL304">
        <v>7.4037679999999997E-31</v>
      </c>
      <c r="BM304">
        <v>2.3363009999999998E-28</v>
      </c>
      <c r="BN304">
        <v>0.86295270000000002</v>
      </c>
      <c r="BO304">
        <v>25.720199999999998</v>
      </c>
      <c r="BP304">
        <v>2.2895310000000001E-20</v>
      </c>
      <c r="BQ304" s="1">
        <v>5.2188160000000002E-18</v>
      </c>
      <c r="BR304">
        <v>0.86024460000000003</v>
      </c>
      <c r="BS304">
        <v>26.38721</v>
      </c>
      <c r="BT304" s="1">
        <v>1.028953E-13</v>
      </c>
      <c r="BU304" s="1">
        <v>2.211865E-11</v>
      </c>
      <c r="BV304">
        <v>0.85762740000000004</v>
      </c>
      <c r="BW304">
        <v>26.99342</v>
      </c>
      <c r="BX304" s="1">
        <v>5.5224140000000002E-9</v>
      </c>
      <c r="BY304" s="1">
        <v>1.3157069999999999E-6</v>
      </c>
      <c r="BZ304">
        <v>0.85496559999999999</v>
      </c>
      <c r="CA304">
        <v>27.352160000000001</v>
      </c>
      <c r="CB304" s="1">
        <v>5.1239439999999997E-6</v>
      </c>
      <c r="CC304" s="1">
        <v>1.297802E-3</v>
      </c>
      <c r="CD304">
        <v>0.85215540000000001</v>
      </c>
      <c r="CE304">
        <v>27.250340000000001</v>
      </c>
      <c r="CF304" s="1">
        <v>8.0423300000000001E-4</v>
      </c>
      <c r="CG304" s="1">
        <v>0.2134424</v>
      </c>
      <c r="CH304">
        <v>0.84904219999999997</v>
      </c>
      <c r="CI304">
        <v>26.75178</v>
      </c>
      <c r="CJ304" s="1">
        <v>3.67414E-2</v>
      </c>
      <c r="CK304" s="1">
        <v>10.16103</v>
      </c>
      <c r="CL304">
        <v>0.84556609999999999</v>
      </c>
      <c r="CM304">
        <v>26.42389</v>
      </c>
      <c r="CN304" s="1">
        <v>0.64168700000000001</v>
      </c>
      <c r="CO304" s="1">
        <v>183.96789999999999</v>
      </c>
      <c r="CP304">
        <v>0.84163900000000003</v>
      </c>
      <c r="CQ304">
        <v>26.348700000000001</v>
      </c>
      <c r="CR304" s="1">
        <v>5.1018499999999998</v>
      </c>
      <c r="CS304">
        <v>1511.452</v>
      </c>
      <c r="CT304">
        <v>0.83728219999999998</v>
      </c>
      <c r="CU304">
        <v>26.830400000000001</v>
      </c>
      <c r="CV304" s="1">
        <v>20.989509999999999</v>
      </c>
      <c r="CW304">
        <v>6409.8850000000002</v>
      </c>
      <c r="CX304">
        <v>0.83246189999999998</v>
      </c>
      <c r="CY304">
        <v>26.881129999999999</v>
      </c>
      <c r="CZ304">
        <v>49.421010000000003</v>
      </c>
      <c r="DA304">
        <v>15517.93</v>
      </c>
      <c r="DB304">
        <v>0.82718320000000001</v>
      </c>
      <c r="DC304">
        <v>27.45853</v>
      </c>
      <c r="DD304">
        <v>72.212320000000005</v>
      </c>
      <c r="DE304">
        <v>23277.43</v>
      </c>
      <c r="DF304">
        <v>0.82148600000000005</v>
      </c>
      <c r="DG304">
        <v>27.923629999999999</v>
      </c>
      <c r="DH304">
        <v>70.206770000000006</v>
      </c>
      <c r="DI304">
        <v>23188.01</v>
      </c>
      <c r="DJ304">
        <v>0.81573030000000002</v>
      </c>
      <c r="DK304">
        <v>27.85819</v>
      </c>
      <c r="DL304">
        <v>48.132210000000001</v>
      </c>
      <c r="DM304">
        <v>16253.34</v>
      </c>
      <c r="DN304">
        <v>0.81029839999999997</v>
      </c>
      <c r="DO304">
        <v>27.490760000000002</v>
      </c>
      <c r="DP304">
        <v>24.477150000000002</v>
      </c>
      <c r="DQ304">
        <v>8430.9490000000005</v>
      </c>
      <c r="DR304">
        <v>0.8047801</v>
      </c>
      <c r="DS304">
        <v>27.186509999999998</v>
      </c>
      <c r="DT304">
        <v>9.666703</v>
      </c>
      <c r="DU304">
        <v>3390.0770000000002</v>
      </c>
      <c r="DV304">
        <v>0.79923880000000003</v>
      </c>
      <c r="DW304">
        <v>27.018540000000002</v>
      </c>
      <c r="DX304">
        <v>3.1063260000000001</v>
      </c>
      <c r="DY304">
        <v>1106.338</v>
      </c>
      <c r="DZ304">
        <v>0.79361459999999995</v>
      </c>
      <c r="EA304">
        <v>27.652979999999999</v>
      </c>
      <c r="EB304">
        <v>0.86750570000000005</v>
      </c>
      <c r="EC304">
        <v>312.24419999999998</v>
      </c>
      <c r="ED304">
        <v>0.78781990000000002</v>
      </c>
      <c r="EE304">
        <v>28.352910000000001</v>
      </c>
      <c r="EF304">
        <v>0.24578150000000001</v>
      </c>
      <c r="EG304">
        <v>88.233350000000002</v>
      </c>
      <c r="EH304">
        <v>0.78198559999999995</v>
      </c>
      <c r="EI304">
        <v>29.04297</v>
      </c>
      <c r="EJ304">
        <v>0.100048</v>
      </c>
      <c r="EK304">
        <v>34.983020000000003</v>
      </c>
      <c r="EL304">
        <v>0.77616830000000003</v>
      </c>
      <c r="EM304">
        <v>29.659890000000001</v>
      </c>
      <c r="EN304">
        <v>7.0301260000000004E-2</v>
      </c>
      <c r="EO304">
        <v>24.050519999999999</v>
      </c>
      <c r="EP304">
        <v>0.77071699999999999</v>
      </c>
      <c r="EQ304">
        <v>29.628679999999999</v>
      </c>
      <c r="ER304">
        <v>6.4214859999999999E-2</v>
      </c>
      <c r="ES304">
        <v>21.896229999999999</v>
      </c>
      <c r="ET304">
        <v>0.76514139999999997</v>
      </c>
      <c r="EU304">
        <v>29.057179999999999</v>
      </c>
      <c r="EV304">
        <v>6.1312850000000002E-2</v>
      </c>
      <c r="EW304">
        <v>20.9832</v>
      </c>
      <c r="EX304">
        <v>0.76070000000000004</v>
      </c>
      <c r="EY304">
        <v>28.655439999999999</v>
      </c>
      <c r="EZ304">
        <v>5.7863379999999999E-2</v>
      </c>
      <c r="FA304">
        <v>19.864509999999999</v>
      </c>
      <c r="FB304">
        <v>0.75623459999999998</v>
      </c>
      <c r="FC304">
        <v>28.29261</v>
      </c>
      <c r="FD304">
        <v>5.3609570000000002E-2</v>
      </c>
      <c r="FE304">
        <v>18.463290000000001</v>
      </c>
      <c r="FF304">
        <v>0.75194380000000005</v>
      </c>
      <c r="FG304">
        <v>28.364820000000002</v>
      </c>
      <c r="FH304">
        <v>4.8999399999999999E-2</v>
      </c>
      <c r="FI304">
        <v>16.923780000000001</v>
      </c>
      <c r="FJ304">
        <v>0.74778829999999996</v>
      </c>
      <c r="FK304">
        <v>28.419419999999999</v>
      </c>
      <c r="FL304" s="1">
        <v>4.4417900000000003E-2</v>
      </c>
      <c r="FM304">
        <v>15.37726</v>
      </c>
      <c r="FN304">
        <v>0.743919</v>
      </c>
      <c r="FO304">
        <v>28.231780000000001</v>
      </c>
      <c r="FP304" s="1">
        <v>4.0094190000000002E-2</v>
      </c>
      <c r="FQ304">
        <v>13.90385</v>
      </c>
      <c r="FR304">
        <v>0.73961849999999996</v>
      </c>
      <c r="FS304">
        <v>28.126909999999999</v>
      </c>
      <c r="FT304" s="1">
        <v>3.6060399999999999E-2</v>
      </c>
      <c r="FU304">
        <v>12.531790000000001</v>
      </c>
      <c r="FV304">
        <v>0.73544019999999999</v>
      </c>
      <c r="FW304">
        <v>27.855730000000001</v>
      </c>
      <c r="FX304" s="1">
        <v>3.240001E-2</v>
      </c>
      <c r="FY304">
        <v>11.279949999999999</v>
      </c>
      <c r="FZ304">
        <v>0.73127620000000004</v>
      </c>
      <c r="GA304">
        <v>27.621220000000001</v>
      </c>
      <c r="GB304" s="1">
        <v>2.9138270000000001E-2</v>
      </c>
      <c r="GC304">
        <v>10.16019</v>
      </c>
      <c r="GD304">
        <v>0.72691110000000003</v>
      </c>
      <c r="GE304">
        <v>27.449390000000001</v>
      </c>
      <c r="GF304" s="1">
        <v>2.6227009999999999E-2</v>
      </c>
      <c r="GG304">
        <v>9.1629299999999994</v>
      </c>
      <c r="GH304">
        <v>0.72214780000000001</v>
      </c>
      <c r="GI304">
        <v>27.432980000000001</v>
      </c>
      <c r="GJ304" s="1">
        <v>2.3612830000000001E-2</v>
      </c>
      <c r="GK304">
        <v>8.2728590000000004</v>
      </c>
      <c r="GL304">
        <v>0.71749969999999996</v>
      </c>
      <c r="GM304">
        <v>28.001370000000001</v>
      </c>
      <c r="GN304" s="1">
        <v>2.1266110000000001E-2</v>
      </c>
      <c r="GO304">
        <v>7.4715379999999998</v>
      </c>
      <c r="GP304">
        <v>0.71288569999999996</v>
      </c>
      <c r="GQ304">
        <v>28.58616</v>
      </c>
      <c r="GR304">
        <v>1.9151350000000001E-2</v>
      </c>
      <c r="GS304">
        <v>6.7465789999999997</v>
      </c>
      <c r="GT304">
        <v>0.70844399999999996</v>
      </c>
      <c r="GU304">
        <v>29.12819</v>
      </c>
      <c r="GV304" s="1">
        <v>1.7241610000000001E-2</v>
      </c>
      <c r="GW304">
        <v>6.0890599999999999</v>
      </c>
      <c r="GX304">
        <v>0.70435329999999996</v>
      </c>
      <c r="GY304">
        <v>29.405419999999999</v>
      </c>
      <c r="GZ304" s="1">
        <v>1.55157E-2</v>
      </c>
      <c r="HA304">
        <v>5.4927630000000001</v>
      </c>
      <c r="HB304">
        <v>0.70083050000000002</v>
      </c>
      <c r="HC304">
        <v>29.345870000000001</v>
      </c>
      <c r="HD304" s="1">
        <v>1.396707E-2</v>
      </c>
      <c r="HE304">
        <v>4.9542070000000002</v>
      </c>
      <c r="HF304">
        <v>0.69778530000000005</v>
      </c>
      <c r="HG304">
        <v>28.780850000000001</v>
      </c>
      <c r="HH304" s="1">
        <v>1.25804E-2</v>
      </c>
      <c r="HI304">
        <v>4.4692439999999998</v>
      </c>
      <c r="HJ304">
        <v>0.69502969999999997</v>
      </c>
      <c r="HK304">
        <v>28.416460000000001</v>
      </c>
      <c r="HL304" s="1">
        <v>1.1327780000000001E-2</v>
      </c>
      <c r="HM304">
        <v>4.0303190000000004</v>
      </c>
      <c r="HN304">
        <v>0.69260719999999998</v>
      </c>
      <c r="HO304">
        <v>28.255109999999998</v>
      </c>
      <c r="HP304" s="1">
        <v>1.0193209999999999E-2</v>
      </c>
      <c r="HQ304">
        <v>3.631977</v>
      </c>
      <c r="HR304">
        <v>0.69078039999999996</v>
      </c>
      <c r="HS304">
        <v>28.512969999999999</v>
      </c>
      <c r="HT304">
        <v>9.1668259999999994E-3</v>
      </c>
      <c r="HU304">
        <v>3.268958</v>
      </c>
      <c r="HV304">
        <v>0.68935809999999997</v>
      </c>
      <c r="HW304">
        <v>28.967770000000002</v>
      </c>
      <c r="HX304" s="1">
        <v>8.2300580000000002E-3</v>
      </c>
      <c r="HY304">
        <v>2.9369130000000001</v>
      </c>
      <c r="HZ304">
        <v>0.68820820000000005</v>
      </c>
      <c r="IA304">
        <v>29.040430000000001</v>
      </c>
      <c r="IB304" s="1">
        <v>7.3701950000000004E-3</v>
      </c>
      <c r="IC304">
        <v>2.6316799999999998</v>
      </c>
      <c r="ID304">
        <v>0.68729859999999998</v>
      </c>
      <c r="IE304">
        <v>29.065660000000001</v>
      </c>
      <c r="IF304" s="1">
        <v>6.5752830000000003E-3</v>
      </c>
      <c r="IG304">
        <v>2.3493149999999998</v>
      </c>
      <c r="IH304">
        <v>0.68656819999999996</v>
      </c>
      <c r="II304">
        <v>28.82751</v>
      </c>
      <c r="IJ304" s="1">
        <v>5.8355409999999996E-3</v>
      </c>
      <c r="IK304">
        <v>2.0864389999999999</v>
      </c>
      <c r="IL304">
        <v>0.68602070000000004</v>
      </c>
      <c r="IM304">
        <v>28.289079999999998</v>
      </c>
      <c r="IN304" s="1">
        <v>5.1399560000000002E-3</v>
      </c>
      <c r="IO304">
        <v>1.8390390000000001</v>
      </c>
      <c r="IP304">
        <v>0.685558</v>
      </c>
      <c r="IQ304">
        <v>27.982810000000001</v>
      </c>
      <c r="IR304" s="1">
        <v>4.4722829999999996E-3</v>
      </c>
      <c r="IS304">
        <v>1.6017699999999999</v>
      </c>
      <c r="IT304">
        <v>0.68522300000000003</v>
      </c>
      <c r="IU304">
        <v>28.06277</v>
      </c>
      <c r="IV304" s="1">
        <v>3.8222199999999999E-3</v>
      </c>
      <c r="IW304">
        <v>1.3707400000000001</v>
      </c>
      <c r="IX304">
        <v>0.68496409999999996</v>
      </c>
      <c r="IY304">
        <v>29.10059</v>
      </c>
      <c r="IZ304" s="1">
        <v>3.1932150000000001E-3</v>
      </c>
      <c r="JA304">
        <v>1.146973</v>
      </c>
      <c r="JB304">
        <v>0.68473740000000005</v>
      </c>
      <c r="JC304">
        <v>30.065480000000001</v>
      </c>
      <c r="JD304" s="1">
        <v>2.6090459999999998E-3</v>
      </c>
      <c r="JE304">
        <v>0.93833889999999998</v>
      </c>
      <c r="JF304">
        <v>0.68458149999999995</v>
      </c>
      <c r="JG304">
        <v>30.64357</v>
      </c>
      <c r="JH304" s="1">
        <v>2.0991880000000001E-3</v>
      </c>
      <c r="JI304">
        <v>0.75549699999999997</v>
      </c>
      <c r="JJ304">
        <v>0.68441839999999998</v>
      </c>
      <c r="JK304">
        <v>30.52411</v>
      </c>
      <c r="JL304" s="1">
        <v>1.686196E-3</v>
      </c>
      <c r="JM304">
        <v>0.60669169999999994</v>
      </c>
      <c r="JN304">
        <v>0.68425179999999997</v>
      </c>
      <c r="JO304">
        <v>30.039860000000001</v>
      </c>
      <c r="JP304" s="1">
        <v>1.3743900000000001E-3</v>
      </c>
      <c r="JQ304">
        <v>0.4938843</v>
      </c>
      <c r="JR304">
        <v>0.68406889999999998</v>
      </c>
      <c r="JS304">
        <v>29.214929999999999</v>
      </c>
      <c r="JT304" s="1">
        <v>1.1510139999999999E-3</v>
      </c>
      <c r="JU304">
        <v>0.41285680000000002</v>
      </c>
      <c r="JV304">
        <v>0.68391630000000003</v>
      </c>
      <c r="JW304">
        <v>28.647690000000001</v>
      </c>
      <c r="JX304" s="1">
        <v>9.943949000000001E-4</v>
      </c>
      <c r="JY304">
        <v>0.3560217</v>
      </c>
      <c r="JZ304">
        <v>0.68372460000000002</v>
      </c>
      <c r="KA304">
        <v>28.372129999999999</v>
      </c>
      <c r="KB304" s="1">
        <v>8.8236450000000002E-4</v>
      </c>
      <c r="KC304">
        <v>0.31548939999999998</v>
      </c>
      <c r="KD304">
        <v>0.68350940000000004</v>
      </c>
      <c r="KE304">
        <v>28.930710000000001</v>
      </c>
      <c r="KF304" s="1">
        <v>7.9794269999999997E-4</v>
      </c>
      <c r="KG304">
        <v>0.2850762</v>
      </c>
      <c r="KH304">
        <v>0.68331989999999998</v>
      </c>
      <c r="KI304">
        <v>29.400279999999999</v>
      </c>
      <c r="KJ304" s="1">
        <v>7.3079190000000004E-4</v>
      </c>
      <c r="KK304">
        <v>0.26091540000000002</v>
      </c>
      <c r="KL304">
        <v>0.68309280000000006</v>
      </c>
      <c r="KM304">
        <v>29.712119999999999</v>
      </c>
      <c r="KN304" s="1">
        <v>6.7531320000000004E-4</v>
      </c>
      <c r="KO304">
        <v>0.2410147</v>
      </c>
      <c r="KP304">
        <v>0.68285689999999999</v>
      </c>
      <c r="KQ304">
        <v>29.835999999999999</v>
      </c>
      <c r="KR304" s="1">
        <v>6.2903169999999997E-4</v>
      </c>
      <c r="KS304">
        <v>0.2244044</v>
      </c>
      <c r="KT304">
        <v>0.68263119999999999</v>
      </c>
      <c r="KU304">
        <v>29.453489999999999</v>
      </c>
      <c r="KV304" s="1">
        <v>5.9031749999999999E-4</v>
      </c>
      <c r="KW304">
        <v>0.2105283</v>
      </c>
      <c r="KX304">
        <v>0.68240049999999997</v>
      </c>
      <c r="KY304">
        <v>28.865629999999999</v>
      </c>
      <c r="KZ304" s="1">
        <v>5.5781470000000003E-4</v>
      </c>
      <c r="LA304">
        <v>0.19887830000000001</v>
      </c>
      <c r="LB304">
        <v>0.68215789999999998</v>
      </c>
      <c r="LC304">
        <v>28.54636</v>
      </c>
      <c r="LD304" s="1">
        <v>5.3028920000000005E-4</v>
      </c>
      <c r="LE304">
        <v>0.18902379999999999</v>
      </c>
      <c r="LF304">
        <v>0.68193079999999995</v>
      </c>
      <c r="LG304">
        <v>28.584679999999999</v>
      </c>
      <c r="LH304" s="1">
        <v>5.0681749999999996E-4</v>
      </c>
      <c r="LI304">
        <v>0.1806101</v>
      </c>
      <c r="LJ304">
        <v>0.68170660000000005</v>
      </c>
      <c r="LK304">
        <v>29.333780000000001</v>
      </c>
      <c r="LL304" s="1">
        <v>4.8643180000000001E-4</v>
      </c>
      <c r="LM304">
        <v>0.17332420000000001</v>
      </c>
      <c r="LN304">
        <v>0.68147389999999997</v>
      </c>
      <c r="LO304">
        <v>29.993130000000001</v>
      </c>
      <c r="LP304" s="1">
        <v>4.6823170000000002E-4</v>
      </c>
      <c r="LQ304">
        <v>0.1668404</v>
      </c>
      <c r="LR304">
        <v>0.68127689999999996</v>
      </c>
      <c r="LS304">
        <v>30.444610000000001</v>
      </c>
      <c r="LT304" s="1">
        <v>4.5132039999999998E-4</v>
      </c>
      <c r="LU304">
        <v>0.16082250000000001</v>
      </c>
      <c r="LV304">
        <v>0.68109969999999997</v>
      </c>
      <c r="LW304">
        <v>30.524819999999998</v>
      </c>
      <c r="LX304" s="1">
        <v>4.3490690000000002E-4</v>
      </c>
      <c r="LY304">
        <v>0.15498670000000001</v>
      </c>
      <c r="LZ304">
        <v>0.68094770000000004</v>
      </c>
      <c r="MA304">
        <v>30.192969999999999</v>
      </c>
      <c r="MB304" s="1">
        <v>4.1797870000000002E-4</v>
      </c>
      <c r="MC304">
        <v>0.1491738</v>
      </c>
      <c r="MD304">
        <v>0.68081290000000005</v>
      </c>
      <c r="ME304">
        <v>29.4085</v>
      </c>
      <c r="MF304" s="1">
        <v>4.001082E-4</v>
      </c>
      <c r="MG304">
        <v>0.1433152</v>
      </c>
      <c r="MH304">
        <v>0.6806991</v>
      </c>
      <c r="MI304">
        <v>28.855319999999999</v>
      </c>
      <c r="MJ304" s="1">
        <v>3.8243180000000003E-4</v>
      </c>
      <c r="MK304">
        <v>0.13745589999999999</v>
      </c>
      <c r="ML304">
        <v>0.68059179999999997</v>
      </c>
      <c r="MM304">
        <v>28.58634</v>
      </c>
      <c r="MN304" s="1">
        <v>3.6506560000000002E-4</v>
      </c>
      <c r="MO304">
        <v>0.1316339</v>
      </c>
      <c r="MP304">
        <v>0.68052109999999999</v>
      </c>
      <c r="MQ304">
        <v>29.18469</v>
      </c>
      <c r="MR304" s="1">
        <v>3.4817069999999999E-4</v>
      </c>
      <c r="MS304">
        <v>0.12592410000000001</v>
      </c>
      <c r="MT304">
        <v>0.68048330000000001</v>
      </c>
      <c r="MU304">
        <v>29.412089999999999</v>
      </c>
      <c r="MV304" s="1">
        <v>3.318253E-4</v>
      </c>
      <c r="MW304">
        <v>0.1203591</v>
      </c>
      <c r="MX304">
        <v>0.68042369999999996</v>
      </c>
      <c r="MY304">
        <v>29.18075</v>
      </c>
      <c r="MZ304" s="1">
        <v>3.1615119999999999E-4</v>
      </c>
      <c r="NA304">
        <v>0.1149786</v>
      </c>
      <c r="NB304">
        <v>0.68039499999999997</v>
      </c>
      <c r="NC304">
        <v>28.875779999999999</v>
      </c>
      <c r="ND304" s="1">
        <v>3.0120409999999999E-4</v>
      </c>
      <c r="NE304">
        <v>0.1098172</v>
      </c>
      <c r="NF304">
        <v>0.68039669999999997</v>
      </c>
      <c r="NG304">
        <v>28.642810000000001</v>
      </c>
      <c r="NH304" s="1">
        <v>2.8701740000000001E-4</v>
      </c>
      <c r="NI304">
        <v>0.104894</v>
      </c>
      <c r="NJ304">
        <v>0.68035440000000003</v>
      </c>
      <c r="NK304">
        <v>28.20299</v>
      </c>
      <c r="NL304" s="1">
        <v>2.7352779999999997E-4</v>
      </c>
      <c r="NM304">
        <v>0.1002021</v>
      </c>
      <c r="NN304">
        <v>0.68035889999999999</v>
      </c>
      <c r="NO304">
        <v>27.87433</v>
      </c>
      <c r="NP304" s="1">
        <v>2.60604E-4</v>
      </c>
      <c r="NQ304">
        <v>9.5680039999999994E-2</v>
      </c>
      <c r="NR304">
        <v>0.68037829999999999</v>
      </c>
      <c r="NS304">
        <v>27.737459999999999</v>
      </c>
      <c r="NT304" s="1">
        <v>2.4806360000000001E-4</v>
      </c>
      <c r="NU304">
        <v>9.1272770000000003E-2</v>
      </c>
      <c r="NV304">
        <v>0.68035259999999997</v>
      </c>
      <c r="NW304">
        <v>28.542660000000001</v>
      </c>
      <c r="NX304" s="1">
        <v>2.358281E-4</v>
      </c>
      <c r="NY304">
        <v>8.6950899999999998E-2</v>
      </c>
      <c r="NZ304">
        <v>0.6803534</v>
      </c>
      <c r="OA304">
        <v>29.378350000000001</v>
      </c>
      <c r="OB304" s="1">
        <v>2.2396570000000001E-4</v>
      </c>
      <c r="OC304">
        <v>8.2737130000000006E-2</v>
      </c>
      <c r="OD304">
        <v>0.68033399999999999</v>
      </c>
      <c r="OE304">
        <v>29.68263</v>
      </c>
      <c r="OF304" s="1">
        <v>2.1265950000000001E-4</v>
      </c>
      <c r="OG304">
        <v>7.8710349999999998E-2</v>
      </c>
      <c r="OH304">
        <v>0.68034450000000002</v>
      </c>
      <c r="OI304">
        <v>29.755739999999999</v>
      </c>
      <c r="OJ304" s="1">
        <v>2.021568E-4</v>
      </c>
      <c r="OK304">
        <v>7.4950639999999999E-2</v>
      </c>
    </row>
    <row r="305" spans="1:401" x14ac:dyDescent="0.35">
      <c r="A305">
        <v>311</v>
      </c>
      <c r="B305" t="s">
        <v>4</v>
      </c>
      <c r="C305" t="s">
        <v>181</v>
      </c>
      <c r="D305" t="s">
        <v>311</v>
      </c>
      <c r="E305">
        <v>963.45450000000005</v>
      </c>
      <c r="F305">
        <v>0.8187683</v>
      </c>
      <c r="G305">
        <v>24.63062</v>
      </c>
      <c r="H305">
        <v>0</v>
      </c>
      <c r="I305">
        <v>0</v>
      </c>
      <c r="J305">
        <v>0.81491089999999999</v>
      </c>
      <c r="K305">
        <v>24.77413</v>
      </c>
      <c r="L305">
        <v>0</v>
      </c>
      <c r="M305">
        <v>0</v>
      </c>
      <c r="N305">
        <v>0.81107010000000002</v>
      </c>
      <c r="O305">
        <v>24.9635</v>
      </c>
      <c r="P305">
        <v>0</v>
      </c>
      <c r="Q305">
        <v>0</v>
      </c>
      <c r="R305">
        <v>0.80722590000000005</v>
      </c>
      <c r="S305">
        <v>24.812180000000001</v>
      </c>
      <c r="T305">
        <v>0</v>
      </c>
      <c r="U305">
        <v>0</v>
      </c>
      <c r="V305">
        <v>0.80341320000000005</v>
      </c>
      <c r="W305">
        <v>24.223590000000002</v>
      </c>
      <c r="X305">
        <v>0</v>
      </c>
      <c r="Y305">
        <v>0</v>
      </c>
      <c r="Z305">
        <v>0.79963360000000006</v>
      </c>
      <c r="AA305">
        <v>23.829879999999999</v>
      </c>
      <c r="AB305">
        <v>0</v>
      </c>
      <c r="AC305">
        <v>0</v>
      </c>
      <c r="AD305">
        <v>0.79586210000000002</v>
      </c>
      <c r="AE305">
        <v>23.55181</v>
      </c>
      <c r="AF305">
        <v>0</v>
      </c>
      <c r="AG305">
        <v>0</v>
      </c>
      <c r="AH305">
        <v>0.79333229999999999</v>
      </c>
      <c r="AI305">
        <v>23.921859999999999</v>
      </c>
      <c r="AJ305">
        <v>0</v>
      </c>
      <c r="AK305">
        <v>0</v>
      </c>
      <c r="AL305">
        <v>0.79066579999999997</v>
      </c>
      <c r="AM305">
        <v>24.524570000000001</v>
      </c>
      <c r="AN305">
        <v>0</v>
      </c>
      <c r="AO305">
        <v>0</v>
      </c>
      <c r="AP305">
        <v>0.78776120000000005</v>
      </c>
      <c r="AQ305">
        <v>25.079730000000001</v>
      </c>
      <c r="AR305">
        <v>0</v>
      </c>
      <c r="AS305">
        <v>0</v>
      </c>
      <c r="AT305">
        <v>0.78455620000000004</v>
      </c>
      <c r="AU305">
        <v>25.516690000000001</v>
      </c>
      <c r="AV305">
        <v>0</v>
      </c>
      <c r="AW305">
        <v>0</v>
      </c>
      <c r="AX305">
        <v>0.78104589999999996</v>
      </c>
      <c r="AY305">
        <v>25.443169999999999</v>
      </c>
      <c r="AZ305">
        <v>0</v>
      </c>
      <c r="BA305">
        <v>0</v>
      </c>
      <c r="BB305">
        <v>0.77738050000000003</v>
      </c>
      <c r="BC305">
        <v>25.17014</v>
      </c>
      <c r="BD305">
        <v>0</v>
      </c>
      <c r="BE305">
        <v>0</v>
      </c>
      <c r="BF305">
        <v>0.77387989999999995</v>
      </c>
      <c r="BG305">
        <v>24.955819999999999</v>
      </c>
      <c r="BH305">
        <v>0</v>
      </c>
      <c r="BI305">
        <v>0</v>
      </c>
      <c r="BJ305">
        <v>0.77106350000000001</v>
      </c>
      <c r="BK305">
        <v>24.946850000000001</v>
      </c>
      <c r="BL305">
        <v>1.1647560000000001E-31</v>
      </c>
      <c r="BM305">
        <v>3.7457259999999998E-29</v>
      </c>
      <c r="BN305">
        <v>0.7684955</v>
      </c>
      <c r="BO305">
        <v>25.710049999999999</v>
      </c>
      <c r="BP305">
        <v>1.127212E-20</v>
      </c>
      <c r="BQ305" s="1">
        <v>2.6588000000000001E-18</v>
      </c>
      <c r="BR305">
        <v>0.76612910000000001</v>
      </c>
      <c r="BS305">
        <v>26.39133</v>
      </c>
      <c r="BT305" s="1">
        <v>2.736494E-14</v>
      </c>
      <c r="BU305" s="1">
        <v>6.4287319999999998E-12</v>
      </c>
      <c r="BV305">
        <v>0.76379269999999999</v>
      </c>
      <c r="BW305">
        <v>26.9971</v>
      </c>
      <c r="BX305" s="1">
        <v>2.917839E-9</v>
      </c>
      <c r="BY305" s="1">
        <v>7.3348359999999996E-7</v>
      </c>
      <c r="BZ305">
        <v>0.76148459999999996</v>
      </c>
      <c r="CA305">
        <v>27.362760000000002</v>
      </c>
      <c r="CB305" s="1">
        <v>3.1841850000000002E-6</v>
      </c>
      <c r="CC305" s="1">
        <v>8.4674489999999995E-4</v>
      </c>
      <c r="CD305">
        <v>0.75898719999999997</v>
      </c>
      <c r="CE305">
        <v>27.276730000000001</v>
      </c>
      <c r="CF305" s="1">
        <v>5.551811E-4</v>
      </c>
      <c r="CG305" s="1">
        <v>0.15396409999999999</v>
      </c>
      <c r="CH305">
        <v>0.75627710000000004</v>
      </c>
      <c r="CI305">
        <v>26.77665</v>
      </c>
      <c r="CJ305" s="1">
        <v>2.7545400000000001E-2</v>
      </c>
      <c r="CK305" s="1">
        <v>7.9231730000000002</v>
      </c>
      <c r="CL305">
        <v>0.75322509999999998</v>
      </c>
      <c r="CM305">
        <v>26.443539999999999</v>
      </c>
      <c r="CN305" s="1">
        <v>0.51555620000000002</v>
      </c>
      <c r="CO305" s="1">
        <v>153.024</v>
      </c>
      <c r="CP305">
        <v>0.74980480000000005</v>
      </c>
      <c r="CQ305">
        <v>26.360790000000001</v>
      </c>
      <c r="CR305" s="1">
        <v>4.3513659999999996</v>
      </c>
      <c r="CS305" s="1">
        <v>1328.4939999999999</v>
      </c>
      <c r="CT305">
        <v>0.74597429999999998</v>
      </c>
      <c r="CU305">
        <v>26.82949</v>
      </c>
      <c r="CV305" s="1">
        <v>18.864719999999998</v>
      </c>
      <c r="CW305">
        <v>5909.9319999999998</v>
      </c>
      <c r="CX305">
        <v>0.74175939999999996</v>
      </c>
      <c r="CY305">
        <v>26.888770000000001</v>
      </c>
      <c r="CZ305">
        <v>46.523870000000002</v>
      </c>
      <c r="DA305">
        <v>14918.03</v>
      </c>
      <c r="DB305">
        <v>0.73714950000000001</v>
      </c>
      <c r="DC305">
        <v>27.440719999999999</v>
      </c>
      <c r="DD305">
        <v>70.834500000000006</v>
      </c>
      <c r="DE305">
        <v>23213.69</v>
      </c>
      <c r="DF305">
        <v>0.73215370000000002</v>
      </c>
      <c r="DG305">
        <v>27.928789999999999</v>
      </c>
      <c r="DH305">
        <v>71.431169999999995</v>
      </c>
      <c r="DI305">
        <v>23880.36</v>
      </c>
      <c r="DJ305">
        <v>0.72740559999999999</v>
      </c>
      <c r="DK305">
        <v>27.879560000000001</v>
      </c>
      <c r="DL305">
        <v>50.593580000000003</v>
      </c>
      <c r="DM305">
        <v>17217.66</v>
      </c>
      <c r="DN305">
        <v>0.72302140000000004</v>
      </c>
      <c r="DO305">
        <v>27.51051</v>
      </c>
      <c r="DP305">
        <v>26.478770000000001</v>
      </c>
      <c r="DQ305">
        <v>9156.8870000000006</v>
      </c>
      <c r="DR305">
        <v>0.71857009999999999</v>
      </c>
      <c r="DS305">
        <v>27.208179999999999</v>
      </c>
      <c r="DT305">
        <v>10.72185</v>
      </c>
      <c r="DU305">
        <v>3761.9059999999999</v>
      </c>
      <c r="DV305">
        <v>0.71401119999999996</v>
      </c>
      <c r="DW305">
        <v>27.037109999999998</v>
      </c>
      <c r="DX305">
        <v>3.516534</v>
      </c>
      <c r="DY305">
        <v>1249.3589999999999</v>
      </c>
      <c r="DZ305">
        <v>0.70938040000000002</v>
      </c>
      <c r="EA305">
        <v>27.652819999999998</v>
      </c>
      <c r="EB305">
        <v>0.99369010000000002</v>
      </c>
      <c r="EC305">
        <v>356.23399999999998</v>
      </c>
      <c r="ED305">
        <v>0.70466580000000001</v>
      </c>
      <c r="EE305">
        <v>28.361149999999999</v>
      </c>
      <c r="EF305">
        <v>0.2779528</v>
      </c>
      <c r="EG305">
        <v>99.647189999999995</v>
      </c>
      <c r="EH305">
        <v>0.69991340000000002</v>
      </c>
      <c r="EI305">
        <v>29.044709999999998</v>
      </c>
      <c r="EJ305">
        <v>0.10706160000000001</v>
      </c>
      <c r="EK305">
        <v>37.689410000000002</v>
      </c>
      <c r="EL305">
        <v>0.6951581</v>
      </c>
      <c r="EM305">
        <v>29.662880000000001</v>
      </c>
      <c r="EN305">
        <v>7.1642609999999995E-2</v>
      </c>
      <c r="EO305">
        <v>24.788830000000001</v>
      </c>
      <c r="EP305">
        <v>0.69072279999999997</v>
      </c>
      <c r="EQ305">
        <v>29.651890000000002</v>
      </c>
      <c r="ER305">
        <v>6.4541760000000004E-2</v>
      </c>
      <c r="ES305">
        <v>22.269850000000002</v>
      </c>
      <c r="ET305">
        <v>0.68633949999999999</v>
      </c>
      <c r="EU305">
        <v>29.08053</v>
      </c>
      <c r="EV305">
        <v>6.1590180000000001E-2</v>
      </c>
      <c r="EW305">
        <v>21.317409999999999</v>
      </c>
      <c r="EX305">
        <v>0.68342890000000001</v>
      </c>
      <c r="EY305">
        <v>28.676400000000001</v>
      </c>
      <c r="EZ305">
        <v>5.8244949999999997E-2</v>
      </c>
      <c r="FA305">
        <v>20.223479999999999</v>
      </c>
      <c r="FB305">
        <v>0.68005590000000005</v>
      </c>
      <c r="FC305">
        <v>28.322649999999999</v>
      </c>
      <c r="FD305">
        <v>5.4059860000000001E-2</v>
      </c>
      <c r="FE305">
        <v>18.84019</v>
      </c>
      <c r="FF305">
        <v>0.67673740000000004</v>
      </c>
      <c r="FG305">
        <v>28.384889999999999</v>
      </c>
      <c r="FH305">
        <v>4.9471279999999999E-2</v>
      </c>
      <c r="FI305">
        <v>17.301770000000001</v>
      </c>
      <c r="FJ305">
        <v>0.67359239999999998</v>
      </c>
      <c r="FK305">
        <v>28.453130000000002</v>
      </c>
      <c r="FL305" s="1">
        <v>4.4879889999999999E-2</v>
      </c>
      <c r="FM305">
        <v>15.74372</v>
      </c>
      <c r="FN305">
        <v>0.6707187</v>
      </c>
      <c r="FO305">
        <v>28.251090000000001</v>
      </c>
      <c r="FP305" s="1">
        <v>4.0529229999999999E-2</v>
      </c>
      <c r="FQ305">
        <v>14.252280000000001</v>
      </c>
      <c r="FR305">
        <v>0.66752089999999997</v>
      </c>
      <c r="FS305">
        <v>28.14151</v>
      </c>
      <c r="FT305" s="1">
        <v>3.64639E-2</v>
      </c>
      <c r="FU305">
        <v>12.858930000000001</v>
      </c>
      <c r="FV305">
        <v>0.66441989999999995</v>
      </c>
      <c r="FW305">
        <v>27.861360000000001</v>
      </c>
      <c r="FX305" s="1">
        <v>3.2762230000000003E-2</v>
      </c>
      <c r="FY305">
        <v>11.583600000000001</v>
      </c>
      <c r="FZ305">
        <v>0.66156150000000002</v>
      </c>
      <c r="GA305">
        <v>27.61748</v>
      </c>
      <c r="GB305" s="1">
        <v>2.9460440000000001E-2</v>
      </c>
      <c r="GC305">
        <v>10.43927</v>
      </c>
      <c r="GD305">
        <v>0.65835730000000003</v>
      </c>
      <c r="GE305">
        <v>27.446449999999999</v>
      </c>
      <c r="GF305" s="1">
        <v>2.6513800000000001E-2</v>
      </c>
      <c r="GG305">
        <v>9.4244970000000006</v>
      </c>
      <c r="GH305">
        <v>0.65429079999999995</v>
      </c>
      <c r="GI305">
        <v>27.42876</v>
      </c>
      <c r="GJ305" s="1">
        <v>2.3871079999999999E-2</v>
      </c>
      <c r="GK305">
        <v>8.5198820000000008</v>
      </c>
      <c r="GL305">
        <v>0.65035690000000002</v>
      </c>
      <c r="GM305">
        <v>27.99709</v>
      </c>
      <c r="GN305" s="1">
        <v>2.149964E-2</v>
      </c>
      <c r="GO305">
        <v>7.7041719999999998</v>
      </c>
      <c r="GP305">
        <v>0.64650759999999996</v>
      </c>
      <c r="GQ305">
        <v>28.600960000000001</v>
      </c>
      <c r="GR305" s="1">
        <v>1.9363680000000001E-2</v>
      </c>
      <c r="GS305">
        <v>6.9655589999999998</v>
      </c>
      <c r="GT305">
        <v>0.64282419999999996</v>
      </c>
      <c r="GU305">
        <v>29.152190000000001</v>
      </c>
      <c r="GV305" s="1">
        <v>1.7434829999999998E-2</v>
      </c>
      <c r="GW305">
        <v>6.2944849999999999</v>
      </c>
      <c r="GX305">
        <v>0.63949869999999998</v>
      </c>
      <c r="GY305">
        <v>29.42839</v>
      </c>
      <c r="GZ305" s="1">
        <v>1.569096E-2</v>
      </c>
      <c r="HA305">
        <v>5.6847789999999998</v>
      </c>
      <c r="HB305">
        <v>0.6366484</v>
      </c>
      <c r="HC305">
        <v>29.37041</v>
      </c>
      <c r="HD305">
        <v>1.412508E-2</v>
      </c>
      <c r="HE305">
        <v>5.1334210000000002</v>
      </c>
      <c r="HF305">
        <v>0.63420679999999996</v>
      </c>
      <c r="HG305">
        <v>28.793700000000001</v>
      </c>
      <c r="HH305">
        <v>1.2723160000000001E-2</v>
      </c>
      <c r="HI305">
        <v>4.6358709999999999</v>
      </c>
      <c r="HJ305">
        <v>0.63202939999999996</v>
      </c>
      <c r="HK305">
        <v>28.410830000000001</v>
      </c>
      <c r="HL305" s="1">
        <v>1.145728E-2</v>
      </c>
      <c r="HM305">
        <v>4.1847789999999998</v>
      </c>
      <c r="HN305">
        <v>0.63012279999999998</v>
      </c>
      <c r="HO305">
        <v>28.248259999999998</v>
      </c>
      <c r="HP305" s="1">
        <v>1.031106E-2</v>
      </c>
      <c r="HQ305">
        <v>3.7747639999999998</v>
      </c>
      <c r="HR305">
        <v>0.62873920000000005</v>
      </c>
      <c r="HS305">
        <v>28.508299999999998</v>
      </c>
      <c r="HT305" s="1">
        <v>9.2745989999999997E-3</v>
      </c>
      <c r="HU305">
        <v>3.4010579999999999</v>
      </c>
      <c r="HV305">
        <v>0.6276022</v>
      </c>
      <c r="HW305">
        <v>28.97841</v>
      </c>
      <c r="HX305" s="1">
        <v>8.3289309999999995E-3</v>
      </c>
      <c r="HY305">
        <v>3.0590579999999998</v>
      </c>
      <c r="HZ305">
        <v>0.62663950000000002</v>
      </c>
      <c r="IA305">
        <v>29.066089999999999</v>
      </c>
      <c r="IB305">
        <v>7.4614579999999998E-3</v>
      </c>
      <c r="IC305">
        <v>2.7441399999999998</v>
      </c>
      <c r="ID305">
        <v>0.62588569999999999</v>
      </c>
      <c r="IE305">
        <v>29.08624</v>
      </c>
      <c r="IF305" s="1">
        <v>6.6598969999999997E-3</v>
      </c>
      <c r="IG305">
        <v>2.4522560000000002</v>
      </c>
      <c r="IH305">
        <v>0.62531049999999999</v>
      </c>
      <c r="II305">
        <v>28.857510000000001</v>
      </c>
      <c r="IJ305" s="1">
        <v>5.9146119999999996E-3</v>
      </c>
      <c r="IK305">
        <v>2.18024</v>
      </c>
      <c r="IL305">
        <v>0.62486889999999995</v>
      </c>
      <c r="IM305">
        <v>28.303529999999999</v>
      </c>
      <c r="IN305" s="1">
        <v>5.2150470000000004E-3</v>
      </c>
      <c r="IO305">
        <v>1.9242189999999999</v>
      </c>
      <c r="IP305">
        <v>0.6245039</v>
      </c>
      <c r="IQ305">
        <v>27.977360000000001</v>
      </c>
      <c r="IR305" s="1">
        <v>4.544874E-3</v>
      </c>
      <c r="IS305">
        <v>1.6787380000000001</v>
      </c>
      <c r="IT305">
        <v>0.62422849999999996</v>
      </c>
      <c r="IU305">
        <v>28.04438</v>
      </c>
      <c r="IV305" s="1">
        <v>3.893175E-3</v>
      </c>
      <c r="IW305">
        <v>1.4397139999999999</v>
      </c>
      <c r="IX305">
        <v>0.62402590000000002</v>
      </c>
      <c r="IY305">
        <v>29.083210000000001</v>
      </c>
      <c r="IZ305" s="1">
        <v>3.261023E-3</v>
      </c>
      <c r="JA305">
        <v>1.2075769999999999</v>
      </c>
      <c r="JB305">
        <v>0.62384249999999997</v>
      </c>
      <c r="JC305">
        <v>30.08126</v>
      </c>
      <c r="JD305" s="1">
        <v>2.6705919999999998E-3</v>
      </c>
      <c r="JE305">
        <v>0.98998600000000003</v>
      </c>
      <c r="JF305">
        <v>0.62370309999999995</v>
      </c>
      <c r="JG305">
        <v>30.683959999999999</v>
      </c>
      <c r="JH305" s="1">
        <v>2.1513050000000001E-3</v>
      </c>
      <c r="JI305">
        <v>0.79802499999999998</v>
      </c>
      <c r="JJ305">
        <v>0.62358550000000001</v>
      </c>
      <c r="JK305">
        <v>30.579049999999999</v>
      </c>
      <c r="JL305" s="1">
        <v>1.72708E-3</v>
      </c>
      <c r="JM305">
        <v>0.64063380000000003</v>
      </c>
      <c r="JN305">
        <v>0.62342980000000003</v>
      </c>
      <c r="JO305">
        <v>30.097580000000001</v>
      </c>
      <c r="JP305" s="1">
        <v>1.404441E-3</v>
      </c>
      <c r="JQ305">
        <v>0.52058389999999999</v>
      </c>
      <c r="JR305">
        <v>0.62332189999999998</v>
      </c>
      <c r="JS305">
        <v>29.258040000000001</v>
      </c>
      <c r="JT305" s="1">
        <v>1.172225E-3</v>
      </c>
      <c r="JU305">
        <v>0.43400129999999998</v>
      </c>
      <c r="JV305">
        <v>0.62316879999999997</v>
      </c>
      <c r="JW305">
        <v>28.671199999999999</v>
      </c>
      <c r="JX305" s="1">
        <v>1.0093000000000001E-3</v>
      </c>
      <c r="JY305">
        <v>0.37324269999999998</v>
      </c>
      <c r="JZ305">
        <v>0.62301329999999999</v>
      </c>
      <c r="KA305">
        <v>28.379460000000002</v>
      </c>
      <c r="KB305" s="1">
        <v>8.9322269999999996E-4</v>
      </c>
      <c r="KC305">
        <v>0.3300399</v>
      </c>
      <c r="KD305">
        <v>0.62284260000000002</v>
      </c>
      <c r="KE305">
        <v>28.930199999999999</v>
      </c>
      <c r="KF305" s="1">
        <v>8.0632079999999997E-4</v>
      </c>
      <c r="KG305">
        <v>0.29780220000000002</v>
      </c>
      <c r="KH305">
        <v>0.62266900000000003</v>
      </c>
      <c r="KI305">
        <v>29.42202</v>
      </c>
      <c r="KJ305" s="1">
        <v>7.3760850000000001E-4</v>
      </c>
      <c r="KK305">
        <v>0.27232289999999998</v>
      </c>
      <c r="KL305">
        <v>0.62249140000000003</v>
      </c>
      <c r="KM305">
        <v>29.75028</v>
      </c>
      <c r="KN305" s="1">
        <v>6.8097359999999996E-4</v>
      </c>
      <c r="KO305">
        <v>0.25137559999999998</v>
      </c>
      <c r="KP305">
        <v>0.62231190000000003</v>
      </c>
      <c r="KQ305">
        <v>29.87312</v>
      </c>
      <c r="KR305" s="1">
        <v>6.3377029999999997E-4</v>
      </c>
      <c r="KS305">
        <v>0.233908</v>
      </c>
      <c r="KT305">
        <v>0.62212420000000002</v>
      </c>
      <c r="KU305">
        <v>29.500520000000002</v>
      </c>
      <c r="KV305" s="1">
        <v>5.9428390000000001E-4</v>
      </c>
      <c r="KW305">
        <v>0.21931629999999999</v>
      </c>
      <c r="KX305">
        <v>0.62192060000000005</v>
      </c>
      <c r="KY305">
        <v>28.888030000000001</v>
      </c>
      <c r="KZ305" s="1">
        <v>5.6115080000000001E-4</v>
      </c>
      <c r="LA305">
        <v>0.20707329999999999</v>
      </c>
      <c r="LB305">
        <v>0.62172810000000001</v>
      </c>
      <c r="LC305">
        <v>28.54636</v>
      </c>
      <c r="LD305" s="1">
        <v>5.3312580000000002E-4</v>
      </c>
      <c r="LE305">
        <v>0.19672819999999999</v>
      </c>
      <c r="LF305">
        <v>0.62154589999999998</v>
      </c>
      <c r="LG305">
        <v>28.564450000000001</v>
      </c>
      <c r="LH305" s="1">
        <v>5.0925180000000001E-4</v>
      </c>
      <c r="LI305">
        <v>0.18790809999999999</v>
      </c>
      <c r="LJ305">
        <v>0.62136199999999997</v>
      </c>
      <c r="LK305">
        <v>29.316659999999999</v>
      </c>
      <c r="LL305" s="1">
        <v>4.8856249999999996E-4</v>
      </c>
      <c r="LM305">
        <v>0.18028230000000001</v>
      </c>
      <c r="LN305">
        <v>0.62119500000000005</v>
      </c>
      <c r="LO305">
        <v>30.000129999999999</v>
      </c>
      <c r="LP305" s="1">
        <v>4.701649E-4</v>
      </c>
      <c r="LQ305">
        <v>0.17351449999999999</v>
      </c>
      <c r="LR305">
        <v>0.62102100000000005</v>
      </c>
      <c r="LS305">
        <v>30.471419999999998</v>
      </c>
      <c r="LT305" s="1">
        <v>4.5315580000000001E-4</v>
      </c>
      <c r="LU305">
        <v>0.16726460000000001</v>
      </c>
      <c r="LV305">
        <v>0.62085489999999999</v>
      </c>
      <c r="LW305">
        <v>30.563510000000001</v>
      </c>
      <c r="LX305" s="1">
        <v>4.3671630000000002E-4</v>
      </c>
      <c r="LY305">
        <v>0.16122230000000001</v>
      </c>
      <c r="LZ305">
        <v>0.6207336</v>
      </c>
      <c r="MA305">
        <v>30.243200000000002</v>
      </c>
      <c r="MB305" s="1">
        <v>4.1979019999999998E-4</v>
      </c>
      <c r="MC305">
        <v>0.15521019999999999</v>
      </c>
      <c r="MD305">
        <v>0.6206315</v>
      </c>
      <c r="ME305">
        <v>29.446359999999999</v>
      </c>
      <c r="MF305" s="1">
        <v>4.0192640000000001E-4</v>
      </c>
      <c r="MG305">
        <v>0.1491526</v>
      </c>
      <c r="MH305">
        <v>0.62052350000000001</v>
      </c>
      <c r="MI305">
        <v>28.871030000000001</v>
      </c>
      <c r="MJ305" s="1">
        <v>3.8423599999999999E-4</v>
      </c>
      <c r="MK305">
        <v>0.14308460000000001</v>
      </c>
      <c r="ML305">
        <v>0.62046889999999999</v>
      </c>
      <c r="MM305">
        <v>28.58615</v>
      </c>
      <c r="MN305" s="1">
        <v>3.6684720000000002E-4</v>
      </c>
      <c r="MO305">
        <v>0.13704959999999999</v>
      </c>
      <c r="MP305">
        <v>0.62039299999999997</v>
      </c>
      <c r="MQ305">
        <v>29.17576</v>
      </c>
      <c r="MR305" s="1">
        <v>3.499059E-4</v>
      </c>
      <c r="MS305">
        <v>0.1311233</v>
      </c>
      <c r="MT305">
        <v>0.62035720000000005</v>
      </c>
      <c r="MU305">
        <v>29.445730000000001</v>
      </c>
      <c r="MV305" s="1">
        <v>3.335039E-4</v>
      </c>
      <c r="MW305">
        <v>0.12534149999999999</v>
      </c>
      <c r="MX305">
        <v>0.62033190000000005</v>
      </c>
      <c r="MY305">
        <v>29.214040000000001</v>
      </c>
      <c r="MZ305" s="1">
        <v>3.1776370000000001E-4</v>
      </c>
      <c r="NA305">
        <v>0.1197449</v>
      </c>
      <c r="NB305">
        <v>0.62030399999999997</v>
      </c>
      <c r="NC305">
        <v>28.89865</v>
      </c>
      <c r="ND305" s="1">
        <v>3.0274050000000003E-4</v>
      </c>
      <c r="NE305">
        <v>0.11437219999999999</v>
      </c>
      <c r="NF305">
        <v>0.62030750000000001</v>
      </c>
      <c r="NG305">
        <v>28.67381</v>
      </c>
      <c r="NH305" s="1">
        <v>2.8847919999999997E-4</v>
      </c>
      <c r="NI305">
        <v>0.1092477</v>
      </c>
      <c r="NJ305">
        <v>0.62026840000000005</v>
      </c>
      <c r="NK305">
        <v>28.228359999999999</v>
      </c>
      <c r="NL305" s="1">
        <v>2.7492070000000003E-4</v>
      </c>
      <c r="NM305">
        <v>0.1043607</v>
      </c>
      <c r="NN305">
        <v>0.62026460000000005</v>
      </c>
      <c r="NO305">
        <v>27.885300000000001</v>
      </c>
      <c r="NP305" s="1">
        <v>2.6194979999999998E-4</v>
      </c>
      <c r="NQ305">
        <v>9.9659220000000007E-2</v>
      </c>
      <c r="NR305">
        <v>0.62025929999999996</v>
      </c>
      <c r="NS305">
        <v>27.734539999999999</v>
      </c>
      <c r="NT305" s="1">
        <v>2.4937899999999999E-4</v>
      </c>
      <c r="NU305">
        <v>9.5081479999999996E-2</v>
      </c>
      <c r="NV305">
        <v>0.62026460000000005</v>
      </c>
      <c r="NW305">
        <v>28.526910000000001</v>
      </c>
      <c r="NX305" s="1">
        <v>2.37116E-4</v>
      </c>
      <c r="NY305">
        <v>9.0589790000000003E-2</v>
      </c>
      <c r="NZ305">
        <v>0.62027829999999995</v>
      </c>
      <c r="OA305">
        <v>29.390329999999999</v>
      </c>
      <c r="OB305" s="1">
        <v>2.2520999999999999E-4</v>
      </c>
      <c r="OC305">
        <v>8.6207320000000004E-2</v>
      </c>
      <c r="OD305">
        <v>0.62026009999999998</v>
      </c>
      <c r="OE305">
        <v>29.719059999999999</v>
      </c>
      <c r="OF305" s="1">
        <v>2.1383059999999999E-4</v>
      </c>
      <c r="OG305">
        <v>8.2008800000000007E-2</v>
      </c>
      <c r="OH305">
        <v>0.62025030000000003</v>
      </c>
      <c r="OI305">
        <v>29.793310000000002</v>
      </c>
      <c r="OJ305" s="1">
        <v>2.032406E-4</v>
      </c>
      <c r="OK305">
        <v>7.8082330000000005E-2</v>
      </c>
    </row>
    <row r="306" spans="1:401" x14ac:dyDescent="0.35">
      <c r="A306">
        <v>312</v>
      </c>
      <c r="B306" t="s">
        <v>4</v>
      </c>
      <c r="C306" t="s">
        <v>181</v>
      </c>
      <c r="D306" t="s">
        <v>312</v>
      </c>
      <c r="E306">
        <v>866.82979999999998</v>
      </c>
      <c r="F306">
        <v>1.0962369999999999</v>
      </c>
      <c r="G306">
        <v>24.657689999999999</v>
      </c>
      <c r="H306">
        <v>0</v>
      </c>
      <c r="I306">
        <v>0</v>
      </c>
      <c r="J306">
        <v>1.1080129999999999</v>
      </c>
      <c r="K306">
        <v>24.80574</v>
      </c>
      <c r="L306">
        <v>0</v>
      </c>
      <c r="M306">
        <v>0</v>
      </c>
      <c r="N306">
        <v>1.1201570000000001</v>
      </c>
      <c r="O306">
        <v>24.99663</v>
      </c>
      <c r="P306">
        <v>0</v>
      </c>
      <c r="Q306">
        <v>0</v>
      </c>
      <c r="R306">
        <v>1.1325529999999999</v>
      </c>
      <c r="S306">
        <v>24.860880000000002</v>
      </c>
      <c r="T306">
        <v>0</v>
      </c>
      <c r="U306">
        <v>0</v>
      </c>
      <c r="V306">
        <v>1.145397</v>
      </c>
      <c r="W306">
        <v>24.273230000000002</v>
      </c>
      <c r="X306">
        <v>0</v>
      </c>
      <c r="Y306">
        <v>0</v>
      </c>
      <c r="Z306">
        <v>1.15856</v>
      </c>
      <c r="AA306">
        <v>23.86824</v>
      </c>
      <c r="AB306">
        <v>0</v>
      </c>
      <c r="AC306">
        <v>0</v>
      </c>
      <c r="AD306">
        <v>1.1721630000000001</v>
      </c>
      <c r="AE306">
        <v>23.585760000000001</v>
      </c>
      <c r="AF306">
        <v>0</v>
      </c>
      <c r="AG306">
        <v>0</v>
      </c>
      <c r="AH306">
        <v>1.172634</v>
      </c>
      <c r="AI306">
        <v>23.921949999999999</v>
      </c>
      <c r="AJ306">
        <v>0</v>
      </c>
      <c r="AK306">
        <v>0</v>
      </c>
      <c r="AL306">
        <v>1.169027</v>
      </c>
      <c r="AM306">
        <v>24.533860000000001</v>
      </c>
      <c r="AN306">
        <v>0</v>
      </c>
      <c r="AO306">
        <v>0</v>
      </c>
      <c r="AP306">
        <v>1.165092</v>
      </c>
      <c r="AQ306">
        <v>25.090520000000001</v>
      </c>
      <c r="AR306">
        <v>0</v>
      </c>
      <c r="AS306">
        <v>0</v>
      </c>
      <c r="AT306">
        <v>1.16076</v>
      </c>
      <c r="AU306">
        <v>25.532979999999998</v>
      </c>
      <c r="AV306">
        <v>0</v>
      </c>
      <c r="AW306">
        <v>0</v>
      </c>
      <c r="AX306">
        <v>1.1559980000000001</v>
      </c>
      <c r="AY306">
        <v>25.474799999999998</v>
      </c>
      <c r="AZ306">
        <v>0</v>
      </c>
      <c r="BA306">
        <v>0</v>
      </c>
      <c r="BB306">
        <v>1.1510069999999999</v>
      </c>
      <c r="BC306">
        <v>25.194559999999999</v>
      </c>
      <c r="BD306">
        <v>0</v>
      </c>
      <c r="BE306">
        <v>0</v>
      </c>
      <c r="BF306">
        <v>1.146277</v>
      </c>
      <c r="BG306">
        <v>24.977429999999998</v>
      </c>
      <c r="BH306">
        <v>0</v>
      </c>
      <c r="BI306">
        <v>0</v>
      </c>
      <c r="BJ306">
        <v>1.142666</v>
      </c>
      <c r="BK306">
        <v>24.957229999999999</v>
      </c>
      <c r="BL306">
        <v>1.111983E-32</v>
      </c>
      <c r="BM306">
        <v>3.0122499999999999E-30</v>
      </c>
      <c r="BN306">
        <v>1.1394329999999999</v>
      </c>
      <c r="BO306">
        <v>25.698910000000001</v>
      </c>
      <c r="BP306">
        <v>5.274959E-21</v>
      </c>
      <c r="BQ306" s="1">
        <v>9.8198799999999994E-19</v>
      </c>
      <c r="BR306">
        <v>1.1364700000000001</v>
      </c>
      <c r="BS306">
        <v>26.397010000000002</v>
      </c>
      <c r="BT306" s="1">
        <v>6.7878320000000001E-15</v>
      </c>
      <c r="BU306" s="1">
        <v>1.186792E-12</v>
      </c>
      <c r="BV306">
        <v>1.1336360000000001</v>
      </c>
      <c r="BW306">
        <v>27.000419999999998</v>
      </c>
      <c r="BX306" s="1">
        <v>1.5762580000000001E-9</v>
      </c>
      <c r="BY306" s="1">
        <v>3.209287E-7</v>
      </c>
      <c r="BZ306">
        <v>1.1307640000000001</v>
      </c>
      <c r="CA306">
        <v>27.373809999999999</v>
      </c>
      <c r="CB306" s="1">
        <v>2.013888E-6</v>
      </c>
      <c r="CC306" s="1">
        <v>4.384592E-4</v>
      </c>
      <c r="CD306">
        <v>1.1277219999999999</v>
      </c>
      <c r="CE306">
        <v>27.301390000000001</v>
      </c>
      <c r="CF306" s="1">
        <v>3.8843660000000002E-4</v>
      </c>
      <c r="CG306" s="1">
        <v>8.8651939999999999E-2</v>
      </c>
      <c r="CH306">
        <v>1.124339</v>
      </c>
      <c r="CI306">
        <v>26.80359</v>
      </c>
      <c r="CJ306" s="1">
        <v>2.0857299999999999E-2</v>
      </c>
      <c r="CK306" s="1">
        <v>4.9553719999999997</v>
      </c>
      <c r="CL306">
        <v>1.1205590000000001</v>
      </c>
      <c r="CM306">
        <v>26.463100000000001</v>
      </c>
      <c r="CN306" s="1">
        <v>0.41710199999999997</v>
      </c>
      <c r="CO306" s="1">
        <v>102.5566</v>
      </c>
      <c r="CP306">
        <v>1.1162730000000001</v>
      </c>
      <c r="CQ306">
        <v>26.375319999999999</v>
      </c>
      <c r="CR306" s="1">
        <v>3.7272660000000002</v>
      </c>
      <c r="CS306">
        <v>945.09739999999999</v>
      </c>
      <c r="CT306">
        <v>1.111523</v>
      </c>
      <c r="CU306">
        <v>26.82497</v>
      </c>
      <c r="CV306" s="1">
        <v>16.987870000000001</v>
      </c>
      <c r="CW306">
        <v>4430.2</v>
      </c>
      <c r="CX306">
        <v>1.1062099999999999</v>
      </c>
      <c r="CY306">
        <v>26.897369999999999</v>
      </c>
      <c r="CZ306" s="1">
        <v>43.787129999999998</v>
      </c>
      <c r="DA306">
        <v>11712.89</v>
      </c>
      <c r="DB306">
        <v>1.1004080000000001</v>
      </c>
      <c r="DC306">
        <v>27.42099</v>
      </c>
      <c r="DD306">
        <v>69.332719999999995</v>
      </c>
      <c r="DE306">
        <v>18992.52</v>
      </c>
      <c r="DF306">
        <v>1.094155</v>
      </c>
      <c r="DG306">
        <v>27.929310000000001</v>
      </c>
      <c r="DH306">
        <v>72.389489999999995</v>
      </c>
      <c r="DI306">
        <v>20265.849999999999</v>
      </c>
      <c r="DJ306">
        <v>1.0880259999999999</v>
      </c>
      <c r="DK306">
        <v>27.89884</v>
      </c>
      <c r="DL306">
        <v>52.885860000000001</v>
      </c>
      <c r="DM306">
        <v>15100.37</v>
      </c>
      <c r="DN306">
        <v>1.081393</v>
      </c>
      <c r="DO306">
        <v>27.532050000000002</v>
      </c>
      <c r="DP306">
        <v>28.446549999999998</v>
      </c>
      <c r="DQ306">
        <v>8272.5329999999994</v>
      </c>
      <c r="DR306">
        <v>1.074711</v>
      </c>
      <c r="DS306">
        <v>27.230370000000001</v>
      </c>
      <c r="DT306">
        <v>11.79636</v>
      </c>
      <c r="DU306">
        <v>3487.8789999999999</v>
      </c>
      <c r="DV306">
        <v>1.0678780000000001</v>
      </c>
      <c r="DW306">
        <v>27.06166</v>
      </c>
      <c r="DX306">
        <v>3.9460120000000001</v>
      </c>
      <c r="DY306">
        <v>1183.7380000000001</v>
      </c>
      <c r="DZ306">
        <v>1.060867</v>
      </c>
      <c r="EA306">
        <v>27.654240000000001</v>
      </c>
      <c r="EB306">
        <v>1.1288320000000001</v>
      </c>
      <c r="EC306">
        <v>342.30430000000001</v>
      </c>
      <c r="ED306">
        <v>1.0538209999999999</v>
      </c>
      <c r="EE306">
        <v>28.371780000000001</v>
      </c>
      <c r="EF306">
        <v>0.31309039999999999</v>
      </c>
      <c r="EG306">
        <v>95.051479999999998</v>
      </c>
      <c r="EH306">
        <v>1.046754</v>
      </c>
      <c r="EI306">
        <v>29.04955</v>
      </c>
      <c r="EJ306">
        <v>0.11486780000000001</v>
      </c>
      <c r="EK306">
        <v>34.168329999999997</v>
      </c>
      <c r="EL306">
        <v>1.0396049999999999</v>
      </c>
      <c r="EM306">
        <v>29.665150000000001</v>
      </c>
      <c r="EN306">
        <v>7.3166999999999996E-2</v>
      </c>
      <c r="EO306">
        <v>21.26605</v>
      </c>
      <c r="EP306">
        <v>1.0329299999999999</v>
      </c>
      <c r="EQ306">
        <v>29.673269999999999</v>
      </c>
      <c r="ER306">
        <v>6.4899910000000005E-2</v>
      </c>
      <c r="ES306">
        <v>18.756119999999999</v>
      </c>
      <c r="ET306">
        <v>1.026381</v>
      </c>
      <c r="EU306">
        <v>29.10727</v>
      </c>
      <c r="EV306">
        <v>6.1862019999999997E-2</v>
      </c>
      <c r="EW306">
        <v>17.921949999999999</v>
      </c>
      <c r="EX306">
        <v>1.0192399999999999</v>
      </c>
      <c r="EY306">
        <v>28.698039999999999</v>
      </c>
      <c r="EZ306">
        <v>5.8606199999999997E-2</v>
      </c>
      <c r="FA306">
        <v>17.057169999999999</v>
      </c>
      <c r="FB306">
        <v>1.011298</v>
      </c>
      <c r="FC306">
        <v>28.35529</v>
      </c>
      <c r="FD306">
        <v>5.4488420000000003E-2</v>
      </c>
      <c r="FE306">
        <v>15.94575</v>
      </c>
      <c r="FF306">
        <v>1.0034650000000001</v>
      </c>
      <c r="FG306">
        <v>28.406459999999999</v>
      </c>
      <c r="FH306">
        <v>4.9923839999999997E-2</v>
      </c>
      <c r="FI306">
        <v>14.68613</v>
      </c>
      <c r="FJ306">
        <v>0.99586710000000001</v>
      </c>
      <c r="FK306">
        <v>28.486339999999998</v>
      </c>
      <c r="FL306" s="1">
        <v>4.532601E-2</v>
      </c>
      <c r="FM306">
        <v>13.396430000000001</v>
      </c>
      <c r="FN306">
        <v>0.9886144</v>
      </c>
      <c r="FO306">
        <v>28.276610000000002</v>
      </c>
      <c r="FP306" s="1">
        <v>4.0950210000000001E-2</v>
      </c>
      <c r="FQ306">
        <v>12.153359999999999</v>
      </c>
      <c r="FR306">
        <v>0.98083410000000004</v>
      </c>
      <c r="FS306">
        <v>28.15654</v>
      </c>
      <c r="FT306" s="1">
        <v>3.685542E-2</v>
      </c>
      <c r="FU306">
        <v>10.98884</v>
      </c>
      <c r="FV306">
        <v>0.97307140000000003</v>
      </c>
      <c r="FW306">
        <v>27.868320000000001</v>
      </c>
      <c r="FX306" s="1">
        <v>3.3115539999999999E-2</v>
      </c>
      <c r="FY306">
        <v>9.9189980000000002</v>
      </c>
      <c r="FZ306">
        <v>0.96568100000000001</v>
      </c>
      <c r="GA306">
        <v>27.614070000000002</v>
      </c>
      <c r="GB306" s="1">
        <v>2.9775840000000001E-2</v>
      </c>
      <c r="GC306">
        <v>8.9559669999999993</v>
      </c>
      <c r="GD306">
        <v>0.95689639999999998</v>
      </c>
      <c r="GE306">
        <v>27.44013</v>
      </c>
      <c r="GF306" s="1">
        <v>2.6792139999999999E-2</v>
      </c>
      <c r="GG306">
        <v>8.0970759999999995</v>
      </c>
      <c r="GH306">
        <v>0.94754309999999997</v>
      </c>
      <c r="GI306">
        <v>27.422070000000001</v>
      </c>
      <c r="GJ306" s="1">
        <v>2.4122109999999999E-2</v>
      </c>
      <c r="GK306">
        <v>7.3354910000000002</v>
      </c>
      <c r="GL306">
        <v>0.93856640000000002</v>
      </c>
      <c r="GM306">
        <v>27.9786</v>
      </c>
      <c r="GN306" s="1">
        <v>2.1726970000000002E-2</v>
      </c>
      <c r="GO306">
        <v>6.6464499999999997</v>
      </c>
      <c r="GP306">
        <v>0.9297069</v>
      </c>
      <c r="GQ306">
        <v>28.60829</v>
      </c>
      <c r="GR306" s="1">
        <v>1.9570649999999998E-2</v>
      </c>
      <c r="GS306">
        <v>6.0218829999999999</v>
      </c>
      <c r="GT306">
        <v>0.92123449999999996</v>
      </c>
      <c r="GU306">
        <v>29.1721</v>
      </c>
      <c r="GV306" s="1">
        <v>1.7623400000000001E-2</v>
      </c>
      <c r="GW306">
        <v>5.452744</v>
      </c>
      <c r="GX306">
        <v>0.91332690000000005</v>
      </c>
      <c r="GY306">
        <v>29.45074</v>
      </c>
      <c r="GZ306" s="1">
        <v>1.586241E-2</v>
      </c>
      <c r="HA306">
        <v>4.9342949999999997</v>
      </c>
      <c r="HB306">
        <v>0.90608920000000004</v>
      </c>
      <c r="HC306">
        <v>29.399750000000001</v>
      </c>
      <c r="HD306" s="1">
        <v>1.4279719999999999E-2</v>
      </c>
      <c r="HE306">
        <v>4.4644659999999998</v>
      </c>
      <c r="HF306">
        <v>0.89977989999999997</v>
      </c>
      <c r="HG306">
        <v>28.81765</v>
      </c>
      <c r="HH306" s="1">
        <v>1.2862999999999999E-2</v>
      </c>
      <c r="HI306">
        <v>4.0389720000000002</v>
      </c>
      <c r="HJ306">
        <v>0.89409919999999998</v>
      </c>
      <c r="HK306">
        <v>28.410240000000002</v>
      </c>
      <c r="HL306" s="1">
        <v>1.1584229999999999E-2</v>
      </c>
      <c r="HM306">
        <v>3.652304</v>
      </c>
      <c r="HN306">
        <v>0.88907270000000005</v>
      </c>
      <c r="HO306">
        <v>28.237469999999998</v>
      </c>
      <c r="HP306" s="1">
        <v>1.0426589999999999E-2</v>
      </c>
      <c r="HQ306">
        <v>3.2998750000000001</v>
      </c>
      <c r="HR306">
        <v>0.88469109999999995</v>
      </c>
      <c r="HS306">
        <v>28.49502</v>
      </c>
      <c r="HT306" s="1">
        <v>9.3798360000000008E-3</v>
      </c>
      <c r="HU306">
        <v>2.97803</v>
      </c>
      <c r="HV306">
        <v>0.88082780000000005</v>
      </c>
      <c r="HW306">
        <v>28.979089999999999</v>
      </c>
      <c r="HX306" s="1">
        <v>8.4254029999999997E-3</v>
      </c>
      <c r="HY306">
        <v>2.682741</v>
      </c>
      <c r="HZ306">
        <v>0.87762059999999997</v>
      </c>
      <c r="IA306">
        <v>29.094899999999999</v>
      </c>
      <c r="IB306" s="1">
        <v>7.5503810000000001E-3</v>
      </c>
      <c r="IC306">
        <v>2.4101020000000002</v>
      </c>
      <c r="ID306">
        <v>0.87505379999999999</v>
      </c>
      <c r="IE306">
        <v>29.112549999999999</v>
      </c>
      <c r="IF306" s="1">
        <v>6.7423810000000004E-3</v>
      </c>
      <c r="IG306">
        <v>2.1572640000000001</v>
      </c>
      <c r="IH306">
        <v>0.87295509999999998</v>
      </c>
      <c r="II306">
        <v>28.90119</v>
      </c>
      <c r="IJ306" s="1">
        <v>5.9916609999999997E-3</v>
      </c>
      <c r="IK306">
        <v>1.92113</v>
      </c>
      <c r="IL306">
        <v>0.87129350000000005</v>
      </c>
      <c r="IM306">
        <v>28.333030000000001</v>
      </c>
      <c r="IN306" s="1">
        <v>5.2880840000000002E-3</v>
      </c>
      <c r="IO306">
        <v>1.698798</v>
      </c>
      <c r="IP306">
        <v>0.86995290000000003</v>
      </c>
      <c r="IQ306">
        <v>27.977</v>
      </c>
      <c r="IR306" s="1">
        <v>4.6154120000000002E-3</v>
      </c>
      <c r="IS306">
        <v>1.4856879999999999</v>
      </c>
      <c r="IT306">
        <v>0.86891320000000005</v>
      </c>
      <c r="IU306">
        <v>28.01906</v>
      </c>
      <c r="IV306" s="1">
        <v>3.9621129999999997E-3</v>
      </c>
      <c r="IW306">
        <v>1.278154</v>
      </c>
      <c r="IX306">
        <v>0.86809150000000002</v>
      </c>
      <c r="IY306">
        <v>29.038329999999998</v>
      </c>
      <c r="IZ306" s="1">
        <v>3.32723E-3</v>
      </c>
      <c r="JA306">
        <v>1.0759639999999999</v>
      </c>
      <c r="JB306">
        <v>0.86742589999999997</v>
      </c>
      <c r="JC306">
        <v>30.079229999999999</v>
      </c>
      <c r="JD306" s="1">
        <v>2.7311420000000002E-3</v>
      </c>
      <c r="JE306">
        <v>0.88501180000000002</v>
      </c>
      <c r="JF306">
        <v>0.86689170000000004</v>
      </c>
      <c r="JG306">
        <v>30.723790000000001</v>
      </c>
      <c r="JH306" s="1">
        <v>2.2030270000000002E-3</v>
      </c>
      <c r="JI306">
        <v>0.71489499999999995</v>
      </c>
      <c r="JJ306">
        <v>0.86646369999999995</v>
      </c>
      <c r="JK306">
        <v>30.653670000000002</v>
      </c>
      <c r="JL306" s="1">
        <v>1.7680529999999999E-3</v>
      </c>
      <c r="JM306">
        <v>0.57389250000000003</v>
      </c>
      <c r="JN306">
        <v>0.86604210000000004</v>
      </c>
      <c r="JO306">
        <v>30.182749999999999</v>
      </c>
      <c r="JP306" s="1">
        <v>1.434781E-3</v>
      </c>
      <c r="JQ306">
        <v>0.465256</v>
      </c>
      <c r="JR306">
        <v>0.86565990000000004</v>
      </c>
      <c r="JS306">
        <v>29.330649999999999</v>
      </c>
      <c r="JT306" s="1">
        <v>1.193723E-3</v>
      </c>
      <c r="JU306">
        <v>0.3863798</v>
      </c>
      <c r="JV306">
        <v>0.86526049999999999</v>
      </c>
      <c r="JW306">
        <v>28.712720000000001</v>
      </c>
      <c r="JX306" s="1">
        <v>1.024381E-3</v>
      </c>
      <c r="JY306">
        <v>0.3309048</v>
      </c>
      <c r="JZ306">
        <v>0.86487979999999998</v>
      </c>
      <c r="KA306">
        <v>28.394780000000001</v>
      </c>
      <c r="KB306" s="1">
        <v>9.0414040000000003E-4</v>
      </c>
      <c r="KC306">
        <v>0.29161160000000003</v>
      </c>
      <c r="KD306">
        <v>0.8644442</v>
      </c>
      <c r="KE306">
        <v>28.917380000000001</v>
      </c>
      <c r="KF306" s="1">
        <v>8.1469669999999998E-4</v>
      </c>
      <c r="KG306">
        <v>0.26252760000000003</v>
      </c>
      <c r="KH306">
        <v>0.86400779999999999</v>
      </c>
      <c r="KI306">
        <v>29.44003</v>
      </c>
      <c r="KJ306" s="1">
        <v>7.4438439999999998E-4</v>
      </c>
      <c r="KK306">
        <v>0.23972360000000001</v>
      </c>
      <c r="KL306">
        <v>0.86356379999999999</v>
      </c>
      <c r="KM306">
        <v>29.79616</v>
      </c>
      <c r="KN306" s="1">
        <v>6.8659540000000005E-4</v>
      </c>
      <c r="KO306">
        <v>0.22104509999999999</v>
      </c>
      <c r="KP306">
        <v>0.86308629999999997</v>
      </c>
      <c r="KQ306">
        <v>29.91994</v>
      </c>
      <c r="KR306" s="1">
        <v>6.3847760000000002E-4</v>
      </c>
      <c r="KS306">
        <v>0.2054967</v>
      </c>
      <c r="KT306">
        <v>0.86260689999999995</v>
      </c>
      <c r="KU306">
        <v>29.571090000000002</v>
      </c>
      <c r="KV306" s="1">
        <v>5.9821889999999995E-4</v>
      </c>
      <c r="KW306">
        <v>0.19250909999999999</v>
      </c>
      <c r="KX306">
        <v>0.86210830000000005</v>
      </c>
      <c r="KY306">
        <v>28.93225</v>
      </c>
      <c r="KZ306" s="1">
        <v>5.6445780000000004E-4</v>
      </c>
      <c r="LA306">
        <v>0.18161540000000001</v>
      </c>
      <c r="LB306">
        <v>0.86160179999999997</v>
      </c>
      <c r="LC306">
        <v>28.551570000000002</v>
      </c>
      <c r="LD306" s="1">
        <v>5.3593499999999997E-4</v>
      </c>
      <c r="LE306">
        <v>0.17242850000000001</v>
      </c>
      <c r="LF306">
        <v>0.86107259999999997</v>
      </c>
      <c r="LG306">
        <v>28.538329999999998</v>
      </c>
      <c r="LH306" s="1">
        <v>5.1165830000000001E-4</v>
      </c>
      <c r="LI306">
        <v>0.16461049999999999</v>
      </c>
      <c r="LJ306">
        <v>0.86058820000000003</v>
      </c>
      <c r="LK306">
        <v>29.27807</v>
      </c>
      <c r="LL306" s="1">
        <v>4.9066650000000002E-4</v>
      </c>
      <c r="LM306">
        <v>0.1578678</v>
      </c>
      <c r="LN306">
        <v>0.86013490000000004</v>
      </c>
      <c r="LO306">
        <v>29.996320000000001</v>
      </c>
      <c r="LP306" s="1">
        <v>4.7206910000000002E-4</v>
      </c>
      <c r="LQ306">
        <v>0.15191189999999999</v>
      </c>
      <c r="LR306">
        <v>0.859653</v>
      </c>
      <c r="LS306">
        <v>30.497039999999998</v>
      </c>
      <c r="LT306" s="1">
        <v>4.5494900000000001E-4</v>
      </c>
      <c r="LU306">
        <v>0.14644099999999999</v>
      </c>
      <c r="LV306">
        <v>0.85923729999999998</v>
      </c>
      <c r="LW306">
        <v>30.613109999999999</v>
      </c>
      <c r="LX306" s="1">
        <v>4.384778E-4</v>
      </c>
      <c r="LY306">
        <v>0.14118059999999999</v>
      </c>
      <c r="LZ306">
        <v>0.85886510000000005</v>
      </c>
      <c r="MA306">
        <v>30.316849999999999</v>
      </c>
      <c r="MB306" s="1">
        <v>4.2154639999999999E-4</v>
      </c>
      <c r="MC306">
        <v>0.1359592</v>
      </c>
      <c r="MD306">
        <v>0.85853679999999999</v>
      </c>
      <c r="ME306">
        <v>29.515149999999998</v>
      </c>
      <c r="MF306" s="1">
        <v>4.0369320000000001E-4</v>
      </c>
      <c r="MG306">
        <v>0.13070509999999999</v>
      </c>
      <c r="MH306">
        <v>0.85824699999999998</v>
      </c>
      <c r="MI306">
        <v>28.904869999999999</v>
      </c>
      <c r="MJ306" s="1">
        <v>3.8598989999999998E-4</v>
      </c>
      <c r="MK306">
        <v>0.12542829999999999</v>
      </c>
      <c r="ML306">
        <v>0.85801139999999998</v>
      </c>
      <c r="MM306">
        <v>28.591930000000001</v>
      </c>
      <c r="MN306" s="1">
        <v>3.6858520000000001E-4</v>
      </c>
      <c r="MO306">
        <v>0.1201772</v>
      </c>
      <c r="MP306">
        <v>0.8578055</v>
      </c>
      <c r="MQ306">
        <v>29.150510000000001</v>
      </c>
      <c r="MR306" s="1">
        <v>3.5159949999999997E-4</v>
      </c>
      <c r="MS306">
        <v>0.11500249999999999</v>
      </c>
      <c r="MT306">
        <v>0.85766220000000004</v>
      </c>
      <c r="MU306">
        <v>29.481629999999999</v>
      </c>
      <c r="MV306" s="1">
        <v>3.351405E-4</v>
      </c>
      <c r="MW306">
        <v>0.1099488</v>
      </c>
      <c r="MX306">
        <v>0.85754920000000001</v>
      </c>
      <c r="MY306">
        <v>29.256679999999999</v>
      </c>
      <c r="MZ306" s="1">
        <v>3.1933979999999997E-4</v>
      </c>
      <c r="NA306">
        <v>0.10505349999999999</v>
      </c>
      <c r="NB306">
        <v>0.85745769999999999</v>
      </c>
      <c r="NC306">
        <v>28.935079999999999</v>
      </c>
      <c r="ND306" s="1">
        <v>3.0424130000000001E-4</v>
      </c>
      <c r="NE306">
        <v>0.1003433</v>
      </c>
      <c r="NF306">
        <v>0.85739319999999997</v>
      </c>
      <c r="NG306">
        <v>28.720310000000001</v>
      </c>
      <c r="NH306" s="1">
        <v>2.8990670000000001E-4</v>
      </c>
      <c r="NI306">
        <v>9.5850340000000006E-2</v>
      </c>
      <c r="NJ306">
        <v>0.85735090000000003</v>
      </c>
      <c r="NK306">
        <v>28.272459999999999</v>
      </c>
      <c r="NL306" s="1">
        <v>2.7628560000000002E-4</v>
      </c>
      <c r="NM306">
        <v>9.1565179999999996E-2</v>
      </c>
      <c r="NN306">
        <v>0.85730019999999996</v>
      </c>
      <c r="NO306">
        <v>27.907080000000001</v>
      </c>
      <c r="NP306" s="1">
        <v>2.6326250000000001E-4</v>
      </c>
      <c r="NQ306">
        <v>8.7447860000000002E-2</v>
      </c>
      <c r="NR306">
        <v>0.85727580000000003</v>
      </c>
      <c r="NS306">
        <v>27.73423</v>
      </c>
      <c r="NT306" s="1">
        <v>2.5065919999999999E-4</v>
      </c>
      <c r="NU306">
        <v>8.344443E-2</v>
      </c>
      <c r="NV306">
        <v>0.85727019999999998</v>
      </c>
      <c r="NW306">
        <v>28.488119999999999</v>
      </c>
      <c r="NX306" s="1">
        <v>2.383706E-4</v>
      </c>
      <c r="NY306">
        <v>7.951954E-2</v>
      </c>
      <c r="NZ306">
        <v>0.85725770000000001</v>
      </c>
      <c r="OA306">
        <v>29.387029999999999</v>
      </c>
      <c r="OB306" s="1">
        <v>2.2642610000000001E-4</v>
      </c>
      <c r="OC306">
        <v>7.5684440000000006E-2</v>
      </c>
      <c r="OD306">
        <v>0.85723190000000005</v>
      </c>
      <c r="OE306">
        <v>29.76088</v>
      </c>
      <c r="OF306" s="1">
        <v>2.1498129999999999E-4</v>
      </c>
      <c r="OG306">
        <v>7.1997599999999995E-2</v>
      </c>
      <c r="OH306">
        <v>0.85724800000000001</v>
      </c>
      <c r="OI306">
        <v>29.84112</v>
      </c>
      <c r="OJ306" s="1">
        <v>2.0430470000000001E-4</v>
      </c>
      <c r="OK306">
        <v>6.8538299999999996E-2</v>
      </c>
    </row>
    <row r="307" spans="1:401" x14ac:dyDescent="0.35">
      <c r="A307">
        <v>313</v>
      </c>
      <c r="B307" t="s">
        <v>4</v>
      </c>
      <c r="C307" t="s">
        <v>181</v>
      </c>
      <c r="D307" t="s">
        <v>313</v>
      </c>
      <c r="E307">
        <v>839.73929999999996</v>
      </c>
      <c r="F307">
        <v>0.90521640000000003</v>
      </c>
      <c r="G307">
        <v>24.67258</v>
      </c>
      <c r="H307">
        <v>0</v>
      </c>
      <c r="I307">
        <v>0</v>
      </c>
      <c r="J307">
        <v>0.90229199999999998</v>
      </c>
      <c r="K307">
        <v>24.825810000000001</v>
      </c>
      <c r="L307">
        <v>0</v>
      </c>
      <c r="M307">
        <v>0</v>
      </c>
      <c r="N307">
        <v>0.89942599999999995</v>
      </c>
      <c r="O307">
        <v>25.01782</v>
      </c>
      <c r="P307">
        <v>0</v>
      </c>
      <c r="Q307">
        <v>0</v>
      </c>
      <c r="R307">
        <v>0.89656130000000001</v>
      </c>
      <c r="S307">
        <v>24.89611</v>
      </c>
      <c r="T307">
        <v>0</v>
      </c>
      <c r="U307">
        <v>0</v>
      </c>
      <c r="V307">
        <v>0.8937484</v>
      </c>
      <c r="W307">
        <v>24.313320000000001</v>
      </c>
      <c r="X307">
        <v>0</v>
      </c>
      <c r="Y307">
        <v>0</v>
      </c>
      <c r="Z307">
        <v>0.8909994</v>
      </c>
      <c r="AA307">
        <v>23.896360000000001</v>
      </c>
      <c r="AB307">
        <v>0</v>
      </c>
      <c r="AC307">
        <v>0</v>
      </c>
      <c r="AD307">
        <v>0.88831389999999999</v>
      </c>
      <c r="AE307">
        <v>23.610279999999999</v>
      </c>
      <c r="AF307">
        <v>0</v>
      </c>
      <c r="AG307">
        <v>0</v>
      </c>
      <c r="AH307">
        <v>0.8860074</v>
      </c>
      <c r="AI307">
        <v>23.924720000000001</v>
      </c>
      <c r="AJ307">
        <v>0</v>
      </c>
      <c r="AK307">
        <v>0</v>
      </c>
      <c r="AL307">
        <v>0.88330200000000003</v>
      </c>
      <c r="AM307">
        <v>24.5442</v>
      </c>
      <c r="AN307">
        <v>0</v>
      </c>
      <c r="AO307">
        <v>0</v>
      </c>
      <c r="AP307">
        <v>0.88033099999999997</v>
      </c>
      <c r="AQ307">
        <v>25.103439999999999</v>
      </c>
      <c r="AR307">
        <v>0</v>
      </c>
      <c r="AS307">
        <v>0</v>
      </c>
      <c r="AT307">
        <v>0.87707869999999999</v>
      </c>
      <c r="AU307">
        <v>25.550409999999999</v>
      </c>
      <c r="AV307">
        <v>0</v>
      </c>
      <c r="AW307">
        <v>0</v>
      </c>
      <c r="AX307">
        <v>0.8734961</v>
      </c>
      <c r="AY307">
        <v>25.506309999999999</v>
      </c>
      <c r="AZ307">
        <v>0</v>
      </c>
      <c r="BA307">
        <v>0</v>
      </c>
      <c r="BB307">
        <v>0.86973789999999995</v>
      </c>
      <c r="BC307">
        <v>25.221889999999998</v>
      </c>
      <c r="BD307">
        <v>0</v>
      </c>
      <c r="BE307">
        <v>0</v>
      </c>
      <c r="BF307">
        <v>0.86616570000000004</v>
      </c>
      <c r="BG307">
        <v>25.00122</v>
      </c>
      <c r="BH307">
        <v>0</v>
      </c>
      <c r="BI307">
        <v>0</v>
      </c>
      <c r="BJ307">
        <v>0.86337450000000004</v>
      </c>
      <c r="BK307">
        <v>24.972200000000001</v>
      </c>
      <c r="BL307">
        <v>1.77318E-33</v>
      </c>
      <c r="BM307">
        <v>5.3186029999999999E-31</v>
      </c>
      <c r="BN307">
        <v>0.86087389999999997</v>
      </c>
      <c r="BO307">
        <v>25.691009999999999</v>
      </c>
      <c r="BP307">
        <v>2.2041450000000001E-21</v>
      </c>
      <c r="BQ307">
        <v>4.4318110000000004E-19</v>
      </c>
      <c r="BR307">
        <v>0.85861370000000004</v>
      </c>
      <c r="BS307">
        <v>26.405000000000001</v>
      </c>
      <c r="BT307" s="1">
        <v>8.0882540000000001E-16</v>
      </c>
      <c r="BU307" s="1">
        <v>2.445206E-13</v>
      </c>
      <c r="BV307">
        <v>0.85644969999999998</v>
      </c>
      <c r="BW307">
        <v>27.006679999999999</v>
      </c>
      <c r="BX307" s="1">
        <v>8.2823199999999996E-10</v>
      </c>
      <c r="BY307" s="1">
        <v>1.8575589999999999E-7</v>
      </c>
      <c r="BZ307">
        <v>0.85425030000000002</v>
      </c>
      <c r="CA307">
        <v>27.387499999999999</v>
      </c>
      <c r="CB307" s="1">
        <v>1.2574490000000001E-6</v>
      </c>
      <c r="CC307" s="1">
        <v>3.0090130000000001E-4</v>
      </c>
      <c r="CD307">
        <v>0.85196850000000002</v>
      </c>
      <c r="CE307">
        <v>27.326440000000002</v>
      </c>
      <c r="CF307" s="1">
        <v>2.6949800000000001E-4</v>
      </c>
      <c r="CG307" s="1">
        <v>6.7576609999999995E-2</v>
      </c>
      <c r="CH307">
        <v>0.8494197</v>
      </c>
      <c r="CI307">
        <v>26.834240000000001</v>
      </c>
      <c r="CJ307" s="1">
        <v>1.5691569999999998E-2</v>
      </c>
      <c r="CK307" s="1">
        <v>4.0971840000000004</v>
      </c>
      <c r="CL307">
        <v>0.8465665</v>
      </c>
      <c r="CM307">
        <v>26.485379999999999</v>
      </c>
      <c r="CN307" s="1">
        <v>0.33562690000000001</v>
      </c>
      <c r="CO307" s="1">
        <v>90.748549999999994</v>
      </c>
      <c r="CP307">
        <v>0.84333829999999999</v>
      </c>
      <c r="CQ307">
        <v>26.394469999999998</v>
      </c>
      <c r="CR307" s="1">
        <v>3.1774520000000002</v>
      </c>
      <c r="CS307" s="1">
        <v>886.65009999999995</v>
      </c>
      <c r="CT307">
        <v>0.83975460000000002</v>
      </c>
      <c r="CU307">
        <v>26.825980000000001</v>
      </c>
      <c r="CV307" s="1">
        <v>15.23198</v>
      </c>
      <c r="CW307">
        <v>4375.1030000000001</v>
      </c>
      <c r="CX307">
        <v>0.8357578</v>
      </c>
      <c r="CY307">
        <v>26.91263</v>
      </c>
      <c r="CZ307" s="1">
        <v>41.05106</v>
      </c>
      <c r="DA307">
        <v>12104.23</v>
      </c>
      <c r="DB307">
        <v>0.83140700000000001</v>
      </c>
      <c r="DC307">
        <v>27.410170000000001</v>
      </c>
      <c r="DD307">
        <v>67.626379999999997</v>
      </c>
      <c r="DE307">
        <v>20435.939999999999</v>
      </c>
      <c r="DF307">
        <v>0.82668520000000001</v>
      </c>
      <c r="DG307">
        <v>27.934259999999998</v>
      </c>
      <c r="DH307">
        <v>73.134169999999997</v>
      </c>
      <c r="DI307">
        <v>22602.21</v>
      </c>
      <c r="DJ307">
        <v>0.82197719999999996</v>
      </c>
      <c r="DK307">
        <v>27.921230000000001</v>
      </c>
      <c r="DL307">
        <v>55.131810000000002</v>
      </c>
      <c r="DM307">
        <v>17390.61</v>
      </c>
      <c r="DN307">
        <v>0.81710369999999999</v>
      </c>
      <c r="DO307">
        <v>27.55979</v>
      </c>
      <c r="DP307">
        <v>30.49417</v>
      </c>
      <c r="DQ307">
        <v>9804.19</v>
      </c>
      <c r="DR307">
        <v>0.81219189999999997</v>
      </c>
      <c r="DS307">
        <v>27.258199999999999</v>
      </c>
      <c r="DT307">
        <v>12.958170000000001</v>
      </c>
      <c r="DU307">
        <v>4241.3159999999998</v>
      </c>
      <c r="DV307">
        <v>0.80720119999999995</v>
      </c>
      <c r="DW307">
        <v>27.094169999999998</v>
      </c>
      <c r="DX307">
        <v>4.4245000000000001</v>
      </c>
      <c r="DY307">
        <v>1471.201</v>
      </c>
      <c r="DZ307">
        <v>0.80208959999999996</v>
      </c>
      <c r="EA307">
        <v>27.664280000000002</v>
      </c>
      <c r="EB307">
        <v>1.283134</v>
      </c>
      <c r="EC307">
        <v>431.93650000000002</v>
      </c>
      <c r="ED307">
        <v>0.79697709999999999</v>
      </c>
      <c r="EE307">
        <v>28.390149999999998</v>
      </c>
      <c r="EF307">
        <v>0.35404930000000001</v>
      </c>
      <c r="EG307">
        <v>119.5741</v>
      </c>
      <c r="EH307">
        <v>0.79184779999999999</v>
      </c>
      <c r="EI307">
        <v>29.064299999999999</v>
      </c>
      <c r="EJ307">
        <v>0.1241285</v>
      </c>
      <c r="EK307">
        <v>41.142940000000003</v>
      </c>
      <c r="EL307">
        <v>0.7866592</v>
      </c>
      <c r="EM307">
        <v>29.676200000000001</v>
      </c>
      <c r="EN307">
        <v>7.4991199999999994E-2</v>
      </c>
      <c r="EO307">
        <v>24.234349999999999</v>
      </c>
      <c r="EP307">
        <v>0.78182209999999996</v>
      </c>
      <c r="EQ307">
        <v>29.700669999999999</v>
      </c>
      <c r="ER307">
        <v>6.5295500000000006E-2</v>
      </c>
      <c r="ES307">
        <v>20.94801</v>
      </c>
      <c r="ET307">
        <v>0.77709519999999999</v>
      </c>
      <c r="EU307">
        <v>29.14349</v>
      </c>
      <c r="EV307">
        <v>6.2122749999999997E-2</v>
      </c>
      <c r="EW307">
        <v>19.979749999999999</v>
      </c>
      <c r="EX307">
        <v>0.77192780000000005</v>
      </c>
      <c r="EY307">
        <v>28.727689999999999</v>
      </c>
      <c r="EZ307">
        <v>5.8942319999999999E-2</v>
      </c>
      <c r="FA307">
        <v>19.04626</v>
      </c>
      <c r="FB307">
        <v>0.76608639999999995</v>
      </c>
      <c r="FC307">
        <v>28.395849999999999</v>
      </c>
      <c r="FD307">
        <v>5.4899160000000002E-2</v>
      </c>
      <c r="FE307">
        <v>17.843530000000001</v>
      </c>
      <c r="FF307">
        <v>0.76038090000000003</v>
      </c>
      <c r="FG307">
        <v>28.439080000000001</v>
      </c>
      <c r="FH307">
        <v>5.0365350000000003E-2</v>
      </c>
      <c r="FI307">
        <v>16.461729999999999</v>
      </c>
      <c r="FJ307">
        <v>0.75486980000000004</v>
      </c>
      <c r="FK307">
        <v>28.526859999999999</v>
      </c>
      <c r="FL307" s="1">
        <v>4.5765819999999999E-2</v>
      </c>
      <c r="FM307">
        <v>15.034739999999999</v>
      </c>
      <c r="FN307">
        <v>0.74958729999999996</v>
      </c>
      <c r="FO307">
        <v>28.317710000000002</v>
      </c>
      <c r="FP307" s="1">
        <v>4.1367580000000001E-2</v>
      </c>
      <c r="FQ307">
        <v>13.651759999999999</v>
      </c>
      <c r="FR307">
        <v>0.74399190000000004</v>
      </c>
      <c r="FS307">
        <v>28.181840000000001</v>
      </c>
      <c r="FT307">
        <v>3.7249160000000003E-2</v>
      </c>
      <c r="FU307">
        <v>12.35286</v>
      </c>
      <c r="FV307">
        <v>0.73836210000000002</v>
      </c>
      <c r="FW307">
        <v>27.88682</v>
      </c>
      <c r="FX307" s="1">
        <v>3.3478439999999998E-2</v>
      </c>
      <c r="FY307">
        <v>11.15635</v>
      </c>
      <c r="FZ307">
        <v>0.73300639999999995</v>
      </c>
      <c r="GA307">
        <v>27.620259999999998</v>
      </c>
      <c r="GB307" s="1">
        <v>3.0106129999999998E-2</v>
      </c>
      <c r="GC307">
        <v>10.07756</v>
      </c>
      <c r="GD307">
        <v>0.72757970000000005</v>
      </c>
      <c r="GE307">
        <v>27.444459999999999</v>
      </c>
      <c r="GF307" s="1">
        <v>2.7088290000000001E-2</v>
      </c>
      <c r="GG307">
        <v>9.1084350000000001</v>
      </c>
      <c r="GH307">
        <v>0.72059139999999999</v>
      </c>
      <c r="GI307">
        <v>27.427700000000002</v>
      </c>
      <c r="GJ307" s="1">
        <v>2.4389689999999999E-2</v>
      </c>
      <c r="GK307">
        <v>8.2453529999999997</v>
      </c>
      <c r="GL307">
        <v>0.71402339999999997</v>
      </c>
      <c r="GM307">
        <v>27.978750000000002</v>
      </c>
      <c r="GN307" s="1">
        <v>2.19711E-2</v>
      </c>
      <c r="GO307">
        <v>7.4668970000000003</v>
      </c>
      <c r="GP307">
        <v>0.70753540000000004</v>
      </c>
      <c r="GQ307">
        <v>28.627590000000001</v>
      </c>
      <c r="GR307" s="1">
        <v>1.979469E-2</v>
      </c>
      <c r="GS307">
        <v>6.763306</v>
      </c>
      <c r="GT307">
        <v>0.70138129999999999</v>
      </c>
      <c r="GU307">
        <v>29.201429999999998</v>
      </c>
      <c r="GV307" s="1">
        <v>1.78292E-2</v>
      </c>
      <c r="GW307">
        <v>6.1218789999999998</v>
      </c>
      <c r="GX307">
        <v>0.6956772</v>
      </c>
      <c r="GY307">
        <v>29.482060000000001</v>
      </c>
      <c r="GZ307" s="1">
        <v>1.60508E-2</v>
      </c>
      <c r="HA307">
        <v>5.5376139999999996</v>
      </c>
      <c r="HB307">
        <v>0.6904323</v>
      </c>
      <c r="HC307">
        <v>29.43214</v>
      </c>
      <c r="HD307" s="1">
        <v>1.445156E-2</v>
      </c>
      <c r="HE307">
        <v>5.0083630000000001</v>
      </c>
      <c r="HF307">
        <v>0.68586210000000003</v>
      </c>
      <c r="HG307">
        <v>28.849019999999999</v>
      </c>
      <c r="HH307" s="1">
        <v>1.301984E-2</v>
      </c>
      <c r="HI307">
        <v>4.529522</v>
      </c>
      <c r="HJ307">
        <v>0.68172659999999996</v>
      </c>
      <c r="HK307">
        <v>28.415500000000002</v>
      </c>
      <c r="HL307" s="1">
        <v>1.172807E-2</v>
      </c>
      <c r="HM307">
        <v>4.0949960000000001</v>
      </c>
      <c r="HN307">
        <v>0.67803469999999999</v>
      </c>
      <c r="HO307">
        <v>28.237939999999998</v>
      </c>
      <c r="HP307" s="1">
        <v>1.05586E-2</v>
      </c>
      <c r="HQ307">
        <v>3.6992910000000001</v>
      </c>
      <c r="HR307">
        <v>0.67497989999999997</v>
      </c>
      <c r="HS307">
        <v>28.492419999999999</v>
      </c>
      <c r="HT307" s="1">
        <v>9.5011460000000002E-3</v>
      </c>
      <c r="HU307">
        <v>3.3379439999999998</v>
      </c>
      <c r="HV307">
        <v>0.67242769999999996</v>
      </c>
      <c r="HW307">
        <v>28.984729999999999</v>
      </c>
      <c r="HX307" s="1">
        <v>8.5378079999999992E-3</v>
      </c>
      <c r="HY307">
        <v>3.0066830000000002</v>
      </c>
      <c r="HZ307">
        <v>0.67027320000000001</v>
      </c>
      <c r="IA307">
        <v>29.126760000000001</v>
      </c>
      <c r="IB307" s="1">
        <v>7.6548179999999999E-3</v>
      </c>
      <c r="IC307">
        <v>2.7012870000000002</v>
      </c>
      <c r="ID307">
        <v>0.66834720000000003</v>
      </c>
      <c r="IE307">
        <v>29.143180000000001</v>
      </c>
      <c r="IF307" s="1">
        <v>6.8399569999999998E-3</v>
      </c>
      <c r="IG307">
        <v>2.4185120000000002</v>
      </c>
      <c r="IH307">
        <v>0.66682649999999999</v>
      </c>
      <c r="II307">
        <v>28.938479999999998</v>
      </c>
      <c r="IJ307" s="1">
        <v>6.0833839999999998E-3</v>
      </c>
      <c r="IK307">
        <v>2.1548389999999999</v>
      </c>
      <c r="IL307">
        <v>0.66557999999999995</v>
      </c>
      <c r="IM307">
        <v>28.36253</v>
      </c>
      <c r="IN307" s="1">
        <v>5.3753380000000003E-3</v>
      </c>
      <c r="IO307">
        <v>1.9070130000000001</v>
      </c>
      <c r="IP307">
        <v>0.66458090000000003</v>
      </c>
      <c r="IQ307">
        <v>27.979299999999999</v>
      </c>
      <c r="IR307" s="1">
        <v>4.6999579999999997E-3</v>
      </c>
      <c r="IS307">
        <v>1.6701710000000001</v>
      </c>
      <c r="IT307">
        <v>0.66381389999999996</v>
      </c>
      <c r="IU307">
        <v>28.004819999999999</v>
      </c>
      <c r="IV307" s="1">
        <v>4.0449839999999997E-3</v>
      </c>
      <c r="IW307">
        <v>1.439964</v>
      </c>
      <c r="IX307">
        <v>0.66319110000000003</v>
      </c>
      <c r="IY307">
        <v>29.002379999999999</v>
      </c>
      <c r="IZ307" s="1">
        <v>3.407387E-3</v>
      </c>
      <c r="JA307">
        <v>1.215457</v>
      </c>
      <c r="JB307">
        <v>0.66271190000000002</v>
      </c>
      <c r="JC307">
        <v>30.079170000000001</v>
      </c>
      <c r="JD307" s="1">
        <v>2.8051880000000001E-3</v>
      </c>
      <c r="JE307">
        <v>1.00238</v>
      </c>
      <c r="JF307">
        <v>0.66230670000000003</v>
      </c>
      <c r="JG307">
        <v>30.759319999999999</v>
      </c>
      <c r="JH307" s="1">
        <v>2.2669320000000001E-3</v>
      </c>
      <c r="JI307">
        <v>0.81107289999999999</v>
      </c>
      <c r="JJ307">
        <v>0.66197430000000002</v>
      </c>
      <c r="JK307">
        <v>30.720020000000002</v>
      </c>
      <c r="JL307" s="1">
        <v>1.8191990000000001E-3</v>
      </c>
      <c r="JM307">
        <v>0.65110829999999997</v>
      </c>
      <c r="JN307">
        <v>0.6616725</v>
      </c>
      <c r="JO307">
        <v>30.254339999999999</v>
      </c>
      <c r="JP307" s="1">
        <v>1.472997E-3</v>
      </c>
      <c r="JQ307">
        <v>0.5268041</v>
      </c>
      <c r="JR307">
        <v>0.66138200000000003</v>
      </c>
      <c r="JS307">
        <v>29.39564</v>
      </c>
      <c r="JT307" s="1">
        <v>1.2209040000000001E-3</v>
      </c>
      <c r="JU307">
        <v>0.43599909999999997</v>
      </c>
      <c r="JV307">
        <v>0.66109229999999997</v>
      </c>
      <c r="JW307">
        <v>28.750440000000001</v>
      </c>
      <c r="JX307" s="1">
        <v>1.043446E-3</v>
      </c>
      <c r="JY307">
        <v>0.37198690000000001</v>
      </c>
      <c r="JZ307">
        <v>0.66080220000000001</v>
      </c>
      <c r="KA307">
        <v>28.414400000000001</v>
      </c>
      <c r="KB307" s="1">
        <v>9.1786549999999998E-4</v>
      </c>
      <c r="KC307">
        <v>0.3267775</v>
      </c>
      <c r="KD307">
        <v>0.66050439999999999</v>
      </c>
      <c r="KE307">
        <v>28.90812</v>
      </c>
      <c r="KF307" s="1">
        <v>8.2514960000000005E-4</v>
      </c>
      <c r="KG307">
        <v>0.29353079999999998</v>
      </c>
      <c r="KH307">
        <v>0.6601667</v>
      </c>
      <c r="KI307">
        <v>29.457609999999999</v>
      </c>
      <c r="KJ307" s="1">
        <v>7.5279260000000005E-4</v>
      </c>
      <c r="KK307">
        <v>0.26763789999999998</v>
      </c>
      <c r="KL307">
        <v>0.65985470000000002</v>
      </c>
      <c r="KM307">
        <v>29.836780000000001</v>
      </c>
      <c r="KN307" s="1">
        <v>6.9356039999999999E-4</v>
      </c>
      <c r="KO307">
        <v>0.24652479999999999</v>
      </c>
      <c r="KP307">
        <v>0.65950509999999996</v>
      </c>
      <c r="KQ307">
        <v>29.963180000000001</v>
      </c>
      <c r="KR307" s="1">
        <v>6.4430059999999998E-4</v>
      </c>
      <c r="KS307">
        <v>0.2289648</v>
      </c>
      <c r="KT307">
        <v>0.6591283</v>
      </c>
      <c r="KU307">
        <v>29.630179999999999</v>
      </c>
      <c r="KV307" s="1">
        <v>6.0308059999999997E-4</v>
      </c>
      <c r="KW307">
        <v>0.21429770000000001</v>
      </c>
      <c r="KX307">
        <v>0.65879080000000001</v>
      </c>
      <c r="KY307">
        <v>28.974530000000001</v>
      </c>
      <c r="KZ307" s="1">
        <v>5.6854799999999999E-4</v>
      </c>
      <c r="LA307">
        <v>0.20200750000000001</v>
      </c>
      <c r="LB307">
        <v>0.65842460000000003</v>
      </c>
      <c r="LC307">
        <v>28.55968</v>
      </c>
      <c r="LD307" s="1">
        <v>5.3940140000000004E-4</v>
      </c>
      <c r="LE307">
        <v>0.1916495</v>
      </c>
      <c r="LF307">
        <v>0.65804010000000002</v>
      </c>
      <c r="LG307">
        <v>28.523250000000001</v>
      </c>
      <c r="LH307" s="1">
        <v>5.1462209999999999E-4</v>
      </c>
      <c r="LI307">
        <v>0.1828419</v>
      </c>
      <c r="LJ307">
        <v>0.65767880000000001</v>
      </c>
      <c r="LK307">
        <v>29.246030000000001</v>
      </c>
      <c r="LL307" s="1">
        <v>4.9325159999999999E-4</v>
      </c>
      <c r="LM307">
        <v>0.17526510000000001</v>
      </c>
      <c r="LN307">
        <v>0.65733079999999999</v>
      </c>
      <c r="LO307">
        <v>29.992830000000001</v>
      </c>
      <c r="LP307" s="1">
        <v>4.7439079999999999E-4</v>
      </c>
      <c r="LQ307">
        <v>0.16859689999999999</v>
      </c>
      <c r="LR307">
        <v>0.65699929999999995</v>
      </c>
      <c r="LS307">
        <v>30.519850000000002</v>
      </c>
      <c r="LT307" s="1">
        <v>4.571299E-4</v>
      </c>
      <c r="LU307">
        <v>0.1624999</v>
      </c>
      <c r="LV307">
        <v>0.65668110000000002</v>
      </c>
      <c r="LW307">
        <v>30.658180000000002</v>
      </c>
      <c r="LX307" s="1">
        <v>4.4061270000000002E-4</v>
      </c>
      <c r="LY307">
        <v>0.1566718</v>
      </c>
      <c r="LZ307">
        <v>0.65641000000000005</v>
      </c>
      <c r="MA307">
        <v>30.378620000000002</v>
      </c>
      <c r="MB307" s="1">
        <v>4.236768E-4</v>
      </c>
      <c r="MC307">
        <v>0.15090100000000001</v>
      </c>
      <c r="MD307">
        <v>0.65615460000000003</v>
      </c>
      <c r="ME307">
        <v>29.577839999999998</v>
      </c>
      <c r="MF307" s="1">
        <v>4.058345E-4</v>
      </c>
      <c r="MG307">
        <v>0.1450997</v>
      </c>
      <c r="MH307">
        <v>0.65593809999999997</v>
      </c>
      <c r="MI307">
        <v>28.936070000000001</v>
      </c>
      <c r="MJ307" s="1">
        <v>3.8812699999999999E-4</v>
      </c>
      <c r="MK307">
        <v>0.1392699</v>
      </c>
      <c r="ML307">
        <v>0.65575830000000002</v>
      </c>
      <c r="MM307">
        <v>28.602599999999999</v>
      </c>
      <c r="MN307" s="1">
        <v>3.7070279999999999E-4</v>
      </c>
      <c r="MO307">
        <v>0.13346420000000001</v>
      </c>
      <c r="MP307">
        <v>0.65562600000000004</v>
      </c>
      <c r="MQ307">
        <v>29.131509999999999</v>
      </c>
      <c r="MR307" s="1">
        <v>3.5367219999999998E-4</v>
      </c>
      <c r="MS307">
        <v>0.12773519999999999</v>
      </c>
      <c r="MT307">
        <v>0.65552060000000001</v>
      </c>
      <c r="MU307">
        <v>29.50226</v>
      </c>
      <c r="MV307" s="1">
        <v>3.3714809999999998E-4</v>
      </c>
      <c r="MW307">
        <v>0.1221317</v>
      </c>
      <c r="MX307">
        <v>0.65542239999999996</v>
      </c>
      <c r="MY307">
        <v>29.291930000000001</v>
      </c>
      <c r="MZ307" s="1">
        <v>3.2127499999999999E-4</v>
      </c>
      <c r="NA307">
        <v>0.11670179999999999</v>
      </c>
      <c r="NB307">
        <v>0.65536419999999995</v>
      </c>
      <c r="NC307">
        <v>28.972380000000001</v>
      </c>
      <c r="ND307" s="1">
        <v>3.060893E-4</v>
      </c>
      <c r="NE307">
        <v>0.11147170000000001</v>
      </c>
      <c r="NF307">
        <v>0.65531629999999996</v>
      </c>
      <c r="NG307">
        <v>28.75844</v>
      </c>
      <c r="NH307" s="1">
        <v>2.91663E-4</v>
      </c>
      <c r="NI307">
        <v>0.1064785</v>
      </c>
      <c r="NJ307">
        <v>0.65527060000000004</v>
      </c>
      <c r="NK307">
        <v>28.311299999999999</v>
      </c>
      <c r="NL307" s="1">
        <v>2.779643E-4</v>
      </c>
      <c r="NM307">
        <v>0.1017193</v>
      </c>
      <c r="NN307">
        <v>0.65523330000000002</v>
      </c>
      <c r="NO307">
        <v>27.927</v>
      </c>
      <c r="NP307" s="1">
        <v>2.6487830000000001E-4</v>
      </c>
      <c r="NQ307">
        <v>9.7150070000000005E-2</v>
      </c>
      <c r="NR307">
        <v>0.65521629999999997</v>
      </c>
      <c r="NS307">
        <v>27.73929</v>
      </c>
      <c r="NT307" s="1">
        <v>2.5223340000000001E-4</v>
      </c>
      <c r="NU307">
        <v>9.271422E-2</v>
      </c>
      <c r="NV307">
        <v>0.65520679999999998</v>
      </c>
      <c r="NW307">
        <v>28.458500000000001</v>
      </c>
      <c r="NX307" s="1">
        <v>2.399119E-4</v>
      </c>
      <c r="NY307">
        <v>8.8368219999999997E-2</v>
      </c>
      <c r="NZ307">
        <v>0.65520100000000003</v>
      </c>
      <c r="OA307">
        <v>29.382860000000001</v>
      </c>
      <c r="OB307" s="1">
        <v>2.2792099999999999E-4</v>
      </c>
      <c r="OC307">
        <v>8.4116999999999997E-2</v>
      </c>
      <c r="OD307">
        <v>0.65519700000000003</v>
      </c>
      <c r="OE307">
        <v>29.79618</v>
      </c>
      <c r="OF307" s="1">
        <v>2.1640259999999999E-4</v>
      </c>
      <c r="OG307">
        <v>8.0020530000000006E-2</v>
      </c>
      <c r="OH307">
        <v>0.6551787</v>
      </c>
      <c r="OI307">
        <v>29.883749999999999</v>
      </c>
      <c r="OJ307" s="1">
        <v>2.056219E-4</v>
      </c>
      <c r="OK307">
        <v>7.6165789999999997E-2</v>
      </c>
    </row>
    <row r="308" spans="1:401" x14ac:dyDescent="0.35">
      <c r="A308">
        <v>314</v>
      </c>
      <c r="B308" t="s">
        <v>4</v>
      </c>
      <c r="C308" t="s">
        <v>181</v>
      </c>
      <c r="D308" t="s">
        <v>314</v>
      </c>
      <c r="E308">
        <v>877.31200000000001</v>
      </c>
      <c r="F308">
        <v>0.89467580000000002</v>
      </c>
      <c r="G308">
        <v>24.683219999999999</v>
      </c>
      <c r="H308">
        <v>0</v>
      </c>
      <c r="I308">
        <v>0</v>
      </c>
      <c r="J308">
        <v>0.8921943</v>
      </c>
      <c r="K308">
        <v>24.841840000000001</v>
      </c>
      <c r="L308">
        <v>0</v>
      </c>
      <c r="M308">
        <v>0</v>
      </c>
      <c r="N308">
        <v>0.88969929999999997</v>
      </c>
      <c r="O308">
        <v>25.0351</v>
      </c>
      <c r="P308">
        <v>0</v>
      </c>
      <c r="Q308">
        <v>0</v>
      </c>
      <c r="R308">
        <v>0.88724289999999995</v>
      </c>
      <c r="S308">
        <v>24.925809999999998</v>
      </c>
      <c r="T308">
        <v>0</v>
      </c>
      <c r="U308">
        <v>0</v>
      </c>
      <c r="V308">
        <v>0.88485619999999998</v>
      </c>
      <c r="W308">
        <v>24.349779999999999</v>
      </c>
      <c r="X308">
        <v>0</v>
      </c>
      <c r="Y308">
        <v>0</v>
      </c>
      <c r="Z308">
        <v>0.88250899999999999</v>
      </c>
      <c r="AA308">
        <v>23.92127</v>
      </c>
      <c r="AB308">
        <v>0</v>
      </c>
      <c r="AC308">
        <v>0</v>
      </c>
      <c r="AD308">
        <v>0.88023580000000001</v>
      </c>
      <c r="AE308">
        <v>23.63205</v>
      </c>
      <c r="AF308">
        <v>0</v>
      </c>
      <c r="AG308">
        <v>0</v>
      </c>
      <c r="AH308">
        <v>0.87831190000000003</v>
      </c>
      <c r="AI308">
        <v>23.927969999999998</v>
      </c>
      <c r="AJ308">
        <v>0</v>
      </c>
      <c r="AK308">
        <v>0</v>
      </c>
      <c r="AL308">
        <v>0.87608220000000003</v>
      </c>
      <c r="AM308">
        <v>24.552379999999999</v>
      </c>
      <c r="AN308">
        <v>0</v>
      </c>
      <c r="AO308">
        <v>0</v>
      </c>
      <c r="AP308">
        <v>0.87363109999999999</v>
      </c>
      <c r="AQ308">
        <v>25.114840000000001</v>
      </c>
      <c r="AR308">
        <v>0</v>
      </c>
      <c r="AS308">
        <v>0</v>
      </c>
      <c r="AT308">
        <v>0.87066929999999998</v>
      </c>
      <c r="AU308">
        <v>25.56549</v>
      </c>
      <c r="AV308">
        <v>0</v>
      </c>
      <c r="AW308">
        <v>0</v>
      </c>
      <c r="AX308">
        <v>0.86724469999999998</v>
      </c>
      <c r="AY308">
        <v>25.533899999999999</v>
      </c>
      <c r="AZ308">
        <v>0</v>
      </c>
      <c r="BA308">
        <v>0</v>
      </c>
      <c r="BB308">
        <v>0.86364770000000002</v>
      </c>
      <c r="BC308">
        <v>25.247920000000001</v>
      </c>
      <c r="BD308">
        <v>0</v>
      </c>
      <c r="BE308">
        <v>0</v>
      </c>
      <c r="BF308">
        <v>0.86024429999999996</v>
      </c>
      <c r="BG308">
        <v>25.02327</v>
      </c>
      <c r="BH308">
        <v>0</v>
      </c>
      <c r="BI308">
        <v>0</v>
      </c>
      <c r="BJ308">
        <v>0.85759569999999996</v>
      </c>
      <c r="BK308">
        <v>24.986789999999999</v>
      </c>
      <c r="BL308">
        <v>2.634995E-34</v>
      </c>
      <c r="BM308">
        <v>7.4472589999999998E-32</v>
      </c>
      <c r="BN308">
        <v>0.85526329999999995</v>
      </c>
      <c r="BO308">
        <v>25.684229999999999</v>
      </c>
      <c r="BP308">
        <v>7.9244780000000001E-22</v>
      </c>
      <c r="BQ308">
        <v>1.5728069999999999E-19</v>
      </c>
      <c r="BR308">
        <v>0.85313700000000003</v>
      </c>
      <c r="BS308">
        <v>26.411439999999999</v>
      </c>
      <c r="BT308" s="1">
        <v>1.6643460000000001E-16</v>
      </c>
      <c r="BU308" s="1">
        <v>4.7420409999999997E-14</v>
      </c>
      <c r="BV308">
        <v>0.85114990000000001</v>
      </c>
      <c r="BW308">
        <v>27.012910000000002</v>
      </c>
      <c r="BX308" s="1">
        <v>4.2085040000000002E-10</v>
      </c>
      <c r="BY308" s="1">
        <v>9.3434739999999999E-8</v>
      </c>
      <c r="BZ308">
        <v>0.84911349999999997</v>
      </c>
      <c r="CA308">
        <v>27.400700000000001</v>
      </c>
      <c r="CB308" s="1">
        <v>7.6696970000000002E-7</v>
      </c>
      <c r="CC308" s="1">
        <v>1.8011620000000001E-4</v>
      </c>
      <c r="CD308">
        <v>0.84701820000000005</v>
      </c>
      <c r="CE308">
        <v>27.3492</v>
      </c>
      <c r="CF308" s="1">
        <v>1.835137E-4</v>
      </c>
      <c r="CG308" s="1">
        <v>4.4851559999999999E-2</v>
      </c>
      <c r="CH308">
        <v>0.84467449999999999</v>
      </c>
      <c r="CI308">
        <v>26.864090000000001</v>
      </c>
      <c r="CJ308" s="1">
        <v>1.1627210000000001E-2</v>
      </c>
      <c r="CK308" s="1">
        <v>2.941265</v>
      </c>
      <c r="CL308">
        <v>0.84203539999999999</v>
      </c>
      <c r="CM308">
        <v>26.50685</v>
      </c>
      <c r="CN308" s="1">
        <v>0.26677230000000002</v>
      </c>
      <c r="CO308" s="1">
        <v>69.494910000000004</v>
      </c>
      <c r="CP308">
        <v>0.83907339999999997</v>
      </c>
      <c r="CQ308">
        <v>26.413209999999999</v>
      </c>
      <c r="CR308" s="1">
        <v>2.682461</v>
      </c>
      <c r="CS308" s="1">
        <v>717.46500000000003</v>
      </c>
      <c r="CT308">
        <v>0.83576890000000004</v>
      </c>
      <c r="CU308">
        <v>26.82855</v>
      </c>
      <c r="CV308" s="1">
        <v>13.55461</v>
      </c>
      <c r="CW308">
        <v>3713.971</v>
      </c>
      <c r="CX308">
        <v>0.83210220000000001</v>
      </c>
      <c r="CY308">
        <v>26.929220000000001</v>
      </c>
      <c r="CZ308">
        <v>38.267809999999997</v>
      </c>
      <c r="DA308">
        <v>10716.25</v>
      </c>
      <c r="DB308">
        <v>0.82809029999999995</v>
      </c>
      <c r="DC308">
        <v>27.405059999999999</v>
      </c>
      <c r="DD308">
        <v>65.692890000000006</v>
      </c>
      <c r="DE308">
        <v>18777.48</v>
      </c>
      <c r="DF308">
        <v>0.82373730000000001</v>
      </c>
      <c r="DG308">
        <v>27.939499999999999</v>
      </c>
      <c r="DH308">
        <v>73.682149999999993</v>
      </c>
      <c r="DI308">
        <v>21460.04</v>
      </c>
      <c r="DJ308">
        <v>0.81934929999999995</v>
      </c>
      <c r="DK308">
        <v>27.940280000000001</v>
      </c>
      <c r="DL308">
        <v>57.376629999999999</v>
      </c>
      <c r="DM308">
        <v>16999.96</v>
      </c>
      <c r="DN308">
        <v>0.81440659999999998</v>
      </c>
      <c r="DO308">
        <v>27.585090000000001</v>
      </c>
      <c r="DP308">
        <v>32.661709999999999</v>
      </c>
      <c r="DQ308">
        <v>9833.8160000000007</v>
      </c>
      <c r="DR308">
        <v>0.80863379999999996</v>
      </c>
      <c r="DS308">
        <v>27.283190000000001</v>
      </c>
      <c r="DT308">
        <v>14.23475</v>
      </c>
      <c r="DU308">
        <v>4351.7169999999996</v>
      </c>
      <c r="DV308">
        <v>0.80273879999999997</v>
      </c>
      <c r="DW308">
        <v>27.123390000000001</v>
      </c>
      <c r="DX308">
        <v>4.9654059999999998</v>
      </c>
      <c r="DY308">
        <v>1538.768</v>
      </c>
      <c r="DZ308">
        <v>0.79666199999999998</v>
      </c>
      <c r="EA308">
        <v>27.672999999999998</v>
      </c>
      <c r="EB308">
        <v>1.4616549999999999</v>
      </c>
      <c r="EC308">
        <v>458.02890000000002</v>
      </c>
      <c r="ED308">
        <v>0.79059109999999999</v>
      </c>
      <c r="EE308">
        <v>28.4055</v>
      </c>
      <c r="EF308">
        <v>0.40238109999999999</v>
      </c>
      <c r="EG308">
        <v>126.78100000000001</v>
      </c>
      <c r="EH308">
        <v>0.78449020000000003</v>
      </c>
      <c r="EI308">
        <v>29.077310000000001</v>
      </c>
      <c r="EJ308">
        <v>0.1352478</v>
      </c>
      <c r="EK308">
        <v>42.15316</v>
      </c>
      <c r="EL308">
        <v>0.77825929999999999</v>
      </c>
      <c r="EM308">
        <v>29.68552</v>
      </c>
      <c r="EN308">
        <v>7.7212299999999998E-2</v>
      </c>
      <c r="EO308">
        <v>23.63111</v>
      </c>
      <c r="EP308">
        <v>0.77240529999999996</v>
      </c>
      <c r="EQ308">
        <v>29.724910000000001</v>
      </c>
      <c r="ER308">
        <v>6.5756410000000001E-2</v>
      </c>
      <c r="ES308">
        <v>20.025980000000001</v>
      </c>
      <c r="ET308">
        <v>0.76668519999999996</v>
      </c>
      <c r="EU308">
        <v>29.177959999999999</v>
      </c>
      <c r="EV308">
        <v>6.238643E-2</v>
      </c>
      <c r="EW308">
        <v>19.065000000000001</v>
      </c>
      <c r="EX308">
        <v>0.76124539999999996</v>
      </c>
      <c r="EY308">
        <v>28.754840000000002</v>
      </c>
      <c r="EZ308">
        <v>5.9280270000000003E-2</v>
      </c>
      <c r="FA308">
        <v>18.20655</v>
      </c>
      <c r="FB308">
        <v>0.75485210000000003</v>
      </c>
      <c r="FC308">
        <v>28.431629999999998</v>
      </c>
      <c r="FD308">
        <v>5.5314710000000003E-2</v>
      </c>
      <c r="FE308">
        <v>17.09262</v>
      </c>
      <c r="FF308">
        <v>0.74855919999999998</v>
      </c>
      <c r="FG308">
        <v>28.468620000000001</v>
      </c>
      <c r="FH308">
        <v>5.0817950000000001E-2</v>
      </c>
      <c r="FI308">
        <v>15.79541</v>
      </c>
      <c r="FJ308">
        <v>0.74241049999999997</v>
      </c>
      <c r="FK308">
        <v>28.561769999999999</v>
      </c>
      <c r="FL308" s="1">
        <v>4.6219040000000003E-2</v>
      </c>
      <c r="FM308">
        <v>14.44408</v>
      </c>
      <c r="FN308">
        <v>0.73648270000000005</v>
      </c>
      <c r="FO308">
        <v>28.356750000000002</v>
      </c>
      <c r="FP308" s="1">
        <v>4.1799320000000001E-2</v>
      </c>
      <c r="FQ308">
        <v>13.13067</v>
      </c>
      <c r="FR308">
        <v>0.73024279999999997</v>
      </c>
      <c r="FS308">
        <v>28.205169999999999</v>
      </c>
      <c r="FT308" s="1">
        <v>3.7652949999999998E-2</v>
      </c>
      <c r="FU308">
        <v>11.904540000000001</v>
      </c>
      <c r="FV308">
        <v>0.72397069999999997</v>
      </c>
      <c r="FW308">
        <v>27.90549</v>
      </c>
      <c r="FX308" s="1">
        <v>3.3847120000000001E-2</v>
      </c>
      <c r="FY308">
        <v>10.77087</v>
      </c>
      <c r="FZ308">
        <v>0.71794519999999995</v>
      </c>
      <c r="GA308">
        <v>27.628679999999999</v>
      </c>
      <c r="GB308" s="1">
        <v>3.0438429999999999E-2</v>
      </c>
      <c r="GC308">
        <v>9.7461160000000007</v>
      </c>
      <c r="GD308">
        <v>0.71198989999999995</v>
      </c>
      <c r="GE308">
        <v>27.451160000000002</v>
      </c>
      <c r="GF308" s="1">
        <v>2.7388599999999999E-2</v>
      </c>
      <c r="GG308">
        <v>8.8234659999999998</v>
      </c>
      <c r="GH308">
        <v>0.70607439999999999</v>
      </c>
      <c r="GI308">
        <v>27.434729999999998</v>
      </c>
      <c r="GJ308" s="1">
        <v>2.4658490000000002E-2</v>
      </c>
      <c r="GK308">
        <v>7.9911950000000003</v>
      </c>
      <c r="GL308">
        <v>0.7002391</v>
      </c>
      <c r="GM308">
        <v>27.97803</v>
      </c>
      <c r="GN308" s="1">
        <v>2.2213710000000001E-2</v>
      </c>
      <c r="GO308">
        <v>7.2412200000000002</v>
      </c>
      <c r="GP308">
        <v>0.69425669999999995</v>
      </c>
      <c r="GQ308">
        <v>28.643319999999999</v>
      </c>
      <c r="GR308" s="1">
        <v>2.001586E-2</v>
      </c>
      <c r="GS308">
        <v>6.5634370000000004</v>
      </c>
      <c r="GT308">
        <v>0.68869939999999996</v>
      </c>
      <c r="GU308">
        <v>29.22645</v>
      </c>
      <c r="GV308" s="1">
        <v>1.8031040000000002E-2</v>
      </c>
      <c r="GW308">
        <v>5.9442779999999997</v>
      </c>
      <c r="GX308">
        <v>0.68353410000000003</v>
      </c>
      <c r="GY308">
        <v>29.509910000000001</v>
      </c>
      <c r="GZ308">
        <v>1.623339E-2</v>
      </c>
      <c r="HA308">
        <v>5.3795869999999999</v>
      </c>
      <c r="HB308">
        <v>0.67880490000000004</v>
      </c>
      <c r="HC308">
        <v>29.459910000000001</v>
      </c>
      <c r="HD308" s="1">
        <v>1.4616489999999999E-2</v>
      </c>
      <c r="HE308">
        <v>4.8681460000000003</v>
      </c>
      <c r="HF308">
        <v>0.67466559999999998</v>
      </c>
      <c r="HG308">
        <v>28.878959999999999</v>
      </c>
      <c r="HH308" s="1">
        <v>1.316871E-2</v>
      </c>
      <c r="HI308">
        <v>4.4072849999999999</v>
      </c>
      <c r="HJ308">
        <v>0.67092010000000002</v>
      </c>
      <c r="HK308">
        <v>28.423380000000002</v>
      </c>
      <c r="HL308" s="1">
        <v>1.1863230000000001E-2</v>
      </c>
      <c r="HM308">
        <v>3.9884040000000001</v>
      </c>
      <c r="HN308">
        <v>0.66759080000000004</v>
      </c>
      <c r="HO308">
        <v>28.238399999999999</v>
      </c>
      <c r="HP308" s="1">
        <v>1.068154E-2</v>
      </c>
      <c r="HQ308">
        <v>3.6063450000000001</v>
      </c>
      <c r="HR308">
        <v>0.66481429999999997</v>
      </c>
      <c r="HS308">
        <v>28.489360000000001</v>
      </c>
      <c r="HT308" s="1">
        <v>9.6133250000000007E-3</v>
      </c>
      <c r="HU308">
        <v>3.2569409999999999</v>
      </c>
      <c r="HV308">
        <v>0.66249630000000004</v>
      </c>
      <c r="HW308">
        <v>28.98846</v>
      </c>
      <c r="HX308" s="1">
        <v>8.6407429999999993E-3</v>
      </c>
      <c r="HY308">
        <v>2.9362689999999998</v>
      </c>
      <c r="HZ308">
        <v>0.66055739999999996</v>
      </c>
      <c r="IA308">
        <v>29.153110000000002</v>
      </c>
      <c r="IB308" s="1">
        <v>7.7497E-3</v>
      </c>
      <c r="IC308">
        <v>2.6402079999999999</v>
      </c>
      <c r="ID308">
        <v>0.65898159999999995</v>
      </c>
      <c r="IE308">
        <v>29.169239999999999</v>
      </c>
      <c r="IF308" s="1">
        <v>6.9278739999999997E-3</v>
      </c>
      <c r="IG308">
        <v>2.3655360000000001</v>
      </c>
      <c r="IH308">
        <v>0.65768959999999999</v>
      </c>
      <c r="II308">
        <v>28.968399999999999</v>
      </c>
      <c r="IJ308" s="1">
        <v>6.1654630000000004E-3</v>
      </c>
      <c r="IK308">
        <v>2.109413</v>
      </c>
      <c r="IL308">
        <v>0.65670220000000001</v>
      </c>
      <c r="IM308">
        <v>28.389289999999999</v>
      </c>
      <c r="IN308" s="1">
        <v>5.45291E-3</v>
      </c>
      <c r="IO308">
        <v>1.8686700000000001</v>
      </c>
      <c r="IP308">
        <v>0.65587200000000001</v>
      </c>
      <c r="IQ308">
        <v>27.984069999999999</v>
      </c>
      <c r="IR308" s="1">
        <v>4.7746739999999996E-3</v>
      </c>
      <c r="IS308">
        <v>1.6388739999999999</v>
      </c>
      <c r="IT308">
        <v>0.65522919999999996</v>
      </c>
      <c r="IU308">
        <v>27.994340000000001</v>
      </c>
      <c r="IV308" s="1">
        <v>4.117913E-3</v>
      </c>
      <c r="IW308">
        <v>1.4156820000000001</v>
      </c>
      <c r="IX308">
        <v>0.65473559999999997</v>
      </c>
      <c r="IY308">
        <v>28.96977</v>
      </c>
      <c r="IZ308" s="1">
        <v>3.4779670000000002E-3</v>
      </c>
      <c r="JA308">
        <v>1.197748</v>
      </c>
      <c r="JB308">
        <v>0.65434420000000004</v>
      </c>
      <c r="JC308">
        <v>30.073810000000002</v>
      </c>
      <c r="JD308" s="1">
        <v>2.8707049999999999E-3</v>
      </c>
      <c r="JE308">
        <v>0.99004499999999995</v>
      </c>
      <c r="JF308">
        <v>0.65402640000000001</v>
      </c>
      <c r="JG308">
        <v>30.784320000000001</v>
      </c>
      <c r="JH308" s="1">
        <v>2.323861E-3</v>
      </c>
      <c r="JI308">
        <v>0.80233770000000004</v>
      </c>
      <c r="JJ308">
        <v>0.6537347</v>
      </c>
      <c r="JK308">
        <v>30.77243</v>
      </c>
      <c r="JL308" s="1">
        <v>1.8650730000000001E-3</v>
      </c>
      <c r="JM308">
        <v>0.64421530000000005</v>
      </c>
      <c r="JN308">
        <v>0.6535048</v>
      </c>
      <c r="JO308">
        <v>30.311779999999999</v>
      </c>
      <c r="JP308" s="1">
        <v>1.5074979999999999E-3</v>
      </c>
      <c r="JQ308">
        <v>0.52051159999999996</v>
      </c>
      <c r="JR308">
        <v>0.65325429999999995</v>
      </c>
      <c r="JS308">
        <v>29.450579999999999</v>
      </c>
      <c r="JT308" s="1">
        <v>1.245534E-3</v>
      </c>
      <c r="JU308">
        <v>0.42966260000000001</v>
      </c>
      <c r="JV308">
        <v>0.65301790000000004</v>
      </c>
      <c r="JW308">
        <v>28.782810000000001</v>
      </c>
      <c r="JX308" s="1">
        <v>1.060699E-3</v>
      </c>
      <c r="JY308">
        <v>0.36548389999999997</v>
      </c>
      <c r="JZ308">
        <v>0.65276040000000002</v>
      </c>
      <c r="KA308">
        <v>28.431650000000001</v>
      </c>
      <c r="KB308" s="1">
        <v>9.3021260000000002E-4</v>
      </c>
      <c r="KC308">
        <v>0.32024550000000002</v>
      </c>
      <c r="KD308">
        <v>0.65251459999999994</v>
      </c>
      <c r="KE308">
        <v>28.89912</v>
      </c>
      <c r="KF308" s="1">
        <v>8.3449830000000003E-4</v>
      </c>
      <c r="KG308">
        <v>0.28715760000000001</v>
      </c>
      <c r="KH308">
        <v>0.6522502</v>
      </c>
      <c r="KI308">
        <v>29.467970000000001</v>
      </c>
      <c r="KJ308" s="1">
        <v>7.6026570000000001E-4</v>
      </c>
      <c r="KK308">
        <v>0.26152340000000002</v>
      </c>
      <c r="KL308">
        <v>0.65190939999999997</v>
      </c>
      <c r="KM308">
        <v>29.865919999999999</v>
      </c>
      <c r="KN308" s="1">
        <v>6.9973080000000003E-4</v>
      </c>
      <c r="KO308">
        <v>0.24069769999999999</v>
      </c>
      <c r="KP308">
        <v>0.65158990000000006</v>
      </c>
      <c r="KQ308">
        <v>29.997170000000001</v>
      </c>
      <c r="KR308" s="1">
        <v>6.494615E-4</v>
      </c>
      <c r="KS308">
        <v>0.2233948</v>
      </c>
      <c r="KT308">
        <v>0.65123889999999995</v>
      </c>
      <c r="KU308">
        <v>29.67719</v>
      </c>
      <c r="KV308" s="1">
        <v>6.0738420000000005E-4</v>
      </c>
      <c r="KW308">
        <v>0.20893970000000001</v>
      </c>
      <c r="KX308">
        <v>0.65087119999999998</v>
      </c>
      <c r="KY308">
        <v>29.011669999999999</v>
      </c>
      <c r="KZ308" s="1">
        <v>5.7216129999999995E-4</v>
      </c>
      <c r="LA308">
        <v>0.1968425</v>
      </c>
      <c r="LB308">
        <v>0.65051289999999995</v>
      </c>
      <c r="LC308">
        <v>28.568439999999999</v>
      </c>
      <c r="LD308" s="1">
        <v>5.4245930000000001E-4</v>
      </c>
      <c r="LE308">
        <v>0.18665000000000001</v>
      </c>
      <c r="LF308">
        <v>0.65015940000000005</v>
      </c>
      <c r="LG308">
        <v>28.512869999999999</v>
      </c>
      <c r="LH308" s="1">
        <v>5.1723939999999999E-4</v>
      </c>
      <c r="LI308">
        <v>0.1779925</v>
      </c>
      <c r="LJ308">
        <v>0.6498024</v>
      </c>
      <c r="LK308">
        <v>29.21763</v>
      </c>
      <c r="LL308" s="1">
        <v>4.9552120000000003E-4</v>
      </c>
      <c r="LM308">
        <v>0.1705554</v>
      </c>
      <c r="LN308">
        <v>0.64945779999999997</v>
      </c>
      <c r="LO308">
        <v>29.985610000000001</v>
      </c>
      <c r="LP308" s="1">
        <v>4.7641799999999999E-4</v>
      </c>
      <c r="LQ308">
        <v>0.16402919999999999</v>
      </c>
      <c r="LR308">
        <v>0.64913790000000005</v>
      </c>
      <c r="LS308">
        <v>30.534649999999999</v>
      </c>
      <c r="LT308" s="1">
        <v>4.590253E-4</v>
      </c>
      <c r="LU308">
        <v>0.15808820000000001</v>
      </c>
      <c r="LV308">
        <v>0.6488197</v>
      </c>
      <c r="LW308">
        <v>30.69247</v>
      </c>
      <c r="LX308" s="1">
        <v>4.4245809999999999E-4</v>
      </c>
      <c r="LY308">
        <v>0.1524315</v>
      </c>
      <c r="LZ308">
        <v>0.64855130000000005</v>
      </c>
      <c r="MA308">
        <v>30.427330000000001</v>
      </c>
      <c r="MB308" s="1">
        <v>4.2551760000000003E-4</v>
      </c>
      <c r="MC308">
        <v>0.14684230000000001</v>
      </c>
      <c r="MD308">
        <v>0.648312</v>
      </c>
      <c r="ME308">
        <v>29.630590000000002</v>
      </c>
      <c r="MF308" s="1">
        <v>4.0768050000000001E-4</v>
      </c>
      <c r="MG308">
        <v>0.1412273</v>
      </c>
      <c r="MH308">
        <v>0.64810710000000005</v>
      </c>
      <c r="MI308">
        <v>28.963619999999999</v>
      </c>
      <c r="MJ308" s="1">
        <v>3.8997149999999998E-4</v>
      </c>
      <c r="MK308">
        <v>0.13558290000000001</v>
      </c>
      <c r="ML308">
        <v>0.64793219999999996</v>
      </c>
      <c r="MM308">
        <v>28.612459999999999</v>
      </c>
      <c r="MN308" s="1">
        <v>3.7252969999999999E-4</v>
      </c>
      <c r="MO308">
        <v>0.1299534</v>
      </c>
      <c r="MP308">
        <v>0.6477716</v>
      </c>
      <c r="MQ308">
        <v>29.1142</v>
      </c>
      <c r="MR308" s="1">
        <v>3.5545800000000001E-4</v>
      </c>
      <c r="MS308">
        <v>0.1243924</v>
      </c>
      <c r="MT308">
        <v>0.64768029999999999</v>
      </c>
      <c r="MU308">
        <v>29.514060000000001</v>
      </c>
      <c r="MV308" s="1">
        <v>3.3888329999999999E-4</v>
      </c>
      <c r="MW308">
        <v>0.1189489</v>
      </c>
      <c r="MX308">
        <v>0.6475843</v>
      </c>
      <c r="MY308">
        <v>29.320959999999999</v>
      </c>
      <c r="MZ308" s="1">
        <v>3.229463E-4</v>
      </c>
      <c r="NA308">
        <v>0.1136664</v>
      </c>
      <c r="NB308">
        <v>0.64751130000000001</v>
      </c>
      <c r="NC308">
        <v>29.003229999999999</v>
      </c>
      <c r="ND308" s="1">
        <v>3.0768659999999998E-4</v>
      </c>
      <c r="NE308">
        <v>0.1085764</v>
      </c>
      <c r="NF308">
        <v>0.64746020000000004</v>
      </c>
      <c r="NG308">
        <v>28.787990000000001</v>
      </c>
      <c r="NH308" s="1">
        <v>2.9317770000000001E-4</v>
      </c>
      <c r="NI308">
        <v>0.10371229999999999</v>
      </c>
      <c r="NJ308">
        <v>0.64743110000000004</v>
      </c>
      <c r="NK308">
        <v>28.34329</v>
      </c>
      <c r="NL308" s="1">
        <v>2.7941089999999999E-4</v>
      </c>
      <c r="NM308">
        <v>9.9078040000000006E-2</v>
      </c>
      <c r="NN308">
        <v>0.64739950000000002</v>
      </c>
      <c r="NO308">
        <v>27.94454</v>
      </c>
      <c r="NP308" s="1">
        <v>2.6627090000000002E-4</v>
      </c>
      <c r="NQ308">
        <v>9.4631989999999999E-2</v>
      </c>
      <c r="NR308">
        <v>0.64738169999999995</v>
      </c>
      <c r="NS308">
        <v>27.74503</v>
      </c>
      <c r="NT308" s="1">
        <v>2.5358889999999999E-4</v>
      </c>
      <c r="NU308">
        <v>9.0320090000000006E-2</v>
      </c>
      <c r="NV308">
        <v>0.64737319999999998</v>
      </c>
      <c r="NW308">
        <v>28.432780000000001</v>
      </c>
      <c r="NX308" s="1">
        <v>2.4123950000000001E-4</v>
      </c>
      <c r="NY308">
        <v>8.6098869999999994E-2</v>
      </c>
      <c r="NZ308">
        <v>0.64736320000000003</v>
      </c>
      <c r="OA308">
        <v>29.374559999999999</v>
      </c>
      <c r="OB308" s="1">
        <v>2.2920960000000001E-4</v>
      </c>
      <c r="OC308">
        <v>8.1965399999999994E-2</v>
      </c>
      <c r="OD308">
        <v>0.64734789999999998</v>
      </c>
      <c r="OE308">
        <v>29.821079999999998</v>
      </c>
      <c r="OF308" s="1">
        <v>2.1763110000000001E-4</v>
      </c>
      <c r="OG308">
        <v>7.7975559999999999E-2</v>
      </c>
      <c r="OH308">
        <v>0.64734700000000001</v>
      </c>
      <c r="OI308">
        <v>29.91676</v>
      </c>
      <c r="OJ308" s="1">
        <v>2.0676359999999999E-4</v>
      </c>
      <c r="OK308">
        <v>7.4211349999999995E-2</v>
      </c>
    </row>
    <row r="309" spans="1:401" x14ac:dyDescent="0.35">
      <c r="A309">
        <v>315</v>
      </c>
      <c r="B309" t="s">
        <v>4</v>
      </c>
      <c r="C309" t="s">
        <v>181</v>
      </c>
      <c r="D309" t="s">
        <v>315</v>
      </c>
      <c r="E309">
        <v>835.22209999999995</v>
      </c>
      <c r="F309">
        <v>1.1305320000000001</v>
      </c>
      <c r="G309">
        <v>24.698779999999999</v>
      </c>
      <c r="H309">
        <v>0</v>
      </c>
      <c r="I309">
        <v>0</v>
      </c>
      <c r="J309">
        <v>1.126606</v>
      </c>
      <c r="K309">
        <v>24.864529999999998</v>
      </c>
      <c r="L309">
        <v>0</v>
      </c>
      <c r="M309">
        <v>0</v>
      </c>
      <c r="N309">
        <v>1.1227100000000001</v>
      </c>
      <c r="O309">
        <v>25.059229999999999</v>
      </c>
      <c r="P309">
        <v>0</v>
      </c>
      <c r="Q309">
        <v>0</v>
      </c>
      <c r="R309">
        <v>1.1188499999999999</v>
      </c>
      <c r="S309">
        <v>24.958690000000001</v>
      </c>
      <c r="T309">
        <v>0</v>
      </c>
      <c r="U309">
        <v>0</v>
      </c>
      <c r="V309">
        <v>1.1150469999999999</v>
      </c>
      <c r="W309">
        <v>24.393519999999999</v>
      </c>
      <c r="X309">
        <v>0</v>
      </c>
      <c r="Y309">
        <v>0</v>
      </c>
      <c r="Z309">
        <v>1.111302</v>
      </c>
      <c r="AA309">
        <v>23.951370000000001</v>
      </c>
      <c r="AB309">
        <v>0</v>
      </c>
      <c r="AC309">
        <v>0</v>
      </c>
      <c r="AD309">
        <v>1.107677</v>
      </c>
      <c r="AE309">
        <v>23.6601</v>
      </c>
      <c r="AF309">
        <v>0</v>
      </c>
      <c r="AG309">
        <v>0</v>
      </c>
      <c r="AH309">
        <v>1.1045659999999999</v>
      </c>
      <c r="AI309">
        <v>23.942699999999999</v>
      </c>
      <c r="AJ309">
        <v>0</v>
      </c>
      <c r="AK309">
        <v>0</v>
      </c>
      <c r="AL309">
        <v>1.1010359999999999</v>
      </c>
      <c r="AM309">
        <v>24.569600000000001</v>
      </c>
      <c r="AN309">
        <v>0</v>
      </c>
      <c r="AO309">
        <v>0</v>
      </c>
      <c r="AP309">
        <v>1.097202</v>
      </c>
      <c r="AQ309">
        <v>25.137830000000001</v>
      </c>
      <c r="AR309">
        <v>0</v>
      </c>
      <c r="AS309">
        <v>0</v>
      </c>
      <c r="AT309">
        <v>1.0929199999999999</v>
      </c>
      <c r="AU309">
        <v>25.58972</v>
      </c>
      <c r="AV309">
        <v>0</v>
      </c>
      <c r="AW309">
        <v>0</v>
      </c>
      <c r="AX309">
        <v>1.088209</v>
      </c>
      <c r="AY309">
        <v>25.56579</v>
      </c>
      <c r="AZ309">
        <v>0</v>
      </c>
      <c r="BA309">
        <v>0</v>
      </c>
      <c r="BB309">
        <v>1.083256</v>
      </c>
      <c r="BC309">
        <v>25.281880000000001</v>
      </c>
      <c r="BD309">
        <v>0</v>
      </c>
      <c r="BE309">
        <v>0</v>
      </c>
      <c r="BF309">
        <v>1.0785169999999999</v>
      </c>
      <c r="BG309">
        <v>25.050160000000002</v>
      </c>
      <c r="BH309">
        <v>0</v>
      </c>
      <c r="BI309">
        <v>0</v>
      </c>
      <c r="BJ309">
        <v>1.0747249999999999</v>
      </c>
      <c r="BK309">
        <v>25.011679999999998</v>
      </c>
      <c r="BL309">
        <v>2.8811799999999999E-35</v>
      </c>
      <c r="BM309">
        <v>8.1871350000000001E-33</v>
      </c>
      <c r="BN309">
        <v>1.0713239999999999</v>
      </c>
      <c r="BO309">
        <v>25.68713</v>
      </c>
      <c r="BP309">
        <v>2.7816669999999998E-22</v>
      </c>
      <c r="BQ309">
        <v>4.788355E-20</v>
      </c>
      <c r="BR309">
        <v>1.068187</v>
      </c>
      <c r="BS309">
        <v>26.426079999999999</v>
      </c>
      <c r="BT309" s="1">
        <v>2.5275450000000001E-17</v>
      </c>
      <c r="BU309" s="1">
        <v>7.2370220000000006E-15</v>
      </c>
      <c r="BV309">
        <v>1.0651539999999999</v>
      </c>
      <c r="BW309">
        <v>27.02664</v>
      </c>
      <c r="BX309" s="1">
        <v>2.275872E-10</v>
      </c>
      <c r="BY309" s="1">
        <v>4.691228E-8</v>
      </c>
      <c r="BZ309">
        <v>1.0620689999999999</v>
      </c>
      <c r="CA309">
        <v>27.420929999999998</v>
      </c>
      <c r="CB309" s="1">
        <v>4.9061519999999999E-7</v>
      </c>
      <c r="CC309" s="1">
        <v>1.089995E-4</v>
      </c>
      <c r="CD309">
        <v>1.0588679999999999</v>
      </c>
      <c r="CE309">
        <v>27.373889999999999</v>
      </c>
      <c r="CF309" s="1">
        <v>1.2961590000000001E-4</v>
      </c>
      <c r="CG309" s="1">
        <v>3.0298820000000001E-2</v>
      </c>
      <c r="CH309">
        <v>1.055339</v>
      </c>
      <c r="CI309">
        <v>26.89988</v>
      </c>
      <c r="CJ309" s="1">
        <v>8.8572830000000005E-3</v>
      </c>
      <c r="CK309" s="1">
        <v>2.1615549999999999</v>
      </c>
      <c r="CL309">
        <v>1.0513749999999999</v>
      </c>
      <c r="CM309">
        <v>26.532830000000001</v>
      </c>
      <c r="CN309" s="1">
        <v>0.21637380000000001</v>
      </c>
      <c r="CO309" s="1">
        <v>54.788600000000002</v>
      </c>
      <c r="CP309">
        <v>1.0469189999999999</v>
      </c>
      <c r="CQ309">
        <v>26.43947</v>
      </c>
      <c r="CR309" s="1">
        <v>2.2961939999999998</v>
      </c>
      <c r="CS309">
        <v>601.03560000000004</v>
      </c>
      <c r="CT309">
        <v>1.0420119999999999</v>
      </c>
      <c r="CU309">
        <v>26.835560000000001</v>
      </c>
      <c r="CV309" s="1">
        <v>12.16386</v>
      </c>
      <c r="CW309">
        <v>3282.1550000000002</v>
      </c>
      <c r="CX309">
        <v>1.03653</v>
      </c>
      <c r="CY309">
        <v>26.950970000000002</v>
      </c>
      <c r="CZ309" s="1">
        <v>35.806829999999998</v>
      </c>
      <c r="DA309">
        <v>9931.7139999999999</v>
      </c>
      <c r="DB309">
        <v>1.030497</v>
      </c>
      <c r="DC309">
        <v>27.406600000000001</v>
      </c>
      <c r="DD309">
        <v>63.79589</v>
      </c>
      <c r="DE309">
        <v>18159.14</v>
      </c>
      <c r="DF309">
        <v>1.024025</v>
      </c>
      <c r="DG309">
        <v>27.945049999999998</v>
      </c>
      <c r="DH309">
        <v>73.937449999999998</v>
      </c>
      <c r="DI309">
        <v>21547.360000000001</v>
      </c>
      <c r="DJ309">
        <v>1.017361</v>
      </c>
      <c r="DK309">
        <v>27.960280000000001</v>
      </c>
      <c r="DL309">
        <v>59.322240000000001</v>
      </c>
      <c r="DM309">
        <v>17670.16</v>
      </c>
      <c r="DN309">
        <v>1.0105999999999999</v>
      </c>
      <c r="DO309">
        <v>27.615970000000001</v>
      </c>
      <c r="DP309">
        <v>34.669280000000001</v>
      </c>
      <c r="DQ309">
        <v>10533.67</v>
      </c>
      <c r="DR309">
        <v>1.003744</v>
      </c>
      <c r="DS309">
        <v>27.312290000000001</v>
      </c>
      <c r="DT309">
        <v>15.4655</v>
      </c>
      <c r="DU309">
        <v>4784.13</v>
      </c>
      <c r="DV309">
        <v>0.99676989999999999</v>
      </c>
      <c r="DW309">
        <v>27.15841</v>
      </c>
      <c r="DX309">
        <v>5.5030099999999997</v>
      </c>
      <c r="DY309">
        <v>1731.2</v>
      </c>
      <c r="DZ309">
        <v>0.98957209999999995</v>
      </c>
      <c r="EA309">
        <v>27.686039999999998</v>
      </c>
      <c r="EB309">
        <v>1.643664</v>
      </c>
      <c r="EC309">
        <v>524.66489999999999</v>
      </c>
      <c r="ED309">
        <v>0.98145009999999999</v>
      </c>
      <c r="EE309">
        <v>28.423970000000001</v>
      </c>
      <c r="EF309">
        <v>0.45273720000000001</v>
      </c>
      <c r="EG309">
        <v>145.6026</v>
      </c>
      <c r="EH309">
        <v>0.9732324</v>
      </c>
      <c r="EI309">
        <v>29.09517</v>
      </c>
      <c r="EJ309">
        <v>0.14706359999999999</v>
      </c>
      <c r="EK309">
        <v>46.644269999999999</v>
      </c>
      <c r="EL309">
        <v>0.96485100000000001</v>
      </c>
      <c r="EM309">
        <v>29.69717</v>
      </c>
      <c r="EN309">
        <v>7.9612600000000006E-2</v>
      </c>
      <c r="EO309">
        <v>24.5563</v>
      </c>
      <c r="EP309">
        <v>0.95694009999999996</v>
      </c>
      <c r="EQ309">
        <v>29.75093</v>
      </c>
      <c r="ER309">
        <v>6.6238249999999999E-2</v>
      </c>
      <c r="ES309">
        <v>20.210930000000001</v>
      </c>
      <c r="ET309">
        <v>0.94919019999999998</v>
      </c>
      <c r="EU309">
        <v>29.219270000000002</v>
      </c>
      <c r="EV309">
        <v>6.2621689999999994E-2</v>
      </c>
      <c r="EW309">
        <v>19.15239</v>
      </c>
      <c r="EX309">
        <v>0.94188419999999995</v>
      </c>
      <c r="EY309">
        <v>28.78678</v>
      </c>
      <c r="EZ309">
        <v>5.95773E-2</v>
      </c>
      <c r="FA309">
        <v>18.317499999999999</v>
      </c>
      <c r="FB309">
        <v>0.93384909999999999</v>
      </c>
      <c r="FC309">
        <v>28.47298</v>
      </c>
      <c r="FD309">
        <v>5.5684549999999999E-2</v>
      </c>
      <c r="FE309">
        <v>17.228680000000001</v>
      </c>
      <c r="FF309">
        <v>0.92615570000000003</v>
      </c>
      <c r="FG309">
        <v>28.506920000000001</v>
      </c>
      <c r="FH309">
        <v>5.1226769999999998E-2</v>
      </c>
      <c r="FI309">
        <v>15.942080000000001</v>
      </c>
      <c r="FJ309">
        <v>0.91867019999999999</v>
      </c>
      <c r="FK309">
        <v>28.601030000000002</v>
      </c>
      <c r="FL309" s="1">
        <v>4.6631060000000002E-2</v>
      </c>
      <c r="FM309">
        <v>14.59623</v>
      </c>
      <c r="FN309">
        <v>0.91084319999999996</v>
      </c>
      <c r="FO309">
        <v>28.407029999999999</v>
      </c>
      <c r="FP309" s="1">
        <v>4.2188700000000003E-2</v>
      </c>
      <c r="FQ309">
        <v>13.28417</v>
      </c>
      <c r="FR309">
        <v>0.90097340000000004</v>
      </c>
      <c r="FS309">
        <v>28.232800000000001</v>
      </c>
      <c r="FT309" s="1">
        <v>3.8019009999999999E-2</v>
      </c>
      <c r="FU309">
        <v>12.0562</v>
      </c>
      <c r="FV309">
        <v>0.89100460000000004</v>
      </c>
      <c r="FW309">
        <v>27.92972</v>
      </c>
      <c r="FX309" s="1">
        <v>3.418276E-2</v>
      </c>
      <c r="FY309">
        <v>10.9176</v>
      </c>
      <c r="FZ309">
        <v>0.88134310000000005</v>
      </c>
      <c r="GA309">
        <v>27.640920000000001</v>
      </c>
      <c r="GB309" s="1">
        <v>3.0741859999999999E-2</v>
      </c>
      <c r="GC309">
        <v>9.8858990000000002</v>
      </c>
      <c r="GD309">
        <v>0.87186050000000004</v>
      </c>
      <c r="GE309">
        <v>27.4587</v>
      </c>
      <c r="GF309">
        <v>2.766445E-2</v>
      </c>
      <c r="GG309">
        <v>8.9560739999999992</v>
      </c>
      <c r="GH309">
        <v>0.86241449999999997</v>
      </c>
      <c r="GI309">
        <v>27.443239999999999</v>
      </c>
      <c r="GJ309" s="1">
        <v>2.4907820000000001E-2</v>
      </c>
      <c r="GK309">
        <v>8.1169969999999996</v>
      </c>
      <c r="GL309">
        <v>0.85335309999999998</v>
      </c>
      <c r="GM309">
        <v>27.974779999999999</v>
      </c>
      <c r="GN309" s="1">
        <v>2.2438779999999998E-2</v>
      </c>
      <c r="GO309">
        <v>7.3592230000000001</v>
      </c>
      <c r="GP309">
        <v>0.84448990000000002</v>
      </c>
      <c r="GQ309">
        <v>28.655239999999999</v>
      </c>
      <c r="GR309">
        <v>2.022113E-2</v>
      </c>
      <c r="GS309">
        <v>6.6730729999999996</v>
      </c>
      <c r="GT309">
        <v>0.83623709999999996</v>
      </c>
      <c r="GU309">
        <v>29.252389999999998</v>
      </c>
      <c r="GV309" s="1">
        <v>1.8219140000000002E-2</v>
      </c>
      <c r="GW309">
        <v>6.0465540000000004</v>
      </c>
      <c r="GX309">
        <v>0.82843670000000003</v>
      </c>
      <c r="GY309">
        <v>29.54391</v>
      </c>
      <c r="GZ309" s="1">
        <v>1.6403589999999999E-2</v>
      </c>
      <c r="HA309">
        <v>5.4771660000000004</v>
      </c>
      <c r="HB309">
        <v>0.82102249999999999</v>
      </c>
      <c r="HC309">
        <v>29.49558</v>
      </c>
      <c r="HD309" s="1">
        <v>1.4769610000000001E-2</v>
      </c>
      <c r="HE309">
        <v>4.9635410000000002</v>
      </c>
      <c r="HF309">
        <v>0.8136215</v>
      </c>
      <c r="HG309">
        <v>28.923210000000001</v>
      </c>
      <c r="HH309" s="1">
        <v>1.3307070000000001E-2</v>
      </c>
      <c r="HI309">
        <v>4.499879</v>
      </c>
      <c r="HJ309">
        <v>0.8069828</v>
      </c>
      <c r="HK309">
        <v>28.43995</v>
      </c>
      <c r="HL309" s="1">
        <v>1.1989069999999999E-2</v>
      </c>
      <c r="HM309">
        <v>4.0776380000000003</v>
      </c>
      <c r="HN309">
        <v>0.80105170000000003</v>
      </c>
      <c r="HO309">
        <v>28.239850000000001</v>
      </c>
      <c r="HP309" s="1">
        <v>1.07963E-2</v>
      </c>
      <c r="HQ309">
        <v>3.6917719999999998</v>
      </c>
      <c r="HR309">
        <v>0.79605800000000004</v>
      </c>
      <c r="HS309">
        <v>28.48236</v>
      </c>
      <c r="HT309" s="1">
        <v>9.7182699999999993E-3</v>
      </c>
      <c r="HU309">
        <v>3.3381759999999998</v>
      </c>
      <c r="HV309">
        <v>0.79182209999999997</v>
      </c>
      <c r="HW309">
        <v>28.988569999999999</v>
      </c>
      <c r="HX309" s="1">
        <v>8.7371500000000008E-3</v>
      </c>
      <c r="HY309">
        <v>3.0130690000000002</v>
      </c>
      <c r="HZ309">
        <v>0.78828600000000004</v>
      </c>
      <c r="IA309">
        <v>29.187529999999999</v>
      </c>
      <c r="IB309" s="1">
        <v>7.8388209999999993E-3</v>
      </c>
      <c r="IC309">
        <v>2.7124959999999998</v>
      </c>
      <c r="ID309">
        <v>0.78536079999999997</v>
      </c>
      <c r="IE309">
        <v>29.20805</v>
      </c>
      <c r="IF309" s="1">
        <v>7.0106439999999999E-3</v>
      </c>
      <c r="IG309">
        <v>2.4332950000000002</v>
      </c>
      <c r="IH309">
        <v>0.78298000000000001</v>
      </c>
      <c r="II309">
        <v>29.00855</v>
      </c>
      <c r="IJ309" s="1">
        <v>6.242732E-3</v>
      </c>
      <c r="IK309">
        <v>2.1726549999999998</v>
      </c>
      <c r="IL309">
        <v>0.7810859</v>
      </c>
      <c r="IM309">
        <v>28.434149999999999</v>
      </c>
      <c r="IN309" s="1">
        <v>5.5258979999999996E-3</v>
      </c>
      <c r="IO309">
        <v>1.927708</v>
      </c>
      <c r="IP309">
        <v>0.77955730000000001</v>
      </c>
      <c r="IQ309">
        <v>27.998000000000001</v>
      </c>
      <c r="IR309" s="1">
        <v>4.8448789999999999E-3</v>
      </c>
      <c r="IS309">
        <v>1.694121</v>
      </c>
      <c r="IT309">
        <v>0.77835860000000001</v>
      </c>
      <c r="IU309">
        <v>27.982030000000002</v>
      </c>
      <c r="IV309" s="1">
        <v>4.1864270000000004E-3</v>
      </c>
      <c r="IW309">
        <v>1.467511</v>
      </c>
      <c r="IX309">
        <v>0.77741159999999998</v>
      </c>
      <c r="IY309">
        <v>28.917020000000001</v>
      </c>
      <c r="IZ309" s="1">
        <v>3.544494E-3</v>
      </c>
      <c r="JA309">
        <v>1.245987</v>
      </c>
      <c r="JB309">
        <v>0.7766535</v>
      </c>
      <c r="JC309">
        <v>30.050699999999999</v>
      </c>
      <c r="JD309" s="1">
        <v>2.9328850000000001E-3</v>
      </c>
      <c r="JE309">
        <v>1.033649</v>
      </c>
      <c r="JF309">
        <v>0.77604720000000005</v>
      </c>
      <c r="JG309">
        <v>30.81035</v>
      </c>
      <c r="JH309" s="1">
        <v>2.378448E-3</v>
      </c>
      <c r="JI309">
        <v>0.83995149999999996</v>
      </c>
      <c r="JJ309">
        <v>0.77555399999999997</v>
      </c>
      <c r="JK309">
        <v>30.844270000000002</v>
      </c>
      <c r="JL309" s="1">
        <v>1.909516E-3</v>
      </c>
      <c r="JM309">
        <v>0.67495039999999995</v>
      </c>
      <c r="JN309">
        <v>0.7750861</v>
      </c>
      <c r="JO309">
        <v>30.395240000000001</v>
      </c>
      <c r="JP309" s="1">
        <v>1.5412100000000001E-3</v>
      </c>
      <c r="JQ309">
        <v>0.54445520000000003</v>
      </c>
      <c r="JR309">
        <v>0.77467989999999998</v>
      </c>
      <c r="JS309">
        <v>29.538060000000002</v>
      </c>
      <c r="JT309" s="1">
        <v>1.2697540000000001E-3</v>
      </c>
      <c r="JU309">
        <v>0.4477701</v>
      </c>
      <c r="JV309">
        <v>0.77427349999999995</v>
      </c>
      <c r="JW309">
        <v>28.837720000000001</v>
      </c>
      <c r="JX309" s="1">
        <v>1.077672E-3</v>
      </c>
      <c r="JY309">
        <v>0.37916689999999997</v>
      </c>
      <c r="JZ309">
        <v>0.77386290000000002</v>
      </c>
      <c r="KA309">
        <v>28.461929999999999</v>
      </c>
      <c r="KB309" s="1">
        <v>9.4231009999999995E-4</v>
      </c>
      <c r="KC309">
        <v>0.33089220000000003</v>
      </c>
      <c r="KD309">
        <v>0.77343689999999998</v>
      </c>
      <c r="KE309">
        <v>28.885940000000002</v>
      </c>
      <c r="KF309">
        <v>8.4358440000000001E-4</v>
      </c>
      <c r="KG309">
        <v>0.29585220000000001</v>
      </c>
      <c r="KH309">
        <v>0.77297870000000002</v>
      </c>
      <c r="KI309">
        <v>29.472660000000001</v>
      </c>
      <c r="KJ309" s="1">
        <v>7.6748460000000001E-4</v>
      </c>
      <c r="KK309">
        <v>0.2689356</v>
      </c>
      <c r="KL309">
        <v>0.77250379999999996</v>
      </c>
      <c r="KM309">
        <v>29.898510000000002</v>
      </c>
      <c r="KN309">
        <v>7.0566559999999995E-4</v>
      </c>
      <c r="KO309">
        <v>0.24718390000000001</v>
      </c>
      <c r="KP309">
        <v>0.77202649999999995</v>
      </c>
      <c r="KQ309">
        <v>30.045660000000002</v>
      </c>
      <c r="KR309" s="1">
        <v>6.5442219999999995E-4</v>
      </c>
      <c r="KS309">
        <v>0.22915659999999999</v>
      </c>
      <c r="KT309">
        <v>0.77150569999999996</v>
      </c>
      <c r="KU309">
        <v>29.744039999999998</v>
      </c>
      <c r="KV309" s="1">
        <v>6.1152280000000003E-4</v>
      </c>
      <c r="KW309">
        <v>0.21410219999999999</v>
      </c>
      <c r="KX309">
        <v>0.77097640000000001</v>
      </c>
      <c r="KY309">
        <v>29.07544</v>
      </c>
      <c r="KZ309" s="1">
        <v>5.7563169999999997E-4</v>
      </c>
      <c r="LA309">
        <v>0.2015063</v>
      </c>
      <c r="LB309">
        <v>0.77046060000000005</v>
      </c>
      <c r="LC309">
        <v>28.589590000000001</v>
      </c>
      <c r="LD309" s="1">
        <v>5.4539270000000003E-4</v>
      </c>
      <c r="LE309">
        <v>0.19090840000000001</v>
      </c>
      <c r="LF309">
        <v>0.7699336</v>
      </c>
      <c r="LG309">
        <v>28.50225</v>
      </c>
      <c r="LH309" s="1">
        <v>5.1974669999999999E-4</v>
      </c>
      <c r="LI309">
        <v>0.18192079999999999</v>
      </c>
      <c r="LJ309">
        <v>0.7694145</v>
      </c>
      <c r="LK309">
        <v>29.17051</v>
      </c>
      <c r="LL309" s="1">
        <v>4.9768809999999996E-4</v>
      </c>
      <c r="LM309">
        <v>0.17421120000000001</v>
      </c>
      <c r="LN309">
        <v>0.76891149999999997</v>
      </c>
      <c r="LO309">
        <v>29.962350000000001</v>
      </c>
      <c r="LP309" s="1">
        <v>4.7834309999999998E-4</v>
      </c>
      <c r="LQ309">
        <v>0.16747390000000001</v>
      </c>
      <c r="LR309">
        <v>0.76842670000000002</v>
      </c>
      <c r="LS309">
        <v>30.547350000000002</v>
      </c>
      <c r="LT309" s="1">
        <v>4.6081449999999999E-4</v>
      </c>
      <c r="LU309">
        <v>0.161381</v>
      </c>
      <c r="LV309">
        <v>0.76796560000000003</v>
      </c>
      <c r="LW309">
        <v>30.738099999999999</v>
      </c>
      <c r="LX309" s="1">
        <v>4.441952E-4</v>
      </c>
      <c r="LY309">
        <v>0.1556168</v>
      </c>
      <c r="LZ309">
        <v>0.76757710000000001</v>
      </c>
      <c r="MA309">
        <v>30.49624</v>
      </c>
      <c r="MB309" s="1">
        <v>4.2724689999999998E-4</v>
      </c>
      <c r="MC309">
        <v>0.14994569999999999</v>
      </c>
      <c r="MD309">
        <v>0.76720339999999998</v>
      </c>
      <c r="ME309">
        <v>29.715420000000002</v>
      </c>
      <c r="MF309" s="1">
        <v>4.094166E-4</v>
      </c>
      <c r="MG309">
        <v>0.14425450000000001</v>
      </c>
      <c r="MH309">
        <v>0.76686520000000002</v>
      </c>
      <c r="MI309">
        <v>29.013059999999999</v>
      </c>
      <c r="MJ309" s="1">
        <v>3.9170520000000002E-4</v>
      </c>
      <c r="MK309">
        <v>0.13852919999999999</v>
      </c>
      <c r="ML309">
        <v>0.7666096</v>
      </c>
      <c r="MM309">
        <v>28.63175</v>
      </c>
      <c r="MN309" s="1">
        <v>3.7424890000000002E-4</v>
      </c>
      <c r="MO309">
        <v>0.13281309999999999</v>
      </c>
      <c r="MP309">
        <v>0.76639429999999997</v>
      </c>
      <c r="MQ309">
        <v>29.086359999999999</v>
      </c>
      <c r="MR309" s="1">
        <v>3.5714049999999999E-4</v>
      </c>
      <c r="MS309">
        <v>0.1271525</v>
      </c>
      <c r="MT309">
        <v>0.76622219999999996</v>
      </c>
      <c r="MU309">
        <v>29.516290000000001</v>
      </c>
      <c r="MV309" s="1">
        <v>3.4052209999999998E-4</v>
      </c>
      <c r="MW309">
        <v>0.1216101</v>
      </c>
      <c r="MX309">
        <v>0.76609629999999995</v>
      </c>
      <c r="MY309">
        <v>29.36927</v>
      </c>
      <c r="MZ309" s="1">
        <v>3.2452540000000002E-4</v>
      </c>
      <c r="NA309">
        <v>0.1162203</v>
      </c>
      <c r="NB309">
        <v>0.76599159999999999</v>
      </c>
      <c r="NC309">
        <v>29.053609999999999</v>
      </c>
      <c r="ND309" s="1">
        <v>3.0919919999999998E-4</v>
      </c>
      <c r="NE309">
        <v>0.11102330000000001</v>
      </c>
      <c r="NF309">
        <v>0.76591030000000004</v>
      </c>
      <c r="NG309">
        <v>28.82931</v>
      </c>
      <c r="NH309" s="1">
        <v>2.9461379999999999E-4</v>
      </c>
      <c r="NI309">
        <v>0.1060488</v>
      </c>
      <c r="NJ309">
        <v>0.76584030000000003</v>
      </c>
      <c r="NK309">
        <v>28.393809999999998</v>
      </c>
      <c r="NL309" s="1">
        <v>2.807787E-4</v>
      </c>
      <c r="NM309">
        <v>0.1013101</v>
      </c>
      <c r="NN309">
        <v>0.76579359999999996</v>
      </c>
      <c r="NO309">
        <v>27.97654</v>
      </c>
      <c r="NP309" s="1">
        <v>2.6758670000000002E-4</v>
      </c>
      <c r="NQ309">
        <v>9.6769549999999996E-2</v>
      </c>
      <c r="NR309">
        <v>0.76577030000000001</v>
      </c>
      <c r="NS309">
        <v>27.757570000000001</v>
      </c>
      <c r="NT309" s="1">
        <v>2.5487019999999999E-4</v>
      </c>
      <c r="NU309">
        <v>9.2375180000000001E-2</v>
      </c>
      <c r="NV309">
        <v>0.76574160000000002</v>
      </c>
      <c r="NW309">
        <v>28.394469999999998</v>
      </c>
      <c r="NX309" s="1">
        <v>2.4249539999999999E-4</v>
      </c>
      <c r="NY309">
        <v>8.8075440000000005E-2</v>
      </c>
      <c r="NZ309">
        <v>0.7657313</v>
      </c>
      <c r="OA309">
        <v>29.349019999999999</v>
      </c>
      <c r="OB309" s="1">
        <v>2.3042940000000001E-4</v>
      </c>
      <c r="OC309">
        <v>8.3862519999999996E-2</v>
      </c>
      <c r="OD309">
        <v>0.76572039999999997</v>
      </c>
      <c r="OE309">
        <v>29.848710000000001</v>
      </c>
      <c r="OF309" s="1">
        <v>2.1879660000000001E-4</v>
      </c>
      <c r="OG309">
        <v>7.9783359999999998E-2</v>
      </c>
      <c r="OH309">
        <v>0.76571489999999998</v>
      </c>
      <c r="OI309">
        <v>29.964790000000001</v>
      </c>
      <c r="OJ309" s="1">
        <v>2.0785080000000001E-4</v>
      </c>
      <c r="OK309">
        <v>7.5922829999999997E-2</v>
      </c>
    </row>
    <row r="310" spans="1:401" x14ac:dyDescent="0.35">
      <c r="A310">
        <v>316</v>
      </c>
      <c r="B310" t="s">
        <v>4</v>
      </c>
      <c r="C310" t="s">
        <v>181</v>
      </c>
      <c r="D310" t="s">
        <v>316</v>
      </c>
      <c r="E310">
        <v>898.30960000000005</v>
      </c>
      <c r="F310">
        <v>0.80411440000000001</v>
      </c>
      <c r="G310">
        <v>24.71716</v>
      </c>
      <c r="H310">
        <v>0</v>
      </c>
      <c r="I310">
        <v>0</v>
      </c>
      <c r="J310">
        <v>0.80237309999999995</v>
      </c>
      <c r="K310">
        <v>24.890720000000002</v>
      </c>
      <c r="L310">
        <v>0</v>
      </c>
      <c r="M310">
        <v>0</v>
      </c>
      <c r="N310">
        <v>0.80066219999999999</v>
      </c>
      <c r="O310">
        <v>25.08737</v>
      </c>
      <c r="P310">
        <v>0</v>
      </c>
      <c r="Q310">
        <v>0</v>
      </c>
      <c r="R310">
        <v>0.7989425</v>
      </c>
      <c r="S310">
        <v>24.99109</v>
      </c>
      <c r="T310">
        <v>0</v>
      </c>
      <c r="U310">
        <v>0</v>
      </c>
      <c r="V310">
        <v>0.79728449999999995</v>
      </c>
      <c r="W310">
        <v>24.438870000000001</v>
      </c>
      <c r="X310">
        <v>0</v>
      </c>
      <c r="Y310">
        <v>0</v>
      </c>
      <c r="Z310">
        <v>0.79564489999999999</v>
      </c>
      <c r="AA310">
        <v>23.98311</v>
      </c>
      <c r="AB310">
        <v>0</v>
      </c>
      <c r="AC310">
        <v>0</v>
      </c>
      <c r="AD310">
        <v>0.79411129999999996</v>
      </c>
      <c r="AE310">
        <v>23.69013</v>
      </c>
      <c r="AF310">
        <v>0</v>
      </c>
      <c r="AG310">
        <v>0</v>
      </c>
      <c r="AH310">
        <v>0.79285720000000004</v>
      </c>
      <c r="AI310">
        <v>23.966529999999999</v>
      </c>
      <c r="AJ310">
        <v>0</v>
      </c>
      <c r="AK310">
        <v>0</v>
      </c>
      <c r="AL310">
        <v>0.79137740000000001</v>
      </c>
      <c r="AM310">
        <v>24.592289999999998</v>
      </c>
      <c r="AN310">
        <v>0</v>
      </c>
      <c r="AO310">
        <v>0</v>
      </c>
      <c r="AP310">
        <v>0.7897286</v>
      </c>
      <c r="AQ310">
        <v>25.167919999999999</v>
      </c>
      <c r="AR310">
        <v>0</v>
      </c>
      <c r="AS310">
        <v>0</v>
      </c>
      <c r="AT310">
        <v>0.78789089999999995</v>
      </c>
      <c r="AU310">
        <v>25.61908</v>
      </c>
      <c r="AV310">
        <v>0</v>
      </c>
      <c r="AW310">
        <v>0</v>
      </c>
      <c r="AX310">
        <v>0.78586040000000001</v>
      </c>
      <c r="AY310">
        <v>25.598040000000001</v>
      </c>
      <c r="AZ310">
        <v>0</v>
      </c>
      <c r="BA310">
        <v>0</v>
      </c>
      <c r="BB310">
        <v>0.78374310000000003</v>
      </c>
      <c r="BC310">
        <v>25.31906</v>
      </c>
      <c r="BD310">
        <v>0</v>
      </c>
      <c r="BE310">
        <v>0</v>
      </c>
      <c r="BF310">
        <v>0.7813734</v>
      </c>
      <c r="BG310">
        <v>25.078340000000001</v>
      </c>
      <c r="BH310">
        <v>0</v>
      </c>
      <c r="BI310">
        <v>0</v>
      </c>
      <c r="BJ310">
        <v>0.77922239999999998</v>
      </c>
      <c r="BK310">
        <v>25.041460000000001</v>
      </c>
      <c r="BL310">
        <v>4.8940619999999998E-36</v>
      </c>
      <c r="BM310">
        <v>1.6663780000000001E-33</v>
      </c>
      <c r="BN310">
        <v>0.77739570000000002</v>
      </c>
      <c r="BO310">
        <v>25.698049999999999</v>
      </c>
      <c r="BP310">
        <v>5.3581049999999995E-23</v>
      </c>
      <c r="BQ310">
        <v>1.216932E-20</v>
      </c>
      <c r="BR310">
        <v>0.77573729999999996</v>
      </c>
      <c r="BS310">
        <v>26.445419999999999</v>
      </c>
      <c r="BT310" s="1">
        <v>5.3980930000000001E-18</v>
      </c>
      <c r="BU310" s="1">
        <v>1.850042E-15</v>
      </c>
      <c r="BV310">
        <v>0.7741325</v>
      </c>
      <c r="BW310">
        <v>27.0457</v>
      </c>
      <c r="BX310" s="1">
        <v>1.075614E-10</v>
      </c>
      <c r="BY310" s="1">
        <v>2.676928E-8</v>
      </c>
      <c r="BZ310">
        <v>0.772532</v>
      </c>
      <c r="CA310">
        <v>27.444939999999999</v>
      </c>
      <c r="CB310" s="1">
        <v>2.8752820000000002E-7</v>
      </c>
      <c r="CC310" s="1">
        <v>7.63814E-5</v>
      </c>
      <c r="CD310">
        <v>0.77089180000000002</v>
      </c>
      <c r="CE310">
        <v>27.397760000000002</v>
      </c>
      <c r="CF310" s="1">
        <v>8.5668399999999994E-5</v>
      </c>
      <c r="CG310" s="1">
        <v>2.3874980000000001E-2</v>
      </c>
      <c r="CH310">
        <v>0.76904649999999997</v>
      </c>
      <c r="CI310">
        <v>26.936589999999999</v>
      </c>
      <c r="CJ310" s="1">
        <v>6.4057029999999996E-3</v>
      </c>
      <c r="CK310" s="1">
        <v>1.8617900000000001</v>
      </c>
      <c r="CL310">
        <v>0.76692400000000005</v>
      </c>
      <c r="CM310">
        <v>26.56006</v>
      </c>
      <c r="CN310" s="1">
        <v>0.1685161</v>
      </c>
      <c r="CO310" s="1">
        <v>50.80341</v>
      </c>
      <c r="CP310">
        <v>0.76455930000000005</v>
      </c>
      <c r="CQ310">
        <v>26.46884</v>
      </c>
      <c r="CR310" s="1">
        <v>1.9054530000000001</v>
      </c>
      <c r="CS310">
        <v>593.87869999999998</v>
      </c>
      <c r="CT310">
        <v>0.76193820000000001</v>
      </c>
      <c r="CU310">
        <v>26.84723</v>
      </c>
      <c r="CV310" s="1">
        <v>10.67008</v>
      </c>
      <c r="CW310">
        <v>3429.3040000000001</v>
      </c>
      <c r="CX310">
        <v>0.75899700000000003</v>
      </c>
      <c r="CY310">
        <v>26.973970000000001</v>
      </c>
      <c r="CZ310" s="1">
        <v>32.990940000000002</v>
      </c>
      <c r="DA310">
        <v>10904.31</v>
      </c>
      <c r="DB310">
        <v>0.75577570000000005</v>
      </c>
      <c r="DC310">
        <v>27.414339999999999</v>
      </c>
      <c r="DD310">
        <v>61.406509999999997</v>
      </c>
      <c r="DE310">
        <v>20839.650000000001</v>
      </c>
      <c r="DF310">
        <v>0.75227759999999999</v>
      </c>
      <c r="DG310">
        <v>27.949940000000002</v>
      </c>
      <c r="DH310">
        <v>74.007459999999995</v>
      </c>
      <c r="DI310">
        <v>25737.200000000001</v>
      </c>
      <c r="DJ310">
        <v>0.74880420000000003</v>
      </c>
      <c r="DK310">
        <v>27.979510000000001</v>
      </c>
      <c r="DL310">
        <v>61.479179999999999</v>
      </c>
      <c r="DM310">
        <v>21858.49</v>
      </c>
      <c r="DN310">
        <v>0.74535359999999995</v>
      </c>
      <c r="DO310">
        <v>27.649149999999999</v>
      </c>
      <c r="DP310">
        <v>37.066969999999998</v>
      </c>
      <c r="DQ310">
        <v>13450.26</v>
      </c>
      <c r="DR310">
        <v>0.74194970000000005</v>
      </c>
      <c r="DS310">
        <v>27.34234</v>
      </c>
      <c r="DT310">
        <v>16.995930000000001</v>
      </c>
      <c r="DU310">
        <v>6282.4380000000001</v>
      </c>
      <c r="DV310">
        <v>0.73718939999999999</v>
      </c>
      <c r="DW310">
        <v>27.19473</v>
      </c>
      <c r="DX310">
        <v>6.1917359999999997</v>
      </c>
      <c r="DY310">
        <v>2328.835</v>
      </c>
      <c r="DZ310">
        <v>0.73147549999999995</v>
      </c>
      <c r="EA310">
        <v>27.702059999999999</v>
      </c>
      <c r="EB310">
        <v>1.88313</v>
      </c>
      <c r="EC310">
        <v>718.91309999999999</v>
      </c>
      <c r="ED310">
        <v>0.72556180000000003</v>
      </c>
      <c r="EE310">
        <v>28.441590000000001</v>
      </c>
      <c r="EF310">
        <v>0.52045940000000002</v>
      </c>
      <c r="EG310">
        <v>200.3441</v>
      </c>
      <c r="EH310">
        <v>0.71967769999999998</v>
      </c>
      <c r="EI310">
        <v>29.113600000000002</v>
      </c>
      <c r="EJ310">
        <v>0.16326080000000001</v>
      </c>
      <c r="EK310">
        <v>62.166110000000003</v>
      </c>
      <c r="EL310">
        <v>0.71363189999999999</v>
      </c>
      <c r="EM310">
        <v>29.708580000000001</v>
      </c>
      <c r="EN310">
        <v>8.2952460000000006E-2</v>
      </c>
      <c r="EO310">
        <v>30.71923</v>
      </c>
      <c r="EP310">
        <v>0.70794480000000004</v>
      </c>
      <c r="EQ310">
        <v>29.775929999999999</v>
      </c>
      <c r="ER310">
        <v>6.6886089999999995E-2</v>
      </c>
      <c r="ES310">
        <v>24.457139999999999</v>
      </c>
      <c r="ET310">
        <v>0.70238330000000004</v>
      </c>
      <c r="EU310">
        <v>29.261810000000001</v>
      </c>
      <c r="EV310">
        <v>6.2886819999999996E-2</v>
      </c>
      <c r="EW310">
        <v>23.047260000000001</v>
      </c>
      <c r="EX310">
        <v>0.69713440000000004</v>
      </c>
      <c r="EY310">
        <v>28.819590000000002</v>
      </c>
      <c r="EZ310">
        <v>5.9900790000000002E-2</v>
      </c>
      <c r="FA310">
        <v>22.084489999999999</v>
      </c>
      <c r="FB310">
        <v>0.69142159999999997</v>
      </c>
      <c r="FC310">
        <v>28.513739999999999</v>
      </c>
      <c r="FD310">
        <v>5.6099570000000001E-2</v>
      </c>
      <c r="FE310">
        <v>20.83203</v>
      </c>
      <c r="FF310">
        <v>0.68601389999999995</v>
      </c>
      <c r="FG310">
        <v>28.54711</v>
      </c>
      <c r="FH310">
        <v>5.169344E-2</v>
      </c>
      <c r="FI310">
        <v>19.325520000000001</v>
      </c>
      <c r="FJ310">
        <v>0.68009699999999995</v>
      </c>
      <c r="FK310">
        <v>28.639559999999999</v>
      </c>
      <c r="FL310" s="1">
        <v>4.7102409999999997E-2</v>
      </c>
      <c r="FM310">
        <v>17.72899</v>
      </c>
      <c r="FN310">
        <v>0.67389469999999996</v>
      </c>
      <c r="FO310">
        <v>28.459980000000002</v>
      </c>
      <c r="FP310" s="1">
        <v>4.2638049999999997E-2</v>
      </c>
      <c r="FQ310">
        <v>16.156079999999999</v>
      </c>
      <c r="FR310">
        <v>0.66747290000000004</v>
      </c>
      <c r="FS310">
        <v>28.261310000000002</v>
      </c>
      <c r="FT310" s="1">
        <v>3.8442219999999999E-2</v>
      </c>
      <c r="FU310">
        <v>14.66742</v>
      </c>
      <c r="FV310">
        <v>0.66093939999999995</v>
      </c>
      <c r="FW310">
        <v>27.956440000000001</v>
      </c>
      <c r="FX310" s="1">
        <v>3.4571589999999999E-2</v>
      </c>
      <c r="FY310">
        <v>13.289110000000001</v>
      </c>
      <c r="FZ310">
        <v>0.65463819999999995</v>
      </c>
      <c r="GA310">
        <v>27.655650000000001</v>
      </c>
      <c r="GB310" s="1">
        <v>3.109394E-2</v>
      </c>
      <c r="GC310">
        <v>12.04083</v>
      </c>
      <c r="GD310">
        <v>0.64847670000000002</v>
      </c>
      <c r="GE310">
        <v>27.466270000000002</v>
      </c>
      <c r="GF310" s="1">
        <v>2.798351E-2</v>
      </c>
      <c r="GG310">
        <v>10.91492</v>
      </c>
      <c r="GH310">
        <v>0.64231340000000003</v>
      </c>
      <c r="GI310">
        <v>27.452380000000002</v>
      </c>
      <c r="GJ310" s="1">
        <v>2.5196940000000001E-2</v>
      </c>
      <c r="GK310">
        <v>9.8984419999999993</v>
      </c>
      <c r="GL310">
        <v>0.63640140000000001</v>
      </c>
      <c r="GM310">
        <v>27.973389999999998</v>
      </c>
      <c r="GN310" s="1">
        <v>2.2701269999999999E-2</v>
      </c>
      <c r="GO310">
        <v>8.9802099999999996</v>
      </c>
      <c r="GP310">
        <v>0.63062640000000003</v>
      </c>
      <c r="GQ310">
        <v>28.665040000000001</v>
      </c>
      <c r="GR310" s="1">
        <v>2.0460570000000001E-2</v>
      </c>
      <c r="GS310">
        <v>8.1483509999999999</v>
      </c>
      <c r="GT310">
        <v>0.62539120000000004</v>
      </c>
      <c r="GU310">
        <v>29.277729999999998</v>
      </c>
      <c r="GV310" s="1">
        <v>1.844167E-2</v>
      </c>
      <c r="GW310">
        <v>7.3885610000000002</v>
      </c>
      <c r="GX310">
        <v>0.61990120000000004</v>
      </c>
      <c r="GY310">
        <v>29.578990000000001</v>
      </c>
      <c r="GZ310" s="1">
        <v>1.6607159999999999E-2</v>
      </c>
      <c r="HA310">
        <v>6.697139</v>
      </c>
      <c r="HB310">
        <v>0.61426130000000001</v>
      </c>
      <c r="HC310">
        <v>29.53077</v>
      </c>
      <c r="HD310" s="1">
        <v>1.495671E-2</v>
      </c>
      <c r="HE310">
        <v>6.0727180000000001</v>
      </c>
      <c r="HF310">
        <v>0.60919520000000005</v>
      </c>
      <c r="HG310">
        <v>28.968229999999998</v>
      </c>
      <c r="HH310" s="1">
        <v>1.347897E-2</v>
      </c>
      <c r="HI310">
        <v>5.5063969999999998</v>
      </c>
      <c r="HJ310">
        <v>0.60464969999999996</v>
      </c>
      <c r="HK310">
        <v>28.45964</v>
      </c>
      <c r="HL310" s="1">
        <v>1.2148000000000001E-2</v>
      </c>
      <c r="HM310">
        <v>4.991117</v>
      </c>
      <c r="HN310">
        <v>0.60058940000000005</v>
      </c>
      <c r="HO310">
        <v>28.24203</v>
      </c>
      <c r="HP310" s="1">
        <v>1.0943390000000001E-2</v>
      </c>
      <c r="HQ310">
        <v>4.5202330000000002</v>
      </c>
      <c r="HR310">
        <v>0.59714590000000001</v>
      </c>
      <c r="HS310">
        <v>28.476520000000001</v>
      </c>
      <c r="HT310" s="1">
        <v>9.8546250000000005E-3</v>
      </c>
      <c r="HU310">
        <v>4.0892280000000003</v>
      </c>
      <c r="HV310">
        <v>0.59424540000000003</v>
      </c>
      <c r="HW310">
        <v>28.989090000000001</v>
      </c>
      <c r="HX310" s="1">
        <v>8.8639619999999995E-3</v>
      </c>
      <c r="HY310">
        <v>3.6929500000000002</v>
      </c>
      <c r="HZ310">
        <v>0.59181779999999995</v>
      </c>
      <c r="IA310">
        <v>29.21921</v>
      </c>
      <c r="IB310" s="1">
        <v>7.9573089999999992E-3</v>
      </c>
      <c r="IC310">
        <v>3.326654</v>
      </c>
      <c r="ID310">
        <v>0.58982230000000002</v>
      </c>
      <c r="IE310">
        <v>29.247150000000001</v>
      </c>
      <c r="IF310" s="1">
        <v>7.1218130000000003E-3</v>
      </c>
      <c r="IG310">
        <v>2.9864609999999998</v>
      </c>
      <c r="IH310">
        <v>0.58818630000000005</v>
      </c>
      <c r="II310">
        <v>29.043469999999999</v>
      </c>
      <c r="IJ310" s="1">
        <v>6.3473870000000003E-3</v>
      </c>
      <c r="IK310">
        <v>2.6689099999999999</v>
      </c>
      <c r="IL310">
        <v>0.58687400000000001</v>
      </c>
      <c r="IM310">
        <v>28.478110000000001</v>
      </c>
      <c r="IN310" s="1">
        <v>5.6251419999999996E-3</v>
      </c>
      <c r="IO310">
        <v>2.370654</v>
      </c>
      <c r="IP310">
        <v>0.58583549999999995</v>
      </c>
      <c r="IQ310">
        <v>28.01482</v>
      </c>
      <c r="IR310" s="1">
        <v>4.9407540000000003E-3</v>
      </c>
      <c r="IS310">
        <v>2.0868609999999999</v>
      </c>
      <c r="IT310">
        <v>0.58501040000000004</v>
      </c>
      <c r="IU310">
        <v>27.974139999999998</v>
      </c>
      <c r="IV310" s="1">
        <v>4.2802659999999996E-3</v>
      </c>
      <c r="IW310">
        <v>1.812003</v>
      </c>
      <c r="IX310">
        <v>0.58435119999999996</v>
      </c>
      <c r="IY310">
        <v>28.871700000000001</v>
      </c>
      <c r="IZ310" s="1">
        <v>3.6361079999999999E-3</v>
      </c>
      <c r="JA310">
        <v>1.543239</v>
      </c>
      <c r="JB310">
        <v>0.58382529999999999</v>
      </c>
      <c r="JC310">
        <v>30.025839999999999</v>
      </c>
      <c r="JD310" s="1">
        <v>3.019313E-3</v>
      </c>
      <c r="JE310">
        <v>1.284467</v>
      </c>
      <c r="JF310">
        <v>0.58341750000000003</v>
      </c>
      <c r="JG310">
        <v>30.832439999999998</v>
      </c>
      <c r="JH310" s="1">
        <v>2.4551669999999999E-3</v>
      </c>
      <c r="JI310">
        <v>1.0464979999999999</v>
      </c>
      <c r="JJ310">
        <v>0.58304920000000005</v>
      </c>
      <c r="JK310">
        <v>30.908860000000001</v>
      </c>
      <c r="JL310" s="1">
        <v>1.9727270000000001E-3</v>
      </c>
      <c r="JM310">
        <v>0.84171660000000004</v>
      </c>
      <c r="JN310">
        <v>0.58274999999999999</v>
      </c>
      <c r="JO310">
        <v>30.47174</v>
      </c>
      <c r="JP310" s="1">
        <v>1.5896739999999999E-3</v>
      </c>
      <c r="JQ310">
        <v>0.6780794</v>
      </c>
      <c r="JR310">
        <v>0.58245829999999998</v>
      </c>
      <c r="JS310">
        <v>29.621400000000001</v>
      </c>
      <c r="JT310" s="1">
        <v>1.3048070000000001E-3</v>
      </c>
      <c r="JU310">
        <v>0.55580850000000004</v>
      </c>
      <c r="JV310">
        <v>0.582175</v>
      </c>
      <c r="JW310">
        <v>28.892849999999999</v>
      </c>
      <c r="JX310" s="1">
        <v>1.102298E-3</v>
      </c>
      <c r="JY310">
        <v>0.4686514</v>
      </c>
      <c r="JZ310">
        <v>0.58190050000000004</v>
      </c>
      <c r="KA310">
        <v>28.494109999999999</v>
      </c>
      <c r="KB310" s="1">
        <v>9.5980770000000004E-4</v>
      </c>
      <c r="KC310">
        <v>0.40736899999999998</v>
      </c>
      <c r="KD310">
        <v>0.58159190000000005</v>
      </c>
      <c r="KE310">
        <v>28.88</v>
      </c>
      <c r="KF310" s="1">
        <v>8.5661069999999997E-4</v>
      </c>
      <c r="KG310">
        <v>0.36316280000000001</v>
      </c>
      <c r="KH310">
        <v>0.58128389999999996</v>
      </c>
      <c r="KI310">
        <v>29.475239999999999</v>
      </c>
      <c r="KJ310">
        <v>7.7775920000000001E-4</v>
      </c>
      <c r="KK310">
        <v>0.3294842</v>
      </c>
      <c r="KL310">
        <v>0.58094869999999998</v>
      </c>
      <c r="KM310">
        <v>29.925909999999998</v>
      </c>
      <c r="KN310" s="1">
        <v>7.1409890000000001E-4</v>
      </c>
      <c r="KO310">
        <v>0.30243409999999998</v>
      </c>
      <c r="KP310">
        <v>0.58063220000000004</v>
      </c>
      <c r="KQ310">
        <v>30.09233</v>
      </c>
      <c r="KR310" s="1">
        <v>6.6146010000000003E-4</v>
      </c>
      <c r="KS310">
        <v>0.28006589999999998</v>
      </c>
      <c r="KT310">
        <v>0.58026149999999999</v>
      </c>
      <c r="KU310">
        <v>29.802879999999998</v>
      </c>
      <c r="KV310" s="1">
        <v>6.1740039999999996E-4</v>
      </c>
      <c r="KW310">
        <v>0.26139380000000001</v>
      </c>
      <c r="KX310">
        <v>0.57990969999999997</v>
      </c>
      <c r="KY310">
        <v>29.138259999999999</v>
      </c>
      <c r="KZ310" s="1">
        <v>5.8056860000000004E-4</v>
      </c>
      <c r="LA310">
        <v>0.2457791</v>
      </c>
      <c r="LB310">
        <v>0.57954539999999999</v>
      </c>
      <c r="LC310">
        <v>28.61374</v>
      </c>
      <c r="LD310" s="1">
        <v>5.4956359999999997E-4</v>
      </c>
      <c r="LE310">
        <v>0.2326578</v>
      </c>
      <c r="LF310">
        <v>0.5791752</v>
      </c>
      <c r="LG310">
        <v>28.497520000000002</v>
      </c>
      <c r="LH310" s="1">
        <v>5.2329939999999999E-4</v>
      </c>
      <c r="LI310">
        <v>0.22153909999999999</v>
      </c>
      <c r="LJ310">
        <v>0.57882690000000003</v>
      </c>
      <c r="LK310">
        <v>29.128820000000001</v>
      </c>
      <c r="LL310" s="1">
        <v>5.0075800000000002E-4</v>
      </c>
      <c r="LM310">
        <v>0.21201890000000001</v>
      </c>
      <c r="LN310">
        <v>0.5784707</v>
      </c>
      <c r="LO310">
        <v>29.93779</v>
      </c>
      <c r="LP310" s="1">
        <v>4.8105700000000001E-4</v>
      </c>
      <c r="LQ310">
        <v>0.20372799999999999</v>
      </c>
      <c r="LR310">
        <v>0.57813780000000004</v>
      </c>
      <c r="LS310">
        <v>30.557169999999999</v>
      </c>
      <c r="LT310" s="1">
        <v>4.6332190000000003E-4</v>
      </c>
      <c r="LU310">
        <v>0.19627130000000001</v>
      </c>
      <c r="LV310">
        <v>0.57781139999999998</v>
      </c>
      <c r="LW310">
        <v>30.778870000000001</v>
      </c>
      <c r="LX310" s="1">
        <v>4.4661959999999998E-4</v>
      </c>
      <c r="LY310">
        <v>0.18926280000000001</v>
      </c>
      <c r="LZ310">
        <v>0.57752230000000004</v>
      </c>
      <c r="MA310">
        <v>30.556830000000001</v>
      </c>
      <c r="MB310" s="1">
        <v>4.2965979999999999E-4</v>
      </c>
      <c r="MC310">
        <v>0.18239949999999999</v>
      </c>
      <c r="MD310">
        <v>0.57727890000000004</v>
      </c>
      <c r="ME310">
        <v>29.794840000000001</v>
      </c>
      <c r="MF310" s="1">
        <v>4.1183929999999999E-4</v>
      </c>
      <c r="MG310">
        <v>0.17552090000000001</v>
      </c>
      <c r="MH310">
        <v>0.57706539999999995</v>
      </c>
      <c r="MI310">
        <v>29.06232</v>
      </c>
      <c r="MJ310" s="1">
        <v>3.9412989999999999E-4</v>
      </c>
      <c r="MK310">
        <v>0.16859579999999999</v>
      </c>
      <c r="ML310">
        <v>0.57687390000000005</v>
      </c>
      <c r="MM310">
        <v>28.652840000000001</v>
      </c>
      <c r="MN310" s="1">
        <v>3.7665499999999999E-4</v>
      </c>
      <c r="MO310">
        <v>0.1616765</v>
      </c>
      <c r="MP310">
        <v>0.57672889999999999</v>
      </c>
      <c r="MQ310">
        <v>29.064050000000002</v>
      </c>
      <c r="MR310" s="1">
        <v>3.5950469999999999E-4</v>
      </c>
      <c r="MS310">
        <v>0.1548148</v>
      </c>
      <c r="MT310">
        <v>0.57661309999999999</v>
      </c>
      <c r="MU310">
        <v>29.511700000000001</v>
      </c>
      <c r="MV310" s="1">
        <v>3.4282870000000001E-4</v>
      </c>
      <c r="MW310">
        <v>0.148089</v>
      </c>
      <c r="MX310">
        <v>0.57651479999999999</v>
      </c>
      <c r="MY310">
        <v>29.416239999999998</v>
      </c>
      <c r="MZ310" s="1">
        <v>3.2675150000000002E-4</v>
      </c>
      <c r="NA310">
        <v>0.1415402</v>
      </c>
      <c r="NB310">
        <v>0.57642729999999998</v>
      </c>
      <c r="NC310">
        <v>29.103459999999998</v>
      </c>
      <c r="ND310" s="1">
        <v>3.1133510000000002E-4</v>
      </c>
      <c r="NE310">
        <v>0.1352178</v>
      </c>
      <c r="NF310">
        <v>0.57637400000000005</v>
      </c>
      <c r="NG310">
        <v>28.865069999999999</v>
      </c>
      <c r="NH310">
        <v>2.9664680000000002E-4</v>
      </c>
      <c r="NI310">
        <v>0.1291592</v>
      </c>
      <c r="NJ310">
        <v>0.57633570000000001</v>
      </c>
      <c r="NK310">
        <v>28.440539999999999</v>
      </c>
      <c r="NL310" s="1">
        <v>2.827118E-4</v>
      </c>
      <c r="NM310">
        <v>0.1233853</v>
      </c>
      <c r="NN310">
        <v>0.57631049999999995</v>
      </c>
      <c r="NO310">
        <v>28.008780000000002</v>
      </c>
      <c r="NP310" s="1">
        <v>2.6944589999999997E-4</v>
      </c>
      <c r="NQ310">
        <v>0.1178606</v>
      </c>
      <c r="NR310">
        <v>0.57627609999999996</v>
      </c>
      <c r="NS310">
        <v>27.77242</v>
      </c>
      <c r="NT310" s="1">
        <v>2.5667609999999999E-4</v>
      </c>
      <c r="NU310">
        <v>0.1125226</v>
      </c>
      <c r="NV310">
        <v>0.57627479999999998</v>
      </c>
      <c r="NW310">
        <v>28.36476</v>
      </c>
      <c r="NX310" s="1">
        <v>2.442643E-4</v>
      </c>
      <c r="NY310">
        <v>0.1073051</v>
      </c>
      <c r="NZ310">
        <v>0.57625119999999996</v>
      </c>
      <c r="OA310">
        <v>29.323149999999998</v>
      </c>
      <c r="OB310" s="1">
        <v>2.321519E-4</v>
      </c>
      <c r="OC310">
        <v>0.1021904</v>
      </c>
      <c r="OD310">
        <v>0.57625709999999997</v>
      </c>
      <c r="OE310">
        <v>29.870560000000001</v>
      </c>
      <c r="OF310" s="1">
        <v>2.2044560000000001E-4</v>
      </c>
      <c r="OG310">
        <v>9.7225519999999996E-2</v>
      </c>
      <c r="OH310">
        <v>0.57625300000000002</v>
      </c>
      <c r="OI310">
        <v>30.010149999999999</v>
      </c>
      <c r="OJ310" s="1">
        <v>2.093927E-4</v>
      </c>
      <c r="OK310">
        <v>9.2513239999999997E-2</v>
      </c>
    </row>
    <row r="311" spans="1:401" x14ac:dyDescent="0.35">
      <c r="A311">
        <v>317</v>
      </c>
      <c r="B311" t="s">
        <v>4</v>
      </c>
      <c r="C311" t="s">
        <v>181</v>
      </c>
      <c r="D311" t="s">
        <v>317</v>
      </c>
      <c r="E311">
        <v>920.83439999999996</v>
      </c>
      <c r="F311">
        <v>0.86713989999999996</v>
      </c>
      <c r="G311">
        <v>24.733830000000001</v>
      </c>
      <c r="H311">
        <v>0</v>
      </c>
      <c r="I311">
        <v>0</v>
      </c>
      <c r="J311">
        <v>0.86486560000000001</v>
      </c>
      <c r="K311">
        <v>24.916879999999999</v>
      </c>
      <c r="L311">
        <v>0</v>
      </c>
      <c r="M311">
        <v>0</v>
      </c>
      <c r="N311">
        <v>0.86259940000000002</v>
      </c>
      <c r="O311">
        <v>25.117090000000001</v>
      </c>
      <c r="P311">
        <v>0</v>
      </c>
      <c r="Q311">
        <v>0</v>
      </c>
      <c r="R311">
        <v>0.86034549999999999</v>
      </c>
      <c r="S311">
        <v>25.024460000000001</v>
      </c>
      <c r="T311">
        <v>0</v>
      </c>
      <c r="U311">
        <v>0</v>
      </c>
      <c r="V311">
        <v>0.85814179999999995</v>
      </c>
      <c r="W311">
        <v>24.486650000000001</v>
      </c>
      <c r="X311">
        <v>0</v>
      </c>
      <c r="Y311">
        <v>0</v>
      </c>
      <c r="Z311">
        <v>0.85597319999999999</v>
      </c>
      <c r="AA311">
        <v>24.0167</v>
      </c>
      <c r="AB311">
        <v>0</v>
      </c>
      <c r="AC311">
        <v>0</v>
      </c>
      <c r="AD311">
        <v>0.85395509999999997</v>
      </c>
      <c r="AE311">
        <v>23.72064</v>
      </c>
      <c r="AF311">
        <v>0</v>
      </c>
      <c r="AG311">
        <v>0</v>
      </c>
      <c r="AH311">
        <v>0.85217880000000001</v>
      </c>
      <c r="AI311">
        <v>23.99522</v>
      </c>
      <c r="AJ311">
        <v>0</v>
      </c>
      <c r="AK311">
        <v>0</v>
      </c>
      <c r="AL311">
        <v>0.85021789999999997</v>
      </c>
      <c r="AM311">
        <v>24.615020000000001</v>
      </c>
      <c r="AN311">
        <v>0</v>
      </c>
      <c r="AO311">
        <v>0</v>
      </c>
      <c r="AP311">
        <v>0.8480647</v>
      </c>
      <c r="AQ311">
        <v>25.19979</v>
      </c>
      <c r="AR311">
        <v>0</v>
      </c>
      <c r="AS311">
        <v>0</v>
      </c>
      <c r="AT311">
        <v>0.84565219999999997</v>
      </c>
      <c r="AU311">
        <v>25.649650000000001</v>
      </c>
      <c r="AV311">
        <v>0</v>
      </c>
      <c r="AW311">
        <v>0</v>
      </c>
      <c r="AX311">
        <v>0.84301479999999995</v>
      </c>
      <c r="AY311">
        <v>25.630389999999998</v>
      </c>
      <c r="AZ311">
        <v>0</v>
      </c>
      <c r="BA311">
        <v>0</v>
      </c>
      <c r="BB311">
        <v>0.84019449999999996</v>
      </c>
      <c r="BC311">
        <v>25.358689999999999</v>
      </c>
      <c r="BD311">
        <v>0</v>
      </c>
      <c r="BE311">
        <v>0</v>
      </c>
      <c r="BF311">
        <v>0.83744220000000003</v>
      </c>
      <c r="BG311">
        <v>25.107389999999999</v>
      </c>
      <c r="BH311">
        <v>0</v>
      </c>
      <c r="BI311">
        <v>0</v>
      </c>
      <c r="BJ311">
        <v>0.83553169999999999</v>
      </c>
      <c r="BK311">
        <v>25.071339999999999</v>
      </c>
      <c r="BL311">
        <v>5.7884900000000001E-37</v>
      </c>
      <c r="BM311">
        <v>1.9550990000000002E-34</v>
      </c>
      <c r="BN311">
        <v>0.83395149999999996</v>
      </c>
      <c r="BO311">
        <v>25.711269999999999</v>
      </c>
      <c r="BP311">
        <v>5.1482090000000002E-24</v>
      </c>
      <c r="BQ311">
        <v>1.7500210000000002E-21</v>
      </c>
      <c r="BR311">
        <v>0.83255190000000001</v>
      </c>
      <c r="BS311">
        <v>26.46331</v>
      </c>
      <c r="BT311" s="1">
        <v>9.3802879999999998E-19</v>
      </c>
      <c r="BU311" s="1">
        <v>3.1883879999999999E-16</v>
      </c>
      <c r="BV311">
        <v>0.83124940000000003</v>
      </c>
      <c r="BW311">
        <v>27.066949999999999</v>
      </c>
      <c r="BX311" s="1">
        <v>4.7929560000000001E-11</v>
      </c>
      <c r="BY311" s="1">
        <v>1.177547E-8</v>
      </c>
      <c r="BZ311">
        <v>0.82994369999999995</v>
      </c>
      <c r="CA311">
        <v>27.47035</v>
      </c>
      <c r="CB311" s="1">
        <v>1.6172779999999999E-7</v>
      </c>
      <c r="CC311" s="1">
        <v>4.2516879999999998E-5</v>
      </c>
      <c r="CD311">
        <v>0.82805090000000003</v>
      </c>
      <c r="CE311">
        <v>27.422039999999999</v>
      </c>
      <c r="CF311" s="1">
        <v>5.4753509999999997E-5</v>
      </c>
      <c r="CG311" s="1">
        <v>1.511699E-2</v>
      </c>
      <c r="CH311">
        <v>0.82547369999999998</v>
      </c>
      <c r="CI311">
        <v>26.974920000000001</v>
      </c>
      <c r="CJ311" s="1">
        <v>4.5048320000000003E-3</v>
      </c>
      <c r="CK311" s="1">
        <v>1.2977920000000001</v>
      </c>
      <c r="CL311">
        <v>0.82259420000000005</v>
      </c>
      <c r="CM311">
        <v>26.588799999999999</v>
      </c>
      <c r="CN311" s="1">
        <v>0.12824669999999999</v>
      </c>
      <c r="CO311" s="1">
        <v>38.330649999999999</v>
      </c>
      <c r="CP311">
        <v>0.81936330000000002</v>
      </c>
      <c r="CQ311">
        <v>26.49924</v>
      </c>
      <c r="CR311" s="1">
        <v>1.5519989999999999</v>
      </c>
      <c r="CS311" s="1">
        <v>479.56</v>
      </c>
      <c r="CT311">
        <v>0.81580739999999996</v>
      </c>
      <c r="CU311">
        <v>26.863379999999999</v>
      </c>
      <c r="CV311" s="1">
        <v>9.2247350000000008</v>
      </c>
      <c r="CW311">
        <v>2938.9319999999998</v>
      </c>
      <c r="CX311">
        <v>0.81181099999999995</v>
      </c>
      <c r="CY311">
        <v>26.99644</v>
      </c>
      <c r="CZ311" s="1">
        <v>30.07208</v>
      </c>
      <c r="DA311">
        <v>9850.8850000000002</v>
      </c>
      <c r="DB311">
        <v>0.80742590000000003</v>
      </c>
      <c r="DC311">
        <v>27.426729999999999</v>
      </c>
      <c r="DD311">
        <v>58.681010000000001</v>
      </c>
      <c r="DE311">
        <v>19731.52</v>
      </c>
      <c r="DF311">
        <v>0.80268589999999995</v>
      </c>
      <c r="DG311">
        <v>27.952590000000001</v>
      </c>
      <c r="DH311">
        <v>73.791229999999999</v>
      </c>
      <c r="DI311">
        <v>25413.78</v>
      </c>
      <c r="DJ311">
        <v>0.79787200000000003</v>
      </c>
      <c r="DK311">
        <v>27.998080000000002</v>
      </c>
      <c r="DL311">
        <v>63.648940000000003</v>
      </c>
      <c r="DM311">
        <v>22405.41</v>
      </c>
      <c r="DN311">
        <v>0.79302819999999996</v>
      </c>
      <c r="DO311">
        <v>27.683910000000001</v>
      </c>
      <c r="DP311">
        <v>39.697839999999999</v>
      </c>
      <c r="DQ311">
        <v>14258.84</v>
      </c>
      <c r="DR311">
        <v>0.78817340000000002</v>
      </c>
      <c r="DS311">
        <v>27.373470000000001</v>
      </c>
      <c r="DT311">
        <v>18.756799999999998</v>
      </c>
      <c r="DU311">
        <v>6865.1049999999996</v>
      </c>
      <c r="DV311">
        <v>0.7829393</v>
      </c>
      <c r="DW311">
        <v>27.23452</v>
      </c>
      <c r="DX311">
        <v>7.0118039999999997</v>
      </c>
      <c r="DY311">
        <v>2610.8090000000002</v>
      </c>
      <c r="DZ311">
        <v>0.7777212</v>
      </c>
      <c r="EA311">
        <v>27.725819999999999</v>
      </c>
      <c r="EB311">
        <v>2.1759659999999998</v>
      </c>
      <c r="EC311">
        <v>821.86360000000002</v>
      </c>
      <c r="ED311">
        <v>0.77230410000000005</v>
      </c>
      <c r="EE311">
        <v>28.463100000000001</v>
      </c>
      <c r="EF311">
        <v>0.60513570000000005</v>
      </c>
      <c r="EG311">
        <v>230.5583</v>
      </c>
      <c r="EH311">
        <v>0.76517460000000004</v>
      </c>
      <c r="EI311">
        <v>29.137840000000001</v>
      </c>
      <c r="EJ311">
        <v>0.1839074</v>
      </c>
      <c r="EK311">
        <v>69.516940000000005</v>
      </c>
      <c r="EL311">
        <v>0.75736650000000005</v>
      </c>
      <c r="EM311">
        <v>29.723649999999999</v>
      </c>
      <c r="EN311">
        <v>8.7297459999999993E-2</v>
      </c>
      <c r="EO311">
        <v>32.132869999999997</v>
      </c>
      <c r="EP311">
        <v>0.74994179999999999</v>
      </c>
      <c r="EQ311">
        <v>29.79936</v>
      </c>
      <c r="ER311">
        <v>6.7725670000000002E-2</v>
      </c>
      <c r="ES311">
        <v>24.56202</v>
      </c>
      <c r="ET311">
        <v>0.74271370000000003</v>
      </c>
      <c r="EU311">
        <v>29.304580000000001</v>
      </c>
      <c r="EV311">
        <v>6.3183400000000001E-2</v>
      </c>
      <c r="EW311">
        <v>22.935780000000001</v>
      </c>
      <c r="EX311">
        <v>0.73587219999999998</v>
      </c>
      <c r="EY311">
        <v>28.853629999999999</v>
      </c>
      <c r="EZ311">
        <v>6.0238199999999999E-2</v>
      </c>
      <c r="FA311">
        <v>21.98067</v>
      </c>
      <c r="FB311">
        <v>0.72851129999999997</v>
      </c>
      <c r="FC311">
        <v>28.555029999999999</v>
      </c>
      <c r="FD311">
        <v>5.6537700000000003E-2</v>
      </c>
      <c r="FE311">
        <v>20.76455</v>
      </c>
      <c r="FF311">
        <v>0.72148219999999996</v>
      </c>
      <c r="FG311">
        <v>28.593419999999998</v>
      </c>
      <c r="FH311">
        <v>5.2193679999999999E-2</v>
      </c>
      <c r="FI311">
        <v>19.288969999999999</v>
      </c>
      <c r="FJ311">
        <v>0.71430800000000005</v>
      </c>
      <c r="FK311">
        <v>28.67877</v>
      </c>
      <c r="FL311" s="1">
        <v>4.7611189999999998E-2</v>
      </c>
      <c r="FM311">
        <v>17.705259999999999</v>
      </c>
      <c r="FN311">
        <v>0.7072368</v>
      </c>
      <c r="FO311">
        <v>28.518930000000001</v>
      </c>
      <c r="FP311" s="1">
        <v>4.313086E-2</v>
      </c>
      <c r="FQ311">
        <v>16.13327</v>
      </c>
      <c r="FR311">
        <v>0.69990920000000001</v>
      </c>
      <c r="FS311">
        <v>28.290870000000002</v>
      </c>
      <c r="FT311" s="1">
        <v>3.8905620000000002E-2</v>
      </c>
      <c r="FU311">
        <v>14.64141</v>
      </c>
      <c r="FV311">
        <v>0.69186749999999997</v>
      </c>
      <c r="FW311">
        <v>27.983779999999999</v>
      </c>
      <c r="FX311">
        <v>3.499538E-2</v>
      </c>
      <c r="FY311">
        <v>13.25845</v>
      </c>
      <c r="FZ311">
        <v>0.68373839999999997</v>
      </c>
      <c r="GA311">
        <v>27.6708</v>
      </c>
      <c r="GB311" s="1">
        <v>3.1477779999999997E-2</v>
      </c>
      <c r="GC311">
        <v>12.004530000000001</v>
      </c>
      <c r="GD311">
        <v>0.67577149999999997</v>
      </c>
      <c r="GE311">
        <v>27.47288</v>
      </c>
      <c r="GF311" s="1">
        <v>2.8330589999999999E-2</v>
      </c>
      <c r="GG311">
        <v>10.87346</v>
      </c>
      <c r="GH311">
        <v>0.66784189999999999</v>
      </c>
      <c r="GI311">
        <v>27.465119999999999</v>
      </c>
      <c r="GJ311" s="1">
        <v>2.551134E-2</v>
      </c>
      <c r="GK311">
        <v>9.8530700000000007</v>
      </c>
      <c r="GL311">
        <v>0.66020959999999995</v>
      </c>
      <c r="GM311">
        <v>27.978739999999998</v>
      </c>
      <c r="GN311" s="1">
        <v>2.298681E-2</v>
      </c>
      <c r="GO311">
        <v>8.9326329999999992</v>
      </c>
      <c r="GP311">
        <v>0.65278069999999999</v>
      </c>
      <c r="GQ311">
        <v>28.682870000000001</v>
      </c>
      <c r="GR311" s="1">
        <v>2.0720820000000001E-2</v>
      </c>
      <c r="GS311">
        <v>8.0996089999999992</v>
      </c>
      <c r="GT311">
        <v>0.64597420000000005</v>
      </c>
      <c r="GU311">
        <v>29.309819999999998</v>
      </c>
      <c r="GV311" s="1">
        <v>1.8681130000000001E-2</v>
      </c>
      <c r="GW311">
        <v>7.3403830000000001</v>
      </c>
      <c r="GX311">
        <v>0.6392871</v>
      </c>
      <c r="GY311">
        <v>29.620059999999999</v>
      </c>
      <c r="GZ311" s="1">
        <v>1.6823399999999999E-2</v>
      </c>
      <c r="HA311">
        <v>6.6492199999999997</v>
      </c>
      <c r="HB311">
        <v>0.63305259999999997</v>
      </c>
      <c r="HC311">
        <v>29.56456</v>
      </c>
      <c r="HD311" s="1">
        <v>1.515333E-2</v>
      </c>
      <c r="HE311">
        <v>6.0230030000000001</v>
      </c>
      <c r="HF311">
        <v>0.62742849999999994</v>
      </c>
      <c r="HG311">
        <v>29.009589999999999</v>
      </c>
      <c r="HH311" s="1">
        <v>1.365742E-2</v>
      </c>
      <c r="HI311">
        <v>5.4560570000000004</v>
      </c>
      <c r="HJ311">
        <v>0.6223457</v>
      </c>
      <c r="HK311">
        <v>28.478809999999999</v>
      </c>
      <c r="HL311" s="1">
        <v>1.231087E-2</v>
      </c>
      <c r="HM311">
        <v>4.9417289999999996</v>
      </c>
      <c r="HN311">
        <v>0.61779280000000003</v>
      </c>
      <c r="HO311">
        <v>28.244630000000001</v>
      </c>
      <c r="HP311" s="1">
        <v>1.1092370000000001E-2</v>
      </c>
      <c r="HQ311">
        <v>4.4726869999999996</v>
      </c>
      <c r="HR311">
        <v>0.61380860000000004</v>
      </c>
      <c r="HS311">
        <v>28.478940000000001</v>
      </c>
      <c r="HT311" s="1">
        <v>9.991382E-3</v>
      </c>
      <c r="HU311">
        <v>4.0442609999999997</v>
      </c>
      <c r="HV311">
        <v>0.61042200000000002</v>
      </c>
      <c r="HW311">
        <v>28.996189999999999</v>
      </c>
      <c r="HX311" s="1">
        <v>8.9900440000000009E-3</v>
      </c>
      <c r="HY311">
        <v>3.651332</v>
      </c>
      <c r="HZ311">
        <v>0.60758480000000004</v>
      </c>
      <c r="IA311">
        <v>29.253229999999999</v>
      </c>
      <c r="IB311" s="1">
        <v>8.0741760000000006E-3</v>
      </c>
      <c r="IC311">
        <v>3.2888790000000001</v>
      </c>
      <c r="ID311">
        <v>0.60524040000000001</v>
      </c>
      <c r="IE311">
        <v>29.29092</v>
      </c>
      <c r="IF311" s="1">
        <v>7.2307889999999996E-3</v>
      </c>
      <c r="IG311">
        <v>2.9529890000000001</v>
      </c>
      <c r="IH311">
        <v>0.60332600000000003</v>
      </c>
      <c r="II311">
        <v>29.071739999999998</v>
      </c>
      <c r="IJ311" s="1">
        <v>6.4493850000000002E-3</v>
      </c>
      <c r="IK311">
        <v>2.639913</v>
      </c>
      <c r="IL311">
        <v>0.60179110000000002</v>
      </c>
      <c r="IM311">
        <v>28.51773</v>
      </c>
      <c r="IN311" s="1">
        <v>5.7212690000000002E-3</v>
      </c>
      <c r="IO311">
        <v>2.3464019999999999</v>
      </c>
      <c r="IP311">
        <v>0.60055619999999998</v>
      </c>
      <c r="IQ311">
        <v>28.031500000000001</v>
      </c>
      <c r="IR311" s="1">
        <v>5.0330660000000001E-3</v>
      </c>
      <c r="IS311">
        <v>2.0680260000000001</v>
      </c>
      <c r="IT311">
        <v>0.59957859999999996</v>
      </c>
      <c r="IU311">
        <v>27.975259999999999</v>
      </c>
      <c r="IV311" s="1">
        <v>4.3702610000000003E-3</v>
      </c>
      <c r="IW311">
        <v>1.799148</v>
      </c>
      <c r="IX311">
        <v>0.59880279999999997</v>
      </c>
      <c r="IY311">
        <v>28.845410000000001</v>
      </c>
      <c r="IZ311" s="1">
        <v>3.723919E-3</v>
      </c>
      <c r="JA311">
        <v>1.536457</v>
      </c>
      <c r="JB311">
        <v>0.5981959</v>
      </c>
      <c r="JC311">
        <v>30.013159999999999</v>
      </c>
      <c r="JD311" s="1">
        <v>3.1025559999999998E-3</v>
      </c>
      <c r="JE311">
        <v>1.2826900000000001</v>
      </c>
      <c r="JF311">
        <v>0.59769839999999996</v>
      </c>
      <c r="JG311">
        <v>30.86178</v>
      </c>
      <c r="JH311" s="1">
        <v>2.5296810000000002E-3</v>
      </c>
      <c r="JI311">
        <v>1.0476810000000001</v>
      </c>
      <c r="JJ311">
        <v>0.59727629999999998</v>
      </c>
      <c r="JK311">
        <v>30.971720000000001</v>
      </c>
      <c r="JL311" s="1">
        <v>2.0347439999999998E-3</v>
      </c>
      <c r="JM311">
        <v>0.84351889999999996</v>
      </c>
      <c r="JN311">
        <v>0.59692310000000004</v>
      </c>
      <c r="JO311">
        <v>30.541810000000002</v>
      </c>
      <c r="JP311" s="1">
        <v>1.6376590000000001E-3</v>
      </c>
      <c r="JQ311">
        <v>0.67880410000000002</v>
      </c>
      <c r="JR311">
        <v>0.59660069999999998</v>
      </c>
      <c r="JS311">
        <v>29.698450000000001</v>
      </c>
      <c r="JT311" s="1">
        <v>1.3397439999999999E-3</v>
      </c>
      <c r="JU311">
        <v>0.55468620000000002</v>
      </c>
      <c r="JV311">
        <v>0.59626939999999995</v>
      </c>
      <c r="JW311">
        <v>28.946429999999999</v>
      </c>
      <c r="JX311" s="1">
        <v>1.1268879999999999E-3</v>
      </c>
      <c r="JY311">
        <v>0.46577469999999999</v>
      </c>
      <c r="JZ311">
        <v>0.59596130000000003</v>
      </c>
      <c r="KA311">
        <v>28.5303</v>
      </c>
      <c r="KB311" s="1">
        <v>9.772069999999999E-4</v>
      </c>
      <c r="KC311">
        <v>0.40327639999999998</v>
      </c>
      <c r="KD311">
        <v>0.59563619999999995</v>
      </c>
      <c r="KE311">
        <v>28.885349999999999</v>
      </c>
      <c r="KF311" s="1">
        <v>8.6945360000000005E-4</v>
      </c>
      <c r="KG311">
        <v>0.35842420000000003</v>
      </c>
      <c r="KH311">
        <v>0.5952731</v>
      </c>
      <c r="KI311">
        <v>29.485389999999999</v>
      </c>
      <c r="KJ311" s="1">
        <v>7.8779670000000003E-4</v>
      </c>
      <c r="KK311">
        <v>0.3245229</v>
      </c>
      <c r="KL311">
        <v>0.59489349999999996</v>
      </c>
      <c r="KM311">
        <v>29.95673</v>
      </c>
      <c r="KN311" s="1">
        <v>7.2230000000000005E-4</v>
      </c>
      <c r="KO311">
        <v>0.29745959999999999</v>
      </c>
      <c r="KP311">
        <v>0.59453769999999995</v>
      </c>
      <c r="KQ311">
        <v>30.144400000000001</v>
      </c>
      <c r="KR311" s="1">
        <v>6.6829159999999999E-4</v>
      </c>
      <c r="KS311">
        <v>0.27514369999999999</v>
      </c>
      <c r="KT311">
        <v>0.59413839999999996</v>
      </c>
      <c r="KU311">
        <v>29.85445</v>
      </c>
      <c r="KV311" s="1">
        <v>6.2310809999999996E-4</v>
      </c>
      <c r="KW311">
        <v>0.25652150000000001</v>
      </c>
      <c r="KX311">
        <v>0.59374499999999997</v>
      </c>
      <c r="KY311">
        <v>29.197980000000001</v>
      </c>
      <c r="KZ311" s="1">
        <v>5.8535529999999996E-4</v>
      </c>
      <c r="LA311">
        <v>0.2409541</v>
      </c>
      <c r="LB311">
        <v>0.59332810000000002</v>
      </c>
      <c r="LC311">
        <v>28.63795</v>
      </c>
      <c r="LD311" s="1">
        <v>5.5360230000000004E-4</v>
      </c>
      <c r="LE311">
        <v>0.22788240000000001</v>
      </c>
      <c r="LF311">
        <v>0.592916</v>
      </c>
      <c r="LG311">
        <v>28.49991</v>
      </c>
      <c r="LH311" s="1">
        <v>5.2673330000000003E-4</v>
      </c>
      <c r="LI311">
        <v>0.2168175</v>
      </c>
      <c r="LJ311">
        <v>0.59251869999999995</v>
      </c>
      <c r="LK311">
        <v>29.098189999999999</v>
      </c>
      <c r="LL311" s="1">
        <v>5.0371379999999998E-4</v>
      </c>
      <c r="LM311">
        <v>0.20735700000000001</v>
      </c>
      <c r="LN311">
        <v>0.59211639999999999</v>
      </c>
      <c r="LO311">
        <v>29.919640000000001</v>
      </c>
      <c r="LP311" s="1">
        <v>4.8366099999999998E-4</v>
      </c>
      <c r="LQ311">
        <v>0.1991436</v>
      </c>
      <c r="LR311">
        <v>0.5917462</v>
      </c>
      <c r="LS311">
        <v>30.572690000000001</v>
      </c>
      <c r="LT311" s="1">
        <v>4.6570949999999998E-4</v>
      </c>
      <c r="LU311">
        <v>0.1917924</v>
      </c>
      <c r="LV311">
        <v>0.59137589999999995</v>
      </c>
      <c r="LW311">
        <v>30.8216</v>
      </c>
      <c r="LX311" s="1">
        <v>4.4890920000000001E-4</v>
      </c>
      <c r="LY311">
        <v>0.18492510000000001</v>
      </c>
      <c r="LZ311">
        <v>0.59105169999999996</v>
      </c>
      <c r="MA311">
        <v>30.611229999999999</v>
      </c>
      <c r="MB311" s="1">
        <v>4.31929E-4</v>
      </c>
      <c r="MC311">
        <v>0.17823310000000001</v>
      </c>
      <c r="MD311">
        <v>0.59076419999999996</v>
      </c>
      <c r="ME311">
        <v>29.866969999999998</v>
      </c>
      <c r="MF311" s="1">
        <v>4.141169E-4</v>
      </c>
      <c r="MG311">
        <v>0.17154510000000001</v>
      </c>
      <c r="MH311">
        <v>0.59051869999999995</v>
      </c>
      <c r="MI311">
        <v>29.108889999999999</v>
      </c>
      <c r="MJ311" s="1">
        <v>3.9641220000000003E-4</v>
      </c>
      <c r="MK311">
        <v>0.16480900000000001</v>
      </c>
      <c r="ML311">
        <v>0.59029940000000003</v>
      </c>
      <c r="MM311">
        <v>28.67623</v>
      </c>
      <c r="MN311" s="1">
        <v>3.7891509999999999E-4</v>
      </c>
      <c r="MO311">
        <v>0.1580725</v>
      </c>
      <c r="MP311">
        <v>0.59012070000000005</v>
      </c>
      <c r="MQ311">
        <v>29.06259</v>
      </c>
      <c r="MR311" s="1">
        <v>3.6172599999999999E-4</v>
      </c>
      <c r="MS311">
        <v>0.1513852</v>
      </c>
      <c r="MT311">
        <v>0.58998589999999995</v>
      </c>
      <c r="MU311">
        <v>29.499590000000001</v>
      </c>
      <c r="MV311" s="1">
        <v>3.4499900000000002E-4</v>
      </c>
      <c r="MW311">
        <v>0.14482529999999999</v>
      </c>
      <c r="MX311">
        <v>0.58986070000000002</v>
      </c>
      <c r="MY311">
        <v>29.462910000000001</v>
      </c>
      <c r="MZ311" s="1">
        <v>3.2884720000000002E-4</v>
      </c>
      <c r="NA311">
        <v>0.13843059999999999</v>
      </c>
      <c r="NB311">
        <v>0.58977460000000004</v>
      </c>
      <c r="NC311">
        <v>29.155729999999998</v>
      </c>
      <c r="ND311" s="1">
        <v>3.1334679999999999E-4</v>
      </c>
      <c r="NE311">
        <v>0.13224920000000001</v>
      </c>
      <c r="NF311">
        <v>0.58971209999999996</v>
      </c>
      <c r="NG311">
        <v>28.896460000000001</v>
      </c>
      <c r="NH311" s="1">
        <v>2.9856449999999998E-4</v>
      </c>
      <c r="NI311">
        <v>0.12632309999999999</v>
      </c>
      <c r="NJ311">
        <v>0.58966580000000002</v>
      </c>
      <c r="NK311">
        <v>28.482620000000001</v>
      </c>
      <c r="NL311" s="1">
        <v>2.8453350000000002E-4</v>
      </c>
      <c r="NM311">
        <v>0.1206734</v>
      </c>
      <c r="NN311">
        <v>0.58964179999999999</v>
      </c>
      <c r="NO311">
        <v>28.039950000000001</v>
      </c>
      <c r="NP311" s="1">
        <v>2.711964E-4</v>
      </c>
      <c r="NQ311">
        <v>0.1152736</v>
      </c>
      <c r="NR311">
        <v>0.58961419999999998</v>
      </c>
      <c r="NS311">
        <v>27.790569999999999</v>
      </c>
      <c r="NT311" s="1">
        <v>2.5837259999999997E-4</v>
      </c>
      <c r="NU311">
        <v>0.1100618</v>
      </c>
      <c r="NV311">
        <v>0.58959300000000003</v>
      </c>
      <c r="NW311">
        <v>28.362259999999999</v>
      </c>
      <c r="NX311" s="1">
        <v>2.4592320000000001E-4</v>
      </c>
      <c r="NY311">
        <v>0.1049774</v>
      </c>
      <c r="NZ311">
        <v>0.58957550000000003</v>
      </c>
      <c r="OA311">
        <v>29.307649999999999</v>
      </c>
      <c r="OB311" s="1">
        <v>2.337726E-4</v>
      </c>
      <c r="OC311">
        <v>9.9991079999999996E-2</v>
      </c>
      <c r="OD311">
        <v>0.58957210000000004</v>
      </c>
      <c r="OE311">
        <v>29.894100000000002</v>
      </c>
      <c r="OF311" s="1">
        <v>2.2199869999999999E-4</v>
      </c>
      <c r="OG311">
        <v>9.5139769999999999E-2</v>
      </c>
      <c r="OH311">
        <v>0.58955659999999999</v>
      </c>
      <c r="OI311">
        <v>30.059290000000001</v>
      </c>
      <c r="OJ311" s="1">
        <v>2.108512E-4</v>
      </c>
      <c r="OK311">
        <v>9.0521950000000004E-2</v>
      </c>
    </row>
    <row r="312" spans="1:401" x14ac:dyDescent="0.35">
      <c r="A312">
        <v>318</v>
      </c>
      <c r="B312" t="s">
        <v>4</v>
      </c>
      <c r="C312" t="s">
        <v>181</v>
      </c>
      <c r="D312" t="s">
        <v>318</v>
      </c>
      <c r="E312">
        <v>858.68259999999998</v>
      </c>
      <c r="F312">
        <v>0.86208879999999999</v>
      </c>
      <c r="G312">
        <v>24.7469</v>
      </c>
      <c r="H312">
        <v>0</v>
      </c>
      <c r="I312">
        <v>0</v>
      </c>
      <c r="J312">
        <v>0.86059030000000003</v>
      </c>
      <c r="K312">
        <v>24.939589999999999</v>
      </c>
      <c r="L312">
        <v>0</v>
      </c>
      <c r="M312">
        <v>0</v>
      </c>
      <c r="N312">
        <v>0.85908899999999999</v>
      </c>
      <c r="O312">
        <v>25.14432</v>
      </c>
      <c r="P312">
        <v>0</v>
      </c>
      <c r="Q312">
        <v>0</v>
      </c>
      <c r="R312">
        <v>0.85760349999999996</v>
      </c>
      <c r="S312">
        <v>25.054649999999999</v>
      </c>
      <c r="T312">
        <v>0</v>
      </c>
      <c r="U312">
        <v>0</v>
      </c>
      <c r="V312">
        <v>0.85619160000000005</v>
      </c>
      <c r="W312">
        <v>24.52993</v>
      </c>
      <c r="X312">
        <v>0</v>
      </c>
      <c r="Y312">
        <v>0</v>
      </c>
      <c r="Z312">
        <v>0.8547922</v>
      </c>
      <c r="AA312">
        <v>24.048110000000001</v>
      </c>
      <c r="AB312">
        <v>0</v>
      </c>
      <c r="AC312">
        <v>0</v>
      </c>
      <c r="AD312">
        <v>0.85354810000000003</v>
      </c>
      <c r="AE312">
        <v>23.74802</v>
      </c>
      <c r="AF312">
        <v>0</v>
      </c>
      <c r="AG312">
        <v>0</v>
      </c>
      <c r="AH312">
        <v>0.85251520000000003</v>
      </c>
      <c r="AI312">
        <v>24.025289999999998</v>
      </c>
      <c r="AJ312">
        <v>0</v>
      </c>
      <c r="AK312">
        <v>0</v>
      </c>
      <c r="AL312">
        <v>0.8504235</v>
      </c>
      <c r="AM312">
        <v>24.635940000000002</v>
      </c>
      <c r="AN312">
        <v>0</v>
      </c>
      <c r="AO312">
        <v>0</v>
      </c>
      <c r="AP312">
        <v>0.84796910000000003</v>
      </c>
      <c r="AQ312">
        <v>25.230149999999998</v>
      </c>
      <c r="AR312">
        <v>0</v>
      </c>
      <c r="AS312">
        <v>0</v>
      </c>
      <c r="AT312">
        <v>0.84524549999999998</v>
      </c>
      <c r="AU312">
        <v>25.678599999999999</v>
      </c>
      <c r="AV312">
        <v>0</v>
      </c>
      <c r="AW312">
        <v>0</v>
      </c>
      <c r="AX312">
        <v>0.84225890000000003</v>
      </c>
      <c r="AY312">
        <v>25.65896</v>
      </c>
      <c r="AZ312">
        <v>0</v>
      </c>
      <c r="BA312">
        <v>0</v>
      </c>
      <c r="BB312">
        <v>0.83908130000000003</v>
      </c>
      <c r="BC312">
        <v>25.39584</v>
      </c>
      <c r="BD312">
        <v>0</v>
      </c>
      <c r="BE312">
        <v>0</v>
      </c>
      <c r="BF312">
        <v>0.83591910000000003</v>
      </c>
      <c r="BG312">
        <v>25.134129999999999</v>
      </c>
      <c r="BH312">
        <v>0</v>
      </c>
      <c r="BI312">
        <v>0</v>
      </c>
      <c r="BJ312">
        <v>0.83358840000000001</v>
      </c>
      <c r="BK312">
        <v>25.09965</v>
      </c>
      <c r="BL312">
        <v>6.4475740000000005E-38</v>
      </c>
      <c r="BM312">
        <v>1.9509370000000001E-35</v>
      </c>
      <c r="BN312">
        <v>0.83151660000000005</v>
      </c>
      <c r="BO312">
        <v>25.728280000000002</v>
      </c>
      <c r="BP312">
        <v>7.2408460000000003E-25</v>
      </c>
      <c r="BQ312">
        <v>2.2051270000000001E-22</v>
      </c>
      <c r="BR312">
        <v>0.82968010000000003</v>
      </c>
      <c r="BS312">
        <v>26.482410000000002</v>
      </c>
      <c r="BT312" s="1">
        <v>2.0043799999999999E-19</v>
      </c>
      <c r="BU312" s="1">
        <v>6.0959290000000001E-17</v>
      </c>
      <c r="BV312">
        <v>0.82790819999999998</v>
      </c>
      <c r="BW312">
        <v>27.089770000000001</v>
      </c>
      <c r="BX312" s="1">
        <v>2.126332E-11</v>
      </c>
      <c r="BY312" s="1">
        <v>4.7987140000000003E-9</v>
      </c>
      <c r="BZ312">
        <v>0.82612680000000005</v>
      </c>
      <c r="CA312">
        <v>27.494890000000002</v>
      </c>
      <c r="CB312" s="1">
        <v>9.128608E-8</v>
      </c>
      <c r="CC312" s="1">
        <v>2.2006370000000001E-5</v>
      </c>
      <c r="CD312">
        <v>0.82422050000000002</v>
      </c>
      <c r="CE312">
        <v>27.44314</v>
      </c>
      <c r="CF312" s="1">
        <v>3.5117170000000001E-5</v>
      </c>
      <c r="CG312" s="1">
        <v>8.8593079999999998E-3</v>
      </c>
      <c r="CH312">
        <v>0.82216100000000003</v>
      </c>
      <c r="CI312">
        <v>27.008459999999999</v>
      </c>
      <c r="CJ312" s="1">
        <v>3.176571E-3</v>
      </c>
      <c r="CK312" s="1">
        <v>0.83275969999999999</v>
      </c>
      <c r="CL312">
        <v>0.8197951</v>
      </c>
      <c r="CM312">
        <v>26.615069999999999</v>
      </c>
      <c r="CN312" s="1">
        <v>9.7764450000000003E-2</v>
      </c>
      <c r="CO312" s="1">
        <v>26.478909999999999</v>
      </c>
      <c r="CP312">
        <v>0.81718219999999997</v>
      </c>
      <c r="CQ312">
        <v>26.52881</v>
      </c>
      <c r="CR312" s="1">
        <v>1.2648999999999999</v>
      </c>
      <c r="CS312" s="1">
        <v>352.69330000000002</v>
      </c>
      <c r="CT312">
        <v>0.81430380000000002</v>
      </c>
      <c r="CU312">
        <v>26.883520000000001</v>
      </c>
      <c r="CV312" s="1">
        <v>7.9715780000000001</v>
      </c>
      <c r="CW312">
        <v>2282.174</v>
      </c>
      <c r="CX312">
        <v>0.81099659999999996</v>
      </c>
      <c r="CY312">
        <v>27.01604</v>
      </c>
      <c r="CZ312" s="1">
        <v>27.368680000000001</v>
      </c>
      <c r="DA312">
        <v>8022.7150000000001</v>
      </c>
      <c r="DB312">
        <v>0.807423</v>
      </c>
      <c r="DC312">
        <v>27.445830000000001</v>
      </c>
      <c r="DD312">
        <v>55.926769999999998</v>
      </c>
      <c r="DE312">
        <v>16758.29</v>
      </c>
      <c r="DF312">
        <v>0.80354769999999998</v>
      </c>
      <c r="DG312">
        <v>27.955880000000001</v>
      </c>
      <c r="DH312">
        <v>73.28049</v>
      </c>
      <c r="DI312">
        <v>22397.51</v>
      </c>
      <c r="DJ312">
        <v>0.79968170000000005</v>
      </c>
      <c r="DK312">
        <v>28.012609999999999</v>
      </c>
      <c r="DL312">
        <v>65.570980000000006</v>
      </c>
      <c r="DM312">
        <v>20398.09</v>
      </c>
      <c r="DN312">
        <v>0.7954251</v>
      </c>
      <c r="DO312">
        <v>27.71378</v>
      </c>
      <c r="DP312">
        <v>42.254440000000002</v>
      </c>
      <c r="DQ312">
        <v>13357.54</v>
      </c>
      <c r="DR312">
        <v>0.79055050000000004</v>
      </c>
      <c r="DS312">
        <v>27.400980000000001</v>
      </c>
      <c r="DT312">
        <v>20.552019999999999</v>
      </c>
      <c r="DU312">
        <v>6594.0730000000003</v>
      </c>
      <c r="DV312">
        <v>0.78528140000000002</v>
      </c>
      <c r="DW312">
        <v>27.276330000000002</v>
      </c>
      <c r="DX312">
        <v>7.8778040000000003</v>
      </c>
      <c r="DY312">
        <v>2561.3330000000001</v>
      </c>
      <c r="DZ312">
        <v>0.77994609999999998</v>
      </c>
      <c r="EA312">
        <v>27.76285</v>
      </c>
      <c r="EB312">
        <v>2.493465</v>
      </c>
      <c r="EC312">
        <v>819.49879999999996</v>
      </c>
      <c r="ED312">
        <v>0.77449420000000002</v>
      </c>
      <c r="EE312">
        <v>28.495660000000001</v>
      </c>
      <c r="EF312">
        <v>0.69897629999999999</v>
      </c>
      <c r="EG312">
        <v>231.24770000000001</v>
      </c>
      <c r="EH312">
        <v>0.76879070000000005</v>
      </c>
      <c r="EI312">
        <v>29.174880000000002</v>
      </c>
      <c r="EJ312">
        <v>0.2071876</v>
      </c>
      <c r="EK312">
        <v>68.082139999999995</v>
      </c>
      <c r="EL312">
        <v>0.76308670000000001</v>
      </c>
      <c r="EM312">
        <v>29.747440000000001</v>
      </c>
      <c r="EN312">
        <v>9.2277750000000006E-2</v>
      </c>
      <c r="EO312">
        <v>29.61016</v>
      </c>
      <c r="EP312">
        <v>0.75772479999999998</v>
      </c>
      <c r="EQ312">
        <v>29.815799999999999</v>
      </c>
      <c r="ER312">
        <v>6.8690299999999996E-2</v>
      </c>
      <c r="ES312">
        <v>21.67811</v>
      </c>
      <c r="ET312">
        <v>0.7525172</v>
      </c>
      <c r="EU312">
        <v>29.337789999999998</v>
      </c>
      <c r="EV312">
        <v>6.348616E-2</v>
      </c>
      <c r="EW312">
        <v>19.98049</v>
      </c>
      <c r="EX312">
        <v>0.74766699999999997</v>
      </c>
      <c r="EY312">
        <v>28.882459999999998</v>
      </c>
      <c r="EZ312">
        <v>6.0553969999999999E-2</v>
      </c>
      <c r="FA312">
        <v>19.081320000000002</v>
      </c>
      <c r="FB312">
        <v>0.74242430000000004</v>
      </c>
      <c r="FC312">
        <v>28.592490000000002</v>
      </c>
      <c r="FD312">
        <v>5.6948810000000002E-2</v>
      </c>
      <c r="FE312">
        <v>17.986460000000001</v>
      </c>
      <c r="FF312">
        <v>0.73722739999999998</v>
      </c>
      <c r="FG312">
        <v>28.64658</v>
      </c>
      <c r="FH312">
        <v>5.2664750000000003E-2</v>
      </c>
      <c r="FI312">
        <v>16.68085</v>
      </c>
      <c r="FJ312">
        <v>0.73173699999999997</v>
      </c>
      <c r="FK312">
        <v>28.715979999999998</v>
      </c>
      <c r="FL312">
        <v>4.809546E-2</v>
      </c>
      <c r="FM312">
        <v>15.27867</v>
      </c>
      <c r="FN312">
        <v>0.72634350000000003</v>
      </c>
      <c r="FO312">
        <v>28.581199999999999</v>
      </c>
      <c r="FP312" s="1">
        <v>4.3600809999999997E-2</v>
      </c>
      <c r="FQ312">
        <v>13.88636</v>
      </c>
      <c r="FR312">
        <v>0.72071490000000005</v>
      </c>
      <c r="FS312">
        <v>28.31709</v>
      </c>
      <c r="FT312" s="1">
        <v>3.9346880000000001E-2</v>
      </c>
      <c r="FU312">
        <v>12.565250000000001</v>
      </c>
      <c r="FV312">
        <v>0.71481410000000001</v>
      </c>
      <c r="FW312">
        <v>28.00461</v>
      </c>
      <c r="FX312" s="1">
        <v>3.5398590000000001E-2</v>
      </c>
      <c r="FY312">
        <v>11.337870000000001</v>
      </c>
      <c r="FZ312">
        <v>0.70922510000000005</v>
      </c>
      <c r="GA312">
        <v>27.680949999999999</v>
      </c>
      <c r="GB312" s="1">
        <v>3.1842229999999999E-2</v>
      </c>
      <c r="GC312">
        <v>10.223380000000001</v>
      </c>
      <c r="GD312">
        <v>0.70383229999999997</v>
      </c>
      <c r="GE312">
        <v>27.47597</v>
      </c>
      <c r="GF312" s="1">
        <v>2.8658869999999999E-2</v>
      </c>
      <c r="GG312">
        <v>9.2201419999999992</v>
      </c>
      <c r="GH312">
        <v>0.69844340000000005</v>
      </c>
      <c r="GI312">
        <v>27.483000000000001</v>
      </c>
      <c r="GJ312" s="1">
        <v>2.5807569999999998E-2</v>
      </c>
      <c r="GK312">
        <v>8.3178420000000006</v>
      </c>
      <c r="GL312">
        <v>0.69324399999999997</v>
      </c>
      <c r="GM312">
        <v>28.001940000000001</v>
      </c>
      <c r="GN312" s="1">
        <v>2.3254850000000001E-2</v>
      </c>
      <c r="GO312">
        <v>7.5078310000000004</v>
      </c>
      <c r="GP312">
        <v>0.68818270000000004</v>
      </c>
      <c r="GQ312">
        <v>28.71658</v>
      </c>
      <c r="GR312" s="1">
        <v>2.0963969999999998E-2</v>
      </c>
      <c r="GS312">
        <v>6.7776579999999997</v>
      </c>
      <c r="GT312">
        <v>0.68361749999999999</v>
      </c>
      <c r="GU312">
        <v>29.352340000000002</v>
      </c>
      <c r="GV312" s="1">
        <v>1.890288E-2</v>
      </c>
      <c r="GW312">
        <v>6.1201650000000001</v>
      </c>
      <c r="GX312">
        <v>0.67870319999999995</v>
      </c>
      <c r="GY312">
        <v>29.665600000000001</v>
      </c>
      <c r="GZ312" s="1">
        <v>1.7025419999999999E-2</v>
      </c>
      <c r="HA312">
        <v>5.5254190000000003</v>
      </c>
      <c r="HB312">
        <v>0.67409549999999996</v>
      </c>
      <c r="HC312">
        <v>29.590869999999999</v>
      </c>
      <c r="HD312" s="1">
        <v>1.5335990000000001E-2</v>
      </c>
      <c r="HE312">
        <v>4.9886109999999997</v>
      </c>
      <c r="HF312">
        <v>0.66997370000000001</v>
      </c>
      <c r="HG312">
        <v>29.036210000000001</v>
      </c>
      <c r="HH312" s="1">
        <v>1.382269E-2</v>
      </c>
      <c r="HI312">
        <v>4.5049830000000002</v>
      </c>
      <c r="HJ312">
        <v>0.66620259999999998</v>
      </c>
      <c r="HK312">
        <v>28.489909999999998</v>
      </c>
      <c r="HL312" s="1">
        <v>1.246092E-2</v>
      </c>
      <c r="HM312">
        <v>4.0689739999999999</v>
      </c>
      <c r="HN312">
        <v>0.66283119999999995</v>
      </c>
      <c r="HO312">
        <v>28.246390000000002</v>
      </c>
      <c r="HP312" s="1">
        <v>1.1229080000000001E-2</v>
      </c>
      <c r="HQ312">
        <v>3.6735410000000002</v>
      </c>
      <c r="HR312">
        <v>0.66000490000000001</v>
      </c>
      <c r="HS312">
        <v>28.49399</v>
      </c>
      <c r="HT312" s="1">
        <v>1.0116429999999999E-2</v>
      </c>
      <c r="HU312">
        <v>3.3140459999999998</v>
      </c>
      <c r="HV312">
        <v>0.65758380000000005</v>
      </c>
      <c r="HW312">
        <v>29.016110000000001</v>
      </c>
      <c r="HX312" s="1">
        <v>9.104783E-3</v>
      </c>
      <c r="HY312">
        <v>2.9862829999999998</v>
      </c>
      <c r="HZ312">
        <v>0.65557069999999995</v>
      </c>
      <c r="IA312">
        <v>29.290369999999999</v>
      </c>
      <c r="IB312" s="1">
        <v>8.1801809999999999E-3</v>
      </c>
      <c r="IC312">
        <v>2.6857989999999998</v>
      </c>
      <c r="ID312">
        <v>0.65389839999999999</v>
      </c>
      <c r="IE312">
        <v>29.336950000000002</v>
      </c>
      <c r="IF312" s="1">
        <v>7.3291989999999998E-3</v>
      </c>
      <c r="IG312">
        <v>2.4087040000000002</v>
      </c>
      <c r="IH312">
        <v>0.65255220000000003</v>
      </c>
      <c r="II312">
        <v>29.087309999999999</v>
      </c>
      <c r="IJ312" s="1">
        <v>6.5412049999999996E-3</v>
      </c>
      <c r="IK312">
        <v>2.1517089999999999</v>
      </c>
      <c r="IL312">
        <v>0.65147250000000001</v>
      </c>
      <c r="IM312">
        <v>28.542529999999999</v>
      </c>
      <c r="IN312" s="1">
        <v>5.80753E-3</v>
      </c>
      <c r="IO312">
        <v>1.9118230000000001</v>
      </c>
      <c r="IP312">
        <v>0.65060569999999995</v>
      </c>
      <c r="IQ312">
        <v>28.041370000000001</v>
      </c>
      <c r="IR312" s="1">
        <v>5.1154920000000001E-3</v>
      </c>
      <c r="IS312">
        <v>1.6853849999999999</v>
      </c>
      <c r="IT312">
        <v>0.64992510000000003</v>
      </c>
      <c r="IU312">
        <v>27.986370000000001</v>
      </c>
      <c r="IV312" s="1">
        <v>4.4504490000000004E-3</v>
      </c>
      <c r="IW312">
        <v>1.4676629999999999</v>
      </c>
      <c r="IX312">
        <v>0.64935379999999998</v>
      </c>
      <c r="IY312">
        <v>28.852779999999999</v>
      </c>
      <c r="IZ312" s="1">
        <v>3.8021499999999998E-3</v>
      </c>
      <c r="JA312">
        <v>1.25549</v>
      </c>
      <c r="JB312">
        <v>0.64892320000000003</v>
      </c>
      <c r="JC312">
        <v>30.0245</v>
      </c>
      <c r="JD312" s="1">
        <v>3.1770380000000001E-3</v>
      </c>
      <c r="JE312">
        <v>1.050365</v>
      </c>
      <c r="JF312">
        <v>0.64857469999999995</v>
      </c>
      <c r="JG312">
        <v>30.905349999999999</v>
      </c>
      <c r="JH312" s="1">
        <v>2.5968200000000001E-3</v>
      </c>
      <c r="JI312">
        <v>0.8594678</v>
      </c>
      <c r="JJ312">
        <v>0.64829519999999996</v>
      </c>
      <c r="JK312">
        <v>31.028700000000001</v>
      </c>
      <c r="JL312" s="1">
        <v>2.0911570000000002E-3</v>
      </c>
      <c r="JM312">
        <v>0.69252250000000004</v>
      </c>
      <c r="JN312">
        <v>0.64802210000000005</v>
      </c>
      <c r="JO312">
        <v>30.593800000000002</v>
      </c>
      <c r="JP312" s="1">
        <v>1.6816470000000001E-3</v>
      </c>
      <c r="JQ312">
        <v>0.55679789999999996</v>
      </c>
      <c r="JR312">
        <v>0.64778469999999999</v>
      </c>
      <c r="JS312">
        <v>29.753769999999999</v>
      </c>
      <c r="JT312" s="1">
        <v>1.3719769999999999E-3</v>
      </c>
      <c r="JU312">
        <v>0.45385110000000001</v>
      </c>
      <c r="JV312">
        <v>0.6475573</v>
      </c>
      <c r="JW312">
        <v>28.986360000000001</v>
      </c>
      <c r="JX312" s="1">
        <v>1.149642E-3</v>
      </c>
      <c r="JY312">
        <v>0.37978010000000001</v>
      </c>
      <c r="JZ312">
        <v>0.64730149999999997</v>
      </c>
      <c r="KA312">
        <v>28.565930000000002</v>
      </c>
      <c r="KB312" s="1">
        <v>9.932573000000001E-4</v>
      </c>
      <c r="KC312">
        <v>0.3277061</v>
      </c>
      <c r="KD312">
        <v>0.64705219999999997</v>
      </c>
      <c r="KE312">
        <v>28.909770000000002</v>
      </c>
      <c r="KF312" s="1">
        <v>8.8122660000000002E-4</v>
      </c>
      <c r="KG312">
        <v>0.29047319999999999</v>
      </c>
      <c r="KH312">
        <v>0.64677419999999997</v>
      </c>
      <c r="KI312">
        <v>29.511659999999999</v>
      </c>
      <c r="KJ312" s="1">
        <v>7.9693449999999996E-4</v>
      </c>
      <c r="KK312">
        <v>0.2624959</v>
      </c>
      <c r="KL312">
        <v>0.64649029999999996</v>
      </c>
      <c r="KM312">
        <v>29.994859999999999</v>
      </c>
      <c r="KN312" s="1">
        <v>7.297394E-4</v>
      </c>
      <c r="KO312">
        <v>0.2402852</v>
      </c>
      <c r="KP312">
        <v>0.64621229999999996</v>
      </c>
      <c r="KQ312">
        <v>30.20018</v>
      </c>
      <c r="KR312" s="1">
        <v>6.7447410000000003E-4</v>
      </c>
      <c r="KS312">
        <v>0.22201319999999999</v>
      </c>
      <c r="KT312">
        <v>0.64589890000000005</v>
      </c>
      <c r="KU312">
        <v>29.89066</v>
      </c>
      <c r="KV312" s="1">
        <v>6.2827840000000005E-4</v>
      </c>
      <c r="KW312">
        <v>0.20676810000000001</v>
      </c>
      <c r="KX312">
        <v>0.64559390000000005</v>
      </c>
      <c r="KY312">
        <v>29.241520000000001</v>
      </c>
      <c r="KZ312" s="1">
        <v>5.8968129999999999E-4</v>
      </c>
      <c r="LA312">
        <v>0.1940279</v>
      </c>
      <c r="LB312">
        <v>0.64528050000000003</v>
      </c>
      <c r="LC312">
        <v>28.654019999999999</v>
      </c>
      <c r="LD312" s="1">
        <v>5.5724840000000002E-4</v>
      </c>
      <c r="LE312">
        <v>0.18332670000000001</v>
      </c>
      <c r="LF312">
        <v>0.64495440000000004</v>
      </c>
      <c r="LG312">
        <v>28.510590000000001</v>
      </c>
      <c r="LH312" s="1">
        <v>5.2983469999999999E-4</v>
      </c>
      <c r="LI312">
        <v>0.17428009999999999</v>
      </c>
      <c r="LJ312">
        <v>0.64465300000000003</v>
      </c>
      <c r="LK312">
        <v>29.094270000000002</v>
      </c>
      <c r="LL312" s="1">
        <v>5.0637920000000001E-4</v>
      </c>
      <c r="LM312">
        <v>0.1665539</v>
      </c>
      <c r="LN312">
        <v>0.64433220000000002</v>
      </c>
      <c r="LO312">
        <v>29.922059999999998</v>
      </c>
      <c r="LP312" s="1">
        <v>4.8600009999999998E-4</v>
      </c>
      <c r="LQ312">
        <v>0.159856</v>
      </c>
      <c r="LR312">
        <v>0.64404939999999999</v>
      </c>
      <c r="LS312">
        <v>30.60051</v>
      </c>
      <c r="LT312" s="1">
        <v>4.6784149999999999E-4</v>
      </c>
      <c r="LU312">
        <v>0.15388579999999999</v>
      </c>
      <c r="LV312">
        <v>0.64376809999999995</v>
      </c>
      <c r="LW312">
        <v>30.866350000000001</v>
      </c>
      <c r="LX312">
        <v>4.509394E-4</v>
      </c>
      <c r="LY312">
        <v>0.14833660000000001</v>
      </c>
      <c r="LZ312">
        <v>0.64352980000000004</v>
      </c>
      <c r="MA312">
        <v>30.651679999999999</v>
      </c>
      <c r="MB312" s="1">
        <v>4.3393499999999998E-4</v>
      </c>
      <c r="MC312">
        <v>0.1429541</v>
      </c>
      <c r="MD312">
        <v>0.64330259999999995</v>
      </c>
      <c r="ME312">
        <v>29.917300000000001</v>
      </c>
      <c r="MF312" s="1">
        <v>4.1612680000000001E-4</v>
      </c>
      <c r="MG312">
        <v>0.13758909999999999</v>
      </c>
      <c r="MH312">
        <v>0.64313500000000001</v>
      </c>
      <c r="MI312">
        <v>29.14085</v>
      </c>
      <c r="MJ312" s="1">
        <v>3.9843019999999998E-4</v>
      </c>
      <c r="MK312">
        <v>0.13219439999999999</v>
      </c>
      <c r="ML312">
        <v>0.64295519999999995</v>
      </c>
      <c r="MM312">
        <v>28.697859999999999</v>
      </c>
      <c r="MN312" s="1">
        <v>3.8091690000000001E-4</v>
      </c>
      <c r="MO312">
        <v>0.12679470000000001</v>
      </c>
      <c r="MP312">
        <v>0.64282760000000005</v>
      </c>
      <c r="MQ312">
        <v>29.07443</v>
      </c>
      <c r="MR312" s="1">
        <v>3.6369339999999998E-4</v>
      </c>
      <c r="MS312">
        <v>0.12143470000000001</v>
      </c>
      <c r="MT312">
        <v>0.64272589999999996</v>
      </c>
      <c r="MU312">
        <v>29.48535</v>
      </c>
      <c r="MV312" s="1">
        <v>3.4691760000000001E-4</v>
      </c>
      <c r="MW312">
        <v>0.1161716</v>
      </c>
      <c r="MX312">
        <v>0.64263650000000005</v>
      </c>
      <c r="MY312">
        <v>29.502490000000002</v>
      </c>
      <c r="MZ312" s="1">
        <v>3.3070430000000002E-4</v>
      </c>
      <c r="NA312">
        <v>0.1110405</v>
      </c>
      <c r="NB312">
        <v>0.64258159999999998</v>
      </c>
      <c r="NC312">
        <v>29.204899999999999</v>
      </c>
      <c r="ND312" s="1">
        <v>3.1513359999999998E-4</v>
      </c>
      <c r="NE312">
        <v>0.1060816</v>
      </c>
      <c r="NF312">
        <v>0.64253950000000004</v>
      </c>
      <c r="NG312">
        <v>28.91873</v>
      </c>
      <c r="NH312" s="1">
        <v>3.0026849999999997E-4</v>
      </c>
      <c r="NI312">
        <v>0.10132389999999999</v>
      </c>
      <c r="NJ312">
        <v>0.64249719999999999</v>
      </c>
      <c r="NK312">
        <v>28.51201</v>
      </c>
      <c r="NL312" s="1">
        <v>2.8615280000000002E-4</v>
      </c>
      <c r="NM312">
        <v>9.6786849999999994E-2</v>
      </c>
      <c r="NN312">
        <v>0.64248570000000005</v>
      </c>
      <c r="NO312">
        <v>28.06268</v>
      </c>
      <c r="NP312" s="1">
        <v>2.7274839999999999E-4</v>
      </c>
      <c r="NQ312">
        <v>9.2456239999999995E-2</v>
      </c>
      <c r="NR312">
        <v>0.64246979999999998</v>
      </c>
      <c r="NS312">
        <v>27.810169999999999</v>
      </c>
      <c r="NT312" s="1">
        <v>2.5987459999999999E-4</v>
      </c>
      <c r="NU312">
        <v>8.8280689999999995E-2</v>
      </c>
      <c r="NV312">
        <v>0.64244970000000001</v>
      </c>
      <c r="NW312">
        <v>28.37715</v>
      </c>
      <c r="NX312" s="1">
        <v>2.4739059999999999E-4</v>
      </c>
      <c r="NY312">
        <v>8.4211400000000006E-2</v>
      </c>
      <c r="NZ312">
        <v>0.64243510000000004</v>
      </c>
      <c r="OA312">
        <v>29.31456</v>
      </c>
      <c r="OB312" s="1">
        <v>2.3520759999999999E-4</v>
      </c>
      <c r="OC312">
        <v>8.0223069999999994E-2</v>
      </c>
      <c r="OD312">
        <v>0.64243839999999997</v>
      </c>
      <c r="OE312">
        <v>29.923940000000002</v>
      </c>
      <c r="OF312" s="1">
        <v>2.2337799999999999E-4</v>
      </c>
      <c r="OG312">
        <v>7.6335059999999996E-2</v>
      </c>
      <c r="OH312">
        <v>0.64244800000000002</v>
      </c>
      <c r="OI312">
        <v>30.110299999999999</v>
      </c>
      <c r="OJ312" s="1">
        <v>2.121515E-4</v>
      </c>
      <c r="OK312">
        <v>7.2625770000000006E-2</v>
      </c>
    </row>
    <row r="313" spans="1:401" x14ac:dyDescent="0.35">
      <c r="A313">
        <v>319</v>
      </c>
      <c r="B313" t="s">
        <v>4</v>
      </c>
      <c r="C313" t="s">
        <v>181</v>
      </c>
      <c r="D313" t="s">
        <v>319</v>
      </c>
      <c r="E313">
        <v>883.34400000000005</v>
      </c>
      <c r="F313">
        <v>0.93209790000000003</v>
      </c>
      <c r="G313">
        <v>24.74896</v>
      </c>
      <c r="H313">
        <v>0</v>
      </c>
      <c r="I313">
        <v>0</v>
      </c>
      <c r="J313">
        <v>0.92992359999999996</v>
      </c>
      <c r="K313">
        <v>24.95215</v>
      </c>
      <c r="L313">
        <v>0</v>
      </c>
      <c r="M313">
        <v>0</v>
      </c>
      <c r="N313">
        <v>0.92774350000000005</v>
      </c>
      <c r="O313">
        <v>25.162690000000001</v>
      </c>
      <c r="P313">
        <v>0</v>
      </c>
      <c r="Q313">
        <v>0</v>
      </c>
      <c r="R313">
        <v>0.92558039999999997</v>
      </c>
      <c r="S313">
        <v>25.084129999999998</v>
      </c>
      <c r="T313">
        <v>0</v>
      </c>
      <c r="U313">
        <v>0</v>
      </c>
      <c r="V313">
        <v>0.92347840000000003</v>
      </c>
      <c r="W313">
        <v>24.571120000000001</v>
      </c>
      <c r="X313">
        <v>0</v>
      </c>
      <c r="Y313">
        <v>0</v>
      </c>
      <c r="Z313">
        <v>0.92142869999999999</v>
      </c>
      <c r="AA313">
        <v>24.078759999999999</v>
      </c>
      <c r="AB313">
        <v>0</v>
      </c>
      <c r="AC313">
        <v>0</v>
      </c>
      <c r="AD313">
        <v>0.91952420000000001</v>
      </c>
      <c r="AE313">
        <v>23.770679999999999</v>
      </c>
      <c r="AF313">
        <v>0</v>
      </c>
      <c r="AG313">
        <v>0</v>
      </c>
      <c r="AH313">
        <v>0.91788040000000004</v>
      </c>
      <c r="AI313">
        <v>24.044419999999999</v>
      </c>
      <c r="AJ313">
        <v>0</v>
      </c>
      <c r="AK313">
        <v>0</v>
      </c>
      <c r="AL313">
        <v>0.9159503</v>
      </c>
      <c r="AM313">
        <v>24.642379999999999</v>
      </c>
      <c r="AN313">
        <v>0</v>
      </c>
      <c r="AO313">
        <v>0</v>
      </c>
      <c r="AP313">
        <v>0.91385899999999998</v>
      </c>
      <c r="AQ313">
        <v>25.246030000000001</v>
      </c>
      <c r="AR313">
        <v>0</v>
      </c>
      <c r="AS313">
        <v>0</v>
      </c>
      <c r="AT313">
        <v>0.91150699999999996</v>
      </c>
      <c r="AU313">
        <v>25.696770000000001</v>
      </c>
      <c r="AV313">
        <v>0</v>
      </c>
      <c r="AW313">
        <v>0</v>
      </c>
      <c r="AX313">
        <v>0.90892949999999995</v>
      </c>
      <c r="AY313">
        <v>25.684149999999999</v>
      </c>
      <c r="AZ313">
        <v>0</v>
      </c>
      <c r="BA313">
        <v>0</v>
      </c>
      <c r="BB313">
        <v>0.90616099999999999</v>
      </c>
      <c r="BC313">
        <v>25.42953</v>
      </c>
      <c r="BD313">
        <v>0</v>
      </c>
      <c r="BE313">
        <v>0</v>
      </c>
      <c r="BF313">
        <v>0.90344720000000001</v>
      </c>
      <c r="BG313">
        <v>25.158470000000001</v>
      </c>
      <c r="BH313">
        <v>0</v>
      </c>
      <c r="BI313">
        <v>0</v>
      </c>
      <c r="BJ313">
        <v>0.901613</v>
      </c>
      <c r="BK313">
        <v>25.11712</v>
      </c>
      <c r="BL313">
        <v>0</v>
      </c>
      <c r="BM313">
        <v>2.3372760000000001E-36</v>
      </c>
      <c r="BN313">
        <v>0.90017119999999995</v>
      </c>
      <c r="BO313">
        <v>25.73376</v>
      </c>
      <c r="BP313">
        <v>1.101312E-25</v>
      </c>
      <c r="BQ313">
        <v>3.2783210000000003E-23</v>
      </c>
      <c r="BR313">
        <v>0.89894180000000001</v>
      </c>
      <c r="BS313">
        <v>26.482410000000002</v>
      </c>
      <c r="BT313" s="1">
        <v>6.9471810000000003E-20</v>
      </c>
      <c r="BU313" s="1">
        <v>2.0636990000000001E-17</v>
      </c>
      <c r="BV313">
        <v>0.89780320000000002</v>
      </c>
      <c r="BW313">
        <v>27.104120000000002</v>
      </c>
      <c r="BX313" s="1">
        <v>1.003717E-11</v>
      </c>
      <c r="BY313" s="1">
        <v>2.1829629999999998E-9</v>
      </c>
      <c r="BZ313">
        <v>0.89666590000000002</v>
      </c>
      <c r="CA313">
        <v>27.511430000000001</v>
      </c>
      <c r="CB313" s="1">
        <v>5.4297840000000003E-8</v>
      </c>
      <c r="CC313" s="1">
        <v>1.272288E-5</v>
      </c>
      <c r="CD313">
        <v>0.89541119999999996</v>
      </c>
      <c r="CE313">
        <v>27.465109999999999</v>
      </c>
      <c r="CF313" s="1">
        <v>2.3500760000000001E-5</v>
      </c>
      <c r="CG313" s="1">
        <v>5.7797930000000001E-3</v>
      </c>
      <c r="CH313">
        <v>0.89401129999999995</v>
      </c>
      <c r="CI313">
        <v>27.04073</v>
      </c>
      <c r="CJ313" s="1">
        <v>2.3172679999999999E-3</v>
      </c>
      <c r="CK313" s="1">
        <v>0.59332110000000005</v>
      </c>
      <c r="CL313">
        <v>0.89237679999999997</v>
      </c>
      <c r="CM313">
        <v>26.641089999999998</v>
      </c>
      <c r="CN313" s="1">
        <v>7.6520000000000005E-2</v>
      </c>
      <c r="CO313" s="1">
        <v>20.272369999999999</v>
      </c>
      <c r="CP313">
        <v>0.8905708</v>
      </c>
      <c r="CQ313">
        <v>26.55078</v>
      </c>
      <c r="CR313" s="1">
        <v>1.051312</v>
      </c>
      <c r="CS313" s="1">
        <v>287.16070000000002</v>
      </c>
      <c r="CT313">
        <v>0.88857299999999995</v>
      </c>
      <c r="CU313">
        <v>26.90203</v>
      </c>
      <c r="CV313" s="1">
        <v>6.9815940000000003</v>
      </c>
      <c r="CW313">
        <v>1961.1130000000001</v>
      </c>
      <c r="CX313">
        <v>0.88626680000000002</v>
      </c>
      <c r="CY313">
        <v>27.030100000000001</v>
      </c>
      <c r="CZ313" s="1">
        <v>25.101959999999998</v>
      </c>
      <c r="DA313">
        <v>7232.165</v>
      </c>
      <c r="DB313">
        <v>0.88379549999999996</v>
      </c>
      <c r="DC313">
        <v>27.458629999999999</v>
      </c>
      <c r="DD313">
        <v>53.438670000000002</v>
      </c>
      <c r="DE313">
        <v>15769.84</v>
      </c>
      <c r="DF313">
        <v>0.88115869999999996</v>
      </c>
      <c r="DG313">
        <v>27.953859999999999</v>
      </c>
      <c r="DH313">
        <v>72.614909999999995</v>
      </c>
      <c r="DI313">
        <v>21907.51</v>
      </c>
      <c r="DJ313">
        <v>0.87877910000000004</v>
      </c>
      <c r="DK313">
        <v>28.027010000000001</v>
      </c>
      <c r="DL313">
        <v>67.113709999999998</v>
      </c>
      <c r="DM313">
        <v>20660.91</v>
      </c>
      <c r="DN313">
        <v>0.87635189999999996</v>
      </c>
      <c r="DO313">
        <v>27.742799999999999</v>
      </c>
      <c r="DP313">
        <v>44.507420000000003</v>
      </c>
      <c r="DQ313">
        <v>13961.13</v>
      </c>
      <c r="DR313">
        <v>0.87393929999999997</v>
      </c>
      <c r="DS313">
        <v>27.42775</v>
      </c>
      <c r="DT313">
        <v>22.204599999999999</v>
      </c>
      <c r="DU313">
        <v>7087.8410000000003</v>
      </c>
      <c r="DV313">
        <v>0.87134639999999997</v>
      </c>
      <c r="DW313">
        <v>27.308579999999999</v>
      </c>
      <c r="DX313">
        <v>8.7003450000000004</v>
      </c>
      <c r="DY313">
        <v>2822.4540000000002</v>
      </c>
      <c r="DZ313">
        <v>0.8688496</v>
      </c>
      <c r="EA313">
        <v>27.79176</v>
      </c>
      <c r="EB313">
        <v>2.8026070000000001</v>
      </c>
      <c r="EC313">
        <v>921.95600000000002</v>
      </c>
      <c r="ED313">
        <v>0.86630300000000005</v>
      </c>
      <c r="EE313">
        <v>28.516960000000001</v>
      </c>
      <c r="EF313">
        <v>0.79224709999999998</v>
      </c>
      <c r="EG313">
        <v>263.2645</v>
      </c>
      <c r="EH313">
        <v>0.86371149999999997</v>
      </c>
      <c r="EI313">
        <v>29.20168</v>
      </c>
      <c r="EJ313">
        <v>0.2307622</v>
      </c>
      <c r="EK313">
        <v>76.441320000000005</v>
      </c>
      <c r="EL313">
        <v>0.86120870000000005</v>
      </c>
      <c r="EM313">
        <v>29.766439999999999</v>
      </c>
      <c r="EN313">
        <v>9.7416970000000006E-2</v>
      </c>
      <c r="EO313">
        <v>31.52543</v>
      </c>
      <c r="EP313">
        <v>0.85919869999999998</v>
      </c>
      <c r="EQ313">
        <v>29.833690000000001</v>
      </c>
      <c r="ER313">
        <v>6.9707099999999994E-2</v>
      </c>
      <c r="ES313">
        <v>22.133949999999999</v>
      </c>
      <c r="ET313">
        <v>0.85740769999999999</v>
      </c>
      <c r="EU313">
        <v>29.371279999999999</v>
      </c>
      <c r="EV313">
        <v>6.3788800000000007E-2</v>
      </c>
      <c r="EW313">
        <v>20.199750000000002</v>
      </c>
      <c r="EX313">
        <v>0.85614760000000001</v>
      </c>
      <c r="EY313">
        <v>28.91273</v>
      </c>
      <c r="EZ313">
        <v>6.0841659999999999E-2</v>
      </c>
      <c r="FA313">
        <v>19.3185</v>
      </c>
      <c r="FB313">
        <v>0.85467459999999995</v>
      </c>
      <c r="FC313">
        <v>28.626729999999998</v>
      </c>
      <c r="FD313">
        <v>5.7317380000000001E-2</v>
      </c>
      <c r="FE313">
        <v>18.275259999999999</v>
      </c>
      <c r="FF313">
        <v>0.85204650000000004</v>
      </c>
      <c r="FG313">
        <v>28.694379999999999</v>
      </c>
      <c r="FH313">
        <v>5.3080700000000001E-2</v>
      </c>
      <c r="FI313">
        <v>17.008469999999999</v>
      </c>
      <c r="FJ313">
        <v>0.84917600000000004</v>
      </c>
      <c r="FK313">
        <v>28.75348</v>
      </c>
      <c r="FL313">
        <v>4.8524739999999997E-2</v>
      </c>
      <c r="FM313">
        <v>15.62612</v>
      </c>
      <c r="FN313">
        <v>0.84643009999999996</v>
      </c>
      <c r="FO313">
        <v>28.6341</v>
      </c>
      <c r="FP313" s="1">
        <v>4.4016960000000001E-2</v>
      </c>
      <c r="FQ313">
        <v>14.23967</v>
      </c>
      <c r="FR313">
        <v>0.84353149999999999</v>
      </c>
      <c r="FS313">
        <v>28.345770000000002</v>
      </c>
      <c r="FT313" s="1">
        <v>3.973811E-2</v>
      </c>
      <c r="FU313">
        <v>12.915929999999999</v>
      </c>
      <c r="FV313">
        <v>0.84040060000000005</v>
      </c>
      <c r="FW313">
        <v>28.028569999999998</v>
      </c>
      <c r="FX313" s="1">
        <v>3.5758770000000002E-2</v>
      </c>
      <c r="FY313">
        <v>11.68102</v>
      </c>
      <c r="FZ313">
        <v>0.83777140000000005</v>
      </c>
      <c r="GA313">
        <v>27.695039999999999</v>
      </c>
      <c r="GB313" s="1">
        <v>3.216803E-2</v>
      </c>
      <c r="GC313">
        <v>10.554489999999999</v>
      </c>
      <c r="GD313">
        <v>0.83552309999999996</v>
      </c>
      <c r="GE313">
        <v>27.480609999999999</v>
      </c>
      <c r="GF313" s="1">
        <v>2.8952100000000001E-2</v>
      </c>
      <c r="GG313">
        <v>9.5373959999999993</v>
      </c>
      <c r="GH313">
        <v>0.83344569999999996</v>
      </c>
      <c r="GI313">
        <v>27.494119999999999</v>
      </c>
      <c r="GJ313" s="1">
        <v>2.607199E-2</v>
      </c>
      <c r="GK313">
        <v>8.6208709999999993</v>
      </c>
      <c r="GL313">
        <v>0.83154910000000004</v>
      </c>
      <c r="GM313">
        <v>28.018750000000001</v>
      </c>
      <c r="GN313" s="1">
        <v>2.349327E-2</v>
      </c>
      <c r="GO313">
        <v>7.7966160000000002</v>
      </c>
      <c r="GP313">
        <v>0.82992319999999997</v>
      </c>
      <c r="GQ313">
        <v>28.73752</v>
      </c>
      <c r="GR313" s="1">
        <v>2.1179480000000001E-2</v>
      </c>
      <c r="GS313">
        <v>7.0514479999999997</v>
      </c>
      <c r="GT313">
        <v>0.82757510000000001</v>
      </c>
      <c r="GU313">
        <v>29.389949999999999</v>
      </c>
      <c r="GV313" s="1">
        <v>1.9097139999999999E-2</v>
      </c>
      <c r="GW313">
        <v>6.3801019999999999</v>
      </c>
      <c r="GX313">
        <v>0.82497109999999996</v>
      </c>
      <c r="GY313">
        <v>29.71266</v>
      </c>
      <c r="GZ313" s="1">
        <v>1.7202510000000001E-2</v>
      </c>
      <c r="HA313">
        <v>5.7705029999999997</v>
      </c>
      <c r="HB313">
        <v>0.82261010000000001</v>
      </c>
      <c r="HC313">
        <v>29.626390000000001</v>
      </c>
      <c r="HD313" s="1">
        <v>1.549534E-2</v>
      </c>
      <c r="HE313">
        <v>5.2185920000000001</v>
      </c>
      <c r="HF313">
        <v>0.82069669999999995</v>
      </c>
      <c r="HG313">
        <v>29.06898</v>
      </c>
      <c r="HH313">
        <v>1.396646E-2</v>
      </c>
      <c r="HI313">
        <v>4.7201069999999996</v>
      </c>
      <c r="HJ313">
        <v>0.81891979999999998</v>
      </c>
      <c r="HK313">
        <v>28.50881</v>
      </c>
      <c r="HL313">
        <v>1.259091E-2</v>
      </c>
      <c r="HM313">
        <v>4.2694660000000004</v>
      </c>
      <c r="HN313">
        <v>0.81741209999999997</v>
      </c>
      <c r="HO313">
        <v>28.247530000000001</v>
      </c>
      <c r="HP313" s="1">
        <v>1.134713E-2</v>
      </c>
      <c r="HQ313">
        <v>3.8597260000000002</v>
      </c>
      <c r="HR313">
        <v>0.81633520000000004</v>
      </c>
      <c r="HS313">
        <v>28.499600000000001</v>
      </c>
      <c r="HT313" s="1">
        <v>1.0223980000000001E-2</v>
      </c>
      <c r="HU313">
        <v>3.4863050000000002</v>
      </c>
      <c r="HV313">
        <v>0.81548039999999999</v>
      </c>
      <c r="HW313">
        <v>29.031500000000001</v>
      </c>
      <c r="HX313" s="1">
        <v>9.2030319999999999E-3</v>
      </c>
      <c r="HY313">
        <v>3.144987</v>
      </c>
      <c r="HZ313">
        <v>0.81478320000000004</v>
      </c>
      <c r="IA313">
        <v>29.320139999999999</v>
      </c>
      <c r="IB313" s="1">
        <v>8.2705090000000005E-3</v>
      </c>
      <c r="IC313">
        <v>2.8316400000000002</v>
      </c>
      <c r="ID313">
        <v>0.81430650000000004</v>
      </c>
      <c r="IE313">
        <v>29.38073</v>
      </c>
      <c r="IF313" s="1">
        <v>7.4126549999999998E-3</v>
      </c>
      <c r="IG313">
        <v>2.542205</v>
      </c>
      <c r="IH313">
        <v>0.81391530000000001</v>
      </c>
      <c r="II313">
        <v>29.111660000000001</v>
      </c>
      <c r="IJ313" s="1">
        <v>6.6187859999999998E-3</v>
      </c>
      <c r="IK313">
        <v>2.2734320000000001</v>
      </c>
      <c r="IL313">
        <v>0.81363870000000005</v>
      </c>
      <c r="IM313">
        <v>28.575050000000001</v>
      </c>
      <c r="IN313" s="1">
        <v>5.8801590000000003E-3</v>
      </c>
      <c r="IO313">
        <v>2.0223879999999999</v>
      </c>
      <c r="IP313">
        <v>0.81343779999999999</v>
      </c>
      <c r="IQ313">
        <v>28.058440000000001</v>
      </c>
      <c r="IR313" s="1">
        <v>5.1845950000000002E-3</v>
      </c>
      <c r="IS313">
        <v>1.7855810000000001</v>
      </c>
      <c r="IT313">
        <v>0.81329940000000001</v>
      </c>
      <c r="IU313">
        <v>27.987020000000001</v>
      </c>
      <c r="IV313" s="1">
        <v>4.5173729999999999E-3</v>
      </c>
      <c r="IW313">
        <v>1.5581119999999999</v>
      </c>
      <c r="IX313">
        <v>0.81319529999999995</v>
      </c>
      <c r="IY313">
        <v>28.849740000000001</v>
      </c>
      <c r="IZ313" s="1">
        <v>3.8674299999999998E-3</v>
      </c>
      <c r="JA313">
        <v>1.336436</v>
      </c>
      <c r="JB313">
        <v>0.81308199999999997</v>
      </c>
      <c r="JC313">
        <v>30.02122</v>
      </c>
      <c r="JD313" s="1">
        <v>3.2394210000000001E-3</v>
      </c>
      <c r="JE313">
        <v>1.1215390000000001</v>
      </c>
      <c r="JF313">
        <v>0.81304100000000001</v>
      </c>
      <c r="JG313">
        <v>30.938500000000001</v>
      </c>
      <c r="JH313" s="1">
        <v>2.6534079999999999E-3</v>
      </c>
      <c r="JI313">
        <v>0.92022230000000005</v>
      </c>
      <c r="JJ313">
        <v>0.81295839999999997</v>
      </c>
      <c r="JK313">
        <v>31.084140000000001</v>
      </c>
      <c r="JL313" s="1">
        <v>2.1391330000000001E-3</v>
      </c>
      <c r="JM313">
        <v>0.74265009999999998</v>
      </c>
      <c r="JN313">
        <v>0.81289319999999998</v>
      </c>
      <c r="JO313">
        <v>30.658750000000001</v>
      </c>
      <c r="JP313" s="1">
        <v>1.7193709999999999E-3</v>
      </c>
      <c r="JQ313">
        <v>0.59687659999999998</v>
      </c>
      <c r="JR313">
        <v>0.81278459999999997</v>
      </c>
      <c r="JS313">
        <v>29.82009</v>
      </c>
      <c r="JT313" s="1">
        <v>1.399789E-3</v>
      </c>
      <c r="JU313">
        <v>0.48539529999999997</v>
      </c>
      <c r="JV313">
        <v>0.81270220000000004</v>
      </c>
      <c r="JW313">
        <v>29.038540000000001</v>
      </c>
      <c r="JX313" s="1">
        <v>1.169352E-3</v>
      </c>
      <c r="JY313">
        <v>0.40473110000000001</v>
      </c>
      <c r="JZ313">
        <v>0.81255230000000001</v>
      </c>
      <c r="KA313">
        <v>28.600110000000001</v>
      </c>
      <c r="KB313" s="1">
        <v>1.0071310000000001E-3</v>
      </c>
      <c r="KC313">
        <v>0.34794160000000002</v>
      </c>
      <c r="KD313">
        <v>0.81242939999999997</v>
      </c>
      <c r="KE313">
        <v>28.935169999999999</v>
      </c>
      <c r="KF313" s="1">
        <v>8.9133140000000001E-4</v>
      </c>
      <c r="KG313">
        <v>0.30750050000000001</v>
      </c>
      <c r="KH313">
        <v>0.81231129999999996</v>
      </c>
      <c r="KI313">
        <v>29.52524</v>
      </c>
      <c r="KJ313" s="1">
        <v>8.0473139999999996E-4</v>
      </c>
      <c r="KK313">
        <v>0.27733079999999999</v>
      </c>
      <c r="KL313">
        <v>0.8121273</v>
      </c>
      <c r="KM313">
        <v>30.026540000000001</v>
      </c>
      <c r="KN313" s="1">
        <v>7.3606620000000002E-4</v>
      </c>
      <c r="KO313">
        <v>0.25353540000000002</v>
      </c>
      <c r="KP313">
        <v>0.81197560000000002</v>
      </c>
      <c r="KQ313">
        <v>30.25573</v>
      </c>
      <c r="KR313" s="1">
        <v>6.7971749999999999E-4</v>
      </c>
      <c r="KS313">
        <v>0.23402629999999999</v>
      </c>
      <c r="KT313">
        <v>0.81184210000000001</v>
      </c>
      <c r="KU313">
        <v>29.934699999999999</v>
      </c>
      <c r="KV313" s="1">
        <v>6.3267079999999995E-4</v>
      </c>
      <c r="KW313">
        <v>0.21776590000000001</v>
      </c>
      <c r="KX313">
        <v>0.81163790000000002</v>
      </c>
      <c r="KY313">
        <v>29.295100000000001</v>
      </c>
      <c r="KZ313" s="1">
        <v>5.9335029999999997E-4</v>
      </c>
      <c r="LA313">
        <v>0.20417650000000001</v>
      </c>
      <c r="LB313">
        <v>0.81151960000000001</v>
      </c>
      <c r="LC313">
        <v>28.680859999999999</v>
      </c>
      <c r="LD313" s="1">
        <v>5.6034710000000003E-4</v>
      </c>
      <c r="LE313">
        <v>0.1927789</v>
      </c>
      <c r="LF313">
        <v>0.81135270000000004</v>
      </c>
      <c r="LG313">
        <v>28.515699999999999</v>
      </c>
      <c r="LH313" s="1">
        <v>5.3246770000000003E-4</v>
      </c>
      <c r="LI313">
        <v>0.18314810000000001</v>
      </c>
      <c r="LJ313">
        <v>0.81116650000000001</v>
      </c>
      <c r="LK313">
        <v>29.083459999999999</v>
      </c>
      <c r="LL313" s="1">
        <v>5.0863939999999999E-4</v>
      </c>
      <c r="LM313">
        <v>0.17493739999999999</v>
      </c>
      <c r="LN313">
        <v>0.81101190000000001</v>
      </c>
      <c r="LO313">
        <v>29.914069999999999</v>
      </c>
      <c r="LP313" s="1">
        <v>4.8797640000000002E-4</v>
      </c>
      <c r="LQ313">
        <v>0.1678364</v>
      </c>
      <c r="LR313">
        <v>0.81087430000000005</v>
      </c>
      <c r="LS313">
        <v>30.619029999999999</v>
      </c>
      <c r="LT313" s="1">
        <v>4.6963220000000001E-4</v>
      </c>
      <c r="LU313">
        <v>0.1615318</v>
      </c>
      <c r="LV313">
        <v>0.81072010000000005</v>
      </c>
      <c r="LW313">
        <v>30.905429999999999</v>
      </c>
      <c r="LX313" s="1">
        <v>4.5263429999999998E-4</v>
      </c>
      <c r="LY313">
        <v>0.15570419999999999</v>
      </c>
      <c r="LZ313">
        <v>0.81062080000000003</v>
      </c>
      <c r="MA313">
        <v>30.698630000000001</v>
      </c>
      <c r="MB313" s="1">
        <v>4.356044E-4</v>
      </c>
      <c r="MC313">
        <v>0.1500802</v>
      </c>
      <c r="MD313">
        <v>0.81054590000000004</v>
      </c>
      <c r="ME313">
        <v>29.974679999999999</v>
      </c>
      <c r="MF313" s="1">
        <v>4.17799E-4</v>
      </c>
      <c r="MG313">
        <v>0.14448520000000001</v>
      </c>
      <c r="MH313">
        <v>0.81044850000000002</v>
      </c>
      <c r="MI313">
        <v>29.1858</v>
      </c>
      <c r="MJ313" s="1">
        <v>4.0010350000000002E-4</v>
      </c>
      <c r="MK313">
        <v>0.13886080000000001</v>
      </c>
      <c r="ML313">
        <v>0.81039729999999999</v>
      </c>
      <c r="MM313">
        <v>28.720109999999998</v>
      </c>
      <c r="MN313" s="1">
        <v>3.82581E-4</v>
      </c>
      <c r="MO313">
        <v>0.13322039999999999</v>
      </c>
      <c r="MP313">
        <v>0.8103245</v>
      </c>
      <c r="MQ313">
        <v>29.086559999999999</v>
      </c>
      <c r="MR313" s="1">
        <v>3.6533010000000001E-4</v>
      </c>
      <c r="MS313">
        <v>0.12761700000000001</v>
      </c>
      <c r="MT313">
        <v>0.81034209999999995</v>
      </c>
      <c r="MU313">
        <v>29.474049999999998</v>
      </c>
      <c r="MV313" s="1">
        <v>3.4851540000000001E-4</v>
      </c>
      <c r="MW313">
        <v>0.12210699999999999</v>
      </c>
      <c r="MX313">
        <v>0.81032919999999997</v>
      </c>
      <c r="MY313">
        <v>29.547499999999999</v>
      </c>
      <c r="MZ313" s="1">
        <v>3.3225380000000002E-4</v>
      </c>
      <c r="NA313">
        <v>0.1167266</v>
      </c>
      <c r="NB313">
        <v>0.81029929999999994</v>
      </c>
      <c r="NC313">
        <v>29.250820000000001</v>
      </c>
      <c r="ND313" s="1">
        <v>3.1662170000000002E-4</v>
      </c>
      <c r="NE313">
        <v>0.1115227</v>
      </c>
      <c r="NF313">
        <v>0.8102897</v>
      </c>
      <c r="NG313">
        <v>28.947559999999999</v>
      </c>
      <c r="NH313" s="1">
        <v>3.0168890000000002E-4</v>
      </c>
      <c r="NI313">
        <v>0.1065237</v>
      </c>
      <c r="NJ313">
        <v>0.8102994</v>
      </c>
      <c r="NK313">
        <v>28.547830000000001</v>
      </c>
      <c r="NL313" s="1">
        <v>2.8750230000000002E-4</v>
      </c>
      <c r="NM313">
        <v>0.101753</v>
      </c>
      <c r="NN313">
        <v>0.81029949999999995</v>
      </c>
      <c r="NO313">
        <v>28.093530000000001</v>
      </c>
      <c r="NP313" s="1">
        <v>2.7403740000000001E-4</v>
      </c>
      <c r="NQ313">
        <v>9.7203590000000006E-2</v>
      </c>
      <c r="NR313">
        <v>0.81030219999999997</v>
      </c>
      <c r="NS313">
        <v>27.82668</v>
      </c>
      <c r="NT313" s="1">
        <v>2.6112139999999998E-4</v>
      </c>
      <c r="NU313">
        <v>9.2821689999999998E-2</v>
      </c>
      <c r="NV313">
        <v>0.81032000000000004</v>
      </c>
      <c r="NW313">
        <v>28.391200000000001</v>
      </c>
      <c r="NX313" s="1">
        <v>2.4860870000000001E-4</v>
      </c>
      <c r="NY313">
        <v>8.8556060000000006E-2</v>
      </c>
      <c r="NZ313">
        <v>0.81030009999999997</v>
      </c>
      <c r="OA313">
        <v>29.311129999999999</v>
      </c>
      <c r="OB313" s="1">
        <v>2.363973E-4</v>
      </c>
      <c r="OC313">
        <v>8.4375459999999999E-2</v>
      </c>
      <c r="OD313">
        <v>0.81032570000000004</v>
      </c>
      <c r="OE313">
        <v>29.94586</v>
      </c>
      <c r="OF313" s="1">
        <v>2.245285E-4</v>
      </c>
      <c r="OG313">
        <v>8.0296049999999994E-2</v>
      </c>
      <c r="OH313">
        <v>0.81034280000000003</v>
      </c>
      <c r="OI313">
        <v>30.16094</v>
      </c>
      <c r="OJ313" s="1">
        <v>2.1323690000000001E-4</v>
      </c>
      <c r="OK313">
        <v>7.6392730000000006E-2</v>
      </c>
    </row>
    <row r="314" spans="1:401" x14ac:dyDescent="0.35">
      <c r="A314">
        <v>320</v>
      </c>
      <c r="B314" t="s">
        <v>4</v>
      </c>
      <c r="C314" t="s">
        <v>181</v>
      </c>
      <c r="D314" t="s">
        <v>320</v>
      </c>
      <c r="E314">
        <v>897.6268</v>
      </c>
      <c r="F314">
        <v>0.9942822</v>
      </c>
      <c r="G314">
        <v>24.750050000000002</v>
      </c>
      <c r="H314">
        <v>0</v>
      </c>
      <c r="I314">
        <v>0</v>
      </c>
      <c r="J314">
        <v>0.99025739999999995</v>
      </c>
      <c r="K314">
        <v>24.965610000000002</v>
      </c>
      <c r="L314">
        <v>0</v>
      </c>
      <c r="M314">
        <v>0</v>
      </c>
      <c r="N314">
        <v>0.9862358</v>
      </c>
      <c r="O314">
        <v>25.181329999999999</v>
      </c>
      <c r="P314">
        <v>0</v>
      </c>
      <c r="Q314">
        <v>0</v>
      </c>
      <c r="R314">
        <v>0.98224140000000004</v>
      </c>
      <c r="S314">
        <v>25.117280000000001</v>
      </c>
      <c r="T314">
        <v>0</v>
      </c>
      <c r="U314">
        <v>0</v>
      </c>
      <c r="V314">
        <v>0.97836210000000001</v>
      </c>
      <c r="W314">
        <v>24.618279999999999</v>
      </c>
      <c r="X314">
        <v>0</v>
      </c>
      <c r="Y314">
        <v>0</v>
      </c>
      <c r="Z314">
        <v>0.97455429999999998</v>
      </c>
      <c r="AA314">
        <v>24.11626</v>
      </c>
      <c r="AB314">
        <v>0</v>
      </c>
      <c r="AC314">
        <v>0</v>
      </c>
      <c r="AD314">
        <v>0.97087659999999998</v>
      </c>
      <c r="AE314">
        <v>23.79767</v>
      </c>
      <c r="AF314">
        <v>0</v>
      </c>
      <c r="AG314">
        <v>0</v>
      </c>
      <c r="AH314">
        <v>0.96754039999999997</v>
      </c>
      <c r="AI314">
        <v>24.065300000000001</v>
      </c>
      <c r="AJ314">
        <v>0</v>
      </c>
      <c r="AK314">
        <v>0</v>
      </c>
      <c r="AL314">
        <v>0.96392820000000001</v>
      </c>
      <c r="AM314">
        <v>24.644690000000001</v>
      </c>
      <c r="AN314">
        <v>0</v>
      </c>
      <c r="AO314">
        <v>0</v>
      </c>
      <c r="AP314">
        <v>0.9600668</v>
      </c>
      <c r="AQ314">
        <v>25.259219999999999</v>
      </c>
      <c r="AR314">
        <v>0</v>
      </c>
      <c r="AS314">
        <v>0</v>
      </c>
      <c r="AT314">
        <v>0.955762</v>
      </c>
      <c r="AU314">
        <v>25.713629999999998</v>
      </c>
      <c r="AV314">
        <v>0</v>
      </c>
      <c r="AW314">
        <v>0</v>
      </c>
      <c r="AX314">
        <v>0.95101990000000003</v>
      </c>
      <c r="AY314">
        <v>25.71208</v>
      </c>
      <c r="AZ314">
        <v>0</v>
      </c>
      <c r="BA314">
        <v>0</v>
      </c>
      <c r="BB314">
        <v>0.94599040000000001</v>
      </c>
      <c r="BC314">
        <v>25.468</v>
      </c>
      <c r="BD314">
        <v>0</v>
      </c>
      <c r="BE314">
        <v>0</v>
      </c>
      <c r="BF314">
        <v>0.94086449999999999</v>
      </c>
      <c r="BG314">
        <v>25.187069999999999</v>
      </c>
      <c r="BH314">
        <v>0</v>
      </c>
      <c r="BI314">
        <v>0</v>
      </c>
      <c r="BJ314">
        <v>0.93665220000000005</v>
      </c>
      <c r="BK314">
        <v>25.135159999999999</v>
      </c>
      <c r="BL314">
        <v>0</v>
      </c>
      <c r="BM314">
        <v>2.9640339999999999E-37</v>
      </c>
      <c r="BN314">
        <v>0.93266280000000001</v>
      </c>
      <c r="BO314">
        <v>25.736660000000001</v>
      </c>
      <c r="BP314">
        <v>1.4899590000000001E-26</v>
      </c>
      <c r="BQ314">
        <v>4.9762049999999997E-24</v>
      </c>
      <c r="BR314">
        <v>0.92888470000000001</v>
      </c>
      <c r="BS314">
        <v>26.476710000000001</v>
      </c>
      <c r="BT314" s="1">
        <v>3.6311530000000001E-20</v>
      </c>
      <c r="BU314" s="1">
        <v>1.208736E-17</v>
      </c>
      <c r="BV314">
        <v>0.92524459999999997</v>
      </c>
      <c r="BW314">
        <v>27.115580000000001</v>
      </c>
      <c r="BX314" s="1">
        <v>4.5055280000000001E-12</v>
      </c>
      <c r="BY314" s="1">
        <v>1.018161E-9</v>
      </c>
      <c r="BZ314">
        <v>0.92164400000000002</v>
      </c>
      <c r="CA314">
        <v>27.52506</v>
      </c>
      <c r="CB314" s="1">
        <v>3.154298E-8</v>
      </c>
      <c r="CC314" s="1">
        <v>7.8087459999999995E-6</v>
      </c>
      <c r="CD314">
        <v>0.91785550000000005</v>
      </c>
      <c r="CE314">
        <v>27.489799999999999</v>
      </c>
      <c r="CF314" s="1">
        <v>1.5451240000000002E-5</v>
      </c>
      <c r="CG314" s="1">
        <v>4.0558800000000004E-3</v>
      </c>
      <c r="CH314">
        <v>0.91385070000000002</v>
      </c>
      <c r="CI314">
        <v>27.076879999999999</v>
      </c>
      <c r="CJ314" s="1">
        <v>1.665515E-3</v>
      </c>
      <c r="CK314" s="1">
        <v>0.45896439999999999</v>
      </c>
      <c r="CL314">
        <v>0.90942880000000004</v>
      </c>
      <c r="CM314">
        <v>26.672059999999998</v>
      </c>
      <c r="CN314" s="1">
        <v>5.9126369999999998E-2</v>
      </c>
      <c r="CO314" s="1">
        <v>16.986329999999999</v>
      </c>
      <c r="CP314">
        <v>0.90456040000000004</v>
      </c>
      <c r="CQ314">
        <v>26.572559999999999</v>
      </c>
      <c r="CR314" s="1">
        <v>0.86406360000000004</v>
      </c>
      <c r="CS314" s="1">
        <v>257.74040000000002</v>
      </c>
      <c r="CT314">
        <v>0.89916790000000002</v>
      </c>
      <c r="CU314">
        <v>26.921140000000001</v>
      </c>
      <c r="CV314" s="1">
        <v>6.0560960000000001</v>
      </c>
      <c r="CW314">
        <v>1870.0419999999999</v>
      </c>
      <c r="CX314">
        <v>0.8931519</v>
      </c>
      <c r="CY314">
        <v>27.03988</v>
      </c>
      <c r="CZ314" s="1">
        <v>22.84093</v>
      </c>
      <c r="DA314">
        <v>7279.2709999999997</v>
      </c>
      <c r="DB314">
        <v>0.88654250000000001</v>
      </c>
      <c r="DC314">
        <v>27.467700000000001</v>
      </c>
      <c r="DD314">
        <v>50.746659999999999</v>
      </c>
      <c r="DE314">
        <v>16662.34</v>
      </c>
      <c r="DF314">
        <v>0.87936400000000003</v>
      </c>
      <c r="DG314">
        <v>27.943930000000002</v>
      </c>
      <c r="DH314">
        <v>71.650980000000004</v>
      </c>
      <c r="DI314">
        <v>24183.200000000001</v>
      </c>
      <c r="DJ314">
        <v>0.87200339999999998</v>
      </c>
      <c r="DK314">
        <v>28.041810000000002</v>
      </c>
      <c r="DL314">
        <v>68.544470000000004</v>
      </c>
      <c r="DM314">
        <v>23729.77</v>
      </c>
      <c r="DN314">
        <v>0.86431029999999998</v>
      </c>
      <c r="DO314">
        <v>27.77393</v>
      </c>
      <c r="DP314">
        <v>46.889249999999997</v>
      </c>
      <c r="DQ314">
        <v>16640.439999999999</v>
      </c>
      <c r="DR314">
        <v>0.85632350000000002</v>
      </c>
      <c r="DS314">
        <v>27.456859999999999</v>
      </c>
      <c r="DT314">
        <v>24.05275</v>
      </c>
      <c r="DU314">
        <v>8736.4539999999997</v>
      </c>
      <c r="DV314">
        <v>0.84781589999999996</v>
      </c>
      <c r="DW314">
        <v>27.33587</v>
      </c>
      <c r="DX314">
        <v>9.6592819999999993</v>
      </c>
      <c r="DY314">
        <v>3585.4470000000001</v>
      </c>
      <c r="DZ314">
        <v>0.83915729999999999</v>
      </c>
      <c r="EA314">
        <v>27.81439</v>
      </c>
      <c r="EB314">
        <v>3.1756139999999999</v>
      </c>
      <c r="EC314">
        <v>1201.5219999999999</v>
      </c>
      <c r="ED314">
        <v>0.83033469999999998</v>
      </c>
      <c r="EE314">
        <v>28.525860000000002</v>
      </c>
      <c r="EF314">
        <v>0.90818140000000003</v>
      </c>
      <c r="EG314">
        <v>348.68709999999999</v>
      </c>
      <c r="EH314">
        <v>0.82118199999999997</v>
      </c>
      <c r="EI314">
        <v>29.217580000000002</v>
      </c>
      <c r="EJ314">
        <v>0.26085730000000001</v>
      </c>
      <c r="EK314">
        <v>100.1157</v>
      </c>
      <c r="EL314">
        <v>0.812025</v>
      </c>
      <c r="EM314">
        <v>29.778829999999999</v>
      </c>
      <c r="EN314">
        <v>0.104128</v>
      </c>
      <c r="EO314">
        <v>38.90204</v>
      </c>
      <c r="EP314">
        <v>0.80330619999999997</v>
      </c>
      <c r="EQ314">
        <v>29.852730000000001</v>
      </c>
      <c r="ER314">
        <v>7.1033570000000004E-2</v>
      </c>
      <c r="ES314">
        <v>25.8535</v>
      </c>
      <c r="ET314">
        <v>0.79489449999999995</v>
      </c>
      <c r="EU314">
        <v>29.407039999999999</v>
      </c>
      <c r="EV314">
        <v>6.413104E-2</v>
      </c>
      <c r="EW314">
        <v>23.239699999999999</v>
      </c>
      <c r="EX314">
        <v>0.78703780000000001</v>
      </c>
      <c r="EY314">
        <v>28.947199999999999</v>
      </c>
      <c r="EZ314">
        <v>6.113304E-2</v>
      </c>
      <c r="FA314">
        <v>22.244409999999998</v>
      </c>
      <c r="FB314">
        <v>0.77874880000000002</v>
      </c>
      <c r="FC314">
        <v>28.660520000000002</v>
      </c>
      <c r="FD314">
        <v>5.7700389999999997E-2</v>
      </c>
      <c r="FE314">
        <v>21.136379999999999</v>
      </c>
      <c r="FF314">
        <v>0.77029309999999995</v>
      </c>
      <c r="FG314">
        <v>28.738119999999999</v>
      </c>
      <c r="FH314">
        <v>5.3524889999999999E-2</v>
      </c>
      <c r="FI314">
        <v>19.74559</v>
      </c>
      <c r="FJ314">
        <v>0.76171820000000001</v>
      </c>
      <c r="FK314">
        <v>28.793780000000002</v>
      </c>
      <c r="FL314">
        <v>4.8992559999999997E-2</v>
      </c>
      <c r="FM314">
        <v>18.19895</v>
      </c>
      <c r="FN314">
        <v>0.75323200000000001</v>
      </c>
      <c r="FO314">
        <v>28.68139</v>
      </c>
      <c r="FP314" s="1">
        <v>4.4476149999999999E-2</v>
      </c>
      <c r="FQ314">
        <v>16.628450000000001</v>
      </c>
      <c r="FR314">
        <v>0.74457169999999995</v>
      </c>
      <c r="FS314">
        <v>28.380680000000002</v>
      </c>
      <c r="FT314" s="1">
        <v>4.0173519999999997E-2</v>
      </c>
      <c r="FU314">
        <v>15.11848</v>
      </c>
      <c r="FV314">
        <v>0.73561220000000005</v>
      </c>
      <c r="FW314">
        <v>28.05667</v>
      </c>
      <c r="FX314" s="1">
        <v>3.6163279999999999E-2</v>
      </c>
      <c r="FY314">
        <v>13.70368</v>
      </c>
      <c r="FZ314">
        <v>0.72711380000000003</v>
      </c>
      <c r="GA314">
        <v>27.713000000000001</v>
      </c>
      <c r="GB314" s="1">
        <v>3.2537099999999999E-2</v>
      </c>
      <c r="GC314">
        <v>12.406560000000001</v>
      </c>
      <c r="GD314">
        <v>0.71891150000000004</v>
      </c>
      <c r="GE314">
        <v>27.486000000000001</v>
      </c>
      <c r="GF314" s="1">
        <v>2.9286320000000001E-2</v>
      </c>
      <c r="GG314">
        <v>11.231450000000001</v>
      </c>
      <c r="GH314">
        <v>0.71080509999999997</v>
      </c>
      <c r="GI314">
        <v>27.498429999999999</v>
      </c>
      <c r="GJ314" s="1">
        <v>2.637521E-2</v>
      </c>
      <c r="GK314">
        <v>10.17117</v>
      </c>
      <c r="GL314">
        <v>0.70293700000000003</v>
      </c>
      <c r="GM314">
        <v>28.027899999999999</v>
      </c>
      <c r="GN314" s="1">
        <v>2.3768250000000001E-2</v>
      </c>
      <c r="GO314">
        <v>9.2158960000000008</v>
      </c>
      <c r="GP314">
        <v>0.69543750000000004</v>
      </c>
      <c r="GQ314">
        <v>28.74783</v>
      </c>
      <c r="GR314" s="1">
        <v>2.1430189999999998E-2</v>
      </c>
      <c r="GS314">
        <v>8.3525899999999993</v>
      </c>
      <c r="GT314">
        <v>0.68828279999999997</v>
      </c>
      <c r="GU314">
        <v>29.423349999999999</v>
      </c>
      <c r="GV314">
        <v>1.9324709999999998E-2</v>
      </c>
      <c r="GW314">
        <v>7.5684839999999998</v>
      </c>
      <c r="GX314">
        <v>0.68123849999999997</v>
      </c>
      <c r="GY314">
        <v>29.760110000000001</v>
      </c>
      <c r="GZ314" s="1">
        <v>1.7411289999999999E-2</v>
      </c>
      <c r="HA314">
        <v>6.8547929999999999</v>
      </c>
      <c r="HB314">
        <v>0.67453039999999997</v>
      </c>
      <c r="HC314">
        <v>29.670349999999999</v>
      </c>
      <c r="HD314" s="1">
        <v>1.5684529999999999E-2</v>
      </c>
      <c r="HE314">
        <v>6.2068149999999997</v>
      </c>
      <c r="HF314">
        <v>0.66849990000000004</v>
      </c>
      <c r="HG314">
        <v>29.107189999999999</v>
      </c>
      <c r="HH314" s="1">
        <v>1.413843E-2</v>
      </c>
      <c r="HI314">
        <v>5.6207960000000003</v>
      </c>
      <c r="HJ314">
        <v>0.66304980000000002</v>
      </c>
      <c r="HK314">
        <v>28.53567</v>
      </c>
      <c r="HL314" s="1">
        <v>1.2747730000000001E-2</v>
      </c>
      <c r="HM314">
        <v>5.0899000000000001</v>
      </c>
      <c r="HN314">
        <v>0.65822150000000001</v>
      </c>
      <c r="HO314">
        <v>28.24926</v>
      </c>
      <c r="HP314" s="1">
        <v>1.14907E-2</v>
      </c>
      <c r="HQ314">
        <v>4.6064769999999999</v>
      </c>
      <c r="HR314">
        <v>0.65412530000000002</v>
      </c>
      <c r="HS314">
        <v>28.497520000000002</v>
      </c>
      <c r="HT314" s="1">
        <v>1.035557E-2</v>
      </c>
      <c r="HU314">
        <v>4.164917</v>
      </c>
      <c r="HV314">
        <v>0.65067209999999998</v>
      </c>
      <c r="HW314">
        <v>29.03895</v>
      </c>
      <c r="HX314" s="1">
        <v>9.3241910000000008E-3</v>
      </c>
      <c r="HY314">
        <v>3.760866</v>
      </c>
      <c r="HZ314">
        <v>0.64775510000000003</v>
      </c>
      <c r="IA314">
        <v>29.340820000000001</v>
      </c>
      <c r="IB314" s="1">
        <v>8.3825229999999994E-3</v>
      </c>
      <c r="IC314">
        <v>3.3893559999999998</v>
      </c>
      <c r="ID314">
        <v>0.64534340000000001</v>
      </c>
      <c r="IE314">
        <v>29.42126</v>
      </c>
      <c r="IF314" s="1">
        <v>7.516595E-3</v>
      </c>
      <c r="IG314">
        <v>3.0459329999999998</v>
      </c>
      <c r="IH314">
        <v>0.64341250000000005</v>
      </c>
      <c r="II314">
        <v>29.145700000000001</v>
      </c>
      <c r="IJ314" s="1">
        <v>6.7158319999999997E-3</v>
      </c>
      <c r="IK314">
        <v>2.7266870000000001</v>
      </c>
      <c r="IL314">
        <v>0.64185179999999997</v>
      </c>
      <c r="IM314">
        <v>28.61431</v>
      </c>
      <c r="IN314" s="1">
        <v>5.9713609999999997E-3</v>
      </c>
      <c r="IO314">
        <v>2.4284940000000002</v>
      </c>
      <c r="IP314">
        <v>0.6405826</v>
      </c>
      <c r="IQ314">
        <v>28.083410000000001</v>
      </c>
      <c r="IR314" s="1">
        <v>5.2714989999999998E-3</v>
      </c>
      <c r="IS314">
        <v>2.1474000000000002</v>
      </c>
      <c r="IT314">
        <v>0.63957430000000004</v>
      </c>
      <c r="IU314">
        <v>27.98434</v>
      </c>
      <c r="IV314" s="1">
        <v>4.6015329999999997E-3</v>
      </c>
      <c r="IW314">
        <v>1.877847</v>
      </c>
      <c r="IX314">
        <v>0.63880749999999997</v>
      </c>
      <c r="IY314">
        <v>28.839939999999999</v>
      </c>
      <c r="IZ314" s="1">
        <v>3.9498500000000004E-3</v>
      </c>
      <c r="JA314">
        <v>1.6153660000000001</v>
      </c>
      <c r="JB314">
        <v>0.63817190000000001</v>
      </c>
      <c r="JC314">
        <v>30.00066</v>
      </c>
      <c r="JD314" s="1">
        <v>3.3185939999999998E-3</v>
      </c>
      <c r="JE314">
        <v>1.3601780000000001</v>
      </c>
      <c r="JF314">
        <v>0.63766619999999996</v>
      </c>
      <c r="JG314">
        <v>30.95992</v>
      </c>
      <c r="JH314" s="1">
        <v>2.7258740000000001E-3</v>
      </c>
      <c r="JI314">
        <v>1.119561</v>
      </c>
      <c r="JJ314">
        <v>0.63726020000000005</v>
      </c>
      <c r="JK314">
        <v>31.137029999999999</v>
      </c>
      <c r="JL314" s="1">
        <v>2.2011600000000002E-3</v>
      </c>
      <c r="JM314">
        <v>0.90528209999999998</v>
      </c>
      <c r="JN314">
        <v>0.63691240000000005</v>
      </c>
      <c r="JO314">
        <v>30.735969999999998</v>
      </c>
      <c r="JP314" s="1">
        <v>1.768635E-3</v>
      </c>
      <c r="JQ314">
        <v>0.72751619999999995</v>
      </c>
      <c r="JR314">
        <v>0.63656409999999997</v>
      </c>
      <c r="JS314">
        <v>29.89705</v>
      </c>
      <c r="JT314" s="1">
        <v>1.4364040000000001E-3</v>
      </c>
      <c r="JU314">
        <v>0.59023139999999996</v>
      </c>
      <c r="JV314">
        <v>0.63625500000000001</v>
      </c>
      <c r="JW314">
        <v>29.103470000000002</v>
      </c>
      <c r="JX314" s="1">
        <v>1.1953910000000001E-3</v>
      </c>
      <c r="JY314">
        <v>0.49021989999999999</v>
      </c>
      <c r="JZ314">
        <v>0.635934</v>
      </c>
      <c r="KA314">
        <v>28.635919999999999</v>
      </c>
      <c r="KB314" s="1">
        <v>1.0254540000000001E-3</v>
      </c>
      <c r="KC314">
        <v>0.41964970000000001</v>
      </c>
      <c r="KD314">
        <v>0.63559410000000005</v>
      </c>
      <c r="KE314">
        <v>28.960889999999999</v>
      </c>
      <c r="KF314" s="1">
        <v>9.0458949999999998E-4</v>
      </c>
      <c r="KG314">
        <v>0.36957709999999999</v>
      </c>
      <c r="KH314">
        <v>0.63524579999999997</v>
      </c>
      <c r="KI314">
        <v>29.528549999999999</v>
      </c>
      <c r="KJ314" s="1">
        <v>8.1488589999999998E-4</v>
      </c>
      <c r="KK314">
        <v>0.33252090000000001</v>
      </c>
      <c r="KL314">
        <v>0.634903</v>
      </c>
      <c r="KM314">
        <v>30.0534</v>
      </c>
      <c r="KN314" s="1">
        <v>7.4426210000000002E-4</v>
      </c>
      <c r="KO314">
        <v>0.30350969999999999</v>
      </c>
      <c r="KP314">
        <v>0.63451500000000005</v>
      </c>
      <c r="KQ314">
        <v>30.309069999999998</v>
      </c>
      <c r="KR314" s="1">
        <v>6.8649780000000005E-4</v>
      </c>
      <c r="KS314">
        <v>0.27982610000000002</v>
      </c>
      <c r="KT314">
        <v>0.6341348</v>
      </c>
      <c r="KU314">
        <v>29.987100000000002</v>
      </c>
      <c r="KV314" s="1">
        <v>6.3834549999999997E-4</v>
      </c>
      <c r="KW314">
        <v>0.26012220000000003</v>
      </c>
      <c r="KX314">
        <v>0.63374580000000003</v>
      </c>
      <c r="KY314">
        <v>29.35773</v>
      </c>
      <c r="KZ314" s="1">
        <v>5.9809230000000004E-4</v>
      </c>
      <c r="LA314">
        <v>0.24365020000000001</v>
      </c>
      <c r="LB314">
        <v>0.6333337</v>
      </c>
      <c r="LC314">
        <v>28.7193</v>
      </c>
      <c r="LD314" s="1">
        <v>5.6434189999999998E-4</v>
      </c>
      <c r="LE314">
        <v>0.22985249999999999</v>
      </c>
      <c r="LF314">
        <v>0.63293469999999996</v>
      </c>
      <c r="LG314">
        <v>28.51756</v>
      </c>
      <c r="LH314" s="1">
        <v>5.3585809999999998E-4</v>
      </c>
      <c r="LI314">
        <v>0.21820320000000001</v>
      </c>
      <c r="LJ314">
        <v>0.6325305</v>
      </c>
      <c r="LK314">
        <v>29.067129999999999</v>
      </c>
      <c r="LL314" s="1">
        <v>5.1154179999999996E-4</v>
      </c>
      <c r="LM314">
        <v>0.208286</v>
      </c>
      <c r="LN314">
        <v>0.6321137</v>
      </c>
      <c r="LO314">
        <v>29.89124</v>
      </c>
      <c r="LP314" s="1">
        <v>4.9050959999999996E-4</v>
      </c>
      <c r="LQ314">
        <v>0.19973060000000001</v>
      </c>
      <c r="LR314">
        <v>0.63175360000000003</v>
      </c>
      <c r="LS314">
        <v>30.627179999999999</v>
      </c>
      <c r="LT314" s="1">
        <v>4.719185E-4</v>
      </c>
      <c r="LU314">
        <v>0.19217129999999999</v>
      </c>
      <c r="LV314">
        <v>0.63138839999999996</v>
      </c>
      <c r="LW314">
        <v>30.93929</v>
      </c>
      <c r="LX314" s="1">
        <v>4.5478979999999999E-4</v>
      </c>
      <c r="LY314">
        <v>0.185223</v>
      </c>
      <c r="LZ314">
        <v>0.63106390000000001</v>
      </c>
      <c r="MA314">
        <v>30.752410000000001</v>
      </c>
      <c r="MB314" s="1">
        <v>4.377173E-4</v>
      </c>
      <c r="MC314">
        <v>0.17855660000000001</v>
      </c>
      <c r="MD314">
        <v>0.63077709999999998</v>
      </c>
      <c r="ME314">
        <v>30.039280000000002</v>
      </c>
      <c r="MF314" s="1">
        <v>4.1991259999999997E-4</v>
      </c>
      <c r="MG314">
        <v>0.17194619999999999</v>
      </c>
      <c r="MH314">
        <v>0.63052940000000002</v>
      </c>
      <c r="MI314">
        <v>29.244440000000001</v>
      </c>
      <c r="MJ314" s="1">
        <v>4.0222400000000002E-4</v>
      </c>
      <c r="MK314">
        <v>0.1653027</v>
      </c>
      <c r="ML314">
        <v>0.63031470000000001</v>
      </c>
      <c r="MM314">
        <v>28.74588</v>
      </c>
      <c r="MN314" s="1">
        <v>3.8469200000000001E-4</v>
      </c>
      <c r="MO314">
        <v>0.1586322</v>
      </c>
      <c r="MP314">
        <v>0.63012939999999995</v>
      </c>
      <c r="MQ314">
        <v>29.097729999999999</v>
      </c>
      <c r="MR314" s="1">
        <v>3.6741490000000003E-4</v>
      </c>
      <c r="MS314">
        <v>0.15199199999999999</v>
      </c>
      <c r="MT314">
        <v>0.62997519999999996</v>
      </c>
      <c r="MU314">
        <v>29.465350000000001</v>
      </c>
      <c r="MV314" s="1">
        <v>3.5054999999999998E-4</v>
      </c>
      <c r="MW314">
        <v>0.14545910000000001</v>
      </c>
      <c r="MX314">
        <v>0.62988029999999995</v>
      </c>
      <c r="MY314">
        <v>29.589120000000001</v>
      </c>
      <c r="MZ314" s="1">
        <v>3.3423319999999998E-4</v>
      </c>
      <c r="NA314">
        <v>0.1390721</v>
      </c>
      <c r="NB314">
        <v>0.62978469999999998</v>
      </c>
      <c r="NC314">
        <v>29.294830000000001</v>
      </c>
      <c r="ND314" s="1">
        <v>3.185234E-4</v>
      </c>
      <c r="NE314">
        <v>0.13288340000000001</v>
      </c>
      <c r="NF314">
        <v>0.62972550000000005</v>
      </c>
      <c r="NG314">
        <v>28.985130000000002</v>
      </c>
      <c r="NH314" s="1">
        <v>3.035046E-4</v>
      </c>
      <c r="NI314">
        <v>0.1269335</v>
      </c>
      <c r="NJ314">
        <v>0.6296737</v>
      </c>
      <c r="NK314">
        <v>28.589200000000002</v>
      </c>
      <c r="NL314" s="1">
        <v>2.8922730000000002E-4</v>
      </c>
      <c r="NM314">
        <v>0.1212491</v>
      </c>
      <c r="NN314">
        <v>0.62963309999999995</v>
      </c>
      <c r="NO314">
        <v>28.132100000000001</v>
      </c>
      <c r="NP314" s="1">
        <v>2.7568459999999999E-4</v>
      </c>
      <c r="NQ314">
        <v>0.1158308</v>
      </c>
      <c r="NR314">
        <v>0.62961199999999995</v>
      </c>
      <c r="NS314">
        <v>27.842749999999999</v>
      </c>
      <c r="NT314" s="1">
        <v>2.627126E-4</v>
      </c>
      <c r="NU314">
        <v>0.1106192</v>
      </c>
      <c r="NV314">
        <v>0.62959339999999997</v>
      </c>
      <c r="NW314">
        <v>28.40081</v>
      </c>
      <c r="NX314" s="1">
        <v>2.5016099999999999E-4</v>
      </c>
      <c r="NY314">
        <v>0.1055537</v>
      </c>
      <c r="NZ314">
        <v>0.62958449999999999</v>
      </c>
      <c r="OA314">
        <v>29.295829999999999</v>
      </c>
      <c r="OB314" s="1">
        <v>2.379165E-4</v>
      </c>
      <c r="OC314">
        <v>0.10058979999999999</v>
      </c>
      <c r="OD314">
        <v>0.62958809999999998</v>
      </c>
      <c r="OE314">
        <v>29.958120000000001</v>
      </c>
      <c r="OF314" s="1">
        <v>2.2600149999999999E-4</v>
      </c>
      <c r="OG314">
        <v>9.5742549999999996E-2</v>
      </c>
      <c r="OH314">
        <v>0.62957160000000001</v>
      </c>
      <c r="OI314">
        <v>30.208839999999999</v>
      </c>
      <c r="OJ314" s="1">
        <v>2.1462719999999999E-4</v>
      </c>
      <c r="OK314">
        <v>9.1087280000000007E-2</v>
      </c>
    </row>
    <row r="315" spans="1:401" x14ac:dyDescent="0.35">
      <c r="A315">
        <v>321</v>
      </c>
      <c r="B315" t="s">
        <v>4</v>
      </c>
      <c r="C315" t="s">
        <v>181</v>
      </c>
      <c r="D315" t="s">
        <v>321</v>
      </c>
      <c r="E315">
        <v>900.05</v>
      </c>
      <c r="F315">
        <v>0.77737219999999996</v>
      </c>
      <c r="G315">
        <v>24.757629999999999</v>
      </c>
      <c r="H315">
        <v>0</v>
      </c>
      <c r="I315">
        <v>0</v>
      </c>
      <c r="J315">
        <v>0.77531539999999999</v>
      </c>
      <c r="K315">
        <v>24.984929999999999</v>
      </c>
      <c r="L315">
        <v>0</v>
      </c>
      <c r="M315">
        <v>0</v>
      </c>
      <c r="N315">
        <v>0.77328940000000002</v>
      </c>
      <c r="O315">
        <v>25.203980000000001</v>
      </c>
      <c r="P315">
        <v>0</v>
      </c>
      <c r="Q315">
        <v>0</v>
      </c>
      <c r="R315">
        <v>0.77125250000000001</v>
      </c>
      <c r="S315">
        <v>25.149889999999999</v>
      </c>
      <c r="T315">
        <v>0</v>
      </c>
      <c r="U315">
        <v>0</v>
      </c>
      <c r="V315">
        <v>0.76928739999999995</v>
      </c>
      <c r="W315">
        <v>24.665749999999999</v>
      </c>
      <c r="X315">
        <v>0</v>
      </c>
      <c r="Y315">
        <v>0</v>
      </c>
      <c r="Z315">
        <v>0.76741559999999998</v>
      </c>
      <c r="AA315">
        <v>24.15784</v>
      </c>
      <c r="AB315">
        <v>0</v>
      </c>
      <c r="AC315">
        <v>0</v>
      </c>
      <c r="AD315">
        <v>0.76562940000000002</v>
      </c>
      <c r="AE315">
        <v>23.82893</v>
      </c>
      <c r="AF315">
        <v>0</v>
      </c>
      <c r="AG315">
        <v>0</v>
      </c>
      <c r="AH315">
        <v>0.76406280000000004</v>
      </c>
      <c r="AI315">
        <v>24.093730000000001</v>
      </c>
      <c r="AJ315">
        <v>0</v>
      </c>
      <c r="AK315">
        <v>0</v>
      </c>
      <c r="AL315">
        <v>0.7622854</v>
      </c>
      <c r="AM315">
        <v>24.65239</v>
      </c>
      <c r="AN315">
        <v>0</v>
      </c>
      <c r="AO315">
        <v>0</v>
      </c>
      <c r="AP315">
        <v>0.76037509999999997</v>
      </c>
      <c r="AQ315">
        <v>25.277809999999999</v>
      </c>
      <c r="AR315">
        <v>0</v>
      </c>
      <c r="AS315">
        <v>0</v>
      </c>
      <c r="AT315">
        <v>0.75820390000000004</v>
      </c>
      <c r="AU315">
        <v>25.73481</v>
      </c>
      <c r="AV315">
        <v>0</v>
      </c>
      <c r="AW315">
        <v>0</v>
      </c>
      <c r="AX315">
        <v>0.75581960000000004</v>
      </c>
      <c r="AY315">
        <v>25.741050000000001</v>
      </c>
      <c r="AZ315">
        <v>0</v>
      </c>
      <c r="BA315">
        <v>0</v>
      </c>
      <c r="BB315">
        <v>0.75326870000000001</v>
      </c>
      <c r="BC315">
        <v>25.50863</v>
      </c>
      <c r="BD315">
        <v>0</v>
      </c>
      <c r="BE315">
        <v>0</v>
      </c>
      <c r="BF315">
        <v>0.7507374</v>
      </c>
      <c r="BG315">
        <v>25.219090000000001</v>
      </c>
      <c r="BH315">
        <v>0</v>
      </c>
      <c r="BI315">
        <v>0</v>
      </c>
      <c r="BJ315">
        <v>0.74888239999999995</v>
      </c>
      <c r="BK315">
        <v>25.161100000000001</v>
      </c>
      <c r="BL315">
        <v>0</v>
      </c>
      <c r="BM315">
        <v>4.1492959999999998E-38</v>
      </c>
      <c r="BN315">
        <v>0.74734370000000006</v>
      </c>
      <c r="BO315">
        <v>25.749949999999998</v>
      </c>
      <c r="BP315">
        <v>2.2715490000000001E-27</v>
      </c>
      <c r="BQ315">
        <v>8.4600630000000006E-25</v>
      </c>
      <c r="BR315">
        <v>0.74596689999999999</v>
      </c>
      <c r="BS315">
        <v>26.47654</v>
      </c>
      <c r="BT315" s="1">
        <v>2.616249E-20</v>
      </c>
      <c r="BU315" s="1">
        <v>9.0606689999999996E-18</v>
      </c>
      <c r="BV315">
        <v>0.74467760000000005</v>
      </c>
      <c r="BW315">
        <v>27.131250000000001</v>
      </c>
      <c r="BX315" s="1">
        <v>1.62671E-12</v>
      </c>
      <c r="BY315" s="1">
        <v>4.2517930000000001E-10</v>
      </c>
      <c r="BZ315">
        <v>0.74340289999999998</v>
      </c>
      <c r="CA315">
        <v>27.540790000000001</v>
      </c>
      <c r="CB315" s="1">
        <v>1.6179829999999999E-8</v>
      </c>
      <c r="CC315" s="1">
        <v>4.5038349999999999E-6</v>
      </c>
      <c r="CD315">
        <v>0.74205149999999998</v>
      </c>
      <c r="CE315">
        <v>27.513159999999999</v>
      </c>
      <c r="CF315" s="1">
        <v>9.2465020000000008E-6</v>
      </c>
      <c r="CG315" s="1">
        <v>2.7092969999999998E-3</v>
      </c>
      <c r="CH315">
        <v>0.74055970000000004</v>
      </c>
      <c r="CI315">
        <v>27.111999999999998</v>
      </c>
      <c r="CJ315" s="1">
        <v>1.111009E-3</v>
      </c>
      <c r="CK315" s="1">
        <v>0.3404239</v>
      </c>
      <c r="CL315">
        <v>0.73885100000000004</v>
      </c>
      <c r="CM315">
        <v>26.705829999999999</v>
      </c>
      <c r="CN315" s="1">
        <v>4.3053149999999998E-2</v>
      </c>
      <c r="CO315" s="1">
        <v>13.718719999999999</v>
      </c>
      <c r="CP315">
        <v>0.73696980000000001</v>
      </c>
      <c r="CQ315">
        <v>26.600110000000001</v>
      </c>
      <c r="CR315" s="1">
        <v>0.67791389999999996</v>
      </c>
      <c r="CS315" s="1">
        <v>223.88730000000001</v>
      </c>
      <c r="CT315">
        <v>0.73493410000000003</v>
      </c>
      <c r="CU315">
        <v>26.944269999999999</v>
      </c>
      <c r="CV315" s="1">
        <v>5.0717829999999999</v>
      </c>
      <c r="CW315" s="1">
        <v>1731.5719999999999</v>
      </c>
      <c r="CX315">
        <v>0.73255669999999995</v>
      </c>
      <c r="CY315">
        <v>27.048829999999999</v>
      </c>
      <c r="CZ315" s="1">
        <v>20.269110000000001</v>
      </c>
      <c r="DA315">
        <v>7134.125</v>
      </c>
      <c r="DB315">
        <v>0.72999020000000003</v>
      </c>
      <c r="DC315">
        <v>27.484290000000001</v>
      </c>
      <c r="DD315" s="1">
        <v>47.427120000000002</v>
      </c>
      <c r="DE315">
        <v>17181.29</v>
      </c>
      <c r="DF315">
        <v>0.72725709999999999</v>
      </c>
      <c r="DG315">
        <v>27.9359</v>
      </c>
      <c r="DH315">
        <v>70.157439999999994</v>
      </c>
      <c r="DI315">
        <v>26099.74</v>
      </c>
      <c r="DJ315">
        <v>0.72434149999999997</v>
      </c>
      <c r="DK315">
        <v>28.055160000000001</v>
      </c>
      <c r="DL315">
        <v>69.978489999999994</v>
      </c>
      <c r="DM315">
        <v>26678.28</v>
      </c>
      <c r="DN315">
        <v>0.71986899999999998</v>
      </c>
      <c r="DO315">
        <v>27.803640000000001</v>
      </c>
      <c r="DP315">
        <v>49.716320000000003</v>
      </c>
      <c r="DQ315">
        <v>19406.29</v>
      </c>
      <c r="DR315">
        <v>0.71532430000000002</v>
      </c>
      <c r="DS315">
        <v>27.487670000000001</v>
      </c>
      <c r="DT315">
        <v>26.386890000000001</v>
      </c>
      <c r="DU315">
        <v>10528.49</v>
      </c>
      <c r="DV315">
        <v>0.71039490000000005</v>
      </c>
      <c r="DW315">
        <v>27.37041</v>
      </c>
      <c r="DX315">
        <v>10.92245</v>
      </c>
      <c r="DY315">
        <v>4447.4849999999997</v>
      </c>
      <c r="DZ315">
        <v>0.70542769999999999</v>
      </c>
      <c r="EA315">
        <v>27.850709999999999</v>
      </c>
      <c r="EB315">
        <v>3.6835550000000001</v>
      </c>
      <c r="EC315">
        <v>1526.722</v>
      </c>
      <c r="ED315">
        <v>0.70037039999999995</v>
      </c>
      <c r="EE315">
        <v>28.544250000000002</v>
      </c>
      <c r="EF315">
        <v>1.0704689999999999</v>
      </c>
      <c r="EG315">
        <v>449.76580000000001</v>
      </c>
      <c r="EH315">
        <v>0.69512949999999996</v>
      </c>
      <c r="EI315">
        <v>29.244409999999998</v>
      </c>
      <c r="EJ315">
        <v>0.30398619999999998</v>
      </c>
      <c r="EK315">
        <v>127.767</v>
      </c>
      <c r="EL315">
        <v>0.68987350000000003</v>
      </c>
      <c r="EM315">
        <v>29.798729999999999</v>
      </c>
      <c r="EN315">
        <v>0.11393880000000001</v>
      </c>
      <c r="EO315">
        <v>46.659100000000002</v>
      </c>
      <c r="EP315">
        <v>0.6850349</v>
      </c>
      <c r="EQ315">
        <v>29.86919</v>
      </c>
      <c r="ER315">
        <v>7.2985620000000001E-2</v>
      </c>
      <c r="ES315">
        <v>28.978680000000001</v>
      </c>
      <c r="ET315">
        <v>0.68040460000000003</v>
      </c>
      <c r="EU315">
        <v>29.439309999999999</v>
      </c>
      <c r="EV315">
        <v>6.4577960000000004E-2</v>
      </c>
      <c r="EW315">
        <v>25.413879999999999</v>
      </c>
      <c r="EX315">
        <v>0.6762937</v>
      </c>
      <c r="EY315">
        <v>28.983930000000001</v>
      </c>
      <c r="EZ315">
        <v>6.1455250000000003E-2</v>
      </c>
      <c r="FA315">
        <v>24.21378</v>
      </c>
      <c r="FB315">
        <v>0.67144669999999995</v>
      </c>
      <c r="FC315">
        <v>28.696449999999999</v>
      </c>
      <c r="FD315">
        <v>5.8123340000000003E-2</v>
      </c>
      <c r="FE315">
        <v>23.000330000000002</v>
      </c>
      <c r="FF315">
        <v>0.66648280000000004</v>
      </c>
      <c r="FG315">
        <v>28.791160000000001</v>
      </c>
      <c r="FH315">
        <v>5.4031559999999999E-2</v>
      </c>
      <c r="FI315">
        <v>21.483409999999999</v>
      </c>
      <c r="FJ315">
        <v>0.66144199999999997</v>
      </c>
      <c r="FK315">
        <v>28.839590000000001</v>
      </c>
      <c r="FL315">
        <v>4.9533109999999998E-2</v>
      </c>
      <c r="FM315">
        <v>19.786190000000001</v>
      </c>
      <c r="FN315">
        <v>0.65649159999999995</v>
      </c>
      <c r="FO315">
        <v>28.737179999999999</v>
      </c>
      <c r="FP315" s="1">
        <v>4.501045E-2</v>
      </c>
      <c r="FQ315">
        <v>18.053909999999998</v>
      </c>
      <c r="FR315">
        <v>0.65139409999999998</v>
      </c>
      <c r="FS315">
        <v>28.422809999999998</v>
      </c>
      <c r="FT315" s="1">
        <v>4.0681259999999997E-2</v>
      </c>
      <c r="FU315">
        <v>16.385159999999999</v>
      </c>
      <c r="FV315">
        <v>0.64604930000000005</v>
      </c>
      <c r="FW315">
        <v>28.084430000000001</v>
      </c>
      <c r="FX315">
        <v>3.6635729999999998E-2</v>
      </c>
      <c r="FY315">
        <v>14.821070000000001</v>
      </c>
      <c r="FZ315">
        <v>0.64115290000000003</v>
      </c>
      <c r="GA315">
        <v>27.730720000000002</v>
      </c>
      <c r="GB315">
        <v>3.2968270000000001E-2</v>
      </c>
      <c r="GC315">
        <v>13.385109999999999</v>
      </c>
      <c r="GD315">
        <v>0.63660629999999996</v>
      </c>
      <c r="GE315">
        <v>27.490950000000002</v>
      </c>
      <c r="GF315" s="1">
        <v>2.967651E-2</v>
      </c>
      <c r="GG315">
        <v>12.08422</v>
      </c>
      <c r="GH315">
        <v>0.63212670000000004</v>
      </c>
      <c r="GI315">
        <v>27.507850000000001</v>
      </c>
      <c r="GJ315" s="1">
        <v>2.672832E-2</v>
      </c>
      <c r="GK315">
        <v>10.912280000000001</v>
      </c>
      <c r="GL315">
        <v>0.62777740000000004</v>
      </c>
      <c r="GM315">
        <v>28.04983</v>
      </c>
      <c r="GN315" s="1">
        <v>2.4087330000000001E-2</v>
      </c>
      <c r="GO315">
        <v>9.8593949999999992</v>
      </c>
      <c r="GP315">
        <v>0.62346049999999997</v>
      </c>
      <c r="GQ315">
        <v>28.773009999999999</v>
      </c>
      <c r="GR315" s="1">
        <v>2.172017E-2</v>
      </c>
      <c r="GS315">
        <v>8.9124370000000006</v>
      </c>
      <c r="GT315">
        <v>0.61944489999999996</v>
      </c>
      <c r="GU315">
        <v>29.46885</v>
      </c>
      <c r="GV315" s="1">
        <v>1.9588999999999999E-2</v>
      </c>
      <c r="GW315">
        <v>8.0581929999999993</v>
      </c>
      <c r="GX315">
        <v>0.61550170000000004</v>
      </c>
      <c r="GY315">
        <v>29.813770000000002</v>
      </c>
      <c r="GZ315" s="1">
        <v>1.7652950000000001E-2</v>
      </c>
      <c r="HA315">
        <v>7.2837610000000002</v>
      </c>
      <c r="HB315">
        <v>0.61176189999999997</v>
      </c>
      <c r="HC315">
        <v>29.714749999999999</v>
      </c>
      <c r="HD315" s="1">
        <v>1.5903250000000001E-2</v>
      </c>
      <c r="HE315">
        <v>6.5816189999999999</v>
      </c>
      <c r="HF315">
        <v>0.60844050000000005</v>
      </c>
      <c r="HG315">
        <v>29.13954</v>
      </c>
      <c r="HH315" s="1">
        <v>1.433681E-2</v>
      </c>
      <c r="HI315">
        <v>5.9489320000000001</v>
      </c>
      <c r="HJ315">
        <v>0.60544410000000004</v>
      </c>
      <c r="HK315">
        <v>28.56155</v>
      </c>
      <c r="HL315" s="1">
        <v>1.292836E-2</v>
      </c>
      <c r="HM315">
        <v>5.3779269999999997</v>
      </c>
      <c r="HN315">
        <v>0.60281530000000005</v>
      </c>
      <c r="HO315">
        <v>28.253399999999999</v>
      </c>
      <c r="HP315" s="1">
        <v>1.165602E-2</v>
      </c>
      <c r="HQ315">
        <v>4.8600960000000004</v>
      </c>
      <c r="HR315">
        <v>0.60068980000000005</v>
      </c>
      <c r="HS315">
        <v>28.504180000000002</v>
      </c>
      <c r="HT315" s="1">
        <v>1.050684E-2</v>
      </c>
      <c r="HU315">
        <v>4.3883349999999997</v>
      </c>
      <c r="HV315">
        <v>0.598885</v>
      </c>
      <c r="HW315">
        <v>29.05273</v>
      </c>
      <c r="HX315" s="1">
        <v>9.4631109999999997E-3</v>
      </c>
      <c r="HY315">
        <v>3.958501</v>
      </c>
      <c r="HZ315">
        <v>0.59740099999999996</v>
      </c>
      <c r="IA315">
        <v>29.36403</v>
      </c>
      <c r="IB315" s="1">
        <v>8.5107370000000009E-3</v>
      </c>
      <c r="IC315">
        <v>3.5646580000000001</v>
      </c>
      <c r="ID315">
        <v>0.59618919999999997</v>
      </c>
      <c r="IE315">
        <v>29.466729999999998</v>
      </c>
      <c r="IF315" s="1">
        <v>7.6353920000000004E-3</v>
      </c>
      <c r="IG315">
        <v>3.2018949999999999</v>
      </c>
      <c r="IH315">
        <v>0.59526639999999997</v>
      </c>
      <c r="II315">
        <v>29.179860000000001</v>
      </c>
      <c r="IJ315" s="1">
        <v>6.8267090000000002E-3</v>
      </c>
      <c r="IK315">
        <v>2.8658760000000001</v>
      </c>
      <c r="IL315">
        <v>0.59449700000000005</v>
      </c>
      <c r="IM315">
        <v>28.647220000000001</v>
      </c>
      <c r="IN315" s="1">
        <v>6.0753270000000002E-3</v>
      </c>
      <c r="IO315">
        <v>2.5528879999999998</v>
      </c>
      <c r="IP315">
        <v>0.59390500000000002</v>
      </c>
      <c r="IQ315">
        <v>28.108229999999999</v>
      </c>
      <c r="IR315" s="1">
        <v>5.3702790000000004E-3</v>
      </c>
      <c r="IS315">
        <v>2.2589030000000001</v>
      </c>
      <c r="IT315">
        <v>0.59340619999999999</v>
      </c>
      <c r="IU315">
        <v>27.988859999999999</v>
      </c>
      <c r="IV315" s="1">
        <v>4.6969869999999997E-3</v>
      </c>
      <c r="IW315">
        <v>1.9781470000000001</v>
      </c>
      <c r="IX315">
        <v>0.59304690000000004</v>
      </c>
      <c r="IY315">
        <v>28.848469999999999</v>
      </c>
      <c r="IZ315" s="1">
        <v>4.0432519999999998E-3</v>
      </c>
      <c r="JA315">
        <v>1.705608</v>
      </c>
      <c r="JB315">
        <v>0.59274919999999998</v>
      </c>
      <c r="JC315">
        <v>30.00075</v>
      </c>
      <c r="JD315" s="1">
        <v>3.4086659999999999E-3</v>
      </c>
      <c r="JE315">
        <v>1.440439</v>
      </c>
      <c r="JF315">
        <v>0.5925106</v>
      </c>
      <c r="JG315">
        <v>30.989599999999999</v>
      </c>
      <c r="JH315" s="1">
        <v>2.8089859999999999E-3</v>
      </c>
      <c r="JI315">
        <v>1.1891130000000001</v>
      </c>
      <c r="JJ315">
        <v>0.59231599999999995</v>
      </c>
      <c r="JK315">
        <v>31.191800000000001</v>
      </c>
      <c r="JL315" s="1">
        <v>2.2730129999999999E-3</v>
      </c>
      <c r="JM315">
        <v>0.96340199999999998</v>
      </c>
      <c r="JN315">
        <v>0.59213289999999996</v>
      </c>
      <c r="JO315">
        <v>30.81165</v>
      </c>
      <c r="JP315" s="1">
        <v>1.826322E-3</v>
      </c>
      <c r="JQ315">
        <v>0.77422170000000001</v>
      </c>
      <c r="JR315">
        <v>0.59195909999999996</v>
      </c>
      <c r="JS315">
        <v>29.969000000000001</v>
      </c>
      <c r="JT315" s="1">
        <v>1.479668E-3</v>
      </c>
      <c r="JU315">
        <v>0.6266699</v>
      </c>
      <c r="JV315">
        <v>0.59180069999999996</v>
      </c>
      <c r="JW315">
        <v>29.16874</v>
      </c>
      <c r="JX315" s="1">
        <v>1.2263160000000001E-3</v>
      </c>
      <c r="JY315">
        <v>0.51839970000000002</v>
      </c>
      <c r="JZ315">
        <v>0.59161779999999997</v>
      </c>
      <c r="KA315">
        <v>28.678370000000001</v>
      </c>
      <c r="KB315" s="1">
        <v>1.047194E-3</v>
      </c>
      <c r="KC315">
        <v>0.44177129999999998</v>
      </c>
      <c r="KD315">
        <v>0.59142539999999999</v>
      </c>
      <c r="KE315">
        <v>29.000330000000002</v>
      </c>
      <c r="KF315" s="1">
        <v>9.2022709999999995E-4</v>
      </c>
      <c r="KG315">
        <v>0.38755070000000003</v>
      </c>
      <c r="KH315">
        <v>0.59123060000000005</v>
      </c>
      <c r="KI315">
        <v>29.545809999999999</v>
      </c>
      <c r="KJ315" s="1">
        <v>8.2676169999999999E-4</v>
      </c>
      <c r="KK315">
        <v>0.34771829999999998</v>
      </c>
      <c r="KL315">
        <v>0.5910299</v>
      </c>
      <c r="KM315">
        <v>30.09027</v>
      </c>
      <c r="KN315" s="1">
        <v>7.5378049999999996E-4</v>
      </c>
      <c r="KO315">
        <v>0.31679249999999998</v>
      </c>
      <c r="KP315">
        <v>0.59080460000000001</v>
      </c>
      <c r="KQ315">
        <v>30.368569999999998</v>
      </c>
      <c r="KR315" s="1">
        <v>6.9435380000000004E-4</v>
      </c>
      <c r="KS315">
        <v>0.29165039999999998</v>
      </c>
      <c r="KT315">
        <v>0.59058250000000001</v>
      </c>
      <c r="KU315">
        <v>30.038979999999999</v>
      </c>
      <c r="KV315" s="1">
        <v>6.4490079999999996E-4</v>
      </c>
      <c r="KW315">
        <v>0.27077309999999999</v>
      </c>
      <c r="KX315">
        <v>0.59034980000000004</v>
      </c>
      <c r="KY315">
        <v>29.41629</v>
      </c>
      <c r="KZ315" s="1">
        <v>6.0357620000000005E-4</v>
      </c>
      <c r="LA315">
        <v>0.25332519999999997</v>
      </c>
      <c r="LB315">
        <v>0.59013369999999998</v>
      </c>
      <c r="LC315">
        <v>28.759</v>
      </c>
      <c r="LD315" s="1">
        <v>5.689483E-4</v>
      </c>
      <c r="LE315">
        <v>0.2387126</v>
      </c>
      <c r="LF315">
        <v>0.58990189999999998</v>
      </c>
      <c r="LG315">
        <v>28.52732</v>
      </c>
      <c r="LH315" s="1">
        <v>5.3975560000000004E-4</v>
      </c>
      <c r="LI315">
        <v>0.2263887</v>
      </c>
      <c r="LJ315">
        <v>0.589669</v>
      </c>
      <c r="LK315">
        <v>29.067869999999999</v>
      </c>
      <c r="LL315" s="1">
        <v>5.1487549999999999E-4</v>
      </c>
      <c r="LM315">
        <v>0.2159065</v>
      </c>
      <c r="LN315">
        <v>0.5894568</v>
      </c>
      <c r="LO315">
        <v>29.878309999999999</v>
      </c>
      <c r="LP315" s="1">
        <v>4.9341490000000005E-4</v>
      </c>
      <c r="LQ315">
        <v>0.20688719999999999</v>
      </c>
      <c r="LR315">
        <v>0.58924189999999999</v>
      </c>
      <c r="LS315">
        <v>30.642160000000001</v>
      </c>
      <c r="LT315" s="1">
        <v>4.7452010000000001E-4</v>
      </c>
      <c r="LU315">
        <v>0.19894809999999999</v>
      </c>
      <c r="LV315">
        <v>0.58905390000000002</v>
      </c>
      <c r="LW315">
        <v>30.978950000000001</v>
      </c>
      <c r="LX315" s="1">
        <v>4.5723630000000002E-4</v>
      </c>
      <c r="LY315">
        <v>0.19170090000000001</v>
      </c>
      <c r="LZ315">
        <v>0.58887840000000002</v>
      </c>
      <c r="MA315">
        <v>30.805399999999999</v>
      </c>
      <c r="MB315" s="1">
        <v>4.400955E-4</v>
      </c>
      <c r="MC315">
        <v>0.1847858</v>
      </c>
      <c r="MD315">
        <v>0.58872029999999997</v>
      </c>
      <c r="ME315">
        <v>30.098759999999999</v>
      </c>
      <c r="MF315" s="1">
        <v>4.2228250000000001E-4</v>
      </c>
      <c r="MG315">
        <v>0.17795800000000001</v>
      </c>
      <c r="MH315">
        <v>0.5885764</v>
      </c>
      <c r="MI315">
        <v>29.302520000000001</v>
      </c>
      <c r="MJ315" s="1">
        <v>4.0460700000000002E-4</v>
      </c>
      <c r="MK315">
        <v>0.1711126</v>
      </c>
      <c r="ML315">
        <v>0.5884587</v>
      </c>
      <c r="MM315">
        <v>28.77664</v>
      </c>
      <c r="MN315" s="1">
        <v>3.8706299999999999E-4</v>
      </c>
      <c r="MO315">
        <v>0.16423209999999999</v>
      </c>
      <c r="MP315">
        <v>0.58838639999999998</v>
      </c>
      <c r="MQ315">
        <v>29.12473</v>
      </c>
      <c r="MR315" s="1">
        <v>3.6976670000000002E-4</v>
      </c>
      <c r="MS315">
        <v>0.15738009999999999</v>
      </c>
      <c r="MT315">
        <v>0.58829989999999999</v>
      </c>
      <c r="MU315">
        <v>29.457380000000001</v>
      </c>
      <c r="MV315" s="1">
        <v>3.5284569999999998E-4</v>
      </c>
      <c r="MW315">
        <v>0.1506266</v>
      </c>
      <c r="MX315">
        <v>0.58823959999999997</v>
      </c>
      <c r="MY315">
        <v>29.618729999999999</v>
      </c>
      <c r="MZ315" s="1">
        <v>3.3646499999999998E-4</v>
      </c>
      <c r="NA315">
        <v>0.14402609999999999</v>
      </c>
      <c r="NB315">
        <v>0.58817450000000004</v>
      </c>
      <c r="NC315">
        <v>29.343430000000001</v>
      </c>
      <c r="ND315" s="1">
        <v>3.2067329999999999E-4</v>
      </c>
      <c r="NE315">
        <v>0.13761999999999999</v>
      </c>
      <c r="NF315">
        <v>0.58811749999999996</v>
      </c>
      <c r="NG315">
        <v>29.026330000000002</v>
      </c>
      <c r="NH315" s="1">
        <v>3.0555749999999998E-4</v>
      </c>
      <c r="NI315">
        <v>0.1314582</v>
      </c>
      <c r="NJ315">
        <v>0.58810059999999997</v>
      </c>
      <c r="NK315">
        <v>28.627210000000002</v>
      </c>
      <c r="NL315" s="1">
        <v>2.9118230000000001E-4</v>
      </c>
      <c r="NM315">
        <v>0.1255686</v>
      </c>
      <c r="NN315">
        <v>0.58807560000000003</v>
      </c>
      <c r="NO315">
        <v>28.169799999999999</v>
      </c>
      <c r="NP315" s="1">
        <v>2.775492E-4</v>
      </c>
      <c r="NQ315">
        <v>0.1199544</v>
      </c>
      <c r="NR315">
        <v>0.58805200000000002</v>
      </c>
      <c r="NS315">
        <v>27.864360000000001</v>
      </c>
      <c r="NT315" s="1">
        <v>2.645053E-4</v>
      </c>
      <c r="NU315">
        <v>0.1145617</v>
      </c>
      <c r="NV315">
        <v>0.5880474</v>
      </c>
      <c r="NW315">
        <v>28.42764</v>
      </c>
      <c r="NX315" s="1">
        <v>2.519113E-4</v>
      </c>
      <c r="NY315">
        <v>0.10933080000000001</v>
      </c>
      <c r="NZ315">
        <v>0.58803229999999995</v>
      </c>
      <c r="OA315">
        <v>29.297699999999999</v>
      </c>
      <c r="OB315" s="1">
        <v>2.3962960000000001E-4</v>
      </c>
      <c r="OC315">
        <v>0.10421030000000001</v>
      </c>
      <c r="OD315">
        <v>0.58802909999999997</v>
      </c>
      <c r="OE315">
        <v>29.973759999999999</v>
      </c>
      <c r="OF315" s="1">
        <v>2.2766489999999999E-4</v>
      </c>
      <c r="OG315">
        <v>9.9205799999999997E-2</v>
      </c>
      <c r="OH315">
        <v>0.58801420000000004</v>
      </c>
      <c r="OI315">
        <v>30.260380000000001</v>
      </c>
      <c r="OJ315" s="1">
        <v>2.1620250000000001E-4</v>
      </c>
      <c r="OK315">
        <v>9.4380270000000002E-2</v>
      </c>
    </row>
    <row r="316" spans="1:401" x14ac:dyDescent="0.35">
      <c r="A316">
        <v>322</v>
      </c>
      <c r="B316" t="s">
        <v>4</v>
      </c>
      <c r="C316" t="s">
        <v>181</v>
      </c>
      <c r="D316" t="s">
        <v>322</v>
      </c>
      <c r="E316">
        <v>940.88099999999997</v>
      </c>
      <c r="F316">
        <v>0.78069080000000002</v>
      </c>
      <c r="G316">
        <v>24.76924</v>
      </c>
      <c r="H316">
        <v>0</v>
      </c>
      <c r="I316">
        <v>0</v>
      </c>
      <c r="J316">
        <v>0.77828509999999995</v>
      </c>
      <c r="K316">
        <v>25.007000000000001</v>
      </c>
      <c r="L316">
        <v>0</v>
      </c>
      <c r="M316">
        <v>0</v>
      </c>
      <c r="N316">
        <v>0.77592660000000002</v>
      </c>
      <c r="O316">
        <v>25.229410000000001</v>
      </c>
      <c r="P316">
        <v>0</v>
      </c>
      <c r="Q316">
        <v>0</v>
      </c>
      <c r="R316">
        <v>0.77356879999999995</v>
      </c>
      <c r="S316">
        <v>25.183969999999999</v>
      </c>
      <c r="T316">
        <v>0</v>
      </c>
      <c r="U316">
        <v>0</v>
      </c>
      <c r="V316">
        <v>0.77130509999999997</v>
      </c>
      <c r="W316">
        <v>24.714880000000001</v>
      </c>
      <c r="X316">
        <v>0</v>
      </c>
      <c r="Y316">
        <v>0</v>
      </c>
      <c r="Z316">
        <v>0.76912789999999998</v>
      </c>
      <c r="AA316">
        <v>24.205369999999998</v>
      </c>
      <c r="AB316">
        <v>0</v>
      </c>
      <c r="AC316">
        <v>0</v>
      </c>
      <c r="AD316">
        <v>0.76696299999999995</v>
      </c>
      <c r="AE316">
        <v>23.863710000000001</v>
      </c>
      <c r="AF316">
        <v>0</v>
      </c>
      <c r="AG316">
        <v>0</v>
      </c>
      <c r="AH316">
        <v>0.76506439999999998</v>
      </c>
      <c r="AI316">
        <v>24.12426</v>
      </c>
      <c r="AJ316">
        <v>0</v>
      </c>
      <c r="AK316">
        <v>0</v>
      </c>
      <c r="AL316">
        <v>0.7629686</v>
      </c>
      <c r="AM316">
        <v>24.660679999999999</v>
      </c>
      <c r="AN316">
        <v>0</v>
      </c>
      <c r="AO316">
        <v>0</v>
      </c>
      <c r="AP316">
        <v>0.76071069999999996</v>
      </c>
      <c r="AQ316">
        <v>25.295970000000001</v>
      </c>
      <c r="AR316">
        <v>0</v>
      </c>
      <c r="AS316">
        <v>0</v>
      </c>
      <c r="AT316">
        <v>0.75820270000000001</v>
      </c>
      <c r="AU316">
        <v>25.756930000000001</v>
      </c>
      <c r="AV316">
        <v>0</v>
      </c>
      <c r="AW316">
        <v>0</v>
      </c>
      <c r="AX316">
        <v>0.75536409999999998</v>
      </c>
      <c r="AY316">
        <v>25.771380000000001</v>
      </c>
      <c r="AZ316">
        <v>0</v>
      </c>
      <c r="BA316">
        <v>0</v>
      </c>
      <c r="BB316">
        <v>0.75234290000000004</v>
      </c>
      <c r="BC316">
        <v>25.55097</v>
      </c>
      <c r="BD316">
        <v>0</v>
      </c>
      <c r="BE316">
        <v>0</v>
      </c>
      <c r="BF316">
        <v>0.74930099999999999</v>
      </c>
      <c r="BG316">
        <v>25.255009999999999</v>
      </c>
      <c r="BH316">
        <v>0</v>
      </c>
      <c r="BI316">
        <v>0</v>
      </c>
      <c r="BJ316">
        <v>0.74692020000000003</v>
      </c>
      <c r="BK316">
        <v>25.18976</v>
      </c>
      <c r="BL316">
        <v>0</v>
      </c>
      <c r="BM316">
        <v>0</v>
      </c>
      <c r="BN316">
        <v>0.74482009999999998</v>
      </c>
      <c r="BO316">
        <v>25.76662</v>
      </c>
      <c r="BP316">
        <v>3.1834299999999999E-28</v>
      </c>
      <c r="BQ316">
        <v>1.2703300000000001E-25</v>
      </c>
      <c r="BR316">
        <v>0.74286260000000004</v>
      </c>
      <c r="BS316">
        <v>26.474799999999998</v>
      </c>
      <c r="BT316" s="1">
        <v>1.9556540000000001E-20</v>
      </c>
      <c r="BU316" s="1">
        <v>6.336442E-18</v>
      </c>
      <c r="BV316">
        <v>0.74100239999999995</v>
      </c>
      <c r="BW316">
        <v>27.146429999999999</v>
      </c>
      <c r="BX316" s="1">
        <v>5.4057819999999998E-13</v>
      </c>
      <c r="BY316" s="1">
        <v>1.4968939999999999E-10</v>
      </c>
      <c r="BZ316">
        <v>0.73916159999999997</v>
      </c>
      <c r="CA316">
        <v>27.555759999999999</v>
      </c>
      <c r="CB316" s="1">
        <v>8.0430889999999999E-9</v>
      </c>
      <c r="CC316" s="1">
        <v>2.3535430000000001E-6</v>
      </c>
      <c r="CD316">
        <v>0.73724350000000005</v>
      </c>
      <c r="CE316">
        <v>27.537769999999998</v>
      </c>
      <c r="CF316" s="1">
        <v>5.4010880000000004E-6</v>
      </c>
      <c r="CG316" s="1">
        <v>1.668512E-3</v>
      </c>
      <c r="CH316">
        <v>0.7351723</v>
      </c>
      <c r="CI316">
        <v>27.147960000000001</v>
      </c>
      <c r="CJ316" s="1">
        <v>7.2598930000000001E-4</v>
      </c>
      <c r="CK316" s="1">
        <v>0.23522970000000001</v>
      </c>
      <c r="CL316">
        <v>0.73283319999999996</v>
      </c>
      <c r="CM316">
        <v>26.743729999999999</v>
      </c>
      <c r="CN316" s="1">
        <v>3.0795300000000001E-2</v>
      </c>
      <c r="CO316" s="1">
        <v>10.40612</v>
      </c>
      <c r="CP316">
        <v>0.73032200000000003</v>
      </c>
      <c r="CQ316">
        <v>26.62997</v>
      </c>
      <c r="CR316" s="1">
        <v>0.52381719999999998</v>
      </c>
      <c r="CS316" s="1">
        <v>183.9547</v>
      </c>
      <c r="CT316">
        <v>0.72755150000000002</v>
      </c>
      <c r="CU316">
        <v>26.970179999999999</v>
      </c>
      <c r="CV316" s="1">
        <v>4.1933499999999997</v>
      </c>
      <c r="CW316" s="1">
        <v>1526.3810000000001</v>
      </c>
      <c r="CX316">
        <v>0.72438729999999996</v>
      </c>
      <c r="CY316">
        <v>27.05744</v>
      </c>
      <c r="CZ316" s="1">
        <v>17.79955</v>
      </c>
      <c r="DA316">
        <v>6696.27</v>
      </c>
      <c r="DB316">
        <v>0.72092650000000003</v>
      </c>
      <c r="DC316">
        <v>27.503499999999999</v>
      </c>
      <c r="DD316">
        <v>43.962119999999999</v>
      </c>
      <c r="DE316">
        <v>17064.82</v>
      </c>
      <c r="DF316">
        <v>0.71725369999999999</v>
      </c>
      <c r="DG316">
        <v>27.929400000000001</v>
      </c>
      <c r="DH316">
        <v>68.282070000000004</v>
      </c>
      <c r="DI316">
        <v>27282.080000000002</v>
      </c>
      <c r="DJ316">
        <v>0.71347570000000005</v>
      </c>
      <c r="DK316">
        <v>28.069220000000001</v>
      </c>
      <c r="DL316">
        <v>71.159959999999998</v>
      </c>
      <c r="DM316">
        <v>29201.98</v>
      </c>
      <c r="DN316">
        <v>0.70958259999999995</v>
      </c>
      <c r="DO316">
        <v>27.833970000000001</v>
      </c>
      <c r="DP316">
        <v>52.60022</v>
      </c>
      <c r="DQ316">
        <v>22124.37</v>
      </c>
      <c r="DR316">
        <v>0.70548270000000002</v>
      </c>
      <c r="DS316">
        <v>27.522259999999999</v>
      </c>
      <c r="DT316">
        <v>28.930599999999998</v>
      </c>
      <c r="DU316">
        <v>12451.02</v>
      </c>
      <c r="DV316">
        <v>0.7010961</v>
      </c>
      <c r="DW316">
        <v>27.407540000000001</v>
      </c>
      <c r="DX316">
        <v>12.360799999999999</v>
      </c>
      <c r="DY316">
        <v>5433.47</v>
      </c>
      <c r="DZ316">
        <v>0.69661399999999996</v>
      </c>
      <c r="EA316">
        <v>27.8933</v>
      </c>
      <c r="EB316">
        <v>4.2819859999999998</v>
      </c>
      <c r="EC316">
        <v>1917.8779999999999</v>
      </c>
      <c r="ED316">
        <v>0.69211129999999998</v>
      </c>
      <c r="EE316">
        <v>28.566379999999999</v>
      </c>
      <c r="EF316">
        <v>1.267117</v>
      </c>
      <c r="EG316">
        <v>576.04229999999995</v>
      </c>
      <c r="EH316">
        <v>0.68742979999999998</v>
      </c>
      <c r="EI316">
        <v>29.275449999999999</v>
      </c>
      <c r="EJ316">
        <v>0.35751579999999999</v>
      </c>
      <c r="EK316">
        <v>162.9863</v>
      </c>
      <c r="EL316">
        <v>0.6827744</v>
      </c>
      <c r="EM316">
        <v>29.82433</v>
      </c>
      <c r="EN316">
        <v>0.12639420000000001</v>
      </c>
      <c r="EO316">
        <v>56.26146</v>
      </c>
      <c r="EP316">
        <v>0.67854539999999997</v>
      </c>
      <c r="EQ316">
        <v>29.88814</v>
      </c>
      <c r="ER316">
        <v>7.5526819999999995E-2</v>
      </c>
      <c r="ES316">
        <v>32.460720000000002</v>
      </c>
      <c r="ET316">
        <v>0.67453379999999996</v>
      </c>
      <c r="EU316">
        <v>29.472339999999999</v>
      </c>
      <c r="EV316">
        <v>6.5142900000000004E-2</v>
      </c>
      <c r="EW316">
        <v>27.64751</v>
      </c>
      <c r="EX316">
        <v>0.67111189999999998</v>
      </c>
      <c r="EY316">
        <v>29.025950000000002</v>
      </c>
      <c r="EZ316">
        <v>6.1803829999999997E-2</v>
      </c>
      <c r="FA316">
        <v>26.23001</v>
      </c>
      <c r="FB316">
        <v>0.66719899999999999</v>
      </c>
      <c r="FC316">
        <v>28.734860000000001</v>
      </c>
      <c r="FD316">
        <v>5.8561889999999998E-2</v>
      </c>
      <c r="FE316">
        <v>24.948930000000001</v>
      </c>
      <c r="FF316">
        <v>0.66312550000000003</v>
      </c>
      <c r="FG316">
        <v>28.848649999999999</v>
      </c>
      <c r="FH316">
        <v>5.4556420000000001E-2</v>
      </c>
      <c r="FI316">
        <v>23.34497</v>
      </c>
      <c r="FJ316">
        <v>0.65893040000000003</v>
      </c>
      <c r="FK316">
        <v>28.89152</v>
      </c>
      <c r="FL316">
        <v>5.0096340000000003E-2</v>
      </c>
      <c r="FM316">
        <v>21.528420000000001</v>
      </c>
      <c r="FN316">
        <v>0.65482850000000004</v>
      </c>
      <c r="FO316">
        <v>28.79618</v>
      </c>
      <c r="FP316">
        <v>4.5569110000000003E-2</v>
      </c>
      <c r="FQ316">
        <v>19.657139999999998</v>
      </c>
      <c r="FR316">
        <v>0.65058050000000001</v>
      </c>
      <c r="FS316">
        <v>28.47486</v>
      </c>
      <c r="FT316" s="1">
        <v>4.1212279999999997E-2</v>
      </c>
      <c r="FU316">
        <v>17.8447</v>
      </c>
      <c r="FV316">
        <v>0.64612360000000002</v>
      </c>
      <c r="FW316">
        <v>28.115359999999999</v>
      </c>
      <c r="FX316" s="1">
        <v>3.7129889999999999E-2</v>
      </c>
      <c r="FY316">
        <v>16.141549999999999</v>
      </c>
      <c r="FZ316">
        <v>0.64222049999999997</v>
      </c>
      <c r="GA316">
        <v>27.752099999999999</v>
      </c>
      <c r="GB316" s="1">
        <v>3.341947E-2</v>
      </c>
      <c r="GC316">
        <v>14.572179999999999</v>
      </c>
      <c r="GD316">
        <v>0.6387138</v>
      </c>
      <c r="GE316">
        <v>27.498640000000002</v>
      </c>
      <c r="GF316" s="1">
        <v>3.008489E-2</v>
      </c>
      <c r="GG316">
        <v>13.1479</v>
      </c>
      <c r="GH316">
        <v>0.63534400000000002</v>
      </c>
      <c r="GI316">
        <v>27.51925</v>
      </c>
      <c r="GJ316" s="1">
        <v>2.7096909999999998E-2</v>
      </c>
      <c r="GK316">
        <v>11.864089999999999</v>
      </c>
      <c r="GL316">
        <v>0.63204179999999999</v>
      </c>
      <c r="GM316">
        <v>28.078410000000002</v>
      </c>
      <c r="GN316" s="1">
        <v>2.4418869999999999E-2</v>
      </c>
      <c r="GO316">
        <v>10.71143</v>
      </c>
      <c r="GP316">
        <v>0.62880809999999998</v>
      </c>
      <c r="GQ316">
        <v>28.803550000000001</v>
      </c>
      <c r="GR316" s="1">
        <v>2.2019710000000001E-2</v>
      </c>
      <c r="GS316">
        <v>9.6753839999999993</v>
      </c>
      <c r="GT316">
        <v>0.62529690000000004</v>
      </c>
      <c r="GU316">
        <v>29.52047</v>
      </c>
      <c r="GV316" s="1">
        <v>1.985986E-2</v>
      </c>
      <c r="GW316">
        <v>8.7429790000000001</v>
      </c>
      <c r="GX316">
        <v>0.62171710000000002</v>
      </c>
      <c r="GY316">
        <v>29.872489999999999</v>
      </c>
      <c r="GZ316" s="1">
        <v>1.7899849999999998E-2</v>
      </c>
      <c r="HA316">
        <v>7.8990179999999999</v>
      </c>
      <c r="HB316">
        <v>0.61832480000000001</v>
      </c>
      <c r="HC316">
        <v>29.76426</v>
      </c>
      <c r="HD316" s="1">
        <v>1.6126209999999998E-2</v>
      </c>
      <c r="HE316">
        <v>7.1342590000000001</v>
      </c>
      <c r="HF316">
        <v>0.61530110000000005</v>
      </c>
      <c r="HG316">
        <v>29.171029999999998</v>
      </c>
      <c r="HH316" s="1">
        <v>1.4538250000000001E-2</v>
      </c>
      <c r="HI316">
        <v>6.4458539999999998</v>
      </c>
      <c r="HJ316">
        <v>0.61256710000000003</v>
      </c>
      <c r="HK316">
        <v>28.590019999999999</v>
      </c>
      <c r="HL316" s="1">
        <v>1.3110760000000001E-2</v>
      </c>
      <c r="HM316">
        <v>5.8251619999999997</v>
      </c>
      <c r="HN316">
        <v>0.61017410000000005</v>
      </c>
      <c r="HO316">
        <v>28.260300000000001</v>
      </c>
      <c r="HP316" s="1">
        <v>1.182219E-2</v>
      </c>
      <c r="HQ316">
        <v>5.2629859999999997</v>
      </c>
      <c r="HR316">
        <v>0.60831329999999995</v>
      </c>
      <c r="HS316">
        <v>28.516660000000002</v>
      </c>
      <c r="HT316" s="1">
        <v>1.065841E-2</v>
      </c>
      <c r="HU316">
        <v>4.7510979999999998</v>
      </c>
      <c r="HV316">
        <v>0.6066994</v>
      </c>
      <c r="HW316">
        <v>29.07124</v>
      </c>
      <c r="HX316" s="1">
        <v>9.6014450000000001E-3</v>
      </c>
      <c r="HY316">
        <v>4.2851670000000004</v>
      </c>
      <c r="HZ316">
        <v>0.60540830000000001</v>
      </c>
      <c r="IA316">
        <v>29.388960000000001</v>
      </c>
      <c r="IB316" s="1">
        <v>8.6379669999999999E-3</v>
      </c>
      <c r="IC316">
        <v>3.8589920000000002</v>
      </c>
      <c r="ID316">
        <v>0.60434209999999999</v>
      </c>
      <c r="IE316">
        <v>29.516359999999999</v>
      </c>
      <c r="IF316" s="1">
        <v>7.7528800000000002E-3</v>
      </c>
      <c r="IG316">
        <v>3.4670990000000002</v>
      </c>
      <c r="IH316">
        <v>0.60351440000000001</v>
      </c>
      <c r="II316">
        <v>29.21837</v>
      </c>
      <c r="IJ316" s="1">
        <v>6.9358700000000002E-3</v>
      </c>
      <c r="IK316">
        <v>3.1045129999999999</v>
      </c>
      <c r="IL316">
        <v>0.60286390000000001</v>
      </c>
      <c r="IM316">
        <v>28.67653</v>
      </c>
      <c r="IN316" s="1">
        <v>6.1773130000000002E-3</v>
      </c>
      <c r="IO316">
        <v>2.7671749999999999</v>
      </c>
      <c r="IP316">
        <v>0.60233369999999997</v>
      </c>
      <c r="IQ316">
        <v>28.13448</v>
      </c>
      <c r="IR316" s="1">
        <v>5.4666580000000001E-3</v>
      </c>
      <c r="IS316">
        <v>2.4510350000000001</v>
      </c>
      <c r="IT316">
        <v>0.60191510000000004</v>
      </c>
      <c r="IU316">
        <v>27.999230000000001</v>
      </c>
      <c r="IV316" s="1">
        <v>4.7898070000000001E-3</v>
      </c>
      <c r="IW316">
        <v>2.150023</v>
      </c>
      <c r="IX316">
        <v>0.60160630000000004</v>
      </c>
      <c r="IY316">
        <v>28.869869999999999</v>
      </c>
      <c r="IZ316" s="1">
        <v>4.1338240000000004E-3</v>
      </c>
      <c r="JA316">
        <v>1.8585259999999999</v>
      </c>
      <c r="JB316">
        <v>0.60134849999999995</v>
      </c>
      <c r="JC316">
        <v>30.006229999999999</v>
      </c>
      <c r="JD316" s="1">
        <v>3.4962050000000001E-3</v>
      </c>
      <c r="JE316">
        <v>1.5746530000000001</v>
      </c>
      <c r="JF316">
        <v>0.60115799999999997</v>
      </c>
      <c r="JG316">
        <v>31.023060000000001</v>
      </c>
      <c r="JH316" s="1">
        <v>2.8903850000000001E-3</v>
      </c>
      <c r="JI316">
        <v>1.3042210000000001</v>
      </c>
      <c r="JJ316">
        <v>0.6009717</v>
      </c>
      <c r="JK316">
        <v>31.24821</v>
      </c>
      <c r="JL316" s="1">
        <v>2.3440319999999998E-3</v>
      </c>
      <c r="JM316">
        <v>1.0591429999999999</v>
      </c>
      <c r="JN316">
        <v>0.60082210000000003</v>
      </c>
      <c r="JO316">
        <v>30.888549999999999</v>
      </c>
      <c r="JP316" s="1">
        <v>1.883947E-3</v>
      </c>
      <c r="JQ316">
        <v>0.85154580000000002</v>
      </c>
      <c r="JR316">
        <v>0.60067190000000004</v>
      </c>
      <c r="JS316">
        <v>30.039470000000001</v>
      </c>
      <c r="JT316" s="1">
        <v>1.5232939999999999E-3</v>
      </c>
      <c r="JU316">
        <v>0.68790379999999995</v>
      </c>
      <c r="JV316">
        <v>0.60052660000000002</v>
      </c>
      <c r="JW316">
        <v>29.236730000000001</v>
      </c>
      <c r="JX316" s="1">
        <v>1.257668E-3</v>
      </c>
      <c r="JY316">
        <v>0.56683779999999995</v>
      </c>
      <c r="JZ316">
        <v>0.60036429999999996</v>
      </c>
      <c r="KA316">
        <v>28.725519999999999</v>
      </c>
      <c r="KB316" s="1">
        <v>1.069239E-3</v>
      </c>
      <c r="KC316">
        <v>0.48081119999999999</v>
      </c>
      <c r="KD316">
        <v>0.60018870000000002</v>
      </c>
      <c r="KE316">
        <v>29.05021</v>
      </c>
      <c r="KF316" s="1">
        <v>9.3599790000000003E-4</v>
      </c>
      <c r="KG316">
        <v>0.42007909999999998</v>
      </c>
      <c r="KH316">
        <v>0.60005059999999999</v>
      </c>
      <c r="KI316">
        <v>29.572209999999998</v>
      </c>
      <c r="KJ316" s="1">
        <v>8.3865709999999996E-4</v>
      </c>
      <c r="KK316">
        <v>0.3757896</v>
      </c>
      <c r="KL316">
        <v>0.5998502</v>
      </c>
      <c r="KM316">
        <v>30.133050000000001</v>
      </c>
      <c r="KN316" s="1">
        <v>7.6323739999999997E-4</v>
      </c>
      <c r="KO316">
        <v>0.3416883</v>
      </c>
      <c r="KP316">
        <v>0.59967300000000001</v>
      </c>
      <c r="KQ316">
        <v>30.432400000000001</v>
      </c>
      <c r="KR316" s="1">
        <v>7.0214439999999995E-4</v>
      </c>
      <c r="KS316">
        <v>0.31411689999999998</v>
      </c>
      <c r="KT316">
        <v>0.59946690000000002</v>
      </c>
      <c r="KU316">
        <v>30.09347</v>
      </c>
      <c r="KV316" s="1">
        <v>6.5138809999999996E-4</v>
      </c>
      <c r="KW316">
        <v>0.29126669999999999</v>
      </c>
      <c r="KX316">
        <v>0.59926829999999998</v>
      </c>
      <c r="KY316">
        <v>29.472899999999999</v>
      </c>
      <c r="KZ316" s="1">
        <v>6.0900959999999997E-4</v>
      </c>
      <c r="LA316">
        <v>0.27218769999999998</v>
      </c>
      <c r="LB316">
        <v>0.59905529999999996</v>
      </c>
      <c r="LC316">
        <v>28.802219999999998</v>
      </c>
      <c r="LD316" s="1">
        <v>5.7350160000000001E-4</v>
      </c>
      <c r="LE316">
        <v>0.2562101</v>
      </c>
      <c r="LF316">
        <v>0.59885370000000004</v>
      </c>
      <c r="LG316">
        <v>28.5427</v>
      </c>
      <c r="LH316" s="1">
        <v>5.4360960000000001E-4</v>
      </c>
      <c r="LI316">
        <v>0.24275160000000001</v>
      </c>
      <c r="LJ316">
        <v>0.59867159999999997</v>
      </c>
      <c r="LK316">
        <v>29.077069999999999</v>
      </c>
      <c r="LL316" s="1">
        <v>5.1817040000000001E-4</v>
      </c>
      <c r="LM316">
        <v>0.23132150000000001</v>
      </c>
      <c r="LN316">
        <v>0.59846370000000004</v>
      </c>
      <c r="LO316">
        <v>29.871919999999999</v>
      </c>
      <c r="LP316" s="1">
        <v>4.9627709999999997E-4</v>
      </c>
      <c r="LQ316">
        <v>0.2215056</v>
      </c>
      <c r="LR316">
        <v>0.59828939999999997</v>
      </c>
      <c r="LS316">
        <v>30.66038</v>
      </c>
      <c r="LT316" s="1">
        <v>4.7706849999999999E-4</v>
      </c>
      <c r="LU316">
        <v>0.21290210000000001</v>
      </c>
      <c r="LV316">
        <v>0.59811650000000005</v>
      </c>
      <c r="LW316">
        <v>31.0215</v>
      </c>
      <c r="LX316" s="1">
        <v>4.5961599999999999E-4</v>
      </c>
      <c r="LY316">
        <v>0.2050941</v>
      </c>
      <c r="LZ316">
        <v>0.59794829999999999</v>
      </c>
      <c r="MA316">
        <v>30.859850000000002</v>
      </c>
      <c r="MB316" s="1">
        <v>4.4239529999999999E-4</v>
      </c>
      <c r="MC316">
        <v>0.19769429999999999</v>
      </c>
      <c r="MD316">
        <v>0.59783209999999998</v>
      </c>
      <c r="ME316">
        <v>30.15551</v>
      </c>
      <c r="MF316" s="1">
        <v>4.2457429999999998E-4</v>
      </c>
      <c r="MG316">
        <v>0.19041949999999999</v>
      </c>
      <c r="MH316">
        <v>0.59769280000000002</v>
      </c>
      <c r="MI316">
        <v>29.362500000000001</v>
      </c>
      <c r="MJ316" s="1">
        <v>4.0689950000000002E-4</v>
      </c>
      <c r="MK316">
        <v>0.18313099999999999</v>
      </c>
      <c r="ML316">
        <v>0.59759050000000002</v>
      </c>
      <c r="MM316">
        <v>28.811720000000001</v>
      </c>
      <c r="MN316" s="1">
        <v>3.8934910000000002E-4</v>
      </c>
      <c r="MO316">
        <v>0.17580799999999999</v>
      </c>
      <c r="MP316">
        <v>0.59752090000000002</v>
      </c>
      <c r="MQ316">
        <v>29.162320000000001</v>
      </c>
      <c r="MR316" s="1">
        <v>3.720331E-4</v>
      </c>
      <c r="MS316">
        <v>0.16851169999999999</v>
      </c>
      <c r="MT316">
        <v>0.59747320000000004</v>
      </c>
      <c r="MU316">
        <v>29.45363</v>
      </c>
      <c r="MV316" s="1">
        <v>3.5506719999999999E-4</v>
      </c>
      <c r="MW316">
        <v>0.16130249999999999</v>
      </c>
      <c r="MX316">
        <v>0.59740479999999996</v>
      </c>
      <c r="MY316">
        <v>29.638480000000001</v>
      </c>
      <c r="MZ316" s="1">
        <v>3.3861740000000001E-4</v>
      </c>
      <c r="NA316">
        <v>0.15424959999999999</v>
      </c>
      <c r="NB316">
        <v>0.597383</v>
      </c>
      <c r="NC316">
        <v>29.394410000000001</v>
      </c>
      <c r="ND316" s="1">
        <v>3.2275149999999998E-4</v>
      </c>
      <c r="NE316">
        <v>0.14739679999999999</v>
      </c>
      <c r="NF316">
        <v>0.59734580000000004</v>
      </c>
      <c r="NG316">
        <v>29.07319</v>
      </c>
      <c r="NH316" s="1">
        <v>3.0754669999999998E-4</v>
      </c>
      <c r="NI316">
        <v>0.14080100000000001</v>
      </c>
      <c r="NJ316">
        <v>0.59732180000000001</v>
      </c>
      <c r="NK316">
        <v>28.66347</v>
      </c>
      <c r="NL316" s="1">
        <v>2.9307759999999997E-4</v>
      </c>
      <c r="NM316">
        <v>0.1344901</v>
      </c>
      <c r="NN316">
        <v>0.59731049999999997</v>
      </c>
      <c r="NO316">
        <v>28.208220000000001</v>
      </c>
      <c r="NP316" s="1">
        <v>2.7935429999999999E-4</v>
      </c>
      <c r="NQ316">
        <v>0.12847430000000001</v>
      </c>
      <c r="NR316">
        <v>0.59730479999999997</v>
      </c>
      <c r="NS316">
        <v>27.88973</v>
      </c>
      <c r="NT316" s="1">
        <v>2.6623720000000002E-4</v>
      </c>
      <c r="NU316">
        <v>0.1227051</v>
      </c>
      <c r="NV316">
        <v>0.59731290000000004</v>
      </c>
      <c r="NW316">
        <v>28.466069999999998</v>
      </c>
      <c r="NX316" s="1">
        <v>2.5359919999999998E-4</v>
      </c>
      <c r="NY316">
        <v>0.1171179</v>
      </c>
      <c r="NZ316">
        <v>0.59729500000000002</v>
      </c>
      <c r="OA316">
        <v>29.309349999999998</v>
      </c>
      <c r="OB316" s="1">
        <v>2.412805E-4</v>
      </c>
      <c r="OC316">
        <v>0.11165559999999999</v>
      </c>
      <c r="OD316">
        <v>0.59727050000000004</v>
      </c>
      <c r="OE316">
        <v>29.990950000000002</v>
      </c>
      <c r="OF316" s="1">
        <v>2.2926939999999999E-4</v>
      </c>
      <c r="OG316">
        <v>0.106309</v>
      </c>
      <c r="OH316">
        <v>0.59727949999999996</v>
      </c>
      <c r="OI316">
        <v>30.31418</v>
      </c>
      <c r="OJ316" s="1">
        <v>2.177301E-4</v>
      </c>
      <c r="OK316">
        <v>0.1011413</v>
      </c>
    </row>
    <row r="317" spans="1:401" x14ac:dyDescent="0.35">
      <c r="A317">
        <v>323</v>
      </c>
      <c r="B317" t="s">
        <v>4</v>
      </c>
      <c r="C317" t="s">
        <v>181</v>
      </c>
      <c r="D317" t="s">
        <v>323</v>
      </c>
      <c r="E317">
        <v>770.02229999999997</v>
      </c>
      <c r="F317">
        <v>0.73824270000000003</v>
      </c>
      <c r="G317">
        <v>24.78</v>
      </c>
      <c r="H317">
        <v>0</v>
      </c>
      <c r="I317">
        <v>0</v>
      </c>
      <c r="J317">
        <v>0.7363537</v>
      </c>
      <c r="K317">
        <v>25.02449</v>
      </c>
      <c r="L317">
        <v>0</v>
      </c>
      <c r="M317">
        <v>0</v>
      </c>
      <c r="N317">
        <v>0.73448480000000005</v>
      </c>
      <c r="O317">
        <v>25.249700000000001</v>
      </c>
      <c r="P317">
        <v>0</v>
      </c>
      <c r="Q317">
        <v>0</v>
      </c>
      <c r="R317">
        <v>0.73263219999999996</v>
      </c>
      <c r="S317">
        <v>25.20806</v>
      </c>
      <c r="T317">
        <v>0</v>
      </c>
      <c r="U317">
        <v>0</v>
      </c>
      <c r="V317">
        <v>0.73086119999999999</v>
      </c>
      <c r="W317">
        <v>24.75093</v>
      </c>
      <c r="X317">
        <v>0</v>
      </c>
      <c r="Y317">
        <v>0</v>
      </c>
      <c r="Z317">
        <v>0.7291938</v>
      </c>
      <c r="AA317">
        <v>24.243300000000001</v>
      </c>
      <c r="AB317">
        <v>0</v>
      </c>
      <c r="AC317">
        <v>0</v>
      </c>
      <c r="AD317">
        <v>0.72754700000000005</v>
      </c>
      <c r="AE317">
        <v>23.89124</v>
      </c>
      <c r="AF317">
        <v>0</v>
      </c>
      <c r="AG317">
        <v>0</v>
      </c>
      <c r="AH317">
        <v>0.72610300000000005</v>
      </c>
      <c r="AI317">
        <v>24.14873</v>
      </c>
      <c r="AJ317">
        <v>0</v>
      </c>
      <c r="AK317">
        <v>0</v>
      </c>
      <c r="AL317">
        <v>0.72448440000000003</v>
      </c>
      <c r="AM317">
        <v>24.668330000000001</v>
      </c>
      <c r="AN317">
        <v>0</v>
      </c>
      <c r="AO317">
        <v>0</v>
      </c>
      <c r="AP317">
        <v>0.72276370000000001</v>
      </c>
      <c r="AQ317">
        <v>25.309460000000001</v>
      </c>
      <c r="AR317">
        <v>0</v>
      </c>
      <c r="AS317">
        <v>0</v>
      </c>
      <c r="AT317">
        <v>0.72080379999999999</v>
      </c>
      <c r="AU317">
        <v>25.773859999999999</v>
      </c>
      <c r="AV317">
        <v>0</v>
      </c>
      <c r="AW317">
        <v>0</v>
      </c>
      <c r="AX317">
        <v>0.71861299999999995</v>
      </c>
      <c r="AY317">
        <v>25.793119999999998</v>
      </c>
      <c r="AZ317">
        <v>0</v>
      </c>
      <c r="BA317">
        <v>0</v>
      </c>
      <c r="BB317">
        <v>0.71627450000000004</v>
      </c>
      <c r="BC317">
        <v>25.581959999999999</v>
      </c>
      <c r="BD317">
        <v>0</v>
      </c>
      <c r="BE317">
        <v>0</v>
      </c>
      <c r="BF317">
        <v>0.71394040000000003</v>
      </c>
      <c r="BG317">
        <v>25.28294</v>
      </c>
      <c r="BH317">
        <v>0</v>
      </c>
      <c r="BI317">
        <v>0</v>
      </c>
      <c r="BJ317">
        <v>0.71186320000000003</v>
      </c>
      <c r="BK317">
        <v>25.212409999999998</v>
      </c>
      <c r="BL317">
        <v>0</v>
      </c>
      <c r="BM317">
        <v>0</v>
      </c>
      <c r="BN317">
        <v>0.70977800000000002</v>
      </c>
      <c r="BO317">
        <v>25.780190000000001</v>
      </c>
      <c r="BP317">
        <v>4.23033E-29</v>
      </c>
      <c r="BQ317">
        <v>1.278029E-26</v>
      </c>
      <c r="BR317">
        <v>0.70784499999999995</v>
      </c>
      <c r="BS317">
        <v>26.471900000000002</v>
      </c>
      <c r="BT317" s="1">
        <v>1.2430200000000001E-20</v>
      </c>
      <c r="BU317" s="1">
        <v>3.0964170000000001E-18</v>
      </c>
      <c r="BV317">
        <v>0.70595070000000004</v>
      </c>
      <c r="BW317">
        <v>27.15579</v>
      </c>
      <c r="BX317" s="1">
        <v>1.7078910000000001E-13</v>
      </c>
      <c r="BY317" s="1">
        <v>3.9566359999999998E-11</v>
      </c>
      <c r="BZ317">
        <v>0.70415519999999998</v>
      </c>
      <c r="CA317">
        <v>27.56514</v>
      </c>
      <c r="CB317" s="1">
        <v>3.9177869999999998E-9</v>
      </c>
      <c r="CC317" s="1">
        <v>9.5121149999999999E-7</v>
      </c>
      <c r="CD317">
        <v>0.70223049999999998</v>
      </c>
      <c r="CE317">
        <v>27.554670000000002</v>
      </c>
      <c r="CF317" s="1">
        <v>3.0996590000000001E-6</v>
      </c>
      <c r="CG317" s="1">
        <v>7.846067E-4</v>
      </c>
      <c r="CH317">
        <v>0.70019540000000002</v>
      </c>
      <c r="CI317">
        <v>27.173390000000001</v>
      </c>
      <c r="CJ317" s="1">
        <v>4.6701609999999998E-4</v>
      </c>
      <c r="CK317" s="1">
        <v>0.1224708</v>
      </c>
      <c r="CL317">
        <v>0.69792620000000005</v>
      </c>
      <c r="CM317">
        <v>26.772839999999999</v>
      </c>
      <c r="CN317" s="1">
        <v>2.1727969999999999E-2</v>
      </c>
      <c r="CO317" s="1">
        <v>5.871956</v>
      </c>
      <c r="CP317">
        <v>0.6954861</v>
      </c>
      <c r="CQ317">
        <v>26.65314</v>
      </c>
      <c r="CR317" s="1">
        <v>0.40002710000000002</v>
      </c>
      <c r="CS317" s="1">
        <v>111.0938</v>
      </c>
      <c r="CT317">
        <v>0.69279329999999995</v>
      </c>
      <c r="CU317">
        <v>26.990369999999999</v>
      </c>
      <c r="CV317" s="1">
        <v>3.4327040000000002</v>
      </c>
      <c r="CW317" s="1">
        <v>977.58550000000002</v>
      </c>
      <c r="CX317">
        <v>0.68971559999999998</v>
      </c>
      <c r="CY317">
        <v>27.06352</v>
      </c>
      <c r="CZ317" s="1">
        <v>15.501010000000001</v>
      </c>
      <c r="DA317">
        <v>4516.3140000000003</v>
      </c>
      <c r="DB317">
        <v>0.68633440000000001</v>
      </c>
      <c r="DC317">
        <v>27.517890000000001</v>
      </c>
      <c r="DD317" s="1">
        <v>40.467559999999999</v>
      </c>
      <c r="DE317">
        <v>12049.85</v>
      </c>
      <c r="DF317">
        <v>0.6828166</v>
      </c>
      <c r="DG317">
        <v>27.924769999999999</v>
      </c>
      <c r="DH317">
        <v>66.075370000000007</v>
      </c>
      <c r="DI317">
        <v>20069.080000000002</v>
      </c>
      <c r="DJ317">
        <v>0.67913400000000002</v>
      </c>
      <c r="DK317">
        <v>28.076830000000001</v>
      </c>
      <c r="DL317">
        <v>72.022379999999998</v>
      </c>
      <c r="DM317">
        <v>22279.39</v>
      </c>
      <c r="DN317">
        <v>0.67537320000000001</v>
      </c>
      <c r="DO317">
        <v>27.85567</v>
      </c>
      <c r="DP317">
        <v>55.43573</v>
      </c>
      <c r="DQ317">
        <v>17440.71</v>
      </c>
      <c r="DR317">
        <v>0.67140719999999998</v>
      </c>
      <c r="DS317">
        <v>27.548770000000001</v>
      </c>
      <c r="DT317">
        <v>31.61384</v>
      </c>
      <c r="DU317">
        <v>10104.41</v>
      </c>
      <c r="DV317">
        <v>0.66713960000000005</v>
      </c>
      <c r="DW317">
        <v>27.43459</v>
      </c>
      <c r="DX317">
        <v>13.94806</v>
      </c>
      <c r="DY317">
        <v>4524.0770000000002</v>
      </c>
      <c r="DZ317">
        <v>0.66259129999999999</v>
      </c>
      <c r="EA317">
        <v>27.925599999999999</v>
      </c>
      <c r="EB317">
        <v>4.9659339999999998</v>
      </c>
      <c r="EC317">
        <v>1632.22</v>
      </c>
      <c r="ED317">
        <v>0.65804779999999996</v>
      </c>
      <c r="EE317">
        <v>28.581869999999999</v>
      </c>
      <c r="EF317">
        <v>1.498453</v>
      </c>
      <c r="EG317">
        <v>498.04880000000003</v>
      </c>
      <c r="EH317">
        <v>0.65332889999999999</v>
      </c>
      <c r="EI317">
        <v>29.29692</v>
      </c>
      <c r="EJ317">
        <v>0.42204779999999997</v>
      </c>
      <c r="EK317">
        <v>140.91079999999999</v>
      </c>
      <c r="EL317">
        <v>0.64864560000000004</v>
      </c>
      <c r="EM317">
        <v>29.843540000000001</v>
      </c>
      <c r="EN317">
        <v>0.1417418</v>
      </c>
      <c r="EO317">
        <v>46.823720000000002</v>
      </c>
      <c r="EP317">
        <v>0.64432279999999997</v>
      </c>
      <c r="EQ317">
        <v>29.902000000000001</v>
      </c>
      <c r="ER317">
        <v>7.8716430000000004E-2</v>
      </c>
      <c r="ES317">
        <v>25.47728</v>
      </c>
      <c r="ET317">
        <v>0.64024179999999997</v>
      </c>
      <c r="EU317">
        <v>29.497520000000002</v>
      </c>
      <c r="EV317">
        <v>6.5825400000000006E-2</v>
      </c>
      <c r="EW317">
        <v>21.139309999999998</v>
      </c>
      <c r="EX317">
        <v>0.6368374</v>
      </c>
      <c r="EY317">
        <v>29.05865</v>
      </c>
      <c r="EZ317">
        <v>6.2163639999999999E-2</v>
      </c>
      <c r="FA317">
        <v>19.973929999999999</v>
      </c>
      <c r="FB317">
        <v>0.63294910000000004</v>
      </c>
      <c r="FC317">
        <v>28.763200000000001</v>
      </c>
      <c r="FD317">
        <v>5.9002300000000001E-2</v>
      </c>
      <c r="FE317">
        <v>19.025739999999999</v>
      </c>
      <c r="FF317">
        <v>0.62891609999999998</v>
      </c>
      <c r="FG317">
        <v>28.889600000000002</v>
      </c>
      <c r="FH317">
        <v>5.5088150000000002E-2</v>
      </c>
      <c r="FI317">
        <v>17.837489999999999</v>
      </c>
      <c r="FJ317">
        <v>0.62475860000000005</v>
      </c>
      <c r="FK317">
        <v>28.931439999999998</v>
      </c>
      <c r="FL317">
        <v>5.06717E-2</v>
      </c>
      <c r="FM317">
        <v>16.476050000000001</v>
      </c>
      <c r="FN317">
        <v>0.62066840000000001</v>
      </c>
      <c r="FO317">
        <v>28.83745</v>
      </c>
      <c r="FP317" s="1">
        <v>4.6144839999999999E-2</v>
      </c>
      <c r="FQ317">
        <v>15.06147</v>
      </c>
      <c r="FR317">
        <v>0.61642960000000002</v>
      </c>
      <c r="FS317">
        <v>28.51774</v>
      </c>
      <c r="FT317" s="1">
        <v>4.1761310000000003E-2</v>
      </c>
      <c r="FU317">
        <v>13.6836</v>
      </c>
      <c r="FV317">
        <v>0.61198459999999999</v>
      </c>
      <c r="FW317">
        <v>28.138919999999999</v>
      </c>
      <c r="FX317" s="1">
        <v>3.7642620000000002E-2</v>
      </c>
      <c r="FY317">
        <v>12.385479999999999</v>
      </c>
      <c r="FZ317">
        <v>0.60814780000000002</v>
      </c>
      <c r="GA317">
        <v>27.770019999999999</v>
      </c>
      <c r="GB317" s="1">
        <v>3.3889799999999998E-2</v>
      </c>
      <c r="GC317">
        <v>11.18749</v>
      </c>
      <c r="GD317">
        <v>0.6047382</v>
      </c>
      <c r="GE317">
        <v>27.50309</v>
      </c>
      <c r="GF317" s="1">
        <v>3.0511130000000001E-2</v>
      </c>
      <c r="GG317">
        <v>10.09761</v>
      </c>
      <c r="GH317">
        <v>0.60147220000000001</v>
      </c>
      <c r="GI317">
        <v>27.520959999999999</v>
      </c>
      <c r="GJ317" s="1">
        <v>2.7481990000000001E-2</v>
      </c>
      <c r="GK317">
        <v>9.1142769999999995</v>
      </c>
      <c r="GL317">
        <v>0.59825499999999998</v>
      </c>
      <c r="GM317">
        <v>28.097529999999999</v>
      </c>
      <c r="GN317" s="1">
        <v>2.4765349999999998E-2</v>
      </c>
      <c r="GO317">
        <v>8.2310529999999993</v>
      </c>
      <c r="GP317">
        <v>0.59511849999999999</v>
      </c>
      <c r="GQ317">
        <v>28.822800000000001</v>
      </c>
      <c r="GR317" s="1">
        <v>2.2332810000000002E-2</v>
      </c>
      <c r="GS317">
        <v>7.4370000000000003</v>
      </c>
      <c r="GT317">
        <v>0.59200660000000005</v>
      </c>
      <c r="GU317">
        <v>29.556190000000001</v>
      </c>
      <c r="GV317">
        <v>2.0142139999999999E-2</v>
      </c>
      <c r="GW317">
        <v>6.7206219999999997</v>
      </c>
      <c r="GX317">
        <v>0.58898620000000002</v>
      </c>
      <c r="GY317">
        <v>29.915659999999999</v>
      </c>
      <c r="GZ317" s="1">
        <v>1.8157220000000002E-2</v>
      </c>
      <c r="HA317">
        <v>6.072406</v>
      </c>
      <c r="HB317">
        <v>0.58600649999999999</v>
      </c>
      <c r="HC317">
        <v>29.80405</v>
      </c>
      <c r="HD317" s="1">
        <v>1.6358830000000001E-2</v>
      </c>
      <c r="HE317">
        <v>5.4849759999999996</v>
      </c>
      <c r="HF317">
        <v>0.58333579999999996</v>
      </c>
      <c r="HG317">
        <v>29.194569999999999</v>
      </c>
      <c r="HH317" s="1">
        <v>1.4748209999999999E-2</v>
      </c>
      <c r="HI317">
        <v>4.9561820000000001</v>
      </c>
      <c r="HJ317">
        <v>0.58092120000000003</v>
      </c>
      <c r="HK317">
        <v>28.612819999999999</v>
      </c>
      <c r="HL317" s="1">
        <v>1.330054E-2</v>
      </c>
      <c r="HM317">
        <v>4.4793599999999998</v>
      </c>
      <c r="HN317">
        <v>0.57884809999999998</v>
      </c>
      <c r="HO317">
        <v>28.265360000000001</v>
      </c>
      <c r="HP317" s="1">
        <v>1.199483E-2</v>
      </c>
      <c r="HQ317">
        <v>4.0477959999999999</v>
      </c>
      <c r="HR317">
        <v>0.57725360000000003</v>
      </c>
      <c r="HS317">
        <v>28.522490000000001</v>
      </c>
      <c r="HT317" s="1">
        <v>1.0815669999999999E-2</v>
      </c>
      <c r="HU317">
        <v>3.6551070000000001</v>
      </c>
      <c r="HV317">
        <v>0.57589659999999998</v>
      </c>
      <c r="HW317">
        <v>29.085159999999998</v>
      </c>
      <c r="HX317" s="1">
        <v>9.7449609999999999E-3</v>
      </c>
      <c r="HY317">
        <v>3.297498</v>
      </c>
      <c r="HZ317">
        <v>0.57480719999999996</v>
      </c>
      <c r="IA317">
        <v>29.406099999999999</v>
      </c>
      <c r="IB317" s="1">
        <v>8.7698540000000005E-3</v>
      </c>
      <c r="IC317">
        <v>2.9706269999999999</v>
      </c>
      <c r="ID317">
        <v>0.57387619999999995</v>
      </c>
      <c r="IE317">
        <v>29.553519999999999</v>
      </c>
      <c r="IF317" s="1">
        <v>7.8745110000000007E-3</v>
      </c>
      <c r="IG317">
        <v>2.670105</v>
      </c>
      <c r="IH317">
        <v>0.5732119</v>
      </c>
      <c r="II317">
        <v>29.251390000000001</v>
      </c>
      <c r="IJ317" s="1">
        <v>7.0487509999999998E-3</v>
      </c>
      <c r="IK317">
        <v>2.3920499999999998</v>
      </c>
      <c r="IL317">
        <v>0.57267950000000001</v>
      </c>
      <c r="IM317">
        <v>28.697839999999999</v>
      </c>
      <c r="IN317" s="1">
        <v>6.2826770000000004E-3</v>
      </c>
      <c r="IO317">
        <v>2.1335730000000002</v>
      </c>
      <c r="IP317">
        <v>0.57224079999999999</v>
      </c>
      <c r="IQ317">
        <v>28.155850000000001</v>
      </c>
      <c r="IR317" s="1">
        <v>5.5658959999999999E-3</v>
      </c>
      <c r="IS317">
        <v>1.891518</v>
      </c>
      <c r="IT317">
        <v>0.57190260000000004</v>
      </c>
      <c r="IU317">
        <v>28.00759</v>
      </c>
      <c r="IV317" s="1">
        <v>4.8852009999999996E-3</v>
      </c>
      <c r="IW317">
        <v>1.6615439999999999</v>
      </c>
      <c r="IX317">
        <v>0.57164519999999996</v>
      </c>
      <c r="IY317">
        <v>28.887989999999999</v>
      </c>
      <c r="IZ317" s="1">
        <v>4.2267559999999999E-3</v>
      </c>
      <c r="JA317">
        <v>1.4391620000000001</v>
      </c>
      <c r="JB317">
        <v>0.57143820000000001</v>
      </c>
      <c r="JC317">
        <v>30.01163</v>
      </c>
      <c r="JD317" s="1">
        <v>3.5862300000000001E-3</v>
      </c>
      <c r="JE317">
        <v>1.2224969999999999</v>
      </c>
      <c r="JF317">
        <v>0.57127209999999995</v>
      </c>
      <c r="JG317">
        <v>31.04683</v>
      </c>
      <c r="JH317" s="1">
        <v>2.974656E-3</v>
      </c>
      <c r="JI317">
        <v>1.0152810000000001</v>
      </c>
      <c r="JJ317">
        <v>0.5711387</v>
      </c>
      <c r="JK317">
        <v>31.2913</v>
      </c>
      <c r="JL317" s="1">
        <v>2.418253E-3</v>
      </c>
      <c r="JM317">
        <v>0.82614790000000005</v>
      </c>
      <c r="JN317">
        <v>0.57098360000000004</v>
      </c>
      <c r="JO317">
        <v>30.94848</v>
      </c>
      <c r="JP317" s="1">
        <v>1.94473E-3</v>
      </c>
      <c r="JQ317">
        <v>0.66460260000000004</v>
      </c>
      <c r="JR317">
        <v>0.57088139999999998</v>
      </c>
      <c r="JS317">
        <v>30.09442</v>
      </c>
      <c r="JT317" s="1">
        <v>1.5697700000000001E-3</v>
      </c>
      <c r="JU317">
        <v>0.5361996</v>
      </c>
      <c r="JV317">
        <v>0.57076059999999995</v>
      </c>
      <c r="JW317">
        <v>29.29149</v>
      </c>
      <c r="JX317" s="1">
        <v>1.2912399999999999E-3</v>
      </c>
      <c r="JY317">
        <v>0.44055149999999998</v>
      </c>
      <c r="JZ317">
        <v>0.57064729999999997</v>
      </c>
      <c r="KA317">
        <v>28.76324</v>
      </c>
      <c r="KB317" s="1">
        <v>1.0928719999999999E-3</v>
      </c>
      <c r="KC317">
        <v>0.37235059999999998</v>
      </c>
      <c r="KD317">
        <v>0.57048639999999995</v>
      </c>
      <c r="KE317">
        <v>29.09151</v>
      </c>
      <c r="KF317" s="1">
        <v>9.5283070000000002E-4</v>
      </c>
      <c r="KG317">
        <v>0.3242488</v>
      </c>
      <c r="KH317">
        <v>0.57036690000000001</v>
      </c>
      <c r="KI317">
        <v>29.593910000000001</v>
      </c>
      <c r="KJ317" s="1">
        <v>8.5124929999999999E-4</v>
      </c>
      <c r="KK317">
        <v>0.28937160000000001</v>
      </c>
      <c r="KL317">
        <v>0.57021699999999997</v>
      </c>
      <c r="KM317">
        <v>30.165559999999999</v>
      </c>
      <c r="KN317" s="1">
        <v>7.7318479999999995E-4</v>
      </c>
      <c r="KO317">
        <v>0.26268599999999998</v>
      </c>
      <c r="KP317">
        <v>0.57006069999999998</v>
      </c>
      <c r="KQ317">
        <v>30.480810000000002</v>
      </c>
      <c r="KR317" s="1">
        <v>7.1030910000000004E-4</v>
      </c>
      <c r="KS317">
        <v>0.24121429999999999</v>
      </c>
      <c r="KT317">
        <v>0.56990099999999999</v>
      </c>
      <c r="KU317">
        <v>30.13776</v>
      </c>
      <c r="KV317" s="1">
        <v>6.5818300000000001E-4</v>
      </c>
      <c r="KW317">
        <v>0.22345470000000001</v>
      </c>
      <c r="KX317">
        <v>0.56973370000000001</v>
      </c>
      <c r="KY317">
        <v>29.515899999999998</v>
      </c>
      <c r="KZ317" s="1">
        <v>6.1470630000000001E-4</v>
      </c>
      <c r="LA317">
        <v>0.20863609999999999</v>
      </c>
      <c r="LB317">
        <v>0.56956459999999998</v>
      </c>
      <c r="LC317">
        <v>28.838640000000002</v>
      </c>
      <c r="LD317" s="1">
        <v>5.7826739999999996E-4</v>
      </c>
      <c r="LE317">
        <v>0.19622139999999999</v>
      </c>
      <c r="LF317">
        <v>0.56941240000000004</v>
      </c>
      <c r="LG317">
        <v>28.555869999999999</v>
      </c>
      <c r="LH317" s="1">
        <v>5.476465E-4</v>
      </c>
      <c r="LI317">
        <v>0.185783</v>
      </c>
      <c r="LJ317">
        <v>0.56923400000000002</v>
      </c>
      <c r="LK317">
        <v>29.086770000000001</v>
      </c>
      <c r="LL317" s="1">
        <v>5.21614E-4</v>
      </c>
      <c r="LM317">
        <v>0.1769241</v>
      </c>
      <c r="LN317">
        <v>0.56908510000000001</v>
      </c>
      <c r="LO317">
        <v>29.867349999999998</v>
      </c>
      <c r="LP317" s="1">
        <v>4.9925160000000002E-4</v>
      </c>
      <c r="LQ317">
        <v>0.16932430000000001</v>
      </c>
      <c r="LR317">
        <v>0.56891849999999999</v>
      </c>
      <c r="LS317">
        <v>30.672879999999999</v>
      </c>
      <c r="LT317" s="1">
        <v>4.797162E-4</v>
      </c>
      <c r="LU317">
        <v>0.16269020000000001</v>
      </c>
      <c r="LV317">
        <v>0.56880430000000004</v>
      </c>
      <c r="LW317">
        <v>31.052890000000001</v>
      </c>
      <c r="LX317" s="1">
        <v>4.6206740000000001E-4</v>
      </c>
      <c r="LY317">
        <v>0.1566939</v>
      </c>
      <c r="LZ317">
        <v>0.56865299999999996</v>
      </c>
      <c r="MA317">
        <v>30.903009999999998</v>
      </c>
      <c r="MB317" s="1">
        <v>4.447532E-4</v>
      </c>
      <c r="MC317">
        <v>0.15103820000000001</v>
      </c>
      <c r="MD317">
        <v>0.56855429999999996</v>
      </c>
      <c r="ME317">
        <v>30.19829</v>
      </c>
      <c r="MF317" s="1">
        <v>4.269187E-4</v>
      </c>
      <c r="MG317">
        <v>0.14550270000000001</v>
      </c>
      <c r="MH317">
        <v>0.56846540000000001</v>
      </c>
      <c r="MI317">
        <v>29.410769999999999</v>
      </c>
      <c r="MJ317" s="1">
        <v>4.0924290000000002E-4</v>
      </c>
      <c r="MK317">
        <v>0.13995830000000001</v>
      </c>
      <c r="ML317">
        <v>0.56837559999999998</v>
      </c>
      <c r="MM317">
        <v>28.84085</v>
      </c>
      <c r="MN317" s="1">
        <v>3.91691E-4</v>
      </c>
      <c r="MO317">
        <v>0.13439190000000001</v>
      </c>
      <c r="MP317">
        <v>0.56830579999999997</v>
      </c>
      <c r="MQ317">
        <v>29.193449999999999</v>
      </c>
      <c r="MR317" s="1">
        <v>3.7435419999999999E-4</v>
      </c>
      <c r="MS317">
        <v>0.1288358</v>
      </c>
      <c r="MT317">
        <v>0.5682606</v>
      </c>
      <c r="MU317">
        <v>29.453990000000001</v>
      </c>
      <c r="MV317" s="1">
        <v>3.5733930000000002E-4</v>
      </c>
      <c r="MW317">
        <v>0.1233437</v>
      </c>
      <c r="MX317">
        <v>0.56821350000000004</v>
      </c>
      <c r="MY317">
        <v>29.648790000000002</v>
      </c>
      <c r="MZ317" s="1">
        <v>3.4082520000000002E-4</v>
      </c>
      <c r="NA317">
        <v>0.1179612</v>
      </c>
      <c r="NB317">
        <v>0.56819489999999995</v>
      </c>
      <c r="NC317">
        <v>29.43317</v>
      </c>
      <c r="ND317" s="1">
        <v>3.2488610000000001E-4</v>
      </c>
      <c r="NE317">
        <v>0.1127295</v>
      </c>
      <c r="NF317">
        <v>0.56815640000000001</v>
      </c>
      <c r="NG317">
        <v>29.112880000000001</v>
      </c>
      <c r="NH317" s="1">
        <v>3.0959390000000002E-4</v>
      </c>
      <c r="NI317">
        <v>0.10768850000000001</v>
      </c>
      <c r="NJ317">
        <v>0.56815720000000003</v>
      </c>
      <c r="NK317">
        <v>28.690999999999999</v>
      </c>
      <c r="NL317" s="1">
        <v>2.9502709999999999E-4</v>
      </c>
      <c r="NM317">
        <v>0.10286140000000001</v>
      </c>
      <c r="NN317">
        <v>0.56814370000000003</v>
      </c>
      <c r="NO317">
        <v>28.23901</v>
      </c>
      <c r="NP317" s="1">
        <v>2.8120849999999998E-4</v>
      </c>
      <c r="NQ317">
        <v>9.8259050000000001E-2</v>
      </c>
      <c r="NR317">
        <v>0.56811480000000003</v>
      </c>
      <c r="NS317">
        <v>27.91029</v>
      </c>
      <c r="NT317" s="1">
        <v>2.6801670000000001E-4</v>
      </c>
      <c r="NU317">
        <v>9.3851920000000005E-2</v>
      </c>
      <c r="NV317">
        <v>0.56812269999999998</v>
      </c>
      <c r="NW317">
        <v>28.49765</v>
      </c>
      <c r="NX317" s="1">
        <v>2.553271E-4</v>
      </c>
      <c r="NY317">
        <v>8.9587639999999996E-2</v>
      </c>
      <c r="NZ317">
        <v>0.56809989999999999</v>
      </c>
      <c r="OA317">
        <v>29.321210000000001</v>
      </c>
      <c r="OB317" s="1">
        <v>2.4297070000000001E-4</v>
      </c>
      <c r="OC317">
        <v>8.5422520000000002E-2</v>
      </c>
      <c r="OD317">
        <v>0.56812910000000005</v>
      </c>
      <c r="OE317">
        <v>30.002939999999999</v>
      </c>
      <c r="OF317" s="1">
        <v>2.3091839999999999E-4</v>
      </c>
      <c r="OG317">
        <v>8.1342529999999996E-2</v>
      </c>
      <c r="OH317">
        <v>0.56810689999999997</v>
      </c>
      <c r="OI317">
        <v>30.354500000000002</v>
      </c>
      <c r="OJ317" s="1">
        <v>2.193029E-4</v>
      </c>
      <c r="OK317">
        <v>7.7392249999999996E-2</v>
      </c>
    </row>
    <row r="318" spans="1:401" x14ac:dyDescent="0.35">
      <c r="A318">
        <v>324</v>
      </c>
      <c r="B318" t="s">
        <v>4</v>
      </c>
      <c r="C318" t="s">
        <v>181</v>
      </c>
      <c r="D318" t="s">
        <v>324</v>
      </c>
      <c r="E318">
        <v>808.4606</v>
      </c>
      <c r="F318">
        <v>0.92165600000000003</v>
      </c>
      <c r="G318">
        <v>24.787220000000001</v>
      </c>
      <c r="H318">
        <v>0</v>
      </c>
      <c r="I318">
        <v>0</v>
      </c>
      <c r="J318">
        <v>0.91901960000000005</v>
      </c>
      <c r="K318">
        <v>25.03593</v>
      </c>
      <c r="L318">
        <v>0</v>
      </c>
      <c r="M318">
        <v>0</v>
      </c>
      <c r="N318">
        <v>0.91640379999999999</v>
      </c>
      <c r="O318">
        <v>25.264109999999999</v>
      </c>
      <c r="P318">
        <v>0</v>
      </c>
      <c r="Q318">
        <v>0</v>
      </c>
      <c r="R318">
        <v>0.91379120000000003</v>
      </c>
      <c r="S318">
        <v>25.223279999999999</v>
      </c>
      <c r="T318">
        <v>0</v>
      </c>
      <c r="U318">
        <v>0</v>
      </c>
      <c r="V318">
        <v>0.91132100000000005</v>
      </c>
      <c r="W318">
        <v>24.777200000000001</v>
      </c>
      <c r="X318">
        <v>0</v>
      </c>
      <c r="Y318">
        <v>0</v>
      </c>
      <c r="Z318">
        <v>0.90894359999999996</v>
      </c>
      <c r="AA318">
        <v>24.273499999999999</v>
      </c>
      <c r="AB318">
        <v>0</v>
      </c>
      <c r="AC318">
        <v>0</v>
      </c>
      <c r="AD318">
        <v>0.90660189999999996</v>
      </c>
      <c r="AE318">
        <v>23.912649999999999</v>
      </c>
      <c r="AF318">
        <v>0</v>
      </c>
      <c r="AG318">
        <v>0</v>
      </c>
      <c r="AH318">
        <v>0.90449860000000004</v>
      </c>
      <c r="AI318">
        <v>24.168949999999999</v>
      </c>
      <c r="AJ318">
        <v>0</v>
      </c>
      <c r="AK318">
        <v>0</v>
      </c>
      <c r="AL318">
        <v>0.90224000000000004</v>
      </c>
      <c r="AM318">
        <v>24.675319999999999</v>
      </c>
      <c r="AN318">
        <v>0</v>
      </c>
      <c r="AO318">
        <v>0</v>
      </c>
      <c r="AP318">
        <v>0.89981409999999995</v>
      </c>
      <c r="AQ318">
        <v>25.319870000000002</v>
      </c>
      <c r="AR318">
        <v>0</v>
      </c>
      <c r="AS318">
        <v>0</v>
      </c>
      <c r="AT318">
        <v>0.89711589999999997</v>
      </c>
      <c r="AU318">
        <v>25.786650000000002</v>
      </c>
      <c r="AV318">
        <v>0</v>
      </c>
      <c r="AW318">
        <v>0</v>
      </c>
      <c r="AX318">
        <v>0.89407289999999995</v>
      </c>
      <c r="AY318">
        <v>25.807279999999999</v>
      </c>
      <c r="AZ318">
        <v>0</v>
      </c>
      <c r="BA318">
        <v>0</v>
      </c>
      <c r="BB318">
        <v>0.89081250000000001</v>
      </c>
      <c r="BC318">
        <v>25.603629999999999</v>
      </c>
      <c r="BD318">
        <v>0</v>
      </c>
      <c r="BE318">
        <v>0</v>
      </c>
      <c r="BF318">
        <v>0.88751389999999997</v>
      </c>
      <c r="BG318">
        <v>25.303450000000002</v>
      </c>
      <c r="BH318">
        <v>0</v>
      </c>
      <c r="BI318">
        <v>0</v>
      </c>
      <c r="BJ318">
        <v>0.88483009999999995</v>
      </c>
      <c r="BK318">
        <v>25.230060000000002</v>
      </c>
      <c r="BL318">
        <v>0</v>
      </c>
      <c r="BM318">
        <v>0</v>
      </c>
      <c r="BN318">
        <v>0.88261369999999995</v>
      </c>
      <c r="BO318">
        <v>25.791260000000001</v>
      </c>
      <c r="BP318">
        <v>7.3923439999999998E-30</v>
      </c>
      <c r="BQ318">
        <v>2.0725389999999999E-27</v>
      </c>
      <c r="BR318">
        <v>0.88056699999999999</v>
      </c>
      <c r="BS318">
        <v>26.46801</v>
      </c>
      <c r="BT318" s="1">
        <v>8.1859099999999995E-21</v>
      </c>
      <c r="BU318" s="1">
        <v>1.8114259999999999E-18</v>
      </c>
      <c r="BV318">
        <v>0.87858930000000002</v>
      </c>
      <c r="BW318">
        <v>27.160350000000001</v>
      </c>
      <c r="BX318" s="1">
        <v>7.0641530000000005E-14</v>
      </c>
      <c r="BY318" s="1">
        <v>1.3994879999999999E-11</v>
      </c>
      <c r="BZ318">
        <v>0.87673639999999997</v>
      </c>
      <c r="CA318">
        <v>27.569859999999998</v>
      </c>
      <c r="CB318" s="1">
        <v>2.3158079999999999E-9</v>
      </c>
      <c r="CC318" s="1">
        <v>5.07603E-7</v>
      </c>
      <c r="CD318">
        <v>0.87469790000000003</v>
      </c>
      <c r="CE318">
        <v>27.562270000000002</v>
      </c>
      <c r="CF318" s="1">
        <v>2.0727730000000002E-6</v>
      </c>
      <c r="CG318" s="1">
        <v>4.7829120000000001E-4</v>
      </c>
      <c r="CH318">
        <v>0.8725735</v>
      </c>
      <c r="CI318">
        <v>27.18759</v>
      </c>
      <c r="CJ318" s="1">
        <v>3.3976299999999998E-4</v>
      </c>
      <c r="CK318" s="1">
        <v>8.1578460000000005E-2</v>
      </c>
      <c r="CL318">
        <v>0.87016099999999996</v>
      </c>
      <c r="CM318">
        <v>26.792020000000001</v>
      </c>
      <c r="CN318" s="1">
        <v>1.691144E-2</v>
      </c>
      <c r="CO318" s="1">
        <v>4.1946079999999997</v>
      </c>
      <c r="CP318">
        <v>0.86701830000000002</v>
      </c>
      <c r="CQ318">
        <v>26.668289999999999</v>
      </c>
      <c r="CR318" s="1">
        <v>0.32966319999999999</v>
      </c>
      <c r="CS318" s="1">
        <v>84.156689999999998</v>
      </c>
      <c r="CT318">
        <v>0.86358029999999997</v>
      </c>
      <c r="CU318">
        <v>27.00169</v>
      </c>
      <c r="CV318" s="1">
        <v>2.9733019999999999</v>
      </c>
      <c r="CW318" s="1">
        <v>778.89949999999999</v>
      </c>
      <c r="CX318">
        <v>0.85963089999999998</v>
      </c>
      <c r="CY318">
        <v>27.061509999999998</v>
      </c>
      <c r="CZ318" s="1">
        <v>14.030189999999999</v>
      </c>
      <c r="DA318">
        <v>3760.8989999999999</v>
      </c>
      <c r="DB318">
        <v>0.85528550000000003</v>
      </c>
      <c r="DC318">
        <v>27.524229999999999</v>
      </c>
      <c r="DD318" s="1">
        <v>38.086939999999998</v>
      </c>
      <c r="DE318">
        <v>10431.77</v>
      </c>
      <c r="DF318">
        <v>0.85083160000000002</v>
      </c>
      <c r="DG318">
        <v>27.915410000000001</v>
      </c>
      <c r="DH318">
        <v>64.401330000000002</v>
      </c>
      <c r="DI318">
        <v>17982.599999999999</v>
      </c>
      <c r="DJ318">
        <v>0.84612540000000003</v>
      </c>
      <c r="DK318">
        <v>28.07253</v>
      </c>
      <c r="DL318">
        <v>72.412890000000004</v>
      </c>
      <c r="DM318">
        <v>20584.11</v>
      </c>
      <c r="DN318">
        <v>0.84125209999999995</v>
      </c>
      <c r="DO318">
        <v>27.862349999999999</v>
      </c>
      <c r="DP318">
        <v>57.312179999999998</v>
      </c>
      <c r="DQ318">
        <v>16559.47</v>
      </c>
      <c r="DR318">
        <v>0.83617779999999997</v>
      </c>
      <c r="DS318">
        <v>27.56053</v>
      </c>
      <c r="DT318">
        <v>33.502420000000001</v>
      </c>
      <c r="DU318">
        <v>9826.3040000000001</v>
      </c>
      <c r="DV318">
        <v>0.83073790000000003</v>
      </c>
      <c r="DW318">
        <v>27.44849</v>
      </c>
      <c r="DX318">
        <v>15.10694</v>
      </c>
      <c r="DY318">
        <v>4492.1000000000004</v>
      </c>
      <c r="DZ318">
        <v>0.82509569999999999</v>
      </c>
      <c r="EA318">
        <v>27.945049999999998</v>
      </c>
      <c r="EB318">
        <v>5.479196</v>
      </c>
      <c r="EC318">
        <v>1649.126</v>
      </c>
      <c r="ED318">
        <v>0.81948949999999998</v>
      </c>
      <c r="EE318">
        <v>28.586960000000001</v>
      </c>
      <c r="EF318">
        <v>1.6759630000000001</v>
      </c>
      <c r="EG318">
        <v>509.49810000000002</v>
      </c>
      <c r="EH318">
        <v>0.81366709999999998</v>
      </c>
      <c r="EI318">
        <v>29.304569999999998</v>
      </c>
      <c r="EJ318">
        <v>0.47247</v>
      </c>
      <c r="EK318">
        <v>144.19800000000001</v>
      </c>
      <c r="EL318">
        <v>0.80767149999999999</v>
      </c>
      <c r="EM318">
        <v>29.847560000000001</v>
      </c>
      <c r="EN318">
        <v>0.15391949999999999</v>
      </c>
      <c r="EO318">
        <v>46.506439999999998</v>
      </c>
      <c r="EP318">
        <v>0.80201520000000004</v>
      </c>
      <c r="EQ318">
        <v>29.8978</v>
      </c>
      <c r="ER318">
        <v>8.1274760000000001E-2</v>
      </c>
      <c r="ES318">
        <v>24.03623</v>
      </c>
      <c r="ET318">
        <v>0.79672710000000002</v>
      </c>
      <c r="EU318">
        <v>29.49813</v>
      </c>
      <c r="EV318">
        <v>6.635431E-2</v>
      </c>
      <c r="EW318">
        <v>19.425740000000001</v>
      </c>
      <c r="EX318">
        <v>0.79232670000000005</v>
      </c>
      <c r="EY318">
        <v>29.073810000000002</v>
      </c>
      <c r="EZ318">
        <v>6.2407320000000002E-2</v>
      </c>
      <c r="FA318">
        <v>18.27167</v>
      </c>
      <c r="FB318">
        <v>0.78733569999999997</v>
      </c>
      <c r="FC318">
        <v>28.774329999999999</v>
      </c>
      <c r="FD318">
        <v>5.9291770000000001E-2</v>
      </c>
      <c r="FE318">
        <v>17.419119999999999</v>
      </c>
      <c r="FF318">
        <v>0.78215440000000003</v>
      </c>
      <c r="FG318">
        <v>28.9102</v>
      </c>
      <c r="FH318">
        <v>5.5443069999999997E-2</v>
      </c>
      <c r="FI318">
        <v>16.355609999999999</v>
      </c>
      <c r="FJ318">
        <v>0.77678179999999997</v>
      </c>
      <c r="FK318">
        <v>28.951830000000001</v>
      </c>
      <c r="FL318">
        <v>5.1058149999999997E-2</v>
      </c>
      <c r="FM318">
        <v>15.12476</v>
      </c>
      <c r="FN318">
        <v>0.7715033</v>
      </c>
      <c r="FO318">
        <v>28.85615</v>
      </c>
      <c r="FP318" s="1">
        <v>4.653409E-2</v>
      </c>
      <c r="FQ318">
        <v>13.837070000000001</v>
      </c>
      <c r="FR318">
        <v>0.76605179999999995</v>
      </c>
      <c r="FS318">
        <v>28.541070000000001</v>
      </c>
      <c r="FT318" s="1">
        <v>4.2133660000000003E-2</v>
      </c>
      <c r="FU318">
        <v>12.57638</v>
      </c>
      <c r="FV318">
        <v>0.7603375</v>
      </c>
      <c r="FW318">
        <v>28.144749999999998</v>
      </c>
      <c r="FX318" s="1">
        <v>3.799106E-2</v>
      </c>
      <c r="FY318">
        <v>11.386380000000001</v>
      </c>
      <c r="FZ318">
        <v>0.75512590000000002</v>
      </c>
      <c r="GA318">
        <v>27.768660000000001</v>
      </c>
      <c r="GB318" s="1">
        <v>3.4210119999999997E-2</v>
      </c>
      <c r="GC318">
        <v>10.28637</v>
      </c>
      <c r="GD318">
        <v>0.75046829999999998</v>
      </c>
      <c r="GE318">
        <v>27.495290000000001</v>
      </c>
      <c r="GF318" s="1">
        <v>3.0801329999999998E-2</v>
      </c>
      <c r="GG318">
        <v>9.2833970000000008</v>
      </c>
      <c r="GH318">
        <v>0.74602069999999998</v>
      </c>
      <c r="GI318">
        <v>27.511109999999999</v>
      </c>
      <c r="GJ318" s="1">
        <v>2.7745039999999999E-2</v>
      </c>
      <c r="GK318">
        <v>8.3811020000000003</v>
      </c>
      <c r="GL318">
        <v>0.74158670000000004</v>
      </c>
      <c r="GM318">
        <v>28.095040000000001</v>
      </c>
      <c r="GN318" s="1">
        <v>2.5002239999999998E-2</v>
      </c>
      <c r="GO318">
        <v>7.5725490000000004</v>
      </c>
      <c r="GP318">
        <v>0.73729069999999997</v>
      </c>
      <c r="GQ318">
        <v>28.819769999999998</v>
      </c>
      <c r="GR318">
        <v>2.2546690000000001E-2</v>
      </c>
      <c r="GS318">
        <v>6.8451449999999996</v>
      </c>
      <c r="GT318">
        <v>0.73306090000000002</v>
      </c>
      <c r="GU318">
        <v>29.568490000000001</v>
      </c>
      <c r="GV318" s="1">
        <v>2.0335829999999999E-2</v>
      </c>
      <c r="GW318">
        <v>6.1885760000000003</v>
      </c>
      <c r="GX318">
        <v>0.72887020000000002</v>
      </c>
      <c r="GY318">
        <v>29.935120000000001</v>
      </c>
      <c r="GZ318" s="1">
        <v>1.833342E-2</v>
      </c>
      <c r="HA318">
        <v>5.5945539999999996</v>
      </c>
      <c r="HB318">
        <v>0.72477400000000003</v>
      </c>
      <c r="HC318">
        <v>29.825150000000001</v>
      </c>
      <c r="HD318" s="1">
        <v>1.6518250000000002E-2</v>
      </c>
      <c r="HE318">
        <v>5.0558180000000004</v>
      </c>
      <c r="HF318">
        <v>0.72105269999999999</v>
      </c>
      <c r="HG318">
        <v>29.202870000000001</v>
      </c>
      <c r="HH318" s="1">
        <v>1.489211E-2</v>
      </c>
      <c r="HI318">
        <v>4.5705210000000003</v>
      </c>
      <c r="HJ318">
        <v>0.71770449999999997</v>
      </c>
      <c r="HK318">
        <v>28.62247</v>
      </c>
      <c r="HL318" s="1">
        <v>1.343071E-2</v>
      </c>
      <c r="HM318">
        <v>4.1326049999999999</v>
      </c>
      <c r="HN318">
        <v>0.71472939999999996</v>
      </c>
      <c r="HO318">
        <v>28.261279999999999</v>
      </c>
      <c r="HP318" s="1">
        <v>1.2113209999999999E-2</v>
      </c>
      <c r="HQ318">
        <v>3.7362060000000001</v>
      </c>
      <c r="HR318">
        <v>0.71225609999999995</v>
      </c>
      <c r="HS318">
        <v>28.516539999999999</v>
      </c>
      <c r="HT318" s="1">
        <v>1.0923449999999999E-2</v>
      </c>
      <c r="HU318">
        <v>3.3753519999999999</v>
      </c>
      <c r="HV318">
        <v>0.71018479999999995</v>
      </c>
      <c r="HW318">
        <v>29.084489999999999</v>
      </c>
      <c r="HX318" s="1">
        <v>9.8435090000000003E-3</v>
      </c>
      <c r="HY318">
        <v>3.0465300000000002</v>
      </c>
      <c r="HZ318">
        <v>0.70846549999999997</v>
      </c>
      <c r="IA318">
        <v>29.410730000000001</v>
      </c>
      <c r="IB318" s="1">
        <v>8.8603229999999998E-3</v>
      </c>
      <c r="IC318">
        <v>2.745914</v>
      </c>
      <c r="ID318">
        <v>0.7070419</v>
      </c>
      <c r="IE318">
        <v>29.575679999999998</v>
      </c>
      <c r="IF318" s="1">
        <v>7.958016E-3</v>
      </c>
      <c r="IG318">
        <v>2.4693480000000001</v>
      </c>
      <c r="IH318">
        <v>0.70601420000000004</v>
      </c>
      <c r="II318">
        <v>29.27834</v>
      </c>
      <c r="IJ318" s="1">
        <v>7.1265119999999998E-3</v>
      </c>
      <c r="IK318">
        <v>2.213705</v>
      </c>
      <c r="IL318">
        <v>0.70512350000000001</v>
      </c>
      <c r="IM318">
        <v>28.71331</v>
      </c>
      <c r="IN318" s="1">
        <v>6.3551989999999997E-3</v>
      </c>
      <c r="IO318">
        <v>1.9759610000000001</v>
      </c>
      <c r="IP318">
        <v>0.70441330000000002</v>
      </c>
      <c r="IQ318">
        <v>28.17295</v>
      </c>
      <c r="IR318" s="1">
        <v>5.6341029999999997E-3</v>
      </c>
      <c r="IS318">
        <v>1.753371</v>
      </c>
      <c r="IT318">
        <v>0.70385750000000002</v>
      </c>
      <c r="IU318">
        <v>28.011220000000002</v>
      </c>
      <c r="IV318" s="1">
        <v>4.9506730000000001E-3</v>
      </c>
      <c r="IW318">
        <v>1.5421370000000001</v>
      </c>
      <c r="IX318">
        <v>0.70345590000000002</v>
      </c>
      <c r="IY318">
        <v>28.897629999999999</v>
      </c>
      <c r="IZ318" s="1">
        <v>4.2904900000000001E-3</v>
      </c>
      <c r="JA318">
        <v>1.3380799999999999</v>
      </c>
      <c r="JB318">
        <v>0.70308349999999997</v>
      </c>
      <c r="JC318">
        <v>30.010529999999999</v>
      </c>
      <c r="JD318" s="1">
        <v>3.6481009999999999E-3</v>
      </c>
      <c r="JE318">
        <v>1.13916</v>
      </c>
      <c r="JF318">
        <v>0.70281020000000005</v>
      </c>
      <c r="JG318">
        <v>31.05939</v>
      </c>
      <c r="JH318" s="1">
        <v>3.032805E-3</v>
      </c>
      <c r="JI318">
        <v>0.94825839999999995</v>
      </c>
      <c r="JJ318">
        <v>0.70260330000000004</v>
      </c>
      <c r="JK318">
        <v>31.324300000000001</v>
      </c>
      <c r="JL318" s="1">
        <v>2.4698879999999999E-3</v>
      </c>
      <c r="JM318">
        <v>0.77304799999999996</v>
      </c>
      <c r="JN318">
        <v>0.70237799999999995</v>
      </c>
      <c r="JO318">
        <v>30.998660000000001</v>
      </c>
      <c r="JP318" s="1">
        <v>1.9873460000000001E-3</v>
      </c>
      <c r="JQ318">
        <v>0.62228139999999998</v>
      </c>
      <c r="JR318">
        <v>0.70222560000000001</v>
      </c>
      <c r="JS318">
        <v>30.14106</v>
      </c>
      <c r="JT318" s="1">
        <v>1.602598E-3</v>
      </c>
      <c r="JU318">
        <v>0.50162209999999996</v>
      </c>
      <c r="JV318">
        <v>0.70203119999999997</v>
      </c>
      <c r="JW318">
        <v>29.338629999999998</v>
      </c>
      <c r="JX318" s="1">
        <v>1.3150709999999999E-3</v>
      </c>
      <c r="JY318">
        <v>0.41120030000000002</v>
      </c>
      <c r="JZ318">
        <v>0.70183119999999999</v>
      </c>
      <c r="KA318">
        <v>28.793880000000001</v>
      </c>
      <c r="KB318" s="1">
        <v>1.109662E-3</v>
      </c>
      <c r="KC318">
        <v>0.34651169999999998</v>
      </c>
      <c r="KD318">
        <v>0.70165869999999997</v>
      </c>
      <c r="KE318">
        <v>29.123899999999999</v>
      </c>
      <c r="KF318" s="1">
        <v>9.6477369999999995E-4</v>
      </c>
      <c r="KG318">
        <v>0.30091250000000003</v>
      </c>
      <c r="KH318">
        <v>0.70146759999999997</v>
      </c>
      <c r="KI318">
        <v>29.608619999999998</v>
      </c>
      <c r="KJ318" s="1">
        <v>8.6011639999999999E-4</v>
      </c>
      <c r="KK318">
        <v>0.2679878</v>
      </c>
      <c r="KL318">
        <v>0.70125590000000004</v>
      </c>
      <c r="KM318">
        <v>30.188379999999999</v>
      </c>
      <c r="KN318" s="1">
        <v>7.8015419999999999E-4</v>
      </c>
      <c r="KO318">
        <v>0.2429414</v>
      </c>
      <c r="KP318">
        <v>0.70105119999999999</v>
      </c>
      <c r="KQ318">
        <v>30.5168</v>
      </c>
      <c r="KR318" s="1">
        <v>7.1600820000000003E-4</v>
      </c>
      <c r="KS318">
        <v>0.22286839999999999</v>
      </c>
      <c r="KT318">
        <v>0.70079420000000003</v>
      </c>
      <c r="KU318">
        <v>30.176539999999999</v>
      </c>
      <c r="KV318" s="1">
        <v>6.6292330000000004E-4</v>
      </c>
      <c r="KW318">
        <v>0.2063007</v>
      </c>
      <c r="KX318">
        <v>0.7005671</v>
      </c>
      <c r="KY318">
        <v>29.55134</v>
      </c>
      <c r="KZ318" s="1">
        <v>6.1867119999999996E-4</v>
      </c>
      <c r="LA318">
        <v>0.1924795</v>
      </c>
      <c r="LB318">
        <v>0.70035510000000001</v>
      </c>
      <c r="LC318">
        <v>28.871729999999999</v>
      </c>
      <c r="LD318" s="1">
        <v>5.8159719999999995E-4</v>
      </c>
      <c r="LE318">
        <v>0.1809057</v>
      </c>
      <c r="LF318">
        <v>0.70009759999999999</v>
      </c>
      <c r="LG318">
        <v>28.565650000000002</v>
      </c>
      <c r="LH318" s="1">
        <v>5.5045880000000004E-4</v>
      </c>
      <c r="LI318">
        <v>0.17118449999999999</v>
      </c>
      <c r="LJ318">
        <v>0.69988470000000003</v>
      </c>
      <c r="LK318">
        <v>29.092500000000001</v>
      </c>
      <c r="LL318" s="1">
        <v>5.2400929999999997E-4</v>
      </c>
      <c r="LM318">
        <v>0.16293820000000001</v>
      </c>
      <c r="LN318">
        <v>0.69965699999999997</v>
      </c>
      <c r="LO318">
        <v>29.859549999999999</v>
      </c>
      <c r="LP318" s="1">
        <v>5.0131700000000004E-4</v>
      </c>
      <c r="LQ318">
        <v>0.1558765</v>
      </c>
      <c r="LR318">
        <v>0.69943310000000003</v>
      </c>
      <c r="LS318">
        <v>30.677679999999999</v>
      </c>
      <c r="LT318" s="1">
        <v>4.8154520000000001E-4</v>
      </c>
      <c r="LU318">
        <v>0.14972299999999999</v>
      </c>
      <c r="LV318">
        <v>0.69922669999999998</v>
      </c>
      <c r="LW318">
        <v>31.074649999999998</v>
      </c>
      <c r="LX318" s="1">
        <v>4.6375220000000002E-4</v>
      </c>
      <c r="LY318">
        <v>0.1441875</v>
      </c>
      <c r="LZ318">
        <v>0.69904949999999999</v>
      </c>
      <c r="MA318">
        <v>30.939060000000001</v>
      </c>
      <c r="MB318" s="1">
        <v>4.46372E-4</v>
      </c>
      <c r="MC318">
        <v>0.1389833</v>
      </c>
      <c r="MD318">
        <v>0.69889049999999997</v>
      </c>
      <c r="ME318">
        <v>30.233730000000001</v>
      </c>
      <c r="MF318" s="1">
        <v>4.2851940000000001E-4</v>
      </c>
      <c r="MG318">
        <v>0.13390940000000001</v>
      </c>
      <c r="MH318">
        <v>0.69874709999999995</v>
      </c>
      <c r="MI318">
        <v>29.45317</v>
      </c>
      <c r="MJ318" s="1">
        <v>4.1084770000000001E-4</v>
      </c>
      <c r="MK318">
        <v>0.12883439999999999</v>
      </c>
      <c r="ML318">
        <v>0.69859280000000001</v>
      </c>
      <c r="MM318">
        <v>28.86552</v>
      </c>
      <c r="MN318" s="1">
        <v>3.9329000000000002E-4</v>
      </c>
      <c r="MO318">
        <v>0.1237303</v>
      </c>
      <c r="MP318">
        <v>0.69853810000000005</v>
      </c>
      <c r="MQ318">
        <v>29.216290000000001</v>
      </c>
      <c r="MR318" s="1">
        <v>3.7594519999999999E-4</v>
      </c>
      <c r="MS318">
        <v>0.1186371</v>
      </c>
      <c r="MT318">
        <v>0.69842490000000002</v>
      </c>
      <c r="MU318">
        <v>29.45757</v>
      </c>
      <c r="MV318" s="1">
        <v>3.588946E-4</v>
      </c>
      <c r="MW318">
        <v>0.1135948</v>
      </c>
      <c r="MX318">
        <v>0.69836770000000004</v>
      </c>
      <c r="MY318">
        <v>29.653390000000002</v>
      </c>
      <c r="MZ318" s="1">
        <v>3.4234000000000001E-4</v>
      </c>
      <c r="NA318">
        <v>0.1086506</v>
      </c>
      <c r="NB318">
        <v>0.69833599999999996</v>
      </c>
      <c r="NC318">
        <v>29.463170000000002</v>
      </c>
      <c r="ND318" s="1">
        <v>3.2635420000000001E-4</v>
      </c>
      <c r="NE318">
        <v>0.10384110000000001</v>
      </c>
      <c r="NF318">
        <v>0.69829649999999999</v>
      </c>
      <c r="NG318">
        <v>29.148199999999999</v>
      </c>
      <c r="NH318" s="1">
        <v>3.1100129999999998E-4</v>
      </c>
      <c r="NI318">
        <v>9.9200140000000006E-2</v>
      </c>
      <c r="NJ318">
        <v>0.69825910000000002</v>
      </c>
      <c r="NK318">
        <v>28.714279999999999</v>
      </c>
      <c r="NL318" s="1">
        <v>2.9636540000000001E-4</v>
      </c>
      <c r="NM318">
        <v>9.4754660000000004E-2</v>
      </c>
      <c r="NN318">
        <v>0.69825349999999997</v>
      </c>
      <c r="NO318">
        <v>28.265550000000001</v>
      </c>
      <c r="NP318" s="1">
        <v>2.8248059999999998E-4</v>
      </c>
      <c r="NQ318">
        <v>9.051497E-2</v>
      </c>
      <c r="NR318">
        <v>0.69822119999999999</v>
      </c>
      <c r="NS318">
        <v>27.92689</v>
      </c>
      <c r="NT318" s="1">
        <v>2.6924000000000002E-4</v>
      </c>
      <c r="NU318">
        <v>8.6456980000000003E-2</v>
      </c>
      <c r="NV318">
        <v>0.69822200000000001</v>
      </c>
      <c r="NW318">
        <v>28.52008</v>
      </c>
      <c r="NX318">
        <v>2.565124E-4</v>
      </c>
      <c r="NY318">
        <v>8.2536540000000005E-2</v>
      </c>
      <c r="NZ318">
        <v>0.69819659999999995</v>
      </c>
      <c r="OA318">
        <v>29.329149999999998</v>
      </c>
      <c r="OB318" s="1">
        <v>2.441307E-4</v>
      </c>
      <c r="OC318">
        <v>7.8708739999999999E-2</v>
      </c>
      <c r="OD318">
        <v>0.69820389999999999</v>
      </c>
      <c r="OE318">
        <v>30.0093</v>
      </c>
      <c r="OF318" s="1">
        <v>2.320511E-4</v>
      </c>
      <c r="OG318">
        <v>7.4960959999999993E-2</v>
      </c>
      <c r="OH318">
        <v>0.69819180000000003</v>
      </c>
      <c r="OI318">
        <v>30.383849999999999</v>
      </c>
      <c r="OJ318" s="1">
        <v>2.203846E-4</v>
      </c>
      <c r="OK318">
        <v>7.1321850000000006E-2</v>
      </c>
    </row>
    <row r="319" spans="1:401" x14ac:dyDescent="0.35">
      <c r="A319">
        <v>325</v>
      </c>
      <c r="B319" t="s">
        <v>4</v>
      </c>
      <c r="C319" t="s">
        <v>181</v>
      </c>
      <c r="D319" t="s">
        <v>325</v>
      </c>
      <c r="E319">
        <v>910.41629999999998</v>
      </c>
      <c r="F319">
        <v>0.92917859999999997</v>
      </c>
      <c r="G319">
        <v>24.788309999999999</v>
      </c>
      <c r="H319">
        <v>0</v>
      </c>
      <c r="I319">
        <v>0</v>
      </c>
      <c r="J319">
        <v>0.92717289999999997</v>
      </c>
      <c r="K319">
        <v>25.040140000000001</v>
      </c>
      <c r="L319">
        <v>0</v>
      </c>
      <c r="M319">
        <v>0</v>
      </c>
      <c r="N319">
        <v>0.92519149999999994</v>
      </c>
      <c r="O319">
        <v>25.271350000000002</v>
      </c>
      <c r="P319">
        <v>0</v>
      </c>
      <c r="Q319">
        <v>0</v>
      </c>
      <c r="R319">
        <v>0.92323100000000002</v>
      </c>
      <c r="S319">
        <v>25.232530000000001</v>
      </c>
      <c r="T319">
        <v>0</v>
      </c>
      <c r="U319">
        <v>0</v>
      </c>
      <c r="V319">
        <v>0.92119530000000005</v>
      </c>
      <c r="W319">
        <v>24.795200000000001</v>
      </c>
      <c r="X319">
        <v>0</v>
      </c>
      <c r="Y319">
        <v>0</v>
      </c>
      <c r="Z319">
        <v>0.91925610000000002</v>
      </c>
      <c r="AA319">
        <v>24.295500000000001</v>
      </c>
      <c r="AB319">
        <v>0</v>
      </c>
      <c r="AC319">
        <v>0</v>
      </c>
      <c r="AD319">
        <v>0.91732950000000002</v>
      </c>
      <c r="AE319">
        <v>23.92689</v>
      </c>
      <c r="AF319">
        <v>0</v>
      </c>
      <c r="AG319">
        <v>0</v>
      </c>
      <c r="AH319">
        <v>0.91562960000000004</v>
      </c>
      <c r="AI319">
        <v>24.180800000000001</v>
      </c>
      <c r="AJ319">
        <v>0</v>
      </c>
      <c r="AK319">
        <v>0</v>
      </c>
      <c r="AL319">
        <v>0.91377260000000005</v>
      </c>
      <c r="AM319">
        <v>24.67718</v>
      </c>
      <c r="AN319">
        <v>0</v>
      </c>
      <c r="AO319">
        <v>0</v>
      </c>
      <c r="AP319">
        <v>0.91178910000000002</v>
      </c>
      <c r="AQ319">
        <v>25.32349</v>
      </c>
      <c r="AR319">
        <v>0</v>
      </c>
      <c r="AS319">
        <v>0</v>
      </c>
      <c r="AT319">
        <v>0.90953779999999995</v>
      </c>
      <c r="AU319">
        <v>25.792809999999999</v>
      </c>
      <c r="AV319">
        <v>0</v>
      </c>
      <c r="AW319">
        <v>0</v>
      </c>
      <c r="AX319">
        <v>0.90702099999999997</v>
      </c>
      <c r="AY319">
        <v>25.8154</v>
      </c>
      <c r="AZ319">
        <v>0</v>
      </c>
      <c r="BA319">
        <v>0</v>
      </c>
      <c r="BB319">
        <v>0.90431890000000004</v>
      </c>
      <c r="BC319">
        <v>25.617229999999999</v>
      </c>
      <c r="BD319">
        <v>0</v>
      </c>
      <c r="BE319">
        <v>0</v>
      </c>
      <c r="BF319">
        <v>0.90156890000000001</v>
      </c>
      <c r="BG319">
        <v>25.316610000000001</v>
      </c>
      <c r="BH319">
        <v>0</v>
      </c>
      <c r="BI319">
        <v>0</v>
      </c>
      <c r="BJ319">
        <v>0.8994183</v>
      </c>
      <c r="BK319">
        <v>25.240089999999999</v>
      </c>
      <c r="BL319">
        <v>0</v>
      </c>
      <c r="BM319">
        <v>0</v>
      </c>
      <c r="BN319">
        <v>0.89779039999999999</v>
      </c>
      <c r="BO319">
        <v>25.795780000000001</v>
      </c>
      <c r="BP319">
        <v>1.501323E-30</v>
      </c>
      <c r="BQ319">
        <v>3.7929999999999998E-28</v>
      </c>
      <c r="BR319">
        <v>0.89634480000000005</v>
      </c>
      <c r="BS319">
        <v>26.46172</v>
      </c>
      <c r="BT319">
        <v>5.0720640000000003E-21</v>
      </c>
      <c r="BU319" s="1">
        <v>1.0354649999999999E-18</v>
      </c>
      <c r="BV319">
        <v>0.89495740000000001</v>
      </c>
      <c r="BW319">
        <v>27.160350000000001</v>
      </c>
      <c r="BX319" s="1">
        <v>2.729596E-14</v>
      </c>
      <c r="BY319" s="1">
        <v>4.9905570000000004E-12</v>
      </c>
      <c r="BZ319">
        <v>0.89368259999999999</v>
      </c>
      <c r="CA319">
        <v>27.569859999999998</v>
      </c>
      <c r="CB319" s="1">
        <v>1.3670380000000001E-9</v>
      </c>
      <c r="CC319" s="1">
        <v>2.8143479999999999E-7</v>
      </c>
      <c r="CD319">
        <v>0.89231369999999999</v>
      </c>
      <c r="CE319">
        <v>27.564699999999998</v>
      </c>
      <c r="CF319" s="1">
        <v>1.3922650000000001E-6</v>
      </c>
      <c r="CG319" s="1">
        <v>3.0046100000000002E-4</v>
      </c>
      <c r="CH319">
        <v>0.89085689999999995</v>
      </c>
      <c r="CI319">
        <v>27.194749999999999</v>
      </c>
      <c r="CJ319" s="1">
        <v>2.4870589999999998E-4</v>
      </c>
      <c r="CK319" s="1">
        <v>5.5572549999999998E-2</v>
      </c>
      <c r="CL319">
        <v>0.88916079999999997</v>
      </c>
      <c r="CM319">
        <v>26.803550000000001</v>
      </c>
      <c r="CN319" s="1">
        <v>1.324735E-2</v>
      </c>
      <c r="CO319" s="1">
        <v>3.0426069999999998</v>
      </c>
      <c r="CP319">
        <v>0.88713430000000004</v>
      </c>
      <c r="CQ319">
        <v>26.674769999999999</v>
      </c>
      <c r="CR319" s="1">
        <v>0.2732965</v>
      </c>
      <c r="CS319" s="1">
        <v>64.279619999999994</v>
      </c>
      <c r="CT319">
        <v>0.88523350000000001</v>
      </c>
      <c r="CU319">
        <v>27.0077</v>
      </c>
      <c r="CV319" s="1">
        <v>2.5883560000000001</v>
      </c>
      <c r="CW319">
        <v>621.6771</v>
      </c>
      <c r="CX319">
        <v>0.88291830000000004</v>
      </c>
      <c r="CY319">
        <v>27.05753</v>
      </c>
      <c r="CZ319" s="1">
        <v>12.745290000000001</v>
      </c>
      <c r="DA319">
        <v>3117.7460000000001</v>
      </c>
      <c r="DB319">
        <v>0.88036320000000001</v>
      </c>
      <c r="DC319">
        <v>27.525639999999999</v>
      </c>
      <c r="DD319">
        <v>35.916960000000003</v>
      </c>
      <c r="DE319">
        <v>8937.7469999999994</v>
      </c>
      <c r="DF319">
        <v>0.87766710000000003</v>
      </c>
      <c r="DG319">
        <v>27.903410000000001</v>
      </c>
      <c r="DH319">
        <v>62.768360000000001</v>
      </c>
      <c r="DI319">
        <v>15858.42</v>
      </c>
      <c r="DJ319">
        <v>0.87419880000000005</v>
      </c>
      <c r="DK319">
        <v>28.063459999999999</v>
      </c>
      <c r="DL319">
        <v>72.632890000000003</v>
      </c>
      <c r="DM319">
        <v>18606.57</v>
      </c>
      <c r="DN319">
        <v>0.87065919999999997</v>
      </c>
      <c r="DO319">
        <v>27.861619999999998</v>
      </c>
      <c r="DP319">
        <v>59.003720000000001</v>
      </c>
      <c r="DQ319">
        <v>15311.71</v>
      </c>
      <c r="DR319">
        <v>0.86697290000000005</v>
      </c>
      <c r="DS319">
        <v>27.565110000000001</v>
      </c>
      <c r="DT319">
        <v>35.279980000000002</v>
      </c>
      <c r="DU319">
        <v>9263.5010000000002</v>
      </c>
      <c r="DV319">
        <v>0.86305290000000001</v>
      </c>
      <c r="DW319">
        <v>27.453849999999999</v>
      </c>
      <c r="DX319">
        <v>16.225580000000001</v>
      </c>
      <c r="DY319">
        <v>4306.4979999999996</v>
      </c>
      <c r="DZ319">
        <v>0.85893260000000005</v>
      </c>
      <c r="EA319">
        <v>27.95476</v>
      </c>
      <c r="EB319">
        <v>5.9837429999999996</v>
      </c>
      <c r="EC319">
        <v>1603.558</v>
      </c>
      <c r="ED319">
        <v>0.85505220000000004</v>
      </c>
      <c r="EE319">
        <v>28.586970000000001</v>
      </c>
      <c r="EF319">
        <v>1.8530310000000001</v>
      </c>
      <c r="EG319">
        <v>500.61500000000001</v>
      </c>
      <c r="EH319">
        <v>0.85098799999999997</v>
      </c>
      <c r="EI319">
        <v>29.304569999999998</v>
      </c>
      <c r="EJ319">
        <v>0.52336539999999998</v>
      </c>
      <c r="EK319">
        <v>141.94970000000001</v>
      </c>
      <c r="EL319">
        <v>0.84700699999999995</v>
      </c>
      <c r="EM319">
        <v>29.847570000000001</v>
      </c>
      <c r="EN319">
        <v>0.16635539999999999</v>
      </c>
      <c r="EO319">
        <v>44.868290000000002</v>
      </c>
      <c r="EP319">
        <v>0.84351319999999996</v>
      </c>
      <c r="EQ319">
        <v>29.890799999999999</v>
      </c>
      <c r="ER319">
        <v>8.3926490000000006E-2</v>
      </c>
      <c r="ES319">
        <v>22.303750000000001</v>
      </c>
      <c r="ET319">
        <v>0.8405087</v>
      </c>
      <c r="EU319">
        <v>29.497530000000001</v>
      </c>
      <c r="EV319">
        <v>6.6914769999999998E-2</v>
      </c>
      <c r="EW319">
        <v>17.645510000000002</v>
      </c>
      <c r="EX319">
        <v>0.83606239999999998</v>
      </c>
      <c r="EY319">
        <v>29.082709999999999</v>
      </c>
      <c r="EZ319">
        <v>6.2644240000000004E-2</v>
      </c>
      <c r="FA319">
        <v>16.531389999999998</v>
      </c>
      <c r="FB319">
        <v>0.83107200000000003</v>
      </c>
      <c r="FC319">
        <v>28.77976</v>
      </c>
      <c r="FD319">
        <v>5.9563350000000001E-2</v>
      </c>
      <c r="FE319">
        <v>15.771940000000001</v>
      </c>
      <c r="FF319">
        <v>0.82585359999999997</v>
      </c>
      <c r="FG319">
        <v>28.922049999999999</v>
      </c>
      <c r="FH319">
        <v>5.5775230000000002E-2</v>
      </c>
      <c r="FI319">
        <v>14.829219999999999</v>
      </c>
      <c r="FJ319">
        <v>0.82047170000000003</v>
      </c>
      <c r="FK319">
        <v>28.964849999999998</v>
      </c>
      <c r="FL319">
        <v>5.1421420000000002E-2</v>
      </c>
      <c r="FM319">
        <v>13.72871</v>
      </c>
      <c r="FN319">
        <v>0.81516310000000003</v>
      </c>
      <c r="FO319">
        <v>28.866119999999999</v>
      </c>
      <c r="FP319">
        <v>4.6900579999999997E-2</v>
      </c>
      <c r="FQ319">
        <v>12.5695</v>
      </c>
      <c r="FR319">
        <v>0.80974829999999998</v>
      </c>
      <c r="FS319">
        <v>28.557269999999999</v>
      </c>
      <c r="FT319" s="1">
        <v>4.2485509999999997E-2</v>
      </c>
      <c r="FU319">
        <v>11.42975</v>
      </c>
      <c r="FV319">
        <v>0.80405720000000003</v>
      </c>
      <c r="FW319">
        <v>28.146350000000002</v>
      </c>
      <c r="FX319" s="1">
        <v>3.8320600000000003E-2</v>
      </c>
      <c r="FY319">
        <v>10.35182</v>
      </c>
      <c r="FZ319">
        <v>0.79919879999999999</v>
      </c>
      <c r="GA319">
        <v>27.768370000000001</v>
      </c>
      <c r="GB319" s="1">
        <v>3.4514509999999998E-2</v>
      </c>
      <c r="GC319">
        <v>9.3540939999999999</v>
      </c>
      <c r="GD319">
        <v>0.79503990000000002</v>
      </c>
      <c r="GE319">
        <v>27.485769999999999</v>
      </c>
      <c r="GF319" s="1">
        <v>3.107789E-2</v>
      </c>
      <c r="GG319">
        <v>8.4431100000000008</v>
      </c>
      <c r="GH319">
        <v>0.79049510000000001</v>
      </c>
      <c r="GI319">
        <v>27.496390000000002</v>
      </c>
      <c r="GJ319" s="1">
        <v>2.799256E-2</v>
      </c>
      <c r="GK319">
        <v>7.624568</v>
      </c>
      <c r="GL319">
        <v>0.78554869999999999</v>
      </c>
      <c r="GM319">
        <v>28.09057</v>
      </c>
      <c r="GN319" s="1">
        <v>2.522493E-2</v>
      </c>
      <c r="GO319">
        <v>6.8914479999999996</v>
      </c>
      <c r="GP319">
        <v>0.7807809</v>
      </c>
      <c r="GQ319">
        <v>28.815200000000001</v>
      </c>
      <c r="GR319" s="1">
        <v>2.2747920000000001E-2</v>
      </c>
      <c r="GS319">
        <v>6.2316989999999999</v>
      </c>
      <c r="GT319">
        <v>0.77610639999999997</v>
      </c>
      <c r="GU319">
        <v>29.5733</v>
      </c>
      <c r="GV319" s="1">
        <v>2.051832E-2</v>
      </c>
      <c r="GW319">
        <v>5.6359050000000002</v>
      </c>
      <c r="GX319">
        <v>0.77152410000000005</v>
      </c>
      <c r="GY319">
        <v>29.94623</v>
      </c>
      <c r="GZ319" s="1">
        <v>1.8499330000000001E-2</v>
      </c>
      <c r="HA319">
        <v>5.096552</v>
      </c>
      <c r="HB319">
        <v>0.76698029999999995</v>
      </c>
      <c r="HC319">
        <v>29.839729999999999</v>
      </c>
      <c r="HD319">
        <v>1.666832E-2</v>
      </c>
      <c r="HE319">
        <v>4.60731</v>
      </c>
      <c r="HF319">
        <v>0.76283100000000004</v>
      </c>
      <c r="HG319">
        <v>29.207809999999998</v>
      </c>
      <c r="HH319" s="1">
        <v>1.502736E-2</v>
      </c>
      <c r="HI319">
        <v>4.1662720000000002</v>
      </c>
      <c r="HJ319">
        <v>0.7590903</v>
      </c>
      <c r="HK319">
        <v>28.628820000000001</v>
      </c>
      <c r="HL319" s="1">
        <v>1.355281E-2</v>
      </c>
      <c r="HM319">
        <v>3.7680530000000001</v>
      </c>
      <c r="HN319">
        <v>0.75584320000000005</v>
      </c>
      <c r="HO319">
        <v>28.258310000000002</v>
      </c>
      <c r="HP319" s="1">
        <v>1.2224290000000001E-2</v>
      </c>
      <c r="HQ319">
        <v>3.4075329999999999</v>
      </c>
      <c r="HR319">
        <v>0.75323859999999998</v>
      </c>
      <c r="HS319">
        <v>28.507370000000002</v>
      </c>
      <c r="HT319" s="1">
        <v>1.102441E-2</v>
      </c>
      <c r="HU319">
        <v>3.0797870000000001</v>
      </c>
      <c r="HV319">
        <v>0.75103109999999995</v>
      </c>
      <c r="HW319">
        <v>29.08259</v>
      </c>
      <c r="HX319" s="1">
        <v>9.9355889999999999E-3</v>
      </c>
      <c r="HY319">
        <v>2.7810440000000001</v>
      </c>
      <c r="HZ319">
        <v>0.74918260000000003</v>
      </c>
      <c r="IA319">
        <v>29.410920000000001</v>
      </c>
      <c r="IB319" s="1">
        <v>8.9445529999999992E-3</v>
      </c>
      <c r="IC319">
        <v>2.5077349999999998</v>
      </c>
      <c r="ID319">
        <v>0.74768469999999998</v>
      </c>
      <c r="IE319">
        <v>29.590779999999999</v>
      </c>
      <c r="IF319" s="1">
        <v>8.0356769999999998E-3</v>
      </c>
      <c r="IG319">
        <v>2.256167</v>
      </c>
      <c r="IH319">
        <v>0.7464305</v>
      </c>
      <c r="II319">
        <v>29.301079999999999</v>
      </c>
      <c r="IJ319" s="1">
        <v>7.1984120000000004E-3</v>
      </c>
      <c r="IK319">
        <v>2.0238019999999999</v>
      </c>
      <c r="IL319">
        <v>0.74539509999999998</v>
      </c>
      <c r="IM319">
        <v>28.72589</v>
      </c>
      <c r="IN319" s="1">
        <v>6.4221240000000004E-3</v>
      </c>
      <c r="IO319">
        <v>1.8075369999999999</v>
      </c>
      <c r="IP319">
        <v>0.74452359999999995</v>
      </c>
      <c r="IQ319">
        <v>28.1876</v>
      </c>
      <c r="IR319" s="1">
        <v>5.6970249999999997E-3</v>
      </c>
      <c r="IS319">
        <v>1.6051059999999999</v>
      </c>
      <c r="IT319">
        <v>0.74385409999999996</v>
      </c>
      <c r="IU319">
        <v>28.013100000000001</v>
      </c>
      <c r="IV319" s="1">
        <v>5.0108449999999999E-3</v>
      </c>
      <c r="IW319">
        <v>1.413133</v>
      </c>
      <c r="IX319">
        <v>0.74332609999999999</v>
      </c>
      <c r="IY319">
        <v>28.901969999999999</v>
      </c>
      <c r="IZ319" s="1">
        <v>4.3489879999999998E-3</v>
      </c>
      <c r="JA319">
        <v>1.227876</v>
      </c>
      <c r="JB319">
        <v>0.74290020000000001</v>
      </c>
      <c r="JC319">
        <v>30.006699999999999</v>
      </c>
      <c r="JD319" s="1">
        <v>3.7049729999999999E-3</v>
      </c>
      <c r="JE319">
        <v>1.0471779999999999</v>
      </c>
      <c r="JF319">
        <v>0.74257980000000001</v>
      </c>
      <c r="JG319">
        <v>31.065290000000001</v>
      </c>
      <c r="JH319" s="1">
        <v>3.0864339999999999E-3</v>
      </c>
      <c r="JI319">
        <v>0.8733301</v>
      </c>
      <c r="JJ319">
        <v>0.74229250000000002</v>
      </c>
      <c r="JK319">
        <v>31.349</v>
      </c>
      <c r="JL319" s="1">
        <v>2.5177120000000001E-3</v>
      </c>
      <c r="JM319">
        <v>0.71306060000000004</v>
      </c>
      <c r="JN319">
        <v>0.74205310000000002</v>
      </c>
      <c r="JO319">
        <v>31.039770000000001</v>
      </c>
      <c r="JP319" s="1">
        <v>2.027086E-3</v>
      </c>
      <c r="JQ319">
        <v>0.57433780000000001</v>
      </c>
      <c r="JR319">
        <v>0.74184399999999995</v>
      </c>
      <c r="JS319">
        <v>30.179549999999999</v>
      </c>
      <c r="JT319" s="1">
        <v>1.633338E-3</v>
      </c>
      <c r="JU319">
        <v>0.46269399999999999</v>
      </c>
      <c r="JV319">
        <v>0.74161270000000001</v>
      </c>
      <c r="JW319">
        <v>29.377479999999998</v>
      </c>
      <c r="JX319" s="1">
        <v>1.3374649999999999E-3</v>
      </c>
      <c r="JY319">
        <v>0.37860899999999997</v>
      </c>
      <c r="JZ319">
        <v>0.74143749999999997</v>
      </c>
      <c r="KA319">
        <v>28.818639999999998</v>
      </c>
      <c r="KB319" s="1">
        <v>1.125474E-3</v>
      </c>
      <c r="KC319">
        <v>0.31828960000000001</v>
      </c>
      <c r="KD319">
        <v>0.74120589999999997</v>
      </c>
      <c r="KE319">
        <v>29.148299999999999</v>
      </c>
      <c r="KF319" s="1">
        <v>9.7599510000000004E-4</v>
      </c>
      <c r="KG319">
        <v>0.27578540000000001</v>
      </c>
      <c r="KH319">
        <v>0.7410158</v>
      </c>
      <c r="KI319">
        <v>29.61881</v>
      </c>
      <c r="KJ319" s="1">
        <v>8.6842219999999995E-4</v>
      </c>
      <c r="KK319">
        <v>0.24519340000000001</v>
      </c>
      <c r="KL319">
        <v>0.74076830000000005</v>
      </c>
      <c r="KM319">
        <v>30.204280000000001</v>
      </c>
      <c r="KN319" s="1">
        <v>7.8664529999999998E-4</v>
      </c>
      <c r="KO319">
        <v>0.2220229</v>
      </c>
      <c r="KP319">
        <v>0.7405427</v>
      </c>
      <c r="KQ319">
        <v>30.543399999999998</v>
      </c>
      <c r="KR319" s="1">
        <v>7.2131400000000003E-4</v>
      </c>
      <c r="KS319">
        <v>0.2035226</v>
      </c>
      <c r="KT319">
        <v>0.7402822</v>
      </c>
      <c r="KU319">
        <v>30.209440000000001</v>
      </c>
      <c r="KV319" s="1">
        <v>6.6733700000000005E-4</v>
      </c>
      <c r="KW319">
        <v>0.18827060000000001</v>
      </c>
      <c r="KX319">
        <v>0.74003989999999997</v>
      </c>
      <c r="KY319">
        <v>29.580210000000001</v>
      </c>
      <c r="KZ319" s="1">
        <v>6.223604E-4</v>
      </c>
      <c r="LA319">
        <v>0.17555850000000001</v>
      </c>
      <c r="LB319">
        <v>0.73979660000000003</v>
      </c>
      <c r="LC319">
        <v>28.900359999999999</v>
      </c>
      <c r="LD319" s="1">
        <v>5.8469550000000005E-4</v>
      </c>
      <c r="LE319">
        <v>0.1649157</v>
      </c>
      <c r="LF319">
        <v>0.73952899999999999</v>
      </c>
      <c r="LG319">
        <v>28.57329</v>
      </c>
      <c r="LH319" s="1">
        <v>5.5307200000000005E-4</v>
      </c>
      <c r="LI319">
        <v>0.15597620000000001</v>
      </c>
      <c r="LJ319">
        <v>0.73925580000000002</v>
      </c>
      <c r="LK319">
        <v>29.095680000000002</v>
      </c>
      <c r="LL319" s="1">
        <v>5.2623570000000003E-4</v>
      </c>
      <c r="LM319">
        <v>0.14840519999999999</v>
      </c>
      <c r="LN319">
        <v>0.73899559999999997</v>
      </c>
      <c r="LO319">
        <v>29.851209999999998</v>
      </c>
      <c r="LP319" s="1">
        <v>5.0323930000000005E-4</v>
      </c>
      <c r="LQ319">
        <v>0.14192650000000001</v>
      </c>
      <c r="LR319">
        <v>0.73875060000000004</v>
      </c>
      <c r="LS319">
        <v>30.677600000000002</v>
      </c>
      <c r="LT319" s="1">
        <v>4.8323870000000001E-4</v>
      </c>
      <c r="LU319">
        <v>0.13629060000000001</v>
      </c>
      <c r="LV319">
        <v>0.7385311</v>
      </c>
      <c r="LW319">
        <v>31.089729999999999</v>
      </c>
      <c r="LX319" s="1">
        <v>4.65305E-4</v>
      </c>
      <c r="LY319">
        <v>0.13123489999999999</v>
      </c>
      <c r="LZ319">
        <v>0.73832200000000003</v>
      </c>
      <c r="MA319">
        <v>30.968419999999998</v>
      </c>
      <c r="MB319" s="1">
        <v>4.478657E-4</v>
      </c>
      <c r="MC319">
        <v>0.12650230000000001</v>
      </c>
      <c r="MD319">
        <v>0.73812469999999997</v>
      </c>
      <c r="ME319">
        <v>30.26294</v>
      </c>
      <c r="MF319" s="1">
        <v>4.2998850000000003E-4</v>
      </c>
      <c r="MG319">
        <v>0.12189759999999999</v>
      </c>
      <c r="MH319">
        <v>0.73794360000000003</v>
      </c>
      <c r="MI319">
        <v>29.488900000000001</v>
      </c>
      <c r="MJ319" s="1">
        <v>4.123164E-4</v>
      </c>
      <c r="MK319">
        <v>0.11729580000000001</v>
      </c>
      <c r="ML319">
        <v>0.73784070000000002</v>
      </c>
      <c r="MM319">
        <v>28.886150000000001</v>
      </c>
      <c r="MN319" s="1">
        <v>3.9476080000000002E-4</v>
      </c>
      <c r="MO319">
        <v>0.1126653</v>
      </c>
      <c r="MP319">
        <v>0.73770840000000004</v>
      </c>
      <c r="MQ319">
        <v>29.232500000000002</v>
      </c>
      <c r="MR319" s="1">
        <v>3.7740380000000001E-4</v>
      </c>
      <c r="MS319">
        <v>0.1080462</v>
      </c>
      <c r="MT319">
        <v>0.7376182</v>
      </c>
      <c r="MU319">
        <v>29.46245</v>
      </c>
      <c r="MV319" s="1">
        <v>3.6032430000000002E-4</v>
      </c>
      <c r="MW319">
        <v>0.1034636</v>
      </c>
      <c r="MX319">
        <v>0.73752209999999996</v>
      </c>
      <c r="MY319">
        <v>29.654109999999999</v>
      </c>
      <c r="MZ319" s="1">
        <v>3.4373509999999999E-4</v>
      </c>
      <c r="NA319">
        <v>9.8970879999999997E-2</v>
      </c>
      <c r="NB319">
        <v>0.73747030000000002</v>
      </c>
      <c r="NC319">
        <v>29.486229999999999</v>
      </c>
      <c r="ND319" s="1">
        <v>3.277035E-4</v>
      </c>
      <c r="NE319">
        <v>9.4597600000000004E-2</v>
      </c>
      <c r="NF319">
        <v>0.73742010000000002</v>
      </c>
      <c r="NG319">
        <v>29.177990000000001</v>
      </c>
      <c r="NH319" s="1">
        <v>3.1229560000000002E-4</v>
      </c>
      <c r="NI319">
        <v>9.0371789999999994E-2</v>
      </c>
      <c r="NJ319">
        <v>0.73739209999999999</v>
      </c>
      <c r="NK319">
        <v>28.73349</v>
      </c>
      <c r="NL319" s="1">
        <v>2.9759479999999999E-4</v>
      </c>
      <c r="NM319">
        <v>8.6321090000000003E-2</v>
      </c>
      <c r="NN319">
        <v>0.73735189999999995</v>
      </c>
      <c r="NO319">
        <v>28.28735</v>
      </c>
      <c r="NP319" s="1">
        <v>2.8364809999999999E-4</v>
      </c>
      <c r="NQ319">
        <v>8.2459409999999997E-2</v>
      </c>
      <c r="NR319">
        <v>0.73735099999999998</v>
      </c>
      <c r="NS319">
        <v>27.940439999999999</v>
      </c>
      <c r="NT319" s="1">
        <v>2.7036660000000001E-4</v>
      </c>
      <c r="NU319">
        <v>7.8765080000000001E-2</v>
      </c>
      <c r="NV319">
        <v>0.73733470000000001</v>
      </c>
      <c r="NW319">
        <v>28.53529</v>
      </c>
      <c r="NX319" s="1">
        <v>2.5760179999999999E-4</v>
      </c>
      <c r="NY319">
        <v>7.5198799999999996E-2</v>
      </c>
      <c r="NZ319">
        <v>0.73731250000000004</v>
      </c>
      <c r="OA319">
        <v>29.33389</v>
      </c>
      <c r="OB319" s="1">
        <v>2.4519489999999999E-4</v>
      </c>
      <c r="OC319">
        <v>7.1717649999999994E-2</v>
      </c>
      <c r="OD319">
        <v>0.73730929999999995</v>
      </c>
      <c r="OE319">
        <v>30.011990000000001</v>
      </c>
      <c r="OF319" s="1">
        <v>2.3308779999999999E-4</v>
      </c>
      <c r="OG319">
        <v>6.8309250000000002E-2</v>
      </c>
      <c r="OH319">
        <v>0.73731029999999997</v>
      </c>
      <c r="OI319">
        <v>30.404810000000001</v>
      </c>
      <c r="OJ319" s="1">
        <v>2.2138149999999999E-4</v>
      </c>
      <c r="OK319">
        <v>6.499626E-2</v>
      </c>
    </row>
    <row r="320" spans="1:401" x14ac:dyDescent="0.35">
      <c r="A320">
        <v>326</v>
      </c>
      <c r="B320" t="s">
        <v>4</v>
      </c>
      <c r="C320" t="s">
        <v>181</v>
      </c>
      <c r="D320" t="s">
        <v>326</v>
      </c>
      <c r="E320">
        <v>826.28229999999996</v>
      </c>
      <c r="F320">
        <v>1.522956</v>
      </c>
      <c r="G320">
        <v>24.806930000000001</v>
      </c>
      <c r="H320">
        <v>0</v>
      </c>
      <c r="I320">
        <v>0</v>
      </c>
      <c r="J320">
        <v>1.518105</v>
      </c>
      <c r="K320">
        <v>25.05761</v>
      </c>
      <c r="L320">
        <v>0</v>
      </c>
      <c r="M320">
        <v>0</v>
      </c>
      <c r="N320">
        <v>1.513304</v>
      </c>
      <c r="O320">
        <v>25.29421</v>
      </c>
      <c r="P320">
        <v>0</v>
      </c>
      <c r="Q320">
        <v>0</v>
      </c>
      <c r="R320">
        <v>1.5084850000000001</v>
      </c>
      <c r="S320">
        <v>25.247820000000001</v>
      </c>
      <c r="T320">
        <v>0</v>
      </c>
      <c r="U320">
        <v>0</v>
      </c>
      <c r="V320">
        <v>1.503676</v>
      </c>
      <c r="W320">
        <v>24.820340000000002</v>
      </c>
      <c r="X320">
        <v>0</v>
      </c>
      <c r="Y320">
        <v>0</v>
      </c>
      <c r="Z320">
        <v>1.4994099999999999</v>
      </c>
      <c r="AA320">
        <v>24.327279999999998</v>
      </c>
      <c r="AB320">
        <v>0</v>
      </c>
      <c r="AC320">
        <v>0</v>
      </c>
      <c r="AD320">
        <v>1.4950140000000001</v>
      </c>
      <c r="AE320">
        <v>23.951519999999999</v>
      </c>
      <c r="AF320">
        <v>0</v>
      </c>
      <c r="AG320">
        <v>0</v>
      </c>
      <c r="AH320">
        <v>1.491036</v>
      </c>
      <c r="AI320">
        <v>24.21199</v>
      </c>
      <c r="AJ320">
        <v>0</v>
      </c>
      <c r="AK320">
        <v>0</v>
      </c>
      <c r="AL320">
        <v>1.4868870000000001</v>
      </c>
      <c r="AM320">
        <v>24.697579999999999</v>
      </c>
      <c r="AN320">
        <v>0</v>
      </c>
      <c r="AO320">
        <v>0</v>
      </c>
      <c r="AP320">
        <v>1.4825010000000001</v>
      </c>
      <c r="AQ320">
        <v>25.34347</v>
      </c>
      <c r="AR320">
        <v>0</v>
      </c>
      <c r="AS320">
        <v>0</v>
      </c>
      <c r="AT320">
        <v>1.4776039999999999</v>
      </c>
      <c r="AU320">
        <v>25.814119999999999</v>
      </c>
      <c r="AV320">
        <v>0</v>
      </c>
      <c r="AW320">
        <v>0</v>
      </c>
      <c r="AX320">
        <v>1.4720549999999999</v>
      </c>
      <c r="AY320">
        <v>25.82827</v>
      </c>
      <c r="AZ320">
        <v>0</v>
      </c>
      <c r="BA320">
        <v>0</v>
      </c>
      <c r="BB320">
        <v>1.4661459999999999</v>
      </c>
      <c r="BC320">
        <v>25.638459999999998</v>
      </c>
      <c r="BD320">
        <v>0</v>
      </c>
      <c r="BE320">
        <v>0</v>
      </c>
      <c r="BF320">
        <v>1.460081</v>
      </c>
      <c r="BG320">
        <v>25.33896</v>
      </c>
      <c r="BH320">
        <v>0</v>
      </c>
      <c r="BI320">
        <v>0</v>
      </c>
      <c r="BJ320">
        <v>1.4549749999999999</v>
      </c>
      <c r="BK320">
        <v>25.265419999999999</v>
      </c>
      <c r="BL320">
        <v>0</v>
      </c>
      <c r="BM320">
        <v>0</v>
      </c>
      <c r="BN320">
        <v>1.450691</v>
      </c>
      <c r="BO320">
        <v>25.820080000000001</v>
      </c>
      <c r="BP320">
        <v>1.4881679999999999E-31</v>
      </c>
      <c r="BQ320">
        <v>3.832509E-29</v>
      </c>
      <c r="BR320">
        <v>1.4465779999999999</v>
      </c>
      <c r="BS320">
        <v>26.467359999999999</v>
      </c>
      <c r="BT320">
        <v>3.1023610000000001E-21</v>
      </c>
      <c r="BU320" s="1">
        <v>5.5793049999999997E-19</v>
      </c>
      <c r="BV320">
        <v>1.442615</v>
      </c>
      <c r="BW320">
        <v>27.166969999999999</v>
      </c>
      <c r="BX320" s="1">
        <v>1.048432E-14</v>
      </c>
      <c r="BY320" s="1">
        <v>1.568467E-12</v>
      </c>
      <c r="BZ320">
        <v>1.4389209999999999</v>
      </c>
      <c r="CA320">
        <v>27.576699999999999</v>
      </c>
      <c r="CB320" s="1">
        <v>8.3837879999999998E-10</v>
      </c>
      <c r="CC320" s="1">
        <v>1.5572339999999999E-7</v>
      </c>
      <c r="CD320">
        <v>1.435014</v>
      </c>
      <c r="CE320">
        <v>27.56643</v>
      </c>
      <c r="CF320" s="1">
        <v>9.6406680000000007E-7</v>
      </c>
      <c r="CG320" s="1">
        <v>1.9191910000000001E-4</v>
      </c>
      <c r="CH320">
        <v>1.4309099999999999</v>
      </c>
      <c r="CI320">
        <v>27.202580000000001</v>
      </c>
      <c r="CJ320" s="1">
        <v>1.8639930000000001E-4</v>
      </c>
      <c r="CK320" s="1">
        <v>3.899006E-2</v>
      </c>
      <c r="CL320">
        <v>1.426356</v>
      </c>
      <c r="CM320">
        <v>26.821069999999999</v>
      </c>
      <c r="CN320" s="1">
        <v>1.056357E-2</v>
      </c>
      <c r="CO320" s="1">
        <v>2.2984230000000001</v>
      </c>
      <c r="CP320">
        <v>1.4210989999999999</v>
      </c>
      <c r="CQ320">
        <v>26.691120000000002</v>
      </c>
      <c r="CR320" s="1">
        <v>0.22951859999999999</v>
      </c>
      <c r="CS320" s="1">
        <v>51.664160000000003</v>
      </c>
      <c r="CT320">
        <v>1.4152389999999999</v>
      </c>
      <c r="CU320">
        <v>27.025480000000002</v>
      </c>
      <c r="CV320" s="1">
        <v>2.272913</v>
      </c>
      <c r="CW320" s="1">
        <v>527.26969999999994</v>
      </c>
      <c r="CX320">
        <v>1.408577</v>
      </c>
      <c r="CY320">
        <v>27.059449999999998</v>
      </c>
      <c r="CZ320" s="1">
        <v>11.637790000000001</v>
      </c>
      <c r="DA320">
        <v>2771.3290000000002</v>
      </c>
      <c r="DB320">
        <v>1.4012530000000001</v>
      </c>
      <c r="DC320">
        <v>27.540890000000001</v>
      </c>
      <c r="DD320" s="1">
        <v>33.945079999999997</v>
      </c>
      <c r="DE320">
        <v>8278.6959999999999</v>
      </c>
      <c r="DF320">
        <v>1.3936230000000001</v>
      </c>
      <c r="DG320">
        <v>27.903369999999999</v>
      </c>
      <c r="DH320">
        <v>61.161659999999998</v>
      </c>
      <c r="DI320">
        <v>15235.48</v>
      </c>
      <c r="DJ320">
        <v>1.3855090000000001</v>
      </c>
      <c r="DK320">
        <v>28.052060000000001</v>
      </c>
      <c r="DL320">
        <v>72.741129999999998</v>
      </c>
      <c r="DM320">
        <v>18492.14</v>
      </c>
      <c r="DN320">
        <v>1.3771720000000001</v>
      </c>
      <c r="DO320">
        <v>27.863330000000001</v>
      </c>
      <c r="DP320">
        <v>60.513890000000004</v>
      </c>
      <c r="DQ320">
        <v>15660.82</v>
      </c>
      <c r="DR320">
        <v>1.3684719999999999</v>
      </c>
      <c r="DS320">
        <v>27.576699999999999</v>
      </c>
      <c r="DT320">
        <v>36.963999999999999</v>
      </c>
      <c r="DU320">
        <v>9721.6489999999994</v>
      </c>
      <c r="DV320">
        <v>1.359259</v>
      </c>
      <c r="DW320">
        <v>27.47308</v>
      </c>
      <c r="DX320">
        <v>17.32274</v>
      </c>
      <c r="DY320">
        <v>4621.3559999999998</v>
      </c>
      <c r="DZ320">
        <v>1.349586</v>
      </c>
      <c r="EA320">
        <v>27.98659</v>
      </c>
      <c r="EB320">
        <v>6.4918199999999997</v>
      </c>
      <c r="EC320">
        <v>1753.1030000000001</v>
      </c>
      <c r="ED320">
        <v>1.3403890000000001</v>
      </c>
      <c r="EE320">
        <v>28.600660000000001</v>
      </c>
      <c r="EF320">
        <v>2.0351949999999999</v>
      </c>
      <c r="EG320">
        <v>554.57680000000005</v>
      </c>
      <c r="EH320">
        <v>1.3307720000000001</v>
      </c>
      <c r="EI320">
        <v>29.317979999999999</v>
      </c>
      <c r="EJ320">
        <v>0.5766734</v>
      </c>
      <c r="EK320">
        <v>157.5128</v>
      </c>
      <c r="EL320">
        <v>1.32097</v>
      </c>
      <c r="EM320">
        <v>29.86083</v>
      </c>
      <c r="EN320">
        <v>0.17957670000000001</v>
      </c>
      <c r="EO320">
        <v>48.402900000000002</v>
      </c>
      <c r="EP320">
        <v>1.3111759999999999</v>
      </c>
      <c r="EQ320">
        <v>29.890799999999999</v>
      </c>
      <c r="ER320">
        <v>8.6787749999999997E-2</v>
      </c>
      <c r="ES320">
        <v>22.687709999999999</v>
      </c>
      <c r="ET320">
        <v>1.3026059999999999</v>
      </c>
      <c r="EU320">
        <v>29.50207</v>
      </c>
      <c r="EV320">
        <v>6.7518419999999996E-2</v>
      </c>
      <c r="EW320">
        <v>17.319120000000002</v>
      </c>
      <c r="EX320">
        <v>1.2943819999999999</v>
      </c>
      <c r="EY320">
        <v>29.103860000000001</v>
      </c>
      <c r="EZ320">
        <v>6.2876050000000003E-2</v>
      </c>
      <c r="FA320">
        <v>16.084949999999999</v>
      </c>
      <c r="FB320">
        <v>1.285758</v>
      </c>
      <c r="FC320">
        <v>28.798500000000001</v>
      </c>
      <c r="FD320">
        <v>5.9816429999999997E-2</v>
      </c>
      <c r="FE320">
        <v>15.330299999999999</v>
      </c>
      <c r="FF320">
        <v>1.276759</v>
      </c>
      <c r="FG320">
        <v>28.952850000000002</v>
      </c>
      <c r="FH320">
        <v>5.608639E-2</v>
      </c>
      <c r="FI320">
        <v>14.41464</v>
      </c>
      <c r="FJ320">
        <v>1.267436</v>
      </c>
      <c r="FK320">
        <v>28.995170000000002</v>
      </c>
      <c r="FL320">
        <v>5.1764320000000003E-2</v>
      </c>
      <c r="FM320">
        <v>13.341150000000001</v>
      </c>
      <c r="FN320">
        <v>1.258418</v>
      </c>
      <c r="FO320">
        <v>28.89385</v>
      </c>
      <c r="FP320">
        <v>4.7248470000000001E-2</v>
      </c>
      <c r="FQ320">
        <v>12.203430000000001</v>
      </c>
      <c r="FR320">
        <v>1.24922</v>
      </c>
      <c r="FS320">
        <v>28.592079999999999</v>
      </c>
      <c r="FT320" s="1">
        <v>4.2821289999999998E-2</v>
      </c>
      <c r="FU320">
        <v>11.08215</v>
      </c>
      <c r="FV320">
        <v>1.239598</v>
      </c>
      <c r="FW320">
        <v>28.159410000000001</v>
      </c>
      <c r="FX320" s="1">
        <v>3.8635790000000003E-2</v>
      </c>
      <c r="FY320">
        <v>10.02054</v>
      </c>
      <c r="FZ320">
        <v>1.230664</v>
      </c>
      <c r="GA320">
        <v>27.77542</v>
      </c>
      <c r="GB320" s="1">
        <v>3.480544E-2</v>
      </c>
      <c r="GC320">
        <v>9.0406030000000008</v>
      </c>
      <c r="GD320">
        <v>1.222618</v>
      </c>
      <c r="GE320">
        <v>27.490539999999999</v>
      </c>
      <c r="GF320" s="1">
        <v>3.134501E-2</v>
      </c>
      <c r="GG320">
        <v>8.1503829999999997</v>
      </c>
      <c r="GH320">
        <v>1.214259</v>
      </c>
      <c r="GI320">
        <v>27.498699999999999</v>
      </c>
      <c r="GJ320" s="1">
        <v>2.823082E-2</v>
      </c>
      <c r="GK320">
        <v>7.3572920000000002</v>
      </c>
      <c r="GL320">
        <v>1.2060409999999999</v>
      </c>
      <c r="GM320">
        <v>28.099920000000001</v>
      </c>
      <c r="GN320">
        <v>2.5439489999999999E-2</v>
      </c>
      <c r="GO320">
        <v>6.644844</v>
      </c>
      <c r="GP320">
        <v>1.1981310000000001</v>
      </c>
      <c r="GQ320">
        <v>28.825559999999999</v>
      </c>
      <c r="GR320" s="1">
        <v>2.2942029999999999E-2</v>
      </c>
      <c r="GS320">
        <v>6.0042030000000004</v>
      </c>
      <c r="GT320">
        <v>1.190458</v>
      </c>
      <c r="GU320">
        <v>29.598130000000001</v>
      </c>
      <c r="GV320" s="1">
        <v>2.069445E-2</v>
      </c>
      <c r="GW320">
        <v>5.4257710000000001</v>
      </c>
      <c r="GX320">
        <v>1.1829670000000001</v>
      </c>
      <c r="GY320">
        <v>29.979050000000001</v>
      </c>
      <c r="GZ320" s="1">
        <v>1.865955E-2</v>
      </c>
      <c r="HA320">
        <v>4.9024320000000001</v>
      </c>
      <c r="HB320">
        <v>1.1755150000000001</v>
      </c>
      <c r="HC320">
        <v>29.876349999999999</v>
      </c>
      <c r="HD320" s="1">
        <v>1.6813330000000001E-2</v>
      </c>
      <c r="HE320">
        <v>4.4280879999999998</v>
      </c>
      <c r="HF320">
        <v>1.168723</v>
      </c>
      <c r="HG320">
        <v>29.230509999999999</v>
      </c>
      <c r="HH320" s="1">
        <v>1.515795E-2</v>
      </c>
      <c r="HI320">
        <v>4.0006380000000004</v>
      </c>
      <c r="HJ320">
        <v>1.1626570000000001</v>
      </c>
      <c r="HK320">
        <v>28.65165</v>
      </c>
      <c r="HL320" s="1">
        <v>1.3670669999999999E-2</v>
      </c>
      <c r="HM320">
        <v>3.615027</v>
      </c>
      <c r="HN320">
        <v>1.157294</v>
      </c>
      <c r="HO320">
        <v>28.265519999999999</v>
      </c>
      <c r="HP320" s="1">
        <v>1.2331190000000001E-2</v>
      </c>
      <c r="HQ320">
        <v>3.2666390000000001</v>
      </c>
      <c r="HR320">
        <v>1.1522019999999999</v>
      </c>
      <c r="HS320">
        <v>28.509840000000001</v>
      </c>
      <c r="HT320" s="1">
        <v>1.112165E-2</v>
      </c>
      <c r="HU320">
        <v>2.9510049999999999</v>
      </c>
      <c r="HV320">
        <v>1.147805</v>
      </c>
      <c r="HW320">
        <v>29.087879999999998</v>
      </c>
      <c r="HX320" s="1">
        <v>1.0024119999999999E-2</v>
      </c>
      <c r="HY320">
        <v>2.6640779999999999</v>
      </c>
      <c r="HZ320">
        <v>1.144144</v>
      </c>
      <c r="IA320">
        <v>29.420539999999999</v>
      </c>
      <c r="IB320" s="1">
        <v>9.0254150000000002E-3</v>
      </c>
      <c r="IC320">
        <v>2.4024640000000002</v>
      </c>
      <c r="ID320">
        <v>1.1411880000000001</v>
      </c>
      <c r="IE320">
        <v>29.617090000000001</v>
      </c>
      <c r="IF320" s="1">
        <v>8.1101550000000008E-3</v>
      </c>
      <c r="IG320">
        <v>2.1617829999999998</v>
      </c>
      <c r="IH320">
        <v>1.138698</v>
      </c>
      <c r="II320">
        <v>29.33689</v>
      </c>
      <c r="IJ320" s="1">
        <v>7.2671630000000001E-3</v>
      </c>
      <c r="IK320">
        <v>1.9396640000000001</v>
      </c>
      <c r="IL320">
        <v>1.1366890000000001</v>
      </c>
      <c r="IM320">
        <v>28.745699999999999</v>
      </c>
      <c r="IN320" s="1">
        <v>6.4860899999999999E-3</v>
      </c>
      <c r="IO320">
        <v>1.733101</v>
      </c>
      <c r="IP320">
        <v>1.135062</v>
      </c>
      <c r="IQ320">
        <v>28.211120000000001</v>
      </c>
      <c r="IR320" s="1">
        <v>5.7571519999999998E-3</v>
      </c>
      <c r="IS320">
        <v>1.5399039999999999</v>
      </c>
      <c r="IT320">
        <v>1.1337900000000001</v>
      </c>
      <c r="IU320">
        <v>28.021840000000001</v>
      </c>
      <c r="IV320" s="1">
        <v>5.0682599999999998E-3</v>
      </c>
      <c r="IW320">
        <v>1.357119</v>
      </c>
      <c r="IX320">
        <v>1.132779</v>
      </c>
      <c r="IY320">
        <v>28.910509999999999</v>
      </c>
      <c r="IZ320" s="1">
        <v>4.4046700000000003E-3</v>
      </c>
      <c r="JA320">
        <v>1.1810369999999999</v>
      </c>
      <c r="JB320">
        <v>1.131993</v>
      </c>
      <c r="JC320">
        <v>30.006830000000001</v>
      </c>
      <c r="JD320" s="1">
        <v>3.7592239999999998E-3</v>
      </c>
      <c r="JE320">
        <v>1.009417</v>
      </c>
      <c r="JF320">
        <v>1.1313629999999999</v>
      </c>
      <c r="JG320">
        <v>31.073820000000001</v>
      </c>
      <c r="JH320" s="1">
        <v>3.137815E-3</v>
      </c>
      <c r="JI320">
        <v>0.84388730000000001</v>
      </c>
      <c r="JJ320">
        <v>1.130841</v>
      </c>
      <c r="JK320">
        <v>31.381440000000001</v>
      </c>
      <c r="JL320" s="1">
        <v>2.5638050000000002E-3</v>
      </c>
      <c r="JM320">
        <v>0.69042150000000002</v>
      </c>
      <c r="JN320">
        <v>1.130431</v>
      </c>
      <c r="JO320">
        <v>31.093060000000001</v>
      </c>
      <c r="JP320" s="1">
        <v>2.065674E-3</v>
      </c>
      <c r="JQ320">
        <v>0.55663790000000002</v>
      </c>
      <c r="JR320">
        <v>1.1300269999999999</v>
      </c>
      <c r="JS320">
        <v>30.231459999999998</v>
      </c>
      <c r="JT320" s="1">
        <v>1.6633710000000001E-3</v>
      </c>
      <c r="JU320">
        <v>0.44810929999999999</v>
      </c>
      <c r="JV320">
        <v>1.1296330000000001</v>
      </c>
      <c r="JW320">
        <v>29.430260000000001</v>
      </c>
      <c r="JX320" s="1">
        <v>1.359461E-3</v>
      </c>
      <c r="JY320">
        <v>0.36581609999999998</v>
      </c>
      <c r="JZ320">
        <v>1.129281</v>
      </c>
      <c r="KA320">
        <v>28.856390000000001</v>
      </c>
      <c r="KB320" s="1">
        <v>1.1410540000000001E-3</v>
      </c>
      <c r="KC320">
        <v>0.30656119999999998</v>
      </c>
      <c r="KD320">
        <v>1.1289089999999999</v>
      </c>
      <c r="KE320">
        <v>29.181699999999999</v>
      </c>
      <c r="KF320" s="1">
        <v>9.8701999999999991E-4</v>
      </c>
      <c r="KG320">
        <v>0.26477349999999999</v>
      </c>
      <c r="KH320">
        <v>1.128495</v>
      </c>
      <c r="KI320">
        <v>29.637280000000001</v>
      </c>
      <c r="KJ320" s="1">
        <v>8.7653299999999998E-4</v>
      </c>
      <c r="KK320">
        <v>0.2348219</v>
      </c>
      <c r="KL320">
        <v>1.128071</v>
      </c>
      <c r="KM320">
        <v>30.225840000000002</v>
      </c>
      <c r="KN320" s="1">
        <v>7.9295250000000004E-4</v>
      </c>
      <c r="KO320">
        <v>0.21226800000000001</v>
      </c>
      <c r="KP320">
        <v>1.127653</v>
      </c>
      <c r="KQ320">
        <v>30.577680000000001</v>
      </c>
      <c r="KR320" s="1">
        <v>7.2645399999999997E-4</v>
      </c>
      <c r="KS320">
        <v>0.194359</v>
      </c>
      <c r="KT320">
        <v>1.127221</v>
      </c>
      <c r="KU320">
        <v>30.255569999999999</v>
      </c>
      <c r="KV320" s="1">
        <v>6.716189E-4</v>
      </c>
      <c r="KW320">
        <v>0.17962939999999999</v>
      </c>
      <c r="KX320">
        <v>1.126722</v>
      </c>
      <c r="KY320">
        <v>29.61853</v>
      </c>
      <c r="KZ320" s="1">
        <v>6.2593610000000004E-4</v>
      </c>
      <c r="LA320">
        <v>0.16735610000000001</v>
      </c>
      <c r="LB320">
        <v>1.126288</v>
      </c>
      <c r="LC320">
        <v>28.94069</v>
      </c>
      <c r="LD320" s="1">
        <v>5.8769180000000005E-4</v>
      </c>
      <c r="LE320">
        <v>0.15708659999999999</v>
      </c>
      <c r="LF320">
        <v>1.125837</v>
      </c>
      <c r="LG320">
        <v>28.588229999999999</v>
      </c>
      <c r="LH320" s="1">
        <v>5.5559689999999998E-4</v>
      </c>
      <c r="LI320">
        <v>0.14846200000000001</v>
      </c>
      <c r="LJ320">
        <v>1.1253660000000001</v>
      </c>
      <c r="LK320">
        <v>29.102959999999999</v>
      </c>
      <c r="LL320" s="1">
        <v>5.2838769999999998E-4</v>
      </c>
      <c r="LM320">
        <v>0.14116680000000001</v>
      </c>
      <c r="LN320">
        <v>1.124914</v>
      </c>
      <c r="LO320">
        <v>29.84393</v>
      </c>
      <c r="LP320" s="1">
        <v>5.0509489999999997E-4</v>
      </c>
      <c r="LQ320">
        <v>0.1349332</v>
      </c>
      <c r="LR320">
        <v>1.124447</v>
      </c>
      <c r="LS320">
        <v>30.677610000000001</v>
      </c>
      <c r="LT320" s="1">
        <v>4.8487049999999999E-4</v>
      </c>
      <c r="LU320">
        <v>0.12952089999999999</v>
      </c>
      <c r="LV320">
        <v>1.124055</v>
      </c>
      <c r="LW320">
        <v>31.109919999999999</v>
      </c>
      <c r="LX320" s="1">
        <v>4.6679890000000002E-4</v>
      </c>
      <c r="LY320">
        <v>0.124685</v>
      </c>
      <c r="LZ320">
        <v>1.123669</v>
      </c>
      <c r="MA320">
        <v>31.00712</v>
      </c>
      <c r="MB320" s="1">
        <v>4.492915E-4</v>
      </c>
      <c r="MC320">
        <v>0.1201827</v>
      </c>
      <c r="MD320">
        <v>1.123305</v>
      </c>
      <c r="ME320">
        <v>30.302240000000001</v>
      </c>
      <c r="MF320" s="1">
        <v>4.3138399999999999E-4</v>
      </c>
      <c r="MG320">
        <v>0.1158107</v>
      </c>
      <c r="MH320">
        <v>1.123014</v>
      </c>
      <c r="MI320">
        <v>29.536660000000001</v>
      </c>
      <c r="MJ320" s="1">
        <v>4.137112E-4</v>
      </c>
      <c r="MK320">
        <v>0.11145430000000001</v>
      </c>
      <c r="ML320">
        <v>1.1227510000000001</v>
      </c>
      <c r="MM320">
        <v>28.918050000000001</v>
      </c>
      <c r="MN320" s="1">
        <v>3.9616519999999999E-4</v>
      </c>
      <c r="MO320">
        <v>0.10707800000000001</v>
      </c>
      <c r="MP320">
        <v>1.1225449999999999</v>
      </c>
      <c r="MQ320">
        <v>29.256070000000001</v>
      </c>
      <c r="MR320" s="1">
        <v>3.7879500000000002E-4</v>
      </c>
      <c r="MS320">
        <v>0.1027029</v>
      </c>
      <c r="MT320">
        <v>1.122358</v>
      </c>
      <c r="MU320">
        <v>29.47195</v>
      </c>
      <c r="MV320" s="1">
        <v>3.6168890000000002E-4</v>
      </c>
      <c r="MW320">
        <v>9.8357470000000002E-2</v>
      </c>
      <c r="MX320">
        <v>1.122201</v>
      </c>
      <c r="MY320">
        <v>29.651859999999999</v>
      </c>
      <c r="MZ320" s="1">
        <v>3.4506970000000001E-4</v>
      </c>
      <c r="NA320">
        <v>9.4095010000000007E-2</v>
      </c>
      <c r="NB320">
        <v>1.122072</v>
      </c>
      <c r="NC320">
        <v>29.51735</v>
      </c>
      <c r="ND320" s="1">
        <v>3.289891E-4</v>
      </c>
      <c r="NE320">
        <v>8.9943149999999999E-2</v>
      </c>
      <c r="NF320">
        <v>1.1220209999999999</v>
      </c>
      <c r="NG320">
        <v>29.218689999999999</v>
      </c>
      <c r="NH320" s="1">
        <v>3.1353119999999999E-4</v>
      </c>
      <c r="NI320">
        <v>8.5926500000000003E-2</v>
      </c>
      <c r="NJ320">
        <v>1.1219589999999999</v>
      </c>
      <c r="NK320">
        <v>28.759150000000002</v>
      </c>
      <c r="NL320" s="1">
        <v>2.9877099999999998E-4</v>
      </c>
      <c r="NM320">
        <v>8.2075190000000006E-2</v>
      </c>
      <c r="NN320">
        <v>1.1218900000000001</v>
      </c>
      <c r="NO320">
        <v>28.316549999999999</v>
      </c>
      <c r="NP320" s="1">
        <v>2.8476499999999997E-4</v>
      </c>
      <c r="NQ320">
        <v>7.8401009999999993E-2</v>
      </c>
      <c r="NR320">
        <v>1.121874</v>
      </c>
      <c r="NS320">
        <v>27.961400000000001</v>
      </c>
      <c r="NT320" s="1">
        <v>2.7144149999999999E-4</v>
      </c>
      <c r="NU320">
        <v>7.4891319999999997E-2</v>
      </c>
      <c r="NV320">
        <v>1.1218360000000001</v>
      </c>
      <c r="NW320">
        <v>28.555299999999999</v>
      </c>
      <c r="NX320" s="1">
        <v>2.5864099999999999E-4</v>
      </c>
      <c r="NY320">
        <v>7.1505319999999997E-2</v>
      </c>
      <c r="NZ320">
        <v>1.1218090000000001</v>
      </c>
      <c r="OA320">
        <v>29.344200000000001</v>
      </c>
      <c r="OB320" s="1">
        <v>2.462101E-4</v>
      </c>
      <c r="OC320">
        <v>6.8204070000000006E-2</v>
      </c>
      <c r="OD320">
        <v>1.121828</v>
      </c>
      <c r="OE320">
        <v>30.015940000000001</v>
      </c>
      <c r="OF320" s="1">
        <v>2.3407770000000001E-4</v>
      </c>
      <c r="OG320">
        <v>6.4970550000000002E-2</v>
      </c>
      <c r="OH320">
        <v>1.121804</v>
      </c>
      <c r="OI320">
        <v>30.430129999999998</v>
      </c>
      <c r="OJ320" s="1">
        <v>2.223351E-4</v>
      </c>
      <c r="OK320">
        <v>6.1825409999999997E-2</v>
      </c>
    </row>
    <row r="321" spans="1:401" x14ac:dyDescent="0.35">
      <c r="A321">
        <v>327</v>
      </c>
      <c r="B321" t="s">
        <v>4</v>
      </c>
      <c r="C321" t="s">
        <v>181</v>
      </c>
      <c r="D321" t="s">
        <v>327</v>
      </c>
      <c r="E321">
        <v>816.07150000000001</v>
      </c>
      <c r="F321">
        <v>0.73848029999999998</v>
      </c>
      <c r="G321">
        <v>24.828469999999999</v>
      </c>
      <c r="H321">
        <v>0</v>
      </c>
      <c r="I321">
        <v>0</v>
      </c>
      <c r="J321">
        <v>0.74204239999999999</v>
      </c>
      <c r="K321">
        <v>25.07526</v>
      </c>
      <c r="L321">
        <v>0</v>
      </c>
      <c r="M321">
        <v>0</v>
      </c>
      <c r="N321">
        <v>0.74573100000000003</v>
      </c>
      <c r="O321">
        <v>25.319759999999999</v>
      </c>
      <c r="P321">
        <v>0</v>
      </c>
      <c r="Q321">
        <v>0</v>
      </c>
      <c r="R321">
        <v>0.74953919999999996</v>
      </c>
      <c r="S321">
        <v>25.267420000000001</v>
      </c>
      <c r="T321">
        <v>0</v>
      </c>
      <c r="U321">
        <v>0</v>
      </c>
      <c r="V321">
        <v>0.75338159999999998</v>
      </c>
      <c r="W321">
        <v>24.84779</v>
      </c>
      <c r="X321">
        <v>0</v>
      </c>
      <c r="Y321">
        <v>0</v>
      </c>
      <c r="Z321">
        <v>0.75604830000000001</v>
      </c>
      <c r="AA321">
        <v>24.36252</v>
      </c>
      <c r="AB321">
        <v>0</v>
      </c>
      <c r="AC321">
        <v>0</v>
      </c>
      <c r="AD321">
        <v>0.75564209999999998</v>
      </c>
      <c r="AE321">
        <v>23.979299999999999</v>
      </c>
      <c r="AF321">
        <v>0</v>
      </c>
      <c r="AG321">
        <v>0</v>
      </c>
      <c r="AH321">
        <v>0.75541840000000005</v>
      </c>
      <c r="AI321">
        <v>24.245799999999999</v>
      </c>
      <c r="AJ321">
        <v>0</v>
      </c>
      <c r="AK321">
        <v>0</v>
      </c>
      <c r="AL321">
        <v>0.75510670000000002</v>
      </c>
      <c r="AM321">
        <v>24.722989999999999</v>
      </c>
      <c r="AN321">
        <v>0</v>
      </c>
      <c r="AO321">
        <v>0</v>
      </c>
      <c r="AP321">
        <v>0.75475099999999995</v>
      </c>
      <c r="AQ321">
        <v>25.36694</v>
      </c>
      <c r="AR321">
        <v>0</v>
      </c>
      <c r="AS321">
        <v>0</v>
      </c>
      <c r="AT321">
        <v>0.75424670000000005</v>
      </c>
      <c r="AU321">
        <v>25.840479999999999</v>
      </c>
      <c r="AV321">
        <v>0</v>
      </c>
      <c r="AW321">
        <v>0</v>
      </c>
      <c r="AX321">
        <v>0.75358270000000005</v>
      </c>
      <c r="AY321">
        <v>25.846270000000001</v>
      </c>
      <c r="AZ321">
        <v>0</v>
      </c>
      <c r="BA321">
        <v>0</v>
      </c>
      <c r="BB321">
        <v>0.75291779999999997</v>
      </c>
      <c r="BC321">
        <v>25.66422</v>
      </c>
      <c r="BD321">
        <v>0</v>
      </c>
      <c r="BE321">
        <v>0</v>
      </c>
      <c r="BF321">
        <v>0.75230680000000005</v>
      </c>
      <c r="BG321">
        <v>25.367450000000002</v>
      </c>
      <c r="BH321">
        <v>0</v>
      </c>
      <c r="BI321">
        <v>0</v>
      </c>
      <c r="BJ321">
        <v>0.75211099999999997</v>
      </c>
      <c r="BK321">
        <v>25.294180000000001</v>
      </c>
      <c r="BL321">
        <v>0</v>
      </c>
      <c r="BM321">
        <v>0</v>
      </c>
      <c r="BN321">
        <v>0.75244330000000004</v>
      </c>
      <c r="BO321">
        <v>25.850989999999999</v>
      </c>
      <c r="BP321">
        <v>3.4692380000000002E-32</v>
      </c>
      <c r="BQ321">
        <v>1.088839E-29</v>
      </c>
      <c r="BR321">
        <v>0.75291370000000002</v>
      </c>
      <c r="BS321">
        <v>26.481919999999999</v>
      </c>
      <c r="BT321">
        <v>1.4787349999999999E-21</v>
      </c>
      <c r="BU321" s="1">
        <v>3.2993750000000001E-19</v>
      </c>
      <c r="BV321">
        <v>0.75355030000000001</v>
      </c>
      <c r="BW321">
        <v>27.182259999999999</v>
      </c>
      <c r="BX321" s="1">
        <v>2.0458400000000001E-15</v>
      </c>
      <c r="BY321" s="1">
        <v>4.7051329999999997E-13</v>
      </c>
      <c r="BZ321">
        <v>0.7543571</v>
      </c>
      <c r="CA321">
        <v>27.592880000000001</v>
      </c>
      <c r="CB321" s="1">
        <v>4.2816100000000001E-10</v>
      </c>
      <c r="CC321" s="1">
        <v>1.008751E-7</v>
      </c>
      <c r="CD321">
        <v>0.75508280000000005</v>
      </c>
      <c r="CE321">
        <v>27.57658</v>
      </c>
      <c r="CF321" s="1">
        <v>5.854769E-7</v>
      </c>
      <c r="CG321" s="1">
        <v>1.4561420000000001E-4</v>
      </c>
      <c r="CH321">
        <v>0.75586799999999998</v>
      </c>
      <c r="CI321">
        <v>27.21725</v>
      </c>
      <c r="CJ321" s="1">
        <v>1.2620679999999999E-4</v>
      </c>
      <c r="CK321" s="1">
        <v>3.2724429999999999E-2</v>
      </c>
      <c r="CL321">
        <v>0.75656009999999996</v>
      </c>
      <c r="CM321">
        <v>26.84619</v>
      </c>
      <c r="CN321" s="1">
        <v>7.778798E-3</v>
      </c>
      <c r="CO321" s="1">
        <v>2.087132</v>
      </c>
      <c r="CP321">
        <v>0.7571833</v>
      </c>
      <c r="CQ321">
        <v>26.71565</v>
      </c>
      <c r="CR321" s="1">
        <v>0.1812182</v>
      </c>
      <c r="CS321" s="1">
        <v>50.110810000000001</v>
      </c>
      <c r="CT321">
        <v>0.75777419999999995</v>
      </c>
      <c r="CU321">
        <v>27.050529999999998</v>
      </c>
      <c r="CV321" s="1">
        <v>1.905138</v>
      </c>
      <c r="CW321" s="1">
        <v>541.34630000000004</v>
      </c>
      <c r="CX321">
        <v>0.75847549999999997</v>
      </c>
      <c r="CY321">
        <v>27.069210000000002</v>
      </c>
      <c r="CZ321" s="1">
        <v>10.27821</v>
      </c>
      <c r="DA321">
        <v>2990.9430000000002</v>
      </c>
      <c r="DB321">
        <v>0.75929570000000002</v>
      </c>
      <c r="DC321">
        <v>27.563389999999998</v>
      </c>
      <c r="DD321" s="1">
        <v>31.39095</v>
      </c>
      <c r="DE321">
        <v>9337.8019999999997</v>
      </c>
      <c r="DF321">
        <v>0.75981089999999996</v>
      </c>
      <c r="DG321">
        <v>27.909960000000002</v>
      </c>
      <c r="DH321">
        <v>58.898769999999999</v>
      </c>
      <c r="DI321">
        <v>17870.32</v>
      </c>
      <c r="DJ321">
        <v>0.75879779999999997</v>
      </c>
      <c r="DK321">
        <v>28.047550000000001</v>
      </c>
      <c r="DL321">
        <v>72.634420000000006</v>
      </c>
      <c r="DM321">
        <v>22454.39</v>
      </c>
      <c r="DN321">
        <v>0.7579941</v>
      </c>
      <c r="DO321">
        <v>27.87274</v>
      </c>
      <c r="DP321">
        <v>62.374639999999999</v>
      </c>
      <c r="DQ321">
        <v>19605.88</v>
      </c>
      <c r="DR321">
        <v>0.75724809999999998</v>
      </c>
      <c r="DS321">
        <v>27.596879999999999</v>
      </c>
      <c r="DT321">
        <v>39.193710000000003</v>
      </c>
      <c r="DU321">
        <v>12503.87</v>
      </c>
      <c r="DV321">
        <v>0.75647739999999997</v>
      </c>
      <c r="DW321">
        <v>27.49973</v>
      </c>
      <c r="DX321">
        <v>18.829149999999998</v>
      </c>
      <c r="DY321">
        <v>6086.4470000000001</v>
      </c>
      <c r="DZ321">
        <v>0.75571330000000003</v>
      </c>
      <c r="EA321">
        <v>28.027740000000001</v>
      </c>
      <c r="EB321">
        <v>7.2075079999999998</v>
      </c>
      <c r="EC321">
        <v>2356.0619999999999</v>
      </c>
      <c r="ED321">
        <v>0.75572410000000001</v>
      </c>
      <c r="EE321">
        <v>28.629709999999999</v>
      </c>
      <c r="EF321">
        <v>2.2967270000000002</v>
      </c>
      <c r="EG321">
        <v>756.94979999999998</v>
      </c>
      <c r="EH321">
        <v>0.7557663</v>
      </c>
      <c r="EI321">
        <v>29.343959999999999</v>
      </c>
      <c r="EJ321">
        <v>0.65429490000000001</v>
      </c>
      <c r="EK321">
        <v>216.16419999999999</v>
      </c>
      <c r="EL321">
        <v>0.75574799999999998</v>
      </c>
      <c r="EM321">
        <v>29.882020000000001</v>
      </c>
      <c r="EN321">
        <v>0.19901630000000001</v>
      </c>
      <c r="EO321">
        <v>65.010540000000006</v>
      </c>
      <c r="EP321">
        <v>0.75613339999999996</v>
      </c>
      <c r="EQ321">
        <v>29.896660000000001</v>
      </c>
      <c r="ER321">
        <v>9.1018779999999994E-2</v>
      </c>
      <c r="ES321">
        <v>28.861260000000001</v>
      </c>
      <c r="ET321">
        <v>0.75570990000000005</v>
      </c>
      <c r="EU321">
        <v>29.51022</v>
      </c>
      <c r="EV321">
        <v>6.8358020000000005E-2</v>
      </c>
      <c r="EW321">
        <v>21.222300000000001</v>
      </c>
      <c r="EX321">
        <v>0.75319809999999998</v>
      </c>
      <c r="EY321">
        <v>29.128270000000001</v>
      </c>
      <c r="EZ321">
        <v>6.3155740000000002E-2</v>
      </c>
      <c r="FA321">
        <v>19.528939999999999</v>
      </c>
      <c r="FB321">
        <v>0.7504883</v>
      </c>
      <c r="FC321">
        <v>28.820689999999999</v>
      </c>
      <c r="FD321">
        <v>6.0105359999999997E-2</v>
      </c>
      <c r="FE321">
        <v>18.613119999999999</v>
      </c>
      <c r="FF321">
        <v>0.74764929999999996</v>
      </c>
      <c r="FG321">
        <v>28.985620000000001</v>
      </c>
      <c r="FH321">
        <v>5.6450229999999997E-2</v>
      </c>
      <c r="FI321">
        <v>17.526689999999999</v>
      </c>
      <c r="FJ321">
        <v>0.74471799999999999</v>
      </c>
      <c r="FK321">
        <v>29.03069</v>
      </c>
      <c r="FL321">
        <v>5.2174180000000001E-2</v>
      </c>
      <c r="FM321">
        <v>16.241340000000001</v>
      </c>
      <c r="FN321">
        <v>0.74206300000000003</v>
      </c>
      <c r="FO321">
        <v>28.923960000000001</v>
      </c>
      <c r="FP321">
        <v>4.7667599999999997E-2</v>
      </c>
      <c r="FQ321">
        <v>14.8668</v>
      </c>
      <c r="FR321">
        <v>0.73938959999999998</v>
      </c>
      <c r="FS321">
        <v>28.631489999999999</v>
      </c>
      <c r="FT321" s="1">
        <v>4.3227670000000003E-2</v>
      </c>
      <c r="FU321">
        <v>13.50553</v>
      </c>
      <c r="FV321">
        <v>0.73653939999999996</v>
      </c>
      <c r="FW321">
        <v>28.177980000000002</v>
      </c>
      <c r="FX321" s="1">
        <v>3.9017219999999998E-2</v>
      </c>
      <c r="FY321">
        <v>12.21289</v>
      </c>
      <c r="FZ321">
        <v>0.73414279999999998</v>
      </c>
      <c r="GA321">
        <v>27.788430000000002</v>
      </c>
      <c r="GB321" s="1">
        <v>3.5155850000000002E-2</v>
      </c>
      <c r="GC321">
        <v>11.017289999999999</v>
      </c>
      <c r="GD321">
        <v>0.73174760000000005</v>
      </c>
      <c r="GE321">
        <v>27.497250000000001</v>
      </c>
      <c r="GF321" s="1">
        <v>3.1657449999999997E-2</v>
      </c>
      <c r="GG321">
        <v>9.9288089999999993</v>
      </c>
      <c r="GH321">
        <v>0.72796799999999995</v>
      </c>
      <c r="GI321">
        <v>27.502040000000001</v>
      </c>
      <c r="GJ321" s="1">
        <v>2.8514169999999998E-2</v>
      </c>
      <c r="GK321">
        <v>8.9621519999999997</v>
      </c>
      <c r="GL321">
        <v>0.72427929999999996</v>
      </c>
      <c r="GM321">
        <v>28.112030000000001</v>
      </c>
      <c r="GN321" s="1">
        <v>2.569536E-2</v>
      </c>
      <c r="GO321">
        <v>8.0971200000000003</v>
      </c>
      <c r="GP321">
        <v>0.72076929999999995</v>
      </c>
      <c r="GQ321">
        <v>28.83935</v>
      </c>
      <c r="GR321" s="1">
        <v>2.3173559999999999E-2</v>
      </c>
      <c r="GS321">
        <v>7.3187410000000002</v>
      </c>
      <c r="GT321">
        <v>0.7174469</v>
      </c>
      <c r="GU321">
        <v>29.622160000000001</v>
      </c>
      <c r="GV321" s="1">
        <v>2.0904860000000001E-2</v>
      </c>
      <c r="GW321">
        <v>6.6157870000000001</v>
      </c>
      <c r="GX321">
        <v>0.71426060000000002</v>
      </c>
      <c r="GY321">
        <v>30.0124</v>
      </c>
      <c r="GZ321">
        <v>1.88509E-2</v>
      </c>
      <c r="HA321">
        <v>5.9793669999999999</v>
      </c>
      <c r="HB321">
        <v>0.71106610000000003</v>
      </c>
      <c r="HC321">
        <v>29.91619</v>
      </c>
      <c r="HD321" s="1">
        <v>1.6987019999999999E-2</v>
      </c>
      <c r="HE321">
        <v>5.4024289999999997</v>
      </c>
      <c r="HF321">
        <v>0.70820870000000002</v>
      </c>
      <c r="HG321">
        <v>29.2578</v>
      </c>
      <c r="HH321" s="1">
        <v>1.5314889999999999E-2</v>
      </c>
      <c r="HI321">
        <v>4.8820480000000002</v>
      </c>
      <c r="HJ321">
        <v>0.70575480000000002</v>
      </c>
      <c r="HK321">
        <v>28.677820000000001</v>
      </c>
      <c r="HL321" s="1">
        <v>1.3812980000000001E-2</v>
      </c>
      <c r="HM321">
        <v>4.4124559999999997</v>
      </c>
      <c r="HN321">
        <v>0.7036384</v>
      </c>
      <c r="HO321">
        <v>28.277439999999999</v>
      </c>
      <c r="HP321">
        <v>1.2460260000000001E-2</v>
      </c>
      <c r="HQ321">
        <v>3.988121</v>
      </c>
      <c r="HR321">
        <v>0.70184840000000004</v>
      </c>
      <c r="HS321">
        <v>28.51118</v>
      </c>
      <c r="HT321" s="1">
        <v>1.1239549999999999E-2</v>
      </c>
      <c r="HU321">
        <v>3.6031209999999998</v>
      </c>
      <c r="HV321">
        <v>0.70015110000000003</v>
      </c>
      <c r="HW321">
        <v>29.092210000000001</v>
      </c>
      <c r="HX321" s="1">
        <v>1.013155E-2</v>
      </c>
      <c r="HY321">
        <v>3.253225</v>
      </c>
      <c r="HZ321">
        <v>0.69850210000000001</v>
      </c>
      <c r="IA321">
        <v>29.42924</v>
      </c>
      <c r="IB321" s="1">
        <v>9.1240969999999994E-3</v>
      </c>
      <c r="IC321">
        <v>2.934294</v>
      </c>
      <c r="ID321">
        <v>0.69723860000000004</v>
      </c>
      <c r="IE321">
        <v>29.64086</v>
      </c>
      <c r="IF321" s="1">
        <v>8.2014449999999999E-3</v>
      </c>
      <c r="IG321">
        <v>2.6418010000000001</v>
      </c>
      <c r="IH321">
        <v>0.69615269999999996</v>
      </c>
      <c r="II321">
        <v>29.37415</v>
      </c>
      <c r="IJ321" s="1">
        <v>7.3520060000000003E-3</v>
      </c>
      <c r="IK321">
        <v>2.3718400000000002</v>
      </c>
      <c r="IL321">
        <v>0.69527939999999999</v>
      </c>
      <c r="IM321">
        <v>28.76735</v>
      </c>
      <c r="IN321" s="1">
        <v>6.5653029999999998E-3</v>
      </c>
      <c r="IO321">
        <v>2.1207289999999999</v>
      </c>
      <c r="IP321">
        <v>0.69461919999999999</v>
      </c>
      <c r="IQ321">
        <v>28.236229999999999</v>
      </c>
      <c r="IR321" s="1">
        <v>5.8317719999999998E-3</v>
      </c>
      <c r="IS321">
        <v>1.8859589999999999</v>
      </c>
      <c r="IT321">
        <v>0.69407030000000003</v>
      </c>
      <c r="IU321">
        <v>28.031649999999999</v>
      </c>
      <c r="IV321" s="1">
        <v>5.1396200000000001E-3</v>
      </c>
      <c r="IW321">
        <v>1.6640820000000001</v>
      </c>
      <c r="IX321">
        <v>0.69365010000000005</v>
      </c>
      <c r="IY321">
        <v>28.913080000000001</v>
      </c>
      <c r="IZ321" s="1">
        <v>4.4739419999999998E-3</v>
      </c>
      <c r="JA321">
        <v>1.4505840000000001</v>
      </c>
      <c r="JB321">
        <v>0.69333199999999995</v>
      </c>
      <c r="JC321">
        <v>30.004519999999999</v>
      </c>
      <c r="JD321" s="1">
        <v>3.8268529999999999E-3</v>
      </c>
      <c r="JE321">
        <v>1.2425930000000001</v>
      </c>
      <c r="JF321">
        <v>0.69306990000000002</v>
      </c>
      <c r="JG321">
        <v>31.073920000000001</v>
      </c>
      <c r="JH321" s="1">
        <v>3.2021689999999999E-3</v>
      </c>
      <c r="JI321">
        <v>1.0414680000000001</v>
      </c>
      <c r="JJ321">
        <v>0.69286599999999998</v>
      </c>
      <c r="JK321">
        <v>31.41085</v>
      </c>
      <c r="JL321" s="1">
        <v>2.6219609999999999E-3</v>
      </c>
      <c r="JM321">
        <v>0.85394369999999997</v>
      </c>
      <c r="JN321">
        <v>0.69266749999999999</v>
      </c>
      <c r="JO321">
        <v>31.144819999999999</v>
      </c>
      <c r="JP321" s="1">
        <v>2.1147359999999999E-3</v>
      </c>
      <c r="JQ321">
        <v>0.68927819999999995</v>
      </c>
      <c r="JR321">
        <v>0.69251819999999997</v>
      </c>
      <c r="JS321">
        <v>30.284949999999998</v>
      </c>
      <c r="JT321" s="1">
        <v>1.701861E-3</v>
      </c>
      <c r="JU321">
        <v>0.55462959999999994</v>
      </c>
      <c r="JV321">
        <v>0.69235429999999998</v>
      </c>
      <c r="JW321">
        <v>29.484639999999999</v>
      </c>
      <c r="JX321" s="1">
        <v>1.3878180000000001E-3</v>
      </c>
      <c r="JY321">
        <v>0.45181719999999997</v>
      </c>
      <c r="JZ321">
        <v>0.69217229999999996</v>
      </c>
      <c r="KA321">
        <v>28.895720000000001</v>
      </c>
      <c r="KB321" s="1">
        <v>1.1611659999999999E-3</v>
      </c>
      <c r="KC321">
        <v>0.37745830000000002</v>
      </c>
      <c r="KD321">
        <v>0.69199619999999995</v>
      </c>
      <c r="KE321">
        <v>29.211980000000001</v>
      </c>
      <c r="KF321" s="1">
        <v>1.0012319999999999E-3</v>
      </c>
      <c r="KG321">
        <v>0.32496750000000002</v>
      </c>
      <c r="KH321">
        <v>0.69181040000000005</v>
      </c>
      <c r="KI321">
        <v>29.655169999999998</v>
      </c>
      <c r="KJ321" s="1">
        <v>8.8692230000000005E-4</v>
      </c>
      <c r="KK321">
        <v>0.28747929999999999</v>
      </c>
      <c r="KL321">
        <v>0.69162239999999997</v>
      </c>
      <c r="KM321">
        <v>30.243950000000002</v>
      </c>
      <c r="KN321" s="1">
        <v>8.0098880000000004E-4</v>
      </c>
      <c r="KO321">
        <v>0.2594205</v>
      </c>
      <c r="KP321">
        <v>0.69141909999999995</v>
      </c>
      <c r="KQ321">
        <v>30.608090000000001</v>
      </c>
      <c r="KR321" s="1">
        <v>7.3297119999999997E-4</v>
      </c>
      <c r="KS321">
        <v>0.23725979999999999</v>
      </c>
      <c r="KT321">
        <v>0.69120550000000003</v>
      </c>
      <c r="KU321">
        <v>30.302800000000001</v>
      </c>
      <c r="KV321" s="1">
        <v>6.7703329999999995E-4</v>
      </c>
      <c r="KW321">
        <v>0.21908530000000001</v>
      </c>
      <c r="KX321">
        <v>0.69100790000000001</v>
      </c>
      <c r="KY321">
        <v>29.657299999999999</v>
      </c>
      <c r="KZ321" s="1">
        <v>6.3045349999999996E-4</v>
      </c>
      <c r="LA321">
        <v>0.2039436</v>
      </c>
      <c r="LB321">
        <v>0.69079849999999998</v>
      </c>
      <c r="LC321">
        <v>28.982959999999999</v>
      </c>
      <c r="LD321" s="1">
        <v>5.914777E-4</v>
      </c>
      <c r="LE321">
        <v>0.19128790000000001</v>
      </c>
      <c r="LF321">
        <v>0.69058750000000002</v>
      </c>
      <c r="LG321">
        <v>28.605370000000001</v>
      </c>
      <c r="LH321" s="1">
        <v>5.5878190000000004E-4</v>
      </c>
      <c r="LI321">
        <v>0.1806624</v>
      </c>
      <c r="LJ321">
        <v>0.6903762</v>
      </c>
      <c r="LK321">
        <v>29.10859</v>
      </c>
      <c r="LL321" s="1">
        <v>5.3109960000000003E-4</v>
      </c>
      <c r="LM321">
        <v>0.171685</v>
      </c>
      <c r="LN321">
        <v>0.69014960000000003</v>
      </c>
      <c r="LO321">
        <v>29.835439999999998</v>
      </c>
      <c r="LP321" s="1">
        <v>5.0742419999999999E-4</v>
      </c>
      <c r="LQ321">
        <v>0.16402140000000001</v>
      </c>
      <c r="LR321">
        <v>0.68993870000000002</v>
      </c>
      <c r="LS321">
        <v>30.673210000000001</v>
      </c>
      <c r="LT321" s="1">
        <v>4.8690659999999999E-4</v>
      </c>
      <c r="LU321">
        <v>0.15737999999999999</v>
      </c>
      <c r="LV321">
        <v>0.68977690000000003</v>
      </c>
      <c r="LW321">
        <v>31.126539999999999</v>
      </c>
      <c r="LX321" s="1">
        <v>4.6865760000000002E-4</v>
      </c>
      <c r="LY321">
        <v>0.15147260000000001</v>
      </c>
      <c r="LZ321">
        <v>0.68958399999999997</v>
      </c>
      <c r="MA321">
        <v>31.04468</v>
      </c>
      <c r="MB321" s="1">
        <v>4.5105919999999998E-4</v>
      </c>
      <c r="MC321">
        <v>0.14599809999999999</v>
      </c>
      <c r="MD321">
        <v>0.68945690000000004</v>
      </c>
      <c r="ME321">
        <v>30.342590000000001</v>
      </c>
      <c r="MF321" s="1">
        <v>4.3311560000000002E-4</v>
      </c>
      <c r="MG321">
        <v>0.14070179999999999</v>
      </c>
      <c r="MH321">
        <v>0.68931819999999999</v>
      </c>
      <c r="MI321">
        <v>29.585429999999999</v>
      </c>
      <c r="MJ321" s="1">
        <v>4.1544290000000001E-4</v>
      </c>
      <c r="MK321">
        <v>0.13543430000000001</v>
      </c>
      <c r="ML321">
        <v>0.68921480000000002</v>
      </c>
      <c r="MM321">
        <v>28.952380000000002</v>
      </c>
      <c r="MN321" s="1">
        <v>3.9790719999999998E-4</v>
      </c>
      <c r="MO321">
        <v>0.1301455</v>
      </c>
      <c r="MP321">
        <v>0.68910839999999995</v>
      </c>
      <c r="MQ321">
        <v>29.276810000000001</v>
      </c>
      <c r="MR321" s="1">
        <v>3.8052220000000001E-4</v>
      </c>
      <c r="MS321">
        <v>0.12485010000000001</v>
      </c>
      <c r="MT321">
        <v>0.68904549999999998</v>
      </c>
      <c r="MU321">
        <v>29.483889999999999</v>
      </c>
      <c r="MV321" s="1">
        <v>3.633876E-4</v>
      </c>
      <c r="MW321">
        <v>0.1195847</v>
      </c>
      <c r="MX321">
        <v>0.68898939999999997</v>
      </c>
      <c r="MY321">
        <v>29.645849999999999</v>
      </c>
      <c r="MZ321" s="1">
        <v>3.467314E-4</v>
      </c>
      <c r="NA321">
        <v>0.11441750000000001</v>
      </c>
      <c r="NB321">
        <v>0.6889303</v>
      </c>
      <c r="NC321">
        <v>29.54626</v>
      </c>
      <c r="ND321" s="1">
        <v>3.3059760000000001E-4</v>
      </c>
      <c r="NE321">
        <v>0.10937769999999999</v>
      </c>
      <c r="NF321">
        <v>0.68890580000000001</v>
      </c>
      <c r="NG321">
        <v>29.25957</v>
      </c>
      <c r="NH321" s="1">
        <v>3.1507269999999998E-4</v>
      </c>
      <c r="NI321">
        <v>0.1044982</v>
      </c>
      <c r="NJ321">
        <v>0.68888130000000003</v>
      </c>
      <c r="NK321">
        <v>28.78594</v>
      </c>
      <c r="NL321" s="1">
        <v>3.0024380000000001E-4</v>
      </c>
      <c r="NM321">
        <v>9.98169E-2</v>
      </c>
      <c r="NN321">
        <v>0.68886689999999995</v>
      </c>
      <c r="NO321">
        <v>28.34629</v>
      </c>
      <c r="NP321" s="1">
        <v>2.861664E-4</v>
      </c>
      <c r="NQ321">
        <v>9.5347860000000006E-2</v>
      </c>
      <c r="NR321">
        <v>0.688863</v>
      </c>
      <c r="NS321">
        <v>27.983149999999998</v>
      </c>
      <c r="NT321" s="1">
        <v>2.7278589999999998E-4</v>
      </c>
      <c r="NU321">
        <v>9.1081750000000003E-2</v>
      </c>
      <c r="NV321">
        <v>0.6888436</v>
      </c>
      <c r="NW321">
        <v>28.570789999999999</v>
      </c>
      <c r="NX321" s="1">
        <v>2.5993929999999999E-4</v>
      </c>
      <c r="NY321">
        <v>8.6968859999999995E-2</v>
      </c>
      <c r="NZ321">
        <v>0.68882739999999998</v>
      </c>
      <c r="OA321">
        <v>29.353670000000001</v>
      </c>
      <c r="OB321" s="1">
        <v>2.4747860000000002E-4</v>
      </c>
      <c r="OC321">
        <v>8.2965150000000001E-2</v>
      </c>
      <c r="OD321">
        <v>0.68883859999999997</v>
      </c>
      <c r="OE321">
        <v>30.015930000000001</v>
      </c>
      <c r="OF321" s="1">
        <v>2.353155E-4</v>
      </c>
      <c r="OG321">
        <v>7.9043950000000002E-2</v>
      </c>
      <c r="OH321">
        <v>0.68882069999999995</v>
      </c>
      <c r="OI321">
        <v>30.45063</v>
      </c>
      <c r="OJ321" s="1">
        <v>2.2352790000000001E-4</v>
      </c>
      <c r="OK321">
        <v>7.5222860000000003E-2</v>
      </c>
    </row>
    <row r="322" spans="1:401" x14ac:dyDescent="0.35">
      <c r="A322">
        <v>328</v>
      </c>
      <c r="B322" t="s">
        <v>4</v>
      </c>
      <c r="C322" t="s">
        <v>181</v>
      </c>
      <c r="D322" t="s">
        <v>328</v>
      </c>
      <c r="E322">
        <v>431.09690000000001</v>
      </c>
      <c r="F322">
        <v>0.89262830000000004</v>
      </c>
      <c r="G322">
        <v>24.834910000000001</v>
      </c>
      <c r="H322">
        <v>0</v>
      </c>
      <c r="I322">
        <v>0</v>
      </c>
      <c r="J322">
        <v>0.89052640000000005</v>
      </c>
      <c r="K322">
        <v>25.078759999999999</v>
      </c>
      <c r="L322">
        <v>0</v>
      </c>
      <c r="M322">
        <v>0</v>
      </c>
      <c r="N322">
        <v>0.88846029999999998</v>
      </c>
      <c r="O322">
        <v>25.330290000000002</v>
      </c>
      <c r="P322">
        <v>0</v>
      </c>
      <c r="Q322">
        <v>0</v>
      </c>
      <c r="R322">
        <v>0.88637639999999995</v>
      </c>
      <c r="S322">
        <v>25.281860000000002</v>
      </c>
      <c r="T322">
        <v>0</v>
      </c>
      <c r="U322">
        <v>0</v>
      </c>
      <c r="V322">
        <v>0.88430010000000003</v>
      </c>
      <c r="W322">
        <v>24.866610000000001</v>
      </c>
      <c r="X322">
        <v>0</v>
      </c>
      <c r="Y322">
        <v>0</v>
      </c>
      <c r="Z322">
        <v>0.88219080000000005</v>
      </c>
      <c r="AA322">
        <v>24.386690000000002</v>
      </c>
      <c r="AB322">
        <v>0</v>
      </c>
      <c r="AC322">
        <v>0</v>
      </c>
      <c r="AD322">
        <v>0.88022400000000001</v>
      </c>
      <c r="AE322">
        <v>23.995709999999999</v>
      </c>
      <c r="AF322">
        <v>0</v>
      </c>
      <c r="AG322">
        <v>0</v>
      </c>
      <c r="AH322">
        <v>0.8784594</v>
      </c>
      <c r="AI322">
        <v>24.25882</v>
      </c>
      <c r="AJ322">
        <v>0</v>
      </c>
      <c r="AK322">
        <v>0</v>
      </c>
      <c r="AL322">
        <v>0.87664430000000004</v>
      </c>
      <c r="AM322">
        <v>24.73094</v>
      </c>
      <c r="AN322">
        <v>0</v>
      </c>
      <c r="AO322">
        <v>0</v>
      </c>
      <c r="AP322">
        <v>0.87471160000000003</v>
      </c>
      <c r="AQ322">
        <v>25.372810000000001</v>
      </c>
      <c r="AR322">
        <v>0</v>
      </c>
      <c r="AS322">
        <v>0</v>
      </c>
      <c r="AT322">
        <v>0.87252149999999995</v>
      </c>
      <c r="AU322">
        <v>25.851369999999999</v>
      </c>
      <c r="AV322">
        <v>0</v>
      </c>
      <c r="AW322">
        <v>0</v>
      </c>
      <c r="AX322">
        <v>0.87002590000000002</v>
      </c>
      <c r="AY322">
        <v>25.858969999999999</v>
      </c>
      <c r="AZ322">
        <v>0</v>
      </c>
      <c r="BA322">
        <v>0</v>
      </c>
      <c r="BB322">
        <v>0.86735600000000002</v>
      </c>
      <c r="BC322">
        <v>25.68083</v>
      </c>
      <c r="BD322">
        <v>0</v>
      </c>
      <c r="BE322">
        <v>0</v>
      </c>
      <c r="BF322">
        <v>0.86459609999999998</v>
      </c>
      <c r="BG322">
        <v>25.386659999999999</v>
      </c>
      <c r="BH322">
        <v>0</v>
      </c>
      <c r="BI322">
        <v>0</v>
      </c>
      <c r="BJ322">
        <v>0.86229619999999996</v>
      </c>
      <c r="BK322">
        <v>25.305720000000001</v>
      </c>
      <c r="BL322">
        <v>0</v>
      </c>
      <c r="BM322">
        <v>0</v>
      </c>
      <c r="BN322">
        <v>0.86053740000000001</v>
      </c>
      <c r="BO322">
        <v>25.861440000000002</v>
      </c>
      <c r="BP322">
        <v>1.0064899999999999E-32</v>
      </c>
      <c r="BQ322">
        <v>1.196068E-30</v>
      </c>
      <c r="BR322">
        <v>0.8588498</v>
      </c>
      <c r="BS322">
        <v>26.481670000000001</v>
      </c>
      <c r="BT322">
        <v>7.0088999999999995E-22</v>
      </c>
      <c r="BU322">
        <v>8.2225489999999998E-20</v>
      </c>
      <c r="BV322">
        <v>0.85730019999999996</v>
      </c>
      <c r="BW322">
        <v>27.187100000000001</v>
      </c>
      <c r="BX322" s="1">
        <v>4.7729459999999997E-16</v>
      </c>
      <c r="BY322" s="1">
        <v>5.546644E-14</v>
      </c>
      <c r="BZ322">
        <v>0.855881</v>
      </c>
      <c r="CA322">
        <v>27.600639999999999</v>
      </c>
      <c r="CB322" s="1">
        <v>2.3184710000000001E-10</v>
      </c>
      <c r="CC322" s="1">
        <v>2.8052769999999999E-8</v>
      </c>
      <c r="CD322">
        <v>0.85440199999999999</v>
      </c>
      <c r="CE322">
        <v>27.588290000000001</v>
      </c>
      <c r="CF322" s="1">
        <v>3.6840850000000001E-7</v>
      </c>
      <c r="CG322" s="1">
        <v>4.5721379999999998E-5</v>
      </c>
      <c r="CH322">
        <v>0.85287579999999996</v>
      </c>
      <c r="CI322">
        <v>27.230519999999999</v>
      </c>
      <c r="CJ322" s="1">
        <v>8.7490069999999996E-5</v>
      </c>
      <c r="CK322" s="1">
        <v>1.106496E-2</v>
      </c>
      <c r="CL322">
        <v>0.85110629999999998</v>
      </c>
      <c r="CM322">
        <v>26.865189999999998</v>
      </c>
      <c r="CN322" s="1">
        <v>5.819612E-3</v>
      </c>
      <c r="CO322" s="1">
        <v>0.74685710000000005</v>
      </c>
      <c r="CP322">
        <v>0.84905269999999999</v>
      </c>
      <c r="CQ322">
        <v>26.728490000000001</v>
      </c>
      <c r="CR322" s="1">
        <v>0.14457030000000001</v>
      </c>
      <c r="CS322" s="1">
        <v>18.79588</v>
      </c>
      <c r="CT322">
        <v>0.84663949999999999</v>
      </c>
      <c r="CU322">
        <v>27.066569999999999</v>
      </c>
      <c r="CV322" s="1">
        <v>1.6068579999999999</v>
      </c>
      <c r="CW322" s="1">
        <v>211.47200000000001</v>
      </c>
      <c r="CX322">
        <v>0.84403870000000003</v>
      </c>
      <c r="CY322">
        <v>27.077169999999999</v>
      </c>
      <c r="CZ322" s="1">
        <v>9.1054779999999997</v>
      </c>
      <c r="DA322">
        <v>1211.145</v>
      </c>
      <c r="DB322">
        <v>0.84120930000000005</v>
      </c>
      <c r="DC322">
        <v>27.573049999999999</v>
      </c>
      <c r="DD322" s="1">
        <v>29.047920000000001</v>
      </c>
      <c r="DE322">
        <v>3905.1239999999998</v>
      </c>
      <c r="DF322">
        <v>0.83802379999999999</v>
      </c>
      <c r="DG322">
        <v>27.914090000000002</v>
      </c>
      <c r="DH322">
        <v>56.650620000000004</v>
      </c>
      <c r="DI322">
        <v>7692.9380000000001</v>
      </c>
      <c r="DJ322">
        <v>0.83486459999999996</v>
      </c>
      <c r="DK322">
        <v>28.048559999999998</v>
      </c>
      <c r="DL322">
        <v>72.321719999999999</v>
      </c>
      <c r="DM322">
        <v>9913.9680000000008</v>
      </c>
      <c r="DN322">
        <v>0.83182690000000004</v>
      </c>
      <c r="DO322">
        <v>27.882560000000002</v>
      </c>
      <c r="DP322">
        <v>64.06317</v>
      </c>
      <c r="DQ322">
        <v>8858.4120000000003</v>
      </c>
      <c r="DR322">
        <v>0.82874970000000003</v>
      </c>
      <c r="DS322">
        <v>27.613910000000001</v>
      </c>
      <c r="DT322">
        <v>41.379669999999997</v>
      </c>
      <c r="DU322">
        <v>5769.7460000000001</v>
      </c>
      <c r="DV322">
        <v>0.82546439999999999</v>
      </c>
      <c r="DW322">
        <v>27.512450000000001</v>
      </c>
      <c r="DX322">
        <v>20.36984</v>
      </c>
      <c r="DY322">
        <v>2863.1610000000001</v>
      </c>
      <c r="DZ322">
        <v>0.82202500000000001</v>
      </c>
      <c r="EA322">
        <v>28.046330000000001</v>
      </c>
      <c r="EB322">
        <v>7.963457</v>
      </c>
      <c r="EC322">
        <v>1127.8209999999999</v>
      </c>
      <c r="ED322">
        <v>0.81935480000000005</v>
      </c>
      <c r="EE322">
        <v>28.642579999999999</v>
      </c>
      <c r="EF322">
        <v>2.5806300000000002</v>
      </c>
      <c r="EG322">
        <v>367.80439999999999</v>
      </c>
      <c r="EH322">
        <v>0.81649260000000001</v>
      </c>
      <c r="EI322">
        <v>29.353670000000001</v>
      </c>
      <c r="EJ322">
        <v>0.74056239999999995</v>
      </c>
      <c r="EK322">
        <v>106.0295</v>
      </c>
      <c r="EL322">
        <v>0.8134382</v>
      </c>
      <c r="EM322">
        <v>29.89433</v>
      </c>
      <c r="EN322">
        <v>0.22111149999999999</v>
      </c>
      <c r="EO322">
        <v>31.682950000000002</v>
      </c>
      <c r="EP322">
        <v>0.81071190000000004</v>
      </c>
      <c r="EQ322">
        <v>29.908629999999999</v>
      </c>
      <c r="ER322">
        <v>9.5949179999999995E-2</v>
      </c>
      <c r="ES322">
        <v>13.659789999999999</v>
      </c>
      <c r="ET322">
        <v>0.80827280000000001</v>
      </c>
      <c r="EU322">
        <v>29.520029999999998</v>
      </c>
      <c r="EV322">
        <v>6.9359820000000003E-2</v>
      </c>
      <c r="EW322">
        <v>9.8268869999999993</v>
      </c>
      <c r="EX322">
        <v>0.80467940000000004</v>
      </c>
      <c r="EY322">
        <v>29.147770000000001</v>
      </c>
      <c r="EZ322">
        <v>6.3471310000000003E-2</v>
      </c>
      <c r="FA322">
        <v>9.0049600000000005</v>
      </c>
      <c r="FB322">
        <v>0.80018599999999995</v>
      </c>
      <c r="FC322">
        <v>28.836839999999999</v>
      </c>
      <c r="FD322">
        <v>6.0407429999999998E-2</v>
      </c>
      <c r="FE322">
        <v>8.6044730000000005</v>
      </c>
      <c r="FF322">
        <v>0.79546899999999998</v>
      </c>
      <c r="FG322">
        <v>29.003579999999999</v>
      </c>
      <c r="FH322">
        <v>5.6825819999999999E-2</v>
      </c>
      <c r="FI322">
        <v>8.1332889999999995</v>
      </c>
      <c r="FJ322">
        <v>0.79063939999999999</v>
      </c>
      <c r="FK322">
        <v>29.05688</v>
      </c>
      <c r="FL322">
        <v>5.2599680000000003E-2</v>
      </c>
      <c r="FM322">
        <v>7.565715</v>
      </c>
      <c r="FN322">
        <v>0.78608230000000001</v>
      </c>
      <c r="FO322">
        <v>28.941289999999999</v>
      </c>
      <c r="FP322">
        <v>4.810445E-2</v>
      </c>
      <c r="FQ322">
        <v>6.9503830000000004</v>
      </c>
      <c r="FR322">
        <v>0.78146930000000003</v>
      </c>
      <c r="FS322">
        <v>28.66169</v>
      </c>
      <c r="FT322" s="1">
        <v>4.3652860000000002E-2</v>
      </c>
      <c r="FU322">
        <v>6.3357320000000001</v>
      </c>
      <c r="FV322">
        <v>0.77663190000000004</v>
      </c>
      <c r="FW322">
        <v>28.19604</v>
      </c>
      <c r="FX322" s="1">
        <v>3.9417679999999997E-2</v>
      </c>
      <c r="FY322">
        <v>5.749231</v>
      </c>
      <c r="FZ322">
        <v>0.7722831</v>
      </c>
      <c r="GA322">
        <v>27.802890000000001</v>
      </c>
      <c r="GB322" s="1">
        <v>3.55264E-2</v>
      </c>
      <c r="GC322">
        <v>5.2040069999999998</v>
      </c>
      <c r="GD322">
        <v>0.76820679999999997</v>
      </c>
      <c r="GE322">
        <v>27.50384</v>
      </c>
      <c r="GF322" s="1">
        <v>3.1984489999999997E-2</v>
      </c>
      <c r="GG322">
        <v>4.7039900000000001</v>
      </c>
      <c r="GH322">
        <v>0.76342639999999995</v>
      </c>
      <c r="GI322">
        <v>27.50142</v>
      </c>
      <c r="GJ322" s="1">
        <v>2.880891E-2</v>
      </c>
      <c r="GK322">
        <v>4.2554449999999999</v>
      </c>
      <c r="GL322">
        <v>0.75807069999999999</v>
      </c>
      <c r="GM322">
        <v>28.112200000000001</v>
      </c>
      <c r="GN322" s="1">
        <v>2.596188E-2</v>
      </c>
      <c r="GO322">
        <v>3.8534860000000002</v>
      </c>
      <c r="GP322">
        <v>0.75298659999999995</v>
      </c>
      <c r="GQ322">
        <v>28.841329999999999</v>
      </c>
      <c r="GR322" s="1">
        <v>2.341505E-2</v>
      </c>
      <c r="GS322">
        <v>3.4908260000000002</v>
      </c>
      <c r="GT322">
        <v>0.74810370000000004</v>
      </c>
      <c r="GU322">
        <v>29.631910000000001</v>
      </c>
      <c r="GV322" s="1">
        <v>2.1124420000000001E-2</v>
      </c>
      <c r="GW322">
        <v>3.1626249999999998</v>
      </c>
      <c r="GX322">
        <v>0.74341699999999999</v>
      </c>
      <c r="GY322">
        <v>30.031880000000001</v>
      </c>
      <c r="GZ322" s="1">
        <v>1.9050589999999999E-2</v>
      </c>
      <c r="HA322">
        <v>2.8647659999999999</v>
      </c>
      <c r="HB322">
        <v>0.73874269999999997</v>
      </c>
      <c r="HC322">
        <v>29.94548</v>
      </c>
      <c r="HD322" s="1">
        <v>1.716869E-2</v>
      </c>
      <c r="HE322">
        <v>2.594106</v>
      </c>
      <c r="HF322">
        <v>0.7344849</v>
      </c>
      <c r="HG322">
        <v>29.280989999999999</v>
      </c>
      <c r="HH322" s="1">
        <v>1.547923E-2</v>
      </c>
      <c r="HI322">
        <v>2.3492500000000001</v>
      </c>
      <c r="HJ322">
        <v>0.73073589999999999</v>
      </c>
      <c r="HK322">
        <v>28.698889999999999</v>
      </c>
      <c r="HL322" s="1">
        <v>1.3961930000000001E-2</v>
      </c>
      <c r="HM322">
        <v>2.1276470000000001</v>
      </c>
      <c r="HN322">
        <v>0.72740170000000004</v>
      </c>
      <c r="HO322">
        <v>28.28754</v>
      </c>
      <c r="HP322" s="1">
        <v>1.259535E-2</v>
      </c>
      <c r="HQ322">
        <v>1.9267160000000001</v>
      </c>
      <c r="HR322">
        <v>0.7245819</v>
      </c>
      <c r="HS322">
        <v>28.50874</v>
      </c>
      <c r="HT322" s="1">
        <v>1.1362870000000001E-2</v>
      </c>
      <c r="HU322">
        <v>1.7437769999999999</v>
      </c>
      <c r="HV322">
        <v>0.72202429999999995</v>
      </c>
      <c r="HW322">
        <v>29.09075</v>
      </c>
      <c r="HX322" s="1">
        <v>1.024366E-2</v>
      </c>
      <c r="HY322">
        <v>1.5768249999999999</v>
      </c>
      <c r="HZ322">
        <v>0.71991959999999999</v>
      </c>
      <c r="IA322">
        <v>29.4316</v>
      </c>
      <c r="IB322" s="1">
        <v>9.2270670000000003E-3</v>
      </c>
      <c r="IC322">
        <v>1.423962</v>
      </c>
      <c r="ID322">
        <v>0.71782630000000003</v>
      </c>
      <c r="IE322">
        <v>29.653269999999999</v>
      </c>
      <c r="IF322" s="1">
        <v>8.2963169999999992E-3</v>
      </c>
      <c r="IG322">
        <v>1.2835639999999999</v>
      </c>
      <c r="IH322">
        <v>0.71605350000000001</v>
      </c>
      <c r="II322">
        <v>29.402950000000001</v>
      </c>
      <c r="IJ322" s="1">
        <v>7.4399729999999999E-3</v>
      </c>
      <c r="IK322">
        <v>1.153662</v>
      </c>
      <c r="IL322">
        <v>0.71464479999999997</v>
      </c>
      <c r="IM322">
        <v>28.78642</v>
      </c>
      <c r="IN322" s="1">
        <v>6.6474569999999998E-3</v>
      </c>
      <c r="IO322">
        <v>1.0326109999999999</v>
      </c>
      <c r="IP322">
        <v>0.71349759999999995</v>
      </c>
      <c r="IQ322">
        <v>28.256350000000001</v>
      </c>
      <c r="IR322" s="1">
        <v>5.9089959999999997E-3</v>
      </c>
      <c r="IS322">
        <v>0.91928909999999997</v>
      </c>
      <c r="IT322">
        <v>0.7125823</v>
      </c>
      <c r="IU322">
        <v>28.036770000000001</v>
      </c>
      <c r="IV322" s="1">
        <v>5.2132389999999997E-3</v>
      </c>
      <c r="IW322">
        <v>0.81210090000000001</v>
      </c>
      <c r="IX322">
        <v>0.71189930000000001</v>
      </c>
      <c r="IY322">
        <v>28.90849</v>
      </c>
      <c r="IZ322" s="1">
        <v>4.5453539999999997E-3</v>
      </c>
      <c r="JA322">
        <v>0.70894710000000005</v>
      </c>
      <c r="JB322">
        <v>0.71135309999999996</v>
      </c>
      <c r="JC322">
        <v>29.994</v>
      </c>
      <c r="JD322" s="1">
        <v>3.8965760000000001E-3</v>
      </c>
      <c r="JE322">
        <v>0.60839880000000002</v>
      </c>
      <c r="JF322">
        <v>0.71088640000000003</v>
      </c>
      <c r="JG322">
        <v>31.068680000000001</v>
      </c>
      <c r="JH322" s="1">
        <v>3.2688000000000001E-3</v>
      </c>
      <c r="JI322">
        <v>0.51095139999999994</v>
      </c>
      <c r="JJ322">
        <v>0.71054640000000002</v>
      </c>
      <c r="JK322">
        <v>31.42754</v>
      </c>
      <c r="JL322" s="1">
        <v>2.6825920000000001E-3</v>
      </c>
      <c r="JM322">
        <v>0.41970459999999998</v>
      </c>
      <c r="JN322">
        <v>0.71024779999999998</v>
      </c>
      <c r="JO322">
        <v>31.182289999999998</v>
      </c>
      <c r="JP322" s="1">
        <v>2.1663450000000001E-3</v>
      </c>
      <c r="JQ322">
        <v>0.33912769999999998</v>
      </c>
      <c r="JR322">
        <v>0.70999009999999996</v>
      </c>
      <c r="JS322">
        <v>30.32649</v>
      </c>
      <c r="JT322" s="1">
        <v>1.7426950000000001E-3</v>
      </c>
      <c r="JU322">
        <v>0.27285209999999999</v>
      </c>
      <c r="JV322">
        <v>0.70973390000000003</v>
      </c>
      <c r="JW322">
        <v>29.526260000000001</v>
      </c>
      <c r="JX322" s="1">
        <v>1.418122E-3</v>
      </c>
      <c r="JY322">
        <v>0.22198390000000001</v>
      </c>
      <c r="JZ322">
        <v>0.70946600000000004</v>
      </c>
      <c r="KA322">
        <v>28.923690000000001</v>
      </c>
      <c r="KB322" s="1">
        <v>1.1827160000000001E-3</v>
      </c>
      <c r="KC322">
        <v>0.1850559</v>
      </c>
      <c r="KD322">
        <v>0.70923809999999998</v>
      </c>
      <c r="KE322">
        <v>29.22814</v>
      </c>
      <c r="KF322" s="1">
        <v>1.0164410000000001E-3</v>
      </c>
      <c r="KG322">
        <v>0.1589663</v>
      </c>
      <c r="KH322">
        <v>0.70895050000000004</v>
      </c>
      <c r="KI322">
        <v>29.662769999999998</v>
      </c>
      <c r="KJ322" s="1">
        <v>8.9798259999999996E-4</v>
      </c>
      <c r="KK322">
        <v>0.1403749</v>
      </c>
      <c r="KL322">
        <v>0.70867820000000004</v>
      </c>
      <c r="KM322">
        <v>30.250959999999999</v>
      </c>
      <c r="KN322" s="1">
        <v>8.0949060000000005E-4</v>
      </c>
      <c r="KO322">
        <v>0.1265231</v>
      </c>
      <c r="KP322">
        <v>0.70839269999999999</v>
      </c>
      <c r="KQ322">
        <v>30.624420000000001</v>
      </c>
      <c r="KR322" s="1">
        <v>7.3983510000000003E-4</v>
      </c>
      <c r="KS322">
        <v>0.1156249</v>
      </c>
      <c r="KT322">
        <v>0.7080919</v>
      </c>
      <c r="KU322">
        <v>30.33812</v>
      </c>
      <c r="KV322" s="1">
        <v>6.8272359999999998E-4</v>
      </c>
      <c r="KW322">
        <v>0.1067072</v>
      </c>
      <c r="KX322">
        <v>0.70781229999999995</v>
      </c>
      <c r="KY322">
        <v>29.687290000000001</v>
      </c>
      <c r="KZ322" s="1">
        <v>6.352037E-4</v>
      </c>
      <c r="LA322">
        <v>9.9284940000000002E-2</v>
      </c>
      <c r="LB322">
        <v>0.70750999999999997</v>
      </c>
      <c r="LC322">
        <v>29.016100000000002</v>
      </c>
      <c r="LD322" s="1">
        <v>5.9546299999999996E-4</v>
      </c>
      <c r="LE322">
        <v>9.3081440000000001E-2</v>
      </c>
      <c r="LF322">
        <v>0.70720079999999996</v>
      </c>
      <c r="LG322">
        <v>28.617570000000001</v>
      </c>
      <c r="LH322" s="1">
        <v>5.6213230000000001E-4</v>
      </c>
      <c r="LI322">
        <v>8.7876129999999997E-2</v>
      </c>
      <c r="LJ322">
        <v>0.7068892</v>
      </c>
      <c r="LK322">
        <v>29.107479999999999</v>
      </c>
      <c r="LL322" s="1">
        <v>5.3394450000000002E-4</v>
      </c>
      <c r="LM322">
        <v>8.3482669999999995E-2</v>
      </c>
      <c r="LN322">
        <v>0.70659079999999996</v>
      </c>
      <c r="LO322">
        <v>29.824100000000001</v>
      </c>
      <c r="LP322" s="1">
        <v>5.0986810000000005E-4</v>
      </c>
      <c r="LQ322">
        <v>7.9734959999999994E-2</v>
      </c>
      <c r="LR322">
        <v>0.70628420000000003</v>
      </c>
      <c r="LS322">
        <v>30.663080000000001</v>
      </c>
      <c r="LT322" s="1">
        <v>4.8903819999999998E-4</v>
      </c>
      <c r="LU322">
        <v>7.6492619999999997E-2</v>
      </c>
      <c r="LV322">
        <v>0.70602450000000005</v>
      </c>
      <c r="LW322">
        <v>31.133089999999999</v>
      </c>
      <c r="LX322" s="1">
        <v>4.705919E-4</v>
      </c>
      <c r="LY322">
        <v>7.3616810000000005E-2</v>
      </c>
      <c r="LZ322">
        <v>0.70575790000000005</v>
      </c>
      <c r="MA322">
        <v>31.070910000000001</v>
      </c>
      <c r="MB322" s="1">
        <v>4.5288540000000001E-4</v>
      </c>
      <c r="MC322">
        <v>7.0959519999999998E-2</v>
      </c>
      <c r="MD322">
        <v>0.70550690000000005</v>
      </c>
      <c r="ME322">
        <v>30.373999999999999</v>
      </c>
      <c r="MF322" s="1">
        <v>4.3490150000000002E-4</v>
      </c>
      <c r="MG322">
        <v>6.8396750000000006E-2</v>
      </c>
      <c r="MH322">
        <v>0.70531060000000001</v>
      </c>
      <c r="MI322">
        <v>29.622949999999999</v>
      </c>
      <c r="MJ322" s="1">
        <v>4.1722640000000001E-4</v>
      </c>
      <c r="MK322">
        <v>6.5849039999999998E-2</v>
      </c>
      <c r="ML322">
        <v>0.70513550000000003</v>
      </c>
      <c r="MM322">
        <v>28.978259999999999</v>
      </c>
      <c r="MN322" s="1">
        <v>3.9969920000000001E-4</v>
      </c>
      <c r="MO322">
        <v>6.3292299999999996E-2</v>
      </c>
      <c r="MP322">
        <v>0.70498930000000004</v>
      </c>
      <c r="MQ322">
        <v>29.285830000000001</v>
      </c>
      <c r="MR322" s="1">
        <v>3.8229959999999999E-4</v>
      </c>
      <c r="MS322">
        <v>6.0728440000000002E-2</v>
      </c>
      <c r="MT322">
        <v>0.70488399999999996</v>
      </c>
      <c r="MU322">
        <v>29.49457</v>
      </c>
      <c r="MV322" s="1">
        <v>3.6514309999999999E-4</v>
      </c>
      <c r="MW322">
        <v>5.8177340000000001E-2</v>
      </c>
      <c r="MX322">
        <v>0.70477650000000003</v>
      </c>
      <c r="MY322">
        <v>29.640049999999999</v>
      </c>
      <c r="MZ322" s="1">
        <v>3.4844690000000001E-4</v>
      </c>
      <c r="NA322">
        <v>5.5671119999999998E-2</v>
      </c>
      <c r="NB322">
        <v>0.7046926</v>
      </c>
      <c r="NC322">
        <v>29.563510000000001</v>
      </c>
      <c r="ND322" s="1">
        <v>3.3226160000000002E-4</v>
      </c>
      <c r="NE322">
        <v>5.322412E-2</v>
      </c>
      <c r="NF322">
        <v>0.70463209999999998</v>
      </c>
      <c r="NG322">
        <v>29.289619999999999</v>
      </c>
      <c r="NH322" s="1">
        <v>3.1666650000000001E-4</v>
      </c>
      <c r="NI322">
        <v>5.085274E-2</v>
      </c>
      <c r="NJ322">
        <v>0.70458710000000002</v>
      </c>
      <c r="NK322">
        <v>28.807510000000001</v>
      </c>
      <c r="NL322" s="1">
        <v>3.0176889999999998E-4</v>
      </c>
      <c r="NM322">
        <v>4.8576649999999999E-2</v>
      </c>
      <c r="NN322">
        <v>0.70455069999999997</v>
      </c>
      <c r="NO322">
        <v>28.36889</v>
      </c>
      <c r="NP322" s="1">
        <v>2.8761649999999999E-4</v>
      </c>
      <c r="NQ322">
        <v>4.6402260000000001E-2</v>
      </c>
      <c r="NR322">
        <v>0.70453589999999999</v>
      </c>
      <c r="NS322">
        <v>27.998339999999999</v>
      </c>
      <c r="NT322" s="1">
        <v>2.7417279999999999E-4</v>
      </c>
      <c r="NU322">
        <v>4.432734E-2</v>
      </c>
      <c r="NV322">
        <v>0.70453259999999995</v>
      </c>
      <c r="NW322">
        <v>28.57367</v>
      </c>
      <c r="NX322" s="1">
        <v>2.6128129999999997E-4</v>
      </c>
      <c r="NY322">
        <v>4.2328299999999999E-2</v>
      </c>
      <c r="NZ322">
        <v>0.70450630000000003</v>
      </c>
      <c r="OA322">
        <v>29.354209999999998</v>
      </c>
      <c r="OB322" s="1">
        <v>2.487891E-4</v>
      </c>
      <c r="OC322">
        <v>4.0383250000000002E-2</v>
      </c>
      <c r="OD322">
        <v>0.70449079999999997</v>
      </c>
      <c r="OE322">
        <v>30.01126</v>
      </c>
      <c r="OF322" s="1">
        <v>2.3659460000000001E-4</v>
      </c>
      <c r="OG322">
        <v>3.8479119999999999E-2</v>
      </c>
      <c r="OH322">
        <v>0.70449010000000001</v>
      </c>
      <c r="OI322">
        <v>30.459800000000001</v>
      </c>
      <c r="OJ322" s="1">
        <v>2.247633E-4</v>
      </c>
      <c r="OK322">
        <v>3.6621140000000003E-2</v>
      </c>
    </row>
    <row r="323" spans="1:401" x14ac:dyDescent="0.35">
      <c r="A323">
        <v>329</v>
      </c>
      <c r="B323" t="s">
        <v>4</v>
      </c>
      <c r="C323" t="s">
        <v>181</v>
      </c>
      <c r="D323" t="s">
        <v>329</v>
      </c>
      <c r="E323">
        <v>364.85169999999999</v>
      </c>
      <c r="F323">
        <v>1.220518</v>
      </c>
      <c r="G323">
        <v>24.838750000000001</v>
      </c>
      <c r="H323">
        <v>0</v>
      </c>
      <c r="I323">
        <v>0</v>
      </c>
      <c r="J323">
        <v>1.216477</v>
      </c>
      <c r="K323">
        <v>25.07911</v>
      </c>
      <c r="L323">
        <v>0</v>
      </c>
      <c r="M323">
        <v>0</v>
      </c>
      <c r="N323">
        <v>1.212432</v>
      </c>
      <c r="O323">
        <v>25.336600000000001</v>
      </c>
      <c r="P323">
        <v>0</v>
      </c>
      <c r="Q323">
        <v>0</v>
      </c>
      <c r="R323">
        <v>1.2084109999999999</v>
      </c>
      <c r="S323">
        <v>25.293869999999998</v>
      </c>
      <c r="T323">
        <v>0</v>
      </c>
      <c r="U323">
        <v>0</v>
      </c>
      <c r="V323">
        <v>1.2044060000000001</v>
      </c>
      <c r="W323">
        <v>24.882000000000001</v>
      </c>
      <c r="X323">
        <v>0</v>
      </c>
      <c r="Y323">
        <v>0</v>
      </c>
      <c r="Z323">
        <v>1.2003250000000001</v>
      </c>
      <c r="AA323">
        <v>24.40701</v>
      </c>
      <c r="AB323">
        <v>0</v>
      </c>
      <c r="AC323">
        <v>0</v>
      </c>
      <c r="AD323">
        <v>1.1964699999999999</v>
      </c>
      <c r="AE323">
        <v>24.00883</v>
      </c>
      <c r="AF323">
        <v>0</v>
      </c>
      <c r="AG323">
        <v>0</v>
      </c>
      <c r="AH323">
        <v>1.1929479999999999</v>
      </c>
      <c r="AI323">
        <v>24.266190000000002</v>
      </c>
      <c r="AJ323">
        <v>0</v>
      </c>
      <c r="AK323">
        <v>0</v>
      </c>
      <c r="AL323">
        <v>1.1893769999999999</v>
      </c>
      <c r="AM323">
        <v>24.734719999999999</v>
      </c>
      <c r="AN323">
        <v>0</v>
      </c>
      <c r="AO323">
        <v>0</v>
      </c>
      <c r="AP323">
        <v>1.1856370000000001</v>
      </c>
      <c r="AQ323">
        <v>25.373460000000001</v>
      </c>
      <c r="AR323">
        <v>0</v>
      </c>
      <c r="AS323">
        <v>0</v>
      </c>
      <c r="AT323">
        <v>1.1814789999999999</v>
      </c>
      <c r="AU323">
        <v>25.85744</v>
      </c>
      <c r="AV323">
        <v>0</v>
      </c>
      <c r="AW323">
        <v>0</v>
      </c>
      <c r="AX323">
        <v>1.176809</v>
      </c>
      <c r="AY323">
        <v>25.869289999999999</v>
      </c>
      <c r="AZ323">
        <v>0</v>
      </c>
      <c r="BA323">
        <v>0</v>
      </c>
      <c r="BB323">
        <v>1.1718010000000001</v>
      </c>
      <c r="BC323">
        <v>25.693739999999998</v>
      </c>
      <c r="BD323">
        <v>0</v>
      </c>
      <c r="BE323">
        <v>0</v>
      </c>
      <c r="BF323">
        <v>1.1666160000000001</v>
      </c>
      <c r="BG323">
        <v>25.402380000000001</v>
      </c>
      <c r="BH323">
        <v>0</v>
      </c>
      <c r="BI323">
        <v>0</v>
      </c>
      <c r="BJ323">
        <v>1.1620140000000001</v>
      </c>
      <c r="BK323">
        <v>25.31249</v>
      </c>
      <c r="BL323">
        <v>0</v>
      </c>
      <c r="BM323">
        <v>0</v>
      </c>
      <c r="BN323">
        <v>1.1581699999999999</v>
      </c>
      <c r="BO323">
        <v>25.86572</v>
      </c>
      <c r="BP323">
        <v>5.0551100000000002E-33</v>
      </c>
      <c r="BQ323">
        <v>4.6192139999999998E-31</v>
      </c>
      <c r="BR323">
        <v>1.1542870000000001</v>
      </c>
      <c r="BS323">
        <v>26.47795</v>
      </c>
      <c r="BT323">
        <v>4.9851219999999999E-22</v>
      </c>
      <c r="BU323">
        <v>4.8330600000000001E-20</v>
      </c>
      <c r="BV323">
        <v>1.150609</v>
      </c>
      <c r="BW323">
        <v>27.187629999999999</v>
      </c>
      <c r="BX323" s="1">
        <v>2.4070169999999999E-16</v>
      </c>
      <c r="BY323" s="1">
        <v>2.1658780000000001E-14</v>
      </c>
      <c r="BZ323">
        <v>1.147149</v>
      </c>
      <c r="CA323">
        <v>27.605060000000002</v>
      </c>
      <c r="CB323" s="1">
        <v>1.7742639999999999E-10</v>
      </c>
      <c r="CC323" s="1">
        <v>1.8021569999999999E-8</v>
      </c>
      <c r="CD323">
        <v>1.143537</v>
      </c>
      <c r="CE323">
        <v>27.598970000000001</v>
      </c>
      <c r="CF323" s="1">
        <v>3.012672E-7</v>
      </c>
      <c r="CG323" s="1">
        <v>3.1735590000000001E-5</v>
      </c>
      <c r="CH323">
        <v>1.1398349999999999</v>
      </c>
      <c r="CI323">
        <v>27.242149999999999</v>
      </c>
      <c r="CJ323" s="1">
        <v>7.4598960000000006E-5</v>
      </c>
      <c r="CK323" s="1">
        <v>8.0671130000000008E-3</v>
      </c>
      <c r="CL323">
        <v>1.135581</v>
      </c>
      <c r="CM323">
        <v>26.881250000000001</v>
      </c>
      <c r="CN323" s="1">
        <v>5.1268269999999996E-3</v>
      </c>
      <c r="CO323" s="1">
        <v>0.56601190000000001</v>
      </c>
      <c r="CP323">
        <v>1.130652</v>
      </c>
      <c r="CQ323">
        <v>26.737189999999998</v>
      </c>
      <c r="CR323" s="1">
        <v>0.1309053</v>
      </c>
      <c r="CS323" s="1">
        <v>14.72208</v>
      </c>
      <c r="CT323">
        <v>1.125089</v>
      </c>
      <c r="CU323">
        <v>27.078130000000002</v>
      </c>
      <c r="CV323" s="1">
        <v>1.490103</v>
      </c>
      <c r="CW323" s="1">
        <v>170.51150000000001</v>
      </c>
      <c r="CX323">
        <v>1.1190290000000001</v>
      </c>
      <c r="CY323">
        <v>27.083480000000002</v>
      </c>
      <c r="CZ323" s="1">
        <v>8.6242590000000003</v>
      </c>
      <c r="DA323">
        <v>1002.337</v>
      </c>
      <c r="DB323">
        <v>1.1124289999999999</v>
      </c>
      <c r="DC323">
        <v>27.576930000000001</v>
      </c>
      <c r="DD323" s="1">
        <v>28.037369999999999</v>
      </c>
      <c r="DE323">
        <v>3309.1979999999999</v>
      </c>
      <c r="DF323">
        <v>1.1050390000000001</v>
      </c>
      <c r="DG323">
        <v>27.916370000000001</v>
      </c>
      <c r="DH323">
        <v>55.616860000000003</v>
      </c>
      <c r="DI323">
        <v>6661.5829999999996</v>
      </c>
      <c r="DJ323">
        <v>1.0972919999999999</v>
      </c>
      <c r="DK323">
        <v>28.05021</v>
      </c>
      <c r="DL323">
        <v>72.098479999999995</v>
      </c>
      <c r="DM323">
        <v>8757.8629999999994</v>
      </c>
      <c r="DN323">
        <v>1.089313</v>
      </c>
      <c r="DO323">
        <v>27.890940000000001</v>
      </c>
      <c r="DP323">
        <v>64.757080000000002</v>
      </c>
      <c r="DQ323">
        <v>7971.0709999999999</v>
      </c>
      <c r="DR323">
        <v>1.0811010000000001</v>
      </c>
      <c r="DS323">
        <v>27.628319999999999</v>
      </c>
      <c r="DT323">
        <v>42.35492</v>
      </c>
      <c r="DU323">
        <v>5280.7209999999995</v>
      </c>
      <c r="DV323">
        <v>1.072354</v>
      </c>
      <c r="DW323">
        <v>27.51998</v>
      </c>
      <c r="DX323">
        <v>21.085819999999998</v>
      </c>
      <c r="DY323">
        <v>2661.8890000000001</v>
      </c>
      <c r="DZ323">
        <v>1.0632029999999999</v>
      </c>
      <c r="EA323">
        <v>28.056149999999999</v>
      </c>
      <c r="EB323">
        <v>8.3256610000000002</v>
      </c>
      <c r="EC323">
        <v>1063.577</v>
      </c>
      <c r="ED323">
        <v>1.0547960000000001</v>
      </c>
      <c r="EE323">
        <v>28.6492</v>
      </c>
      <c r="EF323">
        <v>2.720183</v>
      </c>
      <c r="EG323">
        <v>351.13740000000001</v>
      </c>
      <c r="EH323">
        <v>1.0456570000000001</v>
      </c>
      <c r="EI323">
        <v>29.356909999999999</v>
      </c>
      <c r="EJ323">
        <v>0.78391520000000003</v>
      </c>
      <c r="EK323">
        <v>102.04300000000001</v>
      </c>
      <c r="EL323">
        <v>1.03542</v>
      </c>
      <c r="EM323">
        <v>29.902170000000002</v>
      </c>
      <c r="EN323">
        <v>0.232437</v>
      </c>
      <c r="EO323">
        <v>30.342210000000001</v>
      </c>
      <c r="EP323">
        <v>1.025512</v>
      </c>
      <c r="EQ323">
        <v>29.91996</v>
      </c>
      <c r="ER323">
        <v>9.8511130000000002E-2</v>
      </c>
      <c r="ES323">
        <v>12.75994</v>
      </c>
      <c r="ET323">
        <v>1.0159039999999999</v>
      </c>
      <c r="EU323">
        <v>29.529209999999999</v>
      </c>
      <c r="EV323">
        <v>6.988055E-2</v>
      </c>
      <c r="EW323">
        <v>8.9985800000000005</v>
      </c>
      <c r="EX323">
        <v>1.0068379999999999</v>
      </c>
      <c r="EY323">
        <v>29.1646</v>
      </c>
      <c r="EZ323">
        <v>6.3617460000000001E-2</v>
      </c>
      <c r="FA323">
        <v>8.2094710000000006</v>
      </c>
      <c r="FB323">
        <v>0.99769129999999995</v>
      </c>
      <c r="FC323">
        <v>28.85079</v>
      </c>
      <c r="FD323">
        <v>6.053716E-2</v>
      </c>
      <c r="FE323">
        <v>7.8534560000000004</v>
      </c>
      <c r="FF323">
        <v>0.98815419999999998</v>
      </c>
      <c r="FG323">
        <v>29.01642</v>
      </c>
      <c r="FH323">
        <v>5.6990359999999997E-2</v>
      </c>
      <c r="FI323">
        <v>7.4410179999999997</v>
      </c>
      <c r="FJ323">
        <v>0.97844149999999996</v>
      </c>
      <c r="FK323">
        <v>29.078779999999998</v>
      </c>
      <c r="FL323">
        <v>5.2789820000000001E-2</v>
      </c>
      <c r="FM323">
        <v>6.9381130000000004</v>
      </c>
      <c r="FN323">
        <v>0.96897169999999999</v>
      </c>
      <c r="FO323">
        <v>28.954979999999999</v>
      </c>
      <c r="FP323">
        <v>4.8302680000000001E-2</v>
      </c>
      <c r="FQ323">
        <v>6.387683</v>
      </c>
      <c r="FR323">
        <v>0.95942260000000001</v>
      </c>
      <c r="FS323">
        <v>28.687439999999999</v>
      </c>
      <c r="FT323" s="1">
        <v>4.384739E-2</v>
      </c>
      <c r="FU323">
        <v>5.8347220000000002</v>
      </c>
      <c r="FV323">
        <v>0.94933559999999995</v>
      </c>
      <c r="FW323">
        <v>28.213069999999998</v>
      </c>
      <c r="FX323">
        <v>3.9601780000000003E-2</v>
      </c>
      <c r="FY323">
        <v>5.3052970000000004</v>
      </c>
      <c r="FZ323">
        <v>0.93991150000000001</v>
      </c>
      <c r="GA323">
        <v>27.816579999999998</v>
      </c>
      <c r="GB323" s="1">
        <v>3.5698029999999999E-2</v>
      </c>
      <c r="GC323">
        <v>4.8113590000000004</v>
      </c>
      <c r="GD323">
        <v>0.93064789999999997</v>
      </c>
      <c r="GE323">
        <v>27.511050000000001</v>
      </c>
      <c r="GF323" s="1">
        <v>3.2140149999999999E-2</v>
      </c>
      <c r="GG323">
        <v>4.3571929999999996</v>
      </c>
      <c r="GH323">
        <v>0.92142840000000004</v>
      </c>
      <c r="GI323">
        <v>27.50038</v>
      </c>
      <c r="GJ323" s="1">
        <v>2.8948600000000001E-2</v>
      </c>
      <c r="GK323">
        <v>3.9469799999999999</v>
      </c>
      <c r="GL323">
        <v>0.91245229999999999</v>
      </c>
      <c r="GM323">
        <v>28.110910000000001</v>
      </c>
      <c r="GN323" s="1">
        <v>2.6088480000000001E-2</v>
      </c>
      <c r="GO323">
        <v>3.5770719999999998</v>
      </c>
      <c r="GP323">
        <v>0.9038813</v>
      </c>
      <c r="GQ323">
        <v>28.840769999999999</v>
      </c>
      <c r="GR323" s="1">
        <v>2.3530079999999998E-2</v>
      </c>
      <c r="GS323">
        <v>3.2430370000000002</v>
      </c>
      <c r="GT323">
        <v>0.89562109999999995</v>
      </c>
      <c r="GU323">
        <v>29.636759999999999</v>
      </c>
      <c r="GV323">
        <v>2.12292E-2</v>
      </c>
      <c r="GW323">
        <v>2.9404729999999999</v>
      </c>
      <c r="GX323">
        <v>0.8876231</v>
      </c>
      <c r="GY323">
        <v>30.045839999999998</v>
      </c>
      <c r="GZ323" s="1">
        <v>1.9146090000000001E-2</v>
      </c>
      <c r="HA323">
        <v>2.6656270000000002</v>
      </c>
      <c r="HB323">
        <v>0.87970320000000002</v>
      </c>
      <c r="HC323">
        <v>29.96902</v>
      </c>
      <c r="HD323" s="1">
        <v>1.7255900000000001E-2</v>
      </c>
      <c r="HE323">
        <v>2.4157899999999999</v>
      </c>
      <c r="HF323">
        <v>0.87232100000000001</v>
      </c>
      <c r="HG323">
        <v>29.30153</v>
      </c>
      <c r="HH323" s="1">
        <v>1.555837E-2</v>
      </c>
      <c r="HI323">
        <v>2.1895600000000002</v>
      </c>
      <c r="HJ323">
        <v>0.86564589999999997</v>
      </c>
      <c r="HK323">
        <v>28.71686</v>
      </c>
      <c r="HL323" s="1">
        <v>1.403394E-2</v>
      </c>
      <c r="HM323">
        <v>1.98461</v>
      </c>
      <c r="HN323">
        <v>0.85970340000000001</v>
      </c>
      <c r="HO323">
        <v>28.2973</v>
      </c>
      <c r="HP323" s="1">
        <v>1.266098E-2</v>
      </c>
      <c r="HQ323">
        <v>1.7985139999999999</v>
      </c>
      <c r="HR323">
        <v>0.85454059999999998</v>
      </c>
      <c r="HS323">
        <v>28.505510000000001</v>
      </c>
      <c r="HT323" s="1">
        <v>1.1423000000000001E-2</v>
      </c>
      <c r="HU323">
        <v>1.62896</v>
      </c>
      <c r="HV323">
        <v>0.84991910000000004</v>
      </c>
      <c r="HW323">
        <v>29.08745</v>
      </c>
      <c r="HX323" s="1">
        <v>1.0298730000000001E-2</v>
      </c>
      <c r="HY323">
        <v>1.4739469999999999</v>
      </c>
      <c r="HZ323">
        <v>0.84603640000000002</v>
      </c>
      <c r="IA323">
        <v>29.432659999999998</v>
      </c>
      <c r="IB323" s="1">
        <v>9.2778530000000008E-3</v>
      </c>
      <c r="IC323">
        <v>1.331909</v>
      </c>
      <c r="ID323">
        <v>0.84274510000000002</v>
      </c>
      <c r="IE323">
        <v>29.661809999999999</v>
      </c>
      <c r="IF323" s="1">
        <v>8.3431660000000008E-3</v>
      </c>
      <c r="IG323">
        <v>1.2010149999999999</v>
      </c>
      <c r="IH323">
        <v>0.84000759999999997</v>
      </c>
      <c r="II323">
        <v>29.426459999999999</v>
      </c>
      <c r="IJ323" s="1">
        <v>7.4834769999999997E-3</v>
      </c>
      <c r="IK323">
        <v>1.079863</v>
      </c>
      <c r="IL323">
        <v>0.83778750000000002</v>
      </c>
      <c r="IM323">
        <v>28.803360000000001</v>
      </c>
      <c r="IN323" s="1">
        <v>6.6881960000000004E-3</v>
      </c>
      <c r="IO323">
        <v>0.967005</v>
      </c>
      <c r="IP323">
        <v>0.83598649999999997</v>
      </c>
      <c r="IQ323">
        <v>28.273309999999999</v>
      </c>
      <c r="IR323" s="1">
        <v>5.9472889999999997E-3</v>
      </c>
      <c r="IS323">
        <v>0.86132339999999996</v>
      </c>
      <c r="IT323">
        <v>0.83454530000000005</v>
      </c>
      <c r="IU323">
        <v>28.04196</v>
      </c>
      <c r="IV323" s="1">
        <v>5.2497389999999998E-3</v>
      </c>
      <c r="IW323">
        <v>0.76139789999999996</v>
      </c>
      <c r="IX323">
        <v>0.83344090000000004</v>
      </c>
      <c r="IY323">
        <v>28.901009999999999</v>
      </c>
      <c r="IZ323" s="1">
        <v>4.5807740000000001E-3</v>
      </c>
      <c r="JA323">
        <v>0.66532749999999996</v>
      </c>
      <c r="JB323">
        <v>0.83257899999999996</v>
      </c>
      <c r="JC323">
        <v>29.983599999999999</v>
      </c>
      <c r="JD323" s="1">
        <v>3.9312169999999999E-3</v>
      </c>
      <c r="JE323">
        <v>0.57171099999999997</v>
      </c>
      <c r="JF323">
        <v>0.8318546</v>
      </c>
      <c r="JG323">
        <v>31.059670000000001</v>
      </c>
      <c r="JH323" s="1">
        <v>3.30204E-3</v>
      </c>
      <c r="JI323">
        <v>0.4808559</v>
      </c>
      <c r="JJ323">
        <v>0.83126480000000003</v>
      </c>
      <c r="JK323">
        <v>31.439299999999999</v>
      </c>
      <c r="JL323" s="1">
        <v>2.7130140000000001E-3</v>
      </c>
      <c r="JM323">
        <v>0.39553919999999998</v>
      </c>
      <c r="JN323">
        <v>0.83080290000000001</v>
      </c>
      <c r="JO323">
        <v>31.211829999999999</v>
      </c>
      <c r="JP323" s="1">
        <v>2.1924420000000002E-3</v>
      </c>
      <c r="JQ323">
        <v>0.3198705</v>
      </c>
      <c r="JR323">
        <v>0.83040150000000001</v>
      </c>
      <c r="JS323">
        <v>30.36138</v>
      </c>
      <c r="JT323" s="1">
        <v>1.7634790000000001E-3</v>
      </c>
      <c r="JU323">
        <v>0.2573454</v>
      </c>
      <c r="JV323">
        <v>0.82999100000000003</v>
      </c>
      <c r="JW323">
        <v>29.560870000000001</v>
      </c>
      <c r="JX323" s="1">
        <v>1.4336360000000001E-3</v>
      </c>
      <c r="JY323">
        <v>0.20913619999999999</v>
      </c>
      <c r="JZ323">
        <v>0.82960739999999999</v>
      </c>
      <c r="KA323">
        <v>28.94802</v>
      </c>
      <c r="KB323" s="1">
        <v>1.193784E-3</v>
      </c>
      <c r="KC323">
        <v>0.17403370000000001</v>
      </c>
      <c r="KD323">
        <v>0.82924209999999998</v>
      </c>
      <c r="KE323">
        <v>29.239830000000001</v>
      </c>
      <c r="KF323" s="1">
        <v>1.024247E-3</v>
      </c>
      <c r="KG323">
        <v>0.14921690000000001</v>
      </c>
      <c r="KH323">
        <v>0.82885719999999996</v>
      </c>
      <c r="KI323">
        <v>29.669080000000001</v>
      </c>
      <c r="KJ323" s="1">
        <v>9.0363430000000005E-4</v>
      </c>
      <c r="KK323">
        <v>0.1315537</v>
      </c>
      <c r="KL323">
        <v>0.82843630000000001</v>
      </c>
      <c r="KM323">
        <v>30.254960000000001</v>
      </c>
      <c r="KN323" s="1">
        <v>8.1380669999999995E-4</v>
      </c>
      <c r="KO323">
        <v>0.1184431</v>
      </c>
      <c r="KP323">
        <v>0.82802580000000003</v>
      </c>
      <c r="KQ323">
        <v>30.635719999999999</v>
      </c>
      <c r="KR323" s="1">
        <v>7.4330520000000005E-4</v>
      </c>
      <c r="KS323">
        <v>0.1081613</v>
      </c>
      <c r="KT323">
        <v>0.82759550000000004</v>
      </c>
      <c r="KU323">
        <v>30.366700000000002</v>
      </c>
      <c r="KV323" s="1">
        <v>6.8559580000000005E-4</v>
      </c>
      <c r="KW323">
        <v>9.9762799999999999E-2</v>
      </c>
      <c r="KX323">
        <v>0.82713959999999997</v>
      </c>
      <c r="KY323">
        <v>29.712489999999999</v>
      </c>
      <c r="KZ323" s="1">
        <v>6.3760010000000003E-4</v>
      </c>
      <c r="LA323">
        <v>9.2779719999999996E-2</v>
      </c>
      <c r="LB323">
        <v>0.82672279999999998</v>
      </c>
      <c r="LC323">
        <v>29.04391</v>
      </c>
      <c r="LD323" s="1">
        <v>5.9747380000000001E-4</v>
      </c>
      <c r="LE323">
        <v>8.6943980000000004E-2</v>
      </c>
      <c r="LF323">
        <v>0.82626770000000005</v>
      </c>
      <c r="LG323">
        <v>28.629349999999999</v>
      </c>
      <c r="LH323" s="1">
        <v>5.6382120000000001E-4</v>
      </c>
      <c r="LI323">
        <v>8.2048360000000001E-2</v>
      </c>
      <c r="LJ323">
        <v>0.82579100000000005</v>
      </c>
      <c r="LK323">
        <v>29.105370000000001</v>
      </c>
      <c r="LL323" s="1">
        <v>5.3537470000000005E-4</v>
      </c>
      <c r="LM323">
        <v>7.7919130000000003E-2</v>
      </c>
      <c r="LN323">
        <v>0.82533069999999997</v>
      </c>
      <c r="LO323">
        <v>29.81429</v>
      </c>
      <c r="LP323" s="1">
        <v>5.1109639999999997E-4</v>
      </c>
      <c r="LQ323">
        <v>7.4398770000000003E-2</v>
      </c>
      <c r="LR323">
        <v>0.82486440000000005</v>
      </c>
      <c r="LS323">
        <v>30.652920000000002</v>
      </c>
      <c r="LT323" s="1">
        <v>4.9011040000000001E-4</v>
      </c>
      <c r="LU323">
        <v>7.1356420000000004E-2</v>
      </c>
      <c r="LV323">
        <v>0.82446960000000002</v>
      </c>
      <c r="LW323">
        <v>31.136849999999999</v>
      </c>
      <c r="LX323">
        <v>4.7156029999999999E-4</v>
      </c>
      <c r="LY323">
        <v>6.8665359999999995E-2</v>
      </c>
      <c r="LZ323">
        <v>0.82405050000000002</v>
      </c>
      <c r="MA323">
        <v>31.091090000000001</v>
      </c>
      <c r="MB323" s="1">
        <v>4.5379399999999999E-4</v>
      </c>
      <c r="MC323">
        <v>6.6183580000000006E-2</v>
      </c>
      <c r="MD323">
        <v>0.82370500000000002</v>
      </c>
      <c r="ME323">
        <v>30.400569999999998</v>
      </c>
      <c r="MF323" s="1">
        <v>4.3578809999999998E-4</v>
      </c>
      <c r="MG323">
        <v>6.379464E-2</v>
      </c>
      <c r="MH323">
        <v>0.82340440000000004</v>
      </c>
      <c r="MI323">
        <v>29.653880000000001</v>
      </c>
      <c r="MJ323" s="1">
        <v>4.1811209999999998E-4</v>
      </c>
      <c r="MK323">
        <v>6.1426040000000001E-2</v>
      </c>
      <c r="ML323">
        <v>0.82313179999999997</v>
      </c>
      <c r="MM323">
        <v>29.001069999999999</v>
      </c>
      <c r="MN323" s="1">
        <v>4.0058729999999999E-4</v>
      </c>
      <c r="MO323">
        <v>5.9048900000000001E-2</v>
      </c>
      <c r="MP323">
        <v>0.82288669999999997</v>
      </c>
      <c r="MQ323">
        <v>29.292359999999999</v>
      </c>
      <c r="MR323" s="1">
        <v>3.8318450000000002E-4</v>
      </c>
      <c r="MS323">
        <v>5.6663529999999997E-2</v>
      </c>
      <c r="MT323">
        <v>0.82271740000000004</v>
      </c>
      <c r="MU323">
        <v>29.503869999999999</v>
      </c>
      <c r="MV323" s="1">
        <v>3.6601940000000001E-4</v>
      </c>
      <c r="MW323">
        <v>5.4289129999999998E-2</v>
      </c>
      <c r="MX323">
        <v>0.82254930000000004</v>
      </c>
      <c r="MY323">
        <v>29.6342</v>
      </c>
      <c r="MZ323" s="1">
        <v>3.4930159999999998E-4</v>
      </c>
      <c r="NA323">
        <v>5.1954229999999997E-2</v>
      </c>
      <c r="NB323">
        <v>0.82242139999999997</v>
      </c>
      <c r="NC323">
        <v>29.576609999999999</v>
      </c>
      <c r="ND323" s="1">
        <v>3.3309110000000002E-4</v>
      </c>
      <c r="NE323">
        <v>4.9672649999999999E-2</v>
      </c>
      <c r="NF323">
        <v>0.82232640000000001</v>
      </c>
      <c r="NG323">
        <v>29.314050000000002</v>
      </c>
      <c r="NH323" s="1">
        <v>3.1746429999999999E-4</v>
      </c>
      <c r="NI323">
        <v>4.7461879999999998E-2</v>
      </c>
      <c r="NJ323">
        <v>0.82225099999999995</v>
      </c>
      <c r="NK323">
        <v>28.826090000000001</v>
      </c>
      <c r="NL323" s="1">
        <v>3.0253119999999999E-4</v>
      </c>
      <c r="NM323">
        <v>4.5337490000000001E-2</v>
      </c>
      <c r="NN323">
        <v>0.82219509999999996</v>
      </c>
      <c r="NO323">
        <v>28.3874</v>
      </c>
      <c r="NP323" s="1">
        <v>2.8834109999999999E-4</v>
      </c>
      <c r="NQ323">
        <v>4.3308550000000001E-2</v>
      </c>
      <c r="NR323">
        <v>0.82216319999999998</v>
      </c>
      <c r="NS323">
        <v>28.011849999999999</v>
      </c>
      <c r="NT323" s="1">
        <v>2.7486490000000003E-4</v>
      </c>
      <c r="NU323">
        <v>4.1372489999999998E-2</v>
      </c>
      <c r="NV323">
        <v>0.82212839999999998</v>
      </c>
      <c r="NW323">
        <v>28.57443</v>
      </c>
      <c r="NX323" s="1">
        <v>2.619516E-4</v>
      </c>
      <c r="NY323">
        <v>3.9508509999999997E-2</v>
      </c>
      <c r="NZ323">
        <v>0.82211380000000001</v>
      </c>
      <c r="OA323">
        <v>29.35436</v>
      </c>
      <c r="OB323" s="1">
        <v>2.4944330000000001E-4</v>
      </c>
      <c r="OC323">
        <v>3.7695930000000002E-2</v>
      </c>
      <c r="OD323">
        <v>0.82209410000000005</v>
      </c>
      <c r="OE323">
        <v>30.006150000000002</v>
      </c>
      <c r="OF323" s="1">
        <v>2.372331E-4</v>
      </c>
      <c r="OG323">
        <v>3.592132E-2</v>
      </c>
      <c r="OH323">
        <v>0.82208650000000005</v>
      </c>
      <c r="OI323">
        <v>30.46499</v>
      </c>
      <c r="OJ323" s="1">
        <v>2.253813E-4</v>
      </c>
      <c r="OK323">
        <v>3.4188459999999997E-2</v>
      </c>
    </row>
    <row r="324" spans="1:401" x14ac:dyDescent="0.35">
      <c r="A324">
        <v>330</v>
      </c>
      <c r="B324" t="s">
        <v>4</v>
      </c>
      <c r="C324" t="s">
        <v>181</v>
      </c>
      <c r="D324" t="s">
        <v>330</v>
      </c>
      <c r="E324">
        <v>836.55409999999995</v>
      </c>
      <c r="F324">
        <v>0.84889570000000003</v>
      </c>
      <c r="G324">
        <v>24.846640000000001</v>
      </c>
      <c r="H324">
        <v>0</v>
      </c>
      <c r="I324">
        <v>0</v>
      </c>
      <c r="J324">
        <v>0.84635000000000005</v>
      </c>
      <c r="K324">
        <v>25.080870000000001</v>
      </c>
      <c r="L324">
        <v>0</v>
      </c>
      <c r="M324">
        <v>0</v>
      </c>
      <c r="N324">
        <v>0.84381519999999999</v>
      </c>
      <c r="O324">
        <v>25.346029999999999</v>
      </c>
      <c r="P324">
        <v>0</v>
      </c>
      <c r="Q324">
        <v>0</v>
      </c>
      <c r="R324">
        <v>0.84129869999999995</v>
      </c>
      <c r="S324">
        <v>25.310320000000001</v>
      </c>
      <c r="T324">
        <v>0</v>
      </c>
      <c r="U324">
        <v>0</v>
      </c>
      <c r="V324">
        <v>0.83878819999999998</v>
      </c>
      <c r="W324">
        <v>24.903230000000001</v>
      </c>
      <c r="X324">
        <v>0</v>
      </c>
      <c r="Y324">
        <v>0</v>
      </c>
      <c r="Z324">
        <v>0.83623210000000003</v>
      </c>
      <c r="AA324">
        <v>24.435970000000001</v>
      </c>
      <c r="AB324">
        <v>0</v>
      </c>
      <c r="AC324">
        <v>0</v>
      </c>
      <c r="AD324">
        <v>0.83381079999999996</v>
      </c>
      <c r="AE324">
        <v>24.02835</v>
      </c>
      <c r="AF324">
        <v>0</v>
      </c>
      <c r="AG324">
        <v>0</v>
      </c>
      <c r="AH324">
        <v>0.83161099999999999</v>
      </c>
      <c r="AI324">
        <v>24.278099999999998</v>
      </c>
      <c r="AJ324">
        <v>0</v>
      </c>
      <c r="AK324">
        <v>0</v>
      </c>
      <c r="AL324">
        <v>0.82939209999999997</v>
      </c>
      <c r="AM324">
        <v>24.742319999999999</v>
      </c>
      <c r="AN324">
        <v>0</v>
      </c>
      <c r="AO324">
        <v>0</v>
      </c>
      <c r="AP324">
        <v>0.82705430000000002</v>
      </c>
      <c r="AQ324">
        <v>25.375610000000002</v>
      </c>
      <c r="AR324">
        <v>0</v>
      </c>
      <c r="AS324">
        <v>0</v>
      </c>
      <c r="AT324">
        <v>0.82442970000000004</v>
      </c>
      <c r="AU324">
        <v>25.866849999999999</v>
      </c>
      <c r="AV324">
        <v>0</v>
      </c>
      <c r="AW324">
        <v>0</v>
      </c>
      <c r="AX324">
        <v>0.82148540000000003</v>
      </c>
      <c r="AY324">
        <v>25.883690000000001</v>
      </c>
      <c r="AZ324">
        <v>0</v>
      </c>
      <c r="BA324">
        <v>0</v>
      </c>
      <c r="BB324">
        <v>0.81832479999999996</v>
      </c>
      <c r="BC324">
        <v>25.711690000000001</v>
      </c>
      <c r="BD324">
        <v>0</v>
      </c>
      <c r="BE324">
        <v>0</v>
      </c>
      <c r="BF324">
        <v>0.81505269999999996</v>
      </c>
      <c r="BG324">
        <v>25.42473</v>
      </c>
      <c r="BH324">
        <v>0</v>
      </c>
      <c r="BI324">
        <v>0</v>
      </c>
      <c r="BJ324">
        <v>0.81218619999999997</v>
      </c>
      <c r="BK324">
        <v>25.323989999999998</v>
      </c>
      <c r="BL324">
        <v>0</v>
      </c>
      <c r="BM324">
        <v>0</v>
      </c>
      <c r="BN324">
        <v>0.80982339999999997</v>
      </c>
      <c r="BO324">
        <v>25.873719999999999</v>
      </c>
      <c r="BP324">
        <v>1.6356230000000001E-33</v>
      </c>
      <c r="BQ324">
        <v>3.7432729999999998E-31</v>
      </c>
      <c r="BR324">
        <v>0.80743659999999995</v>
      </c>
      <c r="BS324">
        <v>26.47795</v>
      </c>
      <c r="BT324">
        <v>3.1686260000000001E-22</v>
      </c>
      <c r="BU324">
        <v>6.5698880000000002E-20</v>
      </c>
      <c r="BV324">
        <v>0.80520910000000001</v>
      </c>
      <c r="BW324">
        <v>27.189050000000002</v>
      </c>
      <c r="BX324" s="1">
        <v>7.7997539999999997E-17</v>
      </c>
      <c r="BY324" s="1">
        <v>1.7904359999999999E-14</v>
      </c>
      <c r="BZ324">
        <v>0.80310649999999995</v>
      </c>
      <c r="CA324">
        <v>27.612169999999999</v>
      </c>
      <c r="CB324" s="1">
        <v>1.2656449999999999E-10</v>
      </c>
      <c r="CC324" s="1">
        <v>2.8689089999999999E-8</v>
      </c>
      <c r="CD324">
        <v>0.80092870000000005</v>
      </c>
      <c r="CE324">
        <v>27.613099999999999</v>
      </c>
      <c r="CF324" s="1">
        <v>2.3511350000000001E-7</v>
      </c>
      <c r="CG324" s="1">
        <v>5.6711230000000002E-5</v>
      </c>
      <c r="CH324">
        <v>0.79828600000000005</v>
      </c>
      <c r="CI324">
        <v>27.257899999999999</v>
      </c>
      <c r="CJ324" s="1">
        <v>6.144356E-5</v>
      </c>
      <c r="CK324" s="1">
        <v>1.548626E-2</v>
      </c>
      <c r="CL324">
        <v>0.79537820000000004</v>
      </c>
      <c r="CM324">
        <v>26.903469999999999</v>
      </c>
      <c r="CN324" s="1">
        <v>4.3996779999999997E-3</v>
      </c>
      <c r="CO324" s="1">
        <v>1.148501</v>
      </c>
      <c r="CP324">
        <v>0.79204540000000001</v>
      </c>
      <c r="CQ324">
        <v>26.750979999999998</v>
      </c>
      <c r="CR324" s="1">
        <v>0.1162096</v>
      </c>
      <c r="CS324" s="1">
        <v>31.286460000000002</v>
      </c>
      <c r="CT324">
        <v>0.78827689999999995</v>
      </c>
      <c r="CU324">
        <v>27.094010000000001</v>
      </c>
      <c r="CV324" s="1">
        <v>1.3617440000000001</v>
      </c>
      <c r="CW324" s="1">
        <v>377.0881</v>
      </c>
      <c r="CX324">
        <v>0.78417040000000005</v>
      </c>
      <c r="CY324">
        <v>27.092949999999998</v>
      </c>
      <c r="CZ324" s="1">
        <v>8.0840119999999995</v>
      </c>
      <c r="DA324">
        <v>2295.6379999999999</v>
      </c>
      <c r="DB324">
        <v>0.77969140000000003</v>
      </c>
      <c r="DC324">
        <v>27.583130000000001</v>
      </c>
      <c r="DD324" s="1">
        <v>26.877549999999999</v>
      </c>
      <c r="DE324">
        <v>7818.0169999999998</v>
      </c>
      <c r="DF324">
        <v>0.77469750000000004</v>
      </c>
      <c r="DG324">
        <v>27.921040000000001</v>
      </c>
      <c r="DH324">
        <v>54.393560000000001</v>
      </c>
      <c r="DI324">
        <v>16177.8</v>
      </c>
      <c r="DJ324">
        <v>0.7694453</v>
      </c>
      <c r="DK324">
        <v>28.052160000000001</v>
      </c>
      <c r="DL324">
        <v>71.787180000000006</v>
      </c>
      <c r="DM324">
        <v>21796.81</v>
      </c>
      <c r="DN324">
        <v>0.7640517</v>
      </c>
      <c r="DO324">
        <v>27.901959999999999</v>
      </c>
      <c r="DP324">
        <v>65.52252</v>
      </c>
      <c r="DQ324">
        <v>20275.849999999999</v>
      </c>
      <c r="DR324">
        <v>0.7585383</v>
      </c>
      <c r="DS324">
        <v>27.647919999999999</v>
      </c>
      <c r="DT324">
        <v>43.479640000000003</v>
      </c>
      <c r="DU324">
        <v>13694.91</v>
      </c>
      <c r="DV324">
        <v>0.75261889999999998</v>
      </c>
      <c r="DW324">
        <v>27.532920000000001</v>
      </c>
      <c r="DX324">
        <v>21.927309999999999</v>
      </c>
      <c r="DY324">
        <v>7022.098</v>
      </c>
      <c r="DZ324">
        <v>0.7464326</v>
      </c>
      <c r="EA324">
        <v>28.07207</v>
      </c>
      <c r="EB324">
        <v>8.7569610000000004</v>
      </c>
      <c r="EC324">
        <v>2847.34</v>
      </c>
      <c r="ED324">
        <v>0.74083069999999995</v>
      </c>
      <c r="EE324">
        <v>28.66188</v>
      </c>
      <c r="EF324">
        <v>2.8880319999999999</v>
      </c>
      <c r="EG324">
        <v>951.04229999999995</v>
      </c>
      <c r="EH324">
        <v>0.73457150000000004</v>
      </c>
      <c r="EI324">
        <v>29.364470000000001</v>
      </c>
      <c r="EJ324">
        <v>0.83649549999999995</v>
      </c>
      <c r="EK324">
        <v>277.95650000000001</v>
      </c>
      <c r="EL324">
        <v>0.72800980000000004</v>
      </c>
      <c r="EM324">
        <v>29.914750000000002</v>
      </c>
      <c r="EN324">
        <v>0.2462568</v>
      </c>
      <c r="EO324">
        <v>81.750529999999998</v>
      </c>
      <c r="EP324">
        <v>0.72166969999999997</v>
      </c>
      <c r="EQ324">
        <v>29.93451</v>
      </c>
      <c r="ER324">
        <v>0.10164289999999999</v>
      </c>
      <c r="ES324">
        <v>33.115789999999997</v>
      </c>
      <c r="ET324">
        <v>0.71555570000000002</v>
      </c>
      <c r="EU324">
        <v>29.541519999999998</v>
      </c>
      <c r="EV324">
        <v>7.0505189999999995E-2</v>
      </c>
      <c r="EW324">
        <v>22.595359999999999</v>
      </c>
      <c r="EX324">
        <v>0.70979150000000002</v>
      </c>
      <c r="EY324">
        <v>29.186779999999999</v>
      </c>
      <c r="EZ324">
        <v>6.3778810000000005E-2</v>
      </c>
      <c r="FA324">
        <v>20.395350000000001</v>
      </c>
      <c r="FB324">
        <v>0.7039839</v>
      </c>
      <c r="FC324">
        <v>28.87049</v>
      </c>
      <c r="FD324">
        <v>6.067326E-2</v>
      </c>
      <c r="FE324">
        <v>19.47392</v>
      </c>
      <c r="FF324">
        <v>0.69790189999999996</v>
      </c>
      <c r="FG324">
        <v>29.0349</v>
      </c>
      <c r="FH324">
        <v>5.7167030000000001E-2</v>
      </c>
      <c r="FI324">
        <v>18.447040000000001</v>
      </c>
      <c r="FJ324">
        <v>0.69172699999999998</v>
      </c>
      <c r="FK324">
        <v>29.108029999999999</v>
      </c>
      <c r="FL324">
        <v>5.2997469999999998E-2</v>
      </c>
      <c r="FM324">
        <v>17.19492</v>
      </c>
      <c r="FN324">
        <v>0.68573620000000002</v>
      </c>
      <c r="FO324">
        <v>28.975840000000002</v>
      </c>
      <c r="FP324">
        <v>4.852095E-2</v>
      </c>
      <c r="FQ324">
        <v>15.818580000000001</v>
      </c>
      <c r="FR324">
        <v>0.67962610000000001</v>
      </c>
      <c r="FS324">
        <v>28.721240000000002</v>
      </c>
      <c r="FT324" s="1">
        <v>4.4062360000000002E-2</v>
      </c>
      <c r="FU324">
        <v>14.434939999999999</v>
      </c>
      <c r="FV324">
        <v>0.67319819999999997</v>
      </c>
      <c r="FW324">
        <v>28.235790000000001</v>
      </c>
      <c r="FX324">
        <v>3.9805310000000003E-2</v>
      </c>
      <c r="FY324">
        <v>13.108650000000001</v>
      </c>
      <c r="FZ324">
        <v>0.66727689999999995</v>
      </c>
      <c r="GA324">
        <v>27.83418</v>
      </c>
      <c r="GB324" s="1">
        <v>3.5888040000000003E-2</v>
      </c>
      <c r="GC324">
        <v>11.87355</v>
      </c>
      <c r="GD324">
        <v>0.66150149999999996</v>
      </c>
      <c r="GE324">
        <v>27.521000000000001</v>
      </c>
      <c r="GF324" s="1">
        <v>3.2312540000000001E-2</v>
      </c>
      <c r="GG324">
        <v>10.74568</v>
      </c>
      <c r="GH324">
        <v>0.65573559999999997</v>
      </c>
      <c r="GI324">
        <v>27.501069999999999</v>
      </c>
      <c r="GJ324">
        <v>2.9105099999999998E-2</v>
      </c>
      <c r="GK324">
        <v>9.7270230000000009</v>
      </c>
      <c r="GL324">
        <v>0.65014249999999996</v>
      </c>
      <c r="GM324">
        <v>28.11046</v>
      </c>
      <c r="GN324" s="1">
        <v>2.623031E-2</v>
      </c>
      <c r="GO324">
        <v>8.8091969999999993</v>
      </c>
      <c r="GP324">
        <v>0.64481960000000005</v>
      </c>
      <c r="GQ324">
        <v>28.842590000000001</v>
      </c>
      <c r="GR324" s="1">
        <v>2.3658950000000002E-2</v>
      </c>
      <c r="GS324">
        <v>7.9808820000000003</v>
      </c>
      <c r="GT324">
        <v>0.6397079</v>
      </c>
      <c r="GU324">
        <v>29.643380000000001</v>
      </c>
      <c r="GV324" s="1">
        <v>2.134658E-2</v>
      </c>
      <c r="GW324">
        <v>7.2309150000000004</v>
      </c>
      <c r="GX324">
        <v>0.63479319999999995</v>
      </c>
      <c r="GY324">
        <v>30.063690000000001</v>
      </c>
      <c r="GZ324" s="1">
        <v>1.9253039999999999E-2</v>
      </c>
      <c r="HA324">
        <v>6.5501849999999999</v>
      </c>
      <c r="HB324">
        <v>0.62986830000000005</v>
      </c>
      <c r="HC324">
        <v>29.998180000000001</v>
      </c>
      <c r="HD324" s="1">
        <v>1.7353589999999999E-2</v>
      </c>
      <c r="HE324">
        <v>5.9322650000000001</v>
      </c>
      <c r="HF324">
        <v>0.62528070000000002</v>
      </c>
      <c r="HG324">
        <v>29.327950000000001</v>
      </c>
      <c r="HH324" s="1">
        <v>1.5647029999999999E-2</v>
      </c>
      <c r="HI324">
        <v>5.3731429999999998</v>
      </c>
      <c r="HJ324">
        <v>0.62117990000000001</v>
      </c>
      <c r="HK324">
        <v>28.739560000000001</v>
      </c>
      <c r="HL324" s="1">
        <v>1.4114740000000001E-2</v>
      </c>
      <c r="HM324">
        <v>4.8671470000000001</v>
      </c>
      <c r="HN324">
        <v>0.61752960000000001</v>
      </c>
      <c r="HO324">
        <v>28.311150000000001</v>
      </c>
      <c r="HP324" s="1">
        <v>1.2734779999999999E-2</v>
      </c>
      <c r="HQ324">
        <v>4.4082929999999996</v>
      </c>
      <c r="HR324">
        <v>0.61435249999999997</v>
      </c>
      <c r="HS324">
        <v>28.503550000000001</v>
      </c>
      <c r="HT324" s="1">
        <v>1.149067E-2</v>
      </c>
      <c r="HU324">
        <v>3.992731</v>
      </c>
      <c r="HV324">
        <v>0.6115372</v>
      </c>
      <c r="HW324">
        <v>29.083659999999998</v>
      </c>
      <c r="HX324" s="1">
        <v>1.0360950000000001E-2</v>
      </c>
      <c r="HY324">
        <v>3.6129669999999998</v>
      </c>
      <c r="HZ324">
        <v>0.60916899999999996</v>
      </c>
      <c r="IA324">
        <v>29.43479</v>
      </c>
      <c r="IB324" s="1">
        <v>9.3353470000000008E-3</v>
      </c>
      <c r="IC324">
        <v>3.2651340000000002</v>
      </c>
      <c r="ID324">
        <v>0.60716300000000001</v>
      </c>
      <c r="IE324">
        <v>29.672820000000002</v>
      </c>
      <c r="IF324" s="1">
        <v>8.3963969999999999E-3</v>
      </c>
      <c r="IG324">
        <v>2.9447640000000002</v>
      </c>
      <c r="IH324">
        <v>0.60548919999999995</v>
      </c>
      <c r="II324">
        <v>29.455259999999999</v>
      </c>
      <c r="IJ324" s="1">
        <v>7.5329999999999998E-3</v>
      </c>
      <c r="IK324">
        <v>2.648387</v>
      </c>
      <c r="IL324">
        <v>0.60411800000000004</v>
      </c>
      <c r="IM324">
        <v>28.825050000000001</v>
      </c>
      <c r="IN324" s="1">
        <v>6.7345979999999996E-3</v>
      </c>
      <c r="IO324">
        <v>2.3725010000000002</v>
      </c>
      <c r="IP324">
        <v>0.60301170000000004</v>
      </c>
      <c r="IQ324">
        <v>28.294630000000002</v>
      </c>
      <c r="IR324" s="1">
        <v>5.9909619999999998E-3</v>
      </c>
      <c r="IS324">
        <v>2.114249</v>
      </c>
      <c r="IT324">
        <v>0.60214769999999995</v>
      </c>
      <c r="IU324">
        <v>28.051020000000001</v>
      </c>
      <c r="IV324" s="1">
        <v>5.2913869999999998E-3</v>
      </c>
      <c r="IW324">
        <v>1.870301</v>
      </c>
      <c r="IX324">
        <v>0.60148259999999998</v>
      </c>
      <c r="IY324">
        <v>28.89236</v>
      </c>
      <c r="IZ324" s="1">
        <v>4.6211860000000002E-3</v>
      </c>
      <c r="JA324">
        <v>1.636109</v>
      </c>
      <c r="JB324">
        <v>0.60095240000000005</v>
      </c>
      <c r="JC324">
        <v>29.971830000000001</v>
      </c>
      <c r="JD324" s="1">
        <v>3.9707630000000004E-3</v>
      </c>
      <c r="JE324">
        <v>1.4080900000000001</v>
      </c>
      <c r="JF324">
        <v>0.60052309999999998</v>
      </c>
      <c r="JG324">
        <v>31.048760000000001</v>
      </c>
      <c r="JH324" s="1">
        <v>3.3400729999999998E-3</v>
      </c>
      <c r="JI324">
        <v>1.1865019999999999</v>
      </c>
      <c r="JJ324">
        <v>0.60016860000000005</v>
      </c>
      <c r="JK324">
        <v>31.453869999999998</v>
      </c>
      <c r="JL324" s="1">
        <v>2.7479090000000002E-3</v>
      </c>
      <c r="JM324">
        <v>0.97767459999999995</v>
      </c>
      <c r="JN324">
        <v>0.59990080000000001</v>
      </c>
      <c r="JO324">
        <v>31.247679999999999</v>
      </c>
      <c r="JP324" s="1">
        <v>2.2224670000000001E-3</v>
      </c>
      <c r="JQ324">
        <v>0.79151510000000003</v>
      </c>
      <c r="JR324">
        <v>0.59961850000000005</v>
      </c>
      <c r="JS324">
        <v>30.405709999999999</v>
      </c>
      <c r="JT324" s="1">
        <v>1.78746E-3</v>
      </c>
      <c r="JU324">
        <v>0.63675619999999999</v>
      </c>
      <c r="JV324">
        <v>0.59941109999999997</v>
      </c>
      <c r="JW324">
        <v>29.604659999999999</v>
      </c>
      <c r="JX324" s="1">
        <v>1.4515929999999999E-3</v>
      </c>
      <c r="JY324">
        <v>0.51678000000000002</v>
      </c>
      <c r="JZ324">
        <v>0.59917160000000003</v>
      </c>
      <c r="KA324">
        <v>28.981280000000002</v>
      </c>
      <c r="KB324" s="1">
        <v>1.2066080000000001E-3</v>
      </c>
      <c r="KC324">
        <v>0.42906309999999998</v>
      </c>
      <c r="KD324">
        <v>0.59892579999999995</v>
      </c>
      <c r="KE324">
        <v>29.255490000000002</v>
      </c>
      <c r="KF324" s="1">
        <v>1.0332869999999999E-3</v>
      </c>
      <c r="KG324">
        <v>0.36697059999999998</v>
      </c>
      <c r="KH324">
        <v>0.5986823</v>
      </c>
      <c r="KI324">
        <v>29.679780000000001</v>
      </c>
      <c r="KJ324" s="1">
        <v>9.1016429999999998E-4</v>
      </c>
      <c r="KK324">
        <v>0.3228528</v>
      </c>
      <c r="KL324">
        <v>0.59841489999999997</v>
      </c>
      <c r="KM324">
        <v>30.260629999999999</v>
      </c>
      <c r="KN324" s="1">
        <v>8.1877990000000004E-4</v>
      </c>
      <c r="KO324">
        <v>0.29025079999999998</v>
      </c>
      <c r="KP324">
        <v>0.59815890000000005</v>
      </c>
      <c r="KQ324">
        <v>30.650189999999998</v>
      </c>
      <c r="KR324" s="1">
        <v>7.4729720000000003E-4</v>
      </c>
      <c r="KS324">
        <v>0.26479239999999998</v>
      </c>
      <c r="KT324">
        <v>0.59790620000000005</v>
      </c>
      <c r="KU324">
        <v>30.402229999999999</v>
      </c>
      <c r="KV324" s="1">
        <v>6.8889590000000001E-4</v>
      </c>
      <c r="KW324">
        <v>0.24405070000000001</v>
      </c>
      <c r="KX324">
        <v>0.59763560000000004</v>
      </c>
      <c r="KY324">
        <v>29.744509999999998</v>
      </c>
      <c r="KZ324" s="1">
        <v>6.4035280000000001E-4</v>
      </c>
      <c r="LA324">
        <v>0.22681560000000001</v>
      </c>
      <c r="LB324">
        <v>0.59736270000000002</v>
      </c>
      <c r="LC324">
        <v>29.079080000000001</v>
      </c>
      <c r="LD324" s="1">
        <v>5.9978080000000001E-4</v>
      </c>
      <c r="LE324">
        <v>0.2124248</v>
      </c>
      <c r="LF324">
        <v>0.59707619999999995</v>
      </c>
      <c r="LG324">
        <v>28.647040000000001</v>
      </c>
      <c r="LH324" s="1">
        <v>5.6576019999999996E-4</v>
      </c>
      <c r="LI324">
        <v>0.200351</v>
      </c>
      <c r="LJ324">
        <v>0.59677519999999995</v>
      </c>
      <c r="LK324">
        <v>29.105370000000001</v>
      </c>
      <c r="LL324" s="1">
        <v>5.3701390000000001E-4</v>
      </c>
      <c r="LM324">
        <v>0.1901719</v>
      </c>
      <c r="LN324">
        <v>0.59650460000000005</v>
      </c>
      <c r="LO324">
        <v>29.803619999999999</v>
      </c>
      <c r="LP324" s="1">
        <v>5.1250160000000005E-4</v>
      </c>
      <c r="LQ324">
        <v>0.181503</v>
      </c>
      <c r="LR324">
        <v>0.59622839999999999</v>
      </c>
      <c r="LS324">
        <v>30.640599999999999</v>
      </c>
      <c r="LT324" s="1">
        <v>4.9133640000000001E-4</v>
      </c>
      <c r="LU324">
        <v>0.1740198</v>
      </c>
      <c r="LV324">
        <v>0.59596300000000002</v>
      </c>
      <c r="LW324">
        <v>31.141680000000001</v>
      </c>
      <c r="LX324" s="1">
        <v>4.726625E-4</v>
      </c>
      <c r="LY324">
        <v>0.1674185</v>
      </c>
      <c r="LZ324">
        <v>0.59572000000000003</v>
      </c>
      <c r="MA324">
        <v>31.115580000000001</v>
      </c>
      <c r="MB324" s="1">
        <v>4.548291E-4</v>
      </c>
      <c r="MC324">
        <v>0.1613521</v>
      </c>
      <c r="MD324">
        <v>0.59552260000000001</v>
      </c>
      <c r="ME324">
        <v>30.434629999999999</v>
      </c>
      <c r="MF324" s="1">
        <v>4.3679869999999998E-4</v>
      </c>
      <c r="MG324">
        <v>0.15553230000000001</v>
      </c>
      <c r="MH324">
        <v>0.59532200000000002</v>
      </c>
      <c r="MI324">
        <v>29.692620000000002</v>
      </c>
      <c r="MJ324" s="1">
        <v>4.1912059999999997E-4</v>
      </c>
      <c r="MK324">
        <v>0.14977509999999999</v>
      </c>
      <c r="ML324">
        <v>0.59514990000000001</v>
      </c>
      <c r="MM324">
        <v>29.031980000000001</v>
      </c>
      <c r="MN324" s="1">
        <v>4.0159869999999999E-4</v>
      </c>
      <c r="MO324">
        <v>0.14399919999999999</v>
      </c>
      <c r="MP324">
        <v>0.59501269999999995</v>
      </c>
      <c r="MQ324">
        <v>29.302209999999999</v>
      </c>
      <c r="MR324" s="1">
        <v>3.8419160000000002E-4</v>
      </c>
      <c r="MS324">
        <v>0.13819870000000001</v>
      </c>
      <c r="MT324">
        <v>0.59491039999999995</v>
      </c>
      <c r="MU324">
        <v>29.515440000000002</v>
      </c>
      <c r="MV324" s="1">
        <v>3.6701680000000001E-4</v>
      </c>
      <c r="MW324">
        <v>0.1324274</v>
      </c>
      <c r="MX324">
        <v>0.59480520000000003</v>
      </c>
      <c r="MY324">
        <v>29.626010000000001</v>
      </c>
      <c r="MZ324" s="1">
        <v>3.5027570000000001E-4</v>
      </c>
      <c r="NA324">
        <v>0.1267402</v>
      </c>
      <c r="NB324">
        <v>0.59474419999999995</v>
      </c>
      <c r="NC324">
        <v>29.593350000000001</v>
      </c>
      <c r="ND324" s="1">
        <v>3.340377E-4</v>
      </c>
      <c r="NE324">
        <v>0.121181</v>
      </c>
      <c r="NF324">
        <v>0.5946671</v>
      </c>
      <c r="NG324">
        <v>29.344529999999999</v>
      </c>
      <c r="NH324" s="1">
        <v>3.1837389999999998E-4</v>
      </c>
      <c r="NI324">
        <v>0.11579159999999999</v>
      </c>
      <c r="NJ324">
        <v>0.59463980000000005</v>
      </c>
      <c r="NK324">
        <v>28.85005</v>
      </c>
      <c r="NL324" s="1">
        <v>3.0340210000000001E-4</v>
      </c>
      <c r="NM324">
        <v>0.11061029999999999</v>
      </c>
      <c r="NN324">
        <v>0.59458920000000004</v>
      </c>
      <c r="NO324">
        <v>28.410620000000002</v>
      </c>
      <c r="NP324" s="1">
        <v>2.8916869999999999E-4</v>
      </c>
      <c r="NQ324">
        <v>0.10565910000000001</v>
      </c>
      <c r="NR324">
        <v>0.59456909999999996</v>
      </c>
      <c r="NS324">
        <v>28.030809999999999</v>
      </c>
      <c r="NT324" s="1">
        <v>2.756557E-4</v>
      </c>
      <c r="NU324">
        <v>0.10093679999999999</v>
      </c>
      <c r="NV324">
        <v>0.59456319999999996</v>
      </c>
      <c r="NW324">
        <v>28.576740000000001</v>
      </c>
      <c r="NX324" s="1">
        <v>2.6271589999999999E-4</v>
      </c>
      <c r="NY324">
        <v>9.6393939999999997E-2</v>
      </c>
      <c r="NZ324">
        <v>0.59453699999999998</v>
      </c>
      <c r="OA324">
        <v>29.356400000000001</v>
      </c>
      <c r="OB324" s="1">
        <v>2.5018890000000002E-4</v>
      </c>
      <c r="OC324">
        <v>9.1981279999999999E-2</v>
      </c>
      <c r="OD324">
        <v>0.59452570000000005</v>
      </c>
      <c r="OE324">
        <v>30.000039999999998</v>
      </c>
      <c r="OF324" s="1">
        <v>2.3796099999999999E-4</v>
      </c>
      <c r="OG324">
        <v>8.7658609999999998E-2</v>
      </c>
      <c r="OH324">
        <v>0.59454110000000004</v>
      </c>
      <c r="OI324">
        <v>30.471</v>
      </c>
      <c r="OJ324" s="1">
        <v>2.260877E-4</v>
      </c>
      <c r="OK324">
        <v>8.3438280000000004E-2</v>
      </c>
    </row>
    <row r="325" spans="1:401" x14ac:dyDescent="0.35">
      <c r="A325">
        <v>331</v>
      </c>
      <c r="B325" t="s">
        <v>4</v>
      </c>
      <c r="C325" t="s">
        <v>181</v>
      </c>
      <c r="D325" t="s">
        <v>331</v>
      </c>
      <c r="E325">
        <v>836.13649999999996</v>
      </c>
      <c r="F325">
        <v>0.96780060000000001</v>
      </c>
      <c r="G325">
        <v>24.871030000000001</v>
      </c>
      <c r="H325">
        <v>0</v>
      </c>
      <c r="I325">
        <v>0</v>
      </c>
      <c r="J325">
        <v>0.96537629999999996</v>
      </c>
      <c r="K325">
        <v>25.091059999999999</v>
      </c>
      <c r="L325">
        <v>0</v>
      </c>
      <c r="M325">
        <v>0</v>
      </c>
      <c r="N325">
        <v>0.96290189999999998</v>
      </c>
      <c r="O325">
        <v>25.366399999999999</v>
      </c>
      <c r="P325">
        <v>0</v>
      </c>
      <c r="Q325">
        <v>0</v>
      </c>
      <c r="R325">
        <v>0.96043529999999999</v>
      </c>
      <c r="S325">
        <v>25.336200000000002</v>
      </c>
      <c r="T325">
        <v>0</v>
      </c>
      <c r="U325">
        <v>0</v>
      </c>
      <c r="V325">
        <v>0.95798890000000003</v>
      </c>
      <c r="W325">
        <v>24.93676</v>
      </c>
      <c r="X325">
        <v>0</v>
      </c>
      <c r="Y325">
        <v>0</v>
      </c>
      <c r="Z325">
        <v>0.95548670000000002</v>
      </c>
      <c r="AA325">
        <v>24.484770000000001</v>
      </c>
      <c r="AB325">
        <v>0</v>
      </c>
      <c r="AC325">
        <v>0</v>
      </c>
      <c r="AD325">
        <v>0.95315720000000004</v>
      </c>
      <c r="AE325">
        <v>24.065439999999999</v>
      </c>
      <c r="AF325">
        <v>0</v>
      </c>
      <c r="AG325">
        <v>0</v>
      </c>
      <c r="AH325">
        <v>0.95106040000000003</v>
      </c>
      <c r="AI325">
        <v>24.307359999999999</v>
      </c>
      <c r="AJ325">
        <v>0</v>
      </c>
      <c r="AK325">
        <v>0</v>
      </c>
      <c r="AL325">
        <v>0.94893119999999997</v>
      </c>
      <c r="AM325">
        <v>24.76728</v>
      </c>
      <c r="AN325">
        <v>0</v>
      </c>
      <c r="AO325">
        <v>0</v>
      </c>
      <c r="AP325">
        <v>0.94672080000000003</v>
      </c>
      <c r="AQ325">
        <v>25.388670000000001</v>
      </c>
      <c r="AR325">
        <v>0</v>
      </c>
      <c r="AS325">
        <v>0</v>
      </c>
      <c r="AT325">
        <v>0.94416949999999999</v>
      </c>
      <c r="AU325">
        <v>25.889009999999999</v>
      </c>
      <c r="AV325">
        <v>0</v>
      </c>
      <c r="AW325">
        <v>0</v>
      </c>
      <c r="AX325">
        <v>0.94125369999999997</v>
      </c>
      <c r="AY325">
        <v>25.908290000000001</v>
      </c>
      <c r="AZ325">
        <v>0</v>
      </c>
      <c r="BA325">
        <v>0</v>
      </c>
      <c r="BB325">
        <v>0.93820309999999996</v>
      </c>
      <c r="BC325">
        <v>25.741820000000001</v>
      </c>
      <c r="BD325">
        <v>0</v>
      </c>
      <c r="BE325">
        <v>0</v>
      </c>
      <c r="BF325">
        <v>0.93499180000000004</v>
      </c>
      <c r="BG325">
        <v>25.463170000000002</v>
      </c>
      <c r="BH325">
        <v>0</v>
      </c>
      <c r="BI325">
        <v>0</v>
      </c>
      <c r="BJ325">
        <v>0.93222649999999996</v>
      </c>
      <c r="BK325">
        <v>25.35313</v>
      </c>
      <c r="BL325">
        <v>0</v>
      </c>
      <c r="BM325">
        <v>0</v>
      </c>
      <c r="BN325">
        <v>0.93005649999999995</v>
      </c>
      <c r="BO325">
        <v>25.899850000000001</v>
      </c>
      <c r="BP325">
        <v>1.676655E-34</v>
      </c>
      <c r="BQ325">
        <v>5.2237550000000003E-32</v>
      </c>
      <c r="BR325">
        <v>0.92785839999999997</v>
      </c>
      <c r="BS325">
        <v>26.48807</v>
      </c>
      <c r="BT325">
        <v>1.250566E-22</v>
      </c>
      <c r="BU325">
        <v>2.52265E-20</v>
      </c>
      <c r="BV325">
        <v>0.92586000000000002</v>
      </c>
      <c r="BW325">
        <v>27.19753</v>
      </c>
      <c r="BX325" s="1">
        <v>9.6550560000000002E-18</v>
      </c>
      <c r="BY325" s="1">
        <v>3.067959E-15</v>
      </c>
      <c r="BZ325">
        <v>0.92404220000000004</v>
      </c>
      <c r="CA325">
        <v>27.630610000000001</v>
      </c>
      <c r="CB325" s="1">
        <v>6.5661409999999996E-11</v>
      </c>
      <c r="CC325" s="1">
        <v>1.4953050000000001E-8</v>
      </c>
      <c r="CD325">
        <v>0.92213860000000003</v>
      </c>
      <c r="CE325">
        <v>27.633839999999999</v>
      </c>
      <c r="CF325" s="1">
        <v>1.44589E-7</v>
      </c>
      <c r="CG325" s="1">
        <v>3.5461450000000002E-5</v>
      </c>
      <c r="CH325">
        <v>0.92014549999999995</v>
      </c>
      <c r="CI325">
        <v>27.282109999999999</v>
      </c>
      <c r="CJ325" s="1">
        <v>4.1869870000000002E-5</v>
      </c>
      <c r="CK325" s="1">
        <v>1.082058E-2</v>
      </c>
      <c r="CL325">
        <v>0.91787030000000003</v>
      </c>
      <c r="CM325">
        <v>26.93965</v>
      </c>
      <c r="CN325" s="1">
        <v>3.2441589999999999E-3</v>
      </c>
      <c r="CO325" s="1">
        <v>0.87462169999999995</v>
      </c>
      <c r="CP325">
        <v>0.91519589999999995</v>
      </c>
      <c r="CQ325">
        <v>26.78229</v>
      </c>
      <c r="CR325" s="1">
        <v>9.1514540000000005E-2</v>
      </c>
      <c r="CS325" s="1">
        <v>25.612020000000001</v>
      </c>
      <c r="CT325">
        <v>0.91209600000000002</v>
      </c>
      <c r="CU325">
        <v>27.123239999999999</v>
      </c>
      <c r="CV325" s="1">
        <v>1.135086</v>
      </c>
      <c r="CW325" s="1">
        <v>328.71550000000002</v>
      </c>
      <c r="CX325">
        <v>0.90857849999999996</v>
      </c>
      <c r="CY325">
        <v>27.113530000000001</v>
      </c>
      <c r="CZ325" s="1">
        <v>7.0850540000000004</v>
      </c>
      <c r="DA325">
        <v>2115.6289999999999</v>
      </c>
      <c r="DB325">
        <v>0.90451119999999996</v>
      </c>
      <c r="DC325">
        <v>27.60031</v>
      </c>
      <c r="DD325" s="1">
        <v>24.631959999999999</v>
      </c>
      <c r="DE325">
        <v>7572.0129999999999</v>
      </c>
      <c r="DF325">
        <v>0.90002859999999996</v>
      </c>
      <c r="DG325">
        <v>27.936910000000001</v>
      </c>
      <c r="DH325">
        <v>51.887949999999996</v>
      </c>
      <c r="DI325">
        <v>16381.26</v>
      </c>
      <c r="DJ325">
        <v>0.89532529999999999</v>
      </c>
      <c r="DK325">
        <v>28.055040000000002</v>
      </c>
      <c r="DL325">
        <v>70.990049999999997</v>
      </c>
      <c r="DM325">
        <v>22966.560000000001</v>
      </c>
      <c r="DN325">
        <v>0.89054789999999995</v>
      </c>
      <c r="DO325">
        <v>27.918810000000001</v>
      </c>
      <c r="DP325">
        <v>66.926169999999999</v>
      </c>
      <c r="DQ325">
        <v>22136.82</v>
      </c>
      <c r="DR325">
        <v>0.88576390000000005</v>
      </c>
      <c r="DS325">
        <v>27.679729999999999</v>
      </c>
      <c r="DT325">
        <v>45.723930000000003</v>
      </c>
      <c r="DU325">
        <v>15439.42</v>
      </c>
      <c r="DV325">
        <v>0.88057790000000002</v>
      </c>
      <c r="DW325">
        <v>27.56447</v>
      </c>
      <c r="DX325">
        <v>23.666709999999998</v>
      </c>
      <c r="DY325">
        <v>8147.1279999999997</v>
      </c>
      <c r="DZ325">
        <v>0.87517849999999997</v>
      </c>
      <c r="EA325">
        <v>28.109400000000001</v>
      </c>
      <c r="EB325">
        <v>9.6698989999999991</v>
      </c>
      <c r="EC325">
        <v>3386.9879999999998</v>
      </c>
      <c r="ED325">
        <v>0.87081339999999996</v>
      </c>
      <c r="EE325">
        <v>28.69595</v>
      </c>
      <c r="EF325">
        <v>3.2499530000000001</v>
      </c>
      <c r="EG325">
        <v>1154.135</v>
      </c>
      <c r="EH325">
        <v>0.86585540000000005</v>
      </c>
      <c r="EI325">
        <v>29.388000000000002</v>
      </c>
      <c r="EJ325">
        <v>0.95152150000000002</v>
      </c>
      <c r="EK325">
        <v>341.06299999999999</v>
      </c>
      <c r="EL325">
        <v>0.86057709999999998</v>
      </c>
      <c r="EM325">
        <v>29.942250000000001</v>
      </c>
      <c r="EN325">
        <v>0.27686369999999999</v>
      </c>
      <c r="EO325">
        <v>98.946770000000001</v>
      </c>
      <c r="EP325">
        <v>0.85508430000000002</v>
      </c>
      <c r="EQ325">
        <v>29.956</v>
      </c>
      <c r="ER325">
        <v>0.1086666</v>
      </c>
      <c r="ES325">
        <v>37.789760000000001</v>
      </c>
      <c r="ET325">
        <v>0.84958840000000002</v>
      </c>
      <c r="EU325">
        <v>29.560490000000001</v>
      </c>
      <c r="EV325">
        <v>7.1939059999999999E-2</v>
      </c>
      <c r="EW325">
        <v>24.310220000000001</v>
      </c>
      <c r="EX325">
        <v>0.84446299999999996</v>
      </c>
      <c r="EY325">
        <v>29.220079999999999</v>
      </c>
      <c r="EZ325">
        <v>6.4141820000000002E-2</v>
      </c>
      <c r="FA325">
        <v>21.48498</v>
      </c>
      <c r="FB325">
        <v>0.83932779999999996</v>
      </c>
      <c r="FC325">
        <v>28.904520000000002</v>
      </c>
      <c r="FD325">
        <v>6.0952510000000001E-2</v>
      </c>
      <c r="FE325">
        <v>20.429770000000001</v>
      </c>
      <c r="FF325">
        <v>0.83383640000000003</v>
      </c>
      <c r="FG325">
        <v>29.069890000000001</v>
      </c>
      <c r="FH325">
        <v>5.7518769999999997E-2</v>
      </c>
      <c r="FI325">
        <v>19.355440000000002</v>
      </c>
      <c r="FJ325">
        <v>0.82832620000000001</v>
      </c>
      <c r="FK325">
        <v>29.155550000000002</v>
      </c>
      <c r="FL325">
        <v>5.3409129999999999E-2</v>
      </c>
      <c r="FM325">
        <v>18.044709999999998</v>
      </c>
      <c r="FN325">
        <v>0.82319529999999996</v>
      </c>
      <c r="FO325">
        <v>29.018190000000001</v>
      </c>
      <c r="FP325">
        <v>4.8953150000000001E-2</v>
      </c>
      <c r="FQ325">
        <v>16.591149999999999</v>
      </c>
      <c r="FR325">
        <v>0.81782310000000003</v>
      </c>
      <c r="FS325">
        <v>28.774010000000001</v>
      </c>
      <c r="FT325" s="1">
        <v>4.4486459999999999E-2</v>
      </c>
      <c r="FU325">
        <v>15.1248</v>
      </c>
      <c r="FV325">
        <v>0.81208619999999998</v>
      </c>
      <c r="FW325">
        <v>28.272950000000002</v>
      </c>
      <c r="FX325" s="1">
        <v>4.0205730000000002E-2</v>
      </c>
      <c r="FY325">
        <v>13.71622</v>
      </c>
      <c r="FZ325">
        <v>0.80662610000000001</v>
      </c>
      <c r="GA325">
        <v>27.860489999999999</v>
      </c>
      <c r="GB325" s="1">
        <v>3.625772E-2</v>
      </c>
      <c r="GC325">
        <v>12.403180000000001</v>
      </c>
      <c r="GD325">
        <v>0.80002419999999996</v>
      </c>
      <c r="GE325">
        <v>27.537030000000001</v>
      </c>
      <c r="GF325" s="1">
        <v>3.2648620000000003E-2</v>
      </c>
      <c r="GG325">
        <v>11.20356</v>
      </c>
      <c r="GH325">
        <v>0.79349979999999998</v>
      </c>
      <c r="GI325">
        <v>27.507670000000001</v>
      </c>
      <c r="GJ325" s="1">
        <v>2.9408989999999999E-2</v>
      </c>
      <c r="GK325">
        <v>10.120620000000001</v>
      </c>
      <c r="GL325">
        <v>0.78711969999999998</v>
      </c>
      <c r="GM325">
        <v>28.11552</v>
      </c>
      <c r="GN325" s="1">
        <v>2.6505049999999999E-2</v>
      </c>
      <c r="GO325">
        <v>9.1472440000000006</v>
      </c>
      <c r="GP325">
        <v>0.78109399999999996</v>
      </c>
      <c r="GQ325">
        <v>28.856100000000001</v>
      </c>
      <c r="GR325" s="1">
        <v>2.3907479999999998E-2</v>
      </c>
      <c r="GS325">
        <v>8.2736780000000003</v>
      </c>
      <c r="GT325">
        <v>0.77540399999999998</v>
      </c>
      <c r="GU325">
        <v>29.65898</v>
      </c>
      <c r="GV325" s="1">
        <v>2.157247E-2</v>
      </c>
      <c r="GW325">
        <v>7.4836020000000003</v>
      </c>
      <c r="GX325">
        <v>0.76992159999999998</v>
      </c>
      <c r="GY325">
        <v>30.095479999999998</v>
      </c>
      <c r="GZ325" s="1">
        <v>1.945848E-2</v>
      </c>
      <c r="HA325">
        <v>6.767557</v>
      </c>
      <c r="HB325">
        <v>0.76439800000000002</v>
      </c>
      <c r="HC325">
        <v>30.040620000000001</v>
      </c>
      <c r="HD325" s="1">
        <v>1.7540500000000001E-2</v>
      </c>
      <c r="HE325">
        <v>6.1190449999999998</v>
      </c>
      <c r="HF325">
        <v>0.75921510000000003</v>
      </c>
      <c r="HG325">
        <v>29.368410000000001</v>
      </c>
      <c r="HH325" s="1">
        <v>1.5815920000000001E-2</v>
      </c>
      <c r="HI325">
        <v>5.5334120000000002</v>
      </c>
      <c r="HJ325">
        <v>0.75460959999999999</v>
      </c>
      <c r="HK325">
        <v>28.771999999999998</v>
      </c>
      <c r="HL325" s="1">
        <v>1.426789E-2</v>
      </c>
      <c r="HM325">
        <v>5.0047170000000003</v>
      </c>
      <c r="HN325">
        <v>0.7505231</v>
      </c>
      <c r="HO325">
        <v>28.336089999999999</v>
      </c>
      <c r="HP325">
        <v>1.2873849999999999E-2</v>
      </c>
      <c r="HQ325">
        <v>4.5265849999999999</v>
      </c>
      <c r="HR325">
        <v>0.74617560000000005</v>
      </c>
      <c r="HS325">
        <v>28.507639999999999</v>
      </c>
      <c r="HT325" s="1">
        <v>1.1616680000000001E-2</v>
      </c>
      <c r="HU325">
        <v>4.0949049999999998</v>
      </c>
      <c r="HV325">
        <v>0.74233110000000002</v>
      </c>
      <c r="HW325">
        <v>29.085529999999999</v>
      </c>
      <c r="HX325" s="1">
        <v>1.047649E-2</v>
      </c>
      <c r="HY325">
        <v>3.7020059999999999</v>
      </c>
      <c r="HZ325">
        <v>0.7391025</v>
      </c>
      <c r="IA325">
        <v>29.444510000000001</v>
      </c>
      <c r="IB325" s="1">
        <v>9.4415220000000008E-3</v>
      </c>
      <c r="IC325">
        <v>3.343064</v>
      </c>
      <c r="ID325">
        <v>0.736344</v>
      </c>
      <c r="IE325">
        <v>29.693010000000001</v>
      </c>
      <c r="IF325" s="1">
        <v>8.4943589999999999E-3</v>
      </c>
      <c r="IG325">
        <v>3.0134789999999998</v>
      </c>
      <c r="IH325">
        <v>0.73403810000000003</v>
      </c>
      <c r="II325">
        <v>29.493580000000001</v>
      </c>
      <c r="IJ325" s="1">
        <v>7.6237969999999999E-3</v>
      </c>
      <c r="IK325">
        <v>2.709435</v>
      </c>
      <c r="IL325">
        <v>0.73214469999999998</v>
      </c>
      <c r="IM325">
        <v>28.85716</v>
      </c>
      <c r="IN325" s="1">
        <v>6.8193560000000004E-3</v>
      </c>
      <c r="IO325">
        <v>2.4271790000000002</v>
      </c>
      <c r="IP325">
        <v>0.73061920000000002</v>
      </c>
      <c r="IQ325">
        <v>28.32479</v>
      </c>
      <c r="IR325" s="1">
        <v>6.0704979999999997E-3</v>
      </c>
      <c r="IS325">
        <v>2.1635870000000001</v>
      </c>
      <c r="IT325">
        <v>0.72941480000000003</v>
      </c>
      <c r="IU325">
        <v>28.074259999999999</v>
      </c>
      <c r="IV325" s="1">
        <v>5.3669629999999998E-3</v>
      </c>
      <c r="IW325">
        <v>1.915349</v>
      </c>
      <c r="IX325">
        <v>0.72849920000000001</v>
      </c>
      <c r="IY325">
        <v>28.894179999999999</v>
      </c>
      <c r="IZ325" s="1">
        <v>4.6943109999999996E-3</v>
      </c>
      <c r="JA325">
        <v>1.6778759999999999</v>
      </c>
      <c r="JB325">
        <v>0.72776249999999998</v>
      </c>
      <c r="JC325">
        <v>29.972480000000001</v>
      </c>
      <c r="JD325">
        <v>4.0421950000000002E-3</v>
      </c>
      <c r="JE325">
        <v>1.447193</v>
      </c>
      <c r="JF325">
        <v>0.72718039999999995</v>
      </c>
      <c r="JG325">
        <v>31.041679999999999</v>
      </c>
      <c r="JH325" s="1">
        <v>3.4089419999999999E-3</v>
      </c>
      <c r="JI325">
        <v>1.222791</v>
      </c>
      <c r="JJ325">
        <v>0.72668960000000005</v>
      </c>
      <c r="JK325">
        <v>31.477589999999999</v>
      </c>
      <c r="JL325" s="1">
        <v>2.8114350000000001E-3</v>
      </c>
      <c r="JM325">
        <v>1.0102869999999999</v>
      </c>
      <c r="JN325">
        <v>0.72629429999999995</v>
      </c>
      <c r="JO325">
        <v>31.296009999999999</v>
      </c>
      <c r="JP325" s="1">
        <v>2.2774869999999999E-3</v>
      </c>
      <c r="JQ325">
        <v>0.81939110000000004</v>
      </c>
      <c r="JR325">
        <v>0.72593980000000002</v>
      </c>
      <c r="JS325">
        <v>30.471440000000001</v>
      </c>
      <c r="JT325" s="1">
        <v>1.8317209999999999E-3</v>
      </c>
      <c r="JU325">
        <v>0.65920279999999998</v>
      </c>
      <c r="JV325">
        <v>0.72561659999999994</v>
      </c>
      <c r="JW325">
        <v>29.66939</v>
      </c>
      <c r="JX325" s="1">
        <v>1.484953E-3</v>
      </c>
      <c r="JY325">
        <v>0.53396980000000005</v>
      </c>
      <c r="JZ325">
        <v>0.72530939999999999</v>
      </c>
      <c r="KA325">
        <v>29.039809999999999</v>
      </c>
      <c r="KB325" s="1">
        <v>1.230529E-3</v>
      </c>
      <c r="KC325">
        <v>0.44178149999999999</v>
      </c>
      <c r="KD325">
        <v>0.72498890000000005</v>
      </c>
      <c r="KE325">
        <v>29.288309999999999</v>
      </c>
      <c r="KF325" s="1">
        <v>1.0501460000000001E-3</v>
      </c>
      <c r="KG325">
        <v>0.37633660000000002</v>
      </c>
      <c r="KH325">
        <v>0.72467369999999998</v>
      </c>
      <c r="KI325">
        <v>29.709289999999999</v>
      </c>
      <c r="KJ325" s="1">
        <v>9.2229249999999997E-4</v>
      </c>
      <c r="KK325">
        <v>0.32994590000000001</v>
      </c>
      <c r="KL325">
        <v>0.72431080000000003</v>
      </c>
      <c r="KM325">
        <v>30.275449999999999</v>
      </c>
      <c r="KN325" s="1">
        <v>8.2796219999999997E-4</v>
      </c>
      <c r="KO325">
        <v>0.29588350000000002</v>
      </c>
      <c r="KP325">
        <v>0.72398499999999999</v>
      </c>
      <c r="KQ325">
        <v>30.677810000000001</v>
      </c>
      <c r="KR325" s="1">
        <v>7.5463929999999998E-4</v>
      </c>
      <c r="KS325">
        <v>0.26947480000000001</v>
      </c>
      <c r="KT325">
        <v>0.72363420000000001</v>
      </c>
      <c r="KU325">
        <v>30.452439999999999</v>
      </c>
      <c r="KV325" s="1">
        <v>6.9494749999999997E-4</v>
      </c>
      <c r="KW325">
        <v>0.2480511</v>
      </c>
      <c r="KX325">
        <v>0.72329310000000002</v>
      </c>
      <c r="KY325">
        <v>29.79251</v>
      </c>
      <c r="KZ325" s="1">
        <v>6.4540810000000002E-4</v>
      </c>
      <c r="LA325">
        <v>0.23027739999999999</v>
      </c>
      <c r="LB325">
        <v>0.72291099999999997</v>
      </c>
      <c r="LC325">
        <v>29.130089999999999</v>
      </c>
      <c r="LD325" s="1">
        <v>6.0400760000000003E-4</v>
      </c>
      <c r="LE325">
        <v>0.2154441</v>
      </c>
      <c r="LF325">
        <v>0.72254320000000005</v>
      </c>
      <c r="LG325">
        <v>28.683969999999999</v>
      </c>
      <c r="LH325" s="1">
        <v>5.6931769999999998E-4</v>
      </c>
      <c r="LI325">
        <v>0.2030005</v>
      </c>
      <c r="LJ325">
        <v>0.72215220000000002</v>
      </c>
      <c r="LK325">
        <v>29.111350000000002</v>
      </c>
      <c r="LL325" s="1">
        <v>5.4001839999999999E-4</v>
      </c>
      <c r="LM325">
        <v>0.19251579999999999</v>
      </c>
      <c r="LN325">
        <v>0.72178070000000005</v>
      </c>
      <c r="LO325">
        <v>29.7989</v>
      </c>
      <c r="LP325" s="1">
        <v>5.1507479999999997E-4</v>
      </c>
      <c r="LQ325">
        <v>0.18360070000000001</v>
      </c>
      <c r="LR325">
        <v>0.72142439999999997</v>
      </c>
      <c r="LS325">
        <v>30.62885</v>
      </c>
      <c r="LT325" s="1">
        <v>4.9358159999999998E-4</v>
      </c>
      <c r="LU325">
        <v>0.1759262</v>
      </c>
      <c r="LV325">
        <v>0.72109009999999996</v>
      </c>
      <c r="LW325">
        <v>31.152450000000002</v>
      </c>
      <c r="LX325">
        <v>4.7466579999999998E-4</v>
      </c>
      <c r="LY325">
        <v>0.16916870000000001</v>
      </c>
      <c r="LZ325">
        <v>0.7207559</v>
      </c>
      <c r="MA325">
        <v>31.14902</v>
      </c>
      <c r="MB325" s="1">
        <v>4.5670319999999999E-4</v>
      </c>
      <c r="MC325">
        <v>0.16300010000000001</v>
      </c>
      <c r="MD325">
        <v>0.72049090000000005</v>
      </c>
      <c r="ME325">
        <v>30.485189999999999</v>
      </c>
      <c r="MF325" s="1">
        <v>4.3862630000000001E-4</v>
      </c>
      <c r="MG325">
        <v>0.15711900000000001</v>
      </c>
      <c r="MH325">
        <v>0.72022969999999997</v>
      </c>
      <c r="MI325">
        <v>29.747540000000001</v>
      </c>
      <c r="MJ325" s="1">
        <v>4.2093970000000002E-4</v>
      </c>
      <c r="MK325">
        <v>0.15131720000000001</v>
      </c>
      <c r="ML325">
        <v>0.71999170000000001</v>
      </c>
      <c r="MM325">
        <v>29.08464</v>
      </c>
      <c r="MN325" s="1">
        <v>4.0341699999999999E-4</v>
      </c>
      <c r="MO325">
        <v>0.1455051</v>
      </c>
      <c r="MP325">
        <v>0.71980650000000002</v>
      </c>
      <c r="MQ325">
        <v>29.32715</v>
      </c>
      <c r="MR325" s="1">
        <v>3.8600409999999999E-4</v>
      </c>
      <c r="MS325">
        <v>0.1396637</v>
      </c>
      <c r="MT325">
        <v>0.71961459999999999</v>
      </c>
      <c r="MU325">
        <v>29.532080000000001</v>
      </c>
      <c r="MV325" s="1">
        <v>3.6880799999999998E-4</v>
      </c>
      <c r="MW325">
        <v>0.1338519</v>
      </c>
      <c r="MX325">
        <v>0.71950380000000003</v>
      </c>
      <c r="MY325">
        <v>29.615539999999999</v>
      </c>
      <c r="MZ325" s="1">
        <v>3.5203010000000001E-4</v>
      </c>
      <c r="NA325">
        <v>0.1281166</v>
      </c>
      <c r="NB325">
        <v>0.71941489999999997</v>
      </c>
      <c r="NC325">
        <v>29.619759999999999</v>
      </c>
      <c r="ND325" s="1">
        <v>3.3574260000000003E-4</v>
      </c>
      <c r="NE325">
        <v>0.1225077</v>
      </c>
      <c r="NF325">
        <v>0.71932839999999998</v>
      </c>
      <c r="NG325">
        <v>29.387979999999999</v>
      </c>
      <c r="NH325" s="1">
        <v>3.2001339999999999E-4</v>
      </c>
      <c r="NI325">
        <v>0.1170616</v>
      </c>
      <c r="NJ325">
        <v>0.71927220000000003</v>
      </c>
      <c r="NK325">
        <v>28.887270000000001</v>
      </c>
      <c r="NL325" s="1">
        <v>3.049735E-4</v>
      </c>
      <c r="NM325">
        <v>0.11182690000000001</v>
      </c>
      <c r="NN325">
        <v>0.71922430000000004</v>
      </c>
      <c r="NO325">
        <v>28.444400000000002</v>
      </c>
      <c r="NP325" s="1">
        <v>2.9066330000000003E-4</v>
      </c>
      <c r="NQ325">
        <v>0.1068181</v>
      </c>
      <c r="NR325">
        <v>0.71919109999999997</v>
      </c>
      <c r="NS325">
        <v>28.065380000000001</v>
      </c>
      <c r="NT325" s="1">
        <v>2.7708140000000001E-4</v>
      </c>
      <c r="NU325">
        <v>0.1020431</v>
      </c>
      <c r="NV325">
        <v>0.71916279999999999</v>
      </c>
      <c r="NW325">
        <v>28.592120000000001</v>
      </c>
      <c r="NX325" s="1">
        <v>2.6409209999999999E-4</v>
      </c>
      <c r="NY325">
        <v>9.7456000000000001E-2</v>
      </c>
      <c r="NZ325">
        <v>0.71911769999999997</v>
      </c>
      <c r="OA325">
        <v>29.371099999999998</v>
      </c>
      <c r="OB325" s="1">
        <v>2.5152669999999999E-4</v>
      </c>
      <c r="OC325">
        <v>9.3004530000000002E-2</v>
      </c>
      <c r="OD325">
        <v>0.71913470000000002</v>
      </c>
      <c r="OE325">
        <v>30.00028</v>
      </c>
      <c r="OF325" s="1">
        <v>2.392711E-4</v>
      </c>
      <c r="OG325">
        <v>8.8648630000000006E-2</v>
      </c>
      <c r="OH325">
        <v>0.71910640000000003</v>
      </c>
      <c r="OI325">
        <v>30.48218</v>
      </c>
      <c r="OJ325" s="1">
        <v>2.2735879999999999E-4</v>
      </c>
      <c r="OK325">
        <v>8.4392910000000002E-2</v>
      </c>
    </row>
    <row r="326" spans="1:401" x14ac:dyDescent="0.35">
      <c r="A326">
        <v>332</v>
      </c>
      <c r="B326" t="s">
        <v>4</v>
      </c>
      <c r="C326" t="s">
        <v>181</v>
      </c>
      <c r="D326" t="s">
        <v>332</v>
      </c>
      <c r="E326">
        <v>870.3655</v>
      </c>
      <c r="F326">
        <v>0.71576430000000002</v>
      </c>
      <c r="G326">
        <v>24.906269999999999</v>
      </c>
      <c r="H326">
        <v>0</v>
      </c>
      <c r="I326">
        <v>0</v>
      </c>
      <c r="J326">
        <v>0.71459459999999997</v>
      </c>
      <c r="K326">
        <v>25.109390000000001</v>
      </c>
      <c r="L326">
        <v>0</v>
      </c>
      <c r="M326">
        <v>0</v>
      </c>
      <c r="N326">
        <v>0.71342329999999998</v>
      </c>
      <c r="O326">
        <v>25.392600000000002</v>
      </c>
      <c r="P326">
        <v>0</v>
      </c>
      <c r="Q326">
        <v>0</v>
      </c>
      <c r="R326">
        <v>0.71223879999999995</v>
      </c>
      <c r="S326">
        <v>25.359490000000001</v>
      </c>
      <c r="T326">
        <v>0</v>
      </c>
      <c r="U326">
        <v>0</v>
      </c>
      <c r="V326">
        <v>0.71107260000000005</v>
      </c>
      <c r="W326">
        <v>24.966519999999999</v>
      </c>
      <c r="X326">
        <v>0</v>
      </c>
      <c r="Y326">
        <v>0</v>
      </c>
      <c r="Z326">
        <v>0.70985860000000001</v>
      </c>
      <c r="AA326">
        <v>24.53079</v>
      </c>
      <c r="AB326">
        <v>0</v>
      </c>
      <c r="AC326">
        <v>0</v>
      </c>
      <c r="AD326">
        <v>0.70879749999999997</v>
      </c>
      <c r="AE326">
        <v>24.105640000000001</v>
      </c>
      <c r="AF326">
        <v>0</v>
      </c>
      <c r="AG326">
        <v>0</v>
      </c>
      <c r="AH326">
        <v>0.70790799999999998</v>
      </c>
      <c r="AI326">
        <v>24.347909999999999</v>
      </c>
      <c r="AJ326">
        <v>0</v>
      </c>
      <c r="AK326">
        <v>0</v>
      </c>
      <c r="AL326">
        <v>0.70695359999999996</v>
      </c>
      <c r="AM326">
        <v>24.806149999999999</v>
      </c>
      <c r="AN326">
        <v>0</v>
      </c>
      <c r="AO326">
        <v>0</v>
      </c>
      <c r="AP326">
        <v>0.70598249999999996</v>
      </c>
      <c r="AQ326">
        <v>25.413879999999999</v>
      </c>
      <c r="AR326">
        <v>0</v>
      </c>
      <c r="AS326">
        <v>0</v>
      </c>
      <c r="AT326">
        <v>0.70477999999999996</v>
      </c>
      <c r="AU326">
        <v>25.919350000000001</v>
      </c>
      <c r="AV326">
        <v>0</v>
      </c>
      <c r="AW326">
        <v>0</v>
      </c>
      <c r="AX326">
        <v>0.70334640000000004</v>
      </c>
      <c r="AY326">
        <v>25.932469999999999</v>
      </c>
      <c r="AZ326">
        <v>0</v>
      </c>
      <c r="BA326">
        <v>0</v>
      </c>
      <c r="BB326">
        <v>0.70155049999999997</v>
      </c>
      <c r="BC326">
        <v>25.77112</v>
      </c>
      <c r="BD326">
        <v>0</v>
      </c>
      <c r="BE326">
        <v>0</v>
      </c>
      <c r="BF326">
        <v>0.69965860000000002</v>
      </c>
      <c r="BG326">
        <v>25.50095</v>
      </c>
      <c r="BH326">
        <v>0</v>
      </c>
      <c r="BI326">
        <v>0</v>
      </c>
      <c r="BJ326">
        <v>0.69809960000000004</v>
      </c>
      <c r="BK326">
        <v>25.391549999999999</v>
      </c>
      <c r="BL326">
        <v>0</v>
      </c>
      <c r="BM326">
        <v>0</v>
      </c>
      <c r="BN326">
        <v>0.69696689999999994</v>
      </c>
      <c r="BO326">
        <v>25.940470000000001</v>
      </c>
      <c r="BP326">
        <v>2.7398700000000001E-35</v>
      </c>
      <c r="BQ326">
        <v>9.8272110000000001E-33</v>
      </c>
      <c r="BR326">
        <v>0.6957894</v>
      </c>
      <c r="BS326">
        <v>26.515319999999999</v>
      </c>
      <c r="BT326">
        <v>3.414634E-23</v>
      </c>
      <c r="BU326">
        <v>8.4717409999999993E-21</v>
      </c>
      <c r="BV326">
        <v>0.69479469999999999</v>
      </c>
      <c r="BW326">
        <v>27.216529999999999</v>
      </c>
      <c r="BX326" s="1">
        <v>1.954705E-18</v>
      </c>
      <c r="BY326" s="1">
        <v>7.0052499999999998E-16</v>
      </c>
      <c r="BZ326">
        <v>0.69395180000000001</v>
      </c>
      <c r="CA326">
        <v>27.65795</v>
      </c>
      <c r="CB326" s="1">
        <v>2.9350840000000001E-11</v>
      </c>
      <c r="CC326" s="1">
        <v>7.7889949999999995E-9</v>
      </c>
      <c r="CD326">
        <v>0.69305950000000005</v>
      </c>
      <c r="CE326">
        <v>27.653210000000001</v>
      </c>
      <c r="CF326" s="1">
        <v>8.0467819999999999E-8</v>
      </c>
      <c r="CG326" s="1">
        <v>2.2486380000000001E-5</v>
      </c>
      <c r="CH326">
        <v>0.69210179999999999</v>
      </c>
      <c r="CI326">
        <v>27.305289999999999</v>
      </c>
      <c r="CJ326" s="1">
        <v>2.642042E-5</v>
      </c>
      <c r="CK326" s="1">
        <v>7.6919680000000004E-3</v>
      </c>
      <c r="CL326">
        <v>0.69097240000000004</v>
      </c>
      <c r="CM326">
        <v>26.975169999999999</v>
      </c>
      <c r="CN326" s="1">
        <v>2.2507339999999999E-3</v>
      </c>
      <c r="CO326" s="1">
        <v>0.67782969999999998</v>
      </c>
      <c r="CP326">
        <v>0.68957679999999999</v>
      </c>
      <c r="CQ326">
        <v>26.821100000000001</v>
      </c>
      <c r="CR326" s="1">
        <v>6.867471E-2</v>
      </c>
      <c r="CS326" s="1">
        <v>21.313510000000001</v>
      </c>
      <c r="CT326">
        <v>0.68789829999999996</v>
      </c>
      <c r="CU326">
        <v>27.157160000000001</v>
      </c>
      <c r="CV326" s="1">
        <v>0.91134950000000003</v>
      </c>
      <c r="CW326" s="1">
        <v>290.67840000000001</v>
      </c>
      <c r="CX326">
        <v>0.68609730000000002</v>
      </c>
      <c r="CY326">
        <v>27.139970000000002</v>
      </c>
      <c r="CZ326" s="1">
        <v>6.0377130000000001</v>
      </c>
      <c r="DA326">
        <v>1972.203</v>
      </c>
      <c r="DB326">
        <v>0.6840387</v>
      </c>
      <c r="DC326">
        <v>27.624410000000001</v>
      </c>
      <c r="DD326" s="1">
        <v>22.13288</v>
      </c>
      <c r="DE326">
        <v>7391.0680000000002</v>
      </c>
      <c r="DF326">
        <v>0.68185750000000001</v>
      </c>
      <c r="DG326">
        <v>27.960290000000001</v>
      </c>
      <c r="DH326">
        <v>48.891959999999997</v>
      </c>
      <c r="DI326">
        <v>16644.11</v>
      </c>
      <c r="DJ326">
        <v>0.6796238</v>
      </c>
      <c r="DK326">
        <v>28.061589999999999</v>
      </c>
      <c r="DL326">
        <v>69.7971</v>
      </c>
      <c r="DM326">
        <v>24157.15</v>
      </c>
      <c r="DN326">
        <v>0.67745759999999999</v>
      </c>
      <c r="DO326">
        <v>27.937909999999999</v>
      </c>
      <c r="DP326">
        <v>68.357330000000005</v>
      </c>
      <c r="DQ326">
        <v>23985.4</v>
      </c>
      <c r="DR326">
        <v>0.67486440000000003</v>
      </c>
      <c r="DS326">
        <v>27.712949999999999</v>
      </c>
      <c r="DT326">
        <v>48.317990000000002</v>
      </c>
      <c r="DU326">
        <v>17155.53</v>
      </c>
      <c r="DV326">
        <v>0.6717436</v>
      </c>
      <c r="DW326">
        <v>27.598890000000001</v>
      </c>
      <c r="DX326">
        <v>25.777799999999999</v>
      </c>
      <c r="DY326">
        <v>9243.5509999999995</v>
      </c>
      <c r="DZ326">
        <v>0.66849610000000004</v>
      </c>
      <c r="EA326">
        <v>28.13841</v>
      </c>
      <c r="EB326">
        <v>10.8133</v>
      </c>
      <c r="EC326">
        <v>3907.4409999999998</v>
      </c>
      <c r="ED326">
        <v>0.66636709999999999</v>
      </c>
      <c r="EE326">
        <v>28.721160000000001</v>
      </c>
      <c r="EF326">
        <v>3.7156180000000001</v>
      </c>
      <c r="EG326">
        <v>1359.076</v>
      </c>
      <c r="EH326">
        <v>0.66368360000000004</v>
      </c>
      <c r="EI326">
        <v>29.40222</v>
      </c>
      <c r="EJ326">
        <v>1.1029739999999999</v>
      </c>
      <c r="EK326">
        <v>407.21109999999999</v>
      </c>
      <c r="EL326">
        <v>0.66077140000000001</v>
      </c>
      <c r="EM326">
        <v>29.96116</v>
      </c>
      <c r="EN326">
        <v>0.3179707</v>
      </c>
      <c r="EO326">
        <v>117.4872</v>
      </c>
      <c r="EP326">
        <v>0.65795510000000001</v>
      </c>
      <c r="EQ326">
        <v>29.97128</v>
      </c>
      <c r="ER326">
        <v>0.1182642</v>
      </c>
      <c r="ES326">
        <v>42.884709999999998</v>
      </c>
      <c r="ET326">
        <v>0.65546850000000001</v>
      </c>
      <c r="EU326">
        <v>29.573409999999999</v>
      </c>
      <c r="EV326">
        <v>7.3926019999999995E-2</v>
      </c>
      <c r="EW326">
        <v>26.172560000000001</v>
      </c>
      <c r="EX326">
        <v>0.65327329999999995</v>
      </c>
      <c r="EY326">
        <v>29.24342</v>
      </c>
      <c r="EZ326">
        <v>6.4613660000000003E-2</v>
      </c>
      <c r="FA326">
        <v>22.690909999999999</v>
      </c>
      <c r="FB326">
        <v>0.65072660000000004</v>
      </c>
      <c r="FC326">
        <v>28.93074</v>
      </c>
      <c r="FD326">
        <v>6.1265260000000002E-2</v>
      </c>
      <c r="FE326">
        <v>21.533169999999998</v>
      </c>
      <c r="FF326">
        <v>0.64699450000000003</v>
      </c>
      <c r="FG326">
        <v>29.095300000000002</v>
      </c>
      <c r="FH326">
        <v>5.7910129999999997E-2</v>
      </c>
      <c r="FI326">
        <v>20.439630000000001</v>
      </c>
      <c r="FJ326">
        <v>0.64330860000000001</v>
      </c>
      <c r="FK326">
        <v>29.192499999999999</v>
      </c>
      <c r="FL326">
        <v>5.3873829999999998E-2</v>
      </c>
      <c r="FM326">
        <v>19.095759999999999</v>
      </c>
      <c r="FN326">
        <v>0.63999110000000003</v>
      </c>
      <c r="FO326">
        <v>29.05369</v>
      </c>
      <c r="FP326">
        <v>4.9447600000000001E-2</v>
      </c>
      <c r="FQ326">
        <v>17.59064</v>
      </c>
      <c r="FR326">
        <v>0.63646290000000005</v>
      </c>
      <c r="FS326">
        <v>28.816680000000002</v>
      </c>
      <c r="FT326" s="1">
        <v>4.4974189999999997E-2</v>
      </c>
      <c r="FU326">
        <v>16.05846</v>
      </c>
      <c r="FV326">
        <v>0.6326619</v>
      </c>
      <c r="FW326">
        <v>28.30536</v>
      </c>
      <c r="FX326">
        <v>4.0667769999999999E-2</v>
      </c>
      <c r="FY326">
        <v>14.579040000000001</v>
      </c>
      <c r="FZ326">
        <v>0.62935750000000001</v>
      </c>
      <c r="GA326">
        <v>27.881270000000001</v>
      </c>
      <c r="GB326" s="1">
        <v>3.6685099999999998E-2</v>
      </c>
      <c r="GC326">
        <v>13.192410000000001</v>
      </c>
      <c r="GD326">
        <v>0.62620909999999996</v>
      </c>
      <c r="GE326">
        <v>27.549219999999998</v>
      </c>
      <c r="GF326" s="1">
        <v>3.3038089999999999E-2</v>
      </c>
      <c r="GG326">
        <v>11.91451</v>
      </c>
      <c r="GH326">
        <v>0.62309420000000004</v>
      </c>
      <c r="GI326">
        <v>27.511500000000002</v>
      </c>
      <c r="GJ326" s="1">
        <v>2.9760189999999999E-2</v>
      </c>
      <c r="GK326">
        <v>10.7599</v>
      </c>
      <c r="GL326">
        <v>0.62003960000000002</v>
      </c>
      <c r="GM326">
        <v>28.118680000000001</v>
      </c>
      <c r="GN326" s="1">
        <v>2.6821390000000001E-2</v>
      </c>
      <c r="GO326">
        <v>9.7224550000000001</v>
      </c>
      <c r="GP326">
        <v>0.61679419999999996</v>
      </c>
      <c r="GQ326">
        <v>28.86656</v>
      </c>
      <c r="GR326" s="1">
        <v>2.4192829999999999E-2</v>
      </c>
      <c r="GS326">
        <v>8.7927350000000004</v>
      </c>
      <c r="GT326">
        <v>0.61386620000000003</v>
      </c>
      <c r="GU326">
        <v>29.66948</v>
      </c>
      <c r="GV326" s="1">
        <v>2.1831570000000002E-2</v>
      </c>
      <c r="GW326">
        <v>7.9517579999999999</v>
      </c>
      <c r="GX326">
        <v>0.61115249999999999</v>
      </c>
      <c r="GY326">
        <v>30.123889999999999</v>
      </c>
      <c r="GZ326" s="1">
        <v>1.9694759999999999E-2</v>
      </c>
      <c r="HA326">
        <v>7.1919659999999999</v>
      </c>
      <c r="HB326">
        <v>0.60834379999999999</v>
      </c>
      <c r="HC326">
        <v>30.076619999999998</v>
      </c>
      <c r="HD326" s="1">
        <v>1.775523E-2</v>
      </c>
      <c r="HE326">
        <v>6.5037539999999998</v>
      </c>
      <c r="HF326">
        <v>0.6056994</v>
      </c>
      <c r="HG326">
        <v>29.405100000000001</v>
      </c>
      <c r="HH326" s="1">
        <v>1.600973E-2</v>
      </c>
      <c r="HI326">
        <v>5.8818729999999997</v>
      </c>
      <c r="HJ326">
        <v>0.60345800000000005</v>
      </c>
      <c r="HK326">
        <v>28.799520000000001</v>
      </c>
      <c r="HL326" s="1">
        <v>1.444368E-2</v>
      </c>
      <c r="HM326">
        <v>5.3203440000000004</v>
      </c>
      <c r="HN326">
        <v>0.60150669999999995</v>
      </c>
      <c r="HO326">
        <v>28.359169999999999</v>
      </c>
      <c r="HP326" s="1">
        <v>1.303319E-2</v>
      </c>
      <c r="HQ326">
        <v>4.8125049999999998</v>
      </c>
      <c r="HR326">
        <v>0.59974720000000004</v>
      </c>
      <c r="HS326">
        <v>28.513020000000001</v>
      </c>
      <c r="HT326" s="1">
        <v>1.1760899999999999E-2</v>
      </c>
      <c r="HU326">
        <v>4.3523759999999996</v>
      </c>
      <c r="HV326">
        <v>0.59820110000000004</v>
      </c>
      <c r="HW326">
        <v>29.088560000000001</v>
      </c>
      <c r="HX326" s="1">
        <v>1.0608569999999999E-2</v>
      </c>
      <c r="HY326">
        <v>3.9342649999999999</v>
      </c>
      <c r="HZ326">
        <v>0.59693560000000001</v>
      </c>
      <c r="IA326">
        <v>29.454129999999999</v>
      </c>
      <c r="IB326" s="1">
        <v>9.5625199999999997E-3</v>
      </c>
      <c r="IC326">
        <v>3.5525039999999999</v>
      </c>
      <c r="ID326">
        <v>0.59586240000000001</v>
      </c>
      <c r="IE326">
        <v>29.710180000000001</v>
      </c>
      <c r="IF326" s="1">
        <v>8.6058799999999998E-3</v>
      </c>
      <c r="IG326">
        <v>3.2024379999999999</v>
      </c>
      <c r="IH326">
        <v>0.59495469999999995</v>
      </c>
      <c r="II326">
        <v>29.525079999999999</v>
      </c>
      <c r="IJ326" s="1">
        <v>7.7269299999999999E-3</v>
      </c>
      <c r="IK326">
        <v>2.8798330000000001</v>
      </c>
      <c r="IL326">
        <v>0.59423590000000004</v>
      </c>
      <c r="IM326">
        <v>28.887599999999999</v>
      </c>
      <c r="IN326" s="1">
        <v>6.9155390000000001E-3</v>
      </c>
      <c r="IO326">
        <v>2.580759</v>
      </c>
      <c r="IP326">
        <v>0.59365610000000002</v>
      </c>
      <c r="IQ326">
        <v>28.35106</v>
      </c>
      <c r="IR326" s="1">
        <v>6.16068E-3</v>
      </c>
      <c r="IS326">
        <v>2.3017650000000001</v>
      </c>
      <c r="IT326">
        <v>0.59319219999999995</v>
      </c>
      <c r="IU326">
        <v>28.098220000000001</v>
      </c>
      <c r="IV326" s="1">
        <v>5.452447E-3</v>
      </c>
      <c r="IW326">
        <v>2.0394130000000001</v>
      </c>
      <c r="IX326">
        <v>0.59281890000000004</v>
      </c>
      <c r="IY326">
        <v>28.8979</v>
      </c>
      <c r="IZ326" s="1">
        <v>4.7767529999999999E-3</v>
      </c>
      <c r="JA326">
        <v>1.7890889999999999</v>
      </c>
      <c r="JB326">
        <v>0.5924971</v>
      </c>
      <c r="JC326">
        <v>29.975650000000002</v>
      </c>
      <c r="JD326" s="1">
        <v>4.1226580000000004E-3</v>
      </c>
      <c r="JE326">
        <v>1.546278</v>
      </c>
      <c r="JF326">
        <v>0.59226020000000001</v>
      </c>
      <c r="JG326">
        <v>31.037030000000001</v>
      </c>
      <c r="JH326" s="1">
        <v>3.4867309999999999E-3</v>
      </c>
      <c r="JI326">
        <v>1.3099149999999999</v>
      </c>
      <c r="JJ326">
        <v>0.59204259999999997</v>
      </c>
      <c r="JK326">
        <v>31.4968</v>
      </c>
      <c r="JL326" s="1">
        <v>2.883633E-3</v>
      </c>
      <c r="JM326">
        <v>1.0850660000000001</v>
      </c>
      <c r="JN326">
        <v>0.59188320000000005</v>
      </c>
      <c r="JO326">
        <v>31.336349999999999</v>
      </c>
      <c r="JP326" s="1">
        <v>2.3405219999999998E-3</v>
      </c>
      <c r="JQ326">
        <v>0.881687</v>
      </c>
      <c r="JR326">
        <v>0.59171629999999997</v>
      </c>
      <c r="JS326">
        <v>30.53115</v>
      </c>
      <c r="JT326" s="1">
        <v>1.882887E-3</v>
      </c>
      <c r="JU326">
        <v>0.70953580000000005</v>
      </c>
      <c r="JV326">
        <v>0.59157119999999996</v>
      </c>
      <c r="JW326">
        <v>29.727609999999999</v>
      </c>
      <c r="JX326" s="1">
        <v>1.5237740000000001E-3</v>
      </c>
      <c r="JY326">
        <v>0.57386740000000003</v>
      </c>
      <c r="JZ326">
        <v>0.59140320000000002</v>
      </c>
      <c r="KA326">
        <v>29.09552</v>
      </c>
      <c r="KB326" s="1">
        <v>1.2584930000000001E-3</v>
      </c>
      <c r="KC326">
        <v>0.47333599999999998</v>
      </c>
      <c r="KD326">
        <v>0.59125470000000002</v>
      </c>
      <c r="KE326">
        <v>29.321560000000002</v>
      </c>
      <c r="KF326" s="1">
        <v>1.0698579999999999E-3</v>
      </c>
      <c r="KG326">
        <v>0.4017561</v>
      </c>
      <c r="KH326">
        <v>0.5910898</v>
      </c>
      <c r="KI326">
        <v>29.739879999999999</v>
      </c>
      <c r="KJ326" s="1">
        <v>9.3642550000000001E-4</v>
      </c>
      <c r="KK326">
        <v>0.35109689999999999</v>
      </c>
      <c r="KL326">
        <v>0.59091720000000003</v>
      </c>
      <c r="KM326">
        <v>30.289280000000002</v>
      </c>
      <c r="KN326" s="1">
        <v>8.3859310000000003E-4</v>
      </c>
      <c r="KO326">
        <v>0.31409860000000001</v>
      </c>
      <c r="KP326">
        <v>0.59076019999999996</v>
      </c>
      <c r="KQ326">
        <v>30.70373</v>
      </c>
      <c r="KR326" s="1">
        <v>7.630906E-4</v>
      </c>
      <c r="KS326">
        <v>0.28561130000000001</v>
      </c>
      <c r="KT326">
        <v>0.5905918</v>
      </c>
      <c r="KU326">
        <v>30.495539999999998</v>
      </c>
      <c r="KV326" s="1">
        <v>7.0189069999999996E-4</v>
      </c>
      <c r="KW326">
        <v>0.26259660000000001</v>
      </c>
      <c r="KX326">
        <v>0.59042919999999999</v>
      </c>
      <c r="KY326">
        <v>29.83691</v>
      </c>
      <c r="KZ326" s="1">
        <v>6.5119519999999999E-4</v>
      </c>
      <c r="LA326">
        <v>0.24354120000000001</v>
      </c>
      <c r="LB326">
        <v>0.59023610000000004</v>
      </c>
      <c r="LC326">
        <v>29.175519999999999</v>
      </c>
      <c r="LD326" s="1">
        <v>6.0884260000000005E-4</v>
      </c>
      <c r="LE326">
        <v>0.22763939999999999</v>
      </c>
      <c r="LF326">
        <v>0.59008150000000004</v>
      </c>
      <c r="LG326">
        <v>28.721319999999999</v>
      </c>
      <c r="LH326" s="1">
        <v>5.7338729999999996E-4</v>
      </c>
      <c r="LI326">
        <v>0.2143129</v>
      </c>
      <c r="LJ326">
        <v>0.58989060000000004</v>
      </c>
      <c r="LK326">
        <v>29.120329999999999</v>
      </c>
      <c r="LL326" s="1">
        <v>5.4345520000000005E-4</v>
      </c>
      <c r="LM326">
        <v>0.20308499999999999</v>
      </c>
      <c r="LN326">
        <v>0.58973430000000004</v>
      </c>
      <c r="LO326">
        <v>29.79889</v>
      </c>
      <c r="LP326" s="1">
        <v>5.1801430000000001E-4</v>
      </c>
      <c r="LQ326">
        <v>0.19355449999999999</v>
      </c>
      <c r="LR326">
        <v>0.58953719999999998</v>
      </c>
      <c r="LS326">
        <v>30.61889</v>
      </c>
      <c r="LT326" s="1">
        <v>4.9613390000000004E-4</v>
      </c>
      <c r="LU326">
        <v>0.18536369999999999</v>
      </c>
      <c r="LV326">
        <v>0.5893967</v>
      </c>
      <c r="LW326">
        <v>31.160730000000001</v>
      </c>
      <c r="LX326" s="1">
        <v>4.7694000000000002E-4</v>
      </c>
      <c r="LY326">
        <v>0.1781739</v>
      </c>
      <c r="LZ326">
        <v>0.58925019999999995</v>
      </c>
      <c r="MA326">
        <v>31.176580000000001</v>
      </c>
      <c r="MB326" s="1">
        <v>4.5881619999999998E-4</v>
      </c>
      <c r="MC326">
        <v>0.17164280000000001</v>
      </c>
      <c r="MD326">
        <v>0.58913389999999999</v>
      </c>
      <c r="ME326">
        <v>30.52993</v>
      </c>
      <c r="MF326" s="1">
        <v>4.4067599999999998E-4</v>
      </c>
      <c r="MG326">
        <v>0.1654515</v>
      </c>
      <c r="MH326">
        <v>0.58901820000000005</v>
      </c>
      <c r="MI326">
        <v>29.795750000000002</v>
      </c>
      <c r="MJ326" s="1">
        <v>4.2297800000000001E-4</v>
      </c>
      <c r="MK326">
        <v>0.1593609</v>
      </c>
      <c r="ML326">
        <v>0.58889899999999995</v>
      </c>
      <c r="MM326">
        <v>29.134499999999999</v>
      </c>
      <c r="MN326" s="1">
        <v>4.0545270000000002E-4</v>
      </c>
      <c r="MO326">
        <v>0.15326509999999999</v>
      </c>
      <c r="MP326">
        <v>0.58884449999999999</v>
      </c>
      <c r="MQ326">
        <v>29.35305</v>
      </c>
      <c r="MR326" s="1">
        <v>3.8803729999999998E-4</v>
      </c>
      <c r="MS326">
        <v>0.1471404</v>
      </c>
      <c r="MT326">
        <v>0.58877809999999997</v>
      </c>
      <c r="MU326">
        <v>29.548310000000001</v>
      </c>
      <c r="MV326" s="1">
        <v>3.7082119999999998E-4</v>
      </c>
      <c r="MW326">
        <v>0.14103850000000001</v>
      </c>
      <c r="MX326">
        <v>0.58871980000000002</v>
      </c>
      <c r="MY326">
        <v>29.61205</v>
      </c>
      <c r="MZ326" s="1">
        <v>3.5400230000000001E-4</v>
      </c>
      <c r="NA326">
        <v>0.13501260000000001</v>
      </c>
      <c r="NB326">
        <v>0.5886825</v>
      </c>
      <c r="NC326">
        <v>29.639559999999999</v>
      </c>
      <c r="ND326" s="1">
        <v>3.3765869999999998E-4</v>
      </c>
      <c r="NE326">
        <v>0.12911429999999999</v>
      </c>
      <c r="NF326">
        <v>0.58865000000000001</v>
      </c>
      <c r="NG326">
        <v>29.425409999999999</v>
      </c>
      <c r="NH326" s="1">
        <v>3.2186409999999997E-4</v>
      </c>
      <c r="NI326">
        <v>0.12338150000000001</v>
      </c>
      <c r="NJ326">
        <v>0.58861739999999996</v>
      </c>
      <c r="NK326">
        <v>28.923069999999999</v>
      </c>
      <c r="NL326" s="1">
        <v>3.067411E-4</v>
      </c>
      <c r="NM326">
        <v>0.11786629999999999</v>
      </c>
      <c r="NN326">
        <v>0.58859649999999997</v>
      </c>
      <c r="NO326">
        <v>28.474920000000001</v>
      </c>
      <c r="NP326" s="1">
        <v>2.9234950000000002E-4</v>
      </c>
      <c r="NQ326">
        <v>0.1125878</v>
      </c>
      <c r="NR326">
        <v>0.5885804</v>
      </c>
      <c r="NS326">
        <v>28.098030000000001</v>
      </c>
      <c r="NT326" s="1">
        <v>2.7868590000000001E-4</v>
      </c>
      <c r="NU326">
        <v>0.1075533</v>
      </c>
      <c r="NV326">
        <v>0.588592</v>
      </c>
      <c r="NW326">
        <v>28.60981</v>
      </c>
      <c r="NX326" s="1">
        <v>2.6564060000000003E-4</v>
      </c>
      <c r="NY326">
        <v>0.1027236</v>
      </c>
      <c r="NZ326">
        <v>0.58858049999999995</v>
      </c>
      <c r="OA326">
        <v>29.387810000000002</v>
      </c>
      <c r="OB326" s="1">
        <v>2.5303089999999999E-4</v>
      </c>
      <c r="OC326">
        <v>9.8039909999999994E-2</v>
      </c>
      <c r="OD326">
        <v>0.58858480000000002</v>
      </c>
      <c r="OE326">
        <v>30.00217</v>
      </c>
      <c r="OF326" s="1">
        <v>2.40745E-4</v>
      </c>
      <c r="OG326">
        <v>9.3466270000000004E-2</v>
      </c>
      <c r="OH326">
        <v>0.58857999999999999</v>
      </c>
      <c r="OI326">
        <v>30.491129999999998</v>
      </c>
      <c r="OJ326" s="1">
        <v>2.2878779999999999E-4</v>
      </c>
      <c r="OK326">
        <v>8.8988830000000005E-2</v>
      </c>
    </row>
    <row r="327" spans="1:401" x14ac:dyDescent="0.35">
      <c r="A327">
        <v>333</v>
      </c>
      <c r="B327" t="s">
        <v>4</v>
      </c>
      <c r="C327" t="s">
        <v>181</v>
      </c>
      <c r="D327" t="s">
        <v>333</v>
      </c>
      <c r="E327">
        <v>875.32460000000003</v>
      </c>
      <c r="F327">
        <v>0.80964970000000003</v>
      </c>
      <c r="G327">
        <v>24.94782</v>
      </c>
      <c r="H327">
        <v>0</v>
      </c>
      <c r="I327">
        <v>0</v>
      </c>
      <c r="J327">
        <v>0.80955370000000004</v>
      </c>
      <c r="K327">
        <v>25.128879999999999</v>
      </c>
      <c r="L327">
        <v>0</v>
      </c>
      <c r="M327">
        <v>0</v>
      </c>
      <c r="N327">
        <v>0.80944249999999995</v>
      </c>
      <c r="O327">
        <v>25.422840000000001</v>
      </c>
      <c r="P327">
        <v>0</v>
      </c>
      <c r="Q327">
        <v>0</v>
      </c>
      <c r="R327">
        <v>0.80936370000000002</v>
      </c>
      <c r="S327">
        <v>25.391580000000001</v>
      </c>
      <c r="T327">
        <v>0</v>
      </c>
      <c r="U327">
        <v>0</v>
      </c>
      <c r="V327">
        <v>0.8092821</v>
      </c>
      <c r="W327">
        <v>25.004059999999999</v>
      </c>
      <c r="X327">
        <v>0</v>
      </c>
      <c r="Y327">
        <v>0</v>
      </c>
      <c r="Z327">
        <v>0.80921520000000002</v>
      </c>
      <c r="AA327">
        <v>24.588270000000001</v>
      </c>
      <c r="AB327">
        <v>0</v>
      </c>
      <c r="AC327">
        <v>0</v>
      </c>
      <c r="AD327">
        <v>0.80930860000000004</v>
      </c>
      <c r="AE327">
        <v>24.158819999999999</v>
      </c>
      <c r="AF327">
        <v>0</v>
      </c>
      <c r="AG327">
        <v>0</v>
      </c>
      <c r="AH327">
        <v>0.80953609999999998</v>
      </c>
      <c r="AI327">
        <v>24.39659</v>
      </c>
      <c r="AJ327">
        <v>0</v>
      </c>
      <c r="AK327">
        <v>0</v>
      </c>
      <c r="AL327">
        <v>0.80970620000000004</v>
      </c>
      <c r="AM327">
        <v>24.85369</v>
      </c>
      <c r="AN327">
        <v>0</v>
      </c>
      <c r="AO327">
        <v>0</v>
      </c>
      <c r="AP327">
        <v>0.8099326</v>
      </c>
      <c r="AQ327">
        <v>25.442350000000001</v>
      </c>
      <c r="AR327">
        <v>0</v>
      </c>
      <c r="AS327">
        <v>0</v>
      </c>
      <c r="AT327">
        <v>0.80996219999999997</v>
      </c>
      <c r="AU327">
        <v>25.95496</v>
      </c>
      <c r="AV327">
        <v>0</v>
      </c>
      <c r="AW327">
        <v>0</v>
      </c>
      <c r="AX327">
        <v>0.80982609999999999</v>
      </c>
      <c r="AY327">
        <v>25.964639999999999</v>
      </c>
      <c r="AZ327">
        <v>0</v>
      </c>
      <c r="BA327">
        <v>0</v>
      </c>
      <c r="BB327">
        <v>0.80969250000000004</v>
      </c>
      <c r="BC327">
        <v>25.8079</v>
      </c>
      <c r="BD327">
        <v>0</v>
      </c>
      <c r="BE327">
        <v>0</v>
      </c>
      <c r="BF327">
        <v>0.80964210000000003</v>
      </c>
      <c r="BG327">
        <v>25.549990000000001</v>
      </c>
      <c r="BH327">
        <v>0</v>
      </c>
      <c r="BI327">
        <v>0</v>
      </c>
      <c r="BJ327">
        <v>0.80996279999999998</v>
      </c>
      <c r="BK327">
        <v>25.437889999999999</v>
      </c>
      <c r="BL327">
        <v>0</v>
      </c>
      <c r="BM327">
        <v>0</v>
      </c>
      <c r="BN327">
        <v>0.81071159999999998</v>
      </c>
      <c r="BO327">
        <v>25.98977</v>
      </c>
      <c r="BP327">
        <v>3.3539989999999999E-36</v>
      </c>
      <c r="BQ327">
        <v>1.414968E-33</v>
      </c>
      <c r="BR327">
        <v>0.81156249999999996</v>
      </c>
      <c r="BS327">
        <v>26.549949999999999</v>
      </c>
      <c r="BT327">
        <v>6.8366270000000007E-24</v>
      </c>
      <c r="BU327">
        <v>1.7740860000000002E-21</v>
      </c>
      <c r="BV327">
        <v>0.81278159999999999</v>
      </c>
      <c r="BW327">
        <v>27.237909999999999</v>
      </c>
      <c r="BX327" s="1">
        <v>2.9627549999999999E-19</v>
      </c>
      <c r="BY327" s="1">
        <v>1.2492730000000001E-16</v>
      </c>
      <c r="BZ327">
        <v>0.81527099999999997</v>
      </c>
      <c r="CA327">
        <v>27.690829999999998</v>
      </c>
      <c r="CB327" s="1">
        <v>1.3053920000000001E-11</v>
      </c>
      <c r="CC327" s="1">
        <v>3.5368560000000001E-9</v>
      </c>
      <c r="CD327">
        <v>0.81769440000000004</v>
      </c>
      <c r="CE327">
        <v>27.679410000000001</v>
      </c>
      <c r="CF327" s="1">
        <v>4.4797400000000002E-8</v>
      </c>
      <c r="CG327" s="1">
        <v>1.307544E-5</v>
      </c>
      <c r="CH327">
        <v>0.82030400000000003</v>
      </c>
      <c r="CI327">
        <v>27.335439999999998</v>
      </c>
      <c r="CJ327" s="1">
        <v>1.6664049999999998E-5</v>
      </c>
      <c r="CK327" s="1">
        <v>5.1570749999999997E-3</v>
      </c>
      <c r="CL327">
        <v>0.82275240000000005</v>
      </c>
      <c r="CM327">
        <v>27.019850000000002</v>
      </c>
      <c r="CN327" s="1">
        <v>1.5589790000000001E-3</v>
      </c>
      <c r="CO327" s="1">
        <v>0.5068743</v>
      </c>
      <c r="CP327">
        <v>0.82523789999999997</v>
      </c>
      <c r="CQ327">
        <v>26.87068</v>
      </c>
      <c r="CR327" s="1">
        <v>5.1404459999999999E-2</v>
      </c>
      <c r="CS327" s="1">
        <v>17.475460000000002</v>
      </c>
      <c r="CT327">
        <v>0.82782560000000005</v>
      </c>
      <c r="CU327">
        <v>27.202449999999999</v>
      </c>
      <c r="CV327" s="1">
        <v>0.72940110000000002</v>
      </c>
      <c r="CW327" s="1">
        <v>258.40679999999998</v>
      </c>
      <c r="CX327">
        <v>0.83068719999999996</v>
      </c>
      <c r="CY327">
        <v>27.17792</v>
      </c>
      <c r="CZ327" s="1">
        <v>5.1268640000000003</v>
      </c>
      <c r="DA327" s="1">
        <v>1885.4090000000001</v>
      </c>
      <c r="DB327">
        <v>0.83386930000000004</v>
      </c>
      <c r="DC327">
        <v>27.653839999999999</v>
      </c>
      <c r="DD327" s="1">
        <v>19.81185</v>
      </c>
      <c r="DE327">
        <v>7547.0889999999999</v>
      </c>
      <c r="DF327">
        <v>0.8377019</v>
      </c>
      <c r="DG327">
        <v>27.993130000000001</v>
      </c>
      <c r="DH327" s="1">
        <v>45.888860000000001</v>
      </c>
      <c r="DI327">
        <v>18051.02</v>
      </c>
      <c r="DJ327">
        <v>0.84242450000000002</v>
      </c>
      <c r="DK327">
        <v>28.069610000000001</v>
      </c>
      <c r="DL327">
        <v>68.351950000000002</v>
      </c>
      <c r="DM327">
        <v>27682.45</v>
      </c>
      <c r="DN327">
        <v>0.84807900000000003</v>
      </c>
      <c r="DO327">
        <v>27.961120000000001</v>
      </c>
      <c r="DP327">
        <v>69.536090000000002</v>
      </c>
      <c r="DQ327">
        <v>28905.85</v>
      </c>
      <c r="DR327">
        <v>0.8543809</v>
      </c>
      <c r="DS327">
        <v>27.755289999999999</v>
      </c>
      <c r="DT327">
        <v>50.842219999999998</v>
      </c>
      <c r="DU327">
        <v>21640.61</v>
      </c>
      <c r="DV327">
        <v>0.86131619999999998</v>
      </c>
      <c r="DW327">
        <v>27.64724</v>
      </c>
      <c r="DX327">
        <v>27.9498</v>
      </c>
      <c r="DY327">
        <v>12150.21</v>
      </c>
      <c r="DZ327">
        <v>0.86822619999999995</v>
      </c>
      <c r="EA327">
        <v>28.188199999999998</v>
      </c>
      <c r="EB327">
        <v>12.03125</v>
      </c>
      <c r="EC327">
        <v>5327.9309999999996</v>
      </c>
      <c r="ED327">
        <v>0.86256840000000001</v>
      </c>
      <c r="EE327">
        <v>28.76275</v>
      </c>
      <c r="EF327">
        <v>4.227754</v>
      </c>
      <c r="EG327">
        <v>1909.2919999999999</v>
      </c>
      <c r="EH327">
        <v>0.85623340000000003</v>
      </c>
      <c r="EI327">
        <v>29.426169999999999</v>
      </c>
      <c r="EJ327">
        <v>1.274877</v>
      </c>
      <c r="EK327">
        <v>584.36149999999998</v>
      </c>
      <c r="EL327">
        <v>0.84955729999999996</v>
      </c>
      <c r="EM327">
        <v>29.991160000000001</v>
      </c>
      <c r="EN327">
        <v>0.36594450000000001</v>
      </c>
      <c r="EO327">
        <v>167.96629999999999</v>
      </c>
      <c r="EP327">
        <v>0.84294930000000001</v>
      </c>
      <c r="EQ327">
        <v>29.993459999999999</v>
      </c>
      <c r="ER327">
        <v>0.12975519999999999</v>
      </c>
      <c r="ES327">
        <v>57.71152</v>
      </c>
      <c r="ET327">
        <v>0.8368023</v>
      </c>
      <c r="EU327">
        <v>29.59104</v>
      </c>
      <c r="EV327">
        <v>7.63601E-2</v>
      </c>
      <c r="EW327">
        <v>32.400379999999998</v>
      </c>
      <c r="EX327">
        <v>0.83101590000000003</v>
      </c>
      <c r="EY327">
        <v>29.27365</v>
      </c>
      <c r="EZ327">
        <v>6.5167600000000006E-2</v>
      </c>
      <c r="FA327">
        <v>27.10032</v>
      </c>
      <c r="FB327">
        <v>0.82510229999999996</v>
      </c>
      <c r="FC327">
        <v>28.9711</v>
      </c>
      <c r="FD327">
        <v>6.157982E-2</v>
      </c>
      <c r="FE327">
        <v>25.55678</v>
      </c>
      <c r="FF327">
        <v>0.81881340000000002</v>
      </c>
      <c r="FG327">
        <v>29.134139999999999</v>
      </c>
      <c r="FH327">
        <v>5.8291580000000003E-2</v>
      </c>
      <c r="FI327">
        <v>24.264510000000001</v>
      </c>
      <c r="FJ327">
        <v>0.81264380000000003</v>
      </c>
      <c r="FK327">
        <v>29.244340000000001</v>
      </c>
      <c r="FL327">
        <v>5.4332020000000002E-2</v>
      </c>
      <c r="FM327">
        <v>22.68693</v>
      </c>
      <c r="FN327">
        <v>0.80646280000000004</v>
      </c>
      <c r="FO327">
        <v>29.108540000000001</v>
      </c>
      <c r="FP327">
        <v>4.9937130000000003E-2</v>
      </c>
      <c r="FQ327">
        <v>20.905889999999999</v>
      </c>
      <c r="FR327">
        <v>0.8000678</v>
      </c>
      <c r="FS327">
        <v>28.872499999999999</v>
      </c>
      <c r="FT327" s="1">
        <v>4.5460449999999999E-2</v>
      </c>
      <c r="FU327">
        <v>19.077290000000001</v>
      </c>
      <c r="FV327">
        <v>0.7933135</v>
      </c>
      <c r="FW327">
        <v>28.355180000000001</v>
      </c>
      <c r="FX327" s="1">
        <v>4.1131210000000001E-2</v>
      </c>
      <c r="FY327">
        <v>17.30359</v>
      </c>
      <c r="FZ327">
        <v>0.78732559999999996</v>
      </c>
      <c r="GA327">
        <v>27.909839999999999</v>
      </c>
      <c r="GB327" s="1">
        <v>3.7118949999999998E-2</v>
      </c>
      <c r="GC327">
        <v>15.64265</v>
      </c>
      <c r="GD327">
        <v>0.78144270000000005</v>
      </c>
      <c r="GE327">
        <v>27.568249999999999</v>
      </c>
      <c r="GF327" s="1">
        <v>3.3435380000000001E-2</v>
      </c>
      <c r="GG327">
        <v>14.119619999999999</v>
      </c>
      <c r="GH327">
        <v>0.77558850000000001</v>
      </c>
      <c r="GI327">
        <v>27.521100000000001</v>
      </c>
      <c r="GJ327" s="1">
        <v>3.011863E-2</v>
      </c>
      <c r="GK327">
        <v>12.740360000000001</v>
      </c>
      <c r="GL327">
        <v>0.76982980000000001</v>
      </c>
      <c r="GM327">
        <v>28.127579999999998</v>
      </c>
      <c r="GN327" s="1">
        <v>2.7144189999999999E-2</v>
      </c>
      <c r="GO327">
        <v>11.50198</v>
      </c>
      <c r="GP327">
        <v>0.76416839999999997</v>
      </c>
      <c r="GQ327">
        <v>28.886590000000002</v>
      </c>
      <c r="GR327" s="1">
        <v>2.4483810000000002E-2</v>
      </c>
      <c r="GS327">
        <v>10.39085</v>
      </c>
      <c r="GT327">
        <v>0.7590211</v>
      </c>
      <c r="GU327">
        <v>29.687860000000001</v>
      </c>
      <c r="GV327" s="1">
        <v>2.2096230000000001E-2</v>
      </c>
      <c r="GW327">
        <v>9.3858239999999995</v>
      </c>
      <c r="GX327">
        <v>0.75361509999999998</v>
      </c>
      <c r="GY327">
        <v>30.164359999999999</v>
      </c>
      <c r="GZ327" s="1">
        <v>1.993458E-2</v>
      </c>
      <c r="HA327">
        <v>8.4809979999999996</v>
      </c>
      <c r="HB327">
        <v>0.74812219999999996</v>
      </c>
      <c r="HC327">
        <v>30.124639999999999</v>
      </c>
      <c r="HD327" s="1">
        <v>1.7973309999999999E-2</v>
      </c>
      <c r="HE327">
        <v>7.6626070000000004</v>
      </c>
      <c r="HF327">
        <v>0.7429405</v>
      </c>
      <c r="HG327">
        <v>29.456399999999999</v>
      </c>
      <c r="HH327">
        <v>1.62069E-2</v>
      </c>
      <c r="HI327">
        <v>6.9232589999999998</v>
      </c>
      <c r="HJ327">
        <v>0.73841089999999998</v>
      </c>
      <c r="HK327">
        <v>28.836279999999999</v>
      </c>
      <c r="HL327" s="1">
        <v>1.4622639999999999E-2</v>
      </c>
      <c r="HM327">
        <v>6.256373</v>
      </c>
      <c r="HN327">
        <v>0.73435890000000004</v>
      </c>
      <c r="HO327">
        <v>28.391970000000001</v>
      </c>
      <c r="HP327" s="1">
        <v>1.319533E-2</v>
      </c>
      <c r="HQ327">
        <v>5.6579509999999997</v>
      </c>
      <c r="HR327">
        <v>0.73068949999999999</v>
      </c>
      <c r="HS327">
        <v>28.524920000000002</v>
      </c>
      <c r="HT327" s="1">
        <v>1.190836E-2</v>
      </c>
      <c r="HU327">
        <v>5.1175860000000002</v>
      </c>
      <c r="HV327">
        <v>0.72744940000000002</v>
      </c>
      <c r="HW327">
        <v>29.09562</v>
      </c>
      <c r="HX327" s="1">
        <v>1.074335E-2</v>
      </c>
      <c r="HY327">
        <v>4.6268409999999998</v>
      </c>
      <c r="HZ327">
        <v>0.72474740000000004</v>
      </c>
      <c r="IA327">
        <v>29.46771</v>
      </c>
      <c r="IB327" s="1">
        <v>9.6857920000000004E-3</v>
      </c>
      <c r="IC327">
        <v>4.178693</v>
      </c>
      <c r="ID327">
        <v>0.72244660000000005</v>
      </c>
      <c r="IE327">
        <v>29.731870000000001</v>
      </c>
      <c r="IF327" s="1">
        <v>8.7194999999999998E-3</v>
      </c>
      <c r="IG327">
        <v>3.768313</v>
      </c>
      <c r="IH327">
        <v>0.72050170000000002</v>
      </c>
      <c r="II327">
        <v>29.56324</v>
      </c>
      <c r="IJ327" s="1">
        <v>7.8318659999999998E-3</v>
      </c>
      <c r="IK327">
        <v>3.3902160000000001</v>
      </c>
      <c r="IL327">
        <v>0.71891749999999999</v>
      </c>
      <c r="IM327">
        <v>28.931570000000001</v>
      </c>
      <c r="IN327" s="1">
        <v>7.0132720000000001E-3</v>
      </c>
      <c r="IO327">
        <v>3.0402979999999999</v>
      </c>
      <c r="IP327">
        <v>0.71763600000000005</v>
      </c>
      <c r="IQ327">
        <v>28.385269999999998</v>
      </c>
      <c r="IR327" s="1">
        <v>6.2522669999999997E-3</v>
      </c>
      <c r="IS327">
        <v>2.7140219999999999</v>
      </c>
      <c r="IT327">
        <v>0.71664130000000004</v>
      </c>
      <c r="IU327">
        <v>28.133330000000001</v>
      </c>
      <c r="IV327" s="1">
        <v>5.5390730000000003E-3</v>
      </c>
      <c r="IW327">
        <v>2.4076179999999998</v>
      </c>
      <c r="IX327">
        <v>0.71581760000000005</v>
      </c>
      <c r="IY327">
        <v>28.908069999999999</v>
      </c>
      <c r="IZ327" s="1">
        <v>4.8599979999999999E-3</v>
      </c>
      <c r="JA327">
        <v>2.115993</v>
      </c>
      <c r="JB327">
        <v>0.71519860000000002</v>
      </c>
      <c r="JC327">
        <v>29.984559999999998</v>
      </c>
      <c r="JD327" s="1">
        <v>4.2038509999999998E-3</v>
      </c>
      <c r="JE327">
        <v>1.833766</v>
      </c>
      <c r="JF327">
        <v>0.71469150000000004</v>
      </c>
      <c r="JG327">
        <v>31.033740000000002</v>
      </c>
      <c r="JH327" s="1">
        <v>3.5654390000000001E-3</v>
      </c>
      <c r="JI327">
        <v>1.5588820000000001</v>
      </c>
      <c r="JJ327">
        <v>0.71429860000000001</v>
      </c>
      <c r="JK327">
        <v>31.517019999999999</v>
      </c>
      <c r="JL327" s="1">
        <v>2.9572240000000001E-3</v>
      </c>
      <c r="JM327">
        <v>1.2960370000000001</v>
      </c>
      <c r="JN327">
        <v>0.71394230000000003</v>
      </c>
      <c r="JO327">
        <v>31.385370000000002</v>
      </c>
      <c r="JP327" s="1">
        <v>2.4053730000000001E-3</v>
      </c>
      <c r="JQ327">
        <v>1.0560639999999999</v>
      </c>
      <c r="JR327">
        <v>0.7136709</v>
      </c>
      <c r="JS327">
        <v>30.610389999999999</v>
      </c>
      <c r="JT327" s="1">
        <v>1.936098E-3</v>
      </c>
      <c r="JU327">
        <v>0.8505933</v>
      </c>
      <c r="JV327">
        <v>0.7133718</v>
      </c>
      <c r="JW327">
        <v>29.805009999999999</v>
      </c>
      <c r="JX327" s="1">
        <v>1.564523E-3</v>
      </c>
      <c r="JY327">
        <v>0.68679730000000005</v>
      </c>
      <c r="JZ327">
        <v>0.71311199999999997</v>
      </c>
      <c r="KA327">
        <v>29.173369999999998</v>
      </c>
      <c r="KB327" s="1">
        <v>1.2880439999999999E-3</v>
      </c>
      <c r="KC327">
        <v>0.56426189999999998</v>
      </c>
      <c r="KD327">
        <v>0.71281859999999997</v>
      </c>
      <c r="KE327">
        <v>29.372399999999999</v>
      </c>
      <c r="KF327" s="1">
        <v>1.090705E-3</v>
      </c>
      <c r="KG327">
        <v>0.47657359999999999</v>
      </c>
      <c r="KH327">
        <v>0.71253630000000001</v>
      </c>
      <c r="KI327">
        <v>29.784510000000001</v>
      </c>
      <c r="KJ327" s="1">
        <v>9.5130309999999995E-4</v>
      </c>
      <c r="KK327">
        <v>0.4145759</v>
      </c>
      <c r="KL327">
        <v>0.71226560000000005</v>
      </c>
      <c r="KM327">
        <v>30.309670000000001</v>
      </c>
      <c r="KN327" s="1">
        <v>8.4971570000000004E-4</v>
      </c>
      <c r="KO327">
        <v>0.36963210000000002</v>
      </c>
      <c r="KP327">
        <v>0.71198320000000004</v>
      </c>
      <c r="KQ327">
        <v>30.738299999999999</v>
      </c>
      <c r="KR327" s="1">
        <v>7.7185559999999999E-4</v>
      </c>
      <c r="KS327">
        <v>0.33531929999999999</v>
      </c>
      <c r="KT327">
        <v>0.71170880000000003</v>
      </c>
      <c r="KU327">
        <v>30.54928</v>
      </c>
      <c r="KV327" s="1">
        <v>7.0908189999999995E-4</v>
      </c>
      <c r="KW327">
        <v>0.30779899999999999</v>
      </c>
      <c r="KX327">
        <v>0.71141319999999997</v>
      </c>
      <c r="KY327">
        <v>29.898479999999999</v>
      </c>
      <c r="KZ327" s="1">
        <v>6.5717740000000003E-4</v>
      </c>
      <c r="LA327">
        <v>0.28506880000000001</v>
      </c>
      <c r="LB327">
        <v>0.71111089999999999</v>
      </c>
      <c r="LC327">
        <v>29.235330000000001</v>
      </c>
      <c r="LD327" s="1">
        <v>6.1384079999999999E-4</v>
      </c>
      <c r="LE327">
        <v>0.2661154</v>
      </c>
      <c r="LF327">
        <v>0.71079919999999996</v>
      </c>
      <c r="LG327">
        <v>28.775929999999999</v>
      </c>
      <c r="LH327" s="1">
        <v>5.7758709999999999E-4</v>
      </c>
      <c r="LI327">
        <v>0.25024750000000001</v>
      </c>
      <c r="LJ327">
        <v>0.7105032</v>
      </c>
      <c r="LK327">
        <v>29.137869999999999</v>
      </c>
      <c r="LL327" s="1">
        <v>5.4700790000000005E-4</v>
      </c>
      <c r="LM327">
        <v>0.2368884</v>
      </c>
      <c r="LN327">
        <v>0.71018139999999996</v>
      </c>
      <c r="LO327">
        <v>29.802389999999999</v>
      </c>
      <c r="LP327" s="1">
        <v>5.2103920000000001E-4</v>
      </c>
      <c r="LQ327">
        <v>0.22556670000000001</v>
      </c>
      <c r="LR327">
        <v>0.7098892</v>
      </c>
      <c r="LS327">
        <v>30.606670000000001</v>
      </c>
      <c r="LT327" s="1">
        <v>4.9875549999999999E-4</v>
      </c>
      <c r="LU327">
        <v>0.21584980000000001</v>
      </c>
      <c r="LV327">
        <v>0.70960889999999999</v>
      </c>
      <c r="LW327">
        <v>31.16846</v>
      </c>
      <c r="LX327" s="1">
        <v>4.7927039999999998E-4</v>
      </c>
      <c r="LY327">
        <v>0.2073653</v>
      </c>
      <c r="LZ327">
        <v>0.70933360000000001</v>
      </c>
      <c r="MA327">
        <v>31.209129999999998</v>
      </c>
      <c r="MB327" s="1">
        <v>4.6096739999999998E-4</v>
      </c>
      <c r="MC327">
        <v>0.1997043</v>
      </c>
      <c r="MD327">
        <v>0.70909540000000004</v>
      </c>
      <c r="ME327">
        <v>30.586870000000001</v>
      </c>
      <c r="MF327" s="1">
        <v>4.4274249999999999E-4</v>
      </c>
      <c r="MG327">
        <v>0.1924903</v>
      </c>
      <c r="MH327">
        <v>0.70890030000000004</v>
      </c>
      <c r="MI327">
        <v>29.857980000000001</v>
      </c>
      <c r="MJ327" s="1">
        <v>4.2503229999999999E-4</v>
      </c>
      <c r="MK327">
        <v>0.1854374</v>
      </c>
      <c r="ML327">
        <v>0.70870480000000002</v>
      </c>
      <c r="MM327">
        <v>29.20316</v>
      </c>
      <c r="MN327" s="1">
        <v>4.075037E-4</v>
      </c>
      <c r="MO327">
        <v>0.17838390000000001</v>
      </c>
      <c r="MP327">
        <v>0.7085456</v>
      </c>
      <c r="MQ327">
        <v>29.393910000000002</v>
      </c>
      <c r="MR327" s="1">
        <v>3.9008620000000001E-4</v>
      </c>
      <c r="MS327">
        <v>0.1713037</v>
      </c>
      <c r="MT327">
        <v>0.70840970000000003</v>
      </c>
      <c r="MU327">
        <v>29.572690000000001</v>
      </c>
      <c r="MV327" s="1">
        <v>3.728534E-4</v>
      </c>
      <c r="MW327">
        <v>0.16423650000000001</v>
      </c>
      <c r="MX327">
        <v>0.70831189999999999</v>
      </c>
      <c r="MY327">
        <v>29.615379999999998</v>
      </c>
      <c r="MZ327" s="1">
        <v>3.5599360000000002E-4</v>
      </c>
      <c r="NA327">
        <v>0.1572469</v>
      </c>
      <c r="NB327">
        <v>0.70822510000000005</v>
      </c>
      <c r="NC327">
        <v>29.65691</v>
      </c>
      <c r="ND327" s="1">
        <v>3.3959559999999998E-4</v>
      </c>
      <c r="NE327">
        <v>0.1503997</v>
      </c>
      <c r="NF327">
        <v>0.70817980000000003</v>
      </c>
      <c r="NG327">
        <v>29.471530000000001</v>
      </c>
      <c r="NH327" s="1">
        <v>3.2374090000000002E-4</v>
      </c>
      <c r="NI327">
        <v>0.14373949999999999</v>
      </c>
      <c r="NJ327">
        <v>0.70811060000000003</v>
      </c>
      <c r="NK327">
        <v>28.97439</v>
      </c>
      <c r="NL327" s="1">
        <v>3.08533E-4</v>
      </c>
      <c r="NM327">
        <v>0.13731499999999999</v>
      </c>
      <c r="NN327">
        <v>0.70806009999999997</v>
      </c>
      <c r="NO327">
        <v>28.515409999999999</v>
      </c>
      <c r="NP327" s="1">
        <v>2.9405799999999998E-4</v>
      </c>
      <c r="NQ327">
        <v>0.13116439999999999</v>
      </c>
      <c r="NR327">
        <v>0.70803649999999996</v>
      </c>
      <c r="NS327">
        <v>28.142420000000001</v>
      </c>
      <c r="NT327" s="1">
        <v>2.8031380000000003E-4</v>
      </c>
      <c r="NU327">
        <v>0.12529789999999999</v>
      </c>
      <c r="NV327">
        <v>0.70802679999999996</v>
      </c>
      <c r="NW327">
        <v>28.638480000000001</v>
      </c>
      <c r="NX327" s="1">
        <v>2.6720420000000001E-4</v>
      </c>
      <c r="NY327">
        <v>0.1196797</v>
      </c>
      <c r="NZ327">
        <v>0.70801939999999997</v>
      </c>
      <c r="OA327">
        <v>29.414300000000001</v>
      </c>
      <c r="OB327" s="1">
        <v>2.5455349999999998E-4</v>
      </c>
      <c r="OC327">
        <v>0.11424049999999999</v>
      </c>
      <c r="OD327">
        <v>0.70798559999999999</v>
      </c>
      <c r="OE327">
        <v>30.008299999999998</v>
      </c>
      <c r="OF327" s="1">
        <v>2.4223180000000001E-4</v>
      </c>
      <c r="OG327">
        <v>0.1089329</v>
      </c>
      <c r="OH327">
        <v>0.70797880000000002</v>
      </c>
      <c r="OI327">
        <v>30.50142</v>
      </c>
      <c r="OJ327" s="1">
        <v>2.302339E-4</v>
      </c>
      <c r="OK327">
        <v>0.10373499999999999</v>
      </c>
    </row>
    <row r="328" spans="1:401" x14ac:dyDescent="0.35">
      <c r="A328">
        <v>334</v>
      </c>
      <c r="B328" t="s">
        <v>4</v>
      </c>
      <c r="C328" t="s">
        <v>181</v>
      </c>
      <c r="D328" t="s">
        <v>334</v>
      </c>
      <c r="E328">
        <v>702.39639999999997</v>
      </c>
      <c r="F328">
        <v>0.54398029999999997</v>
      </c>
      <c r="G328">
        <v>24.964110000000002</v>
      </c>
      <c r="H328">
        <v>0</v>
      </c>
      <c r="I328">
        <v>0</v>
      </c>
      <c r="J328">
        <v>0.54295090000000001</v>
      </c>
      <c r="K328">
        <v>25.130520000000001</v>
      </c>
      <c r="L328">
        <v>0</v>
      </c>
      <c r="M328">
        <v>0</v>
      </c>
      <c r="N328">
        <v>0.54192660000000004</v>
      </c>
      <c r="O328">
        <v>25.433599999999998</v>
      </c>
      <c r="P328">
        <v>0</v>
      </c>
      <c r="Q328">
        <v>0</v>
      </c>
      <c r="R328">
        <v>0.54090400000000005</v>
      </c>
      <c r="S328">
        <v>25.410900000000002</v>
      </c>
      <c r="T328">
        <v>0</v>
      </c>
      <c r="U328">
        <v>0</v>
      </c>
      <c r="V328">
        <v>0.53988080000000005</v>
      </c>
      <c r="W328">
        <v>25.02572</v>
      </c>
      <c r="X328">
        <v>0</v>
      </c>
      <c r="Y328">
        <v>0</v>
      </c>
      <c r="Z328">
        <v>0.5388522</v>
      </c>
      <c r="AA328">
        <v>24.62068</v>
      </c>
      <c r="AB328">
        <v>0</v>
      </c>
      <c r="AC328">
        <v>0</v>
      </c>
      <c r="AD328">
        <v>0.53788210000000003</v>
      </c>
      <c r="AE328">
        <v>24.18759</v>
      </c>
      <c r="AF328">
        <v>0</v>
      </c>
      <c r="AG328">
        <v>0</v>
      </c>
      <c r="AH328">
        <v>0.5370163</v>
      </c>
      <c r="AI328">
        <v>24.415859999999999</v>
      </c>
      <c r="AJ328">
        <v>0</v>
      </c>
      <c r="AK328">
        <v>0</v>
      </c>
      <c r="AL328">
        <v>0.53615389999999996</v>
      </c>
      <c r="AM328">
        <v>24.87209</v>
      </c>
      <c r="AN328">
        <v>0</v>
      </c>
      <c r="AO328">
        <v>0</v>
      </c>
      <c r="AP328">
        <v>0.53530009999999995</v>
      </c>
      <c r="AQ328">
        <v>25.44453</v>
      </c>
      <c r="AR328">
        <v>0</v>
      </c>
      <c r="AS328">
        <v>0</v>
      </c>
      <c r="AT328">
        <v>0.53428600000000004</v>
      </c>
      <c r="AU328">
        <v>25.967459999999999</v>
      </c>
      <c r="AV328">
        <v>0</v>
      </c>
      <c r="AW328">
        <v>0</v>
      </c>
      <c r="AX328">
        <v>0.53309139999999999</v>
      </c>
      <c r="AY328">
        <v>25.982589999999998</v>
      </c>
      <c r="AZ328">
        <v>0</v>
      </c>
      <c r="BA328">
        <v>0</v>
      </c>
      <c r="BB328">
        <v>0.53177209999999997</v>
      </c>
      <c r="BC328">
        <v>25.82732</v>
      </c>
      <c r="BD328">
        <v>0</v>
      </c>
      <c r="BE328">
        <v>0</v>
      </c>
      <c r="BF328">
        <v>0.53044449999999999</v>
      </c>
      <c r="BG328">
        <v>25.577249999999999</v>
      </c>
      <c r="BH328">
        <v>0</v>
      </c>
      <c r="BI328">
        <v>0</v>
      </c>
      <c r="BJ328">
        <v>0.52929159999999997</v>
      </c>
      <c r="BK328">
        <v>25.45675</v>
      </c>
      <c r="BL328">
        <v>0</v>
      </c>
      <c r="BM328">
        <v>0</v>
      </c>
      <c r="BN328">
        <v>0.52844259999999998</v>
      </c>
      <c r="BO328">
        <v>26.00685</v>
      </c>
      <c r="BP328">
        <v>4.5087580000000001E-37</v>
      </c>
      <c r="BQ328">
        <v>1.3975579999999999E-34</v>
      </c>
      <c r="BR328">
        <v>0.52755609999999997</v>
      </c>
      <c r="BS328">
        <v>26.55847</v>
      </c>
      <c r="BT328">
        <v>8.2914079999999995E-25</v>
      </c>
      <c r="BU328">
        <v>2.5707690000000001E-22</v>
      </c>
      <c r="BV328">
        <v>0.52668179999999998</v>
      </c>
      <c r="BW328">
        <v>27.236899999999999</v>
      </c>
      <c r="BX328" s="1">
        <v>6.5178080000000002E-20</v>
      </c>
      <c r="BY328" s="1">
        <v>2.0243379999999999E-17</v>
      </c>
      <c r="BZ328">
        <v>0.52605000000000002</v>
      </c>
      <c r="CA328">
        <v>27.700810000000001</v>
      </c>
      <c r="CB328" s="1">
        <v>4.701418E-12</v>
      </c>
      <c r="CC328" s="1">
        <v>1.2357199999999999E-9</v>
      </c>
      <c r="CD328">
        <v>0.52537230000000001</v>
      </c>
      <c r="CE328">
        <v>27.69473</v>
      </c>
      <c r="CF328" s="1">
        <v>2.1465699999999999E-8</v>
      </c>
      <c r="CG328" s="1">
        <v>5.7484309999999997E-6</v>
      </c>
      <c r="CH328">
        <v>0.52467439999999999</v>
      </c>
      <c r="CI328">
        <v>27.35145</v>
      </c>
      <c r="CJ328" s="1">
        <v>9.3156900000000006E-6</v>
      </c>
      <c r="CK328" s="1">
        <v>2.5564860000000002E-3</v>
      </c>
      <c r="CL328">
        <v>0.52380309999999997</v>
      </c>
      <c r="CM328">
        <v>27.043050000000001</v>
      </c>
      <c r="CN328" s="1">
        <v>9.781728999999999E-4</v>
      </c>
      <c r="CO328" s="1">
        <v>0.27426539999999999</v>
      </c>
      <c r="CP328">
        <v>0.52275499999999997</v>
      </c>
      <c r="CQ328">
        <v>26.892230000000001</v>
      </c>
      <c r="CR328" s="1">
        <v>3.550097E-2</v>
      </c>
      <c r="CS328" s="1">
        <v>10.15488</v>
      </c>
      <c r="CT328">
        <v>0.52152969999999998</v>
      </c>
      <c r="CU328">
        <v>27.224499999999999</v>
      </c>
      <c r="CV328" s="1">
        <v>0.54744970000000004</v>
      </c>
      <c r="CW328" s="1">
        <v>159.59559999999999</v>
      </c>
      <c r="CX328">
        <v>0.52016870000000004</v>
      </c>
      <c r="CY328">
        <v>27.196560000000002</v>
      </c>
      <c r="CZ328" s="1">
        <v>4.1429689999999999</v>
      </c>
      <c r="DA328" s="1">
        <v>1228.473</v>
      </c>
      <c r="DB328">
        <v>0.51863570000000003</v>
      </c>
      <c r="DC328">
        <v>27.653839999999999</v>
      </c>
      <c r="DD328" s="1">
        <v>17.105789999999999</v>
      </c>
      <c r="DE328">
        <v>5157.6719999999996</v>
      </c>
      <c r="DF328">
        <v>0.51700279999999998</v>
      </c>
      <c r="DG328">
        <v>28.00384</v>
      </c>
      <c r="DH328">
        <v>42.063899999999997</v>
      </c>
      <c r="DI328">
        <v>12879.07</v>
      </c>
      <c r="DJ328">
        <v>0.51534749999999996</v>
      </c>
      <c r="DK328">
        <v>28.068639999999998</v>
      </c>
      <c r="DL328">
        <v>66.138980000000004</v>
      </c>
      <c r="DM328">
        <v>20542.18</v>
      </c>
      <c r="DN328">
        <v>0.51372030000000002</v>
      </c>
      <c r="DO328">
        <v>27.964829999999999</v>
      </c>
      <c r="DP328">
        <v>70.661860000000004</v>
      </c>
      <c r="DQ328">
        <v>22238.07</v>
      </c>
      <c r="DR328">
        <v>0.51205869999999998</v>
      </c>
      <c r="DS328">
        <v>27.774100000000001</v>
      </c>
      <c r="DT328">
        <v>54.004600000000003</v>
      </c>
      <c r="DU328">
        <v>17208.939999999999</v>
      </c>
      <c r="DV328">
        <v>0.51029190000000002</v>
      </c>
      <c r="DW328">
        <v>27.669239999999999</v>
      </c>
      <c r="DX328">
        <v>30.895669999999999</v>
      </c>
      <c r="DY328">
        <v>9960.9779999999992</v>
      </c>
      <c r="DZ328">
        <v>0.508544</v>
      </c>
      <c r="EA328">
        <v>28.217169999999999</v>
      </c>
      <c r="EB328">
        <v>13.78143</v>
      </c>
      <c r="EC328">
        <v>4491.07</v>
      </c>
      <c r="ED328">
        <v>0.50722480000000003</v>
      </c>
      <c r="EE328">
        <v>28.789760000000001</v>
      </c>
      <c r="EF328">
        <v>4.9861560000000003</v>
      </c>
      <c r="EG328">
        <v>1639.297</v>
      </c>
      <c r="EH328">
        <v>0.50567620000000002</v>
      </c>
      <c r="EI328">
        <v>29.439340000000001</v>
      </c>
      <c r="EJ328">
        <v>1.5360469999999999</v>
      </c>
      <c r="EK328">
        <v>508.62099999999998</v>
      </c>
      <c r="EL328">
        <v>0.50396039999999998</v>
      </c>
      <c r="EM328">
        <v>30.00901</v>
      </c>
      <c r="EN328">
        <v>0.44038060000000001</v>
      </c>
      <c r="EO328">
        <v>146.28540000000001</v>
      </c>
      <c r="EP328">
        <v>0.50216190000000005</v>
      </c>
      <c r="EQ328">
        <v>30.008600000000001</v>
      </c>
      <c r="ER328">
        <v>0.14789450000000001</v>
      </c>
      <c r="ES328">
        <v>48.72495</v>
      </c>
      <c r="ET328">
        <v>0.50046500000000005</v>
      </c>
      <c r="EU328">
        <v>29.6021</v>
      </c>
      <c r="EV328">
        <v>8.0246799999999993E-2</v>
      </c>
      <c r="EW328">
        <v>26.001449999999998</v>
      </c>
      <c r="EX328">
        <v>0.49896780000000002</v>
      </c>
      <c r="EY328">
        <v>29.293890000000001</v>
      </c>
      <c r="EZ328">
        <v>6.6009769999999995E-2</v>
      </c>
      <c r="FA328">
        <v>21.22701</v>
      </c>
      <c r="FB328">
        <v>0.49740099999999998</v>
      </c>
      <c r="FC328">
        <v>28.99776</v>
      </c>
      <c r="FD328">
        <v>6.1993920000000001E-2</v>
      </c>
      <c r="FE328">
        <v>19.937529999999999</v>
      </c>
      <c r="FF328">
        <v>0.49560090000000001</v>
      </c>
      <c r="FG328">
        <v>29.158349999999999</v>
      </c>
      <c r="FH328">
        <v>5.8771959999999998E-2</v>
      </c>
      <c r="FI328">
        <v>18.95316</v>
      </c>
      <c r="FJ328">
        <v>0.49407830000000003</v>
      </c>
      <c r="FK328">
        <v>29.277539999999998</v>
      </c>
      <c r="FL328">
        <v>5.4917000000000001E-2</v>
      </c>
      <c r="FM328">
        <v>17.753810000000001</v>
      </c>
      <c r="FN328">
        <v>0.4925736</v>
      </c>
      <c r="FO328">
        <v>29.142520000000001</v>
      </c>
      <c r="FP328">
        <v>5.0565010000000001E-2</v>
      </c>
      <c r="FQ328">
        <v>16.384499999999999</v>
      </c>
      <c r="FR328">
        <v>0.49101220000000001</v>
      </c>
      <c r="FS328">
        <v>28.906649999999999</v>
      </c>
      <c r="FT328">
        <v>4.6087749999999997E-2</v>
      </c>
      <c r="FU328">
        <v>14.967890000000001</v>
      </c>
      <c r="FV328">
        <v>0.48929499999999998</v>
      </c>
      <c r="FW328">
        <v>28.389399999999998</v>
      </c>
      <c r="FX328" s="1">
        <v>4.1729830000000002E-2</v>
      </c>
      <c r="FY328">
        <v>13.587</v>
      </c>
      <c r="FZ328">
        <v>0.48774529999999999</v>
      </c>
      <c r="GA328">
        <v>27.928570000000001</v>
      </c>
      <c r="GB328" s="1">
        <v>3.7672959999999998E-2</v>
      </c>
      <c r="GC328">
        <v>12.28999</v>
      </c>
      <c r="GD328">
        <v>0.48584450000000001</v>
      </c>
      <c r="GE328">
        <v>27.581669999999999</v>
      </c>
      <c r="GF328" s="1">
        <v>3.3944200000000001E-2</v>
      </c>
      <c r="GG328">
        <v>11.10019</v>
      </c>
      <c r="GH328">
        <v>0.48401040000000001</v>
      </c>
      <c r="GI328">
        <v>27.527280000000001</v>
      </c>
      <c r="GJ328" s="1">
        <v>3.057822E-2</v>
      </c>
      <c r="GK328">
        <v>10.02131</v>
      </c>
      <c r="GL328">
        <v>0.4821819</v>
      </c>
      <c r="GM328">
        <v>28.130839999999999</v>
      </c>
      <c r="GN328">
        <v>2.7557729999999999E-2</v>
      </c>
      <c r="GO328">
        <v>9.052073</v>
      </c>
      <c r="GP328">
        <v>0.48039100000000001</v>
      </c>
      <c r="GQ328">
        <v>28.8979</v>
      </c>
      <c r="GR328" s="1">
        <v>2.485623E-2</v>
      </c>
      <c r="GS328">
        <v>8.181915</v>
      </c>
      <c r="GT328">
        <v>0.47904429999999998</v>
      </c>
      <c r="GU328">
        <v>29.699390000000001</v>
      </c>
      <c r="GV328" s="1">
        <v>2.2435030000000002E-2</v>
      </c>
      <c r="GW328">
        <v>7.3944460000000003</v>
      </c>
      <c r="GX328">
        <v>0.47754219999999997</v>
      </c>
      <c r="GY328">
        <v>30.18892</v>
      </c>
      <c r="GZ328" s="1">
        <v>2.024014E-2</v>
      </c>
      <c r="HA328">
        <v>6.6845689999999998</v>
      </c>
      <c r="HB328">
        <v>0.47598889999999999</v>
      </c>
      <c r="HC328">
        <v>30.155629999999999</v>
      </c>
      <c r="HD328" s="1">
        <v>1.8250309999999999E-2</v>
      </c>
      <c r="HE328">
        <v>6.0423099999999996</v>
      </c>
      <c r="HF328">
        <v>0.47457189999999999</v>
      </c>
      <c r="HG328">
        <v>29.4907</v>
      </c>
      <c r="HH328" s="1">
        <v>1.6457490000000002E-2</v>
      </c>
      <c r="HI328">
        <v>5.4616819999999997</v>
      </c>
      <c r="HJ328">
        <v>0.47348639999999997</v>
      </c>
      <c r="HK328">
        <v>28.860530000000001</v>
      </c>
      <c r="HL328" s="1">
        <v>1.484948E-2</v>
      </c>
      <c r="HM328">
        <v>4.9375619999999998</v>
      </c>
      <c r="HN328">
        <v>0.47199750000000001</v>
      </c>
      <c r="HO328">
        <v>28.413540000000001</v>
      </c>
      <c r="HP328">
        <v>1.3399110000000001E-2</v>
      </c>
      <c r="HQ328">
        <v>4.4672879999999999</v>
      </c>
      <c r="HR328">
        <v>0.47052319999999997</v>
      </c>
      <c r="HS328">
        <v>28.532340000000001</v>
      </c>
      <c r="HT328" s="1">
        <v>1.209374E-2</v>
      </c>
      <c r="HU328">
        <v>4.0426299999999999</v>
      </c>
      <c r="HV328">
        <v>0.46921089999999999</v>
      </c>
      <c r="HW328">
        <v>29.099360000000001</v>
      </c>
      <c r="HX328" s="1">
        <v>1.0912399999999999E-2</v>
      </c>
      <c r="HY328">
        <v>3.6567850000000002</v>
      </c>
      <c r="HZ328">
        <v>0.46817720000000002</v>
      </c>
      <c r="IA328">
        <v>29.475249999999999</v>
      </c>
      <c r="IB328" s="1">
        <v>9.8407219999999997E-3</v>
      </c>
      <c r="IC328">
        <v>3.3044449999999999</v>
      </c>
      <c r="ID328">
        <v>0.46727920000000001</v>
      </c>
      <c r="IE328">
        <v>29.744219999999999</v>
      </c>
      <c r="IF328" s="1">
        <v>8.8622379999999997E-3</v>
      </c>
      <c r="IG328">
        <v>2.9816440000000002</v>
      </c>
      <c r="IH328">
        <v>0.46653309999999998</v>
      </c>
      <c r="II328">
        <v>29.587540000000001</v>
      </c>
      <c r="IJ328" s="1">
        <v>7.9638629999999998E-3</v>
      </c>
      <c r="IK328">
        <v>2.6841110000000001</v>
      </c>
      <c r="IL328">
        <v>0.46588550000000001</v>
      </c>
      <c r="IM328">
        <v>28.962209999999999</v>
      </c>
      <c r="IN328" s="1">
        <v>7.1360549999999997E-3</v>
      </c>
      <c r="IO328">
        <v>2.4087329999999998</v>
      </c>
      <c r="IP328">
        <v>0.46539750000000002</v>
      </c>
      <c r="IQ328">
        <v>28.40784</v>
      </c>
      <c r="IR328" s="1">
        <v>6.3671819999999999E-3</v>
      </c>
      <c r="IS328">
        <v>2.1518869999999999</v>
      </c>
      <c r="IT328">
        <v>0.4650185</v>
      </c>
      <c r="IU328">
        <v>28.15596</v>
      </c>
      <c r="IV328" s="1">
        <v>5.6476360000000001E-3</v>
      </c>
      <c r="IW328">
        <v>1.9107620000000001</v>
      </c>
      <c r="IX328">
        <v>0.46471879999999999</v>
      </c>
      <c r="IY328">
        <v>28.914770000000001</v>
      </c>
      <c r="IZ328" s="1">
        <v>4.9642100000000002E-3</v>
      </c>
      <c r="JA328">
        <v>1.681513</v>
      </c>
      <c r="JB328">
        <v>0.46448020000000001</v>
      </c>
      <c r="JC328">
        <v>29.989550000000001</v>
      </c>
      <c r="JD328" s="1">
        <v>4.3053570000000001E-3</v>
      </c>
      <c r="JE328">
        <v>1.4599230000000001</v>
      </c>
      <c r="JF328">
        <v>0.4643099</v>
      </c>
      <c r="JG328">
        <v>31.030799999999999</v>
      </c>
      <c r="JH328" s="1">
        <v>3.664039E-3</v>
      </c>
      <c r="JI328">
        <v>1.243992</v>
      </c>
      <c r="JJ328">
        <v>0.46414129999999998</v>
      </c>
      <c r="JK328">
        <v>31.5273</v>
      </c>
      <c r="JL328" s="1">
        <v>3.0500219999999999E-3</v>
      </c>
      <c r="JM328">
        <v>1.036821</v>
      </c>
      <c r="JN328">
        <v>0.46401399999999998</v>
      </c>
      <c r="JO328">
        <v>31.416260000000001</v>
      </c>
      <c r="JP328" s="1">
        <v>2.4878249999999999E-3</v>
      </c>
      <c r="JQ328">
        <v>0.84648409999999996</v>
      </c>
      <c r="JR328">
        <v>0.46390520000000002</v>
      </c>
      <c r="JS328">
        <v>30.661999999999999</v>
      </c>
      <c r="JT328" s="1">
        <v>2.0044469999999999E-3</v>
      </c>
      <c r="JU328">
        <v>0.68232669999999995</v>
      </c>
      <c r="JV328">
        <v>0.46379520000000002</v>
      </c>
      <c r="JW328">
        <v>29.856079999999999</v>
      </c>
      <c r="JX328" s="1">
        <v>1.617325E-3</v>
      </c>
      <c r="JY328">
        <v>0.55043810000000004</v>
      </c>
      <c r="JZ328">
        <v>0.46369280000000002</v>
      </c>
      <c r="KA328">
        <v>29.224440000000001</v>
      </c>
      <c r="KB328" s="1">
        <v>1.3265760000000001E-3</v>
      </c>
      <c r="KC328">
        <v>0.45116230000000002</v>
      </c>
      <c r="KD328">
        <v>0.46356550000000002</v>
      </c>
      <c r="KE328">
        <v>29.407060000000001</v>
      </c>
      <c r="KF328" s="1">
        <v>1.11794E-3</v>
      </c>
      <c r="KG328">
        <v>0.3798474</v>
      </c>
      <c r="KH328">
        <v>0.46345760000000003</v>
      </c>
      <c r="KI328">
        <v>29.81306</v>
      </c>
      <c r="KJ328" s="1">
        <v>9.706828E-4</v>
      </c>
      <c r="KK328">
        <v>0.32944479999999998</v>
      </c>
      <c r="KL328">
        <v>0.4633215</v>
      </c>
      <c r="KM328">
        <v>30.322790000000001</v>
      </c>
      <c r="KN328" s="1">
        <v>8.6408329999999997E-4</v>
      </c>
      <c r="KO328">
        <v>0.29306710000000002</v>
      </c>
      <c r="KP328">
        <v>0.46323140000000002</v>
      </c>
      <c r="KQ328">
        <v>30.759650000000001</v>
      </c>
      <c r="KR328" s="1">
        <v>7.8310990000000002E-4</v>
      </c>
      <c r="KS328">
        <v>0.2654514</v>
      </c>
      <c r="KT328">
        <v>0.46311350000000001</v>
      </c>
      <c r="KU328">
        <v>30.58296</v>
      </c>
      <c r="KV328" s="1">
        <v>7.1826279999999995E-4</v>
      </c>
      <c r="KW328">
        <v>0.2434048</v>
      </c>
      <c r="KX328">
        <v>0.46301500000000001</v>
      </c>
      <c r="KY328">
        <v>29.939979999999998</v>
      </c>
      <c r="KZ328" s="1">
        <v>6.6481340000000002E-4</v>
      </c>
      <c r="LA328">
        <v>0.2252392</v>
      </c>
      <c r="LB328">
        <v>0.46289360000000002</v>
      </c>
      <c r="LC328">
        <v>29.274519999999999</v>
      </c>
      <c r="LD328" s="1">
        <v>6.2021859999999995E-4</v>
      </c>
      <c r="LE328">
        <v>0.2100979</v>
      </c>
      <c r="LF328">
        <v>0.46278229999999998</v>
      </c>
      <c r="LG328">
        <v>28.812529999999999</v>
      </c>
      <c r="LH328" s="1">
        <v>5.8293639999999996E-4</v>
      </c>
      <c r="LI328">
        <v>0.1974263</v>
      </c>
      <c r="LJ328">
        <v>0.46266620000000003</v>
      </c>
      <c r="LK328">
        <v>29.15033</v>
      </c>
      <c r="LL328" s="1">
        <v>5.5152499999999998E-4</v>
      </c>
      <c r="LM328">
        <v>0.18676709999999999</v>
      </c>
      <c r="LN328">
        <v>0.46254489999999998</v>
      </c>
      <c r="LO328">
        <v>29.804870000000001</v>
      </c>
      <c r="LP328" s="1">
        <v>5.2487740000000001E-4</v>
      </c>
      <c r="LQ328">
        <v>0.17773949999999999</v>
      </c>
      <c r="LR328">
        <v>0.46245720000000001</v>
      </c>
      <c r="LS328">
        <v>30.597950000000001</v>
      </c>
      <c r="LT328" s="1">
        <v>5.0208230000000004E-4</v>
      </c>
      <c r="LU328">
        <v>0.17000779999999999</v>
      </c>
      <c r="LV328">
        <v>0.46235619999999999</v>
      </c>
      <c r="LW328">
        <v>31.170760000000001</v>
      </c>
      <c r="LX328" s="1">
        <v>4.822122E-4</v>
      </c>
      <c r="LY328">
        <v>0.16327120000000001</v>
      </c>
      <c r="LZ328">
        <v>0.46226139999999999</v>
      </c>
      <c r="MA328">
        <v>31.228929999999998</v>
      </c>
      <c r="MB328" s="1">
        <v>4.6367169999999999E-4</v>
      </c>
      <c r="MC328">
        <v>0.1572122</v>
      </c>
      <c r="MD328">
        <v>0.4621845</v>
      </c>
      <c r="ME328">
        <v>30.62358</v>
      </c>
      <c r="MF328" s="1">
        <v>4.4532339999999999E-4</v>
      </c>
      <c r="MG328">
        <v>0.1515339</v>
      </c>
      <c r="MH328">
        <v>0.4621017</v>
      </c>
      <c r="MI328">
        <v>29.898430000000001</v>
      </c>
      <c r="MJ328" s="1">
        <v>4.2758340000000002E-4</v>
      </c>
      <c r="MK328">
        <v>0.14600150000000001</v>
      </c>
      <c r="ML328">
        <v>0.46203290000000002</v>
      </c>
      <c r="MM328">
        <v>29.24841</v>
      </c>
      <c r="MN328" s="1">
        <v>4.1005760000000001E-4</v>
      </c>
      <c r="MO328">
        <v>0.14047519999999999</v>
      </c>
      <c r="MP328">
        <v>0.4619799</v>
      </c>
      <c r="MQ328">
        <v>29.42193</v>
      </c>
      <c r="MR328" s="1">
        <v>3.9263669999999999E-4</v>
      </c>
      <c r="MS328">
        <v>0.13492689999999999</v>
      </c>
      <c r="MT328">
        <v>0.46194619999999997</v>
      </c>
      <c r="MU328">
        <v>29.590029999999999</v>
      </c>
      <c r="MV328" s="1">
        <v>3.7538540000000003E-4</v>
      </c>
      <c r="MW328">
        <v>0.12938450000000001</v>
      </c>
      <c r="MX328">
        <v>0.46190870000000001</v>
      </c>
      <c r="MY328">
        <v>29.62124</v>
      </c>
      <c r="MZ328" s="1">
        <v>3.5847880000000002E-4</v>
      </c>
      <c r="NA328">
        <v>0.1238966</v>
      </c>
      <c r="NB328">
        <v>0.46187230000000001</v>
      </c>
      <c r="NC328">
        <v>29.66414</v>
      </c>
      <c r="ND328" s="1">
        <v>3.4201579999999999E-4</v>
      </c>
      <c r="NE328">
        <v>0.11851490000000001</v>
      </c>
      <c r="NF328">
        <v>0.46184639999999999</v>
      </c>
      <c r="NG328">
        <v>29.500489999999999</v>
      </c>
      <c r="NH328" s="1">
        <v>3.2608760000000001E-4</v>
      </c>
      <c r="NI328">
        <v>0.1132783</v>
      </c>
      <c r="NJ328">
        <v>0.46183030000000003</v>
      </c>
      <c r="NK328">
        <v>29.009599999999999</v>
      </c>
      <c r="NL328" s="1">
        <v>3.1077760000000002E-4</v>
      </c>
      <c r="NM328">
        <v>0.1082176</v>
      </c>
      <c r="NN328">
        <v>0.46182420000000002</v>
      </c>
      <c r="NO328">
        <v>28.54224</v>
      </c>
      <c r="NP328" s="1">
        <v>2.9620059999999998E-4</v>
      </c>
      <c r="NQ328">
        <v>0.1033717</v>
      </c>
      <c r="NR328">
        <v>0.46181620000000001</v>
      </c>
      <c r="NS328">
        <v>28.171099999999999</v>
      </c>
      <c r="NT328" s="1">
        <v>2.823538E-4</v>
      </c>
      <c r="NU328">
        <v>9.8748539999999996E-2</v>
      </c>
      <c r="NV328">
        <v>0.46179609999999999</v>
      </c>
      <c r="NW328">
        <v>28.65756</v>
      </c>
      <c r="NX328" s="1">
        <v>2.6915560000000002E-4</v>
      </c>
      <c r="NY328">
        <v>9.4323019999999994E-2</v>
      </c>
      <c r="NZ328">
        <v>0.46179880000000001</v>
      </c>
      <c r="OA328">
        <v>29.431069999999998</v>
      </c>
      <c r="OB328" s="1">
        <v>2.5645349999999997E-4</v>
      </c>
      <c r="OC328">
        <v>9.0046619999999994E-2</v>
      </c>
      <c r="OD328">
        <v>0.46178750000000002</v>
      </c>
      <c r="OE328">
        <v>30.012730000000001</v>
      </c>
      <c r="OF328" s="1">
        <v>2.440834E-4</v>
      </c>
      <c r="OG328">
        <v>8.5872100000000007E-2</v>
      </c>
      <c r="OH328">
        <v>0.46178799999999998</v>
      </c>
      <c r="OI328">
        <v>30.506740000000001</v>
      </c>
      <c r="OJ328" s="1">
        <v>2.320422E-4</v>
      </c>
      <c r="OK328">
        <v>8.1786269999999994E-2</v>
      </c>
    </row>
    <row r="329" spans="1:401" x14ac:dyDescent="0.35">
      <c r="A329">
        <v>335</v>
      </c>
      <c r="B329" t="s">
        <v>4</v>
      </c>
      <c r="C329" t="s">
        <v>181</v>
      </c>
      <c r="D329" t="s">
        <v>335</v>
      </c>
      <c r="E329">
        <v>866.76279999999997</v>
      </c>
      <c r="F329">
        <v>1.082816</v>
      </c>
      <c r="G329">
        <v>24.967320000000001</v>
      </c>
      <c r="H329">
        <v>0</v>
      </c>
      <c r="I329">
        <v>0</v>
      </c>
      <c r="J329">
        <v>1.079852</v>
      </c>
      <c r="K329">
        <v>25.122879999999999</v>
      </c>
      <c r="L329">
        <v>0</v>
      </c>
      <c r="M329">
        <v>0</v>
      </c>
      <c r="N329">
        <v>1.0768819999999999</v>
      </c>
      <c r="O329">
        <v>25.429649999999999</v>
      </c>
      <c r="P329">
        <v>0</v>
      </c>
      <c r="Q329">
        <v>0</v>
      </c>
      <c r="R329">
        <v>1.073942</v>
      </c>
      <c r="S329">
        <v>25.420819999999999</v>
      </c>
      <c r="T329">
        <v>0</v>
      </c>
      <c r="U329">
        <v>0</v>
      </c>
      <c r="V329">
        <v>1.0709900000000001</v>
      </c>
      <c r="W329">
        <v>25.037389999999998</v>
      </c>
      <c r="X329">
        <v>0</v>
      </c>
      <c r="Y329">
        <v>0</v>
      </c>
      <c r="Z329">
        <v>1.068017</v>
      </c>
      <c r="AA329">
        <v>24.642299999999999</v>
      </c>
      <c r="AB329">
        <v>0</v>
      </c>
      <c r="AC329">
        <v>0</v>
      </c>
      <c r="AD329">
        <v>1.065215</v>
      </c>
      <c r="AE329">
        <v>24.206969999999998</v>
      </c>
      <c r="AF329">
        <v>0</v>
      </c>
      <c r="AG329">
        <v>0</v>
      </c>
      <c r="AH329">
        <v>1.062602</v>
      </c>
      <c r="AI329">
        <v>24.417000000000002</v>
      </c>
      <c r="AJ329">
        <v>0</v>
      </c>
      <c r="AK329">
        <v>0</v>
      </c>
      <c r="AL329">
        <v>1.0600700000000001</v>
      </c>
      <c r="AM329">
        <v>24.871169999999999</v>
      </c>
      <c r="AN329">
        <v>0</v>
      </c>
      <c r="AO329">
        <v>0</v>
      </c>
      <c r="AP329">
        <v>1.057194</v>
      </c>
      <c r="AQ329">
        <v>25.43552</v>
      </c>
      <c r="AR329">
        <v>0</v>
      </c>
      <c r="AS329">
        <v>0</v>
      </c>
      <c r="AT329">
        <v>1.053946</v>
      </c>
      <c r="AU329">
        <v>25.96331</v>
      </c>
      <c r="AV329">
        <v>0</v>
      </c>
      <c r="AW329">
        <v>0</v>
      </c>
      <c r="AX329">
        <v>1.0502990000000001</v>
      </c>
      <c r="AY329">
        <v>25.98902</v>
      </c>
      <c r="AZ329">
        <v>0</v>
      </c>
      <c r="BA329">
        <v>0</v>
      </c>
      <c r="BB329">
        <v>1.046305</v>
      </c>
      <c r="BC329">
        <v>25.832899999999999</v>
      </c>
      <c r="BD329">
        <v>0</v>
      </c>
      <c r="BE329">
        <v>0</v>
      </c>
      <c r="BF329">
        <v>1.0421860000000001</v>
      </c>
      <c r="BG329">
        <v>25.590599999999998</v>
      </c>
      <c r="BH329">
        <v>0</v>
      </c>
      <c r="BI329">
        <v>0</v>
      </c>
      <c r="BJ329">
        <v>1.0383869999999999</v>
      </c>
      <c r="BK329">
        <v>25.458909999999999</v>
      </c>
      <c r="BL329">
        <v>0</v>
      </c>
      <c r="BM329">
        <v>0</v>
      </c>
      <c r="BN329">
        <v>1.0352060000000001</v>
      </c>
      <c r="BO329">
        <v>26.00226</v>
      </c>
      <c r="BP329">
        <v>6.4764149999999997E-38</v>
      </c>
      <c r="BQ329">
        <v>1.9413340000000001E-35</v>
      </c>
      <c r="BR329">
        <v>1.0318780000000001</v>
      </c>
      <c r="BS329">
        <v>26.549479999999999</v>
      </c>
      <c r="BT329">
        <v>1.513885E-25</v>
      </c>
      <c r="BU329">
        <v>4.1456100000000003E-23</v>
      </c>
      <c r="BV329">
        <v>1.028589</v>
      </c>
      <c r="BW329">
        <v>27.215309999999999</v>
      </c>
      <c r="BX329" s="1">
        <v>1.9234679999999999E-20</v>
      </c>
      <c r="BY329" s="1">
        <v>5.7214980000000002E-18</v>
      </c>
      <c r="BZ329">
        <v>1.0257069999999999</v>
      </c>
      <c r="CA329">
        <v>27.695450000000001</v>
      </c>
      <c r="CB329" s="1">
        <v>2.6822899999999999E-12</v>
      </c>
      <c r="CC329" s="1">
        <v>5.6981450000000001E-10</v>
      </c>
      <c r="CD329">
        <v>1.0227889999999999</v>
      </c>
      <c r="CE329">
        <v>27.696480000000001</v>
      </c>
      <c r="CF329" s="1">
        <v>1.4264979999999999E-8</v>
      </c>
      <c r="CG329" s="1">
        <v>3.2931720000000002E-6</v>
      </c>
      <c r="CH329">
        <v>1.0197000000000001</v>
      </c>
      <c r="CI329">
        <v>27.35641</v>
      </c>
      <c r="CJ329" s="1">
        <v>6.7364670000000004E-6</v>
      </c>
      <c r="CK329" s="1">
        <v>1.6401160000000001E-3</v>
      </c>
      <c r="CL329">
        <v>1.0162739999999999</v>
      </c>
      <c r="CM329">
        <v>27.055479999999999</v>
      </c>
      <c r="CN329" s="1">
        <v>7.5398369999999998E-4</v>
      </c>
      <c r="CO329" s="1">
        <v>0.1912693</v>
      </c>
      <c r="CP329">
        <v>1.012408</v>
      </c>
      <c r="CQ329">
        <v>26.899059999999999</v>
      </c>
      <c r="CR329" s="1">
        <v>2.8860029999999998E-2</v>
      </c>
      <c r="CS329" s="1">
        <v>7.585407</v>
      </c>
      <c r="CT329">
        <v>1.0079959999999999</v>
      </c>
      <c r="CU329">
        <v>27.22465</v>
      </c>
      <c r="CV329" s="1">
        <v>0.46606530000000002</v>
      </c>
      <c r="CW329" s="1">
        <v>126.4832</v>
      </c>
      <c r="CX329">
        <v>1.003142</v>
      </c>
      <c r="CY329">
        <v>27.19539</v>
      </c>
      <c r="CZ329" s="1">
        <v>3.6742810000000001</v>
      </c>
      <c r="DA329" s="1">
        <v>1025.7670000000001</v>
      </c>
      <c r="DB329">
        <v>0.9978129</v>
      </c>
      <c r="DC329">
        <v>27.637869999999999</v>
      </c>
      <c r="DD329" s="1">
        <v>15.735799999999999</v>
      </c>
      <c r="DE329">
        <v>4512.2809999999999</v>
      </c>
      <c r="DF329">
        <v>0.99210169999999998</v>
      </c>
      <c r="DG329">
        <v>27.99437</v>
      </c>
      <c r="DH329" s="1">
        <v>39.990270000000002</v>
      </c>
      <c r="DI329">
        <v>11749.28</v>
      </c>
      <c r="DJ329">
        <v>0.9858751</v>
      </c>
      <c r="DK329">
        <v>28.047090000000001</v>
      </c>
      <c r="DL329">
        <v>64.771050000000002</v>
      </c>
      <c r="DM329">
        <v>19463.29</v>
      </c>
      <c r="DN329">
        <v>0.97906059999999995</v>
      </c>
      <c r="DO329">
        <v>27.951589999999999</v>
      </c>
      <c r="DP329">
        <v>71.082390000000004</v>
      </c>
      <c r="DQ329">
        <v>21806.97</v>
      </c>
      <c r="DR329">
        <v>0.97201190000000004</v>
      </c>
      <c r="DS329">
        <v>27.767890000000001</v>
      </c>
      <c r="DT329">
        <v>55.660290000000003</v>
      </c>
      <c r="DU329">
        <v>17407.900000000001</v>
      </c>
      <c r="DV329">
        <v>0.96449700000000005</v>
      </c>
      <c r="DW329">
        <v>27.661999999999999</v>
      </c>
      <c r="DX329">
        <v>32.546700000000001</v>
      </c>
      <c r="DY329">
        <v>10363.11</v>
      </c>
      <c r="DZ329">
        <v>0.95690549999999996</v>
      </c>
      <c r="EA329">
        <v>28.214210000000001</v>
      </c>
      <c r="EB329">
        <v>14.80945</v>
      </c>
      <c r="EC329">
        <v>4793.1940000000004</v>
      </c>
      <c r="ED329">
        <v>0.94972120000000004</v>
      </c>
      <c r="EE329">
        <v>28.789760000000001</v>
      </c>
      <c r="EF329">
        <v>5.4472339999999999</v>
      </c>
      <c r="EG329">
        <v>1788.1020000000001</v>
      </c>
      <c r="EH329">
        <v>0.94185870000000005</v>
      </c>
      <c r="EI329">
        <v>29.4313</v>
      </c>
      <c r="EJ329">
        <v>1.698944</v>
      </c>
      <c r="EK329">
        <v>564.21510000000001</v>
      </c>
      <c r="EL329">
        <v>0.93361380000000005</v>
      </c>
      <c r="EM329">
        <v>30.004449999999999</v>
      </c>
      <c r="EN329">
        <v>0.48784050000000001</v>
      </c>
      <c r="EO329">
        <v>162.9641</v>
      </c>
      <c r="EP329">
        <v>0.92520849999999999</v>
      </c>
      <c r="EQ329">
        <v>30.007149999999999</v>
      </c>
      <c r="ER329">
        <v>0.159691</v>
      </c>
      <c r="ES329">
        <v>52.77805</v>
      </c>
      <c r="ET329">
        <v>0.91759219999999997</v>
      </c>
      <c r="EU329">
        <v>29.59806</v>
      </c>
      <c r="EV329">
        <v>8.2826659999999996E-2</v>
      </c>
      <c r="EW329">
        <v>26.672280000000001</v>
      </c>
      <c r="EX329">
        <v>0.91005309999999995</v>
      </c>
      <c r="EY329">
        <v>29.293880000000001</v>
      </c>
      <c r="EZ329">
        <v>6.6567520000000005E-2</v>
      </c>
      <c r="FA329">
        <v>21.159980000000001</v>
      </c>
      <c r="FB329">
        <v>0.90249190000000001</v>
      </c>
      <c r="FC329">
        <v>29.010909999999999</v>
      </c>
      <c r="FD329">
        <v>6.2242600000000002E-2</v>
      </c>
      <c r="FE329">
        <v>19.779299999999999</v>
      </c>
      <c r="FF329">
        <v>0.8944337</v>
      </c>
      <c r="FG329">
        <v>29.162669999999999</v>
      </c>
      <c r="FH329">
        <v>5.9044770000000003E-2</v>
      </c>
      <c r="FI329">
        <v>18.83745</v>
      </c>
      <c r="FJ329">
        <v>0.88687910000000003</v>
      </c>
      <c r="FK329">
        <v>29.300730000000001</v>
      </c>
      <c r="FL329">
        <v>5.5256020000000003E-2</v>
      </c>
      <c r="FM329">
        <v>17.700759999999999</v>
      </c>
      <c r="FN329">
        <v>0.87910750000000004</v>
      </c>
      <c r="FO329">
        <v>29.164490000000001</v>
      </c>
      <c r="FP329">
        <v>5.0930980000000001E-2</v>
      </c>
      <c r="FQ329">
        <v>16.37961</v>
      </c>
      <c r="FR329">
        <v>0.87118119999999999</v>
      </c>
      <c r="FS329">
        <v>28.931260000000002</v>
      </c>
      <c r="FT329">
        <v>4.6455389999999999E-2</v>
      </c>
      <c r="FU329">
        <v>14.998609999999999</v>
      </c>
      <c r="FV329">
        <v>0.86290250000000002</v>
      </c>
      <c r="FW329">
        <v>28.418790000000001</v>
      </c>
      <c r="FX329" s="1">
        <v>4.2082029999999999E-2</v>
      </c>
      <c r="FY329">
        <v>13.642720000000001</v>
      </c>
      <c r="FZ329">
        <v>0.85535410000000001</v>
      </c>
      <c r="GA329">
        <v>27.94069</v>
      </c>
      <c r="GB329" s="1">
        <v>3.7998530000000003E-2</v>
      </c>
      <c r="GC329">
        <v>12.355399999999999</v>
      </c>
      <c r="GD329">
        <v>0.84785820000000001</v>
      </c>
      <c r="GE329">
        <v>27.588480000000001</v>
      </c>
      <c r="GF329" s="1">
        <v>3.4244990000000003E-2</v>
      </c>
      <c r="GG329">
        <v>11.165789999999999</v>
      </c>
      <c r="GH329">
        <v>0.84016040000000003</v>
      </c>
      <c r="GI329">
        <v>27.523710000000001</v>
      </c>
      <c r="GJ329" s="1">
        <v>3.08499E-2</v>
      </c>
      <c r="GK329">
        <v>10.085660000000001</v>
      </c>
      <c r="GL329">
        <v>0.83250500000000005</v>
      </c>
      <c r="GM329">
        <v>28.123899999999999</v>
      </c>
      <c r="GN329" s="1">
        <v>2.7802150000000001E-2</v>
      </c>
      <c r="GO329">
        <v>9.1149909999999998</v>
      </c>
      <c r="GP329">
        <v>0.82503990000000005</v>
      </c>
      <c r="GQ329">
        <v>28.89509</v>
      </c>
      <c r="GR329" s="1">
        <v>2.5076879999999999E-2</v>
      </c>
      <c r="GS329">
        <v>8.2425770000000007</v>
      </c>
      <c r="GT329">
        <v>0.81835460000000004</v>
      </c>
      <c r="GU329">
        <v>29.704630000000002</v>
      </c>
      <c r="GV329" s="1">
        <v>2.2637569999999999E-2</v>
      </c>
      <c r="GW329">
        <v>7.455565</v>
      </c>
      <c r="GX329">
        <v>0.81141490000000005</v>
      </c>
      <c r="GY329">
        <v>30.207809999999998</v>
      </c>
      <c r="GZ329" s="1">
        <v>2.04236E-2</v>
      </c>
      <c r="HA329">
        <v>6.7451930000000004</v>
      </c>
      <c r="HB329">
        <v>0.80449939999999998</v>
      </c>
      <c r="HC329">
        <v>30.183869999999999</v>
      </c>
      <c r="HD329" s="1">
        <v>1.8416519999999999E-2</v>
      </c>
      <c r="HE329">
        <v>6.1019180000000004</v>
      </c>
      <c r="HF329">
        <v>0.79796109999999998</v>
      </c>
      <c r="HG329">
        <v>29.52364</v>
      </c>
      <c r="HH329" s="1">
        <v>1.6607940000000002E-2</v>
      </c>
      <c r="HI329">
        <v>5.5198</v>
      </c>
      <c r="HJ329">
        <v>0.79220349999999995</v>
      </c>
      <c r="HK329">
        <v>28.883489999999998</v>
      </c>
      <c r="HL329" s="1">
        <v>1.4985429999999999E-2</v>
      </c>
      <c r="HM329">
        <v>4.9929540000000001</v>
      </c>
      <c r="HN329">
        <v>0.78673870000000001</v>
      </c>
      <c r="HO329">
        <v>28.433499999999999</v>
      </c>
      <c r="HP329" s="1">
        <v>1.352045E-2</v>
      </c>
      <c r="HQ329">
        <v>4.5173480000000001</v>
      </c>
      <c r="HR329">
        <v>0.78189500000000001</v>
      </c>
      <c r="HS329">
        <v>28.53809</v>
      </c>
      <c r="HT329" s="1">
        <v>1.2203810000000001E-2</v>
      </c>
      <c r="HU329">
        <v>4.0874170000000003</v>
      </c>
      <c r="HV329">
        <v>0.77756670000000006</v>
      </c>
      <c r="HW329">
        <v>29.099519999999998</v>
      </c>
      <c r="HX329" s="1">
        <v>1.1012360000000001E-2</v>
      </c>
      <c r="HY329">
        <v>3.6970480000000001</v>
      </c>
      <c r="HZ329">
        <v>0.77383570000000002</v>
      </c>
      <c r="IA329">
        <v>29.479430000000001</v>
      </c>
      <c r="IB329" s="1">
        <v>9.9319279999999996E-3</v>
      </c>
      <c r="IC329">
        <v>3.3412060000000001</v>
      </c>
      <c r="ID329">
        <v>0.77065439999999996</v>
      </c>
      <c r="IE329">
        <v>29.753240000000002</v>
      </c>
      <c r="IF329" s="1">
        <v>8.9459459999999998E-3</v>
      </c>
      <c r="IG329">
        <v>3.0154350000000001</v>
      </c>
      <c r="IH329">
        <v>0.76795270000000004</v>
      </c>
      <c r="II329">
        <v>29.6099</v>
      </c>
      <c r="IJ329" s="1">
        <v>8.0410350000000002E-3</v>
      </c>
      <c r="IK329">
        <v>2.7153429999999998</v>
      </c>
      <c r="IL329">
        <v>0.76570360000000004</v>
      </c>
      <c r="IM329">
        <v>28.993980000000001</v>
      </c>
      <c r="IN329" s="1">
        <v>7.2076639999999999E-3</v>
      </c>
      <c r="IO329">
        <v>2.4376440000000001</v>
      </c>
      <c r="IP329">
        <v>0.76390009999999997</v>
      </c>
      <c r="IQ329">
        <v>28.429829999999999</v>
      </c>
      <c r="IR329" s="1">
        <v>6.4339280000000002E-3</v>
      </c>
      <c r="IS329">
        <v>2.1788829999999999</v>
      </c>
      <c r="IT329">
        <v>0.76249020000000001</v>
      </c>
      <c r="IU329">
        <v>28.17812</v>
      </c>
      <c r="IV329" s="1">
        <v>5.7105519999999998E-3</v>
      </c>
      <c r="IW329">
        <v>1.9361219999999999</v>
      </c>
      <c r="IX329">
        <v>0.76135379999999997</v>
      </c>
      <c r="IY329">
        <v>28.922360000000001</v>
      </c>
      <c r="IZ329" s="1">
        <v>5.0244310000000002E-3</v>
      </c>
      <c r="JA329">
        <v>1.7057279999999999</v>
      </c>
      <c r="JB329">
        <v>0.76046150000000001</v>
      </c>
      <c r="JC329">
        <v>29.99399</v>
      </c>
      <c r="JD329" s="1">
        <v>4.3638890000000001E-3</v>
      </c>
      <c r="JE329">
        <v>1.483406</v>
      </c>
      <c r="JF329">
        <v>0.75972410000000001</v>
      </c>
      <c r="JG329">
        <v>31.027539999999998</v>
      </c>
      <c r="JH329" s="1">
        <v>3.7208839999999998E-3</v>
      </c>
      <c r="JI329">
        <v>1.266842</v>
      </c>
      <c r="JJ329">
        <v>0.7591348</v>
      </c>
      <c r="JK329">
        <v>31.534050000000001</v>
      </c>
      <c r="JL329" s="1">
        <v>3.1037590000000002E-3</v>
      </c>
      <c r="JM329">
        <v>1.0583979999999999</v>
      </c>
      <c r="JN329">
        <v>0.75867050000000003</v>
      </c>
      <c r="JO329">
        <v>31.445720000000001</v>
      </c>
      <c r="JP329" s="1">
        <v>2.535912E-3</v>
      </c>
      <c r="JQ329">
        <v>0.86584249999999996</v>
      </c>
      <c r="JR329">
        <v>0.75825670000000001</v>
      </c>
      <c r="JS329">
        <v>30.712569999999999</v>
      </c>
      <c r="JT329" s="1">
        <v>2.0446449999999999E-3</v>
      </c>
      <c r="JU329">
        <v>0.6985692</v>
      </c>
      <c r="JV329">
        <v>0.75790380000000002</v>
      </c>
      <c r="JW329">
        <v>29.907889999999998</v>
      </c>
      <c r="JX329" s="1">
        <v>1.648634E-3</v>
      </c>
      <c r="JY329">
        <v>0.5631176</v>
      </c>
      <c r="JZ329">
        <v>0.75753409999999999</v>
      </c>
      <c r="KA329">
        <v>29.27543</v>
      </c>
      <c r="KB329" s="1">
        <v>1.34953E-3</v>
      </c>
      <c r="KC329">
        <v>0.46048020000000001</v>
      </c>
      <c r="KD329">
        <v>0.75719309999999995</v>
      </c>
      <c r="KE329">
        <v>29.443899999999999</v>
      </c>
      <c r="KF329" s="1">
        <v>1.134223E-3</v>
      </c>
      <c r="KG329">
        <v>0.38645649999999998</v>
      </c>
      <c r="KH329">
        <v>0.75684960000000001</v>
      </c>
      <c r="KI329">
        <v>29.84169</v>
      </c>
      <c r="KJ329" s="1">
        <v>9.8224680000000004E-4</v>
      </c>
      <c r="KK329">
        <v>0.33413870000000001</v>
      </c>
      <c r="KL329">
        <v>0.75647310000000001</v>
      </c>
      <c r="KM329">
        <v>30.336790000000001</v>
      </c>
      <c r="KN329" s="1">
        <v>8.7260039999999999E-4</v>
      </c>
      <c r="KO329">
        <v>0.29650789999999999</v>
      </c>
      <c r="KP329">
        <v>0.75615540000000003</v>
      </c>
      <c r="KQ329">
        <v>30.77994</v>
      </c>
      <c r="KR329" s="1">
        <v>7.8975590000000004E-4</v>
      </c>
      <c r="KS329">
        <v>0.2681364</v>
      </c>
      <c r="KT329">
        <v>0.75580849999999999</v>
      </c>
      <c r="KU329">
        <v>30.614570000000001</v>
      </c>
      <c r="KV329" s="1">
        <v>7.2365479999999995E-4</v>
      </c>
      <c r="KW329">
        <v>0.24558730000000001</v>
      </c>
      <c r="KX329">
        <v>0.75542739999999997</v>
      </c>
      <c r="KY329">
        <v>29.98235</v>
      </c>
      <c r="KZ329" s="1">
        <v>6.6929629999999999E-4</v>
      </c>
      <c r="LA329">
        <v>0.22706589999999999</v>
      </c>
      <c r="LB329">
        <v>0.75505149999999999</v>
      </c>
      <c r="LC329">
        <v>29.313420000000001</v>
      </c>
      <c r="LD329" s="1">
        <v>6.2396279999999999E-4</v>
      </c>
      <c r="LE329">
        <v>0.2116305</v>
      </c>
      <c r="LF329">
        <v>0.75467669999999998</v>
      </c>
      <c r="LG329">
        <v>28.850090000000002</v>
      </c>
      <c r="LH329" s="1">
        <v>5.8607500000000003E-4</v>
      </c>
      <c r="LI329">
        <v>0.19872110000000001</v>
      </c>
      <c r="LJ329">
        <v>0.75430129999999995</v>
      </c>
      <c r="LK329">
        <v>29.164860000000001</v>
      </c>
      <c r="LL329" s="1">
        <v>5.5417529999999995E-4</v>
      </c>
      <c r="LM329">
        <v>0.1878727</v>
      </c>
      <c r="LN329">
        <v>0.75391379999999997</v>
      </c>
      <c r="LO329">
        <v>29.808150000000001</v>
      </c>
      <c r="LP329" s="1">
        <v>5.2713219999999999E-4</v>
      </c>
      <c r="LQ329">
        <v>0.17868680000000001</v>
      </c>
      <c r="LR329">
        <v>0.75353870000000001</v>
      </c>
      <c r="LS329">
        <v>30.58924</v>
      </c>
      <c r="LT329" s="1">
        <v>5.0403079999999999E-4</v>
      </c>
      <c r="LU329">
        <v>0.17084050000000001</v>
      </c>
      <c r="LV329">
        <v>0.75317979999999995</v>
      </c>
      <c r="LW329">
        <v>31.170380000000002</v>
      </c>
      <c r="LX329" s="1">
        <v>4.8392800000000001E-4</v>
      </c>
      <c r="LY329">
        <v>0.1640151</v>
      </c>
      <c r="LZ329">
        <v>0.75285360000000001</v>
      </c>
      <c r="MA329">
        <v>31.246949999999998</v>
      </c>
      <c r="MB329" s="1">
        <v>4.6524609999999998E-4</v>
      </c>
      <c r="MC329">
        <v>0.15790170000000001</v>
      </c>
      <c r="MD329">
        <v>0.75252989999999997</v>
      </c>
      <c r="ME329">
        <v>30.659410000000001</v>
      </c>
      <c r="MF329" s="1">
        <v>4.4681929999999999E-4</v>
      </c>
      <c r="MG329">
        <v>0.152198</v>
      </c>
      <c r="MH329">
        <v>0.75225569999999997</v>
      </c>
      <c r="MI329">
        <v>29.938220000000001</v>
      </c>
      <c r="MJ329" s="1">
        <v>4.290505E-4</v>
      </c>
      <c r="MK329">
        <v>0.14665790000000001</v>
      </c>
      <c r="ML329">
        <v>0.75201510000000005</v>
      </c>
      <c r="MM329">
        <v>29.29429</v>
      </c>
      <c r="MN329" s="1">
        <v>4.1153009999999999E-4</v>
      </c>
      <c r="MO329">
        <v>0.14113429999999999</v>
      </c>
      <c r="MP329">
        <v>0.75180210000000003</v>
      </c>
      <c r="MQ329">
        <v>29.452459999999999</v>
      </c>
      <c r="MR329" s="1">
        <v>3.9410770000000001E-4</v>
      </c>
      <c r="MS329">
        <v>0.13559170000000001</v>
      </c>
      <c r="MT329">
        <v>0.7516197</v>
      </c>
      <c r="MU329">
        <v>29.608809999999998</v>
      </c>
      <c r="MV329" s="1">
        <v>3.7684630000000001E-4</v>
      </c>
      <c r="MW329">
        <v>0.13004789999999999</v>
      </c>
      <c r="MX329">
        <v>0.75146690000000005</v>
      </c>
      <c r="MY329">
        <v>29.630120000000002</v>
      </c>
      <c r="MZ329" s="1">
        <v>3.5991119999999999E-4</v>
      </c>
      <c r="NA329">
        <v>0.12455090000000001</v>
      </c>
      <c r="NB329">
        <v>0.75135689999999999</v>
      </c>
      <c r="NC329">
        <v>29.667300000000001</v>
      </c>
      <c r="ND329" s="1">
        <v>3.4341439999999998E-4</v>
      </c>
      <c r="NE329">
        <v>0.119154</v>
      </c>
      <c r="NF329">
        <v>0.75125640000000005</v>
      </c>
      <c r="NG329">
        <v>29.528130000000001</v>
      </c>
      <c r="NH329" s="1">
        <v>3.2744080000000002E-4</v>
      </c>
      <c r="NI329">
        <v>0.11389929999999999</v>
      </c>
      <c r="NJ329">
        <v>0.75118260000000003</v>
      </c>
      <c r="NK329">
        <v>29.046389999999999</v>
      </c>
      <c r="NL329" s="1">
        <v>3.1207499999999998E-4</v>
      </c>
      <c r="NM329">
        <v>0.10881399999999999</v>
      </c>
      <c r="NN329">
        <v>0.75111349999999999</v>
      </c>
      <c r="NO329">
        <v>28.56945</v>
      </c>
      <c r="NP329" s="1">
        <v>2.9743780000000001E-4</v>
      </c>
      <c r="NQ329">
        <v>0.10394440000000001</v>
      </c>
      <c r="NR329">
        <v>0.75106980000000001</v>
      </c>
      <c r="NS329">
        <v>28.19951</v>
      </c>
      <c r="NT329" s="1">
        <v>2.8353040000000002E-4</v>
      </c>
      <c r="NU329">
        <v>9.9296129999999996E-2</v>
      </c>
      <c r="NV329">
        <v>0.75104539999999997</v>
      </c>
      <c r="NW329">
        <v>28.678229999999999</v>
      </c>
      <c r="NX329" s="1">
        <v>2.7028209999999998E-4</v>
      </c>
      <c r="NY329">
        <v>9.4846490000000006E-2</v>
      </c>
      <c r="NZ329">
        <v>0.75100889999999998</v>
      </c>
      <c r="OA329">
        <v>29.44736</v>
      </c>
      <c r="OB329" s="1">
        <v>2.575457E-4</v>
      </c>
      <c r="OC329">
        <v>9.0556059999999994E-2</v>
      </c>
      <c r="OD329">
        <v>0.75100389999999995</v>
      </c>
      <c r="OE329">
        <v>30.0183</v>
      </c>
      <c r="OF329" s="1">
        <v>2.4514950000000001E-4</v>
      </c>
      <c r="OG329">
        <v>8.6369219999999997E-2</v>
      </c>
      <c r="OH329">
        <v>0.75099990000000005</v>
      </c>
      <c r="OI329">
        <v>30.510819999999999</v>
      </c>
      <c r="OJ329" s="1">
        <v>2.33086E-4</v>
      </c>
      <c r="OK329">
        <v>8.2272219999999993E-2</v>
      </c>
    </row>
    <row r="330" spans="1:401" x14ac:dyDescent="0.35">
      <c r="A330">
        <v>336</v>
      </c>
      <c r="B330" t="s">
        <v>4</v>
      </c>
      <c r="C330" t="s">
        <v>181</v>
      </c>
      <c r="D330" t="s">
        <v>336</v>
      </c>
      <c r="E330">
        <v>837.44100000000003</v>
      </c>
      <c r="F330">
        <v>0.81366939999999999</v>
      </c>
      <c r="G330">
        <v>24.969799999999999</v>
      </c>
      <c r="H330">
        <v>0</v>
      </c>
      <c r="I330">
        <v>0</v>
      </c>
      <c r="J330">
        <v>0.8118225</v>
      </c>
      <c r="K330">
        <v>25.112729999999999</v>
      </c>
      <c r="L330">
        <v>0</v>
      </c>
      <c r="M330">
        <v>0</v>
      </c>
      <c r="N330">
        <v>0.80998190000000003</v>
      </c>
      <c r="O330">
        <v>25.421420000000001</v>
      </c>
      <c r="P330">
        <v>0</v>
      </c>
      <c r="Q330">
        <v>0</v>
      </c>
      <c r="R330">
        <v>0.80814520000000001</v>
      </c>
      <c r="S330">
        <v>25.420819999999999</v>
      </c>
      <c r="T330">
        <v>0</v>
      </c>
      <c r="U330">
        <v>0</v>
      </c>
      <c r="V330">
        <v>0.80632939999999997</v>
      </c>
      <c r="W330">
        <v>25.042539999999999</v>
      </c>
      <c r="X330">
        <v>0</v>
      </c>
      <c r="Y330">
        <v>0</v>
      </c>
      <c r="Z330">
        <v>0.80446949999999995</v>
      </c>
      <c r="AA330">
        <v>24.655989999999999</v>
      </c>
      <c r="AB330">
        <v>0</v>
      </c>
      <c r="AC330">
        <v>0</v>
      </c>
      <c r="AD330">
        <v>0.80278550000000004</v>
      </c>
      <c r="AE330">
        <v>24.22429</v>
      </c>
      <c r="AF330">
        <v>0</v>
      </c>
      <c r="AG330">
        <v>0</v>
      </c>
      <c r="AH330">
        <v>0.80120060000000004</v>
      </c>
      <c r="AI330">
        <v>24.419809999999998</v>
      </c>
      <c r="AJ330">
        <v>0</v>
      </c>
      <c r="AK330">
        <v>0</v>
      </c>
      <c r="AL330">
        <v>0.79967790000000005</v>
      </c>
      <c r="AM330">
        <v>24.872029999999999</v>
      </c>
      <c r="AN330">
        <v>0</v>
      </c>
      <c r="AO330">
        <v>0</v>
      </c>
      <c r="AP330">
        <v>0.79804969999999997</v>
      </c>
      <c r="AQ330">
        <v>25.42323</v>
      </c>
      <c r="AR330">
        <v>0</v>
      </c>
      <c r="AS330">
        <v>0</v>
      </c>
      <c r="AT330">
        <v>0.79625020000000002</v>
      </c>
      <c r="AU330">
        <v>25.955690000000001</v>
      </c>
      <c r="AV330">
        <v>0</v>
      </c>
      <c r="AW330">
        <v>0</v>
      </c>
      <c r="AX330">
        <v>0.79419390000000001</v>
      </c>
      <c r="AY330">
        <v>25.988119999999999</v>
      </c>
      <c r="AZ330">
        <v>0</v>
      </c>
      <c r="BA330">
        <v>0</v>
      </c>
      <c r="BB330">
        <v>0.79196949999999999</v>
      </c>
      <c r="BC330">
        <v>25.831299999999999</v>
      </c>
      <c r="BD330">
        <v>0</v>
      </c>
      <c r="BE330">
        <v>0</v>
      </c>
      <c r="BF330">
        <v>0.78965980000000002</v>
      </c>
      <c r="BG330">
        <v>25.596329999999998</v>
      </c>
      <c r="BH330">
        <v>0</v>
      </c>
      <c r="BI330">
        <v>0</v>
      </c>
      <c r="BJ330">
        <v>0.78755929999999996</v>
      </c>
      <c r="BK330">
        <v>25.45965</v>
      </c>
      <c r="BL330">
        <v>0</v>
      </c>
      <c r="BM330">
        <v>0</v>
      </c>
      <c r="BN330">
        <v>0.7858754</v>
      </c>
      <c r="BO330">
        <v>25.996099999999998</v>
      </c>
      <c r="BP330">
        <v>0</v>
      </c>
      <c r="BQ330">
        <v>3.045179E-36</v>
      </c>
      <c r="BR330">
        <v>0.78407760000000004</v>
      </c>
      <c r="BS330">
        <v>26.535779999999999</v>
      </c>
      <c r="BT330">
        <v>2.3955810000000001E-26</v>
      </c>
      <c r="BU330">
        <v>7.25901E-24</v>
      </c>
      <c r="BV330">
        <v>0.78236159999999999</v>
      </c>
      <c r="BW330">
        <v>27.189499999999999</v>
      </c>
      <c r="BX330" s="1">
        <v>8.9010770000000003E-21</v>
      </c>
      <c r="BY330" s="1">
        <v>2.6904049999999998E-18</v>
      </c>
      <c r="BZ330">
        <v>0.78079030000000005</v>
      </c>
      <c r="CA330">
        <v>27.683009999999999</v>
      </c>
      <c r="CB330" s="1">
        <v>1.223706E-12</v>
      </c>
      <c r="CC330" s="1">
        <v>2.6934619999999998E-10</v>
      </c>
      <c r="CD330">
        <v>0.77934630000000005</v>
      </c>
      <c r="CE330">
        <v>27.691490000000002</v>
      </c>
      <c r="CF330" s="1">
        <v>8.2517079999999996E-9</v>
      </c>
      <c r="CG330" s="1">
        <v>1.9581189999999998E-6</v>
      </c>
      <c r="CH330">
        <v>0.77778559999999997</v>
      </c>
      <c r="CI330">
        <v>27.353090000000002</v>
      </c>
      <c r="CJ330" s="1">
        <v>4.3918580000000004E-6</v>
      </c>
      <c r="CK330" s="1">
        <v>1.093695E-3</v>
      </c>
      <c r="CL330">
        <v>0.77600029999999998</v>
      </c>
      <c r="CM330">
        <v>27.056439999999998</v>
      </c>
      <c r="CN330" s="1">
        <v>5.3627109999999998E-4</v>
      </c>
      <c r="CO330" s="1">
        <v>0.13859450000000001</v>
      </c>
      <c r="CP330">
        <v>0.77390429999999999</v>
      </c>
      <c r="CQ330">
        <v>26.900649999999999</v>
      </c>
      <c r="CR330" s="1">
        <v>2.2036859999999998E-2</v>
      </c>
      <c r="CS330" s="1">
        <v>5.8807320000000001</v>
      </c>
      <c r="CT330">
        <v>0.77146199999999998</v>
      </c>
      <c r="CU330">
        <v>27.21884</v>
      </c>
      <c r="CV330" s="1">
        <v>0.37812780000000001</v>
      </c>
      <c r="CW330" s="1">
        <v>103.8703</v>
      </c>
      <c r="CX330">
        <v>0.76881010000000005</v>
      </c>
      <c r="CY330">
        <v>27.185590000000001</v>
      </c>
      <c r="CZ330" s="1">
        <v>3.143729</v>
      </c>
      <c r="DA330" s="1">
        <v>885.79</v>
      </c>
      <c r="DB330">
        <v>0.76580899999999996</v>
      </c>
      <c r="DC330">
        <v>27.610939999999999</v>
      </c>
      <c r="DD330" s="1">
        <v>14.112550000000001</v>
      </c>
      <c r="DE330">
        <v>4073.3119999999999</v>
      </c>
      <c r="DF330">
        <v>0.76277660000000003</v>
      </c>
      <c r="DG330">
        <v>27.977350000000001</v>
      </c>
      <c r="DH330" s="1">
        <v>37.408259999999999</v>
      </c>
      <c r="DI330">
        <v>11037.11</v>
      </c>
      <c r="DJ330">
        <v>0.75946349999999996</v>
      </c>
      <c r="DK330">
        <v>28.015049999999999</v>
      </c>
      <c r="DL330">
        <v>62.909230000000001</v>
      </c>
      <c r="DM330">
        <v>18943.189999999999</v>
      </c>
      <c r="DN330">
        <v>0.75612179999999996</v>
      </c>
      <c r="DO330">
        <v>27.922640000000001</v>
      </c>
      <c r="DP330">
        <v>71.372209999999995</v>
      </c>
      <c r="DQ330">
        <v>21894.86</v>
      </c>
      <c r="DR330">
        <v>0.75273319999999999</v>
      </c>
      <c r="DS330">
        <v>27.747789999999998</v>
      </c>
      <c r="DT330">
        <v>57.64761</v>
      </c>
      <c r="DU330">
        <v>17988.28</v>
      </c>
      <c r="DV330">
        <v>0.7490909</v>
      </c>
      <c r="DW330">
        <v>27.64453</v>
      </c>
      <c r="DX330">
        <v>34.637450000000001</v>
      </c>
      <c r="DY330">
        <v>10981.03</v>
      </c>
      <c r="DZ330">
        <v>0.74522370000000004</v>
      </c>
      <c r="EA330">
        <v>28.19698</v>
      </c>
      <c r="EB330">
        <v>16.145399999999999</v>
      </c>
      <c r="EC330">
        <v>5193.7790000000005</v>
      </c>
      <c r="ED330">
        <v>0.74210419999999999</v>
      </c>
      <c r="EE330">
        <v>28.782579999999999</v>
      </c>
      <c r="EF330">
        <v>6.0632359999999998</v>
      </c>
      <c r="EG330">
        <v>1974.269</v>
      </c>
      <c r="EH330">
        <v>0.73845590000000005</v>
      </c>
      <c r="EI330">
        <v>29.409320000000001</v>
      </c>
      <c r="EJ330">
        <v>1.921025</v>
      </c>
      <c r="EK330">
        <v>631.80709999999999</v>
      </c>
      <c r="EL330">
        <v>0.7345526</v>
      </c>
      <c r="EM330">
        <v>29.981590000000001</v>
      </c>
      <c r="EN330">
        <v>0.55363150000000005</v>
      </c>
      <c r="EO330">
        <v>183.05869999999999</v>
      </c>
      <c r="EP330">
        <v>0.730572</v>
      </c>
      <c r="EQ330">
        <v>29.987860000000001</v>
      </c>
      <c r="ER330">
        <v>0.17626919999999999</v>
      </c>
      <c r="ES330">
        <v>57.777509999999999</v>
      </c>
      <c r="ET330">
        <v>0.72746480000000002</v>
      </c>
      <c r="EU330">
        <v>29.58211</v>
      </c>
      <c r="EV330">
        <v>8.647647E-2</v>
      </c>
      <c r="EW330">
        <v>27.66461</v>
      </c>
      <c r="EX330">
        <v>0.72423210000000005</v>
      </c>
      <c r="EY330">
        <v>29.282979999999998</v>
      </c>
      <c r="EZ330">
        <v>6.732407E-2</v>
      </c>
      <c r="FA330">
        <v>21.23161</v>
      </c>
      <c r="FB330">
        <v>0.72104950000000001</v>
      </c>
      <c r="FC330">
        <v>29.00985</v>
      </c>
      <c r="FD330">
        <v>6.2530730000000007E-2</v>
      </c>
      <c r="FE330">
        <v>19.682829999999999</v>
      </c>
      <c r="FF330">
        <v>0.71751960000000004</v>
      </c>
      <c r="FG330">
        <v>29.15841</v>
      </c>
      <c r="FH330">
        <v>5.9351439999999998E-2</v>
      </c>
      <c r="FI330">
        <v>18.73075</v>
      </c>
      <c r="FJ330">
        <v>0.7142172</v>
      </c>
      <c r="FK330">
        <v>29.30837</v>
      </c>
      <c r="FL330">
        <v>5.5636959999999999E-2</v>
      </c>
      <c r="FM330">
        <v>17.609169999999999</v>
      </c>
      <c r="FN330">
        <v>0.71090469999999994</v>
      </c>
      <c r="FO330">
        <v>29.175129999999999</v>
      </c>
      <c r="FP330">
        <v>5.135145E-2</v>
      </c>
      <c r="FQ330">
        <v>16.295970000000001</v>
      </c>
      <c r="FR330">
        <v>0.70744410000000002</v>
      </c>
      <c r="FS330">
        <v>28.939789999999999</v>
      </c>
      <c r="FT330">
        <v>4.688167E-2</v>
      </c>
      <c r="FU330">
        <v>14.915990000000001</v>
      </c>
      <c r="FV330">
        <v>0.70374890000000001</v>
      </c>
      <c r="FW330">
        <v>28.433689999999999</v>
      </c>
      <c r="FX330" s="1">
        <v>4.2493080000000003E-2</v>
      </c>
      <c r="FY330">
        <v>13.557270000000001</v>
      </c>
      <c r="FZ330">
        <v>0.70102699999999996</v>
      </c>
      <c r="GA330">
        <v>27.94999</v>
      </c>
      <c r="GB330">
        <v>3.8392120000000002E-2</v>
      </c>
      <c r="GC330">
        <v>12.26933</v>
      </c>
      <c r="GD330">
        <v>0.69840679999999999</v>
      </c>
      <c r="GE330">
        <v>27.59233</v>
      </c>
      <c r="GF330" s="1">
        <v>3.4608140000000003E-2</v>
      </c>
      <c r="GG330">
        <v>11.07485</v>
      </c>
      <c r="GH330">
        <v>0.69571110000000003</v>
      </c>
      <c r="GI330">
        <v>27.517949999999999</v>
      </c>
      <c r="GJ330">
        <v>3.117667E-2</v>
      </c>
      <c r="GK330">
        <v>9.9885230000000007</v>
      </c>
      <c r="GL330">
        <v>0.69296239999999998</v>
      </c>
      <c r="GM330">
        <v>28.114820000000002</v>
      </c>
      <c r="GN330" s="1">
        <v>2.809586E-2</v>
      </c>
      <c r="GO330">
        <v>9.0136400000000005</v>
      </c>
      <c r="GP330">
        <v>0.69039759999999994</v>
      </c>
      <c r="GQ330">
        <v>28.891829999999999</v>
      </c>
      <c r="GR330" s="1">
        <v>2.534258E-2</v>
      </c>
      <c r="GS330">
        <v>8.1380979999999994</v>
      </c>
      <c r="GT330">
        <v>0.68812450000000003</v>
      </c>
      <c r="GU330">
        <v>29.708690000000001</v>
      </c>
      <c r="GV330" s="1">
        <v>2.2877950000000001E-2</v>
      </c>
      <c r="GW330">
        <v>7.3516320000000004</v>
      </c>
      <c r="GX330">
        <v>0.68559029999999999</v>
      </c>
      <c r="GY330">
        <v>30.222239999999999</v>
      </c>
      <c r="GZ330" s="1">
        <v>2.0641110000000001E-2</v>
      </c>
      <c r="HA330">
        <v>6.6420050000000002</v>
      </c>
      <c r="HB330">
        <v>0.68299589999999999</v>
      </c>
      <c r="HC330">
        <v>30.20626</v>
      </c>
      <c r="HD330">
        <v>1.86138E-2</v>
      </c>
      <c r="HE330">
        <v>6.0007349999999997</v>
      </c>
      <c r="HF330">
        <v>0.68060799999999999</v>
      </c>
      <c r="HG330">
        <v>29.550699999999999</v>
      </c>
      <c r="HH330" s="1">
        <v>1.6786909999999999E-2</v>
      </c>
      <c r="HI330">
        <v>5.4208949999999998</v>
      </c>
      <c r="HJ330">
        <v>0.67888850000000001</v>
      </c>
      <c r="HK330">
        <v>28.906690000000001</v>
      </c>
      <c r="HL330" s="1">
        <v>1.5148429999999999E-2</v>
      </c>
      <c r="HM330">
        <v>4.8984829999999997</v>
      </c>
      <c r="HN330">
        <v>0.67707390000000001</v>
      </c>
      <c r="HO330">
        <v>28.454689999999999</v>
      </c>
      <c r="HP330" s="1">
        <v>1.366733E-2</v>
      </c>
      <c r="HQ330">
        <v>4.4273629999999997</v>
      </c>
      <c r="HR330">
        <v>0.67549870000000001</v>
      </c>
      <c r="HS330">
        <v>28.54927</v>
      </c>
      <c r="HT330" s="1">
        <v>1.233709E-2</v>
      </c>
      <c r="HU330">
        <v>4.0025510000000004</v>
      </c>
      <c r="HV330">
        <v>0.67408120000000005</v>
      </c>
      <c r="HW330">
        <v>29.103169999999999</v>
      </c>
      <c r="HX330" s="1">
        <v>1.113362E-2</v>
      </c>
      <c r="HY330">
        <v>3.6175890000000002</v>
      </c>
      <c r="HZ330">
        <v>0.67287339999999995</v>
      </c>
      <c r="IA330">
        <v>29.484970000000001</v>
      </c>
      <c r="IB330" s="1">
        <v>1.004246E-2</v>
      </c>
      <c r="IC330">
        <v>3.267477</v>
      </c>
      <c r="ID330">
        <v>0.6718037</v>
      </c>
      <c r="IE330">
        <v>29.76295</v>
      </c>
      <c r="IF330" s="1">
        <v>9.0473310000000005E-3</v>
      </c>
      <c r="IG330">
        <v>2.9476740000000001</v>
      </c>
      <c r="IH330">
        <v>0.67091040000000002</v>
      </c>
      <c r="II330">
        <v>29.629190000000001</v>
      </c>
      <c r="IJ330" s="1">
        <v>8.134545E-3</v>
      </c>
      <c r="IK330">
        <v>2.653654</v>
      </c>
      <c r="IL330">
        <v>0.67020049999999998</v>
      </c>
      <c r="IM330">
        <v>29.024180000000001</v>
      </c>
      <c r="IN330" s="1">
        <v>7.2946110000000003E-3</v>
      </c>
      <c r="IO330">
        <v>2.3821699999999999</v>
      </c>
      <c r="IP330">
        <v>0.66961009999999999</v>
      </c>
      <c r="IQ330">
        <v>28.450530000000001</v>
      </c>
      <c r="IR330" s="1">
        <v>6.515023E-3</v>
      </c>
      <c r="IS330">
        <v>2.1296469999999998</v>
      </c>
      <c r="IT330">
        <v>0.66922919999999997</v>
      </c>
      <c r="IU330">
        <v>28.20241</v>
      </c>
      <c r="IV330" s="1">
        <v>5.7869899999999997E-3</v>
      </c>
      <c r="IW330">
        <v>1.8931180000000001</v>
      </c>
      <c r="IX330">
        <v>0.66891560000000005</v>
      </c>
      <c r="IY330">
        <v>28.93741</v>
      </c>
      <c r="IZ330" s="1">
        <v>5.0975250000000003E-3</v>
      </c>
      <c r="JA330">
        <v>1.6691959999999999</v>
      </c>
      <c r="JB330">
        <v>0.66867430000000005</v>
      </c>
      <c r="JC330">
        <v>30.003910000000001</v>
      </c>
      <c r="JD330" s="1">
        <v>4.4348900000000004E-3</v>
      </c>
      <c r="JE330">
        <v>1.4536739999999999</v>
      </c>
      <c r="JF330">
        <v>0.66844590000000004</v>
      </c>
      <c r="JG330">
        <v>31.029119999999999</v>
      </c>
      <c r="JH330" s="1">
        <v>3.7899129999999998E-3</v>
      </c>
      <c r="JI330">
        <v>1.2439119999999999</v>
      </c>
      <c r="JJ330">
        <v>0.66831609999999997</v>
      </c>
      <c r="JK330">
        <v>31.53989</v>
      </c>
      <c r="JL330" s="1">
        <v>3.1692880000000001E-3</v>
      </c>
      <c r="JM330">
        <v>1.0416179999999999</v>
      </c>
      <c r="JN330">
        <v>0.6681648</v>
      </c>
      <c r="JO330">
        <v>31.47193</v>
      </c>
      <c r="JP330" s="1">
        <v>2.5948910000000002E-3</v>
      </c>
      <c r="JQ330">
        <v>0.85379090000000002</v>
      </c>
      <c r="JR330">
        <v>0.66802030000000001</v>
      </c>
      <c r="JS330">
        <v>30.758970000000001</v>
      </c>
      <c r="JT330" s="1">
        <v>2.0942729999999998E-3</v>
      </c>
      <c r="JU330">
        <v>0.68949689999999997</v>
      </c>
      <c r="JV330">
        <v>0.66791210000000001</v>
      </c>
      <c r="JW330">
        <v>29.95786</v>
      </c>
      <c r="JX330" s="1">
        <v>1.687533E-3</v>
      </c>
      <c r="JY330">
        <v>0.55546079999999998</v>
      </c>
      <c r="JZ330">
        <v>0.66780329999999999</v>
      </c>
      <c r="KA330">
        <v>29.327200000000001</v>
      </c>
      <c r="KB330" s="1">
        <v>1.3782099999999999E-3</v>
      </c>
      <c r="KC330">
        <v>0.45320909999999998</v>
      </c>
      <c r="KD330">
        <v>0.66767679999999996</v>
      </c>
      <c r="KE330">
        <v>29.48536</v>
      </c>
      <c r="KF330" s="1">
        <v>1.1545990000000001E-3</v>
      </c>
      <c r="KG330">
        <v>0.37915300000000002</v>
      </c>
      <c r="KH330">
        <v>0.66752719999999999</v>
      </c>
      <c r="KI330">
        <v>29.874569999999999</v>
      </c>
      <c r="KJ330" s="1">
        <v>9.9667979999999994E-4</v>
      </c>
      <c r="KK330">
        <v>0.32677250000000002</v>
      </c>
      <c r="KL330">
        <v>0.66741030000000001</v>
      </c>
      <c r="KM330">
        <v>30.355640000000001</v>
      </c>
      <c r="KN330" s="1">
        <v>8.8319519999999999E-4</v>
      </c>
      <c r="KO330">
        <v>0.2892266</v>
      </c>
      <c r="KP330">
        <v>0.66725749999999995</v>
      </c>
      <c r="KQ330">
        <v>30.801089999999999</v>
      </c>
      <c r="KR330" s="1">
        <v>7.9795189999999996E-4</v>
      </c>
      <c r="KS330">
        <v>0.26108999999999999</v>
      </c>
      <c r="KT330">
        <v>0.66707740000000004</v>
      </c>
      <c r="KU330">
        <v>30.643049999999999</v>
      </c>
      <c r="KV330" s="1">
        <v>7.3028950000000002E-4</v>
      </c>
      <c r="KW330">
        <v>0.23883650000000001</v>
      </c>
      <c r="KX330">
        <v>0.66689949999999998</v>
      </c>
      <c r="KY330">
        <v>30.023119999999999</v>
      </c>
      <c r="KZ330" s="1">
        <v>6.7480039999999995E-4</v>
      </c>
      <c r="LA330">
        <v>0.220607</v>
      </c>
      <c r="LB330">
        <v>0.66672100000000001</v>
      </c>
      <c r="LC330">
        <v>29.350069999999999</v>
      </c>
      <c r="LD330" s="1">
        <v>6.2855539999999996E-4</v>
      </c>
      <c r="LE330">
        <v>0.20542540000000001</v>
      </c>
      <c r="LF330">
        <v>0.66654659999999999</v>
      </c>
      <c r="LG330">
        <v>28.88955</v>
      </c>
      <c r="LH330" s="1">
        <v>5.8992530000000004E-4</v>
      </c>
      <c r="LI330">
        <v>0.19273670000000001</v>
      </c>
      <c r="LJ330">
        <v>0.66634450000000001</v>
      </c>
      <c r="LK330">
        <v>29.185140000000001</v>
      </c>
      <c r="LL330" s="1">
        <v>5.5742319999999999E-4</v>
      </c>
      <c r="LM330">
        <v>0.18207960000000001</v>
      </c>
      <c r="LN330">
        <v>0.66618429999999995</v>
      </c>
      <c r="LO330">
        <v>29.816289999999999</v>
      </c>
      <c r="LP330" s="1">
        <v>5.2989590000000004E-4</v>
      </c>
      <c r="LQ330">
        <v>0.1730612</v>
      </c>
      <c r="LR330">
        <v>0.66599600000000003</v>
      </c>
      <c r="LS330">
        <v>30.585280000000001</v>
      </c>
      <c r="LT330" s="1">
        <v>5.0640319999999996E-4</v>
      </c>
      <c r="LU330">
        <v>0.16536480000000001</v>
      </c>
      <c r="LV330">
        <v>0.66582640000000004</v>
      </c>
      <c r="LW330">
        <v>31.170539999999999</v>
      </c>
      <c r="LX330" s="1">
        <v>4.8601489999999998E-4</v>
      </c>
      <c r="LY330">
        <v>0.15868699999999999</v>
      </c>
      <c r="LZ330">
        <v>0.6656725</v>
      </c>
      <c r="MA330">
        <v>31.262499999999999</v>
      </c>
      <c r="MB330" s="1">
        <v>4.6714599999999999E-4</v>
      </c>
      <c r="MC330">
        <v>0.15272959999999999</v>
      </c>
      <c r="MD330">
        <v>0.66554279999999999</v>
      </c>
      <c r="ME330">
        <v>30.692129999999999</v>
      </c>
      <c r="MF330" s="1">
        <v>4.4862580000000002E-4</v>
      </c>
      <c r="MG330">
        <v>0.14719579999999999</v>
      </c>
      <c r="MH330">
        <v>0.66540279999999996</v>
      </c>
      <c r="MI330">
        <v>29.975490000000001</v>
      </c>
      <c r="MJ330" s="1">
        <v>4.3082180000000002E-4</v>
      </c>
      <c r="MK330">
        <v>0.14184389999999999</v>
      </c>
      <c r="ML330">
        <v>0.66531439999999997</v>
      </c>
      <c r="MM330">
        <v>29.34</v>
      </c>
      <c r="MN330" s="1">
        <v>4.1330469999999999E-4</v>
      </c>
      <c r="MO330">
        <v>0.13652</v>
      </c>
      <c r="MP330">
        <v>0.66519280000000003</v>
      </c>
      <c r="MQ330">
        <v>29.488759999999999</v>
      </c>
      <c r="MR330" s="1">
        <v>3.9588340000000001E-4</v>
      </c>
      <c r="MS330">
        <v>0.13117719999999999</v>
      </c>
      <c r="MT330">
        <v>0.66512199999999999</v>
      </c>
      <c r="MU330">
        <v>29.627780000000001</v>
      </c>
      <c r="MV330" s="1">
        <v>3.7860740000000002E-4</v>
      </c>
      <c r="MW330">
        <v>0.12583079999999999</v>
      </c>
      <c r="MX330">
        <v>0.66504509999999994</v>
      </c>
      <c r="MY330">
        <v>29.640499999999999</v>
      </c>
      <c r="MZ330" s="1">
        <v>3.616402E-4</v>
      </c>
      <c r="NA330">
        <v>0.1205251</v>
      </c>
      <c r="NB330">
        <v>0.66500680000000001</v>
      </c>
      <c r="NC330">
        <v>29.668880000000001</v>
      </c>
      <c r="ND330" s="1">
        <v>3.4510759999999998E-4</v>
      </c>
      <c r="NE330">
        <v>0.11531420000000001</v>
      </c>
      <c r="NF330">
        <v>0.66495360000000003</v>
      </c>
      <c r="NG330">
        <v>29.5532</v>
      </c>
      <c r="NH330" s="1">
        <v>3.2907820000000002E-4</v>
      </c>
      <c r="NI330">
        <v>0.11023520000000001</v>
      </c>
      <c r="NJ330">
        <v>0.66494869999999995</v>
      </c>
      <c r="NK330">
        <v>29.082249999999998</v>
      </c>
      <c r="NL330" s="1">
        <v>3.1365069999999998E-4</v>
      </c>
      <c r="NM330">
        <v>0.1053178</v>
      </c>
      <c r="NN330">
        <v>0.66490819999999995</v>
      </c>
      <c r="NO330">
        <v>28.595690000000001</v>
      </c>
      <c r="NP330" s="1">
        <v>2.98938E-4</v>
      </c>
      <c r="NQ330">
        <v>0.10060230000000001</v>
      </c>
      <c r="NR330">
        <v>0.66488340000000001</v>
      </c>
      <c r="NS330">
        <v>28.228380000000001</v>
      </c>
      <c r="NT330" s="1">
        <v>2.8495929999999999E-4</v>
      </c>
      <c r="NU330">
        <v>9.6102930000000003E-2</v>
      </c>
      <c r="NV330">
        <v>0.66488119999999995</v>
      </c>
      <c r="NW330">
        <v>28.70485</v>
      </c>
      <c r="NX330">
        <v>2.7165140000000001E-4</v>
      </c>
      <c r="NY330">
        <v>9.1799190000000003E-2</v>
      </c>
      <c r="NZ330">
        <v>0.66485070000000002</v>
      </c>
      <c r="OA330">
        <v>29.46773</v>
      </c>
      <c r="OB330" s="1">
        <v>2.5886980000000001E-4</v>
      </c>
      <c r="OC330">
        <v>8.7651950000000006E-2</v>
      </c>
      <c r="OD330">
        <v>0.66483130000000001</v>
      </c>
      <c r="OE330">
        <v>30.027819999999998</v>
      </c>
      <c r="OF330" s="1">
        <v>2.4644100000000002E-4</v>
      </c>
      <c r="OG330">
        <v>8.3609890000000006E-2</v>
      </c>
      <c r="OH330">
        <v>0.66483630000000005</v>
      </c>
      <c r="OI330">
        <v>30.51615</v>
      </c>
      <c r="OJ330" s="1">
        <v>2.343519E-4</v>
      </c>
      <c r="OK330">
        <v>7.9656119999999997E-2</v>
      </c>
    </row>
    <row r="331" spans="1:401" x14ac:dyDescent="0.35">
      <c r="A331">
        <v>337</v>
      </c>
      <c r="B331" t="s">
        <v>4</v>
      </c>
      <c r="C331" t="s">
        <v>181</v>
      </c>
      <c r="D331" t="s">
        <v>337</v>
      </c>
      <c r="E331">
        <v>885.28859999999997</v>
      </c>
      <c r="F331">
        <v>0.96329149999999997</v>
      </c>
      <c r="G331">
        <v>24.982849999999999</v>
      </c>
      <c r="H331">
        <v>0</v>
      </c>
      <c r="I331">
        <v>0</v>
      </c>
      <c r="J331">
        <v>0.96173330000000001</v>
      </c>
      <c r="K331">
        <v>25.108419999999999</v>
      </c>
      <c r="L331">
        <v>0</v>
      </c>
      <c r="M331">
        <v>0</v>
      </c>
      <c r="N331">
        <v>0.96018369999999997</v>
      </c>
      <c r="O331">
        <v>25.414300000000001</v>
      </c>
      <c r="P331">
        <v>0</v>
      </c>
      <c r="Q331">
        <v>0</v>
      </c>
      <c r="R331">
        <v>0.95864720000000003</v>
      </c>
      <c r="S331">
        <v>25.417660000000001</v>
      </c>
      <c r="T331">
        <v>0</v>
      </c>
      <c r="U331">
        <v>0</v>
      </c>
      <c r="V331">
        <v>0.9571172</v>
      </c>
      <c r="W331">
        <v>25.043839999999999</v>
      </c>
      <c r="X331">
        <v>0</v>
      </c>
      <c r="Y331">
        <v>0</v>
      </c>
      <c r="Z331">
        <v>0.95556989999999997</v>
      </c>
      <c r="AA331">
        <v>24.669280000000001</v>
      </c>
      <c r="AB331">
        <v>0</v>
      </c>
      <c r="AC331">
        <v>0</v>
      </c>
      <c r="AD331">
        <v>0.95397960000000004</v>
      </c>
      <c r="AE331">
        <v>24.248270000000002</v>
      </c>
      <c r="AF331">
        <v>0</v>
      </c>
      <c r="AG331">
        <v>0</v>
      </c>
      <c r="AH331">
        <v>0.9522138</v>
      </c>
      <c r="AI331">
        <v>24.435179999999999</v>
      </c>
      <c r="AJ331">
        <v>0</v>
      </c>
      <c r="AK331">
        <v>0</v>
      </c>
      <c r="AL331">
        <v>0.95059850000000001</v>
      </c>
      <c r="AM331">
        <v>24.885490000000001</v>
      </c>
      <c r="AN331">
        <v>0</v>
      </c>
      <c r="AO331">
        <v>0</v>
      </c>
      <c r="AP331">
        <v>0.94890759999999996</v>
      </c>
      <c r="AQ331">
        <v>25.42437</v>
      </c>
      <c r="AR331">
        <v>0</v>
      </c>
      <c r="AS331">
        <v>0</v>
      </c>
      <c r="AT331">
        <v>0.94698079999999996</v>
      </c>
      <c r="AU331">
        <v>25.95269</v>
      </c>
      <c r="AV331">
        <v>0</v>
      </c>
      <c r="AW331">
        <v>0</v>
      </c>
      <c r="AX331">
        <v>0.94478359999999995</v>
      </c>
      <c r="AY331">
        <v>25.985779999999998</v>
      </c>
      <c r="AZ331">
        <v>0</v>
      </c>
      <c r="BA331">
        <v>0</v>
      </c>
      <c r="BB331">
        <v>0.94244039999999996</v>
      </c>
      <c r="BC331">
        <v>25.828720000000001</v>
      </c>
      <c r="BD331">
        <v>0</v>
      </c>
      <c r="BE331">
        <v>0</v>
      </c>
      <c r="BF331">
        <v>0.94003040000000004</v>
      </c>
      <c r="BG331">
        <v>25.60136</v>
      </c>
      <c r="BH331">
        <v>0</v>
      </c>
      <c r="BI331">
        <v>0</v>
      </c>
      <c r="BJ331">
        <v>0.93773689999999998</v>
      </c>
      <c r="BK331">
        <v>25.470289999999999</v>
      </c>
      <c r="BL331">
        <v>0</v>
      </c>
      <c r="BM331">
        <v>0</v>
      </c>
      <c r="BN331">
        <v>0.93595669999999997</v>
      </c>
      <c r="BO331">
        <v>26.001940000000001</v>
      </c>
      <c r="BP331">
        <v>0</v>
      </c>
      <c r="BQ331">
        <v>4.5453240000000003E-37</v>
      </c>
      <c r="BR331">
        <v>0.93411080000000002</v>
      </c>
      <c r="BS331">
        <v>26.537120000000002</v>
      </c>
      <c r="BT331">
        <v>3.2907380000000003E-27</v>
      </c>
      <c r="BU331">
        <v>1.160641E-24</v>
      </c>
      <c r="BV331">
        <v>0.93233659999999996</v>
      </c>
      <c r="BW331">
        <v>27.166229999999999</v>
      </c>
      <c r="BX331" s="1">
        <v>5.9178919999999997E-21</v>
      </c>
      <c r="BY331" s="1">
        <v>1.893713E-18</v>
      </c>
      <c r="BZ331">
        <v>0.93058850000000004</v>
      </c>
      <c r="CA331">
        <v>27.66581</v>
      </c>
      <c r="CB331" s="1">
        <v>5.4105079999999996E-13</v>
      </c>
      <c r="CC331" s="1">
        <v>1.237125E-10</v>
      </c>
      <c r="CD331">
        <v>0.92930330000000005</v>
      </c>
      <c r="CE331">
        <v>27.678879999999999</v>
      </c>
      <c r="CF331" s="1">
        <v>4.7322019999999997E-9</v>
      </c>
      <c r="CG331" s="1">
        <v>1.191312E-6</v>
      </c>
      <c r="CH331">
        <v>0.92776590000000003</v>
      </c>
      <c r="CI331">
        <v>27.346869999999999</v>
      </c>
      <c r="CJ331" s="1">
        <v>2.8482690000000001E-6</v>
      </c>
      <c r="CK331" s="1">
        <v>7.6214939999999997E-4</v>
      </c>
      <c r="CL331">
        <v>0.92601860000000003</v>
      </c>
      <c r="CM331">
        <v>27.058129999999998</v>
      </c>
      <c r="CN331" s="1">
        <v>3.7977520000000002E-4</v>
      </c>
      <c r="CO331" s="1">
        <v>0.1065347</v>
      </c>
      <c r="CP331">
        <v>0.92393060000000005</v>
      </c>
      <c r="CQ331">
        <v>26.914349999999999</v>
      </c>
      <c r="CR331" s="1">
        <v>1.6759759999999999E-2</v>
      </c>
      <c r="CS331" s="1">
        <v>4.8975179999999998</v>
      </c>
      <c r="CT331">
        <v>0.92148920000000001</v>
      </c>
      <c r="CU331">
        <v>27.219280000000001</v>
      </c>
      <c r="CV331" s="1">
        <v>0.30560910000000002</v>
      </c>
      <c r="CW331" s="1">
        <v>92.648079999999993</v>
      </c>
      <c r="CX331">
        <v>0.91880930000000005</v>
      </c>
      <c r="CY331">
        <v>27.184840000000001</v>
      </c>
      <c r="CZ331" s="1">
        <v>2.6798630000000001</v>
      </c>
      <c r="DA331" s="1">
        <v>839.12649999999996</v>
      </c>
      <c r="DB331">
        <v>0.91579370000000004</v>
      </c>
      <c r="DC331">
        <v>27.59469</v>
      </c>
      <c r="DD331" s="1">
        <v>12.6121</v>
      </c>
      <c r="DE331">
        <v>4070.038</v>
      </c>
      <c r="DF331">
        <v>0.91188440000000004</v>
      </c>
      <c r="DG331">
        <v>27.967469999999999</v>
      </c>
      <c r="DH331" s="1">
        <v>34.871459999999999</v>
      </c>
      <c r="DI331">
        <v>11565.69</v>
      </c>
      <c r="DJ331">
        <v>0.9075413</v>
      </c>
      <c r="DK331">
        <v>27.97749</v>
      </c>
      <c r="DL331">
        <v>60.906300000000002</v>
      </c>
      <c r="DM331">
        <v>20699.59</v>
      </c>
      <c r="DN331">
        <v>0.90301450000000005</v>
      </c>
      <c r="DO331">
        <v>27.885179999999998</v>
      </c>
      <c r="DP331">
        <v>71.553439999999995</v>
      </c>
      <c r="DQ331">
        <v>24844.61</v>
      </c>
      <c r="DR331">
        <v>0.89854270000000003</v>
      </c>
      <c r="DS331">
        <v>27.722270000000002</v>
      </c>
      <c r="DT331">
        <v>59.549520000000001</v>
      </c>
      <c r="DU331">
        <v>21076.75</v>
      </c>
      <c r="DV331">
        <v>0.89362580000000003</v>
      </c>
      <c r="DW331">
        <v>27.637370000000001</v>
      </c>
      <c r="DX331">
        <v>36.776739999999997</v>
      </c>
      <c r="DY331">
        <v>13238.46</v>
      </c>
      <c r="DZ331">
        <v>0.88813929999999996</v>
      </c>
      <c r="EA331">
        <v>28.184999999999999</v>
      </c>
      <c r="EB331">
        <v>17.561489999999999</v>
      </c>
      <c r="EC331">
        <v>6414.549</v>
      </c>
      <c r="ED331">
        <v>0.88406609999999997</v>
      </c>
      <c r="EE331">
        <v>28.798200000000001</v>
      </c>
      <c r="EF331">
        <v>6.7383030000000002</v>
      </c>
      <c r="EG331">
        <v>2492.3159999999998</v>
      </c>
      <c r="EH331">
        <v>0.8791696</v>
      </c>
      <c r="EI331">
        <v>29.416360000000001</v>
      </c>
      <c r="EJ331">
        <v>2.1701079999999999</v>
      </c>
      <c r="EK331">
        <v>811.02229999999997</v>
      </c>
      <c r="EL331">
        <v>0.87397159999999996</v>
      </c>
      <c r="EM331">
        <v>29.980229999999999</v>
      </c>
      <c r="EN331">
        <v>0.62886120000000001</v>
      </c>
      <c r="EO331">
        <v>236.03649999999999</v>
      </c>
      <c r="EP331">
        <v>0.86862839999999997</v>
      </c>
      <c r="EQ331">
        <v>29.973929999999999</v>
      </c>
      <c r="ER331">
        <v>0.19556509999999999</v>
      </c>
      <c r="ES331">
        <v>72.448189999999997</v>
      </c>
      <c r="ET331">
        <v>0.86357130000000004</v>
      </c>
      <c r="EU331">
        <v>29.572030000000002</v>
      </c>
      <c r="EV331">
        <v>9.0804860000000001E-2</v>
      </c>
      <c r="EW331">
        <v>32.465470000000003</v>
      </c>
      <c r="EX331">
        <v>0.85854070000000005</v>
      </c>
      <c r="EY331">
        <v>29.276340000000001</v>
      </c>
      <c r="EZ331">
        <v>6.8238530000000006E-2</v>
      </c>
      <c r="FA331">
        <v>23.78219</v>
      </c>
      <c r="FB331">
        <v>0.85364439999999997</v>
      </c>
      <c r="FC331">
        <v>29.016970000000001</v>
      </c>
      <c r="FD331">
        <v>6.2855939999999999E-2</v>
      </c>
      <c r="FE331">
        <v>21.74024</v>
      </c>
      <c r="FF331">
        <v>0.84832379999999996</v>
      </c>
      <c r="FG331">
        <v>29.165320000000001</v>
      </c>
      <c r="FH331">
        <v>5.9673629999999998E-2</v>
      </c>
      <c r="FI331">
        <v>20.62078</v>
      </c>
      <c r="FJ331">
        <v>0.84328910000000001</v>
      </c>
      <c r="FK331">
        <v>29.319099999999999</v>
      </c>
      <c r="FL331">
        <v>5.6027590000000002E-2</v>
      </c>
      <c r="FM331">
        <v>19.371300000000002</v>
      </c>
      <c r="FN331">
        <v>0.83826979999999995</v>
      </c>
      <c r="FO331">
        <v>29.196770000000001</v>
      </c>
      <c r="FP331">
        <v>5.17846E-2</v>
      </c>
      <c r="FQ331">
        <v>17.944900000000001</v>
      </c>
      <c r="FR331">
        <v>0.83314659999999996</v>
      </c>
      <c r="FS331">
        <v>28.953749999999999</v>
      </c>
      <c r="FT331">
        <v>4.7321259999999997E-2</v>
      </c>
      <c r="FU331">
        <v>16.431319999999999</v>
      </c>
      <c r="FV331">
        <v>0.82772990000000002</v>
      </c>
      <c r="FW331">
        <v>28.457149999999999</v>
      </c>
      <c r="FX331" s="1">
        <v>4.291859E-2</v>
      </c>
      <c r="FY331">
        <v>14.933820000000001</v>
      </c>
      <c r="FZ331">
        <v>0.82291510000000001</v>
      </c>
      <c r="GA331">
        <v>27.96808</v>
      </c>
      <c r="GB331" s="1">
        <v>3.8793139999999997E-2</v>
      </c>
      <c r="GC331">
        <v>13.515079999999999</v>
      </c>
      <c r="GD331">
        <v>0.81832360000000004</v>
      </c>
      <c r="GE331">
        <v>27.603639999999999</v>
      </c>
      <c r="GF331" s="1">
        <v>3.4978490000000001E-2</v>
      </c>
      <c r="GG331">
        <v>12.191750000000001</v>
      </c>
      <c r="GH331">
        <v>0.81362310000000004</v>
      </c>
      <c r="GI331">
        <v>27.518519999999999</v>
      </c>
      <c r="GJ331" s="1">
        <v>3.1510709999999997E-2</v>
      </c>
      <c r="GK331">
        <v>10.985110000000001</v>
      </c>
      <c r="GL331">
        <v>0.80888269999999995</v>
      </c>
      <c r="GM331">
        <v>28.10998</v>
      </c>
      <c r="GN331" s="1">
        <v>2.8396080000000001E-2</v>
      </c>
      <c r="GO331">
        <v>9.902685</v>
      </c>
      <c r="GP331">
        <v>0.80452310000000005</v>
      </c>
      <c r="GQ331">
        <v>28.892969999999998</v>
      </c>
      <c r="GR331">
        <v>2.561517E-2</v>
      </c>
      <c r="GS331">
        <v>8.9330210000000001</v>
      </c>
      <c r="GT331">
        <v>0.80027689999999996</v>
      </c>
      <c r="GU331">
        <v>29.713809999999999</v>
      </c>
      <c r="GV331" s="1">
        <v>2.3121800000000001E-2</v>
      </c>
      <c r="GW331">
        <v>8.0708079999999995</v>
      </c>
      <c r="GX331">
        <v>0.79596140000000004</v>
      </c>
      <c r="GY331">
        <v>30.238810000000001</v>
      </c>
      <c r="GZ331" s="1">
        <v>2.086155E-2</v>
      </c>
      <c r="HA331">
        <v>7.2927220000000004</v>
      </c>
      <c r="HB331">
        <v>0.79156159999999998</v>
      </c>
      <c r="HC331">
        <v>30.233429999999998</v>
      </c>
      <c r="HD331" s="1">
        <v>1.8813659999999999E-2</v>
      </c>
      <c r="HE331">
        <v>6.5898269999999997</v>
      </c>
      <c r="HF331">
        <v>0.78759999999999997</v>
      </c>
      <c r="HG331">
        <v>29.58521</v>
      </c>
      <c r="HH331" s="1">
        <v>1.6968730000000001E-2</v>
      </c>
      <c r="HI331">
        <v>5.9533969999999998</v>
      </c>
      <c r="HJ331">
        <v>0.78381909999999999</v>
      </c>
      <c r="HK331">
        <v>28.937799999999999</v>
      </c>
      <c r="HL331" s="1">
        <v>1.53118E-2</v>
      </c>
      <c r="HM331">
        <v>5.3815379999999999</v>
      </c>
      <c r="HN331">
        <v>0.78013900000000003</v>
      </c>
      <c r="HO331">
        <v>28.4819</v>
      </c>
      <c r="HP331" s="1">
        <v>1.3814649999999999E-2</v>
      </c>
      <c r="HQ331">
        <v>4.8650359999999999</v>
      </c>
      <c r="HR331">
        <v>0.77688959999999996</v>
      </c>
      <c r="HS331">
        <v>28.56297</v>
      </c>
      <c r="HT331" s="1">
        <v>1.247054E-2</v>
      </c>
      <c r="HU331">
        <v>4.3992110000000002</v>
      </c>
      <c r="HV331">
        <v>0.77399560000000001</v>
      </c>
      <c r="HW331">
        <v>29.1053</v>
      </c>
      <c r="HX331" s="1">
        <v>1.125492E-2</v>
      </c>
      <c r="HY331">
        <v>3.9771030000000001</v>
      </c>
      <c r="HZ331">
        <v>0.77146119999999996</v>
      </c>
      <c r="IA331">
        <v>29.48892</v>
      </c>
      <c r="IB331" s="1">
        <v>1.015314E-2</v>
      </c>
      <c r="IC331">
        <v>3.593178</v>
      </c>
      <c r="ID331">
        <v>0.76929029999999998</v>
      </c>
      <c r="IE331">
        <v>29.771380000000001</v>
      </c>
      <c r="IF331" s="1">
        <v>9.1485590000000006E-3</v>
      </c>
      <c r="IG331">
        <v>3.2424590000000002</v>
      </c>
      <c r="IH331">
        <v>0.76748919999999998</v>
      </c>
      <c r="II331">
        <v>29.653130000000001</v>
      </c>
      <c r="IJ331" s="1">
        <v>8.2279329999999998E-3</v>
      </c>
      <c r="IK331">
        <v>2.9202129999999999</v>
      </c>
      <c r="IL331">
        <v>0.76598109999999997</v>
      </c>
      <c r="IM331">
        <v>29.061640000000001</v>
      </c>
      <c r="IN331" s="1">
        <v>7.3812740000000002E-3</v>
      </c>
      <c r="IO331">
        <v>2.6228150000000001</v>
      </c>
      <c r="IP331">
        <v>0.76475400000000004</v>
      </c>
      <c r="IQ331">
        <v>28.47739</v>
      </c>
      <c r="IR331" s="1">
        <v>6.5958010000000001E-3</v>
      </c>
      <c r="IS331">
        <v>2.346282</v>
      </c>
      <c r="IT331">
        <v>0.76389399999999996</v>
      </c>
      <c r="IU331">
        <v>28.227370000000001</v>
      </c>
      <c r="IV331" s="1">
        <v>5.8629440000000001E-3</v>
      </c>
      <c r="IW331">
        <v>2.0878839999999999</v>
      </c>
      <c r="IX331">
        <v>0.76321490000000003</v>
      </c>
      <c r="IY331">
        <v>28.95064</v>
      </c>
      <c r="IZ331" s="1">
        <v>5.1700410000000002E-3</v>
      </c>
      <c r="JA331">
        <v>1.843567</v>
      </c>
      <c r="JB331">
        <v>0.76265289999999997</v>
      </c>
      <c r="JC331">
        <v>30.00788</v>
      </c>
      <c r="JD331" s="1">
        <v>4.5051609999999997E-3</v>
      </c>
      <c r="JE331">
        <v>1.6087089999999999</v>
      </c>
      <c r="JF331">
        <v>0.76219490000000001</v>
      </c>
      <c r="JG331">
        <v>31.026679999999999</v>
      </c>
      <c r="JH331" s="1">
        <v>3.858336E-3</v>
      </c>
      <c r="JI331">
        <v>1.38009</v>
      </c>
      <c r="JJ331">
        <v>0.76182839999999996</v>
      </c>
      <c r="JK331">
        <v>31.54026</v>
      </c>
      <c r="JL331" s="1">
        <v>3.2344359999999998E-3</v>
      </c>
      <c r="JM331">
        <v>1.159003</v>
      </c>
      <c r="JN331">
        <v>0.76153919999999997</v>
      </c>
      <c r="JO331">
        <v>31.501989999999999</v>
      </c>
      <c r="JP331" s="1">
        <v>2.65394E-3</v>
      </c>
      <c r="JQ331">
        <v>0.95245389999999996</v>
      </c>
      <c r="JR331">
        <v>0.76126559999999999</v>
      </c>
      <c r="JS331">
        <v>30.811630000000001</v>
      </c>
      <c r="JT331" s="1">
        <v>2.144338E-3</v>
      </c>
      <c r="JU331">
        <v>0.77027400000000001</v>
      </c>
      <c r="JV331">
        <v>0.76102860000000006</v>
      </c>
      <c r="JW331">
        <v>30.016639999999999</v>
      </c>
      <c r="JX331" s="1">
        <v>1.7270709999999999E-3</v>
      </c>
      <c r="JY331">
        <v>0.6203398</v>
      </c>
      <c r="JZ331">
        <v>0.76079819999999998</v>
      </c>
      <c r="KA331">
        <v>29.384550000000001</v>
      </c>
      <c r="KB331" s="1">
        <v>1.4075590000000001E-3</v>
      </c>
      <c r="KC331">
        <v>0.50505069999999996</v>
      </c>
      <c r="KD331">
        <v>0.76056749999999995</v>
      </c>
      <c r="KE331">
        <v>29.530740000000002</v>
      </c>
      <c r="KF331" s="1">
        <v>1.175506E-3</v>
      </c>
      <c r="KG331">
        <v>0.42109000000000002</v>
      </c>
      <c r="KH331">
        <v>0.76035560000000002</v>
      </c>
      <c r="KI331">
        <v>29.90662</v>
      </c>
      <c r="KJ331" s="1">
        <v>1.011486E-3</v>
      </c>
      <c r="KK331">
        <v>0.3616297</v>
      </c>
      <c r="KL331">
        <v>0.76011839999999997</v>
      </c>
      <c r="KM331">
        <v>30.37547</v>
      </c>
      <c r="KN331" s="1">
        <v>8.9399990000000001E-4</v>
      </c>
      <c r="KO331">
        <v>0.31915389999999999</v>
      </c>
      <c r="KP331">
        <v>0.75985689999999995</v>
      </c>
      <c r="KQ331">
        <v>30.819790000000001</v>
      </c>
      <c r="KR331" s="1">
        <v>8.062519E-4</v>
      </c>
      <c r="KS331">
        <v>0.2875202</v>
      </c>
      <c r="KT331">
        <v>0.75961769999999995</v>
      </c>
      <c r="KU331">
        <v>30.675380000000001</v>
      </c>
      <c r="KV331" s="1">
        <v>7.3698860000000004E-4</v>
      </c>
      <c r="KW331">
        <v>0.26266040000000002</v>
      </c>
      <c r="KX331">
        <v>0.75934400000000002</v>
      </c>
      <c r="KY331">
        <v>30.071069999999999</v>
      </c>
      <c r="KZ331" s="1">
        <v>6.8034520000000002E-4</v>
      </c>
      <c r="LA331">
        <v>0.24236340000000001</v>
      </c>
      <c r="LB331">
        <v>0.75908109999999995</v>
      </c>
      <c r="LC331">
        <v>29.393999999999998</v>
      </c>
      <c r="LD331" s="1">
        <v>6.3318710000000004E-4</v>
      </c>
      <c r="LE331">
        <v>0.22548080000000001</v>
      </c>
      <c r="LF331">
        <v>0.75878480000000004</v>
      </c>
      <c r="LG331">
        <v>28.93243</v>
      </c>
      <c r="LH331" s="1">
        <v>5.9380239999999996E-4</v>
      </c>
      <c r="LI331">
        <v>0.2113786</v>
      </c>
      <c r="LJ331">
        <v>0.7584997</v>
      </c>
      <c r="LK331">
        <v>29.207159999999998</v>
      </c>
      <c r="LL331" s="1">
        <v>5.606888E-4</v>
      </c>
      <c r="LM331">
        <v>0.1995363</v>
      </c>
      <c r="LN331">
        <v>0.75822599999999996</v>
      </c>
      <c r="LO331">
        <v>29.821249999999999</v>
      </c>
      <c r="LP331" s="1">
        <v>5.3267690000000003E-4</v>
      </c>
      <c r="LQ331">
        <v>0.18953790000000001</v>
      </c>
      <c r="LR331">
        <v>0.75795389999999996</v>
      </c>
      <c r="LS331">
        <v>30.577570000000001</v>
      </c>
      <c r="LT331" s="1">
        <v>5.0878719999999998E-4</v>
      </c>
      <c r="LU331">
        <v>0.181009</v>
      </c>
      <c r="LV331">
        <v>0.75768829999999998</v>
      </c>
      <c r="LW331">
        <v>31.165510000000001</v>
      </c>
      <c r="LX331" s="1">
        <v>4.8810420000000001E-4</v>
      </c>
      <c r="LY331">
        <v>0.173627</v>
      </c>
      <c r="LZ331">
        <v>0.75743819999999995</v>
      </c>
      <c r="MA331">
        <v>31.278919999999999</v>
      </c>
      <c r="MB331" s="1">
        <v>4.6903990000000002E-4</v>
      </c>
      <c r="MC331">
        <v>0.1670712</v>
      </c>
      <c r="MD331">
        <v>0.75722659999999997</v>
      </c>
      <c r="ME331">
        <v>30.729040000000001</v>
      </c>
      <c r="MF331" s="1">
        <v>4.5042070000000001E-4</v>
      </c>
      <c r="MG331">
        <v>0.1610134</v>
      </c>
      <c r="MH331">
        <v>0.75699760000000005</v>
      </c>
      <c r="MI331">
        <v>30.020340000000001</v>
      </c>
      <c r="MJ331" s="1">
        <v>4.325709E-4</v>
      </c>
      <c r="MK331">
        <v>0.1551748</v>
      </c>
      <c r="ML331">
        <v>0.75681310000000002</v>
      </c>
      <c r="MM331">
        <v>29.390609999999999</v>
      </c>
      <c r="MN331" s="1">
        <v>4.1505280000000001E-4</v>
      </c>
      <c r="MO331">
        <v>0.14938699999999999</v>
      </c>
      <c r="MP331">
        <v>0.75667430000000002</v>
      </c>
      <c r="MQ331">
        <v>29.528220000000001</v>
      </c>
      <c r="MR331" s="1">
        <v>3.9763480000000001E-4</v>
      </c>
      <c r="MS331">
        <v>0.14357629999999999</v>
      </c>
      <c r="MT331">
        <v>0.75654440000000001</v>
      </c>
      <c r="MU331">
        <v>29.65185</v>
      </c>
      <c r="MV331" s="1">
        <v>3.8034880000000003E-4</v>
      </c>
      <c r="MW331">
        <v>0.1377574</v>
      </c>
      <c r="MX331">
        <v>0.75641970000000003</v>
      </c>
      <c r="MY331">
        <v>29.65401</v>
      </c>
      <c r="MZ331" s="1">
        <v>3.6335140000000001E-4</v>
      </c>
      <c r="NA331">
        <v>0.1319708</v>
      </c>
      <c r="NB331">
        <v>0.75634210000000002</v>
      </c>
      <c r="NC331">
        <v>29.666260000000001</v>
      </c>
      <c r="ND331" s="1">
        <v>3.4678239999999999E-4</v>
      </c>
      <c r="NE331">
        <v>0.1262857</v>
      </c>
      <c r="NF331">
        <v>0.75625500000000001</v>
      </c>
      <c r="NG331">
        <v>29.580839999999998</v>
      </c>
      <c r="NH331" s="1">
        <v>3.306979E-4</v>
      </c>
      <c r="NI331">
        <v>0.1207338</v>
      </c>
      <c r="NJ331">
        <v>0.75619720000000001</v>
      </c>
      <c r="NK331">
        <v>29.12433</v>
      </c>
      <c r="NL331">
        <v>3.1521110000000001E-4</v>
      </c>
      <c r="NM331">
        <v>0.11536</v>
      </c>
      <c r="NN331">
        <v>0.75617009999999996</v>
      </c>
      <c r="NO331">
        <v>28.627949999999998</v>
      </c>
      <c r="NP331" s="1">
        <v>3.0042939999999998E-4</v>
      </c>
      <c r="NQ331">
        <v>0.1101978</v>
      </c>
      <c r="NR331">
        <v>0.75612049999999997</v>
      </c>
      <c r="NS331">
        <v>28.259119999999999</v>
      </c>
      <c r="NT331" s="1">
        <v>2.8637600000000002E-4</v>
      </c>
      <c r="NU331">
        <v>0.1052676</v>
      </c>
      <c r="NV331">
        <v>0.75608679999999995</v>
      </c>
      <c r="NW331">
        <v>28.730499999999999</v>
      </c>
      <c r="NX331" s="1">
        <v>2.7300890000000002E-4</v>
      </c>
      <c r="NY331">
        <v>0.10055989999999999</v>
      </c>
      <c r="NZ331">
        <v>0.75606819999999997</v>
      </c>
      <c r="OA331">
        <v>29.484749999999998</v>
      </c>
      <c r="OB331" s="1">
        <v>2.6018109999999999E-4</v>
      </c>
      <c r="OC331">
        <v>9.6022969999999999E-2</v>
      </c>
      <c r="OD331">
        <v>0.7560481</v>
      </c>
      <c r="OE331">
        <v>30.0367</v>
      </c>
      <c r="OF331" s="1">
        <v>2.4771930000000003E-4</v>
      </c>
      <c r="OG331">
        <v>9.1607030000000006E-2</v>
      </c>
      <c r="OH331">
        <v>0.75604570000000004</v>
      </c>
      <c r="OI331">
        <v>30.5184</v>
      </c>
      <c r="OJ331" s="1">
        <v>2.3560350000000001E-4</v>
      </c>
      <c r="OK331">
        <v>8.7290499999999993E-2</v>
      </c>
    </row>
    <row r="332" spans="1:401" x14ac:dyDescent="0.35">
      <c r="A332">
        <v>338</v>
      </c>
      <c r="B332" t="s">
        <v>4</v>
      </c>
      <c r="C332" t="s">
        <v>181</v>
      </c>
      <c r="D332" t="s">
        <v>338</v>
      </c>
      <c r="E332">
        <v>837.94090000000006</v>
      </c>
      <c r="F332">
        <v>0.66389909999999996</v>
      </c>
      <c r="G332">
        <v>24.99408</v>
      </c>
      <c r="H332">
        <v>0</v>
      </c>
      <c r="I332">
        <v>0</v>
      </c>
      <c r="J332">
        <v>0.66358539999999999</v>
      </c>
      <c r="K332">
        <v>25.105340000000002</v>
      </c>
      <c r="L332">
        <v>0</v>
      </c>
      <c r="M332">
        <v>0</v>
      </c>
      <c r="N332">
        <v>0.66332199999999997</v>
      </c>
      <c r="O332">
        <v>25.408110000000001</v>
      </c>
      <c r="P332">
        <v>0</v>
      </c>
      <c r="Q332">
        <v>0</v>
      </c>
      <c r="R332">
        <v>0.66304680000000005</v>
      </c>
      <c r="S332">
        <v>25.416620000000002</v>
      </c>
      <c r="T332">
        <v>0</v>
      </c>
      <c r="U332">
        <v>0</v>
      </c>
      <c r="V332">
        <v>0.66280170000000005</v>
      </c>
      <c r="W332">
        <v>25.045950000000001</v>
      </c>
      <c r="X332">
        <v>0</v>
      </c>
      <c r="Y332">
        <v>0</v>
      </c>
      <c r="Z332">
        <v>0.66257869999999996</v>
      </c>
      <c r="AA332">
        <v>24.68045</v>
      </c>
      <c r="AB332">
        <v>0</v>
      </c>
      <c r="AC332">
        <v>0</v>
      </c>
      <c r="AD332">
        <v>0.66232729999999995</v>
      </c>
      <c r="AE332">
        <v>24.266649999999998</v>
      </c>
      <c r="AF332">
        <v>0</v>
      </c>
      <c r="AG332">
        <v>0</v>
      </c>
      <c r="AH332">
        <v>0.66218239999999995</v>
      </c>
      <c r="AI332">
        <v>24.446639999999999</v>
      </c>
      <c r="AJ332">
        <v>0</v>
      </c>
      <c r="AK332">
        <v>0</v>
      </c>
      <c r="AL332">
        <v>0.66212939999999998</v>
      </c>
      <c r="AM332">
        <v>24.893090000000001</v>
      </c>
      <c r="AN332">
        <v>0</v>
      </c>
      <c r="AO332">
        <v>0</v>
      </c>
      <c r="AP332">
        <v>0.66213359999999999</v>
      </c>
      <c r="AQ332">
        <v>25.424240000000001</v>
      </c>
      <c r="AR332">
        <v>0</v>
      </c>
      <c r="AS332">
        <v>0</v>
      </c>
      <c r="AT332">
        <v>0.66198579999999996</v>
      </c>
      <c r="AU332">
        <v>25.95054</v>
      </c>
      <c r="AV332">
        <v>0</v>
      </c>
      <c r="AW332">
        <v>0</v>
      </c>
      <c r="AX332">
        <v>0.66177160000000002</v>
      </c>
      <c r="AY332">
        <v>25.985980000000001</v>
      </c>
      <c r="AZ332">
        <v>0</v>
      </c>
      <c r="BA332">
        <v>0</v>
      </c>
      <c r="BB332">
        <v>0.66158530000000004</v>
      </c>
      <c r="BC332">
        <v>25.828939999999999</v>
      </c>
      <c r="BD332">
        <v>0</v>
      </c>
      <c r="BE332">
        <v>0</v>
      </c>
      <c r="BF332">
        <v>0.66143209999999997</v>
      </c>
      <c r="BG332">
        <v>25.606960000000001</v>
      </c>
      <c r="BH332">
        <v>0</v>
      </c>
      <c r="BI332">
        <v>0</v>
      </c>
      <c r="BJ332">
        <v>0.66139060000000005</v>
      </c>
      <c r="BK332">
        <v>25.4802</v>
      </c>
      <c r="BL332">
        <v>0</v>
      </c>
      <c r="BM332">
        <v>0</v>
      </c>
      <c r="BN332">
        <v>0.66154139999999995</v>
      </c>
      <c r="BO332">
        <v>26.00525</v>
      </c>
      <c r="BP332">
        <v>0</v>
      </c>
      <c r="BQ332">
        <v>6.2048999999999999E-38</v>
      </c>
      <c r="BR332">
        <v>0.66177759999999997</v>
      </c>
      <c r="BS332">
        <v>26.537120000000002</v>
      </c>
      <c r="BT332">
        <v>5.3602979999999999E-28</v>
      </c>
      <c r="BU332">
        <v>1.7317470000000001E-25</v>
      </c>
      <c r="BV332">
        <v>0.66214859999999998</v>
      </c>
      <c r="BW332">
        <v>27.150200000000002</v>
      </c>
      <c r="BX332" s="1">
        <v>4.2525539999999999E-21</v>
      </c>
      <c r="BY332" s="1">
        <v>1.2318929999999999E-18</v>
      </c>
      <c r="BZ332">
        <v>0.66255869999999994</v>
      </c>
      <c r="CA332">
        <v>27.652470000000001</v>
      </c>
      <c r="CB332" s="1">
        <v>1.877296E-13</v>
      </c>
      <c r="CC332" s="1">
        <v>4.6482049999999998E-11</v>
      </c>
      <c r="CD332">
        <v>0.66313390000000005</v>
      </c>
      <c r="CE332">
        <v>27.669370000000001</v>
      </c>
      <c r="CF332" s="1">
        <v>2.3485399999999998E-9</v>
      </c>
      <c r="CG332" s="1">
        <v>6.085775E-7</v>
      </c>
      <c r="CH332">
        <v>0.66362569999999999</v>
      </c>
      <c r="CI332">
        <v>27.34422</v>
      </c>
      <c r="CJ332" s="1">
        <v>1.6543570000000001E-6</v>
      </c>
      <c r="CK332" s="1">
        <v>4.4549889999999999E-4</v>
      </c>
      <c r="CL332">
        <v>0.66402329999999998</v>
      </c>
      <c r="CM332">
        <v>27.060890000000001</v>
      </c>
      <c r="CN332" s="1">
        <v>2.4641769999999999E-4</v>
      </c>
      <c r="CO332" s="1">
        <v>6.8413050000000003E-2</v>
      </c>
      <c r="CP332">
        <v>0.66431980000000002</v>
      </c>
      <c r="CQ332">
        <v>26.928149999999999</v>
      </c>
      <c r="CR332" s="1">
        <v>1.1890909999999999E-2</v>
      </c>
      <c r="CS332" s="1">
        <v>3.3909250000000002</v>
      </c>
      <c r="CT332">
        <v>0.66455470000000005</v>
      </c>
      <c r="CU332">
        <v>27.223479999999999</v>
      </c>
      <c r="CV332" s="1">
        <v>0.2339482</v>
      </c>
      <c r="CW332" s="1">
        <v>68.360730000000004</v>
      </c>
      <c r="CX332">
        <v>0.66478040000000005</v>
      </c>
      <c r="CY332">
        <v>27.18713</v>
      </c>
      <c r="CZ332" s="1">
        <v>2.1922250000000001</v>
      </c>
      <c r="DA332">
        <v>654.31269999999995</v>
      </c>
      <c r="DB332">
        <v>0.66498740000000001</v>
      </c>
      <c r="DC332">
        <v>27.587119999999999</v>
      </c>
      <c r="DD332" s="1">
        <v>10.940939999999999</v>
      </c>
      <c r="DE332">
        <v>3331.9209999999998</v>
      </c>
      <c r="DF332">
        <v>0.66513149999999999</v>
      </c>
      <c r="DG332">
        <v>27.959980000000002</v>
      </c>
      <c r="DH332" s="1">
        <v>31.870419999999999</v>
      </c>
      <c r="DI332">
        <v>9883.4439999999995</v>
      </c>
      <c r="DJ332">
        <v>0.66596750000000005</v>
      </c>
      <c r="DK332">
        <v>27.952929999999999</v>
      </c>
      <c r="DL332">
        <v>58.330089999999998</v>
      </c>
      <c r="DM332">
        <v>18377.39</v>
      </c>
      <c r="DN332">
        <v>0.66692879999999999</v>
      </c>
      <c r="DO332">
        <v>27.85802</v>
      </c>
      <c r="DP332">
        <v>71.434460000000001</v>
      </c>
      <c r="DQ332">
        <v>22822.03</v>
      </c>
      <c r="DR332">
        <v>0.6684445</v>
      </c>
      <c r="DS332">
        <v>27.705159999999999</v>
      </c>
      <c r="DT332">
        <v>61.705620000000003</v>
      </c>
      <c r="DU332">
        <v>19955.919999999998</v>
      </c>
      <c r="DV332">
        <v>0.66983029999999999</v>
      </c>
      <c r="DW332">
        <v>27.635210000000001</v>
      </c>
      <c r="DX332">
        <v>39.379510000000003</v>
      </c>
      <c r="DY332">
        <v>12877.58</v>
      </c>
      <c r="DZ332">
        <v>0.67132429999999998</v>
      </c>
      <c r="EA332">
        <v>28.18216</v>
      </c>
      <c r="EB332">
        <v>19.351710000000001</v>
      </c>
      <c r="EC332">
        <v>6389.3440000000001</v>
      </c>
      <c r="ED332">
        <v>0.67220939999999996</v>
      </c>
      <c r="EE332">
        <v>28.816130000000001</v>
      </c>
      <c r="EF332">
        <v>7.6104859999999999</v>
      </c>
      <c r="EG332">
        <v>2535.6799999999998</v>
      </c>
      <c r="EH332">
        <v>0.67202450000000002</v>
      </c>
      <c r="EI332">
        <v>29.424330000000001</v>
      </c>
      <c r="EJ332">
        <v>2.4989710000000001</v>
      </c>
      <c r="EK332">
        <v>838.63459999999998</v>
      </c>
      <c r="EL332">
        <v>0.67177659999999995</v>
      </c>
      <c r="EM332">
        <v>29.980219999999999</v>
      </c>
      <c r="EN332">
        <v>0.72989760000000004</v>
      </c>
      <c r="EO332">
        <v>245.88579999999999</v>
      </c>
      <c r="EP332">
        <v>0.6715295</v>
      </c>
      <c r="EQ332">
        <v>29.968330000000002</v>
      </c>
      <c r="ER332">
        <v>0.22184670000000001</v>
      </c>
      <c r="ES332">
        <v>74.236180000000004</v>
      </c>
      <c r="ET332">
        <v>0.67193709999999995</v>
      </c>
      <c r="EU332">
        <v>29.56625</v>
      </c>
      <c r="EV332">
        <v>9.6766850000000001E-2</v>
      </c>
      <c r="EW332">
        <v>31.649789999999999</v>
      </c>
      <c r="EX332">
        <v>0.67271239999999999</v>
      </c>
      <c r="EY332">
        <v>29.272179999999999</v>
      </c>
      <c r="EZ332">
        <v>6.9494890000000004E-2</v>
      </c>
      <c r="FA332">
        <v>22.30095</v>
      </c>
      <c r="FB332">
        <v>0.67359780000000002</v>
      </c>
      <c r="FC332">
        <v>29.025649999999999</v>
      </c>
      <c r="FD332">
        <v>6.3261159999999997E-2</v>
      </c>
      <c r="FE332">
        <v>20.170739999999999</v>
      </c>
      <c r="FF332">
        <v>0.67420029999999997</v>
      </c>
      <c r="FG332">
        <v>29.174320000000002</v>
      </c>
      <c r="FH332">
        <v>6.0043800000000001E-2</v>
      </c>
      <c r="FI332">
        <v>19.12471</v>
      </c>
      <c r="FJ332">
        <v>0.67385419999999996</v>
      </c>
      <c r="FK332">
        <v>29.326530000000002</v>
      </c>
      <c r="FL332">
        <v>5.6455119999999998E-2</v>
      </c>
      <c r="FM332">
        <v>17.990100000000002</v>
      </c>
      <c r="FN332">
        <v>0.67150469999999995</v>
      </c>
      <c r="FO332">
        <v>29.215779999999999</v>
      </c>
      <c r="FP332">
        <v>5.2270959999999998E-2</v>
      </c>
      <c r="FQ332">
        <v>16.692060000000001</v>
      </c>
      <c r="FR332">
        <v>0.66907130000000004</v>
      </c>
      <c r="FS332">
        <v>28.966470000000001</v>
      </c>
      <c r="FT332">
        <v>4.7818920000000001E-2</v>
      </c>
      <c r="FU332">
        <v>15.29974</v>
      </c>
      <c r="FV332">
        <v>0.66649930000000002</v>
      </c>
      <c r="FW332">
        <v>28.479140000000001</v>
      </c>
      <c r="FX332">
        <v>4.3402620000000003E-2</v>
      </c>
      <c r="FY332">
        <v>13.914849999999999</v>
      </c>
      <c r="FZ332">
        <v>0.66440440000000001</v>
      </c>
      <c r="GA332">
        <v>27.977869999999999</v>
      </c>
      <c r="GB332" s="1">
        <v>3.9244950000000001E-2</v>
      </c>
      <c r="GC332">
        <v>12.598560000000001</v>
      </c>
      <c r="GD332">
        <v>0.66296809999999995</v>
      </c>
      <c r="GE332">
        <v>27.607600000000001</v>
      </c>
      <c r="GF332" s="1">
        <v>3.5396089999999998E-2</v>
      </c>
      <c r="GG332">
        <v>11.366820000000001</v>
      </c>
      <c r="GH332">
        <v>0.66156590000000004</v>
      </c>
      <c r="GI332">
        <v>27.514060000000001</v>
      </c>
      <c r="GJ332" s="1">
        <v>3.1887550000000001E-2</v>
      </c>
      <c r="GK332">
        <v>10.240320000000001</v>
      </c>
      <c r="GL332">
        <v>0.66011690000000001</v>
      </c>
      <c r="GM332">
        <v>28.098479999999999</v>
      </c>
      <c r="GN332" s="1">
        <v>2.8734880000000001E-2</v>
      </c>
      <c r="GO332">
        <v>9.2300009999999997</v>
      </c>
      <c r="GP332">
        <v>0.65866460000000004</v>
      </c>
      <c r="GQ332">
        <v>28.8873</v>
      </c>
      <c r="GR332" s="1">
        <v>2.5917900000000001E-2</v>
      </c>
      <c r="GS332">
        <v>8.3245009999999997</v>
      </c>
      <c r="GT332">
        <v>0.65616339999999995</v>
      </c>
      <c r="GU332">
        <v>29.709849999999999</v>
      </c>
      <c r="GV332">
        <v>2.3394040000000001E-2</v>
      </c>
      <c r="GW332">
        <v>7.5196909999999999</v>
      </c>
      <c r="GX332">
        <v>0.65358700000000003</v>
      </c>
      <c r="GY332">
        <v>30.239139999999999</v>
      </c>
      <c r="GZ332" s="1">
        <v>2.1107839999999999E-2</v>
      </c>
      <c r="HA332">
        <v>6.7939049999999996</v>
      </c>
      <c r="HB332">
        <v>0.65094129999999994</v>
      </c>
      <c r="HC332">
        <v>30.248329999999999</v>
      </c>
      <c r="HD332" s="1">
        <v>1.903701E-2</v>
      </c>
      <c r="HE332">
        <v>6.1382519999999996</v>
      </c>
      <c r="HF332">
        <v>0.64874449999999995</v>
      </c>
      <c r="HG332">
        <v>29.613910000000001</v>
      </c>
      <c r="HH332" s="1">
        <v>1.7174430000000001E-2</v>
      </c>
      <c r="HI332">
        <v>5.5460409999999998</v>
      </c>
      <c r="HJ332">
        <v>0.64653179999999999</v>
      </c>
      <c r="HK332">
        <v>28.961960000000001</v>
      </c>
      <c r="HL332" s="1">
        <v>1.549532E-2</v>
      </c>
      <c r="HM332">
        <v>5.0127969999999999</v>
      </c>
      <c r="HN332">
        <v>0.64451150000000001</v>
      </c>
      <c r="HO332">
        <v>28.502759999999999</v>
      </c>
      <c r="HP332" s="1">
        <v>1.398051E-2</v>
      </c>
      <c r="HQ332">
        <v>4.5310959999999998</v>
      </c>
      <c r="HR332">
        <v>0.64276149999999999</v>
      </c>
      <c r="HS332">
        <v>28.573340000000002</v>
      </c>
      <c r="HT332" s="1">
        <v>1.2620930000000001E-2</v>
      </c>
      <c r="HU332">
        <v>4.0968049999999998</v>
      </c>
      <c r="HV332">
        <v>0.64118059999999999</v>
      </c>
      <c r="HW332">
        <v>29.10369</v>
      </c>
      <c r="HX332" s="1">
        <v>1.139161E-2</v>
      </c>
      <c r="HY332">
        <v>3.703478</v>
      </c>
      <c r="HZ332">
        <v>0.6398566</v>
      </c>
      <c r="IA332">
        <v>29.488309999999998</v>
      </c>
      <c r="IB332" s="1">
        <v>1.027811E-2</v>
      </c>
      <c r="IC332">
        <v>3.3459599999999998</v>
      </c>
      <c r="ID332">
        <v>0.63868860000000005</v>
      </c>
      <c r="IE332">
        <v>29.775690000000001</v>
      </c>
      <c r="IF332" s="1">
        <v>9.2631039999999994E-3</v>
      </c>
      <c r="IG332">
        <v>3.0195249999999998</v>
      </c>
      <c r="IH332">
        <v>0.63771869999999997</v>
      </c>
      <c r="II332">
        <v>29.67136</v>
      </c>
      <c r="IJ332" s="1">
        <v>8.3335879999999994E-3</v>
      </c>
      <c r="IK332">
        <v>2.7199390000000001</v>
      </c>
      <c r="IL332">
        <v>0.63692300000000002</v>
      </c>
      <c r="IM332">
        <v>29.092300000000002</v>
      </c>
      <c r="IN332" s="1">
        <v>7.4792749999999996E-3</v>
      </c>
      <c r="IO332">
        <v>2.443619</v>
      </c>
      <c r="IP332">
        <v>0.63627420000000001</v>
      </c>
      <c r="IQ332">
        <v>28.50028</v>
      </c>
      <c r="IR332" s="1">
        <v>6.6872909999999997E-3</v>
      </c>
      <c r="IS332">
        <v>2.1868949999999998</v>
      </c>
      <c r="IT332">
        <v>0.63557149999999996</v>
      </c>
      <c r="IU332">
        <v>28.24783</v>
      </c>
      <c r="IV332" s="1">
        <v>5.9487380000000003E-3</v>
      </c>
      <c r="IW332">
        <v>1.947255</v>
      </c>
      <c r="IX332">
        <v>0.63498690000000002</v>
      </c>
      <c r="IY332">
        <v>28.96219</v>
      </c>
      <c r="IZ332" s="1">
        <v>5.2519309999999996E-3</v>
      </c>
      <c r="JA332">
        <v>1.721095</v>
      </c>
      <c r="JB332">
        <v>0.63449129999999998</v>
      </c>
      <c r="JC332">
        <v>30.00787</v>
      </c>
      <c r="JD332" s="1">
        <v>4.5845269999999997E-3</v>
      </c>
      <c r="JE332">
        <v>1.504022</v>
      </c>
      <c r="JF332">
        <v>0.63410710000000003</v>
      </c>
      <c r="JG332">
        <v>31.023219999999998</v>
      </c>
      <c r="JH332" s="1">
        <v>3.9357350000000001E-3</v>
      </c>
      <c r="JI332">
        <v>1.2928519999999999</v>
      </c>
      <c r="JJ332">
        <v>0.63379430000000003</v>
      </c>
      <c r="JK332">
        <v>31.539259999999999</v>
      </c>
      <c r="JL332" s="1">
        <v>3.3084149999999999E-3</v>
      </c>
      <c r="JM332">
        <v>1.0882639999999999</v>
      </c>
      <c r="JN332">
        <v>0.63352640000000005</v>
      </c>
      <c r="JO332">
        <v>31.526</v>
      </c>
      <c r="JP332" s="1">
        <v>2.7214679999999999E-3</v>
      </c>
      <c r="JQ332">
        <v>0.89625370000000004</v>
      </c>
      <c r="JR332">
        <v>0.6333027</v>
      </c>
      <c r="JS332">
        <v>30.854880000000001</v>
      </c>
      <c r="JT332" s="1">
        <v>2.20206E-3</v>
      </c>
      <c r="JU332">
        <v>0.72574700000000003</v>
      </c>
      <c r="JV332">
        <v>0.63309479999999996</v>
      </c>
      <c r="JW332">
        <v>30.067039999999999</v>
      </c>
      <c r="JX332" s="1">
        <v>1.77301E-3</v>
      </c>
      <c r="JY332">
        <v>0.58435740000000003</v>
      </c>
      <c r="JZ332">
        <v>0.63290769999999996</v>
      </c>
      <c r="KA332">
        <v>29.43338</v>
      </c>
      <c r="KB332" s="1">
        <v>1.4418619999999999E-3</v>
      </c>
      <c r="KC332">
        <v>0.47491939999999999</v>
      </c>
      <c r="KD332">
        <v>0.63272039999999996</v>
      </c>
      <c r="KE332">
        <v>29.570250000000001</v>
      </c>
      <c r="KF332" s="1">
        <v>1.2000400000000001E-3</v>
      </c>
      <c r="KG332">
        <v>0.39482869999999998</v>
      </c>
      <c r="KH332">
        <v>0.6325134</v>
      </c>
      <c r="KI332">
        <v>29.933309999999999</v>
      </c>
      <c r="KJ332" s="1">
        <v>1.0288369999999999E-3</v>
      </c>
      <c r="KK332">
        <v>0.33802690000000002</v>
      </c>
      <c r="KL332">
        <v>0.63231689999999996</v>
      </c>
      <c r="KM332">
        <v>30.393599999999999</v>
      </c>
      <c r="KN332" s="1">
        <v>9.0658579999999996E-4</v>
      </c>
      <c r="KO332">
        <v>0.29754700000000001</v>
      </c>
      <c r="KP332">
        <v>0.63211700000000004</v>
      </c>
      <c r="KQ332">
        <v>30.835080000000001</v>
      </c>
      <c r="KR332" s="1">
        <v>8.1586479999999997E-4</v>
      </c>
      <c r="KS332">
        <v>0.26756239999999998</v>
      </c>
      <c r="KT332">
        <v>0.63190440000000003</v>
      </c>
      <c r="KU332">
        <v>30.70195</v>
      </c>
      <c r="KV332" s="1">
        <v>7.4472779999999999E-4</v>
      </c>
      <c r="KW332">
        <v>0.2441284</v>
      </c>
      <c r="KX332">
        <v>0.63166860000000002</v>
      </c>
      <c r="KY332">
        <v>30.11149</v>
      </c>
      <c r="KZ332" s="1">
        <v>6.8672749999999999E-4</v>
      </c>
      <c r="LA332">
        <v>0.22504859999999999</v>
      </c>
      <c r="LB332">
        <v>0.6314554</v>
      </c>
      <c r="LC332">
        <v>29.431930000000001</v>
      </c>
      <c r="LD332" s="1">
        <v>6.3852310000000003E-4</v>
      </c>
      <c r="LE332">
        <v>0.20920250000000001</v>
      </c>
      <c r="LF332">
        <v>0.63120540000000003</v>
      </c>
      <c r="LG332">
        <v>28.969519999999999</v>
      </c>
      <c r="LH332" s="1">
        <v>5.9826189999999998E-4</v>
      </c>
      <c r="LI332">
        <v>0.19596369999999999</v>
      </c>
      <c r="LJ332">
        <v>0.6309863</v>
      </c>
      <c r="LK332">
        <v>29.227640000000001</v>
      </c>
      <c r="LL332" s="1">
        <v>5.6444619999999998E-4</v>
      </c>
      <c r="LM332">
        <v>0.18485670000000001</v>
      </c>
      <c r="LN332">
        <v>0.63073460000000003</v>
      </c>
      <c r="LO332">
        <v>29.824639999999999</v>
      </c>
      <c r="LP332" s="1">
        <v>5.3586539999999998E-4</v>
      </c>
      <c r="LQ332">
        <v>0.1754867</v>
      </c>
      <c r="LR332">
        <v>0.63049690000000003</v>
      </c>
      <c r="LS332">
        <v>30.571090000000002</v>
      </c>
      <c r="LT332" s="1">
        <v>5.1152130000000002E-4</v>
      </c>
      <c r="LU332">
        <v>0.1675036</v>
      </c>
      <c r="LV332">
        <v>0.63027420000000001</v>
      </c>
      <c r="LW332">
        <v>31.158740000000002</v>
      </c>
      <c r="LX332" s="1">
        <v>4.9049219999999999E-4</v>
      </c>
      <c r="LY332">
        <v>0.16060389999999999</v>
      </c>
      <c r="LZ332">
        <v>0.63006039999999996</v>
      </c>
      <c r="MA332">
        <v>31.29139</v>
      </c>
      <c r="MB332" s="1">
        <v>4.711971E-4</v>
      </c>
      <c r="MC332">
        <v>0.15450030000000001</v>
      </c>
      <c r="MD332">
        <v>0.62987700000000002</v>
      </c>
      <c r="ME332">
        <v>30.759209999999999</v>
      </c>
      <c r="MF332" s="1">
        <v>4.524493E-4</v>
      </c>
      <c r="MG332">
        <v>0.14888499999999999</v>
      </c>
      <c r="MH332">
        <v>0.62969830000000004</v>
      </c>
      <c r="MI332">
        <v>30.058859999999999</v>
      </c>
      <c r="MJ332" s="1">
        <v>4.3454620000000002E-4</v>
      </c>
      <c r="MK332">
        <v>0.14349020000000001</v>
      </c>
      <c r="ML332">
        <v>0.62953510000000001</v>
      </c>
      <c r="MM332">
        <v>29.43365</v>
      </c>
      <c r="MN332" s="1">
        <v>4.1701969999999999E-4</v>
      </c>
      <c r="MO332">
        <v>0.13815740000000001</v>
      </c>
      <c r="MP332">
        <v>0.62938689999999997</v>
      </c>
      <c r="MQ332">
        <v>29.562999999999999</v>
      </c>
      <c r="MR332" s="1">
        <v>3.9960670000000002E-4</v>
      </c>
      <c r="MS332">
        <v>0.13281109999999999</v>
      </c>
      <c r="MT332">
        <v>0.62927409999999995</v>
      </c>
      <c r="MU332">
        <v>29.67287</v>
      </c>
      <c r="MV332" s="1">
        <v>3.8231410000000001E-4</v>
      </c>
      <c r="MW332">
        <v>0.1274496</v>
      </c>
      <c r="MX332">
        <v>0.62918940000000001</v>
      </c>
      <c r="MY332">
        <v>29.665749999999999</v>
      </c>
      <c r="MZ332" s="1">
        <v>3.6529020000000001E-4</v>
      </c>
      <c r="NA332">
        <v>0.1221127</v>
      </c>
      <c r="NB332">
        <v>0.62911510000000004</v>
      </c>
      <c r="NC332">
        <v>29.662489999999998</v>
      </c>
      <c r="ND332" s="1">
        <v>3.4867840000000003E-4</v>
      </c>
      <c r="NE332">
        <v>0.1168664</v>
      </c>
      <c r="NF332">
        <v>0.62905809999999995</v>
      </c>
      <c r="NG332">
        <v>29.60324</v>
      </c>
      <c r="NH332" s="1">
        <v>3.3253299999999998E-4</v>
      </c>
      <c r="NI332">
        <v>0.1117349</v>
      </c>
      <c r="NJ332">
        <v>0.62900500000000004</v>
      </c>
      <c r="NK332">
        <v>29.159949999999998</v>
      </c>
      <c r="NL332" s="1">
        <v>3.169809E-4</v>
      </c>
      <c r="NM332">
        <v>0.1067681</v>
      </c>
      <c r="NN332">
        <v>0.62895749999999995</v>
      </c>
      <c r="NO332">
        <v>28.656220000000001</v>
      </c>
      <c r="NP332" s="1">
        <v>3.0212130000000002E-4</v>
      </c>
      <c r="NQ332">
        <v>0.101994</v>
      </c>
      <c r="NR332">
        <v>0.62893460000000001</v>
      </c>
      <c r="NS332">
        <v>28.285119999999999</v>
      </c>
      <c r="NT332" s="1">
        <v>2.8798620000000002E-4</v>
      </c>
      <c r="NU332">
        <v>9.7430260000000005E-2</v>
      </c>
      <c r="NV332">
        <v>0.62887970000000004</v>
      </c>
      <c r="NW332">
        <v>28.75254</v>
      </c>
      <c r="NX332" s="1">
        <v>2.7454770000000001E-4</v>
      </c>
      <c r="NY332">
        <v>9.3075229999999995E-2</v>
      </c>
      <c r="NZ332">
        <v>0.62886549999999997</v>
      </c>
      <c r="OA332">
        <v>29.498809999999999</v>
      </c>
      <c r="OB332" s="1">
        <v>2.6166710000000002E-4</v>
      </c>
      <c r="OC332">
        <v>8.8880580000000001E-2</v>
      </c>
      <c r="OD332">
        <v>0.62885159999999996</v>
      </c>
      <c r="OE332">
        <v>30.046029999999998</v>
      </c>
      <c r="OF332" s="1">
        <v>2.491692E-4</v>
      </c>
      <c r="OG332">
        <v>8.4804950000000004E-2</v>
      </c>
      <c r="OH332">
        <v>0.62884399999999996</v>
      </c>
      <c r="OI332">
        <v>30.5184</v>
      </c>
      <c r="OJ332" s="1">
        <v>2.370207E-4</v>
      </c>
      <c r="OK332">
        <v>8.0819840000000004E-2</v>
      </c>
    </row>
    <row r="333" spans="1:401" x14ac:dyDescent="0.35">
      <c r="A333">
        <v>339</v>
      </c>
      <c r="B333" t="s">
        <v>4</v>
      </c>
      <c r="C333" t="s">
        <v>181</v>
      </c>
      <c r="D333" t="s">
        <v>339</v>
      </c>
      <c r="E333">
        <v>888.20860000000005</v>
      </c>
      <c r="F333">
        <v>1.036662</v>
      </c>
      <c r="G333">
        <v>24.99408</v>
      </c>
      <c r="H333">
        <v>0</v>
      </c>
      <c r="I333">
        <v>0</v>
      </c>
      <c r="J333">
        <v>1.0339879999999999</v>
      </c>
      <c r="K333">
        <v>25.09526</v>
      </c>
      <c r="L333">
        <v>0</v>
      </c>
      <c r="M333">
        <v>0</v>
      </c>
      <c r="N333">
        <v>1.0313589999999999</v>
      </c>
      <c r="O333">
        <v>25.396350000000002</v>
      </c>
      <c r="P333">
        <v>0</v>
      </c>
      <c r="Q333">
        <v>0</v>
      </c>
      <c r="R333">
        <v>1.0287489999999999</v>
      </c>
      <c r="S333">
        <v>25.419820000000001</v>
      </c>
      <c r="T333">
        <v>0</v>
      </c>
      <c r="U333">
        <v>0</v>
      </c>
      <c r="V333">
        <v>1.0261420000000001</v>
      </c>
      <c r="W333">
        <v>25.052949999999999</v>
      </c>
      <c r="X333">
        <v>0</v>
      </c>
      <c r="Y333">
        <v>0</v>
      </c>
      <c r="Z333">
        <v>1.023552</v>
      </c>
      <c r="AA333">
        <v>24.692679999999999</v>
      </c>
      <c r="AB333">
        <v>0</v>
      </c>
      <c r="AC333">
        <v>0</v>
      </c>
      <c r="AD333">
        <v>1.0209109999999999</v>
      </c>
      <c r="AE333">
        <v>24.280339999999999</v>
      </c>
      <c r="AF333">
        <v>0</v>
      </c>
      <c r="AG333">
        <v>0</v>
      </c>
      <c r="AH333">
        <v>1.018419</v>
      </c>
      <c r="AI333">
        <v>24.44436</v>
      </c>
      <c r="AJ333">
        <v>0</v>
      </c>
      <c r="AK333">
        <v>0</v>
      </c>
      <c r="AL333">
        <v>1.0162040000000001</v>
      </c>
      <c r="AM333">
        <v>24.88682</v>
      </c>
      <c r="AN333">
        <v>0</v>
      </c>
      <c r="AO333">
        <v>0</v>
      </c>
      <c r="AP333">
        <v>1.013879</v>
      </c>
      <c r="AQ333">
        <v>25.408449999999998</v>
      </c>
      <c r="AR333">
        <v>0</v>
      </c>
      <c r="AS333">
        <v>0</v>
      </c>
      <c r="AT333">
        <v>1.0114110000000001</v>
      </c>
      <c r="AU333">
        <v>25.938690000000001</v>
      </c>
      <c r="AV333">
        <v>0</v>
      </c>
      <c r="AW333">
        <v>0</v>
      </c>
      <c r="AX333">
        <v>1.0086889999999999</v>
      </c>
      <c r="AY333">
        <v>25.988949999999999</v>
      </c>
      <c r="AZ333">
        <v>0</v>
      </c>
      <c r="BA333">
        <v>0</v>
      </c>
      <c r="BB333">
        <v>1.0058510000000001</v>
      </c>
      <c r="BC333">
        <v>25.83249</v>
      </c>
      <c r="BD333">
        <v>0</v>
      </c>
      <c r="BE333">
        <v>0</v>
      </c>
      <c r="BF333">
        <v>1.0028630000000001</v>
      </c>
      <c r="BG333">
        <v>25.616029999999999</v>
      </c>
      <c r="BH333">
        <v>0</v>
      </c>
      <c r="BI333">
        <v>0</v>
      </c>
      <c r="BJ333">
        <v>0.9997741</v>
      </c>
      <c r="BK333">
        <v>25.4802</v>
      </c>
      <c r="BL333">
        <v>0</v>
      </c>
      <c r="BM333">
        <v>0</v>
      </c>
      <c r="BN333">
        <v>0.99712999999999996</v>
      </c>
      <c r="BO333">
        <v>25.996169999999999</v>
      </c>
      <c r="BP333">
        <v>0</v>
      </c>
      <c r="BQ333">
        <v>0</v>
      </c>
      <c r="BR333">
        <v>0.99459439999999999</v>
      </c>
      <c r="BS333">
        <v>26.52561</v>
      </c>
      <c r="BT333">
        <v>8.3742710000000004E-29</v>
      </c>
      <c r="BU333">
        <v>2.3183350000000001E-26</v>
      </c>
      <c r="BV333">
        <v>0.99222600000000005</v>
      </c>
      <c r="BW333">
        <v>27.130130000000001</v>
      </c>
      <c r="BX333" s="1">
        <v>3.2168819999999998E-21</v>
      </c>
      <c r="BY333" s="1">
        <v>7.6615360000000002E-19</v>
      </c>
      <c r="BZ333">
        <v>0.98977119999999996</v>
      </c>
      <c r="CA333">
        <v>27.637339999999998</v>
      </c>
      <c r="CB333" s="1">
        <v>8.4924840000000005E-14</v>
      </c>
      <c r="CC333" s="1">
        <v>1.727307E-11</v>
      </c>
      <c r="CD333">
        <v>0.98724080000000003</v>
      </c>
      <c r="CE333">
        <v>27.66836</v>
      </c>
      <c r="CF333" s="1">
        <v>1.3937760000000001E-9</v>
      </c>
      <c r="CG333" s="1">
        <v>3.0994770000000001E-7</v>
      </c>
      <c r="CH333">
        <v>0.98484550000000004</v>
      </c>
      <c r="CI333">
        <v>27.346360000000001</v>
      </c>
      <c r="CJ333" s="1">
        <v>1.1041459999999999E-6</v>
      </c>
      <c r="CK333" s="1">
        <v>2.5802559999999998E-4</v>
      </c>
      <c r="CL333">
        <v>0.98227580000000003</v>
      </c>
      <c r="CM333">
        <v>27.065180000000002</v>
      </c>
      <c r="CN333" s="1">
        <v>1.7863349999999999E-4</v>
      </c>
      <c r="CO333" s="1">
        <v>4.3286129999999999E-2</v>
      </c>
      <c r="CP333">
        <v>0.97945360000000004</v>
      </c>
      <c r="CQ333">
        <v>26.928159999999998</v>
      </c>
      <c r="CR333" s="1">
        <v>9.2143439999999993E-3</v>
      </c>
      <c r="CS333" s="1">
        <v>2.3020399999999999</v>
      </c>
      <c r="CT333">
        <v>0.9762402</v>
      </c>
      <c r="CU333">
        <v>27.223369999999999</v>
      </c>
      <c r="CV333" s="1">
        <v>0.19184229999999999</v>
      </c>
      <c r="CW333" s="1">
        <v>49.250529999999998</v>
      </c>
      <c r="CX333">
        <v>0.97269059999999996</v>
      </c>
      <c r="CY333">
        <v>27.187139999999999</v>
      </c>
      <c r="CZ333" s="1">
        <v>1.8883350000000001</v>
      </c>
      <c r="DA333" s="1">
        <v>496.3691</v>
      </c>
      <c r="DB333">
        <v>0.96877829999999998</v>
      </c>
      <c r="DC333">
        <v>27.566970000000001</v>
      </c>
      <c r="DD333" s="1">
        <v>9.8419059999999998</v>
      </c>
      <c r="DE333">
        <v>2645.69</v>
      </c>
      <c r="DF333">
        <v>0.96433999999999997</v>
      </c>
      <c r="DG333">
        <v>27.944980000000001</v>
      </c>
      <c r="DH333" s="1">
        <v>29.791409999999999</v>
      </c>
      <c r="DI333">
        <v>8174.4380000000001</v>
      </c>
      <c r="DJ333">
        <v>0.96003300000000003</v>
      </c>
      <c r="DK333">
        <v>27.940729999999999</v>
      </c>
      <c r="DL333">
        <v>56.422539999999998</v>
      </c>
      <c r="DM333">
        <v>15774.03</v>
      </c>
      <c r="DN333">
        <v>0.95533880000000004</v>
      </c>
      <c r="DO333">
        <v>27.84102</v>
      </c>
      <c r="DP333">
        <v>71.225359999999995</v>
      </c>
      <c r="DQ333">
        <v>20258.36</v>
      </c>
      <c r="DR333">
        <v>0.95099149999999999</v>
      </c>
      <c r="DS333">
        <v>27.70111</v>
      </c>
      <c r="DT333">
        <v>63.219410000000003</v>
      </c>
      <c r="DU333">
        <v>18267.349999999999</v>
      </c>
      <c r="DV333">
        <v>0.9459398</v>
      </c>
      <c r="DW333">
        <v>27.62623</v>
      </c>
      <c r="DX333">
        <v>41.322110000000002</v>
      </c>
      <c r="DY333">
        <v>12122.33</v>
      </c>
      <c r="DZ333">
        <v>0.94066839999999996</v>
      </c>
      <c r="EA333">
        <v>28.163250000000001</v>
      </c>
      <c r="EB333">
        <v>20.7394</v>
      </c>
      <c r="EC333">
        <v>6170.11</v>
      </c>
      <c r="ED333">
        <v>0.93471709999999997</v>
      </c>
      <c r="EE333">
        <v>28.80397</v>
      </c>
      <c r="EF333">
        <v>8.3019960000000008</v>
      </c>
      <c r="EG333">
        <v>2504.701</v>
      </c>
      <c r="EH333">
        <v>0.92941609999999997</v>
      </c>
      <c r="EI333">
        <v>29.408660000000001</v>
      </c>
      <c r="EJ333">
        <v>2.7655970000000001</v>
      </c>
      <c r="EK333">
        <v>843.95770000000005</v>
      </c>
      <c r="EL333">
        <v>0.92385289999999998</v>
      </c>
      <c r="EM333">
        <v>29.966989999999999</v>
      </c>
      <c r="EN333">
        <v>0.81336900000000001</v>
      </c>
      <c r="EO333">
        <v>250.45490000000001</v>
      </c>
      <c r="EP333">
        <v>0.91821750000000002</v>
      </c>
      <c r="EQ333">
        <v>29.96733</v>
      </c>
      <c r="ER333">
        <v>0.2439366</v>
      </c>
      <c r="ES333">
        <v>75.186000000000007</v>
      </c>
      <c r="ET333">
        <v>0.91270879999999999</v>
      </c>
      <c r="EU333">
        <v>29.565899999999999</v>
      </c>
      <c r="EV333">
        <v>0.10187209999999999</v>
      </c>
      <c r="EW333">
        <v>31.008479999999999</v>
      </c>
      <c r="EX333">
        <v>0.90769120000000003</v>
      </c>
      <c r="EY333">
        <v>29.27122</v>
      </c>
      <c r="EZ333">
        <v>7.0598910000000001E-2</v>
      </c>
      <c r="FA333">
        <v>21.25339</v>
      </c>
      <c r="FB333">
        <v>0.90264200000000006</v>
      </c>
      <c r="FC333">
        <v>29.029610000000002</v>
      </c>
      <c r="FD333">
        <v>6.3611849999999998E-2</v>
      </c>
      <c r="FE333">
        <v>19.15147</v>
      </c>
      <c r="FF333">
        <v>0.89721200000000001</v>
      </c>
      <c r="FG333">
        <v>29.172080000000001</v>
      </c>
      <c r="FH333">
        <v>6.03473E-2</v>
      </c>
      <c r="FI333">
        <v>18.262049999999999</v>
      </c>
      <c r="FJ333">
        <v>0.89164270000000001</v>
      </c>
      <c r="FK333">
        <v>29.327269999999999</v>
      </c>
      <c r="FL333">
        <v>5.6794980000000002E-2</v>
      </c>
      <c r="FM333">
        <v>17.292929999999998</v>
      </c>
      <c r="FN333">
        <v>0.88626510000000003</v>
      </c>
      <c r="FO333">
        <v>29.218969999999999</v>
      </c>
      <c r="FP333">
        <v>5.266005E-2</v>
      </c>
      <c r="FQ333">
        <v>16.13157</v>
      </c>
      <c r="FR333">
        <v>0.88081849999999995</v>
      </c>
      <c r="FS333">
        <v>28.976299999999998</v>
      </c>
      <c r="FT333">
        <v>4.8217929999999999E-2</v>
      </c>
      <c r="FU333">
        <v>14.858510000000001</v>
      </c>
      <c r="FV333">
        <v>0.87512210000000001</v>
      </c>
      <c r="FW333">
        <v>28.499929999999999</v>
      </c>
      <c r="FX333">
        <v>4.3791620000000003E-2</v>
      </c>
      <c r="FY333">
        <v>13.577249999999999</v>
      </c>
      <c r="FZ333">
        <v>0.86980170000000001</v>
      </c>
      <c r="GA333">
        <v>27.987200000000001</v>
      </c>
      <c r="GB333" s="1">
        <v>3.9611460000000001E-2</v>
      </c>
      <c r="GC333">
        <v>12.351699999999999</v>
      </c>
      <c r="GD333">
        <v>0.86525790000000002</v>
      </c>
      <c r="GE333">
        <v>27.611059999999998</v>
      </c>
      <c r="GF333" s="1">
        <v>3.5736560000000001E-2</v>
      </c>
      <c r="GG333">
        <v>11.197609999999999</v>
      </c>
      <c r="GH333">
        <v>0.86074050000000002</v>
      </c>
      <c r="GI333">
        <v>27.503779999999999</v>
      </c>
      <c r="GJ333" s="1">
        <v>3.2196879999999997E-2</v>
      </c>
      <c r="GK333">
        <v>10.137130000000001</v>
      </c>
      <c r="GL333">
        <v>0.85608609999999996</v>
      </c>
      <c r="GM333">
        <v>28.07516</v>
      </c>
      <c r="GN333" s="1">
        <v>2.90137E-2</v>
      </c>
      <c r="GO333">
        <v>9.1809510000000003</v>
      </c>
      <c r="GP333">
        <v>0.85176719999999995</v>
      </c>
      <c r="GQ333">
        <v>28.86393</v>
      </c>
      <c r="GR333" s="1">
        <v>2.616661E-2</v>
      </c>
      <c r="GS333">
        <v>8.3177669999999999</v>
      </c>
      <c r="GT333">
        <v>0.84756849999999995</v>
      </c>
      <c r="GU333">
        <v>29.69294</v>
      </c>
      <c r="GV333">
        <v>2.361748E-2</v>
      </c>
      <c r="GW333">
        <v>7.5412020000000002</v>
      </c>
      <c r="GX333">
        <v>0.84329810000000005</v>
      </c>
      <c r="GY333">
        <v>30.234359999999999</v>
      </c>
      <c r="GZ333" s="1">
        <v>2.130978E-2</v>
      </c>
      <c r="HA333">
        <v>6.8381610000000004</v>
      </c>
      <c r="HB333">
        <v>0.83901409999999998</v>
      </c>
      <c r="HC333">
        <v>30.263590000000001</v>
      </c>
      <c r="HD333" s="1">
        <v>1.9220129999999998E-2</v>
      </c>
      <c r="HE333">
        <v>6.2004669999999997</v>
      </c>
      <c r="HF333">
        <v>0.83497290000000002</v>
      </c>
      <c r="HG333">
        <v>29.64282</v>
      </c>
      <c r="HH333" s="1">
        <v>1.7338949999999999E-2</v>
      </c>
      <c r="HI333">
        <v>5.6233940000000002</v>
      </c>
      <c r="HJ333">
        <v>0.83100640000000003</v>
      </c>
      <c r="HK333">
        <v>28.988669999999999</v>
      </c>
      <c r="HL333" s="1">
        <v>1.564376E-2</v>
      </c>
      <c r="HM333">
        <v>5.1013710000000003</v>
      </c>
      <c r="HN333">
        <v>0.82740689999999995</v>
      </c>
      <c r="HO333">
        <v>28.52167</v>
      </c>
      <c r="HP333" s="1">
        <v>1.411455E-2</v>
      </c>
      <c r="HQ333">
        <v>4.6266480000000003</v>
      </c>
      <c r="HR333">
        <v>0.82423590000000002</v>
      </c>
      <c r="HS333">
        <v>28.573180000000001</v>
      </c>
      <c r="HT333" s="1">
        <v>1.2741890000000001E-2</v>
      </c>
      <c r="HU333">
        <v>4.1961199999999996</v>
      </c>
      <c r="HV333">
        <v>0.82141070000000005</v>
      </c>
      <c r="HW333">
        <v>29.09216</v>
      </c>
      <c r="HX333" s="1">
        <v>1.150113E-2</v>
      </c>
      <c r="HY333">
        <v>3.8038699999999999</v>
      </c>
      <c r="HZ333">
        <v>0.81898340000000003</v>
      </c>
      <c r="IA333">
        <v>29.47954</v>
      </c>
      <c r="IB333" s="1">
        <v>1.0377900000000001E-2</v>
      </c>
      <c r="IC333">
        <v>3.4453969999999998</v>
      </c>
      <c r="ID333">
        <v>0.81691740000000002</v>
      </c>
      <c r="IE333">
        <v>29.773040000000002</v>
      </c>
      <c r="IF333" s="1">
        <v>9.3542590000000002E-3</v>
      </c>
      <c r="IG333">
        <v>3.1161789999999998</v>
      </c>
      <c r="IH333">
        <v>0.81514109999999995</v>
      </c>
      <c r="II333">
        <v>29.692350000000001</v>
      </c>
      <c r="IJ333" s="1">
        <v>8.4172819999999999E-3</v>
      </c>
      <c r="IK333">
        <v>2.8126060000000002</v>
      </c>
      <c r="IL333">
        <v>0.81368079999999998</v>
      </c>
      <c r="IM333">
        <v>29.1248</v>
      </c>
      <c r="IN333" s="1">
        <v>7.5565620000000002E-3</v>
      </c>
      <c r="IO333">
        <v>2.5314230000000002</v>
      </c>
      <c r="IP333">
        <v>0.81252120000000005</v>
      </c>
      <c r="IQ333">
        <v>28.52515</v>
      </c>
      <c r="IR333" s="1">
        <v>6.7593080000000003E-3</v>
      </c>
      <c r="IS333">
        <v>2.2692009999999998</v>
      </c>
      <c r="IT333">
        <v>0.81162350000000005</v>
      </c>
      <c r="IU333">
        <v>28.259830000000001</v>
      </c>
      <c r="IV333" s="1">
        <v>6.0160589999999998E-3</v>
      </c>
      <c r="IW333">
        <v>2.0233210000000001</v>
      </c>
      <c r="IX333">
        <v>0.81088470000000001</v>
      </c>
      <c r="IY333">
        <v>28.956849999999999</v>
      </c>
      <c r="IZ333" s="1">
        <v>5.3158839999999999E-3</v>
      </c>
      <c r="JA333">
        <v>1.790999</v>
      </c>
      <c r="JB333">
        <v>0.81029649999999998</v>
      </c>
      <c r="JC333">
        <v>29.99192</v>
      </c>
      <c r="JD333" s="1">
        <v>4.6463269999999996E-3</v>
      </c>
      <c r="JE333">
        <v>1.567874</v>
      </c>
      <c r="JF333">
        <v>0.80984029999999996</v>
      </c>
      <c r="JG333">
        <v>31.006160000000001</v>
      </c>
      <c r="JH333" s="1">
        <v>3.995976E-3</v>
      </c>
      <c r="JI333">
        <v>1.3506860000000001</v>
      </c>
      <c r="JJ333">
        <v>0.80947009999999997</v>
      </c>
      <c r="JK333">
        <v>31.532119999999999</v>
      </c>
      <c r="JL333" s="1">
        <v>3.366146E-3</v>
      </c>
      <c r="JM333">
        <v>1.1397010000000001</v>
      </c>
      <c r="JN333">
        <v>0.80913800000000002</v>
      </c>
      <c r="JO333">
        <v>31.550650000000001</v>
      </c>
      <c r="JP333" s="1">
        <v>2.7743770000000002E-3</v>
      </c>
      <c r="JQ333">
        <v>0.94069639999999999</v>
      </c>
      <c r="JR333">
        <v>0.80884590000000001</v>
      </c>
      <c r="JS333">
        <v>30.89809</v>
      </c>
      <c r="JT333" s="1">
        <v>2.2475619999999998E-3</v>
      </c>
      <c r="JU333">
        <v>0.76282749999999999</v>
      </c>
      <c r="JV333">
        <v>0.80863680000000004</v>
      </c>
      <c r="JW333">
        <v>30.117750000000001</v>
      </c>
      <c r="JX333" s="1">
        <v>1.8094579999999999E-3</v>
      </c>
      <c r="JY333">
        <v>0.61428479999999996</v>
      </c>
      <c r="JZ333">
        <v>0.80836260000000004</v>
      </c>
      <c r="KA333">
        <v>29.473990000000001</v>
      </c>
      <c r="KB333" s="1">
        <v>1.469206E-3</v>
      </c>
      <c r="KC333">
        <v>0.49857360000000001</v>
      </c>
      <c r="KD333">
        <v>0.80816259999999995</v>
      </c>
      <c r="KE333">
        <v>29.597950000000001</v>
      </c>
      <c r="KF333" s="1">
        <v>1.219672E-3</v>
      </c>
      <c r="KG333">
        <v>0.41350759999999998</v>
      </c>
      <c r="KH333">
        <v>0.80791979999999997</v>
      </c>
      <c r="KI333">
        <v>29.944269999999999</v>
      </c>
      <c r="KJ333" s="1">
        <v>1.042695E-3</v>
      </c>
      <c r="KK333">
        <v>0.35306710000000002</v>
      </c>
      <c r="KL333">
        <v>0.80768240000000002</v>
      </c>
      <c r="KM333">
        <v>30.401969999999999</v>
      </c>
      <c r="KN333" s="1">
        <v>9.1660940000000001E-4</v>
      </c>
      <c r="KO333">
        <v>0.31009009999999998</v>
      </c>
      <c r="KP333">
        <v>0.80741039999999997</v>
      </c>
      <c r="KQ333">
        <v>30.836320000000001</v>
      </c>
      <c r="KR333" s="1">
        <v>8.2348899999999995E-4</v>
      </c>
      <c r="KS333">
        <v>0.27840880000000001</v>
      </c>
      <c r="KT333">
        <v>0.80717649999999996</v>
      </c>
      <c r="KU333">
        <v>30.72889</v>
      </c>
      <c r="KV333" s="1">
        <v>7.508409E-4</v>
      </c>
      <c r="KW333">
        <v>0.25377499999999997</v>
      </c>
      <c r="KX333">
        <v>0.80688970000000004</v>
      </c>
      <c r="KY333">
        <v>30.15202</v>
      </c>
      <c r="KZ333" s="1">
        <v>6.9176450000000005E-4</v>
      </c>
      <c r="LA333">
        <v>0.2337745</v>
      </c>
      <c r="LB333">
        <v>0.80662160000000005</v>
      </c>
      <c r="LC333">
        <v>29.471250000000001</v>
      </c>
      <c r="LD333" s="1">
        <v>6.427313E-4</v>
      </c>
      <c r="LE333">
        <v>0.2171912</v>
      </c>
      <c r="LF333">
        <v>0.80634030000000001</v>
      </c>
      <c r="LG333">
        <v>28.998529999999999</v>
      </c>
      <c r="LH333" s="1">
        <v>6.0178360000000004E-4</v>
      </c>
      <c r="LI333">
        <v>0.20333860000000001</v>
      </c>
      <c r="LJ333">
        <v>0.80604629999999999</v>
      </c>
      <c r="LK333">
        <v>29.238250000000001</v>
      </c>
      <c r="LL333" s="1">
        <v>5.6741099999999998E-4</v>
      </c>
      <c r="LM333">
        <v>0.19172620000000001</v>
      </c>
      <c r="LN333">
        <v>0.80575739999999996</v>
      </c>
      <c r="LO333">
        <v>29.818380000000001</v>
      </c>
      <c r="LP333" s="1">
        <v>5.3837850000000001E-4</v>
      </c>
      <c r="LQ333">
        <v>0.18193529999999999</v>
      </c>
      <c r="LR333">
        <v>0.80545710000000004</v>
      </c>
      <c r="LS333">
        <v>30.55481</v>
      </c>
      <c r="LT333" s="1">
        <v>5.1367299999999997E-4</v>
      </c>
      <c r="LU333">
        <v>0.1736057</v>
      </c>
      <c r="LV333">
        <v>0.80520800000000003</v>
      </c>
      <c r="LW333">
        <v>31.14405</v>
      </c>
      <c r="LX333" s="1">
        <v>4.9237100000000002E-4</v>
      </c>
      <c r="LY333">
        <v>0.16641839999999999</v>
      </c>
      <c r="LZ333">
        <v>0.80493749999999997</v>
      </c>
      <c r="MA333">
        <v>31.3033</v>
      </c>
      <c r="MB333" s="1">
        <v>4.728852E-4</v>
      </c>
      <c r="MC333">
        <v>0.160082</v>
      </c>
      <c r="MD333">
        <v>0.8047029</v>
      </c>
      <c r="ME333">
        <v>30.789470000000001</v>
      </c>
      <c r="MF333" s="1">
        <v>4.5402490000000001E-4</v>
      </c>
      <c r="MG333">
        <v>0.15427080000000001</v>
      </c>
      <c r="MH333">
        <v>0.80450849999999996</v>
      </c>
      <c r="MI333">
        <v>30.099889999999998</v>
      </c>
      <c r="MJ333" s="1">
        <v>4.3608420000000001E-4</v>
      </c>
      <c r="MK333">
        <v>0.1487115</v>
      </c>
      <c r="ML333">
        <v>0.80432320000000002</v>
      </c>
      <c r="MM333">
        <v>29.471419999999998</v>
      </c>
      <c r="MN333" s="1">
        <v>4.1854819999999999E-4</v>
      </c>
      <c r="MO333">
        <v>0.1432195</v>
      </c>
      <c r="MP333">
        <v>0.80412470000000003</v>
      </c>
      <c r="MQ333">
        <v>29.584949999999999</v>
      </c>
      <c r="MR333" s="1">
        <v>4.0113289999999999E-4</v>
      </c>
      <c r="MS333">
        <v>0.13771340000000001</v>
      </c>
      <c r="MT333">
        <v>0.80400579999999999</v>
      </c>
      <c r="MU333">
        <v>29.694569999999999</v>
      </c>
      <c r="MV333" s="1">
        <v>3.8383599999999998E-4</v>
      </c>
      <c r="MW333">
        <v>0.13218779999999999</v>
      </c>
      <c r="MX333">
        <v>0.80389889999999997</v>
      </c>
      <c r="MY333">
        <v>29.67632</v>
      </c>
      <c r="MZ333" s="1">
        <v>3.6679719999999999E-4</v>
      </c>
      <c r="NA333">
        <v>0.1266825</v>
      </c>
      <c r="NB333">
        <v>0.80379140000000004</v>
      </c>
      <c r="NC333">
        <v>29.65307</v>
      </c>
      <c r="ND333">
        <v>3.5014639999999999E-4</v>
      </c>
      <c r="NE333">
        <v>0.1212607</v>
      </c>
      <c r="NF333">
        <v>0.80373000000000006</v>
      </c>
      <c r="NG333">
        <v>29.625229999999998</v>
      </c>
      <c r="NH333" s="1">
        <v>3.3396080000000001E-4</v>
      </c>
      <c r="NI333">
        <v>0.11595270000000001</v>
      </c>
      <c r="NJ333">
        <v>0.80366009999999999</v>
      </c>
      <c r="NK333">
        <v>29.19519</v>
      </c>
      <c r="NL333" s="1">
        <v>3.1835750000000002E-4</v>
      </c>
      <c r="NM333">
        <v>0.1108084</v>
      </c>
      <c r="NN333">
        <v>0.80358700000000005</v>
      </c>
      <c r="NO333">
        <v>28.68552</v>
      </c>
      <c r="NP333" s="1">
        <v>3.0343390000000002E-4</v>
      </c>
      <c r="NQ333">
        <v>0.1058583</v>
      </c>
      <c r="NR333">
        <v>0.80353799999999997</v>
      </c>
      <c r="NS333">
        <v>28.305409999999998</v>
      </c>
      <c r="NT333" s="1">
        <v>2.8923810000000002E-4</v>
      </c>
      <c r="NU333">
        <v>0.1011252</v>
      </c>
      <c r="NV333">
        <v>0.80347639999999998</v>
      </c>
      <c r="NW333">
        <v>28.759309999999999</v>
      </c>
      <c r="NX333" s="1">
        <v>2.757406E-4</v>
      </c>
      <c r="NY333">
        <v>9.6605269999999993E-2</v>
      </c>
      <c r="NZ333">
        <v>0.80346839999999997</v>
      </c>
      <c r="OA333">
        <v>29.496400000000001</v>
      </c>
      <c r="OB333" s="1">
        <v>2.6281889999999999E-4</v>
      </c>
      <c r="OC333">
        <v>9.2258199999999999E-2</v>
      </c>
      <c r="OD333">
        <v>0.8034152</v>
      </c>
      <c r="OE333">
        <v>30.044879999999999</v>
      </c>
      <c r="OF333" s="1">
        <v>2.5029220000000001E-4</v>
      </c>
      <c r="OG333">
        <v>8.8038119999999997E-2</v>
      </c>
      <c r="OH333">
        <v>0.80340639999999997</v>
      </c>
      <c r="OI333">
        <v>30.512589999999999</v>
      </c>
      <c r="OJ333" s="1">
        <v>2.3811740000000001E-4</v>
      </c>
      <c r="OK333">
        <v>8.3911600000000003E-2</v>
      </c>
    </row>
    <row r="334" spans="1:401" x14ac:dyDescent="0.35">
      <c r="A334">
        <v>340</v>
      </c>
      <c r="B334" t="s">
        <v>4</v>
      </c>
      <c r="C334" t="s">
        <v>181</v>
      </c>
      <c r="D334" t="s">
        <v>340</v>
      </c>
      <c r="E334">
        <v>875.46789999999999</v>
      </c>
      <c r="F334">
        <v>1.0457639999999999</v>
      </c>
      <c r="G334">
        <v>25.006270000000001</v>
      </c>
      <c r="H334">
        <v>0</v>
      </c>
      <c r="I334">
        <v>0</v>
      </c>
      <c r="J334">
        <v>1.041892</v>
      </c>
      <c r="K334">
        <v>25.100149999999999</v>
      </c>
      <c r="L334">
        <v>0</v>
      </c>
      <c r="M334">
        <v>0</v>
      </c>
      <c r="N334">
        <v>1.038071</v>
      </c>
      <c r="O334">
        <v>25.392399999999999</v>
      </c>
      <c r="P334">
        <v>0</v>
      </c>
      <c r="Q334">
        <v>0</v>
      </c>
      <c r="R334">
        <v>1.034254</v>
      </c>
      <c r="S334">
        <v>25.429510000000001</v>
      </c>
      <c r="T334">
        <v>0</v>
      </c>
      <c r="U334">
        <v>0</v>
      </c>
      <c r="V334">
        <v>1.030451</v>
      </c>
      <c r="W334">
        <v>25.068960000000001</v>
      </c>
      <c r="X334">
        <v>0</v>
      </c>
      <c r="Y334">
        <v>0</v>
      </c>
      <c r="Z334">
        <v>1.0266580000000001</v>
      </c>
      <c r="AA334">
        <v>24.71508</v>
      </c>
      <c r="AB334">
        <v>0</v>
      </c>
      <c r="AC334">
        <v>0</v>
      </c>
      <c r="AD334">
        <v>1.022815</v>
      </c>
      <c r="AE334">
        <v>24.31033</v>
      </c>
      <c r="AF334">
        <v>0</v>
      </c>
      <c r="AG334">
        <v>0</v>
      </c>
      <c r="AH334">
        <v>1.019118</v>
      </c>
      <c r="AI334">
        <v>24.453990000000001</v>
      </c>
      <c r="AJ334">
        <v>0</v>
      </c>
      <c r="AK334">
        <v>0</v>
      </c>
      <c r="AL334">
        <v>1.0157670000000001</v>
      </c>
      <c r="AM334">
        <v>24.893180000000001</v>
      </c>
      <c r="AN334">
        <v>0</v>
      </c>
      <c r="AO334">
        <v>0</v>
      </c>
      <c r="AP334">
        <v>1.0122100000000001</v>
      </c>
      <c r="AQ334">
        <v>25.40973</v>
      </c>
      <c r="AR334">
        <v>0</v>
      </c>
      <c r="AS334">
        <v>0</v>
      </c>
      <c r="AT334">
        <v>1.008567</v>
      </c>
      <c r="AU334">
        <v>25.934979999999999</v>
      </c>
      <c r="AV334">
        <v>0</v>
      </c>
      <c r="AW334">
        <v>0</v>
      </c>
      <c r="AX334">
        <v>1.004664</v>
      </c>
      <c r="AY334">
        <v>25.998940000000001</v>
      </c>
      <c r="AZ334">
        <v>0</v>
      </c>
      <c r="BA334">
        <v>0</v>
      </c>
      <c r="BB334">
        <v>1.000435</v>
      </c>
      <c r="BC334">
        <v>25.845949999999998</v>
      </c>
      <c r="BD334">
        <v>0</v>
      </c>
      <c r="BE334">
        <v>0</v>
      </c>
      <c r="BF334">
        <v>0.99600860000000002</v>
      </c>
      <c r="BG334">
        <v>25.635110000000001</v>
      </c>
      <c r="BH334">
        <v>0</v>
      </c>
      <c r="BI334">
        <v>0</v>
      </c>
      <c r="BJ334">
        <v>0.99142070000000004</v>
      </c>
      <c r="BK334">
        <v>25.495000000000001</v>
      </c>
      <c r="BL334">
        <v>0</v>
      </c>
      <c r="BM334">
        <v>0</v>
      </c>
      <c r="BN334">
        <v>0.9872668</v>
      </c>
      <c r="BO334">
        <v>25.99859</v>
      </c>
      <c r="BP334">
        <v>0</v>
      </c>
      <c r="BQ334">
        <v>0</v>
      </c>
      <c r="BR334">
        <v>0.98329129999999998</v>
      </c>
      <c r="BS334">
        <v>26.527640000000002</v>
      </c>
      <c r="BT334">
        <v>6.4638570000000002E-30</v>
      </c>
      <c r="BU334">
        <v>1.763496E-27</v>
      </c>
      <c r="BV334">
        <v>0.97944869999999995</v>
      </c>
      <c r="BW334">
        <v>27.118559999999999</v>
      </c>
      <c r="BX334">
        <v>2.288844E-21</v>
      </c>
      <c r="BY334" s="1">
        <v>4.9158970000000003E-19</v>
      </c>
      <c r="BZ334">
        <v>0.97546359999999999</v>
      </c>
      <c r="CA334">
        <v>27.62809</v>
      </c>
      <c r="CB334" s="1">
        <v>3.756999E-14</v>
      </c>
      <c r="CC334" s="1">
        <v>6.8992649999999999E-12</v>
      </c>
      <c r="CD334">
        <v>0.97139509999999996</v>
      </c>
      <c r="CE334">
        <v>27.67079</v>
      </c>
      <c r="CF334" s="1">
        <v>8.3682019999999997E-10</v>
      </c>
      <c r="CG334" s="1">
        <v>1.7193959999999999E-7</v>
      </c>
      <c r="CH334">
        <v>0.96740389999999998</v>
      </c>
      <c r="CI334">
        <v>27.356660000000002</v>
      </c>
      <c r="CJ334" s="1">
        <v>7.4606310000000002E-7</v>
      </c>
      <c r="CK334" s="1">
        <v>1.6233440000000001E-4</v>
      </c>
      <c r="CL334">
        <v>0.96326120000000004</v>
      </c>
      <c r="CM334">
        <v>27.0778</v>
      </c>
      <c r="CN334" s="1">
        <v>1.308351E-4</v>
      </c>
      <c r="CO334" s="1">
        <v>2.9676170000000002E-2</v>
      </c>
      <c r="CP334">
        <v>0.95879420000000004</v>
      </c>
      <c r="CQ334">
        <v>26.94304</v>
      </c>
      <c r="CR334" s="1">
        <v>7.1956650000000004E-3</v>
      </c>
      <c r="CS334" s="1">
        <v>1.6905600000000001</v>
      </c>
      <c r="CT334">
        <v>0.95387440000000001</v>
      </c>
      <c r="CU334">
        <v>27.230070000000001</v>
      </c>
      <c r="CV334" s="1">
        <v>0.1581254</v>
      </c>
      <c r="CW334" s="1">
        <v>38.340510000000002</v>
      </c>
      <c r="CX334">
        <v>0.94849079999999997</v>
      </c>
      <c r="CY334">
        <v>27.196760000000001</v>
      </c>
      <c r="CZ334" s="1">
        <v>1.631097</v>
      </c>
      <c r="DA334" s="1">
        <v>406.61930000000001</v>
      </c>
      <c r="DB334">
        <v>0.94257369999999996</v>
      </c>
      <c r="DC334">
        <v>27.558160000000001</v>
      </c>
      <c r="DD334" s="1">
        <v>8.8595980000000001</v>
      </c>
      <c r="DE334">
        <v>2267.71</v>
      </c>
      <c r="DF334">
        <v>0.9359788</v>
      </c>
      <c r="DG334">
        <v>27.937799999999999</v>
      </c>
      <c r="DH334" s="1">
        <v>27.820609999999999</v>
      </c>
      <c r="DI334">
        <v>7295.9979999999996</v>
      </c>
      <c r="DJ334">
        <v>0.92908469999999999</v>
      </c>
      <c r="DK334">
        <v>27.935939999999999</v>
      </c>
      <c r="DL334">
        <v>54.449939999999998</v>
      </c>
      <c r="DM334">
        <v>14618.36</v>
      </c>
      <c r="DN334">
        <v>0.92169140000000005</v>
      </c>
      <c r="DO334">
        <v>27.82818</v>
      </c>
      <c r="DP334">
        <v>70.797089999999997</v>
      </c>
      <c r="DQ334">
        <v>19430.580000000002</v>
      </c>
      <c r="DR334">
        <v>0.91421909999999995</v>
      </c>
      <c r="DS334">
        <v>27.706420000000001</v>
      </c>
      <c r="DT334">
        <v>64.537670000000006</v>
      </c>
      <c r="DU334">
        <v>18084.37</v>
      </c>
      <c r="DV334">
        <v>0.90603049999999996</v>
      </c>
      <c r="DW334">
        <v>27.632560000000002</v>
      </c>
      <c r="DX334">
        <v>43.209969999999998</v>
      </c>
      <c r="DY334">
        <v>12350.73</v>
      </c>
      <c r="DZ334">
        <v>0.89754270000000003</v>
      </c>
      <c r="EA334">
        <v>28.160060000000001</v>
      </c>
      <c r="EB334">
        <v>22.16132</v>
      </c>
      <c r="EC334">
        <v>6452.5519999999997</v>
      </c>
      <c r="ED334">
        <v>0.88800290000000004</v>
      </c>
      <c r="EE334">
        <v>28.800540000000002</v>
      </c>
      <c r="EF334">
        <v>9.0423109999999998</v>
      </c>
      <c r="EG334">
        <v>2680.665</v>
      </c>
      <c r="EH334">
        <v>0.87895190000000001</v>
      </c>
      <c r="EI334">
        <v>29.401710000000001</v>
      </c>
      <c r="EJ334">
        <v>3.0605099999999998</v>
      </c>
      <c r="EK334">
        <v>921.05</v>
      </c>
      <c r="EL334">
        <v>0.86966750000000004</v>
      </c>
      <c r="EM334">
        <v>29.959810000000001</v>
      </c>
      <c r="EN334">
        <v>0.90831459999999997</v>
      </c>
      <c r="EO334">
        <v>276.46980000000002</v>
      </c>
      <c r="EP334">
        <v>0.86026999999999998</v>
      </c>
      <c r="EQ334">
        <v>29.97608</v>
      </c>
      <c r="ER334">
        <v>0.26968019999999998</v>
      </c>
      <c r="ES334">
        <v>82.022800000000004</v>
      </c>
      <c r="ET334">
        <v>0.85106479999999995</v>
      </c>
      <c r="EU334">
        <v>29.57348</v>
      </c>
      <c r="EV334">
        <v>0.1079275</v>
      </c>
      <c r="EW334">
        <v>32.091650000000001</v>
      </c>
      <c r="EX334">
        <v>0.8424391</v>
      </c>
      <c r="EY334">
        <v>29.27956</v>
      </c>
      <c r="EZ334">
        <v>7.1884020000000007E-2</v>
      </c>
      <c r="FA334">
        <v>20.869350000000001</v>
      </c>
      <c r="FB334">
        <v>0.83377999999999997</v>
      </c>
      <c r="FC334">
        <v>29.049969999999998</v>
      </c>
      <c r="FD334">
        <v>6.3960279999999994E-2</v>
      </c>
      <c r="FE334">
        <v>18.47166</v>
      </c>
      <c r="FF334">
        <v>0.82488519999999999</v>
      </c>
      <c r="FG334">
        <v>29.179580000000001</v>
      </c>
      <c r="FH334">
        <v>6.061511E-2</v>
      </c>
      <c r="FI334">
        <v>17.574909999999999</v>
      </c>
      <c r="FJ334">
        <v>0.81586320000000001</v>
      </c>
      <c r="FK334">
        <v>29.343710000000002</v>
      </c>
      <c r="FL334">
        <v>5.711811E-2</v>
      </c>
      <c r="FM334">
        <v>16.65888</v>
      </c>
      <c r="FN334">
        <v>0.80689610000000001</v>
      </c>
      <c r="FO334">
        <v>29.241620000000001</v>
      </c>
      <c r="FP334">
        <v>5.3037590000000003E-2</v>
      </c>
      <c r="FQ334">
        <v>15.560420000000001</v>
      </c>
      <c r="FR334">
        <v>0.79791869999999998</v>
      </c>
      <c r="FS334">
        <v>29.00705</v>
      </c>
      <c r="FT334">
        <v>4.8612469999999998E-2</v>
      </c>
      <c r="FU334">
        <v>14.34371</v>
      </c>
      <c r="FV334">
        <v>0.78874820000000001</v>
      </c>
      <c r="FW334">
        <v>28.54289</v>
      </c>
      <c r="FX334" s="1">
        <v>4.4180469999999999E-2</v>
      </c>
      <c r="FY334">
        <v>13.111459999999999</v>
      </c>
      <c r="FZ334">
        <v>0.77980389999999999</v>
      </c>
      <c r="GA334">
        <v>28.01539</v>
      </c>
      <c r="GB334" s="1">
        <v>3.9977770000000003E-2</v>
      </c>
      <c r="GC334">
        <v>11.93103</v>
      </c>
      <c r="GD334">
        <v>0.77158959999999999</v>
      </c>
      <c r="GE334">
        <v>27.632020000000001</v>
      </c>
      <c r="GF334" s="1">
        <v>3.6081309999999998E-2</v>
      </c>
      <c r="GG334">
        <v>10.824009999999999</v>
      </c>
      <c r="GH334">
        <v>0.76305630000000002</v>
      </c>
      <c r="GI334">
        <v>27.508590000000002</v>
      </c>
      <c r="GJ334" s="1">
        <v>3.2510499999999998E-2</v>
      </c>
      <c r="GK334">
        <v>9.8051399999999997</v>
      </c>
      <c r="GL334">
        <v>0.75459209999999999</v>
      </c>
      <c r="GM334">
        <v>28.056149999999999</v>
      </c>
      <c r="GN334" s="1">
        <v>2.9298020000000001E-2</v>
      </c>
      <c r="GO334">
        <v>8.8835909999999991</v>
      </c>
      <c r="GP334">
        <v>0.74654310000000002</v>
      </c>
      <c r="GQ334">
        <v>28.841560000000001</v>
      </c>
      <c r="GR334" s="1">
        <v>2.6425230000000001E-2</v>
      </c>
      <c r="GS334">
        <v>8.0504800000000003</v>
      </c>
      <c r="GT334">
        <v>0.73858199999999996</v>
      </c>
      <c r="GU334">
        <v>29.677199999999999</v>
      </c>
      <c r="GV334" s="1">
        <v>2.3850400000000001E-2</v>
      </c>
      <c r="GW334">
        <v>7.3004959999999999</v>
      </c>
      <c r="GX334">
        <v>0.73076669999999999</v>
      </c>
      <c r="GY334">
        <v>30.231020000000001</v>
      </c>
      <c r="GZ334" s="1">
        <v>2.1521579999999998E-2</v>
      </c>
      <c r="HA334">
        <v>6.6219140000000003</v>
      </c>
      <c r="HB334">
        <v>0.7230586</v>
      </c>
      <c r="HC334">
        <v>30.293220000000002</v>
      </c>
      <c r="HD334" s="1">
        <v>1.941327E-2</v>
      </c>
      <c r="HE334">
        <v>6.006551</v>
      </c>
      <c r="HF334">
        <v>0.71545289999999995</v>
      </c>
      <c r="HG334">
        <v>29.68854</v>
      </c>
      <c r="HH334" s="1">
        <v>1.7510749999999999E-2</v>
      </c>
      <c r="HI334">
        <v>5.4487860000000001</v>
      </c>
      <c r="HJ334">
        <v>0.70827859999999998</v>
      </c>
      <c r="HK334">
        <v>29.034289999999999</v>
      </c>
      <c r="HL334" s="1">
        <v>1.5800649999999999E-2</v>
      </c>
      <c r="HM334">
        <v>4.9474330000000002</v>
      </c>
      <c r="HN334">
        <v>0.70174910000000001</v>
      </c>
      <c r="HO334">
        <v>28.555769999999999</v>
      </c>
      <c r="HP334" s="1">
        <v>1.4257799999999999E-2</v>
      </c>
      <c r="HQ334">
        <v>4.4909129999999999</v>
      </c>
      <c r="HR334">
        <v>0.6958801</v>
      </c>
      <c r="HS334">
        <v>28.580259999999999</v>
      </c>
      <c r="HT334">
        <v>1.2872130000000001E-2</v>
      </c>
      <c r="HU334">
        <v>4.0762989999999997</v>
      </c>
      <c r="HV334">
        <v>0.69065259999999995</v>
      </c>
      <c r="HW334">
        <v>29.073180000000001</v>
      </c>
      <c r="HX334" s="1">
        <v>1.161996E-2</v>
      </c>
      <c r="HY334">
        <v>3.6980650000000002</v>
      </c>
      <c r="HZ334">
        <v>0.68614229999999998</v>
      </c>
      <c r="IA334">
        <v>29.46463</v>
      </c>
      <c r="IB334" s="1">
        <v>1.048693E-2</v>
      </c>
      <c r="IC334">
        <v>3.3521619999999999</v>
      </c>
      <c r="ID334">
        <v>0.68226529999999996</v>
      </c>
      <c r="IE334">
        <v>29.76671</v>
      </c>
      <c r="IF334" s="1">
        <v>9.4544989999999999E-3</v>
      </c>
      <c r="IG334">
        <v>3.034157</v>
      </c>
      <c r="IH334">
        <v>0.67899869999999996</v>
      </c>
      <c r="II334">
        <v>29.71949</v>
      </c>
      <c r="IJ334" s="1">
        <v>8.5099909999999997E-3</v>
      </c>
      <c r="IK334">
        <v>2.74071</v>
      </c>
      <c r="IL334">
        <v>0.67626169999999997</v>
      </c>
      <c r="IM334">
        <v>29.17174</v>
      </c>
      <c r="IN334" s="1">
        <v>7.6425E-3</v>
      </c>
      <c r="IO334">
        <v>2.4687030000000001</v>
      </c>
      <c r="IP334">
        <v>0.67407600000000001</v>
      </c>
      <c r="IQ334">
        <v>28.567019999999999</v>
      </c>
      <c r="IR334" s="1">
        <v>6.8397709999999997E-3</v>
      </c>
      <c r="IS334">
        <v>2.214985</v>
      </c>
      <c r="IT334">
        <v>0.67231430000000003</v>
      </c>
      <c r="IU334">
        <v>28.28135</v>
      </c>
      <c r="IV334" s="1">
        <v>6.0917250000000001E-3</v>
      </c>
      <c r="IW334">
        <v>1.977014</v>
      </c>
      <c r="IX334">
        <v>0.67088049999999999</v>
      </c>
      <c r="IY334">
        <v>28.941310000000001</v>
      </c>
      <c r="IZ334" s="1">
        <v>5.3877980000000001E-3</v>
      </c>
      <c r="JA334">
        <v>1.752284</v>
      </c>
      <c r="JB334">
        <v>0.66974310000000004</v>
      </c>
      <c r="JC334">
        <v>29.954930000000001</v>
      </c>
      <c r="JD334" s="1">
        <v>4.7158779999999997E-3</v>
      </c>
      <c r="JE334">
        <v>1.5367949999999999</v>
      </c>
      <c r="JF334">
        <v>0.66883979999999998</v>
      </c>
      <c r="JG334">
        <v>30.969639999999998</v>
      </c>
      <c r="JH334" s="1">
        <v>4.0639220000000002E-3</v>
      </c>
      <c r="JI334">
        <v>1.327232</v>
      </c>
      <c r="JJ334">
        <v>0.66811279999999995</v>
      </c>
      <c r="JK334">
        <v>31.51361</v>
      </c>
      <c r="JL334" s="1">
        <v>3.4315790000000001E-3</v>
      </c>
      <c r="JM334">
        <v>1.1232979999999999</v>
      </c>
      <c r="JN334">
        <v>0.6675084</v>
      </c>
      <c r="JO334">
        <v>31.577079999999999</v>
      </c>
      <c r="JP334" s="1">
        <v>2.834825E-3</v>
      </c>
      <c r="JQ334">
        <v>0.92991420000000002</v>
      </c>
      <c r="JR334">
        <v>0.66700990000000004</v>
      </c>
      <c r="JS334">
        <v>30.95703</v>
      </c>
      <c r="JT334" s="1">
        <v>2.3000410000000001E-3</v>
      </c>
      <c r="JU334">
        <v>0.75565950000000004</v>
      </c>
      <c r="JV334">
        <v>0.66658260000000003</v>
      </c>
      <c r="JW334">
        <v>30.191189999999999</v>
      </c>
      <c r="JX334" s="1">
        <v>1.8519229999999999E-3</v>
      </c>
      <c r="JY334">
        <v>0.60878030000000005</v>
      </c>
      <c r="JZ334">
        <v>0.66617890000000002</v>
      </c>
      <c r="KA334">
        <v>29.535250000000001</v>
      </c>
      <c r="KB334" s="1">
        <v>1.501357E-3</v>
      </c>
      <c r="KC334">
        <v>0.49329699999999999</v>
      </c>
      <c r="KD334">
        <v>0.66581570000000001</v>
      </c>
      <c r="KE334">
        <v>29.629049999999999</v>
      </c>
      <c r="KF334" s="1">
        <v>1.2428680000000001E-3</v>
      </c>
      <c r="KG334">
        <v>0.40779749999999998</v>
      </c>
      <c r="KH334">
        <v>0.66542000000000001</v>
      </c>
      <c r="KI334">
        <v>29.956939999999999</v>
      </c>
      <c r="KJ334" s="1">
        <v>1.0590840000000001E-3</v>
      </c>
      <c r="KK334">
        <v>0.34682089999999999</v>
      </c>
      <c r="KL334">
        <v>0.66503889999999999</v>
      </c>
      <c r="KM334">
        <v>30.411210000000001</v>
      </c>
      <c r="KN334" s="1">
        <v>9.2840489999999995E-4</v>
      </c>
      <c r="KO334">
        <v>0.30354049999999999</v>
      </c>
      <c r="KP334">
        <v>0.66464769999999995</v>
      </c>
      <c r="KQ334">
        <v>30.83229</v>
      </c>
      <c r="KR334" s="1">
        <v>8.3239480000000003E-4</v>
      </c>
      <c r="KS334">
        <v>0.27182689999999998</v>
      </c>
      <c r="KT334">
        <v>0.66424280000000002</v>
      </c>
      <c r="KU334">
        <v>30.761510000000001</v>
      </c>
      <c r="KV334" s="1">
        <v>7.5793219999999997E-4</v>
      </c>
      <c r="KW334">
        <v>0.2473561</v>
      </c>
      <c r="KX334">
        <v>0.66381199999999996</v>
      </c>
      <c r="KY334">
        <v>30.20851</v>
      </c>
      <c r="KZ334" s="1">
        <v>6.9759499999999996E-4</v>
      </c>
      <c r="LA334">
        <v>0.2275798</v>
      </c>
      <c r="LB334">
        <v>0.66337389999999996</v>
      </c>
      <c r="LC334">
        <v>29.53002</v>
      </c>
      <c r="LD334" s="1">
        <v>6.4758670000000004E-4</v>
      </c>
      <c r="LE334">
        <v>0.21122079999999999</v>
      </c>
      <c r="LF334">
        <v>0.66291489999999997</v>
      </c>
      <c r="LG334">
        <v>29.042899999999999</v>
      </c>
      <c r="LH334" s="1">
        <v>6.0584970000000001E-4</v>
      </c>
      <c r="LI334">
        <v>0.19756589999999999</v>
      </c>
      <c r="LJ334">
        <v>0.66247160000000005</v>
      </c>
      <c r="LK334">
        <v>29.250910000000001</v>
      </c>
      <c r="LL334" s="1">
        <v>5.7082859999999999E-4</v>
      </c>
      <c r="LM334">
        <v>0.18612129999999999</v>
      </c>
      <c r="LN334">
        <v>0.66201299999999996</v>
      </c>
      <c r="LO334">
        <v>29.801870000000001</v>
      </c>
      <c r="LP334">
        <v>5.4127090000000004E-4</v>
      </c>
      <c r="LQ334">
        <v>0.1764841</v>
      </c>
      <c r="LR334">
        <v>0.66155209999999998</v>
      </c>
      <c r="LS334">
        <v>30.524629999999998</v>
      </c>
      <c r="LT334" s="1">
        <v>5.1614710000000004E-4</v>
      </c>
      <c r="LU334">
        <v>0.1682931</v>
      </c>
      <c r="LV334">
        <v>0.66112769999999998</v>
      </c>
      <c r="LW334">
        <v>31.115870000000001</v>
      </c>
      <c r="LX334" s="1">
        <v>4.9452489999999997E-4</v>
      </c>
      <c r="LY334">
        <v>0.16124640000000001</v>
      </c>
      <c r="LZ334">
        <v>0.66068450000000001</v>
      </c>
      <c r="MA334">
        <v>31.313780000000001</v>
      </c>
      <c r="MB334" s="1">
        <v>4.748078E-4</v>
      </c>
      <c r="MC334">
        <v>0.1550522</v>
      </c>
      <c r="MD334">
        <v>0.66031070000000003</v>
      </c>
      <c r="ME334">
        <v>30.83286</v>
      </c>
      <c r="MF334" s="1">
        <v>4.5581039999999999E-4</v>
      </c>
      <c r="MG334">
        <v>0.14940149999999999</v>
      </c>
      <c r="MH334">
        <v>0.65994350000000002</v>
      </c>
      <c r="MI334">
        <v>30.160540000000001</v>
      </c>
      <c r="MJ334" s="1">
        <v>4.3781789999999999E-4</v>
      </c>
      <c r="MK334">
        <v>0.14403060000000001</v>
      </c>
      <c r="ML334">
        <v>0.6596303</v>
      </c>
      <c r="MM334">
        <v>29.528169999999999</v>
      </c>
      <c r="MN334" s="1">
        <v>4.2027329999999997E-4</v>
      </c>
      <c r="MO334">
        <v>0.13873930000000001</v>
      </c>
      <c r="MP334">
        <v>0.6593466</v>
      </c>
      <c r="MQ334">
        <v>29.611640000000001</v>
      </c>
      <c r="MR334" s="1">
        <v>4.0286119999999998E-4</v>
      </c>
      <c r="MS334">
        <v>0.13343849999999999</v>
      </c>
      <c r="MT334">
        <v>0.65911600000000004</v>
      </c>
      <c r="MU334">
        <v>29.71941</v>
      </c>
      <c r="MV334" s="1">
        <v>3.8556099999999998E-4</v>
      </c>
      <c r="MW334">
        <v>0.1281186</v>
      </c>
      <c r="MX334">
        <v>0.65891719999999998</v>
      </c>
      <c r="MY334">
        <v>29.685130000000001</v>
      </c>
      <c r="MZ334" s="1">
        <v>3.6850819999999999E-4</v>
      </c>
      <c r="NA334">
        <v>0.1228127</v>
      </c>
      <c r="NB334">
        <v>0.65872839999999999</v>
      </c>
      <c r="NC334">
        <v>29.644110000000001</v>
      </c>
      <c r="ND334" s="1">
        <v>3.5181500000000001E-4</v>
      </c>
      <c r="NE334">
        <v>0.11757380000000001</v>
      </c>
      <c r="NF334">
        <v>0.65860730000000001</v>
      </c>
      <c r="NG334">
        <v>29.650639999999999</v>
      </c>
      <c r="NH334" s="1">
        <v>3.3558809999999998E-4</v>
      </c>
      <c r="NI334">
        <v>0.1124464</v>
      </c>
      <c r="NJ334">
        <v>0.65849690000000005</v>
      </c>
      <c r="NK334">
        <v>29.242889999999999</v>
      </c>
      <c r="NL334" s="1">
        <v>3.1992609999999998E-4</v>
      </c>
      <c r="NM334">
        <v>0.1074666</v>
      </c>
      <c r="NN334">
        <v>0.65839950000000003</v>
      </c>
      <c r="NO334">
        <v>28.730609999999999</v>
      </c>
      <c r="NP334" s="1">
        <v>3.0493300000000002E-4</v>
      </c>
      <c r="NQ334">
        <v>0.1026688</v>
      </c>
      <c r="NR334">
        <v>0.65833059999999999</v>
      </c>
      <c r="NS334">
        <v>28.338069999999998</v>
      </c>
      <c r="NT334" s="1">
        <v>2.9066569999999998E-4</v>
      </c>
      <c r="NU334">
        <v>9.8078219999999994E-2</v>
      </c>
      <c r="NV334">
        <v>0.65827400000000003</v>
      </c>
      <c r="NW334">
        <v>28.758130000000001</v>
      </c>
      <c r="NX334" s="1">
        <v>2.7710389999999999E-4</v>
      </c>
      <c r="NY334">
        <v>9.3696160000000001E-2</v>
      </c>
      <c r="NZ334">
        <v>0.65823569999999998</v>
      </c>
      <c r="OA334">
        <v>29.481459999999998</v>
      </c>
      <c r="OB334" s="1">
        <v>2.641322E-4</v>
      </c>
      <c r="OC334">
        <v>8.9486289999999996E-2</v>
      </c>
      <c r="OD334">
        <v>0.65820350000000005</v>
      </c>
      <c r="OE334">
        <v>30.035879999999999</v>
      </c>
      <c r="OF334" s="1">
        <v>2.5157229999999998E-4</v>
      </c>
      <c r="OG334">
        <v>8.5404620000000001E-2</v>
      </c>
      <c r="OH334">
        <v>0.65818580000000004</v>
      </c>
      <c r="OI334">
        <v>30.495750000000001</v>
      </c>
      <c r="OJ334" s="1">
        <v>2.3936589999999999E-4</v>
      </c>
      <c r="OK334">
        <v>8.141545E-2</v>
      </c>
    </row>
    <row r="335" spans="1:401" x14ac:dyDescent="0.35">
      <c r="A335">
        <v>341</v>
      </c>
      <c r="B335" t="s">
        <v>4</v>
      </c>
      <c r="C335" t="s">
        <v>181</v>
      </c>
      <c r="D335" t="s">
        <v>341</v>
      </c>
      <c r="E335">
        <v>885.822</v>
      </c>
      <c r="F335">
        <v>1.0036719999999999</v>
      </c>
      <c r="G335">
        <v>25.04937</v>
      </c>
      <c r="H335">
        <v>0</v>
      </c>
      <c r="I335">
        <v>0</v>
      </c>
      <c r="J335">
        <v>1.0032479999999999</v>
      </c>
      <c r="K335">
        <v>25.125119999999999</v>
      </c>
      <c r="L335">
        <v>0</v>
      </c>
      <c r="M335">
        <v>0</v>
      </c>
      <c r="N335">
        <v>1.0028779999999999</v>
      </c>
      <c r="O335">
        <v>25.394380000000002</v>
      </c>
      <c r="P335">
        <v>0</v>
      </c>
      <c r="Q335">
        <v>0</v>
      </c>
      <c r="R335">
        <v>1.002569</v>
      </c>
      <c r="S335">
        <v>25.46256</v>
      </c>
      <c r="T335">
        <v>0</v>
      </c>
      <c r="U335">
        <v>0</v>
      </c>
      <c r="V335">
        <v>1.002262</v>
      </c>
      <c r="W335">
        <v>25.12144</v>
      </c>
      <c r="X335">
        <v>0</v>
      </c>
      <c r="Y335">
        <v>0</v>
      </c>
      <c r="Z335">
        <v>1.0020020000000001</v>
      </c>
      <c r="AA335">
        <v>24.776540000000001</v>
      </c>
      <c r="AB335">
        <v>0</v>
      </c>
      <c r="AC335">
        <v>0</v>
      </c>
      <c r="AD335">
        <v>1.0017480000000001</v>
      </c>
      <c r="AE335">
        <v>24.388069999999999</v>
      </c>
      <c r="AF335">
        <v>0</v>
      </c>
      <c r="AG335">
        <v>0</v>
      </c>
      <c r="AH335">
        <v>1.001619</v>
      </c>
      <c r="AI335">
        <v>24.481159999999999</v>
      </c>
      <c r="AJ335">
        <v>0</v>
      </c>
      <c r="AK335">
        <v>0</v>
      </c>
      <c r="AL335">
        <v>1.00132</v>
      </c>
      <c r="AM335">
        <v>24.903110000000002</v>
      </c>
      <c r="AN335">
        <v>0</v>
      </c>
      <c r="AO335">
        <v>0</v>
      </c>
      <c r="AP335">
        <v>1.0006980000000001</v>
      </c>
      <c r="AQ335">
        <v>25.406099999999999</v>
      </c>
      <c r="AR335">
        <v>0</v>
      </c>
      <c r="AS335">
        <v>0</v>
      </c>
      <c r="AT335">
        <v>0.99999610000000005</v>
      </c>
      <c r="AU335">
        <v>25.922799999999999</v>
      </c>
      <c r="AV335">
        <v>0</v>
      </c>
      <c r="AW335">
        <v>0</v>
      </c>
      <c r="AX335">
        <v>0.99925030000000004</v>
      </c>
      <c r="AY335">
        <v>26.03144</v>
      </c>
      <c r="AZ335">
        <v>0</v>
      </c>
      <c r="BA335">
        <v>0</v>
      </c>
      <c r="BB335">
        <v>0.99834299999999998</v>
      </c>
      <c r="BC335">
        <v>25.884550000000001</v>
      </c>
      <c r="BD335">
        <v>0</v>
      </c>
      <c r="BE335">
        <v>0</v>
      </c>
      <c r="BF335">
        <v>0.99764850000000005</v>
      </c>
      <c r="BG335">
        <v>25.671790000000001</v>
      </c>
      <c r="BH335">
        <v>0</v>
      </c>
      <c r="BI335">
        <v>0</v>
      </c>
      <c r="BJ335">
        <v>0.99694249999999995</v>
      </c>
      <c r="BK335">
        <v>25.524339999999999</v>
      </c>
      <c r="BL335">
        <v>0</v>
      </c>
      <c r="BM335">
        <v>0</v>
      </c>
      <c r="BN335">
        <v>0.99654860000000001</v>
      </c>
      <c r="BO335">
        <v>25.978359999999999</v>
      </c>
      <c r="BP335">
        <v>0</v>
      </c>
      <c r="BQ335">
        <v>0</v>
      </c>
      <c r="BR335">
        <v>0.99626530000000002</v>
      </c>
      <c r="BS335">
        <v>26.508140000000001</v>
      </c>
      <c r="BT335">
        <v>1.272709E-30</v>
      </c>
      <c r="BU335">
        <v>6.8627569999999998E-28</v>
      </c>
      <c r="BV335">
        <v>0.99629429999999997</v>
      </c>
      <c r="BW335">
        <v>27.078900000000001</v>
      </c>
      <c r="BX335">
        <v>1.3621280000000001E-21</v>
      </c>
      <c r="BY335" s="1">
        <v>3.9297910000000002E-19</v>
      </c>
      <c r="BZ335">
        <v>0.99633799999999995</v>
      </c>
      <c r="CA335">
        <v>27.589880000000001</v>
      </c>
      <c r="CB335" s="1">
        <v>1.011918E-14</v>
      </c>
      <c r="CC335" s="1">
        <v>2.4473640000000001E-12</v>
      </c>
      <c r="CD335">
        <v>0.99635039999999997</v>
      </c>
      <c r="CE335">
        <v>27.681380000000001</v>
      </c>
      <c r="CF335" s="1">
        <v>4.1964020000000002E-10</v>
      </c>
      <c r="CG335" s="1">
        <v>1.2135359999999999E-7</v>
      </c>
      <c r="CH335">
        <v>0.99655720000000003</v>
      </c>
      <c r="CI335">
        <v>27.385290000000001</v>
      </c>
      <c r="CJ335" s="1">
        <v>4.4556379999999999E-7</v>
      </c>
      <c r="CK335" s="1">
        <v>1.433459E-4</v>
      </c>
      <c r="CL335">
        <v>0.99668319999999999</v>
      </c>
      <c r="CM335">
        <v>27.10772</v>
      </c>
      <c r="CN335" s="1">
        <v>8.7191860000000005E-5</v>
      </c>
      <c r="CO335" s="1">
        <v>3.0248569999999999E-2</v>
      </c>
      <c r="CP335">
        <v>0.996641</v>
      </c>
      <c r="CQ335">
        <v>26.968589999999999</v>
      </c>
      <c r="CR335" s="1">
        <v>5.2157699999999998E-3</v>
      </c>
      <c r="CS335" s="1">
        <v>1.940817</v>
      </c>
      <c r="CT335">
        <v>0.99645919999999999</v>
      </c>
      <c r="CU335">
        <v>27.229240000000001</v>
      </c>
      <c r="CV335" s="1">
        <v>0.1228601</v>
      </c>
      <c r="CW335" s="1">
        <v>48.904809999999998</v>
      </c>
      <c r="CX335">
        <v>0.99621340000000003</v>
      </c>
      <c r="CY335">
        <v>27.214079999999999</v>
      </c>
      <c r="CZ335" s="1">
        <v>1.345367</v>
      </c>
      <c r="DA335" s="1">
        <v>571.3895</v>
      </c>
      <c r="DB335">
        <v>0.99594289999999996</v>
      </c>
      <c r="DC335">
        <v>27.52468</v>
      </c>
      <c r="DD335" s="1">
        <v>7.7021680000000003</v>
      </c>
      <c r="DE335">
        <v>3486.4380000000001</v>
      </c>
      <c r="DF335">
        <v>0.9955465</v>
      </c>
      <c r="DG335">
        <v>27.905370000000001</v>
      </c>
      <c r="DH335" s="1">
        <v>25.346170000000001</v>
      </c>
      <c r="DI335">
        <v>12201.18</v>
      </c>
      <c r="DJ335">
        <v>0.99315790000000004</v>
      </c>
      <c r="DK335">
        <v>27.938749999999999</v>
      </c>
      <c r="DL335">
        <v>51.740110000000001</v>
      </c>
      <c r="DM335">
        <v>26454.12</v>
      </c>
      <c r="DN335">
        <v>0.99039350000000004</v>
      </c>
      <c r="DO335">
        <v>27.80997</v>
      </c>
      <c r="DP335">
        <v>69.903270000000006</v>
      </c>
      <c r="DQ335">
        <v>37880.839999999997</v>
      </c>
      <c r="DR335">
        <v>0.98787469999999999</v>
      </c>
      <c r="DS335">
        <v>27.715509999999998</v>
      </c>
      <c r="DT335">
        <v>66.001260000000002</v>
      </c>
      <c r="DU335">
        <v>37858.230000000003</v>
      </c>
      <c r="DV335">
        <v>0.98505969999999998</v>
      </c>
      <c r="DW335">
        <v>27.637409999999999</v>
      </c>
      <c r="DX335">
        <v>45.630980000000001</v>
      </c>
      <c r="DY335">
        <v>27635.95</v>
      </c>
      <c r="DZ335">
        <v>0.98236639999999997</v>
      </c>
      <c r="EA335">
        <v>28.12426</v>
      </c>
      <c r="EB335">
        <v>24.099720000000001</v>
      </c>
      <c r="EC335">
        <v>15368.46</v>
      </c>
      <c r="ED335">
        <v>0.97943100000000005</v>
      </c>
      <c r="EE335">
        <v>28.757899999999999</v>
      </c>
      <c r="EF335">
        <v>10.09506</v>
      </c>
      <c r="EG335">
        <v>6762.6059999999998</v>
      </c>
      <c r="EH335">
        <v>0.97727819999999999</v>
      </c>
      <c r="EI335">
        <v>29.359059999999999</v>
      </c>
      <c r="EJ335">
        <v>3.4945149999999998</v>
      </c>
      <c r="EK335">
        <v>2445.748</v>
      </c>
      <c r="EL335">
        <v>0.97501760000000004</v>
      </c>
      <c r="EM335">
        <v>29.918759999999999</v>
      </c>
      <c r="EN335">
        <v>1.052065</v>
      </c>
      <c r="EO335">
        <v>761.74720000000002</v>
      </c>
      <c r="EP335">
        <v>0.97279179999999998</v>
      </c>
      <c r="EQ335">
        <v>29.993980000000001</v>
      </c>
      <c r="ER335">
        <v>0.30958720000000001</v>
      </c>
      <c r="ES335">
        <v>225.06720000000001</v>
      </c>
      <c r="ET335">
        <v>0.96844359999999996</v>
      </c>
      <c r="EU335">
        <v>29.59892</v>
      </c>
      <c r="EV335">
        <v>0.11749080000000001</v>
      </c>
      <c r="EW335">
        <v>80.309600000000003</v>
      </c>
      <c r="EX335">
        <v>0.96366070000000004</v>
      </c>
      <c r="EY335">
        <v>29.301220000000001</v>
      </c>
      <c r="EZ335">
        <v>7.3908489999999993E-2</v>
      </c>
      <c r="FA335">
        <v>46.405990000000003</v>
      </c>
      <c r="FB335">
        <v>0.95885969999999998</v>
      </c>
      <c r="FC335">
        <v>29.089220000000001</v>
      </c>
      <c r="FD335">
        <v>6.4440090000000005E-2</v>
      </c>
      <c r="FE335">
        <v>39.229959999999998</v>
      </c>
      <c r="FF335">
        <v>0.95378890000000005</v>
      </c>
      <c r="FG335">
        <v>29.183420000000002</v>
      </c>
      <c r="FH335">
        <v>6.0917359999999997E-2</v>
      </c>
      <c r="FI335">
        <v>37.154640000000001</v>
      </c>
      <c r="FJ335">
        <v>0.94886700000000002</v>
      </c>
      <c r="FK335">
        <v>29.36965</v>
      </c>
      <c r="FL335">
        <v>5.7486099999999998E-2</v>
      </c>
      <c r="FM335">
        <v>35.421550000000003</v>
      </c>
      <c r="FN335">
        <v>0.94413789999999997</v>
      </c>
      <c r="FO335">
        <v>29.27938</v>
      </c>
      <c r="FP335">
        <v>5.3475439999999999E-2</v>
      </c>
      <c r="FQ335">
        <v>33.317639999999997</v>
      </c>
      <c r="FR335">
        <v>0.93941019999999997</v>
      </c>
      <c r="FS335">
        <v>29.074149999999999</v>
      </c>
      <c r="FT335">
        <v>4.9078980000000001E-2</v>
      </c>
      <c r="FU335">
        <v>30.909300000000002</v>
      </c>
      <c r="FV335">
        <v>0.9344808</v>
      </c>
      <c r="FW335">
        <v>28.633420000000001</v>
      </c>
      <c r="FX335" s="1">
        <v>4.4644259999999998E-2</v>
      </c>
      <c r="FY335">
        <v>28.409990000000001</v>
      </c>
      <c r="FZ335">
        <v>0.92921560000000003</v>
      </c>
      <c r="GA335">
        <v>28.08982</v>
      </c>
      <c r="GB335" s="1">
        <v>4.0413810000000001E-2</v>
      </c>
      <c r="GC335">
        <v>25.975909999999999</v>
      </c>
      <c r="GD335">
        <v>0.92411180000000004</v>
      </c>
      <c r="GE335">
        <v>27.68985</v>
      </c>
      <c r="GF335" s="1">
        <v>3.6494899999999997E-2</v>
      </c>
      <c r="GG335">
        <v>23.691410000000001</v>
      </c>
      <c r="GH335">
        <v>0.91849389999999997</v>
      </c>
      <c r="GI335">
        <v>27.52197</v>
      </c>
      <c r="GJ335" s="1">
        <v>3.2886940000000003E-2</v>
      </c>
      <c r="GK335">
        <v>21.56711</v>
      </c>
      <c r="GL335">
        <v>0.9130973</v>
      </c>
      <c r="GM335">
        <v>27.99342</v>
      </c>
      <c r="GN335" s="1">
        <v>2.9639430000000001E-2</v>
      </c>
      <c r="GO335">
        <v>19.62894</v>
      </c>
      <c r="GP335">
        <v>0.90832049999999998</v>
      </c>
      <c r="GQ335">
        <v>28.758710000000001</v>
      </c>
      <c r="GR335" s="1">
        <v>2.6735539999999999E-2</v>
      </c>
      <c r="GS335">
        <v>17.868490000000001</v>
      </c>
      <c r="GT335">
        <v>0.90354109999999999</v>
      </c>
      <c r="GU335">
        <v>29.606089999999998</v>
      </c>
      <c r="GV335" s="1">
        <v>2.412999E-2</v>
      </c>
      <c r="GW335">
        <v>16.27647</v>
      </c>
      <c r="GX335">
        <v>0.89876540000000005</v>
      </c>
      <c r="GY335">
        <v>30.19171</v>
      </c>
      <c r="GZ335">
        <v>2.1776489999999999E-2</v>
      </c>
      <c r="HA335">
        <v>14.83131</v>
      </c>
      <c r="HB335">
        <v>0.89391419999999999</v>
      </c>
      <c r="HC335">
        <v>30.339089999999999</v>
      </c>
      <c r="HD335">
        <v>1.9645760000000002E-2</v>
      </c>
      <c r="HE335">
        <v>13.51398</v>
      </c>
      <c r="HF335">
        <v>0.88909450000000001</v>
      </c>
      <c r="HG335">
        <v>29.79729</v>
      </c>
      <c r="HH335">
        <v>1.7720449999999999E-2</v>
      </c>
      <c r="HI335">
        <v>12.31188</v>
      </c>
      <c r="HJ335">
        <v>0.88349710000000004</v>
      </c>
      <c r="HK335">
        <v>29.147919999999999</v>
      </c>
      <c r="HL335" s="1">
        <v>1.5991379999999999E-2</v>
      </c>
      <c r="HM335">
        <v>11.222849999999999</v>
      </c>
      <c r="HN335">
        <v>0.87849949999999999</v>
      </c>
      <c r="HO335">
        <v>28.638670000000001</v>
      </c>
      <c r="HP335" s="1">
        <v>1.443299E-2</v>
      </c>
      <c r="HQ335">
        <v>10.22678</v>
      </c>
      <c r="HR335">
        <v>0.87394830000000001</v>
      </c>
      <c r="HS335">
        <v>28.591069999999998</v>
      </c>
      <c r="HT335" s="1">
        <v>1.3032149999999999E-2</v>
      </c>
      <c r="HU335">
        <v>9.3149230000000003</v>
      </c>
      <c r="HV335">
        <v>0.86995769999999994</v>
      </c>
      <c r="HW335">
        <v>29.012810000000002</v>
      </c>
      <c r="HX335" s="1">
        <v>1.176693E-2</v>
      </c>
      <c r="HY335">
        <v>8.4783299999999997</v>
      </c>
      <c r="HZ335">
        <v>0.86645399999999995</v>
      </c>
      <c r="IA335">
        <v>29.413720000000001</v>
      </c>
      <c r="IB335" s="1">
        <v>1.062227E-2</v>
      </c>
      <c r="IC335">
        <v>7.7084809999999999</v>
      </c>
      <c r="ID335">
        <v>0.86346350000000005</v>
      </c>
      <c r="IE335">
        <v>29.735399999999998</v>
      </c>
      <c r="IF335" s="1">
        <v>9.5796340000000001E-3</v>
      </c>
      <c r="IG335">
        <v>6.9969809999999999</v>
      </c>
      <c r="IH335">
        <v>0.86091969999999995</v>
      </c>
      <c r="II335">
        <v>29.76679</v>
      </c>
      <c r="IJ335" s="1">
        <v>8.6262219999999994E-3</v>
      </c>
      <c r="IK335">
        <v>6.3373039999999996</v>
      </c>
      <c r="IL335">
        <v>0.85878259999999995</v>
      </c>
      <c r="IM335">
        <v>29.27664</v>
      </c>
      <c r="IN335" s="1">
        <v>7.7506709999999998E-3</v>
      </c>
      <c r="IO335">
        <v>5.7229450000000002</v>
      </c>
      <c r="IP335">
        <v>0.85711110000000001</v>
      </c>
      <c r="IQ335">
        <v>28.674689999999998</v>
      </c>
      <c r="IR335" s="1">
        <v>6.9412709999999997E-3</v>
      </c>
      <c r="IS335">
        <v>5.1481490000000001</v>
      </c>
      <c r="IT335">
        <v>0.85581200000000002</v>
      </c>
      <c r="IU335">
        <v>28.331199999999999</v>
      </c>
      <c r="IV335" s="1">
        <v>6.1873930000000002E-3</v>
      </c>
      <c r="IW335">
        <v>4.6076940000000004</v>
      </c>
      <c r="IX335">
        <v>0.85474609999999995</v>
      </c>
      <c r="IY335">
        <v>28.872620000000001</v>
      </c>
      <c r="IZ335" s="1">
        <v>5.4788140000000003E-3</v>
      </c>
      <c r="JA335">
        <v>4.0966259999999997</v>
      </c>
      <c r="JB335">
        <v>0.85388969999999997</v>
      </c>
      <c r="JC335">
        <v>29.829239999999999</v>
      </c>
      <c r="JD335" s="1">
        <v>4.8039270000000004E-3</v>
      </c>
      <c r="JE335">
        <v>3.6073019999999998</v>
      </c>
      <c r="JF335">
        <v>0.85321910000000001</v>
      </c>
      <c r="JG335">
        <v>30.845379999999999</v>
      </c>
      <c r="JH335" s="1">
        <v>4.1499789999999998E-3</v>
      </c>
      <c r="JI335">
        <v>3.1318600000000001</v>
      </c>
      <c r="JJ335">
        <v>0.85265420000000003</v>
      </c>
      <c r="JK335">
        <v>31.447759999999999</v>
      </c>
      <c r="JL335" s="1">
        <v>3.5148750000000002E-3</v>
      </c>
      <c r="JM335">
        <v>2.6677420000000001</v>
      </c>
      <c r="JN335">
        <v>0.85218070000000001</v>
      </c>
      <c r="JO335">
        <v>31.610389999999999</v>
      </c>
      <c r="JP335" s="1">
        <v>2.912431E-3</v>
      </c>
      <c r="JQ335">
        <v>2.2231030000000001</v>
      </c>
      <c r="JR335">
        <v>0.85180959999999994</v>
      </c>
      <c r="JS335">
        <v>31.084320000000002</v>
      </c>
      <c r="JT335" s="1">
        <v>2.368191E-3</v>
      </c>
      <c r="JU335">
        <v>1.8159670000000001</v>
      </c>
      <c r="JV335">
        <v>0.85148950000000001</v>
      </c>
      <c r="JW335">
        <v>30.35651</v>
      </c>
      <c r="JX335" s="1">
        <v>1.907738E-3</v>
      </c>
      <c r="JY335">
        <v>1.4659629999999999</v>
      </c>
      <c r="JZ335">
        <v>0.8511455</v>
      </c>
      <c r="KA335">
        <v>29.673570000000002</v>
      </c>
      <c r="KB335" s="1">
        <v>1.5440720000000001E-3</v>
      </c>
      <c r="KC335">
        <v>1.1851560000000001</v>
      </c>
      <c r="KD335">
        <v>0.85082069999999999</v>
      </c>
      <c r="KE335">
        <v>29.671510000000001</v>
      </c>
      <c r="KF335" s="1">
        <v>1.2738929999999999E-3</v>
      </c>
      <c r="KG335">
        <v>0.97376260000000003</v>
      </c>
      <c r="KH335">
        <v>0.85051860000000001</v>
      </c>
      <c r="KI335">
        <v>29.947579999999999</v>
      </c>
      <c r="KJ335" s="1">
        <v>1.0810520000000001E-3</v>
      </c>
      <c r="KK335">
        <v>0.82152270000000005</v>
      </c>
      <c r="KL335">
        <v>0.85019769999999995</v>
      </c>
      <c r="KM335">
        <v>30.394200000000001</v>
      </c>
      <c r="KN335" s="1">
        <v>9.4414529999999996E-4</v>
      </c>
      <c r="KO335">
        <v>0.71354770000000001</v>
      </c>
      <c r="KP335">
        <v>0.84986660000000003</v>
      </c>
      <c r="KQ335">
        <v>30.793749999999999</v>
      </c>
      <c r="KR335" s="1">
        <v>8.4417010000000002E-4</v>
      </c>
      <c r="KS335">
        <v>0.63530920000000002</v>
      </c>
      <c r="KT335">
        <v>0.84952859999999997</v>
      </c>
      <c r="KU335">
        <v>30.818670000000001</v>
      </c>
      <c r="KV335" s="1">
        <v>7.6723139999999997E-4</v>
      </c>
      <c r="KW335">
        <v>0.57587239999999995</v>
      </c>
      <c r="KX335">
        <v>0.84918199999999999</v>
      </c>
      <c r="KY335">
        <v>30.329840000000001</v>
      </c>
      <c r="KZ335" s="1">
        <v>7.0520879999999998E-4</v>
      </c>
      <c r="LA335">
        <v>0.52842540000000005</v>
      </c>
      <c r="LB335">
        <v>0.84878149999999997</v>
      </c>
      <c r="LC335">
        <v>29.669060000000002</v>
      </c>
      <c r="LD335" s="1">
        <v>6.5391080000000001E-4</v>
      </c>
      <c r="LE335">
        <v>0.48939280000000002</v>
      </c>
      <c r="LF335">
        <v>0.84840720000000003</v>
      </c>
      <c r="LG335">
        <v>29.142679999999999</v>
      </c>
      <c r="LH335" s="1">
        <v>6.1114229999999995E-4</v>
      </c>
      <c r="LI335">
        <v>0.45688899999999999</v>
      </c>
      <c r="LJ335">
        <v>0.84805450000000004</v>
      </c>
      <c r="LK335">
        <v>29.261710000000001</v>
      </c>
      <c r="LL335" s="1">
        <v>5.7527659999999999E-4</v>
      </c>
      <c r="LM335">
        <v>0.42969469999999998</v>
      </c>
      <c r="LN335">
        <v>0.84765699999999999</v>
      </c>
      <c r="LO335">
        <v>29.740680000000001</v>
      </c>
      <c r="LP335" s="1">
        <v>5.4502619999999996E-4</v>
      </c>
      <c r="LQ335">
        <v>0.40682269999999998</v>
      </c>
      <c r="LR335">
        <v>0.84729989999999999</v>
      </c>
      <c r="LS335">
        <v>30.431049999999999</v>
      </c>
      <c r="LT335" s="1">
        <v>5.1935559999999998E-4</v>
      </c>
      <c r="LU335">
        <v>0.38744400000000001</v>
      </c>
      <c r="LV335">
        <v>0.84691839999999996</v>
      </c>
      <c r="LW335">
        <v>31.03105</v>
      </c>
      <c r="LX335" s="1">
        <v>4.9730239999999995E-4</v>
      </c>
      <c r="LY335">
        <v>0.3708457</v>
      </c>
      <c r="LZ335">
        <v>0.84657439999999995</v>
      </c>
      <c r="MA335">
        <v>31.310009999999998</v>
      </c>
      <c r="MB335" s="1">
        <v>4.772787E-4</v>
      </c>
      <c r="MC335">
        <v>0.35634779999999999</v>
      </c>
      <c r="MD335">
        <v>0.84627790000000003</v>
      </c>
      <c r="ME335">
        <v>30.929739999999999</v>
      </c>
      <c r="MF335" s="1">
        <v>4.5809490000000002E-4</v>
      </c>
      <c r="MG335">
        <v>0.34327639999999998</v>
      </c>
      <c r="MH335">
        <v>0.84595209999999998</v>
      </c>
      <c r="MI335">
        <v>30.301200000000001</v>
      </c>
      <c r="MJ335" s="1">
        <v>4.4001739999999999E-4</v>
      </c>
      <c r="MK335">
        <v>0.33098129999999998</v>
      </c>
      <c r="ML335">
        <v>0.84570869999999998</v>
      </c>
      <c r="MM335">
        <v>29.657609999999998</v>
      </c>
      <c r="MN335" s="1">
        <v>4.2245830000000001E-4</v>
      </c>
      <c r="MO335">
        <v>0.31897180000000003</v>
      </c>
      <c r="MP335">
        <v>0.84547030000000001</v>
      </c>
      <c r="MQ335">
        <v>29.648990000000001</v>
      </c>
      <c r="MR335" s="1">
        <v>4.0505400000000002E-4</v>
      </c>
      <c r="MS335">
        <v>0.30697150000000001</v>
      </c>
      <c r="MT335">
        <v>0.84526849999999998</v>
      </c>
      <c r="MU335">
        <v>29.758859999999999</v>
      </c>
      <c r="MV335" s="1">
        <v>3.8775000000000002E-4</v>
      </c>
      <c r="MW335">
        <v>0.29491650000000003</v>
      </c>
      <c r="MX335">
        <v>0.84510390000000002</v>
      </c>
      <c r="MY335">
        <v>29.69669</v>
      </c>
      <c r="MZ335" s="1">
        <v>3.7068319999999997E-4</v>
      </c>
      <c r="NA335">
        <v>0.28286349999999999</v>
      </c>
      <c r="NB335">
        <v>0.84496830000000001</v>
      </c>
      <c r="NC335">
        <v>29.637049999999999</v>
      </c>
      <c r="ND335" s="1">
        <v>3.5394320000000002E-4</v>
      </c>
      <c r="NE335">
        <v>0.27090969999999998</v>
      </c>
      <c r="NF335">
        <v>0.84483960000000002</v>
      </c>
      <c r="NG335">
        <v>29.68797</v>
      </c>
      <c r="NH335" s="1">
        <v>3.3766470000000002E-4</v>
      </c>
      <c r="NI335">
        <v>0.25918910000000001</v>
      </c>
      <c r="NJ335">
        <v>0.84475160000000005</v>
      </c>
      <c r="NK335">
        <v>29.341139999999999</v>
      </c>
      <c r="NL335" s="1">
        <v>3.2193199999999998E-4</v>
      </c>
      <c r="NM335">
        <v>0.24777060000000001</v>
      </c>
      <c r="NN335">
        <v>0.84466260000000004</v>
      </c>
      <c r="NO335">
        <v>28.838889999999999</v>
      </c>
      <c r="NP335" s="1">
        <v>3.0685389999999998E-4</v>
      </c>
      <c r="NQ335">
        <v>0.23673910000000001</v>
      </c>
      <c r="NR335">
        <v>0.84461560000000002</v>
      </c>
      <c r="NS335">
        <v>28.415099999999999</v>
      </c>
      <c r="NT335" s="1">
        <v>2.9249609999999998E-4</v>
      </c>
      <c r="NU335">
        <v>0.22616169999999999</v>
      </c>
      <c r="NV335">
        <v>0.84452709999999998</v>
      </c>
      <c r="NW335">
        <v>28.72673</v>
      </c>
      <c r="NX335" s="1">
        <v>2.7885220000000002E-4</v>
      </c>
      <c r="NY335">
        <v>0.21606649999999999</v>
      </c>
      <c r="NZ335">
        <v>0.8445068</v>
      </c>
      <c r="OA335">
        <v>29.409130000000001</v>
      </c>
      <c r="OB335" s="1">
        <v>2.6581530000000002E-4</v>
      </c>
      <c r="OC335">
        <v>0.20638490000000001</v>
      </c>
      <c r="OD335">
        <v>0.84444039999999998</v>
      </c>
      <c r="OE335">
        <v>29.98593</v>
      </c>
      <c r="OF335" s="1">
        <v>2.5320799999999999E-4</v>
      </c>
      <c r="OG335">
        <v>0.1970179</v>
      </c>
      <c r="OH335">
        <v>0.84440280000000001</v>
      </c>
      <c r="OI335">
        <v>30.438510000000001</v>
      </c>
      <c r="OJ335" s="1">
        <v>2.4096210000000001E-4</v>
      </c>
      <c r="OK335">
        <v>0.1878794</v>
      </c>
    </row>
    <row r="336" spans="1:401" x14ac:dyDescent="0.35">
      <c r="A336">
        <v>342</v>
      </c>
      <c r="B336" t="s">
        <v>4</v>
      </c>
      <c r="C336" t="s">
        <v>181</v>
      </c>
      <c r="D336" t="s">
        <v>342</v>
      </c>
      <c r="E336">
        <v>878.19889999999998</v>
      </c>
      <c r="F336">
        <v>0.3463155</v>
      </c>
      <c r="G336">
        <v>25.06861</v>
      </c>
      <c r="H336">
        <v>0</v>
      </c>
      <c r="I336">
        <v>0</v>
      </c>
      <c r="J336">
        <v>0.34627370000000002</v>
      </c>
      <c r="K336">
        <v>25.135490000000001</v>
      </c>
      <c r="L336">
        <v>0</v>
      </c>
      <c r="M336">
        <v>0</v>
      </c>
      <c r="N336">
        <v>0.34625109999999998</v>
      </c>
      <c r="O336">
        <v>25.391279999999998</v>
      </c>
      <c r="P336">
        <v>0</v>
      </c>
      <c r="Q336">
        <v>0</v>
      </c>
      <c r="R336">
        <v>0.34626770000000001</v>
      </c>
      <c r="S336">
        <v>25.480119999999999</v>
      </c>
      <c r="T336">
        <v>0</v>
      </c>
      <c r="U336">
        <v>0</v>
      </c>
      <c r="V336">
        <v>0.34627720000000001</v>
      </c>
      <c r="W336">
        <v>25.150870000000001</v>
      </c>
      <c r="X336">
        <v>0</v>
      </c>
      <c r="Y336">
        <v>0</v>
      </c>
      <c r="Z336">
        <v>0.3463251</v>
      </c>
      <c r="AA336">
        <v>24.809650000000001</v>
      </c>
      <c r="AB336">
        <v>0</v>
      </c>
      <c r="AC336">
        <v>0</v>
      </c>
      <c r="AD336">
        <v>0.34637459999999998</v>
      </c>
      <c r="AE336">
        <v>24.42924</v>
      </c>
      <c r="AF336">
        <v>0</v>
      </c>
      <c r="AG336">
        <v>0</v>
      </c>
      <c r="AH336">
        <v>0.34643220000000002</v>
      </c>
      <c r="AI336">
        <v>24.48986</v>
      </c>
      <c r="AJ336">
        <v>0</v>
      </c>
      <c r="AK336">
        <v>0</v>
      </c>
      <c r="AL336">
        <v>0.34652929999999998</v>
      </c>
      <c r="AM336">
        <v>24.898959999999999</v>
      </c>
      <c r="AN336">
        <v>0</v>
      </c>
      <c r="AO336">
        <v>0</v>
      </c>
      <c r="AP336">
        <v>0.34657199999999999</v>
      </c>
      <c r="AQ336">
        <v>25.395630000000001</v>
      </c>
      <c r="AR336">
        <v>0</v>
      </c>
      <c r="AS336">
        <v>0</v>
      </c>
      <c r="AT336">
        <v>0.34658719999999998</v>
      </c>
      <c r="AU336">
        <v>25.908480000000001</v>
      </c>
      <c r="AV336">
        <v>0</v>
      </c>
      <c r="AW336">
        <v>0</v>
      </c>
      <c r="AX336">
        <v>0.34662500000000002</v>
      </c>
      <c r="AY336">
        <v>26.047350000000002</v>
      </c>
      <c r="AZ336">
        <v>0</v>
      </c>
      <c r="BA336">
        <v>0</v>
      </c>
      <c r="BB336">
        <v>0.3466321</v>
      </c>
      <c r="BC336">
        <v>25.90381</v>
      </c>
      <c r="BD336">
        <v>0</v>
      </c>
      <c r="BE336">
        <v>0</v>
      </c>
      <c r="BF336">
        <v>0.34488799999999997</v>
      </c>
      <c r="BG336">
        <v>25.68807</v>
      </c>
      <c r="BH336">
        <v>0</v>
      </c>
      <c r="BI336">
        <v>0</v>
      </c>
      <c r="BJ336">
        <v>0.34308280000000002</v>
      </c>
      <c r="BK336">
        <v>25.533149999999999</v>
      </c>
      <c r="BL336">
        <v>0</v>
      </c>
      <c r="BM336">
        <v>0</v>
      </c>
      <c r="BN336">
        <v>0.34142099999999997</v>
      </c>
      <c r="BO336">
        <v>25.955069999999999</v>
      </c>
      <c r="BP336">
        <v>0</v>
      </c>
      <c r="BQ336">
        <v>0</v>
      </c>
      <c r="BR336">
        <v>0.33983229999999998</v>
      </c>
      <c r="BS336">
        <v>26.48583</v>
      </c>
      <c r="BT336">
        <v>2.4755050000000002E-31</v>
      </c>
      <c r="BU336">
        <v>1.2730000000000001E-28</v>
      </c>
      <c r="BV336">
        <v>0.33831319999999998</v>
      </c>
      <c r="BW336">
        <v>27.049150000000001</v>
      </c>
      <c r="BX336">
        <v>3.4684940000000002E-22</v>
      </c>
      <c r="BY336" s="1">
        <v>1.7204549999999999E-19</v>
      </c>
      <c r="BZ336">
        <v>0.336725</v>
      </c>
      <c r="CA336">
        <v>27.56062</v>
      </c>
      <c r="CB336" s="1">
        <v>1.2534629999999999E-15</v>
      </c>
      <c r="CC336" s="1">
        <v>6.4733619999999997E-13</v>
      </c>
      <c r="CD336">
        <v>0.3351191</v>
      </c>
      <c r="CE336">
        <v>27.683440000000001</v>
      </c>
      <c r="CF336" s="1">
        <v>1.0348289999999999E-10</v>
      </c>
      <c r="CG336" s="1">
        <v>5.3501080000000003E-8</v>
      </c>
      <c r="CH336">
        <v>0.33351720000000001</v>
      </c>
      <c r="CI336">
        <v>27.399660000000001</v>
      </c>
      <c r="CJ336" s="1">
        <v>1.4709319999999999E-7</v>
      </c>
      <c r="CK336" s="1">
        <v>7.5161969999999994E-5</v>
      </c>
      <c r="CL336">
        <v>0.33186979999999999</v>
      </c>
      <c r="CM336">
        <v>27.121770000000001</v>
      </c>
      <c r="CN336" s="1">
        <v>3.6275239999999997E-5</v>
      </c>
      <c r="CO336" s="1">
        <v>1.8100930000000001E-2</v>
      </c>
      <c r="CP336">
        <v>0.33012730000000001</v>
      </c>
      <c r="CQ336">
        <v>26.976099999999999</v>
      </c>
      <c r="CR336" s="1">
        <v>2.5798739999999998E-3</v>
      </c>
      <c r="CS336" s="1">
        <v>1.28399</v>
      </c>
      <c r="CT336">
        <v>0.32822750000000001</v>
      </c>
      <c r="CU336">
        <v>27.221679999999999</v>
      </c>
      <c r="CV336" s="1">
        <v>7.0132249999999993E-2</v>
      </c>
      <c r="CW336" s="1">
        <v>35.121580000000002</v>
      </c>
      <c r="CX336">
        <v>0.3261561</v>
      </c>
      <c r="CY336">
        <v>27.21519</v>
      </c>
      <c r="CZ336" s="1">
        <v>0.87039259999999996</v>
      </c>
      <c r="DA336" s="1">
        <v>439.65539999999999</v>
      </c>
      <c r="DB336">
        <v>0.32390020000000003</v>
      </c>
      <c r="DC336">
        <v>27.497340000000001</v>
      </c>
      <c r="DD336" s="1">
        <v>5.5725680000000004</v>
      </c>
      <c r="DE336">
        <v>2849.8890000000001</v>
      </c>
      <c r="DF336">
        <v>0.32138519999999998</v>
      </c>
      <c r="DG336">
        <v>27.87837</v>
      </c>
      <c r="DH336" s="1">
        <v>20.291630000000001</v>
      </c>
      <c r="DI336">
        <v>10522.97</v>
      </c>
      <c r="DJ336">
        <v>0.31863150000000001</v>
      </c>
      <c r="DK336">
        <v>27.93647</v>
      </c>
      <c r="DL336" s="1">
        <v>45.450980000000001</v>
      </c>
      <c r="DM336">
        <v>23931.39</v>
      </c>
      <c r="DN336">
        <v>0.31570379999999998</v>
      </c>
      <c r="DO336">
        <v>27.796050000000001</v>
      </c>
      <c r="DP336">
        <v>66.896469999999994</v>
      </c>
      <c r="DQ336">
        <v>35779.760000000002</v>
      </c>
      <c r="DR336">
        <v>0.3124557</v>
      </c>
      <c r="DS336">
        <v>27.713709999999999</v>
      </c>
      <c r="DT336">
        <v>68.394170000000003</v>
      </c>
      <c r="DU336">
        <v>37209.96</v>
      </c>
      <c r="DV336">
        <v>0.30909589999999998</v>
      </c>
      <c r="DW336">
        <v>27.631399999999999</v>
      </c>
      <c r="DX336">
        <v>50.886110000000002</v>
      </c>
      <c r="DY336">
        <v>28173.32</v>
      </c>
      <c r="DZ336">
        <v>0.30568990000000001</v>
      </c>
      <c r="EA336">
        <v>28.090810000000001</v>
      </c>
      <c r="EB336">
        <v>28.76707</v>
      </c>
      <c r="EC336">
        <v>16211.94</v>
      </c>
      <c r="ED336">
        <v>0.30185390000000001</v>
      </c>
      <c r="EE336">
        <v>28.718150000000001</v>
      </c>
      <c r="EF336">
        <v>12.815379999999999</v>
      </c>
      <c r="EG336">
        <v>7363.0950000000003</v>
      </c>
      <c r="EH336">
        <v>0.29812300000000003</v>
      </c>
      <c r="EI336">
        <v>29.32019</v>
      </c>
      <c r="EJ336">
        <v>4.6836500000000001</v>
      </c>
      <c r="EK336">
        <v>2741.0920000000001</v>
      </c>
      <c r="EL336">
        <v>0.2943345</v>
      </c>
      <c r="EM336">
        <v>29.88006</v>
      </c>
      <c r="EN336">
        <v>1.4662029999999999</v>
      </c>
      <c r="EO336">
        <v>873.39620000000002</v>
      </c>
      <c r="EP336">
        <v>0.29050589999999998</v>
      </c>
      <c r="EQ336">
        <v>29.993690000000001</v>
      </c>
      <c r="ER336">
        <v>0.42971480000000001</v>
      </c>
      <c r="ES336">
        <v>259.25069999999999</v>
      </c>
      <c r="ET336">
        <v>0.28663250000000001</v>
      </c>
      <c r="EU336">
        <v>29.610150000000001</v>
      </c>
      <c r="EV336">
        <v>0.14735300000000001</v>
      </c>
      <c r="EW336">
        <v>88.716880000000003</v>
      </c>
      <c r="EX336">
        <v>0.2828232</v>
      </c>
      <c r="EY336">
        <v>29.304870000000001</v>
      </c>
      <c r="EZ336">
        <v>8.0370319999999995E-2</v>
      </c>
      <c r="FA336">
        <v>47.694400000000002</v>
      </c>
      <c r="FB336">
        <v>0.27909850000000003</v>
      </c>
      <c r="FC336">
        <v>29.10802</v>
      </c>
      <c r="FD336">
        <v>6.5829929999999995E-2</v>
      </c>
      <c r="FE336">
        <v>38.910200000000003</v>
      </c>
      <c r="FF336">
        <v>0.27537610000000001</v>
      </c>
      <c r="FG336">
        <v>29.176220000000001</v>
      </c>
      <c r="FH336">
        <v>6.1559309999999999E-2</v>
      </c>
      <c r="FI336">
        <v>36.628010000000003</v>
      </c>
      <c r="FJ336">
        <v>0.27167010000000003</v>
      </c>
      <c r="FK336">
        <v>29.37162</v>
      </c>
      <c r="FL336">
        <v>5.8245779999999997E-2</v>
      </c>
      <c r="FM336">
        <v>34.996549999999999</v>
      </c>
      <c r="FN336">
        <v>0.2679491</v>
      </c>
      <c r="FO336">
        <v>29.299309999999998</v>
      </c>
      <c r="FP336">
        <v>5.4401379999999999E-2</v>
      </c>
      <c r="FQ336">
        <v>33.022320000000001</v>
      </c>
      <c r="FR336">
        <v>0.26424439999999999</v>
      </c>
      <c r="FS336">
        <v>29.11477</v>
      </c>
      <c r="FT336">
        <v>5.0099249999999998E-2</v>
      </c>
      <c r="FU336">
        <v>30.723929999999999</v>
      </c>
      <c r="FV336">
        <v>0.26049929999999999</v>
      </c>
      <c r="FW336">
        <v>28.68872</v>
      </c>
      <c r="FX336">
        <v>4.5677519999999999E-2</v>
      </c>
      <c r="FY336">
        <v>28.30386</v>
      </c>
      <c r="FZ336">
        <v>0.25672309999999998</v>
      </c>
      <c r="GA336">
        <v>28.140560000000001</v>
      </c>
      <c r="GB336" s="1">
        <v>4.1394769999999997E-2</v>
      </c>
      <c r="GC336">
        <v>25.92013</v>
      </c>
      <c r="GD336">
        <v>0.25301699999999999</v>
      </c>
      <c r="GE336">
        <v>27.726600000000001</v>
      </c>
      <c r="GF336" s="1">
        <v>3.7426269999999998E-2</v>
      </c>
      <c r="GG336">
        <v>23.679390000000001</v>
      </c>
      <c r="GH336">
        <v>0.24918770000000001</v>
      </c>
      <c r="GI336">
        <v>27.53173</v>
      </c>
      <c r="GJ336" s="1">
        <v>3.375098E-2</v>
      </c>
      <c r="GK336">
        <v>21.58577</v>
      </c>
      <c r="GL336">
        <v>0.24546409999999999</v>
      </c>
      <c r="GM336">
        <v>27.94275</v>
      </c>
      <c r="GN336" s="1">
        <v>3.0426439999999999E-2</v>
      </c>
      <c r="GO336">
        <v>19.666270000000001</v>
      </c>
      <c r="GP336">
        <v>0.2419443</v>
      </c>
      <c r="GQ336">
        <v>28.693670000000001</v>
      </c>
      <c r="GR336" s="1">
        <v>2.7455529999999999E-2</v>
      </c>
      <c r="GS336">
        <v>17.92315</v>
      </c>
      <c r="GT336">
        <v>0.2384291</v>
      </c>
      <c r="GU336">
        <v>29.545349999999999</v>
      </c>
      <c r="GV336" s="1">
        <v>2.4783510000000002E-2</v>
      </c>
      <c r="GW336">
        <v>16.34319</v>
      </c>
      <c r="GX336">
        <v>0.2350198</v>
      </c>
      <c r="GY336">
        <v>30.153410000000001</v>
      </c>
      <c r="GZ336" s="1">
        <v>2.2375659999999999E-2</v>
      </c>
      <c r="HA336">
        <v>14.908950000000001</v>
      </c>
      <c r="HB336">
        <v>0.23167779999999999</v>
      </c>
      <c r="HC336">
        <v>30.357209999999998</v>
      </c>
      <c r="HD336">
        <v>2.0195009999999999E-2</v>
      </c>
      <c r="HE336">
        <v>13.59985</v>
      </c>
      <c r="HF336">
        <v>0.22841620000000001</v>
      </c>
      <c r="HG336">
        <v>29.873819999999998</v>
      </c>
      <c r="HH336" s="1">
        <v>1.8221129999999999E-2</v>
      </c>
      <c r="HI336">
        <v>12.4032</v>
      </c>
      <c r="HJ336">
        <v>0.22532479999999999</v>
      </c>
      <c r="HK336">
        <v>29.231010000000001</v>
      </c>
      <c r="HL336" s="1">
        <v>1.6448190000000001E-2</v>
      </c>
      <c r="HM336">
        <v>11.315099999999999</v>
      </c>
      <c r="HN336">
        <v>0.22252910000000001</v>
      </c>
      <c r="HO336">
        <v>28.701000000000001</v>
      </c>
      <c r="HP336" s="1">
        <v>1.4854269999999999E-2</v>
      </c>
      <c r="HQ336">
        <v>10.320449999999999</v>
      </c>
      <c r="HR336">
        <v>0.22001219999999999</v>
      </c>
      <c r="HS336">
        <v>28.60275</v>
      </c>
      <c r="HT336" s="1">
        <v>1.3419169999999999E-2</v>
      </c>
      <c r="HU336">
        <v>9.4080209999999997</v>
      </c>
      <c r="HV336">
        <v>0.2177856</v>
      </c>
      <c r="HW336">
        <v>28.96781</v>
      </c>
      <c r="HX336" s="1">
        <v>1.212417E-2</v>
      </c>
      <c r="HY336">
        <v>8.5705259999999992</v>
      </c>
      <c r="HZ336">
        <v>0.2158494</v>
      </c>
      <c r="IA336">
        <v>29.374549999999999</v>
      </c>
      <c r="IB336" s="1">
        <v>1.095235E-2</v>
      </c>
      <c r="IC336">
        <v>7.7987970000000004</v>
      </c>
      <c r="ID336">
        <v>0.21419469999999999</v>
      </c>
      <c r="IE336">
        <v>29.70955</v>
      </c>
      <c r="IF336" s="1">
        <v>9.8861929999999997E-3</v>
      </c>
      <c r="IG336">
        <v>7.0853929999999998</v>
      </c>
      <c r="IH336">
        <v>0.21279139999999999</v>
      </c>
      <c r="II336">
        <v>29.78941</v>
      </c>
      <c r="IJ336" s="1">
        <v>8.9118400000000007E-3</v>
      </c>
      <c r="IK336">
        <v>6.4234400000000003</v>
      </c>
      <c r="IL336">
        <v>0.2116217</v>
      </c>
      <c r="IM336">
        <v>29.349509999999999</v>
      </c>
      <c r="IN336" s="1">
        <v>8.0176589999999999E-3</v>
      </c>
      <c r="IO336">
        <v>5.8066950000000004</v>
      </c>
      <c r="IP336">
        <v>0.21068419999999999</v>
      </c>
      <c r="IQ336">
        <v>28.757180000000002</v>
      </c>
      <c r="IR336" s="1">
        <v>7.1923289999999999E-3</v>
      </c>
      <c r="IS336">
        <v>5.2297180000000001</v>
      </c>
      <c r="IT336">
        <v>0.20992</v>
      </c>
      <c r="IU336">
        <v>28.375019999999999</v>
      </c>
      <c r="IV336" s="1">
        <v>6.424445E-3</v>
      </c>
      <c r="IW336">
        <v>4.6870589999999996</v>
      </c>
      <c r="IX336">
        <v>0.20930480000000001</v>
      </c>
      <c r="IY336">
        <v>28.820350000000001</v>
      </c>
      <c r="IZ336" s="1">
        <v>5.7042910000000002E-3</v>
      </c>
      <c r="JA336">
        <v>4.1740690000000003</v>
      </c>
      <c r="JB336">
        <v>0.20881369999999999</v>
      </c>
      <c r="JC336">
        <v>29.733830000000001</v>
      </c>
      <c r="JD336" s="1">
        <v>5.0217350000000003E-3</v>
      </c>
      <c r="JE336">
        <v>3.6840359999999999</v>
      </c>
      <c r="JF336">
        <v>0.20842089999999999</v>
      </c>
      <c r="JG336">
        <v>30.747309999999999</v>
      </c>
      <c r="JH336" s="1">
        <v>4.3628460000000001E-3</v>
      </c>
      <c r="JI336">
        <v>3.2088260000000002</v>
      </c>
      <c r="JJ336">
        <v>0.20810590000000001</v>
      </c>
      <c r="JK336">
        <v>31.39329</v>
      </c>
      <c r="JL336" s="1">
        <v>3.722132E-3</v>
      </c>
      <c r="JM336">
        <v>2.7445650000000001</v>
      </c>
      <c r="JN336">
        <v>0.20785390000000001</v>
      </c>
      <c r="JO336">
        <v>31.61599</v>
      </c>
      <c r="JP336" s="1">
        <v>3.1080629999999999E-3</v>
      </c>
      <c r="JQ336">
        <v>2.2972199999999998</v>
      </c>
      <c r="JR336">
        <v>0.2076431</v>
      </c>
      <c r="JS336">
        <v>31.171600000000002</v>
      </c>
      <c r="JT336" s="1">
        <v>2.542959E-3</v>
      </c>
      <c r="JU336">
        <v>1.8833249999999999</v>
      </c>
      <c r="JV336">
        <v>0.20746300000000001</v>
      </c>
      <c r="JW336">
        <v>30.474599999999999</v>
      </c>
      <c r="JX336" s="1">
        <v>2.053601E-3</v>
      </c>
      <c r="JY336">
        <v>1.522807</v>
      </c>
      <c r="JZ336">
        <v>0.20730009999999999</v>
      </c>
      <c r="KA336">
        <v>29.779140000000002</v>
      </c>
      <c r="KB336" s="1">
        <v>1.6576690000000001E-3</v>
      </c>
      <c r="KC336">
        <v>1.229573</v>
      </c>
      <c r="KD336">
        <v>0.2071422</v>
      </c>
      <c r="KE336">
        <v>29.701049999999999</v>
      </c>
      <c r="KF336" s="1">
        <v>1.357404E-3</v>
      </c>
      <c r="KG336">
        <v>1.006224</v>
      </c>
      <c r="KH336">
        <v>0.20699000000000001</v>
      </c>
      <c r="KI336">
        <v>29.944939999999999</v>
      </c>
      <c r="KJ336" s="1">
        <v>1.140482E-3</v>
      </c>
      <c r="KK336">
        <v>0.84422249999999999</v>
      </c>
      <c r="KL336">
        <v>0.20683799999999999</v>
      </c>
      <c r="KM336">
        <v>30.37689</v>
      </c>
      <c r="KN336" s="1">
        <v>9.8647649999999997E-4</v>
      </c>
      <c r="KO336">
        <v>0.72924389999999994</v>
      </c>
      <c r="KP336">
        <v>0.20667849999999999</v>
      </c>
      <c r="KQ336">
        <v>30.761389999999999</v>
      </c>
      <c r="KR336" s="1">
        <v>8.7542399999999997E-4</v>
      </c>
      <c r="KS336">
        <v>0.6464704</v>
      </c>
      <c r="KT336">
        <v>0.2065206</v>
      </c>
      <c r="KU336">
        <v>30.850020000000001</v>
      </c>
      <c r="KV336" s="1">
        <v>7.9156039999999999E-4</v>
      </c>
      <c r="KW336">
        <v>0.58423890000000001</v>
      </c>
      <c r="KX336">
        <v>0.2063499</v>
      </c>
      <c r="KY336">
        <v>30.41309</v>
      </c>
      <c r="KZ336" s="1">
        <v>7.2496720000000004E-4</v>
      </c>
      <c r="LA336">
        <v>0.53499229999999998</v>
      </c>
      <c r="LB336">
        <v>0.20617260000000001</v>
      </c>
      <c r="LC336">
        <v>29.770399999999999</v>
      </c>
      <c r="LD336" s="1">
        <v>6.7027660000000002E-4</v>
      </c>
      <c r="LE336">
        <v>0.49465589999999998</v>
      </c>
      <c r="LF336">
        <v>0.20599480000000001</v>
      </c>
      <c r="LG336">
        <v>29.220610000000001</v>
      </c>
      <c r="LH336" s="1">
        <v>6.2481440000000004E-4</v>
      </c>
      <c r="LI336">
        <v>0.46112530000000002</v>
      </c>
      <c r="LJ336">
        <v>0.20581360000000001</v>
      </c>
      <c r="LK336">
        <v>29.270769999999999</v>
      </c>
      <c r="LL336" s="1">
        <v>5.867429E-4</v>
      </c>
      <c r="LM336">
        <v>0.43309999999999998</v>
      </c>
      <c r="LN336">
        <v>0.20563100000000001</v>
      </c>
      <c r="LO336">
        <v>29.69576</v>
      </c>
      <c r="LP336" s="1">
        <v>5.5468960000000002E-4</v>
      </c>
      <c r="LQ336">
        <v>0.4095492</v>
      </c>
      <c r="LR336">
        <v>0.20545150000000001</v>
      </c>
      <c r="LS336">
        <v>30.36102</v>
      </c>
      <c r="LT336" s="1">
        <v>5.2757900000000003E-4</v>
      </c>
      <c r="LU336">
        <v>0.38963170000000003</v>
      </c>
      <c r="LV336">
        <v>0.20527139999999999</v>
      </c>
      <c r="LW336">
        <v>30.966609999999999</v>
      </c>
      <c r="LX336" s="1">
        <v>5.0439189999999996E-4</v>
      </c>
      <c r="LY336">
        <v>0.37261830000000001</v>
      </c>
      <c r="LZ336">
        <v>0.2051046</v>
      </c>
      <c r="MA336">
        <v>31.29832</v>
      </c>
      <c r="MB336" s="1">
        <v>4.8354030000000002E-4</v>
      </c>
      <c r="MC336">
        <v>0.35782530000000001</v>
      </c>
      <c r="MD336">
        <v>0.20494660000000001</v>
      </c>
      <c r="ME336">
        <v>30.995909999999999</v>
      </c>
      <c r="MF336" s="1">
        <v>4.6382379999999998E-4</v>
      </c>
      <c r="MG336">
        <v>0.34458470000000002</v>
      </c>
      <c r="MH336">
        <v>0.20479620000000001</v>
      </c>
      <c r="MI336">
        <v>30.400870000000001</v>
      </c>
      <c r="MJ336" s="1">
        <v>4.4548340000000002E-4</v>
      </c>
      <c r="MK336">
        <v>0.33222849999999998</v>
      </c>
      <c r="ML336">
        <v>0.20466690000000001</v>
      </c>
      <c r="MM336">
        <v>29.754359999999998</v>
      </c>
      <c r="MN336" s="1">
        <v>4.278552E-4</v>
      </c>
      <c r="MO336">
        <v>0.3202412</v>
      </c>
      <c r="MP336">
        <v>0.20455200000000001</v>
      </c>
      <c r="MQ336">
        <v>29.676639999999999</v>
      </c>
      <c r="MR336" s="1">
        <v>4.1046090000000001E-4</v>
      </c>
      <c r="MS336">
        <v>0.30829679999999998</v>
      </c>
      <c r="MT336">
        <v>0.2044494</v>
      </c>
      <c r="MU336">
        <v>29.779730000000001</v>
      </c>
      <c r="MV336" s="1">
        <v>3.9315800000000001E-4</v>
      </c>
      <c r="MW336">
        <v>0.2962958</v>
      </c>
      <c r="MX336">
        <v>0.2043643</v>
      </c>
      <c r="MY336">
        <v>29.704450000000001</v>
      </c>
      <c r="MZ336" s="1">
        <v>3.760643E-4</v>
      </c>
      <c r="NA336">
        <v>0.28428340000000002</v>
      </c>
      <c r="NB336">
        <v>0.2042959</v>
      </c>
      <c r="NC336">
        <v>29.639859999999999</v>
      </c>
      <c r="ND336" s="1">
        <v>3.592402E-4</v>
      </c>
      <c r="NE336">
        <v>0.2723449</v>
      </c>
      <c r="NF336">
        <v>0.2042387</v>
      </c>
      <c r="NG336">
        <v>29.70224</v>
      </c>
      <c r="NH336" s="1">
        <v>3.4283879999999999E-4</v>
      </c>
      <c r="NI336">
        <v>0.26061689999999998</v>
      </c>
      <c r="NJ336">
        <v>0.2041916</v>
      </c>
      <c r="NK336">
        <v>29.406580000000002</v>
      </c>
      <c r="NL336" s="1">
        <v>3.2693819999999999E-4</v>
      </c>
      <c r="NM336">
        <v>0.24917239999999999</v>
      </c>
      <c r="NN336">
        <v>0.2041549</v>
      </c>
      <c r="NO336">
        <v>28.91807</v>
      </c>
      <c r="NP336" s="1">
        <v>3.1166430000000001E-4</v>
      </c>
      <c r="NQ336">
        <v>0.23810010000000001</v>
      </c>
      <c r="NR336">
        <v>0.2041298</v>
      </c>
      <c r="NS336">
        <v>28.475840000000002</v>
      </c>
      <c r="NT336" s="1">
        <v>2.9708669999999998E-4</v>
      </c>
      <c r="NU336">
        <v>0.22746640000000001</v>
      </c>
      <c r="NV336">
        <v>0.2041027</v>
      </c>
      <c r="NW336">
        <v>28.704499999999999</v>
      </c>
      <c r="NX336" s="1">
        <v>2.8323070000000001E-4</v>
      </c>
      <c r="NY336">
        <v>0.2173139</v>
      </c>
      <c r="NZ336">
        <v>0.2040872</v>
      </c>
      <c r="OA336">
        <v>29.352060000000002</v>
      </c>
      <c r="OB336" s="1">
        <v>2.7002260000000001E-4</v>
      </c>
      <c r="OC336">
        <v>0.2075921</v>
      </c>
      <c r="OD336">
        <v>0.20407359999999999</v>
      </c>
      <c r="OE336">
        <v>29.944019999999998</v>
      </c>
      <c r="OF336" s="1">
        <v>2.5728650000000002E-4</v>
      </c>
      <c r="OG336">
        <v>0.1981986</v>
      </c>
      <c r="OH336">
        <v>0.20406299999999999</v>
      </c>
      <c r="OI336">
        <v>30.39499</v>
      </c>
      <c r="OJ336" s="1">
        <v>2.4494069999999999E-4</v>
      </c>
      <c r="OK336">
        <v>0.18904940000000001</v>
      </c>
    </row>
    <row r="337" spans="1:401" x14ac:dyDescent="0.35">
      <c r="A337">
        <v>343</v>
      </c>
      <c r="B337" t="s">
        <v>4</v>
      </c>
      <c r="C337" t="s">
        <v>181</v>
      </c>
      <c r="D337" t="s">
        <v>343</v>
      </c>
      <c r="E337">
        <v>1130.366</v>
      </c>
      <c r="F337">
        <v>1.2350620000000001</v>
      </c>
      <c r="G337">
        <v>25.077359999999999</v>
      </c>
      <c r="H337">
        <v>0</v>
      </c>
      <c r="I337">
        <v>0</v>
      </c>
      <c r="J337">
        <v>1.231015</v>
      </c>
      <c r="K337">
        <v>25.138290000000001</v>
      </c>
      <c r="L337">
        <v>0</v>
      </c>
      <c r="M337">
        <v>0</v>
      </c>
      <c r="N337">
        <v>1.2269589999999999</v>
      </c>
      <c r="O337">
        <v>25.379919999999998</v>
      </c>
      <c r="P337">
        <v>0</v>
      </c>
      <c r="Q337">
        <v>0</v>
      </c>
      <c r="R337">
        <v>1.223039</v>
      </c>
      <c r="S337">
        <v>25.481349999999999</v>
      </c>
      <c r="T337">
        <v>0</v>
      </c>
      <c r="U337">
        <v>0</v>
      </c>
      <c r="V337">
        <v>1.219071</v>
      </c>
      <c r="W337">
        <v>25.166340000000002</v>
      </c>
      <c r="X337">
        <v>0</v>
      </c>
      <c r="Y337">
        <v>0</v>
      </c>
      <c r="Z337">
        <v>1.2152099999999999</v>
      </c>
      <c r="AA337">
        <v>24.828029999999998</v>
      </c>
      <c r="AB337">
        <v>0</v>
      </c>
      <c r="AC337">
        <v>0</v>
      </c>
      <c r="AD337">
        <v>1.2112579999999999</v>
      </c>
      <c r="AE337">
        <v>24.457899999999999</v>
      </c>
      <c r="AF337">
        <v>0</v>
      </c>
      <c r="AG337">
        <v>0</v>
      </c>
      <c r="AH337">
        <v>1.2073499999999999</v>
      </c>
      <c r="AI337">
        <v>24.495139999999999</v>
      </c>
      <c r="AJ337">
        <v>0</v>
      </c>
      <c r="AK337">
        <v>0</v>
      </c>
      <c r="AL337">
        <v>1.203695</v>
      </c>
      <c r="AM337">
        <v>24.896989999999999</v>
      </c>
      <c r="AN337">
        <v>0</v>
      </c>
      <c r="AO337">
        <v>0</v>
      </c>
      <c r="AP337">
        <v>1.1998949999999999</v>
      </c>
      <c r="AQ337">
        <v>25.3858</v>
      </c>
      <c r="AR337">
        <v>0</v>
      </c>
      <c r="AS337">
        <v>0</v>
      </c>
      <c r="AT337">
        <v>1.1960379999999999</v>
      </c>
      <c r="AU337">
        <v>25.890640000000001</v>
      </c>
      <c r="AV337">
        <v>0</v>
      </c>
      <c r="AW337">
        <v>0</v>
      </c>
      <c r="AX337">
        <v>1.19201</v>
      </c>
      <c r="AY337">
        <v>26.048480000000001</v>
      </c>
      <c r="AZ337">
        <v>0</v>
      </c>
      <c r="BA337">
        <v>0</v>
      </c>
      <c r="BB337">
        <v>1.1875910000000001</v>
      </c>
      <c r="BC337">
        <v>25.910450000000001</v>
      </c>
      <c r="BD337">
        <v>0</v>
      </c>
      <c r="BE337">
        <v>0</v>
      </c>
      <c r="BF337">
        <v>1.1828179999999999</v>
      </c>
      <c r="BG337">
        <v>25.697900000000001</v>
      </c>
      <c r="BH337">
        <v>0</v>
      </c>
      <c r="BI337">
        <v>0</v>
      </c>
      <c r="BJ337">
        <v>1.177964</v>
      </c>
      <c r="BK337">
        <v>25.546710000000001</v>
      </c>
      <c r="BL337">
        <v>0</v>
      </c>
      <c r="BM337">
        <v>0</v>
      </c>
      <c r="BN337">
        <v>1.1735120000000001</v>
      </c>
      <c r="BO337">
        <v>25.943449999999999</v>
      </c>
      <c r="BP337">
        <v>0</v>
      </c>
      <c r="BQ337">
        <v>0</v>
      </c>
      <c r="BR337">
        <v>1.169303</v>
      </c>
      <c r="BS337">
        <v>26.472329999999999</v>
      </c>
      <c r="BT337">
        <v>4.2037969999999999E-32</v>
      </c>
      <c r="BU337">
        <v>8.6891930000000002E-30</v>
      </c>
      <c r="BV337">
        <v>1.1653230000000001</v>
      </c>
      <c r="BW337">
        <v>27.026430000000001</v>
      </c>
      <c r="BX337">
        <v>2.0130119999999999E-22</v>
      </c>
      <c r="BY337">
        <v>4.2770309999999999E-20</v>
      </c>
      <c r="BZ337">
        <v>1.1611929999999999</v>
      </c>
      <c r="CA337">
        <v>27.534420000000001</v>
      </c>
      <c r="CB337" s="1">
        <v>4.4934839999999999E-16</v>
      </c>
      <c r="CC337" s="1">
        <v>8.0184920000000003E-14</v>
      </c>
      <c r="CD337">
        <v>1.1570309999999999</v>
      </c>
      <c r="CE337">
        <v>27.681480000000001</v>
      </c>
      <c r="CF337" s="1">
        <v>6.3993569999999996E-11</v>
      </c>
      <c r="CG337" s="1">
        <v>1.420042E-8</v>
      </c>
      <c r="CH337">
        <v>1.1528480000000001</v>
      </c>
      <c r="CI337">
        <v>27.40812</v>
      </c>
      <c r="CJ337" s="1">
        <v>1.012236E-7</v>
      </c>
      <c r="CK337" s="1">
        <v>2.404711E-5</v>
      </c>
      <c r="CL337">
        <v>1.1485399999999999</v>
      </c>
      <c r="CM337">
        <v>27.131119999999999</v>
      </c>
      <c r="CN337" s="1">
        <v>2.635203E-5</v>
      </c>
      <c r="CO337" s="1">
        <v>6.55224E-3</v>
      </c>
      <c r="CP337">
        <v>1.143977</v>
      </c>
      <c r="CQ337">
        <v>26.987349999999999</v>
      </c>
      <c r="CR337" s="1">
        <v>1.977674E-3</v>
      </c>
      <c r="CS337" s="1">
        <v>0.51052430000000004</v>
      </c>
      <c r="CT337">
        <v>1.138998</v>
      </c>
      <c r="CU337">
        <v>27.216989999999999</v>
      </c>
      <c r="CV337" s="1">
        <v>5.656241E-2</v>
      </c>
      <c r="CW337" s="1">
        <v>15.095039999999999</v>
      </c>
      <c r="CX337">
        <v>1.1335310000000001</v>
      </c>
      <c r="CY337">
        <v>27.215689999999999</v>
      </c>
      <c r="CZ337" s="1">
        <v>0.73491320000000004</v>
      </c>
      <c r="DA337" s="1">
        <v>201.76740000000001</v>
      </c>
      <c r="DB337">
        <v>1.1275809999999999</v>
      </c>
      <c r="DC337">
        <v>27.48198</v>
      </c>
      <c r="DD337" s="1">
        <v>4.9102139999999999</v>
      </c>
      <c r="DE337" s="1">
        <v>1383.914</v>
      </c>
      <c r="DF337">
        <v>1.1209359999999999</v>
      </c>
      <c r="DG337">
        <v>27.853200000000001</v>
      </c>
      <c r="DH337" s="1">
        <v>18.595790000000001</v>
      </c>
      <c r="DI337">
        <v>5365.107</v>
      </c>
      <c r="DJ337">
        <v>1.1137030000000001</v>
      </c>
      <c r="DK337">
        <v>27.928519999999999</v>
      </c>
      <c r="DL337" s="1">
        <v>43.179000000000002</v>
      </c>
      <c r="DM337">
        <v>12723.98</v>
      </c>
      <c r="DN337">
        <v>1.1059220000000001</v>
      </c>
      <c r="DO337">
        <v>27.778970000000001</v>
      </c>
      <c r="DP337">
        <v>65.664280000000005</v>
      </c>
      <c r="DQ337">
        <v>19716.88</v>
      </c>
      <c r="DR337">
        <v>1.097216</v>
      </c>
      <c r="DS337">
        <v>27.701440000000002</v>
      </c>
      <c r="DT337">
        <v>69.124949999999998</v>
      </c>
      <c r="DU337">
        <v>21119.02</v>
      </c>
      <c r="DV337">
        <v>1.0886039999999999</v>
      </c>
      <c r="DW337">
        <v>27.631399999999999</v>
      </c>
      <c r="DX337">
        <v>52.831299999999999</v>
      </c>
      <c r="DY337">
        <v>16388.810000000001</v>
      </c>
      <c r="DZ337">
        <v>1.0800179999999999</v>
      </c>
      <c r="EA337">
        <v>28.06682</v>
      </c>
      <c r="EB337">
        <v>30.59798</v>
      </c>
      <c r="EC337">
        <v>9614.509</v>
      </c>
      <c r="ED337">
        <v>1.070397</v>
      </c>
      <c r="EE337">
        <v>28.686720000000001</v>
      </c>
      <c r="EF337">
        <v>13.936310000000001</v>
      </c>
      <c r="EG337">
        <v>4436.9949999999999</v>
      </c>
      <c r="EH337">
        <v>1.060972</v>
      </c>
      <c r="EI337">
        <v>29.292120000000001</v>
      </c>
      <c r="EJ337">
        <v>5.1935359999999999</v>
      </c>
      <c r="EK337">
        <v>1671.7819999999999</v>
      </c>
      <c r="EL337">
        <v>1.0514269999999999</v>
      </c>
      <c r="EM337">
        <v>29.8429</v>
      </c>
      <c r="EN337">
        <v>1.6502289999999999</v>
      </c>
      <c r="EO337">
        <v>536.2944</v>
      </c>
      <c r="EP337">
        <v>1.0417970000000001</v>
      </c>
      <c r="EQ337">
        <v>29.978649999999998</v>
      </c>
      <c r="ER337">
        <v>0.4848864</v>
      </c>
      <c r="ES337">
        <v>158.5427</v>
      </c>
      <c r="ET337">
        <v>1.0319689999999999</v>
      </c>
      <c r="EU337">
        <v>29.61016</v>
      </c>
      <c r="EV337">
        <v>0.16154650000000001</v>
      </c>
      <c r="EW337">
        <v>52.737900000000003</v>
      </c>
      <c r="EX337">
        <v>1.022073</v>
      </c>
      <c r="EY337">
        <v>29.29984</v>
      </c>
      <c r="EZ337">
        <v>8.3549869999999998E-2</v>
      </c>
      <c r="FA337">
        <v>27.094519999999999</v>
      </c>
      <c r="FB337">
        <v>1.012939</v>
      </c>
      <c r="FC337">
        <v>29.108049999999999</v>
      </c>
      <c r="FD337">
        <v>6.6542100000000007E-2</v>
      </c>
      <c r="FE337">
        <v>21.56569</v>
      </c>
      <c r="FF337">
        <v>1.0038229999999999</v>
      </c>
      <c r="FG337">
        <v>29.170120000000001</v>
      </c>
      <c r="FH337">
        <v>6.1883340000000002E-2</v>
      </c>
      <c r="FI337">
        <v>20.163209999999999</v>
      </c>
      <c r="FJ337">
        <v>0.99463159999999995</v>
      </c>
      <c r="FK337">
        <v>29.367920000000002</v>
      </c>
      <c r="FL337">
        <v>5.8610059999999999E-2</v>
      </c>
      <c r="FM337">
        <v>19.23602</v>
      </c>
      <c r="FN337">
        <v>0.98561710000000002</v>
      </c>
      <c r="FO337">
        <v>29.309439999999999</v>
      </c>
      <c r="FP337">
        <v>5.4832100000000002E-2</v>
      </c>
      <c r="FQ337">
        <v>18.128969999999999</v>
      </c>
      <c r="FR337">
        <v>0.9766068</v>
      </c>
      <c r="FS337">
        <v>29.128270000000001</v>
      </c>
      <c r="FT337">
        <v>5.0570740000000003E-2</v>
      </c>
      <c r="FU337">
        <v>16.842890000000001</v>
      </c>
      <c r="FV337">
        <v>0.96738670000000004</v>
      </c>
      <c r="FW337">
        <v>28.70749</v>
      </c>
      <c r="FX337">
        <v>4.6153090000000001E-2</v>
      </c>
      <c r="FY337">
        <v>15.48638</v>
      </c>
      <c r="FZ337">
        <v>0.95804429999999996</v>
      </c>
      <c r="GA337">
        <v>28.157959999999999</v>
      </c>
      <c r="GB337" s="1">
        <v>4.184794E-2</v>
      </c>
      <c r="GC337">
        <v>14.148339999999999</v>
      </c>
      <c r="GD337">
        <v>0.94866410000000001</v>
      </c>
      <c r="GE337">
        <v>27.730360000000001</v>
      </c>
      <c r="GF337" s="1">
        <v>3.7843950000000001E-2</v>
      </c>
      <c r="GG337">
        <v>12.892340000000001</v>
      </c>
      <c r="GH337">
        <v>0.93915409999999999</v>
      </c>
      <c r="GI337">
        <v>27.531790000000001</v>
      </c>
      <c r="GJ337" s="1">
        <v>3.4139129999999997E-2</v>
      </c>
      <c r="GK337">
        <v>11.7201</v>
      </c>
      <c r="GL337">
        <v>0.9299499</v>
      </c>
      <c r="GM337">
        <v>27.907699999999998</v>
      </c>
      <c r="GN337">
        <v>3.0778429999999999E-2</v>
      </c>
      <c r="GO337">
        <v>10.6455</v>
      </c>
      <c r="GP337">
        <v>0.92116770000000003</v>
      </c>
      <c r="GQ337">
        <v>28.666260000000001</v>
      </c>
      <c r="GR337" s="1">
        <v>2.7777590000000001E-2</v>
      </c>
      <c r="GS337">
        <v>9.6776619999999998</v>
      </c>
      <c r="GT337">
        <v>0.91237009999999996</v>
      </c>
      <c r="GU337">
        <v>29.514389999999999</v>
      </c>
      <c r="GV337">
        <v>2.507351E-2</v>
      </c>
      <c r="GW337">
        <v>8.7982910000000007</v>
      </c>
      <c r="GX337">
        <v>0.90376369999999995</v>
      </c>
      <c r="GY337">
        <v>30.130859999999998</v>
      </c>
      <c r="GZ337" s="1">
        <v>2.2640460000000001E-2</v>
      </c>
      <c r="HA337">
        <v>8.0060730000000007</v>
      </c>
      <c r="HB337">
        <v>0.89520310000000003</v>
      </c>
      <c r="HC337">
        <v>30.356470000000002</v>
      </c>
      <c r="HD337" s="1">
        <v>2.0437179999999999E-2</v>
      </c>
      <c r="HE337">
        <v>7.2857430000000001</v>
      </c>
      <c r="HF337">
        <v>0.88672519999999999</v>
      </c>
      <c r="HG337">
        <v>29.910039999999999</v>
      </c>
      <c r="HH337" s="1">
        <v>1.844233E-2</v>
      </c>
      <c r="HI337">
        <v>6.6293049999999996</v>
      </c>
      <c r="HJ337">
        <v>0.87860830000000001</v>
      </c>
      <c r="HK337">
        <v>29.270299999999999</v>
      </c>
      <c r="HL337" s="1">
        <v>1.6648880000000001E-2</v>
      </c>
      <c r="HM337">
        <v>6.0343410000000004</v>
      </c>
      <c r="HN337">
        <v>0.87125359999999996</v>
      </c>
      <c r="HO337">
        <v>28.733239999999999</v>
      </c>
      <c r="HP337" s="1">
        <v>1.5037500000000001E-2</v>
      </c>
      <c r="HQ337">
        <v>5.4929069999999998</v>
      </c>
      <c r="HR337">
        <v>0.86464859999999999</v>
      </c>
      <c r="HS337">
        <v>28.617280000000001</v>
      </c>
      <c r="HT337" s="1">
        <v>1.3586640000000001E-2</v>
      </c>
      <c r="HU337">
        <v>4.9979810000000002</v>
      </c>
      <c r="HV337">
        <v>0.85873259999999996</v>
      </c>
      <c r="HW337">
        <v>28.95252</v>
      </c>
      <c r="HX337" s="1">
        <v>1.2277679999999999E-2</v>
      </c>
      <c r="HY337">
        <v>4.5458059999999998</v>
      </c>
      <c r="HZ337">
        <v>0.85360440000000004</v>
      </c>
      <c r="IA337">
        <v>29.360029999999998</v>
      </c>
      <c r="IB337" s="1">
        <v>1.109339E-2</v>
      </c>
      <c r="IC337">
        <v>4.130833</v>
      </c>
      <c r="ID337">
        <v>0.84914160000000005</v>
      </c>
      <c r="IE337">
        <v>29.70166</v>
      </c>
      <c r="IF337" s="1">
        <v>1.001634E-2</v>
      </c>
      <c r="IG337">
        <v>3.7490209999999999</v>
      </c>
      <c r="IH337">
        <v>0.84538449999999998</v>
      </c>
      <c r="II337">
        <v>29.78942</v>
      </c>
      <c r="IJ337" s="1">
        <v>9.0325179999999998E-3</v>
      </c>
      <c r="IK337">
        <v>3.3960370000000002</v>
      </c>
      <c r="IL337">
        <v>0.84219500000000003</v>
      </c>
      <c r="IM337">
        <v>29.38345</v>
      </c>
      <c r="IN337" s="1">
        <v>8.1298570000000007E-3</v>
      </c>
      <c r="IO337">
        <v>3.068254</v>
      </c>
      <c r="IP337">
        <v>0.83962789999999998</v>
      </c>
      <c r="IQ337">
        <v>28.80021</v>
      </c>
      <c r="IR337" s="1">
        <v>7.2974440000000002E-3</v>
      </c>
      <c r="IS337">
        <v>2.7627999999999999</v>
      </c>
      <c r="IT337">
        <v>0.83752749999999998</v>
      </c>
      <c r="IU337">
        <v>28.409970000000001</v>
      </c>
      <c r="IV337" s="1">
        <v>6.5230419999999997E-3</v>
      </c>
      <c r="IW337">
        <v>2.4760710000000001</v>
      </c>
      <c r="IX337">
        <v>0.83585549999999997</v>
      </c>
      <c r="IY337">
        <v>28.81935</v>
      </c>
      <c r="IZ337" s="1">
        <v>5.7974239999999998E-3</v>
      </c>
      <c r="JA337">
        <v>2.2057020000000001</v>
      </c>
      <c r="JB337">
        <v>0.83449110000000004</v>
      </c>
      <c r="JC337">
        <v>29.696400000000001</v>
      </c>
      <c r="JD337" s="1">
        <v>5.1110260000000003E-3</v>
      </c>
      <c r="JE337">
        <v>1.948205</v>
      </c>
      <c r="JF337">
        <v>0.83340199999999998</v>
      </c>
      <c r="JG337">
        <v>30.706679999999999</v>
      </c>
      <c r="JH337" s="1">
        <v>4.4496960000000004E-3</v>
      </c>
      <c r="JI337">
        <v>1.6991339999999999</v>
      </c>
      <c r="JJ337">
        <v>0.83253429999999995</v>
      </c>
      <c r="JK337">
        <v>31.369949999999999</v>
      </c>
      <c r="JL337" s="1">
        <v>3.8066939999999998E-3</v>
      </c>
      <c r="JM337">
        <v>1.455989</v>
      </c>
      <c r="JN337">
        <v>0.83182440000000002</v>
      </c>
      <c r="JO337">
        <v>31.614049999999999</v>
      </c>
      <c r="JP337" s="1">
        <v>3.1882799999999999E-3</v>
      </c>
      <c r="JQ337">
        <v>1.2211650000000001</v>
      </c>
      <c r="JR337">
        <v>0.83124480000000001</v>
      </c>
      <c r="JS337">
        <v>31.21631</v>
      </c>
      <c r="JT337" s="1">
        <v>2.6151550000000001E-3</v>
      </c>
      <c r="JU337">
        <v>1.002772</v>
      </c>
      <c r="JV337">
        <v>0.83072849999999998</v>
      </c>
      <c r="JW337">
        <v>30.535080000000001</v>
      </c>
      <c r="JX337" s="1">
        <v>2.1143339999999998E-3</v>
      </c>
      <c r="JY337">
        <v>0.8112878</v>
      </c>
      <c r="JZ337">
        <v>0.83027629999999997</v>
      </c>
      <c r="KA337">
        <v>29.844809999999999</v>
      </c>
      <c r="KB337" s="1">
        <v>1.705348E-3</v>
      </c>
      <c r="KC337">
        <v>0.65450779999999997</v>
      </c>
      <c r="KD337">
        <v>0.82983269999999998</v>
      </c>
      <c r="KE337">
        <v>29.723579999999998</v>
      </c>
      <c r="KF337" s="1">
        <v>1.3926139999999999E-3</v>
      </c>
      <c r="KG337">
        <v>0.53440169999999998</v>
      </c>
      <c r="KH337">
        <v>0.82939300000000005</v>
      </c>
      <c r="KI337">
        <v>29.953099999999999</v>
      </c>
      <c r="KJ337" s="1">
        <v>1.165573E-3</v>
      </c>
      <c r="KK337">
        <v>0.44703310000000002</v>
      </c>
      <c r="KL337">
        <v>0.82896270000000005</v>
      </c>
      <c r="KM337">
        <v>30.377849999999999</v>
      </c>
      <c r="KN337" s="1">
        <v>1.0042849999999999E-3</v>
      </c>
      <c r="KO337">
        <v>0.38502209999999998</v>
      </c>
      <c r="KP337">
        <v>0.82851280000000005</v>
      </c>
      <c r="KQ337">
        <v>30.753530000000001</v>
      </c>
      <c r="KR337" s="1">
        <v>8.8849339999999999E-4</v>
      </c>
      <c r="KS337">
        <v>0.3405319</v>
      </c>
      <c r="KT337">
        <v>0.82803230000000005</v>
      </c>
      <c r="KU337">
        <v>30.857690000000002</v>
      </c>
      <c r="KV337" s="1">
        <v>8.0165279999999998E-4</v>
      </c>
      <c r="KW337">
        <v>0.30725360000000002</v>
      </c>
      <c r="KX337">
        <v>0.82755529999999999</v>
      </c>
      <c r="KY337">
        <v>30.455200000000001</v>
      </c>
      <c r="KZ337" s="1">
        <v>7.3313190000000002E-4</v>
      </c>
      <c r="LA337">
        <v>0.28102169999999999</v>
      </c>
      <c r="LB337">
        <v>0.82705919999999999</v>
      </c>
      <c r="LC337">
        <v>29.822030000000002</v>
      </c>
      <c r="LD337" s="1">
        <v>6.7704609999999998E-4</v>
      </c>
      <c r="LE337">
        <v>0.2595847</v>
      </c>
      <c r="LF337">
        <v>0.82655979999999996</v>
      </c>
      <c r="LG337">
        <v>29.272559999999999</v>
      </c>
      <c r="LH337" s="1">
        <v>6.3046179999999997E-4</v>
      </c>
      <c r="LI337">
        <v>0.2417706</v>
      </c>
      <c r="LJ337">
        <v>0.82604500000000003</v>
      </c>
      <c r="LK337">
        <v>29.283919999999998</v>
      </c>
      <c r="LL337" s="1">
        <v>5.9147669999999998E-4</v>
      </c>
      <c r="LM337">
        <v>0.22688630000000001</v>
      </c>
      <c r="LN337">
        <v>0.82552239999999999</v>
      </c>
      <c r="LO337">
        <v>29.686599999999999</v>
      </c>
      <c r="LP337" s="1">
        <v>5.5867690000000001E-4</v>
      </c>
      <c r="LQ337">
        <v>0.21438219999999999</v>
      </c>
      <c r="LR337">
        <v>0.8250305</v>
      </c>
      <c r="LS337">
        <v>30.33306</v>
      </c>
      <c r="LT337" s="1">
        <v>5.309685E-4</v>
      </c>
      <c r="LU337">
        <v>0.2038131</v>
      </c>
      <c r="LV337">
        <v>0.8244977</v>
      </c>
      <c r="LW337">
        <v>30.939979999999998</v>
      </c>
      <c r="LX337" s="1">
        <v>5.0730510000000003E-4</v>
      </c>
      <c r="LY337">
        <v>0.19479640000000001</v>
      </c>
      <c r="LZ337">
        <v>0.824013</v>
      </c>
      <c r="MA337">
        <v>31.28781</v>
      </c>
      <c r="MB337" s="1">
        <v>4.8609960000000002E-4</v>
      </c>
      <c r="MC337">
        <v>0.1869778</v>
      </c>
      <c r="MD337">
        <v>0.82356629999999997</v>
      </c>
      <c r="ME337">
        <v>31.031189999999999</v>
      </c>
      <c r="MF337" s="1">
        <v>4.6614630000000001E-4</v>
      </c>
      <c r="MG337">
        <v>0.1800011</v>
      </c>
      <c r="MH337">
        <v>0.82315769999999999</v>
      </c>
      <c r="MI337">
        <v>30.450410000000002</v>
      </c>
      <c r="MJ337" s="1">
        <v>4.476967E-4</v>
      </c>
      <c r="MK337">
        <v>0.1735274</v>
      </c>
      <c r="ML337">
        <v>0.82276899999999997</v>
      </c>
      <c r="MM337">
        <v>29.811699999999998</v>
      </c>
      <c r="MN337" s="1">
        <v>4.3002479999999999E-4</v>
      </c>
      <c r="MO337">
        <v>0.16726750000000001</v>
      </c>
      <c r="MP337">
        <v>0.82243849999999996</v>
      </c>
      <c r="MQ337">
        <v>29.701350000000001</v>
      </c>
      <c r="MR337" s="1">
        <v>4.1263040000000001E-4</v>
      </c>
      <c r="MS337">
        <v>0.1610452</v>
      </c>
      <c r="MT337">
        <v>0.82215369999999999</v>
      </c>
      <c r="MU337">
        <v>29.779800000000002</v>
      </c>
      <c r="MV337" s="1">
        <v>3.9532499999999997E-4</v>
      </c>
      <c r="MW337">
        <v>0.15479229999999999</v>
      </c>
      <c r="MX337">
        <v>0.82189849999999998</v>
      </c>
      <c r="MY337">
        <v>29.708069999999999</v>
      </c>
      <c r="MZ337" s="1">
        <v>3.7821760000000002E-4</v>
      </c>
      <c r="NA337">
        <v>0.148533</v>
      </c>
      <c r="NB337">
        <v>0.82169409999999998</v>
      </c>
      <c r="NC337">
        <v>29.652090000000001</v>
      </c>
      <c r="ND337" s="1">
        <v>3.6136529999999999E-4</v>
      </c>
      <c r="NE337">
        <v>0.1423085</v>
      </c>
      <c r="NF337">
        <v>0.82153659999999995</v>
      </c>
      <c r="NG337">
        <v>29.702480000000001</v>
      </c>
      <c r="NH337" s="1">
        <v>3.4491179999999999E-4</v>
      </c>
      <c r="NI337">
        <v>0.13618859999999999</v>
      </c>
      <c r="NJ337">
        <v>0.82138310000000003</v>
      </c>
      <c r="NK337">
        <v>29.439789999999999</v>
      </c>
      <c r="NL337" s="1">
        <v>3.2894329999999999E-4</v>
      </c>
      <c r="NM337">
        <v>0.130216</v>
      </c>
      <c r="NN337">
        <v>0.82124410000000003</v>
      </c>
      <c r="NO337">
        <v>28.959309999999999</v>
      </c>
      <c r="NP337" s="1">
        <v>3.1359319999999999E-4</v>
      </c>
      <c r="NQ337">
        <v>0.12443319999999999</v>
      </c>
      <c r="NR337">
        <v>0.8211659</v>
      </c>
      <c r="NS337">
        <v>28.51586</v>
      </c>
      <c r="NT337" s="1">
        <v>2.9892999999999999E-4</v>
      </c>
      <c r="NU337">
        <v>0.1188781</v>
      </c>
      <c r="NV337">
        <v>0.82108020000000004</v>
      </c>
      <c r="NW337">
        <v>28.70543</v>
      </c>
      <c r="NX337" s="1">
        <v>2.8498560000000001E-4</v>
      </c>
      <c r="NY337">
        <v>0.11357</v>
      </c>
      <c r="NZ337">
        <v>0.82100010000000001</v>
      </c>
      <c r="OA337">
        <v>29.331309999999998</v>
      </c>
      <c r="OB337" s="1">
        <v>2.7170329999999998E-4</v>
      </c>
      <c r="OC337">
        <v>0.1084924</v>
      </c>
      <c r="OD337">
        <v>0.82096579999999997</v>
      </c>
      <c r="OE337">
        <v>29.929970000000001</v>
      </c>
      <c r="OF337" s="1">
        <v>2.589186E-4</v>
      </c>
      <c r="OG337">
        <v>0.10359350000000001</v>
      </c>
      <c r="OH337">
        <v>0.82089129999999999</v>
      </c>
      <c r="OI337">
        <v>30.3779</v>
      </c>
      <c r="OJ337" s="1">
        <v>2.46529E-4</v>
      </c>
      <c r="OK337">
        <v>9.8824259999999997E-2</v>
      </c>
    </row>
    <row r="338" spans="1:401" x14ac:dyDescent="0.35">
      <c r="A338">
        <v>344</v>
      </c>
      <c r="B338" t="s">
        <v>4</v>
      </c>
      <c r="C338" t="s">
        <v>181</v>
      </c>
      <c r="D338" t="s">
        <v>344</v>
      </c>
      <c r="E338">
        <v>75.041759999999996</v>
      </c>
      <c r="F338">
        <v>1.275998</v>
      </c>
      <c r="G338">
        <v>25.087620000000001</v>
      </c>
      <c r="H338">
        <v>0</v>
      </c>
      <c r="I338">
        <v>0</v>
      </c>
      <c r="J338">
        <v>1.272057</v>
      </c>
      <c r="K338">
        <v>25.146719999999998</v>
      </c>
      <c r="L338">
        <v>0</v>
      </c>
      <c r="M338">
        <v>0</v>
      </c>
      <c r="N338">
        <v>1.2681260000000001</v>
      </c>
      <c r="O338">
        <v>25.37987</v>
      </c>
      <c r="P338">
        <v>0</v>
      </c>
      <c r="Q338">
        <v>0</v>
      </c>
      <c r="R338">
        <v>1.264386</v>
      </c>
      <c r="S338">
        <v>25.485890000000001</v>
      </c>
      <c r="T338">
        <v>0</v>
      </c>
      <c r="U338">
        <v>0</v>
      </c>
      <c r="V338">
        <v>1.2605390000000001</v>
      </c>
      <c r="W338">
        <v>25.179539999999999</v>
      </c>
      <c r="X338">
        <v>0</v>
      </c>
      <c r="Y338">
        <v>0</v>
      </c>
      <c r="Z338">
        <v>1.256918</v>
      </c>
      <c r="AA338">
        <v>24.843050000000002</v>
      </c>
      <c r="AB338">
        <v>0</v>
      </c>
      <c r="AC338">
        <v>0</v>
      </c>
      <c r="AD338">
        <v>1.2531490000000001</v>
      </c>
      <c r="AE338">
        <v>24.479150000000001</v>
      </c>
      <c r="AF338">
        <v>0</v>
      </c>
      <c r="AG338">
        <v>0</v>
      </c>
      <c r="AH338">
        <v>1.24939</v>
      </c>
      <c r="AI338">
        <v>24.506920000000001</v>
      </c>
      <c r="AJ338">
        <v>0</v>
      </c>
      <c r="AK338">
        <v>0</v>
      </c>
      <c r="AL338">
        <v>1.2458689999999999</v>
      </c>
      <c r="AM338">
        <v>24.898510000000002</v>
      </c>
      <c r="AN338">
        <v>0</v>
      </c>
      <c r="AO338">
        <v>0</v>
      </c>
      <c r="AP338">
        <v>1.242219</v>
      </c>
      <c r="AQ338">
        <v>25.38626</v>
      </c>
      <c r="AR338">
        <v>0</v>
      </c>
      <c r="AS338">
        <v>0</v>
      </c>
      <c r="AT338">
        <v>1.2385630000000001</v>
      </c>
      <c r="AU338">
        <v>25.887160000000002</v>
      </c>
      <c r="AV338">
        <v>0</v>
      </c>
      <c r="AW338">
        <v>0</v>
      </c>
      <c r="AX338">
        <v>1.234737</v>
      </c>
      <c r="AY338">
        <v>26.05339</v>
      </c>
      <c r="AZ338">
        <v>0</v>
      </c>
      <c r="BA338">
        <v>0</v>
      </c>
      <c r="BB338">
        <v>1.2305410000000001</v>
      </c>
      <c r="BC338">
        <v>25.920359999999999</v>
      </c>
      <c r="BD338">
        <v>0</v>
      </c>
      <c r="BE338">
        <v>0</v>
      </c>
      <c r="BF338">
        <v>1.226021</v>
      </c>
      <c r="BG338">
        <v>25.71012</v>
      </c>
      <c r="BH338">
        <v>0</v>
      </c>
      <c r="BI338">
        <v>0</v>
      </c>
      <c r="BJ338">
        <v>1.221408</v>
      </c>
      <c r="BK338">
        <v>25.563020000000002</v>
      </c>
      <c r="BL338">
        <v>0</v>
      </c>
      <c r="BM338">
        <v>0</v>
      </c>
      <c r="BN338">
        <v>1.2168890000000001</v>
      </c>
      <c r="BO338">
        <v>25.944510000000001</v>
      </c>
      <c r="BP338">
        <v>0</v>
      </c>
      <c r="BQ338">
        <v>0</v>
      </c>
      <c r="BR338">
        <v>1.212434</v>
      </c>
      <c r="BS338">
        <v>26.472829999999998</v>
      </c>
      <c r="BT338">
        <v>8.2100099999999998E-33</v>
      </c>
      <c r="BU338">
        <v>1.528432E-31</v>
      </c>
      <c r="BV338">
        <v>1.2080550000000001</v>
      </c>
      <c r="BW338">
        <v>27.022279999999999</v>
      </c>
      <c r="BX338">
        <v>1.003587E-22</v>
      </c>
      <c r="BY338">
        <v>1.8955870000000001E-21</v>
      </c>
      <c r="BZ338">
        <v>1.2036260000000001</v>
      </c>
      <c r="CA338">
        <v>27.52693</v>
      </c>
      <c r="CB338" s="1">
        <v>1.280699E-16</v>
      </c>
      <c r="CC338" s="1">
        <v>2.3822439999999999E-15</v>
      </c>
      <c r="CD338">
        <v>1.1991989999999999</v>
      </c>
      <c r="CE338">
        <v>27.682369999999999</v>
      </c>
      <c r="CF338" s="1">
        <v>3.4936139999999999E-11</v>
      </c>
      <c r="CG338" s="1">
        <v>6.651337E-10</v>
      </c>
      <c r="CH338">
        <v>1.194671</v>
      </c>
      <c r="CI338">
        <v>27.41797</v>
      </c>
      <c r="CJ338" s="1">
        <v>6.3875290000000001E-8</v>
      </c>
      <c r="CK338" s="1">
        <v>1.2275089999999999E-6</v>
      </c>
      <c r="CL338">
        <v>1.1900790000000001</v>
      </c>
      <c r="CM338">
        <v>27.14208</v>
      </c>
      <c r="CN338" s="1">
        <v>1.8272930000000001E-5</v>
      </c>
      <c r="CO338" s="1">
        <v>3.5324210000000001E-4</v>
      </c>
      <c r="CP338">
        <v>1.1851940000000001</v>
      </c>
      <c r="CQ338">
        <v>27.001000000000001</v>
      </c>
      <c r="CR338" s="1">
        <v>1.474426E-3</v>
      </c>
      <c r="CS338" s="1">
        <v>2.8651449999999998E-2</v>
      </c>
      <c r="CT338">
        <v>1.1798740000000001</v>
      </c>
      <c r="CU338">
        <v>27.218789999999998</v>
      </c>
      <c r="CV338" s="1">
        <v>4.4798549999999999E-2</v>
      </c>
      <c r="CW338" s="1">
        <v>0.87524679999999999</v>
      </c>
      <c r="CX338">
        <v>1.1740360000000001</v>
      </c>
      <c r="CY338">
        <v>27.224930000000001</v>
      </c>
      <c r="CZ338" s="1">
        <v>0.61333179999999998</v>
      </c>
      <c r="DA338" s="1">
        <v>12.037559999999999</v>
      </c>
      <c r="DB338">
        <v>1.167659</v>
      </c>
      <c r="DC338">
        <v>27.4832</v>
      </c>
      <c r="DD338" s="1">
        <v>4.2919320000000001</v>
      </c>
      <c r="DE338" s="1">
        <v>84.727289999999996</v>
      </c>
      <c r="DF338">
        <v>1.1606129999999999</v>
      </c>
      <c r="DG338">
        <v>27.851179999999999</v>
      </c>
      <c r="DH338" s="1">
        <v>16.939360000000001</v>
      </c>
      <c r="DI338" s="1">
        <v>336.38940000000002</v>
      </c>
      <c r="DJ338">
        <v>1.15299</v>
      </c>
      <c r="DK338">
        <v>27.930099999999999</v>
      </c>
      <c r="DL338" s="1">
        <v>40.82103</v>
      </c>
      <c r="DM338">
        <v>815.80830000000003</v>
      </c>
      <c r="DN338">
        <v>1.1447069999999999</v>
      </c>
      <c r="DO338">
        <v>27.779920000000001</v>
      </c>
      <c r="DP338">
        <v>64.195009999999996</v>
      </c>
      <c r="DQ338">
        <v>1291.356</v>
      </c>
      <c r="DR338">
        <v>1.1354610000000001</v>
      </c>
      <c r="DS338">
        <v>27.702960000000001</v>
      </c>
      <c r="DT338">
        <v>69.661249999999995</v>
      </c>
      <c r="DU338">
        <v>1412.049</v>
      </c>
      <c r="DV338">
        <v>1.1263320000000001</v>
      </c>
      <c r="DW338">
        <v>27.63711</v>
      </c>
      <c r="DX338">
        <v>54.739409999999999</v>
      </c>
      <c r="DY338">
        <v>1117.912</v>
      </c>
      <c r="DZ338">
        <v>1.116976</v>
      </c>
      <c r="EA338">
        <v>28.06803</v>
      </c>
      <c r="EB338">
        <v>32.504040000000003</v>
      </c>
      <c r="EC338">
        <v>668.76440000000002</v>
      </c>
      <c r="ED338">
        <v>1.1056820000000001</v>
      </c>
      <c r="EE338">
        <v>28.686979999999998</v>
      </c>
      <c r="EF338">
        <v>15.141959999999999</v>
      </c>
      <c r="EG338">
        <v>314.42009999999999</v>
      </c>
      <c r="EH338">
        <v>1.0945510000000001</v>
      </c>
      <c r="EI338">
        <v>29.293340000000001</v>
      </c>
      <c r="EJ338">
        <v>5.7553869999999998</v>
      </c>
      <c r="EK338">
        <v>120.5414</v>
      </c>
      <c r="EL338">
        <v>1.083296</v>
      </c>
      <c r="EM338">
        <v>29.839870000000001</v>
      </c>
      <c r="EN338">
        <v>1.8571029999999999</v>
      </c>
      <c r="EO338">
        <v>39.24194</v>
      </c>
      <c r="EP338">
        <v>1.071906</v>
      </c>
      <c r="EQ338">
        <v>29.980450000000001</v>
      </c>
      <c r="ER338">
        <v>0.54793579999999997</v>
      </c>
      <c r="ES338">
        <v>11.67695</v>
      </c>
      <c r="ET338">
        <v>1.0603940000000001</v>
      </c>
      <c r="EU338">
        <v>29.617229999999999</v>
      </c>
      <c r="EV338">
        <v>0.17799290000000001</v>
      </c>
      <c r="EW338">
        <v>3.819401</v>
      </c>
      <c r="EX338">
        <v>1.048872</v>
      </c>
      <c r="EY338">
        <v>29.30406</v>
      </c>
      <c r="EZ338">
        <v>8.7322369999999996E-2</v>
      </c>
      <c r="FA338">
        <v>1.883626</v>
      </c>
      <c r="FB338">
        <v>1.038035</v>
      </c>
      <c r="FC338">
        <v>29.11815</v>
      </c>
      <c r="FD338">
        <v>6.7375939999999995E-2</v>
      </c>
      <c r="FE338">
        <v>1.461419</v>
      </c>
      <c r="FF338">
        <v>1.02738</v>
      </c>
      <c r="FG338">
        <v>29.17512</v>
      </c>
      <c r="FH338">
        <v>6.2207230000000002E-2</v>
      </c>
      <c r="FI338">
        <v>1.358749</v>
      </c>
      <c r="FJ338">
        <v>1.016157</v>
      </c>
      <c r="FK338">
        <v>29.370360000000002</v>
      </c>
      <c r="FL338">
        <v>5.8928599999999998E-2</v>
      </c>
      <c r="FM338">
        <v>1.2975019999999999</v>
      </c>
      <c r="FN338">
        <v>1.0048220000000001</v>
      </c>
      <c r="FO338">
        <v>29.333449999999999</v>
      </c>
      <c r="FP338">
        <v>5.5212329999999997E-2</v>
      </c>
      <c r="FQ338">
        <v>1.2258169999999999</v>
      </c>
      <c r="FR338">
        <v>0.99352269999999998</v>
      </c>
      <c r="FS338">
        <v>29.1492</v>
      </c>
      <c r="FT338">
        <v>5.0990029999999999E-2</v>
      </c>
      <c r="FU338">
        <v>1.141554</v>
      </c>
      <c r="FV338">
        <v>0.98202250000000002</v>
      </c>
      <c r="FW338">
        <v>28.734770000000001</v>
      </c>
      <c r="FX338">
        <v>4.6579830000000003E-2</v>
      </c>
      <c r="FY338">
        <v>1.0518719999999999</v>
      </c>
      <c r="FZ338">
        <v>0.97038469999999999</v>
      </c>
      <c r="GA338">
        <v>28.1891</v>
      </c>
      <c r="GB338" s="1">
        <v>4.2258959999999998E-2</v>
      </c>
      <c r="GC338">
        <v>0.96282809999999996</v>
      </c>
      <c r="GD338">
        <v>0.95876680000000003</v>
      </c>
      <c r="GE338">
        <v>27.751719999999999</v>
      </c>
      <c r="GF338" s="1">
        <v>3.8231319999999999E-2</v>
      </c>
      <c r="GG338">
        <v>0.8789167</v>
      </c>
      <c r="GH338">
        <v>0.94694239999999996</v>
      </c>
      <c r="GI338">
        <v>27.545500000000001</v>
      </c>
      <c r="GJ338" s="1">
        <v>3.4500389999999999E-2</v>
      </c>
      <c r="GK338">
        <v>0.80045880000000003</v>
      </c>
      <c r="GL338">
        <v>0.93556430000000002</v>
      </c>
      <c r="GM338">
        <v>27.905069999999998</v>
      </c>
      <c r="GN338" s="1">
        <v>3.1109009999999999E-2</v>
      </c>
      <c r="GO338">
        <v>0.72824259999999996</v>
      </c>
      <c r="GP338">
        <v>0.92419439999999997</v>
      </c>
      <c r="GQ338">
        <v>28.650289999999998</v>
      </c>
      <c r="GR338" s="1">
        <v>2.8073339999999999E-2</v>
      </c>
      <c r="GS338">
        <v>0.66311220000000004</v>
      </c>
      <c r="GT338">
        <v>0.91322820000000005</v>
      </c>
      <c r="GU338">
        <v>29.494230000000002</v>
      </c>
      <c r="GV338" s="1">
        <v>2.53425E-2</v>
      </c>
      <c r="GW338">
        <v>0.60384450000000001</v>
      </c>
      <c r="GX338">
        <v>0.90213359999999998</v>
      </c>
      <c r="GY338">
        <v>30.117760000000001</v>
      </c>
      <c r="GZ338">
        <v>2.288575E-2</v>
      </c>
      <c r="HA338">
        <v>0.55042270000000004</v>
      </c>
      <c r="HB338">
        <v>0.8911791</v>
      </c>
      <c r="HC338">
        <v>30.35511</v>
      </c>
      <c r="HD338" s="1">
        <v>2.0661550000000001E-2</v>
      </c>
      <c r="HE338">
        <v>0.50176529999999997</v>
      </c>
      <c r="HF338">
        <v>0.88041959999999997</v>
      </c>
      <c r="HG338">
        <v>29.94023</v>
      </c>
      <c r="HH338" s="1">
        <v>1.864768E-2</v>
      </c>
      <c r="HI338">
        <v>0.45733760000000001</v>
      </c>
      <c r="HJ338">
        <v>0.87007840000000003</v>
      </c>
      <c r="HK338">
        <v>29.3093</v>
      </c>
      <c r="HL338" s="1">
        <v>1.68354E-2</v>
      </c>
      <c r="HM338">
        <v>0.41696939999999999</v>
      </c>
      <c r="HN338">
        <v>0.86069510000000005</v>
      </c>
      <c r="HO338">
        <v>28.768920000000001</v>
      </c>
      <c r="HP338" s="1">
        <v>1.520844E-2</v>
      </c>
      <c r="HQ338">
        <v>0.38016309999999998</v>
      </c>
      <c r="HR338">
        <v>0.85226139999999995</v>
      </c>
      <c r="HS338">
        <v>28.641739999999999</v>
      </c>
      <c r="HT338" s="1">
        <v>1.374292E-2</v>
      </c>
      <c r="HU338">
        <v>0.34641709999999998</v>
      </c>
      <c r="HV338">
        <v>0.84477809999999998</v>
      </c>
      <c r="HW338">
        <v>28.952719999999999</v>
      </c>
      <c r="HX338" s="1">
        <v>1.2421160000000001E-2</v>
      </c>
      <c r="HY338">
        <v>0.31549640000000001</v>
      </c>
      <c r="HZ338">
        <v>0.83825130000000003</v>
      </c>
      <c r="IA338">
        <v>29.352530000000002</v>
      </c>
      <c r="IB338" s="1">
        <v>1.1225540000000001E-2</v>
      </c>
      <c r="IC338">
        <v>0.28705380000000003</v>
      </c>
      <c r="ID338">
        <v>0.83259510000000003</v>
      </c>
      <c r="IE338">
        <v>29.696280000000002</v>
      </c>
      <c r="IF338" s="1">
        <v>1.0138360000000001E-2</v>
      </c>
      <c r="IG338">
        <v>0.26081910000000003</v>
      </c>
      <c r="IH338">
        <v>0.82778629999999997</v>
      </c>
      <c r="II338">
        <v>29.786819999999999</v>
      </c>
      <c r="IJ338" s="1">
        <v>9.1457020000000003E-3</v>
      </c>
      <c r="IK338">
        <v>0.2365215</v>
      </c>
      <c r="IL338">
        <v>0.82375410000000004</v>
      </c>
      <c r="IM338">
        <v>29.4087</v>
      </c>
      <c r="IN338" s="1">
        <v>8.2352099999999998E-3</v>
      </c>
      <c r="IO338">
        <v>0.21391099999999999</v>
      </c>
      <c r="IP338">
        <v>0.82045500000000005</v>
      </c>
      <c r="IQ338">
        <v>28.83944</v>
      </c>
      <c r="IR338" s="1">
        <v>7.3959860000000002E-3</v>
      </c>
      <c r="IS338">
        <v>0.19280900000000001</v>
      </c>
      <c r="IT338">
        <v>0.81779329999999995</v>
      </c>
      <c r="IU338">
        <v>28.447330000000001</v>
      </c>
      <c r="IV338" s="1">
        <v>6.6157330000000004E-3</v>
      </c>
      <c r="IW338">
        <v>0.17297779999999999</v>
      </c>
      <c r="IX338">
        <v>0.81563909999999995</v>
      </c>
      <c r="IY338">
        <v>28.822099999999999</v>
      </c>
      <c r="IZ338" s="1">
        <v>5.8851060000000002E-3</v>
      </c>
      <c r="JA338">
        <v>0.15426409999999999</v>
      </c>
      <c r="JB338">
        <v>0.81392030000000004</v>
      </c>
      <c r="JC338">
        <v>29.678419999999999</v>
      </c>
      <c r="JD338" s="1">
        <v>5.1951310000000004E-3</v>
      </c>
      <c r="JE338">
        <v>0.1364388</v>
      </c>
      <c r="JF338">
        <v>0.8125462</v>
      </c>
      <c r="JG338">
        <v>30.67531</v>
      </c>
      <c r="JH338" s="1">
        <v>4.5315809999999998E-3</v>
      </c>
      <c r="JI338">
        <v>0.1192081</v>
      </c>
      <c r="JJ338">
        <v>0.81144340000000004</v>
      </c>
      <c r="JK338">
        <v>31.34233</v>
      </c>
      <c r="JL338" s="1">
        <v>3.886647E-3</v>
      </c>
      <c r="JM338">
        <v>0.1023829</v>
      </c>
      <c r="JN338">
        <v>0.81055920000000004</v>
      </c>
      <c r="JO338">
        <v>31.59918</v>
      </c>
      <c r="JP338" s="1">
        <v>3.2646730000000001E-3</v>
      </c>
      <c r="JQ338" s="1">
        <v>8.6092409999999994E-2</v>
      </c>
      <c r="JR338">
        <v>0.80981760000000003</v>
      </c>
      <c r="JS338">
        <v>31.2441</v>
      </c>
      <c r="JT338" s="1">
        <v>2.6848039999999998E-3</v>
      </c>
      <c r="JU338" s="1">
        <v>7.0864979999999994E-2</v>
      </c>
      <c r="JV338">
        <v>0.80917410000000001</v>
      </c>
      <c r="JW338">
        <v>30.586659999999998</v>
      </c>
      <c r="JX338" s="1">
        <v>2.173838E-3</v>
      </c>
      <c r="JY338" s="1">
        <v>5.7418299999999999E-2</v>
      </c>
      <c r="JZ338">
        <v>0.80859919999999996</v>
      </c>
      <c r="KA338">
        <v>29.90766</v>
      </c>
      <c r="KB338" s="1">
        <v>1.7527930000000001E-3</v>
      </c>
      <c r="KC338" s="1">
        <v>4.6323049999999998E-2</v>
      </c>
      <c r="KD338">
        <v>0.80807329999999999</v>
      </c>
      <c r="KE338">
        <v>29.765840000000001</v>
      </c>
      <c r="KF338" s="1">
        <v>1.428152E-3</v>
      </c>
      <c r="KG338" s="1">
        <v>3.7759969999999997E-2</v>
      </c>
      <c r="KH338">
        <v>0.80752919999999995</v>
      </c>
      <c r="KI338">
        <v>29.97466</v>
      </c>
      <c r="KJ338" s="1">
        <v>1.1910930000000001E-3</v>
      </c>
      <c r="KK338" s="1">
        <v>3.1497049999999999E-2</v>
      </c>
      <c r="KL338">
        <v>0.80699399999999999</v>
      </c>
      <c r="KM338">
        <v>30.379529999999999</v>
      </c>
      <c r="KN338" s="1">
        <v>1.0223980000000001E-3</v>
      </c>
      <c r="KO338" s="1">
        <v>2.7043270000000001E-2</v>
      </c>
      <c r="KP338">
        <v>0.80645679999999997</v>
      </c>
      <c r="KQ338">
        <v>30.753450000000001</v>
      </c>
      <c r="KR338" s="1">
        <v>9.0167790000000002E-4</v>
      </c>
      <c r="KS338" s="1">
        <v>2.38552E-2</v>
      </c>
      <c r="KT338">
        <v>0.80589060000000001</v>
      </c>
      <c r="KU338">
        <v>30.85735</v>
      </c>
      <c r="KV338" s="1">
        <v>8.1171499999999996E-4</v>
      </c>
      <c r="KW338" s="1">
        <v>2.1483140000000001E-2</v>
      </c>
      <c r="KX338">
        <v>0.80532970000000004</v>
      </c>
      <c r="KY338">
        <v>30.486070000000002</v>
      </c>
      <c r="KZ338" s="1">
        <v>7.4120149999999999E-4</v>
      </c>
      <c r="LA338" s="1">
        <v>1.9624430000000002E-2</v>
      </c>
      <c r="LB338">
        <v>0.80472109999999997</v>
      </c>
      <c r="LC338">
        <v>29.86843</v>
      </c>
      <c r="LD338" s="1">
        <v>6.8370189999999997E-4</v>
      </c>
      <c r="LE338">
        <v>1.8110879999999999E-2</v>
      </c>
      <c r="LF338">
        <v>0.80409640000000004</v>
      </c>
      <c r="LG338">
        <v>29.324490000000001</v>
      </c>
      <c r="LH338" s="1">
        <v>6.3600829999999997E-4</v>
      </c>
      <c r="LI338" s="1">
        <v>1.6854959999999999E-2</v>
      </c>
      <c r="LJ338">
        <v>0.80346799999999996</v>
      </c>
      <c r="LK338">
        <v>29.31203</v>
      </c>
      <c r="LL338" s="1">
        <v>5.9612339999999997E-4</v>
      </c>
      <c r="LM338" s="1">
        <v>1.5806270000000001E-2</v>
      </c>
      <c r="LN338">
        <v>0.80283009999999999</v>
      </c>
      <c r="LO338">
        <v>29.687249999999999</v>
      </c>
      <c r="LP338" s="1">
        <v>5.6258589999999998E-4</v>
      </c>
      <c r="LQ338" s="1">
        <v>1.4925870000000001E-2</v>
      </c>
      <c r="LR338">
        <v>0.80222230000000005</v>
      </c>
      <c r="LS338">
        <v>30.31559</v>
      </c>
      <c r="LT338" s="1">
        <v>5.3428790000000002E-4</v>
      </c>
      <c r="LU338" s="1">
        <v>1.4182459999999999E-2</v>
      </c>
      <c r="LV338">
        <v>0.80159800000000003</v>
      </c>
      <c r="LW338">
        <v>30.915369999999999</v>
      </c>
      <c r="LX338" s="1">
        <v>5.1015209999999997E-4</v>
      </c>
      <c r="LY338" s="1">
        <v>1.3548930000000001E-2</v>
      </c>
      <c r="LZ338">
        <v>0.80099319999999996</v>
      </c>
      <c r="MA338">
        <v>31.267099999999999</v>
      </c>
      <c r="MB338" s="1">
        <v>4.8858240000000002E-4</v>
      </c>
      <c r="MC338" s="1">
        <v>1.3000670000000001E-2</v>
      </c>
      <c r="MD338">
        <v>0.80046209999999995</v>
      </c>
      <c r="ME338">
        <v>31.047039999999999</v>
      </c>
      <c r="MF338" s="1">
        <v>4.6839020000000002E-4</v>
      </c>
      <c r="MG338" s="1">
        <v>1.2513460000000001E-2</v>
      </c>
      <c r="MH338">
        <v>0.79993009999999998</v>
      </c>
      <c r="MI338">
        <v>30.489509999999999</v>
      </c>
      <c r="MJ338" s="1">
        <v>4.4981559999999999E-4</v>
      </c>
      <c r="MK338" s="1">
        <v>1.206335E-2</v>
      </c>
      <c r="ML338">
        <v>0.79946830000000002</v>
      </c>
      <c r="MM338">
        <v>29.864059999999998</v>
      </c>
      <c r="MN338" s="1">
        <v>4.320843E-4</v>
      </c>
      <c r="MO338" s="1">
        <v>1.162944E-2</v>
      </c>
      <c r="MP338">
        <v>0.79905760000000003</v>
      </c>
      <c r="MQ338">
        <v>29.740629999999999</v>
      </c>
      <c r="MR338" s="1">
        <v>4.1468739999999998E-4</v>
      </c>
      <c r="MS338" s="1">
        <v>1.119912E-2</v>
      </c>
      <c r="MT338">
        <v>0.79868119999999998</v>
      </c>
      <c r="MU338">
        <v>29.788830000000001</v>
      </c>
      <c r="MV338" s="1">
        <v>3.9738430000000002E-4</v>
      </c>
      <c r="MW338" s="1">
        <v>1.076707E-2</v>
      </c>
      <c r="MX338">
        <v>0.79837809999999998</v>
      </c>
      <c r="MY338">
        <v>29.726189999999999</v>
      </c>
      <c r="MZ338" s="1">
        <v>3.8026830000000001E-4</v>
      </c>
      <c r="NA338" s="1">
        <v>1.033394E-2</v>
      </c>
      <c r="NB338">
        <v>0.7981452</v>
      </c>
      <c r="NC338">
        <v>29.6646</v>
      </c>
      <c r="ND338" s="1">
        <v>3.63393E-4</v>
      </c>
      <c r="NE338" s="1">
        <v>9.9028190000000002E-3</v>
      </c>
      <c r="NF338">
        <v>0.7979368</v>
      </c>
      <c r="NG338">
        <v>29.700569999999999</v>
      </c>
      <c r="NH338" s="1">
        <v>3.4689740000000001E-4</v>
      </c>
      <c r="NI338" s="1">
        <v>9.4784880000000002E-3</v>
      </c>
      <c r="NJ338">
        <v>0.79772699999999996</v>
      </c>
      <c r="NK338">
        <v>29.463039999999999</v>
      </c>
      <c r="NL338" s="1">
        <v>3.3086880000000001E-4</v>
      </c>
      <c r="NM338" s="1">
        <v>9.0637730000000007E-3</v>
      </c>
      <c r="NN338">
        <v>0.79758890000000005</v>
      </c>
      <c r="NO338">
        <v>28.997949999999999</v>
      </c>
      <c r="NP338" s="1">
        <v>3.1544610000000002E-4</v>
      </c>
      <c r="NQ338" s="1">
        <v>8.6618100000000007E-3</v>
      </c>
      <c r="NR338">
        <v>0.79746649999999997</v>
      </c>
      <c r="NS338">
        <v>28.554780000000001</v>
      </c>
      <c r="NT338" s="1">
        <v>3.007021E-4</v>
      </c>
      <c r="NU338" s="1">
        <v>8.2755320000000004E-3</v>
      </c>
      <c r="NV338">
        <v>0.79736300000000004</v>
      </c>
      <c r="NW338">
        <v>28.725660000000001</v>
      </c>
      <c r="NX338" s="1">
        <v>2.8667470000000002E-4</v>
      </c>
      <c r="NY338" s="1">
        <v>7.9061170000000007E-3</v>
      </c>
      <c r="NZ338">
        <v>0.79730219999999996</v>
      </c>
      <c r="OA338">
        <v>29.327870000000001</v>
      </c>
      <c r="OB338" s="1">
        <v>2.7332050000000003E-4</v>
      </c>
      <c r="OC338" s="1">
        <v>7.552787E-3</v>
      </c>
      <c r="OD338">
        <v>0.79724720000000004</v>
      </c>
      <c r="OE338">
        <v>29.918130000000001</v>
      </c>
      <c r="OF338" s="1">
        <v>2.604843E-4</v>
      </c>
      <c r="OG338" s="1">
        <v>7.2123400000000002E-3</v>
      </c>
      <c r="OH338">
        <v>0.79717800000000005</v>
      </c>
      <c r="OI338">
        <v>30.367170000000002</v>
      </c>
      <c r="OJ338" s="1">
        <v>2.4805280000000002E-4</v>
      </c>
      <c r="OK338" s="1">
        <v>6.8810410000000001E-3</v>
      </c>
    </row>
    <row r="339" spans="1:401" x14ac:dyDescent="0.35">
      <c r="A339">
        <v>345</v>
      </c>
      <c r="B339" t="s">
        <v>4</v>
      </c>
      <c r="C339" t="s">
        <v>181</v>
      </c>
      <c r="D339" t="s">
        <v>345</v>
      </c>
      <c r="E339">
        <v>270.22649999999999</v>
      </c>
      <c r="F339">
        <v>1.2374160000000001</v>
      </c>
      <c r="G339">
        <v>25.091149999999999</v>
      </c>
      <c r="H339">
        <v>0</v>
      </c>
      <c r="I339">
        <v>0</v>
      </c>
      <c r="J339">
        <v>1.2333259999999999</v>
      </c>
      <c r="K339">
        <v>25.14978</v>
      </c>
      <c r="L339">
        <v>0</v>
      </c>
      <c r="M339">
        <v>0</v>
      </c>
      <c r="N339">
        <v>1.229223</v>
      </c>
      <c r="O339">
        <v>25.38015</v>
      </c>
      <c r="P339">
        <v>0</v>
      </c>
      <c r="Q339">
        <v>0</v>
      </c>
      <c r="R339">
        <v>1.2252989999999999</v>
      </c>
      <c r="S339">
        <v>25.487459999999999</v>
      </c>
      <c r="T339">
        <v>0</v>
      </c>
      <c r="U339">
        <v>0</v>
      </c>
      <c r="V339">
        <v>1.221295</v>
      </c>
      <c r="W339">
        <v>25.183969999999999</v>
      </c>
      <c r="X339">
        <v>0</v>
      </c>
      <c r="Y339">
        <v>0</v>
      </c>
      <c r="Z339">
        <v>1.2174640000000001</v>
      </c>
      <c r="AA339">
        <v>24.848099999999999</v>
      </c>
      <c r="AB339">
        <v>0</v>
      </c>
      <c r="AC339">
        <v>0</v>
      </c>
      <c r="AD339">
        <v>1.213506</v>
      </c>
      <c r="AE339">
        <v>24.486239999999999</v>
      </c>
      <c r="AF339">
        <v>0</v>
      </c>
      <c r="AG339">
        <v>0</v>
      </c>
      <c r="AH339">
        <v>1.2095610000000001</v>
      </c>
      <c r="AI339">
        <v>24.511289999999999</v>
      </c>
      <c r="AJ339">
        <v>0</v>
      </c>
      <c r="AK339">
        <v>0</v>
      </c>
      <c r="AL339">
        <v>1.205878</v>
      </c>
      <c r="AM339">
        <v>24.900069999999999</v>
      </c>
      <c r="AN339">
        <v>0</v>
      </c>
      <c r="AO339">
        <v>0</v>
      </c>
      <c r="AP339">
        <v>1.2020569999999999</v>
      </c>
      <c r="AQ339">
        <v>25.387</v>
      </c>
      <c r="AR339">
        <v>0</v>
      </c>
      <c r="AS339">
        <v>0</v>
      </c>
      <c r="AT339">
        <v>1.1982280000000001</v>
      </c>
      <c r="AU339">
        <v>25.88636</v>
      </c>
      <c r="AV339">
        <v>0</v>
      </c>
      <c r="AW339">
        <v>0</v>
      </c>
      <c r="AX339">
        <v>1.1942219999999999</v>
      </c>
      <c r="AY339">
        <v>26.055150000000001</v>
      </c>
      <c r="AZ339">
        <v>0</v>
      </c>
      <c r="BA339">
        <v>0</v>
      </c>
      <c r="BB339">
        <v>1.189859</v>
      </c>
      <c r="BC339">
        <v>25.923970000000001</v>
      </c>
      <c r="BD339">
        <v>0</v>
      </c>
      <c r="BE339">
        <v>0</v>
      </c>
      <c r="BF339">
        <v>1.1851149999999999</v>
      </c>
      <c r="BG339">
        <v>25.714549999999999</v>
      </c>
      <c r="BH339">
        <v>0</v>
      </c>
      <c r="BI339">
        <v>0</v>
      </c>
      <c r="BJ339">
        <v>1.180288</v>
      </c>
      <c r="BK339">
        <v>25.569009999999999</v>
      </c>
      <c r="BL339">
        <v>0</v>
      </c>
      <c r="BM339">
        <v>0</v>
      </c>
      <c r="BN339">
        <v>1.1756409999999999</v>
      </c>
      <c r="BO339">
        <v>25.945979999999999</v>
      </c>
      <c r="BP339">
        <v>0</v>
      </c>
      <c r="BQ339">
        <v>0</v>
      </c>
      <c r="BR339">
        <v>1.1709890000000001</v>
      </c>
      <c r="BS339">
        <v>26.47372</v>
      </c>
      <c r="BT339">
        <v>6.2560770000000006E-33</v>
      </c>
      <c r="BU339">
        <v>4.1749649999999998E-31</v>
      </c>
      <c r="BV339">
        <v>1.166409</v>
      </c>
      <c r="BW339">
        <v>27.021350000000002</v>
      </c>
      <c r="BX339">
        <v>9.4627269999999998E-23</v>
      </c>
      <c r="BY339">
        <v>6.0815240000000002E-21</v>
      </c>
      <c r="BZ339">
        <v>1.1617690000000001</v>
      </c>
      <c r="CA339">
        <v>27.524640000000002</v>
      </c>
      <c r="CB339" s="1">
        <v>1.120283E-16</v>
      </c>
      <c r="CC339" s="1">
        <v>6.7874190000000003E-15</v>
      </c>
      <c r="CD339">
        <v>1.157108</v>
      </c>
      <c r="CE339">
        <v>27.683229999999998</v>
      </c>
      <c r="CF339" s="1">
        <v>3.3263349999999998E-11</v>
      </c>
      <c r="CG339" s="1">
        <v>2.1746439999999999E-9</v>
      </c>
      <c r="CH339">
        <v>1.1523570000000001</v>
      </c>
      <c r="CI339">
        <v>27.421810000000001</v>
      </c>
      <c r="CJ339" s="1">
        <v>6.1625140000000003E-8</v>
      </c>
      <c r="CK339" s="1">
        <v>4.1235490000000003E-6</v>
      </c>
      <c r="CL339">
        <v>1.147546</v>
      </c>
      <c r="CM339">
        <v>27.146460000000001</v>
      </c>
      <c r="CN339" s="1">
        <v>1.7770880000000002E-5</v>
      </c>
      <c r="CO339" s="1">
        <v>1.207535E-3</v>
      </c>
      <c r="CP339">
        <v>1.1424479999999999</v>
      </c>
      <c r="CQ339">
        <v>27.00656</v>
      </c>
      <c r="CR339" s="1">
        <v>1.4420119999999999E-3</v>
      </c>
      <c r="CS339" s="1">
        <v>9.9278409999999997E-2</v>
      </c>
      <c r="CT339">
        <v>1.13689</v>
      </c>
      <c r="CU339">
        <v>27.22099</v>
      </c>
      <c r="CV339" s="1">
        <v>4.40071E-2</v>
      </c>
      <c r="CW339" s="1">
        <v>3.0677539999999999</v>
      </c>
      <c r="CX339">
        <v>1.130825</v>
      </c>
      <c r="CY339">
        <v>27.22888</v>
      </c>
      <c r="CZ339" s="1">
        <v>0.60478169999999998</v>
      </c>
      <c r="DA339" s="1">
        <v>42.621380000000002</v>
      </c>
      <c r="DB339">
        <v>1.1242080000000001</v>
      </c>
      <c r="DC339">
        <v>27.485220000000002</v>
      </c>
      <c r="DD339" s="1">
        <v>4.2463959999999998</v>
      </c>
      <c r="DE339">
        <v>302.76069999999999</v>
      </c>
      <c r="DF339">
        <v>1.1168640000000001</v>
      </c>
      <c r="DG339">
        <v>27.851389999999999</v>
      </c>
      <c r="DH339" s="1">
        <v>16.811039999999998</v>
      </c>
      <c r="DI339">
        <v>1212.3140000000001</v>
      </c>
      <c r="DJ339">
        <v>1.108927</v>
      </c>
      <c r="DK339">
        <v>27.931950000000001</v>
      </c>
      <c r="DL339" s="1">
        <v>40.626800000000003</v>
      </c>
      <c r="DM339">
        <v>2963.52</v>
      </c>
      <c r="DN339">
        <v>1.100309</v>
      </c>
      <c r="DO339">
        <v>27.78143</v>
      </c>
      <c r="DP339">
        <v>64.060159999999996</v>
      </c>
      <c r="DQ339">
        <v>4726.4250000000002</v>
      </c>
      <c r="DR339">
        <v>1.090714</v>
      </c>
      <c r="DS339">
        <v>27.704930000000001</v>
      </c>
      <c r="DT339">
        <v>69.692890000000006</v>
      </c>
      <c r="DU339">
        <v>5206.1719999999996</v>
      </c>
      <c r="DV339">
        <v>1.0811809999999999</v>
      </c>
      <c r="DW339">
        <v>27.642939999999999</v>
      </c>
      <c r="DX339">
        <v>54.899070000000002</v>
      </c>
      <c r="DY339">
        <v>4150.277</v>
      </c>
      <c r="DZ339">
        <v>1.071563</v>
      </c>
      <c r="EA339">
        <v>28.07057</v>
      </c>
      <c r="EB339">
        <v>32.676389999999998</v>
      </c>
      <c r="EC339">
        <v>2499.625</v>
      </c>
      <c r="ED339">
        <v>1.0603400000000001</v>
      </c>
      <c r="EE339">
        <v>28.688469999999999</v>
      </c>
      <c r="EF339">
        <v>15.25539</v>
      </c>
      <c r="EG339">
        <v>1182.087</v>
      </c>
      <c r="EH339">
        <v>1.049256</v>
      </c>
      <c r="EI339">
        <v>29.296040000000001</v>
      </c>
      <c r="EJ339">
        <v>5.8100759999999996</v>
      </c>
      <c r="EK339">
        <v>455.63339999999999</v>
      </c>
      <c r="EL339">
        <v>1.0380370000000001</v>
      </c>
      <c r="EM339">
        <v>29.840350000000001</v>
      </c>
      <c r="EN339">
        <v>1.8778570000000001</v>
      </c>
      <c r="EO339">
        <v>148.99340000000001</v>
      </c>
      <c r="EP339">
        <v>1.026718</v>
      </c>
      <c r="EQ339">
        <v>29.982880000000002</v>
      </c>
      <c r="ER339">
        <v>0.55443580000000003</v>
      </c>
      <c r="ES339">
        <v>44.404690000000002</v>
      </c>
      <c r="ET339">
        <v>1.0152620000000001</v>
      </c>
      <c r="EU339">
        <v>29.623709999999999</v>
      </c>
      <c r="EV339">
        <v>0.17973020000000001</v>
      </c>
      <c r="EW339">
        <v>14.42456</v>
      </c>
      <c r="EX339">
        <v>1.003798</v>
      </c>
      <c r="EY339">
        <v>29.309619999999999</v>
      </c>
      <c r="EZ339">
        <v>8.7727250000000007E-2</v>
      </c>
      <c r="FA339">
        <v>6.9965419999999998</v>
      </c>
      <c r="FB339">
        <v>0.99298129999999996</v>
      </c>
      <c r="FC339">
        <v>29.125260000000001</v>
      </c>
      <c r="FD339">
        <v>6.7462419999999995E-2</v>
      </c>
      <c r="FE339">
        <v>5.3653930000000001</v>
      </c>
      <c r="FF339">
        <v>0.98237470000000005</v>
      </c>
      <c r="FG339">
        <v>29.18216</v>
      </c>
      <c r="FH339">
        <v>6.2235249999999999E-2</v>
      </c>
      <c r="FI339">
        <v>4.9695020000000003</v>
      </c>
      <c r="FJ339">
        <v>0.97128400000000004</v>
      </c>
      <c r="FK339">
        <v>29.373709999999999</v>
      </c>
      <c r="FL339">
        <v>5.8955E-2</v>
      </c>
      <c r="FM339">
        <v>4.7402559999999996</v>
      </c>
      <c r="FN339">
        <v>0.95994040000000003</v>
      </c>
      <c r="FO339">
        <v>29.343699999999998</v>
      </c>
      <c r="FP339">
        <v>5.5244740000000001E-2</v>
      </c>
      <c r="FQ339">
        <v>4.473668</v>
      </c>
      <c r="FR339">
        <v>0.94864150000000003</v>
      </c>
      <c r="FS339">
        <v>29.157540000000001</v>
      </c>
      <c r="FT339">
        <v>5.1026660000000001E-2</v>
      </c>
      <c r="FU339">
        <v>4.161613</v>
      </c>
      <c r="FV339">
        <v>0.93712220000000002</v>
      </c>
      <c r="FW339">
        <v>28.745719999999999</v>
      </c>
      <c r="FX339">
        <v>4.6617859999999997E-2</v>
      </c>
      <c r="FY339">
        <v>3.8300779999999999</v>
      </c>
      <c r="FZ339">
        <v>0.92549199999999998</v>
      </c>
      <c r="GA339">
        <v>28.201899999999998</v>
      </c>
      <c r="GB339" s="1">
        <v>4.2296350000000003E-2</v>
      </c>
      <c r="GC339">
        <v>3.50116</v>
      </c>
      <c r="GD339">
        <v>0.91390610000000005</v>
      </c>
      <c r="GE339">
        <v>27.760639999999999</v>
      </c>
      <c r="GF339" s="1">
        <v>3.826719E-2</v>
      </c>
      <c r="GG339">
        <v>3.191398</v>
      </c>
      <c r="GH339">
        <v>0.90208849999999996</v>
      </c>
      <c r="GI339">
        <v>27.553380000000001</v>
      </c>
      <c r="GJ339">
        <v>3.4534450000000001E-2</v>
      </c>
      <c r="GK339">
        <v>2.902161</v>
      </c>
      <c r="GL339">
        <v>0.89075660000000001</v>
      </c>
      <c r="GM339">
        <v>27.906030000000001</v>
      </c>
      <c r="GN339" s="1">
        <v>3.114076E-2</v>
      </c>
      <c r="GO339">
        <v>2.63618</v>
      </c>
      <c r="GP339">
        <v>0.87938780000000005</v>
      </c>
      <c r="GQ339">
        <v>28.645209999999999</v>
      </c>
      <c r="GR339" s="1">
        <v>2.8102680000000001E-2</v>
      </c>
      <c r="GS339">
        <v>2.3964569999999998</v>
      </c>
      <c r="GT339">
        <v>0.86846310000000004</v>
      </c>
      <c r="GU339">
        <v>29.48752</v>
      </c>
      <c r="GV339" s="1">
        <v>2.536973E-2</v>
      </c>
      <c r="GW339">
        <v>2.1790340000000001</v>
      </c>
      <c r="GX339">
        <v>0.85754180000000002</v>
      </c>
      <c r="GY339">
        <v>30.113409999999998</v>
      </c>
      <c r="GZ339" s="1">
        <v>2.291081E-2</v>
      </c>
      <c r="HA339">
        <v>1.983244</v>
      </c>
      <c r="HB339">
        <v>0.84672879999999995</v>
      </c>
      <c r="HC339">
        <v>30.354230000000001</v>
      </c>
      <c r="HD339" s="1">
        <v>2.0684609999999999E-2</v>
      </c>
      <c r="HE339">
        <v>1.8053969999999999</v>
      </c>
      <c r="HF339">
        <v>0.8361054</v>
      </c>
      <c r="HG339">
        <v>29.95063</v>
      </c>
      <c r="HH339" s="1">
        <v>1.8668939999999998E-2</v>
      </c>
      <c r="HI339">
        <v>1.6433409999999999</v>
      </c>
      <c r="HJ339">
        <v>0.82591270000000006</v>
      </c>
      <c r="HK339">
        <v>29.323350000000001</v>
      </c>
      <c r="HL339">
        <v>1.6854859999999999E-2</v>
      </c>
      <c r="HM339">
        <v>1.4962789999999999</v>
      </c>
      <c r="HN339">
        <v>0.81666439999999996</v>
      </c>
      <c r="HO339">
        <v>28.78218</v>
      </c>
      <c r="HP339" s="1">
        <v>1.5226430000000001E-2</v>
      </c>
      <c r="HQ339">
        <v>1.362617</v>
      </c>
      <c r="HR339">
        <v>0.80835219999999997</v>
      </c>
      <c r="HS339">
        <v>28.651599999999998</v>
      </c>
      <c r="HT339" s="1">
        <v>1.3759530000000001E-2</v>
      </c>
      <c r="HU339">
        <v>1.2403379999999999</v>
      </c>
      <c r="HV339">
        <v>0.80097810000000003</v>
      </c>
      <c r="HW339">
        <v>28.954070000000002</v>
      </c>
      <c r="HX339" s="1">
        <v>1.2436539999999999E-2</v>
      </c>
      <c r="HY339">
        <v>1.128609</v>
      </c>
      <c r="HZ339">
        <v>0.79455880000000001</v>
      </c>
      <c r="IA339">
        <v>29.350300000000001</v>
      </c>
      <c r="IB339" s="1">
        <v>1.1239809999999999E-2</v>
      </c>
      <c r="IC339">
        <v>1.026043</v>
      </c>
      <c r="ID339">
        <v>0.78899719999999995</v>
      </c>
      <c r="IE339">
        <v>29.694610000000001</v>
      </c>
      <c r="IF339" s="1">
        <v>1.015164E-2</v>
      </c>
      <c r="IG339">
        <v>0.93165430000000005</v>
      </c>
      <c r="IH339">
        <v>0.78426940000000001</v>
      </c>
      <c r="II339">
        <v>29.783190000000001</v>
      </c>
      <c r="IJ339" s="1">
        <v>9.1580959999999993E-3</v>
      </c>
      <c r="IK339">
        <v>0.84443829999999998</v>
      </c>
      <c r="IL339">
        <v>0.78030440000000001</v>
      </c>
      <c r="IM339">
        <v>29.417110000000001</v>
      </c>
      <c r="IN339" s="1">
        <v>8.2468200000000002E-3</v>
      </c>
      <c r="IO339">
        <v>0.76342180000000004</v>
      </c>
      <c r="IP339">
        <v>0.77707210000000004</v>
      </c>
      <c r="IQ339">
        <v>28.85333</v>
      </c>
      <c r="IR339">
        <v>7.4069009999999996E-3</v>
      </c>
      <c r="IS339">
        <v>0.68792220000000004</v>
      </c>
      <c r="IT339">
        <v>0.77444789999999997</v>
      </c>
      <c r="IU339">
        <v>28.461379999999998</v>
      </c>
      <c r="IV339" s="1">
        <v>6.626041E-3</v>
      </c>
      <c r="IW339">
        <v>0.61708050000000003</v>
      </c>
      <c r="IX339">
        <v>0.77232190000000001</v>
      </c>
      <c r="IY339">
        <v>28.826740000000001</v>
      </c>
      <c r="IZ339" s="1">
        <v>5.8948869999999997E-3</v>
      </c>
      <c r="JA339">
        <v>0.55031640000000004</v>
      </c>
      <c r="JB339">
        <v>0.77063789999999999</v>
      </c>
      <c r="JC339">
        <v>29.673690000000001</v>
      </c>
      <c r="JD339" s="1">
        <v>5.204523E-3</v>
      </c>
      <c r="JE339">
        <v>0.48680269999999998</v>
      </c>
      <c r="JF339">
        <v>0.76929289999999995</v>
      </c>
      <c r="JG339">
        <v>30.664960000000001</v>
      </c>
      <c r="JH339" s="1">
        <v>4.5407340000000003E-3</v>
      </c>
      <c r="JI339">
        <v>0.425485</v>
      </c>
      <c r="JJ339">
        <v>0.76821329999999999</v>
      </c>
      <c r="JK339">
        <v>31.332239999999999</v>
      </c>
      <c r="JL339" s="1">
        <v>3.8955980000000001E-3</v>
      </c>
      <c r="JM339">
        <v>0.36565320000000001</v>
      </c>
      <c r="JN339">
        <v>0.76733200000000001</v>
      </c>
      <c r="JO339">
        <v>31.592939999999999</v>
      </c>
      <c r="JP339" s="1">
        <v>3.2732640000000001E-3</v>
      </c>
      <c r="JQ339">
        <v>0.30771480000000001</v>
      </c>
      <c r="JR339">
        <v>0.76660700000000004</v>
      </c>
      <c r="JS339">
        <v>31.252980000000001</v>
      </c>
      <c r="JT339" s="1">
        <v>2.6926900000000002E-3</v>
      </c>
      <c r="JU339">
        <v>0.25347249999999999</v>
      </c>
      <c r="JV339">
        <v>0.76597939999999998</v>
      </c>
      <c r="JW339">
        <v>30.604700000000001</v>
      </c>
      <c r="JX339" s="1">
        <v>2.1806320000000001E-3</v>
      </c>
      <c r="JY339">
        <v>0.20546800000000001</v>
      </c>
      <c r="JZ339">
        <v>0.76541859999999995</v>
      </c>
      <c r="KA339">
        <v>29.930540000000001</v>
      </c>
      <c r="KB339" s="1">
        <v>1.758258E-3</v>
      </c>
      <c r="KC339">
        <v>0.1657547</v>
      </c>
      <c r="KD339">
        <v>0.76489059999999998</v>
      </c>
      <c r="KE339">
        <v>29.78265</v>
      </c>
      <c r="KF339" s="1">
        <v>1.432275E-3</v>
      </c>
      <c r="KG339">
        <v>0.1350258</v>
      </c>
      <c r="KH339">
        <v>0.76437650000000001</v>
      </c>
      <c r="KI339">
        <v>29.98366</v>
      </c>
      <c r="KJ339" s="1">
        <v>1.194067E-3</v>
      </c>
      <c r="KK339">
        <v>0.112507</v>
      </c>
      <c r="KL339">
        <v>0.76385610000000004</v>
      </c>
      <c r="KM339">
        <v>30.380780000000001</v>
      </c>
      <c r="KN339" s="1">
        <v>1.02451E-3</v>
      </c>
      <c r="KO339">
        <v>9.6479300000000004E-2</v>
      </c>
      <c r="KP339">
        <v>0.76331740000000003</v>
      </c>
      <c r="KQ339">
        <v>30.75414</v>
      </c>
      <c r="KR339" s="1">
        <v>9.0320790000000004E-4</v>
      </c>
      <c r="KS339">
        <v>8.5015770000000004E-2</v>
      </c>
      <c r="KT339">
        <v>0.76276699999999997</v>
      </c>
      <c r="KU339">
        <v>30.856359999999999</v>
      </c>
      <c r="KV339" s="1">
        <v>8.1287589999999999E-4</v>
      </c>
      <c r="KW339">
        <v>7.6499719999999993E-2</v>
      </c>
      <c r="KX339">
        <v>0.76220500000000002</v>
      </c>
      <c r="KY339">
        <v>30.496469999999999</v>
      </c>
      <c r="KZ339" s="1">
        <v>7.4212720000000005E-4</v>
      </c>
      <c r="LA339">
        <v>6.9842509999999997E-2</v>
      </c>
      <c r="LB339">
        <v>0.76161250000000003</v>
      </c>
      <c r="LC339">
        <v>29.884779999999999</v>
      </c>
      <c r="LD339" s="1">
        <v>6.8446299999999996E-4</v>
      </c>
      <c r="LE339">
        <v>6.4427750000000006E-2</v>
      </c>
      <c r="LF339">
        <v>0.76102040000000004</v>
      </c>
      <c r="LG339">
        <v>29.343599999999999</v>
      </c>
      <c r="LH339" s="1">
        <v>6.3664189999999995E-4</v>
      </c>
      <c r="LI339">
        <v>5.993681E-2</v>
      </c>
      <c r="LJ339">
        <v>0.76040870000000005</v>
      </c>
      <c r="LK339">
        <v>29.323530000000002</v>
      </c>
      <c r="LL339" s="1">
        <v>5.9665360000000004E-4</v>
      </c>
      <c r="LM339">
        <v>5.6186640000000003E-2</v>
      </c>
      <c r="LN339">
        <v>0.75978760000000001</v>
      </c>
      <c r="LO339">
        <v>29.689139999999998</v>
      </c>
      <c r="LP339" s="1">
        <v>5.6303180000000003E-4</v>
      </c>
      <c r="LQ339">
        <v>5.3039509999999998E-2</v>
      </c>
      <c r="LR339">
        <v>0.75919449999999999</v>
      </c>
      <c r="LS339">
        <v>30.310310000000001</v>
      </c>
      <c r="LT339" s="1">
        <v>5.3466579999999998E-4</v>
      </c>
      <c r="LU339">
        <v>5.0383589999999999E-2</v>
      </c>
      <c r="LV339">
        <v>0.75857140000000001</v>
      </c>
      <c r="LW339">
        <v>30.906880000000001</v>
      </c>
      <c r="LX339" s="1">
        <v>5.1047569999999995E-4</v>
      </c>
      <c r="LY339">
        <v>4.8119519999999999E-2</v>
      </c>
      <c r="LZ339">
        <v>0.75799830000000001</v>
      </c>
      <c r="MA339">
        <v>31.259</v>
      </c>
      <c r="MB339" s="1">
        <v>4.8886410000000002E-4</v>
      </c>
      <c r="MC339">
        <v>4.6161800000000003E-2</v>
      </c>
      <c r="MD339">
        <v>0.75744929999999999</v>
      </c>
      <c r="ME339">
        <v>31.05153</v>
      </c>
      <c r="MF339" s="1">
        <v>4.6864349999999999E-4</v>
      </c>
      <c r="MG339">
        <v>4.442455E-2</v>
      </c>
      <c r="MH339">
        <v>0.7569477</v>
      </c>
      <c r="MI339">
        <v>30.502880000000001</v>
      </c>
      <c r="MJ339" s="1">
        <v>4.5005350000000002E-4</v>
      </c>
      <c r="MK339">
        <v>4.2821909999999998E-2</v>
      </c>
      <c r="ML339">
        <v>0.75648210000000005</v>
      </c>
      <c r="MM339">
        <v>29.88289</v>
      </c>
      <c r="MN339" s="1">
        <v>4.3231500000000001E-4</v>
      </c>
      <c r="MO339">
        <v>4.1280780000000003E-2</v>
      </c>
      <c r="MP339">
        <v>0.75609729999999997</v>
      </c>
      <c r="MQ339">
        <v>29.756209999999999</v>
      </c>
      <c r="MR339" s="1">
        <v>4.1491750000000001E-4</v>
      </c>
      <c r="MS339">
        <v>3.9753749999999997E-2</v>
      </c>
      <c r="MT339">
        <v>0.75573129999999999</v>
      </c>
      <c r="MU339">
        <v>29.79251</v>
      </c>
      <c r="MV339" s="1">
        <v>3.9761499999999998E-4</v>
      </c>
      <c r="MW339">
        <v>3.8220829999999997E-2</v>
      </c>
      <c r="MX339">
        <v>0.75543640000000001</v>
      </c>
      <c r="MY339">
        <v>29.733309999999999</v>
      </c>
      <c r="MZ339" s="1">
        <v>3.8049839999999998E-4</v>
      </c>
      <c r="NA339">
        <v>3.6684750000000002E-2</v>
      </c>
      <c r="NB339">
        <v>0.75519389999999997</v>
      </c>
      <c r="NC339">
        <v>29.66938</v>
      </c>
      <c r="ND339" s="1">
        <v>3.6362120000000002E-4</v>
      </c>
      <c r="NE339">
        <v>3.5156159999999999E-2</v>
      </c>
      <c r="NF339">
        <v>0.75499130000000003</v>
      </c>
      <c r="NG339">
        <v>29.698039999999999</v>
      </c>
      <c r="NH339" s="1">
        <v>3.4712069999999999E-4</v>
      </c>
      <c r="NI339">
        <v>3.36505E-2</v>
      </c>
      <c r="NJ339">
        <v>0.75482000000000005</v>
      </c>
      <c r="NK339">
        <v>29.470759999999999</v>
      </c>
      <c r="NL339" s="1">
        <v>3.3108589999999999E-4</v>
      </c>
      <c r="NM339">
        <v>3.217921E-2</v>
      </c>
      <c r="NN339">
        <v>0.75467099999999998</v>
      </c>
      <c r="NO339">
        <v>29.011659999999999</v>
      </c>
      <c r="NP339" s="1">
        <v>3.1565549999999998E-4</v>
      </c>
      <c r="NQ339">
        <v>3.0752720000000001E-2</v>
      </c>
      <c r="NR339">
        <v>0.75455369999999999</v>
      </c>
      <c r="NS339">
        <v>28.568999999999999</v>
      </c>
      <c r="NT339" s="1">
        <v>3.0090230000000002E-4</v>
      </c>
      <c r="NU339">
        <v>2.9380750000000001E-2</v>
      </c>
      <c r="NV339">
        <v>0.75445490000000004</v>
      </c>
      <c r="NW339">
        <v>28.73471</v>
      </c>
      <c r="NX339" s="1">
        <v>2.8686560000000001E-4</v>
      </c>
      <c r="NY339">
        <v>2.80697E-2</v>
      </c>
      <c r="NZ339">
        <v>0.75438179999999999</v>
      </c>
      <c r="OA339">
        <v>29.328510000000001</v>
      </c>
      <c r="OB339">
        <v>2.7350319999999999E-4</v>
      </c>
      <c r="OC339">
        <v>2.6815430000000001E-2</v>
      </c>
      <c r="OD339">
        <v>0.75432980000000005</v>
      </c>
      <c r="OE339">
        <v>29.914339999999999</v>
      </c>
      <c r="OF339" s="1">
        <v>2.606609E-4</v>
      </c>
      <c r="OG339">
        <v>2.5607580000000001E-2</v>
      </c>
      <c r="OH339">
        <v>0.75426470000000001</v>
      </c>
      <c r="OI339">
        <v>30.36383</v>
      </c>
      <c r="OJ339" s="1">
        <v>2.482246E-4</v>
      </c>
      <c r="OK339">
        <v>2.44318E-2</v>
      </c>
    </row>
    <row r="340" spans="1:401" x14ac:dyDescent="0.35">
      <c r="A340">
        <v>346</v>
      </c>
      <c r="B340" t="s">
        <v>4</v>
      </c>
      <c r="C340" t="s">
        <v>181</v>
      </c>
      <c r="D340" t="s">
        <v>346</v>
      </c>
      <c r="E340">
        <v>195.88579999999999</v>
      </c>
      <c r="F340">
        <v>1.17946</v>
      </c>
      <c r="G340">
        <v>25.097750000000001</v>
      </c>
      <c r="H340">
        <v>0</v>
      </c>
      <c r="I340">
        <v>0</v>
      </c>
      <c r="J340">
        <v>1.175986</v>
      </c>
      <c r="K340">
        <v>25.155799999999999</v>
      </c>
      <c r="L340">
        <v>0</v>
      </c>
      <c r="M340">
        <v>0</v>
      </c>
      <c r="N340">
        <v>1.1725479999999999</v>
      </c>
      <c r="O340">
        <v>25.381019999999999</v>
      </c>
      <c r="P340">
        <v>0</v>
      </c>
      <c r="Q340">
        <v>0</v>
      </c>
      <c r="R340">
        <v>1.1692689999999999</v>
      </c>
      <c r="S340">
        <v>25.48976</v>
      </c>
      <c r="T340">
        <v>0</v>
      </c>
      <c r="U340">
        <v>0</v>
      </c>
      <c r="V340">
        <v>1.1659109999999999</v>
      </c>
      <c r="W340">
        <v>25.19192</v>
      </c>
      <c r="X340">
        <v>0</v>
      </c>
      <c r="Y340">
        <v>0</v>
      </c>
      <c r="Z340">
        <v>1.162768</v>
      </c>
      <c r="AA340">
        <v>24.857220000000002</v>
      </c>
      <c r="AB340">
        <v>0</v>
      </c>
      <c r="AC340">
        <v>0</v>
      </c>
      <c r="AD340">
        <v>1.159486</v>
      </c>
      <c r="AE340">
        <v>24.499130000000001</v>
      </c>
      <c r="AF340">
        <v>0</v>
      </c>
      <c r="AG340">
        <v>0</v>
      </c>
      <c r="AH340">
        <v>1.1562110000000001</v>
      </c>
      <c r="AI340">
        <v>24.520489999999999</v>
      </c>
      <c r="AJ340">
        <v>0</v>
      </c>
      <c r="AK340">
        <v>0</v>
      </c>
      <c r="AL340">
        <v>1.1531439999999999</v>
      </c>
      <c r="AM340">
        <v>24.903649999999999</v>
      </c>
      <c r="AN340">
        <v>0</v>
      </c>
      <c r="AO340">
        <v>0</v>
      </c>
      <c r="AP340">
        <v>1.149956</v>
      </c>
      <c r="AQ340">
        <v>25.38907</v>
      </c>
      <c r="AR340">
        <v>0</v>
      </c>
      <c r="AS340">
        <v>0</v>
      </c>
      <c r="AT340">
        <v>1.1467689999999999</v>
      </c>
      <c r="AU340">
        <v>25.885449999999999</v>
      </c>
      <c r="AV340">
        <v>0</v>
      </c>
      <c r="AW340">
        <v>0</v>
      </c>
      <c r="AX340">
        <v>1.1434150000000001</v>
      </c>
      <c r="AY340">
        <v>26.05771</v>
      </c>
      <c r="AZ340">
        <v>0</v>
      </c>
      <c r="BA340">
        <v>0</v>
      </c>
      <c r="BB340">
        <v>1.1397280000000001</v>
      </c>
      <c r="BC340">
        <v>25.930499999999999</v>
      </c>
      <c r="BD340">
        <v>0</v>
      </c>
      <c r="BE340">
        <v>0</v>
      </c>
      <c r="BF340">
        <v>1.13567</v>
      </c>
      <c r="BG340">
        <v>25.722429999999999</v>
      </c>
      <c r="BH340">
        <v>0</v>
      </c>
      <c r="BI340">
        <v>0</v>
      </c>
      <c r="BJ340">
        <v>1.1315470000000001</v>
      </c>
      <c r="BK340">
        <v>25.58005</v>
      </c>
      <c r="BL340">
        <v>0</v>
      </c>
      <c r="BM340">
        <v>0</v>
      </c>
      <c r="BN340">
        <v>1.1276969999999999</v>
      </c>
      <c r="BO340">
        <v>25.9498</v>
      </c>
      <c r="BP340">
        <v>0</v>
      </c>
      <c r="BQ340">
        <v>0</v>
      </c>
      <c r="BR340">
        <v>1.124109</v>
      </c>
      <c r="BS340">
        <v>26.475930000000002</v>
      </c>
      <c r="BT340">
        <v>4.7433559999999998E-33</v>
      </c>
      <c r="BU340">
        <v>2.6014599999999999E-31</v>
      </c>
      <c r="BV340">
        <v>1.120592</v>
      </c>
      <c r="BW340">
        <v>27.020489999999999</v>
      </c>
      <c r="BX340">
        <v>7.6471729999999996E-23</v>
      </c>
      <c r="BY340">
        <v>4.2928439999999997E-21</v>
      </c>
      <c r="BZ340">
        <v>1.117065</v>
      </c>
      <c r="CA340">
        <v>27.520990000000001</v>
      </c>
      <c r="CB340" s="1">
        <v>7.8750949999999999E-17</v>
      </c>
      <c r="CC340" s="1">
        <v>4.3219000000000003E-15</v>
      </c>
      <c r="CD340">
        <v>1.1135280000000001</v>
      </c>
      <c r="CE340">
        <v>27.683910000000001</v>
      </c>
      <c r="CF340" s="1">
        <v>2.7647640000000001E-11</v>
      </c>
      <c r="CG340" s="1">
        <v>1.5696670000000001E-9</v>
      </c>
      <c r="CH340">
        <v>1.1099319999999999</v>
      </c>
      <c r="CI340">
        <v>27.428039999999999</v>
      </c>
      <c r="CJ340" s="1">
        <v>5.3204370000000003E-8</v>
      </c>
      <c r="CK340" s="1">
        <v>3.0639820000000002E-6</v>
      </c>
      <c r="CL340">
        <v>1.106236</v>
      </c>
      <c r="CM340">
        <v>27.153790000000001</v>
      </c>
      <c r="CN340" s="1">
        <v>1.5738269999999999E-5</v>
      </c>
      <c r="CO340" s="1">
        <v>9.1526659999999996E-4</v>
      </c>
      <c r="CP340">
        <v>1.102306</v>
      </c>
      <c r="CQ340">
        <v>27.016089999999998</v>
      </c>
      <c r="CR340" s="1">
        <v>1.3036269999999999E-3</v>
      </c>
      <c r="CS340" s="1">
        <v>7.6483319999999994E-2</v>
      </c>
      <c r="CT340">
        <v>1.0979909999999999</v>
      </c>
      <c r="CU340">
        <v>27.225370000000002</v>
      </c>
      <c r="CV340" s="1">
        <v>4.0506229999999997E-2</v>
      </c>
      <c r="CW340" s="1">
        <v>2.3976139999999999</v>
      </c>
      <c r="CX340">
        <v>1.093251</v>
      </c>
      <c r="CY340">
        <v>27.235530000000001</v>
      </c>
      <c r="CZ340" s="1">
        <v>0.56578419999999996</v>
      </c>
      <c r="DA340" s="1">
        <v>33.75103</v>
      </c>
      <c r="DB340">
        <v>1.088093</v>
      </c>
      <c r="DC340">
        <v>27.48967</v>
      </c>
      <c r="DD340" s="1">
        <v>4.0328160000000004</v>
      </c>
      <c r="DE340" s="1">
        <v>242.69829999999999</v>
      </c>
      <c r="DF340">
        <v>1.0823100000000001</v>
      </c>
      <c r="DG340">
        <v>27.852360000000001</v>
      </c>
      <c r="DH340" s="1">
        <v>16.192830000000001</v>
      </c>
      <c r="DI340">
        <v>983.01210000000003</v>
      </c>
      <c r="DJ340">
        <v>1.076152</v>
      </c>
      <c r="DK340">
        <v>27.93441</v>
      </c>
      <c r="DL340">
        <v>39.662019999999998</v>
      </c>
      <c r="DM340">
        <v>2428.8910000000001</v>
      </c>
      <c r="DN340">
        <v>1.0694459999999999</v>
      </c>
      <c r="DO340">
        <v>27.783930000000002</v>
      </c>
      <c r="DP340">
        <v>63.349629999999998</v>
      </c>
      <c r="DQ340">
        <v>3913.127</v>
      </c>
      <c r="DR340">
        <v>1.061911</v>
      </c>
      <c r="DS340">
        <v>27.70759</v>
      </c>
      <c r="DT340">
        <v>69.807299999999998</v>
      </c>
      <c r="DU340">
        <v>4354.9470000000001</v>
      </c>
      <c r="DV340">
        <v>1.0544849999999999</v>
      </c>
      <c r="DW340">
        <v>27.65212</v>
      </c>
      <c r="DX340">
        <v>55.640610000000002</v>
      </c>
      <c r="DY340">
        <v>3502.9270000000001</v>
      </c>
      <c r="DZ340">
        <v>1.0470630000000001</v>
      </c>
      <c r="EA340">
        <v>28.075430000000001</v>
      </c>
      <c r="EB340">
        <v>33.511330000000001</v>
      </c>
      <c r="EC340">
        <v>2128.7930000000001</v>
      </c>
      <c r="ED340">
        <v>1.038689</v>
      </c>
      <c r="EE340">
        <v>28.69134</v>
      </c>
      <c r="EF340">
        <v>15.822369999999999</v>
      </c>
      <c r="EG340">
        <v>1015.026</v>
      </c>
      <c r="EH340">
        <v>1.030594</v>
      </c>
      <c r="EI340">
        <v>29.301120000000001</v>
      </c>
      <c r="EJ340">
        <v>6.0904220000000002</v>
      </c>
      <c r="EK340">
        <v>394.15010000000001</v>
      </c>
      <c r="EL340">
        <v>1.0223880000000001</v>
      </c>
      <c r="EM340">
        <v>29.842079999999999</v>
      </c>
      <c r="EN340">
        <v>1.986524</v>
      </c>
      <c r="EO340">
        <v>129.6472</v>
      </c>
      <c r="EP340">
        <v>1.014133</v>
      </c>
      <c r="EQ340">
        <v>29.986529999999998</v>
      </c>
      <c r="ER340">
        <v>0.5891035</v>
      </c>
      <c r="ES340">
        <v>38.695999999999998</v>
      </c>
      <c r="ET340">
        <v>1.005814</v>
      </c>
      <c r="EU340">
        <v>29.633900000000001</v>
      </c>
      <c r="EV340">
        <v>0.18915370000000001</v>
      </c>
      <c r="EW340">
        <v>12.43234</v>
      </c>
      <c r="EX340">
        <v>0.99754770000000004</v>
      </c>
      <c r="EY340">
        <v>29.318809999999999</v>
      </c>
      <c r="EZ340">
        <v>8.9958679999999999E-2</v>
      </c>
      <c r="FA340">
        <v>5.8749260000000003</v>
      </c>
      <c r="FB340">
        <v>0.98988869999999995</v>
      </c>
      <c r="FC340">
        <v>29.1357</v>
      </c>
      <c r="FD340">
        <v>6.7941199999999993E-2</v>
      </c>
      <c r="FE340">
        <v>4.4187770000000004</v>
      </c>
      <c r="FF340">
        <v>0.9824098</v>
      </c>
      <c r="FG340">
        <v>29.19331</v>
      </c>
      <c r="FH340">
        <v>6.2379530000000002E-2</v>
      </c>
      <c r="FI340">
        <v>4.0647799999999998</v>
      </c>
      <c r="FJ340">
        <v>0.97427140000000001</v>
      </c>
      <c r="FK340">
        <v>29.37914</v>
      </c>
      <c r="FL340">
        <v>5.9081330000000001E-2</v>
      </c>
      <c r="FM340">
        <v>3.8670490000000002</v>
      </c>
      <c r="FN340">
        <v>0.96653829999999996</v>
      </c>
      <c r="FO340">
        <v>29.35746</v>
      </c>
      <c r="FP340">
        <v>5.54008E-2</v>
      </c>
      <c r="FQ340">
        <v>3.6420119999999998</v>
      </c>
      <c r="FR340">
        <v>0.95882440000000002</v>
      </c>
      <c r="FS340">
        <v>29.1678</v>
      </c>
      <c r="FT340">
        <v>5.1203430000000001E-2</v>
      </c>
      <c r="FU340">
        <v>3.38062</v>
      </c>
      <c r="FV340">
        <v>0.95089820000000003</v>
      </c>
      <c r="FW340">
        <v>28.759650000000001</v>
      </c>
      <c r="FX340">
        <v>4.6803450000000003E-2</v>
      </c>
      <c r="FY340">
        <v>3.104034</v>
      </c>
      <c r="FZ340">
        <v>0.94285399999999997</v>
      </c>
      <c r="GA340">
        <v>28.218699999999998</v>
      </c>
      <c r="GB340" s="1">
        <v>4.247869E-2</v>
      </c>
      <c r="GC340">
        <v>2.8302550000000002</v>
      </c>
      <c r="GD340">
        <v>0.93481950000000003</v>
      </c>
      <c r="GE340">
        <v>27.77244</v>
      </c>
      <c r="GF340">
        <v>3.843916E-2</v>
      </c>
      <c r="GG340">
        <v>2.5729340000000001</v>
      </c>
      <c r="GH340">
        <v>0.92654619999999999</v>
      </c>
      <c r="GI340">
        <v>27.56363</v>
      </c>
      <c r="GJ340" s="1">
        <v>3.4694820000000001E-2</v>
      </c>
      <c r="GK340">
        <v>2.3331930000000001</v>
      </c>
      <c r="GL340">
        <v>0.9187649</v>
      </c>
      <c r="GM340">
        <v>27.90832</v>
      </c>
      <c r="GN340" s="1">
        <v>3.1287849999999999E-2</v>
      </c>
      <c r="GO340">
        <v>2.1131329999999999</v>
      </c>
      <c r="GP340">
        <v>0.91096370000000004</v>
      </c>
      <c r="GQ340">
        <v>28.63822</v>
      </c>
      <c r="GR340" s="1">
        <v>2.8235429999999999E-2</v>
      </c>
      <c r="GS340">
        <v>1.9155249999999999</v>
      </c>
      <c r="GT340">
        <v>0.90320630000000002</v>
      </c>
      <c r="GU340">
        <v>29.47861</v>
      </c>
      <c r="GV340" s="1">
        <v>2.549098E-2</v>
      </c>
      <c r="GW340">
        <v>1.7370810000000001</v>
      </c>
      <c r="GX340">
        <v>0.89548530000000004</v>
      </c>
      <c r="GY340">
        <v>30.107679999999998</v>
      </c>
      <c r="GZ340" s="1">
        <v>2.3021199999999999E-2</v>
      </c>
      <c r="HA340">
        <v>1.576568</v>
      </c>
      <c r="HB340">
        <v>0.88770570000000004</v>
      </c>
      <c r="HC340">
        <v>30.352540000000001</v>
      </c>
      <c r="HD340">
        <v>2.0785689999999999E-2</v>
      </c>
      <c r="HE340">
        <v>1.4312450000000001</v>
      </c>
      <c r="HF340">
        <v>0.87995849999999998</v>
      </c>
      <c r="HG340">
        <v>29.962900000000001</v>
      </c>
      <c r="HH340" s="1">
        <v>1.8761710000000001E-2</v>
      </c>
      <c r="HI340">
        <v>1.299293</v>
      </c>
      <c r="HJ340">
        <v>0.87252010000000002</v>
      </c>
      <c r="HK340">
        <v>29.341069999999998</v>
      </c>
      <c r="HL340" s="1">
        <v>1.693944E-2</v>
      </c>
      <c r="HM340">
        <v>1.1799200000000001</v>
      </c>
      <c r="HN340">
        <v>0.86569949999999996</v>
      </c>
      <c r="HO340">
        <v>28.799150000000001</v>
      </c>
      <c r="HP340" s="1">
        <v>1.530427E-2</v>
      </c>
      <c r="HQ340">
        <v>1.0719639999999999</v>
      </c>
      <c r="HR340">
        <v>0.85955950000000003</v>
      </c>
      <c r="HS340">
        <v>28.66451</v>
      </c>
      <c r="HT340" s="1">
        <v>1.383117E-2</v>
      </c>
      <c r="HU340">
        <v>0.97370400000000001</v>
      </c>
      <c r="HV340">
        <v>0.85404599999999997</v>
      </c>
      <c r="HW340">
        <v>28.956710000000001</v>
      </c>
      <c r="HX340" s="1">
        <v>1.2502600000000001E-2</v>
      </c>
      <c r="HY340">
        <v>0.88431720000000003</v>
      </c>
      <c r="HZ340">
        <v>0.84927090000000005</v>
      </c>
      <c r="IA340">
        <v>29.347280000000001</v>
      </c>
      <c r="IB340" s="1">
        <v>1.1300960000000001E-2</v>
      </c>
      <c r="IC340">
        <v>0.80264590000000002</v>
      </c>
      <c r="ID340">
        <v>0.84510269999999998</v>
      </c>
      <c r="IE340">
        <v>29.69218</v>
      </c>
      <c r="IF340" s="1">
        <v>1.0208389999999999E-2</v>
      </c>
      <c r="IG340">
        <v>0.72780809999999996</v>
      </c>
      <c r="IH340">
        <v>0.84151640000000005</v>
      </c>
      <c r="II340">
        <v>29.77833</v>
      </c>
      <c r="IJ340" s="1">
        <v>9.2109210000000004E-3</v>
      </c>
      <c r="IK340">
        <v>0.65892550000000005</v>
      </c>
      <c r="IL340">
        <v>0.83850069999999999</v>
      </c>
      <c r="IM340">
        <v>29.426850000000002</v>
      </c>
      <c r="IN340" s="1">
        <v>8.2961979999999994E-3</v>
      </c>
      <c r="IO340">
        <v>0.59518369999999998</v>
      </c>
      <c r="IP340">
        <v>0.83604319999999999</v>
      </c>
      <c r="IQ340">
        <v>28.87067</v>
      </c>
      <c r="IR340" s="1">
        <v>7.4532369999999997E-3</v>
      </c>
      <c r="IS340">
        <v>0.53597609999999996</v>
      </c>
      <c r="IT340">
        <v>0.8340535</v>
      </c>
      <c r="IU340">
        <v>28.479150000000001</v>
      </c>
      <c r="IV340" s="1">
        <v>6.6697290000000001E-3</v>
      </c>
      <c r="IW340">
        <v>0.48056270000000001</v>
      </c>
      <c r="IX340">
        <v>0.83244819999999997</v>
      </c>
      <c r="IY340">
        <v>28.834669999999999</v>
      </c>
      <c r="IZ340" s="1">
        <v>5.9363059999999997E-3</v>
      </c>
      <c r="JA340">
        <v>0.4284657</v>
      </c>
      <c r="JB340">
        <v>0.83115570000000005</v>
      </c>
      <c r="JC340">
        <v>29.669039999999999</v>
      </c>
      <c r="JD340" s="1">
        <v>5.2442069999999999E-3</v>
      </c>
      <c r="JE340">
        <v>0.3790345</v>
      </c>
      <c r="JF340">
        <v>0.83013360000000003</v>
      </c>
      <c r="JG340">
        <v>30.652080000000002</v>
      </c>
      <c r="JH340" s="1">
        <v>4.5793220000000003E-3</v>
      </c>
      <c r="JI340">
        <v>0.33140500000000001</v>
      </c>
      <c r="JJ340">
        <v>0.82930420000000005</v>
      </c>
      <c r="JK340">
        <v>31.318650000000002</v>
      </c>
      <c r="JL340" s="1">
        <v>3.9333299999999996E-3</v>
      </c>
      <c r="JM340">
        <v>0.28499639999999998</v>
      </c>
      <c r="JN340">
        <v>0.82861240000000003</v>
      </c>
      <c r="JO340">
        <v>31.58436</v>
      </c>
      <c r="JP340" s="1">
        <v>3.3095630000000002E-3</v>
      </c>
      <c r="JQ340">
        <v>0.24005789999999999</v>
      </c>
      <c r="JR340">
        <v>0.82806199999999996</v>
      </c>
      <c r="JS340">
        <v>31.262640000000001</v>
      </c>
      <c r="JT340" s="1">
        <v>2.726156E-3</v>
      </c>
      <c r="JU340">
        <v>0.19792509999999999</v>
      </c>
      <c r="JV340">
        <v>0.82754779999999994</v>
      </c>
      <c r="JW340">
        <v>30.626899999999999</v>
      </c>
      <c r="JX340" s="1">
        <v>2.2096339999999998E-3</v>
      </c>
      <c r="JY340">
        <v>0.16053539999999999</v>
      </c>
      <c r="JZ340">
        <v>0.82711449999999997</v>
      </c>
      <c r="KA340">
        <v>29.959150000000001</v>
      </c>
      <c r="KB340" s="1">
        <v>1.781728E-3</v>
      </c>
      <c r="KC340">
        <v>0.1294998</v>
      </c>
      <c r="KD340">
        <v>0.82670169999999998</v>
      </c>
      <c r="KE340">
        <v>29.805569999999999</v>
      </c>
      <c r="KF340" s="1">
        <v>1.4500769999999999E-3</v>
      </c>
      <c r="KG340">
        <v>0.10540579999999999</v>
      </c>
      <c r="KH340">
        <v>0.82625369999999998</v>
      </c>
      <c r="KI340">
        <v>29.995509999999999</v>
      </c>
      <c r="KJ340" s="1">
        <v>1.206948E-3</v>
      </c>
      <c r="KK340">
        <v>8.7702649999999993E-2</v>
      </c>
      <c r="KL340">
        <v>0.82584040000000003</v>
      </c>
      <c r="KM340">
        <v>30.382930000000002</v>
      </c>
      <c r="KN340" s="1">
        <v>1.0336569999999999E-3</v>
      </c>
      <c r="KO340">
        <v>7.5086239999999999E-2</v>
      </c>
      <c r="KP340">
        <v>0.82539119999999999</v>
      </c>
      <c r="KQ340">
        <v>30.755500000000001</v>
      </c>
      <c r="KR340" s="1">
        <v>9.0981220000000004E-4</v>
      </c>
      <c r="KS340">
        <v>6.6068489999999994E-2</v>
      </c>
      <c r="KT340">
        <v>0.82497889999999996</v>
      </c>
      <c r="KU340">
        <v>30.854320000000001</v>
      </c>
      <c r="KV340" s="1">
        <v>8.1786179999999997E-4</v>
      </c>
      <c r="KW340">
        <v>5.938587E-2</v>
      </c>
      <c r="KX340">
        <v>0.82451050000000004</v>
      </c>
      <c r="KY340">
        <v>30.508600000000001</v>
      </c>
      <c r="KZ340" s="1">
        <v>7.4608369999999995E-4</v>
      </c>
      <c r="LA340">
        <v>5.4175840000000003E-2</v>
      </c>
      <c r="LB340">
        <v>0.82402430000000004</v>
      </c>
      <c r="LC340">
        <v>29.905190000000001</v>
      </c>
      <c r="LD340" s="1">
        <v>6.8771019999999997E-4</v>
      </c>
      <c r="LE340">
        <v>4.9944309999999999E-2</v>
      </c>
      <c r="LF340">
        <v>0.82354110000000003</v>
      </c>
      <c r="LG340">
        <v>29.367609999999999</v>
      </c>
      <c r="LH340" s="1">
        <v>6.3934159999999996E-4</v>
      </c>
      <c r="LI340">
        <v>4.6437350000000002E-2</v>
      </c>
      <c r="LJ340">
        <v>0.82306489999999999</v>
      </c>
      <c r="LK340">
        <v>29.339490000000001</v>
      </c>
      <c r="LL340" s="1">
        <v>5.9891100000000004E-4</v>
      </c>
      <c r="LM340">
        <v>4.3509850000000003E-2</v>
      </c>
      <c r="LN340">
        <v>0.82254989999999994</v>
      </c>
      <c r="LO340">
        <v>29.692489999999999</v>
      </c>
      <c r="LP340" s="1">
        <v>5.649276E-4</v>
      </c>
      <c r="LQ340">
        <v>4.10535E-2</v>
      </c>
      <c r="LR340">
        <v>0.82204969999999999</v>
      </c>
      <c r="LS340">
        <v>30.304300000000001</v>
      </c>
      <c r="LT340" s="1">
        <v>5.362702E-4</v>
      </c>
      <c r="LU340">
        <v>3.898107E-2</v>
      </c>
      <c r="LV340">
        <v>0.821577</v>
      </c>
      <c r="LW340">
        <v>30.89601</v>
      </c>
      <c r="LX340" s="1">
        <v>5.1184760000000005E-4</v>
      </c>
      <c r="LY340">
        <v>3.7214450000000003E-2</v>
      </c>
      <c r="LZ340">
        <v>0.82108060000000005</v>
      </c>
      <c r="MA340">
        <v>31.24802</v>
      </c>
      <c r="MB340" s="1">
        <v>4.9005719999999997E-4</v>
      </c>
      <c r="MC340">
        <v>3.5689169999999999E-2</v>
      </c>
      <c r="MD340">
        <v>0.8206677</v>
      </c>
      <c r="ME340">
        <v>31.05537</v>
      </c>
      <c r="MF340" s="1">
        <v>4.6971060000000002E-4</v>
      </c>
      <c r="MG340">
        <v>3.4336940000000003E-2</v>
      </c>
      <c r="MH340">
        <v>0.8202682</v>
      </c>
      <c r="MI340">
        <v>30.519020000000001</v>
      </c>
      <c r="MJ340" s="1">
        <v>4.5105299999999998E-4</v>
      </c>
      <c r="MK340">
        <v>3.3092530000000002E-2</v>
      </c>
      <c r="ML340">
        <v>0.81985940000000002</v>
      </c>
      <c r="MM340">
        <v>29.906289999999998</v>
      </c>
      <c r="MN340" s="1">
        <v>4.332815E-4</v>
      </c>
      <c r="MO340">
        <v>3.1898599999999999E-2</v>
      </c>
      <c r="MP340">
        <v>0.81954110000000002</v>
      </c>
      <c r="MQ340">
        <v>29.777229999999999</v>
      </c>
      <c r="MR340" s="1">
        <v>4.1587969999999999E-4</v>
      </c>
      <c r="MS340">
        <v>3.071815E-2</v>
      </c>
      <c r="MT340">
        <v>0.81923170000000001</v>
      </c>
      <c r="MU340">
        <v>29.79834</v>
      </c>
      <c r="MV340" s="1">
        <v>3.9857910000000001E-4</v>
      </c>
      <c r="MW340">
        <v>2.953422E-2</v>
      </c>
      <c r="MX340">
        <v>0.81899509999999998</v>
      </c>
      <c r="MY340">
        <v>29.74305</v>
      </c>
      <c r="MZ340" s="1">
        <v>3.8146129999999998E-4</v>
      </c>
      <c r="NA340">
        <v>2.8347899999999999E-2</v>
      </c>
      <c r="NB340">
        <v>0.81877160000000004</v>
      </c>
      <c r="NC340">
        <v>29.67511</v>
      </c>
      <c r="ND340" s="1">
        <v>3.6457509999999999E-4</v>
      </c>
      <c r="NE340">
        <v>2.7167279999999999E-2</v>
      </c>
      <c r="NF340">
        <v>0.81859859999999995</v>
      </c>
      <c r="NG340">
        <v>29.694489999999998</v>
      </c>
      <c r="NH340" s="1">
        <v>3.4805529999999999E-4</v>
      </c>
      <c r="NI340">
        <v>2.6004670000000001E-2</v>
      </c>
      <c r="NJ340">
        <v>0.8184034</v>
      </c>
      <c r="NK340">
        <v>29.479590000000002</v>
      </c>
      <c r="NL340" s="1">
        <v>3.3199500000000002E-4</v>
      </c>
      <c r="NM340" s="1">
        <v>2.4868120000000001E-2</v>
      </c>
      <c r="NN340">
        <v>0.81826779999999999</v>
      </c>
      <c r="NO340">
        <v>29.028749999999999</v>
      </c>
      <c r="NP340" s="1">
        <v>3.1653300000000003E-4</v>
      </c>
      <c r="NQ340" s="1">
        <v>2.376588E-2</v>
      </c>
      <c r="NR340">
        <v>0.81817390000000001</v>
      </c>
      <c r="NS340">
        <v>28.586860000000001</v>
      </c>
      <c r="NT340" s="1">
        <v>3.017435E-4</v>
      </c>
      <c r="NU340">
        <v>2.2705960000000001E-2</v>
      </c>
      <c r="NV340">
        <v>0.8180499</v>
      </c>
      <c r="NW340">
        <v>28.74783</v>
      </c>
      <c r="NX340" s="1">
        <v>2.8766700000000002E-4</v>
      </c>
      <c r="NY340" s="1">
        <v>2.1692429999999999E-2</v>
      </c>
      <c r="NZ340">
        <v>0.81797039999999999</v>
      </c>
      <c r="OA340">
        <v>29.331060000000001</v>
      </c>
      <c r="OB340" s="1">
        <v>2.7426989999999998E-4</v>
      </c>
      <c r="OC340" s="1">
        <v>2.072384E-2</v>
      </c>
      <c r="OD340">
        <v>0.81791150000000001</v>
      </c>
      <c r="OE340">
        <v>29.90954</v>
      </c>
      <c r="OF340" s="1">
        <v>2.6140050000000002E-4</v>
      </c>
      <c r="OG340" s="1">
        <v>1.9790740000000001E-2</v>
      </c>
      <c r="OH340">
        <v>0.81785870000000005</v>
      </c>
      <c r="OI340">
        <v>30.3598</v>
      </c>
      <c r="OJ340" s="1">
        <v>2.4894419999999998E-4</v>
      </c>
      <c r="OK340" s="1">
        <v>1.8882889999999999E-2</v>
      </c>
    </row>
    <row r="341" spans="1:401" x14ac:dyDescent="0.35">
      <c r="A341">
        <v>347</v>
      </c>
      <c r="B341" t="s">
        <v>4</v>
      </c>
      <c r="C341" t="s">
        <v>181</v>
      </c>
      <c r="D341" t="s">
        <v>347</v>
      </c>
      <c r="E341">
        <v>778.01729999999998</v>
      </c>
      <c r="F341">
        <v>0.92124950000000005</v>
      </c>
      <c r="G341">
        <v>25.119820000000001</v>
      </c>
      <c r="H341">
        <v>0</v>
      </c>
      <c r="I341">
        <v>0</v>
      </c>
      <c r="J341">
        <v>0.91911240000000005</v>
      </c>
      <c r="K341">
        <v>25.176300000000001</v>
      </c>
      <c r="L341">
        <v>0</v>
      </c>
      <c r="M341">
        <v>0</v>
      </c>
      <c r="N341">
        <v>0.91701480000000002</v>
      </c>
      <c r="O341">
        <v>25.38335</v>
      </c>
      <c r="P341">
        <v>0</v>
      </c>
      <c r="Q341">
        <v>0</v>
      </c>
      <c r="R341">
        <v>0.91504859999999999</v>
      </c>
      <c r="S341">
        <v>25.497699999999998</v>
      </c>
      <c r="T341">
        <v>0</v>
      </c>
      <c r="U341">
        <v>0</v>
      </c>
      <c r="V341">
        <v>0.91302139999999998</v>
      </c>
      <c r="W341">
        <v>25.220859999999998</v>
      </c>
      <c r="X341">
        <v>0</v>
      </c>
      <c r="Y341">
        <v>0</v>
      </c>
      <c r="Z341">
        <v>0.91115400000000002</v>
      </c>
      <c r="AA341">
        <v>24.890229999999999</v>
      </c>
      <c r="AB341">
        <v>0</v>
      </c>
      <c r="AC341">
        <v>0</v>
      </c>
      <c r="AD341">
        <v>0.90920259999999997</v>
      </c>
      <c r="AE341">
        <v>24.545089999999998</v>
      </c>
      <c r="AF341">
        <v>0</v>
      </c>
      <c r="AG341">
        <v>0</v>
      </c>
      <c r="AH341">
        <v>0.90725169999999999</v>
      </c>
      <c r="AI341">
        <v>24.553260000000002</v>
      </c>
      <c r="AJ341">
        <v>0</v>
      </c>
      <c r="AK341">
        <v>0</v>
      </c>
      <c r="AL341">
        <v>0.90544069999999999</v>
      </c>
      <c r="AM341">
        <v>24.91488</v>
      </c>
      <c r="AN341">
        <v>0</v>
      </c>
      <c r="AO341">
        <v>0</v>
      </c>
      <c r="AP341">
        <v>0.90352779999999999</v>
      </c>
      <c r="AQ341">
        <v>25.394909999999999</v>
      </c>
      <c r="AR341">
        <v>0</v>
      </c>
      <c r="AS341">
        <v>0</v>
      </c>
      <c r="AT341">
        <v>0.90155540000000001</v>
      </c>
      <c r="AU341">
        <v>25.87988</v>
      </c>
      <c r="AV341">
        <v>0</v>
      </c>
      <c r="AW341">
        <v>0</v>
      </c>
      <c r="AX341">
        <v>0.89947759999999999</v>
      </c>
      <c r="AY341">
        <v>26.06598</v>
      </c>
      <c r="AZ341">
        <v>0</v>
      </c>
      <c r="BA341">
        <v>0</v>
      </c>
      <c r="BB341">
        <v>0.89715780000000001</v>
      </c>
      <c r="BC341">
        <v>25.953970000000002</v>
      </c>
      <c r="BD341">
        <v>0</v>
      </c>
      <c r="BE341">
        <v>0</v>
      </c>
      <c r="BF341">
        <v>0.89462969999999997</v>
      </c>
      <c r="BG341">
        <v>25.750789999999999</v>
      </c>
      <c r="BH341">
        <v>0</v>
      </c>
      <c r="BI341">
        <v>0</v>
      </c>
      <c r="BJ341">
        <v>0.89209530000000004</v>
      </c>
      <c r="BK341">
        <v>25.61835</v>
      </c>
      <c r="BL341">
        <v>0</v>
      </c>
      <c r="BM341">
        <v>0</v>
      </c>
      <c r="BN341">
        <v>0.88973919999999995</v>
      </c>
      <c r="BO341">
        <v>25.962140000000002</v>
      </c>
      <c r="BP341">
        <v>0</v>
      </c>
      <c r="BQ341">
        <v>0</v>
      </c>
      <c r="BR341">
        <v>0.88756710000000005</v>
      </c>
      <c r="BS341">
        <v>26.481739999999999</v>
      </c>
      <c r="BT341">
        <v>2.28032E-33</v>
      </c>
      <c r="BU341">
        <v>4.3199890000000004E-31</v>
      </c>
      <c r="BV341">
        <v>0.88546659999999999</v>
      </c>
      <c r="BW341">
        <v>27.015789999999999</v>
      </c>
      <c r="BX341">
        <v>5.7208000000000001E-23</v>
      </c>
      <c r="BY341">
        <v>1.332457E-20</v>
      </c>
      <c r="BZ341">
        <v>0.88335900000000001</v>
      </c>
      <c r="CA341">
        <v>27.50647</v>
      </c>
      <c r="CB341" s="1">
        <v>4.2122339999999999E-17</v>
      </c>
      <c r="CC341" s="1">
        <v>7.9774489999999997E-15</v>
      </c>
      <c r="CD341">
        <v>0.88127580000000005</v>
      </c>
      <c r="CE341">
        <v>27.685880000000001</v>
      </c>
      <c r="CF341" s="1">
        <v>2.1799110000000002E-11</v>
      </c>
      <c r="CG341" s="1">
        <v>5.620895E-9</v>
      </c>
      <c r="CH341">
        <v>0.87916620000000001</v>
      </c>
      <c r="CI341">
        <v>27.450669999999999</v>
      </c>
      <c r="CJ341" s="1">
        <v>4.4562280000000002E-8</v>
      </c>
      <c r="CK341" s="1">
        <v>1.272525E-5</v>
      </c>
      <c r="CL341">
        <v>0.87697749999999997</v>
      </c>
      <c r="CM341">
        <v>27.180569999999999</v>
      </c>
      <c r="CN341" s="1">
        <v>1.3678200000000001E-5</v>
      </c>
      <c r="CO341" s="1">
        <v>4.2014909999999999E-3</v>
      </c>
      <c r="CP341">
        <v>0.87462200000000001</v>
      </c>
      <c r="CQ341">
        <v>27.049250000000001</v>
      </c>
      <c r="CR341" s="1">
        <v>1.1648749999999999E-3</v>
      </c>
      <c r="CS341" s="1">
        <v>0.38074150000000001</v>
      </c>
      <c r="CT341">
        <v>0.87200560000000005</v>
      </c>
      <c r="CU341">
        <v>27.241420000000002</v>
      </c>
      <c r="CV341" s="1">
        <v>3.7031410000000001E-2</v>
      </c>
      <c r="CW341" s="1">
        <v>12.810689999999999</v>
      </c>
      <c r="CX341">
        <v>0.86909309999999995</v>
      </c>
      <c r="CY341">
        <v>27.259209999999999</v>
      </c>
      <c r="CZ341" s="1">
        <v>0.52748759999999995</v>
      </c>
      <c r="DA341" s="1">
        <v>192.2141</v>
      </c>
      <c r="DB341">
        <v>0.86594590000000005</v>
      </c>
      <c r="DC341">
        <v>27.505210000000002</v>
      </c>
      <c r="DD341" s="1">
        <v>3.8254779999999999</v>
      </c>
      <c r="DE341" s="1">
        <v>1465.72</v>
      </c>
      <c r="DF341">
        <v>0.86240570000000005</v>
      </c>
      <c r="DG341">
        <v>27.85107</v>
      </c>
      <c r="DH341" s="1">
        <v>15.60028</v>
      </c>
      <c r="DI341">
        <v>6269.3680000000004</v>
      </c>
      <c r="DJ341">
        <v>0.858707</v>
      </c>
      <c r="DK341">
        <v>27.942969999999999</v>
      </c>
      <c r="DL341" s="1">
        <v>38.750900000000001</v>
      </c>
      <c r="DM341">
        <v>16300.27</v>
      </c>
      <c r="DN341">
        <v>0.85465469999999999</v>
      </c>
      <c r="DO341">
        <v>27.793589999999998</v>
      </c>
      <c r="DP341">
        <v>62.691220000000001</v>
      </c>
      <c r="DQ341">
        <v>27546.04</v>
      </c>
      <c r="DR341">
        <v>0.84976200000000002</v>
      </c>
      <c r="DS341">
        <v>27.716650000000001</v>
      </c>
      <c r="DT341">
        <v>69.853390000000005</v>
      </c>
      <c r="DU341">
        <v>32018.5</v>
      </c>
      <c r="DV341">
        <v>0.84458259999999996</v>
      </c>
      <c r="DW341">
        <v>27.683060000000001</v>
      </c>
      <c r="DX341">
        <v>56.317509999999999</v>
      </c>
      <c r="DY341">
        <v>26899.29</v>
      </c>
      <c r="DZ341">
        <v>0.83953</v>
      </c>
      <c r="EA341">
        <v>28.090869999999999</v>
      </c>
      <c r="EB341">
        <v>34.259540000000001</v>
      </c>
      <c r="EC341">
        <v>17005.72</v>
      </c>
      <c r="ED341">
        <v>0.83378030000000003</v>
      </c>
      <c r="EE341">
        <v>28.698910000000001</v>
      </c>
      <c r="EF341">
        <v>16.324020000000001</v>
      </c>
      <c r="EG341">
        <v>8412.4969999999994</v>
      </c>
      <c r="EH341">
        <v>0.82832930000000005</v>
      </c>
      <c r="EI341">
        <v>29.31766</v>
      </c>
      <c r="EJ341">
        <v>6.3352370000000002</v>
      </c>
      <c r="EK341">
        <v>3376.866</v>
      </c>
      <c r="EL341">
        <v>0.82284959999999996</v>
      </c>
      <c r="EM341">
        <v>29.84835</v>
      </c>
      <c r="EN341">
        <v>2.0801980000000002</v>
      </c>
      <c r="EO341">
        <v>1140.904</v>
      </c>
      <c r="EP341">
        <v>0.81733149999999999</v>
      </c>
      <c r="EQ341">
        <v>30.00121</v>
      </c>
      <c r="ER341">
        <v>0.61859790000000003</v>
      </c>
      <c r="ES341">
        <v>345.05709999999999</v>
      </c>
      <c r="ET341">
        <v>0.81179299999999999</v>
      </c>
      <c r="EU341">
        <v>29.673459999999999</v>
      </c>
      <c r="EV341">
        <v>0.1970654</v>
      </c>
      <c r="EW341">
        <v>108.14279999999999</v>
      </c>
      <c r="EX341">
        <v>0.80633279999999996</v>
      </c>
      <c r="EY341">
        <v>29.3551</v>
      </c>
      <c r="EZ341">
        <v>9.1808760000000003E-2</v>
      </c>
      <c r="FA341">
        <v>47.351149999999997</v>
      </c>
      <c r="FB341">
        <v>0.80142369999999996</v>
      </c>
      <c r="FC341">
        <v>29.173970000000001</v>
      </c>
      <c r="FD341">
        <v>6.8335030000000005E-2</v>
      </c>
      <c r="FE341">
        <v>33.55639</v>
      </c>
      <c r="FF341">
        <v>0.7960469</v>
      </c>
      <c r="FG341">
        <v>29.233540000000001</v>
      </c>
      <c r="FH341">
        <v>6.2499190000000003E-2</v>
      </c>
      <c r="FI341">
        <v>30.349129999999999</v>
      </c>
      <c r="FJ341">
        <v>0.79027899999999995</v>
      </c>
      <c r="FK341">
        <v>29.399989999999999</v>
      </c>
      <c r="FL341">
        <v>5.9186500000000003E-2</v>
      </c>
      <c r="FM341">
        <v>28.84432</v>
      </c>
      <c r="FN341">
        <v>0.78483400000000003</v>
      </c>
      <c r="FO341">
        <v>29.40428</v>
      </c>
      <c r="FP341">
        <v>5.5528950000000001E-2</v>
      </c>
      <c r="FQ341">
        <v>27.224129999999999</v>
      </c>
      <c r="FR341">
        <v>0.7794082</v>
      </c>
      <c r="FS341">
        <v>29.203379999999999</v>
      </c>
      <c r="FT341">
        <v>5.1346959999999997E-2</v>
      </c>
      <c r="FU341">
        <v>25.372250000000001</v>
      </c>
      <c r="FV341">
        <v>0.77385689999999996</v>
      </c>
      <c r="FW341">
        <v>28.810079999999999</v>
      </c>
      <c r="FX341">
        <v>4.6952149999999998E-2</v>
      </c>
      <c r="FY341">
        <v>23.416789999999999</v>
      </c>
      <c r="FZ341">
        <v>0.76820120000000003</v>
      </c>
      <c r="GA341">
        <v>28.280760000000001</v>
      </c>
      <c r="GB341" s="1">
        <v>4.2623420000000002E-2</v>
      </c>
      <c r="GC341">
        <v>21.452169999999999</v>
      </c>
      <c r="GD341">
        <v>0.76253720000000003</v>
      </c>
      <c r="GE341">
        <v>27.816379999999999</v>
      </c>
      <c r="GF341" s="1">
        <v>3.8575150000000002E-2</v>
      </c>
      <c r="GG341">
        <v>19.58623</v>
      </c>
      <c r="GH341">
        <v>0.75674339999999995</v>
      </c>
      <c r="GI341">
        <v>27.598289999999999</v>
      </c>
      <c r="GJ341" s="1">
        <v>3.4821079999999997E-2</v>
      </c>
      <c r="GK341">
        <v>17.838570000000001</v>
      </c>
      <c r="GL341">
        <v>0.75134520000000005</v>
      </c>
      <c r="GM341">
        <v>27.908909999999999</v>
      </c>
      <c r="GN341" s="1">
        <v>3.1403189999999997E-2</v>
      </c>
      <c r="GO341">
        <v>16.22364</v>
      </c>
      <c r="GP341">
        <v>0.74561880000000003</v>
      </c>
      <c r="GQ341">
        <v>28.605619999999998</v>
      </c>
      <c r="GR341" s="1">
        <v>2.833921E-2</v>
      </c>
      <c r="GS341">
        <v>14.76487</v>
      </c>
      <c r="GT341">
        <v>0.74003479999999999</v>
      </c>
      <c r="GU341">
        <v>29.44088</v>
      </c>
      <c r="GV341" s="1">
        <v>2.558533E-2</v>
      </c>
      <c r="GW341">
        <v>13.44384</v>
      </c>
      <c r="GX341">
        <v>0.73440919999999998</v>
      </c>
      <c r="GY341">
        <v>30.083860000000001</v>
      </c>
      <c r="GZ341" s="1">
        <v>2.3106829999999998E-2</v>
      </c>
      <c r="HA341">
        <v>12.2492</v>
      </c>
      <c r="HB341">
        <v>0.72870900000000005</v>
      </c>
      <c r="HC341">
        <v>30.34674</v>
      </c>
      <c r="HD341" s="1">
        <v>2.0863699999999999E-2</v>
      </c>
      <c r="HE341">
        <v>11.16301</v>
      </c>
      <c r="HF341">
        <v>0.72301539999999997</v>
      </c>
      <c r="HG341">
        <v>30.00891</v>
      </c>
      <c r="HH341" s="1">
        <v>1.8832970000000001E-2</v>
      </c>
      <c r="HI341">
        <v>10.17267</v>
      </c>
      <c r="HJ341">
        <v>0.71751989999999999</v>
      </c>
      <c r="HK341">
        <v>29.408740000000002</v>
      </c>
      <c r="HL341" s="1">
        <v>1.700407E-2</v>
      </c>
      <c r="HM341">
        <v>9.2720579999999995</v>
      </c>
      <c r="HN341">
        <v>0.71250829999999998</v>
      </c>
      <c r="HO341">
        <v>28.862459999999999</v>
      </c>
      <c r="HP341" s="1">
        <v>1.5363419999999999E-2</v>
      </c>
      <c r="HQ341">
        <v>8.4533210000000008</v>
      </c>
      <c r="HR341">
        <v>0.70795660000000005</v>
      </c>
      <c r="HS341">
        <v>28.70881</v>
      </c>
      <c r="HT341" s="1">
        <v>1.388531E-2</v>
      </c>
      <c r="HU341">
        <v>7.7034779999999996</v>
      </c>
      <c r="HV341">
        <v>0.70390209999999998</v>
      </c>
      <c r="HW341">
        <v>28.96444</v>
      </c>
      <c r="HX341" s="1">
        <v>1.2552280000000001E-2</v>
      </c>
      <c r="HY341">
        <v>7.0169730000000001</v>
      </c>
      <c r="HZ341">
        <v>0.70035539999999996</v>
      </c>
      <c r="IA341">
        <v>29.32854</v>
      </c>
      <c r="IB341" s="1">
        <v>1.1346719999999999E-2</v>
      </c>
      <c r="IC341">
        <v>6.386285</v>
      </c>
      <c r="ID341">
        <v>0.69725250000000005</v>
      </c>
      <c r="IE341">
        <v>29.675740000000001</v>
      </c>
      <c r="IF341" s="1">
        <v>1.025067E-2</v>
      </c>
      <c r="IG341">
        <v>5.805212</v>
      </c>
      <c r="IH341">
        <v>0.69459369999999998</v>
      </c>
      <c r="II341">
        <v>29.762630000000001</v>
      </c>
      <c r="IJ341" s="1">
        <v>9.2501489999999992E-3</v>
      </c>
      <c r="IK341">
        <v>5.2676749999999997</v>
      </c>
      <c r="IL341">
        <v>0.69233840000000002</v>
      </c>
      <c r="IM341">
        <v>29.464590000000001</v>
      </c>
      <c r="IN341" s="1">
        <v>8.3327469999999997E-3</v>
      </c>
      <c r="IO341">
        <v>4.7681420000000001</v>
      </c>
      <c r="IP341">
        <v>0.69050160000000005</v>
      </c>
      <c r="IQ341">
        <v>28.93741</v>
      </c>
      <c r="IR341" s="1">
        <v>7.4874399999999997E-3</v>
      </c>
      <c r="IS341">
        <v>4.3023369999999996</v>
      </c>
      <c r="IT341">
        <v>0.68903599999999998</v>
      </c>
      <c r="IU341">
        <v>28.542439999999999</v>
      </c>
      <c r="IV341" s="1">
        <v>6.701902E-3</v>
      </c>
      <c r="IW341">
        <v>3.8653</v>
      </c>
      <c r="IX341">
        <v>0.68783620000000001</v>
      </c>
      <c r="IY341">
        <v>28.86054</v>
      </c>
      <c r="IZ341" s="1">
        <v>5.9667519999999996E-3</v>
      </c>
      <c r="JA341">
        <v>3.4534539999999998</v>
      </c>
      <c r="JB341">
        <v>0.68683890000000003</v>
      </c>
      <c r="JC341">
        <v>29.64049</v>
      </c>
      <c r="JD341" s="1">
        <v>5.2733449999999996E-3</v>
      </c>
      <c r="JE341">
        <v>3.0623649999999998</v>
      </c>
      <c r="JF341">
        <v>0.68604540000000003</v>
      </c>
      <c r="JG341">
        <v>30.59714</v>
      </c>
      <c r="JH341" s="1">
        <v>4.6076340000000002E-3</v>
      </c>
      <c r="JI341">
        <v>2.6857920000000002</v>
      </c>
      <c r="JJ341">
        <v>0.68540350000000005</v>
      </c>
      <c r="JK341">
        <v>31.263169999999999</v>
      </c>
      <c r="JL341" s="1">
        <v>3.9609939999999998E-3</v>
      </c>
      <c r="JM341">
        <v>2.3187359999999999</v>
      </c>
      <c r="JN341">
        <v>0.68486279999999999</v>
      </c>
      <c r="JO341">
        <v>31.552969999999998</v>
      </c>
      <c r="JP341" s="1">
        <v>3.3361329999999998E-3</v>
      </c>
      <c r="JQ341">
        <v>1.9619249999999999</v>
      </c>
      <c r="JR341">
        <v>0.68441379999999996</v>
      </c>
      <c r="JS341">
        <v>31.29908</v>
      </c>
      <c r="JT341" s="1">
        <v>2.7506079999999999E-3</v>
      </c>
      <c r="JU341">
        <v>1.624633</v>
      </c>
      <c r="JV341">
        <v>0.68403230000000004</v>
      </c>
      <c r="JW341">
        <v>30.712240000000001</v>
      </c>
      <c r="JX341" s="1">
        <v>2.2307759999999999E-3</v>
      </c>
      <c r="JY341">
        <v>1.3216490000000001</v>
      </c>
      <c r="JZ341">
        <v>0.68367250000000002</v>
      </c>
      <c r="KA341">
        <v>30.064720000000001</v>
      </c>
      <c r="KB341" s="1">
        <v>1.798801E-3</v>
      </c>
      <c r="KC341">
        <v>1.06677</v>
      </c>
      <c r="KD341">
        <v>0.68333010000000005</v>
      </c>
      <c r="KE341">
        <v>29.891290000000001</v>
      </c>
      <c r="KF341" s="1">
        <v>1.463003E-3</v>
      </c>
      <c r="KG341">
        <v>0.86628190000000005</v>
      </c>
      <c r="KH341">
        <v>0.6830003</v>
      </c>
      <c r="KI341">
        <v>30.03472</v>
      </c>
      <c r="KJ341" s="1">
        <v>1.216288E-3</v>
      </c>
      <c r="KK341">
        <v>0.7174701</v>
      </c>
      <c r="KL341">
        <v>0.68267690000000003</v>
      </c>
      <c r="KM341">
        <v>30.387339999999998</v>
      </c>
      <c r="KN341" s="1">
        <v>1.040287E-3</v>
      </c>
      <c r="KO341">
        <v>0.61092880000000005</v>
      </c>
      <c r="KP341">
        <v>0.68234899999999998</v>
      </c>
      <c r="KQ341">
        <v>30.757249999999999</v>
      </c>
      <c r="KR341" s="1">
        <v>9.1460429999999995E-4</v>
      </c>
      <c r="KS341">
        <v>0.534968</v>
      </c>
      <c r="KT341">
        <v>0.68198619999999999</v>
      </c>
      <c r="KU341">
        <v>30.847069999999999</v>
      </c>
      <c r="KV341" s="1">
        <v>8.2148590000000004E-4</v>
      </c>
      <c r="KW341">
        <v>0.4791666</v>
      </c>
      <c r="KX341">
        <v>0.68161760000000005</v>
      </c>
      <c r="KY341">
        <v>30.554829999999999</v>
      </c>
      <c r="KZ341" s="1">
        <v>7.4896290000000003E-4</v>
      </c>
      <c r="LA341">
        <v>0.43610470000000001</v>
      </c>
      <c r="LB341">
        <v>0.68126149999999996</v>
      </c>
      <c r="LC341">
        <v>29.984400000000001</v>
      </c>
      <c r="LD341" s="1">
        <v>6.900745E-4</v>
      </c>
      <c r="LE341">
        <v>0.40137519999999999</v>
      </c>
      <c r="LF341">
        <v>0.68088289999999996</v>
      </c>
      <c r="LG341">
        <v>29.455310000000001</v>
      </c>
      <c r="LH341" s="1">
        <v>6.4130760000000002E-4</v>
      </c>
      <c r="LI341">
        <v>0.3726853</v>
      </c>
      <c r="LJ341">
        <v>0.68049219999999999</v>
      </c>
      <c r="LK341">
        <v>29.397659999999998</v>
      </c>
      <c r="LL341" s="1">
        <v>6.0055540000000004E-4</v>
      </c>
      <c r="LM341">
        <v>0.34876580000000001</v>
      </c>
      <c r="LN341">
        <v>0.68008970000000002</v>
      </c>
      <c r="LO341">
        <v>29.701149999999998</v>
      </c>
      <c r="LP341" s="1">
        <v>5.6630899999999997E-4</v>
      </c>
      <c r="LQ341">
        <v>0.32871420000000001</v>
      </c>
      <c r="LR341">
        <v>0.67969619999999997</v>
      </c>
      <c r="LS341">
        <v>30.277229999999999</v>
      </c>
      <c r="LT341" s="1">
        <v>5.3743889999999998E-4</v>
      </c>
      <c r="LU341">
        <v>0.31182330000000003</v>
      </c>
      <c r="LV341">
        <v>0.67930999999999997</v>
      </c>
      <c r="LW341">
        <v>30.850519999999999</v>
      </c>
      <c r="LX341" s="1">
        <v>5.1284810000000003E-4</v>
      </c>
      <c r="LY341">
        <v>0.29746289999999997</v>
      </c>
      <c r="LZ341">
        <v>0.67894120000000002</v>
      </c>
      <c r="MA341">
        <v>31.20609</v>
      </c>
      <c r="MB341" s="1">
        <v>4.9092739999999997E-4</v>
      </c>
      <c r="MC341">
        <v>0.28509800000000002</v>
      </c>
      <c r="MD341">
        <v>0.67859849999999999</v>
      </c>
      <c r="ME341">
        <v>31.06841</v>
      </c>
      <c r="MF341" s="1">
        <v>4.7048990000000002E-4</v>
      </c>
      <c r="MG341">
        <v>0.27420359999999999</v>
      </c>
      <c r="MH341">
        <v>0.67829220000000001</v>
      </c>
      <c r="MI341">
        <v>30.581600000000002</v>
      </c>
      <c r="MJ341" s="1">
        <v>4.5178329999999997E-4</v>
      </c>
      <c r="MK341">
        <v>0.26425500000000002</v>
      </c>
      <c r="ML341">
        <v>0.6780003</v>
      </c>
      <c r="MM341">
        <v>29.993459999999999</v>
      </c>
      <c r="MN341" s="1">
        <v>4.3398859999999999E-4</v>
      </c>
      <c r="MO341">
        <v>0.25476320000000002</v>
      </c>
      <c r="MP341">
        <v>0.67773589999999995</v>
      </c>
      <c r="MQ341">
        <v>29.854120000000002</v>
      </c>
      <c r="MR341" s="1">
        <v>4.1658359999999998E-4</v>
      </c>
      <c r="MS341">
        <v>0.24542620000000001</v>
      </c>
      <c r="MT341">
        <v>0.67749519999999996</v>
      </c>
      <c r="MU341">
        <v>29.824359999999999</v>
      </c>
      <c r="MV341" s="1">
        <v>3.9928400000000002E-4</v>
      </c>
      <c r="MW341">
        <v>0.23606740000000001</v>
      </c>
      <c r="MX341">
        <v>0.67729269999999997</v>
      </c>
      <c r="MY341">
        <v>29.782019999999999</v>
      </c>
      <c r="MZ341" s="1">
        <v>3.8216470000000002E-4</v>
      </c>
      <c r="NA341">
        <v>0.22668179999999999</v>
      </c>
      <c r="NB341">
        <v>0.67714180000000002</v>
      </c>
      <c r="NC341">
        <v>29.693200000000001</v>
      </c>
      <c r="ND341" s="1">
        <v>3.652722E-4</v>
      </c>
      <c r="NE341">
        <v>0.21732109999999999</v>
      </c>
      <c r="NF341">
        <v>0.67698360000000002</v>
      </c>
      <c r="NG341">
        <v>29.681979999999999</v>
      </c>
      <c r="NH341" s="1">
        <v>3.4873759999999999E-4</v>
      </c>
      <c r="NI341">
        <v>0.20807719999999999</v>
      </c>
      <c r="NJ341">
        <v>0.67684849999999996</v>
      </c>
      <c r="NK341">
        <v>29.512989999999999</v>
      </c>
      <c r="NL341" s="1">
        <v>3.3265840000000003E-4</v>
      </c>
      <c r="NM341">
        <v>0.1990248</v>
      </c>
      <c r="NN341">
        <v>0.67674140000000005</v>
      </c>
      <c r="NO341">
        <v>29.094850000000001</v>
      </c>
      <c r="NP341" s="1">
        <v>3.1717319999999998E-4</v>
      </c>
      <c r="NQ341">
        <v>0.1902316</v>
      </c>
      <c r="NR341">
        <v>0.67664619999999998</v>
      </c>
      <c r="NS341">
        <v>28.65249</v>
      </c>
      <c r="NT341" s="1">
        <v>3.0235670000000001E-4</v>
      </c>
      <c r="NU341">
        <v>0.1817618</v>
      </c>
      <c r="NV341">
        <v>0.67656570000000005</v>
      </c>
      <c r="NW341">
        <v>28.793949999999999</v>
      </c>
      <c r="NX341" s="1">
        <v>2.8825170000000002E-4</v>
      </c>
      <c r="NY341">
        <v>0.1736499</v>
      </c>
      <c r="NZ341">
        <v>0.67647539999999995</v>
      </c>
      <c r="OA341">
        <v>29.323090000000001</v>
      </c>
      <c r="OB341" s="1">
        <v>2.748289E-4</v>
      </c>
      <c r="OC341">
        <v>0.1658983</v>
      </c>
      <c r="OD341">
        <v>0.67642590000000002</v>
      </c>
      <c r="OE341">
        <v>29.886620000000001</v>
      </c>
      <c r="OF341" s="1">
        <v>2.6194E-4</v>
      </c>
      <c r="OG341">
        <v>0.15844520000000001</v>
      </c>
      <c r="OH341">
        <v>0.6763846</v>
      </c>
      <c r="OI341">
        <v>30.341629999999999</v>
      </c>
      <c r="OJ341" s="1">
        <v>2.4946959999999998E-4</v>
      </c>
      <c r="OK341">
        <v>0.1512076</v>
      </c>
    </row>
    <row r="342" spans="1:401" x14ac:dyDescent="0.35">
      <c r="A342">
        <v>348</v>
      </c>
      <c r="B342" t="s">
        <v>4</v>
      </c>
      <c r="C342" t="s">
        <v>181</v>
      </c>
      <c r="D342" t="s">
        <v>348</v>
      </c>
      <c r="E342">
        <v>588.76080000000002</v>
      </c>
      <c r="F342">
        <v>0.41403069999999997</v>
      </c>
      <c r="G342">
        <v>25.133320000000001</v>
      </c>
      <c r="H342">
        <v>0</v>
      </c>
      <c r="I342">
        <v>0</v>
      </c>
      <c r="J342">
        <v>0.41258600000000001</v>
      </c>
      <c r="K342">
        <v>25.189219999999999</v>
      </c>
      <c r="L342">
        <v>0</v>
      </c>
      <c r="M342">
        <v>0</v>
      </c>
      <c r="N342">
        <v>0.41113189999999999</v>
      </c>
      <c r="O342">
        <v>25.382459999999998</v>
      </c>
      <c r="P342">
        <v>0</v>
      </c>
      <c r="Q342">
        <v>0</v>
      </c>
      <c r="R342">
        <v>0.40974539999999998</v>
      </c>
      <c r="S342">
        <v>25.499400000000001</v>
      </c>
      <c r="T342">
        <v>0</v>
      </c>
      <c r="U342">
        <v>0</v>
      </c>
      <c r="V342">
        <v>0.4083367</v>
      </c>
      <c r="W342">
        <v>25.2408</v>
      </c>
      <c r="X342">
        <v>0</v>
      </c>
      <c r="Y342">
        <v>0</v>
      </c>
      <c r="Z342">
        <v>0.40698719999999999</v>
      </c>
      <c r="AA342">
        <v>24.913499999999999</v>
      </c>
      <c r="AB342">
        <v>0</v>
      </c>
      <c r="AC342">
        <v>0</v>
      </c>
      <c r="AD342">
        <v>0.40558359999999999</v>
      </c>
      <c r="AE342">
        <v>24.57741</v>
      </c>
      <c r="AF342">
        <v>0</v>
      </c>
      <c r="AG342">
        <v>0</v>
      </c>
      <c r="AH342">
        <v>0.40419189999999999</v>
      </c>
      <c r="AI342">
        <v>24.577269999999999</v>
      </c>
      <c r="AJ342">
        <v>0</v>
      </c>
      <c r="AK342">
        <v>0</v>
      </c>
      <c r="AL342">
        <v>0.40287139999999999</v>
      </c>
      <c r="AM342">
        <v>24.921469999999999</v>
      </c>
      <c r="AN342">
        <v>0</v>
      </c>
      <c r="AO342">
        <v>0</v>
      </c>
      <c r="AP342">
        <v>0.40153509999999998</v>
      </c>
      <c r="AQ342">
        <v>25.397400000000001</v>
      </c>
      <c r="AR342">
        <v>0</v>
      </c>
      <c r="AS342">
        <v>0</v>
      </c>
      <c r="AT342">
        <v>0.4001787</v>
      </c>
      <c r="AU342">
        <v>25.873899999999999</v>
      </c>
      <c r="AV342">
        <v>0</v>
      </c>
      <c r="AW342">
        <v>0</v>
      </c>
      <c r="AX342">
        <v>0.39876980000000001</v>
      </c>
      <c r="AY342">
        <v>26.068010000000001</v>
      </c>
      <c r="AZ342">
        <v>0</v>
      </c>
      <c r="BA342">
        <v>0</v>
      </c>
      <c r="BB342">
        <v>0.39722869999999999</v>
      </c>
      <c r="BC342">
        <v>25.969580000000001</v>
      </c>
      <c r="BD342">
        <v>0</v>
      </c>
      <c r="BE342">
        <v>0</v>
      </c>
      <c r="BF342">
        <v>0.3955573</v>
      </c>
      <c r="BG342">
        <v>25.769870000000001</v>
      </c>
      <c r="BH342">
        <v>0</v>
      </c>
      <c r="BI342">
        <v>0</v>
      </c>
      <c r="BJ342">
        <v>0.39384269999999999</v>
      </c>
      <c r="BK342">
        <v>25.64387</v>
      </c>
      <c r="BL342">
        <v>0</v>
      </c>
      <c r="BM342">
        <v>0</v>
      </c>
      <c r="BN342">
        <v>0.39221600000000001</v>
      </c>
      <c r="BO342">
        <v>25.96968</v>
      </c>
      <c r="BP342">
        <v>0</v>
      </c>
      <c r="BQ342">
        <v>0</v>
      </c>
      <c r="BR342">
        <v>0.39068589999999997</v>
      </c>
      <c r="BS342">
        <v>26.48208</v>
      </c>
      <c r="BT342">
        <v>1.8786519999999999E-34</v>
      </c>
      <c r="BU342">
        <v>6.4051600000000002E-32</v>
      </c>
      <c r="BV342">
        <v>0.3891906</v>
      </c>
      <c r="BW342">
        <v>27.010449999999999</v>
      </c>
      <c r="BX342">
        <v>1.18886E-23</v>
      </c>
      <c r="BY342">
        <v>4.0343589999999997E-21</v>
      </c>
      <c r="BZ342">
        <v>0.38767600000000002</v>
      </c>
      <c r="CA342">
        <v>27.49342</v>
      </c>
      <c r="CB342" s="1">
        <v>4.0447519999999998E-18</v>
      </c>
      <c r="CC342" s="1">
        <v>1.3846460000000001E-15</v>
      </c>
      <c r="CD342">
        <v>0.38614280000000001</v>
      </c>
      <c r="CE342">
        <v>27.68439</v>
      </c>
      <c r="CF342" s="1">
        <v>6.5813470000000003E-12</v>
      </c>
      <c r="CG342" s="1">
        <v>2.1390220000000001E-9</v>
      </c>
      <c r="CH342">
        <v>0.3845751</v>
      </c>
      <c r="CI342">
        <v>27.464939999999999</v>
      </c>
      <c r="CJ342" s="1">
        <v>1.814294E-8</v>
      </c>
      <c r="CK342" s="1">
        <v>5.8132529999999997E-6</v>
      </c>
      <c r="CL342">
        <v>0.38297389999999998</v>
      </c>
      <c r="CM342">
        <v>27.198070000000001</v>
      </c>
      <c r="CN342" s="1">
        <v>6.6614329999999997E-6</v>
      </c>
      <c r="CO342" s="1">
        <v>2.1431979999999998E-3</v>
      </c>
      <c r="CP342">
        <v>0.38129299999999999</v>
      </c>
      <c r="CQ342">
        <v>27.07048</v>
      </c>
      <c r="CR342" s="1">
        <v>6.500802E-4</v>
      </c>
      <c r="CS342" s="1">
        <v>0.21109040000000001</v>
      </c>
      <c r="CT342">
        <v>0.37946279999999999</v>
      </c>
      <c r="CU342">
        <v>27.251670000000001</v>
      </c>
      <c r="CV342" s="1">
        <v>2.3153750000000001E-2</v>
      </c>
      <c r="CW342" s="1">
        <v>7.6058760000000003</v>
      </c>
      <c r="CX342">
        <v>0.37746200000000002</v>
      </c>
      <c r="CY342">
        <v>27.273669999999999</v>
      </c>
      <c r="CZ342" s="1">
        <v>0.3641508</v>
      </c>
      <c r="DA342" s="1">
        <v>121.003</v>
      </c>
      <c r="DB342">
        <v>0.37530780000000002</v>
      </c>
      <c r="DC342">
        <v>27.51529</v>
      </c>
      <c r="DD342" s="1">
        <v>2.8853499999999999</v>
      </c>
      <c r="DE342">
        <v>971.25570000000005</v>
      </c>
      <c r="DF342">
        <v>0.37288529999999998</v>
      </c>
      <c r="DG342">
        <v>27.848189999999999</v>
      </c>
      <c r="DH342" s="1">
        <v>12.74836</v>
      </c>
      <c r="DI342">
        <v>4347.9210000000003</v>
      </c>
      <c r="DJ342">
        <v>0.3703128</v>
      </c>
      <c r="DK342">
        <v>27.94538</v>
      </c>
      <c r="DL342">
        <v>34.071669999999997</v>
      </c>
      <c r="DM342">
        <v>11773.11</v>
      </c>
      <c r="DN342">
        <v>0.36748249999999999</v>
      </c>
      <c r="DO342">
        <v>27.799060000000001</v>
      </c>
      <c r="DP342">
        <v>58.951590000000003</v>
      </c>
      <c r="DQ342">
        <v>20633.400000000001</v>
      </c>
      <c r="DR342">
        <v>0.36431249999999998</v>
      </c>
      <c r="DS342">
        <v>27.719069999999999</v>
      </c>
      <c r="DT342">
        <v>69.821209999999994</v>
      </c>
      <c r="DU342">
        <v>24775.16</v>
      </c>
      <c r="DV342">
        <v>0.36116280000000001</v>
      </c>
      <c r="DW342">
        <v>27.701219999999999</v>
      </c>
      <c r="DX342">
        <v>59.665799999999997</v>
      </c>
      <c r="DY342">
        <v>21438.880000000001</v>
      </c>
      <c r="DZ342">
        <v>0.35802780000000001</v>
      </c>
      <c r="EA342">
        <v>28.099070000000001</v>
      </c>
      <c r="EB342">
        <v>38.268090000000001</v>
      </c>
      <c r="EC342">
        <v>13915.77</v>
      </c>
      <c r="ED342">
        <v>0.35451850000000001</v>
      </c>
      <c r="EE342">
        <v>28.698799999999999</v>
      </c>
      <c r="EF342">
        <v>19.139199999999999</v>
      </c>
      <c r="EG342">
        <v>7047.634</v>
      </c>
      <c r="EH342">
        <v>0.35134599999999999</v>
      </c>
      <c r="EI342">
        <v>29.323740000000001</v>
      </c>
      <c r="EJ342">
        <v>7.7590589999999997</v>
      </c>
      <c r="EK342">
        <v>2888.4870000000001</v>
      </c>
      <c r="EL342">
        <v>0.34859129999999999</v>
      </c>
      <c r="EM342">
        <v>29.847850000000001</v>
      </c>
      <c r="EN342">
        <v>2.6410740000000001</v>
      </c>
      <c r="EO342">
        <v>992.62159999999994</v>
      </c>
      <c r="EP342">
        <v>0.3457982</v>
      </c>
      <c r="EQ342">
        <v>30.005179999999999</v>
      </c>
      <c r="ER342">
        <v>0.79962120000000003</v>
      </c>
      <c r="ES342">
        <v>302.88529999999997</v>
      </c>
      <c r="ET342">
        <v>0.34301359999999997</v>
      </c>
      <c r="EU342">
        <v>29.698899999999998</v>
      </c>
      <c r="EV342">
        <v>0.24674489999999999</v>
      </c>
      <c r="EW342">
        <v>93.713340000000002</v>
      </c>
      <c r="EX342">
        <v>0.34028239999999998</v>
      </c>
      <c r="EY342">
        <v>29.3794</v>
      </c>
      <c r="EZ342">
        <v>0.1036965</v>
      </c>
      <c r="FA342">
        <v>39.166170000000001</v>
      </c>
      <c r="FB342">
        <v>0.3377038</v>
      </c>
      <c r="FC342">
        <v>29.197900000000001</v>
      </c>
      <c r="FD342">
        <v>7.0904339999999996E-2</v>
      </c>
      <c r="FE342">
        <v>26.63626</v>
      </c>
      <c r="FF342">
        <v>0.33512619999999999</v>
      </c>
      <c r="FG342">
        <v>29.260300000000001</v>
      </c>
      <c r="FH342">
        <v>6.3228229999999996E-2</v>
      </c>
      <c r="FI342">
        <v>23.790610000000001</v>
      </c>
      <c r="FJ342">
        <v>0.33239600000000002</v>
      </c>
      <c r="FK342">
        <v>29.412769999999998</v>
      </c>
      <c r="FL342">
        <v>5.9761050000000003E-2</v>
      </c>
      <c r="FM342">
        <v>22.599609999999998</v>
      </c>
      <c r="FN342">
        <v>0.32980569999999998</v>
      </c>
      <c r="FO342">
        <v>29.432950000000002</v>
      </c>
      <c r="FP342">
        <v>5.6221630000000002E-2</v>
      </c>
      <c r="FQ342">
        <v>21.372540000000001</v>
      </c>
      <c r="FR342">
        <v>0.32622689999999999</v>
      </c>
      <c r="FS342">
        <v>29.225809999999999</v>
      </c>
      <c r="FT342">
        <v>5.2110459999999997E-2</v>
      </c>
      <c r="FU342">
        <v>19.95468</v>
      </c>
      <c r="FV342">
        <v>0.32201000000000002</v>
      </c>
      <c r="FW342">
        <v>28.84281</v>
      </c>
      <c r="FX342">
        <v>4.7752839999999998E-2</v>
      </c>
      <c r="FY342">
        <v>18.445830000000001</v>
      </c>
      <c r="FZ342">
        <v>0.31776389999999999</v>
      </c>
      <c r="GA342">
        <v>28.32216</v>
      </c>
      <c r="GB342">
        <v>4.3413359999999998E-2</v>
      </c>
      <c r="GC342">
        <v>16.91902</v>
      </c>
      <c r="GD342">
        <v>0.31354159999999998</v>
      </c>
      <c r="GE342">
        <v>27.84629</v>
      </c>
      <c r="GF342" s="1">
        <v>3.932356E-2</v>
      </c>
      <c r="GG342">
        <v>15.461959999999999</v>
      </c>
      <c r="GH342">
        <v>0.30922680000000002</v>
      </c>
      <c r="GI342">
        <v>27.62114</v>
      </c>
      <c r="GJ342" s="1">
        <v>3.5521070000000002E-2</v>
      </c>
      <c r="GK342">
        <v>14.09553</v>
      </c>
      <c r="GL342">
        <v>0.3051159</v>
      </c>
      <c r="GM342">
        <v>27.911110000000001</v>
      </c>
      <c r="GN342" s="1">
        <v>3.2048960000000001E-2</v>
      </c>
      <c r="GO342">
        <v>12.82949</v>
      </c>
      <c r="GP342">
        <v>0.30094969999999999</v>
      </c>
      <c r="GQ342">
        <v>28.583349999999999</v>
      </c>
      <c r="GR342" s="1">
        <v>2.8922E-2</v>
      </c>
      <c r="GS342">
        <v>11.681889999999999</v>
      </c>
      <c r="GT342">
        <v>0.2968983</v>
      </c>
      <c r="GU342">
        <v>29.415990000000001</v>
      </c>
      <c r="GV342">
        <v>2.6119570000000002E-2</v>
      </c>
      <c r="GW342">
        <v>10.644</v>
      </c>
      <c r="GX342">
        <v>0.29291790000000001</v>
      </c>
      <c r="GY342">
        <v>30.06786</v>
      </c>
      <c r="GZ342" s="1">
        <v>2.3593570000000001E-2</v>
      </c>
      <c r="HA342">
        <v>9.7042120000000001</v>
      </c>
      <c r="HB342">
        <v>0.28900100000000001</v>
      </c>
      <c r="HC342">
        <v>30.34225</v>
      </c>
      <c r="HD342" s="1">
        <v>2.1309459999999999E-2</v>
      </c>
      <c r="HE342">
        <v>8.8494069999999994</v>
      </c>
      <c r="HF342">
        <v>0.28516010000000003</v>
      </c>
      <c r="HG342">
        <v>30.0364</v>
      </c>
      <c r="HH342" s="1">
        <v>1.9242579999999999E-2</v>
      </c>
      <c r="HI342">
        <v>8.0696589999999997</v>
      </c>
      <c r="HJ342">
        <v>0.28144920000000001</v>
      </c>
      <c r="HK342">
        <v>29.451519999999999</v>
      </c>
      <c r="HL342">
        <v>1.7377179999999999E-2</v>
      </c>
      <c r="HM342">
        <v>7.3595969999999999</v>
      </c>
      <c r="HN342">
        <v>0.2780783</v>
      </c>
      <c r="HO342">
        <v>28.902740000000001</v>
      </c>
      <c r="HP342" s="1">
        <v>1.5706299999999999E-2</v>
      </c>
      <c r="HQ342">
        <v>6.714016</v>
      </c>
      <c r="HR342">
        <v>0.27504040000000002</v>
      </c>
      <c r="HS342">
        <v>28.737539999999999</v>
      </c>
      <c r="HT342">
        <v>1.4200920000000001E-2</v>
      </c>
      <c r="HU342">
        <v>6.1223020000000004</v>
      </c>
      <c r="HV342">
        <v>0.27234209999999998</v>
      </c>
      <c r="HW342">
        <v>28.970890000000001</v>
      </c>
      <c r="HX342" s="1">
        <v>1.2843210000000001E-2</v>
      </c>
      <c r="HY342">
        <v>5.5802829999999997</v>
      </c>
      <c r="HZ342">
        <v>0.26998129999999998</v>
      </c>
      <c r="IA342">
        <v>29.316210000000002</v>
      </c>
      <c r="IB342" s="1">
        <v>1.16154E-2</v>
      </c>
      <c r="IC342">
        <v>5.0821430000000003</v>
      </c>
      <c r="ID342">
        <v>0.26794020000000002</v>
      </c>
      <c r="IE342">
        <v>29.66479</v>
      </c>
      <c r="IF342" s="1">
        <v>1.049981E-2</v>
      </c>
      <c r="IG342">
        <v>4.6227809999999998</v>
      </c>
      <c r="IH342">
        <v>0.26619910000000002</v>
      </c>
      <c r="II342">
        <v>29.752659999999999</v>
      </c>
      <c r="IJ342" s="1">
        <v>9.4817579999999999E-3</v>
      </c>
      <c r="IK342">
        <v>4.1975259999999999</v>
      </c>
      <c r="IL342">
        <v>0.26474029999999998</v>
      </c>
      <c r="IM342">
        <v>29.486499999999999</v>
      </c>
      <c r="IN342" s="1">
        <v>8.5491430000000004E-3</v>
      </c>
      <c r="IO342">
        <v>3.8020900000000002</v>
      </c>
      <c r="IP342">
        <v>0.26355079999999997</v>
      </c>
      <c r="IQ342">
        <v>28.978660000000001</v>
      </c>
      <c r="IR342" s="1">
        <v>7.6902059999999998E-3</v>
      </c>
      <c r="IS342">
        <v>3.4331119999999999</v>
      </c>
      <c r="IT342">
        <v>0.26258120000000001</v>
      </c>
      <c r="IU342">
        <v>28.582260000000002</v>
      </c>
      <c r="IV342" s="1">
        <v>6.8930450000000004E-3</v>
      </c>
      <c r="IW342">
        <v>3.0869209999999998</v>
      </c>
      <c r="IX342">
        <v>0.26180059999999999</v>
      </c>
      <c r="IY342">
        <v>28.88036</v>
      </c>
      <c r="IZ342" s="1">
        <v>6.1478059999999996E-3</v>
      </c>
      <c r="JA342">
        <v>2.760621</v>
      </c>
      <c r="JB342">
        <v>0.2611677</v>
      </c>
      <c r="JC342">
        <v>29.6252</v>
      </c>
      <c r="JD342" s="1">
        <v>5.4464370000000002E-3</v>
      </c>
      <c r="JE342">
        <v>2.4508890000000001</v>
      </c>
      <c r="JF342">
        <v>0.26066060000000002</v>
      </c>
      <c r="JG342">
        <v>30.56297</v>
      </c>
      <c r="JH342" s="1">
        <v>4.7755339999999997E-3</v>
      </c>
      <c r="JI342">
        <v>2.1530360000000002</v>
      </c>
      <c r="JJ342">
        <v>0.26025959999999998</v>
      </c>
      <c r="JK342">
        <v>31.226990000000001</v>
      </c>
      <c r="JL342" s="1">
        <v>4.1252179999999999E-3</v>
      </c>
      <c r="JM342">
        <v>1.862895</v>
      </c>
      <c r="JN342">
        <v>0.2599321</v>
      </c>
      <c r="JO342">
        <v>31.532450000000001</v>
      </c>
      <c r="JP342" s="1">
        <v>3.4946349999999998E-3</v>
      </c>
      <c r="JQ342">
        <v>1.5803560000000001</v>
      </c>
      <c r="JR342">
        <v>0.25965470000000002</v>
      </c>
      <c r="JS342">
        <v>31.318819999999999</v>
      </c>
      <c r="JT342" s="1">
        <v>2.8975979999999999E-3</v>
      </c>
      <c r="JU342">
        <v>1.312009</v>
      </c>
      <c r="JV342">
        <v>0.25943179999999999</v>
      </c>
      <c r="JW342">
        <v>30.764800000000001</v>
      </c>
      <c r="JX342" s="1">
        <v>2.359271E-3</v>
      </c>
      <c r="JY342">
        <v>1.069267</v>
      </c>
      <c r="JZ342">
        <v>0.25922460000000003</v>
      </c>
      <c r="KA342">
        <v>30.130289999999999</v>
      </c>
      <c r="KB342" s="1">
        <v>1.903669E-3</v>
      </c>
      <c r="KC342">
        <v>0.86339500000000002</v>
      </c>
      <c r="KD342">
        <v>0.2590325</v>
      </c>
      <c r="KE342">
        <v>29.94791</v>
      </c>
      <c r="KF342" s="1">
        <v>1.543151E-3</v>
      </c>
      <c r="KG342">
        <v>0.70016319999999999</v>
      </c>
      <c r="KH342">
        <v>0.25884289999999999</v>
      </c>
      <c r="KI342">
        <v>30.060449999999999</v>
      </c>
      <c r="KJ342" s="1">
        <v>1.27457E-3</v>
      </c>
      <c r="KK342">
        <v>0.5782564</v>
      </c>
      <c r="KL342">
        <v>0.25865860000000002</v>
      </c>
      <c r="KM342">
        <v>30.391249999999999</v>
      </c>
      <c r="KN342" s="1">
        <v>1.081703E-3</v>
      </c>
      <c r="KO342">
        <v>0.49071759999999998</v>
      </c>
      <c r="KP342">
        <v>0.25846989999999997</v>
      </c>
      <c r="KQ342">
        <v>30.75911</v>
      </c>
      <c r="KR342" s="1">
        <v>9.4441049999999997E-4</v>
      </c>
      <c r="KS342">
        <v>0.42837769999999997</v>
      </c>
      <c r="KT342">
        <v>0.25827329999999998</v>
      </c>
      <c r="KU342">
        <v>30.841349999999998</v>
      </c>
      <c r="KV342" s="1">
        <v>8.4384529999999996E-4</v>
      </c>
      <c r="KW342">
        <v>0.3828028</v>
      </c>
      <c r="KX342">
        <v>0.25806200000000001</v>
      </c>
      <c r="KY342">
        <v>30.581890000000001</v>
      </c>
      <c r="KZ342" s="1">
        <v>7.6660659999999996E-4</v>
      </c>
      <c r="LA342">
        <v>0.34784969999999998</v>
      </c>
      <c r="LB342">
        <v>0.25785219999999998</v>
      </c>
      <c r="LC342">
        <v>30.033480000000001</v>
      </c>
      <c r="LD342" s="1">
        <v>7.0450660000000002E-4</v>
      </c>
      <c r="LE342">
        <v>0.31978649999999997</v>
      </c>
      <c r="LF342">
        <v>0.2576348</v>
      </c>
      <c r="LG342">
        <v>29.509899999999998</v>
      </c>
      <c r="LH342" s="1">
        <v>6.532965E-4</v>
      </c>
      <c r="LI342">
        <v>0.29664620000000003</v>
      </c>
      <c r="LJ342">
        <v>0.25741409999999998</v>
      </c>
      <c r="LK342">
        <v>29.436669999999999</v>
      </c>
      <c r="LL342" s="1">
        <v>6.1056700000000001E-4</v>
      </c>
      <c r="LM342">
        <v>0.27736810000000001</v>
      </c>
      <c r="LN342">
        <v>0.25719570000000003</v>
      </c>
      <c r="LO342">
        <v>29.708670000000001</v>
      </c>
      <c r="LP342" s="1">
        <v>5.7472689999999999E-4</v>
      </c>
      <c r="LQ342">
        <v>0.26122000000000001</v>
      </c>
      <c r="LR342">
        <v>0.25697579999999998</v>
      </c>
      <c r="LS342">
        <v>30.26144</v>
      </c>
      <c r="LT342" s="1">
        <v>5.445561E-4</v>
      </c>
      <c r="LU342">
        <v>0.2476276</v>
      </c>
      <c r="LV342">
        <v>0.2567547</v>
      </c>
      <c r="LW342">
        <v>30.821819999999999</v>
      </c>
      <c r="LX342" s="1">
        <v>5.1892629999999995E-4</v>
      </c>
      <c r="LY342">
        <v>0.23608399999999999</v>
      </c>
      <c r="LZ342">
        <v>0.25654579999999999</v>
      </c>
      <c r="MA342">
        <v>31.178820000000002</v>
      </c>
      <c r="MB342" s="1">
        <v>4.962047E-4</v>
      </c>
      <c r="MC342">
        <v>0.22616620000000001</v>
      </c>
      <c r="MD342">
        <v>0.25634610000000002</v>
      </c>
      <c r="ME342">
        <v>31.07246</v>
      </c>
      <c r="MF342" s="1">
        <v>4.7518430000000002E-4</v>
      </c>
      <c r="MG342">
        <v>0.21745619999999999</v>
      </c>
      <c r="MH342">
        <v>0.25615959999999999</v>
      </c>
      <c r="MI342">
        <v>30.61937</v>
      </c>
      <c r="MJ342" s="1">
        <v>4.5613830000000002E-4</v>
      </c>
      <c r="MK342">
        <v>0.2095399</v>
      </c>
      <c r="ML342">
        <v>0.25599709999999998</v>
      </c>
      <c r="MM342">
        <v>30.047609999999999</v>
      </c>
      <c r="MN342" s="1">
        <v>4.3820069999999999E-4</v>
      </c>
      <c r="MO342">
        <v>0.20202439999999999</v>
      </c>
      <c r="MP342">
        <v>0.25584849999999998</v>
      </c>
      <c r="MQ342">
        <v>29.90474</v>
      </c>
      <c r="MR342" s="1">
        <v>4.2075869999999999E-4</v>
      </c>
      <c r="MS342">
        <v>0.19465289999999999</v>
      </c>
      <c r="MT342">
        <v>0.25571929999999998</v>
      </c>
      <c r="MU342">
        <v>29.843250000000001</v>
      </c>
      <c r="MV342" s="1">
        <v>4.0347039999999999E-4</v>
      </c>
      <c r="MW342">
        <v>0.18727170000000001</v>
      </c>
      <c r="MX342">
        <v>0.25560729999999998</v>
      </c>
      <c r="MY342">
        <v>29.806840000000001</v>
      </c>
      <c r="MZ342" s="1">
        <v>3.8634530000000001E-4</v>
      </c>
      <c r="NA342">
        <v>0.1798662</v>
      </c>
      <c r="NB342">
        <v>0.2555152</v>
      </c>
      <c r="NC342">
        <v>29.703900000000001</v>
      </c>
      <c r="ND342" s="1">
        <v>3.6941989999999999E-4</v>
      </c>
      <c r="NE342">
        <v>0.1724733</v>
      </c>
      <c r="NF342">
        <v>0.25543830000000001</v>
      </c>
      <c r="NG342">
        <v>29.67521</v>
      </c>
      <c r="NH342" s="1">
        <v>3.5280320000000002E-4</v>
      </c>
      <c r="NI342">
        <v>0.1651629</v>
      </c>
      <c r="NJ342">
        <v>0.25536720000000002</v>
      </c>
      <c r="NK342">
        <v>29.532139999999998</v>
      </c>
      <c r="NL342" s="1">
        <v>3.3661779999999999E-4</v>
      </c>
      <c r="NM342">
        <v>0.157997</v>
      </c>
      <c r="NN342">
        <v>0.25531399999999999</v>
      </c>
      <c r="NO342">
        <v>29.135860000000001</v>
      </c>
      <c r="NP342" s="1">
        <v>3.2100089999999998E-4</v>
      </c>
      <c r="NQ342">
        <v>0.1510291</v>
      </c>
      <c r="NR342">
        <v>0.25526939999999998</v>
      </c>
      <c r="NS342">
        <v>28.693580000000001</v>
      </c>
      <c r="NT342" s="1">
        <v>3.0602500000000003E-4</v>
      </c>
      <c r="NU342">
        <v>0.1443093</v>
      </c>
      <c r="NV342">
        <v>0.25523319999999999</v>
      </c>
      <c r="NW342">
        <v>28.82583</v>
      </c>
      <c r="NX342" s="1">
        <v>2.917517E-4</v>
      </c>
      <c r="NY342">
        <v>0.1378703</v>
      </c>
      <c r="NZ342">
        <v>0.2552046</v>
      </c>
      <c r="OA342">
        <v>29.323080000000001</v>
      </c>
      <c r="OB342" s="1">
        <v>2.7816970000000001E-4</v>
      </c>
      <c r="OC342">
        <v>0.1317171</v>
      </c>
      <c r="OD342">
        <v>0.2551851</v>
      </c>
      <c r="OE342">
        <v>29.87208</v>
      </c>
      <c r="OF342" s="1">
        <v>2.6516080000000002E-4</v>
      </c>
      <c r="OG342">
        <v>0.12580839999999999</v>
      </c>
      <c r="OH342">
        <v>0.25516290000000003</v>
      </c>
      <c r="OI342">
        <v>30.330220000000001</v>
      </c>
      <c r="OJ342" s="1">
        <v>2.526014E-4</v>
      </c>
      <c r="OK342">
        <v>0.1200765</v>
      </c>
    </row>
    <row r="343" spans="1:401" x14ac:dyDescent="0.35">
      <c r="A343">
        <v>349</v>
      </c>
      <c r="B343" t="s">
        <v>4</v>
      </c>
      <c r="C343" t="s">
        <v>181</v>
      </c>
      <c r="D343" t="s">
        <v>349</v>
      </c>
      <c r="E343">
        <v>664.37260000000003</v>
      </c>
      <c r="F343">
        <v>0.87472589999999995</v>
      </c>
      <c r="G343">
        <v>25.139140000000001</v>
      </c>
      <c r="H343">
        <v>0</v>
      </c>
      <c r="I343">
        <v>0</v>
      </c>
      <c r="J343">
        <v>0.87227699999999997</v>
      </c>
      <c r="K343">
        <v>25.194680000000002</v>
      </c>
      <c r="L343">
        <v>0</v>
      </c>
      <c r="M343">
        <v>0</v>
      </c>
      <c r="N343">
        <v>0.86987349999999997</v>
      </c>
      <c r="O343">
        <v>25.37838</v>
      </c>
      <c r="P343">
        <v>0</v>
      </c>
      <c r="Q343">
        <v>0</v>
      </c>
      <c r="R343">
        <v>0.86743219999999999</v>
      </c>
      <c r="S343">
        <v>25.494810000000001</v>
      </c>
      <c r="T343">
        <v>0</v>
      </c>
      <c r="U343">
        <v>0</v>
      </c>
      <c r="V343">
        <v>0.86496779999999995</v>
      </c>
      <c r="W343">
        <v>25.245989999999999</v>
      </c>
      <c r="X343">
        <v>0</v>
      </c>
      <c r="Y343">
        <v>0</v>
      </c>
      <c r="Z343">
        <v>0.86270780000000002</v>
      </c>
      <c r="AA343">
        <v>24.92427</v>
      </c>
      <c r="AB343">
        <v>0</v>
      </c>
      <c r="AC343">
        <v>0</v>
      </c>
      <c r="AD343">
        <v>0.86028260000000001</v>
      </c>
      <c r="AE343">
        <v>24.595269999999999</v>
      </c>
      <c r="AF343">
        <v>0</v>
      </c>
      <c r="AG343">
        <v>0</v>
      </c>
      <c r="AH343">
        <v>0.85786059999999997</v>
      </c>
      <c r="AI343">
        <v>24.595400000000001</v>
      </c>
      <c r="AJ343">
        <v>0</v>
      </c>
      <c r="AK343">
        <v>0</v>
      </c>
      <c r="AL343">
        <v>0.85557530000000004</v>
      </c>
      <c r="AM343">
        <v>24.92812</v>
      </c>
      <c r="AN343">
        <v>0</v>
      </c>
      <c r="AO343">
        <v>0</v>
      </c>
      <c r="AP343">
        <v>0.85326460000000004</v>
      </c>
      <c r="AQ343">
        <v>25.401299999999999</v>
      </c>
      <c r="AR343">
        <v>0</v>
      </c>
      <c r="AS343">
        <v>0</v>
      </c>
      <c r="AT343">
        <v>0.85088620000000004</v>
      </c>
      <c r="AU343">
        <v>25.8706</v>
      </c>
      <c r="AV343">
        <v>0</v>
      </c>
      <c r="AW343">
        <v>0</v>
      </c>
      <c r="AX343">
        <v>0.84846350000000004</v>
      </c>
      <c r="AY343">
        <v>26.065850000000001</v>
      </c>
      <c r="AZ343">
        <v>0</v>
      </c>
      <c r="BA343">
        <v>0</v>
      </c>
      <c r="BB343">
        <v>0.84580759999999999</v>
      </c>
      <c r="BC343">
        <v>25.97578</v>
      </c>
      <c r="BD343">
        <v>0</v>
      </c>
      <c r="BE343">
        <v>0</v>
      </c>
      <c r="BF343">
        <v>0.8429044</v>
      </c>
      <c r="BG343">
        <v>25.777840000000001</v>
      </c>
      <c r="BH343">
        <v>0</v>
      </c>
      <c r="BI343">
        <v>0</v>
      </c>
      <c r="BJ343">
        <v>0.839924</v>
      </c>
      <c r="BK343">
        <v>25.659510000000001</v>
      </c>
      <c r="BL343">
        <v>0</v>
      </c>
      <c r="BM343">
        <v>0</v>
      </c>
      <c r="BN343">
        <v>0.83711610000000003</v>
      </c>
      <c r="BO343">
        <v>25.977329999999998</v>
      </c>
      <c r="BP343">
        <v>0</v>
      </c>
      <c r="BQ343">
        <v>0</v>
      </c>
      <c r="BR343">
        <v>0.83447300000000002</v>
      </c>
      <c r="BS343">
        <v>26.483989999999999</v>
      </c>
      <c r="BT343">
        <v>5.1873209999999999E-35</v>
      </c>
      <c r="BU343">
        <v>1.04783E-32</v>
      </c>
      <c r="BV343">
        <v>0.83192489999999997</v>
      </c>
      <c r="BW343">
        <v>27.00686</v>
      </c>
      <c r="BX343">
        <v>7.3850179999999996E-24</v>
      </c>
      <c r="BY343">
        <v>1.296472E-21</v>
      </c>
      <c r="BZ343">
        <v>0.82933880000000004</v>
      </c>
      <c r="CA343">
        <v>27.4831</v>
      </c>
      <c r="CB343" s="1">
        <v>1.5004559999999999E-18</v>
      </c>
      <c r="CC343" s="1">
        <v>2.797821E-16</v>
      </c>
      <c r="CD343">
        <v>0.82678280000000004</v>
      </c>
      <c r="CE343">
        <v>27.67557</v>
      </c>
      <c r="CF343" s="1">
        <v>4.5276959999999999E-12</v>
      </c>
      <c r="CG343" s="1">
        <v>8.3883129999999999E-10</v>
      </c>
      <c r="CH343">
        <v>0.82417649999999998</v>
      </c>
      <c r="CI343">
        <v>27.467179999999999</v>
      </c>
      <c r="CJ343" s="1">
        <v>1.346299E-8</v>
      </c>
      <c r="CK343" s="1">
        <v>2.596638E-6</v>
      </c>
      <c r="CL343">
        <v>0.82147049999999999</v>
      </c>
      <c r="CM343">
        <v>27.203479999999999</v>
      </c>
      <c r="CN343" s="1">
        <v>5.2154190000000004E-6</v>
      </c>
      <c r="CO343" s="1">
        <v>1.031973E-3</v>
      </c>
      <c r="CP343">
        <v>0.81859870000000001</v>
      </c>
      <c r="CQ343">
        <v>27.081669999999999</v>
      </c>
      <c r="CR343" s="1">
        <v>5.3204900000000004E-4</v>
      </c>
      <c r="CS343" s="1">
        <v>0.10747230000000001</v>
      </c>
      <c r="CT343">
        <v>0.81549919999999998</v>
      </c>
      <c r="CU343">
        <v>27.25534</v>
      </c>
      <c r="CV343" s="1">
        <v>1.969311E-2</v>
      </c>
      <c r="CW343" s="1">
        <v>4.0507780000000002</v>
      </c>
      <c r="CX343">
        <v>0.81206860000000003</v>
      </c>
      <c r="CY343">
        <v>27.277950000000001</v>
      </c>
      <c r="CZ343" s="1">
        <v>0.32049699999999998</v>
      </c>
      <c r="DA343" s="1">
        <v>66.934529999999995</v>
      </c>
      <c r="DB343">
        <v>0.80823710000000004</v>
      </c>
      <c r="DC343">
        <v>27.521470000000001</v>
      </c>
      <c r="DD343" s="1">
        <v>2.6184690000000002</v>
      </c>
      <c r="DE343" s="1">
        <v>555.08619999999996</v>
      </c>
      <c r="DF343">
        <v>0.80360969999999998</v>
      </c>
      <c r="DG343">
        <v>27.842849999999999</v>
      </c>
      <c r="DH343" s="1">
        <v>11.89396</v>
      </c>
      <c r="DI343">
        <v>2556.5210000000002</v>
      </c>
      <c r="DJ343">
        <v>0.7987803</v>
      </c>
      <c r="DK343">
        <v>27.943259999999999</v>
      </c>
      <c r="DL343" s="1">
        <v>32.59581</v>
      </c>
      <c r="DM343">
        <v>7098.3360000000002</v>
      </c>
      <c r="DN343">
        <v>0.79338359999999997</v>
      </c>
      <c r="DO343">
        <v>27.798490000000001</v>
      </c>
      <c r="DP343">
        <v>57.684890000000003</v>
      </c>
      <c r="DQ343">
        <v>12718.74</v>
      </c>
      <c r="DR343">
        <v>0.78733660000000005</v>
      </c>
      <c r="DS343">
        <v>27.717020000000002</v>
      </c>
      <c r="DT343">
        <v>69.748660000000001</v>
      </c>
      <c r="DU343">
        <v>15572.98</v>
      </c>
      <c r="DV343">
        <v>0.78137979999999996</v>
      </c>
      <c r="DW343">
        <v>27.71217</v>
      </c>
      <c r="DX343">
        <v>60.694510000000001</v>
      </c>
      <c r="DY343">
        <v>13706.6</v>
      </c>
      <c r="DZ343">
        <v>0.77555529999999995</v>
      </c>
      <c r="EA343">
        <v>28.107040000000001</v>
      </c>
      <c r="EB343">
        <v>39.577629999999999</v>
      </c>
      <c r="EC343">
        <v>9029.2459999999992</v>
      </c>
      <c r="ED343">
        <v>0.76902999999999999</v>
      </c>
      <c r="EE343">
        <v>28.699670000000001</v>
      </c>
      <c r="EF343">
        <v>20.088039999999999</v>
      </c>
      <c r="EG343">
        <v>4630.8630000000003</v>
      </c>
      <c r="EH343">
        <v>0.76241720000000002</v>
      </c>
      <c r="EI343">
        <v>29.325369999999999</v>
      </c>
      <c r="EJ343">
        <v>8.2483599999999999</v>
      </c>
      <c r="EK343">
        <v>1919.306</v>
      </c>
      <c r="EL343">
        <v>0.75594530000000004</v>
      </c>
      <c r="EM343">
        <v>29.843599999999999</v>
      </c>
      <c r="EN343">
        <v>2.8374799999999998</v>
      </c>
      <c r="EO343">
        <v>665.91539999999998</v>
      </c>
      <c r="EP343">
        <v>0.74933119999999998</v>
      </c>
      <c r="EQ343">
        <v>29.999400000000001</v>
      </c>
      <c r="ER343">
        <v>0.86392709999999995</v>
      </c>
      <c r="ES343">
        <v>204.15860000000001</v>
      </c>
      <c r="ET343">
        <v>0.74256979999999995</v>
      </c>
      <c r="EU343">
        <v>29.70542</v>
      </c>
      <c r="EV343">
        <v>0.26461129999999999</v>
      </c>
      <c r="EW343">
        <v>62.677120000000002</v>
      </c>
      <c r="EX343">
        <v>0.73595460000000001</v>
      </c>
      <c r="EY343">
        <v>29.3889</v>
      </c>
      <c r="EZ343">
        <v>0.1080535</v>
      </c>
      <c r="FA343">
        <v>25.450099999999999</v>
      </c>
      <c r="FB343">
        <v>0.72951440000000001</v>
      </c>
      <c r="FC343">
        <v>29.20862</v>
      </c>
      <c r="FD343">
        <v>7.187781E-2</v>
      </c>
      <c r="FE343">
        <v>16.837330000000001</v>
      </c>
      <c r="FF343">
        <v>0.72315320000000005</v>
      </c>
      <c r="FG343">
        <v>29.277799999999999</v>
      </c>
      <c r="FH343">
        <v>6.3514230000000005E-2</v>
      </c>
      <c r="FI343">
        <v>14.898479999999999</v>
      </c>
      <c r="FJ343">
        <v>0.71648509999999999</v>
      </c>
      <c r="FK343">
        <v>29.417020000000001</v>
      </c>
      <c r="FL343">
        <v>5.9973850000000002E-2</v>
      </c>
      <c r="FM343">
        <v>14.13696</v>
      </c>
      <c r="FN343">
        <v>0.71011199999999997</v>
      </c>
      <c r="FO343">
        <v>29.450299999999999</v>
      </c>
      <c r="FP343">
        <v>5.6466099999999998E-2</v>
      </c>
      <c r="FQ343">
        <v>13.377319999999999</v>
      </c>
      <c r="FR343">
        <v>0.70368149999999996</v>
      </c>
      <c r="FS343">
        <v>29.238199999999999</v>
      </c>
      <c r="FT343">
        <v>5.2379229999999999E-2</v>
      </c>
      <c r="FU343">
        <v>12.47372</v>
      </c>
      <c r="FV343">
        <v>0.69714319999999996</v>
      </c>
      <c r="FW343">
        <v>28.859970000000001</v>
      </c>
      <c r="FX343">
        <v>4.8028889999999998E-2</v>
      </c>
      <c r="FY343">
        <v>11.49816</v>
      </c>
      <c r="FZ343">
        <v>0.69053600000000004</v>
      </c>
      <c r="GA343">
        <v>28.34506</v>
      </c>
      <c r="GB343" s="1">
        <v>4.3682829999999999E-2</v>
      </c>
      <c r="GC343">
        <v>10.513489999999999</v>
      </c>
      <c r="GD343">
        <v>0.68386069999999999</v>
      </c>
      <c r="GE343">
        <v>27.86355</v>
      </c>
      <c r="GF343" s="1">
        <v>3.9574110000000003E-2</v>
      </c>
      <c r="GG343">
        <v>9.5762230000000006</v>
      </c>
      <c r="GH343">
        <v>0.67692929999999996</v>
      </c>
      <c r="GI343">
        <v>27.63944</v>
      </c>
      <c r="GJ343" s="1">
        <v>3.5753100000000003E-2</v>
      </c>
      <c r="GK343">
        <v>8.7004459999999995</v>
      </c>
      <c r="GL343">
        <v>0.67045710000000003</v>
      </c>
      <c r="GM343">
        <v>27.922229999999999</v>
      </c>
      <c r="GN343" s="1">
        <v>3.2261850000000002E-2</v>
      </c>
      <c r="GO343">
        <v>7.8919730000000001</v>
      </c>
      <c r="GP343">
        <v>0.66380269999999997</v>
      </c>
      <c r="GQ343">
        <v>28.58108</v>
      </c>
      <c r="GR343" s="1">
        <v>2.9111830000000002E-2</v>
      </c>
      <c r="GS343">
        <v>7.1605819999999998</v>
      </c>
      <c r="GT343">
        <v>0.65724709999999997</v>
      </c>
      <c r="GU343">
        <v>29.409020000000002</v>
      </c>
      <c r="GV343" s="1">
        <v>2.6290979999999999E-2</v>
      </c>
      <c r="GW343">
        <v>6.5025130000000004</v>
      </c>
      <c r="GX343">
        <v>0.65065390000000001</v>
      </c>
      <c r="GY343">
        <v>30.062159999999999</v>
      </c>
      <c r="GZ343" s="1">
        <v>2.3746650000000001E-2</v>
      </c>
      <c r="HA343">
        <v>5.9093070000000001</v>
      </c>
      <c r="HB343">
        <v>0.64411229999999997</v>
      </c>
      <c r="HC343">
        <v>30.337</v>
      </c>
      <c r="HD343" s="1">
        <v>2.1447540000000001E-2</v>
      </c>
      <c r="HE343">
        <v>5.3723229999999997</v>
      </c>
      <c r="HF343">
        <v>0.63764370000000004</v>
      </c>
      <c r="HG343">
        <v>30.047630000000002</v>
      </c>
      <c r="HH343" s="1">
        <v>1.9367599999999999E-2</v>
      </c>
      <c r="HI343">
        <v>4.8844440000000002</v>
      </c>
      <c r="HJ343">
        <v>0.63132370000000004</v>
      </c>
      <c r="HK343">
        <v>29.473769999999998</v>
      </c>
      <c r="HL343">
        <v>1.7488839999999999E-2</v>
      </c>
      <c r="HM343">
        <v>4.441789</v>
      </c>
      <c r="HN343">
        <v>0.62554650000000001</v>
      </c>
      <c r="HO343">
        <v>28.92756</v>
      </c>
      <c r="HP343" s="1">
        <v>1.5806810000000001E-2</v>
      </c>
      <c r="HQ343">
        <v>4.0416819999999998</v>
      </c>
      <c r="HR343">
        <v>0.62027860000000001</v>
      </c>
      <c r="HS343">
        <v>28.763300000000001</v>
      </c>
      <c r="HT343" s="1">
        <v>1.4291420000000001E-2</v>
      </c>
      <c r="HU343">
        <v>3.6770119999999999</v>
      </c>
      <c r="HV343">
        <v>0.61556140000000004</v>
      </c>
      <c r="HW343">
        <v>28.98302</v>
      </c>
      <c r="HX343" s="1">
        <v>1.2925290000000001E-2</v>
      </c>
      <c r="HY343">
        <v>3.3447469999999999</v>
      </c>
      <c r="HZ343">
        <v>0.61130640000000003</v>
      </c>
      <c r="IA343">
        <v>29.314299999999999</v>
      </c>
      <c r="IB343" s="1">
        <v>1.168982E-2</v>
      </c>
      <c r="IC343">
        <v>3.041166</v>
      </c>
      <c r="ID343">
        <v>0.60762070000000001</v>
      </c>
      <c r="IE343">
        <v>29.662649999999999</v>
      </c>
      <c r="IF343" s="1">
        <v>1.0567780000000001E-2</v>
      </c>
      <c r="IG343">
        <v>2.7625449999999998</v>
      </c>
      <c r="IH343">
        <v>0.60443860000000005</v>
      </c>
      <c r="II343">
        <v>29.742540000000002</v>
      </c>
      <c r="IJ343" s="1">
        <v>9.5441290000000002E-3</v>
      </c>
      <c r="IK343">
        <v>2.5057559999999999</v>
      </c>
      <c r="IL343">
        <v>0.60176689999999999</v>
      </c>
      <c r="IM343">
        <v>29.493790000000001</v>
      </c>
      <c r="IN343" s="1">
        <v>8.6066909999999996E-3</v>
      </c>
      <c r="IO343">
        <v>2.267827</v>
      </c>
      <c r="IP343">
        <v>0.59958460000000002</v>
      </c>
      <c r="IQ343">
        <v>28.999780000000001</v>
      </c>
      <c r="IR343" s="1">
        <v>7.7435769999999998E-3</v>
      </c>
      <c r="IS343">
        <v>2.0466329999999999</v>
      </c>
      <c r="IT343">
        <v>0.59781150000000005</v>
      </c>
      <c r="IU343">
        <v>28.611889999999999</v>
      </c>
      <c r="IV343" s="1">
        <v>6.942925E-3</v>
      </c>
      <c r="IW343">
        <v>1.839691</v>
      </c>
      <c r="IX343">
        <v>0.59635890000000003</v>
      </c>
      <c r="IY343">
        <v>28.907450000000001</v>
      </c>
      <c r="IZ343" s="1">
        <v>6.1945969999999996E-3</v>
      </c>
      <c r="JA343">
        <v>1.6450990000000001</v>
      </c>
      <c r="JB343">
        <v>0.59518649999999995</v>
      </c>
      <c r="JC343">
        <v>29.630099999999999</v>
      </c>
      <c r="JD343" s="1">
        <v>5.4908459999999997E-3</v>
      </c>
      <c r="JE343">
        <v>1.4608019999999999</v>
      </c>
      <c r="JF343">
        <v>0.59423599999999999</v>
      </c>
      <c r="JG343">
        <v>30.55414</v>
      </c>
      <c r="JH343" s="1">
        <v>4.8182939999999999E-3</v>
      </c>
      <c r="JI343">
        <v>1.2840009999999999</v>
      </c>
      <c r="JJ343">
        <v>0.59347530000000004</v>
      </c>
      <c r="JK343">
        <v>31.209109999999999</v>
      </c>
      <c r="JL343" s="1">
        <v>4.1668670000000003E-3</v>
      </c>
      <c r="JM343">
        <v>1.112063</v>
      </c>
      <c r="JN343">
        <v>0.59286220000000001</v>
      </c>
      <c r="JO343">
        <v>31.51652</v>
      </c>
      <c r="JP343" s="1">
        <v>3.534868E-3</v>
      </c>
      <c r="JQ343">
        <v>0.94462789999999996</v>
      </c>
      <c r="JR343">
        <v>0.5923484</v>
      </c>
      <c r="JS343">
        <v>31.323609999999999</v>
      </c>
      <c r="JT343" s="1">
        <v>2.9350800000000001E-3</v>
      </c>
      <c r="JU343">
        <v>0.78526720000000005</v>
      </c>
      <c r="JV343">
        <v>0.59193110000000004</v>
      </c>
      <c r="JW343">
        <v>30.791250000000002</v>
      </c>
      <c r="JX343" s="1">
        <v>2.3923149999999999E-3</v>
      </c>
      <c r="JY343">
        <v>0.64061210000000002</v>
      </c>
      <c r="JZ343">
        <v>0.59152289999999996</v>
      </c>
      <c r="KA343">
        <v>30.171579999999999</v>
      </c>
      <c r="KB343" s="1">
        <v>1.930867E-3</v>
      </c>
      <c r="KC343">
        <v>0.51735880000000001</v>
      </c>
      <c r="KD343">
        <v>0.5911691</v>
      </c>
      <c r="KE343">
        <v>29.990290000000002</v>
      </c>
      <c r="KF343" s="1">
        <v>1.5641089999999999E-3</v>
      </c>
      <c r="KG343">
        <v>0.41918359999999999</v>
      </c>
      <c r="KH343">
        <v>0.59081919999999999</v>
      </c>
      <c r="KI343">
        <v>30.087150000000001</v>
      </c>
      <c r="KJ343" s="1">
        <v>1.289899E-3</v>
      </c>
      <c r="KK343">
        <v>0.34559970000000001</v>
      </c>
      <c r="KL343">
        <v>0.59045199999999998</v>
      </c>
      <c r="KM343">
        <v>30.40212</v>
      </c>
      <c r="KN343">
        <v>1.0926060000000001E-3</v>
      </c>
      <c r="KO343">
        <v>0.29266150000000002</v>
      </c>
      <c r="KP343">
        <v>0.59009429999999996</v>
      </c>
      <c r="KQ343">
        <v>30.76671</v>
      </c>
      <c r="KR343" s="1">
        <v>9.5223289999999999E-4</v>
      </c>
      <c r="KS343">
        <v>0.25497589999999998</v>
      </c>
      <c r="KT343">
        <v>0.58971899999999999</v>
      </c>
      <c r="KU343">
        <v>30.834530000000001</v>
      </c>
      <c r="KV343" s="1">
        <v>8.4968239999999996E-4</v>
      </c>
      <c r="KW343">
        <v>0.2274969</v>
      </c>
      <c r="KX343">
        <v>0.58932359999999995</v>
      </c>
      <c r="KY343">
        <v>30.592919999999999</v>
      </c>
      <c r="KZ343" s="1">
        <v>7.7118670000000001E-4</v>
      </c>
      <c r="LA343">
        <v>0.20649480000000001</v>
      </c>
      <c r="LB343">
        <v>0.58892670000000003</v>
      </c>
      <c r="LC343">
        <v>30.058029999999999</v>
      </c>
      <c r="LD343" s="1">
        <v>7.0824210000000002E-4</v>
      </c>
      <c r="LE343">
        <v>0.18967909999999999</v>
      </c>
      <c r="LF343">
        <v>0.58853480000000002</v>
      </c>
      <c r="LG343">
        <v>29.546119999999998</v>
      </c>
      <c r="LH343" s="1">
        <v>6.5640429999999997E-4</v>
      </c>
      <c r="LI343">
        <v>0.17582610000000001</v>
      </c>
      <c r="LJ343">
        <v>0.58811340000000001</v>
      </c>
      <c r="LK343">
        <v>29.469190000000001</v>
      </c>
      <c r="LL343" s="1">
        <v>6.1315730000000002E-4</v>
      </c>
      <c r="LM343">
        <v>0.16429279999999999</v>
      </c>
      <c r="LN343">
        <v>0.58770339999999999</v>
      </c>
      <c r="LO343">
        <v>29.72418</v>
      </c>
      <c r="LP343" s="1">
        <v>5.7691100000000005E-4</v>
      </c>
      <c r="LQ343">
        <v>0.15463540000000001</v>
      </c>
      <c r="LR343">
        <v>0.58727660000000004</v>
      </c>
      <c r="LS343">
        <v>30.26257</v>
      </c>
      <c r="LT343" s="1">
        <v>5.4640519999999998E-4</v>
      </c>
      <c r="LU343">
        <v>0.1465081</v>
      </c>
      <c r="LV343">
        <v>0.58686879999999997</v>
      </c>
      <c r="LW343">
        <v>30.811450000000001</v>
      </c>
      <c r="LX343" s="1">
        <v>5.2050410000000001E-4</v>
      </c>
      <c r="LY343">
        <v>0.13960829999999999</v>
      </c>
      <c r="LZ343">
        <v>0.58646909999999997</v>
      </c>
      <c r="MA343">
        <v>31.160979999999999</v>
      </c>
      <c r="MB343" s="1">
        <v>4.9757000000000002E-4</v>
      </c>
      <c r="MC343">
        <v>0.13368969999999999</v>
      </c>
      <c r="MD343">
        <v>0.58608159999999998</v>
      </c>
      <c r="ME343">
        <v>31.070709999999998</v>
      </c>
      <c r="MF343" s="1">
        <v>4.7639340000000001E-4</v>
      </c>
      <c r="MG343">
        <v>0.12849940000000001</v>
      </c>
      <c r="MH343">
        <v>0.58573370000000002</v>
      </c>
      <c r="MI343">
        <v>30.635940000000002</v>
      </c>
      <c r="MJ343" s="1">
        <v>4.572485E-4</v>
      </c>
      <c r="MK343">
        <v>0.1237962</v>
      </c>
      <c r="ML343">
        <v>0.58541549999999998</v>
      </c>
      <c r="MM343">
        <v>30.080210000000001</v>
      </c>
      <c r="MN343" s="1">
        <v>4.3926780000000002E-4</v>
      </c>
      <c r="MO343">
        <v>0.1193463</v>
      </c>
      <c r="MP343">
        <v>0.58510879999999998</v>
      </c>
      <c r="MQ343">
        <v>29.94445</v>
      </c>
      <c r="MR343" s="1">
        <v>4.2180800000000002E-4</v>
      </c>
      <c r="MS343">
        <v>0.1149929</v>
      </c>
      <c r="MT343">
        <v>0.58487449999999996</v>
      </c>
      <c r="MU343">
        <v>29.85425</v>
      </c>
      <c r="MV343" s="1">
        <v>4.0452899999999999E-4</v>
      </c>
      <c r="MW343">
        <v>0.110641</v>
      </c>
      <c r="MX343">
        <v>0.58464660000000002</v>
      </c>
      <c r="MY343">
        <v>29.82086</v>
      </c>
      <c r="MZ343" s="1">
        <v>3.8740060000000003E-4</v>
      </c>
      <c r="NA343">
        <v>0.1062724</v>
      </c>
      <c r="NB343">
        <v>0.58447879999999997</v>
      </c>
      <c r="NC343">
        <v>29.714200000000002</v>
      </c>
      <c r="ND343" s="1">
        <v>3.7046360000000001E-4</v>
      </c>
      <c r="NE343">
        <v>0.1019104</v>
      </c>
      <c r="NF343">
        <v>0.58429500000000001</v>
      </c>
      <c r="NG343">
        <v>29.670559999999998</v>
      </c>
      <c r="NH343" s="1">
        <v>3.5382339999999999E-4</v>
      </c>
      <c r="NI343">
        <v>9.7598069999999995E-2</v>
      </c>
      <c r="NJ343">
        <v>0.58415070000000002</v>
      </c>
      <c r="NK343">
        <v>29.539449999999999</v>
      </c>
      <c r="NL343" s="1">
        <v>3.3761419999999998E-4</v>
      </c>
      <c r="NM343">
        <v>9.3370019999999998E-2</v>
      </c>
      <c r="NN343">
        <v>0.58403859999999996</v>
      </c>
      <c r="NO343">
        <v>29.156970000000001</v>
      </c>
      <c r="NP343" s="1">
        <v>3.2196569999999998E-4</v>
      </c>
      <c r="NQ343">
        <v>8.9256440000000006E-2</v>
      </c>
      <c r="NR343">
        <v>0.58394970000000002</v>
      </c>
      <c r="NS343">
        <v>28.720210000000002</v>
      </c>
      <c r="NT343" s="1">
        <v>3.0694650000000001E-4</v>
      </c>
      <c r="NU343">
        <v>8.5286260000000003E-2</v>
      </c>
      <c r="NV343">
        <v>0.58386680000000002</v>
      </c>
      <c r="NW343">
        <v>28.857510000000001</v>
      </c>
      <c r="NX343" s="1">
        <v>2.9263180000000001E-4</v>
      </c>
      <c r="NY343">
        <v>8.1482600000000002E-2</v>
      </c>
      <c r="NZ343">
        <v>0.58378819999999998</v>
      </c>
      <c r="OA343">
        <v>29.333169999999999</v>
      </c>
      <c r="OB343" s="1">
        <v>2.7901100000000002E-4</v>
      </c>
      <c r="OC343">
        <v>7.7848059999999997E-2</v>
      </c>
      <c r="OD343">
        <v>0.58372259999999998</v>
      </c>
      <c r="OE343">
        <v>29.87125</v>
      </c>
      <c r="OF343" s="1">
        <v>2.6596850000000001E-4</v>
      </c>
      <c r="OG343">
        <v>7.4360880000000004E-2</v>
      </c>
      <c r="OH343">
        <v>0.58366320000000005</v>
      </c>
      <c r="OI343">
        <v>30.329280000000001</v>
      </c>
      <c r="OJ343" s="1">
        <v>2.5338619999999999E-4</v>
      </c>
      <c r="OK343">
        <v>7.0977600000000002E-2</v>
      </c>
    </row>
    <row r="344" spans="1:401" x14ac:dyDescent="0.35">
      <c r="A344">
        <v>350</v>
      </c>
      <c r="B344" t="s">
        <v>4</v>
      </c>
      <c r="C344" t="s">
        <v>181</v>
      </c>
      <c r="D344" t="s">
        <v>350</v>
      </c>
      <c r="E344">
        <v>942.10329999999999</v>
      </c>
      <c r="F344">
        <v>1.1102989999999999</v>
      </c>
      <c r="G344">
        <v>25.14283</v>
      </c>
      <c r="H344">
        <v>0</v>
      </c>
      <c r="I344">
        <v>0</v>
      </c>
      <c r="J344">
        <v>1.108052</v>
      </c>
      <c r="K344">
        <v>25.198180000000001</v>
      </c>
      <c r="L344">
        <v>0</v>
      </c>
      <c r="M344">
        <v>0</v>
      </c>
      <c r="N344">
        <v>1.105871</v>
      </c>
      <c r="O344">
        <v>25.372060000000001</v>
      </c>
      <c r="P344">
        <v>0</v>
      </c>
      <c r="Q344">
        <v>0</v>
      </c>
      <c r="R344">
        <v>1.103723</v>
      </c>
      <c r="S344">
        <v>25.48536</v>
      </c>
      <c r="T344">
        <v>0</v>
      </c>
      <c r="U344">
        <v>0</v>
      </c>
      <c r="V344">
        <v>1.101658</v>
      </c>
      <c r="W344">
        <v>25.248080000000002</v>
      </c>
      <c r="X344">
        <v>0</v>
      </c>
      <c r="Y344">
        <v>0</v>
      </c>
      <c r="Z344">
        <v>1.0996459999999999</v>
      </c>
      <c r="AA344">
        <v>24.933209999999999</v>
      </c>
      <c r="AB344">
        <v>0</v>
      </c>
      <c r="AC344">
        <v>0</v>
      </c>
      <c r="AD344">
        <v>1.0975220000000001</v>
      </c>
      <c r="AE344">
        <v>24.611499999999999</v>
      </c>
      <c r="AF344">
        <v>0</v>
      </c>
      <c r="AG344">
        <v>0</v>
      </c>
      <c r="AH344">
        <v>1.095405</v>
      </c>
      <c r="AI344">
        <v>24.613409999999998</v>
      </c>
      <c r="AJ344">
        <v>0</v>
      </c>
      <c r="AK344">
        <v>0</v>
      </c>
      <c r="AL344">
        <v>1.0934079999999999</v>
      </c>
      <c r="AM344">
        <v>24.932929999999999</v>
      </c>
      <c r="AN344">
        <v>0</v>
      </c>
      <c r="AO344">
        <v>0</v>
      </c>
      <c r="AP344">
        <v>1.09131</v>
      </c>
      <c r="AQ344">
        <v>25.40314</v>
      </c>
      <c r="AR344">
        <v>0</v>
      </c>
      <c r="AS344">
        <v>0</v>
      </c>
      <c r="AT344">
        <v>1.0892409999999999</v>
      </c>
      <c r="AU344">
        <v>25.864560000000001</v>
      </c>
      <c r="AV344">
        <v>0</v>
      </c>
      <c r="AW344">
        <v>0</v>
      </c>
      <c r="AX344">
        <v>1.087137</v>
      </c>
      <c r="AY344">
        <v>26.05968</v>
      </c>
      <c r="AZ344">
        <v>0</v>
      </c>
      <c r="BA344">
        <v>0</v>
      </c>
      <c r="BB344">
        <v>1.084824</v>
      </c>
      <c r="BC344">
        <v>25.979859999999999</v>
      </c>
      <c r="BD344">
        <v>0</v>
      </c>
      <c r="BE344">
        <v>0</v>
      </c>
      <c r="BF344">
        <v>1.0822830000000001</v>
      </c>
      <c r="BG344">
        <v>25.783529999999999</v>
      </c>
      <c r="BH344">
        <v>0</v>
      </c>
      <c r="BI344">
        <v>0</v>
      </c>
      <c r="BJ344">
        <v>1.07968</v>
      </c>
      <c r="BK344">
        <v>25.67231</v>
      </c>
      <c r="BL344">
        <v>0</v>
      </c>
      <c r="BM344">
        <v>0</v>
      </c>
      <c r="BN344">
        <v>1.077237</v>
      </c>
      <c r="BO344">
        <v>25.983270000000001</v>
      </c>
      <c r="BP344">
        <v>0</v>
      </c>
      <c r="BQ344">
        <v>0</v>
      </c>
      <c r="BR344">
        <v>1.0749500000000001</v>
      </c>
      <c r="BS344">
        <v>26.482890000000001</v>
      </c>
      <c r="BT344">
        <v>1.7138469999999999E-35</v>
      </c>
      <c r="BU344">
        <v>3.071067E-33</v>
      </c>
      <c r="BV344">
        <v>1.0728489999999999</v>
      </c>
      <c r="BW344">
        <v>27.000520000000002</v>
      </c>
      <c r="BX344">
        <v>4.1702879999999996E-24</v>
      </c>
      <c r="BY344">
        <v>7.1608699999999996E-22</v>
      </c>
      <c r="BZ344">
        <v>1.07074</v>
      </c>
      <c r="CA344">
        <v>27.468879999999999</v>
      </c>
      <c r="CB344" s="1">
        <v>6.2395999999999999E-19</v>
      </c>
      <c r="CC344" s="1">
        <v>1.045556E-16</v>
      </c>
      <c r="CD344">
        <v>1.0686819999999999</v>
      </c>
      <c r="CE344">
        <v>27.66414</v>
      </c>
      <c r="CF344" s="1">
        <v>3.0437890000000001E-12</v>
      </c>
      <c r="CG344" s="1">
        <v>5.965024E-10</v>
      </c>
      <c r="CH344">
        <v>1.0665830000000001</v>
      </c>
      <c r="CI344">
        <v>27.46857</v>
      </c>
      <c r="CJ344" s="1">
        <v>1.00487E-8</v>
      </c>
      <c r="CK344" s="1">
        <v>2.1369740000000002E-6</v>
      </c>
      <c r="CL344">
        <v>1.0643400000000001</v>
      </c>
      <c r="CM344">
        <v>27.208570000000002</v>
      </c>
      <c r="CN344" s="1">
        <v>4.1395729999999996E-6</v>
      </c>
      <c r="CO344" s="1">
        <v>9.2455149999999997E-4</v>
      </c>
      <c r="CP344">
        <v>1.061952</v>
      </c>
      <c r="CQ344">
        <v>27.092639999999999</v>
      </c>
      <c r="CR344" s="1">
        <v>4.4242080000000001E-4</v>
      </c>
      <c r="CS344" s="1">
        <v>0.1026734</v>
      </c>
      <c r="CT344">
        <v>1.059312</v>
      </c>
      <c r="CU344">
        <v>27.260269999999998</v>
      </c>
      <c r="CV344" s="1">
        <v>1.7012659999999999E-2</v>
      </c>
      <c r="CW344" s="1">
        <v>4.0791630000000003</v>
      </c>
      <c r="CX344">
        <v>1.056381</v>
      </c>
      <c r="CY344">
        <v>27.281980000000001</v>
      </c>
      <c r="CZ344" s="1">
        <v>0.28604049999999998</v>
      </c>
      <c r="DA344" s="1">
        <v>70.504230000000007</v>
      </c>
      <c r="DB344">
        <v>1.0530029999999999</v>
      </c>
      <c r="DC344">
        <v>27.526759999999999</v>
      </c>
      <c r="DD344" s="1">
        <v>2.4038849999999998</v>
      </c>
      <c r="DE344" s="1">
        <v>608.02260000000001</v>
      </c>
      <c r="DF344">
        <v>1.04932</v>
      </c>
      <c r="DG344">
        <v>27.834070000000001</v>
      </c>
      <c r="DH344" s="1">
        <v>11.19501</v>
      </c>
      <c r="DI344">
        <v>2898.1880000000001</v>
      </c>
      <c r="DJ344">
        <v>1.044746</v>
      </c>
      <c r="DK344">
        <v>27.937390000000001</v>
      </c>
      <c r="DL344" s="1">
        <v>31.361080000000001</v>
      </c>
      <c r="DM344">
        <v>8297.9680000000008</v>
      </c>
      <c r="DN344">
        <v>1.0391760000000001</v>
      </c>
      <c r="DO344">
        <v>27.795719999999999</v>
      </c>
      <c r="DP344">
        <v>56.595019999999998</v>
      </c>
      <c r="DQ344">
        <v>15279.33</v>
      </c>
      <c r="DR344">
        <v>1.0328889999999999</v>
      </c>
      <c r="DS344">
        <v>27.711079999999999</v>
      </c>
      <c r="DT344">
        <v>69.64188</v>
      </c>
      <c r="DU344">
        <v>19174.2</v>
      </c>
      <c r="DV344">
        <v>1.0268649999999999</v>
      </c>
      <c r="DW344">
        <v>27.719609999999999</v>
      </c>
      <c r="DX344">
        <v>61.544600000000003</v>
      </c>
      <c r="DY344">
        <v>17247.7</v>
      </c>
      <c r="DZ344">
        <v>1.021344</v>
      </c>
      <c r="EA344">
        <v>28.112870000000001</v>
      </c>
      <c r="EB344">
        <v>40.691589999999998</v>
      </c>
      <c r="EC344">
        <v>11585.7</v>
      </c>
      <c r="ED344">
        <v>1.0151669999999999</v>
      </c>
      <c r="EE344">
        <v>28.697240000000001</v>
      </c>
      <c r="EF344">
        <v>20.907959999999999</v>
      </c>
      <c r="EG344">
        <v>6046.2889999999998</v>
      </c>
      <c r="EH344">
        <v>1.00898</v>
      </c>
      <c r="EI344">
        <v>29.32246</v>
      </c>
      <c r="EJ344">
        <v>8.6761040000000005</v>
      </c>
      <c r="EK344">
        <v>2544.498</v>
      </c>
      <c r="EL344">
        <v>1.003128</v>
      </c>
      <c r="EM344">
        <v>29.839200000000002</v>
      </c>
      <c r="EN344">
        <v>3.0110420000000002</v>
      </c>
      <c r="EO344">
        <v>894.3673</v>
      </c>
      <c r="EP344">
        <v>0.99717809999999996</v>
      </c>
      <c r="EQ344">
        <v>29.991289999999999</v>
      </c>
      <c r="ER344">
        <v>0.92110590000000003</v>
      </c>
      <c r="ES344">
        <v>276.26049999999998</v>
      </c>
      <c r="ET344">
        <v>0.99103010000000002</v>
      </c>
      <c r="EU344">
        <v>29.70937</v>
      </c>
      <c r="EV344">
        <v>0.28055370000000002</v>
      </c>
      <c r="EW344">
        <v>84.293459999999996</v>
      </c>
      <c r="EX344">
        <v>0.98508309999999999</v>
      </c>
      <c r="EY344">
        <v>29.39631</v>
      </c>
      <c r="EZ344">
        <v>0.1119387</v>
      </c>
      <c r="FA344">
        <v>33.20337</v>
      </c>
      <c r="FB344">
        <v>0.97828340000000003</v>
      </c>
      <c r="FC344">
        <v>29.21696</v>
      </c>
      <c r="FD344">
        <v>7.2739600000000001E-2</v>
      </c>
      <c r="FE344">
        <v>21.281639999999999</v>
      </c>
      <c r="FF344">
        <v>0.97157470000000001</v>
      </c>
      <c r="FG344">
        <v>29.29522</v>
      </c>
      <c r="FH344">
        <v>6.3756149999999998E-2</v>
      </c>
      <c r="FI344">
        <v>18.6296</v>
      </c>
      <c r="FJ344">
        <v>0.96449759999999995</v>
      </c>
      <c r="FK344">
        <v>29.41939</v>
      </c>
      <c r="FL344">
        <v>6.0146610000000003E-2</v>
      </c>
      <c r="FM344">
        <v>17.667359999999999</v>
      </c>
      <c r="FN344">
        <v>0.95800609999999997</v>
      </c>
      <c r="FO344">
        <v>29.46472</v>
      </c>
      <c r="FP344">
        <v>5.6665790000000001E-2</v>
      </c>
      <c r="FQ344">
        <v>16.746269999999999</v>
      </c>
      <c r="FR344">
        <v>0.95143469999999997</v>
      </c>
      <c r="FS344">
        <v>29.249420000000001</v>
      </c>
      <c r="FT344">
        <v>5.2605989999999998E-2</v>
      </c>
      <c r="FU344">
        <v>15.644880000000001</v>
      </c>
      <c r="FV344">
        <v>0.94470719999999997</v>
      </c>
      <c r="FW344">
        <v>28.877050000000001</v>
      </c>
      <c r="FX344">
        <v>4.8262939999999997E-2</v>
      </c>
      <c r="FY344">
        <v>14.44422</v>
      </c>
      <c r="FZ344">
        <v>0.93799279999999996</v>
      </c>
      <c r="GA344">
        <v>28.371189999999999</v>
      </c>
      <c r="GB344" s="1">
        <v>4.3913109999999998E-2</v>
      </c>
      <c r="GC344">
        <v>13.22785</v>
      </c>
      <c r="GD344">
        <v>0.93107459999999997</v>
      </c>
      <c r="GE344">
        <v>27.881710000000002</v>
      </c>
      <c r="GF344" s="1">
        <v>3.978669E-2</v>
      </c>
      <c r="GG344">
        <v>12.06354</v>
      </c>
      <c r="GH344">
        <v>0.92393919999999996</v>
      </c>
      <c r="GI344">
        <v>27.656960000000002</v>
      </c>
      <c r="GJ344" s="1">
        <v>3.5950620000000003E-2</v>
      </c>
      <c r="GK344">
        <v>10.97428</v>
      </c>
      <c r="GL344">
        <v>0.91715179999999996</v>
      </c>
      <c r="GM344">
        <v>27.933399999999999</v>
      </c>
      <c r="GN344" s="1">
        <v>3.2442510000000001E-2</v>
      </c>
      <c r="GO344">
        <v>9.9675200000000004</v>
      </c>
      <c r="GP344">
        <v>0.90997479999999997</v>
      </c>
      <c r="GQ344">
        <v>28.5746</v>
      </c>
      <c r="GR344" s="1">
        <v>2.9273339999999998E-2</v>
      </c>
      <c r="GS344">
        <v>9.0545240000000007</v>
      </c>
      <c r="GT344">
        <v>0.90286580000000005</v>
      </c>
      <c r="GU344">
        <v>29.398589999999999</v>
      </c>
      <c r="GV344" s="1">
        <v>2.6437120000000001E-2</v>
      </c>
      <c r="GW344">
        <v>8.233295</v>
      </c>
      <c r="GX344">
        <v>0.89554520000000004</v>
      </c>
      <c r="GY344">
        <v>30.053380000000001</v>
      </c>
      <c r="GZ344" s="1">
        <v>2.3877559999999999E-2</v>
      </c>
      <c r="HA344">
        <v>7.491695</v>
      </c>
      <c r="HB344">
        <v>0.88813960000000003</v>
      </c>
      <c r="HC344">
        <v>30.329550000000001</v>
      </c>
      <c r="HD344">
        <v>2.156597E-2</v>
      </c>
      <c r="HE344">
        <v>6.820163</v>
      </c>
      <c r="HF344">
        <v>0.88076770000000004</v>
      </c>
      <c r="HG344">
        <v>30.057310000000001</v>
      </c>
      <c r="HH344" s="1">
        <v>1.9475240000000001E-2</v>
      </c>
      <c r="HI344">
        <v>6.2093540000000003</v>
      </c>
      <c r="HJ344">
        <v>0.87344469999999996</v>
      </c>
      <c r="HK344">
        <v>29.497730000000001</v>
      </c>
      <c r="HL344" s="1">
        <v>1.7585420000000001E-2</v>
      </c>
      <c r="HM344">
        <v>5.654128</v>
      </c>
      <c r="HN344">
        <v>0.86671089999999995</v>
      </c>
      <c r="HO344">
        <v>28.954650000000001</v>
      </c>
      <c r="HP344" s="1">
        <v>1.589399E-2</v>
      </c>
      <c r="HQ344">
        <v>5.151573</v>
      </c>
      <c r="HR344">
        <v>0.86054280000000005</v>
      </c>
      <c r="HS344">
        <v>28.791650000000001</v>
      </c>
      <c r="HT344" s="1">
        <v>1.4370539999999999E-2</v>
      </c>
      <c r="HU344">
        <v>4.6927500000000002</v>
      </c>
      <c r="HV344">
        <v>0.85497800000000002</v>
      </c>
      <c r="HW344">
        <v>28.997430000000001</v>
      </c>
      <c r="HX344" s="1">
        <v>1.2996829999999999E-2</v>
      </c>
      <c r="HY344">
        <v>4.2738480000000001</v>
      </c>
      <c r="HZ344">
        <v>0.84995469999999995</v>
      </c>
      <c r="IA344">
        <v>29.310089999999999</v>
      </c>
      <c r="IB344" s="1">
        <v>1.1754819999999999E-2</v>
      </c>
      <c r="IC344">
        <v>3.890015</v>
      </c>
      <c r="ID344">
        <v>0.84553920000000005</v>
      </c>
      <c r="IE344">
        <v>29.658100000000001</v>
      </c>
      <c r="IF344" s="1">
        <v>1.062716E-2</v>
      </c>
      <c r="IG344">
        <v>3.537185</v>
      </c>
      <c r="IH344">
        <v>0.8416922</v>
      </c>
      <c r="II344">
        <v>29.731359999999999</v>
      </c>
      <c r="IJ344" s="1">
        <v>9.5985859999999992E-3</v>
      </c>
      <c r="IK344">
        <v>3.211357</v>
      </c>
      <c r="IL344">
        <v>0.83846770000000004</v>
      </c>
      <c r="IM344">
        <v>29.50141</v>
      </c>
      <c r="IN344" s="1">
        <v>8.6569850000000007E-3</v>
      </c>
      <c r="IO344">
        <v>2.9090829999999999</v>
      </c>
      <c r="IP344">
        <v>0.83574040000000005</v>
      </c>
      <c r="IQ344">
        <v>29.024290000000001</v>
      </c>
      <c r="IR344" s="1">
        <v>7.7901619999999998E-3</v>
      </c>
      <c r="IS344">
        <v>2.6276090000000001</v>
      </c>
      <c r="IT344">
        <v>0.83349530000000005</v>
      </c>
      <c r="IU344">
        <v>28.644690000000001</v>
      </c>
      <c r="IV344" s="1">
        <v>6.9864319999999999E-3</v>
      </c>
      <c r="IW344">
        <v>2.3641009999999998</v>
      </c>
      <c r="IX344">
        <v>0.83167270000000004</v>
      </c>
      <c r="IY344">
        <v>28.939869999999999</v>
      </c>
      <c r="IZ344" s="1">
        <v>6.2354969999999996E-3</v>
      </c>
      <c r="JA344">
        <v>2.1160190000000001</v>
      </c>
      <c r="JB344">
        <v>0.83017830000000004</v>
      </c>
      <c r="JC344">
        <v>29.636040000000001</v>
      </c>
      <c r="JD344" s="1">
        <v>5.5296379999999999E-3</v>
      </c>
      <c r="JE344">
        <v>1.8808819999999999</v>
      </c>
      <c r="JF344">
        <v>0.82894049999999997</v>
      </c>
      <c r="JG344">
        <v>30.542829999999999</v>
      </c>
      <c r="JH344" s="1">
        <v>4.8556850000000002E-3</v>
      </c>
      <c r="JI344">
        <v>1.6553659999999999</v>
      </c>
      <c r="JJ344">
        <v>0.82796159999999996</v>
      </c>
      <c r="JK344">
        <v>31.18655</v>
      </c>
      <c r="JL344" s="1">
        <v>4.2032570000000002E-3</v>
      </c>
      <c r="JM344">
        <v>1.4360649999999999</v>
      </c>
      <c r="JN344">
        <v>0.82716690000000004</v>
      </c>
      <c r="JO344">
        <v>31.498090000000001</v>
      </c>
      <c r="JP344" s="1">
        <v>3.570054E-3</v>
      </c>
      <c r="JQ344">
        <v>1.2222139999999999</v>
      </c>
      <c r="JR344">
        <v>0.82649660000000003</v>
      </c>
      <c r="JS344">
        <v>31.327210000000001</v>
      </c>
      <c r="JT344" s="1">
        <v>2.9679440000000001E-3</v>
      </c>
      <c r="JU344">
        <v>1.018006</v>
      </c>
      <c r="JV344">
        <v>0.82591939999999997</v>
      </c>
      <c r="JW344">
        <v>30.82207</v>
      </c>
      <c r="JX344" s="1">
        <v>2.4212830000000002E-3</v>
      </c>
      <c r="JY344">
        <v>0.83172259999999998</v>
      </c>
      <c r="JZ344">
        <v>0.82541019999999998</v>
      </c>
      <c r="KA344">
        <v>30.218689999999999</v>
      </c>
      <c r="KB344" s="1">
        <v>1.9547549999999999E-3</v>
      </c>
      <c r="KC344">
        <v>0.67203900000000005</v>
      </c>
      <c r="KD344">
        <v>0.82494650000000003</v>
      </c>
      <c r="KE344">
        <v>30.041689999999999</v>
      </c>
      <c r="KF344" s="1">
        <v>1.5825360000000001E-3</v>
      </c>
      <c r="KG344">
        <v>0.54412590000000005</v>
      </c>
      <c r="KH344">
        <v>0.82445570000000001</v>
      </c>
      <c r="KI344">
        <v>30.117629999999998</v>
      </c>
      <c r="KJ344" s="1">
        <v>1.3033859999999999E-3</v>
      </c>
      <c r="KK344">
        <v>0.44780969999999998</v>
      </c>
      <c r="KL344">
        <v>0.82396499999999995</v>
      </c>
      <c r="KM344">
        <v>30.41452</v>
      </c>
      <c r="KN344" s="1">
        <v>1.1022E-3</v>
      </c>
      <c r="KO344">
        <v>0.3783358</v>
      </c>
      <c r="KP344">
        <v>0.82348880000000002</v>
      </c>
      <c r="KQ344">
        <v>30.77534</v>
      </c>
      <c r="KR344" s="1">
        <v>9.5910370000000002E-4</v>
      </c>
      <c r="KS344">
        <v>0.32890130000000001</v>
      </c>
      <c r="KT344">
        <v>0.82301590000000002</v>
      </c>
      <c r="KU344">
        <v>30.826720000000002</v>
      </c>
      <c r="KV344" s="1">
        <v>8.5479909999999998E-4</v>
      </c>
      <c r="KW344">
        <v>0.2929696</v>
      </c>
      <c r="KX344">
        <v>0.82250489999999998</v>
      </c>
      <c r="KY344">
        <v>30.604890000000001</v>
      </c>
      <c r="KZ344" s="1">
        <v>7.7520289999999999E-4</v>
      </c>
      <c r="LA344">
        <v>0.2656309</v>
      </c>
      <c r="LB344">
        <v>0.82199029999999995</v>
      </c>
      <c r="LC344">
        <v>30.087240000000001</v>
      </c>
      <c r="LD344" s="1">
        <v>7.1151890000000005E-4</v>
      </c>
      <c r="LE344">
        <v>0.24381639999999999</v>
      </c>
      <c r="LF344">
        <v>0.82148520000000003</v>
      </c>
      <c r="LG344">
        <v>29.587060000000001</v>
      </c>
      <c r="LH344" s="1">
        <v>6.5912450000000004E-4</v>
      </c>
      <c r="LI344">
        <v>0.2258763</v>
      </c>
      <c r="LJ344">
        <v>0.82091349999999996</v>
      </c>
      <c r="LK344">
        <v>29.508379999999999</v>
      </c>
      <c r="LL344" s="1">
        <v>6.1542810000000004E-4</v>
      </c>
      <c r="LM344">
        <v>0.21094840000000001</v>
      </c>
      <c r="LN344">
        <v>0.82037400000000005</v>
      </c>
      <c r="LO344">
        <v>29.742439999999998</v>
      </c>
      <c r="LP344" s="1">
        <v>5.788166E-4</v>
      </c>
      <c r="LQ344">
        <v>0.19845470000000001</v>
      </c>
      <c r="LR344">
        <v>0.81983790000000001</v>
      </c>
      <c r="LS344">
        <v>30.262969999999999</v>
      </c>
      <c r="LT344" s="1">
        <v>5.4801229999999995E-4</v>
      </c>
      <c r="LU344">
        <v>0.1879432</v>
      </c>
      <c r="LV344">
        <v>0.81929059999999998</v>
      </c>
      <c r="LW344">
        <v>30.79815</v>
      </c>
      <c r="LX344" s="1">
        <v>5.2187860000000002E-4</v>
      </c>
      <c r="LY344">
        <v>0.17903450000000001</v>
      </c>
      <c r="LZ344">
        <v>0.81873779999999996</v>
      </c>
      <c r="MA344">
        <v>31.139849999999999</v>
      </c>
      <c r="MB344" s="1">
        <v>4.9875799999999997E-4</v>
      </c>
      <c r="MC344">
        <v>0.1713991</v>
      </c>
      <c r="MD344">
        <v>0.81824249999999998</v>
      </c>
      <c r="ME344">
        <v>31.065940000000001</v>
      </c>
      <c r="MF344" s="1">
        <v>4.774429E-4</v>
      </c>
      <c r="MG344">
        <v>0.16471839999999999</v>
      </c>
      <c r="MH344">
        <v>0.81775690000000001</v>
      </c>
      <c r="MI344">
        <v>30.655270000000002</v>
      </c>
      <c r="MJ344" s="1">
        <v>4.5821449999999998E-4</v>
      </c>
      <c r="MK344">
        <v>0.15868389999999999</v>
      </c>
      <c r="ML344">
        <v>0.817353</v>
      </c>
      <c r="MM344">
        <v>30.117100000000001</v>
      </c>
      <c r="MN344" s="1">
        <v>4.4019810000000002E-4</v>
      </c>
      <c r="MO344">
        <v>0.1529954</v>
      </c>
      <c r="MP344">
        <v>0.81695249999999997</v>
      </c>
      <c r="MQ344">
        <v>29.99155</v>
      </c>
      <c r="MR344" s="1">
        <v>4.2272320000000003E-4</v>
      </c>
      <c r="MS344">
        <v>0.14743519999999999</v>
      </c>
      <c r="MT344">
        <v>0.8165924</v>
      </c>
      <c r="MU344">
        <v>29.87069</v>
      </c>
      <c r="MV344" s="1">
        <v>4.0544700000000002E-4</v>
      </c>
      <c r="MW344">
        <v>0.1418903</v>
      </c>
      <c r="MX344">
        <v>0.81631310000000001</v>
      </c>
      <c r="MY344">
        <v>29.838740000000001</v>
      </c>
      <c r="MZ344" s="1">
        <v>3.8831720000000002E-4</v>
      </c>
      <c r="NA344">
        <v>0.13631370000000001</v>
      </c>
      <c r="NB344">
        <v>0.81605939999999999</v>
      </c>
      <c r="NC344">
        <v>29.7241</v>
      </c>
      <c r="ND344" s="1">
        <v>3.7137139999999998E-4</v>
      </c>
      <c r="NE344">
        <v>0.13074620000000001</v>
      </c>
      <c r="NF344">
        <v>0.81581559999999997</v>
      </c>
      <c r="NG344">
        <v>29.666370000000001</v>
      </c>
      <c r="NH344" s="1">
        <v>3.5471100000000001E-4</v>
      </c>
      <c r="NI344">
        <v>0.12523000000000001</v>
      </c>
      <c r="NJ344">
        <v>0.81557860000000004</v>
      </c>
      <c r="NK344">
        <v>29.547409999999999</v>
      </c>
      <c r="NL344" s="1">
        <v>3.3848279999999998E-4</v>
      </c>
      <c r="NM344">
        <v>0.1198206</v>
      </c>
      <c r="NN344">
        <v>0.81539139999999999</v>
      </c>
      <c r="NO344">
        <v>29.18188</v>
      </c>
      <c r="NP344" s="1">
        <v>3.2280139999999998E-4</v>
      </c>
      <c r="NQ344">
        <v>0.1145524</v>
      </c>
      <c r="NR344">
        <v>0.81523250000000003</v>
      </c>
      <c r="NS344">
        <v>28.75027</v>
      </c>
      <c r="NT344" s="1">
        <v>3.0775099999999999E-4</v>
      </c>
      <c r="NU344">
        <v>0.1094657</v>
      </c>
      <c r="NV344">
        <v>0.81508000000000003</v>
      </c>
      <c r="NW344">
        <v>28.894880000000001</v>
      </c>
      <c r="NX344" s="1">
        <v>2.9339710000000002E-4</v>
      </c>
      <c r="NY344">
        <v>0.1045856</v>
      </c>
      <c r="NZ344">
        <v>0.81496619999999997</v>
      </c>
      <c r="OA344">
        <v>29.347570000000001</v>
      </c>
      <c r="OB344" s="1">
        <v>2.797427E-4</v>
      </c>
      <c r="OC344">
        <v>9.9922960000000005E-2</v>
      </c>
      <c r="OD344">
        <v>0.81483879999999997</v>
      </c>
      <c r="OE344">
        <v>29.868790000000001</v>
      </c>
      <c r="OF344" s="1">
        <v>2.666705E-4</v>
      </c>
      <c r="OG344">
        <v>9.5451560000000005E-2</v>
      </c>
      <c r="OH344">
        <v>0.8147723</v>
      </c>
      <c r="OI344">
        <v>30.327439999999999</v>
      </c>
      <c r="OJ344" s="1">
        <v>2.5406799999999998E-4</v>
      </c>
      <c r="OK344">
        <v>9.1116619999999995E-2</v>
      </c>
    </row>
    <row r="345" spans="1:401" x14ac:dyDescent="0.35">
      <c r="A345">
        <v>351</v>
      </c>
      <c r="B345" t="s">
        <v>4</v>
      </c>
      <c r="C345" t="s">
        <v>181</v>
      </c>
      <c r="D345" t="s">
        <v>351</v>
      </c>
      <c r="E345">
        <v>594.50930000000005</v>
      </c>
      <c r="F345">
        <v>1.1630640000000001</v>
      </c>
      <c r="G345">
        <v>25.150870000000001</v>
      </c>
      <c r="H345">
        <v>0</v>
      </c>
      <c r="I345">
        <v>0</v>
      </c>
      <c r="J345">
        <v>1.158928</v>
      </c>
      <c r="K345">
        <v>25.206130000000002</v>
      </c>
      <c r="L345">
        <v>0</v>
      </c>
      <c r="M345">
        <v>0</v>
      </c>
      <c r="N345">
        <v>1.1548780000000001</v>
      </c>
      <c r="O345">
        <v>25.37228</v>
      </c>
      <c r="P345">
        <v>0</v>
      </c>
      <c r="Q345">
        <v>0</v>
      </c>
      <c r="R345">
        <v>1.1507970000000001</v>
      </c>
      <c r="S345">
        <v>25.481169999999999</v>
      </c>
      <c r="T345">
        <v>0</v>
      </c>
      <c r="U345">
        <v>0</v>
      </c>
      <c r="V345">
        <v>1.1468039999999999</v>
      </c>
      <c r="W345">
        <v>25.258510000000001</v>
      </c>
      <c r="X345">
        <v>0</v>
      </c>
      <c r="Y345">
        <v>0</v>
      </c>
      <c r="Z345">
        <v>1.1426590000000001</v>
      </c>
      <c r="AA345">
        <v>24.948119999999999</v>
      </c>
      <c r="AB345">
        <v>0</v>
      </c>
      <c r="AC345">
        <v>0</v>
      </c>
      <c r="AD345">
        <v>1.138619</v>
      </c>
      <c r="AE345">
        <v>24.633880000000001</v>
      </c>
      <c r="AF345">
        <v>0</v>
      </c>
      <c r="AG345">
        <v>0</v>
      </c>
      <c r="AH345">
        <v>1.1345700000000001</v>
      </c>
      <c r="AI345">
        <v>24.637730000000001</v>
      </c>
      <c r="AJ345">
        <v>0</v>
      </c>
      <c r="AK345">
        <v>0</v>
      </c>
      <c r="AL345">
        <v>1.1306959999999999</v>
      </c>
      <c r="AM345">
        <v>24.938800000000001</v>
      </c>
      <c r="AN345">
        <v>0</v>
      </c>
      <c r="AO345">
        <v>0</v>
      </c>
      <c r="AP345">
        <v>1.1268309999999999</v>
      </c>
      <c r="AQ345">
        <v>25.40523</v>
      </c>
      <c r="AR345">
        <v>0</v>
      </c>
      <c r="AS345">
        <v>0</v>
      </c>
      <c r="AT345">
        <v>1.12296</v>
      </c>
      <c r="AU345">
        <v>25.8584</v>
      </c>
      <c r="AV345">
        <v>0</v>
      </c>
      <c r="AW345">
        <v>0</v>
      </c>
      <c r="AX345">
        <v>1.1190389999999999</v>
      </c>
      <c r="AY345">
        <v>26.054069999999999</v>
      </c>
      <c r="AZ345">
        <v>0</v>
      </c>
      <c r="BA345">
        <v>0</v>
      </c>
      <c r="BB345">
        <v>1.1147659999999999</v>
      </c>
      <c r="BC345">
        <v>25.988810000000001</v>
      </c>
      <c r="BD345">
        <v>0</v>
      </c>
      <c r="BE345">
        <v>0</v>
      </c>
      <c r="BF345">
        <v>1.1101209999999999</v>
      </c>
      <c r="BG345">
        <v>25.795210000000001</v>
      </c>
      <c r="BH345">
        <v>0</v>
      </c>
      <c r="BI345">
        <v>0</v>
      </c>
      <c r="BJ345">
        <v>1.1052770000000001</v>
      </c>
      <c r="BK345">
        <v>25.688759999999998</v>
      </c>
      <c r="BL345">
        <v>0</v>
      </c>
      <c r="BM345">
        <v>0</v>
      </c>
      <c r="BN345">
        <v>1.100562</v>
      </c>
      <c r="BO345">
        <v>25.992290000000001</v>
      </c>
      <c r="BP345">
        <v>0</v>
      </c>
      <c r="BQ345">
        <v>0</v>
      </c>
      <c r="BR345">
        <v>1.0960939999999999</v>
      </c>
      <c r="BS345">
        <v>26.480930000000001</v>
      </c>
      <c r="BT345">
        <v>2.1058550000000001E-36</v>
      </c>
      <c r="BU345">
        <v>3.483188E-34</v>
      </c>
      <c r="BV345">
        <v>1.091853</v>
      </c>
      <c r="BW345">
        <v>26.995650000000001</v>
      </c>
      <c r="BX345">
        <v>1.4961600000000001E-24</v>
      </c>
      <c r="BY345">
        <v>2.0092980000000001E-22</v>
      </c>
      <c r="BZ345">
        <v>1.0874950000000001</v>
      </c>
      <c r="CA345">
        <v>27.45391</v>
      </c>
      <c r="CB345" s="1">
        <v>1.356778E-19</v>
      </c>
      <c r="CC345" s="1">
        <v>1.8414849999999999E-17</v>
      </c>
      <c r="CD345">
        <v>1.0830759999999999</v>
      </c>
      <c r="CE345">
        <v>27.654419999999998</v>
      </c>
      <c r="CF345" s="1">
        <v>1.544553E-12</v>
      </c>
      <c r="CG345" s="1">
        <v>2.3615589999999997E-10</v>
      </c>
      <c r="CH345">
        <v>1.0784769999999999</v>
      </c>
      <c r="CI345">
        <v>27.474799999999998</v>
      </c>
      <c r="CJ345" s="1">
        <v>6.1082830000000001E-9</v>
      </c>
      <c r="CK345" s="1">
        <v>1.006707E-6</v>
      </c>
      <c r="CL345">
        <v>1.0738350000000001</v>
      </c>
      <c r="CM345">
        <v>27.22035</v>
      </c>
      <c r="CN345" s="1">
        <v>2.7899090000000002E-6</v>
      </c>
      <c r="CO345" s="1">
        <v>4.8113000000000002E-4</v>
      </c>
      <c r="CP345">
        <v>1.0690139999999999</v>
      </c>
      <c r="CQ345">
        <v>27.10812</v>
      </c>
      <c r="CR345" s="1">
        <v>3.2238070000000001E-4</v>
      </c>
      <c r="CS345" s="1">
        <v>5.7649680000000002E-2</v>
      </c>
      <c r="CT345">
        <v>1.0638160000000001</v>
      </c>
      <c r="CU345">
        <v>27.273689999999998</v>
      </c>
      <c r="CV345" s="1">
        <v>1.3216139999999999E-2</v>
      </c>
      <c r="CW345" s="1">
        <v>2.4391440000000002</v>
      </c>
      <c r="CX345">
        <v>1.058125</v>
      </c>
      <c r="CY345">
        <v>27.291530000000002</v>
      </c>
      <c r="CZ345" s="1">
        <v>0.23473140000000001</v>
      </c>
      <c r="DA345" s="1">
        <v>44.518050000000002</v>
      </c>
      <c r="DB345">
        <v>1.051796</v>
      </c>
      <c r="DC345">
        <v>27.538039999999999</v>
      </c>
      <c r="DD345" s="1">
        <v>2.0693959999999998</v>
      </c>
      <c r="DE345" s="1">
        <v>402.83030000000002</v>
      </c>
      <c r="DF345">
        <v>1.044851</v>
      </c>
      <c r="DG345">
        <v>27.828869999999998</v>
      </c>
      <c r="DH345" s="1">
        <v>10.05542</v>
      </c>
      <c r="DI345">
        <v>2004.9359999999999</v>
      </c>
      <c r="DJ345">
        <v>1.036867</v>
      </c>
      <c r="DK345">
        <v>27.9314</v>
      </c>
      <c r="DL345" s="1">
        <v>29.24963</v>
      </c>
      <c r="DM345">
        <v>5967.4979999999996</v>
      </c>
      <c r="DN345">
        <v>1.028464</v>
      </c>
      <c r="DO345">
        <v>27.79598</v>
      </c>
      <c r="DP345">
        <v>54.600999999999999</v>
      </c>
      <c r="DQ345">
        <v>11379.2</v>
      </c>
      <c r="DR345">
        <v>1.0190920000000001</v>
      </c>
      <c r="DS345">
        <v>27.70495</v>
      </c>
      <c r="DT345">
        <v>69.27234</v>
      </c>
      <c r="DU345">
        <v>14742.55</v>
      </c>
      <c r="DV345">
        <v>1.009952</v>
      </c>
      <c r="DW345">
        <v>27.72654</v>
      </c>
      <c r="DX345">
        <v>62.914940000000001</v>
      </c>
      <c r="DY345">
        <v>13650.24</v>
      </c>
      <c r="DZ345">
        <v>1.0011859999999999</v>
      </c>
      <c r="EA345">
        <v>28.119959999999999</v>
      </c>
      <c r="EB345">
        <v>42.637860000000003</v>
      </c>
      <c r="EC345">
        <v>9412.625</v>
      </c>
      <c r="ED345">
        <v>0.99144929999999998</v>
      </c>
      <c r="EE345">
        <v>28.693280000000001</v>
      </c>
      <c r="EF345">
        <v>22.398199999999999</v>
      </c>
      <c r="EG345">
        <v>5030.3419999999996</v>
      </c>
      <c r="EH345">
        <v>0.98142790000000002</v>
      </c>
      <c r="EI345">
        <v>29.316040000000001</v>
      </c>
      <c r="EJ345">
        <v>9.4763400000000004</v>
      </c>
      <c r="EK345">
        <v>2162.1210000000001</v>
      </c>
      <c r="EL345">
        <v>0.97140300000000002</v>
      </c>
      <c r="EM345">
        <v>29.832909999999998</v>
      </c>
      <c r="EN345">
        <v>3.343159</v>
      </c>
      <c r="EO345">
        <v>774.15139999999997</v>
      </c>
      <c r="EP345">
        <v>0.96110010000000001</v>
      </c>
      <c r="EQ345">
        <v>29.98312</v>
      </c>
      <c r="ER345">
        <v>1.0329600000000001</v>
      </c>
      <c r="ES345">
        <v>242.1653</v>
      </c>
      <c r="ET345">
        <v>0.95054400000000006</v>
      </c>
      <c r="EU345">
        <v>29.715319999999998</v>
      </c>
      <c r="EV345">
        <v>0.3123512</v>
      </c>
      <c r="EW345">
        <v>73.552440000000004</v>
      </c>
      <c r="EX345">
        <v>0.94030069999999999</v>
      </c>
      <c r="EY345">
        <v>29.40653</v>
      </c>
      <c r="EZ345">
        <v>0.1197872</v>
      </c>
      <c r="FA345">
        <v>27.869820000000001</v>
      </c>
      <c r="FB345">
        <v>0.93006869999999997</v>
      </c>
      <c r="FC345">
        <v>29.225960000000001</v>
      </c>
      <c r="FD345">
        <v>7.4466820000000003E-2</v>
      </c>
      <c r="FE345">
        <v>17.03828</v>
      </c>
      <c r="FF345">
        <v>0.92012490000000002</v>
      </c>
      <c r="FG345">
        <v>29.318090000000002</v>
      </c>
      <c r="FH345">
        <v>6.419118E-2</v>
      </c>
      <c r="FI345">
        <v>14.6411</v>
      </c>
      <c r="FJ345">
        <v>0.90994799999999998</v>
      </c>
      <c r="FK345">
        <v>29.424499999999998</v>
      </c>
      <c r="FL345">
        <v>6.042032E-2</v>
      </c>
      <c r="FM345">
        <v>13.8507</v>
      </c>
      <c r="FN345">
        <v>0.90023010000000003</v>
      </c>
      <c r="FO345">
        <v>29.479420000000001</v>
      </c>
      <c r="FP345">
        <v>5.6987450000000002E-2</v>
      </c>
      <c r="FQ345">
        <v>13.147779999999999</v>
      </c>
      <c r="FR345">
        <v>0.89045980000000002</v>
      </c>
      <c r="FS345">
        <v>29.26596</v>
      </c>
      <c r="FT345">
        <v>5.2983990000000002E-2</v>
      </c>
      <c r="FU345">
        <v>12.30725</v>
      </c>
      <c r="FV345">
        <v>0.8805499</v>
      </c>
      <c r="FW345">
        <v>28.900759999999998</v>
      </c>
      <c r="FX345">
        <v>4.8659889999999997E-2</v>
      </c>
      <c r="FY345">
        <v>11.3797</v>
      </c>
      <c r="FZ345">
        <v>0.87027849999999995</v>
      </c>
      <c r="GA345">
        <v>28.40757</v>
      </c>
      <c r="GB345">
        <v>4.430651E-2</v>
      </c>
      <c r="GC345">
        <v>10.43538</v>
      </c>
      <c r="GD345">
        <v>0.85991079999999998</v>
      </c>
      <c r="GE345">
        <v>27.908950000000001</v>
      </c>
      <c r="GF345" s="1">
        <v>4.0156789999999998E-2</v>
      </c>
      <c r="GG345">
        <v>9.5246209999999998</v>
      </c>
      <c r="GH345">
        <v>0.84926190000000001</v>
      </c>
      <c r="GI345">
        <v>27.67897</v>
      </c>
      <c r="GJ345" s="1">
        <v>3.6296839999999997E-2</v>
      </c>
      <c r="GK345">
        <v>8.6719259999999991</v>
      </c>
      <c r="GL345">
        <v>0.83904679999999998</v>
      </c>
      <c r="GM345">
        <v>27.95082</v>
      </c>
      <c r="GN345" s="1">
        <v>3.2762159999999999E-2</v>
      </c>
      <c r="GO345">
        <v>7.882504</v>
      </c>
      <c r="GP345">
        <v>0.82856479999999999</v>
      </c>
      <c r="GQ345">
        <v>28.566659999999999</v>
      </c>
      <c r="GR345" s="1">
        <v>2.9560889999999999E-2</v>
      </c>
      <c r="GS345">
        <v>7.1644370000000004</v>
      </c>
      <c r="GT345">
        <v>0.81820859999999995</v>
      </c>
      <c r="GU345">
        <v>29.3842</v>
      </c>
      <c r="GV345" s="1">
        <v>2.6699230000000001E-2</v>
      </c>
      <c r="GW345">
        <v>6.5193750000000001</v>
      </c>
      <c r="GX345">
        <v>0.80784109999999998</v>
      </c>
      <c r="GY345">
        <v>30.039069999999999</v>
      </c>
      <c r="GZ345" s="1">
        <v>2.411454E-2</v>
      </c>
      <c r="HA345">
        <v>5.9364129999999999</v>
      </c>
      <c r="HB345">
        <v>0.79757869999999997</v>
      </c>
      <c r="HC345">
        <v>30.318850000000001</v>
      </c>
      <c r="HD345" s="1">
        <v>2.1782070000000001E-2</v>
      </c>
      <c r="HE345">
        <v>5.4087569999999996</v>
      </c>
      <c r="HF345">
        <v>0.78747480000000003</v>
      </c>
      <c r="HG345">
        <v>30.066649999999999</v>
      </c>
      <c r="HH345" s="1">
        <v>1.9672990000000001E-2</v>
      </c>
      <c r="HI345">
        <v>4.9287869999999998</v>
      </c>
      <c r="HJ345">
        <v>0.77757189999999998</v>
      </c>
      <c r="HK345">
        <v>29.533359999999998</v>
      </c>
      <c r="HL345" s="1">
        <v>1.7764680000000001E-2</v>
      </c>
      <c r="HM345">
        <v>4.491752</v>
      </c>
      <c r="HN345">
        <v>0.76847569999999998</v>
      </c>
      <c r="HO345">
        <v>28.99578</v>
      </c>
      <c r="HP345" s="1">
        <v>1.605736E-2</v>
      </c>
      <c r="HQ345">
        <v>4.0960239999999999</v>
      </c>
      <c r="HR345">
        <v>0.76017120000000005</v>
      </c>
      <c r="HS345">
        <v>28.834309999999999</v>
      </c>
      <c r="HT345" s="1">
        <v>1.4520470000000001E-2</v>
      </c>
      <c r="HU345">
        <v>3.734756</v>
      </c>
      <c r="HV345">
        <v>0.75266270000000002</v>
      </c>
      <c r="HW345">
        <v>29.021899999999999</v>
      </c>
      <c r="HX345">
        <v>1.313419E-2</v>
      </c>
      <c r="HY345">
        <v>3.404344</v>
      </c>
      <c r="HZ345">
        <v>0.74602069999999998</v>
      </c>
      <c r="IA345">
        <v>29.303650000000001</v>
      </c>
      <c r="IB345" s="1">
        <v>1.188109E-2</v>
      </c>
      <c r="IC345">
        <v>3.1012689999999998</v>
      </c>
      <c r="ID345">
        <v>0.74022750000000004</v>
      </c>
      <c r="IE345">
        <v>29.64866</v>
      </c>
      <c r="IF345" s="1">
        <v>1.07437E-2</v>
      </c>
      <c r="IG345">
        <v>2.8223549999999999</v>
      </c>
      <c r="IH345">
        <v>0.73524639999999997</v>
      </c>
      <c r="II345">
        <v>29.717559999999999</v>
      </c>
      <c r="IJ345" s="1">
        <v>9.7064869999999998E-3</v>
      </c>
      <c r="IK345">
        <v>2.5645259999999999</v>
      </c>
      <c r="IL345">
        <v>0.73102040000000001</v>
      </c>
      <c r="IM345">
        <v>29.507960000000001</v>
      </c>
      <c r="IN345" s="1">
        <v>8.7575659999999996E-3</v>
      </c>
      <c r="IO345">
        <v>2.325253</v>
      </c>
      <c r="IP345">
        <v>0.72754249999999998</v>
      </c>
      <c r="IQ345">
        <v>29.060009999999998</v>
      </c>
      <c r="IR345" s="1">
        <v>7.8840509999999996E-3</v>
      </c>
      <c r="IS345">
        <v>2.1020989999999999</v>
      </c>
      <c r="IT345">
        <v>0.72464010000000001</v>
      </c>
      <c r="IU345">
        <v>28.691990000000001</v>
      </c>
      <c r="IV345" s="1">
        <v>7.0746539999999997E-3</v>
      </c>
      <c r="IW345">
        <v>1.8931899999999999</v>
      </c>
      <c r="IX345">
        <v>0.72227929999999996</v>
      </c>
      <c r="IY345">
        <v>28.99297</v>
      </c>
      <c r="IZ345" s="1">
        <v>6.318873E-3</v>
      </c>
      <c r="JA345">
        <v>1.6964109999999999</v>
      </c>
      <c r="JB345">
        <v>0.72039039999999999</v>
      </c>
      <c r="JC345">
        <v>29.647629999999999</v>
      </c>
      <c r="JD345" s="1">
        <v>5.609022E-3</v>
      </c>
      <c r="JE345">
        <v>1.5099210000000001</v>
      </c>
      <c r="JF345">
        <v>0.71886139999999998</v>
      </c>
      <c r="JG345">
        <v>30.526900000000001</v>
      </c>
      <c r="JH345" s="1">
        <v>4.9323919999999999E-3</v>
      </c>
      <c r="JI345">
        <v>1.3312470000000001</v>
      </c>
      <c r="JJ345">
        <v>0.71761759999999997</v>
      </c>
      <c r="JK345">
        <v>31.149619999999999</v>
      </c>
      <c r="JL345" s="1">
        <v>4.2781690000000001E-3</v>
      </c>
      <c r="JM345">
        <v>1.15764</v>
      </c>
      <c r="JN345">
        <v>0.71664779999999995</v>
      </c>
      <c r="JO345">
        <v>31.469799999999999</v>
      </c>
      <c r="JP345" s="1">
        <v>3.6428060000000002E-3</v>
      </c>
      <c r="JQ345">
        <v>0.98816630000000005</v>
      </c>
      <c r="JR345">
        <v>0.71582330000000005</v>
      </c>
      <c r="JS345">
        <v>31.326830000000001</v>
      </c>
      <c r="JT345" s="1">
        <v>3.0362639999999999E-3</v>
      </c>
      <c r="JU345">
        <v>0.82559819999999995</v>
      </c>
      <c r="JV345">
        <v>0.71510689999999999</v>
      </c>
      <c r="JW345">
        <v>30.867149999999999</v>
      </c>
      <c r="JX345" s="1">
        <v>2.481994E-3</v>
      </c>
      <c r="JY345">
        <v>0.67619189999999996</v>
      </c>
      <c r="JZ345">
        <v>0.71449300000000004</v>
      </c>
      <c r="KA345">
        <v>30.287800000000001</v>
      </c>
      <c r="KB345" s="1">
        <v>2.0052210000000002E-3</v>
      </c>
      <c r="KC345">
        <v>0.54694770000000004</v>
      </c>
      <c r="KD345">
        <v>0.71391959999999999</v>
      </c>
      <c r="KE345">
        <v>30.126149999999999</v>
      </c>
      <c r="KF345" s="1">
        <v>1.6217650000000001E-3</v>
      </c>
      <c r="KG345">
        <v>0.44244329999999998</v>
      </c>
      <c r="KH345">
        <v>0.71336049999999995</v>
      </c>
      <c r="KI345">
        <v>30.16676</v>
      </c>
      <c r="KJ345" s="1">
        <v>1.3322430000000001E-3</v>
      </c>
      <c r="KK345">
        <v>0.36312309999999998</v>
      </c>
      <c r="KL345">
        <v>0.71279009999999998</v>
      </c>
      <c r="KM345">
        <v>30.437899999999999</v>
      </c>
      <c r="KN345" s="1">
        <v>1.1227660000000001E-3</v>
      </c>
      <c r="KO345">
        <v>0.30562479999999997</v>
      </c>
      <c r="KP345">
        <v>0.7122271</v>
      </c>
      <c r="KQ345">
        <v>30.788589999999999</v>
      </c>
      <c r="KR345" s="1">
        <v>9.7380679999999997E-4</v>
      </c>
      <c r="KS345">
        <v>0.2647119</v>
      </c>
      <c r="KT345">
        <v>0.71165080000000003</v>
      </c>
      <c r="KU345">
        <v>30.81737</v>
      </c>
      <c r="KV345" s="1">
        <v>8.6569200000000005E-4</v>
      </c>
      <c r="KW345">
        <v>0.23510800000000001</v>
      </c>
      <c r="KX345">
        <v>0.71103819999999995</v>
      </c>
      <c r="KY345">
        <v>30.618310000000001</v>
      </c>
      <c r="KZ345" s="1">
        <v>7.836993E-4</v>
      </c>
      <c r="LA345">
        <v>0.2127406</v>
      </c>
      <c r="LB345">
        <v>0.71042110000000003</v>
      </c>
      <c r="LC345">
        <v>30.131219999999999</v>
      </c>
      <c r="LD345" s="1">
        <v>7.1841730000000005E-4</v>
      </c>
      <c r="LE345">
        <v>0.19500020000000001</v>
      </c>
      <c r="LF345">
        <v>0.70979570000000003</v>
      </c>
      <c r="LG345">
        <v>29.647639999999999</v>
      </c>
      <c r="LH345" s="1">
        <v>6.6484810000000004E-4</v>
      </c>
      <c r="LI345">
        <v>0.1804557</v>
      </c>
      <c r="LJ345">
        <v>0.7091326</v>
      </c>
      <c r="LK345">
        <v>29.57375</v>
      </c>
      <c r="LL345" s="1">
        <v>6.2019709999999999E-4</v>
      </c>
      <c r="LM345">
        <v>0.1683615</v>
      </c>
      <c r="LN345">
        <v>0.70848979999999995</v>
      </c>
      <c r="LO345">
        <v>29.774830000000001</v>
      </c>
      <c r="LP345" s="1">
        <v>5.8281909999999997E-4</v>
      </c>
      <c r="LQ345">
        <v>0.15825310000000001</v>
      </c>
      <c r="LR345">
        <v>0.70784530000000001</v>
      </c>
      <c r="LS345">
        <v>30.2652</v>
      </c>
      <c r="LT345" s="1">
        <v>5.5138769999999999E-4</v>
      </c>
      <c r="LU345">
        <v>0.1497532</v>
      </c>
      <c r="LV345">
        <v>0.70718890000000001</v>
      </c>
      <c r="LW345">
        <v>30.776240000000001</v>
      </c>
      <c r="LX345" s="1">
        <v>5.2475440000000003E-4</v>
      </c>
      <c r="LY345">
        <v>0.1425604</v>
      </c>
      <c r="LZ345">
        <v>0.7065688</v>
      </c>
      <c r="MA345">
        <v>31.107700000000001</v>
      </c>
      <c r="MB345" s="1">
        <v>5.0124030000000001E-4</v>
      </c>
      <c r="MC345">
        <v>0.1364031</v>
      </c>
      <c r="MD345">
        <v>0.70595079999999999</v>
      </c>
      <c r="ME345">
        <v>31.0505</v>
      </c>
      <c r="MF345" s="1">
        <v>4.7962660000000002E-4</v>
      </c>
      <c r="MG345">
        <v>0.13103719999999999</v>
      </c>
      <c r="MH345">
        <v>0.70540099999999994</v>
      </c>
      <c r="MI345">
        <v>30.68336</v>
      </c>
      <c r="MJ345" s="1">
        <v>4.6021730000000001E-4</v>
      </c>
      <c r="MK345">
        <v>0.1262151</v>
      </c>
      <c r="ML345">
        <v>0.7048915</v>
      </c>
      <c r="MM345">
        <v>30.170729999999999</v>
      </c>
      <c r="MN345" s="1">
        <v>4.4212E-4</v>
      </c>
      <c r="MO345">
        <v>0.12169489999999999</v>
      </c>
      <c r="MP345">
        <v>0.70444099999999998</v>
      </c>
      <c r="MQ345">
        <v>30.067440000000001</v>
      </c>
      <c r="MR345" s="1">
        <v>4.2462020000000002E-4</v>
      </c>
      <c r="MS345">
        <v>0.1172948</v>
      </c>
      <c r="MT345">
        <v>0.7040303</v>
      </c>
      <c r="MU345">
        <v>29.907209999999999</v>
      </c>
      <c r="MV345" s="1">
        <v>4.0734730000000001E-4</v>
      </c>
      <c r="MW345">
        <v>0.1129122</v>
      </c>
      <c r="MX345">
        <v>0.70369190000000004</v>
      </c>
      <c r="MY345">
        <v>29.864830000000001</v>
      </c>
      <c r="MZ345" s="1">
        <v>3.902175E-4</v>
      </c>
      <c r="NA345">
        <v>0.1085067</v>
      </c>
      <c r="NB345">
        <v>0.70337689999999997</v>
      </c>
      <c r="NC345">
        <v>29.73677</v>
      </c>
      <c r="ND345" s="1">
        <v>3.7325709999999997E-4</v>
      </c>
      <c r="NE345">
        <v>0.1041026</v>
      </c>
      <c r="NF345">
        <v>0.70310519999999999</v>
      </c>
      <c r="NG345">
        <v>29.66601</v>
      </c>
      <c r="NH345" s="1">
        <v>3.5656510000000002E-4</v>
      </c>
      <c r="NI345">
        <v>9.9733440000000007E-2</v>
      </c>
      <c r="NJ345">
        <v>0.70287509999999997</v>
      </c>
      <c r="NK345">
        <v>29.554770000000001</v>
      </c>
      <c r="NL345" s="1">
        <v>3.4028939999999999E-4</v>
      </c>
      <c r="NM345">
        <v>9.5441120000000004E-2</v>
      </c>
      <c r="NN345">
        <v>0.70267469999999999</v>
      </c>
      <c r="NO345">
        <v>29.21895</v>
      </c>
      <c r="NP345" s="1">
        <v>3.2454940000000001E-4</v>
      </c>
      <c r="NQ345">
        <v>9.125627E-2</v>
      </c>
      <c r="NR345">
        <v>0.70251039999999998</v>
      </c>
      <c r="NS345">
        <v>28.795819999999999</v>
      </c>
      <c r="NT345" s="1">
        <v>3.09432E-4</v>
      </c>
      <c r="NU345">
        <v>8.7211559999999994E-2</v>
      </c>
      <c r="NV345">
        <v>0.70238909999999999</v>
      </c>
      <c r="NW345">
        <v>28.954329999999999</v>
      </c>
      <c r="NX345" s="1">
        <v>2.9500199999999999E-4</v>
      </c>
      <c r="NY345">
        <v>8.3326800000000006E-2</v>
      </c>
      <c r="NZ345">
        <v>0.70227530000000005</v>
      </c>
      <c r="OA345">
        <v>29.372630000000001</v>
      </c>
      <c r="OB345" s="1">
        <v>2.8127719999999998E-4</v>
      </c>
      <c r="OC345">
        <v>7.9615820000000004E-2</v>
      </c>
      <c r="OD345">
        <v>0.70216849999999997</v>
      </c>
      <c r="OE345">
        <v>29.865819999999999</v>
      </c>
      <c r="OF345" s="1">
        <v>2.6814280000000002E-4</v>
      </c>
      <c r="OG345">
        <v>7.6056639999999995E-2</v>
      </c>
      <c r="OH345">
        <v>0.70208159999999997</v>
      </c>
      <c r="OI345">
        <v>30.324120000000001</v>
      </c>
      <c r="OJ345" s="1">
        <v>2.5549790000000002E-4</v>
      </c>
      <c r="OK345">
        <v>7.2613919999999998E-2</v>
      </c>
    </row>
    <row r="346" spans="1:401" x14ac:dyDescent="0.35">
      <c r="A346">
        <v>352</v>
      </c>
      <c r="B346" t="s">
        <v>4</v>
      </c>
      <c r="C346" t="s">
        <v>181</v>
      </c>
      <c r="D346" t="s">
        <v>352</v>
      </c>
      <c r="E346">
        <v>639.07719999999995</v>
      </c>
      <c r="F346">
        <v>0.79032060000000004</v>
      </c>
      <c r="G346">
        <v>25.154869999999999</v>
      </c>
      <c r="H346">
        <v>0</v>
      </c>
      <c r="I346">
        <v>0</v>
      </c>
      <c r="J346">
        <v>0.78806010000000004</v>
      </c>
      <c r="K346">
        <v>25.210070000000002</v>
      </c>
      <c r="L346">
        <v>0</v>
      </c>
      <c r="M346">
        <v>0</v>
      </c>
      <c r="N346">
        <v>0.78582909999999995</v>
      </c>
      <c r="O346">
        <v>25.37229</v>
      </c>
      <c r="P346">
        <v>0</v>
      </c>
      <c r="Q346">
        <v>0</v>
      </c>
      <c r="R346">
        <v>0.78356749999999997</v>
      </c>
      <c r="S346">
        <v>25.479050000000001</v>
      </c>
      <c r="T346">
        <v>0</v>
      </c>
      <c r="U346">
        <v>0</v>
      </c>
      <c r="V346">
        <v>0.78135770000000004</v>
      </c>
      <c r="W346">
        <v>25.26483</v>
      </c>
      <c r="X346">
        <v>0</v>
      </c>
      <c r="Y346">
        <v>0</v>
      </c>
      <c r="Z346">
        <v>0.77907309999999996</v>
      </c>
      <c r="AA346">
        <v>24.956720000000001</v>
      </c>
      <c r="AB346">
        <v>0</v>
      </c>
      <c r="AC346">
        <v>0</v>
      </c>
      <c r="AD346">
        <v>0.77681679999999997</v>
      </c>
      <c r="AE346">
        <v>24.645849999999999</v>
      </c>
      <c r="AF346">
        <v>0</v>
      </c>
      <c r="AG346">
        <v>0</v>
      </c>
      <c r="AH346">
        <v>0.77457929999999997</v>
      </c>
      <c r="AI346">
        <v>24.65043</v>
      </c>
      <c r="AJ346">
        <v>0</v>
      </c>
      <c r="AK346">
        <v>0</v>
      </c>
      <c r="AL346">
        <v>0.77240739999999997</v>
      </c>
      <c r="AM346">
        <v>24.940909999999999</v>
      </c>
      <c r="AN346">
        <v>0</v>
      </c>
      <c r="AO346">
        <v>0</v>
      </c>
      <c r="AP346">
        <v>0.7702483</v>
      </c>
      <c r="AQ346">
        <v>25.405239999999999</v>
      </c>
      <c r="AR346">
        <v>0</v>
      </c>
      <c r="AS346">
        <v>0</v>
      </c>
      <c r="AT346">
        <v>0.76809749999999999</v>
      </c>
      <c r="AU346">
        <v>25.855340000000002</v>
      </c>
      <c r="AV346">
        <v>0</v>
      </c>
      <c r="AW346">
        <v>0</v>
      </c>
      <c r="AX346">
        <v>0.7659532</v>
      </c>
      <c r="AY346">
        <v>26.05096</v>
      </c>
      <c r="AZ346">
        <v>0</v>
      </c>
      <c r="BA346">
        <v>0</v>
      </c>
      <c r="BB346">
        <v>0.76362790000000003</v>
      </c>
      <c r="BC346">
        <v>25.993839999999999</v>
      </c>
      <c r="BD346">
        <v>0</v>
      </c>
      <c r="BE346">
        <v>0</v>
      </c>
      <c r="BF346">
        <v>0.76103129999999997</v>
      </c>
      <c r="BG346">
        <v>25.8019</v>
      </c>
      <c r="BH346">
        <v>0</v>
      </c>
      <c r="BI346">
        <v>0</v>
      </c>
      <c r="BJ346">
        <v>0.75836020000000004</v>
      </c>
      <c r="BK346">
        <v>25.696840000000002</v>
      </c>
      <c r="BL346">
        <v>0</v>
      </c>
      <c r="BM346">
        <v>0</v>
      </c>
      <c r="BN346">
        <v>0.75574699999999995</v>
      </c>
      <c r="BO346">
        <v>25.996369999999999</v>
      </c>
      <c r="BP346">
        <v>0</v>
      </c>
      <c r="BQ346">
        <v>0</v>
      </c>
      <c r="BR346">
        <v>0.7532681</v>
      </c>
      <c r="BS346">
        <v>26.480370000000001</v>
      </c>
      <c r="BT346">
        <v>5.7637329999999998E-37</v>
      </c>
      <c r="BU346">
        <v>1.2032000000000001E-34</v>
      </c>
      <c r="BV346">
        <v>0.75092990000000004</v>
      </c>
      <c r="BW346">
        <v>26.993849999999998</v>
      </c>
      <c r="BX346">
        <v>5.7131949999999997E-25</v>
      </c>
      <c r="BY346">
        <v>9.9051409999999996E-23</v>
      </c>
      <c r="BZ346">
        <v>0.7485309</v>
      </c>
      <c r="CA346">
        <v>27.44416</v>
      </c>
      <c r="CB346" s="1">
        <v>3.2588480000000001E-20</v>
      </c>
      <c r="CC346" s="1">
        <v>6.832616E-18</v>
      </c>
      <c r="CD346">
        <v>0.74603739999999996</v>
      </c>
      <c r="CE346">
        <v>27.648530000000001</v>
      </c>
      <c r="CF346" s="1">
        <v>8.624015E-13</v>
      </c>
      <c r="CG346" s="1">
        <v>1.5659880000000001E-10</v>
      </c>
      <c r="CH346">
        <v>0.74347180000000002</v>
      </c>
      <c r="CI346">
        <v>27.477260000000001</v>
      </c>
      <c r="CJ346" s="1">
        <v>4.0132689999999998E-9</v>
      </c>
      <c r="CK346" s="1">
        <v>7.5612790000000004E-7</v>
      </c>
      <c r="CL346">
        <v>0.74089930000000004</v>
      </c>
      <c r="CM346">
        <v>27.225899999999999</v>
      </c>
      <c r="CN346" s="1">
        <v>2.0036070000000002E-6</v>
      </c>
      <c r="CO346" s="1">
        <v>3.8646950000000002E-4</v>
      </c>
      <c r="CP346">
        <v>0.73817750000000004</v>
      </c>
      <c r="CQ346">
        <v>27.114560000000001</v>
      </c>
      <c r="CR346" s="1">
        <v>2.474032E-4</v>
      </c>
      <c r="CS346" s="1">
        <v>4.866036E-2</v>
      </c>
      <c r="CT346">
        <v>0.73526360000000002</v>
      </c>
      <c r="CU346">
        <v>27.280519999999999</v>
      </c>
      <c r="CV346" s="1">
        <v>1.0703910000000001E-2</v>
      </c>
      <c r="CW346" s="1">
        <v>2.142493</v>
      </c>
      <c r="CX346">
        <v>0.73204069999999999</v>
      </c>
      <c r="CY346">
        <v>27.2956</v>
      </c>
      <c r="CZ346" s="1">
        <v>0.19902829999999999</v>
      </c>
      <c r="DA346" s="1">
        <v>40.438920000000003</v>
      </c>
      <c r="DB346">
        <v>0.72843089999999999</v>
      </c>
      <c r="DC346">
        <v>27.542680000000001</v>
      </c>
      <c r="DD346" s="1">
        <v>1.8258760000000001</v>
      </c>
      <c r="DE346" s="1">
        <v>376.6447</v>
      </c>
      <c r="DF346">
        <v>0.72437799999999997</v>
      </c>
      <c r="DG346">
        <v>27.825620000000001</v>
      </c>
      <c r="DH346" s="1">
        <v>9.1892300000000002</v>
      </c>
      <c r="DI346">
        <v>1922.626</v>
      </c>
      <c r="DJ346">
        <v>0.71965230000000002</v>
      </c>
      <c r="DK346">
        <v>27.927620000000001</v>
      </c>
      <c r="DL346" s="1">
        <v>27.5749</v>
      </c>
      <c r="DM346">
        <v>5851.067</v>
      </c>
      <c r="DN346">
        <v>0.7146304</v>
      </c>
      <c r="DO346">
        <v>27.79599</v>
      </c>
      <c r="DP346">
        <v>52.924979999999998</v>
      </c>
      <c r="DQ346">
        <v>11378.53</v>
      </c>
      <c r="DR346">
        <v>0.70900790000000002</v>
      </c>
      <c r="DS346">
        <v>27.700189999999999</v>
      </c>
      <c r="DT346">
        <v>68.841650000000001</v>
      </c>
      <c r="DU346">
        <v>15001.96</v>
      </c>
      <c r="DV346">
        <v>0.70367840000000004</v>
      </c>
      <c r="DW346">
        <v>27.72662</v>
      </c>
      <c r="DX346">
        <v>63.943730000000002</v>
      </c>
      <c r="DY346">
        <v>14109.55</v>
      </c>
      <c r="DZ346">
        <v>0.69877869999999997</v>
      </c>
      <c r="EA346">
        <v>28.119980000000002</v>
      </c>
      <c r="EB346">
        <v>44.217820000000003</v>
      </c>
      <c r="EC346">
        <v>9866.6470000000008</v>
      </c>
      <c r="ED346">
        <v>0.69330429999999998</v>
      </c>
      <c r="EE346">
        <v>28.690079999999998</v>
      </c>
      <c r="EF346">
        <v>23.65108</v>
      </c>
      <c r="EG346">
        <v>5339.5839999999998</v>
      </c>
      <c r="EH346">
        <v>0.68769279999999999</v>
      </c>
      <c r="EI346">
        <v>29.30988</v>
      </c>
      <c r="EJ346">
        <v>10.16564</v>
      </c>
      <c r="EK346">
        <v>2320.6210000000001</v>
      </c>
      <c r="EL346">
        <v>0.68199759999999998</v>
      </c>
      <c r="EM346">
        <v>29.823799999999999</v>
      </c>
      <c r="EN346">
        <v>3.6349860000000001</v>
      </c>
      <c r="EO346">
        <v>838.8904</v>
      </c>
      <c r="EP346">
        <v>0.67638390000000004</v>
      </c>
      <c r="EQ346">
        <v>29.974460000000001</v>
      </c>
      <c r="ER346">
        <v>1.1335379999999999</v>
      </c>
      <c r="ES346">
        <v>264.14920000000001</v>
      </c>
      <c r="ET346">
        <v>0.67064970000000002</v>
      </c>
      <c r="EU346">
        <v>29.713329999999999</v>
      </c>
      <c r="EV346">
        <v>0.341526</v>
      </c>
      <c r="EW346">
        <v>80.112870000000001</v>
      </c>
      <c r="EX346">
        <v>0.66515590000000002</v>
      </c>
      <c r="EY346">
        <v>29.411480000000001</v>
      </c>
      <c r="EZ346">
        <v>0.12713379999999999</v>
      </c>
      <c r="FA346">
        <v>29.819310000000002</v>
      </c>
      <c r="FB346">
        <v>0.65953930000000005</v>
      </c>
      <c r="FC346">
        <v>29.229410000000001</v>
      </c>
      <c r="FD346">
        <v>7.6101719999999998E-2</v>
      </c>
      <c r="FE346">
        <v>17.80414</v>
      </c>
      <c r="FF346">
        <v>0.65405709999999995</v>
      </c>
      <c r="FG346">
        <v>29.32827</v>
      </c>
      <c r="FH346">
        <v>6.4585310000000007E-2</v>
      </c>
      <c r="FI346">
        <v>15.15531</v>
      </c>
      <c r="FJ346">
        <v>0.64845319999999995</v>
      </c>
      <c r="FK346">
        <v>29.426770000000001</v>
      </c>
      <c r="FL346">
        <v>6.0644469999999999E-2</v>
      </c>
      <c r="FM346">
        <v>14.32681</v>
      </c>
      <c r="FN346">
        <v>0.64329559999999997</v>
      </c>
      <c r="FO346">
        <v>29.48433</v>
      </c>
      <c r="FP346">
        <v>5.7249889999999998E-2</v>
      </c>
      <c r="FQ346">
        <v>13.62049</v>
      </c>
      <c r="FR346">
        <v>0.63809530000000003</v>
      </c>
      <c r="FS346">
        <v>29.2742</v>
      </c>
      <c r="FT346">
        <v>5.3298930000000001E-2</v>
      </c>
      <c r="FU346">
        <v>12.77359</v>
      </c>
      <c r="FV346">
        <v>0.63276549999999998</v>
      </c>
      <c r="FW346">
        <v>28.912569999999999</v>
      </c>
      <c r="FX346">
        <v>4.8994620000000003E-2</v>
      </c>
      <c r="FY346">
        <v>11.829929999999999</v>
      </c>
      <c r="FZ346">
        <v>0.62720730000000002</v>
      </c>
      <c r="GA346">
        <v>28.42475</v>
      </c>
      <c r="GB346">
        <v>4.4640159999999998E-2</v>
      </c>
      <c r="GC346">
        <v>10.86382</v>
      </c>
      <c r="GD346">
        <v>0.6216488</v>
      </c>
      <c r="GE346">
        <v>27.92192</v>
      </c>
      <c r="GF346" s="1">
        <v>4.0472790000000002E-2</v>
      </c>
      <c r="GG346">
        <v>9.9274509999999996</v>
      </c>
      <c r="GH346">
        <v>0.61586490000000005</v>
      </c>
      <c r="GI346">
        <v>27.687560000000001</v>
      </c>
      <c r="GJ346" s="1">
        <v>3.6593470000000003E-2</v>
      </c>
      <c r="GK346">
        <v>9.0495079999999994</v>
      </c>
      <c r="GL346">
        <v>0.61032989999999998</v>
      </c>
      <c r="GM346">
        <v>27.959330000000001</v>
      </c>
      <c r="GN346" s="1">
        <v>3.303917E-2</v>
      </c>
      <c r="GO346">
        <v>8.2364680000000003</v>
      </c>
      <c r="GP346">
        <v>0.60449269999999999</v>
      </c>
      <c r="GQ346">
        <v>28.564409999999999</v>
      </c>
      <c r="GR346" s="1">
        <v>2.9811509999999999E-2</v>
      </c>
      <c r="GS346">
        <v>7.4945009999999996</v>
      </c>
      <c r="GT346">
        <v>0.59862859999999996</v>
      </c>
      <c r="GU346">
        <v>29.37698</v>
      </c>
      <c r="GV346" s="1">
        <v>2.6927820000000002E-2</v>
      </c>
      <c r="GW346">
        <v>6.8276310000000002</v>
      </c>
      <c r="GX346">
        <v>0.59259669999999998</v>
      </c>
      <c r="GY346">
        <v>30.03079</v>
      </c>
      <c r="GZ346" s="1">
        <v>2.4321880000000001E-2</v>
      </c>
      <c r="HA346">
        <v>6.2239899999999997</v>
      </c>
      <c r="HB346">
        <v>0.58652110000000002</v>
      </c>
      <c r="HC346">
        <v>30.314579999999999</v>
      </c>
      <c r="HD346" s="1">
        <v>2.197178E-2</v>
      </c>
      <c r="HE346">
        <v>5.6770719999999999</v>
      </c>
      <c r="HF346">
        <v>0.58045999999999998</v>
      </c>
      <c r="HG346">
        <v>30.07132</v>
      </c>
      <c r="HH346" s="1">
        <v>1.984702E-2</v>
      </c>
      <c r="HI346">
        <v>5.1789750000000003</v>
      </c>
      <c r="HJ346">
        <v>0.5744572</v>
      </c>
      <c r="HK346">
        <v>29.55255</v>
      </c>
      <c r="HL346" s="1">
        <v>1.7923290000000001E-2</v>
      </c>
      <c r="HM346">
        <v>4.7246569999999997</v>
      </c>
      <c r="HN346">
        <v>0.5688936</v>
      </c>
      <c r="HO346">
        <v>29.017250000000001</v>
      </c>
      <c r="HP346" s="1">
        <v>1.6202459999999998E-2</v>
      </c>
      <c r="HQ346">
        <v>4.3126769999999999</v>
      </c>
      <c r="HR346">
        <v>0.56374630000000003</v>
      </c>
      <c r="HS346">
        <v>28.854859999999999</v>
      </c>
      <c r="HT346" s="1">
        <v>1.4654220000000001E-2</v>
      </c>
      <c r="HU346">
        <v>3.936105</v>
      </c>
      <c r="HV346">
        <v>0.55908590000000002</v>
      </c>
      <c r="HW346">
        <v>29.033999999999999</v>
      </c>
      <c r="HX346" s="1">
        <v>1.325727E-2</v>
      </c>
      <c r="HY346">
        <v>3.5908660000000001</v>
      </c>
      <c r="HZ346">
        <v>0.5548961</v>
      </c>
      <c r="IA346">
        <v>29.300879999999999</v>
      </c>
      <c r="IB346" s="1">
        <v>1.199477E-2</v>
      </c>
      <c r="IC346">
        <v>3.2737180000000001</v>
      </c>
      <c r="ID346">
        <v>0.5512205</v>
      </c>
      <c r="IE346">
        <v>29.642589999999998</v>
      </c>
      <c r="IF346" s="1">
        <v>1.0849060000000001E-2</v>
      </c>
      <c r="IG346">
        <v>2.9814219999999998</v>
      </c>
      <c r="IH346">
        <v>0.54801639999999996</v>
      </c>
      <c r="II346">
        <v>29.712070000000001</v>
      </c>
      <c r="IJ346" s="1">
        <v>9.8044410000000005E-3</v>
      </c>
      <c r="IK346">
        <v>2.710823</v>
      </c>
      <c r="IL346">
        <v>0.54528149999999997</v>
      </c>
      <c r="IM346">
        <v>29.50938</v>
      </c>
      <c r="IN346" s="1">
        <v>8.8491139999999999E-3</v>
      </c>
      <c r="IO346">
        <v>2.459422</v>
      </c>
      <c r="IP346">
        <v>0.54301630000000001</v>
      </c>
      <c r="IQ346">
        <v>29.077950000000001</v>
      </c>
      <c r="IR346" s="1">
        <v>7.969795E-3</v>
      </c>
      <c r="IS346">
        <v>2.2247479999999999</v>
      </c>
      <c r="IT346">
        <v>0.54110290000000005</v>
      </c>
      <c r="IU346">
        <v>28.714369999999999</v>
      </c>
      <c r="IV346" s="1">
        <v>7.1554219999999998E-3</v>
      </c>
      <c r="IW346">
        <v>2.0048349999999999</v>
      </c>
      <c r="IX346">
        <v>0.5395508</v>
      </c>
      <c r="IY346">
        <v>29.018409999999999</v>
      </c>
      <c r="IZ346" s="1">
        <v>6.395263E-3</v>
      </c>
      <c r="JA346">
        <v>1.79758</v>
      </c>
      <c r="JB346">
        <v>0.53827480000000005</v>
      </c>
      <c r="JC346">
        <v>29.6524</v>
      </c>
      <c r="JD346" s="1">
        <v>5.6818479999999998E-3</v>
      </c>
      <c r="JE346">
        <v>1.6011169999999999</v>
      </c>
      <c r="JF346">
        <v>0.53723600000000005</v>
      </c>
      <c r="JG346">
        <v>30.519200000000001</v>
      </c>
      <c r="JH346" s="1">
        <v>5.0027969999999998E-3</v>
      </c>
      <c r="JI346">
        <v>1.4129560000000001</v>
      </c>
      <c r="JJ346">
        <v>0.53640310000000002</v>
      </c>
      <c r="JK346">
        <v>31.130410000000001</v>
      </c>
      <c r="JL346" s="1">
        <v>4.3469720000000002E-3</v>
      </c>
      <c r="JM346">
        <v>1.2301599999999999</v>
      </c>
      <c r="JN346">
        <v>0.53572889999999995</v>
      </c>
      <c r="JO346">
        <v>31.456289999999999</v>
      </c>
      <c r="JP346" s="1">
        <v>3.709777E-3</v>
      </c>
      <c r="JQ346">
        <v>1.051639</v>
      </c>
      <c r="JR346">
        <v>0.53516940000000002</v>
      </c>
      <c r="JS346">
        <v>31.325749999999999</v>
      </c>
      <c r="JT346" s="1">
        <v>3.099521E-3</v>
      </c>
      <c r="JU346">
        <v>0.88000279999999997</v>
      </c>
      <c r="JV346">
        <v>0.53468720000000003</v>
      </c>
      <c r="JW346">
        <v>30.889520000000001</v>
      </c>
      <c r="JX346" s="1">
        <v>2.5386409999999999E-3</v>
      </c>
      <c r="JY346">
        <v>0.7216709</v>
      </c>
      <c r="JZ346">
        <v>0.53425040000000001</v>
      </c>
      <c r="KA346">
        <v>30.320910000000001</v>
      </c>
      <c r="KB346" s="1">
        <v>2.0526749999999999E-3</v>
      </c>
      <c r="KC346">
        <v>0.58407560000000003</v>
      </c>
      <c r="KD346">
        <v>0.53387030000000002</v>
      </c>
      <c r="KE346">
        <v>30.16817</v>
      </c>
      <c r="KF346" s="1">
        <v>1.65895E-3</v>
      </c>
      <c r="KG346">
        <v>0.47230460000000002</v>
      </c>
      <c r="KH346">
        <v>0.53346680000000002</v>
      </c>
      <c r="KI346">
        <v>30.190519999999999</v>
      </c>
      <c r="KJ346" s="1">
        <v>1.3597500000000001E-3</v>
      </c>
      <c r="KK346">
        <v>0.3871232</v>
      </c>
      <c r="KL346">
        <v>0.53308199999999994</v>
      </c>
      <c r="KM346">
        <v>30.449549999999999</v>
      </c>
      <c r="KN346" s="1">
        <v>1.142417E-3</v>
      </c>
      <c r="KO346">
        <v>0.32521290000000003</v>
      </c>
      <c r="KP346">
        <v>0.5326803</v>
      </c>
      <c r="KQ346">
        <v>30.794409999999999</v>
      </c>
      <c r="KR346" s="1">
        <v>9.878357999999999E-4</v>
      </c>
      <c r="KS346">
        <v>0.28115479999999998</v>
      </c>
      <c r="KT346">
        <v>0.53228350000000002</v>
      </c>
      <c r="KU346">
        <v>30.81391</v>
      </c>
      <c r="KV346" s="1">
        <v>8.7603300000000002E-4</v>
      </c>
      <c r="KW346">
        <v>0.24934290000000001</v>
      </c>
      <c r="KX346">
        <v>0.53187459999999998</v>
      </c>
      <c r="KY346">
        <v>30.624110000000002</v>
      </c>
      <c r="KZ346" s="1">
        <v>7.9171950000000004E-4</v>
      </c>
      <c r="LA346">
        <v>0.22539000000000001</v>
      </c>
      <c r="LB346">
        <v>0.53143530000000005</v>
      </c>
      <c r="LC346">
        <v>30.15324</v>
      </c>
      <c r="LD346" s="1">
        <v>7.2489739999999998E-4</v>
      </c>
      <c r="LE346">
        <v>0.20644879999999999</v>
      </c>
      <c r="LF346">
        <v>0.53102700000000003</v>
      </c>
      <c r="LG346">
        <v>29.67652</v>
      </c>
      <c r="LH346" s="1">
        <v>6.7022190000000001E-4</v>
      </c>
      <c r="LI346">
        <v>0.1909467</v>
      </c>
      <c r="LJ346">
        <v>0.53057569999999998</v>
      </c>
      <c r="LK346">
        <v>29.60622</v>
      </c>
      <c r="LL346" s="1">
        <v>6.2467510000000003E-4</v>
      </c>
      <c r="LM346">
        <v>0.1780622</v>
      </c>
      <c r="LN346">
        <v>0.53012110000000001</v>
      </c>
      <c r="LO346">
        <v>29.790690000000001</v>
      </c>
      <c r="LP346" s="1">
        <v>5.8657200000000005E-4</v>
      </c>
      <c r="LQ346">
        <v>0.16729920000000001</v>
      </c>
      <c r="LR346">
        <v>0.52968559999999998</v>
      </c>
      <c r="LS346">
        <v>30.265699999999999</v>
      </c>
      <c r="LT346" s="1">
        <v>5.5455589999999996E-4</v>
      </c>
      <c r="LU346">
        <v>0.15825310000000001</v>
      </c>
      <c r="LV346">
        <v>0.52922530000000001</v>
      </c>
      <c r="LW346">
        <v>30.763359999999999</v>
      </c>
      <c r="LX346" s="1">
        <v>5.2744450000000002E-4</v>
      </c>
      <c r="LY346">
        <v>0.1506007</v>
      </c>
      <c r="LZ346">
        <v>0.52880660000000002</v>
      </c>
      <c r="MA346">
        <v>31.092230000000001</v>
      </c>
      <c r="MB346" s="1">
        <v>5.0356040000000004E-4</v>
      </c>
      <c r="MC346">
        <v>0.14405899999999999</v>
      </c>
      <c r="MD346">
        <v>0.52837509999999999</v>
      </c>
      <c r="ME346">
        <v>31.04176</v>
      </c>
      <c r="MF346" s="1">
        <v>4.816644E-4</v>
      </c>
      <c r="MG346">
        <v>0.1383644</v>
      </c>
      <c r="MH346">
        <v>0.52797510000000003</v>
      </c>
      <c r="MI346">
        <v>30.697610000000001</v>
      </c>
      <c r="MJ346" s="1">
        <v>4.6207719999999999E-4</v>
      </c>
      <c r="MK346">
        <v>0.1332615</v>
      </c>
      <c r="ML346">
        <v>0.52763479999999996</v>
      </c>
      <c r="MM346">
        <v>30.196370000000002</v>
      </c>
      <c r="MN346" s="1">
        <v>4.438949E-4</v>
      </c>
      <c r="MO346">
        <v>0.1284911</v>
      </c>
      <c r="MP346">
        <v>0.52730889999999997</v>
      </c>
      <c r="MQ346">
        <v>30.104410000000001</v>
      </c>
      <c r="MR346" s="1">
        <v>4.2636859999999998E-4</v>
      </c>
      <c r="MS346">
        <v>0.1238571</v>
      </c>
      <c r="MT346">
        <v>0.52703089999999997</v>
      </c>
      <c r="MU346">
        <v>29.928129999999999</v>
      </c>
      <c r="MV346" s="1">
        <v>4.0909889999999997E-4</v>
      </c>
      <c r="MW346">
        <v>0.1192452</v>
      </c>
      <c r="MX346">
        <v>0.52678210000000003</v>
      </c>
      <c r="MY346">
        <v>29.87745</v>
      </c>
      <c r="MZ346" s="1">
        <v>3.9197E-4</v>
      </c>
      <c r="NA346">
        <v>0.11461</v>
      </c>
      <c r="NB346">
        <v>0.52655920000000001</v>
      </c>
      <c r="NC346">
        <v>29.74213</v>
      </c>
      <c r="ND346" s="1">
        <v>3.7500009999999999E-4</v>
      </c>
      <c r="NE346">
        <v>0.109971</v>
      </c>
      <c r="NF346">
        <v>0.52634179999999997</v>
      </c>
      <c r="NG346">
        <v>29.667000000000002</v>
      </c>
      <c r="NH346" s="1">
        <v>3.5827949999999998E-4</v>
      </c>
      <c r="NI346">
        <v>0.1053675</v>
      </c>
      <c r="NJ346">
        <v>0.5261557</v>
      </c>
      <c r="NK346">
        <v>29.55716</v>
      </c>
      <c r="NL346" s="1">
        <v>3.4196420000000001E-4</v>
      </c>
      <c r="NM346">
        <v>0.10084220000000001</v>
      </c>
      <c r="NN346">
        <v>0.52600449999999999</v>
      </c>
      <c r="NO346">
        <v>29.237300000000001</v>
      </c>
      <c r="NP346" s="1">
        <v>3.2617470000000001E-4</v>
      </c>
      <c r="NQ346">
        <v>9.6425460000000005E-2</v>
      </c>
      <c r="NR346">
        <v>0.52587070000000002</v>
      </c>
      <c r="NS346">
        <v>28.81775</v>
      </c>
      <c r="NT346" s="1">
        <v>3.1099490000000002E-4</v>
      </c>
      <c r="NU346">
        <v>9.2154440000000004E-2</v>
      </c>
      <c r="NV346">
        <v>0.52574500000000002</v>
      </c>
      <c r="NW346">
        <v>28.982669999999999</v>
      </c>
      <c r="NX346" s="1">
        <v>2.9649450000000002E-4</v>
      </c>
      <c r="NY346">
        <v>8.8050569999999995E-2</v>
      </c>
      <c r="NZ346">
        <v>0.52564409999999995</v>
      </c>
      <c r="OA346">
        <v>29.38456</v>
      </c>
      <c r="OB346" s="1">
        <v>2.82704E-4</v>
      </c>
      <c r="OC346">
        <v>8.4130430000000006E-2</v>
      </c>
      <c r="OD346">
        <v>0.52555669999999999</v>
      </c>
      <c r="OE346">
        <v>29.865819999999999</v>
      </c>
      <c r="OF346" s="1">
        <v>2.6951260000000001E-4</v>
      </c>
      <c r="OG346">
        <v>8.0370800000000006E-2</v>
      </c>
      <c r="OH346">
        <v>0.52547619999999995</v>
      </c>
      <c r="OI346">
        <v>30.322489999999998</v>
      </c>
      <c r="OJ346" s="1">
        <v>2.5682800000000002E-4</v>
      </c>
      <c r="OK346">
        <v>7.6737070000000004E-2</v>
      </c>
    </row>
    <row r="347" spans="1:401" x14ac:dyDescent="0.35">
      <c r="A347">
        <v>353</v>
      </c>
      <c r="B347" t="s">
        <v>4</v>
      </c>
      <c r="C347" t="s">
        <v>181</v>
      </c>
      <c r="D347" t="s">
        <v>353</v>
      </c>
      <c r="E347">
        <v>671.90419999999995</v>
      </c>
      <c r="F347">
        <v>1.3578650000000001</v>
      </c>
      <c r="G347">
        <v>25.194299999999998</v>
      </c>
      <c r="H347">
        <v>0</v>
      </c>
      <c r="I347">
        <v>0</v>
      </c>
      <c r="J347">
        <v>1.3521430000000001</v>
      </c>
      <c r="K347">
        <v>25.245950000000001</v>
      </c>
      <c r="L347">
        <v>0</v>
      </c>
      <c r="M347">
        <v>0</v>
      </c>
      <c r="N347">
        <v>1.3463860000000001</v>
      </c>
      <c r="O347">
        <v>25.394659999999998</v>
      </c>
      <c r="P347">
        <v>0</v>
      </c>
      <c r="Q347">
        <v>0</v>
      </c>
      <c r="R347">
        <v>1.3406940000000001</v>
      </c>
      <c r="S347">
        <v>25.478829999999999</v>
      </c>
      <c r="T347">
        <v>0</v>
      </c>
      <c r="U347">
        <v>0</v>
      </c>
      <c r="V347">
        <v>1.3351109999999999</v>
      </c>
      <c r="W347">
        <v>25.284500000000001</v>
      </c>
      <c r="X347">
        <v>0</v>
      </c>
      <c r="Y347">
        <v>0</v>
      </c>
      <c r="Z347">
        <v>1.3293429999999999</v>
      </c>
      <c r="AA347">
        <v>24.990100000000002</v>
      </c>
      <c r="AB347">
        <v>0</v>
      </c>
      <c r="AC347">
        <v>0</v>
      </c>
      <c r="AD347">
        <v>1.323664</v>
      </c>
      <c r="AE347">
        <v>24.69304</v>
      </c>
      <c r="AF347">
        <v>0</v>
      </c>
      <c r="AG347">
        <v>0</v>
      </c>
      <c r="AH347">
        <v>1.318012</v>
      </c>
      <c r="AI347">
        <v>24.72437</v>
      </c>
      <c r="AJ347">
        <v>0</v>
      </c>
      <c r="AK347">
        <v>0</v>
      </c>
      <c r="AL347">
        <v>1.3125249999999999</v>
      </c>
      <c r="AM347">
        <v>24.983180000000001</v>
      </c>
      <c r="AN347">
        <v>0</v>
      </c>
      <c r="AO347">
        <v>0</v>
      </c>
      <c r="AP347">
        <v>1.3071349999999999</v>
      </c>
      <c r="AQ347">
        <v>25.43676</v>
      </c>
      <c r="AR347">
        <v>0</v>
      </c>
      <c r="AS347">
        <v>0</v>
      </c>
      <c r="AT347">
        <v>1.3018050000000001</v>
      </c>
      <c r="AU347">
        <v>25.870249999999999</v>
      </c>
      <c r="AV347">
        <v>0</v>
      </c>
      <c r="AW347">
        <v>0</v>
      </c>
      <c r="AX347">
        <v>1.296392</v>
      </c>
      <c r="AY347">
        <v>26.04692</v>
      </c>
      <c r="AZ347">
        <v>0</v>
      </c>
      <c r="BA347">
        <v>0</v>
      </c>
      <c r="BB347">
        <v>1.2905629999999999</v>
      </c>
      <c r="BC347">
        <v>26.018419999999999</v>
      </c>
      <c r="BD347">
        <v>0</v>
      </c>
      <c r="BE347">
        <v>0</v>
      </c>
      <c r="BF347">
        <v>1.284168</v>
      </c>
      <c r="BG347">
        <v>25.835190000000001</v>
      </c>
      <c r="BH347">
        <v>0</v>
      </c>
      <c r="BI347">
        <v>0</v>
      </c>
      <c r="BJ347">
        <v>1.277512</v>
      </c>
      <c r="BK347">
        <v>25.746729999999999</v>
      </c>
      <c r="BL347">
        <v>0</v>
      </c>
      <c r="BM347">
        <v>0</v>
      </c>
      <c r="BN347">
        <v>1.2709330000000001</v>
      </c>
      <c r="BO347">
        <v>26.055029999999999</v>
      </c>
      <c r="BP347">
        <v>0</v>
      </c>
      <c r="BQ347">
        <v>0</v>
      </c>
      <c r="BR347">
        <v>1.2646580000000001</v>
      </c>
      <c r="BS347">
        <v>26.50545</v>
      </c>
      <c r="BT347">
        <v>1.543457E-37</v>
      </c>
      <c r="BU347">
        <v>1.572719E-35</v>
      </c>
      <c r="BV347">
        <v>1.2587280000000001</v>
      </c>
      <c r="BW347">
        <v>27.013850000000001</v>
      </c>
      <c r="BX347">
        <v>2.6223069999999998E-25</v>
      </c>
      <c r="BY347">
        <v>2.8625430000000001E-23</v>
      </c>
      <c r="BZ347">
        <v>1.2526269999999999</v>
      </c>
      <c r="CA347">
        <v>27.446829999999999</v>
      </c>
      <c r="CB347" s="1">
        <v>1.099832E-20</v>
      </c>
      <c r="CC347" s="1">
        <v>1.470509E-18</v>
      </c>
      <c r="CD347">
        <v>1.2463230000000001</v>
      </c>
      <c r="CE347">
        <v>27.63167</v>
      </c>
      <c r="CF347" s="1">
        <v>5.5616400000000001E-13</v>
      </c>
      <c r="CG347" s="1">
        <v>9.5283569999999999E-11</v>
      </c>
      <c r="CH347">
        <v>1.239841</v>
      </c>
      <c r="CI347">
        <v>27.486080000000001</v>
      </c>
      <c r="CJ347" s="1">
        <v>2.9312250000000001E-9</v>
      </c>
      <c r="CK347" s="1">
        <v>6.0830349999999995E-7</v>
      </c>
      <c r="CL347">
        <v>1.2333559999999999</v>
      </c>
      <c r="CM347">
        <v>27.251809999999999</v>
      </c>
      <c r="CN347" s="1">
        <v>1.5626840000000001E-6</v>
      </c>
      <c r="CO347" s="1">
        <v>3.5861379999999998E-4</v>
      </c>
      <c r="CP347">
        <v>1.2266269999999999</v>
      </c>
      <c r="CQ347">
        <v>27.156669999999998</v>
      </c>
      <c r="CR347" s="1">
        <v>2.0248179999999999E-4</v>
      </c>
      <c r="CS347" s="1">
        <v>5.0071730000000002E-2</v>
      </c>
      <c r="CT347">
        <v>1.2194309999999999</v>
      </c>
      <c r="CU347">
        <v>27.3322</v>
      </c>
      <c r="CV347" s="1">
        <v>9.1107359999999995E-3</v>
      </c>
      <c r="CW347" s="1">
        <v>2.408512</v>
      </c>
      <c r="CX347">
        <v>1.211527</v>
      </c>
      <c r="CY347">
        <v>27.322849999999999</v>
      </c>
      <c r="CZ347" s="1">
        <v>0.17519499999999999</v>
      </c>
      <c r="DA347" s="1">
        <v>49.207560000000001</v>
      </c>
      <c r="DB347">
        <v>1.202841</v>
      </c>
      <c r="DC347">
        <v>27.595790000000001</v>
      </c>
      <c r="DD347" s="1">
        <v>1.6553249999999999</v>
      </c>
      <c r="DE347" s="1">
        <v>492.7208</v>
      </c>
      <c r="DF347">
        <v>1.193225</v>
      </c>
      <c r="DG347">
        <v>27.840509999999998</v>
      </c>
      <c r="DH347" s="1">
        <v>8.5532509999999995</v>
      </c>
      <c r="DI347">
        <v>2689.7950000000001</v>
      </c>
      <c r="DJ347">
        <v>1.1823650000000001</v>
      </c>
      <c r="DK347">
        <v>27.92191</v>
      </c>
      <c r="DL347" s="1">
        <v>26.282979999999998</v>
      </c>
      <c r="DM347">
        <v>8713.2749999999996</v>
      </c>
      <c r="DN347">
        <v>1.170793</v>
      </c>
      <c r="DO347">
        <v>27.804010000000002</v>
      </c>
      <c r="DP347">
        <v>51.543529999999997</v>
      </c>
      <c r="DQ347">
        <v>17968.89</v>
      </c>
      <c r="DR347">
        <v>1.1580589999999999</v>
      </c>
      <c r="DS347">
        <v>27.701319999999999</v>
      </c>
      <c r="DT347">
        <v>68.38091</v>
      </c>
      <c r="DU347">
        <v>25028.42</v>
      </c>
      <c r="DV347">
        <v>1.1456740000000001</v>
      </c>
      <c r="DW347">
        <v>27.754960000000001</v>
      </c>
      <c r="DX347">
        <v>64.685959999999994</v>
      </c>
      <c r="DY347">
        <v>24783.4</v>
      </c>
      <c r="DZ347">
        <v>1.133567</v>
      </c>
      <c r="EA347">
        <v>28.178039999999999</v>
      </c>
      <c r="EB347">
        <v>45.489849999999997</v>
      </c>
      <c r="EC347">
        <v>18180.439999999999</v>
      </c>
      <c r="ED347">
        <v>1.120201</v>
      </c>
      <c r="EE347">
        <v>28.724920000000001</v>
      </c>
      <c r="EF347">
        <v>24.711089999999999</v>
      </c>
      <c r="EG347">
        <v>10282.780000000001</v>
      </c>
      <c r="EH347">
        <v>1.1062559999999999</v>
      </c>
      <c r="EI347">
        <v>29.339300000000001</v>
      </c>
      <c r="EJ347">
        <v>10.770630000000001</v>
      </c>
      <c r="EK347">
        <v>4650.8940000000002</v>
      </c>
      <c r="EL347">
        <v>1.092106</v>
      </c>
      <c r="EM347">
        <v>29.84272</v>
      </c>
      <c r="EN347">
        <v>3.8993090000000001</v>
      </c>
      <c r="EO347">
        <v>1741.761</v>
      </c>
      <c r="EP347">
        <v>1.0780400000000001</v>
      </c>
      <c r="EQ347">
        <v>29.960360000000001</v>
      </c>
      <c r="ER347">
        <v>1.2268600000000001</v>
      </c>
      <c r="ES347">
        <v>562.79949999999997</v>
      </c>
      <c r="ET347">
        <v>1.06369</v>
      </c>
      <c r="EU347">
        <v>29.714130000000001</v>
      </c>
      <c r="EV347">
        <v>0.36919689999999999</v>
      </c>
      <c r="EW347">
        <v>170.42320000000001</v>
      </c>
      <c r="EX347">
        <v>1.049242</v>
      </c>
      <c r="EY347">
        <v>29.43703</v>
      </c>
      <c r="EZ347">
        <v>0.13423769999999999</v>
      </c>
      <c r="FA347">
        <v>59.44802</v>
      </c>
      <c r="FB347">
        <v>1.0349600000000001</v>
      </c>
      <c r="FC347">
        <v>29.255189999999999</v>
      </c>
      <c r="FD347">
        <v>7.7720250000000005E-2</v>
      </c>
      <c r="FE347">
        <v>32.038159999999998</v>
      </c>
      <c r="FF347">
        <v>1.021183</v>
      </c>
      <c r="FG347">
        <v>29.395579999999999</v>
      </c>
      <c r="FH347">
        <v>6.4972360000000007E-2</v>
      </c>
      <c r="FI347">
        <v>25.888310000000001</v>
      </c>
      <c r="FJ347">
        <v>1.0073259999999999</v>
      </c>
      <c r="FK347">
        <v>29.46425</v>
      </c>
      <c r="FL347">
        <v>6.0841550000000001E-2</v>
      </c>
      <c r="FM347">
        <v>24.166119999999999</v>
      </c>
      <c r="FN347">
        <v>0.99397029999999997</v>
      </c>
      <c r="FO347">
        <v>29.525230000000001</v>
      </c>
      <c r="FP347">
        <v>5.7467989999999997E-2</v>
      </c>
      <c r="FQ347">
        <v>22.939029999999999</v>
      </c>
      <c r="FR347">
        <v>0.9805024</v>
      </c>
      <c r="FS347">
        <v>29.31973</v>
      </c>
      <c r="FT347">
        <v>5.3557790000000001E-2</v>
      </c>
      <c r="FU347">
        <v>21.51829</v>
      </c>
      <c r="FV347">
        <v>0.96693929999999995</v>
      </c>
      <c r="FW347">
        <v>28.956029999999998</v>
      </c>
      <c r="FX347">
        <v>4.9269279999999999E-2</v>
      </c>
      <c r="FY347">
        <v>19.91723</v>
      </c>
      <c r="FZ347">
        <v>0.95302180000000003</v>
      </c>
      <c r="GA347">
        <v>28.48115</v>
      </c>
      <c r="GB347">
        <v>4.4914629999999997E-2</v>
      </c>
      <c r="GC347">
        <v>18.269169999999999</v>
      </c>
      <c r="GD347">
        <v>0.93922749999999999</v>
      </c>
      <c r="GE347">
        <v>27.974589999999999</v>
      </c>
      <c r="GF347" s="1">
        <v>4.073363E-2</v>
      </c>
      <c r="GG347">
        <v>16.664380000000001</v>
      </c>
      <c r="GH347">
        <v>0.92511339999999997</v>
      </c>
      <c r="GI347">
        <v>27.74052</v>
      </c>
      <c r="GJ347" s="1">
        <v>3.6838030000000001E-2</v>
      </c>
      <c r="GK347">
        <v>15.16375</v>
      </c>
      <c r="GL347">
        <v>0.91124059999999996</v>
      </c>
      <c r="GM347">
        <v>28.0349</v>
      </c>
      <c r="GN347" s="1">
        <v>3.3263260000000003E-2</v>
      </c>
      <c r="GO347">
        <v>13.77684</v>
      </c>
      <c r="GP347">
        <v>0.89726530000000004</v>
      </c>
      <c r="GQ347">
        <v>28.600950000000001</v>
      </c>
      <c r="GR347" s="1">
        <v>3.0014809999999999E-2</v>
      </c>
      <c r="GS347">
        <v>12.50874</v>
      </c>
      <c r="GT347">
        <v>0.88346349999999996</v>
      </c>
      <c r="GU347">
        <v>29.396799999999999</v>
      </c>
      <c r="GV347" s="1">
        <v>2.711208E-2</v>
      </c>
      <c r="GW347">
        <v>11.37077</v>
      </c>
      <c r="GX347">
        <v>0.86979709999999999</v>
      </c>
      <c r="GY347">
        <v>30.03558</v>
      </c>
      <c r="GZ347">
        <v>2.448854E-2</v>
      </c>
      <c r="HA347">
        <v>10.34587</v>
      </c>
      <c r="HB347">
        <v>0.85642430000000003</v>
      </c>
      <c r="HC347">
        <v>30.30106</v>
      </c>
      <c r="HD347" s="1">
        <v>2.2123710000000001E-2</v>
      </c>
      <c r="HE347">
        <v>9.4207789999999996</v>
      </c>
      <c r="HF347">
        <v>0.84335380000000004</v>
      </c>
      <c r="HG347">
        <v>30.06146</v>
      </c>
      <c r="HH347" s="1">
        <v>1.9985670000000001E-2</v>
      </c>
      <c r="HI347">
        <v>8.5808230000000005</v>
      </c>
      <c r="HJ347">
        <v>0.83062999999999998</v>
      </c>
      <c r="HK347">
        <v>29.596969999999999</v>
      </c>
      <c r="HL347" s="1">
        <v>1.80495E-2</v>
      </c>
      <c r="HM347">
        <v>7.8164069999999999</v>
      </c>
      <c r="HN347">
        <v>0.81895260000000003</v>
      </c>
      <c r="HO347">
        <v>29.085540000000002</v>
      </c>
      <c r="HP347" s="1">
        <v>1.6317379999999999E-2</v>
      </c>
      <c r="HQ347">
        <v>7.125756</v>
      </c>
      <c r="HR347">
        <v>0.80829660000000003</v>
      </c>
      <c r="HS347">
        <v>28.951149999999998</v>
      </c>
      <c r="HT347" s="1">
        <v>1.475957E-2</v>
      </c>
      <c r="HU347">
        <v>6.4973780000000003</v>
      </c>
      <c r="HV347">
        <v>0.79879219999999995</v>
      </c>
      <c r="HW347">
        <v>29.11816</v>
      </c>
      <c r="HX347" s="1">
        <v>1.3353800000000001E-2</v>
      </c>
      <c r="HY347">
        <v>5.9231290000000003</v>
      </c>
      <c r="HZ347">
        <v>0.7904158</v>
      </c>
      <c r="IA347">
        <v>29.320709999999998</v>
      </c>
      <c r="IB347" s="1">
        <v>1.208365E-2</v>
      </c>
      <c r="IC347">
        <v>5.3972740000000003</v>
      </c>
      <c r="ID347">
        <v>0.7831245</v>
      </c>
      <c r="IE347">
        <v>29.648969999999998</v>
      </c>
      <c r="IF347" s="1">
        <v>1.093101E-2</v>
      </c>
      <c r="IG347">
        <v>4.9142570000000001</v>
      </c>
      <c r="IH347">
        <v>0.77690539999999997</v>
      </c>
      <c r="II347">
        <v>29.688880000000001</v>
      </c>
      <c r="IJ347" s="1">
        <v>9.8804789999999993E-3</v>
      </c>
      <c r="IK347">
        <v>4.4682380000000004</v>
      </c>
      <c r="IL347">
        <v>0.77164080000000002</v>
      </c>
      <c r="IM347">
        <v>29.490629999999999</v>
      </c>
      <c r="IN347" s="1">
        <v>8.9198530000000002E-3</v>
      </c>
      <c r="IO347">
        <v>4.0547339999999998</v>
      </c>
      <c r="IP347">
        <v>0.76727160000000005</v>
      </c>
      <c r="IQ347">
        <v>29.11422</v>
      </c>
      <c r="IR347" s="1">
        <v>8.0358249999999999E-3</v>
      </c>
      <c r="IS347">
        <v>3.6696330000000001</v>
      </c>
      <c r="IT347">
        <v>0.76369849999999995</v>
      </c>
      <c r="IU347">
        <v>28.799219999999998</v>
      </c>
      <c r="IV347" s="1">
        <v>7.2174969999999998E-3</v>
      </c>
      <c r="IW347">
        <v>3.30951</v>
      </c>
      <c r="IX347">
        <v>0.76077419999999996</v>
      </c>
      <c r="IY347">
        <v>29.161619999999999</v>
      </c>
      <c r="IZ347" s="1">
        <v>6.4537809999999996E-3</v>
      </c>
      <c r="JA347">
        <v>2.9707029999999999</v>
      </c>
      <c r="JB347">
        <v>0.7584495</v>
      </c>
      <c r="JC347">
        <v>29.746839999999999</v>
      </c>
      <c r="JD347" s="1">
        <v>5.7375430000000003E-3</v>
      </c>
      <c r="JE347">
        <v>2.6501450000000002</v>
      </c>
      <c r="JF347">
        <v>0.75655570000000005</v>
      </c>
      <c r="JG347">
        <v>30.549219999999998</v>
      </c>
      <c r="JH347" s="1">
        <v>5.0564060000000003E-3</v>
      </c>
      <c r="JI347">
        <v>2.3440479999999999</v>
      </c>
      <c r="JJ347">
        <v>0.75505699999999998</v>
      </c>
      <c r="JK347">
        <v>31.093810000000001</v>
      </c>
      <c r="JL347" s="1">
        <v>4.3992700000000003E-3</v>
      </c>
      <c r="JM347">
        <v>2.047682</v>
      </c>
      <c r="JN347">
        <v>0.75384859999999998</v>
      </c>
      <c r="JO347">
        <v>31.402629999999998</v>
      </c>
      <c r="JP347" s="1">
        <v>3.7607389999999999E-3</v>
      </c>
      <c r="JQ347">
        <v>1.7582979999999999</v>
      </c>
      <c r="JR347">
        <v>0.75284790000000001</v>
      </c>
      <c r="JS347">
        <v>31.285419999999998</v>
      </c>
      <c r="JT347" s="1">
        <v>3.1479400000000001E-3</v>
      </c>
      <c r="JU347">
        <v>1.478729</v>
      </c>
      <c r="JV347">
        <v>0.75198909999999997</v>
      </c>
      <c r="JW347">
        <v>30.930969999999999</v>
      </c>
      <c r="JX347" s="1">
        <v>2.5823479999999999E-3</v>
      </c>
      <c r="JY347">
        <v>1.218019</v>
      </c>
      <c r="JZ347">
        <v>0.75125489999999995</v>
      </c>
      <c r="KA347">
        <v>30.423349999999999</v>
      </c>
      <c r="KB347" s="1">
        <v>2.0896869999999998E-3</v>
      </c>
      <c r="KC347">
        <v>0.98821199999999998</v>
      </c>
      <c r="KD347">
        <v>0.75056460000000003</v>
      </c>
      <c r="KE347">
        <v>30.337990000000001</v>
      </c>
      <c r="KF347" s="1">
        <v>1.6882469999999999E-3</v>
      </c>
      <c r="KG347">
        <v>0.79859690000000005</v>
      </c>
      <c r="KH347">
        <v>0.74988529999999998</v>
      </c>
      <c r="KI347">
        <v>30.321490000000001</v>
      </c>
      <c r="KJ347" s="1">
        <v>1.3815870000000001E-3</v>
      </c>
      <c r="KK347">
        <v>0.65199479999999999</v>
      </c>
      <c r="KL347">
        <v>0.74923640000000002</v>
      </c>
      <c r="KM347">
        <v>30.534759999999999</v>
      </c>
      <c r="KN347" s="1">
        <v>1.1580939999999999E-3</v>
      </c>
      <c r="KO347">
        <v>0.54438750000000002</v>
      </c>
      <c r="KP347">
        <v>0.74856719999999999</v>
      </c>
      <c r="KQ347">
        <v>30.845690000000001</v>
      </c>
      <c r="KR347" s="1">
        <v>9.9900659999999997E-4</v>
      </c>
      <c r="KS347">
        <v>0.46755580000000002</v>
      </c>
      <c r="KT347">
        <v>0.7478726</v>
      </c>
      <c r="KU347">
        <v>30.804130000000001</v>
      </c>
      <c r="KV347" s="1">
        <v>8.8420950000000001E-4</v>
      </c>
      <c r="KW347">
        <v>0.41237980000000002</v>
      </c>
      <c r="KX347">
        <v>0.74714820000000004</v>
      </c>
      <c r="KY347">
        <v>30.615310000000001</v>
      </c>
      <c r="KZ347" s="1">
        <v>7.9800460000000004E-4</v>
      </c>
      <c r="LA347">
        <v>0.37130639999999998</v>
      </c>
      <c r="LB347">
        <v>0.74640640000000003</v>
      </c>
      <c r="LC347">
        <v>30.198599999999999</v>
      </c>
      <c r="LD347" s="1">
        <v>7.299435E-4</v>
      </c>
      <c r="LE347">
        <v>0.33915980000000001</v>
      </c>
      <c r="LF347">
        <v>0.74567689999999998</v>
      </c>
      <c r="LG347">
        <v>29.771519999999999</v>
      </c>
      <c r="LH347" s="1">
        <v>6.7439010000000001E-4</v>
      </c>
      <c r="LI347">
        <v>0.3130423</v>
      </c>
      <c r="LJ347">
        <v>0.74490400000000001</v>
      </c>
      <c r="LK347">
        <v>29.748809999999999</v>
      </c>
      <c r="LL347" s="1">
        <v>6.2815270000000001E-4</v>
      </c>
      <c r="LM347">
        <v>0.29139199999999998</v>
      </c>
      <c r="LN347">
        <v>0.7441295</v>
      </c>
      <c r="LO347">
        <v>29.89518</v>
      </c>
      <c r="LP347" s="1">
        <v>5.8948159999999998E-4</v>
      </c>
      <c r="LQ347">
        <v>0.27332089999999998</v>
      </c>
      <c r="LR347">
        <v>0.74336500000000005</v>
      </c>
      <c r="LS347">
        <v>30.319600000000001</v>
      </c>
      <c r="LT347" s="1">
        <v>5.5701060000000002E-4</v>
      </c>
      <c r="LU347">
        <v>0.25815850000000001</v>
      </c>
      <c r="LV347">
        <v>0.74259010000000003</v>
      </c>
      <c r="LW347">
        <v>30.766639999999999</v>
      </c>
      <c r="LX347" s="1">
        <v>5.2952589999999996E-4</v>
      </c>
      <c r="LY347">
        <v>0.24534739999999999</v>
      </c>
      <c r="LZ347">
        <v>0.74184600000000001</v>
      </c>
      <c r="MA347">
        <v>31.045870000000001</v>
      </c>
      <c r="MB347" s="1">
        <v>5.0534970000000001E-4</v>
      </c>
      <c r="MC347">
        <v>0.23443</v>
      </c>
      <c r="MD347">
        <v>0.7411295</v>
      </c>
      <c r="ME347">
        <v>30.98546</v>
      </c>
      <c r="MF347" s="1">
        <v>4.8323380000000001E-4</v>
      </c>
      <c r="MG347">
        <v>0.22496840000000001</v>
      </c>
      <c r="MH347">
        <v>0.74045810000000001</v>
      </c>
      <c r="MI347">
        <v>30.706060000000001</v>
      </c>
      <c r="MJ347" s="1">
        <v>4.634967E-4</v>
      </c>
      <c r="MK347">
        <v>0.2165559</v>
      </c>
      <c r="ML347">
        <v>0.73985529999999999</v>
      </c>
      <c r="MM347">
        <v>30.26802</v>
      </c>
      <c r="MN347" s="1">
        <v>4.4524259999999998E-4</v>
      </c>
      <c r="MO347">
        <v>0.20877329999999999</v>
      </c>
      <c r="MP347">
        <v>0.73931469999999999</v>
      </c>
      <c r="MQ347">
        <v>30.255279999999999</v>
      </c>
      <c r="MR347" s="1">
        <v>4.2768500000000002E-4</v>
      </c>
      <c r="MS347">
        <v>0.20127220000000001</v>
      </c>
      <c r="MT347">
        <v>0.7388439</v>
      </c>
      <c r="MU347">
        <v>30.015090000000001</v>
      </c>
      <c r="MV347" s="1">
        <v>4.1041580000000002E-4</v>
      </c>
      <c r="MW347">
        <v>0.1938424</v>
      </c>
      <c r="MX347">
        <v>0.73842509999999995</v>
      </c>
      <c r="MY347">
        <v>29.919350000000001</v>
      </c>
      <c r="MZ347" s="1">
        <v>3.9328669999999998E-4</v>
      </c>
      <c r="NA347">
        <v>0.18637980000000001</v>
      </c>
      <c r="NB347">
        <v>0.73808530000000006</v>
      </c>
      <c r="NC347">
        <v>29.77692</v>
      </c>
      <c r="ND347" s="1">
        <v>3.7631479999999999E-4</v>
      </c>
      <c r="NE347">
        <v>0.17890539999999999</v>
      </c>
      <c r="NF347">
        <v>0.73774589999999995</v>
      </c>
      <c r="NG347">
        <v>29.677060000000001</v>
      </c>
      <c r="NH347" s="1">
        <v>3.595707E-4</v>
      </c>
      <c r="NI347">
        <v>0.17147090000000001</v>
      </c>
      <c r="NJ347">
        <v>0.7374617</v>
      </c>
      <c r="NK347">
        <v>29.54757</v>
      </c>
      <c r="NL347" s="1">
        <v>3.4322749999999999E-4</v>
      </c>
      <c r="NM347">
        <v>0.1641552</v>
      </c>
      <c r="NN347">
        <v>0.73725969999999996</v>
      </c>
      <c r="NO347">
        <v>29.276820000000001</v>
      </c>
      <c r="NP347" s="1">
        <v>3.2740299999999998E-4</v>
      </c>
      <c r="NQ347">
        <v>0.15700330000000001</v>
      </c>
      <c r="NR347">
        <v>0.73707849999999997</v>
      </c>
      <c r="NS347">
        <v>28.890039999999999</v>
      </c>
      <c r="NT347" s="1">
        <v>3.1217639999999997E-4</v>
      </c>
      <c r="NU347">
        <v>0.15006920000000001</v>
      </c>
      <c r="NV347">
        <v>0.73694539999999997</v>
      </c>
      <c r="NW347">
        <v>29.121130000000001</v>
      </c>
      <c r="NX347" s="1">
        <v>2.9762510000000002E-4</v>
      </c>
      <c r="NY347">
        <v>0.14339730000000001</v>
      </c>
      <c r="NZ347">
        <v>0.73680349999999994</v>
      </c>
      <c r="OA347">
        <v>29.485009999999999</v>
      </c>
      <c r="OB347" s="1">
        <v>2.8378019999999998E-4</v>
      </c>
      <c r="OC347">
        <v>0.13701650000000001</v>
      </c>
      <c r="OD347">
        <v>0.73670570000000002</v>
      </c>
      <c r="OE347">
        <v>29.89725</v>
      </c>
      <c r="OF347" s="1">
        <v>2.7054740000000002E-4</v>
      </c>
      <c r="OG347">
        <v>0.13090489999999999</v>
      </c>
      <c r="OH347">
        <v>0.73661909999999997</v>
      </c>
      <c r="OI347">
        <v>30.338000000000001</v>
      </c>
      <c r="OJ347" s="1">
        <v>2.5783050000000002E-4</v>
      </c>
      <c r="OK347">
        <v>0.12501329999999999</v>
      </c>
    </row>
    <row r="348" spans="1:401" x14ac:dyDescent="0.35">
      <c r="A348">
        <v>354</v>
      </c>
      <c r="B348" t="s">
        <v>4</v>
      </c>
      <c r="C348" t="s">
        <v>181</v>
      </c>
      <c r="D348" t="s">
        <v>354</v>
      </c>
      <c r="E348">
        <v>945.40120000000002</v>
      </c>
      <c r="F348">
        <v>0.38524330000000001</v>
      </c>
      <c r="G348">
        <v>25.22522</v>
      </c>
      <c r="H348">
        <v>0</v>
      </c>
      <c r="I348">
        <v>0</v>
      </c>
      <c r="J348">
        <v>0.38433210000000001</v>
      </c>
      <c r="K348">
        <v>25.273700000000002</v>
      </c>
      <c r="L348">
        <v>0</v>
      </c>
      <c r="M348">
        <v>0</v>
      </c>
      <c r="N348">
        <v>0.38342349999999997</v>
      </c>
      <c r="O348">
        <v>25.414739999999998</v>
      </c>
      <c r="P348">
        <v>0</v>
      </c>
      <c r="Q348">
        <v>0</v>
      </c>
      <c r="R348">
        <v>0.38254630000000001</v>
      </c>
      <c r="S348">
        <v>25.480149999999998</v>
      </c>
      <c r="T348">
        <v>0</v>
      </c>
      <c r="U348">
        <v>0</v>
      </c>
      <c r="V348">
        <v>0.38169700000000001</v>
      </c>
      <c r="W348">
        <v>25.296420000000001</v>
      </c>
      <c r="X348">
        <v>0</v>
      </c>
      <c r="Y348">
        <v>0</v>
      </c>
      <c r="Z348">
        <v>0.38080839999999999</v>
      </c>
      <c r="AA348">
        <v>25.01144</v>
      </c>
      <c r="AB348">
        <v>0</v>
      </c>
      <c r="AC348">
        <v>0</v>
      </c>
      <c r="AD348">
        <v>0.37994660000000002</v>
      </c>
      <c r="AE348">
        <v>24.723579999999998</v>
      </c>
      <c r="AF348">
        <v>0</v>
      </c>
      <c r="AG348">
        <v>0</v>
      </c>
      <c r="AH348">
        <v>0.37907920000000001</v>
      </c>
      <c r="AI348">
        <v>24.77694</v>
      </c>
      <c r="AJ348">
        <v>0</v>
      </c>
      <c r="AK348">
        <v>0</v>
      </c>
      <c r="AL348">
        <v>0.37822169999999999</v>
      </c>
      <c r="AM348">
        <v>25.018170000000001</v>
      </c>
      <c r="AN348">
        <v>0</v>
      </c>
      <c r="AO348">
        <v>0</v>
      </c>
      <c r="AP348">
        <v>0.37736130000000001</v>
      </c>
      <c r="AQ348">
        <v>25.464680000000001</v>
      </c>
      <c r="AR348">
        <v>0</v>
      </c>
      <c r="AS348">
        <v>0</v>
      </c>
      <c r="AT348">
        <v>0.37655480000000002</v>
      </c>
      <c r="AU348">
        <v>25.88768</v>
      </c>
      <c r="AV348">
        <v>0</v>
      </c>
      <c r="AW348">
        <v>0</v>
      </c>
      <c r="AX348">
        <v>0.37576720000000002</v>
      </c>
      <c r="AY348">
        <v>26.048269999999999</v>
      </c>
      <c r="AZ348">
        <v>0</v>
      </c>
      <c r="BA348">
        <v>0</v>
      </c>
      <c r="BB348">
        <v>0.3748956</v>
      </c>
      <c r="BC348">
        <v>26.03566</v>
      </c>
      <c r="BD348">
        <v>0</v>
      </c>
      <c r="BE348">
        <v>0</v>
      </c>
      <c r="BF348">
        <v>0.37393120000000002</v>
      </c>
      <c r="BG348">
        <v>25.858000000000001</v>
      </c>
      <c r="BH348">
        <v>0</v>
      </c>
      <c r="BI348">
        <v>0</v>
      </c>
      <c r="BJ348">
        <v>0.37292910000000001</v>
      </c>
      <c r="BK348">
        <v>25.782689999999999</v>
      </c>
      <c r="BL348">
        <v>0</v>
      </c>
      <c r="BM348">
        <v>0</v>
      </c>
      <c r="BN348">
        <v>0.37193199999999998</v>
      </c>
      <c r="BO348">
        <v>26.101279999999999</v>
      </c>
      <c r="BP348">
        <v>0</v>
      </c>
      <c r="BQ348">
        <v>0</v>
      </c>
      <c r="BR348">
        <v>0.37096289999999998</v>
      </c>
      <c r="BS348">
        <v>26.53192</v>
      </c>
      <c r="BT348">
        <v>2.2793489999999999E-38</v>
      </c>
      <c r="BU348">
        <v>1.135889E-35</v>
      </c>
      <c r="BV348">
        <v>0.3700833</v>
      </c>
      <c r="BW348">
        <v>27.035689999999999</v>
      </c>
      <c r="BX348">
        <v>3.137581E-26</v>
      </c>
      <c r="BY348">
        <v>1.5661920000000001E-23</v>
      </c>
      <c r="BZ348">
        <v>0.3691759</v>
      </c>
      <c r="CA348">
        <v>27.45561</v>
      </c>
      <c r="CB348" s="1">
        <v>2.4410320000000002E-21</v>
      </c>
      <c r="CC348" s="1">
        <v>1.2153740000000001E-18</v>
      </c>
      <c r="CD348">
        <v>0.36819600000000002</v>
      </c>
      <c r="CE348">
        <v>27.624089999999999</v>
      </c>
      <c r="CF348" s="1">
        <v>1.298696E-13</v>
      </c>
      <c r="CG348" s="1">
        <v>6.4621149999999997E-11</v>
      </c>
      <c r="CH348">
        <v>0.36712109999999998</v>
      </c>
      <c r="CI348">
        <v>27.4922</v>
      </c>
      <c r="CJ348" s="1">
        <v>9.5914120000000003E-10</v>
      </c>
      <c r="CK348" s="1">
        <v>4.7843920000000005E-7</v>
      </c>
      <c r="CL348">
        <v>0.36601549999999999</v>
      </c>
      <c r="CM348">
        <v>27.26906</v>
      </c>
      <c r="CN348" s="1">
        <v>6.4141679999999997E-7</v>
      </c>
      <c r="CO348" s="1">
        <v>3.1379139999999998E-4</v>
      </c>
      <c r="CP348">
        <v>0.36486600000000002</v>
      </c>
      <c r="CQ348">
        <v>27.186889999999998</v>
      </c>
      <c r="CR348" s="1">
        <v>9.9199680000000004E-5</v>
      </c>
      <c r="CS348" s="1">
        <v>4.7896599999999998E-2</v>
      </c>
      <c r="CT348">
        <v>0.36359859999999999</v>
      </c>
      <c r="CU348">
        <v>27.368649999999999</v>
      </c>
      <c r="CV348" s="1">
        <v>5.1328429999999998E-3</v>
      </c>
      <c r="CW348" s="1">
        <v>2.474933</v>
      </c>
      <c r="CX348">
        <v>0.36220330000000001</v>
      </c>
      <c r="CY348">
        <v>27.342659999999999</v>
      </c>
      <c r="CZ348" s="1">
        <v>0.1110741</v>
      </c>
      <c r="DA348" s="1">
        <v>53.714759999999998</v>
      </c>
      <c r="DB348">
        <v>0.36064990000000002</v>
      </c>
      <c r="DC348">
        <v>27.635680000000001</v>
      </c>
      <c r="DD348" s="1">
        <v>1.1634</v>
      </c>
      <c r="DE348" s="1">
        <v>566.59199999999998</v>
      </c>
      <c r="DF348">
        <v>0.35889690000000002</v>
      </c>
      <c r="DG348">
        <v>27.857790000000001</v>
      </c>
      <c r="DH348" s="1">
        <v>6.5908870000000004</v>
      </c>
      <c r="DI348">
        <v>3236.971</v>
      </c>
      <c r="DJ348">
        <v>0.35688560000000003</v>
      </c>
      <c r="DK348">
        <v>27.92314</v>
      </c>
      <c r="DL348" s="1">
        <v>22.005299999999998</v>
      </c>
      <c r="DM348">
        <v>10911.09</v>
      </c>
      <c r="DN348">
        <v>0.35472870000000001</v>
      </c>
      <c r="DO348">
        <v>27.812239999999999</v>
      </c>
      <c r="DP348" s="1">
        <v>46.55518</v>
      </c>
      <c r="DQ348">
        <v>23302.85</v>
      </c>
      <c r="DR348">
        <v>0.3523213</v>
      </c>
      <c r="DS348">
        <v>27.706009999999999</v>
      </c>
      <c r="DT348">
        <v>66.189459999999997</v>
      </c>
      <c r="DU348">
        <v>33467.93</v>
      </c>
      <c r="DV348">
        <v>0.3501821</v>
      </c>
      <c r="DW348">
        <v>27.779540000000001</v>
      </c>
      <c r="DX348">
        <v>66.72851</v>
      </c>
      <c r="DY348">
        <v>34047.129999999997</v>
      </c>
      <c r="DZ348">
        <v>0.3483599</v>
      </c>
      <c r="EA348">
        <v>28.225850000000001</v>
      </c>
      <c r="EB348">
        <v>49.741849999999999</v>
      </c>
      <c r="EC348">
        <v>25578.01</v>
      </c>
      <c r="ED348">
        <v>0.34634280000000001</v>
      </c>
      <c r="EE348">
        <v>28.76183</v>
      </c>
      <c r="EF348">
        <v>28.49211</v>
      </c>
      <c r="EG348">
        <v>14766.31</v>
      </c>
      <c r="EH348">
        <v>0.34425309999999998</v>
      </c>
      <c r="EI348">
        <v>29.372959999999999</v>
      </c>
      <c r="EJ348">
        <v>13.019119999999999</v>
      </c>
      <c r="EK348">
        <v>6794.3329999999996</v>
      </c>
      <c r="EL348">
        <v>0.34215519999999999</v>
      </c>
      <c r="EM348">
        <v>29.86786</v>
      </c>
      <c r="EN348">
        <v>4.912776</v>
      </c>
      <c r="EO348">
        <v>2580.4250000000002</v>
      </c>
      <c r="EP348">
        <v>0.34003519999999998</v>
      </c>
      <c r="EQ348">
        <v>29.962150000000001</v>
      </c>
      <c r="ER348">
        <v>1.593529</v>
      </c>
      <c r="ES348">
        <v>841.48350000000005</v>
      </c>
      <c r="ET348">
        <v>0.33783010000000002</v>
      </c>
      <c r="EU348">
        <v>29.71885</v>
      </c>
      <c r="EV348">
        <v>0.48009489999999999</v>
      </c>
      <c r="EW348">
        <v>254.232</v>
      </c>
      <c r="EX348">
        <v>0.33553309999999997</v>
      </c>
      <c r="EY348">
        <v>29.452590000000001</v>
      </c>
      <c r="EZ348">
        <v>0.16313939999999999</v>
      </c>
      <c r="FA348">
        <v>86.158289999999994</v>
      </c>
      <c r="FB348">
        <v>0.3333158</v>
      </c>
      <c r="FC348">
        <v>29.27262</v>
      </c>
      <c r="FD348">
        <v>8.4322359999999999E-2</v>
      </c>
      <c r="FE348">
        <v>44.187620000000003</v>
      </c>
      <c r="FF348">
        <v>0.3311656</v>
      </c>
      <c r="FG348">
        <v>29.43844</v>
      </c>
      <c r="FH348">
        <v>6.6434759999999995E-2</v>
      </c>
      <c r="FI348">
        <v>34.684629999999999</v>
      </c>
      <c r="FJ348">
        <v>0.32906289999999999</v>
      </c>
      <c r="FK348">
        <v>29.489619999999999</v>
      </c>
      <c r="FL348">
        <v>6.1437510000000001E-2</v>
      </c>
      <c r="FM348">
        <v>32.09525</v>
      </c>
      <c r="FN348">
        <v>0.32724340000000002</v>
      </c>
      <c r="FO348">
        <v>29.553609999999999</v>
      </c>
      <c r="FP348">
        <v>5.8095420000000002E-2</v>
      </c>
      <c r="FQ348">
        <v>30.39179</v>
      </c>
      <c r="FR348">
        <v>0.32538349999999999</v>
      </c>
      <c r="FS348">
        <v>29.34638</v>
      </c>
      <c r="FT348">
        <v>5.4323209999999997E-2</v>
      </c>
      <c r="FU348">
        <v>28.46482</v>
      </c>
      <c r="FV348">
        <v>0.32347480000000001</v>
      </c>
      <c r="FW348">
        <v>28.97869</v>
      </c>
      <c r="FX348">
        <v>5.0095439999999998E-2</v>
      </c>
      <c r="FY348">
        <v>26.29372</v>
      </c>
      <c r="FZ348">
        <v>0.32144240000000002</v>
      </c>
      <c r="GA348">
        <v>28.509</v>
      </c>
      <c r="GB348">
        <v>4.5747919999999997E-2</v>
      </c>
      <c r="GC348">
        <v>24.059249999999999</v>
      </c>
      <c r="GD348">
        <v>0.31935599999999997</v>
      </c>
      <c r="GE348">
        <v>28.002279999999999</v>
      </c>
      <c r="GF348" s="1">
        <v>4.152662E-2</v>
      </c>
      <c r="GG348">
        <v>21.88222</v>
      </c>
      <c r="GH348">
        <v>0.31703890000000001</v>
      </c>
      <c r="GI348">
        <v>27.772880000000001</v>
      </c>
      <c r="GJ348" s="1">
        <v>3.7580080000000002E-2</v>
      </c>
      <c r="GK348">
        <v>19.8506</v>
      </c>
      <c r="GL348">
        <v>0.31471090000000002</v>
      </c>
      <c r="GM348">
        <v>28.081700000000001</v>
      </c>
      <c r="GN348">
        <v>3.3947610000000003E-2</v>
      </c>
      <c r="GO348">
        <v>17.973859999999998</v>
      </c>
      <c r="GP348">
        <v>0.31230550000000001</v>
      </c>
      <c r="GQ348">
        <v>28.633209999999998</v>
      </c>
      <c r="GR348" s="1">
        <v>3.0636199999999999E-2</v>
      </c>
      <c r="GS348">
        <v>16.26172</v>
      </c>
      <c r="GT348">
        <v>0.30983480000000002</v>
      </c>
      <c r="GU348">
        <v>29.417059999999999</v>
      </c>
      <c r="GV348" s="1">
        <v>2.7671660000000001E-2</v>
      </c>
      <c r="GW348">
        <v>14.72946</v>
      </c>
      <c r="GX348">
        <v>0.30717699999999998</v>
      </c>
      <c r="GY348">
        <v>30.043810000000001</v>
      </c>
      <c r="GZ348" s="1">
        <v>2.4993999999999999E-2</v>
      </c>
      <c r="HA348">
        <v>13.35927</v>
      </c>
      <c r="HB348">
        <v>0.30447750000000001</v>
      </c>
      <c r="HC348">
        <v>30.294119999999999</v>
      </c>
      <c r="HD348" s="1">
        <v>2.2583570000000001E-2</v>
      </c>
      <c r="HE348">
        <v>12.128539999999999</v>
      </c>
      <c r="HF348">
        <v>0.30174640000000003</v>
      </c>
      <c r="HG348">
        <v>30.051500000000001</v>
      </c>
      <c r="HH348" s="1">
        <v>2.0404760000000001E-2</v>
      </c>
      <c r="HI348">
        <v>11.01571</v>
      </c>
      <c r="HJ348">
        <v>0.29902089999999998</v>
      </c>
      <c r="HK348">
        <v>29.610880000000002</v>
      </c>
      <c r="HL348" s="1">
        <v>1.8431320000000001E-2</v>
      </c>
      <c r="HM348">
        <v>10.00661</v>
      </c>
      <c r="HN348">
        <v>0.29643019999999998</v>
      </c>
      <c r="HO348">
        <v>29.115549999999999</v>
      </c>
      <c r="HP348" s="1">
        <v>1.6664579999999998E-2</v>
      </c>
      <c r="HQ348">
        <v>9.0987530000000003</v>
      </c>
      <c r="HR348">
        <v>0.29400500000000002</v>
      </c>
      <c r="HS348">
        <v>29.001580000000001</v>
      </c>
      <c r="HT348" s="1">
        <v>1.5078070000000001E-2</v>
      </c>
      <c r="HU348">
        <v>8.2763200000000001</v>
      </c>
      <c r="HV348">
        <v>0.29178209999999999</v>
      </c>
      <c r="HW348">
        <v>29.164960000000001</v>
      </c>
      <c r="HX348" s="1">
        <v>1.3646520000000001E-2</v>
      </c>
      <c r="HY348">
        <v>7.5281159999999998</v>
      </c>
      <c r="HZ348">
        <v>0.28976619999999997</v>
      </c>
      <c r="IA348">
        <v>29.33811</v>
      </c>
      <c r="IB348" s="1">
        <v>1.23535E-2</v>
      </c>
      <c r="IC348">
        <v>6.8462360000000002</v>
      </c>
      <c r="ID348">
        <v>0.2879468</v>
      </c>
      <c r="IE348">
        <v>29.657710000000002</v>
      </c>
      <c r="IF348" s="1">
        <v>1.118017E-2</v>
      </c>
      <c r="IG348">
        <v>6.2228940000000001</v>
      </c>
      <c r="IH348">
        <v>0.28637049999999997</v>
      </c>
      <c r="II348">
        <v>29.67578</v>
      </c>
      <c r="IJ348" s="1">
        <v>1.011197E-2</v>
      </c>
      <c r="IK348">
        <v>5.6501770000000002</v>
      </c>
      <c r="IL348">
        <v>0.28501779999999999</v>
      </c>
      <c r="IM348">
        <v>29.47541</v>
      </c>
      <c r="IN348" s="1">
        <v>9.1357490000000003E-3</v>
      </c>
      <c r="IO348">
        <v>5.1215339999999996</v>
      </c>
      <c r="IP348">
        <v>0.28386679999999997</v>
      </c>
      <c r="IQ348">
        <v>29.12201</v>
      </c>
      <c r="IR348" s="1">
        <v>8.2376020000000001E-3</v>
      </c>
      <c r="IS348">
        <v>4.6311499999999999</v>
      </c>
      <c r="IT348">
        <v>0.2829005</v>
      </c>
      <c r="IU348">
        <v>28.840050000000002</v>
      </c>
      <c r="IV348" s="1">
        <v>7.4073000000000003E-3</v>
      </c>
      <c r="IW348">
        <v>4.1743160000000001</v>
      </c>
      <c r="IX348">
        <v>0.2820917</v>
      </c>
      <c r="IY348">
        <v>29.237500000000001</v>
      </c>
      <c r="IZ348" s="1">
        <v>6.6328339999999998E-3</v>
      </c>
      <c r="JA348">
        <v>3.7458109999999998</v>
      </c>
      <c r="JB348">
        <v>0.28144710000000001</v>
      </c>
      <c r="JC348">
        <v>29.80452</v>
      </c>
      <c r="JD348" s="1">
        <v>5.9079470000000002E-3</v>
      </c>
      <c r="JE348">
        <v>3.34165</v>
      </c>
      <c r="JF348">
        <v>0.2809083</v>
      </c>
      <c r="JG348">
        <v>30.57704</v>
      </c>
      <c r="JH348" s="1">
        <v>5.2203079999999999E-3</v>
      </c>
      <c r="JI348">
        <v>2.9568660000000002</v>
      </c>
      <c r="JJ348">
        <v>0.28046989999999999</v>
      </c>
      <c r="JK348">
        <v>31.08897</v>
      </c>
      <c r="JL348" s="1">
        <v>4.5591110000000002E-3</v>
      </c>
      <c r="JM348">
        <v>2.5854159999999999</v>
      </c>
      <c r="JN348">
        <v>0.28011419999999998</v>
      </c>
      <c r="JO348">
        <v>31.376819999999999</v>
      </c>
      <c r="JP348" s="1">
        <v>3.9167239999999999E-3</v>
      </c>
      <c r="JQ348">
        <v>2.2232210000000001</v>
      </c>
      <c r="JR348">
        <v>0.27981410000000001</v>
      </c>
      <c r="JS348">
        <v>31.261520000000001</v>
      </c>
      <c r="JT348" s="1">
        <v>3.2968799999999999E-3</v>
      </c>
      <c r="JU348">
        <v>1.872949</v>
      </c>
      <c r="JV348">
        <v>0.27955140000000001</v>
      </c>
      <c r="JW348">
        <v>30.937809999999999</v>
      </c>
      <c r="JX348" s="1">
        <v>2.717849E-3</v>
      </c>
      <c r="JY348">
        <v>1.545102</v>
      </c>
      <c r="JZ348">
        <v>0.27932170000000001</v>
      </c>
      <c r="KA348">
        <v>30.46753</v>
      </c>
      <c r="KB348" s="1">
        <v>2.2055009999999999E-3</v>
      </c>
      <c r="KC348">
        <v>1.2545980000000001</v>
      </c>
      <c r="KD348">
        <v>0.27911580000000002</v>
      </c>
      <c r="KE348">
        <v>30.417619999999999</v>
      </c>
      <c r="KF348" s="1">
        <v>1.7807260000000001E-3</v>
      </c>
      <c r="KG348">
        <v>1.0134430000000001</v>
      </c>
      <c r="KH348">
        <v>0.2788988</v>
      </c>
      <c r="KI348">
        <v>30.389040000000001</v>
      </c>
      <c r="KJ348" s="1">
        <v>1.451047E-3</v>
      </c>
      <c r="KK348">
        <v>0.82593340000000004</v>
      </c>
      <c r="KL348">
        <v>0.27869840000000001</v>
      </c>
      <c r="KM348">
        <v>30.580559999999998</v>
      </c>
      <c r="KN348" s="1">
        <v>1.208165E-3</v>
      </c>
      <c r="KO348">
        <v>0.68779500000000005</v>
      </c>
      <c r="KP348">
        <v>0.2784933</v>
      </c>
      <c r="KQ348">
        <v>30.874880000000001</v>
      </c>
      <c r="KR348" s="1">
        <v>1.034634E-3</v>
      </c>
      <c r="KS348">
        <v>0.58900669999999999</v>
      </c>
      <c r="KT348">
        <v>0.2782905</v>
      </c>
      <c r="KU348">
        <v>30.798549999999999</v>
      </c>
      <c r="KV348" s="1">
        <v>9.1015270000000003E-4</v>
      </c>
      <c r="KW348">
        <v>0.51820469999999996</v>
      </c>
      <c r="KX348">
        <v>0.27806429999999999</v>
      </c>
      <c r="KY348">
        <v>30.606459999999998</v>
      </c>
      <c r="KZ348" s="1">
        <v>8.177929E-4</v>
      </c>
      <c r="LA348">
        <v>0.46572180000000002</v>
      </c>
      <c r="LB348">
        <v>0.27784789999999998</v>
      </c>
      <c r="LC348">
        <v>30.208760000000002</v>
      </c>
      <c r="LD348" s="1">
        <v>7.4575659999999997E-4</v>
      </c>
      <c r="LE348">
        <v>0.42482199999999998</v>
      </c>
      <c r="LF348">
        <v>0.2776246</v>
      </c>
      <c r="LG348">
        <v>29.813980000000001</v>
      </c>
      <c r="LH348" s="1">
        <v>6.8739180000000003E-4</v>
      </c>
      <c r="LI348">
        <v>0.39168700000000001</v>
      </c>
      <c r="LJ348">
        <v>0.2773948</v>
      </c>
      <c r="LK348">
        <v>29.817329999999998</v>
      </c>
      <c r="LL348" s="1">
        <v>6.3899479999999999E-4</v>
      </c>
      <c r="LM348">
        <v>0.36424790000000001</v>
      </c>
      <c r="LN348">
        <v>0.2771574</v>
      </c>
      <c r="LO348">
        <v>29.950579999999999</v>
      </c>
      <c r="LP348" s="1">
        <v>5.9854869999999998E-4</v>
      </c>
      <c r="LQ348">
        <v>0.34135080000000001</v>
      </c>
      <c r="LR348">
        <v>0.27692159999999999</v>
      </c>
      <c r="LS348">
        <v>30.35369</v>
      </c>
      <c r="LT348" s="1">
        <v>5.6463640000000001E-4</v>
      </c>
      <c r="LU348">
        <v>0.32214310000000002</v>
      </c>
      <c r="LV348">
        <v>0.2766882</v>
      </c>
      <c r="LW348">
        <v>30.775549999999999</v>
      </c>
      <c r="LX348" s="1">
        <v>5.3599880000000004E-4</v>
      </c>
      <c r="LY348">
        <v>0.30592550000000002</v>
      </c>
      <c r="LZ348">
        <v>0.27645960000000003</v>
      </c>
      <c r="MA348">
        <v>31.026160000000001</v>
      </c>
      <c r="MB348" s="1">
        <v>5.108876E-4</v>
      </c>
      <c r="MC348">
        <v>0.29211160000000003</v>
      </c>
      <c r="MD348">
        <v>0.27624199999999999</v>
      </c>
      <c r="ME348">
        <v>30.956810000000001</v>
      </c>
      <c r="MF348" s="1">
        <v>4.8807419999999998E-4</v>
      </c>
      <c r="MG348">
        <v>0.28016489999999999</v>
      </c>
      <c r="MH348">
        <v>0.27602680000000002</v>
      </c>
      <c r="MI348">
        <v>30.702290000000001</v>
      </c>
      <c r="MJ348" s="1">
        <v>4.6786000000000001E-4</v>
      </c>
      <c r="MK348">
        <v>0.26957360000000002</v>
      </c>
      <c r="ML348">
        <v>0.2758427</v>
      </c>
      <c r="MM348">
        <v>30.29702</v>
      </c>
      <c r="MN348" s="1">
        <v>4.4935869999999998E-4</v>
      </c>
      <c r="MO348">
        <v>0.25981959999999998</v>
      </c>
      <c r="MP348">
        <v>0.27565970000000001</v>
      </c>
      <c r="MQ348">
        <v>30.326809999999998</v>
      </c>
      <c r="MR348" s="1">
        <v>4.316988E-4</v>
      </c>
      <c r="MS348">
        <v>0.25045339999999999</v>
      </c>
      <c r="MT348">
        <v>0.2755013</v>
      </c>
      <c r="MU348">
        <v>30.051960000000001</v>
      </c>
      <c r="MV348" s="1">
        <v>4.1440889999999999E-4</v>
      </c>
      <c r="MW348">
        <v>0.24119989999999999</v>
      </c>
      <c r="MX348">
        <v>0.27536929999999998</v>
      </c>
      <c r="MY348">
        <v>29.93704</v>
      </c>
      <c r="MZ348" s="1">
        <v>3.972922E-4</v>
      </c>
      <c r="NA348">
        <v>0.2319184</v>
      </c>
      <c r="NB348">
        <v>0.2752542</v>
      </c>
      <c r="NC348">
        <v>29.795909999999999</v>
      </c>
      <c r="ND348" s="1">
        <v>3.8031600000000001E-4</v>
      </c>
      <c r="NE348">
        <v>0.22262709999999999</v>
      </c>
      <c r="NF348">
        <v>0.27512809999999999</v>
      </c>
      <c r="NG348">
        <v>29.68074</v>
      </c>
      <c r="NH348" s="1">
        <v>3.635175E-4</v>
      </c>
      <c r="NI348">
        <v>0.21337149999999999</v>
      </c>
      <c r="NJ348">
        <v>0.27500930000000001</v>
      </c>
      <c r="NK348">
        <v>29.539429999999999</v>
      </c>
      <c r="NL348" s="1">
        <v>3.4708869999999998E-4</v>
      </c>
      <c r="NM348">
        <v>0.20425960000000001</v>
      </c>
      <c r="NN348">
        <v>0.27491529999999997</v>
      </c>
      <c r="NO348">
        <v>29.287179999999999</v>
      </c>
      <c r="NP348" s="1">
        <v>3.3116070000000002E-4</v>
      </c>
      <c r="NQ348">
        <v>0.19535259999999999</v>
      </c>
      <c r="NR348">
        <v>0.2748293</v>
      </c>
      <c r="NS348">
        <v>28.921600000000002</v>
      </c>
      <c r="NT348" s="1">
        <v>3.1579109999999998E-4</v>
      </c>
      <c r="NU348">
        <v>0.18670900000000001</v>
      </c>
      <c r="NV348">
        <v>0.27475759999999999</v>
      </c>
      <c r="NW348">
        <v>29.19068</v>
      </c>
      <c r="NX348" s="1">
        <v>3.0109000000000001E-4</v>
      </c>
      <c r="NY348">
        <v>0.17839459999999999</v>
      </c>
      <c r="NZ348">
        <v>0.27468880000000001</v>
      </c>
      <c r="OA348">
        <v>29.540109999999999</v>
      </c>
      <c r="OB348" s="1">
        <v>2.8707880000000002E-4</v>
      </c>
      <c r="OC348">
        <v>0.17043720000000001</v>
      </c>
      <c r="OD348">
        <v>0.27464040000000001</v>
      </c>
      <c r="OE348">
        <v>29.920929999999998</v>
      </c>
      <c r="OF348" s="1">
        <v>2.7371379999999997E-4</v>
      </c>
      <c r="OG348">
        <v>0.16282479999999999</v>
      </c>
      <c r="OH348">
        <v>0.27458110000000002</v>
      </c>
      <c r="OI348">
        <v>30.351459999999999</v>
      </c>
      <c r="OJ348" s="1">
        <v>2.6089579999999998E-4</v>
      </c>
      <c r="OK348">
        <v>0.1554923</v>
      </c>
    </row>
    <row r="349" spans="1:401" x14ac:dyDescent="0.35">
      <c r="A349">
        <v>355</v>
      </c>
      <c r="B349" t="s">
        <v>4</v>
      </c>
      <c r="C349" t="s">
        <v>181</v>
      </c>
      <c r="D349" t="s">
        <v>355</v>
      </c>
      <c r="E349">
        <v>282.50389999999999</v>
      </c>
      <c r="F349">
        <v>1.3957660000000001</v>
      </c>
      <c r="G349">
        <v>25.245799999999999</v>
      </c>
      <c r="H349">
        <v>0</v>
      </c>
      <c r="I349">
        <v>0</v>
      </c>
      <c r="J349">
        <v>1.3944000000000001</v>
      </c>
      <c r="K349">
        <v>25.291429999999998</v>
      </c>
      <c r="L349">
        <v>0</v>
      </c>
      <c r="M349">
        <v>0</v>
      </c>
      <c r="N349">
        <v>1.39317</v>
      </c>
      <c r="O349">
        <v>25.428899999999999</v>
      </c>
      <c r="P349">
        <v>0</v>
      </c>
      <c r="Q349">
        <v>0</v>
      </c>
      <c r="R349">
        <v>1.3924049999999999</v>
      </c>
      <c r="S349">
        <v>25.481929999999998</v>
      </c>
      <c r="T349">
        <v>0</v>
      </c>
      <c r="U349">
        <v>0</v>
      </c>
      <c r="V349">
        <v>1.39184</v>
      </c>
      <c r="W349">
        <v>25.304480000000002</v>
      </c>
      <c r="X349">
        <v>0</v>
      </c>
      <c r="Y349">
        <v>0</v>
      </c>
      <c r="Z349">
        <v>1.391184</v>
      </c>
      <c r="AA349">
        <v>25.0274</v>
      </c>
      <c r="AB349">
        <v>0</v>
      </c>
      <c r="AC349">
        <v>0</v>
      </c>
      <c r="AD349">
        <v>1.390771</v>
      </c>
      <c r="AE349">
        <v>24.74492</v>
      </c>
      <c r="AF349">
        <v>0</v>
      </c>
      <c r="AG349">
        <v>0</v>
      </c>
      <c r="AH349">
        <v>1.390307</v>
      </c>
      <c r="AI349">
        <v>24.814250000000001</v>
      </c>
      <c r="AJ349">
        <v>0</v>
      </c>
      <c r="AK349">
        <v>0</v>
      </c>
      <c r="AL349">
        <v>1.3898269999999999</v>
      </c>
      <c r="AM349">
        <v>25.04269</v>
      </c>
      <c r="AN349">
        <v>0</v>
      </c>
      <c r="AO349">
        <v>0</v>
      </c>
      <c r="AP349">
        <v>1.3893990000000001</v>
      </c>
      <c r="AQ349">
        <v>25.48272</v>
      </c>
      <c r="AR349">
        <v>0</v>
      </c>
      <c r="AS349">
        <v>0</v>
      </c>
      <c r="AT349">
        <v>1.3888100000000001</v>
      </c>
      <c r="AU349">
        <v>25.899290000000001</v>
      </c>
      <c r="AV349">
        <v>0</v>
      </c>
      <c r="AW349">
        <v>0</v>
      </c>
      <c r="AX349">
        <v>1.3881270000000001</v>
      </c>
      <c r="AY349">
        <v>26.048539999999999</v>
      </c>
      <c r="AZ349">
        <v>0</v>
      </c>
      <c r="BA349">
        <v>0</v>
      </c>
      <c r="BB349">
        <v>1.3873450000000001</v>
      </c>
      <c r="BC349">
        <v>26.04757</v>
      </c>
      <c r="BD349">
        <v>0</v>
      </c>
      <c r="BE349">
        <v>0</v>
      </c>
      <c r="BF349">
        <v>1.386369</v>
      </c>
      <c r="BG349">
        <v>25.875150000000001</v>
      </c>
      <c r="BH349">
        <v>0</v>
      </c>
      <c r="BI349">
        <v>0</v>
      </c>
      <c r="BJ349">
        <v>1.385402</v>
      </c>
      <c r="BK349">
        <v>25.80565</v>
      </c>
      <c r="BL349">
        <v>0</v>
      </c>
      <c r="BM349">
        <v>0</v>
      </c>
      <c r="BN349">
        <v>1.3845529999999999</v>
      </c>
      <c r="BO349">
        <v>26.13447</v>
      </c>
      <c r="BP349">
        <v>0</v>
      </c>
      <c r="BQ349">
        <v>0</v>
      </c>
      <c r="BR349">
        <v>1.3838060000000001</v>
      </c>
      <c r="BS349">
        <v>26.549009999999999</v>
      </c>
      <c r="BT349">
        <v>0</v>
      </c>
      <c r="BU349">
        <v>6.5878829999999996E-37</v>
      </c>
      <c r="BV349">
        <v>1.383138</v>
      </c>
      <c r="BW349">
        <v>27.051020000000001</v>
      </c>
      <c r="BX349">
        <v>1.3518320000000001E-26</v>
      </c>
      <c r="BY349">
        <v>8.92218E-25</v>
      </c>
      <c r="BZ349">
        <v>1.3824320000000001</v>
      </c>
      <c r="CA349">
        <v>27.460930000000001</v>
      </c>
      <c r="CB349" s="1">
        <v>1.5283119999999999E-21</v>
      </c>
      <c r="CC349" s="1">
        <v>1.0839289999999999E-19</v>
      </c>
      <c r="CD349">
        <v>1.381373</v>
      </c>
      <c r="CE349">
        <v>27.619039999999998</v>
      </c>
      <c r="CF349" s="1">
        <v>7.6187520000000006E-14</v>
      </c>
      <c r="CG349" s="1">
        <v>5.422393E-12</v>
      </c>
      <c r="CH349">
        <v>1.380433</v>
      </c>
      <c r="CI349">
        <v>27.495979999999999</v>
      </c>
      <c r="CJ349" s="1">
        <v>6.4915790000000001E-10</v>
      </c>
      <c r="CK349" s="1">
        <v>4.7603280000000003E-8</v>
      </c>
      <c r="CL349">
        <v>1.3793839999999999</v>
      </c>
      <c r="CM349">
        <v>27.282419999999998</v>
      </c>
      <c r="CN349" s="1">
        <v>4.6147849999999999E-7</v>
      </c>
      <c r="CO349" s="1">
        <v>3.4321269999999997E-5</v>
      </c>
      <c r="CP349">
        <v>1.378134</v>
      </c>
      <c r="CQ349">
        <v>27.207550000000001</v>
      </c>
      <c r="CR349" s="1">
        <v>7.4872379999999997E-5</v>
      </c>
      <c r="CS349" s="1">
        <v>5.6277219999999999E-3</v>
      </c>
      <c r="CT349">
        <v>1.3765970000000001</v>
      </c>
      <c r="CU349">
        <v>27.398599999999998</v>
      </c>
      <c r="CV349" s="1">
        <v>4.0578009999999998E-3</v>
      </c>
      <c r="CW349" s="1">
        <v>0.307842</v>
      </c>
      <c r="CX349">
        <v>1.374768</v>
      </c>
      <c r="CY349">
        <v>27.357410000000002</v>
      </c>
      <c r="CZ349" s="1">
        <v>9.1744790000000007E-2</v>
      </c>
      <c r="DA349" s="1">
        <v>7.0096759999999998</v>
      </c>
      <c r="DB349">
        <v>1.372568</v>
      </c>
      <c r="DC349">
        <v>27.6647</v>
      </c>
      <c r="DD349" s="1">
        <v>1.0010060000000001</v>
      </c>
      <c r="DE349" s="1">
        <v>77.06953</v>
      </c>
      <c r="DF349">
        <v>1.3697919999999999</v>
      </c>
      <c r="DG349">
        <v>27.87135</v>
      </c>
      <c r="DH349" s="1">
        <v>5.8899039999999996</v>
      </c>
      <c r="DI349" s="1">
        <v>456.67680000000001</v>
      </c>
      <c r="DJ349">
        <v>1.3666670000000001</v>
      </c>
      <c r="DK349">
        <v>27.924530000000001</v>
      </c>
      <c r="DL349" s="1">
        <v>20.36384</v>
      </c>
      <c r="DM349">
        <v>1589.807</v>
      </c>
      <c r="DN349">
        <v>1.36331</v>
      </c>
      <c r="DO349">
        <v>27.81916</v>
      </c>
      <c r="DP349" s="1">
        <v>44.48556</v>
      </c>
      <c r="DQ349">
        <v>3494.489</v>
      </c>
      <c r="DR349">
        <v>1.35955</v>
      </c>
      <c r="DS349">
        <v>27.710550000000001</v>
      </c>
      <c r="DT349">
        <v>65.128439999999998</v>
      </c>
      <c r="DU349">
        <v>5149.1239999999998</v>
      </c>
      <c r="DV349">
        <v>1.3562270000000001</v>
      </c>
      <c r="DW349">
        <v>27.79382</v>
      </c>
      <c r="DX349">
        <v>67.437070000000006</v>
      </c>
      <c r="DY349">
        <v>5361.9040000000005</v>
      </c>
      <c r="DZ349">
        <v>1.352374</v>
      </c>
      <c r="EA349">
        <v>28.261209999999998</v>
      </c>
      <c r="EB349">
        <v>51.512639999999998</v>
      </c>
      <c r="EC349">
        <v>4118.4309999999996</v>
      </c>
      <c r="ED349">
        <v>1.3482940000000001</v>
      </c>
      <c r="EE349">
        <v>28.789020000000001</v>
      </c>
      <c r="EF349">
        <v>30.165099999999999</v>
      </c>
      <c r="EG349">
        <v>2425.3319999999999</v>
      </c>
      <c r="EH349">
        <v>1.3444400000000001</v>
      </c>
      <c r="EI349">
        <v>29.396709999999999</v>
      </c>
      <c r="EJ349">
        <v>14.05397</v>
      </c>
      <c r="EK349">
        <v>1135.654</v>
      </c>
      <c r="EL349">
        <v>1.3412170000000001</v>
      </c>
      <c r="EM349">
        <v>29.888490000000001</v>
      </c>
      <c r="EN349">
        <v>5.3940659999999996</v>
      </c>
      <c r="EO349">
        <v>437.89179999999999</v>
      </c>
      <c r="EP349">
        <v>1.33849</v>
      </c>
      <c r="EQ349">
        <v>29.965150000000001</v>
      </c>
      <c r="ER349">
        <v>1.7720910000000001</v>
      </c>
      <c r="ES349">
        <v>144.41569999999999</v>
      </c>
      <c r="ET349">
        <v>1.3367119999999999</v>
      </c>
      <c r="EU349">
        <v>29.723579999999998</v>
      </c>
      <c r="EV349">
        <v>0.53539680000000001</v>
      </c>
      <c r="EW349">
        <v>43.711709999999997</v>
      </c>
      <c r="EX349">
        <v>1.335046</v>
      </c>
      <c r="EY349">
        <v>29.46593</v>
      </c>
      <c r="EZ349">
        <v>0.17790839999999999</v>
      </c>
      <c r="FA349">
        <v>14.50811</v>
      </c>
      <c r="FB349">
        <v>1.334228</v>
      </c>
      <c r="FC349">
        <v>29.286280000000001</v>
      </c>
      <c r="FD349">
        <v>8.7848899999999994E-2</v>
      </c>
      <c r="FE349">
        <v>7.1271509999999996</v>
      </c>
      <c r="FF349">
        <v>1.3342590000000001</v>
      </c>
      <c r="FG349">
        <v>29.470610000000001</v>
      </c>
      <c r="FH349">
        <v>6.7297140000000005E-2</v>
      </c>
      <c r="FI349">
        <v>5.4403540000000001</v>
      </c>
      <c r="FJ349">
        <v>1.3339799999999999</v>
      </c>
      <c r="FK349">
        <v>29.51464</v>
      </c>
      <c r="FL349">
        <v>6.1817799999999999E-2</v>
      </c>
      <c r="FM349">
        <v>4.9931130000000001</v>
      </c>
      <c r="FN349">
        <v>1.3326039999999999</v>
      </c>
      <c r="FO349">
        <v>29.571739999999998</v>
      </c>
      <c r="FP349">
        <v>5.8463759999999997E-2</v>
      </c>
      <c r="FQ349">
        <v>4.7225109999999999</v>
      </c>
      <c r="FR349">
        <v>1.3316399999999999</v>
      </c>
      <c r="FS349">
        <v>29.371700000000001</v>
      </c>
      <c r="FT349">
        <v>5.4738729999999999E-2</v>
      </c>
      <c r="FU349">
        <v>4.4216340000000001</v>
      </c>
      <c r="FV349">
        <v>1.330719</v>
      </c>
      <c r="FW349">
        <v>29.000060000000001</v>
      </c>
      <c r="FX349">
        <v>5.0530529999999997E-2</v>
      </c>
      <c r="FY349">
        <v>4.0813600000000001</v>
      </c>
      <c r="FZ349">
        <v>1.329755</v>
      </c>
      <c r="GA349">
        <v>28.534939999999999</v>
      </c>
      <c r="GB349">
        <v>4.6179810000000002E-2</v>
      </c>
      <c r="GC349">
        <v>3.7299880000000001</v>
      </c>
      <c r="GD349">
        <v>1.329407</v>
      </c>
      <c r="GE349">
        <v>28.030069999999998</v>
      </c>
      <c r="GF349" s="1">
        <v>4.1936250000000001E-2</v>
      </c>
      <c r="GG349">
        <v>3.3858060000000001</v>
      </c>
      <c r="GH349">
        <v>1.328673</v>
      </c>
      <c r="GI349">
        <v>27.79832</v>
      </c>
      <c r="GJ349" s="1">
        <v>3.7958720000000001E-2</v>
      </c>
      <c r="GK349">
        <v>3.064117</v>
      </c>
      <c r="GL349">
        <v>1.329345</v>
      </c>
      <c r="GM349">
        <v>28.119509999999998</v>
      </c>
      <c r="GN349" s="1">
        <v>3.4293980000000002E-2</v>
      </c>
      <c r="GO349">
        <v>2.7653530000000002</v>
      </c>
      <c r="GP349">
        <v>1.3299209999999999</v>
      </c>
      <c r="GQ349">
        <v>28.658080000000002</v>
      </c>
      <c r="GR349" s="1">
        <v>3.0949649999999999E-2</v>
      </c>
      <c r="GS349">
        <v>2.4928469999999998</v>
      </c>
      <c r="GT349">
        <v>1.3300259999999999</v>
      </c>
      <c r="GU349">
        <v>29.43252</v>
      </c>
      <c r="GV349" s="1">
        <v>2.7948440000000001E-2</v>
      </c>
      <c r="GW349">
        <v>2.249085</v>
      </c>
      <c r="GX349">
        <v>1.327745</v>
      </c>
      <c r="GY349">
        <v>30.050329999999999</v>
      </c>
      <c r="GZ349" s="1">
        <v>2.524009E-2</v>
      </c>
      <c r="HA349">
        <v>2.0321150000000001</v>
      </c>
      <c r="HB349">
        <v>1.324722</v>
      </c>
      <c r="HC349">
        <v>30.291869999999999</v>
      </c>
      <c r="HD349" s="1">
        <v>2.2804149999999999E-2</v>
      </c>
      <c r="HE349">
        <v>1.83836</v>
      </c>
      <c r="HF349">
        <v>1.321221</v>
      </c>
      <c r="HG349">
        <v>30.04243</v>
      </c>
      <c r="HH349" s="1">
        <v>2.0603409999999999E-2</v>
      </c>
      <c r="HI349">
        <v>1.6639489999999999</v>
      </c>
      <c r="HJ349">
        <v>1.3175349999999999</v>
      </c>
      <c r="HK349">
        <v>29.624870000000001</v>
      </c>
      <c r="HL349" s="1">
        <v>1.8609779999999999E-2</v>
      </c>
      <c r="HM349">
        <v>1.5063029999999999</v>
      </c>
      <c r="HN349">
        <v>1.3140849999999999</v>
      </c>
      <c r="HO349">
        <v>29.14282</v>
      </c>
      <c r="HP349" s="1">
        <v>1.682289E-2</v>
      </c>
      <c r="HQ349">
        <v>1.3647229999999999</v>
      </c>
      <c r="HR349">
        <v>1.3116460000000001</v>
      </c>
      <c r="HS349">
        <v>29.04401</v>
      </c>
      <c r="HT349" s="1">
        <v>1.5220050000000001E-2</v>
      </c>
      <c r="HU349">
        <v>1.236599</v>
      </c>
      <c r="HV349">
        <v>1.3099270000000001</v>
      </c>
      <c r="HW349">
        <v>29.208939999999998</v>
      </c>
      <c r="HX349" s="1">
        <v>1.377373E-2</v>
      </c>
      <c r="HY349">
        <v>1.1205210000000001</v>
      </c>
      <c r="HZ349">
        <v>1.308729</v>
      </c>
      <c r="IA349">
        <v>29.354759999999999</v>
      </c>
      <c r="IB349" s="1">
        <v>1.2468E-2</v>
      </c>
      <c r="IC349">
        <v>1.0151920000000001</v>
      </c>
      <c r="ID349">
        <v>1.307863</v>
      </c>
      <c r="IE349">
        <v>29.664010000000001</v>
      </c>
      <c r="IF349" s="1">
        <v>1.1283380000000001E-2</v>
      </c>
      <c r="IG349">
        <v>0.91940849999999996</v>
      </c>
      <c r="IH349">
        <v>1.307275</v>
      </c>
      <c r="II349">
        <v>29.667860000000001</v>
      </c>
      <c r="IJ349" s="1">
        <v>1.020542E-2</v>
      </c>
      <c r="IK349">
        <v>0.83207169999999997</v>
      </c>
      <c r="IL349">
        <v>1.306918</v>
      </c>
      <c r="IM349">
        <v>29.459689999999998</v>
      </c>
      <c r="IN349" s="1">
        <v>9.2212089999999993E-3</v>
      </c>
      <c r="IO349">
        <v>0.75208370000000002</v>
      </c>
      <c r="IP349">
        <v>1.3067219999999999</v>
      </c>
      <c r="IQ349">
        <v>29.12922</v>
      </c>
      <c r="IR349" s="1">
        <v>8.315991E-3</v>
      </c>
      <c r="IS349">
        <v>0.67838810000000005</v>
      </c>
      <c r="IT349">
        <v>1.30677</v>
      </c>
      <c r="IU349">
        <v>28.873149999999999</v>
      </c>
      <c r="IV349" s="1">
        <v>7.4798800000000004E-3</v>
      </c>
      <c r="IW349">
        <v>0.61020649999999999</v>
      </c>
      <c r="IX349">
        <v>1.3069440000000001</v>
      </c>
      <c r="IY349">
        <v>29.306560000000001</v>
      </c>
      <c r="IZ349" s="1">
        <v>6.7004330000000004E-3</v>
      </c>
      <c r="JA349">
        <v>0.54661769999999998</v>
      </c>
      <c r="JB349">
        <v>1.307291</v>
      </c>
      <c r="JC349">
        <v>29.86008</v>
      </c>
      <c r="JD349" s="1">
        <v>5.9713580000000004E-3</v>
      </c>
      <c r="JE349">
        <v>0.48703829999999998</v>
      </c>
      <c r="JF349">
        <v>1.307623</v>
      </c>
      <c r="JG349">
        <v>30.604559999999999</v>
      </c>
      <c r="JH349" s="1">
        <v>5.2807349999999999E-3</v>
      </c>
      <c r="JI349">
        <v>0.43065500000000001</v>
      </c>
      <c r="JJ349">
        <v>1.307987</v>
      </c>
      <c r="JK349">
        <v>31.08324</v>
      </c>
      <c r="JL349" s="1">
        <v>4.6174800000000002E-3</v>
      </c>
      <c r="JM349">
        <v>0.37652580000000002</v>
      </c>
      <c r="JN349">
        <v>1.308346</v>
      </c>
      <c r="JO349">
        <v>31.354780000000002</v>
      </c>
      <c r="JP349" s="1">
        <v>3.9734510000000002E-3</v>
      </c>
      <c r="JQ349">
        <v>0.32396390000000003</v>
      </c>
      <c r="JR349">
        <v>1.308775</v>
      </c>
      <c r="JS349">
        <v>31.236219999999999</v>
      </c>
      <c r="JT349" s="1">
        <v>3.351101E-3</v>
      </c>
      <c r="JU349">
        <v>0.27318049999999999</v>
      </c>
      <c r="JV349">
        <v>1.3091120000000001</v>
      </c>
      <c r="JW349">
        <v>30.94453</v>
      </c>
      <c r="JX349" s="1">
        <v>2.7676480000000002E-3</v>
      </c>
      <c r="JY349">
        <v>0.2255894</v>
      </c>
      <c r="JZ349">
        <v>1.309464</v>
      </c>
      <c r="KA349">
        <v>30.50459</v>
      </c>
      <c r="KB349" s="1">
        <v>2.2484739999999999E-3</v>
      </c>
      <c r="KC349">
        <v>0.18323010000000001</v>
      </c>
      <c r="KD349">
        <v>1.30979</v>
      </c>
      <c r="KE349">
        <v>30.492899999999999</v>
      </c>
      <c r="KF349" s="1">
        <v>1.815391E-3</v>
      </c>
      <c r="KG349">
        <v>0.14788860000000001</v>
      </c>
      <c r="KH349">
        <v>1.3102929999999999</v>
      </c>
      <c r="KI349">
        <v>30.454499999999999</v>
      </c>
      <c r="KJ349" s="1">
        <v>1.4773810000000001E-3</v>
      </c>
      <c r="KK349">
        <v>0.12026000000000001</v>
      </c>
      <c r="KL349">
        <v>1.310497</v>
      </c>
      <c r="KM349">
        <v>30.625959999999999</v>
      </c>
      <c r="KN349" s="1">
        <v>1.2272190000000001E-3</v>
      </c>
      <c r="KO349">
        <v>9.9828810000000004E-2</v>
      </c>
      <c r="KP349">
        <v>1.310864</v>
      </c>
      <c r="KQ349">
        <v>30.903009999999998</v>
      </c>
      <c r="KR349" s="1">
        <v>1.048198E-3</v>
      </c>
      <c r="KS349">
        <v>8.5196939999999999E-2</v>
      </c>
      <c r="KT349">
        <v>1.311126</v>
      </c>
      <c r="KU349">
        <v>30.79833</v>
      </c>
      <c r="KV349" s="1">
        <v>9.1999330000000002E-4</v>
      </c>
      <c r="KW349">
        <v>7.4724910000000005E-2</v>
      </c>
      <c r="KX349">
        <v>1.311312</v>
      </c>
      <c r="KY349">
        <v>30.596109999999999</v>
      </c>
      <c r="KZ349" s="1">
        <v>8.2522599999999998E-4</v>
      </c>
      <c r="LA349">
        <v>6.6990980000000006E-2</v>
      </c>
      <c r="LB349">
        <v>1.311463</v>
      </c>
      <c r="LC349">
        <v>30.21942</v>
      </c>
      <c r="LD349" s="1">
        <v>7.5167120000000005E-4</v>
      </c>
      <c r="LE349">
        <v>6.0993600000000002E-2</v>
      </c>
      <c r="LF349">
        <v>1.311544</v>
      </c>
      <c r="LG349">
        <v>29.849910000000001</v>
      </c>
      <c r="LH349" s="1">
        <v>6.9222719999999997E-4</v>
      </c>
      <c r="LI349">
        <v>5.6146130000000002E-2</v>
      </c>
      <c r="LJ349">
        <v>1.3117019999999999</v>
      </c>
      <c r="LK349">
        <v>29.882020000000001</v>
      </c>
      <c r="LL349" s="1">
        <v>6.4302830000000002E-4</v>
      </c>
      <c r="LM349">
        <v>5.2136080000000001E-2</v>
      </c>
      <c r="LN349">
        <v>1.311806</v>
      </c>
      <c r="LO349">
        <v>30.005269999999999</v>
      </c>
      <c r="LP349" s="1">
        <v>6.0192589999999999E-4</v>
      </c>
      <c r="LQ349">
        <v>4.8791590000000003E-2</v>
      </c>
      <c r="LR349">
        <v>1.311968</v>
      </c>
      <c r="LS349">
        <v>30.388069999999999</v>
      </c>
      <c r="LT349" s="1">
        <v>5.6746919999999998E-4</v>
      </c>
      <c r="LU349">
        <v>4.598153E-2</v>
      </c>
      <c r="LV349">
        <v>1.3120890000000001</v>
      </c>
      <c r="LW349">
        <v>30.784500000000001</v>
      </c>
      <c r="LX349" s="1">
        <v>5.3839760000000002E-4</v>
      </c>
      <c r="LY349">
        <v>4.3611150000000001E-2</v>
      </c>
      <c r="LZ349">
        <v>1.3122750000000001</v>
      </c>
      <c r="MA349">
        <v>31.010010000000001</v>
      </c>
      <c r="MB349" s="1">
        <v>5.1292959999999996E-4</v>
      </c>
      <c r="MC349">
        <v>4.1590820000000001E-2</v>
      </c>
      <c r="MD349">
        <v>1.3124530000000001</v>
      </c>
      <c r="ME349">
        <v>30.926649999999999</v>
      </c>
      <c r="MF349" s="1">
        <v>4.8985369999999997E-4</v>
      </c>
      <c r="MG349">
        <v>3.9846289999999999E-2</v>
      </c>
      <c r="MH349">
        <v>1.312683</v>
      </c>
      <c r="MI349">
        <v>30.696829999999999</v>
      </c>
      <c r="MJ349" s="1">
        <v>4.6945610000000002E-4</v>
      </c>
      <c r="MK349">
        <v>3.8302320000000001E-2</v>
      </c>
      <c r="ML349">
        <v>1.3128949999999999</v>
      </c>
      <c r="MM349">
        <v>30.31945</v>
      </c>
      <c r="MN349" s="1">
        <v>4.5084139999999998E-4</v>
      </c>
      <c r="MO349">
        <v>3.688731E-2</v>
      </c>
      <c r="MP349">
        <v>1.313161</v>
      </c>
      <c r="MQ349">
        <v>30.39236</v>
      </c>
      <c r="MR349" s="1">
        <v>4.3313709999999998E-4</v>
      </c>
      <c r="MS349">
        <v>3.5535410000000003E-2</v>
      </c>
      <c r="MT349">
        <v>1.3134319999999999</v>
      </c>
      <c r="MU349">
        <v>30.096990000000002</v>
      </c>
      <c r="MV349" s="1">
        <v>4.1582499999999998E-4</v>
      </c>
      <c r="MW349">
        <v>3.4204110000000003E-2</v>
      </c>
      <c r="MX349">
        <v>1.313733</v>
      </c>
      <c r="MY349">
        <v>29.957719999999998</v>
      </c>
      <c r="MZ349" s="1">
        <v>3.9871809999999998E-4</v>
      </c>
      <c r="NA349">
        <v>3.2875269999999998E-2</v>
      </c>
      <c r="NB349">
        <v>1.313984</v>
      </c>
      <c r="NC349">
        <v>29.812200000000001</v>
      </c>
      <c r="ND349" s="1">
        <v>3.8172580000000002E-4</v>
      </c>
      <c r="NE349">
        <v>3.154643E-2</v>
      </c>
      <c r="NF349">
        <v>1.3144990000000001</v>
      </c>
      <c r="NG349">
        <v>29.688079999999999</v>
      </c>
      <c r="NH349" s="1">
        <v>3.649196E-4</v>
      </c>
      <c r="NI349">
        <v>3.021832E-2</v>
      </c>
      <c r="NJ349">
        <v>1.3150679999999999</v>
      </c>
      <c r="NK349">
        <v>29.531330000000001</v>
      </c>
      <c r="NL349" s="1">
        <v>3.484575E-4</v>
      </c>
      <c r="NM349">
        <v>2.8909549999999999E-2</v>
      </c>
      <c r="NN349">
        <v>1.3156890000000001</v>
      </c>
      <c r="NO349">
        <v>29.29663</v>
      </c>
      <c r="NP349" s="1">
        <v>3.3248799999999998E-4</v>
      </c>
      <c r="NQ349">
        <v>2.7631590000000001E-2</v>
      </c>
      <c r="NR349">
        <v>1.316319</v>
      </c>
      <c r="NS349">
        <v>28.949169999999999</v>
      </c>
      <c r="NT349" s="1">
        <v>3.1706950000000002E-4</v>
      </c>
      <c r="NU349">
        <v>2.6392909999999999E-2</v>
      </c>
      <c r="NV349">
        <v>1.3168880000000001</v>
      </c>
      <c r="NW349">
        <v>29.254750000000001</v>
      </c>
      <c r="NX349" s="1">
        <v>3.0231080000000003E-4</v>
      </c>
      <c r="NY349">
        <v>2.520215E-2</v>
      </c>
      <c r="NZ349">
        <v>1.3174870000000001</v>
      </c>
      <c r="OA349">
        <v>29.59665</v>
      </c>
      <c r="OB349" s="1">
        <v>2.8824200000000002E-4</v>
      </c>
      <c r="OC349" s="1">
        <v>2.4063459999999998E-2</v>
      </c>
      <c r="OD349">
        <v>1.3180289999999999</v>
      </c>
      <c r="OE349">
        <v>29.946819999999999</v>
      </c>
      <c r="OF349" s="1">
        <v>2.7482679999999999E-4</v>
      </c>
      <c r="OG349" s="1">
        <v>2.2977109999999999E-2</v>
      </c>
      <c r="OH349">
        <v>1.3186530000000001</v>
      </c>
      <c r="OI349">
        <v>30.365020000000001</v>
      </c>
      <c r="OJ349" s="1">
        <v>2.6197260000000001E-4</v>
      </c>
      <c r="OK349" s="1">
        <v>2.1930740000000001E-2</v>
      </c>
    </row>
    <row r="350" spans="1:401" x14ac:dyDescent="0.35">
      <c r="A350">
        <v>356</v>
      </c>
      <c r="B350" t="s">
        <v>4</v>
      </c>
      <c r="C350" t="s">
        <v>181</v>
      </c>
      <c r="D350" t="s">
        <v>356</v>
      </c>
      <c r="E350">
        <v>285.3263</v>
      </c>
      <c r="F350">
        <v>0.95563520000000002</v>
      </c>
      <c r="G350">
        <v>25.251100000000001</v>
      </c>
      <c r="H350">
        <v>0</v>
      </c>
      <c r="I350">
        <v>0</v>
      </c>
      <c r="J350">
        <v>0.95361149999999995</v>
      </c>
      <c r="K350">
        <v>25.295639999999999</v>
      </c>
      <c r="L350">
        <v>0</v>
      </c>
      <c r="M350">
        <v>0</v>
      </c>
      <c r="N350">
        <v>0.95154640000000001</v>
      </c>
      <c r="O350">
        <v>25.432459999999999</v>
      </c>
      <c r="P350">
        <v>0</v>
      </c>
      <c r="Q350">
        <v>0</v>
      </c>
      <c r="R350">
        <v>0.94971309999999998</v>
      </c>
      <c r="S350">
        <v>25.482810000000001</v>
      </c>
      <c r="T350">
        <v>0</v>
      </c>
      <c r="U350">
        <v>0</v>
      </c>
      <c r="V350">
        <v>0.94801190000000002</v>
      </c>
      <c r="W350">
        <v>25.307169999999999</v>
      </c>
      <c r="X350">
        <v>0</v>
      </c>
      <c r="Y350">
        <v>0</v>
      </c>
      <c r="Z350">
        <v>0.94622649999999997</v>
      </c>
      <c r="AA350">
        <v>25.032830000000001</v>
      </c>
      <c r="AB350">
        <v>0</v>
      </c>
      <c r="AC350">
        <v>0</v>
      </c>
      <c r="AD350">
        <v>0.94459329999999997</v>
      </c>
      <c r="AE350">
        <v>24.751380000000001</v>
      </c>
      <c r="AF350">
        <v>0</v>
      </c>
      <c r="AG350">
        <v>0</v>
      </c>
      <c r="AH350">
        <v>0.94290059999999998</v>
      </c>
      <c r="AI350">
        <v>24.824809999999999</v>
      </c>
      <c r="AJ350">
        <v>0</v>
      </c>
      <c r="AK350">
        <v>0</v>
      </c>
      <c r="AL350">
        <v>0.94128699999999998</v>
      </c>
      <c r="AM350">
        <v>25.048639999999999</v>
      </c>
      <c r="AN350">
        <v>0</v>
      </c>
      <c r="AO350">
        <v>0</v>
      </c>
      <c r="AP350">
        <v>0.93969959999999997</v>
      </c>
      <c r="AQ350">
        <v>25.48638</v>
      </c>
      <c r="AR350">
        <v>0</v>
      </c>
      <c r="AS350">
        <v>0</v>
      </c>
      <c r="AT350">
        <v>0.93802799999999997</v>
      </c>
      <c r="AU350">
        <v>25.901309999999999</v>
      </c>
      <c r="AV350">
        <v>0</v>
      </c>
      <c r="AW350">
        <v>0</v>
      </c>
      <c r="AX350">
        <v>0.93627070000000001</v>
      </c>
      <c r="AY350">
        <v>26.048259999999999</v>
      </c>
      <c r="AZ350">
        <v>0</v>
      </c>
      <c r="BA350">
        <v>0</v>
      </c>
      <c r="BB350">
        <v>0.93436920000000001</v>
      </c>
      <c r="BC350">
        <v>26.05096</v>
      </c>
      <c r="BD350">
        <v>0</v>
      </c>
      <c r="BE350">
        <v>0</v>
      </c>
      <c r="BF350">
        <v>0.93223670000000003</v>
      </c>
      <c r="BG350">
        <v>25.880659999999999</v>
      </c>
      <c r="BH350">
        <v>0</v>
      </c>
      <c r="BI350">
        <v>0</v>
      </c>
      <c r="BJ350">
        <v>0.93000479999999996</v>
      </c>
      <c r="BK350">
        <v>25.81091</v>
      </c>
      <c r="BL350">
        <v>0</v>
      </c>
      <c r="BM350">
        <v>0</v>
      </c>
      <c r="BN350">
        <v>0.92779979999999995</v>
      </c>
      <c r="BO350">
        <v>26.14302</v>
      </c>
      <c r="BP350">
        <v>0</v>
      </c>
      <c r="BQ350">
        <v>0</v>
      </c>
      <c r="BR350">
        <v>0.92571420000000004</v>
      </c>
      <c r="BS350">
        <v>26.551729999999999</v>
      </c>
      <c r="BT350">
        <v>0</v>
      </c>
      <c r="BU350">
        <v>4.7270810000000001E-37</v>
      </c>
      <c r="BV350">
        <v>0.92376930000000002</v>
      </c>
      <c r="BW350">
        <v>27.054189999999998</v>
      </c>
      <c r="BX350">
        <v>9.3117520000000004E-27</v>
      </c>
      <c r="BY350">
        <v>6.7776479999999999E-25</v>
      </c>
      <c r="BZ350">
        <v>0.92170510000000005</v>
      </c>
      <c r="CA350">
        <v>27.46077</v>
      </c>
      <c r="CB350" s="1">
        <v>1.2578549999999999E-21</v>
      </c>
      <c r="CC350" s="1">
        <v>1.029994E-19</v>
      </c>
      <c r="CD350">
        <v>0.91940670000000002</v>
      </c>
      <c r="CE350">
        <v>27.61758</v>
      </c>
      <c r="CF350" s="1">
        <v>6.2163270000000002E-14</v>
      </c>
      <c r="CG350" s="1">
        <v>5.0165400000000004E-12</v>
      </c>
      <c r="CH350">
        <v>0.91710049999999999</v>
      </c>
      <c r="CI350">
        <v>27.497309999999999</v>
      </c>
      <c r="CJ350" s="1">
        <v>5.6269160000000004E-10</v>
      </c>
      <c r="CK350" s="1">
        <v>4.7357619999999998E-8</v>
      </c>
      <c r="CL350">
        <v>0.91475779999999995</v>
      </c>
      <c r="CM350">
        <v>27.287099999999999</v>
      </c>
      <c r="CN350" s="1">
        <v>4.1235800000000002E-7</v>
      </c>
      <c r="CO350" s="1">
        <v>3.5440939999999997E-5</v>
      </c>
      <c r="CP350">
        <v>0.91226689999999999</v>
      </c>
      <c r="CQ350">
        <v>27.212800000000001</v>
      </c>
      <c r="CR350" s="1">
        <v>6.8416030000000006E-5</v>
      </c>
      <c r="CS350" s="1">
        <v>5.975536E-3</v>
      </c>
      <c r="CT350">
        <v>0.9094738</v>
      </c>
      <c r="CU350">
        <v>27.4085</v>
      </c>
      <c r="CV350" s="1">
        <v>3.7748719999999999E-3</v>
      </c>
      <c r="CW350" s="1">
        <v>0.33437620000000001</v>
      </c>
      <c r="CX350">
        <v>0.90634210000000004</v>
      </c>
      <c r="CY350">
        <v>27.36168</v>
      </c>
      <c r="CZ350" s="1">
        <v>8.6650069999999996E-2</v>
      </c>
      <c r="DA350" s="1">
        <v>7.76417</v>
      </c>
      <c r="DB350">
        <v>0.90281069999999997</v>
      </c>
      <c r="DC350">
        <v>27.672229999999999</v>
      </c>
      <c r="DD350" s="1">
        <v>0.95788810000000002</v>
      </c>
      <c r="DE350" s="1">
        <v>86.854159999999993</v>
      </c>
      <c r="DF350">
        <v>0.89874520000000002</v>
      </c>
      <c r="DG350">
        <v>27.874549999999999</v>
      </c>
      <c r="DH350" s="1">
        <v>5.7016609999999996</v>
      </c>
      <c r="DI350" s="1">
        <v>522.74030000000005</v>
      </c>
      <c r="DJ350">
        <v>0.89415960000000005</v>
      </c>
      <c r="DK350">
        <v>27.925090000000001</v>
      </c>
      <c r="DL350" s="1">
        <v>19.916039999999999</v>
      </c>
      <c r="DM350">
        <v>1845.9090000000001</v>
      </c>
      <c r="DN350">
        <v>0.88921839999999996</v>
      </c>
      <c r="DO350">
        <v>27.8215</v>
      </c>
      <c r="DP350" s="1">
        <v>43.908180000000002</v>
      </c>
      <c r="DQ350">
        <v>4111.1880000000001</v>
      </c>
      <c r="DR350">
        <v>0.88380789999999998</v>
      </c>
      <c r="DS350">
        <v>27.712119999999999</v>
      </c>
      <c r="DT350">
        <v>64.814350000000005</v>
      </c>
      <c r="DU350">
        <v>6132.5</v>
      </c>
      <c r="DV350">
        <v>0.87869850000000005</v>
      </c>
      <c r="DW350">
        <v>27.795590000000001</v>
      </c>
      <c r="DX350">
        <v>67.606960000000001</v>
      </c>
      <c r="DY350">
        <v>6458.1610000000001</v>
      </c>
      <c r="DZ350">
        <v>0.87327529999999998</v>
      </c>
      <c r="EA350">
        <v>28.269870000000001</v>
      </c>
      <c r="EB350">
        <v>51.989660000000001</v>
      </c>
      <c r="EC350">
        <v>5013.0010000000002</v>
      </c>
      <c r="ED350">
        <v>0.86746290000000004</v>
      </c>
      <c r="EE350">
        <v>28.794689999999999</v>
      </c>
      <c r="EF350">
        <v>30.628299999999999</v>
      </c>
      <c r="EG350">
        <v>2981.674</v>
      </c>
      <c r="EH350">
        <v>0.86147819999999997</v>
      </c>
      <c r="EI350">
        <v>29.400929999999999</v>
      </c>
      <c r="EJ350">
        <v>14.346080000000001</v>
      </c>
      <c r="EK350">
        <v>1409.385</v>
      </c>
      <c r="EL350">
        <v>0.85566920000000002</v>
      </c>
      <c r="EM350">
        <v>29.893599999999999</v>
      </c>
      <c r="EN350">
        <v>5.532006</v>
      </c>
      <c r="EO350">
        <v>548.26509999999996</v>
      </c>
      <c r="EP350">
        <v>0.85000350000000002</v>
      </c>
      <c r="EQ350">
        <v>29.96706</v>
      </c>
      <c r="ER350">
        <v>1.823996</v>
      </c>
      <c r="ES350">
        <v>182.23</v>
      </c>
      <c r="ET350">
        <v>0.84476439999999997</v>
      </c>
      <c r="EU350">
        <v>29.725739999999998</v>
      </c>
      <c r="EV350">
        <v>0.55164409999999997</v>
      </c>
      <c r="EW350">
        <v>55.427709999999998</v>
      </c>
      <c r="EX350">
        <v>0.83926959999999995</v>
      </c>
      <c r="EY350">
        <v>29.470849999999999</v>
      </c>
      <c r="EZ350">
        <v>0.18228069999999999</v>
      </c>
      <c r="FA350">
        <v>18.341840000000001</v>
      </c>
      <c r="FB350">
        <v>0.83419259999999995</v>
      </c>
      <c r="FC350">
        <v>29.29025</v>
      </c>
      <c r="FD350">
        <v>8.8888090000000003E-2</v>
      </c>
      <c r="FE350">
        <v>8.9073039999999999</v>
      </c>
      <c r="FF350">
        <v>0.82967749999999996</v>
      </c>
      <c r="FG350">
        <v>29.479479999999999</v>
      </c>
      <c r="FH350">
        <v>6.7537120000000006E-2</v>
      </c>
      <c r="FI350">
        <v>6.7554090000000002</v>
      </c>
      <c r="FJ350">
        <v>0.8253838</v>
      </c>
      <c r="FK350">
        <v>29.523800000000001</v>
      </c>
      <c r="FL350">
        <v>6.1908449999999997E-2</v>
      </c>
      <c r="FM350">
        <v>6.2062619999999997</v>
      </c>
      <c r="FN350">
        <v>0.82149360000000005</v>
      </c>
      <c r="FO350">
        <v>29.5749</v>
      </c>
      <c r="FP350">
        <v>5.8550150000000002E-2</v>
      </c>
      <c r="FQ350">
        <v>5.8887799999999997</v>
      </c>
      <c r="FR350">
        <v>0.81770969999999998</v>
      </c>
      <c r="FS350">
        <v>29.381309999999999</v>
      </c>
      <c r="FT350">
        <v>5.4840600000000003E-2</v>
      </c>
      <c r="FU350">
        <v>5.534872</v>
      </c>
      <c r="FV350">
        <v>0.81395779999999995</v>
      </c>
      <c r="FW350">
        <v>29.008749999999999</v>
      </c>
      <c r="FX350">
        <v>5.0640400000000002E-2</v>
      </c>
      <c r="FY350">
        <v>5.128628</v>
      </c>
      <c r="FZ350">
        <v>0.81006820000000002</v>
      </c>
      <c r="GA350">
        <v>28.545549999999999</v>
      </c>
      <c r="GB350">
        <v>4.6290930000000001E-2</v>
      </c>
      <c r="GC350">
        <v>4.7053789999999998</v>
      </c>
      <c r="GD350">
        <v>0.80644349999999998</v>
      </c>
      <c r="GE350">
        <v>28.041350000000001</v>
      </c>
      <c r="GF350" s="1">
        <v>4.2043259999999999E-2</v>
      </c>
      <c r="GG350">
        <v>4.2880089999999997</v>
      </c>
      <c r="GH350">
        <v>0.80239459999999996</v>
      </c>
      <c r="GI350">
        <v>27.805589999999999</v>
      </c>
      <c r="GJ350" s="1">
        <v>3.805882E-2</v>
      </c>
      <c r="GK350">
        <v>3.8960539999999999</v>
      </c>
      <c r="GL350">
        <v>0.79910959999999998</v>
      </c>
      <c r="GM350">
        <v>28.129740000000002</v>
      </c>
      <c r="GN350" s="1">
        <v>3.4386779999999999E-2</v>
      </c>
      <c r="GO350">
        <v>3.5305819999999999</v>
      </c>
      <c r="GP350">
        <v>0.79581449999999998</v>
      </c>
      <c r="GQ350">
        <v>28.662579999999998</v>
      </c>
      <c r="GR350" s="1">
        <v>3.1034260000000001E-2</v>
      </c>
      <c r="GS350">
        <v>3.1956899999999999</v>
      </c>
      <c r="GT350">
        <v>0.79241839999999997</v>
      </c>
      <c r="GU350">
        <v>29.43478</v>
      </c>
      <c r="GV350" s="1">
        <v>2.8024E-2</v>
      </c>
      <c r="GW350">
        <v>2.8946010000000002</v>
      </c>
      <c r="GX350">
        <v>0.78867080000000001</v>
      </c>
      <c r="GY350">
        <v>30.050809999999998</v>
      </c>
      <c r="GZ350" s="1">
        <v>2.5307900000000001E-2</v>
      </c>
      <c r="HA350">
        <v>2.6242570000000001</v>
      </c>
      <c r="HB350">
        <v>0.78462580000000004</v>
      </c>
      <c r="HC350">
        <v>30.292480000000001</v>
      </c>
      <c r="HD350" s="1">
        <v>2.2865409999999999E-2</v>
      </c>
      <c r="HE350">
        <v>2.3817870000000001</v>
      </c>
      <c r="HF350">
        <v>0.78040810000000005</v>
      </c>
      <c r="HG350">
        <v>30.040559999999999</v>
      </c>
      <c r="HH350" s="1">
        <v>2.0658880000000001E-2</v>
      </c>
      <c r="HI350">
        <v>2.1625960000000002</v>
      </c>
      <c r="HJ350">
        <v>0.77617499999999995</v>
      </c>
      <c r="HK350">
        <v>29.63184</v>
      </c>
      <c r="HL350" s="1">
        <v>1.8660079999999999E-2</v>
      </c>
      <c r="HM350">
        <v>1.9637690000000001</v>
      </c>
      <c r="HN350">
        <v>0.77232339999999999</v>
      </c>
      <c r="HO350">
        <v>29.153210000000001</v>
      </c>
      <c r="HP350" s="1">
        <v>1.686818E-2</v>
      </c>
      <c r="HQ350">
        <v>1.7843990000000001</v>
      </c>
      <c r="HR350">
        <v>0.76922259999999998</v>
      </c>
      <c r="HS350">
        <v>29.0563</v>
      </c>
      <c r="HT350" s="1">
        <v>1.526134E-2</v>
      </c>
      <c r="HU350">
        <v>1.621383</v>
      </c>
      <c r="HV350">
        <v>0.766567</v>
      </c>
      <c r="HW350">
        <v>29.22307</v>
      </c>
      <c r="HX350" s="1">
        <v>1.381129E-2</v>
      </c>
      <c r="HY350">
        <v>1.4729779999999999</v>
      </c>
      <c r="HZ350">
        <v>0.76446510000000001</v>
      </c>
      <c r="IA350">
        <v>29.358609999999999</v>
      </c>
      <c r="IB350" s="1">
        <v>1.2502259999999999E-2</v>
      </c>
      <c r="IC350">
        <v>1.337637</v>
      </c>
      <c r="ID350">
        <v>0.76278990000000002</v>
      </c>
      <c r="IE350">
        <v>29.663630000000001</v>
      </c>
      <c r="IF350" s="1">
        <v>1.1314609999999999E-2</v>
      </c>
      <c r="IG350">
        <v>1.213903</v>
      </c>
      <c r="IH350">
        <v>0.76146259999999999</v>
      </c>
      <c r="II350">
        <v>29.667560000000002</v>
      </c>
      <c r="IJ350" s="1">
        <v>1.023403E-2</v>
      </c>
      <c r="IK350">
        <v>1.100581</v>
      </c>
      <c r="IL350">
        <v>0.76044290000000003</v>
      </c>
      <c r="IM350">
        <v>29.455469999999998</v>
      </c>
      <c r="IN350" s="1">
        <v>9.2475279999999997E-3</v>
      </c>
      <c r="IO350">
        <v>0.99633110000000003</v>
      </c>
      <c r="IP350">
        <v>0.75970479999999996</v>
      </c>
      <c r="IQ350">
        <v>29.133400000000002</v>
      </c>
      <c r="IR350" s="1">
        <v>8.3403399999999999E-3</v>
      </c>
      <c r="IS350">
        <v>0.8999161</v>
      </c>
      <c r="IT350">
        <v>0.75919250000000005</v>
      </c>
      <c r="IU350">
        <v>28.882429999999999</v>
      </c>
      <c r="IV350" s="1">
        <v>7.5025179999999997E-3</v>
      </c>
      <c r="IW350">
        <v>0.81041240000000003</v>
      </c>
      <c r="IX350">
        <v>0.75893500000000003</v>
      </c>
      <c r="IY350">
        <v>29.32686</v>
      </c>
      <c r="IZ350">
        <v>6.7215970000000002E-3</v>
      </c>
      <c r="JA350">
        <v>0.72670290000000004</v>
      </c>
      <c r="JB350">
        <v>0.75878540000000005</v>
      </c>
      <c r="JC350">
        <v>29.875520000000002</v>
      </c>
      <c r="JD350">
        <v>5.9912840000000004E-3</v>
      </c>
      <c r="JE350">
        <v>0.64810140000000005</v>
      </c>
      <c r="JF350">
        <v>0.75873380000000001</v>
      </c>
      <c r="JG350">
        <v>30.610119999999998</v>
      </c>
      <c r="JH350" s="1">
        <v>5.2997110000000004E-3</v>
      </c>
      <c r="JI350">
        <v>0.57358489999999995</v>
      </c>
      <c r="JJ350">
        <v>0.75874920000000001</v>
      </c>
      <c r="JK350">
        <v>31.078859999999999</v>
      </c>
      <c r="JL350" s="1">
        <v>4.6358220000000004E-3</v>
      </c>
      <c r="JM350">
        <v>0.50197599999999998</v>
      </c>
      <c r="JN350">
        <v>0.75882430000000001</v>
      </c>
      <c r="JO350">
        <v>31.348210000000002</v>
      </c>
      <c r="JP350" s="1">
        <v>3.9912940000000003E-3</v>
      </c>
      <c r="JQ350">
        <v>0.43235760000000001</v>
      </c>
      <c r="JR350">
        <v>0.75896759999999996</v>
      </c>
      <c r="JS350">
        <v>31.228100000000001</v>
      </c>
      <c r="JT350" s="1">
        <v>3.3681729999999999E-3</v>
      </c>
      <c r="JU350">
        <v>0.36499969999999998</v>
      </c>
      <c r="JV350">
        <v>0.75906019999999996</v>
      </c>
      <c r="JW350">
        <v>30.949010000000001</v>
      </c>
      <c r="JX350" s="1">
        <v>2.7833279999999998E-3</v>
      </c>
      <c r="JY350">
        <v>0.30171170000000003</v>
      </c>
      <c r="JZ350">
        <v>0.75922579999999995</v>
      </c>
      <c r="KA350">
        <v>30.516970000000001</v>
      </c>
      <c r="KB350" s="1">
        <v>2.2620370000000002E-3</v>
      </c>
      <c r="KC350">
        <v>0.24523500000000001</v>
      </c>
      <c r="KD350">
        <v>0.75938969999999995</v>
      </c>
      <c r="KE350">
        <v>30.51923</v>
      </c>
      <c r="KF350" s="1">
        <v>1.826355E-3</v>
      </c>
      <c r="KG350">
        <v>0.1979766</v>
      </c>
      <c r="KH350">
        <v>0.7595558</v>
      </c>
      <c r="KI350">
        <v>30.475259999999999</v>
      </c>
      <c r="KJ350" s="1">
        <v>1.485707E-3</v>
      </c>
      <c r="KK350">
        <v>0.16094559999999999</v>
      </c>
      <c r="KL350">
        <v>0.75970749999999998</v>
      </c>
      <c r="KM350">
        <v>30.640350000000002</v>
      </c>
      <c r="KN350" s="1">
        <v>1.2332529999999999E-3</v>
      </c>
      <c r="KO350">
        <v>0.13349569999999999</v>
      </c>
      <c r="KP350">
        <v>0.7597836</v>
      </c>
      <c r="KQ350">
        <v>30.911210000000001</v>
      </c>
      <c r="KR350" s="1">
        <v>1.052493E-3</v>
      </c>
      <c r="KS350">
        <v>0.11382829999999999</v>
      </c>
      <c r="KT350">
        <v>0.7598954</v>
      </c>
      <c r="KU350">
        <v>30.800039999999999</v>
      </c>
      <c r="KV350" s="1">
        <v>9.2310109999999999E-4</v>
      </c>
      <c r="KW350">
        <v>9.9760790000000002E-2</v>
      </c>
      <c r="KX350">
        <v>0.75990950000000002</v>
      </c>
      <c r="KY350">
        <v>30.593530000000001</v>
      </c>
      <c r="KZ350" s="1">
        <v>8.2757359999999995E-4</v>
      </c>
      <c r="LA350">
        <v>8.9388819999999994E-2</v>
      </c>
      <c r="LB350">
        <v>0.75992879999999996</v>
      </c>
      <c r="LC350">
        <v>30.22569</v>
      </c>
      <c r="LD350" s="1">
        <v>7.5353490000000002E-4</v>
      </c>
      <c r="LE350">
        <v>8.1360719999999997E-2</v>
      </c>
      <c r="LF350">
        <v>0.75993699999999997</v>
      </c>
      <c r="LG350">
        <v>29.861090000000001</v>
      </c>
      <c r="LH350" s="1">
        <v>6.9375019999999999E-4</v>
      </c>
      <c r="LI350">
        <v>7.4882539999999997E-2</v>
      </c>
      <c r="LJ350">
        <v>0.75995500000000005</v>
      </c>
      <c r="LK350">
        <v>29.90352</v>
      </c>
      <c r="LL350" s="1">
        <v>6.4429649999999999E-4</v>
      </c>
      <c r="LM350">
        <v>6.9527729999999996E-2</v>
      </c>
      <c r="LN350">
        <v>0.75990760000000002</v>
      </c>
      <c r="LO350">
        <v>30.02243</v>
      </c>
      <c r="LP350" s="1">
        <v>6.0298820000000001E-4</v>
      </c>
      <c r="LQ350">
        <v>6.5062200000000001E-2</v>
      </c>
      <c r="LR350">
        <v>0.75994709999999999</v>
      </c>
      <c r="LS350">
        <v>30.39734</v>
      </c>
      <c r="LT350" s="1">
        <v>5.6836280000000005E-4</v>
      </c>
      <c r="LU350">
        <v>6.1312619999999998E-2</v>
      </c>
      <c r="LV350">
        <v>0.75994090000000003</v>
      </c>
      <c r="LW350">
        <v>30.784490000000002</v>
      </c>
      <c r="LX350" s="1">
        <v>5.3915449999999998E-4</v>
      </c>
      <c r="LY350">
        <v>5.815033E-2</v>
      </c>
      <c r="LZ350">
        <v>0.75997110000000001</v>
      </c>
      <c r="MA350">
        <v>31.004850000000001</v>
      </c>
      <c r="MB350" s="1">
        <v>5.1357590000000004E-4</v>
      </c>
      <c r="MC350">
        <v>5.5456930000000002E-2</v>
      </c>
      <c r="MD350">
        <v>0.76003379999999998</v>
      </c>
      <c r="ME350">
        <v>30.915849999999999</v>
      </c>
      <c r="MF350" s="1">
        <v>4.9041570000000004E-4</v>
      </c>
      <c r="MG350">
        <v>5.3132600000000002E-2</v>
      </c>
      <c r="MH350">
        <v>0.76010860000000002</v>
      </c>
      <c r="MI350">
        <v>30.696760000000001</v>
      </c>
      <c r="MJ350" s="1">
        <v>4.6995990000000003E-4</v>
      </c>
      <c r="MK350">
        <v>5.1077949999999997E-2</v>
      </c>
      <c r="ML350">
        <v>0.76021899999999998</v>
      </c>
      <c r="MM350">
        <v>30.326820000000001</v>
      </c>
      <c r="MN350" s="1">
        <v>4.5130920000000001E-4</v>
      </c>
      <c r="MO350">
        <v>4.9197070000000002E-2</v>
      </c>
      <c r="MP350">
        <v>0.7603084</v>
      </c>
      <c r="MQ350">
        <v>30.41339</v>
      </c>
      <c r="MR350" s="1">
        <v>4.3359030000000002E-4</v>
      </c>
      <c r="MS350">
        <v>4.740229E-2</v>
      </c>
      <c r="MT350">
        <v>0.76045359999999995</v>
      </c>
      <c r="MU350">
        <v>30.117660000000001</v>
      </c>
      <c r="MV350" s="1">
        <v>4.162751E-4</v>
      </c>
      <c r="MW350">
        <v>4.56359E-2</v>
      </c>
      <c r="MX350">
        <v>0.76059810000000005</v>
      </c>
      <c r="MY350">
        <v>29.966940000000001</v>
      </c>
      <c r="MZ350" s="1">
        <v>3.9916749999999998E-4</v>
      </c>
      <c r="NA350">
        <v>4.387112E-2</v>
      </c>
      <c r="NB350">
        <v>0.76073979999999997</v>
      </c>
      <c r="NC350">
        <v>29.815989999999999</v>
      </c>
      <c r="ND350" s="1">
        <v>3.821734E-4</v>
      </c>
      <c r="NE350">
        <v>4.2104320000000001E-2</v>
      </c>
      <c r="NF350">
        <v>0.76104179999999999</v>
      </c>
      <c r="NG350">
        <v>29.692309999999999</v>
      </c>
      <c r="NH350" s="1">
        <v>3.6536370000000003E-4</v>
      </c>
      <c r="NI350">
        <v>4.0338039999999999E-2</v>
      </c>
      <c r="NJ350">
        <v>0.76138470000000003</v>
      </c>
      <c r="NK350">
        <v>29.52946</v>
      </c>
      <c r="NL350" s="1">
        <v>3.4889159999999998E-4</v>
      </c>
      <c r="NM350">
        <v>3.8595930000000001E-2</v>
      </c>
      <c r="NN350">
        <v>0.76177150000000005</v>
      </c>
      <c r="NO350">
        <v>29.301670000000001</v>
      </c>
      <c r="NP350" s="1">
        <v>3.329106E-4</v>
      </c>
      <c r="NQ350">
        <v>3.6894719999999999E-2</v>
      </c>
      <c r="NR350">
        <v>0.76213540000000002</v>
      </c>
      <c r="NS350">
        <v>28.958130000000001</v>
      </c>
      <c r="NT350" s="1">
        <v>3.1747660000000001E-4</v>
      </c>
      <c r="NU350">
        <v>3.524418E-2</v>
      </c>
      <c r="NV350">
        <v>0.76251869999999999</v>
      </c>
      <c r="NW350">
        <v>29.273959999999999</v>
      </c>
      <c r="NX350" s="1">
        <v>3.0269999999999999E-4</v>
      </c>
      <c r="NY350">
        <v>3.3656180000000001E-2</v>
      </c>
      <c r="NZ350">
        <v>0.76288829999999996</v>
      </c>
      <c r="OA350">
        <v>29.6144</v>
      </c>
      <c r="OB350" s="1">
        <v>2.8861289999999998E-4</v>
      </c>
      <c r="OC350">
        <v>3.2137600000000002E-2</v>
      </c>
      <c r="OD350">
        <v>0.76323850000000004</v>
      </c>
      <c r="OE350">
        <v>29.953939999999999</v>
      </c>
      <c r="OF350" s="1">
        <v>2.7518040000000001E-4</v>
      </c>
      <c r="OG350">
        <v>3.0688300000000002E-2</v>
      </c>
      <c r="OH350">
        <v>0.76363060000000005</v>
      </c>
      <c r="OI350">
        <v>30.367650000000001</v>
      </c>
      <c r="OJ350" s="1">
        <v>2.6231399999999998E-4</v>
      </c>
      <c r="OK350">
        <v>2.929348E-2</v>
      </c>
    </row>
    <row r="351" spans="1:401" x14ac:dyDescent="0.35">
      <c r="A351">
        <v>357</v>
      </c>
      <c r="B351" t="s">
        <v>4</v>
      </c>
      <c r="C351" t="s">
        <v>181</v>
      </c>
      <c r="D351" t="s">
        <v>357</v>
      </c>
      <c r="E351">
        <v>318.13499999999999</v>
      </c>
      <c r="F351">
        <v>1.0278890000000001</v>
      </c>
      <c r="G351">
        <v>25.255459999999999</v>
      </c>
      <c r="H351">
        <v>0</v>
      </c>
      <c r="I351">
        <v>0</v>
      </c>
      <c r="J351">
        <v>1.0248900000000001</v>
      </c>
      <c r="K351">
        <v>25.298680000000001</v>
      </c>
      <c r="L351">
        <v>0</v>
      </c>
      <c r="M351">
        <v>0</v>
      </c>
      <c r="N351">
        <v>1.0219529999999999</v>
      </c>
      <c r="O351">
        <v>25.434889999999999</v>
      </c>
      <c r="P351">
        <v>0</v>
      </c>
      <c r="Q351">
        <v>0</v>
      </c>
      <c r="R351">
        <v>1.0192509999999999</v>
      </c>
      <c r="S351">
        <v>25.482880000000002</v>
      </c>
      <c r="T351">
        <v>0</v>
      </c>
      <c r="U351">
        <v>0</v>
      </c>
      <c r="V351">
        <v>1.016637</v>
      </c>
      <c r="W351">
        <v>25.308969999999999</v>
      </c>
      <c r="X351">
        <v>0</v>
      </c>
      <c r="Y351">
        <v>0</v>
      </c>
      <c r="Z351">
        <v>1.0139480000000001</v>
      </c>
      <c r="AA351">
        <v>25.037400000000002</v>
      </c>
      <c r="AB351">
        <v>0</v>
      </c>
      <c r="AC351">
        <v>0</v>
      </c>
      <c r="AD351">
        <v>1.0114050000000001</v>
      </c>
      <c r="AE351">
        <v>24.756730000000001</v>
      </c>
      <c r="AF351">
        <v>0</v>
      </c>
      <c r="AG351">
        <v>0</v>
      </c>
      <c r="AH351">
        <v>1.0088189999999999</v>
      </c>
      <c r="AI351">
        <v>24.833780000000001</v>
      </c>
      <c r="AJ351">
        <v>0</v>
      </c>
      <c r="AK351">
        <v>0</v>
      </c>
      <c r="AL351">
        <v>1.006292</v>
      </c>
      <c r="AM351">
        <v>25.05311</v>
      </c>
      <c r="AN351">
        <v>0</v>
      </c>
      <c r="AO351">
        <v>0</v>
      </c>
      <c r="AP351">
        <v>1.003857</v>
      </c>
      <c r="AQ351">
        <v>25.48883</v>
      </c>
      <c r="AR351">
        <v>0</v>
      </c>
      <c r="AS351">
        <v>0</v>
      </c>
      <c r="AT351">
        <v>1.001325</v>
      </c>
      <c r="AU351">
        <v>25.902380000000001</v>
      </c>
      <c r="AV351">
        <v>0</v>
      </c>
      <c r="AW351">
        <v>0</v>
      </c>
      <c r="AX351">
        <v>0.99870669999999995</v>
      </c>
      <c r="AY351">
        <v>26.047450000000001</v>
      </c>
      <c r="AZ351">
        <v>0</v>
      </c>
      <c r="BA351">
        <v>0</v>
      </c>
      <c r="BB351">
        <v>0.99589090000000002</v>
      </c>
      <c r="BC351">
        <v>26.053619999999999</v>
      </c>
      <c r="BD351">
        <v>0</v>
      </c>
      <c r="BE351">
        <v>0</v>
      </c>
      <c r="BF351">
        <v>0.99274870000000004</v>
      </c>
      <c r="BG351">
        <v>25.885560000000002</v>
      </c>
      <c r="BH351">
        <v>0</v>
      </c>
      <c r="BI351">
        <v>0</v>
      </c>
      <c r="BJ351">
        <v>0.98946860000000003</v>
      </c>
      <c r="BK351">
        <v>25.814920000000001</v>
      </c>
      <c r="BL351">
        <v>0</v>
      </c>
      <c r="BM351">
        <v>0</v>
      </c>
      <c r="BN351">
        <v>0.98620929999999996</v>
      </c>
      <c r="BO351">
        <v>26.150230000000001</v>
      </c>
      <c r="BP351">
        <v>0</v>
      </c>
      <c r="BQ351">
        <v>0</v>
      </c>
      <c r="BR351">
        <v>0.98306519999999997</v>
      </c>
      <c r="BS351">
        <v>26.55311</v>
      </c>
      <c r="BT351">
        <v>0</v>
      </c>
      <c r="BU351">
        <v>2.9638849999999998E-37</v>
      </c>
      <c r="BV351">
        <v>0.9801337</v>
      </c>
      <c r="BW351">
        <v>27.056260000000002</v>
      </c>
      <c r="BX351">
        <v>5.709838E-27</v>
      </c>
      <c r="BY351">
        <v>4.5148469999999996E-25</v>
      </c>
      <c r="BZ351">
        <v>0.97702960000000005</v>
      </c>
      <c r="CA351">
        <v>27.459720000000001</v>
      </c>
      <c r="CB351" s="1">
        <v>1.0041030000000001E-21</v>
      </c>
      <c r="CC351" s="1">
        <v>8.9643199999999998E-20</v>
      </c>
      <c r="CD351">
        <v>0.97369969999999995</v>
      </c>
      <c r="CE351">
        <v>27.6158</v>
      </c>
      <c r="CF351" s="1">
        <v>4.7760570000000001E-14</v>
      </c>
      <c r="CG351" s="1">
        <v>4.141821E-12</v>
      </c>
      <c r="CH351">
        <v>0.97017120000000001</v>
      </c>
      <c r="CI351">
        <v>27.49812</v>
      </c>
      <c r="CJ351" s="1">
        <v>4.6778590000000003E-10</v>
      </c>
      <c r="CK351" s="1">
        <v>4.2188610000000003E-8</v>
      </c>
      <c r="CL351">
        <v>0.96653449999999996</v>
      </c>
      <c r="CM351">
        <v>27.29119</v>
      </c>
      <c r="CN351" s="1">
        <v>3.5644329999999999E-7</v>
      </c>
      <c r="CO351" s="1">
        <v>3.2789739999999998E-5</v>
      </c>
      <c r="CP351">
        <v>0.9627985</v>
      </c>
      <c r="CQ351">
        <v>27.217089999999999</v>
      </c>
      <c r="CR351" s="1">
        <v>6.0860399999999998E-5</v>
      </c>
      <c r="CS351" s="1">
        <v>5.6852049999999996E-3</v>
      </c>
      <c r="CT351">
        <v>0.95870129999999998</v>
      </c>
      <c r="CU351">
        <v>27.417649999999998</v>
      </c>
      <c r="CV351" s="1">
        <v>3.4362640000000001E-3</v>
      </c>
      <c r="CW351" s="1">
        <v>0.32537270000000001</v>
      </c>
      <c r="CX351">
        <v>0.9542273</v>
      </c>
      <c r="CY351">
        <v>27.36515</v>
      </c>
      <c r="CZ351" s="1">
        <v>8.0433820000000003E-2</v>
      </c>
      <c r="DA351" s="1">
        <v>7.7010779999999999</v>
      </c>
      <c r="DB351">
        <v>0.94920590000000005</v>
      </c>
      <c r="DC351">
        <v>27.678349999999998</v>
      </c>
      <c r="DD351" s="1">
        <v>0.90435540000000003</v>
      </c>
      <c r="DE351" s="1">
        <v>87.601140000000001</v>
      </c>
      <c r="DF351">
        <v>0.94353710000000002</v>
      </c>
      <c r="DG351">
        <v>27.87678</v>
      </c>
      <c r="DH351" s="1">
        <v>5.464086</v>
      </c>
      <c r="DI351" s="1">
        <v>535.15170000000001</v>
      </c>
      <c r="DJ351">
        <v>0.93721239999999995</v>
      </c>
      <c r="DK351">
        <v>27.925129999999999</v>
      </c>
      <c r="DL351" s="1">
        <v>19.34141</v>
      </c>
      <c r="DM351">
        <v>1915.2190000000001</v>
      </c>
      <c r="DN351">
        <v>0.930365</v>
      </c>
      <c r="DO351">
        <v>27.823139999999999</v>
      </c>
      <c r="DP351" s="1">
        <v>43.152209999999997</v>
      </c>
      <c r="DQ351">
        <v>4317.835</v>
      </c>
      <c r="DR351">
        <v>0.92287560000000002</v>
      </c>
      <c r="DS351">
        <v>27.7134</v>
      </c>
      <c r="DT351">
        <v>64.384770000000003</v>
      </c>
      <c r="DU351">
        <v>6512.9390000000003</v>
      </c>
      <c r="DV351">
        <v>0.91568300000000002</v>
      </c>
      <c r="DW351">
        <v>27.79618</v>
      </c>
      <c r="DX351">
        <v>67.807040000000001</v>
      </c>
      <c r="DY351">
        <v>6928.9859999999999</v>
      </c>
      <c r="DZ351">
        <v>0.90806509999999996</v>
      </c>
      <c r="EA351">
        <v>28.27693</v>
      </c>
      <c r="EB351">
        <v>52.602679999999999</v>
      </c>
      <c r="EC351">
        <v>5429.3469999999998</v>
      </c>
      <c r="ED351">
        <v>0.89986460000000001</v>
      </c>
      <c r="EE351">
        <v>28.79879</v>
      </c>
      <c r="EF351">
        <v>31.235040000000001</v>
      </c>
      <c r="EG351">
        <v>3257.5940000000001</v>
      </c>
      <c r="EH351">
        <v>0.89128540000000001</v>
      </c>
      <c r="EI351">
        <v>29.40343</v>
      </c>
      <c r="EJ351">
        <v>14.733359999999999</v>
      </c>
      <c r="EK351">
        <v>1552.2329999999999</v>
      </c>
      <c r="EL351">
        <v>0.88279339999999995</v>
      </c>
      <c r="EM351">
        <v>29.89752</v>
      </c>
      <c r="EN351">
        <v>5.7166290000000002</v>
      </c>
      <c r="EO351">
        <v>608.27769999999998</v>
      </c>
      <c r="EP351">
        <v>0.8742936</v>
      </c>
      <c r="EQ351">
        <v>29.96884</v>
      </c>
      <c r="ER351">
        <v>1.894045</v>
      </c>
      <c r="ES351">
        <v>203.4237</v>
      </c>
      <c r="ET351">
        <v>0.86607540000000005</v>
      </c>
      <c r="EU351">
        <v>29.727599999999999</v>
      </c>
      <c r="EV351">
        <v>0.57373830000000003</v>
      </c>
      <c r="EW351">
        <v>62.080710000000003</v>
      </c>
      <c r="EX351">
        <v>0.85758469999999998</v>
      </c>
      <c r="EY351">
        <v>29.475359999999998</v>
      </c>
      <c r="EZ351">
        <v>0.1882617</v>
      </c>
      <c r="FA351">
        <v>20.45318</v>
      </c>
      <c r="FB351">
        <v>0.84947379999999995</v>
      </c>
      <c r="FC351">
        <v>29.293569999999999</v>
      </c>
      <c r="FD351">
        <v>9.0311649999999993E-2</v>
      </c>
      <c r="FE351">
        <v>9.8039319999999996</v>
      </c>
      <c r="FF351">
        <v>0.84201119999999996</v>
      </c>
      <c r="FG351">
        <v>29.486820000000002</v>
      </c>
      <c r="FH351">
        <v>6.7858180000000004E-2</v>
      </c>
      <c r="FI351">
        <v>7.3732040000000003</v>
      </c>
      <c r="FJ351">
        <v>0.8347272</v>
      </c>
      <c r="FK351">
        <v>29.532589999999999</v>
      </c>
      <c r="FL351">
        <v>6.2022439999999998E-2</v>
      </c>
      <c r="FM351">
        <v>6.7691410000000003</v>
      </c>
      <c r="FN351">
        <v>0.82777849999999997</v>
      </c>
      <c r="FO351">
        <v>29.576640000000001</v>
      </c>
      <c r="FP351">
        <v>5.8656649999999998E-2</v>
      </c>
      <c r="FQ351">
        <v>6.4360179999999998</v>
      </c>
      <c r="FR351">
        <v>0.82083569999999995</v>
      </c>
      <c r="FS351">
        <v>29.390599999999999</v>
      </c>
      <c r="FT351">
        <v>5.4968330000000003E-2</v>
      </c>
      <c r="FU351">
        <v>6.065315</v>
      </c>
      <c r="FV351">
        <v>0.813855</v>
      </c>
      <c r="FW351">
        <v>29.017219999999998</v>
      </c>
      <c r="FX351">
        <v>5.0780249999999999E-2</v>
      </c>
      <c r="FY351">
        <v>5.6349039999999997</v>
      </c>
      <c r="FZ351">
        <v>0.80663490000000004</v>
      </c>
      <c r="GA351">
        <v>28.555769999999999</v>
      </c>
      <c r="GB351">
        <v>4.6433200000000001E-2</v>
      </c>
      <c r="GC351">
        <v>5.1833039999999997</v>
      </c>
      <c r="GD351">
        <v>0.79959650000000004</v>
      </c>
      <c r="GE351">
        <v>28.052250000000001</v>
      </c>
      <c r="GF351" s="1">
        <v>4.2181209999999997E-2</v>
      </c>
      <c r="GG351">
        <v>4.7355609999999997</v>
      </c>
      <c r="GH351">
        <v>0.79215380000000002</v>
      </c>
      <c r="GI351">
        <v>27.811579999999999</v>
      </c>
      <c r="GJ351" s="1">
        <v>3.8188600000000003E-2</v>
      </c>
      <c r="GK351">
        <v>4.3137090000000002</v>
      </c>
      <c r="GL351">
        <v>0.78536399999999995</v>
      </c>
      <c r="GM351">
        <v>28.137740000000001</v>
      </c>
      <c r="GN351" s="1">
        <v>3.4507349999999999E-2</v>
      </c>
      <c r="GO351">
        <v>3.9190749999999999</v>
      </c>
      <c r="GP351">
        <v>0.77853720000000004</v>
      </c>
      <c r="GQ351">
        <v>28.664899999999999</v>
      </c>
      <c r="GR351" s="1">
        <v>3.1144910000000001E-2</v>
      </c>
      <c r="GS351">
        <v>3.5565980000000001</v>
      </c>
      <c r="GT351">
        <v>0.77165700000000004</v>
      </c>
      <c r="GU351">
        <v>29.435220000000001</v>
      </c>
      <c r="GV351" s="1">
        <v>2.812388E-2</v>
      </c>
      <c r="GW351">
        <v>3.2299069999999999</v>
      </c>
      <c r="GX351">
        <v>0.76458349999999997</v>
      </c>
      <c r="GY351">
        <v>30.050280000000001</v>
      </c>
      <c r="GZ351" s="1">
        <v>2.5398190000000001E-2</v>
      </c>
      <c r="HA351">
        <v>2.9357869999999999</v>
      </c>
      <c r="HB351">
        <v>0.75741389999999997</v>
      </c>
      <c r="HC351">
        <v>30.293420000000001</v>
      </c>
      <c r="HD351" s="1">
        <v>2.294734E-2</v>
      </c>
      <c r="HE351">
        <v>2.6711450000000001</v>
      </c>
      <c r="HF351">
        <v>0.75025710000000001</v>
      </c>
      <c r="HG351">
        <v>30.039180000000002</v>
      </c>
      <c r="HH351">
        <v>2.0733620000000001E-2</v>
      </c>
      <c r="HI351">
        <v>2.4310879999999999</v>
      </c>
      <c r="HJ351">
        <v>0.74315169999999997</v>
      </c>
      <c r="HK351">
        <v>29.638829999999999</v>
      </c>
      <c r="HL351" s="1">
        <v>1.872822E-2</v>
      </c>
      <c r="HM351">
        <v>2.212809</v>
      </c>
      <c r="HN351">
        <v>0.73651599999999995</v>
      </c>
      <c r="HO351">
        <v>29.162849999999999</v>
      </c>
      <c r="HP351">
        <v>1.692987E-2</v>
      </c>
      <c r="HQ351">
        <v>2.0151180000000002</v>
      </c>
      <c r="HR351">
        <v>0.73078980000000004</v>
      </c>
      <c r="HS351">
        <v>29.066369999999999</v>
      </c>
      <c r="HT351" s="1">
        <v>1.531797E-2</v>
      </c>
      <c r="HU351">
        <v>1.834964</v>
      </c>
      <c r="HV351">
        <v>0.72579769999999999</v>
      </c>
      <c r="HW351">
        <v>29.235109999999999</v>
      </c>
      <c r="HX351" s="1">
        <v>1.3863189999999999E-2</v>
      </c>
      <c r="HY351">
        <v>1.670274</v>
      </c>
      <c r="HZ351">
        <v>0.72155020000000003</v>
      </c>
      <c r="IA351">
        <v>29.361249999999998</v>
      </c>
      <c r="IB351" s="1">
        <v>1.2549950000000001E-2</v>
      </c>
      <c r="IC351">
        <v>1.5194879999999999</v>
      </c>
      <c r="ID351">
        <v>0.71798399999999996</v>
      </c>
      <c r="IE351">
        <v>29.662240000000001</v>
      </c>
      <c r="IF351" s="1">
        <v>1.1358439999999999E-2</v>
      </c>
      <c r="IG351">
        <v>1.381148</v>
      </c>
      <c r="IH351">
        <v>0.71498039999999996</v>
      </c>
      <c r="II351">
        <v>29.66807</v>
      </c>
      <c r="IJ351" s="1">
        <v>1.0274449999999999E-2</v>
      </c>
      <c r="IK351">
        <v>1.2539830000000001</v>
      </c>
      <c r="IL351">
        <v>0.71253390000000005</v>
      </c>
      <c r="IM351">
        <v>29.452010000000001</v>
      </c>
      <c r="IN351" s="1">
        <v>9.2849160000000007E-3</v>
      </c>
      <c r="IO351">
        <v>1.136614</v>
      </c>
      <c r="IP351">
        <v>0.710561</v>
      </c>
      <c r="IQ351">
        <v>29.137650000000001</v>
      </c>
      <c r="IR351" s="1">
        <v>8.3751350000000006E-3</v>
      </c>
      <c r="IS351">
        <v>1.0277449999999999</v>
      </c>
      <c r="IT351">
        <v>0.70904579999999995</v>
      </c>
      <c r="IU351">
        <v>28.88974</v>
      </c>
      <c r="IV351" s="1">
        <v>7.5350249999999999E-3</v>
      </c>
      <c r="IW351">
        <v>0.92640630000000002</v>
      </c>
      <c r="IX351">
        <v>0.70790869999999995</v>
      </c>
      <c r="IY351">
        <v>29.343350000000001</v>
      </c>
      <c r="IZ351" s="1">
        <v>6.75217E-3</v>
      </c>
      <c r="JA351">
        <v>0.83143440000000002</v>
      </c>
      <c r="JB351">
        <v>0.70705910000000005</v>
      </c>
      <c r="JC351">
        <v>29.887830000000001</v>
      </c>
      <c r="JD351" s="1">
        <v>6.0201509999999996E-3</v>
      </c>
      <c r="JE351">
        <v>0.74209360000000002</v>
      </c>
      <c r="JF351">
        <v>0.70642939999999999</v>
      </c>
      <c r="JG351">
        <v>30.61345</v>
      </c>
      <c r="JH351" s="1">
        <v>5.3272720000000001E-3</v>
      </c>
      <c r="JI351">
        <v>0.65728949999999997</v>
      </c>
      <c r="JJ351">
        <v>0.7059491</v>
      </c>
      <c r="JK351">
        <v>31.074059999999999</v>
      </c>
      <c r="JL351" s="1">
        <v>4.6625130000000001E-3</v>
      </c>
      <c r="JM351">
        <v>0.57571380000000005</v>
      </c>
      <c r="JN351">
        <v>0.70561859999999998</v>
      </c>
      <c r="JO351">
        <v>31.342780000000001</v>
      </c>
      <c r="JP351" s="1">
        <v>4.0173400000000003E-3</v>
      </c>
      <c r="JQ351">
        <v>0.49635040000000002</v>
      </c>
      <c r="JR351">
        <v>0.70536330000000003</v>
      </c>
      <c r="JS351">
        <v>31.221060000000001</v>
      </c>
      <c r="JT351" s="1">
        <v>3.393138E-3</v>
      </c>
      <c r="JU351">
        <v>0.41945389999999999</v>
      </c>
      <c r="JV351">
        <v>0.70521330000000004</v>
      </c>
      <c r="JW351">
        <v>30.953720000000001</v>
      </c>
      <c r="JX351" s="1">
        <v>2.8063239999999998E-3</v>
      </c>
      <c r="JY351">
        <v>0.34704879999999999</v>
      </c>
      <c r="JZ351">
        <v>0.70509149999999998</v>
      </c>
      <c r="KA351">
        <v>30.527799999999999</v>
      </c>
      <c r="KB351" s="1">
        <v>2.2819799999999999E-3</v>
      </c>
      <c r="KC351">
        <v>0.282281</v>
      </c>
      <c r="KD351">
        <v>0.70500289999999999</v>
      </c>
      <c r="KE351">
        <v>30.542490000000001</v>
      </c>
      <c r="KF351" s="1">
        <v>1.842523E-3</v>
      </c>
      <c r="KG351">
        <v>0.22793279999999999</v>
      </c>
      <c r="KH351">
        <v>0.70490710000000001</v>
      </c>
      <c r="KI351">
        <v>30.493110000000001</v>
      </c>
      <c r="KJ351" s="1">
        <v>1.4980099999999999E-3</v>
      </c>
      <c r="KK351">
        <v>0.1852385</v>
      </c>
      <c r="KL351">
        <v>0.7048276</v>
      </c>
      <c r="KM351">
        <v>30.652819999999998</v>
      </c>
      <c r="KN351" s="1">
        <v>1.2421909999999999E-3</v>
      </c>
      <c r="KO351">
        <v>0.15354139999999999</v>
      </c>
      <c r="KP351">
        <v>0.70471070000000002</v>
      </c>
      <c r="KQ351">
        <v>30.917850000000001</v>
      </c>
      <c r="KR351" s="1">
        <v>1.058853E-3</v>
      </c>
      <c r="KS351">
        <v>0.13080410000000001</v>
      </c>
      <c r="KT351">
        <v>0.70457369999999997</v>
      </c>
      <c r="KU351">
        <v>30.80292</v>
      </c>
      <c r="KV351" s="1">
        <v>9.2770120000000003E-4</v>
      </c>
      <c r="KW351">
        <v>0.11455559999999999</v>
      </c>
      <c r="KX351">
        <v>0.70438460000000003</v>
      </c>
      <c r="KY351">
        <v>30.591629999999999</v>
      </c>
      <c r="KZ351" s="1">
        <v>8.3104010000000005E-4</v>
      </c>
      <c r="LA351">
        <v>0.1025887</v>
      </c>
      <c r="LB351">
        <v>0.70421100000000003</v>
      </c>
      <c r="LC351">
        <v>30.23216</v>
      </c>
      <c r="LD351" s="1">
        <v>7.5628540000000001E-4</v>
      </c>
      <c r="LE351">
        <v>9.334858E-2</v>
      </c>
      <c r="LF351">
        <v>0.70395540000000001</v>
      </c>
      <c r="LG351">
        <v>29.870470000000001</v>
      </c>
      <c r="LH351" s="1">
        <v>6.9599590000000002E-4</v>
      </c>
      <c r="LI351">
        <v>8.5901190000000002E-2</v>
      </c>
      <c r="LJ351">
        <v>0.70373399999999997</v>
      </c>
      <c r="LK351">
        <v>29.922190000000001</v>
      </c>
      <c r="LL351" s="1">
        <v>6.4616559999999996E-4</v>
      </c>
      <c r="LM351">
        <v>7.9749210000000001E-2</v>
      </c>
      <c r="LN351">
        <v>0.70349640000000002</v>
      </c>
      <c r="LO351">
        <v>30.036989999999999</v>
      </c>
      <c r="LP351" s="1">
        <v>6.0455290000000004E-4</v>
      </c>
      <c r="LQ351">
        <v>7.4620980000000003E-2</v>
      </c>
      <c r="LR351">
        <v>0.7032775</v>
      </c>
      <c r="LS351">
        <v>30.404530000000001</v>
      </c>
      <c r="LT351" s="1">
        <v>5.6967870000000002E-4</v>
      </c>
      <c r="LU351">
        <v>7.0317569999999996E-2</v>
      </c>
      <c r="LV351">
        <v>0.70305289999999998</v>
      </c>
      <c r="LW351">
        <v>30.7837</v>
      </c>
      <c r="LX351" s="1">
        <v>5.4026979999999996E-4</v>
      </c>
      <c r="LY351">
        <v>6.6687350000000006E-2</v>
      </c>
      <c r="LZ351">
        <v>0.70285589999999998</v>
      </c>
      <c r="MA351">
        <v>31.000520000000002</v>
      </c>
      <c r="MB351" s="1">
        <v>5.1452729999999997E-4</v>
      </c>
      <c r="MC351">
        <v>6.3597150000000005E-2</v>
      </c>
      <c r="MD351">
        <v>0.70269130000000002</v>
      </c>
      <c r="ME351">
        <v>30.90615</v>
      </c>
      <c r="MF351" s="1">
        <v>4.9124339999999996E-4</v>
      </c>
      <c r="MG351">
        <v>6.0935209999999997E-2</v>
      </c>
      <c r="MH351">
        <v>0.70255380000000001</v>
      </c>
      <c r="MI351">
        <v>30.697220000000002</v>
      </c>
      <c r="MJ351" s="1">
        <v>4.7070150000000003E-4</v>
      </c>
      <c r="MK351">
        <v>5.8582200000000001E-2</v>
      </c>
      <c r="ML351">
        <v>0.70243169999999999</v>
      </c>
      <c r="MM351">
        <v>30.333189999999998</v>
      </c>
      <c r="MN351" s="1">
        <v>4.5199649999999998E-4</v>
      </c>
      <c r="MO351">
        <v>5.6432089999999997E-2</v>
      </c>
      <c r="MP351">
        <v>0.70233959999999995</v>
      </c>
      <c r="MQ351">
        <v>30.431260000000002</v>
      </c>
      <c r="MR351" s="1">
        <v>4.3425769999999998E-4</v>
      </c>
      <c r="MS351">
        <v>5.4380959999999999E-2</v>
      </c>
      <c r="MT351">
        <v>0.70226509999999998</v>
      </c>
      <c r="MU351">
        <v>30.138079999999999</v>
      </c>
      <c r="MV351" s="1">
        <v>4.1693749999999999E-4</v>
      </c>
      <c r="MW351">
        <v>5.236441E-2</v>
      </c>
      <c r="MX351">
        <v>0.70225130000000002</v>
      </c>
      <c r="MY351">
        <v>29.975729999999999</v>
      </c>
      <c r="MZ351" s="1">
        <v>3.9983020000000001E-4</v>
      </c>
      <c r="NA351">
        <v>5.0347790000000003E-2</v>
      </c>
      <c r="NB351">
        <v>0.70225459999999995</v>
      </c>
      <c r="NC351">
        <v>29.8187</v>
      </c>
      <c r="ND351" s="1">
        <v>3.8283160000000002E-4</v>
      </c>
      <c r="NE351">
        <v>4.8327589999999997E-2</v>
      </c>
      <c r="NF351">
        <v>0.70240610000000003</v>
      </c>
      <c r="NG351">
        <v>29.696819999999999</v>
      </c>
      <c r="NH351" s="1">
        <v>3.6602E-4</v>
      </c>
      <c r="NI351">
        <v>4.6308630000000003E-2</v>
      </c>
      <c r="NJ351">
        <v>0.70259709999999997</v>
      </c>
      <c r="NK351">
        <v>29.528169999999999</v>
      </c>
      <c r="NL351" s="1">
        <v>3.4953449999999999E-4</v>
      </c>
      <c r="NM351">
        <v>4.4313869999999998E-2</v>
      </c>
      <c r="NN351">
        <v>0.70279820000000004</v>
      </c>
      <c r="NO351">
        <v>29.306760000000001</v>
      </c>
      <c r="NP351" s="1">
        <v>3.3353549999999999E-4</v>
      </c>
      <c r="NQ351">
        <v>4.2365970000000003E-2</v>
      </c>
      <c r="NR351">
        <v>0.70303320000000002</v>
      </c>
      <c r="NS351">
        <v>28.96585</v>
      </c>
      <c r="NT351" s="1">
        <v>3.1807999999999999E-4</v>
      </c>
      <c r="NU351">
        <v>4.0474959999999997E-2</v>
      </c>
      <c r="NV351">
        <v>0.70327410000000001</v>
      </c>
      <c r="NW351">
        <v>29.289639999999999</v>
      </c>
      <c r="NX351" s="1">
        <v>3.0327670000000002E-4</v>
      </c>
      <c r="NY351">
        <v>3.8654929999999997E-2</v>
      </c>
      <c r="NZ351">
        <v>0.70351209999999997</v>
      </c>
      <c r="OA351">
        <v>29.62942</v>
      </c>
      <c r="OB351" s="1">
        <v>2.8916279999999998E-4</v>
      </c>
      <c r="OC351">
        <v>3.6912899999999998E-2</v>
      </c>
      <c r="OD351">
        <v>0.70374550000000002</v>
      </c>
      <c r="OE351">
        <v>29.959630000000001</v>
      </c>
      <c r="OF351" s="1">
        <v>2.7570539999999998E-4</v>
      </c>
      <c r="OG351">
        <v>3.5250040000000003E-2</v>
      </c>
      <c r="OH351">
        <v>0.70399100000000003</v>
      </c>
      <c r="OI351">
        <v>30.36908</v>
      </c>
      <c r="OJ351">
        <v>2.6282049999999999E-4</v>
      </c>
      <c r="OK351">
        <v>3.3650989999999999E-2</v>
      </c>
    </row>
    <row r="352" spans="1:401" x14ac:dyDescent="0.35">
      <c r="A352">
        <v>358</v>
      </c>
      <c r="B352" t="s">
        <v>4</v>
      </c>
      <c r="C352" t="s">
        <v>181</v>
      </c>
      <c r="D352" t="s">
        <v>358</v>
      </c>
      <c r="E352">
        <v>448.9796</v>
      </c>
      <c r="F352">
        <v>1.0880939999999999</v>
      </c>
      <c r="G352">
        <v>25.261710000000001</v>
      </c>
      <c r="H352">
        <v>0</v>
      </c>
      <c r="I352">
        <v>0</v>
      </c>
      <c r="J352">
        <v>1.084811</v>
      </c>
      <c r="K352">
        <v>25.3032</v>
      </c>
      <c r="L352">
        <v>0</v>
      </c>
      <c r="M352">
        <v>0</v>
      </c>
      <c r="N352">
        <v>1.0816159999999999</v>
      </c>
      <c r="O352">
        <v>25.43845</v>
      </c>
      <c r="P352">
        <v>0</v>
      </c>
      <c r="Q352">
        <v>0</v>
      </c>
      <c r="R352">
        <v>1.0786659999999999</v>
      </c>
      <c r="S352">
        <v>25.48245</v>
      </c>
      <c r="T352">
        <v>0</v>
      </c>
      <c r="U352">
        <v>0</v>
      </c>
      <c r="V352">
        <v>1.075839</v>
      </c>
      <c r="W352">
        <v>25.310169999999999</v>
      </c>
      <c r="X352">
        <v>0</v>
      </c>
      <c r="Y352">
        <v>0</v>
      </c>
      <c r="Z352">
        <v>1.0729150000000001</v>
      </c>
      <c r="AA352">
        <v>25.041920000000001</v>
      </c>
      <c r="AB352">
        <v>0</v>
      </c>
      <c r="AC352">
        <v>0</v>
      </c>
      <c r="AD352">
        <v>1.0701430000000001</v>
      </c>
      <c r="AE352">
        <v>24.76258</v>
      </c>
      <c r="AF352">
        <v>0</v>
      </c>
      <c r="AG352">
        <v>0</v>
      </c>
      <c r="AH352">
        <v>1.0673189999999999</v>
      </c>
      <c r="AI352">
        <v>24.844639999999998</v>
      </c>
      <c r="AJ352">
        <v>0</v>
      </c>
      <c r="AK352">
        <v>0</v>
      </c>
      <c r="AL352">
        <v>1.0645709999999999</v>
      </c>
      <c r="AM352">
        <v>25.059419999999999</v>
      </c>
      <c r="AN352">
        <v>0</v>
      </c>
      <c r="AO352">
        <v>0</v>
      </c>
      <c r="AP352">
        <v>1.0618099999999999</v>
      </c>
      <c r="AQ352">
        <v>25.492830000000001</v>
      </c>
      <c r="AR352">
        <v>0</v>
      </c>
      <c r="AS352">
        <v>0</v>
      </c>
      <c r="AT352">
        <v>1.0589550000000001</v>
      </c>
      <c r="AU352">
        <v>25.904499999999999</v>
      </c>
      <c r="AV352">
        <v>0</v>
      </c>
      <c r="AW352">
        <v>0</v>
      </c>
      <c r="AX352">
        <v>1.0560179999999999</v>
      </c>
      <c r="AY352">
        <v>26.04636</v>
      </c>
      <c r="AZ352">
        <v>0</v>
      </c>
      <c r="BA352">
        <v>0</v>
      </c>
      <c r="BB352">
        <v>1.0528299999999999</v>
      </c>
      <c r="BC352">
        <v>26.056180000000001</v>
      </c>
      <c r="BD352">
        <v>0</v>
      </c>
      <c r="BE352">
        <v>0</v>
      </c>
      <c r="BF352">
        <v>1.0493220000000001</v>
      </c>
      <c r="BG352">
        <v>25.890619999999998</v>
      </c>
      <c r="BH352">
        <v>0</v>
      </c>
      <c r="BI352">
        <v>0</v>
      </c>
      <c r="BJ352">
        <v>1.0456369999999999</v>
      </c>
      <c r="BK352">
        <v>25.820139999999999</v>
      </c>
      <c r="BL352">
        <v>0</v>
      </c>
      <c r="BM352">
        <v>0</v>
      </c>
      <c r="BN352">
        <v>1.0419529999999999</v>
      </c>
      <c r="BO352">
        <v>26.15954</v>
      </c>
      <c r="BP352">
        <v>0</v>
      </c>
      <c r="BQ352">
        <v>0</v>
      </c>
      <c r="BR352">
        <v>1.0384199999999999</v>
      </c>
      <c r="BS352">
        <v>26.556039999999999</v>
      </c>
      <c r="BT352">
        <v>0</v>
      </c>
      <c r="BU352">
        <v>2.0307829999999999E-37</v>
      </c>
      <c r="BV352">
        <v>1.0350999999999999</v>
      </c>
      <c r="BW352">
        <v>27.05931</v>
      </c>
      <c r="BX352">
        <v>3.5510260000000002E-27</v>
      </c>
      <c r="BY352">
        <v>3.2811299999999998E-25</v>
      </c>
      <c r="BZ352">
        <v>1.0315840000000001</v>
      </c>
      <c r="CA352">
        <v>27.459119999999999</v>
      </c>
      <c r="CB352" s="1">
        <v>8.3451150000000004E-22</v>
      </c>
      <c r="CC352" s="1">
        <v>8.9785490000000001E-20</v>
      </c>
      <c r="CD352">
        <v>1.02783</v>
      </c>
      <c r="CE352">
        <v>27.613109999999999</v>
      </c>
      <c r="CF352" s="1">
        <v>3.714533E-14</v>
      </c>
      <c r="CG352" s="1">
        <v>3.8168990000000003E-12</v>
      </c>
      <c r="CH352">
        <v>1.0239689999999999</v>
      </c>
      <c r="CI352">
        <v>27.49868</v>
      </c>
      <c r="CJ352" s="1">
        <v>3.9282820000000002E-10</v>
      </c>
      <c r="CK352" s="1">
        <v>4.2221869999999997E-8</v>
      </c>
      <c r="CL352">
        <v>1.020081</v>
      </c>
      <c r="CM352">
        <v>27.295549999999999</v>
      </c>
      <c r="CN352" s="1">
        <v>3.1074450000000001E-7</v>
      </c>
      <c r="CO352" s="1">
        <v>3.4154640000000003E-5</v>
      </c>
      <c r="CP352">
        <v>1.0160130000000001</v>
      </c>
      <c r="CQ352">
        <v>27.22241</v>
      </c>
      <c r="CR352" s="1">
        <v>5.4526189999999999E-5</v>
      </c>
      <c r="CS352" s="1">
        <v>6.0965919999999996E-3</v>
      </c>
      <c r="CT352">
        <v>1.011587</v>
      </c>
      <c r="CU352">
        <v>27.42773</v>
      </c>
      <c r="CV352" s="1">
        <v>3.1464900000000001E-3</v>
      </c>
      <c r="CW352" s="1">
        <v>0.35708990000000002</v>
      </c>
      <c r="CX352">
        <v>1.0067680000000001</v>
      </c>
      <c r="CY352">
        <v>27.369009999999999</v>
      </c>
      <c r="CZ352" s="1">
        <v>7.5019230000000006E-2</v>
      </c>
      <c r="DA352" s="1">
        <v>8.6181560000000008</v>
      </c>
      <c r="DB352">
        <v>1.001371</v>
      </c>
      <c r="DC352">
        <v>27.68582</v>
      </c>
      <c r="DD352" s="1">
        <v>0.85699239999999999</v>
      </c>
      <c r="DE352" s="1">
        <v>99.692520000000002</v>
      </c>
      <c r="DF352">
        <v>0.99524959999999996</v>
      </c>
      <c r="DG352">
        <v>27.879799999999999</v>
      </c>
      <c r="DH352" s="1">
        <v>5.2508340000000002</v>
      </c>
      <c r="DI352" s="1">
        <v>618.06280000000004</v>
      </c>
      <c r="DJ352">
        <v>0.98843309999999995</v>
      </c>
      <c r="DK352">
        <v>27.924849999999999</v>
      </c>
      <c r="DL352" s="1">
        <v>18.818439999999999</v>
      </c>
      <c r="DM352">
        <v>2240.8420000000001</v>
      </c>
      <c r="DN352">
        <v>0.98104959999999997</v>
      </c>
      <c r="DO352">
        <v>27.824339999999999</v>
      </c>
      <c r="DP352" s="1">
        <v>42.453360000000004</v>
      </c>
      <c r="DQ352">
        <v>5110.5129999999999</v>
      </c>
      <c r="DR352">
        <v>0.97294970000000003</v>
      </c>
      <c r="DS352">
        <v>27.714379999999998</v>
      </c>
      <c r="DT352">
        <v>63.973790000000001</v>
      </c>
      <c r="DU352">
        <v>7788.2020000000002</v>
      </c>
      <c r="DV352">
        <v>0.96506939999999997</v>
      </c>
      <c r="DW352">
        <v>27.797550000000001</v>
      </c>
      <c r="DX352">
        <v>67.975040000000007</v>
      </c>
      <c r="DY352">
        <v>8361.3320000000003</v>
      </c>
      <c r="DZ352">
        <v>0.95678249999999998</v>
      </c>
      <c r="EA352">
        <v>28.285820000000001</v>
      </c>
      <c r="EB352">
        <v>53.161409999999997</v>
      </c>
      <c r="EC352">
        <v>6605.5140000000001</v>
      </c>
      <c r="ED352">
        <v>0.9478626</v>
      </c>
      <c r="EE352">
        <v>28.804469999999998</v>
      </c>
      <c r="EF352">
        <v>31.796420000000001</v>
      </c>
      <c r="EG352">
        <v>3991.777</v>
      </c>
      <c r="EH352">
        <v>0.93854479999999996</v>
      </c>
      <c r="EI352">
        <v>29.40729</v>
      </c>
      <c r="EJ352">
        <v>15.09484</v>
      </c>
      <c r="EK352">
        <v>1913.7660000000001</v>
      </c>
      <c r="EL352">
        <v>0.92930919999999995</v>
      </c>
      <c r="EM352">
        <v>29.902170000000002</v>
      </c>
      <c r="EN352">
        <v>5.89</v>
      </c>
      <c r="EO352">
        <v>753.82119999999998</v>
      </c>
      <c r="EP352">
        <v>0.92013750000000005</v>
      </c>
      <c r="EQ352">
        <v>29.970310000000001</v>
      </c>
      <c r="ER352">
        <v>1.9601470000000001</v>
      </c>
      <c r="ES352">
        <v>253.05080000000001</v>
      </c>
      <c r="ET352">
        <v>0.91125259999999997</v>
      </c>
      <c r="EU352">
        <v>29.72879</v>
      </c>
      <c r="EV352">
        <v>0.59465469999999998</v>
      </c>
      <c r="EW352">
        <v>77.293369999999996</v>
      </c>
      <c r="EX352">
        <v>0.9020937</v>
      </c>
      <c r="EY352">
        <v>29.479610000000001</v>
      </c>
      <c r="EZ352">
        <v>0.193939</v>
      </c>
      <c r="FA352">
        <v>25.279779999999999</v>
      </c>
      <c r="FB352">
        <v>0.89335719999999996</v>
      </c>
      <c r="FC352">
        <v>29.297090000000001</v>
      </c>
      <c r="FD352">
        <v>9.1666319999999996E-2</v>
      </c>
      <c r="FE352">
        <v>11.914020000000001</v>
      </c>
      <c r="FF352">
        <v>0.8853027</v>
      </c>
      <c r="FG352">
        <v>29.495059999999999</v>
      </c>
      <c r="FH352">
        <v>6.8163340000000003E-2</v>
      </c>
      <c r="FI352">
        <v>8.8492250000000006</v>
      </c>
      <c r="FJ352">
        <v>0.87734480000000004</v>
      </c>
      <c r="FK352">
        <v>29.542000000000002</v>
      </c>
      <c r="FL352">
        <v>6.2127559999999998E-2</v>
      </c>
      <c r="FM352">
        <v>8.0904629999999997</v>
      </c>
      <c r="FN352">
        <v>0.86976920000000002</v>
      </c>
      <c r="FO352">
        <v>29.579280000000001</v>
      </c>
      <c r="FP352">
        <v>5.8752440000000003E-2</v>
      </c>
      <c r="FQ352">
        <v>7.6821320000000002</v>
      </c>
      <c r="FR352">
        <v>0.86218079999999997</v>
      </c>
      <c r="FS352">
        <v>29.400069999999999</v>
      </c>
      <c r="FT352">
        <v>5.5082609999999997E-2</v>
      </c>
      <c r="FU352">
        <v>7.2335529999999997</v>
      </c>
      <c r="FV352">
        <v>0.85458400000000001</v>
      </c>
      <c r="FW352">
        <v>29.025259999999999</v>
      </c>
      <c r="FX352">
        <v>5.0905659999999998E-2</v>
      </c>
      <c r="FY352">
        <v>6.7138879999999999</v>
      </c>
      <c r="FZ352">
        <v>0.84674559999999999</v>
      </c>
      <c r="GA352">
        <v>28.565529999999999</v>
      </c>
      <c r="GB352">
        <v>4.6560589999999999E-2</v>
      </c>
      <c r="GC352">
        <v>6.1687719999999997</v>
      </c>
      <c r="GD352">
        <v>0.8391594</v>
      </c>
      <c r="GE352">
        <v>28.063009999999998</v>
      </c>
      <c r="GF352" s="1">
        <v>4.2304689999999999E-2</v>
      </c>
      <c r="GG352">
        <v>5.6291890000000002</v>
      </c>
      <c r="GH352">
        <v>0.8311037</v>
      </c>
      <c r="GI352">
        <v>27.818480000000001</v>
      </c>
      <c r="GJ352" s="1">
        <v>3.8304560000000001E-2</v>
      </c>
      <c r="GK352">
        <v>5.1214490000000001</v>
      </c>
      <c r="GL352">
        <v>0.82379469999999999</v>
      </c>
      <c r="GM352">
        <v>28.147310000000001</v>
      </c>
      <c r="GN352" s="1">
        <v>3.4614810000000003E-2</v>
      </c>
      <c r="GO352">
        <v>4.6459840000000003</v>
      </c>
      <c r="GP352">
        <v>0.81642680000000001</v>
      </c>
      <c r="GQ352">
        <v>28.66949</v>
      </c>
      <c r="GR352" s="1">
        <v>3.124325E-2</v>
      </c>
      <c r="GS352">
        <v>4.2098440000000004</v>
      </c>
      <c r="GT352">
        <v>0.80887290000000001</v>
      </c>
      <c r="GU352">
        <v>29.437249999999999</v>
      </c>
      <c r="GV352" s="1">
        <v>2.821218E-2</v>
      </c>
      <c r="GW352">
        <v>3.8173460000000001</v>
      </c>
      <c r="GX352">
        <v>0.80107269999999997</v>
      </c>
      <c r="GY352">
        <v>30.05012</v>
      </c>
      <c r="GZ352">
        <v>2.5477570000000001E-2</v>
      </c>
      <c r="HA352">
        <v>3.4650560000000001</v>
      </c>
      <c r="HB352">
        <v>0.79317769999999999</v>
      </c>
      <c r="HC352">
        <v>30.293420000000001</v>
      </c>
      <c r="HD352" s="1">
        <v>2.3019049999999999E-2</v>
      </c>
      <c r="HE352">
        <v>3.1488969999999998</v>
      </c>
      <c r="HF352">
        <v>0.78533739999999996</v>
      </c>
      <c r="HG352">
        <v>30.03659</v>
      </c>
      <c r="HH352" s="1">
        <v>2.079889E-2</v>
      </c>
      <c r="HI352">
        <v>2.8627310000000001</v>
      </c>
      <c r="HJ352">
        <v>0.77755050000000003</v>
      </c>
      <c r="HK352">
        <v>29.644739999999999</v>
      </c>
      <c r="HL352" s="1">
        <v>1.8787470000000001E-2</v>
      </c>
      <c r="HM352">
        <v>2.6028370000000001</v>
      </c>
      <c r="HN352">
        <v>0.77032970000000001</v>
      </c>
      <c r="HO352">
        <v>29.172429999999999</v>
      </c>
      <c r="HP352" s="1">
        <v>1.698332E-2</v>
      </c>
      <c r="HQ352">
        <v>2.3678210000000002</v>
      </c>
      <c r="HR352">
        <v>0.76409579999999999</v>
      </c>
      <c r="HS352">
        <v>29.078099999999999</v>
      </c>
      <c r="HT352">
        <v>1.536685E-2</v>
      </c>
      <c r="HU352">
        <v>2.1541899999999998</v>
      </c>
      <c r="HV352">
        <v>0.75863400000000003</v>
      </c>
      <c r="HW352">
        <v>29.248380000000001</v>
      </c>
      <c r="HX352" s="1">
        <v>1.3907839999999999E-2</v>
      </c>
      <c r="HY352">
        <v>1.959131</v>
      </c>
      <c r="HZ352">
        <v>0.75401989999999997</v>
      </c>
      <c r="IA352">
        <v>29.365390000000001</v>
      </c>
      <c r="IB352" s="1">
        <v>1.259089E-2</v>
      </c>
      <c r="IC352">
        <v>1.780759</v>
      </c>
      <c r="ID352">
        <v>0.75010279999999996</v>
      </c>
      <c r="IE352">
        <v>29.66206</v>
      </c>
      <c r="IF352" s="1">
        <v>1.139591E-2</v>
      </c>
      <c r="IG352">
        <v>1.6173690000000001</v>
      </c>
      <c r="IH352">
        <v>0.74683319999999997</v>
      </c>
      <c r="II352">
        <v>29.6678</v>
      </c>
      <c r="IJ352" s="1">
        <v>1.0308919999999999E-2</v>
      </c>
      <c r="IK352">
        <v>1.4674590000000001</v>
      </c>
      <c r="IL352">
        <v>0.74413470000000004</v>
      </c>
      <c r="IM352">
        <v>29.447289999999999</v>
      </c>
      <c r="IN352" s="1">
        <v>9.3166710000000003E-3</v>
      </c>
      <c r="IO352">
        <v>1.3293459999999999</v>
      </c>
      <c r="IP352">
        <v>0.74198609999999998</v>
      </c>
      <c r="IQ352">
        <v>29.14087</v>
      </c>
      <c r="IR352" s="1">
        <v>8.4045939999999996E-3</v>
      </c>
      <c r="IS352">
        <v>1.2014400000000001</v>
      </c>
      <c r="IT352">
        <v>0.74031250000000004</v>
      </c>
      <c r="IU352">
        <v>28.898160000000001</v>
      </c>
      <c r="IV352" s="1">
        <v>7.5624860000000002E-3</v>
      </c>
      <c r="IW352">
        <v>1.0825640000000001</v>
      </c>
      <c r="IX352">
        <v>0.73908260000000003</v>
      </c>
      <c r="IY352">
        <v>29.36252</v>
      </c>
      <c r="IZ352" s="1">
        <v>6.7779540000000001E-3</v>
      </c>
      <c r="JA352">
        <v>0.97130059999999996</v>
      </c>
      <c r="JB352">
        <v>0.73812100000000003</v>
      </c>
      <c r="JC352">
        <v>29.903490000000001</v>
      </c>
      <c r="JD352" s="1">
        <v>6.0444410000000002E-3</v>
      </c>
      <c r="JE352">
        <v>0.86679010000000001</v>
      </c>
      <c r="JF352">
        <v>0.73741920000000005</v>
      </c>
      <c r="JG352">
        <v>30.619450000000001</v>
      </c>
      <c r="JH352" s="1">
        <v>5.3504149999999999E-3</v>
      </c>
      <c r="JI352">
        <v>0.76770070000000001</v>
      </c>
      <c r="JJ352">
        <v>0.73688659999999995</v>
      </c>
      <c r="JK352">
        <v>31.070430000000002</v>
      </c>
      <c r="JL352" s="1">
        <v>4.6848879999999999E-3</v>
      </c>
      <c r="JM352">
        <v>0.67255379999999998</v>
      </c>
      <c r="JN352">
        <v>0.73650499999999997</v>
      </c>
      <c r="JO352">
        <v>31.336569999999998</v>
      </c>
      <c r="JP352" s="1">
        <v>4.0391630000000001E-3</v>
      </c>
      <c r="JQ352">
        <v>0.58006950000000002</v>
      </c>
      <c r="JR352">
        <v>0.73622750000000003</v>
      </c>
      <c r="JS352">
        <v>31.212730000000001</v>
      </c>
      <c r="JT352" s="1">
        <v>3.4140519999999999E-3</v>
      </c>
      <c r="JU352">
        <v>0.49046630000000002</v>
      </c>
      <c r="JV352">
        <v>0.73604480000000005</v>
      </c>
      <c r="JW352">
        <v>30.957249999999998</v>
      </c>
      <c r="JX352" s="1">
        <v>2.8256230000000002E-3</v>
      </c>
      <c r="JY352">
        <v>0.40601559999999998</v>
      </c>
      <c r="JZ352">
        <v>0.73589590000000005</v>
      </c>
      <c r="KA352">
        <v>30.538989999999998</v>
      </c>
      <c r="KB352" s="1">
        <v>2.2987469999999999E-3</v>
      </c>
      <c r="KC352">
        <v>0.33034459999999999</v>
      </c>
      <c r="KD352">
        <v>0.73580599999999996</v>
      </c>
      <c r="KE352">
        <v>30.56671</v>
      </c>
      <c r="KF352" s="1">
        <v>1.8561490000000001E-3</v>
      </c>
      <c r="KG352">
        <v>0.26670450000000001</v>
      </c>
      <c r="KH352">
        <v>0.73572729999999997</v>
      </c>
      <c r="KI352">
        <v>30.513750000000002</v>
      </c>
      <c r="KJ352" s="1">
        <v>1.5083989999999999E-3</v>
      </c>
      <c r="KK352">
        <v>0.21660979999999999</v>
      </c>
      <c r="KL352">
        <v>0.73560579999999998</v>
      </c>
      <c r="KM352">
        <v>30.66751</v>
      </c>
      <c r="KN352" s="1">
        <v>1.249745E-3</v>
      </c>
      <c r="KO352">
        <v>0.1793553</v>
      </c>
      <c r="KP352">
        <v>0.7354851</v>
      </c>
      <c r="KQ352">
        <v>30.925850000000001</v>
      </c>
      <c r="KR352" s="1">
        <v>1.064228E-3</v>
      </c>
      <c r="KS352">
        <v>0.15261479999999999</v>
      </c>
      <c r="KT352">
        <v>0.73532609999999998</v>
      </c>
      <c r="KU352">
        <v>30.80565</v>
      </c>
      <c r="KV352" s="1">
        <v>9.3158580000000002E-4</v>
      </c>
      <c r="KW352">
        <v>0.13351209999999999</v>
      </c>
      <c r="KX352">
        <v>0.73513499999999998</v>
      </c>
      <c r="KY352">
        <v>30.588730000000002</v>
      </c>
      <c r="KZ352" s="1">
        <v>8.3396369999999998E-4</v>
      </c>
      <c r="LA352">
        <v>0.1194653</v>
      </c>
      <c r="LB352">
        <v>0.73491359999999994</v>
      </c>
      <c r="LC352">
        <v>30.237359999999999</v>
      </c>
      <c r="LD352" s="1">
        <v>7.5859880000000003E-4</v>
      </c>
      <c r="LE352">
        <v>0.10863730000000001</v>
      </c>
      <c r="LF352">
        <v>0.73463129999999999</v>
      </c>
      <c r="LG352">
        <v>29.880600000000001</v>
      </c>
      <c r="LH352" s="1">
        <v>6.9788350000000001E-4</v>
      </c>
      <c r="LI352">
        <v>9.9920850000000005E-2</v>
      </c>
      <c r="LJ352">
        <v>0.73440419999999995</v>
      </c>
      <c r="LK352">
        <v>29.942340000000002</v>
      </c>
      <c r="LL352" s="1">
        <v>6.4773459999999995E-4</v>
      </c>
      <c r="LM352">
        <v>9.2722910000000006E-2</v>
      </c>
      <c r="LN352">
        <v>0.73411709999999997</v>
      </c>
      <c r="LO352">
        <v>30.053920000000002</v>
      </c>
      <c r="LP352" s="1">
        <v>6.0586570000000005E-4</v>
      </c>
      <c r="LQ352">
        <v>8.6724670000000004E-2</v>
      </c>
      <c r="LR352">
        <v>0.73387040000000003</v>
      </c>
      <c r="LS352">
        <v>30.414020000000001</v>
      </c>
      <c r="LT352" s="1">
        <v>5.7078019999999997E-4</v>
      </c>
      <c r="LU352">
        <v>8.1691159999999999E-2</v>
      </c>
      <c r="LV352">
        <v>0.73364289999999999</v>
      </c>
      <c r="LW352">
        <v>30.78454</v>
      </c>
      <c r="LX352" s="1">
        <v>5.4120500000000001E-4</v>
      </c>
      <c r="LY352">
        <v>7.7443509999999993E-2</v>
      </c>
      <c r="LZ352">
        <v>0.73341829999999997</v>
      </c>
      <c r="MA352">
        <v>30.996120000000001</v>
      </c>
      <c r="MB352" s="1">
        <v>5.1532499999999996E-4</v>
      </c>
      <c r="MC352">
        <v>7.3830629999999994E-2</v>
      </c>
      <c r="MD352">
        <v>0.73320689999999999</v>
      </c>
      <c r="ME352">
        <v>30.895779999999998</v>
      </c>
      <c r="MF352" s="1">
        <v>4.9193520000000005E-4</v>
      </c>
      <c r="MG352">
        <v>7.0718279999999994E-2</v>
      </c>
      <c r="MH352">
        <v>0.73306349999999998</v>
      </c>
      <c r="MI352">
        <v>30.69631</v>
      </c>
      <c r="MJ352" s="1">
        <v>4.7131860000000002E-4</v>
      </c>
      <c r="MK352">
        <v>6.7970340000000004E-2</v>
      </c>
      <c r="ML352">
        <v>0.73292109999999999</v>
      </c>
      <c r="MM352">
        <v>30.339559999999999</v>
      </c>
      <c r="MN352" s="1">
        <v>4.525695E-4</v>
      </c>
      <c r="MO352">
        <v>6.5462370000000006E-2</v>
      </c>
      <c r="MP352">
        <v>0.73283089999999995</v>
      </c>
      <c r="MQ352">
        <v>30.45065</v>
      </c>
      <c r="MR352" s="1">
        <v>4.3481329999999998E-4</v>
      </c>
      <c r="MS352">
        <v>6.3074930000000001E-2</v>
      </c>
      <c r="MT352">
        <v>0.73273639999999995</v>
      </c>
      <c r="MU352">
        <v>30.158190000000001</v>
      </c>
      <c r="MV352" s="1">
        <v>4.174871E-4</v>
      </c>
      <c r="MW352">
        <v>6.0731069999999998E-2</v>
      </c>
      <c r="MX352">
        <v>0.73272660000000001</v>
      </c>
      <c r="MY352">
        <v>29.983899999999998</v>
      </c>
      <c r="MZ352" s="1">
        <v>4.0037930000000002E-4</v>
      </c>
      <c r="NA352">
        <v>5.8387439999999999E-2</v>
      </c>
      <c r="NB352">
        <v>0.7327205</v>
      </c>
      <c r="NC352">
        <v>29.82263</v>
      </c>
      <c r="ND352" s="1">
        <v>3.8337750000000002E-4</v>
      </c>
      <c r="NE352">
        <v>5.6041130000000001E-2</v>
      </c>
      <c r="NF352">
        <v>0.73287000000000002</v>
      </c>
      <c r="NG352">
        <v>29.701160000000002</v>
      </c>
      <c r="NH352" s="1">
        <v>3.6656569999999998E-4</v>
      </c>
      <c r="NI352">
        <v>5.3693789999999998E-2</v>
      </c>
      <c r="NJ352">
        <v>0.73307710000000004</v>
      </c>
      <c r="NK352">
        <v>29.526260000000001</v>
      </c>
      <c r="NL352" s="1">
        <v>3.5007009999999999E-4</v>
      </c>
      <c r="NM352">
        <v>5.1374740000000002E-2</v>
      </c>
      <c r="NN352">
        <v>0.73331299999999999</v>
      </c>
      <c r="NO352">
        <v>29.310839999999999</v>
      </c>
      <c r="NP352" s="1">
        <v>3.3405480000000003E-4</v>
      </c>
      <c r="NQ352">
        <v>4.910817E-2</v>
      </c>
      <c r="NR352">
        <v>0.73357090000000003</v>
      </c>
      <c r="NS352">
        <v>28.974150000000002</v>
      </c>
      <c r="NT352" s="1">
        <v>3.1858290000000002E-4</v>
      </c>
      <c r="NU352">
        <v>4.6908739999999997E-2</v>
      </c>
      <c r="NV352">
        <v>0.73380659999999998</v>
      </c>
      <c r="NW352">
        <v>29.307390000000002</v>
      </c>
      <c r="NX352" s="1">
        <v>3.0375589999999999E-4</v>
      </c>
      <c r="NY352">
        <v>4.4792789999999999E-2</v>
      </c>
      <c r="NZ352">
        <v>0.7340679</v>
      </c>
      <c r="OA352">
        <v>29.64696</v>
      </c>
      <c r="OB352" s="1">
        <v>2.8962029999999998E-4</v>
      </c>
      <c r="OC352">
        <v>4.276808E-2</v>
      </c>
      <c r="OD352">
        <v>0.73434089999999996</v>
      </c>
      <c r="OE352">
        <v>29.967300000000002</v>
      </c>
      <c r="OF352" s="1">
        <v>2.7614179999999999E-4</v>
      </c>
      <c r="OG352">
        <v>4.0834889999999999E-2</v>
      </c>
      <c r="OH352">
        <v>0.73459260000000004</v>
      </c>
      <c r="OI352">
        <v>30.371829999999999</v>
      </c>
      <c r="OJ352" s="1">
        <v>2.632418E-4</v>
      </c>
      <c r="OK352">
        <v>3.8978069999999997E-2</v>
      </c>
    </row>
    <row r="353" spans="1:401" x14ac:dyDescent="0.35">
      <c r="A353">
        <v>359</v>
      </c>
      <c r="B353" t="s">
        <v>4</v>
      </c>
      <c r="C353" t="s">
        <v>181</v>
      </c>
      <c r="D353" t="s">
        <v>359</v>
      </c>
      <c r="E353">
        <v>770.80259999999998</v>
      </c>
      <c r="F353">
        <v>1.3734489999999999</v>
      </c>
      <c r="G353">
        <v>25.282969999999999</v>
      </c>
      <c r="H353">
        <v>0</v>
      </c>
      <c r="I353">
        <v>0</v>
      </c>
      <c r="J353">
        <v>1.370765</v>
      </c>
      <c r="K353">
        <v>25.319700000000001</v>
      </c>
      <c r="L353">
        <v>0</v>
      </c>
      <c r="M353">
        <v>0</v>
      </c>
      <c r="N353">
        <v>1.368279</v>
      </c>
      <c r="O353">
        <v>25.4529</v>
      </c>
      <c r="P353">
        <v>0</v>
      </c>
      <c r="Q353">
        <v>0</v>
      </c>
      <c r="R353">
        <v>1.366317</v>
      </c>
      <c r="S353">
        <v>25.48293</v>
      </c>
      <c r="T353">
        <v>0</v>
      </c>
      <c r="U353">
        <v>0</v>
      </c>
      <c r="V353">
        <v>1.364541</v>
      </c>
      <c r="W353">
        <v>25.313009999999998</v>
      </c>
      <c r="X353">
        <v>0</v>
      </c>
      <c r="Y353">
        <v>0</v>
      </c>
      <c r="Z353">
        <v>1.3627499999999999</v>
      </c>
      <c r="AA353">
        <v>25.052759999999999</v>
      </c>
      <c r="AB353">
        <v>0</v>
      </c>
      <c r="AC353">
        <v>0</v>
      </c>
      <c r="AD353">
        <v>1.3611930000000001</v>
      </c>
      <c r="AE353">
        <v>24.77711</v>
      </c>
      <c r="AF353">
        <v>0</v>
      </c>
      <c r="AG353">
        <v>0</v>
      </c>
      <c r="AH353">
        <v>1.359551</v>
      </c>
      <c r="AI353">
        <v>24.871970000000001</v>
      </c>
      <c r="AJ353">
        <v>0</v>
      </c>
      <c r="AK353">
        <v>0</v>
      </c>
      <c r="AL353">
        <v>1.357944</v>
      </c>
      <c r="AM353">
        <v>25.07827</v>
      </c>
      <c r="AN353">
        <v>0</v>
      </c>
      <c r="AO353">
        <v>0</v>
      </c>
      <c r="AP353">
        <v>1.356249</v>
      </c>
      <c r="AQ353">
        <v>25.504760000000001</v>
      </c>
      <c r="AR353">
        <v>0</v>
      </c>
      <c r="AS353">
        <v>0</v>
      </c>
      <c r="AT353">
        <v>1.3544750000000001</v>
      </c>
      <c r="AU353">
        <v>25.91206</v>
      </c>
      <c r="AV353">
        <v>0</v>
      </c>
      <c r="AW353">
        <v>0</v>
      </c>
      <c r="AX353">
        <v>1.352638</v>
      </c>
      <c r="AY353">
        <v>26.044650000000001</v>
      </c>
      <c r="AZ353">
        <v>0</v>
      </c>
      <c r="BA353">
        <v>0</v>
      </c>
      <c r="BB353">
        <v>1.3506389999999999</v>
      </c>
      <c r="BC353">
        <v>26.06157</v>
      </c>
      <c r="BD353">
        <v>0</v>
      </c>
      <c r="BE353">
        <v>0</v>
      </c>
      <c r="BF353">
        <v>1.3483229999999999</v>
      </c>
      <c r="BG353">
        <v>25.90164</v>
      </c>
      <c r="BH353">
        <v>0</v>
      </c>
      <c r="BI353">
        <v>0</v>
      </c>
      <c r="BJ353">
        <v>1.345966</v>
      </c>
      <c r="BK353">
        <v>25.833780000000001</v>
      </c>
      <c r="BL353">
        <v>0</v>
      </c>
      <c r="BM353">
        <v>0</v>
      </c>
      <c r="BN353">
        <v>1.343601</v>
      </c>
      <c r="BO353">
        <v>26.183350000000001</v>
      </c>
      <c r="BP353">
        <v>0</v>
      </c>
      <c r="BQ353">
        <v>0</v>
      </c>
      <c r="BR353">
        <v>1.341415</v>
      </c>
      <c r="BS353">
        <v>26.56645</v>
      </c>
      <c r="BT353">
        <v>0</v>
      </c>
      <c r="BU353">
        <v>1.3201159999999999E-37</v>
      </c>
      <c r="BV353">
        <v>1.339251</v>
      </c>
      <c r="BW353">
        <v>27.068760000000001</v>
      </c>
      <c r="BX353">
        <v>1.8853170000000001E-27</v>
      </c>
      <c r="BY353">
        <v>2.3271699999999998E-25</v>
      </c>
      <c r="BZ353">
        <v>1.3368599999999999</v>
      </c>
      <c r="CA353">
        <v>27.46048</v>
      </c>
      <c r="CB353" s="1">
        <v>6.7771439999999997E-22</v>
      </c>
      <c r="CC353" s="1">
        <v>1.2140129999999999E-19</v>
      </c>
      <c r="CD353">
        <v>1.3340559999999999</v>
      </c>
      <c r="CE353">
        <v>27.607299999999999</v>
      </c>
      <c r="CF353" s="1">
        <v>2.703776E-14</v>
      </c>
      <c r="CG353" s="1">
        <v>4.1908859999999998E-12</v>
      </c>
      <c r="CH353">
        <v>1.3302830000000001</v>
      </c>
      <c r="CI353">
        <v>27.498799999999999</v>
      </c>
      <c r="CJ353" s="1">
        <v>3.159079E-10</v>
      </c>
      <c r="CK353" s="1">
        <v>5.4433609999999998E-8</v>
      </c>
      <c r="CL353">
        <v>1.326395</v>
      </c>
      <c r="CM353">
        <v>27.304670000000002</v>
      </c>
      <c r="CN353" s="1">
        <v>2.6199630000000002E-7</v>
      </c>
      <c r="CO353" s="1">
        <v>4.7628359999999997E-5</v>
      </c>
      <c r="CP353">
        <v>1.3222780000000001</v>
      </c>
      <c r="CQ353">
        <v>27.235779999999998</v>
      </c>
      <c r="CR353" s="1">
        <v>4.7569599999999999E-5</v>
      </c>
      <c r="CS353" s="1">
        <v>9.0082779999999998E-3</v>
      </c>
      <c r="CT353">
        <v>1.3176859999999999</v>
      </c>
      <c r="CU353">
        <v>27.450659999999999</v>
      </c>
      <c r="CV353" s="1">
        <v>2.8204940000000002E-3</v>
      </c>
      <c r="CW353" s="1">
        <v>0.55288139999999997</v>
      </c>
      <c r="CX353">
        <v>1.3125979999999999</v>
      </c>
      <c r="CY353">
        <v>27.378710000000002</v>
      </c>
      <c r="CZ353" s="1">
        <v>6.879847E-2</v>
      </c>
      <c r="DA353" s="1">
        <v>13.886340000000001</v>
      </c>
      <c r="DB353">
        <v>1.30681</v>
      </c>
      <c r="DC353">
        <v>27.704740000000001</v>
      </c>
      <c r="DD353" s="1">
        <v>0.80153850000000004</v>
      </c>
      <c r="DE353" s="1">
        <v>166.33500000000001</v>
      </c>
      <c r="DF353">
        <v>1.3000620000000001</v>
      </c>
      <c r="DG353">
        <v>27.889559999999999</v>
      </c>
      <c r="DH353" s="1">
        <v>4.9967199999999998</v>
      </c>
      <c r="DI353" s="1">
        <v>1063.7429999999999</v>
      </c>
      <c r="DJ353">
        <v>1.2925610000000001</v>
      </c>
      <c r="DK353">
        <v>27.925070000000002</v>
      </c>
      <c r="DL353" s="1">
        <v>18.184339999999999</v>
      </c>
      <c r="DM353">
        <v>3965.1709999999998</v>
      </c>
      <c r="DN353">
        <v>1.2844199999999999</v>
      </c>
      <c r="DO353">
        <v>27.82696</v>
      </c>
      <c r="DP353" s="1">
        <v>41.589219999999997</v>
      </c>
      <c r="DQ353">
        <v>9272.4259999999995</v>
      </c>
      <c r="DR353">
        <v>1.2754049999999999</v>
      </c>
      <c r="DS353">
        <v>27.715409999999999</v>
      </c>
      <c r="DT353">
        <v>63.44511</v>
      </c>
      <c r="DU353">
        <v>14454.67</v>
      </c>
      <c r="DV353">
        <v>1.266947</v>
      </c>
      <c r="DW353">
        <v>27.80143</v>
      </c>
      <c r="DX353">
        <v>68.159450000000007</v>
      </c>
      <c r="DY353">
        <v>15837.67</v>
      </c>
      <c r="DZ353">
        <v>1.2580910000000001</v>
      </c>
      <c r="EA353">
        <v>28.307580000000002</v>
      </c>
      <c r="EB353">
        <v>53.84431</v>
      </c>
      <c r="EC353">
        <v>12747.77</v>
      </c>
      <c r="ED353">
        <v>1.248634</v>
      </c>
      <c r="EE353">
        <v>28.81983</v>
      </c>
      <c r="EF353">
        <v>32.496229999999997</v>
      </c>
      <c r="EG353">
        <v>7833.0569999999998</v>
      </c>
      <c r="EH353">
        <v>1.239007</v>
      </c>
      <c r="EI353">
        <v>29.418379999999999</v>
      </c>
      <c r="EJ353">
        <v>15.55106</v>
      </c>
      <c r="EK353">
        <v>3811.0970000000002</v>
      </c>
      <c r="EL353">
        <v>1.2297959999999999</v>
      </c>
      <c r="EM353">
        <v>29.91301</v>
      </c>
      <c r="EN353">
        <v>6.1107820000000004</v>
      </c>
      <c r="EO353">
        <v>1520.431</v>
      </c>
      <c r="EP353">
        <v>1.220758</v>
      </c>
      <c r="EQ353">
        <v>29.971</v>
      </c>
      <c r="ER353">
        <v>2.0449190000000002</v>
      </c>
      <c r="ES353">
        <v>515.51070000000004</v>
      </c>
      <c r="ET353">
        <v>1.2113879999999999</v>
      </c>
      <c r="EU353">
        <v>29.726880000000001</v>
      </c>
      <c r="EV353">
        <v>0.62166259999999995</v>
      </c>
      <c r="EW353">
        <v>158.0197</v>
      </c>
      <c r="EX353">
        <v>1.201767</v>
      </c>
      <c r="EY353">
        <v>29.485379999999999</v>
      </c>
      <c r="EZ353">
        <v>0.20131080000000001</v>
      </c>
      <c r="FA353">
        <v>50.963949999999997</v>
      </c>
      <c r="FB353">
        <v>1.192855</v>
      </c>
      <c r="FC353">
        <v>29.303660000000001</v>
      </c>
      <c r="FD353">
        <v>9.3435859999999996E-2</v>
      </c>
      <c r="FE353">
        <v>23.162839999999999</v>
      </c>
      <c r="FF353">
        <v>1.1850130000000001</v>
      </c>
      <c r="FG353">
        <v>29.513020000000001</v>
      </c>
      <c r="FH353">
        <v>6.8562090000000006E-2</v>
      </c>
      <c r="FI353">
        <v>16.72439</v>
      </c>
      <c r="FJ353">
        <v>1.1774290000000001</v>
      </c>
      <c r="FK353">
        <v>29.561689999999999</v>
      </c>
      <c r="FL353">
        <v>6.2260799999999998E-2</v>
      </c>
      <c r="FM353">
        <v>15.147130000000001</v>
      </c>
      <c r="FN353">
        <v>1.1707669999999999</v>
      </c>
      <c r="FO353">
        <v>29.585460000000001</v>
      </c>
      <c r="FP353">
        <v>5.8869739999999997E-2</v>
      </c>
      <c r="FQ353">
        <v>14.346299999999999</v>
      </c>
      <c r="FR353">
        <v>1.1642619999999999</v>
      </c>
      <c r="FS353">
        <v>29.417960000000001</v>
      </c>
      <c r="FT353">
        <v>5.5222E-2</v>
      </c>
      <c r="FU353">
        <v>13.491390000000001</v>
      </c>
      <c r="FV353">
        <v>1.1578409999999999</v>
      </c>
      <c r="FW353">
        <v>29.03847</v>
      </c>
      <c r="FX353">
        <v>5.105912E-2</v>
      </c>
      <c r="FY353">
        <v>12.50394</v>
      </c>
      <c r="FZ353">
        <v>1.151211</v>
      </c>
      <c r="GA353">
        <v>28.582249999999998</v>
      </c>
      <c r="GB353">
        <v>4.6716580000000001E-2</v>
      </c>
      <c r="GC353">
        <v>11.46719</v>
      </c>
      <c r="GD353">
        <v>1.144657</v>
      </c>
      <c r="GE353">
        <v>28.082879999999999</v>
      </c>
      <c r="GF353" s="1">
        <v>4.2455680000000003E-2</v>
      </c>
      <c r="GG353">
        <v>10.44243</v>
      </c>
      <c r="GH353">
        <v>1.1372610000000001</v>
      </c>
      <c r="GI353">
        <v>27.83475</v>
      </c>
      <c r="GJ353" s="1">
        <v>3.8446729999999998E-2</v>
      </c>
      <c r="GK353">
        <v>9.4812130000000003</v>
      </c>
      <c r="GL353">
        <v>1.1314120000000001</v>
      </c>
      <c r="GM353">
        <v>28.17191</v>
      </c>
      <c r="GN353" s="1">
        <v>3.4746569999999997E-2</v>
      </c>
      <c r="GO353">
        <v>8.5783050000000003</v>
      </c>
      <c r="GP353">
        <v>1.125383</v>
      </c>
      <c r="GQ353">
        <v>28.686399999999999</v>
      </c>
      <c r="GR353" s="1">
        <v>3.1363580000000002E-2</v>
      </c>
      <c r="GS353">
        <v>7.7522010000000003</v>
      </c>
      <c r="GT353">
        <v>1.119135</v>
      </c>
      <c r="GU353">
        <v>29.446020000000001</v>
      </c>
      <c r="GV353">
        <v>2.8319859999999999E-2</v>
      </c>
      <c r="GW353">
        <v>7.0090620000000001</v>
      </c>
      <c r="GX353">
        <v>1.1121270000000001</v>
      </c>
      <c r="GY353">
        <v>30.05077</v>
      </c>
      <c r="GZ353" s="1">
        <v>2.5574019999999999E-2</v>
      </c>
      <c r="HA353">
        <v>6.3457249999999998</v>
      </c>
      <c r="HB353">
        <v>1.104627</v>
      </c>
      <c r="HC353">
        <v>30.290859999999999</v>
      </c>
      <c r="HD353" s="1">
        <v>2.3105919999999999E-2</v>
      </c>
      <c r="HE353">
        <v>5.7534320000000001</v>
      </c>
      <c r="HF353">
        <v>1.09693</v>
      </c>
      <c r="HG353">
        <v>30.026029999999999</v>
      </c>
      <c r="HH353" s="1">
        <v>2.0877679999999999E-2</v>
      </c>
      <c r="HI353">
        <v>5.2195530000000003</v>
      </c>
      <c r="HJ353">
        <v>1.0892090000000001</v>
      </c>
      <c r="HK353">
        <v>29.652470000000001</v>
      </c>
      <c r="HL353" s="1">
        <v>1.8858980000000001E-2</v>
      </c>
      <c r="HM353">
        <v>4.7361230000000001</v>
      </c>
      <c r="HN353">
        <v>1.082063</v>
      </c>
      <c r="HO353">
        <v>29.19201</v>
      </c>
      <c r="HP353" s="1">
        <v>1.7047739999999999E-2</v>
      </c>
      <c r="HQ353">
        <v>4.299715</v>
      </c>
      <c r="HR353">
        <v>1.075858</v>
      </c>
      <c r="HS353">
        <v>29.108429999999998</v>
      </c>
      <c r="HT353" s="1">
        <v>1.5425639999999999E-2</v>
      </c>
      <c r="HU353">
        <v>3.9049550000000002</v>
      </c>
      <c r="HV353">
        <v>1.0706249999999999</v>
      </c>
      <c r="HW353">
        <v>29.281960000000002</v>
      </c>
      <c r="HX353">
        <v>1.396153E-2</v>
      </c>
      <c r="HY353">
        <v>3.5454050000000001</v>
      </c>
      <c r="HZ353">
        <v>1.0664530000000001</v>
      </c>
      <c r="IA353">
        <v>29.379850000000001</v>
      </c>
      <c r="IB353" s="1">
        <v>1.264003E-2</v>
      </c>
      <c r="IC353">
        <v>3.2176969999999998</v>
      </c>
      <c r="ID353">
        <v>1.0630790000000001</v>
      </c>
      <c r="IE353">
        <v>29.664729999999999</v>
      </c>
      <c r="IF353" s="1">
        <v>1.1440809999999999E-2</v>
      </c>
      <c r="IG353">
        <v>2.9181900000000001</v>
      </c>
      <c r="IH353">
        <v>1.060346</v>
      </c>
      <c r="II353">
        <v>29.6648</v>
      </c>
      <c r="IJ353" s="1">
        <v>1.0350109999999999E-2</v>
      </c>
      <c r="IK353">
        <v>2.6443129999999999</v>
      </c>
      <c r="IL353">
        <v>1.058225</v>
      </c>
      <c r="IM353">
        <v>29.432539999999999</v>
      </c>
      <c r="IN353" s="1">
        <v>9.3545360000000001E-3</v>
      </c>
      <c r="IO353">
        <v>2.3926440000000002</v>
      </c>
      <c r="IP353">
        <v>1.0566519999999999</v>
      </c>
      <c r="IQ353">
        <v>29.143719999999998</v>
      </c>
      <c r="IR353" s="1">
        <v>8.4396499999999999E-3</v>
      </c>
      <c r="IS353">
        <v>2.1604290000000002</v>
      </c>
      <c r="IT353">
        <v>1.055596</v>
      </c>
      <c r="IU353">
        <v>28.919630000000002</v>
      </c>
      <c r="IV353" s="1">
        <v>7.5951259999999998E-3</v>
      </c>
      <c r="IW353">
        <v>1.945004</v>
      </c>
      <c r="IX353">
        <v>1.055002</v>
      </c>
      <c r="IY353">
        <v>29.413460000000001</v>
      </c>
      <c r="IZ353" s="1">
        <v>6.8085589999999996E-3</v>
      </c>
      <c r="JA353">
        <v>1.7440629999999999</v>
      </c>
      <c r="JB353">
        <v>1.0546489999999999</v>
      </c>
      <c r="JC353">
        <v>29.950379999999999</v>
      </c>
      <c r="JD353" s="1">
        <v>6.0732360000000001E-3</v>
      </c>
      <c r="JE353">
        <v>1.555744</v>
      </c>
      <c r="JF353">
        <v>1.0545389999999999</v>
      </c>
      <c r="JG353">
        <v>30.64292</v>
      </c>
      <c r="JH353" s="1">
        <v>5.3778139999999999E-3</v>
      </c>
      <c r="JI353">
        <v>1.3777759999999999</v>
      </c>
      <c r="JJ353">
        <v>1.054487</v>
      </c>
      <c r="JK353">
        <v>31.066980000000001</v>
      </c>
      <c r="JL353" s="1">
        <v>4.7113249999999997E-3</v>
      </c>
      <c r="JM353">
        <v>1.207427</v>
      </c>
      <c r="JN353">
        <v>1.0545949999999999</v>
      </c>
      <c r="JO353">
        <v>31.319929999999999</v>
      </c>
      <c r="JP353" s="1">
        <v>4.0648969999999996E-3</v>
      </c>
      <c r="JQ353">
        <v>1.042222</v>
      </c>
      <c r="JR353">
        <v>1.0547530000000001</v>
      </c>
      <c r="JS353">
        <v>31.18957</v>
      </c>
      <c r="JT353" s="1">
        <v>3.438736E-3</v>
      </c>
      <c r="JU353">
        <v>0.88221879999999997</v>
      </c>
      <c r="JV353">
        <v>1.054999</v>
      </c>
      <c r="JW353">
        <v>30.95739</v>
      </c>
      <c r="JX353" s="1">
        <v>2.8484449999999998E-3</v>
      </c>
      <c r="JY353">
        <v>0.73115660000000005</v>
      </c>
      <c r="JZ353">
        <v>1.055253</v>
      </c>
      <c r="KA353">
        <v>30.564039999999999</v>
      </c>
      <c r="KB353" s="1">
        <v>2.3186230000000001E-3</v>
      </c>
      <c r="KC353">
        <v>0.59528199999999998</v>
      </c>
      <c r="KD353">
        <v>1.0555950000000001</v>
      </c>
      <c r="KE353">
        <v>30.623360000000002</v>
      </c>
      <c r="KF353" s="1">
        <v>1.8723399999999999E-3</v>
      </c>
      <c r="KG353">
        <v>0.48047089999999998</v>
      </c>
      <c r="KH353">
        <v>1.0558940000000001</v>
      </c>
      <c r="KI353">
        <v>30.56916</v>
      </c>
      <c r="KJ353" s="1">
        <v>1.5207759999999999E-3</v>
      </c>
      <c r="KK353">
        <v>0.3896694</v>
      </c>
      <c r="KL353">
        <v>1.0561940000000001</v>
      </c>
      <c r="KM353">
        <v>30.707840000000001</v>
      </c>
      <c r="KN353" s="1">
        <v>1.2587589999999999E-3</v>
      </c>
      <c r="KO353">
        <v>0.32190020000000003</v>
      </c>
      <c r="KP353">
        <v>1.0563769999999999</v>
      </c>
      <c r="KQ353">
        <v>30.94867</v>
      </c>
      <c r="KR353" s="1">
        <v>1.0706439999999999E-3</v>
      </c>
      <c r="KS353">
        <v>0.27316370000000001</v>
      </c>
      <c r="KT353">
        <v>1.056584</v>
      </c>
      <c r="KU353">
        <v>30.811489999999999</v>
      </c>
      <c r="KV353" s="1">
        <v>9.3621959999999995E-4</v>
      </c>
      <c r="KW353">
        <v>0.238376</v>
      </c>
      <c r="KX353">
        <v>1.0566599999999999</v>
      </c>
      <c r="KY353">
        <v>30.578700000000001</v>
      </c>
      <c r="KZ353" s="1">
        <v>8.3743909999999997E-4</v>
      </c>
      <c r="LA353">
        <v>0.21287629999999999</v>
      </c>
      <c r="LB353">
        <v>1.0567329999999999</v>
      </c>
      <c r="LC353">
        <v>30.24399</v>
      </c>
      <c r="LD353" s="1">
        <v>7.6134249999999998E-4</v>
      </c>
      <c r="LE353">
        <v>0.19329779999999999</v>
      </c>
      <c r="LF353">
        <v>1.0567120000000001</v>
      </c>
      <c r="LG353">
        <v>29.905000000000001</v>
      </c>
      <c r="LH353" s="1">
        <v>7.0011819999999997E-4</v>
      </c>
      <c r="LI353">
        <v>0.17757690000000001</v>
      </c>
      <c r="LJ353">
        <v>1.0567530000000001</v>
      </c>
      <c r="LK353">
        <v>29.992059999999999</v>
      </c>
      <c r="LL353" s="1">
        <v>6.4959100000000004E-4</v>
      </c>
      <c r="LM353">
        <v>0.16461529999999999</v>
      </c>
      <c r="LN353">
        <v>1.0567340000000001</v>
      </c>
      <c r="LO353">
        <v>30.10004</v>
      </c>
      <c r="LP353" s="1">
        <v>6.0741810000000001E-4</v>
      </c>
      <c r="LQ353">
        <v>0.15381320000000001</v>
      </c>
      <c r="LR353">
        <v>1.0567500000000001</v>
      </c>
      <c r="LS353">
        <v>30.44331</v>
      </c>
      <c r="LT353" s="1">
        <v>5.7207899999999997E-4</v>
      </c>
      <c r="LU353">
        <v>0.1447475</v>
      </c>
      <c r="LV353">
        <v>1.056845</v>
      </c>
      <c r="LW353">
        <v>30.792719999999999</v>
      </c>
      <c r="LX353" s="1">
        <v>5.4230589999999996E-4</v>
      </c>
      <c r="LY353">
        <v>0.13710359999999999</v>
      </c>
      <c r="LZ353">
        <v>1.056926</v>
      </c>
      <c r="MA353">
        <v>30.986249999999998</v>
      </c>
      <c r="MB353" s="1">
        <v>5.1626220000000004E-4</v>
      </c>
      <c r="MC353">
        <v>0.1305962</v>
      </c>
      <c r="MD353">
        <v>1.0570580000000001</v>
      </c>
      <c r="ME353">
        <v>30.870180000000001</v>
      </c>
      <c r="MF353" s="1">
        <v>4.927477E-4</v>
      </c>
      <c r="MG353">
        <v>0.12499689999999999</v>
      </c>
      <c r="MH353">
        <v>1.0572090000000001</v>
      </c>
      <c r="MI353">
        <v>30.688359999999999</v>
      </c>
      <c r="MJ353" s="1">
        <v>4.7204279999999999E-4</v>
      </c>
      <c r="MK353">
        <v>0.1200647</v>
      </c>
      <c r="ML353">
        <v>1.0574129999999999</v>
      </c>
      <c r="MM353">
        <v>30.35331</v>
      </c>
      <c r="MN353" s="1">
        <v>4.5324090000000003E-4</v>
      </c>
      <c r="MO353">
        <v>0.1155752</v>
      </c>
      <c r="MP353">
        <v>1.0576030000000001</v>
      </c>
      <c r="MQ353">
        <v>30.498380000000001</v>
      </c>
      <c r="MR353" s="1">
        <v>4.3546189999999998E-4</v>
      </c>
      <c r="MS353">
        <v>0.1113183</v>
      </c>
      <c r="MT353">
        <v>1.0578270000000001</v>
      </c>
      <c r="MU353">
        <v>30.2028</v>
      </c>
      <c r="MV353" s="1">
        <v>4.1812909999999997E-4</v>
      </c>
      <c r="MW353">
        <v>0.1071549</v>
      </c>
      <c r="MX353">
        <v>1.058135</v>
      </c>
      <c r="MY353">
        <v>30.000910000000001</v>
      </c>
      <c r="MZ353" s="1">
        <v>4.0102060000000002E-4</v>
      </c>
      <c r="NA353">
        <v>0.1029982</v>
      </c>
      <c r="NB353">
        <v>1.058427</v>
      </c>
      <c r="NC353">
        <v>29.835570000000001</v>
      </c>
      <c r="ND353" s="1">
        <v>3.840154E-4</v>
      </c>
      <c r="NE353">
        <v>9.8832680000000006E-2</v>
      </c>
      <c r="NF353">
        <v>1.059069</v>
      </c>
      <c r="NG353">
        <v>29.710560000000001</v>
      </c>
      <c r="NH353" s="1">
        <v>3.6720479999999999E-4</v>
      </c>
      <c r="NI353">
        <v>9.4661060000000005E-2</v>
      </c>
      <c r="NJ353">
        <v>1.0597810000000001</v>
      </c>
      <c r="NK353">
        <v>29.520130000000002</v>
      </c>
      <c r="NL353" s="1">
        <v>3.5069579999999999E-4</v>
      </c>
      <c r="NM353">
        <v>9.0532810000000005E-2</v>
      </c>
      <c r="NN353">
        <v>1.0605549999999999</v>
      </c>
      <c r="NO353">
        <v>29.316179999999999</v>
      </c>
      <c r="NP353" s="1">
        <v>3.3466149999999999E-4</v>
      </c>
      <c r="NQ353">
        <v>8.650157E-2</v>
      </c>
      <c r="NR353">
        <v>1.0613269999999999</v>
      </c>
      <c r="NS353">
        <v>28.99417</v>
      </c>
      <c r="NT353" s="1">
        <v>3.191728E-4</v>
      </c>
      <c r="NU353">
        <v>8.2591929999999994E-2</v>
      </c>
      <c r="NV353">
        <v>1.06206</v>
      </c>
      <c r="NW353">
        <v>29.354289999999999</v>
      </c>
      <c r="NX353" s="1">
        <v>3.0431730000000001E-4</v>
      </c>
      <c r="NY353">
        <v>7.8828570000000001E-2</v>
      </c>
      <c r="NZ353">
        <v>1.0628029999999999</v>
      </c>
      <c r="OA353">
        <v>29.695620000000002</v>
      </c>
      <c r="OB353" s="1">
        <v>2.9015619999999998E-4</v>
      </c>
      <c r="OC353">
        <v>7.5231839999999994E-2</v>
      </c>
      <c r="OD353">
        <v>1.063547</v>
      </c>
      <c r="OE353">
        <v>29.99203</v>
      </c>
      <c r="OF353" s="1">
        <v>2.766534E-4</v>
      </c>
      <c r="OG353">
        <v>7.1801840000000006E-2</v>
      </c>
      <c r="OH353">
        <v>1.064292</v>
      </c>
      <c r="OI353">
        <v>30.383120000000002</v>
      </c>
      <c r="OJ353" s="1">
        <v>2.637354E-4</v>
      </c>
      <c r="OK353">
        <v>6.8508150000000004E-2</v>
      </c>
    </row>
    <row r="354" spans="1:401" x14ac:dyDescent="0.35">
      <c r="A354">
        <v>360</v>
      </c>
      <c r="B354" t="s">
        <v>4</v>
      </c>
      <c r="C354" t="s">
        <v>181</v>
      </c>
      <c r="D354" t="s">
        <v>360</v>
      </c>
      <c r="E354">
        <v>607.38409999999999</v>
      </c>
      <c r="F354">
        <v>0.88983970000000001</v>
      </c>
      <c r="G354">
        <v>25.32639</v>
      </c>
      <c r="H354">
        <v>0</v>
      </c>
      <c r="I354">
        <v>0</v>
      </c>
      <c r="J354">
        <v>0.89414720000000003</v>
      </c>
      <c r="K354">
        <v>25.351990000000001</v>
      </c>
      <c r="L354">
        <v>0</v>
      </c>
      <c r="M354">
        <v>0</v>
      </c>
      <c r="N354">
        <v>0.89902380000000004</v>
      </c>
      <c r="O354">
        <v>25.482220000000002</v>
      </c>
      <c r="P354">
        <v>0</v>
      </c>
      <c r="Q354">
        <v>0</v>
      </c>
      <c r="R354">
        <v>0.89762030000000004</v>
      </c>
      <c r="S354">
        <v>25.481909999999999</v>
      </c>
      <c r="T354">
        <v>0</v>
      </c>
      <c r="U354">
        <v>0</v>
      </c>
      <c r="V354">
        <v>0.89605919999999994</v>
      </c>
      <c r="W354">
        <v>25.31195</v>
      </c>
      <c r="X354">
        <v>0</v>
      </c>
      <c r="Y354">
        <v>0</v>
      </c>
      <c r="Z354">
        <v>0.89442509999999997</v>
      </c>
      <c r="AA354">
        <v>25.06833</v>
      </c>
      <c r="AB354">
        <v>0</v>
      </c>
      <c r="AC354">
        <v>0</v>
      </c>
      <c r="AD354">
        <v>0.8930439</v>
      </c>
      <c r="AE354">
        <v>24.8062</v>
      </c>
      <c r="AF354">
        <v>0</v>
      </c>
      <c r="AG354">
        <v>0</v>
      </c>
      <c r="AH354">
        <v>0.89154979999999995</v>
      </c>
      <c r="AI354">
        <v>24.92971</v>
      </c>
      <c r="AJ354">
        <v>0</v>
      </c>
      <c r="AK354">
        <v>0</v>
      </c>
      <c r="AL354">
        <v>0.89006870000000005</v>
      </c>
      <c r="AM354">
        <v>25.12622</v>
      </c>
      <c r="AN354">
        <v>0</v>
      </c>
      <c r="AO354">
        <v>0</v>
      </c>
      <c r="AP354">
        <v>0.88853479999999996</v>
      </c>
      <c r="AQ354">
        <v>25.539629999999999</v>
      </c>
      <c r="AR354">
        <v>0</v>
      </c>
      <c r="AS354">
        <v>0</v>
      </c>
      <c r="AT354">
        <v>0.88697340000000002</v>
      </c>
      <c r="AU354">
        <v>25.936990000000002</v>
      </c>
      <c r="AV354">
        <v>0</v>
      </c>
      <c r="AW354">
        <v>0</v>
      </c>
      <c r="AX354">
        <v>0.88540180000000002</v>
      </c>
      <c r="AY354">
        <v>26.046869999999998</v>
      </c>
      <c r="AZ354">
        <v>0</v>
      </c>
      <c r="BA354">
        <v>0</v>
      </c>
      <c r="BB354">
        <v>0.88367910000000005</v>
      </c>
      <c r="BC354">
        <v>26.073329999999999</v>
      </c>
      <c r="BD354">
        <v>0</v>
      </c>
      <c r="BE354">
        <v>0</v>
      </c>
      <c r="BF354">
        <v>0.88177300000000003</v>
      </c>
      <c r="BG354">
        <v>25.923200000000001</v>
      </c>
      <c r="BH354">
        <v>0</v>
      </c>
      <c r="BI354">
        <v>0</v>
      </c>
      <c r="BJ354">
        <v>0.87975720000000002</v>
      </c>
      <c r="BK354">
        <v>25.864989999999999</v>
      </c>
      <c r="BL354">
        <v>0</v>
      </c>
      <c r="BM354">
        <v>0</v>
      </c>
      <c r="BN354">
        <v>0.87772830000000002</v>
      </c>
      <c r="BO354">
        <v>26.234829999999999</v>
      </c>
      <c r="BP354">
        <v>0</v>
      </c>
      <c r="BQ354">
        <v>0</v>
      </c>
      <c r="BR354">
        <v>0.87578500000000004</v>
      </c>
      <c r="BS354">
        <v>26.596900000000002</v>
      </c>
      <c r="BT354">
        <v>0</v>
      </c>
      <c r="BU354">
        <v>2.7763279999999998E-38</v>
      </c>
      <c r="BV354">
        <v>0.87389519999999998</v>
      </c>
      <c r="BW354">
        <v>27.093450000000001</v>
      </c>
      <c r="BX354">
        <v>3.3681399999999999E-28</v>
      </c>
      <c r="BY354">
        <v>5.7682160000000004E-26</v>
      </c>
      <c r="BZ354">
        <v>0.87177380000000004</v>
      </c>
      <c r="CA354">
        <v>27.471830000000001</v>
      </c>
      <c r="CB354">
        <v>4.2790280000000004E-22</v>
      </c>
      <c r="CC354" s="1">
        <v>8.7344019999999994E-20</v>
      </c>
      <c r="CD354">
        <v>0.86936530000000001</v>
      </c>
      <c r="CE354">
        <v>27.602340000000002</v>
      </c>
      <c r="CF354" s="1">
        <v>1.220812E-14</v>
      </c>
      <c r="CG354" s="1">
        <v>2.1703560000000002E-12</v>
      </c>
      <c r="CH354">
        <v>0.8666758</v>
      </c>
      <c r="CI354">
        <v>27.499510000000001</v>
      </c>
      <c r="CJ354" s="1">
        <v>1.8302780000000001E-10</v>
      </c>
      <c r="CK354" s="1">
        <v>3.5602990000000001E-8</v>
      </c>
      <c r="CL354">
        <v>0.86400900000000003</v>
      </c>
      <c r="CM354">
        <v>27.32058</v>
      </c>
      <c r="CN354" s="1">
        <v>1.7033339999999999E-7</v>
      </c>
      <c r="CO354" s="1">
        <v>3.480689E-5</v>
      </c>
      <c r="CP354">
        <v>0.86117480000000002</v>
      </c>
      <c r="CQ354">
        <v>27.261489999999998</v>
      </c>
      <c r="CR354" s="1">
        <v>3.3615619999999999E-5</v>
      </c>
      <c r="CS354" s="1">
        <v>7.141161E-3</v>
      </c>
      <c r="CT354">
        <v>0.85798370000000002</v>
      </c>
      <c r="CU354">
        <v>27.490880000000001</v>
      </c>
      <c r="CV354" s="1">
        <v>2.1304499999999999E-3</v>
      </c>
      <c r="CW354" s="1">
        <v>0.46793770000000001</v>
      </c>
      <c r="CX354">
        <v>0.85445590000000005</v>
      </c>
      <c r="CY354">
        <v>27.398340000000001</v>
      </c>
      <c r="CZ354" s="1">
        <v>5.4991579999999998E-2</v>
      </c>
      <c r="DA354" s="1">
        <v>12.425269999999999</v>
      </c>
      <c r="DB354">
        <v>0.85034189999999998</v>
      </c>
      <c r="DC354">
        <v>27.737939999999998</v>
      </c>
      <c r="DD354" s="1">
        <v>0.67302850000000003</v>
      </c>
      <c r="DE354" s="1">
        <v>156.22210000000001</v>
      </c>
      <c r="DF354">
        <v>0.84556339999999997</v>
      </c>
      <c r="DG354">
        <v>27.908740000000002</v>
      </c>
      <c r="DH354" s="1">
        <v>4.3832000000000004</v>
      </c>
      <c r="DI354" s="1">
        <v>1042.7159999999999</v>
      </c>
      <c r="DJ354">
        <v>0.84030309999999997</v>
      </c>
      <c r="DK354">
        <v>27.92606</v>
      </c>
      <c r="DL354" s="1">
        <v>16.588239999999999</v>
      </c>
      <c r="DM354">
        <v>4048.826</v>
      </c>
      <c r="DN354">
        <v>0.83455250000000003</v>
      </c>
      <c r="DO354">
        <v>27.829149999999998</v>
      </c>
      <c r="DP354" s="1">
        <v>39.306429999999999</v>
      </c>
      <c r="DQ354">
        <v>9826.2790000000005</v>
      </c>
      <c r="DR354">
        <v>0.82817379999999996</v>
      </c>
      <c r="DS354">
        <v>27.716360000000002</v>
      </c>
      <c r="DT354">
        <v>61.920389999999998</v>
      </c>
      <c r="DU354">
        <v>15844.88</v>
      </c>
      <c r="DV354">
        <v>0.82221650000000002</v>
      </c>
      <c r="DW354">
        <v>27.807829999999999</v>
      </c>
      <c r="DX354">
        <v>68.491500000000002</v>
      </c>
      <c r="DY354">
        <v>17902.560000000001</v>
      </c>
      <c r="DZ354">
        <v>0.81603930000000002</v>
      </c>
      <c r="EA354">
        <v>28.34216</v>
      </c>
      <c r="EB354">
        <v>55.59357</v>
      </c>
      <c r="EC354">
        <v>14831.09</v>
      </c>
      <c r="ED354">
        <v>0.80948200000000003</v>
      </c>
      <c r="EE354">
        <v>28.847200000000001</v>
      </c>
      <c r="EF354">
        <v>34.374720000000003</v>
      </c>
      <c r="EG354">
        <v>9343.65</v>
      </c>
      <c r="EH354">
        <v>0.80288570000000004</v>
      </c>
      <c r="EI354">
        <v>29.438099999999999</v>
      </c>
      <c r="EJ354">
        <v>16.815909999999999</v>
      </c>
      <c r="EK354">
        <v>4650.8879999999999</v>
      </c>
      <c r="EL354">
        <v>0.79660549999999997</v>
      </c>
      <c r="EM354">
        <v>29.930810000000001</v>
      </c>
      <c r="EN354">
        <v>6.7381289999999998</v>
      </c>
      <c r="EO354">
        <v>1892.9949999999999</v>
      </c>
      <c r="EP354">
        <v>0.79043969999999997</v>
      </c>
      <c r="EQ354">
        <v>29.970189999999999</v>
      </c>
      <c r="ER354">
        <v>2.2908379999999999</v>
      </c>
      <c r="ES354">
        <v>652.26210000000003</v>
      </c>
      <c r="ET354">
        <v>0.78442259999999997</v>
      </c>
      <c r="EU354">
        <v>29.719090000000001</v>
      </c>
      <c r="EV354">
        <v>0.70138920000000005</v>
      </c>
      <c r="EW354">
        <v>201.36609999999999</v>
      </c>
      <c r="EX354">
        <v>0.77830650000000001</v>
      </c>
      <c r="EY354">
        <v>29.489709999999999</v>
      </c>
      <c r="EZ354">
        <v>0.22339249999999999</v>
      </c>
      <c r="FA354">
        <v>63.854759999999999</v>
      </c>
      <c r="FB354">
        <v>0.77253369999999999</v>
      </c>
      <c r="FC354">
        <v>29.311</v>
      </c>
      <c r="FD354">
        <v>9.8792610000000003E-2</v>
      </c>
      <c r="FE354">
        <v>27.57422</v>
      </c>
      <c r="FF354">
        <v>0.76758780000000004</v>
      </c>
      <c r="FG354">
        <v>29.536619999999999</v>
      </c>
      <c r="FH354">
        <v>6.9753159999999995E-2</v>
      </c>
      <c r="FI354">
        <v>19.062629999999999</v>
      </c>
      <c r="FJ354">
        <v>0.76292939999999998</v>
      </c>
      <c r="FK354">
        <v>29.590699999999998</v>
      </c>
      <c r="FL354">
        <v>6.2617989999999998E-2</v>
      </c>
      <c r="FM354">
        <v>17.012409999999999</v>
      </c>
      <c r="FN354">
        <v>0.7590519</v>
      </c>
      <c r="FO354">
        <v>29.595970000000001</v>
      </c>
      <c r="FP354">
        <v>5.9153530000000003E-2</v>
      </c>
      <c r="FQ354">
        <v>16.063300000000002</v>
      </c>
      <c r="FR354">
        <v>0.75540099999999999</v>
      </c>
      <c r="FS354">
        <v>29.44275</v>
      </c>
      <c r="FT354">
        <v>5.5564740000000001E-2</v>
      </c>
      <c r="FU354">
        <v>15.099909999999999</v>
      </c>
      <c r="FV354">
        <v>0.75187979999999999</v>
      </c>
      <c r="FW354">
        <v>29.055389999999999</v>
      </c>
      <c r="FX354">
        <v>5.1447850000000003E-2</v>
      </c>
      <c r="FY354">
        <v>13.98907</v>
      </c>
      <c r="FZ354">
        <v>0.74824409999999997</v>
      </c>
      <c r="GA354">
        <v>28.603870000000001</v>
      </c>
      <c r="GB354">
        <v>4.7116989999999997E-2</v>
      </c>
      <c r="GC354">
        <v>12.816380000000001</v>
      </c>
      <c r="GD354">
        <v>0.74473769999999995</v>
      </c>
      <c r="GE354">
        <v>28.109749999999998</v>
      </c>
      <c r="GF354">
        <v>4.2845359999999999E-2</v>
      </c>
      <c r="GG354">
        <v>11.652799999999999</v>
      </c>
      <c r="GH354">
        <v>0.74050249999999995</v>
      </c>
      <c r="GI354">
        <v>27.85652</v>
      </c>
      <c r="GJ354" s="1">
        <v>3.8812369999999999E-2</v>
      </c>
      <c r="GK354">
        <v>10.56161</v>
      </c>
      <c r="GL354">
        <v>0.73756889999999997</v>
      </c>
      <c r="GM354">
        <v>28.2087</v>
      </c>
      <c r="GN354" s="1">
        <v>3.5087239999999999E-2</v>
      </c>
      <c r="GO354">
        <v>9.5355190000000007</v>
      </c>
      <c r="GP354">
        <v>0.7344484</v>
      </c>
      <c r="GQ354">
        <v>28.716609999999999</v>
      </c>
      <c r="GR354" s="1">
        <v>3.1675309999999998E-2</v>
      </c>
      <c r="GS354">
        <v>8.5981760000000005</v>
      </c>
      <c r="GT354">
        <v>0.73120019999999997</v>
      </c>
      <c r="GU354">
        <v>29.462440000000001</v>
      </c>
      <c r="GV354" s="1">
        <v>2.8599670000000001E-2</v>
      </c>
      <c r="GW354">
        <v>7.755236</v>
      </c>
      <c r="GX354">
        <v>0.72729980000000005</v>
      </c>
      <c r="GY354">
        <v>30.0547</v>
      </c>
      <c r="GZ354" s="1">
        <v>2.5825190000000001E-2</v>
      </c>
      <c r="HA354">
        <v>7.0056399999999996</v>
      </c>
      <c r="HB354">
        <v>0.72294190000000003</v>
      </c>
      <c r="HC354">
        <v>30.287019999999998</v>
      </c>
      <c r="HD354" s="1">
        <v>2.3331939999999999E-2</v>
      </c>
      <c r="HE354">
        <v>6.3393119999999996</v>
      </c>
      <c r="HF354">
        <v>0.71841169999999999</v>
      </c>
      <c r="HG354">
        <v>30.008679999999998</v>
      </c>
      <c r="HH354" s="1">
        <v>2.108281E-2</v>
      </c>
      <c r="HI354">
        <v>5.7404869999999999</v>
      </c>
      <c r="HJ354">
        <v>0.7137886</v>
      </c>
      <c r="HK354">
        <v>29.658390000000001</v>
      </c>
      <c r="HL354" s="1">
        <v>1.9045340000000001E-2</v>
      </c>
      <c r="HM354">
        <v>5.1994899999999999</v>
      </c>
      <c r="HN354">
        <v>0.70959620000000001</v>
      </c>
      <c r="HO354">
        <v>29.216640000000002</v>
      </c>
      <c r="HP354" s="1">
        <v>1.7215810000000002E-2</v>
      </c>
      <c r="HQ354">
        <v>4.7116860000000003</v>
      </c>
      <c r="HR354">
        <v>0.70602739999999997</v>
      </c>
      <c r="HS354">
        <v>29.152609999999999</v>
      </c>
      <c r="HT354" s="1">
        <v>1.5579310000000001E-2</v>
      </c>
      <c r="HU354">
        <v>4.2719509999999996</v>
      </c>
      <c r="HV354">
        <v>0.70305649999999997</v>
      </c>
      <c r="HW354">
        <v>29.331099999999999</v>
      </c>
      <c r="HX354" s="1">
        <v>1.410173E-2</v>
      </c>
      <c r="HY354">
        <v>3.8721800000000002</v>
      </c>
      <c r="HZ354">
        <v>0.70070330000000003</v>
      </c>
      <c r="IA354">
        <v>29.402909999999999</v>
      </c>
      <c r="IB354" s="1">
        <v>1.2768730000000001E-2</v>
      </c>
      <c r="IC354">
        <v>3.5101520000000002</v>
      </c>
      <c r="ID354">
        <v>0.69889800000000002</v>
      </c>
      <c r="IE354">
        <v>29.670829999999999</v>
      </c>
      <c r="IF354" s="1">
        <v>1.155901E-2</v>
      </c>
      <c r="IG354">
        <v>3.1811189999999998</v>
      </c>
      <c r="IH354">
        <v>0.69750080000000003</v>
      </c>
      <c r="II354">
        <v>29.660129999999999</v>
      </c>
      <c r="IJ354" s="1">
        <v>1.045895E-2</v>
      </c>
      <c r="IK354">
        <v>2.880687</v>
      </c>
      <c r="IL354">
        <v>0.69652119999999995</v>
      </c>
      <c r="IM354">
        <v>29.409099999999999</v>
      </c>
      <c r="IN354" s="1">
        <v>9.4549660000000004E-3</v>
      </c>
      <c r="IO354">
        <v>2.6050659999999999</v>
      </c>
      <c r="IP354">
        <v>0.69584480000000004</v>
      </c>
      <c r="IQ354">
        <v>29.14218</v>
      </c>
      <c r="IR354" s="1">
        <v>8.5328709999999992E-3</v>
      </c>
      <c r="IS354">
        <v>2.35127</v>
      </c>
      <c r="IT354">
        <v>0.6956156</v>
      </c>
      <c r="IU354">
        <v>28.946449999999999</v>
      </c>
      <c r="IV354" s="1">
        <v>7.682253E-3</v>
      </c>
      <c r="IW354">
        <v>2.1162000000000001</v>
      </c>
      <c r="IX354">
        <v>0.69560880000000003</v>
      </c>
      <c r="IY354">
        <v>29.484850000000002</v>
      </c>
      <c r="IZ354" s="1">
        <v>6.8903920000000004E-3</v>
      </c>
      <c r="JA354">
        <v>1.897391</v>
      </c>
      <c r="JB354">
        <v>0.69577290000000003</v>
      </c>
      <c r="JC354">
        <v>30.023900000000001</v>
      </c>
      <c r="JD354" s="1">
        <v>6.1505199999999996E-3</v>
      </c>
      <c r="JE354">
        <v>1.6927239999999999</v>
      </c>
      <c r="JF354">
        <v>0.69602439999999999</v>
      </c>
      <c r="JG354">
        <v>30.683330000000002</v>
      </c>
      <c r="JH354" s="1">
        <v>5.4515220000000003E-3</v>
      </c>
      <c r="JI354">
        <v>1.4997640000000001</v>
      </c>
      <c r="JJ354">
        <v>0.69629260000000004</v>
      </c>
      <c r="JK354">
        <v>31.06691</v>
      </c>
      <c r="JL354" s="1">
        <v>4.7823980000000002E-3</v>
      </c>
      <c r="JM354">
        <v>1.31551</v>
      </c>
      <c r="JN354">
        <v>0.69663240000000004</v>
      </c>
      <c r="JO354">
        <v>31.29627</v>
      </c>
      <c r="JP354" s="1">
        <v>4.1340830000000002E-3</v>
      </c>
      <c r="JQ354">
        <v>1.137165</v>
      </c>
      <c r="JR354">
        <v>0.69700629999999997</v>
      </c>
      <c r="JS354">
        <v>31.1541</v>
      </c>
      <c r="JT354" s="1">
        <v>3.5052460000000001E-3</v>
      </c>
      <c r="JU354">
        <v>0.96442079999999997</v>
      </c>
      <c r="JV354">
        <v>0.69742009999999999</v>
      </c>
      <c r="JW354">
        <v>30.952359999999999</v>
      </c>
      <c r="JX354" s="1">
        <v>2.9101660000000001E-3</v>
      </c>
      <c r="JY354">
        <v>0.80084390000000005</v>
      </c>
      <c r="JZ354">
        <v>0.69784930000000001</v>
      </c>
      <c r="KA354">
        <v>30.59423</v>
      </c>
      <c r="KB354" s="1">
        <v>2.3727190000000001E-3</v>
      </c>
      <c r="KC354">
        <v>0.65288369999999996</v>
      </c>
      <c r="KD354">
        <v>0.69829730000000001</v>
      </c>
      <c r="KE354">
        <v>30.700389999999999</v>
      </c>
      <c r="KF354" s="1">
        <v>1.916531E-3</v>
      </c>
      <c r="KG354">
        <v>0.52691860000000001</v>
      </c>
      <c r="KH354">
        <v>0.69877339999999999</v>
      </c>
      <c r="KI354">
        <v>30.652190000000001</v>
      </c>
      <c r="KJ354" s="1">
        <v>1.554751E-3</v>
      </c>
      <c r="KK354">
        <v>0.42670720000000001</v>
      </c>
      <c r="KL354">
        <v>0.69917099999999999</v>
      </c>
      <c r="KM354">
        <v>30.769349999999999</v>
      </c>
      <c r="KN354" s="1">
        <v>1.2836080000000001E-3</v>
      </c>
      <c r="KO354">
        <v>0.35151199999999999</v>
      </c>
      <c r="KP354">
        <v>0.69954470000000002</v>
      </c>
      <c r="KQ354">
        <v>30.98339</v>
      </c>
      <c r="KR354" s="1">
        <v>1.0883360000000001E-3</v>
      </c>
      <c r="KS354">
        <v>0.29724529999999999</v>
      </c>
      <c r="KT354">
        <v>0.69988589999999995</v>
      </c>
      <c r="KU354">
        <v>30.82095</v>
      </c>
      <c r="KV354" s="1">
        <v>9.489546E-4</v>
      </c>
      <c r="KW354">
        <v>0.25855020000000001</v>
      </c>
      <c r="KX354">
        <v>0.70014770000000004</v>
      </c>
      <c r="KY354">
        <v>30.56232</v>
      </c>
      <c r="KZ354" s="1">
        <v>8.4694839999999996E-4</v>
      </c>
      <c r="LA354">
        <v>0.23028680000000001</v>
      </c>
      <c r="LB354">
        <v>0.70036679999999996</v>
      </c>
      <c r="LC354">
        <v>30.247679999999999</v>
      </c>
      <c r="LD354" s="1">
        <v>7.6879029999999998E-4</v>
      </c>
      <c r="LE354">
        <v>0.20871000000000001</v>
      </c>
      <c r="LF354">
        <v>0.7005401</v>
      </c>
      <c r="LG354">
        <v>29.935379999999999</v>
      </c>
      <c r="LH354" s="1">
        <v>7.061522E-4</v>
      </c>
      <c r="LI354">
        <v>0.19144340000000001</v>
      </c>
      <c r="LJ354">
        <v>0.70074950000000003</v>
      </c>
      <c r="LK354">
        <v>30.061419999999998</v>
      </c>
      <c r="LL354" s="1">
        <v>6.5457440000000003E-4</v>
      </c>
      <c r="LM354">
        <v>0.1772389</v>
      </c>
      <c r="LN354">
        <v>0.7009457</v>
      </c>
      <c r="LO354">
        <v>30.169440000000002</v>
      </c>
      <c r="LP354" s="1">
        <v>6.1156800000000005E-4</v>
      </c>
      <c r="LQ354">
        <v>0.1654166</v>
      </c>
      <c r="LR354">
        <v>0.70117110000000005</v>
      </c>
      <c r="LS354">
        <v>30.48958</v>
      </c>
      <c r="LT354" s="1">
        <v>5.7553179999999995E-4</v>
      </c>
      <c r="LU354">
        <v>0.15548709999999999</v>
      </c>
      <c r="LV354">
        <v>0.70139390000000001</v>
      </c>
      <c r="LW354">
        <v>30.808409999999999</v>
      </c>
      <c r="LX354" s="1">
        <v>5.4520640000000004E-4</v>
      </c>
      <c r="LY354">
        <v>0.14712210000000001</v>
      </c>
      <c r="LZ354">
        <v>0.70168640000000004</v>
      </c>
      <c r="MA354">
        <v>30.974170000000001</v>
      </c>
      <c r="MB354" s="1">
        <v>5.1871749999999998E-4</v>
      </c>
      <c r="MC354">
        <v>0.14000860000000001</v>
      </c>
      <c r="MD354">
        <v>0.70197240000000005</v>
      </c>
      <c r="ME354">
        <v>30.83325</v>
      </c>
      <c r="MF354" s="1">
        <v>4.948544E-4</v>
      </c>
      <c r="MG354">
        <v>0.13389529999999999</v>
      </c>
      <c r="MH354">
        <v>0.70230490000000001</v>
      </c>
      <c r="MI354">
        <v>30.671530000000001</v>
      </c>
      <c r="MJ354" s="1">
        <v>4.7391190000000002E-4</v>
      </c>
      <c r="MK354">
        <v>0.12852649999999999</v>
      </c>
      <c r="ML354">
        <v>0.70264950000000004</v>
      </c>
      <c r="MM354">
        <v>30.368300000000001</v>
      </c>
      <c r="MN354" s="1">
        <v>4.5496639999999998E-4</v>
      </c>
      <c r="MO354">
        <v>0.1236622</v>
      </c>
      <c r="MP354">
        <v>0.70301480000000005</v>
      </c>
      <c r="MQ354">
        <v>30.56305</v>
      </c>
      <c r="MR354" s="1">
        <v>4.3712219999999998E-4</v>
      </c>
      <c r="MS354">
        <v>0.11907180000000001</v>
      </c>
      <c r="MT354">
        <v>0.70332620000000001</v>
      </c>
      <c r="MU354">
        <v>30.26764</v>
      </c>
      <c r="MV354" s="1">
        <v>4.1977879999999999E-4</v>
      </c>
      <c r="MW354">
        <v>0.1146016</v>
      </c>
      <c r="MX354">
        <v>0.70370940000000004</v>
      </c>
      <c r="MY354">
        <v>30.0258</v>
      </c>
      <c r="MZ354" s="1">
        <v>4.0267500000000002E-4</v>
      </c>
      <c r="NA354">
        <v>0.11014880000000001</v>
      </c>
      <c r="NB354">
        <v>0.70417640000000004</v>
      </c>
      <c r="NC354">
        <v>29.854610000000001</v>
      </c>
      <c r="ND354" s="1">
        <v>3.8567240000000002E-4</v>
      </c>
      <c r="NE354">
        <v>0.10568</v>
      </c>
      <c r="NF354">
        <v>0.70489950000000001</v>
      </c>
      <c r="NG354">
        <v>29.724440000000001</v>
      </c>
      <c r="NH354" s="1">
        <v>3.6887040000000001E-4</v>
      </c>
      <c r="NI354">
        <v>0.1012014</v>
      </c>
      <c r="NJ354">
        <v>0.70572400000000002</v>
      </c>
      <c r="NK354">
        <v>29.511669999999999</v>
      </c>
      <c r="NL354" s="1">
        <v>3.5233120000000001E-4</v>
      </c>
      <c r="NM354">
        <v>9.6753430000000001E-2</v>
      </c>
      <c r="NN354">
        <v>0.70652619999999999</v>
      </c>
      <c r="NO354">
        <v>29.319929999999999</v>
      </c>
      <c r="NP354" s="1">
        <v>3.3625080000000002E-4</v>
      </c>
      <c r="NQ354">
        <v>9.2415869999999997E-2</v>
      </c>
      <c r="NR354">
        <v>0.70736220000000005</v>
      </c>
      <c r="NS354">
        <v>29.020440000000001</v>
      </c>
      <c r="NT354" s="1">
        <v>3.2071850000000001E-4</v>
      </c>
      <c r="NU354">
        <v>8.8211849999999994E-2</v>
      </c>
      <c r="NV354">
        <v>0.70815470000000003</v>
      </c>
      <c r="NW354">
        <v>29.420490000000001</v>
      </c>
      <c r="NX354" s="1">
        <v>3.057914E-4</v>
      </c>
      <c r="NY354">
        <v>8.4158170000000004E-2</v>
      </c>
      <c r="NZ354">
        <v>0.70893790000000001</v>
      </c>
      <c r="OA354">
        <v>29.768550000000001</v>
      </c>
      <c r="OB354" s="1">
        <v>2.9156389999999998E-4</v>
      </c>
      <c r="OC354">
        <v>8.0287659999999997E-2</v>
      </c>
      <c r="OD354">
        <v>0.70969640000000001</v>
      </c>
      <c r="OE354">
        <v>30.032869999999999</v>
      </c>
      <c r="OF354" s="1">
        <v>2.7800220000000003E-4</v>
      </c>
      <c r="OG354">
        <v>7.6603190000000002E-2</v>
      </c>
      <c r="OH354">
        <v>0.71049910000000005</v>
      </c>
      <c r="OI354">
        <v>30.40344</v>
      </c>
      <c r="OJ354" s="1">
        <v>2.6504220000000002E-4</v>
      </c>
      <c r="OK354">
        <v>7.3065560000000002E-2</v>
      </c>
    </row>
    <row r="355" spans="1:401" x14ac:dyDescent="0.35">
      <c r="A355">
        <v>361</v>
      </c>
      <c r="B355" t="s">
        <v>4</v>
      </c>
      <c r="C355" t="s">
        <v>181</v>
      </c>
      <c r="D355" t="s">
        <v>361</v>
      </c>
      <c r="E355">
        <v>794.32399999999996</v>
      </c>
      <c r="F355">
        <v>0.58674990000000005</v>
      </c>
      <c r="G355">
        <v>25.356770000000001</v>
      </c>
      <c r="H355">
        <v>0</v>
      </c>
      <c r="I355">
        <v>0</v>
      </c>
      <c r="J355">
        <v>0.5869858</v>
      </c>
      <c r="K355">
        <v>25.371939999999999</v>
      </c>
      <c r="L355">
        <v>0</v>
      </c>
      <c r="M355">
        <v>0</v>
      </c>
      <c r="N355">
        <v>0.58739229999999998</v>
      </c>
      <c r="O355">
        <v>25.500990000000002</v>
      </c>
      <c r="P355">
        <v>0</v>
      </c>
      <c r="Q355">
        <v>0</v>
      </c>
      <c r="R355">
        <v>0.58794029999999997</v>
      </c>
      <c r="S355">
        <v>25.478660000000001</v>
      </c>
      <c r="T355">
        <v>0</v>
      </c>
      <c r="U355">
        <v>0</v>
      </c>
      <c r="V355">
        <v>0.58868949999999998</v>
      </c>
      <c r="W355">
        <v>25.307030000000001</v>
      </c>
      <c r="X355">
        <v>0</v>
      </c>
      <c r="Y355">
        <v>0</v>
      </c>
      <c r="Z355">
        <v>0.58947959999999999</v>
      </c>
      <c r="AA355">
        <v>25.075810000000001</v>
      </c>
      <c r="AB355">
        <v>0</v>
      </c>
      <c r="AC355">
        <v>0</v>
      </c>
      <c r="AD355">
        <v>0.59125190000000005</v>
      </c>
      <c r="AE355">
        <v>24.82546</v>
      </c>
      <c r="AF355">
        <v>0</v>
      </c>
      <c r="AG355">
        <v>0</v>
      </c>
      <c r="AH355">
        <v>0.59297359999999999</v>
      </c>
      <c r="AI355">
        <v>24.969660000000001</v>
      </c>
      <c r="AJ355">
        <v>0</v>
      </c>
      <c r="AK355">
        <v>0</v>
      </c>
      <c r="AL355">
        <v>0.59465040000000002</v>
      </c>
      <c r="AM355">
        <v>25.160779999999999</v>
      </c>
      <c r="AN355">
        <v>0</v>
      </c>
      <c r="AO355">
        <v>0</v>
      </c>
      <c r="AP355">
        <v>0.59629180000000004</v>
      </c>
      <c r="AQ355">
        <v>25.56561</v>
      </c>
      <c r="AR355">
        <v>0</v>
      </c>
      <c r="AS355">
        <v>0</v>
      </c>
      <c r="AT355">
        <v>0.59779979999999999</v>
      </c>
      <c r="AU355">
        <v>25.955660000000002</v>
      </c>
      <c r="AV355">
        <v>0</v>
      </c>
      <c r="AW355">
        <v>0</v>
      </c>
      <c r="AX355">
        <v>0.5994005</v>
      </c>
      <c r="AY355">
        <v>26.04804</v>
      </c>
      <c r="AZ355">
        <v>0</v>
      </c>
      <c r="BA355">
        <v>0</v>
      </c>
      <c r="BB355">
        <v>0.60113700000000003</v>
      </c>
      <c r="BC355">
        <v>26.080259999999999</v>
      </c>
      <c r="BD355">
        <v>0</v>
      </c>
      <c r="BE355">
        <v>0</v>
      </c>
      <c r="BF355">
        <v>0.60296570000000005</v>
      </c>
      <c r="BG355">
        <v>25.937100000000001</v>
      </c>
      <c r="BH355">
        <v>0</v>
      </c>
      <c r="BI355">
        <v>0</v>
      </c>
      <c r="BJ355">
        <v>0.60500339999999997</v>
      </c>
      <c r="BK355">
        <v>25.88599</v>
      </c>
      <c r="BL355">
        <v>0</v>
      </c>
      <c r="BM355">
        <v>0</v>
      </c>
      <c r="BN355">
        <v>0.60710109999999995</v>
      </c>
      <c r="BO355">
        <v>26.271799999999999</v>
      </c>
      <c r="BP355">
        <v>0</v>
      </c>
      <c r="BQ355">
        <v>0</v>
      </c>
      <c r="BR355">
        <v>0.60917650000000001</v>
      </c>
      <c r="BS355">
        <v>26.619119999999999</v>
      </c>
      <c r="BT355">
        <v>0</v>
      </c>
      <c r="BU355">
        <v>0</v>
      </c>
      <c r="BV355">
        <v>0.61110209999999998</v>
      </c>
      <c r="BW355">
        <v>27.110869999999998</v>
      </c>
      <c r="BX355">
        <v>6.3422059999999996E-29</v>
      </c>
      <c r="BY355">
        <v>1.9600080000000001E-26</v>
      </c>
      <c r="BZ355">
        <v>0.61280789999999996</v>
      </c>
      <c r="CA355">
        <v>27.47973</v>
      </c>
      <c r="CB355">
        <v>2.6315540000000002E-22</v>
      </c>
      <c r="CC355" s="1">
        <v>6.9526719999999998E-20</v>
      </c>
      <c r="CD355">
        <v>0.61425980000000002</v>
      </c>
      <c r="CE355">
        <v>27.597940000000001</v>
      </c>
      <c r="CF355" s="1">
        <v>4.9939430000000003E-15</v>
      </c>
      <c r="CG355" s="1">
        <v>1.2562410000000001E-12</v>
      </c>
      <c r="CH355">
        <v>0.61561549999999998</v>
      </c>
      <c r="CI355">
        <v>27.498570000000001</v>
      </c>
      <c r="CJ355" s="1">
        <v>1.009749E-10</v>
      </c>
      <c r="CK355" s="1">
        <v>2.61073E-8</v>
      </c>
      <c r="CL355">
        <v>0.61690299999999998</v>
      </c>
      <c r="CM355">
        <v>27.331620000000001</v>
      </c>
      <c r="CN355" s="1">
        <v>1.070002E-7</v>
      </c>
      <c r="CO355" s="1">
        <v>2.8340700000000001E-5</v>
      </c>
      <c r="CP355">
        <v>0.61810520000000002</v>
      </c>
      <c r="CQ355">
        <v>27.280809999999999</v>
      </c>
      <c r="CR355" s="1">
        <v>2.3159550000000001E-5</v>
      </c>
      <c r="CS355" s="1">
        <v>6.26378E-3</v>
      </c>
      <c r="CT355">
        <v>0.61914740000000001</v>
      </c>
      <c r="CU355">
        <v>27.522780000000001</v>
      </c>
      <c r="CV355" s="1">
        <v>1.579034E-3</v>
      </c>
      <c r="CW355" s="1">
        <v>0.4352144</v>
      </c>
      <c r="CX355">
        <v>0.62015750000000003</v>
      </c>
      <c r="CY355">
        <v>27.413340000000002</v>
      </c>
      <c r="CZ355" s="1">
        <v>4.3346419999999997E-2</v>
      </c>
      <c r="DA355" s="1">
        <v>12.137090000000001</v>
      </c>
      <c r="DB355">
        <v>0.62081920000000002</v>
      </c>
      <c r="DC355">
        <v>27.762419999999999</v>
      </c>
      <c r="DD355" s="1">
        <v>0.55945279999999997</v>
      </c>
      <c r="DE355" s="1">
        <v>159.1619</v>
      </c>
      <c r="DF355">
        <v>0.62111530000000004</v>
      </c>
      <c r="DG355">
        <v>27.925090000000001</v>
      </c>
      <c r="DH355" s="1">
        <v>3.8176139999999998</v>
      </c>
      <c r="DI355" s="1">
        <v>1102.1500000000001</v>
      </c>
      <c r="DJ355">
        <v>0.61759920000000001</v>
      </c>
      <c r="DK355">
        <v>27.925319999999999</v>
      </c>
      <c r="DL355" s="1">
        <v>15.048859999999999</v>
      </c>
      <c r="DM355">
        <v>4420.9629999999997</v>
      </c>
      <c r="DN355">
        <v>0.61381980000000003</v>
      </c>
      <c r="DO355">
        <v>27.828189999999999</v>
      </c>
      <c r="DP355" s="1">
        <v>36.995420000000003</v>
      </c>
      <c r="DQ355">
        <v>11044.56</v>
      </c>
      <c r="DR355">
        <v>0.60963279999999997</v>
      </c>
      <c r="DS355">
        <v>27.715019999999999</v>
      </c>
      <c r="DT355">
        <v>60.247779999999999</v>
      </c>
      <c r="DU355">
        <v>18274.599999999999</v>
      </c>
      <c r="DV355">
        <v>0.60580210000000001</v>
      </c>
      <c r="DW355">
        <v>27.80781</v>
      </c>
      <c r="DX355">
        <v>68.617819999999995</v>
      </c>
      <c r="DY355">
        <v>21127.77</v>
      </c>
      <c r="DZ355">
        <v>0.60184530000000003</v>
      </c>
      <c r="EA355">
        <v>28.366759999999999</v>
      </c>
      <c r="EB355">
        <v>57.335259999999998</v>
      </c>
      <c r="EC355">
        <v>17922.79</v>
      </c>
      <c r="ED355">
        <v>0.59775319999999998</v>
      </c>
      <c r="EE355">
        <v>28.86731</v>
      </c>
      <c r="EF355">
        <v>36.310830000000003</v>
      </c>
      <c r="EG355">
        <v>11501.94</v>
      </c>
      <c r="EH355">
        <v>0.59373089999999995</v>
      </c>
      <c r="EI355">
        <v>29.450040000000001</v>
      </c>
      <c r="EJ355">
        <v>18.160530000000001</v>
      </c>
      <c r="EK355">
        <v>5826.77</v>
      </c>
      <c r="EL355">
        <v>0.59003380000000005</v>
      </c>
      <c r="EM355">
        <v>29.941949999999999</v>
      </c>
      <c r="EN355">
        <v>7.4203190000000001</v>
      </c>
      <c r="EO355">
        <v>2408.8719999999998</v>
      </c>
      <c r="EP355">
        <v>0.58650539999999995</v>
      </c>
      <c r="EQ355">
        <v>29.968910000000001</v>
      </c>
      <c r="ER355">
        <v>2.5632760000000001</v>
      </c>
      <c r="ES355">
        <v>840.83519999999999</v>
      </c>
      <c r="ET355">
        <v>0.58310620000000002</v>
      </c>
      <c r="EU355">
        <v>29.71106</v>
      </c>
      <c r="EV355">
        <v>0.79104529999999995</v>
      </c>
      <c r="EW355">
        <v>261.4495</v>
      </c>
      <c r="EX355">
        <v>0.57974340000000002</v>
      </c>
      <c r="EY355">
        <v>29.489629999999998</v>
      </c>
      <c r="EZ355">
        <v>0.2485475</v>
      </c>
      <c r="FA355">
        <v>82.202060000000003</v>
      </c>
      <c r="FB355">
        <v>0.57669429999999999</v>
      </c>
      <c r="FC355">
        <v>29.310960000000001</v>
      </c>
      <c r="FD355">
        <v>0.1049727</v>
      </c>
      <c r="FE355">
        <v>34.32499</v>
      </c>
      <c r="FF355">
        <v>0.57401000000000002</v>
      </c>
      <c r="FG355">
        <v>29.544270000000001</v>
      </c>
      <c r="FH355">
        <v>7.11421E-2</v>
      </c>
      <c r="FI355">
        <v>23.007100000000001</v>
      </c>
      <c r="FJ355">
        <v>0.57171570000000005</v>
      </c>
      <c r="FK355">
        <v>29.60736</v>
      </c>
      <c r="FL355">
        <v>6.2995889999999999E-2</v>
      </c>
      <c r="FM355">
        <v>20.30471</v>
      </c>
      <c r="FN355">
        <v>0.57022830000000002</v>
      </c>
      <c r="FO355">
        <v>29.595960000000002</v>
      </c>
      <c r="FP355">
        <v>5.9410829999999998E-2</v>
      </c>
      <c r="FQ355">
        <v>19.15335</v>
      </c>
      <c r="FR355">
        <v>0.56900810000000002</v>
      </c>
      <c r="FS355">
        <v>29.45965</v>
      </c>
      <c r="FT355">
        <v>5.5884540000000003E-2</v>
      </c>
      <c r="FU355">
        <v>18.04186</v>
      </c>
      <c r="FV355">
        <v>0.56797229999999999</v>
      </c>
      <c r="FW355">
        <v>29.066490000000002</v>
      </c>
      <c r="FX355">
        <v>5.1827329999999998E-2</v>
      </c>
      <c r="FY355">
        <v>16.754760000000001</v>
      </c>
      <c r="FZ355">
        <v>0.5669035</v>
      </c>
      <c r="GA355">
        <v>28.619289999999999</v>
      </c>
      <c r="GB355">
        <v>4.7515210000000002E-2</v>
      </c>
      <c r="GC355">
        <v>15.380100000000001</v>
      </c>
      <c r="GD355">
        <v>0.56606610000000002</v>
      </c>
      <c r="GE355">
        <v>28.129940000000001</v>
      </c>
      <c r="GF355">
        <v>4.3237589999999999E-2</v>
      </c>
      <c r="GG355">
        <v>14.004849999999999</v>
      </c>
      <c r="GH355">
        <v>0.5646061</v>
      </c>
      <c r="GI355">
        <v>27.867260000000002</v>
      </c>
      <c r="GJ355" s="1">
        <v>3.9180090000000001E-2</v>
      </c>
      <c r="GK355">
        <v>12.70884</v>
      </c>
      <c r="GL355">
        <v>0.56429960000000001</v>
      </c>
      <c r="GM355">
        <v>28.229749999999999</v>
      </c>
      <c r="GN355" s="1">
        <v>3.5428750000000002E-2</v>
      </c>
      <c r="GO355">
        <v>11.488250000000001</v>
      </c>
      <c r="GP355">
        <v>0.56381760000000003</v>
      </c>
      <c r="GQ355">
        <v>28.733450000000001</v>
      </c>
      <c r="GR355" s="1">
        <v>3.1988139999999998E-2</v>
      </c>
      <c r="GS355">
        <v>10.371079999999999</v>
      </c>
      <c r="GT355">
        <v>0.56320499999999996</v>
      </c>
      <c r="GU355">
        <v>29.46949</v>
      </c>
      <c r="GV355" s="1">
        <v>2.8880320000000001E-2</v>
      </c>
      <c r="GW355">
        <v>9.3665900000000004</v>
      </c>
      <c r="GX355">
        <v>0.56196650000000004</v>
      </c>
      <c r="GY355">
        <v>30.054670000000002</v>
      </c>
      <c r="GZ355" s="1">
        <v>2.6075859999999999E-2</v>
      </c>
      <c r="HA355">
        <v>8.4724660000000007</v>
      </c>
      <c r="HB355">
        <v>0.56015490000000001</v>
      </c>
      <c r="HC355">
        <v>30.2851</v>
      </c>
      <c r="HD355" s="1">
        <v>2.3555300000000001E-2</v>
      </c>
      <c r="HE355">
        <v>7.6765109999999996</v>
      </c>
      <c r="HF355">
        <v>0.55820530000000002</v>
      </c>
      <c r="HG355">
        <v>29.996169999999999</v>
      </c>
      <c r="HH355" s="1">
        <v>2.128441E-2</v>
      </c>
      <c r="HI355">
        <v>6.9605779999999999</v>
      </c>
      <c r="HJ355">
        <v>0.55617689999999997</v>
      </c>
      <c r="HK355">
        <v>29.658390000000001</v>
      </c>
      <c r="HL355" s="1">
        <v>1.922774E-2</v>
      </c>
      <c r="HM355">
        <v>6.3128869999999999</v>
      </c>
      <c r="HN355">
        <v>0.55440500000000004</v>
      </c>
      <c r="HO355">
        <v>29.232060000000001</v>
      </c>
      <c r="HP355" s="1">
        <v>1.737938E-2</v>
      </c>
      <c r="HQ355">
        <v>5.7272480000000003</v>
      </c>
      <c r="HR355">
        <v>0.55306759999999999</v>
      </c>
      <c r="HS355">
        <v>29.181460000000001</v>
      </c>
      <c r="HT355" s="1">
        <v>1.5728229999999999E-2</v>
      </c>
      <c r="HU355">
        <v>5.198931</v>
      </c>
      <c r="HV355">
        <v>0.5521604</v>
      </c>
      <c r="HW355">
        <v>29.36476</v>
      </c>
      <c r="HX355" s="1">
        <v>1.423672E-2</v>
      </c>
      <c r="HY355">
        <v>4.7171240000000001</v>
      </c>
      <c r="HZ355">
        <v>0.55132510000000001</v>
      </c>
      <c r="IA355">
        <v>29.414359999999999</v>
      </c>
      <c r="IB355" s="1">
        <v>1.289126E-2</v>
      </c>
      <c r="IC355">
        <v>4.2806980000000001</v>
      </c>
      <c r="ID355">
        <v>0.55054000000000003</v>
      </c>
      <c r="IE355">
        <v>29.669799999999999</v>
      </c>
      <c r="IF355" s="1">
        <v>1.1671590000000001E-2</v>
      </c>
      <c r="IG355">
        <v>3.883788</v>
      </c>
      <c r="IH355">
        <v>0.55004280000000005</v>
      </c>
      <c r="II355">
        <v>29.65701</v>
      </c>
      <c r="IJ355" s="1">
        <v>1.0562729999999999E-2</v>
      </c>
      <c r="IK355">
        <v>3.5206140000000001</v>
      </c>
      <c r="IL355">
        <v>0.54980709999999999</v>
      </c>
      <c r="IM355">
        <v>29.390450000000001</v>
      </c>
      <c r="IN355" s="1">
        <v>9.5508539999999992E-3</v>
      </c>
      <c r="IO355">
        <v>3.1867999999999999</v>
      </c>
      <c r="IP355">
        <v>0.54978260000000001</v>
      </c>
      <c r="IQ355">
        <v>29.138269999999999</v>
      </c>
      <c r="IR355" s="1">
        <v>8.6220399999999992E-3</v>
      </c>
      <c r="IS355">
        <v>2.8788459999999998</v>
      </c>
      <c r="IT355">
        <v>0.55006710000000003</v>
      </c>
      <c r="IU355">
        <v>28.956990000000001</v>
      </c>
      <c r="IV355" s="1">
        <v>7.7660029999999996E-3</v>
      </c>
      <c r="IW355">
        <v>2.5934159999999999</v>
      </c>
      <c r="IX355">
        <v>0.55048030000000003</v>
      </c>
      <c r="IY355">
        <v>29.532630000000001</v>
      </c>
      <c r="IZ355" s="1">
        <v>6.9692859999999999E-3</v>
      </c>
      <c r="JA355">
        <v>2.327531</v>
      </c>
      <c r="JB355">
        <v>0.55099209999999998</v>
      </c>
      <c r="JC355">
        <v>30.078279999999999</v>
      </c>
      <c r="JD355" s="1">
        <v>6.2255210000000004E-3</v>
      </c>
      <c r="JE355">
        <v>2.0787930000000001</v>
      </c>
      <c r="JF355">
        <v>0.55154789999999998</v>
      </c>
      <c r="JG355">
        <v>30.71124</v>
      </c>
      <c r="JH355" s="1">
        <v>5.5234519999999999E-3</v>
      </c>
      <c r="JI355">
        <v>1.8441540000000001</v>
      </c>
      <c r="JJ355">
        <v>0.55203230000000003</v>
      </c>
      <c r="JK355">
        <v>31.064489999999999</v>
      </c>
      <c r="JL355" s="1">
        <v>4.8515850000000003E-3</v>
      </c>
      <c r="JM355">
        <v>1.619734</v>
      </c>
      <c r="JN355">
        <v>0.55258359999999995</v>
      </c>
      <c r="JO355">
        <v>31.278099999999998</v>
      </c>
      <c r="JP355" s="1">
        <v>4.2013329999999998E-3</v>
      </c>
      <c r="JQ355">
        <v>1.40252</v>
      </c>
      <c r="JR355">
        <v>0.5531083</v>
      </c>
      <c r="JS355">
        <v>31.12584</v>
      </c>
      <c r="JT355" s="1">
        <v>3.5699859999999998E-3</v>
      </c>
      <c r="JU355">
        <v>1.1918329999999999</v>
      </c>
      <c r="JV355">
        <v>0.55366409999999999</v>
      </c>
      <c r="JW355">
        <v>30.945160000000001</v>
      </c>
      <c r="JX355" s="1">
        <v>2.9705030000000002E-3</v>
      </c>
      <c r="JY355">
        <v>0.99165859999999995</v>
      </c>
      <c r="JZ355">
        <v>0.55424910000000005</v>
      </c>
      <c r="KA355">
        <v>30.610009999999999</v>
      </c>
      <c r="KB355" s="1">
        <v>2.4259720000000002E-3</v>
      </c>
      <c r="KC355">
        <v>0.80969170000000001</v>
      </c>
      <c r="KD355">
        <v>0.55484509999999998</v>
      </c>
      <c r="KE355">
        <v>30.757429999999999</v>
      </c>
      <c r="KF355" s="1">
        <v>1.9599539999999999E-3</v>
      </c>
      <c r="KG355">
        <v>0.65350039999999998</v>
      </c>
      <c r="KH355">
        <v>0.55543019999999999</v>
      </c>
      <c r="KI355">
        <v>30.715530000000001</v>
      </c>
      <c r="KJ355" s="1">
        <v>1.5884950000000001E-3</v>
      </c>
      <c r="KK355">
        <v>0.52897890000000003</v>
      </c>
      <c r="KL355">
        <v>0.55595050000000001</v>
      </c>
      <c r="KM355">
        <v>30.816960000000002</v>
      </c>
      <c r="KN355" s="1">
        <v>1.3084609999999999E-3</v>
      </c>
      <c r="KO355">
        <v>0.43498710000000002</v>
      </c>
      <c r="KP355">
        <v>0.55642939999999996</v>
      </c>
      <c r="KQ355">
        <v>31.007660000000001</v>
      </c>
      <c r="KR355" s="1">
        <v>1.106049E-3</v>
      </c>
      <c r="KS355">
        <v>0.3669249</v>
      </c>
      <c r="KT355">
        <v>0.55688289999999996</v>
      </c>
      <c r="KU355">
        <v>30.828440000000001</v>
      </c>
      <c r="KV355" s="1">
        <v>9.6167569999999996E-4</v>
      </c>
      <c r="KW355">
        <v>0.31841160000000002</v>
      </c>
      <c r="KX355">
        <v>0.557307</v>
      </c>
      <c r="KY355">
        <v>30.54917</v>
      </c>
      <c r="KZ355" s="1">
        <v>8.5641259999999996E-4</v>
      </c>
      <c r="LA355">
        <v>0.28308179999999999</v>
      </c>
      <c r="LB355">
        <v>0.55762619999999996</v>
      </c>
      <c r="LC355">
        <v>30.24765</v>
      </c>
      <c r="LD355" s="1">
        <v>7.7608959999999998E-4</v>
      </c>
      <c r="LE355">
        <v>0.25618790000000002</v>
      </c>
      <c r="LF355">
        <v>0.55795669999999997</v>
      </c>
      <c r="LG355">
        <v>29.95176</v>
      </c>
      <c r="LH355" s="1">
        <v>7.1197529999999999E-4</v>
      </c>
      <c r="LI355">
        <v>0.2347263</v>
      </c>
      <c r="LJ355">
        <v>0.55833089999999996</v>
      </c>
      <c r="LK355">
        <v>30.112680000000001</v>
      </c>
      <c r="LL355" s="1">
        <v>6.5931859999999998E-4</v>
      </c>
      <c r="LM355">
        <v>0.21712429999999999</v>
      </c>
      <c r="LN355">
        <v>0.55864729999999996</v>
      </c>
      <c r="LO355">
        <v>30.22241</v>
      </c>
      <c r="LP355" s="1">
        <v>6.1545570000000002E-4</v>
      </c>
      <c r="LQ355">
        <v>0.2024927</v>
      </c>
      <c r="LR355">
        <v>0.55903320000000001</v>
      </c>
      <c r="LS355">
        <v>30.52412</v>
      </c>
      <c r="LT355" s="1">
        <v>5.7871449999999998E-4</v>
      </c>
      <c r="LU355">
        <v>0.1901997</v>
      </c>
      <c r="LV355">
        <v>0.55944950000000004</v>
      </c>
      <c r="LW355">
        <v>30.816569999999999</v>
      </c>
      <c r="LX355" s="1">
        <v>5.4782720000000004E-4</v>
      </c>
      <c r="LY355">
        <v>0.17985370000000001</v>
      </c>
      <c r="LZ355">
        <v>0.55985720000000005</v>
      </c>
      <c r="MA355">
        <v>30.965350000000001</v>
      </c>
      <c r="MB355" s="1">
        <v>5.2088639999999995E-4</v>
      </c>
      <c r="MC355">
        <v>0.17107030000000001</v>
      </c>
      <c r="MD355">
        <v>0.5602857</v>
      </c>
      <c r="ME355">
        <v>30.80405</v>
      </c>
      <c r="MF355" s="1">
        <v>4.9666409999999999E-4</v>
      </c>
      <c r="MG355">
        <v>0.1635366</v>
      </c>
      <c r="MH355">
        <v>0.56076199999999998</v>
      </c>
      <c r="MI355">
        <v>30.657019999999999</v>
      </c>
      <c r="MJ355" s="1">
        <v>4.7549410000000001E-4</v>
      </c>
      <c r="MK355">
        <v>0.15694549999999999</v>
      </c>
      <c r="ML355">
        <v>0.56121849999999995</v>
      </c>
      <c r="MM355">
        <v>30.370740000000001</v>
      </c>
      <c r="MN355" s="1">
        <v>4.564034E-4</v>
      </c>
      <c r="MO355">
        <v>0.1509905</v>
      </c>
      <c r="MP355">
        <v>0.56167219999999995</v>
      </c>
      <c r="MQ355">
        <v>30.609069999999999</v>
      </c>
      <c r="MR355" s="1">
        <v>4.3850189999999998E-4</v>
      </c>
      <c r="MS355">
        <v>0.14539579999999999</v>
      </c>
      <c r="MT355">
        <v>0.5621237</v>
      </c>
      <c r="MU355">
        <v>30.324449999999999</v>
      </c>
      <c r="MV355" s="1">
        <v>4.2116739999999999E-4</v>
      </c>
      <c r="MW355">
        <v>0.1399688</v>
      </c>
      <c r="MX355">
        <v>0.56259389999999998</v>
      </c>
      <c r="MY355">
        <v>30.047329999999999</v>
      </c>
      <c r="MZ355" s="1">
        <v>4.0409130000000003E-4</v>
      </c>
      <c r="NA355">
        <v>0.1345671</v>
      </c>
      <c r="NB355">
        <v>0.56315939999999998</v>
      </c>
      <c r="NC355">
        <v>29.864609999999999</v>
      </c>
      <c r="ND355" s="1">
        <v>3.8711559999999998E-4</v>
      </c>
      <c r="NE355">
        <v>0.12913730000000001</v>
      </c>
      <c r="NF355">
        <v>0.56399520000000003</v>
      </c>
      <c r="NG355">
        <v>29.735790000000001</v>
      </c>
      <c r="NH355" s="1">
        <v>3.703472E-4</v>
      </c>
      <c r="NI355">
        <v>0.1236993</v>
      </c>
      <c r="NJ355">
        <v>0.56496389999999996</v>
      </c>
      <c r="NK355">
        <v>29.505990000000001</v>
      </c>
      <c r="NL355" s="1">
        <v>3.5379850000000001E-4</v>
      </c>
      <c r="NM355">
        <v>0.11827699999999999</v>
      </c>
      <c r="NN355">
        <v>0.56586440000000005</v>
      </c>
      <c r="NO355">
        <v>29.31991</v>
      </c>
      <c r="NP355" s="1">
        <v>3.3768829999999999E-4</v>
      </c>
      <c r="NQ355">
        <v>0.1129874</v>
      </c>
      <c r="NR355">
        <v>0.56676380000000004</v>
      </c>
      <c r="NS355">
        <v>29.037659999999999</v>
      </c>
      <c r="NT355" s="1">
        <v>3.2212320000000002E-4</v>
      </c>
      <c r="NU355">
        <v>0.10785980000000001</v>
      </c>
      <c r="NV355">
        <v>0.56763819999999998</v>
      </c>
      <c r="NW355">
        <v>29.46753</v>
      </c>
      <c r="NX355" s="1">
        <v>3.0712969999999997E-4</v>
      </c>
      <c r="NY355">
        <v>0.102904</v>
      </c>
      <c r="NZ355">
        <v>0.56851269999999998</v>
      </c>
      <c r="OA355">
        <v>29.821290000000001</v>
      </c>
      <c r="OB355" s="1">
        <v>2.9284990000000001E-4</v>
      </c>
      <c r="OC355">
        <v>9.8173750000000004E-2</v>
      </c>
      <c r="OD355">
        <v>0.56933140000000004</v>
      </c>
      <c r="OE355">
        <v>30.063839999999999</v>
      </c>
      <c r="OF355" s="1">
        <v>2.7924429999999999E-4</v>
      </c>
      <c r="OG355">
        <v>9.3677570000000002E-2</v>
      </c>
      <c r="OH355">
        <v>0.570241</v>
      </c>
      <c r="OI355">
        <v>30.41845</v>
      </c>
      <c r="OJ355" s="1">
        <v>2.6626109999999998E-4</v>
      </c>
      <c r="OK355">
        <v>8.9359419999999995E-2</v>
      </c>
    </row>
    <row r="356" spans="1:401" x14ac:dyDescent="0.35">
      <c r="A356">
        <v>362</v>
      </c>
      <c r="B356" t="s">
        <v>4</v>
      </c>
      <c r="C356" t="s">
        <v>181</v>
      </c>
      <c r="D356" t="s">
        <v>362</v>
      </c>
      <c r="E356">
        <v>796.21690000000001</v>
      </c>
      <c r="F356">
        <v>1.1524430000000001</v>
      </c>
      <c r="G356">
        <v>25.356680000000001</v>
      </c>
      <c r="H356">
        <v>0</v>
      </c>
      <c r="I356">
        <v>0</v>
      </c>
      <c r="J356">
        <v>1.150061</v>
      </c>
      <c r="K356">
        <v>25.368760000000002</v>
      </c>
      <c r="L356">
        <v>0</v>
      </c>
      <c r="M356">
        <v>0</v>
      </c>
      <c r="N356">
        <v>1.1479159999999999</v>
      </c>
      <c r="O356">
        <v>25.500240000000002</v>
      </c>
      <c r="P356">
        <v>0</v>
      </c>
      <c r="Q356">
        <v>0</v>
      </c>
      <c r="R356">
        <v>1.145972</v>
      </c>
      <c r="S356">
        <v>25.468820000000001</v>
      </c>
      <c r="T356">
        <v>0</v>
      </c>
      <c r="U356">
        <v>0</v>
      </c>
      <c r="V356">
        <v>1.1441889999999999</v>
      </c>
      <c r="W356">
        <v>25.29222</v>
      </c>
      <c r="X356">
        <v>0</v>
      </c>
      <c r="Y356">
        <v>0</v>
      </c>
      <c r="Z356">
        <v>1.1423209999999999</v>
      </c>
      <c r="AA356">
        <v>25.07451</v>
      </c>
      <c r="AB356">
        <v>0</v>
      </c>
      <c r="AC356">
        <v>0</v>
      </c>
      <c r="AD356">
        <v>1.14063</v>
      </c>
      <c r="AE356">
        <v>24.825410000000002</v>
      </c>
      <c r="AF356">
        <v>0</v>
      </c>
      <c r="AG356">
        <v>0</v>
      </c>
      <c r="AH356">
        <v>1.1389530000000001</v>
      </c>
      <c r="AI356">
        <v>24.991299999999999</v>
      </c>
      <c r="AJ356">
        <v>0</v>
      </c>
      <c r="AK356">
        <v>0</v>
      </c>
      <c r="AL356">
        <v>1.1372610000000001</v>
      </c>
      <c r="AM356">
        <v>25.186119999999999</v>
      </c>
      <c r="AN356">
        <v>0</v>
      </c>
      <c r="AO356">
        <v>0</v>
      </c>
      <c r="AP356">
        <v>1.135697</v>
      </c>
      <c r="AQ356">
        <v>25.58079</v>
      </c>
      <c r="AR356">
        <v>0</v>
      </c>
      <c r="AS356">
        <v>0</v>
      </c>
      <c r="AT356">
        <v>1.1347389999999999</v>
      </c>
      <c r="AU356">
        <v>25.97043</v>
      </c>
      <c r="AV356">
        <v>0</v>
      </c>
      <c r="AW356">
        <v>0</v>
      </c>
      <c r="AX356">
        <v>1.1340159999999999</v>
      </c>
      <c r="AY356">
        <v>26.048030000000001</v>
      </c>
      <c r="AZ356">
        <v>0</v>
      </c>
      <c r="BA356">
        <v>0</v>
      </c>
      <c r="BB356">
        <v>1.1331960000000001</v>
      </c>
      <c r="BC356">
        <v>26.08109</v>
      </c>
      <c r="BD356">
        <v>0</v>
      </c>
      <c r="BE356">
        <v>0</v>
      </c>
      <c r="BF356">
        <v>1.132279</v>
      </c>
      <c r="BG356">
        <v>25.949010000000001</v>
      </c>
      <c r="BH356">
        <v>0</v>
      </c>
      <c r="BI356">
        <v>0</v>
      </c>
      <c r="BJ356">
        <v>1.1312720000000001</v>
      </c>
      <c r="BK356">
        <v>25.900559999999999</v>
      </c>
      <c r="BL356">
        <v>0</v>
      </c>
      <c r="BM356">
        <v>0</v>
      </c>
      <c r="BN356">
        <v>1.1302160000000001</v>
      </c>
      <c r="BO356">
        <v>26.30959</v>
      </c>
      <c r="BP356">
        <v>0</v>
      </c>
      <c r="BQ356">
        <v>0</v>
      </c>
      <c r="BR356">
        <v>1.129087</v>
      </c>
      <c r="BS356">
        <v>26.640370000000001</v>
      </c>
      <c r="BT356">
        <v>0</v>
      </c>
      <c r="BU356">
        <v>0</v>
      </c>
      <c r="BV356">
        <v>1.1278999999999999</v>
      </c>
      <c r="BW356">
        <v>27.12622</v>
      </c>
      <c r="BX356">
        <v>1.8357240000000001E-29</v>
      </c>
      <c r="BY356">
        <v>3.2556009999999997E-27</v>
      </c>
      <c r="BZ356">
        <v>1.1262700000000001</v>
      </c>
      <c r="CA356">
        <v>27.483709999999999</v>
      </c>
      <c r="CB356">
        <v>1.7404819999999999E-22</v>
      </c>
      <c r="CC356" s="1">
        <v>3.6241919999999998E-20</v>
      </c>
      <c r="CD356">
        <v>1.124155</v>
      </c>
      <c r="CE356">
        <v>27.586549999999999</v>
      </c>
      <c r="CF356" s="1">
        <v>2.5059930000000002E-15</v>
      </c>
      <c r="CG356" s="1">
        <v>4.5754690000000003E-13</v>
      </c>
      <c r="CH356">
        <v>1.1216489999999999</v>
      </c>
      <c r="CI356">
        <v>27.487259999999999</v>
      </c>
      <c r="CJ356" s="1">
        <v>6.2558869999999996E-11</v>
      </c>
      <c r="CK356" s="1">
        <v>1.2782480000000001E-8</v>
      </c>
      <c r="CL356">
        <v>1.1191800000000001</v>
      </c>
      <c r="CM356">
        <v>27.330439999999999</v>
      </c>
      <c r="CN356" s="1">
        <v>7.305454E-8</v>
      </c>
      <c r="CO356" s="1">
        <v>1.578885E-5</v>
      </c>
      <c r="CP356">
        <v>1.1164190000000001</v>
      </c>
      <c r="CQ356">
        <v>27.280740000000002</v>
      </c>
      <c r="CR356" s="1">
        <v>1.698005E-5</v>
      </c>
      <c r="CS356" s="1">
        <v>3.8305309999999999E-3</v>
      </c>
      <c r="CT356">
        <v>1.1132519999999999</v>
      </c>
      <c r="CU356">
        <v>27.522739999999999</v>
      </c>
      <c r="CV356" s="1">
        <v>1.226375E-3</v>
      </c>
      <c r="CW356" s="1">
        <v>0.2868638</v>
      </c>
      <c r="CX356">
        <v>1.1096459999999999</v>
      </c>
      <c r="CY356">
        <v>27.4115</v>
      </c>
      <c r="CZ356" s="1">
        <v>3.536943E-2</v>
      </c>
      <c r="DA356" s="1">
        <v>8.5325140000000008</v>
      </c>
      <c r="DB356">
        <v>1.1051299999999999</v>
      </c>
      <c r="DC356">
        <v>27.76229</v>
      </c>
      <c r="DD356" s="1">
        <v>0.47663709999999998</v>
      </c>
      <c r="DE356" s="1">
        <v>118.4218</v>
      </c>
      <c r="DF356">
        <v>1.099783</v>
      </c>
      <c r="DG356">
        <v>27.924980000000001</v>
      </c>
      <c r="DH356" s="1">
        <v>3.3802720000000002</v>
      </c>
      <c r="DI356" s="1">
        <v>862.95060000000001</v>
      </c>
      <c r="DJ356">
        <v>1.093369</v>
      </c>
      <c r="DK356">
        <v>27.910029999999999</v>
      </c>
      <c r="DL356" s="1">
        <v>13.78936</v>
      </c>
      <c r="DM356">
        <v>3612.268</v>
      </c>
      <c r="DN356">
        <v>1.086552</v>
      </c>
      <c r="DO356">
        <v>27.809740000000001</v>
      </c>
      <c r="DP356" s="1">
        <v>34.968159999999997</v>
      </c>
      <c r="DQ356">
        <v>9379.2479999999996</v>
      </c>
      <c r="DR356">
        <v>1.079067</v>
      </c>
      <c r="DS356">
        <v>27.694690000000001</v>
      </c>
      <c r="DT356">
        <v>58.56964</v>
      </c>
      <c r="DU356">
        <v>16071.1</v>
      </c>
      <c r="DV356">
        <v>1.0699730000000001</v>
      </c>
      <c r="DW356">
        <v>27.790130000000001</v>
      </c>
      <c r="DX356">
        <v>68.585970000000003</v>
      </c>
      <c r="DY356">
        <v>19198.47</v>
      </c>
      <c r="DZ356">
        <v>1.0598559999999999</v>
      </c>
      <c r="EA356">
        <v>28.36656</v>
      </c>
      <c r="EB356">
        <v>58.328879999999998</v>
      </c>
      <c r="EC356">
        <v>16565.62</v>
      </c>
      <c r="ED356">
        <v>1.0492729999999999</v>
      </c>
      <c r="EE356">
        <v>28.86711</v>
      </c>
      <c r="EF356">
        <v>37.803089999999997</v>
      </c>
      <c r="EG356">
        <v>11002.81</v>
      </c>
      <c r="EH356">
        <v>1.0385230000000001</v>
      </c>
      <c r="EI356">
        <v>29.44528</v>
      </c>
      <c r="EJ356">
        <v>19.319520000000001</v>
      </c>
      <c r="EK356">
        <v>5746.0690000000004</v>
      </c>
      <c r="EL356">
        <v>1.0281130000000001</v>
      </c>
      <c r="EM356">
        <v>29.937919999999998</v>
      </c>
      <c r="EN356">
        <v>8.0461209999999994</v>
      </c>
      <c r="EO356">
        <v>2438.9639999999999</v>
      </c>
      <c r="EP356">
        <v>1.017754</v>
      </c>
      <c r="EQ356">
        <v>29.950299999999999</v>
      </c>
      <c r="ER356">
        <v>2.8199399999999999</v>
      </c>
      <c r="ES356">
        <v>866.67920000000004</v>
      </c>
      <c r="ET356">
        <v>1.0074719999999999</v>
      </c>
      <c r="EU356">
        <v>29.679030000000001</v>
      </c>
      <c r="EV356">
        <v>0.87697829999999999</v>
      </c>
      <c r="EW356">
        <v>271.90230000000003</v>
      </c>
      <c r="EX356">
        <v>0.99714519999999995</v>
      </c>
      <c r="EY356">
        <v>29.460819999999998</v>
      </c>
      <c r="EZ356">
        <v>0.27302710000000002</v>
      </c>
      <c r="FA356">
        <v>84.517979999999994</v>
      </c>
      <c r="FB356">
        <v>0.98735189999999995</v>
      </c>
      <c r="FC356">
        <v>29.278169999999999</v>
      </c>
      <c r="FD356">
        <v>0.11081580000000001</v>
      </c>
      <c r="FE356">
        <v>33.502369999999999</v>
      </c>
      <c r="FF356">
        <v>0.97810920000000001</v>
      </c>
      <c r="FG356">
        <v>29.51848</v>
      </c>
      <c r="FH356">
        <v>7.1782620000000005E-2</v>
      </c>
      <c r="FI356">
        <v>21.086359999999999</v>
      </c>
      <c r="FJ356">
        <v>0.96987250000000003</v>
      </c>
      <c r="FK356">
        <v>29.585899999999999</v>
      </c>
      <c r="FL356">
        <v>6.31969E-2</v>
      </c>
      <c r="FM356">
        <v>18.513559999999998</v>
      </c>
      <c r="FN356">
        <v>0.96229439999999999</v>
      </c>
      <c r="FO356">
        <v>29.563410000000001</v>
      </c>
      <c r="FP356">
        <v>5.9530600000000003E-2</v>
      </c>
      <c r="FQ356">
        <v>17.43317</v>
      </c>
      <c r="FR356">
        <v>0.95514600000000005</v>
      </c>
      <c r="FS356">
        <v>29.438939999999999</v>
      </c>
      <c r="FT356">
        <v>5.6036059999999999E-2</v>
      </c>
      <c r="FU356">
        <v>16.429130000000001</v>
      </c>
      <c r="FV356">
        <v>0.94801519999999995</v>
      </c>
      <c r="FW356">
        <v>29.045110000000001</v>
      </c>
      <c r="FX356">
        <v>5.200954E-2</v>
      </c>
      <c r="FY356">
        <v>15.268079999999999</v>
      </c>
      <c r="FZ356">
        <v>0.94065949999999998</v>
      </c>
      <c r="GA356">
        <v>28.602160000000001</v>
      </c>
      <c r="GB356">
        <v>4.7706360000000003E-2</v>
      </c>
      <c r="GC356">
        <v>14.019909999999999</v>
      </c>
      <c r="GD356">
        <v>0.93377639999999995</v>
      </c>
      <c r="GE356">
        <v>28.11562</v>
      </c>
      <c r="GF356">
        <v>4.3430719999999999E-2</v>
      </c>
      <c r="GG356">
        <v>12.76407</v>
      </c>
      <c r="GH356">
        <v>0.92585249999999997</v>
      </c>
      <c r="GI356">
        <v>27.84346</v>
      </c>
      <c r="GJ356" s="1">
        <v>3.9365980000000002E-2</v>
      </c>
      <c r="GK356">
        <v>11.58126</v>
      </c>
      <c r="GL356">
        <v>0.91932009999999997</v>
      </c>
      <c r="GM356">
        <v>28.209309999999999</v>
      </c>
      <c r="GN356" s="1">
        <v>3.5599239999999997E-2</v>
      </c>
      <c r="GO356">
        <v>10.474819999999999</v>
      </c>
      <c r="GP356">
        <v>0.91259970000000001</v>
      </c>
      <c r="GQ356">
        <v>28.713529999999999</v>
      </c>
      <c r="GR356" s="1">
        <v>3.2145260000000002E-2</v>
      </c>
      <c r="GS356">
        <v>9.4611230000000006</v>
      </c>
      <c r="GT356">
        <v>0.90497050000000001</v>
      </c>
      <c r="GU356">
        <v>29.447749999999999</v>
      </c>
      <c r="GV356" s="1">
        <v>2.9017310000000001E-2</v>
      </c>
      <c r="GW356">
        <v>8.5520110000000003</v>
      </c>
      <c r="GX356">
        <v>0.89647889999999997</v>
      </c>
      <c r="GY356">
        <v>30.02242</v>
      </c>
      <c r="GZ356" s="1">
        <v>2.619643E-2</v>
      </c>
      <c r="HA356">
        <v>7.7433990000000001</v>
      </c>
      <c r="HB356">
        <v>0.88752699999999995</v>
      </c>
      <c r="HC356">
        <v>30.25262</v>
      </c>
      <c r="HD356" s="1">
        <v>2.366039E-2</v>
      </c>
      <c r="HE356">
        <v>7.0232530000000004</v>
      </c>
      <c r="HF356">
        <v>0.87861540000000005</v>
      </c>
      <c r="HG356">
        <v>29.949909999999999</v>
      </c>
      <c r="HH356" s="1">
        <v>2.1378100000000001E-2</v>
      </c>
      <c r="HI356">
        <v>6.3755470000000001</v>
      </c>
      <c r="HJ356">
        <v>0.86975550000000001</v>
      </c>
      <c r="HK356">
        <v>29.631419999999999</v>
      </c>
      <c r="HL356" s="1">
        <v>1.9311720000000001E-2</v>
      </c>
      <c r="HM356">
        <v>5.7891680000000001</v>
      </c>
      <c r="HN356">
        <v>0.86165959999999997</v>
      </c>
      <c r="HO356">
        <v>29.214300000000001</v>
      </c>
      <c r="HP356" s="1">
        <v>1.7453929999999999E-2</v>
      </c>
      <c r="HQ356">
        <v>5.2572979999999996</v>
      </c>
      <c r="HR356">
        <v>0.85457749999999999</v>
      </c>
      <c r="HS356">
        <v>29.167390000000001</v>
      </c>
      <c r="HT356" s="1">
        <v>1.5795199999999999E-2</v>
      </c>
      <c r="HU356">
        <v>4.7765810000000002</v>
      </c>
      <c r="HV356">
        <v>0.84862629999999994</v>
      </c>
      <c r="HW356">
        <v>29.3508</v>
      </c>
      <c r="HX356" s="1">
        <v>1.4297280000000001E-2</v>
      </c>
      <c r="HY356">
        <v>4.3376260000000002</v>
      </c>
      <c r="HZ356">
        <v>0.84334719999999996</v>
      </c>
      <c r="IA356">
        <v>29.388349999999999</v>
      </c>
      <c r="IB356" s="1">
        <v>1.294446E-2</v>
      </c>
      <c r="IC356">
        <v>3.9396409999999999</v>
      </c>
      <c r="ID356">
        <v>0.83899590000000002</v>
      </c>
      <c r="IE356">
        <v>29.61834</v>
      </c>
      <c r="IF356" s="1">
        <v>1.1719729999999999E-2</v>
      </c>
      <c r="IG356">
        <v>3.5762749999999999</v>
      </c>
      <c r="IH356">
        <v>0.83545539999999996</v>
      </c>
      <c r="II356">
        <v>29.608730000000001</v>
      </c>
      <c r="IJ356" s="1">
        <v>1.060644E-2</v>
      </c>
      <c r="IK356">
        <v>3.243379</v>
      </c>
      <c r="IL356">
        <v>0.83267610000000003</v>
      </c>
      <c r="IM356">
        <v>29.3231</v>
      </c>
      <c r="IN356" s="1">
        <v>9.5909470000000007E-3</v>
      </c>
      <c r="IO356">
        <v>2.9369510000000001</v>
      </c>
      <c r="IP356">
        <v>0.83061459999999998</v>
      </c>
      <c r="IQ356">
        <v>29.083590000000001</v>
      </c>
      <c r="IR356" s="1">
        <v>8.6592040000000002E-3</v>
      </c>
      <c r="IS356">
        <v>2.6539510000000002</v>
      </c>
      <c r="IT356">
        <v>0.82929370000000002</v>
      </c>
      <c r="IU356">
        <v>28.929459999999999</v>
      </c>
      <c r="IV356" s="1">
        <v>7.8010500000000003E-3</v>
      </c>
      <c r="IW356">
        <v>2.3914879999999998</v>
      </c>
      <c r="IX356">
        <v>0.82829350000000002</v>
      </c>
      <c r="IY356">
        <v>29.52777</v>
      </c>
      <c r="IZ356" s="1">
        <v>7.0021320000000003E-3</v>
      </c>
      <c r="JA356">
        <v>2.1471089999999999</v>
      </c>
      <c r="JB356">
        <v>0.82762460000000004</v>
      </c>
      <c r="JC356">
        <v>30.07807</v>
      </c>
      <c r="JD356" s="1">
        <v>6.2570079999999997E-3</v>
      </c>
      <c r="JE356">
        <v>1.918531</v>
      </c>
      <c r="JF356">
        <v>0.82721889999999998</v>
      </c>
      <c r="JG356">
        <v>30.703220000000002</v>
      </c>
      <c r="JH356" s="1">
        <v>5.5538890000000002E-3</v>
      </c>
      <c r="JI356">
        <v>1.7028460000000001</v>
      </c>
      <c r="JJ356">
        <v>0.82694690000000004</v>
      </c>
      <c r="JK356">
        <v>31.02702</v>
      </c>
      <c r="JL356" s="1">
        <v>4.8805319999999999E-3</v>
      </c>
      <c r="JM356">
        <v>1.49543</v>
      </c>
      <c r="JN356">
        <v>0.82689089999999998</v>
      </c>
      <c r="JO356">
        <v>31.219580000000001</v>
      </c>
      <c r="JP356" s="1">
        <v>4.2292509999999998E-3</v>
      </c>
      <c r="JQ356">
        <v>1.2946489999999999</v>
      </c>
      <c r="JR356">
        <v>0.82698539999999998</v>
      </c>
      <c r="JS356">
        <v>31.052389999999999</v>
      </c>
      <c r="JT356" s="1">
        <v>3.5967949999999999E-3</v>
      </c>
      <c r="JU356">
        <v>1.0999540000000001</v>
      </c>
      <c r="JV356">
        <v>0.82725199999999999</v>
      </c>
      <c r="JW356">
        <v>30.890129999999999</v>
      </c>
      <c r="JX356" s="1">
        <v>2.99555E-3</v>
      </c>
      <c r="JY356">
        <v>0.91498449999999998</v>
      </c>
      <c r="JZ356">
        <v>0.82755210000000001</v>
      </c>
      <c r="KA356">
        <v>30.58811</v>
      </c>
      <c r="KB356" s="1">
        <v>2.44816E-3</v>
      </c>
      <c r="KC356">
        <v>0.74694830000000001</v>
      </c>
      <c r="KD356">
        <v>0.82791389999999998</v>
      </c>
      <c r="KE356">
        <v>30.75714</v>
      </c>
      <c r="KF356" s="1">
        <v>1.980393E-3</v>
      </c>
      <c r="KG356">
        <v>0.60352070000000002</v>
      </c>
      <c r="KH356">
        <v>0.8282562</v>
      </c>
      <c r="KI356">
        <v>30.715350000000001</v>
      </c>
      <c r="KJ356" s="1">
        <v>1.602696E-3</v>
      </c>
      <c r="KK356">
        <v>0.48777759999999998</v>
      </c>
      <c r="KL356">
        <v>0.82854209999999995</v>
      </c>
      <c r="KM356">
        <v>30.81672</v>
      </c>
      <c r="KN356" s="1">
        <v>1.3189720000000001E-3</v>
      </c>
      <c r="KO356">
        <v>0.40099000000000001</v>
      </c>
      <c r="KP356">
        <v>0.82875790000000005</v>
      </c>
      <c r="KQ356">
        <v>30.998860000000001</v>
      </c>
      <c r="KR356" s="1">
        <v>1.113551E-3</v>
      </c>
      <c r="KS356">
        <v>0.33817700000000001</v>
      </c>
      <c r="KT356">
        <v>0.82899160000000005</v>
      </c>
      <c r="KU356">
        <v>30.81268</v>
      </c>
      <c r="KV356" s="1">
        <v>9.6707990000000001E-4</v>
      </c>
      <c r="KW356">
        <v>0.2933963</v>
      </c>
      <c r="KX356">
        <v>0.82917169999999996</v>
      </c>
      <c r="KY356">
        <v>30.49897</v>
      </c>
      <c r="KZ356" s="1">
        <v>8.6045700000000002E-4</v>
      </c>
      <c r="LA356">
        <v>0.26078839999999998</v>
      </c>
      <c r="LB356">
        <v>0.82918420000000004</v>
      </c>
      <c r="LC356">
        <v>30.21424</v>
      </c>
      <c r="LD356" s="1">
        <v>7.7911790000000005E-4</v>
      </c>
      <c r="LE356">
        <v>0.2357977</v>
      </c>
      <c r="LF356">
        <v>0.82923999999999998</v>
      </c>
      <c r="LG356">
        <v>29.934619999999999</v>
      </c>
      <c r="LH356" s="1">
        <v>7.1431830000000002E-4</v>
      </c>
      <c r="LI356">
        <v>0.21584130000000001</v>
      </c>
      <c r="LJ356">
        <v>0.82928780000000002</v>
      </c>
      <c r="LK356">
        <v>30.112480000000001</v>
      </c>
      <c r="LL356" s="1">
        <v>6.6116700000000005E-4</v>
      </c>
      <c r="LM356">
        <v>0.19952329999999999</v>
      </c>
      <c r="LN356">
        <v>0.82927269999999997</v>
      </c>
      <c r="LO356">
        <v>30.222300000000001</v>
      </c>
      <c r="LP356" s="1">
        <v>6.1690590000000004E-4</v>
      </c>
      <c r="LQ356">
        <v>0.1859566</v>
      </c>
      <c r="LR356">
        <v>0.82941160000000003</v>
      </c>
      <c r="LS356">
        <v>30.52393</v>
      </c>
      <c r="LT356" s="1">
        <v>5.7986650000000002E-4</v>
      </c>
      <c r="LU356">
        <v>0.1745583</v>
      </c>
      <c r="LV356">
        <v>0.82952689999999996</v>
      </c>
      <c r="LW356">
        <v>30.803450000000002</v>
      </c>
      <c r="LX356" s="1">
        <v>5.4872730000000004E-4</v>
      </c>
      <c r="LY356">
        <v>0.16496449999999999</v>
      </c>
      <c r="LZ356">
        <v>0.8296827</v>
      </c>
      <c r="MA356">
        <v>30.929040000000001</v>
      </c>
      <c r="MB356" s="1">
        <v>5.2158629999999998E-4</v>
      </c>
      <c r="MC356">
        <v>0.1568195</v>
      </c>
      <c r="MD356">
        <v>0.82977840000000003</v>
      </c>
      <c r="ME356">
        <v>30.74099</v>
      </c>
      <c r="MF356" s="1">
        <v>4.9719569999999999E-4</v>
      </c>
      <c r="MG356">
        <v>0.1498573</v>
      </c>
      <c r="MH356">
        <v>0.82998620000000001</v>
      </c>
      <c r="MI356">
        <v>30.604649999999999</v>
      </c>
      <c r="MJ356" s="1">
        <v>4.7592730000000001E-4</v>
      </c>
      <c r="MK356">
        <v>0.1437727</v>
      </c>
      <c r="ML356">
        <v>0.83023210000000003</v>
      </c>
      <c r="MM356">
        <v>30.348269999999999</v>
      </c>
      <c r="MN356" s="1">
        <v>4.5677789999999999E-4</v>
      </c>
      <c r="MO356">
        <v>0.1382832</v>
      </c>
      <c r="MP356">
        <v>0.83052000000000004</v>
      </c>
      <c r="MQ356">
        <v>30.608840000000001</v>
      </c>
      <c r="MR356" s="1">
        <v>4.3886579999999998E-4</v>
      </c>
      <c r="MS356">
        <v>0.1331379</v>
      </c>
      <c r="MT356">
        <v>0.83072610000000002</v>
      </c>
      <c r="MU356">
        <v>30.324400000000001</v>
      </c>
      <c r="MV356" s="1">
        <v>4.2154049999999999E-4</v>
      </c>
      <c r="MW356">
        <v>0.12817590000000001</v>
      </c>
      <c r="MX356">
        <v>0.83106409999999997</v>
      </c>
      <c r="MY356">
        <v>30.042539999999999</v>
      </c>
      <c r="MZ356" s="1">
        <v>4.0449380000000002E-4</v>
      </c>
      <c r="NA356">
        <v>0.123233</v>
      </c>
      <c r="NB356">
        <v>0.83158270000000001</v>
      </c>
      <c r="NC356">
        <v>29.849309999999999</v>
      </c>
      <c r="ND356" s="1">
        <v>3.8756080000000001E-4</v>
      </c>
      <c r="NE356">
        <v>0.1182462</v>
      </c>
      <c r="NF356">
        <v>0.83239839999999998</v>
      </c>
      <c r="NG356">
        <v>29.725709999999999</v>
      </c>
      <c r="NH356" s="1">
        <v>3.7081800000000003E-4</v>
      </c>
      <c r="NI356">
        <v>0.1132649</v>
      </c>
      <c r="NJ356">
        <v>0.83343820000000002</v>
      </c>
      <c r="NK356">
        <v>29.471270000000001</v>
      </c>
      <c r="NL356" s="1">
        <v>3.542962E-4</v>
      </c>
      <c r="NM356">
        <v>0.10825940000000001</v>
      </c>
      <c r="NN356">
        <v>0.83438480000000004</v>
      </c>
      <c r="NO356">
        <v>29.294329999999999</v>
      </c>
      <c r="NP356" s="1">
        <v>3.3818500000000002E-4</v>
      </c>
      <c r="NQ356">
        <v>0.1033895</v>
      </c>
      <c r="NR356">
        <v>0.83536080000000001</v>
      </c>
      <c r="NS356">
        <v>29.029060000000001</v>
      </c>
      <c r="NT356" s="1">
        <v>3.2261829999999999E-4</v>
      </c>
      <c r="NU356">
        <v>9.866809E-2</v>
      </c>
      <c r="NV356">
        <v>0.83624259999999995</v>
      </c>
      <c r="NW356">
        <v>29.46743</v>
      </c>
      <c r="NX356" s="1">
        <v>3.0758910000000002E-4</v>
      </c>
      <c r="NY356">
        <v>9.4105999999999995E-2</v>
      </c>
      <c r="NZ356">
        <v>0.83721389999999996</v>
      </c>
      <c r="OA356">
        <v>29.846679999999999</v>
      </c>
      <c r="OB356" s="1">
        <v>2.9329809999999998E-4</v>
      </c>
      <c r="OC356">
        <v>8.9755849999999998E-2</v>
      </c>
      <c r="OD356">
        <v>0.83807160000000003</v>
      </c>
      <c r="OE356">
        <v>30.082470000000001</v>
      </c>
      <c r="OF356" s="1">
        <v>2.796764E-4</v>
      </c>
      <c r="OG356">
        <v>8.5627179999999997E-2</v>
      </c>
      <c r="OH356">
        <v>0.83913110000000002</v>
      </c>
      <c r="OI356">
        <v>30.42446</v>
      </c>
      <c r="OJ356" s="1">
        <v>2.667034E-4</v>
      </c>
      <c r="OK356">
        <v>8.166002E-2</v>
      </c>
    </row>
    <row r="357" spans="1:401" x14ac:dyDescent="0.35">
      <c r="A357">
        <v>363</v>
      </c>
      <c r="B357" t="s">
        <v>4</v>
      </c>
      <c r="C357" t="s">
        <v>181</v>
      </c>
      <c r="D357" t="s">
        <v>363</v>
      </c>
      <c r="E357">
        <v>626.15369999999996</v>
      </c>
      <c r="F357">
        <v>0.73253509999999999</v>
      </c>
      <c r="G357">
        <v>25.27581</v>
      </c>
      <c r="H357">
        <v>0</v>
      </c>
      <c r="I357">
        <v>0</v>
      </c>
      <c r="J357">
        <v>0.73216230000000004</v>
      </c>
      <c r="K357">
        <v>25.292079999999999</v>
      </c>
      <c r="L357">
        <v>0</v>
      </c>
      <c r="M357">
        <v>0</v>
      </c>
      <c r="N357">
        <v>0.73200270000000001</v>
      </c>
      <c r="O357">
        <v>25.450399999999998</v>
      </c>
      <c r="P357">
        <v>0</v>
      </c>
      <c r="Q357">
        <v>0</v>
      </c>
      <c r="R357">
        <v>0.73189300000000002</v>
      </c>
      <c r="S357">
        <v>25.428090000000001</v>
      </c>
      <c r="T357">
        <v>0</v>
      </c>
      <c r="U357">
        <v>0</v>
      </c>
      <c r="V357">
        <v>0.73193160000000002</v>
      </c>
      <c r="W357">
        <v>25.249849999999999</v>
      </c>
      <c r="X357">
        <v>0</v>
      </c>
      <c r="Y357">
        <v>0</v>
      </c>
      <c r="Z357">
        <v>0.73189439999999995</v>
      </c>
      <c r="AA357">
        <v>25.039290000000001</v>
      </c>
      <c r="AB357">
        <v>0</v>
      </c>
      <c r="AC357">
        <v>0</v>
      </c>
      <c r="AD357">
        <v>0.73214780000000002</v>
      </c>
      <c r="AE357">
        <v>24.781580000000002</v>
      </c>
      <c r="AF357">
        <v>0</v>
      </c>
      <c r="AG357">
        <v>0</v>
      </c>
      <c r="AH357">
        <v>0.73230249999999997</v>
      </c>
      <c r="AI357">
        <v>24.96369</v>
      </c>
      <c r="AJ357">
        <v>0</v>
      </c>
      <c r="AK357">
        <v>0</v>
      </c>
      <c r="AL357">
        <v>0.73243460000000005</v>
      </c>
      <c r="AM357">
        <v>25.171109999999999</v>
      </c>
      <c r="AN357">
        <v>0</v>
      </c>
      <c r="AO357">
        <v>0</v>
      </c>
      <c r="AP357">
        <v>0.73229849999999996</v>
      </c>
      <c r="AQ357">
        <v>25.570820000000001</v>
      </c>
      <c r="AR357">
        <v>0</v>
      </c>
      <c r="AS357">
        <v>0</v>
      </c>
      <c r="AT357">
        <v>0.73219970000000001</v>
      </c>
      <c r="AU357">
        <v>25.970929999999999</v>
      </c>
      <c r="AV357">
        <v>0</v>
      </c>
      <c r="AW357">
        <v>0</v>
      </c>
      <c r="AX357">
        <v>0.73228369999999998</v>
      </c>
      <c r="AY357">
        <v>26.060749999999999</v>
      </c>
      <c r="AZ357">
        <v>0</v>
      </c>
      <c r="BA357">
        <v>0</v>
      </c>
      <c r="BB357">
        <v>0.73241690000000004</v>
      </c>
      <c r="BC357">
        <v>26.102129999999999</v>
      </c>
      <c r="BD357">
        <v>0</v>
      </c>
      <c r="BE357">
        <v>0</v>
      </c>
      <c r="BF357">
        <v>0.73254379999999997</v>
      </c>
      <c r="BG357">
        <v>25.975069999999999</v>
      </c>
      <c r="BH357">
        <v>0</v>
      </c>
      <c r="BI357">
        <v>0</v>
      </c>
      <c r="BJ357">
        <v>0.73264660000000004</v>
      </c>
      <c r="BK357">
        <v>25.910150000000002</v>
      </c>
      <c r="BL357">
        <v>0</v>
      </c>
      <c r="BM357">
        <v>0</v>
      </c>
      <c r="BN357">
        <v>0.7326935</v>
      </c>
      <c r="BO357">
        <v>26.309560000000001</v>
      </c>
      <c r="BP357">
        <v>0</v>
      </c>
      <c r="BQ357">
        <v>0</v>
      </c>
      <c r="BR357">
        <v>0.73265290000000005</v>
      </c>
      <c r="BS357">
        <v>26.640239999999999</v>
      </c>
      <c r="BT357">
        <v>0</v>
      </c>
      <c r="BU357">
        <v>0</v>
      </c>
      <c r="BV357">
        <v>0.73243369999999997</v>
      </c>
      <c r="BW357">
        <v>27.12566</v>
      </c>
      <c r="BX357">
        <v>2.312722E-30</v>
      </c>
      <c r="BY357">
        <v>6.1302060000000001E-28</v>
      </c>
      <c r="BZ357">
        <v>0.73186620000000002</v>
      </c>
      <c r="CA357">
        <v>27.483039999999999</v>
      </c>
      <c r="CB357">
        <v>9.7952009999999995E-23</v>
      </c>
      <c r="CC357">
        <v>1.9753549999999999E-20</v>
      </c>
      <c r="CD357">
        <v>0.73094519999999996</v>
      </c>
      <c r="CE357">
        <v>27.571210000000001</v>
      </c>
      <c r="CF357" s="1">
        <v>9.613710000000001E-16</v>
      </c>
      <c r="CG357" s="1">
        <v>1.808095E-13</v>
      </c>
      <c r="CH357">
        <v>0.72969229999999996</v>
      </c>
      <c r="CI357">
        <v>27.452390000000001</v>
      </c>
      <c r="CJ357" s="1">
        <v>3.3354709999999998E-11</v>
      </c>
      <c r="CK357" s="1">
        <v>6.7298250000000002E-9</v>
      </c>
      <c r="CL357">
        <v>0.72859499999999999</v>
      </c>
      <c r="CM357">
        <v>27.27703</v>
      </c>
      <c r="CN357" s="1">
        <v>4.4426419999999998E-8</v>
      </c>
      <c r="CO357" s="1">
        <v>9.3193640000000008E-6</v>
      </c>
      <c r="CP357">
        <v>0.72719330000000004</v>
      </c>
      <c r="CQ357">
        <v>27.206160000000001</v>
      </c>
      <c r="CR357" s="1">
        <v>1.131974E-5</v>
      </c>
      <c r="CS357" s="1">
        <v>2.4473210000000001E-3</v>
      </c>
      <c r="CT357">
        <v>0.7255509</v>
      </c>
      <c r="CU357">
        <v>27.440909999999999</v>
      </c>
      <c r="CV357" s="1">
        <v>8.7893520000000003E-4</v>
      </c>
      <c r="CW357" s="1">
        <v>0.19495960000000001</v>
      </c>
      <c r="CX357">
        <v>0.72332200000000002</v>
      </c>
      <c r="CY357">
        <v>27.289470000000001</v>
      </c>
      <c r="CZ357" s="1">
        <v>2.6934920000000001E-2</v>
      </c>
      <c r="DA357" s="1">
        <v>6.1072110000000004</v>
      </c>
      <c r="DB357">
        <v>0.72040610000000005</v>
      </c>
      <c r="DC357">
        <v>27.642379999999999</v>
      </c>
      <c r="DD357" s="1">
        <v>0.38245240000000003</v>
      </c>
      <c r="DE357" s="1">
        <v>88.693820000000002</v>
      </c>
      <c r="DF357">
        <v>0.7169645</v>
      </c>
      <c r="DG357">
        <v>27.820340000000002</v>
      </c>
      <c r="DH357" s="1">
        <v>2.8408540000000002</v>
      </c>
      <c r="DI357" s="1">
        <v>672.63009999999997</v>
      </c>
      <c r="DJ357">
        <v>0.71282140000000005</v>
      </c>
      <c r="DK357">
        <v>27.79514</v>
      </c>
      <c r="DL357" s="1">
        <v>12.07644</v>
      </c>
      <c r="DM357">
        <v>2916.9229999999998</v>
      </c>
      <c r="DN357">
        <v>0.70832019999999996</v>
      </c>
      <c r="DO357">
        <v>27.685749999999999</v>
      </c>
      <c r="DP357" s="1">
        <v>31.773499999999999</v>
      </c>
      <c r="DQ357">
        <v>7815.9170000000004</v>
      </c>
      <c r="DR357">
        <v>0.70344490000000004</v>
      </c>
      <c r="DS357">
        <v>27.551480000000002</v>
      </c>
      <c r="DT357">
        <v>55.015180000000001</v>
      </c>
      <c r="DU357">
        <v>13774.82</v>
      </c>
      <c r="DV357">
        <v>0.69865630000000001</v>
      </c>
      <c r="DW357">
        <v>27.61392</v>
      </c>
      <c r="DX357">
        <v>66.25864</v>
      </c>
      <c r="DY357">
        <v>16854.5</v>
      </c>
      <c r="DZ357">
        <v>0.69404949999999999</v>
      </c>
      <c r="EA357">
        <v>28.197990000000001</v>
      </c>
      <c r="EB357">
        <v>58.387169999999998</v>
      </c>
      <c r="EC357">
        <v>14987.77</v>
      </c>
      <c r="ED357">
        <v>0.68955250000000001</v>
      </c>
      <c r="EE357">
        <v>28.707979999999999</v>
      </c>
      <c r="EF357">
        <v>38.575859999999999</v>
      </c>
      <c r="EG357">
        <v>10088.59</v>
      </c>
      <c r="EH357">
        <v>0.68549760000000004</v>
      </c>
      <c r="EI357">
        <v>29.29522</v>
      </c>
      <c r="EJ357">
        <v>20.051939999999998</v>
      </c>
      <c r="EK357">
        <v>5329.2690000000002</v>
      </c>
      <c r="EL357">
        <v>0.68200910000000003</v>
      </c>
      <c r="EM357">
        <v>29.81232</v>
      </c>
      <c r="EN357">
        <v>8.4749119999999998</v>
      </c>
      <c r="EO357">
        <v>2281.634</v>
      </c>
      <c r="EP357">
        <v>0.67882430000000005</v>
      </c>
      <c r="EQ357">
        <v>29.82948</v>
      </c>
      <c r="ER357">
        <v>2.9993539999999999</v>
      </c>
      <c r="ES357">
        <v>810.10379999999998</v>
      </c>
      <c r="ET357">
        <v>0.6757879</v>
      </c>
      <c r="EU357">
        <v>29.531960000000002</v>
      </c>
      <c r="EV357">
        <v>0.93743399999999999</v>
      </c>
      <c r="EW357">
        <v>253.5615</v>
      </c>
      <c r="EX357">
        <v>0.67303349999999995</v>
      </c>
      <c r="EY357">
        <v>29.27515</v>
      </c>
      <c r="EZ357">
        <v>0.29035030000000001</v>
      </c>
      <c r="FA357">
        <v>78.605130000000003</v>
      </c>
      <c r="FB357">
        <v>0.66998869999999999</v>
      </c>
      <c r="FC357">
        <v>29.03715</v>
      </c>
      <c r="FD357">
        <v>0.1146766</v>
      </c>
      <c r="FE357">
        <v>30.61645</v>
      </c>
      <c r="FF357">
        <v>0.66668300000000003</v>
      </c>
      <c r="FG357">
        <v>29.225249999999999</v>
      </c>
      <c r="FH357">
        <v>7.1393230000000002E-2</v>
      </c>
      <c r="FI357">
        <v>18.658239999999999</v>
      </c>
      <c r="FJ357">
        <v>0.66443969999999997</v>
      </c>
      <c r="FK357">
        <v>29.275390000000002</v>
      </c>
      <c r="FL357">
        <v>6.1364700000000001E-2</v>
      </c>
      <c r="FM357">
        <v>15.8864</v>
      </c>
      <c r="FN357">
        <v>0.66274979999999994</v>
      </c>
      <c r="FO357">
        <v>29.232749999999999</v>
      </c>
      <c r="FP357">
        <v>5.7622230000000003E-2</v>
      </c>
      <c r="FQ357">
        <v>14.86134</v>
      </c>
      <c r="FR357">
        <v>0.6620743</v>
      </c>
      <c r="FS357">
        <v>29.127800000000001</v>
      </c>
      <c r="FT357">
        <v>5.4313100000000003E-2</v>
      </c>
      <c r="FU357">
        <v>13.958640000000001</v>
      </c>
      <c r="FV357">
        <v>0.66155090000000005</v>
      </c>
      <c r="FW357">
        <v>28.753889999999998</v>
      </c>
      <c r="FX357">
        <v>5.0500339999999998E-2</v>
      </c>
      <c r="FY357">
        <v>12.93159</v>
      </c>
      <c r="FZ357">
        <v>0.66098769999999996</v>
      </c>
      <c r="GA357">
        <v>28.326419999999999</v>
      </c>
      <c r="GB357">
        <v>4.6378410000000002E-2</v>
      </c>
      <c r="GC357">
        <v>11.82945</v>
      </c>
      <c r="GD357">
        <v>0.66124300000000003</v>
      </c>
      <c r="GE357">
        <v>27.848009999999999</v>
      </c>
      <c r="GF357">
        <v>4.2272450000000003E-2</v>
      </c>
      <c r="GG357">
        <v>10.72273</v>
      </c>
      <c r="GH357">
        <v>0.66032029999999997</v>
      </c>
      <c r="GI357">
        <v>27.56268</v>
      </c>
      <c r="GJ357" s="1">
        <v>3.8330879999999998E-2</v>
      </c>
      <c r="GK357">
        <v>9.6814490000000006</v>
      </c>
      <c r="GL357">
        <v>0.65980110000000003</v>
      </c>
      <c r="GM357">
        <v>27.93647</v>
      </c>
      <c r="GN357" s="1">
        <v>3.4684100000000002E-2</v>
      </c>
      <c r="GO357">
        <v>8.7190659999999998</v>
      </c>
      <c r="GP357">
        <v>0.65913960000000005</v>
      </c>
      <c r="GQ357">
        <v>28.467099999999999</v>
      </c>
      <c r="GR357" s="1">
        <v>3.13335E-2</v>
      </c>
      <c r="GS357">
        <v>7.8375060000000003</v>
      </c>
      <c r="GT357">
        <v>0.65751309999999996</v>
      </c>
      <c r="GU357">
        <v>29.224699999999999</v>
      </c>
      <c r="GV357" s="1">
        <v>2.8281799999999999E-2</v>
      </c>
      <c r="GW357">
        <v>7.0488210000000002</v>
      </c>
      <c r="GX357">
        <v>0.65504209999999996</v>
      </c>
      <c r="GY357">
        <v>29.824449999999999</v>
      </c>
      <c r="GZ357" s="1">
        <v>2.5529639999999999E-2</v>
      </c>
      <c r="HA357">
        <v>6.3512409999999999</v>
      </c>
      <c r="HB357">
        <v>0.65172640000000004</v>
      </c>
      <c r="HC357">
        <v>30.069710000000001</v>
      </c>
      <c r="HD357" s="1">
        <v>2.3050749999999998E-2</v>
      </c>
      <c r="HE357">
        <v>5.7342440000000003</v>
      </c>
      <c r="HF357">
        <v>0.64827840000000003</v>
      </c>
      <c r="HG357">
        <v>29.753640000000001</v>
      </c>
      <c r="HH357" s="1">
        <v>2.0823439999999999E-2</v>
      </c>
      <c r="HI357">
        <v>5.1822910000000002</v>
      </c>
      <c r="HJ357">
        <v>0.64471829999999997</v>
      </c>
      <c r="HK357">
        <v>29.41949</v>
      </c>
      <c r="HL357" s="1">
        <v>1.8807790000000001E-2</v>
      </c>
      <c r="HM357">
        <v>4.685632</v>
      </c>
      <c r="HN357">
        <v>0.64164330000000003</v>
      </c>
      <c r="HO357">
        <v>28.98574</v>
      </c>
      <c r="HP357" s="1">
        <v>1.6995570000000002E-2</v>
      </c>
      <c r="HQ357">
        <v>4.2365360000000001</v>
      </c>
      <c r="HR357">
        <v>0.63927299999999998</v>
      </c>
      <c r="HS357">
        <v>28.919840000000001</v>
      </c>
      <c r="HT357" s="1">
        <v>1.5380670000000001E-2</v>
      </c>
      <c r="HU357">
        <v>3.8349570000000002</v>
      </c>
      <c r="HV357">
        <v>0.63744909999999999</v>
      </c>
      <c r="HW357">
        <v>29.087969999999999</v>
      </c>
      <c r="HX357" s="1">
        <v>1.3922769999999999E-2</v>
      </c>
      <c r="HY357">
        <v>3.470777</v>
      </c>
      <c r="HZ357">
        <v>0.63559619999999994</v>
      </c>
      <c r="IA357">
        <v>29.122640000000001</v>
      </c>
      <c r="IB357">
        <v>1.260591E-2</v>
      </c>
      <c r="IC357">
        <v>3.143119</v>
      </c>
      <c r="ID357">
        <v>0.63426300000000002</v>
      </c>
      <c r="IE357">
        <v>29.34826</v>
      </c>
      <c r="IF357" s="1">
        <v>1.141582E-2</v>
      </c>
      <c r="IG357">
        <v>2.845815</v>
      </c>
      <c r="IH357">
        <v>0.63335699999999995</v>
      </c>
      <c r="II357">
        <v>29.348379999999999</v>
      </c>
      <c r="IJ357" s="1">
        <v>1.033456E-2</v>
      </c>
      <c r="IK357">
        <v>2.5748769999999999</v>
      </c>
      <c r="IL357">
        <v>0.63293600000000005</v>
      </c>
      <c r="IM357">
        <v>29.052099999999999</v>
      </c>
      <c r="IN357" s="1">
        <v>9.3491790000000009E-3</v>
      </c>
      <c r="IO357">
        <v>2.3267350000000002</v>
      </c>
      <c r="IP357">
        <v>0.63291750000000002</v>
      </c>
      <c r="IQ357">
        <v>28.81071</v>
      </c>
      <c r="IR357" s="1">
        <v>8.4458710000000006E-3</v>
      </c>
      <c r="IS357">
        <v>2.0986639999999999</v>
      </c>
      <c r="IT357">
        <v>0.6334187</v>
      </c>
      <c r="IU357">
        <v>28.672529999999998</v>
      </c>
      <c r="IV357" s="1">
        <v>7.6151889999999996E-3</v>
      </c>
      <c r="IW357">
        <v>1.8882080000000001</v>
      </c>
      <c r="IX357">
        <v>0.63392490000000001</v>
      </c>
      <c r="IY357">
        <v>29.29852</v>
      </c>
      <c r="IZ357" s="1">
        <v>6.8407269999999996E-3</v>
      </c>
      <c r="JA357">
        <v>1.693119</v>
      </c>
      <c r="JB357">
        <v>0.63468659999999999</v>
      </c>
      <c r="JC357">
        <v>29.897110000000001</v>
      </c>
      <c r="JD357" s="1">
        <v>6.1196139999999998E-3</v>
      </c>
      <c r="JE357">
        <v>1.5113449999999999</v>
      </c>
      <c r="JF357">
        <v>0.63550059999999997</v>
      </c>
      <c r="JG357">
        <v>30.517410000000002</v>
      </c>
      <c r="JH357" s="1">
        <v>5.4400389999999998E-3</v>
      </c>
      <c r="JI357">
        <v>1.3406469999999999</v>
      </c>
      <c r="JJ357">
        <v>0.63613569999999997</v>
      </c>
      <c r="JK357">
        <v>30.828510000000001</v>
      </c>
      <c r="JL357" s="1">
        <v>4.794474E-3</v>
      </c>
      <c r="JM357">
        <v>1.1786449999999999</v>
      </c>
      <c r="JN357">
        <v>0.63699969999999995</v>
      </c>
      <c r="JO357">
        <v>30.996919999999999</v>
      </c>
      <c r="JP357" s="1">
        <v>4.1708980000000001E-3</v>
      </c>
      <c r="JQ357">
        <v>1.022324</v>
      </c>
      <c r="JR357">
        <v>0.63784229999999997</v>
      </c>
      <c r="JS357">
        <v>30.807289999999998</v>
      </c>
      <c r="JT357" s="1">
        <v>3.5640139999999999E-3</v>
      </c>
      <c r="JU357">
        <v>0.87101609999999996</v>
      </c>
      <c r="JV357">
        <v>0.63880919999999997</v>
      </c>
      <c r="JW357">
        <v>30.633769999999998</v>
      </c>
      <c r="JX357" s="1">
        <v>2.9829349999999999E-3</v>
      </c>
      <c r="JY357">
        <v>0.72673460000000001</v>
      </c>
      <c r="JZ357">
        <v>0.63971619999999996</v>
      </c>
      <c r="KA357">
        <v>30.34</v>
      </c>
      <c r="KB357" s="1">
        <v>2.4474269999999998E-3</v>
      </c>
      <c r="KC357">
        <v>0.59463999999999995</v>
      </c>
      <c r="KD357">
        <v>0.64071330000000004</v>
      </c>
      <c r="KE357">
        <v>30.529530000000001</v>
      </c>
      <c r="KF357" s="1">
        <v>1.9810869999999999E-3</v>
      </c>
      <c r="KG357">
        <v>0.48036259999999997</v>
      </c>
      <c r="KH357">
        <v>0.64163420000000004</v>
      </c>
      <c r="KI357">
        <v>30.53088</v>
      </c>
      <c r="KJ357" s="1">
        <v>1.6031999999999999E-3</v>
      </c>
      <c r="KK357">
        <v>0.38775860000000001</v>
      </c>
      <c r="KL357">
        <v>0.64248810000000001</v>
      </c>
      <c r="KM357">
        <v>30.630890000000001</v>
      </c>
      <c r="KN357" s="1">
        <v>1.3137979999999999E-3</v>
      </c>
      <c r="KO357">
        <v>0.31737870000000001</v>
      </c>
      <c r="KP357">
        <v>0.64324579999999998</v>
      </c>
      <c r="KQ357">
        <v>30.810870000000001</v>
      </c>
      <c r="KR357" s="1">
        <v>1.1030980000000001E-3</v>
      </c>
      <c r="KS357">
        <v>0.26618999999999998</v>
      </c>
      <c r="KT357">
        <v>0.64403480000000002</v>
      </c>
      <c r="KU357">
        <v>30.624849999999999</v>
      </c>
      <c r="KV357" s="1">
        <v>9.5302150000000003E-4</v>
      </c>
      <c r="KW357">
        <v>0.2297121</v>
      </c>
      <c r="KX357">
        <v>0.64485970000000004</v>
      </c>
      <c r="KY357">
        <v>30.285599999999999</v>
      </c>
      <c r="KZ357" s="1">
        <v>8.4443650000000001E-4</v>
      </c>
      <c r="LA357">
        <v>0.2032407</v>
      </c>
      <c r="LB357">
        <v>0.64529970000000003</v>
      </c>
      <c r="LC357">
        <v>29.998729999999998</v>
      </c>
      <c r="LD357" s="1">
        <v>7.6337740000000001E-4</v>
      </c>
      <c r="LE357">
        <v>0.18340989999999999</v>
      </c>
      <c r="LF357">
        <v>0.64593299999999998</v>
      </c>
      <c r="LG357">
        <v>29.725619999999999</v>
      </c>
      <c r="LH357" s="1">
        <v>6.9915890000000005E-4</v>
      </c>
      <c r="LI357">
        <v>0.16759550000000001</v>
      </c>
      <c r="LJ357">
        <v>0.64651979999999998</v>
      </c>
      <c r="LK357">
        <v>29.939399999999999</v>
      </c>
      <c r="LL357" s="1">
        <v>6.4670129999999995E-4</v>
      </c>
      <c r="LM357">
        <v>0.1547181</v>
      </c>
      <c r="LN357">
        <v>0.64706680000000005</v>
      </c>
      <c r="LO357">
        <v>30.085550000000001</v>
      </c>
      <c r="LP357" s="1">
        <v>6.0301189999999996E-4</v>
      </c>
      <c r="LQ357">
        <v>0.14399999999999999</v>
      </c>
      <c r="LR357">
        <v>0.64779549999999997</v>
      </c>
      <c r="LS357">
        <v>30.383240000000001</v>
      </c>
      <c r="LT357" s="1">
        <v>5.66538E-4</v>
      </c>
      <c r="LU357">
        <v>0.1349853</v>
      </c>
      <c r="LV357">
        <v>0.64855580000000002</v>
      </c>
      <c r="LW357">
        <v>30.65917</v>
      </c>
      <c r="LX357" s="1">
        <v>5.3588629999999995E-4</v>
      </c>
      <c r="LY357">
        <v>0.12738269999999999</v>
      </c>
      <c r="LZ357">
        <v>0.64935229999999999</v>
      </c>
      <c r="MA357">
        <v>30.765999999999998</v>
      </c>
      <c r="MB357" s="1">
        <v>5.0922789999999999E-4</v>
      </c>
      <c r="MC357">
        <v>0.12092799999999999</v>
      </c>
      <c r="MD357">
        <v>0.64997499999999997</v>
      </c>
      <c r="ME357">
        <v>30.54795</v>
      </c>
      <c r="MF357" s="1">
        <v>4.8528880000000001E-4</v>
      </c>
      <c r="MG357">
        <v>0.1154225</v>
      </c>
      <c r="MH357">
        <v>0.65076679999999998</v>
      </c>
      <c r="MI357">
        <v>30.391390000000001</v>
      </c>
      <c r="MJ357" s="1">
        <v>4.645327E-4</v>
      </c>
      <c r="MK357">
        <v>0.11061219999999999</v>
      </c>
      <c r="ML357">
        <v>0.6515647</v>
      </c>
      <c r="MM357">
        <v>30.13984</v>
      </c>
      <c r="MN357" s="1">
        <v>4.4590020000000001E-4</v>
      </c>
      <c r="MO357">
        <v>0.1062768</v>
      </c>
      <c r="MP357">
        <v>0.65241400000000005</v>
      </c>
      <c r="MQ357">
        <v>30.429690000000001</v>
      </c>
      <c r="MR357" s="1">
        <v>4.285712E-4</v>
      </c>
      <c r="MS357">
        <v>0.10222539999999999</v>
      </c>
      <c r="MT357">
        <v>0.65304689999999999</v>
      </c>
      <c r="MU357">
        <v>30.194310000000002</v>
      </c>
      <c r="MV357" s="1">
        <v>4.1182950000000001E-4</v>
      </c>
      <c r="MW357">
        <v>9.8365889999999997E-2</v>
      </c>
      <c r="MX357">
        <v>0.65382370000000001</v>
      </c>
      <c r="MY357">
        <v>29.86261</v>
      </c>
      <c r="MZ357" s="1">
        <v>3.953885E-4</v>
      </c>
      <c r="NA357">
        <v>9.4510880000000005E-2</v>
      </c>
      <c r="NB357">
        <v>0.65497090000000002</v>
      </c>
      <c r="NC357">
        <v>29.65889</v>
      </c>
      <c r="ND357" s="1">
        <v>3.7907050000000002E-4</v>
      </c>
      <c r="NE357">
        <v>9.0608220000000003E-2</v>
      </c>
      <c r="NF357">
        <v>0.65622659999999999</v>
      </c>
      <c r="NG357">
        <v>29.534520000000001</v>
      </c>
      <c r="NH357" s="1">
        <v>3.6286949999999999E-4</v>
      </c>
      <c r="NI357">
        <v>8.6797460000000007E-2</v>
      </c>
      <c r="NJ357">
        <v>0.6581302</v>
      </c>
      <c r="NK357">
        <v>29.26051</v>
      </c>
      <c r="NL357" s="1">
        <v>3.4689159999999998E-4</v>
      </c>
      <c r="NM357">
        <v>8.2922819999999994E-2</v>
      </c>
      <c r="NN357">
        <v>0.65971089999999999</v>
      </c>
      <c r="NO357">
        <v>29.082280000000001</v>
      </c>
      <c r="NP357" s="1">
        <v>3.3125709999999998E-4</v>
      </c>
      <c r="NQ357">
        <v>7.9169329999999996E-2</v>
      </c>
      <c r="NR357">
        <v>0.66134780000000004</v>
      </c>
      <c r="NS357">
        <v>28.842140000000001</v>
      </c>
      <c r="NT357" s="1">
        <v>3.1615899999999999E-4</v>
      </c>
      <c r="NU357">
        <v>7.5536329999999999E-2</v>
      </c>
      <c r="NV357">
        <v>0.66271020000000003</v>
      </c>
      <c r="NW357">
        <v>29.334530000000001</v>
      </c>
      <c r="NX357" s="1">
        <v>3.0146589999999998E-4</v>
      </c>
      <c r="NY357">
        <v>7.2022249999999996E-2</v>
      </c>
      <c r="NZ357">
        <v>0.66420069999999998</v>
      </c>
      <c r="OA357">
        <v>29.770119999999999</v>
      </c>
      <c r="OB357" s="1">
        <v>2.8755890000000002E-4</v>
      </c>
      <c r="OC357">
        <v>6.8679649999999995E-2</v>
      </c>
      <c r="OD357">
        <v>0.66557120000000003</v>
      </c>
      <c r="OE357">
        <v>30.02844</v>
      </c>
      <c r="OF357" s="1">
        <v>2.743159E-4</v>
      </c>
      <c r="OG357">
        <v>6.5518320000000005E-2</v>
      </c>
      <c r="OH357">
        <v>0.66721779999999997</v>
      </c>
      <c r="OI357">
        <v>30.38072</v>
      </c>
      <c r="OJ357" s="1">
        <v>2.6172469999999998E-4</v>
      </c>
      <c r="OK357">
        <v>6.2470020000000001E-2</v>
      </c>
    </row>
    <row r="358" spans="1:401" x14ac:dyDescent="0.35">
      <c r="A358">
        <v>367</v>
      </c>
      <c r="B358" t="s">
        <v>4</v>
      </c>
      <c r="C358" t="s">
        <v>364</v>
      </c>
      <c r="D358" t="s">
        <v>365</v>
      </c>
      <c r="E358">
        <v>391.66800000000001</v>
      </c>
      <c r="F358">
        <v>0.71025190000000005</v>
      </c>
      <c r="G358">
        <v>24.872990000000001</v>
      </c>
      <c r="H358">
        <v>0</v>
      </c>
      <c r="I358">
        <v>0</v>
      </c>
      <c r="J358">
        <v>0.70707929999999997</v>
      </c>
      <c r="K358">
        <v>24.952179999999998</v>
      </c>
      <c r="L358">
        <v>0</v>
      </c>
      <c r="M358">
        <v>0</v>
      </c>
      <c r="N358">
        <v>0.70372299999999999</v>
      </c>
      <c r="O358">
        <v>25.20993</v>
      </c>
      <c r="P358">
        <v>0</v>
      </c>
      <c r="Q358">
        <v>0</v>
      </c>
      <c r="R358">
        <v>0.70017450000000003</v>
      </c>
      <c r="S358">
        <v>25.291319999999999</v>
      </c>
      <c r="T358">
        <v>0</v>
      </c>
      <c r="U358">
        <v>0</v>
      </c>
      <c r="V358">
        <v>0.69663770000000003</v>
      </c>
      <c r="W358">
        <v>25.119319999999998</v>
      </c>
      <c r="X358">
        <v>0</v>
      </c>
      <c r="Y358">
        <v>0</v>
      </c>
      <c r="Z358">
        <v>0.69289920000000005</v>
      </c>
      <c r="AA358">
        <v>24.87602</v>
      </c>
      <c r="AB358">
        <v>0</v>
      </c>
      <c r="AC358">
        <v>0</v>
      </c>
      <c r="AD358">
        <v>0.68936900000000001</v>
      </c>
      <c r="AE358">
        <v>24.544450000000001</v>
      </c>
      <c r="AF358">
        <v>0</v>
      </c>
      <c r="AG358">
        <v>0</v>
      </c>
      <c r="AH358">
        <v>0.68590240000000002</v>
      </c>
      <c r="AI358">
        <v>24.67567</v>
      </c>
      <c r="AJ358">
        <v>0</v>
      </c>
      <c r="AK358">
        <v>0</v>
      </c>
      <c r="AL358">
        <v>0.68274610000000002</v>
      </c>
      <c r="AM358">
        <v>24.938770000000002</v>
      </c>
      <c r="AN358">
        <v>0</v>
      </c>
      <c r="AO358">
        <v>0</v>
      </c>
      <c r="AP358">
        <v>0.67971040000000005</v>
      </c>
      <c r="AQ358">
        <v>25.406839999999999</v>
      </c>
      <c r="AR358">
        <v>0</v>
      </c>
      <c r="AS358">
        <v>0</v>
      </c>
      <c r="AT358">
        <v>0.6769193</v>
      </c>
      <c r="AU358">
        <v>25.93328</v>
      </c>
      <c r="AV358">
        <v>0</v>
      </c>
      <c r="AW358">
        <v>0</v>
      </c>
      <c r="AX358">
        <v>0.67456890000000003</v>
      </c>
      <c r="AY358">
        <v>26.115919999999999</v>
      </c>
      <c r="AZ358">
        <v>0</v>
      </c>
      <c r="BA358">
        <v>0</v>
      </c>
      <c r="BB358">
        <v>0.67222300000000001</v>
      </c>
      <c r="BC358">
        <v>26.168109999999999</v>
      </c>
      <c r="BD358">
        <v>0</v>
      </c>
      <c r="BE358">
        <v>0</v>
      </c>
      <c r="BF358">
        <v>0.66979310000000003</v>
      </c>
      <c r="BG358">
        <v>26.020990000000001</v>
      </c>
      <c r="BH358">
        <v>0</v>
      </c>
      <c r="BI358">
        <v>0</v>
      </c>
      <c r="BJ358">
        <v>0.66724729999999999</v>
      </c>
      <c r="BK358">
        <v>25.87527</v>
      </c>
      <c r="BL358">
        <v>0</v>
      </c>
      <c r="BM358">
        <v>0</v>
      </c>
      <c r="BN358">
        <v>0.66482059999999998</v>
      </c>
      <c r="BO358">
        <v>26.224119999999999</v>
      </c>
      <c r="BP358">
        <v>0</v>
      </c>
      <c r="BQ358">
        <v>0</v>
      </c>
      <c r="BR358">
        <v>0.66272500000000001</v>
      </c>
      <c r="BS358">
        <v>26.543209999999998</v>
      </c>
      <c r="BT358">
        <v>0</v>
      </c>
      <c r="BU358">
        <v>0</v>
      </c>
      <c r="BV358">
        <v>0.6610144</v>
      </c>
      <c r="BW358">
        <v>27.02655</v>
      </c>
      <c r="BX358">
        <v>5.1083670000000001E-31</v>
      </c>
      <c r="BY358">
        <v>1.0349400000000001E-28</v>
      </c>
      <c r="BZ358">
        <v>0.65948680000000004</v>
      </c>
      <c r="CA358">
        <v>27.41611</v>
      </c>
      <c r="CB358">
        <v>5.6492539999999997E-23</v>
      </c>
      <c r="CC358">
        <v>7.8975319999999998E-21</v>
      </c>
      <c r="CD358">
        <v>0.65808610000000001</v>
      </c>
      <c r="CE358">
        <v>27.508839999999999</v>
      </c>
      <c r="CF358" s="1">
        <v>4.165031E-16</v>
      </c>
      <c r="CG358" s="1">
        <v>5.7159880000000002E-14</v>
      </c>
      <c r="CH358">
        <v>0.65660019999999997</v>
      </c>
      <c r="CI358">
        <v>27.288070000000001</v>
      </c>
      <c r="CJ358" s="1">
        <v>1.9071359999999998E-11</v>
      </c>
      <c r="CK358" s="1">
        <v>2.6907760000000001E-9</v>
      </c>
      <c r="CL358">
        <v>0.65499660000000004</v>
      </c>
      <c r="CM358">
        <v>26.97757</v>
      </c>
      <c r="CN358" s="1">
        <v>2.842323E-8</v>
      </c>
      <c r="CO358" s="1">
        <v>4.0860840000000001E-6</v>
      </c>
      <c r="CP358">
        <v>0.65352180000000004</v>
      </c>
      <c r="CQ358">
        <v>26.724879999999999</v>
      </c>
      <c r="CR358" s="1">
        <v>7.8417809999999997E-6</v>
      </c>
      <c r="CS358" s="1">
        <v>1.1446E-3</v>
      </c>
      <c r="CT358">
        <v>0.65197620000000001</v>
      </c>
      <c r="CU358">
        <v>26.85126</v>
      </c>
      <c r="CV358" s="1">
        <v>6.4902429999999999E-4</v>
      </c>
      <c r="CW358" s="1">
        <v>9.6023810000000001E-2</v>
      </c>
      <c r="CX358">
        <v>0.65034170000000002</v>
      </c>
      <c r="CY358">
        <v>26.637360000000001</v>
      </c>
      <c r="CZ358" s="1">
        <v>2.0999489999999999E-2</v>
      </c>
      <c r="DA358" s="1">
        <v>3.1412580000000001</v>
      </c>
      <c r="DB358">
        <v>0.64900619999999998</v>
      </c>
      <c r="DC358">
        <v>26.944320000000001</v>
      </c>
      <c r="DD358" s="1">
        <v>0.31280340000000001</v>
      </c>
      <c r="DE358" s="1">
        <v>47.314480000000003</v>
      </c>
      <c r="DF358">
        <v>0.64740509999999996</v>
      </c>
      <c r="DG358">
        <v>27.210380000000001</v>
      </c>
      <c r="DH358" s="1">
        <v>2.4266580000000002</v>
      </c>
      <c r="DI358" s="1">
        <v>370.6574</v>
      </c>
      <c r="DJ358">
        <v>0.64555750000000001</v>
      </c>
      <c r="DK358">
        <v>27.256599999999999</v>
      </c>
      <c r="DL358" s="1">
        <v>10.73709</v>
      </c>
      <c r="DM358">
        <v>1655.127</v>
      </c>
      <c r="DN358">
        <v>0.64378159999999995</v>
      </c>
      <c r="DO358">
        <v>27.11505</v>
      </c>
      <c r="DP358" s="1">
        <v>29.313639999999999</v>
      </c>
      <c r="DQ358">
        <v>4552.7650000000003</v>
      </c>
      <c r="DR358">
        <v>0.64153890000000002</v>
      </c>
      <c r="DS358">
        <v>26.887709999999998</v>
      </c>
      <c r="DT358">
        <v>52.546059999999997</v>
      </c>
      <c r="DU358">
        <v>8221.8909999999996</v>
      </c>
      <c r="DV358">
        <v>0.63887050000000001</v>
      </c>
      <c r="DW358">
        <v>26.794560000000001</v>
      </c>
      <c r="DX358">
        <v>65.263109999999998</v>
      </c>
      <c r="DY358">
        <v>10268.93</v>
      </c>
      <c r="DZ358">
        <v>0.63628649999999998</v>
      </c>
      <c r="EA358">
        <v>27.318519999999999</v>
      </c>
      <c r="EB358">
        <v>59.053939999999997</v>
      </c>
      <c r="EC358">
        <v>9337.7780000000002</v>
      </c>
      <c r="ED358">
        <v>0.63296410000000003</v>
      </c>
      <c r="EE358">
        <v>27.880240000000001</v>
      </c>
      <c r="EF358">
        <v>40.40014</v>
      </c>
      <c r="EG358">
        <v>6441.8540000000003</v>
      </c>
      <c r="EH358">
        <v>0.62863840000000004</v>
      </c>
      <c r="EI358">
        <v>28.551159999999999</v>
      </c>
      <c r="EJ358">
        <v>21.702839999999998</v>
      </c>
      <c r="EK358">
        <v>3489.45</v>
      </c>
      <c r="EL358">
        <v>0.62400990000000001</v>
      </c>
      <c r="EM358">
        <v>29.19708</v>
      </c>
      <c r="EN358">
        <v>9.4051799999999997</v>
      </c>
      <c r="EO358">
        <v>1518.4359999999999</v>
      </c>
      <c r="EP358">
        <v>0.61916850000000001</v>
      </c>
      <c r="EQ358">
        <v>29.310379999999999</v>
      </c>
      <c r="ER358">
        <v>3.4635479999999998</v>
      </c>
      <c r="ES358">
        <v>556.01089999999999</v>
      </c>
      <c r="ET358">
        <v>0.61453159999999996</v>
      </c>
      <c r="EU358">
        <v>28.92615</v>
      </c>
      <c r="EV358">
        <v>1.110824</v>
      </c>
      <c r="EW358">
        <v>178.02520000000001</v>
      </c>
      <c r="EX358">
        <v>0.60947220000000002</v>
      </c>
      <c r="EY358">
        <v>28.473020000000002</v>
      </c>
      <c r="EZ358">
        <v>0.33905030000000003</v>
      </c>
      <c r="FA358">
        <v>54.991010000000003</v>
      </c>
      <c r="FB358">
        <v>0.60427209999999998</v>
      </c>
      <c r="FC358">
        <v>27.965330000000002</v>
      </c>
      <c r="FD358">
        <v>0.12583340000000001</v>
      </c>
      <c r="FE358">
        <v>20.752780000000001</v>
      </c>
      <c r="FF358">
        <v>0.5993638</v>
      </c>
      <c r="FG358">
        <v>27.892389999999999</v>
      </c>
      <c r="FH358">
        <v>7.3706049999999995E-2</v>
      </c>
      <c r="FI358">
        <v>12.156890000000001</v>
      </c>
      <c r="FJ358">
        <v>0.59390679999999996</v>
      </c>
      <c r="FK358">
        <v>27.853580000000001</v>
      </c>
      <c r="FL358">
        <v>6.1375489999999998E-2</v>
      </c>
      <c r="FM358">
        <v>10.1656</v>
      </c>
      <c r="FN358">
        <v>0.58863810000000005</v>
      </c>
      <c r="FO358">
        <v>27.744789999999998</v>
      </c>
      <c r="FP358">
        <v>5.7309209999999999E-2</v>
      </c>
      <c r="FQ358">
        <v>9.5440159999999992</v>
      </c>
      <c r="FR358">
        <v>0.58251169999999997</v>
      </c>
      <c r="FS358">
        <v>27.711459999999999</v>
      </c>
      <c r="FT358">
        <v>5.4024589999999997E-2</v>
      </c>
      <c r="FU358">
        <v>9.0629589999999993</v>
      </c>
      <c r="FV358">
        <v>0.57646209999999998</v>
      </c>
      <c r="FW358">
        <v>27.419920000000001</v>
      </c>
      <c r="FX358">
        <v>5.0286200000000003E-2</v>
      </c>
      <c r="FY358">
        <v>8.4990000000000006</v>
      </c>
      <c r="FZ358">
        <v>0.57068960000000002</v>
      </c>
      <c r="GA358">
        <v>27.02355</v>
      </c>
      <c r="GB358">
        <v>4.621857E-2</v>
      </c>
      <c r="GC358">
        <v>7.8688029999999998</v>
      </c>
      <c r="GD358">
        <v>0.56401129999999999</v>
      </c>
      <c r="GE358">
        <v>26.553599999999999</v>
      </c>
      <c r="GF358">
        <v>4.2132219999999998E-2</v>
      </c>
      <c r="GG358">
        <v>7.2338709999999997</v>
      </c>
      <c r="GH358">
        <v>0.55833270000000002</v>
      </c>
      <c r="GI358">
        <v>26.204180000000001</v>
      </c>
      <c r="GJ358" s="1">
        <v>3.8157629999999998E-2</v>
      </c>
      <c r="GK358">
        <v>6.6007759999999998</v>
      </c>
      <c r="GL358">
        <v>0.55141929999999995</v>
      </c>
      <c r="GM358">
        <v>26.555700000000002</v>
      </c>
      <c r="GN358" s="1">
        <v>3.4512019999999997E-2</v>
      </c>
      <c r="GO358">
        <v>6.0267210000000002</v>
      </c>
      <c r="GP358">
        <v>0.54551459999999996</v>
      </c>
      <c r="GQ358">
        <v>27.186039999999998</v>
      </c>
      <c r="GR358" s="1">
        <v>3.1165109999999999E-2</v>
      </c>
      <c r="GS358">
        <v>5.4831390000000004</v>
      </c>
      <c r="GT358">
        <v>0.53953899999999999</v>
      </c>
      <c r="GU358">
        <v>28.078330000000001</v>
      </c>
      <c r="GV358" s="1">
        <v>2.8101109999999999E-2</v>
      </c>
      <c r="GW358">
        <v>4.982577</v>
      </c>
      <c r="GX358">
        <v>0.533196</v>
      </c>
      <c r="GY358">
        <v>28.858219999999999</v>
      </c>
      <c r="GZ358" s="1">
        <v>2.5351289999999999E-2</v>
      </c>
      <c r="HA358">
        <v>4.5353490000000001</v>
      </c>
      <c r="HB358">
        <v>0.52715089999999998</v>
      </c>
      <c r="HC358">
        <v>29.21452</v>
      </c>
      <c r="HD358" s="1">
        <v>2.2877649999999999E-2</v>
      </c>
      <c r="HE358">
        <v>4.1302789999999998</v>
      </c>
      <c r="HF358">
        <v>0.52128430000000003</v>
      </c>
      <c r="HG358">
        <v>28.875640000000001</v>
      </c>
      <c r="HH358" s="1">
        <v>2.066459E-2</v>
      </c>
      <c r="HI358">
        <v>3.7644120000000001</v>
      </c>
      <c r="HJ358">
        <v>0.51556659999999999</v>
      </c>
      <c r="HK358">
        <v>28.387820000000001</v>
      </c>
      <c r="HL358" s="1">
        <v>1.8663840000000001E-2</v>
      </c>
      <c r="HM358">
        <v>3.4311639999999999</v>
      </c>
      <c r="HN358">
        <v>0.51021859999999997</v>
      </c>
      <c r="HO358">
        <v>27.782360000000001</v>
      </c>
      <c r="HP358" s="1">
        <v>1.6866280000000001E-2</v>
      </c>
      <c r="HQ358">
        <v>3.1278869999999999</v>
      </c>
      <c r="HR358">
        <v>0.50509800000000005</v>
      </c>
      <c r="HS358">
        <v>27.51756</v>
      </c>
      <c r="HT358" s="1">
        <v>1.526011E-2</v>
      </c>
      <c r="HU358">
        <v>2.8538809999999999</v>
      </c>
      <c r="HV358">
        <v>0.50013870000000005</v>
      </c>
      <c r="HW358">
        <v>27.611660000000001</v>
      </c>
      <c r="HX358" s="1">
        <v>1.381451E-2</v>
      </c>
      <c r="HY358">
        <v>2.605086</v>
      </c>
      <c r="HZ358">
        <v>0.49596970000000001</v>
      </c>
      <c r="IA358">
        <v>27.681550000000001</v>
      </c>
      <c r="IB358" s="1">
        <v>1.2507549999999999E-2</v>
      </c>
      <c r="IC358">
        <v>2.3757290000000002</v>
      </c>
      <c r="ID358">
        <v>0.4921739</v>
      </c>
      <c r="IE358">
        <v>27.962409999999998</v>
      </c>
      <c r="IF358" s="1">
        <v>1.132615E-2</v>
      </c>
      <c r="IG358">
        <v>2.1658569999999999</v>
      </c>
      <c r="IH358">
        <v>0.48885709999999999</v>
      </c>
      <c r="II358">
        <v>28.064920000000001</v>
      </c>
      <c r="IJ358" s="1">
        <v>1.0252829999999999E-2</v>
      </c>
      <c r="IK358">
        <v>1.9725159999999999</v>
      </c>
      <c r="IL358">
        <v>0.48579060000000002</v>
      </c>
      <c r="IM358">
        <v>27.767320000000002</v>
      </c>
      <c r="IN358" s="1">
        <v>9.2762599999999997E-3</v>
      </c>
      <c r="IO358">
        <v>1.794454</v>
      </c>
      <c r="IP358">
        <v>0.48310979999999998</v>
      </c>
      <c r="IQ358">
        <v>27.458310000000001</v>
      </c>
      <c r="IR358" s="1">
        <v>8.3816359999999996E-3</v>
      </c>
      <c r="IS358">
        <v>1.6292720000000001</v>
      </c>
      <c r="IT358">
        <v>0.48042390000000001</v>
      </c>
      <c r="IU358">
        <v>27.23404</v>
      </c>
      <c r="IV358" s="1">
        <v>7.5577459999999997E-3</v>
      </c>
      <c r="IW358">
        <v>1.4761169999999999</v>
      </c>
      <c r="IX358">
        <v>0.47841810000000001</v>
      </c>
      <c r="IY358">
        <v>27.842169999999999</v>
      </c>
      <c r="IZ358" s="1">
        <v>6.792696E-3</v>
      </c>
      <c r="JA358">
        <v>1.3318509999999999</v>
      </c>
      <c r="JB358">
        <v>0.47632200000000002</v>
      </c>
      <c r="JC358">
        <v>28.578939999999999</v>
      </c>
      <c r="JD358" s="1">
        <v>6.078895E-3</v>
      </c>
      <c r="JE358">
        <v>1.1963410000000001</v>
      </c>
      <c r="JF358">
        <v>0.47455219999999998</v>
      </c>
      <c r="JG358">
        <v>29.328240000000001</v>
      </c>
      <c r="JH358" s="1">
        <v>5.4076289999999997E-3</v>
      </c>
      <c r="JI358">
        <v>1.0676969999999999</v>
      </c>
      <c r="JJ358">
        <v>0.47336590000000001</v>
      </c>
      <c r="JK358">
        <v>29.728750000000002</v>
      </c>
      <c r="JL358" s="1">
        <v>4.7704499999999999E-3</v>
      </c>
      <c r="JM358">
        <v>0.94379950000000001</v>
      </c>
      <c r="JN358">
        <v>0.47205069999999999</v>
      </c>
      <c r="JO358">
        <v>29.90626</v>
      </c>
      <c r="JP358" s="1">
        <v>4.1561269999999999E-3</v>
      </c>
      <c r="JQ358">
        <v>0.82391979999999998</v>
      </c>
      <c r="JR358">
        <v>0.47080680000000003</v>
      </c>
      <c r="JS358">
        <v>29.634029999999999</v>
      </c>
      <c r="JT358" s="1">
        <v>3.5582220000000002E-3</v>
      </c>
      <c r="JU358">
        <v>0.70668520000000001</v>
      </c>
      <c r="JV358">
        <v>0.46937780000000001</v>
      </c>
      <c r="JW358">
        <v>29.309170000000002</v>
      </c>
      <c r="JX358" s="1">
        <v>2.9842430000000001E-3</v>
      </c>
      <c r="JY358">
        <v>0.59389700000000001</v>
      </c>
      <c r="JZ358">
        <v>0.46826889999999999</v>
      </c>
      <c r="KA358">
        <v>28.855789999999999</v>
      </c>
      <c r="KB358" s="1">
        <v>2.4528509999999998E-3</v>
      </c>
      <c r="KC358">
        <v>0.48893340000000002</v>
      </c>
      <c r="KD358">
        <v>0.46726459999999997</v>
      </c>
      <c r="KE358">
        <v>28.965959999999999</v>
      </c>
      <c r="KF358" s="1">
        <v>1.9877850000000002E-3</v>
      </c>
      <c r="KG358">
        <v>0.3969838</v>
      </c>
      <c r="KH358">
        <v>0.46637879999999998</v>
      </c>
      <c r="KI358">
        <v>29.04758</v>
      </c>
      <c r="KJ358" s="1">
        <v>1.6073070000000001E-3</v>
      </c>
      <c r="KK358">
        <v>0.32146970000000002</v>
      </c>
      <c r="KL358">
        <v>0.46555400000000002</v>
      </c>
      <c r="KM358">
        <v>29.267399999999999</v>
      </c>
      <c r="KN358" s="1">
        <v>1.314792E-3</v>
      </c>
      <c r="KO358">
        <v>0.26339620000000002</v>
      </c>
      <c r="KP358">
        <v>0.4648544</v>
      </c>
      <c r="KQ358">
        <v>29.57687</v>
      </c>
      <c r="KR358" s="1">
        <v>1.101021E-3</v>
      </c>
      <c r="KS358">
        <v>0.22085479999999999</v>
      </c>
      <c r="KT358">
        <v>0.46394990000000003</v>
      </c>
      <c r="KU358">
        <v>29.50581</v>
      </c>
      <c r="KV358" s="1">
        <v>9.4822470000000003E-4</v>
      </c>
      <c r="KW358">
        <v>0.19049650000000001</v>
      </c>
      <c r="KX358">
        <v>0.46285229999999999</v>
      </c>
      <c r="KY358">
        <v>29.151299999999999</v>
      </c>
      <c r="KZ358" s="1">
        <v>8.3819950000000004E-4</v>
      </c>
      <c r="LA358">
        <v>0.1686764</v>
      </c>
      <c r="LB358">
        <v>0.46228150000000001</v>
      </c>
      <c r="LC358">
        <v>28.7727</v>
      </c>
      <c r="LD358">
        <v>7.5599130000000001E-4</v>
      </c>
      <c r="LE358">
        <v>0.1522414</v>
      </c>
      <c r="LF358">
        <v>0.46135949999999998</v>
      </c>
      <c r="LG358">
        <v>28.400759999999998</v>
      </c>
      <c r="LH358" s="1">
        <v>6.9131200000000002E-4</v>
      </c>
      <c r="LI358">
        <v>0.139378</v>
      </c>
      <c r="LJ358">
        <v>0.46024579999999998</v>
      </c>
      <c r="LK358">
        <v>28.60023</v>
      </c>
      <c r="LL358" s="1">
        <v>6.3866620000000004E-4</v>
      </c>
      <c r="LM358">
        <v>0.12896949999999999</v>
      </c>
      <c r="LN358">
        <v>0.45954210000000001</v>
      </c>
      <c r="LO358">
        <v>28.864319999999999</v>
      </c>
      <c r="LP358" s="1">
        <v>5.9492490000000002E-4</v>
      </c>
      <c r="LQ358">
        <v>0.1202574</v>
      </c>
      <c r="LR358">
        <v>0.45825549999999998</v>
      </c>
      <c r="LS358">
        <v>29.307210000000001</v>
      </c>
      <c r="LT358" s="1">
        <v>5.5840529999999998E-4</v>
      </c>
      <c r="LU358">
        <v>0.11309130000000001</v>
      </c>
      <c r="LV358">
        <v>0.45719280000000001</v>
      </c>
      <c r="LW358">
        <v>29.701920000000001</v>
      </c>
      <c r="LX358" s="1">
        <v>5.2779070000000001E-4</v>
      </c>
      <c r="LY358">
        <v>0.10705580000000001</v>
      </c>
      <c r="LZ358">
        <v>0.45606720000000001</v>
      </c>
      <c r="MA358">
        <v>29.854970000000002</v>
      </c>
      <c r="MB358" s="1">
        <v>5.0116989999999997E-4</v>
      </c>
      <c r="MC358">
        <v>0.101968</v>
      </c>
      <c r="MD358">
        <v>0.45530769999999998</v>
      </c>
      <c r="ME358">
        <v>29.544280000000001</v>
      </c>
      <c r="MF358" s="1">
        <v>4.773515E-4</v>
      </c>
      <c r="MG358">
        <v>9.758377E-2</v>
      </c>
      <c r="MH358">
        <v>0.45427919999999999</v>
      </c>
      <c r="MI358">
        <v>29.200780000000002</v>
      </c>
      <c r="MJ358" s="1">
        <v>4.5665959999999998E-4</v>
      </c>
      <c r="MK358">
        <v>9.3811179999999994E-2</v>
      </c>
      <c r="ML358">
        <v>0.45321739999999999</v>
      </c>
      <c r="MM358">
        <v>28.791799999999999</v>
      </c>
      <c r="MN358" s="1">
        <v>4.382225E-4</v>
      </c>
      <c r="MO358">
        <v>9.0459499999999998E-2</v>
      </c>
      <c r="MP358">
        <v>0.45190970000000003</v>
      </c>
      <c r="MQ358">
        <v>29.004010000000001</v>
      </c>
      <c r="MR358" s="1">
        <v>4.2113399999999998E-4</v>
      </c>
      <c r="MS358">
        <v>8.7377040000000003E-2</v>
      </c>
      <c r="MT358">
        <v>0.45123819999999998</v>
      </c>
      <c r="MU358">
        <v>28.887650000000001</v>
      </c>
      <c r="MV358" s="1">
        <v>4.0469010000000001E-4</v>
      </c>
      <c r="MW358">
        <v>8.4313089999999993E-2</v>
      </c>
      <c r="MX358">
        <v>0.45036799999999999</v>
      </c>
      <c r="MY358">
        <v>28.520980000000002</v>
      </c>
      <c r="MZ358" s="1">
        <v>3.8862E-4</v>
      </c>
      <c r="NA358">
        <v>8.1305760000000005E-2</v>
      </c>
      <c r="NB358">
        <v>0.4491366</v>
      </c>
      <c r="NC358">
        <v>28.262869999999999</v>
      </c>
      <c r="ND358" s="1">
        <v>3.727111E-4</v>
      </c>
      <c r="NE358">
        <v>7.8334249999999994E-2</v>
      </c>
      <c r="NF358">
        <v>0.44824540000000002</v>
      </c>
      <c r="NG358">
        <v>28.130880000000001</v>
      </c>
      <c r="NH358" s="1">
        <v>3.5673550000000001E-4</v>
      </c>
      <c r="NI358">
        <v>7.5279410000000005E-2</v>
      </c>
      <c r="NJ358">
        <v>0.4472816</v>
      </c>
      <c r="NK358">
        <v>27.849630000000001</v>
      </c>
      <c r="NL358" s="1">
        <v>3.4117750000000002E-4</v>
      </c>
      <c r="NM358">
        <v>7.2282139999999995E-2</v>
      </c>
      <c r="NN358">
        <v>0.44654070000000001</v>
      </c>
      <c r="NO358">
        <v>27.643339999999998</v>
      </c>
      <c r="NP358" s="1">
        <v>3.2591679999999999E-4</v>
      </c>
      <c r="NQ358">
        <v>6.9293919999999995E-2</v>
      </c>
      <c r="NR358">
        <v>0.44549620000000001</v>
      </c>
      <c r="NS358">
        <v>27.402429999999999</v>
      </c>
      <c r="NT358" s="1">
        <v>3.1105420000000002E-4</v>
      </c>
      <c r="NU358">
        <v>6.6388849999999999E-2</v>
      </c>
      <c r="NV358">
        <v>0.4449033</v>
      </c>
      <c r="NW358">
        <v>27.945440000000001</v>
      </c>
      <c r="NX358" s="1">
        <v>2.9660759999999999E-4</v>
      </c>
      <c r="NY358">
        <v>6.3510259999999999E-2</v>
      </c>
      <c r="NZ358">
        <v>0.44399909999999998</v>
      </c>
      <c r="OA358">
        <v>28.646909999999998</v>
      </c>
      <c r="OB358" s="1">
        <v>2.8291600000000003E-4</v>
      </c>
      <c r="OC358">
        <v>6.0791419999999999E-2</v>
      </c>
      <c r="OD358">
        <v>0.44314910000000002</v>
      </c>
      <c r="OE358">
        <v>29.159749999999999</v>
      </c>
      <c r="OF358" s="1">
        <v>2.6986840000000001E-4</v>
      </c>
      <c r="OG358">
        <v>5.8184729999999997E-2</v>
      </c>
      <c r="OH358">
        <v>0.44256800000000002</v>
      </c>
      <c r="OI358">
        <v>29.66179</v>
      </c>
      <c r="OJ358" s="1">
        <v>2.5753149999999998E-4</v>
      </c>
      <c r="OK358">
        <v>5.5677289999999997E-2</v>
      </c>
    </row>
    <row r="359" spans="1:401" x14ac:dyDescent="0.35">
      <c r="A359">
        <v>368</v>
      </c>
      <c r="B359" t="s">
        <v>4</v>
      </c>
      <c r="C359" t="s">
        <v>364</v>
      </c>
      <c r="D359" t="s">
        <v>366</v>
      </c>
      <c r="E359">
        <v>522.78689999999995</v>
      </c>
      <c r="F359">
        <v>1.104746</v>
      </c>
      <c r="G359">
        <v>24.883929999999999</v>
      </c>
      <c r="H359">
        <v>0</v>
      </c>
      <c r="I359">
        <v>0</v>
      </c>
      <c r="J359">
        <v>1.1000939999999999</v>
      </c>
      <c r="K359">
        <v>24.95609</v>
      </c>
      <c r="L359">
        <v>0</v>
      </c>
      <c r="M359">
        <v>0</v>
      </c>
      <c r="N359">
        <v>1.0951679999999999</v>
      </c>
      <c r="O359">
        <v>25.211760000000002</v>
      </c>
      <c r="P359">
        <v>0</v>
      </c>
      <c r="Q359">
        <v>0</v>
      </c>
      <c r="R359">
        <v>1.089947</v>
      </c>
      <c r="S359">
        <v>25.29626</v>
      </c>
      <c r="T359">
        <v>0</v>
      </c>
      <c r="U359">
        <v>0</v>
      </c>
      <c r="V359">
        <v>1.0847629999999999</v>
      </c>
      <c r="W359">
        <v>25.124300000000002</v>
      </c>
      <c r="X359">
        <v>0</v>
      </c>
      <c r="Y359">
        <v>0</v>
      </c>
      <c r="Z359">
        <v>1.0792870000000001</v>
      </c>
      <c r="AA359">
        <v>24.888739999999999</v>
      </c>
      <c r="AB359">
        <v>0</v>
      </c>
      <c r="AC359">
        <v>0</v>
      </c>
      <c r="AD359">
        <v>1.0741849999999999</v>
      </c>
      <c r="AE359">
        <v>24.559180000000001</v>
      </c>
      <c r="AF359">
        <v>0</v>
      </c>
      <c r="AG359">
        <v>0</v>
      </c>
      <c r="AH359">
        <v>1.0691740000000001</v>
      </c>
      <c r="AI359">
        <v>24.686810000000001</v>
      </c>
      <c r="AJ359">
        <v>0</v>
      </c>
      <c r="AK359">
        <v>0</v>
      </c>
      <c r="AL359">
        <v>1.0646169999999999</v>
      </c>
      <c r="AM359">
        <v>24.94754</v>
      </c>
      <c r="AN359">
        <v>0</v>
      </c>
      <c r="AO359">
        <v>0</v>
      </c>
      <c r="AP359">
        <v>1.0602549999999999</v>
      </c>
      <c r="AQ359">
        <v>25.405200000000001</v>
      </c>
      <c r="AR359">
        <v>0</v>
      </c>
      <c r="AS359">
        <v>0</v>
      </c>
      <c r="AT359">
        <v>1.0562499999999999</v>
      </c>
      <c r="AU359">
        <v>25.92906</v>
      </c>
      <c r="AV359">
        <v>0</v>
      </c>
      <c r="AW359">
        <v>0</v>
      </c>
      <c r="AX359">
        <v>1.052945</v>
      </c>
      <c r="AY359">
        <v>26.116209999999999</v>
      </c>
      <c r="AZ359">
        <v>0</v>
      </c>
      <c r="BA359">
        <v>0</v>
      </c>
      <c r="BB359">
        <v>1.0496730000000001</v>
      </c>
      <c r="BC359">
        <v>26.171320000000001</v>
      </c>
      <c r="BD359">
        <v>0</v>
      </c>
      <c r="BE359">
        <v>0</v>
      </c>
      <c r="BF359">
        <v>1.0463009999999999</v>
      </c>
      <c r="BG359">
        <v>26.036549999999998</v>
      </c>
      <c r="BH359">
        <v>0</v>
      </c>
      <c r="BI359">
        <v>0</v>
      </c>
      <c r="BJ359">
        <v>1.042786</v>
      </c>
      <c r="BK359">
        <v>25.887689999999999</v>
      </c>
      <c r="BL359">
        <v>0</v>
      </c>
      <c r="BM359">
        <v>0</v>
      </c>
      <c r="BN359">
        <v>1.0394589999999999</v>
      </c>
      <c r="BO359">
        <v>26.23657</v>
      </c>
      <c r="BP359">
        <v>0</v>
      </c>
      <c r="BQ359">
        <v>0</v>
      </c>
      <c r="BR359">
        <v>1.036629</v>
      </c>
      <c r="BS359">
        <v>26.549869999999999</v>
      </c>
      <c r="BT359">
        <v>0</v>
      </c>
      <c r="BU359">
        <v>0</v>
      </c>
      <c r="BV359">
        <v>1.0342530000000001</v>
      </c>
      <c r="BW359">
        <v>27.029050000000002</v>
      </c>
      <c r="BX359">
        <v>2.2828470000000001E-31</v>
      </c>
      <c r="BY359">
        <v>4.2721270000000001E-29</v>
      </c>
      <c r="BZ359">
        <v>1.032144</v>
      </c>
      <c r="CA359">
        <v>27.416180000000001</v>
      </c>
      <c r="CB359">
        <v>4.3059509999999997E-23</v>
      </c>
      <c r="CC359">
        <v>6.5855799999999998E-21</v>
      </c>
      <c r="CD359">
        <v>1.030213</v>
      </c>
      <c r="CE359">
        <v>27.514140000000001</v>
      </c>
      <c r="CF359" s="1">
        <v>2.688249E-16</v>
      </c>
      <c r="CG359" s="1">
        <v>3.8813430000000002E-14</v>
      </c>
      <c r="CH359">
        <v>1.0281290000000001</v>
      </c>
      <c r="CI359">
        <v>27.297149999999998</v>
      </c>
      <c r="CJ359" s="1">
        <v>1.4610089999999999E-11</v>
      </c>
      <c r="CK359" s="1">
        <v>2.2622850000000001E-9</v>
      </c>
      <c r="CL359">
        <v>1.0258849999999999</v>
      </c>
      <c r="CM359">
        <v>26.995239999999999</v>
      </c>
      <c r="CN359" s="1">
        <v>2.3245729999999998E-8</v>
      </c>
      <c r="CO359" s="1">
        <v>3.7258139999999999E-6</v>
      </c>
      <c r="CP359">
        <v>1.023838</v>
      </c>
      <c r="CQ359">
        <v>26.743120000000001</v>
      </c>
      <c r="CR359" s="1">
        <v>6.7126809999999998E-6</v>
      </c>
      <c r="CS359" s="1">
        <v>1.1040399999999999E-3</v>
      </c>
      <c r="CT359">
        <v>1.0216449999999999</v>
      </c>
      <c r="CU359">
        <v>26.871880000000001</v>
      </c>
      <c r="CV359" s="1">
        <v>5.7595369999999995E-4</v>
      </c>
      <c r="CW359" s="1">
        <v>9.6845970000000003E-2</v>
      </c>
      <c r="CX359">
        <v>1.019366</v>
      </c>
      <c r="CY359">
        <v>26.655249999999999</v>
      </c>
      <c r="CZ359" s="1">
        <v>1.9215309999999999E-2</v>
      </c>
      <c r="DA359" s="1">
        <v>3.2902070000000001</v>
      </c>
      <c r="DB359">
        <v>1.017498</v>
      </c>
      <c r="DC359">
        <v>26.95138</v>
      </c>
      <c r="DD359" s="1">
        <v>0.2941434</v>
      </c>
      <c r="DE359" s="1">
        <v>51.235909999999997</v>
      </c>
      <c r="DF359">
        <v>1.0152840000000001</v>
      </c>
      <c r="DG359">
        <v>27.217300000000002</v>
      </c>
      <c r="DH359" s="1">
        <v>2.3370229999999999</v>
      </c>
      <c r="DI359" s="1">
        <v>413.4171</v>
      </c>
      <c r="DJ359">
        <v>1.012664</v>
      </c>
      <c r="DK359">
        <v>27.264759999999999</v>
      </c>
      <c r="DL359" s="1">
        <v>10.562530000000001</v>
      </c>
      <c r="DM359">
        <v>1895.9639999999999</v>
      </c>
      <c r="DN359">
        <v>1.010165</v>
      </c>
      <c r="DO359">
        <v>27.12565</v>
      </c>
      <c r="DP359" s="1">
        <v>29.386569999999999</v>
      </c>
      <c r="DQ359">
        <v>5341.9129999999996</v>
      </c>
      <c r="DR359">
        <v>1.006964</v>
      </c>
      <c r="DS359">
        <v>26.903880000000001</v>
      </c>
      <c r="DT359">
        <v>53.556510000000003</v>
      </c>
      <c r="DU359">
        <v>9858.4789999999994</v>
      </c>
      <c r="DV359">
        <v>1.0031680000000001</v>
      </c>
      <c r="DW359">
        <v>26.8035</v>
      </c>
      <c r="DX359">
        <v>67.778310000000005</v>
      </c>
      <c r="DY359">
        <v>12594.56</v>
      </c>
      <c r="DZ359">
        <v>0.99946310000000005</v>
      </c>
      <c r="EA359">
        <v>27.325769999999999</v>
      </c>
      <c r="EB359">
        <v>62.003149999999998</v>
      </c>
      <c r="EC359">
        <v>11654.56</v>
      </c>
      <c r="ED359">
        <v>0.9946604</v>
      </c>
      <c r="EE359">
        <v>27.887709999999998</v>
      </c>
      <c r="EF359">
        <v>42.666989999999998</v>
      </c>
      <c r="EG359">
        <v>8132.9440000000004</v>
      </c>
      <c r="EH359">
        <v>0.98837759999999997</v>
      </c>
      <c r="EI359">
        <v>28.550719999999998</v>
      </c>
      <c r="EJ359">
        <v>23.025569999999998</v>
      </c>
      <c r="EK359">
        <v>4450.616</v>
      </c>
      <c r="EL359">
        <v>0.98167939999999998</v>
      </c>
      <c r="EM359">
        <v>29.197669999999999</v>
      </c>
      <c r="EN359">
        <v>10.12063</v>
      </c>
      <c r="EO359">
        <v>1970.4570000000001</v>
      </c>
      <c r="EP359">
        <v>0.97463960000000005</v>
      </c>
      <c r="EQ359">
        <v>29.320709999999998</v>
      </c>
      <c r="ER359">
        <v>3.712059</v>
      </c>
      <c r="ES359">
        <v>729.58579999999995</v>
      </c>
      <c r="ET359">
        <v>0.96776439999999997</v>
      </c>
      <c r="EU359">
        <v>28.94295</v>
      </c>
      <c r="EV359">
        <v>1.1884920000000001</v>
      </c>
      <c r="EW359">
        <v>235.3116</v>
      </c>
      <c r="EX359">
        <v>0.96028919999999995</v>
      </c>
      <c r="EY359">
        <v>28.49821</v>
      </c>
      <c r="EZ359">
        <v>0.36461060000000001</v>
      </c>
      <c r="FA359">
        <v>72.427030000000002</v>
      </c>
      <c r="FB359">
        <v>0.95260100000000003</v>
      </c>
      <c r="FC359">
        <v>27.994319999999998</v>
      </c>
      <c r="FD359">
        <v>0.1339014</v>
      </c>
      <c r="FE359">
        <v>26.488859999999999</v>
      </c>
      <c r="FF359">
        <v>0.94539419999999996</v>
      </c>
      <c r="FG359">
        <v>27.91459</v>
      </c>
      <c r="FH359">
        <v>7.7927629999999998E-2</v>
      </c>
      <c r="FI359">
        <v>15.081849999999999</v>
      </c>
      <c r="FJ359">
        <v>0.93743180000000004</v>
      </c>
      <c r="FK359">
        <v>27.879829999999998</v>
      </c>
      <c r="FL359">
        <v>6.4792000000000002E-2</v>
      </c>
      <c r="FM359">
        <v>12.423719999999999</v>
      </c>
      <c r="FN359">
        <v>0.92977430000000005</v>
      </c>
      <c r="FO359">
        <v>27.75676</v>
      </c>
      <c r="FP359">
        <v>6.0503370000000001E-2</v>
      </c>
      <c r="FQ359">
        <v>11.606350000000001</v>
      </c>
      <c r="FR359">
        <v>0.9208788</v>
      </c>
      <c r="FS359">
        <v>27.726109999999998</v>
      </c>
      <c r="FT359">
        <v>5.7066289999999999E-2</v>
      </c>
      <c r="FU359">
        <v>10.992749999999999</v>
      </c>
      <c r="FV359">
        <v>0.91210930000000001</v>
      </c>
      <c r="FW359">
        <v>27.4375</v>
      </c>
      <c r="FX359">
        <v>5.315607E-2</v>
      </c>
      <c r="FY359">
        <v>10.28622</v>
      </c>
      <c r="FZ359">
        <v>0.9035974</v>
      </c>
      <c r="GA359">
        <v>27.046620000000001</v>
      </c>
      <c r="GB359">
        <v>4.8896870000000002E-2</v>
      </c>
      <c r="GC359">
        <v>9.5017040000000001</v>
      </c>
      <c r="GD359">
        <v>0.8937214</v>
      </c>
      <c r="GE359">
        <v>26.579039999999999</v>
      </c>
      <c r="GF359">
        <v>4.4592279999999998E-2</v>
      </c>
      <c r="GG359">
        <v>8.7100019999999994</v>
      </c>
      <c r="GH359">
        <v>0.88544100000000003</v>
      </c>
      <c r="GI359">
        <v>26.221</v>
      </c>
      <c r="GJ359" s="1">
        <v>4.0439219999999998E-2</v>
      </c>
      <c r="GK359">
        <v>7.9226340000000004</v>
      </c>
      <c r="GL359">
        <v>0.87517449999999997</v>
      </c>
      <c r="GM359">
        <v>26.560639999999999</v>
      </c>
      <c r="GN359" s="1">
        <v>3.6602959999999997E-2</v>
      </c>
      <c r="GO359">
        <v>7.211309</v>
      </c>
      <c r="GP359">
        <v>0.86656520000000004</v>
      </c>
      <c r="GQ359">
        <v>27.17895</v>
      </c>
      <c r="GR359" s="1">
        <v>3.3074609999999997E-2</v>
      </c>
      <c r="GS359">
        <v>6.5390689999999996</v>
      </c>
      <c r="GT359">
        <v>0.85775159999999995</v>
      </c>
      <c r="GU359">
        <v>28.055759999999999</v>
      </c>
      <c r="GV359" s="1">
        <v>2.983829E-2</v>
      </c>
      <c r="GW359">
        <v>5.921843</v>
      </c>
      <c r="GX359">
        <v>0.84829829999999995</v>
      </c>
      <c r="GY359">
        <v>28.830559999999998</v>
      </c>
      <c r="GZ359" s="1">
        <v>2.6931989999999999E-2</v>
      </c>
      <c r="HA359">
        <v>5.3737579999999996</v>
      </c>
      <c r="HB359">
        <v>0.83915320000000004</v>
      </c>
      <c r="HC359">
        <v>29.215170000000001</v>
      </c>
      <c r="HD359" s="1">
        <v>2.4320430000000001E-2</v>
      </c>
      <c r="HE359">
        <v>4.8807869999999998</v>
      </c>
      <c r="HF359">
        <v>0.83017370000000001</v>
      </c>
      <c r="HG359">
        <v>28.886099999999999</v>
      </c>
      <c r="HH359" s="1">
        <v>2.1979309999999998E-2</v>
      </c>
      <c r="HI359">
        <v>4.4375239999999998</v>
      </c>
      <c r="HJ359">
        <v>0.82136200000000004</v>
      </c>
      <c r="HK359">
        <v>28.408539999999999</v>
      </c>
      <c r="HL359" s="1">
        <v>1.986011E-2</v>
      </c>
      <c r="HM359">
        <v>4.0352620000000003</v>
      </c>
      <c r="HN359">
        <v>0.81319680000000005</v>
      </c>
      <c r="HO359">
        <v>27.812819999999999</v>
      </c>
      <c r="HP359">
        <v>1.7953239999999999E-2</v>
      </c>
      <c r="HQ359">
        <v>3.6699809999999999</v>
      </c>
      <c r="HR359">
        <v>0.80538469999999995</v>
      </c>
      <c r="HS359">
        <v>27.543050000000001</v>
      </c>
      <c r="HT359" s="1">
        <v>1.6246090000000001E-2</v>
      </c>
      <c r="HU359">
        <v>3.340497</v>
      </c>
      <c r="HV359">
        <v>0.79784250000000001</v>
      </c>
      <c r="HW359">
        <v>27.63185</v>
      </c>
      <c r="HX359" s="1">
        <v>1.4707390000000001E-2</v>
      </c>
      <c r="HY359">
        <v>3.0426669999999998</v>
      </c>
      <c r="HZ359">
        <v>0.79147940000000006</v>
      </c>
      <c r="IA359">
        <v>27.694330000000001</v>
      </c>
      <c r="IB359" s="1">
        <v>1.331806E-2</v>
      </c>
      <c r="IC359">
        <v>2.7693970000000001</v>
      </c>
      <c r="ID359">
        <v>0.78571159999999995</v>
      </c>
      <c r="IE359">
        <v>27.957730000000002</v>
      </c>
      <c r="IF359" s="1">
        <v>1.206103E-2</v>
      </c>
      <c r="IG359">
        <v>2.5201479999999998</v>
      </c>
      <c r="IH359">
        <v>0.78065949999999995</v>
      </c>
      <c r="II359">
        <v>28.07095</v>
      </c>
      <c r="IJ359" s="1">
        <v>1.091875E-2</v>
      </c>
      <c r="IK359">
        <v>2.2916240000000001</v>
      </c>
      <c r="IL359">
        <v>0.77597819999999995</v>
      </c>
      <c r="IM359">
        <v>27.773779999999999</v>
      </c>
      <c r="IN359" s="1">
        <v>9.8778619999999994E-3</v>
      </c>
      <c r="IO359">
        <v>2.081871</v>
      </c>
      <c r="IP359">
        <v>0.77193040000000002</v>
      </c>
      <c r="IQ359">
        <v>27.467780000000001</v>
      </c>
      <c r="IR359" s="1">
        <v>8.9246540000000006E-3</v>
      </c>
      <c r="IS359">
        <v>1.8878779999999999</v>
      </c>
      <c r="IT359">
        <v>0.76786010000000005</v>
      </c>
      <c r="IU359">
        <v>27.24493</v>
      </c>
      <c r="IV359" s="1">
        <v>8.0449379999999997E-3</v>
      </c>
      <c r="IW359">
        <v>1.708259</v>
      </c>
      <c r="IX359">
        <v>0.76480910000000002</v>
      </c>
      <c r="IY359">
        <v>27.847529999999999</v>
      </c>
      <c r="IZ359" s="1">
        <v>7.2302709999999999E-3</v>
      </c>
      <c r="JA359">
        <v>1.5401020000000001</v>
      </c>
      <c r="JB359">
        <v>0.76163820000000004</v>
      </c>
      <c r="JC359">
        <v>28.586939999999998</v>
      </c>
      <c r="JD359" s="1">
        <v>6.4688460000000003E-3</v>
      </c>
      <c r="JE359">
        <v>1.382198</v>
      </c>
      <c r="JF359">
        <v>0.75895619999999997</v>
      </c>
      <c r="JG359">
        <v>29.32807</v>
      </c>
      <c r="JH359" s="1">
        <v>5.75335E-3</v>
      </c>
      <c r="JI359">
        <v>1.2329079999999999</v>
      </c>
      <c r="JJ359">
        <v>0.75716609999999995</v>
      </c>
      <c r="JK359">
        <v>29.726839999999999</v>
      </c>
      <c r="JL359" s="1">
        <v>5.0739790000000002E-3</v>
      </c>
      <c r="JM359">
        <v>1.089769</v>
      </c>
      <c r="JN359">
        <v>0.75515569999999999</v>
      </c>
      <c r="JO359">
        <v>29.903300000000002</v>
      </c>
      <c r="JP359" s="1">
        <v>4.4183579999999998E-3</v>
      </c>
      <c r="JQ359">
        <v>0.95153670000000001</v>
      </c>
      <c r="JR359">
        <v>0.75320520000000002</v>
      </c>
      <c r="JS359">
        <v>29.637139999999999</v>
      </c>
      <c r="JT359" s="1">
        <v>3.7804750000000002E-3</v>
      </c>
      <c r="JU359">
        <v>0.81661649999999997</v>
      </c>
      <c r="JV359">
        <v>0.75095140000000005</v>
      </c>
      <c r="JW359">
        <v>29.320609999999999</v>
      </c>
      <c r="JX359" s="1">
        <v>3.168241E-3</v>
      </c>
      <c r="JY359">
        <v>0.68671789999999999</v>
      </c>
      <c r="JZ359">
        <v>0.74924080000000004</v>
      </c>
      <c r="KA359">
        <v>28.878810000000001</v>
      </c>
      <c r="KB359" s="1">
        <v>2.602661E-3</v>
      </c>
      <c r="KC359">
        <v>0.56562109999999999</v>
      </c>
      <c r="KD359">
        <v>0.74766169999999998</v>
      </c>
      <c r="KE359">
        <v>28.988990000000001</v>
      </c>
      <c r="KF359" s="1">
        <v>2.1089149999999998E-3</v>
      </c>
      <c r="KG359">
        <v>0.45924789999999999</v>
      </c>
      <c r="KH359">
        <v>0.74627540000000003</v>
      </c>
      <c r="KI359">
        <v>29.074480000000001</v>
      </c>
      <c r="KJ359" s="1">
        <v>1.7050489999999999E-3</v>
      </c>
      <c r="KK359">
        <v>0.37161110000000003</v>
      </c>
      <c r="KL359">
        <v>0.74499349999999998</v>
      </c>
      <c r="KM359">
        <v>29.2866</v>
      </c>
      <c r="KN359" s="1">
        <v>1.3947860000000001E-3</v>
      </c>
      <c r="KO359">
        <v>0.30397380000000002</v>
      </c>
      <c r="KP359">
        <v>0.74389680000000002</v>
      </c>
      <c r="KQ359">
        <v>29.582840000000001</v>
      </c>
      <c r="KR359" s="1">
        <v>1.1680569999999999E-3</v>
      </c>
      <c r="KS359">
        <v>0.25433929999999999</v>
      </c>
      <c r="KT359">
        <v>0.7424693</v>
      </c>
      <c r="KU359">
        <v>29.52112</v>
      </c>
      <c r="KV359" s="1">
        <v>1.0057200000000001E-3</v>
      </c>
      <c r="KW359">
        <v>0.2188495</v>
      </c>
      <c r="KX359">
        <v>0.74082369999999997</v>
      </c>
      <c r="KY359">
        <v>29.159479999999999</v>
      </c>
      <c r="KZ359" s="1">
        <v>8.8872840000000001E-4</v>
      </c>
      <c r="LA359">
        <v>0.19335859999999999</v>
      </c>
      <c r="LB359">
        <v>0.73985210000000001</v>
      </c>
      <c r="LC359">
        <v>28.790099999999999</v>
      </c>
      <c r="LD359" s="1">
        <v>8.0122220000000005E-4</v>
      </c>
      <c r="LE359">
        <v>0.17426169999999999</v>
      </c>
      <c r="LF359">
        <v>0.73845110000000003</v>
      </c>
      <c r="LG359">
        <v>28.418869999999998</v>
      </c>
      <c r="LH359" s="1">
        <v>7.3230129999999997E-4</v>
      </c>
      <c r="LI359">
        <v>0.15932969999999999</v>
      </c>
      <c r="LJ359">
        <v>0.73670480000000005</v>
      </c>
      <c r="LK359">
        <v>28.617450000000002</v>
      </c>
      <c r="LL359" s="1">
        <v>6.7613410000000004E-4</v>
      </c>
      <c r="LM359">
        <v>0.14725759999999999</v>
      </c>
      <c r="LN359">
        <v>0.73558539999999994</v>
      </c>
      <c r="LO359">
        <v>28.884969999999999</v>
      </c>
      <c r="LP359" s="1">
        <v>6.2957819999999996E-4</v>
      </c>
      <c r="LQ359">
        <v>0.13717460000000001</v>
      </c>
      <c r="LR359">
        <v>0.73362019999999994</v>
      </c>
      <c r="LS359">
        <v>29.313500000000001</v>
      </c>
      <c r="LT359" s="1">
        <v>5.9058570000000005E-4</v>
      </c>
      <c r="LU359">
        <v>0.12885070000000001</v>
      </c>
      <c r="LV359">
        <v>0.7319582</v>
      </c>
      <c r="LW359">
        <v>29.69905</v>
      </c>
      <c r="LX359" s="1">
        <v>5.5791089999999998E-4</v>
      </c>
      <c r="LY359">
        <v>0.1218434</v>
      </c>
      <c r="LZ359">
        <v>0.73022739999999997</v>
      </c>
      <c r="MA359">
        <v>29.8565</v>
      </c>
      <c r="MB359" s="1">
        <v>5.2949010000000001E-4</v>
      </c>
      <c r="MC359">
        <v>0.1159314</v>
      </c>
      <c r="MD359">
        <v>0.72901050000000001</v>
      </c>
      <c r="ME359">
        <v>29.549050000000001</v>
      </c>
      <c r="MF359" s="1">
        <v>5.0417349999999997E-4</v>
      </c>
      <c r="MG359">
        <v>0.1108551</v>
      </c>
      <c r="MH359">
        <v>0.72738899999999995</v>
      </c>
      <c r="MI359">
        <v>29.212289999999999</v>
      </c>
      <c r="MJ359" s="1">
        <v>4.820534E-4</v>
      </c>
      <c r="MK359">
        <v>0.10646419999999999</v>
      </c>
      <c r="ML359">
        <v>0.72575129999999999</v>
      </c>
      <c r="MM359">
        <v>28.811240000000002</v>
      </c>
      <c r="MN359" s="1">
        <v>4.6237649999999997E-4</v>
      </c>
      <c r="MO359">
        <v>0.1025736</v>
      </c>
      <c r="MP359">
        <v>0.72374939999999999</v>
      </c>
      <c r="MQ359">
        <v>29.018319999999999</v>
      </c>
      <c r="MR359" s="1">
        <v>4.4409640000000003E-4</v>
      </c>
      <c r="MS359">
        <v>9.8993170000000005E-2</v>
      </c>
      <c r="MT359">
        <v>0.72265179999999996</v>
      </c>
      <c r="MU359">
        <v>28.932040000000001</v>
      </c>
      <c r="MV359" s="1">
        <v>4.2666269999999998E-4</v>
      </c>
      <c r="MW359">
        <v>9.5475519999999994E-2</v>
      </c>
      <c r="MX359">
        <v>0.72127110000000005</v>
      </c>
      <c r="MY359">
        <v>28.550850000000001</v>
      </c>
      <c r="MZ359" s="1">
        <v>4.095913E-4</v>
      </c>
      <c r="NA359">
        <v>9.2022839999999995E-2</v>
      </c>
      <c r="NB359">
        <v>0.71940249999999994</v>
      </c>
      <c r="NC359">
        <v>28.277229999999999</v>
      </c>
      <c r="ND359" s="1">
        <v>3.9261150000000002E-4</v>
      </c>
      <c r="NE359">
        <v>8.8602360000000005E-2</v>
      </c>
      <c r="NF359">
        <v>0.71802120000000003</v>
      </c>
      <c r="NG359">
        <v>28.149460000000001</v>
      </c>
      <c r="NH359" s="1">
        <v>3.7566349999999999E-4</v>
      </c>
      <c r="NI359">
        <v>8.5097770000000003E-2</v>
      </c>
      <c r="NJ359">
        <v>0.71652930000000004</v>
      </c>
      <c r="NK359">
        <v>27.861619999999998</v>
      </c>
      <c r="NL359" s="1">
        <v>3.5911029999999999E-4</v>
      </c>
      <c r="NM359">
        <v>8.1665080000000001E-2</v>
      </c>
      <c r="NN359">
        <v>0.7153891</v>
      </c>
      <c r="NO359">
        <v>27.65175</v>
      </c>
      <c r="NP359" s="1">
        <v>3.4295419999999998E-4</v>
      </c>
      <c r="NQ359">
        <v>7.8250449999999999E-2</v>
      </c>
      <c r="NR359">
        <v>0.71377829999999998</v>
      </c>
      <c r="NS359">
        <v>27.415279999999999</v>
      </c>
      <c r="NT359" s="1">
        <v>3.2713860000000003E-4</v>
      </c>
      <c r="NU359">
        <v>7.4916659999999996E-2</v>
      </c>
      <c r="NV359">
        <v>0.71282599999999996</v>
      </c>
      <c r="NW359">
        <v>27.948260000000001</v>
      </c>
      <c r="NX359" s="1">
        <v>3.1190280000000003E-4</v>
      </c>
      <c r="NY359">
        <v>7.1642800000000006E-2</v>
      </c>
      <c r="NZ359">
        <v>0.71142059999999996</v>
      </c>
      <c r="OA359">
        <v>28.654209999999999</v>
      </c>
      <c r="OB359" s="1">
        <v>2.9739000000000002E-4</v>
      </c>
      <c r="OC359">
        <v>6.8534719999999993E-2</v>
      </c>
      <c r="OD359">
        <v>0.71010130000000005</v>
      </c>
      <c r="OE359">
        <v>29.163830000000001</v>
      </c>
      <c r="OF359" s="1">
        <v>2.8355980000000002E-4</v>
      </c>
      <c r="OG359">
        <v>6.5554219999999996E-2</v>
      </c>
      <c r="OH359">
        <v>0.70918190000000003</v>
      </c>
      <c r="OI359">
        <v>29.652819999999998</v>
      </c>
      <c r="OJ359" s="1">
        <v>2.7049250000000001E-4</v>
      </c>
      <c r="OK359">
        <v>6.2699790000000005E-2</v>
      </c>
    </row>
    <row r="360" spans="1:401" x14ac:dyDescent="0.35">
      <c r="A360">
        <v>369</v>
      </c>
      <c r="B360" t="s">
        <v>4</v>
      </c>
      <c r="C360" t="s">
        <v>364</v>
      </c>
      <c r="D360" t="s">
        <v>367</v>
      </c>
      <c r="E360">
        <v>751.49959999999999</v>
      </c>
      <c r="F360">
        <v>0.77747730000000004</v>
      </c>
      <c r="G360">
        <v>24.911999999999999</v>
      </c>
      <c r="H360">
        <v>0</v>
      </c>
      <c r="I360">
        <v>0</v>
      </c>
      <c r="J360">
        <v>0.77482830000000003</v>
      </c>
      <c r="K360">
        <v>24.968830000000001</v>
      </c>
      <c r="L360">
        <v>0</v>
      </c>
      <c r="M360">
        <v>0</v>
      </c>
      <c r="N360">
        <v>0.77203690000000003</v>
      </c>
      <c r="O360">
        <v>25.217590000000001</v>
      </c>
      <c r="P360">
        <v>0</v>
      </c>
      <c r="Q360">
        <v>0</v>
      </c>
      <c r="R360">
        <v>0.76904919999999999</v>
      </c>
      <c r="S360">
        <v>25.30405</v>
      </c>
      <c r="T360">
        <v>0</v>
      </c>
      <c r="U360">
        <v>0</v>
      </c>
      <c r="V360">
        <v>0.76613679999999995</v>
      </c>
      <c r="W360">
        <v>25.13223</v>
      </c>
      <c r="X360">
        <v>0</v>
      </c>
      <c r="Y360">
        <v>0</v>
      </c>
      <c r="Z360">
        <v>0.76302800000000004</v>
      </c>
      <c r="AA360">
        <v>24.91272</v>
      </c>
      <c r="AB360">
        <v>0</v>
      </c>
      <c r="AC360">
        <v>0</v>
      </c>
      <c r="AD360">
        <v>0.76020270000000001</v>
      </c>
      <c r="AE360">
        <v>24.590599999999998</v>
      </c>
      <c r="AF360">
        <v>0</v>
      </c>
      <c r="AG360">
        <v>0</v>
      </c>
      <c r="AH360">
        <v>0.75742659999999995</v>
      </c>
      <c r="AI360">
        <v>24.713840000000001</v>
      </c>
      <c r="AJ360">
        <v>0</v>
      </c>
      <c r="AK360">
        <v>0</v>
      </c>
      <c r="AL360">
        <v>0.7549574</v>
      </c>
      <c r="AM360">
        <v>24.972460000000002</v>
      </c>
      <c r="AN360">
        <v>0</v>
      </c>
      <c r="AO360">
        <v>0</v>
      </c>
      <c r="AP360">
        <v>0.7525657</v>
      </c>
      <c r="AQ360">
        <v>25.41039</v>
      </c>
      <c r="AR360">
        <v>0</v>
      </c>
      <c r="AS360">
        <v>0</v>
      </c>
      <c r="AT360">
        <v>0.7504033</v>
      </c>
      <c r="AU360">
        <v>25.926549999999999</v>
      </c>
      <c r="AV360">
        <v>0</v>
      </c>
      <c r="AW360">
        <v>0</v>
      </c>
      <c r="AX360">
        <v>0.74870610000000004</v>
      </c>
      <c r="AY360">
        <v>26.11722</v>
      </c>
      <c r="AZ360">
        <v>0</v>
      </c>
      <c r="BA360">
        <v>0</v>
      </c>
      <c r="BB360">
        <v>0.74706320000000004</v>
      </c>
      <c r="BC360">
        <v>26.174289999999999</v>
      </c>
      <c r="BD360">
        <v>0</v>
      </c>
      <c r="BE360">
        <v>0</v>
      </c>
      <c r="BF360">
        <v>0.74543369999999998</v>
      </c>
      <c r="BG360">
        <v>26.060459999999999</v>
      </c>
      <c r="BH360">
        <v>0</v>
      </c>
      <c r="BI360">
        <v>0</v>
      </c>
      <c r="BJ360">
        <v>0.74374010000000002</v>
      </c>
      <c r="BK360">
        <v>25.915880000000001</v>
      </c>
      <c r="BL360">
        <v>0</v>
      </c>
      <c r="BM360">
        <v>0</v>
      </c>
      <c r="BN360">
        <v>0.74220090000000005</v>
      </c>
      <c r="BO360">
        <v>26.265509999999999</v>
      </c>
      <c r="BP360">
        <v>0</v>
      </c>
      <c r="BQ360">
        <v>0</v>
      </c>
      <c r="BR360">
        <v>0.74098589999999998</v>
      </c>
      <c r="BS360">
        <v>26.57281</v>
      </c>
      <c r="BT360">
        <v>0</v>
      </c>
      <c r="BU360">
        <v>0</v>
      </c>
      <c r="BV360">
        <v>0.7401257</v>
      </c>
      <c r="BW360">
        <v>27.038679999999999</v>
      </c>
      <c r="BX360">
        <v>5.2533689999999999E-32</v>
      </c>
      <c r="BY360">
        <v>1.829317E-29</v>
      </c>
      <c r="BZ360">
        <v>0.73941109999999999</v>
      </c>
      <c r="CA360">
        <v>27.420190000000002</v>
      </c>
      <c r="CB360">
        <v>2.6932509999999999E-23</v>
      </c>
      <c r="CC360">
        <v>6.4580550000000001E-21</v>
      </c>
      <c r="CD360">
        <v>0.73876050000000004</v>
      </c>
      <c r="CE360">
        <v>27.52159</v>
      </c>
      <c r="CF360" s="1">
        <v>1.288613E-16</v>
      </c>
      <c r="CG360" s="1">
        <v>2.862674E-14</v>
      </c>
      <c r="CH360">
        <v>0.73801430000000001</v>
      </c>
      <c r="CI360">
        <v>27.312380000000001</v>
      </c>
      <c r="CJ360" s="1">
        <v>9.3354369999999995E-12</v>
      </c>
      <c r="CK360" s="1">
        <v>2.3007690000000002E-9</v>
      </c>
      <c r="CL360">
        <v>0.73714080000000004</v>
      </c>
      <c r="CM360">
        <v>27.027840000000001</v>
      </c>
      <c r="CN360" s="1">
        <v>1.642222E-8</v>
      </c>
      <c r="CO360" s="1">
        <v>4.284782E-6</v>
      </c>
      <c r="CP360">
        <v>0.73637989999999998</v>
      </c>
      <c r="CQ360">
        <v>26.782800000000002</v>
      </c>
      <c r="CR360" s="1">
        <v>5.0747020000000004E-6</v>
      </c>
      <c r="CS360" s="1">
        <v>1.3831710000000001E-3</v>
      </c>
      <c r="CT360">
        <v>0.73552830000000002</v>
      </c>
      <c r="CU360">
        <v>26.91104</v>
      </c>
      <c r="CV360" s="1">
        <v>4.5911960000000001E-4</v>
      </c>
      <c r="CW360" s="1">
        <v>0.12995860000000001</v>
      </c>
      <c r="CX360">
        <v>0.73460309999999995</v>
      </c>
      <c r="CY360">
        <v>26.69154</v>
      </c>
      <c r="CZ360" s="1">
        <v>1.6014130000000001E-2</v>
      </c>
      <c r="DA360" s="1">
        <v>4.6820810000000002</v>
      </c>
      <c r="DB360">
        <v>0.73396819999999996</v>
      </c>
      <c r="DC360">
        <v>26.968219999999999</v>
      </c>
      <c r="DD360" s="1">
        <v>0.2548319</v>
      </c>
      <c r="DE360" s="1">
        <v>76.798659999999998</v>
      </c>
      <c r="DF360">
        <v>0.73308490000000004</v>
      </c>
      <c r="DG360">
        <v>27.233529999999998</v>
      </c>
      <c r="DH360" s="1">
        <v>2.095348</v>
      </c>
      <c r="DI360" s="1">
        <v>649.13729999999998</v>
      </c>
      <c r="DJ360">
        <v>0.73192520000000005</v>
      </c>
      <c r="DK360">
        <v>27.277450000000002</v>
      </c>
      <c r="DL360" s="1">
        <v>9.7671559999999999</v>
      </c>
      <c r="DM360">
        <v>3104.9549999999999</v>
      </c>
      <c r="DN360">
        <v>0.73091209999999995</v>
      </c>
      <c r="DO360">
        <v>27.142399999999999</v>
      </c>
      <c r="DP360" s="1">
        <v>27.940290000000001</v>
      </c>
      <c r="DQ360">
        <v>9087.3389999999999</v>
      </c>
      <c r="DR360">
        <v>0.72944719999999996</v>
      </c>
      <c r="DS360">
        <v>26.932040000000001</v>
      </c>
      <c r="DT360">
        <v>52.22081</v>
      </c>
      <c r="DU360">
        <v>17358.919999999998</v>
      </c>
      <c r="DV360">
        <v>0.72764890000000004</v>
      </c>
      <c r="DW360">
        <v>26.82572</v>
      </c>
      <c r="DX360">
        <v>67.517380000000003</v>
      </c>
      <c r="DY360">
        <v>22877.01</v>
      </c>
      <c r="DZ360">
        <v>0.72592310000000004</v>
      </c>
      <c r="EA360">
        <v>27.345210000000002</v>
      </c>
      <c r="EB360">
        <v>63.099769999999999</v>
      </c>
      <c r="EC360">
        <v>21788.35</v>
      </c>
      <c r="ED360">
        <v>0.7235528</v>
      </c>
      <c r="EE360">
        <v>27.908860000000001</v>
      </c>
      <c r="EF360">
        <v>44.307519999999997</v>
      </c>
      <c r="EG360">
        <v>15581.22</v>
      </c>
      <c r="EH360">
        <v>0.72035009999999999</v>
      </c>
      <c r="EI360">
        <v>28.556460000000001</v>
      </c>
      <c r="EJ360">
        <v>24.356590000000001</v>
      </c>
      <c r="EK360">
        <v>8714.2039999999997</v>
      </c>
      <c r="EL360">
        <v>0.71697379999999999</v>
      </c>
      <c r="EM360">
        <v>29.20101</v>
      </c>
      <c r="EN360">
        <v>10.85261</v>
      </c>
      <c r="EO360">
        <v>3938.029</v>
      </c>
      <c r="EP360">
        <v>0.71351189999999998</v>
      </c>
      <c r="EQ360">
        <v>29.33577</v>
      </c>
      <c r="ER360">
        <v>4.0324749999999998</v>
      </c>
      <c r="ES360">
        <v>1482.213</v>
      </c>
      <c r="ET360">
        <v>0.71033389999999996</v>
      </c>
      <c r="EU360">
        <v>28.97054</v>
      </c>
      <c r="EV360">
        <v>1.3033330000000001</v>
      </c>
      <c r="EW360">
        <v>483.42989999999998</v>
      </c>
      <c r="EX360">
        <v>0.70685200000000004</v>
      </c>
      <c r="EY360">
        <v>28.542300000000001</v>
      </c>
      <c r="EZ360">
        <v>0.39965899999999999</v>
      </c>
      <c r="FA360">
        <v>148.3212</v>
      </c>
      <c r="FB360">
        <v>0.70330110000000001</v>
      </c>
      <c r="FC360">
        <v>28.04935</v>
      </c>
      <c r="FD360">
        <v>0.14370269999999999</v>
      </c>
      <c r="FE360">
        <v>52.372570000000003</v>
      </c>
      <c r="FF360">
        <v>0.7001039</v>
      </c>
      <c r="FG360">
        <v>27.959489999999999</v>
      </c>
      <c r="FH360">
        <v>8.0319459999999995E-2</v>
      </c>
      <c r="FI360">
        <v>28.23743</v>
      </c>
      <c r="FJ360">
        <v>0.69652409999999998</v>
      </c>
      <c r="FK360">
        <v>27.92671</v>
      </c>
      <c r="FL360">
        <v>6.5424430000000006E-2</v>
      </c>
      <c r="FM360">
        <v>22.56334</v>
      </c>
      <c r="FN360">
        <v>0.69333529999999999</v>
      </c>
      <c r="FO360">
        <v>27.784749999999999</v>
      </c>
      <c r="FP360">
        <v>6.084875E-2</v>
      </c>
      <c r="FQ360">
        <v>20.886510000000001</v>
      </c>
      <c r="FR360">
        <v>0.68945900000000004</v>
      </c>
      <c r="FS360">
        <v>27.749230000000001</v>
      </c>
      <c r="FT360">
        <v>5.7406989999999998E-2</v>
      </c>
      <c r="FU360">
        <v>19.70965</v>
      </c>
      <c r="FV360">
        <v>0.68573249999999997</v>
      </c>
      <c r="FW360">
        <v>27.464950000000002</v>
      </c>
      <c r="FX360">
        <v>5.3533650000000002E-2</v>
      </c>
      <c r="FY360">
        <v>18.393799999999999</v>
      </c>
      <c r="FZ360">
        <v>0.68235520000000005</v>
      </c>
      <c r="GA360">
        <v>27.082100000000001</v>
      </c>
      <c r="GB360">
        <v>4.9297880000000002E-2</v>
      </c>
      <c r="GC360">
        <v>16.940940000000001</v>
      </c>
      <c r="GD360">
        <v>0.67820570000000002</v>
      </c>
      <c r="GE360">
        <v>26.620229999999999</v>
      </c>
      <c r="GF360">
        <v>4.4982179999999997E-2</v>
      </c>
      <c r="GG360">
        <v>15.4663</v>
      </c>
      <c r="GH360">
        <v>0.67512779999999994</v>
      </c>
      <c r="GI360">
        <v>26.25788</v>
      </c>
      <c r="GJ360" s="1">
        <v>4.0792740000000001E-2</v>
      </c>
      <c r="GK360">
        <v>14.00553</v>
      </c>
      <c r="GL360">
        <v>0.67077240000000005</v>
      </c>
      <c r="GM360">
        <v>26.57713</v>
      </c>
      <c r="GN360" s="1">
        <v>3.6942139999999998E-2</v>
      </c>
      <c r="GO360">
        <v>12.68956</v>
      </c>
      <c r="GP360">
        <v>0.66770399999999996</v>
      </c>
      <c r="GQ360">
        <v>27.18637</v>
      </c>
      <c r="GR360" s="1">
        <v>3.3391110000000002E-2</v>
      </c>
      <c r="GS360">
        <v>11.44979</v>
      </c>
      <c r="GT360">
        <v>0.66422000000000003</v>
      </c>
      <c r="GU360">
        <v>28.044599999999999</v>
      </c>
      <c r="GV360" s="1">
        <v>3.0121129999999999E-2</v>
      </c>
      <c r="GW360">
        <v>10.313510000000001</v>
      </c>
      <c r="GX360">
        <v>0.65990360000000003</v>
      </c>
      <c r="GY360">
        <v>28.81024</v>
      </c>
      <c r="GZ360" s="1">
        <v>2.7185399999999998E-2</v>
      </c>
      <c r="HA360">
        <v>9.313231</v>
      </c>
      <c r="HB360">
        <v>0.65545850000000005</v>
      </c>
      <c r="HC360">
        <v>29.20796</v>
      </c>
      <c r="HD360" s="1">
        <v>2.4549519999999998E-2</v>
      </c>
      <c r="HE360">
        <v>8.4231060000000006</v>
      </c>
      <c r="HF360">
        <v>0.65103659999999997</v>
      </c>
      <c r="HG360">
        <v>28.89669</v>
      </c>
      <c r="HH360" s="1">
        <v>2.218796E-2</v>
      </c>
      <c r="HI360">
        <v>7.6272200000000003</v>
      </c>
      <c r="HJ360">
        <v>0.64659940000000005</v>
      </c>
      <c r="HK360">
        <v>28.435559999999999</v>
      </c>
      <c r="HL360" s="1">
        <v>2.005034E-2</v>
      </c>
      <c r="HM360">
        <v>6.9085000000000001</v>
      </c>
      <c r="HN360">
        <v>0.64262280000000005</v>
      </c>
      <c r="HO360">
        <v>27.862179999999999</v>
      </c>
      <c r="HP360" s="1">
        <v>1.8126659999999999E-2</v>
      </c>
      <c r="HQ360">
        <v>6.2582069999999996</v>
      </c>
      <c r="HR360">
        <v>0.63880269999999995</v>
      </c>
      <c r="HS360">
        <v>27.59592</v>
      </c>
      <c r="HT360" s="1">
        <v>1.6401590000000001E-2</v>
      </c>
      <c r="HU360">
        <v>5.6738229999999996</v>
      </c>
      <c r="HV360">
        <v>0.63503359999999998</v>
      </c>
      <c r="HW360">
        <v>27.674140000000001</v>
      </c>
      <c r="HX360">
        <v>1.48491E-2</v>
      </c>
      <c r="HY360">
        <v>5.1489799999999999</v>
      </c>
      <c r="HZ360">
        <v>0.63196839999999999</v>
      </c>
      <c r="IA360">
        <v>27.725249999999999</v>
      </c>
      <c r="IB360" s="1">
        <v>1.344772E-2</v>
      </c>
      <c r="IC360">
        <v>4.6712040000000004</v>
      </c>
      <c r="ID360">
        <v>0.62921470000000002</v>
      </c>
      <c r="IE360">
        <v>27.96246</v>
      </c>
      <c r="IF360" s="1">
        <v>1.217938E-2</v>
      </c>
      <c r="IG360">
        <v>4.2373349999999999</v>
      </c>
      <c r="IH360">
        <v>0.62678990000000001</v>
      </c>
      <c r="II360">
        <v>28.069939999999999</v>
      </c>
      <c r="IJ360" s="1">
        <v>1.1027550000000001E-2</v>
      </c>
      <c r="IK360">
        <v>3.842285</v>
      </c>
      <c r="IL360">
        <v>0.62453219999999998</v>
      </c>
      <c r="IM360">
        <v>27.774509999999999</v>
      </c>
      <c r="IN360" s="1">
        <v>9.9783100000000007E-3</v>
      </c>
      <c r="IO360">
        <v>3.4817399999999998</v>
      </c>
      <c r="IP360">
        <v>0.62264960000000003</v>
      </c>
      <c r="IQ360">
        <v>27.475680000000001</v>
      </c>
      <c r="IR360" s="1">
        <v>9.0176289999999992E-3</v>
      </c>
      <c r="IS360">
        <v>3.1506880000000002</v>
      </c>
      <c r="IT360">
        <v>0.620699</v>
      </c>
      <c r="IU360">
        <v>27.270060000000001</v>
      </c>
      <c r="IV360" s="1">
        <v>8.1301540000000005E-3</v>
      </c>
      <c r="IW360">
        <v>2.8449629999999999</v>
      </c>
      <c r="IX360">
        <v>0.61936380000000002</v>
      </c>
      <c r="IY360">
        <v>27.871210000000001</v>
      </c>
      <c r="IZ360" s="1">
        <v>7.3112100000000003E-3</v>
      </c>
      <c r="JA360">
        <v>2.5612279999999998</v>
      </c>
      <c r="JB360">
        <v>0.61788080000000001</v>
      </c>
      <c r="JC360">
        <v>28.618259999999999</v>
      </c>
      <c r="JD360" s="1">
        <v>6.5437480000000003E-3</v>
      </c>
      <c r="JE360">
        <v>2.295328</v>
      </c>
      <c r="JF360">
        <v>0.61665360000000002</v>
      </c>
      <c r="JG360">
        <v>29.34178</v>
      </c>
      <c r="JH360" s="1">
        <v>5.8238830000000002E-3</v>
      </c>
      <c r="JI360">
        <v>2.0454110000000001</v>
      </c>
      <c r="JJ360">
        <v>0.6160004</v>
      </c>
      <c r="JK360">
        <v>29.73105</v>
      </c>
      <c r="JL360" s="1">
        <v>5.1422719999999998E-3</v>
      </c>
      <c r="JM360">
        <v>1.8075490000000001</v>
      </c>
      <c r="JN360">
        <v>0.61512909999999998</v>
      </c>
      <c r="JO360">
        <v>29.892969999999998</v>
      </c>
      <c r="JP360" s="1">
        <v>4.4845010000000001E-3</v>
      </c>
      <c r="JQ360">
        <v>1.5785750000000001</v>
      </c>
      <c r="JR360">
        <v>0.61424179999999995</v>
      </c>
      <c r="JS360">
        <v>29.632860000000001</v>
      </c>
      <c r="JT360" s="1">
        <v>3.8445179999999999E-3</v>
      </c>
      <c r="JU360">
        <v>1.3557250000000001</v>
      </c>
      <c r="JV360">
        <v>0.61311360000000004</v>
      </c>
      <c r="JW360">
        <v>29.328880000000002</v>
      </c>
      <c r="JX360" s="1">
        <v>3.2284179999999998E-3</v>
      </c>
      <c r="JY360">
        <v>1.141078</v>
      </c>
      <c r="JZ360">
        <v>0.61239600000000005</v>
      </c>
      <c r="KA360">
        <v>28.919129999999999</v>
      </c>
      <c r="KB360" s="1">
        <v>2.6568379999999999E-3</v>
      </c>
      <c r="KC360">
        <v>0.94055330000000004</v>
      </c>
      <c r="KD360">
        <v>0.61180369999999995</v>
      </c>
      <c r="KE360">
        <v>29.033639999999998</v>
      </c>
      <c r="KF360" s="1">
        <v>2.1550240000000002E-3</v>
      </c>
      <c r="KG360">
        <v>0.76357750000000002</v>
      </c>
      <c r="KH360">
        <v>0.61133499999999996</v>
      </c>
      <c r="KI360">
        <v>29.132819999999999</v>
      </c>
      <c r="KJ360" s="1">
        <v>1.7420249999999999E-3</v>
      </c>
      <c r="KK360">
        <v>0.61707299999999998</v>
      </c>
      <c r="KL360">
        <v>0.61092480000000005</v>
      </c>
      <c r="KM360">
        <v>29.329540000000001</v>
      </c>
      <c r="KN360" s="1">
        <v>1.422722E-3</v>
      </c>
      <c r="KO360">
        <v>0.50338579999999999</v>
      </c>
      <c r="KP360">
        <v>0.61060680000000001</v>
      </c>
      <c r="KQ360">
        <v>29.600269999999998</v>
      </c>
      <c r="KR360" s="1">
        <v>1.1885369999999999E-3</v>
      </c>
      <c r="KS360">
        <v>0.41968250000000001</v>
      </c>
      <c r="KT360">
        <v>0.61003430000000003</v>
      </c>
      <c r="KU360">
        <v>29.538979999999999</v>
      </c>
      <c r="KV360" s="1">
        <v>1.02041E-3</v>
      </c>
      <c r="KW360">
        <v>0.35968230000000001</v>
      </c>
      <c r="KX360">
        <v>0.60932830000000004</v>
      </c>
      <c r="KY360">
        <v>29.167380000000001</v>
      </c>
      <c r="KZ360" s="1">
        <v>8.9950900000000005E-4</v>
      </c>
      <c r="LA360">
        <v>0.31663400000000003</v>
      </c>
      <c r="LB360">
        <v>0.60903039999999997</v>
      </c>
      <c r="LC360">
        <v>28.808579999999999</v>
      </c>
      <c r="LD360" s="1">
        <v>8.0965089999999996E-4</v>
      </c>
      <c r="LE360">
        <v>0.28462549999999998</v>
      </c>
      <c r="LF360">
        <v>0.60842569999999996</v>
      </c>
      <c r="LG360">
        <v>28.453389999999999</v>
      </c>
      <c r="LH360" s="1">
        <v>7.3911140000000001E-4</v>
      </c>
      <c r="LI360">
        <v>0.25964910000000002</v>
      </c>
      <c r="LJ360">
        <v>0.60757490000000003</v>
      </c>
      <c r="LK360">
        <v>28.65354</v>
      </c>
      <c r="LL360" s="1">
        <v>6.8175799999999997E-4</v>
      </c>
      <c r="LM360">
        <v>0.2394857</v>
      </c>
      <c r="LN360">
        <v>0.60719559999999995</v>
      </c>
      <c r="LO360">
        <v>28.931069999999998</v>
      </c>
      <c r="LP360" s="1">
        <v>6.3435339999999996E-4</v>
      </c>
      <c r="LQ360">
        <v>0.2227113</v>
      </c>
      <c r="LR360">
        <v>0.60628029999999999</v>
      </c>
      <c r="LS360">
        <v>29.33718</v>
      </c>
      <c r="LT360" s="1">
        <v>5.9461129999999998E-4</v>
      </c>
      <c r="LU360">
        <v>0.20877519999999999</v>
      </c>
      <c r="LV360">
        <v>0.60558469999999998</v>
      </c>
      <c r="LW360">
        <v>29.706199999999999</v>
      </c>
      <c r="LX360" s="1">
        <v>5.6133750000000003E-4</v>
      </c>
      <c r="LY360">
        <v>0.19704840000000001</v>
      </c>
      <c r="LZ360">
        <v>0.60483629999999999</v>
      </c>
      <c r="MA360">
        <v>29.854579999999999</v>
      </c>
      <c r="MB360" s="1">
        <v>5.3243229999999999E-4</v>
      </c>
      <c r="MC360">
        <v>0.18714629999999999</v>
      </c>
      <c r="MD360">
        <v>0.60446860000000002</v>
      </c>
      <c r="ME360">
        <v>29.548400000000001</v>
      </c>
      <c r="MF360" s="1">
        <v>5.0680189999999996E-4</v>
      </c>
      <c r="MG360">
        <v>0.178678</v>
      </c>
      <c r="MH360">
        <v>0.60384179999999998</v>
      </c>
      <c r="MI360">
        <v>29.22053</v>
      </c>
      <c r="MJ360" s="1">
        <v>4.8433960000000001E-4</v>
      </c>
      <c r="MK360">
        <v>0.1713093</v>
      </c>
      <c r="ML360">
        <v>0.60319080000000003</v>
      </c>
      <c r="MM360">
        <v>28.841429999999999</v>
      </c>
      <c r="MN360" s="1">
        <v>4.6446129999999999E-4</v>
      </c>
      <c r="MO360">
        <v>0.1648009</v>
      </c>
      <c r="MP360">
        <v>0.60228550000000003</v>
      </c>
      <c r="MQ360">
        <v>29.051829999999999</v>
      </c>
      <c r="MR360" s="1">
        <v>4.460124E-4</v>
      </c>
      <c r="MS360">
        <v>0.15880849999999999</v>
      </c>
      <c r="MT360">
        <v>0.60197250000000002</v>
      </c>
      <c r="MU360">
        <v>28.99241</v>
      </c>
      <c r="MV360" s="1">
        <v>4.2856550000000001E-4</v>
      </c>
      <c r="MW360">
        <v>0.15301400000000001</v>
      </c>
      <c r="MX360">
        <v>0.60149319999999995</v>
      </c>
      <c r="MY360">
        <v>28.594709999999999</v>
      </c>
      <c r="MZ360" s="1">
        <v>4.114945E-4</v>
      </c>
      <c r="NA360">
        <v>0.14732390000000001</v>
      </c>
      <c r="NB360">
        <v>0.60065900000000005</v>
      </c>
      <c r="NC360">
        <v>28.306180000000001</v>
      </c>
      <c r="ND360" s="1">
        <v>3.9447860000000001E-4</v>
      </c>
      <c r="NE360">
        <v>0.14167460000000001</v>
      </c>
      <c r="NF360">
        <v>0.60016740000000002</v>
      </c>
      <c r="NG360">
        <v>28.173690000000001</v>
      </c>
      <c r="NH360" s="1">
        <v>3.7749039999999999E-4</v>
      </c>
      <c r="NI360">
        <v>0.1359329</v>
      </c>
      <c r="NJ360">
        <v>0.59956960000000004</v>
      </c>
      <c r="NK360">
        <v>27.87556</v>
      </c>
      <c r="NL360" s="1">
        <v>3.6090390000000002E-4</v>
      </c>
      <c r="NM360">
        <v>0.1303057</v>
      </c>
      <c r="NN360">
        <v>0.59925899999999999</v>
      </c>
      <c r="NO360">
        <v>27.657440000000001</v>
      </c>
      <c r="NP360" s="1">
        <v>3.4473350000000002E-4</v>
      </c>
      <c r="NQ360">
        <v>0.1247286</v>
      </c>
      <c r="NR360">
        <v>0.5985897</v>
      </c>
      <c r="NS360">
        <v>27.43845</v>
      </c>
      <c r="NT360" s="1">
        <v>3.2881449999999998E-4</v>
      </c>
      <c r="NU360">
        <v>0.11926680000000001</v>
      </c>
      <c r="NV360">
        <v>0.59835110000000002</v>
      </c>
      <c r="NW360">
        <v>27.967320000000001</v>
      </c>
      <c r="NX360" s="1">
        <v>3.1359410000000003E-4</v>
      </c>
      <c r="NY360">
        <v>0.1139632</v>
      </c>
      <c r="NZ360">
        <v>0.59779320000000002</v>
      </c>
      <c r="OA360">
        <v>28.679169999999999</v>
      </c>
      <c r="OB360" s="1">
        <v>2.9899940000000002E-4</v>
      </c>
      <c r="OC360">
        <v>0.1088914</v>
      </c>
      <c r="OD360">
        <v>0.59728890000000001</v>
      </c>
      <c r="OE360">
        <v>29.18158</v>
      </c>
      <c r="OF360" s="1">
        <v>2.8507229999999998E-4</v>
      </c>
      <c r="OG360">
        <v>0.10403320000000001</v>
      </c>
      <c r="OH360">
        <v>0.5969951</v>
      </c>
      <c r="OI360">
        <v>29.657039999999999</v>
      </c>
      <c r="OJ360" s="1">
        <v>2.7193790000000002E-4</v>
      </c>
      <c r="OK360">
        <v>9.9401690000000001E-2</v>
      </c>
    </row>
    <row r="361" spans="1:401" x14ac:dyDescent="0.35">
      <c r="A361">
        <v>370</v>
      </c>
      <c r="B361" t="s">
        <v>4</v>
      </c>
      <c r="C361" t="s">
        <v>364</v>
      </c>
      <c r="D361" t="s">
        <v>368</v>
      </c>
      <c r="E361">
        <v>672.14800000000002</v>
      </c>
      <c r="F361">
        <v>0.6266872</v>
      </c>
      <c r="G361">
        <v>24.947009999999999</v>
      </c>
      <c r="H361">
        <v>0</v>
      </c>
      <c r="I361">
        <v>0</v>
      </c>
      <c r="J361">
        <v>0.62504610000000005</v>
      </c>
      <c r="K361">
        <v>24.987439999999999</v>
      </c>
      <c r="L361">
        <v>0</v>
      </c>
      <c r="M361">
        <v>0</v>
      </c>
      <c r="N361">
        <v>0.62329990000000002</v>
      </c>
      <c r="O361">
        <v>25.22655</v>
      </c>
      <c r="P361">
        <v>0</v>
      </c>
      <c r="Q361">
        <v>0</v>
      </c>
      <c r="R361">
        <v>0.62143269999999995</v>
      </c>
      <c r="S361">
        <v>25.310569999999998</v>
      </c>
      <c r="T361">
        <v>0</v>
      </c>
      <c r="U361">
        <v>0</v>
      </c>
      <c r="V361">
        <v>0.61965890000000001</v>
      </c>
      <c r="W361">
        <v>25.138860000000001</v>
      </c>
      <c r="X361">
        <v>0</v>
      </c>
      <c r="Y361">
        <v>0</v>
      </c>
      <c r="Z361">
        <v>0.61775080000000004</v>
      </c>
      <c r="AA361">
        <v>24.935580000000002</v>
      </c>
      <c r="AB361">
        <v>0</v>
      </c>
      <c r="AC361">
        <v>0</v>
      </c>
      <c r="AD361">
        <v>0.61606780000000005</v>
      </c>
      <c r="AE361">
        <v>24.62416</v>
      </c>
      <c r="AF361">
        <v>0</v>
      </c>
      <c r="AG361">
        <v>0</v>
      </c>
      <c r="AH361">
        <v>0.61442790000000003</v>
      </c>
      <c r="AI361">
        <v>24.745570000000001</v>
      </c>
      <c r="AJ361">
        <v>0</v>
      </c>
      <c r="AK361">
        <v>0</v>
      </c>
      <c r="AL361">
        <v>0.61301430000000001</v>
      </c>
      <c r="AM361">
        <v>25.004270000000002</v>
      </c>
      <c r="AN361">
        <v>0</v>
      </c>
      <c r="AO361">
        <v>0</v>
      </c>
      <c r="AP361">
        <v>0.61164660000000004</v>
      </c>
      <c r="AQ361">
        <v>25.42229</v>
      </c>
      <c r="AR361">
        <v>0</v>
      </c>
      <c r="AS361">
        <v>0</v>
      </c>
      <c r="AT361">
        <v>0.61043899999999995</v>
      </c>
      <c r="AU361">
        <v>25.927810000000001</v>
      </c>
      <c r="AV361">
        <v>0</v>
      </c>
      <c r="AW361">
        <v>0</v>
      </c>
      <c r="AX361">
        <v>0.60961089999999996</v>
      </c>
      <c r="AY361">
        <v>26.11852</v>
      </c>
      <c r="AZ361">
        <v>0</v>
      </c>
      <c r="BA361">
        <v>0</v>
      </c>
      <c r="BB361">
        <v>0.60884939999999999</v>
      </c>
      <c r="BC361">
        <v>26.176549999999999</v>
      </c>
      <c r="BD361">
        <v>0</v>
      </c>
      <c r="BE361">
        <v>0</v>
      </c>
      <c r="BF361">
        <v>0.60815160000000001</v>
      </c>
      <c r="BG361">
        <v>26.083349999999999</v>
      </c>
      <c r="BH361">
        <v>0</v>
      </c>
      <c r="BI361">
        <v>0</v>
      </c>
      <c r="BJ361">
        <v>0.60744489999999995</v>
      </c>
      <c r="BK361">
        <v>25.948879999999999</v>
      </c>
      <c r="BL361">
        <v>0</v>
      </c>
      <c r="BM361">
        <v>0</v>
      </c>
      <c r="BN361">
        <v>0.60686119999999999</v>
      </c>
      <c r="BO361">
        <v>26.299399999999999</v>
      </c>
      <c r="BP361">
        <v>0</v>
      </c>
      <c r="BQ361">
        <v>0</v>
      </c>
      <c r="BR361">
        <v>0.60653650000000003</v>
      </c>
      <c r="BS361">
        <v>26.602830000000001</v>
      </c>
      <c r="BT361">
        <v>0</v>
      </c>
      <c r="BU361">
        <v>0</v>
      </c>
      <c r="BV361">
        <v>0.60646849999999997</v>
      </c>
      <c r="BW361">
        <v>27.051939999999998</v>
      </c>
      <c r="BX361">
        <v>9.9423460000000005E-33</v>
      </c>
      <c r="BY361">
        <v>3.19268E-30</v>
      </c>
      <c r="BZ361">
        <v>0.60645720000000003</v>
      </c>
      <c r="CA361">
        <v>27.426939999999998</v>
      </c>
      <c r="CB361">
        <v>1.170226E-23</v>
      </c>
      <c r="CC361">
        <v>2.8802830000000001E-21</v>
      </c>
      <c r="CD361">
        <v>0.60648369999999996</v>
      </c>
      <c r="CE361">
        <v>27.526990000000001</v>
      </c>
      <c r="CF361" s="1">
        <v>3.653537E-17</v>
      </c>
      <c r="CG361" s="1">
        <v>8.9785590000000007E-15</v>
      </c>
      <c r="CH361">
        <v>0.60642499999999999</v>
      </c>
      <c r="CI361">
        <v>27.325330000000001</v>
      </c>
      <c r="CJ361" s="1">
        <v>4.3562280000000004E-12</v>
      </c>
      <c r="CK361" s="1">
        <v>1.099251E-9</v>
      </c>
      <c r="CL361">
        <v>0.60628380000000004</v>
      </c>
      <c r="CM361">
        <v>27.059090000000001</v>
      </c>
      <c r="CN361" s="1">
        <v>9.0470409999999997E-9</v>
      </c>
      <c r="CO361" s="1">
        <v>2.3658479999999999E-6</v>
      </c>
      <c r="CP361">
        <v>0.60617940000000003</v>
      </c>
      <c r="CQ361">
        <v>26.825369999999999</v>
      </c>
      <c r="CR361" s="1">
        <v>3.1260589999999999E-6</v>
      </c>
      <c r="CS361" s="1">
        <v>8.4126719999999999E-4</v>
      </c>
      <c r="CT361">
        <v>0.60604849999999999</v>
      </c>
      <c r="CU361">
        <v>26.950189999999999</v>
      </c>
      <c r="CV361" s="1">
        <v>3.0898090000000002E-4</v>
      </c>
      <c r="CW361" s="1">
        <v>8.5304359999999996E-2</v>
      </c>
      <c r="CX361">
        <v>0.605846</v>
      </c>
      <c r="CY361">
        <v>26.730830000000001</v>
      </c>
      <c r="CZ361" s="1">
        <v>1.1615530000000001E-2</v>
      </c>
      <c r="DA361" s="1">
        <v>3.2768290000000002</v>
      </c>
      <c r="DB361">
        <v>0.6058595</v>
      </c>
      <c r="DC361">
        <v>26.988430000000001</v>
      </c>
      <c r="DD361" s="1">
        <v>0.19740530000000001</v>
      </c>
      <c r="DE361" s="1">
        <v>56.843339999999998</v>
      </c>
      <c r="DF361">
        <v>0.60570170000000001</v>
      </c>
      <c r="DG361">
        <v>27.253019999999999</v>
      </c>
      <c r="DH361" s="1">
        <v>1.721149</v>
      </c>
      <c r="DI361" s="1">
        <v>504.86799999999999</v>
      </c>
      <c r="DJ361">
        <v>0.605321</v>
      </c>
      <c r="DK361">
        <v>27.289010000000001</v>
      </c>
      <c r="DL361" s="1">
        <v>8.4591539999999998</v>
      </c>
      <c r="DM361">
        <v>2524.6080000000002</v>
      </c>
      <c r="DN361">
        <v>0.60510549999999996</v>
      </c>
      <c r="DO361">
        <v>27.157620000000001</v>
      </c>
      <c r="DP361" s="1">
        <v>25.384609999999999</v>
      </c>
      <c r="DQ361">
        <v>7689.1120000000001</v>
      </c>
      <c r="DR361">
        <v>0.60457530000000004</v>
      </c>
      <c r="DS361">
        <v>26.959040000000002</v>
      </c>
      <c r="DT361" s="1">
        <v>49.550530000000002</v>
      </c>
      <c r="DU361">
        <v>15224.62</v>
      </c>
      <c r="DV361">
        <v>0.60389219999999999</v>
      </c>
      <c r="DW361">
        <v>26.851900000000001</v>
      </c>
      <c r="DX361">
        <v>66.550269999999998</v>
      </c>
      <c r="DY361">
        <v>20712.34</v>
      </c>
      <c r="DZ361">
        <v>0.60325969999999995</v>
      </c>
      <c r="EA361">
        <v>27.367809999999999</v>
      </c>
      <c r="EB361">
        <v>64.519090000000006</v>
      </c>
      <c r="EC361">
        <v>20318.13</v>
      </c>
      <c r="ED361">
        <v>0.6022149</v>
      </c>
      <c r="EE361">
        <v>27.933990000000001</v>
      </c>
      <c r="EF361">
        <v>46.82497</v>
      </c>
      <c r="EG361">
        <v>14911.96</v>
      </c>
      <c r="EH361">
        <v>0.60068489999999997</v>
      </c>
      <c r="EI361">
        <v>28.566659999999999</v>
      </c>
      <c r="EJ361">
        <v>26.51793</v>
      </c>
      <c r="EK361">
        <v>8533.8680000000004</v>
      </c>
      <c r="EL361">
        <v>0.59911669999999995</v>
      </c>
      <c r="EM361">
        <v>29.206050000000001</v>
      </c>
      <c r="EN361">
        <v>12.118040000000001</v>
      </c>
      <c r="EO361">
        <v>3937.2060000000001</v>
      </c>
      <c r="EP361">
        <v>0.59760440000000004</v>
      </c>
      <c r="EQ361">
        <v>29.348579999999998</v>
      </c>
      <c r="ER361">
        <v>4.6029949999999999</v>
      </c>
      <c r="ES361">
        <v>1507.787</v>
      </c>
      <c r="ET361">
        <v>0.59635499999999997</v>
      </c>
      <c r="EU361">
        <v>28.996189999999999</v>
      </c>
      <c r="EV361">
        <v>1.512078</v>
      </c>
      <c r="EW361">
        <v>498.07409999999999</v>
      </c>
      <c r="EX361">
        <v>0.59500920000000002</v>
      </c>
      <c r="EY361">
        <v>28.584720000000001</v>
      </c>
      <c r="EZ361">
        <v>0.4638641</v>
      </c>
      <c r="FA361">
        <v>152.88589999999999</v>
      </c>
      <c r="FB361">
        <v>0.59365889999999999</v>
      </c>
      <c r="FC361">
        <v>28.1052</v>
      </c>
      <c r="FD361">
        <v>0.16115409999999999</v>
      </c>
      <c r="FE361">
        <v>52.489939999999997</v>
      </c>
      <c r="FF361">
        <v>0.59261949999999997</v>
      </c>
      <c r="FG361">
        <v>28.00628</v>
      </c>
      <c r="FH361">
        <v>8.4443279999999996E-2</v>
      </c>
      <c r="FI361">
        <v>26.86834</v>
      </c>
      <c r="FJ361">
        <v>0.59153549999999999</v>
      </c>
      <c r="FK361">
        <v>27.97383</v>
      </c>
      <c r="FL361">
        <v>6.6381159999999995E-2</v>
      </c>
      <c r="FM361">
        <v>20.814810000000001</v>
      </c>
      <c r="FN361">
        <v>0.59094519999999995</v>
      </c>
      <c r="FO361">
        <v>27.817170000000001</v>
      </c>
      <c r="FP361">
        <v>6.1264300000000001E-2</v>
      </c>
      <c r="FQ361">
        <v>19.115960000000001</v>
      </c>
      <c r="FR361">
        <v>0.59005110000000005</v>
      </c>
      <c r="FS361">
        <v>27.77158</v>
      </c>
      <c r="FT361">
        <v>5.7812700000000002E-2</v>
      </c>
      <c r="FU361">
        <v>18.01709</v>
      </c>
      <c r="FV361">
        <v>0.58931880000000003</v>
      </c>
      <c r="FW361">
        <v>27.492319999999999</v>
      </c>
      <c r="FX361">
        <v>5.4004820000000002E-2</v>
      </c>
      <c r="FY361">
        <v>16.81615</v>
      </c>
      <c r="FZ361">
        <v>0.58893030000000002</v>
      </c>
      <c r="GA361">
        <v>27.115069999999999</v>
      </c>
      <c r="GB361">
        <v>4.9809180000000002E-2</v>
      </c>
      <c r="GC361">
        <v>15.487299999999999</v>
      </c>
      <c r="GD361">
        <v>0.58824509999999997</v>
      </c>
      <c r="GE361">
        <v>26.660430000000002</v>
      </c>
      <c r="GF361">
        <v>4.5489500000000002E-2</v>
      </c>
      <c r="GG361">
        <v>14.127789999999999</v>
      </c>
      <c r="GH361">
        <v>0.58841310000000002</v>
      </c>
      <c r="GI361">
        <v>26.300409999999999</v>
      </c>
      <c r="GJ361" s="1">
        <v>4.126846E-2</v>
      </c>
      <c r="GK361">
        <v>12.78032</v>
      </c>
      <c r="GL361">
        <v>0.58765920000000005</v>
      </c>
      <c r="GM361">
        <v>26.598050000000001</v>
      </c>
      <c r="GN361" s="1">
        <v>3.738764E-2</v>
      </c>
      <c r="GO361">
        <v>11.56368</v>
      </c>
      <c r="GP361">
        <v>0.58826350000000005</v>
      </c>
      <c r="GQ361">
        <v>27.199000000000002</v>
      </c>
      <c r="GR361" s="1">
        <v>3.3808409999999997E-2</v>
      </c>
      <c r="GS361">
        <v>10.41926</v>
      </c>
      <c r="GT361">
        <v>0.58854770000000001</v>
      </c>
      <c r="GU361">
        <v>28.038959999999999</v>
      </c>
      <c r="GV361">
        <v>3.0491399999999998E-2</v>
      </c>
      <c r="GW361">
        <v>9.3670679999999997</v>
      </c>
      <c r="GX361">
        <v>0.58775599999999995</v>
      </c>
      <c r="GY361">
        <v>28.793939999999999</v>
      </c>
      <c r="GZ361" s="1">
        <v>2.751323E-2</v>
      </c>
      <c r="HA361">
        <v>8.4428570000000001</v>
      </c>
      <c r="HB361">
        <v>0.58643380000000001</v>
      </c>
      <c r="HC361">
        <v>29.197099999999999</v>
      </c>
      <c r="HD361" s="1">
        <v>2.484287E-2</v>
      </c>
      <c r="HE361">
        <v>7.624428</v>
      </c>
      <c r="HF361">
        <v>0.58504100000000003</v>
      </c>
      <c r="HG361">
        <v>28.905460000000001</v>
      </c>
      <c r="HH361" s="1">
        <v>2.2453230000000001E-2</v>
      </c>
      <c r="HI361">
        <v>6.8941410000000003</v>
      </c>
      <c r="HJ361">
        <v>0.58357409999999998</v>
      </c>
      <c r="HK361">
        <v>28.45946</v>
      </c>
      <c r="HL361" s="1">
        <v>2.0290010000000001E-2</v>
      </c>
      <c r="HM361">
        <v>6.2358250000000002</v>
      </c>
      <c r="HN361">
        <v>0.58253849999999996</v>
      </c>
      <c r="HO361">
        <v>27.911020000000001</v>
      </c>
      <c r="HP361" s="1">
        <v>1.8343249999999998E-2</v>
      </c>
      <c r="HQ361">
        <v>5.6408509999999996</v>
      </c>
      <c r="HR361">
        <v>0.58151960000000003</v>
      </c>
      <c r="HS361">
        <v>27.653469999999999</v>
      </c>
      <c r="HT361" s="1">
        <v>1.6595100000000002E-2</v>
      </c>
      <c r="HU361">
        <v>5.1066859999999998</v>
      </c>
      <c r="HV361">
        <v>0.58047219999999999</v>
      </c>
      <c r="HW361">
        <v>27.72222</v>
      </c>
      <c r="HX361" s="1">
        <v>1.502443E-2</v>
      </c>
      <c r="HY361">
        <v>4.6280929999999998</v>
      </c>
      <c r="HZ361">
        <v>0.57979060000000004</v>
      </c>
      <c r="IA361">
        <v>27.762630000000001</v>
      </c>
      <c r="IB361" s="1">
        <v>1.360691E-2</v>
      </c>
      <c r="IC361">
        <v>4.1939229999999998</v>
      </c>
      <c r="ID361">
        <v>0.57936940000000003</v>
      </c>
      <c r="IE361">
        <v>27.972629999999999</v>
      </c>
      <c r="IF361" s="1">
        <v>1.232398E-2</v>
      </c>
      <c r="IG361">
        <v>3.7999670000000001</v>
      </c>
      <c r="IH361">
        <v>0.57907819999999999</v>
      </c>
      <c r="II361">
        <v>28.067519999999998</v>
      </c>
      <c r="IJ361" s="1">
        <v>1.115937E-2</v>
      </c>
      <c r="IK361">
        <v>3.4421379999999999</v>
      </c>
      <c r="IL361">
        <v>0.57880120000000002</v>
      </c>
      <c r="IM361">
        <v>27.77505</v>
      </c>
      <c r="IN361" s="1">
        <v>1.009936E-2</v>
      </c>
      <c r="IO361">
        <v>3.1163470000000002</v>
      </c>
      <c r="IP361">
        <v>0.57852519999999996</v>
      </c>
      <c r="IQ361">
        <v>27.481549999999999</v>
      </c>
      <c r="IR361" s="1">
        <v>9.1291180000000003E-3</v>
      </c>
      <c r="IS361">
        <v>2.8179720000000001</v>
      </c>
      <c r="IT361">
        <v>0.5781695</v>
      </c>
      <c r="IU361">
        <v>27.298760000000001</v>
      </c>
      <c r="IV361" s="1">
        <v>8.2325479999999993E-3</v>
      </c>
      <c r="IW361">
        <v>2.5425979999999999</v>
      </c>
      <c r="IX361">
        <v>0.57816979999999996</v>
      </c>
      <c r="IY361">
        <v>27.90014</v>
      </c>
      <c r="IZ361" s="1">
        <v>7.4071349999999996E-3</v>
      </c>
      <c r="JA361">
        <v>2.288189</v>
      </c>
      <c r="JB361">
        <v>0.57798300000000002</v>
      </c>
      <c r="JC361">
        <v>28.6572</v>
      </c>
      <c r="JD361" s="1">
        <v>6.6332789999999997E-3</v>
      </c>
      <c r="JE361">
        <v>2.0501109999999998</v>
      </c>
      <c r="JF361">
        <v>0.57790399999999997</v>
      </c>
      <c r="JG361">
        <v>29.365539999999999</v>
      </c>
      <c r="JH361" s="1">
        <v>5.9082910000000004E-3</v>
      </c>
      <c r="JI361">
        <v>1.826824</v>
      </c>
      <c r="JJ361">
        <v>0.57815740000000004</v>
      </c>
      <c r="JK361">
        <v>29.74005</v>
      </c>
      <c r="JL361" s="1">
        <v>5.2237539999999997E-3</v>
      </c>
      <c r="JM361">
        <v>1.615294</v>
      </c>
      <c r="JN361">
        <v>0.57813689999999995</v>
      </c>
      <c r="JO361">
        <v>29.881260000000001</v>
      </c>
      <c r="JP361" s="1">
        <v>4.5634589999999997E-3</v>
      </c>
      <c r="JQ361">
        <v>1.411953</v>
      </c>
      <c r="JR361">
        <v>0.57810050000000002</v>
      </c>
      <c r="JS361">
        <v>29.626080000000002</v>
      </c>
      <c r="JT361" s="1">
        <v>3.9213670000000003E-3</v>
      </c>
      <c r="JU361">
        <v>1.214377</v>
      </c>
      <c r="JV361">
        <v>0.57780989999999999</v>
      </c>
      <c r="JW361">
        <v>29.33409</v>
      </c>
      <c r="JX361" s="1">
        <v>3.301427E-3</v>
      </c>
      <c r="JY361">
        <v>1.0238130000000001</v>
      </c>
      <c r="JZ361">
        <v>0.57787960000000005</v>
      </c>
      <c r="KA361">
        <v>28.961950000000002</v>
      </c>
      <c r="KB361" s="1">
        <v>2.7233639999999998E-3</v>
      </c>
      <c r="KC361">
        <v>0.8451883</v>
      </c>
      <c r="KD361">
        <v>0.57810249999999996</v>
      </c>
      <c r="KE361">
        <v>29.084160000000001</v>
      </c>
      <c r="KF361" s="1">
        <v>2.2120350000000002E-3</v>
      </c>
      <c r="KG361">
        <v>0.68662809999999996</v>
      </c>
      <c r="KH361">
        <v>0.57838679999999998</v>
      </c>
      <c r="KI361">
        <v>29.199619999999999</v>
      </c>
      <c r="KJ361" s="1">
        <v>1.7878779999999999E-3</v>
      </c>
      <c r="KK361">
        <v>0.55460229999999999</v>
      </c>
      <c r="KL361">
        <v>0.57867279999999999</v>
      </c>
      <c r="KM361">
        <v>29.379909999999999</v>
      </c>
      <c r="KN361" s="1">
        <v>1.4572890000000001E-3</v>
      </c>
      <c r="KO361">
        <v>0.4515112</v>
      </c>
      <c r="KP361">
        <v>0.57904270000000002</v>
      </c>
      <c r="KQ361">
        <v>29.623840000000001</v>
      </c>
      <c r="KR361" s="1">
        <v>1.213617E-3</v>
      </c>
      <c r="KS361">
        <v>0.37528869999999998</v>
      </c>
      <c r="KT361">
        <v>0.57915150000000004</v>
      </c>
      <c r="KU361">
        <v>29.55536</v>
      </c>
      <c r="KV361" s="1">
        <v>1.0381839999999999E-3</v>
      </c>
      <c r="KW361">
        <v>0.32053419999999999</v>
      </c>
      <c r="KX361">
        <v>0.57922779999999996</v>
      </c>
      <c r="KY361">
        <v>29.17625</v>
      </c>
      <c r="KZ361" s="1">
        <v>9.1241E-4</v>
      </c>
      <c r="LA361">
        <v>0.28129199999999999</v>
      </c>
      <c r="LB361">
        <v>0.57945570000000002</v>
      </c>
      <c r="LC361">
        <v>28.82347</v>
      </c>
      <c r="LD361" s="1">
        <v>8.1943550000000004E-4</v>
      </c>
      <c r="LE361">
        <v>0.25230209999999997</v>
      </c>
      <c r="LF361">
        <v>0.5795652</v>
      </c>
      <c r="LG361">
        <v>28.49174</v>
      </c>
      <c r="LH361" s="1">
        <v>7.4690399999999995E-4</v>
      </c>
      <c r="LI361">
        <v>0.22975370000000001</v>
      </c>
      <c r="LJ361">
        <v>0.57942039999999995</v>
      </c>
      <c r="LK361">
        <v>28.694420000000001</v>
      </c>
      <c r="LL361" s="1">
        <v>6.8808200000000002E-4</v>
      </c>
      <c r="LM361">
        <v>0.211585</v>
      </c>
      <c r="LN361">
        <v>0.57963140000000002</v>
      </c>
      <c r="LO361">
        <v>28.984179999999999</v>
      </c>
      <c r="LP361" s="1">
        <v>6.3961620000000004E-4</v>
      </c>
      <c r="LQ361">
        <v>0.1965356</v>
      </c>
      <c r="LR361">
        <v>0.57960900000000004</v>
      </c>
      <c r="LS361">
        <v>29.369530000000001</v>
      </c>
      <c r="LT361" s="1">
        <v>5.9902320000000003E-4</v>
      </c>
      <c r="LU361">
        <v>0.18398139999999999</v>
      </c>
      <c r="LV361">
        <v>0.57973569999999996</v>
      </c>
      <c r="LW361">
        <v>29.720140000000001</v>
      </c>
      <c r="LX361" s="1">
        <v>5.6502919999999995E-4</v>
      </c>
      <c r="LY361">
        <v>0.17343310000000001</v>
      </c>
      <c r="LZ361">
        <v>0.57983459999999998</v>
      </c>
      <c r="MA361">
        <v>29.852419999999999</v>
      </c>
      <c r="MB361" s="1">
        <v>5.3554779999999999E-4</v>
      </c>
      <c r="MC361">
        <v>0.1645268</v>
      </c>
      <c r="MD361">
        <v>0.5802041</v>
      </c>
      <c r="ME361">
        <v>29.546600000000002</v>
      </c>
      <c r="MF361" s="1">
        <v>5.0948439999999996E-4</v>
      </c>
      <c r="MG361">
        <v>0.1569354</v>
      </c>
      <c r="MH361">
        <v>0.58041699999999996</v>
      </c>
      <c r="MI361">
        <v>29.225000000000001</v>
      </c>
      <c r="MJ361" s="1">
        <v>4.8665079999999999E-4</v>
      </c>
      <c r="MK361">
        <v>0.1503244</v>
      </c>
      <c r="ML361">
        <v>0.58061859999999998</v>
      </c>
      <c r="MM361">
        <v>28.871569999999998</v>
      </c>
      <c r="MN361" s="1">
        <v>4.665332E-4</v>
      </c>
      <c r="MO361">
        <v>0.1444945</v>
      </c>
      <c r="MP361">
        <v>0.58064879999999996</v>
      </c>
      <c r="MQ361">
        <v>29.091550000000002</v>
      </c>
      <c r="MR361" s="1">
        <v>4.4793870000000001E-4</v>
      </c>
      <c r="MS361">
        <v>0.13913320000000001</v>
      </c>
      <c r="MT361">
        <v>0.58105269999999998</v>
      </c>
      <c r="MU361">
        <v>29.050350000000002</v>
      </c>
      <c r="MV361" s="1">
        <v>4.3044300000000003E-4</v>
      </c>
      <c r="MW361">
        <v>0.13400889999999999</v>
      </c>
      <c r="MX361">
        <v>0.58138599999999996</v>
      </c>
      <c r="MY361">
        <v>28.642690000000002</v>
      </c>
      <c r="MZ361" s="1">
        <v>4.1335530000000001E-4</v>
      </c>
      <c r="NA361">
        <v>0.12897420000000001</v>
      </c>
      <c r="NB361">
        <v>0.58148069999999996</v>
      </c>
      <c r="NC361">
        <v>28.34019</v>
      </c>
      <c r="ND361" s="1">
        <v>3.9632179999999999E-4</v>
      </c>
      <c r="NE361">
        <v>0.123963</v>
      </c>
      <c r="NF361">
        <v>0.5817793</v>
      </c>
      <c r="NG361">
        <v>28.19736</v>
      </c>
      <c r="NH361" s="1">
        <v>3.7934649999999998E-4</v>
      </c>
      <c r="NI361">
        <v>0.1189037</v>
      </c>
      <c r="NJ361">
        <v>0.58204440000000002</v>
      </c>
      <c r="NK361">
        <v>27.889939999999999</v>
      </c>
      <c r="NL361" s="1">
        <v>3.6273289999999998E-4</v>
      </c>
      <c r="NM361">
        <v>0.11393109999999999</v>
      </c>
      <c r="NN361">
        <v>0.58250489999999999</v>
      </c>
      <c r="NO361">
        <v>27.661290000000001</v>
      </c>
      <c r="NP361" s="1">
        <v>3.4651659999999999E-4</v>
      </c>
      <c r="NQ361">
        <v>0.1090063</v>
      </c>
      <c r="NR361">
        <v>0.58270060000000001</v>
      </c>
      <c r="NS361">
        <v>27.463660000000001</v>
      </c>
      <c r="NT361" s="1">
        <v>3.305405E-4</v>
      </c>
      <c r="NU361">
        <v>0.10418330000000001</v>
      </c>
      <c r="NV361">
        <v>0.58315030000000001</v>
      </c>
      <c r="NW361">
        <v>27.993590000000001</v>
      </c>
      <c r="NX361" s="1">
        <v>3.1530659999999999E-4</v>
      </c>
      <c r="NY361">
        <v>9.9523739999999999E-2</v>
      </c>
      <c r="NZ361">
        <v>0.58339050000000003</v>
      </c>
      <c r="OA361">
        <v>28.71095</v>
      </c>
      <c r="OB361" s="1">
        <v>3.0062479999999999E-4</v>
      </c>
      <c r="OC361">
        <v>9.5039369999999998E-2</v>
      </c>
      <c r="OD361">
        <v>0.58365330000000004</v>
      </c>
      <c r="OE361">
        <v>29.205770000000001</v>
      </c>
      <c r="OF361" s="1">
        <v>2.8660380000000002E-4</v>
      </c>
      <c r="OG361">
        <v>9.0749079999999996E-2</v>
      </c>
      <c r="OH361">
        <v>0.58407560000000003</v>
      </c>
      <c r="OI361">
        <v>29.665320000000001</v>
      </c>
      <c r="OJ361" s="1">
        <v>2.7338010000000002E-4</v>
      </c>
      <c r="OK361">
        <v>8.6664619999999998E-2</v>
      </c>
    </row>
    <row r="362" spans="1:401" x14ac:dyDescent="0.35">
      <c r="A362">
        <v>371</v>
      </c>
      <c r="B362" t="s">
        <v>4</v>
      </c>
      <c r="C362" t="s">
        <v>364</v>
      </c>
      <c r="D362" t="s">
        <v>369</v>
      </c>
      <c r="E362">
        <v>870.34109999999998</v>
      </c>
      <c r="F362">
        <v>0.70998799999999995</v>
      </c>
      <c r="G362">
        <v>24.979189999999999</v>
      </c>
      <c r="H362">
        <v>0</v>
      </c>
      <c r="I362">
        <v>0</v>
      </c>
      <c r="J362">
        <v>0.70837720000000004</v>
      </c>
      <c r="K362">
        <v>25.005700000000001</v>
      </c>
      <c r="L362">
        <v>0</v>
      </c>
      <c r="M362">
        <v>0</v>
      </c>
      <c r="N362">
        <v>0.70666130000000005</v>
      </c>
      <c r="O362">
        <v>25.234059999999999</v>
      </c>
      <c r="P362">
        <v>0</v>
      </c>
      <c r="Q362">
        <v>0</v>
      </c>
      <c r="R362">
        <v>0.70482339999999999</v>
      </c>
      <c r="S362">
        <v>25.312930000000001</v>
      </c>
      <c r="T362">
        <v>0</v>
      </c>
      <c r="U362">
        <v>0</v>
      </c>
      <c r="V362">
        <v>0.70310649999999997</v>
      </c>
      <c r="W362">
        <v>25.138919999999999</v>
      </c>
      <c r="X362">
        <v>0</v>
      </c>
      <c r="Y362">
        <v>0</v>
      </c>
      <c r="Z362">
        <v>0.70125420000000005</v>
      </c>
      <c r="AA362">
        <v>24.95337</v>
      </c>
      <c r="AB362">
        <v>0</v>
      </c>
      <c r="AC362">
        <v>0</v>
      </c>
      <c r="AD362">
        <v>0.69969130000000002</v>
      </c>
      <c r="AE362">
        <v>24.652570000000001</v>
      </c>
      <c r="AF362">
        <v>0</v>
      </c>
      <c r="AG362">
        <v>0</v>
      </c>
      <c r="AH362">
        <v>0.69812439999999998</v>
      </c>
      <c r="AI362">
        <v>24.773060000000001</v>
      </c>
      <c r="AJ362">
        <v>0</v>
      </c>
      <c r="AK362">
        <v>0</v>
      </c>
      <c r="AL362">
        <v>0.6968299</v>
      </c>
      <c r="AM362">
        <v>25.03302</v>
      </c>
      <c r="AN362">
        <v>0</v>
      </c>
      <c r="AO362">
        <v>0</v>
      </c>
      <c r="AP362">
        <v>0.69557930000000001</v>
      </c>
      <c r="AQ362">
        <v>25.435099999999998</v>
      </c>
      <c r="AR362">
        <v>0</v>
      </c>
      <c r="AS362">
        <v>0</v>
      </c>
      <c r="AT362">
        <v>0.69450500000000004</v>
      </c>
      <c r="AU362">
        <v>25.927800000000001</v>
      </c>
      <c r="AV362">
        <v>0</v>
      </c>
      <c r="AW362">
        <v>0</v>
      </c>
      <c r="AX362">
        <v>0.69382580000000005</v>
      </c>
      <c r="AY362">
        <v>26.118510000000001</v>
      </c>
      <c r="AZ362">
        <v>0</v>
      </c>
      <c r="BA362">
        <v>0</v>
      </c>
      <c r="BB362">
        <v>0.69327609999999995</v>
      </c>
      <c r="BC362">
        <v>26.17653</v>
      </c>
      <c r="BD362">
        <v>0</v>
      </c>
      <c r="BE362">
        <v>0</v>
      </c>
      <c r="BF362">
        <v>0.69283340000000004</v>
      </c>
      <c r="BG362">
        <v>26.10229</v>
      </c>
      <c r="BH362">
        <v>0</v>
      </c>
      <c r="BI362">
        <v>0</v>
      </c>
      <c r="BJ362">
        <v>0.69240250000000003</v>
      </c>
      <c r="BK362">
        <v>25.977519999999998</v>
      </c>
      <c r="BL362">
        <v>0</v>
      </c>
      <c r="BM362">
        <v>0</v>
      </c>
      <c r="BN362">
        <v>0.69213659999999999</v>
      </c>
      <c r="BO362">
        <v>26.327819999999999</v>
      </c>
      <c r="BP362">
        <v>0</v>
      </c>
      <c r="BQ362">
        <v>0</v>
      </c>
      <c r="BR362">
        <v>0.69213780000000003</v>
      </c>
      <c r="BS362">
        <v>26.629560000000001</v>
      </c>
      <c r="BT362">
        <v>0</v>
      </c>
      <c r="BU362">
        <v>0</v>
      </c>
      <c r="BV362">
        <v>0.69240360000000001</v>
      </c>
      <c r="BW362">
        <v>27.062539999999998</v>
      </c>
      <c r="BX362">
        <v>2.0803180000000001E-33</v>
      </c>
      <c r="BY362">
        <v>7.0043180000000002E-31</v>
      </c>
      <c r="BZ362">
        <v>0.69274400000000003</v>
      </c>
      <c r="CA362">
        <v>27.43094</v>
      </c>
      <c r="CB362">
        <v>5.9857129999999998E-24</v>
      </c>
      <c r="CC362">
        <v>1.4897630000000001E-21</v>
      </c>
      <c r="CD362">
        <v>0.6929594</v>
      </c>
      <c r="CE362">
        <v>27.527290000000001</v>
      </c>
      <c r="CF362" s="1">
        <v>1.3274520000000001E-17</v>
      </c>
      <c r="CG362" s="1">
        <v>3.237657E-15</v>
      </c>
      <c r="CH362">
        <v>0.69271899999999997</v>
      </c>
      <c r="CI362">
        <v>27.333880000000001</v>
      </c>
      <c r="CJ362" s="1">
        <v>2.421215E-12</v>
      </c>
      <c r="CK362" s="1">
        <v>6.2524620000000002E-10</v>
      </c>
      <c r="CL362">
        <v>0.69241390000000003</v>
      </c>
      <c r="CM362">
        <v>27.085070000000002</v>
      </c>
      <c r="CN362" s="1">
        <v>5.7377960000000001E-9</v>
      </c>
      <c r="CO362" s="1">
        <v>1.552784E-6</v>
      </c>
      <c r="CP362">
        <v>0.69213440000000004</v>
      </c>
      <c r="CQ362">
        <v>26.86035</v>
      </c>
      <c r="CR362" s="1">
        <v>2.1622989999999998E-6</v>
      </c>
      <c r="CS362" s="1">
        <v>6.0574819999999999E-4</v>
      </c>
      <c r="CT362">
        <v>0.69180489999999994</v>
      </c>
      <c r="CU362">
        <v>26.981780000000001</v>
      </c>
      <c r="CV362" s="1">
        <v>2.2884420000000001E-4</v>
      </c>
      <c r="CW362" s="1">
        <v>6.6025500000000001E-2</v>
      </c>
      <c r="CX362">
        <v>0.69144050000000001</v>
      </c>
      <c r="CY362">
        <v>26.764990000000001</v>
      </c>
      <c r="CZ362" s="1">
        <v>9.1120100000000002E-3</v>
      </c>
      <c r="DA362" s="1">
        <v>2.6933639999999999</v>
      </c>
      <c r="DB362">
        <v>0.6913184</v>
      </c>
      <c r="DC362">
        <v>27.004090000000001</v>
      </c>
      <c r="DD362" s="1">
        <v>0.16281039999999999</v>
      </c>
      <c r="DE362" s="1">
        <v>49.210830000000001</v>
      </c>
      <c r="DF362">
        <v>0.69099069999999996</v>
      </c>
      <c r="DG362">
        <v>27.2697</v>
      </c>
      <c r="DH362" s="1">
        <v>1.4838420000000001</v>
      </c>
      <c r="DI362" s="1">
        <v>457.45440000000002</v>
      </c>
      <c r="DJ362">
        <v>0.69041050000000004</v>
      </c>
      <c r="DK362">
        <v>27.29729</v>
      </c>
      <c r="DL362" s="1">
        <v>7.5881160000000003</v>
      </c>
      <c r="DM362">
        <v>2382.0720000000001</v>
      </c>
      <c r="DN362">
        <v>0.68999319999999997</v>
      </c>
      <c r="DO362">
        <v>27.17024</v>
      </c>
      <c r="DP362" s="1">
        <v>23.594899999999999</v>
      </c>
      <c r="DQ362">
        <v>7521.5039999999999</v>
      </c>
      <c r="DR362">
        <v>0.68921080000000001</v>
      </c>
      <c r="DS362">
        <v>26.981010000000001</v>
      </c>
      <c r="DT362" s="1">
        <v>47.555709999999998</v>
      </c>
      <c r="DU362">
        <v>15382.33</v>
      </c>
      <c r="DV362">
        <v>0.68827709999999998</v>
      </c>
      <c r="DW362">
        <v>26.872219999999999</v>
      </c>
      <c r="DX362">
        <v>65.707920000000001</v>
      </c>
      <c r="DY362">
        <v>21534.36</v>
      </c>
      <c r="DZ362">
        <v>0.68732490000000002</v>
      </c>
      <c r="EA362">
        <v>27.382069999999999</v>
      </c>
      <c r="EB362">
        <v>65.395060000000001</v>
      </c>
      <c r="EC362">
        <v>21685.25</v>
      </c>
      <c r="ED362">
        <v>0.68590530000000005</v>
      </c>
      <c r="EE362">
        <v>27.950839999999999</v>
      </c>
      <c r="EF362">
        <v>48.587220000000002</v>
      </c>
      <c r="EG362">
        <v>16301.29</v>
      </c>
      <c r="EH362">
        <v>0.68391820000000003</v>
      </c>
      <c r="EI362">
        <v>28.570049999999998</v>
      </c>
      <c r="EJ362">
        <v>28.094940000000001</v>
      </c>
      <c r="EK362">
        <v>9531.1460000000006</v>
      </c>
      <c r="EL362">
        <v>0.68184290000000003</v>
      </c>
      <c r="EM362">
        <v>29.20598</v>
      </c>
      <c r="EN362">
        <v>13.07959</v>
      </c>
      <c r="EO362">
        <v>4484.03</v>
      </c>
      <c r="EP362">
        <v>0.67976979999999998</v>
      </c>
      <c r="EQ362">
        <v>29.356780000000001</v>
      </c>
      <c r="ER362">
        <v>5.0475989999999999</v>
      </c>
      <c r="ES362">
        <v>1746.76</v>
      </c>
      <c r="ET362">
        <v>0.677929</v>
      </c>
      <c r="EU362">
        <v>29.018529999999998</v>
      </c>
      <c r="EV362">
        <v>1.6781159999999999</v>
      </c>
      <c r="EW362">
        <v>584.90859999999998</v>
      </c>
      <c r="EX362">
        <v>0.67585949999999995</v>
      </c>
      <c r="EY362">
        <v>28.620470000000001</v>
      </c>
      <c r="EZ362">
        <v>0.51579929999999996</v>
      </c>
      <c r="FA362">
        <v>180.31649999999999</v>
      </c>
      <c r="FB362">
        <v>0.67363479999999998</v>
      </c>
      <c r="FC362">
        <v>28.151979999999998</v>
      </c>
      <c r="FD362">
        <v>0.17528050000000001</v>
      </c>
      <c r="FE362">
        <v>60.765909999999998</v>
      </c>
      <c r="FF362">
        <v>0.67170169999999996</v>
      </c>
      <c r="FG362">
        <v>28.042369999999998</v>
      </c>
      <c r="FH362">
        <v>8.7846579999999994E-2</v>
      </c>
      <c r="FI362">
        <v>29.852910000000001</v>
      </c>
      <c r="FJ362">
        <v>0.66979999999999995</v>
      </c>
      <c r="FK362">
        <v>28.012550000000001</v>
      </c>
      <c r="FL362">
        <v>6.7187609999999995E-2</v>
      </c>
      <c r="FM362">
        <v>22.533539999999999</v>
      </c>
      <c r="FN362">
        <v>0.66831090000000004</v>
      </c>
      <c r="FO362">
        <v>27.842079999999999</v>
      </c>
      <c r="FP362">
        <v>6.1603329999999998E-2</v>
      </c>
      <c r="FQ362">
        <v>20.59768</v>
      </c>
      <c r="FR362">
        <v>0.66649539999999996</v>
      </c>
      <c r="FS362">
        <v>27.789390000000001</v>
      </c>
      <c r="FT362">
        <v>5.8134699999999997E-2</v>
      </c>
      <c r="FU362">
        <v>19.459790000000002</v>
      </c>
      <c r="FV362">
        <v>0.66476570000000001</v>
      </c>
      <c r="FW362">
        <v>27.516970000000001</v>
      </c>
      <c r="FX362">
        <v>5.4373810000000002E-2</v>
      </c>
      <c r="FY362">
        <v>18.239360000000001</v>
      </c>
      <c r="FZ362">
        <v>0.66333750000000002</v>
      </c>
      <c r="GA362">
        <v>27.1431</v>
      </c>
      <c r="GB362">
        <v>5.0203619999999997E-2</v>
      </c>
      <c r="GC362">
        <v>16.87031</v>
      </c>
      <c r="GD362">
        <v>0.66159080000000003</v>
      </c>
      <c r="GE362">
        <v>26.695779999999999</v>
      </c>
      <c r="GF362">
        <v>4.5884290000000001E-2</v>
      </c>
      <c r="GG362">
        <v>15.451029999999999</v>
      </c>
      <c r="GH362">
        <v>0.66078999999999999</v>
      </c>
      <c r="GI362">
        <v>26.336680000000001</v>
      </c>
      <c r="GJ362" s="1">
        <v>4.1652559999999998E-2</v>
      </c>
      <c r="GK362">
        <v>14.0326</v>
      </c>
      <c r="GL362">
        <v>0.65872580000000003</v>
      </c>
      <c r="GM362">
        <v>26.610220000000002</v>
      </c>
      <c r="GN362" s="1">
        <v>3.773775E-2</v>
      </c>
      <c r="GO362">
        <v>12.7437</v>
      </c>
      <c r="GP362">
        <v>0.65826609999999997</v>
      </c>
      <c r="GQ362">
        <v>27.20166</v>
      </c>
      <c r="GR362" s="1">
        <v>3.4138839999999997E-2</v>
      </c>
      <c r="GS362">
        <v>11.52962</v>
      </c>
      <c r="GT362">
        <v>0.65735500000000002</v>
      </c>
      <c r="GU362">
        <v>28.027090000000001</v>
      </c>
      <c r="GV362" s="1">
        <v>3.0785440000000001E-2</v>
      </c>
      <c r="GW362">
        <v>10.40516</v>
      </c>
      <c r="GX362">
        <v>0.65540609999999999</v>
      </c>
      <c r="GY362">
        <v>28.77553</v>
      </c>
      <c r="GZ362" s="1">
        <v>2.7773030000000001E-2</v>
      </c>
      <c r="HA362">
        <v>9.4109540000000003</v>
      </c>
      <c r="HB362">
        <v>0.65294580000000002</v>
      </c>
      <c r="HC362">
        <v>29.187629999999999</v>
      </c>
      <c r="HD362" s="1">
        <v>2.5074829999999999E-2</v>
      </c>
      <c r="HE362">
        <v>8.5265029999999999</v>
      </c>
      <c r="HF362">
        <v>0.65051499999999995</v>
      </c>
      <c r="HG362">
        <v>28.916540000000001</v>
      </c>
      <c r="HH362" s="1">
        <v>2.2662539999999998E-2</v>
      </c>
      <c r="HI362">
        <v>7.7337920000000002</v>
      </c>
      <c r="HJ362">
        <v>0.64797579999999999</v>
      </c>
      <c r="HK362">
        <v>28.48312</v>
      </c>
      <c r="HL362" s="1">
        <v>2.0479029999999999E-2</v>
      </c>
      <c r="HM362">
        <v>7.0165540000000002</v>
      </c>
      <c r="HN362">
        <v>0.64590510000000001</v>
      </c>
      <c r="HO362">
        <v>27.95468</v>
      </c>
      <c r="HP362" s="1">
        <v>1.8513789999999999E-2</v>
      </c>
      <c r="HQ362">
        <v>6.3661570000000003</v>
      </c>
      <c r="HR362">
        <v>0.64390099999999995</v>
      </c>
      <c r="HS362">
        <v>27.69857</v>
      </c>
      <c r="HT362" s="1">
        <v>1.6748140000000002E-2</v>
      </c>
      <c r="HU362">
        <v>5.7797910000000003</v>
      </c>
      <c r="HV362">
        <v>0.6419279</v>
      </c>
      <c r="HW362">
        <v>27.760159999999999</v>
      </c>
      <c r="HX362" s="1">
        <v>1.516324E-2</v>
      </c>
      <c r="HY362">
        <v>5.2528379999999997</v>
      </c>
      <c r="HZ362">
        <v>0.64036530000000003</v>
      </c>
      <c r="IA362">
        <v>27.79177</v>
      </c>
      <c r="IB362" s="1">
        <v>1.373278E-2</v>
      </c>
      <c r="IC362">
        <v>4.7727740000000001</v>
      </c>
      <c r="ID362">
        <v>0.63917789999999997</v>
      </c>
      <c r="IE362">
        <v>27.977730000000001</v>
      </c>
      <c r="IF362" s="1">
        <v>1.243853E-2</v>
      </c>
      <c r="IG362">
        <v>4.3352190000000004</v>
      </c>
      <c r="IH362">
        <v>0.63816090000000003</v>
      </c>
      <c r="II362">
        <v>28.068809999999999</v>
      </c>
      <c r="IJ362" s="1">
        <v>1.1263520000000001E-2</v>
      </c>
      <c r="IK362">
        <v>3.9363630000000001</v>
      </c>
      <c r="IL362">
        <v>0.63724179999999997</v>
      </c>
      <c r="IM362">
        <v>27.780819999999999</v>
      </c>
      <c r="IN362" s="1">
        <v>1.019487E-2</v>
      </c>
      <c r="IO362">
        <v>3.5718390000000002</v>
      </c>
      <c r="IP362">
        <v>0.63653420000000005</v>
      </c>
      <c r="IQ362">
        <v>27.48968</v>
      </c>
      <c r="IR362" s="1">
        <v>9.2169709999999992E-3</v>
      </c>
      <c r="IS362">
        <v>3.2362129999999998</v>
      </c>
      <c r="IT362">
        <v>0.63583299999999998</v>
      </c>
      <c r="IU362">
        <v>27.31897</v>
      </c>
      <c r="IV362" s="1">
        <v>8.3136330000000008E-3</v>
      </c>
      <c r="IW362">
        <v>2.9256929999999999</v>
      </c>
      <c r="IX362">
        <v>0.63540569999999996</v>
      </c>
      <c r="IY362">
        <v>27.911100000000001</v>
      </c>
      <c r="IZ362" s="1">
        <v>7.4819480000000004E-3</v>
      </c>
      <c r="JA362">
        <v>2.6381320000000001</v>
      </c>
      <c r="JB362">
        <v>0.63490500000000005</v>
      </c>
      <c r="JC362">
        <v>28.677409999999998</v>
      </c>
      <c r="JD362" s="1">
        <v>6.7037069999999997E-3</v>
      </c>
      <c r="JE362">
        <v>2.3683749999999999</v>
      </c>
      <c r="JF362">
        <v>0.63456210000000002</v>
      </c>
      <c r="JG362">
        <v>29.37753</v>
      </c>
      <c r="JH362" s="1">
        <v>5.974549E-3</v>
      </c>
      <c r="JI362">
        <v>2.1144790000000002</v>
      </c>
      <c r="JJ362">
        <v>0.6345383</v>
      </c>
      <c r="JK362">
        <v>29.745010000000001</v>
      </c>
      <c r="JL362" s="1">
        <v>5.2870590000000002E-3</v>
      </c>
      <c r="JM362">
        <v>1.8736809999999999</v>
      </c>
      <c r="JN362">
        <v>0.63430419999999998</v>
      </c>
      <c r="JO362">
        <v>29.874459999999999</v>
      </c>
      <c r="JP362" s="1">
        <v>4.6244600000000004E-3</v>
      </c>
      <c r="JQ362">
        <v>1.6416230000000001</v>
      </c>
      <c r="JR362">
        <v>0.63404280000000002</v>
      </c>
      <c r="JS362">
        <v>29.62623</v>
      </c>
      <c r="JT362" s="1">
        <v>3.9806520000000003E-3</v>
      </c>
      <c r="JU362">
        <v>1.4158630000000001</v>
      </c>
      <c r="JV362">
        <v>0.63357660000000005</v>
      </c>
      <c r="JW362">
        <v>29.34262</v>
      </c>
      <c r="JX362" s="1">
        <v>3.3580760000000002E-3</v>
      </c>
      <c r="JY362">
        <v>1.1972499999999999</v>
      </c>
      <c r="JZ362">
        <v>0.63354909999999998</v>
      </c>
      <c r="KA362">
        <v>28.998180000000001</v>
      </c>
      <c r="KB362" s="1">
        <v>2.7754659999999999E-3</v>
      </c>
      <c r="KC362">
        <v>0.99121490000000001</v>
      </c>
      <c r="KD362">
        <v>0.63365499999999997</v>
      </c>
      <c r="KE362">
        <v>29.124759999999998</v>
      </c>
      <c r="KF362" s="1">
        <v>2.257003E-3</v>
      </c>
      <c r="KG362">
        <v>0.80699679999999996</v>
      </c>
      <c r="KH362">
        <v>0.63379180000000002</v>
      </c>
      <c r="KI362">
        <v>29.25113</v>
      </c>
      <c r="KJ362" s="1">
        <v>1.824259E-3</v>
      </c>
      <c r="KK362">
        <v>0.65246179999999998</v>
      </c>
      <c r="KL362">
        <v>0.63391260000000005</v>
      </c>
      <c r="KM362">
        <v>29.419509999999999</v>
      </c>
      <c r="KN362" s="1">
        <v>1.484885E-3</v>
      </c>
      <c r="KO362">
        <v>0.53088619999999997</v>
      </c>
      <c r="KP362">
        <v>0.63412299999999999</v>
      </c>
      <c r="KQ362">
        <v>29.641249999999999</v>
      </c>
      <c r="KR362" s="1">
        <v>1.2336770000000001E-3</v>
      </c>
      <c r="KS362">
        <v>0.44053039999999999</v>
      </c>
      <c r="KT362">
        <v>0.63403810000000005</v>
      </c>
      <c r="KU362">
        <v>29.573460000000001</v>
      </c>
      <c r="KV362" s="1">
        <v>1.0524810000000001E-3</v>
      </c>
      <c r="KW362">
        <v>0.37546760000000001</v>
      </c>
      <c r="KX362">
        <v>0.63404119999999997</v>
      </c>
      <c r="KY362">
        <v>29.190829999999998</v>
      </c>
      <c r="KZ362" s="1">
        <v>9.228474E-4</v>
      </c>
      <c r="LA362">
        <v>0.32889740000000001</v>
      </c>
      <c r="LB362">
        <v>0.63402119999999995</v>
      </c>
      <c r="LC362">
        <v>28.83944</v>
      </c>
      <c r="LD362" s="1">
        <v>8.2728239999999996E-4</v>
      </c>
      <c r="LE362">
        <v>0.29466249999999999</v>
      </c>
      <c r="LF362">
        <v>0.6340114</v>
      </c>
      <c r="LG362">
        <v>28.52291</v>
      </c>
      <c r="LH362" s="1">
        <v>7.5316860000000001E-4</v>
      </c>
      <c r="LI362">
        <v>0.26816200000000001</v>
      </c>
      <c r="LJ362">
        <v>0.63373550000000001</v>
      </c>
      <c r="LK362">
        <v>28.723769999999998</v>
      </c>
      <c r="LL362" s="1">
        <v>6.9318549999999998E-4</v>
      </c>
      <c r="LM362">
        <v>0.24686810000000001</v>
      </c>
      <c r="LN362">
        <v>0.6337566</v>
      </c>
      <c r="LO362">
        <v>29.02289</v>
      </c>
      <c r="LP362" s="1">
        <v>6.4385940000000002E-4</v>
      </c>
      <c r="LQ362">
        <v>0.22930539999999999</v>
      </c>
      <c r="LR362">
        <v>0.63366880000000003</v>
      </c>
      <c r="LS362">
        <v>29.391670000000001</v>
      </c>
      <c r="LT362" s="1">
        <v>6.0261120000000004E-4</v>
      </c>
      <c r="LU362">
        <v>0.21464839999999999</v>
      </c>
      <c r="LV362">
        <v>0.63361020000000001</v>
      </c>
      <c r="LW362">
        <v>29.727830000000001</v>
      </c>
      <c r="LX362" s="1">
        <v>5.6804869999999995E-4</v>
      </c>
      <c r="LY362">
        <v>0.20237260000000001</v>
      </c>
      <c r="LZ362">
        <v>0.63353250000000005</v>
      </c>
      <c r="MA362">
        <v>29.85322</v>
      </c>
      <c r="MB362" s="1">
        <v>5.3811340000000003E-4</v>
      </c>
      <c r="MC362">
        <v>0.19203339999999999</v>
      </c>
      <c r="MD362">
        <v>0.63367709999999999</v>
      </c>
      <c r="ME362">
        <v>29.548739999999999</v>
      </c>
      <c r="MF362" s="1">
        <v>5.1166720000000001E-4</v>
      </c>
      <c r="MG362">
        <v>0.1832519</v>
      </c>
      <c r="MH362">
        <v>0.63365800000000005</v>
      </c>
      <c r="MI362">
        <v>29.232980000000001</v>
      </c>
      <c r="MJ362" s="1">
        <v>4.8855019999999999E-4</v>
      </c>
      <c r="MK362">
        <v>0.17563790000000001</v>
      </c>
      <c r="ML362">
        <v>0.63367309999999999</v>
      </c>
      <c r="MM362">
        <v>28.896470000000001</v>
      </c>
      <c r="MN362" s="1">
        <v>4.6823019999999999E-4</v>
      </c>
      <c r="MO362">
        <v>0.16893520000000001</v>
      </c>
      <c r="MP362">
        <v>0.63360139999999998</v>
      </c>
      <c r="MQ362">
        <v>29.11881</v>
      </c>
      <c r="MR362" s="1">
        <v>4.4954510000000001E-4</v>
      </c>
      <c r="MS362">
        <v>0.16279070000000001</v>
      </c>
      <c r="MT362">
        <v>0.63375250000000005</v>
      </c>
      <c r="MU362">
        <v>29.10501</v>
      </c>
      <c r="MV362" s="1">
        <v>4.3198580000000002E-4</v>
      </c>
      <c r="MW362">
        <v>0.15695819999999999</v>
      </c>
      <c r="MX362">
        <v>0.63387170000000004</v>
      </c>
      <c r="MY362">
        <v>28.692699999999999</v>
      </c>
      <c r="MZ362" s="1">
        <v>4.1486259999999999E-4</v>
      </c>
      <c r="NA362">
        <v>0.1512144</v>
      </c>
      <c r="NB362">
        <v>0.6338492</v>
      </c>
      <c r="NC362">
        <v>28.368749999999999</v>
      </c>
      <c r="ND362" s="1">
        <v>3.978203E-4</v>
      </c>
      <c r="NE362">
        <v>0.14548069999999999</v>
      </c>
      <c r="NF362">
        <v>0.63402860000000005</v>
      </c>
      <c r="NG362">
        <v>28.220849999999999</v>
      </c>
      <c r="NH362" s="1">
        <v>3.8087659999999998E-4</v>
      </c>
      <c r="NI362">
        <v>0.1397014</v>
      </c>
      <c r="NJ362">
        <v>0.63413229999999998</v>
      </c>
      <c r="NK362">
        <v>27.907810000000001</v>
      </c>
      <c r="NL362" s="1">
        <v>3.6424340000000002E-4</v>
      </c>
      <c r="NM362">
        <v>0.1339938</v>
      </c>
      <c r="NN362">
        <v>0.63442180000000004</v>
      </c>
      <c r="NO362">
        <v>27.667829999999999</v>
      </c>
      <c r="NP362" s="1">
        <v>3.4795509999999998E-4</v>
      </c>
      <c r="NQ362">
        <v>0.12831419999999999</v>
      </c>
      <c r="NR362">
        <v>0.63447509999999996</v>
      </c>
      <c r="NS362">
        <v>27.482410000000002</v>
      </c>
      <c r="NT362" s="1">
        <v>3.3196199999999999E-4</v>
      </c>
      <c r="NU362">
        <v>0.1227618</v>
      </c>
      <c r="NV362">
        <v>0.63474240000000004</v>
      </c>
      <c r="NW362">
        <v>28.004359999999998</v>
      </c>
      <c r="NX362" s="1">
        <v>3.166946E-4</v>
      </c>
      <c r="NY362">
        <v>0.1173906</v>
      </c>
      <c r="NZ362">
        <v>0.63485519999999995</v>
      </c>
      <c r="OA362">
        <v>28.727399999999999</v>
      </c>
      <c r="OB362" s="1">
        <v>3.0193899999999998E-4</v>
      </c>
      <c r="OC362">
        <v>0.1121877</v>
      </c>
      <c r="OD362">
        <v>0.63498060000000001</v>
      </c>
      <c r="OE362">
        <v>29.22007</v>
      </c>
      <c r="OF362" s="1">
        <v>2.8785319999999998E-4</v>
      </c>
      <c r="OG362">
        <v>0.1072115</v>
      </c>
      <c r="OH362">
        <v>0.63522449999999997</v>
      </c>
      <c r="OI362">
        <v>29.664200000000001</v>
      </c>
      <c r="OJ362" s="1">
        <v>2.7454999999999998E-4</v>
      </c>
      <c r="OK362">
        <v>0.10246619999999999</v>
      </c>
    </row>
    <row r="363" spans="1:401" x14ac:dyDescent="0.35">
      <c r="A363">
        <v>372</v>
      </c>
      <c r="B363" t="s">
        <v>4</v>
      </c>
      <c r="C363" t="s">
        <v>364</v>
      </c>
      <c r="D363" t="s">
        <v>370</v>
      </c>
      <c r="E363">
        <v>705.42909999999995</v>
      </c>
      <c r="F363">
        <v>0.97990160000000004</v>
      </c>
      <c r="G363">
        <v>24.999700000000001</v>
      </c>
      <c r="H363">
        <v>0</v>
      </c>
      <c r="I363">
        <v>0</v>
      </c>
      <c r="J363">
        <v>0.97745839999999995</v>
      </c>
      <c r="K363">
        <v>25.008669999999999</v>
      </c>
      <c r="L363">
        <v>0</v>
      </c>
      <c r="M363">
        <v>0</v>
      </c>
      <c r="N363">
        <v>0.97485690000000003</v>
      </c>
      <c r="O363">
        <v>25.225950000000001</v>
      </c>
      <c r="P363">
        <v>0</v>
      </c>
      <c r="Q363">
        <v>0</v>
      </c>
      <c r="R363">
        <v>0.97206749999999997</v>
      </c>
      <c r="S363">
        <v>25.30096</v>
      </c>
      <c r="T363">
        <v>0</v>
      </c>
      <c r="U363">
        <v>0</v>
      </c>
      <c r="V363">
        <v>0.96943900000000005</v>
      </c>
      <c r="W363">
        <v>25.125229999999998</v>
      </c>
      <c r="X363">
        <v>0</v>
      </c>
      <c r="Y363">
        <v>0</v>
      </c>
      <c r="Z363">
        <v>0.96661529999999996</v>
      </c>
      <c r="AA363">
        <v>24.948070000000001</v>
      </c>
      <c r="AB363">
        <v>0</v>
      </c>
      <c r="AC363">
        <v>0</v>
      </c>
      <c r="AD363">
        <v>0.96419969999999999</v>
      </c>
      <c r="AE363">
        <v>24.666820000000001</v>
      </c>
      <c r="AF363">
        <v>0</v>
      </c>
      <c r="AG363">
        <v>0</v>
      </c>
      <c r="AH363">
        <v>0.96177469999999998</v>
      </c>
      <c r="AI363">
        <v>24.78623</v>
      </c>
      <c r="AJ363">
        <v>0</v>
      </c>
      <c r="AK363">
        <v>0</v>
      </c>
      <c r="AL363">
        <v>0.95973810000000004</v>
      </c>
      <c r="AM363">
        <v>25.049410000000002</v>
      </c>
      <c r="AN363">
        <v>0</v>
      </c>
      <c r="AO363">
        <v>0</v>
      </c>
      <c r="AP363">
        <v>0.95778810000000003</v>
      </c>
      <c r="AQ363">
        <v>25.43233</v>
      </c>
      <c r="AR363">
        <v>0</v>
      </c>
      <c r="AS363">
        <v>0</v>
      </c>
      <c r="AT363">
        <v>0.95551370000000002</v>
      </c>
      <c r="AU363">
        <v>25.915140000000001</v>
      </c>
      <c r="AV363">
        <v>0</v>
      </c>
      <c r="AW363">
        <v>0</v>
      </c>
      <c r="AX363">
        <v>0.95341120000000001</v>
      </c>
      <c r="AY363">
        <v>26.103159999999999</v>
      </c>
      <c r="AZ363">
        <v>0</v>
      </c>
      <c r="BA363">
        <v>0</v>
      </c>
      <c r="BB363">
        <v>0.95140709999999995</v>
      </c>
      <c r="BC363">
        <v>26.159289999999999</v>
      </c>
      <c r="BD363">
        <v>0</v>
      </c>
      <c r="BE363">
        <v>0</v>
      </c>
      <c r="BF363">
        <v>0.94945219999999997</v>
      </c>
      <c r="BG363">
        <v>26.099049999999998</v>
      </c>
      <c r="BH363">
        <v>0</v>
      </c>
      <c r="BI363">
        <v>0</v>
      </c>
      <c r="BJ363">
        <v>0.94743880000000003</v>
      </c>
      <c r="BK363">
        <v>25.989599999999999</v>
      </c>
      <c r="BL363">
        <v>0</v>
      </c>
      <c r="BM363">
        <v>0</v>
      </c>
      <c r="BN363">
        <v>0.94553350000000003</v>
      </c>
      <c r="BO363">
        <v>26.338629999999998</v>
      </c>
      <c r="BP363">
        <v>0</v>
      </c>
      <c r="BQ363">
        <v>0</v>
      </c>
      <c r="BR363">
        <v>0.94404880000000002</v>
      </c>
      <c r="BS363">
        <v>26.64087</v>
      </c>
      <c r="BT363">
        <v>0</v>
      </c>
      <c r="BU363">
        <v>0</v>
      </c>
      <c r="BV363">
        <v>0.94302180000000002</v>
      </c>
      <c r="BW363">
        <v>27.055260000000001</v>
      </c>
      <c r="BX363">
        <v>2.8841109999999998E-34</v>
      </c>
      <c r="BY363">
        <v>7.751986E-32</v>
      </c>
      <c r="BZ363">
        <v>0.94220119999999996</v>
      </c>
      <c r="CA363">
        <v>27.421040000000001</v>
      </c>
      <c r="CB363">
        <v>2.823209E-24</v>
      </c>
      <c r="CC363">
        <v>5.2635400000000001E-22</v>
      </c>
      <c r="CD363">
        <v>0.94137519999999997</v>
      </c>
      <c r="CE363">
        <v>27.514669999999999</v>
      </c>
      <c r="CF363" s="1">
        <v>4.3899280000000002E-18</v>
      </c>
      <c r="CG363" s="1">
        <v>7.5984290000000001E-16</v>
      </c>
      <c r="CH363">
        <v>0.94044919999999999</v>
      </c>
      <c r="CI363">
        <v>27.32593</v>
      </c>
      <c r="CJ363" s="1">
        <v>1.278748E-12</v>
      </c>
      <c r="CK363" s="1">
        <v>2.5141080000000001E-10</v>
      </c>
      <c r="CL363">
        <v>0.9395173</v>
      </c>
      <c r="CM363">
        <v>27.09216</v>
      </c>
      <c r="CN363" s="1">
        <v>3.4963550000000002E-9</v>
      </c>
      <c r="CO363" s="1">
        <v>7.2951249999999999E-7</v>
      </c>
      <c r="CP363">
        <v>0.93856220000000001</v>
      </c>
      <c r="CQ363">
        <v>26.88326</v>
      </c>
      <c r="CR363" s="1">
        <v>1.4459729999999999E-6</v>
      </c>
      <c r="CS363" s="1">
        <v>3.1425719999999998E-4</v>
      </c>
      <c r="CT363">
        <v>0.93757520000000005</v>
      </c>
      <c r="CU363">
        <v>27.00065</v>
      </c>
      <c r="CV363" s="1">
        <v>1.647083E-4</v>
      </c>
      <c r="CW363" s="1">
        <v>3.70295E-2</v>
      </c>
      <c r="CX363">
        <v>0.9365578</v>
      </c>
      <c r="CY363">
        <v>26.789180000000002</v>
      </c>
      <c r="CZ363" s="1">
        <v>6.977072E-3</v>
      </c>
      <c r="DA363" s="1">
        <v>1.61259</v>
      </c>
      <c r="DB363">
        <v>0.93588360000000004</v>
      </c>
      <c r="DC363">
        <v>27.006070000000001</v>
      </c>
      <c r="DD363" s="1">
        <v>0.13158420000000001</v>
      </c>
      <c r="DE363" s="1">
        <v>31.193380000000001</v>
      </c>
      <c r="DF363">
        <v>0.93491170000000001</v>
      </c>
      <c r="DG363">
        <v>27.270589999999999</v>
      </c>
      <c r="DH363" s="1">
        <v>1.258121</v>
      </c>
      <c r="DI363">
        <v>305.0437</v>
      </c>
      <c r="DJ363">
        <v>0.93359669999999995</v>
      </c>
      <c r="DK363">
        <v>27.290279999999999</v>
      </c>
      <c r="DL363" s="1">
        <v>6.7167570000000003</v>
      </c>
      <c r="DM363" s="1">
        <v>1662.5360000000001</v>
      </c>
      <c r="DN363">
        <v>0.93243149999999997</v>
      </c>
      <c r="DO363">
        <v>27.170100000000001</v>
      </c>
      <c r="DP363" s="1">
        <v>21.711179999999999</v>
      </c>
      <c r="DQ363">
        <v>5471.7929999999997</v>
      </c>
      <c r="DR363">
        <v>0.93069299999999999</v>
      </c>
      <c r="DS363">
        <v>26.994980000000002</v>
      </c>
      <c r="DT363">
        <v>45.316380000000002</v>
      </c>
      <c r="DU363">
        <v>11617.11</v>
      </c>
      <c r="DV363">
        <v>0.92873300000000003</v>
      </c>
      <c r="DW363">
        <v>26.886500000000002</v>
      </c>
      <c r="DX363">
        <v>64.606160000000003</v>
      </c>
      <c r="DY363">
        <v>16821.54</v>
      </c>
      <c r="DZ363">
        <v>0.92670580000000002</v>
      </c>
      <c r="EA363">
        <v>27.388349999999999</v>
      </c>
      <c r="EB363">
        <v>66.168040000000005</v>
      </c>
      <c r="EC363">
        <v>17470.57</v>
      </c>
      <c r="ED363">
        <v>0.92304640000000004</v>
      </c>
      <c r="EE363">
        <v>27.958580000000001</v>
      </c>
      <c r="EF363">
        <v>50.462429999999998</v>
      </c>
      <c r="EG363">
        <v>13511.15</v>
      </c>
      <c r="EH363">
        <v>0.91832440000000004</v>
      </c>
      <c r="EI363">
        <v>28.562660000000001</v>
      </c>
      <c r="EJ363">
        <v>29.865400000000001</v>
      </c>
      <c r="EK363">
        <v>8101.7370000000001</v>
      </c>
      <c r="EL363">
        <v>0.91315100000000005</v>
      </c>
      <c r="EM363">
        <v>29.185490000000001</v>
      </c>
      <c r="EN363">
        <v>14.198460000000001</v>
      </c>
      <c r="EO363">
        <v>3899.3969999999999</v>
      </c>
      <c r="EP363">
        <v>0.90775280000000003</v>
      </c>
      <c r="EQ363">
        <v>29.345130000000001</v>
      </c>
      <c r="ER363">
        <v>5.5809160000000002</v>
      </c>
      <c r="ES363">
        <v>1550.008</v>
      </c>
      <c r="ET363">
        <v>0.90244349999999995</v>
      </c>
      <c r="EU363">
        <v>29.014779999999998</v>
      </c>
      <c r="EV363">
        <v>1.882347</v>
      </c>
      <c r="EW363">
        <v>527.38589999999999</v>
      </c>
      <c r="EX363">
        <v>0.89690449999999999</v>
      </c>
      <c r="EY363">
        <v>28.63034</v>
      </c>
      <c r="EZ363">
        <v>0.58104659999999997</v>
      </c>
      <c r="FA363">
        <v>163.44130000000001</v>
      </c>
      <c r="FB363">
        <v>0.89126309999999997</v>
      </c>
      <c r="FC363">
        <v>28.180160000000001</v>
      </c>
      <c r="FD363">
        <v>0.193242</v>
      </c>
      <c r="FE363">
        <v>53.868400000000001</v>
      </c>
      <c r="FF363">
        <v>0.88586969999999998</v>
      </c>
      <c r="FG363">
        <v>28.061979999999998</v>
      </c>
      <c r="FH363">
        <v>9.2220579999999996E-2</v>
      </c>
      <c r="FI363">
        <v>25.095859999999998</v>
      </c>
      <c r="FJ363">
        <v>0.88045530000000005</v>
      </c>
      <c r="FK363">
        <v>28.02852</v>
      </c>
      <c r="FL363">
        <v>6.8180370000000004E-2</v>
      </c>
      <c r="FM363">
        <v>18.214200000000002</v>
      </c>
      <c r="FN363">
        <v>0.87524679999999999</v>
      </c>
      <c r="FO363">
        <v>27.866499999999998</v>
      </c>
      <c r="FP363">
        <v>6.1972560000000003E-2</v>
      </c>
      <c r="FQ363">
        <v>16.47542</v>
      </c>
      <c r="FR363">
        <v>0.86925019999999997</v>
      </c>
      <c r="FS363">
        <v>27.795100000000001</v>
      </c>
      <c r="FT363">
        <v>5.8461819999999998E-2</v>
      </c>
      <c r="FU363">
        <v>15.548159999999999</v>
      </c>
      <c r="FV363">
        <v>0.86253550000000001</v>
      </c>
      <c r="FW363">
        <v>27.532330000000002</v>
      </c>
      <c r="FX363">
        <v>5.4753839999999998E-2</v>
      </c>
      <c r="FY363">
        <v>14.587730000000001</v>
      </c>
      <c r="FZ363">
        <v>0.85591700000000004</v>
      </c>
      <c r="GA363">
        <v>27.161519999999999</v>
      </c>
      <c r="GB363">
        <v>5.0615189999999997E-2</v>
      </c>
      <c r="GC363">
        <v>13.50479</v>
      </c>
      <c r="GD363">
        <v>0.84890949999999998</v>
      </c>
      <c r="GE363">
        <v>26.725210000000001</v>
      </c>
      <c r="GF363">
        <v>4.6300050000000002E-2</v>
      </c>
      <c r="GG363">
        <v>12.372629999999999</v>
      </c>
      <c r="GH363">
        <v>0.84325519999999998</v>
      </c>
      <c r="GI363">
        <v>26.369199999999999</v>
      </c>
      <c r="GJ363" s="1">
        <v>4.2071440000000002E-2</v>
      </c>
      <c r="GK363">
        <v>11.24226</v>
      </c>
      <c r="GL363">
        <v>0.83539459999999999</v>
      </c>
      <c r="GM363">
        <v>26.612719999999999</v>
      </c>
      <c r="GN363" s="1">
        <v>3.8109120000000003E-2</v>
      </c>
      <c r="GO363">
        <v>10.200530000000001</v>
      </c>
      <c r="GP363">
        <v>0.82967230000000003</v>
      </c>
      <c r="GQ363">
        <v>27.201699999999999</v>
      </c>
      <c r="GR363" s="1">
        <v>3.449783E-2</v>
      </c>
      <c r="GS363">
        <v>9.2306410000000003</v>
      </c>
      <c r="GT363">
        <v>0.82309560000000004</v>
      </c>
      <c r="GU363">
        <v>28.012709999999998</v>
      </c>
      <c r="GV363" s="1">
        <v>3.1110579999999999E-2</v>
      </c>
      <c r="GW363">
        <v>8.3404089999999993</v>
      </c>
      <c r="GX363">
        <v>0.81556759999999995</v>
      </c>
      <c r="GY363">
        <v>28.752849999999999</v>
      </c>
      <c r="GZ363" s="1">
        <v>2.8061570000000001E-2</v>
      </c>
      <c r="HA363">
        <v>7.5491549999999998</v>
      </c>
      <c r="HB363">
        <v>0.80789909999999998</v>
      </c>
      <c r="HC363">
        <v>29.17191</v>
      </c>
      <c r="HD363">
        <v>2.5334269999999999E-2</v>
      </c>
      <c r="HE363">
        <v>6.8455120000000003</v>
      </c>
      <c r="HF363">
        <v>0.80062310000000003</v>
      </c>
      <c r="HG363">
        <v>28.92614</v>
      </c>
      <c r="HH363" s="1">
        <v>2.2897560000000001E-2</v>
      </c>
      <c r="HI363">
        <v>6.2141909999999996</v>
      </c>
      <c r="HJ363">
        <v>0.79346530000000004</v>
      </c>
      <c r="HK363">
        <v>28.506900000000002</v>
      </c>
      <c r="HL363" s="1">
        <v>2.069207E-2</v>
      </c>
      <c r="HM363">
        <v>5.6421150000000004</v>
      </c>
      <c r="HN363">
        <v>0.78698749999999995</v>
      </c>
      <c r="HO363">
        <v>28.00159</v>
      </c>
      <c r="HP363">
        <v>1.8706440000000001E-2</v>
      </c>
      <c r="HQ363">
        <v>5.1225459999999998</v>
      </c>
      <c r="HR363">
        <v>0.78076809999999996</v>
      </c>
      <c r="HS363">
        <v>27.746559999999999</v>
      </c>
      <c r="HT363" s="1">
        <v>1.6922280000000001E-2</v>
      </c>
      <c r="HU363">
        <v>4.6537309999999996</v>
      </c>
      <c r="HV363">
        <v>0.77477359999999995</v>
      </c>
      <c r="HW363">
        <v>27.800049999999999</v>
      </c>
      <c r="HX363" s="1">
        <v>1.5321629999999999E-2</v>
      </c>
      <c r="HY363">
        <v>4.2322199999999999</v>
      </c>
      <c r="HZ363">
        <v>0.76956139999999995</v>
      </c>
      <c r="IA363">
        <v>27.82301</v>
      </c>
      <c r="IB363" s="1">
        <v>1.387736E-2</v>
      </c>
      <c r="IC363">
        <v>3.848096</v>
      </c>
      <c r="ID363">
        <v>0.76506180000000001</v>
      </c>
      <c r="IE363">
        <v>27.983809999999998</v>
      </c>
      <c r="IF363" s="1">
        <v>1.2570899999999999E-2</v>
      </c>
      <c r="IG363">
        <v>3.4976029999999998</v>
      </c>
      <c r="IH363">
        <v>0.76093129999999998</v>
      </c>
      <c r="II363">
        <v>28.069310000000002</v>
      </c>
      <c r="IJ363" s="1">
        <v>1.138457E-2</v>
      </c>
      <c r="IK363">
        <v>3.179754</v>
      </c>
      <c r="IL363">
        <v>0.75719919999999996</v>
      </c>
      <c r="IM363">
        <v>27.78895</v>
      </c>
      <c r="IN363" s="1">
        <v>1.030646E-2</v>
      </c>
      <c r="IO363">
        <v>2.8892709999999999</v>
      </c>
      <c r="IP363">
        <v>0.7539998</v>
      </c>
      <c r="IQ363">
        <v>27.499230000000001</v>
      </c>
      <c r="IR363" s="1">
        <v>9.3202679999999996E-3</v>
      </c>
      <c r="IS363">
        <v>2.6212490000000002</v>
      </c>
      <c r="IT363">
        <v>0.75080519999999995</v>
      </c>
      <c r="IU363">
        <v>27.338339999999999</v>
      </c>
      <c r="IV363" s="1">
        <v>8.4094540000000002E-3</v>
      </c>
      <c r="IW363">
        <v>2.3728289999999999</v>
      </c>
      <c r="IX363">
        <v>0.74807610000000002</v>
      </c>
      <c r="IY363">
        <v>27.915389999999999</v>
      </c>
      <c r="IZ363" s="1">
        <v>7.5702490000000002E-3</v>
      </c>
      <c r="JA363">
        <v>2.142347</v>
      </c>
      <c r="JB363">
        <v>0.74559830000000005</v>
      </c>
      <c r="JC363">
        <v>28.689240000000002</v>
      </c>
      <c r="JD363" s="1">
        <v>6.7875970000000002E-3</v>
      </c>
      <c r="JE363">
        <v>1.9261889999999999</v>
      </c>
      <c r="JF363">
        <v>0.74346489999999998</v>
      </c>
      <c r="JG363">
        <v>29.385549999999999</v>
      </c>
      <c r="JH363" s="1">
        <v>6.0537109999999998E-3</v>
      </c>
      <c r="JI363">
        <v>1.722251</v>
      </c>
      <c r="JJ363">
        <v>0.74187329999999996</v>
      </c>
      <c r="JK363">
        <v>29.748640000000002</v>
      </c>
      <c r="JL363" s="1">
        <v>5.3626749999999999E-3</v>
      </c>
      <c r="JM363">
        <v>1.528761</v>
      </c>
      <c r="JN363">
        <v>0.74024250000000003</v>
      </c>
      <c r="JO363">
        <v>29.870059999999999</v>
      </c>
      <c r="JP363" s="1">
        <v>4.6974629999999998E-3</v>
      </c>
      <c r="JQ363">
        <v>1.342149</v>
      </c>
      <c r="JR363">
        <v>0.73867550000000004</v>
      </c>
      <c r="JS363">
        <v>29.62959</v>
      </c>
      <c r="JT363" s="1">
        <v>4.051753E-3</v>
      </c>
      <c r="JU363">
        <v>1.1605810000000001</v>
      </c>
      <c r="JV363">
        <v>0.73700390000000005</v>
      </c>
      <c r="JW363">
        <v>29.35427</v>
      </c>
      <c r="JX363" s="1">
        <v>3.4264650000000001E-3</v>
      </c>
      <c r="JY363">
        <v>0.98427929999999997</v>
      </c>
      <c r="JZ363">
        <v>0.7359116</v>
      </c>
      <c r="KA363">
        <v>29.035520000000002</v>
      </c>
      <c r="KB363" s="1">
        <v>2.8390429999999999E-3</v>
      </c>
      <c r="KC363">
        <v>0.81728639999999997</v>
      </c>
      <c r="KD363">
        <v>0.73488319999999996</v>
      </c>
      <c r="KE363">
        <v>29.164200000000001</v>
      </c>
      <c r="KF363" s="1">
        <v>2.3123380000000002E-3</v>
      </c>
      <c r="KG363">
        <v>0.66680159999999999</v>
      </c>
      <c r="KH363">
        <v>0.73388580000000003</v>
      </c>
      <c r="KI363">
        <v>29.301200000000001</v>
      </c>
      <c r="KJ363" s="1">
        <v>1.869423E-3</v>
      </c>
      <c r="KK363">
        <v>0.5395508</v>
      </c>
      <c r="KL363">
        <v>0.73294760000000003</v>
      </c>
      <c r="KM363">
        <v>29.459810000000001</v>
      </c>
      <c r="KN363" s="1">
        <v>1.5194119999999999E-3</v>
      </c>
      <c r="KO363">
        <v>0.43859399999999998</v>
      </c>
      <c r="KP363">
        <v>0.73214509999999999</v>
      </c>
      <c r="KQ363">
        <v>29.659459999999999</v>
      </c>
      <c r="KR363" s="1">
        <v>1.258861E-3</v>
      </c>
      <c r="KS363">
        <v>0.36310599999999998</v>
      </c>
      <c r="KT363">
        <v>0.73108569999999995</v>
      </c>
      <c r="KU363">
        <v>29.594619999999999</v>
      </c>
      <c r="KV363" s="1">
        <v>1.0704779999999999E-3</v>
      </c>
      <c r="KW363">
        <v>0.30858069999999999</v>
      </c>
      <c r="KX363">
        <v>0.73017469999999995</v>
      </c>
      <c r="KY363">
        <v>29.211659999999998</v>
      </c>
      <c r="KZ363" s="1">
        <v>9.3593699999999997E-4</v>
      </c>
      <c r="LA363">
        <v>0.2696038</v>
      </c>
      <c r="LB363">
        <v>0.72916259999999999</v>
      </c>
      <c r="LC363">
        <v>28.857500000000002</v>
      </c>
      <c r="LD363" s="1">
        <v>8.3706939999999999E-4</v>
      </c>
      <c r="LE363">
        <v>0.24106379999999999</v>
      </c>
      <c r="LF363">
        <v>0.72827730000000002</v>
      </c>
      <c r="LG363">
        <v>28.554680000000001</v>
      </c>
      <c r="LH363" s="1">
        <v>7.6092550000000003E-4</v>
      </c>
      <c r="LI363">
        <v>0.219115</v>
      </c>
      <c r="LJ363">
        <v>0.72704199999999997</v>
      </c>
      <c r="LK363">
        <v>28.750229999999998</v>
      </c>
      <c r="LL363" s="1">
        <v>6.9948150000000001E-4</v>
      </c>
      <c r="LM363">
        <v>0.2015383</v>
      </c>
      <c r="LN363">
        <v>0.72607429999999995</v>
      </c>
      <c r="LO363">
        <v>29.057089999999999</v>
      </c>
      <c r="LP363" s="1">
        <v>6.4909980000000004E-4</v>
      </c>
      <c r="LQ363">
        <v>0.1871013</v>
      </c>
      <c r="LR363">
        <v>0.72502480000000002</v>
      </c>
      <c r="LS363">
        <v>29.411549999999998</v>
      </c>
      <c r="LT363" s="1">
        <v>6.0700710000000005E-4</v>
      </c>
      <c r="LU363">
        <v>0.17504739999999999</v>
      </c>
      <c r="LV363">
        <v>0.72390600000000005</v>
      </c>
      <c r="LW363">
        <v>29.733910000000002</v>
      </c>
      <c r="LX363" s="1">
        <v>5.7174479999999995E-4</v>
      </c>
      <c r="LY363">
        <v>0.1649719</v>
      </c>
      <c r="LZ363">
        <v>0.72269600000000001</v>
      </c>
      <c r="MA363">
        <v>29.85557</v>
      </c>
      <c r="MB363" s="1">
        <v>5.4123629999999995E-4</v>
      </c>
      <c r="MC363">
        <v>0.1565</v>
      </c>
      <c r="MD363">
        <v>0.72167369999999997</v>
      </c>
      <c r="ME363">
        <v>29.555679999999999</v>
      </c>
      <c r="MF363" s="1">
        <v>5.1431039999999995E-4</v>
      </c>
      <c r="MG363">
        <v>0.14932129999999999</v>
      </c>
      <c r="MH363">
        <v>0.72042249999999997</v>
      </c>
      <c r="MI363">
        <v>29.243870000000001</v>
      </c>
      <c r="MJ363" s="1">
        <v>4.9084979999999996E-4</v>
      </c>
      <c r="MK363">
        <v>0.1431229</v>
      </c>
      <c r="ML363">
        <v>0.71927110000000005</v>
      </c>
      <c r="MM363">
        <v>28.921299999999999</v>
      </c>
      <c r="MN363" s="1">
        <v>4.7028219999999999E-4</v>
      </c>
      <c r="MO363">
        <v>0.1376812</v>
      </c>
      <c r="MP363">
        <v>0.71808050000000001</v>
      </c>
      <c r="MQ363">
        <v>29.140709999999999</v>
      </c>
      <c r="MR363" s="1">
        <v>4.5148470000000001E-4</v>
      </c>
      <c r="MS363">
        <v>0.13271820000000001</v>
      </c>
      <c r="MT363">
        <v>0.71702440000000001</v>
      </c>
      <c r="MU363">
        <v>29.1601</v>
      </c>
      <c r="MV363" s="1">
        <v>4.3384929999999998E-4</v>
      </c>
      <c r="MW363">
        <v>0.12802920000000001</v>
      </c>
      <c r="MX363">
        <v>0.71601329999999996</v>
      </c>
      <c r="MY363">
        <v>28.751830000000002</v>
      </c>
      <c r="MZ363" s="1">
        <v>4.1667970000000001E-4</v>
      </c>
      <c r="NA363">
        <v>0.12341000000000001</v>
      </c>
      <c r="NB363">
        <v>0.71488149999999995</v>
      </c>
      <c r="NC363">
        <v>28.400950000000002</v>
      </c>
      <c r="ND363" s="1">
        <v>3.9962500000000002E-4</v>
      </c>
      <c r="NE363">
        <v>0.11879679999999999</v>
      </c>
      <c r="NF363">
        <v>0.71399579999999996</v>
      </c>
      <c r="NG363">
        <v>28.246369999999999</v>
      </c>
      <c r="NH363" s="1">
        <v>3.8273799999999998E-4</v>
      </c>
      <c r="NI363">
        <v>0.1141674</v>
      </c>
      <c r="NJ363">
        <v>0.71303179999999999</v>
      </c>
      <c r="NK363">
        <v>27.930789999999998</v>
      </c>
      <c r="NL363" s="1">
        <v>3.6608060000000001E-4</v>
      </c>
      <c r="NM363">
        <v>0.1095655</v>
      </c>
      <c r="NN363">
        <v>0.7122598</v>
      </c>
      <c r="NO363">
        <v>27.678509999999999</v>
      </c>
      <c r="NP363" s="1">
        <v>3.4970489999999998E-4</v>
      </c>
      <c r="NQ363">
        <v>0.10496949999999999</v>
      </c>
      <c r="NR363">
        <v>0.71124759999999998</v>
      </c>
      <c r="NS363">
        <v>27.498539999999998</v>
      </c>
      <c r="NT363" s="1">
        <v>3.3369839999999998E-4</v>
      </c>
      <c r="NU363">
        <v>0.1004877</v>
      </c>
      <c r="NV363">
        <v>0.71044830000000003</v>
      </c>
      <c r="NW363">
        <v>28.003270000000001</v>
      </c>
      <c r="NX363" s="1">
        <v>3.1838560000000001E-4</v>
      </c>
      <c r="NY363">
        <v>9.6144549999999995E-2</v>
      </c>
      <c r="NZ363">
        <v>0.70954870000000003</v>
      </c>
      <c r="OA363">
        <v>28.733160000000002</v>
      </c>
      <c r="OB363" s="1">
        <v>3.0354079999999999E-4</v>
      </c>
      <c r="OC363">
        <v>9.1919500000000001E-2</v>
      </c>
      <c r="OD363">
        <v>0.70865739999999999</v>
      </c>
      <c r="OE363">
        <v>29.228490000000001</v>
      </c>
      <c r="OF363" s="1">
        <v>2.8938709999999998E-4</v>
      </c>
      <c r="OG363">
        <v>8.7884370000000003E-2</v>
      </c>
      <c r="OH363">
        <v>0.70791669999999995</v>
      </c>
      <c r="OI363">
        <v>29.65822</v>
      </c>
      <c r="OJ363" s="1">
        <v>2.7599530000000001E-4</v>
      </c>
      <c r="OK363">
        <v>8.403033E-2</v>
      </c>
    </row>
    <row r="364" spans="1:401" x14ac:dyDescent="0.35">
      <c r="A364">
        <v>373</v>
      </c>
      <c r="B364" t="s">
        <v>4</v>
      </c>
      <c r="C364" t="s">
        <v>364</v>
      </c>
      <c r="D364" t="s">
        <v>371</v>
      </c>
      <c r="E364">
        <v>612.70889999999997</v>
      </c>
      <c r="F364">
        <v>0.73379179999999999</v>
      </c>
      <c r="G364">
        <v>25.010660000000001</v>
      </c>
      <c r="H364">
        <v>0</v>
      </c>
      <c r="I364">
        <v>0</v>
      </c>
      <c r="J364">
        <v>0.73207469999999997</v>
      </c>
      <c r="K364">
        <v>25.006160000000001</v>
      </c>
      <c r="L364">
        <v>0</v>
      </c>
      <c r="M364">
        <v>0</v>
      </c>
      <c r="N364">
        <v>0.73022589999999998</v>
      </c>
      <c r="O364">
        <v>25.20731</v>
      </c>
      <c r="P364">
        <v>0</v>
      </c>
      <c r="Q364">
        <v>0</v>
      </c>
      <c r="R364">
        <v>0.7282518</v>
      </c>
      <c r="S364">
        <v>25.278379999999999</v>
      </c>
      <c r="T364">
        <v>0</v>
      </c>
      <c r="U364">
        <v>0</v>
      </c>
      <c r="V364">
        <v>0.72640800000000005</v>
      </c>
      <c r="W364">
        <v>25.101019999999998</v>
      </c>
      <c r="X364">
        <v>0</v>
      </c>
      <c r="Y364">
        <v>0</v>
      </c>
      <c r="Z364">
        <v>0.72443809999999997</v>
      </c>
      <c r="AA364">
        <v>24.934069999999998</v>
      </c>
      <c r="AB364">
        <v>0</v>
      </c>
      <c r="AC364">
        <v>0</v>
      </c>
      <c r="AD364">
        <v>0.72249839999999999</v>
      </c>
      <c r="AE364">
        <v>24.667069999999999</v>
      </c>
      <c r="AF364">
        <v>0</v>
      </c>
      <c r="AG364">
        <v>0</v>
      </c>
      <c r="AH364">
        <v>0.7206361</v>
      </c>
      <c r="AI364">
        <v>24.790299999999998</v>
      </c>
      <c r="AJ364">
        <v>0</v>
      </c>
      <c r="AK364">
        <v>0</v>
      </c>
      <c r="AL364">
        <v>0.71906970000000003</v>
      </c>
      <c r="AM364">
        <v>25.057379999999998</v>
      </c>
      <c r="AN364">
        <v>0</v>
      </c>
      <c r="AO364">
        <v>0</v>
      </c>
      <c r="AP364">
        <v>0.71756019999999998</v>
      </c>
      <c r="AQ364">
        <v>25.42568</v>
      </c>
      <c r="AR364">
        <v>0</v>
      </c>
      <c r="AS364">
        <v>0</v>
      </c>
      <c r="AT364">
        <v>0.7161227</v>
      </c>
      <c r="AU364">
        <v>25.89518</v>
      </c>
      <c r="AV364">
        <v>0</v>
      </c>
      <c r="AW364">
        <v>0</v>
      </c>
      <c r="AX364">
        <v>0.71507419999999999</v>
      </c>
      <c r="AY364">
        <v>26.079899999999999</v>
      </c>
      <c r="AZ364">
        <v>0</v>
      </c>
      <c r="BA364">
        <v>0</v>
      </c>
      <c r="BB364">
        <v>0.71423599999999998</v>
      </c>
      <c r="BC364">
        <v>26.132670000000001</v>
      </c>
      <c r="BD364">
        <v>0</v>
      </c>
      <c r="BE364">
        <v>0</v>
      </c>
      <c r="BF364">
        <v>0.71348540000000005</v>
      </c>
      <c r="BG364">
        <v>26.085139999999999</v>
      </c>
      <c r="BH364">
        <v>0</v>
      </c>
      <c r="BI364">
        <v>0</v>
      </c>
      <c r="BJ364">
        <v>0.71273500000000001</v>
      </c>
      <c r="BK364">
        <v>25.988969999999998</v>
      </c>
      <c r="BL364">
        <v>0</v>
      </c>
      <c r="BM364">
        <v>0</v>
      </c>
      <c r="BN364">
        <v>0.7121111</v>
      </c>
      <c r="BO364">
        <v>26.338229999999999</v>
      </c>
      <c r="BP364">
        <v>0</v>
      </c>
      <c r="BQ364">
        <v>0</v>
      </c>
      <c r="BR364">
        <v>0.71174099999999996</v>
      </c>
      <c r="BS364">
        <v>26.64162</v>
      </c>
      <c r="BT364">
        <v>0</v>
      </c>
      <c r="BU364">
        <v>0</v>
      </c>
      <c r="BV364">
        <v>0.71166870000000004</v>
      </c>
      <c r="BW364">
        <v>27.037320000000001</v>
      </c>
      <c r="BX364">
        <v>5.7929960000000004E-35</v>
      </c>
      <c r="BY364">
        <v>1.557273E-32</v>
      </c>
      <c r="BZ364">
        <v>0.71172679999999999</v>
      </c>
      <c r="CA364">
        <v>27.401520000000001</v>
      </c>
      <c r="CB364">
        <v>1.2718989999999999E-24</v>
      </c>
      <c r="CC364">
        <v>2.5141600000000002E-22</v>
      </c>
      <c r="CD364">
        <v>0.71175549999999999</v>
      </c>
      <c r="CE364">
        <v>27.489719999999998</v>
      </c>
      <c r="CF364" s="1">
        <v>1.227162E-18</v>
      </c>
      <c r="CG364" s="1">
        <v>2.4553839999999998E-16</v>
      </c>
      <c r="CH364">
        <v>0.71169689999999997</v>
      </c>
      <c r="CI364">
        <v>27.306509999999999</v>
      </c>
      <c r="CJ364" s="1">
        <v>6.667882E-13</v>
      </c>
      <c r="CK364" s="1">
        <v>1.374372E-10</v>
      </c>
      <c r="CL364">
        <v>0.71163270000000001</v>
      </c>
      <c r="CM364">
        <v>27.087720000000001</v>
      </c>
      <c r="CN364" s="1">
        <v>2.1236839999999999E-9</v>
      </c>
      <c r="CO364" s="1">
        <v>4.5738240000000001E-7</v>
      </c>
      <c r="CP364">
        <v>0.71155049999999997</v>
      </c>
      <c r="CQ364">
        <v>26.89479</v>
      </c>
      <c r="CR364" s="1">
        <v>9.655114999999999E-7</v>
      </c>
      <c r="CS364" s="1">
        <v>2.1463299999999999E-4</v>
      </c>
      <c r="CT364">
        <v>0.71145040000000004</v>
      </c>
      <c r="CU364">
        <v>27.009640000000001</v>
      </c>
      <c r="CV364" s="1">
        <v>1.1840429999999999E-4</v>
      </c>
      <c r="CW364" s="1">
        <v>2.705101E-2</v>
      </c>
      <c r="CX364">
        <v>0.71132680000000004</v>
      </c>
      <c r="CY364">
        <v>26.803609999999999</v>
      </c>
      <c r="CZ364" s="1">
        <v>5.3342340000000002E-3</v>
      </c>
      <c r="DA364" s="1">
        <v>1.2465409999999999</v>
      </c>
      <c r="DB364">
        <v>0.71148560000000005</v>
      </c>
      <c r="DC364">
        <v>27.00647</v>
      </c>
      <c r="DD364" s="1">
        <v>0.10613590000000001</v>
      </c>
      <c r="DE364" s="1">
        <v>25.341280000000001</v>
      </c>
      <c r="DF364">
        <v>0.71139929999999996</v>
      </c>
      <c r="DG364">
        <v>27.270119999999999</v>
      </c>
      <c r="DH364" s="1">
        <v>1.0641069999999999</v>
      </c>
      <c r="DI364" s="1">
        <v>259.08710000000002</v>
      </c>
      <c r="DJ364">
        <v>0.71109060000000002</v>
      </c>
      <c r="DK364">
        <v>27.276530000000001</v>
      </c>
      <c r="DL364" s="1">
        <v>5.9284239999999997</v>
      </c>
      <c r="DM364" s="1">
        <v>1470.1279999999999</v>
      </c>
      <c r="DN364">
        <v>0.7105456</v>
      </c>
      <c r="DO364">
        <v>27.162559999999999</v>
      </c>
      <c r="DP364" s="1">
        <v>19.9117</v>
      </c>
      <c r="DQ364">
        <v>5019.7939999999999</v>
      </c>
      <c r="DR364">
        <v>0.70988200000000001</v>
      </c>
      <c r="DS364">
        <v>26.99672</v>
      </c>
      <c r="DT364" s="1">
        <v>43.036409999999997</v>
      </c>
      <c r="DU364">
        <v>11021.14</v>
      </c>
      <c r="DV364">
        <v>0.70909900000000003</v>
      </c>
      <c r="DW364">
        <v>26.893229999999999</v>
      </c>
      <c r="DX364">
        <v>63.325150000000001</v>
      </c>
      <c r="DY364">
        <v>16456.240000000002</v>
      </c>
      <c r="DZ364">
        <v>0.70825729999999998</v>
      </c>
      <c r="EA364">
        <v>27.387879999999999</v>
      </c>
      <c r="EB364">
        <v>66.752679999999998</v>
      </c>
      <c r="EC364">
        <v>17580.78</v>
      </c>
      <c r="ED364">
        <v>0.70688459999999997</v>
      </c>
      <c r="EE364">
        <v>27.95786</v>
      </c>
      <c r="EF364">
        <v>52.278260000000003</v>
      </c>
      <c r="EG364">
        <v>13951.56</v>
      </c>
      <c r="EH364">
        <v>0.7050362</v>
      </c>
      <c r="EI364">
        <v>28.54411</v>
      </c>
      <c r="EJ364">
        <v>31.682490000000001</v>
      </c>
      <c r="EK364">
        <v>8560.9590000000007</v>
      </c>
      <c r="EL364">
        <v>0.70309390000000005</v>
      </c>
      <c r="EM364">
        <v>29.154890000000002</v>
      </c>
      <c r="EN364">
        <v>15.38898</v>
      </c>
      <c r="EO364">
        <v>4207.6120000000001</v>
      </c>
      <c r="EP364">
        <v>0.70112560000000002</v>
      </c>
      <c r="EQ364">
        <v>29.31392</v>
      </c>
      <c r="ER364">
        <v>6.1660500000000003</v>
      </c>
      <c r="ES364">
        <v>1704.4970000000001</v>
      </c>
      <c r="ET364">
        <v>0.69940809999999998</v>
      </c>
      <c r="EU364">
        <v>28.993569999999998</v>
      </c>
      <c r="EV364">
        <v>2.112025</v>
      </c>
      <c r="EW364">
        <v>588.95809999999994</v>
      </c>
      <c r="EX364">
        <v>0.69768949999999996</v>
      </c>
      <c r="EY364">
        <v>28.620619999999999</v>
      </c>
      <c r="EZ364">
        <v>0.6559815</v>
      </c>
      <c r="FA364">
        <v>183.7518</v>
      </c>
      <c r="FB364">
        <v>0.69597830000000005</v>
      </c>
      <c r="FC364">
        <v>28.184999999999999</v>
      </c>
      <c r="FD364">
        <v>0.2141864</v>
      </c>
      <c r="FE364">
        <v>59.551130000000001</v>
      </c>
      <c r="FF364">
        <v>0.69457950000000002</v>
      </c>
      <c r="FG364">
        <v>28.061229999999998</v>
      </c>
      <c r="FH364">
        <v>9.7389619999999996E-2</v>
      </c>
      <c r="FI364">
        <v>26.44567</v>
      </c>
      <c r="FJ364">
        <v>0.69354979999999999</v>
      </c>
      <c r="FK364">
        <v>28.02909</v>
      </c>
      <c r="FL364">
        <v>6.9356059999999997E-2</v>
      </c>
      <c r="FM364">
        <v>18.44971</v>
      </c>
      <c r="FN364">
        <v>0.69211460000000002</v>
      </c>
      <c r="FO364">
        <v>27.876149999999999</v>
      </c>
      <c r="FP364">
        <v>6.2341239999999999E-2</v>
      </c>
      <c r="FQ364">
        <v>16.483879999999999</v>
      </c>
      <c r="FR364">
        <v>0.69079429999999997</v>
      </c>
      <c r="FS364">
        <v>27.785129999999999</v>
      </c>
      <c r="FT364">
        <v>5.8755450000000001E-2</v>
      </c>
      <c r="FU364">
        <v>15.52666</v>
      </c>
      <c r="FV364">
        <v>0.68951609999999997</v>
      </c>
      <c r="FW364">
        <v>27.526520000000001</v>
      </c>
      <c r="FX364">
        <v>5.5096920000000001E-2</v>
      </c>
      <c r="FY364">
        <v>14.57081</v>
      </c>
      <c r="FZ364">
        <v>0.68852190000000002</v>
      </c>
      <c r="GA364">
        <v>27.156770000000002</v>
      </c>
      <c r="GB364">
        <v>5.0990710000000002E-2</v>
      </c>
      <c r="GC364">
        <v>13.49119</v>
      </c>
      <c r="GD364">
        <v>0.6874709</v>
      </c>
      <c r="GE364">
        <v>26.72683</v>
      </c>
      <c r="GF364">
        <v>4.6681939999999998E-2</v>
      </c>
      <c r="GG364">
        <v>12.356490000000001</v>
      </c>
      <c r="GH364">
        <v>0.68747199999999997</v>
      </c>
      <c r="GI364">
        <v>26.382010000000001</v>
      </c>
      <c r="GJ364" s="1">
        <v>4.246436E-2</v>
      </c>
      <c r="GK364">
        <v>11.22784</v>
      </c>
      <c r="GL364">
        <v>0.68605640000000001</v>
      </c>
      <c r="GM364">
        <v>26.60361</v>
      </c>
      <c r="GN364" s="1">
        <v>3.8449589999999999E-2</v>
      </c>
      <c r="GO364">
        <v>10.17047</v>
      </c>
      <c r="GP364">
        <v>0.6861389</v>
      </c>
      <c r="GQ364">
        <v>27.197399999999998</v>
      </c>
      <c r="GR364" s="1">
        <v>3.482259E-2</v>
      </c>
      <c r="GS364">
        <v>9.202769</v>
      </c>
      <c r="GT364">
        <v>0.68392529999999996</v>
      </c>
      <c r="GU364">
        <v>27.99306</v>
      </c>
      <c r="GV364" s="1">
        <v>3.141008E-2</v>
      </c>
      <c r="GW364">
        <v>8.3101140000000004</v>
      </c>
      <c r="GX364">
        <v>0.68079529999999999</v>
      </c>
      <c r="GY364">
        <v>28.724900000000002</v>
      </c>
      <c r="GZ364" s="1">
        <v>2.832807E-2</v>
      </c>
      <c r="HA364">
        <v>7.5139180000000003</v>
      </c>
      <c r="HB364">
        <v>0.6771838</v>
      </c>
      <c r="HC364">
        <v>29.145019999999999</v>
      </c>
      <c r="HD364" s="1">
        <v>2.5574929999999999E-2</v>
      </c>
      <c r="HE364">
        <v>6.8077189999999996</v>
      </c>
      <c r="HF364">
        <v>0.67369540000000006</v>
      </c>
      <c r="HG364">
        <v>28.922989999999999</v>
      </c>
      <c r="HH364">
        <v>2.3115340000000002E-2</v>
      </c>
      <c r="HI364">
        <v>6.1747759999999996</v>
      </c>
      <c r="HJ364">
        <v>0.6702207</v>
      </c>
      <c r="HK364">
        <v>28.51726</v>
      </c>
      <c r="HL364" s="1">
        <v>2.0889810000000002E-2</v>
      </c>
      <c r="HM364">
        <v>5.6017469999999996</v>
      </c>
      <c r="HN364">
        <v>0.66728690000000002</v>
      </c>
      <c r="HO364">
        <v>28.035820000000001</v>
      </c>
      <c r="HP364" s="1">
        <v>1.8885280000000001E-2</v>
      </c>
      <c r="HQ364">
        <v>5.0814760000000003</v>
      </c>
      <c r="HR364">
        <v>0.66445270000000001</v>
      </c>
      <c r="HS364">
        <v>27.788139999999999</v>
      </c>
      <c r="HT364" s="1">
        <v>1.7084220000000001E-2</v>
      </c>
      <c r="HU364">
        <v>4.612743</v>
      </c>
      <c r="HV364">
        <v>0.66167169999999997</v>
      </c>
      <c r="HW364">
        <v>27.835239999999999</v>
      </c>
      <c r="HX364" s="1">
        <v>1.546836E-2</v>
      </c>
      <c r="HY364">
        <v>4.1916669999999998</v>
      </c>
      <c r="HZ364">
        <v>0.65935719999999998</v>
      </c>
      <c r="IA364">
        <v>27.851590000000002</v>
      </c>
      <c r="IB364" s="1">
        <v>1.4011930000000001E-2</v>
      </c>
      <c r="IC364">
        <v>3.8089909999999998</v>
      </c>
      <c r="ID364">
        <v>0.6575164</v>
      </c>
      <c r="IE364">
        <v>27.993300000000001</v>
      </c>
      <c r="IF364" s="1">
        <v>1.269498E-2</v>
      </c>
      <c r="IG364">
        <v>3.4610449999999999</v>
      </c>
      <c r="IH364">
        <v>0.65506989999999998</v>
      </c>
      <c r="II364">
        <v>28.065639999999998</v>
      </c>
      <c r="IJ364" s="1">
        <v>1.149761E-2</v>
      </c>
      <c r="IK364">
        <v>3.1453139999999999</v>
      </c>
      <c r="IL364">
        <v>0.65269790000000005</v>
      </c>
      <c r="IM364">
        <v>27.792179999999998</v>
      </c>
      <c r="IN364" s="1">
        <v>1.0410600000000001E-2</v>
      </c>
      <c r="IO364">
        <v>2.857005</v>
      </c>
      <c r="IP364">
        <v>0.65070680000000003</v>
      </c>
      <c r="IQ364">
        <v>27.50422</v>
      </c>
      <c r="IR364" s="1">
        <v>9.4168229999999995E-3</v>
      </c>
      <c r="IS364">
        <v>2.5914700000000002</v>
      </c>
      <c r="IT364">
        <v>0.64882459999999997</v>
      </c>
      <c r="IU364">
        <v>27.357060000000001</v>
      </c>
      <c r="IV364" s="1">
        <v>8.4993039999999992E-3</v>
      </c>
      <c r="IW364">
        <v>2.3453629999999999</v>
      </c>
      <c r="IX364">
        <v>0.64718600000000004</v>
      </c>
      <c r="IY364">
        <v>27.925889999999999</v>
      </c>
      <c r="IZ364" s="1">
        <v>7.6532830000000003E-3</v>
      </c>
      <c r="JA364">
        <v>2.1172529999999998</v>
      </c>
      <c r="JB364">
        <v>0.64572209999999997</v>
      </c>
      <c r="JC364">
        <v>28.704180000000001</v>
      </c>
      <c r="JD364" s="1">
        <v>6.866535E-3</v>
      </c>
      <c r="JE364">
        <v>1.904058</v>
      </c>
      <c r="JF364">
        <v>0.64448229999999995</v>
      </c>
      <c r="JG364">
        <v>29.39874</v>
      </c>
      <c r="JH364" s="1">
        <v>6.1284E-3</v>
      </c>
      <c r="JI364">
        <v>1.703004</v>
      </c>
      <c r="JJ364">
        <v>0.64361299999999999</v>
      </c>
      <c r="JK364">
        <v>29.753830000000001</v>
      </c>
      <c r="JL364" s="1">
        <v>5.4340090000000001E-3</v>
      </c>
      <c r="JM364">
        <v>1.5126580000000001</v>
      </c>
      <c r="JN364">
        <v>0.64268630000000004</v>
      </c>
      <c r="JO364">
        <v>29.864989999999999</v>
      </c>
      <c r="JP364" s="1">
        <v>4.7663920000000004E-3</v>
      </c>
      <c r="JQ364">
        <v>1.3294220000000001</v>
      </c>
      <c r="JR364">
        <v>0.64175450000000001</v>
      </c>
      <c r="JS364">
        <v>29.630690000000001</v>
      </c>
      <c r="JT364" s="1">
        <v>4.1189850000000004E-3</v>
      </c>
      <c r="JU364">
        <v>1.1514180000000001</v>
      </c>
      <c r="JV364">
        <v>0.64072879999999999</v>
      </c>
      <c r="JW364">
        <v>29.362010000000001</v>
      </c>
      <c r="JX364" s="1">
        <v>3.4914080000000001E-3</v>
      </c>
      <c r="JY364">
        <v>0.97852019999999995</v>
      </c>
      <c r="JZ364">
        <v>0.64024080000000005</v>
      </c>
      <c r="KA364">
        <v>29.068269999999998</v>
      </c>
      <c r="KB364" s="1">
        <v>2.8998069999999999E-3</v>
      </c>
      <c r="KC364">
        <v>0.81420959999999998</v>
      </c>
      <c r="KD364">
        <v>0.63980570000000003</v>
      </c>
      <c r="KE364">
        <v>29.20233</v>
      </c>
      <c r="KF364" s="1">
        <v>2.3656929999999999E-3</v>
      </c>
      <c r="KG364">
        <v>0.6652129</v>
      </c>
      <c r="KH364">
        <v>0.63936630000000005</v>
      </c>
      <c r="KI364">
        <v>29.350930000000002</v>
      </c>
      <c r="KJ364" s="1">
        <v>1.9133240000000001E-3</v>
      </c>
      <c r="KK364">
        <v>0.53838090000000005</v>
      </c>
      <c r="KL364">
        <v>0.63897610000000005</v>
      </c>
      <c r="KM364">
        <v>29.502099999999999</v>
      </c>
      <c r="KN364" s="1">
        <v>1.553245E-3</v>
      </c>
      <c r="KO364">
        <v>0.43703839999999999</v>
      </c>
      <c r="KP364">
        <v>0.63864860000000001</v>
      </c>
      <c r="KQ364">
        <v>29.682279999999999</v>
      </c>
      <c r="KR364" s="1">
        <v>1.28364E-3</v>
      </c>
      <c r="KS364">
        <v>0.36083589999999999</v>
      </c>
      <c r="KT364">
        <v>0.63812089999999999</v>
      </c>
      <c r="KU364">
        <v>29.611560000000001</v>
      </c>
      <c r="KV364" s="1">
        <v>1.0882159999999999E-3</v>
      </c>
      <c r="KW364">
        <v>0.30563109999999999</v>
      </c>
      <c r="KX364">
        <v>0.63770890000000002</v>
      </c>
      <c r="KY364">
        <v>29.2301</v>
      </c>
      <c r="KZ364" s="1">
        <v>9.4876200000000002E-4</v>
      </c>
      <c r="LA364">
        <v>0.266179</v>
      </c>
      <c r="LB364">
        <v>0.63718560000000002</v>
      </c>
      <c r="LC364">
        <v>28.870830000000002</v>
      </c>
      <c r="LD364" s="1">
        <v>8.4660279999999996E-4</v>
      </c>
      <c r="LE364">
        <v>0.2373895</v>
      </c>
      <c r="LF364">
        <v>0.63675579999999998</v>
      </c>
      <c r="LG364">
        <v>28.585439999999998</v>
      </c>
      <c r="LH364" s="1">
        <v>7.6841409999999996E-4</v>
      </c>
      <c r="LI364">
        <v>0.21538350000000001</v>
      </c>
      <c r="LJ364">
        <v>0.63605820000000002</v>
      </c>
      <c r="LK364">
        <v>28.778189999999999</v>
      </c>
      <c r="LL364" s="1">
        <v>7.0553279999999998E-4</v>
      </c>
      <c r="LM364">
        <v>0.19781070000000001</v>
      </c>
      <c r="LN364">
        <v>0.63556590000000002</v>
      </c>
      <c r="LO364">
        <v>29.091709999999999</v>
      </c>
      <c r="LP364" s="1">
        <v>6.5411919999999995E-4</v>
      </c>
      <c r="LQ364">
        <v>0.18342700000000001</v>
      </c>
      <c r="LR364">
        <v>0.63508900000000001</v>
      </c>
      <c r="LS364">
        <v>29.43665</v>
      </c>
      <c r="LT364">
        <v>6.1118809999999996E-4</v>
      </c>
      <c r="LU364">
        <v>0.171406</v>
      </c>
      <c r="LV364">
        <v>0.6345558</v>
      </c>
      <c r="LW364">
        <v>29.74446</v>
      </c>
      <c r="LX364" s="1">
        <v>5.7525019999999998E-4</v>
      </c>
      <c r="LY364">
        <v>0.16136449999999999</v>
      </c>
      <c r="LZ364">
        <v>0.63394790000000001</v>
      </c>
      <c r="MA364">
        <v>29.856449999999999</v>
      </c>
      <c r="MB364" s="1">
        <v>5.4417509999999997E-4</v>
      </c>
      <c r="MC364">
        <v>0.15291969999999999</v>
      </c>
      <c r="MD364">
        <v>0.63349929999999999</v>
      </c>
      <c r="ME364">
        <v>29.561039999999998</v>
      </c>
      <c r="MF364" s="1">
        <v>5.1679099999999995E-4</v>
      </c>
      <c r="MG364">
        <v>0.1457724</v>
      </c>
      <c r="MH364">
        <v>0.63288639999999996</v>
      </c>
      <c r="MI364">
        <v>29.250240000000002</v>
      </c>
      <c r="MJ364" s="1">
        <v>4.9301110000000005E-4</v>
      </c>
      <c r="MK364">
        <v>0.1396172</v>
      </c>
      <c r="ML364">
        <v>0.63232279999999996</v>
      </c>
      <c r="MM364">
        <v>28.942710000000002</v>
      </c>
      <c r="MN364" s="1">
        <v>4.7219550000000002E-4</v>
      </c>
      <c r="MO364">
        <v>0.1342189</v>
      </c>
      <c r="MP364">
        <v>0.631745</v>
      </c>
      <c r="MQ364">
        <v>29.16357</v>
      </c>
      <c r="MR364" s="1">
        <v>4.5327019999999999E-4</v>
      </c>
      <c r="MS364">
        <v>0.12931780000000001</v>
      </c>
      <c r="MT364">
        <v>0.63127259999999996</v>
      </c>
      <c r="MU364">
        <v>29.203099999999999</v>
      </c>
      <c r="MV364" s="1">
        <v>4.3556600000000002E-4</v>
      </c>
      <c r="MW364">
        <v>0.1247119</v>
      </c>
      <c r="MX364">
        <v>0.63083270000000002</v>
      </c>
      <c r="MY364">
        <v>28.80857</v>
      </c>
      <c r="MZ364" s="1">
        <v>4.1835750000000001E-4</v>
      </c>
      <c r="NA364">
        <v>0.1201827</v>
      </c>
      <c r="NB364">
        <v>0.63032820000000001</v>
      </c>
      <c r="NC364">
        <v>28.436679999999999</v>
      </c>
      <c r="ND364" s="1">
        <v>4.0128990000000002E-4</v>
      </c>
      <c r="NE364">
        <v>0.1156664</v>
      </c>
      <c r="NF364">
        <v>0.62997979999999998</v>
      </c>
      <c r="NG364">
        <v>28.267849999999999</v>
      </c>
      <c r="NH364" s="1">
        <v>3.844559E-4</v>
      </c>
      <c r="NI364">
        <v>0.1111583</v>
      </c>
      <c r="NJ364">
        <v>0.62958040000000004</v>
      </c>
      <c r="NK364">
        <v>27.951640000000001</v>
      </c>
      <c r="NL364" s="1">
        <v>3.6777469999999999E-4</v>
      </c>
      <c r="NM364">
        <v>0.10665719999999999</v>
      </c>
      <c r="NN364">
        <v>0.62933930000000005</v>
      </c>
      <c r="NO364">
        <v>27.688749999999999</v>
      </c>
      <c r="NP364" s="1">
        <v>3.5134279999999999E-4</v>
      </c>
      <c r="NQ364">
        <v>0.1021652</v>
      </c>
      <c r="NR364">
        <v>0.62889110000000004</v>
      </c>
      <c r="NS364">
        <v>27.513850000000001</v>
      </c>
      <c r="NT364" s="1">
        <v>3.3531290000000003E-4</v>
      </c>
      <c r="NU364">
        <v>9.7788920000000001E-2</v>
      </c>
      <c r="NV364">
        <v>0.62859399999999999</v>
      </c>
      <c r="NW364">
        <v>28.007090000000002</v>
      </c>
      <c r="NX364" s="1">
        <v>3.1994940000000001E-4</v>
      </c>
      <c r="NY364">
        <v>9.3551480000000006E-2</v>
      </c>
      <c r="NZ364">
        <v>0.62820480000000001</v>
      </c>
      <c r="OA364">
        <v>28.741710000000001</v>
      </c>
      <c r="OB364" s="1">
        <v>3.0502820000000001E-4</v>
      </c>
      <c r="OC364">
        <v>8.9420299999999994E-2</v>
      </c>
      <c r="OD364">
        <v>0.62779379999999996</v>
      </c>
      <c r="OE364">
        <v>29.23995</v>
      </c>
      <c r="OF364" s="1">
        <v>2.9081480000000003E-4</v>
      </c>
      <c r="OG364">
        <v>8.5478589999999993E-2</v>
      </c>
      <c r="OH364">
        <v>0.62746380000000002</v>
      </c>
      <c r="OI364">
        <v>29.65719</v>
      </c>
      <c r="OJ364" s="1">
        <v>2.7735020000000001E-4</v>
      </c>
      <c r="OK364">
        <v>8.1714969999999998E-2</v>
      </c>
    </row>
    <row r="365" spans="1:401" x14ac:dyDescent="0.35">
      <c r="A365">
        <v>374</v>
      </c>
      <c r="B365" t="s">
        <v>4</v>
      </c>
      <c r="C365" t="s">
        <v>364</v>
      </c>
      <c r="D365" t="s">
        <v>372</v>
      </c>
      <c r="E365">
        <v>919.52070000000003</v>
      </c>
      <c r="F365">
        <v>0.72285100000000002</v>
      </c>
      <c r="G365">
        <v>25.03952</v>
      </c>
      <c r="H365">
        <v>0</v>
      </c>
      <c r="I365">
        <v>0</v>
      </c>
      <c r="J365">
        <v>0.72124270000000001</v>
      </c>
      <c r="K365">
        <v>25.017150000000001</v>
      </c>
      <c r="L365">
        <v>0</v>
      </c>
      <c r="M365">
        <v>0</v>
      </c>
      <c r="N365">
        <v>0.71951330000000002</v>
      </c>
      <c r="O365">
        <v>25.206980000000001</v>
      </c>
      <c r="P365">
        <v>0</v>
      </c>
      <c r="Q365">
        <v>0</v>
      </c>
      <c r="R365">
        <v>0.71764240000000001</v>
      </c>
      <c r="S365">
        <v>25.26031</v>
      </c>
      <c r="T365">
        <v>0</v>
      </c>
      <c r="U365">
        <v>0</v>
      </c>
      <c r="V365">
        <v>0.71553610000000001</v>
      </c>
      <c r="W365">
        <v>25.07902</v>
      </c>
      <c r="X365">
        <v>0</v>
      </c>
      <c r="Y365">
        <v>0</v>
      </c>
      <c r="Z365">
        <v>0.7132655</v>
      </c>
      <c r="AA365">
        <v>24.926960000000001</v>
      </c>
      <c r="AB365">
        <v>0</v>
      </c>
      <c r="AC365">
        <v>0</v>
      </c>
      <c r="AD365">
        <v>0.71098360000000005</v>
      </c>
      <c r="AE365">
        <v>24.678820000000002</v>
      </c>
      <c r="AF365">
        <v>0</v>
      </c>
      <c r="AG365">
        <v>0</v>
      </c>
      <c r="AH365">
        <v>0.70887370000000005</v>
      </c>
      <c r="AI365">
        <v>24.810770000000002</v>
      </c>
      <c r="AJ365">
        <v>0</v>
      </c>
      <c r="AK365">
        <v>0</v>
      </c>
      <c r="AL365">
        <v>0.70704560000000005</v>
      </c>
      <c r="AM365">
        <v>25.085000000000001</v>
      </c>
      <c r="AN365">
        <v>0</v>
      </c>
      <c r="AO365">
        <v>0</v>
      </c>
      <c r="AP365">
        <v>0.70528930000000001</v>
      </c>
      <c r="AQ365">
        <v>25.436039999999998</v>
      </c>
      <c r="AR365">
        <v>0</v>
      </c>
      <c r="AS365">
        <v>0</v>
      </c>
      <c r="AT365">
        <v>0.70361910000000005</v>
      </c>
      <c r="AU365">
        <v>25.883479999999999</v>
      </c>
      <c r="AV365">
        <v>0</v>
      </c>
      <c r="AW365">
        <v>0</v>
      </c>
      <c r="AX365">
        <v>0.70228829999999998</v>
      </c>
      <c r="AY365">
        <v>26.05884</v>
      </c>
      <c r="AZ365">
        <v>0</v>
      </c>
      <c r="BA365">
        <v>0</v>
      </c>
      <c r="BB365">
        <v>0.70130760000000003</v>
      </c>
      <c r="BC365">
        <v>26.108740000000001</v>
      </c>
      <c r="BD365">
        <v>0</v>
      </c>
      <c r="BE365">
        <v>0</v>
      </c>
      <c r="BF365">
        <v>0.70038690000000003</v>
      </c>
      <c r="BG365">
        <v>26.07874</v>
      </c>
      <c r="BH365">
        <v>0</v>
      </c>
      <c r="BI365">
        <v>0</v>
      </c>
      <c r="BJ365">
        <v>0.69937870000000002</v>
      </c>
      <c r="BK365">
        <v>26.00281</v>
      </c>
      <c r="BL365">
        <v>0</v>
      </c>
      <c r="BM365">
        <v>0</v>
      </c>
      <c r="BN365">
        <v>0.69846920000000001</v>
      </c>
      <c r="BO365">
        <v>26.35464</v>
      </c>
      <c r="BP365">
        <v>0</v>
      </c>
      <c r="BQ365">
        <v>0</v>
      </c>
      <c r="BR365">
        <v>0.69776039999999995</v>
      </c>
      <c r="BS365">
        <v>26.66328</v>
      </c>
      <c r="BT365">
        <v>0</v>
      </c>
      <c r="BU365">
        <v>0</v>
      </c>
      <c r="BV365">
        <v>0.69733990000000001</v>
      </c>
      <c r="BW365">
        <v>27.038820000000001</v>
      </c>
      <c r="BX365">
        <v>1.2070259999999999E-35</v>
      </c>
      <c r="BY365">
        <v>5.53747E-33</v>
      </c>
      <c r="BZ365">
        <v>0.6970556</v>
      </c>
      <c r="CA365">
        <v>27.39087</v>
      </c>
      <c r="CB365">
        <v>5.4274090000000001E-25</v>
      </c>
      <c r="CC365">
        <v>1.544109E-22</v>
      </c>
      <c r="CD365">
        <v>0.69678960000000001</v>
      </c>
      <c r="CE365">
        <v>27.466190000000001</v>
      </c>
      <c r="CF365" s="1">
        <v>2.3103609999999999E-19</v>
      </c>
      <c r="CG365" s="1">
        <v>8.8263620000000005E-17</v>
      </c>
      <c r="CH365">
        <v>0.69646229999999998</v>
      </c>
      <c r="CI365">
        <v>27.288889999999999</v>
      </c>
      <c r="CJ365" s="1">
        <v>3.4467820000000002E-13</v>
      </c>
      <c r="CK365" s="1">
        <v>1.034283E-10</v>
      </c>
      <c r="CL365">
        <v>0.69614640000000005</v>
      </c>
      <c r="CM365">
        <v>27.092189999999999</v>
      </c>
      <c r="CN365" s="1">
        <v>1.293257E-9</v>
      </c>
      <c r="CO365" s="1">
        <v>4.1260939999999998E-7</v>
      </c>
      <c r="CP365">
        <v>0.69580830000000005</v>
      </c>
      <c r="CQ365">
        <v>26.92211</v>
      </c>
      <c r="CR365" s="1">
        <v>6.4738800000000003E-7</v>
      </c>
      <c r="CS365" s="1">
        <v>2.168328E-4</v>
      </c>
      <c r="CT365">
        <v>0.69544660000000003</v>
      </c>
      <c r="CU365">
        <v>27.035620000000002</v>
      </c>
      <c r="CV365" s="1">
        <v>8.5457099999999999E-5</v>
      </c>
      <c r="CW365" s="1">
        <v>2.990487E-2</v>
      </c>
      <c r="CX365">
        <v>0.69511679999999998</v>
      </c>
      <c r="CY365">
        <v>26.83661</v>
      </c>
      <c r="CZ365" s="1">
        <v>4.0910510000000001E-3</v>
      </c>
      <c r="DA365" s="1">
        <v>1.487444</v>
      </c>
      <c r="DB365">
        <v>0.69472100000000003</v>
      </c>
      <c r="DC365">
        <v>27.02272</v>
      </c>
      <c r="DD365" s="1">
        <v>8.5772379999999995E-2</v>
      </c>
      <c r="DE365" s="1">
        <v>32.350540000000002</v>
      </c>
      <c r="DF365">
        <v>0.69400949999999995</v>
      </c>
      <c r="DG365">
        <v>27.279959999999999</v>
      </c>
      <c r="DH365" s="1">
        <v>0.90070680000000003</v>
      </c>
      <c r="DI365" s="1">
        <v>351.44920000000002</v>
      </c>
      <c r="DJ365">
        <v>0.69309560000000003</v>
      </c>
      <c r="DK365">
        <v>27.274450000000002</v>
      </c>
      <c r="DL365" s="1">
        <v>5.2314769999999999</v>
      </c>
      <c r="DM365" s="1">
        <v>2107.5340000000001</v>
      </c>
      <c r="DN365">
        <v>0.69184469999999998</v>
      </c>
      <c r="DO365">
        <v>27.156199999999998</v>
      </c>
      <c r="DP365" s="1">
        <v>18.241019999999999</v>
      </c>
      <c r="DQ365">
        <v>7566.84</v>
      </c>
      <c r="DR365">
        <v>0.69062730000000006</v>
      </c>
      <c r="DS365">
        <v>27.003029999999999</v>
      </c>
      <c r="DT365" s="1">
        <v>40.799059999999997</v>
      </c>
      <c r="DU365">
        <v>17397.45</v>
      </c>
      <c r="DV365">
        <v>0.68925349999999996</v>
      </c>
      <c r="DW365">
        <v>26.91112</v>
      </c>
      <c r="DX365">
        <v>61.936599999999999</v>
      </c>
      <c r="DY365">
        <v>27104.29</v>
      </c>
      <c r="DZ365">
        <v>0.68776530000000002</v>
      </c>
      <c r="EA365">
        <v>27.397040000000001</v>
      </c>
      <c r="EB365">
        <v>67.1751</v>
      </c>
      <c r="EC365">
        <v>30104.95</v>
      </c>
      <c r="ED365">
        <v>0.68574639999999998</v>
      </c>
      <c r="EE365">
        <v>27.968299999999999</v>
      </c>
      <c r="EF365">
        <v>54.016170000000002</v>
      </c>
      <c r="EG365">
        <v>24767.25</v>
      </c>
      <c r="EH365">
        <v>0.68317399999999995</v>
      </c>
      <c r="EI365">
        <v>28.54411</v>
      </c>
      <c r="EJ365">
        <v>33.52028</v>
      </c>
      <c r="EK365">
        <v>15696.47</v>
      </c>
      <c r="EL365">
        <v>0.6802956</v>
      </c>
      <c r="EM365">
        <v>29.12773</v>
      </c>
      <c r="EN365">
        <v>16.634650000000001</v>
      </c>
      <c r="EO365">
        <v>7943.2110000000002</v>
      </c>
      <c r="EP365">
        <v>0.67730800000000002</v>
      </c>
      <c r="EQ365">
        <v>29.282150000000001</v>
      </c>
      <c r="ER365">
        <v>6.7963110000000002</v>
      </c>
      <c r="ES365">
        <v>3304.2089999999998</v>
      </c>
      <c r="ET365">
        <v>0.67439780000000005</v>
      </c>
      <c r="EU365">
        <v>28.97832</v>
      </c>
      <c r="EV365">
        <v>2.365389</v>
      </c>
      <c r="EW365">
        <v>1167.0050000000001</v>
      </c>
      <c r="EX365">
        <v>0.67141879999999998</v>
      </c>
      <c r="EY365">
        <v>28.623519999999999</v>
      </c>
      <c r="EZ365">
        <v>0.74040479999999997</v>
      </c>
      <c r="FA365">
        <v>368.262</v>
      </c>
      <c r="FB365">
        <v>0.66842729999999995</v>
      </c>
      <c r="FC365">
        <v>28.207170000000001</v>
      </c>
      <c r="FD365">
        <v>0.2382427</v>
      </c>
      <c r="FE365">
        <v>117.2923</v>
      </c>
      <c r="FF365">
        <v>0.66562370000000004</v>
      </c>
      <c r="FG365">
        <v>28.078700000000001</v>
      </c>
      <c r="FH365">
        <v>0.1034484</v>
      </c>
      <c r="FI365">
        <v>48.99888</v>
      </c>
      <c r="FJ365">
        <v>0.66270980000000002</v>
      </c>
      <c r="FK365">
        <v>28.046060000000001</v>
      </c>
      <c r="FL365">
        <v>7.07647E-2</v>
      </c>
      <c r="FM365">
        <v>32.278799999999997</v>
      </c>
      <c r="FN365">
        <v>0.65903239999999996</v>
      </c>
      <c r="FO365">
        <v>27.891179999999999</v>
      </c>
      <c r="FP365">
        <v>6.2761529999999996E-2</v>
      </c>
      <c r="FQ365">
        <v>28.247019999999999</v>
      </c>
      <c r="FR365">
        <v>0.65585119999999997</v>
      </c>
      <c r="FS365">
        <v>27.771930000000001</v>
      </c>
      <c r="FT365">
        <v>5.9069780000000002E-2</v>
      </c>
      <c r="FU365">
        <v>26.53678</v>
      </c>
      <c r="FV365">
        <v>0.65252730000000003</v>
      </c>
      <c r="FW365">
        <v>27.521360000000001</v>
      </c>
      <c r="FX365">
        <v>5.5456119999999998E-2</v>
      </c>
      <c r="FY365">
        <v>24.950119999999998</v>
      </c>
      <c r="FZ365">
        <v>0.64933909999999995</v>
      </c>
      <c r="GA365">
        <v>27.154389999999999</v>
      </c>
      <c r="GB365">
        <v>5.138384E-2</v>
      </c>
      <c r="GC365">
        <v>23.149249999999999</v>
      </c>
      <c r="GD365">
        <v>0.6460475</v>
      </c>
      <c r="GE365">
        <v>26.732849999999999</v>
      </c>
      <c r="GF365">
        <v>4.7084010000000003E-2</v>
      </c>
      <c r="GG365">
        <v>21.236899999999999</v>
      </c>
      <c r="GH365">
        <v>0.64369080000000001</v>
      </c>
      <c r="GI365">
        <v>26.401679999999999</v>
      </c>
      <c r="GJ365">
        <v>4.287879E-2</v>
      </c>
      <c r="GK365">
        <v>19.335290000000001</v>
      </c>
      <c r="GL365">
        <v>0.63988020000000001</v>
      </c>
      <c r="GM365">
        <v>26.599640000000001</v>
      </c>
      <c r="GN365" s="1">
        <v>3.8810999999999998E-2</v>
      </c>
      <c r="GO365">
        <v>17.513400000000001</v>
      </c>
      <c r="GP365">
        <v>0.63665450000000001</v>
      </c>
      <c r="GQ365">
        <v>27.184750000000001</v>
      </c>
      <c r="GR365" s="1">
        <v>3.515364E-2</v>
      </c>
      <c r="GS365">
        <v>15.86985</v>
      </c>
      <c r="GT365">
        <v>0.63306709999999999</v>
      </c>
      <c r="GU365">
        <v>27.960460000000001</v>
      </c>
      <c r="GV365" s="1">
        <v>3.171761E-2</v>
      </c>
      <c r="GW365">
        <v>14.32926</v>
      </c>
      <c r="GX365">
        <v>0.62877930000000004</v>
      </c>
      <c r="GY365">
        <v>28.684799999999999</v>
      </c>
      <c r="GZ365" s="1">
        <v>2.8602530000000001E-2</v>
      </c>
      <c r="HA365">
        <v>12.96102</v>
      </c>
      <c r="HB365">
        <v>0.62423689999999998</v>
      </c>
      <c r="HC365">
        <v>29.10333</v>
      </c>
      <c r="HD365">
        <v>2.582276E-2</v>
      </c>
      <c r="HE365">
        <v>11.746359999999999</v>
      </c>
      <c r="HF365">
        <v>0.61989830000000001</v>
      </c>
      <c r="HG365">
        <v>28.911210000000001</v>
      </c>
      <c r="HH365" s="1">
        <v>2.3338649999999999E-2</v>
      </c>
      <c r="HI365">
        <v>10.656269999999999</v>
      </c>
      <c r="HJ365">
        <v>0.61568400000000001</v>
      </c>
      <c r="HK365">
        <v>28.52374</v>
      </c>
      <c r="HL365" s="1">
        <v>2.1093089999999998E-2</v>
      </c>
      <c r="HM365">
        <v>9.6694279999999999</v>
      </c>
      <c r="HN365">
        <v>0.61198339999999996</v>
      </c>
      <c r="HO365">
        <v>28.07414</v>
      </c>
      <c r="HP365" s="1">
        <v>1.9069450000000002E-2</v>
      </c>
      <c r="HQ365">
        <v>8.7727400000000006</v>
      </c>
      <c r="HR365">
        <v>0.60835950000000005</v>
      </c>
      <c r="HS365">
        <v>27.841390000000001</v>
      </c>
      <c r="HT365" s="1">
        <v>1.72508E-2</v>
      </c>
      <c r="HU365">
        <v>7.9645999999999999</v>
      </c>
      <c r="HV365">
        <v>0.60484859999999996</v>
      </c>
      <c r="HW365">
        <v>27.882680000000001</v>
      </c>
      <c r="HX365" s="1">
        <v>1.5618979999999999E-2</v>
      </c>
      <c r="HY365">
        <v>7.2383410000000001</v>
      </c>
      <c r="HZ365">
        <v>0.60183489999999995</v>
      </c>
      <c r="IA365">
        <v>27.89106</v>
      </c>
      <c r="IB365" s="1">
        <v>1.4150029999999999E-2</v>
      </c>
      <c r="IC365">
        <v>6.5797619999999997</v>
      </c>
      <c r="ID365">
        <v>0.59904659999999998</v>
      </c>
      <c r="IE365">
        <v>28.008299999999998</v>
      </c>
      <c r="IF365" s="1">
        <v>1.2820969999999999E-2</v>
      </c>
      <c r="IG365">
        <v>5.9809960000000002</v>
      </c>
      <c r="IH365">
        <v>0.59644909999999995</v>
      </c>
      <c r="II365">
        <v>28.05416</v>
      </c>
      <c r="IJ365" s="1">
        <v>1.1612549999999999E-2</v>
      </c>
      <c r="IK365">
        <v>5.4336399999999996</v>
      </c>
      <c r="IL365">
        <v>0.59417089999999995</v>
      </c>
      <c r="IM365">
        <v>27.78999</v>
      </c>
      <c r="IN365" s="1">
        <v>1.0516050000000001E-2</v>
      </c>
      <c r="IO365">
        <v>4.9333619999999998</v>
      </c>
      <c r="IP365">
        <v>0.59224160000000003</v>
      </c>
      <c r="IQ365">
        <v>27.50376</v>
      </c>
      <c r="IR365" s="1">
        <v>9.514448E-3</v>
      </c>
      <c r="IS365">
        <v>4.4737929999999997</v>
      </c>
      <c r="IT365">
        <v>0.5904566</v>
      </c>
      <c r="IU365">
        <v>27.380500000000001</v>
      </c>
      <c r="IV365" s="1">
        <v>8.5905100000000009E-3</v>
      </c>
      <c r="IW365">
        <v>4.050306</v>
      </c>
      <c r="IX365">
        <v>0.58886749999999999</v>
      </c>
      <c r="IY365">
        <v>27.945799999999998</v>
      </c>
      <c r="IZ365" s="1">
        <v>7.7375710000000004E-3</v>
      </c>
      <c r="JA365">
        <v>3.6581700000000001</v>
      </c>
      <c r="JB365">
        <v>0.58743659999999998</v>
      </c>
      <c r="JC365">
        <v>28.726859999999999</v>
      </c>
      <c r="JD365" s="1">
        <v>6.9463160000000001E-3</v>
      </c>
      <c r="JE365">
        <v>3.2923360000000002</v>
      </c>
      <c r="JF365">
        <v>0.58625479999999996</v>
      </c>
      <c r="JG365">
        <v>29.421130000000002</v>
      </c>
      <c r="JH365" s="1">
        <v>6.2039390000000003E-3</v>
      </c>
      <c r="JI365">
        <v>2.9475159999999998</v>
      </c>
      <c r="JJ365">
        <v>0.58536359999999998</v>
      </c>
      <c r="JK365">
        <v>29.76183</v>
      </c>
      <c r="JL365" s="1">
        <v>5.5059059999999996E-3</v>
      </c>
      <c r="JM365">
        <v>2.621372</v>
      </c>
      <c r="JN365">
        <v>0.58444039999999997</v>
      </c>
      <c r="JO365">
        <v>29.858129999999999</v>
      </c>
      <c r="JP365" s="1">
        <v>4.8357929999999997E-3</v>
      </c>
      <c r="JQ365">
        <v>2.3078530000000002</v>
      </c>
      <c r="JR365">
        <v>0.58355869999999999</v>
      </c>
      <c r="JS365">
        <v>29.62968</v>
      </c>
      <c r="JT365" s="1">
        <v>4.186688E-3</v>
      </c>
      <c r="JU365">
        <v>2.0036870000000002</v>
      </c>
      <c r="JV365">
        <v>0.58257999999999999</v>
      </c>
      <c r="JW365">
        <v>29.3687</v>
      </c>
      <c r="JX365" s="1">
        <v>3.5569379999999999E-3</v>
      </c>
      <c r="JY365">
        <v>1.707902</v>
      </c>
      <c r="JZ365">
        <v>0.58214030000000005</v>
      </c>
      <c r="KA365">
        <v>29.106089999999998</v>
      </c>
      <c r="KB365" s="1">
        <v>2.9613819999999998E-3</v>
      </c>
      <c r="KC365">
        <v>1.4255230000000001</v>
      </c>
      <c r="KD365">
        <v>0.58174289999999995</v>
      </c>
      <c r="KE365">
        <v>29.252780000000001</v>
      </c>
      <c r="KF365" s="1">
        <v>2.4201349999999999E-3</v>
      </c>
      <c r="KG365">
        <v>1.1673690000000001</v>
      </c>
      <c r="KH365">
        <v>0.58130409999999999</v>
      </c>
      <c r="KI365">
        <v>29.416039999999999</v>
      </c>
      <c r="KJ365" s="1">
        <v>1.9584030000000001E-3</v>
      </c>
      <c r="KK365">
        <v>0.94557199999999997</v>
      </c>
      <c r="KL365">
        <v>0.58093430000000001</v>
      </c>
      <c r="KM365">
        <v>29.560669999999998</v>
      </c>
      <c r="KN365" s="1">
        <v>1.588248E-3</v>
      </c>
      <c r="KO365">
        <v>0.76669750000000003</v>
      </c>
      <c r="KP365">
        <v>0.58058920000000003</v>
      </c>
      <c r="KQ365">
        <v>29.717949999999998</v>
      </c>
      <c r="KR365" s="1">
        <v>1.309389E-3</v>
      </c>
      <c r="KS365">
        <v>0.6310694</v>
      </c>
      <c r="KT365">
        <v>0.58008110000000002</v>
      </c>
      <c r="KU365">
        <v>29.63139</v>
      </c>
      <c r="KV365" s="1">
        <v>1.106693E-3</v>
      </c>
      <c r="KW365">
        <v>0.53240140000000002</v>
      </c>
      <c r="KX365">
        <v>0.57970429999999995</v>
      </c>
      <c r="KY365">
        <v>29.25319</v>
      </c>
      <c r="KZ365" s="1">
        <v>9.6206860000000005E-4</v>
      </c>
      <c r="LA365">
        <v>0.46185029999999999</v>
      </c>
      <c r="LB365">
        <v>0.57918139999999996</v>
      </c>
      <c r="LC365">
        <v>28.885300000000001</v>
      </c>
      <c r="LD365" s="1">
        <v>8.5644940000000004E-4</v>
      </c>
      <c r="LE365">
        <v>0.41058860000000003</v>
      </c>
      <c r="LF365">
        <v>0.57876720000000004</v>
      </c>
      <c r="LG365">
        <v>28.62444</v>
      </c>
      <c r="LH365" s="1">
        <v>7.7610910000000001E-4</v>
      </c>
      <c r="LI365">
        <v>0.37171199999999999</v>
      </c>
      <c r="LJ365">
        <v>0.57814430000000006</v>
      </c>
      <c r="LK365">
        <v>28.81691</v>
      </c>
      <c r="LL365" s="1">
        <v>7.1174430000000004E-4</v>
      </c>
      <c r="LM365">
        <v>0.34081509999999998</v>
      </c>
      <c r="LN365">
        <v>0.57766090000000003</v>
      </c>
      <c r="LO365">
        <v>29.13768</v>
      </c>
      <c r="LP365" s="1">
        <v>6.5925659999999998E-4</v>
      </c>
      <c r="LQ365">
        <v>0.31562659999999998</v>
      </c>
      <c r="LR365">
        <v>0.57724019999999998</v>
      </c>
      <c r="LS365">
        <v>29.475069999999999</v>
      </c>
      <c r="LT365" s="1">
        <v>6.1546539999999996E-4</v>
      </c>
      <c r="LU365">
        <v>0.29457749999999999</v>
      </c>
      <c r="LV365">
        <v>0.57674740000000002</v>
      </c>
      <c r="LW365">
        <v>29.762239999999998</v>
      </c>
      <c r="LX365" s="1">
        <v>5.7883330000000005E-4</v>
      </c>
      <c r="LY365">
        <v>0.27702280000000001</v>
      </c>
      <c r="LZ365">
        <v>0.57618720000000001</v>
      </c>
      <c r="MA365">
        <v>29.85727</v>
      </c>
      <c r="MB365" s="1">
        <v>5.4718249999999996E-4</v>
      </c>
      <c r="MC365">
        <v>0.26226450000000001</v>
      </c>
      <c r="MD365">
        <v>0.57573940000000001</v>
      </c>
      <c r="ME365">
        <v>29.566739999999999</v>
      </c>
      <c r="MF365" s="1">
        <v>5.1932509999999999E-4</v>
      </c>
      <c r="MG365">
        <v>0.24979760000000001</v>
      </c>
      <c r="MH365">
        <v>0.57513760000000003</v>
      </c>
      <c r="MI365">
        <v>29.255189999999999</v>
      </c>
      <c r="MJ365" s="1">
        <v>4.9521449999999996E-4</v>
      </c>
      <c r="MK365">
        <v>0.23910210000000001</v>
      </c>
      <c r="ML365">
        <v>0.57461519999999999</v>
      </c>
      <c r="MM365">
        <v>28.96716</v>
      </c>
      <c r="MN365" s="1">
        <v>4.7413909999999997E-4</v>
      </c>
      <c r="MO365">
        <v>0.22973879999999999</v>
      </c>
      <c r="MP365">
        <v>0.57409949999999998</v>
      </c>
      <c r="MQ365">
        <v>29.194600000000001</v>
      </c>
      <c r="MR365" s="1">
        <v>4.5507330000000001E-4</v>
      </c>
      <c r="MS365">
        <v>0.22128919999999999</v>
      </c>
      <c r="MT365">
        <v>0.57361269999999998</v>
      </c>
      <c r="MU365">
        <v>29.251090000000001</v>
      </c>
      <c r="MV365" s="1">
        <v>4.3728959999999998E-4</v>
      </c>
      <c r="MW365">
        <v>0.21339540000000001</v>
      </c>
      <c r="MX365">
        <v>0.57319719999999996</v>
      </c>
      <c r="MY365">
        <v>28.884219999999999</v>
      </c>
      <c r="MZ365" s="1">
        <v>4.2004279999999998E-4</v>
      </c>
      <c r="NA365">
        <v>0.2056579</v>
      </c>
      <c r="NB365">
        <v>0.57271629999999996</v>
      </c>
      <c r="NC365">
        <v>28.487559999999998</v>
      </c>
      <c r="ND365" s="1">
        <v>4.02963E-4</v>
      </c>
      <c r="NE365">
        <v>0.19795119999999999</v>
      </c>
      <c r="NF365">
        <v>0.57239220000000002</v>
      </c>
      <c r="NG365">
        <v>28.293939999999999</v>
      </c>
      <c r="NH365" s="1">
        <v>3.861728E-4</v>
      </c>
      <c r="NI365">
        <v>0.19029699999999999</v>
      </c>
      <c r="NJ365">
        <v>0.57201559999999996</v>
      </c>
      <c r="NK365">
        <v>27.97776</v>
      </c>
      <c r="NL365" s="1">
        <v>3.6946020000000002E-4</v>
      </c>
      <c r="NM365">
        <v>0.1826092</v>
      </c>
      <c r="NN365">
        <v>0.57173569999999996</v>
      </c>
      <c r="NO365">
        <v>27.70213</v>
      </c>
      <c r="NP365" s="1">
        <v>3.5299479999999998E-4</v>
      </c>
      <c r="NQ365">
        <v>0.17495839999999999</v>
      </c>
      <c r="NR365">
        <v>0.57126869999999996</v>
      </c>
      <c r="NS365">
        <v>27.531790000000001</v>
      </c>
      <c r="NT365" s="1">
        <v>3.3692770000000002E-4</v>
      </c>
      <c r="NU365">
        <v>0.1674727</v>
      </c>
      <c r="NV365">
        <v>0.57085410000000003</v>
      </c>
      <c r="NW365">
        <v>28.017340000000001</v>
      </c>
      <c r="NX365" s="1">
        <v>3.2150480000000002E-4</v>
      </c>
      <c r="NY365">
        <v>0.16022210000000001</v>
      </c>
      <c r="NZ365">
        <v>0.57042490000000001</v>
      </c>
      <c r="OA365">
        <v>28.75328</v>
      </c>
      <c r="OB365" s="1">
        <v>3.0651840000000001E-4</v>
      </c>
      <c r="OC365">
        <v>0.153142</v>
      </c>
      <c r="OD365">
        <v>0.56998680000000002</v>
      </c>
      <c r="OE365">
        <v>29.25639</v>
      </c>
      <c r="OF365" s="1">
        <v>2.922445E-4</v>
      </c>
      <c r="OG365">
        <v>0.14638319999999999</v>
      </c>
      <c r="OH365">
        <v>0.5696021</v>
      </c>
      <c r="OI365">
        <v>29.65814</v>
      </c>
      <c r="OJ365" s="1">
        <v>2.7870850000000002E-4</v>
      </c>
      <c r="OK365">
        <v>0.13992560000000001</v>
      </c>
    </row>
    <row r="366" spans="1:401" x14ac:dyDescent="0.35">
      <c r="A366">
        <v>375</v>
      </c>
      <c r="B366" t="s">
        <v>4</v>
      </c>
      <c r="C366" t="s">
        <v>364</v>
      </c>
      <c r="D366" t="s">
        <v>373</v>
      </c>
      <c r="E366">
        <v>647.58720000000005</v>
      </c>
      <c r="F366">
        <v>0.56845210000000002</v>
      </c>
      <c r="G366">
        <v>25.077200000000001</v>
      </c>
      <c r="H366">
        <v>0</v>
      </c>
      <c r="I366">
        <v>0</v>
      </c>
      <c r="J366">
        <v>0.56773899999999999</v>
      </c>
      <c r="K366">
        <v>25.0412</v>
      </c>
      <c r="L366">
        <v>0</v>
      </c>
      <c r="M366">
        <v>0</v>
      </c>
      <c r="N366">
        <v>0.56692129999999996</v>
      </c>
      <c r="O366">
        <v>25.215009999999999</v>
      </c>
      <c r="P366">
        <v>0</v>
      </c>
      <c r="Q366">
        <v>0</v>
      </c>
      <c r="R366">
        <v>0.56606409999999996</v>
      </c>
      <c r="S366">
        <v>25.264240000000001</v>
      </c>
      <c r="T366">
        <v>0</v>
      </c>
      <c r="U366">
        <v>0</v>
      </c>
      <c r="V366">
        <v>0.56516829999999996</v>
      </c>
      <c r="W366">
        <v>25.079599999999999</v>
      </c>
      <c r="X366">
        <v>0</v>
      </c>
      <c r="Y366">
        <v>0</v>
      </c>
      <c r="Z366">
        <v>0.56431790000000004</v>
      </c>
      <c r="AA366">
        <v>24.933759999999999</v>
      </c>
      <c r="AB366">
        <v>0</v>
      </c>
      <c r="AC366">
        <v>0</v>
      </c>
      <c r="AD366">
        <v>0.56349769999999999</v>
      </c>
      <c r="AE366">
        <v>24.704070000000002</v>
      </c>
      <c r="AF366">
        <v>0</v>
      </c>
      <c r="AG366">
        <v>0</v>
      </c>
      <c r="AH366">
        <v>0.56275370000000002</v>
      </c>
      <c r="AI366">
        <v>24.843219999999999</v>
      </c>
      <c r="AJ366">
        <v>0</v>
      </c>
      <c r="AK366">
        <v>0</v>
      </c>
      <c r="AL366">
        <v>0.56163419999999997</v>
      </c>
      <c r="AM366">
        <v>25.12303</v>
      </c>
      <c r="AN366">
        <v>0</v>
      </c>
      <c r="AO366">
        <v>0</v>
      </c>
      <c r="AP366">
        <v>0.56057089999999998</v>
      </c>
      <c r="AQ366">
        <v>25.459510000000002</v>
      </c>
      <c r="AR366">
        <v>0</v>
      </c>
      <c r="AS366">
        <v>0</v>
      </c>
      <c r="AT366">
        <v>0.55956879999999998</v>
      </c>
      <c r="AU366">
        <v>25.886649999999999</v>
      </c>
      <c r="AV366">
        <v>0</v>
      </c>
      <c r="AW366">
        <v>0</v>
      </c>
      <c r="AX366">
        <v>0.55877460000000001</v>
      </c>
      <c r="AY366">
        <v>26.05387</v>
      </c>
      <c r="AZ366">
        <v>0</v>
      </c>
      <c r="BA366">
        <v>0</v>
      </c>
      <c r="BB366">
        <v>0.55844830000000001</v>
      </c>
      <c r="BC366">
        <v>26.101769999999998</v>
      </c>
      <c r="BD366">
        <v>0</v>
      </c>
      <c r="BE366">
        <v>0</v>
      </c>
      <c r="BF366">
        <v>0.55816509999999997</v>
      </c>
      <c r="BG366">
        <v>26.086480000000002</v>
      </c>
      <c r="BH366">
        <v>0</v>
      </c>
      <c r="BI366">
        <v>0</v>
      </c>
      <c r="BJ366">
        <v>0.55782900000000002</v>
      </c>
      <c r="BK366">
        <v>26.03162</v>
      </c>
      <c r="BL366">
        <v>0</v>
      </c>
      <c r="BM366">
        <v>0</v>
      </c>
      <c r="BN366">
        <v>0.55754300000000001</v>
      </c>
      <c r="BO366">
        <v>26.3873</v>
      </c>
      <c r="BP366">
        <v>0</v>
      </c>
      <c r="BQ366">
        <v>0</v>
      </c>
      <c r="BR366">
        <v>0.55738929999999998</v>
      </c>
      <c r="BS366">
        <v>26.701139999999999</v>
      </c>
      <c r="BT366">
        <v>0</v>
      </c>
      <c r="BU366">
        <v>0</v>
      </c>
      <c r="BV366">
        <v>0.55739930000000004</v>
      </c>
      <c r="BW366">
        <v>27.05667</v>
      </c>
      <c r="BX366">
        <v>1.6694029999999998E-36</v>
      </c>
      <c r="BY366">
        <v>5.9866590000000002E-34</v>
      </c>
      <c r="BZ366">
        <v>0.55751620000000002</v>
      </c>
      <c r="CA366">
        <v>27.397030000000001</v>
      </c>
      <c r="CB366">
        <v>1.365893E-25</v>
      </c>
      <c r="CC366">
        <v>3.6883139999999999E-23</v>
      </c>
      <c r="CD366">
        <v>0.5576565</v>
      </c>
      <c r="CE366">
        <v>27.46651</v>
      </c>
      <c r="CF366" s="1">
        <v>3.1356890000000001E-20</v>
      </c>
      <c r="CG366" s="1">
        <v>1.116312E-17</v>
      </c>
      <c r="CH366">
        <v>0.55773479999999998</v>
      </c>
      <c r="CI366">
        <v>27.29081</v>
      </c>
      <c r="CJ366" s="1">
        <v>1.221048E-13</v>
      </c>
      <c r="CK366" s="1">
        <v>3.3198229999999998E-11</v>
      </c>
      <c r="CL366">
        <v>0.55784619999999996</v>
      </c>
      <c r="CM366">
        <v>27.109760000000001</v>
      </c>
      <c r="CN366" s="1">
        <v>5.8561880000000002E-10</v>
      </c>
      <c r="CO366" s="1">
        <v>1.6450789999999999E-7</v>
      </c>
      <c r="CP366">
        <v>0.55791469999999999</v>
      </c>
      <c r="CQ366">
        <v>26.960940000000001</v>
      </c>
      <c r="CR366" s="1">
        <v>3.3892989999999999E-7</v>
      </c>
      <c r="CS366" s="1">
        <v>9.8181919999999997E-5</v>
      </c>
      <c r="CT366">
        <v>0.5579942</v>
      </c>
      <c r="CU366">
        <v>27.076599999999999</v>
      </c>
      <c r="CV366" s="1">
        <v>5.0112889999999999E-5</v>
      </c>
      <c r="CW366" s="1">
        <v>1.49433E-2</v>
      </c>
      <c r="CX366">
        <v>0.55809940000000002</v>
      </c>
      <c r="CY366">
        <v>26.883659999999999</v>
      </c>
      <c r="CZ366" s="1">
        <v>2.6386890000000001E-3</v>
      </c>
      <c r="DA366" s="1">
        <v>0.80676780000000003</v>
      </c>
      <c r="DB366">
        <v>0.55814039999999998</v>
      </c>
      <c r="DC366">
        <v>27.051069999999999</v>
      </c>
      <c r="DD366" s="1">
        <v>6.0124940000000002E-2</v>
      </c>
      <c r="DE366" s="1">
        <v>18.840630000000001</v>
      </c>
      <c r="DF366">
        <v>0.55819410000000003</v>
      </c>
      <c r="DG366">
        <v>27.299600000000002</v>
      </c>
      <c r="DH366" s="1">
        <v>0.68042360000000002</v>
      </c>
      <c r="DI366" s="1">
        <v>218.03649999999999</v>
      </c>
      <c r="DJ366">
        <v>0.55816359999999998</v>
      </c>
      <c r="DK366">
        <v>27.280840000000001</v>
      </c>
      <c r="DL366" s="1">
        <v>4.2300750000000003</v>
      </c>
      <c r="DM366">
        <v>1384.15</v>
      </c>
      <c r="DN366">
        <v>0.55793859999999995</v>
      </c>
      <c r="DO366">
        <v>27.160499999999999</v>
      </c>
      <c r="DP366" s="1">
        <v>15.688700000000001</v>
      </c>
      <c r="DQ366">
        <v>5231.4290000000001</v>
      </c>
      <c r="DR366">
        <v>0.55777650000000001</v>
      </c>
      <c r="DS366">
        <v>27.020389999999999</v>
      </c>
      <c r="DT366" s="1">
        <v>37.135669999999998</v>
      </c>
      <c r="DU366">
        <v>12603.56</v>
      </c>
      <c r="DV366">
        <v>0.55731410000000003</v>
      </c>
      <c r="DW366">
        <v>26.940059999999999</v>
      </c>
      <c r="DX366">
        <v>59.374009999999998</v>
      </c>
      <c r="DY366">
        <v>20488.68</v>
      </c>
      <c r="DZ366">
        <v>0.55674920000000006</v>
      </c>
      <c r="EA366">
        <v>27.41939</v>
      </c>
      <c r="EB366">
        <v>67.485060000000004</v>
      </c>
      <c r="EC366">
        <v>23644.79</v>
      </c>
      <c r="ED366">
        <v>0.55592140000000001</v>
      </c>
      <c r="EE366">
        <v>27.994959999999999</v>
      </c>
      <c r="EF366">
        <v>56.727429999999998</v>
      </c>
      <c r="EG366">
        <v>20157.759999999998</v>
      </c>
      <c r="EH366">
        <v>0.55478119999999997</v>
      </c>
      <c r="EI366">
        <v>28.55875</v>
      </c>
      <c r="EJ366">
        <v>36.617530000000002</v>
      </c>
      <c r="EK366">
        <v>13184.27</v>
      </c>
      <c r="EL366">
        <v>0.5534869</v>
      </c>
      <c r="EM366">
        <v>29.12922</v>
      </c>
      <c r="EN366">
        <v>18.828099999999999</v>
      </c>
      <c r="EO366">
        <v>6862.866</v>
      </c>
      <c r="EP366">
        <v>0.55223940000000005</v>
      </c>
      <c r="EQ366">
        <v>29.283080000000002</v>
      </c>
      <c r="ER366">
        <v>7.9454440000000002</v>
      </c>
      <c r="ES366">
        <v>2928.9639999999999</v>
      </c>
      <c r="ET366">
        <v>0.55105190000000004</v>
      </c>
      <c r="EU366">
        <v>28.988060000000001</v>
      </c>
      <c r="EV366">
        <v>2.8405170000000002</v>
      </c>
      <c r="EW366">
        <v>1056.8530000000001</v>
      </c>
      <c r="EX366">
        <v>0.54987109999999995</v>
      </c>
      <c r="EY366">
        <v>28.65136</v>
      </c>
      <c r="EZ366">
        <v>0.90251239999999999</v>
      </c>
      <c r="FA366">
        <v>337.70370000000003</v>
      </c>
      <c r="FB366">
        <v>0.54880459999999998</v>
      </c>
      <c r="FC366">
        <v>28.256309999999999</v>
      </c>
      <c r="FD366">
        <v>0.28543020000000002</v>
      </c>
      <c r="FE366">
        <v>106.3442</v>
      </c>
      <c r="FF366">
        <v>0.54795539999999998</v>
      </c>
      <c r="FG366">
        <v>28.130710000000001</v>
      </c>
      <c r="FH366">
        <v>0.1155457</v>
      </c>
      <c r="FI366">
        <v>42.108730000000001</v>
      </c>
      <c r="FJ366">
        <v>0.5469754</v>
      </c>
      <c r="FK366">
        <v>28.084350000000001</v>
      </c>
      <c r="FL366">
        <v>7.3621149999999996E-2</v>
      </c>
      <c r="FM366">
        <v>26.15954</v>
      </c>
      <c r="FN366">
        <v>0.5460448</v>
      </c>
      <c r="FO366">
        <v>27.92867</v>
      </c>
      <c r="FP366">
        <v>6.3584050000000003E-2</v>
      </c>
      <c r="FQ366">
        <v>22.352150000000002</v>
      </c>
      <c r="FR366">
        <v>0.54488000000000003</v>
      </c>
      <c r="FS366">
        <v>27.780930000000001</v>
      </c>
      <c r="FT366">
        <v>5.9616500000000003E-2</v>
      </c>
      <c r="FU366">
        <v>20.913270000000001</v>
      </c>
      <c r="FV366">
        <v>0.54325440000000003</v>
      </c>
      <c r="FW366">
        <v>27.534189999999999</v>
      </c>
      <c r="FX366">
        <v>5.6061760000000002E-2</v>
      </c>
      <c r="FY366">
        <v>19.673559999999998</v>
      </c>
      <c r="FZ366">
        <v>0.54183369999999997</v>
      </c>
      <c r="GA366">
        <v>27.16949</v>
      </c>
      <c r="GB366">
        <v>5.205034E-2</v>
      </c>
      <c r="GC366">
        <v>18.271470000000001</v>
      </c>
      <c r="GD366">
        <v>0.54040739999999998</v>
      </c>
      <c r="GE366">
        <v>26.76388</v>
      </c>
      <c r="GF366">
        <v>4.7769140000000002E-2</v>
      </c>
      <c r="GG366">
        <v>16.77139</v>
      </c>
      <c r="GH366">
        <v>0.53968159999999998</v>
      </c>
      <c r="GI366">
        <v>26.44605</v>
      </c>
      <c r="GJ366">
        <v>4.3576999999999998E-2</v>
      </c>
      <c r="GK366">
        <v>15.279809999999999</v>
      </c>
      <c r="GL366">
        <v>0.53801180000000004</v>
      </c>
      <c r="GM366">
        <v>26.619319999999998</v>
      </c>
      <c r="GN366" s="1">
        <v>3.943021E-2</v>
      </c>
      <c r="GO366">
        <v>13.825430000000001</v>
      </c>
      <c r="GP366">
        <v>0.53644210000000003</v>
      </c>
      <c r="GQ366">
        <v>27.189540000000001</v>
      </c>
      <c r="GR366" s="1">
        <v>3.571709E-2</v>
      </c>
      <c r="GS366">
        <v>12.521739999999999</v>
      </c>
      <c r="GT366">
        <v>0.53501299999999996</v>
      </c>
      <c r="GU366">
        <v>27.946909999999999</v>
      </c>
      <c r="GV366" s="1">
        <v>3.2242100000000003E-2</v>
      </c>
      <c r="GW366">
        <v>11.300800000000001</v>
      </c>
      <c r="GX366">
        <v>0.53183910000000001</v>
      </c>
      <c r="GY366">
        <v>28.6601</v>
      </c>
      <c r="GZ366">
        <v>2.9063160000000001E-2</v>
      </c>
      <c r="HA366">
        <v>10.21284</v>
      </c>
      <c r="HB366">
        <v>0.52858799999999995</v>
      </c>
      <c r="HC366">
        <v>29.072030000000002</v>
      </c>
      <c r="HD366" s="1">
        <v>2.6237090000000001E-2</v>
      </c>
      <c r="HE366">
        <v>9.2485900000000001</v>
      </c>
      <c r="HF366">
        <v>0.52549060000000003</v>
      </c>
      <c r="HG366">
        <v>28.905390000000001</v>
      </c>
      <c r="HH366" s="1">
        <v>2.3710100000000001E-2</v>
      </c>
      <c r="HI366">
        <v>8.3837089999999996</v>
      </c>
      <c r="HJ366">
        <v>0.52257529999999996</v>
      </c>
      <c r="HK366">
        <v>28.536529999999999</v>
      </c>
      <c r="HL366" s="1">
        <v>2.1431789999999999E-2</v>
      </c>
      <c r="HM366">
        <v>7.602347</v>
      </c>
      <c r="HN366">
        <v>0.52006699999999995</v>
      </c>
      <c r="HO366">
        <v>28.117439999999998</v>
      </c>
      <c r="HP366" s="1">
        <v>1.9376480000000001E-2</v>
      </c>
      <c r="HQ366">
        <v>6.8924950000000003</v>
      </c>
      <c r="HR366">
        <v>0.51759310000000003</v>
      </c>
      <c r="HS366">
        <v>27.904299999999999</v>
      </c>
      <c r="HT366" s="1">
        <v>1.752739E-2</v>
      </c>
      <c r="HU366">
        <v>6.2529060000000003</v>
      </c>
      <c r="HV366">
        <v>0.51518770000000003</v>
      </c>
      <c r="HW366">
        <v>27.942309999999999</v>
      </c>
      <c r="HX366" s="1">
        <v>1.5868340000000002E-2</v>
      </c>
      <c r="HY366">
        <v>5.6784850000000002</v>
      </c>
      <c r="HZ366">
        <v>0.51309249999999995</v>
      </c>
      <c r="IA366">
        <v>27.94171</v>
      </c>
      <c r="IB366" s="1">
        <v>1.437769E-2</v>
      </c>
      <c r="IC366">
        <v>5.159376</v>
      </c>
      <c r="ID366">
        <v>0.51121780000000006</v>
      </c>
      <c r="IE366">
        <v>28.03267</v>
      </c>
      <c r="IF366">
        <v>1.3026930000000001E-2</v>
      </c>
      <c r="IG366">
        <v>4.6868429999999996</v>
      </c>
      <c r="IH366">
        <v>0.50970720000000003</v>
      </c>
      <c r="II366">
        <v>28.04524</v>
      </c>
      <c r="IJ366" s="1">
        <v>1.1801270000000001E-2</v>
      </c>
      <c r="IK366">
        <v>4.2553010000000002</v>
      </c>
      <c r="IL366">
        <v>0.50838850000000002</v>
      </c>
      <c r="IM366">
        <v>27.78922</v>
      </c>
      <c r="IN366" s="1">
        <v>1.068815E-2</v>
      </c>
      <c r="IO366">
        <v>3.8610859999999998</v>
      </c>
      <c r="IP366">
        <v>0.50730750000000002</v>
      </c>
      <c r="IQ366">
        <v>27.504650000000002</v>
      </c>
      <c r="IR366" s="1">
        <v>9.6731060000000008E-3</v>
      </c>
      <c r="IS366">
        <v>3.500041</v>
      </c>
      <c r="IT366">
        <v>0.50590780000000002</v>
      </c>
      <c r="IU366">
        <v>27.405190000000001</v>
      </c>
      <c r="IV366" s="1">
        <v>8.7376329999999999E-3</v>
      </c>
      <c r="IW366">
        <v>3.1680809999999999</v>
      </c>
      <c r="IX366">
        <v>0.50451639999999998</v>
      </c>
      <c r="IY366">
        <v>27.975190000000001</v>
      </c>
      <c r="IZ366" s="1">
        <v>7.8736940000000005E-3</v>
      </c>
      <c r="JA366">
        <v>2.8611140000000002</v>
      </c>
      <c r="JB366">
        <v>0.50333510000000004</v>
      </c>
      <c r="JC366">
        <v>28.75703</v>
      </c>
      <c r="JD366" s="1">
        <v>7.0744249999999996E-3</v>
      </c>
      <c r="JE366">
        <v>2.5754570000000001</v>
      </c>
      <c r="JF366">
        <v>0.50232330000000003</v>
      </c>
      <c r="JG366">
        <v>29.452290000000001</v>
      </c>
      <c r="JH366" s="1">
        <v>6.3251929999999998E-3</v>
      </c>
      <c r="JI366">
        <v>2.306759</v>
      </c>
      <c r="JJ366">
        <v>0.50151279999999998</v>
      </c>
      <c r="JK366">
        <v>29.774380000000001</v>
      </c>
      <c r="JL366" s="1">
        <v>5.6208480000000003E-3</v>
      </c>
      <c r="JM366">
        <v>2.0530249999999999</v>
      </c>
      <c r="JN366">
        <v>0.50073619999999996</v>
      </c>
      <c r="JO366">
        <v>29.853269999999998</v>
      </c>
      <c r="JP366" s="1">
        <v>4.9465869999999997E-3</v>
      </c>
      <c r="JQ366">
        <v>1.809758</v>
      </c>
      <c r="JR366">
        <v>0.49998280000000001</v>
      </c>
      <c r="JS366">
        <v>29.627289999999999</v>
      </c>
      <c r="JT366" s="1">
        <v>4.294707E-3</v>
      </c>
      <c r="JU366">
        <v>1.574308</v>
      </c>
      <c r="JV366">
        <v>0.49918420000000002</v>
      </c>
      <c r="JW366">
        <v>29.373100000000001</v>
      </c>
      <c r="JX366" s="1">
        <v>3.6616790000000001E-3</v>
      </c>
      <c r="JY366">
        <v>1.3452869999999999</v>
      </c>
      <c r="JZ366">
        <v>0.49890869999999998</v>
      </c>
      <c r="KA366">
        <v>29.140239999999999</v>
      </c>
      <c r="KB366" s="1">
        <v>3.060353E-3</v>
      </c>
      <c r="KC366">
        <v>1.1258410000000001</v>
      </c>
      <c r="KD366">
        <v>0.49861610000000001</v>
      </c>
      <c r="KE366">
        <v>29.306519999999999</v>
      </c>
      <c r="KF366" s="1">
        <v>2.5082920000000001E-3</v>
      </c>
      <c r="KG366">
        <v>0.92383970000000004</v>
      </c>
      <c r="KH366">
        <v>0.49829440000000003</v>
      </c>
      <c r="KI366">
        <v>29.48385</v>
      </c>
      <c r="KJ366" s="1">
        <v>2.0320899999999999E-3</v>
      </c>
      <c r="KK366">
        <v>0.74882070000000001</v>
      </c>
      <c r="KL366">
        <v>0.49799139999999997</v>
      </c>
      <c r="KM366">
        <v>29.624590000000001</v>
      </c>
      <c r="KN366" s="1">
        <v>1.646004E-3</v>
      </c>
      <c r="KO366">
        <v>0.60646049999999996</v>
      </c>
      <c r="KP366">
        <v>0.49772810000000001</v>
      </c>
      <c r="KQ366">
        <v>29.761700000000001</v>
      </c>
      <c r="KR366" s="1">
        <v>1.352163E-3</v>
      </c>
      <c r="KS366">
        <v>0.49764720000000001</v>
      </c>
      <c r="KT366">
        <v>0.49733129999999998</v>
      </c>
      <c r="KU366">
        <v>29.650320000000001</v>
      </c>
      <c r="KV366" s="1">
        <v>1.137494E-3</v>
      </c>
      <c r="KW366">
        <v>0.41813250000000002</v>
      </c>
      <c r="KX366">
        <v>0.4970386</v>
      </c>
      <c r="KY366">
        <v>29.27544</v>
      </c>
      <c r="KZ366" s="1">
        <v>9.8415359999999997E-4</v>
      </c>
      <c r="LA366">
        <v>0.36121779999999998</v>
      </c>
      <c r="LB366">
        <v>0.49662489999999998</v>
      </c>
      <c r="LC366">
        <v>28.89808</v>
      </c>
      <c r="LD366" s="1">
        <v>8.7271889999999996E-4</v>
      </c>
      <c r="LE366">
        <v>0.32000980000000001</v>
      </c>
      <c r="LF366">
        <v>0.49630400000000002</v>
      </c>
      <c r="LG366">
        <v>28.662839999999999</v>
      </c>
      <c r="LH366" s="1">
        <v>7.8874719999999998E-4</v>
      </c>
      <c r="LI366">
        <v>0.2890028</v>
      </c>
      <c r="LJ366">
        <v>0.49581540000000002</v>
      </c>
      <c r="LK366">
        <v>28.860700000000001</v>
      </c>
      <c r="LL366" s="1">
        <v>7.2191880000000005E-4</v>
      </c>
      <c r="LM366">
        <v>0.26446999999999998</v>
      </c>
      <c r="LN366">
        <v>0.49545539999999999</v>
      </c>
      <c r="LO366">
        <v>29.187819999999999</v>
      </c>
      <c r="LP366" s="1">
        <v>6.676618E-4</v>
      </c>
      <c r="LQ366">
        <v>0.24453620000000001</v>
      </c>
      <c r="LR366">
        <v>0.49518459999999997</v>
      </c>
      <c r="LS366">
        <v>29.522570000000002</v>
      </c>
      <c r="LT366" s="1">
        <v>6.2246929999999995E-4</v>
      </c>
      <c r="LU366">
        <v>0.22789290000000001</v>
      </c>
      <c r="LV366">
        <v>0.49482280000000001</v>
      </c>
      <c r="LW366">
        <v>29.78783</v>
      </c>
      <c r="LX366" s="1">
        <v>5.8470810000000001E-4</v>
      </c>
      <c r="LY366">
        <v>0.21401870000000001</v>
      </c>
      <c r="LZ366">
        <v>0.4944153</v>
      </c>
      <c r="MA366">
        <v>29.860330000000001</v>
      </c>
      <c r="MB366" s="1">
        <v>5.5212589999999997E-4</v>
      </c>
      <c r="MC366">
        <v>0.20235439999999999</v>
      </c>
      <c r="MD366">
        <v>0.49405779999999999</v>
      </c>
      <c r="ME366">
        <v>29.571370000000002</v>
      </c>
      <c r="MF366" s="1">
        <v>5.2347929999999997E-4</v>
      </c>
      <c r="MG366">
        <v>0.19250890000000001</v>
      </c>
      <c r="MH366">
        <v>0.49360530000000002</v>
      </c>
      <c r="MI366">
        <v>29.257149999999999</v>
      </c>
      <c r="MJ366" s="1">
        <v>4.9881529999999999E-4</v>
      </c>
      <c r="MK366">
        <v>0.18408479999999999</v>
      </c>
      <c r="ML366">
        <v>0.4931934</v>
      </c>
      <c r="MM366">
        <v>28.989090000000001</v>
      </c>
      <c r="MN366" s="1">
        <v>4.7730020000000001E-4</v>
      </c>
      <c r="MO366">
        <v>0.17671999999999999</v>
      </c>
      <c r="MP366">
        <v>0.4928073</v>
      </c>
      <c r="MQ366">
        <v>29.231439999999999</v>
      </c>
      <c r="MR366" s="1">
        <v>4.5798570000000002E-4</v>
      </c>
      <c r="MS366">
        <v>0.17011699999999999</v>
      </c>
      <c r="MT366">
        <v>0.49243700000000001</v>
      </c>
      <c r="MU366">
        <v>29.29318</v>
      </c>
      <c r="MV366" s="1">
        <v>4.4005059999999998E-4</v>
      </c>
      <c r="MW366">
        <v>0.1639728</v>
      </c>
      <c r="MX366">
        <v>0.4921355</v>
      </c>
      <c r="MY366">
        <v>28.96116</v>
      </c>
      <c r="MZ366" s="1">
        <v>4.2275499999999997E-4</v>
      </c>
      <c r="NA366">
        <v>0.15798499999999999</v>
      </c>
      <c r="NB366">
        <v>0.49181829999999999</v>
      </c>
      <c r="NC366">
        <v>28.543890000000001</v>
      </c>
      <c r="ND366" s="1">
        <v>4.0566149999999999E-4</v>
      </c>
      <c r="NE366">
        <v>0.15203320000000001</v>
      </c>
      <c r="NF366">
        <v>0.49157289999999998</v>
      </c>
      <c r="NG366">
        <v>28.319900000000001</v>
      </c>
      <c r="NH366" s="1">
        <v>3.8890879999999999E-4</v>
      </c>
      <c r="NI366">
        <v>0.14614079999999999</v>
      </c>
      <c r="NJ366">
        <v>0.49129650000000002</v>
      </c>
      <c r="NK366">
        <v>28.00215</v>
      </c>
      <c r="NL366" s="1">
        <v>3.7213159999999998E-4</v>
      </c>
      <c r="NM366">
        <v>0.1402024</v>
      </c>
      <c r="NN366">
        <v>0.49108619999999997</v>
      </c>
      <c r="NO366">
        <v>27.714739999999999</v>
      </c>
      <c r="NP366" s="1">
        <v>3.5565100000000001E-4</v>
      </c>
      <c r="NQ366">
        <v>0.13431670000000001</v>
      </c>
      <c r="NR366">
        <v>0.49079590000000001</v>
      </c>
      <c r="NS366">
        <v>27.549499999999998</v>
      </c>
      <c r="NT366" s="1">
        <v>3.3950819999999999E-4</v>
      </c>
      <c r="NU366">
        <v>0.12852720000000001</v>
      </c>
      <c r="NV366">
        <v>0.4905621</v>
      </c>
      <c r="NW366">
        <v>28.03923</v>
      </c>
      <c r="NX366" s="1">
        <v>3.2398760000000001E-4</v>
      </c>
      <c r="NY366">
        <v>0.1229161</v>
      </c>
      <c r="NZ366">
        <v>0.4903324</v>
      </c>
      <c r="OA366">
        <v>28.772179999999999</v>
      </c>
      <c r="OB366" s="1">
        <v>3.089147E-4</v>
      </c>
      <c r="OC366">
        <v>0.1174437</v>
      </c>
      <c r="OD366">
        <v>0.49007970000000001</v>
      </c>
      <c r="OE366">
        <v>29.279060000000001</v>
      </c>
      <c r="OF366" s="1">
        <v>2.9453310000000001E-4</v>
      </c>
      <c r="OG366">
        <v>0.1122132</v>
      </c>
      <c r="OH366">
        <v>0.48988090000000001</v>
      </c>
      <c r="OI366">
        <v>29.666399999999999</v>
      </c>
      <c r="OJ366" s="1">
        <v>2.808884E-4</v>
      </c>
      <c r="OK366">
        <v>0.1072167</v>
      </c>
    </row>
    <row r="367" spans="1:401" x14ac:dyDescent="0.35">
      <c r="A367">
        <v>376</v>
      </c>
      <c r="B367" t="s">
        <v>4</v>
      </c>
      <c r="C367" t="s">
        <v>364</v>
      </c>
      <c r="D367" t="s">
        <v>374</v>
      </c>
      <c r="E367">
        <v>822.96310000000005</v>
      </c>
      <c r="F367">
        <v>0.58145630000000004</v>
      </c>
      <c r="G367">
        <v>25.099450000000001</v>
      </c>
      <c r="H367">
        <v>0</v>
      </c>
      <c r="I367">
        <v>0</v>
      </c>
      <c r="J367">
        <v>0.57987829999999996</v>
      </c>
      <c r="K367">
        <v>25.056429999999999</v>
      </c>
      <c r="L367">
        <v>0</v>
      </c>
      <c r="M367">
        <v>0</v>
      </c>
      <c r="N367">
        <v>0.57815159999999999</v>
      </c>
      <c r="O367">
        <v>25.22212</v>
      </c>
      <c r="P367">
        <v>0</v>
      </c>
      <c r="Q367">
        <v>0</v>
      </c>
      <c r="R367">
        <v>0.57631460000000001</v>
      </c>
      <c r="S367">
        <v>25.271629999999998</v>
      </c>
      <c r="T367">
        <v>0</v>
      </c>
      <c r="U367">
        <v>0</v>
      </c>
      <c r="V367">
        <v>0.57434730000000001</v>
      </c>
      <c r="W367">
        <v>25.08372</v>
      </c>
      <c r="X367">
        <v>0</v>
      </c>
      <c r="Y367">
        <v>0</v>
      </c>
      <c r="Z367">
        <v>0.57243540000000004</v>
      </c>
      <c r="AA367">
        <v>24.94239</v>
      </c>
      <c r="AB367">
        <v>0</v>
      </c>
      <c r="AC367">
        <v>0</v>
      </c>
      <c r="AD367">
        <v>0.57047239999999999</v>
      </c>
      <c r="AE367">
        <v>24.722100000000001</v>
      </c>
      <c r="AF367">
        <v>0</v>
      </c>
      <c r="AG367">
        <v>0</v>
      </c>
      <c r="AH367">
        <v>0.56859610000000005</v>
      </c>
      <c r="AI367">
        <v>24.8628</v>
      </c>
      <c r="AJ367">
        <v>0</v>
      </c>
      <c r="AK367">
        <v>0</v>
      </c>
      <c r="AL367">
        <v>0.56675679999999995</v>
      </c>
      <c r="AM367">
        <v>25.144390000000001</v>
      </c>
      <c r="AN367">
        <v>0</v>
      </c>
      <c r="AO367">
        <v>0</v>
      </c>
      <c r="AP367">
        <v>0.56514019999999998</v>
      </c>
      <c r="AQ367">
        <v>25.47317</v>
      </c>
      <c r="AR367">
        <v>0</v>
      </c>
      <c r="AS367">
        <v>0</v>
      </c>
      <c r="AT367">
        <v>0.56358900000000001</v>
      </c>
      <c r="AU367">
        <v>25.887779999999999</v>
      </c>
      <c r="AV367">
        <v>0</v>
      </c>
      <c r="AW367">
        <v>0</v>
      </c>
      <c r="AX367">
        <v>0.56226750000000003</v>
      </c>
      <c r="AY367">
        <v>26.05387</v>
      </c>
      <c r="AZ367">
        <v>0</v>
      </c>
      <c r="BA367">
        <v>0</v>
      </c>
      <c r="BB367">
        <v>0.5614538</v>
      </c>
      <c r="BC367">
        <v>26.101759999999999</v>
      </c>
      <c r="BD367">
        <v>0</v>
      </c>
      <c r="BE367">
        <v>0</v>
      </c>
      <c r="BF367">
        <v>0.56060580000000004</v>
      </c>
      <c r="BG367">
        <v>26.09488</v>
      </c>
      <c r="BH367">
        <v>0</v>
      </c>
      <c r="BI367">
        <v>0</v>
      </c>
      <c r="BJ367">
        <v>0.55963929999999995</v>
      </c>
      <c r="BK367">
        <v>26.04935</v>
      </c>
      <c r="BL367">
        <v>0</v>
      </c>
      <c r="BM367">
        <v>0</v>
      </c>
      <c r="BN367">
        <v>0.55867049999999996</v>
      </c>
      <c r="BO367">
        <v>26.406600000000001</v>
      </c>
      <c r="BP367">
        <v>0</v>
      </c>
      <c r="BQ367">
        <v>0</v>
      </c>
      <c r="BR367">
        <v>0.55781879999999995</v>
      </c>
      <c r="BS367">
        <v>26.723970000000001</v>
      </c>
      <c r="BT367">
        <v>0</v>
      </c>
      <c r="BU367">
        <v>0</v>
      </c>
      <c r="BV367">
        <v>0.55714889999999995</v>
      </c>
      <c r="BW367">
        <v>27.069230000000001</v>
      </c>
      <c r="BX367">
        <v>3.9087509999999997E-37</v>
      </c>
      <c r="BY367">
        <v>1.368073E-34</v>
      </c>
      <c r="BZ367">
        <v>0.55662339999999999</v>
      </c>
      <c r="CA367">
        <v>27.40286</v>
      </c>
      <c r="CB367">
        <v>4.9370630000000001E-26</v>
      </c>
      <c r="CC367">
        <v>1.3962839999999999E-23</v>
      </c>
      <c r="CD367">
        <v>0.55615219999999999</v>
      </c>
      <c r="CE367">
        <v>27.470469999999999</v>
      </c>
      <c r="CF367" s="1">
        <v>8.3814789999999993E-21</v>
      </c>
      <c r="CG367" s="1">
        <v>2.9167609999999999E-18</v>
      </c>
      <c r="CH367">
        <v>0.55565949999999997</v>
      </c>
      <c r="CI367">
        <v>27.295470000000002</v>
      </c>
      <c r="CJ367" s="1">
        <v>5.9326870000000006E-14</v>
      </c>
      <c r="CK367" s="1">
        <v>1.6800199999999999E-11</v>
      </c>
      <c r="CL367">
        <v>0.55518869999999998</v>
      </c>
      <c r="CM367">
        <v>27.123239999999999</v>
      </c>
      <c r="CN367" s="1">
        <v>3.4061500000000002E-10</v>
      </c>
      <c r="CO367" s="1">
        <v>9.9449639999999998E-8</v>
      </c>
      <c r="CP367">
        <v>0.55469210000000002</v>
      </c>
      <c r="CQ367">
        <v>26.984940000000002</v>
      </c>
      <c r="CR367" s="1">
        <v>2.1857319999999999E-7</v>
      </c>
      <c r="CS367" s="1">
        <v>6.5533599999999999E-5</v>
      </c>
      <c r="CT367">
        <v>0.55422990000000005</v>
      </c>
      <c r="CU367">
        <v>27.10407</v>
      </c>
      <c r="CV367" s="1">
        <v>3.4999259999999999E-5</v>
      </c>
      <c r="CW367" s="1">
        <v>1.0746810000000001E-2</v>
      </c>
      <c r="CX367">
        <v>0.5537763</v>
      </c>
      <c r="CY367">
        <v>26.914750000000002</v>
      </c>
      <c r="CZ367" s="1">
        <v>1.9687300000000001E-3</v>
      </c>
      <c r="DA367" s="1">
        <v>0.61640689999999998</v>
      </c>
      <c r="DB367">
        <v>0.55325999999999997</v>
      </c>
      <c r="DC367">
        <v>27.068860000000001</v>
      </c>
      <c r="DD367" s="1">
        <v>4.7496410000000003E-2</v>
      </c>
      <c r="DE367" s="1">
        <v>15.154540000000001</v>
      </c>
      <c r="DF367">
        <v>0.55276440000000004</v>
      </c>
      <c r="DG367">
        <v>27.312270000000002</v>
      </c>
      <c r="DH367" s="1">
        <v>0.56541010000000003</v>
      </c>
      <c r="DI367" s="1">
        <v>183.4051</v>
      </c>
      <c r="DJ367">
        <v>0.55218480000000003</v>
      </c>
      <c r="DK367">
        <v>27.289180000000002</v>
      </c>
      <c r="DL367" s="1">
        <v>3.67821</v>
      </c>
      <c r="DM367" s="1">
        <v>1211.2329999999999</v>
      </c>
      <c r="DN367">
        <v>0.55138810000000005</v>
      </c>
      <c r="DO367">
        <v>27.166630000000001</v>
      </c>
      <c r="DP367" s="1">
        <v>14.208030000000001</v>
      </c>
      <c r="DQ367">
        <v>4740.7359999999999</v>
      </c>
      <c r="DR367">
        <v>0.55060169999999997</v>
      </c>
      <c r="DS367">
        <v>27.034109999999998</v>
      </c>
      <c r="DT367" s="1">
        <v>34.888570000000001</v>
      </c>
      <c r="DU367">
        <v>11783.63</v>
      </c>
      <c r="DV367">
        <v>0.54961340000000003</v>
      </c>
      <c r="DW367">
        <v>26.957339999999999</v>
      </c>
      <c r="DX367">
        <v>57.659529999999997</v>
      </c>
      <c r="DY367">
        <v>19696.439999999999</v>
      </c>
      <c r="DZ367">
        <v>0.54858399999999996</v>
      </c>
      <c r="EA367">
        <v>27.431629999999998</v>
      </c>
      <c r="EB367">
        <v>67.53886</v>
      </c>
      <c r="EC367">
        <v>23306.240000000002</v>
      </c>
      <c r="ED367">
        <v>0.54729119999999998</v>
      </c>
      <c r="EE367">
        <v>28.0107</v>
      </c>
      <c r="EF367">
        <v>58.324489999999997</v>
      </c>
      <c r="EG367">
        <v>20316.34</v>
      </c>
      <c r="EH367">
        <v>0.54560960000000003</v>
      </c>
      <c r="EI367">
        <v>28.570989999999998</v>
      </c>
      <c r="EJ367">
        <v>38.568759999999997</v>
      </c>
      <c r="EK367">
        <v>13556.06</v>
      </c>
      <c r="EL367">
        <v>0.5436761</v>
      </c>
      <c r="EM367">
        <v>29.13035</v>
      </c>
      <c r="EN367">
        <v>20.262</v>
      </c>
      <c r="EO367">
        <v>7183.5640000000003</v>
      </c>
      <c r="EP367">
        <v>0.54164380000000001</v>
      </c>
      <c r="EQ367">
        <v>29.28856</v>
      </c>
      <c r="ER367">
        <v>8.7179780000000004</v>
      </c>
      <c r="ES367">
        <v>3116.1350000000002</v>
      </c>
      <c r="ET367">
        <v>0.5395896</v>
      </c>
      <c r="EU367">
        <v>29.001159999999999</v>
      </c>
      <c r="EV367">
        <v>3.1674440000000001</v>
      </c>
      <c r="EW367">
        <v>1140.0409999999999</v>
      </c>
      <c r="EX367">
        <v>0.53751400000000005</v>
      </c>
      <c r="EY367">
        <v>28.674579999999999</v>
      </c>
      <c r="EZ367">
        <v>1.016302</v>
      </c>
      <c r="FA367">
        <v>367.61689999999999</v>
      </c>
      <c r="FB367">
        <v>0.53545109999999996</v>
      </c>
      <c r="FC367">
        <v>28.292190000000002</v>
      </c>
      <c r="FD367">
        <v>0.31915159999999998</v>
      </c>
      <c r="FE367">
        <v>115.36620000000001</v>
      </c>
      <c r="FF367">
        <v>0.53358349999999999</v>
      </c>
      <c r="FG367">
        <v>28.168780000000002</v>
      </c>
      <c r="FH367">
        <v>0.1243147</v>
      </c>
      <c r="FI367">
        <v>44.432259999999999</v>
      </c>
      <c r="FJ367">
        <v>0.5315358</v>
      </c>
      <c r="FK367">
        <v>28.11439</v>
      </c>
      <c r="FL367">
        <v>7.573241E-2</v>
      </c>
      <c r="FM367">
        <v>26.677759999999999</v>
      </c>
      <c r="FN367">
        <v>0.52939069999999999</v>
      </c>
      <c r="FO367">
        <v>27.95637</v>
      </c>
      <c r="FP367">
        <v>6.4176369999999996E-2</v>
      </c>
      <c r="FQ367">
        <v>22.478929999999998</v>
      </c>
      <c r="FR367">
        <v>0.52746499999999996</v>
      </c>
      <c r="FS367">
        <v>27.793749999999999</v>
      </c>
      <c r="FT367">
        <v>5.9981550000000002E-2</v>
      </c>
      <c r="FU367">
        <v>21.00507</v>
      </c>
      <c r="FV367">
        <v>0.52564789999999995</v>
      </c>
      <c r="FW367">
        <v>27.550999999999998</v>
      </c>
      <c r="FX367">
        <v>5.6456840000000001E-2</v>
      </c>
      <c r="FY367">
        <v>19.79365</v>
      </c>
      <c r="FZ367">
        <v>0.52394629999999998</v>
      </c>
      <c r="GA367">
        <v>27.188780000000001</v>
      </c>
      <c r="GB367">
        <v>5.2486209999999998E-2</v>
      </c>
      <c r="GC367">
        <v>18.427150000000001</v>
      </c>
      <c r="GD367">
        <v>0.52222349999999995</v>
      </c>
      <c r="GE367">
        <v>26.79119</v>
      </c>
      <c r="GF367">
        <v>4.8219810000000002E-2</v>
      </c>
      <c r="GG367">
        <v>16.95224</v>
      </c>
      <c r="GH367">
        <v>0.52110219999999996</v>
      </c>
      <c r="GI367">
        <v>26.479569999999999</v>
      </c>
      <c r="GJ367">
        <v>4.4029470000000001E-2</v>
      </c>
      <c r="GK367">
        <v>15.478400000000001</v>
      </c>
      <c r="GL367">
        <v>0.51915169999999999</v>
      </c>
      <c r="GM367">
        <v>26.641670000000001</v>
      </c>
      <c r="GN367" s="1">
        <v>3.984041E-2</v>
      </c>
      <c r="GO367">
        <v>14.02641</v>
      </c>
      <c r="GP367">
        <v>0.51720739999999998</v>
      </c>
      <c r="GQ367">
        <v>27.195869999999999</v>
      </c>
      <c r="GR367" s="1">
        <v>3.6095950000000002E-2</v>
      </c>
      <c r="GS367">
        <v>12.72687</v>
      </c>
      <c r="GT367">
        <v>0.51543720000000004</v>
      </c>
      <c r="GU367">
        <v>27.946850000000001</v>
      </c>
      <c r="GV367" s="1">
        <v>3.2598139999999998E-2</v>
      </c>
      <c r="GW367">
        <v>11.509029999999999</v>
      </c>
      <c r="GX367">
        <v>0.51241559999999997</v>
      </c>
      <c r="GY367">
        <v>28.6493</v>
      </c>
      <c r="GZ367" s="1">
        <v>2.9370750000000001E-2</v>
      </c>
      <c r="HA367">
        <v>10.409409999999999</v>
      </c>
      <c r="HB367">
        <v>0.50946159999999996</v>
      </c>
      <c r="HC367">
        <v>29.057780000000001</v>
      </c>
      <c r="HD367" s="1">
        <v>2.651241E-2</v>
      </c>
      <c r="HE367">
        <v>9.4342810000000004</v>
      </c>
      <c r="HF367">
        <v>0.50662949999999995</v>
      </c>
      <c r="HG367">
        <v>28.906790000000001</v>
      </c>
      <c r="HH367" s="1">
        <v>2.3955939999999998E-2</v>
      </c>
      <c r="HI367">
        <v>8.5611619999999995</v>
      </c>
      <c r="HJ367">
        <v>0.50401320000000005</v>
      </c>
      <c r="HK367">
        <v>28.549250000000001</v>
      </c>
      <c r="HL367" s="1">
        <v>2.16562E-2</v>
      </c>
      <c r="HM367">
        <v>7.7717619999999998</v>
      </c>
      <c r="HN367">
        <v>0.50177439999999995</v>
      </c>
      <c r="HO367">
        <v>28.14751</v>
      </c>
      <c r="HP367" s="1">
        <v>1.9579929999999999E-2</v>
      </c>
      <c r="HQ367">
        <v>7.0535240000000003</v>
      </c>
      <c r="HR367">
        <v>0.49951449999999997</v>
      </c>
      <c r="HS367">
        <v>27.945830000000001</v>
      </c>
      <c r="HT367" s="1">
        <v>1.7710050000000001E-2</v>
      </c>
      <c r="HU367">
        <v>6.4052939999999996</v>
      </c>
      <c r="HV367">
        <v>0.4973436</v>
      </c>
      <c r="HW367">
        <v>27.982859999999999</v>
      </c>
      <c r="HX367" s="1">
        <v>1.6032609999999999E-2</v>
      </c>
      <c r="HY367">
        <v>5.8222690000000004</v>
      </c>
      <c r="HZ367">
        <v>0.49544690000000002</v>
      </c>
      <c r="IA367">
        <v>27.976120000000002</v>
      </c>
      <c r="IB367" s="1">
        <v>1.4527150000000001E-2</v>
      </c>
      <c r="IC367">
        <v>5.2951819999999996</v>
      </c>
      <c r="ID367">
        <v>0.49379440000000002</v>
      </c>
      <c r="IE367">
        <v>28.050909999999998</v>
      </c>
      <c r="IF367" s="1">
        <v>1.316267E-2</v>
      </c>
      <c r="IG367">
        <v>4.8143929999999999</v>
      </c>
      <c r="IH367">
        <v>0.49245109999999997</v>
      </c>
      <c r="II367">
        <v>28.045249999999999</v>
      </c>
      <c r="IJ367" s="1">
        <v>1.1925440000000001E-2</v>
      </c>
      <c r="IK367">
        <v>4.3750629999999999</v>
      </c>
      <c r="IL367">
        <v>0.49130180000000001</v>
      </c>
      <c r="IM367">
        <v>27.79176</v>
      </c>
      <c r="IN367" s="1">
        <v>1.080092E-2</v>
      </c>
      <c r="IO367">
        <v>3.972807</v>
      </c>
      <c r="IP367">
        <v>0.49034749999999999</v>
      </c>
      <c r="IQ367">
        <v>27.50834</v>
      </c>
      <c r="IR367" s="1">
        <v>9.7765309999999998E-3</v>
      </c>
      <c r="IS367">
        <v>3.6042719999999999</v>
      </c>
      <c r="IT367">
        <v>0.48938749999999998</v>
      </c>
      <c r="IU367">
        <v>27.419149999999998</v>
      </c>
      <c r="IV367" s="1">
        <v>8.8329010000000006E-3</v>
      </c>
      <c r="IW367">
        <v>3.264141</v>
      </c>
      <c r="IX367">
        <v>0.48850830000000001</v>
      </c>
      <c r="IY367">
        <v>27.992370000000001</v>
      </c>
      <c r="IZ367" s="1">
        <v>7.9618529999999996E-3</v>
      </c>
      <c r="JA367">
        <v>2.9492310000000002</v>
      </c>
      <c r="JB367">
        <v>0.48775679999999999</v>
      </c>
      <c r="JC367">
        <v>28.773150000000001</v>
      </c>
      <c r="JD367" s="1">
        <v>7.1568300000000003E-3</v>
      </c>
      <c r="JE367">
        <v>2.656304</v>
      </c>
      <c r="JF367">
        <v>0.48715740000000002</v>
      </c>
      <c r="JG367">
        <v>29.471609999999998</v>
      </c>
      <c r="JH367" s="1">
        <v>6.4029200000000003E-3</v>
      </c>
      <c r="JI367">
        <v>2.3807900000000002</v>
      </c>
      <c r="JJ367">
        <v>0.48668420000000001</v>
      </c>
      <c r="JK367">
        <v>29.782640000000001</v>
      </c>
      <c r="JL367" s="1">
        <v>5.6941500000000003E-3</v>
      </c>
      <c r="JM367">
        <v>2.1206100000000001</v>
      </c>
      <c r="JN367">
        <v>0.48623179999999999</v>
      </c>
      <c r="JO367">
        <v>29.853280000000002</v>
      </c>
      <c r="JP367" s="1">
        <v>5.0171189999999996E-3</v>
      </c>
      <c r="JQ367">
        <v>1.8714660000000001</v>
      </c>
      <c r="JR367">
        <v>0.4857726</v>
      </c>
      <c r="JS367">
        <v>29.627490000000002</v>
      </c>
      <c r="JT367" s="1">
        <v>4.3632920000000004E-3</v>
      </c>
      <c r="JU367">
        <v>1.6304700000000001</v>
      </c>
      <c r="JV367">
        <v>0.4852707</v>
      </c>
      <c r="JW367">
        <v>29.376809999999999</v>
      </c>
      <c r="JX367" s="1">
        <v>3.7281929999999999E-3</v>
      </c>
      <c r="JY367">
        <v>1.395942</v>
      </c>
      <c r="JZ367">
        <v>0.48536000000000001</v>
      </c>
      <c r="KA367">
        <v>29.159880000000001</v>
      </c>
      <c r="KB367" s="1">
        <v>3.1234650000000002E-3</v>
      </c>
      <c r="KC367">
        <v>1.1706829999999999</v>
      </c>
      <c r="KD367">
        <v>0.48536200000000002</v>
      </c>
      <c r="KE367">
        <v>29.34038</v>
      </c>
      <c r="KF367" s="1">
        <v>2.5647880000000001E-3</v>
      </c>
      <c r="KG367">
        <v>0.96232580000000001</v>
      </c>
      <c r="KH367">
        <v>0.48533749999999998</v>
      </c>
      <c r="KI367">
        <v>29.525099999999998</v>
      </c>
      <c r="KJ367" s="1">
        <v>2.0796429999999999E-3</v>
      </c>
      <c r="KK367">
        <v>0.78074980000000005</v>
      </c>
      <c r="KL367">
        <v>0.4853114</v>
      </c>
      <c r="KM367">
        <v>29.665710000000001</v>
      </c>
      <c r="KN367" s="1">
        <v>1.683536E-3</v>
      </c>
      <c r="KO367">
        <v>0.63215580000000005</v>
      </c>
      <c r="KP367">
        <v>0.48528549999999998</v>
      </c>
      <c r="KQ367">
        <v>29.791160000000001</v>
      </c>
      <c r="KR367" s="1">
        <v>1.3801029999999999E-3</v>
      </c>
      <c r="KS367">
        <v>0.51794669999999998</v>
      </c>
      <c r="KT367">
        <v>0.48516710000000002</v>
      </c>
      <c r="KU367">
        <v>29.664149999999999</v>
      </c>
      <c r="KV367" s="1">
        <v>1.1576889999999999E-3</v>
      </c>
      <c r="KW367">
        <v>0.43420399999999998</v>
      </c>
      <c r="KX367">
        <v>0.48510560000000003</v>
      </c>
      <c r="KY367">
        <v>29.29176</v>
      </c>
      <c r="KZ367" s="1">
        <v>9.985978E-4</v>
      </c>
      <c r="LA367">
        <v>0.37420540000000002</v>
      </c>
      <c r="LB367">
        <v>0.48495189999999999</v>
      </c>
      <c r="LC367">
        <v>28.908100000000001</v>
      </c>
      <c r="LD367" s="1">
        <v>8.8333400000000005E-4</v>
      </c>
      <c r="LE367">
        <v>0.33086199999999999</v>
      </c>
      <c r="LF367">
        <v>0.4848287</v>
      </c>
      <c r="LG367">
        <v>28.685770000000002</v>
      </c>
      <c r="LH367" s="1">
        <v>7.9694830000000001E-4</v>
      </c>
      <c r="LI367">
        <v>0.29841069999999997</v>
      </c>
      <c r="LJ367">
        <v>0.48461789999999999</v>
      </c>
      <c r="LK367">
        <v>28.888369999999998</v>
      </c>
      <c r="LL367" s="1">
        <v>7.2851839999999997E-4</v>
      </c>
      <c r="LM367">
        <v>0.27281499999999997</v>
      </c>
      <c r="LN367">
        <v>0.48453629999999998</v>
      </c>
      <c r="LO367">
        <v>29.21847</v>
      </c>
      <c r="LP367" s="1">
        <v>6.7311360000000002E-4</v>
      </c>
      <c r="LQ367">
        <v>0.25207540000000001</v>
      </c>
      <c r="LR367">
        <v>0.48455209999999999</v>
      </c>
      <c r="LS367">
        <v>29.55369</v>
      </c>
      <c r="LT367" s="1">
        <v>6.2702750000000001E-4</v>
      </c>
      <c r="LU367">
        <v>0.23478180000000001</v>
      </c>
      <c r="LV367">
        <v>0.48450599999999999</v>
      </c>
      <c r="LW367">
        <v>29.805140000000002</v>
      </c>
      <c r="LX367" s="1">
        <v>5.8853949999999996E-4</v>
      </c>
      <c r="LY367">
        <v>0.2203724</v>
      </c>
      <c r="LZ367">
        <v>0.48442390000000002</v>
      </c>
      <c r="MA367">
        <v>29.864429999999999</v>
      </c>
      <c r="MB367" s="1">
        <v>5.5535909999999999E-4</v>
      </c>
      <c r="MC367">
        <v>0.20826739999999999</v>
      </c>
      <c r="MD367">
        <v>0.48436800000000002</v>
      </c>
      <c r="ME367">
        <v>29.575569999999999</v>
      </c>
      <c r="MF367" s="1">
        <v>5.2619639999999996E-4</v>
      </c>
      <c r="MG367">
        <v>0.19805970000000001</v>
      </c>
      <c r="MH367">
        <v>0.48423709999999998</v>
      </c>
      <c r="MI367">
        <v>29.259589999999999</v>
      </c>
      <c r="MJ367" s="1">
        <v>5.0117100000000002E-4</v>
      </c>
      <c r="MK367">
        <v>0.18934899999999999</v>
      </c>
      <c r="ML367">
        <v>0.48416989999999999</v>
      </c>
      <c r="MM367">
        <v>29.002079999999999</v>
      </c>
      <c r="MN367" s="1">
        <v>4.7936840000000001E-4</v>
      </c>
      <c r="MO367">
        <v>0.1817416</v>
      </c>
      <c r="MP367">
        <v>0.484093</v>
      </c>
      <c r="MQ367">
        <v>29.25459</v>
      </c>
      <c r="MR367" s="1">
        <v>4.598774E-4</v>
      </c>
      <c r="MS367">
        <v>0.17494709999999999</v>
      </c>
      <c r="MT367">
        <v>0.48404839999999999</v>
      </c>
      <c r="MU367">
        <v>29.32056</v>
      </c>
      <c r="MV367" s="1">
        <v>4.4183280000000002E-4</v>
      </c>
      <c r="MW367">
        <v>0.1686462</v>
      </c>
      <c r="MX367">
        <v>0.4840795</v>
      </c>
      <c r="MY367">
        <v>29.013870000000001</v>
      </c>
      <c r="MZ367" s="1">
        <v>4.245133E-4</v>
      </c>
      <c r="NA367">
        <v>0.16252720000000001</v>
      </c>
      <c r="NB367">
        <v>0.4840642</v>
      </c>
      <c r="NC367">
        <v>28.581900000000001</v>
      </c>
      <c r="ND367" s="1">
        <v>4.0740829999999999E-4</v>
      </c>
      <c r="NE367">
        <v>0.15645110000000001</v>
      </c>
      <c r="NF367">
        <v>0.48415859999999999</v>
      </c>
      <c r="NG367">
        <v>28.338750000000001</v>
      </c>
      <c r="NH367" s="1">
        <v>3.9066490000000002E-4</v>
      </c>
      <c r="NI367">
        <v>0.1504335</v>
      </c>
      <c r="NJ367">
        <v>0.48418499999999998</v>
      </c>
      <c r="NK367">
        <v>28.019690000000001</v>
      </c>
      <c r="NL367" s="1">
        <v>3.7384700000000001E-4</v>
      </c>
      <c r="NM367">
        <v>0.14435509999999999</v>
      </c>
      <c r="NN367">
        <v>0.48427429999999999</v>
      </c>
      <c r="NO367">
        <v>27.72437</v>
      </c>
      <c r="NP367" s="1">
        <v>3.5736010000000001E-4</v>
      </c>
      <c r="NQ367">
        <v>0.1383431</v>
      </c>
      <c r="NR367">
        <v>0.4843112</v>
      </c>
      <c r="NS367">
        <v>27.560140000000001</v>
      </c>
      <c r="NT367" s="1">
        <v>3.4117190000000001E-4</v>
      </c>
      <c r="NU367">
        <v>0.13240769999999999</v>
      </c>
      <c r="NV367">
        <v>0.48438560000000003</v>
      </c>
      <c r="NW367">
        <v>28.05301</v>
      </c>
      <c r="NX367" s="1">
        <v>3.2558730000000001E-4</v>
      </c>
      <c r="NY367">
        <v>0.12665180000000001</v>
      </c>
      <c r="NZ367">
        <v>0.48445199999999999</v>
      </c>
      <c r="OA367">
        <v>28.782019999999999</v>
      </c>
      <c r="OB367" s="1">
        <v>3.104626E-4</v>
      </c>
      <c r="OC367">
        <v>0.1210393</v>
      </c>
      <c r="OD367">
        <v>0.48449140000000002</v>
      </c>
      <c r="OE367">
        <v>29.29374</v>
      </c>
      <c r="OF367" s="1">
        <v>2.9600660000000001E-4</v>
      </c>
      <c r="OG367">
        <v>0.11566369999999999</v>
      </c>
      <c r="OH367">
        <v>0.4845872</v>
      </c>
      <c r="OI367">
        <v>29.67238</v>
      </c>
      <c r="OJ367" s="1">
        <v>2.822929E-4</v>
      </c>
      <c r="OK367">
        <v>0.1105305</v>
      </c>
    </row>
    <row r="368" spans="1:401" x14ac:dyDescent="0.35">
      <c r="A368">
        <v>377</v>
      </c>
      <c r="B368" t="s">
        <v>4</v>
      </c>
      <c r="C368" t="s">
        <v>364</v>
      </c>
      <c r="D368" t="s">
        <v>375</v>
      </c>
      <c r="E368">
        <v>228.1611</v>
      </c>
      <c r="F368">
        <v>1.098544</v>
      </c>
      <c r="G368">
        <v>25.114920000000001</v>
      </c>
      <c r="H368">
        <v>0</v>
      </c>
      <c r="I368">
        <v>0</v>
      </c>
      <c r="J368">
        <v>1.0950439999999999</v>
      </c>
      <c r="K368">
        <v>25.067219999999999</v>
      </c>
      <c r="L368">
        <v>0</v>
      </c>
      <c r="M368">
        <v>0</v>
      </c>
      <c r="N368">
        <v>1.091224</v>
      </c>
      <c r="O368">
        <v>25.223849999999999</v>
      </c>
      <c r="P368">
        <v>0</v>
      </c>
      <c r="Q368">
        <v>0</v>
      </c>
      <c r="R368">
        <v>1.087197</v>
      </c>
      <c r="S368">
        <v>25.277450000000002</v>
      </c>
      <c r="T368">
        <v>0</v>
      </c>
      <c r="U368">
        <v>0</v>
      </c>
      <c r="V368">
        <v>1.0828720000000001</v>
      </c>
      <c r="W368">
        <v>25.086770000000001</v>
      </c>
      <c r="X368">
        <v>0</v>
      </c>
      <c r="Y368">
        <v>0</v>
      </c>
      <c r="Z368">
        <v>1.0786610000000001</v>
      </c>
      <c r="AA368">
        <v>24.948</v>
      </c>
      <c r="AB368">
        <v>0</v>
      </c>
      <c r="AC368">
        <v>0</v>
      </c>
      <c r="AD368">
        <v>1.0742929999999999</v>
      </c>
      <c r="AE368">
        <v>24.736080000000001</v>
      </c>
      <c r="AF368">
        <v>0</v>
      </c>
      <c r="AG368">
        <v>0</v>
      </c>
      <c r="AH368">
        <v>1.0701050000000001</v>
      </c>
      <c r="AI368">
        <v>24.873419999999999</v>
      </c>
      <c r="AJ368">
        <v>0</v>
      </c>
      <c r="AK368">
        <v>0</v>
      </c>
      <c r="AL368">
        <v>1.066033</v>
      </c>
      <c r="AM368">
        <v>25.155860000000001</v>
      </c>
      <c r="AN368">
        <v>0</v>
      </c>
      <c r="AO368">
        <v>0</v>
      </c>
      <c r="AP368">
        <v>1.062314</v>
      </c>
      <c r="AQ368">
        <v>25.477969999999999</v>
      </c>
      <c r="AR368">
        <v>0</v>
      </c>
      <c r="AS368">
        <v>0</v>
      </c>
      <c r="AT368">
        <v>1.0587880000000001</v>
      </c>
      <c r="AU368">
        <v>25.885269999999998</v>
      </c>
      <c r="AV368">
        <v>0</v>
      </c>
      <c r="AW368">
        <v>0</v>
      </c>
      <c r="AX368">
        <v>1.0557080000000001</v>
      </c>
      <c r="AY368">
        <v>26.052230000000002</v>
      </c>
      <c r="AZ368">
        <v>0</v>
      </c>
      <c r="BA368">
        <v>0</v>
      </c>
      <c r="BB368">
        <v>1.0535939999999999</v>
      </c>
      <c r="BC368">
        <v>26.097909999999999</v>
      </c>
      <c r="BD368">
        <v>0</v>
      </c>
      <c r="BE368">
        <v>0</v>
      </c>
      <c r="BF368">
        <v>1.051347</v>
      </c>
      <c r="BG368">
        <v>26.098569999999999</v>
      </c>
      <c r="BH368">
        <v>0</v>
      </c>
      <c r="BI368">
        <v>0</v>
      </c>
      <c r="BJ368">
        <v>1.0488420000000001</v>
      </c>
      <c r="BK368">
        <v>26.05903</v>
      </c>
      <c r="BL368">
        <v>0</v>
      </c>
      <c r="BM368">
        <v>0</v>
      </c>
      <c r="BN368">
        <v>1.046298</v>
      </c>
      <c r="BO368">
        <v>26.414180000000002</v>
      </c>
      <c r="BP368">
        <v>0</v>
      </c>
      <c r="BQ368">
        <v>0</v>
      </c>
      <c r="BR368">
        <v>1.043955</v>
      </c>
      <c r="BS368">
        <v>26.73555</v>
      </c>
      <c r="BT368">
        <v>0</v>
      </c>
      <c r="BU368">
        <v>0</v>
      </c>
      <c r="BV368">
        <v>1.042</v>
      </c>
      <c r="BW368">
        <v>27.073879999999999</v>
      </c>
      <c r="BX368">
        <v>1.2244539999999999E-37</v>
      </c>
      <c r="BY368">
        <v>8.6139080000000003E-36</v>
      </c>
      <c r="BZ368">
        <v>1.040384</v>
      </c>
      <c r="CA368">
        <v>27.40212</v>
      </c>
      <c r="CB368">
        <v>2.1655179999999999E-26</v>
      </c>
      <c r="CC368">
        <v>1.6622759999999999E-24</v>
      </c>
      <c r="CD368">
        <v>1.0389010000000001</v>
      </c>
      <c r="CE368">
        <v>27.472899999999999</v>
      </c>
      <c r="CF368" s="1">
        <v>3.3436160000000002E-21</v>
      </c>
      <c r="CG368" s="1">
        <v>2.5074510000000001E-19</v>
      </c>
      <c r="CH368">
        <v>1.037418</v>
      </c>
      <c r="CI368">
        <v>27.298570000000002</v>
      </c>
      <c r="CJ368" s="1">
        <v>3.152726E-14</v>
      </c>
      <c r="CK368" s="1">
        <v>2.5260929999999999E-12</v>
      </c>
      <c r="CL368">
        <v>1.035981</v>
      </c>
      <c r="CM368">
        <v>27.132899999999999</v>
      </c>
      <c r="CN368" s="1">
        <v>2.0753780000000001E-10</v>
      </c>
      <c r="CO368" s="1">
        <v>1.709574E-8</v>
      </c>
      <c r="CP368">
        <v>1.03451</v>
      </c>
      <c r="CQ368">
        <v>27.00188</v>
      </c>
      <c r="CR368" s="1">
        <v>1.4512520000000001E-7</v>
      </c>
      <c r="CS368" s="1">
        <v>1.216261E-5</v>
      </c>
      <c r="CT368">
        <v>1.0331090000000001</v>
      </c>
      <c r="CU368">
        <v>27.125800000000002</v>
      </c>
      <c r="CV368" s="1">
        <v>2.4905560000000001E-5</v>
      </c>
      <c r="CW368" s="1">
        <v>2.11757E-3</v>
      </c>
      <c r="CX368">
        <v>1.0317400000000001</v>
      </c>
      <c r="CY368">
        <v>26.94258</v>
      </c>
      <c r="CZ368" s="1">
        <v>1.486179E-3</v>
      </c>
      <c r="DA368" s="1">
        <v>0.12773670000000001</v>
      </c>
      <c r="DB368">
        <v>1.0302480000000001</v>
      </c>
      <c r="DC368">
        <v>27.08006</v>
      </c>
      <c r="DD368" s="1">
        <v>3.7774429999999998E-2</v>
      </c>
      <c r="DE368" s="1">
        <v>3.2830750000000002</v>
      </c>
      <c r="DF368">
        <v>1.0288040000000001</v>
      </c>
      <c r="DG368">
        <v>27.318480000000001</v>
      </c>
      <c r="DH368" s="1">
        <v>0.47131129999999999</v>
      </c>
      <c r="DI368" s="1">
        <v>41.357669999999999</v>
      </c>
      <c r="DJ368">
        <v>1.0271699999999999</v>
      </c>
      <c r="DK368">
        <v>27.299099999999999</v>
      </c>
      <c r="DL368" s="1">
        <v>3.2000850000000001</v>
      </c>
      <c r="DM368" s="1">
        <v>283.3442</v>
      </c>
      <c r="DN368">
        <v>1.0250969999999999</v>
      </c>
      <c r="DO368">
        <v>27.172460000000001</v>
      </c>
      <c r="DP368" s="1">
        <v>12.85125</v>
      </c>
      <c r="DQ368">
        <v>1147.01</v>
      </c>
      <c r="DR368">
        <v>1.0230159999999999</v>
      </c>
      <c r="DS368">
        <v>27.046299999999999</v>
      </c>
      <c r="DT368" s="1">
        <v>32.698360000000001</v>
      </c>
      <c r="DU368">
        <v>2941.1529999999998</v>
      </c>
      <c r="DV368">
        <v>1.020473</v>
      </c>
      <c r="DW368">
        <v>26.967870000000001</v>
      </c>
      <c r="DX368">
        <v>55.825150000000001</v>
      </c>
      <c r="DY368">
        <v>5060.2460000000001</v>
      </c>
      <c r="DZ368">
        <v>1.0178290000000001</v>
      </c>
      <c r="EA368">
        <v>27.431349999999998</v>
      </c>
      <c r="EB368">
        <v>67.367909999999995</v>
      </c>
      <c r="EC368">
        <v>6150.0810000000001</v>
      </c>
      <c r="ED368">
        <v>1.014559</v>
      </c>
      <c r="EE368">
        <v>28.01323</v>
      </c>
      <c r="EF368">
        <v>59.774880000000003</v>
      </c>
      <c r="EG368">
        <v>5496.527</v>
      </c>
      <c r="EH368">
        <v>1.0103899999999999</v>
      </c>
      <c r="EI368">
        <v>28.570350000000001</v>
      </c>
      <c r="EJ368">
        <v>40.511319999999998</v>
      </c>
      <c r="EK368">
        <v>3753.4380000000001</v>
      </c>
      <c r="EL368">
        <v>1.005587</v>
      </c>
      <c r="EM368">
        <v>29.126909999999999</v>
      </c>
      <c r="EN368">
        <v>21.759530000000002</v>
      </c>
      <c r="EO368">
        <v>2032.2270000000001</v>
      </c>
      <c r="EP368">
        <v>1.0004930000000001</v>
      </c>
      <c r="EQ368">
        <v>29.291899999999998</v>
      </c>
      <c r="ER368">
        <v>9.5536359999999991</v>
      </c>
      <c r="ES368">
        <v>899.50540000000001</v>
      </c>
      <c r="ET368">
        <v>0.99527429999999995</v>
      </c>
      <c r="EU368">
        <v>29.013649999999998</v>
      </c>
      <c r="EV368">
        <v>3.5318399999999999</v>
      </c>
      <c r="EW368">
        <v>335.07749999999999</v>
      </c>
      <c r="EX368">
        <v>0.98988339999999997</v>
      </c>
      <c r="EY368">
        <v>28.695730000000001</v>
      </c>
      <c r="EZ368">
        <v>1.1465380000000001</v>
      </c>
      <c r="FA368">
        <v>109.5181</v>
      </c>
      <c r="FB368">
        <v>0.98455700000000002</v>
      </c>
      <c r="FC368">
        <v>28.324729999999999</v>
      </c>
      <c r="FD368">
        <v>0.35864990000000002</v>
      </c>
      <c r="FE368">
        <v>34.383870000000002</v>
      </c>
      <c r="FF368">
        <v>0.97951160000000004</v>
      </c>
      <c r="FG368">
        <v>28.199190000000002</v>
      </c>
      <c r="FH368">
        <v>0.13476489999999999</v>
      </c>
      <c r="FI368">
        <v>12.88499</v>
      </c>
      <c r="FJ368">
        <v>0.97413400000000006</v>
      </c>
      <c r="FK368">
        <v>28.142679999999999</v>
      </c>
      <c r="FL368">
        <v>7.8264520000000004E-2</v>
      </c>
      <c r="FM368">
        <v>7.4409869999999998</v>
      </c>
      <c r="FN368">
        <v>0.96838009999999997</v>
      </c>
      <c r="FO368">
        <v>27.97786</v>
      </c>
      <c r="FP368">
        <v>6.4828780000000003E-2</v>
      </c>
      <c r="FQ368">
        <v>6.1638080000000004</v>
      </c>
      <c r="FR368">
        <v>0.96299069999999998</v>
      </c>
      <c r="FS368">
        <v>27.807929999999999</v>
      </c>
      <c r="FT368">
        <v>6.0337380000000003E-2</v>
      </c>
      <c r="FU368">
        <v>5.7599289999999996</v>
      </c>
      <c r="FV368">
        <v>0.9575574</v>
      </c>
      <c r="FW368">
        <v>27.569310000000002</v>
      </c>
      <c r="FX368">
        <v>5.6829259999999999E-2</v>
      </c>
      <c r="FY368">
        <v>5.454205</v>
      </c>
      <c r="FZ368">
        <v>0.95169899999999996</v>
      </c>
      <c r="GA368">
        <v>27.21115</v>
      </c>
      <c r="GB368">
        <v>5.2904939999999998E-2</v>
      </c>
      <c r="GC368">
        <v>5.1080800000000002</v>
      </c>
      <c r="GD368">
        <v>0.94575469999999995</v>
      </c>
      <c r="GE368">
        <v>26.82077</v>
      </c>
      <c r="GF368">
        <v>4.8661120000000002E-2</v>
      </c>
      <c r="GG368">
        <v>4.7274750000000001</v>
      </c>
      <c r="GH368">
        <v>0.94092290000000001</v>
      </c>
      <c r="GI368">
        <v>26.508299999999998</v>
      </c>
      <c r="GJ368">
        <v>4.4471570000000002E-2</v>
      </c>
      <c r="GK368">
        <v>4.341469</v>
      </c>
      <c r="GL368">
        <v>0.93441209999999997</v>
      </c>
      <c r="GM368">
        <v>26.655380000000001</v>
      </c>
      <c r="GN368" s="1">
        <v>4.0251059999999998E-2</v>
      </c>
      <c r="GO368">
        <v>3.9563700000000002</v>
      </c>
      <c r="GP368">
        <v>0.92773989999999995</v>
      </c>
      <c r="GQ368">
        <v>27.192399999999999</v>
      </c>
      <c r="GR368" s="1">
        <v>3.647628E-2</v>
      </c>
      <c r="GS368">
        <v>3.6109779999999998</v>
      </c>
      <c r="GT368">
        <v>0.92136929999999995</v>
      </c>
      <c r="GU368">
        <v>27.93516</v>
      </c>
      <c r="GV368" s="1">
        <v>3.2961600000000001E-2</v>
      </c>
      <c r="GW368">
        <v>3.2865739999999999</v>
      </c>
      <c r="GX368">
        <v>0.91293159999999995</v>
      </c>
      <c r="GY368">
        <v>28.627289999999999</v>
      </c>
      <c r="GZ368" s="1">
        <v>2.9690790000000002E-2</v>
      </c>
      <c r="HA368">
        <v>2.9885250000000001</v>
      </c>
      <c r="HB368">
        <v>0.90499819999999997</v>
      </c>
      <c r="HC368">
        <v>29.04326</v>
      </c>
      <c r="HD368" s="1">
        <v>2.6799880000000002E-2</v>
      </c>
      <c r="HE368">
        <v>2.7214119999999999</v>
      </c>
      <c r="HF368">
        <v>0.89672700000000005</v>
      </c>
      <c r="HG368">
        <v>28.911660000000001</v>
      </c>
      <c r="HH368" s="1">
        <v>2.421392E-2</v>
      </c>
      <c r="HI368">
        <v>2.4804119999999998</v>
      </c>
      <c r="HJ368">
        <v>0.88919369999999998</v>
      </c>
      <c r="HK368">
        <v>28.568660000000001</v>
      </c>
      <c r="HL368" s="1">
        <v>2.1893240000000001E-2</v>
      </c>
      <c r="HM368">
        <v>2.2613569999999998</v>
      </c>
      <c r="HN368">
        <v>0.88234440000000003</v>
      </c>
      <c r="HO368">
        <v>28.18028</v>
      </c>
      <c r="HP368" s="1">
        <v>1.9795989999999999E-2</v>
      </c>
      <c r="HQ368">
        <v>2.0610909999999998</v>
      </c>
      <c r="HR368">
        <v>0.8755735</v>
      </c>
      <c r="HS368">
        <v>27.983149999999998</v>
      </c>
      <c r="HT368" s="1">
        <v>1.790516E-2</v>
      </c>
      <c r="HU368">
        <v>1.879203</v>
      </c>
      <c r="HV368">
        <v>0.86909080000000005</v>
      </c>
      <c r="HW368">
        <v>28.017530000000001</v>
      </c>
      <c r="HX368" s="1">
        <v>1.6208779999999999E-2</v>
      </c>
      <c r="HY368">
        <v>1.7146859999999999</v>
      </c>
      <c r="HZ368">
        <v>0.86328689999999997</v>
      </c>
      <c r="IA368">
        <v>28.005109999999998</v>
      </c>
      <c r="IB368" s="1">
        <v>1.468827E-2</v>
      </c>
      <c r="IC368">
        <v>1.5651980000000001</v>
      </c>
      <c r="ID368">
        <v>0.85808949999999995</v>
      </c>
      <c r="IE368">
        <v>28.06418</v>
      </c>
      <c r="IF368" s="1">
        <v>1.330955E-2</v>
      </c>
      <c r="IG368">
        <v>1.427999</v>
      </c>
      <c r="IH368">
        <v>0.85360429999999998</v>
      </c>
      <c r="II368">
        <v>28.050550000000001</v>
      </c>
      <c r="IJ368" s="1">
        <v>1.206054E-2</v>
      </c>
      <c r="IK368">
        <v>1.3020229999999999</v>
      </c>
      <c r="IL368">
        <v>0.84962599999999999</v>
      </c>
      <c r="IM368">
        <v>27.80179</v>
      </c>
      <c r="IN368" s="1">
        <v>1.092446E-2</v>
      </c>
      <c r="IO368">
        <v>1.1859949999999999</v>
      </c>
      <c r="IP368">
        <v>0.84616089999999999</v>
      </c>
      <c r="IQ368">
        <v>27.518219999999999</v>
      </c>
      <c r="IR368" s="1">
        <v>9.8902969999999993E-3</v>
      </c>
      <c r="IS368">
        <v>1.0791269999999999</v>
      </c>
      <c r="IT368">
        <v>0.84284490000000001</v>
      </c>
      <c r="IU368">
        <v>27.425170000000001</v>
      </c>
      <c r="IV368" s="1">
        <v>8.9386529999999995E-3</v>
      </c>
      <c r="IW368">
        <v>0.98005770000000003</v>
      </c>
      <c r="IX368">
        <v>0.83979110000000001</v>
      </c>
      <c r="IY368">
        <v>27.990369999999999</v>
      </c>
      <c r="IZ368" s="1">
        <v>8.0602350000000007E-3</v>
      </c>
      <c r="JA368">
        <v>0.88788230000000001</v>
      </c>
      <c r="JB368">
        <v>0.83713870000000001</v>
      </c>
      <c r="JC368">
        <v>28.769780000000001</v>
      </c>
      <c r="JD368" s="1">
        <v>7.248857E-3</v>
      </c>
      <c r="JE368">
        <v>0.80170390000000002</v>
      </c>
      <c r="JF368">
        <v>0.83490359999999997</v>
      </c>
      <c r="JG368">
        <v>29.47186</v>
      </c>
      <c r="JH368" s="1">
        <v>6.4899149999999997E-3</v>
      </c>
      <c r="JI368">
        <v>0.7203541</v>
      </c>
      <c r="JJ368">
        <v>0.83297960000000004</v>
      </c>
      <c r="JK368">
        <v>29.783940000000001</v>
      </c>
      <c r="JL368" s="1">
        <v>5.7763629999999996E-3</v>
      </c>
      <c r="JM368">
        <v>0.64321019999999995</v>
      </c>
      <c r="JN368">
        <v>0.8312252</v>
      </c>
      <c r="JO368">
        <v>29.85782</v>
      </c>
      <c r="JP368" s="1">
        <v>5.0964590000000002E-3</v>
      </c>
      <c r="JQ368">
        <v>0.5691794</v>
      </c>
      <c r="JR368">
        <v>0.82956149999999995</v>
      </c>
      <c r="JS368">
        <v>29.631930000000001</v>
      </c>
      <c r="JT368" s="1">
        <v>4.4405169999999997E-3</v>
      </c>
      <c r="JU368">
        <v>0.49737439999999999</v>
      </c>
      <c r="JV368">
        <v>0.82785129999999996</v>
      </c>
      <c r="JW368">
        <v>29.386009999999999</v>
      </c>
      <c r="JX368" s="1">
        <v>3.8033110000000002E-3</v>
      </c>
      <c r="JY368">
        <v>0.42728090000000002</v>
      </c>
      <c r="JZ368">
        <v>0.82705569999999995</v>
      </c>
      <c r="KA368">
        <v>29.175429999999999</v>
      </c>
      <c r="KB368" s="1">
        <v>3.195135E-3</v>
      </c>
      <c r="KC368">
        <v>0.35965000000000003</v>
      </c>
      <c r="KD368">
        <v>0.82604520000000003</v>
      </c>
      <c r="KE368">
        <v>29.366029999999999</v>
      </c>
      <c r="KF368" s="1">
        <v>2.629569E-3</v>
      </c>
      <c r="KG368">
        <v>0.2966452</v>
      </c>
      <c r="KH368">
        <v>0.82496749999999996</v>
      </c>
      <c r="KI368">
        <v>29.55387</v>
      </c>
      <c r="KJ368" s="1">
        <v>2.1347100000000002E-3</v>
      </c>
      <c r="KK368">
        <v>0.24125859999999999</v>
      </c>
      <c r="KL368">
        <v>0.82393340000000004</v>
      </c>
      <c r="KM368">
        <v>29.701720000000002</v>
      </c>
      <c r="KN368" s="1">
        <v>1.7274720000000001E-3</v>
      </c>
      <c r="KO368">
        <v>0.1955365</v>
      </c>
      <c r="KP368">
        <v>0.82293550000000004</v>
      </c>
      <c r="KQ368">
        <v>29.816199999999998</v>
      </c>
      <c r="KR368" s="1">
        <v>1.4131E-3</v>
      </c>
      <c r="KS368">
        <v>0.16010060000000001</v>
      </c>
      <c r="KT368">
        <v>0.82188519999999998</v>
      </c>
      <c r="KU368">
        <v>29.685749999999999</v>
      </c>
      <c r="KV368" s="1">
        <v>1.1816470000000001E-3</v>
      </c>
      <c r="KW368">
        <v>0.13398389999999999</v>
      </c>
      <c r="KX368">
        <v>0.82091000000000003</v>
      </c>
      <c r="KY368">
        <v>29.317869999999999</v>
      </c>
      <c r="KZ368" s="1">
        <v>1.015714E-3</v>
      </c>
      <c r="LA368">
        <v>0.1152302</v>
      </c>
      <c r="LB368">
        <v>0.81979329999999995</v>
      </c>
      <c r="LC368">
        <v>28.928049999999999</v>
      </c>
      <c r="LD368" s="1">
        <v>8.9584720000000003E-4</v>
      </c>
      <c r="LE368">
        <v>0.10171860000000001</v>
      </c>
      <c r="LF368">
        <v>0.81876709999999997</v>
      </c>
      <c r="LG368">
        <v>28.703659999999999</v>
      </c>
      <c r="LH368" s="1">
        <v>8.0654209999999997E-4</v>
      </c>
      <c r="LI368">
        <v>9.1657199999999994E-2</v>
      </c>
      <c r="LJ368">
        <v>0.81763079999999999</v>
      </c>
      <c r="LK368">
        <v>28.906739999999999</v>
      </c>
      <c r="LL368" s="1">
        <v>7.3621989999999996E-4</v>
      </c>
      <c r="LM368">
        <v>8.3767469999999997E-2</v>
      </c>
      <c r="LN368">
        <v>0.81660739999999998</v>
      </c>
      <c r="LO368">
        <v>29.23527</v>
      </c>
      <c r="LP368" s="1">
        <v>6.7943050000000003E-4</v>
      </c>
      <c r="LQ368">
        <v>7.7401209999999998E-2</v>
      </c>
      <c r="LR368">
        <v>0.81574979999999997</v>
      </c>
      <c r="LS368">
        <v>29.573650000000001</v>
      </c>
      <c r="LT368" s="1">
        <v>6.323155E-4</v>
      </c>
      <c r="LU368">
        <v>7.2111670000000003E-2</v>
      </c>
      <c r="LV368">
        <v>0.81470940000000003</v>
      </c>
      <c r="LW368">
        <v>29.814</v>
      </c>
      <c r="LX368" s="1">
        <v>5.9296920000000001E-4</v>
      </c>
      <c r="LY368">
        <v>6.7712629999999996E-2</v>
      </c>
      <c r="LZ368">
        <v>0.81357159999999995</v>
      </c>
      <c r="MA368">
        <v>29.872800000000002</v>
      </c>
      <c r="MB368" s="1">
        <v>5.5909350000000004E-4</v>
      </c>
      <c r="MC368">
        <v>6.4029180000000005E-2</v>
      </c>
      <c r="MD368">
        <v>0.81242250000000005</v>
      </c>
      <c r="ME368">
        <v>29.5869</v>
      </c>
      <c r="MF368" s="1">
        <v>5.2933389999999998E-4</v>
      </c>
      <c r="MG368">
        <v>6.0929789999999998E-2</v>
      </c>
      <c r="MH368">
        <v>0.81113990000000002</v>
      </c>
      <c r="MI368">
        <v>29.270800000000001</v>
      </c>
      <c r="MJ368" s="1">
        <v>5.0387209999999997E-4</v>
      </c>
      <c r="MK368">
        <v>5.829836E-2</v>
      </c>
      <c r="ML368">
        <v>0.80995510000000004</v>
      </c>
      <c r="MM368">
        <v>29.014530000000001</v>
      </c>
      <c r="MN368" s="1">
        <v>4.8174319999999999E-4</v>
      </c>
      <c r="MO368">
        <v>5.6010110000000002E-2</v>
      </c>
      <c r="MP368">
        <v>0.80882189999999998</v>
      </c>
      <c r="MQ368">
        <v>29.26566</v>
      </c>
      <c r="MR368" s="1">
        <v>4.620348E-4</v>
      </c>
      <c r="MS368">
        <v>5.3973590000000002E-2</v>
      </c>
      <c r="MT368">
        <v>0.8076586</v>
      </c>
      <c r="MU368">
        <v>29.35285</v>
      </c>
      <c r="MV368" s="1">
        <v>4.4384520000000002E-4</v>
      </c>
      <c r="MW368">
        <v>5.20937E-2</v>
      </c>
      <c r="MX368">
        <v>0.80667560000000005</v>
      </c>
      <c r="MY368">
        <v>29.073810000000002</v>
      </c>
      <c r="MZ368" s="1">
        <v>4.265025E-4</v>
      </c>
      <c r="NA368">
        <v>5.0276660000000001E-2</v>
      </c>
      <c r="NB368">
        <v>0.8056219</v>
      </c>
      <c r="NC368">
        <v>28.622890000000002</v>
      </c>
      <c r="ND368" s="1">
        <v>4.0939029999999998E-4</v>
      </c>
      <c r="NE368">
        <v>4.8469020000000002E-2</v>
      </c>
      <c r="NF368">
        <v>0.8047571</v>
      </c>
      <c r="NG368">
        <v>28.366520000000001</v>
      </c>
      <c r="NH368" s="1">
        <v>3.9264170000000002E-4</v>
      </c>
      <c r="NI368">
        <v>4.6673069999999997E-2</v>
      </c>
      <c r="NJ368">
        <v>0.80383499999999997</v>
      </c>
      <c r="NK368">
        <v>28.04683</v>
      </c>
      <c r="NL368" s="1">
        <v>3.7580319999999998E-4</v>
      </c>
      <c r="NM368">
        <v>4.485223E-2</v>
      </c>
      <c r="NN368">
        <v>0.802956</v>
      </c>
      <c r="NO368">
        <v>27.742170000000002</v>
      </c>
      <c r="NP368" s="1">
        <v>3.5931230000000003E-4</v>
      </c>
      <c r="NQ368">
        <v>4.3049080000000003E-2</v>
      </c>
      <c r="NR368">
        <v>0.80205490000000002</v>
      </c>
      <c r="NS368">
        <v>27.56756</v>
      </c>
      <c r="NT368" s="1">
        <v>3.4308279999999998E-4</v>
      </c>
      <c r="NU368">
        <v>4.1259120000000003E-2</v>
      </c>
      <c r="NV368">
        <v>0.80116790000000004</v>
      </c>
      <c r="NW368">
        <v>28.049150000000001</v>
      </c>
      <c r="NX368" s="1">
        <v>3.2742220000000002E-4</v>
      </c>
      <c r="NY368">
        <v>3.9517759999999999E-2</v>
      </c>
      <c r="NZ368">
        <v>0.80033929999999998</v>
      </c>
      <c r="OA368">
        <v>28.776820000000001</v>
      </c>
      <c r="OB368" s="1">
        <v>3.1225429999999998E-4</v>
      </c>
      <c r="OC368">
        <v>3.7818160000000003E-2</v>
      </c>
      <c r="OD368">
        <v>0.79948629999999998</v>
      </c>
      <c r="OE368">
        <v>29.293520000000001</v>
      </c>
      <c r="OF368" s="1">
        <v>2.9771410000000001E-4</v>
      </c>
      <c r="OG368">
        <v>3.6181610000000003E-2</v>
      </c>
      <c r="OH368">
        <v>0.79868240000000001</v>
      </c>
      <c r="OI368">
        <v>29.670169999999999</v>
      </c>
      <c r="OJ368" s="1">
        <v>2.8391849999999998E-4</v>
      </c>
      <c r="OK368">
        <v>3.4617929999999998E-2</v>
      </c>
    </row>
    <row r="369" spans="1:401" x14ac:dyDescent="0.35">
      <c r="A369">
        <v>378</v>
      </c>
      <c r="B369" t="s">
        <v>4</v>
      </c>
      <c r="C369" t="s">
        <v>364</v>
      </c>
      <c r="D369" t="s">
        <v>376</v>
      </c>
      <c r="E369">
        <v>952.45740000000001</v>
      </c>
      <c r="F369">
        <v>0.66075700000000004</v>
      </c>
      <c r="G369">
        <v>25.129639999999998</v>
      </c>
      <c r="H369">
        <v>0</v>
      </c>
      <c r="I369">
        <v>0</v>
      </c>
      <c r="J369">
        <v>0.65802760000000005</v>
      </c>
      <c r="K369">
        <v>25.078099999999999</v>
      </c>
      <c r="L369">
        <v>0</v>
      </c>
      <c r="M369">
        <v>0</v>
      </c>
      <c r="N369">
        <v>0.65506529999999996</v>
      </c>
      <c r="O369">
        <v>25.22597</v>
      </c>
      <c r="P369">
        <v>0</v>
      </c>
      <c r="Q369">
        <v>0</v>
      </c>
      <c r="R369">
        <v>0.6519374</v>
      </c>
      <c r="S369">
        <v>25.282250000000001</v>
      </c>
      <c r="T369">
        <v>0</v>
      </c>
      <c r="U369">
        <v>0</v>
      </c>
      <c r="V369">
        <v>0.64860700000000004</v>
      </c>
      <c r="W369">
        <v>25.08953</v>
      </c>
      <c r="X369">
        <v>0</v>
      </c>
      <c r="Y369">
        <v>0</v>
      </c>
      <c r="Z369">
        <v>0.64530259999999995</v>
      </c>
      <c r="AA369">
        <v>24.952719999999999</v>
      </c>
      <c r="AB369">
        <v>0</v>
      </c>
      <c r="AC369">
        <v>0</v>
      </c>
      <c r="AD369">
        <v>0.64189320000000005</v>
      </c>
      <c r="AE369">
        <v>24.74858</v>
      </c>
      <c r="AF369">
        <v>0</v>
      </c>
      <c r="AG369">
        <v>0</v>
      </c>
      <c r="AH369">
        <v>0.6385866</v>
      </c>
      <c r="AI369">
        <v>24.883379999999999</v>
      </c>
      <c r="AJ369">
        <v>0</v>
      </c>
      <c r="AK369">
        <v>0</v>
      </c>
      <c r="AL369">
        <v>0.63534829999999998</v>
      </c>
      <c r="AM369">
        <v>25.166550000000001</v>
      </c>
      <c r="AN369">
        <v>0</v>
      </c>
      <c r="AO369">
        <v>0</v>
      </c>
      <c r="AP369">
        <v>0.63236809999999999</v>
      </c>
      <c r="AQ369">
        <v>25.48301</v>
      </c>
      <c r="AR369">
        <v>0</v>
      </c>
      <c r="AS369">
        <v>0</v>
      </c>
      <c r="AT369">
        <v>0.62953840000000005</v>
      </c>
      <c r="AU369">
        <v>25.88316</v>
      </c>
      <c r="AV369">
        <v>0</v>
      </c>
      <c r="AW369">
        <v>0</v>
      </c>
      <c r="AX369">
        <v>0.62704029999999999</v>
      </c>
      <c r="AY369">
        <v>26.050049999999999</v>
      </c>
      <c r="AZ369">
        <v>0</v>
      </c>
      <c r="BA369">
        <v>0</v>
      </c>
      <c r="BB369">
        <v>0.62509150000000002</v>
      </c>
      <c r="BC369">
        <v>26.094560000000001</v>
      </c>
      <c r="BD369">
        <v>0</v>
      </c>
      <c r="BE369">
        <v>0</v>
      </c>
      <c r="BF369">
        <v>0.62298600000000004</v>
      </c>
      <c r="BG369">
        <v>26.101310000000002</v>
      </c>
      <c r="BH369">
        <v>0</v>
      </c>
      <c r="BI369">
        <v>0</v>
      </c>
      <c r="BJ369">
        <v>0.62069969999999997</v>
      </c>
      <c r="BK369">
        <v>26.068159999999999</v>
      </c>
      <c r="BL369">
        <v>0</v>
      </c>
      <c r="BM369">
        <v>0</v>
      </c>
      <c r="BN369">
        <v>0.61834160000000005</v>
      </c>
      <c r="BO369">
        <v>26.42137</v>
      </c>
      <c r="BP369">
        <v>0</v>
      </c>
      <c r="BQ369">
        <v>0</v>
      </c>
      <c r="BR369">
        <v>0.61609570000000002</v>
      </c>
      <c r="BS369">
        <v>26.74607</v>
      </c>
      <c r="BT369">
        <v>0</v>
      </c>
      <c r="BU369">
        <v>0</v>
      </c>
      <c r="BV369">
        <v>0.61409789999999997</v>
      </c>
      <c r="BW369">
        <v>27.078410000000002</v>
      </c>
      <c r="BX369">
        <v>3.7778870000000001E-38</v>
      </c>
      <c r="BY369">
        <v>1.5063330000000001E-35</v>
      </c>
      <c r="BZ369">
        <v>0.61235859999999998</v>
      </c>
      <c r="CA369">
        <v>27.402139999999999</v>
      </c>
      <c r="CB369">
        <v>1.1176600000000001E-26</v>
      </c>
      <c r="CC369">
        <v>3.1501320000000001E-24</v>
      </c>
      <c r="CD369">
        <v>0.61072979999999999</v>
      </c>
      <c r="CE369">
        <v>27.47456</v>
      </c>
      <c r="CF369" s="1">
        <v>1.054484E-21</v>
      </c>
      <c r="CG369" s="1">
        <v>4.1876059999999999E-19</v>
      </c>
      <c r="CH369">
        <v>0.60912670000000002</v>
      </c>
      <c r="CI369">
        <v>27.301069999999999</v>
      </c>
      <c r="CJ369" s="1">
        <v>2.1466920000000001E-14</v>
      </c>
      <c r="CK369" s="1">
        <v>6.2765209999999998E-12</v>
      </c>
      <c r="CL369">
        <v>0.60756670000000002</v>
      </c>
      <c r="CM369">
        <v>27.140630000000002</v>
      </c>
      <c r="CN369" s="1">
        <v>1.590083E-10</v>
      </c>
      <c r="CO369" s="1">
        <v>4.9199410000000001E-8</v>
      </c>
      <c r="CP369">
        <v>0.60601119999999997</v>
      </c>
      <c r="CQ369">
        <v>27.01661</v>
      </c>
      <c r="CR369" s="1">
        <v>1.178463E-7</v>
      </c>
      <c r="CS369" s="1">
        <v>3.797895E-5</v>
      </c>
      <c r="CT369">
        <v>0.60450210000000004</v>
      </c>
      <c r="CU369">
        <v>27.143820000000002</v>
      </c>
      <c r="CV369" s="1">
        <v>2.108201E-5</v>
      </c>
      <c r="CW369" s="1">
        <v>7.035024E-3</v>
      </c>
      <c r="CX369">
        <v>0.60298620000000003</v>
      </c>
      <c r="CY369">
        <v>26.965969999999999</v>
      </c>
      <c r="CZ369" s="1">
        <v>1.2997709999999999E-3</v>
      </c>
      <c r="DA369" s="1">
        <v>0.44641219999999998</v>
      </c>
      <c r="DB369">
        <v>0.60140899999999997</v>
      </c>
      <c r="DC369">
        <v>27.090389999999999</v>
      </c>
      <c r="DD369" s="1">
        <v>3.3946520000000001E-2</v>
      </c>
      <c r="DE369" s="1">
        <v>11.981019999999999</v>
      </c>
      <c r="DF369">
        <v>0.59988129999999995</v>
      </c>
      <c r="DG369">
        <v>27.32376</v>
      </c>
      <c r="DH369" s="1">
        <v>0.43356830000000002</v>
      </c>
      <c r="DI369" s="1">
        <v>156.7534</v>
      </c>
      <c r="DJ369">
        <v>0.59824699999999997</v>
      </c>
      <c r="DK369">
        <v>27.30791</v>
      </c>
      <c r="DL369" s="1">
        <v>3.004724</v>
      </c>
      <c r="DM369" s="1">
        <v>1110.5930000000001</v>
      </c>
      <c r="DN369">
        <v>0.59629160000000003</v>
      </c>
      <c r="DO369">
        <v>27.177430000000001</v>
      </c>
      <c r="DP369" s="1">
        <v>12.28614</v>
      </c>
      <c r="DQ369">
        <v>4631.7330000000002</v>
      </c>
      <c r="DR369">
        <v>0.59431</v>
      </c>
      <c r="DS369">
        <v>27.056339999999999</v>
      </c>
      <c r="DT369" s="1">
        <v>31.766459999999999</v>
      </c>
      <c r="DU369">
        <v>12196.73</v>
      </c>
      <c r="DV369">
        <v>0.59200209999999998</v>
      </c>
      <c r="DW369">
        <v>26.977730000000001</v>
      </c>
      <c r="DX369">
        <v>55.018430000000002</v>
      </c>
      <c r="DY369">
        <v>21489.16</v>
      </c>
      <c r="DZ369">
        <v>0.58958770000000005</v>
      </c>
      <c r="EA369">
        <v>27.43262</v>
      </c>
      <c r="EB369">
        <v>67.25582</v>
      </c>
      <c r="EC369">
        <v>26677.29</v>
      </c>
      <c r="ED369">
        <v>0.58674360000000003</v>
      </c>
      <c r="EE369">
        <v>28.015640000000001</v>
      </c>
      <c r="EF369">
        <v>60.372979999999998</v>
      </c>
      <c r="EG369">
        <v>24300.29</v>
      </c>
      <c r="EH369">
        <v>0.58325640000000001</v>
      </c>
      <c r="EI369">
        <v>28.570830000000001</v>
      </c>
      <c r="EJ369">
        <v>41.344259999999998</v>
      </c>
      <c r="EK369">
        <v>16874.3</v>
      </c>
      <c r="EL369">
        <v>0.57925490000000002</v>
      </c>
      <c r="EM369">
        <v>29.123200000000001</v>
      </c>
      <c r="EN369">
        <v>22.41488</v>
      </c>
      <c r="EO369">
        <v>9271.6110000000008</v>
      </c>
      <c r="EP369">
        <v>0.57495779999999996</v>
      </c>
      <c r="EQ369">
        <v>29.293980000000001</v>
      </c>
      <c r="ER369">
        <v>9.9251459999999998</v>
      </c>
      <c r="ES369">
        <v>4157.6530000000002</v>
      </c>
      <c r="ET369">
        <v>0.57046629999999998</v>
      </c>
      <c r="EU369">
        <v>29.023540000000001</v>
      </c>
      <c r="EV369">
        <v>3.6961430000000002</v>
      </c>
      <c r="EW369">
        <v>1565.9259999999999</v>
      </c>
      <c r="EX369">
        <v>0.5658164</v>
      </c>
      <c r="EY369">
        <v>28.712599999999998</v>
      </c>
      <c r="EZ369">
        <v>1.2060249999999999</v>
      </c>
      <c r="FA369">
        <v>515.54390000000001</v>
      </c>
      <c r="FB369">
        <v>0.56110950000000004</v>
      </c>
      <c r="FC369">
        <v>28.351199999999999</v>
      </c>
      <c r="FD369">
        <v>0.37690240000000003</v>
      </c>
      <c r="FE369">
        <v>161.4829</v>
      </c>
      <c r="FF369">
        <v>0.55650379999999999</v>
      </c>
      <c r="FG369">
        <v>28.22429</v>
      </c>
      <c r="FH369">
        <v>0.13963529999999999</v>
      </c>
      <c r="FI369">
        <v>59.132089999999998</v>
      </c>
      <c r="FJ369">
        <v>0.55152489999999998</v>
      </c>
      <c r="FK369">
        <v>28.16535</v>
      </c>
      <c r="FL369">
        <v>7.9438659999999994E-2</v>
      </c>
      <c r="FM369">
        <v>33.007399999999997</v>
      </c>
      <c r="FN369">
        <v>0.54611980000000004</v>
      </c>
      <c r="FO369">
        <v>27.996269999999999</v>
      </c>
      <c r="FP369">
        <v>6.5111879999999997E-2</v>
      </c>
      <c r="FQ369">
        <v>26.843720000000001</v>
      </c>
      <c r="FR369">
        <v>0.54071809999999998</v>
      </c>
      <c r="FS369">
        <v>27.81992</v>
      </c>
      <c r="FT369">
        <v>6.0475580000000001E-2</v>
      </c>
      <c r="FU369">
        <v>24.967199999999998</v>
      </c>
      <c r="FV369">
        <v>0.53519550000000005</v>
      </c>
      <c r="FW369">
        <v>27.583379999999998</v>
      </c>
      <c r="FX369">
        <v>5.6973570000000001E-2</v>
      </c>
      <c r="FY369">
        <v>23.619050000000001</v>
      </c>
      <c r="FZ369">
        <v>0.52952239999999995</v>
      </c>
      <c r="GA369">
        <v>27.228529999999999</v>
      </c>
      <c r="GB369">
        <v>5.307328E-2</v>
      </c>
      <c r="GC369">
        <v>22.109349999999999</v>
      </c>
      <c r="GD369">
        <v>0.52373449999999999</v>
      </c>
      <c r="GE369">
        <v>26.843630000000001</v>
      </c>
      <c r="GF369">
        <v>4.8842789999999997E-2</v>
      </c>
      <c r="GG369">
        <v>20.44858</v>
      </c>
      <c r="GH369">
        <v>0.51855549999999995</v>
      </c>
      <c r="GI369">
        <v>26.530860000000001</v>
      </c>
      <c r="GJ369">
        <v>4.4657049999999997E-2</v>
      </c>
      <c r="GK369">
        <v>18.765419999999999</v>
      </c>
      <c r="GL369">
        <v>0.51236369999999998</v>
      </c>
      <c r="GM369">
        <v>26.667200000000001</v>
      </c>
      <c r="GN369" s="1">
        <v>4.0424910000000001E-2</v>
      </c>
      <c r="GO369">
        <v>17.08146</v>
      </c>
      <c r="GP369">
        <v>0.50596350000000001</v>
      </c>
      <c r="GQ369">
        <v>27.191009999999999</v>
      </c>
      <c r="GR369" s="1">
        <v>3.6637360000000001E-2</v>
      </c>
      <c r="GS369">
        <v>15.56996</v>
      </c>
      <c r="GT369">
        <v>0.4996485</v>
      </c>
      <c r="GU369">
        <v>27.927800000000001</v>
      </c>
      <c r="GV369" s="1">
        <v>3.3118290000000002E-2</v>
      </c>
      <c r="GW369">
        <v>14.15624</v>
      </c>
      <c r="GX369">
        <v>0.49251650000000002</v>
      </c>
      <c r="GY369">
        <v>28.610520000000001</v>
      </c>
      <c r="GZ369" s="1">
        <v>2.983276E-2</v>
      </c>
      <c r="HA369">
        <v>12.85328</v>
      </c>
      <c r="HB369">
        <v>0.48610189999999998</v>
      </c>
      <c r="HC369">
        <v>29.031680000000001</v>
      </c>
      <c r="HD369">
        <v>2.6929720000000001E-2</v>
      </c>
      <c r="HE369">
        <v>11.688829999999999</v>
      </c>
      <c r="HF369">
        <v>0.48009610000000003</v>
      </c>
      <c r="HG369">
        <v>28.911989999999999</v>
      </c>
      <c r="HH369">
        <v>2.4332159999999999E-2</v>
      </c>
      <c r="HI369">
        <v>10.637230000000001</v>
      </c>
      <c r="HJ369">
        <v>0.47458539999999999</v>
      </c>
      <c r="HK369">
        <v>28.5824</v>
      </c>
      <c r="HL369" s="1">
        <v>2.200276E-2</v>
      </c>
      <c r="HM369">
        <v>9.6836490000000008</v>
      </c>
      <c r="HN369">
        <v>0.4694487</v>
      </c>
      <c r="HO369">
        <v>28.203800000000001</v>
      </c>
      <c r="HP369" s="1">
        <v>1.9896670000000002E-2</v>
      </c>
      <c r="HQ369">
        <v>8.8136159999999997</v>
      </c>
      <c r="HR369">
        <v>0.46444400000000002</v>
      </c>
      <c r="HS369">
        <v>28.01125</v>
      </c>
      <c r="HT369" s="1">
        <v>1.799715E-2</v>
      </c>
      <c r="HU369">
        <v>8.0259230000000006</v>
      </c>
      <c r="HV369">
        <v>0.45969110000000002</v>
      </c>
      <c r="HW369">
        <v>28.042629999999999</v>
      </c>
      <c r="HX369" s="1">
        <v>1.6292549999999999E-2</v>
      </c>
      <c r="HY369">
        <v>7.3146420000000001</v>
      </c>
      <c r="HZ369">
        <v>0.45541310000000002</v>
      </c>
      <c r="IA369">
        <v>28.02637</v>
      </c>
      <c r="IB369" s="1">
        <v>1.4765739999999999E-2</v>
      </c>
      <c r="IC369">
        <v>6.6700939999999997</v>
      </c>
      <c r="ID369">
        <v>0.45152700000000001</v>
      </c>
      <c r="IE369">
        <v>28.074619999999999</v>
      </c>
      <c r="IF369" s="1">
        <v>1.338084E-2</v>
      </c>
      <c r="IG369">
        <v>6.0792000000000002</v>
      </c>
      <c r="IH369">
        <v>0.44809310000000002</v>
      </c>
      <c r="II369">
        <v>28.054950000000002</v>
      </c>
      <c r="IJ369" s="1">
        <v>1.2126720000000001E-2</v>
      </c>
      <c r="IK369">
        <v>5.5378220000000002</v>
      </c>
      <c r="IL369">
        <v>0.44498389999999999</v>
      </c>
      <c r="IM369">
        <v>27.808409999999999</v>
      </c>
      <c r="IN369" s="1">
        <v>1.098563E-2</v>
      </c>
      <c r="IO369">
        <v>5.0400559999999999</v>
      </c>
      <c r="IP369">
        <v>0.4422468</v>
      </c>
      <c r="IQ369">
        <v>27.525089999999999</v>
      </c>
      <c r="IR369" s="1">
        <v>9.9472520000000002E-3</v>
      </c>
      <c r="IS369">
        <v>4.5824530000000001</v>
      </c>
      <c r="IT369">
        <v>0.43966189999999999</v>
      </c>
      <c r="IU369">
        <v>27.430250000000001</v>
      </c>
      <c r="IV369" s="1">
        <v>8.9919360000000007E-3</v>
      </c>
      <c r="IW369">
        <v>4.1591769999999997</v>
      </c>
      <c r="IX369">
        <v>0.43729479999999998</v>
      </c>
      <c r="IY369">
        <v>27.990950000000002</v>
      </c>
      <c r="IZ369" s="1">
        <v>8.1102339999999992E-3</v>
      </c>
      <c r="JA369">
        <v>3.766149</v>
      </c>
      <c r="JB369">
        <v>0.43523810000000002</v>
      </c>
      <c r="JC369">
        <v>28.769819999999999</v>
      </c>
      <c r="JD369" s="1">
        <v>7.2960300000000002E-3</v>
      </c>
      <c r="JE369">
        <v>3.399416</v>
      </c>
      <c r="JF369">
        <v>0.43346020000000002</v>
      </c>
      <c r="JG369">
        <v>29.473600000000001</v>
      </c>
      <c r="JH369" s="1">
        <v>6.5348380000000003E-3</v>
      </c>
      <c r="JI369">
        <v>3.0539459999999998</v>
      </c>
      <c r="JJ369">
        <v>0.4319094</v>
      </c>
      <c r="JK369">
        <v>29.785360000000001</v>
      </c>
      <c r="JL369" s="1">
        <v>5.8192089999999997E-3</v>
      </c>
      <c r="JM369">
        <v>2.7268759999999999</v>
      </c>
      <c r="JN369">
        <v>0.43052099999999999</v>
      </c>
      <c r="JO369">
        <v>29.86121</v>
      </c>
      <c r="JP369" s="1">
        <v>5.1380380000000002E-3</v>
      </c>
      <c r="JQ369">
        <v>2.4137979999999999</v>
      </c>
      <c r="JR369">
        <v>0.42922709999999997</v>
      </c>
      <c r="JS369">
        <v>29.63308</v>
      </c>
      <c r="JT369" s="1">
        <v>4.4811859999999998E-3</v>
      </c>
      <c r="JU369">
        <v>2.1106769999999999</v>
      </c>
      <c r="JV369">
        <v>0.4279693</v>
      </c>
      <c r="JW369">
        <v>29.391680000000001</v>
      </c>
      <c r="JX369" s="1">
        <v>3.843047E-3</v>
      </c>
      <c r="JY369">
        <v>1.8150409999999999</v>
      </c>
      <c r="JZ369">
        <v>0.42725089999999999</v>
      </c>
      <c r="KA369">
        <v>29.186219999999999</v>
      </c>
      <c r="KB369" s="1">
        <v>3.2331299999999999E-3</v>
      </c>
      <c r="KC369">
        <v>1.5292699999999999</v>
      </c>
      <c r="KD369">
        <v>0.4263807</v>
      </c>
      <c r="KE369">
        <v>29.383520000000001</v>
      </c>
      <c r="KF369" s="1">
        <v>2.6640919999999998E-3</v>
      </c>
      <c r="KG369">
        <v>1.262337</v>
      </c>
      <c r="KH369">
        <v>0.42549989999999999</v>
      </c>
      <c r="KI369">
        <v>29.574300000000001</v>
      </c>
      <c r="KJ369" s="1">
        <v>2.1642160000000001E-3</v>
      </c>
      <c r="KK369">
        <v>1.0268409999999999</v>
      </c>
      <c r="KL369">
        <v>0.4246432</v>
      </c>
      <c r="KM369">
        <v>29.727180000000001</v>
      </c>
      <c r="KN369" s="1">
        <v>1.751126E-3</v>
      </c>
      <c r="KO369">
        <v>0.83167279999999999</v>
      </c>
      <c r="KP369">
        <v>0.42383729999999997</v>
      </c>
      <c r="KQ369">
        <v>29.833939999999998</v>
      </c>
      <c r="KR369" s="1">
        <v>1.4309419999999999E-3</v>
      </c>
      <c r="KS369">
        <v>0.67979350000000005</v>
      </c>
      <c r="KT369">
        <v>0.42300349999999998</v>
      </c>
      <c r="KU369">
        <v>29.699829999999999</v>
      </c>
      <c r="KV369" s="1">
        <v>1.1946050000000001E-3</v>
      </c>
      <c r="KW369">
        <v>0.56755770000000005</v>
      </c>
      <c r="KX369">
        <v>0.42223040000000001</v>
      </c>
      <c r="KY369">
        <v>29.334959999999999</v>
      </c>
      <c r="KZ369" s="1">
        <v>1.0249720000000001E-3</v>
      </c>
      <c r="LA369">
        <v>0.48686970000000002</v>
      </c>
      <c r="LB369">
        <v>0.42139260000000001</v>
      </c>
      <c r="LC369">
        <v>28.94115</v>
      </c>
      <c r="LD369" s="1">
        <v>9.0259550000000002E-4</v>
      </c>
      <c r="LE369">
        <v>0.42881439999999998</v>
      </c>
      <c r="LF369">
        <v>0.42062060000000001</v>
      </c>
      <c r="LG369">
        <v>28.716180000000001</v>
      </c>
      <c r="LH369" s="1">
        <v>8.1170500000000002E-4</v>
      </c>
      <c r="LI369">
        <v>0.38573039999999997</v>
      </c>
      <c r="LJ369">
        <v>0.41978199999999999</v>
      </c>
      <c r="LK369">
        <v>28.919920000000001</v>
      </c>
      <c r="LL369" s="1">
        <v>7.40345E-4</v>
      </c>
      <c r="LM369">
        <v>0.35204750000000001</v>
      </c>
      <c r="LN369">
        <v>0.41898370000000001</v>
      </c>
      <c r="LO369">
        <v>29.247260000000001</v>
      </c>
      <c r="LP369" s="1">
        <v>6.8280000000000001E-4</v>
      </c>
      <c r="LQ369">
        <v>0.32492910000000003</v>
      </c>
      <c r="LR369">
        <v>0.41824889999999998</v>
      </c>
      <c r="LS369">
        <v>29.588010000000001</v>
      </c>
      <c r="LT369" s="1">
        <v>6.3512530000000005E-4</v>
      </c>
      <c r="LU369">
        <v>0.30243569999999997</v>
      </c>
      <c r="LV369">
        <v>0.41741420000000001</v>
      </c>
      <c r="LW369">
        <v>29.820989999999998</v>
      </c>
      <c r="LX369" s="1">
        <v>5.9531340000000001E-4</v>
      </c>
      <c r="LY369">
        <v>0.28371629999999998</v>
      </c>
      <c r="LZ369">
        <v>0.41650300000000001</v>
      </c>
      <c r="MA369">
        <v>29.878260000000001</v>
      </c>
      <c r="MB369" s="1">
        <v>5.6105860000000001E-4</v>
      </c>
      <c r="MC369">
        <v>0.26804109999999998</v>
      </c>
      <c r="MD369">
        <v>0.41559170000000001</v>
      </c>
      <c r="ME369">
        <v>29.594270000000002</v>
      </c>
      <c r="MF369" s="1">
        <v>5.3098070000000004E-4</v>
      </c>
      <c r="MG369">
        <v>0.25484780000000001</v>
      </c>
      <c r="MH369">
        <v>0.41460010000000003</v>
      </c>
      <c r="MI369">
        <v>29.277729999999998</v>
      </c>
      <c r="MJ369" s="1">
        <v>5.0528179999999995E-4</v>
      </c>
      <c r="MK369">
        <v>0.2436516</v>
      </c>
      <c r="ML369">
        <v>0.41366059999999999</v>
      </c>
      <c r="MM369">
        <v>29.02309</v>
      </c>
      <c r="MN369" s="1">
        <v>4.8297359999999997E-4</v>
      </c>
      <c r="MO369">
        <v>0.23392569999999999</v>
      </c>
      <c r="MP369">
        <v>0.41275089999999998</v>
      </c>
      <c r="MQ369">
        <v>29.274039999999999</v>
      </c>
      <c r="MR369" s="1">
        <v>4.6314970000000002E-4</v>
      </c>
      <c r="MS369">
        <v>0.2252931</v>
      </c>
      <c r="MT369">
        <v>0.411833</v>
      </c>
      <c r="MU369">
        <v>29.372309999999999</v>
      </c>
      <c r="MV369" s="1">
        <v>4.4488580000000001E-4</v>
      </c>
      <c r="MW369">
        <v>0.2173358</v>
      </c>
      <c r="MX369">
        <v>0.41099780000000002</v>
      </c>
      <c r="MY369">
        <v>29.110990000000001</v>
      </c>
      <c r="MZ369" s="1">
        <v>4.2753149999999999E-4</v>
      </c>
      <c r="NA369">
        <v>0.2096778</v>
      </c>
      <c r="NB369">
        <v>0.41013949999999999</v>
      </c>
      <c r="NC369">
        <v>28.651119999999999</v>
      </c>
      <c r="ND369" s="1">
        <v>4.1042120000000002E-4</v>
      </c>
      <c r="NE369">
        <v>0.20207439999999999</v>
      </c>
      <c r="NF369">
        <v>0.4093851</v>
      </c>
      <c r="NG369">
        <v>28.384720000000002</v>
      </c>
      <c r="NH369" s="1">
        <v>3.9367120000000002E-4</v>
      </c>
      <c r="NI369">
        <v>0.19452449999999999</v>
      </c>
      <c r="NJ369">
        <v>0.40859079999999998</v>
      </c>
      <c r="NK369">
        <v>28.064170000000001</v>
      </c>
      <c r="NL369" s="1">
        <v>3.768275E-4</v>
      </c>
      <c r="NM369">
        <v>0.18687670000000001</v>
      </c>
      <c r="NN369">
        <v>0.4078348</v>
      </c>
      <c r="NO369">
        <v>27.75365</v>
      </c>
      <c r="NP369" s="1">
        <v>3.6034229999999998E-4</v>
      </c>
      <c r="NQ369">
        <v>0.179316</v>
      </c>
      <c r="NR369">
        <v>0.4070684</v>
      </c>
      <c r="NS369">
        <v>27.573239999999998</v>
      </c>
      <c r="NT369" s="1">
        <v>3.4409190000000002E-4</v>
      </c>
      <c r="NU369">
        <v>0.17180210000000001</v>
      </c>
      <c r="NV369">
        <v>0.40630949999999999</v>
      </c>
      <c r="NW369">
        <v>28.04917</v>
      </c>
      <c r="NX369" s="1">
        <v>3.2839670000000003E-4</v>
      </c>
      <c r="NY369">
        <v>0.16448840000000001</v>
      </c>
      <c r="NZ369">
        <v>0.40558129999999998</v>
      </c>
      <c r="OA369">
        <v>28.774000000000001</v>
      </c>
      <c r="OB369">
        <v>3.1321039999999999E-4</v>
      </c>
      <c r="OC369">
        <v>0.15736539999999999</v>
      </c>
      <c r="OD369">
        <v>0.4048621</v>
      </c>
      <c r="OE369">
        <v>29.294599999999999</v>
      </c>
      <c r="OF369" s="1">
        <v>2.9862829999999999E-4</v>
      </c>
      <c r="OG369">
        <v>0.1504984</v>
      </c>
      <c r="OH369">
        <v>0.40416269999999999</v>
      </c>
      <c r="OI369">
        <v>29.670179999999998</v>
      </c>
      <c r="OJ369" s="1">
        <v>2.8479079999999999E-4</v>
      </c>
      <c r="OK369">
        <v>0.1439375</v>
      </c>
    </row>
    <row r="370" spans="1:401" x14ac:dyDescent="0.35">
      <c r="A370">
        <v>379</v>
      </c>
      <c r="B370" t="s">
        <v>4</v>
      </c>
      <c r="C370" t="s">
        <v>364</v>
      </c>
      <c r="D370" t="s">
        <v>377</v>
      </c>
      <c r="E370">
        <v>481.72120000000001</v>
      </c>
      <c r="F370">
        <v>0.95763120000000002</v>
      </c>
      <c r="G370">
        <v>25.165120000000002</v>
      </c>
      <c r="H370">
        <v>0</v>
      </c>
      <c r="I370">
        <v>0</v>
      </c>
      <c r="J370">
        <v>0.95535959999999998</v>
      </c>
      <c r="K370">
        <v>25.108260000000001</v>
      </c>
      <c r="L370">
        <v>0</v>
      </c>
      <c r="M370">
        <v>0</v>
      </c>
      <c r="N370">
        <v>0.95291550000000003</v>
      </c>
      <c r="O370">
        <v>25.239570000000001</v>
      </c>
      <c r="P370">
        <v>0</v>
      </c>
      <c r="Q370">
        <v>0</v>
      </c>
      <c r="R370">
        <v>0.95030519999999996</v>
      </c>
      <c r="S370">
        <v>25.286940000000001</v>
      </c>
      <c r="T370">
        <v>0</v>
      </c>
      <c r="U370">
        <v>0</v>
      </c>
      <c r="V370">
        <v>0.94750570000000001</v>
      </c>
      <c r="W370">
        <v>25.09205</v>
      </c>
      <c r="X370">
        <v>0</v>
      </c>
      <c r="Y370">
        <v>0</v>
      </c>
      <c r="Z370">
        <v>0.94485870000000005</v>
      </c>
      <c r="AA370">
        <v>24.95918</v>
      </c>
      <c r="AB370">
        <v>0</v>
      </c>
      <c r="AC370">
        <v>0</v>
      </c>
      <c r="AD370">
        <v>0.94209739999999997</v>
      </c>
      <c r="AE370">
        <v>24.771789999999999</v>
      </c>
      <c r="AF370">
        <v>0</v>
      </c>
      <c r="AG370">
        <v>0</v>
      </c>
      <c r="AH370">
        <v>0.93948869999999995</v>
      </c>
      <c r="AI370">
        <v>24.915109999999999</v>
      </c>
      <c r="AJ370">
        <v>0</v>
      </c>
      <c r="AK370">
        <v>0</v>
      </c>
      <c r="AL370">
        <v>0.93696089999999999</v>
      </c>
      <c r="AM370">
        <v>25.200060000000001</v>
      </c>
      <c r="AN370">
        <v>0</v>
      </c>
      <c r="AO370">
        <v>0</v>
      </c>
      <c r="AP370">
        <v>0.93472140000000004</v>
      </c>
      <c r="AQ370">
        <v>25.510670000000001</v>
      </c>
      <c r="AR370">
        <v>0</v>
      </c>
      <c r="AS370">
        <v>0</v>
      </c>
      <c r="AT370">
        <v>0.93263609999999997</v>
      </c>
      <c r="AU370">
        <v>25.889430000000001</v>
      </c>
      <c r="AV370">
        <v>0</v>
      </c>
      <c r="AW370">
        <v>0</v>
      </c>
      <c r="AX370">
        <v>0.93088249999999995</v>
      </c>
      <c r="AY370">
        <v>26.048690000000001</v>
      </c>
      <c r="AZ370">
        <v>0</v>
      </c>
      <c r="BA370">
        <v>0</v>
      </c>
      <c r="BB370">
        <v>0.92998990000000004</v>
      </c>
      <c r="BC370">
        <v>26.094069999999999</v>
      </c>
      <c r="BD370">
        <v>0</v>
      </c>
      <c r="BE370">
        <v>0</v>
      </c>
      <c r="BF370">
        <v>0.92876669999999995</v>
      </c>
      <c r="BG370">
        <v>26.10652</v>
      </c>
      <c r="BH370">
        <v>0</v>
      </c>
      <c r="BI370">
        <v>0</v>
      </c>
      <c r="BJ370">
        <v>0.92727729999999997</v>
      </c>
      <c r="BK370">
        <v>26.096</v>
      </c>
      <c r="BL370">
        <v>0</v>
      </c>
      <c r="BM370">
        <v>0</v>
      </c>
      <c r="BN370">
        <v>0.92571870000000001</v>
      </c>
      <c r="BO370">
        <v>26.453800000000001</v>
      </c>
      <c r="BP370">
        <v>0</v>
      </c>
      <c r="BQ370">
        <v>0</v>
      </c>
      <c r="BR370">
        <v>0.92436549999999995</v>
      </c>
      <c r="BS370">
        <v>26.78201</v>
      </c>
      <c r="BT370">
        <v>0</v>
      </c>
      <c r="BU370">
        <v>0</v>
      </c>
      <c r="BV370">
        <v>0.92336169999999995</v>
      </c>
      <c r="BW370">
        <v>27.102080000000001</v>
      </c>
      <c r="BX370">
        <v>1.2759029999999999E-38</v>
      </c>
      <c r="BY370">
        <v>1.6660220000000001E-36</v>
      </c>
      <c r="BZ370">
        <v>0.92261939999999998</v>
      </c>
      <c r="CA370">
        <v>27.412929999999999</v>
      </c>
      <c r="CB370">
        <v>3.2017190000000002E-27</v>
      </c>
      <c r="CC370">
        <v>4.4898160000000002E-25</v>
      </c>
      <c r="CD370">
        <v>0.9219851</v>
      </c>
      <c r="CE370">
        <v>27.475449999999999</v>
      </c>
      <c r="CF370" s="1">
        <v>3.5694919999999998E-22</v>
      </c>
      <c r="CG370" s="1">
        <v>5.4176449999999999E-20</v>
      </c>
      <c r="CH370">
        <v>0.92137400000000003</v>
      </c>
      <c r="CI370">
        <v>27.30339</v>
      </c>
      <c r="CJ370" s="1">
        <v>9.1673370000000001E-15</v>
      </c>
      <c r="CK370" s="1">
        <v>1.4021189999999999E-12</v>
      </c>
      <c r="CL370">
        <v>0.92076670000000005</v>
      </c>
      <c r="CM370">
        <v>27.152069999999998</v>
      </c>
      <c r="CN370" s="1">
        <v>8.3757189999999997E-11</v>
      </c>
      <c r="CO370" s="1">
        <v>1.3578389999999999E-8</v>
      </c>
      <c r="CP370">
        <v>0.92013440000000002</v>
      </c>
      <c r="CQ370">
        <v>27.04926</v>
      </c>
      <c r="CR370" s="1">
        <v>6.9927150000000003E-8</v>
      </c>
      <c r="CS370" s="1">
        <v>1.173522E-5</v>
      </c>
      <c r="CT370">
        <v>0.91954740000000001</v>
      </c>
      <c r="CU370">
        <v>27.17933</v>
      </c>
      <c r="CV370" s="1">
        <v>1.371628E-5</v>
      </c>
      <c r="CW370" s="1">
        <v>2.3665320000000002E-3</v>
      </c>
      <c r="CX370">
        <v>0.91889670000000001</v>
      </c>
      <c r="CY370">
        <v>27.005549999999999</v>
      </c>
      <c r="CZ370" s="1">
        <v>9.1285170000000003E-4</v>
      </c>
      <c r="DA370" s="1">
        <v>0.1609604</v>
      </c>
      <c r="DB370">
        <v>0.91820869999999999</v>
      </c>
      <c r="DC370">
        <v>27.12406</v>
      </c>
      <c r="DD370" s="1">
        <v>2.5479109999999999E-2</v>
      </c>
      <c r="DE370" s="1">
        <v>4.5854330000000001</v>
      </c>
      <c r="DF370">
        <v>0.91756899999999997</v>
      </c>
      <c r="DG370">
        <v>27.341830000000002</v>
      </c>
      <c r="DH370" s="1">
        <v>0.34521689999999999</v>
      </c>
      <c r="DI370" s="1">
        <v>63.236699999999999</v>
      </c>
      <c r="DJ370">
        <v>0.91680569999999995</v>
      </c>
      <c r="DK370">
        <v>27.320679999999999</v>
      </c>
      <c r="DL370" s="1">
        <v>2.523101</v>
      </c>
      <c r="DM370" s="1">
        <v>469.67919999999998</v>
      </c>
      <c r="DN370">
        <v>0.91562969999999999</v>
      </c>
      <c r="DO370">
        <v>27.183890000000002</v>
      </c>
      <c r="DP370" s="1">
        <v>10.82349</v>
      </c>
      <c r="DQ370">
        <v>2043.491</v>
      </c>
      <c r="DR370">
        <v>0.91451530000000003</v>
      </c>
      <c r="DS370">
        <v>27.071819999999999</v>
      </c>
      <c r="DT370" s="1">
        <v>29.229199999999999</v>
      </c>
      <c r="DU370">
        <v>5591.7790000000005</v>
      </c>
      <c r="DV370">
        <v>0.91302879999999997</v>
      </c>
      <c r="DW370">
        <v>27.007989999999999</v>
      </c>
      <c r="DX370">
        <v>52.66254</v>
      </c>
      <c r="DY370">
        <v>10200.59</v>
      </c>
      <c r="DZ370">
        <v>0.91148410000000002</v>
      </c>
      <c r="EA370">
        <v>27.459019999999999</v>
      </c>
      <c r="EB370">
        <v>66.717330000000004</v>
      </c>
      <c r="EC370">
        <v>13066.4</v>
      </c>
      <c r="ED370">
        <v>0.90947840000000002</v>
      </c>
      <c r="EE370">
        <v>28.042349999999999</v>
      </c>
      <c r="EF370">
        <v>61.882429999999999</v>
      </c>
      <c r="EG370">
        <v>12247.79</v>
      </c>
      <c r="EH370">
        <v>0.90681860000000003</v>
      </c>
      <c r="EI370">
        <v>28.596489999999999</v>
      </c>
      <c r="EJ370">
        <v>43.640830000000001</v>
      </c>
      <c r="EK370">
        <v>8724.2119999999995</v>
      </c>
      <c r="EL370">
        <v>0.9037153</v>
      </c>
      <c r="EM370">
        <v>29.129370000000002</v>
      </c>
      <c r="EN370">
        <v>24.29025</v>
      </c>
      <c r="EO370">
        <v>4902.451</v>
      </c>
      <c r="EP370">
        <v>0.90043139999999999</v>
      </c>
      <c r="EQ370">
        <v>29.294</v>
      </c>
      <c r="ER370">
        <v>11.01329</v>
      </c>
      <c r="ES370">
        <v>2242.6309999999999</v>
      </c>
      <c r="ET370">
        <v>0.89694039999999997</v>
      </c>
      <c r="EU370">
        <v>29.036049999999999</v>
      </c>
      <c r="EV370">
        <v>4.1859539999999997</v>
      </c>
      <c r="EW370">
        <v>858.96040000000005</v>
      </c>
      <c r="EX370">
        <v>0.89346999999999999</v>
      </c>
      <c r="EY370">
        <v>28.73901</v>
      </c>
      <c r="EZ370">
        <v>1.385818</v>
      </c>
      <c r="FA370">
        <v>286.0385</v>
      </c>
      <c r="FB370">
        <v>0.89016879999999998</v>
      </c>
      <c r="FC370">
        <v>28.39667</v>
      </c>
      <c r="FD370">
        <v>0.43266510000000002</v>
      </c>
      <c r="FE370">
        <v>89.363150000000005</v>
      </c>
      <c r="FF370">
        <v>0.88730059999999999</v>
      </c>
      <c r="FG370">
        <v>28.28096</v>
      </c>
      <c r="FH370">
        <v>0.15465110000000001</v>
      </c>
      <c r="FI370">
        <v>31.60576</v>
      </c>
      <c r="FJ370">
        <v>0.88412109999999999</v>
      </c>
      <c r="FK370">
        <v>28.205729999999999</v>
      </c>
      <c r="FL370">
        <v>8.3091810000000002E-2</v>
      </c>
      <c r="FM370">
        <v>16.66433</v>
      </c>
      <c r="FN370">
        <v>0.88111810000000002</v>
      </c>
      <c r="FO370">
        <v>28.042380000000001</v>
      </c>
      <c r="FP370">
        <v>6.599729E-2</v>
      </c>
      <c r="FQ370">
        <v>13.08582</v>
      </c>
      <c r="FR370">
        <v>0.87870910000000002</v>
      </c>
      <c r="FS370">
        <v>27.84271</v>
      </c>
      <c r="FT370">
        <v>6.0881629999999999E-2</v>
      </c>
      <c r="FU370">
        <v>12.028510000000001</v>
      </c>
      <c r="FV370">
        <v>0.87640850000000003</v>
      </c>
      <c r="FW370">
        <v>27.60238</v>
      </c>
      <c r="FX370">
        <v>5.7369209999999997E-2</v>
      </c>
      <c r="FY370">
        <v>11.32681</v>
      </c>
      <c r="FZ370">
        <v>0.87409879999999995</v>
      </c>
      <c r="GA370">
        <v>27.252960000000002</v>
      </c>
      <c r="GB370">
        <v>5.3523290000000001E-2</v>
      </c>
      <c r="GC370">
        <v>10.56662</v>
      </c>
      <c r="GD370">
        <v>0.87170210000000004</v>
      </c>
      <c r="GE370">
        <v>26.87745</v>
      </c>
      <c r="GF370">
        <v>4.9320309999999999E-2</v>
      </c>
      <c r="GG370">
        <v>9.7354050000000001</v>
      </c>
      <c r="GH370">
        <v>0.86992990000000003</v>
      </c>
      <c r="GI370">
        <v>26.576889999999999</v>
      </c>
      <c r="GJ370">
        <v>4.5128880000000003E-2</v>
      </c>
      <c r="GK370">
        <v>8.8955140000000004</v>
      </c>
      <c r="GL370">
        <v>0.86681660000000005</v>
      </c>
      <c r="GM370">
        <v>26.71246</v>
      </c>
      <c r="GN370" s="1">
        <v>4.0872499999999999E-2</v>
      </c>
      <c r="GO370">
        <v>8.0577649999999998</v>
      </c>
      <c r="GP370">
        <v>0.86347229999999997</v>
      </c>
      <c r="GQ370">
        <v>27.20609</v>
      </c>
      <c r="GR370" s="1">
        <v>3.7038059999999998E-2</v>
      </c>
      <c r="GS370">
        <v>7.302708</v>
      </c>
      <c r="GT370">
        <v>0.86068140000000004</v>
      </c>
      <c r="GU370">
        <v>27.93572</v>
      </c>
      <c r="GV370" s="1">
        <v>3.350061E-2</v>
      </c>
      <c r="GW370">
        <v>6.6031550000000001</v>
      </c>
      <c r="GX370">
        <v>0.85587100000000005</v>
      </c>
      <c r="GY370">
        <v>28.59984</v>
      </c>
      <c r="GZ370" s="1">
        <v>3.0170019999999999E-2</v>
      </c>
      <c r="HA370">
        <v>5.9591620000000001</v>
      </c>
      <c r="HB370">
        <v>0.85137289999999999</v>
      </c>
      <c r="HC370">
        <v>29.009129999999999</v>
      </c>
      <c r="HD370" s="1">
        <v>2.723221E-2</v>
      </c>
      <c r="HE370">
        <v>5.3929489999999998</v>
      </c>
      <c r="HF370">
        <v>0.84697639999999996</v>
      </c>
      <c r="HG370">
        <v>28.905449999999998</v>
      </c>
      <c r="HH370" s="1">
        <v>2.4602160000000001E-2</v>
      </c>
      <c r="HI370">
        <v>4.8855789999999999</v>
      </c>
      <c r="HJ370">
        <v>0.84337390000000001</v>
      </c>
      <c r="HK370">
        <v>28.59234</v>
      </c>
      <c r="HL370" s="1">
        <v>2.2249669999999999E-2</v>
      </c>
      <c r="HM370">
        <v>4.4279929999999998</v>
      </c>
      <c r="HN370">
        <v>0.84009049999999996</v>
      </c>
      <c r="HO370">
        <v>28.236249999999998</v>
      </c>
      <c r="HP370" s="1">
        <v>2.0118819999999999E-2</v>
      </c>
      <c r="HQ370">
        <v>4.012105</v>
      </c>
      <c r="HR370">
        <v>0.83640769999999998</v>
      </c>
      <c r="HS370">
        <v>28.07169</v>
      </c>
      <c r="HT370" s="1">
        <v>1.8196960000000002E-2</v>
      </c>
      <c r="HU370">
        <v>3.6383269999999999</v>
      </c>
      <c r="HV370">
        <v>0.83278359999999996</v>
      </c>
      <c r="HW370">
        <v>28.10181</v>
      </c>
      <c r="HX370" s="1">
        <v>1.6471309999999999E-2</v>
      </c>
      <c r="HY370">
        <v>3.3026249999999999</v>
      </c>
      <c r="HZ370">
        <v>0.82966479999999998</v>
      </c>
      <c r="IA370">
        <v>28.077960000000001</v>
      </c>
      <c r="IB370" s="1">
        <v>1.492783E-2</v>
      </c>
      <c r="IC370">
        <v>3.0005419999999998</v>
      </c>
      <c r="ID370">
        <v>0.82707699999999995</v>
      </c>
      <c r="IE370">
        <v>28.110220000000002</v>
      </c>
      <c r="IF370" s="1">
        <v>1.3528180000000001E-2</v>
      </c>
      <c r="IG370">
        <v>2.7250269999999999</v>
      </c>
      <c r="IH370">
        <v>0.82504759999999999</v>
      </c>
      <c r="II370">
        <v>28.054349999999999</v>
      </c>
      <c r="IJ370" s="1">
        <v>1.226125E-2</v>
      </c>
      <c r="IK370">
        <v>2.474011</v>
      </c>
      <c r="IL370">
        <v>0.82328920000000005</v>
      </c>
      <c r="IM370">
        <v>27.807099999999998</v>
      </c>
      <c r="IN370" s="1">
        <v>1.110794E-2</v>
      </c>
      <c r="IO370">
        <v>2.2444389999999999</v>
      </c>
      <c r="IP370">
        <v>0.82194800000000001</v>
      </c>
      <c r="IQ370">
        <v>27.528559999999999</v>
      </c>
      <c r="IR370" s="1">
        <v>1.005941E-2</v>
      </c>
      <c r="IS370">
        <v>2.034815</v>
      </c>
      <c r="IT370">
        <v>0.82055429999999996</v>
      </c>
      <c r="IU370">
        <v>27.451270000000001</v>
      </c>
      <c r="IV370" s="1">
        <v>9.0951309999999994E-3</v>
      </c>
      <c r="IW370">
        <v>1.8420099999999999</v>
      </c>
      <c r="IX370">
        <v>0.81922700000000004</v>
      </c>
      <c r="IY370">
        <v>28.028030000000001</v>
      </c>
      <c r="IZ370" s="1">
        <v>8.2056920000000005E-3</v>
      </c>
      <c r="JA370">
        <v>1.6641630000000001</v>
      </c>
      <c r="JB370">
        <v>0.818133</v>
      </c>
      <c r="JC370">
        <v>28.80002</v>
      </c>
      <c r="JD370" s="1">
        <v>7.3848500000000001E-3</v>
      </c>
      <c r="JE370">
        <v>1.499261</v>
      </c>
      <c r="JF370">
        <v>0.81733619999999996</v>
      </c>
      <c r="JG370">
        <v>29.508780000000002</v>
      </c>
      <c r="JH370" s="1">
        <v>6.618423E-3</v>
      </c>
      <c r="JI370">
        <v>1.3449880000000001</v>
      </c>
      <c r="JJ370">
        <v>0.81665089999999996</v>
      </c>
      <c r="JK370">
        <v>29.802610000000001</v>
      </c>
      <c r="JL370" s="1">
        <v>5.8978440000000002E-3</v>
      </c>
      <c r="JM370">
        <v>1.1997930000000001</v>
      </c>
      <c r="JN370">
        <v>0.81604350000000003</v>
      </c>
      <c r="JO370">
        <v>29.85981</v>
      </c>
      <c r="JP370" s="1">
        <v>5.2136040000000002E-3</v>
      </c>
      <c r="JQ370">
        <v>1.0616760000000001</v>
      </c>
      <c r="JR370">
        <v>0.81539439999999996</v>
      </c>
      <c r="JS370">
        <v>29.628029999999999</v>
      </c>
      <c r="JT370" s="1">
        <v>4.5543149999999998E-3</v>
      </c>
      <c r="JU370">
        <v>0.92854479999999995</v>
      </c>
      <c r="JV370">
        <v>0.81468790000000002</v>
      </c>
      <c r="JW370">
        <v>29.390419999999999</v>
      </c>
      <c r="JX370" s="1">
        <v>3.9141560000000002E-3</v>
      </c>
      <c r="JY370">
        <v>0.79917320000000003</v>
      </c>
      <c r="JZ370">
        <v>0.81535170000000001</v>
      </c>
      <c r="KA370">
        <v>29.207789999999999</v>
      </c>
      <c r="KB370" s="1">
        <v>3.30109E-3</v>
      </c>
      <c r="KC370">
        <v>0.673871</v>
      </c>
      <c r="KD370">
        <v>0.81575450000000005</v>
      </c>
      <c r="KE370">
        <v>29.43038</v>
      </c>
      <c r="KF370" s="1">
        <v>2.7259329999999998E-3</v>
      </c>
      <c r="KG370">
        <v>0.55656519999999998</v>
      </c>
      <c r="KH370">
        <v>0.81603400000000004</v>
      </c>
      <c r="KI370">
        <v>29.633420000000001</v>
      </c>
      <c r="KJ370" s="1">
        <v>2.217236E-3</v>
      </c>
      <c r="KK370">
        <v>0.45262029999999998</v>
      </c>
      <c r="KL370">
        <v>0.81624909999999995</v>
      </c>
      <c r="KM370">
        <v>29.788609999999998</v>
      </c>
      <c r="KN370" s="1">
        <v>1.7937610000000001E-3</v>
      </c>
      <c r="KO370">
        <v>0.36603419999999998</v>
      </c>
      <c r="KP370">
        <v>0.81645259999999997</v>
      </c>
      <c r="KQ370">
        <v>29.881710000000002</v>
      </c>
      <c r="KR370" s="1">
        <v>1.463209E-3</v>
      </c>
      <c r="KS370">
        <v>0.29828379999999999</v>
      </c>
      <c r="KT370">
        <v>0.81657179999999996</v>
      </c>
      <c r="KU370">
        <v>29.715260000000001</v>
      </c>
      <c r="KV370" s="1">
        <v>1.2180590000000001E-3</v>
      </c>
      <c r="KW370">
        <v>0.2480156</v>
      </c>
      <c r="KX370">
        <v>0.81668609999999997</v>
      </c>
      <c r="KY370">
        <v>29.351649999999999</v>
      </c>
      <c r="KZ370" s="1">
        <v>1.0416939999999999E-3</v>
      </c>
      <c r="LA370">
        <v>0.21180669999999999</v>
      </c>
      <c r="LB370">
        <v>0.81664760000000003</v>
      </c>
      <c r="LC370">
        <v>28.952210000000001</v>
      </c>
      <c r="LD370" s="1">
        <v>9.1473469999999997E-4</v>
      </c>
      <c r="LE370">
        <v>0.18579899999999999</v>
      </c>
      <c r="LF370">
        <v>0.81665279999999996</v>
      </c>
      <c r="LG370">
        <v>28.74492</v>
      </c>
      <c r="LH370" s="1">
        <v>8.2091170000000004E-4</v>
      </c>
      <c r="LI370">
        <v>0.1665896</v>
      </c>
      <c r="LJ370">
        <v>0.81660310000000003</v>
      </c>
      <c r="LK370">
        <v>28.962160000000001</v>
      </c>
      <c r="LL370" s="1">
        <v>7.4767379999999997E-4</v>
      </c>
      <c r="LM370">
        <v>0.1516371</v>
      </c>
      <c r="LN370">
        <v>0.81649519999999998</v>
      </c>
      <c r="LO370">
        <v>29.291820000000001</v>
      </c>
      <c r="LP370" s="1">
        <v>6.8876080000000001E-4</v>
      </c>
      <c r="LQ370">
        <v>0.1396271</v>
      </c>
      <c r="LR370">
        <v>0.81652840000000004</v>
      </c>
      <c r="LS370">
        <v>29.636939999999999</v>
      </c>
      <c r="LT370" s="1">
        <v>6.4009950000000005E-4</v>
      </c>
      <c r="LU370">
        <v>0.1296813</v>
      </c>
      <c r="LV370">
        <v>0.81644399999999995</v>
      </c>
      <c r="LW370">
        <v>29.85294</v>
      </c>
      <c r="LX370" s="1">
        <v>5.9946279999999999E-4</v>
      </c>
      <c r="LY370">
        <v>0.12138790000000001</v>
      </c>
      <c r="LZ370">
        <v>0.81628920000000005</v>
      </c>
      <c r="MA370">
        <v>29.885010000000001</v>
      </c>
      <c r="MB370" s="1">
        <v>5.6453950000000003E-4</v>
      </c>
      <c r="MC370">
        <v>0.114435</v>
      </c>
      <c r="MD370">
        <v>0.81610360000000004</v>
      </c>
      <c r="ME370">
        <v>29.595079999999999</v>
      </c>
      <c r="MF370" s="1">
        <v>5.3389520000000001E-4</v>
      </c>
      <c r="MG370">
        <v>0.10857700000000001</v>
      </c>
      <c r="MH370">
        <v>0.81584369999999995</v>
      </c>
      <c r="MI370">
        <v>29.276289999999999</v>
      </c>
      <c r="MJ370" s="1">
        <v>5.0777690000000002E-4</v>
      </c>
      <c r="MK370">
        <v>0.10359989999999999</v>
      </c>
      <c r="ML370">
        <v>0.81566629999999996</v>
      </c>
      <c r="MM370">
        <v>29.03745</v>
      </c>
      <c r="MN370" s="1">
        <v>4.8514830000000002E-4</v>
      </c>
      <c r="MO370">
        <v>9.9279419999999993E-2</v>
      </c>
      <c r="MP370">
        <v>0.81548039999999999</v>
      </c>
      <c r="MQ370">
        <v>29.30997</v>
      </c>
      <c r="MR370" s="1">
        <v>4.651007E-4</v>
      </c>
      <c r="MS370">
        <v>9.5454189999999994E-2</v>
      </c>
      <c r="MT370">
        <v>0.81533319999999998</v>
      </c>
      <c r="MU370">
        <v>29.396270000000001</v>
      </c>
      <c r="MV370" s="1">
        <v>4.4670039999999999E-4</v>
      </c>
      <c r="MW370">
        <v>9.1939290000000007E-2</v>
      </c>
      <c r="MX370">
        <v>0.81538239999999995</v>
      </c>
      <c r="MY370">
        <v>29.16553</v>
      </c>
      <c r="MZ370" s="1">
        <v>4.2929980000000001E-4</v>
      </c>
      <c r="NA370">
        <v>8.8575009999999996E-2</v>
      </c>
      <c r="NB370">
        <v>0.81536629999999999</v>
      </c>
      <c r="NC370">
        <v>28.708069999999999</v>
      </c>
      <c r="ND370" s="1">
        <v>4.121897E-4</v>
      </c>
      <c r="NE370">
        <v>8.5252159999999994E-2</v>
      </c>
      <c r="NF370">
        <v>0.81550370000000005</v>
      </c>
      <c r="NG370">
        <v>28.410689999999999</v>
      </c>
      <c r="NH370" s="1">
        <v>3.954157E-4</v>
      </c>
      <c r="NI370">
        <v>8.1960039999999998E-2</v>
      </c>
      <c r="NJ370">
        <v>0.81560929999999998</v>
      </c>
      <c r="NK370">
        <v>28.084679999999999</v>
      </c>
      <c r="NL370" s="1">
        <v>3.7856609999999997E-4</v>
      </c>
      <c r="NM370">
        <v>7.8638490000000005E-2</v>
      </c>
      <c r="NN370">
        <v>0.81569320000000001</v>
      </c>
      <c r="NO370">
        <v>27.76642</v>
      </c>
      <c r="NP370" s="1">
        <v>3.620653E-4</v>
      </c>
      <c r="NQ370">
        <v>7.5361689999999995E-2</v>
      </c>
      <c r="NR370">
        <v>0.81578720000000005</v>
      </c>
      <c r="NS370">
        <v>27.58953</v>
      </c>
      <c r="NT370" s="1">
        <v>3.457763E-4</v>
      </c>
      <c r="NU370">
        <v>7.2111359999999999E-2</v>
      </c>
      <c r="NV370">
        <v>0.81588320000000003</v>
      </c>
      <c r="NW370">
        <v>28.074760000000001</v>
      </c>
      <c r="NX370" s="1">
        <v>3.3001390000000002E-4</v>
      </c>
      <c r="NY370">
        <v>6.8946670000000002E-2</v>
      </c>
      <c r="NZ370">
        <v>0.81600479999999997</v>
      </c>
      <c r="OA370">
        <v>28.7883</v>
      </c>
      <c r="OB370" s="1">
        <v>3.1479019999999997E-4</v>
      </c>
      <c r="OC370">
        <v>6.5878989999999998E-2</v>
      </c>
      <c r="OD370">
        <v>0.81606529999999999</v>
      </c>
      <c r="OE370">
        <v>29.316970000000001</v>
      </c>
      <c r="OF370" s="1">
        <v>3.0012760000000001E-4</v>
      </c>
      <c r="OG370">
        <v>6.2918260000000004E-2</v>
      </c>
      <c r="OH370">
        <v>0.81618789999999997</v>
      </c>
      <c r="OI370">
        <v>29.68235</v>
      </c>
      <c r="OJ370" s="1">
        <v>2.862125E-4</v>
      </c>
      <c r="OK370">
        <v>6.0094790000000002E-2</v>
      </c>
    </row>
    <row r="371" spans="1:401" x14ac:dyDescent="0.35">
      <c r="A371">
        <v>380</v>
      </c>
      <c r="B371" t="s">
        <v>4</v>
      </c>
      <c r="C371" t="s">
        <v>364</v>
      </c>
      <c r="D371" t="s">
        <v>378</v>
      </c>
      <c r="E371">
        <v>608.66129999999998</v>
      </c>
      <c r="F371">
        <v>0.64317530000000001</v>
      </c>
      <c r="G371">
        <v>25.18554</v>
      </c>
      <c r="H371">
        <v>0</v>
      </c>
      <c r="I371">
        <v>0</v>
      </c>
      <c r="J371">
        <v>0.6417349</v>
      </c>
      <c r="K371">
        <v>25.12622</v>
      </c>
      <c r="L371">
        <v>0</v>
      </c>
      <c r="M371">
        <v>0</v>
      </c>
      <c r="N371">
        <v>0.64015630000000001</v>
      </c>
      <c r="O371">
        <v>25.247689999999999</v>
      </c>
      <c r="P371">
        <v>0</v>
      </c>
      <c r="Q371">
        <v>0</v>
      </c>
      <c r="R371">
        <v>0.63848740000000004</v>
      </c>
      <c r="S371">
        <v>25.288150000000002</v>
      </c>
      <c r="T371">
        <v>0</v>
      </c>
      <c r="U371">
        <v>0</v>
      </c>
      <c r="V371">
        <v>0.63668290000000005</v>
      </c>
      <c r="W371">
        <v>25.09169</v>
      </c>
      <c r="X371">
        <v>0</v>
      </c>
      <c r="Y371">
        <v>0</v>
      </c>
      <c r="Z371">
        <v>0.63480530000000002</v>
      </c>
      <c r="AA371">
        <v>24.960290000000001</v>
      </c>
      <c r="AB371">
        <v>0</v>
      </c>
      <c r="AC371">
        <v>0</v>
      </c>
      <c r="AD371">
        <v>0.63275340000000002</v>
      </c>
      <c r="AE371">
        <v>24.78342</v>
      </c>
      <c r="AF371">
        <v>0</v>
      </c>
      <c r="AG371">
        <v>0</v>
      </c>
      <c r="AH371">
        <v>0.63085749999999996</v>
      </c>
      <c r="AI371">
        <v>24.933689999999999</v>
      </c>
      <c r="AJ371">
        <v>0</v>
      </c>
      <c r="AK371">
        <v>0</v>
      </c>
      <c r="AL371">
        <v>0.62898310000000002</v>
      </c>
      <c r="AM371">
        <v>25.2195</v>
      </c>
      <c r="AN371">
        <v>0</v>
      </c>
      <c r="AO371">
        <v>0</v>
      </c>
      <c r="AP371">
        <v>0.62731740000000002</v>
      </c>
      <c r="AQ371">
        <v>25.527819999999998</v>
      </c>
      <c r="AR371">
        <v>0</v>
      </c>
      <c r="AS371">
        <v>0</v>
      </c>
      <c r="AT371">
        <v>0.62575760000000002</v>
      </c>
      <c r="AU371">
        <v>25.895119999999999</v>
      </c>
      <c r="AV371">
        <v>0</v>
      </c>
      <c r="AW371">
        <v>0</v>
      </c>
      <c r="AX371">
        <v>0.62444980000000005</v>
      </c>
      <c r="AY371">
        <v>26.046520000000001</v>
      </c>
      <c r="AZ371">
        <v>0</v>
      </c>
      <c r="BA371">
        <v>0</v>
      </c>
      <c r="BB371">
        <v>0.62366999999999995</v>
      </c>
      <c r="BC371">
        <v>26.09328</v>
      </c>
      <c r="BD371">
        <v>0</v>
      </c>
      <c r="BE371">
        <v>0</v>
      </c>
      <c r="BF371">
        <v>0.62282590000000004</v>
      </c>
      <c r="BG371">
        <v>26.10774</v>
      </c>
      <c r="BH371">
        <v>0</v>
      </c>
      <c r="BI371">
        <v>0</v>
      </c>
      <c r="BJ371">
        <v>0.62190089999999998</v>
      </c>
      <c r="BK371">
        <v>26.112030000000001</v>
      </c>
      <c r="BL371">
        <v>0</v>
      </c>
      <c r="BM371">
        <v>0</v>
      </c>
      <c r="BN371">
        <v>0.62097349999999996</v>
      </c>
      <c r="BO371">
        <v>26.474150000000002</v>
      </c>
      <c r="BP371">
        <v>0</v>
      </c>
      <c r="BQ371">
        <v>0</v>
      </c>
      <c r="BR371">
        <v>0.62018169999999995</v>
      </c>
      <c r="BS371">
        <v>26.803979999999999</v>
      </c>
      <c r="BT371">
        <v>0</v>
      </c>
      <c r="BU371">
        <v>0</v>
      </c>
      <c r="BV371">
        <v>0.61958210000000002</v>
      </c>
      <c r="BW371">
        <v>27.117439999999998</v>
      </c>
      <c r="BX371">
        <v>0</v>
      </c>
      <c r="BY371">
        <v>7.4914000000000001E-37</v>
      </c>
      <c r="BZ371">
        <v>0.61922080000000002</v>
      </c>
      <c r="CA371">
        <v>27.420950000000001</v>
      </c>
      <c r="CB371">
        <v>1.19376E-27</v>
      </c>
      <c r="CC371">
        <v>2.4712120000000002E-25</v>
      </c>
      <c r="CD371">
        <v>0.61891070000000004</v>
      </c>
      <c r="CE371">
        <v>27.47486</v>
      </c>
      <c r="CF371">
        <v>1.363379E-22</v>
      </c>
      <c r="CG371" s="1">
        <v>3.315328E-20</v>
      </c>
      <c r="CH371">
        <v>0.61860700000000002</v>
      </c>
      <c r="CI371">
        <v>27.30311</v>
      </c>
      <c r="CJ371" s="1">
        <v>5.1782490000000003E-15</v>
      </c>
      <c r="CK371" s="1">
        <v>1.0624750000000001E-12</v>
      </c>
      <c r="CL371">
        <v>0.61832569999999998</v>
      </c>
      <c r="CM371">
        <v>27.157509999999998</v>
      </c>
      <c r="CN371" s="1">
        <v>5.5573650000000002E-11</v>
      </c>
      <c r="CO371" s="1">
        <v>1.1821489999999999E-8</v>
      </c>
      <c r="CP371">
        <v>0.61801779999999995</v>
      </c>
      <c r="CQ371">
        <v>27.067820000000001</v>
      </c>
      <c r="CR371" s="1">
        <v>5.0384580000000003E-8</v>
      </c>
      <c r="CS371" s="1">
        <v>1.0983819999999999E-5</v>
      </c>
      <c r="CT371">
        <v>0.61773820000000002</v>
      </c>
      <c r="CU371">
        <v>27.200620000000001</v>
      </c>
      <c r="CV371" s="1">
        <v>1.050335E-5</v>
      </c>
      <c r="CW371" s="1">
        <v>2.3374699999999999E-3</v>
      </c>
      <c r="CX371">
        <v>0.61741310000000005</v>
      </c>
      <c r="CY371">
        <v>27.028120000000001</v>
      </c>
      <c r="CZ371" s="1">
        <v>7.3423939999999995E-4</v>
      </c>
      <c r="DA371" s="1">
        <v>0.1660721</v>
      </c>
      <c r="DB371">
        <v>0.6170641</v>
      </c>
      <c r="DC371">
        <v>27.146049999999999</v>
      </c>
      <c r="DD371" s="1">
        <v>2.1369329999999999E-2</v>
      </c>
      <c r="DE371" s="1">
        <v>4.9105210000000001</v>
      </c>
      <c r="DF371">
        <v>0.6167551</v>
      </c>
      <c r="DG371">
        <v>27.353110000000001</v>
      </c>
      <c r="DH371" s="1">
        <v>0.30033169999999998</v>
      </c>
      <c r="DI371" s="1">
        <v>69.967140000000001</v>
      </c>
      <c r="DJ371">
        <v>0.6163478</v>
      </c>
      <c r="DK371">
        <v>27.327310000000001</v>
      </c>
      <c r="DL371" s="1">
        <v>2.2677550000000002</v>
      </c>
      <c r="DM371" s="1">
        <v>535.00229999999999</v>
      </c>
      <c r="DN371">
        <v>0.61569459999999998</v>
      </c>
      <c r="DO371">
        <v>27.186769999999999</v>
      </c>
      <c r="DP371" s="1">
        <v>10.01559</v>
      </c>
      <c r="DQ371">
        <v>2389.0729999999999</v>
      </c>
      <c r="DR371">
        <v>0.61494530000000003</v>
      </c>
      <c r="DS371">
        <v>27.079979999999999</v>
      </c>
      <c r="DT371" s="1">
        <v>27.765219999999999</v>
      </c>
      <c r="DU371">
        <v>6692.7169999999996</v>
      </c>
      <c r="DV371">
        <v>0.61390409999999995</v>
      </c>
      <c r="DW371">
        <v>27.025929999999999</v>
      </c>
      <c r="DX371">
        <v>51.22186</v>
      </c>
      <c r="DY371">
        <v>12470.25</v>
      </c>
      <c r="DZ371">
        <v>0.61283149999999997</v>
      </c>
      <c r="EA371">
        <v>27.476800000000001</v>
      </c>
      <c r="EB371">
        <v>66.286550000000005</v>
      </c>
      <c r="EC371">
        <v>16280.43</v>
      </c>
      <c r="ED371">
        <v>0.61143510000000001</v>
      </c>
      <c r="EE371">
        <v>28.059560000000001</v>
      </c>
      <c r="EF371">
        <v>62.691540000000003</v>
      </c>
      <c r="EG371">
        <v>15528.97</v>
      </c>
      <c r="EH371">
        <v>0.60958369999999995</v>
      </c>
      <c r="EI371">
        <v>28.613489999999999</v>
      </c>
      <c r="EJ371">
        <v>44.988660000000003</v>
      </c>
      <c r="EK371">
        <v>11235.45</v>
      </c>
      <c r="EL371">
        <v>0.60743460000000005</v>
      </c>
      <c r="EM371">
        <v>29.135190000000001</v>
      </c>
      <c r="EN371">
        <v>25.433129999999998</v>
      </c>
      <c r="EO371">
        <v>6402.0839999999998</v>
      </c>
      <c r="EP371">
        <v>0.60518260000000001</v>
      </c>
      <c r="EQ371">
        <v>29.292560000000002</v>
      </c>
      <c r="ER371">
        <v>11.693820000000001</v>
      </c>
      <c r="ES371">
        <v>2965.4090000000001</v>
      </c>
      <c r="ET371">
        <v>0.60295650000000001</v>
      </c>
      <c r="EU371">
        <v>29.04074</v>
      </c>
      <c r="EV371">
        <v>4.49871</v>
      </c>
      <c r="EW371">
        <v>1148.0170000000001</v>
      </c>
      <c r="EX371">
        <v>0.60071110000000005</v>
      </c>
      <c r="EY371">
        <v>28.753399999999999</v>
      </c>
      <c r="EZ371">
        <v>1.5026520000000001</v>
      </c>
      <c r="FA371">
        <v>385.30799999999999</v>
      </c>
      <c r="FB371">
        <v>0.5986262</v>
      </c>
      <c r="FC371">
        <v>28.420870000000001</v>
      </c>
      <c r="FD371">
        <v>0.46944279999999999</v>
      </c>
      <c r="FE371">
        <v>120.4455</v>
      </c>
      <c r="FF371">
        <v>0.59689460000000005</v>
      </c>
      <c r="FG371">
        <v>28.31429</v>
      </c>
      <c r="FH371">
        <v>0.16467699999999999</v>
      </c>
      <c r="FI371">
        <v>41.888379999999998</v>
      </c>
      <c r="FJ371">
        <v>0.59496780000000005</v>
      </c>
      <c r="FK371">
        <v>28.228069999999999</v>
      </c>
      <c r="FL371">
        <v>8.5553030000000002E-2</v>
      </c>
      <c r="FM371">
        <v>21.406890000000001</v>
      </c>
      <c r="FN371">
        <v>0.59322810000000004</v>
      </c>
      <c r="FO371">
        <v>28.069489999999998</v>
      </c>
      <c r="FP371">
        <v>6.6588830000000002E-2</v>
      </c>
      <c r="FQ371">
        <v>16.477180000000001</v>
      </c>
      <c r="FR371">
        <v>0.59194199999999997</v>
      </c>
      <c r="FS371">
        <v>27.854970000000002</v>
      </c>
      <c r="FT371">
        <v>6.1133489999999999E-2</v>
      </c>
      <c r="FU371">
        <v>15.05808</v>
      </c>
      <c r="FV371">
        <v>0.59031270000000002</v>
      </c>
      <c r="FW371">
        <v>27.61148</v>
      </c>
      <c r="FX371">
        <v>5.7602309999999997E-2</v>
      </c>
      <c r="FY371">
        <v>14.161110000000001</v>
      </c>
      <c r="FZ371">
        <v>0.58862429999999999</v>
      </c>
      <c r="GA371">
        <v>27.265750000000001</v>
      </c>
      <c r="GB371">
        <v>5.378807E-2</v>
      </c>
      <c r="GC371">
        <v>13.20416</v>
      </c>
      <c r="GD371">
        <v>0.58696340000000002</v>
      </c>
      <c r="GE371">
        <v>26.895430000000001</v>
      </c>
      <c r="GF371">
        <v>4.960328E-2</v>
      </c>
      <c r="GG371">
        <v>12.1576</v>
      </c>
      <c r="GH371">
        <v>0.58588209999999996</v>
      </c>
      <c r="GI371">
        <v>26.602519999999998</v>
      </c>
      <c r="GJ371">
        <v>4.5407419999999997E-2</v>
      </c>
      <c r="GK371">
        <v>11.096270000000001</v>
      </c>
      <c r="GL371">
        <v>0.58396420000000004</v>
      </c>
      <c r="GM371">
        <v>26.741440000000001</v>
      </c>
      <c r="GN371">
        <v>4.1140759999999998E-2</v>
      </c>
      <c r="GO371">
        <v>10.038539999999999</v>
      </c>
      <c r="GP371">
        <v>0.58184860000000005</v>
      </c>
      <c r="GQ371">
        <v>27.223120000000002</v>
      </c>
      <c r="GR371" s="1">
        <v>3.7278800000000001E-2</v>
      </c>
      <c r="GS371">
        <v>9.0817779999999999</v>
      </c>
      <c r="GT371">
        <v>0.58018170000000002</v>
      </c>
      <c r="GU371">
        <v>27.945910000000001</v>
      </c>
      <c r="GV371" s="1">
        <v>3.3730379999999997E-2</v>
      </c>
      <c r="GW371">
        <v>8.1980830000000005</v>
      </c>
      <c r="GX371">
        <v>0.57723990000000003</v>
      </c>
      <c r="GY371">
        <v>28.59628</v>
      </c>
      <c r="GZ371" s="1">
        <v>3.037316E-2</v>
      </c>
      <c r="HA371">
        <v>7.3816949999999997</v>
      </c>
      <c r="HB371">
        <v>0.5740343</v>
      </c>
      <c r="HC371">
        <v>28.995249999999999</v>
      </c>
      <c r="HD371" s="1">
        <v>2.7413199999999999E-2</v>
      </c>
      <c r="HE371">
        <v>6.6667920000000001</v>
      </c>
      <c r="HF371">
        <v>0.57088459999999996</v>
      </c>
      <c r="HG371">
        <v>28.896249999999998</v>
      </c>
      <c r="HH371">
        <v>2.4763750000000001E-2</v>
      </c>
      <c r="HI371">
        <v>6.0275860000000003</v>
      </c>
      <c r="HJ371">
        <v>0.5683783</v>
      </c>
      <c r="HK371">
        <v>28.59441</v>
      </c>
      <c r="HL371" s="1">
        <v>2.2397609999999998E-2</v>
      </c>
      <c r="HM371">
        <v>5.451962</v>
      </c>
      <c r="HN371">
        <v>0.56614850000000005</v>
      </c>
      <c r="HO371">
        <v>28.251539999999999</v>
      </c>
      <c r="HP371" s="1">
        <v>2.0251709999999999E-2</v>
      </c>
      <c r="HQ371">
        <v>4.9296829999999998</v>
      </c>
      <c r="HR371">
        <v>0.56373070000000003</v>
      </c>
      <c r="HS371">
        <v>28.106649999999998</v>
      </c>
      <c r="HT371" s="1">
        <v>1.8316280000000001E-2</v>
      </c>
      <c r="HU371">
        <v>4.4613610000000001</v>
      </c>
      <c r="HV371">
        <v>0.56136909999999995</v>
      </c>
      <c r="HW371">
        <v>28.138259999999999</v>
      </c>
      <c r="HX371" s="1">
        <v>1.6578160000000002E-2</v>
      </c>
      <c r="HY371">
        <v>4.0415640000000002</v>
      </c>
      <c r="HZ371">
        <v>0.55934450000000002</v>
      </c>
      <c r="IA371">
        <v>28.10934</v>
      </c>
      <c r="IB371">
        <v>1.50244E-2</v>
      </c>
      <c r="IC371">
        <v>3.6647479999999999</v>
      </c>
      <c r="ID371">
        <v>0.55769559999999996</v>
      </c>
      <c r="IE371">
        <v>28.133459999999999</v>
      </c>
      <c r="IF371" s="1">
        <v>1.3616140000000001E-2</v>
      </c>
      <c r="IG371">
        <v>3.3217279999999998</v>
      </c>
      <c r="IH371">
        <v>0.5564306</v>
      </c>
      <c r="II371">
        <v>28.05301</v>
      </c>
      <c r="IJ371" s="1">
        <v>1.23415E-2</v>
      </c>
      <c r="IK371">
        <v>3.00969</v>
      </c>
      <c r="IL371">
        <v>0.55535939999999995</v>
      </c>
      <c r="IM371">
        <v>27.803809999999999</v>
      </c>
      <c r="IN371" s="1">
        <v>1.118093E-2</v>
      </c>
      <c r="IO371">
        <v>2.7250030000000001</v>
      </c>
      <c r="IP371">
        <v>0.55451879999999998</v>
      </c>
      <c r="IQ371">
        <v>27.528289999999998</v>
      </c>
      <c r="IR371" s="1">
        <v>1.012625E-2</v>
      </c>
      <c r="IS371">
        <v>2.4659230000000001</v>
      </c>
      <c r="IT371">
        <v>0.55368490000000004</v>
      </c>
      <c r="IU371">
        <v>27.463979999999999</v>
      </c>
      <c r="IV371" s="1">
        <v>9.1564309999999996E-3</v>
      </c>
      <c r="IW371">
        <v>2.2282510000000002</v>
      </c>
      <c r="IX371">
        <v>0.55288669999999995</v>
      </c>
      <c r="IY371">
        <v>28.055019999999999</v>
      </c>
      <c r="IZ371" s="1">
        <v>8.2623269999999999E-3</v>
      </c>
      <c r="JA371">
        <v>2.009871</v>
      </c>
      <c r="JB371">
        <v>0.55223310000000003</v>
      </c>
      <c r="JC371">
        <v>28.825430000000001</v>
      </c>
      <c r="JD371" s="1">
        <v>7.4374310000000004E-3</v>
      </c>
      <c r="JE371">
        <v>1.8080499999999999</v>
      </c>
      <c r="JF371">
        <v>0.55167449999999996</v>
      </c>
      <c r="JG371">
        <v>29.534549999999999</v>
      </c>
      <c r="JH371" s="1">
        <v>6.6677450000000001E-3</v>
      </c>
      <c r="JI371">
        <v>1.619972</v>
      </c>
      <c r="JJ371">
        <v>0.55108919999999995</v>
      </c>
      <c r="JK371">
        <v>29.81512</v>
      </c>
      <c r="JL371" s="1">
        <v>5.9441809999999998E-3</v>
      </c>
      <c r="JM371">
        <v>1.443635</v>
      </c>
      <c r="JN371">
        <v>0.55056850000000002</v>
      </c>
      <c r="JO371">
        <v>29.857880000000002</v>
      </c>
      <c r="JP371" s="1">
        <v>5.258029E-3</v>
      </c>
      <c r="JQ371">
        <v>1.2765599999999999</v>
      </c>
      <c r="JR371">
        <v>0.55003950000000001</v>
      </c>
      <c r="JS371">
        <v>29.621739999999999</v>
      </c>
      <c r="JT371" s="1">
        <v>4.5972740000000002E-3</v>
      </c>
      <c r="JU371">
        <v>1.116072</v>
      </c>
      <c r="JV371">
        <v>0.54946600000000001</v>
      </c>
      <c r="JW371">
        <v>29.387419999999999</v>
      </c>
      <c r="JX371" s="1">
        <v>3.9558839999999998E-3</v>
      </c>
      <c r="JY371">
        <v>0.96058600000000005</v>
      </c>
      <c r="JZ371">
        <v>0.54993809999999999</v>
      </c>
      <c r="KA371">
        <v>29.219049999999999</v>
      </c>
      <c r="KB371" s="1">
        <v>3.3410670000000001E-3</v>
      </c>
      <c r="KC371">
        <v>0.81042029999999998</v>
      </c>
      <c r="KD371">
        <v>0.55013699999999999</v>
      </c>
      <c r="KE371">
        <v>29.459330000000001</v>
      </c>
      <c r="KF371" s="1">
        <v>2.7624529999999998E-3</v>
      </c>
      <c r="KG371">
        <v>0.66972640000000006</v>
      </c>
      <c r="KH371">
        <v>0.55029229999999996</v>
      </c>
      <c r="KI371">
        <v>29.669650000000001</v>
      </c>
      <c r="KJ371" s="1">
        <v>2.248674E-3</v>
      </c>
      <c r="KK371">
        <v>0.54473320000000003</v>
      </c>
      <c r="KL371">
        <v>0.55039039999999995</v>
      </c>
      <c r="KM371">
        <v>29.825220000000002</v>
      </c>
      <c r="KN371" s="1">
        <v>1.8191629999999999E-3</v>
      </c>
      <c r="KO371">
        <v>0.44029869999999999</v>
      </c>
      <c r="KP371">
        <v>0.55048079999999999</v>
      </c>
      <c r="KQ371">
        <v>29.911439999999999</v>
      </c>
      <c r="KR371" s="1">
        <v>1.482513E-3</v>
      </c>
      <c r="KS371">
        <v>0.35833179999999998</v>
      </c>
      <c r="KT371">
        <v>0.55049749999999997</v>
      </c>
      <c r="KU371">
        <v>29.722490000000001</v>
      </c>
      <c r="KV371" s="1">
        <v>1.2321249999999999E-3</v>
      </c>
      <c r="KW371">
        <v>0.29737799999999998</v>
      </c>
      <c r="KX371">
        <v>0.55054219999999998</v>
      </c>
      <c r="KY371">
        <v>29.358370000000001</v>
      </c>
      <c r="KZ371" s="1">
        <v>1.051735E-3</v>
      </c>
      <c r="LA371">
        <v>0.2534284</v>
      </c>
      <c r="LB371">
        <v>0.55047679999999999</v>
      </c>
      <c r="LC371">
        <v>28.95636</v>
      </c>
      <c r="LD371" s="1">
        <v>9.2201710000000005E-4</v>
      </c>
      <c r="LE371">
        <v>0.22188369999999999</v>
      </c>
      <c r="LF371">
        <v>0.55043350000000002</v>
      </c>
      <c r="LG371">
        <v>28.760960000000001</v>
      </c>
      <c r="LH371" s="1">
        <v>8.2641259999999999E-4</v>
      </c>
      <c r="LI371">
        <v>0.19864129999999999</v>
      </c>
      <c r="LJ371">
        <v>0.5503709</v>
      </c>
      <c r="LK371">
        <v>28.988430000000001</v>
      </c>
      <c r="LL371" s="1">
        <v>7.5204470000000002E-4</v>
      </c>
      <c r="LM371">
        <v>0.1805959</v>
      </c>
      <c r="LN371">
        <v>0.55032979999999998</v>
      </c>
      <c r="LO371">
        <v>29.319890000000001</v>
      </c>
      <c r="LP371" s="1">
        <v>6.9231230000000004E-4</v>
      </c>
      <c r="LQ371">
        <v>0.1661069</v>
      </c>
      <c r="LR371">
        <v>0.550431</v>
      </c>
      <c r="LS371">
        <v>29.6677</v>
      </c>
      <c r="LT371" s="1">
        <v>6.4306260000000001E-4</v>
      </c>
      <c r="LU371">
        <v>0.15411</v>
      </c>
      <c r="LV371">
        <v>0.55045869999999997</v>
      </c>
      <c r="LW371">
        <v>29.873909999999999</v>
      </c>
      <c r="LX371" s="1">
        <v>6.0193439999999996E-4</v>
      </c>
      <c r="LY371">
        <v>0.1441026</v>
      </c>
      <c r="LZ371">
        <v>0.55042429999999998</v>
      </c>
      <c r="MA371">
        <v>29.888660000000002</v>
      </c>
      <c r="MB371" s="1">
        <v>5.6661750000000001E-4</v>
      </c>
      <c r="MC371">
        <v>0.13571259999999999</v>
      </c>
      <c r="MD371">
        <v>0.55036059999999998</v>
      </c>
      <c r="ME371">
        <v>29.594090000000001</v>
      </c>
      <c r="MF371" s="1">
        <v>5.3563619999999999E-4</v>
      </c>
      <c r="MG371">
        <v>0.12863759999999999</v>
      </c>
      <c r="MH371">
        <v>0.55025610000000003</v>
      </c>
      <c r="MI371">
        <v>29.27317</v>
      </c>
      <c r="MJ371" s="1">
        <v>5.0926490000000003E-4</v>
      </c>
      <c r="MK371">
        <v>0.1226283</v>
      </c>
      <c r="ML371">
        <v>0.55020309999999994</v>
      </c>
      <c r="MM371">
        <v>29.04419</v>
      </c>
      <c r="MN371" s="1">
        <v>4.8644740000000001E-4</v>
      </c>
      <c r="MO371">
        <v>0.1174138</v>
      </c>
      <c r="MP371">
        <v>0.55015999999999998</v>
      </c>
      <c r="MQ371">
        <v>29.332609999999999</v>
      </c>
      <c r="MR371" s="1">
        <v>4.66265E-4</v>
      </c>
      <c r="MS371">
        <v>0.1127987</v>
      </c>
      <c r="MT371">
        <v>0.55012490000000003</v>
      </c>
      <c r="MU371">
        <v>29.408069999999999</v>
      </c>
      <c r="MV371" s="1">
        <v>4.4777949999999999E-4</v>
      </c>
      <c r="MW371">
        <v>0.1085689</v>
      </c>
      <c r="MX371">
        <v>0.55022260000000001</v>
      </c>
      <c r="MY371">
        <v>29.1938</v>
      </c>
      <c r="MZ371" s="1">
        <v>4.3034809999999997E-4</v>
      </c>
      <c r="NA371">
        <v>0.1045243</v>
      </c>
      <c r="NB371">
        <v>0.55030140000000005</v>
      </c>
      <c r="NC371">
        <v>28.73977</v>
      </c>
      <c r="ND371" s="1">
        <v>4.1323649999999999E-4</v>
      </c>
      <c r="NE371">
        <v>0.10054</v>
      </c>
      <c r="NF371">
        <v>0.55047889999999999</v>
      </c>
      <c r="NG371">
        <v>28.424140000000001</v>
      </c>
      <c r="NH371" s="1">
        <v>3.9644669999999997E-4</v>
      </c>
      <c r="NI371">
        <v>9.6595029999999998E-2</v>
      </c>
      <c r="NJ371">
        <v>0.55061850000000001</v>
      </c>
      <c r="NK371">
        <v>28.094190000000001</v>
      </c>
      <c r="NL371" s="1">
        <v>3.795968E-4</v>
      </c>
      <c r="NM371">
        <v>9.2624460000000006E-2</v>
      </c>
      <c r="NN371">
        <v>0.55079599999999995</v>
      </c>
      <c r="NO371">
        <v>27.772390000000001</v>
      </c>
      <c r="NP371" s="1">
        <v>3.6308659999999997E-4</v>
      </c>
      <c r="NQ371">
        <v>8.8707560000000005E-2</v>
      </c>
      <c r="NR371">
        <v>0.55092509999999995</v>
      </c>
      <c r="NS371">
        <v>27.598680000000002</v>
      </c>
      <c r="NT371" s="1">
        <v>3.467764E-4</v>
      </c>
      <c r="NU371">
        <v>8.4827899999999998E-2</v>
      </c>
      <c r="NV371">
        <v>0.55107360000000005</v>
      </c>
      <c r="NW371">
        <v>28.09639</v>
      </c>
      <c r="NX371" s="1">
        <v>3.3097580000000001E-4</v>
      </c>
      <c r="NY371">
        <v>8.1050259999999999E-2</v>
      </c>
      <c r="NZ371">
        <v>0.55121589999999998</v>
      </c>
      <c r="OA371">
        <v>28.804349999999999</v>
      </c>
      <c r="OB371" s="1">
        <v>3.1572700000000002E-4</v>
      </c>
      <c r="OC371">
        <v>7.7393909999999996E-2</v>
      </c>
      <c r="OD371">
        <v>0.55136010000000002</v>
      </c>
      <c r="OE371">
        <v>29.332239999999999</v>
      </c>
      <c r="OF371" s="1">
        <v>3.0101910000000001E-4</v>
      </c>
      <c r="OG371">
        <v>7.3863620000000005E-2</v>
      </c>
      <c r="OH371">
        <v>0.55149910000000002</v>
      </c>
      <c r="OI371">
        <v>29.693739999999998</v>
      </c>
      <c r="OJ371" s="1">
        <v>2.870568E-4</v>
      </c>
      <c r="OK371">
        <v>7.0500809999999997E-2</v>
      </c>
    </row>
    <row r="372" spans="1:401" x14ac:dyDescent="0.35">
      <c r="A372">
        <v>381</v>
      </c>
      <c r="B372" t="s">
        <v>4</v>
      </c>
      <c r="C372" t="s">
        <v>364</v>
      </c>
      <c r="D372" t="s">
        <v>379</v>
      </c>
      <c r="E372">
        <v>907.47500000000002</v>
      </c>
      <c r="F372">
        <v>0.96820919999999999</v>
      </c>
      <c r="G372">
        <v>25.21096</v>
      </c>
      <c r="H372">
        <v>0</v>
      </c>
      <c r="I372">
        <v>0</v>
      </c>
      <c r="J372">
        <v>0.96590569999999998</v>
      </c>
      <c r="K372">
        <v>25.149460000000001</v>
      </c>
      <c r="L372">
        <v>0</v>
      </c>
      <c r="M372">
        <v>0</v>
      </c>
      <c r="N372">
        <v>0.96343109999999998</v>
      </c>
      <c r="O372">
        <v>25.25414</v>
      </c>
      <c r="P372">
        <v>0</v>
      </c>
      <c r="Q372">
        <v>0</v>
      </c>
      <c r="R372">
        <v>0.96077939999999995</v>
      </c>
      <c r="S372">
        <v>25.28472</v>
      </c>
      <c r="T372">
        <v>0</v>
      </c>
      <c r="U372">
        <v>0</v>
      </c>
      <c r="V372">
        <v>0.95796599999999998</v>
      </c>
      <c r="W372">
        <v>25.08427</v>
      </c>
      <c r="X372">
        <v>0</v>
      </c>
      <c r="Y372">
        <v>0</v>
      </c>
      <c r="Z372">
        <v>0.95517410000000003</v>
      </c>
      <c r="AA372">
        <v>24.953700000000001</v>
      </c>
      <c r="AB372">
        <v>0</v>
      </c>
      <c r="AC372">
        <v>0</v>
      </c>
      <c r="AD372">
        <v>0.95234640000000004</v>
      </c>
      <c r="AE372">
        <v>24.792020000000001</v>
      </c>
      <c r="AF372">
        <v>0</v>
      </c>
      <c r="AG372">
        <v>0</v>
      </c>
      <c r="AH372">
        <v>0.94970019999999999</v>
      </c>
      <c r="AI372">
        <v>24.952760000000001</v>
      </c>
      <c r="AJ372">
        <v>0</v>
      </c>
      <c r="AK372">
        <v>0</v>
      </c>
      <c r="AL372">
        <v>0.94713400000000003</v>
      </c>
      <c r="AM372">
        <v>25.23939</v>
      </c>
      <c r="AN372">
        <v>0</v>
      </c>
      <c r="AO372">
        <v>0</v>
      </c>
      <c r="AP372">
        <v>0.94487149999999998</v>
      </c>
      <c r="AQ372">
        <v>25.545729999999999</v>
      </c>
      <c r="AR372">
        <v>0</v>
      </c>
      <c r="AS372">
        <v>0</v>
      </c>
      <c r="AT372">
        <v>0.94277599999999995</v>
      </c>
      <c r="AU372">
        <v>25.891570000000002</v>
      </c>
      <c r="AV372">
        <v>0</v>
      </c>
      <c r="AW372">
        <v>0</v>
      </c>
      <c r="AX372">
        <v>0.94104810000000005</v>
      </c>
      <c r="AY372">
        <v>26.03349</v>
      </c>
      <c r="AZ372">
        <v>0</v>
      </c>
      <c r="BA372">
        <v>0</v>
      </c>
      <c r="BB372">
        <v>0.94003780000000003</v>
      </c>
      <c r="BC372">
        <v>26.082270000000001</v>
      </c>
      <c r="BD372">
        <v>0</v>
      </c>
      <c r="BE372">
        <v>0</v>
      </c>
      <c r="BF372">
        <v>0.93890640000000003</v>
      </c>
      <c r="BG372">
        <v>26.099869999999999</v>
      </c>
      <c r="BH372">
        <v>0</v>
      </c>
      <c r="BI372">
        <v>0</v>
      </c>
      <c r="BJ372">
        <v>0.93766159999999998</v>
      </c>
      <c r="BK372">
        <v>26.125350000000001</v>
      </c>
      <c r="BL372">
        <v>0</v>
      </c>
      <c r="BM372">
        <v>0</v>
      </c>
      <c r="BN372">
        <v>0.93644260000000001</v>
      </c>
      <c r="BO372">
        <v>26.495249999999999</v>
      </c>
      <c r="BP372">
        <v>0</v>
      </c>
      <c r="BQ372">
        <v>0</v>
      </c>
      <c r="BR372">
        <v>0.93541940000000001</v>
      </c>
      <c r="BS372">
        <v>26.827369999999998</v>
      </c>
      <c r="BT372">
        <v>0</v>
      </c>
      <c r="BU372">
        <v>0</v>
      </c>
      <c r="BV372">
        <v>0.93474259999999998</v>
      </c>
      <c r="BW372">
        <v>27.133189999999999</v>
      </c>
      <c r="BX372">
        <v>0</v>
      </c>
      <c r="BY372">
        <v>2.1615279999999999E-37</v>
      </c>
      <c r="BZ372">
        <v>0.93442340000000002</v>
      </c>
      <c r="CA372">
        <v>27.418530000000001</v>
      </c>
      <c r="CB372">
        <v>4.6238170000000004E-28</v>
      </c>
      <c r="CC372">
        <v>9.6041470000000003E-26</v>
      </c>
      <c r="CD372">
        <v>0.9342355</v>
      </c>
      <c r="CE372">
        <v>27.464919999999999</v>
      </c>
      <c r="CF372">
        <v>7.5469999999999995E-23</v>
      </c>
      <c r="CG372" s="1">
        <v>2.1350590000000001E-20</v>
      </c>
      <c r="CH372">
        <v>0.93404909999999997</v>
      </c>
      <c r="CI372">
        <v>27.2928</v>
      </c>
      <c r="CJ372" s="1">
        <v>2.947153E-15</v>
      </c>
      <c r="CK372" s="1">
        <v>6.9373899999999996E-13</v>
      </c>
      <c r="CL372">
        <v>0.93385910000000005</v>
      </c>
      <c r="CM372">
        <v>27.154540000000001</v>
      </c>
      <c r="CN372" s="1">
        <v>3.6897459999999997E-11</v>
      </c>
      <c r="CO372" s="1">
        <v>9.6820430000000007E-9</v>
      </c>
      <c r="CP372">
        <v>0.93366590000000005</v>
      </c>
      <c r="CQ372">
        <v>27.088139999999999</v>
      </c>
      <c r="CR372" s="1">
        <v>3.6229909999999999E-8</v>
      </c>
      <c r="CS372" s="1">
        <v>1.015008E-5</v>
      </c>
      <c r="CT372">
        <v>0.93352840000000004</v>
      </c>
      <c r="CU372">
        <v>27.233720000000002</v>
      </c>
      <c r="CV372" s="1">
        <v>8.0150599999999995E-6</v>
      </c>
      <c r="CW372" s="1">
        <v>2.367765E-3</v>
      </c>
      <c r="CX372">
        <v>0.93327309999999997</v>
      </c>
      <c r="CY372">
        <v>27.062059999999999</v>
      </c>
      <c r="CZ372" s="1">
        <v>5.8806590000000001E-4</v>
      </c>
      <c r="DA372" s="1">
        <v>0.1815254</v>
      </c>
      <c r="DB372">
        <v>0.93300340000000004</v>
      </c>
      <c r="DC372">
        <v>27.179069999999999</v>
      </c>
      <c r="DD372" s="1">
        <v>1.7840479999999999E-2</v>
      </c>
      <c r="DE372" s="1">
        <v>5.7358460000000004</v>
      </c>
      <c r="DF372">
        <v>0.93276669999999995</v>
      </c>
      <c r="DG372">
        <v>27.365649999999999</v>
      </c>
      <c r="DH372" s="1">
        <v>0.26008360000000003</v>
      </c>
      <c r="DI372" s="1">
        <v>86.72681</v>
      </c>
      <c r="DJ372">
        <v>0.93245789999999995</v>
      </c>
      <c r="DK372">
        <v>27.33456</v>
      </c>
      <c r="DL372" s="1">
        <v>2.0294050000000001</v>
      </c>
      <c r="DM372" s="1">
        <v>699.89949999999999</v>
      </c>
      <c r="DN372">
        <v>0.93167849999999997</v>
      </c>
      <c r="DO372">
        <v>27.18468</v>
      </c>
      <c r="DP372" s="1">
        <v>9.231859</v>
      </c>
      <c r="DQ372">
        <v>3282.97</v>
      </c>
      <c r="DR372">
        <v>0.93085910000000005</v>
      </c>
      <c r="DS372">
        <v>27.080850000000002</v>
      </c>
      <c r="DT372" s="1">
        <v>26.28687</v>
      </c>
      <c r="DU372">
        <v>9620.31</v>
      </c>
      <c r="DV372">
        <v>0.92976519999999996</v>
      </c>
      <c r="DW372">
        <v>27.044429999999998</v>
      </c>
      <c r="DX372">
        <v>49.690469999999998</v>
      </c>
      <c r="DY372">
        <v>18680.830000000002</v>
      </c>
      <c r="DZ372">
        <v>0.92864329999999995</v>
      </c>
      <c r="EA372">
        <v>27.494869999999999</v>
      </c>
      <c r="EB372">
        <v>65.736429999999999</v>
      </c>
      <c r="EC372">
        <v>25325.65</v>
      </c>
      <c r="ED372">
        <v>0.92703559999999996</v>
      </c>
      <c r="EE372">
        <v>28.073979999999999</v>
      </c>
      <c r="EF372">
        <v>63.449219999999997</v>
      </c>
      <c r="EG372">
        <v>25021.46</v>
      </c>
      <c r="EH372">
        <v>0.92480050000000003</v>
      </c>
      <c r="EI372">
        <v>28.627320000000001</v>
      </c>
      <c r="EJ372">
        <v>46.37585</v>
      </c>
      <c r="EK372">
        <v>18695.009999999998</v>
      </c>
      <c r="EL372">
        <v>0.92214099999999999</v>
      </c>
      <c r="EM372">
        <v>29.127369999999999</v>
      </c>
      <c r="EN372">
        <v>26.65326</v>
      </c>
      <c r="EO372">
        <v>10969.5</v>
      </c>
      <c r="EP372">
        <v>0.91935350000000005</v>
      </c>
      <c r="EQ372">
        <v>29.27403</v>
      </c>
      <c r="ER372">
        <v>12.438700000000001</v>
      </c>
      <c r="ES372">
        <v>5219.8469999999998</v>
      </c>
      <c r="ET372">
        <v>0.91663879999999998</v>
      </c>
      <c r="EU372">
        <v>29.031289999999998</v>
      </c>
      <c r="EV372">
        <v>4.8482760000000003</v>
      </c>
      <c r="EW372">
        <v>2070.3429999999998</v>
      </c>
      <c r="EX372">
        <v>0.91404580000000002</v>
      </c>
      <c r="EY372">
        <v>28.7531</v>
      </c>
      <c r="EZ372">
        <v>1.6356250000000001</v>
      </c>
      <c r="FA372">
        <v>708.39559999999994</v>
      </c>
      <c r="FB372">
        <v>0.9118271</v>
      </c>
      <c r="FC372">
        <v>28.442489999999999</v>
      </c>
      <c r="FD372">
        <v>0.51196529999999996</v>
      </c>
      <c r="FE372">
        <v>222.86009999999999</v>
      </c>
      <c r="FF372">
        <v>0.9103966</v>
      </c>
      <c r="FG372">
        <v>28.353580000000001</v>
      </c>
      <c r="FH372">
        <v>0.17642910000000001</v>
      </c>
      <c r="FI372">
        <v>75.496840000000006</v>
      </c>
      <c r="FJ372">
        <v>0.90881480000000003</v>
      </c>
      <c r="FK372">
        <v>28.247299999999999</v>
      </c>
      <c r="FL372">
        <v>8.8465820000000001E-2</v>
      </c>
      <c r="FM372">
        <v>36.366669999999999</v>
      </c>
      <c r="FN372">
        <v>0.90786639999999996</v>
      </c>
      <c r="FO372">
        <v>28.099160000000001</v>
      </c>
      <c r="FP372">
        <v>6.7292930000000001E-2</v>
      </c>
      <c r="FQ372">
        <v>26.892199999999999</v>
      </c>
      <c r="FR372">
        <v>0.9079545</v>
      </c>
      <c r="FS372">
        <v>27.861719999999998</v>
      </c>
      <c r="FT372">
        <v>6.1417279999999998E-2</v>
      </c>
      <c r="FU372">
        <v>24.34196</v>
      </c>
      <c r="FV372">
        <v>0.90825080000000002</v>
      </c>
      <c r="FW372">
        <v>27.60745</v>
      </c>
      <c r="FX372">
        <v>5.7853179999999997E-2</v>
      </c>
      <c r="FY372">
        <v>22.91234</v>
      </c>
      <c r="FZ372">
        <v>0.9088212</v>
      </c>
      <c r="GA372">
        <v>27.265720000000002</v>
      </c>
      <c r="GB372">
        <v>5.407124E-2</v>
      </c>
      <c r="GC372">
        <v>21.431830000000001</v>
      </c>
      <c r="GD372">
        <v>0.90949179999999996</v>
      </c>
      <c r="GE372">
        <v>26.89781</v>
      </c>
      <c r="GF372">
        <v>4.9906300000000001E-2</v>
      </c>
      <c r="GG372">
        <v>19.797599999999999</v>
      </c>
      <c r="GH372">
        <v>0.91116260000000004</v>
      </c>
      <c r="GI372">
        <v>26.625720000000001</v>
      </c>
      <c r="GJ372">
        <v>4.5706040000000003E-2</v>
      </c>
      <c r="GK372">
        <v>18.119620000000001</v>
      </c>
      <c r="GL372">
        <v>0.91173300000000002</v>
      </c>
      <c r="GM372">
        <v>26.773479999999999</v>
      </c>
      <c r="GN372" s="1">
        <v>4.1432389999999999E-2</v>
      </c>
      <c r="GO372">
        <v>16.439830000000001</v>
      </c>
      <c r="GP372">
        <v>0.91217950000000003</v>
      </c>
      <c r="GQ372">
        <v>27.217939999999999</v>
      </c>
      <c r="GR372">
        <v>3.7539790000000003E-2</v>
      </c>
      <c r="GS372">
        <v>14.90147</v>
      </c>
      <c r="GT372">
        <v>0.91393709999999995</v>
      </c>
      <c r="GU372">
        <v>27.940439999999999</v>
      </c>
      <c r="GV372" s="1">
        <v>3.3982480000000002E-2</v>
      </c>
      <c r="GW372">
        <v>13.49408</v>
      </c>
      <c r="GX372">
        <v>0.91393690000000005</v>
      </c>
      <c r="GY372">
        <v>28.572970000000002</v>
      </c>
      <c r="GZ372" s="1">
        <v>3.0596269999999998E-2</v>
      </c>
      <c r="HA372">
        <v>12.172739999999999</v>
      </c>
      <c r="HB372">
        <v>0.91372249999999999</v>
      </c>
      <c r="HC372">
        <v>28.957419999999999</v>
      </c>
      <c r="HD372" s="1">
        <v>2.7611279999999998E-2</v>
      </c>
      <c r="HE372">
        <v>11.003830000000001</v>
      </c>
      <c r="HF372">
        <v>0.91354429999999998</v>
      </c>
      <c r="HG372">
        <v>28.864709999999999</v>
      </c>
      <c r="HH372" s="1">
        <v>2.4940319999999998E-2</v>
      </c>
      <c r="HI372">
        <v>9.9549970000000005</v>
      </c>
      <c r="HJ372">
        <v>0.91464749999999995</v>
      </c>
      <c r="HK372">
        <v>28.587620000000001</v>
      </c>
      <c r="HL372" s="1">
        <v>2.25594E-2</v>
      </c>
      <c r="HM372">
        <v>9.0080799999999996</v>
      </c>
      <c r="HN372">
        <v>0.91592790000000002</v>
      </c>
      <c r="HO372">
        <v>28.262699999999999</v>
      </c>
      <c r="HP372" s="1">
        <v>2.0396890000000001E-2</v>
      </c>
      <c r="HQ372">
        <v>8.1507330000000007</v>
      </c>
      <c r="HR372">
        <v>0.91664900000000005</v>
      </c>
      <c r="HS372">
        <v>28.15832</v>
      </c>
      <c r="HT372" s="1">
        <v>1.844635E-2</v>
      </c>
      <c r="HU372">
        <v>7.380897</v>
      </c>
      <c r="HV372">
        <v>0.91736070000000003</v>
      </c>
      <c r="HW372">
        <v>28.20187</v>
      </c>
      <c r="HX372" s="1">
        <v>1.6694509999999999E-2</v>
      </c>
      <c r="HY372">
        <v>6.6891509999999998</v>
      </c>
      <c r="HZ372">
        <v>0.91856400000000005</v>
      </c>
      <c r="IA372">
        <v>28.16225</v>
      </c>
      <c r="IB372" s="1">
        <v>1.512934E-2</v>
      </c>
      <c r="IC372">
        <v>6.0672620000000004</v>
      </c>
      <c r="ID372">
        <v>0.92053260000000003</v>
      </c>
      <c r="IE372">
        <v>28.173649999999999</v>
      </c>
      <c r="IF372" s="1">
        <v>1.371208E-2</v>
      </c>
      <c r="IG372">
        <v>5.502129</v>
      </c>
      <c r="IH372">
        <v>0.92326109999999995</v>
      </c>
      <c r="II372">
        <v>28.050550000000001</v>
      </c>
      <c r="IJ372" s="1">
        <v>1.2428989999999999E-2</v>
      </c>
      <c r="IK372">
        <v>4.9860810000000004</v>
      </c>
      <c r="IL372">
        <v>0.9262049</v>
      </c>
      <c r="IM372">
        <v>27.79374</v>
      </c>
      <c r="IN372" s="1">
        <v>1.126038E-2</v>
      </c>
      <c r="IO372">
        <v>4.5144970000000004</v>
      </c>
      <c r="IP372">
        <v>0.92941720000000005</v>
      </c>
      <c r="IQ372">
        <v>27.524280000000001</v>
      </c>
      <c r="IR372" s="1">
        <v>1.0198769999999999E-2</v>
      </c>
      <c r="IS372">
        <v>4.084721</v>
      </c>
      <c r="IT372">
        <v>0.93250750000000004</v>
      </c>
      <c r="IU372">
        <v>27.468920000000001</v>
      </c>
      <c r="IV372" s="1">
        <v>9.2227939999999994E-3</v>
      </c>
      <c r="IW372">
        <v>3.6903999999999999</v>
      </c>
      <c r="IX372">
        <v>0.93536160000000002</v>
      </c>
      <c r="IY372">
        <v>28.094940000000001</v>
      </c>
      <c r="IZ372" s="1">
        <v>8.3233400000000003E-3</v>
      </c>
      <c r="JA372">
        <v>3.3283160000000001</v>
      </c>
      <c r="JB372">
        <v>0.93828279999999997</v>
      </c>
      <c r="JC372">
        <v>28.862359999999999</v>
      </c>
      <c r="JD372" s="1">
        <v>7.4939389999999998E-3</v>
      </c>
      <c r="JE372">
        <v>2.9937670000000001</v>
      </c>
      <c r="JF372">
        <v>0.94126929999999998</v>
      </c>
      <c r="JG372">
        <v>29.577970000000001</v>
      </c>
      <c r="JH372" s="1">
        <v>6.7205019999999997E-3</v>
      </c>
      <c r="JI372">
        <v>2.6822490000000001</v>
      </c>
      <c r="JJ372">
        <v>0.94395289999999998</v>
      </c>
      <c r="JK372">
        <v>29.836539999999999</v>
      </c>
      <c r="JL372" s="1">
        <v>5.9935020000000004E-3</v>
      </c>
      <c r="JM372">
        <v>2.390279</v>
      </c>
      <c r="JN372">
        <v>0.94651960000000002</v>
      </c>
      <c r="JO372">
        <v>29.85632</v>
      </c>
      <c r="JP372" s="1">
        <v>5.3051169999999998E-3</v>
      </c>
      <c r="JQ372">
        <v>2.1145429999999998</v>
      </c>
      <c r="JR372">
        <v>0.94875960000000004</v>
      </c>
      <c r="JS372">
        <v>29.6081</v>
      </c>
      <c r="JT372" s="1">
        <v>4.6426260000000004E-3</v>
      </c>
      <c r="JU372">
        <v>1.850452</v>
      </c>
      <c r="JV372">
        <v>0.95066759999999995</v>
      </c>
      <c r="JW372">
        <v>29.380410000000001</v>
      </c>
      <c r="JX372" s="1">
        <v>3.9998120000000002E-3</v>
      </c>
      <c r="JY372">
        <v>1.5951979999999999</v>
      </c>
      <c r="JZ372">
        <v>0.95327589999999995</v>
      </c>
      <c r="KA372">
        <v>29.230270000000001</v>
      </c>
      <c r="KB372" s="1">
        <v>3.383147E-3</v>
      </c>
      <c r="KC372">
        <v>1.3495470000000001</v>
      </c>
      <c r="KD372">
        <v>0.95524180000000003</v>
      </c>
      <c r="KE372">
        <v>29.512609999999999</v>
      </c>
      <c r="KF372" s="1">
        <v>2.801024E-3</v>
      </c>
      <c r="KG372">
        <v>1.118411</v>
      </c>
      <c r="KH372">
        <v>0.95700779999999996</v>
      </c>
      <c r="KI372">
        <v>29.731570000000001</v>
      </c>
      <c r="KJ372" s="1">
        <v>2.28203E-3</v>
      </c>
      <c r="KK372">
        <v>0.91150719999999996</v>
      </c>
      <c r="KL372">
        <v>0.95865610000000001</v>
      </c>
      <c r="KM372">
        <v>29.89377</v>
      </c>
      <c r="KN372" s="1">
        <v>1.8462610000000001E-3</v>
      </c>
      <c r="KO372">
        <v>0.73713709999999999</v>
      </c>
      <c r="KP372">
        <v>0.96019730000000003</v>
      </c>
      <c r="KQ372">
        <v>29.97092</v>
      </c>
      <c r="KR372" s="1">
        <v>1.503204E-3</v>
      </c>
      <c r="KS372">
        <v>0.59910059999999998</v>
      </c>
      <c r="KT372">
        <v>0.96158960000000004</v>
      </c>
      <c r="KU372">
        <v>29.74249</v>
      </c>
      <c r="KV372" s="1">
        <v>1.247256E-3</v>
      </c>
      <c r="KW372">
        <v>0.49578250000000001</v>
      </c>
      <c r="KX372">
        <v>0.96284959999999997</v>
      </c>
      <c r="KY372">
        <v>29.37407</v>
      </c>
      <c r="KZ372" s="1">
        <v>1.0625439999999999E-3</v>
      </c>
      <c r="LA372">
        <v>0.42104740000000002</v>
      </c>
      <c r="LB372">
        <v>0.96395330000000001</v>
      </c>
      <c r="LC372">
        <v>28.96876</v>
      </c>
      <c r="LD372" s="1">
        <v>9.2985330000000001E-4</v>
      </c>
      <c r="LE372">
        <v>0.36748690000000001</v>
      </c>
      <c r="LF372">
        <v>0.96500649999999999</v>
      </c>
      <c r="LG372">
        <v>28.78471</v>
      </c>
      <c r="LH372">
        <v>8.3230550000000004E-4</v>
      </c>
      <c r="LI372">
        <v>0.32821319999999998</v>
      </c>
      <c r="LJ372">
        <v>0.96609990000000001</v>
      </c>
      <c r="LK372">
        <v>29.035150000000002</v>
      </c>
      <c r="LL372" s="1">
        <v>7.5672100000000002E-4</v>
      </c>
      <c r="LM372">
        <v>0.29794110000000001</v>
      </c>
      <c r="LN372">
        <v>0.96730769999999999</v>
      </c>
      <c r="LO372">
        <v>29.369219999999999</v>
      </c>
      <c r="LP372" s="1">
        <v>6.9612370000000001E-4</v>
      </c>
      <c r="LQ372">
        <v>0.2737311</v>
      </c>
      <c r="LR372">
        <v>0.9689411</v>
      </c>
      <c r="LS372">
        <v>29.725349999999999</v>
      </c>
      <c r="LT372" s="1">
        <v>6.4624810000000002E-4</v>
      </c>
      <c r="LU372">
        <v>0.25376330000000002</v>
      </c>
      <c r="LV372">
        <v>0.97043539999999995</v>
      </c>
      <c r="LW372">
        <v>29.91376</v>
      </c>
      <c r="LX372" s="1">
        <v>6.0459469999999999E-4</v>
      </c>
      <c r="LY372">
        <v>0.23711689999999999</v>
      </c>
      <c r="LZ372">
        <v>0.97187140000000005</v>
      </c>
      <c r="MA372">
        <v>29.900230000000001</v>
      </c>
      <c r="MB372" s="1">
        <v>5.6885880000000005E-4</v>
      </c>
      <c r="MC372">
        <v>0.22319059999999999</v>
      </c>
      <c r="MD372">
        <v>0.97330419999999995</v>
      </c>
      <c r="ME372">
        <v>29.59206</v>
      </c>
      <c r="MF372" s="1">
        <v>5.3751720000000001E-4</v>
      </c>
      <c r="MG372">
        <v>0.21145220000000001</v>
      </c>
      <c r="MH372">
        <v>0.97465409999999997</v>
      </c>
      <c r="MI372">
        <v>29.26933</v>
      </c>
      <c r="MJ372" s="1">
        <v>5.108755E-4</v>
      </c>
      <c r="MK372">
        <v>0.20151289999999999</v>
      </c>
      <c r="ML372">
        <v>0.97612739999999998</v>
      </c>
      <c r="MM372">
        <v>29.051670000000001</v>
      </c>
      <c r="MN372" s="1">
        <v>4.8785590000000002E-4</v>
      </c>
      <c r="MO372">
        <v>0.1929148</v>
      </c>
      <c r="MP372">
        <v>0.97765639999999998</v>
      </c>
      <c r="MQ372">
        <v>29.371490000000001</v>
      </c>
      <c r="MR372" s="1">
        <v>4.6752879999999999E-4</v>
      </c>
      <c r="MS372">
        <v>0.18533369999999999</v>
      </c>
      <c r="MT372">
        <v>0.97914619999999997</v>
      </c>
      <c r="MU372">
        <v>29.43862</v>
      </c>
      <c r="MV372" s="1">
        <v>4.4894359999999998E-4</v>
      </c>
      <c r="MW372">
        <v>0.17840980000000001</v>
      </c>
      <c r="MX372">
        <v>0.98112679999999997</v>
      </c>
      <c r="MY372">
        <v>29.257850000000001</v>
      </c>
      <c r="MZ372" s="1">
        <v>4.3147919999999998E-4</v>
      </c>
      <c r="NA372">
        <v>0.17182020000000001</v>
      </c>
      <c r="NB372">
        <v>0.98303090000000004</v>
      </c>
      <c r="NC372">
        <v>28.803730000000002</v>
      </c>
      <c r="ND372" s="1">
        <v>4.143603E-4</v>
      </c>
      <c r="NE372">
        <v>0.16534660000000001</v>
      </c>
      <c r="NF372">
        <v>0.98511510000000002</v>
      </c>
      <c r="NG372">
        <v>28.457889999999999</v>
      </c>
      <c r="NH372" s="1">
        <v>3.9755189999999998E-4</v>
      </c>
      <c r="NI372">
        <v>0.1589178</v>
      </c>
      <c r="NJ372">
        <v>0.98717900000000003</v>
      </c>
      <c r="NK372">
        <v>28.11731</v>
      </c>
      <c r="NL372" s="1">
        <v>3.8070600000000002E-4</v>
      </c>
      <c r="NM372">
        <v>0.15246280000000001</v>
      </c>
      <c r="NN372">
        <v>0.98926930000000002</v>
      </c>
      <c r="NO372">
        <v>27.78886</v>
      </c>
      <c r="NP372" s="1">
        <v>3.6418079999999997E-4</v>
      </c>
      <c r="NQ372">
        <v>0.1460796</v>
      </c>
      <c r="NR372">
        <v>0.99130609999999997</v>
      </c>
      <c r="NS372">
        <v>27.611920000000001</v>
      </c>
      <c r="NT372" s="1">
        <v>3.4785159999999997E-4</v>
      </c>
      <c r="NU372">
        <v>0.13974710000000001</v>
      </c>
      <c r="NV372">
        <v>0.99333729999999998</v>
      </c>
      <c r="NW372">
        <v>28.133120000000002</v>
      </c>
      <c r="NX372" s="1">
        <v>3.3200910000000001E-4</v>
      </c>
      <c r="NY372">
        <v>0.1335635</v>
      </c>
      <c r="NZ372">
        <v>0.99542030000000004</v>
      </c>
      <c r="OA372">
        <v>28.830159999999999</v>
      </c>
      <c r="OB372" s="1">
        <v>3.1672980000000002E-4</v>
      </c>
      <c r="OC372">
        <v>0.12758040000000001</v>
      </c>
      <c r="OD372">
        <v>0.99743190000000004</v>
      </c>
      <c r="OE372">
        <v>29.358039999999999</v>
      </c>
      <c r="OF372" s="1">
        <v>3.019753E-4</v>
      </c>
      <c r="OG372">
        <v>0.12179039999999999</v>
      </c>
      <c r="OH372">
        <v>0.99943769999999998</v>
      </c>
      <c r="OI372">
        <v>29.715669999999999</v>
      </c>
      <c r="OJ372" s="1">
        <v>2.8796319999999998E-4</v>
      </c>
      <c r="OK372">
        <v>0.1162672</v>
      </c>
    </row>
    <row r="373" spans="1:401" x14ac:dyDescent="0.35">
      <c r="A373">
        <v>382</v>
      </c>
      <c r="B373" t="s">
        <v>4</v>
      </c>
      <c r="C373" t="s">
        <v>364</v>
      </c>
      <c r="D373" t="s">
        <v>380</v>
      </c>
      <c r="E373">
        <v>688.29629999999997</v>
      </c>
      <c r="F373">
        <v>0.60249350000000002</v>
      </c>
      <c r="G373">
        <v>25.226579999999998</v>
      </c>
      <c r="H373">
        <v>0</v>
      </c>
      <c r="I373">
        <v>0</v>
      </c>
      <c r="J373">
        <v>0.60057099999999997</v>
      </c>
      <c r="K373">
        <v>25.164750000000002</v>
      </c>
      <c r="L373">
        <v>0</v>
      </c>
      <c r="M373">
        <v>0</v>
      </c>
      <c r="N373">
        <v>0.59846969999999999</v>
      </c>
      <c r="O373">
        <v>25.254460000000002</v>
      </c>
      <c r="P373">
        <v>0</v>
      </c>
      <c r="Q373">
        <v>0</v>
      </c>
      <c r="R373">
        <v>0.59627569999999996</v>
      </c>
      <c r="S373">
        <v>25.274170000000002</v>
      </c>
      <c r="T373">
        <v>0</v>
      </c>
      <c r="U373">
        <v>0</v>
      </c>
      <c r="V373">
        <v>0.59393229999999997</v>
      </c>
      <c r="W373">
        <v>25.07001</v>
      </c>
      <c r="X373">
        <v>0</v>
      </c>
      <c r="Y373">
        <v>0</v>
      </c>
      <c r="Z373">
        <v>0.59158469999999996</v>
      </c>
      <c r="AA373">
        <v>24.9391</v>
      </c>
      <c r="AB373">
        <v>0</v>
      </c>
      <c r="AC373">
        <v>0</v>
      </c>
      <c r="AD373">
        <v>0.58917929999999996</v>
      </c>
      <c r="AE373">
        <v>24.789729999999999</v>
      </c>
      <c r="AF373">
        <v>0</v>
      </c>
      <c r="AG373">
        <v>0</v>
      </c>
      <c r="AH373">
        <v>0.58685189999999998</v>
      </c>
      <c r="AI373">
        <v>24.962230000000002</v>
      </c>
      <c r="AJ373">
        <v>0</v>
      </c>
      <c r="AK373">
        <v>0</v>
      </c>
      <c r="AL373">
        <v>0.58458080000000001</v>
      </c>
      <c r="AM373">
        <v>25.249400000000001</v>
      </c>
      <c r="AN373">
        <v>0</v>
      </c>
      <c r="AO373">
        <v>0</v>
      </c>
      <c r="AP373">
        <v>0.58253580000000005</v>
      </c>
      <c r="AQ373">
        <v>25.555620000000001</v>
      </c>
      <c r="AR373">
        <v>0</v>
      </c>
      <c r="AS373">
        <v>0</v>
      </c>
      <c r="AT373">
        <v>0.580596</v>
      </c>
      <c r="AU373">
        <v>25.883870000000002</v>
      </c>
      <c r="AV373">
        <v>0</v>
      </c>
      <c r="AW373">
        <v>0</v>
      </c>
      <c r="AX373">
        <v>0.57891950000000003</v>
      </c>
      <c r="AY373">
        <v>26.015029999999999</v>
      </c>
      <c r="AZ373">
        <v>0</v>
      </c>
      <c r="BA373">
        <v>0</v>
      </c>
      <c r="BB373">
        <v>0.57760750000000005</v>
      </c>
      <c r="BC373">
        <v>26.064859999999999</v>
      </c>
      <c r="BD373">
        <v>0</v>
      </c>
      <c r="BE373">
        <v>0</v>
      </c>
      <c r="BF373">
        <v>0.57626619999999995</v>
      </c>
      <c r="BG373">
        <v>26.082660000000001</v>
      </c>
      <c r="BH373">
        <v>0</v>
      </c>
      <c r="BI373">
        <v>0</v>
      </c>
      <c r="BJ373">
        <v>0.5747833</v>
      </c>
      <c r="BK373">
        <v>26.124929999999999</v>
      </c>
      <c r="BL373">
        <v>0</v>
      </c>
      <c r="BM373">
        <v>0</v>
      </c>
      <c r="BN373">
        <v>0.57326080000000001</v>
      </c>
      <c r="BO373">
        <v>26.505040000000001</v>
      </c>
      <c r="BP373">
        <v>0</v>
      </c>
      <c r="BQ373">
        <v>0</v>
      </c>
      <c r="BR373">
        <v>0.57185850000000005</v>
      </c>
      <c r="BS373">
        <v>26.838170000000002</v>
      </c>
      <c r="BT373">
        <v>0</v>
      </c>
      <c r="BU373">
        <v>0</v>
      </c>
      <c r="BV373">
        <v>0.5706639</v>
      </c>
      <c r="BW373">
        <v>27.138380000000002</v>
      </c>
      <c r="BX373">
        <v>0</v>
      </c>
      <c r="BY373">
        <v>2.8571110000000001E-38</v>
      </c>
      <c r="BZ373">
        <v>0.56971819999999995</v>
      </c>
      <c r="CA373">
        <v>27.408380000000001</v>
      </c>
      <c r="CB373">
        <v>5.1455599999999996E-29</v>
      </c>
      <c r="CC373">
        <v>1.5853209999999999E-26</v>
      </c>
      <c r="CD373">
        <v>0.5688822</v>
      </c>
      <c r="CE373">
        <v>27.44595</v>
      </c>
      <c r="CF373">
        <v>3.0491450000000003E-23</v>
      </c>
      <c r="CG373" s="1">
        <v>8.6755920000000001E-21</v>
      </c>
      <c r="CH373">
        <v>0.56807819999999998</v>
      </c>
      <c r="CI373">
        <v>27.272829999999999</v>
      </c>
      <c r="CJ373" s="1">
        <v>9.2265450000000009E-16</v>
      </c>
      <c r="CK373" s="1">
        <v>2.245899E-13</v>
      </c>
      <c r="CL373">
        <v>0.56731719999999997</v>
      </c>
      <c r="CM373">
        <v>27.14134</v>
      </c>
      <c r="CN373" s="1">
        <v>1.6186060000000001E-11</v>
      </c>
      <c r="CO373" s="1">
        <v>4.0758209999999996E-9</v>
      </c>
      <c r="CP373">
        <v>0.56652599999999997</v>
      </c>
      <c r="CQ373">
        <v>27.093109999999999</v>
      </c>
      <c r="CR373" s="1">
        <v>1.870646E-8</v>
      </c>
      <c r="CS373" s="1">
        <v>4.8491800000000004E-6</v>
      </c>
      <c r="CT373">
        <v>0.56566640000000001</v>
      </c>
      <c r="CU373">
        <v>27.25271</v>
      </c>
      <c r="CV373" s="1">
        <v>4.66111E-6</v>
      </c>
      <c r="CW373" s="1">
        <v>1.239408E-3</v>
      </c>
      <c r="CX373">
        <v>0.56484789999999996</v>
      </c>
      <c r="CY373">
        <v>27.08174</v>
      </c>
      <c r="CZ373" s="1">
        <v>3.7657270000000001E-4</v>
      </c>
      <c r="DA373" s="1">
        <v>0.1022221</v>
      </c>
      <c r="DB373">
        <v>0.56399889999999997</v>
      </c>
      <c r="DC373">
        <v>27.201920000000001</v>
      </c>
      <c r="DD373" s="1">
        <v>1.2406449999999999E-2</v>
      </c>
      <c r="DE373" s="1">
        <v>3.4360140000000001</v>
      </c>
      <c r="DF373">
        <v>0.56318120000000005</v>
      </c>
      <c r="DG373">
        <v>27.370069999999998</v>
      </c>
      <c r="DH373" s="1">
        <v>0.19450490000000001</v>
      </c>
      <c r="DI373" s="1">
        <v>54.827120000000001</v>
      </c>
      <c r="DJ373">
        <v>0.56229490000000004</v>
      </c>
      <c r="DK373">
        <v>27.331959999999999</v>
      </c>
      <c r="DL373" s="1">
        <v>1.6199870000000001</v>
      </c>
      <c r="DM373" s="1">
        <v>464.1044</v>
      </c>
      <c r="DN373">
        <v>0.56113089999999999</v>
      </c>
      <c r="DO373">
        <v>27.174620000000001</v>
      </c>
      <c r="DP373" s="1">
        <v>7.8157040000000002</v>
      </c>
      <c r="DQ373">
        <v>2271.5140000000001</v>
      </c>
      <c r="DR373">
        <v>0.55988990000000005</v>
      </c>
      <c r="DS373">
        <v>27.075189999999999</v>
      </c>
      <c r="DT373" s="1">
        <v>23.473140000000001</v>
      </c>
      <c r="DU373">
        <v>6914.9319999999998</v>
      </c>
      <c r="DV373">
        <v>0.55843770000000004</v>
      </c>
      <c r="DW373">
        <v>27.050850000000001</v>
      </c>
      <c r="DX373" s="1">
        <v>46.576259999999998</v>
      </c>
      <c r="DY373">
        <v>13895.6</v>
      </c>
      <c r="DZ373">
        <v>0.55688919999999997</v>
      </c>
      <c r="EA373">
        <v>27.503499999999999</v>
      </c>
      <c r="EB373">
        <v>64.373589999999993</v>
      </c>
      <c r="EC373">
        <v>19423.29</v>
      </c>
      <c r="ED373">
        <v>0.55502490000000004</v>
      </c>
      <c r="EE373">
        <v>28.077279999999998</v>
      </c>
      <c r="EF373">
        <v>64.701509999999999</v>
      </c>
      <c r="EG373">
        <v>19732.810000000001</v>
      </c>
      <c r="EH373">
        <v>0.55266599999999999</v>
      </c>
      <c r="EI373">
        <v>28.627320000000001</v>
      </c>
      <c r="EJ373">
        <v>49.054040000000001</v>
      </c>
      <c r="EK373">
        <v>15115.2</v>
      </c>
      <c r="EL373">
        <v>0.54987509999999995</v>
      </c>
      <c r="EM373">
        <v>29.109860000000001</v>
      </c>
      <c r="EN373">
        <v>29.133690000000001</v>
      </c>
      <c r="EO373">
        <v>9066.3770000000004</v>
      </c>
      <c r="EP373">
        <v>0.5468094</v>
      </c>
      <c r="EQ373">
        <v>29.24099</v>
      </c>
      <c r="ER373">
        <v>14.00567</v>
      </c>
      <c r="ES373">
        <v>4399.5290000000005</v>
      </c>
      <c r="ET373">
        <v>0.54367900000000002</v>
      </c>
      <c r="EU373">
        <v>29.00225</v>
      </c>
      <c r="EV373">
        <v>5.6046069999999997</v>
      </c>
      <c r="EW373">
        <v>1774.989</v>
      </c>
      <c r="EX373">
        <v>0.54052880000000003</v>
      </c>
      <c r="EY373">
        <v>28.732700000000001</v>
      </c>
      <c r="EZ373">
        <v>1.930348</v>
      </c>
      <c r="FA373">
        <v>615.39869999999996</v>
      </c>
      <c r="FB373">
        <v>0.53751130000000003</v>
      </c>
      <c r="FC373">
        <v>28.43544</v>
      </c>
      <c r="FD373">
        <v>0.60816289999999995</v>
      </c>
      <c r="FE373">
        <v>194.39</v>
      </c>
      <c r="FF373">
        <v>0.53487720000000005</v>
      </c>
      <c r="FG373">
        <v>28.353580000000001</v>
      </c>
      <c r="FH373">
        <v>0.20346539999999999</v>
      </c>
      <c r="FI373">
        <v>64.60369</v>
      </c>
      <c r="FJ373">
        <v>0.53198670000000003</v>
      </c>
      <c r="FK373">
        <v>28.237670000000001</v>
      </c>
      <c r="FL373">
        <v>9.5209890000000005E-2</v>
      </c>
      <c r="FM373">
        <v>29.705909999999999</v>
      </c>
      <c r="FN373">
        <v>0.52882689999999999</v>
      </c>
      <c r="FO373">
        <v>28.092310000000001</v>
      </c>
      <c r="FP373">
        <v>6.8854230000000002E-2</v>
      </c>
      <c r="FQ373">
        <v>21.191379999999999</v>
      </c>
      <c r="FR373">
        <v>0.52612579999999998</v>
      </c>
      <c r="FS373">
        <v>27.844080000000002</v>
      </c>
      <c r="FT373">
        <v>6.1943970000000001E-2</v>
      </c>
      <c r="FU373">
        <v>18.972639999999998</v>
      </c>
      <c r="FV373">
        <v>0.52339579999999997</v>
      </c>
      <c r="FW373">
        <v>27.572690000000001</v>
      </c>
      <c r="FX373">
        <v>5.8284959999999997E-2</v>
      </c>
      <c r="FY373">
        <v>17.83154</v>
      </c>
      <c r="FZ373">
        <v>0.52064410000000005</v>
      </c>
      <c r="GA373">
        <v>27.233920000000001</v>
      </c>
      <c r="GB373">
        <v>5.456888E-2</v>
      </c>
      <c r="GC373">
        <v>16.687899999999999</v>
      </c>
      <c r="GD373">
        <v>0.51779889999999995</v>
      </c>
      <c r="GE373">
        <v>26.875119999999999</v>
      </c>
      <c r="GF373">
        <v>5.0449609999999999E-2</v>
      </c>
      <c r="GG373">
        <v>15.42287</v>
      </c>
      <c r="GH373">
        <v>0.51542149999999998</v>
      </c>
      <c r="GI373">
        <v>26.611450000000001</v>
      </c>
      <c r="GJ373">
        <v>4.625431E-2</v>
      </c>
      <c r="GK373">
        <v>14.117509999999999</v>
      </c>
      <c r="GL373">
        <v>0.51230900000000001</v>
      </c>
      <c r="GM373">
        <v>26.762460000000001</v>
      </c>
      <c r="GN373">
        <v>4.1977010000000002E-2</v>
      </c>
      <c r="GO373">
        <v>12.809150000000001</v>
      </c>
      <c r="GP373">
        <v>0.50892420000000005</v>
      </c>
      <c r="GQ373">
        <v>27.180730000000001</v>
      </c>
      <c r="GR373" s="1">
        <v>3.8025200000000002E-2</v>
      </c>
      <c r="GS373">
        <v>11.59985</v>
      </c>
      <c r="GT373">
        <v>0.50568630000000003</v>
      </c>
      <c r="GU373">
        <v>27.898679999999999</v>
      </c>
      <c r="GV373" s="1">
        <v>3.4446850000000001E-2</v>
      </c>
      <c r="GW373">
        <v>10.50442</v>
      </c>
      <c r="GX373">
        <v>0.5017819</v>
      </c>
      <c r="GY373">
        <v>28.51812</v>
      </c>
      <c r="GZ373">
        <v>3.1016910000000002E-2</v>
      </c>
      <c r="HA373">
        <v>9.4818929999999995</v>
      </c>
      <c r="HB373">
        <v>0.49838840000000001</v>
      </c>
      <c r="HC373">
        <v>28.894490000000001</v>
      </c>
      <c r="HD373" s="1">
        <v>2.799258E-2</v>
      </c>
      <c r="HE373">
        <v>8.5737330000000007</v>
      </c>
      <c r="HF373">
        <v>0.49525140000000001</v>
      </c>
      <c r="HG373">
        <v>28.807310000000001</v>
      </c>
      <c r="HH373" s="1">
        <v>2.528439E-2</v>
      </c>
      <c r="HI373">
        <v>7.7575409999999998</v>
      </c>
      <c r="HJ373">
        <v>0.49304219999999999</v>
      </c>
      <c r="HK373">
        <v>28.546949999999999</v>
      </c>
      <c r="HL373" s="1">
        <v>2.2874180000000001E-2</v>
      </c>
      <c r="HM373">
        <v>7.0178799999999999</v>
      </c>
      <c r="HN373">
        <v>0.49069000000000002</v>
      </c>
      <c r="HO373">
        <v>28.243410000000001</v>
      </c>
      <c r="HP373" s="1">
        <v>2.068147E-2</v>
      </c>
      <c r="HQ373">
        <v>6.3502109999999998</v>
      </c>
      <c r="HR373">
        <v>0.48822460000000001</v>
      </c>
      <c r="HS373">
        <v>28.155000000000001</v>
      </c>
      <c r="HT373" s="1">
        <v>1.870339E-2</v>
      </c>
      <c r="HU373">
        <v>5.7505280000000001</v>
      </c>
      <c r="HV373">
        <v>0.48593979999999998</v>
      </c>
      <c r="HW373">
        <v>28.20307</v>
      </c>
      <c r="HX373" s="1">
        <v>1.692629E-2</v>
      </c>
      <c r="HY373">
        <v>5.2109030000000001</v>
      </c>
      <c r="HZ373">
        <v>0.48409229999999998</v>
      </c>
      <c r="IA373">
        <v>28.161930000000002</v>
      </c>
      <c r="IB373">
        <v>1.533991E-2</v>
      </c>
      <c r="IC373">
        <v>4.7257429999999996</v>
      </c>
      <c r="ID373">
        <v>0.48251810000000001</v>
      </c>
      <c r="IE373">
        <v>28.168040000000001</v>
      </c>
      <c r="IF373" s="1">
        <v>1.3904690000000001E-2</v>
      </c>
      <c r="IG373">
        <v>4.2849539999999999</v>
      </c>
      <c r="IH373">
        <v>0.48154170000000002</v>
      </c>
      <c r="II373">
        <v>28.027270000000001</v>
      </c>
      <c r="IJ373" s="1">
        <v>1.2606559999999999E-2</v>
      </c>
      <c r="IK373">
        <v>3.884938</v>
      </c>
      <c r="IL373">
        <v>0.4808114</v>
      </c>
      <c r="IM373">
        <v>27.763839999999998</v>
      </c>
      <c r="IN373" s="1">
        <v>1.1423330000000001E-2</v>
      </c>
      <c r="IO373">
        <v>3.518767</v>
      </c>
      <c r="IP373">
        <v>0.48043170000000002</v>
      </c>
      <c r="IQ373">
        <v>27.500160000000001</v>
      </c>
      <c r="IR373" s="1">
        <v>1.0349000000000001E-2</v>
      </c>
      <c r="IS373">
        <v>3.1845859999999999</v>
      </c>
      <c r="IT373">
        <v>0.48009800000000002</v>
      </c>
      <c r="IU373">
        <v>27.453669999999999</v>
      </c>
      <c r="IV373" s="1">
        <v>9.3612550000000006E-3</v>
      </c>
      <c r="IW373">
        <v>2.8779279999999998</v>
      </c>
      <c r="IX373">
        <v>0.4798135</v>
      </c>
      <c r="IY373">
        <v>28.092359999999999</v>
      </c>
      <c r="IZ373" s="1">
        <v>8.4515470000000002E-3</v>
      </c>
      <c r="JA373">
        <v>2.5962000000000001</v>
      </c>
      <c r="JB373">
        <v>0.47975129999999999</v>
      </c>
      <c r="JC373">
        <v>28.858920000000001</v>
      </c>
      <c r="JD373" s="1">
        <v>7.6135630000000003E-3</v>
      </c>
      <c r="JE373">
        <v>2.3358729999999999</v>
      </c>
      <c r="JF373">
        <v>0.47983510000000001</v>
      </c>
      <c r="JG373">
        <v>29.577960000000001</v>
      </c>
      <c r="JH373" s="1">
        <v>6.8328720000000003E-3</v>
      </c>
      <c r="JI373">
        <v>2.0935709999999998</v>
      </c>
      <c r="JJ373">
        <v>0.47996509999999998</v>
      </c>
      <c r="JK373">
        <v>29.832280000000001</v>
      </c>
      <c r="JL373" s="1">
        <v>6.0993740000000003E-3</v>
      </c>
      <c r="JM373">
        <v>1.8665020000000001</v>
      </c>
      <c r="JN373">
        <v>0.48017520000000002</v>
      </c>
      <c r="JO373">
        <v>29.84413</v>
      </c>
      <c r="JP373" s="1">
        <v>5.4066119999999999E-3</v>
      </c>
      <c r="JQ373">
        <v>1.6523570000000001</v>
      </c>
      <c r="JR373">
        <v>0.4803288</v>
      </c>
      <c r="JS373">
        <v>29.586939999999998</v>
      </c>
      <c r="JT373" s="1">
        <v>4.7407650000000001E-3</v>
      </c>
      <c r="JU373">
        <v>1.447457</v>
      </c>
      <c r="JV373">
        <v>0.480408</v>
      </c>
      <c r="JW373">
        <v>29.364709999999999</v>
      </c>
      <c r="JX373" s="1">
        <v>4.0952810000000001E-3</v>
      </c>
      <c r="JY373">
        <v>1.2496050000000001</v>
      </c>
      <c r="JZ373">
        <v>0.48082340000000001</v>
      </c>
      <c r="KA373">
        <v>29.224609999999998</v>
      </c>
      <c r="KB373" s="1">
        <v>3.474661E-3</v>
      </c>
      <c r="KC373">
        <v>1.059088</v>
      </c>
      <c r="KD373">
        <v>0.48089690000000002</v>
      </c>
      <c r="KE373">
        <v>29.536480000000001</v>
      </c>
      <c r="KF373" s="1">
        <v>2.8856989999999998E-3</v>
      </c>
      <c r="KG373">
        <v>0.87933689999999998</v>
      </c>
      <c r="KH373">
        <v>0.48087669999999999</v>
      </c>
      <c r="KI373">
        <v>29.760059999999999</v>
      </c>
      <c r="KJ373" s="1">
        <v>2.3559169999999999E-3</v>
      </c>
      <c r="KK373">
        <v>0.7175859</v>
      </c>
      <c r="KL373">
        <v>0.48082209999999997</v>
      </c>
      <c r="KM373">
        <v>29.929950000000002</v>
      </c>
      <c r="KN373" s="1">
        <v>1.906802E-3</v>
      </c>
      <c r="KO373">
        <v>0.58047150000000003</v>
      </c>
      <c r="KP373">
        <v>0.48075190000000001</v>
      </c>
      <c r="KQ373">
        <v>30.002520000000001</v>
      </c>
      <c r="KR373" s="1">
        <v>1.5497449999999999E-3</v>
      </c>
      <c r="KS373">
        <v>0.47127219999999997</v>
      </c>
      <c r="KT373">
        <v>0.48064249999999997</v>
      </c>
      <c r="KU373">
        <v>29.751580000000001</v>
      </c>
      <c r="KV373" s="1">
        <v>1.281393E-3</v>
      </c>
      <c r="KW373">
        <v>0.3891657</v>
      </c>
      <c r="KX373">
        <v>0.48052220000000001</v>
      </c>
      <c r="KY373">
        <v>29.377590000000001</v>
      </c>
      <c r="KZ373" s="1">
        <v>1.086954E-3</v>
      </c>
      <c r="LA373">
        <v>0.3296424</v>
      </c>
      <c r="LB373">
        <v>0.48030859999999997</v>
      </c>
      <c r="LC373">
        <v>28.971080000000001</v>
      </c>
      <c r="LD373">
        <v>9.4745829999999997E-4</v>
      </c>
      <c r="LE373">
        <v>0.28700720000000002</v>
      </c>
      <c r="LF373">
        <v>0.48010370000000002</v>
      </c>
      <c r="LG373">
        <v>28.786190000000001</v>
      </c>
      <c r="LH373" s="1">
        <v>8.4544519999999997E-4</v>
      </c>
      <c r="LI373">
        <v>0.2558436</v>
      </c>
      <c r="LJ373">
        <v>0.47989730000000003</v>
      </c>
      <c r="LK373">
        <v>29.05688</v>
      </c>
      <c r="LL373" s="1">
        <v>7.6705100000000004E-4</v>
      </c>
      <c r="LM373">
        <v>0.2319339</v>
      </c>
      <c r="LN373">
        <v>0.4797343</v>
      </c>
      <c r="LO373">
        <v>29.394860000000001</v>
      </c>
      <c r="LP373" s="1">
        <v>7.0454540000000003E-4</v>
      </c>
      <c r="LQ373">
        <v>0.21289449999999999</v>
      </c>
      <c r="LR373">
        <v>0.47965849999999999</v>
      </c>
      <c r="LS373">
        <v>29.757850000000001</v>
      </c>
      <c r="LT373" s="1">
        <v>6.5326429999999997E-4</v>
      </c>
      <c r="LU373">
        <v>0.1972758</v>
      </c>
      <c r="LV373">
        <v>0.47949120000000001</v>
      </c>
      <c r="LW373">
        <v>29.935759999999998</v>
      </c>
      <c r="LX373" s="1">
        <v>6.1042940000000003E-4</v>
      </c>
      <c r="LY373">
        <v>0.18425359999999999</v>
      </c>
      <c r="LZ373">
        <v>0.4792457</v>
      </c>
      <c r="MA373">
        <v>29.90663</v>
      </c>
      <c r="MB373" s="1">
        <v>5.7374749999999995E-4</v>
      </c>
      <c r="MC373">
        <v>0.17337640000000001</v>
      </c>
      <c r="MD373">
        <v>0.47897780000000001</v>
      </c>
      <c r="ME373">
        <v>29.58746</v>
      </c>
      <c r="MF373" s="1">
        <v>5.4161089999999997E-4</v>
      </c>
      <c r="MG373">
        <v>0.164218</v>
      </c>
      <c r="MH373">
        <v>0.4786475</v>
      </c>
      <c r="MI373">
        <v>29.264559999999999</v>
      </c>
      <c r="MJ373" s="1">
        <v>5.1434259999999998E-4</v>
      </c>
      <c r="MK373">
        <v>0.1564699</v>
      </c>
      <c r="ML373">
        <v>0.47838849999999999</v>
      </c>
      <c r="MM373">
        <v>29.050439999999998</v>
      </c>
      <c r="MN373" s="1">
        <v>4.9088189999999996E-4</v>
      </c>
      <c r="MO373">
        <v>0.1497955</v>
      </c>
      <c r="MP373">
        <v>0.4781185</v>
      </c>
      <c r="MQ373">
        <v>29.390270000000001</v>
      </c>
      <c r="MR373" s="1">
        <v>4.7022170000000002E-4</v>
      </c>
      <c r="MS373">
        <v>0.14391989999999999</v>
      </c>
      <c r="MT373">
        <v>0.47787030000000003</v>
      </c>
      <c r="MU373">
        <v>29.458320000000001</v>
      </c>
      <c r="MV373" s="1">
        <v>4.5141860000000002E-4</v>
      </c>
      <c r="MW373">
        <v>0.138567</v>
      </c>
      <c r="MX373">
        <v>0.47780460000000002</v>
      </c>
      <c r="MY373">
        <v>29.298690000000001</v>
      </c>
      <c r="MZ373" s="1">
        <v>4.338853E-4</v>
      </c>
      <c r="NA373">
        <v>0.133496</v>
      </c>
      <c r="NB373">
        <v>0.47770089999999998</v>
      </c>
      <c r="NC373">
        <v>28.8428</v>
      </c>
      <c r="ND373" s="1">
        <v>4.1674429999999997E-4</v>
      </c>
      <c r="NE373">
        <v>0.12851850000000001</v>
      </c>
      <c r="NF373">
        <v>0.4777382</v>
      </c>
      <c r="NG373">
        <v>28.48028</v>
      </c>
      <c r="NH373" s="1">
        <v>3.9991290000000002E-4</v>
      </c>
      <c r="NI373">
        <v>0.12357120000000001</v>
      </c>
      <c r="NJ373">
        <v>0.47773339999999997</v>
      </c>
      <c r="NK373">
        <v>28.1312</v>
      </c>
      <c r="NL373" s="1">
        <v>3.8308919999999999E-4</v>
      </c>
      <c r="NM373">
        <v>0.1186126</v>
      </c>
      <c r="NN373">
        <v>0.47773379999999999</v>
      </c>
      <c r="NO373">
        <v>27.798539999999999</v>
      </c>
      <c r="NP373" s="1">
        <v>3.6652880000000003E-4</v>
      </c>
      <c r="NQ373">
        <v>0.11369319999999999</v>
      </c>
      <c r="NR373">
        <v>0.47773159999999998</v>
      </c>
      <c r="NS373">
        <v>27.613219999999998</v>
      </c>
      <c r="NT373" s="1">
        <v>3.5017019999999998E-4</v>
      </c>
      <c r="NU373">
        <v>0.10880919999999999</v>
      </c>
      <c r="NV373">
        <v>0.47773409999999999</v>
      </c>
      <c r="NW373">
        <v>28.149339999999999</v>
      </c>
      <c r="NX373" s="1">
        <v>3.3425049999999997E-4</v>
      </c>
      <c r="NY373">
        <v>0.1040311</v>
      </c>
      <c r="NZ373">
        <v>0.47774420000000001</v>
      </c>
      <c r="OA373">
        <v>28.839729999999999</v>
      </c>
      <c r="OB373" s="1">
        <v>3.189116E-4</v>
      </c>
      <c r="OC373">
        <v>9.9407510000000004E-2</v>
      </c>
      <c r="OD373">
        <v>0.47774450000000002</v>
      </c>
      <c r="OE373">
        <v>29.36824</v>
      </c>
      <c r="OF373" s="1">
        <v>3.040586E-4</v>
      </c>
      <c r="OG373">
        <v>9.4923370000000007E-2</v>
      </c>
      <c r="OH373">
        <v>0.47776160000000001</v>
      </c>
      <c r="OI373">
        <v>29.725359999999998</v>
      </c>
      <c r="OJ373" s="1">
        <v>2.8994809999999998E-4</v>
      </c>
      <c r="OK373">
        <v>9.0642940000000005E-2</v>
      </c>
    </row>
    <row r="374" spans="1:401" x14ac:dyDescent="0.35">
      <c r="A374">
        <v>383</v>
      </c>
      <c r="B374" t="s">
        <v>4</v>
      </c>
      <c r="C374" t="s">
        <v>364</v>
      </c>
      <c r="D374" t="s">
        <v>381</v>
      </c>
      <c r="E374">
        <v>532.80870000000004</v>
      </c>
      <c r="F374">
        <v>0.88778290000000004</v>
      </c>
      <c r="G374">
        <v>25.244620000000001</v>
      </c>
      <c r="H374">
        <v>0</v>
      </c>
      <c r="I374">
        <v>0</v>
      </c>
      <c r="J374">
        <v>0.88612089999999999</v>
      </c>
      <c r="K374">
        <v>25.183430000000001</v>
      </c>
      <c r="L374">
        <v>0</v>
      </c>
      <c r="M374">
        <v>0</v>
      </c>
      <c r="N374">
        <v>0.88421300000000003</v>
      </c>
      <c r="O374">
        <v>25.258929999999999</v>
      </c>
      <c r="P374">
        <v>0</v>
      </c>
      <c r="Q374">
        <v>0</v>
      </c>
      <c r="R374">
        <v>0.88223980000000002</v>
      </c>
      <c r="S374">
        <v>25.25947</v>
      </c>
      <c r="T374">
        <v>0</v>
      </c>
      <c r="U374">
        <v>0</v>
      </c>
      <c r="V374">
        <v>0.88014409999999998</v>
      </c>
      <c r="W374">
        <v>25.05132</v>
      </c>
      <c r="X374">
        <v>0</v>
      </c>
      <c r="Y374">
        <v>0</v>
      </c>
      <c r="Z374">
        <v>0.8781099</v>
      </c>
      <c r="AA374">
        <v>24.921099999999999</v>
      </c>
      <c r="AB374">
        <v>0</v>
      </c>
      <c r="AC374">
        <v>0</v>
      </c>
      <c r="AD374">
        <v>0.87602219999999997</v>
      </c>
      <c r="AE374">
        <v>24.78519</v>
      </c>
      <c r="AF374">
        <v>0</v>
      </c>
      <c r="AG374">
        <v>0</v>
      </c>
      <c r="AH374">
        <v>0.87405790000000005</v>
      </c>
      <c r="AI374">
        <v>24.9772</v>
      </c>
      <c r="AJ374">
        <v>0</v>
      </c>
      <c r="AK374">
        <v>0</v>
      </c>
      <c r="AL374">
        <v>0.87217270000000002</v>
      </c>
      <c r="AM374">
        <v>25.26568</v>
      </c>
      <c r="AN374">
        <v>0</v>
      </c>
      <c r="AO374">
        <v>0</v>
      </c>
      <c r="AP374">
        <v>0.870564</v>
      </c>
      <c r="AQ374">
        <v>25.572859999999999</v>
      </c>
      <c r="AR374">
        <v>0</v>
      </c>
      <c r="AS374">
        <v>0</v>
      </c>
      <c r="AT374">
        <v>0.86911210000000005</v>
      </c>
      <c r="AU374">
        <v>25.883600000000001</v>
      </c>
      <c r="AV374">
        <v>0</v>
      </c>
      <c r="AW374">
        <v>0</v>
      </c>
      <c r="AX374">
        <v>0.86795929999999999</v>
      </c>
      <c r="AY374">
        <v>25.994959999999999</v>
      </c>
      <c r="AZ374">
        <v>0</v>
      </c>
      <c r="BA374">
        <v>0</v>
      </c>
      <c r="BB374">
        <v>0.86727600000000005</v>
      </c>
      <c r="BC374">
        <v>26.046620000000001</v>
      </c>
      <c r="BD374">
        <v>0</v>
      </c>
      <c r="BE374">
        <v>0</v>
      </c>
      <c r="BF374">
        <v>0.86664770000000002</v>
      </c>
      <c r="BG374">
        <v>26.063120000000001</v>
      </c>
      <c r="BH374">
        <v>0</v>
      </c>
      <c r="BI374">
        <v>0</v>
      </c>
      <c r="BJ374">
        <v>0.8658479</v>
      </c>
      <c r="BK374">
        <v>26.12689</v>
      </c>
      <c r="BL374">
        <v>0</v>
      </c>
      <c r="BM374">
        <v>0</v>
      </c>
      <c r="BN374">
        <v>0.86511550000000004</v>
      </c>
      <c r="BO374">
        <v>26.521370000000001</v>
      </c>
      <c r="BP374">
        <v>0</v>
      </c>
      <c r="BQ374">
        <v>0</v>
      </c>
      <c r="BR374">
        <v>0.86459739999999996</v>
      </c>
      <c r="BS374">
        <v>26.853960000000001</v>
      </c>
      <c r="BT374">
        <v>0</v>
      </c>
      <c r="BU374">
        <v>0</v>
      </c>
      <c r="BV374">
        <v>0.86443139999999996</v>
      </c>
      <c r="BW374">
        <v>27.14818</v>
      </c>
      <c r="BX374">
        <v>0</v>
      </c>
      <c r="BY374">
        <v>0</v>
      </c>
      <c r="BZ374">
        <v>0.86457539999999999</v>
      </c>
      <c r="CA374">
        <v>27.40203</v>
      </c>
      <c r="CB374">
        <v>1.48526E-29</v>
      </c>
      <c r="CC374">
        <v>2.829385E-27</v>
      </c>
      <c r="CD374">
        <v>0.86487139999999996</v>
      </c>
      <c r="CE374">
        <v>27.422820000000002</v>
      </c>
      <c r="CF374">
        <v>2.1000319999999999E-23</v>
      </c>
      <c r="CG374">
        <v>4.007283E-21</v>
      </c>
      <c r="CH374">
        <v>0.86519369999999995</v>
      </c>
      <c r="CI374">
        <v>27.247599999999998</v>
      </c>
      <c r="CJ374" s="1">
        <v>4.5324110000000004E-16</v>
      </c>
      <c r="CK374" s="1">
        <v>7.6482620000000001E-14</v>
      </c>
      <c r="CL374">
        <v>0.86559269999999999</v>
      </c>
      <c r="CM374">
        <v>27.12378</v>
      </c>
      <c r="CN374" s="1">
        <v>9.6913639999999999E-12</v>
      </c>
      <c r="CO374" s="1">
        <v>1.746141E-9</v>
      </c>
      <c r="CP374">
        <v>0.86590520000000004</v>
      </c>
      <c r="CQ374">
        <v>27.097100000000001</v>
      </c>
      <c r="CR374" s="1">
        <v>1.23642E-8</v>
      </c>
      <c r="CS374" s="1">
        <v>2.312812E-6</v>
      </c>
      <c r="CT374">
        <v>0.86605739999999998</v>
      </c>
      <c r="CU374">
        <v>27.268529999999998</v>
      </c>
      <c r="CV374" s="1">
        <v>3.3143350000000001E-6</v>
      </c>
      <c r="CW374" s="1">
        <v>6.3838779999999997E-4</v>
      </c>
      <c r="CX374">
        <v>0.8662803</v>
      </c>
      <c r="CY374">
        <v>27.096080000000001</v>
      </c>
      <c r="CZ374" s="1">
        <v>2.8427839999999998E-4</v>
      </c>
      <c r="DA374" s="1">
        <v>5.6003749999999998E-2</v>
      </c>
      <c r="DB374">
        <v>0.86652399999999996</v>
      </c>
      <c r="DC374">
        <v>27.228079999999999</v>
      </c>
      <c r="DD374" s="1">
        <v>9.8612230000000006E-3</v>
      </c>
      <c r="DE374" s="1">
        <v>1.98369</v>
      </c>
      <c r="DF374">
        <v>0.86679189999999995</v>
      </c>
      <c r="DG374">
        <v>27.37471</v>
      </c>
      <c r="DH374" s="1">
        <v>0.16180559999999999</v>
      </c>
      <c r="DI374" s="1">
        <v>33.135089999999998</v>
      </c>
      <c r="DJ374">
        <v>0.86693920000000002</v>
      </c>
      <c r="DK374">
        <v>27.32319</v>
      </c>
      <c r="DL374" s="1">
        <v>1.4038919999999999</v>
      </c>
      <c r="DM374" s="1">
        <v>292.1345</v>
      </c>
      <c r="DN374">
        <v>0.86672870000000002</v>
      </c>
      <c r="DO374">
        <v>27.159179999999999</v>
      </c>
      <c r="DP374" s="1">
        <v>7.0277609999999999</v>
      </c>
      <c r="DQ374" s="1">
        <v>1482.752</v>
      </c>
      <c r="DR374">
        <v>0.86648939999999997</v>
      </c>
      <c r="DS374">
        <v>27.062180000000001</v>
      </c>
      <c r="DT374" s="1">
        <v>21.823319999999999</v>
      </c>
      <c r="DU374">
        <v>4663.7719999999999</v>
      </c>
      <c r="DV374">
        <v>0.86599490000000001</v>
      </c>
      <c r="DW374">
        <v>27.056850000000001</v>
      </c>
      <c r="DX374" s="1">
        <v>44.634300000000003</v>
      </c>
      <c r="DY374">
        <v>9653.5529999999999</v>
      </c>
      <c r="DZ374">
        <v>0.8654385</v>
      </c>
      <c r="EA374">
        <v>27.51829</v>
      </c>
      <c r="EB374">
        <v>63.393560000000001</v>
      </c>
      <c r="EC374">
        <v>13854.9</v>
      </c>
      <c r="ED374">
        <v>0.86455210000000005</v>
      </c>
      <c r="EE374">
        <v>28.086089999999999</v>
      </c>
      <c r="EF374">
        <v>65.334379999999996</v>
      </c>
      <c r="EG374">
        <v>14417.69</v>
      </c>
      <c r="EH374">
        <v>0.86316749999999998</v>
      </c>
      <c r="EI374">
        <v>28.63306</v>
      </c>
      <c r="EJ374">
        <v>50.66948</v>
      </c>
      <c r="EK374">
        <v>11282.86</v>
      </c>
      <c r="EL374">
        <v>0.86137079999999999</v>
      </c>
      <c r="EM374">
        <v>29.09543</v>
      </c>
      <c r="EN374">
        <v>30.705819999999999</v>
      </c>
      <c r="EO374">
        <v>6895.2960000000003</v>
      </c>
      <c r="EP374">
        <v>0.85944120000000002</v>
      </c>
      <c r="EQ374">
        <v>29.199590000000001</v>
      </c>
      <c r="ER374">
        <v>15.03016</v>
      </c>
      <c r="ES374">
        <v>3400.98</v>
      </c>
      <c r="ET374">
        <v>0.85777049999999999</v>
      </c>
      <c r="EU374">
        <v>28.961169999999999</v>
      </c>
      <c r="EV374">
        <v>6.1114509999999997</v>
      </c>
      <c r="EW374">
        <v>1391.4670000000001</v>
      </c>
      <c r="EX374">
        <v>0.8563191</v>
      </c>
      <c r="EY374">
        <v>28.699919999999999</v>
      </c>
      <c r="EZ374">
        <v>2.131818</v>
      </c>
      <c r="FA374">
        <v>487.5453</v>
      </c>
      <c r="FB374">
        <v>0.85537209999999997</v>
      </c>
      <c r="FC374">
        <v>28.41583</v>
      </c>
      <c r="FD374">
        <v>0.67506239999999995</v>
      </c>
      <c r="FE374">
        <v>154.46360000000001</v>
      </c>
      <c r="FF374">
        <v>0.85562139999999998</v>
      </c>
      <c r="FG374">
        <v>28.350280000000001</v>
      </c>
      <c r="FH374">
        <v>0.2225606</v>
      </c>
      <c r="FI374">
        <v>50.47081</v>
      </c>
      <c r="FJ374">
        <v>0.85589879999999996</v>
      </c>
      <c r="FK374">
        <v>28.215389999999999</v>
      </c>
      <c r="FL374">
        <v>0.1000545</v>
      </c>
      <c r="FM374">
        <v>22.22045</v>
      </c>
      <c r="FN374">
        <v>0.8562379</v>
      </c>
      <c r="FO374">
        <v>28.067779999999999</v>
      </c>
      <c r="FP374">
        <v>6.9996649999999994E-2</v>
      </c>
      <c r="FQ374">
        <v>15.25442</v>
      </c>
      <c r="FR374">
        <v>0.85715529999999995</v>
      </c>
      <c r="FS374">
        <v>27.798660000000002</v>
      </c>
      <c r="FT374">
        <v>6.2322589999999997E-2</v>
      </c>
      <c r="FU374">
        <v>13.45181</v>
      </c>
      <c r="FV374">
        <v>0.85850570000000004</v>
      </c>
      <c r="FW374">
        <v>27.511759999999999</v>
      </c>
      <c r="FX374">
        <v>5.8581809999999998E-2</v>
      </c>
      <c r="FY374">
        <v>12.577030000000001</v>
      </c>
      <c r="FZ374">
        <v>0.86019060000000003</v>
      </c>
      <c r="GA374">
        <v>27.175460000000001</v>
      </c>
      <c r="GB374">
        <v>5.4900520000000001E-2</v>
      </c>
      <c r="GC374">
        <v>11.73963</v>
      </c>
      <c r="GD374">
        <v>0.86198160000000001</v>
      </c>
      <c r="GE374">
        <v>26.819410000000001</v>
      </c>
      <c r="GF374">
        <v>5.0806560000000001E-2</v>
      </c>
      <c r="GG374">
        <v>10.82033</v>
      </c>
      <c r="GH374">
        <v>0.86471620000000005</v>
      </c>
      <c r="GI374">
        <v>26.572330000000001</v>
      </c>
      <c r="GJ374">
        <v>4.6610739999999998E-2</v>
      </c>
      <c r="GK374">
        <v>9.8732810000000004</v>
      </c>
      <c r="GL374">
        <v>0.86670009999999997</v>
      </c>
      <c r="GM374">
        <v>26.732769999999999</v>
      </c>
      <c r="GN374">
        <v>4.2333059999999999E-2</v>
      </c>
      <c r="GO374">
        <v>8.9275149999999996</v>
      </c>
      <c r="GP374">
        <v>0.86863570000000001</v>
      </c>
      <c r="GQ374">
        <v>27.130980000000001</v>
      </c>
      <c r="GR374" s="1">
        <v>3.8343269999999999E-2</v>
      </c>
      <c r="GS374">
        <v>8.0480820000000008</v>
      </c>
      <c r="GT374">
        <v>0.87073829999999997</v>
      </c>
      <c r="GU374">
        <v>27.828109999999999</v>
      </c>
      <c r="GV374" s="1">
        <v>3.4730820000000003E-2</v>
      </c>
      <c r="GW374">
        <v>7.2533849999999997</v>
      </c>
      <c r="GX374">
        <v>0.86916910000000003</v>
      </c>
      <c r="GY374">
        <v>28.430070000000001</v>
      </c>
      <c r="GZ374" s="1">
        <v>3.1273339999999997E-2</v>
      </c>
      <c r="HA374">
        <v>6.513083</v>
      </c>
      <c r="HB374">
        <v>0.86823470000000003</v>
      </c>
      <c r="HC374">
        <v>28.79543</v>
      </c>
      <c r="HD374" s="1">
        <v>2.8225110000000001E-2</v>
      </c>
      <c r="HE374">
        <v>5.8642669999999999</v>
      </c>
      <c r="HF374">
        <v>0.86754109999999995</v>
      </c>
      <c r="HG374">
        <v>28.712769999999999</v>
      </c>
      <c r="HH374" s="1">
        <v>2.549357E-2</v>
      </c>
      <c r="HI374">
        <v>5.2916530000000002</v>
      </c>
      <c r="HJ374">
        <v>0.86914519999999995</v>
      </c>
      <c r="HK374">
        <v>28.464659999999999</v>
      </c>
      <c r="HL374" s="1">
        <v>2.3064930000000001E-2</v>
      </c>
      <c r="HM374">
        <v>4.7704890000000004</v>
      </c>
      <c r="HN374">
        <v>0.8700582</v>
      </c>
      <c r="HO374">
        <v>28.18366</v>
      </c>
      <c r="HP374" s="1">
        <v>2.0853110000000001E-2</v>
      </c>
      <c r="HQ374">
        <v>4.3037460000000003</v>
      </c>
      <c r="HR374">
        <v>0.87047090000000005</v>
      </c>
      <c r="HS374">
        <v>28.12313</v>
      </c>
      <c r="HT374" s="1">
        <v>1.8857619999999999E-2</v>
      </c>
      <c r="HU374">
        <v>3.8860060000000001</v>
      </c>
      <c r="HV374">
        <v>0.8711913</v>
      </c>
      <c r="HW374">
        <v>28.187809999999999</v>
      </c>
      <c r="HX374" s="1">
        <v>1.7065199999999999E-2</v>
      </c>
      <c r="HY374">
        <v>3.5110890000000001</v>
      </c>
      <c r="HZ374">
        <v>0.87255689999999997</v>
      </c>
      <c r="IA374">
        <v>28.135570000000001</v>
      </c>
      <c r="IB374">
        <v>1.546519E-2</v>
      </c>
      <c r="IC374">
        <v>3.174804</v>
      </c>
      <c r="ID374">
        <v>0.87468860000000004</v>
      </c>
      <c r="IE374">
        <v>28.13232</v>
      </c>
      <c r="IF374" s="1">
        <v>1.4017450000000001E-2</v>
      </c>
      <c r="IG374">
        <v>2.8693620000000002</v>
      </c>
      <c r="IH374">
        <v>0.87628519999999999</v>
      </c>
      <c r="II374">
        <v>27.972670000000001</v>
      </c>
      <c r="IJ374" s="1">
        <v>1.270898E-2</v>
      </c>
      <c r="IK374">
        <v>2.5933269999999999</v>
      </c>
      <c r="IL374">
        <v>0.87832520000000003</v>
      </c>
      <c r="IM374">
        <v>27.701270000000001</v>
      </c>
      <c r="IN374" s="1">
        <v>1.1517019999999999E-2</v>
      </c>
      <c r="IO374">
        <v>2.3417349999999999</v>
      </c>
      <c r="IP374">
        <v>0.88103659999999995</v>
      </c>
      <c r="IQ374">
        <v>27.45298</v>
      </c>
      <c r="IR374" s="1">
        <v>1.0436869999999999E-2</v>
      </c>
      <c r="IS374">
        <v>2.1146319999999998</v>
      </c>
      <c r="IT374">
        <v>0.88361140000000005</v>
      </c>
      <c r="IU374">
        <v>27.418119999999998</v>
      </c>
      <c r="IV374" s="1">
        <v>9.4424290000000004E-3</v>
      </c>
      <c r="IW374">
        <v>1.9087259999999999</v>
      </c>
      <c r="IX374">
        <v>0.88616660000000003</v>
      </c>
      <c r="IY374">
        <v>28.076370000000001</v>
      </c>
      <c r="IZ374" s="1">
        <v>8.5261750000000004E-3</v>
      </c>
      <c r="JA374">
        <v>1.7197359999999999</v>
      </c>
      <c r="JB374">
        <v>0.88900319999999999</v>
      </c>
      <c r="JC374">
        <v>28.84308</v>
      </c>
      <c r="JD374" s="1">
        <v>7.6828620000000004E-3</v>
      </c>
      <c r="JE374">
        <v>1.5455680000000001</v>
      </c>
      <c r="JF374">
        <v>0.89195979999999997</v>
      </c>
      <c r="JG374">
        <v>29.567440000000001</v>
      </c>
      <c r="JH374" s="1">
        <v>6.8974279999999997E-3</v>
      </c>
      <c r="JI374">
        <v>1.3839030000000001</v>
      </c>
      <c r="JJ374">
        <v>0.89477379999999995</v>
      </c>
      <c r="JK374">
        <v>29.815000000000001</v>
      </c>
      <c r="JL374" s="1">
        <v>6.1599009999999997E-3</v>
      </c>
      <c r="JM374">
        <v>1.232917</v>
      </c>
      <c r="JN374">
        <v>0.89756659999999999</v>
      </c>
      <c r="JO374">
        <v>29.81926</v>
      </c>
      <c r="JP374" s="1">
        <v>5.464132E-3</v>
      </c>
      <c r="JQ374">
        <v>1.0910230000000001</v>
      </c>
      <c r="JR374">
        <v>0.9001017</v>
      </c>
      <c r="JS374">
        <v>29.553570000000001</v>
      </c>
      <c r="JT374" s="1">
        <v>4.7960959999999997E-3</v>
      </c>
      <c r="JU374">
        <v>0.95569990000000005</v>
      </c>
      <c r="JV374">
        <v>0.9023101</v>
      </c>
      <c r="JW374">
        <v>29.336880000000001</v>
      </c>
      <c r="JX374" s="1">
        <v>4.148873E-3</v>
      </c>
      <c r="JY374">
        <v>0.82541319999999996</v>
      </c>
      <c r="JZ374">
        <v>0.90496310000000002</v>
      </c>
      <c r="KA374">
        <v>29.20758</v>
      </c>
      <c r="KB374" s="1">
        <v>3.5259060000000001E-3</v>
      </c>
      <c r="KC374">
        <v>0.70011469999999998</v>
      </c>
      <c r="KD374">
        <v>0.90688800000000003</v>
      </c>
      <c r="KE374">
        <v>29.547180000000001</v>
      </c>
      <c r="KF374" s="1">
        <v>2.9332659999999999E-3</v>
      </c>
      <c r="KG374">
        <v>0.58181150000000004</v>
      </c>
      <c r="KH374">
        <v>0.90854080000000004</v>
      </c>
      <c r="KI374">
        <v>29.777329999999999</v>
      </c>
      <c r="KJ374" s="1">
        <v>2.3976190000000001E-3</v>
      </c>
      <c r="KK374">
        <v>0.47499560000000002</v>
      </c>
      <c r="KL374">
        <v>0.91007970000000005</v>
      </c>
      <c r="KM374">
        <v>29.956050000000001</v>
      </c>
      <c r="KN374" s="1">
        <v>1.9411929999999999E-3</v>
      </c>
      <c r="KO374">
        <v>0.38406760000000001</v>
      </c>
      <c r="KP374">
        <v>0.91151550000000003</v>
      </c>
      <c r="KQ374">
        <v>30.02439</v>
      </c>
      <c r="KR374" s="1">
        <v>1.5763509999999999E-3</v>
      </c>
      <c r="KS374">
        <v>0.31132080000000001</v>
      </c>
      <c r="KT374">
        <v>0.9128385</v>
      </c>
      <c r="KU374">
        <v>29.753150000000002</v>
      </c>
      <c r="KV374" s="1">
        <v>1.301001E-3</v>
      </c>
      <c r="KW374">
        <v>0.25640439999999998</v>
      </c>
      <c r="KX374">
        <v>0.91393120000000005</v>
      </c>
      <c r="KY374">
        <v>29.37378</v>
      </c>
      <c r="KZ374" s="1">
        <v>1.1010099999999999E-3</v>
      </c>
      <c r="LA374">
        <v>0.21652830000000001</v>
      </c>
      <c r="LB374">
        <v>0.9148828</v>
      </c>
      <c r="LC374">
        <v>28.967549999999999</v>
      </c>
      <c r="LD374" s="1">
        <v>9.5759040000000005E-4</v>
      </c>
      <c r="LE374">
        <v>0.1879642</v>
      </c>
      <c r="LF374">
        <v>0.91578990000000005</v>
      </c>
      <c r="LG374">
        <v>28.783480000000001</v>
      </c>
      <c r="LH374" s="1">
        <v>8.5297029999999998E-4</v>
      </c>
      <c r="LI374">
        <v>0.16713739999999999</v>
      </c>
      <c r="LJ374">
        <v>0.91685190000000005</v>
      </c>
      <c r="LK374">
        <v>29.070160000000001</v>
      </c>
      <c r="LL374" s="1">
        <v>7.7295510000000001E-4</v>
      </c>
      <c r="LM374">
        <v>0.15121299999999999</v>
      </c>
      <c r="LN374">
        <v>0.91780640000000002</v>
      </c>
      <c r="LO374">
        <v>29.41215</v>
      </c>
      <c r="LP374" s="1">
        <v>7.0927749999999997E-4</v>
      </c>
      <c r="LQ374">
        <v>0.1385709</v>
      </c>
      <c r="LR374">
        <v>0.9184812</v>
      </c>
      <c r="LS374">
        <v>29.781359999999999</v>
      </c>
      <c r="LT374" s="1">
        <v>6.571964E-4</v>
      </c>
      <c r="LU374">
        <v>0.12824060000000001</v>
      </c>
      <c r="LV374">
        <v>0.91904490000000005</v>
      </c>
      <c r="LW374">
        <v>29.9514</v>
      </c>
      <c r="LX374" s="1">
        <v>6.1370900000000004E-4</v>
      </c>
      <c r="LY374">
        <v>0.11962589999999999</v>
      </c>
      <c r="LZ374">
        <v>0.91944959999999998</v>
      </c>
      <c r="MA374">
        <v>29.905719999999999</v>
      </c>
      <c r="MB374" s="1">
        <v>5.7649039999999995E-4</v>
      </c>
      <c r="MC374">
        <v>0.1124237</v>
      </c>
      <c r="MD374">
        <v>0.91977039999999999</v>
      </c>
      <c r="ME374">
        <v>29.574999999999999</v>
      </c>
      <c r="MF374" s="1">
        <v>5.4390709999999997E-4</v>
      </c>
      <c r="MG374">
        <v>0.106364</v>
      </c>
      <c r="MH374">
        <v>0.92009479999999999</v>
      </c>
      <c r="MI374">
        <v>29.252500000000001</v>
      </c>
      <c r="MJ374" s="1">
        <v>5.1629539999999998E-4</v>
      </c>
      <c r="MK374">
        <v>0.1012339</v>
      </c>
      <c r="ML374">
        <v>0.92040739999999999</v>
      </c>
      <c r="MM374">
        <v>29.041460000000001</v>
      </c>
      <c r="MN374" s="1">
        <v>4.9257350000000001E-4</v>
      </c>
      <c r="MO374">
        <v>9.6823759999999995E-2</v>
      </c>
      <c r="MP374">
        <v>0.92081820000000003</v>
      </c>
      <c r="MQ374">
        <v>29.400950000000002</v>
      </c>
      <c r="MR374" s="1">
        <v>4.7171939999999997E-4</v>
      </c>
      <c r="MS374">
        <v>9.2943070000000003E-2</v>
      </c>
      <c r="MT374">
        <v>0.92127619999999999</v>
      </c>
      <c r="MU374">
        <v>29.468959999999999</v>
      </c>
      <c r="MV374" s="1">
        <v>4.5280160000000001E-4</v>
      </c>
      <c r="MW374">
        <v>8.9417469999999999E-2</v>
      </c>
      <c r="MX374">
        <v>0.92218800000000001</v>
      </c>
      <c r="MY374">
        <v>29.328320000000001</v>
      </c>
      <c r="MZ374" s="1">
        <v>4.3525060000000002E-4</v>
      </c>
      <c r="NA374">
        <v>8.6139839999999995E-2</v>
      </c>
      <c r="NB374">
        <v>0.92306350000000004</v>
      </c>
      <c r="NC374">
        <v>28.876200000000001</v>
      </c>
      <c r="ND374" s="1">
        <v>4.1809049999999998E-4</v>
      </c>
      <c r="NE374">
        <v>8.2921339999999996E-2</v>
      </c>
      <c r="NF374">
        <v>0.92417300000000002</v>
      </c>
      <c r="NG374">
        <v>28.499189999999999</v>
      </c>
      <c r="NH374" s="1">
        <v>4.0125060000000001E-4</v>
      </c>
      <c r="NI374">
        <v>7.9726060000000001E-2</v>
      </c>
      <c r="NJ374">
        <v>0.92516609999999999</v>
      </c>
      <c r="NK374">
        <v>28.13955</v>
      </c>
      <c r="NL374" s="1">
        <v>3.8443240000000001E-4</v>
      </c>
      <c r="NM374">
        <v>7.6527590000000006E-2</v>
      </c>
      <c r="NN374">
        <v>0.92621299999999995</v>
      </c>
      <c r="NO374">
        <v>27.803940000000001</v>
      </c>
      <c r="NP374" s="1">
        <v>3.6784859999999998E-4</v>
      </c>
      <c r="NQ374">
        <v>7.3349600000000001E-2</v>
      </c>
      <c r="NR374">
        <v>0.92727859999999995</v>
      </c>
      <c r="NS374">
        <v>27.612089999999998</v>
      </c>
      <c r="NT374" s="1">
        <v>3.5147279999999997E-4</v>
      </c>
      <c r="NU374">
        <v>7.0193400000000003E-2</v>
      </c>
      <c r="NV374">
        <v>0.92828949999999999</v>
      </c>
      <c r="NW374">
        <v>28.15991</v>
      </c>
      <c r="NX374" s="1">
        <v>3.35512E-4</v>
      </c>
      <c r="NY374">
        <v>6.7105890000000001E-2</v>
      </c>
      <c r="NZ374">
        <v>0.92935889999999999</v>
      </c>
      <c r="OA374">
        <v>28.845009999999998</v>
      </c>
      <c r="OB374" s="1">
        <v>3.2013670000000002E-4</v>
      </c>
      <c r="OC374">
        <v>6.4116279999999998E-2</v>
      </c>
      <c r="OD374">
        <v>0.93037890000000001</v>
      </c>
      <c r="OE374">
        <v>29.373149999999999</v>
      </c>
      <c r="OF374">
        <v>3.0523280000000001E-4</v>
      </c>
      <c r="OG374">
        <v>6.1215430000000001E-2</v>
      </c>
      <c r="OH374">
        <v>0.93142689999999995</v>
      </c>
      <c r="OI374">
        <v>29.730840000000001</v>
      </c>
      <c r="OJ374" s="1">
        <v>2.9106580000000002E-4</v>
      </c>
      <c r="OK374">
        <v>5.8446079999999997E-2</v>
      </c>
    </row>
    <row r="375" spans="1:401" x14ac:dyDescent="0.35">
      <c r="A375">
        <v>384</v>
      </c>
      <c r="B375" t="s">
        <v>4</v>
      </c>
      <c r="C375" t="s">
        <v>364</v>
      </c>
      <c r="D375" t="s">
        <v>382</v>
      </c>
      <c r="E375">
        <v>511.53980000000001</v>
      </c>
      <c r="F375">
        <v>0.62780139999999995</v>
      </c>
      <c r="G375">
        <v>25.254729999999999</v>
      </c>
      <c r="H375">
        <v>0</v>
      </c>
      <c r="I375">
        <v>0</v>
      </c>
      <c r="J375">
        <v>0.62716729999999998</v>
      </c>
      <c r="K375">
        <v>25.194459999999999</v>
      </c>
      <c r="L375">
        <v>0</v>
      </c>
      <c r="M375">
        <v>0</v>
      </c>
      <c r="N375">
        <v>0.6264246</v>
      </c>
      <c r="O375">
        <v>25.261610000000001</v>
      </c>
      <c r="P375">
        <v>0</v>
      </c>
      <c r="Q375">
        <v>0</v>
      </c>
      <c r="R375">
        <v>0.62565219999999999</v>
      </c>
      <c r="S375">
        <v>25.252420000000001</v>
      </c>
      <c r="T375">
        <v>0</v>
      </c>
      <c r="U375">
        <v>0</v>
      </c>
      <c r="V375">
        <v>0.62484119999999999</v>
      </c>
      <c r="W375">
        <v>25.041530000000002</v>
      </c>
      <c r="X375">
        <v>0</v>
      </c>
      <c r="Y375">
        <v>0</v>
      </c>
      <c r="Z375">
        <v>0.62384220000000001</v>
      </c>
      <c r="AA375">
        <v>24.911300000000001</v>
      </c>
      <c r="AB375">
        <v>0</v>
      </c>
      <c r="AC375">
        <v>0</v>
      </c>
      <c r="AD375">
        <v>0.62266460000000001</v>
      </c>
      <c r="AE375">
        <v>24.782309999999999</v>
      </c>
      <c r="AF375">
        <v>0</v>
      </c>
      <c r="AG375">
        <v>0</v>
      </c>
      <c r="AH375">
        <v>0.62154290000000001</v>
      </c>
      <c r="AI375">
        <v>24.984629999999999</v>
      </c>
      <c r="AJ375">
        <v>0</v>
      </c>
      <c r="AK375">
        <v>0</v>
      </c>
      <c r="AL375">
        <v>0.62052580000000002</v>
      </c>
      <c r="AM375">
        <v>25.27402</v>
      </c>
      <c r="AN375">
        <v>0</v>
      </c>
      <c r="AO375">
        <v>0</v>
      </c>
      <c r="AP375">
        <v>0.61966969999999999</v>
      </c>
      <c r="AQ375">
        <v>25.581880000000002</v>
      </c>
      <c r="AR375">
        <v>0</v>
      </c>
      <c r="AS375">
        <v>0</v>
      </c>
      <c r="AT375">
        <v>0.61893609999999999</v>
      </c>
      <c r="AU375">
        <v>25.883050000000001</v>
      </c>
      <c r="AV375">
        <v>0</v>
      </c>
      <c r="AW375">
        <v>0</v>
      </c>
      <c r="AX375">
        <v>0.61836060000000004</v>
      </c>
      <c r="AY375">
        <v>25.98385</v>
      </c>
      <c r="AZ375">
        <v>0</v>
      </c>
      <c r="BA375">
        <v>0</v>
      </c>
      <c r="BB375">
        <v>0.61812069999999997</v>
      </c>
      <c r="BC375">
        <v>26.036269999999998</v>
      </c>
      <c r="BD375">
        <v>0</v>
      </c>
      <c r="BE375">
        <v>0</v>
      </c>
      <c r="BF375">
        <v>0.61794349999999998</v>
      </c>
      <c r="BG375">
        <v>26.05218</v>
      </c>
      <c r="BH375">
        <v>0</v>
      </c>
      <c r="BI375">
        <v>0</v>
      </c>
      <c r="BJ375">
        <v>0.61764569999999996</v>
      </c>
      <c r="BK375">
        <v>26.12649</v>
      </c>
      <c r="BL375">
        <v>0</v>
      </c>
      <c r="BM375">
        <v>0</v>
      </c>
      <c r="BN375">
        <v>0.6173862</v>
      </c>
      <c r="BO375">
        <v>26.52861</v>
      </c>
      <c r="BP375">
        <v>0</v>
      </c>
      <c r="BQ375">
        <v>0</v>
      </c>
      <c r="BR375">
        <v>0.61731829999999999</v>
      </c>
      <c r="BS375">
        <v>26.860499999999998</v>
      </c>
      <c r="BT375">
        <v>0</v>
      </c>
      <c r="BU375">
        <v>0</v>
      </c>
      <c r="BV375">
        <v>0.61750590000000005</v>
      </c>
      <c r="BW375">
        <v>27.15286</v>
      </c>
      <c r="BX375">
        <v>0</v>
      </c>
      <c r="BY375">
        <v>0</v>
      </c>
      <c r="BZ375">
        <v>0.61790990000000001</v>
      </c>
      <c r="CA375">
        <v>27.39809</v>
      </c>
      <c r="CB375">
        <v>5.0087260000000003E-30</v>
      </c>
      <c r="CC375">
        <v>9.6031339999999992E-28</v>
      </c>
      <c r="CD375">
        <v>0.61843749999999997</v>
      </c>
      <c r="CE375">
        <v>27.41113</v>
      </c>
      <c r="CF375">
        <v>1.4821549999999999E-23</v>
      </c>
      <c r="CG375">
        <v>2.635306E-21</v>
      </c>
      <c r="CH375">
        <v>0.61900100000000002</v>
      </c>
      <c r="CI375">
        <v>27.23395</v>
      </c>
      <c r="CJ375" s="1">
        <v>2.4133800000000001E-16</v>
      </c>
      <c r="CK375" s="1">
        <v>4.047661E-14</v>
      </c>
      <c r="CL375">
        <v>0.61959620000000004</v>
      </c>
      <c r="CM375">
        <v>27.115200000000002</v>
      </c>
      <c r="CN375" s="1">
        <v>6.2424439999999997E-12</v>
      </c>
      <c r="CO375" s="1">
        <v>1.086277E-9</v>
      </c>
      <c r="CP375">
        <v>0.62013050000000003</v>
      </c>
      <c r="CQ375">
        <v>27.097359999999998</v>
      </c>
      <c r="CR375" s="1">
        <v>8.7124610000000002E-9</v>
      </c>
      <c r="CS375" s="1">
        <v>1.547983E-6</v>
      </c>
      <c r="CT375">
        <v>0.6205484</v>
      </c>
      <c r="CU375">
        <v>27.279409999999999</v>
      </c>
      <c r="CV375" s="1">
        <v>2.4911749999999999E-6</v>
      </c>
      <c r="CW375" s="1">
        <v>4.49901E-4</v>
      </c>
      <c r="CX375">
        <v>0.62097950000000002</v>
      </c>
      <c r="CY375">
        <v>27.104710000000001</v>
      </c>
      <c r="CZ375" s="1">
        <v>2.2503949999999999E-4</v>
      </c>
      <c r="DA375" s="1">
        <v>4.1119299999999998E-2</v>
      </c>
      <c r="DB375">
        <v>0.62144540000000004</v>
      </c>
      <c r="DC375">
        <v>27.24316</v>
      </c>
      <c r="DD375" s="1">
        <v>8.1574300000000002E-3</v>
      </c>
      <c r="DE375" s="1">
        <v>1.507636</v>
      </c>
      <c r="DF375">
        <v>0.62192329999999996</v>
      </c>
      <c r="DG375">
        <v>27.37621</v>
      </c>
      <c r="DH375" s="1">
        <v>0.1390836</v>
      </c>
      <c r="DI375" s="1">
        <v>25.949480000000001</v>
      </c>
      <c r="DJ375">
        <v>0.62233249999999996</v>
      </c>
      <c r="DK375">
        <v>27.319479999999999</v>
      </c>
      <c r="DL375" s="1">
        <v>1.248518</v>
      </c>
      <c r="DM375" s="1">
        <v>234.9263</v>
      </c>
      <c r="DN375">
        <v>0.62251100000000004</v>
      </c>
      <c r="DO375">
        <v>27.151409999999998</v>
      </c>
      <c r="DP375" s="1">
        <v>6.4429169999999996</v>
      </c>
      <c r="DQ375">
        <v>1220.941</v>
      </c>
      <c r="DR375">
        <v>0.62251199999999995</v>
      </c>
      <c r="DS375">
        <v>27.055209999999999</v>
      </c>
      <c r="DT375" s="1">
        <v>20.558589999999999</v>
      </c>
      <c r="DU375">
        <v>3922.8310000000001</v>
      </c>
      <c r="DV375">
        <v>0.62211810000000001</v>
      </c>
      <c r="DW375">
        <v>27.056840000000001</v>
      </c>
      <c r="DX375" s="1">
        <v>43.089939999999999</v>
      </c>
      <c r="DY375">
        <v>8277.6710000000003</v>
      </c>
      <c r="DZ375">
        <v>0.62168909999999999</v>
      </c>
      <c r="EA375">
        <v>27.523140000000001</v>
      </c>
      <c r="EB375">
        <v>62.553789999999999</v>
      </c>
      <c r="EC375">
        <v>12087.91</v>
      </c>
      <c r="ED375">
        <v>0.62104899999999996</v>
      </c>
      <c r="EE375">
        <v>28.086079999999999</v>
      </c>
      <c r="EF375">
        <v>65.770449999999997</v>
      </c>
      <c r="EG375">
        <v>12780.64</v>
      </c>
      <c r="EH375">
        <v>0.62004409999999999</v>
      </c>
      <c r="EI375">
        <v>28.633050000000001</v>
      </c>
      <c r="EJ375">
        <v>51.934330000000003</v>
      </c>
      <c r="EK375">
        <v>10148.59</v>
      </c>
      <c r="EL375">
        <v>0.61870619999999998</v>
      </c>
      <c r="EM375">
        <v>29.087240000000001</v>
      </c>
      <c r="EN375">
        <v>31.977609999999999</v>
      </c>
      <c r="EO375">
        <v>6284.5</v>
      </c>
      <c r="EP375">
        <v>0.61730490000000005</v>
      </c>
      <c r="EQ375">
        <v>29.178940000000001</v>
      </c>
      <c r="ER375">
        <v>15.87688</v>
      </c>
      <c r="ES375">
        <v>3137.431</v>
      </c>
      <c r="ET375">
        <v>0.61607400000000001</v>
      </c>
      <c r="EU375">
        <v>28.940110000000001</v>
      </c>
      <c r="EV375">
        <v>6.5376529999999997</v>
      </c>
      <c r="EW375">
        <v>1297.981</v>
      </c>
      <c r="EX375">
        <v>0.61499820000000005</v>
      </c>
      <c r="EY375">
        <v>28.682860000000002</v>
      </c>
      <c r="EZ375">
        <v>2.3036289999999999</v>
      </c>
      <c r="FA375">
        <v>459.11149999999998</v>
      </c>
      <c r="FB375">
        <v>0.61425629999999998</v>
      </c>
      <c r="FC375">
        <v>28.405719999999999</v>
      </c>
      <c r="FD375">
        <v>0.73285460000000002</v>
      </c>
      <c r="FE375">
        <v>146.2816</v>
      </c>
      <c r="FF375">
        <v>0.61452649999999998</v>
      </c>
      <c r="FG375">
        <v>28.34732</v>
      </c>
      <c r="FH375">
        <v>0.23924860000000001</v>
      </c>
      <c r="FI375">
        <v>47.563800000000001</v>
      </c>
      <c r="FJ375">
        <v>0.61472590000000005</v>
      </c>
      <c r="FK375">
        <v>28.205570000000002</v>
      </c>
      <c r="FL375">
        <v>0.10434019999999999</v>
      </c>
      <c r="FM375">
        <v>20.515440000000002</v>
      </c>
      <c r="FN375">
        <v>0.61504009999999998</v>
      </c>
      <c r="FO375">
        <v>28.054929999999999</v>
      </c>
      <c r="FP375">
        <v>7.1047429999999995E-2</v>
      </c>
      <c r="FQ375">
        <v>13.830629999999999</v>
      </c>
      <c r="FR375">
        <v>0.615896</v>
      </c>
      <c r="FS375">
        <v>27.77835</v>
      </c>
      <c r="FT375">
        <v>6.2684249999999997E-2</v>
      </c>
      <c r="FU375">
        <v>12.144640000000001</v>
      </c>
      <c r="FV375">
        <v>0.61664699999999995</v>
      </c>
      <c r="FW375">
        <v>27.48265</v>
      </c>
      <c r="FX375">
        <v>5.8855619999999997E-2</v>
      </c>
      <c r="FY375">
        <v>11.384499999999999</v>
      </c>
      <c r="FZ375">
        <v>0.61692550000000002</v>
      </c>
      <c r="GA375">
        <v>27.148589999999999</v>
      </c>
      <c r="GB375">
        <v>5.5198509999999999E-2</v>
      </c>
      <c r="GC375">
        <v>10.6722</v>
      </c>
      <c r="GD375">
        <v>0.61719659999999998</v>
      </c>
      <c r="GE375">
        <v>26.79336</v>
      </c>
      <c r="GF375">
        <v>5.1124650000000001E-2</v>
      </c>
      <c r="GG375">
        <v>9.8821349999999999</v>
      </c>
      <c r="GH375">
        <v>0.61803560000000002</v>
      </c>
      <c r="GI375">
        <v>26.552140000000001</v>
      </c>
      <c r="GJ375">
        <v>4.692607E-2</v>
      </c>
      <c r="GK375">
        <v>9.0586979999999997</v>
      </c>
      <c r="GL375">
        <v>0.61845969999999995</v>
      </c>
      <c r="GM375">
        <v>26.71791</v>
      </c>
      <c r="GN375">
        <v>4.2649930000000003E-2</v>
      </c>
      <c r="GO375">
        <v>8.2304890000000004</v>
      </c>
      <c r="GP375">
        <v>0.61865300000000001</v>
      </c>
      <c r="GQ375">
        <v>27.103529999999999</v>
      </c>
      <c r="GR375" s="1">
        <v>3.8627809999999999E-2</v>
      </c>
      <c r="GS375">
        <v>7.4538140000000004</v>
      </c>
      <c r="GT375">
        <v>0.61920200000000003</v>
      </c>
      <c r="GU375">
        <v>27.78745</v>
      </c>
      <c r="GV375" s="1">
        <v>3.499149E-2</v>
      </c>
      <c r="GW375">
        <v>6.7505110000000004</v>
      </c>
      <c r="GX375">
        <v>0.61970939999999997</v>
      </c>
      <c r="GY375">
        <v>28.380649999999999</v>
      </c>
      <c r="GZ375" s="1">
        <v>3.1511749999999998E-2</v>
      </c>
      <c r="HA375">
        <v>6.0864799999999999</v>
      </c>
      <c r="HB375">
        <v>0.61956540000000004</v>
      </c>
      <c r="HC375">
        <v>28.74175</v>
      </c>
      <c r="HD375" s="1">
        <v>2.8431229999999998E-2</v>
      </c>
      <c r="HE375">
        <v>5.5005179999999996</v>
      </c>
      <c r="HF375">
        <v>0.61819480000000004</v>
      </c>
      <c r="HG375">
        <v>28.66131</v>
      </c>
      <c r="HH375" s="1">
        <v>2.567877E-2</v>
      </c>
      <c r="HI375">
        <v>4.9815589999999998</v>
      </c>
      <c r="HJ375">
        <v>0.61885820000000002</v>
      </c>
      <c r="HK375">
        <v>28.41996</v>
      </c>
      <c r="HL375" s="1">
        <v>2.323449E-2</v>
      </c>
      <c r="HM375">
        <v>4.5058930000000004</v>
      </c>
      <c r="HN375">
        <v>0.6186644</v>
      </c>
      <c r="HO375">
        <v>28.150289999999998</v>
      </c>
      <c r="HP375" s="1">
        <v>2.1004720000000001E-2</v>
      </c>
      <c r="HQ375">
        <v>4.0798059999999996</v>
      </c>
      <c r="HR375">
        <v>0.61824690000000004</v>
      </c>
      <c r="HS375">
        <v>28.103429999999999</v>
      </c>
      <c r="HT375" s="1">
        <v>1.8993969999999999E-2</v>
      </c>
      <c r="HU375">
        <v>3.696364</v>
      </c>
      <c r="HV375">
        <v>0.618058</v>
      </c>
      <c r="HW375">
        <v>28.176480000000002</v>
      </c>
      <c r="HX375" s="1">
        <v>1.7187790000000001E-2</v>
      </c>
      <c r="HY375">
        <v>3.350746</v>
      </c>
      <c r="HZ375">
        <v>0.61844529999999998</v>
      </c>
      <c r="IA375">
        <v>28.120059999999999</v>
      </c>
      <c r="IB375" s="1">
        <v>1.557565E-2</v>
      </c>
      <c r="IC375">
        <v>3.0394380000000001</v>
      </c>
      <c r="ID375">
        <v>0.61948550000000002</v>
      </c>
      <c r="IE375">
        <v>28.11204</v>
      </c>
      <c r="IF375" s="1">
        <v>1.411857E-2</v>
      </c>
      <c r="IG375">
        <v>2.7557079999999998</v>
      </c>
      <c r="IH375">
        <v>0.62130039999999997</v>
      </c>
      <c r="II375">
        <v>27.945699999999999</v>
      </c>
      <c r="IJ375" s="1">
        <v>1.2800560000000001E-2</v>
      </c>
      <c r="IK375">
        <v>2.4970020000000002</v>
      </c>
      <c r="IL375">
        <v>0.62340240000000002</v>
      </c>
      <c r="IM375">
        <v>27.667079999999999</v>
      </c>
      <c r="IN375" s="1">
        <v>1.1600030000000001E-2</v>
      </c>
      <c r="IO375">
        <v>2.2605810000000002</v>
      </c>
      <c r="IP375">
        <v>0.62515189999999998</v>
      </c>
      <c r="IQ375">
        <v>27.425920000000001</v>
      </c>
      <c r="IR375" s="1">
        <v>1.0509920000000001E-2</v>
      </c>
      <c r="IS375">
        <v>2.0468130000000002</v>
      </c>
      <c r="IT375">
        <v>0.62600259999999996</v>
      </c>
      <c r="IU375">
        <v>27.39357</v>
      </c>
      <c r="IV375" s="1">
        <v>9.5104639999999997E-3</v>
      </c>
      <c r="IW375">
        <v>1.852239</v>
      </c>
      <c r="IX375">
        <v>0.62688710000000003</v>
      </c>
      <c r="IY375">
        <v>28.060390000000002</v>
      </c>
      <c r="IZ375" s="1">
        <v>8.5885590000000008E-3</v>
      </c>
      <c r="JA375">
        <v>1.6727300000000001</v>
      </c>
      <c r="JB375">
        <v>0.62806280000000003</v>
      </c>
      <c r="JC375">
        <v>28.82685</v>
      </c>
      <c r="JD375" s="1">
        <v>7.7406539999999996E-3</v>
      </c>
      <c r="JE375">
        <v>1.5066820000000001</v>
      </c>
      <c r="JF375">
        <v>0.62935969999999997</v>
      </c>
      <c r="JG375">
        <v>29.555109999999999</v>
      </c>
      <c r="JH375" s="1">
        <v>6.9511249999999998E-3</v>
      </c>
      <c r="JI375">
        <v>1.3520749999999999</v>
      </c>
      <c r="JJ375">
        <v>0.63061199999999995</v>
      </c>
      <c r="JK375">
        <v>29.803380000000001</v>
      </c>
      <c r="JL375" s="1">
        <v>6.2101099999999996E-3</v>
      </c>
      <c r="JM375">
        <v>1.207125</v>
      </c>
      <c r="JN375">
        <v>0.63189689999999998</v>
      </c>
      <c r="JO375">
        <v>29.807179999999999</v>
      </c>
      <c r="JP375" s="1">
        <v>5.5116360000000003E-3</v>
      </c>
      <c r="JQ375">
        <v>1.070476</v>
      </c>
      <c r="JR375">
        <v>0.63307519999999995</v>
      </c>
      <c r="JS375">
        <v>29.536000000000001</v>
      </c>
      <c r="JT375" s="1">
        <v>4.8416179999999998E-3</v>
      </c>
      <c r="JU375">
        <v>0.93978729999999999</v>
      </c>
      <c r="JV375">
        <v>0.63409970000000004</v>
      </c>
      <c r="JW375">
        <v>29.322389999999999</v>
      </c>
      <c r="JX375" s="1">
        <v>4.1928379999999999E-3</v>
      </c>
      <c r="JY375">
        <v>0.81356019999999996</v>
      </c>
      <c r="JZ375">
        <v>0.63548059999999995</v>
      </c>
      <c r="KA375">
        <v>29.195350000000001</v>
      </c>
      <c r="KB375" s="1">
        <v>3.5679499999999999E-3</v>
      </c>
      <c r="KC375">
        <v>0.69171090000000002</v>
      </c>
      <c r="KD375">
        <v>0.63637909999999998</v>
      </c>
      <c r="KE375">
        <v>29.547640000000001</v>
      </c>
      <c r="KF375" s="1">
        <v>2.9723250000000001E-3</v>
      </c>
      <c r="KG375">
        <v>0.57618910000000001</v>
      </c>
      <c r="KH375">
        <v>0.63711130000000005</v>
      </c>
      <c r="KI375">
        <v>29.78256</v>
      </c>
      <c r="KJ375" s="1">
        <v>2.4319580000000001E-3</v>
      </c>
      <c r="KK375">
        <v>0.47134280000000001</v>
      </c>
      <c r="KL375">
        <v>0.63779319999999995</v>
      </c>
      <c r="KM375">
        <v>29.9709</v>
      </c>
      <c r="KN375" s="1">
        <v>1.9696309999999999E-3</v>
      </c>
      <c r="KO375">
        <v>0.38163829999999999</v>
      </c>
      <c r="KP375">
        <v>0.6383896</v>
      </c>
      <c r="KQ375">
        <v>30.03736</v>
      </c>
      <c r="KR375" s="1">
        <v>1.59845E-3</v>
      </c>
      <c r="KS375">
        <v>0.3095041</v>
      </c>
      <c r="KT375">
        <v>0.63895420000000003</v>
      </c>
      <c r="KU375">
        <v>29.758880000000001</v>
      </c>
      <c r="KV375" s="1">
        <v>1.317347E-3</v>
      </c>
      <c r="KW375">
        <v>0.25483719999999999</v>
      </c>
      <c r="KX375">
        <v>0.63936389999999999</v>
      </c>
      <c r="KY375">
        <v>29.37378</v>
      </c>
      <c r="KZ375" s="1">
        <v>1.1127540000000001E-3</v>
      </c>
      <c r="LA375">
        <v>0.2150464</v>
      </c>
      <c r="LB375">
        <v>0.63969609999999999</v>
      </c>
      <c r="LC375">
        <v>28.968309999999999</v>
      </c>
      <c r="LD375" s="1">
        <v>9.6606019999999999E-4</v>
      </c>
      <c r="LE375">
        <v>0.1865435</v>
      </c>
      <c r="LF375">
        <v>0.64000789999999996</v>
      </c>
      <c r="LG375">
        <v>28.7789</v>
      </c>
      <c r="LH375" s="1">
        <v>8.592529E-4</v>
      </c>
      <c r="LI375">
        <v>0.16579430000000001</v>
      </c>
      <c r="LJ375">
        <v>0.64045280000000004</v>
      </c>
      <c r="LK375">
        <v>29.07442</v>
      </c>
      <c r="LL375" s="1">
        <v>7.7789039999999997E-4</v>
      </c>
      <c r="LM375">
        <v>0.1499896</v>
      </c>
      <c r="LN375">
        <v>0.64076979999999994</v>
      </c>
      <c r="LO375">
        <v>29.415510000000001</v>
      </c>
      <c r="LP375" s="1">
        <v>7.1318749999999995E-4</v>
      </c>
      <c r="LQ375">
        <v>0.1374628</v>
      </c>
      <c r="LR375">
        <v>0.64121159999999999</v>
      </c>
      <c r="LS375">
        <v>29.790050000000001</v>
      </c>
      <c r="LT375" s="1">
        <v>6.604569E-4</v>
      </c>
      <c r="LU375">
        <v>0.12724440000000001</v>
      </c>
      <c r="LV375">
        <v>0.64154549999999999</v>
      </c>
      <c r="LW375">
        <v>29.956620000000001</v>
      </c>
      <c r="LX375" s="1">
        <v>6.1642100000000003E-4</v>
      </c>
      <c r="LY375">
        <v>0.11873160000000001</v>
      </c>
      <c r="LZ375">
        <v>0.64183999999999997</v>
      </c>
      <c r="MA375">
        <v>29.905709999999999</v>
      </c>
      <c r="MB375" s="1">
        <v>5.7876529999999996E-4</v>
      </c>
      <c r="MC375">
        <v>0.1116207</v>
      </c>
      <c r="MD375">
        <v>0.64203980000000005</v>
      </c>
      <c r="ME375">
        <v>29.56795</v>
      </c>
      <c r="MF375" s="1">
        <v>5.4581289999999999E-4</v>
      </c>
      <c r="MG375">
        <v>0.105645</v>
      </c>
      <c r="MH375">
        <v>0.64222590000000002</v>
      </c>
      <c r="MI375">
        <v>29.24689</v>
      </c>
      <c r="MJ375" s="1">
        <v>5.1791809999999995E-4</v>
      </c>
      <c r="MK375">
        <v>0.1005987</v>
      </c>
      <c r="ML375">
        <v>0.6424396</v>
      </c>
      <c r="MM375">
        <v>29.033290000000001</v>
      </c>
      <c r="MN375" s="1">
        <v>4.9397830000000005E-4</v>
      </c>
      <c r="MO375">
        <v>9.6268190000000003E-2</v>
      </c>
      <c r="MP375">
        <v>0.64266990000000002</v>
      </c>
      <c r="MQ375">
        <v>29.39987</v>
      </c>
      <c r="MR375" s="1">
        <v>4.7295920000000002E-4</v>
      </c>
      <c r="MS375">
        <v>9.2467800000000003E-2</v>
      </c>
      <c r="MT375">
        <v>0.64296929999999997</v>
      </c>
      <c r="MU375">
        <v>29.478059999999999</v>
      </c>
      <c r="MV375" s="1">
        <v>4.5395249999999999E-4</v>
      </c>
      <c r="MW375">
        <v>8.9025140000000003E-2</v>
      </c>
      <c r="MX375">
        <v>0.64292130000000003</v>
      </c>
      <c r="MY375">
        <v>29.347580000000001</v>
      </c>
      <c r="MZ375" s="1">
        <v>4.3634039999999999E-4</v>
      </c>
      <c r="NA375">
        <v>8.5845690000000002E-2</v>
      </c>
      <c r="NB375">
        <v>0.64287530000000004</v>
      </c>
      <c r="NC375">
        <v>28.895710000000001</v>
      </c>
      <c r="ND375" s="1">
        <v>4.1916309999999999E-4</v>
      </c>
      <c r="NE375">
        <v>8.2722390000000007E-2</v>
      </c>
      <c r="NF375">
        <v>0.64301569999999997</v>
      </c>
      <c r="NG375">
        <v>28.513629999999999</v>
      </c>
      <c r="NH375" s="1">
        <v>4.0231700000000002E-4</v>
      </c>
      <c r="NI375">
        <v>7.9615270000000002E-2</v>
      </c>
      <c r="NJ375">
        <v>0.6431</v>
      </c>
      <c r="NK375">
        <v>28.146519999999999</v>
      </c>
      <c r="NL375" s="1">
        <v>3.855086E-4</v>
      </c>
      <c r="NM375">
        <v>7.6501410000000006E-2</v>
      </c>
      <c r="NN375">
        <v>0.64318249999999999</v>
      </c>
      <c r="NO375">
        <v>27.808689999999999</v>
      </c>
      <c r="NP375" s="1">
        <v>3.689047E-4</v>
      </c>
      <c r="NQ375">
        <v>7.3398409999999997E-2</v>
      </c>
      <c r="NR375">
        <v>0.64331020000000005</v>
      </c>
      <c r="NS375">
        <v>27.608440000000002</v>
      </c>
      <c r="NT375" s="1">
        <v>3.5251759999999999E-4</v>
      </c>
      <c r="NU375">
        <v>7.0311849999999995E-2</v>
      </c>
      <c r="NV375">
        <v>0.64337759999999999</v>
      </c>
      <c r="NW375">
        <v>28.157609999999998</v>
      </c>
      <c r="NX375" s="1">
        <v>3.3652520000000002E-4</v>
      </c>
      <c r="NY375">
        <v>6.7284319999999995E-2</v>
      </c>
      <c r="NZ375">
        <v>0.64350320000000005</v>
      </c>
      <c r="OA375">
        <v>28.841249999999999</v>
      </c>
      <c r="OB375" s="1">
        <v>3.2112040000000002E-4</v>
      </c>
      <c r="OC375">
        <v>6.4348639999999999E-2</v>
      </c>
      <c r="OD375">
        <v>0.64360580000000001</v>
      </c>
      <c r="OE375">
        <v>29.37077</v>
      </c>
      <c r="OF375" s="1">
        <v>3.0617859999999998E-4</v>
      </c>
      <c r="OG375">
        <v>6.1494890000000003E-2</v>
      </c>
      <c r="OH375">
        <v>0.64370660000000002</v>
      </c>
      <c r="OI375">
        <v>29.729749999999999</v>
      </c>
      <c r="OJ375" s="1">
        <v>2.9196810000000001E-4</v>
      </c>
      <c r="OK375">
        <v>5.876543E-2</v>
      </c>
    </row>
    <row r="376" spans="1:401" x14ac:dyDescent="0.35">
      <c r="A376">
        <v>385</v>
      </c>
      <c r="B376" t="s">
        <v>4</v>
      </c>
      <c r="C376" t="s">
        <v>364</v>
      </c>
      <c r="D376" t="s">
        <v>383</v>
      </c>
      <c r="E376">
        <v>717.10299999999995</v>
      </c>
      <c r="F376">
        <v>1.156641</v>
      </c>
      <c r="G376">
        <v>25.253219999999999</v>
      </c>
      <c r="H376">
        <v>0</v>
      </c>
      <c r="I376">
        <v>0</v>
      </c>
      <c r="J376">
        <v>1.1534279999999999</v>
      </c>
      <c r="K376">
        <v>25.19397</v>
      </c>
      <c r="L376">
        <v>0</v>
      </c>
      <c r="M376">
        <v>0</v>
      </c>
      <c r="N376">
        <v>1.1498790000000001</v>
      </c>
      <c r="O376">
        <v>25.255210000000002</v>
      </c>
      <c r="P376">
        <v>0</v>
      </c>
      <c r="Q376">
        <v>0</v>
      </c>
      <c r="R376">
        <v>1.1461730000000001</v>
      </c>
      <c r="S376">
        <v>25.235479999999999</v>
      </c>
      <c r="T376">
        <v>0</v>
      </c>
      <c r="U376">
        <v>0</v>
      </c>
      <c r="V376">
        <v>1.142231</v>
      </c>
      <c r="W376">
        <v>25.01857</v>
      </c>
      <c r="X376">
        <v>0</v>
      </c>
      <c r="Y376">
        <v>0</v>
      </c>
      <c r="Z376">
        <v>1.1381129999999999</v>
      </c>
      <c r="AA376">
        <v>24.885590000000001</v>
      </c>
      <c r="AB376">
        <v>0</v>
      </c>
      <c r="AC376">
        <v>0</v>
      </c>
      <c r="AD376">
        <v>1.1340440000000001</v>
      </c>
      <c r="AE376">
        <v>24.763480000000001</v>
      </c>
      <c r="AF376">
        <v>0</v>
      </c>
      <c r="AG376">
        <v>0</v>
      </c>
      <c r="AH376">
        <v>1.1299939999999999</v>
      </c>
      <c r="AI376">
        <v>24.976749999999999</v>
      </c>
      <c r="AJ376">
        <v>0</v>
      </c>
      <c r="AK376">
        <v>0</v>
      </c>
      <c r="AL376">
        <v>1.1260840000000001</v>
      </c>
      <c r="AM376">
        <v>25.266310000000001</v>
      </c>
      <c r="AN376">
        <v>0</v>
      </c>
      <c r="AO376">
        <v>0</v>
      </c>
      <c r="AP376">
        <v>1.122573</v>
      </c>
      <c r="AQ376">
        <v>25.57517</v>
      </c>
      <c r="AR376">
        <v>0</v>
      </c>
      <c r="AS376">
        <v>0</v>
      </c>
      <c r="AT376">
        <v>1.1193109999999999</v>
      </c>
      <c r="AU376">
        <v>25.865739999999999</v>
      </c>
      <c r="AV376">
        <v>0</v>
      </c>
      <c r="AW376">
        <v>0</v>
      </c>
      <c r="AX376">
        <v>1.1163719999999999</v>
      </c>
      <c r="AY376">
        <v>25.955760000000001</v>
      </c>
      <c r="AZ376">
        <v>0</v>
      </c>
      <c r="BA376">
        <v>0</v>
      </c>
      <c r="BB376">
        <v>1.114144</v>
      </c>
      <c r="BC376">
        <v>26.00853</v>
      </c>
      <c r="BD376">
        <v>0</v>
      </c>
      <c r="BE376">
        <v>0</v>
      </c>
      <c r="BF376">
        <v>1.112131</v>
      </c>
      <c r="BG376">
        <v>26.024570000000001</v>
      </c>
      <c r="BH376">
        <v>0</v>
      </c>
      <c r="BI376">
        <v>0</v>
      </c>
      <c r="BJ376">
        <v>1.109667</v>
      </c>
      <c r="BK376">
        <v>26.1066</v>
      </c>
      <c r="BL376">
        <v>0</v>
      </c>
      <c r="BM376">
        <v>0</v>
      </c>
      <c r="BN376">
        <v>1.1072550000000001</v>
      </c>
      <c r="BO376">
        <v>26.519909999999999</v>
      </c>
      <c r="BP376">
        <v>0</v>
      </c>
      <c r="BQ376">
        <v>0</v>
      </c>
      <c r="BR376">
        <v>1.1050180000000001</v>
      </c>
      <c r="BS376">
        <v>26.85069</v>
      </c>
      <c r="BT376">
        <v>0</v>
      </c>
      <c r="BU376">
        <v>0</v>
      </c>
      <c r="BV376">
        <v>1.10324</v>
      </c>
      <c r="BW376">
        <v>27.143889999999999</v>
      </c>
      <c r="BX376">
        <v>0</v>
      </c>
      <c r="BY376">
        <v>0</v>
      </c>
      <c r="BZ376">
        <v>1.101872</v>
      </c>
      <c r="CA376">
        <v>27.375170000000001</v>
      </c>
      <c r="CB376">
        <v>2.4871939999999999E-30</v>
      </c>
      <c r="CC376">
        <v>3.8667469999999999E-28</v>
      </c>
      <c r="CD376">
        <v>1.100816</v>
      </c>
      <c r="CE376">
        <v>27.38336</v>
      </c>
      <c r="CF376">
        <v>1.128822E-23</v>
      </c>
      <c r="CG376">
        <v>2.1908740000000002E-21</v>
      </c>
      <c r="CH376">
        <v>1.0998250000000001</v>
      </c>
      <c r="CI376">
        <v>27.202529999999999</v>
      </c>
      <c r="CJ376" s="1">
        <v>1.5225190000000001E-16</v>
      </c>
      <c r="CK376" s="1">
        <v>2.5861509999999999E-14</v>
      </c>
      <c r="CL376">
        <v>1.098303</v>
      </c>
      <c r="CM376">
        <v>27.089690000000001</v>
      </c>
      <c r="CN376" s="1">
        <v>4.5280980000000001E-12</v>
      </c>
      <c r="CO376" s="1">
        <v>8.5975090000000003E-10</v>
      </c>
      <c r="CP376">
        <v>1.0965370000000001</v>
      </c>
      <c r="CQ376">
        <v>27.084669999999999</v>
      </c>
      <c r="CR376" s="1">
        <v>6.7433689999999997E-9</v>
      </c>
      <c r="CS376" s="1">
        <v>1.353337E-6</v>
      </c>
      <c r="CT376">
        <v>1.0945370000000001</v>
      </c>
      <c r="CU376">
        <v>27.278639999999999</v>
      </c>
      <c r="CV376" s="1">
        <v>2.0196690000000001E-6</v>
      </c>
      <c r="CW376" s="1">
        <v>4.224915E-4</v>
      </c>
      <c r="CX376">
        <v>1.092606</v>
      </c>
      <c r="CY376">
        <v>27.102170000000001</v>
      </c>
      <c r="CZ376" s="1">
        <v>1.8937960000000001E-4</v>
      </c>
      <c r="DA376" s="1">
        <v>4.0920289999999998E-2</v>
      </c>
      <c r="DB376">
        <v>1.0908169999999999</v>
      </c>
      <c r="DC376">
        <v>27.24316</v>
      </c>
      <c r="DD376" s="1">
        <v>7.0863200000000001E-3</v>
      </c>
      <c r="DE376" s="1">
        <v>1.5768960000000001</v>
      </c>
      <c r="DF376">
        <v>1.0890219999999999</v>
      </c>
      <c r="DG376">
        <v>27.366579999999999</v>
      </c>
      <c r="DH376" s="1">
        <v>0.1242267</v>
      </c>
      <c r="DI376" s="1">
        <v>28.36</v>
      </c>
      <c r="DJ376">
        <v>1.0871420000000001</v>
      </c>
      <c r="DK376">
        <v>27.304770000000001</v>
      </c>
      <c r="DL376" s="1">
        <v>1.1431309999999999</v>
      </c>
      <c r="DM376" s="1">
        <v>267.08479999999997</v>
      </c>
      <c r="DN376">
        <v>1.0847530000000001</v>
      </c>
      <c r="DO376">
        <v>27.129480000000001</v>
      </c>
      <c r="DP376" s="1">
        <v>6.0320580000000001</v>
      </c>
      <c r="DQ376" s="1">
        <v>1438.7</v>
      </c>
      <c r="DR376">
        <v>1.0820970000000001</v>
      </c>
      <c r="DS376">
        <v>27.032499999999999</v>
      </c>
      <c r="DT376" s="1">
        <v>19.637270000000001</v>
      </c>
      <c r="DU376">
        <v>4775.2309999999998</v>
      </c>
      <c r="DV376">
        <v>1.0790930000000001</v>
      </c>
      <c r="DW376">
        <v>27.037970000000001</v>
      </c>
      <c r="DX376" s="1">
        <v>41.915950000000002</v>
      </c>
      <c r="DY376">
        <v>10379.040000000001</v>
      </c>
      <c r="DZ376">
        <v>1.0758209999999999</v>
      </c>
      <c r="EA376">
        <v>27.50947</v>
      </c>
      <c r="EB376">
        <v>61.856459999999998</v>
      </c>
      <c r="EC376">
        <v>15571.48</v>
      </c>
      <c r="ED376">
        <v>1.07209</v>
      </c>
      <c r="EE376">
        <v>28.067039999999999</v>
      </c>
      <c r="EF376">
        <v>66.028260000000003</v>
      </c>
      <c r="EG376">
        <v>16883.14</v>
      </c>
      <c r="EH376">
        <v>1.0673950000000001</v>
      </c>
      <c r="EI376">
        <v>28.61112</v>
      </c>
      <c r="EJ376">
        <v>52.859769999999997</v>
      </c>
      <c r="EK376">
        <v>13721.18</v>
      </c>
      <c r="EL376">
        <v>1.061752</v>
      </c>
      <c r="EM376">
        <v>29.05105</v>
      </c>
      <c r="EN376">
        <v>32.950339999999997</v>
      </c>
      <c r="EO376">
        <v>8679.3420000000006</v>
      </c>
      <c r="EP376">
        <v>1.0555859999999999</v>
      </c>
      <c r="EQ376">
        <v>29.129940000000001</v>
      </c>
      <c r="ER376">
        <v>16.543089999999999</v>
      </c>
      <c r="ES376">
        <v>4419.1959999999999</v>
      </c>
      <c r="ET376">
        <v>1.0493159999999999</v>
      </c>
      <c r="EU376">
        <v>28.886040000000001</v>
      </c>
      <c r="EV376">
        <v>6.8806909999999997</v>
      </c>
      <c r="EW376">
        <v>1861.9369999999999</v>
      </c>
      <c r="EX376">
        <v>1.0429360000000001</v>
      </c>
      <c r="EY376">
        <v>28.631589999999999</v>
      </c>
      <c r="EZ376">
        <v>2.4447100000000002</v>
      </c>
      <c r="FA376">
        <v>669.09029999999996</v>
      </c>
      <c r="FB376">
        <v>1.0367850000000001</v>
      </c>
      <c r="FC376">
        <v>28.361809999999998</v>
      </c>
      <c r="FD376">
        <v>0.78116269999999999</v>
      </c>
      <c r="FE376">
        <v>215.3545</v>
      </c>
      <c r="FF376">
        <v>1.0318020000000001</v>
      </c>
      <c r="FG376">
        <v>28.305959999999999</v>
      </c>
      <c r="FH376">
        <v>0.25341249999999998</v>
      </c>
      <c r="FI376">
        <v>69.584249999999997</v>
      </c>
      <c r="FJ376">
        <v>1.026184</v>
      </c>
      <c r="FK376">
        <v>28.160409999999999</v>
      </c>
      <c r="FL376">
        <v>0.10801090000000001</v>
      </c>
      <c r="FM376">
        <v>29.05076</v>
      </c>
      <c r="FN376">
        <v>1.0186869999999999</v>
      </c>
      <c r="FO376">
        <v>27.99173</v>
      </c>
      <c r="FP376">
        <v>7.1921970000000002E-2</v>
      </c>
      <c r="FQ376">
        <v>18.962730000000001</v>
      </c>
      <c r="FR376">
        <v>1.011388</v>
      </c>
      <c r="FS376">
        <v>27.712039999999998</v>
      </c>
      <c r="FT376">
        <v>6.2947569999999994E-2</v>
      </c>
      <c r="FU376">
        <v>16.49455</v>
      </c>
      <c r="FV376">
        <v>1.003603</v>
      </c>
      <c r="FW376">
        <v>27.39828</v>
      </c>
      <c r="FX376">
        <v>5.9018809999999998E-2</v>
      </c>
      <c r="FY376">
        <v>15.49273</v>
      </c>
      <c r="FZ376">
        <v>0.99586540000000001</v>
      </c>
      <c r="GA376">
        <v>27.068239999999999</v>
      </c>
      <c r="GB376">
        <v>5.5392990000000003E-2</v>
      </c>
      <c r="GC376">
        <v>14.59558</v>
      </c>
      <c r="GD376">
        <v>0.98778949999999999</v>
      </c>
      <c r="GE376">
        <v>26.7117</v>
      </c>
      <c r="GF376">
        <v>5.1337479999999998E-2</v>
      </c>
      <c r="GG376">
        <v>13.58286</v>
      </c>
      <c r="GH376">
        <v>0.98038879999999995</v>
      </c>
      <c r="GI376">
        <v>26.472149999999999</v>
      </c>
      <c r="GJ376">
        <v>4.7141519999999999E-2</v>
      </c>
      <c r="GK376">
        <v>12.51206</v>
      </c>
      <c r="GL376">
        <v>0.97209880000000004</v>
      </c>
      <c r="GM376">
        <v>26.642150000000001</v>
      </c>
      <c r="GN376">
        <v>4.2871329999999999E-2</v>
      </c>
      <c r="GO376">
        <v>11.427070000000001</v>
      </c>
      <c r="GP376">
        <v>0.96290589999999998</v>
      </c>
      <c r="GQ376">
        <v>27.005369999999999</v>
      </c>
      <c r="GR376" s="1">
        <v>3.882625E-2</v>
      </c>
      <c r="GS376">
        <v>10.394780000000001</v>
      </c>
      <c r="GT376">
        <v>0.95375370000000004</v>
      </c>
      <c r="GU376">
        <v>27.666709999999998</v>
      </c>
      <c r="GV376" s="1">
        <v>3.5177430000000003E-2</v>
      </c>
      <c r="GW376">
        <v>9.4605549999999994</v>
      </c>
      <c r="GX376">
        <v>0.94236589999999998</v>
      </c>
      <c r="GY376">
        <v>28.24898</v>
      </c>
      <c r="GZ376" s="1">
        <v>3.1682559999999999E-2</v>
      </c>
      <c r="HA376">
        <v>8.5807199999999995</v>
      </c>
      <c r="HB376">
        <v>0.93203469999999999</v>
      </c>
      <c r="HC376">
        <v>28.6098</v>
      </c>
      <c r="HD376">
        <v>2.8576959999999998E-2</v>
      </c>
      <c r="HE376">
        <v>7.7869580000000003</v>
      </c>
      <c r="HF376">
        <v>0.92293650000000005</v>
      </c>
      <c r="HG376">
        <v>28.53734</v>
      </c>
      <c r="HH376" s="1">
        <v>2.58122E-2</v>
      </c>
      <c r="HI376">
        <v>7.0716150000000004</v>
      </c>
      <c r="HJ376">
        <v>0.9171646</v>
      </c>
      <c r="HK376">
        <v>28.29663</v>
      </c>
      <c r="HL376" s="1">
        <v>2.3354280000000002E-2</v>
      </c>
      <c r="HM376">
        <v>6.4065750000000001</v>
      </c>
      <c r="HN376">
        <v>0.90989830000000005</v>
      </c>
      <c r="HO376">
        <v>28.046389999999999</v>
      </c>
      <c r="HP376" s="1">
        <v>2.1113420000000001E-2</v>
      </c>
      <c r="HQ376">
        <v>5.816109</v>
      </c>
      <c r="HR376">
        <v>0.90277430000000003</v>
      </c>
      <c r="HS376">
        <v>28.018930000000001</v>
      </c>
      <c r="HT376" s="1">
        <v>1.9093430000000002E-2</v>
      </c>
      <c r="HU376">
        <v>5.2826029999999999</v>
      </c>
      <c r="HV376">
        <v>0.89624769999999998</v>
      </c>
      <c r="HW376">
        <v>28.104759999999999</v>
      </c>
      <c r="HX376" s="1">
        <v>1.7277810000000001E-2</v>
      </c>
      <c r="HY376">
        <v>4.7989280000000001</v>
      </c>
      <c r="HZ376">
        <v>0.89071860000000003</v>
      </c>
      <c r="IA376">
        <v>28.045629999999999</v>
      </c>
      <c r="IB376" s="1">
        <v>1.565745E-2</v>
      </c>
      <c r="IC376">
        <v>4.362222</v>
      </c>
      <c r="ID376">
        <v>0.88628810000000002</v>
      </c>
      <c r="IE376">
        <v>28.032540000000001</v>
      </c>
      <c r="IF376" s="1">
        <v>1.419451E-2</v>
      </c>
      <c r="IG376">
        <v>3.9631409999999998</v>
      </c>
      <c r="IH376">
        <v>0.88250960000000001</v>
      </c>
      <c r="II376">
        <v>27.871400000000001</v>
      </c>
      <c r="IJ376" s="1">
        <v>1.287166E-2</v>
      </c>
      <c r="IK376">
        <v>3.601553</v>
      </c>
      <c r="IL376">
        <v>0.87913660000000005</v>
      </c>
      <c r="IM376">
        <v>27.581779999999998</v>
      </c>
      <c r="IN376" s="1">
        <v>1.166494E-2</v>
      </c>
      <c r="IO376">
        <v>3.2693829999999999</v>
      </c>
      <c r="IP376">
        <v>0.87578489999999998</v>
      </c>
      <c r="IQ376">
        <v>27.342610000000001</v>
      </c>
      <c r="IR376" s="1">
        <v>1.056525E-2</v>
      </c>
      <c r="IS376">
        <v>2.96624</v>
      </c>
      <c r="IT376">
        <v>0.87345220000000001</v>
      </c>
      <c r="IU376">
        <v>27.313459999999999</v>
      </c>
      <c r="IV376" s="1">
        <v>9.5632319999999996E-3</v>
      </c>
      <c r="IW376">
        <v>2.6878570000000002</v>
      </c>
      <c r="IX376">
        <v>0.87136539999999996</v>
      </c>
      <c r="IY376">
        <v>27.990100000000002</v>
      </c>
      <c r="IZ376" s="1">
        <v>8.6376609999999996E-3</v>
      </c>
      <c r="JA376">
        <v>2.4300570000000001</v>
      </c>
      <c r="JB376">
        <v>0.86990959999999995</v>
      </c>
      <c r="JC376">
        <v>28.757159999999999</v>
      </c>
      <c r="JD376" s="1">
        <v>7.7866649999999999E-3</v>
      </c>
      <c r="JE376">
        <v>2.1911770000000002</v>
      </c>
      <c r="JF376">
        <v>0.86872819999999995</v>
      </c>
      <c r="JG376">
        <v>29.493539999999999</v>
      </c>
      <c r="JH376" s="1">
        <v>6.9945379999999998E-3</v>
      </c>
      <c r="JI376">
        <v>1.9688239999999999</v>
      </c>
      <c r="JJ376">
        <v>0.86777970000000004</v>
      </c>
      <c r="JK376">
        <v>29.75123</v>
      </c>
      <c r="JL376" s="1">
        <v>6.2514290000000002E-3</v>
      </c>
      <c r="JM376">
        <v>1.760051</v>
      </c>
      <c r="JN376">
        <v>0.8670928</v>
      </c>
      <c r="JO376">
        <v>29.760680000000001</v>
      </c>
      <c r="JP376" s="1">
        <v>5.5512690000000002E-3</v>
      </c>
      <c r="JQ376">
        <v>1.563015</v>
      </c>
      <c r="JR376">
        <v>0.86640890000000004</v>
      </c>
      <c r="JS376">
        <v>29.485250000000001</v>
      </c>
      <c r="JT376" s="1">
        <v>4.8800650000000003E-3</v>
      </c>
      <c r="JU376">
        <v>1.374571</v>
      </c>
      <c r="JV376">
        <v>0.8657494</v>
      </c>
      <c r="JW376">
        <v>29.278310000000001</v>
      </c>
      <c r="JX376" s="1">
        <v>4.2304960000000003E-3</v>
      </c>
      <c r="JY376">
        <v>1.192358</v>
      </c>
      <c r="JZ376">
        <v>0.86579969999999995</v>
      </c>
      <c r="KA376">
        <v>29.153759999999998</v>
      </c>
      <c r="KB376" s="1">
        <v>3.6044779999999999E-3</v>
      </c>
      <c r="KC376">
        <v>1.0161230000000001</v>
      </c>
      <c r="KD376">
        <v>0.86529560000000005</v>
      </c>
      <c r="KE376">
        <v>29.526800000000001</v>
      </c>
      <c r="KF376" s="1">
        <v>3.006627E-3</v>
      </c>
      <c r="KG376">
        <v>0.84838480000000005</v>
      </c>
      <c r="KH376">
        <v>0.86464730000000001</v>
      </c>
      <c r="KI376">
        <v>29.766970000000001</v>
      </c>
      <c r="KJ376" s="1">
        <v>2.4624220000000001E-3</v>
      </c>
      <c r="KK376">
        <v>0.69529830000000004</v>
      </c>
      <c r="KL376">
        <v>0.86396200000000001</v>
      </c>
      <c r="KM376">
        <v>29.96576</v>
      </c>
      <c r="KN376" s="1">
        <v>1.9950580000000001E-3</v>
      </c>
      <c r="KO376">
        <v>0.56352100000000005</v>
      </c>
      <c r="KP376">
        <v>0.8633035</v>
      </c>
      <c r="KQ376">
        <v>30.032019999999999</v>
      </c>
      <c r="KR376" s="1">
        <v>1.6183370000000001E-3</v>
      </c>
      <c r="KS376">
        <v>0.45688899999999999</v>
      </c>
      <c r="KT376">
        <v>0.86262329999999998</v>
      </c>
      <c r="KU376">
        <v>29.754190000000001</v>
      </c>
      <c r="KV376" s="1">
        <v>1.332108E-3</v>
      </c>
      <c r="KW376">
        <v>0.3756563</v>
      </c>
      <c r="KX376">
        <v>0.86183799999999999</v>
      </c>
      <c r="KY376">
        <v>29.362839999999998</v>
      </c>
      <c r="KZ376" s="1">
        <v>1.123361E-3</v>
      </c>
      <c r="LA376">
        <v>0.31634069999999997</v>
      </c>
      <c r="LB376">
        <v>0.86096519999999999</v>
      </c>
      <c r="LC376">
        <v>28.959669999999999</v>
      </c>
      <c r="LD376" s="1">
        <v>9.7365509999999995E-4</v>
      </c>
      <c r="LE376">
        <v>0.27382459999999997</v>
      </c>
      <c r="LF376">
        <v>0.86015660000000005</v>
      </c>
      <c r="LG376">
        <v>28.75506</v>
      </c>
      <c r="LH376" s="1">
        <v>8.6484439999999995E-4</v>
      </c>
      <c r="LI376">
        <v>0.24294779999999999</v>
      </c>
      <c r="LJ376">
        <v>0.85950519999999997</v>
      </c>
      <c r="LK376">
        <v>29.062609999999999</v>
      </c>
      <c r="LL376" s="1">
        <v>7.8224459999999996E-4</v>
      </c>
      <c r="LM376">
        <v>0.21954560000000001</v>
      </c>
      <c r="LN376">
        <v>0.85867890000000002</v>
      </c>
      <c r="LO376">
        <v>29.40194</v>
      </c>
      <c r="LP376" s="1">
        <v>7.1665979999999997E-4</v>
      </c>
      <c r="LQ376">
        <v>0.20104269999999999</v>
      </c>
      <c r="LR376">
        <v>0.85788629999999999</v>
      </c>
      <c r="LS376">
        <v>29.782689999999999</v>
      </c>
      <c r="LT376" s="1">
        <v>6.6335500000000002E-4</v>
      </c>
      <c r="LU376">
        <v>0.18606990000000001</v>
      </c>
      <c r="LV376">
        <v>0.85686289999999998</v>
      </c>
      <c r="LW376">
        <v>29.947839999999999</v>
      </c>
      <c r="LX376" s="1">
        <v>6.1881659999999999E-4</v>
      </c>
      <c r="LY376">
        <v>0.173621</v>
      </c>
      <c r="LZ376">
        <v>0.85573569999999999</v>
      </c>
      <c r="MA376">
        <v>29.896070000000002</v>
      </c>
      <c r="MB376" s="1">
        <v>5.8076410000000003E-4</v>
      </c>
      <c r="MC376">
        <v>0.16324230000000001</v>
      </c>
      <c r="MD376">
        <v>0.85449229999999998</v>
      </c>
      <c r="ME376">
        <v>29.54814</v>
      </c>
      <c r="MF376" s="1">
        <v>5.4747879999999995E-4</v>
      </c>
      <c r="MG376">
        <v>0.15452850000000001</v>
      </c>
      <c r="MH376">
        <v>0.85317419999999999</v>
      </c>
      <c r="MI376">
        <v>29.228860000000001</v>
      </c>
      <c r="MJ376" s="1">
        <v>5.1931579999999996E-4</v>
      </c>
      <c r="MK376">
        <v>0.14718419999999999</v>
      </c>
      <c r="ML376">
        <v>0.85188370000000002</v>
      </c>
      <c r="MM376">
        <v>29.008030000000002</v>
      </c>
      <c r="MN376" s="1">
        <v>4.9518239999999996E-4</v>
      </c>
      <c r="MO376">
        <v>0.14090549999999999</v>
      </c>
      <c r="MP376">
        <v>0.85062479999999996</v>
      </c>
      <c r="MQ376">
        <v>29.378959999999999</v>
      </c>
      <c r="MR376" s="1">
        <v>4.740155E-4</v>
      </c>
      <c r="MS376">
        <v>0.13540740000000001</v>
      </c>
      <c r="MT376">
        <v>0.84946189999999999</v>
      </c>
      <c r="MU376">
        <v>29.477070000000001</v>
      </c>
      <c r="MV376" s="1">
        <v>4.5493230000000001E-4</v>
      </c>
      <c r="MW376">
        <v>0.1304564</v>
      </c>
      <c r="MX376">
        <v>0.84823709999999997</v>
      </c>
      <c r="MY376">
        <v>29.349489999999999</v>
      </c>
      <c r="MZ376" s="1">
        <v>4.3723939999999999E-4</v>
      </c>
      <c r="NA376">
        <v>0.12584780000000001</v>
      </c>
      <c r="NB376">
        <v>0.84710229999999997</v>
      </c>
      <c r="NC376">
        <v>28.90795</v>
      </c>
      <c r="ND376" s="1">
        <v>4.2004809999999999E-4</v>
      </c>
      <c r="NE376">
        <v>0.1213335</v>
      </c>
      <c r="NF376">
        <v>0.84625790000000001</v>
      </c>
      <c r="NG376">
        <v>28.523440000000001</v>
      </c>
      <c r="NH376" s="1">
        <v>4.0320180000000001E-4</v>
      </c>
      <c r="NI376">
        <v>0.11684</v>
      </c>
      <c r="NJ376">
        <v>0.84532439999999998</v>
      </c>
      <c r="NK376">
        <v>28.142510000000001</v>
      </c>
      <c r="NL376" s="1">
        <v>3.8640860000000002E-4</v>
      </c>
      <c r="NM376">
        <v>0.1123416</v>
      </c>
      <c r="NN376">
        <v>0.84439169999999997</v>
      </c>
      <c r="NO376">
        <v>27.802620000000001</v>
      </c>
      <c r="NP376" s="1">
        <v>3.6978860000000001E-4</v>
      </c>
      <c r="NQ376">
        <v>0.1078418</v>
      </c>
      <c r="NR376">
        <v>0.84351730000000003</v>
      </c>
      <c r="NS376">
        <v>27.588560000000001</v>
      </c>
      <c r="NT376" s="1">
        <v>3.5340140000000001E-4</v>
      </c>
      <c r="NU376">
        <v>0.1033698</v>
      </c>
      <c r="NV376">
        <v>0.84258809999999995</v>
      </c>
      <c r="NW376">
        <v>28.131640000000001</v>
      </c>
      <c r="NX376" s="1">
        <v>3.3738369999999999E-4</v>
      </c>
      <c r="NY376">
        <v>9.8968009999999995E-2</v>
      </c>
      <c r="NZ376">
        <v>0.8417443</v>
      </c>
      <c r="OA376">
        <v>28.814119999999999</v>
      </c>
      <c r="OB376" s="1">
        <v>3.2195990000000001E-4</v>
      </c>
      <c r="OC376">
        <v>9.4700240000000005E-2</v>
      </c>
      <c r="OD376">
        <v>0.84085920000000003</v>
      </c>
      <c r="OE376">
        <v>29.347349999999999</v>
      </c>
      <c r="OF376" s="1">
        <v>3.0698820000000002E-4</v>
      </c>
      <c r="OG376">
        <v>9.0544540000000007E-2</v>
      </c>
      <c r="OH376">
        <v>0.84003349999999999</v>
      </c>
      <c r="OI376">
        <v>29.71012</v>
      </c>
      <c r="OJ376" s="1">
        <v>2.9274269999999999E-4</v>
      </c>
      <c r="OK376">
        <v>8.6563399999999999E-2</v>
      </c>
    </row>
    <row r="377" spans="1:401" x14ac:dyDescent="0.35">
      <c r="A377">
        <v>386</v>
      </c>
      <c r="B377" t="s">
        <v>4</v>
      </c>
      <c r="C377" t="s">
        <v>364</v>
      </c>
      <c r="D377" t="s">
        <v>384</v>
      </c>
      <c r="E377">
        <v>467.37419999999997</v>
      </c>
      <c r="F377">
        <v>0.74285080000000003</v>
      </c>
      <c r="G377">
        <v>25.247409999999999</v>
      </c>
      <c r="H377">
        <v>0</v>
      </c>
      <c r="I377">
        <v>0</v>
      </c>
      <c r="J377">
        <v>0.74077380000000004</v>
      </c>
      <c r="K377">
        <v>25.189319999999999</v>
      </c>
      <c r="L377">
        <v>0</v>
      </c>
      <c r="M377">
        <v>0</v>
      </c>
      <c r="N377">
        <v>0.73848840000000004</v>
      </c>
      <c r="O377">
        <v>25.244820000000001</v>
      </c>
      <c r="P377">
        <v>0</v>
      </c>
      <c r="Q377">
        <v>0</v>
      </c>
      <c r="R377">
        <v>0.7360641</v>
      </c>
      <c r="S377">
        <v>25.215789999999998</v>
      </c>
      <c r="T377">
        <v>0</v>
      </c>
      <c r="U377">
        <v>0</v>
      </c>
      <c r="V377">
        <v>0.73355740000000003</v>
      </c>
      <c r="W377">
        <v>24.992709999999999</v>
      </c>
      <c r="X377">
        <v>0</v>
      </c>
      <c r="Y377">
        <v>0</v>
      </c>
      <c r="Z377">
        <v>0.73084329999999997</v>
      </c>
      <c r="AA377">
        <v>24.856719999999999</v>
      </c>
      <c r="AB377">
        <v>0</v>
      </c>
      <c r="AC377">
        <v>0</v>
      </c>
      <c r="AD377">
        <v>0.72819009999999995</v>
      </c>
      <c r="AE377">
        <v>24.739599999999999</v>
      </c>
      <c r="AF377">
        <v>0</v>
      </c>
      <c r="AG377">
        <v>0</v>
      </c>
      <c r="AH377">
        <v>0.72554920000000001</v>
      </c>
      <c r="AI377">
        <v>24.963200000000001</v>
      </c>
      <c r="AJ377">
        <v>0</v>
      </c>
      <c r="AK377">
        <v>0</v>
      </c>
      <c r="AL377">
        <v>0.72295929999999997</v>
      </c>
      <c r="AM377">
        <v>25.25393</v>
      </c>
      <c r="AN377">
        <v>0</v>
      </c>
      <c r="AO377">
        <v>0</v>
      </c>
      <c r="AP377">
        <v>0.72061120000000001</v>
      </c>
      <c r="AQ377">
        <v>25.56429</v>
      </c>
      <c r="AR377">
        <v>0</v>
      </c>
      <c r="AS377">
        <v>0</v>
      </c>
      <c r="AT377">
        <v>0.71840599999999999</v>
      </c>
      <c r="AU377">
        <v>25.846270000000001</v>
      </c>
      <c r="AV377">
        <v>0</v>
      </c>
      <c r="AW377">
        <v>0</v>
      </c>
      <c r="AX377">
        <v>0.71641529999999998</v>
      </c>
      <c r="AY377">
        <v>25.925450000000001</v>
      </c>
      <c r="AZ377">
        <v>0</v>
      </c>
      <c r="BA377">
        <v>0</v>
      </c>
      <c r="BB377">
        <v>0.71486620000000001</v>
      </c>
      <c r="BC377">
        <v>25.977170000000001</v>
      </c>
      <c r="BD377">
        <v>0</v>
      </c>
      <c r="BE377">
        <v>0</v>
      </c>
      <c r="BF377">
        <v>0.71348460000000002</v>
      </c>
      <c r="BG377">
        <v>25.99465</v>
      </c>
      <c r="BH377">
        <v>0</v>
      </c>
      <c r="BI377">
        <v>0</v>
      </c>
      <c r="BJ377">
        <v>0.71178949999999996</v>
      </c>
      <c r="BK377">
        <v>26.083929999999999</v>
      </c>
      <c r="BL377">
        <v>0</v>
      </c>
      <c r="BM377">
        <v>0</v>
      </c>
      <c r="BN377">
        <v>0.71015269999999997</v>
      </c>
      <c r="BO377">
        <v>26.5093</v>
      </c>
      <c r="BP377">
        <v>0</v>
      </c>
      <c r="BQ377">
        <v>0</v>
      </c>
      <c r="BR377">
        <v>0.70860279999999998</v>
      </c>
      <c r="BS377">
        <v>26.838709999999999</v>
      </c>
      <c r="BT377">
        <v>0</v>
      </c>
      <c r="BU377">
        <v>0</v>
      </c>
      <c r="BV377">
        <v>0.70732600000000001</v>
      </c>
      <c r="BW377">
        <v>27.132159999999999</v>
      </c>
      <c r="BX377">
        <v>0</v>
      </c>
      <c r="BY377">
        <v>0</v>
      </c>
      <c r="BZ377">
        <v>0.70631900000000003</v>
      </c>
      <c r="CA377">
        <v>27.351749999999999</v>
      </c>
      <c r="CB377">
        <v>6.3978809999999996E-31</v>
      </c>
      <c r="CC377">
        <v>9.7554939999999999E-29</v>
      </c>
      <c r="CD377">
        <v>0.70547590000000004</v>
      </c>
      <c r="CE377">
        <v>27.353120000000001</v>
      </c>
      <c r="CF377">
        <v>6.7442030000000002E-24</v>
      </c>
      <c r="CG377">
        <v>1.0195270000000001E-21</v>
      </c>
      <c r="CH377">
        <v>0.70445210000000003</v>
      </c>
      <c r="CI377">
        <v>27.168399999999998</v>
      </c>
      <c r="CJ377" s="1">
        <v>6.7098559999999996E-17</v>
      </c>
      <c r="CK377" s="1">
        <v>9.7727909999999998E-15</v>
      </c>
      <c r="CL377">
        <v>0.70336549999999998</v>
      </c>
      <c r="CM377">
        <v>27.058820000000001</v>
      </c>
      <c r="CN377" s="1">
        <v>2.5778140000000002E-12</v>
      </c>
      <c r="CO377" s="1">
        <v>3.9024919999999997E-10</v>
      </c>
      <c r="CP377">
        <v>0.7023665</v>
      </c>
      <c r="CQ377">
        <v>27.064540000000001</v>
      </c>
      <c r="CR377" s="1">
        <v>4.3002610000000001E-9</v>
      </c>
      <c r="CS377" s="1">
        <v>6.6479520000000003E-7</v>
      </c>
      <c r="CT377">
        <v>0.70128190000000001</v>
      </c>
      <c r="CU377">
        <v>27.272379999999998</v>
      </c>
      <c r="CV377" s="1">
        <v>1.395208E-6</v>
      </c>
      <c r="CW377" s="1">
        <v>2.1932660000000001E-4</v>
      </c>
      <c r="CX377">
        <v>0.70020649999999995</v>
      </c>
      <c r="CY377">
        <v>27.09422</v>
      </c>
      <c r="CZ377" s="1">
        <v>1.3949970000000001E-4</v>
      </c>
      <c r="DA377" s="1">
        <v>2.2205470000000001E-2</v>
      </c>
      <c r="DB377">
        <v>0.69920309999999997</v>
      </c>
      <c r="DC377">
        <v>27.240410000000001</v>
      </c>
      <c r="DD377" s="1">
        <v>5.5131729999999997E-3</v>
      </c>
      <c r="DE377" s="1">
        <v>0.88873329999999995</v>
      </c>
      <c r="DF377">
        <v>0.69824580000000003</v>
      </c>
      <c r="DG377">
        <v>27.354430000000001</v>
      </c>
      <c r="DH377" s="1">
        <v>0.101409</v>
      </c>
      <c r="DI377" s="1">
        <v>16.527539999999998</v>
      </c>
      <c r="DJ377">
        <v>0.69720700000000002</v>
      </c>
      <c r="DK377">
        <v>27.287140000000001</v>
      </c>
      <c r="DL377" s="1">
        <v>0.97425349999999999</v>
      </c>
      <c r="DM377" s="1">
        <v>160.43299999999999</v>
      </c>
      <c r="DN377">
        <v>0.69587339999999998</v>
      </c>
      <c r="DO377">
        <v>27.105550000000001</v>
      </c>
      <c r="DP377" s="1">
        <v>5.345593</v>
      </c>
      <c r="DQ377" s="1">
        <v>888.41639999999995</v>
      </c>
      <c r="DR377">
        <v>0.69434669999999998</v>
      </c>
      <c r="DS377">
        <v>27.006789999999999</v>
      </c>
      <c r="DT377" s="1">
        <v>18.029969999999999</v>
      </c>
      <c r="DU377">
        <v>3024.4720000000002</v>
      </c>
      <c r="DV377">
        <v>0.69262489999999999</v>
      </c>
      <c r="DW377">
        <v>27.01728</v>
      </c>
      <c r="DX377" s="1">
        <v>39.756100000000004</v>
      </c>
      <c r="DY377">
        <v>6729.9179999999997</v>
      </c>
      <c r="DZ377">
        <v>0.69077409999999995</v>
      </c>
      <c r="EA377">
        <v>27.495200000000001</v>
      </c>
      <c r="EB377">
        <v>60.433010000000003</v>
      </c>
      <c r="EC377">
        <v>10317.68</v>
      </c>
      <c r="ED377">
        <v>0.68861289999999997</v>
      </c>
      <c r="EE377">
        <v>28.047370000000001</v>
      </c>
      <c r="EF377">
        <v>66.284530000000004</v>
      </c>
      <c r="EG377">
        <v>11413.52</v>
      </c>
      <c r="EH377">
        <v>0.68590110000000004</v>
      </c>
      <c r="EI377">
        <v>28.588380000000001</v>
      </c>
      <c r="EJ377">
        <v>54.443370000000002</v>
      </c>
      <c r="EK377">
        <v>9453.8909999999996</v>
      </c>
      <c r="EL377">
        <v>0.68264639999999999</v>
      </c>
      <c r="EM377">
        <v>29.016310000000001</v>
      </c>
      <c r="EN377">
        <v>34.72627</v>
      </c>
      <c r="EO377">
        <v>6083.482</v>
      </c>
      <c r="EP377">
        <v>0.67907949999999995</v>
      </c>
      <c r="EQ377">
        <v>29.0791</v>
      </c>
      <c r="ER377">
        <v>17.803930000000001</v>
      </c>
      <c r="ES377">
        <v>3146.489</v>
      </c>
      <c r="ET377">
        <v>0.6754869</v>
      </c>
      <c r="EU377">
        <v>28.827010000000001</v>
      </c>
      <c r="EV377">
        <v>7.5481369999999997</v>
      </c>
      <c r="EW377">
        <v>1344.7670000000001</v>
      </c>
      <c r="EX377">
        <v>0.67187220000000003</v>
      </c>
      <c r="EY377">
        <v>28.574580000000001</v>
      </c>
      <c r="EZ377">
        <v>2.7257039999999999</v>
      </c>
      <c r="FA377">
        <v>489.1379</v>
      </c>
      <c r="FB377">
        <v>0.66834519999999997</v>
      </c>
      <c r="FC377">
        <v>28.31091</v>
      </c>
      <c r="FD377">
        <v>0.87927630000000001</v>
      </c>
      <c r="FE377">
        <v>158.57769999999999</v>
      </c>
      <c r="FF377">
        <v>0.66589129999999996</v>
      </c>
      <c r="FG377">
        <v>28.265329999999999</v>
      </c>
      <c r="FH377">
        <v>0.28268959999999999</v>
      </c>
      <c r="FI377">
        <v>50.929810000000003</v>
      </c>
      <c r="FJ377">
        <v>0.66283170000000002</v>
      </c>
      <c r="FK377">
        <v>28.115939999999998</v>
      </c>
      <c r="FL377">
        <v>0.11565350000000001</v>
      </c>
      <c r="FM377">
        <v>20.621120000000001</v>
      </c>
      <c r="FN377">
        <v>0.65871239999999998</v>
      </c>
      <c r="FO377">
        <v>27.92653</v>
      </c>
      <c r="FP377">
        <v>7.3692300000000002E-2</v>
      </c>
      <c r="FQ377">
        <v>12.99736</v>
      </c>
      <c r="FR377">
        <v>0.65520460000000003</v>
      </c>
      <c r="FS377">
        <v>27.641390000000001</v>
      </c>
      <c r="FT377">
        <v>6.3397250000000002E-2</v>
      </c>
      <c r="FU377">
        <v>11.138019999999999</v>
      </c>
      <c r="FV377">
        <v>0.65144080000000004</v>
      </c>
      <c r="FW377">
        <v>27.309740000000001</v>
      </c>
      <c r="FX377">
        <v>5.9264730000000002E-2</v>
      </c>
      <c r="FY377">
        <v>10.424049999999999</v>
      </c>
      <c r="FZ377">
        <v>0.64769220000000005</v>
      </c>
      <c r="GA377">
        <v>26.988779999999998</v>
      </c>
      <c r="GB377">
        <v>5.568439E-2</v>
      </c>
      <c r="GC377">
        <v>9.8213240000000006</v>
      </c>
      <c r="GD377">
        <v>0.64380139999999997</v>
      </c>
      <c r="GE377">
        <v>26.631550000000001</v>
      </c>
      <c r="GF377">
        <v>5.166917E-2</v>
      </c>
      <c r="GG377">
        <v>9.1393020000000007</v>
      </c>
      <c r="GH377">
        <v>0.64028470000000004</v>
      </c>
      <c r="GI377">
        <v>26.394559999999998</v>
      </c>
      <c r="GJ377">
        <v>4.7480939999999999E-2</v>
      </c>
      <c r="GK377">
        <v>8.4151819999999997</v>
      </c>
      <c r="GL377">
        <v>0.63628709999999999</v>
      </c>
      <c r="GM377">
        <v>26.56842</v>
      </c>
      <c r="GN377">
        <v>4.3221410000000002E-2</v>
      </c>
      <c r="GO377">
        <v>7.682639</v>
      </c>
      <c r="GP377">
        <v>0.63180919999999996</v>
      </c>
      <c r="GQ377">
        <v>26.915189999999999</v>
      </c>
      <c r="GR377" s="1">
        <v>3.9139109999999998E-2</v>
      </c>
      <c r="GS377">
        <v>6.980226</v>
      </c>
      <c r="GT377">
        <v>0.62754010000000005</v>
      </c>
      <c r="GU377">
        <v>27.560849999999999</v>
      </c>
      <c r="GV377" s="1">
        <v>3.5472629999999998E-2</v>
      </c>
      <c r="GW377">
        <v>6.3522460000000001</v>
      </c>
      <c r="GX377">
        <v>0.62209590000000003</v>
      </c>
      <c r="GY377">
        <v>28.12959</v>
      </c>
      <c r="GZ377" s="1">
        <v>3.1953910000000002E-2</v>
      </c>
      <c r="HA377">
        <v>5.7601079999999998</v>
      </c>
      <c r="HB377">
        <v>0.61737500000000001</v>
      </c>
      <c r="HC377">
        <v>28.487130000000001</v>
      </c>
      <c r="HD377" s="1">
        <v>2.8816629999999999E-2</v>
      </c>
      <c r="HE377">
        <v>5.2240890000000002</v>
      </c>
      <c r="HF377">
        <v>0.61326190000000003</v>
      </c>
      <c r="HG377">
        <v>28.421220000000002</v>
      </c>
      <c r="HH377" s="1">
        <v>2.6029239999999999E-2</v>
      </c>
      <c r="HI377">
        <v>4.7421170000000004</v>
      </c>
      <c r="HJ377">
        <v>0.61209360000000002</v>
      </c>
      <c r="HK377">
        <v>28.161660000000001</v>
      </c>
      <c r="HL377" s="1">
        <v>2.353537E-2</v>
      </c>
      <c r="HM377">
        <v>4.2867329999999999</v>
      </c>
      <c r="HN377">
        <v>0.60920450000000004</v>
      </c>
      <c r="HO377">
        <v>27.929790000000001</v>
      </c>
      <c r="HP377" s="1">
        <v>2.1281069999999999E-2</v>
      </c>
      <c r="HQ377">
        <v>3.8909050000000001</v>
      </c>
      <c r="HR377">
        <v>0.60634560000000004</v>
      </c>
      <c r="HS377">
        <v>27.919319999999999</v>
      </c>
      <c r="HT377" s="1">
        <v>1.9248700000000001E-2</v>
      </c>
      <c r="HU377">
        <v>3.5329709999999999</v>
      </c>
      <c r="HV377">
        <v>0.60397599999999996</v>
      </c>
      <c r="HW377">
        <v>28.01427</v>
      </c>
      <c r="HX377" s="1">
        <v>1.7419540000000001E-2</v>
      </c>
      <c r="HY377">
        <v>3.2076769999999999</v>
      </c>
      <c r="HZ377">
        <v>0.60220609999999997</v>
      </c>
      <c r="IA377">
        <v>27.954719999999998</v>
      </c>
      <c r="IB377" s="1">
        <v>1.578649E-2</v>
      </c>
      <c r="IC377">
        <v>2.9139710000000001</v>
      </c>
      <c r="ID377">
        <v>0.6012788</v>
      </c>
      <c r="IE377">
        <v>27.941400000000002</v>
      </c>
      <c r="IF377" s="1">
        <v>1.431547E-2</v>
      </c>
      <c r="IG377">
        <v>2.6467179999999999</v>
      </c>
      <c r="IH377">
        <v>0.60021749999999996</v>
      </c>
      <c r="II377">
        <v>27.784579999999998</v>
      </c>
      <c r="IJ377" s="1">
        <v>1.298304E-2</v>
      </c>
      <c r="IK377">
        <v>2.406037</v>
      </c>
      <c r="IL377">
        <v>0.5994855</v>
      </c>
      <c r="IM377">
        <v>27.487490000000001</v>
      </c>
      <c r="IN377" s="1">
        <v>1.176557E-2</v>
      </c>
      <c r="IO377">
        <v>2.1835209999999998</v>
      </c>
      <c r="IP377">
        <v>0.59876229999999997</v>
      </c>
      <c r="IQ377">
        <v>27.250810000000001</v>
      </c>
      <c r="IR377" s="1">
        <v>1.0656189999999999E-2</v>
      </c>
      <c r="IS377">
        <v>1.980826</v>
      </c>
      <c r="IT377">
        <v>0.59856100000000001</v>
      </c>
      <c r="IU377">
        <v>27.225750000000001</v>
      </c>
      <c r="IV377" s="1">
        <v>9.6495350000000008E-3</v>
      </c>
      <c r="IW377">
        <v>1.7953239999999999</v>
      </c>
      <c r="IX377">
        <v>0.59849269999999999</v>
      </c>
      <c r="IY377">
        <v>27.910039999999999</v>
      </c>
      <c r="IZ377" s="1">
        <v>8.7182609999999997E-3</v>
      </c>
      <c r="JA377">
        <v>1.6233390000000001</v>
      </c>
      <c r="JB377">
        <v>0.59883819999999999</v>
      </c>
      <c r="JC377">
        <v>28.68045</v>
      </c>
      <c r="JD377" s="1">
        <v>7.8626619999999994E-3</v>
      </c>
      <c r="JE377">
        <v>1.463983</v>
      </c>
      <c r="JF377">
        <v>0.59916150000000001</v>
      </c>
      <c r="JG377">
        <v>29.4237</v>
      </c>
      <c r="JH377" s="1">
        <v>7.0661229999999997E-3</v>
      </c>
      <c r="JI377">
        <v>1.3158749999999999</v>
      </c>
      <c r="JJ377">
        <v>0.59959119999999999</v>
      </c>
      <c r="JK377">
        <v>29.69088</v>
      </c>
      <c r="JL377" s="1">
        <v>6.3197100000000001E-3</v>
      </c>
      <c r="JM377">
        <v>1.176868</v>
      </c>
      <c r="JN377">
        <v>0.60013070000000002</v>
      </c>
      <c r="JO377">
        <v>29.706</v>
      </c>
      <c r="JP377" s="1">
        <v>5.6169590000000004E-3</v>
      </c>
      <c r="JQ377">
        <v>1.045733</v>
      </c>
      <c r="JR377">
        <v>0.6005393</v>
      </c>
      <c r="JS377">
        <v>29.429220000000001</v>
      </c>
      <c r="JT377" s="1">
        <v>4.943757E-3</v>
      </c>
      <c r="JU377">
        <v>0.92041010000000001</v>
      </c>
      <c r="JV377">
        <v>0.60095240000000005</v>
      </c>
      <c r="JW377">
        <v>29.228390000000001</v>
      </c>
      <c r="JX377" s="1">
        <v>4.2930449999999997E-3</v>
      </c>
      <c r="JY377">
        <v>0.79931339999999995</v>
      </c>
      <c r="JZ377">
        <v>0.60172800000000004</v>
      </c>
      <c r="KA377">
        <v>29.108450000000001</v>
      </c>
      <c r="KB377" s="1">
        <v>3.6653469999999998E-3</v>
      </c>
      <c r="KC377">
        <v>0.6821372</v>
      </c>
      <c r="KD377">
        <v>0.60212149999999998</v>
      </c>
      <c r="KE377">
        <v>29.49399</v>
      </c>
      <c r="KF377" s="1">
        <v>3.064036E-3</v>
      </c>
      <c r="KG377">
        <v>0.57036679999999995</v>
      </c>
      <c r="KH377">
        <v>0.60238049999999999</v>
      </c>
      <c r="KI377">
        <v>29.742889999999999</v>
      </c>
      <c r="KJ377" s="1">
        <v>2.513684E-3</v>
      </c>
      <c r="KK377">
        <v>0.46796850000000001</v>
      </c>
      <c r="KL377">
        <v>0.60259430000000003</v>
      </c>
      <c r="KM377">
        <v>29.951609999999999</v>
      </c>
      <c r="KN377" s="1">
        <v>2.0380200000000002E-3</v>
      </c>
      <c r="KO377">
        <v>0.3794478</v>
      </c>
      <c r="KP377">
        <v>0.60274930000000004</v>
      </c>
      <c r="KQ377">
        <v>30.017810000000001</v>
      </c>
      <c r="KR377" s="1">
        <v>1.6520930000000001E-3</v>
      </c>
      <c r="KS377">
        <v>0.3075116</v>
      </c>
      <c r="KT377">
        <v>0.60288819999999999</v>
      </c>
      <c r="KU377">
        <v>29.740729999999999</v>
      </c>
      <c r="KV377" s="1">
        <v>1.357193E-3</v>
      </c>
      <c r="KW377">
        <v>0.25248540000000003</v>
      </c>
      <c r="KX377">
        <v>0.60290739999999998</v>
      </c>
      <c r="KY377">
        <v>29.343640000000001</v>
      </c>
      <c r="KZ377" s="1">
        <v>1.1414210000000001E-3</v>
      </c>
      <c r="LA377">
        <v>0.2122144</v>
      </c>
      <c r="LB377">
        <v>0.60287930000000001</v>
      </c>
      <c r="LC377">
        <v>28.94351</v>
      </c>
      <c r="LD377" s="1">
        <v>9.8657309999999995E-4</v>
      </c>
      <c r="LE377">
        <v>0.18332870000000001</v>
      </c>
      <c r="LF377">
        <v>0.60286470000000003</v>
      </c>
      <c r="LG377">
        <v>28.729050000000001</v>
      </c>
      <c r="LH377" s="1">
        <v>8.7430950000000004E-4</v>
      </c>
      <c r="LI377">
        <v>0.16238060000000001</v>
      </c>
      <c r="LJ377">
        <v>0.60301570000000004</v>
      </c>
      <c r="LK377">
        <v>29.04646</v>
      </c>
      <c r="LL377" s="1">
        <v>7.8961630000000003E-4</v>
      </c>
      <c r="LM377">
        <v>0.14659079999999999</v>
      </c>
      <c r="LN377">
        <v>0.60304400000000002</v>
      </c>
      <c r="LO377">
        <v>29.384740000000001</v>
      </c>
      <c r="LP377" s="1">
        <v>7.2252039999999996E-4</v>
      </c>
      <c r="LQ377">
        <v>0.13412189999999999</v>
      </c>
      <c r="LR377">
        <v>0.60280480000000003</v>
      </c>
      <c r="LS377">
        <v>29.769639999999999</v>
      </c>
      <c r="LT377" s="1">
        <v>6.6815050000000001E-4</v>
      </c>
      <c r="LU377">
        <v>0.12406209999999999</v>
      </c>
      <c r="LV377">
        <v>0.60235130000000003</v>
      </c>
      <c r="LW377">
        <v>29.934380000000001</v>
      </c>
      <c r="LX377" s="1">
        <v>6.2278829999999998E-4</v>
      </c>
      <c r="LY377">
        <v>0.11569169999999999</v>
      </c>
      <c r="LZ377">
        <v>0.60181079999999998</v>
      </c>
      <c r="MA377">
        <v>29.881070000000001</v>
      </c>
      <c r="MB377" s="1">
        <v>5.8405000000000002E-4</v>
      </c>
      <c r="MC377">
        <v>0.1087129</v>
      </c>
      <c r="MD377">
        <v>0.60120019999999996</v>
      </c>
      <c r="ME377">
        <v>29.525649999999999</v>
      </c>
      <c r="MF377" s="1">
        <v>5.5021040000000001E-4</v>
      </c>
      <c r="MG377">
        <v>0.1028575</v>
      </c>
      <c r="MH377">
        <v>0.60055630000000004</v>
      </c>
      <c r="MI377">
        <v>29.207049999999999</v>
      </c>
      <c r="MJ377" s="1">
        <v>5.2160330000000003E-4</v>
      </c>
      <c r="MK377">
        <v>9.7923049999999998E-2</v>
      </c>
      <c r="ML377">
        <v>0.59990480000000002</v>
      </c>
      <c r="MM377">
        <v>28.981480000000001</v>
      </c>
      <c r="MN377" s="1">
        <v>4.9713190000000003E-4</v>
      </c>
      <c r="MO377">
        <v>9.3711550000000005E-2</v>
      </c>
      <c r="MP377">
        <v>0.59929730000000003</v>
      </c>
      <c r="MQ377">
        <v>29.354800000000001</v>
      </c>
      <c r="MR377" s="1">
        <v>4.7572240000000001E-4</v>
      </c>
      <c r="MS377">
        <v>9.0030659999999998E-2</v>
      </c>
      <c r="MT377">
        <v>0.59870760000000001</v>
      </c>
      <c r="MU377">
        <v>29.467739999999999</v>
      </c>
      <c r="MV377" s="1">
        <v>4.5650010000000002E-4</v>
      </c>
      <c r="MW377">
        <v>8.6728230000000003E-2</v>
      </c>
      <c r="MX377">
        <v>0.59812030000000005</v>
      </c>
      <c r="MY377">
        <v>29.342919999999999</v>
      </c>
      <c r="MZ377" s="1">
        <v>4.3871859999999998E-4</v>
      </c>
      <c r="NA377">
        <v>8.3656750000000002E-2</v>
      </c>
      <c r="NB377">
        <v>0.59759209999999996</v>
      </c>
      <c r="NC377">
        <v>28.910419999999998</v>
      </c>
      <c r="ND377" s="1">
        <v>4.2150910000000001E-4</v>
      </c>
      <c r="NE377">
        <v>8.0656130000000006E-2</v>
      </c>
      <c r="NF377">
        <v>0.59727470000000005</v>
      </c>
      <c r="NG377">
        <v>28.523050000000001</v>
      </c>
      <c r="NH377" s="1">
        <v>4.0466409999999998E-4</v>
      </c>
      <c r="NI377">
        <v>7.7673409999999998E-2</v>
      </c>
      <c r="NJ377">
        <v>0.5968755</v>
      </c>
      <c r="NK377">
        <v>28.13204</v>
      </c>
      <c r="NL377" s="1">
        <v>3.8788800000000002E-4</v>
      </c>
      <c r="NM377">
        <v>7.4689130000000006E-2</v>
      </c>
      <c r="NN377">
        <v>0.5964777</v>
      </c>
      <c r="NO377">
        <v>27.79016</v>
      </c>
      <c r="NP377" s="1">
        <v>3.7123910000000002E-4</v>
      </c>
      <c r="NQ377">
        <v>7.1698559999999995E-2</v>
      </c>
      <c r="NR377">
        <v>0.59611380000000003</v>
      </c>
      <c r="NS377">
        <v>27.5671</v>
      </c>
      <c r="NT377" s="1">
        <v>3.5484980000000002E-4</v>
      </c>
      <c r="NU377">
        <v>6.8733059999999999E-2</v>
      </c>
      <c r="NV377">
        <v>0.59571989999999997</v>
      </c>
      <c r="NW377">
        <v>28.103580000000001</v>
      </c>
      <c r="NX377" s="1">
        <v>3.3879679999999999E-4</v>
      </c>
      <c r="NY377">
        <v>6.5806569999999995E-2</v>
      </c>
      <c r="NZ377">
        <v>0.59535179999999999</v>
      </c>
      <c r="OA377">
        <v>28.785340000000001</v>
      </c>
      <c r="OB377" s="1">
        <v>3.2333250000000002E-4</v>
      </c>
      <c r="OC377">
        <v>6.2971620000000006E-2</v>
      </c>
      <c r="OD377">
        <v>0.59497739999999999</v>
      </c>
      <c r="OE377">
        <v>29.321159999999999</v>
      </c>
      <c r="OF377" s="1">
        <v>3.0831750000000002E-4</v>
      </c>
      <c r="OG377">
        <v>6.0209260000000001E-2</v>
      </c>
      <c r="OH377">
        <v>0.59461019999999998</v>
      </c>
      <c r="OI377">
        <v>29.686669999999999</v>
      </c>
      <c r="OJ377" s="1">
        <v>2.9400960000000001E-4</v>
      </c>
      <c r="OK377">
        <v>5.7560809999999997E-2</v>
      </c>
    </row>
    <row r="378" spans="1:401" x14ac:dyDescent="0.35">
      <c r="A378">
        <v>387</v>
      </c>
      <c r="B378" t="s">
        <v>4</v>
      </c>
      <c r="C378" t="s">
        <v>364</v>
      </c>
      <c r="D378" t="s">
        <v>385</v>
      </c>
      <c r="E378">
        <v>816.30010000000004</v>
      </c>
      <c r="F378">
        <v>1.05379</v>
      </c>
      <c r="G378">
        <v>25.250430000000001</v>
      </c>
      <c r="H378">
        <v>0</v>
      </c>
      <c r="I378">
        <v>0</v>
      </c>
      <c r="J378">
        <v>1.050888</v>
      </c>
      <c r="K378">
        <v>25.193760000000001</v>
      </c>
      <c r="L378">
        <v>0</v>
      </c>
      <c r="M378">
        <v>0</v>
      </c>
      <c r="N378">
        <v>1.0477179999999999</v>
      </c>
      <c r="O378">
        <v>25.231280000000002</v>
      </c>
      <c r="P378">
        <v>0</v>
      </c>
      <c r="Q378">
        <v>0</v>
      </c>
      <c r="R378">
        <v>1.0443150000000001</v>
      </c>
      <c r="S378">
        <v>25.175830000000001</v>
      </c>
      <c r="T378">
        <v>0</v>
      </c>
      <c r="U378">
        <v>0</v>
      </c>
      <c r="V378">
        <v>1.0408569999999999</v>
      </c>
      <c r="W378">
        <v>24.937360000000002</v>
      </c>
      <c r="X378">
        <v>0</v>
      </c>
      <c r="Y378">
        <v>0</v>
      </c>
      <c r="Z378">
        <v>1.037066</v>
      </c>
      <c r="AA378">
        <v>24.793880000000001</v>
      </c>
      <c r="AB378">
        <v>0</v>
      </c>
      <c r="AC378">
        <v>0</v>
      </c>
      <c r="AD378">
        <v>1.0333570000000001</v>
      </c>
      <c r="AE378">
        <v>24.68684</v>
      </c>
      <c r="AF378">
        <v>0</v>
      </c>
      <c r="AG378">
        <v>0</v>
      </c>
      <c r="AH378">
        <v>1.0296890000000001</v>
      </c>
      <c r="AI378">
        <v>24.941189999999999</v>
      </c>
      <c r="AJ378">
        <v>0</v>
      </c>
      <c r="AK378">
        <v>0</v>
      </c>
      <c r="AL378">
        <v>1.0260609999999999</v>
      </c>
      <c r="AM378">
        <v>25.238800000000001</v>
      </c>
      <c r="AN378">
        <v>0</v>
      </c>
      <c r="AO378">
        <v>0</v>
      </c>
      <c r="AP378">
        <v>1.022761</v>
      </c>
      <c r="AQ378">
        <v>25.552779999999998</v>
      </c>
      <c r="AR378">
        <v>0</v>
      </c>
      <c r="AS378">
        <v>0</v>
      </c>
      <c r="AT378">
        <v>1.0196639999999999</v>
      </c>
      <c r="AU378">
        <v>25.8155</v>
      </c>
      <c r="AV378">
        <v>0</v>
      </c>
      <c r="AW378">
        <v>0</v>
      </c>
      <c r="AX378">
        <v>1.0168440000000001</v>
      </c>
      <c r="AY378">
        <v>25.86253</v>
      </c>
      <c r="AZ378">
        <v>0</v>
      </c>
      <c r="BA378">
        <v>0</v>
      </c>
      <c r="BB378">
        <v>1.0146189999999999</v>
      </c>
      <c r="BC378">
        <v>25.907250000000001</v>
      </c>
      <c r="BD378">
        <v>0</v>
      </c>
      <c r="BE378">
        <v>0</v>
      </c>
      <c r="BF378">
        <v>1.012704</v>
      </c>
      <c r="BG378">
        <v>25.930099999999999</v>
      </c>
      <c r="BH378">
        <v>0</v>
      </c>
      <c r="BI378">
        <v>0</v>
      </c>
      <c r="BJ378">
        <v>1.0103340000000001</v>
      </c>
      <c r="BK378">
        <v>26.041070000000001</v>
      </c>
      <c r="BL378">
        <v>0</v>
      </c>
      <c r="BM378">
        <v>0</v>
      </c>
      <c r="BN378">
        <v>1.0079750000000001</v>
      </c>
      <c r="BO378">
        <v>26.499490000000002</v>
      </c>
      <c r="BP378">
        <v>0</v>
      </c>
      <c r="BQ378">
        <v>0</v>
      </c>
      <c r="BR378">
        <v>1.005795</v>
      </c>
      <c r="BS378">
        <v>26.825520000000001</v>
      </c>
      <c r="BT378">
        <v>0</v>
      </c>
      <c r="BU378">
        <v>0</v>
      </c>
      <c r="BV378">
        <v>1.0040020000000001</v>
      </c>
      <c r="BW378">
        <v>27.118300000000001</v>
      </c>
      <c r="BX378">
        <v>0</v>
      </c>
      <c r="BY378">
        <v>0</v>
      </c>
      <c r="BZ378">
        <v>1.0026139999999999</v>
      </c>
      <c r="CA378">
        <v>27.311199999999999</v>
      </c>
      <c r="CB378">
        <v>1.515174E-31</v>
      </c>
      <c r="CC378">
        <v>4.08293E-29</v>
      </c>
      <c r="CD378">
        <v>1.0014460000000001</v>
      </c>
      <c r="CE378">
        <v>27.288589999999999</v>
      </c>
      <c r="CF378">
        <v>4.8059929999999998E-24</v>
      </c>
      <c r="CG378">
        <v>1.2391089999999999E-21</v>
      </c>
      <c r="CH378">
        <v>1.000283</v>
      </c>
      <c r="CI378">
        <v>27.091480000000001</v>
      </c>
      <c r="CJ378" s="1">
        <v>3.7596820000000003E-17</v>
      </c>
      <c r="CK378" s="1">
        <v>8.2325189999999993E-15</v>
      </c>
      <c r="CL378">
        <v>0.99907179999999995</v>
      </c>
      <c r="CM378">
        <v>26.98828</v>
      </c>
      <c r="CN378" s="1">
        <v>1.7990220000000001E-12</v>
      </c>
      <c r="CO378" s="1">
        <v>4.7515289999999995E-10</v>
      </c>
      <c r="CP378">
        <v>0.99794749999999999</v>
      </c>
      <c r="CQ378">
        <v>27.022020000000001</v>
      </c>
      <c r="CR378" s="1">
        <v>3.2554040000000002E-9</v>
      </c>
      <c r="CS378" s="1">
        <v>9.3880170000000004E-7</v>
      </c>
      <c r="CT378">
        <v>0.99669750000000001</v>
      </c>
      <c r="CU378">
        <v>27.263580000000001</v>
      </c>
      <c r="CV378" s="1">
        <v>1.1141559999999999E-6</v>
      </c>
      <c r="CW378" s="1">
        <v>3.4474229999999998E-4</v>
      </c>
      <c r="CX378">
        <v>0.99547850000000004</v>
      </c>
      <c r="CY378">
        <v>27.08202</v>
      </c>
      <c r="CZ378" s="1">
        <v>1.160751E-4</v>
      </c>
      <c r="DA378" s="1">
        <v>3.8156349999999999E-2</v>
      </c>
      <c r="DB378">
        <v>0.99430560000000001</v>
      </c>
      <c r="DC378">
        <v>27.247949999999999</v>
      </c>
      <c r="DD378" s="1">
        <v>4.745867E-3</v>
      </c>
      <c r="DE378" s="1">
        <v>1.6516630000000001</v>
      </c>
      <c r="DF378">
        <v>0.99329630000000002</v>
      </c>
      <c r="DG378">
        <v>27.345289999999999</v>
      </c>
      <c r="DH378" s="1">
        <v>8.9886930000000004E-2</v>
      </c>
      <c r="DI378" s="1">
        <v>32.9435</v>
      </c>
      <c r="DJ378">
        <v>0.99208529999999995</v>
      </c>
      <c r="DK378">
        <v>27.257390000000001</v>
      </c>
      <c r="DL378" s="1">
        <v>0.88610909999999998</v>
      </c>
      <c r="DM378" s="1">
        <v>340.91030000000001</v>
      </c>
      <c r="DN378">
        <v>0.99051599999999995</v>
      </c>
      <c r="DO378">
        <v>27.061589999999999</v>
      </c>
      <c r="DP378" s="1">
        <v>4.9757579999999999</v>
      </c>
      <c r="DQ378" s="1">
        <v>2003.0619999999999</v>
      </c>
      <c r="DR378">
        <v>0.98864730000000001</v>
      </c>
      <c r="DS378">
        <v>26.95834</v>
      </c>
      <c r="DT378" s="1">
        <v>17.136130000000001</v>
      </c>
      <c r="DU378">
        <v>7202.2079999999996</v>
      </c>
      <c r="DV378">
        <v>0.98652799999999996</v>
      </c>
      <c r="DW378">
        <v>26.987069999999999</v>
      </c>
      <c r="DX378" s="1">
        <v>38.511760000000002</v>
      </c>
      <c r="DY378">
        <v>16861.330000000002</v>
      </c>
      <c r="DZ378">
        <v>0.98422690000000002</v>
      </c>
      <c r="EA378">
        <v>27.487130000000001</v>
      </c>
      <c r="EB378">
        <v>59.567079999999997</v>
      </c>
      <c r="EC378">
        <v>27090.25</v>
      </c>
      <c r="ED378">
        <v>0.9815237</v>
      </c>
      <c r="EE378">
        <v>28.029170000000001</v>
      </c>
      <c r="EF378">
        <v>66.386170000000007</v>
      </c>
      <c r="EG378">
        <v>31296.71</v>
      </c>
      <c r="EH378">
        <v>0.97807279999999996</v>
      </c>
      <c r="EI378">
        <v>28.5654</v>
      </c>
      <c r="EJ378">
        <v>55.353659999999998</v>
      </c>
      <c r="EK378">
        <v>26978.5</v>
      </c>
      <c r="EL378">
        <v>0.97393770000000002</v>
      </c>
      <c r="EM378">
        <v>28.968039999999998</v>
      </c>
      <c r="EN378">
        <v>35.790170000000003</v>
      </c>
      <c r="EO378">
        <v>17987.73</v>
      </c>
      <c r="EP378">
        <v>0.96937030000000002</v>
      </c>
      <c r="EQ378">
        <v>28.987559999999998</v>
      </c>
      <c r="ER378">
        <v>18.579219999999999</v>
      </c>
      <c r="ES378">
        <v>9599.3719999999994</v>
      </c>
      <c r="ET378">
        <v>0.96493050000000002</v>
      </c>
      <c r="EU378">
        <v>28.711970000000001</v>
      </c>
      <c r="EV378">
        <v>7.9673299999999996</v>
      </c>
      <c r="EW378">
        <v>4214.6419999999998</v>
      </c>
      <c r="EX378">
        <v>0.96045959999999997</v>
      </c>
      <c r="EY378">
        <v>28.466270000000002</v>
      </c>
      <c r="EZ378">
        <v>2.9054739999999999</v>
      </c>
      <c r="FA378">
        <v>1566.1189999999999</v>
      </c>
      <c r="FB378">
        <v>0.95615030000000001</v>
      </c>
      <c r="FC378">
        <v>28.217680000000001</v>
      </c>
      <c r="FD378">
        <v>0.94311199999999995</v>
      </c>
      <c r="FE378">
        <v>513.19460000000004</v>
      </c>
      <c r="FF378">
        <v>0.95243719999999998</v>
      </c>
      <c r="FG378">
        <v>28.208169999999999</v>
      </c>
      <c r="FH378">
        <v>0.30206329999999998</v>
      </c>
      <c r="FI378">
        <v>162.24420000000001</v>
      </c>
      <c r="FJ378">
        <v>0.94787589999999999</v>
      </c>
      <c r="FK378">
        <v>28.051400000000001</v>
      </c>
      <c r="FL378">
        <v>0.1208181</v>
      </c>
      <c r="FM378">
        <v>61.286450000000002</v>
      </c>
      <c r="FN378">
        <v>0.94223849999999998</v>
      </c>
      <c r="FO378">
        <v>27.821120000000001</v>
      </c>
      <c r="FP378">
        <v>7.4952619999999998E-2</v>
      </c>
      <c r="FQ378">
        <v>35.359450000000002</v>
      </c>
      <c r="FR378">
        <v>0.9375057</v>
      </c>
      <c r="FS378">
        <v>27.520479999999999</v>
      </c>
      <c r="FT378">
        <v>6.3755510000000001E-2</v>
      </c>
      <c r="FU378">
        <v>28.91891</v>
      </c>
      <c r="FV378">
        <v>0.93240259999999997</v>
      </c>
      <c r="FW378">
        <v>27.148479999999999</v>
      </c>
      <c r="FX378">
        <v>5.9486490000000003E-2</v>
      </c>
      <c r="FY378">
        <v>26.56766</v>
      </c>
      <c r="FZ378">
        <v>0.92730900000000005</v>
      </c>
      <c r="GA378">
        <v>26.883489999999998</v>
      </c>
      <c r="GB378">
        <v>5.592842E-2</v>
      </c>
      <c r="GC378">
        <v>24.505590000000002</v>
      </c>
      <c r="GD378">
        <v>0.92199920000000002</v>
      </c>
      <c r="GE378">
        <v>26.53134</v>
      </c>
      <c r="GF378">
        <v>5.1935620000000002E-2</v>
      </c>
      <c r="GG378">
        <v>22.118200000000002</v>
      </c>
      <c r="GH378">
        <v>0.91723030000000005</v>
      </c>
      <c r="GI378">
        <v>26.304320000000001</v>
      </c>
      <c r="GJ378">
        <v>4.7746450000000003E-2</v>
      </c>
      <c r="GK378">
        <v>19.67689</v>
      </c>
      <c r="GL378">
        <v>0.91182490000000005</v>
      </c>
      <c r="GM378">
        <v>26.490600000000001</v>
      </c>
      <c r="GN378">
        <v>4.3489189999999997E-2</v>
      </c>
      <c r="GO378">
        <v>17.315059999999999</v>
      </c>
      <c r="GP378">
        <v>0.90576199999999996</v>
      </c>
      <c r="GQ378">
        <v>26.81616</v>
      </c>
      <c r="GR378" s="1">
        <v>3.9382859999999999E-2</v>
      </c>
      <c r="GS378">
        <v>15.07878</v>
      </c>
      <c r="GT378">
        <v>0.89789799999999997</v>
      </c>
      <c r="GU378">
        <v>27.435549999999999</v>
      </c>
      <c r="GV378" s="1">
        <v>3.5695339999999999E-2</v>
      </c>
      <c r="GW378">
        <v>13.08</v>
      </c>
      <c r="GX378">
        <v>0.88809629999999995</v>
      </c>
      <c r="GY378">
        <v>27.982949999999999</v>
      </c>
      <c r="GZ378" s="1">
        <v>3.2161299999999997E-2</v>
      </c>
      <c r="HA378">
        <v>11.21082</v>
      </c>
      <c r="HB378">
        <v>0.87939109999999998</v>
      </c>
      <c r="HC378">
        <v>28.33389</v>
      </c>
      <c r="HD378" s="1">
        <v>2.899595E-2</v>
      </c>
      <c r="HE378">
        <v>9.5139130000000005</v>
      </c>
      <c r="HF378">
        <v>0.87166049999999995</v>
      </c>
      <c r="HG378">
        <v>28.27936</v>
      </c>
      <c r="HH378" s="1">
        <v>2.6183580000000001E-2</v>
      </c>
      <c r="HI378">
        <v>8.0200069999999997</v>
      </c>
      <c r="HJ378">
        <v>0.86898989999999998</v>
      </c>
      <c r="HK378">
        <v>27.911010000000001</v>
      </c>
      <c r="HL378" s="1">
        <v>2.3648599999999999E-2</v>
      </c>
      <c r="HM378">
        <v>7.175376</v>
      </c>
      <c r="HN378">
        <v>0.86310779999999998</v>
      </c>
      <c r="HO378">
        <v>27.707699999999999</v>
      </c>
      <c r="HP378" s="1">
        <v>2.1379929999999998E-2</v>
      </c>
      <c r="HQ378">
        <v>6.5306160000000002</v>
      </c>
      <c r="HR378">
        <v>0.85747989999999996</v>
      </c>
      <c r="HS378">
        <v>27.719380000000001</v>
      </c>
      <c r="HT378" s="1">
        <v>1.9337139999999999E-2</v>
      </c>
      <c r="HU378">
        <v>5.9441660000000001</v>
      </c>
      <c r="HV378">
        <v>0.85271669999999999</v>
      </c>
      <c r="HW378">
        <v>27.8249</v>
      </c>
      <c r="HX378" s="1">
        <v>1.7499239999999999E-2</v>
      </c>
      <c r="HY378">
        <v>5.4079309999999996</v>
      </c>
      <c r="HZ378">
        <v>0.84892820000000002</v>
      </c>
      <c r="IA378">
        <v>27.766719999999999</v>
      </c>
      <c r="IB378" s="1">
        <v>1.5858420000000002E-2</v>
      </c>
      <c r="IC378">
        <v>4.9221009999999996</v>
      </c>
      <c r="ID378">
        <v>0.84570400000000001</v>
      </c>
      <c r="IE378">
        <v>27.752330000000001</v>
      </c>
      <c r="IF378" s="1">
        <v>1.437864E-2</v>
      </c>
      <c r="IG378">
        <v>4.4797130000000003</v>
      </c>
      <c r="IH378">
        <v>0.84176640000000003</v>
      </c>
      <c r="II378">
        <v>27.599720000000001</v>
      </c>
      <c r="IJ378" s="1">
        <v>1.3037709999999999E-2</v>
      </c>
      <c r="IK378">
        <v>4.0797829999999999</v>
      </c>
      <c r="IL378">
        <v>0.83889619999999998</v>
      </c>
      <c r="IM378">
        <v>27.29712</v>
      </c>
      <c r="IN378" s="1">
        <v>1.182164E-2</v>
      </c>
      <c r="IO378">
        <v>3.7107570000000001</v>
      </c>
      <c r="IP378">
        <v>0.83616210000000002</v>
      </c>
      <c r="IQ378">
        <v>27.066669999999998</v>
      </c>
      <c r="IR378" s="1">
        <v>1.070786E-2</v>
      </c>
      <c r="IS378">
        <v>3.3719399999999999</v>
      </c>
      <c r="IT378">
        <v>0.83411789999999997</v>
      </c>
      <c r="IU378">
        <v>27.047260000000001</v>
      </c>
      <c r="IV378" s="1">
        <v>9.6978670000000006E-3</v>
      </c>
      <c r="IW378">
        <v>3.0617230000000002</v>
      </c>
      <c r="IX378">
        <v>0.83241390000000004</v>
      </c>
      <c r="IY378">
        <v>27.741040000000002</v>
      </c>
      <c r="IZ378" s="1">
        <v>8.7634040000000007E-3</v>
      </c>
      <c r="JA378">
        <v>2.773234</v>
      </c>
      <c r="JB378">
        <v>0.83143509999999998</v>
      </c>
      <c r="JC378">
        <v>28.527280000000001</v>
      </c>
      <c r="JD378" s="1">
        <v>7.9054510000000008E-3</v>
      </c>
      <c r="JE378">
        <v>2.50528</v>
      </c>
      <c r="JF378">
        <v>0.83038190000000001</v>
      </c>
      <c r="JG378">
        <v>29.283370000000001</v>
      </c>
      <c r="JH378" s="1">
        <v>7.1063469999999998E-3</v>
      </c>
      <c r="JI378">
        <v>2.256103</v>
      </c>
      <c r="JJ378">
        <v>0.82962009999999997</v>
      </c>
      <c r="JK378">
        <v>29.5688</v>
      </c>
      <c r="JL378" s="1">
        <v>6.3580470000000004E-3</v>
      </c>
      <c r="JM378">
        <v>2.0216099999999999</v>
      </c>
      <c r="JN378">
        <v>0.82913170000000003</v>
      </c>
      <c r="JO378">
        <v>29.596530000000001</v>
      </c>
      <c r="JP378" s="1">
        <v>5.6538079999999998E-3</v>
      </c>
      <c r="JQ378">
        <v>1.7999430000000001</v>
      </c>
      <c r="JR378">
        <v>0.82855630000000002</v>
      </c>
      <c r="JS378">
        <v>29.321390000000001</v>
      </c>
      <c r="JT378" s="1">
        <v>4.9792919999999997E-3</v>
      </c>
      <c r="JU378">
        <v>1.5875379999999999</v>
      </c>
      <c r="JV378">
        <v>0.82807569999999997</v>
      </c>
      <c r="JW378">
        <v>29.131250000000001</v>
      </c>
      <c r="JX378" s="1">
        <v>4.3279579999999998E-3</v>
      </c>
      <c r="JY378">
        <v>1.382123</v>
      </c>
      <c r="JZ378">
        <v>0.8282216</v>
      </c>
      <c r="KA378">
        <v>29.02083</v>
      </c>
      <c r="KB378" s="1">
        <v>3.699309E-3</v>
      </c>
      <c r="KC378">
        <v>1.1827510000000001</v>
      </c>
      <c r="KD378">
        <v>0.82788640000000002</v>
      </c>
      <c r="KE378">
        <v>29.419139999999999</v>
      </c>
      <c r="KF378" s="1">
        <v>3.0961019999999999E-3</v>
      </c>
      <c r="KG378">
        <v>0.99163539999999994</v>
      </c>
      <c r="KH378">
        <v>0.82749300000000003</v>
      </c>
      <c r="KI378">
        <v>29.685130000000001</v>
      </c>
      <c r="KJ378" s="1">
        <v>2.5425040000000001E-3</v>
      </c>
      <c r="KK378">
        <v>0.81549490000000002</v>
      </c>
      <c r="KL378">
        <v>0.82703190000000004</v>
      </c>
      <c r="KM378">
        <v>29.907620000000001</v>
      </c>
      <c r="KN378" s="1">
        <v>2.0623059999999999E-3</v>
      </c>
      <c r="KO378">
        <v>0.66218379999999999</v>
      </c>
      <c r="KP378">
        <v>0.82649090000000003</v>
      </c>
      <c r="KQ378">
        <v>29.97457</v>
      </c>
      <c r="KR378" s="1">
        <v>1.671241E-3</v>
      </c>
      <c r="KS378">
        <v>0.53676190000000001</v>
      </c>
      <c r="KT378">
        <v>0.82597480000000001</v>
      </c>
      <c r="KU378">
        <v>29.70157</v>
      </c>
      <c r="KV378" s="1">
        <v>1.3714879999999999E-3</v>
      </c>
      <c r="KW378">
        <v>0.44025370000000003</v>
      </c>
      <c r="KX378">
        <v>0.82535040000000004</v>
      </c>
      <c r="KY378">
        <v>29.297820000000002</v>
      </c>
      <c r="KZ378" s="1">
        <v>1.15175E-3</v>
      </c>
      <c r="LA378">
        <v>0.36937379999999997</v>
      </c>
      <c r="LB378">
        <v>0.82467219999999997</v>
      </c>
      <c r="LC378">
        <v>28.903369999999999</v>
      </c>
      <c r="LD378" s="1">
        <v>9.9396409999999999E-4</v>
      </c>
      <c r="LE378">
        <v>0.3184633</v>
      </c>
      <c r="LF378">
        <v>0.82410490000000003</v>
      </c>
      <c r="LG378">
        <v>28.678650000000001</v>
      </c>
      <c r="LH378" s="1">
        <v>8.7972910000000003E-4</v>
      </c>
      <c r="LI378">
        <v>0.28159020000000001</v>
      </c>
      <c r="LJ378">
        <v>0.82341790000000004</v>
      </c>
      <c r="LK378">
        <v>29.005880000000001</v>
      </c>
      <c r="LL378" s="1">
        <v>7.937768E-4</v>
      </c>
      <c r="LM378">
        <v>0.25396459999999998</v>
      </c>
      <c r="LN378">
        <v>0.82263850000000005</v>
      </c>
      <c r="LO378">
        <v>29.34301</v>
      </c>
      <c r="LP378" s="1">
        <v>7.2582600000000005E-4</v>
      </c>
      <c r="LQ378">
        <v>0.232182</v>
      </c>
      <c r="LR378">
        <v>0.82165940000000004</v>
      </c>
      <c r="LS378">
        <v>29.727319999999999</v>
      </c>
      <c r="LT378" s="1">
        <v>6.7079699999999999E-4</v>
      </c>
      <c r="LU378">
        <v>0.21461179999999999</v>
      </c>
      <c r="LV378">
        <v>0.82078660000000003</v>
      </c>
      <c r="LW378">
        <v>29.893219999999999</v>
      </c>
      <c r="LX378" s="1">
        <v>6.2497550000000001E-4</v>
      </c>
      <c r="LY378">
        <v>0.19998479999999999</v>
      </c>
      <c r="LZ378">
        <v>0.81981660000000001</v>
      </c>
      <c r="MA378">
        <v>29.83717</v>
      </c>
      <c r="MB378" s="1">
        <v>5.8585699999999996E-4</v>
      </c>
      <c r="MC378">
        <v>0.1877905</v>
      </c>
      <c r="MD378">
        <v>0.81872140000000004</v>
      </c>
      <c r="ME378">
        <v>29.472560000000001</v>
      </c>
      <c r="MF378" s="1">
        <v>5.5170320000000003E-4</v>
      </c>
      <c r="MG378">
        <v>0.17756469999999999</v>
      </c>
      <c r="MH378">
        <v>0.81760080000000002</v>
      </c>
      <c r="MI378">
        <v>29.15465</v>
      </c>
      <c r="MJ378" s="1">
        <v>5.2285519999999998E-4</v>
      </c>
      <c r="MK378">
        <v>0.16895769999999999</v>
      </c>
      <c r="ML378">
        <v>0.81644700000000003</v>
      </c>
      <c r="MM378">
        <v>28.924530000000001</v>
      </c>
      <c r="MN378" s="1">
        <v>4.9819420000000005E-4</v>
      </c>
      <c r="MO378">
        <v>0.16162209999999999</v>
      </c>
      <c r="MP378">
        <v>0.81532490000000002</v>
      </c>
      <c r="MQ378">
        <v>29.298570000000002</v>
      </c>
      <c r="MR378" s="1">
        <v>4.7664780000000002E-4</v>
      </c>
      <c r="MS378">
        <v>0.15523210000000001</v>
      </c>
      <c r="MT378">
        <v>0.81425199999999998</v>
      </c>
      <c r="MU378">
        <v>29.428699999999999</v>
      </c>
      <c r="MV378" s="1">
        <v>4.573507E-4</v>
      </c>
      <c r="MW378">
        <v>0.1495311</v>
      </c>
      <c r="MX378">
        <v>0.81320289999999995</v>
      </c>
      <c r="MY378">
        <v>29.303090000000001</v>
      </c>
      <c r="MZ378" s="1">
        <v>4.3952740000000002E-4</v>
      </c>
      <c r="NA378">
        <v>0.1442282</v>
      </c>
      <c r="NB378">
        <v>0.81225499999999995</v>
      </c>
      <c r="NC378">
        <v>28.893080000000001</v>
      </c>
      <c r="ND378" s="1">
        <v>4.223071E-4</v>
      </c>
      <c r="NE378">
        <v>0.1390622</v>
      </c>
      <c r="NF378">
        <v>0.81155140000000003</v>
      </c>
      <c r="NG378">
        <v>28.50055</v>
      </c>
      <c r="NH378" s="1">
        <v>4.0546389999999999E-4</v>
      </c>
      <c r="NI378">
        <v>0.13394020000000001</v>
      </c>
      <c r="NJ378">
        <v>0.8107567</v>
      </c>
      <c r="NK378">
        <v>28.094819999999999</v>
      </c>
      <c r="NL378" s="1">
        <v>3.8868799999999999E-4</v>
      </c>
      <c r="NM378">
        <v>0.12880449999999999</v>
      </c>
      <c r="NN378">
        <v>0.80996109999999999</v>
      </c>
      <c r="NO378">
        <v>27.750419999999998</v>
      </c>
      <c r="NP378" s="1">
        <v>3.7201839999999998E-4</v>
      </c>
      <c r="NQ378">
        <v>0.1236503</v>
      </c>
      <c r="NR378">
        <v>0.80914649999999999</v>
      </c>
      <c r="NS378">
        <v>27.51746</v>
      </c>
      <c r="NT378" s="1">
        <v>3.5562119999999999E-4</v>
      </c>
      <c r="NU378">
        <v>0.1185566</v>
      </c>
      <c r="NV378">
        <v>0.80839629999999996</v>
      </c>
      <c r="NW378">
        <v>28.0442</v>
      </c>
      <c r="NX378" s="1">
        <v>3.3955859999999999E-4</v>
      </c>
      <c r="NY378">
        <v>0.113521</v>
      </c>
      <c r="NZ378">
        <v>0.80760129999999997</v>
      </c>
      <c r="OA378">
        <v>28.724260000000001</v>
      </c>
      <c r="OB378" s="1">
        <v>3.2406669999999999E-4</v>
      </c>
      <c r="OC378">
        <v>0.108641</v>
      </c>
      <c r="OD378">
        <v>0.80683139999999998</v>
      </c>
      <c r="OE378">
        <v>29.263120000000001</v>
      </c>
      <c r="OF378" s="1">
        <v>3.0902879999999998E-4</v>
      </c>
      <c r="OG378">
        <v>0.1038863</v>
      </c>
      <c r="OH378">
        <v>0.80608570000000002</v>
      </c>
      <c r="OI378">
        <v>29.631799999999998</v>
      </c>
      <c r="OJ378" s="1">
        <v>2.9468749999999997E-4</v>
      </c>
      <c r="OK378">
        <v>9.9318500000000004E-2</v>
      </c>
    </row>
    <row r="379" spans="1:401" x14ac:dyDescent="0.35">
      <c r="A379">
        <v>388</v>
      </c>
      <c r="B379" t="s">
        <v>4</v>
      </c>
      <c r="C379" t="s">
        <v>364</v>
      </c>
      <c r="D379" t="s">
        <v>386</v>
      </c>
      <c r="E379">
        <v>787.93240000000003</v>
      </c>
      <c r="F379">
        <v>0.3586374</v>
      </c>
      <c r="G379">
        <v>25.247299999999999</v>
      </c>
      <c r="H379">
        <v>0</v>
      </c>
      <c r="I379">
        <v>0</v>
      </c>
      <c r="J379">
        <v>0.3578884</v>
      </c>
      <c r="K379">
        <v>25.19088</v>
      </c>
      <c r="L379">
        <v>0</v>
      </c>
      <c r="M379">
        <v>0</v>
      </c>
      <c r="N379">
        <v>0.35705690000000001</v>
      </c>
      <c r="O379">
        <v>25.215789999999998</v>
      </c>
      <c r="P379">
        <v>0</v>
      </c>
      <c r="Q379">
        <v>0</v>
      </c>
      <c r="R379">
        <v>0.35617199999999999</v>
      </c>
      <c r="S379">
        <v>25.142340000000001</v>
      </c>
      <c r="T379">
        <v>0</v>
      </c>
      <c r="U379">
        <v>0</v>
      </c>
      <c r="V379">
        <v>0.3552766</v>
      </c>
      <c r="W379">
        <v>24.891159999999999</v>
      </c>
      <c r="X379">
        <v>0</v>
      </c>
      <c r="Y379">
        <v>0</v>
      </c>
      <c r="Z379">
        <v>0.35427360000000002</v>
      </c>
      <c r="AA379">
        <v>24.742370000000001</v>
      </c>
      <c r="AB379">
        <v>0</v>
      </c>
      <c r="AC379">
        <v>0</v>
      </c>
      <c r="AD379">
        <v>0.35332849999999999</v>
      </c>
      <c r="AE379">
        <v>24.640809999999998</v>
      </c>
      <c r="AF379">
        <v>0</v>
      </c>
      <c r="AG379">
        <v>0</v>
      </c>
      <c r="AH379">
        <v>0.35234140000000003</v>
      </c>
      <c r="AI379">
        <v>24.916499999999999</v>
      </c>
      <c r="AJ379">
        <v>0</v>
      </c>
      <c r="AK379">
        <v>0</v>
      </c>
      <c r="AL379">
        <v>0.3513561</v>
      </c>
      <c r="AM379">
        <v>25.219439999999999</v>
      </c>
      <c r="AN379">
        <v>0</v>
      </c>
      <c r="AO379">
        <v>0</v>
      </c>
      <c r="AP379">
        <v>0.35050170000000003</v>
      </c>
      <c r="AQ379">
        <v>25.53642</v>
      </c>
      <c r="AR379">
        <v>0</v>
      </c>
      <c r="AS379">
        <v>0</v>
      </c>
      <c r="AT379">
        <v>0.34969030000000001</v>
      </c>
      <c r="AU379">
        <v>25.787579999999998</v>
      </c>
      <c r="AV379">
        <v>0</v>
      </c>
      <c r="AW379">
        <v>0</v>
      </c>
      <c r="AX379">
        <v>0.3489428</v>
      </c>
      <c r="AY379">
        <v>25.812139999999999</v>
      </c>
      <c r="AZ379">
        <v>0</v>
      </c>
      <c r="BA379">
        <v>0</v>
      </c>
      <c r="BB379">
        <v>0.34838629999999998</v>
      </c>
      <c r="BC379">
        <v>25.85145</v>
      </c>
      <c r="BD379">
        <v>0</v>
      </c>
      <c r="BE379">
        <v>0</v>
      </c>
      <c r="BF379">
        <v>0.3479025</v>
      </c>
      <c r="BG379">
        <v>25.878679999999999</v>
      </c>
      <c r="BH379">
        <v>0</v>
      </c>
      <c r="BI379">
        <v>0</v>
      </c>
      <c r="BJ379">
        <v>0.34730680000000003</v>
      </c>
      <c r="BK379">
        <v>26.00393</v>
      </c>
      <c r="BL379">
        <v>0</v>
      </c>
      <c r="BM379">
        <v>0</v>
      </c>
      <c r="BN379">
        <v>0.34671689999999999</v>
      </c>
      <c r="BO379">
        <v>26.484030000000001</v>
      </c>
      <c r="BP379">
        <v>0</v>
      </c>
      <c r="BQ379">
        <v>0</v>
      </c>
      <c r="BR379">
        <v>0.34625590000000001</v>
      </c>
      <c r="BS379">
        <v>26.806799999999999</v>
      </c>
      <c r="BT379">
        <v>0</v>
      </c>
      <c r="BU379">
        <v>0</v>
      </c>
      <c r="BV379">
        <v>0.34589880000000001</v>
      </c>
      <c r="BW379">
        <v>27.09929</v>
      </c>
      <c r="BX379">
        <v>0</v>
      </c>
      <c r="BY379">
        <v>0</v>
      </c>
      <c r="BZ379">
        <v>0.34567059999999999</v>
      </c>
      <c r="CA379">
        <v>27.274940000000001</v>
      </c>
      <c r="CB379">
        <v>1.8575209999999999E-32</v>
      </c>
      <c r="CC379">
        <v>8.7975859999999995E-30</v>
      </c>
      <c r="CD379">
        <v>0.3454834</v>
      </c>
      <c r="CE379">
        <v>27.235230000000001</v>
      </c>
      <c r="CF379">
        <v>1.1731830000000001E-24</v>
      </c>
      <c r="CG379">
        <v>5.3304800000000003E-22</v>
      </c>
      <c r="CH379">
        <v>0.34531590000000001</v>
      </c>
      <c r="CI379">
        <v>27.02918</v>
      </c>
      <c r="CJ379" s="1">
        <v>5.6591639999999998E-18</v>
      </c>
      <c r="CK379" s="1">
        <v>2.677475E-15</v>
      </c>
      <c r="CL379">
        <v>0.34512910000000002</v>
      </c>
      <c r="CM379">
        <v>26.930029999999999</v>
      </c>
      <c r="CN379" s="1">
        <v>4.5733580000000005E-13</v>
      </c>
      <c r="CO379" s="1">
        <v>2.126742E-10</v>
      </c>
      <c r="CP379">
        <v>0.34493699999999999</v>
      </c>
      <c r="CQ379">
        <v>26.98197</v>
      </c>
      <c r="CR379" s="1">
        <v>1.1271439999999999E-9</v>
      </c>
      <c r="CS379" s="1">
        <v>4.9772759999999997E-7</v>
      </c>
      <c r="CT379">
        <v>0.34473559999999998</v>
      </c>
      <c r="CU379">
        <v>27.247109999999999</v>
      </c>
      <c r="CV379" s="1">
        <v>4.6853020000000001E-7</v>
      </c>
      <c r="CW379" s="1">
        <v>2.044611E-4</v>
      </c>
      <c r="CX379">
        <v>0.34452430000000001</v>
      </c>
      <c r="CY379">
        <v>27.064109999999999</v>
      </c>
      <c r="CZ379" s="1">
        <v>5.6715919999999998E-5</v>
      </c>
      <c r="DA379" s="1">
        <v>2.4712149999999999E-2</v>
      </c>
      <c r="DB379">
        <v>0.34434360000000003</v>
      </c>
      <c r="DC379">
        <v>27.24362</v>
      </c>
      <c r="DD379" s="1">
        <v>2.6285700000000002E-3</v>
      </c>
      <c r="DE379" s="1">
        <v>1.1513599999999999</v>
      </c>
      <c r="DF379">
        <v>0.345138</v>
      </c>
      <c r="DG379">
        <v>27.33137</v>
      </c>
      <c r="DH379" s="1">
        <v>5.5630930000000002E-2</v>
      </c>
      <c r="DI379" s="1">
        <v>24.48621</v>
      </c>
      <c r="DJ379">
        <v>0.34605920000000001</v>
      </c>
      <c r="DK379">
        <v>27.228919999999999</v>
      </c>
      <c r="DL379" s="1">
        <v>0.60556100000000002</v>
      </c>
      <c r="DM379" s="1">
        <v>268.16919999999999</v>
      </c>
      <c r="DN379">
        <v>0.34685749999999999</v>
      </c>
      <c r="DO379">
        <v>27.023289999999999</v>
      </c>
      <c r="DP379" s="1">
        <v>3.7197909999999998</v>
      </c>
      <c r="DQ379">
        <v>1657.5709999999999</v>
      </c>
      <c r="DR379">
        <v>0.34763189999999999</v>
      </c>
      <c r="DS379">
        <v>26.916350000000001</v>
      </c>
      <c r="DT379" s="1">
        <v>13.89859</v>
      </c>
      <c r="DU379">
        <v>6236.44</v>
      </c>
      <c r="DV379">
        <v>0.34834300000000001</v>
      </c>
      <c r="DW379">
        <v>26.955639999999999</v>
      </c>
      <c r="DX379" s="1">
        <v>33.657640000000001</v>
      </c>
      <c r="DY379">
        <v>15210.48</v>
      </c>
      <c r="DZ379">
        <v>0.3490915</v>
      </c>
      <c r="EA379">
        <v>27.471530000000001</v>
      </c>
      <c r="EB379">
        <v>55.742780000000003</v>
      </c>
      <c r="EC379">
        <v>25357.8</v>
      </c>
      <c r="ED379">
        <v>0.34981519999999999</v>
      </c>
      <c r="EE379">
        <v>28.006740000000001</v>
      </c>
      <c r="EF379">
        <v>66.18723</v>
      </c>
      <c r="EG379">
        <v>30295.61</v>
      </c>
      <c r="EH379">
        <v>0.35043600000000003</v>
      </c>
      <c r="EI379">
        <v>28.538640000000001</v>
      </c>
      <c r="EJ379">
        <v>58.463940000000001</v>
      </c>
      <c r="EK379">
        <v>26921.25</v>
      </c>
      <c r="EL379">
        <v>0.35110160000000001</v>
      </c>
      <c r="EM379">
        <v>28.923919999999999</v>
      </c>
      <c r="EN379">
        <v>39.834699999999998</v>
      </c>
      <c r="EO379">
        <v>18443.650000000001</v>
      </c>
      <c r="EP379">
        <v>0.3518927</v>
      </c>
      <c r="EQ379">
        <v>28.910340000000001</v>
      </c>
      <c r="ER379">
        <v>21.67652</v>
      </c>
      <c r="ES379">
        <v>10084.32</v>
      </c>
      <c r="ET379">
        <v>0.35319119999999998</v>
      </c>
      <c r="EU379">
        <v>28.61375</v>
      </c>
      <c r="EV379">
        <v>9.6980760000000004</v>
      </c>
      <c r="EW379">
        <v>4524.6490000000003</v>
      </c>
      <c r="EX379">
        <v>0.35473250000000001</v>
      </c>
      <c r="EY379">
        <v>28.370080000000002</v>
      </c>
      <c r="EZ379">
        <v>3.6653229999999999</v>
      </c>
      <c r="FA379">
        <v>1713.164</v>
      </c>
      <c r="FB379">
        <v>0.35662179999999999</v>
      </c>
      <c r="FC379">
        <v>28.129930000000002</v>
      </c>
      <c r="FD379">
        <v>1.2177180000000001</v>
      </c>
      <c r="FE379">
        <v>568.79020000000003</v>
      </c>
      <c r="FF379">
        <v>0.35878339999999997</v>
      </c>
      <c r="FG379">
        <v>28.141480000000001</v>
      </c>
      <c r="FH379">
        <v>0.38629920000000001</v>
      </c>
      <c r="FI379">
        <v>179.4615</v>
      </c>
      <c r="FJ379">
        <v>0.36116419999999999</v>
      </c>
      <c r="FK379">
        <v>27.980090000000001</v>
      </c>
      <c r="FL379">
        <v>0.1432871</v>
      </c>
      <c r="FM379">
        <v>65.448650000000001</v>
      </c>
      <c r="FN379">
        <v>0.36380010000000002</v>
      </c>
      <c r="FO379">
        <v>27.716819999999998</v>
      </c>
      <c r="FP379">
        <v>8.0261509999999994E-2</v>
      </c>
      <c r="FQ379">
        <v>35.781039999999997</v>
      </c>
      <c r="FR379">
        <v>0.36722559999999999</v>
      </c>
      <c r="FS379">
        <v>27.400839999999999</v>
      </c>
      <c r="FT379">
        <v>6.5000600000000006E-2</v>
      </c>
      <c r="FU379">
        <v>28.454049999999999</v>
      </c>
      <c r="FV379">
        <v>0.3711122</v>
      </c>
      <c r="FW379">
        <v>26.996189999999999</v>
      </c>
      <c r="FX379">
        <v>6.0060460000000003E-2</v>
      </c>
      <c r="FY379">
        <v>25.998750000000001</v>
      </c>
      <c r="FZ379">
        <v>0.38154969999999999</v>
      </c>
      <c r="GA379">
        <v>26.759340000000002</v>
      </c>
      <c r="GB379">
        <v>5.6612589999999997E-2</v>
      </c>
      <c r="GC379">
        <v>24.039359999999999</v>
      </c>
      <c r="GD379">
        <v>0.39709050000000001</v>
      </c>
      <c r="GE379">
        <v>26.407129999999999</v>
      </c>
      <c r="GF379">
        <v>5.2695859999999997E-2</v>
      </c>
      <c r="GG379">
        <v>21.778400000000001</v>
      </c>
      <c r="GH379">
        <v>0.4154294</v>
      </c>
      <c r="GI379">
        <v>26.18224</v>
      </c>
      <c r="GJ379">
        <v>4.8517690000000002E-2</v>
      </c>
      <c r="GK379">
        <v>19.44914</v>
      </c>
      <c r="GL379">
        <v>0.43633040000000001</v>
      </c>
      <c r="GM379">
        <v>26.374639999999999</v>
      </c>
      <c r="GN379">
        <v>4.4248330000000002E-2</v>
      </c>
      <c r="GO379">
        <v>17.182939999999999</v>
      </c>
      <c r="GP379">
        <v>0.4614954</v>
      </c>
      <c r="GQ379">
        <v>26.677299999999999</v>
      </c>
      <c r="GR379" s="1">
        <v>4.0065450000000002E-2</v>
      </c>
      <c r="GS379">
        <v>15.015029999999999</v>
      </c>
      <c r="GT379">
        <v>0.49298599999999998</v>
      </c>
      <c r="GU379">
        <v>27.24812</v>
      </c>
      <c r="GV379" s="1">
        <v>3.627321E-2</v>
      </c>
      <c r="GW379">
        <v>13.05855</v>
      </c>
      <c r="GX379">
        <v>0.53430319999999998</v>
      </c>
      <c r="GY379">
        <v>27.752130000000001</v>
      </c>
      <c r="GZ379" s="1">
        <v>3.269528E-2</v>
      </c>
      <c r="HA379">
        <v>11.23667</v>
      </c>
      <c r="HB379">
        <v>0.59017810000000004</v>
      </c>
      <c r="HC379">
        <v>28.061779999999999</v>
      </c>
      <c r="HD379" s="1">
        <v>2.9470159999999999E-2</v>
      </c>
      <c r="HE379">
        <v>9.5830479999999998</v>
      </c>
      <c r="HF379">
        <v>0.66414189999999995</v>
      </c>
      <c r="HG379">
        <v>27.989350000000002</v>
      </c>
      <c r="HH379" s="1">
        <v>2.659282E-2</v>
      </c>
      <c r="HI379">
        <v>8.1211439999999993</v>
      </c>
      <c r="HJ379">
        <v>0.66827550000000002</v>
      </c>
      <c r="HK379">
        <v>27.53201</v>
      </c>
      <c r="HL379" s="1">
        <v>2.383308E-2</v>
      </c>
      <c r="HM379">
        <v>7.2275650000000002</v>
      </c>
      <c r="HN379">
        <v>0.66184940000000003</v>
      </c>
      <c r="HO379">
        <v>27.373830000000002</v>
      </c>
      <c r="HP379">
        <v>2.1552990000000001E-2</v>
      </c>
      <c r="HQ379">
        <v>6.5754849999999996</v>
      </c>
      <c r="HR379">
        <v>0.65601089999999995</v>
      </c>
      <c r="HS379">
        <v>27.419840000000001</v>
      </c>
      <c r="HT379" s="1">
        <v>1.9499880000000001E-2</v>
      </c>
      <c r="HU379">
        <v>5.9803009999999999</v>
      </c>
      <c r="HV379">
        <v>0.65115310000000004</v>
      </c>
      <c r="HW379">
        <v>27.542069999999999</v>
      </c>
      <c r="HX379" s="1">
        <v>1.764984E-2</v>
      </c>
      <c r="HY379">
        <v>5.4334509999999998</v>
      </c>
      <c r="HZ379">
        <v>0.64715780000000001</v>
      </c>
      <c r="IA379">
        <v>27.492349999999998</v>
      </c>
      <c r="IB379" s="1">
        <v>1.5998490000000001E-2</v>
      </c>
      <c r="IC379">
        <v>4.9392420000000001</v>
      </c>
      <c r="ID379">
        <v>0.6436172</v>
      </c>
      <c r="IE379">
        <v>27.469799999999999</v>
      </c>
      <c r="IF379" s="1">
        <v>1.450241E-2</v>
      </c>
      <c r="IG379">
        <v>4.4915130000000003</v>
      </c>
      <c r="IH379">
        <v>0.64033019999999996</v>
      </c>
      <c r="II379">
        <v>27.312239999999999</v>
      </c>
      <c r="IJ379" s="1">
        <v>1.3152830000000001E-2</v>
      </c>
      <c r="IK379">
        <v>4.0868390000000003</v>
      </c>
      <c r="IL379">
        <v>0.63775899999999996</v>
      </c>
      <c r="IM379">
        <v>27.00695</v>
      </c>
      <c r="IN379" s="1">
        <v>1.1929E-2</v>
      </c>
      <c r="IO379">
        <v>3.7158959999999999</v>
      </c>
      <c r="IP379">
        <v>0.63543019999999995</v>
      </c>
      <c r="IQ379">
        <v>26.789210000000001</v>
      </c>
      <c r="IR379" s="1">
        <v>1.080645E-2</v>
      </c>
      <c r="IS379">
        <v>3.3737780000000002</v>
      </c>
      <c r="IT379">
        <v>0.63345560000000001</v>
      </c>
      <c r="IU379">
        <v>26.786449999999999</v>
      </c>
      <c r="IV379" s="1">
        <v>9.7864219999999995E-3</v>
      </c>
      <c r="IW379">
        <v>3.059688</v>
      </c>
      <c r="IX379">
        <v>0.63171219999999995</v>
      </c>
      <c r="IY379">
        <v>27.497540000000001</v>
      </c>
      <c r="IZ379" s="1">
        <v>8.8433690000000002E-3</v>
      </c>
      <c r="JA379">
        <v>2.768367</v>
      </c>
      <c r="JB379">
        <v>0.63030330000000001</v>
      </c>
      <c r="JC379">
        <v>28.30369</v>
      </c>
      <c r="JD379" s="1">
        <v>7.9835349999999999E-3</v>
      </c>
      <c r="JE379">
        <v>2.5019209999999998</v>
      </c>
      <c r="JF379">
        <v>0.62907049999999998</v>
      </c>
      <c r="JG379">
        <v>29.07574</v>
      </c>
      <c r="JH379" s="1">
        <v>7.1816299999999996E-3</v>
      </c>
      <c r="JI379">
        <v>2.2535409999999998</v>
      </c>
      <c r="JJ379">
        <v>0.62810120000000003</v>
      </c>
      <c r="JK379">
        <v>29.38157</v>
      </c>
      <c r="JL379" s="1">
        <v>6.4307779999999998E-3</v>
      </c>
      <c r="JM379">
        <v>2.0198749999999999</v>
      </c>
      <c r="JN379">
        <v>0.6273244</v>
      </c>
      <c r="JO379">
        <v>29.419350000000001</v>
      </c>
      <c r="JP379" s="1">
        <v>5.724257E-3</v>
      </c>
      <c r="JQ379">
        <v>1.7992980000000001</v>
      </c>
      <c r="JR379">
        <v>0.62661690000000003</v>
      </c>
      <c r="JS379">
        <v>29.15297</v>
      </c>
      <c r="JT379" s="1">
        <v>5.0485360000000002E-3</v>
      </c>
      <c r="JU379">
        <v>1.588357</v>
      </c>
      <c r="JV379">
        <v>0.62594899999999998</v>
      </c>
      <c r="JW379">
        <v>28.97794</v>
      </c>
      <c r="JX379" s="1">
        <v>4.3965269999999999E-3</v>
      </c>
      <c r="JY379">
        <v>1.384676</v>
      </c>
      <c r="JZ379">
        <v>0.62575219999999998</v>
      </c>
      <c r="KA379">
        <v>28.887250000000002</v>
      </c>
      <c r="KB379" s="1">
        <v>3.766719E-3</v>
      </c>
      <c r="KC379">
        <v>1.187044</v>
      </c>
      <c r="KD379">
        <v>0.62535359999999995</v>
      </c>
      <c r="KE379">
        <v>29.303439999999998</v>
      </c>
      <c r="KF379" s="1">
        <v>3.1605489999999999E-3</v>
      </c>
      <c r="KG379">
        <v>0.99706700000000004</v>
      </c>
      <c r="KH379">
        <v>0.62487269999999995</v>
      </c>
      <c r="KI379">
        <v>29.591390000000001</v>
      </c>
      <c r="KJ379" s="1">
        <v>2.600864E-3</v>
      </c>
      <c r="KK379">
        <v>0.82119629999999999</v>
      </c>
      <c r="KL379">
        <v>0.62440229999999997</v>
      </c>
      <c r="KM379">
        <v>29.826730000000001</v>
      </c>
      <c r="KN379" s="1">
        <v>2.1119620000000002E-3</v>
      </c>
      <c r="KO379">
        <v>0.6672188</v>
      </c>
      <c r="KP379">
        <v>0.62383820000000001</v>
      </c>
      <c r="KQ379">
        <v>29.897600000000001</v>
      </c>
      <c r="KR379" s="1">
        <v>1.7106910000000001E-3</v>
      </c>
      <c r="KS379">
        <v>0.54044369999999997</v>
      </c>
      <c r="KT379">
        <v>0.62331930000000002</v>
      </c>
      <c r="KU379">
        <v>29.62997</v>
      </c>
      <c r="KV379" s="1">
        <v>1.4010990000000001E-3</v>
      </c>
      <c r="KW379">
        <v>0.4423763</v>
      </c>
      <c r="KX379">
        <v>0.62267939999999999</v>
      </c>
      <c r="KY379">
        <v>29.218229999999998</v>
      </c>
      <c r="KZ379" s="1">
        <v>1.1731230000000001E-3</v>
      </c>
      <c r="LA379">
        <v>0.37005769999999999</v>
      </c>
      <c r="LB379">
        <v>0.62204959999999998</v>
      </c>
      <c r="LC379">
        <v>28.831440000000001</v>
      </c>
      <c r="LD379" s="1">
        <v>1.0091950000000001E-3</v>
      </c>
      <c r="LE379">
        <v>0.31813010000000003</v>
      </c>
      <c r="LF379">
        <v>0.62160119999999996</v>
      </c>
      <c r="LG379">
        <v>28.603390000000001</v>
      </c>
      <c r="LH379" s="1">
        <v>8.9081589999999997E-4</v>
      </c>
      <c r="LI379">
        <v>0.28056599999999998</v>
      </c>
      <c r="LJ379">
        <v>0.6211006</v>
      </c>
      <c r="LK379">
        <v>28.93618</v>
      </c>
      <c r="LL379" s="1">
        <v>8.0214580000000004E-4</v>
      </c>
      <c r="LM379">
        <v>0.25251099999999999</v>
      </c>
      <c r="LN379">
        <v>0.62075230000000003</v>
      </c>
      <c r="LO379">
        <v>29.272670000000002</v>
      </c>
      <c r="LP379" s="1">
        <v>7.3244089999999998E-4</v>
      </c>
      <c r="LQ379">
        <v>0.23047190000000001</v>
      </c>
      <c r="LR379">
        <v>0.62025059999999999</v>
      </c>
      <c r="LS379">
        <v>29.652170000000002</v>
      </c>
      <c r="LT379" s="1">
        <v>6.7611679999999999E-4</v>
      </c>
      <c r="LU379">
        <v>0.2127154</v>
      </c>
      <c r="LV379">
        <v>0.61977819999999995</v>
      </c>
      <c r="LW379">
        <v>29.817589999999999</v>
      </c>
      <c r="LX379" s="1">
        <v>6.2933300000000004E-4</v>
      </c>
      <c r="LY379">
        <v>0.19798299999999999</v>
      </c>
      <c r="LZ379">
        <v>0.61924040000000002</v>
      </c>
      <c r="MA379">
        <v>29.75563</v>
      </c>
      <c r="MB379" s="1">
        <v>5.8943839999999999E-4</v>
      </c>
      <c r="MC379">
        <v>0.1857067</v>
      </c>
      <c r="MD379">
        <v>0.61861560000000004</v>
      </c>
      <c r="ME379">
        <v>29.380230000000001</v>
      </c>
      <c r="MF379" s="1">
        <v>5.5464329999999995E-4</v>
      </c>
      <c r="MG379">
        <v>0.1754134</v>
      </c>
      <c r="MH379">
        <v>0.61794939999999998</v>
      </c>
      <c r="MI379">
        <v>29.060880000000001</v>
      </c>
      <c r="MJ379" s="1">
        <v>5.2528069999999995E-4</v>
      </c>
      <c r="MK379">
        <v>0.1667546</v>
      </c>
      <c r="ML379">
        <v>0.61727109999999996</v>
      </c>
      <c r="MM379">
        <v>28.83126</v>
      </c>
      <c r="MN379" s="1">
        <v>5.0023180000000002E-4</v>
      </c>
      <c r="MO379">
        <v>0.1593889</v>
      </c>
      <c r="MP379">
        <v>0.61661889999999997</v>
      </c>
      <c r="MQ379">
        <v>29.208970000000001</v>
      </c>
      <c r="MR379" s="1">
        <v>4.7834149999999997E-4</v>
      </c>
      <c r="MS379">
        <v>0.15296460000000001</v>
      </c>
      <c r="MT379">
        <v>0.61597069999999998</v>
      </c>
      <c r="MU379">
        <v>29.349499999999999</v>
      </c>
      <c r="MV379" s="1">
        <v>4.5884419999999999E-4</v>
      </c>
      <c r="MW379">
        <v>0.14726610000000001</v>
      </c>
      <c r="MX379">
        <v>0.61537750000000002</v>
      </c>
      <c r="MY379">
        <v>29.22522</v>
      </c>
      <c r="MZ379" s="1">
        <v>4.409557E-4</v>
      </c>
      <c r="NA379">
        <v>0.1420003</v>
      </c>
      <c r="NB379">
        <v>0.61487860000000005</v>
      </c>
      <c r="NC379">
        <v>28.844360000000002</v>
      </c>
      <c r="ND379" s="1">
        <v>4.2372029999999998E-4</v>
      </c>
      <c r="NE379">
        <v>0.1368723</v>
      </c>
      <c r="NF379">
        <v>0.61449940000000003</v>
      </c>
      <c r="NG379">
        <v>28.4406</v>
      </c>
      <c r="NH379" s="1">
        <v>4.068408E-4</v>
      </c>
      <c r="NI379">
        <v>0.13178819999999999</v>
      </c>
      <c r="NJ379">
        <v>0.61410620000000005</v>
      </c>
      <c r="NK379">
        <v>28.021059999999999</v>
      </c>
      <c r="NL379" s="1">
        <v>3.901423E-4</v>
      </c>
      <c r="NM379">
        <v>0.12673019999999999</v>
      </c>
      <c r="NN379">
        <v>0.61369969999999996</v>
      </c>
      <c r="NO379">
        <v>27.674330000000001</v>
      </c>
      <c r="NP379" s="1">
        <v>3.7348980000000002E-4</v>
      </c>
      <c r="NQ379">
        <v>0.12164700000000001</v>
      </c>
      <c r="NR379">
        <v>0.61328720000000003</v>
      </c>
      <c r="NS379">
        <v>27.436730000000001</v>
      </c>
      <c r="NT379" s="1">
        <v>3.571014E-4</v>
      </c>
      <c r="NU379">
        <v>0.1166208</v>
      </c>
      <c r="NV379">
        <v>0.61288030000000004</v>
      </c>
      <c r="NW379">
        <v>27.956440000000001</v>
      </c>
      <c r="NX379" s="1">
        <v>3.4101280000000002E-4</v>
      </c>
      <c r="NY379">
        <v>0.1116505</v>
      </c>
      <c r="NZ379">
        <v>0.61244679999999996</v>
      </c>
      <c r="OA379">
        <v>28.62959</v>
      </c>
      <c r="OB379" s="1">
        <v>3.2548009999999999E-4</v>
      </c>
      <c r="OC379">
        <v>0.10682709999999999</v>
      </c>
      <c r="OD379">
        <v>0.61200909999999997</v>
      </c>
      <c r="OE379">
        <v>29.174309999999998</v>
      </c>
      <c r="OF379" s="1">
        <v>3.1040100000000003E-4</v>
      </c>
      <c r="OG379">
        <v>0.1021338</v>
      </c>
      <c r="OH379">
        <v>0.61162300000000003</v>
      </c>
      <c r="OI379">
        <v>29.54701</v>
      </c>
      <c r="OJ379" s="1">
        <v>2.960107E-4</v>
      </c>
      <c r="OK379">
        <v>9.7623890000000005E-2</v>
      </c>
    </row>
    <row r="380" spans="1:401" x14ac:dyDescent="0.35">
      <c r="A380">
        <v>389</v>
      </c>
      <c r="B380" t="s">
        <v>4</v>
      </c>
      <c r="C380" t="s">
        <v>364</v>
      </c>
      <c r="D380" t="s">
        <v>387</v>
      </c>
      <c r="E380">
        <v>461.93360000000001</v>
      </c>
      <c r="F380">
        <v>0.9279655</v>
      </c>
      <c r="G380">
        <v>25.252759999999999</v>
      </c>
      <c r="H380">
        <v>0</v>
      </c>
      <c r="I380">
        <v>0</v>
      </c>
      <c r="J380">
        <v>0.92584279999999997</v>
      </c>
      <c r="K380">
        <v>25.19744</v>
      </c>
      <c r="L380">
        <v>0</v>
      </c>
      <c r="M380">
        <v>0</v>
      </c>
      <c r="N380">
        <v>0.92350480000000001</v>
      </c>
      <c r="O380">
        <v>25.21631</v>
      </c>
      <c r="P380">
        <v>0</v>
      </c>
      <c r="Q380">
        <v>0</v>
      </c>
      <c r="R380">
        <v>0.92102799999999996</v>
      </c>
      <c r="S380">
        <v>25.125</v>
      </c>
      <c r="T380">
        <v>0</v>
      </c>
      <c r="U380">
        <v>0</v>
      </c>
      <c r="V380">
        <v>0.91865459999999999</v>
      </c>
      <c r="W380">
        <v>24.856660000000002</v>
      </c>
      <c r="X380">
        <v>0</v>
      </c>
      <c r="Y380">
        <v>0</v>
      </c>
      <c r="Z380">
        <v>0.91578939999999998</v>
      </c>
      <c r="AA380">
        <v>24.701530000000002</v>
      </c>
      <c r="AB380">
        <v>0</v>
      </c>
      <c r="AC380">
        <v>0</v>
      </c>
      <c r="AD380">
        <v>0.91315469999999999</v>
      </c>
      <c r="AE380">
        <v>24.60324</v>
      </c>
      <c r="AF380">
        <v>0</v>
      </c>
      <c r="AG380">
        <v>0</v>
      </c>
      <c r="AH380">
        <v>0.91022720000000001</v>
      </c>
      <c r="AI380">
        <v>24.899760000000001</v>
      </c>
      <c r="AJ380">
        <v>0</v>
      </c>
      <c r="AK380">
        <v>0</v>
      </c>
      <c r="AL380">
        <v>0.90728889999999995</v>
      </c>
      <c r="AM380">
        <v>25.21341</v>
      </c>
      <c r="AN380">
        <v>0</v>
      </c>
      <c r="AO380">
        <v>0</v>
      </c>
      <c r="AP380">
        <v>0.90446839999999995</v>
      </c>
      <c r="AQ380">
        <v>25.533989999999999</v>
      </c>
      <c r="AR380">
        <v>0</v>
      </c>
      <c r="AS380">
        <v>0</v>
      </c>
      <c r="AT380">
        <v>0.9017539</v>
      </c>
      <c r="AU380">
        <v>25.77599</v>
      </c>
      <c r="AV380">
        <v>0</v>
      </c>
      <c r="AW380">
        <v>0</v>
      </c>
      <c r="AX380">
        <v>0.89909170000000005</v>
      </c>
      <c r="AY380">
        <v>25.77486</v>
      </c>
      <c r="AZ380">
        <v>0</v>
      </c>
      <c r="BA380">
        <v>0</v>
      </c>
      <c r="BB380">
        <v>0.89690110000000001</v>
      </c>
      <c r="BC380">
        <v>25.801390000000001</v>
      </c>
      <c r="BD380">
        <v>0</v>
      </c>
      <c r="BE380">
        <v>0</v>
      </c>
      <c r="BF380">
        <v>0.89500139999999995</v>
      </c>
      <c r="BG380">
        <v>25.834029999999998</v>
      </c>
      <c r="BH380">
        <v>0</v>
      </c>
      <c r="BI380">
        <v>0</v>
      </c>
      <c r="BJ380">
        <v>0.89295089999999999</v>
      </c>
      <c r="BK380">
        <v>25.970800000000001</v>
      </c>
      <c r="BL380">
        <v>0</v>
      </c>
      <c r="BM380">
        <v>0</v>
      </c>
      <c r="BN380">
        <v>0.89108240000000005</v>
      </c>
      <c r="BO380">
        <v>26.478300000000001</v>
      </c>
      <c r="BP380">
        <v>0</v>
      </c>
      <c r="BQ380">
        <v>0</v>
      </c>
      <c r="BR380">
        <v>0.88956869999999999</v>
      </c>
      <c r="BS380">
        <v>26.806830000000001</v>
      </c>
      <c r="BT380">
        <v>0</v>
      </c>
      <c r="BU380">
        <v>0</v>
      </c>
      <c r="BV380">
        <v>0.88804300000000003</v>
      </c>
      <c r="BW380">
        <v>27.100439999999999</v>
      </c>
      <c r="BX380">
        <v>0</v>
      </c>
      <c r="BY380">
        <v>0</v>
      </c>
      <c r="BZ380">
        <v>0.88688460000000002</v>
      </c>
      <c r="CA380">
        <v>27.255559999999999</v>
      </c>
      <c r="CB380">
        <v>4.4162130000000002E-33</v>
      </c>
      <c r="CC380">
        <v>7.7464050000000001E-31</v>
      </c>
      <c r="CD380">
        <v>0.88572470000000003</v>
      </c>
      <c r="CE380">
        <v>27.198319999999999</v>
      </c>
      <c r="CF380">
        <v>6.5101319999999996E-25</v>
      </c>
      <c r="CG380">
        <v>1.2386519999999999E-22</v>
      </c>
      <c r="CH380">
        <v>0.88462779999999996</v>
      </c>
      <c r="CI380">
        <v>26.978529999999999</v>
      </c>
      <c r="CJ380" s="1">
        <v>2.5567729999999998E-18</v>
      </c>
      <c r="CK380" s="1">
        <v>4.5180960000000001E-16</v>
      </c>
      <c r="CL380">
        <v>0.88346009999999997</v>
      </c>
      <c r="CM380">
        <v>26.881180000000001</v>
      </c>
      <c r="CN380" s="1">
        <v>2.7023160000000002E-13</v>
      </c>
      <c r="CO380" s="1">
        <v>5.3275279999999998E-11</v>
      </c>
      <c r="CP380">
        <v>0.88229780000000002</v>
      </c>
      <c r="CQ380">
        <v>26.947690000000001</v>
      </c>
      <c r="CR380" s="1">
        <v>7.0938570000000004E-10</v>
      </c>
      <c r="CS380" s="1">
        <v>1.478401E-7</v>
      </c>
      <c r="CT380">
        <v>0.88118399999999997</v>
      </c>
      <c r="CU380">
        <v>27.246030000000001</v>
      </c>
      <c r="CV380" s="1">
        <v>3.1293609999999998E-7</v>
      </c>
      <c r="CW380" s="1">
        <v>6.8059150000000004E-5</v>
      </c>
      <c r="CX380">
        <v>0.88007650000000004</v>
      </c>
      <c r="CY380">
        <v>27.066549999999999</v>
      </c>
      <c r="CZ380" s="1">
        <v>4.0047019999999999E-5</v>
      </c>
      <c r="DA380" s="1">
        <v>9.0179449999999994E-3</v>
      </c>
      <c r="DB380">
        <v>0.87901260000000003</v>
      </c>
      <c r="DC380">
        <v>27.250769999999999</v>
      </c>
      <c r="DD380" s="1">
        <v>1.9547480000000001E-3</v>
      </c>
      <c r="DE380" s="1">
        <v>0.4547062</v>
      </c>
      <c r="DF380">
        <v>0.87798359999999998</v>
      </c>
      <c r="DG380">
        <v>27.331790000000002</v>
      </c>
      <c r="DH380" s="1">
        <v>4.342907E-2</v>
      </c>
      <c r="DI380" s="1">
        <v>10.39682</v>
      </c>
      <c r="DJ380">
        <v>0.87687599999999999</v>
      </c>
      <c r="DK380">
        <v>27.213799999999999</v>
      </c>
      <c r="DL380" s="1">
        <v>0.49505660000000001</v>
      </c>
      <c r="DM380" s="1">
        <v>121.723</v>
      </c>
      <c r="DN380">
        <v>0.87556590000000001</v>
      </c>
      <c r="DO380">
        <v>26.99418</v>
      </c>
      <c r="DP380" s="1">
        <v>3.1774230000000001</v>
      </c>
      <c r="DQ380" s="1">
        <v>800.28660000000002</v>
      </c>
      <c r="DR380">
        <v>0.87410730000000003</v>
      </c>
      <c r="DS380">
        <v>26.880759999999999</v>
      </c>
      <c r="DT380" s="1">
        <v>12.373860000000001</v>
      </c>
      <c r="DU380">
        <v>3188.5839999999998</v>
      </c>
      <c r="DV380">
        <v>0.87241040000000003</v>
      </c>
      <c r="DW380">
        <v>26.92679</v>
      </c>
      <c r="DX380" s="1">
        <v>31.161950000000001</v>
      </c>
      <c r="DY380">
        <v>8204.857</v>
      </c>
      <c r="DZ380">
        <v>0.87058139999999995</v>
      </c>
      <c r="EA380">
        <v>27.461939999999998</v>
      </c>
      <c r="EB380">
        <v>53.547080000000001</v>
      </c>
      <c r="EC380">
        <v>14382.44</v>
      </c>
      <c r="ED380">
        <v>0.86848939999999997</v>
      </c>
      <c r="EE380">
        <v>27.994209999999999</v>
      </c>
      <c r="EF380">
        <v>65.827060000000003</v>
      </c>
      <c r="EG380">
        <v>18011.759999999998</v>
      </c>
      <c r="EH380">
        <v>0.86594579999999999</v>
      </c>
      <c r="EI380">
        <v>28.522020000000001</v>
      </c>
      <c r="EJ380">
        <v>60.083390000000001</v>
      </c>
      <c r="EK380">
        <v>16733.8</v>
      </c>
      <c r="EL380">
        <v>0.86310299999999995</v>
      </c>
      <c r="EM380">
        <v>28.897079999999999</v>
      </c>
      <c r="EN380">
        <v>42.206699999999998</v>
      </c>
      <c r="EO380">
        <v>11951.97</v>
      </c>
      <c r="EP380">
        <v>0.85992930000000001</v>
      </c>
      <c r="EQ380">
        <v>28.851659999999999</v>
      </c>
      <c r="ER380">
        <v>23.621510000000001</v>
      </c>
      <c r="ES380">
        <v>6793.8980000000001</v>
      </c>
      <c r="ET380">
        <v>0.8573887</v>
      </c>
      <c r="EU380">
        <v>28.529990000000002</v>
      </c>
      <c r="EV380">
        <v>10.848089999999999</v>
      </c>
      <c r="EW380">
        <v>3161.92</v>
      </c>
      <c r="EX380">
        <v>0.85416539999999996</v>
      </c>
      <c r="EY380">
        <v>28.290700000000001</v>
      </c>
      <c r="EZ380">
        <v>4.1958760000000002</v>
      </c>
      <c r="FA380">
        <v>1238.4849999999999</v>
      </c>
      <c r="FB380">
        <v>0.8508831</v>
      </c>
      <c r="FC380">
        <v>28.061409999999999</v>
      </c>
      <c r="FD380">
        <v>1.4184019999999999</v>
      </c>
      <c r="FE380">
        <v>422.72669999999999</v>
      </c>
      <c r="FF380">
        <v>0.8476766</v>
      </c>
      <c r="FG380">
        <v>28.096360000000001</v>
      </c>
      <c r="FH380">
        <v>0.45066000000000001</v>
      </c>
      <c r="FI380">
        <v>134.66040000000001</v>
      </c>
      <c r="FJ380">
        <v>0.84439560000000002</v>
      </c>
      <c r="FK380">
        <v>27.947130000000001</v>
      </c>
      <c r="FL380">
        <v>0.16139290000000001</v>
      </c>
      <c r="FM380">
        <v>47.449179999999998</v>
      </c>
      <c r="FN380">
        <v>0.84099539999999995</v>
      </c>
      <c r="FO380">
        <v>27.646450000000002</v>
      </c>
      <c r="FP380">
        <v>8.4995390000000004E-2</v>
      </c>
      <c r="FQ380">
        <v>24.183109999999999</v>
      </c>
      <c r="FR380">
        <v>0.8378004</v>
      </c>
      <c r="FS380">
        <v>27.31636</v>
      </c>
      <c r="FT380">
        <v>6.6388530000000001E-2</v>
      </c>
      <c r="FU380">
        <v>18.485510000000001</v>
      </c>
      <c r="FV380">
        <v>0.83443750000000005</v>
      </c>
      <c r="FW380">
        <v>26.88036</v>
      </c>
      <c r="FX380">
        <v>6.0766920000000002E-2</v>
      </c>
      <c r="FY380">
        <v>16.829689999999999</v>
      </c>
      <c r="FZ380">
        <v>0.83074329999999996</v>
      </c>
      <c r="GA380">
        <v>26.618210000000001</v>
      </c>
      <c r="GB380">
        <v>5.7342209999999998E-2</v>
      </c>
      <c r="GC380">
        <v>15.87786</v>
      </c>
      <c r="GD380">
        <v>0.82717339999999995</v>
      </c>
      <c r="GE380">
        <v>26.276599999999998</v>
      </c>
      <c r="GF380">
        <v>5.3493310000000002E-2</v>
      </c>
      <c r="GG380">
        <v>14.830360000000001</v>
      </c>
      <c r="GH380">
        <v>0.8239959</v>
      </c>
      <c r="GI380">
        <v>26.05742</v>
      </c>
      <c r="GJ380">
        <v>4.9308480000000002E-2</v>
      </c>
      <c r="GK380">
        <v>13.67609</v>
      </c>
      <c r="GL380">
        <v>0.82034960000000001</v>
      </c>
      <c r="GM380">
        <v>26.26756</v>
      </c>
      <c r="GN380">
        <v>4.5029060000000003E-2</v>
      </c>
      <c r="GO380">
        <v>12.503550000000001</v>
      </c>
      <c r="GP380">
        <v>0.81669899999999995</v>
      </c>
      <c r="GQ380">
        <v>26.56033</v>
      </c>
      <c r="GR380" s="1">
        <v>4.0804300000000002E-2</v>
      </c>
      <c r="GS380">
        <v>11.33648</v>
      </c>
      <c r="GT380">
        <v>0.81286590000000003</v>
      </c>
      <c r="GU380">
        <v>27.076080000000001</v>
      </c>
      <c r="GV380">
        <v>3.6961149999999998E-2</v>
      </c>
      <c r="GW380">
        <v>10.26962</v>
      </c>
      <c r="GX380">
        <v>0.80931540000000002</v>
      </c>
      <c r="GY380">
        <v>27.539709999999999</v>
      </c>
      <c r="GZ380" s="1">
        <v>3.3345199999999998E-2</v>
      </c>
      <c r="HA380">
        <v>9.2735909999999997</v>
      </c>
      <c r="HB380">
        <v>0.80630449999999998</v>
      </c>
      <c r="HC380">
        <v>27.790880000000001</v>
      </c>
      <c r="HD380">
        <v>3.0037390000000001E-2</v>
      </c>
      <c r="HE380">
        <v>8.3538580000000007</v>
      </c>
      <c r="HF380">
        <v>0.80392129999999995</v>
      </c>
      <c r="HG380">
        <v>27.695720000000001</v>
      </c>
      <c r="HH380" s="1">
        <v>2.7093920000000001E-2</v>
      </c>
      <c r="HI380">
        <v>7.5295319999999997</v>
      </c>
      <c r="HJ380">
        <v>0.8012956</v>
      </c>
      <c r="HK380">
        <v>27.257549999999998</v>
      </c>
      <c r="HL380" s="1">
        <v>2.4162340000000001E-2</v>
      </c>
      <c r="HM380">
        <v>6.7155659999999999</v>
      </c>
      <c r="HN380">
        <v>0.79705230000000005</v>
      </c>
      <c r="HO380">
        <v>27.142980000000001</v>
      </c>
      <c r="HP380" s="1">
        <v>2.1838710000000001E-2</v>
      </c>
      <c r="HQ380">
        <v>6.0851930000000003</v>
      </c>
      <c r="HR380">
        <v>0.79389779999999999</v>
      </c>
      <c r="HS380">
        <v>27.242360000000001</v>
      </c>
      <c r="HT380">
        <v>1.975758E-2</v>
      </c>
      <c r="HU380">
        <v>5.5135940000000003</v>
      </c>
      <c r="HV380">
        <v>0.79224720000000004</v>
      </c>
      <c r="HW380">
        <v>27.39789</v>
      </c>
      <c r="HX380" s="1">
        <v>1.7883739999999999E-2</v>
      </c>
      <c r="HY380">
        <v>4.9890699999999999</v>
      </c>
      <c r="HZ380">
        <v>0.79124170000000005</v>
      </c>
      <c r="IA380">
        <v>27.36159</v>
      </c>
      <c r="IB380" s="1">
        <v>1.6209370000000001E-2</v>
      </c>
      <c r="IC380">
        <v>4.517118</v>
      </c>
      <c r="ID380">
        <v>0.78947690000000004</v>
      </c>
      <c r="IE380">
        <v>27.32715</v>
      </c>
      <c r="IF380" s="1">
        <v>1.4693029999999999E-2</v>
      </c>
      <c r="IG380">
        <v>4.0919860000000003</v>
      </c>
      <c r="IH380">
        <v>0.78768079999999996</v>
      </c>
      <c r="II380">
        <v>27.129799999999999</v>
      </c>
      <c r="IJ380" s="1">
        <v>1.332355E-2</v>
      </c>
      <c r="IK380">
        <v>3.7092179999999999</v>
      </c>
      <c r="IL380">
        <v>0.78654270000000004</v>
      </c>
      <c r="IM380">
        <v>26.802140000000001</v>
      </c>
      <c r="IN380" s="1">
        <v>1.2082529999999999E-2</v>
      </c>
      <c r="IO380">
        <v>3.361291</v>
      </c>
      <c r="IP380">
        <v>0.78583119999999995</v>
      </c>
      <c r="IQ380">
        <v>26.593910000000001</v>
      </c>
      <c r="IR380" s="1">
        <v>1.09464E-2</v>
      </c>
      <c r="IS380">
        <v>3.0415459999999999</v>
      </c>
      <c r="IT380">
        <v>0.78517170000000003</v>
      </c>
      <c r="IU380">
        <v>26.620280000000001</v>
      </c>
      <c r="IV380" s="1">
        <v>9.921694E-3</v>
      </c>
      <c r="IW380">
        <v>2.752383</v>
      </c>
      <c r="IX380">
        <v>0.78466709999999995</v>
      </c>
      <c r="IY380">
        <v>27.366050000000001</v>
      </c>
      <c r="IZ380" s="1">
        <v>8.9737549999999999E-3</v>
      </c>
      <c r="JA380">
        <v>2.4859209999999998</v>
      </c>
      <c r="JB380">
        <v>0.78409450000000003</v>
      </c>
      <c r="JC380">
        <v>28.186900000000001</v>
      </c>
      <c r="JD380" s="1">
        <v>8.0985689999999999E-3</v>
      </c>
      <c r="JE380">
        <v>2.241098</v>
      </c>
      <c r="JF380">
        <v>0.78391699999999997</v>
      </c>
      <c r="JG380">
        <v>28.964649999999999</v>
      </c>
      <c r="JH380" s="1">
        <v>7.2888689999999999E-3</v>
      </c>
      <c r="JI380">
        <v>2.0150399999999999</v>
      </c>
      <c r="JJ380">
        <v>0.78400139999999996</v>
      </c>
      <c r="JK380">
        <v>29.270759999999999</v>
      </c>
      <c r="JL380" s="1">
        <v>6.5306319999999998E-3</v>
      </c>
      <c r="JM380">
        <v>1.803399</v>
      </c>
      <c r="JN380">
        <v>0.78419099999999997</v>
      </c>
      <c r="JO380">
        <v>29.28811</v>
      </c>
      <c r="JP380" s="1">
        <v>5.8176419999999996E-3</v>
      </c>
      <c r="JQ380">
        <v>1.6048309999999999</v>
      </c>
      <c r="JR380">
        <v>0.78435410000000005</v>
      </c>
      <c r="JS380">
        <v>29.02036</v>
      </c>
      <c r="JT380" s="1">
        <v>5.1374250000000002E-3</v>
      </c>
      <c r="JU380">
        <v>1.416344</v>
      </c>
      <c r="JV380">
        <v>0.784528</v>
      </c>
      <c r="JW380">
        <v>28.85266</v>
      </c>
      <c r="JX380" s="1">
        <v>4.4818660000000001E-3</v>
      </c>
      <c r="JY380">
        <v>1.235295</v>
      </c>
      <c r="JZ380">
        <v>0.78516300000000006</v>
      </c>
      <c r="KA380">
        <v>28.793669999999999</v>
      </c>
      <c r="KB380" s="1">
        <v>3.84842E-3</v>
      </c>
      <c r="KC380">
        <v>1.060335</v>
      </c>
      <c r="KD380">
        <v>0.7856805</v>
      </c>
      <c r="KE380">
        <v>29.24813</v>
      </c>
      <c r="KF380" s="1">
        <v>3.237962E-3</v>
      </c>
      <c r="KG380">
        <v>0.89226879999999997</v>
      </c>
      <c r="KH380">
        <v>0.78600049999999999</v>
      </c>
      <c r="KI380">
        <v>29.587019999999999</v>
      </c>
      <c r="KJ380" s="1">
        <v>2.6706019999999998E-3</v>
      </c>
      <c r="KK380">
        <v>0.73592639999999998</v>
      </c>
      <c r="KL380">
        <v>0.78633989999999998</v>
      </c>
      <c r="KM380">
        <v>29.834009999999999</v>
      </c>
      <c r="KN380" s="1">
        <v>2.171414E-3</v>
      </c>
      <c r="KO380">
        <v>0.59810070000000004</v>
      </c>
      <c r="KP380">
        <v>0.78655390000000003</v>
      </c>
      <c r="KQ380">
        <v>29.90831</v>
      </c>
      <c r="KR380" s="1">
        <v>1.758419E-3</v>
      </c>
      <c r="KS380">
        <v>0.48366789999999998</v>
      </c>
      <c r="KT380">
        <v>0.78665580000000002</v>
      </c>
      <c r="KU380">
        <v>29.601600000000001</v>
      </c>
      <c r="KV380" s="1">
        <v>1.437238E-3</v>
      </c>
      <c r="KW380">
        <v>0.39442319999999997</v>
      </c>
      <c r="KX380">
        <v>0.7865877</v>
      </c>
      <c r="KY380">
        <v>29.1632</v>
      </c>
      <c r="KZ380" s="1">
        <v>1.199437E-3</v>
      </c>
      <c r="LA380">
        <v>0.32817869999999999</v>
      </c>
      <c r="LB380">
        <v>0.78597399999999995</v>
      </c>
      <c r="LC380">
        <v>28.780370000000001</v>
      </c>
      <c r="LD380" s="1">
        <v>1.028097E-3</v>
      </c>
      <c r="LE380">
        <v>0.28047030000000001</v>
      </c>
      <c r="LF380">
        <v>0.78574889999999997</v>
      </c>
      <c r="LG380">
        <v>28.570879999999999</v>
      </c>
      <c r="LH380" s="1">
        <v>9.047746E-4</v>
      </c>
      <c r="LI380">
        <v>0.24599869999999999</v>
      </c>
      <c r="LJ380">
        <v>0.78548059999999997</v>
      </c>
      <c r="LK380">
        <v>28.923249999999999</v>
      </c>
      <c r="LL380" s="1">
        <v>8.1282170000000005E-4</v>
      </c>
      <c r="LM380">
        <v>0.22036149999999999</v>
      </c>
      <c r="LN380">
        <v>0.78542160000000005</v>
      </c>
      <c r="LO380">
        <v>29.282859999999999</v>
      </c>
      <c r="LP380" s="1">
        <v>7.4100809999999996E-4</v>
      </c>
      <c r="LQ380">
        <v>0.20037430000000001</v>
      </c>
      <c r="LR380">
        <v>0.78524749999999999</v>
      </c>
      <c r="LS380">
        <v>29.661580000000001</v>
      </c>
      <c r="LT380" s="1">
        <v>6.831586E-4</v>
      </c>
      <c r="LU380">
        <v>0.1842936</v>
      </c>
      <c r="LV380">
        <v>0.78503710000000004</v>
      </c>
      <c r="LW380">
        <v>29.82451</v>
      </c>
      <c r="LX380" s="1">
        <v>6.3525840000000001E-4</v>
      </c>
      <c r="LY380">
        <v>0.17101079999999999</v>
      </c>
      <c r="LZ380">
        <v>0.78471550000000001</v>
      </c>
      <c r="MA380">
        <v>29.712620000000001</v>
      </c>
      <c r="MB380" s="1">
        <v>5.9442220000000001E-4</v>
      </c>
      <c r="MC380">
        <v>0.1599381</v>
      </c>
      <c r="MD380">
        <v>0.78428489999999995</v>
      </c>
      <c r="ME380">
        <v>29.312139999999999</v>
      </c>
      <c r="MF380" s="1">
        <v>5.5886149999999997E-4</v>
      </c>
      <c r="MG380">
        <v>0.15065020000000001</v>
      </c>
      <c r="MH380">
        <v>0.78377969999999997</v>
      </c>
      <c r="MI380">
        <v>28.98207</v>
      </c>
      <c r="MJ380" s="1">
        <v>5.2885439999999996E-4</v>
      </c>
      <c r="MK380">
        <v>0.1428219</v>
      </c>
      <c r="ML380">
        <v>0.78320210000000001</v>
      </c>
      <c r="MM380">
        <v>28.76699</v>
      </c>
      <c r="MN380" s="1">
        <v>5.0330559999999999E-4</v>
      </c>
      <c r="MO380">
        <v>0.1361665</v>
      </c>
      <c r="MP380">
        <v>0.78276639999999997</v>
      </c>
      <c r="MQ380">
        <v>29.175599999999999</v>
      </c>
      <c r="MR380" s="1">
        <v>4.8110280000000002E-4</v>
      </c>
      <c r="MS380">
        <v>0.13037679999999999</v>
      </c>
      <c r="MT380">
        <v>0.78229230000000005</v>
      </c>
      <c r="MU380">
        <v>29.304069999999999</v>
      </c>
      <c r="MV380" s="1">
        <v>4.6128590000000001E-4</v>
      </c>
      <c r="MW380">
        <v>0.12522639999999999</v>
      </c>
      <c r="MX380">
        <v>0.78184810000000005</v>
      </c>
      <c r="MY380">
        <v>29.193300000000001</v>
      </c>
      <c r="MZ380" s="1">
        <v>4.4322630000000001E-4</v>
      </c>
      <c r="NA380">
        <v>0.1205061</v>
      </c>
      <c r="NB380">
        <v>0.78162200000000004</v>
      </c>
      <c r="NC380">
        <v>28.862069999999999</v>
      </c>
      <c r="ND380" s="1">
        <v>4.2599599999999999E-4</v>
      </c>
      <c r="NE380">
        <v>0.11597159999999999</v>
      </c>
      <c r="NF380">
        <v>0.78147409999999995</v>
      </c>
      <c r="NG380">
        <v>28.44021</v>
      </c>
      <c r="NH380" s="1">
        <v>4.0910419999999999E-4</v>
      </c>
      <c r="NI380">
        <v>0.111488</v>
      </c>
      <c r="NJ380">
        <v>0.78136269999999997</v>
      </c>
      <c r="NK380">
        <v>27.98244</v>
      </c>
      <c r="NL380" s="1">
        <v>3.9240150000000002E-4</v>
      </c>
      <c r="NM380">
        <v>0.1070492</v>
      </c>
      <c r="NN380">
        <v>0.78117409999999998</v>
      </c>
      <c r="NO380">
        <v>27.627050000000001</v>
      </c>
      <c r="NP380" s="1">
        <v>3.7569889999999997E-4</v>
      </c>
      <c r="NQ380">
        <v>0.1025987</v>
      </c>
      <c r="NR380">
        <v>0.78098120000000004</v>
      </c>
      <c r="NS380">
        <v>27.396280000000001</v>
      </c>
      <c r="NT380" s="1">
        <v>3.5928320000000002E-4</v>
      </c>
      <c r="NU380">
        <v>9.8206260000000004E-2</v>
      </c>
      <c r="NV380">
        <v>0.78072739999999996</v>
      </c>
      <c r="NW380">
        <v>27.940750000000001</v>
      </c>
      <c r="NX380" s="1">
        <v>3.4313730000000003E-4</v>
      </c>
      <c r="NY380">
        <v>9.3881110000000004E-2</v>
      </c>
      <c r="NZ380">
        <v>0.78052189999999999</v>
      </c>
      <c r="OA380">
        <v>28.62856</v>
      </c>
      <c r="OB380" s="1">
        <v>3.2753699999999998E-4</v>
      </c>
      <c r="OC380">
        <v>8.9678789999999994E-2</v>
      </c>
      <c r="OD380">
        <v>0.78022899999999995</v>
      </c>
      <c r="OE380">
        <v>29.14433</v>
      </c>
      <c r="OF380" s="1">
        <v>3.1237890000000002E-4</v>
      </c>
      <c r="OG380">
        <v>8.5601969999999999E-2</v>
      </c>
      <c r="OH380">
        <v>0.77995910000000002</v>
      </c>
      <c r="OI380">
        <v>29.516200000000001</v>
      </c>
      <c r="OJ380" s="1">
        <v>2.9789379999999998E-4</v>
      </c>
      <c r="OK380">
        <v>8.1690789999999999E-2</v>
      </c>
    </row>
    <row r="381" spans="1:401" x14ac:dyDescent="0.35">
      <c r="A381">
        <v>390</v>
      </c>
      <c r="B381" t="s">
        <v>4</v>
      </c>
      <c r="C381" t="s">
        <v>364</v>
      </c>
      <c r="D381" t="s">
        <v>388</v>
      </c>
      <c r="E381">
        <v>524.54549999999995</v>
      </c>
      <c r="F381">
        <v>0.37518210000000002</v>
      </c>
      <c r="G381">
        <v>25.259720000000002</v>
      </c>
      <c r="H381">
        <v>0</v>
      </c>
      <c r="I381">
        <v>0</v>
      </c>
      <c r="J381">
        <v>0.37433749999999999</v>
      </c>
      <c r="K381">
        <v>25.20542</v>
      </c>
      <c r="L381">
        <v>0</v>
      </c>
      <c r="M381">
        <v>0</v>
      </c>
      <c r="N381">
        <v>0.3734171</v>
      </c>
      <c r="O381">
        <v>25.221579999999999</v>
      </c>
      <c r="P381">
        <v>0</v>
      </c>
      <c r="Q381">
        <v>0</v>
      </c>
      <c r="R381">
        <v>0.37242229999999998</v>
      </c>
      <c r="S381">
        <v>25.126439999999999</v>
      </c>
      <c r="T381">
        <v>0</v>
      </c>
      <c r="U381">
        <v>0</v>
      </c>
      <c r="V381">
        <v>0.37151620000000002</v>
      </c>
      <c r="W381">
        <v>24.851780000000002</v>
      </c>
      <c r="X381">
        <v>0</v>
      </c>
      <c r="Y381">
        <v>0</v>
      </c>
      <c r="Z381">
        <v>0.3703688</v>
      </c>
      <c r="AA381">
        <v>24.693660000000001</v>
      </c>
      <c r="AB381">
        <v>0</v>
      </c>
      <c r="AC381">
        <v>0</v>
      </c>
      <c r="AD381">
        <v>0.36932389999999998</v>
      </c>
      <c r="AE381">
        <v>24.596050000000002</v>
      </c>
      <c r="AF381">
        <v>0</v>
      </c>
      <c r="AG381">
        <v>0</v>
      </c>
      <c r="AH381">
        <v>0.36812919999999999</v>
      </c>
      <c r="AI381">
        <v>24.900320000000001</v>
      </c>
      <c r="AJ381">
        <v>0</v>
      </c>
      <c r="AK381">
        <v>0</v>
      </c>
      <c r="AL381">
        <v>0.36694949999999998</v>
      </c>
      <c r="AM381">
        <v>25.21724</v>
      </c>
      <c r="AN381">
        <v>0</v>
      </c>
      <c r="AO381">
        <v>0</v>
      </c>
      <c r="AP381">
        <v>0.36580839999999998</v>
      </c>
      <c r="AQ381">
        <v>25.53829</v>
      </c>
      <c r="AR381">
        <v>0</v>
      </c>
      <c r="AS381">
        <v>0</v>
      </c>
      <c r="AT381">
        <v>0.3647321</v>
      </c>
      <c r="AU381">
        <v>25.778790000000001</v>
      </c>
      <c r="AV381">
        <v>0</v>
      </c>
      <c r="AW381">
        <v>0</v>
      </c>
      <c r="AX381">
        <v>0.36371419999999999</v>
      </c>
      <c r="AY381">
        <v>25.770189999999999</v>
      </c>
      <c r="AZ381">
        <v>0</v>
      </c>
      <c r="BA381">
        <v>0</v>
      </c>
      <c r="BB381">
        <v>0.36281760000000002</v>
      </c>
      <c r="BC381">
        <v>25.789470000000001</v>
      </c>
      <c r="BD381">
        <v>0</v>
      </c>
      <c r="BE381">
        <v>0</v>
      </c>
      <c r="BF381">
        <v>0.36205959999999998</v>
      </c>
      <c r="BG381">
        <v>25.823889999999999</v>
      </c>
      <c r="BH381">
        <v>0</v>
      </c>
      <c r="BI381">
        <v>0</v>
      </c>
      <c r="BJ381">
        <v>0.36125570000000001</v>
      </c>
      <c r="BK381">
        <v>25.96302</v>
      </c>
      <c r="BL381">
        <v>0</v>
      </c>
      <c r="BM381">
        <v>0</v>
      </c>
      <c r="BN381">
        <v>0.36058489999999999</v>
      </c>
      <c r="BO381">
        <v>26.480820000000001</v>
      </c>
      <c r="BP381">
        <v>0</v>
      </c>
      <c r="BQ381">
        <v>0</v>
      </c>
      <c r="BR381">
        <v>0.36004249999999999</v>
      </c>
      <c r="BS381">
        <v>26.812290000000001</v>
      </c>
      <c r="BT381">
        <v>0</v>
      </c>
      <c r="BU381">
        <v>0</v>
      </c>
      <c r="BV381">
        <v>0.35948659999999999</v>
      </c>
      <c r="BW381">
        <v>27.107399999999998</v>
      </c>
      <c r="BX381">
        <v>0</v>
      </c>
      <c r="BY381">
        <v>0</v>
      </c>
      <c r="BZ381">
        <v>0.35904799999999998</v>
      </c>
      <c r="CA381">
        <v>27.257180000000002</v>
      </c>
      <c r="CB381">
        <v>1.183975E-33</v>
      </c>
      <c r="CC381">
        <v>3.724724E-31</v>
      </c>
      <c r="CD381">
        <v>0.35859869999999999</v>
      </c>
      <c r="CE381">
        <v>27.196269999999998</v>
      </c>
      <c r="CF381">
        <v>3.1010490000000002E-25</v>
      </c>
      <c r="CG381">
        <v>8.902822E-23</v>
      </c>
      <c r="CH381">
        <v>0.35816569999999998</v>
      </c>
      <c r="CI381">
        <v>26.968299999999999</v>
      </c>
      <c r="CJ381" s="1">
        <v>8.7511649999999991E-19</v>
      </c>
      <c r="CK381" s="1">
        <v>2.6977240000000001E-16</v>
      </c>
      <c r="CL381">
        <v>0.3577108</v>
      </c>
      <c r="CM381">
        <v>26.87077</v>
      </c>
      <c r="CN381" s="1">
        <v>1.3953389999999999E-13</v>
      </c>
      <c r="CO381" s="1">
        <v>4.0355019999999998E-11</v>
      </c>
      <c r="CP381">
        <v>0.35726940000000001</v>
      </c>
      <c r="CQ381">
        <v>26.94087</v>
      </c>
      <c r="CR381" s="1">
        <v>4.2275769999999999E-10</v>
      </c>
      <c r="CS381" s="1">
        <v>1.225208E-7</v>
      </c>
      <c r="CT381">
        <v>0.35683009999999998</v>
      </c>
      <c r="CU381">
        <v>27.25102</v>
      </c>
      <c r="CV381" s="1">
        <v>2.0457869999999999E-7</v>
      </c>
      <c r="CW381" s="1">
        <v>5.9785750000000003E-5</v>
      </c>
      <c r="CX381">
        <v>0.35642269999999998</v>
      </c>
      <c r="CY381">
        <v>27.075119999999998</v>
      </c>
      <c r="CZ381" s="1">
        <v>2.8166050000000001E-5</v>
      </c>
      <c r="DA381" s="1">
        <v>8.2927480000000008E-3</v>
      </c>
      <c r="DB381">
        <v>0.35602289999999998</v>
      </c>
      <c r="DC381">
        <v>27.260269999999998</v>
      </c>
      <c r="DD381" s="1">
        <v>1.4618949999999999E-3</v>
      </c>
      <c r="DE381" s="1">
        <v>0.43444729999999998</v>
      </c>
      <c r="DF381">
        <v>0.35564040000000002</v>
      </c>
      <c r="DG381">
        <v>27.338840000000001</v>
      </c>
      <c r="DH381" s="1">
        <v>3.4259020000000001E-2</v>
      </c>
      <c r="DI381" s="1">
        <v>10.26816</v>
      </c>
      <c r="DJ381">
        <v>0.35519689999999998</v>
      </c>
      <c r="DK381">
        <v>27.21707</v>
      </c>
      <c r="DL381" s="1">
        <v>0.40963270000000002</v>
      </c>
      <c r="DM381" s="1">
        <v>123.8079</v>
      </c>
      <c r="DN381">
        <v>0.35470590000000002</v>
      </c>
      <c r="DO381">
        <v>26.993960000000001</v>
      </c>
      <c r="DP381" s="1">
        <v>2.7456800000000001</v>
      </c>
      <c r="DQ381" s="1">
        <v>835.7962</v>
      </c>
      <c r="DR381">
        <v>0.35414519999999999</v>
      </c>
      <c r="DS381">
        <v>26.87623</v>
      </c>
      <c r="DT381" s="1">
        <v>11.1213</v>
      </c>
      <c r="DU381">
        <v>3410.1959999999999</v>
      </c>
      <c r="DV381">
        <v>0.35352450000000002</v>
      </c>
      <c r="DW381">
        <v>26.922429999999999</v>
      </c>
      <c r="DX381">
        <v>29.034109999999998</v>
      </c>
      <c r="DY381">
        <v>8966.4529999999995</v>
      </c>
      <c r="DZ381">
        <v>0.3528406</v>
      </c>
      <c r="EA381">
        <v>27.464130000000001</v>
      </c>
      <c r="EB381">
        <v>51.559080000000002</v>
      </c>
      <c r="EC381">
        <v>16028.29</v>
      </c>
      <c r="ED381">
        <v>0.35204819999999998</v>
      </c>
      <c r="EE381">
        <v>27.99653</v>
      </c>
      <c r="EF381">
        <v>65.322559999999996</v>
      </c>
      <c r="EG381">
        <v>20433.54</v>
      </c>
      <c r="EH381">
        <v>0.351134</v>
      </c>
      <c r="EI381">
        <v>28.524090000000001</v>
      </c>
      <c r="EJ381">
        <v>61.310879999999997</v>
      </c>
      <c r="EK381">
        <v>19297.05</v>
      </c>
      <c r="EL381">
        <v>0.35009099999999999</v>
      </c>
      <c r="EM381">
        <v>28.899149999999999</v>
      </c>
      <c r="EN381">
        <v>44.176250000000003</v>
      </c>
      <c r="EO381">
        <v>13988.98</v>
      </c>
      <c r="EP381">
        <v>0.34898040000000002</v>
      </c>
      <c r="EQ381">
        <v>28.84984</v>
      </c>
      <c r="ER381">
        <v>25.30049</v>
      </c>
      <c r="ES381">
        <v>8059.5219999999999</v>
      </c>
      <c r="ET381">
        <v>0.34816649999999999</v>
      </c>
      <c r="EU381">
        <v>28.516690000000001</v>
      </c>
      <c r="EV381">
        <v>11.86617</v>
      </c>
      <c r="EW381">
        <v>3797.308</v>
      </c>
      <c r="EX381">
        <v>0.34708820000000001</v>
      </c>
      <c r="EY381">
        <v>28.281669999999998</v>
      </c>
      <c r="EZ381">
        <v>4.67624</v>
      </c>
      <c r="FA381">
        <v>1503.84</v>
      </c>
      <c r="FB381">
        <v>0.34597080000000002</v>
      </c>
      <c r="FC381">
        <v>28.058330000000002</v>
      </c>
      <c r="FD381">
        <v>1.6035790000000001</v>
      </c>
      <c r="FE381">
        <v>517.79340000000002</v>
      </c>
      <c r="FF381">
        <v>0.3448562</v>
      </c>
      <c r="FG381">
        <v>28.099540000000001</v>
      </c>
      <c r="FH381">
        <v>0.51104939999999999</v>
      </c>
      <c r="FI381">
        <v>165.4151</v>
      </c>
      <c r="FJ381">
        <v>0.34373629999999999</v>
      </c>
      <c r="FK381">
        <v>27.95673</v>
      </c>
      <c r="FL381">
        <v>0.17852199999999999</v>
      </c>
      <c r="FM381">
        <v>57.59704</v>
      </c>
      <c r="FN381">
        <v>0.34270830000000002</v>
      </c>
      <c r="FO381">
        <v>27.647290000000002</v>
      </c>
      <c r="FP381">
        <v>8.9379769999999997E-2</v>
      </c>
      <c r="FQ381">
        <v>28.589220000000001</v>
      </c>
      <c r="FR381">
        <v>0.34168769999999998</v>
      </c>
      <c r="FS381">
        <v>27.317139999999998</v>
      </c>
      <c r="FT381">
        <v>6.7513039999999996E-2</v>
      </c>
      <c r="FU381">
        <v>21.471340000000001</v>
      </c>
      <c r="FV381">
        <v>0.3406264</v>
      </c>
      <c r="FW381">
        <v>26.872160000000001</v>
      </c>
      <c r="FX381">
        <v>6.1256280000000003E-2</v>
      </c>
      <c r="FY381">
        <v>19.473500000000001</v>
      </c>
      <c r="FZ381">
        <v>0.3394819</v>
      </c>
      <c r="GA381">
        <v>26.593409999999999</v>
      </c>
      <c r="GB381">
        <v>5.7764339999999997E-2</v>
      </c>
      <c r="GC381">
        <v>18.39528</v>
      </c>
      <c r="GD381">
        <v>0.33832030000000002</v>
      </c>
      <c r="GE381">
        <v>26.261949999999999</v>
      </c>
      <c r="GF381">
        <v>5.3970789999999998E-2</v>
      </c>
      <c r="GG381">
        <v>17.229410000000001</v>
      </c>
      <c r="GH381">
        <v>0.33733790000000002</v>
      </c>
      <c r="GI381">
        <v>26.04391</v>
      </c>
      <c r="GJ381">
        <v>4.9811109999999999E-2</v>
      </c>
      <c r="GK381">
        <v>15.93047</v>
      </c>
      <c r="GL381">
        <v>0.33615610000000001</v>
      </c>
      <c r="GM381">
        <v>26.263480000000001</v>
      </c>
      <c r="GN381">
        <v>4.5545919999999997E-2</v>
      </c>
      <c r="GO381">
        <v>14.603719999999999</v>
      </c>
      <c r="GP381">
        <v>0.33504660000000003</v>
      </c>
      <c r="GQ381">
        <v>26.555430000000001</v>
      </c>
      <c r="GR381" s="1">
        <v>4.1300089999999998E-2</v>
      </c>
      <c r="GS381">
        <v>13.272919999999999</v>
      </c>
      <c r="GT381">
        <v>0.33407110000000001</v>
      </c>
      <c r="GU381">
        <v>27.050730000000001</v>
      </c>
      <c r="GV381" s="1">
        <v>3.7417289999999999E-2</v>
      </c>
      <c r="GW381">
        <v>12.0497</v>
      </c>
      <c r="GX381">
        <v>0.33323540000000001</v>
      </c>
      <c r="GY381">
        <v>27.50478</v>
      </c>
      <c r="GZ381" s="1">
        <v>3.3798210000000002E-2</v>
      </c>
      <c r="HA381">
        <v>10.91126</v>
      </c>
      <c r="HB381">
        <v>0.33257360000000002</v>
      </c>
      <c r="HC381">
        <v>27.73658</v>
      </c>
      <c r="HD381" s="1">
        <v>3.0450990000000001E-2</v>
      </c>
      <c r="HE381">
        <v>9.8544459999999994</v>
      </c>
      <c r="HF381">
        <v>0.33216210000000002</v>
      </c>
      <c r="HG381">
        <v>27.63486</v>
      </c>
      <c r="HH381" s="1">
        <v>2.7470089999999999E-2</v>
      </c>
      <c r="HI381">
        <v>8.9070850000000004</v>
      </c>
      <c r="HJ381">
        <v>0.33145980000000003</v>
      </c>
      <c r="HK381">
        <v>27.2072</v>
      </c>
      <c r="HL381" s="1">
        <v>2.4492549999999998E-2</v>
      </c>
      <c r="HM381">
        <v>7.9669150000000002</v>
      </c>
      <c r="HN381">
        <v>0.33005580000000001</v>
      </c>
      <c r="HO381">
        <v>27.102640000000001</v>
      </c>
      <c r="HP381" s="1">
        <v>2.2130560000000001E-2</v>
      </c>
      <c r="HQ381">
        <v>7.2373060000000002</v>
      </c>
      <c r="HR381">
        <v>0.32923029999999998</v>
      </c>
      <c r="HS381">
        <v>27.223140000000001</v>
      </c>
      <c r="HT381" s="1">
        <v>2.0028230000000001E-2</v>
      </c>
      <c r="HU381">
        <v>6.5746570000000002</v>
      </c>
      <c r="HV381">
        <v>0.3290766</v>
      </c>
      <c r="HW381">
        <v>27.39791</v>
      </c>
      <c r="HX381" s="1">
        <v>1.813153E-2</v>
      </c>
      <c r="HY381">
        <v>5.9640399999999998</v>
      </c>
      <c r="HZ381">
        <v>0.32917570000000002</v>
      </c>
      <c r="IA381">
        <v>27.363659999999999</v>
      </c>
      <c r="IB381" s="1">
        <v>1.643244E-2</v>
      </c>
      <c r="IC381">
        <v>5.4127109999999998</v>
      </c>
      <c r="ID381">
        <v>0.32938079999999997</v>
      </c>
      <c r="IE381">
        <v>27.327169999999999</v>
      </c>
      <c r="IF381" s="1">
        <v>1.489642E-2</v>
      </c>
      <c r="IG381">
        <v>4.9131049999999998</v>
      </c>
      <c r="IH381">
        <v>0.32952900000000002</v>
      </c>
      <c r="II381">
        <v>27.1142</v>
      </c>
      <c r="IJ381" s="1">
        <v>1.3506900000000001E-2</v>
      </c>
      <c r="IK381">
        <v>4.4621440000000003</v>
      </c>
      <c r="IL381">
        <v>0.32988129999999999</v>
      </c>
      <c r="IM381">
        <v>26.768190000000001</v>
      </c>
      <c r="IN381" s="1">
        <v>1.2252229999999999E-2</v>
      </c>
      <c r="IO381">
        <v>4.0518929999999997</v>
      </c>
      <c r="IP381">
        <v>0.33043610000000001</v>
      </c>
      <c r="IQ381">
        <v>26.559059999999999</v>
      </c>
      <c r="IR381" s="1">
        <v>1.1103099999999999E-2</v>
      </c>
      <c r="IS381">
        <v>3.6737470000000001</v>
      </c>
      <c r="IT381">
        <v>0.3308932</v>
      </c>
      <c r="IU381">
        <v>26.590890000000002</v>
      </c>
      <c r="IV381" s="1">
        <v>1.006084E-2</v>
      </c>
      <c r="IW381">
        <v>3.3309319999999998</v>
      </c>
      <c r="IX381">
        <v>0.3314221</v>
      </c>
      <c r="IY381">
        <v>27.347840000000001</v>
      </c>
      <c r="IZ381" s="1">
        <v>9.1001850000000002E-3</v>
      </c>
      <c r="JA381">
        <v>3.0144929999999999</v>
      </c>
      <c r="JB381">
        <v>0.33188479999999998</v>
      </c>
      <c r="JC381">
        <v>28.176480000000002</v>
      </c>
      <c r="JD381" s="1">
        <v>8.2137359999999993E-3</v>
      </c>
      <c r="JE381">
        <v>2.7225389999999998</v>
      </c>
      <c r="JF381">
        <v>0.3324474</v>
      </c>
      <c r="JG381">
        <v>28.955359999999999</v>
      </c>
      <c r="JH381" s="1">
        <v>7.396728E-3</v>
      </c>
      <c r="JI381">
        <v>2.452731</v>
      </c>
      <c r="JJ381">
        <v>0.33307779999999998</v>
      </c>
      <c r="JK381">
        <v>29.262560000000001</v>
      </c>
      <c r="JL381" s="1">
        <v>6.6317909999999997E-3</v>
      </c>
      <c r="JM381">
        <v>2.1993309999999999</v>
      </c>
      <c r="JN381">
        <v>0.33368619999999999</v>
      </c>
      <c r="JO381">
        <v>29.269210000000001</v>
      </c>
      <c r="JP381" s="1">
        <v>5.9129359999999997E-3</v>
      </c>
      <c r="JQ381">
        <v>1.960944</v>
      </c>
      <c r="JR381">
        <v>0.33424419999999999</v>
      </c>
      <c r="JS381">
        <v>28.994450000000001</v>
      </c>
      <c r="JT381" s="1">
        <v>5.2285709999999996E-3</v>
      </c>
      <c r="JU381">
        <v>1.734178</v>
      </c>
      <c r="JV381">
        <v>0.33479629999999999</v>
      </c>
      <c r="JW381">
        <v>28.826339999999998</v>
      </c>
      <c r="JX381" s="1">
        <v>4.5700810000000001E-3</v>
      </c>
      <c r="JY381">
        <v>1.515852</v>
      </c>
      <c r="JZ381">
        <v>0.3354779</v>
      </c>
      <c r="KA381">
        <v>28.774480000000001</v>
      </c>
      <c r="KB381" s="1">
        <v>3.93342E-3</v>
      </c>
      <c r="KC381">
        <v>1.3042530000000001</v>
      </c>
      <c r="KD381">
        <v>0.33614060000000001</v>
      </c>
      <c r="KE381">
        <v>29.247890000000002</v>
      </c>
      <c r="KF381" s="1">
        <v>3.319088E-3</v>
      </c>
      <c r="KG381">
        <v>1.1003369999999999</v>
      </c>
      <c r="KH381">
        <v>0.33669739999999998</v>
      </c>
      <c r="KI381">
        <v>29.59609</v>
      </c>
      <c r="KJ381" s="1">
        <v>2.7444050000000001E-3</v>
      </c>
      <c r="KK381">
        <v>0.90964940000000005</v>
      </c>
      <c r="KL381">
        <v>0.33722920000000001</v>
      </c>
      <c r="KM381">
        <v>29.84967</v>
      </c>
      <c r="KN381" s="1">
        <v>2.2347690000000002E-3</v>
      </c>
      <c r="KO381">
        <v>0.7405967</v>
      </c>
      <c r="KP381">
        <v>0.33771499999999999</v>
      </c>
      <c r="KQ381">
        <v>29.927759999999999</v>
      </c>
      <c r="KR381" s="1">
        <v>1.8096169999999999E-3</v>
      </c>
      <c r="KS381">
        <v>0.59944500000000001</v>
      </c>
      <c r="KT381">
        <v>0.3380879</v>
      </c>
      <c r="KU381">
        <v>29.609970000000001</v>
      </c>
      <c r="KV381" s="1">
        <v>1.476156E-3</v>
      </c>
      <c r="KW381">
        <v>0.48877019999999999</v>
      </c>
      <c r="KX381">
        <v>0.338397</v>
      </c>
      <c r="KY381">
        <v>29.163209999999999</v>
      </c>
      <c r="KZ381" s="1">
        <v>1.2278250000000001E-3</v>
      </c>
      <c r="LA381">
        <v>0.40630509999999997</v>
      </c>
      <c r="LB381">
        <v>0.33866190000000002</v>
      </c>
      <c r="LC381">
        <v>28.78022</v>
      </c>
      <c r="LD381" s="1">
        <v>1.0484279999999999E-3</v>
      </c>
      <c r="LE381">
        <v>0.34674349999999998</v>
      </c>
      <c r="LF381">
        <v>0.33920220000000001</v>
      </c>
      <c r="LG381">
        <v>28.572299999999998</v>
      </c>
      <c r="LH381" s="1">
        <v>9.1965790000000003E-4</v>
      </c>
      <c r="LI381">
        <v>0.30373509999999998</v>
      </c>
      <c r="LJ381">
        <v>0.33975729999999998</v>
      </c>
      <c r="LK381">
        <v>28.92897</v>
      </c>
      <c r="LL381" s="1">
        <v>8.240821E-4</v>
      </c>
      <c r="LM381">
        <v>0.27182980000000001</v>
      </c>
      <c r="LN381">
        <v>0.3404047</v>
      </c>
      <c r="LO381">
        <v>29.296970000000002</v>
      </c>
      <c r="LP381" s="1">
        <v>7.4994929999999997E-4</v>
      </c>
      <c r="LQ381">
        <v>0.24705289999999999</v>
      </c>
      <c r="LR381">
        <v>0.34105629999999998</v>
      </c>
      <c r="LS381">
        <v>29.676300000000001</v>
      </c>
      <c r="LT381" s="1">
        <v>6.9041899999999995E-4</v>
      </c>
      <c r="LU381">
        <v>0.22715959999999999</v>
      </c>
      <c r="LV381">
        <v>0.34168589999999999</v>
      </c>
      <c r="LW381">
        <v>29.839580000000002</v>
      </c>
      <c r="LX381" s="1">
        <v>6.4132580000000005E-4</v>
      </c>
      <c r="LY381">
        <v>0.21077399999999999</v>
      </c>
      <c r="LZ381">
        <v>0.34224090000000001</v>
      </c>
      <c r="MA381">
        <v>29.716249999999999</v>
      </c>
      <c r="MB381" s="1">
        <v>5.9947340000000003E-4</v>
      </c>
      <c r="MC381">
        <v>0.1971166</v>
      </c>
      <c r="MD381">
        <v>0.34276869999999998</v>
      </c>
      <c r="ME381">
        <v>29.305209999999999</v>
      </c>
      <c r="MF381" s="1">
        <v>5.6310240000000003E-4</v>
      </c>
      <c r="MG381">
        <v>0.18567149999999999</v>
      </c>
      <c r="MH381">
        <v>0.34326269999999998</v>
      </c>
      <c r="MI381">
        <v>28.968029999999999</v>
      </c>
      <c r="MJ381" s="1">
        <v>5.3241119999999996E-4</v>
      </c>
      <c r="MK381">
        <v>0.17603150000000001</v>
      </c>
      <c r="ML381">
        <v>0.34374130000000003</v>
      </c>
      <c r="MM381">
        <v>28.754639999999998</v>
      </c>
      <c r="MN381" s="1">
        <v>5.0633579999999996E-4</v>
      </c>
      <c r="MO381">
        <v>0.16785130000000001</v>
      </c>
      <c r="MP381">
        <v>0.34427720000000001</v>
      </c>
      <c r="MQ381">
        <v>29.176739999999999</v>
      </c>
      <c r="MR381" s="1">
        <v>4.83776E-4</v>
      </c>
      <c r="MS381">
        <v>0.16075629999999999</v>
      </c>
      <c r="MT381">
        <v>0.34480559999999999</v>
      </c>
      <c r="MU381">
        <v>29.307500000000001</v>
      </c>
      <c r="MV381" s="1">
        <v>4.6370610000000002E-4</v>
      </c>
      <c r="MW381">
        <v>0.15445539999999999</v>
      </c>
      <c r="MX381">
        <v>0.34536109999999998</v>
      </c>
      <c r="MY381">
        <v>29.20045</v>
      </c>
      <c r="MZ381" s="1">
        <v>4.4546720000000002E-4</v>
      </c>
      <c r="NA381">
        <v>0.1486953</v>
      </c>
      <c r="NB381">
        <v>0.34601359999999998</v>
      </c>
      <c r="NC381">
        <v>28.884060000000002</v>
      </c>
      <c r="ND381" s="1">
        <v>4.2819789999999999E-4</v>
      </c>
      <c r="NE381">
        <v>0.14318649999999999</v>
      </c>
      <c r="NF381">
        <v>0.34672160000000002</v>
      </c>
      <c r="NG381">
        <v>28.453810000000001</v>
      </c>
      <c r="NH381" s="1">
        <v>4.1124990000000001E-4</v>
      </c>
      <c r="NI381">
        <v>0.1377341</v>
      </c>
      <c r="NJ381">
        <v>0.34743469999999999</v>
      </c>
      <c r="NK381">
        <v>27.987279999999998</v>
      </c>
      <c r="NL381" s="1">
        <v>3.945385E-4</v>
      </c>
      <c r="NM381">
        <v>0.13233809999999999</v>
      </c>
      <c r="NN381">
        <v>0.34810550000000001</v>
      </c>
      <c r="NO381">
        <v>27.628520000000002</v>
      </c>
      <c r="NP381" s="1">
        <v>3.7781529999999998E-4</v>
      </c>
      <c r="NQ381">
        <v>0.12692139999999999</v>
      </c>
      <c r="NR381">
        <v>0.34878609999999999</v>
      </c>
      <c r="NS381">
        <v>27.396419999999999</v>
      </c>
      <c r="NT381" s="1">
        <v>3.6136950000000001E-4</v>
      </c>
      <c r="NU381">
        <v>0.1215657</v>
      </c>
      <c r="NV381">
        <v>0.3494042</v>
      </c>
      <c r="NW381">
        <v>27.94464</v>
      </c>
      <c r="NX381" s="1">
        <v>3.4518089999999998E-4</v>
      </c>
      <c r="NY381">
        <v>0.1162861</v>
      </c>
      <c r="NZ381">
        <v>0.35005229999999998</v>
      </c>
      <c r="OA381">
        <v>28.635110000000001</v>
      </c>
      <c r="OB381" s="1">
        <v>3.2951010000000001E-4</v>
      </c>
      <c r="OC381">
        <v>0.11114789999999999</v>
      </c>
      <c r="OD381">
        <v>0.35066809999999998</v>
      </c>
      <c r="OE381">
        <v>29.146830000000001</v>
      </c>
      <c r="OF381" s="1">
        <v>3.1428789999999999E-4</v>
      </c>
      <c r="OG381">
        <v>0.1061585</v>
      </c>
      <c r="OH381">
        <v>0.35125260000000003</v>
      </c>
      <c r="OI381">
        <v>29.518830000000001</v>
      </c>
      <c r="OJ381" s="1">
        <v>2.9970309999999999E-4</v>
      </c>
      <c r="OK381">
        <v>0.1013608</v>
      </c>
    </row>
    <row r="382" spans="1:401" x14ac:dyDescent="0.35">
      <c r="A382">
        <v>391</v>
      </c>
      <c r="B382" t="s">
        <v>4</v>
      </c>
      <c r="C382" t="s">
        <v>364</v>
      </c>
      <c r="D382" t="s">
        <v>389</v>
      </c>
      <c r="E382">
        <v>681.88019999999995</v>
      </c>
      <c r="F382">
        <v>0.95096449999999999</v>
      </c>
      <c r="G382">
        <v>25.27084</v>
      </c>
      <c r="H382">
        <v>0</v>
      </c>
      <c r="I382">
        <v>0</v>
      </c>
      <c r="J382">
        <v>0.94769440000000005</v>
      </c>
      <c r="K382">
        <v>25.21827</v>
      </c>
      <c r="L382">
        <v>0</v>
      </c>
      <c r="M382">
        <v>0</v>
      </c>
      <c r="N382">
        <v>0.94421239999999995</v>
      </c>
      <c r="O382">
        <v>25.23141</v>
      </c>
      <c r="P382">
        <v>0</v>
      </c>
      <c r="Q382">
        <v>0</v>
      </c>
      <c r="R382">
        <v>0.9404633</v>
      </c>
      <c r="S382">
        <v>25.132359999999998</v>
      </c>
      <c r="T382">
        <v>0</v>
      </c>
      <c r="U382">
        <v>0</v>
      </c>
      <c r="V382">
        <v>0.9369075</v>
      </c>
      <c r="W382">
        <v>24.84956</v>
      </c>
      <c r="X382">
        <v>0</v>
      </c>
      <c r="Y382">
        <v>0</v>
      </c>
      <c r="Z382">
        <v>0.93264499999999995</v>
      </c>
      <c r="AA382">
        <v>24.68777</v>
      </c>
      <c r="AB382">
        <v>0</v>
      </c>
      <c r="AC382">
        <v>0</v>
      </c>
      <c r="AD382">
        <v>0.92859049999999999</v>
      </c>
      <c r="AE382">
        <v>24.596050000000002</v>
      </c>
      <c r="AF382">
        <v>0</v>
      </c>
      <c r="AG382">
        <v>0</v>
      </c>
      <c r="AH382">
        <v>0.92405599999999999</v>
      </c>
      <c r="AI382">
        <v>24.90531</v>
      </c>
      <c r="AJ382">
        <v>0</v>
      </c>
      <c r="AK382">
        <v>0</v>
      </c>
      <c r="AL382">
        <v>0.91959150000000001</v>
      </c>
      <c r="AM382">
        <v>25.229379999999999</v>
      </c>
      <c r="AN382">
        <v>0</v>
      </c>
      <c r="AO382">
        <v>0</v>
      </c>
      <c r="AP382">
        <v>0.91519799999999996</v>
      </c>
      <c r="AQ382">
        <v>25.551089999999999</v>
      </c>
      <c r="AR382">
        <v>0</v>
      </c>
      <c r="AS382">
        <v>0</v>
      </c>
      <c r="AT382">
        <v>0.91097570000000005</v>
      </c>
      <c r="AU382">
        <v>25.789950000000001</v>
      </c>
      <c r="AV382">
        <v>0</v>
      </c>
      <c r="AW382">
        <v>0</v>
      </c>
      <c r="AX382">
        <v>0.90695539999999997</v>
      </c>
      <c r="AY382">
        <v>25.773160000000001</v>
      </c>
      <c r="AZ382">
        <v>0</v>
      </c>
      <c r="BA382">
        <v>0</v>
      </c>
      <c r="BB382">
        <v>0.90331139999999999</v>
      </c>
      <c r="BC382">
        <v>25.78201</v>
      </c>
      <c r="BD382">
        <v>0</v>
      </c>
      <c r="BE382">
        <v>0</v>
      </c>
      <c r="BF382">
        <v>0.90004249999999997</v>
      </c>
      <c r="BG382">
        <v>25.817990000000002</v>
      </c>
      <c r="BH382">
        <v>0</v>
      </c>
      <c r="BI382">
        <v>0</v>
      </c>
      <c r="BJ382">
        <v>0.89679279999999995</v>
      </c>
      <c r="BK382">
        <v>25.95731</v>
      </c>
      <c r="BL382">
        <v>0</v>
      </c>
      <c r="BM382">
        <v>0</v>
      </c>
      <c r="BN382">
        <v>0.89391240000000005</v>
      </c>
      <c r="BO382">
        <v>26.487870000000001</v>
      </c>
      <c r="BP382">
        <v>0</v>
      </c>
      <c r="BQ382">
        <v>0</v>
      </c>
      <c r="BR382">
        <v>0.8912274</v>
      </c>
      <c r="BS382">
        <v>26.825610000000001</v>
      </c>
      <c r="BT382">
        <v>0</v>
      </c>
      <c r="BU382">
        <v>0</v>
      </c>
      <c r="BV382">
        <v>0.88847330000000002</v>
      </c>
      <c r="BW382">
        <v>27.124210000000001</v>
      </c>
      <c r="BX382">
        <v>0</v>
      </c>
      <c r="BY382">
        <v>0</v>
      </c>
      <c r="BZ382">
        <v>0.88591169999999997</v>
      </c>
      <c r="CA382">
        <v>27.267230000000001</v>
      </c>
      <c r="CB382">
        <v>6.2966590000000003E-34</v>
      </c>
      <c r="CC382">
        <v>9.9331350000000006E-32</v>
      </c>
      <c r="CD382">
        <v>0.88332710000000003</v>
      </c>
      <c r="CE382">
        <v>27.201419999999999</v>
      </c>
      <c r="CF382">
        <v>2.0985829999999998E-25</v>
      </c>
      <c r="CG382">
        <v>4.0980499999999998E-23</v>
      </c>
      <c r="CH382">
        <v>0.88078350000000005</v>
      </c>
      <c r="CI382">
        <v>26.96481</v>
      </c>
      <c r="CJ382" s="1">
        <v>5.5495579999999998E-19</v>
      </c>
      <c r="CK382" s="1">
        <v>9.9411359999999999E-17</v>
      </c>
      <c r="CL382">
        <v>0.87826219999999999</v>
      </c>
      <c r="CM382">
        <v>26.86598</v>
      </c>
      <c r="CN382" s="1">
        <v>9.8517739999999996E-14</v>
      </c>
      <c r="CO382" s="1">
        <v>2.0029279999999999E-11</v>
      </c>
      <c r="CP382">
        <v>0.87579750000000001</v>
      </c>
      <c r="CQ382">
        <v>26.93815</v>
      </c>
      <c r="CR382" s="1">
        <v>3.1737929999999998E-10</v>
      </c>
      <c r="CS382" s="1">
        <v>6.8027890000000003E-8</v>
      </c>
      <c r="CT382">
        <v>0.87336190000000002</v>
      </c>
      <c r="CU382">
        <v>27.264189999999999</v>
      </c>
      <c r="CV382" s="1">
        <v>1.6073880000000001E-7</v>
      </c>
      <c r="CW382" s="1">
        <v>3.5733460000000003E-5</v>
      </c>
      <c r="CX382">
        <v>0.87093319999999996</v>
      </c>
      <c r="CY382">
        <v>27.09515</v>
      </c>
      <c r="CZ382" s="1">
        <v>2.2996870000000001E-5</v>
      </c>
      <c r="DA382" s="1">
        <v>5.2559770000000002E-3</v>
      </c>
      <c r="DB382">
        <v>0.86839189999999999</v>
      </c>
      <c r="DC382">
        <v>27.278960000000001</v>
      </c>
      <c r="DD382" s="1">
        <v>1.2343619999999999E-3</v>
      </c>
      <c r="DE382" s="1">
        <v>0.28932669999999999</v>
      </c>
      <c r="DF382">
        <v>0.86583670000000001</v>
      </c>
      <c r="DG382">
        <v>27.356719999999999</v>
      </c>
      <c r="DH382" s="1">
        <v>2.9810219999999998E-2</v>
      </c>
      <c r="DI382" s="1">
        <v>7.1407720000000001</v>
      </c>
      <c r="DJ382">
        <v>0.8631723</v>
      </c>
      <c r="DK382">
        <v>27.23143</v>
      </c>
      <c r="DL382" s="1">
        <v>0.36633700000000002</v>
      </c>
      <c r="DM382" s="1">
        <v>89.497960000000006</v>
      </c>
      <c r="DN382">
        <v>0.86046549999999999</v>
      </c>
      <c r="DO382">
        <v>26.999949999999998</v>
      </c>
      <c r="DP382" s="1">
        <v>2.5181010000000001</v>
      </c>
      <c r="DQ382" s="1">
        <v>625.74549999999999</v>
      </c>
      <c r="DR382">
        <v>0.85756290000000002</v>
      </c>
      <c r="DS382">
        <v>26.878810000000001</v>
      </c>
      <c r="DT382" s="1">
        <v>10.436669999999999</v>
      </c>
      <c r="DU382">
        <v>2635.4769999999999</v>
      </c>
      <c r="DV382">
        <v>0.85447439999999997</v>
      </c>
      <c r="DW382">
        <v>26.92313</v>
      </c>
      <c r="DX382" s="1">
        <v>27.828939999999999</v>
      </c>
      <c r="DY382">
        <v>7133.451</v>
      </c>
      <c r="DZ382">
        <v>0.85116970000000003</v>
      </c>
      <c r="EA382">
        <v>27.47166</v>
      </c>
      <c r="EB382">
        <v>50.386000000000003</v>
      </c>
      <c r="EC382">
        <v>13093.77</v>
      </c>
      <c r="ED382">
        <v>0.84758199999999995</v>
      </c>
      <c r="EE382">
        <v>28.00583</v>
      </c>
      <c r="EF382">
        <v>64.980119999999999</v>
      </c>
      <c r="EG382">
        <v>17100.759999999998</v>
      </c>
      <c r="EH382">
        <v>0.84361090000000005</v>
      </c>
      <c r="EI382">
        <v>28.53407</v>
      </c>
      <c r="EJ382">
        <v>62.004219999999997</v>
      </c>
      <c r="EK382">
        <v>16515.3</v>
      </c>
      <c r="EL382">
        <v>0.83914330000000004</v>
      </c>
      <c r="EM382">
        <v>28.91272</v>
      </c>
      <c r="EN382">
        <v>45.349930000000001</v>
      </c>
      <c r="EO382">
        <v>12219</v>
      </c>
      <c r="EP382">
        <v>0.83428409999999997</v>
      </c>
      <c r="EQ382">
        <v>28.861650000000001</v>
      </c>
      <c r="ER382">
        <v>26.32873</v>
      </c>
      <c r="ES382">
        <v>7172.6019999999999</v>
      </c>
      <c r="ET382">
        <v>0.82986530000000003</v>
      </c>
      <c r="EU382">
        <v>28.522480000000002</v>
      </c>
      <c r="EV382">
        <v>12.50177</v>
      </c>
      <c r="EW382">
        <v>3437.19</v>
      </c>
      <c r="EX382">
        <v>0.82444510000000004</v>
      </c>
      <c r="EY382">
        <v>28.290659999999999</v>
      </c>
      <c r="EZ382">
        <v>4.9805609999999998</v>
      </c>
      <c r="FA382">
        <v>1382.1489999999999</v>
      </c>
      <c r="FB382">
        <v>0.81867650000000003</v>
      </c>
      <c r="FC382">
        <v>28.07113</v>
      </c>
      <c r="FD382">
        <v>1.722343</v>
      </c>
      <c r="FE382">
        <v>481.77390000000003</v>
      </c>
      <c r="FF382">
        <v>0.81278930000000005</v>
      </c>
      <c r="FG382">
        <v>28.124479999999998</v>
      </c>
      <c r="FH382">
        <v>0.55022090000000001</v>
      </c>
      <c r="FI382">
        <v>154.6421</v>
      </c>
      <c r="FJ382">
        <v>0.80676510000000001</v>
      </c>
      <c r="FK382">
        <v>27.996780000000001</v>
      </c>
      <c r="FL382">
        <v>0.1897904</v>
      </c>
      <c r="FM382">
        <v>53.073819999999998</v>
      </c>
      <c r="FN382">
        <v>0.80077189999999998</v>
      </c>
      <c r="FO382">
        <v>27.674520000000001</v>
      </c>
      <c r="FP382">
        <v>9.2365530000000001E-2</v>
      </c>
      <c r="FQ382">
        <v>25.422989999999999</v>
      </c>
      <c r="FR382">
        <v>0.7943133</v>
      </c>
      <c r="FS382">
        <v>27.347750000000001</v>
      </c>
      <c r="FT382">
        <v>6.8354230000000002E-2</v>
      </c>
      <c r="FU382">
        <v>18.605060000000002</v>
      </c>
      <c r="FV382">
        <v>0.78746899999999997</v>
      </c>
      <c r="FW382">
        <v>26.889320000000001</v>
      </c>
      <c r="FX382">
        <v>6.1664419999999998E-2</v>
      </c>
      <c r="FY382">
        <v>16.76895</v>
      </c>
      <c r="FZ382">
        <v>0.78006560000000003</v>
      </c>
      <c r="GA382">
        <v>26.600200000000001</v>
      </c>
      <c r="GB382">
        <v>5.8122420000000001E-2</v>
      </c>
      <c r="GC382">
        <v>15.86093</v>
      </c>
      <c r="GD382">
        <v>0.77220719999999998</v>
      </c>
      <c r="GE382">
        <v>26.27637</v>
      </c>
      <c r="GF382">
        <v>5.4358730000000001E-2</v>
      </c>
      <c r="GG382">
        <v>14.90865</v>
      </c>
      <c r="GH382">
        <v>0.7645267</v>
      </c>
      <c r="GI382">
        <v>26.058050000000001</v>
      </c>
      <c r="GJ382">
        <v>5.0207790000000002E-2</v>
      </c>
      <c r="GK382">
        <v>13.83118</v>
      </c>
      <c r="GL382">
        <v>0.7563645</v>
      </c>
      <c r="GM382">
        <v>26.28295</v>
      </c>
      <c r="GN382">
        <v>4.594169E-2</v>
      </c>
      <c r="GO382">
        <v>12.72157</v>
      </c>
      <c r="GP382">
        <v>0.74817100000000003</v>
      </c>
      <c r="GQ382">
        <v>26.575469999999999</v>
      </c>
      <c r="GR382" s="1">
        <v>4.1678729999999997E-2</v>
      </c>
      <c r="GS382">
        <v>11.59849</v>
      </c>
      <c r="GT382">
        <v>0.7401008</v>
      </c>
      <c r="GU382">
        <v>27.060939999999999</v>
      </c>
      <c r="GV382" s="1">
        <v>3.7773710000000002E-2</v>
      </c>
      <c r="GW382">
        <v>10.559810000000001</v>
      </c>
      <c r="GX382">
        <v>0.73185860000000003</v>
      </c>
      <c r="GY382">
        <v>27.511890000000001</v>
      </c>
      <c r="GZ382" s="1">
        <v>3.4145870000000002E-2</v>
      </c>
      <c r="HA382">
        <v>9.5958620000000003</v>
      </c>
      <c r="HB382">
        <v>0.72345760000000003</v>
      </c>
      <c r="HC382">
        <v>27.731960000000001</v>
      </c>
      <c r="HD382" s="1">
        <v>3.0771090000000001E-2</v>
      </c>
      <c r="HE382">
        <v>8.6946999999999992</v>
      </c>
      <c r="HF382">
        <v>0.71540320000000002</v>
      </c>
      <c r="HG382">
        <v>27.618040000000001</v>
      </c>
      <c r="HH382" s="1">
        <v>2.7763039999999999E-2</v>
      </c>
      <c r="HI382">
        <v>7.8862959999999998</v>
      </c>
      <c r="HJ382">
        <v>0.70651299999999995</v>
      </c>
      <c r="HK382">
        <v>27.206240000000001</v>
      </c>
      <c r="HL382" s="1">
        <v>2.474531E-2</v>
      </c>
      <c r="HM382">
        <v>7.0773270000000004</v>
      </c>
      <c r="HN382">
        <v>0.69685459999999999</v>
      </c>
      <c r="HO382">
        <v>27.102350000000001</v>
      </c>
      <c r="HP382" s="1">
        <v>2.2347220000000001E-2</v>
      </c>
      <c r="HQ382">
        <v>6.4460579999999998</v>
      </c>
      <c r="HR382">
        <v>0.68896100000000005</v>
      </c>
      <c r="HS382">
        <v>27.233319999999999</v>
      </c>
      <c r="HT382" s="1">
        <v>2.0224949999999998E-2</v>
      </c>
      <c r="HU382">
        <v>5.872922</v>
      </c>
      <c r="HV382">
        <v>0.68266979999999999</v>
      </c>
      <c r="HW382">
        <v>27.426549999999999</v>
      </c>
      <c r="HX382" s="1">
        <v>1.831108E-2</v>
      </c>
      <c r="HY382">
        <v>5.3422359999999998</v>
      </c>
      <c r="HZ382">
        <v>0.67689750000000004</v>
      </c>
      <c r="IA382">
        <v>27.39838</v>
      </c>
      <c r="IB382" s="1">
        <v>1.659159E-2</v>
      </c>
      <c r="IC382">
        <v>4.8608140000000004</v>
      </c>
      <c r="ID382">
        <v>0.67174330000000004</v>
      </c>
      <c r="IE382">
        <v>27.356200000000001</v>
      </c>
      <c r="IF382" s="1">
        <v>1.5041209999999999E-2</v>
      </c>
      <c r="IG382">
        <v>4.4238109999999997</v>
      </c>
      <c r="IH382">
        <v>0.66649659999999999</v>
      </c>
      <c r="II382">
        <v>27.130880000000001</v>
      </c>
      <c r="IJ382" s="1">
        <v>1.363644E-2</v>
      </c>
      <c r="IK382">
        <v>4.0279959999999999</v>
      </c>
      <c r="IL382">
        <v>0.6618733</v>
      </c>
      <c r="IM382">
        <v>26.771380000000001</v>
      </c>
      <c r="IN382" s="1">
        <v>1.2369750000000001E-2</v>
      </c>
      <c r="IO382">
        <v>3.6672920000000002</v>
      </c>
      <c r="IP382">
        <v>0.65784480000000001</v>
      </c>
      <c r="IQ382">
        <v>26.559280000000001</v>
      </c>
      <c r="IR382" s="1">
        <v>1.1210329999999999E-2</v>
      </c>
      <c r="IS382">
        <v>3.3335020000000002</v>
      </c>
      <c r="IT382">
        <v>0.65375289999999997</v>
      </c>
      <c r="IU382">
        <v>26.583659999999998</v>
      </c>
      <c r="IV382" s="1">
        <v>1.0154699999999999E-2</v>
      </c>
      <c r="IW382">
        <v>3.02949</v>
      </c>
      <c r="IX382">
        <v>0.65010449999999997</v>
      </c>
      <c r="IY382">
        <v>27.348649999999999</v>
      </c>
      <c r="IZ382" s="1">
        <v>9.1844860000000004E-3</v>
      </c>
      <c r="JA382">
        <v>2.7484730000000002</v>
      </c>
      <c r="JB382">
        <v>0.64657050000000005</v>
      </c>
      <c r="JC382">
        <v>28.182500000000001</v>
      </c>
      <c r="JD382" s="1">
        <v>8.2894739999999998E-3</v>
      </c>
      <c r="JE382">
        <v>2.4879250000000002</v>
      </c>
      <c r="JF382">
        <v>0.6433932</v>
      </c>
      <c r="JG382">
        <v>28.96172</v>
      </c>
      <c r="JH382" s="1">
        <v>7.4651769999999999E-3</v>
      </c>
      <c r="JI382">
        <v>2.246572</v>
      </c>
      <c r="JJ382">
        <v>0.64068290000000006</v>
      </c>
      <c r="JK382">
        <v>29.27223</v>
      </c>
      <c r="JL382" s="1">
        <v>6.6941880000000002E-3</v>
      </c>
      <c r="JM382">
        <v>2.0191089999999998</v>
      </c>
      <c r="JN382">
        <v>0.63821720000000004</v>
      </c>
      <c r="JO382">
        <v>29.274930000000001</v>
      </c>
      <c r="JP382" s="1">
        <v>5.9698809999999998E-3</v>
      </c>
      <c r="JQ382">
        <v>1.8043439999999999</v>
      </c>
      <c r="JR382">
        <v>0.6359612</v>
      </c>
      <c r="JS382">
        <v>28.994599999999998</v>
      </c>
      <c r="JT382" s="1">
        <v>5.2814280000000003E-3</v>
      </c>
      <c r="JU382">
        <v>1.5995710000000001</v>
      </c>
      <c r="JV382">
        <v>0.63399209999999995</v>
      </c>
      <c r="JW382">
        <v>28.819980000000001</v>
      </c>
      <c r="JX382" s="1">
        <v>4.6198680000000001E-3</v>
      </c>
      <c r="JY382">
        <v>1.4018539999999999</v>
      </c>
      <c r="JZ382">
        <v>0.63250879999999998</v>
      </c>
      <c r="KA382">
        <v>28.76774</v>
      </c>
      <c r="KB382" s="1">
        <v>3.9801430000000002E-3</v>
      </c>
      <c r="KC382">
        <v>1.209524</v>
      </c>
      <c r="KD382">
        <v>0.63117760000000001</v>
      </c>
      <c r="KE382">
        <v>29.254570000000001</v>
      </c>
      <c r="KF382" s="1">
        <v>3.3629250000000001E-3</v>
      </c>
      <c r="KG382">
        <v>1.0235559999999999</v>
      </c>
      <c r="KH382">
        <v>0.62981379999999998</v>
      </c>
      <c r="KI382">
        <v>29.617180000000001</v>
      </c>
      <c r="KJ382" s="1">
        <v>2.784014E-3</v>
      </c>
      <c r="KK382">
        <v>0.84854779999999996</v>
      </c>
      <c r="KL382">
        <v>0.62852960000000002</v>
      </c>
      <c r="KM382">
        <v>29.879280000000001</v>
      </c>
      <c r="KN382" s="1">
        <v>2.2687480000000001E-3</v>
      </c>
      <c r="KO382">
        <v>0.69232340000000003</v>
      </c>
      <c r="KP382">
        <v>0.62724469999999999</v>
      </c>
      <c r="KQ382">
        <v>29.963799999999999</v>
      </c>
      <c r="KR382" s="1">
        <v>1.8371609999999999E-3</v>
      </c>
      <c r="KS382">
        <v>0.56101820000000002</v>
      </c>
      <c r="KT382">
        <v>0.62590489999999999</v>
      </c>
      <c r="KU382">
        <v>29.639420000000001</v>
      </c>
      <c r="KV382" s="1">
        <v>1.497253E-3</v>
      </c>
      <c r="KW382">
        <v>0.45737519999999998</v>
      </c>
      <c r="KX382">
        <v>0.62455289999999997</v>
      </c>
      <c r="KY382">
        <v>29.176860000000001</v>
      </c>
      <c r="KZ382" s="1">
        <v>1.2434029999999999E-3</v>
      </c>
      <c r="LA382">
        <v>0.37979309999999999</v>
      </c>
      <c r="LB382">
        <v>0.62322949999999999</v>
      </c>
      <c r="LC382">
        <v>28.790859999999999</v>
      </c>
      <c r="LD382" s="1">
        <v>1.0597670000000001E-3</v>
      </c>
      <c r="LE382">
        <v>0.32362619999999997</v>
      </c>
      <c r="LF382">
        <v>0.62248780000000004</v>
      </c>
      <c r="LG382">
        <v>28.581160000000001</v>
      </c>
      <c r="LH382" s="1">
        <v>9.2811260000000002E-4</v>
      </c>
      <c r="LI382">
        <v>0.28322380000000003</v>
      </c>
      <c r="LJ382">
        <v>0.62174059999999998</v>
      </c>
      <c r="LK382">
        <v>28.941500000000001</v>
      </c>
      <c r="LL382" s="1">
        <v>8.3062589999999996E-4</v>
      </c>
      <c r="LM382">
        <v>0.25342330000000002</v>
      </c>
      <c r="LN382">
        <v>0.62114400000000003</v>
      </c>
      <c r="LO382">
        <v>29.319030000000001</v>
      </c>
      <c r="LP382" s="1">
        <v>7.5527199999999997E-4</v>
      </c>
      <c r="LQ382">
        <v>0.2304052</v>
      </c>
      <c r="LR382">
        <v>0.62044580000000005</v>
      </c>
      <c r="LS382">
        <v>29.699819999999999</v>
      </c>
      <c r="LT382" s="1">
        <v>6.9484760000000005E-4</v>
      </c>
      <c r="LU382">
        <v>0.21199219999999999</v>
      </c>
      <c r="LV382">
        <v>0.6196315</v>
      </c>
      <c r="LW382">
        <v>29.8658</v>
      </c>
      <c r="LX382" s="1">
        <v>6.4508790000000001E-4</v>
      </c>
      <c r="LY382">
        <v>0.19688220000000001</v>
      </c>
      <c r="LZ382">
        <v>0.61872479999999996</v>
      </c>
      <c r="MA382">
        <v>29.736129999999999</v>
      </c>
      <c r="MB382" s="1">
        <v>6.026801E-4</v>
      </c>
      <c r="MC382">
        <v>0.18429860000000001</v>
      </c>
      <c r="MD382">
        <v>0.6177684</v>
      </c>
      <c r="ME382">
        <v>29.312619999999999</v>
      </c>
      <c r="MF382" s="1">
        <v>5.658827E-4</v>
      </c>
      <c r="MG382">
        <v>0.17377980000000001</v>
      </c>
      <c r="MH382">
        <v>0.61673160000000005</v>
      </c>
      <c r="MI382">
        <v>28.972020000000001</v>
      </c>
      <c r="MJ382" s="1">
        <v>5.3482740000000001E-4</v>
      </c>
      <c r="MK382">
        <v>0.16493469999999999</v>
      </c>
      <c r="ML382">
        <v>0.61561929999999998</v>
      </c>
      <c r="MM382">
        <v>28.754650000000002</v>
      </c>
      <c r="MN382" s="1">
        <v>5.0845619999999997E-4</v>
      </c>
      <c r="MO382">
        <v>0.1574642</v>
      </c>
      <c r="MP382">
        <v>0.61461699999999997</v>
      </c>
      <c r="MQ382">
        <v>29.180060000000001</v>
      </c>
      <c r="MR382" s="1">
        <v>4.8568329999999999E-4</v>
      </c>
      <c r="MS382">
        <v>0.15100859999999999</v>
      </c>
      <c r="MT382">
        <v>0.61359710000000001</v>
      </c>
      <c r="MU382">
        <v>29.32837</v>
      </c>
      <c r="MV382" s="1">
        <v>4.6547230000000003E-4</v>
      </c>
      <c r="MW382">
        <v>0.14529890000000001</v>
      </c>
      <c r="MX382">
        <v>0.61257539999999999</v>
      </c>
      <c r="MY382">
        <v>29.22551</v>
      </c>
      <c r="MZ382" s="1">
        <v>4.4711669999999997E-4</v>
      </c>
      <c r="NA382">
        <v>0.14010030000000001</v>
      </c>
      <c r="NB382">
        <v>0.61172130000000002</v>
      </c>
      <c r="NC382">
        <v>28.918990000000001</v>
      </c>
      <c r="ND382" s="1">
        <v>4.2980139999999997E-4</v>
      </c>
      <c r="NE382">
        <v>0.13514599999999999</v>
      </c>
      <c r="NF382">
        <v>0.61098110000000005</v>
      </c>
      <c r="NG382">
        <v>28.491129999999998</v>
      </c>
      <c r="NH382" s="1">
        <v>4.1283219999999998E-4</v>
      </c>
      <c r="NI382">
        <v>0.13023509999999999</v>
      </c>
      <c r="NJ382">
        <v>0.61016789999999999</v>
      </c>
      <c r="NK382">
        <v>28.010459999999998</v>
      </c>
      <c r="NL382" s="1">
        <v>3.9606720000000002E-4</v>
      </c>
      <c r="NM382">
        <v>0.12535959999999999</v>
      </c>
      <c r="NN382">
        <v>0.60932169999999997</v>
      </c>
      <c r="NO382">
        <v>27.645630000000001</v>
      </c>
      <c r="NP382" s="1">
        <v>3.7932560000000001E-4</v>
      </c>
      <c r="NQ382">
        <v>0.1204527</v>
      </c>
      <c r="NR382">
        <v>0.60850539999999997</v>
      </c>
      <c r="NS382">
        <v>27.403849999999998</v>
      </c>
      <c r="NT382" s="1">
        <v>3.6285419999999998E-4</v>
      </c>
      <c r="NU382">
        <v>0.1155829</v>
      </c>
      <c r="NV382">
        <v>0.60760919999999996</v>
      </c>
      <c r="NW382">
        <v>27.946750000000002</v>
      </c>
      <c r="NX382" s="1">
        <v>3.4662000000000001E-4</v>
      </c>
      <c r="NY382">
        <v>0.11075749999999999</v>
      </c>
      <c r="NZ382">
        <v>0.60672780000000004</v>
      </c>
      <c r="OA382">
        <v>28.642569999999999</v>
      </c>
      <c r="OB382" s="1">
        <v>3.3088520000000001E-4</v>
      </c>
      <c r="OC382">
        <v>0.10604769999999999</v>
      </c>
      <c r="OD382">
        <v>0.60584590000000005</v>
      </c>
      <c r="OE382">
        <v>29.15213</v>
      </c>
      <c r="OF382" s="1">
        <v>3.156244E-4</v>
      </c>
      <c r="OG382">
        <v>0.10146280000000001</v>
      </c>
      <c r="OH382">
        <v>0.60495259999999995</v>
      </c>
      <c r="OI382">
        <v>29.526669999999999</v>
      </c>
      <c r="OJ382" s="1">
        <v>3.0096670000000003E-4</v>
      </c>
      <c r="OK382">
        <v>9.7033939999999999E-2</v>
      </c>
    </row>
    <row r="383" spans="1:401" x14ac:dyDescent="0.35">
      <c r="A383">
        <v>392</v>
      </c>
      <c r="B383" t="s">
        <v>4</v>
      </c>
      <c r="C383" t="s">
        <v>364</v>
      </c>
      <c r="D383" t="s">
        <v>390</v>
      </c>
      <c r="E383">
        <v>839.34299999999996</v>
      </c>
      <c r="F383">
        <v>0.76525469999999995</v>
      </c>
      <c r="G383">
        <v>25.284109999999998</v>
      </c>
      <c r="H383">
        <v>0</v>
      </c>
      <c r="I383">
        <v>0</v>
      </c>
      <c r="J383">
        <v>0.76325779999999999</v>
      </c>
      <c r="K383">
        <v>25.234089999999998</v>
      </c>
      <c r="L383">
        <v>0</v>
      </c>
      <c r="M383">
        <v>0</v>
      </c>
      <c r="N383">
        <v>0.76112120000000005</v>
      </c>
      <c r="O383">
        <v>25.242439999999998</v>
      </c>
      <c r="P383">
        <v>0</v>
      </c>
      <c r="Q383">
        <v>0</v>
      </c>
      <c r="R383">
        <v>0.75879030000000003</v>
      </c>
      <c r="S383">
        <v>25.132349999999999</v>
      </c>
      <c r="T383">
        <v>0</v>
      </c>
      <c r="U383">
        <v>0</v>
      </c>
      <c r="V383">
        <v>0.75667810000000002</v>
      </c>
      <c r="W383">
        <v>24.84347</v>
      </c>
      <c r="X383">
        <v>0</v>
      </c>
      <c r="Y383">
        <v>0</v>
      </c>
      <c r="Z383">
        <v>0.75401470000000004</v>
      </c>
      <c r="AA383">
        <v>24.677849999999999</v>
      </c>
      <c r="AB383">
        <v>0</v>
      </c>
      <c r="AC383">
        <v>0</v>
      </c>
      <c r="AD383">
        <v>0.75129619999999997</v>
      </c>
      <c r="AE383">
        <v>24.59327</v>
      </c>
      <c r="AF383">
        <v>0</v>
      </c>
      <c r="AG383">
        <v>0</v>
      </c>
      <c r="AH383">
        <v>0.74841460000000004</v>
      </c>
      <c r="AI383">
        <v>24.906169999999999</v>
      </c>
      <c r="AJ383">
        <v>0</v>
      </c>
      <c r="AK383">
        <v>0</v>
      </c>
      <c r="AL383">
        <v>0.74553659999999999</v>
      </c>
      <c r="AM383">
        <v>25.24417</v>
      </c>
      <c r="AN383">
        <v>0</v>
      </c>
      <c r="AO383">
        <v>0</v>
      </c>
      <c r="AP383">
        <v>0.74273940000000005</v>
      </c>
      <c r="AQ383">
        <v>25.566739999999999</v>
      </c>
      <c r="AR383">
        <v>0</v>
      </c>
      <c r="AS383">
        <v>0</v>
      </c>
      <c r="AT383">
        <v>0.74006099999999997</v>
      </c>
      <c r="AU383">
        <v>25.80378</v>
      </c>
      <c r="AV383">
        <v>0</v>
      </c>
      <c r="AW383">
        <v>0</v>
      </c>
      <c r="AX383">
        <v>0.73751679999999997</v>
      </c>
      <c r="AY383">
        <v>25.773060000000001</v>
      </c>
      <c r="AZ383">
        <v>0</v>
      </c>
      <c r="BA383">
        <v>0</v>
      </c>
      <c r="BB383">
        <v>0.735236</v>
      </c>
      <c r="BC383">
        <v>25.770530000000001</v>
      </c>
      <c r="BD383">
        <v>0</v>
      </c>
      <c r="BE383">
        <v>0</v>
      </c>
      <c r="BF383">
        <v>0.73322240000000005</v>
      </c>
      <c r="BG383">
        <v>25.807580000000002</v>
      </c>
      <c r="BH383">
        <v>0</v>
      </c>
      <c r="BI383">
        <v>0</v>
      </c>
      <c r="BJ383">
        <v>0.73121029999999998</v>
      </c>
      <c r="BK383">
        <v>25.95035</v>
      </c>
      <c r="BL383">
        <v>0</v>
      </c>
      <c r="BM383">
        <v>0</v>
      </c>
      <c r="BN383">
        <v>0.72947309999999999</v>
      </c>
      <c r="BO383">
        <v>26.49447</v>
      </c>
      <c r="BP383">
        <v>0</v>
      </c>
      <c r="BQ383">
        <v>0</v>
      </c>
      <c r="BR383">
        <v>0.72797639999999997</v>
      </c>
      <c r="BS383">
        <v>26.843599999999999</v>
      </c>
      <c r="BT383">
        <v>0</v>
      </c>
      <c r="BU383">
        <v>0</v>
      </c>
      <c r="BV383">
        <v>0.7264197</v>
      </c>
      <c r="BW383">
        <v>27.144600000000001</v>
      </c>
      <c r="BX383">
        <v>0</v>
      </c>
      <c r="BY383">
        <v>0</v>
      </c>
      <c r="BZ383">
        <v>0.72506590000000004</v>
      </c>
      <c r="CA383">
        <v>27.278949999999998</v>
      </c>
      <c r="CB383">
        <v>1.4938540000000001E-34</v>
      </c>
      <c r="CC383">
        <v>3.1104560000000002E-32</v>
      </c>
      <c r="CD383">
        <v>0.72363540000000004</v>
      </c>
      <c r="CE383">
        <v>27.201419999999999</v>
      </c>
      <c r="CF383">
        <v>1.1107480000000001E-25</v>
      </c>
      <c r="CG383">
        <v>2.5300919999999999E-23</v>
      </c>
      <c r="CH383">
        <v>0.72226049999999997</v>
      </c>
      <c r="CI383">
        <v>26.956859999999999</v>
      </c>
      <c r="CJ383" s="1">
        <v>2.2408399999999999E-19</v>
      </c>
      <c r="CK383" s="1">
        <v>4.6855290000000002E-17</v>
      </c>
      <c r="CL383">
        <v>0.7208447</v>
      </c>
      <c r="CM383">
        <v>26.856449999999999</v>
      </c>
      <c r="CN383" s="1">
        <v>5.6980880000000006E-14</v>
      </c>
      <c r="CO383" s="1">
        <v>1.3710650000000001E-11</v>
      </c>
      <c r="CP383">
        <v>0.71947070000000002</v>
      </c>
      <c r="CQ383">
        <v>26.933520000000001</v>
      </c>
      <c r="CR383" s="1">
        <v>2.0741649999999999E-10</v>
      </c>
      <c r="CS383" s="1">
        <v>5.3321789999999999E-8</v>
      </c>
      <c r="CT383">
        <v>0.71811210000000003</v>
      </c>
      <c r="CU383">
        <v>27.275010000000002</v>
      </c>
      <c r="CV383" s="1">
        <v>1.135498E-7</v>
      </c>
      <c r="CW383" s="1">
        <v>3.0586990000000003E-5</v>
      </c>
      <c r="CX383">
        <v>0.7167367</v>
      </c>
      <c r="CY383">
        <v>27.114719999999998</v>
      </c>
      <c r="CZ383" s="1">
        <v>1.7263419999999999E-5</v>
      </c>
      <c r="DA383" s="1">
        <v>4.8237920000000004E-3</v>
      </c>
      <c r="DB383">
        <v>0.71552400000000005</v>
      </c>
      <c r="DC383">
        <v>27.303850000000001</v>
      </c>
      <c r="DD383" s="1">
        <v>9.7479190000000001E-4</v>
      </c>
      <c r="DE383" s="1">
        <v>0.28155289999999999</v>
      </c>
      <c r="DF383">
        <v>0.71423610000000004</v>
      </c>
      <c r="DG383">
        <v>27.379670000000001</v>
      </c>
      <c r="DH383" s="1">
        <v>2.4594649999999999E-2</v>
      </c>
      <c r="DI383" s="1">
        <v>7.3123690000000003</v>
      </c>
      <c r="DJ383">
        <v>0.71289930000000001</v>
      </c>
      <c r="DK383">
        <v>27.246919999999999</v>
      </c>
      <c r="DL383" s="1">
        <v>0.31422329999999998</v>
      </c>
      <c r="DM383" s="1">
        <v>95.914739999999995</v>
      </c>
      <c r="DN383">
        <v>0.7114798</v>
      </c>
      <c r="DO383">
        <v>27.008929999999999</v>
      </c>
      <c r="DP383" s="1">
        <v>2.23672</v>
      </c>
      <c r="DQ383" s="1">
        <v>698.73879999999997</v>
      </c>
      <c r="DR383">
        <v>0.70992319999999998</v>
      </c>
      <c r="DS383">
        <v>26.87987</v>
      </c>
      <c r="DT383" s="1">
        <v>9.5664200000000008</v>
      </c>
      <c r="DU383">
        <v>3054.056</v>
      </c>
      <c r="DV383">
        <v>0.70820799999999995</v>
      </c>
      <c r="DW383">
        <v>26.925850000000001</v>
      </c>
      <c r="DX383" s="1">
        <v>26.24605</v>
      </c>
      <c r="DY383">
        <v>8549.69</v>
      </c>
      <c r="DZ383">
        <v>0.70636960000000004</v>
      </c>
      <c r="EA383">
        <v>27.4849</v>
      </c>
      <c r="EB383">
        <v>48.76502</v>
      </c>
      <c r="EC383">
        <v>16181.37</v>
      </c>
      <c r="ED383">
        <v>0.70432399999999995</v>
      </c>
      <c r="EE383">
        <v>28.023430000000001</v>
      </c>
      <c r="EF383">
        <v>64.383510000000001</v>
      </c>
      <c r="EG383">
        <v>21728.38</v>
      </c>
      <c r="EH383">
        <v>0.70203610000000005</v>
      </c>
      <c r="EI383">
        <v>28.551649999999999</v>
      </c>
      <c r="EJ383">
        <v>62.775509999999997</v>
      </c>
      <c r="EK383">
        <v>21526.81</v>
      </c>
      <c r="EL383">
        <v>0.69943730000000004</v>
      </c>
      <c r="EM383">
        <v>28.932559999999999</v>
      </c>
      <c r="EN383">
        <v>46.81767</v>
      </c>
      <c r="EO383">
        <v>16296.77</v>
      </c>
      <c r="EP383">
        <v>0.69650869999999998</v>
      </c>
      <c r="EQ383">
        <v>28.876090000000001</v>
      </c>
      <c r="ER383">
        <v>27.660419999999998</v>
      </c>
      <c r="ES383">
        <v>9766.1370000000006</v>
      </c>
      <c r="ET383">
        <v>0.69430700000000001</v>
      </c>
      <c r="EU383">
        <v>28.52758</v>
      </c>
      <c r="EV383">
        <v>13.343730000000001</v>
      </c>
      <c r="EW383">
        <v>4766.4989999999998</v>
      </c>
      <c r="EX383">
        <v>0.6913977</v>
      </c>
      <c r="EY383">
        <v>28.299990000000001</v>
      </c>
      <c r="EZ383">
        <v>5.3908860000000001</v>
      </c>
      <c r="FA383">
        <v>1947.7850000000001</v>
      </c>
      <c r="FB383">
        <v>0.68828020000000001</v>
      </c>
      <c r="FC383">
        <v>28.088229999999999</v>
      </c>
      <c r="FD383">
        <v>1.88489</v>
      </c>
      <c r="FE383">
        <v>687.52729999999997</v>
      </c>
      <c r="FF383">
        <v>0.68512430000000002</v>
      </c>
      <c r="FG383">
        <v>28.155149999999999</v>
      </c>
      <c r="FH383">
        <v>0.60444580000000003</v>
      </c>
      <c r="FI383">
        <v>221.63890000000001</v>
      </c>
      <c r="FJ383">
        <v>0.68192050000000004</v>
      </c>
      <c r="FK383">
        <v>28.043009999999999</v>
      </c>
      <c r="FL383">
        <v>0.20544000000000001</v>
      </c>
      <c r="FM383">
        <v>74.765609999999995</v>
      </c>
      <c r="FN383">
        <v>0.67892090000000005</v>
      </c>
      <c r="FO383">
        <v>27.712209999999999</v>
      </c>
      <c r="FP383">
        <v>9.6389459999999996E-2</v>
      </c>
      <c r="FQ383">
        <v>34.25403</v>
      </c>
      <c r="FR383">
        <v>0.67573059999999996</v>
      </c>
      <c r="FS383">
        <v>27.382439999999999</v>
      </c>
      <c r="FT383">
        <v>6.9330829999999996E-2</v>
      </c>
      <c r="FU383">
        <v>24.161020000000001</v>
      </c>
      <c r="FV383">
        <v>0.67235299999999998</v>
      </c>
      <c r="FW383">
        <v>26.910910000000001</v>
      </c>
      <c r="FX383">
        <v>6.2001590000000002E-2</v>
      </c>
      <c r="FY383">
        <v>21.50095</v>
      </c>
      <c r="FZ383">
        <v>0.66861150000000003</v>
      </c>
      <c r="GA383">
        <v>26.598690000000001</v>
      </c>
      <c r="GB383">
        <v>5.837146E-2</v>
      </c>
      <c r="GC383">
        <v>20.27216</v>
      </c>
      <c r="GD383">
        <v>0.66474409999999995</v>
      </c>
      <c r="GE383">
        <v>26.289300000000001</v>
      </c>
      <c r="GF383">
        <v>5.4657879999999999E-2</v>
      </c>
      <c r="GG383">
        <v>19.051369999999999</v>
      </c>
      <c r="GH383">
        <v>0.6611882</v>
      </c>
      <c r="GI383">
        <v>26.0822</v>
      </c>
      <c r="GJ383">
        <v>5.0535440000000001E-2</v>
      </c>
      <c r="GK383">
        <v>17.669730000000001</v>
      </c>
      <c r="GL383">
        <v>0.65719369999999999</v>
      </c>
      <c r="GM383">
        <v>26.31709</v>
      </c>
      <c r="GN383">
        <v>4.6278800000000002E-2</v>
      </c>
      <c r="GO383">
        <v>16.239820000000002</v>
      </c>
      <c r="GP383">
        <v>0.65325339999999998</v>
      </c>
      <c r="GQ383">
        <v>26.61458</v>
      </c>
      <c r="GR383" s="1">
        <v>4.2005460000000001E-2</v>
      </c>
      <c r="GS383">
        <v>14.788869999999999</v>
      </c>
      <c r="GT383">
        <v>0.64959990000000001</v>
      </c>
      <c r="GU383">
        <v>27.08259</v>
      </c>
      <c r="GV383" s="1">
        <v>3.8072010000000003E-2</v>
      </c>
      <c r="GW383">
        <v>13.437519999999999</v>
      </c>
      <c r="GX383">
        <v>0.64611529999999995</v>
      </c>
      <c r="GY383">
        <v>27.524349999999998</v>
      </c>
      <c r="GZ383" s="1">
        <v>3.4432690000000002E-2</v>
      </c>
      <c r="HA383">
        <v>12.188610000000001</v>
      </c>
      <c r="HB383">
        <v>0.6426982</v>
      </c>
      <c r="HC383">
        <v>27.723960000000002</v>
      </c>
      <c r="HD383" s="1">
        <v>3.102951E-2</v>
      </c>
      <c r="HE383">
        <v>11.016209999999999</v>
      </c>
      <c r="HF383">
        <v>0.63962410000000003</v>
      </c>
      <c r="HG383">
        <v>27.597000000000001</v>
      </c>
      <c r="HH383" s="1">
        <v>2.7998149999999999E-2</v>
      </c>
      <c r="HI383">
        <v>9.9664129999999993</v>
      </c>
      <c r="HJ383">
        <v>0.63582620000000001</v>
      </c>
      <c r="HK383">
        <v>27.20354</v>
      </c>
      <c r="HL383" s="1">
        <v>2.495756E-2</v>
      </c>
      <c r="HM383">
        <v>8.9221620000000001</v>
      </c>
      <c r="HN383">
        <v>0.63093259999999995</v>
      </c>
      <c r="HO383">
        <v>27.097719999999999</v>
      </c>
      <c r="HP383">
        <v>2.2528019999999999E-2</v>
      </c>
      <c r="HQ383">
        <v>8.0989380000000004</v>
      </c>
      <c r="HR383">
        <v>0.62751920000000005</v>
      </c>
      <c r="HS383">
        <v>27.252569999999999</v>
      </c>
      <c r="HT383" s="1">
        <v>2.0392980000000002E-2</v>
      </c>
      <c r="HU383">
        <v>7.3607820000000004</v>
      </c>
      <c r="HV383">
        <v>0.62553809999999999</v>
      </c>
      <c r="HW383">
        <v>27.46987</v>
      </c>
      <c r="HX383">
        <v>1.8465789999999999E-2</v>
      </c>
      <c r="HY383">
        <v>6.6789329999999998</v>
      </c>
      <c r="HZ383">
        <v>0.62392389999999998</v>
      </c>
      <c r="IA383">
        <v>27.44933</v>
      </c>
      <c r="IB383" s="1">
        <v>1.6730459999999999E-2</v>
      </c>
      <c r="IC383">
        <v>6.0603350000000002</v>
      </c>
      <c r="ID383">
        <v>0.62260760000000004</v>
      </c>
      <c r="IE383">
        <v>27.4025</v>
      </c>
      <c r="IF383">
        <v>1.516817E-2</v>
      </c>
      <c r="IG383">
        <v>5.5017630000000004</v>
      </c>
      <c r="IH383">
        <v>0.62109650000000005</v>
      </c>
      <c r="II383">
        <v>27.15541</v>
      </c>
      <c r="IJ383" s="1">
        <v>1.375054E-2</v>
      </c>
      <c r="IK383">
        <v>4.9963300000000004</v>
      </c>
      <c r="IL383">
        <v>0.62003839999999999</v>
      </c>
      <c r="IM383">
        <v>26.774100000000001</v>
      </c>
      <c r="IN383">
        <v>1.2474809999999999E-2</v>
      </c>
      <c r="IO383">
        <v>4.5383209999999998</v>
      </c>
      <c r="IP383">
        <v>0.61949310000000002</v>
      </c>
      <c r="IQ383">
        <v>26.556699999999999</v>
      </c>
      <c r="IR383" s="1">
        <v>1.130746E-2</v>
      </c>
      <c r="IS383">
        <v>4.115659</v>
      </c>
      <c r="IT383">
        <v>0.61868889999999999</v>
      </c>
      <c r="IU383">
        <v>26.58278</v>
      </c>
      <c r="IV383" s="1">
        <v>1.0242619999999999E-2</v>
      </c>
      <c r="IW383">
        <v>3.7315019999999999</v>
      </c>
      <c r="IX383">
        <v>0.61811749999999999</v>
      </c>
      <c r="IY383">
        <v>27.3597</v>
      </c>
      <c r="IZ383" s="1">
        <v>9.2660959999999997E-3</v>
      </c>
      <c r="JA383">
        <v>3.3786170000000002</v>
      </c>
      <c r="JB383">
        <v>0.61749200000000004</v>
      </c>
      <c r="JC383">
        <v>28.205939999999998</v>
      </c>
      <c r="JD383" s="1">
        <v>8.3645739999999996E-3</v>
      </c>
      <c r="JE383">
        <v>3.0524290000000001</v>
      </c>
      <c r="JF383">
        <v>0.61709309999999995</v>
      </c>
      <c r="JG383">
        <v>28.982109999999999</v>
      </c>
      <c r="JH383" s="1">
        <v>7.535216E-3</v>
      </c>
      <c r="JI383">
        <v>2.751557</v>
      </c>
      <c r="JJ383">
        <v>0.61692570000000002</v>
      </c>
      <c r="JK383">
        <v>29.291460000000001</v>
      </c>
      <c r="JL383" s="1">
        <v>6.7600730000000001E-3</v>
      </c>
      <c r="JM383">
        <v>2.4695179999999999</v>
      </c>
      <c r="JN383">
        <v>0.61678429999999995</v>
      </c>
      <c r="JO383">
        <v>29.281749999999999</v>
      </c>
      <c r="JP383" s="1">
        <v>6.0320010000000004E-3</v>
      </c>
      <c r="JQ383">
        <v>2.204348</v>
      </c>
      <c r="JR383">
        <v>0.61666080000000001</v>
      </c>
      <c r="JS383">
        <v>28.992349999999998</v>
      </c>
      <c r="JT383" s="1">
        <v>5.3409690000000001E-3</v>
      </c>
      <c r="JU383">
        <v>1.9529179999999999</v>
      </c>
      <c r="JV383">
        <v>0.61666299999999996</v>
      </c>
      <c r="JW383">
        <v>28.81091</v>
      </c>
      <c r="JX383" s="1">
        <v>4.6776159999999999E-3</v>
      </c>
      <c r="JY383">
        <v>1.711365</v>
      </c>
      <c r="JZ383">
        <v>0.61697389999999996</v>
      </c>
      <c r="KA383">
        <v>28.764620000000001</v>
      </c>
      <c r="KB383" s="1">
        <v>4.0360179999999997E-3</v>
      </c>
      <c r="KC383">
        <v>1.4775229999999999</v>
      </c>
      <c r="KD383">
        <v>0.61731230000000004</v>
      </c>
      <c r="KE383">
        <v>29.27176</v>
      </c>
      <c r="KF383" s="1">
        <v>3.4165290000000002E-3</v>
      </c>
      <c r="KG383">
        <v>1.251738</v>
      </c>
      <c r="KH383">
        <v>0.61755789999999999</v>
      </c>
      <c r="KI383">
        <v>29.654489999999999</v>
      </c>
      <c r="KJ383" s="1">
        <v>2.8333329999999999E-3</v>
      </c>
      <c r="KK383">
        <v>1.0387999999999999</v>
      </c>
      <c r="KL383">
        <v>0.61781779999999997</v>
      </c>
      <c r="KM383">
        <v>29.924579999999999</v>
      </c>
      <c r="KN383" s="1">
        <v>2.3116220000000002E-3</v>
      </c>
      <c r="KO383">
        <v>0.84791260000000002</v>
      </c>
      <c r="KP383">
        <v>0.61794839999999995</v>
      </c>
      <c r="KQ383">
        <v>30.015969999999999</v>
      </c>
      <c r="KR383" s="1">
        <v>1.8721670000000001E-3</v>
      </c>
      <c r="KS383">
        <v>0.686635</v>
      </c>
      <c r="KT383">
        <v>0.61792809999999998</v>
      </c>
      <c r="KU383">
        <v>29.676490000000001</v>
      </c>
      <c r="KV383" s="1">
        <v>1.5241300000000001E-3</v>
      </c>
      <c r="KW383">
        <v>0.55861190000000005</v>
      </c>
      <c r="KX383">
        <v>0.61782740000000003</v>
      </c>
      <c r="KY383">
        <v>29.195309999999999</v>
      </c>
      <c r="KZ383" s="1">
        <v>1.2631459999999999E-3</v>
      </c>
      <c r="LA383">
        <v>0.4623757</v>
      </c>
      <c r="LB383">
        <v>0.61769439999999998</v>
      </c>
      <c r="LC383">
        <v>28.804300000000001</v>
      </c>
      <c r="LD383" s="1">
        <v>1.073956E-3</v>
      </c>
      <c r="LE383">
        <v>0.39253260000000001</v>
      </c>
      <c r="LF383">
        <v>0.61762430000000001</v>
      </c>
      <c r="LG383">
        <v>28.59807</v>
      </c>
      <c r="LH383" s="1">
        <v>9.3841370000000005E-4</v>
      </c>
      <c r="LI383">
        <v>0.34238689999999999</v>
      </c>
      <c r="LJ383">
        <v>0.61729129999999999</v>
      </c>
      <c r="LK383">
        <v>28.964590000000001</v>
      </c>
      <c r="LL383" s="1">
        <v>8.3835729999999996E-4</v>
      </c>
      <c r="LM383">
        <v>0.30553900000000001</v>
      </c>
      <c r="LN383">
        <v>0.61712500000000003</v>
      </c>
      <c r="LO383">
        <v>29.356200000000001</v>
      </c>
      <c r="LP383" s="1">
        <v>7.6138870000000002E-4</v>
      </c>
      <c r="LQ383">
        <v>0.27721810000000002</v>
      </c>
      <c r="LR383">
        <v>0.61686719999999995</v>
      </c>
      <c r="LS383">
        <v>29.73883</v>
      </c>
      <c r="LT383">
        <v>6.9979579999999997E-4</v>
      </c>
      <c r="LU383">
        <v>0.25460899999999997</v>
      </c>
      <c r="LV383">
        <v>0.61650130000000003</v>
      </c>
      <c r="LW383">
        <v>29.905860000000001</v>
      </c>
      <c r="LX383" s="1">
        <v>6.4919510000000001E-4</v>
      </c>
      <c r="LY383">
        <v>0.23610590000000001</v>
      </c>
      <c r="LZ383">
        <v>0.61603520000000001</v>
      </c>
      <c r="MA383">
        <v>29.76229</v>
      </c>
      <c r="MB383" s="1">
        <v>6.0610619999999999E-4</v>
      </c>
      <c r="MC383">
        <v>0.22070680000000001</v>
      </c>
      <c r="MD383">
        <v>0.61552960000000001</v>
      </c>
      <c r="ME383">
        <v>29.322610000000001</v>
      </c>
      <c r="MF383" s="1">
        <v>5.687585E-4</v>
      </c>
      <c r="MG383">
        <v>0.20783509999999999</v>
      </c>
      <c r="MH383">
        <v>0.61495789999999995</v>
      </c>
      <c r="MI383">
        <v>28.9741</v>
      </c>
      <c r="MJ383" s="1">
        <v>5.3723849999999995E-4</v>
      </c>
      <c r="MK383">
        <v>0.19700770000000001</v>
      </c>
      <c r="ML383">
        <v>0.61427379999999998</v>
      </c>
      <c r="MM383">
        <v>28.757000000000001</v>
      </c>
      <c r="MN383" s="1">
        <v>5.1050689999999996E-4</v>
      </c>
      <c r="MO383">
        <v>0.18786549999999999</v>
      </c>
      <c r="MP383">
        <v>0.61372939999999998</v>
      </c>
      <c r="MQ383">
        <v>29.193280000000001</v>
      </c>
      <c r="MR383" s="1">
        <v>4.8747740000000002E-4</v>
      </c>
      <c r="MS383">
        <v>0.179983</v>
      </c>
      <c r="MT383">
        <v>0.61316720000000002</v>
      </c>
      <c r="MU383">
        <v>29.35258</v>
      </c>
      <c r="MV383" s="1">
        <v>4.6707850000000001E-4</v>
      </c>
      <c r="MW383">
        <v>0.17301929999999999</v>
      </c>
      <c r="MX383">
        <v>0.61258699999999999</v>
      </c>
      <c r="MY383">
        <v>29.255890000000001</v>
      </c>
      <c r="MZ383" s="1">
        <v>4.4858840000000001E-4</v>
      </c>
      <c r="NA383">
        <v>0.1666947</v>
      </c>
      <c r="NB383">
        <v>0.61221250000000005</v>
      </c>
      <c r="NC383">
        <v>28.966010000000001</v>
      </c>
      <c r="ND383" s="1">
        <v>4.3124180000000002E-4</v>
      </c>
      <c r="NE383">
        <v>0.1607026</v>
      </c>
      <c r="NF383">
        <v>0.61194159999999997</v>
      </c>
      <c r="NG383">
        <v>28.538650000000001</v>
      </c>
      <c r="NH383" s="1">
        <v>4.142595E-4</v>
      </c>
      <c r="NI383">
        <v>0.1547791</v>
      </c>
      <c r="NJ383">
        <v>0.61161350000000003</v>
      </c>
      <c r="NK383">
        <v>28.040189999999999</v>
      </c>
      <c r="NL383" s="1">
        <v>3.9748149999999999E-4</v>
      </c>
      <c r="NM383">
        <v>0.1489077</v>
      </c>
      <c r="NN383">
        <v>0.61124060000000002</v>
      </c>
      <c r="NO383">
        <v>27.666260000000001</v>
      </c>
      <c r="NP383" s="1">
        <v>3.8074069999999998E-4</v>
      </c>
      <c r="NQ383">
        <v>0.1430111</v>
      </c>
      <c r="NR383">
        <v>0.61087919999999996</v>
      </c>
      <c r="NS383">
        <v>27.418410000000002</v>
      </c>
      <c r="NT383" s="1">
        <v>3.6425630000000002E-4</v>
      </c>
      <c r="NU383">
        <v>0.13716329999999999</v>
      </c>
      <c r="NV383">
        <v>0.61044869999999996</v>
      </c>
      <c r="NW383">
        <v>27.961169999999999</v>
      </c>
      <c r="NX383" s="1">
        <v>3.4800389999999998E-4</v>
      </c>
      <c r="NY383">
        <v>0.13137219999999999</v>
      </c>
      <c r="NZ383">
        <v>0.61000500000000002</v>
      </c>
      <c r="OA383">
        <v>28.663129999999999</v>
      </c>
      <c r="OB383" s="1">
        <v>3.3222070000000001E-4</v>
      </c>
      <c r="OC383">
        <v>0.12571399999999999</v>
      </c>
      <c r="OD383">
        <v>0.60958480000000004</v>
      </c>
      <c r="OE383">
        <v>29.167280000000002</v>
      </c>
      <c r="OF383" s="1">
        <v>3.1692610000000001E-4</v>
      </c>
      <c r="OG383">
        <v>0.1202165</v>
      </c>
      <c r="OH383">
        <v>0.60909650000000004</v>
      </c>
      <c r="OI383">
        <v>29.542549999999999</v>
      </c>
      <c r="OJ383" s="1">
        <v>3.022085E-4</v>
      </c>
      <c r="OK383">
        <v>0.114902</v>
      </c>
    </row>
    <row r="384" spans="1:401" x14ac:dyDescent="0.35">
      <c r="A384">
        <v>393</v>
      </c>
      <c r="B384" t="s">
        <v>4</v>
      </c>
      <c r="C384" t="s">
        <v>364</v>
      </c>
      <c r="D384" t="s">
        <v>391</v>
      </c>
      <c r="E384">
        <v>963.37220000000002</v>
      </c>
      <c r="F384">
        <v>0.84346429999999994</v>
      </c>
      <c r="G384">
        <v>25.277930000000001</v>
      </c>
      <c r="H384">
        <v>0</v>
      </c>
      <c r="I384">
        <v>0</v>
      </c>
      <c r="J384">
        <v>0.84118380000000004</v>
      </c>
      <c r="K384">
        <v>25.229299999999999</v>
      </c>
      <c r="L384">
        <v>0</v>
      </c>
      <c r="M384">
        <v>0</v>
      </c>
      <c r="N384">
        <v>0.83872939999999996</v>
      </c>
      <c r="O384">
        <v>25.234860000000001</v>
      </c>
      <c r="P384">
        <v>0</v>
      </c>
      <c r="Q384">
        <v>0</v>
      </c>
      <c r="R384">
        <v>0.8360071</v>
      </c>
      <c r="S384">
        <v>25.119990000000001</v>
      </c>
      <c r="T384">
        <v>0</v>
      </c>
      <c r="U384">
        <v>0</v>
      </c>
      <c r="V384">
        <v>0.83366220000000002</v>
      </c>
      <c r="W384">
        <v>24.831679999999999</v>
      </c>
      <c r="X384">
        <v>0</v>
      </c>
      <c r="Y384">
        <v>0</v>
      </c>
      <c r="Z384">
        <v>0.83058520000000002</v>
      </c>
      <c r="AA384">
        <v>24.660640000000001</v>
      </c>
      <c r="AB384">
        <v>0</v>
      </c>
      <c r="AC384">
        <v>0</v>
      </c>
      <c r="AD384">
        <v>0.82721370000000005</v>
      </c>
      <c r="AE384">
        <v>24.57507</v>
      </c>
      <c r="AF384">
        <v>0</v>
      </c>
      <c r="AG384">
        <v>0</v>
      </c>
      <c r="AH384">
        <v>0.82388839999999997</v>
      </c>
      <c r="AI384">
        <v>24.893439999999998</v>
      </c>
      <c r="AJ384">
        <v>0</v>
      </c>
      <c r="AK384">
        <v>0</v>
      </c>
      <c r="AL384">
        <v>0.82057449999999998</v>
      </c>
      <c r="AM384">
        <v>25.239260000000002</v>
      </c>
      <c r="AN384">
        <v>0</v>
      </c>
      <c r="AO384">
        <v>0</v>
      </c>
      <c r="AP384">
        <v>0.81733960000000005</v>
      </c>
      <c r="AQ384">
        <v>25.562139999999999</v>
      </c>
      <c r="AR384">
        <v>0</v>
      </c>
      <c r="AS384">
        <v>0</v>
      </c>
      <c r="AT384">
        <v>0.81420870000000001</v>
      </c>
      <c r="AU384">
        <v>25.79956</v>
      </c>
      <c r="AV384">
        <v>0</v>
      </c>
      <c r="AW384">
        <v>0</v>
      </c>
      <c r="AX384">
        <v>0.81125639999999999</v>
      </c>
      <c r="AY384">
        <v>25.762049999999999</v>
      </c>
      <c r="AZ384">
        <v>0</v>
      </c>
      <c r="BA384">
        <v>0</v>
      </c>
      <c r="BB384">
        <v>0.80859800000000004</v>
      </c>
      <c r="BC384">
        <v>25.744509999999998</v>
      </c>
      <c r="BD384">
        <v>0</v>
      </c>
      <c r="BE384">
        <v>0</v>
      </c>
      <c r="BF384">
        <v>0.80623350000000005</v>
      </c>
      <c r="BG384">
        <v>25.782550000000001</v>
      </c>
      <c r="BH384">
        <v>0</v>
      </c>
      <c r="BI384">
        <v>0</v>
      </c>
      <c r="BJ384">
        <v>0.80389820000000001</v>
      </c>
      <c r="BK384">
        <v>25.925709999999999</v>
      </c>
      <c r="BL384">
        <v>0</v>
      </c>
      <c r="BM384">
        <v>0</v>
      </c>
      <c r="BN384">
        <v>0.80187390000000003</v>
      </c>
      <c r="BO384">
        <v>26.484100000000002</v>
      </c>
      <c r="BP384">
        <v>0</v>
      </c>
      <c r="BQ384">
        <v>0</v>
      </c>
      <c r="BR384">
        <v>0.80009339999999995</v>
      </c>
      <c r="BS384">
        <v>26.840669999999999</v>
      </c>
      <c r="BT384">
        <v>0</v>
      </c>
      <c r="BU384">
        <v>0</v>
      </c>
      <c r="BV384">
        <v>0.79822700000000002</v>
      </c>
      <c r="BW384">
        <v>27.143509999999999</v>
      </c>
      <c r="BX384">
        <v>0</v>
      </c>
      <c r="BY384">
        <v>0</v>
      </c>
      <c r="BZ384">
        <v>0.79659380000000002</v>
      </c>
      <c r="CA384">
        <v>27.275010000000002</v>
      </c>
      <c r="CB384">
        <v>1.370655E-35</v>
      </c>
      <c r="CC384">
        <v>5.0716170000000001E-33</v>
      </c>
      <c r="CD384">
        <v>0.79480419999999996</v>
      </c>
      <c r="CE384">
        <v>27.191800000000001</v>
      </c>
      <c r="CF384">
        <v>4.3553019999999998E-26</v>
      </c>
      <c r="CG384">
        <v>1.060857E-23</v>
      </c>
      <c r="CH384">
        <v>0.79309700000000005</v>
      </c>
      <c r="CI384">
        <v>26.936019999999999</v>
      </c>
      <c r="CJ384" s="1">
        <v>5.6146859999999996E-20</v>
      </c>
      <c r="CK384" s="1">
        <v>1.344692E-17</v>
      </c>
      <c r="CL384">
        <v>0.79138200000000003</v>
      </c>
      <c r="CM384">
        <v>26.83249</v>
      </c>
      <c r="CN384" s="1">
        <v>2.6101310000000001E-14</v>
      </c>
      <c r="CO384" s="1">
        <v>6.7427010000000001E-12</v>
      </c>
      <c r="CP384">
        <v>0.78967980000000004</v>
      </c>
      <c r="CQ384">
        <v>26.910520000000002</v>
      </c>
      <c r="CR384" s="1">
        <v>1.1365390000000001E-10</v>
      </c>
      <c r="CS384" s="1">
        <v>3.132156E-8</v>
      </c>
      <c r="CT384">
        <v>0.78802130000000004</v>
      </c>
      <c r="CU384">
        <v>27.269490000000001</v>
      </c>
      <c r="CV384" s="1">
        <v>6.9541589999999997E-8</v>
      </c>
      <c r="CW384" s="1">
        <v>2.010634E-5</v>
      </c>
      <c r="CX384">
        <v>0.78632650000000004</v>
      </c>
      <c r="CY384">
        <v>27.124120000000001</v>
      </c>
      <c r="CZ384" s="1">
        <v>1.152325E-5</v>
      </c>
      <c r="DA384" s="1">
        <v>3.462887E-3</v>
      </c>
      <c r="DB384">
        <v>0.78467209999999998</v>
      </c>
      <c r="DC384">
        <v>27.306560000000001</v>
      </c>
      <c r="DD384" s="1">
        <v>6.986812E-4</v>
      </c>
      <c r="DE384" s="1">
        <v>0.21755060000000001</v>
      </c>
      <c r="DF384">
        <v>0.78303120000000004</v>
      </c>
      <c r="DG384">
        <v>27.392299999999999</v>
      </c>
      <c r="DH384" s="1">
        <v>1.8745379999999999E-2</v>
      </c>
      <c r="DI384" s="1">
        <v>6.0228060000000001</v>
      </c>
      <c r="DJ384">
        <v>0.78133790000000003</v>
      </c>
      <c r="DK384">
        <v>27.255199999999999</v>
      </c>
      <c r="DL384" s="1">
        <v>0.25289299999999998</v>
      </c>
      <c r="DM384" s="1">
        <v>83.619709999999998</v>
      </c>
      <c r="DN384">
        <v>0.77958769999999999</v>
      </c>
      <c r="DO384">
        <v>27.00836</v>
      </c>
      <c r="DP384" s="1">
        <v>1.890371</v>
      </c>
      <c r="DQ384" s="1">
        <v>641.1902</v>
      </c>
      <c r="DR384">
        <v>0.7776653</v>
      </c>
      <c r="DS384">
        <v>26.873090000000001</v>
      </c>
      <c r="DT384" s="1">
        <v>8.4482429999999997</v>
      </c>
      <c r="DU384">
        <v>2935.0619999999999</v>
      </c>
      <c r="DV384">
        <v>0.77559920000000004</v>
      </c>
      <c r="DW384">
        <v>26.916160000000001</v>
      </c>
      <c r="DX384" s="1">
        <v>24.11983</v>
      </c>
      <c r="DY384">
        <v>8569.1029999999992</v>
      </c>
      <c r="DZ384">
        <v>0.77333629999999998</v>
      </c>
      <c r="EA384">
        <v>27.47824</v>
      </c>
      <c r="EB384">
        <v>46.462519999999998</v>
      </c>
      <c r="EC384">
        <v>16851.099999999999</v>
      </c>
      <c r="ED384">
        <v>0.77084490000000006</v>
      </c>
      <c r="EE384">
        <v>28.019919999999999</v>
      </c>
      <c r="EF384">
        <v>63.383989999999997</v>
      </c>
      <c r="EG384">
        <v>23428.49</v>
      </c>
      <c r="EH384">
        <v>0.76808019999999999</v>
      </c>
      <c r="EI384">
        <v>28.546220000000002</v>
      </c>
      <c r="EJ384">
        <v>63.686819999999997</v>
      </c>
      <c r="EK384">
        <v>23967.33</v>
      </c>
      <c r="EL384">
        <v>0.76498759999999999</v>
      </c>
      <c r="EM384">
        <v>28.930299999999999</v>
      </c>
      <c r="EN384">
        <v>48.806019999999997</v>
      </c>
      <c r="EO384">
        <v>18681.55</v>
      </c>
      <c r="EP384">
        <v>0.76137169999999998</v>
      </c>
      <c r="EQ384">
        <v>28.870729999999998</v>
      </c>
      <c r="ER384">
        <v>29.544720000000002</v>
      </c>
      <c r="ES384">
        <v>11494.3</v>
      </c>
      <c r="ET384">
        <v>0.75881829999999995</v>
      </c>
      <c r="EU384">
        <v>28.53387</v>
      </c>
      <c r="EV384">
        <v>14.57475</v>
      </c>
      <c r="EW384">
        <v>5751.4470000000001</v>
      </c>
      <c r="EX384">
        <v>0.75532670000000002</v>
      </c>
      <c r="EY384">
        <v>28.308299999999999</v>
      </c>
      <c r="EZ384">
        <v>6.0044870000000001</v>
      </c>
      <c r="FA384">
        <v>2402.0050000000001</v>
      </c>
      <c r="FB384">
        <v>0.75161909999999998</v>
      </c>
      <c r="FC384">
        <v>28.104240000000001</v>
      </c>
      <c r="FD384">
        <v>2.1326679999999998</v>
      </c>
      <c r="FE384">
        <v>863.35170000000005</v>
      </c>
      <c r="FF384">
        <v>0.74781439999999999</v>
      </c>
      <c r="FG384">
        <v>28.18094</v>
      </c>
      <c r="FH384">
        <v>0.68848869999999995</v>
      </c>
      <c r="FI384">
        <v>280.9402</v>
      </c>
      <c r="FJ384">
        <v>0.7439675</v>
      </c>
      <c r="FK384">
        <v>28.092459999999999</v>
      </c>
      <c r="FL384">
        <v>0.23005639999999999</v>
      </c>
      <c r="FM384">
        <v>93.446719999999999</v>
      </c>
      <c r="FN384">
        <v>0.74037030000000004</v>
      </c>
      <c r="FO384">
        <v>27.751190000000001</v>
      </c>
      <c r="FP384">
        <v>0.1027986</v>
      </c>
      <c r="FQ384">
        <v>40.803400000000003</v>
      </c>
      <c r="FR384">
        <v>0.73644310000000002</v>
      </c>
      <c r="FS384">
        <v>27.421040000000001</v>
      </c>
      <c r="FT384">
        <v>7.0887980000000003E-2</v>
      </c>
      <c r="FU384">
        <v>27.538060000000002</v>
      </c>
      <c r="FV384">
        <v>0.7322765</v>
      </c>
      <c r="FW384">
        <v>26.9374</v>
      </c>
      <c r="FX384">
        <v>6.251284E-2</v>
      </c>
      <c r="FY384">
        <v>24.16159</v>
      </c>
      <c r="FZ384">
        <v>0.72771280000000005</v>
      </c>
      <c r="GA384">
        <v>26.595109999999998</v>
      </c>
      <c r="GB384">
        <v>5.8720319999999999E-2</v>
      </c>
      <c r="GC384">
        <v>22.761769999999999</v>
      </c>
      <c r="GD384">
        <v>0.72296819999999995</v>
      </c>
      <c r="GE384">
        <v>26.301960000000001</v>
      </c>
      <c r="GF384">
        <v>5.5076460000000001E-2</v>
      </c>
      <c r="GG384">
        <v>21.475210000000001</v>
      </c>
      <c r="GH384">
        <v>0.71811709999999995</v>
      </c>
      <c r="GI384">
        <v>26.104510000000001</v>
      </c>
      <c r="GJ384">
        <v>5.0988899999999997E-2</v>
      </c>
      <c r="GK384">
        <v>20.002770000000002</v>
      </c>
      <c r="GL384">
        <v>0.71310189999999996</v>
      </c>
      <c r="GM384">
        <v>26.34487</v>
      </c>
      <c r="GN384">
        <v>4.674553E-2</v>
      </c>
      <c r="GO384">
        <v>18.450379999999999</v>
      </c>
      <c r="GP384">
        <v>0.70816230000000002</v>
      </c>
      <c r="GQ384">
        <v>26.648309999999999</v>
      </c>
      <c r="GR384">
        <v>4.246337E-2</v>
      </c>
      <c r="GS384">
        <v>16.860340000000001</v>
      </c>
      <c r="GT384">
        <v>0.70365630000000001</v>
      </c>
      <c r="GU384">
        <v>27.09712</v>
      </c>
      <c r="GV384" s="1">
        <v>3.84911E-2</v>
      </c>
      <c r="GW384">
        <v>15.36018</v>
      </c>
      <c r="GX384">
        <v>0.69937769999999999</v>
      </c>
      <c r="GY384">
        <v>27.531569999999999</v>
      </c>
      <c r="GZ384" s="1">
        <v>3.4834299999999999E-2</v>
      </c>
      <c r="HA384">
        <v>13.980880000000001</v>
      </c>
      <c r="HB384">
        <v>0.69511500000000004</v>
      </c>
      <c r="HC384">
        <v>27.715900000000001</v>
      </c>
      <c r="HD384" s="1">
        <v>3.1393839999999999E-2</v>
      </c>
      <c r="HE384">
        <v>12.676550000000001</v>
      </c>
      <c r="HF384">
        <v>0.69124859999999999</v>
      </c>
      <c r="HG384">
        <v>27.574069999999999</v>
      </c>
      <c r="HH384">
        <v>2.8329529999999999E-2</v>
      </c>
      <c r="HI384">
        <v>11.505800000000001</v>
      </c>
      <c r="HJ384">
        <v>0.68665399999999999</v>
      </c>
      <c r="HK384">
        <v>27.208580000000001</v>
      </c>
      <c r="HL384">
        <v>2.5265530000000001E-2</v>
      </c>
      <c r="HM384">
        <v>10.341469999999999</v>
      </c>
      <c r="HN384">
        <v>0.68108789999999997</v>
      </c>
      <c r="HO384">
        <v>27.087610000000002</v>
      </c>
      <c r="HP384" s="1">
        <v>2.278341E-2</v>
      </c>
      <c r="HQ384">
        <v>9.4009940000000007</v>
      </c>
      <c r="HR384">
        <v>0.67718230000000001</v>
      </c>
      <c r="HS384">
        <v>27.262370000000001</v>
      </c>
      <c r="HT384" s="1">
        <v>2.0628250000000001E-2</v>
      </c>
      <c r="HU384">
        <v>8.5684699999999996</v>
      </c>
      <c r="HV384">
        <v>0.67479299999999998</v>
      </c>
      <c r="HW384">
        <v>27.509399999999999</v>
      </c>
      <c r="HX384" s="1">
        <v>1.8683149999999999E-2</v>
      </c>
      <c r="HY384">
        <v>7.7966240000000004</v>
      </c>
      <c r="HZ384">
        <v>0.67282600000000004</v>
      </c>
      <c r="IA384">
        <v>27.501300000000001</v>
      </c>
      <c r="IB384" s="1">
        <v>1.692544E-2</v>
      </c>
      <c r="IC384">
        <v>7.0915169999999996</v>
      </c>
      <c r="ID384">
        <v>0.67129110000000003</v>
      </c>
      <c r="IE384">
        <v>27.450980000000001</v>
      </c>
      <c r="IF384" s="1">
        <v>1.53463E-2</v>
      </c>
      <c r="IG384">
        <v>6.4533759999999996</v>
      </c>
      <c r="IH384">
        <v>0.66958240000000002</v>
      </c>
      <c r="II384">
        <v>27.193110000000001</v>
      </c>
      <c r="IJ384" s="1">
        <v>1.391064E-2</v>
      </c>
      <c r="IK384">
        <v>5.8732759999999997</v>
      </c>
      <c r="IL384">
        <v>0.66833900000000002</v>
      </c>
      <c r="IM384">
        <v>26.785240000000002</v>
      </c>
      <c r="IN384" s="1">
        <v>1.2621749999999999E-2</v>
      </c>
      <c r="IO384">
        <v>5.3476840000000001</v>
      </c>
      <c r="IP384">
        <v>0.66774679999999997</v>
      </c>
      <c r="IQ384">
        <v>26.55463</v>
      </c>
      <c r="IR384" s="1">
        <v>1.1443170000000001E-2</v>
      </c>
      <c r="IS384">
        <v>4.8613309999999998</v>
      </c>
      <c r="IT384">
        <v>0.66683550000000003</v>
      </c>
      <c r="IU384">
        <v>26.572099999999999</v>
      </c>
      <c r="IV384" s="1">
        <v>1.0365569999999999E-2</v>
      </c>
      <c r="IW384">
        <v>4.4170790000000002</v>
      </c>
      <c r="IX384">
        <v>0.66619689999999998</v>
      </c>
      <c r="IY384">
        <v>27.351230000000001</v>
      </c>
      <c r="IZ384" s="1">
        <v>9.3799290000000004E-3</v>
      </c>
      <c r="JA384">
        <v>4.0087200000000003</v>
      </c>
      <c r="JB384">
        <v>0.66550819999999999</v>
      </c>
      <c r="JC384">
        <v>28.21245</v>
      </c>
      <c r="JD384" s="1">
        <v>8.4694890000000002E-3</v>
      </c>
      <c r="JE384">
        <v>3.6298010000000001</v>
      </c>
      <c r="JF384">
        <v>0.6650819</v>
      </c>
      <c r="JG384">
        <v>28.989730000000002</v>
      </c>
      <c r="JH384" s="1">
        <v>7.6327390000000004E-3</v>
      </c>
      <c r="JI384">
        <v>3.2793739999999998</v>
      </c>
      <c r="JJ384">
        <v>0.66490170000000004</v>
      </c>
      <c r="JK384">
        <v>29.307680000000001</v>
      </c>
      <c r="JL384" s="1">
        <v>6.8516949999999997E-3</v>
      </c>
      <c r="JM384">
        <v>2.950291</v>
      </c>
      <c r="JN384">
        <v>0.66476460000000004</v>
      </c>
      <c r="JO384">
        <v>29.296060000000001</v>
      </c>
      <c r="JP384" s="1">
        <v>6.1182229999999999E-3</v>
      </c>
      <c r="JQ384">
        <v>2.639786</v>
      </c>
      <c r="JR384">
        <v>0.66464500000000004</v>
      </c>
      <c r="JS384">
        <v>28.99494</v>
      </c>
      <c r="JT384" s="1">
        <v>5.4233850000000002E-3</v>
      </c>
      <c r="JU384">
        <v>2.345024</v>
      </c>
      <c r="JV384">
        <v>0.66459380000000001</v>
      </c>
      <c r="JW384">
        <v>28.80358</v>
      </c>
      <c r="JX384" s="1">
        <v>4.7571009999999997E-3</v>
      </c>
      <c r="JY384">
        <v>2.0613260000000002</v>
      </c>
      <c r="JZ384">
        <v>0.66459570000000001</v>
      </c>
      <c r="KA384">
        <v>28.754460000000002</v>
      </c>
      <c r="KB384" s="1">
        <v>4.1129870000000002E-3</v>
      </c>
      <c r="KC384">
        <v>1.7860739999999999</v>
      </c>
      <c r="KD384">
        <v>0.66469900000000004</v>
      </c>
      <c r="KE384">
        <v>29.272860000000001</v>
      </c>
      <c r="KF384" s="1">
        <v>3.4905610000000001E-3</v>
      </c>
      <c r="KG384">
        <v>1.5192429999999999</v>
      </c>
      <c r="KH384">
        <v>0.66469409999999995</v>
      </c>
      <c r="KI384">
        <v>29.684059999999999</v>
      </c>
      <c r="KJ384" s="1">
        <v>2.9018059999999998E-3</v>
      </c>
      <c r="KK384">
        <v>1.2657659999999999</v>
      </c>
      <c r="KL384">
        <v>0.66469089999999997</v>
      </c>
      <c r="KM384">
        <v>29.969719999999999</v>
      </c>
      <c r="KN384" s="1">
        <v>2.3715170000000001E-3</v>
      </c>
      <c r="KO384">
        <v>1.0363789999999999</v>
      </c>
      <c r="KP384">
        <v>0.66457440000000001</v>
      </c>
      <c r="KQ384">
        <v>30.072240000000001</v>
      </c>
      <c r="KR384" s="1">
        <v>1.9213839999999999E-3</v>
      </c>
      <c r="KS384">
        <v>0.84057230000000005</v>
      </c>
      <c r="KT384">
        <v>0.66432829999999998</v>
      </c>
      <c r="KU384">
        <v>29.731369999999998</v>
      </c>
      <c r="KV384" s="1">
        <v>1.5621470000000001E-3</v>
      </c>
      <c r="KW384">
        <v>0.68356660000000002</v>
      </c>
      <c r="KX384">
        <v>0.66397899999999999</v>
      </c>
      <c r="KY384">
        <v>29.227</v>
      </c>
      <c r="KZ384" s="1">
        <v>1.291199E-3</v>
      </c>
      <c r="LA384">
        <v>0.56463569999999996</v>
      </c>
      <c r="LB384">
        <v>0.66362310000000002</v>
      </c>
      <c r="LC384">
        <v>28.827490000000001</v>
      </c>
      <c r="LD384" s="1">
        <v>1.0941309999999999E-3</v>
      </c>
      <c r="LE384">
        <v>0.47792499999999999</v>
      </c>
      <c r="LF384">
        <v>0.66361230000000004</v>
      </c>
      <c r="LG384">
        <v>28.612970000000001</v>
      </c>
      <c r="LH384" s="1">
        <v>9.5300319999999997E-4</v>
      </c>
      <c r="LI384">
        <v>0.41558010000000001</v>
      </c>
      <c r="LJ384">
        <v>0.66351110000000002</v>
      </c>
      <c r="LK384">
        <v>28.979410000000001</v>
      </c>
      <c r="LL384" s="1">
        <v>8.4923590000000003E-4</v>
      </c>
      <c r="LM384">
        <v>0.36988710000000002</v>
      </c>
      <c r="LN384">
        <v>0.66366849999999999</v>
      </c>
      <c r="LO384">
        <v>29.388200000000001</v>
      </c>
      <c r="LP384" s="1">
        <v>7.6995820000000002E-4</v>
      </c>
      <c r="LQ384">
        <v>0.33502880000000002</v>
      </c>
      <c r="LR384">
        <v>0.66374080000000002</v>
      </c>
      <c r="LS384">
        <v>29.774090000000001</v>
      </c>
      <c r="LT384" s="1">
        <v>7.0670070000000001E-4</v>
      </c>
      <c r="LU384">
        <v>0.30730639999999998</v>
      </c>
      <c r="LV384">
        <v>0.66367109999999996</v>
      </c>
      <c r="LW384">
        <v>29.947340000000001</v>
      </c>
      <c r="LX384" s="1">
        <v>6.5491150000000005E-4</v>
      </c>
      <c r="LY384">
        <v>0.28472160000000002</v>
      </c>
      <c r="LZ384">
        <v>0.66348390000000002</v>
      </c>
      <c r="MA384">
        <v>29.800940000000001</v>
      </c>
      <c r="MB384" s="1">
        <v>6.108668E-4</v>
      </c>
      <c r="MC384">
        <v>0.26595819999999998</v>
      </c>
      <c r="MD384">
        <v>0.66326110000000005</v>
      </c>
      <c r="ME384">
        <v>29.342739999999999</v>
      </c>
      <c r="MF384" s="1">
        <v>5.7274449999999998E-4</v>
      </c>
      <c r="MG384">
        <v>0.25029190000000001</v>
      </c>
      <c r="MH384">
        <v>0.66291979999999995</v>
      </c>
      <c r="MI384">
        <v>28.983519999999999</v>
      </c>
      <c r="MJ384" s="1">
        <v>5.4057599999999997E-4</v>
      </c>
      <c r="MK384">
        <v>0.23713329999999999</v>
      </c>
      <c r="ML384">
        <v>0.66252370000000005</v>
      </c>
      <c r="MM384">
        <v>28.759309999999999</v>
      </c>
      <c r="MN384" s="1">
        <v>5.1333699999999999E-4</v>
      </c>
      <c r="MO384">
        <v>0.2260402</v>
      </c>
      <c r="MP384">
        <v>0.66223200000000004</v>
      </c>
      <c r="MQ384">
        <v>29.1966</v>
      </c>
      <c r="MR384" s="1">
        <v>4.8993669999999997E-4</v>
      </c>
      <c r="MS384">
        <v>0.21651989999999999</v>
      </c>
      <c r="MT384">
        <v>0.6619583</v>
      </c>
      <c r="MU384">
        <v>29.384899999999998</v>
      </c>
      <c r="MV384" s="1">
        <v>4.6927060000000003E-4</v>
      </c>
      <c r="MW384">
        <v>0.20813680000000001</v>
      </c>
      <c r="MX384">
        <v>0.66168369999999999</v>
      </c>
      <c r="MY384">
        <v>29.292639999999999</v>
      </c>
      <c r="MZ384" s="1">
        <v>4.5059629999999999E-4</v>
      </c>
      <c r="NA384">
        <v>0.2005575</v>
      </c>
      <c r="NB384">
        <v>0.66164520000000004</v>
      </c>
      <c r="NC384">
        <v>29.01896</v>
      </c>
      <c r="ND384" s="1">
        <v>4.3319160000000002E-4</v>
      </c>
      <c r="NE384">
        <v>0.1934244</v>
      </c>
      <c r="NF384">
        <v>0.66173150000000003</v>
      </c>
      <c r="NG384">
        <v>28.605029999999999</v>
      </c>
      <c r="NH384" s="1">
        <v>4.1618569999999998E-4</v>
      </c>
      <c r="NI384">
        <v>0.18639530000000001</v>
      </c>
      <c r="NJ384">
        <v>0.66172439999999999</v>
      </c>
      <c r="NK384">
        <v>28.086069999999999</v>
      </c>
      <c r="NL384" s="1">
        <v>3.9939050000000002E-4</v>
      </c>
      <c r="NM384">
        <v>0.1794258</v>
      </c>
      <c r="NN384">
        <v>0.66170680000000004</v>
      </c>
      <c r="NO384">
        <v>27.697590000000002</v>
      </c>
      <c r="NP384" s="1">
        <v>3.8265819999999998E-4</v>
      </c>
      <c r="NQ384">
        <v>0.17243510000000001</v>
      </c>
      <c r="NR384">
        <v>0.66165890000000005</v>
      </c>
      <c r="NS384">
        <v>27.437059999999999</v>
      </c>
      <c r="NT384" s="1">
        <v>3.6614690000000001E-4</v>
      </c>
      <c r="NU384">
        <v>0.16548209999999999</v>
      </c>
      <c r="NV384">
        <v>0.66154599999999997</v>
      </c>
      <c r="NW384">
        <v>27.966989999999999</v>
      </c>
      <c r="NX384" s="1">
        <v>3.4986920000000001E-4</v>
      </c>
      <c r="NY384">
        <v>0.15858710000000001</v>
      </c>
      <c r="NZ384">
        <v>0.66142060000000003</v>
      </c>
      <c r="OA384">
        <v>28.67773</v>
      </c>
      <c r="OB384" s="1">
        <v>3.3402079999999998E-4</v>
      </c>
      <c r="OC384">
        <v>0.15182689999999999</v>
      </c>
      <c r="OD384">
        <v>0.66128920000000002</v>
      </c>
      <c r="OE384">
        <v>29.179179999999999</v>
      </c>
      <c r="OF384" s="1">
        <v>3.186787E-4</v>
      </c>
      <c r="OG384">
        <v>0.1452667</v>
      </c>
      <c r="OH384">
        <v>0.66111109999999995</v>
      </c>
      <c r="OI384">
        <v>29.556999999999999</v>
      </c>
      <c r="OJ384" s="1">
        <v>3.0388760000000001E-4</v>
      </c>
      <c r="OK384">
        <v>0.13890050000000001</v>
      </c>
    </row>
    <row r="385" spans="1:401" x14ac:dyDescent="0.35">
      <c r="A385">
        <v>394</v>
      </c>
      <c r="B385" t="s">
        <v>4</v>
      </c>
      <c r="C385" t="s">
        <v>364</v>
      </c>
      <c r="D385" t="s">
        <v>392</v>
      </c>
      <c r="E385">
        <v>681.54499999999996</v>
      </c>
      <c r="F385">
        <v>0.86973480000000003</v>
      </c>
      <c r="G385">
        <v>25.275700000000001</v>
      </c>
      <c r="H385">
        <v>0</v>
      </c>
      <c r="I385">
        <v>0</v>
      </c>
      <c r="J385">
        <v>0.86677230000000005</v>
      </c>
      <c r="K385">
        <v>25.229310000000002</v>
      </c>
      <c r="L385">
        <v>0</v>
      </c>
      <c r="M385">
        <v>0</v>
      </c>
      <c r="N385">
        <v>0.86356409999999995</v>
      </c>
      <c r="O385">
        <v>25.234010000000001</v>
      </c>
      <c r="P385">
        <v>0</v>
      </c>
      <c r="Q385">
        <v>0</v>
      </c>
      <c r="R385">
        <v>0.86011110000000002</v>
      </c>
      <c r="S385">
        <v>25.112189999999998</v>
      </c>
      <c r="T385">
        <v>0</v>
      </c>
      <c r="U385">
        <v>0</v>
      </c>
      <c r="V385">
        <v>0.85632660000000005</v>
      </c>
      <c r="W385">
        <v>24.825880000000002</v>
      </c>
      <c r="X385">
        <v>0</v>
      </c>
      <c r="Y385">
        <v>0</v>
      </c>
      <c r="Z385">
        <v>0.85231959999999996</v>
      </c>
      <c r="AA385">
        <v>24.647770000000001</v>
      </c>
      <c r="AB385">
        <v>0</v>
      </c>
      <c r="AC385">
        <v>0</v>
      </c>
      <c r="AD385">
        <v>0.84797489999999998</v>
      </c>
      <c r="AE385">
        <v>24.5594</v>
      </c>
      <c r="AF385">
        <v>0</v>
      </c>
      <c r="AG385">
        <v>0</v>
      </c>
      <c r="AH385">
        <v>0.84365369999999995</v>
      </c>
      <c r="AI385">
        <v>24.879429999999999</v>
      </c>
      <c r="AJ385">
        <v>0</v>
      </c>
      <c r="AK385">
        <v>0</v>
      </c>
      <c r="AL385">
        <v>0.83930190000000005</v>
      </c>
      <c r="AM385">
        <v>25.237929999999999</v>
      </c>
      <c r="AN385">
        <v>0</v>
      </c>
      <c r="AO385">
        <v>0</v>
      </c>
      <c r="AP385">
        <v>0.8350303</v>
      </c>
      <c r="AQ385">
        <v>25.562139999999999</v>
      </c>
      <c r="AR385">
        <v>0</v>
      </c>
      <c r="AS385">
        <v>0</v>
      </c>
      <c r="AT385">
        <v>0.83087639999999996</v>
      </c>
      <c r="AU385">
        <v>25.79956</v>
      </c>
      <c r="AV385">
        <v>0</v>
      </c>
      <c r="AW385">
        <v>0</v>
      </c>
      <c r="AX385">
        <v>0.82694219999999996</v>
      </c>
      <c r="AY385">
        <v>25.756869999999999</v>
      </c>
      <c r="AZ385">
        <v>0</v>
      </c>
      <c r="BA385">
        <v>0</v>
      </c>
      <c r="BB385">
        <v>0.82330369999999997</v>
      </c>
      <c r="BC385">
        <v>25.72533</v>
      </c>
      <c r="BD385">
        <v>0</v>
      </c>
      <c r="BE385">
        <v>0</v>
      </c>
      <c r="BF385">
        <v>0.82002399999999998</v>
      </c>
      <c r="BG385">
        <v>25.7639</v>
      </c>
      <c r="BH385">
        <v>0</v>
      </c>
      <c r="BI385">
        <v>0</v>
      </c>
      <c r="BJ385">
        <v>0.8168436</v>
      </c>
      <c r="BK385">
        <v>25.906400000000001</v>
      </c>
      <c r="BL385">
        <v>0</v>
      </c>
      <c r="BM385">
        <v>0</v>
      </c>
      <c r="BN385">
        <v>0.81404049999999994</v>
      </c>
      <c r="BO385">
        <v>26.47307</v>
      </c>
      <c r="BP385">
        <v>0</v>
      </c>
      <c r="BQ385">
        <v>0</v>
      </c>
      <c r="BR385">
        <v>0.81144459999999996</v>
      </c>
      <c r="BS385">
        <v>26.840679999999999</v>
      </c>
      <c r="BT385">
        <v>0</v>
      </c>
      <c r="BU385">
        <v>0</v>
      </c>
      <c r="BV385">
        <v>0.80868519999999999</v>
      </c>
      <c r="BW385">
        <v>27.144269999999999</v>
      </c>
      <c r="BX385">
        <v>0</v>
      </c>
      <c r="BY385">
        <v>0</v>
      </c>
      <c r="BZ385">
        <v>0.80611739999999998</v>
      </c>
      <c r="CA385">
        <v>27.278390000000002</v>
      </c>
      <c r="CB385">
        <v>1.7583310000000002E-36</v>
      </c>
      <c r="CC385">
        <v>4.1507170000000003E-34</v>
      </c>
      <c r="CD385">
        <v>0.80337389999999997</v>
      </c>
      <c r="CE385">
        <v>27.192990000000002</v>
      </c>
      <c r="CF385">
        <v>1.569799E-26</v>
      </c>
      <c r="CG385">
        <v>2.8633890000000002E-24</v>
      </c>
      <c r="CH385">
        <v>0.80070580000000002</v>
      </c>
      <c r="CI385">
        <v>26.929279999999999</v>
      </c>
      <c r="CJ385" s="1">
        <v>1.2294579999999999E-20</v>
      </c>
      <c r="CK385" s="1">
        <v>2.332351E-18</v>
      </c>
      <c r="CL385">
        <v>0.79806390000000005</v>
      </c>
      <c r="CM385">
        <v>26.82009</v>
      </c>
      <c r="CN385" s="1">
        <v>1.140664E-14</v>
      </c>
      <c r="CO385" s="1">
        <v>2.1712189999999999E-12</v>
      </c>
      <c r="CP385">
        <v>0.79548319999999995</v>
      </c>
      <c r="CQ385">
        <v>26.898019999999999</v>
      </c>
      <c r="CR385" s="1">
        <v>6.0020900000000006E-11</v>
      </c>
      <c r="CS385" s="1">
        <v>1.1906539999999999E-8</v>
      </c>
      <c r="CT385">
        <v>0.79292759999999995</v>
      </c>
      <c r="CU385">
        <v>27.270610000000001</v>
      </c>
      <c r="CV385" s="1">
        <v>4.1270189999999999E-8</v>
      </c>
      <c r="CW385" s="1">
        <v>8.442022E-6</v>
      </c>
      <c r="CX385">
        <v>0.79038629999999999</v>
      </c>
      <c r="CY385">
        <v>27.138649999999998</v>
      </c>
      <c r="CZ385" s="1">
        <v>7.4863900000000002E-6</v>
      </c>
      <c r="DA385" s="1">
        <v>1.5682199999999999E-3</v>
      </c>
      <c r="DB385">
        <v>0.78773899999999997</v>
      </c>
      <c r="DC385">
        <v>27.310410000000001</v>
      </c>
      <c r="DD385" s="1">
        <v>4.8918629999999996E-4</v>
      </c>
      <c r="DE385" s="1">
        <v>0.1048036</v>
      </c>
      <c r="DF385">
        <v>0.78521209999999997</v>
      </c>
      <c r="DG385">
        <v>27.40409</v>
      </c>
      <c r="DH385" s="1">
        <v>1.400446E-2</v>
      </c>
      <c r="DI385" s="1">
        <v>3.059472</v>
      </c>
      <c r="DJ385">
        <v>0.78272010000000003</v>
      </c>
      <c r="DK385">
        <v>27.264679999999998</v>
      </c>
      <c r="DL385" s="1">
        <v>0.20013429999999999</v>
      </c>
      <c r="DM385" s="1">
        <v>44.50544</v>
      </c>
      <c r="DN385">
        <v>0.78016940000000001</v>
      </c>
      <c r="DO385">
        <v>27.01041</v>
      </c>
      <c r="DP385" s="1">
        <v>1.575574</v>
      </c>
      <c r="DQ385">
        <v>355.79610000000002</v>
      </c>
      <c r="DR385">
        <v>0.77750249999999999</v>
      </c>
      <c r="DS385">
        <v>26.871400000000001</v>
      </c>
      <c r="DT385" s="1">
        <v>7.3778790000000001</v>
      </c>
      <c r="DU385">
        <v>1690.681</v>
      </c>
      <c r="DV385">
        <v>0.77465689999999998</v>
      </c>
      <c r="DW385">
        <v>26.910329999999998</v>
      </c>
      <c r="DX385" s="1">
        <v>21.974640000000001</v>
      </c>
      <c r="DY385">
        <v>5105.6899999999996</v>
      </c>
      <c r="DZ385">
        <v>0.77157830000000005</v>
      </c>
      <c r="EA385">
        <v>27.474160000000001</v>
      </c>
      <c r="EB385">
        <v>43.988979999999998</v>
      </c>
      <c r="EC385">
        <v>10352.629999999999</v>
      </c>
      <c r="ED385">
        <v>0.76826170000000005</v>
      </c>
      <c r="EE385">
        <v>28.019939999999998</v>
      </c>
      <c r="EF385">
        <v>62.136650000000003</v>
      </c>
      <c r="EG385">
        <v>14798.35</v>
      </c>
      <c r="EH385">
        <v>0.76469069999999995</v>
      </c>
      <c r="EI385">
        <v>28.546230000000001</v>
      </c>
      <c r="EJ385">
        <v>64.468770000000006</v>
      </c>
      <c r="EK385">
        <v>15529.55</v>
      </c>
      <c r="EL385">
        <v>0.76068400000000003</v>
      </c>
      <c r="EM385">
        <v>28.931650000000001</v>
      </c>
      <c r="EN385">
        <v>50.864249999999998</v>
      </c>
      <c r="EO385">
        <v>12389.1</v>
      </c>
      <c r="EP385">
        <v>0.75610049999999995</v>
      </c>
      <c r="EQ385">
        <v>28.871870000000001</v>
      </c>
      <c r="ER385">
        <v>31.607089999999999</v>
      </c>
      <c r="ES385">
        <v>7783.8029999999999</v>
      </c>
      <c r="ET385">
        <v>0.75156400000000001</v>
      </c>
      <c r="EU385">
        <v>28.545850000000002</v>
      </c>
      <c r="EV385">
        <v>15.967420000000001</v>
      </c>
      <c r="EW385">
        <v>3972.8820000000001</v>
      </c>
      <c r="EX385">
        <v>0.74670210000000004</v>
      </c>
      <c r="EY385">
        <v>28.320679999999999</v>
      </c>
      <c r="EZ385">
        <v>6.7195</v>
      </c>
      <c r="FA385">
        <v>1688.1179999999999</v>
      </c>
      <c r="FB385">
        <v>0.74144259999999995</v>
      </c>
      <c r="FC385">
        <v>28.12255</v>
      </c>
      <c r="FD385">
        <v>2.4288560000000001</v>
      </c>
      <c r="FE385">
        <v>615.67269999999996</v>
      </c>
      <c r="FF385">
        <v>0.73605640000000006</v>
      </c>
      <c r="FG385">
        <v>28.204429999999999</v>
      </c>
      <c r="FH385">
        <v>0.79126240000000003</v>
      </c>
      <c r="FI385">
        <v>202.02340000000001</v>
      </c>
      <c r="FJ385">
        <v>0.73052850000000003</v>
      </c>
      <c r="FK385">
        <v>28.136310000000002</v>
      </c>
      <c r="FL385">
        <v>0.26078220000000002</v>
      </c>
      <c r="FM385">
        <v>66.624660000000006</v>
      </c>
      <c r="FN385">
        <v>0.72520019999999996</v>
      </c>
      <c r="FO385">
        <v>27.79073</v>
      </c>
      <c r="FP385">
        <v>0.1109422</v>
      </c>
      <c r="FQ385">
        <v>28.05566</v>
      </c>
      <c r="FR385">
        <v>0.71931149999999999</v>
      </c>
      <c r="FS385">
        <v>27.460180000000001</v>
      </c>
      <c r="FT385">
        <v>7.2881150000000006E-2</v>
      </c>
      <c r="FU385">
        <v>18.233419999999999</v>
      </c>
      <c r="FV385">
        <v>0.71305719999999995</v>
      </c>
      <c r="FW385">
        <v>26.96922</v>
      </c>
      <c r="FX385">
        <v>6.313241E-2</v>
      </c>
      <c r="FY385">
        <v>15.777620000000001</v>
      </c>
      <c r="FZ385">
        <v>0.70626849999999997</v>
      </c>
      <c r="GA385">
        <v>26.600090000000002</v>
      </c>
      <c r="GB385">
        <v>5.9099890000000002E-2</v>
      </c>
      <c r="GC385">
        <v>14.83615</v>
      </c>
      <c r="GD385">
        <v>0.69917640000000003</v>
      </c>
      <c r="GE385">
        <v>26.32208</v>
      </c>
      <c r="GF385">
        <v>5.5527729999999997E-2</v>
      </c>
      <c r="GG385">
        <v>14.03312</v>
      </c>
      <c r="GH385">
        <v>0.69154020000000005</v>
      </c>
      <c r="GI385">
        <v>26.124230000000001</v>
      </c>
      <c r="GJ385">
        <v>5.1473900000000003E-2</v>
      </c>
      <c r="GK385">
        <v>13.10487</v>
      </c>
      <c r="GL385">
        <v>0.68411770000000005</v>
      </c>
      <c r="GM385">
        <v>26.365570000000002</v>
      </c>
      <c r="GN385">
        <v>4.72471E-2</v>
      </c>
      <c r="GO385">
        <v>12.115410000000001</v>
      </c>
      <c r="GP385">
        <v>0.67669639999999998</v>
      </c>
      <c r="GQ385">
        <v>26.675429999999999</v>
      </c>
      <c r="GR385">
        <v>4.2965250000000003E-2</v>
      </c>
      <c r="GS385">
        <v>11.096030000000001</v>
      </c>
      <c r="GT385">
        <v>0.66966219999999999</v>
      </c>
      <c r="GU385">
        <v>27.110659999999999</v>
      </c>
      <c r="GV385" s="1">
        <v>3.8953439999999999E-2</v>
      </c>
      <c r="GW385">
        <v>10.1233</v>
      </c>
      <c r="GX385">
        <v>0.66244530000000001</v>
      </c>
      <c r="GY385">
        <v>27.539000000000001</v>
      </c>
      <c r="GZ385">
        <v>3.5273150000000003E-2</v>
      </c>
      <c r="HA385">
        <v>9.2317090000000004</v>
      </c>
      <c r="HB385">
        <v>0.65507789999999999</v>
      </c>
      <c r="HC385">
        <v>27.716259999999998</v>
      </c>
      <c r="HD385" s="1">
        <v>3.1796959999999999E-2</v>
      </c>
      <c r="HE385">
        <v>8.3851060000000004</v>
      </c>
      <c r="HF385">
        <v>0.64801549999999997</v>
      </c>
      <c r="HG385">
        <v>27.561900000000001</v>
      </c>
      <c r="HH385" s="1">
        <v>2.8696630000000001E-2</v>
      </c>
      <c r="HI385">
        <v>7.622916</v>
      </c>
      <c r="HJ385">
        <v>0.64028799999999997</v>
      </c>
      <c r="HK385">
        <v>27.22533</v>
      </c>
      <c r="HL385" s="1">
        <v>2.562263E-2</v>
      </c>
      <c r="HM385">
        <v>6.8687950000000004</v>
      </c>
      <c r="HN385">
        <v>0.63202320000000001</v>
      </c>
      <c r="HO385">
        <v>27.08221</v>
      </c>
      <c r="HP385">
        <v>2.307058E-2</v>
      </c>
      <c r="HQ385">
        <v>6.2437670000000001</v>
      </c>
      <c r="HR385">
        <v>0.62541939999999996</v>
      </c>
      <c r="HS385">
        <v>27.266660000000002</v>
      </c>
      <c r="HT385" s="1">
        <v>2.0891130000000001E-2</v>
      </c>
      <c r="HU385">
        <v>5.6976170000000002</v>
      </c>
      <c r="HV385">
        <v>0.62047759999999996</v>
      </c>
      <c r="HW385">
        <v>27.535789999999999</v>
      </c>
      <c r="HX385" s="1">
        <v>1.8928179999999999E-2</v>
      </c>
      <c r="HY385">
        <v>5.1906980000000003</v>
      </c>
      <c r="HZ385">
        <v>0.61594470000000001</v>
      </c>
      <c r="IA385">
        <v>27.53941</v>
      </c>
      <c r="IB385" s="1">
        <v>1.7146519999999998E-2</v>
      </c>
      <c r="IC385">
        <v>4.7256790000000004</v>
      </c>
      <c r="ID385">
        <v>0.61199029999999999</v>
      </c>
      <c r="IE385">
        <v>27.487729999999999</v>
      </c>
      <c r="IF385">
        <v>1.554911E-2</v>
      </c>
      <c r="IG385">
        <v>4.3046230000000003</v>
      </c>
      <c r="IH385">
        <v>0.6079078</v>
      </c>
      <c r="II385">
        <v>27.226209999999998</v>
      </c>
      <c r="IJ385" s="1">
        <v>1.409387E-2</v>
      </c>
      <c r="IK385">
        <v>3.920995</v>
      </c>
      <c r="IL385">
        <v>0.60429169999999999</v>
      </c>
      <c r="IM385">
        <v>26.79815</v>
      </c>
      <c r="IN385" s="1">
        <v>1.278984E-2</v>
      </c>
      <c r="IO385">
        <v>3.5735139999999999</v>
      </c>
      <c r="IP385">
        <v>0.60132030000000003</v>
      </c>
      <c r="IQ385">
        <v>26.55461</v>
      </c>
      <c r="IR385" s="1">
        <v>1.159899E-2</v>
      </c>
      <c r="IS385">
        <v>3.2517459999999998</v>
      </c>
      <c r="IT385">
        <v>0.59814619999999996</v>
      </c>
      <c r="IU385">
        <v>26.563569999999999</v>
      </c>
      <c r="IV385" s="1">
        <v>1.0507499999999999E-2</v>
      </c>
      <c r="IW385">
        <v>2.9570620000000001</v>
      </c>
      <c r="IX385">
        <v>0.59533820000000004</v>
      </c>
      <c r="IY385">
        <v>27.338539999999998</v>
      </c>
      <c r="IZ385" s="1">
        <v>9.5117380000000005E-3</v>
      </c>
      <c r="JA385">
        <v>2.6863860000000002</v>
      </c>
      <c r="JB385">
        <v>0.59260979999999996</v>
      </c>
      <c r="JC385">
        <v>28.21246</v>
      </c>
      <c r="JD385" s="1">
        <v>8.5917379999999998E-3</v>
      </c>
      <c r="JE385">
        <v>2.43485</v>
      </c>
      <c r="JF385">
        <v>0.59023420000000004</v>
      </c>
      <c r="JG385">
        <v>28.99099</v>
      </c>
      <c r="JH385" s="1">
        <v>7.7465559999999999E-3</v>
      </c>
      <c r="JI385">
        <v>2.2019410000000001</v>
      </c>
      <c r="JJ385">
        <v>0.58820859999999997</v>
      </c>
      <c r="JK385">
        <v>29.31842</v>
      </c>
      <c r="JL385" s="1">
        <v>6.9590750000000003E-3</v>
      </c>
      <c r="JM385">
        <v>1.983257</v>
      </c>
      <c r="JN385">
        <v>0.58638109999999999</v>
      </c>
      <c r="JO385">
        <v>29.309259999999998</v>
      </c>
      <c r="JP385" s="1">
        <v>6.2196730000000002E-3</v>
      </c>
      <c r="JQ385">
        <v>1.776708</v>
      </c>
      <c r="JR385">
        <v>0.58468410000000004</v>
      </c>
      <c r="JS385">
        <v>28.999870000000001</v>
      </c>
      <c r="JT385" s="1">
        <v>5.5204900000000003E-3</v>
      </c>
      <c r="JU385">
        <v>1.580633</v>
      </c>
      <c r="JV385">
        <v>0.58319209999999999</v>
      </c>
      <c r="JW385">
        <v>28.79879</v>
      </c>
      <c r="JX385" s="1">
        <v>4.8507810000000002E-3</v>
      </c>
      <c r="JY385">
        <v>1.3918520000000001</v>
      </c>
      <c r="JZ385">
        <v>0.58209999999999995</v>
      </c>
      <c r="KA385">
        <v>28.746220000000001</v>
      </c>
      <c r="KB385" s="1">
        <v>4.2041839999999997E-3</v>
      </c>
      <c r="KC385">
        <v>1.2084710000000001</v>
      </c>
      <c r="KD385">
        <v>0.58120210000000005</v>
      </c>
      <c r="KE385">
        <v>29.270710000000001</v>
      </c>
      <c r="KF385" s="1">
        <v>3.5787700000000002E-3</v>
      </c>
      <c r="KG385">
        <v>1.030446</v>
      </c>
      <c r="KH385">
        <v>0.58025910000000003</v>
      </c>
      <c r="KI385">
        <v>29.702649999999998</v>
      </c>
      <c r="KJ385" s="1">
        <v>2.9841360000000001E-3</v>
      </c>
      <c r="KK385">
        <v>0.86064209999999997</v>
      </c>
      <c r="KL385">
        <v>0.5793663</v>
      </c>
      <c r="KM385">
        <v>30.00198</v>
      </c>
      <c r="KN385" s="1">
        <v>2.4442119999999999E-3</v>
      </c>
      <c r="KO385">
        <v>0.70599330000000005</v>
      </c>
      <c r="KP385">
        <v>0.57841969999999998</v>
      </c>
      <c r="KQ385">
        <v>30.112880000000001</v>
      </c>
      <c r="KR385" s="1">
        <v>1.9817419999999999E-3</v>
      </c>
      <c r="KS385">
        <v>0.57307989999999998</v>
      </c>
      <c r="KT385">
        <v>0.57741500000000001</v>
      </c>
      <c r="KU385">
        <v>29.7758</v>
      </c>
      <c r="KV385" s="1">
        <v>1.609234E-3</v>
      </c>
      <c r="KW385">
        <v>0.46573700000000001</v>
      </c>
      <c r="KX385">
        <v>0.57637419999999995</v>
      </c>
      <c r="KY385">
        <v>29.25432</v>
      </c>
      <c r="KZ385" s="1">
        <v>1.3261690000000001E-3</v>
      </c>
      <c r="LA385">
        <v>0.38395049999999997</v>
      </c>
      <c r="LB385">
        <v>0.57534920000000001</v>
      </c>
      <c r="LC385">
        <v>28.8461</v>
      </c>
      <c r="LD385" s="1">
        <v>1.119348E-3</v>
      </c>
      <c r="LE385">
        <v>0.32410630000000001</v>
      </c>
      <c r="LF385">
        <v>0.57468900000000001</v>
      </c>
      <c r="LG385">
        <v>28.624300000000002</v>
      </c>
      <c r="LH385" s="1">
        <v>9.7123740000000004E-4</v>
      </c>
      <c r="LI385">
        <v>0.2810607</v>
      </c>
      <c r="LJ385">
        <v>0.57401389999999997</v>
      </c>
      <c r="LK385">
        <v>28.98781</v>
      </c>
      <c r="LL385" s="1">
        <v>8.6277019999999997E-4</v>
      </c>
      <c r="LM385">
        <v>0.24959729999999999</v>
      </c>
      <c r="LN385">
        <v>0.57356240000000003</v>
      </c>
      <c r="LO385">
        <v>29.40992</v>
      </c>
      <c r="LP385" s="1">
        <v>7.8056459999999996E-4</v>
      </c>
      <c r="LQ385">
        <v>0.2257294</v>
      </c>
      <c r="LR385">
        <v>0.57300600000000002</v>
      </c>
      <c r="LS385">
        <v>29.798860000000001</v>
      </c>
      <c r="LT385" s="1">
        <v>7.152215E-4</v>
      </c>
      <c r="LU385">
        <v>0.20681060000000001</v>
      </c>
      <c r="LV385">
        <v>0.57231339999999997</v>
      </c>
      <c r="LW385">
        <v>29.977830000000001</v>
      </c>
      <c r="LX385" s="1">
        <v>6.619439E-4</v>
      </c>
      <c r="LY385">
        <v>0.19144849999999999</v>
      </c>
      <c r="LZ385">
        <v>0.57150529999999999</v>
      </c>
      <c r="MA385">
        <v>29.832350000000002</v>
      </c>
      <c r="MB385" s="1">
        <v>6.167166E-4</v>
      </c>
      <c r="MC385">
        <v>0.17870259999999999</v>
      </c>
      <c r="MD385">
        <v>0.57066830000000002</v>
      </c>
      <c r="ME385">
        <v>29.36103</v>
      </c>
      <c r="MF385" s="1">
        <v>5.7763390000000001E-4</v>
      </c>
      <c r="MG385">
        <v>0.1680722</v>
      </c>
      <c r="MH385">
        <v>0.56971499999999997</v>
      </c>
      <c r="MI385">
        <v>28.992450000000002</v>
      </c>
      <c r="MJ385" s="1">
        <v>5.4467009999999995E-4</v>
      </c>
      <c r="MK385">
        <v>0.15914710000000001</v>
      </c>
      <c r="ML385">
        <v>0.56869159999999996</v>
      </c>
      <c r="MM385">
        <v>28.762329999999999</v>
      </c>
      <c r="MN385" s="1">
        <v>5.1680400000000005E-4</v>
      </c>
      <c r="MO385">
        <v>0.15163579999999999</v>
      </c>
      <c r="MP385">
        <v>0.56774670000000005</v>
      </c>
      <c r="MQ385">
        <v>29.19661</v>
      </c>
      <c r="MR385" s="1">
        <v>4.9293039999999996E-4</v>
      </c>
      <c r="MS385">
        <v>0.1452022</v>
      </c>
      <c r="MT385">
        <v>0.56683240000000001</v>
      </c>
      <c r="MU385">
        <v>29.407769999999999</v>
      </c>
      <c r="MV385" s="1">
        <v>4.7193019999999998E-4</v>
      </c>
      <c r="MW385">
        <v>0.13955580000000001</v>
      </c>
      <c r="MX385">
        <v>0.56589230000000001</v>
      </c>
      <c r="MY385">
        <v>29.317869999999999</v>
      </c>
      <c r="MZ385" s="1">
        <v>4.5302770000000002E-4</v>
      </c>
      <c r="NA385">
        <v>0.1344677</v>
      </c>
      <c r="NB385">
        <v>0.5651832</v>
      </c>
      <c r="NC385">
        <v>29.057089999999999</v>
      </c>
      <c r="ND385" s="1">
        <v>4.3554059999999998E-4</v>
      </c>
      <c r="NE385">
        <v>0.1297024</v>
      </c>
      <c r="NF385">
        <v>0.56452539999999996</v>
      </c>
      <c r="NG385">
        <v>28.657019999999999</v>
      </c>
      <c r="NH385" s="1">
        <v>4.1849690000000001E-4</v>
      </c>
      <c r="NI385">
        <v>0.12501789999999999</v>
      </c>
      <c r="NJ385">
        <v>0.56384020000000001</v>
      </c>
      <c r="NK385">
        <v>28.12416</v>
      </c>
      <c r="NL385" s="1">
        <v>4.0168849999999999E-4</v>
      </c>
      <c r="NM385">
        <v>0.12037539999999999</v>
      </c>
      <c r="NN385">
        <v>0.56311029999999995</v>
      </c>
      <c r="NO385">
        <v>27.722760000000001</v>
      </c>
      <c r="NP385" s="1">
        <v>3.849732E-4</v>
      </c>
      <c r="NQ385">
        <v>0.1157284</v>
      </c>
      <c r="NR385">
        <v>0.56235440000000003</v>
      </c>
      <c r="NS385">
        <v>27.45316</v>
      </c>
      <c r="NT385" s="1">
        <v>3.684289E-4</v>
      </c>
      <c r="NU385">
        <v>0.11109239999999999</v>
      </c>
      <c r="NV385">
        <v>0.56157570000000001</v>
      </c>
      <c r="NW385">
        <v>27.969819999999999</v>
      </c>
      <c r="NX385" s="1">
        <v>3.5212209999999999E-4</v>
      </c>
      <c r="NY385">
        <v>0.10649409999999999</v>
      </c>
      <c r="NZ385">
        <v>0.56078859999999997</v>
      </c>
      <c r="OA385">
        <v>28.686399999999999</v>
      </c>
      <c r="OB385" s="1">
        <v>3.3620429999999999E-4</v>
      </c>
      <c r="OC385">
        <v>0.1019782</v>
      </c>
      <c r="OD385">
        <v>0.55997859999999999</v>
      </c>
      <c r="OE385">
        <v>29.187390000000001</v>
      </c>
      <c r="OF385" s="1">
        <v>3.2080299999999998E-4</v>
      </c>
      <c r="OG385">
        <v>9.7596520000000006E-2</v>
      </c>
      <c r="OH385">
        <v>0.55918599999999996</v>
      </c>
      <c r="OI385">
        <v>29.566780000000001</v>
      </c>
      <c r="OJ385" s="1">
        <v>3.0593580000000002E-4</v>
      </c>
      <c r="OK385">
        <v>9.3336719999999998E-2</v>
      </c>
    </row>
    <row r="386" spans="1:401" x14ac:dyDescent="0.35">
      <c r="A386">
        <v>395</v>
      </c>
      <c r="B386" t="s">
        <v>4</v>
      </c>
      <c r="C386" t="s">
        <v>364</v>
      </c>
      <c r="D386" t="s">
        <v>393</v>
      </c>
      <c r="E386">
        <v>840.10799999999995</v>
      </c>
      <c r="F386">
        <v>1.0605279999999999</v>
      </c>
      <c r="G386">
        <v>25.29289</v>
      </c>
      <c r="H386">
        <v>0</v>
      </c>
      <c r="I386">
        <v>0</v>
      </c>
      <c r="J386">
        <v>1.0572839999999999</v>
      </c>
      <c r="K386">
        <v>25.251750000000001</v>
      </c>
      <c r="L386">
        <v>0</v>
      </c>
      <c r="M386">
        <v>0</v>
      </c>
      <c r="N386">
        <v>1.053733</v>
      </c>
      <c r="O386">
        <v>25.252890000000001</v>
      </c>
      <c r="P386">
        <v>0</v>
      </c>
      <c r="Q386">
        <v>0</v>
      </c>
      <c r="R386">
        <v>1.0499069999999999</v>
      </c>
      <c r="S386">
        <v>25.124030000000001</v>
      </c>
      <c r="T386">
        <v>0</v>
      </c>
      <c r="U386">
        <v>0</v>
      </c>
      <c r="V386">
        <v>1.0452220000000001</v>
      </c>
      <c r="W386">
        <v>24.831320000000002</v>
      </c>
      <c r="X386">
        <v>0</v>
      </c>
      <c r="Y386">
        <v>0</v>
      </c>
      <c r="Z386">
        <v>1.0407120000000001</v>
      </c>
      <c r="AA386">
        <v>24.649180000000001</v>
      </c>
      <c r="AB386">
        <v>0</v>
      </c>
      <c r="AC386">
        <v>0</v>
      </c>
      <c r="AD386">
        <v>1.0358430000000001</v>
      </c>
      <c r="AE386">
        <v>24.560089999999999</v>
      </c>
      <c r="AF386">
        <v>0</v>
      </c>
      <c r="AG386">
        <v>0</v>
      </c>
      <c r="AH386">
        <v>1.0309870000000001</v>
      </c>
      <c r="AI386">
        <v>24.884530000000002</v>
      </c>
      <c r="AJ386">
        <v>0</v>
      </c>
      <c r="AK386">
        <v>0</v>
      </c>
      <c r="AL386">
        <v>1.02606</v>
      </c>
      <c r="AM386">
        <v>25.25245</v>
      </c>
      <c r="AN386">
        <v>0</v>
      </c>
      <c r="AO386">
        <v>0</v>
      </c>
      <c r="AP386">
        <v>1.021269</v>
      </c>
      <c r="AQ386">
        <v>25.578679999999999</v>
      </c>
      <c r="AR386">
        <v>0</v>
      </c>
      <c r="AS386">
        <v>0</v>
      </c>
      <c r="AT386">
        <v>1.0165649999999999</v>
      </c>
      <c r="AU386">
        <v>25.816299999999998</v>
      </c>
      <c r="AV386">
        <v>0</v>
      </c>
      <c r="AW386">
        <v>0</v>
      </c>
      <c r="AX386">
        <v>1.012113</v>
      </c>
      <c r="AY386">
        <v>25.764800000000001</v>
      </c>
      <c r="AZ386">
        <v>0</v>
      </c>
      <c r="BA386">
        <v>0</v>
      </c>
      <c r="BB386">
        <v>1.008046</v>
      </c>
      <c r="BC386">
        <v>25.718610000000002</v>
      </c>
      <c r="BD386">
        <v>0</v>
      </c>
      <c r="BE386">
        <v>0</v>
      </c>
      <c r="BF386">
        <v>1.0043679999999999</v>
      </c>
      <c r="BG386">
        <v>25.75554</v>
      </c>
      <c r="BH386">
        <v>0</v>
      </c>
      <c r="BI386">
        <v>0</v>
      </c>
      <c r="BJ386">
        <v>1.000793</v>
      </c>
      <c r="BK386">
        <v>25.902000000000001</v>
      </c>
      <c r="BL386">
        <v>0</v>
      </c>
      <c r="BM386">
        <v>0</v>
      </c>
      <c r="BN386">
        <v>0.99769419999999998</v>
      </c>
      <c r="BO386">
        <v>26.480309999999999</v>
      </c>
      <c r="BP386">
        <v>0</v>
      </c>
      <c r="BQ386">
        <v>0</v>
      </c>
      <c r="BR386">
        <v>0.99490029999999996</v>
      </c>
      <c r="BS386">
        <v>26.86176</v>
      </c>
      <c r="BT386">
        <v>0</v>
      </c>
      <c r="BU386">
        <v>0</v>
      </c>
      <c r="BV386">
        <v>0.99187309999999995</v>
      </c>
      <c r="BW386">
        <v>27.166060000000002</v>
      </c>
      <c r="BX386">
        <v>0</v>
      </c>
      <c r="BY386">
        <v>0</v>
      </c>
      <c r="BZ386">
        <v>0.98882769999999998</v>
      </c>
      <c r="CA386">
        <v>27.30517</v>
      </c>
      <c r="CB386">
        <v>3.3590379999999998E-37</v>
      </c>
      <c r="CC386">
        <v>1.064355E-34</v>
      </c>
      <c r="CD386">
        <v>0.98574910000000004</v>
      </c>
      <c r="CE386">
        <v>27.208690000000001</v>
      </c>
      <c r="CF386">
        <v>7.6144310000000002E-27</v>
      </c>
      <c r="CG386">
        <v>1.520971E-24</v>
      </c>
      <c r="CH386">
        <v>0.98274439999999996</v>
      </c>
      <c r="CI386">
        <v>26.936039999999998</v>
      </c>
      <c r="CJ386" s="1">
        <v>3.657025E-21</v>
      </c>
      <c r="CK386" s="1">
        <v>7.7279040000000003E-19</v>
      </c>
      <c r="CL386">
        <v>0.97978189999999998</v>
      </c>
      <c r="CM386">
        <v>26.822610000000001</v>
      </c>
      <c r="CN386" s="1">
        <v>6.5100410000000002E-15</v>
      </c>
      <c r="CO386" s="1">
        <v>1.401853E-12</v>
      </c>
      <c r="CP386">
        <v>0.97688410000000003</v>
      </c>
      <c r="CQ386">
        <v>26.90401</v>
      </c>
      <c r="CR386" s="1">
        <v>3.9260010000000001E-11</v>
      </c>
      <c r="CS386" s="1">
        <v>9.0853240000000007E-9</v>
      </c>
      <c r="CT386">
        <v>0.97396190000000005</v>
      </c>
      <c r="CU386">
        <v>27.285319999999999</v>
      </c>
      <c r="CV386" s="1">
        <v>2.924405E-8</v>
      </c>
      <c r="CW386" s="1">
        <v>7.1245439999999997E-6</v>
      </c>
      <c r="CX386">
        <v>0.9711031</v>
      </c>
      <c r="CY386">
        <v>27.172170000000001</v>
      </c>
      <c r="CZ386" s="1">
        <v>5.6367980000000003E-6</v>
      </c>
      <c r="DA386" s="1">
        <v>1.430497E-3</v>
      </c>
      <c r="DB386">
        <v>0.96817419999999998</v>
      </c>
      <c r="DC386">
        <v>27.337140000000002</v>
      </c>
      <c r="DD386" s="1">
        <v>3.870538E-4</v>
      </c>
      <c r="DE386" s="1">
        <v>0.1019641</v>
      </c>
      <c r="DF386">
        <v>0.96524279999999996</v>
      </c>
      <c r="DG386">
        <v>27.436630000000001</v>
      </c>
      <c r="DH386" s="1">
        <v>1.1561750000000001E-2</v>
      </c>
      <c r="DI386" s="1">
        <v>3.147996</v>
      </c>
      <c r="DJ386">
        <v>0.9624123</v>
      </c>
      <c r="DK386">
        <v>27.288160000000001</v>
      </c>
      <c r="DL386" s="1">
        <v>0.1715459</v>
      </c>
      <c r="DM386" s="1">
        <v>48.140239999999999</v>
      </c>
      <c r="DN386">
        <v>0.95949010000000001</v>
      </c>
      <c r="DO386">
        <v>27.02702</v>
      </c>
      <c r="DP386" s="1">
        <v>1.3967480000000001</v>
      </c>
      <c r="DQ386" s="1">
        <v>402.67939999999999</v>
      </c>
      <c r="DR386">
        <v>0.95642669999999996</v>
      </c>
      <c r="DS386">
        <v>26.879809999999999</v>
      </c>
      <c r="DT386" s="1">
        <v>6.7417639999999999</v>
      </c>
      <c r="DU386">
        <v>1993.896</v>
      </c>
      <c r="DV386">
        <v>0.95312490000000005</v>
      </c>
      <c r="DW386">
        <v>26.92079</v>
      </c>
      <c r="DX386" s="1">
        <v>20.639119999999998</v>
      </c>
      <c r="DY386">
        <v>6252.2179999999998</v>
      </c>
      <c r="DZ386">
        <v>0.9495671</v>
      </c>
      <c r="EA386">
        <v>27.48779</v>
      </c>
      <c r="EB386" s="1">
        <v>42.36148</v>
      </c>
      <c r="EC386">
        <v>13123.15</v>
      </c>
      <c r="ED386">
        <v>0.94567330000000005</v>
      </c>
      <c r="EE386">
        <v>28.043199999999999</v>
      </c>
      <c r="EF386">
        <v>61.212829999999997</v>
      </c>
      <c r="EG386">
        <v>19362.189999999999</v>
      </c>
      <c r="EH386">
        <v>0.94156930000000005</v>
      </c>
      <c r="EI386">
        <v>28.568490000000001</v>
      </c>
      <c r="EJ386">
        <v>64.860889999999998</v>
      </c>
      <c r="EK386">
        <v>20927.830000000002</v>
      </c>
      <c r="EL386">
        <v>0.93690110000000004</v>
      </c>
      <c r="EM386">
        <v>28.95842</v>
      </c>
      <c r="EN386">
        <v>52.165019999999998</v>
      </c>
      <c r="EO386">
        <v>17154.099999999999</v>
      </c>
      <c r="EP386">
        <v>0.93165980000000004</v>
      </c>
      <c r="EQ386">
        <v>28.893149999999999</v>
      </c>
      <c r="ER386">
        <v>32.98471</v>
      </c>
      <c r="ES386">
        <v>11047.02</v>
      </c>
      <c r="ET386">
        <v>0.92599149999999997</v>
      </c>
      <c r="EU386">
        <v>28.561250000000001</v>
      </c>
      <c r="EV386">
        <v>16.926469999999998</v>
      </c>
      <c r="EW386">
        <v>5767.72</v>
      </c>
      <c r="EX386">
        <v>0.9205643</v>
      </c>
      <c r="EY386">
        <v>28.335660000000001</v>
      </c>
      <c r="EZ386">
        <v>7.226254</v>
      </c>
      <c r="FA386">
        <v>2501.5859999999998</v>
      </c>
      <c r="FB386">
        <v>0.91470209999999996</v>
      </c>
      <c r="FC386">
        <v>28.146640000000001</v>
      </c>
      <c r="FD386">
        <v>2.6440920000000001</v>
      </c>
      <c r="FE386">
        <v>928.54409999999996</v>
      </c>
      <c r="FF386">
        <v>0.90871069999999998</v>
      </c>
      <c r="FG386">
        <v>28.238160000000001</v>
      </c>
      <c r="FH386">
        <v>0.86763389999999996</v>
      </c>
      <c r="FI386">
        <v>308.01949999999999</v>
      </c>
      <c r="FJ386">
        <v>0.90256860000000005</v>
      </c>
      <c r="FK386">
        <v>28.189150000000001</v>
      </c>
      <c r="FL386">
        <v>0.28408149999999999</v>
      </c>
      <c r="FM386">
        <v>100.77419999999999</v>
      </c>
      <c r="FN386">
        <v>0.89673979999999998</v>
      </c>
      <c r="FO386">
        <v>27.849409999999999</v>
      </c>
      <c r="FP386">
        <v>0.1172164</v>
      </c>
      <c r="FQ386">
        <v>40.659790000000001</v>
      </c>
      <c r="FR386">
        <v>0.89023439999999998</v>
      </c>
      <c r="FS386">
        <v>27.508870000000002</v>
      </c>
      <c r="FT386">
        <v>7.4421840000000003E-2</v>
      </c>
      <c r="FU386">
        <v>25.108149999999998</v>
      </c>
      <c r="FV386">
        <v>0.88335529999999995</v>
      </c>
      <c r="FW386">
        <v>27.01</v>
      </c>
      <c r="FX386">
        <v>6.3576679999999997E-2</v>
      </c>
      <c r="FY386">
        <v>21.2408</v>
      </c>
      <c r="FZ386">
        <v>0.87587280000000001</v>
      </c>
      <c r="GA386">
        <v>26.61063</v>
      </c>
      <c r="GB386">
        <v>5.933915E-2</v>
      </c>
      <c r="GC386">
        <v>19.859559999999998</v>
      </c>
      <c r="GD386">
        <v>0.8679751</v>
      </c>
      <c r="GE386">
        <v>26.346160000000001</v>
      </c>
      <c r="GF386">
        <v>5.5804149999999997E-2</v>
      </c>
      <c r="GG386">
        <v>18.789680000000001</v>
      </c>
      <c r="GH386">
        <v>0.85940899999999998</v>
      </c>
      <c r="GI386">
        <v>26.153839999999999</v>
      </c>
      <c r="GJ386">
        <v>5.1781679999999997E-2</v>
      </c>
      <c r="GK386">
        <v>17.557780000000001</v>
      </c>
      <c r="GL386">
        <v>0.85113479999999997</v>
      </c>
      <c r="GM386">
        <v>26.399349999999998</v>
      </c>
      <c r="GN386">
        <v>4.7566839999999999E-2</v>
      </c>
      <c r="GO386">
        <v>16.23518</v>
      </c>
      <c r="GP386">
        <v>0.84298169999999994</v>
      </c>
      <c r="GQ386">
        <v>26.72186</v>
      </c>
      <c r="GR386">
        <v>4.3289370000000001E-2</v>
      </c>
      <c r="GS386">
        <v>14.86979</v>
      </c>
      <c r="GT386">
        <v>0.83554379999999995</v>
      </c>
      <c r="GU386">
        <v>27.141120000000001</v>
      </c>
      <c r="GV386" s="1">
        <v>3.9253700000000002E-2</v>
      </c>
      <c r="GW386">
        <v>13.55097</v>
      </c>
      <c r="GX386">
        <v>0.82802180000000003</v>
      </c>
      <c r="GY386">
        <v>27.553090000000001</v>
      </c>
      <c r="GZ386" s="1">
        <v>3.555382E-2</v>
      </c>
      <c r="HA386">
        <v>12.34205</v>
      </c>
      <c r="HB386">
        <v>0.82051510000000005</v>
      </c>
      <c r="HC386">
        <v>27.714970000000001</v>
      </c>
      <c r="HD386" s="1">
        <v>3.2057040000000002E-2</v>
      </c>
      <c r="HE386">
        <v>11.19439</v>
      </c>
      <c r="HF386">
        <v>0.81349490000000002</v>
      </c>
      <c r="HG386">
        <v>27.542629999999999</v>
      </c>
      <c r="HH386" s="1">
        <v>2.893217E-2</v>
      </c>
      <c r="HI386">
        <v>10.157209999999999</v>
      </c>
      <c r="HJ386">
        <v>0.80577500000000002</v>
      </c>
      <c r="HK386">
        <v>27.246020000000001</v>
      </c>
      <c r="HL386" s="1">
        <v>2.585987E-2</v>
      </c>
      <c r="HM386">
        <v>9.1470389999999995</v>
      </c>
      <c r="HN386">
        <v>0.79733730000000003</v>
      </c>
      <c r="HO386">
        <v>27.07236</v>
      </c>
      <c r="HP386" s="1">
        <v>2.3256229999999999E-2</v>
      </c>
      <c r="HQ386">
        <v>8.279655</v>
      </c>
      <c r="HR386">
        <v>0.79106889999999996</v>
      </c>
      <c r="HS386">
        <v>27.27291</v>
      </c>
      <c r="HT386" s="1">
        <v>2.106102E-2</v>
      </c>
      <c r="HU386">
        <v>7.5365510000000002</v>
      </c>
      <c r="HV386">
        <v>0.78687580000000001</v>
      </c>
      <c r="HW386">
        <v>27.568899999999999</v>
      </c>
      <c r="HX386" s="1">
        <v>1.9086470000000001E-2</v>
      </c>
      <c r="HY386">
        <v>6.8498539999999997</v>
      </c>
      <c r="HZ386">
        <v>0.78313440000000001</v>
      </c>
      <c r="IA386">
        <v>27.588850000000001</v>
      </c>
      <c r="IB386" s="1">
        <v>1.7289809999999999E-2</v>
      </c>
      <c r="IC386">
        <v>6.2197300000000002</v>
      </c>
      <c r="ID386">
        <v>0.78005959999999996</v>
      </c>
      <c r="IE386">
        <v>27.536349999999999</v>
      </c>
      <c r="IF386" s="1">
        <v>1.5680159999999999E-2</v>
      </c>
      <c r="IG386">
        <v>5.6513799999999996</v>
      </c>
      <c r="IH386">
        <v>0.77676639999999997</v>
      </c>
      <c r="II386">
        <v>27.260580000000001</v>
      </c>
      <c r="IJ386">
        <v>1.4212249999999999E-2</v>
      </c>
      <c r="IK386">
        <v>5.1343649999999998</v>
      </c>
      <c r="IL386">
        <v>0.77404090000000003</v>
      </c>
      <c r="IM386">
        <v>26.80932</v>
      </c>
      <c r="IN386" s="1">
        <v>1.289801E-2</v>
      </c>
      <c r="IO386">
        <v>4.6684000000000001</v>
      </c>
      <c r="IP386">
        <v>0.77222710000000006</v>
      </c>
      <c r="IQ386">
        <v>26.548749999999998</v>
      </c>
      <c r="IR386" s="1">
        <v>1.169924E-2</v>
      </c>
      <c r="IS386">
        <v>4.2382379999999999</v>
      </c>
      <c r="IT386">
        <v>0.77001719999999996</v>
      </c>
      <c r="IU386">
        <v>26.55885</v>
      </c>
      <c r="IV386" s="1">
        <v>1.0598730000000001E-2</v>
      </c>
      <c r="IW386">
        <v>3.8452320000000002</v>
      </c>
      <c r="IX386">
        <v>0.76816700000000004</v>
      </c>
      <c r="IY386">
        <v>27.338609999999999</v>
      </c>
      <c r="IZ386" s="1">
        <v>9.5962849999999995E-3</v>
      </c>
      <c r="JA386">
        <v>3.4861840000000002</v>
      </c>
      <c r="JB386">
        <v>0.76634000000000002</v>
      </c>
      <c r="JC386">
        <v>28.226489999999998</v>
      </c>
      <c r="JD386" s="1">
        <v>8.6701569999999995E-3</v>
      </c>
      <c r="JE386">
        <v>3.1539489999999999</v>
      </c>
      <c r="JF386">
        <v>0.76491209999999998</v>
      </c>
      <c r="JG386">
        <v>29.005459999999999</v>
      </c>
      <c r="JH386" s="1">
        <v>7.8194360000000008E-3</v>
      </c>
      <c r="JI386">
        <v>2.8471220000000002</v>
      </c>
      <c r="JJ386">
        <v>0.76382360000000005</v>
      </c>
      <c r="JK386">
        <v>29.33464</v>
      </c>
      <c r="JL386" s="1">
        <v>7.0277339999999999E-3</v>
      </c>
      <c r="JM386">
        <v>2.5608119999999999</v>
      </c>
      <c r="JN386">
        <v>0.76282839999999996</v>
      </c>
      <c r="JO386">
        <v>29.320080000000001</v>
      </c>
      <c r="JP386" s="1">
        <v>6.2845059999999996E-3</v>
      </c>
      <c r="JQ386">
        <v>2.2915809999999999</v>
      </c>
      <c r="JR386">
        <v>0.76192579999999999</v>
      </c>
      <c r="JS386">
        <v>28.99924</v>
      </c>
      <c r="JT386" s="1">
        <v>5.5823879999999998E-3</v>
      </c>
      <c r="JU386">
        <v>2.037347</v>
      </c>
      <c r="JV386">
        <v>0.76118090000000005</v>
      </c>
      <c r="JW386">
        <v>28.787240000000001</v>
      </c>
      <c r="JX386" s="1">
        <v>4.9105399999999997E-3</v>
      </c>
      <c r="JY386">
        <v>1.7937689999999999</v>
      </c>
      <c r="JZ386">
        <v>0.7608142</v>
      </c>
      <c r="KA386">
        <v>28.739629999999998</v>
      </c>
      <c r="KB386" s="1">
        <v>4.2623139999999997E-3</v>
      </c>
      <c r="KC386">
        <v>1.5584</v>
      </c>
      <c r="KD386">
        <v>0.76063919999999996</v>
      </c>
      <c r="KE386">
        <v>29.2728</v>
      </c>
      <c r="KF386" s="1">
        <v>3.63503E-3</v>
      </c>
      <c r="KG386">
        <v>1.3303469999999999</v>
      </c>
      <c r="KH386">
        <v>0.76034740000000001</v>
      </c>
      <c r="KI386">
        <v>29.734490000000001</v>
      </c>
      <c r="KJ386" s="1">
        <v>3.0369379999999999E-3</v>
      </c>
      <c r="KK386">
        <v>1.112679</v>
      </c>
      <c r="KL386">
        <v>0.76009090000000001</v>
      </c>
      <c r="KM386">
        <v>30.048459999999999</v>
      </c>
      <c r="KN386" s="1">
        <v>2.4911759999999999E-3</v>
      </c>
      <c r="KO386">
        <v>0.91350790000000004</v>
      </c>
      <c r="KP386">
        <v>0.7596562</v>
      </c>
      <c r="KQ386">
        <v>30.166930000000001</v>
      </c>
      <c r="KR386" s="1">
        <v>2.021017E-3</v>
      </c>
      <c r="KS386">
        <v>0.74137260000000005</v>
      </c>
      <c r="KT386">
        <v>0.75910390000000005</v>
      </c>
      <c r="KU386">
        <v>29.824169999999999</v>
      </c>
      <c r="KV386" s="1">
        <v>1.640107E-3</v>
      </c>
      <c r="KW386">
        <v>0.60141299999999998</v>
      </c>
      <c r="KX386">
        <v>0.75842529999999997</v>
      </c>
      <c r="KY386">
        <v>29.283429999999999</v>
      </c>
      <c r="KZ386" s="1">
        <v>1.349212E-3</v>
      </c>
      <c r="LA386">
        <v>0.4941449</v>
      </c>
      <c r="LB386">
        <v>0.75774410000000003</v>
      </c>
      <c r="LC386">
        <v>28.862169999999999</v>
      </c>
      <c r="LD386" s="1">
        <v>1.1360109999999999E-3</v>
      </c>
      <c r="LE386">
        <v>0.4153328</v>
      </c>
      <c r="LF386">
        <v>0.75751420000000003</v>
      </c>
      <c r="LG386">
        <v>28.643619999999999</v>
      </c>
      <c r="LH386" s="1">
        <v>9.8324029999999991E-4</v>
      </c>
      <c r="LI386">
        <v>0.35859560000000001</v>
      </c>
      <c r="LJ386">
        <v>0.75724199999999997</v>
      </c>
      <c r="LK386">
        <v>29.007739999999998</v>
      </c>
      <c r="LL386" s="1">
        <v>8.7164410000000001E-4</v>
      </c>
      <c r="LM386">
        <v>0.3172546</v>
      </c>
      <c r="LN386">
        <v>0.75731959999999998</v>
      </c>
      <c r="LO386">
        <v>29.446760000000001</v>
      </c>
      <c r="LP386" s="1">
        <v>7.8746320000000003E-4</v>
      </c>
      <c r="LQ386">
        <v>0.28604469999999999</v>
      </c>
      <c r="LR386">
        <v>0.75725629999999999</v>
      </c>
      <c r="LS386">
        <v>29.840869999999999</v>
      </c>
      <c r="LT386" s="1">
        <v>7.2074349999999999E-4</v>
      </c>
      <c r="LU386">
        <v>0.2614398</v>
      </c>
      <c r="LV386">
        <v>0.75700310000000004</v>
      </c>
      <c r="LW386">
        <v>30.023060000000001</v>
      </c>
      <c r="LX386" s="1">
        <v>6.6648279999999998E-4</v>
      </c>
      <c r="LY386">
        <v>0.24155560000000001</v>
      </c>
      <c r="LZ386">
        <v>0.75660749999999999</v>
      </c>
      <c r="MA386">
        <v>29.86917</v>
      </c>
      <c r="MB386" s="1">
        <v>6.2048959999999999E-4</v>
      </c>
      <c r="MC386">
        <v>0.22507440000000001</v>
      </c>
      <c r="MD386">
        <v>0.75614110000000001</v>
      </c>
      <c r="ME386">
        <v>29.380590000000002</v>
      </c>
      <c r="MF386" s="1">
        <v>5.8077680000000003E-4</v>
      </c>
      <c r="MG386">
        <v>0.2113352</v>
      </c>
      <c r="MH386">
        <v>0.75555039999999996</v>
      </c>
      <c r="MI386">
        <v>28.996949999999998</v>
      </c>
      <c r="MJ386" s="1">
        <v>5.4729539999999997E-4</v>
      </c>
      <c r="MK386">
        <v>0.19979859999999999</v>
      </c>
      <c r="ML386">
        <v>0.75486330000000001</v>
      </c>
      <c r="MM386">
        <v>28.768519999999999</v>
      </c>
      <c r="MN386" s="1">
        <v>5.1902610000000005E-4</v>
      </c>
      <c r="MO386">
        <v>0.19008890000000001</v>
      </c>
      <c r="MP386">
        <v>0.75431599999999999</v>
      </c>
      <c r="MQ386">
        <v>29.207419999999999</v>
      </c>
      <c r="MR386" s="1">
        <v>4.9484189999999997E-4</v>
      </c>
      <c r="MS386">
        <v>0.18177840000000001</v>
      </c>
      <c r="MT386">
        <v>0.75379309999999999</v>
      </c>
      <c r="MU386">
        <v>29.428370000000001</v>
      </c>
      <c r="MV386" s="1">
        <v>4.7362069999999998E-4</v>
      </c>
      <c r="MW386">
        <v>0.17450280000000001</v>
      </c>
      <c r="MX386">
        <v>0.75326170000000003</v>
      </c>
      <c r="MY386">
        <v>29.344629999999999</v>
      </c>
      <c r="MZ386" s="1">
        <v>4.5456400000000002E-4</v>
      </c>
      <c r="NA386">
        <v>0.16796320000000001</v>
      </c>
      <c r="NB386">
        <v>0.75306709999999999</v>
      </c>
      <c r="NC386">
        <v>29.103570000000001</v>
      </c>
      <c r="ND386" s="1">
        <v>4.3701390000000002E-4</v>
      </c>
      <c r="NE386">
        <v>0.16186790000000001</v>
      </c>
      <c r="NF386">
        <v>0.75298480000000001</v>
      </c>
      <c r="NG386">
        <v>28.715119999999999</v>
      </c>
      <c r="NH386" s="1">
        <v>4.1994409999999998E-4</v>
      </c>
      <c r="NI386">
        <v>0.1559026</v>
      </c>
      <c r="NJ386">
        <v>0.75282970000000005</v>
      </c>
      <c r="NK386">
        <v>28.168089999999999</v>
      </c>
      <c r="NL386" s="1">
        <v>4.031266E-4</v>
      </c>
      <c r="NM386">
        <v>0.15000640000000001</v>
      </c>
      <c r="NN386">
        <v>0.75259469999999995</v>
      </c>
      <c r="NO386">
        <v>27.749369999999999</v>
      </c>
      <c r="NP386" s="1">
        <v>3.8641659999999998E-4</v>
      </c>
      <c r="NQ386">
        <v>0.14412739999999999</v>
      </c>
      <c r="NR386">
        <v>0.7523666</v>
      </c>
      <c r="NS386">
        <v>27.477440000000001</v>
      </c>
      <c r="NT386" s="1">
        <v>3.698552E-4</v>
      </c>
      <c r="NU386">
        <v>0.13825899999999999</v>
      </c>
      <c r="NV386">
        <v>0.75206260000000003</v>
      </c>
      <c r="NW386">
        <v>27.989930000000001</v>
      </c>
      <c r="NX386" s="1">
        <v>3.5353080000000001E-4</v>
      </c>
      <c r="NY386">
        <v>0.13245129999999999</v>
      </c>
      <c r="NZ386">
        <v>0.75170570000000003</v>
      </c>
      <c r="OA386">
        <v>28.71049</v>
      </c>
      <c r="OB386" s="1">
        <v>3.3757200000000001E-4</v>
      </c>
      <c r="OC386">
        <v>0.12674849999999999</v>
      </c>
      <c r="OD386">
        <v>0.75133629999999996</v>
      </c>
      <c r="OE386">
        <v>29.208220000000001</v>
      </c>
      <c r="OF386" s="1">
        <v>3.2212970000000001E-4</v>
      </c>
      <c r="OG386">
        <v>0.1212148</v>
      </c>
      <c r="OH386">
        <v>0.750973</v>
      </c>
      <c r="OI386">
        <v>29.58548</v>
      </c>
      <c r="OJ386" s="1">
        <v>3.072177E-4</v>
      </c>
      <c r="OK386">
        <v>0.11584510000000001</v>
      </c>
    </row>
    <row r="387" spans="1:401" x14ac:dyDescent="0.35">
      <c r="A387">
        <v>396</v>
      </c>
      <c r="B387" t="s">
        <v>4</v>
      </c>
      <c r="C387" t="s">
        <v>364</v>
      </c>
      <c r="D387" t="s">
        <v>394</v>
      </c>
      <c r="E387">
        <v>585.54520000000002</v>
      </c>
      <c r="F387">
        <v>0.7410622</v>
      </c>
      <c r="G387">
        <v>25.31972</v>
      </c>
      <c r="H387">
        <v>0</v>
      </c>
      <c r="I387">
        <v>0</v>
      </c>
      <c r="J387">
        <v>0.73899510000000002</v>
      </c>
      <c r="K387">
        <v>25.28443</v>
      </c>
      <c r="L387">
        <v>0</v>
      </c>
      <c r="M387">
        <v>0</v>
      </c>
      <c r="N387">
        <v>0.73671120000000001</v>
      </c>
      <c r="O387">
        <v>25.28481</v>
      </c>
      <c r="P387">
        <v>0</v>
      </c>
      <c r="Q387">
        <v>0</v>
      </c>
      <c r="R387">
        <v>0.73423329999999998</v>
      </c>
      <c r="S387">
        <v>25.146529999999998</v>
      </c>
      <c r="T387">
        <v>0</v>
      </c>
      <c r="U387">
        <v>0</v>
      </c>
      <c r="V387">
        <v>0.73118530000000004</v>
      </c>
      <c r="W387">
        <v>24.84516</v>
      </c>
      <c r="X387">
        <v>0</v>
      </c>
      <c r="Y387">
        <v>0</v>
      </c>
      <c r="Z387">
        <v>0.72823660000000001</v>
      </c>
      <c r="AA387">
        <v>24.657139999999998</v>
      </c>
      <c r="AB387">
        <v>0</v>
      </c>
      <c r="AC387">
        <v>0</v>
      </c>
      <c r="AD387">
        <v>0.72502299999999997</v>
      </c>
      <c r="AE387">
        <v>24.565010000000001</v>
      </c>
      <c r="AF387">
        <v>0</v>
      </c>
      <c r="AG387">
        <v>0</v>
      </c>
      <c r="AH387">
        <v>0.7218251</v>
      </c>
      <c r="AI387">
        <v>24.897390000000001</v>
      </c>
      <c r="AJ387">
        <v>0</v>
      </c>
      <c r="AK387">
        <v>0</v>
      </c>
      <c r="AL387">
        <v>0.71860369999999996</v>
      </c>
      <c r="AM387">
        <v>25.279019999999999</v>
      </c>
      <c r="AN387">
        <v>0</v>
      </c>
      <c r="AO387">
        <v>0</v>
      </c>
      <c r="AP387">
        <v>0.71543849999999998</v>
      </c>
      <c r="AQ387">
        <v>25.608219999999999</v>
      </c>
      <c r="AR387">
        <v>0</v>
      </c>
      <c r="AS387">
        <v>0</v>
      </c>
      <c r="AT387">
        <v>0.71234010000000003</v>
      </c>
      <c r="AU387">
        <v>25.846150000000002</v>
      </c>
      <c r="AV387">
        <v>0</v>
      </c>
      <c r="AW387">
        <v>0</v>
      </c>
      <c r="AX387">
        <v>0.7094473</v>
      </c>
      <c r="AY387">
        <v>25.7837</v>
      </c>
      <c r="AZ387">
        <v>0</v>
      </c>
      <c r="BA387">
        <v>0</v>
      </c>
      <c r="BB387">
        <v>0.70678350000000001</v>
      </c>
      <c r="BC387">
        <v>25.720980000000001</v>
      </c>
      <c r="BD387">
        <v>0</v>
      </c>
      <c r="BE387">
        <v>0</v>
      </c>
      <c r="BF387">
        <v>0.70437280000000002</v>
      </c>
      <c r="BG387">
        <v>25.753319999999999</v>
      </c>
      <c r="BH387">
        <v>0</v>
      </c>
      <c r="BI387">
        <v>0</v>
      </c>
      <c r="BJ387">
        <v>0.70204949999999999</v>
      </c>
      <c r="BK387">
        <v>25.903400000000001</v>
      </c>
      <c r="BL387">
        <v>0</v>
      </c>
      <c r="BM387">
        <v>0</v>
      </c>
      <c r="BN387">
        <v>0.70003939999999998</v>
      </c>
      <c r="BO387">
        <v>26.493749999999999</v>
      </c>
      <c r="BP387">
        <v>0</v>
      </c>
      <c r="BQ387">
        <v>0</v>
      </c>
      <c r="BR387">
        <v>0.69821390000000005</v>
      </c>
      <c r="BS387">
        <v>26.892779999999998</v>
      </c>
      <c r="BT387">
        <v>0</v>
      </c>
      <c r="BU387">
        <v>0</v>
      </c>
      <c r="BV387">
        <v>0.69620150000000003</v>
      </c>
      <c r="BW387">
        <v>27.198560000000001</v>
      </c>
      <c r="BX387">
        <v>0</v>
      </c>
      <c r="BY387">
        <v>0</v>
      </c>
      <c r="BZ387">
        <v>0.69394520000000004</v>
      </c>
      <c r="CA387">
        <v>27.33718</v>
      </c>
      <c r="CB387">
        <v>5.6023930000000005E-38</v>
      </c>
      <c r="CC387">
        <v>1.4625480000000001E-35</v>
      </c>
      <c r="CD387">
        <v>0.69190419999999997</v>
      </c>
      <c r="CE387">
        <v>27.227620000000002</v>
      </c>
      <c r="CF387">
        <v>2.4320590000000001E-27</v>
      </c>
      <c r="CG387">
        <v>4.7213810000000004E-25</v>
      </c>
      <c r="CH387">
        <v>0.68990229999999997</v>
      </c>
      <c r="CI387">
        <v>26.945409999999999</v>
      </c>
      <c r="CJ387" s="1">
        <v>4.9828719999999998E-22</v>
      </c>
      <c r="CK387" s="1">
        <v>1.3088940000000001E-19</v>
      </c>
      <c r="CL387">
        <v>0.68790530000000005</v>
      </c>
      <c r="CM387">
        <v>26.824839999999998</v>
      </c>
      <c r="CN387" s="1">
        <v>2.7258809999999999E-15</v>
      </c>
      <c r="CO387" s="1">
        <v>5.4923049999999996E-13</v>
      </c>
      <c r="CP387">
        <v>0.68595079999999997</v>
      </c>
      <c r="CQ387">
        <v>26.909739999999999</v>
      </c>
      <c r="CR387" s="1">
        <v>2.0171580000000001E-11</v>
      </c>
      <c r="CS387" s="1">
        <v>4.2396969999999996E-9</v>
      </c>
      <c r="CT387">
        <v>0.68402200000000002</v>
      </c>
      <c r="CU387">
        <v>27.300979999999999</v>
      </c>
      <c r="CV387" s="1">
        <v>1.6945669999999999E-8</v>
      </c>
      <c r="CW387" s="1">
        <v>3.6828000000000001E-6</v>
      </c>
      <c r="CX387">
        <v>0.68208139999999995</v>
      </c>
      <c r="CY387">
        <v>27.208459999999999</v>
      </c>
      <c r="CZ387" s="1">
        <v>3.5808859999999999E-6</v>
      </c>
      <c r="DA387" s="1">
        <v>7.9948460000000003E-4</v>
      </c>
      <c r="DB387">
        <v>0.68011469999999996</v>
      </c>
      <c r="DC387">
        <v>27.369230000000002</v>
      </c>
      <c r="DD387" s="1">
        <v>2.652706E-4</v>
      </c>
      <c r="DE387" s="1">
        <v>6.078368E-2</v>
      </c>
      <c r="DF387">
        <v>0.67813109999999999</v>
      </c>
      <c r="DG387">
        <v>27.473849999999999</v>
      </c>
      <c r="DH387" s="1">
        <v>8.4621720000000004E-3</v>
      </c>
      <c r="DI387" s="1">
        <v>1.9846889999999999</v>
      </c>
      <c r="DJ387">
        <v>0.67618849999999997</v>
      </c>
      <c r="DK387">
        <v>27.314209999999999</v>
      </c>
      <c r="DL387" s="1">
        <v>0.1331359</v>
      </c>
      <c r="DM387" s="1">
        <v>31.910920000000001</v>
      </c>
      <c r="DN387">
        <v>0.67417729999999998</v>
      </c>
      <c r="DO387">
        <v>27.046250000000001</v>
      </c>
      <c r="DP387" s="1">
        <v>1.14314</v>
      </c>
      <c r="DQ387" s="1">
        <v>279.38200000000001</v>
      </c>
      <c r="DR387">
        <v>0.6720467</v>
      </c>
      <c r="DS387">
        <v>26.89077</v>
      </c>
      <c r="DT387" s="1">
        <v>5.790985</v>
      </c>
      <c r="DU387" s="1">
        <v>1442.425</v>
      </c>
      <c r="DV387">
        <v>0.6697767</v>
      </c>
      <c r="DW387">
        <v>26.932510000000001</v>
      </c>
      <c r="DX387" s="1">
        <v>18.531040000000001</v>
      </c>
      <c r="DY387">
        <v>4700.6869999999999</v>
      </c>
      <c r="DZ387">
        <v>0.66729269999999996</v>
      </c>
      <c r="EA387">
        <v>27.505549999999999</v>
      </c>
      <c r="EB387" s="1">
        <v>39.618589999999998</v>
      </c>
      <c r="EC387">
        <v>10226.290000000001</v>
      </c>
      <c r="ED387">
        <v>0.66456749999999998</v>
      </c>
      <c r="EE387">
        <v>28.071529999999999</v>
      </c>
      <c r="EF387">
        <v>59.438090000000003</v>
      </c>
      <c r="EG387">
        <v>15597.55</v>
      </c>
      <c r="EH387">
        <v>0.66169739999999999</v>
      </c>
      <c r="EI387">
        <v>28.596620000000001</v>
      </c>
      <c r="EJ387">
        <v>65.223460000000003</v>
      </c>
      <c r="EK387">
        <v>17389.099999999999</v>
      </c>
      <c r="EL387">
        <v>0.65845039999999999</v>
      </c>
      <c r="EM387">
        <v>28.989840000000001</v>
      </c>
      <c r="EN387">
        <v>54.197090000000003</v>
      </c>
      <c r="EO387">
        <v>14684.59</v>
      </c>
      <c r="EP387">
        <v>0.65482430000000003</v>
      </c>
      <c r="EQ387">
        <v>28.917929999999998</v>
      </c>
      <c r="ER387">
        <v>35.310229999999997</v>
      </c>
      <c r="ES387">
        <v>9719.152</v>
      </c>
      <c r="ET387">
        <v>0.651003</v>
      </c>
      <c r="EU387">
        <v>28.57657</v>
      </c>
      <c r="EV387">
        <v>18.62951</v>
      </c>
      <c r="EW387">
        <v>5206.7719999999999</v>
      </c>
      <c r="EX387">
        <v>0.64735359999999997</v>
      </c>
      <c r="EY387">
        <v>28.348880000000001</v>
      </c>
      <c r="EZ387">
        <v>8.1593389999999992</v>
      </c>
      <c r="FA387">
        <v>2313.5509999999999</v>
      </c>
      <c r="FB387">
        <v>0.64342109999999997</v>
      </c>
      <c r="FC387">
        <v>28.167850000000001</v>
      </c>
      <c r="FD387">
        <v>3.0531109999999999</v>
      </c>
      <c r="FE387">
        <v>877.53560000000004</v>
      </c>
      <c r="FF387">
        <v>0.63941990000000004</v>
      </c>
      <c r="FG387">
        <v>28.270309999999998</v>
      </c>
      <c r="FH387">
        <v>1.0169360000000001</v>
      </c>
      <c r="FI387">
        <v>295.67250000000001</v>
      </c>
      <c r="FJ387">
        <v>0.63531850000000001</v>
      </c>
      <c r="FK387">
        <v>28.240839999999999</v>
      </c>
      <c r="FL387">
        <v>0.330843</v>
      </c>
      <c r="FM387">
        <v>96.506810000000002</v>
      </c>
      <c r="FN387">
        <v>0.63140309999999999</v>
      </c>
      <c r="FO387">
        <v>27.909389999999998</v>
      </c>
      <c r="FP387">
        <v>0.13009209999999999</v>
      </c>
      <c r="FQ387">
        <v>37.418660000000003</v>
      </c>
      <c r="FR387">
        <v>0.62704369999999998</v>
      </c>
      <c r="FS387">
        <v>27.556249999999999</v>
      </c>
      <c r="FT387">
        <v>7.7625860000000005E-2</v>
      </c>
      <c r="FU387">
        <v>21.83832</v>
      </c>
      <c r="FV387">
        <v>0.62242739999999996</v>
      </c>
      <c r="FW387">
        <v>27.052050000000001</v>
      </c>
      <c r="FX387">
        <v>6.4442669999999994E-2</v>
      </c>
      <c r="FY387">
        <v>17.97467</v>
      </c>
      <c r="FZ387">
        <v>0.61741550000000001</v>
      </c>
      <c r="GA387">
        <v>26.623169999999998</v>
      </c>
      <c r="GB387">
        <v>5.9747469999999997E-2</v>
      </c>
      <c r="GC387">
        <v>16.708819999999999</v>
      </c>
      <c r="GD387">
        <v>0.61210129999999996</v>
      </c>
      <c r="GE387">
        <v>26.36627</v>
      </c>
      <c r="GF387">
        <v>5.6242630000000002E-2</v>
      </c>
      <c r="GG387">
        <v>15.83615</v>
      </c>
      <c r="GH387">
        <v>0.60630740000000005</v>
      </c>
      <c r="GI387">
        <v>26.179510000000001</v>
      </c>
      <c r="GJ387">
        <v>5.2278449999999997E-2</v>
      </c>
      <c r="GK387">
        <v>14.84085</v>
      </c>
      <c r="GL387">
        <v>0.60079720000000003</v>
      </c>
      <c r="GM387">
        <v>26.431529999999999</v>
      </c>
      <c r="GN387">
        <v>4.8087930000000001E-2</v>
      </c>
      <c r="GO387">
        <v>13.757580000000001</v>
      </c>
      <c r="GP387">
        <v>0.59544240000000004</v>
      </c>
      <c r="GQ387">
        <v>26.767759999999999</v>
      </c>
      <c r="GR387">
        <v>4.3823889999999997E-2</v>
      </c>
      <c r="GS387">
        <v>12.633279999999999</v>
      </c>
      <c r="GT387">
        <v>0.59070129999999998</v>
      </c>
      <c r="GU387">
        <v>27.173549999999999</v>
      </c>
      <c r="GV387" s="1">
        <v>3.9751050000000003E-2</v>
      </c>
      <c r="GW387">
        <v>11.532389999999999</v>
      </c>
      <c r="GX387">
        <v>0.58595039999999998</v>
      </c>
      <c r="GY387">
        <v>27.564530000000001</v>
      </c>
      <c r="GZ387" s="1">
        <v>3.6016020000000003E-2</v>
      </c>
      <c r="HA387">
        <v>10.52178</v>
      </c>
      <c r="HB387">
        <v>0.58126770000000005</v>
      </c>
      <c r="HC387">
        <v>27.709579999999999</v>
      </c>
      <c r="HD387" s="1">
        <v>3.2489129999999998E-2</v>
      </c>
      <c r="HE387">
        <v>9.5637260000000008</v>
      </c>
      <c r="HF387">
        <v>0.57698660000000002</v>
      </c>
      <c r="HG387">
        <v>27.514089999999999</v>
      </c>
      <c r="HH387" s="1">
        <v>2.932189E-2</v>
      </c>
      <c r="HI387">
        <v>8.6923270000000006</v>
      </c>
      <c r="HJ387">
        <v>0.57235159999999996</v>
      </c>
      <c r="HK387">
        <v>27.25235</v>
      </c>
      <c r="HL387">
        <v>2.6260729999999999E-2</v>
      </c>
      <c r="HM387">
        <v>7.8554500000000003</v>
      </c>
      <c r="HN387">
        <v>0.56735500000000005</v>
      </c>
      <c r="HO387">
        <v>27.048549999999999</v>
      </c>
      <c r="HP387" s="1">
        <v>2.3565289999999999E-2</v>
      </c>
      <c r="HQ387">
        <v>7.1086590000000003</v>
      </c>
      <c r="HR387">
        <v>0.56397830000000004</v>
      </c>
      <c r="HS387">
        <v>27.265740000000001</v>
      </c>
      <c r="HT387" s="1">
        <v>2.134136E-2</v>
      </c>
      <c r="HU387">
        <v>6.4805229999999998</v>
      </c>
      <c r="HV387">
        <v>0.56214189999999997</v>
      </c>
      <c r="HW387">
        <v>27.58952</v>
      </c>
      <c r="HX387" s="1">
        <v>1.9347110000000001E-2</v>
      </c>
      <c r="HY387">
        <v>5.9010470000000002</v>
      </c>
      <c r="HZ387">
        <v>0.56063540000000001</v>
      </c>
      <c r="IA387">
        <v>27.62715</v>
      </c>
      <c r="IB387">
        <v>1.752664E-2</v>
      </c>
      <c r="IC387">
        <v>5.3671069999999999</v>
      </c>
      <c r="ID387">
        <v>0.55954999999999999</v>
      </c>
      <c r="IE387">
        <v>27.57591</v>
      </c>
      <c r="IF387" s="1">
        <v>1.589575E-2</v>
      </c>
      <c r="IG387">
        <v>4.8843449999999997</v>
      </c>
      <c r="IH387">
        <v>0.55832269999999995</v>
      </c>
      <c r="II387">
        <v>27.289380000000001</v>
      </c>
      <c r="IJ387" s="1">
        <v>1.4407369999999999E-2</v>
      </c>
      <c r="IK387">
        <v>4.4440689999999998</v>
      </c>
      <c r="IL387">
        <v>0.55732110000000001</v>
      </c>
      <c r="IM387">
        <v>26.809270000000001</v>
      </c>
      <c r="IN387" s="1">
        <v>1.3075120000000001E-2</v>
      </c>
      <c r="IO387">
        <v>4.0467620000000002</v>
      </c>
      <c r="IP387">
        <v>0.55707850000000003</v>
      </c>
      <c r="IQ387">
        <v>26.532019999999999</v>
      </c>
      <c r="IR387" s="1">
        <v>1.1863520000000001E-2</v>
      </c>
      <c r="IS387">
        <v>3.6801970000000002</v>
      </c>
      <c r="IT387">
        <v>0.55643880000000001</v>
      </c>
      <c r="IU387">
        <v>26.54148</v>
      </c>
      <c r="IV387" s="1">
        <v>1.074833E-2</v>
      </c>
      <c r="IW387">
        <v>3.3439580000000002</v>
      </c>
      <c r="IX387">
        <v>0.55605870000000002</v>
      </c>
      <c r="IY387">
        <v>27.330310000000001</v>
      </c>
      <c r="IZ387" s="1">
        <v>9.7348269999999997E-3</v>
      </c>
      <c r="JA387">
        <v>3.036648</v>
      </c>
      <c r="JB387">
        <v>0.55559530000000001</v>
      </c>
      <c r="JC387">
        <v>28.230160000000001</v>
      </c>
      <c r="JD387" s="1">
        <v>8.7984610000000005E-3</v>
      </c>
      <c r="JE387">
        <v>2.751741</v>
      </c>
      <c r="JF387">
        <v>0.55546459999999998</v>
      </c>
      <c r="JG387">
        <v>29.012409999999999</v>
      </c>
      <c r="JH387" s="1">
        <v>7.9383509999999997E-3</v>
      </c>
      <c r="JI387">
        <v>2.487933</v>
      </c>
      <c r="JJ387">
        <v>0.55548799999999998</v>
      </c>
      <c r="JK387">
        <v>29.343330000000002</v>
      </c>
      <c r="JL387" s="1">
        <v>7.1396100000000002E-3</v>
      </c>
      <c r="JM387">
        <v>2.2418119999999999</v>
      </c>
      <c r="JN387">
        <v>0.55556220000000001</v>
      </c>
      <c r="JO387">
        <v>29.325199999999999</v>
      </c>
      <c r="JP387" s="1">
        <v>6.3902109999999998E-3</v>
      </c>
      <c r="JQ387">
        <v>2.0099649999999998</v>
      </c>
      <c r="JR387">
        <v>0.5556044</v>
      </c>
      <c r="JS387">
        <v>28.993839999999999</v>
      </c>
      <c r="JT387" s="1">
        <v>5.6831030000000001E-3</v>
      </c>
      <c r="JU387">
        <v>1.7907580000000001</v>
      </c>
      <c r="JV387">
        <v>0.55575730000000001</v>
      </c>
      <c r="JW387">
        <v>28.769490000000001</v>
      </c>
      <c r="JX387" s="1">
        <v>5.0076929999999997E-3</v>
      </c>
      <c r="JY387">
        <v>1.580589</v>
      </c>
      <c r="JZ387">
        <v>0.55606840000000002</v>
      </c>
      <c r="KA387">
        <v>28.722989999999999</v>
      </c>
      <c r="KB387" s="1">
        <v>4.3567199999999997E-3</v>
      </c>
      <c r="KC387">
        <v>1.377308</v>
      </c>
      <c r="KD387">
        <v>0.5565774</v>
      </c>
      <c r="KE387">
        <v>29.269030000000001</v>
      </c>
      <c r="KF387" s="1">
        <v>3.7265829999999999E-3</v>
      </c>
      <c r="KG387">
        <v>1.1798500000000001</v>
      </c>
      <c r="KH387">
        <v>0.55693210000000004</v>
      </c>
      <c r="KI387">
        <v>29.756270000000001</v>
      </c>
      <c r="KJ387" s="1">
        <v>3.1232930000000001E-3</v>
      </c>
      <c r="KK387">
        <v>0.99044759999999998</v>
      </c>
      <c r="KL387">
        <v>0.55732630000000005</v>
      </c>
      <c r="KM387">
        <v>30.089449999999999</v>
      </c>
      <c r="KN387" s="1">
        <v>2.5685759999999999E-3</v>
      </c>
      <c r="KO387">
        <v>0.81569040000000004</v>
      </c>
      <c r="KP387">
        <v>0.55750580000000005</v>
      </c>
      <c r="KQ387">
        <v>30.21848</v>
      </c>
      <c r="KR387" s="1">
        <v>2.0862889999999999E-3</v>
      </c>
      <c r="KS387">
        <v>0.66325069999999997</v>
      </c>
      <c r="KT387">
        <v>0.55757959999999995</v>
      </c>
      <c r="KU387">
        <v>29.874300000000002</v>
      </c>
      <c r="KV387" s="1">
        <v>1.6918440000000001E-3</v>
      </c>
      <c r="KW387">
        <v>0.53811100000000001</v>
      </c>
      <c r="KX387">
        <v>0.55750949999999999</v>
      </c>
      <c r="KY387">
        <v>29.313880000000001</v>
      </c>
      <c r="KZ387" s="1">
        <v>1.388043E-3</v>
      </c>
      <c r="LA387">
        <v>0.44134630000000002</v>
      </c>
      <c r="LB387">
        <v>0.55743799999999999</v>
      </c>
      <c r="LC387">
        <v>28.877849999999999</v>
      </c>
      <c r="LD387" s="1">
        <v>1.164177E-3</v>
      </c>
      <c r="LE387">
        <v>0.36984309999999998</v>
      </c>
      <c r="LF387">
        <v>0.5576624</v>
      </c>
      <c r="LG387">
        <v>28.657430000000002</v>
      </c>
      <c r="LH387" s="1">
        <v>1.0034779999999999E-3</v>
      </c>
      <c r="LI387">
        <v>0.3182567</v>
      </c>
      <c r="LJ387">
        <v>0.55786089999999999</v>
      </c>
      <c r="LK387">
        <v>29.022780000000001</v>
      </c>
      <c r="LL387" s="1">
        <v>8.865295E-4</v>
      </c>
      <c r="LM387">
        <v>0.28078140000000001</v>
      </c>
      <c r="LN387">
        <v>0.55839680000000003</v>
      </c>
      <c r="LO387">
        <v>29.477709999999998</v>
      </c>
      <c r="LP387" s="1">
        <v>7.9894549999999997E-4</v>
      </c>
      <c r="LQ387">
        <v>0.2526698</v>
      </c>
      <c r="LR387">
        <v>0.55866590000000005</v>
      </c>
      <c r="LS387">
        <v>29.880690000000001</v>
      </c>
      <c r="LT387" s="1">
        <v>7.2987020000000004E-4</v>
      </c>
      <c r="LU387">
        <v>0.23063929999999999</v>
      </c>
      <c r="LV387">
        <v>0.55868329999999999</v>
      </c>
      <c r="LW387">
        <v>30.066649999999999</v>
      </c>
      <c r="LX387" s="1">
        <v>6.7394690000000001E-4</v>
      </c>
      <c r="LY387">
        <v>0.2129057</v>
      </c>
      <c r="LZ387">
        <v>0.55862610000000001</v>
      </c>
      <c r="MA387">
        <v>29.909220000000001</v>
      </c>
      <c r="MB387" s="1">
        <v>6.2667929999999999E-4</v>
      </c>
      <c r="MC387">
        <v>0.1982516</v>
      </c>
      <c r="MD387">
        <v>0.55850840000000002</v>
      </c>
      <c r="ME387">
        <v>29.401620000000001</v>
      </c>
      <c r="MF387" s="1">
        <v>5.859207E-4</v>
      </c>
      <c r="MG387">
        <v>0.1860426</v>
      </c>
      <c r="MH387">
        <v>0.55827320000000002</v>
      </c>
      <c r="MI387">
        <v>29.001609999999999</v>
      </c>
      <c r="MJ387" s="1">
        <v>5.5159339999999999E-4</v>
      </c>
      <c r="MK387">
        <v>0.1758112</v>
      </c>
      <c r="ML387">
        <v>0.55799560000000004</v>
      </c>
      <c r="MM387">
        <v>28.769069999999999</v>
      </c>
      <c r="MN387" s="1">
        <v>5.2264659999999997E-4</v>
      </c>
      <c r="MO387">
        <v>0.16720950000000001</v>
      </c>
      <c r="MP387">
        <v>0.55781400000000003</v>
      </c>
      <c r="MQ387">
        <v>29.211480000000002</v>
      </c>
      <c r="MR387" s="1">
        <v>4.979483E-4</v>
      </c>
      <c r="MS387">
        <v>0.15987080000000001</v>
      </c>
      <c r="MT387">
        <v>0.55765469999999995</v>
      </c>
      <c r="MU387">
        <v>29.44744</v>
      </c>
      <c r="MV387" s="1">
        <v>4.7634730000000001E-4</v>
      </c>
      <c r="MW387">
        <v>0.153472</v>
      </c>
      <c r="MX387">
        <v>0.55749760000000004</v>
      </c>
      <c r="MY387">
        <v>29.373539999999998</v>
      </c>
      <c r="MZ387" s="1">
        <v>4.5703809999999998E-4</v>
      </c>
      <c r="NA387">
        <v>0.1477493</v>
      </c>
      <c r="NB387">
        <v>0.55761780000000005</v>
      </c>
      <c r="NC387">
        <v>29.143840000000001</v>
      </c>
      <c r="ND387" s="1">
        <v>4.3935330000000001E-4</v>
      </c>
      <c r="NE387">
        <v>0.14243929999999999</v>
      </c>
      <c r="NF387">
        <v>0.55781899999999995</v>
      </c>
      <c r="NG387">
        <v>28.775510000000001</v>
      </c>
      <c r="NH387" s="1">
        <v>4.2224880000000002E-4</v>
      </c>
      <c r="NI387">
        <v>0.1372765</v>
      </c>
      <c r="NJ387">
        <v>0.55798859999999995</v>
      </c>
      <c r="NK387">
        <v>28.21726</v>
      </c>
      <c r="NL387" s="1">
        <v>4.0541010000000002E-4</v>
      </c>
      <c r="NM387">
        <v>0.13217509999999999</v>
      </c>
      <c r="NN387">
        <v>0.5580775</v>
      </c>
      <c r="NO387">
        <v>27.778179999999999</v>
      </c>
      <c r="NP387" s="1">
        <v>3.8870300000000001E-4</v>
      </c>
      <c r="NQ387">
        <v>0.12708910000000001</v>
      </c>
      <c r="NR387">
        <v>0.55815979999999998</v>
      </c>
      <c r="NS387">
        <v>27.49933</v>
      </c>
      <c r="NT387" s="1">
        <v>3.7211939999999999E-4</v>
      </c>
      <c r="NU387">
        <v>0.12200229999999999</v>
      </c>
      <c r="NV387">
        <v>0.55818959999999995</v>
      </c>
      <c r="NW387">
        <v>28.005590000000002</v>
      </c>
      <c r="NX387" s="1">
        <v>3.557729E-4</v>
      </c>
      <c r="NY387">
        <v>0.1169601</v>
      </c>
      <c r="NZ387">
        <v>0.55816120000000002</v>
      </c>
      <c r="OA387">
        <v>28.729520000000001</v>
      </c>
      <c r="OB387" s="1">
        <v>3.3975340000000001E-4</v>
      </c>
      <c r="OC387">
        <v>0.1119941</v>
      </c>
      <c r="OD387">
        <v>0.55814140000000001</v>
      </c>
      <c r="OE387">
        <v>29.22664</v>
      </c>
      <c r="OF387" s="1">
        <v>3.2424230000000002E-4</v>
      </c>
      <c r="OG387">
        <v>0.1071691</v>
      </c>
      <c r="OH387">
        <v>0.5580851</v>
      </c>
      <c r="OI387">
        <v>29.600950000000001</v>
      </c>
      <c r="OJ387" s="1">
        <v>3.0925860000000001E-4</v>
      </c>
      <c r="OK387">
        <v>0.10248060000000001</v>
      </c>
    </row>
    <row r="388" spans="1:401" x14ac:dyDescent="0.35">
      <c r="A388">
        <v>397</v>
      </c>
      <c r="B388" t="s">
        <v>4</v>
      </c>
      <c r="C388" t="s">
        <v>364</v>
      </c>
      <c r="D388" t="s">
        <v>395</v>
      </c>
      <c r="E388">
        <v>637.82449999999994</v>
      </c>
      <c r="F388">
        <v>0.74498419999999999</v>
      </c>
      <c r="G388">
        <v>25.362200000000001</v>
      </c>
      <c r="H388">
        <v>0</v>
      </c>
      <c r="I388">
        <v>0</v>
      </c>
      <c r="J388">
        <v>0.74234129999999998</v>
      </c>
      <c r="K388">
        <v>25.332380000000001</v>
      </c>
      <c r="L388">
        <v>0</v>
      </c>
      <c r="M388">
        <v>0</v>
      </c>
      <c r="N388">
        <v>0.73945749999999999</v>
      </c>
      <c r="O388">
        <v>25.334099999999999</v>
      </c>
      <c r="P388">
        <v>0</v>
      </c>
      <c r="Q388">
        <v>0</v>
      </c>
      <c r="R388">
        <v>0.73634149999999998</v>
      </c>
      <c r="S388">
        <v>25.1737</v>
      </c>
      <c r="T388">
        <v>0</v>
      </c>
      <c r="U388">
        <v>0</v>
      </c>
      <c r="V388">
        <v>0.73261039999999999</v>
      </c>
      <c r="W388">
        <v>24.859380000000002</v>
      </c>
      <c r="X388">
        <v>0</v>
      </c>
      <c r="Y388">
        <v>0</v>
      </c>
      <c r="Z388">
        <v>0.72899219999999998</v>
      </c>
      <c r="AA388">
        <v>24.664940000000001</v>
      </c>
      <c r="AB388">
        <v>0</v>
      </c>
      <c r="AC388">
        <v>0</v>
      </c>
      <c r="AD388">
        <v>0.72506720000000002</v>
      </c>
      <c r="AE388">
        <v>24.571259999999999</v>
      </c>
      <c r="AF388">
        <v>0</v>
      </c>
      <c r="AG388">
        <v>0</v>
      </c>
      <c r="AH388">
        <v>0.7211168</v>
      </c>
      <c r="AI388">
        <v>24.927119999999999</v>
      </c>
      <c r="AJ388">
        <v>0</v>
      </c>
      <c r="AK388">
        <v>0</v>
      </c>
      <c r="AL388">
        <v>0.7171554</v>
      </c>
      <c r="AM388">
        <v>25.326360000000001</v>
      </c>
      <c r="AN388">
        <v>0</v>
      </c>
      <c r="AO388">
        <v>0</v>
      </c>
      <c r="AP388">
        <v>0.71323840000000005</v>
      </c>
      <c r="AQ388">
        <v>25.660540000000001</v>
      </c>
      <c r="AR388">
        <v>0</v>
      </c>
      <c r="AS388">
        <v>0</v>
      </c>
      <c r="AT388">
        <v>0.70942749999999999</v>
      </c>
      <c r="AU388">
        <v>25.895119999999999</v>
      </c>
      <c r="AV388">
        <v>0</v>
      </c>
      <c r="AW388">
        <v>0</v>
      </c>
      <c r="AX388">
        <v>0.70580639999999994</v>
      </c>
      <c r="AY388">
        <v>25.808620000000001</v>
      </c>
      <c r="AZ388">
        <v>0</v>
      </c>
      <c r="BA388">
        <v>0</v>
      </c>
      <c r="BB388">
        <v>0.7024608</v>
      </c>
      <c r="BC388">
        <v>25.72579</v>
      </c>
      <c r="BD388">
        <v>0</v>
      </c>
      <c r="BE388">
        <v>0</v>
      </c>
      <c r="BF388">
        <v>0.69940389999999997</v>
      </c>
      <c r="BG388">
        <v>25.74973</v>
      </c>
      <c r="BH388">
        <v>0</v>
      </c>
      <c r="BI388">
        <v>0</v>
      </c>
      <c r="BJ388">
        <v>0.69647709999999996</v>
      </c>
      <c r="BK388">
        <v>25.912109999999998</v>
      </c>
      <c r="BL388">
        <v>0</v>
      </c>
      <c r="BM388">
        <v>0</v>
      </c>
      <c r="BN388">
        <v>0.69386939999999997</v>
      </c>
      <c r="BO388">
        <v>26.524380000000001</v>
      </c>
      <c r="BP388">
        <v>0</v>
      </c>
      <c r="BQ388">
        <v>0</v>
      </c>
      <c r="BR388">
        <v>0.69144300000000003</v>
      </c>
      <c r="BS388">
        <v>26.94304</v>
      </c>
      <c r="BT388">
        <v>0</v>
      </c>
      <c r="BU388">
        <v>0</v>
      </c>
      <c r="BV388">
        <v>0.68879749999999995</v>
      </c>
      <c r="BW388">
        <v>27.24812</v>
      </c>
      <c r="BX388">
        <v>0</v>
      </c>
      <c r="BY388">
        <v>0</v>
      </c>
      <c r="BZ388">
        <v>0.68588539999999998</v>
      </c>
      <c r="CA388">
        <v>27.38231</v>
      </c>
      <c r="CB388">
        <v>1.326725E-38</v>
      </c>
      <c r="CC388">
        <v>4.232014E-36</v>
      </c>
      <c r="CD388">
        <v>0.68318889999999999</v>
      </c>
      <c r="CE388">
        <v>27.245619999999999</v>
      </c>
      <c r="CF388">
        <v>9.676946E-28</v>
      </c>
      <c r="CG388">
        <v>2.1889009999999998E-25</v>
      </c>
      <c r="CH388">
        <v>0.68054559999999997</v>
      </c>
      <c r="CI388">
        <v>26.950769999999999</v>
      </c>
      <c r="CJ388">
        <v>1.302032E-22</v>
      </c>
      <c r="CK388" s="1">
        <v>4.1761169999999998E-20</v>
      </c>
      <c r="CL388">
        <v>0.67795360000000005</v>
      </c>
      <c r="CM388">
        <v>26.823090000000001</v>
      </c>
      <c r="CN388" s="1">
        <v>1.38407E-15</v>
      </c>
      <c r="CO388" s="1">
        <v>3.2255410000000002E-13</v>
      </c>
      <c r="CP388">
        <v>0.67540990000000001</v>
      </c>
      <c r="CQ388">
        <v>26.919889999999999</v>
      </c>
      <c r="CR388" s="1">
        <v>1.2031899999999999E-11</v>
      </c>
      <c r="CS388" s="1">
        <v>2.9357119999999998E-9</v>
      </c>
      <c r="CT388">
        <v>0.67289589999999999</v>
      </c>
      <c r="CU388">
        <v>27.323989999999998</v>
      </c>
      <c r="CV388" s="1">
        <v>1.1082040000000001E-8</v>
      </c>
      <c r="CW388" s="1">
        <v>2.8085910000000001E-6</v>
      </c>
      <c r="CX388">
        <v>0.670408</v>
      </c>
      <c r="CY388">
        <v>27.249140000000001</v>
      </c>
      <c r="CZ388" s="1">
        <v>2.5110120000000001E-6</v>
      </c>
      <c r="DA388" s="1">
        <v>6.5661859999999997E-4</v>
      </c>
      <c r="DB388">
        <v>0.66788820000000004</v>
      </c>
      <c r="DC388">
        <v>27.419250000000002</v>
      </c>
      <c r="DD388" s="1">
        <v>1.9702909999999999E-4</v>
      </c>
      <c r="DE388" s="1">
        <v>5.3106349999999997E-2</v>
      </c>
      <c r="DF388">
        <v>0.66536839999999997</v>
      </c>
      <c r="DG388">
        <v>27.523119999999999</v>
      </c>
      <c r="DH388" s="1">
        <v>6.6070369999999996E-3</v>
      </c>
      <c r="DI388" s="1">
        <v>1.8304450000000001</v>
      </c>
      <c r="DJ388">
        <v>0.66291219999999995</v>
      </c>
      <c r="DK388">
        <v>27.33981</v>
      </c>
      <c r="DL388" s="1">
        <v>0.1087047</v>
      </c>
      <c r="DM388" s="1">
        <v>30.9055</v>
      </c>
      <c r="DN388">
        <v>0.66042559999999995</v>
      </c>
      <c r="DO388">
        <v>27.064260000000001</v>
      </c>
      <c r="DP388" s="1">
        <v>0.97224350000000004</v>
      </c>
      <c r="DQ388" s="1">
        <v>283.00200000000001</v>
      </c>
      <c r="DR388">
        <v>0.65782580000000002</v>
      </c>
      <c r="DS388">
        <v>26.900559999999999</v>
      </c>
      <c r="DT388" s="1">
        <v>5.1133280000000001</v>
      </c>
      <c r="DU388" s="1">
        <v>1523.135</v>
      </c>
      <c r="DV388">
        <v>0.65505610000000003</v>
      </c>
      <c r="DW388">
        <v>26.952649999999998</v>
      </c>
      <c r="DX388" s="1">
        <v>16.93891</v>
      </c>
      <c r="DY388">
        <v>5159.2</v>
      </c>
      <c r="DZ388">
        <v>0.65209119999999998</v>
      </c>
      <c r="EA388">
        <v>27.543600000000001</v>
      </c>
      <c r="EB388" s="1">
        <v>37.40193</v>
      </c>
      <c r="EC388">
        <v>11637.82</v>
      </c>
      <c r="ED388">
        <v>0.64889889999999995</v>
      </c>
      <c r="EE388">
        <v>28.121880000000001</v>
      </c>
      <c r="EF388">
        <v>57.822620000000001</v>
      </c>
      <c r="EG388">
        <v>18362.22</v>
      </c>
      <c r="EH388">
        <v>0.64552779999999998</v>
      </c>
      <c r="EI388">
        <v>28.646660000000001</v>
      </c>
      <c r="EJ388">
        <v>65.258089999999996</v>
      </c>
      <c r="EK388">
        <v>21141.54</v>
      </c>
      <c r="EL388">
        <v>0.64172059999999997</v>
      </c>
      <c r="EM388">
        <v>29.03547</v>
      </c>
      <c r="EN388">
        <v>55.707120000000003</v>
      </c>
      <c r="EO388">
        <v>18400.21</v>
      </c>
      <c r="EP388">
        <v>0.63749750000000005</v>
      </c>
      <c r="EQ388">
        <v>28.939530000000001</v>
      </c>
      <c r="ER388">
        <v>37.207709999999999</v>
      </c>
      <c r="ES388">
        <v>12526.89</v>
      </c>
      <c r="ET388">
        <v>0.63290760000000001</v>
      </c>
      <c r="EU388">
        <v>28.57657</v>
      </c>
      <c r="EV388">
        <v>20.092829999999999</v>
      </c>
      <c r="EW388">
        <v>6888.1540000000005</v>
      </c>
      <c r="EX388">
        <v>0.62838020000000006</v>
      </c>
      <c r="EY388">
        <v>28.348870000000002</v>
      </c>
      <c r="EZ388">
        <v>8.9947909999999993</v>
      </c>
      <c r="FA388">
        <v>3136.511</v>
      </c>
      <c r="FB388">
        <v>0.62353650000000005</v>
      </c>
      <c r="FC388">
        <v>28.182210000000001</v>
      </c>
      <c r="FD388">
        <v>3.4323440000000001</v>
      </c>
      <c r="FE388">
        <v>1215.9090000000001</v>
      </c>
      <c r="FF388">
        <v>0.61853990000000003</v>
      </c>
      <c r="FG388">
        <v>28.305879999999998</v>
      </c>
      <c r="FH388">
        <v>1.159724</v>
      </c>
      <c r="FI388">
        <v>416.2878</v>
      </c>
      <c r="FJ388">
        <v>0.61342359999999996</v>
      </c>
      <c r="FK388">
        <v>28.287759999999999</v>
      </c>
      <c r="FL388">
        <v>0.37683949999999999</v>
      </c>
      <c r="FM388">
        <v>135.8056</v>
      </c>
      <c r="FN388">
        <v>0.60842750000000001</v>
      </c>
      <c r="FO388">
        <v>27.972480000000001</v>
      </c>
      <c r="FP388">
        <v>0.14306340000000001</v>
      </c>
      <c r="FQ388">
        <v>50.697290000000002</v>
      </c>
      <c r="FR388">
        <v>0.60285739999999999</v>
      </c>
      <c r="FS388">
        <v>27.59328</v>
      </c>
      <c r="FT388">
        <v>8.0902089999999996E-2</v>
      </c>
      <c r="FU388">
        <v>27.801680000000001</v>
      </c>
      <c r="FV388">
        <v>0.59695050000000005</v>
      </c>
      <c r="FW388">
        <v>27.082789999999999</v>
      </c>
      <c r="FX388">
        <v>6.5278139999999998E-2</v>
      </c>
      <c r="FY388">
        <v>22.08032</v>
      </c>
      <c r="FZ388">
        <v>0.59057249999999994</v>
      </c>
      <c r="GA388">
        <v>26.622109999999999</v>
      </c>
      <c r="GB388">
        <v>6.0086000000000001E-2</v>
      </c>
      <c r="GC388">
        <v>20.317019999999999</v>
      </c>
      <c r="GD388">
        <v>0.58384930000000002</v>
      </c>
      <c r="GE388">
        <v>26.36514</v>
      </c>
      <c r="GF388">
        <v>5.6567729999999997E-2</v>
      </c>
      <c r="GG388">
        <v>19.231459999999998</v>
      </c>
      <c r="GH388">
        <v>0.57661090000000004</v>
      </c>
      <c r="GI388">
        <v>26.198239999999998</v>
      </c>
      <c r="GJ388">
        <v>5.2654769999999997E-2</v>
      </c>
      <c r="GK388">
        <v>18.03378</v>
      </c>
      <c r="GL388">
        <v>0.56967120000000004</v>
      </c>
      <c r="GM388">
        <v>26.46733</v>
      </c>
      <c r="GN388">
        <v>4.8487910000000002E-2</v>
      </c>
      <c r="GO388">
        <v>16.7209</v>
      </c>
      <c r="GP388">
        <v>0.56280030000000003</v>
      </c>
      <c r="GQ388">
        <v>26.81962</v>
      </c>
      <c r="GR388">
        <v>4.4237600000000002E-2</v>
      </c>
      <c r="GS388">
        <v>15.354649999999999</v>
      </c>
      <c r="GT388">
        <v>0.55643330000000002</v>
      </c>
      <c r="GU388">
        <v>27.209420000000001</v>
      </c>
      <c r="GV388" s="1">
        <v>4.0137850000000003E-2</v>
      </c>
      <c r="GW388">
        <v>13.99952</v>
      </c>
      <c r="GX388">
        <v>0.54990209999999995</v>
      </c>
      <c r="GY388">
        <v>27.568570000000001</v>
      </c>
      <c r="GZ388" s="1">
        <v>3.6370399999999997E-2</v>
      </c>
      <c r="HA388">
        <v>12.75052</v>
      </c>
      <c r="HB388">
        <v>0.54327729999999996</v>
      </c>
      <c r="HC388">
        <v>27.683540000000001</v>
      </c>
      <c r="HD388" s="1">
        <v>3.2822629999999998E-2</v>
      </c>
      <c r="HE388">
        <v>11.5722</v>
      </c>
      <c r="HF388">
        <v>0.53696619999999995</v>
      </c>
      <c r="HG388">
        <v>27.456299999999999</v>
      </c>
      <c r="HH388">
        <v>2.9620549999999999E-2</v>
      </c>
      <c r="HI388">
        <v>10.494289999999999</v>
      </c>
      <c r="HJ388">
        <v>0.53024349999999998</v>
      </c>
      <c r="HK388">
        <v>27.225539999999999</v>
      </c>
      <c r="HL388" s="1">
        <v>2.6569039999999999E-2</v>
      </c>
      <c r="HM388">
        <v>9.4754210000000008</v>
      </c>
      <c r="HN388">
        <v>0.52324559999999998</v>
      </c>
      <c r="HO388">
        <v>26.995840000000001</v>
      </c>
      <c r="HP388" s="1">
        <v>2.3802500000000001E-2</v>
      </c>
      <c r="HQ388">
        <v>8.5394120000000004</v>
      </c>
      <c r="HR388">
        <v>0.51776259999999996</v>
      </c>
      <c r="HS388">
        <v>27.235890000000001</v>
      </c>
      <c r="HT388" s="1">
        <v>2.1553300000000001E-2</v>
      </c>
      <c r="HU388">
        <v>7.7625659999999996</v>
      </c>
      <c r="HV388">
        <v>0.51369819999999999</v>
      </c>
      <c r="HW388">
        <v>27.586110000000001</v>
      </c>
      <c r="HX388" s="1">
        <v>1.9544289999999999E-2</v>
      </c>
      <c r="HY388">
        <v>7.0505170000000001</v>
      </c>
      <c r="HZ388">
        <v>0.50996019999999997</v>
      </c>
      <c r="IA388">
        <v>27.641459999999999</v>
      </c>
      <c r="IB388" s="1">
        <v>1.7707560000000001E-2</v>
      </c>
      <c r="IC388">
        <v>6.3991160000000002</v>
      </c>
      <c r="ID388">
        <v>0.50669750000000002</v>
      </c>
      <c r="IE388">
        <v>27.592549999999999</v>
      </c>
      <c r="IF388" s="1">
        <v>1.6060330000000001E-2</v>
      </c>
      <c r="IG388">
        <v>5.8115459999999999</v>
      </c>
      <c r="IH388">
        <v>0.50337279999999995</v>
      </c>
      <c r="II388">
        <v>27.281479999999998</v>
      </c>
      <c r="IJ388" s="1">
        <v>1.45568E-2</v>
      </c>
      <c r="IK388">
        <v>5.2767309999999998</v>
      </c>
      <c r="IL388">
        <v>0.50036539999999996</v>
      </c>
      <c r="IM388">
        <v>26.782150000000001</v>
      </c>
      <c r="IN388" s="1">
        <v>1.32102E-2</v>
      </c>
      <c r="IO388">
        <v>4.7947990000000003</v>
      </c>
      <c r="IP388">
        <v>0.49807439999999997</v>
      </c>
      <c r="IQ388">
        <v>26.48977</v>
      </c>
      <c r="IR388" s="1">
        <v>1.198984E-2</v>
      </c>
      <c r="IS388">
        <v>4.3526420000000003</v>
      </c>
      <c r="IT388">
        <v>0.49553249999999999</v>
      </c>
      <c r="IU388">
        <v>26.51117</v>
      </c>
      <c r="IV388" s="1">
        <v>1.0864189999999999E-2</v>
      </c>
      <c r="IW388">
        <v>3.9475069999999999</v>
      </c>
      <c r="IX388">
        <v>0.49330410000000002</v>
      </c>
      <c r="IY388">
        <v>27.321380000000001</v>
      </c>
      <c r="IZ388" s="1">
        <v>9.8426569999999994E-3</v>
      </c>
      <c r="JA388">
        <v>3.5788220000000002</v>
      </c>
      <c r="JB388">
        <v>0.4911084</v>
      </c>
      <c r="JC388">
        <v>28.23488</v>
      </c>
      <c r="JD388" s="1">
        <v>8.8987259999999992E-3</v>
      </c>
      <c r="JE388">
        <v>3.2380640000000001</v>
      </c>
      <c r="JF388">
        <v>0.4892725</v>
      </c>
      <c r="JG388">
        <v>29.016950000000001</v>
      </c>
      <c r="JH388" s="1">
        <v>8.0314270000000007E-3</v>
      </c>
      <c r="JI388">
        <v>2.9230909999999999</v>
      </c>
      <c r="JJ388">
        <v>0.48767189999999999</v>
      </c>
      <c r="JK388">
        <v>29.339469999999999</v>
      </c>
      <c r="JL388" s="1">
        <v>7.2275239999999999E-3</v>
      </c>
      <c r="JM388">
        <v>2.630795</v>
      </c>
      <c r="JN388">
        <v>0.48620639999999998</v>
      </c>
      <c r="JO388">
        <v>29.3125</v>
      </c>
      <c r="JP388" s="1">
        <v>6.4737249999999996E-3</v>
      </c>
      <c r="JQ388">
        <v>2.3566639999999999</v>
      </c>
      <c r="JR388">
        <v>0.4848499</v>
      </c>
      <c r="JS388">
        <v>28.968800000000002</v>
      </c>
      <c r="JT388" s="1">
        <v>5.7629609999999996E-3</v>
      </c>
      <c r="JU388">
        <v>2.0984289999999999</v>
      </c>
      <c r="JV388">
        <v>0.48368480000000003</v>
      </c>
      <c r="JW388">
        <v>28.736470000000001</v>
      </c>
      <c r="JX388" s="1">
        <v>5.0851020000000002E-3</v>
      </c>
      <c r="JY388">
        <v>1.8519019999999999</v>
      </c>
      <c r="JZ388">
        <v>0.48278359999999998</v>
      </c>
      <c r="KA388">
        <v>28.698650000000001</v>
      </c>
      <c r="KB388" s="1">
        <v>4.4323310000000003E-3</v>
      </c>
      <c r="KC388">
        <v>1.614422</v>
      </c>
      <c r="KD388">
        <v>0.48212569999999999</v>
      </c>
      <c r="KE388">
        <v>29.263770000000001</v>
      </c>
      <c r="KF388" s="1">
        <v>3.8003440000000002E-3</v>
      </c>
      <c r="KG388">
        <v>1.3847579999999999</v>
      </c>
      <c r="KH388">
        <v>0.48140450000000001</v>
      </c>
      <c r="KI388">
        <v>29.774239999999999</v>
      </c>
      <c r="KJ388" s="1">
        <v>3.1934730000000001E-3</v>
      </c>
      <c r="KK388">
        <v>1.1646240000000001</v>
      </c>
      <c r="KL388">
        <v>0.48077229999999999</v>
      </c>
      <c r="KM388">
        <v>30.12078</v>
      </c>
      <c r="KN388" s="1">
        <v>2.6320969999999999E-3</v>
      </c>
      <c r="KO388">
        <v>0.96052859999999995</v>
      </c>
      <c r="KP388">
        <v>0.48001250000000001</v>
      </c>
      <c r="KQ388">
        <v>30.258410000000001</v>
      </c>
      <c r="KR388" s="1">
        <v>2.1404140000000002E-3</v>
      </c>
      <c r="KS388">
        <v>0.78150050000000004</v>
      </c>
      <c r="KT388">
        <v>0.47920689999999999</v>
      </c>
      <c r="KU388">
        <v>29.904150000000001</v>
      </c>
      <c r="KV388" s="1">
        <v>1.735178E-3</v>
      </c>
      <c r="KW388">
        <v>0.63360780000000005</v>
      </c>
      <c r="KX388">
        <v>0.47836770000000001</v>
      </c>
      <c r="KY388">
        <v>29.32713</v>
      </c>
      <c r="KZ388" s="1">
        <v>1.4207950000000001E-3</v>
      </c>
      <c r="LA388">
        <v>0.51853329999999997</v>
      </c>
      <c r="LB388">
        <v>0.47755940000000002</v>
      </c>
      <c r="LC388">
        <v>28.876339999999999</v>
      </c>
      <c r="LD388" s="1">
        <v>1.188005E-3</v>
      </c>
      <c r="LE388">
        <v>0.4331351</v>
      </c>
      <c r="LF388">
        <v>0.47705750000000002</v>
      </c>
      <c r="LG388">
        <v>28.663979999999999</v>
      </c>
      <c r="LH388" s="1">
        <v>1.020572E-3</v>
      </c>
      <c r="LI388">
        <v>0.37141669999999999</v>
      </c>
      <c r="LJ388">
        <v>0.47656510000000002</v>
      </c>
      <c r="LK388">
        <v>29.036470000000001</v>
      </c>
      <c r="LL388" s="1">
        <v>8.9903979999999997E-4</v>
      </c>
      <c r="LM388">
        <v>0.3266773</v>
      </c>
      <c r="LN388">
        <v>0.47634510000000002</v>
      </c>
      <c r="LO388">
        <v>29.506019999999999</v>
      </c>
      <c r="LP388" s="1">
        <v>8.0853230000000004E-4</v>
      </c>
      <c r="LQ388">
        <v>0.29326350000000001</v>
      </c>
      <c r="LR388">
        <v>0.47592640000000003</v>
      </c>
      <c r="LS388">
        <v>29.91836</v>
      </c>
      <c r="LT388" s="1">
        <v>7.3745929999999998E-4</v>
      </c>
      <c r="LU388">
        <v>0.26717649999999998</v>
      </c>
      <c r="LV388">
        <v>0.47539219999999999</v>
      </c>
      <c r="LW388">
        <v>30.103870000000001</v>
      </c>
      <c r="LX388" s="1">
        <v>6.8012040000000001E-4</v>
      </c>
      <c r="LY388">
        <v>0.2462165</v>
      </c>
      <c r="LZ388">
        <v>0.47475479999999998</v>
      </c>
      <c r="MA388">
        <v>29.936</v>
      </c>
      <c r="MB388" s="1">
        <v>6.3178219999999996E-4</v>
      </c>
      <c r="MC388">
        <v>0.22893669999999999</v>
      </c>
      <c r="MD388">
        <v>0.4741013</v>
      </c>
      <c r="ME388">
        <v>29.409559999999999</v>
      </c>
      <c r="MF388" s="1">
        <v>5.9015179999999997E-4</v>
      </c>
      <c r="MG388">
        <v>0.21454019999999999</v>
      </c>
      <c r="MH388">
        <v>0.47333419999999998</v>
      </c>
      <c r="MI388">
        <v>28.99681</v>
      </c>
      <c r="MJ388" s="1">
        <v>5.5512669999999999E-4</v>
      </c>
      <c r="MK388">
        <v>0.2024899</v>
      </c>
      <c r="ML388">
        <v>0.47252749999999999</v>
      </c>
      <c r="MM388">
        <v>28.765930000000001</v>
      </c>
      <c r="MN388" s="1">
        <v>5.2560669999999999E-4</v>
      </c>
      <c r="MO388">
        <v>0.192355</v>
      </c>
      <c r="MP388">
        <v>0.4718059</v>
      </c>
      <c r="MQ388">
        <v>29.217780000000001</v>
      </c>
      <c r="MR388" s="1">
        <v>5.004734E-4</v>
      </c>
      <c r="MS388">
        <v>0.18371299999999999</v>
      </c>
      <c r="MT388">
        <v>0.4710934</v>
      </c>
      <c r="MU388">
        <v>29.454599999999999</v>
      </c>
      <c r="MV388" s="1">
        <v>4.7855290000000002E-4</v>
      </c>
      <c r="MW388">
        <v>0.17619499999999999</v>
      </c>
      <c r="MX388">
        <v>0.47037240000000002</v>
      </c>
      <c r="MY388">
        <v>29.392900000000001</v>
      </c>
      <c r="MZ388" s="1">
        <v>4.59025E-4</v>
      </c>
      <c r="NA388">
        <v>0.16948540000000001</v>
      </c>
      <c r="NB388">
        <v>0.46988780000000002</v>
      </c>
      <c r="NC388">
        <v>29.17108</v>
      </c>
      <c r="ND388" s="1">
        <v>4.412137E-4</v>
      </c>
      <c r="NE388">
        <v>0.16327050000000001</v>
      </c>
      <c r="NF388">
        <v>0.46944910000000001</v>
      </c>
      <c r="NG388">
        <v>28.814969999999999</v>
      </c>
      <c r="NH388" s="1">
        <v>4.2408270000000002E-4</v>
      </c>
      <c r="NI388">
        <v>0.15727260000000001</v>
      </c>
      <c r="NJ388">
        <v>0.4689528</v>
      </c>
      <c r="NK388">
        <v>28.249600000000001</v>
      </c>
      <c r="NL388" s="1">
        <v>4.0722529999999999E-4</v>
      </c>
      <c r="NM388">
        <v>0.15135760000000001</v>
      </c>
      <c r="NN388">
        <v>0.46841739999999998</v>
      </c>
      <c r="NO388">
        <v>27.794</v>
      </c>
      <c r="NP388" s="1">
        <v>3.9052370000000001E-4</v>
      </c>
      <c r="NQ388">
        <v>0.14546909999999999</v>
      </c>
      <c r="NR388">
        <v>0.46787260000000003</v>
      </c>
      <c r="NS388">
        <v>27.51437</v>
      </c>
      <c r="NT388" s="1">
        <v>3.7392779999999997E-4</v>
      </c>
      <c r="NU388">
        <v>0.1395873</v>
      </c>
      <c r="NV388">
        <v>0.46730319999999997</v>
      </c>
      <c r="NW388">
        <v>28.025680000000001</v>
      </c>
      <c r="NX388" s="1">
        <v>3.5756770000000001E-4</v>
      </c>
      <c r="NY388">
        <v>0.13376389999999999</v>
      </c>
      <c r="NZ388">
        <v>0.4667055</v>
      </c>
      <c r="OA388">
        <v>28.750910000000001</v>
      </c>
      <c r="OB388" s="1">
        <v>3.4151130000000001E-4</v>
      </c>
      <c r="OC388">
        <v>0.1280259</v>
      </c>
      <c r="OD388">
        <v>0.46608250000000001</v>
      </c>
      <c r="OE388">
        <v>29.245080000000002</v>
      </c>
      <c r="OF388" s="1">
        <v>3.2594459999999998E-4</v>
      </c>
      <c r="OG388">
        <v>0.1224517</v>
      </c>
      <c r="OH388">
        <v>0.46547729999999998</v>
      </c>
      <c r="OI388">
        <v>29.614070000000002</v>
      </c>
      <c r="OJ388" s="1">
        <v>3.1090559999999998E-4</v>
      </c>
      <c r="OK388">
        <v>0.1170383</v>
      </c>
    </row>
    <row r="389" spans="1:401" x14ac:dyDescent="0.35">
      <c r="A389">
        <v>398</v>
      </c>
      <c r="B389" t="s">
        <v>4</v>
      </c>
      <c r="C389" t="s">
        <v>364</v>
      </c>
      <c r="D389" t="s">
        <v>396</v>
      </c>
      <c r="E389">
        <v>606.77750000000003</v>
      </c>
      <c r="F389">
        <v>0.57311049999999997</v>
      </c>
      <c r="G389">
        <v>25.424520000000001</v>
      </c>
      <c r="H389">
        <v>0</v>
      </c>
      <c r="I389">
        <v>0</v>
      </c>
      <c r="J389">
        <v>0.57301999999999997</v>
      </c>
      <c r="K389">
        <v>25.399339999999999</v>
      </c>
      <c r="L389">
        <v>0</v>
      </c>
      <c r="M389">
        <v>0</v>
      </c>
      <c r="N389">
        <v>0.57276729999999998</v>
      </c>
      <c r="O389">
        <v>25.406030000000001</v>
      </c>
      <c r="P389">
        <v>0</v>
      </c>
      <c r="Q389">
        <v>0</v>
      </c>
      <c r="R389">
        <v>0.57243290000000002</v>
      </c>
      <c r="S389">
        <v>25.201640000000001</v>
      </c>
      <c r="T389">
        <v>0</v>
      </c>
      <c r="U389">
        <v>0</v>
      </c>
      <c r="V389">
        <v>0.57172489999999998</v>
      </c>
      <c r="W389">
        <v>24.85979</v>
      </c>
      <c r="X389">
        <v>0</v>
      </c>
      <c r="Y389">
        <v>0</v>
      </c>
      <c r="Z389">
        <v>0.57111599999999996</v>
      </c>
      <c r="AA389">
        <v>24.661380000000001</v>
      </c>
      <c r="AB389">
        <v>0</v>
      </c>
      <c r="AC389">
        <v>0</v>
      </c>
      <c r="AD389">
        <v>0.57036129999999996</v>
      </c>
      <c r="AE389">
        <v>24.570720000000001</v>
      </c>
      <c r="AF389">
        <v>0</v>
      </c>
      <c r="AG389">
        <v>0</v>
      </c>
      <c r="AH389">
        <v>0.5696698</v>
      </c>
      <c r="AI389">
        <v>24.981929999999998</v>
      </c>
      <c r="AJ389">
        <v>0</v>
      </c>
      <c r="AK389">
        <v>0</v>
      </c>
      <c r="AL389">
        <v>0.56898059999999995</v>
      </c>
      <c r="AM389">
        <v>25.406669999999998</v>
      </c>
      <c r="AN389">
        <v>0</v>
      </c>
      <c r="AO389">
        <v>0</v>
      </c>
      <c r="AP389">
        <v>0.56833540000000005</v>
      </c>
      <c r="AQ389">
        <v>25.75057</v>
      </c>
      <c r="AR389">
        <v>0</v>
      </c>
      <c r="AS389">
        <v>0</v>
      </c>
      <c r="AT389">
        <v>0.56776919999999997</v>
      </c>
      <c r="AU389">
        <v>25.97419</v>
      </c>
      <c r="AV389">
        <v>0</v>
      </c>
      <c r="AW389">
        <v>0</v>
      </c>
      <c r="AX389">
        <v>0.5673089</v>
      </c>
      <c r="AY389">
        <v>25.83548</v>
      </c>
      <c r="AZ389">
        <v>0</v>
      </c>
      <c r="BA389">
        <v>0</v>
      </c>
      <c r="BB389">
        <v>0.56604209999999999</v>
      </c>
      <c r="BC389">
        <v>25.728529999999999</v>
      </c>
      <c r="BD389">
        <v>0</v>
      </c>
      <c r="BE389">
        <v>0</v>
      </c>
      <c r="BF389">
        <v>0.56446649999999998</v>
      </c>
      <c r="BG389">
        <v>25.737939999999998</v>
      </c>
      <c r="BH389">
        <v>0</v>
      </c>
      <c r="BI389">
        <v>0</v>
      </c>
      <c r="BJ389">
        <v>0.56293769999999999</v>
      </c>
      <c r="BK389">
        <v>25.9315</v>
      </c>
      <c r="BL389">
        <v>0</v>
      </c>
      <c r="BM389">
        <v>0</v>
      </c>
      <c r="BN389">
        <v>0.56162699999999999</v>
      </c>
      <c r="BO389">
        <v>26.589590000000001</v>
      </c>
      <c r="BP389">
        <v>0</v>
      </c>
      <c r="BQ389">
        <v>0</v>
      </c>
      <c r="BR389">
        <v>0.56043419999999999</v>
      </c>
      <c r="BS389">
        <v>27.03012</v>
      </c>
      <c r="BT389">
        <v>0</v>
      </c>
      <c r="BU389">
        <v>0</v>
      </c>
      <c r="BV389">
        <v>0.5590792</v>
      </c>
      <c r="BW389">
        <v>27.329799999999999</v>
      </c>
      <c r="BX389">
        <v>0</v>
      </c>
      <c r="BY389">
        <v>0</v>
      </c>
      <c r="BZ389">
        <v>0.55752789999999997</v>
      </c>
      <c r="CA389">
        <v>27.45119</v>
      </c>
      <c r="CB389">
        <v>0</v>
      </c>
      <c r="CC389">
        <v>9.8478180000000004E-37</v>
      </c>
      <c r="CD389">
        <v>0.5561391</v>
      </c>
      <c r="CE389">
        <v>27.257709999999999</v>
      </c>
      <c r="CF389">
        <v>3.1615889999999998E-28</v>
      </c>
      <c r="CG389">
        <v>8.3345500000000004E-26</v>
      </c>
      <c r="CH389">
        <v>0.55474069999999998</v>
      </c>
      <c r="CI389">
        <v>26.943539999999999</v>
      </c>
      <c r="CJ389">
        <v>3.2397189999999999E-23</v>
      </c>
      <c r="CK389" s="1">
        <v>1.1667839999999999E-20</v>
      </c>
      <c r="CL389">
        <v>0.55337559999999997</v>
      </c>
      <c r="CM389">
        <v>26.809239999999999</v>
      </c>
      <c r="CN389" s="1">
        <v>6.1545439999999997E-16</v>
      </c>
      <c r="CO389" s="1">
        <v>1.6196509999999999E-13</v>
      </c>
      <c r="CP389">
        <v>0.55202709999999999</v>
      </c>
      <c r="CQ389">
        <v>26.936900000000001</v>
      </c>
      <c r="CR389" s="1">
        <v>6.4493189999999997E-12</v>
      </c>
      <c r="CS389" s="1">
        <v>1.7605960000000001E-9</v>
      </c>
      <c r="CT389">
        <v>0.55070030000000003</v>
      </c>
      <c r="CU389">
        <v>27.36111</v>
      </c>
      <c r="CV389" s="1">
        <v>6.6125389999999997E-9</v>
      </c>
      <c r="CW389" s="1">
        <v>1.8670409999999999E-6</v>
      </c>
      <c r="CX389">
        <v>0.54936759999999996</v>
      </c>
      <c r="CY389">
        <v>27.29609</v>
      </c>
      <c r="CZ389" s="1">
        <v>1.625924E-6</v>
      </c>
      <c r="DA389" s="1">
        <v>4.7231379999999998E-4</v>
      </c>
      <c r="DB389">
        <v>0.54797660000000004</v>
      </c>
      <c r="DC389">
        <v>27.502130000000001</v>
      </c>
      <c r="DD389" s="1">
        <v>1.365518E-4</v>
      </c>
      <c r="DE389" s="1">
        <v>4.080462E-2</v>
      </c>
      <c r="DF389">
        <v>0.54659690000000005</v>
      </c>
      <c r="DG389">
        <v>27.593789999999998</v>
      </c>
      <c r="DH389" s="1">
        <v>4.8594320000000003E-3</v>
      </c>
      <c r="DI389" s="1">
        <v>1.4904919999999999</v>
      </c>
      <c r="DJ389">
        <v>0.5452207</v>
      </c>
      <c r="DK389">
        <v>27.361260000000001</v>
      </c>
      <c r="DL389" s="1">
        <v>8.4357280000000007E-2</v>
      </c>
      <c r="DM389" s="1">
        <v>26.525649999999999</v>
      </c>
      <c r="DN389">
        <v>0.54381349999999995</v>
      </c>
      <c r="DO389">
        <v>27.075710000000001</v>
      </c>
      <c r="DP389" s="1">
        <v>0.79263280000000003</v>
      </c>
      <c r="DQ389" s="1">
        <v>254.99770000000001</v>
      </c>
      <c r="DR389">
        <v>0.54224669999999997</v>
      </c>
      <c r="DS389">
        <v>26.904669999999999</v>
      </c>
      <c r="DT389" s="1">
        <v>4.3634579999999996</v>
      </c>
      <c r="DU389" s="1">
        <v>1435.9459999999999</v>
      </c>
      <c r="DV389">
        <v>0.54059199999999996</v>
      </c>
      <c r="DW389">
        <v>26.987670000000001</v>
      </c>
      <c r="DX389" s="1">
        <v>15.08225</v>
      </c>
      <c r="DY389">
        <v>5073.4970000000003</v>
      </c>
      <c r="DZ389">
        <v>0.53874949999999999</v>
      </c>
      <c r="EA389">
        <v>27.621189999999999</v>
      </c>
      <c r="EB389">
        <v>34.657400000000003</v>
      </c>
      <c r="EC389">
        <v>11907.65</v>
      </c>
      <c r="ED389">
        <v>0.53671250000000004</v>
      </c>
      <c r="EE389">
        <v>28.214549999999999</v>
      </c>
      <c r="EF389">
        <v>55.619280000000003</v>
      </c>
      <c r="EG389">
        <v>19499.55</v>
      </c>
      <c r="EH389">
        <v>0.53459259999999997</v>
      </c>
      <c r="EI389">
        <v>28.73799</v>
      </c>
      <c r="EJ389">
        <v>65.046080000000003</v>
      </c>
      <c r="EK389">
        <v>23252.639999999999</v>
      </c>
      <c r="EL389">
        <v>0.53216839999999999</v>
      </c>
      <c r="EM389">
        <v>29.107099999999999</v>
      </c>
      <c r="EN389">
        <v>57.401629999999997</v>
      </c>
      <c r="EO389">
        <v>20911.900000000001</v>
      </c>
      <c r="EP389">
        <v>0.52951479999999995</v>
      </c>
      <c r="EQ389">
        <v>28.949100000000001</v>
      </c>
      <c r="ER389">
        <v>39.554560000000002</v>
      </c>
      <c r="ES389">
        <v>14673.91</v>
      </c>
      <c r="ET389">
        <v>0.52691580000000005</v>
      </c>
      <c r="EU389">
        <v>28.555060000000001</v>
      </c>
      <c r="EV389">
        <v>21.98789</v>
      </c>
      <c r="EW389">
        <v>8290.1039999999994</v>
      </c>
      <c r="EX389">
        <v>0.52444579999999996</v>
      </c>
      <c r="EY389">
        <v>28.324639999999999</v>
      </c>
      <c r="EZ389">
        <v>10.115170000000001</v>
      </c>
      <c r="FA389">
        <v>3870.8290000000002</v>
      </c>
      <c r="FB389">
        <v>0.52181940000000004</v>
      </c>
      <c r="FC389">
        <v>28.176359999999999</v>
      </c>
      <c r="FD389">
        <v>3.955276</v>
      </c>
      <c r="FE389">
        <v>1533.797</v>
      </c>
      <c r="FF389">
        <v>0.51916910000000005</v>
      </c>
      <c r="FG389">
        <v>28.342980000000001</v>
      </c>
      <c r="FH389">
        <v>1.361313</v>
      </c>
      <c r="FI389">
        <v>533.59190000000001</v>
      </c>
      <c r="FJ389">
        <v>0.51642949999999999</v>
      </c>
      <c r="FK389">
        <v>28.32133</v>
      </c>
      <c r="FL389">
        <v>0.44309409999999999</v>
      </c>
      <c r="FM389">
        <v>174.10640000000001</v>
      </c>
      <c r="FN389">
        <v>0.51387039999999995</v>
      </c>
      <c r="FO389">
        <v>28.034320000000001</v>
      </c>
      <c r="FP389">
        <v>0.162048</v>
      </c>
      <c r="FQ389">
        <v>62.616849999999999</v>
      </c>
      <c r="FR389">
        <v>0.51100179999999995</v>
      </c>
      <c r="FS389">
        <v>27.603560000000002</v>
      </c>
      <c r="FT389">
        <v>8.5732589999999997E-2</v>
      </c>
      <c r="FU389">
        <v>32.019750000000002</v>
      </c>
      <c r="FV389">
        <v>0.50799209999999995</v>
      </c>
      <c r="FW389">
        <v>27.0749</v>
      </c>
      <c r="FX389">
        <v>6.6451990000000002E-2</v>
      </c>
      <c r="FY389">
        <v>24.26586</v>
      </c>
      <c r="FZ389">
        <v>0.5046967</v>
      </c>
      <c r="GA389">
        <v>26.589479999999998</v>
      </c>
      <c r="GB389">
        <v>6.0492579999999997E-2</v>
      </c>
      <c r="GC389">
        <v>21.962569999999999</v>
      </c>
      <c r="GD389">
        <v>0.50106660000000003</v>
      </c>
      <c r="GE389">
        <v>26.322839999999999</v>
      </c>
      <c r="GF389">
        <v>5.6901590000000002E-2</v>
      </c>
      <c r="GG389">
        <v>20.67381</v>
      </c>
      <c r="GH389">
        <v>0.4970154</v>
      </c>
      <c r="GI389">
        <v>26.191600000000001</v>
      </c>
      <c r="GJ389">
        <v>5.3048989999999997E-2</v>
      </c>
      <c r="GK389">
        <v>19.330110000000001</v>
      </c>
      <c r="GL389">
        <v>0.49326330000000002</v>
      </c>
      <c r="GM389">
        <v>26.496919999999999</v>
      </c>
      <c r="GN389">
        <v>4.891127E-2</v>
      </c>
      <c r="GO389">
        <v>17.859590000000001</v>
      </c>
      <c r="GP389">
        <v>0.48975429999999998</v>
      </c>
      <c r="GQ389">
        <v>26.868289999999998</v>
      </c>
      <c r="GR389">
        <v>4.4674949999999998E-2</v>
      </c>
      <c r="GS389">
        <v>16.330469999999998</v>
      </c>
      <c r="GT389">
        <v>0.4870621</v>
      </c>
      <c r="GU389">
        <v>27.228439999999999</v>
      </c>
      <c r="GV389" s="1">
        <v>4.0543299999999997E-2</v>
      </c>
      <c r="GW389">
        <v>14.795579999999999</v>
      </c>
      <c r="GX389">
        <v>0.48455130000000002</v>
      </c>
      <c r="GY389">
        <v>27.543500000000002</v>
      </c>
      <c r="GZ389" s="1">
        <v>3.6733019999999998E-2</v>
      </c>
      <c r="HA389">
        <v>13.37571</v>
      </c>
      <c r="HB389">
        <v>0.482209</v>
      </c>
      <c r="HC389">
        <v>27.594470000000001</v>
      </c>
      <c r="HD389" s="1">
        <v>3.3161469999999998E-2</v>
      </c>
      <c r="HE389">
        <v>12.059570000000001</v>
      </c>
      <c r="HF389">
        <v>0.48032049999999998</v>
      </c>
      <c r="HG389">
        <v>27.315629999999999</v>
      </c>
      <c r="HH389" s="1">
        <v>2.991572E-2</v>
      </c>
      <c r="HI389">
        <v>10.8485</v>
      </c>
      <c r="HJ389">
        <v>0.47834739999999998</v>
      </c>
      <c r="HK389">
        <v>27.098669999999998</v>
      </c>
      <c r="HL389" s="1">
        <v>2.686728E-2</v>
      </c>
      <c r="HM389">
        <v>9.7232099999999999</v>
      </c>
      <c r="HN389">
        <v>0.47619519999999999</v>
      </c>
      <c r="HO389">
        <v>26.86082</v>
      </c>
      <c r="HP389" s="1">
        <v>2.4029399999999999E-2</v>
      </c>
      <c r="HQ389">
        <v>8.6718729999999997</v>
      </c>
      <c r="HR389">
        <v>0.4755144</v>
      </c>
      <c r="HS389">
        <v>27.137039999999999</v>
      </c>
      <c r="HT389" s="1">
        <v>2.1749580000000001E-2</v>
      </c>
      <c r="HU389">
        <v>7.8048109999999999</v>
      </c>
      <c r="HV389">
        <v>0.47627720000000001</v>
      </c>
      <c r="HW389">
        <v>27.517700000000001</v>
      </c>
      <c r="HX389" s="1">
        <v>1.9725389999999999E-2</v>
      </c>
      <c r="HY389">
        <v>7.0184170000000003</v>
      </c>
      <c r="HZ389">
        <v>0.4767689</v>
      </c>
      <c r="IA389">
        <v>27.599360000000001</v>
      </c>
      <c r="IB389" s="1">
        <v>1.7870009999999999E-2</v>
      </c>
      <c r="IC389">
        <v>6.3063900000000004</v>
      </c>
      <c r="ID389">
        <v>0.47754200000000002</v>
      </c>
      <c r="IE389">
        <v>27.553920000000002</v>
      </c>
      <c r="IF389" s="1">
        <v>1.6206519999999999E-2</v>
      </c>
      <c r="IG389">
        <v>5.6701620000000004</v>
      </c>
      <c r="IH389">
        <v>0.47821669999999999</v>
      </c>
      <c r="II389">
        <v>27.186450000000001</v>
      </c>
      <c r="IJ389">
        <v>1.4688069999999999E-2</v>
      </c>
      <c r="IK389">
        <v>5.0961350000000003</v>
      </c>
      <c r="IL389">
        <v>0.47907559999999999</v>
      </c>
      <c r="IM389">
        <v>26.665900000000001</v>
      </c>
      <c r="IN389" s="1">
        <v>1.3326920000000001E-2</v>
      </c>
      <c r="IO389">
        <v>4.5839429999999997</v>
      </c>
      <c r="IP389">
        <v>0.48070040000000003</v>
      </c>
      <c r="IQ389">
        <v>26.372240000000001</v>
      </c>
      <c r="IR389" s="1">
        <v>1.210089E-2</v>
      </c>
      <c r="IS389">
        <v>4.1326980000000004</v>
      </c>
      <c r="IT389">
        <v>0.48191289999999998</v>
      </c>
      <c r="IU389">
        <v>26.42934</v>
      </c>
      <c r="IV389" s="1">
        <v>1.096691E-2</v>
      </c>
      <c r="IW389">
        <v>3.7220650000000002</v>
      </c>
      <c r="IX389">
        <v>0.48325439999999997</v>
      </c>
      <c r="IY389">
        <v>27.287279999999999</v>
      </c>
      <c r="IZ389" s="1">
        <v>9.9383679999999995E-3</v>
      </c>
      <c r="JA389">
        <v>3.3517350000000001</v>
      </c>
      <c r="JB389">
        <v>0.48445549999999998</v>
      </c>
      <c r="JC389">
        <v>28.22242</v>
      </c>
      <c r="JD389" s="1">
        <v>8.9878939999999997E-3</v>
      </c>
      <c r="JE389">
        <v>3.0131649999999999</v>
      </c>
      <c r="JF389">
        <v>0.48596719999999999</v>
      </c>
      <c r="JG389">
        <v>28.999099999999999</v>
      </c>
      <c r="JH389" s="1">
        <v>8.1138119999999998E-3</v>
      </c>
      <c r="JI389">
        <v>2.70214</v>
      </c>
      <c r="JJ389">
        <v>0.48752259999999997</v>
      </c>
      <c r="JK389">
        <v>29.292529999999999</v>
      </c>
      <c r="JL389" s="1">
        <v>7.3054230000000001E-3</v>
      </c>
      <c r="JM389">
        <v>2.4174099999999998</v>
      </c>
      <c r="JN389">
        <v>0.48898530000000001</v>
      </c>
      <c r="JO389">
        <v>29.241869999999999</v>
      </c>
      <c r="JP389" s="1">
        <v>6.5479600000000002E-3</v>
      </c>
      <c r="JQ389">
        <v>2.1537120000000001</v>
      </c>
      <c r="JR389">
        <v>0.49034990000000001</v>
      </c>
      <c r="JS389">
        <v>28.887840000000001</v>
      </c>
      <c r="JT389" s="1">
        <v>5.8341519999999996E-3</v>
      </c>
      <c r="JU389">
        <v>1.9083209999999999</v>
      </c>
      <c r="JV389">
        <v>0.49176130000000001</v>
      </c>
      <c r="JW389">
        <v>28.653510000000001</v>
      </c>
      <c r="JX389" s="1">
        <v>5.154273E-3</v>
      </c>
      <c r="JY389">
        <v>1.6768130000000001</v>
      </c>
      <c r="JZ389">
        <v>0.49320849999999999</v>
      </c>
      <c r="KA389">
        <v>28.641169999999999</v>
      </c>
      <c r="KB389" s="1">
        <v>4.5002339999999997E-3</v>
      </c>
      <c r="KC389">
        <v>1.4567079999999999</v>
      </c>
      <c r="KD389">
        <v>0.49442599999999998</v>
      </c>
      <c r="KE389">
        <v>29.238520000000001</v>
      </c>
      <c r="KF389">
        <v>3.8665259999999999E-3</v>
      </c>
      <c r="KG389">
        <v>1.2459260000000001</v>
      </c>
      <c r="KH389">
        <v>0.49520690000000001</v>
      </c>
      <c r="KI389">
        <v>29.7742</v>
      </c>
      <c r="KJ389" s="1">
        <v>3.2568430000000002E-3</v>
      </c>
      <c r="KK389">
        <v>1.04558</v>
      </c>
      <c r="KL389">
        <v>0.49608020000000003</v>
      </c>
      <c r="KM389">
        <v>30.124960000000002</v>
      </c>
      <c r="KN389" s="1">
        <v>2.6898730000000002E-3</v>
      </c>
      <c r="KO389">
        <v>0.86026349999999996</v>
      </c>
      <c r="KP389">
        <v>0.49668400000000001</v>
      </c>
      <c r="KQ389">
        <v>30.275320000000001</v>
      </c>
      <c r="KR389" s="1">
        <v>2.1899509999999999E-3</v>
      </c>
      <c r="KS389">
        <v>0.69787560000000004</v>
      </c>
      <c r="KT389">
        <v>0.49714540000000002</v>
      </c>
      <c r="KU389">
        <v>29.895060000000001</v>
      </c>
      <c r="KV389" s="1">
        <v>1.7750559999999999E-3</v>
      </c>
      <c r="KW389">
        <v>0.56366649999999996</v>
      </c>
      <c r="KX389">
        <v>0.49746040000000002</v>
      </c>
      <c r="KY389">
        <v>29.309930000000001</v>
      </c>
      <c r="KZ389" s="1">
        <v>1.451012E-3</v>
      </c>
      <c r="LA389">
        <v>0.45902310000000002</v>
      </c>
      <c r="LB389">
        <v>0.4977568</v>
      </c>
      <c r="LC389">
        <v>28.84272</v>
      </c>
      <c r="LD389" s="1">
        <v>1.2099389999999999E-3</v>
      </c>
      <c r="LE389">
        <v>0.38120310000000002</v>
      </c>
      <c r="LF389">
        <v>0.49831019999999998</v>
      </c>
      <c r="LG389">
        <v>28.655760000000001</v>
      </c>
      <c r="LH389" s="1">
        <v>1.036195E-3</v>
      </c>
      <c r="LI389">
        <v>0.32489440000000003</v>
      </c>
      <c r="LJ389">
        <v>0.49884539999999999</v>
      </c>
      <c r="LK389">
        <v>29.038789999999999</v>
      </c>
      <c r="LL389" s="1">
        <v>9.1035240000000004E-4</v>
      </c>
      <c r="LM389">
        <v>0.28416140000000001</v>
      </c>
      <c r="LN389">
        <v>0.49978030000000001</v>
      </c>
      <c r="LO389">
        <v>29.531929999999999</v>
      </c>
      <c r="LP389" s="1">
        <v>8.1718100000000005E-4</v>
      </c>
      <c r="LQ389">
        <v>0.25404900000000002</v>
      </c>
      <c r="LR389">
        <v>0.50045899999999999</v>
      </c>
      <c r="LS389">
        <v>29.95551</v>
      </c>
      <c r="LT389" s="1">
        <v>7.4425360000000005E-4</v>
      </c>
      <c r="LU389">
        <v>0.23064660000000001</v>
      </c>
      <c r="LV389">
        <v>0.50100529999999999</v>
      </c>
      <c r="LW389">
        <v>30.13447</v>
      </c>
      <c r="LX389" s="1">
        <v>6.8559749999999998E-4</v>
      </c>
      <c r="LY389">
        <v>0.21187610000000001</v>
      </c>
      <c r="LZ389">
        <v>0.50145470000000003</v>
      </c>
      <c r="MA389">
        <v>29.937280000000001</v>
      </c>
      <c r="MB389" s="1">
        <v>6.3628009999999995E-4</v>
      </c>
      <c r="MC389">
        <v>0.19641910000000001</v>
      </c>
      <c r="MD389">
        <v>0.50188219999999995</v>
      </c>
      <c r="ME389">
        <v>29.396930000000001</v>
      </c>
      <c r="MF389" s="1">
        <v>5.9386159999999999E-4</v>
      </c>
      <c r="MG389">
        <v>0.1835417</v>
      </c>
      <c r="MH389">
        <v>0.50215050000000006</v>
      </c>
      <c r="MI389">
        <v>28.96772</v>
      </c>
      <c r="MJ389" s="1">
        <v>5.582009E-4</v>
      </c>
      <c r="MK389">
        <v>0.17275389999999999</v>
      </c>
      <c r="ML389">
        <v>0.50238819999999995</v>
      </c>
      <c r="MM389">
        <v>28.748280000000001</v>
      </c>
      <c r="MN389" s="1">
        <v>5.2815939999999997E-4</v>
      </c>
      <c r="MO389">
        <v>0.1636609</v>
      </c>
      <c r="MP389">
        <v>0.50275669999999995</v>
      </c>
      <c r="MQ389">
        <v>29.22296</v>
      </c>
      <c r="MR389" s="1">
        <v>5.0263369999999996E-4</v>
      </c>
      <c r="MS389">
        <v>0.15589059999999999</v>
      </c>
      <c r="MT389">
        <v>0.50312319999999999</v>
      </c>
      <c r="MU389">
        <v>29.443280000000001</v>
      </c>
      <c r="MV389" s="1">
        <v>4.8041209999999997E-4</v>
      </c>
      <c r="MW389">
        <v>0.14911869999999999</v>
      </c>
      <c r="MX389">
        <v>0.50352870000000005</v>
      </c>
      <c r="MY389">
        <v>29.391839999999998</v>
      </c>
      <c r="MZ389" s="1">
        <v>4.606829E-4</v>
      </c>
      <c r="NA389">
        <v>0.1430777</v>
      </c>
      <c r="NB389">
        <v>0.50427149999999998</v>
      </c>
      <c r="NC389">
        <v>29.181069999999998</v>
      </c>
      <c r="ND389" s="1">
        <v>4.4274530000000002E-4</v>
      </c>
      <c r="NE389">
        <v>0.13746220000000001</v>
      </c>
      <c r="NF389">
        <v>0.50504039999999994</v>
      </c>
      <c r="NG389">
        <v>28.827000000000002</v>
      </c>
      <c r="NH389" s="1">
        <v>4.2558659999999998E-4</v>
      </c>
      <c r="NI389">
        <v>0.1320885</v>
      </c>
      <c r="NJ389">
        <v>0.5057509</v>
      </c>
      <c r="NK389">
        <v>28.252890000000001</v>
      </c>
      <c r="NL389" s="1">
        <v>4.087009E-4</v>
      </c>
      <c r="NM389">
        <v>0.1268079</v>
      </c>
      <c r="NN389">
        <v>0.50645689999999999</v>
      </c>
      <c r="NO389">
        <v>27.787120000000002</v>
      </c>
      <c r="NP389" s="1">
        <v>3.9201390000000001E-4</v>
      </c>
      <c r="NQ389">
        <v>0.12158770000000001</v>
      </c>
      <c r="NR389">
        <v>0.50710390000000005</v>
      </c>
      <c r="NS389">
        <v>27.51435</v>
      </c>
      <c r="NT389" s="1">
        <v>3.7540829999999997E-4</v>
      </c>
      <c r="NU389">
        <v>0.1163966</v>
      </c>
      <c r="NV389">
        <v>0.50768860000000005</v>
      </c>
      <c r="NW389">
        <v>28.051670000000001</v>
      </c>
      <c r="NX389" s="1">
        <v>3.5903520000000002E-4</v>
      </c>
      <c r="NY389">
        <v>0.1112805</v>
      </c>
      <c r="NZ389">
        <v>0.50822940000000005</v>
      </c>
      <c r="OA389">
        <v>28.77589</v>
      </c>
      <c r="OB389" s="1">
        <v>3.4294590000000003E-4</v>
      </c>
      <c r="OC389">
        <v>0.1062568</v>
      </c>
      <c r="OD389">
        <v>0.50875539999999997</v>
      </c>
      <c r="OE389">
        <v>29.261399999999998</v>
      </c>
      <c r="OF389" s="1">
        <v>3.273382E-4</v>
      </c>
      <c r="OG389">
        <v>0.1013908</v>
      </c>
      <c r="OH389">
        <v>0.50925900000000002</v>
      </c>
      <c r="OI389">
        <v>29.620080000000002</v>
      </c>
      <c r="OJ389" s="1">
        <v>3.1225790000000001E-4</v>
      </c>
      <c r="OK389">
        <v>9.6685800000000002E-2</v>
      </c>
    </row>
    <row r="390" spans="1:401" x14ac:dyDescent="0.35">
      <c r="A390">
        <v>399</v>
      </c>
      <c r="B390" t="s">
        <v>4</v>
      </c>
      <c r="C390" t="s">
        <v>364</v>
      </c>
      <c r="D390" t="s">
        <v>397</v>
      </c>
      <c r="E390">
        <v>701.90560000000005</v>
      </c>
      <c r="F390">
        <v>0.4975733</v>
      </c>
      <c r="G390">
        <v>25.51417</v>
      </c>
      <c r="H390">
        <v>0</v>
      </c>
      <c r="I390">
        <v>0</v>
      </c>
      <c r="J390">
        <v>0.4972839</v>
      </c>
      <c r="K390">
        <v>25.492819999999998</v>
      </c>
      <c r="L390">
        <v>0</v>
      </c>
      <c r="M390">
        <v>0</v>
      </c>
      <c r="N390">
        <v>0.49683650000000001</v>
      </c>
      <c r="O390">
        <v>25.51136</v>
      </c>
      <c r="P390">
        <v>0</v>
      </c>
      <c r="Q390">
        <v>0</v>
      </c>
      <c r="R390">
        <v>0.49630540000000001</v>
      </c>
      <c r="S390">
        <v>25.246120000000001</v>
      </c>
      <c r="T390">
        <v>0</v>
      </c>
      <c r="U390">
        <v>0</v>
      </c>
      <c r="V390">
        <v>0.49546050000000003</v>
      </c>
      <c r="W390">
        <v>24.8598</v>
      </c>
      <c r="X390">
        <v>0</v>
      </c>
      <c r="Y390">
        <v>0</v>
      </c>
      <c r="Z390">
        <v>0.49464910000000001</v>
      </c>
      <c r="AA390">
        <v>24.653420000000001</v>
      </c>
      <c r="AB390">
        <v>0</v>
      </c>
      <c r="AC390">
        <v>0</v>
      </c>
      <c r="AD390">
        <v>0.49373339999999999</v>
      </c>
      <c r="AE390">
        <v>24.568239999999999</v>
      </c>
      <c r="AF390">
        <v>0</v>
      </c>
      <c r="AG390">
        <v>0</v>
      </c>
      <c r="AH390">
        <v>0.49280459999999998</v>
      </c>
      <c r="AI390">
        <v>25.064160000000001</v>
      </c>
      <c r="AJ390">
        <v>0</v>
      </c>
      <c r="AK390">
        <v>0</v>
      </c>
      <c r="AL390">
        <v>0.49190430000000002</v>
      </c>
      <c r="AM390">
        <v>25.526409999999998</v>
      </c>
      <c r="AN390">
        <v>0</v>
      </c>
      <c r="AO390">
        <v>0</v>
      </c>
      <c r="AP390">
        <v>0.49102400000000002</v>
      </c>
      <c r="AQ390">
        <v>25.886320000000001</v>
      </c>
      <c r="AR390">
        <v>0</v>
      </c>
      <c r="AS390">
        <v>0</v>
      </c>
      <c r="AT390">
        <v>0.49022559999999998</v>
      </c>
      <c r="AU390">
        <v>26.09347</v>
      </c>
      <c r="AV390">
        <v>0</v>
      </c>
      <c r="AW390">
        <v>0</v>
      </c>
      <c r="AX390">
        <v>0.48949979999999998</v>
      </c>
      <c r="AY390">
        <v>25.875050000000002</v>
      </c>
      <c r="AZ390">
        <v>0</v>
      </c>
      <c r="BA390">
        <v>0</v>
      </c>
      <c r="BB390">
        <v>0.4889213</v>
      </c>
      <c r="BC390">
        <v>25.737939999999998</v>
      </c>
      <c r="BD390">
        <v>0</v>
      </c>
      <c r="BE390">
        <v>0</v>
      </c>
      <c r="BF390">
        <v>0.48842140000000001</v>
      </c>
      <c r="BG390">
        <v>25.723939999999999</v>
      </c>
      <c r="BH390">
        <v>0</v>
      </c>
      <c r="BI390">
        <v>0</v>
      </c>
      <c r="BJ390">
        <v>0.48795539999999998</v>
      </c>
      <c r="BK390">
        <v>25.958939999999998</v>
      </c>
      <c r="BL390">
        <v>0</v>
      </c>
      <c r="BM390">
        <v>0</v>
      </c>
      <c r="BN390">
        <v>0.48764439999999998</v>
      </c>
      <c r="BO390">
        <v>26.689769999999999</v>
      </c>
      <c r="BP390">
        <v>0</v>
      </c>
      <c r="BQ390">
        <v>0</v>
      </c>
      <c r="BR390">
        <v>0.48737419999999998</v>
      </c>
      <c r="BS390">
        <v>27.155519999999999</v>
      </c>
      <c r="BT390">
        <v>0</v>
      </c>
      <c r="BU390">
        <v>0</v>
      </c>
      <c r="BV390">
        <v>0.4869752</v>
      </c>
      <c r="BW390">
        <v>27.44961</v>
      </c>
      <c r="BX390">
        <v>0</v>
      </c>
      <c r="BY390">
        <v>0</v>
      </c>
      <c r="BZ390">
        <v>0.48642279999999999</v>
      </c>
      <c r="CA390">
        <v>27.5487</v>
      </c>
      <c r="CB390">
        <v>0</v>
      </c>
      <c r="CC390">
        <v>2.8385570000000001E-37</v>
      </c>
      <c r="CD390">
        <v>0.48602000000000001</v>
      </c>
      <c r="CE390">
        <v>27.27552</v>
      </c>
      <c r="CF390">
        <v>8.2595369999999999E-29</v>
      </c>
      <c r="CG390">
        <v>3.1716470000000001E-26</v>
      </c>
      <c r="CH390">
        <v>0.48554229999999998</v>
      </c>
      <c r="CI390">
        <v>26.928709999999999</v>
      </c>
      <c r="CJ390">
        <v>8.9326590000000007E-24</v>
      </c>
      <c r="CK390" s="1">
        <v>4.2972360000000002E-21</v>
      </c>
      <c r="CL390">
        <v>0.48510160000000002</v>
      </c>
      <c r="CM390">
        <v>26.7883</v>
      </c>
      <c r="CN390" s="1">
        <v>2.5292159999999998E-16</v>
      </c>
      <c r="CO390" s="1">
        <v>8.7024449999999998E-14</v>
      </c>
      <c r="CP390">
        <v>0.48462529999999998</v>
      </c>
      <c r="CQ390">
        <v>26.958870000000001</v>
      </c>
      <c r="CR390" s="1">
        <v>3.2948540000000001E-12</v>
      </c>
      <c r="CS390" s="1">
        <v>1.155393E-9</v>
      </c>
      <c r="CT390">
        <v>0.48417959999999999</v>
      </c>
      <c r="CU390">
        <v>27.417670000000001</v>
      </c>
      <c r="CV390" s="1">
        <v>3.8032969999999998E-9</v>
      </c>
      <c r="CW390" s="1">
        <v>1.3762400000000001E-6</v>
      </c>
      <c r="CX390">
        <v>0.48366740000000003</v>
      </c>
      <c r="CY390">
        <v>27.350729999999999</v>
      </c>
      <c r="CZ390" s="1">
        <v>1.021641E-6</v>
      </c>
      <c r="DA390" s="1">
        <v>3.8067979999999998E-4</v>
      </c>
      <c r="DB390">
        <v>0.48310510000000001</v>
      </c>
      <c r="DC390">
        <v>27.614840000000001</v>
      </c>
      <c r="DD390" s="1">
        <v>9.2296319999999994E-5</v>
      </c>
      <c r="DE390" s="1">
        <v>3.5459150000000002E-2</v>
      </c>
      <c r="DF390">
        <v>0.48234270000000001</v>
      </c>
      <c r="DG390">
        <v>27.68413</v>
      </c>
      <c r="DH390" s="1">
        <v>3.4993590000000001E-3</v>
      </c>
      <c r="DI390" s="1">
        <v>1.3841870000000001</v>
      </c>
      <c r="DJ390">
        <v>0.48165859999999999</v>
      </c>
      <c r="DK390">
        <v>27.38531</v>
      </c>
      <c r="DL390" s="1">
        <v>6.4319500000000002E-2</v>
      </c>
      <c r="DM390" s="1">
        <v>26.168030000000002</v>
      </c>
      <c r="DN390">
        <v>0.48086709999999999</v>
      </c>
      <c r="DO390">
        <v>27.084209999999999</v>
      </c>
      <c r="DP390" s="1">
        <v>0.63685130000000001</v>
      </c>
      <c r="DQ390" s="1">
        <v>265.96910000000003</v>
      </c>
      <c r="DR390">
        <v>0.47992190000000001</v>
      </c>
      <c r="DS390">
        <v>26.906179999999999</v>
      </c>
      <c r="DT390" s="1">
        <v>3.6798440000000001</v>
      </c>
      <c r="DU390" s="1">
        <v>1577.1590000000001</v>
      </c>
      <c r="DV390">
        <v>0.47887560000000001</v>
      </c>
      <c r="DW390">
        <v>27.029509999999998</v>
      </c>
      <c r="DX390" s="1">
        <v>13.30415</v>
      </c>
      <c r="DY390">
        <v>5846.0630000000001</v>
      </c>
      <c r="DZ390">
        <v>0.47767860000000001</v>
      </c>
      <c r="EA390">
        <v>27.72784</v>
      </c>
      <c r="EB390" s="1">
        <v>31.88392</v>
      </c>
      <c r="EC390">
        <v>14347.89</v>
      </c>
      <c r="ED390">
        <v>0.47629149999999998</v>
      </c>
      <c r="EE390">
        <v>28.338159999999998</v>
      </c>
      <c r="EF390">
        <v>53.211979999999997</v>
      </c>
      <c r="EG390">
        <v>24487.77</v>
      </c>
      <c r="EH390">
        <v>0.47491899999999998</v>
      </c>
      <c r="EI390">
        <v>28.857610000000001</v>
      </c>
      <c r="EJ390">
        <v>64.563969999999998</v>
      </c>
      <c r="EK390">
        <v>30330.34</v>
      </c>
      <c r="EL390">
        <v>0.47331289999999998</v>
      </c>
      <c r="EM390">
        <v>29.199169999999999</v>
      </c>
      <c r="EN390">
        <v>58.969790000000003</v>
      </c>
      <c r="EO390">
        <v>28253.54</v>
      </c>
      <c r="EP390">
        <v>0.47170040000000002</v>
      </c>
      <c r="EQ390">
        <v>28.951920000000001</v>
      </c>
      <c r="ER390">
        <v>41.952150000000003</v>
      </c>
      <c r="ES390">
        <v>20460.38</v>
      </c>
      <c r="ET390">
        <v>0.47045330000000002</v>
      </c>
      <c r="EU390">
        <v>28.508420000000001</v>
      </c>
      <c r="EV390">
        <v>24.00938</v>
      </c>
      <c r="EW390">
        <v>11879.54</v>
      </c>
      <c r="EX390">
        <v>0.46938879999999999</v>
      </c>
      <c r="EY390">
        <v>28.2773</v>
      </c>
      <c r="EZ390">
        <v>11.34869</v>
      </c>
      <c r="FA390">
        <v>5686.39</v>
      </c>
      <c r="FB390">
        <v>0.46828819999999999</v>
      </c>
      <c r="FC390">
        <v>28.150189999999998</v>
      </c>
      <c r="FD390">
        <v>4.5454850000000002</v>
      </c>
      <c r="FE390">
        <v>2301.6309999999999</v>
      </c>
      <c r="FF390">
        <v>0.46717320000000001</v>
      </c>
      <c r="FG390">
        <v>28.371269999999999</v>
      </c>
      <c r="FH390">
        <v>1.5935900000000001</v>
      </c>
      <c r="FI390">
        <v>813.11490000000003</v>
      </c>
      <c r="FJ390">
        <v>0.46611039999999998</v>
      </c>
      <c r="FK390">
        <v>28.340440000000001</v>
      </c>
      <c r="FL390">
        <v>0.52081599999999995</v>
      </c>
      <c r="FM390">
        <v>265.6662</v>
      </c>
      <c r="FN390">
        <v>0.46526020000000001</v>
      </c>
      <c r="FO390">
        <v>28.080660000000002</v>
      </c>
      <c r="FP390">
        <v>0.18468799999999999</v>
      </c>
      <c r="FQ390">
        <v>92.446950000000001</v>
      </c>
      <c r="FR390">
        <v>0.46427200000000002</v>
      </c>
      <c r="FS390">
        <v>27.590540000000001</v>
      </c>
      <c r="FT390">
        <v>9.1595010000000004E-2</v>
      </c>
      <c r="FU390">
        <v>44.05585</v>
      </c>
      <c r="FV390">
        <v>0.46330270000000001</v>
      </c>
      <c r="FW390">
        <v>27.040790000000001</v>
      </c>
      <c r="FX390">
        <v>6.7894300000000005E-2</v>
      </c>
      <c r="FY390">
        <v>31.62397</v>
      </c>
      <c r="FZ390">
        <v>0.46217190000000002</v>
      </c>
      <c r="GA390">
        <v>26.528420000000001</v>
      </c>
      <c r="GB390">
        <v>6.0982269999999998E-2</v>
      </c>
      <c r="GC390">
        <v>28.024159999999998</v>
      </c>
      <c r="GD390">
        <v>0.46085039999999999</v>
      </c>
      <c r="GE390">
        <v>26.24485</v>
      </c>
      <c r="GF390">
        <v>5.7265320000000001E-2</v>
      </c>
      <c r="GG390">
        <v>26.165520000000001</v>
      </c>
      <c r="GH390">
        <v>0.45922279999999999</v>
      </c>
      <c r="GI390">
        <v>26.15061</v>
      </c>
      <c r="GJ390">
        <v>5.3463570000000002E-2</v>
      </c>
      <c r="GK390">
        <v>24.34742</v>
      </c>
      <c r="GL390">
        <v>0.45813369999999998</v>
      </c>
      <c r="GM390">
        <v>26.491389999999999</v>
      </c>
      <c r="GN390">
        <v>4.9358289999999999E-2</v>
      </c>
      <c r="GO390">
        <v>22.367290000000001</v>
      </c>
      <c r="GP390">
        <v>0.45759270000000002</v>
      </c>
      <c r="GQ390">
        <v>26.868269999999999</v>
      </c>
      <c r="GR390">
        <v>4.5135809999999998E-2</v>
      </c>
      <c r="GS390">
        <v>20.309460000000001</v>
      </c>
      <c r="GT390">
        <v>0.45847159999999998</v>
      </c>
      <c r="GU390">
        <v>27.20477</v>
      </c>
      <c r="GV390" s="1">
        <v>4.0976169999999999E-2</v>
      </c>
      <c r="GW390">
        <v>18.21556</v>
      </c>
      <c r="GX390">
        <v>0.45977990000000002</v>
      </c>
      <c r="GY390">
        <v>27.46341</v>
      </c>
      <c r="GZ390" s="1">
        <v>3.7116080000000003E-2</v>
      </c>
      <c r="HA390">
        <v>16.271339999999999</v>
      </c>
      <c r="HB390">
        <v>0.46070529999999998</v>
      </c>
      <c r="HC390">
        <v>27.45045</v>
      </c>
      <c r="HD390">
        <v>3.3516900000000002E-2</v>
      </c>
      <c r="HE390">
        <v>14.48415</v>
      </c>
      <c r="HF390">
        <v>0.4625358</v>
      </c>
      <c r="HG390">
        <v>27.09742</v>
      </c>
      <c r="HH390" s="1">
        <v>3.022408E-2</v>
      </c>
      <c r="HI390">
        <v>12.86889</v>
      </c>
      <c r="HJ390">
        <v>0.46465699999999999</v>
      </c>
      <c r="HK390">
        <v>26.876049999999999</v>
      </c>
      <c r="HL390" s="1">
        <v>2.7170429999999999E-2</v>
      </c>
      <c r="HM390">
        <v>11.545820000000001</v>
      </c>
      <c r="HN390">
        <v>0.46693839999999998</v>
      </c>
      <c r="HO390">
        <v>26.628150000000002</v>
      </c>
      <c r="HP390" s="1">
        <v>2.4267560000000001E-2</v>
      </c>
      <c r="HQ390">
        <v>10.286569999999999</v>
      </c>
      <c r="HR390">
        <v>0.47111130000000001</v>
      </c>
      <c r="HS390">
        <v>26.923860000000001</v>
      </c>
      <c r="HT390" s="1">
        <v>2.1938059999999999E-2</v>
      </c>
      <c r="HU390">
        <v>9.2441910000000007</v>
      </c>
      <c r="HV390">
        <v>0.47715930000000001</v>
      </c>
      <c r="HW390">
        <v>27.332840000000001</v>
      </c>
      <c r="HX390" s="1">
        <v>1.988877E-2</v>
      </c>
      <c r="HY390">
        <v>8.3071739999999998</v>
      </c>
      <c r="HZ390">
        <v>0.4832921</v>
      </c>
      <c r="IA390">
        <v>27.433240000000001</v>
      </c>
      <c r="IB390" s="1">
        <v>1.8015940000000001E-2</v>
      </c>
      <c r="IC390">
        <v>7.4611609999999997</v>
      </c>
      <c r="ID390">
        <v>0.4899403</v>
      </c>
      <c r="IE390">
        <v>27.395309999999998</v>
      </c>
      <c r="IF390" s="1">
        <v>1.6343570000000002E-2</v>
      </c>
      <c r="IG390">
        <v>6.7066369999999997</v>
      </c>
      <c r="IH390">
        <v>0.4968552</v>
      </c>
      <c r="II390">
        <v>26.984660000000002</v>
      </c>
      <c r="IJ390" s="1">
        <v>1.4812189999999999E-2</v>
      </c>
      <c r="IK390">
        <v>6.0224250000000001</v>
      </c>
      <c r="IL390">
        <v>0.50394419999999995</v>
      </c>
      <c r="IM390">
        <v>26.442990000000002</v>
      </c>
      <c r="IN390" s="1">
        <v>1.343946E-2</v>
      </c>
      <c r="IO390">
        <v>5.4128160000000003</v>
      </c>
      <c r="IP390">
        <v>0.50897840000000005</v>
      </c>
      <c r="IQ390">
        <v>26.14611</v>
      </c>
      <c r="IR390" s="1">
        <v>1.220486E-2</v>
      </c>
      <c r="IS390">
        <v>4.8806609999999999</v>
      </c>
      <c r="IT390">
        <v>0.5139032</v>
      </c>
      <c r="IU390">
        <v>26.237130000000001</v>
      </c>
      <c r="IV390" s="1">
        <v>1.106527E-2</v>
      </c>
      <c r="IW390">
        <v>4.3977950000000003</v>
      </c>
      <c r="IX390">
        <v>0.5189897</v>
      </c>
      <c r="IY390">
        <v>27.151759999999999</v>
      </c>
      <c r="IZ390" s="1">
        <v>1.003018E-2</v>
      </c>
      <c r="JA390">
        <v>3.9655749999999999</v>
      </c>
      <c r="JB390">
        <v>0.52376889999999998</v>
      </c>
      <c r="JC390">
        <v>28.110610000000001</v>
      </c>
      <c r="JD390" s="1">
        <v>9.0725110000000001E-3</v>
      </c>
      <c r="JE390">
        <v>3.5699179999999999</v>
      </c>
      <c r="JF390">
        <v>0.52915749999999995</v>
      </c>
      <c r="JG390">
        <v>28.883489999999998</v>
      </c>
      <c r="JH390" s="1">
        <v>8.1920440000000008E-3</v>
      </c>
      <c r="JI390">
        <v>3.204215</v>
      </c>
      <c r="JJ390">
        <v>0.53442069999999997</v>
      </c>
      <c r="JK390">
        <v>29.15513</v>
      </c>
      <c r="JL390" s="1">
        <v>7.3786679999999997E-3</v>
      </c>
      <c r="JM390">
        <v>2.8702990000000002</v>
      </c>
      <c r="JN390">
        <v>0.53947920000000005</v>
      </c>
      <c r="JO390">
        <v>29.092849999999999</v>
      </c>
      <c r="JP390" s="1">
        <v>6.6172000000000002E-3</v>
      </c>
      <c r="JQ390">
        <v>2.5610089999999999</v>
      </c>
      <c r="JR390">
        <v>0.54427899999999996</v>
      </c>
      <c r="JS390">
        <v>28.731010000000001</v>
      </c>
      <c r="JT390" s="1">
        <v>5.9000340000000002E-3</v>
      </c>
      <c r="JU390">
        <v>2.2727430000000002</v>
      </c>
      <c r="JV390">
        <v>0.5490642</v>
      </c>
      <c r="JW390">
        <v>28.497160000000001</v>
      </c>
      <c r="JX390" s="1">
        <v>5.2176180000000003E-3</v>
      </c>
      <c r="JY390">
        <v>2.0004339999999998</v>
      </c>
      <c r="JZ390">
        <v>0.55367840000000001</v>
      </c>
      <c r="KA390">
        <v>28.504909999999999</v>
      </c>
      <c r="KB390" s="1">
        <v>4.5618359999999997E-3</v>
      </c>
      <c r="KC390">
        <v>1.741816</v>
      </c>
      <c r="KD390">
        <v>0.55830009999999997</v>
      </c>
      <c r="KE390">
        <v>29.141490000000001</v>
      </c>
      <c r="KF390" s="1">
        <v>3.9262819999999997E-3</v>
      </c>
      <c r="KG390">
        <v>1.4931030000000001</v>
      </c>
      <c r="KH390">
        <v>0.56248189999999998</v>
      </c>
      <c r="KI390">
        <v>29.70185</v>
      </c>
      <c r="KJ390" s="1">
        <v>3.313884E-3</v>
      </c>
      <c r="KK390">
        <v>1.2559670000000001</v>
      </c>
      <c r="KL390">
        <v>0.5667548</v>
      </c>
      <c r="KM390">
        <v>30.077359999999999</v>
      </c>
      <c r="KN390" s="1">
        <v>2.7418450000000001E-3</v>
      </c>
      <c r="KO390">
        <v>1.0353950000000001</v>
      </c>
      <c r="KP390">
        <v>0.57060469999999996</v>
      </c>
      <c r="KQ390">
        <v>30.242260000000002</v>
      </c>
      <c r="KR390" s="1">
        <v>2.2347690000000002E-3</v>
      </c>
      <c r="KS390">
        <v>0.84104480000000004</v>
      </c>
      <c r="KT390">
        <v>0.57401159999999996</v>
      </c>
      <c r="KU390">
        <v>29.843969999999999</v>
      </c>
      <c r="KV390" s="1">
        <v>1.811261E-3</v>
      </c>
      <c r="KW390">
        <v>0.67927729999999997</v>
      </c>
      <c r="KX390">
        <v>0.57712629999999998</v>
      </c>
      <c r="KY390">
        <v>29.249649999999999</v>
      </c>
      <c r="KZ390" s="1">
        <v>1.478544E-3</v>
      </c>
      <c r="LA390">
        <v>0.55223040000000001</v>
      </c>
      <c r="LB390">
        <v>0.58016820000000002</v>
      </c>
      <c r="LC390">
        <v>28.767510000000001</v>
      </c>
      <c r="LD390" s="1">
        <v>1.230002E-3</v>
      </c>
      <c r="LE390">
        <v>0.45717730000000001</v>
      </c>
      <c r="LF390">
        <v>0.58354899999999998</v>
      </c>
      <c r="LG390">
        <v>28.593869999999999</v>
      </c>
      <c r="LH390" s="1">
        <v>1.0505060000000001E-3</v>
      </c>
      <c r="LI390">
        <v>0.38821450000000002</v>
      </c>
      <c r="LJ390">
        <v>0.58678319999999995</v>
      </c>
      <c r="LK390">
        <v>29.001940000000001</v>
      </c>
      <c r="LL390" s="1">
        <v>9.2068770000000002E-4</v>
      </c>
      <c r="LM390">
        <v>0.33838699999999999</v>
      </c>
      <c r="LN390">
        <v>0.5892944</v>
      </c>
      <c r="LO390">
        <v>29.508150000000001</v>
      </c>
      <c r="LP390" s="1">
        <v>8.2478819999999998E-4</v>
      </c>
      <c r="LQ390">
        <v>0.30180669999999998</v>
      </c>
      <c r="LR390">
        <v>0.5913718</v>
      </c>
      <c r="LS390">
        <v>29.942319999999999</v>
      </c>
      <c r="LT390" s="1">
        <v>7.5020709999999995E-4</v>
      </c>
      <c r="LU390">
        <v>0.27350740000000001</v>
      </c>
      <c r="LV390">
        <v>0.59329810000000005</v>
      </c>
      <c r="LW390">
        <v>30.118569999999998</v>
      </c>
      <c r="LX390" s="1">
        <v>6.9035639999999996E-4</v>
      </c>
      <c r="LY390">
        <v>0.25087779999999998</v>
      </c>
      <c r="LZ390">
        <v>0.59513340000000003</v>
      </c>
      <c r="MA390">
        <v>29.912790000000001</v>
      </c>
      <c r="MB390" s="1">
        <v>6.4018889999999996E-4</v>
      </c>
      <c r="MC390">
        <v>0.2323074</v>
      </c>
      <c r="MD390">
        <v>0.59689380000000003</v>
      </c>
      <c r="ME390">
        <v>29.347010000000001</v>
      </c>
      <c r="MF390" s="1">
        <v>5.9707789999999998E-4</v>
      </c>
      <c r="MG390">
        <v>0.21704979999999999</v>
      </c>
      <c r="MH390">
        <v>0.5985026</v>
      </c>
      <c r="MI390">
        <v>28.903680000000001</v>
      </c>
      <c r="MJ390" s="1">
        <v>5.6085789999999998E-4</v>
      </c>
      <c r="MK390">
        <v>0.2043509</v>
      </c>
      <c r="ML390">
        <v>0.6000953</v>
      </c>
      <c r="MM390">
        <v>28.684840000000001</v>
      </c>
      <c r="MN390" s="1">
        <v>5.3036999999999995E-4</v>
      </c>
      <c r="MO390">
        <v>0.1936466</v>
      </c>
      <c r="MP390">
        <v>0.60188330000000001</v>
      </c>
      <c r="MQ390">
        <v>29.188800000000001</v>
      </c>
      <c r="MR390" s="1">
        <v>5.0450699999999996E-4</v>
      </c>
      <c r="MS390">
        <v>0.18454699999999999</v>
      </c>
      <c r="MT390">
        <v>0.60375520000000005</v>
      </c>
      <c r="MU390">
        <v>29.396550000000001</v>
      </c>
      <c r="MV390" s="1">
        <v>4.8201910000000001E-4</v>
      </c>
      <c r="MW390">
        <v>0.1766257</v>
      </c>
      <c r="MX390">
        <v>0.60567760000000004</v>
      </c>
      <c r="MY390">
        <v>29.363759999999999</v>
      </c>
      <c r="MZ390" s="1">
        <v>4.621192E-4</v>
      </c>
      <c r="NA390">
        <v>0.16960320000000001</v>
      </c>
      <c r="NB390">
        <v>0.60825569999999995</v>
      </c>
      <c r="NC390">
        <v>29.150210000000001</v>
      </c>
      <c r="ND390" s="1">
        <v>4.4407289999999998E-4</v>
      </c>
      <c r="NE390">
        <v>0.16306860000000001</v>
      </c>
      <c r="NF390">
        <v>0.61083129999999997</v>
      </c>
      <c r="NG390">
        <v>28.80705</v>
      </c>
      <c r="NH390" s="1">
        <v>4.268637E-4</v>
      </c>
      <c r="NI390">
        <v>0.15687300000000001</v>
      </c>
      <c r="NJ390">
        <v>0.61339350000000004</v>
      </c>
      <c r="NK390">
        <v>28.231079999999999</v>
      </c>
      <c r="NL390" s="1">
        <v>4.0996240000000002E-4</v>
      </c>
      <c r="NM390">
        <v>0.1507896</v>
      </c>
      <c r="NN390">
        <v>0.61589649999999996</v>
      </c>
      <c r="NO390">
        <v>27.746700000000001</v>
      </c>
      <c r="NP390" s="1">
        <v>3.932896E-4</v>
      </c>
      <c r="NQ390">
        <v>0.14478289999999999</v>
      </c>
      <c r="NR390">
        <v>0.61833090000000002</v>
      </c>
      <c r="NS390">
        <v>27.471219999999999</v>
      </c>
      <c r="NT390" s="1">
        <v>3.766582E-4</v>
      </c>
      <c r="NU390">
        <v>0.1387803</v>
      </c>
      <c r="NV390">
        <v>0.6207376</v>
      </c>
      <c r="NW390">
        <v>28.027819999999998</v>
      </c>
      <c r="NX390" s="1">
        <v>3.6027619999999999E-4</v>
      </c>
      <c r="NY390">
        <v>0.1328551</v>
      </c>
      <c r="NZ390">
        <v>0.62309040000000004</v>
      </c>
      <c r="OA390">
        <v>28.752759999999999</v>
      </c>
      <c r="OB390" s="1">
        <v>3.4417349999999998E-4</v>
      </c>
      <c r="OC390">
        <v>0.1270182</v>
      </c>
      <c r="OD390">
        <v>0.62539650000000002</v>
      </c>
      <c r="OE390">
        <v>29.236239999999999</v>
      </c>
      <c r="OF390" s="1">
        <v>3.2853039999999997E-4</v>
      </c>
      <c r="OG390">
        <v>0.12135120000000001</v>
      </c>
      <c r="OH390">
        <v>0.627641</v>
      </c>
      <c r="OI390">
        <v>29.588909999999998</v>
      </c>
      <c r="OJ390" s="1">
        <v>3.1340969999999998E-4</v>
      </c>
      <c r="OK390">
        <v>0.11585479999999999</v>
      </c>
    </row>
    <row r="391" spans="1:401" x14ac:dyDescent="0.35">
      <c r="A391">
        <v>400</v>
      </c>
      <c r="B391" t="s">
        <v>4</v>
      </c>
      <c r="C391" t="s">
        <v>364</v>
      </c>
      <c r="D391" t="s">
        <v>398</v>
      </c>
      <c r="E391">
        <v>847.13070000000005</v>
      </c>
      <c r="F391">
        <v>0.41467670000000001</v>
      </c>
      <c r="G391">
        <v>25.657900000000001</v>
      </c>
      <c r="H391">
        <v>0</v>
      </c>
      <c r="I391">
        <v>0</v>
      </c>
      <c r="J391">
        <v>0.41491159999999999</v>
      </c>
      <c r="K391">
        <v>25.63992</v>
      </c>
      <c r="L391">
        <v>0</v>
      </c>
      <c r="M391">
        <v>0</v>
      </c>
      <c r="N391">
        <v>0.41506959999999998</v>
      </c>
      <c r="O391">
        <v>25.681529999999999</v>
      </c>
      <c r="P391">
        <v>0</v>
      </c>
      <c r="Q391">
        <v>0</v>
      </c>
      <c r="R391">
        <v>0.41514230000000002</v>
      </c>
      <c r="S391">
        <v>25.361640000000001</v>
      </c>
      <c r="T391">
        <v>0</v>
      </c>
      <c r="U391">
        <v>0</v>
      </c>
      <c r="V391">
        <v>0.4149813</v>
      </c>
      <c r="W391">
        <v>24.898879999999998</v>
      </c>
      <c r="X391">
        <v>0</v>
      </c>
      <c r="Y391">
        <v>0</v>
      </c>
      <c r="Z391">
        <v>0.41487990000000002</v>
      </c>
      <c r="AA391">
        <v>24.674890000000001</v>
      </c>
      <c r="AB391">
        <v>0</v>
      </c>
      <c r="AC391">
        <v>0</v>
      </c>
      <c r="AD391">
        <v>0.4146881</v>
      </c>
      <c r="AE391">
        <v>24.587620000000001</v>
      </c>
      <c r="AF391">
        <v>0</v>
      </c>
      <c r="AG391">
        <v>0</v>
      </c>
      <c r="AH391">
        <v>0.41451149999999998</v>
      </c>
      <c r="AI391">
        <v>25.181650000000001</v>
      </c>
      <c r="AJ391">
        <v>0</v>
      </c>
      <c r="AK391">
        <v>0</v>
      </c>
      <c r="AL391">
        <v>0.41434880000000002</v>
      </c>
      <c r="AM391">
        <v>25.694459999999999</v>
      </c>
      <c r="AN391">
        <v>0</v>
      </c>
      <c r="AO391">
        <v>0</v>
      </c>
      <c r="AP391">
        <v>0.41421010000000003</v>
      </c>
      <c r="AQ391">
        <v>26.077539999999999</v>
      </c>
      <c r="AR391">
        <v>0</v>
      </c>
      <c r="AS391">
        <v>0</v>
      </c>
      <c r="AT391">
        <v>0.41410180000000002</v>
      </c>
      <c r="AU391">
        <v>26.270029999999998</v>
      </c>
      <c r="AV391">
        <v>0</v>
      </c>
      <c r="AW391">
        <v>0</v>
      </c>
      <c r="AX391">
        <v>0.41413420000000001</v>
      </c>
      <c r="AY391">
        <v>25.969480000000001</v>
      </c>
      <c r="AZ391">
        <v>0</v>
      </c>
      <c r="BA391">
        <v>0</v>
      </c>
      <c r="BB391">
        <v>0.41419479999999997</v>
      </c>
      <c r="BC391">
        <v>25.78668</v>
      </c>
      <c r="BD391">
        <v>0</v>
      </c>
      <c r="BE391">
        <v>0</v>
      </c>
      <c r="BF391">
        <v>0.41433209999999998</v>
      </c>
      <c r="BG391">
        <v>25.739249999999998</v>
      </c>
      <c r="BH391">
        <v>0</v>
      </c>
      <c r="BI391">
        <v>0</v>
      </c>
      <c r="BJ391">
        <v>0.41444809999999999</v>
      </c>
      <c r="BK391">
        <v>25.99389</v>
      </c>
      <c r="BL391">
        <v>0</v>
      </c>
      <c r="BM391">
        <v>0</v>
      </c>
      <c r="BN391">
        <v>0.41464230000000002</v>
      </c>
      <c r="BO391">
        <v>26.804690000000001</v>
      </c>
      <c r="BP391">
        <v>0</v>
      </c>
      <c r="BQ391">
        <v>0</v>
      </c>
      <c r="BR391">
        <v>0.41491159999999999</v>
      </c>
      <c r="BS391">
        <v>27.297519999999999</v>
      </c>
      <c r="BT391">
        <v>0</v>
      </c>
      <c r="BU391">
        <v>0</v>
      </c>
      <c r="BV391">
        <v>0.41501769999999999</v>
      </c>
      <c r="BW391">
        <v>27.59657</v>
      </c>
      <c r="BX391">
        <v>0</v>
      </c>
      <c r="BY391">
        <v>0</v>
      </c>
      <c r="BZ391">
        <v>0.41503950000000001</v>
      </c>
      <c r="CA391">
        <v>27.6723</v>
      </c>
      <c r="CB391">
        <v>0</v>
      </c>
      <c r="CC391">
        <v>6.3881570000000003E-38</v>
      </c>
      <c r="CD391">
        <v>0.41511619999999999</v>
      </c>
      <c r="CE391">
        <v>27.332879999999999</v>
      </c>
      <c r="CF391">
        <v>1.687875E-29</v>
      </c>
      <c r="CG391">
        <v>9.2224699999999995E-27</v>
      </c>
      <c r="CH391">
        <v>0.41517690000000002</v>
      </c>
      <c r="CI391">
        <v>26.941240000000001</v>
      </c>
      <c r="CJ391">
        <v>2.7809670000000001E-24</v>
      </c>
      <c r="CK391" s="1">
        <v>1.505964E-21</v>
      </c>
      <c r="CL391">
        <v>0.4151629</v>
      </c>
      <c r="CM391">
        <v>26.792919999999999</v>
      </c>
      <c r="CN391" s="1">
        <v>8.894936E-17</v>
      </c>
      <c r="CO391" s="1">
        <v>3.7209670000000003E-14</v>
      </c>
      <c r="CP391">
        <v>0.41519590000000001</v>
      </c>
      <c r="CQ391">
        <v>26.984850000000002</v>
      </c>
      <c r="CR391" s="1">
        <v>1.503245E-12</v>
      </c>
      <c r="CS391" s="1">
        <v>6.202954E-10</v>
      </c>
      <c r="CT391">
        <v>0.4151939</v>
      </c>
      <c r="CU391">
        <v>27.488949999999999</v>
      </c>
      <c r="CV391" s="1">
        <v>1.9964280000000001E-9</v>
      </c>
      <c r="CW391" s="1">
        <v>8.3657810000000003E-7</v>
      </c>
      <c r="CX391">
        <v>0.415182</v>
      </c>
      <c r="CY391">
        <v>27.41405</v>
      </c>
      <c r="CZ391" s="1">
        <v>5.9544369999999997E-7</v>
      </c>
      <c r="DA391" s="1">
        <v>2.5338180000000001E-4</v>
      </c>
      <c r="DB391">
        <v>0.41508810000000002</v>
      </c>
      <c r="DC391">
        <v>27.72062</v>
      </c>
      <c r="DD391" s="1">
        <v>5.8658769999999999E-5</v>
      </c>
      <c r="DE391" s="1">
        <v>2.5389539999999999E-2</v>
      </c>
      <c r="DF391">
        <v>0.41489819999999999</v>
      </c>
      <c r="DG391">
        <v>27.773219999999998</v>
      </c>
      <c r="DH391" s="1">
        <v>2.3979019999999999E-3</v>
      </c>
      <c r="DI391" s="1">
        <v>1.0537240000000001</v>
      </c>
      <c r="DJ391">
        <v>0.41470689999999999</v>
      </c>
      <c r="DK391">
        <v>27.427240000000001</v>
      </c>
      <c r="DL391" s="1">
        <v>4.7152090000000001E-2</v>
      </c>
      <c r="DM391" s="1">
        <v>21.006039999999999</v>
      </c>
      <c r="DN391">
        <v>0.41447040000000002</v>
      </c>
      <c r="DO391">
        <v>27.106079999999999</v>
      </c>
      <c r="DP391" s="1">
        <v>0.49648130000000001</v>
      </c>
      <c r="DQ391" s="1">
        <v>223.63399999999999</v>
      </c>
      <c r="DR391">
        <v>0.41407579999999999</v>
      </c>
      <c r="DS391">
        <v>26.920739999999999</v>
      </c>
      <c r="DT391" s="1">
        <v>3.0349189999999999</v>
      </c>
      <c r="DU391" s="1">
        <v>1381.0440000000001</v>
      </c>
      <c r="DV391">
        <v>0.41359289999999999</v>
      </c>
      <c r="DW391">
        <v>27.057870000000001</v>
      </c>
      <c r="DX391" s="1">
        <v>11.5528</v>
      </c>
      <c r="DY391">
        <v>5303.085</v>
      </c>
      <c r="DZ391">
        <v>0.41290690000000002</v>
      </c>
      <c r="EA391">
        <v>27.80687</v>
      </c>
      <c r="EB391" s="1">
        <v>29.027819999999998</v>
      </c>
      <c r="EC391">
        <v>13420.44</v>
      </c>
      <c r="ED391">
        <v>0.41208309999999998</v>
      </c>
      <c r="EE391">
        <v>28.429500000000001</v>
      </c>
      <c r="EF391">
        <v>50.586399999999998</v>
      </c>
      <c r="EG391">
        <v>23518.48</v>
      </c>
      <c r="EH391">
        <v>0.41150100000000001</v>
      </c>
      <c r="EI391">
        <v>28.930040000000002</v>
      </c>
      <c r="EJ391">
        <v>63.832889999999999</v>
      </c>
      <c r="EK391">
        <v>29915.46</v>
      </c>
      <c r="EL391">
        <v>0.41079460000000001</v>
      </c>
      <c r="EM391">
        <v>29.259550000000001</v>
      </c>
      <c r="EN391">
        <v>60.464120000000001</v>
      </c>
      <c r="EO391">
        <v>28694.73</v>
      </c>
      <c r="EP391">
        <v>0.41055079999999999</v>
      </c>
      <c r="EQ391">
        <v>28.951879999999999</v>
      </c>
      <c r="ER391">
        <v>44.475409999999997</v>
      </c>
      <c r="ES391">
        <v>21328.02</v>
      </c>
      <c r="ET391">
        <v>0.41105910000000001</v>
      </c>
      <c r="EU391">
        <v>28.459389999999999</v>
      </c>
      <c r="EV391">
        <v>26.225390000000001</v>
      </c>
      <c r="EW391">
        <v>12682.44</v>
      </c>
      <c r="EX391">
        <v>0.41181689999999999</v>
      </c>
      <c r="EY391">
        <v>28.222650000000002</v>
      </c>
      <c r="EZ391">
        <v>12.74146</v>
      </c>
      <c r="FA391">
        <v>6209.665</v>
      </c>
      <c r="FB391">
        <v>0.41263480000000002</v>
      </c>
      <c r="FC391">
        <v>28.10417</v>
      </c>
      <c r="FD391">
        <v>5.2281240000000002</v>
      </c>
      <c r="FE391">
        <v>2565.5219999999999</v>
      </c>
      <c r="FF391">
        <v>0.41366540000000002</v>
      </c>
      <c r="FG391">
        <v>28.358899999999998</v>
      </c>
      <c r="FH391">
        <v>1.867996</v>
      </c>
      <c r="FI391">
        <v>921.86440000000005</v>
      </c>
      <c r="FJ391">
        <v>0.41481820000000003</v>
      </c>
      <c r="FK391">
        <v>28.331939999999999</v>
      </c>
      <c r="FL391">
        <v>0.61439529999999998</v>
      </c>
      <c r="FM391">
        <v>303.67340000000002</v>
      </c>
      <c r="FN391">
        <v>0.4163174</v>
      </c>
      <c r="FO391">
        <v>28.072870000000002</v>
      </c>
      <c r="FP391">
        <v>0.21246119999999999</v>
      </c>
      <c r="FQ391">
        <v>104.07769999999999</v>
      </c>
      <c r="FR391">
        <v>0.417964</v>
      </c>
      <c r="FS391">
        <v>27.557690000000001</v>
      </c>
      <c r="FT391">
        <v>9.8962469999999997E-2</v>
      </c>
      <c r="FU391">
        <v>47.365879999999997</v>
      </c>
      <c r="FV391">
        <v>0.41988969999999998</v>
      </c>
      <c r="FW391">
        <v>26.992349999999998</v>
      </c>
      <c r="FX391">
        <v>6.9778049999999994E-2</v>
      </c>
      <c r="FY391">
        <v>32.692630000000001</v>
      </c>
      <c r="FZ391">
        <v>0.42191230000000002</v>
      </c>
      <c r="GA391">
        <v>26.456849999999999</v>
      </c>
      <c r="GB391">
        <v>6.1653340000000001E-2</v>
      </c>
      <c r="GC391">
        <v>28.626619999999999</v>
      </c>
      <c r="GD391">
        <v>0.4238748</v>
      </c>
      <c r="GE391">
        <v>26.15278</v>
      </c>
      <c r="GF391">
        <v>5.7749010000000003E-2</v>
      </c>
      <c r="GG391">
        <v>26.73752</v>
      </c>
      <c r="GH391">
        <v>0.4256955</v>
      </c>
      <c r="GI391">
        <v>26.07264</v>
      </c>
      <c r="GJ391">
        <v>5.3989490000000001E-2</v>
      </c>
      <c r="GK391">
        <v>24.98443</v>
      </c>
      <c r="GL391">
        <v>0.4286181</v>
      </c>
      <c r="GM391">
        <v>26.433330000000002</v>
      </c>
      <c r="GN391">
        <v>4.9927319999999997E-2</v>
      </c>
      <c r="GO391">
        <v>23.044370000000001</v>
      </c>
      <c r="GP391">
        <v>0.43270029999999998</v>
      </c>
      <c r="GQ391">
        <v>26.810120000000001</v>
      </c>
      <c r="GR391">
        <v>4.5720780000000003E-2</v>
      </c>
      <c r="GS391">
        <v>21.00789</v>
      </c>
      <c r="GT391">
        <v>0.43965949999999998</v>
      </c>
      <c r="GU391">
        <v>27.112649999999999</v>
      </c>
      <c r="GV391">
        <v>4.1544959999999999E-2</v>
      </c>
      <c r="GW391">
        <v>18.9068</v>
      </c>
      <c r="GX391">
        <v>0.44789600000000002</v>
      </c>
      <c r="GY391">
        <v>27.322510000000001</v>
      </c>
      <c r="GZ391" s="1">
        <v>3.7630740000000003E-2</v>
      </c>
      <c r="HA391">
        <v>16.953569999999999</v>
      </c>
      <c r="HB391">
        <v>0.4575632</v>
      </c>
      <c r="HC391">
        <v>27.264589999999998</v>
      </c>
      <c r="HD391" s="1">
        <v>3.3995379999999999E-2</v>
      </c>
      <c r="HE391">
        <v>15.1538</v>
      </c>
      <c r="HF391">
        <v>0.46640939999999997</v>
      </c>
      <c r="HG391">
        <v>26.841149999999999</v>
      </c>
      <c r="HH391" s="1">
        <v>3.0599589999999999E-2</v>
      </c>
      <c r="HI391">
        <v>13.514570000000001</v>
      </c>
      <c r="HJ391">
        <v>0.46455859999999999</v>
      </c>
      <c r="HK391">
        <v>26.604679999999998</v>
      </c>
      <c r="HL391" s="1">
        <v>2.7527630000000001E-2</v>
      </c>
      <c r="HM391">
        <v>12.21091</v>
      </c>
      <c r="HN391">
        <v>0.46255390000000002</v>
      </c>
      <c r="HO391">
        <v>26.34244</v>
      </c>
      <c r="HP391" s="1">
        <v>2.4580950000000001E-2</v>
      </c>
      <c r="HQ391">
        <v>10.95499</v>
      </c>
      <c r="HR391">
        <v>0.46240320000000001</v>
      </c>
      <c r="HS391">
        <v>26.624690000000001</v>
      </c>
      <c r="HT391" s="1">
        <v>2.2225789999999999E-2</v>
      </c>
      <c r="HU391">
        <v>9.9108509999999992</v>
      </c>
      <c r="HV391">
        <v>0.46357120000000002</v>
      </c>
      <c r="HW391">
        <v>27.053339999999999</v>
      </c>
      <c r="HX391" s="1">
        <v>2.014316E-2</v>
      </c>
      <c r="HY391">
        <v>8.9725850000000005</v>
      </c>
      <c r="HZ391">
        <v>0.46446549999999998</v>
      </c>
      <c r="IA391">
        <v>27.172750000000001</v>
      </c>
      <c r="IB391" s="1">
        <v>1.8247849999999999E-2</v>
      </c>
      <c r="IC391">
        <v>8.1281700000000008</v>
      </c>
      <c r="ID391">
        <v>0.46587000000000001</v>
      </c>
      <c r="IE391">
        <v>27.147760000000002</v>
      </c>
      <c r="IF391">
        <v>1.65481E-2</v>
      </c>
      <c r="IG391">
        <v>7.3661630000000002</v>
      </c>
      <c r="IH391">
        <v>0.46757409999999999</v>
      </c>
      <c r="II391">
        <v>26.7331</v>
      </c>
      <c r="IJ391" s="1">
        <v>1.4998350000000001E-2</v>
      </c>
      <c r="IK391">
        <v>6.6682420000000002</v>
      </c>
      <c r="IL391">
        <v>0.46928520000000001</v>
      </c>
      <c r="IM391">
        <v>26.176539999999999</v>
      </c>
      <c r="IN391" s="1">
        <v>1.3602670000000001E-2</v>
      </c>
      <c r="IO391">
        <v>6.0419660000000004</v>
      </c>
      <c r="IP391">
        <v>0.47082859999999999</v>
      </c>
      <c r="IQ391">
        <v>25.867260000000002</v>
      </c>
      <c r="IR391" s="1">
        <v>1.23444E-2</v>
      </c>
      <c r="IS391">
        <v>5.4808919999999999</v>
      </c>
      <c r="IT391">
        <v>0.47187889999999999</v>
      </c>
      <c r="IU391">
        <v>25.961539999999999</v>
      </c>
      <c r="IV391" s="1">
        <v>1.118591E-2</v>
      </c>
      <c r="IW391">
        <v>4.9687939999999999</v>
      </c>
      <c r="IX391">
        <v>0.47238170000000002</v>
      </c>
      <c r="IY391">
        <v>26.923380000000002</v>
      </c>
      <c r="IZ391" s="1">
        <v>1.0150569999999999E-2</v>
      </c>
      <c r="JA391">
        <v>4.5112350000000001</v>
      </c>
      <c r="JB391">
        <v>0.47259830000000003</v>
      </c>
      <c r="JC391">
        <v>27.907879999999999</v>
      </c>
      <c r="JD391" s="1">
        <v>9.1845169999999997E-3</v>
      </c>
      <c r="JE391">
        <v>4.0873270000000002</v>
      </c>
      <c r="JF391">
        <v>0.4736282</v>
      </c>
      <c r="JG391">
        <v>28.688079999999999</v>
      </c>
      <c r="JH391" s="1">
        <v>8.2956799999999997E-3</v>
      </c>
      <c r="JI391">
        <v>3.688599</v>
      </c>
      <c r="JJ391">
        <v>0.47446939999999999</v>
      </c>
      <c r="JK391">
        <v>28.96125</v>
      </c>
      <c r="JL391" s="1">
        <v>7.4755280000000004E-3</v>
      </c>
      <c r="JM391">
        <v>3.323372</v>
      </c>
      <c r="JN391">
        <v>0.47521020000000003</v>
      </c>
      <c r="JO391">
        <v>28.913830000000001</v>
      </c>
      <c r="JP391" s="1">
        <v>6.7083200000000003E-3</v>
      </c>
      <c r="JQ391">
        <v>2.982459</v>
      </c>
      <c r="JR391">
        <v>0.47599380000000002</v>
      </c>
      <c r="JS391">
        <v>28.550350000000002</v>
      </c>
      <c r="JT391" s="1">
        <v>5.986674E-3</v>
      </c>
      <c r="JU391">
        <v>2.6617039999999998</v>
      </c>
      <c r="JV391">
        <v>0.47697850000000003</v>
      </c>
      <c r="JW391">
        <v>28.317419999999998</v>
      </c>
      <c r="JX391" s="1">
        <v>5.3008409999999997E-3</v>
      </c>
      <c r="JY391">
        <v>2.3557399999999999</v>
      </c>
      <c r="JZ391">
        <v>0.47788829999999999</v>
      </c>
      <c r="KA391">
        <v>28.325769999999999</v>
      </c>
      <c r="KB391" s="1">
        <v>4.6424070000000003E-3</v>
      </c>
      <c r="KC391">
        <v>2.0631409999999999</v>
      </c>
      <c r="KD391">
        <v>0.47906219999999999</v>
      </c>
      <c r="KE391">
        <v>28.991620000000001</v>
      </c>
      <c r="KF391" s="1">
        <v>4.0046509999999997E-3</v>
      </c>
      <c r="KG391">
        <v>1.779015</v>
      </c>
      <c r="KH391">
        <v>0.48004140000000001</v>
      </c>
      <c r="KI391">
        <v>29.568370000000002</v>
      </c>
      <c r="KJ391" s="1">
        <v>3.389118E-3</v>
      </c>
      <c r="KK391">
        <v>1.505514</v>
      </c>
      <c r="KL391">
        <v>0.48120489999999999</v>
      </c>
      <c r="KM391">
        <v>29.971599999999999</v>
      </c>
      <c r="KN391" s="1">
        <v>2.810824E-3</v>
      </c>
      <c r="KO391">
        <v>1.2480640000000001</v>
      </c>
      <c r="KP391">
        <v>0.4820294</v>
      </c>
      <c r="KQ391">
        <v>30.16103</v>
      </c>
      <c r="KR391" s="1">
        <v>2.294716E-3</v>
      </c>
      <c r="KS391">
        <v>1.0187759999999999</v>
      </c>
      <c r="KT391">
        <v>0.4826299</v>
      </c>
      <c r="KU391">
        <v>29.77674</v>
      </c>
      <c r="KV391" s="1">
        <v>1.860109E-3</v>
      </c>
      <c r="KW391">
        <v>0.82554629999999996</v>
      </c>
      <c r="KX391">
        <v>0.4831319</v>
      </c>
      <c r="KY391">
        <v>29.176259999999999</v>
      </c>
      <c r="KZ391" s="1">
        <v>1.5161110000000001E-3</v>
      </c>
      <c r="LA391">
        <v>0.67213129999999999</v>
      </c>
      <c r="LB391">
        <v>0.48376789999999997</v>
      </c>
      <c r="LC391">
        <v>28.681159999999998</v>
      </c>
      <c r="LD391" s="1">
        <v>1.257623E-3</v>
      </c>
      <c r="LE391">
        <v>0.55635939999999995</v>
      </c>
      <c r="LF391">
        <v>0.48466589999999998</v>
      </c>
      <c r="LG391">
        <v>28.497399999999999</v>
      </c>
      <c r="LH391" s="1">
        <v>1.070341E-3</v>
      </c>
      <c r="LI391">
        <v>0.472057</v>
      </c>
      <c r="LJ391">
        <v>0.48559869999999999</v>
      </c>
      <c r="LK391">
        <v>28.919060000000002</v>
      </c>
      <c r="LL391" s="1">
        <v>9.3512239999999996E-4</v>
      </c>
      <c r="LM391">
        <v>0.4111804</v>
      </c>
      <c r="LN391">
        <v>0.48632229999999999</v>
      </c>
      <c r="LO391">
        <v>29.43036</v>
      </c>
      <c r="LP391" s="1">
        <v>8.3532989999999998E-4</v>
      </c>
      <c r="LQ391">
        <v>0.3664463</v>
      </c>
      <c r="LR391">
        <v>0.48719210000000002</v>
      </c>
      <c r="LS391">
        <v>29.881309999999999</v>
      </c>
      <c r="LT391" s="1">
        <v>7.5852519999999998E-4</v>
      </c>
      <c r="LU391">
        <v>0.33203169999999999</v>
      </c>
      <c r="LV391">
        <v>0.48786390000000002</v>
      </c>
      <c r="LW391">
        <v>30.059460000000001</v>
      </c>
      <c r="LX391" s="1">
        <v>6.970069E-4</v>
      </c>
      <c r="LY391">
        <v>0.30457689999999998</v>
      </c>
      <c r="LZ391">
        <v>0.48846980000000001</v>
      </c>
      <c r="MA391">
        <v>29.864830000000001</v>
      </c>
      <c r="MB391" s="1">
        <v>6.4569249999999996E-4</v>
      </c>
      <c r="MC391">
        <v>0.28216029999999998</v>
      </c>
      <c r="MD391">
        <v>0.48811130000000003</v>
      </c>
      <c r="ME391">
        <v>29.280809999999999</v>
      </c>
      <c r="MF391" s="1">
        <v>6.0149460000000004E-4</v>
      </c>
      <c r="MG391">
        <v>0.26373780000000002</v>
      </c>
      <c r="MH391">
        <v>0.48742950000000002</v>
      </c>
      <c r="MI391">
        <v>28.82714</v>
      </c>
      <c r="MJ391" s="1">
        <v>5.6453540000000004E-4</v>
      </c>
      <c r="MK391">
        <v>0.24845600000000001</v>
      </c>
      <c r="ML391">
        <v>0.48687360000000002</v>
      </c>
      <c r="MM391">
        <v>28.599779999999999</v>
      </c>
      <c r="MN391" s="1">
        <v>5.335413E-4</v>
      </c>
      <c r="MO391">
        <v>0.23562540000000001</v>
      </c>
      <c r="MP391">
        <v>0.48624990000000001</v>
      </c>
      <c r="MQ391">
        <v>29.109559999999998</v>
      </c>
      <c r="MR391" s="1">
        <v>5.0715720000000001E-4</v>
      </c>
      <c r="MS391">
        <v>0.22472339999999999</v>
      </c>
      <c r="MT391">
        <v>0.48575289999999999</v>
      </c>
      <c r="MU391">
        <v>29.33764</v>
      </c>
      <c r="MV391" s="1">
        <v>4.8433759999999998E-4</v>
      </c>
      <c r="MW391">
        <v>0.21527460000000001</v>
      </c>
      <c r="MX391">
        <v>0.4852091</v>
      </c>
      <c r="MY391">
        <v>29.315850000000001</v>
      </c>
      <c r="MZ391" s="1">
        <v>4.6417749999999998E-4</v>
      </c>
      <c r="NA391">
        <v>0.20693690000000001</v>
      </c>
      <c r="NB391">
        <v>0.48518499999999998</v>
      </c>
      <c r="NC391">
        <v>29.085979999999999</v>
      </c>
      <c r="ND391" s="1">
        <v>4.4600400000000001E-4</v>
      </c>
      <c r="NE391">
        <v>0.199181</v>
      </c>
      <c r="NF391">
        <v>0.48495300000000002</v>
      </c>
      <c r="NG391">
        <v>28.769459999999999</v>
      </c>
      <c r="NH391" s="1">
        <v>4.287176E-4</v>
      </c>
      <c r="NI391">
        <v>0.19189629999999999</v>
      </c>
      <c r="NJ391">
        <v>0.48469329999999999</v>
      </c>
      <c r="NK391">
        <v>28.196149999999999</v>
      </c>
      <c r="NL391" s="1">
        <v>4.1180870000000002E-4</v>
      </c>
      <c r="NM391">
        <v>0.18476680000000001</v>
      </c>
      <c r="NN391">
        <v>0.48434860000000002</v>
      </c>
      <c r="NO391">
        <v>27.6953</v>
      </c>
      <c r="NP391" s="1">
        <v>3.9511039999999998E-4</v>
      </c>
      <c r="NQ391">
        <v>0.1777031</v>
      </c>
      <c r="NR391">
        <v>0.48400320000000002</v>
      </c>
      <c r="NS391">
        <v>27.4026</v>
      </c>
      <c r="NT391" s="1">
        <v>3.7848089999999998E-4</v>
      </c>
      <c r="NU391">
        <v>0.1706318</v>
      </c>
      <c r="NV391">
        <v>0.48360130000000001</v>
      </c>
      <c r="NW391">
        <v>27.958220000000001</v>
      </c>
      <c r="NX391" s="1">
        <v>3.6207919999999997E-4</v>
      </c>
      <c r="NY391">
        <v>0.1636252</v>
      </c>
      <c r="NZ391">
        <v>0.48322219999999999</v>
      </c>
      <c r="OA391">
        <v>28.686990000000002</v>
      </c>
      <c r="OB391" s="1">
        <v>3.459701E-4</v>
      </c>
      <c r="OC391">
        <v>0.15670429999999999</v>
      </c>
      <c r="OD391">
        <v>0.48277049999999999</v>
      </c>
      <c r="OE391">
        <v>29.174810000000001</v>
      </c>
      <c r="OF391" s="1">
        <v>3.302736E-4</v>
      </c>
      <c r="OG391">
        <v>0.14995159999999999</v>
      </c>
      <c r="OH391">
        <v>0.48235359999999999</v>
      </c>
      <c r="OI391">
        <v>29.524619999999999</v>
      </c>
      <c r="OJ391" s="1">
        <v>3.1510469999999999E-4</v>
      </c>
      <c r="OK391">
        <v>0.14338049999999999</v>
      </c>
    </row>
    <row r="392" spans="1:401" x14ac:dyDescent="0.35">
      <c r="A392">
        <v>401</v>
      </c>
      <c r="B392" t="s">
        <v>4</v>
      </c>
      <c r="C392" t="s">
        <v>364</v>
      </c>
      <c r="D392" t="s">
        <v>399</v>
      </c>
      <c r="E392">
        <v>614.63530000000003</v>
      </c>
      <c r="F392">
        <v>0.3686371</v>
      </c>
      <c r="G392">
        <v>25.866959999999999</v>
      </c>
      <c r="H392">
        <v>0</v>
      </c>
      <c r="I392">
        <v>0</v>
      </c>
      <c r="J392">
        <v>0.37405729999999998</v>
      </c>
      <c r="K392">
        <v>25.85744</v>
      </c>
      <c r="L392">
        <v>0</v>
      </c>
      <c r="M392">
        <v>0</v>
      </c>
      <c r="N392">
        <v>0.37966290000000003</v>
      </c>
      <c r="O392">
        <v>25.930070000000001</v>
      </c>
      <c r="P392">
        <v>0</v>
      </c>
      <c r="Q392">
        <v>0</v>
      </c>
      <c r="R392">
        <v>0.38551600000000003</v>
      </c>
      <c r="S392">
        <v>25.566500000000001</v>
      </c>
      <c r="T392">
        <v>0</v>
      </c>
      <c r="U392">
        <v>0</v>
      </c>
      <c r="V392">
        <v>0.39166610000000002</v>
      </c>
      <c r="W392">
        <v>25.001270000000002</v>
      </c>
      <c r="X392">
        <v>0</v>
      </c>
      <c r="Y392">
        <v>0</v>
      </c>
      <c r="Z392">
        <v>0.398343</v>
      </c>
      <c r="AA392">
        <v>24.743960000000001</v>
      </c>
      <c r="AB392">
        <v>0</v>
      </c>
      <c r="AC392">
        <v>0</v>
      </c>
      <c r="AD392">
        <v>0.40547139999999998</v>
      </c>
      <c r="AE392">
        <v>24.64997</v>
      </c>
      <c r="AF392">
        <v>0</v>
      </c>
      <c r="AG392">
        <v>0</v>
      </c>
      <c r="AH392">
        <v>0.41318890000000003</v>
      </c>
      <c r="AI392">
        <v>25.357769999999999</v>
      </c>
      <c r="AJ392">
        <v>0</v>
      </c>
      <c r="AK392">
        <v>0</v>
      </c>
      <c r="AL392">
        <v>0.42144160000000003</v>
      </c>
      <c r="AM392">
        <v>25.94979</v>
      </c>
      <c r="AN392">
        <v>0</v>
      </c>
      <c r="AO392">
        <v>0</v>
      </c>
      <c r="AP392">
        <v>0.43034909999999998</v>
      </c>
      <c r="AQ392">
        <v>26.376270000000002</v>
      </c>
      <c r="AR392">
        <v>0</v>
      </c>
      <c r="AS392">
        <v>0</v>
      </c>
      <c r="AT392">
        <v>0.43966620000000001</v>
      </c>
      <c r="AU392">
        <v>26.56381</v>
      </c>
      <c r="AV392">
        <v>0</v>
      </c>
      <c r="AW392">
        <v>0</v>
      </c>
      <c r="AX392">
        <v>0.44970549999999998</v>
      </c>
      <c r="AY392">
        <v>26.171579999999999</v>
      </c>
      <c r="AZ392">
        <v>0</v>
      </c>
      <c r="BA392">
        <v>0</v>
      </c>
      <c r="BB392">
        <v>0.46037640000000002</v>
      </c>
      <c r="BC392">
        <v>25.913679999999999</v>
      </c>
      <c r="BD392">
        <v>0</v>
      </c>
      <c r="BE392">
        <v>0</v>
      </c>
      <c r="BF392">
        <v>0.47107739999999998</v>
      </c>
      <c r="BG392">
        <v>25.816020000000002</v>
      </c>
      <c r="BH392">
        <v>0</v>
      </c>
      <c r="BI392">
        <v>0</v>
      </c>
      <c r="BJ392">
        <v>0.48200999999999999</v>
      </c>
      <c r="BK392">
        <v>26.073869999999999</v>
      </c>
      <c r="BL392">
        <v>0</v>
      </c>
      <c r="BM392">
        <v>0</v>
      </c>
      <c r="BN392">
        <v>0.49309969999999997</v>
      </c>
      <c r="BO392">
        <v>26.988320000000002</v>
      </c>
      <c r="BP392">
        <v>0</v>
      </c>
      <c r="BQ392">
        <v>0</v>
      </c>
      <c r="BR392">
        <v>0.50408850000000005</v>
      </c>
      <c r="BS392">
        <v>27.524419999999999</v>
      </c>
      <c r="BT392">
        <v>0</v>
      </c>
      <c r="BU392">
        <v>0</v>
      </c>
      <c r="BV392">
        <v>0.51543839999999996</v>
      </c>
      <c r="BW392">
        <v>27.849170000000001</v>
      </c>
      <c r="BX392">
        <v>0</v>
      </c>
      <c r="BY392">
        <v>0</v>
      </c>
      <c r="BZ392">
        <v>0.52748779999999995</v>
      </c>
      <c r="CA392">
        <v>27.90156</v>
      </c>
      <c r="CB392">
        <v>0</v>
      </c>
      <c r="CC392">
        <v>0</v>
      </c>
      <c r="CD392">
        <v>0.54007269999999996</v>
      </c>
      <c r="CE392">
        <v>27.49062</v>
      </c>
      <c r="CF392">
        <v>4.4203260000000001E-30</v>
      </c>
      <c r="CG392">
        <v>1.261525E-27</v>
      </c>
      <c r="CH392">
        <v>0.55305919999999997</v>
      </c>
      <c r="CI392">
        <v>27.022390000000001</v>
      </c>
      <c r="CJ392">
        <v>1.218573E-24</v>
      </c>
      <c r="CK392">
        <v>3.9895970000000001E-22</v>
      </c>
      <c r="CL392">
        <v>0.56634569999999995</v>
      </c>
      <c r="CM392">
        <v>26.853349999999999</v>
      </c>
      <c r="CN392" s="1">
        <v>3.5783030000000002E-17</v>
      </c>
      <c r="CO392" s="1">
        <v>9.5006150000000003E-15</v>
      </c>
      <c r="CP392">
        <v>0.58026250000000001</v>
      </c>
      <c r="CQ392">
        <v>27.058340000000001</v>
      </c>
      <c r="CR392" s="1">
        <v>7.4347220000000002E-13</v>
      </c>
      <c r="CS392" s="1">
        <v>2.0218750000000001E-10</v>
      </c>
      <c r="CT392">
        <v>0.59460500000000005</v>
      </c>
      <c r="CU392">
        <v>27.630120000000002</v>
      </c>
      <c r="CV392" s="1">
        <v>1.116921E-9</v>
      </c>
      <c r="CW392" s="1">
        <v>3.0809009999999999E-7</v>
      </c>
      <c r="CX392">
        <v>0.60940289999999997</v>
      </c>
      <c r="CY392">
        <v>27.542000000000002</v>
      </c>
      <c r="CZ392" s="1">
        <v>3.6623750000000001E-7</v>
      </c>
      <c r="DA392" s="1">
        <v>1.013988E-4</v>
      </c>
      <c r="DB392">
        <v>0.62460879999999996</v>
      </c>
      <c r="DC392">
        <v>27.892659999999999</v>
      </c>
      <c r="DD392" s="1">
        <v>3.9068810000000002E-5</v>
      </c>
      <c r="DE392" s="1">
        <v>1.082192E-2</v>
      </c>
      <c r="DF392">
        <v>0.64009799999999994</v>
      </c>
      <c r="DG392">
        <v>27.936820000000001</v>
      </c>
      <c r="DH392" s="1">
        <v>1.711841E-3</v>
      </c>
      <c r="DI392" s="1">
        <v>0.47189189999999998</v>
      </c>
      <c r="DJ392">
        <v>0.65567589999999998</v>
      </c>
      <c r="DK392">
        <v>27.54964</v>
      </c>
      <c r="DL392" s="1">
        <v>3.5803719999999997E-2</v>
      </c>
      <c r="DM392" s="1">
        <v>9.7863030000000002</v>
      </c>
      <c r="DN392">
        <v>0.6714038</v>
      </c>
      <c r="DO392">
        <v>27.188120000000001</v>
      </c>
      <c r="DP392" s="1">
        <v>0.3985262</v>
      </c>
      <c r="DQ392" s="1">
        <v>107.54300000000001</v>
      </c>
      <c r="DR392">
        <v>0.68734839999999997</v>
      </c>
      <c r="DS392">
        <v>26.988409999999998</v>
      </c>
      <c r="DT392" s="1">
        <v>2.5619869999999998</v>
      </c>
      <c r="DU392" s="1">
        <v>680.72310000000004</v>
      </c>
      <c r="DV392">
        <v>0.70345539999999995</v>
      </c>
      <c r="DW392">
        <v>27.123010000000001</v>
      </c>
      <c r="DX392" s="1">
        <v>10.206440000000001</v>
      </c>
      <c r="DY392">
        <v>2661.2460000000001</v>
      </c>
      <c r="DZ392">
        <v>0.71973089999999995</v>
      </c>
      <c r="EA392">
        <v>27.92445</v>
      </c>
      <c r="EB392" s="1">
        <v>26.722729999999999</v>
      </c>
      <c r="EC392">
        <v>6813.6890000000003</v>
      </c>
      <c r="ED392">
        <v>0.73572490000000001</v>
      </c>
      <c r="EE392">
        <v>28.563880000000001</v>
      </c>
      <c r="EF392">
        <v>48.327640000000002</v>
      </c>
      <c r="EG392">
        <v>12010.62</v>
      </c>
      <c r="EH392">
        <v>0.74183650000000001</v>
      </c>
      <c r="EI392">
        <v>29.044899999999998</v>
      </c>
      <c r="EJ392">
        <v>62.989240000000002</v>
      </c>
      <c r="EK392">
        <v>15290.44</v>
      </c>
      <c r="EL392">
        <v>0.73730180000000001</v>
      </c>
      <c r="EM392">
        <v>29.367570000000001</v>
      </c>
      <c r="EN392">
        <v>61.509920000000001</v>
      </c>
      <c r="EO392">
        <v>14631.86</v>
      </c>
      <c r="EP392">
        <v>0.73398419999999998</v>
      </c>
      <c r="EQ392">
        <v>28.972349999999999</v>
      </c>
      <c r="ER392">
        <v>46.48386</v>
      </c>
      <c r="ES392">
        <v>10960.3</v>
      </c>
      <c r="ET392">
        <v>0.73010410000000003</v>
      </c>
      <c r="EU392">
        <v>28.416399999999999</v>
      </c>
      <c r="EV392">
        <v>28.130839999999999</v>
      </c>
      <c r="EW392">
        <v>6705.3329999999996</v>
      </c>
      <c r="EX392">
        <v>0.72554529999999995</v>
      </c>
      <c r="EY392">
        <v>28.162510000000001</v>
      </c>
      <c r="EZ392">
        <v>14.011240000000001</v>
      </c>
      <c r="FA392">
        <v>3379.0639999999999</v>
      </c>
      <c r="FB392">
        <v>0.72053560000000005</v>
      </c>
      <c r="FC392">
        <v>28.04522</v>
      </c>
      <c r="FD392">
        <v>5.8838609999999996</v>
      </c>
      <c r="FE392">
        <v>1435.85</v>
      </c>
      <c r="FF392">
        <v>0.71532119999999999</v>
      </c>
      <c r="FG392">
        <v>28.329319999999999</v>
      </c>
      <c r="FH392">
        <v>2.1444589999999999</v>
      </c>
      <c r="FI392">
        <v>529.38599999999997</v>
      </c>
      <c r="FJ392">
        <v>0.70984150000000001</v>
      </c>
      <c r="FK392">
        <v>28.328250000000001</v>
      </c>
      <c r="FL392">
        <v>0.71279729999999997</v>
      </c>
      <c r="FM392">
        <v>177.47450000000001</v>
      </c>
      <c r="FN392">
        <v>0.70467729999999995</v>
      </c>
      <c r="FO392">
        <v>28.055579999999999</v>
      </c>
      <c r="FP392">
        <v>0.2428072</v>
      </c>
      <c r="FQ392">
        <v>60.439169999999997</v>
      </c>
      <c r="FR392">
        <v>0.69913610000000004</v>
      </c>
      <c r="FS392">
        <v>27.537469999999999</v>
      </c>
      <c r="FT392">
        <v>0.10731599999999999</v>
      </c>
      <c r="FU392">
        <v>26.346360000000001</v>
      </c>
      <c r="FV392">
        <v>0.69312110000000005</v>
      </c>
      <c r="FW392">
        <v>26.95186</v>
      </c>
      <c r="FX392">
        <v>7.19915E-2</v>
      </c>
      <c r="FY392">
        <v>17.42794</v>
      </c>
      <c r="FZ392">
        <v>0.68642860000000006</v>
      </c>
      <c r="GA392">
        <v>26.39237</v>
      </c>
      <c r="GB392">
        <v>6.244048E-2</v>
      </c>
      <c r="GC392">
        <v>15.08771</v>
      </c>
      <c r="GD392">
        <v>0.67893979999999998</v>
      </c>
      <c r="GE392">
        <v>26.060140000000001</v>
      </c>
      <c r="GF392">
        <v>5.8282229999999997E-2</v>
      </c>
      <c r="GG392">
        <v>14.159319999999999</v>
      </c>
      <c r="GH392">
        <v>0.67052979999999995</v>
      </c>
      <c r="GI392">
        <v>25.98413</v>
      </c>
      <c r="GJ392">
        <v>5.4539289999999997E-2</v>
      </c>
      <c r="GK392">
        <v>13.36515</v>
      </c>
      <c r="GL392">
        <v>0.66399240000000004</v>
      </c>
      <c r="GM392">
        <v>26.365600000000001</v>
      </c>
      <c r="GN392">
        <v>5.0530129999999999E-2</v>
      </c>
      <c r="GO392">
        <v>12.45515</v>
      </c>
      <c r="GP392">
        <v>0.65790439999999994</v>
      </c>
      <c r="GQ392">
        <v>26.729240000000001</v>
      </c>
      <c r="GR392">
        <v>4.6340590000000001E-2</v>
      </c>
      <c r="GS392">
        <v>11.4757</v>
      </c>
      <c r="GT392">
        <v>0.65391149999999998</v>
      </c>
      <c r="GU392">
        <v>27.000969999999999</v>
      </c>
      <c r="GV392">
        <v>4.2159950000000002E-2</v>
      </c>
      <c r="GW392">
        <v>10.45008</v>
      </c>
      <c r="GX392">
        <v>0.6486712</v>
      </c>
      <c r="GY392">
        <v>27.164480000000001</v>
      </c>
      <c r="GZ392" s="1">
        <v>3.8201890000000002E-2</v>
      </c>
      <c r="HA392">
        <v>9.4993099999999995</v>
      </c>
      <c r="HB392">
        <v>0.6428876</v>
      </c>
      <c r="HC392">
        <v>27.06926</v>
      </c>
      <c r="HD392" s="1">
        <v>3.4530650000000003E-2</v>
      </c>
      <c r="HE392">
        <v>8.6245370000000001</v>
      </c>
      <c r="HF392">
        <v>0.63704439999999996</v>
      </c>
      <c r="HG392">
        <v>26.606819999999999</v>
      </c>
      <c r="HH392" s="1">
        <v>3.1076920000000001E-2</v>
      </c>
      <c r="HI392">
        <v>7.800357</v>
      </c>
      <c r="HJ392">
        <v>0.63107679999999999</v>
      </c>
      <c r="HK392">
        <v>26.341529999999999</v>
      </c>
      <c r="HL392" s="1">
        <v>2.7959029999999999E-2</v>
      </c>
      <c r="HM392">
        <v>7.0541710000000002</v>
      </c>
      <c r="HN392">
        <v>0.62512460000000003</v>
      </c>
      <c r="HO392">
        <v>26.092870000000001</v>
      </c>
      <c r="HP392" s="1">
        <v>2.4975750000000001E-2</v>
      </c>
      <c r="HQ392">
        <v>6.3382870000000002</v>
      </c>
      <c r="HR392">
        <v>0.62170400000000003</v>
      </c>
      <c r="HS392">
        <v>26.34009</v>
      </c>
      <c r="HT392" s="1">
        <v>2.2543549999999999E-2</v>
      </c>
      <c r="HU392">
        <v>5.7267530000000004</v>
      </c>
      <c r="HV392">
        <v>0.61928839999999996</v>
      </c>
      <c r="HW392">
        <v>26.774740000000001</v>
      </c>
      <c r="HX392" s="1">
        <v>2.0417290000000001E-2</v>
      </c>
      <c r="HY392">
        <v>5.189063</v>
      </c>
      <c r="HZ392">
        <v>0.61619250000000003</v>
      </c>
      <c r="IA392">
        <v>26.912040000000001</v>
      </c>
      <c r="IB392" s="1">
        <v>1.8492439999999999E-2</v>
      </c>
      <c r="IC392">
        <v>4.7105180000000004</v>
      </c>
      <c r="ID392">
        <v>0.61390730000000004</v>
      </c>
      <c r="IE392">
        <v>26.90034</v>
      </c>
      <c r="IF392" s="1">
        <v>1.6770719999999999E-2</v>
      </c>
      <c r="IG392">
        <v>4.2773159999999999</v>
      </c>
      <c r="IH392">
        <v>0.61224460000000003</v>
      </c>
      <c r="II392">
        <v>26.497039999999998</v>
      </c>
      <c r="IJ392" s="1">
        <v>1.520352E-2</v>
      </c>
      <c r="IK392">
        <v>3.8791419999999999</v>
      </c>
      <c r="IL392">
        <v>0.61019440000000003</v>
      </c>
      <c r="IM392">
        <v>25.929790000000001</v>
      </c>
      <c r="IN392" s="1">
        <v>1.378686E-2</v>
      </c>
      <c r="IO392">
        <v>3.5217740000000002</v>
      </c>
      <c r="IP392">
        <v>0.60790330000000004</v>
      </c>
      <c r="IQ392">
        <v>25.61392</v>
      </c>
      <c r="IR392" s="1">
        <v>1.251116E-2</v>
      </c>
      <c r="IS392">
        <v>3.201883</v>
      </c>
      <c r="IT392">
        <v>0.6052611</v>
      </c>
      <c r="IU392">
        <v>25.698720000000002</v>
      </c>
      <c r="IV392" s="1">
        <v>1.133254E-2</v>
      </c>
      <c r="IW392">
        <v>2.9077890000000002</v>
      </c>
      <c r="IX392">
        <v>0.60311939999999997</v>
      </c>
      <c r="IY392">
        <v>26.686060000000001</v>
      </c>
      <c r="IZ392" s="1">
        <v>1.028049E-2</v>
      </c>
      <c r="JA392">
        <v>2.643386</v>
      </c>
      <c r="JB392">
        <v>0.60120830000000003</v>
      </c>
      <c r="JC392">
        <v>27.69388</v>
      </c>
      <c r="JD392" s="1">
        <v>9.3036400000000002E-3</v>
      </c>
      <c r="JE392">
        <v>2.3968319999999999</v>
      </c>
      <c r="JF392">
        <v>0.60080339999999999</v>
      </c>
      <c r="JG392">
        <v>28.50235</v>
      </c>
      <c r="JH392" s="1">
        <v>8.4111410000000005E-3</v>
      </c>
      <c r="JI392">
        <v>2.1672910000000001</v>
      </c>
      <c r="JJ392">
        <v>0.59983019999999998</v>
      </c>
      <c r="JK392">
        <v>28.785119999999999</v>
      </c>
      <c r="JL392" s="1">
        <v>7.5818200000000004E-3</v>
      </c>
      <c r="JM392">
        <v>1.9557580000000001</v>
      </c>
      <c r="JN392">
        <v>0.59876169999999995</v>
      </c>
      <c r="JO392">
        <v>28.756019999999999</v>
      </c>
      <c r="JP392" s="1">
        <v>6.8068110000000003E-3</v>
      </c>
      <c r="JQ392">
        <v>1.758132</v>
      </c>
      <c r="JR392">
        <v>0.59785149999999998</v>
      </c>
      <c r="JS392">
        <v>28.39395</v>
      </c>
      <c r="JT392" s="1">
        <v>6.0786520000000004E-3</v>
      </c>
      <c r="JU392">
        <v>1.5719399999999999</v>
      </c>
      <c r="JV392">
        <v>0.59747349999999999</v>
      </c>
      <c r="JW392">
        <v>28.164729999999999</v>
      </c>
      <c r="JX392" s="1">
        <v>5.3885089999999997E-3</v>
      </c>
      <c r="JY392">
        <v>1.3938999999999999</v>
      </c>
      <c r="JZ392">
        <v>0.59696249999999995</v>
      </c>
      <c r="KA392">
        <v>28.170639999999999</v>
      </c>
      <c r="KB392" s="1">
        <v>4.7259930000000004E-3</v>
      </c>
      <c r="KC392">
        <v>1.223468</v>
      </c>
      <c r="KD392">
        <v>0.59697719999999999</v>
      </c>
      <c r="KE392">
        <v>28.85331</v>
      </c>
      <c r="KF392" s="1">
        <v>4.0848550000000001E-3</v>
      </c>
      <c r="KG392">
        <v>1.0575619999999999</v>
      </c>
      <c r="KH392">
        <v>0.59691689999999997</v>
      </c>
      <c r="KI392">
        <v>29.44472</v>
      </c>
      <c r="KJ392" s="1">
        <v>3.4657289999999999E-3</v>
      </c>
      <c r="KK392">
        <v>0.89734389999999997</v>
      </c>
      <c r="KL392">
        <v>0.59714389999999995</v>
      </c>
      <c r="KM392">
        <v>29.874030000000001</v>
      </c>
      <c r="KN392" s="1">
        <v>2.8810900000000002E-3</v>
      </c>
      <c r="KO392">
        <v>0.7457954</v>
      </c>
      <c r="KP392">
        <v>0.59684090000000001</v>
      </c>
      <c r="KQ392">
        <v>30.081949999999999</v>
      </c>
      <c r="KR392" s="1">
        <v>2.3556940000000002E-3</v>
      </c>
      <c r="KS392">
        <v>0.61005659999999995</v>
      </c>
      <c r="KT392">
        <v>0.59637039999999997</v>
      </c>
      <c r="KU392">
        <v>29.715879999999999</v>
      </c>
      <c r="KV392" s="1">
        <v>1.9099900000000001E-3</v>
      </c>
      <c r="KW392">
        <v>0.4948497</v>
      </c>
      <c r="KX392">
        <v>0.59597429999999996</v>
      </c>
      <c r="KY392">
        <v>29.112189999999998</v>
      </c>
      <c r="KZ392" s="1">
        <v>1.5548389999999999E-3</v>
      </c>
      <c r="LA392">
        <v>0.4027714</v>
      </c>
      <c r="LB392">
        <v>0.59587029999999996</v>
      </c>
      <c r="LC392">
        <v>28.607389999999999</v>
      </c>
      <c r="LD392" s="1">
        <v>1.286382E-3</v>
      </c>
      <c r="LE392">
        <v>0.33287159999999999</v>
      </c>
      <c r="LF392">
        <v>0.59609429999999997</v>
      </c>
      <c r="LG392">
        <v>28.41292</v>
      </c>
      <c r="LH392" s="1">
        <v>1.091154E-3</v>
      </c>
      <c r="LI392">
        <v>0.2818194</v>
      </c>
      <c r="LJ392">
        <v>0.59643029999999997</v>
      </c>
      <c r="LK392">
        <v>28.843330000000002</v>
      </c>
      <c r="LL392" s="1">
        <v>9.5041129999999996E-4</v>
      </c>
      <c r="LM392">
        <v>0.24498149999999999</v>
      </c>
      <c r="LN392">
        <v>0.596499</v>
      </c>
      <c r="LO392">
        <v>29.356490000000001</v>
      </c>
      <c r="LP392" s="1">
        <v>8.4672580000000005E-4</v>
      </c>
      <c r="LQ392">
        <v>0.2179508</v>
      </c>
      <c r="LR392">
        <v>0.59672689999999995</v>
      </c>
      <c r="LS392">
        <v>29.821750000000002</v>
      </c>
      <c r="LT392" s="1">
        <v>7.6755400000000004E-4</v>
      </c>
      <c r="LU392">
        <v>0.19729910000000001</v>
      </c>
      <c r="LV392">
        <v>0.59684110000000001</v>
      </c>
      <c r="LW392">
        <v>30.003689999999999</v>
      </c>
      <c r="LX392" s="1">
        <v>7.0434329999999996E-4</v>
      </c>
      <c r="LY392">
        <v>0.1808486</v>
      </c>
      <c r="LZ392">
        <v>0.59679159999999998</v>
      </c>
      <c r="MA392">
        <v>29.818439999999999</v>
      </c>
      <c r="MB392" s="1">
        <v>6.517545E-4</v>
      </c>
      <c r="MC392">
        <v>0.1674506</v>
      </c>
      <c r="MD392">
        <v>0.59652099999999997</v>
      </c>
      <c r="ME392">
        <v>29.2225</v>
      </c>
      <c r="MF392" s="1">
        <v>6.064369E-4</v>
      </c>
      <c r="MG392">
        <v>0.15630520000000001</v>
      </c>
      <c r="MH392">
        <v>0.5962771</v>
      </c>
      <c r="MI392">
        <v>28.76088</v>
      </c>
      <c r="MJ392" s="1">
        <v>5.6870749999999996E-4</v>
      </c>
      <c r="MK392">
        <v>0.1470283</v>
      </c>
      <c r="ML392">
        <v>0.59602809999999995</v>
      </c>
      <c r="MM392">
        <v>28.527139999999999</v>
      </c>
      <c r="MN392" s="1">
        <v>5.3705720000000003E-4</v>
      </c>
      <c r="MO392">
        <v>0.13925419999999999</v>
      </c>
      <c r="MP392">
        <v>0.59592520000000004</v>
      </c>
      <c r="MQ392">
        <v>29.037400000000002</v>
      </c>
      <c r="MR392" s="1">
        <v>5.1017450000000002E-4</v>
      </c>
      <c r="MS392">
        <v>0.13261519999999999</v>
      </c>
      <c r="MT392">
        <v>0.59598790000000001</v>
      </c>
      <c r="MU392">
        <v>29.28209</v>
      </c>
      <c r="MV392" s="1">
        <v>4.8700110000000002E-4</v>
      </c>
      <c r="MW392">
        <v>0.1268677</v>
      </c>
      <c r="MX392">
        <v>0.59596990000000005</v>
      </c>
      <c r="MY392">
        <v>29.263280000000002</v>
      </c>
      <c r="MZ392" s="1">
        <v>4.6653960000000001E-4</v>
      </c>
      <c r="NA392">
        <v>0.12179470000000001</v>
      </c>
      <c r="NB392">
        <v>0.59698720000000005</v>
      </c>
      <c r="NC392">
        <v>29.037749999999999</v>
      </c>
      <c r="ND392" s="1">
        <v>4.483879E-4</v>
      </c>
      <c r="NE392">
        <v>0.11718249999999999</v>
      </c>
      <c r="NF392">
        <v>0.59749260000000004</v>
      </c>
      <c r="NG392">
        <v>28.739570000000001</v>
      </c>
      <c r="NH392" s="1">
        <v>4.3101149999999998E-4</v>
      </c>
      <c r="NI392">
        <v>0.1128405</v>
      </c>
      <c r="NJ392">
        <v>0.59790010000000005</v>
      </c>
      <c r="NK392">
        <v>28.170359999999999</v>
      </c>
      <c r="NL392" s="1">
        <v>4.140565E-4</v>
      </c>
      <c r="NM392">
        <v>0.108613</v>
      </c>
      <c r="NN392">
        <v>0.59821590000000002</v>
      </c>
      <c r="NO392">
        <v>27.657710000000002</v>
      </c>
      <c r="NP392" s="1">
        <v>3.9731480000000001E-4</v>
      </c>
      <c r="NQ392">
        <v>0.10442460000000001</v>
      </c>
      <c r="NR392">
        <v>0.59849980000000003</v>
      </c>
      <c r="NS392">
        <v>27.354700000000001</v>
      </c>
      <c r="NT392" s="1">
        <v>3.806875E-4</v>
      </c>
      <c r="NU392">
        <v>0.1002507</v>
      </c>
      <c r="NV392">
        <v>0.59869570000000005</v>
      </c>
      <c r="NW392">
        <v>27.905519999999999</v>
      </c>
      <c r="NX392" s="1">
        <v>3.6423850000000003E-4</v>
      </c>
      <c r="NY392">
        <v>9.6108250000000006E-2</v>
      </c>
      <c r="NZ392">
        <v>0.59885359999999999</v>
      </c>
      <c r="OA392">
        <v>28.636299999999999</v>
      </c>
      <c r="OB392" s="1">
        <v>3.4806970000000003E-4</v>
      </c>
      <c r="OC392">
        <v>9.2019370000000003E-2</v>
      </c>
      <c r="OD392">
        <v>0.59896510000000003</v>
      </c>
      <c r="OE392">
        <v>29.12801</v>
      </c>
      <c r="OF392" s="1">
        <v>3.3229830000000002E-4</v>
      </c>
      <c r="OG392">
        <v>8.802683E-2</v>
      </c>
      <c r="OH392">
        <v>0.59912880000000002</v>
      </c>
      <c r="OI392">
        <v>29.475429999999999</v>
      </c>
      <c r="OJ392" s="1">
        <v>3.1707069999999999E-4</v>
      </c>
      <c r="OK392">
        <v>8.4144910000000003E-2</v>
      </c>
    </row>
    <row r="393" spans="1:401" x14ac:dyDescent="0.35">
      <c r="A393">
        <v>402</v>
      </c>
      <c r="B393" t="s">
        <v>4</v>
      </c>
      <c r="C393" t="s">
        <v>364</v>
      </c>
      <c r="D393" t="s">
        <v>400</v>
      </c>
      <c r="E393">
        <v>916.09469999999999</v>
      </c>
      <c r="F393">
        <v>0.25473230000000002</v>
      </c>
      <c r="G393">
        <v>26.018460000000001</v>
      </c>
      <c r="H393">
        <v>0</v>
      </c>
      <c r="I393">
        <v>0</v>
      </c>
      <c r="J393">
        <v>0.25904159999999998</v>
      </c>
      <c r="K393">
        <v>26.023599999999998</v>
      </c>
      <c r="L393">
        <v>0</v>
      </c>
      <c r="M393">
        <v>0</v>
      </c>
      <c r="N393">
        <v>0.26355709999999999</v>
      </c>
      <c r="O393">
        <v>26.12162</v>
      </c>
      <c r="P393">
        <v>0</v>
      </c>
      <c r="Q393">
        <v>0</v>
      </c>
      <c r="R393">
        <v>0.26829340000000002</v>
      </c>
      <c r="S393">
        <v>25.736000000000001</v>
      </c>
      <c r="T393">
        <v>0</v>
      </c>
      <c r="U393">
        <v>0</v>
      </c>
      <c r="V393">
        <v>0.27338269999999998</v>
      </c>
      <c r="W393">
        <v>25.08652</v>
      </c>
      <c r="X393">
        <v>0</v>
      </c>
      <c r="Y393">
        <v>0</v>
      </c>
      <c r="Z393">
        <v>0.27889799999999998</v>
      </c>
      <c r="AA393">
        <v>24.793510000000001</v>
      </c>
      <c r="AB393">
        <v>0</v>
      </c>
      <c r="AC393">
        <v>0</v>
      </c>
      <c r="AD393">
        <v>0.28482190000000002</v>
      </c>
      <c r="AE393">
        <v>24.69266</v>
      </c>
      <c r="AF393">
        <v>0</v>
      </c>
      <c r="AG393">
        <v>0</v>
      </c>
      <c r="AH393">
        <v>0.29135109999999997</v>
      </c>
      <c r="AI393">
        <v>25.491029999999999</v>
      </c>
      <c r="AJ393">
        <v>0</v>
      </c>
      <c r="AK393">
        <v>0</v>
      </c>
      <c r="AL393">
        <v>0.29840480000000003</v>
      </c>
      <c r="AM393">
        <v>26.16938</v>
      </c>
      <c r="AN393">
        <v>0</v>
      </c>
      <c r="AO393">
        <v>0</v>
      </c>
      <c r="AP393">
        <v>0.30610330000000002</v>
      </c>
      <c r="AQ393">
        <v>26.65268</v>
      </c>
      <c r="AR393">
        <v>0</v>
      </c>
      <c r="AS393">
        <v>0</v>
      </c>
      <c r="AT393">
        <v>0.31436039999999998</v>
      </c>
      <c r="AU393">
        <v>26.851030000000002</v>
      </c>
      <c r="AV393">
        <v>0</v>
      </c>
      <c r="AW393">
        <v>0</v>
      </c>
      <c r="AX393">
        <v>0.32340160000000001</v>
      </c>
      <c r="AY393">
        <v>26.381830000000001</v>
      </c>
      <c r="AZ393">
        <v>0</v>
      </c>
      <c r="BA393">
        <v>0</v>
      </c>
      <c r="BB393">
        <v>0.33309329999999998</v>
      </c>
      <c r="BC393">
        <v>26.04299</v>
      </c>
      <c r="BD393">
        <v>0</v>
      </c>
      <c r="BE393">
        <v>0</v>
      </c>
      <c r="BF393">
        <v>0.34320070000000003</v>
      </c>
      <c r="BG393">
        <v>25.889859999999999</v>
      </c>
      <c r="BH393">
        <v>0</v>
      </c>
      <c r="BI393">
        <v>0</v>
      </c>
      <c r="BJ393">
        <v>0.35360009999999997</v>
      </c>
      <c r="BK393">
        <v>26.153449999999999</v>
      </c>
      <c r="BL393">
        <v>0</v>
      </c>
      <c r="BM393">
        <v>0</v>
      </c>
      <c r="BN393">
        <v>0.36450300000000002</v>
      </c>
      <c r="BO393">
        <v>27.185970000000001</v>
      </c>
      <c r="BP393">
        <v>0</v>
      </c>
      <c r="BQ393">
        <v>0</v>
      </c>
      <c r="BR393">
        <v>0.37568499999999999</v>
      </c>
      <c r="BS393">
        <v>27.79177</v>
      </c>
      <c r="BT393">
        <v>0</v>
      </c>
      <c r="BU393">
        <v>0</v>
      </c>
      <c r="BV393">
        <v>0.38713069999999999</v>
      </c>
      <c r="BW393">
        <v>28.169820000000001</v>
      </c>
      <c r="BX393">
        <v>0</v>
      </c>
      <c r="BY393">
        <v>0</v>
      </c>
      <c r="BZ393">
        <v>0.39928950000000002</v>
      </c>
      <c r="CA393">
        <v>28.21048</v>
      </c>
      <c r="CB393">
        <v>0</v>
      </c>
      <c r="CC393">
        <v>0</v>
      </c>
      <c r="CD393">
        <v>0.41253269999999997</v>
      </c>
      <c r="CE393">
        <v>27.71003</v>
      </c>
      <c r="CF393">
        <v>7.3240160000000002E-31</v>
      </c>
      <c r="CG393">
        <v>5.6162740000000001E-28</v>
      </c>
      <c r="CH393">
        <v>0.4263768</v>
      </c>
      <c r="CI393">
        <v>27.135629999999999</v>
      </c>
      <c r="CJ393">
        <v>4.5882480000000004E-25</v>
      </c>
      <c r="CK393">
        <v>3.0526879999999999E-22</v>
      </c>
      <c r="CL393">
        <v>0.4412121</v>
      </c>
      <c r="CM393">
        <v>26.9331</v>
      </c>
      <c r="CN393" s="1">
        <v>1.0534359999999999E-17</v>
      </c>
      <c r="CO393" s="1">
        <v>5.0014980000000001E-15</v>
      </c>
      <c r="CP393">
        <v>0.45742909999999998</v>
      </c>
      <c r="CQ393">
        <v>27.166509999999999</v>
      </c>
      <c r="CR393" s="1">
        <v>3.4129939999999998E-13</v>
      </c>
      <c r="CS393" s="1">
        <v>1.513831E-10</v>
      </c>
      <c r="CT393">
        <v>0.47478049999999999</v>
      </c>
      <c r="CU393">
        <v>27.837289999999999</v>
      </c>
      <c r="CV393" s="1">
        <v>6.1565659999999997E-10</v>
      </c>
      <c r="CW393" s="1">
        <v>2.7537359999999999E-7</v>
      </c>
      <c r="CX393">
        <v>0.493419</v>
      </c>
      <c r="CY393">
        <v>27.737110000000001</v>
      </c>
      <c r="CZ393" s="1">
        <v>2.2769800000000001E-7</v>
      </c>
      <c r="DA393" s="1">
        <v>1.030597E-4</v>
      </c>
      <c r="DB393">
        <v>0.51348450000000001</v>
      </c>
      <c r="DC393">
        <v>28.183019999999999</v>
      </c>
      <c r="DD393" s="1">
        <v>2.6642419999999999E-5</v>
      </c>
      <c r="DE393" s="1">
        <v>1.231426E-2</v>
      </c>
      <c r="DF393">
        <v>0.53545350000000003</v>
      </c>
      <c r="DG393">
        <v>28.229479999999999</v>
      </c>
      <c r="DH393" s="1">
        <v>1.2590069999999999E-3</v>
      </c>
      <c r="DI393" s="1">
        <v>0.59589550000000002</v>
      </c>
      <c r="DJ393">
        <v>0.55910780000000004</v>
      </c>
      <c r="DK393">
        <v>27.772179999999999</v>
      </c>
      <c r="DL393" s="1">
        <v>2.8060539999999998E-2</v>
      </c>
      <c r="DM393" s="1">
        <v>13.63871</v>
      </c>
      <c r="DN393">
        <v>0.58428290000000005</v>
      </c>
      <c r="DO393">
        <v>27.3291</v>
      </c>
      <c r="DP393" s="1">
        <v>0.32976309999999998</v>
      </c>
      <c r="DQ393" s="1">
        <v>164.83189999999999</v>
      </c>
      <c r="DR393">
        <v>0.61163009999999995</v>
      </c>
      <c r="DS393">
        <v>27.10228</v>
      </c>
      <c r="DT393" s="1">
        <v>2.221962</v>
      </c>
      <c r="DU393" s="1">
        <v>1145.1279999999999</v>
      </c>
      <c r="DV393">
        <v>0.64191830000000005</v>
      </c>
      <c r="DW393">
        <v>27.280950000000001</v>
      </c>
      <c r="DX393" s="1">
        <v>9.2197479999999992</v>
      </c>
      <c r="DY393">
        <v>4901.83</v>
      </c>
      <c r="DZ393">
        <v>0.67553569999999996</v>
      </c>
      <c r="EA393">
        <v>28.216740000000001</v>
      </c>
      <c r="EB393" s="1">
        <v>25.00535</v>
      </c>
      <c r="EC393">
        <v>13703.71</v>
      </c>
      <c r="ED393">
        <v>0.71280969999999999</v>
      </c>
      <c r="EE393">
        <v>28.916060000000002</v>
      </c>
      <c r="EF393">
        <v>46.607379999999999</v>
      </c>
      <c r="EG393">
        <v>26340.62</v>
      </c>
      <c r="EH393">
        <v>0.75603319999999996</v>
      </c>
      <c r="EI393">
        <v>29.42456</v>
      </c>
      <c r="EJ393">
        <v>62.292850000000001</v>
      </c>
      <c r="EK393">
        <v>36322.53</v>
      </c>
      <c r="EL393">
        <v>0.80666729999999998</v>
      </c>
      <c r="EM393">
        <v>29.71593</v>
      </c>
      <c r="EN393">
        <v>62.164169999999999</v>
      </c>
      <c r="EO393">
        <v>37423.89</v>
      </c>
      <c r="EP393">
        <v>0.83593620000000002</v>
      </c>
      <c r="EQ393">
        <v>29.176939999999998</v>
      </c>
      <c r="ER393">
        <v>47.773969999999998</v>
      </c>
      <c r="ES393">
        <v>29749.7</v>
      </c>
      <c r="ET393">
        <v>0.83249830000000002</v>
      </c>
      <c r="EU393">
        <v>28.493040000000001</v>
      </c>
      <c r="EV393">
        <v>29.435310000000001</v>
      </c>
      <c r="EW393">
        <v>19125.98</v>
      </c>
      <c r="EX393">
        <v>0.82814900000000002</v>
      </c>
      <c r="EY393">
        <v>28.221990000000002</v>
      </c>
      <c r="EZ393">
        <v>14.9245</v>
      </c>
      <c r="FA393">
        <v>10106.85</v>
      </c>
      <c r="FB393">
        <v>0.82324030000000004</v>
      </c>
      <c r="FC393">
        <v>28.127050000000001</v>
      </c>
      <c r="FD393">
        <v>6.376544</v>
      </c>
      <c r="FE393">
        <v>4485.8900000000003</v>
      </c>
      <c r="FF393">
        <v>0.81812280000000004</v>
      </c>
      <c r="FG393">
        <v>28.492889999999999</v>
      </c>
      <c r="FH393">
        <v>2.360681</v>
      </c>
      <c r="FI393">
        <v>1713.6179999999999</v>
      </c>
      <c r="FJ393">
        <v>0.81272599999999995</v>
      </c>
      <c r="FK393">
        <v>28.51606</v>
      </c>
      <c r="FL393">
        <v>0.79261369999999998</v>
      </c>
      <c r="FM393">
        <v>584.40390000000002</v>
      </c>
      <c r="FN393">
        <v>0.80781369999999997</v>
      </c>
      <c r="FO393">
        <v>28.25806</v>
      </c>
      <c r="FP393">
        <v>0.26821420000000001</v>
      </c>
      <c r="FQ393">
        <v>192.91460000000001</v>
      </c>
      <c r="FR393">
        <v>0.80251939999999999</v>
      </c>
      <c r="FS393">
        <v>27.71189</v>
      </c>
      <c r="FT393">
        <v>0.1144762</v>
      </c>
      <c r="FU393">
        <v>75.019210000000001</v>
      </c>
      <c r="FV393">
        <v>0.79670669999999999</v>
      </c>
      <c r="FW393">
        <v>27.084420000000001</v>
      </c>
      <c r="FX393">
        <v>7.3901910000000001E-2</v>
      </c>
      <c r="FY393">
        <v>43.314210000000003</v>
      </c>
      <c r="FZ393">
        <v>0.79008409999999996</v>
      </c>
      <c r="GA393">
        <v>26.497309999999999</v>
      </c>
      <c r="GB393">
        <v>6.3082669999999993E-2</v>
      </c>
      <c r="GC393">
        <v>34.935630000000003</v>
      </c>
      <c r="GD393">
        <v>0.78244159999999996</v>
      </c>
      <c r="GE393">
        <v>26.13186</v>
      </c>
      <c r="GF393">
        <v>5.8682140000000001E-2</v>
      </c>
      <c r="GG393">
        <v>31.84075</v>
      </c>
      <c r="GH393">
        <v>0.7734451</v>
      </c>
      <c r="GI393">
        <v>26.07771</v>
      </c>
      <c r="GJ393">
        <v>5.4933250000000003E-2</v>
      </c>
      <c r="GK393">
        <v>29.576160000000002</v>
      </c>
      <c r="GL393">
        <v>0.76791160000000003</v>
      </c>
      <c r="GM393">
        <v>26.54533</v>
      </c>
      <c r="GN393">
        <v>5.0984639999999998E-2</v>
      </c>
      <c r="GO393">
        <v>27.031659999999999</v>
      </c>
      <c r="GP393">
        <v>0.76346709999999995</v>
      </c>
      <c r="GQ393">
        <v>26.909410000000001</v>
      </c>
      <c r="GR393">
        <v>4.682538E-2</v>
      </c>
      <c r="GS393">
        <v>24.23394</v>
      </c>
      <c r="GT393">
        <v>0.76188310000000004</v>
      </c>
      <c r="GU393">
        <v>27.15305</v>
      </c>
      <c r="GV393">
        <v>4.2632799999999998E-2</v>
      </c>
      <c r="GW393">
        <v>21.21218</v>
      </c>
      <c r="GX393">
        <v>0.75872139999999999</v>
      </c>
      <c r="GY393">
        <v>27.268270000000001</v>
      </c>
      <c r="GZ393" s="1">
        <v>3.8645550000000001E-2</v>
      </c>
      <c r="HA393">
        <v>18.43214</v>
      </c>
      <c r="HB393">
        <v>0.75509269999999995</v>
      </c>
      <c r="HC393">
        <v>27.133780000000002</v>
      </c>
      <c r="HD393" s="1">
        <v>3.4954789999999999E-2</v>
      </c>
      <c r="HE393">
        <v>15.897779999999999</v>
      </c>
      <c r="HF393">
        <v>0.7515849</v>
      </c>
      <c r="HG393">
        <v>26.64639</v>
      </c>
      <c r="HH393" s="1">
        <v>3.149304E-2</v>
      </c>
      <c r="HI393">
        <v>13.553039999999999</v>
      </c>
      <c r="HJ393">
        <v>0.74777130000000003</v>
      </c>
      <c r="HK393">
        <v>26.35249</v>
      </c>
      <c r="HL393">
        <v>2.8322440000000001E-2</v>
      </c>
      <c r="HM393">
        <v>11.408329999999999</v>
      </c>
      <c r="HN393">
        <v>0.7437298</v>
      </c>
      <c r="HO393">
        <v>26.133520000000001</v>
      </c>
      <c r="HP393" s="1">
        <v>2.5297679999999999E-2</v>
      </c>
      <c r="HQ393">
        <v>9.4126189999999994</v>
      </c>
      <c r="HR393">
        <v>0.74279030000000001</v>
      </c>
      <c r="HS393">
        <v>26.141249999999999</v>
      </c>
      <c r="HT393" s="1">
        <v>2.28007E-2</v>
      </c>
      <c r="HU393">
        <v>7.9183760000000003</v>
      </c>
      <c r="HV393">
        <v>0.74252450000000003</v>
      </c>
      <c r="HW393">
        <v>26.57105</v>
      </c>
      <c r="HX393" s="1">
        <v>2.0640680000000002E-2</v>
      </c>
      <c r="HY393">
        <v>7.1816319999999996</v>
      </c>
      <c r="HZ393">
        <v>0.74134009999999995</v>
      </c>
      <c r="IA393">
        <v>26.728020000000001</v>
      </c>
      <c r="IB393">
        <v>1.8692629999999998E-2</v>
      </c>
      <c r="IC393">
        <v>6.5309869999999997</v>
      </c>
      <c r="ID393">
        <v>0.74118580000000001</v>
      </c>
      <c r="IE393">
        <v>26.728370000000002</v>
      </c>
      <c r="IF393" s="1">
        <v>1.695135E-2</v>
      </c>
      <c r="IG393">
        <v>5.9404279999999998</v>
      </c>
      <c r="IH393">
        <v>0.74199720000000002</v>
      </c>
      <c r="II393">
        <v>26.34516</v>
      </c>
      <c r="IJ393" s="1">
        <v>1.536857E-2</v>
      </c>
      <c r="IK393">
        <v>5.3972759999999997</v>
      </c>
      <c r="IL393">
        <v>0.7419637</v>
      </c>
      <c r="IM393">
        <v>25.760300000000001</v>
      </c>
      <c r="IN393" s="1">
        <v>1.3932399999999999E-2</v>
      </c>
      <c r="IO393">
        <v>4.9083139999999998</v>
      </c>
      <c r="IP393">
        <v>0.74142280000000005</v>
      </c>
      <c r="IQ393">
        <v>25.431789999999999</v>
      </c>
      <c r="IR393" s="1">
        <v>1.2639020000000001E-2</v>
      </c>
      <c r="IS393">
        <v>4.4702029999999997</v>
      </c>
      <c r="IT393">
        <v>0.74053040000000003</v>
      </c>
      <c r="IU393">
        <v>25.499860000000002</v>
      </c>
      <c r="IV393" s="1">
        <v>1.1447229999999999E-2</v>
      </c>
      <c r="IW393">
        <v>4.0672870000000003</v>
      </c>
      <c r="IX393">
        <v>0.73948780000000003</v>
      </c>
      <c r="IY393">
        <v>26.48291</v>
      </c>
      <c r="IZ393" s="1">
        <v>1.0374939999999999E-2</v>
      </c>
      <c r="JA393">
        <v>3.7030560000000001</v>
      </c>
      <c r="JB393">
        <v>0.73909829999999999</v>
      </c>
      <c r="JC393">
        <v>27.511130000000001</v>
      </c>
      <c r="JD393" s="1">
        <v>9.3942929999999997E-3</v>
      </c>
      <c r="JE393">
        <v>3.3657539999999999</v>
      </c>
      <c r="JF393">
        <v>0.73905969999999999</v>
      </c>
      <c r="JG393">
        <v>28.355340000000002</v>
      </c>
      <c r="JH393" s="1">
        <v>8.4927849999999992E-3</v>
      </c>
      <c r="JI393">
        <v>3.0520480000000001</v>
      </c>
      <c r="JJ393">
        <v>0.73850349999999998</v>
      </c>
      <c r="JK393">
        <v>28.650040000000001</v>
      </c>
      <c r="JL393" s="1">
        <v>7.6553530000000002E-3</v>
      </c>
      <c r="JM393">
        <v>2.7600069999999999</v>
      </c>
      <c r="JN393">
        <v>0.73784269999999996</v>
      </c>
      <c r="JO393">
        <v>28.642510000000001</v>
      </c>
      <c r="JP393" s="1">
        <v>6.8745560000000004E-3</v>
      </c>
      <c r="JQ393">
        <v>2.4868399999999999</v>
      </c>
      <c r="JR393">
        <v>0.73719880000000004</v>
      </c>
      <c r="JS393">
        <v>28.27787</v>
      </c>
      <c r="JT393" s="1">
        <v>6.1407759999999997E-3</v>
      </c>
      <c r="JU393">
        <v>2.2286440000000001</v>
      </c>
      <c r="JV393">
        <v>0.73745919999999998</v>
      </c>
      <c r="JW393">
        <v>28.060210000000001</v>
      </c>
      <c r="JX393" s="1">
        <v>5.4478560000000001E-3</v>
      </c>
      <c r="JY393">
        <v>1.9820869999999999</v>
      </c>
      <c r="JZ393">
        <v>0.73736729999999995</v>
      </c>
      <c r="KA393">
        <v>28.05395</v>
      </c>
      <c r="KB393" s="1">
        <v>4.7818649999999997E-3</v>
      </c>
      <c r="KC393">
        <v>1.744486</v>
      </c>
      <c r="KD393">
        <v>0.73793940000000002</v>
      </c>
      <c r="KE393">
        <v>28.743230000000001</v>
      </c>
      <c r="KF393" s="1">
        <v>4.1378500000000002E-3</v>
      </c>
      <c r="KG393">
        <v>1.5126010000000001</v>
      </c>
      <c r="KH393">
        <v>0.73859390000000003</v>
      </c>
      <c r="KI393">
        <v>29.350809999999999</v>
      </c>
      <c r="KJ393" s="1">
        <v>3.5161290000000002E-3</v>
      </c>
      <c r="KK393">
        <v>1.2876920000000001</v>
      </c>
      <c r="KL393">
        <v>0.73937549999999996</v>
      </c>
      <c r="KM393">
        <v>29.81148</v>
      </c>
      <c r="KN393" s="1">
        <v>2.9267749999999999E-3</v>
      </c>
      <c r="KO393">
        <v>1.073782</v>
      </c>
      <c r="KP393">
        <v>0.73939719999999998</v>
      </c>
      <c r="KQ393">
        <v>30.033049999999999</v>
      </c>
      <c r="KR393" s="1">
        <v>2.395154E-3</v>
      </c>
      <c r="KS393">
        <v>0.88071069999999996</v>
      </c>
      <c r="KT393">
        <v>0.73923760000000005</v>
      </c>
      <c r="KU393">
        <v>29.694739999999999</v>
      </c>
      <c r="KV393" s="1">
        <v>1.9423680000000001E-3</v>
      </c>
      <c r="KW393">
        <v>0.71554879999999998</v>
      </c>
      <c r="KX393">
        <v>0.73915249999999999</v>
      </c>
      <c r="KY393">
        <v>29.085540000000002</v>
      </c>
      <c r="KZ393" s="1">
        <v>1.58007E-3</v>
      </c>
      <c r="LA393">
        <v>0.58247590000000005</v>
      </c>
      <c r="LB393">
        <v>0.73959980000000003</v>
      </c>
      <c r="LC393">
        <v>28.568449999999999</v>
      </c>
      <c r="LD393" s="1">
        <v>1.3052700000000001E-3</v>
      </c>
      <c r="LE393">
        <v>0.48075380000000001</v>
      </c>
      <c r="LF393">
        <v>0.74043490000000001</v>
      </c>
      <c r="LG393">
        <v>28.35408</v>
      </c>
      <c r="LH393" s="1">
        <v>1.1049269999999999E-3</v>
      </c>
      <c r="LI393">
        <v>0.4061823</v>
      </c>
      <c r="LJ393">
        <v>0.74141389999999996</v>
      </c>
      <c r="LK393">
        <v>28.787610000000001</v>
      </c>
      <c r="LL393" s="1">
        <v>9.6059100000000001E-4</v>
      </c>
      <c r="LM393">
        <v>0.35240189999999999</v>
      </c>
      <c r="LN393">
        <v>0.74213980000000002</v>
      </c>
      <c r="LO393">
        <v>29.301449999999999</v>
      </c>
      <c r="LP393" s="1">
        <v>8.5442829999999995E-4</v>
      </c>
      <c r="LQ393">
        <v>0.31299919999999998</v>
      </c>
      <c r="LR393">
        <v>0.74288370000000004</v>
      </c>
      <c r="LS393">
        <v>29.78049</v>
      </c>
      <c r="LT393" s="1">
        <v>7.7364389999999995E-4</v>
      </c>
      <c r="LU393">
        <v>0.2831012</v>
      </c>
      <c r="LV393">
        <v>0.74354549999999997</v>
      </c>
      <c r="LW393">
        <v>29.97081</v>
      </c>
      <c r="LX393" s="1">
        <v>7.0933080000000004E-4</v>
      </c>
      <c r="LY393">
        <v>0.25936160000000003</v>
      </c>
      <c r="LZ393">
        <v>0.74400120000000003</v>
      </c>
      <c r="MA393">
        <v>29.80076</v>
      </c>
      <c r="MB393" s="1">
        <v>6.5590430000000001E-4</v>
      </c>
      <c r="MC393">
        <v>0.24007000000000001</v>
      </c>
      <c r="MD393">
        <v>0.74422500000000003</v>
      </c>
      <c r="ME393">
        <v>29.1968</v>
      </c>
      <c r="MF393" s="1">
        <v>6.0995210000000001E-4</v>
      </c>
      <c r="MG393">
        <v>0.22405</v>
      </c>
      <c r="MH393">
        <v>0.74441610000000003</v>
      </c>
      <c r="MI393">
        <v>28.725380000000001</v>
      </c>
      <c r="MJ393" s="1">
        <v>5.7170069999999999E-4</v>
      </c>
      <c r="MK393">
        <v>0.21074019999999999</v>
      </c>
      <c r="ML393">
        <v>0.74441299999999999</v>
      </c>
      <c r="MM393">
        <v>28.47204</v>
      </c>
      <c r="MN393" s="1">
        <v>5.3951330000000003E-4</v>
      </c>
      <c r="MO393">
        <v>0.19957</v>
      </c>
      <c r="MP393">
        <v>0.74494260000000001</v>
      </c>
      <c r="MQ393">
        <v>28.973520000000001</v>
      </c>
      <c r="MR393" s="1">
        <v>5.1235539999999996E-4</v>
      </c>
      <c r="MS393">
        <v>0.19007019999999999</v>
      </c>
      <c r="MT393">
        <v>0.7456313</v>
      </c>
      <c r="MU393">
        <v>29.244509999999998</v>
      </c>
      <c r="MV393" s="1">
        <v>4.8893250000000004E-4</v>
      </c>
      <c r="MW393">
        <v>0.18186099999999999</v>
      </c>
      <c r="MX393">
        <v>0.74622489999999997</v>
      </c>
      <c r="MY393">
        <v>29.22278</v>
      </c>
      <c r="MZ393" s="1">
        <v>4.6827270000000001E-4</v>
      </c>
      <c r="NA393">
        <v>0.17462929999999999</v>
      </c>
      <c r="NB393">
        <v>0.74690230000000002</v>
      </c>
      <c r="NC393">
        <v>29.009180000000001</v>
      </c>
      <c r="ND393" s="1">
        <v>4.5000520000000003E-4</v>
      </c>
      <c r="NE393">
        <v>0.1681946</v>
      </c>
      <c r="NF393">
        <v>0.74714009999999997</v>
      </c>
      <c r="NG393">
        <v>28.741409999999998</v>
      </c>
      <c r="NH393" s="1">
        <v>4.3255810000000002E-4</v>
      </c>
      <c r="NI393">
        <v>0.1621012</v>
      </c>
      <c r="NJ393">
        <v>0.74716419999999995</v>
      </c>
      <c r="NK393">
        <v>28.17604</v>
      </c>
      <c r="NL393" s="1">
        <v>4.1555969999999999E-4</v>
      </c>
      <c r="NM393">
        <v>0.15619069999999999</v>
      </c>
      <c r="NN393">
        <v>0.74715529999999997</v>
      </c>
      <c r="NO393">
        <v>27.64781</v>
      </c>
      <c r="NP393" s="1">
        <v>3.98811E-4</v>
      </c>
      <c r="NQ393">
        <v>0.15032960000000001</v>
      </c>
      <c r="NR393">
        <v>0.74701379999999995</v>
      </c>
      <c r="NS393">
        <v>27.32779</v>
      </c>
      <c r="NT393" s="1">
        <v>3.8214919999999999E-4</v>
      </c>
      <c r="NU393">
        <v>0.14447950000000001</v>
      </c>
      <c r="NV393">
        <v>0.74679269999999998</v>
      </c>
      <c r="NW393">
        <v>27.860969999999998</v>
      </c>
      <c r="NX393" s="1">
        <v>3.6567449999999998E-4</v>
      </c>
      <c r="NY393">
        <v>0.1386589</v>
      </c>
      <c r="NZ393">
        <v>0.74652879999999999</v>
      </c>
      <c r="OA393">
        <v>28.593340000000001</v>
      </c>
      <c r="OB393" s="1">
        <v>3.4945789999999999E-4</v>
      </c>
      <c r="OC393">
        <v>0.13289580000000001</v>
      </c>
      <c r="OD393">
        <v>0.74621079999999995</v>
      </c>
      <c r="OE393">
        <v>29.093579999999999</v>
      </c>
      <c r="OF393" s="1">
        <v>3.3363840000000001E-4</v>
      </c>
      <c r="OG393">
        <v>0.12725159999999999</v>
      </c>
      <c r="OH393">
        <v>0.74595560000000005</v>
      </c>
      <c r="OI393">
        <v>29.43967</v>
      </c>
      <c r="OJ393" s="1">
        <v>3.1836290000000002E-4</v>
      </c>
      <c r="OK393">
        <v>0.12176090000000001</v>
      </c>
    </row>
    <row r="394" spans="1:401" x14ac:dyDescent="0.35">
      <c r="A394">
        <v>403</v>
      </c>
      <c r="B394" t="s">
        <v>4</v>
      </c>
      <c r="C394" t="s">
        <v>364</v>
      </c>
      <c r="D394" t="s">
        <v>401</v>
      </c>
      <c r="E394">
        <v>997.14400000000001</v>
      </c>
      <c r="F394">
        <v>0.2874331</v>
      </c>
      <c r="G394">
        <v>26.143750000000001</v>
      </c>
      <c r="H394">
        <v>0</v>
      </c>
      <c r="I394">
        <v>0</v>
      </c>
      <c r="J394">
        <v>0.28801690000000002</v>
      </c>
      <c r="K394">
        <v>26.18543</v>
      </c>
      <c r="L394">
        <v>0</v>
      </c>
      <c r="M394">
        <v>0</v>
      </c>
      <c r="N394">
        <v>0.28854849999999999</v>
      </c>
      <c r="O394">
        <v>26.313690000000001</v>
      </c>
      <c r="P394">
        <v>0</v>
      </c>
      <c r="Q394">
        <v>0</v>
      </c>
      <c r="R394">
        <v>0.28903030000000002</v>
      </c>
      <c r="S394">
        <v>25.946580000000001</v>
      </c>
      <c r="T394">
        <v>0</v>
      </c>
      <c r="U394">
        <v>0</v>
      </c>
      <c r="V394">
        <v>0.2894217</v>
      </c>
      <c r="W394">
        <v>25.195329999999998</v>
      </c>
      <c r="X394">
        <v>0</v>
      </c>
      <c r="Y394">
        <v>0</v>
      </c>
      <c r="Z394">
        <v>0.28986879999999998</v>
      </c>
      <c r="AA394">
        <v>24.831900000000001</v>
      </c>
      <c r="AB394">
        <v>0</v>
      </c>
      <c r="AC394">
        <v>0</v>
      </c>
      <c r="AD394">
        <v>0.29028090000000001</v>
      </c>
      <c r="AE394">
        <v>24.69379</v>
      </c>
      <c r="AF394">
        <v>0</v>
      </c>
      <c r="AG394">
        <v>0</v>
      </c>
      <c r="AH394">
        <v>0.29070279999999998</v>
      </c>
      <c r="AI394">
        <v>25.529920000000001</v>
      </c>
      <c r="AJ394">
        <v>0</v>
      </c>
      <c r="AK394">
        <v>0</v>
      </c>
      <c r="AL394">
        <v>0.29120010000000002</v>
      </c>
      <c r="AM394">
        <v>26.343219999999999</v>
      </c>
      <c r="AN394">
        <v>0</v>
      </c>
      <c r="AO394">
        <v>0</v>
      </c>
      <c r="AP394">
        <v>0.29171659999999999</v>
      </c>
      <c r="AQ394">
        <v>26.913399999999999</v>
      </c>
      <c r="AR394">
        <v>0</v>
      </c>
      <c r="AS394">
        <v>0</v>
      </c>
      <c r="AT394">
        <v>0.29225119999999999</v>
      </c>
      <c r="AU394">
        <v>27.149809999999999</v>
      </c>
      <c r="AV394">
        <v>0</v>
      </c>
      <c r="AW394">
        <v>0</v>
      </c>
      <c r="AX394">
        <v>0.29300159999999997</v>
      </c>
      <c r="AY394">
        <v>26.637229999999999</v>
      </c>
      <c r="AZ394">
        <v>0</v>
      </c>
      <c r="BA394">
        <v>0</v>
      </c>
      <c r="BB394">
        <v>0.2937109</v>
      </c>
      <c r="BC394">
        <v>26.1844</v>
      </c>
      <c r="BD394">
        <v>0</v>
      </c>
      <c r="BE394">
        <v>0</v>
      </c>
      <c r="BF394">
        <v>0.29444569999999998</v>
      </c>
      <c r="BG394">
        <v>25.95166</v>
      </c>
      <c r="BH394">
        <v>0</v>
      </c>
      <c r="BI394">
        <v>0</v>
      </c>
      <c r="BJ394">
        <v>0.2952226</v>
      </c>
      <c r="BK394">
        <v>26.169250000000002</v>
      </c>
      <c r="BL394">
        <v>0</v>
      </c>
      <c r="BM394">
        <v>0</v>
      </c>
      <c r="BN394">
        <v>0.29604970000000003</v>
      </c>
      <c r="BO394">
        <v>27.318200000000001</v>
      </c>
      <c r="BP394">
        <v>0</v>
      </c>
      <c r="BQ394">
        <v>0</v>
      </c>
      <c r="BR394">
        <v>0.29691719999999999</v>
      </c>
      <c r="BS394">
        <v>28.033550000000002</v>
      </c>
      <c r="BT394">
        <v>0</v>
      </c>
      <c r="BU394">
        <v>0</v>
      </c>
      <c r="BV394">
        <v>0.29770639999999998</v>
      </c>
      <c r="BW394">
        <v>28.535550000000001</v>
      </c>
      <c r="BX394">
        <v>0</v>
      </c>
      <c r="BY394">
        <v>0</v>
      </c>
      <c r="BZ394">
        <v>0.29836610000000002</v>
      </c>
      <c r="CA394">
        <v>28.592279999999999</v>
      </c>
      <c r="CB394">
        <v>0</v>
      </c>
      <c r="CC394">
        <v>0</v>
      </c>
      <c r="CD394">
        <v>0.29902469999999998</v>
      </c>
      <c r="CE394">
        <v>28.028079999999999</v>
      </c>
      <c r="CF394">
        <v>1.1553179999999999E-31</v>
      </c>
      <c r="CG394">
        <v>1.316242E-28</v>
      </c>
      <c r="CH394">
        <v>0.29962430000000001</v>
      </c>
      <c r="CI394">
        <v>27.322769999999998</v>
      </c>
      <c r="CJ394">
        <v>1.211677E-25</v>
      </c>
      <c r="CK394">
        <v>1.331931E-22</v>
      </c>
      <c r="CL394">
        <v>0.30030390000000001</v>
      </c>
      <c r="CM394">
        <v>27.052489999999999</v>
      </c>
      <c r="CN394" s="1">
        <v>1.571843E-18</v>
      </c>
      <c r="CO394" s="1">
        <v>1.752573E-15</v>
      </c>
      <c r="CP394">
        <v>0.30107040000000002</v>
      </c>
      <c r="CQ394">
        <v>27.278839999999999</v>
      </c>
      <c r="CR394" s="1">
        <v>5.7081160000000001E-14</v>
      </c>
      <c r="CS394" s="1">
        <v>6.2774369999999996E-11</v>
      </c>
      <c r="CT394">
        <v>0.301813</v>
      </c>
      <c r="CU394">
        <v>28.060110000000002</v>
      </c>
      <c r="CV394" s="1">
        <v>1.474982E-10</v>
      </c>
      <c r="CW394" s="1">
        <v>1.3683310000000001E-7</v>
      </c>
      <c r="CX394">
        <v>0.30259789999999998</v>
      </c>
      <c r="CY394">
        <v>27.974920000000001</v>
      </c>
      <c r="CZ394" s="1">
        <v>7.0254350000000001E-8</v>
      </c>
      <c r="DA394" s="1">
        <v>5.9572040000000001E-5</v>
      </c>
      <c r="DB394">
        <v>0.30335649999999997</v>
      </c>
      <c r="DC394">
        <v>28.49211</v>
      </c>
      <c r="DD394" s="1">
        <v>9.8755360000000007E-6</v>
      </c>
      <c r="DE394" s="1">
        <v>8.0967490000000003E-3</v>
      </c>
      <c r="DF394">
        <v>0.3040718</v>
      </c>
      <c r="DG394">
        <v>28.574470000000002</v>
      </c>
      <c r="DH394" s="1">
        <v>5.4185099999999999E-4</v>
      </c>
      <c r="DI394" s="1">
        <v>0.43979010000000002</v>
      </c>
      <c r="DJ394">
        <v>0.30479260000000002</v>
      </c>
      <c r="DK394">
        <v>28.073219999999999</v>
      </c>
      <c r="DL394" s="1">
        <v>1.3764469999999999E-2</v>
      </c>
      <c r="DM394" s="1">
        <v>11.200900000000001</v>
      </c>
      <c r="DN394">
        <v>0.30548579999999997</v>
      </c>
      <c r="DO394">
        <v>27.51934</v>
      </c>
      <c r="DP394" s="1">
        <v>0.18227160000000001</v>
      </c>
      <c r="DQ394" s="1">
        <v>149.7182</v>
      </c>
      <c r="DR394">
        <v>0.30613119999999999</v>
      </c>
      <c r="DS394">
        <v>27.248850000000001</v>
      </c>
      <c r="DT394" s="1">
        <v>1.373065</v>
      </c>
      <c r="DU394" s="1">
        <v>1145.1579999999999</v>
      </c>
      <c r="DV394">
        <v>0.30765009999999998</v>
      </c>
      <c r="DW394">
        <v>27.428730000000002</v>
      </c>
      <c r="DX394" s="1">
        <v>6.3431749999999996</v>
      </c>
      <c r="DY394">
        <v>5379.2439999999997</v>
      </c>
      <c r="DZ394">
        <v>0.31016680000000002</v>
      </c>
      <c r="EA394">
        <v>28.497949999999999</v>
      </c>
      <c r="EB394" s="1">
        <v>19.080639999999999</v>
      </c>
      <c r="EC394">
        <v>16458.650000000001</v>
      </c>
      <c r="ED394">
        <v>0.31262079999999998</v>
      </c>
      <c r="EE394">
        <v>29.2864</v>
      </c>
      <c r="EF394">
        <v>39.284550000000003</v>
      </c>
      <c r="EG394">
        <v>34510.120000000003</v>
      </c>
      <c r="EH394">
        <v>0.3151235</v>
      </c>
      <c r="EI394">
        <v>29.843499999999999</v>
      </c>
      <c r="EJ394">
        <v>57.836959999999998</v>
      </c>
      <c r="EK394">
        <v>51785.15</v>
      </c>
      <c r="EL394">
        <v>0.31761410000000001</v>
      </c>
      <c r="EM394">
        <v>30.117909999999998</v>
      </c>
      <c r="EN394">
        <v>63.043640000000003</v>
      </c>
      <c r="EO394">
        <v>57711.78</v>
      </c>
      <c r="EP394">
        <v>0.32032899999999997</v>
      </c>
      <c r="EQ394">
        <v>29.523510000000002</v>
      </c>
      <c r="ER394">
        <v>53.127490000000002</v>
      </c>
      <c r="ES394">
        <v>49365.79</v>
      </c>
      <c r="ET394">
        <v>0.32270280000000001</v>
      </c>
      <c r="EU394">
        <v>28.671019999999999</v>
      </c>
      <c r="EV394">
        <v>35.505679999999998</v>
      </c>
      <c r="EW394">
        <v>33491.599999999999</v>
      </c>
      <c r="EX394">
        <v>0.3251037</v>
      </c>
      <c r="EY394">
        <v>28.359470000000002</v>
      </c>
      <c r="EZ394">
        <v>19.445460000000001</v>
      </c>
      <c r="FA394">
        <v>18561.240000000002</v>
      </c>
      <c r="FB394">
        <v>0.32765169999999999</v>
      </c>
      <c r="FC394">
        <v>28.282800000000002</v>
      </c>
      <c r="FD394">
        <v>8.918056</v>
      </c>
      <c r="FE394">
        <v>8571.1360000000004</v>
      </c>
      <c r="FF394">
        <v>0.33062449999999999</v>
      </c>
      <c r="FG394">
        <v>28.737749999999998</v>
      </c>
      <c r="FH394">
        <v>3.5053100000000001</v>
      </c>
      <c r="FI394">
        <v>3366.799</v>
      </c>
      <c r="FJ394">
        <v>0.33380880000000002</v>
      </c>
      <c r="FK394">
        <v>28.820889999999999</v>
      </c>
      <c r="FL394">
        <v>1.220558</v>
      </c>
      <c r="FM394">
        <v>1158.721</v>
      </c>
      <c r="FN394">
        <v>0.3379065</v>
      </c>
      <c r="FO394">
        <v>28.56766</v>
      </c>
      <c r="FP394">
        <v>0.40421899999999999</v>
      </c>
      <c r="FQ394">
        <v>370.56450000000001</v>
      </c>
      <c r="FR394">
        <v>0.3422733</v>
      </c>
      <c r="FS394">
        <v>28.01764</v>
      </c>
      <c r="FT394">
        <v>0.15202679999999999</v>
      </c>
      <c r="FU394">
        <v>129.61150000000001</v>
      </c>
      <c r="FV394">
        <v>0.3469602</v>
      </c>
      <c r="FW394">
        <v>27.336169999999999</v>
      </c>
      <c r="FX394">
        <v>8.3338960000000004E-2</v>
      </c>
      <c r="FY394">
        <v>64.490939999999995</v>
      </c>
      <c r="FZ394">
        <v>0.35173460000000001</v>
      </c>
      <c r="GA394">
        <v>26.71808</v>
      </c>
      <c r="GB394">
        <v>6.5741010000000003E-2</v>
      </c>
      <c r="GC394">
        <v>47.298000000000002</v>
      </c>
      <c r="GD394">
        <v>0.35638769999999997</v>
      </c>
      <c r="GE394">
        <v>26.309889999999999</v>
      </c>
      <c r="GF394">
        <v>5.9991339999999997E-2</v>
      </c>
      <c r="GG394">
        <v>41.131549999999997</v>
      </c>
      <c r="GH394">
        <v>0.36022559999999998</v>
      </c>
      <c r="GI394">
        <v>26.25488</v>
      </c>
      <c r="GJ394">
        <v>5.6099169999999997E-2</v>
      </c>
      <c r="GK394">
        <v>37.048450000000003</v>
      </c>
      <c r="GL394">
        <v>0.36957790000000001</v>
      </c>
      <c r="GM394">
        <v>26.839120000000001</v>
      </c>
      <c r="GN394">
        <v>5.2344880000000003E-2</v>
      </c>
      <c r="GO394">
        <v>32.025820000000003</v>
      </c>
      <c r="GP394">
        <v>0.3827873</v>
      </c>
      <c r="GQ394">
        <v>27.049209999999999</v>
      </c>
      <c r="GR394">
        <v>4.807467E-2</v>
      </c>
      <c r="GS394">
        <v>27.166090000000001</v>
      </c>
      <c r="GT394">
        <v>0.40448509999999999</v>
      </c>
      <c r="GU394">
        <v>27.260770000000001</v>
      </c>
      <c r="GV394">
        <v>4.375913E-2</v>
      </c>
      <c r="GW394">
        <v>23.8429</v>
      </c>
      <c r="GX394">
        <v>0.43050719999999998</v>
      </c>
      <c r="GY394">
        <v>27.32752</v>
      </c>
      <c r="GZ394" s="1">
        <v>3.9648820000000001E-2</v>
      </c>
      <c r="HA394">
        <v>20.78997</v>
      </c>
      <c r="HB394">
        <v>0.46351160000000002</v>
      </c>
      <c r="HC394">
        <v>27.13372</v>
      </c>
      <c r="HD394" s="1">
        <v>3.5870239999999998E-2</v>
      </c>
      <c r="HE394">
        <v>18.016719999999999</v>
      </c>
      <c r="HF394">
        <v>0.50712979999999996</v>
      </c>
      <c r="HG394">
        <v>26.64106</v>
      </c>
      <c r="HH394" s="1">
        <v>3.2342089999999997E-2</v>
      </c>
      <c r="HI394">
        <v>15.44815</v>
      </c>
      <c r="HJ394">
        <v>0.56692670000000001</v>
      </c>
      <c r="HK394">
        <v>26.32499</v>
      </c>
      <c r="HL394" s="1">
        <v>2.9046909999999999E-2</v>
      </c>
      <c r="HM394">
        <v>13.069839999999999</v>
      </c>
      <c r="HN394">
        <v>0.65496589999999999</v>
      </c>
      <c r="HO394">
        <v>26.11206</v>
      </c>
      <c r="HP394" s="1">
        <v>2.593695E-2</v>
      </c>
      <c r="HQ394">
        <v>10.863490000000001</v>
      </c>
      <c r="HR394">
        <v>0.73538570000000003</v>
      </c>
      <c r="HS394">
        <v>25.87293</v>
      </c>
      <c r="HT394" s="1">
        <v>2.3074299999999999E-2</v>
      </c>
      <c r="HU394">
        <v>9.0845280000000006</v>
      </c>
      <c r="HV394">
        <v>0.72976319999999995</v>
      </c>
      <c r="HW394">
        <v>26.271280000000001</v>
      </c>
      <c r="HX394" s="1">
        <v>2.0861330000000001E-2</v>
      </c>
      <c r="HY394">
        <v>8.2307980000000001</v>
      </c>
      <c r="HZ394">
        <v>0.72328349999999997</v>
      </c>
      <c r="IA394">
        <v>26.452529999999999</v>
      </c>
      <c r="IB394" s="1">
        <v>1.889184E-2</v>
      </c>
      <c r="IC394">
        <v>7.4892450000000004</v>
      </c>
      <c r="ID394">
        <v>0.71810569999999996</v>
      </c>
      <c r="IE394">
        <v>26.470669999999998</v>
      </c>
      <c r="IF394" s="1">
        <v>1.7133639999999999E-2</v>
      </c>
      <c r="IG394">
        <v>6.8145150000000001</v>
      </c>
      <c r="IH394">
        <v>0.71394849999999999</v>
      </c>
      <c r="II394">
        <v>26.145849999999999</v>
      </c>
      <c r="IJ394">
        <v>1.553963E-2</v>
      </c>
      <c r="IK394">
        <v>6.2006750000000004</v>
      </c>
      <c r="IL394">
        <v>0.7086962</v>
      </c>
      <c r="IM394">
        <v>25.541080000000001</v>
      </c>
      <c r="IN394" s="1">
        <v>1.408385E-2</v>
      </c>
      <c r="IO394">
        <v>5.6423839999999998</v>
      </c>
      <c r="IP394">
        <v>0.70307949999999997</v>
      </c>
      <c r="IQ394">
        <v>25.196899999999999</v>
      </c>
      <c r="IR394" s="1">
        <v>1.277768E-2</v>
      </c>
      <c r="IS394">
        <v>5.1454959999999996</v>
      </c>
      <c r="IT394">
        <v>0.69746330000000001</v>
      </c>
      <c r="IU394">
        <v>25.249199999999998</v>
      </c>
      <c r="IV394" s="1">
        <v>1.157859E-2</v>
      </c>
      <c r="IW394">
        <v>4.6900130000000004</v>
      </c>
      <c r="IX394">
        <v>0.69187169999999998</v>
      </c>
      <c r="IY394">
        <v>26.215440000000001</v>
      </c>
      <c r="IZ394" s="1">
        <v>1.0491830000000001E-2</v>
      </c>
      <c r="JA394">
        <v>4.2736450000000001</v>
      </c>
      <c r="JB394">
        <v>0.68710959999999999</v>
      </c>
      <c r="JC394">
        <v>27.26558</v>
      </c>
      <c r="JD394" s="1">
        <v>9.5050519999999999E-3</v>
      </c>
      <c r="JE394">
        <v>3.8898540000000001</v>
      </c>
      <c r="JF394">
        <v>0.68305439999999995</v>
      </c>
      <c r="JG394">
        <v>28.135110000000001</v>
      </c>
      <c r="JH394" s="1">
        <v>8.5932779999999993E-3</v>
      </c>
      <c r="JI394">
        <v>3.5298340000000001</v>
      </c>
      <c r="JJ394">
        <v>0.67924549999999995</v>
      </c>
      <c r="JK394">
        <v>28.451499999999999</v>
      </c>
      <c r="JL394" s="1">
        <v>7.7479970000000004E-3</v>
      </c>
      <c r="JM394">
        <v>3.194693</v>
      </c>
      <c r="JN394">
        <v>0.67561470000000001</v>
      </c>
      <c r="JO394">
        <v>28.472439999999999</v>
      </c>
      <c r="JP394" s="1">
        <v>6.9627409999999997E-3</v>
      </c>
      <c r="JQ394">
        <v>2.8820809999999999</v>
      </c>
      <c r="JR394">
        <v>0.67221609999999998</v>
      </c>
      <c r="JS394">
        <v>28.110220000000002</v>
      </c>
      <c r="JT394" s="1">
        <v>6.224434E-3</v>
      </c>
      <c r="JU394">
        <v>2.5860439999999998</v>
      </c>
      <c r="JV394">
        <v>0.66938920000000002</v>
      </c>
      <c r="JW394">
        <v>27.910959999999999</v>
      </c>
      <c r="JX394" s="1">
        <v>5.5292500000000003E-3</v>
      </c>
      <c r="JY394">
        <v>2.3052480000000002</v>
      </c>
      <c r="JZ394">
        <v>0.66688099999999995</v>
      </c>
      <c r="KA394">
        <v>27.890129999999999</v>
      </c>
      <c r="KB394" s="1">
        <v>4.8610069999999997E-3</v>
      </c>
      <c r="KC394">
        <v>2.0324179999999998</v>
      </c>
      <c r="KD394">
        <v>0.66508339999999999</v>
      </c>
      <c r="KE394">
        <v>28.584409999999998</v>
      </c>
      <c r="KF394" s="1">
        <v>4.2155049999999996E-3</v>
      </c>
      <c r="KG394">
        <v>1.7669710000000001</v>
      </c>
      <c r="KH394">
        <v>0.66375759999999995</v>
      </c>
      <c r="KI394">
        <v>29.234870000000001</v>
      </c>
      <c r="KJ394" s="1">
        <v>3.593204E-3</v>
      </c>
      <c r="KK394">
        <v>1.50973</v>
      </c>
      <c r="KL394">
        <v>0.66221819999999998</v>
      </c>
      <c r="KM394">
        <v>29.743259999999999</v>
      </c>
      <c r="KN394" s="1">
        <v>2.9983459999999998E-3</v>
      </c>
      <c r="KO394">
        <v>1.263933</v>
      </c>
      <c r="KP394">
        <v>0.66025579999999995</v>
      </c>
      <c r="KQ394">
        <v>29.978069999999999</v>
      </c>
      <c r="KR394" s="1">
        <v>2.4582929999999998E-3</v>
      </c>
      <c r="KS394">
        <v>1.0397419999999999</v>
      </c>
      <c r="KT394">
        <v>0.65827630000000004</v>
      </c>
      <c r="KU394">
        <v>29.678000000000001</v>
      </c>
      <c r="KV394" s="1">
        <v>1.9950380000000002E-3</v>
      </c>
      <c r="KW394">
        <v>0.84623490000000001</v>
      </c>
      <c r="KX394">
        <v>0.65658609999999995</v>
      </c>
      <c r="KY394">
        <v>29.06277</v>
      </c>
      <c r="KZ394" s="1">
        <v>1.6214370000000001E-3</v>
      </c>
      <c r="LA394">
        <v>0.68874199999999997</v>
      </c>
      <c r="LB394">
        <v>0.65553989999999995</v>
      </c>
      <c r="LC394">
        <v>28.53059</v>
      </c>
      <c r="LD394" s="1">
        <v>1.336262E-3</v>
      </c>
      <c r="LE394">
        <v>0.56734059999999997</v>
      </c>
      <c r="LF394">
        <v>0.65479509999999996</v>
      </c>
      <c r="LG394">
        <v>28.291319999999999</v>
      </c>
      <c r="LH394" s="1">
        <v>1.127323E-3</v>
      </c>
      <c r="LI394">
        <v>0.47788209999999998</v>
      </c>
      <c r="LJ394">
        <v>0.65421370000000001</v>
      </c>
      <c r="LK394">
        <v>28.72186</v>
      </c>
      <c r="LL394" s="1">
        <v>9.7686449999999998E-4</v>
      </c>
      <c r="LM394">
        <v>0.4133809</v>
      </c>
      <c r="LN394">
        <v>0.6534856</v>
      </c>
      <c r="LO394">
        <v>29.23761</v>
      </c>
      <c r="LP394" s="1">
        <v>8.6648409999999997E-4</v>
      </c>
      <c r="LQ394">
        <v>0.36623149999999999</v>
      </c>
      <c r="LR394">
        <v>0.65276970000000001</v>
      </c>
      <c r="LS394">
        <v>29.73246</v>
      </c>
      <c r="LT394" s="1">
        <v>7.8305330000000002E-4</v>
      </c>
      <c r="LU394">
        <v>0.33071529999999999</v>
      </c>
      <c r="LV394">
        <v>0.65202150000000003</v>
      </c>
      <c r="LW394">
        <v>29.936360000000001</v>
      </c>
      <c r="LX394" s="1">
        <v>7.1689490000000002E-4</v>
      </c>
      <c r="LY394">
        <v>0.30265419999999998</v>
      </c>
      <c r="LZ394">
        <v>0.65113149999999997</v>
      </c>
      <c r="MA394">
        <v>29.78687</v>
      </c>
      <c r="MB394" s="1">
        <v>6.6213730000000003E-4</v>
      </c>
      <c r="MC394">
        <v>0.27992610000000001</v>
      </c>
      <c r="MD394">
        <v>0.65003279999999997</v>
      </c>
      <c r="ME394">
        <v>29.17793</v>
      </c>
      <c r="MF394" s="1">
        <v>6.1511179999999995E-4</v>
      </c>
      <c r="MG394">
        <v>0.26107960000000002</v>
      </c>
      <c r="MH394">
        <v>0.64890859999999995</v>
      </c>
      <c r="MI394">
        <v>28.692409999999999</v>
      </c>
      <c r="MJ394" s="1">
        <v>5.7602E-4</v>
      </c>
      <c r="MK394">
        <v>0.2454489</v>
      </c>
      <c r="ML394">
        <v>0.64772220000000003</v>
      </c>
      <c r="MM394">
        <v>28.415469999999999</v>
      </c>
      <c r="MN394" s="1">
        <v>5.431031E-4</v>
      </c>
      <c r="MO394">
        <v>0.2323093</v>
      </c>
      <c r="MP394">
        <v>0.64692830000000001</v>
      </c>
      <c r="MQ394">
        <v>28.896820000000002</v>
      </c>
      <c r="MR394" s="1">
        <v>5.1543200000000002E-4</v>
      </c>
      <c r="MS394">
        <v>0.22115979999999999</v>
      </c>
      <c r="MT394">
        <v>0.64624859999999995</v>
      </c>
      <c r="MU394">
        <v>29.196870000000001</v>
      </c>
      <c r="MV394" s="1">
        <v>4.9159590000000003E-4</v>
      </c>
      <c r="MW394">
        <v>0.21155260000000001</v>
      </c>
      <c r="MX394">
        <v>0.64550790000000002</v>
      </c>
      <c r="MY394">
        <v>29.170210000000001</v>
      </c>
      <c r="MZ394" s="1">
        <v>4.7062900000000002E-4</v>
      </c>
      <c r="NA394">
        <v>0.20312369999999999</v>
      </c>
      <c r="NB394">
        <v>0.64508969999999999</v>
      </c>
      <c r="NC394">
        <v>28.969740000000002</v>
      </c>
      <c r="ND394" s="1">
        <v>4.5209470000000002E-4</v>
      </c>
      <c r="NE394">
        <v>0.19557859999999999</v>
      </c>
      <c r="NF394">
        <v>0.644567</v>
      </c>
      <c r="NG394">
        <v>28.735250000000001</v>
      </c>
      <c r="NH394" s="1">
        <v>4.3453790000000001E-4</v>
      </c>
      <c r="NI394">
        <v>0.1884748</v>
      </c>
      <c r="NJ394">
        <v>0.64385749999999997</v>
      </c>
      <c r="NK394">
        <v>28.174810000000001</v>
      </c>
      <c r="NL394" s="1">
        <v>4.1750659999999998E-4</v>
      </c>
      <c r="NM394">
        <v>0.18161530000000001</v>
      </c>
      <c r="NN394">
        <v>0.64313089999999995</v>
      </c>
      <c r="NO394">
        <v>27.63325</v>
      </c>
      <c r="NP394" s="1">
        <v>4.0075000000000001E-4</v>
      </c>
      <c r="NQ394">
        <v>0.17483000000000001</v>
      </c>
      <c r="NR394">
        <v>0.64230240000000005</v>
      </c>
      <c r="NS394">
        <v>27.294029999999999</v>
      </c>
      <c r="NT394" s="1">
        <v>3.8409460000000001E-4</v>
      </c>
      <c r="NU394">
        <v>0.1680682</v>
      </c>
      <c r="NV394">
        <v>0.64142560000000004</v>
      </c>
      <c r="NW394">
        <v>27.79806</v>
      </c>
      <c r="NX394" s="1">
        <v>3.6760720000000001E-4</v>
      </c>
      <c r="NY394">
        <v>0.16132940000000001</v>
      </c>
      <c r="NZ394">
        <v>0.64051250000000004</v>
      </c>
      <c r="OA394">
        <v>28.5319</v>
      </c>
      <c r="OB394" s="1">
        <v>3.5136649999999999E-4</v>
      </c>
      <c r="OC394">
        <v>0.15465580000000001</v>
      </c>
      <c r="OD394">
        <v>0.6395923</v>
      </c>
      <c r="OE394">
        <v>29.04495</v>
      </c>
      <c r="OF394" s="1">
        <v>3.3549600000000001E-4</v>
      </c>
      <c r="OG394">
        <v>0.14810509999999999</v>
      </c>
      <c r="OH394">
        <v>0.63868250000000004</v>
      </c>
      <c r="OI394">
        <v>29.389199999999999</v>
      </c>
      <c r="OJ394" s="1">
        <v>3.2016610000000002E-4</v>
      </c>
      <c r="OK394">
        <v>0.14172879999999999</v>
      </c>
    </row>
    <row r="395" spans="1:401" x14ac:dyDescent="0.35">
      <c r="A395">
        <v>404</v>
      </c>
      <c r="B395" t="s">
        <v>4</v>
      </c>
      <c r="C395" t="s">
        <v>364</v>
      </c>
      <c r="D395" t="s">
        <v>402</v>
      </c>
      <c r="E395">
        <v>920.3528</v>
      </c>
      <c r="F395">
        <v>0.22331500000000001</v>
      </c>
      <c r="G395">
        <v>26.194739999999999</v>
      </c>
      <c r="H395">
        <v>0</v>
      </c>
      <c r="I395">
        <v>0</v>
      </c>
      <c r="J395">
        <v>0.2234833</v>
      </c>
      <c r="K395">
        <v>26.280729999999998</v>
      </c>
      <c r="L395">
        <v>0</v>
      </c>
      <c r="M395">
        <v>0</v>
      </c>
      <c r="N395">
        <v>0.22359789999999999</v>
      </c>
      <c r="O395">
        <v>26.42747</v>
      </c>
      <c r="P395">
        <v>0</v>
      </c>
      <c r="Q395">
        <v>0</v>
      </c>
      <c r="R395">
        <v>0.2236668</v>
      </c>
      <c r="S395">
        <v>26.10051</v>
      </c>
      <c r="T395">
        <v>0</v>
      </c>
      <c r="U395">
        <v>0</v>
      </c>
      <c r="V395">
        <v>0.22366630000000001</v>
      </c>
      <c r="W395">
        <v>25.289069999999999</v>
      </c>
      <c r="X395">
        <v>0</v>
      </c>
      <c r="Y395">
        <v>0</v>
      </c>
      <c r="Z395">
        <v>0.22364590000000001</v>
      </c>
      <c r="AA395">
        <v>24.85716</v>
      </c>
      <c r="AB395">
        <v>0</v>
      </c>
      <c r="AC395">
        <v>0</v>
      </c>
      <c r="AD395">
        <v>0.22364010000000001</v>
      </c>
      <c r="AE395">
        <v>24.68375</v>
      </c>
      <c r="AF395">
        <v>0</v>
      </c>
      <c r="AG395">
        <v>0</v>
      </c>
      <c r="AH395">
        <v>0.22362080000000001</v>
      </c>
      <c r="AI395">
        <v>25.505320000000001</v>
      </c>
      <c r="AJ395">
        <v>0</v>
      </c>
      <c r="AK395">
        <v>0</v>
      </c>
      <c r="AL395">
        <v>0.22359589999999999</v>
      </c>
      <c r="AM395">
        <v>26.407499999999999</v>
      </c>
      <c r="AN395">
        <v>0</v>
      </c>
      <c r="AO395">
        <v>0</v>
      </c>
      <c r="AP395">
        <v>0.22358629999999999</v>
      </c>
      <c r="AQ395">
        <v>27.051169999999999</v>
      </c>
      <c r="AR395">
        <v>0</v>
      </c>
      <c r="AS395">
        <v>0</v>
      </c>
      <c r="AT395">
        <v>0.22360350000000001</v>
      </c>
      <c r="AU395">
        <v>27.333259999999999</v>
      </c>
      <c r="AV395">
        <v>0</v>
      </c>
      <c r="AW395">
        <v>0</v>
      </c>
      <c r="AX395">
        <v>0.2237673</v>
      </c>
      <c r="AY395">
        <v>26.830749999999998</v>
      </c>
      <c r="AZ395">
        <v>0</v>
      </c>
      <c r="BA395">
        <v>0</v>
      </c>
      <c r="BB395">
        <v>0.22384989999999999</v>
      </c>
      <c r="BC395">
        <v>26.29618</v>
      </c>
      <c r="BD395">
        <v>0</v>
      </c>
      <c r="BE395">
        <v>0</v>
      </c>
      <c r="BF395">
        <v>0.2239255</v>
      </c>
      <c r="BG395">
        <v>25.999890000000001</v>
      </c>
      <c r="BH395">
        <v>0</v>
      </c>
      <c r="BI395">
        <v>0</v>
      </c>
      <c r="BJ395">
        <v>0.22407969999999999</v>
      </c>
      <c r="BK395">
        <v>26.158770000000001</v>
      </c>
      <c r="BL395">
        <v>0</v>
      </c>
      <c r="BM395">
        <v>0</v>
      </c>
      <c r="BN395">
        <v>0.22426760000000001</v>
      </c>
      <c r="BO395">
        <v>27.333659999999998</v>
      </c>
      <c r="BP395">
        <v>0</v>
      </c>
      <c r="BQ395">
        <v>0</v>
      </c>
      <c r="BR395">
        <v>0.2244997</v>
      </c>
      <c r="BS395">
        <v>28.154520000000002</v>
      </c>
      <c r="BT395">
        <v>0</v>
      </c>
      <c r="BU395">
        <v>0</v>
      </c>
      <c r="BV395">
        <v>0.22610469999999999</v>
      </c>
      <c r="BW395">
        <v>28.74126</v>
      </c>
      <c r="BX395">
        <v>0</v>
      </c>
      <c r="BY395">
        <v>0</v>
      </c>
      <c r="BZ395">
        <v>0.22990140000000001</v>
      </c>
      <c r="CA395">
        <v>28.839020000000001</v>
      </c>
      <c r="CB395">
        <v>0</v>
      </c>
      <c r="CC395">
        <v>0</v>
      </c>
      <c r="CD395">
        <v>0.23384340000000001</v>
      </c>
      <c r="CE395">
        <v>28.29156</v>
      </c>
      <c r="CF395">
        <v>1.5774400000000001E-32</v>
      </c>
      <c r="CG395">
        <v>1.7667769999999999E-29</v>
      </c>
      <c r="CH395">
        <v>0.23781920000000001</v>
      </c>
      <c r="CI395">
        <v>27.5092</v>
      </c>
      <c r="CJ395">
        <v>3.2983620000000001E-26</v>
      </c>
      <c r="CK395">
        <v>3.6324270000000002E-23</v>
      </c>
      <c r="CL395">
        <v>0.24205019999999999</v>
      </c>
      <c r="CM395">
        <v>27.170359999999999</v>
      </c>
      <c r="CN395" s="1">
        <v>3.2429840000000001E-19</v>
      </c>
      <c r="CO395" s="1">
        <v>3.510369E-16</v>
      </c>
      <c r="CP395">
        <v>0.2465147</v>
      </c>
      <c r="CQ395">
        <v>27.359739999999999</v>
      </c>
      <c r="CR395" s="1">
        <v>1.5659179999999999E-14</v>
      </c>
      <c r="CS395" s="1">
        <v>1.6604570000000001E-11</v>
      </c>
      <c r="CT395">
        <v>0.25121880000000002</v>
      </c>
      <c r="CU395">
        <v>28.20853</v>
      </c>
      <c r="CV395" s="1">
        <v>4.5651779999999999E-11</v>
      </c>
      <c r="CW395" s="1">
        <v>4.3236760000000002E-8</v>
      </c>
      <c r="CX395">
        <v>0.25625700000000001</v>
      </c>
      <c r="CY395">
        <v>28.167069999999999</v>
      </c>
      <c r="CZ395" s="1">
        <v>2.6174399999999998E-8</v>
      </c>
      <c r="DA395" s="1">
        <v>2.2131910000000001E-5</v>
      </c>
      <c r="DB395">
        <v>0.26138929999999999</v>
      </c>
      <c r="DC395">
        <v>28.700690000000002</v>
      </c>
      <c r="DD395" s="1">
        <v>4.2435210000000001E-6</v>
      </c>
      <c r="DE395" s="1">
        <v>3.4268990000000002E-3</v>
      </c>
      <c r="DF395">
        <v>0.26665159999999999</v>
      </c>
      <c r="DG395">
        <v>28.842780000000001</v>
      </c>
      <c r="DH395" s="1">
        <v>2.6293790000000002E-4</v>
      </c>
      <c r="DI395" s="1">
        <v>0.2081084</v>
      </c>
      <c r="DJ395">
        <v>0.27213759999999998</v>
      </c>
      <c r="DK395">
        <v>28.350560000000002</v>
      </c>
      <c r="DL395" s="1">
        <v>7.4505259999999999E-3</v>
      </c>
      <c r="DM395" s="1">
        <v>5.8529999999999998</v>
      </c>
      <c r="DN395">
        <v>0.27779280000000001</v>
      </c>
      <c r="DO395">
        <v>27.706779999999998</v>
      </c>
      <c r="DP395" s="1">
        <v>0.1091829</v>
      </c>
      <c r="DQ395" s="1">
        <v>85.630709999999993</v>
      </c>
      <c r="DR395">
        <v>0.28358630000000001</v>
      </c>
      <c r="DS395">
        <v>27.390920000000001</v>
      </c>
      <c r="DT395" s="1">
        <v>0.90485150000000003</v>
      </c>
      <c r="DU395" s="1">
        <v>711.70010000000002</v>
      </c>
      <c r="DV395">
        <v>0.2895064</v>
      </c>
      <c r="DW395">
        <v>27.518429999999999</v>
      </c>
      <c r="DX395" s="1">
        <v>4.5713140000000001</v>
      </c>
      <c r="DY395">
        <v>3612.431</v>
      </c>
      <c r="DZ395">
        <v>0.29570580000000002</v>
      </c>
      <c r="EA395">
        <v>28.654419999999998</v>
      </c>
      <c r="EB395" s="1">
        <v>14.980029999999999</v>
      </c>
      <c r="EC395">
        <v>11893.64</v>
      </c>
      <c r="ED395">
        <v>0.30220859999999999</v>
      </c>
      <c r="EE395">
        <v>29.528780000000001</v>
      </c>
      <c r="EF395" s="1">
        <v>33.48874</v>
      </c>
      <c r="EG395">
        <v>26681.85</v>
      </c>
      <c r="EH395">
        <v>0.30903799999999998</v>
      </c>
      <c r="EI395">
        <v>30.133949999999999</v>
      </c>
      <c r="EJ395">
        <v>53.360959999999999</v>
      </c>
      <c r="EK395">
        <v>42608.95</v>
      </c>
      <c r="EL395">
        <v>0.31631389999999998</v>
      </c>
      <c r="EM395">
        <v>30.421479999999999</v>
      </c>
      <c r="EN395">
        <v>62.9</v>
      </c>
      <c r="EO395">
        <v>50238.49</v>
      </c>
      <c r="EP395">
        <v>0.32411430000000002</v>
      </c>
      <c r="EQ395">
        <v>29.85172</v>
      </c>
      <c r="ER395">
        <v>56.818550000000002</v>
      </c>
      <c r="ES395">
        <v>45211.1</v>
      </c>
      <c r="ET395">
        <v>0.33187159999999999</v>
      </c>
      <c r="EU395">
        <v>28.862819999999999</v>
      </c>
      <c r="EV395">
        <v>40.447830000000003</v>
      </c>
      <c r="EW395">
        <v>31998.38</v>
      </c>
      <c r="EX395">
        <v>0.340339</v>
      </c>
      <c r="EY395">
        <v>28.498460000000001</v>
      </c>
      <c r="EZ395">
        <v>23.462160000000001</v>
      </c>
      <c r="FA395">
        <v>18380.400000000001</v>
      </c>
      <c r="FB395">
        <v>0.35001929999999998</v>
      </c>
      <c r="FC395">
        <v>28.423729999999999</v>
      </c>
      <c r="FD395">
        <v>11.32067</v>
      </c>
      <c r="FE395">
        <v>8732.6919999999991</v>
      </c>
      <c r="FF395">
        <v>0.36164740000000001</v>
      </c>
      <c r="FG395">
        <v>28.923909999999999</v>
      </c>
      <c r="FH395">
        <v>4.6378690000000002</v>
      </c>
      <c r="FI395">
        <v>3493.9720000000002</v>
      </c>
      <c r="FJ395">
        <v>0.37509900000000002</v>
      </c>
      <c r="FK395">
        <v>29.094719999999999</v>
      </c>
      <c r="FL395">
        <v>1.6575869999999999</v>
      </c>
      <c r="FM395">
        <v>1207.289</v>
      </c>
      <c r="FN395">
        <v>0.39270169999999999</v>
      </c>
      <c r="FO395">
        <v>28.829750000000001</v>
      </c>
      <c r="FP395">
        <v>0.54607609999999995</v>
      </c>
      <c r="FQ395">
        <v>376.06110000000001</v>
      </c>
      <c r="FR395">
        <v>0.41339090000000001</v>
      </c>
      <c r="FS395">
        <v>28.324380000000001</v>
      </c>
      <c r="FT395">
        <v>0.19165789999999999</v>
      </c>
      <c r="FU395">
        <v>121.4611</v>
      </c>
      <c r="FV395">
        <v>0.43697059999999999</v>
      </c>
      <c r="FW395">
        <v>27.611550000000001</v>
      </c>
      <c r="FX395">
        <v>9.3405100000000005E-2</v>
      </c>
      <c r="FY395">
        <v>52.982309999999998</v>
      </c>
      <c r="FZ395">
        <v>0.4650553</v>
      </c>
      <c r="GA395">
        <v>26.980689999999999</v>
      </c>
      <c r="GB395">
        <v>6.8630159999999996E-2</v>
      </c>
      <c r="GC395">
        <v>34.82076</v>
      </c>
      <c r="GD395">
        <v>0.4971874</v>
      </c>
      <c r="GE395">
        <v>26.552440000000001</v>
      </c>
      <c r="GF395">
        <v>6.1433099999999997E-2</v>
      </c>
      <c r="GG395">
        <v>27.926909999999999</v>
      </c>
      <c r="GH395">
        <v>0.53027469999999999</v>
      </c>
      <c r="GI395">
        <v>26.355319999999999</v>
      </c>
      <c r="GJ395">
        <v>5.7142640000000001E-2</v>
      </c>
      <c r="GK395">
        <v>23.044319999999999</v>
      </c>
      <c r="GL395">
        <v>0.62017619999999996</v>
      </c>
      <c r="GM395">
        <v>26.926970000000001</v>
      </c>
      <c r="GN395">
        <v>5.3643110000000001E-2</v>
      </c>
      <c r="GO395">
        <v>19.803090000000001</v>
      </c>
      <c r="GP395">
        <v>0.71204509999999999</v>
      </c>
      <c r="GQ395">
        <v>26.972709999999999</v>
      </c>
      <c r="GR395">
        <v>4.8872690000000003E-2</v>
      </c>
      <c r="GS395">
        <v>16.732119999999998</v>
      </c>
      <c r="GT395">
        <v>0.70994789999999997</v>
      </c>
      <c r="GU395">
        <v>27.170369999999998</v>
      </c>
      <c r="GV395">
        <v>4.4481420000000001E-2</v>
      </c>
      <c r="GW395">
        <v>15.219810000000001</v>
      </c>
      <c r="GX395">
        <v>0.70626040000000001</v>
      </c>
      <c r="GY395">
        <v>27.21996</v>
      </c>
      <c r="GZ395" s="1">
        <v>4.0323190000000002E-2</v>
      </c>
      <c r="HA395">
        <v>13.83405</v>
      </c>
      <c r="HB395">
        <v>0.70204060000000001</v>
      </c>
      <c r="HC395">
        <v>26.99457</v>
      </c>
      <c r="HD395">
        <v>3.6487360000000003E-2</v>
      </c>
      <c r="HE395">
        <v>12.567209999999999</v>
      </c>
      <c r="HF395">
        <v>0.6981134</v>
      </c>
      <c r="HG395">
        <v>26.418949999999999</v>
      </c>
      <c r="HH395" s="1">
        <v>3.2924799999999997E-2</v>
      </c>
      <c r="HI395">
        <v>11.383139999999999</v>
      </c>
      <c r="HJ395">
        <v>0.69397629999999999</v>
      </c>
      <c r="HK395">
        <v>26.063310000000001</v>
      </c>
      <c r="HL395" s="1">
        <v>2.9601470000000001E-2</v>
      </c>
      <c r="HM395">
        <v>10.2761</v>
      </c>
      <c r="HN395">
        <v>0.68978569999999995</v>
      </c>
      <c r="HO395">
        <v>25.831340000000001</v>
      </c>
      <c r="HP395" s="1">
        <v>2.6484210000000001E-2</v>
      </c>
      <c r="HQ395">
        <v>9.2338839999999998</v>
      </c>
      <c r="HR395">
        <v>0.6873956</v>
      </c>
      <c r="HS395">
        <v>25.6005</v>
      </c>
      <c r="HT395" s="1">
        <v>2.3396440000000001E-2</v>
      </c>
      <c r="HU395">
        <v>8.1843909999999997</v>
      </c>
      <c r="HV395">
        <v>0.68584129999999999</v>
      </c>
      <c r="HW395">
        <v>25.927579999999999</v>
      </c>
      <c r="HX395" s="1">
        <v>2.1085360000000001E-2</v>
      </c>
      <c r="HY395">
        <v>7.3704140000000002</v>
      </c>
      <c r="HZ395">
        <v>0.68367319999999998</v>
      </c>
      <c r="IA395">
        <v>26.12473</v>
      </c>
      <c r="IB395" s="1">
        <v>1.9092250000000002E-2</v>
      </c>
      <c r="IC395">
        <v>6.6900370000000002</v>
      </c>
      <c r="ID395">
        <v>0.68288859999999996</v>
      </c>
      <c r="IE395">
        <v>26.17999</v>
      </c>
      <c r="IF395" s="1">
        <v>1.7324599999999999E-2</v>
      </c>
      <c r="IG395">
        <v>6.0805619999999996</v>
      </c>
      <c r="IH395">
        <v>0.68179460000000003</v>
      </c>
      <c r="II395">
        <v>25.901730000000001</v>
      </c>
      <c r="IJ395" s="1">
        <v>1.5722179999999999E-2</v>
      </c>
      <c r="IK395">
        <v>5.5306030000000002</v>
      </c>
      <c r="IL395">
        <v>0.68010000000000004</v>
      </c>
      <c r="IM395">
        <v>25.28661</v>
      </c>
      <c r="IN395">
        <v>1.425101E-2</v>
      </c>
      <c r="IO395">
        <v>5.0262929999999999</v>
      </c>
      <c r="IP395">
        <v>0.67775249999999998</v>
      </c>
      <c r="IQ395">
        <v>24.933019999999999</v>
      </c>
      <c r="IR395" s="1">
        <v>1.29263E-2</v>
      </c>
      <c r="IS395">
        <v>4.577369</v>
      </c>
      <c r="IT395">
        <v>0.67530129999999999</v>
      </c>
      <c r="IU395">
        <v>24.98312</v>
      </c>
      <c r="IV395" s="1">
        <v>1.171648E-2</v>
      </c>
      <c r="IW395">
        <v>4.1677470000000003</v>
      </c>
      <c r="IX395">
        <v>0.67280240000000002</v>
      </c>
      <c r="IY395">
        <v>25.936039999999998</v>
      </c>
      <c r="IZ395" s="1">
        <v>1.0614820000000001E-2</v>
      </c>
      <c r="JA395">
        <v>3.7917079999999999</v>
      </c>
      <c r="JB395">
        <v>0.67097649999999998</v>
      </c>
      <c r="JC395">
        <v>27.003209999999999</v>
      </c>
      <c r="JD395" s="1">
        <v>9.623398E-3</v>
      </c>
      <c r="JE395">
        <v>3.4475630000000002</v>
      </c>
      <c r="JF395">
        <v>0.66971559999999997</v>
      </c>
      <c r="JG395">
        <v>27.889330000000001</v>
      </c>
      <c r="JH395" s="1">
        <v>8.7030319999999994E-3</v>
      </c>
      <c r="JI395">
        <v>3.1256349999999999</v>
      </c>
      <c r="JJ395">
        <v>0.66830650000000003</v>
      </c>
      <c r="JK395">
        <v>28.227799999999998</v>
      </c>
      <c r="JL395" s="1">
        <v>7.8492949999999992E-3</v>
      </c>
      <c r="JM395">
        <v>2.827251</v>
      </c>
      <c r="JN395">
        <v>0.66687209999999997</v>
      </c>
      <c r="JO395">
        <v>28.265509999999999</v>
      </c>
      <c r="JP395" s="1">
        <v>7.0588140000000001E-3</v>
      </c>
      <c r="JQ395">
        <v>2.5500449999999999</v>
      </c>
      <c r="JR395">
        <v>0.66566000000000003</v>
      </c>
      <c r="JS395">
        <v>27.913</v>
      </c>
      <c r="JT395" s="1">
        <v>6.3163949999999998E-3</v>
      </c>
      <c r="JU395">
        <v>2.2879450000000001</v>
      </c>
      <c r="JV395">
        <v>0.66435319999999998</v>
      </c>
      <c r="JW395">
        <v>27.716940000000001</v>
      </c>
      <c r="JX395" s="1">
        <v>5.6164429999999996E-3</v>
      </c>
      <c r="JY395">
        <v>2.0400849999999999</v>
      </c>
      <c r="JZ395">
        <v>0.66416620000000004</v>
      </c>
      <c r="KA395">
        <v>27.715710000000001</v>
      </c>
      <c r="KB395" s="1">
        <v>4.9488090000000002E-3</v>
      </c>
      <c r="KC395">
        <v>1.8007839999999999</v>
      </c>
      <c r="KD395">
        <v>0.66391690000000003</v>
      </c>
      <c r="KE395">
        <v>28.42136</v>
      </c>
      <c r="KF395" s="1">
        <v>4.3009850000000002E-3</v>
      </c>
      <c r="KG395">
        <v>1.56813</v>
      </c>
      <c r="KH395">
        <v>0.66359360000000001</v>
      </c>
      <c r="KI395">
        <v>29.113980000000002</v>
      </c>
      <c r="KJ395" s="1">
        <v>3.6758479999999998E-3</v>
      </c>
      <c r="KK395">
        <v>1.342795</v>
      </c>
      <c r="KL395">
        <v>0.66261179999999997</v>
      </c>
      <c r="KM395">
        <v>29.670559999999998</v>
      </c>
      <c r="KN395" s="1">
        <v>3.0766740000000002E-3</v>
      </c>
      <c r="KO395">
        <v>1.1271059999999999</v>
      </c>
      <c r="KP395">
        <v>0.6612924</v>
      </c>
      <c r="KQ395">
        <v>29.918970000000002</v>
      </c>
      <c r="KR395" s="1">
        <v>2.5280849999999998E-3</v>
      </c>
      <c r="KS395">
        <v>0.92868799999999996</v>
      </c>
      <c r="KT395">
        <v>0.65989200000000003</v>
      </c>
      <c r="KU395">
        <v>29.645309999999998</v>
      </c>
      <c r="KV395" s="1">
        <v>2.053774E-3</v>
      </c>
      <c r="KW395">
        <v>0.75631230000000005</v>
      </c>
      <c r="KX395">
        <v>0.65886100000000003</v>
      </c>
      <c r="KY395">
        <v>29.026509999999998</v>
      </c>
      <c r="KZ395" s="1">
        <v>1.6679729999999999E-3</v>
      </c>
      <c r="LA395">
        <v>0.61488039999999999</v>
      </c>
      <c r="LB395">
        <v>0.6586128</v>
      </c>
      <c r="LC395">
        <v>28.480519999999999</v>
      </c>
      <c r="LD395" s="1">
        <v>1.371305E-3</v>
      </c>
      <c r="LE395">
        <v>0.50505319999999998</v>
      </c>
      <c r="LF395">
        <v>0.65861610000000004</v>
      </c>
      <c r="LG395">
        <v>28.22879</v>
      </c>
      <c r="LH395" s="1">
        <v>1.152674E-3</v>
      </c>
      <c r="LI395">
        <v>0.4237514</v>
      </c>
      <c r="LJ395">
        <v>0.65870890000000004</v>
      </c>
      <c r="LK395">
        <v>28.654990000000002</v>
      </c>
      <c r="LL395" s="1">
        <v>9.9513950000000009E-4</v>
      </c>
      <c r="LM395">
        <v>0.36510100000000001</v>
      </c>
      <c r="LN395">
        <v>0.65868939999999998</v>
      </c>
      <c r="LO395">
        <v>29.175730000000001</v>
      </c>
      <c r="LP395" s="1">
        <v>8.7991790000000001E-4</v>
      </c>
      <c r="LQ395">
        <v>0.32232490000000003</v>
      </c>
      <c r="LR395">
        <v>0.65867819999999999</v>
      </c>
      <c r="LS395">
        <v>29.684840000000001</v>
      </c>
      <c r="LT395" s="1">
        <v>7.9346549999999999E-4</v>
      </c>
      <c r="LU395">
        <v>0.29030220000000001</v>
      </c>
      <c r="LV395">
        <v>0.65853819999999996</v>
      </c>
      <c r="LW395">
        <v>29.900700000000001</v>
      </c>
      <c r="LX395" s="1">
        <v>7.2521689999999997E-4</v>
      </c>
      <c r="LY395">
        <v>0.26511659999999998</v>
      </c>
      <c r="LZ395">
        <v>0.65826569999999995</v>
      </c>
      <c r="MA395">
        <v>29.75855</v>
      </c>
      <c r="MB395" s="1">
        <v>6.6893550000000001E-4</v>
      </c>
      <c r="MC395">
        <v>0.24477370000000001</v>
      </c>
      <c r="MD395">
        <v>0.65777390000000002</v>
      </c>
      <c r="ME395">
        <v>29.14828</v>
      </c>
      <c r="MF395" s="1">
        <v>6.2071990000000003E-4</v>
      </c>
      <c r="MG395">
        <v>0.22793289999999999</v>
      </c>
      <c r="MH395">
        <v>0.65725219999999995</v>
      </c>
      <c r="MI395">
        <v>28.648260000000001</v>
      </c>
      <c r="MJ395" s="1">
        <v>5.8069179999999999E-4</v>
      </c>
      <c r="MK395">
        <v>0.21398400000000001</v>
      </c>
      <c r="ML395">
        <v>0.65674750000000004</v>
      </c>
      <c r="MM395">
        <v>28.356210000000001</v>
      </c>
      <c r="MN395" s="1">
        <v>5.4700790000000005E-4</v>
      </c>
      <c r="MO395">
        <v>0.20221439999999999</v>
      </c>
      <c r="MP395">
        <v>0.65673349999999997</v>
      </c>
      <c r="MQ395">
        <v>28.823599999999999</v>
      </c>
      <c r="MR395" s="1">
        <v>5.1875290000000002E-4</v>
      </c>
      <c r="MS395">
        <v>0.19221630000000001</v>
      </c>
      <c r="MT395">
        <v>0.65680680000000002</v>
      </c>
      <c r="MU395">
        <v>29.132670000000001</v>
      </c>
      <c r="MV395" s="1">
        <v>4.9444739999999999E-4</v>
      </c>
      <c r="MW395">
        <v>0.18362049999999999</v>
      </c>
      <c r="MX395">
        <v>0.65680190000000005</v>
      </c>
      <c r="MY395">
        <v>29.10671</v>
      </c>
      <c r="MZ395" s="1">
        <v>4.7315299999999997E-4</v>
      </c>
      <c r="NA395">
        <v>0.17609849999999999</v>
      </c>
      <c r="NB395">
        <v>0.65717420000000004</v>
      </c>
      <c r="NC395">
        <v>28.92568</v>
      </c>
      <c r="ND395" s="1">
        <v>4.543805E-4</v>
      </c>
      <c r="NE395">
        <v>0.16936570000000001</v>
      </c>
      <c r="NF395">
        <v>0.65734060000000005</v>
      </c>
      <c r="NG395">
        <v>28.70748</v>
      </c>
      <c r="NH395" s="1">
        <v>4.366819E-4</v>
      </c>
      <c r="NI395">
        <v>0.1630876</v>
      </c>
      <c r="NJ395">
        <v>0.65735520000000003</v>
      </c>
      <c r="NK395">
        <v>28.158069999999999</v>
      </c>
      <c r="NL395" s="1">
        <v>4.1961249999999999E-4</v>
      </c>
      <c r="NM395">
        <v>0.15705369999999999</v>
      </c>
      <c r="NN395">
        <v>0.65729760000000004</v>
      </c>
      <c r="NO395">
        <v>27.605149999999998</v>
      </c>
      <c r="NP395" s="1">
        <v>4.0284050000000002E-4</v>
      </c>
      <c r="NQ395">
        <v>0.15110860000000001</v>
      </c>
      <c r="NR395">
        <v>0.6571167</v>
      </c>
      <c r="NS395">
        <v>27.25686</v>
      </c>
      <c r="NT395" s="1">
        <v>3.861914E-4</v>
      </c>
      <c r="NU395">
        <v>0.14520089999999999</v>
      </c>
      <c r="NV395">
        <v>0.65687519999999999</v>
      </c>
      <c r="NW395">
        <v>27.739979999999999</v>
      </c>
      <c r="NX395" s="1">
        <v>3.6969089999999997E-4</v>
      </c>
      <c r="NY395">
        <v>0.13931740000000001</v>
      </c>
      <c r="NZ395">
        <v>0.65657010000000005</v>
      </c>
      <c r="OA395">
        <v>28.475110000000001</v>
      </c>
      <c r="OB395" s="1">
        <v>3.534252E-4</v>
      </c>
      <c r="OC395">
        <v>0.13349610000000001</v>
      </c>
      <c r="OD395">
        <v>0.65623500000000001</v>
      </c>
      <c r="OE395">
        <v>28.996210000000001</v>
      </c>
      <c r="OF395">
        <v>3.3749380000000002E-4</v>
      </c>
      <c r="OG395">
        <v>0.1277761</v>
      </c>
      <c r="OH395">
        <v>0.65595840000000005</v>
      </c>
      <c r="OI395">
        <v>29.336459999999999</v>
      </c>
      <c r="OJ395" s="1">
        <v>3.2210700000000002E-4</v>
      </c>
      <c r="OK395">
        <v>0.1222096</v>
      </c>
    </row>
    <row r="396" spans="1:401" x14ac:dyDescent="0.35">
      <c r="A396">
        <v>405</v>
      </c>
      <c r="B396" t="s">
        <v>4</v>
      </c>
      <c r="C396" t="s">
        <v>364</v>
      </c>
      <c r="D396" t="s">
        <v>403</v>
      </c>
      <c r="E396">
        <v>919.92600000000004</v>
      </c>
      <c r="F396">
        <v>0.2449394</v>
      </c>
      <c r="G396">
        <v>26.21407</v>
      </c>
      <c r="H396">
        <v>0</v>
      </c>
      <c r="I396">
        <v>0</v>
      </c>
      <c r="J396">
        <v>0.24489920000000001</v>
      </c>
      <c r="K396">
        <v>26.3355</v>
      </c>
      <c r="L396">
        <v>0</v>
      </c>
      <c r="M396">
        <v>0</v>
      </c>
      <c r="N396">
        <v>0.24480270000000001</v>
      </c>
      <c r="O396">
        <v>26.490259999999999</v>
      </c>
      <c r="P396">
        <v>0</v>
      </c>
      <c r="Q396">
        <v>0</v>
      </c>
      <c r="R396">
        <v>0.24467159999999999</v>
      </c>
      <c r="S396">
        <v>26.184290000000001</v>
      </c>
      <c r="T396">
        <v>0</v>
      </c>
      <c r="U396">
        <v>0</v>
      </c>
      <c r="V396">
        <v>0.24444350000000001</v>
      </c>
      <c r="W396">
        <v>25.346309999999999</v>
      </c>
      <c r="X396">
        <v>0</v>
      </c>
      <c r="Y396">
        <v>0</v>
      </c>
      <c r="Z396">
        <v>0.24420140000000001</v>
      </c>
      <c r="AA396">
        <v>24.868289999999998</v>
      </c>
      <c r="AB396">
        <v>0</v>
      </c>
      <c r="AC396">
        <v>0</v>
      </c>
      <c r="AD396">
        <v>0.2439403</v>
      </c>
      <c r="AE396">
        <v>24.67259</v>
      </c>
      <c r="AF396">
        <v>0</v>
      </c>
      <c r="AG396">
        <v>0</v>
      </c>
      <c r="AH396">
        <v>0.24366399999999999</v>
      </c>
      <c r="AI396">
        <v>25.48216</v>
      </c>
      <c r="AJ396">
        <v>0</v>
      </c>
      <c r="AK396">
        <v>0</v>
      </c>
      <c r="AL396">
        <v>0.24337</v>
      </c>
      <c r="AM396">
        <v>26.433409999999999</v>
      </c>
      <c r="AN396">
        <v>0</v>
      </c>
      <c r="AO396">
        <v>0</v>
      </c>
      <c r="AP396">
        <v>0.24306649999999999</v>
      </c>
      <c r="AQ396">
        <v>27.125900000000001</v>
      </c>
      <c r="AR396">
        <v>0</v>
      </c>
      <c r="AS396">
        <v>0</v>
      </c>
      <c r="AT396">
        <v>0.2428141</v>
      </c>
      <c r="AU396">
        <v>27.438130000000001</v>
      </c>
      <c r="AV396">
        <v>0</v>
      </c>
      <c r="AW396">
        <v>0</v>
      </c>
      <c r="AX396">
        <v>0.24270079999999999</v>
      </c>
      <c r="AY396">
        <v>26.958030000000001</v>
      </c>
      <c r="AZ396">
        <v>0</v>
      </c>
      <c r="BA396">
        <v>0</v>
      </c>
      <c r="BB396">
        <v>0.24241950000000001</v>
      </c>
      <c r="BC396">
        <v>26.38138</v>
      </c>
      <c r="BD396">
        <v>0</v>
      </c>
      <c r="BE396">
        <v>0</v>
      </c>
      <c r="BF396">
        <v>0.2421867</v>
      </c>
      <c r="BG396">
        <v>26.044599999999999</v>
      </c>
      <c r="BH396">
        <v>0</v>
      </c>
      <c r="BI396">
        <v>0</v>
      </c>
      <c r="BJ396">
        <v>0.24201880000000001</v>
      </c>
      <c r="BK396">
        <v>26.168119999999998</v>
      </c>
      <c r="BL396">
        <v>0</v>
      </c>
      <c r="BM396">
        <v>0</v>
      </c>
      <c r="BN396">
        <v>0.24188779999999999</v>
      </c>
      <c r="BO396">
        <v>27.351659999999999</v>
      </c>
      <c r="BP396">
        <v>0</v>
      </c>
      <c r="BQ396">
        <v>0</v>
      </c>
      <c r="BR396">
        <v>0.2418178</v>
      </c>
      <c r="BS396">
        <v>28.232600000000001</v>
      </c>
      <c r="BT396">
        <v>0</v>
      </c>
      <c r="BU396">
        <v>0</v>
      </c>
      <c r="BV396">
        <v>0.24166180000000001</v>
      </c>
      <c r="BW396">
        <v>28.842089999999999</v>
      </c>
      <c r="BX396">
        <v>0</v>
      </c>
      <c r="BY396">
        <v>0</v>
      </c>
      <c r="BZ396">
        <v>0.24154629999999999</v>
      </c>
      <c r="CA396">
        <v>28.96659</v>
      </c>
      <c r="CB396">
        <v>0</v>
      </c>
      <c r="CC396">
        <v>0</v>
      </c>
      <c r="CD396">
        <v>0.24209049999999999</v>
      </c>
      <c r="CE396">
        <v>28.42229</v>
      </c>
      <c r="CF396">
        <v>2.2446329999999999E-33</v>
      </c>
      <c r="CG396">
        <v>1.806337E-30</v>
      </c>
      <c r="CH396">
        <v>0.24633540000000001</v>
      </c>
      <c r="CI396">
        <v>27.608339999999998</v>
      </c>
      <c r="CJ396">
        <v>1.3577640000000001E-26</v>
      </c>
      <c r="CK396">
        <v>9.2917650000000006E-24</v>
      </c>
      <c r="CL396">
        <v>0.25095610000000002</v>
      </c>
      <c r="CM396">
        <v>27.225719999999999</v>
      </c>
      <c r="CN396" s="1">
        <v>8.1701860000000004E-20</v>
      </c>
      <c r="CO396" s="1">
        <v>6.3750499999999997E-17</v>
      </c>
      <c r="CP396">
        <v>0.25588</v>
      </c>
      <c r="CQ396">
        <v>27.393889999999999</v>
      </c>
      <c r="CR396" s="1">
        <v>6.420185E-15</v>
      </c>
      <c r="CS396" s="1">
        <v>4.3432859999999999E-12</v>
      </c>
      <c r="CT396">
        <v>0.26106750000000001</v>
      </c>
      <c r="CU396">
        <v>28.266500000000001</v>
      </c>
      <c r="CV396" s="1">
        <v>2.1483020000000001E-11</v>
      </c>
      <c r="CW396" s="1">
        <v>1.368856E-8</v>
      </c>
      <c r="CX396">
        <v>0.26665240000000001</v>
      </c>
      <c r="CY396">
        <v>28.262540000000001</v>
      </c>
      <c r="CZ396" s="1">
        <v>1.313213E-8</v>
      </c>
      <c r="DA396" s="1">
        <v>8.1113499999999999E-6</v>
      </c>
      <c r="DB396">
        <v>0.27244659999999998</v>
      </c>
      <c r="DC396">
        <v>28.801380000000002</v>
      </c>
      <c r="DD396" s="1">
        <v>2.3022230000000002E-6</v>
      </c>
      <c r="DE396" s="1">
        <v>1.4068399999999999E-3</v>
      </c>
      <c r="DF396">
        <v>0.27841139999999998</v>
      </c>
      <c r="DG396">
        <v>28.983540000000001</v>
      </c>
      <c r="DH396" s="1">
        <v>1.5442059999999999E-4</v>
      </c>
      <c r="DI396" s="1">
        <v>9.3893439999999995E-2</v>
      </c>
      <c r="DJ396">
        <v>0.2847364</v>
      </c>
      <c r="DK396">
        <v>28.502189999999999</v>
      </c>
      <c r="DL396" s="1">
        <v>4.7281520000000002E-3</v>
      </c>
      <c r="DM396" s="1">
        <v>2.866854</v>
      </c>
      <c r="DN396">
        <v>0.29122799999999999</v>
      </c>
      <c r="DO396">
        <v>27.809349999999998</v>
      </c>
      <c r="DP396" s="1">
        <v>7.4665869999999995E-2</v>
      </c>
      <c r="DQ396" s="1">
        <v>45.136699999999998</v>
      </c>
      <c r="DR396">
        <v>0.2980043</v>
      </c>
      <c r="DS396">
        <v>27.463380000000001</v>
      </c>
      <c r="DT396" s="1">
        <v>0.66481979999999996</v>
      </c>
      <c r="DU396" s="1">
        <v>400.84910000000002</v>
      </c>
      <c r="DV396">
        <v>0.30499209999999999</v>
      </c>
      <c r="DW396">
        <v>27.559519999999999</v>
      </c>
      <c r="DX396" s="1">
        <v>3.5932019999999998</v>
      </c>
      <c r="DY396">
        <v>2160.2049999999999</v>
      </c>
      <c r="DZ396">
        <v>0.3124786</v>
      </c>
      <c r="EA396">
        <v>28.720880000000001</v>
      </c>
      <c r="EB396" s="1">
        <v>12.55353</v>
      </c>
      <c r="EC396">
        <v>7513.0129999999999</v>
      </c>
      <c r="ED396">
        <v>0.3203221</v>
      </c>
      <c r="EE396">
        <v>29.651679999999999</v>
      </c>
      <c r="EF396" s="1">
        <v>29.798690000000001</v>
      </c>
      <c r="EG396">
        <v>17719.68</v>
      </c>
      <c r="EH396">
        <v>0.32864890000000002</v>
      </c>
      <c r="EI396">
        <v>30.287369999999999</v>
      </c>
      <c r="EJ396">
        <v>50.211440000000003</v>
      </c>
      <c r="EK396">
        <v>29620.71</v>
      </c>
      <c r="EL396">
        <v>0.33758389999999999</v>
      </c>
      <c r="EM396">
        <v>30.585660000000001</v>
      </c>
      <c r="EN396">
        <v>62.353529999999999</v>
      </c>
      <c r="EO396">
        <v>36400.769999999997</v>
      </c>
      <c r="EP396">
        <v>0.3474643</v>
      </c>
      <c r="EQ396">
        <v>30.042629999999999</v>
      </c>
      <c r="ER396">
        <v>59.030500000000004</v>
      </c>
      <c r="ES396">
        <v>34008.839999999997</v>
      </c>
      <c r="ET396">
        <v>0.35743449999999999</v>
      </c>
      <c r="EU396">
        <v>28.976030000000002</v>
      </c>
      <c r="EV396">
        <v>43.780250000000002</v>
      </c>
      <c r="EW396">
        <v>24850.68</v>
      </c>
      <c r="EX396">
        <v>0.36853780000000003</v>
      </c>
      <c r="EY396">
        <v>28.572189999999999</v>
      </c>
      <c r="EZ396">
        <v>26.34075</v>
      </c>
      <c r="FA396">
        <v>14682.6</v>
      </c>
      <c r="FB396">
        <v>0.38145289999999998</v>
      </c>
      <c r="FC396">
        <v>28.494959999999999</v>
      </c>
      <c r="FD396">
        <v>13.122479999999999</v>
      </c>
      <c r="FE396">
        <v>7148.192</v>
      </c>
      <c r="FF396">
        <v>0.39747919999999998</v>
      </c>
      <c r="FG396">
        <v>29.012630000000001</v>
      </c>
      <c r="FH396">
        <v>5.5191319999999999</v>
      </c>
      <c r="FI396">
        <v>2915.1289999999999</v>
      </c>
      <c r="FJ396">
        <v>0.41692410000000002</v>
      </c>
      <c r="FK396">
        <v>29.244019999999999</v>
      </c>
      <c r="FL396">
        <v>2.0077389999999999</v>
      </c>
      <c r="FM396">
        <v>1019.198</v>
      </c>
      <c r="FN396">
        <v>0.44557989999999997</v>
      </c>
      <c r="FO396">
        <v>28.92548</v>
      </c>
      <c r="FP396">
        <v>0.66328609999999999</v>
      </c>
      <c r="FQ396">
        <v>326.71010000000001</v>
      </c>
      <c r="FR396">
        <v>0.48130590000000001</v>
      </c>
      <c r="FS396">
        <v>28.460789999999999</v>
      </c>
      <c r="FT396">
        <v>0.22554540000000001</v>
      </c>
      <c r="FU396">
        <v>106.4787</v>
      </c>
      <c r="FV396">
        <v>0.52749789999999996</v>
      </c>
      <c r="FW396">
        <v>27.72898</v>
      </c>
      <c r="FX396">
        <v>0.102254</v>
      </c>
      <c r="FY396">
        <v>45.23742</v>
      </c>
      <c r="FZ396">
        <v>0.59105669999999999</v>
      </c>
      <c r="GA396">
        <v>27.082260000000002</v>
      </c>
      <c r="GB396">
        <v>7.1219389999999994E-2</v>
      </c>
      <c r="GC396">
        <v>29.317260000000001</v>
      </c>
      <c r="GD396">
        <v>0.68691659999999999</v>
      </c>
      <c r="GE396">
        <v>26.629860000000001</v>
      </c>
      <c r="GF396">
        <v>6.2756720000000002E-2</v>
      </c>
      <c r="GG396">
        <v>24.112970000000001</v>
      </c>
      <c r="GH396">
        <v>0.83243310000000004</v>
      </c>
      <c r="GI396">
        <v>26.395520000000001</v>
      </c>
      <c r="GJ396">
        <v>5.8076589999999997E-2</v>
      </c>
      <c r="GK396">
        <v>20.78435</v>
      </c>
      <c r="GL396">
        <v>0.83218309999999995</v>
      </c>
      <c r="GM396">
        <v>26.826989999999999</v>
      </c>
      <c r="GN396">
        <v>5.4472369999999999E-2</v>
      </c>
      <c r="GO396">
        <v>19.347560000000001</v>
      </c>
      <c r="GP396">
        <v>0.82848440000000001</v>
      </c>
      <c r="GQ396">
        <v>26.970859999999998</v>
      </c>
      <c r="GR396">
        <v>4.9488480000000001E-2</v>
      </c>
      <c r="GS396">
        <v>17.644120000000001</v>
      </c>
      <c r="GT396">
        <v>0.82524359999999997</v>
      </c>
      <c r="GU396">
        <v>27.093610000000002</v>
      </c>
      <c r="GV396">
        <v>4.4984009999999998E-2</v>
      </c>
      <c r="GW396">
        <v>16.006979999999999</v>
      </c>
      <c r="GX396">
        <v>0.82029680000000005</v>
      </c>
      <c r="GY396">
        <v>27.115220000000001</v>
      </c>
      <c r="GZ396" s="1">
        <v>4.079696E-2</v>
      </c>
      <c r="HA396">
        <v>14.54785</v>
      </c>
      <c r="HB396">
        <v>0.81494889999999998</v>
      </c>
      <c r="HC396">
        <v>26.87585</v>
      </c>
      <c r="HD396">
        <v>3.6938499999999999E-2</v>
      </c>
      <c r="HE396">
        <v>13.20621</v>
      </c>
      <c r="HF396">
        <v>0.80998499999999996</v>
      </c>
      <c r="HG396">
        <v>26.235749999999999</v>
      </c>
      <c r="HH396" s="1">
        <v>3.3356360000000002E-2</v>
      </c>
      <c r="HI396">
        <v>11.951230000000001</v>
      </c>
      <c r="HJ396">
        <v>0.80468050000000002</v>
      </c>
      <c r="HK396">
        <v>25.841190000000001</v>
      </c>
      <c r="HL396" s="1">
        <v>2.9980920000000001E-2</v>
      </c>
      <c r="HM396">
        <v>10.775650000000001</v>
      </c>
      <c r="HN396">
        <v>0.79997549999999995</v>
      </c>
      <c r="HO396">
        <v>25.593959999999999</v>
      </c>
      <c r="HP396">
        <v>2.6856830000000002E-2</v>
      </c>
      <c r="HQ396">
        <v>9.6751360000000002</v>
      </c>
      <c r="HR396">
        <v>0.79668779999999995</v>
      </c>
      <c r="HS396">
        <v>25.464449999999999</v>
      </c>
      <c r="HT396" s="1">
        <v>2.3767409999999999E-2</v>
      </c>
      <c r="HU396">
        <v>8.5992719999999991</v>
      </c>
      <c r="HV396">
        <v>0.7936531</v>
      </c>
      <c r="HW396">
        <v>25.68723</v>
      </c>
      <c r="HX396" s="1">
        <v>2.1370050000000002E-2</v>
      </c>
      <c r="HY396">
        <v>7.7143069999999998</v>
      </c>
      <c r="HZ396">
        <v>0.79017879999999996</v>
      </c>
      <c r="IA396">
        <v>25.901879999999998</v>
      </c>
      <c r="IB396" s="1">
        <v>1.9351879999999998E-2</v>
      </c>
      <c r="IC396">
        <v>7.00075</v>
      </c>
      <c r="ID396">
        <v>0.78714740000000005</v>
      </c>
      <c r="IE396">
        <v>25.980730000000001</v>
      </c>
      <c r="IF396" s="1">
        <v>1.7550420000000001E-2</v>
      </c>
      <c r="IG396">
        <v>6.3632790000000004</v>
      </c>
      <c r="IH396">
        <v>0.78387969999999996</v>
      </c>
      <c r="II396">
        <v>25.71172</v>
      </c>
      <c r="IJ396">
        <v>1.5917980000000002E-2</v>
      </c>
      <c r="IK396">
        <v>5.7844790000000001</v>
      </c>
      <c r="IL396">
        <v>0.78051130000000002</v>
      </c>
      <c r="IM396">
        <v>25.08832</v>
      </c>
      <c r="IN396" s="1">
        <v>1.4422630000000001E-2</v>
      </c>
      <c r="IO396">
        <v>5.2547439999999996</v>
      </c>
      <c r="IP396">
        <v>0.77633580000000002</v>
      </c>
      <c r="IQ396">
        <v>24.721260000000001</v>
      </c>
      <c r="IR396" s="1">
        <v>1.307956E-2</v>
      </c>
      <c r="IS396">
        <v>4.7838580000000004</v>
      </c>
      <c r="IT396">
        <v>0.77221150000000005</v>
      </c>
      <c r="IU396">
        <v>24.770109999999999</v>
      </c>
      <c r="IV396" s="1">
        <v>1.1858219999999999E-2</v>
      </c>
      <c r="IW396">
        <v>4.3557059999999996</v>
      </c>
      <c r="IX396">
        <v>0.76813509999999996</v>
      </c>
      <c r="IY396">
        <v>25.711480000000002</v>
      </c>
      <c r="IZ396" s="1">
        <v>1.0743040000000001E-2</v>
      </c>
      <c r="JA396">
        <v>3.9618730000000002</v>
      </c>
      <c r="JB396">
        <v>0.7649186</v>
      </c>
      <c r="JC396">
        <v>26.79438</v>
      </c>
      <c r="JD396" s="1">
        <v>9.7440310000000002E-3</v>
      </c>
      <c r="JE396">
        <v>3.6031960000000001</v>
      </c>
      <c r="JF396">
        <v>0.76246080000000005</v>
      </c>
      <c r="JG396">
        <v>27.72627</v>
      </c>
      <c r="JH396" s="1">
        <v>8.8185690000000001E-3</v>
      </c>
      <c r="JI396">
        <v>3.2714840000000001</v>
      </c>
      <c r="JJ396">
        <v>0.75947880000000001</v>
      </c>
      <c r="JK396">
        <v>28.085789999999999</v>
      </c>
      <c r="JL396" s="1">
        <v>7.9548429999999996E-3</v>
      </c>
      <c r="JM396">
        <v>2.9617070000000001</v>
      </c>
      <c r="JN396">
        <v>0.75657830000000004</v>
      </c>
      <c r="JO396">
        <v>28.124549999999999</v>
      </c>
      <c r="JP396" s="1">
        <v>7.1563989999999999E-3</v>
      </c>
      <c r="JQ396">
        <v>2.6735229999999999</v>
      </c>
      <c r="JR396">
        <v>0.75415350000000003</v>
      </c>
      <c r="JS396">
        <v>27.781030000000001</v>
      </c>
      <c r="JT396" s="1">
        <v>6.4084279999999999E-3</v>
      </c>
      <c r="JU396">
        <v>2.4013810000000002</v>
      </c>
      <c r="JV396">
        <v>0.75164980000000003</v>
      </c>
      <c r="JW396">
        <v>27.579070000000002</v>
      </c>
      <c r="JX396" s="1">
        <v>5.7030659999999997E-3</v>
      </c>
      <c r="JY396">
        <v>2.1438890000000002</v>
      </c>
      <c r="JZ396">
        <v>0.74990199999999996</v>
      </c>
      <c r="KA396">
        <v>27.59159</v>
      </c>
      <c r="KB396" s="1">
        <v>5.0308769999999996E-3</v>
      </c>
      <c r="KC396">
        <v>1.896285</v>
      </c>
      <c r="KD396">
        <v>0.74838610000000005</v>
      </c>
      <c r="KE396">
        <v>28.30921</v>
      </c>
      <c r="KF396" s="1">
        <v>4.3803230000000002E-3</v>
      </c>
      <c r="KG396">
        <v>1.655659</v>
      </c>
      <c r="KH396">
        <v>0.74668749999999995</v>
      </c>
      <c r="KI396">
        <v>29.022130000000001</v>
      </c>
      <c r="KJ396" s="1">
        <v>3.7497239999999999E-3</v>
      </c>
      <c r="KK396">
        <v>1.4210590000000001</v>
      </c>
      <c r="KL396">
        <v>0.74526740000000002</v>
      </c>
      <c r="KM396">
        <v>29.620529999999999</v>
      </c>
      <c r="KN396" s="1">
        <v>3.1468730000000001E-3</v>
      </c>
      <c r="KO396">
        <v>1.1962569999999999</v>
      </c>
      <c r="KP396">
        <v>0.74365999999999999</v>
      </c>
      <c r="KQ396">
        <v>29.886089999999999</v>
      </c>
      <c r="KR396" s="1">
        <v>2.5908900000000002E-3</v>
      </c>
      <c r="KS396">
        <v>0.98771070000000005</v>
      </c>
      <c r="KT396">
        <v>0.74196759999999995</v>
      </c>
      <c r="KU396">
        <v>29.629930000000002</v>
      </c>
      <c r="KV396" s="1">
        <v>2.1068559999999998E-3</v>
      </c>
      <c r="KW396">
        <v>0.80519810000000003</v>
      </c>
      <c r="KX396">
        <v>0.74091300000000004</v>
      </c>
      <c r="KY396">
        <v>29.008420000000001</v>
      </c>
      <c r="KZ396" s="1">
        <v>1.710411E-3</v>
      </c>
      <c r="LA396">
        <v>0.65406699999999995</v>
      </c>
      <c r="LB396">
        <v>0.74089400000000005</v>
      </c>
      <c r="LC396">
        <v>28.447500000000002</v>
      </c>
      <c r="LD396" s="1">
        <v>1.4034659999999999E-3</v>
      </c>
      <c r="LE396">
        <v>0.53570969999999996</v>
      </c>
      <c r="LF396">
        <v>0.74112719999999999</v>
      </c>
      <c r="LG396">
        <v>28.188230000000001</v>
      </c>
      <c r="LH396" s="1">
        <v>1.176147E-3</v>
      </c>
      <c r="LI396">
        <v>0.44767000000000001</v>
      </c>
      <c r="LJ396">
        <v>0.7414056</v>
      </c>
      <c r="LK396">
        <v>28.60934</v>
      </c>
      <c r="LL396" s="1">
        <v>1.012078E-3</v>
      </c>
      <c r="LM396">
        <v>0.38403480000000001</v>
      </c>
      <c r="LN396">
        <v>0.74157609999999996</v>
      </c>
      <c r="LO396">
        <v>29.136469999999999</v>
      </c>
      <c r="LP396" s="1">
        <v>8.9240249999999999E-4</v>
      </c>
      <c r="LQ396">
        <v>0.33776460000000003</v>
      </c>
      <c r="LR396">
        <v>0.74171670000000001</v>
      </c>
      <c r="LS396">
        <v>29.658439999999999</v>
      </c>
      <c r="LT396" s="1">
        <v>8.0309890000000001E-4</v>
      </c>
      <c r="LU396">
        <v>0.30331249999999998</v>
      </c>
      <c r="LV396">
        <v>0.74171580000000004</v>
      </c>
      <c r="LW396">
        <v>29.888999999999999</v>
      </c>
      <c r="LX396" s="1">
        <v>7.3291969999999998E-4</v>
      </c>
      <c r="LY396">
        <v>0.27637479999999998</v>
      </c>
      <c r="LZ396">
        <v>0.74154500000000001</v>
      </c>
      <c r="MA396">
        <v>29.742370000000001</v>
      </c>
      <c r="MB396" s="1">
        <v>6.7523979999999995E-4</v>
      </c>
      <c r="MC396">
        <v>0.25468790000000002</v>
      </c>
      <c r="MD396">
        <v>0.74115240000000004</v>
      </c>
      <c r="ME396">
        <v>29.134239999999998</v>
      </c>
      <c r="MF396" s="1">
        <v>6.2596739999999998E-4</v>
      </c>
      <c r="MG396">
        <v>0.23678569999999999</v>
      </c>
      <c r="MH396">
        <v>0.7406083</v>
      </c>
      <c r="MI396">
        <v>28.614660000000001</v>
      </c>
      <c r="MJ396" s="1">
        <v>5.8504080000000005E-4</v>
      </c>
      <c r="MK396">
        <v>0.22194920000000001</v>
      </c>
      <c r="ML396">
        <v>0.74042770000000002</v>
      </c>
      <c r="MM396">
        <v>28.314029999999999</v>
      </c>
      <c r="MN396" s="1">
        <v>5.5075689999999999E-4</v>
      </c>
      <c r="MO396">
        <v>0.20943039999999999</v>
      </c>
      <c r="MP396">
        <v>0.74077749999999998</v>
      </c>
      <c r="MQ396">
        <v>28.772590000000001</v>
      </c>
      <c r="MR396" s="1">
        <v>5.2194160000000004E-4</v>
      </c>
      <c r="MS396">
        <v>0.19873859999999999</v>
      </c>
      <c r="MT396">
        <v>0.74112029999999995</v>
      </c>
      <c r="MU396">
        <v>29.08042</v>
      </c>
      <c r="MV396" s="1">
        <v>4.9720440000000003E-4</v>
      </c>
      <c r="MW396">
        <v>0.1895802</v>
      </c>
      <c r="MX396">
        <v>0.74143150000000002</v>
      </c>
      <c r="MY396">
        <v>29.063310000000001</v>
      </c>
      <c r="MZ396" s="1">
        <v>4.7560590000000002E-4</v>
      </c>
      <c r="NA396">
        <v>0.18158530000000001</v>
      </c>
      <c r="NB396">
        <v>0.74229639999999997</v>
      </c>
      <c r="NC396">
        <v>28.915140000000001</v>
      </c>
      <c r="ND396" s="1">
        <v>4.5670569999999998E-4</v>
      </c>
      <c r="NE396">
        <v>0.17452970000000001</v>
      </c>
      <c r="NF396">
        <v>0.7426758</v>
      </c>
      <c r="NG396">
        <v>28.702919999999999</v>
      </c>
      <c r="NH396" s="1">
        <v>4.3886100000000003E-4</v>
      </c>
      <c r="NI396">
        <v>0.16795869999999999</v>
      </c>
      <c r="NJ396">
        <v>0.74294470000000001</v>
      </c>
      <c r="NK396">
        <v>28.167919999999999</v>
      </c>
      <c r="NL396" s="1">
        <v>4.2173729999999998E-4</v>
      </c>
      <c r="NM396">
        <v>0.16166949999999999</v>
      </c>
      <c r="NN396">
        <v>0.74307259999999997</v>
      </c>
      <c r="NO396">
        <v>27.609290000000001</v>
      </c>
      <c r="NP396" s="1">
        <v>4.0491810000000002E-4</v>
      </c>
      <c r="NQ396">
        <v>0.15549279999999999</v>
      </c>
      <c r="NR396">
        <v>0.74307999999999996</v>
      </c>
      <c r="NS396">
        <v>27.25215</v>
      </c>
      <c r="NT396" s="1">
        <v>3.8825280000000001E-4</v>
      </c>
      <c r="NU396">
        <v>0.1493709</v>
      </c>
      <c r="NV396">
        <v>0.74298240000000004</v>
      </c>
      <c r="NW396">
        <v>27.733720000000002</v>
      </c>
      <c r="NX396" s="1">
        <v>3.7171870000000002E-4</v>
      </c>
      <c r="NY396">
        <v>0.14328070000000001</v>
      </c>
      <c r="NZ396">
        <v>0.74282309999999996</v>
      </c>
      <c r="OA396">
        <v>28.466919999999998</v>
      </c>
      <c r="OB396" s="1">
        <v>3.5541289999999997E-4</v>
      </c>
      <c r="OC396">
        <v>0.1372593</v>
      </c>
      <c r="OD396">
        <v>0.74265680000000001</v>
      </c>
      <c r="OE396">
        <v>28.989540000000002</v>
      </c>
      <c r="OF396" s="1">
        <v>3.3942919999999999E-4</v>
      </c>
      <c r="OG396">
        <v>0.13133349999999999</v>
      </c>
      <c r="OH396">
        <v>0.74253290000000005</v>
      </c>
      <c r="OI396">
        <v>29.32619</v>
      </c>
      <c r="OJ396" s="1">
        <v>3.2397989999999999E-4</v>
      </c>
      <c r="OK396">
        <v>0.12557209999999999</v>
      </c>
    </row>
    <row r="397" spans="1:401" x14ac:dyDescent="0.35">
      <c r="A397">
        <v>406</v>
      </c>
      <c r="B397" t="s">
        <v>4</v>
      </c>
      <c r="C397" t="s">
        <v>364</v>
      </c>
      <c r="D397" t="s">
        <v>404</v>
      </c>
      <c r="E397">
        <v>921.25490000000002</v>
      </c>
      <c r="F397">
        <v>0.35011550000000002</v>
      </c>
      <c r="G397">
        <v>26.22137</v>
      </c>
      <c r="H397">
        <v>0</v>
      </c>
      <c r="I397">
        <v>0</v>
      </c>
      <c r="J397">
        <v>0.35063100000000003</v>
      </c>
      <c r="K397">
        <v>26.37931</v>
      </c>
      <c r="L397">
        <v>0</v>
      </c>
      <c r="M397">
        <v>0</v>
      </c>
      <c r="N397">
        <v>0.35109180000000001</v>
      </c>
      <c r="O397">
        <v>26.538920000000001</v>
      </c>
      <c r="P397">
        <v>0</v>
      </c>
      <c r="Q397">
        <v>0</v>
      </c>
      <c r="R397">
        <v>0.35152529999999999</v>
      </c>
      <c r="S397">
        <v>26.237649999999999</v>
      </c>
      <c r="T397">
        <v>0</v>
      </c>
      <c r="U397">
        <v>0</v>
      </c>
      <c r="V397">
        <v>0.35185100000000002</v>
      </c>
      <c r="W397">
        <v>25.385950000000001</v>
      </c>
      <c r="X397">
        <v>0</v>
      </c>
      <c r="Y397">
        <v>0</v>
      </c>
      <c r="Z397">
        <v>0.3521822</v>
      </c>
      <c r="AA397">
        <v>24.869240000000001</v>
      </c>
      <c r="AB397">
        <v>0</v>
      </c>
      <c r="AC397">
        <v>0</v>
      </c>
      <c r="AD397">
        <v>0.35251329999999997</v>
      </c>
      <c r="AE397">
        <v>24.658359999999998</v>
      </c>
      <c r="AF397">
        <v>0</v>
      </c>
      <c r="AG397">
        <v>0</v>
      </c>
      <c r="AH397">
        <v>0.35286509999999999</v>
      </c>
      <c r="AI397">
        <v>25.466840000000001</v>
      </c>
      <c r="AJ397">
        <v>0</v>
      </c>
      <c r="AK397">
        <v>0</v>
      </c>
      <c r="AL397">
        <v>0.35320570000000001</v>
      </c>
      <c r="AM397">
        <v>26.451820000000001</v>
      </c>
      <c r="AN397">
        <v>0</v>
      </c>
      <c r="AO397">
        <v>0</v>
      </c>
      <c r="AP397">
        <v>0.35353079999999998</v>
      </c>
      <c r="AQ397">
        <v>27.190270000000002</v>
      </c>
      <c r="AR397">
        <v>0</v>
      </c>
      <c r="AS397">
        <v>0</v>
      </c>
      <c r="AT397">
        <v>0.35398309999999999</v>
      </c>
      <c r="AU397">
        <v>27.527850000000001</v>
      </c>
      <c r="AV397">
        <v>0</v>
      </c>
      <c r="AW397">
        <v>0</v>
      </c>
      <c r="AX397">
        <v>0.35563610000000001</v>
      </c>
      <c r="AY397">
        <v>27.05761</v>
      </c>
      <c r="AZ397">
        <v>0</v>
      </c>
      <c r="BA397">
        <v>0</v>
      </c>
      <c r="BB397">
        <v>0.36055700000000002</v>
      </c>
      <c r="BC397">
        <v>26.456980000000001</v>
      </c>
      <c r="BD397">
        <v>0</v>
      </c>
      <c r="BE397">
        <v>0</v>
      </c>
      <c r="BF397">
        <v>0.36563390000000001</v>
      </c>
      <c r="BG397">
        <v>26.085930000000001</v>
      </c>
      <c r="BH397">
        <v>0</v>
      </c>
      <c r="BI397">
        <v>0</v>
      </c>
      <c r="BJ397">
        <v>0.37096459999999998</v>
      </c>
      <c r="BK397">
        <v>26.191279999999999</v>
      </c>
      <c r="BL397">
        <v>0</v>
      </c>
      <c r="BM397">
        <v>0</v>
      </c>
      <c r="BN397">
        <v>0.37640869999999998</v>
      </c>
      <c r="BO397">
        <v>27.377939999999999</v>
      </c>
      <c r="BP397">
        <v>0</v>
      </c>
      <c r="BQ397">
        <v>0</v>
      </c>
      <c r="BR397">
        <v>0.38190560000000001</v>
      </c>
      <c r="BS397">
        <v>28.31456</v>
      </c>
      <c r="BT397">
        <v>0</v>
      </c>
      <c r="BU397">
        <v>0</v>
      </c>
      <c r="BV397">
        <v>0.38735439999999999</v>
      </c>
      <c r="BW397">
        <v>28.93515</v>
      </c>
      <c r="BX397">
        <v>0</v>
      </c>
      <c r="BY397">
        <v>0</v>
      </c>
      <c r="BZ397">
        <v>0.39302779999999998</v>
      </c>
      <c r="CA397">
        <v>29.079799999999999</v>
      </c>
      <c r="CB397">
        <v>0</v>
      </c>
      <c r="CC397">
        <v>0</v>
      </c>
      <c r="CD397">
        <v>0.39879530000000002</v>
      </c>
      <c r="CE397">
        <v>28.503029999999999</v>
      </c>
      <c r="CF397">
        <v>3.4117449999999999E-34</v>
      </c>
      <c r="CG397">
        <v>2.0915140000000001E-31</v>
      </c>
      <c r="CH397">
        <v>0.40524080000000001</v>
      </c>
      <c r="CI397">
        <v>27.66592</v>
      </c>
      <c r="CJ397">
        <v>6.5330780000000001E-27</v>
      </c>
      <c r="CK397">
        <v>2.7572169999999998E-24</v>
      </c>
      <c r="CL397">
        <v>0.41237079999999998</v>
      </c>
      <c r="CM397">
        <v>27.242519999999999</v>
      </c>
      <c r="CN397" s="1">
        <v>3.247998E-20</v>
      </c>
      <c r="CO397" s="1">
        <v>1.388606E-17</v>
      </c>
      <c r="CP397">
        <v>0.42008269999999998</v>
      </c>
      <c r="CQ397">
        <v>27.39517</v>
      </c>
      <c r="CR397" s="1">
        <v>3.2404789999999999E-15</v>
      </c>
      <c r="CS397" s="1">
        <v>1.3648680000000001E-12</v>
      </c>
      <c r="CT397">
        <v>0.42810959999999998</v>
      </c>
      <c r="CU397">
        <v>28.277090000000001</v>
      </c>
      <c r="CV397" s="1">
        <v>1.183168E-11</v>
      </c>
      <c r="CW397" s="1">
        <v>5.0827600000000003E-9</v>
      </c>
      <c r="CX397">
        <v>0.43703039999999999</v>
      </c>
      <c r="CY397">
        <v>28.319690000000001</v>
      </c>
      <c r="CZ397" s="1">
        <v>7.7990760000000003E-9</v>
      </c>
      <c r="DA397" s="1">
        <v>3.4112879999999999E-6</v>
      </c>
      <c r="DB397">
        <v>0.44602009999999997</v>
      </c>
      <c r="DC397">
        <v>28.873660000000001</v>
      </c>
      <c r="DD397" s="1">
        <v>1.4655720000000001E-6</v>
      </c>
      <c r="DE397" s="1">
        <v>6.5341249999999998E-4</v>
      </c>
      <c r="DF397">
        <v>0.45548260000000002</v>
      </c>
      <c r="DG397">
        <v>29.084330000000001</v>
      </c>
      <c r="DH397" s="1">
        <v>1.047748E-4</v>
      </c>
      <c r="DI397" s="1">
        <v>4.746015E-2</v>
      </c>
      <c r="DJ397">
        <v>0.46544540000000001</v>
      </c>
      <c r="DK397">
        <v>28.600619999999999</v>
      </c>
      <c r="DL397" s="1">
        <v>3.4031640000000002E-3</v>
      </c>
      <c r="DM397" s="1">
        <v>1.562551</v>
      </c>
      <c r="DN397">
        <v>0.47567330000000002</v>
      </c>
      <c r="DO397">
        <v>27.871949999999998</v>
      </c>
      <c r="DP397" s="1">
        <v>5.678975E-2</v>
      </c>
      <c r="DQ397" s="1">
        <v>26.34995</v>
      </c>
      <c r="DR397">
        <v>0.48653229999999997</v>
      </c>
      <c r="DS397">
        <v>27.497610000000002</v>
      </c>
      <c r="DT397" s="1">
        <v>0.53252049999999995</v>
      </c>
      <c r="DU397" s="1">
        <v>249.3476</v>
      </c>
      <c r="DV397">
        <v>0.49777189999999999</v>
      </c>
      <c r="DW397">
        <v>27.58108</v>
      </c>
      <c r="DX397" s="1">
        <v>3.0203530000000001</v>
      </c>
      <c r="DY397">
        <v>1425.203</v>
      </c>
      <c r="DZ397">
        <v>0.50964989999999999</v>
      </c>
      <c r="EA397">
        <v>28.762409999999999</v>
      </c>
      <c r="EB397" s="1">
        <v>11.03923</v>
      </c>
      <c r="EC397">
        <v>5239.0959999999995</v>
      </c>
      <c r="ED397">
        <v>0.52220449999999996</v>
      </c>
      <c r="EE397">
        <v>29.751860000000001</v>
      </c>
      <c r="EF397" s="1">
        <v>27.329719999999998</v>
      </c>
      <c r="EG397">
        <v>13015.87</v>
      </c>
      <c r="EH397">
        <v>0.5355183</v>
      </c>
      <c r="EI397">
        <v>30.416309999999999</v>
      </c>
      <c r="EJ397">
        <v>47.882669999999997</v>
      </c>
      <c r="EK397">
        <v>22848.26</v>
      </c>
      <c r="EL397">
        <v>0.55017000000000005</v>
      </c>
      <c r="EM397">
        <v>30.717669999999998</v>
      </c>
      <c r="EN397">
        <v>61.655450000000002</v>
      </c>
      <c r="EO397">
        <v>29408.240000000002</v>
      </c>
      <c r="EP397">
        <v>0.56613279999999999</v>
      </c>
      <c r="EQ397">
        <v>30.172429999999999</v>
      </c>
      <c r="ER397">
        <v>60.348289999999999</v>
      </c>
      <c r="ES397">
        <v>28715.11</v>
      </c>
      <c r="ET397">
        <v>0.58254170000000005</v>
      </c>
      <c r="EU397">
        <v>29.046379999999999</v>
      </c>
      <c r="EV397">
        <v>46.101300000000002</v>
      </c>
      <c r="EW397">
        <v>21844.720000000001</v>
      </c>
      <c r="EX397">
        <v>0.60084349999999997</v>
      </c>
      <c r="EY397">
        <v>28.59188</v>
      </c>
      <c r="EZ397">
        <v>28.48291</v>
      </c>
      <c r="FA397">
        <v>13407.31</v>
      </c>
      <c r="FB397">
        <v>0.62238340000000003</v>
      </c>
      <c r="FC397">
        <v>28.49493</v>
      </c>
      <c r="FD397">
        <v>14.53462</v>
      </c>
      <c r="FE397">
        <v>6777.9639999999999</v>
      </c>
      <c r="FF397">
        <v>0.6501711</v>
      </c>
      <c r="FG397">
        <v>29.034520000000001</v>
      </c>
      <c r="FH397">
        <v>6.2441040000000001</v>
      </c>
      <c r="FI397">
        <v>2892.1</v>
      </c>
      <c r="FJ397">
        <v>0.68428679999999997</v>
      </c>
      <c r="FK397">
        <v>29.308530000000001</v>
      </c>
      <c r="FL397">
        <v>2.3093319999999999</v>
      </c>
      <c r="FM397">
        <v>1057.662</v>
      </c>
      <c r="FN397">
        <v>0.68285340000000005</v>
      </c>
      <c r="FO397">
        <v>28.938669999999998</v>
      </c>
      <c r="FP397">
        <v>0.76934709999999995</v>
      </c>
      <c r="FQ397">
        <v>353.34449999999998</v>
      </c>
      <c r="FR397">
        <v>0.68025780000000002</v>
      </c>
      <c r="FS397">
        <v>28.470079999999999</v>
      </c>
      <c r="FT397">
        <v>0.25841639999999999</v>
      </c>
      <c r="FU397">
        <v>117.77809999999999</v>
      </c>
      <c r="FV397">
        <v>0.67738810000000005</v>
      </c>
      <c r="FW397">
        <v>27.71086</v>
      </c>
      <c r="FX397">
        <v>0.1112966</v>
      </c>
      <c r="FY397">
        <v>49.145359999999997</v>
      </c>
      <c r="FZ397">
        <v>0.67432579999999998</v>
      </c>
      <c r="GA397">
        <v>27.043340000000001</v>
      </c>
      <c r="GB397">
        <v>7.3727570000000006E-2</v>
      </c>
      <c r="GC397">
        <v>31.41422</v>
      </c>
      <c r="GD397">
        <v>0.67081369999999996</v>
      </c>
      <c r="GE397">
        <v>26.563939999999999</v>
      </c>
      <c r="GF397">
        <v>6.3822400000000001E-2</v>
      </c>
      <c r="GG397">
        <v>26.761119999999998</v>
      </c>
      <c r="GH397">
        <v>0.66673340000000003</v>
      </c>
      <c r="GI397">
        <v>26.435549999999999</v>
      </c>
      <c r="GJ397">
        <v>5.9049989999999997E-2</v>
      </c>
      <c r="GK397">
        <v>24.733029999999999</v>
      </c>
      <c r="GL397">
        <v>0.66642469999999998</v>
      </c>
      <c r="GM397">
        <v>26.763079999999999</v>
      </c>
      <c r="GN397">
        <v>5.497163E-2</v>
      </c>
      <c r="GO397">
        <v>22.800920000000001</v>
      </c>
      <c r="GP397">
        <v>0.66435500000000003</v>
      </c>
      <c r="GQ397">
        <v>27.065169999999998</v>
      </c>
      <c r="GR397">
        <v>5.0262090000000002E-2</v>
      </c>
      <c r="GS397">
        <v>20.827179999999998</v>
      </c>
      <c r="GT397">
        <v>0.66269149999999999</v>
      </c>
      <c r="GU397">
        <v>27.118259999999999</v>
      </c>
      <c r="GV397">
        <v>4.5550939999999998E-2</v>
      </c>
      <c r="GW397">
        <v>18.738350000000001</v>
      </c>
      <c r="GX397">
        <v>0.65984129999999996</v>
      </c>
      <c r="GY397">
        <v>27.118600000000001</v>
      </c>
      <c r="GZ397" s="1">
        <v>4.1323190000000003E-2</v>
      </c>
      <c r="HA397">
        <v>16.945599999999999</v>
      </c>
      <c r="HB397">
        <v>0.65712479999999995</v>
      </c>
      <c r="HC397">
        <v>26.80847</v>
      </c>
      <c r="HD397" s="1">
        <v>3.7425060000000003E-2</v>
      </c>
      <c r="HE397">
        <v>15.286390000000001</v>
      </c>
      <c r="HF397">
        <v>0.65495210000000004</v>
      </c>
      <c r="HG397">
        <v>26.103259999999999</v>
      </c>
      <c r="HH397">
        <v>3.3805330000000001E-2</v>
      </c>
      <c r="HI397">
        <v>13.7346</v>
      </c>
      <c r="HJ397">
        <v>0.65255589999999997</v>
      </c>
      <c r="HK397">
        <v>25.67296</v>
      </c>
      <c r="HL397" s="1">
        <v>3.039787E-2</v>
      </c>
      <c r="HM397">
        <v>12.284599999999999</v>
      </c>
      <c r="HN397">
        <v>0.65154299999999998</v>
      </c>
      <c r="HO397">
        <v>25.439779999999999</v>
      </c>
      <c r="HP397" s="1">
        <v>2.7271690000000001E-2</v>
      </c>
      <c r="HQ397">
        <v>10.97376</v>
      </c>
      <c r="HR397">
        <v>0.64996430000000005</v>
      </c>
      <c r="HS397">
        <v>25.466650000000001</v>
      </c>
      <c r="HT397" s="1">
        <v>2.424569E-2</v>
      </c>
      <c r="HU397">
        <v>9.7669280000000001</v>
      </c>
      <c r="HV397">
        <v>0.64837529999999999</v>
      </c>
      <c r="HW397">
        <v>25.57301</v>
      </c>
      <c r="HX397" s="1">
        <v>2.1662150000000002E-2</v>
      </c>
      <c r="HY397">
        <v>8.6836230000000008</v>
      </c>
      <c r="HZ397">
        <v>0.64665030000000001</v>
      </c>
      <c r="IA397">
        <v>25.80369</v>
      </c>
      <c r="IB397" s="1">
        <v>1.9612950000000001E-2</v>
      </c>
      <c r="IC397">
        <v>7.8484800000000003</v>
      </c>
      <c r="ID397">
        <v>0.64484730000000001</v>
      </c>
      <c r="IE397">
        <v>25.876740000000002</v>
      </c>
      <c r="IF397" s="1">
        <v>1.7777029999999999E-2</v>
      </c>
      <c r="IG397">
        <v>7.101731</v>
      </c>
      <c r="IH397">
        <v>0.64365470000000002</v>
      </c>
      <c r="II397">
        <v>25.579329999999999</v>
      </c>
      <c r="IJ397" s="1">
        <v>1.6123209999999999E-2</v>
      </c>
      <c r="IK397">
        <v>6.4243079999999999</v>
      </c>
      <c r="IL397">
        <v>0.64213520000000002</v>
      </c>
      <c r="IM397">
        <v>24.949380000000001</v>
      </c>
      <c r="IN397" s="1">
        <v>1.4607490000000001E-2</v>
      </c>
      <c r="IO397">
        <v>5.8092309999999996</v>
      </c>
      <c r="IP397">
        <v>0.63985510000000001</v>
      </c>
      <c r="IQ397">
        <v>24.5655</v>
      </c>
      <c r="IR397" s="1">
        <v>1.3245669999999999E-2</v>
      </c>
      <c r="IS397">
        <v>5.2649850000000002</v>
      </c>
      <c r="IT397">
        <v>0.63755799999999996</v>
      </c>
      <c r="IU397">
        <v>24.620529999999999</v>
      </c>
      <c r="IV397" s="1">
        <v>1.201354E-2</v>
      </c>
      <c r="IW397">
        <v>4.775093</v>
      </c>
      <c r="IX397">
        <v>0.63536780000000004</v>
      </c>
      <c r="IY397">
        <v>25.565000000000001</v>
      </c>
      <c r="IZ397" s="1">
        <v>1.0883250000000001E-2</v>
      </c>
      <c r="JA397">
        <v>4.3250299999999999</v>
      </c>
      <c r="JB397">
        <v>0.63397919999999996</v>
      </c>
      <c r="JC397">
        <v>26.68008</v>
      </c>
      <c r="JD397" s="1">
        <v>9.8743479999999998E-3</v>
      </c>
      <c r="JE397">
        <v>3.9245230000000002</v>
      </c>
      <c r="JF397">
        <v>0.6319903</v>
      </c>
      <c r="JG397">
        <v>27.653420000000001</v>
      </c>
      <c r="JH397" s="1">
        <v>8.9398780000000001E-3</v>
      </c>
      <c r="JI397">
        <v>3.5626410000000002</v>
      </c>
      <c r="JJ397">
        <v>0.62997040000000004</v>
      </c>
      <c r="JK397">
        <v>28.023230000000002</v>
      </c>
      <c r="JL397" s="1">
        <v>8.0681750000000003E-3</v>
      </c>
      <c r="JM397">
        <v>3.222559</v>
      </c>
      <c r="JN397">
        <v>0.62808039999999998</v>
      </c>
      <c r="JO397">
        <v>28.04449</v>
      </c>
      <c r="JP397" s="1">
        <v>7.2619060000000003E-3</v>
      </c>
      <c r="JQ397">
        <v>2.9062950000000001</v>
      </c>
      <c r="JR397">
        <v>0.62654390000000004</v>
      </c>
      <c r="JS397">
        <v>27.703320000000001</v>
      </c>
      <c r="JT397" s="1">
        <v>6.5082100000000004E-3</v>
      </c>
      <c r="JU397">
        <v>2.6088019999999998</v>
      </c>
      <c r="JV397">
        <v>0.62494859999999997</v>
      </c>
      <c r="JW397">
        <v>27.49043</v>
      </c>
      <c r="JX397" s="1">
        <v>5.7975969999999998E-3</v>
      </c>
      <c r="JY397">
        <v>2.3281689999999999</v>
      </c>
      <c r="JZ397">
        <v>0.62355340000000004</v>
      </c>
      <c r="KA397">
        <v>27.501740000000002</v>
      </c>
      <c r="KB397" s="1">
        <v>5.1190610000000003E-3</v>
      </c>
      <c r="KC397">
        <v>2.058983</v>
      </c>
      <c r="KD397">
        <v>0.62270820000000005</v>
      </c>
      <c r="KE397">
        <v>28.2376</v>
      </c>
      <c r="KF397" s="1">
        <v>4.4675979999999997E-3</v>
      </c>
      <c r="KG397">
        <v>1.799515</v>
      </c>
      <c r="KH397">
        <v>0.62184600000000001</v>
      </c>
      <c r="KI397">
        <v>28.96978</v>
      </c>
      <c r="KJ397" s="1">
        <v>3.8334380000000002E-3</v>
      </c>
      <c r="KK397">
        <v>1.546284</v>
      </c>
      <c r="KL397">
        <v>0.62094070000000001</v>
      </c>
      <c r="KM397">
        <v>29.597370000000002</v>
      </c>
      <c r="KN397" s="1">
        <v>3.2268420000000002E-3</v>
      </c>
      <c r="KO397">
        <v>1.304305</v>
      </c>
      <c r="KP397">
        <v>0.61993520000000002</v>
      </c>
      <c r="KQ397">
        <v>29.891100000000002</v>
      </c>
      <c r="KR397" s="1">
        <v>2.663164E-3</v>
      </c>
      <c r="KS397">
        <v>1.078597</v>
      </c>
      <c r="KT397">
        <v>0.61880069999999998</v>
      </c>
      <c r="KU397">
        <v>29.630880000000001</v>
      </c>
      <c r="KV397" s="1">
        <v>2.168452E-3</v>
      </c>
      <c r="KW397">
        <v>0.87981140000000002</v>
      </c>
      <c r="KX397">
        <v>0.61846719999999999</v>
      </c>
      <c r="KY397">
        <v>29.006129999999999</v>
      </c>
      <c r="KZ397" s="1">
        <v>1.7601120000000001E-3</v>
      </c>
      <c r="LA397">
        <v>0.71374800000000005</v>
      </c>
      <c r="LB397">
        <v>0.61913929999999995</v>
      </c>
      <c r="LC397">
        <v>28.427379999999999</v>
      </c>
      <c r="LD397" s="1">
        <v>1.4413799999999999E-3</v>
      </c>
      <c r="LE397">
        <v>0.58263569999999998</v>
      </c>
      <c r="LF397">
        <v>0.61991490000000005</v>
      </c>
      <c r="LG397">
        <v>28.167470000000002</v>
      </c>
      <c r="LH397" s="1">
        <v>1.2038179999999999E-3</v>
      </c>
      <c r="LI397">
        <v>0.48461149999999997</v>
      </c>
      <c r="LJ397">
        <v>0.62074010000000002</v>
      </c>
      <c r="LK397">
        <v>28.589950000000002</v>
      </c>
      <c r="LL397" s="1">
        <v>1.0319680000000001E-3</v>
      </c>
      <c r="LM397">
        <v>0.41361700000000001</v>
      </c>
      <c r="LN397">
        <v>0.62142750000000002</v>
      </c>
      <c r="LO397">
        <v>29.13203</v>
      </c>
      <c r="LP397" s="1">
        <v>9.0698020000000001E-4</v>
      </c>
      <c r="LQ397">
        <v>0.3621373</v>
      </c>
      <c r="LR397">
        <v>0.62210600000000005</v>
      </c>
      <c r="LS397">
        <v>29.663889999999999</v>
      </c>
      <c r="LT397" s="1">
        <v>8.1421059999999999E-4</v>
      </c>
      <c r="LU397">
        <v>0.3239609</v>
      </c>
      <c r="LV397">
        <v>0.62259529999999996</v>
      </c>
      <c r="LW397">
        <v>29.899560000000001</v>
      </c>
      <c r="LX397" s="1">
        <v>7.4174460000000001E-4</v>
      </c>
      <c r="LY397">
        <v>0.29431960000000001</v>
      </c>
      <c r="LZ397">
        <v>0.62294229999999995</v>
      </c>
      <c r="MA397">
        <v>29.742360000000001</v>
      </c>
      <c r="MB397" s="1">
        <v>6.8240810000000005E-4</v>
      </c>
      <c r="MC397">
        <v>0.27052779999999998</v>
      </c>
      <c r="MD397">
        <v>0.62309130000000001</v>
      </c>
      <c r="ME397">
        <v>29.130330000000001</v>
      </c>
      <c r="MF397" s="1">
        <v>6.3192399999999996E-4</v>
      </c>
      <c r="MG397">
        <v>0.25096570000000001</v>
      </c>
      <c r="MH397">
        <v>0.62312659999999997</v>
      </c>
      <c r="MI397">
        <v>28.589929999999999</v>
      </c>
      <c r="MJ397" s="1">
        <v>5.8995640000000002E-4</v>
      </c>
      <c r="MK397">
        <v>0.2347311</v>
      </c>
      <c r="ML397">
        <v>0.6236081</v>
      </c>
      <c r="MM397">
        <v>28.288419999999999</v>
      </c>
      <c r="MN397" s="1">
        <v>5.5502060000000002E-4</v>
      </c>
      <c r="MO397">
        <v>0.22114880000000001</v>
      </c>
      <c r="MP397">
        <v>0.62459699999999996</v>
      </c>
      <c r="MQ397">
        <v>28.748799999999999</v>
      </c>
      <c r="MR397" s="1">
        <v>5.2552510000000003E-4</v>
      </c>
      <c r="MS397">
        <v>0.20961440000000001</v>
      </c>
      <c r="MT397">
        <v>0.62557510000000005</v>
      </c>
      <c r="MU397">
        <v>29.04598</v>
      </c>
      <c r="MV397" s="1">
        <v>5.0027579999999995E-4</v>
      </c>
      <c r="MW397">
        <v>0.1997622</v>
      </c>
      <c r="MX397">
        <v>0.62651570000000001</v>
      </c>
      <c r="MY397">
        <v>29.050129999999999</v>
      </c>
      <c r="MZ397" s="1">
        <v>4.7832510000000002E-4</v>
      </c>
      <c r="NA397">
        <v>0.19120029999999999</v>
      </c>
      <c r="NB397">
        <v>0.62750539999999999</v>
      </c>
      <c r="NC397">
        <v>28.923559999999998</v>
      </c>
      <c r="ND397" s="1">
        <v>4.5916369999999998E-4</v>
      </c>
      <c r="NE397">
        <v>0.18374280000000001</v>
      </c>
      <c r="NF397">
        <v>0.62820520000000002</v>
      </c>
      <c r="NG397">
        <v>28.708780000000001</v>
      </c>
      <c r="NH397" s="1">
        <v>4.4116819999999999E-4</v>
      </c>
      <c r="NI397">
        <v>0.17678530000000001</v>
      </c>
      <c r="NJ397">
        <v>0.62884079999999998</v>
      </c>
      <c r="NK397">
        <v>28.19275</v>
      </c>
      <c r="NL397" s="1">
        <v>4.2397849999999999E-4</v>
      </c>
      <c r="NM397">
        <v>0.17014770000000001</v>
      </c>
      <c r="NN397">
        <v>0.62932350000000004</v>
      </c>
      <c r="NO397">
        <v>27.62828</v>
      </c>
      <c r="NP397" s="1">
        <v>4.0711460000000002E-4</v>
      </c>
      <c r="NQ397">
        <v>0.16364609999999999</v>
      </c>
      <c r="NR397">
        <v>0.62970490000000001</v>
      </c>
      <c r="NS397">
        <v>27.26126</v>
      </c>
      <c r="NT397" s="1">
        <v>3.9043919999999998E-4</v>
      </c>
      <c r="NU397">
        <v>0.15721779999999999</v>
      </c>
      <c r="NV397">
        <v>0.62996649999999998</v>
      </c>
      <c r="NW397">
        <v>27.74823</v>
      </c>
      <c r="NX397" s="1">
        <v>3.7387199999999997E-4</v>
      </c>
      <c r="NY397">
        <v>0.1508208</v>
      </c>
      <c r="NZ397">
        <v>0.63014610000000004</v>
      </c>
      <c r="OA397">
        <v>28.479980000000001</v>
      </c>
      <c r="OB397" s="1">
        <v>3.5752910000000002E-4</v>
      </c>
      <c r="OC397">
        <v>0.1444947</v>
      </c>
      <c r="OD397">
        <v>0.63038479999999997</v>
      </c>
      <c r="OE397">
        <v>29.001059999999999</v>
      </c>
      <c r="OF397" s="1">
        <v>3.4150640000000002E-4</v>
      </c>
      <c r="OG397">
        <v>0.1382623</v>
      </c>
      <c r="OH397">
        <v>0.63058349999999996</v>
      </c>
      <c r="OI397">
        <v>29.336449999999999</v>
      </c>
      <c r="OJ397" s="1">
        <v>3.259844E-4</v>
      </c>
      <c r="OK397">
        <v>0.13219910000000001</v>
      </c>
    </row>
    <row r="398" spans="1:401" x14ac:dyDescent="0.35">
      <c r="A398">
        <v>407</v>
      </c>
      <c r="B398" t="s">
        <v>4</v>
      </c>
      <c r="C398" t="s">
        <v>364</v>
      </c>
      <c r="D398" t="s">
        <v>405</v>
      </c>
      <c r="E398">
        <v>624.07799999999997</v>
      </c>
      <c r="F398">
        <v>0.44895570000000001</v>
      </c>
      <c r="G398">
        <v>26.19764</v>
      </c>
      <c r="H398">
        <v>0</v>
      </c>
      <c r="I398">
        <v>0</v>
      </c>
      <c r="J398">
        <v>0.45026460000000001</v>
      </c>
      <c r="K398">
        <v>26.383140000000001</v>
      </c>
      <c r="L398">
        <v>0</v>
      </c>
      <c r="M398">
        <v>0</v>
      </c>
      <c r="N398">
        <v>0.45151750000000002</v>
      </c>
      <c r="O398">
        <v>26.554500000000001</v>
      </c>
      <c r="P398">
        <v>0</v>
      </c>
      <c r="Q398">
        <v>0</v>
      </c>
      <c r="R398">
        <v>0.45274229999999999</v>
      </c>
      <c r="S398">
        <v>26.27702</v>
      </c>
      <c r="T398">
        <v>0</v>
      </c>
      <c r="U398">
        <v>0</v>
      </c>
      <c r="V398">
        <v>0.4538606</v>
      </c>
      <c r="W398">
        <v>25.418510000000001</v>
      </c>
      <c r="X398">
        <v>0</v>
      </c>
      <c r="Y398">
        <v>0</v>
      </c>
      <c r="Z398">
        <v>0.45508870000000001</v>
      </c>
      <c r="AA398">
        <v>24.863350000000001</v>
      </c>
      <c r="AB398">
        <v>0</v>
      </c>
      <c r="AC398">
        <v>0</v>
      </c>
      <c r="AD398">
        <v>0.45628990000000003</v>
      </c>
      <c r="AE398">
        <v>24.62594</v>
      </c>
      <c r="AF398">
        <v>0</v>
      </c>
      <c r="AG398">
        <v>0</v>
      </c>
      <c r="AH398">
        <v>0.45758460000000001</v>
      </c>
      <c r="AI398">
        <v>25.40746</v>
      </c>
      <c r="AJ398">
        <v>0</v>
      </c>
      <c r="AK398">
        <v>0</v>
      </c>
      <c r="AL398">
        <v>0.45887319999999998</v>
      </c>
      <c r="AM398">
        <v>26.427199999999999</v>
      </c>
      <c r="AN398">
        <v>0</v>
      </c>
      <c r="AO398">
        <v>0</v>
      </c>
      <c r="AP398">
        <v>0.4601577</v>
      </c>
      <c r="AQ398">
        <v>27.192810000000001</v>
      </c>
      <c r="AR398">
        <v>0</v>
      </c>
      <c r="AS398">
        <v>0</v>
      </c>
      <c r="AT398">
        <v>0.46166160000000001</v>
      </c>
      <c r="AU398">
        <v>27.56859</v>
      </c>
      <c r="AV398">
        <v>0</v>
      </c>
      <c r="AW398">
        <v>0</v>
      </c>
      <c r="AX398">
        <v>0.46430759999999999</v>
      </c>
      <c r="AY398">
        <v>27.1129</v>
      </c>
      <c r="AZ398">
        <v>0</v>
      </c>
      <c r="BA398">
        <v>0</v>
      </c>
      <c r="BB398">
        <v>0.46708919999999998</v>
      </c>
      <c r="BC398">
        <v>26.492370000000001</v>
      </c>
      <c r="BD398">
        <v>0</v>
      </c>
      <c r="BE398">
        <v>0</v>
      </c>
      <c r="BF398">
        <v>0.47000560000000002</v>
      </c>
      <c r="BG398">
        <v>26.086259999999999</v>
      </c>
      <c r="BH398">
        <v>0</v>
      </c>
      <c r="BI398">
        <v>0</v>
      </c>
      <c r="BJ398">
        <v>0.47315790000000002</v>
      </c>
      <c r="BK398">
        <v>26.163920000000001</v>
      </c>
      <c r="BL398">
        <v>0</v>
      </c>
      <c r="BM398">
        <v>0</v>
      </c>
      <c r="BN398">
        <v>0.47636529999999999</v>
      </c>
      <c r="BO398">
        <v>27.34103</v>
      </c>
      <c r="BP398">
        <v>0</v>
      </c>
      <c r="BQ398">
        <v>0</v>
      </c>
      <c r="BR398">
        <v>0.47964950000000001</v>
      </c>
      <c r="BS398">
        <v>28.311309999999999</v>
      </c>
      <c r="BT398">
        <v>0</v>
      </c>
      <c r="BU398">
        <v>0</v>
      </c>
      <c r="BV398">
        <v>0.48282449999999999</v>
      </c>
      <c r="BW398">
        <v>28.964490000000001</v>
      </c>
      <c r="BX398">
        <v>0</v>
      </c>
      <c r="BY398">
        <v>0</v>
      </c>
      <c r="BZ398">
        <v>0.48610740000000002</v>
      </c>
      <c r="CA398">
        <v>29.136620000000001</v>
      </c>
      <c r="CB398">
        <v>0</v>
      </c>
      <c r="CC398">
        <v>0</v>
      </c>
      <c r="CD398">
        <v>0.48932490000000001</v>
      </c>
      <c r="CE398">
        <v>28.559609999999999</v>
      </c>
      <c r="CF398">
        <v>4.4774080000000002E-35</v>
      </c>
      <c r="CG398">
        <v>2.1062440000000001E-32</v>
      </c>
      <c r="CH398">
        <v>0.49282049999999999</v>
      </c>
      <c r="CI398">
        <v>27.692830000000001</v>
      </c>
      <c r="CJ398">
        <v>2.5667110000000001E-27</v>
      </c>
      <c r="CK398">
        <v>7.7723069999999999E-25</v>
      </c>
      <c r="CL398">
        <v>0.4969383</v>
      </c>
      <c r="CM398">
        <v>27.22662</v>
      </c>
      <c r="CN398" s="1">
        <v>9.8123850000000002E-21</v>
      </c>
      <c r="CO398" s="1">
        <v>2.9197459999999998E-18</v>
      </c>
      <c r="CP398">
        <v>0.50137900000000002</v>
      </c>
      <c r="CQ398">
        <v>27.355350000000001</v>
      </c>
      <c r="CR398" s="1">
        <v>1.3631E-15</v>
      </c>
      <c r="CS398" s="1">
        <v>4.2111249999999999E-13</v>
      </c>
      <c r="CT398">
        <v>0.50594380000000005</v>
      </c>
      <c r="CU398">
        <v>28.242080000000001</v>
      </c>
      <c r="CV398" s="1">
        <v>5.7458720000000004E-12</v>
      </c>
      <c r="CW398" s="1">
        <v>1.8560800000000001E-9</v>
      </c>
      <c r="CX398">
        <v>0.51107250000000004</v>
      </c>
      <c r="CY398">
        <v>28.323</v>
      </c>
      <c r="CZ398" s="1">
        <v>4.22539E-9</v>
      </c>
      <c r="DA398" s="1">
        <v>1.415345E-6</v>
      </c>
      <c r="DB398">
        <v>0.51603209999999999</v>
      </c>
      <c r="DC398">
        <v>28.871839999999999</v>
      </c>
      <c r="DD398" s="1">
        <v>8.6808959999999996E-7</v>
      </c>
      <c r="DE398" s="1">
        <v>3.008458E-4</v>
      </c>
      <c r="DF398">
        <v>0.52110579999999995</v>
      </c>
      <c r="DG398">
        <v>29.129280000000001</v>
      </c>
      <c r="DH398" s="1">
        <v>6.703407E-5</v>
      </c>
      <c r="DI398" s="1">
        <v>2.3929470000000001E-2</v>
      </c>
      <c r="DJ398">
        <v>0.52633149999999995</v>
      </c>
      <c r="DK398">
        <v>28.662939999999999</v>
      </c>
      <c r="DL398" s="1">
        <v>2.3325350000000002E-3</v>
      </c>
      <c r="DM398" s="1">
        <v>0.85535030000000001</v>
      </c>
      <c r="DN398">
        <v>0.53164960000000006</v>
      </c>
      <c r="DO398">
        <v>27.903870000000001</v>
      </c>
      <c r="DP398" s="1">
        <v>4.1457529999999999E-2</v>
      </c>
      <c r="DQ398" s="1">
        <v>15.565480000000001</v>
      </c>
      <c r="DR398">
        <v>0.5371435</v>
      </c>
      <c r="DS398">
        <v>27.491759999999999</v>
      </c>
      <c r="DT398" s="1">
        <v>0.41212300000000002</v>
      </c>
      <c r="DU398" s="1">
        <v>158.2423</v>
      </c>
      <c r="DV398">
        <v>0.54257599999999995</v>
      </c>
      <c r="DW398">
        <v>27.554819999999999</v>
      </c>
      <c r="DX398" s="1">
        <v>2.4672149999999999</v>
      </c>
      <c r="DY398" s="1">
        <v>967.65840000000003</v>
      </c>
      <c r="DZ398">
        <v>0.54810009999999998</v>
      </c>
      <c r="EA398">
        <v>28.735589999999998</v>
      </c>
      <c r="EB398" s="1">
        <v>9.4832370000000008</v>
      </c>
      <c r="EC398">
        <v>3793.3069999999998</v>
      </c>
      <c r="ED398">
        <v>0.55380720000000005</v>
      </c>
      <c r="EE398">
        <v>29.77786</v>
      </c>
      <c r="EF398" s="1">
        <v>24.609310000000001</v>
      </c>
      <c r="EG398">
        <v>10020.530000000001</v>
      </c>
      <c r="EH398">
        <v>0.5597046</v>
      </c>
      <c r="EI398">
        <v>30.477450000000001</v>
      </c>
      <c r="EJ398">
        <v>45.051479999999998</v>
      </c>
      <c r="EK398">
        <v>18652.29</v>
      </c>
      <c r="EL398">
        <v>0.56584040000000002</v>
      </c>
      <c r="EM398">
        <v>30.796289999999999</v>
      </c>
      <c r="EN398">
        <v>60.440429999999999</v>
      </c>
      <c r="EO398">
        <v>25407.759999999998</v>
      </c>
      <c r="EP398">
        <v>0.57235559999999996</v>
      </c>
      <c r="EQ398">
        <v>30.26014</v>
      </c>
      <c r="ER398">
        <v>61.45599</v>
      </c>
      <c r="ES398">
        <v>26189.78</v>
      </c>
      <c r="ET398">
        <v>0.57902100000000001</v>
      </c>
      <c r="EU398">
        <v>29.090769999999999</v>
      </c>
      <c r="EV398">
        <v>48.639099999999999</v>
      </c>
      <c r="EW398">
        <v>20998.7</v>
      </c>
      <c r="EX398">
        <v>0.58579650000000005</v>
      </c>
      <c r="EY398">
        <v>28.5687</v>
      </c>
      <c r="EZ398">
        <v>31.019680000000001</v>
      </c>
      <c r="FA398">
        <v>13540.29</v>
      </c>
      <c r="FB398">
        <v>0.59233119999999995</v>
      </c>
      <c r="FC398">
        <v>28.451969999999999</v>
      </c>
      <c r="FD398">
        <v>16.30219</v>
      </c>
      <c r="FE398">
        <v>7191.8969999999999</v>
      </c>
      <c r="FF398">
        <v>0.59278920000000002</v>
      </c>
      <c r="FG398">
        <v>28.996120000000001</v>
      </c>
      <c r="FH398">
        <v>7.2046000000000001</v>
      </c>
      <c r="FI398">
        <v>3223.2620000000002</v>
      </c>
      <c r="FJ398">
        <v>0.59371609999999997</v>
      </c>
      <c r="FK398">
        <v>29.293700000000001</v>
      </c>
      <c r="FL398">
        <v>2.7329500000000002</v>
      </c>
      <c r="FM398">
        <v>1236.94</v>
      </c>
      <c r="FN398">
        <v>0.59513660000000002</v>
      </c>
      <c r="FO398">
        <v>28.94651</v>
      </c>
      <c r="FP398">
        <v>0.92312970000000005</v>
      </c>
      <c r="FQ398">
        <v>420.03190000000001</v>
      </c>
      <c r="FR398">
        <v>0.59638849999999999</v>
      </c>
      <c r="FS398">
        <v>28.481639999999999</v>
      </c>
      <c r="FT398">
        <v>0.3071508</v>
      </c>
      <c r="FU398">
        <v>138.6747</v>
      </c>
      <c r="FV398">
        <v>0.59769360000000005</v>
      </c>
      <c r="FW398">
        <v>27.697949999999999</v>
      </c>
      <c r="FX398">
        <v>0.1247374</v>
      </c>
      <c r="FY398">
        <v>54.43965</v>
      </c>
      <c r="FZ398">
        <v>0.59917569999999998</v>
      </c>
      <c r="GA398">
        <v>26.99877</v>
      </c>
      <c r="GB398">
        <v>7.7108179999999998E-2</v>
      </c>
      <c r="GC398">
        <v>32.207529999999998</v>
      </c>
      <c r="GD398">
        <v>0.60078739999999997</v>
      </c>
      <c r="GE398">
        <v>26.481999999999999</v>
      </c>
      <c r="GF398">
        <v>6.4812990000000001E-2</v>
      </c>
      <c r="GG398">
        <v>26.475539999999999</v>
      </c>
      <c r="GH398">
        <v>0.60274240000000001</v>
      </c>
      <c r="GI398">
        <v>26.389800000000001</v>
      </c>
      <c r="GJ398">
        <v>5.9961300000000002E-2</v>
      </c>
      <c r="GK398">
        <v>24.312280000000001</v>
      </c>
      <c r="GL398">
        <v>0.60723289999999996</v>
      </c>
      <c r="GM398">
        <v>26.708259999999999</v>
      </c>
      <c r="GN398">
        <v>5.5594280000000003E-2</v>
      </c>
      <c r="GO398">
        <v>22.384219999999999</v>
      </c>
      <c r="GP398">
        <v>0.61056270000000001</v>
      </c>
      <c r="GQ398">
        <v>27.192779999999999</v>
      </c>
      <c r="GR398">
        <v>5.1211930000000003E-2</v>
      </c>
      <c r="GS398">
        <v>20.58015</v>
      </c>
      <c r="GT398">
        <v>0.61401050000000001</v>
      </c>
      <c r="GU398">
        <v>27.18139</v>
      </c>
      <c r="GV398">
        <v>4.6253009999999997E-2</v>
      </c>
      <c r="GW398">
        <v>18.470410000000001</v>
      </c>
      <c r="GX398">
        <v>0.61671109999999996</v>
      </c>
      <c r="GY398">
        <v>27.1585</v>
      </c>
      <c r="GZ398" s="1">
        <v>4.1974009999999999E-2</v>
      </c>
      <c r="HA398">
        <v>16.701239999999999</v>
      </c>
      <c r="HB398">
        <v>0.62073719999999999</v>
      </c>
      <c r="HC398">
        <v>26.772220000000001</v>
      </c>
      <c r="HD398" s="1">
        <v>3.8025950000000003E-2</v>
      </c>
      <c r="HE398">
        <v>15.04767</v>
      </c>
      <c r="HF398">
        <v>0.62626219999999999</v>
      </c>
      <c r="HG398">
        <v>25.98593</v>
      </c>
      <c r="HH398" s="1">
        <v>3.436024E-2</v>
      </c>
      <c r="HI398">
        <v>13.50535</v>
      </c>
      <c r="HJ398">
        <v>0.63255059999999996</v>
      </c>
      <c r="HK398">
        <v>25.51286</v>
      </c>
      <c r="HL398" s="1">
        <v>3.0908169999999999E-2</v>
      </c>
      <c r="HM398">
        <v>12.064450000000001</v>
      </c>
      <c r="HN398">
        <v>0.63706370000000001</v>
      </c>
      <c r="HO398">
        <v>25.303329999999999</v>
      </c>
      <c r="HP398" s="1">
        <v>2.7750710000000001E-2</v>
      </c>
      <c r="HQ398">
        <v>10.771839999999999</v>
      </c>
      <c r="HR398">
        <v>0.63795230000000003</v>
      </c>
      <c r="HS398">
        <v>25.441970000000001</v>
      </c>
      <c r="HT398" s="1">
        <v>2.476298E-2</v>
      </c>
      <c r="HU398">
        <v>9.588984</v>
      </c>
      <c r="HV398">
        <v>0.63983630000000002</v>
      </c>
      <c r="HW398">
        <v>25.493559999999999</v>
      </c>
      <c r="HX398" s="1">
        <v>2.1998409999999999E-2</v>
      </c>
      <c r="HY398">
        <v>8.4624190000000006</v>
      </c>
      <c r="HZ398">
        <v>0.64195919999999995</v>
      </c>
      <c r="IA398">
        <v>25.734909999999999</v>
      </c>
      <c r="IB398" s="1">
        <v>1.9906750000000001E-2</v>
      </c>
      <c r="IC398">
        <v>7.6153969999999997</v>
      </c>
      <c r="ID398">
        <v>0.64442279999999996</v>
      </c>
      <c r="IE398">
        <v>25.797429999999999</v>
      </c>
      <c r="IF398" s="1">
        <v>1.803563E-2</v>
      </c>
      <c r="IG398">
        <v>6.8607189999999996</v>
      </c>
      <c r="IH398">
        <v>0.64807159999999997</v>
      </c>
      <c r="II398">
        <v>25.457750000000001</v>
      </c>
      <c r="IJ398" s="1">
        <v>1.6359530000000001E-2</v>
      </c>
      <c r="IK398">
        <v>6.1880090000000001</v>
      </c>
      <c r="IL398">
        <v>0.65120219999999995</v>
      </c>
      <c r="IM398">
        <v>24.820550000000001</v>
      </c>
      <c r="IN398" s="1">
        <v>1.4819819999999999E-2</v>
      </c>
      <c r="IO398">
        <v>5.5805100000000003</v>
      </c>
      <c r="IP398">
        <v>0.65338439999999998</v>
      </c>
      <c r="IQ398">
        <v>24.413319999999999</v>
      </c>
      <c r="IR398" s="1">
        <v>1.3434979999999999E-2</v>
      </c>
      <c r="IS398">
        <v>5.0437700000000003</v>
      </c>
      <c r="IT398">
        <v>0.65542940000000005</v>
      </c>
      <c r="IU398">
        <v>24.478290000000001</v>
      </c>
      <c r="IV398" s="1">
        <v>1.218815E-2</v>
      </c>
      <c r="IW398">
        <v>4.5639120000000002</v>
      </c>
      <c r="IX398">
        <v>0.6576362</v>
      </c>
      <c r="IY398">
        <v>25.451730000000001</v>
      </c>
      <c r="IZ398" s="1">
        <v>1.1041179999999999E-2</v>
      </c>
      <c r="JA398">
        <v>4.1233550000000001</v>
      </c>
      <c r="JB398">
        <v>0.65836070000000002</v>
      </c>
      <c r="JC398">
        <v>26.606839999999998</v>
      </c>
      <c r="JD398" s="1">
        <v>1.001464E-2</v>
      </c>
      <c r="JE398">
        <v>3.7337400000000001</v>
      </c>
      <c r="JF398">
        <v>0.65674900000000003</v>
      </c>
      <c r="JG398">
        <v>27.593779999999999</v>
      </c>
      <c r="JH398" s="1">
        <v>9.0651640000000006E-3</v>
      </c>
      <c r="JI398">
        <v>3.38042</v>
      </c>
      <c r="JJ398">
        <v>0.65607519999999997</v>
      </c>
      <c r="JK398">
        <v>27.961369999999999</v>
      </c>
      <c r="JL398" s="1">
        <v>8.1869920000000006E-3</v>
      </c>
      <c r="JM398">
        <v>3.0505490000000002</v>
      </c>
      <c r="JN398">
        <v>0.6554953</v>
      </c>
      <c r="JO398">
        <v>27.949259999999999</v>
      </c>
      <c r="JP398" s="1">
        <v>7.3732540000000001E-3</v>
      </c>
      <c r="JQ398">
        <v>2.7448779999999999</v>
      </c>
      <c r="JR398">
        <v>0.65529780000000004</v>
      </c>
      <c r="JS398">
        <v>27.602039999999999</v>
      </c>
      <c r="JT398" s="1">
        <v>6.6135830000000001E-3</v>
      </c>
      <c r="JU398">
        <v>2.4585430000000001</v>
      </c>
      <c r="JV398">
        <v>0.65491900000000003</v>
      </c>
      <c r="JW398">
        <v>27.3748</v>
      </c>
      <c r="JX398" s="1">
        <v>5.8973109999999997E-3</v>
      </c>
      <c r="JY398">
        <v>2.1901419999999998</v>
      </c>
      <c r="JZ398">
        <v>0.65486500000000003</v>
      </c>
      <c r="KA398">
        <v>27.396540000000002</v>
      </c>
      <c r="KB398" s="1">
        <v>5.2147230000000001E-3</v>
      </c>
      <c r="KC398">
        <v>1.934561</v>
      </c>
      <c r="KD398">
        <v>0.65520599999999996</v>
      </c>
      <c r="KE398">
        <v>28.16957</v>
      </c>
      <c r="KF398" s="1">
        <v>4.5617399999999999E-3</v>
      </c>
      <c r="KG398">
        <v>1.6907300000000001</v>
      </c>
      <c r="KH398">
        <v>0.6554373</v>
      </c>
      <c r="KI398">
        <v>28.929490000000001</v>
      </c>
      <c r="KJ398" s="1">
        <v>3.9247910000000004E-3</v>
      </c>
      <c r="KK398">
        <v>1.4552069999999999</v>
      </c>
      <c r="KL398">
        <v>0.65540149999999997</v>
      </c>
      <c r="KM398">
        <v>29.580410000000001</v>
      </c>
      <c r="KN398" s="1">
        <v>3.3142660000000002E-3</v>
      </c>
      <c r="KO398">
        <v>1.2302930000000001</v>
      </c>
      <c r="KP398">
        <v>0.65517700000000001</v>
      </c>
      <c r="KQ398">
        <v>29.909960000000002</v>
      </c>
      <c r="KR398" s="1">
        <v>2.7428819999999999E-3</v>
      </c>
      <c r="KS398">
        <v>1.019469</v>
      </c>
      <c r="KT398">
        <v>0.65475289999999997</v>
      </c>
      <c r="KU398">
        <v>29.625579999999999</v>
      </c>
      <c r="KV398" s="1">
        <v>2.2371159999999999E-3</v>
      </c>
      <c r="KW398">
        <v>0.83242819999999995</v>
      </c>
      <c r="KX398">
        <v>0.65556060000000005</v>
      </c>
      <c r="KY398">
        <v>28.99203</v>
      </c>
      <c r="KZ398" s="1">
        <v>1.8161099999999999E-3</v>
      </c>
      <c r="LA398">
        <v>0.67442360000000001</v>
      </c>
      <c r="LB398">
        <v>0.65760870000000005</v>
      </c>
      <c r="LC398">
        <v>28.39283</v>
      </c>
      <c r="LD398" s="1">
        <v>1.4843600000000001E-3</v>
      </c>
      <c r="LE398">
        <v>0.54842369999999996</v>
      </c>
      <c r="LF398">
        <v>0.65968990000000005</v>
      </c>
      <c r="LG398">
        <v>28.140029999999999</v>
      </c>
      <c r="LH398" s="1">
        <v>1.2352109999999999E-3</v>
      </c>
      <c r="LI398">
        <v>0.45360309999999998</v>
      </c>
      <c r="LJ398">
        <v>0.66180930000000004</v>
      </c>
      <c r="LK398">
        <v>28.58156</v>
      </c>
      <c r="LL398" s="1">
        <v>1.054527E-3</v>
      </c>
      <c r="LM398">
        <v>0.3847795</v>
      </c>
      <c r="LN398">
        <v>0.6637286</v>
      </c>
      <c r="LO398">
        <v>29.139569999999999</v>
      </c>
      <c r="LP398" s="1">
        <v>9.2338649999999995E-4</v>
      </c>
      <c r="LQ398">
        <v>0.33495190000000002</v>
      </c>
      <c r="LR398">
        <v>0.66568050000000001</v>
      </c>
      <c r="LS398">
        <v>29.68656</v>
      </c>
      <c r="LT398" s="1">
        <v>8.2656820000000003E-4</v>
      </c>
      <c r="LU398">
        <v>0.29820829999999998</v>
      </c>
      <c r="LV398">
        <v>0.66731070000000003</v>
      </c>
      <c r="LW398">
        <v>29.924119999999998</v>
      </c>
      <c r="LX398" s="1">
        <v>7.5146529999999998E-4</v>
      </c>
      <c r="LY398">
        <v>0.26989550000000001</v>
      </c>
      <c r="LZ398">
        <v>0.66879230000000001</v>
      </c>
      <c r="MA398">
        <v>29.73779</v>
      </c>
      <c r="MB398" s="1">
        <v>6.9026250000000003E-4</v>
      </c>
      <c r="MC398">
        <v>0.24729039999999999</v>
      </c>
      <c r="MD398">
        <v>0.66998000000000002</v>
      </c>
      <c r="ME398">
        <v>29.11186</v>
      </c>
      <c r="MF398" s="1">
        <v>6.3840900000000005E-4</v>
      </c>
      <c r="MG398">
        <v>0.2287701</v>
      </c>
      <c r="MH398">
        <v>0.67101429999999995</v>
      </c>
      <c r="MI398">
        <v>28.54815</v>
      </c>
      <c r="MJ398" s="1">
        <v>5.9529319999999995E-4</v>
      </c>
      <c r="MK398">
        <v>0.21340139999999999</v>
      </c>
      <c r="ML398">
        <v>0.67203900000000005</v>
      </c>
      <c r="MM398">
        <v>28.253080000000001</v>
      </c>
      <c r="MN398" s="1">
        <v>5.5953350000000003E-4</v>
      </c>
      <c r="MO398">
        <v>0.20061709999999999</v>
      </c>
      <c r="MP398">
        <v>0.67285410000000001</v>
      </c>
      <c r="MQ398">
        <v>28.74643</v>
      </c>
      <c r="MR398" s="1">
        <v>5.2932480000000002E-4</v>
      </c>
      <c r="MS398">
        <v>0.18974859999999999</v>
      </c>
      <c r="MT398">
        <v>0.6736183</v>
      </c>
      <c r="MU398">
        <v>29.01136</v>
      </c>
      <c r="MV398" s="1">
        <v>5.0352790000000001E-4</v>
      </c>
      <c r="MW398">
        <v>0.18048169999999999</v>
      </c>
      <c r="MX398">
        <v>0.67430429999999997</v>
      </c>
      <c r="MY398">
        <v>29.047239999999999</v>
      </c>
      <c r="MZ398" s="1">
        <v>4.8117279999999998E-4</v>
      </c>
      <c r="NA398">
        <v>0.17244490000000001</v>
      </c>
      <c r="NB398">
        <v>0.67472200000000004</v>
      </c>
      <c r="NC398">
        <v>28.922329999999999</v>
      </c>
      <c r="ND398" s="1">
        <v>4.6155989999999999E-4</v>
      </c>
      <c r="NE398">
        <v>0.16542899999999999</v>
      </c>
      <c r="NF398">
        <v>0.67525579999999996</v>
      </c>
      <c r="NG398">
        <v>28.700119999999998</v>
      </c>
      <c r="NH398" s="1">
        <v>4.4343049999999998E-4</v>
      </c>
      <c r="NI398">
        <v>0.15897240000000001</v>
      </c>
      <c r="NJ398">
        <v>0.67573090000000002</v>
      </c>
      <c r="NK398">
        <v>28.20318</v>
      </c>
      <c r="NL398" s="1">
        <v>4.2617870000000001E-4</v>
      </c>
      <c r="NM398">
        <v>0.15283379999999999</v>
      </c>
      <c r="NN398">
        <v>0.67603179999999996</v>
      </c>
      <c r="NO398">
        <v>27.635649999999998</v>
      </c>
      <c r="NP398" s="1">
        <v>4.0928010000000002E-4</v>
      </c>
      <c r="NQ398">
        <v>0.14684800000000001</v>
      </c>
      <c r="NR398">
        <v>0.6761954</v>
      </c>
      <c r="NS398">
        <v>27.265889999999999</v>
      </c>
      <c r="NT398" s="1">
        <v>3.9259270000000001E-4</v>
      </c>
      <c r="NU398">
        <v>0.14096349999999999</v>
      </c>
      <c r="NV398">
        <v>0.67623250000000001</v>
      </c>
      <c r="NW398">
        <v>27.790420000000001</v>
      </c>
      <c r="NX398" s="1">
        <v>3.7600360000000001E-4</v>
      </c>
      <c r="NY398">
        <v>0.13511380000000001</v>
      </c>
      <c r="NZ398">
        <v>0.67621260000000005</v>
      </c>
      <c r="OA398">
        <v>28.520820000000001</v>
      </c>
      <c r="OB398" s="1">
        <v>3.596416E-4</v>
      </c>
      <c r="OC398">
        <v>0.1293463</v>
      </c>
      <c r="OD398">
        <v>0.67627170000000003</v>
      </c>
      <c r="OE398">
        <v>29.03013</v>
      </c>
      <c r="OF398" s="1">
        <v>3.4359549999999999E-4</v>
      </c>
      <c r="OG398">
        <v>0.12366530000000001</v>
      </c>
      <c r="OH398">
        <v>0.67623869999999997</v>
      </c>
      <c r="OI398">
        <v>29.359549999999999</v>
      </c>
      <c r="OJ398" s="1">
        <v>3.2799910000000002E-4</v>
      </c>
      <c r="OK398">
        <v>0.11813</v>
      </c>
    </row>
    <row r="399" spans="1:401" x14ac:dyDescent="0.35">
      <c r="A399">
        <v>408</v>
      </c>
      <c r="B399" t="s">
        <v>4</v>
      </c>
      <c r="C399" t="s">
        <v>364</v>
      </c>
      <c r="D399" t="s">
        <v>406</v>
      </c>
      <c r="E399">
        <v>851.93430000000001</v>
      </c>
      <c r="F399">
        <v>0.36417450000000001</v>
      </c>
      <c r="G399">
        <v>26.177569999999999</v>
      </c>
      <c r="H399">
        <v>0</v>
      </c>
      <c r="I399">
        <v>0</v>
      </c>
      <c r="J399">
        <v>0.36397580000000002</v>
      </c>
      <c r="K399">
        <v>26.38008</v>
      </c>
      <c r="L399">
        <v>0</v>
      </c>
      <c r="M399">
        <v>0</v>
      </c>
      <c r="N399">
        <v>0.36372759999999998</v>
      </c>
      <c r="O399">
        <v>26.55742</v>
      </c>
      <c r="P399">
        <v>0</v>
      </c>
      <c r="Q399">
        <v>0</v>
      </c>
      <c r="R399">
        <v>0.36342229999999998</v>
      </c>
      <c r="S399">
        <v>26.301159999999999</v>
      </c>
      <c r="T399">
        <v>0</v>
      </c>
      <c r="U399">
        <v>0</v>
      </c>
      <c r="V399">
        <v>0.36304239999999999</v>
      </c>
      <c r="W399">
        <v>25.439640000000001</v>
      </c>
      <c r="X399">
        <v>0</v>
      </c>
      <c r="Y399">
        <v>0</v>
      </c>
      <c r="Z399">
        <v>0.36263529999999999</v>
      </c>
      <c r="AA399">
        <v>24.865110000000001</v>
      </c>
      <c r="AB399">
        <v>0</v>
      </c>
      <c r="AC399">
        <v>0</v>
      </c>
      <c r="AD399">
        <v>0.36220740000000001</v>
      </c>
      <c r="AE399">
        <v>24.61364</v>
      </c>
      <c r="AF399">
        <v>0</v>
      </c>
      <c r="AG399">
        <v>0</v>
      </c>
      <c r="AH399">
        <v>0.3617051</v>
      </c>
      <c r="AI399">
        <v>25.371289999999998</v>
      </c>
      <c r="AJ399">
        <v>0</v>
      </c>
      <c r="AK399">
        <v>0</v>
      </c>
      <c r="AL399">
        <v>0.36117709999999997</v>
      </c>
      <c r="AM399">
        <v>26.404150000000001</v>
      </c>
      <c r="AN399">
        <v>0</v>
      </c>
      <c r="AO399">
        <v>0</v>
      </c>
      <c r="AP399">
        <v>0.36054940000000002</v>
      </c>
      <c r="AQ399">
        <v>27.186199999999999</v>
      </c>
      <c r="AR399">
        <v>0</v>
      </c>
      <c r="AS399">
        <v>0</v>
      </c>
      <c r="AT399">
        <v>0.35986649999999998</v>
      </c>
      <c r="AU399">
        <v>27.5764</v>
      </c>
      <c r="AV399">
        <v>0</v>
      </c>
      <c r="AW399">
        <v>0</v>
      </c>
      <c r="AX399">
        <v>0.3591974</v>
      </c>
      <c r="AY399">
        <v>27.136749999999999</v>
      </c>
      <c r="AZ399">
        <v>0</v>
      </c>
      <c r="BA399">
        <v>0</v>
      </c>
      <c r="BB399">
        <v>0.35852519999999999</v>
      </c>
      <c r="BC399">
        <v>26.505939999999999</v>
      </c>
      <c r="BD399">
        <v>0</v>
      </c>
      <c r="BE399">
        <v>0</v>
      </c>
      <c r="BF399">
        <v>0.35795080000000001</v>
      </c>
      <c r="BG399">
        <v>26.086290000000002</v>
      </c>
      <c r="BH399">
        <v>0</v>
      </c>
      <c r="BI399">
        <v>0</v>
      </c>
      <c r="BJ399">
        <v>0.35756549999999998</v>
      </c>
      <c r="BK399">
        <v>26.137810000000002</v>
      </c>
      <c r="BL399">
        <v>0</v>
      </c>
      <c r="BM399">
        <v>0</v>
      </c>
      <c r="BN399">
        <v>0.35721950000000002</v>
      </c>
      <c r="BO399">
        <v>27.305579999999999</v>
      </c>
      <c r="BP399">
        <v>0</v>
      </c>
      <c r="BQ399">
        <v>0</v>
      </c>
      <c r="BR399">
        <v>0.35693180000000002</v>
      </c>
      <c r="BS399">
        <v>28.29664</v>
      </c>
      <c r="BT399">
        <v>0</v>
      </c>
      <c r="BU399">
        <v>0</v>
      </c>
      <c r="BV399">
        <v>0.35664289999999998</v>
      </c>
      <c r="BW399">
        <v>28.967099999999999</v>
      </c>
      <c r="BX399">
        <v>0</v>
      </c>
      <c r="BY399">
        <v>0</v>
      </c>
      <c r="BZ399">
        <v>0.35634100000000002</v>
      </c>
      <c r="CA399">
        <v>29.155909999999999</v>
      </c>
      <c r="CB399">
        <v>0</v>
      </c>
      <c r="CC399">
        <v>0</v>
      </c>
      <c r="CD399">
        <v>0.3560451</v>
      </c>
      <c r="CE399">
        <v>28.591840000000001</v>
      </c>
      <c r="CF399">
        <v>1.2835020000000001E-35</v>
      </c>
      <c r="CG399">
        <v>5.8355009999999998E-33</v>
      </c>
      <c r="CH399">
        <v>0.35580089999999998</v>
      </c>
      <c r="CI399">
        <v>27.709289999999999</v>
      </c>
      <c r="CJ399">
        <v>9.8900329999999994E-28</v>
      </c>
      <c r="CK399">
        <v>3.8851630000000001E-25</v>
      </c>
      <c r="CL399">
        <v>0.35588690000000001</v>
      </c>
      <c r="CM399">
        <v>27.226220000000001</v>
      </c>
      <c r="CN399" s="1">
        <v>2.664074E-21</v>
      </c>
      <c r="CO399" s="1">
        <v>1.159467E-18</v>
      </c>
      <c r="CP399">
        <v>0.35599150000000002</v>
      </c>
      <c r="CQ399">
        <v>27.32676</v>
      </c>
      <c r="CR399" s="1">
        <v>5.7663859999999999E-16</v>
      </c>
      <c r="CS399" s="1">
        <v>2.2916329999999999E-13</v>
      </c>
      <c r="CT399">
        <v>0.35608820000000002</v>
      </c>
      <c r="CU399">
        <v>28.219670000000001</v>
      </c>
      <c r="CV399" s="1">
        <v>2.8617839999999998E-12</v>
      </c>
      <c r="CW399" s="1">
        <v>1.146098E-9</v>
      </c>
      <c r="CX399">
        <v>0.35612290000000002</v>
      </c>
      <c r="CY399">
        <v>28.324259999999999</v>
      </c>
      <c r="CZ399" s="1">
        <v>2.362357E-9</v>
      </c>
      <c r="DA399" s="1">
        <v>9.565599000000001E-7</v>
      </c>
      <c r="DB399">
        <v>0.35610199999999997</v>
      </c>
      <c r="DC399">
        <v>28.86223</v>
      </c>
      <c r="DD399" s="1">
        <v>5.3134580000000001E-7</v>
      </c>
      <c r="DE399" s="1">
        <v>2.1817629999999999E-4</v>
      </c>
      <c r="DF399">
        <v>0.3560624</v>
      </c>
      <c r="DG399">
        <v>29.143830000000001</v>
      </c>
      <c r="DH399" s="1">
        <v>4.4264799999999997E-5</v>
      </c>
      <c r="DI399" s="1">
        <v>1.840406E-2</v>
      </c>
      <c r="DJ399">
        <v>0.35603780000000002</v>
      </c>
      <c r="DK399">
        <v>28.694759999999999</v>
      </c>
      <c r="DL399" s="1">
        <v>1.645751E-3</v>
      </c>
      <c r="DM399" s="1">
        <v>0.69221869999999996</v>
      </c>
      <c r="DN399">
        <v>0.35599520000000001</v>
      </c>
      <c r="DO399">
        <v>27.9221</v>
      </c>
      <c r="DP399" s="1">
        <v>3.1047140000000001E-2</v>
      </c>
      <c r="DQ399" s="1">
        <v>13.180770000000001</v>
      </c>
      <c r="DR399">
        <v>0.35597060000000003</v>
      </c>
      <c r="DS399">
        <v>27.492439999999998</v>
      </c>
      <c r="DT399" s="1">
        <v>0.32585310000000001</v>
      </c>
      <c r="DU399" s="1">
        <v>139.58879999999999</v>
      </c>
      <c r="DV399">
        <v>0.35585060000000002</v>
      </c>
      <c r="DW399">
        <v>27.532350000000001</v>
      </c>
      <c r="DX399" s="1">
        <v>2.0500050000000001</v>
      </c>
      <c r="DY399" s="1">
        <v>885.75229999999999</v>
      </c>
      <c r="DZ399">
        <v>0.35564800000000002</v>
      </c>
      <c r="EA399">
        <v>28.707619999999999</v>
      </c>
      <c r="EB399" s="1">
        <v>8.2481679999999997</v>
      </c>
      <c r="EC399">
        <v>3591.4670000000001</v>
      </c>
      <c r="ED399">
        <v>0.35541420000000001</v>
      </c>
      <c r="EE399">
        <v>29.773520000000001</v>
      </c>
      <c r="EF399" s="1">
        <v>22.330380000000002</v>
      </c>
      <c r="EG399">
        <v>9786.4789999999994</v>
      </c>
      <c r="EH399">
        <v>0.3551706</v>
      </c>
      <c r="EI399">
        <v>30.490849999999998</v>
      </c>
      <c r="EJ399">
        <v>42.515770000000003</v>
      </c>
      <c r="EK399">
        <v>18744.88</v>
      </c>
      <c r="EL399">
        <v>0.35486109999999998</v>
      </c>
      <c r="EM399">
        <v>30.825330000000001</v>
      </c>
      <c r="EN399">
        <v>59.159129999999998</v>
      </c>
      <c r="EO399">
        <v>26219.91</v>
      </c>
      <c r="EP399">
        <v>0.35451050000000001</v>
      </c>
      <c r="EQ399">
        <v>30.304220000000001</v>
      </c>
      <c r="ER399">
        <v>62.188400000000001</v>
      </c>
      <c r="ES399">
        <v>27682.42</v>
      </c>
      <c r="ET399">
        <v>0.3542151</v>
      </c>
      <c r="EU399">
        <v>29.117899999999999</v>
      </c>
      <c r="EV399">
        <v>50.836060000000003</v>
      </c>
      <c r="EW399">
        <v>22723.91</v>
      </c>
      <c r="EX399">
        <v>0.35374030000000001</v>
      </c>
      <c r="EY399">
        <v>28.567779999999999</v>
      </c>
      <c r="EZ399">
        <v>33.355640000000001</v>
      </c>
      <c r="FA399">
        <v>14959.96</v>
      </c>
      <c r="FB399">
        <v>0.35308600000000001</v>
      </c>
      <c r="FC399">
        <v>28.438359999999999</v>
      </c>
      <c r="FD399">
        <v>18.006450000000001</v>
      </c>
      <c r="FE399">
        <v>8102.8869999999997</v>
      </c>
      <c r="FF399">
        <v>0.35248099999999999</v>
      </c>
      <c r="FG399">
        <v>28.97279</v>
      </c>
      <c r="FH399">
        <v>8.1556599999999992</v>
      </c>
      <c r="FI399">
        <v>3680.2449999999999</v>
      </c>
      <c r="FJ399">
        <v>0.35217310000000002</v>
      </c>
      <c r="FK399">
        <v>29.295290000000001</v>
      </c>
      <c r="FL399">
        <v>3.164005</v>
      </c>
      <c r="FM399">
        <v>1429.296</v>
      </c>
      <c r="FN399">
        <v>0.35194999999999999</v>
      </c>
      <c r="FO399">
        <v>28.95158</v>
      </c>
      <c r="FP399">
        <v>1.0829549999999999</v>
      </c>
      <c r="FQ399">
        <v>489.30290000000002</v>
      </c>
      <c r="FR399">
        <v>0.35162589999999999</v>
      </c>
      <c r="FS399">
        <v>28.498059999999999</v>
      </c>
      <c r="FT399">
        <v>0.3580932</v>
      </c>
      <c r="FU399">
        <v>161.41139999999999</v>
      </c>
      <c r="FV399">
        <v>0.35122550000000002</v>
      </c>
      <c r="FW399">
        <v>27.70703</v>
      </c>
      <c r="FX399">
        <v>0.1388713</v>
      </c>
      <c r="FY399">
        <v>62.130710000000001</v>
      </c>
      <c r="FZ399">
        <v>0.35085620000000001</v>
      </c>
      <c r="GA399">
        <v>27.001809999999999</v>
      </c>
      <c r="GB399">
        <v>8.0694230000000006E-2</v>
      </c>
      <c r="GC399">
        <v>35.734439999999999</v>
      </c>
      <c r="GD399">
        <v>0.35043479999999999</v>
      </c>
      <c r="GE399">
        <v>26.47363</v>
      </c>
      <c r="GF399">
        <v>6.5883440000000001E-2</v>
      </c>
      <c r="GG399">
        <v>29.018460000000001</v>
      </c>
      <c r="GH399">
        <v>0.35004000000000002</v>
      </c>
      <c r="GI399">
        <v>26.363910000000001</v>
      </c>
      <c r="GJ399">
        <v>6.0651780000000002E-2</v>
      </c>
      <c r="GK399">
        <v>26.6571</v>
      </c>
      <c r="GL399">
        <v>0.35028320000000002</v>
      </c>
      <c r="GM399">
        <v>26.693239999999999</v>
      </c>
      <c r="GN399">
        <v>5.6193239999999998E-2</v>
      </c>
      <c r="GO399">
        <v>24.634219999999999</v>
      </c>
      <c r="GP399">
        <v>0.35006039999999999</v>
      </c>
      <c r="GQ399">
        <v>27.248550000000002</v>
      </c>
      <c r="GR399">
        <v>5.2042570000000003E-2</v>
      </c>
      <c r="GS399">
        <v>22.79158</v>
      </c>
      <c r="GT399">
        <v>0.34987570000000001</v>
      </c>
      <c r="GU399">
        <v>27.220600000000001</v>
      </c>
      <c r="GV399">
        <v>4.6926889999999999E-2</v>
      </c>
      <c r="GW399">
        <v>20.514309999999998</v>
      </c>
      <c r="GX399">
        <v>0.34933910000000001</v>
      </c>
      <c r="GY399">
        <v>27.193020000000001</v>
      </c>
      <c r="GZ399">
        <v>4.259947E-2</v>
      </c>
      <c r="HA399">
        <v>18.617550000000001</v>
      </c>
      <c r="HB399">
        <v>0.34969440000000002</v>
      </c>
      <c r="HC399">
        <v>26.783519999999999</v>
      </c>
      <c r="HD399">
        <v>3.8617249999999999E-2</v>
      </c>
      <c r="HE399">
        <v>16.833539999999999</v>
      </c>
      <c r="HF399">
        <v>0.35038580000000003</v>
      </c>
      <c r="HG399">
        <v>25.968810000000001</v>
      </c>
      <c r="HH399" s="1">
        <v>3.491433E-2</v>
      </c>
      <c r="HI399">
        <v>15.172370000000001</v>
      </c>
      <c r="HJ399">
        <v>0.35112290000000002</v>
      </c>
      <c r="HK399">
        <v>25.469899999999999</v>
      </c>
      <c r="HL399" s="1">
        <v>3.142325E-2</v>
      </c>
      <c r="HM399">
        <v>13.6187</v>
      </c>
      <c r="HN399">
        <v>0.35179080000000001</v>
      </c>
      <c r="HO399">
        <v>25.261289999999999</v>
      </c>
      <c r="HP399" s="1">
        <v>2.8216069999999999E-2</v>
      </c>
      <c r="HQ399">
        <v>12.20431</v>
      </c>
      <c r="HR399">
        <v>0.35258820000000002</v>
      </c>
      <c r="HS399">
        <v>25.434529999999999</v>
      </c>
      <c r="HT399" s="1">
        <v>2.523125E-2</v>
      </c>
      <c r="HU399">
        <v>10.8919</v>
      </c>
      <c r="HV399">
        <v>0.35384779999999999</v>
      </c>
      <c r="HW399">
        <v>25.482109999999999</v>
      </c>
      <c r="HX399" s="1">
        <v>2.2345710000000001E-2</v>
      </c>
      <c r="HY399">
        <v>9.6157269999999997</v>
      </c>
      <c r="HZ399">
        <v>0.35533700000000001</v>
      </c>
      <c r="IA399">
        <v>25.723559999999999</v>
      </c>
      <c r="IB399" s="1">
        <v>2.020574E-2</v>
      </c>
      <c r="IC399">
        <v>8.663945</v>
      </c>
      <c r="ID399">
        <v>0.35714580000000001</v>
      </c>
      <c r="IE399">
        <v>25.792539999999999</v>
      </c>
      <c r="IF399">
        <v>1.8303710000000001E-2</v>
      </c>
      <c r="IG399">
        <v>7.8190150000000003</v>
      </c>
      <c r="IH399">
        <v>0.35874919999999999</v>
      </c>
      <c r="II399">
        <v>25.431249999999999</v>
      </c>
      <c r="IJ399" s="1">
        <v>1.66001E-2</v>
      </c>
      <c r="IK399">
        <v>7.07003</v>
      </c>
      <c r="IL399">
        <v>0.3598731</v>
      </c>
      <c r="IM399">
        <v>24.786000000000001</v>
      </c>
      <c r="IN399" s="1">
        <v>1.5034459999999999E-2</v>
      </c>
      <c r="IO399">
        <v>6.3915199999999999</v>
      </c>
      <c r="IP399">
        <v>0.36051329999999998</v>
      </c>
      <c r="IQ399">
        <v>24.365410000000001</v>
      </c>
      <c r="IR399" s="1">
        <v>1.36256E-2</v>
      </c>
      <c r="IS399">
        <v>5.7895430000000001</v>
      </c>
      <c r="IT399">
        <v>0.36115249999999999</v>
      </c>
      <c r="IU399">
        <v>24.4297</v>
      </c>
      <c r="IV399" s="1">
        <v>1.2363000000000001E-2</v>
      </c>
      <c r="IW399">
        <v>5.2507890000000002</v>
      </c>
      <c r="IX399">
        <v>0.3618325</v>
      </c>
      <c r="IY399">
        <v>25.41732</v>
      </c>
      <c r="IZ399" s="1">
        <v>1.11988E-2</v>
      </c>
      <c r="JA399">
        <v>4.7543959999999998</v>
      </c>
      <c r="JB399">
        <v>0.36210550000000002</v>
      </c>
      <c r="JC399">
        <v>26.579719999999998</v>
      </c>
      <c r="JD399" s="1">
        <v>1.01493E-2</v>
      </c>
      <c r="JE399">
        <v>4.3108019999999998</v>
      </c>
      <c r="JF399">
        <v>0.36240670000000003</v>
      </c>
      <c r="JG399">
        <v>27.57246</v>
      </c>
      <c r="JH399" s="1">
        <v>9.1889510000000008E-3</v>
      </c>
      <c r="JI399">
        <v>3.9056929999999999</v>
      </c>
      <c r="JJ399">
        <v>0.36318509999999998</v>
      </c>
      <c r="JK399">
        <v>27.939050000000002</v>
      </c>
      <c r="JL399" s="1">
        <v>8.3041880000000005E-3</v>
      </c>
      <c r="JM399">
        <v>3.5276589999999999</v>
      </c>
      <c r="JN399">
        <v>0.363875</v>
      </c>
      <c r="JO399">
        <v>27.912579999999998</v>
      </c>
      <c r="JP399" s="1">
        <v>7.481728E-3</v>
      </c>
      <c r="JQ399">
        <v>3.176666</v>
      </c>
      <c r="JR399">
        <v>0.36490230000000001</v>
      </c>
      <c r="JS399">
        <v>27.56091</v>
      </c>
      <c r="JT399" s="1">
        <v>6.7160220000000003E-3</v>
      </c>
      <c r="JU399">
        <v>2.8473869999999999</v>
      </c>
      <c r="JV399">
        <v>0.365707</v>
      </c>
      <c r="JW399">
        <v>27.325890000000001</v>
      </c>
      <c r="JX399" s="1">
        <v>5.9932509999999998E-3</v>
      </c>
      <c r="JY399">
        <v>2.538646</v>
      </c>
      <c r="JZ399">
        <v>0.36676579999999998</v>
      </c>
      <c r="KA399">
        <v>27.353110000000001</v>
      </c>
      <c r="KB399" s="1">
        <v>5.3074979999999999E-3</v>
      </c>
      <c r="KC399">
        <v>2.2450489999999999</v>
      </c>
      <c r="KD399">
        <v>0.36771900000000002</v>
      </c>
      <c r="KE399">
        <v>28.143920000000001</v>
      </c>
      <c r="KF399" s="1">
        <v>4.6507639999999999E-3</v>
      </c>
      <c r="KG399">
        <v>1.9650620000000001</v>
      </c>
      <c r="KH399">
        <v>0.36808990000000003</v>
      </c>
      <c r="KI399">
        <v>28.914269999999998</v>
      </c>
      <c r="KJ399" s="1">
        <v>4.0108310000000003E-3</v>
      </c>
      <c r="KK399">
        <v>1.6947669999999999</v>
      </c>
      <c r="KL399">
        <v>0.36829899999999999</v>
      </c>
      <c r="KM399">
        <v>29.58043</v>
      </c>
      <c r="KN399" s="1">
        <v>3.3962509999999999E-3</v>
      </c>
      <c r="KO399">
        <v>1.435991</v>
      </c>
      <c r="KP399">
        <v>0.36840630000000002</v>
      </c>
      <c r="KQ399">
        <v>29.924579999999999</v>
      </c>
      <c r="KR399" s="1">
        <v>2.8179450000000001E-3</v>
      </c>
      <c r="KS399">
        <v>1.192361</v>
      </c>
      <c r="KT399">
        <v>0.36835489999999999</v>
      </c>
      <c r="KU399">
        <v>29.627839999999999</v>
      </c>
      <c r="KV399" s="1">
        <v>2.3020430000000001E-3</v>
      </c>
      <c r="KW399">
        <v>0.97502239999999996</v>
      </c>
      <c r="KX399">
        <v>0.36925659999999999</v>
      </c>
      <c r="KY399">
        <v>28.99203</v>
      </c>
      <c r="KZ399" s="1">
        <v>1.8696030000000001E-3</v>
      </c>
      <c r="LA399">
        <v>0.79017930000000003</v>
      </c>
      <c r="LB399">
        <v>0.37086570000000002</v>
      </c>
      <c r="LC399">
        <v>28.381170000000001</v>
      </c>
      <c r="LD399" s="1">
        <v>1.5256270000000001E-3</v>
      </c>
      <c r="LE399">
        <v>0.64199419999999996</v>
      </c>
      <c r="LF399">
        <v>0.37246190000000001</v>
      </c>
      <c r="LG399">
        <v>28.12886</v>
      </c>
      <c r="LH399" s="1">
        <v>1.2655450000000001E-3</v>
      </c>
      <c r="LI399">
        <v>0.53009640000000002</v>
      </c>
      <c r="LJ399">
        <v>0.37403160000000002</v>
      </c>
      <c r="LK399">
        <v>28.58202</v>
      </c>
      <c r="LL399" s="1">
        <v>1.0763490000000001E-3</v>
      </c>
      <c r="LM399">
        <v>0.44874920000000001</v>
      </c>
      <c r="LN399">
        <v>0.37554219999999999</v>
      </c>
      <c r="LO399">
        <v>29.14706</v>
      </c>
      <c r="LP399" s="1">
        <v>9.3928610000000004E-4</v>
      </c>
      <c r="LQ399">
        <v>0.38989210000000002</v>
      </c>
      <c r="LR399">
        <v>0.3769788</v>
      </c>
      <c r="LS399">
        <v>29.700749999999999</v>
      </c>
      <c r="LT399">
        <v>8.3845770000000005E-4</v>
      </c>
      <c r="LU399">
        <v>0.3466129</v>
      </c>
      <c r="LV399">
        <v>0.3782836</v>
      </c>
      <c r="LW399">
        <v>29.939260000000001</v>
      </c>
      <c r="LX399" s="1">
        <v>7.6081239999999995E-4</v>
      </c>
      <c r="LY399">
        <v>0.313388</v>
      </c>
      <c r="LZ399">
        <v>0.37944860000000002</v>
      </c>
      <c r="MA399">
        <v>29.739730000000002</v>
      </c>
      <c r="MB399" s="1">
        <v>6.9779770000000002E-4</v>
      </c>
      <c r="MC399">
        <v>0.28693760000000001</v>
      </c>
      <c r="MD399">
        <v>0.38048300000000002</v>
      </c>
      <c r="ME399">
        <v>29.105799999999999</v>
      </c>
      <c r="MF399" s="1">
        <v>6.4463270000000004E-4</v>
      </c>
      <c r="MG399">
        <v>0.26530199999999998</v>
      </c>
      <c r="MH399">
        <v>0.38140629999999998</v>
      </c>
      <c r="MI399">
        <v>28.53115</v>
      </c>
      <c r="MJ399" s="1">
        <v>6.0042009999999998E-4</v>
      </c>
      <c r="MK399">
        <v>0.24735109999999999</v>
      </c>
      <c r="ML399">
        <v>0.38236609999999999</v>
      </c>
      <c r="MM399">
        <v>28.23611</v>
      </c>
      <c r="MN399" s="1">
        <v>5.6374880000000004E-4</v>
      </c>
      <c r="MO399">
        <v>0.23240959999999999</v>
      </c>
      <c r="MP399">
        <v>0.38368679999999999</v>
      </c>
      <c r="MQ399">
        <v>28.74729</v>
      </c>
      <c r="MR399" s="1">
        <v>5.3293929999999995E-4</v>
      </c>
      <c r="MS399">
        <v>0.21961559999999999</v>
      </c>
      <c r="MT399">
        <v>0.38493889999999997</v>
      </c>
      <c r="MU399">
        <v>28.999569999999999</v>
      </c>
      <c r="MV399" s="1">
        <v>5.0662820000000003E-4</v>
      </c>
      <c r="MW399">
        <v>0.20872889999999999</v>
      </c>
      <c r="MX399">
        <v>0.38615440000000001</v>
      </c>
      <c r="MY399">
        <v>29.04974</v>
      </c>
      <c r="MZ399" s="1">
        <v>4.8387469999999999E-4</v>
      </c>
      <c r="NA399">
        <v>0.19928670000000001</v>
      </c>
      <c r="NB399">
        <v>0.38723780000000002</v>
      </c>
      <c r="NC399">
        <v>28.921959999999999</v>
      </c>
      <c r="ND399" s="1">
        <v>4.6388659999999998E-4</v>
      </c>
      <c r="NE399">
        <v>0.19104119999999999</v>
      </c>
      <c r="NF399">
        <v>0.38833859999999998</v>
      </c>
      <c r="NG399">
        <v>28.696459999999998</v>
      </c>
      <c r="NH399">
        <v>4.4563939999999998E-4</v>
      </c>
      <c r="NI399">
        <v>0.18351990000000001</v>
      </c>
      <c r="NJ399">
        <v>0.38941379999999998</v>
      </c>
      <c r="NK399">
        <v>28.209669999999999</v>
      </c>
      <c r="NL399" s="1">
        <v>4.2830279999999998E-4</v>
      </c>
      <c r="NM399">
        <v>0.1763699</v>
      </c>
      <c r="NN399">
        <v>0.39038640000000002</v>
      </c>
      <c r="NO399">
        <v>27.641500000000001</v>
      </c>
      <c r="NP399" s="1">
        <v>4.1136800000000001E-4</v>
      </c>
      <c r="NQ399">
        <v>0.16941880000000001</v>
      </c>
      <c r="NR399">
        <v>0.39121430000000001</v>
      </c>
      <c r="NS399">
        <v>27.269030000000001</v>
      </c>
      <c r="NT399" s="1">
        <v>3.946407E-4</v>
      </c>
      <c r="NU399">
        <v>0.1625926</v>
      </c>
      <c r="NV399">
        <v>0.3920033</v>
      </c>
      <c r="NW399">
        <v>27.815280000000001</v>
      </c>
      <c r="NX399" s="1">
        <v>3.780357E-4</v>
      </c>
      <c r="NY399">
        <v>0.15581639999999999</v>
      </c>
      <c r="NZ399">
        <v>0.39271210000000001</v>
      </c>
      <c r="OA399">
        <v>28.54562</v>
      </c>
      <c r="OB399" s="1">
        <v>3.6164820000000002E-4</v>
      </c>
      <c r="OC399">
        <v>0.14914079999999999</v>
      </c>
      <c r="OD399">
        <v>0.39349079999999997</v>
      </c>
      <c r="OE399">
        <v>29.049710000000001</v>
      </c>
      <c r="OF399" s="1">
        <v>3.4557890000000001E-4</v>
      </c>
      <c r="OG399">
        <v>0.14256940000000001</v>
      </c>
      <c r="OH399">
        <v>0.39421580000000001</v>
      </c>
      <c r="OI399">
        <v>29.375710000000002</v>
      </c>
      <c r="OJ399" s="1">
        <v>3.2990519999999998E-4</v>
      </c>
      <c r="OK399">
        <v>0.136154</v>
      </c>
    </row>
    <row r="400" spans="1:401" x14ac:dyDescent="0.35">
      <c r="A400">
        <v>409</v>
      </c>
      <c r="B400" t="s">
        <v>4</v>
      </c>
      <c r="C400" t="s">
        <v>364</v>
      </c>
      <c r="D400" t="s">
        <v>407</v>
      </c>
      <c r="E400">
        <v>970.80629999999996</v>
      </c>
      <c r="F400">
        <v>1.5834680000000001</v>
      </c>
      <c r="G400">
        <v>26.093869999999999</v>
      </c>
      <c r="H400">
        <v>0</v>
      </c>
      <c r="I400">
        <v>0</v>
      </c>
      <c r="J400">
        <v>1.579726</v>
      </c>
      <c r="K400">
        <v>26.38485</v>
      </c>
      <c r="L400">
        <v>0</v>
      </c>
      <c r="M400">
        <v>0</v>
      </c>
      <c r="N400">
        <v>1.5756749999999999</v>
      </c>
      <c r="O400">
        <v>26.594360000000002</v>
      </c>
      <c r="P400">
        <v>0</v>
      </c>
      <c r="Q400">
        <v>0</v>
      </c>
      <c r="R400">
        <v>1.571323</v>
      </c>
      <c r="S400">
        <v>26.395949999999999</v>
      </c>
      <c r="T400">
        <v>0</v>
      </c>
      <c r="U400">
        <v>0</v>
      </c>
      <c r="V400">
        <v>1.5665929999999999</v>
      </c>
      <c r="W400">
        <v>25.57302</v>
      </c>
      <c r="X400">
        <v>0</v>
      </c>
      <c r="Y400">
        <v>0</v>
      </c>
      <c r="Z400">
        <v>1.5615399999999999</v>
      </c>
      <c r="AA400">
        <v>24.937619999999999</v>
      </c>
      <c r="AB400">
        <v>0</v>
      </c>
      <c r="AC400">
        <v>0</v>
      </c>
      <c r="AD400">
        <v>1.5564229999999999</v>
      </c>
      <c r="AE400">
        <v>24.626329999999999</v>
      </c>
      <c r="AF400">
        <v>0</v>
      </c>
      <c r="AG400">
        <v>0</v>
      </c>
      <c r="AH400">
        <v>1.5507390000000001</v>
      </c>
      <c r="AI400">
        <v>25.289200000000001</v>
      </c>
      <c r="AJ400">
        <v>0</v>
      </c>
      <c r="AK400">
        <v>0</v>
      </c>
      <c r="AL400">
        <v>1.5448360000000001</v>
      </c>
      <c r="AM400">
        <v>26.329029999999999</v>
      </c>
      <c r="AN400">
        <v>0</v>
      </c>
      <c r="AO400">
        <v>0</v>
      </c>
      <c r="AP400">
        <v>1.538335</v>
      </c>
      <c r="AQ400">
        <v>27.18974</v>
      </c>
      <c r="AR400">
        <v>0</v>
      </c>
      <c r="AS400">
        <v>0</v>
      </c>
      <c r="AT400">
        <v>1.531674</v>
      </c>
      <c r="AU400">
        <v>27.652729999999998</v>
      </c>
      <c r="AV400">
        <v>0</v>
      </c>
      <c r="AW400">
        <v>0</v>
      </c>
      <c r="AX400">
        <v>1.524761</v>
      </c>
      <c r="AY400">
        <v>27.289249999999999</v>
      </c>
      <c r="AZ400">
        <v>0</v>
      </c>
      <c r="BA400">
        <v>0</v>
      </c>
      <c r="BB400">
        <v>1.517698</v>
      </c>
      <c r="BC400">
        <v>26.644850000000002</v>
      </c>
      <c r="BD400">
        <v>0</v>
      </c>
      <c r="BE400">
        <v>0</v>
      </c>
      <c r="BF400">
        <v>1.511058</v>
      </c>
      <c r="BG400">
        <v>26.164660000000001</v>
      </c>
      <c r="BH400">
        <v>0</v>
      </c>
      <c r="BI400">
        <v>0</v>
      </c>
      <c r="BJ400">
        <v>1.5051669999999999</v>
      </c>
      <c r="BK400">
        <v>26.139309999999998</v>
      </c>
      <c r="BL400">
        <v>0</v>
      </c>
      <c r="BM400">
        <v>0</v>
      </c>
      <c r="BN400">
        <v>1.4997609999999999</v>
      </c>
      <c r="BO400">
        <v>27.21313</v>
      </c>
      <c r="BP400">
        <v>0</v>
      </c>
      <c r="BQ400">
        <v>0</v>
      </c>
      <c r="BR400">
        <v>1.4948030000000001</v>
      </c>
      <c r="BS400">
        <v>28.255109999999998</v>
      </c>
      <c r="BT400">
        <v>0</v>
      </c>
      <c r="BU400">
        <v>0</v>
      </c>
      <c r="BV400">
        <v>1.48997</v>
      </c>
      <c r="BW400">
        <v>29.00179</v>
      </c>
      <c r="BX400">
        <v>0</v>
      </c>
      <c r="BY400">
        <v>0</v>
      </c>
      <c r="BZ400">
        <v>1.4850639999999999</v>
      </c>
      <c r="CA400">
        <v>29.253799999999998</v>
      </c>
      <c r="CB400">
        <v>0</v>
      </c>
      <c r="CC400">
        <v>0</v>
      </c>
      <c r="CD400">
        <v>1.480356</v>
      </c>
      <c r="CE400">
        <v>28.757449999999999</v>
      </c>
      <c r="CF400">
        <v>3.2022009999999998E-36</v>
      </c>
      <c r="CG400">
        <v>7.3525530000000002E-34</v>
      </c>
      <c r="CH400">
        <v>1.475752</v>
      </c>
      <c r="CI400">
        <v>27.845610000000001</v>
      </c>
      <c r="CJ400">
        <v>5.2375820000000001E-28</v>
      </c>
      <c r="CK400">
        <v>1.2473680000000001E-25</v>
      </c>
      <c r="CL400">
        <v>1.472397</v>
      </c>
      <c r="CM400">
        <v>27.272390000000001</v>
      </c>
      <c r="CN400" s="1">
        <v>1.239015E-21</v>
      </c>
      <c r="CO400" s="1">
        <v>2.6869019999999999E-19</v>
      </c>
      <c r="CP400">
        <v>1.468871</v>
      </c>
      <c r="CQ400">
        <v>27.29946</v>
      </c>
      <c r="CR400" s="1">
        <v>3.295604E-16</v>
      </c>
      <c r="CS400" s="1">
        <v>8.4758099999999998E-14</v>
      </c>
      <c r="CT400">
        <v>1.465266</v>
      </c>
      <c r="CU400">
        <v>28.143750000000001</v>
      </c>
      <c r="CV400" s="1">
        <v>1.799511E-12</v>
      </c>
      <c r="CW400" s="1">
        <v>5.127519E-10</v>
      </c>
      <c r="CX400">
        <v>1.461273</v>
      </c>
      <c r="CY400">
        <v>28.333850000000002</v>
      </c>
      <c r="CZ400" s="1">
        <v>1.593139E-9</v>
      </c>
      <c r="DA400" s="1">
        <v>4.9115890000000005E-7</v>
      </c>
      <c r="DB400">
        <v>1.4575640000000001</v>
      </c>
      <c r="DC400">
        <v>28.86646</v>
      </c>
      <c r="DD400" s="1">
        <v>3.790926E-7</v>
      </c>
      <c r="DE400" s="1">
        <v>1.254478E-4</v>
      </c>
      <c r="DF400">
        <v>1.4537549999999999</v>
      </c>
      <c r="DG400">
        <v>29.205829999999999</v>
      </c>
      <c r="DH400" s="1">
        <v>3.3127850000000002E-5</v>
      </c>
      <c r="DI400" s="1">
        <v>1.1679139999999999E-2</v>
      </c>
      <c r="DJ400">
        <v>1.449902</v>
      </c>
      <c r="DK400">
        <v>28.833839999999999</v>
      </c>
      <c r="DL400" s="1">
        <v>1.284807E-3</v>
      </c>
      <c r="DM400" s="1">
        <v>0.48054920000000001</v>
      </c>
      <c r="DN400">
        <v>1.4460980000000001</v>
      </c>
      <c r="DO400">
        <v>28.054030000000001</v>
      </c>
      <c r="DP400" s="1">
        <v>2.5188260000000001E-2</v>
      </c>
      <c r="DQ400" s="1">
        <v>9.9534749999999992</v>
      </c>
      <c r="DR400">
        <v>1.442321</v>
      </c>
      <c r="DS400">
        <v>27.5533</v>
      </c>
      <c r="DT400" s="1">
        <v>0.2739357</v>
      </c>
      <c r="DU400" s="1">
        <v>114.22069999999999</v>
      </c>
      <c r="DV400">
        <v>1.438008</v>
      </c>
      <c r="DW400">
        <v>27.53368</v>
      </c>
      <c r="DX400" s="1">
        <v>1.781509</v>
      </c>
      <c r="DY400" s="1">
        <v>783.05399999999997</v>
      </c>
      <c r="DZ400">
        <v>1.4334039999999999</v>
      </c>
      <c r="EA400">
        <v>28.639410000000002</v>
      </c>
      <c r="EB400" s="1">
        <v>7.3953199999999999</v>
      </c>
      <c r="EC400">
        <v>3421.4470000000001</v>
      </c>
      <c r="ED400">
        <v>1.428658</v>
      </c>
      <c r="EE400">
        <v>29.774730000000002</v>
      </c>
      <c r="EF400" s="1">
        <v>20.626629999999999</v>
      </c>
      <c r="EG400">
        <v>10031.120000000001</v>
      </c>
      <c r="EH400">
        <v>1.4236740000000001</v>
      </c>
      <c r="EI400">
        <v>30.570409999999999</v>
      </c>
      <c r="EJ400">
        <v>40.405529999999999</v>
      </c>
      <c r="EK400">
        <v>20643.43</v>
      </c>
      <c r="EL400">
        <v>1.418369</v>
      </c>
      <c r="EM400">
        <v>30.965050000000002</v>
      </c>
      <c r="EN400">
        <v>57.791589999999999</v>
      </c>
      <c r="EO400">
        <v>30997.35</v>
      </c>
      <c r="EP400">
        <v>1.4127909999999999</v>
      </c>
      <c r="EQ400">
        <v>30.494330000000001</v>
      </c>
      <c r="ER400">
        <v>62.381819999999998</v>
      </c>
      <c r="ES400">
        <v>35132.480000000003</v>
      </c>
      <c r="ET400">
        <v>1.4074580000000001</v>
      </c>
      <c r="EU400">
        <v>29.31034</v>
      </c>
      <c r="EV400">
        <v>52.351900000000001</v>
      </c>
      <c r="EW400">
        <v>30893.38</v>
      </c>
      <c r="EX400">
        <v>1.4013530000000001</v>
      </c>
      <c r="EY400">
        <v>28.616790000000002</v>
      </c>
      <c r="EZ400">
        <v>35.205440000000003</v>
      </c>
      <c r="FA400">
        <v>21737.02</v>
      </c>
      <c r="FB400">
        <v>1.3941539999999999</v>
      </c>
      <c r="FC400">
        <v>28.44388</v>
      </c>
      <c r="FD400">
        <v>19.47494</v>
      </c>
      <c r="FE400">
        <v>12576.1</v>
      </c>
      <c r="FF400">
        <v>1.387003</v>
      </c>
      <c r="FG400">
        <v>28.933789999999998</v>
      </c>
      <c r="FH400">
        <v>9.0304160000000007</v>
      </c>
      <c r="FI400">
        <v>6090.4889999999996</v>
      </c>
      <c r="FJ400">
        <v>1.380795</v>
      </c>
      <c r="FK400">
        <v>29.313949999999998</v>
      </c>
      <c r="FL400">
        <v>3.5842969999999998</v>
      </c>
      <c r="FM400">
        <v>2518.0369999999998</v>
      </c>
      <c r="FN400">
        <v>1.3743510000000001</v>
      </c>
      <c r="FO400">
        <v>29.045760000000001</v>
      </c>
      <c r="FP400">
        <v>1.2506470000000001</v>
      </c>
      <c r="FQ400">
        <v>910.75450000000001</v>
      </c>
      <c r="FR400">
        <v>1.3672550000000001</v>
      </c>
      <c r="FS400">
        <v>28.6036</v>
      </c>
      <c r="FT400">
        <v>0.41522029999999999</v>
      </c>
      <c r="FU400">
        <v>306.29820000000001</v>
      </c>
      <c r="FV400">
        <v>1.359423</v>
      </c>
      <c r="FW400">
        <v>27.818110000000001</v>
      </c>
      <c r="FX400">
        <v>0.1558649</v>
      </c>
      <c r="FY400">
        <v>110.0166</v>
      </c>
      <c r="FZ400">
        <v>1.3509709999999999</v>
      </c>
      <c r="GA400">
        <v>27.075130000000001</v>
      </c>
      <c r="GB400">
        <v>8.5253270000000006E-2</v>
      </c>
      <c r="GC400">
        <v>54.160350000000001</v>
      </c>
      <c r="GD400">
        <v>1.341863</v>
      </c>
      <c r="GE400">
        <v>26.50197</v>
      </c>
      <c r="GF400">
        <v>6.7190680000000003E-2</v>
      </c>
      <c r="GG400">
        <v>39.62265</v>
      </c>
      <c r="GH400">
        <v>1.3319369999999999</v>
      </c>
      <c r="GI400">
        <v>26.337900000000001</v>
      </c>
      <c r="GJ400">
        <v>6.127552E-2</v>
      </c>
      <c r="GK400">
        <v>35.333649999999999</v>
      </c>
      <c r="GL400">
        <v>1.323733</v>
      </c>
      <c r="GM400">
        <v>26.70918</v>
      </c>
      <c r="GN400">
        <v>5.6712609999999997E-2</v>
      </c>
      <c r="GO400">
        <v>32.650759999999998</v>
      </c>
      <c r="GP400">
        <v>1.3150189999999999</v>
      </c>
      <c r="GQ400">
        <v>27.35473</v>
      </c>
      <c r="GR400">
        <v>5.2628920000000003E-2</v>
      </c>
      <c r="GS400">
        <v>30.376950000000001</v>
      </c>
      <c r="GT400">
        <v>1.306605</v>
      </c>
      <c r="GU400">
        <v>27.440670000000001</v>
      </c>
      <c r="GV400">
        <v>4.7495099999999998E-2</v>
      </c>
      <c r="GW400">
        <v>27.545490000000001</v>
      </c>
      <c r="GX400">
        <v>1.2969539999999999</v>
      </c>
      <c r="GY400">
        <v>27.388159999999999</v>
      </c>
      <c r="GZ400">
        <v>4.3113369999999998E-2</v>
      </c>
      <c r="HA400">
        <v>25.059059999999999</v>
      </c>
      <c r="HB400">
        <v>1.292165</v>
      </c>
      <c r="HC400">
        <v>26.89507</v>
      </c>
      <c r="HD400" s="1">
        <v>3.9108909999999997E-2</v>
      </c>
      <c r="HE400">
        <v>22.656490000000002</v>
      </c>
      <c r="HF400">
        <v>1.286999</v>
      </c>
      <c r="HG400">
        <v>25.977070000000001</v>
      </c>
      <c r="HH400" s="1">
        <v>3.5376310000000001E-2</v>
      </c>
      <c r="HI400">
        <v>20.442119999999999</v>
      </c>
      <c r="HJ400">
        <v>1.28085</v>
      </c>
      <c r="HK400">
        <v>25.392109999999999</v>
      </c>
      <c r="HL400" s="1">
        <v>3.1858249999999998E-2</v>
      </c>
      <c r="HM400">
        <v>18.385829999999999</v>
      </c>
      <c r="HN400">
        <v>1.273336</v>
      </c>
      <c r="HO400">
        <v>25.14941</v>
      </c>
      <c r="HP400" s="1">
        <v>2.8617179999999999E-2</v>
      </c>
      <c r="HQ400">
        <v>16.504770000000001</v>
      </c>
      <c r="HR400">
        <v>1.265514</v>
      </c>
      <c r="HS400">
        <v>25.367460000000001</v>
      </c>
      <c r="HT400" s="1">
        <v>2.5607459999999999E-2</v>
      </c>
      <c r="HU400">
        <v>14.763669999999999</v>
      </c>
      <c r="HV400">
        <v>1.2588539999999999</v>
      </c>
      <c r="HW400">
        <v>25.50619</v>
      </c>
      <c r="HX400" s="1">
        <v>2.2672520000000002E-2</v>
      </c>
      <c r="HY400">
        <v>13.062139999999999</v>
      </c>
      <c r="HZ400">
        <v>1.2531270000000001</v>
      </c>
      <c r="IA400">
        <v>25.729890000000001</v>
      </c>
      <c r="IB400" s="1">
        <v>2.048287E-2</v>
      </c>
      <c r="IC400">
        <v>11.7425</v>
      </c>
      <c r="ID400">
        <v>1.2471559999999999</v>
      </c>
      <c r="IE400">
        <v>25.818449999999999</v>
      </c>
      <c r="IF400" s="1">
        <v>1.855182E-2</v>
      </c>
      <c r="IG400">
        <v>10.610279999999999</v>
      </c>
      <c r="IH400">
        <v>1.24068</v>
      </c>
      <c r="II400">
        <v>25.428519999999999</v>
      </c>
      <c r="IJ400" s="1">
        <v>1.6819279999999999E-2</v>
      </c>
      <c r="IK400">
        <v>9.6004959999999997</v>
      </c>
      <c r="IL400">
        <v>1.2337800000000001</v>
      </c>
      <c r="IM400">
        <v>24.72654</v>
      </c>
      <c r="IN400" s="1">
        <v>1.522913E-2</v>
      </c>
      <c r="IO400">
        <v>8.6746839999999992</v>
      </c>
      <c r="IP400">
        <v>1.22614</v>
      </c>
      <c r="IQ400">
        <v>24.249140000000001</v>
      </c>
      <c r="IR400" s="1">
        <v>1.379712E-2</v>
      </c>
      <c r="IS400">
        <v>7.8424880000000003</v>
      </c>
      <c r="IT400">
        <v>1.219061</v>
      </c>
      <c r="IU400">
        <v>24.290120000000002</v>
      </c>
      <c r="IV400" s="1">
        <v>1.2518410000000001E-2</v>
      </c>
      <c r="IW400">
        <v>7.102322</v>
      </c>
      <c r="IX400">
        <v>1.2122409999999999</v>
      </c>
      <c r="IY400">
        <v>25.350960000000001</v>
      </c>
      <c r="IZ400" s="1">
        <v>1.133896E-2</v>
      </c>
      <c r="JA400">
        <v>6.4232259999999997</v>
      </c>
      <c r="JB400">
        <v>1.2041459999999999</v>
      </c>
      <c r="JC400">
        <v>26.540310000000002</v>
      </c>
      <c r="JD400" s="1">
        <v>1.0272999999999999E-2</v>
      </c>
      <c r="JE400">
        <v>5.8142189999999996</v>
      </c>
      <c r="JF400">
        <v>1.1962839999999999</v>
      </c>
      <c r="JG400">
        <v>27.558820000000001</v>
      </c>
      <c r="JH400" s="1">
        <v>9.3019109999999995E-3</v>
      </c>
      <c r="JI400">
        <v>5.2644349999999998</v>
      </c>
      <c r="JJ400">
        <v>1.1905650000000001</v>
      </c>
      <c r="JK400">
        <v>27.907389999999999</v>
      </c>
      <c r="JL400" s="1">
        <v>8.4096980000000002E-3</v>
      </c>
      <c r="JM400">
        <v>4.7535720000000001</v>
      </c>
      <c r="JN400">
        <v>1.18492</v>
      </c>
      <c r="JO400">
        <v>27.84113</v>
      </c>
      <c r="JP400" s="1">
        <v>7.577996E-3</v>
      </c>
      <c r="JQ400">
        <v>4.2788830000000004</v>
      </c>
      <c r="JR400">
        <v>1.181281</v>
      </c>
      <c r="JS400">
        <v>27.460290000000001</v>
      </c>
      <c r="JT400">
        <v>6.8070750000000001E-3</v>
      </c>
      <c r="JU400">
        <v>3.8367399999999998</v>
      </c>
      <c r="JV400">
        <v>1.1770149999999999</v>
      </c>
      <c r="JW400">
        <v>27.206659999999999</v>
      </c>
      <c r="JX400" s="1">
        <v>6.077804E-3</v>
      </c>
      <c r="JY400">
        <v>3.4224299999999999</v>
      </c>
      <c r="JZ400">
        <v>1.1738139999999999</v>
      </c>
      <c r="KA400">
        <v>27.241900000000001</v>
      </c>
      <c r="KB400" s="1">
        <v>5.3877680000000002E-3</v>
      </c>
      <c r="KC400">
        <v>3.0305140000000002</v>
      </c>
      <c r="KD400">
        <v>1.1703669999999999</v>
      </c>
      <c r="KE400">
        <v>28.10942</v>
      </c>
      <c r="KF400" s="1">
        <v>4.7257699999999998E-3</v>
      </c>
      <c r="KG400">
        <v>2.657797</v>
      </c>
      <c r="KH400">
        <v>1.167092</v>
      </c>
      <c r="KI400">
        <v>28.91845</v>
      </c>
      <c r="KJ400" s="1">
        <v>4.082553E-3</v>
      </c>
      <c r="KK400">
        <v>2.298387</v>
      </c>
      <c r="KL400">
        <v>1.1636169999999999</v>
      </c>
      <c r="KM400">
        <v>29.609279999999998</v>
      </c>
      <c r="KN400" s="1">
        <v>3.463935E-3</v>
      </c>
      <c r="KO400">
        <v>1.9545129999999999</v>
      </c>
      <c r="KP400">
        <v>1.1602110000000001</v>
      </c>
      <c r="KQ400">
        <v>30.00892</v>
      </c>
      <c r="KR400" s="1">
        <v>2.8802020000000001E-3</v>
      </c>
      <c r="KS400">
        <v>1.629856</v>
      </c>
      <c r="KT400">
        <v>1.1567719999999999</v>
      </c>
      <c r="KU400">
        <v>29.66367</v>
      </c>
      <c r="KV400" s="1">
        <v>2.3565000000000001E-3</v>
      </c>
      <c r="KW400">
        <v>1.336578</v>
      </c>
      <c r="KX400">
        <v>1.1576880000000001</v>
      </c>
      <c r="KY400">
        <v>28.998139999999999</v>
      </c>
      <c r="KZ400" s="1">
        <v>1.915401E-3</v>
      </c>
      <c r="LA400">
        <v>1.0812729999999999</v>
      </c>
      <c r="LB400">
        <v>1.1605700000000001</v>
      </c>
      <c r="LC400">
        <v>28.354880000000001</v>
      </c>
      <c r="LD400" s="1">
        <v>1.5614579999999999E-3</v>
      </c>
      <c r="LE400">
        <v>0.87284280000000003</v>
      </c>
      <c r="LF400">
        <v>1.1631320000000001</v>
      </c>
      <c r="LG400">
        <v>28.105440000000002</v>
      </c>
      <c r="LH400" s="1">
        <v>1.2922490000000001E-3</v>
      </c>
      <c r="LI400">
        <v>0.71393569999999995</v>
      </c>
      <c r="LJ400">
        <v>1.1655979999999999</v>
      </c>
      <c r="LK400">
        <v>28.626300000000001</v>
      </c>
      <c r="LL400" s="1">
        <v>1.0957250000000001E-3</v>
      </c>
      <c r="LM400">
        <v>0.59768379999999999</v>
      </c>
      <c r="LN400">
        <v>1.1679850000000001</v>
      </c>
      <c r="LO400">
        <v>29.22456</v>
      </c>
      <c r="LP400" s="1">
        <v>9.535085E-4</v>
      </c>
      <c r="LQ400">
        <v>0.51370119999999997</v>
      </c>
      <c r="LR400">
        <v>1.1700299999999999</v>
      </c>
      <c r="LS400">
        <v>29.79626</v>
      </c>
      <c r="LT400" s="1">
        <v>8.4905150000000003E-4</v>
      </c>
      <c r="LU400">
        <v>0.4522506</v>
      </c>
      <c r="LV400">
        <v>1.1717360000000001</v>
      </c>
      <c r="LW400">
        <v>30.026599999999998</v>
      </c>
      <c r="LX400" s="1">
        <v>7.6913220000000002E-4</v>
      </c>
      <c r="LY400">
        <v>0.40574490000000002</v>
      </c>
      <c r="LZ400">
        <v>1.1729510000000001</v>
      </c>
      <c r="MA400">
        <v>29.771730000000002</v>
      </c>
      <c r="MB400" s="1">
        <v>7.0449200000000003E-4</v>
      </c>
      <c r="MC400">
        <v>0.36907849999999998</v>
      </c>
      <c r="MD400">
        <v>1.1738740000000001</v>
      </c>
      <c r="ME400">
        <v>29.079139999999999</v>
      </c>
      <c r="MF400" s="1">
        <v>6.501813E-4</v>
      </c>
      <c r="MG400">
        <v>0.33931830000000002</v>
      </c>
      <c r="MH400">
        <v>1.174471</v>
      </c>
      <c r="MI400">
        <v>28.479179999999999</v>
      </c>
      <c r="MJ400" s="1">
        <v>6.0504769999999996E-4</v>
      </c>
      <c r="MK400">
        <v>0.31467590000000001</v>
      </c>
      <c r="ML400">
        <v>1.1751499999999999</v>
      </c>
      <c r="MM400">
        <v>28.186360000000001</v>
      </c>
      <c r="MN400" s="1">
        <v>5.67571E-4</v>
      </c>
      <c r="MO400">
        <v>0.29418090000000002</v>
      </c>
      <c r="MP400">
        <v>1.1778789999999999</v>
      </c>
      <c r="MQ400">
        <v>28.804300000000001</v>
      </c>
      <c r="MR400" s="1">
        <v>5.3631999999999996E-4</v>
      </c>
      <c r="MS400">
        <v>0.27637139999999999</v>
      </c>
      <c r="MT400">
        <v>1.1798230000000001</v>
      </c>
      <c r="MU400">
        <v>29.004100000000001</v>
      </c>
      <c r="MV400" s="1">
        <v>5.095446E-4</v>
      </c>
      <c r="MW400">
        <v>0.26119779999999998</v>
      </c>
      <c r="MX400">
        <v>1.1818340000000001</v>
      </c>
      <c r="MY400">
        <v>29.079270000000001</v>
      </c>
      <c r="MZ400" s="1">
        <v>4.8646360000000001E-4</v>
      </c>
      <c r="NA400">
        <v>0.2481042</v>
      </c>
      <c r="NB400">
        <v>1.183187</v>
      </c>
      <c r="NC400">
        <v>28.934999999999999</v>
      </c>
      <c r="ND400" s="1">
        <v>4.6615779999999998E-4</v>
      </c>
      <c r="NE400">
        <v>0.2366799</v>
      </c>
      <c r="NF400">
        <v>1.1845140000000001</v>
      </c>
      <c r="NG400">
        <v>28.70177</v>
      </c>
      <c r="NH400" s="1">
        <v>4.4778070000000002E-4</v>
      </c>
      <c r="NI400">
        <v>0.226464</v>
      </c>
      <c r="NJ400">
        <v>1.1858949999999999</v>
      </c>
      <c r="NK400">
        <v>28.2273</v>
      </c>
      <c r="NL400" s="1">
        <v>4.3032960000000001E-4</v>
      </c>
      <c r="NM400">
        <v>0.2167538</v>
      </c>
      <c r="NN400">
        <v>1.186844</v>
      </c>
      <c r="NO400">
        <v>27.66291</v>
      </c>
      <c r="NP400" s="1">
        <v>4.1333640000000002E-4</v>
      </c>
      <c r="NQ400">
        <v>0.20747060000000001</v>
      </c>
      <c r="NR400">
        <v>1.1874579999999999</v>
      </c>
      <c r="NS400">
        <v>27.29373</v>
      </c>
      <c r="NT400" s="1">
        <v>3.9655449999999998E-4</v>
      </c>
      <c r="NU400">
        <v>0.1984358</v>
      </c>
      <c r="NV400">
        <v>1.187873</v>
      </c>
      <c r="NW400">
        <v>27.968070000000001</v>
      </c>
      <c r="NX400" s="1">
        <v>3.7992599999999999E-4</v>
      </c>
      <c r="NY400">
        <v>0.18957360000000001</v>
      </c>
      <c r="NZ400">
        <v>1.188077</v>
      </c>
      <c r="OA400">
        <v>28.712489999999999</v>
      </c>
      <c r="OB400" s="1">
        <v>3.634919E-4</v>
      </c>
      <c r="OC400">
        <v>0.18088080000000001</v>
      </c>
      <c r="OD400">
        <v>1.188377</v>
      </c>
      <c r="OE400">
        <v>29.179120000000001</v>
      </c>
      <c r="OF400" s="1">
        <v>3.4735419999999998E-4</v>
      </c>
      <c r="OG400">
        <v>0.1723943</v>
      </c>
      <c r="OH400">
        <v>1.1885589999999999</v>
      </c>
      <c r="OI400">
        <v>29.487220000000001</v>
      </c>
      <c r="OJ400" s="1">
        <v>3.3162719999999999E-4</v>
      </c>
      <c r="OK400">
        <v>0.1641657</v>
      </c>
    </row>
    <row r="401" spans="1:401" x14ac:dyDescent="0.35">
      <c r="A401">
        <v>410</v>
      </c>
      <c r="B401" t="s">
        <v>4</v>
      </c>
      <c r="C401" t="s">
        <v>364</v>
      </c>
      <c r="D401" t="s">
        <v>408</v>
      </c>
      <c r="E401">
        <v>304.54700000000003</v>
      </c>
      <c r="F401">
        <v>0.32798369999999999</v>
      </c>
      <c r="G401">
        <v>26.03913</v>
      </c>
      <c r="H401">
        <v>0</v>
      </c>
      <c r="I401">
        <v>0</v>
      </c>
      <c r="J401">
        <v>0.32788089999999998</v>
      </c>
      <c r="K401">
        <v>26.389600000000002</v>
      </c>
      <c r="L401">
        <v>0</v>
      </c>
      <c r="M401">
        <v>0</v>
      </c>
      <c r="N401">
        <v>0.32767970000000002</v>
      </c>
      <c r="O401">
        <v>26.623259999999998</v>
      </c>
      <c r="P401">
        <v>0</v>
      </c>
      <c r="Q401">
        <v>0</v>
      </c>
      <c r="R401">
        <v>0.32742320000000003</v>
      </c>
      <c r="S401">
        <v>26.450690000000002</v>
      </c>
      <c r="T401">
        <v>0</v>
      </c>
      <c r="U401">
        <v>0</v>
      </c>
      <c r="V401">
        <v>0.3271057</v>
      </c>
      <c r="W401">
        <v>25.661049999999999</v>
      </c>
      <c r="X401">
        <v>0</v>
      </c>
      <c r="Y401">
        <v>0</v>
      </c>
      <c r="Z401">
        <v>0.3267312</v>
      </c>
      <c r="AA401">
        <v>24.994700000000002</v>
      </c>
      <c r="AB401">
        <v>0</v>
      </c>
      <c r="AC401">
        <v>0</v>
      </c>
      <c r="AD401">
        <v>0.3261211</v>
      </c>
      <c r="AE401">
        <v>24.644659999999998</v>
      </c>
      <c r="AF401">
        <v>0</v>
      </c>
      <c r="AG401">
        <v>0</v>
      </c>
      <c r="AH401">
        <v>0.32548379999999999</v>
      </c>
      <c r="AI401">
        <v>25.254729999999999</v>
      </c>
      <c r="AJ401">
        <v>0</v>
      </c>
      <c r="AK401">
        <v>0</v>
      </c>
      <c r="AL401">
        <v>0.32477810000000001</v>
      </c>
      <c r="AM401">
        <v>26.291969999999999</v>
      </c>
      <c r="AN401">
        <v>0</v>
      </c>
      <c r="AO401">
        <v>0</v>
      </c>
      <c r="AP401">
        <v>0.32394440000000002</v>
      </c>
      <c r="AQ401">
        <v>27.202110000000001</v>
      </c>
      <c r="AR401">
        <v>0</v>
      </c>
      <c r="AS401">
        <v>0</v>
      </c>
      <c r="AT401">
        <v>0.32308750000000003</v>
      </c>
      <c r="AU401">
        <v>27.712679999999999</v>
      </c>
      <c r="AV401">
        <v>0</v>
      </c>
      <c r="AW401">
        <v>0</v>
      </c>
      <c r="AX401">
        <v>0.32218370000000002</v>
      </c>
      <c r="AY401">
        <v>27.392320000000002</v>
      </c>
      <c r="AZ401">
        <v>0</v>
      </c>
      <c r="BA401">
        <v>0</v>
      </c>
      <c r="BB401">
        <v>0.32124019999999998</v>
      </c>
      <c r="BC401">
        <v>26.74727</v>
      </c>
      <c r="BD401">
        <v>0</v>
      </c>
      <c r="BE401">
        <v>0</v>
      </c>
      <c r="BF401">
        <v>0.3203976</v>
      </c>
      <c r="BG401">
        <v>26.23198</v>
      </c>
      <c r="BH401">
        <v>0</v>
      </c>
      <c r="BI401">
        <v>0</v>
      </c>
      <c r="BJ401">
        <v>0.31965460000000001</v>
      </c>
      <c r="BK401">
        <v>26.160959999999999</v>
      </c>
      <c r="BL401">
        <v>0</v>
      </c>
      <c r="BM401">
        <v>0</v>
      </c>
      <c r="BN401">
        <v>0.31907780000000002</v>
      </c>
      <c r="BO401">
        <v>27.177</v>
      </c>
      <c r="BP401">
        <v>0</v>
      </c>
      <c r="BQ401">
        <v>0</v>
      </c>
      <c r="BR401">
        <v>0.31858130000000001</v>
      </c>
      <c r="BS401">
        <v>28.23892</v>
      </c>
      <c r="BT401">
        <v>0</v>
      </c>
      <c r="BU401">
        <v>0</v>
      </c>
      <c r="BV401">
        <v>0.31810050000000001</v>
      </c>
      <c r="BW401">
        <v>29.029160000000001</v>
      </c>
      <c r="BX401">
        <v>0</v>
      </c>
      <c r="BY401">
        <v>0</v>
      </c>
      <c r="BZ401">
        <v>0.31758579999999997</v>
      </c>
      <c r="CA401">
        <v>29.319220000000001</v>
      </c>
      <c r="CB401">
        <v>0</v>
      </c>
      <c r="CC401">
        <v>0</v>
      </c>
      <c r="CD401">
        <v>0.3170965</v>
      </c>
      <c r="CE401">
        <v>28.857430000000001</v>
      </c>
      <c r="CF401">
        <v>0</v>
      </c>
      <c r="CG401">
        <v>-1.0208930000000001E-37</v>
      </c>
      <c r="CH401">
        <v>0.3166388</v>
      </c>
      <c r="CI401">
        <v>27.936399999999999</v>
      </c>
      <c r="CJ401">
        <v>7.0910070000000005E-29</v>
      </c>
      <c r="CK401">
        <v>1.5515320000000001E-26</v>
      </c>
      <c r="CL401">
        <v>0.3164071</v>
      </c>
      <c r="CM401">
        <v>27.31972</v>
      </c>
      <c r="CN401" s="1">
        <v>6.6061209999999996E-23</v>
      </c>
      <c r="CO401" s="1">
        <v>1.713804E-20</v>
      </c>
      <c r="CP401">
        <v>0.31614350000000002</v>
      </c>
      <c r="CQ401">
        <v>27.301629999999999</v>
      </c>
      <c r="CR401" s="1">
        <v>6.1127010000000003E-17</v>
      </c>
      <c r="CS401" s="1">
        <v>1.3304809999999999E-14</v>
      </c>
      <c r="CT401">
        <v>0.3158569</v>
      </c>
      <c r="CU401">
        <v>28.106719999999999</v>
      </c>
      <c r="CV401" s="1">
        <v>4.6359000000000005E-13</v>
      </c>
      <c r="CW401" s="1">
        <v>1.0156039999999999E-10</v>
      </c>
      <c r="CX401">
        <v>0.31546999999999997</v>
      </c>
      <c r="CY401">
        <v>28.340679999999999</v>
      </c>
      <c r="CZ401" s="1">
        <v>5.0507699999999995E-10</v>
      </c>
      <c r="DA401" s="1">
        <v>1.117234E-7</v>
      </c>
      <c r="DB401">
        <v>0.31514320000000001</v>
      </c>
      <c r="DC401">
        <v>28.881910000000001</v>
      </c>
      <c r="DD401" s="1">
        <v>1.4122839999999999E-7</v>
      </c>
      <c r="DE401" s="1">
        <v>3.1704790000000001E-5</v>
      </c>
      <c r="DF401">
        <v>0.31480819999999998</v>
      </c>
      <c r="DG401">
        <v>29.24654</v>
      </c>
      <c r="DH401" s="1">
        <v>1.412855E-5</v>
      </c>
      <c r="DI401" s="1">
        <v>3.217302E-3</v>
      </c>
      <c r="DJ401">
        <v>0.31445400000000001</v>
      </c>
      <c r="DK401">
        <v>28.914390000000001</v>
      </c>
      <c r="DL401" s="1">
        <v>6.1740129999999995E-4</v>
      </c>
      <c r="DM401" s="1">
        <v>0.14258609999999999</v>
      </c>
      <c r="DN401">
        <v>0.3141253</v>
      </c>
      <c r="DO401">
        <v>28.139679999999998</v>
      </c>
      <c r="DP401" s="1">
        <v>1.3499560000000001E-2</v>
      </c>
      <c r="DQ401" s="1">
        <v>3.1558510000000002</v>
      </c>
      <c r="DR401">
        <v>0.31378640000000002</v>
      </c>
      <c r="DS401">
        <v>27.601220000000001</v>
      </c>
      <c r="DT401" s="1">
        <v>0.1625267</v>
      </c>
      <c r="DU401" s="1">
        <v>38.467529999999996</v>
      </c>
      <c r="DV401">
        <v>0.31325439999999999</v>
      </c>
      <c r="DW401">
        <v>27.556100000000001</v>
      </c>
      <c r="DX401" s="1">
        <v>1.1630130000000001</v>
      </c>
      <c r="DY401" s="1">
        <v>278.79320000000001</v>
      </c>
      <c r="DZ401">
        <v>0.31268760000000001</v>
      </c>
      <c r="EA401">
        <v>28.622779999999999</v>
      </c>
      <c r="EB401" s="1">
        <v>5.2850710000000003</v>
      </c>
      <c r="EC401">
        <v>1282.163</v>
      </c>
      <c r="ED401">
        <v>0.312085</v>
      </c>
      <c r="EE401">
        <v>29.787410000000001</v>
      </c>
      <c r="EF401" s="1">
        <v>16.07724</v>
      </c>
      <c r="EG401">
        <v>3943.3029999999999</v>
      </c>
      <c r="EH401">
        <v>0.31140950000000001</v>
      </c>
      <c r="EI401">
        <v>30.632100000000001</v>
      </c>
      <c r="EJ401">
        <v>34.222389999999997</v>
      </c>
      <c r="EK401">
        <v>8484.5889999999999</v>
      </c>
      <c r="EL401">
        <v>0.3106737</v>
      </c>
      <c r="EM401">
        <v>31.05602</v>
      </c>
      <c r="EN401">
        <v>53.036879999999996</v>
      </c>
      <c r="EO401">
        <v>13282.57</v>
      </c>
      <c r="EP401">
        <v>0.309894</v>
      </c>
      <c r="EQ401">
        <v>30.605930000000001</v>
      </c>
      <c r="ER401">
        <v>61.911639999999998</v>
      </c>
      <c r="ES401">
        <v>15670.62</v>
      </c>
      <c r="ET401">
        <v>0.3091353</v>
      </c>
      <c r="EU401">
        <v>29.43074</v>
      </c>
      <c r="EV401">
        <v>55.956870000000002</v>
      </c>
      <c r="EW401">
        <v>14300.88</v>
      </c>
      <c r="EX401">
        <v>0.30822060000000001</v>
      </c>
      <c r="EY401">
        <v>28.667059999999999</v>
      </c>
      <c r="EZ401">
        <v>40.349490000000003</v>
      </c>
      <c r="FA401">
        <v>10406.379999999999</v>
      </c>
      <c r="FB401">
        <v>0.30706899999999998</v>
      </c>
      <c r="FC401">
        <v>28.459800000000001</v>
      </c>
      <c r="FD401">
        <v>23.86281</v>
      </c>
      <c r="FE401">
        <v>6209.2709999999997</v>
      </c>
      <c r="FF401">
        <v>0.30607879999999998</v>
      </c>
      <c r="FG401">
        <v>28.92165</v>
      </c>
      <c r="FH401">
        <v>11.791410000000001</v>
      </c>
      <c r="FI401">
        <v>3092.3270000000002</v>
      </c>
      <c r="FJ401">
        <v>0.30536619999999998</v>
      </c>
      <c r="FK401">
        <v>29.322199999999999</v>
      </c>
      <c r="FL401">
        <v>4.9745189999999999</v>
      </c>
      <c r="FM401">
        <v>1312.7660000000001</v>
      </c>
      <c r="FN401">
        <v>0.30458639999999998</v>
      </c>
      <c r="FO401">
        <v>29.10397</v>
      </c>
      <c r="FP401">
        <v>1.829906</v>
      </c>
      <c r="FQ401">
        <v>485.68130000000002</v>
      </c>
      <c r="FR401">
        <v>0.30372110000000002</v>
      </c>
      <c r="FS401">
        <v>28.659759999999999</v>
      </c>
      <c r="FT401">
        <v>0.61950700000000003</v>
      </c>
      <c r="FU401">
        <v>164.82069999999999</v>
      </c>
      <c r="FV401">
        <v>0.30269010000000002</v>
      </c>
      <c r="FW401">
        <v>27.879480000000001</v>
      </c>
      <c r="FX401">
        <v>0.21836</v>
      </c>
      <c r="FY401">
        <v>57.807859999999998</v>
      </c>
      <c r="FZ401">
        <v>0.30147429999999997</v>
      </c>
      <c r="GA401">
        <v>27.113939999999999</v>
      </c>
      <c r="GB401">
        <v>0.1020696</v>
      </c>
      <c r="GC401">
        <v>26.59029</v>
      </c>
      <c r="GD401">
        <v>0.3001704</v>
      </c>
      <c r="GE401">
        <v>26.520409999999998</v>
      </c>
      <c r="GF401">
        <v>7.1484610000000004E-2</v>
      </c>
      <c r="GG401">
        <v>18.36289</v>
      </c>
      <c r="GH401">
        <v>0.29881750000000001</v>
      </c>
      <c r="GI401">
        <v>26.33203</v>
      </c>
      <c r="GJ401">
        <v>6.2722379999999994E-2</v>
      </c>
      <c r="GK401">
        <v>16.042529999999999</v>
      </c>
      <c r="GL401">
        <v>0.29774050000000002</v>
      </c>
      <c r="GM401">
        <v>26.727260000000001</v>
      </c>
      <c r="GN401">
        <v>5.7835749999999998E-2</v>
      </c>
      <c r="GO401">
        <v>14.79218</v>
      </c>
      <c r="GP401">
        <v>0.29651850000000002</v>
      </c>
      <c r="GQ401">
        <v>27.40157</v>
      </c>
      <c r="GR401">
        <v>5.3786109999999998E-2</v>
      </c>
      <c r="GS401">
        <v>13.77056</v>
      </c>
      <c r="GT401">
        <v>0.2952842</v>
      </c>
      <c r="GU401">
        <v>27.563110000000002</v>
      </c>
      <c r="GV401">
        <v>4.8831579999999999E-2</v>
      </c>
      <c r="GW401">
        <v>12.52773</v>
      </c>
      <c r="GX401">
        <v>0.29370309999999999</v>
      </c>
      <c r="GY401">
        <v>27.49305</v>
      </c>
      <c r="GZ401">
        <v>4.4293190000000003E-2</v>
      </c>
      <c r="HA401">
        <v>11.39255</v>
      </c>
      <c r="HB401">
        <v>0.29425249999999997</v>
      </c>
      <c r="HC401">
        <v>26.939160000000001</v>
      </c>
      <c r="HD401" s="1">
        <v>4.0167960000000003E-2</v>
      </c>
      <c r="HE401">
        <v>10.28506</v>
      </c>
      <c r="HF401">
        <v>0.29459299999999999</v>
      </c>
      <c r="HG401">
        <v>25.968679999999999</v>
      </c>
      <c r="HH401" s="1">
        <v>3.6340490000000003E-2</v>
      </c>
      <c r="HI401">
        <v>9.2764539999999993</v>
      </c>
      <c r="HJ401">
        <v>0.29480590000000001</v>
      </c>
      <c r="HK401">
        <v>25.337289999999999</v>
      </c>
      <c r="HL401">
        <v>3.2755149999999997E-2</v>
      </c>
      <c r="HM401">
        <v>8.3437909999999995</v>
      </c>
      <c r="HN401">
        <v>0.29482049999999999</v>
      </c>
      <c r="HO401">
        <v>25.073039999999999</v>
      </c>
      <c r="HP401" s="1">
        <v>2.942498E-2</v>
      </c>
      <c r="HQ401">
        <v>7.4876139999999998</v>
      </c>
      <c r="HR401">
        <v>0.29487629999999998</v>
      </c>
      <c r="HS401">
        <v>25.310140000000001</v>
      </c>
      <c r="HT401" s="1">
        <v>2.634133E-2</v>
      </c>
      <c r="HU401">
        <v>6.6966760000000001</v>
      </c>
      <c r="HV401">
        <v>0.29532190000000003</v>
      </c>
      <c r="HW401">
        <v>25.510370000000002</v>
      </c>
      <c r="HX401" s="1">
        <v>2.3357409999999999E-2</v>
      </c>
      <c r="HY401">
        <v>5.9303249999999998</v>
      </c>
      <c r="HZ401">
        <v>0.29604150000000001</v>
      </c>
      <c r="IA401">
        <v>25.722200000000001</v>
      </c>
      <c r="IB401" s="1">
        <v>2.101395E-2</v>
      </c>
      <c r="IC401">
        <v>5.3184380000000004</v>
      </c>
      <c r="ID401">
        <v>0.29666399999999998</v>
      </c>
      <c r="IE401">
        <v>25.818639999999998</v>
      </c>
      <c r="IF401" s="1">
        <v>1.901245E-2</v>
      </c>
      <c r="IG401">
        <v>4.8006890000000002</v>
      </c>
      <c r="IH401">
        <v>0.29746990000000001</v>
      </c>
      <c r="II401">
        <v>25.411840000000002</v>
      </c>
      <c r="IJ401" s="1">
        <v>1.7231449999999999E-2</v>
      </c>
      <c r="IK401">
        <v>4.339461</v>
      </c>
      <c r="IL401">
        <v>0.29842229999999997</v>
      </c>
      <c r="IM401">
        <v>24.677109999999999</v>
      </c>
      <c r="IN401" s="1">
        <v>1.560165E-2</v>
      </c>
      <c r="IO401">
        <v>3.917551</v>
      </c>
      <c r="IP401">
        <v>0.29929869999999997</v>
      </c>
      <c r="IQ401">
        <v>24.170680000000001</v>
      </c>
      <c r="IR401" s="1">
        <v>1.4125789999999999E-2</v>
      </c>
      <c r="IS401">
        <v>3.5381049999999998</v>
      </c>
      <c r="IT401">
        <v>0.30026219999999998</v>
      </c>
      <c r="IU401">
        <v>24.20205</v>
      </c>
      <c r="IV401" s="1">
        <v>1.2817230000000001E-2</v>
      </c>
      <c r="IW401">
        <v>3.2019820000000001</v>
      </c>
      <c r="IX401">
        <v>0.30123420000000001</v>
      </c>
      <c r="IY401">
        <v>25.306909999999998</v>
      </c>
      <c r="IZ401" s="1">
        <v>1.16145E-2</v>
      </c>
      <c r="JA401">
        <v>2.894809</v>
      </c>
      <c r="JB401">
        <v>0.30183209999999999</v>
      </c>
      <c r="JC401">
        <v>26.511839999999999</v>
      </c>
      <c r="JD401" s="1">
        <v>1.05185E-2</v>
      </c>
      <c r="JE401">
        <v>2.6183450000000001</v>
      </c>
      <c r="JF401">
        <v>0.30238229999999999</v>
      </c>
      <c r="JG401">
        <v>27.542310000000001</v>
      </c>
      <c r="JH401" s="1">
        <v>9.5293410000000002E-3</v>
      </c>
      <c r="JI401">
        <v>2.3698999999999999</v>
      </c>
      <c r="JJ401">
        <v>0.30346509999999999</v>
      </c>
      <c r="JK401">
        <v>27.881979999999999</v>
      </c>
      <c r="JL401" s="1">
        <v>8.6275970000000007E-3</v>
      </c>
      <c r="JM401">
        <v>2.140536</v>
      </c>
      <c r="JN401">
        <v>0.30438500000000002</v>
      </c>
      <c r="JO401">
        <v>27.795179999999998</v>
      </c>
      <c r="JP401" s="1">
        <v>7.7828690000000004E-3</v>
      </c>
      <c r="JQ401">
        <v>1.9274180000000001</v>
      </c>
      <c r="JR401">
        <v>0.30559340000000002</v>
      </c>
      <c r="JS401">
        <v>27.395099999999999</v>
      </c>
      <c r="JT401" s="1">
        <v>7.002388E-3</v>
      </c>
      <c r="JU401">
        <v>1.728448</v>
      </c>
      <c r="JV401">
        <v>0.30658079999999999</v>
      </c>
      <c r="JW401">
        <v>27.134840000000001</v>
      </c>
      <c r="JX401" s="1">
        <v>6.2635720000000002E-3</v>
      </c>
      <c r="JY401">
        <v>1.541623</v>
      </c>
      <c r="JZ401">
        <v>0.30779119999999999</v>
      </c>
      <c r="KA401">
        <v>27.173649999999999</v>
      </c>
      <c r="KB401" s="1">
        <v>5.5666459999999997E-3</v>
      </c>
      <c r="KC401">
        <v>1.365394</v>
      </c>
      <c r="KD401">
        <v>0.3088014</v>
      </c>
      <c r="KE401">
        <v>28.084969999999998</v>
      </c>
      <c r="KF401" s="1">
        <v>4.898159E-3</v>
      </c>
      <c r="KG401">
        <v>1.198218</v>
      </c>
      <c r="KH401">
        <v>0.30968469999999998</v>
      </c>
      <c r="KI401">
        <v>28.916419999999999</v>
      </c>
      <c r="KJ401" s="1">
        <v>4.2517980000000002E-3</v>
      </c>
      <c r="KK401">
        <v>1.0377829999999999</v>
      </c>
      <c r="KL401">
        <v>0.31030780000000002</v>
      </c>
      <c r="KM401">
        <v>29.62358</v>
      </c>
      <c r="KN401" s="1">
        <v>3.6270030000000002E-3</v>
      </c>
      <c r="KO401">
        <v>0.88423569999999996</v>
      </c>
      <c r="KP401">
        <v>0.31075239999999998</v>
      </c>
      <c r="KQ401">
        <v>30.048349999999999</v>
      </c>
      <c r="KR401" s="1">
        <v>3.0334910000000001E-3</v>
      </c>
      <c r="KS401">
        <v>0.73903810000000003</v>
      </c>
      <c r="KT401">
        <v>0.3111622</v>
      </c>
      <c r="KU401">
        <v>29.675740000000001</v>
      </c>
      <c r="KV401" s="1">
        <v>2.4932679999999999E-3</v>
      </c>
      <c r="KW401">
        <v>0.60700109999999996</v>
      </c>
      <c r="KX401">
        <v>0.31344610000000001</v>
      </c>
      <c r="KY401">
        <v>28.990570000000002</v>
      </c>
      <c r="KZ401" s="1">
        <v>2.0308800000000001E-3</v>
      </c>
      <c r="LA401">
        <v>0.49087350000000002</v>
      </c>
      <c r="LB401">
        <v>0.31639929999999999</v>
      </c>
      <c r="LC401">
        <v>28.327059999999999</v>
      </c>
      <c r="LD401" s="1">
        <v>1.651331E-3</v>
      </c>
      <c r="LE401">
        <v>0.39534180000000002</v>
      </c>
      <c r="LF401">
        <v>0.31933149999999999</v>
      </c>
      <c r="LG401">
        <v>28.0824</v>
      </c>
      <c r="LH401" s="1">
        <v>1.358812E-3</v>
      </c>
      <c r="LI401">
        <v>0.32213570000000002</v>
      </c>
      <c r="LJ401">
        <v>0.3222293</v>
      </c>
      <c r="LK401">
        <v>28.644739999999999</v>
      </c>
      <c r="LL401" s="1">
        <v>1.1433369999999999E-3</v>
      </c>
      <c r="LM401">
        <v>0.26839360000000001</v>
      </c>
      <c r="LN401">
        <v>0.32512469999999999</v>
      </c>
      <c r="LO401">
        <v>29.26117</v>
      </c>
      <c r="LP401" s="1">
        <v>9.8753730000000002E-4</v>
      </c>
      <c r="LQ401">
        <v>0.229578</v>
      </c>
      <c r="LR401">
        <v>0.32792979999999999</v>
      </c>
      <c r="LS401">
        <v>29.842369999999999</v>
      </c>
      <c r="LT401" s="1">
        <v>8.7379479999999995E-4</v>
      </c>
      <c r="LU401">
        <v>0.2012593</v>
      </c>
      <c r="LV401">
        <v>0.33055000000000001</v>
      </c>
      <c r="LW401">
        <v>30.066880000000001</v>
      </c>
      <c r="LX401" s="1">
        <v>7.8798810000000003E-4</v>
      </c>
      <c r="LY401">
        <v>0.1799626</v>
      </c>
      <c r="LZ401">
        <v>0.3329935</v>
      </c>
      <c r="MA401">
        <v>29.780670000000001</v>
      </c>
      <c r="MB401" s="1">
        <v>7.1937599999999998E-4</v>
      </c>
      <c r="MC401">
        <v>0.1632566</v>
      </c>
      <c r="MD401">
        <v>0.33529540000000002</v>
      </c>
      <c r="ME401">
        <v>29.051259999999999</v>
      </c>
      <c r="MF401" s="1">
        <v>6.6222449999999995E-4</v>
      </c>
      <c r="MG401">
        <v>0.1497463</v>
      </c>
      <c r="MH401">
        <v>0.33751639999999999</v>
      </c>
      <c r="MI401">
        <v>28.440439999999999</v>
      </c>
      <c r="MJ401" s="1">
        <v>6.1494800000000004E-4</v>
      </c>
      <c r="MK401">
        <v>0.1385931</v>
      </c>
      <c r="ML401">
        <v>0.33967890000000001</v>
      </c>
      <c r="MM401">
        <v>28.151669999999999</v>
      </c>
      <c r="MN401" s="1">
        <v>5.7571390000000003E-4</v>
      </c>
      <c r="MO401">
        <v>0.12934709999999999</v>
      </c>
      <c r="MP401">
        <v>0.34296080000000001</v>
      </c>
      <c r="MQ401">
        <v>28.836919999999999</v>
      </c>
      <c r="MR401" s="1">
        <v>5.4339790000000002E-4</v>
      </c>
      <c r="MS401">
        <v>0.1213013</v>
      </c>
      <c r="MT401">
        <v>0.345943</v>
      </c>
      <c r="MU401">
        <v>29.006989999999998</v>
      </c>
      <c r="MV401" s="1">
        <v>5.1548260000000004E-4</v>
      </c>
      <c r="MW401">
        <v>0.1144401</v>
      </c>
      <c r="MX401">
        <v>0.34882540000000001</v>
      </c>
      <c r="MY401">
        <v>29.08877</v>
      </c>
      <c r="MZ401" s="1">
        <v>4.9149260000000005E-4</v>
      </c>
      <c r="NA401">
        <v>0.1085024</v>
      </c>
      <c r="NB401">
        <v>0.35156110000000002</v>
      </c>
      <c r="NC401">
        <v>28.937719999999999</v>
      </c>
      <c r="ND401" s="1">
        <v>4.7048510000000001E-4</v>
      </c>
      <c r="NE401">
        <v>0.1032878</v>
      </c>
      <c r="NF401">
        <v>0.35422049999999999</v>
      </c>
      <c r="NG401">
        <v>28.700189999999999</v>
      </c>
      <c r="NH401" s="1">
        <v>4.5178589999999999E-4</v>
      </c>
      <c r="NI401">
        <v>9.8652820000000002E-2</v>
      </c>
      <c r="NJ401">
        <v>0.3570181</v>
      </c>
      <c r="NK401">
        <v>28.227399999999999</v>
      </c>
      <c r="NL401" s="1">
        <v>4.3414039999999999E-4</v>
      </c>
      <c r="NM401">
        <v>9.4264249999999994E-2</v>
      </c>
      <c r="NN401">
        <v>0.359574</v>
      </c>
      <c r="NO401">
        <v>27.667210000000001</v>
      </c>
      <c r="NP401" s="1">
        <v>4.170105E-4</v>
      </c>
      <c r="NQ401">
        <v>9.0086330000000006E-2</v>
      </c>
      <c r="NR401">
        <v>0.36199819999999999</v>
      </c>
      <c r="NS401">
        <v>27.30247</v>
      </c>
      <c r="NT401" s="1">
        <v>4.0016439999999997E-4</v>
      </c>
      <c r="NU401">
        <v>8.6035440000000005E-2</v>
      </c>
      <c r="NV401">
        <v>0.36432160000000002</v>
      </c>
      <c r="NW401">
        <v>28.057670000000002</v>
      </c>
      <c r="NX401" s="1">
        <v>3.8349560000000002E-4</v>
      </c>
      <c r="NY401">
        <v>8.2079250000000006E-2</v>
      </c>
      <c r="NZ401">
        <v>0.36655729999999997</v>
      </c>
      <c r="OA401">
        <v>28.81391</v>
      </c>
      <c r="OB401" s="1">
        <v>3.6697599999999998E-4</v>
      </c>
      <c r="OC401">
        <v>7.820502E-2</v>
      </c>
      <c r="OD401">
        <v>0.36876059999999999</v>
      </c>
      <c r="OE401">
        <v>29.256260000000001</v>
      </c>
      <c r="OF401" s="1">
        <v>3.5074880000000001E-4</v>
      </c>
      <c r="OG401">
        <v>7.4432509999999993E-2</v>
      </c>
      <c r="OH401">
        <v>0.3708959</v>
      </c>
      <c r="OI401">
        <v>29.553280000000001</v>
      </c>
      <c r="OJ401" s="1">
        <v>3.3492610000000002E-4</v>
      </c>
      <c r="OK401">
        <v>7.0782159999999997E-2</v>
      </c>
    </row>
    <row r="402" spans="1:401" x14ac:dyDescent="0.35">
      <c r="A402">
        <v>411</v>
      </c>
      <c r="B402" t="s">
        <v>4</v>
      </c>
      <c r="C402" t="s">
        <v>364</v>
      </c>
      <c r="D402" t="s">
        <v>409</v>
      </c>
      <c r="E402">
        <v>599.30690000000004</v>
      </c>
      <c r="F402">
        <v>0.29429240000000001</v>
      </c>
      <c r="G402">
        <v>26.01389</v>
      </c>
      <c r="H402">
        <v>0</v>
      </c>
      <c r="I402">
        <v>0</v>
      </c>
      <c r="J402">
        <v>0.2942902</v>
      </c>
      <c r="K402">
        <v>26.389600000000002</v>
      </c>
      <c r="L402">
        <v>0</v>
      </c>
      <c r="M402">
        <v>0</v>
      </c>
      <c r="N402">
        <v>0.29438880000000001</v>
      </c>
      <c r="O402">
        <v>26.635560000000002</v>
      </c>
      <c r="P402">
        <v>0</v>
      </c>
      <c r="Q402">
        <v>0</v>
      </c>
      <c r="R402">
        <v>0.29445759999999999</v>
      </c>
      <c r="S402">
        <v>26.471070000000001</v>
      </c>
      <c r="T402">
        <v>0</v>
      </c>
      <c r="U402">
        <v>0</v>
      </c>
      <c r="V402">
        <v>0.2944659</v>
      </c>
      <c r="W402">
        <v>25.698080000000001</v>
      </c>
      <c r="X402">
        <v>0</v>
      </c>
      <c r="Y402">
        <v>0</v>
      </c>
      <c r="Z402">
        <v>0.2944445</v>
      </c>
      <c r="AA402">
        <v>25.021080000000001</v>
      </c>
      <c r="AB402">
        <v>0</v>
      </c>
      <c r="AC402">
        <v>0</v>
      </c>
      <c r="AD402">
        <v>0.29434840000000001</v>
      </c>
      <c r="AE402">
        <v>24.653580000000002</v>
      </c>
      <c r="AF402">
        <v>0</v>
      </c>
      <c r="AG402">
        <v>0</v>
      </c>
      <c r="AH402">
        <v>0.29424869999999997</v>
      </c>
      <c r="AI402">
        <v>25.243289999999998</v>
      </c>
      <c r="AJ402">
        <v>0</v>
      </c>
      <c r="AK402">
        <v>0</v>
      </c>
      <c r="AL402">
        <v>0.29410520000000001</v>
      </c>
      <c r="AM402">
        <v>26.279039999999998</v>
      </c>
      <c r="AN402">
        <v>0</v>
      </c>
      <c r="AO402">
        <v>0</v>
      </c>
      <c r="AP402">
        <v>0.2938093</v>
      </c>
      <c r="AQ402">
        <v>27.21058</v>
      </c>
      <c r="AR402">
        <v>0</v>
      </c>
      <c r="AS402">
        <v>0</v>
      </c>
      <c r="AT402">
        <v>0.29353810000000002</v>
      </c>
      <c r="AU402">
        <v>27.741700000000002</v>
      </c>
      <c r="AV402">
        <v>0</v>
      </c>
      <c r="AW402">
        <v>0</v>
      </c>
      <c r="AX402">
        <v>0.29322979999999998</v>
      </c>
      <c r="AY402">
        <v>27.438009999999998</v>
      </c>
      <c r="AZ402">
        <v>0</v>
      </c>
      <c r="BA402">
        <v>0</v>
      </c>
      <c r="BB402">
        <v>0.29288550000000002</v>
      </c>
      <c r="BC402">
        <v>26.795020000000001</v>
      </c>
      <c r="BD402">
        <v>0</v>
      </c>
      <c r="BE402">
        <v>0</v>
      </c>
      <c r="BF402">
        <v>0.29264319999999999</v>
      </c>
      <c r="BG402">
        <v>26.26558</v>
      </c>
      <c r="BH402">
        <v>0</v>
      </c>
      <c r="BI402">
        <v>0</v>
      </c>
      <c r="BJ402">
        <v>0.29249269999999999</v>
      </c>
      <c r="BK402">
        <v>26.176649999999999</v>
      </c>
      <c r="BL402">
        <v>0</v>
      </c>
      <c r="BM402">
        <v>0</v>
      </c>
      <c r="BN402">
        <v>0.2925026</v>
      </c>
      <c r="BO402">
        <v>27.168620000000001</v>
      </c>
      <c r="BP402">
        <v>0</v>
      </c>
      <c r="BQ402">
        <v>0</v>
      </c>
      <c r="BR402">
        <v>0.29256799999999999</v>
      </c>
      <c r="BS402">
        <v>28.235009999999999</v>
      </c>
      <c r="BT402">
        <v>0</v>
      </c>
      <c r="BU402">
        <v>0</v>
      </c>
      <c r="BV402">
        <v>0.29265679999999999</v>
      </c>
      <c r="BW402">
        <v>29.042269999999998</v>
      </c>
      <c r="BX402">
        <v>0</v>
      </c>
      <c r="BY402">
        <v>0</v>
      </c>
      <c r="BZ402">
        <v>0.29271449999999999</v>
      </c>
      <c r="CA402">
        <v>29.34815</v>
      </c>
      <c r="CB402">
        <v>0</v>
      </c>
      <c r="CC402">
        <v>0</v>
      </c>
      <c r="CD402">
        <v>0.29274430000000001</v>
      </c>
      <c r="CE402">
        <v>28.898009999999999</v>
      </c>
      <c r="CF402">
        <v>0</v>
      </c>
      <c r="CG402">
        <v>2.4117609999999999E-35</v>
      </c>
      <c r="CH402">
        <v>0.29283759999999998</v>
      </c>
      <c r="CI402">
        <v>27.9756</v>
      </c>
      <c r="CJ402">
        <v>4.0950460000000001E-29</v>
      </c>
      <c r="CK402">
        <v>1.868882E-26</v>
      </c>
      <c r="CL402">
        <v>0.2931262</v>
      </c>
      <c r="CM402">
        <v>27.34395</v>
      </c>
      <c r="CN402" s="1">
        <v>5.13562E-23</v>
      </c>
      <c r="CO402" s="1">
        <v>2.325836E-20</v>
      </c>
      <c r="CP402">
        <v>0.29339720000000002</v>
      </c>
      <c r="CQ402">
        <v>27.307459999999999</v>
      </c>
      <c r="CR402" s="1">
        <v>3.6136389999999997E-17</v>
      </c>
      <c r="CS402" s="1">
        <v>1.6181809999999999E-14</v>
      </c>
      <c r="CT402">
        <v>0.29366100000000001</v>
      </c>
      <c r="CU402">
        <v>28.095230000000001</v>
      </c>
      <c r="CV402" s="1">
        <v>2.9084710000000001E-13</v>
      </c>
      <c r="CW402" s="1">
        <v>1.2787249999999999E-10</v>
      </c>
      <c r="CX402">
        <v>0.29383039999999999</v>
      </c>
      <c r="CY402">
        <v>28.34385</v>
      </c>
      <c r="CZ402" s="1">
        <v>3.4576009999999998E-10</v>
      </c>
      <c r="DA402" s="1">
        <v>1.461601E-7</v>
      </c>
      <c r="DB402">
        <v>0.29405249999999999</v>
      </c>
      <c r="DC402">
        <v>28.891850000000002</v>
      </c>
      <c r="DD402" s="1">
        <v>1.0305039999999999E-7</v>
      </c>
      <c r="DE402" s="1">
        <v>4.275665E-5</v>
      </c>
      <c r="DF402">
        <v>0.29427819999999999</v>
      </c>
      <c r="DG402">
        <v>29.263870000000001</v>
      </c>
      <c r="DH402" s="1">
        <v>1.08466E-5</v>
      </c>
      <c r="DI402" s="1">
        <v>4.4470999999999998E-3</v>
      </c>
      <c r="DJ402">
        <v>0.29450290000000001</v>
      </c>
      <c r="DK402">
        <v>28.945360000000001</v>
      </c>
      <c r="DL402" s="1">
        <v>4.9475609999999998E-4</v>
      </c>
      <c r="DM402" s="1">
        <v>0.2011802</v>
      </c>
      <c r="DN402">
        <v>0.29472150000000003</v>
      </c>
      <c r="DO402">
        <v>28.175000000000001</v>
      </c>
      <c r="DP402" s="1">
        <v>1.1231379999999999E-2</v>
      </c>
      <c r="DQ402" s="1">
        <v>4.5310680000000003</v>
      </c>
      <c r="DR402">
        <v>0.29494870000000001</v>
      </c>
      <c r="DS402">
        <v>27.624479999999998</v>
      </c>
      <c r="DT402" s="1">
        <v>0.13982910000000001</v>
      </c>
      <c r="DU402" s="1">
        <v>56.065899999999999</v>
      </c>
      <c r="DV402">
        <v>0.29495830000000001</v>
      </c>
      <c r="DW402">
        <v>27.572620000000001</v>
      </c>
      <c r="DX402" s="1">
        <v>1.031382</v>
      </c>
      <c r="DY402" s="1">
        <v>411.82229999999998</v>
      </c>
      <c r="DZ402">
        <v>0.29493039999999998</v>
      </c>
      <c r="EA402">
        <v>28.62565</v>
      </c>
      <c r="EB402" s="1">
        <v>4.817151</v>
      </c>
      <c r="EC402">
        <v>1915.643</v>
      </c>
      <c r="ED402">
        <v>0.29485800000000001</v>
      </c>
      <c r="EE402">
        <v>29.798380000000002</v>
      </c>
      <c r="EF402" s="1">
        <v>15.02768</v>
      </c>
      <c r="EG402">
        <v>5948.8469999999998</v>
      </c>
      <c r="EH402">
        <v>0.29475319999999999</v>
      </c>
      <c r="EI402">
        <v>30.66122</v>
      </c>
      <c r="EJ402">
        <v>32.734160000000003</v>
      </c>
      <c r="EK402">
        <v>12899.56</v>
      </c>
      <c r="EL402">
        <v>0.2945721</v>
      </c>
      <c r="EM402">
        <v>31.094190000000001</v>
      </c>
      <c r="EN402">
        <v>51.81617</v>
      </c>
      <c r="EO402">
        <v>20317.2</v>
      </c>
      <c r="EP402">
        <v>0.29381550000000001</v>
      </c>
      <c r="EQ402">
        <v>30.649629999999998</v>
      </c>
      <c r="ER402">
        <v>61.67418</v>
      </c>
      <c r="ES402">
        <v>24074.36</v>
      </c>
      <c r="ET402">
        <v>0.29307159999999999</v>
      </c>
      <c r="EU402">
        <v>29.478179999999998</v>
      </c>
      <c r="EV402">
        <v>56.737400000000001</v>
      </c>
      <c r="EW402">
        <v>22031.98</v>
      </c>
      <c r="EX402">
        <v>0.2922014</v>
      </c>
      <c r="EY402">
        <v>28.6922</v>
      </c>
      <c r="EZ402">
        <v>41.561140000000002</v>
      </c>
      <c r="FA402">
        <v>16045.59</v>
      </c>
      <c r="FB402">
        <v>0.29109489999999999</v>
      </c>
      <c r="FC402">
        <v>28.471229999999998</v>
      </c>
      <c r="FD402">
        <v>24.926549999999999</v>
      </c>
      <c r="FE402">
        <v>9562.5589999999993</v>
      </c>
      <c r="FF402">
        <v>0.29020950000000001</v>
      </c>
      <c r="FG402">
        <v>28.919360000000001</v>
      </c>
      <c r="FH402">
        <v>12.47344</v>
      </c>
      <c r="FI402">
        <v>4766.8900000000003</v>
      </c>
      <c r="FJ402">
        <v>0.2896358</v>
      </c>
      <c r="FK402">
        <v>29.323989999999998</v>
      </c>
      <c r="FL402">
        <v>5.3259850000000002</v>
      </c>
      <c r="FM402">
        <v>2040.875</v>
      </c>
      <c r="FN402">
        <v>0.2889796</v>
      </c>
      <c r="FO402">
        <v>29.1235</v>
      </c>
      <c r="FP402">
        <v>1.979385</v>
      </c>
      <c r="FQ402">
        <v>760.54010000000005</v>
      </c>
      <c r="FR402">
        <v>0.28824820000000001</v>
      </c>
      <c r="FS402">
        <v>28.67737</v>
      </c>
      <c r="FT402">
        <v>0.67307260000000002</v>
      </c>
      <c r="FU402">
        <v>258.91669999999999</v>
      </c>
      <c r="FV402">
        <v>0.28735349999999998</v>
      </c>
      <c r="FW402">
        <v>27.89922</v>
      </c>
      <c r="FX402">
        <v>0.23498559999999999</v>
      </c>
      <c r="FY402">
        <v>90.224400000000003</v>
      </c>
      <c r="FZ402">
        <v>0.28629729999999998</v>
      </c>
      <c r="GA402">
        <v>27.126159999999999</v>
      </c>
      <c r="GB402">
        <v>0.1066139</v>
      </c>
      <c r="GC402">
        <v>40.643140000000002</v>
      </c>
      <c r="GD402">
        <v>0.28516089999999999</v>
      </c>
      <c r="GE402">
        <v>26.52665</v>
      </c>
      <c r="GF402">
        <v>7.2665770000000005E-2</v>
      </c>
      <c r="GG402">
        <v>27.52242</v>
      </c>
      <c r="GH402">
        <v>0.28402620000000001</v>
      </c>
      <c r="GI402">
        <v>26.332059999999998</v>
      </c>
      <c r="GJ402">
        <v>6.3127080000000002E-2</v>
      </c>
      <c r="GK402">
        <v>23.865549999999999</v>
      </c>
      <c r="GL402">
        <v>0.28308040000000001</v>
      </c>
      <c r="GM402">
        <v>26.7346</v>
      </c>
      <c r="GN402">
        <v>5.8137220000000003E-2</v>
      </c>
      <c r="GO402">
        <v>21.985410000000002</v>
      </c>
      <c r="GP402">
        <v>0.28199419999999997</v>
      </c>
      <c r="GQ402">
        <v>27.414739999999998</v>
      </c>
      <c r="GR402">
        <v>5.4067850000000001E-2</v>
      </c>
      <c r="GS402">
        <v>20.467359999999999</v>
      </c>
      <c r="GT402">
        <v>0.28085769999999999</v>
      </c>
      <c r="GU402">
        <v>27.602370000000001</v>
      </c>
      <c r="GV402">
        <v>4.9159759999999997E-2</v>
      </c>
      <c r="GW402">
        <v>18.641580000000001</v>
      </c>
      <c r="GX402">
        <v>0.27941389999999999</v>
      </c>
      <c r="GY402">
        <v>27.523900000000001</v>
      </c>
      <c r="GZ402">
        <v>4.4576350000000001E-2</v>
      </c>
      <c r="HA402">
        <v>16.94905</v>
      </c>
      <c r="HB402">
        <v>0.28032010000000002</v>
      </c>
      <c r="HC402">
        <v>26.942879999999999</v>
      </c>
      <c r="HD402" s="1">
        <v>4.0426709999999998E-2</v>
      </c>
      <c r="HE402">
        <v>15.285310000000001</v>
      </c>
      <c r="HF402">
        <v>0.28087980000000001</v>
      </c>
      <c r="HG402">
        <v>25.956440000000001</v>
      </c>
      <c r="HH402" s="1">
        <v>3.6577999999999999E-2</v>
      </c>
      <c r="HI402">
        <v>13.780939999999999</v>
      </c>
      <c r="HJ402">
        <v>0.28131869999999998</v>
      </c>
      <c r="HK402">
        <v>25.31108</v>
      </c>
      <c r="HL402" s="1">
        <v>3.2977979999999997E-2</v>
      </c>
      <c r="HM402">
        <v>12.39246</v>
      </c>
      <c r="HN402">
        <v>0.28157799999999999</v>
      </c>
      <c r="HO402">
        <v>25.038530000000002</v>
      </c>
      <c r="HP402" s="1">
        <v>2.9626880000000001E-2</v>
      </c>
      <c r="HQ402">
        <v>11.11659</v>
      </c>
      <c r="HR402">
        <v>0.28191329999999998</v>
      </c>
      <c r="HS402">
        <v>25.279679999999999</v>
      </c>
      <c r="HT402" s="1">
        <v>2.6525389999999999E-2</v>
      </c>
      <c r="HU402">
        <v>9.9387369999999997</v>
      </c>
      <c r="HV402">
        <v>0.28247359999999999</v>
      </c>
      <c r="HW402">
        <v>25.500869999999999</v>
      </c>
      <c r="HX402" s="1">
        <v>2.353092E-2</v>
      </c>
      <c r="HY402">
        <v>8.7991069999999993</v>
      </c>
      <c r="HZ402">
        <v>0.28346510000000003</v>
      </c>
      <c r="IA402">
        <v>25.707660000000001</v>
      </c>
      <c r="IB402" s="1">
        <v>2.1151949999999999E-2</v>
      </c>
      <c r="IC402">
        <v>7.8841219999999996</v>
      </c>
      <c r="ID402">
        <v>0.28445759999999998</v>
      </c>
      <c r="IE402">
        <v>25.80875</v>
      </c>
      <c r="IF402" s="1">
        <v>1.9134370000000001E-2</v>
      </c>
      <c r="IG402">
        <v>7.1166410000000004</v>
      </c>
      <c r="IH402">
        <v>0.28571530000000001</v>
      </c>
      <c r="II402">
        <v>25.395569999999999</v>
      </c>
      <c r="IJ402" s="1">
        <v>1.7342E-2</v>
      </c>
      <c r="IK402">
        <v>6.4325140000000003</v>
      </c>
      <c r="IL402">
        <v>0.28716510000000001</v>
      </c>
      <c r="IM402">
        <v>24.649889999999999</v>
      </c>
      <c r="IN402" s="1">
        <v>1.5703330000000001E-2</v>
      </c>
      <c r="IO402">
        <v>5.807525</v>
      </c>
      <c r="IP402">
        <v>0.288495</v>
      </c>
      <c r="IQ402">
        <v>24.134250000000002</v>
      </c>
      <c r="IR402">
        <v>1.4214839999999999E-2</v>
      </c>
      <c r="IS402">
        <v>5.244936</v>
      </c>
      <c r="IT402">
        <v>0.28993659999999999</v>
      </c>
      <c r="IU402">
        <v>24.16253</v>
      </c>
      <c r="IV402" s="1">
        <v>1.289856E-2</v>
      </c>
      <c r="IW402">
        <v>4.7467350000000001</v>
      </c>
      <c r="IX402">
        <v>0.29135270000000002</v>
      </c>
      <c r="IY402">
        <v>25.280989999999999</v>
      </c>
      <c r="IZ402" s="1">
        <v>1.168892E-2</v>
      </c>
      <c r="JA402">
        <v>4.2919080000000003</v>
      </c>
      <c r="JB402">
        <v>0.29241709999999999</v>
      </c>
      <c r="JC402">
        <v>26.49091</v>
      </c>
      <c r="JD402" s="1">
        <v>1.0584949999999999E-2</v>
      </c>
      <c r="JE402">
        <v>3.8820199999999998</v>
      </c>
      <c r="JF402">
        <v>0.29345719999999997</v>
      </c>
      <c r="JG402">
        <v>27.524889999999999</v>
      </c>
      <c r="JH402" s="1">
        <v>9.5901289999999993E-3</v>
      </c>
      <c r="JI402">
        <v>3.5139930000000001</v>
      </c>
      <c r="JJ402">
        <v>0.29489569999999998</v>
      </c>
      <c r="JK402">
        <v>27.863250000000001</v>
      </c>
      <c r="JL402" s="1">
        <v>8.6833910000000004E-3</v>
      </c>
      <c r="JM402">
        <v>3.1739259999999998</v>
      </c>
      <c r="JN402">
        <v>0.29613070000000002</v>
      </c>
      <c r="JO402">
        <v>27.771930000000001</v>
      </c>
      <c r="JP402" s="1">
        <v>7.8346470000000001E-3</v>
      </c>
      <c r="JQ402">
        <v>2.8570890000000002</v>
      </c>
      <c r="JR402">
        <v>0.2977841</v>
      </c>
      <c r="JS402">
        <v>27.365349999999999</v>
      </c>
      <c r="JT402" s="1">
        <v>7.0509309999999999E-3</v>
      </c>
      <c r="JU402">
        <v>2.5634429999999999</v>
      </c>
      <c r="JV402">
        <v>0.29931669999999999</v>
      </c>
      <c r="JW402">
        <v>27.104040000000001</v>
      </c>
      <c r="JX402" s="1">
        <v>6.3094029999999999E-3</v>
      </c>
      <c r="JY402">
        <v>2.2877209999999999</v>
      </c>
      <c r="JZ402">
        <v>0.30104819999999999</v>
      </c>
      <c r="KA402">
        <v>27.142299999999999</v>
      </c>
      <c r="KB402" s="1">
        <v>5.6102490000000003E-3</v>
      </c>
      <c r="KC402">
        <v>2.0274709999999998</v>
      </c>
      <c r="KD402">
        <v>0.30256309999999997</v>
      </c>
      <c r="KE402">
        <v>28.067789999999999</v>
      </c>
      <c r="KF402" s="1">
        <v>4.9396010000000001E-3</v>
      </c>
      <c r="KG402">
        <v>1.7805930000000001</v>
      </c>
      <c r="KH402">
        <v>0.3038882</v>
      </c>
      <c r="KI402">
        <v>28.906379999999999</v>
      </c>
      <c r="KJ402" s="1">
        <v>4.2918629999999999E-3</v>
      </c>
      <c r="KK402">
        <v>1.5438259999999999</v>
      </c>
      <c r="KL402">
        <v>0.30489699999999997</v>
      </c>
      <c r="KM402">
        <v>29.620509999999999</v>
      </c>
      <c r="KN402" s="1">
        <v>3.665101E-3</v>
      </c>
      <c r="KO402">
        <v>1.316935</v>
      </c>
      <c r="KP402">
        <v>0.30571510000000002</v>
      </c>
      <c r="KQ402">
        <v>30.054040000000001</v>
      </c>
      <c r="KR402" s="1">
        <v>3.069165E-3</v>
      </c>
      <c r="KS402">
        <v>1.102088</v>
      </c>
      <c r="KT402">
        <v>0.30649860000000001</v>
      </c>
      <c r="KU402">
        <v>29.674399999999999</v>
      </c>
      <c r="KV402" s="1">
        <v>2.5251969999999999E-3</v>
      </c>
      <c r="KW402">
        <v>0.90602519999999998</v>
      </c>
      <c r="KX402">
        <v>0.30945299999999998</v>
      </c>
      <c r="KY402">
        <v>28.98021</v>
      </c>
      <c r="KZ402" s="1">
        <v>2.0584779999999999E-3</v>
      </c>
      <c r="LA402">
        <v>0.732769</v>
      </c>
      <c r="LB402">
        <v>0.31302370000000002</v>
      </c>
      <c r="LC402">
        <v>28.310230000000001</v>
      </c>
      <c r="LD402" s="1">
        <v>1.673066E-3</v>
      </c>
      <c r="LE402">
        <v>0.58991669999999996</v>
      </c>
      <c r="LF402">
        <v>0.31661669999999997</v>
      </c>
      <c r="LG402">
        <v>28.065190000000001</v>
      </c>
      <c r="LH402" s="1">
        <v>1.3751690000000001E-3</v>
      </c>
      <c r="LI402">
        <v>0.48024909999999998</v>
      </c>
      <c r="LJ402">
        <v>0.32018190000000002</v>
      </c>
      <c r="LK402">
        <v>28.640889999999999</v>
      </c>
      <c r="LL402" s="1">
        <v>1.155206E-3</v>
      </c>
      <c r="LM402">
        <v>0.39961980000000002</v>
      </c>
      <c r="LN402">
        <v>0.32377109999999998</v>
      </c>
      <c r="LO402">
        <v>29.26116</v>
      </c>
      <c r="LP402" s="1">
        <v>9.9613270000000007E-4</v>
      </c>
      <c r="LQ402">
        <v>0.34136569999999999</v>
      </c>
      <c r="LR402">
        <v>0.3272777</v>
      </c>
      <c r="LS402">
        <v>29.846689999999999</v>
      </c>
      <c r="LT402" s="1">
        <v>8.8013589999999997E-4</v>
      </c>
      <c r="LU402">
        <v>0.2989097</v>
      </c>
      <c r="LV402">
        <v>0.33060780000000001</v>
      </c>
      <c r="LW402">
        <v>30.06935</v>
      </c>
      <c r="LX402" s="1">
        <v>7.9285130000000001E-4</v>
      </c>
      <c r="LY402">
        <v>0.26704070000000002</v>
      </c>
      <c r="LZ402">
        <v>0.33375529999999998</v>
      </c>
      <c r="MA402">
        <v>29.777480000000001</v>
      </c>
      <c r="MB402" s="1">
        <v>7.232629E-4</v>
      </c>
      <c r="MC402">
        <v>0.24209079999999999</v>
      </c>
      <c r="MD402">
        <v>0.33675759999999999</v>
      </c>
      <c r="ME402">
        <v>29.034890000000001</v>
      </c>
      <c r="MF402" s="1">
        <v>6.6539340000000005E-4</v>
      </c>
      <c r="MG402">
        <v>0.22193089999999999</v>
      </c>
      <c r="MH402">
        <v>0.33961789999999997</v>
      </c>
      <c r="MI402">
        <v>28.421530000000001</v>
      </c>
      <c r="MJ402" s="1">
        <v>6.1755399999999998E-4</v>
      </c>
      <c r="MK402">
        <v>0.20529439999999999</v>
      </c>
      <c r="ML402">
        <v>0.34230749999999999</v>
      </c>
      <c r="MM402">
        <v>28.132159999999999</v>
      </c>
      <c r="MN402" s="1">
        <v>5.778771E-4</v>
      </c>
      <c r="MO402">
        <v>0.191443</v>
      </c>
      <c r="MP402">
        <v>0.34638859999999999</v>
      </c>
      <c r="MQ402">
        <v>28.84018</v>
      </c>
      <c r="MR402" s="1">
        <v>5.4539330000000002E-4</v>
      </c>
      <c r="MS402">
        <v>0.17959059999999999</v>
      </c>
      <c r="MT402">
        <v>0.3500566</v>
      </c>
      <c r="MU402">
        <v>29.006239999999998</v>
      </c>
      <c r="MV402" s="1">
        <v>5.1719509999999995E-4</v>
      </c>
      <c r="MW402">
        <v>0.16947570000000001</v>
      </c>
      <c r="MX402">
        <v>0.3537092</v>
      </c>
      <c r="MY402">
        <v>29.0867</v>
      </c>
      <c r="MZ402" s="1">
        <v>4.929461E-4</v>
      </c>
      <c r="NA402">
        <v>0.16075519999999999</v>
      </c>
      <c r="NB402">
        <v>0.35726659999999999</v>
      </c>
      <c r="NC402">
        <v>28.931799999999999</v>
      </c>
      <c r="ND402" s="1">
        <v>4.7175480000000001E-4</v>
      </c>
      <c r="NE402">
        <v>0.15315219999999999</v>
      </c>
      <c r="NF402">
        <v>0.36080380000000001</v>
      </c>
      <c r="NG402">
        <v>28.695820000000001</v>
      </c>
      <c r="NH402" s="1">
        <v>4.5295920000000003E-4</v>
      </c>
      <c r="NI402">
        <v>0.1464107</v>
      </c>
      <c r="NJ402">
        <v>0.36447309999999999</v>
      </c>
      <c r="NK402">
        <v>28.22392</v>
      </c>
      <c r="NL402" s="1">
        <v>4.3525630000000002E-4</v>
      </c>
      <c r="NM402">
        <v>0.14003070000000001</v>
      </c>
      <c r="NN402">
        <v>0.36791499999999999</v>
      </c>
      <c r="NO402">
        <v>27.665220000000001</v>
      </c>
      <c r="NP402" s="1">
        <v>4.1807820000000002E-4</v>
      </c>
      <c r="NQ402">
        <v>0.13395609999999999</v>
      </c>
      <c r="NR402">
        <v>0.37125999999999998</v>
      </c>
      <c r="NS402">
        <v>27.29909</v>
      </c>
      <c r="NT402" s="1">
        <v>4.012086E-4</v>
      </c>
      <c r="NU402">
        <v>0.12806229999999999</v>
      </c>
      <c r="NV402">
        <v>0.37447710000000001</v>
      </c>
      <c r="NW402">
        <v>28.082319999999999</v>
      </c>
      <c r="NX402" s="1">
        <v>3.8451959999999998E-4</v>
      </c>
      <c r="NY402">
        <v>0.1222963</v>
      </c>
      <c r="NZ402">
        <v>0.3775946</v>
      </c>
      <c r="OA402">
        <v>28.84543</v>
      </c>
      <c r="OB402" s="1">
        <v>3.6796959999999999E-4</v>
      </c>
      <c r="OC402">
        <v>0.1166386</v>
      </c>
      <c r="OD402">
        <v>0.3807199</v>
      </c>
      <c r="OE402">
        <v>29.279820000000001</v>
      </c>
      <c r="OF402" s="1">
        <v>3.5172090000000001E-4</v>
      </c>
      <c r="OG402">
        <v>0.11112279999999999</v>
      </c>
      <c r="OH402">
        <v>0.38375870000000001</v>
      </c>
      <c r="OI402">
        <v>29.573260000000001</v>
      </c>
      <c r="OJ402" s="1">
        <v>3.3585800000000002E-4</v>
      </c>
      <c r="OK402">
        <v>0.1057719</v>
      </c>
    </row>
    <row r="403" spans="1:401" x14ac:dyDescent="0.35">
      <c r="A403">
        <v>412</v>
      </c>
      <c r="B403" t="s">
        <v>4</v>
      </c>
      <c r="C403" t="s">
        <v>364</v>
      </c>
      <c r="D403" t="s">
        <v>410</v>
      </c>
      <c r="E403">
        <v>921.68470000000002</v>
      </c>
      <c r="F403">
        <v>0.3461745</v>
      </c>
      <c r="G403">
        <v>25.961480000000002</v>
      </c>
      <c r="H403">
        <v>0</v>
      </c>
      <c r="I403">
        <v>0</v>
      </c>
      <c r="J403">
        <v>0.34624389999999999</v>
      </c>
      <c r="K403">
        <v>26.380320000000001</v>
      </c>
      <c r="L403">
        <v>0</v>
      </c>
      <c r="M403">
        <v>0</v>
      </c>
      <c r="N403">
        <v>0.34626420000000002</v>
      </c>
      <c r="O403">
        <v>26.65333</v>
      </c>
      <c r="P403">
        <v>0</v>
      </c>
      <c r="Q403">
        <v>0</v>
      </c>
      <c r="R403">
        <v>0.34621229999999997</v>
      </c>
      <c r="S403">
        <v>26.502859999999998</v>
      </c>
      <c r="T403">
        <v>0</v>
      </c>
      <c r="U403">
        <v>0</v>
      </c>
      <c r="V403">
        <v>0.34612860000000001</v>
      </c>
      <c r="W403">
        <v>25.762090000000001</v>
      </c>
      <c r="X403">
        <v>0</v>
      </c>
      <c r="Y403">
        <v>0</v>
      </c>
      <c r="Z403">
        <v>0.34600130000000001</v>
      </c>
      <c r="AA403">
        <v>25.070160000000001</v>
      </c>
      <c r="AB403">
        <v>0</v>
      </c>
      <c r="AC403">
        <v>0</v>
      </c>
      <c r="AD403">
        <v>0.34578229999999999</v>
      </c>
      <c r="AE403">
        <v>24.669350000000001</v>
      </c>
      <c r="AF403">
        <v>0</v>
      </c>
      <c r="AG403">
        <v>0</v>
      </c>
      <c r="AH403">
        <v>0.34555010000000003</v>
      </c>
      <c r="AI403">
        <v>25.222390000000001</v>
      </c>
      <c r="AJ403">
        <v>0</v>
      </c>
      <c r="AK403">
        <v>0</v>
      </c>
      <c r="AL403">
        <v>0.34612720000000002</v>
      </c>
      <c r="AM403">
        <v>26.239889999999999</v>
      </c>
      <c r="AN403">
        <v>0</v>
      </c>
      <c r="AO403">
        <v>0</v>
      </c>
      <c r="AP403">
        <v>0.3500431</v>
      </c>
      <c r="AQ403">
        <v>27.208259999999999</v>
      </c>
      <c r="AR403">
        <v>0</v>
      </c>
      <c r="AS403">
        <v>0</v>
      </c>
      <c r="AT403">
        <v>0.35423569999999999</v>
      </c>
      <c r="AU403">
        <v>27.780259999999998</v>
      </c>
      <c r="AV403">
        <v>0</v>
      </c>
      <c r="AW403">
        <v>0</v>
      </c>
      <c r="AX403">
        <v>0.35869630000000002</v>
      </c>
      <c r="AY403">
        <v>27.509979999999999</v>
      </c>
      <c r="AZ403">
        <v>0</v>
      </c>
      <c r="BA403">
        <v>0</v>
      </c>
      <c r="BB403">
        <v>0.3633169</v>
      </c>
      <c r="BC403">
        <v>26.87724</v>
      </c>
      <c r="BD403">
        <v>0</v>
      </c>
      <c r="BE403">
        <v>0</v>
      </c>
      <c r="BF403">
        <v>0.36829620000000002</v>
      </c>
      <c r="BG403">
        <v>26.322870000000002</v>
      </c>
      <c r="BH403">
        <v>0</v>
      </c>
      <c r="BI403">
        <v>0</v>
      </c>
      <c r="BJ403">
        <v>0.37364520000000001</v>
      </c>
      <c r="BK403">
        <v>26.198979999999999</v>
      </c>
      <c r="BL403">
        <v>0</v>
      </c>
      <c r="BM403">
        <v>0</v>
      </c>
      <c r="BN403">
        <v>0.37951390000000002</v>
      </c>
      <c r="BO403">
        <v>27.139430000000001</v>
      </c>
      <c r="BP403">
        <v>0</v>
      </c>
      <c r="BQ403">
        <v>0</v>
      </c>
      <c r="BR403">
        <v>0.38558589999999998</v>
      </c>
      <c r="BS403">
        <v>28.20609</v>
      </c>
      <c r="BT403">
        <v>0</v>
      </c>
      <c r="BU403">
        <v>0</v>
      </c>
      <c r="BV403">
        <v>0.39184180000000002</v>
      </c>
      <c r="BW403">
        <v>29.047940000000001</v>
      </c>
      <c r="BX403">
        <v>0</v>
      </c>
      <c r="BY403">
        <v>0</v>
      </c>
      <c r="BZ403">
        <v>0.39825110000000002</v>
      </c>
      <c r="CA403">
        <v>29.39282</v>
      </c>
      <c r="CB403">
        <v>0</v>
      </c>
      <c r="CC403">
        <v>0</v>
      </c>
      <c r="CD403">
        <v>0.40480630000000001</v>
      </c>
      <c r="CE403">
        <v>28.96885</v>
      </c>
      <c r="CF403">
        <v>5.2596580000000005E-38</v>
      </c>
      <c r="CG403">
        <v>8.2260190000000003E-36</v>
      </c>
      <c r="CH403">
        <v>0.41168700000000003</v>
      </c>
      <c r="CI403">
        <v>28.052330000000001</v>
      </c>
      <c r="CJ403">
        <v>2.9670170000000002E-29</v>
      </c>
      <c r="CK403">
        <v>1.01553E-26</v>
      </c>
      <c r="CL403">
        <v>0.41909639999999998</v>
      </c>
      <c r="CM403">
        <v>27.39104</v>
      </c>
      <c r="CN403" s="1">
        <v>3.9936570000000002E-23</v>
      </c>
      <c r="CO403" s="1">
        <v>1.044405E-20</v>
      </c>
      <c r="CP403">
        <v>0.42686010000000002</v>
      </c>
      <c r="CQ403">
        <v>27.31044</v>
      </c>
      <c r="CR403" s="1">
        <v>2.700307E-17</v>
      </c>
      <c r="CS403" s="1">
        <v>1.007197E-14</v>
      </c>
      <c r="CT403">
        <v>0.43500349999999999</v>
      </c>
      <c r="CU403">
        <v>28.054880000000001</v>
      </c>
      <c r="CV403" s="1">
        <v>2.247583E-13</v>
      </c>
      <c r="CW403" s="1">
        <v>9.2151269999999996E-11</v>
      </c>
      <c r="CX403">
        <v>0.44363710000000001</v>
      </c>
      <c r="CY403">
        <v>28.33155</v>
      </c>
      <c r="CZ403" s="1">
        <v>2.7036820000000001E-10</v>
      </c>
      <c r="DA403" s="1">
        <v>1.167949E-7</v>
      </c>
      <c r="DB403">
        <v>0.4526984</v>
      </c>
      <c r="DC403">
        <v>28.901949999999999</v>
      </c>
      <c r="DD403" s="1">
        <v>8.2376750000000003E-8</v>
      </c>
      <c r="DE403" s="1">
        <v>3.7267739999999998E-5</v>
      </c>
      <c r="DF403">
        <v>0.4622346</v>
      </c>
      <c r="DG403">
        <v>29.289719999999999</v>
      </c>
      <c r="DH403" s="1">
        <v>8.8845889999999995E-6</v>
      </c>
      <c r="DI403" s="1">
        <v>4.1814069999999998E-3</v>
      </c>
      <c r="DJ403">
        <v>0.47237440000000003</v>
      </c>
      <c r="DK403">
        <v>29.004570000000001</v>
      </c>
      <c r="DL403" s="1">
        <v>4.153766E-4</v>
      </c>
      <c r="DM403" s="1">
        <v>0.20265610000000001</v>
      </c>
      <c r="DN403">
        <v>0.48322789999999999</v>
      </c>
      <c r="DO403">
        <v>28.255980000000001</v>
      </c>
      <c r="DP403" s="1">
        <v>9.6615150000000007E-3</v>
      </c>
      <c r="DQ403" s="1">
        <v>4.868239</v>
      </c>
      <c r="DR403">
        <v>0.49463580000000001</v>
      </c>
      <c r="DS403">
        <v>27.696010000000001</v>
      </c>
      <c r="DT403" s="1">
        <v>0.12317019999999999</v>
      </c>
      <c r="DU403" s="1">
        <v>64.005390000000006</v>
      </c>
      <c r="DV403">
        <v>0.50566520000000004</v>
      </c>
      <c r="DW403">
        <v>27.63589</v>
      </c>
      <c r="DX403" s="1">
        <v>0.92953220000000003</v>
      </c>
      <c r="DY403" s="1">
        <v>495.47219999999999</v>
      </c>
      <c r="DZ403">
        <v>0.51715390000000006</v>
      </c>
      <c r="EA403">
        <v>28.647939999999998</v>
      </c>
      <c r="EB403" s="1">
        <v>4.4370250000000002</v>
      </c>
      <c r="EC403">
        <v>2419.04</v>
      </c>
      <c r="ED403">
        <v>0.52926839999999997</v>
      </c>
      <c r="EE403">
        <v>29.839649999999999</v>
      </c>
      <c r="EF403" s="1">
        <v>14.134829999999999</v>
      </c>
      <c r="EG403">
        <v>7859.1840000000002</v>
      </c>
      <c r="EH403">
        <v>0.54226470000000004</v>
      </c>
      <c r="EI403">
        <v>30.761839999999999</v>
      </c>
      <c r="EJ403" s="1">
        <v>31.40936</v>
      </c>
      <c r="EK403">
        <v>17767.810000000001</v>
      </c>
      <c r="EL403">
        <v>0.55608460000000004</v>
      </c>
      <c r="EM403">
        <v>31.219139999999999</v>
      </c>
      <c r="EN403">
        <v>50.667050000000003</v>
      </c>
      <c r="EO403">
        <v>29078.43</v>
      </c>
      <c r="EP403">
        <v>0.57106650000000003</v>
      </c>
      <c r="EQ403">
        <v>30.795960000000001</v>
      </c>
      <c r="ER403">
        <v>61.385939999999998</v>
      </c>
      <c r="ES403">
        <v>35641.699999999997</v>
      </c>
      <c r="ET403">
        <v>0.58709650000000002</v>
      </c>
      <c r="EU403">
        <v>29.64237</v>
      </c>
      <c r="EV403">
        <v>57.431640000000002</v>
      </c>
      <c r="EW403">
        <v>33641.74</v>
      </c>
      <c r="EX403">
        <v>0.60423210000000005</v>
      </c>
      <c r="EY403">
        <v>28.79673</v>
      </c>
      <c r="EZ403">
        <v>42.718859999999999</v>
      </c>
      <c r="FA403">
        <v>25146.76</v>
      </c>
      <c r="FB403">
        <v>0.6229576</v>
      </c>
      <c r="FC403">
        <v>28.530830000000002</v>
      </c>
      <c r="FD403">
        <v>25.981030000000001</v>
      </c>
      <c r="FE403">
        <v>15309.67</v>
      </c>
      <c r="FF403">
        <v>0.63618229999999998</v>
      </c>
      <c r="FG403">
        <v>28.950320000000001</v>
      </c>
      <c r="FH403">
        <v>13.169639999999999</v>
      </c>
      <c r="FI403">
        <v>7744.68</v>
      </c>
      <c r="FJ403">
        <v>0.63487190000000004</v>
      </c>
      <c r="FK403">
        <v>29.37058</v>
      </c>
      <c r="FL403">
        <v>5.6938709999999997</v>
      </c>
      <c r="FM403">
        <v>3336.2020000000002</v>
      </c>
      <c r="FN403">
        <v>0.63341270000000005</v>
      </c>
      <c r="FO403">
        <v>29.223990000000001</v>
      </c>
      <c r="FP403">
        <v>2.139526</v>
      </c>
      <c r="FQ403">
        <v>1242.2</v>
      </c>
      <c r="FR403">
        <v>0.63172110000000004</v>
      </c>
      <c r="FS403">
        <v>28.77309</v>
      </c>
      <c r="FT403">
        <v>0.73152289999999998</v>
      </c>
      <c r="FU403">
        <v>416.36340000000001</v>
      </c>
      <c r="FV403">
        <v>0.629695</v>
      </c>
      <c r="FW403">
        <v>28.00301</v>
      </c>
      <c r="FX403">
        <v>0.25346210000000002</v>
      </c>
      <c r="FY403">
        <v>138.61060000000001</v>
      </c>
      <c r="FZ403">
        <v>0.62728019999999995</v>
      </c>
      <c r="GA403">
        <v>27.20879</v>
      </c>
      <c r="GB403">
        <v>0.111802</v>
      </c>
      <c r="GC403">
        <v>57.017600000000002</v>
      </c>
      <c r="GD403">
        <v>0.62467019999999995</v>
      </c>
      <c r="GE403">
        <v>26.59376</v>
      </c>
      <c r="GF403">
        <v>7.4099470000000001E-2</v>
      </c>
      <c r="GG403">
        <v>35.159689999999998</v>
      </c>
      <c r="GH403">
        <v>0.62223269999999997</v>
      </c>
      <c r="GI403">
        <v>26.39293</v>
      </c>
      <c r="GJ403">
        <v>6.369561E-2</v>
      </c>
      <c r="GK403">
        <v>28.654019999999999</v>
      </c>
      <c r="GL403">
        <v>0.61978049999999996</v>
      </c>
      <c r="GM403">
        <v>26.80463</v>
      </c>
      <c r="GN403">
        <v>5.8559E-2</v>
      </c>
      <c r="GO403">
        <v>25.180389999999999</v>
      </c>
      <c r="GP403">
        <v>0.61702330000000005</v>
      </c>
      <c r="GQ403">
        <v>27.49596</v>
      </c>
      <c r="GR403">
        <v>5.4441209999999997E-2</v>
      </c>
      <c r="GS403">
        <v>22.352029999999999</v>
      </c>
      <c r="GT403">
        <v>0.61408059999999998</v>
      </c>
      <c r="GU403">
        <v>27.732600000000001</v>
      </c>
      <c r="GV403">
        <v>4.9554639999999997E-2</v>
      </c>
      <c r="GW403">
        <v>19.371020000000001</v>
      </c>
      <c r="GX403">
        <v>0.61043879999999995</v>
      </c>
      <c r="GY403">
        <v>27.586290000000002</v>
      </c>
      <c r="GZ403">
        <v>4.4879919999999997E-2</v>
      </c>
      <c r="HA403">
        <v>16.64678</v>
      </c>
      <c r="HB403">
        <v>0.61392910000000001</v>
      </c>
      <c r="HC403">
        <v>26.942699999999999</v>
      </c>
      <c r="HD403" s="1">
        <v>4.073649E-2</v>
      </c>
      <c r="HE403">
        <v>14.98729</v>
      </c>
      <c r="HF403">
        <v>0.61550139999999998</v>
      </c>
      <c r="HG403">
        <v>25.924849999999999</v>
      </c>
      <c r="HH403" s="1">
        <v>3.6867780000000003E-2</v>
      </c>
      <c r="HI403">
        <v>13.521890000000001</v>
      </c>
      <c r="HJ403">
        <v>0.61675780000000002</v>
      </c>
      <c r="HK403">
        <v>25.25179</v>
      </c>
      <c r="HL403" s="1">
        <v>3.3253539999999998E-2</v>
      </c>
      <c r="HM403">
        <v>12.17441</v>
      </c>
      <c r="HN403">
        <v>0.6176412</v>
      </c>
      <c r="HO403">
        <v>24.958179999999999</v>
      </c>
      <c r="HP403" s="1">
        <v>2.988356E-2</v>
      </c>
      <c r="HQ403">
        <v>10.93252</v>
      </c>
      <c r="HR403">
        <v>0.6186199</v>
      </c>
      <c r="HS403">
        <v>25.197949999999999</v>
      </c>
      <c r="HT403" s="1">
        <v>2.6763080000000002E-2</v>
      </c>
      <c r="HU403">
        <v>9.7874280000000002</v>
      </c>
      <c r="HV403">
        <v>0.61996759999999995</v>
      </c>
      <c r="HW403">
        <v>25.451270000000001</v>
      </c>
      <c r="HX403" s="1">
        <v>2.3748269999999998E-2</v>
      </c>
      <c r="HY403">
        <v>8.6835319999999996</v>
      </c>
      <c r="HZ403">
        <v>0.62148210000000004</v>
      </c>
      <c r="IA403">
        <v>25.646509999999999</v>
      </c>
      <c r="IB403" s="1">
        <v>2.132506E-2</v>
      </c>
      <c r="IC403">
        <v>7.785488</v>
      </c>
      <c r="ID403">
        <v>0.62233260000000001</v>
      </c>
      <c r="IE403">
        <v>25.756900000000002</v>
      </c>
      <c r="IF403" s="1">
        <v>1.9290229999999998E-2</v>
      </c>
      <c r="IG403">
        <v>7.0424889999999998</v>
      </c>
      <c r="IH403">
        <v>0.62397559999999996</v>
      </c>
      <c r="II403">
        <v>25.342020000000002</v>
      </c>
      <c r="IJ403" s="1">
        <v>1.7488130000000001E-2</v>
      </c>
      <c r="IK403">
        <v>6.3773580000000001</v>
      </c>
      <c r="IL403">
        <v>0.62575239999999999</v>
      </c>
      <c r="IM403">
        <v>24.577220000000001</v>
      </c>
      <c r="IN403" s="1">
        <v>1.584058E-2</v>
      </c>
      <c r="IO403">
        <v>5.7717499999999999</v>
      </c>
      <c r="IP403">
        <v>0.62699490000000002</v>
      </c>
      <c r="IQ403">
        <v>24.040019999999998</v>
      </c>
      <c r="IR403" s="1">
        <v>1.433448E-2</v>
      </c>
      <c r="IS403">
        <v>5.2239009999999997</v>
      </c>
      <c r="IT403">
        <v>0.62888390000000005</v>
      </c>
      <c r="IU403">
        <v>24.065729999999999</v>
      </c>
      <c r="IV403" s="1">
        <v>1.301154E-2</v>
      </c>
      <c r="IW403">
        <v>4.7406230000000003</v>
      </c>
      <c r="IX403">
        <v>0.63049109999999997</v>
      </c>
      <c r="IY403">
        <v>25.199110000000001</v>
      </c>
      <c r="IZ403" s="1">
        <v>1.179039E-2</v>
      </c>
      <c r="JA403">
        <v>4.2970750000000004</v>
      </c>
      <c r="JB403">
        <v>0.63140510000000005</v>
      </c>
      <c r="JC403">
        <v>26.417310000000001</v>
      </c>
      <c r="JD403" s="1">
        <v>1.067509E-2</v>
      </c>
      <c r="JE403">
        <v>3.8947980000000002</v>
      </c>
      <c r="JF403">
        <v>0.63230629999999999</v>
      </c>
      <c r="JG403">
        <v>27.460750000000001</v>
      </c>
      <c r="JH403" s="1">
        <v>9.671898E-3</v>
      </c>
      <c r="JI403">
        <v>3.532969</v>
      </c>
      <c r="JJ403">
        <v>0.63387870000000002</v>
      </c>
      <c r="JK403">
        <v>27.80029</v>
      </c>
      <c r="JL403" s="1">
        <v>8.7536599999999999E-3</v>
      </c>
      <c r="JM403">
        <v>3.198245</v>
      </c>
      <c r="JN403">
        <v>0.6353837</v>
      </c>
      <c r="JO403">
        <v>27.715119999999999</v>
      </c>
      <c r="JP403" s="1">
        <v>7.8979419999999998E-3</v>
      </c>
      <c r="JQ403">
        <v>2.8863889999999999</v>
      </c>
      <c r="JR403">
        <v>0.63659829999999995</v>
      </c>
      <c r="JS403">
        <v>27.298469999999998</v>
      </c>
      <c r="JT403" s="1">
        <v>7.1077409999999999E-3</v>
      </c>
      <c r="JU403">
        <v>2.5983170000000002</v>
      </c>
      <c r="JV403">
        <v>0.63764019999999999</v>
      </c>
      <c r="JW403">
        <v>27.035900000000002</v>
      </c>
      <c r="JX403" s="1">
        <v>6.3614780000000003E-3</v>
      </c>
      <c r="JY403">
        <v>2.3263859999999998</v>
      </c>
      <c r="JZ403">
        <v>0.63933960000000001</v>
      </c>
      <c r="KA403">
        <v>27.060220000000001</v>
      </c>
      <c r="KB403" s="1">
        <v>5.6587080000000001E-3</v>
      </c>
      <c r="KC403">
        <v>2.0679080000000001</v>
      </c>
      <c r="KD403">
        <v>0.64050980000000002</v>
      </c>
      <c r="KE403">
        <v>28.003959999999999</v>
      </c>
      <c r="KF403" s="1">
        <v>4.9843980000000001E-3</v>
      </c>
      <c r="KG403">
        <v>1.822112</v>
      </c>
      <c r="KH403">
        <v>0.64131629999999995</v>
      </c>
      <c r="KI403">
        <v>28.85294</v>
      </c>
      <c r="KJ403" s="1">
        <v>4.3336829999999996E-3</v>
      </c>
      <c r="KK403">
        <v>1.5857460000000001</v>
      </c>
      <c r="KL403">
        <v>0.64161210000000002</v>
      </c>
      <c r="KM403">
        <v>29.58792</v>
      </c>
      <c r="KN403" s="1">
        <v>3.7036780000000002E-3</v>
      </c>
      <c r="KO403">
        <v>1.3577539999999999</v>
      </c>
      <c r="KP403">
        <v>0.64159980000000005</v>
      </c>
      <c r="KQ403">
        <v>30.043749999999999</v>
      </c>
      <c r="KR403" s="1">
        <v>3.1044319999999999E-3</v>
      </c>
      <c r="KS403">
        <v>1.1406780000000001</v>
      </c>
      <c r="KT403">
        <v>0.64207239999999999</v>
      </c>
      <c r="KU403">
        <v>29.670480000000001</v>
      </c>
      <c r="KV403" s="1">
        <v>2.5569210000000002E-3</v>
      </c>
      <c r="KW403">
        <v>0.94039669999999997</v>
      </c>
      <c r="KX403">
        <v>0.64776259999999997</v>
      </c>
      <c r="KY403">
        <v>28.959019999999999</v>
      </c>
      <c r="KZ403" s="1">
        <v>2.08706E-3</v>
      </c>
      <c r="LA403">
        <v>0.76198999999999995</v>
      </c>
      <c r="LB403">
        <v>0.65400049999999998</v>
      </c>
      <c r="LC403">
        <v>28.280149999999999</v>
      </c>
      <c r="LD403" s="1">
        <v>1.696059E-3</v>
      </c>
      <c r="LE403">
        <v>0.61458829999999998</v>
      </c>
      <c r="LF403">
        <v>0.66007009999999999</v>
      </c>
      <c r="LG403">
        <v>28.013359999999999</v>
      </c>
      <c r="LH403" s="1">
        <v>1.39274E-3</v>
      </c>
      <c r="LI403">
        <v>0.5007916</v>
      </c>
      <c r="LJ403">
        <v>0.66603889999999999</v>
      </c>
      <c r="LK403">
        <v>28.605080000000001</v>
      </c>
      <c r="LL403" s="1">
        <v>1.1682660000000001E-3</v>
      </c>
      <c r="LM403">
        <v>0.41676920000000001</v>
      </c>
      <c r="LN403">
        <v>0.67213679999999998</v>
      </c>
      <c r="LO403">
        <v>29.232749999999999</v>
      </c>
      <c r="LP403" s="1">
        <v>1.005929E-3</v>
      </c>
      <c r="LQ403">
        <v>0.355989</v>
      </c>
      <c r="LR403">
        <v>0.67795559999999999</v>
      </c>
      <c r="LS403">
        <v>29.828009999999999</v>
      </c>
      <c r="LT403" s="1">
        <v>8.8754480000000004E-4</v>
      </c>
      <c r="LU403">
        <v>0.31178099999999997</v>
      </c>
      <c r="LV403">
        <v>0.68342829999999999</v>
      </c>
      <c r="LW403">
        <v>30.05198</v>
      </c>
      <c r="LX403" s="1">
        <v>7.9868859999999997E-4</v>
      </c>
      <c r="LY403">
        <v>0.27873219999999999</v>
      </c>
      <c r="LZ403">
        <v>0.68853679999999995</v>
      </c>
      <c r="MA403">
        <v>29.771329999999999</v>
      </c>
      <c r="MB403" s="1">
        <v>7.2800230000000005E-4</v>
      </c>
      <c r="MC403">
        <v>0.25294660000000002</v>
      </c>
      <c r="MD403">
        <v>0.69344399999999995</v>
      </c>
      <c r="ME403">
        <v>29.008099999999999</v>
      </c>
      <c r="MF403" s="1">
        <v>6.6934869999999997E-4</v>
      </c>
      <c r="MG403">
        <v>0.2321455</v>
      </c>
      <c r="MH403">
        <v>0.69797520000000002</v>
      </c>
      <c r="MI403">
        <v>28.391110000000001</v>
      </c>
      <c r="MJ403" s="1">
        <v>6.2081460000000001E-4</v>
      </c>
      <c r="MK403">
        <v>0.2150127</v>
      </c>
      <c r="ML403">
        <v>0.70226630000000001</v>
      </c>
      <c r="MM403">
        <v>28.080549999999999</v>
      </c>
      <c r="MN403" s="1">
        <v>5.8058719999999999E-4</v>
      </c>
      <c r="MO403">
        <v>0.20082620000000001</v>
      </c>
      <c r="MP403">
        <v>0.70682880000000003</v>
      </c>
      <c r="MQ403">
        <v>28.814699999999998</v>
      </c>
      <c r="MR403" s="1">
        <v>5.4781160000000003E-4</v>
      </c>
      <c r="MS403">
        <v>0.189023</v>
      </c>
      <c r="MT403">
        <v>0.71059059999999996</v>
      </c>
      <c r="MU403">
        <v>29.00637</v>
      </c>
      <c r="MV403" s="1">
        <v>5.1933100000000005E-4</v>
      </c>
      <c r="MW403">
        <v>0.17893110000000001</v>
      </c>
      <c r="MX403">
        <v>0.71403629999999996</v>
      </c>
      <c r="MY403">
        <v>29.07347</v>
      </c>
      <c r="MZ403" s="1">
        <v>4.948315E-4</v>
      </c>
      <c r="NA403">
        <v>0.17029469999999999</v>
      </c>
      <c r="NB403">
        <v>0.71724719999999997</v>
      </c>
      <c r="NC403">
        <v>28.895790000000002</v>
      </c>
      <c r="ND403" s="1">
        <v>4.734346E-4</v>
      </c>
      <c r="NE403">
        <v>0.16279750000000001</v>
      </c>
      <c r="NF403">
        <v>0.72033259999999999</v>
      </c>
      <c r="NG403">
        <v>28.68871</v>
      </c>
      <c r="NH403" s="1">
        <v>4.5451680000000003E-4</v>
      </c>
      <c r="NI403">
        <v>0.15619830000000001</v>
      </c>
      <c r="NJ403">
        <v>0.72371079999999999</v>
      </c>
      <c r="NK403">
        <v>28.21801</v>
      </c>
      <c r="NL403" s="1">
        <v>4.3672920000000003E-4</v>
      </c>
      <c r="NM403">
        <v>0.14992949999999999</v>
      </c>
      <c r="NN403">
        <v>0.72654909999999995</v>
      </c>
      <c r="NO403">
        <v>27.66553</v>
      </c>
      <c r="NP403" s="1">
        <v>4.1947920000000001E-4</v>
      </c>
      <c r="NQ403">
        <v>0.1439655</v>
      </c>
      <c r="NR403">
        <v>0.72914619999999997</v>
      </c>
      <c r="NS403">
        <v>27.27373</v>
      </c>
      <c r="NT403" s="1">
        <v>4.0256820000000003E-4</v>
      </c>
      <c r="NU403">
        <v>0.1381532</v>
      </c>
      <c r="NV403">
        <v>0.73157300000000003</v>
      </c>
      <c r="NW403">
        <v>28.068020000000001</v>
      </c>
      <c r="NX403" s="1">
        <v>3.8582329999999998E-4</v>
      </c>
      <c r="NY403">
        <v>0.13241530000000001</v>
      </c>
      <c r="NZ403">
        <v>0.73386940000000001</v>
      </c>
      <c r="OA403">
        <v>28.84544</v>
      </c>
      <c r="OB403" s="1">
        <v>3.6923899999999999E-4</v>
      </c>
      <c r="OC403">
        <v>0.12673899999999999</v>
      </c>
      <c r="OD403">
        <v>0.73609009999999997</v>
      </c>
      <c r="OE403">
        <v>29.27983</v>
      </c>
      <c r="OF403" s="1">
        <v>3.5294619999999999E-4</v>
      </c>
      <c r="OG403">
        <v>0.12117600000000001</v>
      </c>
      <c r="OH403">
        <v>0.73822489999999996</v>
      </c>
      <c r="OI403">
        <v>29.573260000000001</v>
      </c>
      <c r="OJ403" s="1">
        <v>3.370224E-4</v>
      </c>
      <c r="OK403">
        <v>0.11573550000000001</v>
      </c>
    </row>
    <row r="404" spans="1:401" x14ac:dyDescent="0.35">
      <c r="A404">
        <v>413</v>
      </c>
      <c r="B404" t="s">
        <v>4</v>
      </c>
      <c r="C404" t="s">
        <v>364</v>
      </c>
      <c r="D404" t="s">
        <v>411</v>
      </c>
      <c r="E404">
        <v>1226.921</v>
      </c>
      <c r="F404">
        <v>0.33240950000000002</v>
      </c>
      <c r="G404">
        <v>25.874749999999999</v>
      </c>
      <c r="H404">
        <v>0</v>
      </c>
      <c r="I404">
        <v>0</v>
      </c>
      <c r="J404">
        <v>0.3322948</v>
      </c>
      <c r="K404">
        <v>26.338380000000001</v>
      </c>
      <c r="L404">
        <v>0</v>
      </c>
      <c r="M404">
        <v>0</v>
      </c>
      <c r="N404">
        <v>0.33216669999999998</v>
      </c>
      <c r="O404">
        <v>26.64639</v>
      </c>
      <c r="P404">
        <v>0</v>
      </c>
      <c r="Q404">
        <v>0</v>
      </c>
      <c r="R404">
        <v>0.33199840000000003</v>
      </c>
      <c r="S404">
        <v>26.520990000000001</v>
      </c>
      <c r="T404">
        <v>0</v>
      </c>
      <c r="U404">
        <v>0</v>
      </c>
      <c r="V404">
        <v>0.33177089999999998</v>
      </c>
      <c r="W404">
        <v>25.818390000000001</v>
      </c>
      <c r="X404">
        <v>0</v>
      </c>
      <c r="Y404">
        <v>0</v>
      </c>
      <c r="Z404">
        <v>0.33154159999999999</v>
      </c>
      <c r="AA404">
        <v>25.116399999999999</v>
      </c>
      <c r="AB404">
        <v>0</v>
      </c>
      <c r="AC404">
        <v>0</v>
      </c>
      <c r="AD404">
        <v>0.33118439999999999</v>
      </c>
      <c r="AE404">
        <v>24.67512</v>
      </c>
      <c r="AF404">
        <v>0</v>
      </c>
      <c r="AG404">
        <v>0</v>
      </c>
      <c r="AH404">
        <v>0.3308257</v>
      </c>
      <c r="AI404">
        <v>25.179130000000001</v>
      </c>
      <c r="AJ404">
        <v>0</v>
      </c>
      <c r="AK404">
        <v>0</v>
      </c>
      <c r="AL404">
        <v>0.33034540000000001</v>
      </c>
      <c r="AM404">
        <v>26.15448</v>
      </c>
      <c r="AN404">
        <v>0</v>
      </c>
      <c r="AO404">
        <v>0</v>
      </c>
      <c r="AP404">
        <v>0.32983620000000002</v>
      </c>
      <c r="AQ404">
        <v>27.15727</v>
      </c>
      <c r="AR404">
        <v>0</v>
      </c>
      <c r="AS404">
        <v>0</v>
      </c>
      <c r="AT404">
        <v>0.32938010000000001</v>
      </c>
      <c r="AU404">
        <v>27.769819999999999</v>
      </c>
      <c r="AV404">
        <v>0</v>
      </c>
      <c r="AW404">
        <v>0</v>
      </c>
      <c r="AX404">
        <v>0.32890829999999999</v>
      </c>
      <c r="AY404">
        <v>27.55227</v>
      </c>
      <c r="AZ404">
        <v>0</v>
      </c>
      <c r="BA404">
        <v>0</v>
      </c>
      <c r="BB404">
        <v>0.32835740000000002</v>
      </c>
      <c r="BC404">
        <v>26.937149999999999</v>
      </c>
      <c r="BD404">
        <v>0</v>
      </c>
      <c r="BE404">
        <v>0</v>
      </c>
      <c r="BF404">
        <v>0.32787369999999999</v>
      </c>
      <c r="BG404">
        <v>26.358219999999999</v>
      </c>
      <c r="BH404">
        <v>0</v>
      </c>
      <c r="BI404">
        <v>0</v>
      </c>
      <c r="BJ404">
        <v>0.32762770000000002</v>
      </c>
      <c r="BK404">
        <v>26.183769999999999</v>
      </c>
      <c r="BL404">
        <v>0</v>
      </c>
      <c r="BM404">
        <v>0</v>
      </c>
      <c r="BN404">
        <v>0.32750000000000001</v>
      </c>
      <c r="BO404">
        <v>27.064070000000001</v>
      </c>
      <c r="BP404">
        <v>0</v>
      </c>
      <c r="BQ404">
        <v>0</v>
      </c>
      <c r="BR404">
        <v>0.32745210000000002</v>
      </c>
      <c r="BS404">
        <v>28.118939999999998</v>
      </c>
      <c r="BT404">
        <v>0</v>
      </c>
      <c r="BU404">
        <v>0</v>
      </c>
      <c r="BV404">
        <v>0.32743519999999998</v>
      </c>
      <c r="BW404">
        <v>29.00872</v>
      </c>
      <c r="BX404">
        <v>0</v>
      </c>
      <c r="BY404">
        <v>0</v>
      </c>
      <c r="BZ404">
        <v>0.32739210000000002</v>
      </c>
      <c r="CA404">
        <v>29.383400000000002</v>
      </c>
      <c r="CB404">
        <v>0</v>
      </c>
      <c r="CC404">
        <v>0</v>
      </c>
      <c r="CD404">
        <v>0.32737040000000001</v>
      </c>
      <c r="CE404">
        <v>29.007079999999998</v>
      </c>
      <c r="CF404">
        <v>0</v>
      </c>
      <c r="CG404">
        <v>1.653653E-36</v>
      </c>
      <c r="CH404">
        <v>0.3274647</v>
      </c>
      <c r="CI404">
        <v>28.108920000000001</v>
      </c>
      <c r="CJ404">
        <v>4.6569349999999998E-30</v>
      </c>
      <c r="CK404">
        <v>3.2091060000000001E-27</v>
      </c>
      <c r="CL404">
        <v>0.32773859999999999</v>
      </c>
      <c r="CM404">
        <v>27.420970000000001</v>
      </c>
      <c r="CN404">
        <v>2.8714380000000001E-24</v>
      </c>
      <c r="CO404" s="1">
        <v>2.5519309999999999E-21</v>
      </c>
      <c r="CP404">
        <v>0.32797739999999997</v>
      </c>
      <c r="CQ404">
        <v>27.28839</v>
      </c>
      <c r="CR404" s="1">
        <v>6.220049E-18</v>
      </c>
      <c r="CS404" s="1">
        <v>3.9525459999999998E-15</v>
      </c>
      <c r="CT404">
        <v>0.3282195</v>
      </c>
      <c r="CU404">
        <v>27.981619999999999</v>
      </c>
      <c r="CV404" s="1">
        <v>7.1881270000000004E-14</v>
      </c>
      <c r="CW404" s="1">
        <v>4.4826450000000001E-11</v>
      </c>
      <c r="CX404">
        <v>0.32840750000000002</v>
      </c>
      <c r="CY404">
        <v>28.275690000000001</v>
      </c>
      <c r="CZ404" s="1">
        <v>1.038512E-10</v>
      </c>
      <c r="DA404" s="1">
        <v>6.546592E-8</v>
      </c>
      <c r="DB404">
        <v>0.32861489999999999</v>
      </c>
      <c r="DC404">
        <v>28.87698</v>
      </c>
      <c r="DD404" s="1">
        <v>3.6377560000000002E-8</v>
      </c>
      <c r="DE404" s="1">
        <v>2.3500729999999999E-5</v>
      </c>
      <c r="DF404">
        <v>0.328851</v>
      </c>
      <c r="DG404">
        <v>29.273959999999999</v>
      </c>
      <c r="DH404" s="1">
        <v>4.3948779999999999E-6</v>
      </c>
      <c r="DI404" s="1">
        <v>2.916994E-3</v>
      </c>
      <c r="DJ404">
        <v>0.32911420000000002</v>
      </c>
      <c r="DK404">
        <v>29.031179999999999</v>
      </c>
      <c r="DL404" s="1">
        <v>2.2661900000000001E-4</v>
      </c>
      <c r="DM404" s="1">
        <v>0.15474750000000001</v>
      </c>
      <c r="DN404">
        <v>0.3294493</v>
      </c>
      <c r="DO404">
        <v>28.316189999999999</v>
      </c>
      <c r="DP404" s="1">
        <v>5.7570349999999998E-3</v>
      </c>
      <c r="DQ404" s="1">
        <v>4.0404109999999998</v>
      </c>
      <c r="DR404">
        <v>0.33082030000000001</v>
      </c>
      <c r="DS404">
        <v>27.73021</v>
      </c>
      <c r="DT404" s="1">
        <v>7.9752550000000005E-2</v>
      </c>
      <c r="DU404" s="1">
        <v>57.462710000000001</v>
      </c>
      <c r="DV404">
        <v>0.33665699999999998</v>
      </c>
      <c r="DW404">
        <v>27.646789999999999</v>
      </c>
      <c r="DX404" s="1">
        <v>0.65365890000000004</v>
      </c>
      <c r="DY404" s="1">
        <v>480.11309999999997</v>
      </c>
      <c r="DZ404">
        <v>0.34280549999999999</v>
      </c>
      <c r="EA404">
        <v>28.617889999999999</v>
      </c>
      <c r="EB404" s="1">
        <v>3.365151</v>
      </c>
      <c r="EC404">
        <v>2519.7049999999999</v>
      </c>
      <c r="ED404">
        <v>0.34932750000000001</v>
      </c>
      <c r="EE404">
        <v>29.81137</v>
      </c>
      <c r="EF404" s="1">
        <v>11.502079999999999</v>
      </c>
      <c r="EG404">
        <v>8776.5990000000002</v>
      </c>
      <c r="EH404">
        <v>0.35641260000000002</v>
      </c>
      <c r="EI404">
        <v>30.76811</v>
      </c>
      <c r="EJ404" s="1">
        <v>27.289539999999999</v>
      </c>
      <c r="EK404">
        <v>21224.95</v>
      </c>
      <c r="EL404">
        <v>0.36399350000000003</v>
      </c>
      <c r="EM404">
        <v>31.298380000000002</v>
      </c>
      <c r="EN404">
        <v>46.79325</v>
      </c>
      <c r="EO404">
        <v>37083.43</v>
      </c>
      <c r="EP404">
        <v>0.37212509999999999</v>
      </c>
      <c r="EQ404">
        <v>30.917639999999999</v>
      </c>
      <c r="ER404">
        <v>59.988250000000001</v>
      </c>
      <c r="ES404">
        <v>48430.21</v>
      </c>
      <c r="ET404">
        <v>0.38102190000000002</v>
      </c>
      <c r="EU404">
        <v>29.793669999999999</v>
      </c>
      <c r="EV404">
        <v>59.20675</v>
      </c>
      <c r="EW404">
        <v>48699.48</v>
      </c>
      <c r="EX404">
        <v>0.39061829999999997</v>
      </c>
      <c r="EY404">
        <v>28.885190000000001</v>
      </c>
      <c r="EZ404">
        <v>46.204259999999998</v>
      </c>
      <c r="FA404">
        <v>38674.089999999997</v>
      </c>
      <c r="FB404">
        <v>0.4011149</v>
      </c>
      <c r="FC404">
        <v>28.521809999999999</v>
      </c>
      <c r="FD404">
        <v>29.347519999999999</v>
      </c>
      <c r="FE404">
        <v>24975.35</v>
      </c>
      <c r="FF404">
        <v>0.41296480000000002</v>
      </c>
      <c r="FG404">
        <v>28.929919999999999</v>
      </c>
      <c r="FH404">
        <v>15.46322</v>
      </c>
      <c r="FI404">
        <v>13378.68</v>
      </c>
      <c r="FJ404">
        <v>0.42582130000000001</v>
      </c>
      <c r="FK404">
        <v>29.352229999999999</v>
      </c>
      <c r="FL404">
        <v>6.9064480000000001</v>
      </c>
      <c r="FM404">
        <v>6061.558</v>
      </c>
      <c r="FN404">
        <v>0.44063449999999998</v>
      </c>
      <c r="FO404">
        <v>29.280329999999999</v>
      </c>
      <c r="FP404">
        <v>2.664844</v>
      </c>
      <c r="FQ404">
        <v>2368.4029999999998</v>
      </c>
      <c r="FR404">
        <v>0.45740209999999998</v>
      </c>
      <c r="FS404">
        <v>28.839490000000001</v>
      </c>
      <c r="FT404">
        <v>0.92160569999999997</v>
      </c>
      <c r="FU404">
        <v>823.31110000000001</v>
      </c>
      <c r="FV404">
        <v>0.47679779999999999</v>
      </c>
      <c r="FW404">
        <v>28.091449999999998</v>
      </c>
      <c r="FX404">
        <v>0.31266300000000002</v>
      </c>
      <c r="FY404">
        <v>274.96300000000002</v>
      </c>
      <c r="FZ404">
        <v>0.49930210000000003</v>
      </c>
      <c r="GA404">
        <v>27.266249999999999</v>
      </c>
      <c r="GB404">
        <v>0.1279882</v>
      </c>
      <c r="GC404">
        <v>105.7346</v>
      </c>
      <c r="GD404">
        <v>0.52635480000000001</v>
      </c>
      <c r="GE404">
        <v>26.607700000000001</v>
      </c>
      <c r="GF404">
        <v>7.8271049999999995E-2</v>
      </c>
      <c r="GG404">
        <v>59.078609999999998</v>
      </c>
      <c r="GH404">
        <v>0.56259020000000004</v>
      </c>
      <c r="GI404">
        <v>26.392880000000002</v>
      </c>
      <c r="GJ404">
        <v>6.510283E-2</v>
      </c>
      <c r="GK404">
        <v>46.21593</v>
      </c>
      <c r="GL404">
        <v>0.60896410000000001</v>
      </c>
      <c r="GM404">
        <v>26.845659999999999</v>
      </c>
      <c r="GN404">
        <v>5.9490359999999999E-2</v>
      </c>
      <c r="GO404">
        <v>40.821069999999999</v>
      </c>
      <c r="GP404">
        <v>0.66605369999999997</v>
      </c>
      <c r="GQ404">
        <v>27.496420000000001</v>
      </c>
      <c r="GR404">
        <v>5.522759E-2</v>
      </c>
      <c r="GS404">
        <v>36.808010000000003</v>
      </c>
      <c r="GT404">
        <v>0.73968780000000001</v>
      </c>
      <c r="GU404">
        <v>27.916049999999998</v>
      </c>
      <c r="GV404">
        <v>5.0383730000000002E-2</v>
      </c>
      <c r="GW404">
        <v>32.709130000000002</v>
      </c>
      <c r="GX404">
        <v>0.83010519999999999</v>
      </c>
      <c r="GY404">
        <v>27.765799999999999</v>
      </c>
      <c r="GZ404">
        <v>4.5493230000000003E-2</v>
      </c>
      <c r="HA404">
        <v>28.676670000000001</v>
      </c>
      <c r="HB404">
        <v>0.83239490000000005</v>
      </c>
      <c r="HC404">
        <v>26.97861</v>
      </c>
      <c r="HD404" s="1">
        <v>4.1215410000000001E-2</v>
      </c>
      <c r="HE404">
        <v>25.705950000000001</v>
      </c>
      <c r="HF404">
        <v>0.83087549999999999</v>
      </c>
      <c r="HG404">
        <v>25.90232</v>
      </c>
      <c r="HH404" s="1">
        <v>3.7307180000000002E-2</v>
      </c>
      <c r="HI404">
        <v>23.19746</v>
      </c>
      <c r="HJ404">
        <v>0.82835049999999999</v>
      </c>
      <c r="HK404">
        <v>25.15727</v>
      </c>
      <c r="HL404">
        <v>3.3664720000000002E-2</v>
      </c>
      <c r="HM404">
        <v>20.91114</v>
      </c>
      <c r="HN404">
        <v>0.82503660000000001</v>
      </c>
      <c r="HO404">
        <v>24.81213</v>
      </c>
      <c r="HP404" s="1">
        <v>3.0261880000000001E-2</v>
      </c>
      <c r="HQ404">
        <v>18.797830000000001</v>
      </c>
      <c r="HR404">
        <v>0.82126829999999995</v>
      </c>
      <c r="HS404">
        <v>25.04842</v>
      </c>
      <c r="HT404">
        <v>2.711187E-2</v>
      </c>
      <c r="HU404">
        <v>16.85539</v>
      </c>
      <c r="HV404">
        <v>0.81779239999999997</v>
      </c>
      <c r="HW404">
        <v>25.37961</v>
      </c>
      <c r="HX404">
        <v>2.4085499999999999E-2</v>
      </c>
      <c r="HY404">
        <v>14.99798</v>
      </c>
      <c r="HZ404">
        <v>0.8142547</v>
      </c>
      <c r="IA404">
        <v>25.531659999999999</v>
      </c>
      <c r="IB404" s="1">
        <v>2.1581349999999999E-2</v>
      </c>
      <c r="IC404">
        <v>13.405860000000001</v>
      </c>
      <c r="ID404">
        <v>0.81097870000000005</v>
      </c>
      <c r="IE404">
        <v>25.660810000000001</v>
      </c>
      <c r="IF404" s="1">
        <v>1.95169E-2</v>
      </c>
      <c r="IG404">
        <v>12.117010000000001</v>
      </c>
      <c r="IH404">
        <v>0.80932550000000003</v>
      </c>
      <c r="II404">
        <v>25.280429999999999</v>
      </c>
      <c r="IJ404" s="1">
        <v>1.7703610000000002E-2</v>
      </c>
      <c r="IK404">
        <v>10.97898</v>
      </c>
      <c r="IL404">
        <v>0.80685439999999997</v>
      </c>
      <c r="IM404">
        <v>24.47831</v>
      </c>
      <c r="IN404" s="1">
        <v>1.6038190000000001E-2</v>
      </c>
      <c r="IO404">
        <v>9.943384</v>
      </c>
      <c r="IP404">
        <v>0.80340900000000004</v>
      </c>
      <c r="IQ404">
        <v>23.887830000000001</v>
      </c>
      <c r="IR404" s="1">
        <v>1.451032E-2</v>
      </c>
      <c r="IS404">
        <v>9.0003019999999996</v>
      </c>
      <c r="IT404">
        <v>0.7998132</v>
      </c>
      <c r="IU404">
        <v>23.88822</v>
      </c>
      <c r="IV404" s="1">
        <v>1.3163319999999999E-2</v>
      </c>
      <c r="IW404">
        <v>8.1721249999999994</v>
      </c>
      <c r="IX404">
        <v>0.79645339999999998</v>
      </c>
      <c r="IY404">
        <v>25.04543</v>
      </c>
      <c r="IZ404" s="1">
        <v>1.1930380000000001E-2</v>
      </c>
      <c r="JA404">
        <v>7.4129189999999996</v>
      </c>
      <c r="JB404">
        <v>0.79241779999999995</v>
      </c>
      <c r="JC404">
        <v>26.291039999999999</v>
      </c>
      <c r="JD404" s="1">
        <v>1.080034E-2</v>
      </c>
      <c r="JE404">
        <v>6.7180140000000002</v>
      </c>
      <c r="JF404">
        <v>0.78876829999999998</v>
      </c>
      <c r="JG404">
        <v>27.358930000000001</v>
      </c>
      <c r="JH404" s="1">
        <v>9.7875070000000008E-3</v>
      </c>
      <c r="JI404">
        <v>6.0927569999999998</v>
      </c>
      <c r="JJ404">
        <v>0.78573820000000005</v>
      </c>
      <c r="JK404">
        <v>27.70317</v>
      </c>
      <c r="JL404" s="1">
        <v>8.8584400000000004E-3</v>
      </c>
      <c r="JM404">
        <v>5.5151859999999999</v>
      </c>
      <c r="JN404">
        <v>0.7828619</v>
      </c>
      <c r="JO404">
        <v>27.627469999999999</v>
      </c>
      <c r="JP404" s="1">
        <v>7.9946900000000005E-3</v>
      </c>
      <c r="JQ404">
        <v>4.9804329999999997</v>
      </c>
      <c r="JR404">
        <v>0.7804565</v>
      </c>
      <c r="JS404">
        <v>27.173359999999999</v>
      </c>
      <c r="JT404" s="1">
        <v>7.1957999999999996E-3</v>
      </c>
      <c r="JU404">
        <v>4.4829840000000001</v>
      </c>
      <c r="JV404">
        <v>0.77838249999999998</v>
      </c>
      <c r="JW404">
        <v>26.90279</v>
      </c>
      <c r="JX404" s="1">
        <v>6.444043E-3</v>
      </c>
      <c r="JY404">
        <v>4.0151029999999999</v>
      </c>
      <c r="JZ404">
        <v>0.77758649999999996</v>
      </c>
      <c r="KA404">
        <v>26.91517</v>
      </c>
      <c r="KB404" s="1">
        <v>5.7377310000000003E-3</v>
      </c>
      <c r="KC404">
        <v>3.5743900000000002</v>
      </c>
      <c r="KD404">
        <v>0.77594350000000001</v>
      </c>
      <c r="KE404">
        <v>27.88166</v>
      </c>
      <c r="KF404" s="1">
        <v>5.0590990000000001E-3</v>
      </c>
      <c r="KG404">
        <v>3.1555909999999998</v>
      </c>
      <c r="KH404">
        <v>0.77392030000000001</v>
      </c>
      <c r="KI404">
        <v>28.76756</v>
      </c>
      <c r="KJ404" s="1">
        <v>4.405412E-3</v>
      </c>
      <c r="KK404">
        <v>2.7551800000000002</v>
      </c>
      <c r="KL404">
        <v>0.77154160000000005</v>
      </c>
      <c r="KM404">
        <v>29.547689999999999</v>
      </c>
      <c r="KN404" s="1">
        <v>3.771899E-3</v>
      </c>
      <c r="KO404">
        <v>2.3684699999999999</v>
      </c>
      <c r="KP404">
        <v>0.76899390000000001</v>
      </c>
      <c r="KQ404">
        <v>30.036729999999999</v>
      </c>
      <c r="KR404" s="1">
        <v>3.1683789999999998E-3</v>
      </c>
      <c r="KS404">
        <v>1.9993270000000001</v>
      </c>
      <c r="KT404">
        <v>0.76828129999999994</v>
      </c>
      <c r="KU404">
        <v>29.694959999999998</v>
      </c>
      <c r="KV404" s="1">
        <v>2.616106E-3</v>
      </c>
      <c r="KW404">
        <v>1.653888</v>
      </c>
      <c r="KX404">
        <v>0.77305009999999996</v>
      </c>
      <c r="KY404">
        <v>28.93685</v>
      </c>
      <c r="KZ404" s="1">
        <v>2.1378590000000002E-3</v>
      </c>
      <c r="LA404">
        <v>1.3394429999999999</v>
      </c>
      <c r="LB404">
        <v>0.7763795</v>
      </c>
      <c r="LC404">
        <v>28.252050000000001</v>
      </c>
      <c r="LD404" s="1">
        <v>1.7368819999999999E-3</v>
      </c>
      <c r="LE404">
        <v>1.079094</v>
      </c>
      <c r="LF404">
        <v>0.77916560000000001</v>
      </c>
      <c r="LG404">
        <v>27.94678</v>
      </c>
      <c r="LH404" s="1">
        <v>1.4237080000000001E-3</v>
      </c>
      <c r="LI404">
        <v>0.87576790000000004</v>
      </c>
      <c r="LJ404">
        <v>0.78174330000000003</v>
      </c>
      <c r="LK404">
        <v>28.561720000000001</v>
      </c>
      <c r="LL404" s="1">
        <v>1.1909329999999999E-3</v>
      </c>
      <c r="LM404">
        <v>0.72453769999999995</v>
      </c>
      <c r="LN404">
        <v>0.7844641</v>
      </c>
      <c r="LO404">
        <v>29.208220000000001</v>
      </c>
      <c r="LP404" s="1">
        <v>1.0224609999999999E-3</v>
      </c>
      <c r="LQ404">
        <v>0.6148576</v>
      </c>
      <c r="LR404">
        <v>0.78671380000000002</v>
      </c>
      <c r="LS404">
        <v>29.821680000000001</v>
      </c>
      <c r="LT404" s="1">
        <v>8.9974480000000001E-4</v>
      </c>
      <c r="LU404">
        <v>0.5354312</v>
      </c>
      <c r="LV404">
        <v>0.78863419999999995</v>
      </c>
      <c r="LW404">
        <v>30.056840000000001</v>
      </c>
      <c r="LX404" s="1">
        <v>8.0809570000000002E-4</v>
      </c>
      <c r="LY404">
        <v>0.47660160000000001</v>
      </c>
      <c r="LZ404">
        <v>0.79020080000000004</v>
      </c>
      <c r="MA404">
        <v>29.786570000000001</v>
      </c>
      <c r="MB404" s="1">
        <v>7.3548660000000003E-4</v>
      </c>
      <c r="MC404">
        <v>0.43105300000000002</v>
      </c>
      <c r="MD404">
        <v>0.7916358</v>
      </c>
      <c r="ME404">
        <v>28.987439999999999</v>
      </c>
      <c r="MF404" s="1">
        <v>6.7547069999999998E-4</v>
      </c>
      <c r="MG404">
        <v>0.39453680000000002</v>
      </c>
      <c r="MH404">
        <v>0.79272050000000005</v>
      </c>
      <c r="MI404">
        <v>28.355799999999999</v>
      </c>
      <c r="MJ404" s="1">
        <v>6.2587530000000001E-4</v>
      </c>
      <c r="MK404">
        <v>0.36456840000000001</v>
      </c>
      <c r="ML404">
        <v>0.79370960000000002</v>
      </c>
      <c r="MM404">
        <v>28.010169999999999</v>
      </c>
      <c r="MN404" s="1">
        <v>5.8480230000000004E-4</v>
      </c>
      <c r="MO404">
        <v>0.33973120000000001</v>
      </c>
      <c r="MP404">
        <v>0.79631909999999995</v>
      </c>
      <c r="MQ404">
        <v>28.772410000000001</v>
      </c>
      <c r="MR404" s="1">
        <v>5.5133839999999999E-4</v>
      </c>
      <c r="MS404">
        <v>0.31878830000000002</v>
      </c>
      <c r="MT404">
        <v>0.79830979999999996</v>
      </c>
      <c r="MU404">
        <v>29.01587</v>
      </c>
      <c r="MV404" s="1">
        <v>5.2236899999999996E-4</v>
      </c>
      <c r="MW404">
        <v>0.30099949999999998</v>
      </c>
      <c r="MX404">
        <v>0.79981460000000004</v>
      </c>
      <c r="MY404">
        <v>29.03941</v>
      </c>
      <c r="MZ404" s="1">
        <v>4.9744310000000001E-4</v>
      </c>
      <c r="NA404">
        <v>0.28594459999999999</v>
      </c>
      <c r="NB404">
        <v>0.80101169999999999</v>
      </c>
      <c r="NC404">
        <v>28.860800000000001</v>
      </c>
      <c r="ND404" s="1">
        <v>4.7572960000000003E-4</v>
      </c>
      <c r="NE404">
        <v>0.2729338</v>
      </c>
      <c r="NF404">
        <v>0.80205870000000001</v>
      </c>
      <c r="NG404">
        <v>28.692789999999999</v>
      </c>
      <c r="NH404" s="1">
        <v>4.5659610000000001E-4</v>
      </c>
      <c r="NI404">
        <v>0.26151829999999998</v>
      </c>
      <c r="NJ404">
        <v>0.8035369</v>
      </c>
      <c r="NK404">
        <v>28.218959999999999</v>
      </c>
      <c r="NL404" s="1">
        <v>4.3871470000000001E-4</v>
      </c>
      <c r="NM404">
        <v>0.25078030000000001</v>
      </c>
      <c r="NN404">
        <v>0.80426690000000001</v>
      </c>
      <c r="NO404">
        <v>27.677600000000002</v>
      </c>
      <c r="NP404" s="1">
        <v>4.213892E-4</v>
      </c>
      <c r="NQ404">
        <v>0.24066319999999999</v>
      </c>
      <c r="NR404">
        <v>0.80481150000000001</v>
      </c>
      <c r="NS404">
        <v>27.262049999999999</v>
      </c>
      <c r="NT404" s="1">
        <v>4.0443089999999998E-4</v>
      </c>
      <c r="NU404">
        <v>0.23084109999999999</v>
      </c>
      <c r="NV404">
        <v>0.8052047</v>
      </c>
      <c r="NW404">
        <v>28.07151</v>
      </c>
      <c r="NX404" s="1">
        <v>3.8765639999999998E-4</v>
      </c>
      <c r="NY404">
        <v>0.2211765</v>
      </c>
      <c r="NZ404">
        <v>0.80552919999999995</v>
      </c>
      <c r="OA404">
        <v>28.880240000000001</v>
      </c>
      <c r="OB404" s="1">
        <v>3.7103579999999998E-4</v>
      </c>
      <c r="OC404">
        <v>0.21162429999999999</v>
      </c>
      <c r="OD404">
        <v>0.80575070000000004</v>
      </c>
      <c r="OE404">
        <v>29.314229999999998</v>
      </c>
      <c r="OF404" s="1">
        <v>3.5469560000000002E-4</v>
      </c>
      <c r="OG404">
        <v>0.2022593</v>
      </c>
      <c r="OH404">
        <v>0.80586670000000005</v>
      </c>
      <c r="OI404">
        <v>29.599679999999999</v>
      </c>
      <c r="OJ404" s="1">
        <v>3.3871550000000002E-4</v>
      </c>
      <c r="OK404">
        <v>0.1931078</v>
      </c>
    </row>
    <row r="405" spans="1:401" x14ac:dyDescent="0.35">
      <c r="A405">
        <v>414</v>
      </c>
      <c r="B405" t="s">
        <v>4</v>
      </c>
      <c r="C405" t="s">
        <v>364</v>
      </c>
      <c r="D405" t="s">
        <v>412</v>
      </c>
      <c r="E405">
        <v>915.81119999999999</v>
      </c>
      <c r="F405">
        <v>0.44811210000000001</v>
      </c>
      <c r="G405">
        <v>25.769880000000001</v>
      </c>
      <c r="H405">
        <v>0</v>
      </c>
      <c r="I405">
        <v>0</v>
      </c>
      <c r="J405">
        <v>0.44760729999999999</v>
      </c>
      <c r="K405">
        <v>26.26735</v>
      </c>
      <c r="L405">
        <v>0</v>
      </c>
      <c r="M405">
        <v>0</v>
      </c>
      <c r="N405">
        <v>0.44703920000000003</v>
      </c>
      <c r="O405">
        <v>26.611969999999999</v>
      </c>
      <c r="P405">
        <v>0</v>
      </c>
      <c r="Q405">
        <v>0</v>
      </c>
      <c r="R405">
        <v>0.4464765</v>
      </c>
      <c r="S405">
        <v>26.51848</v>
      </c>
      <c r="T405">
        <v>0</v>
      </c>
      <c r="U405">
        <v>0</v>
      </c>
      <c r="V405">
        <v>0.44586750000000003</v>
      </c>
      <c r="W405">
        <v>25.849730000000001</v>
      </c>
      <c r="X405">
        <v>0</v>
      </c>
      <c r="Y405">
        <v>0</v>
      </c>
      <c r="Z405">
        <v>0.44523689999999999</v>
      </c>
      <c r="AA405">
        <v>25.149339999999999</v>
      </c>
      <c r="AB405">
        <v>0</v>
      </c>
      <c r="AC405">
        <v>0</v>
      </c>
      <c r="AD405">
        <v>0.4444208</v>
      </c>
      <c r="AE405">
        <v>24.673110000000001</v>
      </c>
      <c r="AF405">
        <v>0</v>
      </c>
      <c r="AG405">
        <v>0</v>
      </c>
      <c r="AH405">
        <v>0.44361250000000002</v>
      </c>
      <c r="AI405">
        <v>25.123090000000001</v>
      </c>
      <c r="AJ405">
        <v>0</v>
      </c>
      <c r="AK405">
        <v>0</v>
      </c>
      <c r="AL405">
        <v>0.44260939999999999</v>
      </c>
      <c r="AM405">
        <v>26.055029999999999</v>
      </c>
      <c r="AN405">
        <v>0</v>
      </c>
      <c r="AO405">
        <v>0</v>
      </c>
      <c r="AP405">
        <v>0.44153589999999998</v>
      </c>
      <c r="AQ405">
        <v>27.073599999999999</v>
      </c>
      <c r="AR405">
        <v>0</v>
      </c>
      <c r="AS405">
        <v>0</v>
      </c>
      <c r="AT405">
        <v>0.44059769999999998</v>
      </c>
      <c r="AU405">
        <v>27.723800000000001</v>
      </c>
      <c r="AV405">
        <v>0</v>
      </c>
      <c r="AW405">
        <v>0</v>
      </c>
      <c r="AX405">
        <v>0.43951129999999999</v>
      </c>
      <c r="AY405">
        <v>27.554490000000001</v>
      </c>
      <c r="AZ405">
        <v>0</v>
      </c>
      <c r="BA405">
        <v>0</v>
      </c>
      <c r="BB405">
        <v>0.43838729999999998</v>
      </c>
      <c r="BC405">
        <v>26.967949999999998</v>
      </c>
      <c r="BD405">
        <v>0</v>
      </c>
      <c r="BE405">
        <v>0</v>
      </c>
      <c r="BF405">
        <v>0.43727880000000002</v>
      </c>
      <c r="BG405">
        <v>26.372119999999999</v>
      </c>
      <c r="BH405">
        <v>0</v>
      </c>
      <c r="BI405">
        <v>0</v>
      </c>
      <c r="BJ405">
        <v>0.43660349999999998</v>
      </c>
      <c r="BK405">
        <v>26.141279999999998</v>
      </c>
      <c r="BL405">
        <v>0</v>
      </c>
      <c r="BM405">
        <v>0</v>
      </c>
      <c r="BN405">
        <v>0.4359961</v>
      </c>
      <c r="BO405">
        <v>26.963629999999998</v>
      </c>
      <c r="BP405">
        <v>0</v>
      </c>
      <c r="BQ405">
        <v>0</v>
      </c>
      <c r="BR405">
        <v>0.43546879999999999</v>
      </c>
      <c r="BS405">
        <v>27.992159999999998</v>
      </c>
      <c r="BT405">
        <v>0</v>
      </c>
      <c r="BU405">
        <v>0</v>
      </c>
      <c r="BV405">
        <v>0.4349481</v>
      </c>
      <c r="BW405">
        <v>28.915749999999999</v>
      </c>
      <c r="BX405">
        <v>0</v>
      </c>
      <c r="BY405">
        <v>0</v>
      </c>
      <c r="BZ405">
        <v>0.43449080000000001</v>
      </c>
      <c r="CA405">
        <v>29.330089999999998</v>
      </c>
      <c r="CB405">
        <v>0</v>
      </c>
      <c r="CC405">
        <v>0</v>
      </c>
      <c r="CD405">
        <v>0.434</v>
      </c>
      <c r="CE405">
        <v>28.998919999999998</v>
      </c>
      <c r="CF405">
        <v>0</v>
      </c>
      <c r="CG405">
        <v>7.6121479999999996E-38</v>
      </c>
      <c r="CH405">
        <v>0.43348880000000001</v>
      </c>
      <c r="CI405">
        <v>28.121829999999999</v>
      </c>
      <c r="CJ405">
        <v>8.8227069999999992E-31</v>
      </c>
      <c r="CK405">
        <v>3.8401559999999998E-28</v>
      </c>
      <c r="CL405">
        <v>0.43322040000000001</v>
      </c>
      <c r="CM405">
        <v>27.421250000000001</v>
      </c>
      <c r="CN405">
        <v>3.382422E-25</v>
      </c>
      <c r="CO405" s="1">
        <v>1.837781E-22</v>
      </c>
      <c r="CP405">
        <v>0.43285879999999999</v>
      </c>
      <c r="CQ405">
        <v>27.245550000000001</v>
      </c>
      <c r="CR405" s="1">
        <v>1.684743E-18</v>
      </c>
      <c r="CS405" s="1">
        <v>6.9195409999999998E-16</v>
      </c>
      <c r="CT405">
        <v>0.43247059999999998</v>
      </c>
      <c r="CU405">
        <v>27.893070000000002</v>
      </c>
      <c r="CV405" s="1">
        <v>2.5095559999999999E-14</v>
      </c>
      <c r="CW405" s="1">
        <v>1.029116E-11</v>
      </c>
      <c r="CX405">
        <v>0.43203449999999999</v>
      </c>
      <c r="CY405">
        <v>28.18779</v>
      </c>
      <c r="CZ405" s="1">
        <v>4.2067149999999999E-11</v>
      </c>
      <c r="DA405" s="1">
        <v>1.755694E-8</v>
      </c>
      <c r="DB405">
        <v>0.43161270000000002</v>
      </c>
      <c r="DC405">
        <v>28.818010000000001</v>
      </c>
      <c r="DD405" s="1">
        <v>1.6633699999999999E-8</v>
      </c>
      <c r="DE405" s="1">
        <v>7.1195180000000003E-6</v>
      </c>
      <c r="DF405">
        <v>0.43122729999999998</v>
      </c>
      <c r="DG405">
        <v>29.223849999999999</v>
      </c>
      <c r="DH405" s="1">
        <v>2.2257990000000001E-6</v>
      </c>
      <c r="DI405" s="1">
        <v>9.761689E-4</v>
      </c>
      <c r="DJ405">
        <v>0.43090010000000001</v>
      </c>
      <c r="DK405">
        <v>29.02225</v>
      </c>
      <c r="DL405" s="1">
        <v>1.2564750000000001E-4</v>
      </c>
      <c r="DM405" s="1">
        <v>5.642047E-2</v>
      </c>
      <c r="DN405">
        <v>0.43055379999999999</v>
      </c>
      <c r="DO405">
        <v>28.336780000000001</v>
      </c>
      <c r="DP405" s="1">
        <v>3.4670730000000002E-3</v>
      </c>
      <c r="DQ405" s="1">
        <v>1.590219</v>
      </c>
      <c r="DR405">
        <v>0.43009639999999999</v>
      </c>
      <c r="DS405">
        <v>27.7088</v>
      </c>
      <c r="DT405" s="1">
        <v>5.1824090000000003E-2</v>
      </c>
      <c r="DU405" s="1">
        <v>24.270710000000001</v>
      </c>
      <c r="DV405">
        <v>0.42963610000000002</v>
      </c>
      <c r="DW405">
        <v>27.607430000000001</v>
      </c>
      <c r="DX405" s="1">
        <v>0.45611879999999999</v>
      </c>
      <c r="DY405" s="1">
        <v>218.0137</v>
      </c>
      <c r="DZ405">
        <v>0.42933640000000001</v>
      </c>
      <c r="EA405">
        <v>28.519400000000001</v>
      </c>
      <c r="EB405" s="1">
        <v>2.5135149999999999</v>
      </c>
      <c r="EC405">
        <v>1224.5160000000001</v>
      </c>
      <c r="ED405">
        <v>0.42907800000000001</v>
      </c>
      <c r="EE405">
        <v>29.700500000000002</v>
      </c>
      <c r="EF405" s="1">
        <v>9.1756650000000004</v>
      </c>
      <c r="EG405">
        <v>4549.8440000000001</v>
      </c>
      <c r="EH405">
        <v>0.42881150000000001</v>
      </c>
      <c r="EI405">
        <v>30.713629999999998</v>
      </c>
      <c r="EJ405" s="1">
        <v>23.20093</v>
      </c>
      <c r="EK405">
        <v>11707.05</v>
      </c>
      <c r="EL405">
        <v>0.42853269999999999</v>
      </c>
      <c r="EM405">
        <v>31.273859999999999</v>
      </c>
      <c r="EN405">
        <v>42.319020000000002</v>
      </c>
      <c r="EO405">
        <v>21711.43</v>
      </c>
      <c r="EP405">
        <v>0.42818610000000001</v>
      </c>
      <c r="EQ405">
        <v>30.915959999999998</v>
      </c>
      <c r="ER405">
        <v>57.594279999999998</v>
      </c>
      <c r="ES405">
        <v>30032.73</v>
      </c>
      <c r="ET405">
        <v>0.42789529999999998</v>
      </c>
      <c r="EU405">
        <v>29.83343</v>
      </c>
      <c r="EV405">
        <v>60.262329999999999</v>
      </c>
      <c r="EW405">
        <v>31918.33</v>
      </c>
      <c r="EX405">
        <v>0.42758010000000002</v>
      </c>
      <c r="EY405">
        <v>28.877500000000001</v>
      </c>
      <c r="EZ405">
        <v>49.840440000000001</v>
      </c>
      <c r="FA405">
        <v>26797.52</v>
      </c>
      <c r="FB405">
        <v>0.42718299999999998</v>
      </c>
      <c r="FC405">
        <v>28.444210000000002</v>
      </c>
      <c r="FD405">
        <v>33.441719999999997</v>
      </c>
      <c r="FE405">
        <v>18235.14</v>
      </c>
      <c r="FF405">
        <v>0.4267608</v>
      </c>
      <c r="FG405">
        <v>28.82507</v>
      </c>
      <c r="FH405">
        <v>18.604240000000001</v>
      </c>
      <c r="FI405">
        <v>10289.41</v>
      </c>
      <c r="FJ405">
        <v>0.4263652</v>
      </c>
      <c r="FK405">
        <v>29.237850000000002</v>
      </c>
      <c r="FL405">
        <v>8.7433519999999998</v>
      </c>
      <c r="FM405">
        <v>4899.2669999999998</v>
      </c>
      <c r="FN405">
        <v>0.4259889</v>
      </c>
      <c r="FO405">
        <v>29.227789999999999</v>
      </c>
      <c r="FP405">
        <v>3.54088</v>
      </c>
      <c r="FQ405">
        <v>2008.693</v>
      </c>
      <c r="FR405">
        <v>0.42550680000000002</v>
      </c>
      <c r="FS405">
        <v>28.794460000000001</v>
      </c>
      <c r="FT405">
        <v>1.2706090000000001</v>
      </c>
      <c r="FU405">
        <v>728.05870000000004</v>
      </c>
      <c r="FV405">
        <v>0.4248961</v>
      </c>
      <c r="FW405">
        <v>28.05386</v>
      </c>
      <c r="FX405">
        <v>0.43207459999999998</v>
      </c>
      <c r="FY405">
        <v>248.1276</v>
      </c>
      <c r="FZ405">
        <v>0.42411850000000001</v>
      </c>
      <c r="GA405">
        <v>27.215019999999999</v>
      </c>
      <c r="GB405">
        <v>0.1636872</v>
      </c>
      <c r="GC405">
        <v>92.235820000000004</v>
      </c>
      <c r="GD405">
        <v>0.42333140000000002</v>
      </c>
      <c r="GE405">
        <v>26.533919999999998</v>
      </c>
      <c r="GF405">
        <v>8.7904460000000004E-2</v>
      </c>
      <c r="GG405">
        <v>47.56532</v>
      </c>
      <c r="GH405">
        <v>0.42271920000000002</v>
      </c>
      <c r="GI405">
        <v>26.295280000000002</v>
      </c>
      <c r="GJ405">
        <v>6.7914950000000002E-2</v>
      </c>
      <c r="GK405">
        <v>35.679810000000003</v>
      </c>
      <c r="GL405">
        <v>0.42201440000000001</v>
      </c>
      <c r="GM405">
        <v>26.783580000000001</v>
      </c>
      <c r="GN405">
        <v>6.1003670000000003E-2</v>
      </c>
      <c r="GO405">
        <v>31.749459999999999</v>
      </c>
      <c r="GP405">
        <v>0.42150530000000003</v>
      </c>
      <c r="GQ405">
        <v>27.419</v>
      </c>
      <c r="GR405">
        <v>5.6446240000000002E-2</v>
      </c>
      <c r="GS405">
        <v>29.267330000000001</v>
      </c>
      <c r="GT405">
        <v>0.42130630000000002</v>
      </c>
      <c r="GU405">
        <v>27.90493</v>
      </c>
      <c r="GV405">
        <v>5.1847490000000003E-2</v>
      </c>
      <c r="GW405">
        <v>26.852139999999999</v>
      </c>
      <c r="GX405">
        <v>0.42108570000000001</v>
      </c>
      <c r="GY405">
        <v>27.788920000000001</v>
      </c>
      <c r="GZ405">
        <v>4.6888920000000001E-2</v>
      </c>
      <c r="HA405">
        <v>24.255479999999999</v>
      </c>
      <c r="HB405">
        <v>0.42288150000000002</v>
      </c>
      <c r="HC405">
        <v>26.983899999999998</v>
      </c>
      <c r="HD405">
        <v>4.224E-2</v>
      </c>
      <c r="HE405">
        <v>21.709900000000001</v>
      </c>
      <c r="HF405">
        <v>0.42347370000000001</v>
      </c>
      <c r="HG405">
        <v>25.852460000000001</v>
      </c>
      <c r="HH405" s="1">
        <v>3.8218759999999997E-2</v>
      </c>
      <c r="HI405">
        <v>19.565619999999999</v>
      </c>
      <c r="HJ405">
        <v>0.42357610000000001</v>
      </c>
      <c r="HK405">
        <v>25.037559999999999</v>
      </c>
      <c r="HL405" s="1">
        <v>3.4503260000000001E-2</v>
      </c>
      <c r="HM405">
        <v>17.625620000000001</v>
      </c>
      <c r="HN405">
        <v>0.42339700000000002</v>
      </c>
      <c r="HO405">
        <v>24.645040000000002</v>
      </c>
      <c r="HP405" s="1">
        <v>3.1025870000000001E-2</v>
      </c>
      <c r="HQ405">
        <v>15.83311</v>
      </c>
      <c r="HR405">
        <v>0.4230582</v>
      </c>
      <c r="HS405">
        <v>24.879670000000001</v>
      </c>
      <c r="HT405" s="1">
        <v>2.7814269999999999E-2</v>
      </c>
      <c r="HU405">
        <v>14.18857</v>
      </c>
      <c r="HV405">
        <v>0.42313390000000001</v>
      </c>
      <c r="HW405">
        <v>25.283200000000001</v>
      </c>
      <c r="HX405" s="1">
        <v>2.4777609999999999E-2</v>
      </c>
      <c r="HY405">
        <v>12.63325</v>
      </c>
      <c r="HZ405">
        <v>0.42310799999999998</v>
      </c>
      <c r="IA405">
        <v>25.406279999999999</v>
      </c>
      <c r="IB405" s="1">
        <v>2.2098429999999999E-2</v>
      </c>
      <c r="IC405">
        <v>11.24628</v>
      </c>
      <c r="ID405">
        <v>0.42329990000000001</v>
      </c>
      <c r="IE405">
        <v>25.53866</v>
      </c>
      <c r="IF405" s="1">
        <v>1.99545E-2</v>
      </c>
      <c r="IG405">
        <v>10.139239999999999</v>
      </c>
      <c r="IH405">
        <v>0.42418090000000003</v>
      </c>
      <c r="II405">
        <v>25.186520000000002</v>
      </c>
      <c r="IJ405" s="1">
        <v>1.8108409999999998E-2</v>
      </c>
      <c r="IK405">
        <v>9.1830949999999998</v>
      </c>
      <c r="IL405">
        <v>0.42461399999999999</v>
      </c>
      <c r="IM405">
        <v>24.368289999999998</v>
      </c>
      <c r="IN405" s="1">
        <v>1.6407169999999999E-2</v>
      </c>
      <c r="IO405">
        <v>8.3169979999999999</v>
      </c>
      <c r="IP405">
        <v>0.42483919999999997</v>
      </c>
      <c r="IQ405">
        <v>23.732150000000001</v>
      </c>
      <c r="IR405" s="1">
        <v>1.4839099999999999E-2</v>
      </c>
      <c r="IS405">
        <v>7.520105</v>
      </c>
      <c r="IT405">
        <v>0.42452620000000002</v>
      </c>
      <c r="IU405">
        <v>23.673829999999999</v>
      </c>
      <c r="IV405" s="1">
        <v>1.343896E-2</v>
      </c>
      <c r="IW405">
        <v>6.8137359999999996</v>
      </c>
      <c r="IX405">
        <v>0.42510940000000003</v>
      </c>
      <c r="IY405">
        <v>24.850819999999999</v>
      </c>
      <c r="IZ405" s="1">
        <v>1.21923E-2</v>
      </c>
      <c r="JA405">
        <v>6.1793820000000004</v>
      </c>
      <c r="JB405">
        <v>0.42527959999999998</v>
      </c>
      <c r="JC405">
        <v>26.129670000000001</v>
      </c>
      <c r="JD405" s="1">
        <v>1.1035929999999999E-2</v>
      </c>
      <c r="JE405">
        <v>5.5940779999999997</v>
      </c>
      <c r="JF405">
        <v>0.42594759999999998</v>
      </c>
      <c r="JG405">
        <v>27.216090000000001</v>
      </c>
      <c r="JH405" s="1">
        <v>1.000732E-2</v>
      </c>
      <c r="JI405">
        <v>5.0676810000000003</v>
      </c>
      <c r="JJ405">
        <v>0.42659720000000001</v>
      </c>
      <c r="JK405">
        <v>27.561060000000001</v>
      </c>
      <c r="JL405" s="1">
        <v>9.0581340000000007E-3</v>
      </c>
      <c r="JM405">
        <v>4.5840480000000001</v>
      </c>
      <c r="JN405">
        <v>0.42728369999999999</v>
      </c>
      <c r="JO405">
        <v>27.478629999999999</v>
      </c>
      <c r="JP405" s="1">
        <v>8.1841640000000007E-3</v>
      </c>
      <c r="JQ405">
        <v>4.1393310000000003</v>
      </c>
      <c r="JR405">
        <v>0.42817110000000003</v>
      </c>
      <c r="JS405">
        <v>26.990780000000001</v>
      </c>
      <c r="JT405" s="1">
        <v>7.3735989999999998E-3</v>
      </c>
      <c r="JU405">
        <v>3.7248399999999999</v>
      </c>
      <c r="JV405">
        <v>0.4291777</v>
      </c>
      <c r="JW405">
        <v>26.713010000000001</v>
      </c>
      <c r="JX405" s="1">
        <v>6.6144380000000003E-3</v>
      </c>
      <c r="JY405">
        <v>3.3368699999999998</v>
      </c>
      <c r="JZ405">
        <v>0.43021209999999999</v>
      </c>
      <c r="KA405">
        <v>26.74409</v>
      </c>
      <c r="KB405" s="1">
        <v>5.9030339999999997E-3</v>
      </c>
      <c r="KC405">
        <v>2.9755669999999999</v>
      </c>
      <c r="KD405">
        <v>0.43073220000000001</v>
      </c>
      <c r="KE405">
        <v>27.738040000000002</v>
      </c>
      <c r="KF405" s="1">
        <v>5.218276E-3</v>
      </c>
      <c r="KG405">
        <v>2.6313110000000002</v>
      </c>
      <c r="KH405">
        <v>0.43080360000000001</v>
      </c>
      <c r="KI405">
        <v>28.66938</v>
      </c>
      <c r="KJ405" s="1">
        <v>4.5614990000000001E-3</v>
      </c>
      <c r="KK405">
        <v>2.3037339999999999</v>
      </c>
      <c r="KL405">
        <v>0.43048710000000001</v>
      </c>
      <c r="KM405">
        <v>29.487189999999998</v>
      </c>
      <c r="KN405" s="1">
        <v>3.9238770000000001E-3</v>
      </c>
      <c r="KO405">
        <v>1.9873430000000001</v>
      </c>
      <c r="KP405">
        <v>0.42986600000000003</v>
      </c>
      <c r="KQ405">
        <v>30.004909999999999</v>
      </c>
      <c r="KR405" s="1">
        <v>3.3141920000000001E-3</v>
      </c>
      <c r="KS405">
        <v>1.6847160000000001</v>
      </c>
      <c r="KT405">
        <v>0.43135810000000002</v>
      </c>
      <c r="KU405">
        <v>29.678899999999999</v>
      </c>
      <c r="KV405" s="1">
        <v>2.7549369999999998E-3</v>
      </c>
      <c r="KW405">
        <v>1.3979330000000001</v>
      </c>
      <c r="KX405">
        <v>0.43628460000000002</v>
      </c>
      <c r="KY405">
        <v>28.86102</v>
      </c>
      <c r="KZ405" s="1">
        <v>2.254228E-3</v>
      </c>
      <c r="LA405">
        <v>1.1312230000000001</v>
      </c>
      <c r="LB405">
        <v>0.44076330000000002</v>
      </c>
      <c r="LC405">
        <v>28.17155</v>
      </c>
      <c r="LD405" s="1">
        <v>1.831173E-3</v>
      </c>
      <c r="LE405">
        <v>0.90972010000000003</v>
      </c>
      <c r="LF405">
        <v>0.44499729999999998</v>
      </c>
      <c r="LG405">
        <v>27.851330000000001</v>
      </c>
      <c r="LH405" s="1">
        <v>1.495131E-3</v>
      </c>
      <c r="LI405">
        <v>0.73494400000000004</v>
      </c>
      <c r="LJ405">
        <v>0.44911180000000001</v>
      </c>
      <c r="LK405">
        <v>28.486339999999998</v>
      </c>
      <c r="LL405" s="1">
        <v>1.2426150000000001E-3</v>
      </c>
      <c r="LM405">
        <v>0.60406979999999999</v>
      </c>
      <c r="LN405">
        <v>0.45345360000000001</v>
      </c>
      <c r="LO405">
        <v>29.15626</v>
      </c>
      <c r="LP405" s="1">
        <v>1.0592519999999999E-3</v>
      </c>
      <c r="LQ405">
        <v>0.50892459999999995</v>
      </c>
      <c r="LR405">
        <v>0.4574609</v>
      </c>
      <c r="LS405">
        <v>29.787140000000001</v>
      </c>
      <c r="LT405" s="1">
        <v>9.2622030000000005E-4</v>
      </c>
      <c r="LU405">
        <v>0.44023449999999997</v>
      </c>
      <c r="LV405">
        <v>0.46114349999999998</v>
      </c>
      <c r="LW405">
        <v>30.037279999999999</v>
      </c>
      <c r="LX405" s="1">
        <v>8.278332E-4</v>
      </c>
      <c r="LY405">
        <v>0.38973360000000001</v>
      </c>
      <c r="LZ405">
        <v>0.46462179999999997</v>
      </c>
      <c r="MA405">
        <v>29.76098</v>
      </c>
      <c r="MB405" s="1">
        <v>7.5082100000000004E-4</v>
      </c>
      <c r="MC405">
        <v>0.35091109999999998</v>
      </c>
      <c r="MD405">
        <v>0.4679855</v>
      </c>
      <c r="ME405">
        <v>28.922350000000002</v>
      </c>
      <c r="MF405" s="1">
        <v>6.8772210000000002E-4</v>
      </c>
      <c r="MG405">
        <v>0.31995390000000001</v>
      </c>
      <c r="MH405">
        <v>0.47106429999999999</v>
      </c>
      <c r="MI405">
        <v>28.273579999999999</v>
      </c>
      <c r="MJ405" s="1">
        <v>6.3581219999999999E-4</v>
      </c>
      <c r="MK405">
        <v>0.2946455</v>
      </c>
      <c r="ML405">
        <v>0.47429270000000001</v>
      </c>
      <c r="MM405">
        <v>27.918939999999999</v>
      </c>
      <c r="MN405" s="1">
        <v>5.9317129999999997E-4</v>
      </c>
      <c r="MO405">
        <v>0.2737735</v>
      </c>
      <c r="MP405">
        <v>0.478385</v>
      </c>
      <c r="MQ405">
        <v>28.717649999999999</v>
      </c>
      <c r="MR405" s="1">
        <v>5.5838060000000002E-4</v>
      </c>
      <c r="MS405">
        <v>0.25659860000000001</v>
      </c>
      <c r="MT405">
        <v>0.48174139999999999</v>
      </c>
      <c r="MU405">
        <v>28.99981</v>
      </c>
      <c r="MV405" s="1">
        <v>5.2821650000000003E-4</v>
      </c>
      <c r="MW405">
        <v>0.24196529999999999</v>
      </c>
      <c r="MX405">
        <v>0.48452420000000002</v>
      </c>
      <c r="MY405">
        <v>28.9787</v>
      </c>
      <c r="MZ405" s="1">
        <v>5.0242039999999998E-4</v>
      </c>
      <c r="NA405">
        <v>0.22957459999999999</v>
      </c>
      <c r="NB405">
        <v>0.4870797</v>
      </c>
      <c r="NC405">
        <v>28.825310000000002</v>
      </c>
      <c r="ND405" s="1">
        <v>4.8002849999999997E-4</v>
      </c>
      <c r="NE405">
        <v>0.2188988</v>
      </c>
      <c r="NF405">
        <v>0.48958230000000003</v>
      </c>
      <c r="NG405">
        <v>28.674790000000002</v>
      </c>
      <c r="NH405" s="1">
        <v>4.6038649999999997E-4</v>
      </c>
      <c r="NI405">
        <v>0.209504</v>
      </c>
      <c r="NJ405">
        <v>0.49234139999999998</v>
      </c>
      <c r="NK405">
        <v>28.20044</v>
      </c>
      <c r="NL405" s="1">
        <v>4.423179E-4</v>
      </c>
      <c r="NM405">
        <v>0.20084160000000001</v>
      </c>
      <c r="NN405">
        <v>0.4945059</v>
      </c>
      <c r="NO405">
        <v>27.668479999999999</v>
      </c>
      <c r="NP405" s="1">
        <v>4.2486850000000002E-4</v>
      </c>
      <c r="NQ405">
        <v>0.19269939999999999</v>
      </c>
      <c r="NR405">
        <v>0.49651319999999999</v>
      </c>
      <c r="NS405">
        <v>27.250889999999998</v>
      </c>
      <c r="NT405" s="1">
        <v>4.0783559999999999E-4</v>
      </c>
      <c r="NU405">
        <v>0.18480920000000001</v>
      </c>
      <c r="NV405">
        <v>0.49840879999999999</v>
      </c>
      <c r="NW405">
        <v>28.075780000000002</v>
      </c>
      <c r="NX405" s="1">
        <v>3.910408E-4</v>
      </c>
      <c r="NY405">
        <v>0.17706330000000001</v>
      </c>
      <c r="NZ405">
        <v>0.50018799999999997</v>
      </c>
      <c r="OA405">
        <v>28.92493</v>
      </c>
      <c r="OB405" s="1">
        <v>3.7438009999999998E-4</v>
      </c>
      <c r="OC405">
        <v>0.1694127</v>
      </c>
      <c r="OD405">
        <v>0.50193129999999997</v>
      </c>
      <c r="OE405">
        <v>29.354869999999998</v>
      </c>
      <c r="OF405" s="1">
        <v>3.579775E-4</v>
      </c>
      <c r="OG405">
        <v>0.16189990000000001</v>
      </c>
      <c r="OH405">
        <v>0.50358530000000001</v>
      </c>
      <c r="OI405">
        <v>29.627690000000001</v>
      </c>
      <c r="OJ405" s="1">
        <v>3.4192309999999998E-4</v>
      </c>
      <c r="OK405">
        <v>0.15456310000000001</v>
      </c>
    </row>
    <row r="406" spans="1:401" x14ac:dyDescent="0.35">
      <c r="A406">
        <v>415</v>
      </c>
      <c r="B406" t="s">
        <v>4</v>
      </c>
      <c r="C406" t="s">
        <v>364</v>
      </c>
      <c r="D406" t="s">
        <v>413</v>
      </c>
      <c r="E406">
        <v>1253.6300000000001</v>
      </c>
      <c r="F406">
        <v>0.48657620000000001</v>
      </c>
      <c r="G406">
        <v>25.691759999999999</v>
      </c>
      <c r="H406">
        <v>0</v>
      </c>
      <c r="I406">
        <v>0</v>
      </c>
      <c r="J406">
        <v>0.48610730000000002</v>
      </c>
      <c r="K406">
        <v>26.220220000000001</v>
      </c>
      <c r="L406">
        <v>0</v>
      </c>
      <c r="M406">
        <v>0</v>
      </c>
      <c r="N406">
        <v>0.48558610000000002</v>
      </c>
      <c r="O406">
        <v>26.635079999999999</v>
      </c>
      <c r="P406">
        <v>0</v>
      </c>
      <c r="Q406">
        <v>0</v>
      </c>
      <c r="R406">
        <v>0.48505939999999997</v>
      </c>
      <c r="S406">
        <v>26.55829</v>
      </c>
      <c r="T406">
        <v>0</v>
      </c>
      <c r="U406">
        <v>0</v>
      </c>
      <c r="V406">
        <v>0.4845431</v>
      </c>
      <c r="W406">
        <v>25.936389999999999</v>
      </c>
      <c r="X406">
        <v>0</v>
      </c>
      <c r="Y406">
        <v>0</v>
      </c>
      <c r="Z406">
        <v>0.48400219999999999</v>
      </c>
      <c r="AA406">
        <v>25.256530000000001</v>
      </c>
      <c r="AB406">
        <v>0</v>
      </c>
      <c r="AC406">
        <v>0</v>
      </c>
      <c r="AD406">
        <v>0.48329539999999999</v>
      </c>
      <c r="AE406">
        <v>24.73573</v>
      </c>
      <c r="AF406">
        <v>0</v>
      </c>
      <c r="AG406">
        <v>0</v>
      </c>
      <c r="AH406">
        <v>0.48254180000000002</v>
      </c>
      <c r="AI406">
        <v>25.15042</v>
      </c>
      <c r="AJ406">
        <v>0</v>
      </c>
      <c r="AK406">
        <v>0</v>
      </c>
      <c r="AL406">
        <v>0.48163260000000002</v>
      </c>
      <c r="AM406">
        <v>26.010580000000001</v>
      </c>
      <c r="AN406">
        <v>0</v>
      </c>
      <c r="AO406">
        <v>0</v>
      </c>
      <c r="AP406">
        <v>0.4806146</v>
      </c>
      <c r="AQ406">
        <v>27.0322</v>
      </c>
      <c r="AR406">
        <v>0</v>
      </c>
      <c r="AS406">
        <v>0</v>
      </c>
      <c r="AT406">
        <v>0.47978120000000002</v>
      </c>
      <c r="AU406">
        <v>27.740729999999999</v>
      </c>
      <c r="AV406">
        <v>0</v>
      </c>
      <c r="AW406">
        <v>0</v>
      </c>
      <c r="AX406">
        <v>0.47875889999999999</v>
      </c>
      <c r="AY406">
        <v>27.607669999999999</v>
      </c>
      <c r="AZ406">
        <v>0</v>
      </c>
      <c r="BA406">
        <v>0</v>
      </c>
      <c r="BB406">
        <v>0.47766259999999999</v>
      </c>
      <c r="BC406">
        <v>27.06494</v>
      </c>
      <c r="BD406">
        <v>0</v>
      </c>
      <c r="BE406">
        <v>0</v>
      </c>
      <c r="BF406">
        <v>0.4766437</v>
      </c>
      <c r="BG406">
        <v>26.45675</v>
      </c>
      <c r="BH406">
        <v>0</v>
      </c>
      <c r="BI406">
        <v>0</v>
      </c>
      <c r="BJ406">
        <v>0.47616449999999999</v>
      </c>
      <c r="BK406">
        <v>26.149619999999999</v>
      </c>
      <c r="BL406">
        <v>0</v>
      </c>
      <c r="BM406">
        <v>0</v>
      </c>
      <c r="BN406">
        <v>0.47568329999999998</v>
      </c>
      <c r="BO406">
        <v>26.897030000000001</v>
      </c>
      <c r="BP406">
        <v>0</v>
      </c>
      <c r="BQ406">
        <v>0</v>
      </c>
      <c r="BR406">
        <v>0.47524149999999998</v>
      </c>
      <c r="BS406">
        <v>27.875689999999999</v>
      </c>
      <c r="BT406">
        <v>0</v>
      </c>
      <c r="BU406">
        <v>0</v>
      </c>
      <c r="BV406">
        <v>0.47483720000000001</v>
      </c>
      <c r="BW406">
        <v>28.824200000000001</v>
      </c>
      <c r="BX406">
        <v>0</v>
      </c>
      <c r="BY406">
        <v>0</v>
      </c>
      <c r="BZ406">
        <v>0.47447089999999997</v>
      </c>
      <c r="CA406">
        <v>29.285150000000002</v>
      </c>
      <c r="CB406">
        <v>0</v>
      </c>
      <c r="CC406">
        <v>0</v>
      </c>
      <c r="CD406">
        <v>0.47408879999999998</v>
      </c>
      <c r="CE406">
        <v>28.9983</v>
      </c>
      <c r="CF406">
        <v>0</v>
      </c>
      <c r="CG406">
        <v>2.4627929999999999E-38</v>
      </c>
      <c r="CH406">
        <v>0.47355180000000002</v>
      </c>
      <c r="CI406">
        <v>28.144469999999998</v>
      </c>
      <c r="CJ406">
        <v>1.304635E-31</v>
      </c>
      <c r="CK406">
        <v>1.1808080000000001E-28</v>
      </c>
      <c r="CL406">
        <v>0.47338649999999999</v>
      </c>
      <c r="CM406">
        <v>27.436699999999998</v>
      </c>
      <c r="CN406">
        <v>6.5165670000000003E-26</v>
      </c>
      <c r="CO406">
        <v>5.8805530000000005E-23</v>
      </c>
      <c r="CP406">
        <v>0.47319220000000001</v>
      </c>
      <c r="CQ406">
        <v>27.224989999999998</v>
      </c>
      <c r="CR406" s="1">
        <v>4.5018509999999996E-19</v>
      </c>
      <c r="CS406" s="1">
        <v>2.7339929999999999E-16</v>
      </c>
      <c r="CT406">
        <v>0.47300330000000002</v>
      </c>
      <c r="CU406">
        <v>27.81157</v>
      </c>
      <c r="CV406" s="1">
        <v>1.0275500000000001E-14</v>
      </c>
      <c r="CW406" s="1">
        <v>5.4845860000000003E-12</v>
      </c>
      <c r="CX406">
        <v>0.47274179999999999</v>
      </c>
      <c r="CY406">
        <v>28.088539999999998</v>
      </c>
      <c r="CZ406" s="1">
        <v>2.0515550000000001E-11</v>
      </c>
      <c r="DA406" s="1">
        <v>1.1026639999999999E-8</v>
      </c>
      <c r="DB406">
        <v>0.47247549999999999</v>
      </c>
      <c r="DC406">
        <v>28.76371</v>
      </c>
      <c r="DD406" s="1">
        <v>9.1626160000000007E-9</v>
      </c>
      <c r="DE406" s="1">
        <v>5.0984220000000004E-6</v>
      </c>
      <c r="DF406">
        <v>0.47230490000000003</v>
      </c>
      <c r="DG406">
        <v>29.176069999999999</v>
      </c>
      <c r="DH406" s="1">
        <v>1.345444E-6</v>
      </c>
      <c r="DI406" s="1">
        <v>7.7927219999999998E-4</v>
      </c>
      <c r="DJ406">
        <v>0.47218199999999999</v>
      </c>
      <c r="DK406">
        <v>29.010909999999999</v>
      </c>
      <c r="DL406" s="1">
        <v>8.1993290000000006E-5</v>
      </c>
      <c r="DM406" s="1">
        <v>4.9510760000000001E-2</v>
      </c>
      <c r="DN406">
        <v>0.47209139999999999</v>
      </c>
      <c r="DO406">
        <v>28.359919999999999</v>
      </c>
      <c r="DP406" s="1">
        <v>2.4174700000000001E-3</v>
      </c>
      <c r="DQ406" s="1">
        <v>1.519344</v>
      </c>
      <c r="DR406">
        <v>0.47194560000000002</v>
      </c>
      <c r="DS406">
        <v>27.704969999999999</v>
      </c>
      <c r="DT406" s="1">
        <v>3.8303429999999999E-2</v>
      </c>
      <c r="DU406" s="1">
        <v>25.055700000000002</v>
      </c>
      <c r="DV406">
        <v>0.47169539999999999</v>
      </c>
      <c r="DW406">
        <v>27.561399999999999</v>
      </c>
      <c r="DX406" s="1">
        <v>0.35539150000000003</v>
      </c>
      <c r="DY406" s="1">
        <v>241.86709999999999</v>
      </c>
      <c r="DZ406">
        <v>0.47165459999999998</v>
      </c>
      <c r="EA406">
        <v>28.425550000000001</v>
      </c>
      <c r="EB406" s="1">
        <v>2.0563090000000002</v>
      </c>
      <c r="EC406">
        <v>1453.0840000000001</v>
      </c>
      <c r="ED406">
        <v>0.47172229999999998</v>
      </c>
      <c r="EE406">
        <v>29.578880000000002</v>
      </c>
      <c r="EF406" s="1">
        <v>7.8584519999999998</v>
      </c>
      <c r="EG406">
        <v>5750.7809999999999</v>
      </c>
      <c r="EH406">
        <v>0.47175089999999997</v>
      </c>
      <c r="EI406">
        <v>30.62987</v>
      </c>
      <c r="EJ406" s="1">
        <v>20.745470000000001</v>
      </c>
      <c r="EK406">
        <v>15699.4</v>
      </c>
      <c r="EL406">
        <v>0.47177330000000001</v>
      </c>
      <c r="EM406">
        <v>31.236000000000001</v>
      </c>
      <c r="EN406">
        <v>39.417819999999999</v>
      </c>
      <c r="EO406">
        <v>30775.61</v>
      </c>
      <c r="EP406">
        <v>0.47179680000000002</v>
      </c>
      <c r="EQ406">
        <v>30.90917</v>
      </c>
      <c r="ER406">
        <v>55.774470000000001</v>
      </c>
      <c r="ES406">
        <v>44840.49</v>
      </c>
      <c r="ET406">
        <v>0.47183239999999999</v>
      </c>
      <c r="EU406">
        <v>29.857340000000001</v>
      </c>
      <c r="EV406">
        <v>60.58229</v>
      </c>
      <c r="EW406">
        <v>50073.34</v>
      </c>
      <c r="EX406">
        <v>0.47189039999999999</v>
      </c>
      <c r="EY406">
        <v>28.879519999999999</v>
      </c>
      <c r="EZ406">
        <v>51.9328</v>
      </c>
      <c r="FA406">
        <v>43962.91</v>
      </c>
      <c r="FB406">
        <v>0.47193289999999999</v>
      </c>
      <c r="FC406">
        <v>28.368580000000001</v>
      </c>
      <c r="FD406">
        <v>36.035420000000002</v>
      </c>
      <c r="FE406">
        <v>31163.03</v>
      </c>
      <c r="FF406">
        <v>0.4718929</v>
      </c>
      <c r="FG406">
        <v>28.70776</v>
      </c>
      <c r="FH406">
        <v>20.709849999999999</v>
      </c>
      <c r="FI406">
        <v>18259.66</v>
      </c>
      <c r="FJ406">
        <v>0.47197339999999999</v>
      </c>
      <c r="FK406">
        <v>29.101479999999999</v>
      </c>
      <c r="FL406">
        <v>10.036820000000001</v>
      </c>
      <c r="FM406">
        <v>8995.8220000000001</v>
      </c>
      <c r="FN406">
        <v>0.4722228</v>
      </c>
      <c r="FO406">
        <v>29.12668</v>
      </c>
      <c r="FP406">
        <v>4.183846</v>
      </c>
      <c r="FQ406">
        <v>3819.0639999999999</v>
      </c>
      <c r="FR406">
        <v>0.47230739999999999</v>
      </c>
      <c r="FS406">
        <v>28.712150000000001</v>
      </c>
      <c r="FT406">
        <v>1.5379769999999999</v>
      </c>
      <c r="FU406">
        <v>1425.9670000000001</v>
      </c>
      <c r="FV406">
        <v>0.47224120000000003</v>
      </c>
      <c r="FW406">
        <v>27.978819999999999</v>
      </c>
      <c r="FX406">
        <v>0.52724280000000001</v>
      </c>
      <c r="FY406">
        <v>490.98869999999999</v>
      </c>
      <c r="FZ406">
        <v>0.47208509999999998</v>
      </c>
      <c r="GA406">
        <v>27.125910000000001</v>
      </c>
      <c r="GB406">
        <v>0.19327059999999999</v>
      </c>
      <c r="GC406">
        <v>175.5027</v>
      </c>
      <c r="GD406">
        <v>0.47199799999999997</v>
      </c>
      <c r="GE406">
        <v>26.409520000000001</v>
      </c>
      <c r="GF406">
        <v>9.6121180000000001E-2</v>
      </c>
      <c r="GG406">
        <v>81.894109999999998</v>
      </c>
      <c r="GH406">
        <v>0.47134690000000001</v>
      </c>
      <c r="GI406">
        <v>26.129709999999999</v>
      </c>
      <c r="GJ406">
        <v>7.0110829999999999E-2</v>
      </c>
      <c r="GK406">
        <v>56.547499999999999</v>
      </c>
      <c r="GL406">
        <v>0.47097709999999998</v>
      </c>
      <c r="GM406">
        <v>26.64986</v>
      </c>
      <c r="GN406">
        <v>6.1949410000000003E-2</v>
      </c>
      <c r="GO406">
        <v>48.926569999999998</v>
      </c>
      <c r="GP406">
        <v>0.47091290000000002</v>
      </c>
      <c r="GQ406">
        <v>27.270520000000001</v>
      </c>
      <c r="GR406">
        <v>5.713331E-2</v>
      </c>
      <c r="GS406">
        <v>44.751370000000001</v>
      </c>
      <c r="GT406">
        <v>0.47121499999999999</v>
      </c>
      <c r="GU406">
        <v>27.833670000000001</v>
      </c>
      <c r="GV406">
        <v>5.265504E-2</v>
      </c>
      <c r="GW406">
        <v>41.084539999999997</v>
      </c>
      <c r="GX406">
        <v>0.47151399999999999</v>
      </c>
      <c r="GY406">
        <v>27.736329999999999</v>
      </c>
      <c r="GZ406">
        <v>4.7712289999999997E-2</v>
      </c>
      <c r="HA406">
        <v>37.066490000000002</v>
      </c>
      <c r="HB406">
        <v>0.47376600000000002</v>
      </c>
      <c r="HC406">
        <v>26.950489999999999</v>
      </c>
      <c r="HD406">
        <v>4.2973030000000002E-2</v>
      </c>
      <c r="HE406">
        <v>33.124940000000002</v>
      </c>
      <c r="HF406">
        <v>0.4750296</v>
      </c>
      <c r="HG406">
        <v>25.752800000000001</v>
      </c>
      <c r="HH406" s="1">
        <v>3.886622E-2</v>
      </c>
      <c r="HI406">
        <v>29.74316</v>
      </c>
      <c r="HJ406">
        <v>0.47580020000000001</v>
      </c>
      <c r="HK406">
        <v>24.867979999999999</v>
      </c>
      <c r="HL406" s="1">
        <v>3.5095960000000002E-2</v>
      </c>
      <c r="HM406">
        <v>26.710740000000001</v>
      </c>
      <c r="HN406">
        <v>0.47629640000000001</v>
      </c>
      <c r="HO406">
        <v>24.425989999999999</v>
      </c>
      <c r="HP406" s="1">
        <v>3.1569399999999997E-2</v>
      </c>
      <c r="HQ406">
        <v>23.917840000000002</v>
      </c>
      <c r="HR406">
        <v>0.47670020000000002</v>
      </c>
      <c r="HS406">
        <v>24.6568</v>
      </c>
      <c r="HT406" s="1">
        <v>2.8315489999999999E-2</v>
      </c>
      <c r="HU406">
        <v>21.357330000000001</v>
      </c>
      <c r="HV406">
        <v>0.47781180000000001</v>
      </c>
      <c r="HW406">
        <v>25.1434</v>
      </c>
      <c r="HX406" s="1">
        <v>2.5274419999999999E-2</v>
      </c>
      <c r="HY406">
        <v>18.979669999999999</v>
      </c>
      <c r="HZ406">
        <v>0.47867179999999998</v>
      </c>
      <c r="IA406">
        <v>25.256810000000002</v>
      </c>
      <c r="IB406" s="1">
        <v>2.2493300000000001E-2</v>
      </c>
      <c r="IC406">
        <v>16.78952</v>
      </c>
      <c r="ID406">
        <v>0.47975820000000002</v>
      </c>
      <c r="IE406">
        <v>25.375730000000001</v>
      </c>
      <c r="IF406" s="1">
        <v>2.0281730000000001E-2</v>
      </c>
      <c r="IG406">
        <v>15.036239999999999</v>
      </c>
      <c r="IH406">
        <v>0.48067300000000002</v>
      </c>
      <c r="II406">
        <v>24.992059999999999</v>
      </c>
      <c r="IJ406" s="1">
        <v>1.8375039999999999E-2</v>
      </c>
      <c r="IK406">
        <v>13.53838</v>
      </c>
      <c r="IL406">
        <v>0.481464</v>
      </c>
      <c r="IM406">
        <v>24.173729999999999</v>
      </c>
      <c r="IN406" s="1">
        <v>1.665786E-2</v>
      </c>
      <c r="IO406">
        <v>12.208349999999999</v>
      </c>
      <c r="IP406">
        <v>0.48229939999999999</v>
      </c>
      <c r="IQ406">
        <v>23.495419999999999</v>
      </c>
      <c r="IR406" s="1">
        <v>1.506566E-2</v>
      </c>
      <c r="IS406">
        <v>10.966760000000001</v>
      </c>
      <c r="IT406">
        <v>0.48272549999999997</v>
      </c>
      <c r="IU406">
        <v>23.375160000000001</v>
      </c>
      <c r="IV406" s="1">
        <v>1.3626360000000001E-2</v>
      </c>
      <c r="IW406">
        <v>9.8474640000000004</v>
      </c>
      <c r="IX406">
        <v>0.48399579999999998</v>
      </c>
      <c r="IY406">
        <v>24.571549999999998</v>
      </c>
      <c r="IZ406" s="1">
        <v>1.236367E-2</v>
      </c>
      <c r="JA406">
        <v>8.8590119999999999</v>
      </c>
      <c r="JB406">
        <v>0.48458210000000002</v>
      </c>
      <c r="JC406">
        <v>25.881019999999999</v>
      </c>
      <c r="JD406" s="1">
        <v>1.1191309999999999E-2</v>
      </c>
      <c r="JE406">
        <v>7.9550049999999999</v>
      </c>
      <c r="JF406">
        <v>0.48638500000000001</v>
      </c>
      <c r="JG406">
        <v>27.002849999999999</v>
      </c>
      <c r="JH406" s="1">
        <v>1.015811E-2</v>
      </c>
      <c r="JI406">
        <v>7.1499829999999998</v>
      </c>
      <c r="JJ406">
        <v>0.48764000000000002</v>
      </c>
      <c r="JK406">
        <v>27.351690000000001</v>
      </c>
      <c r="JL406" s="1">
        <v>9.1949330000000006E-3</v>
      </c>
      <c r="JM406">
        <v>6.4210609999999999</v>
      </c>
      <c r="JN406">
        <v>0.48898520000000001</v>
      </c>
      <c r="JO406">
        <v>27.23948</v>
      </c>
      <c r="JP406" s="1">
        <v>8.3116939999999997E-3</v>
      </c>
      <c r="JQ406">
        <v>5.7531379999999999</v>
      </c>
      <c r="JR406">
        <v>0.49069610000000002</v>
      </c>
      <c r="JS406">
        <v>26.71874</v>
      </c>
      <c r="JT406" s="1">
        <v>7.491653E-3</v>
      </c>
      <c r="JU406">
        <v>5.1326200000000002</v>
      </c>
      <c r="JV406">
        <v>0.49252479999999998</v>
      </c>
      <c r="JW406">
        <v>26.433150000000001</v>
      </c>
      <c r="JX406" s="1">
        <v>6.725852E-3</v>
      </c>
      <c r="JY406">
        <v>4.557677</v>
      </c>
      <c r="JZ406">
        <v>0.49346329999999999</v>
      </c>
      <c r="KA406">
        <v>26.494759999999999</v>
      </c>
      <c r="KB406" s="1">
        <v>6.006455E-3</v>
      </c>
      <c r="KC406">
        <v>4.0298309999999997</v>
      </c>
      <c r="KD406">
        <v>0.49403540000000001</v>
      </c>
      <c r="KE406">
        <v>27.533200000000001</v>
      </c>
      <c r="KF406" s="1">
        <v>5.3163630000000002E-3</v>
      </c>
      <c r="KG406">
        <v>3.5324070000000001</v>
      </c>
      <c r="KH406">
        <v>0.49398249999999999</v>
      </c>
      <c r="KI406">
        <v>28.51455</v>
      </c>
      <c r="KJ406" s="1">
        <v>4.6563129999999996E-3</v>
      </c>
      <c r="KK406">
        <v>3.0683229999999999</v>
      </c>
      <c r="KL406">
        <v>0.49347390000000002</v>
      </c>
      <c r="KM406">
        <v>29.357659999999999</v>
      </c>
      <c r="KN406" s="1">
        <v>4.0157420000000001E-3</v>
      </c>
      <c r="KO406">
        <v>2.6266889999999998</v>
      </c>
      <c r="KP406">
        <v>0.49253229999999998</v>
      </c>
      <c r="KQ406">
        <v>29.901299999999999</v>
      </c>
      <c r="KR406" s="1">
        <v>3.401982E-3</v>
      </c>
      <c r="KS406">
        <v>2.2104900000000001</v>
      </c>
      <c r="KT406">
        <v>0.49590469999999998</v>
      </c>
      <c r="KU406">
        <v>29.593240000000002</v>
      </c>
      <c r="KV406" s="1">
        <v>2.8445380000000002E-3</v>
      </c>
      <c r="KW406">
        <v>1.8251200000000001</v>
      </c>
      <c r="KX406">
        <v>0.5026834</v>
      </c>
      <c r="KY406">
        <v>28.740580000000001</v>
      </c>
      <c r="KZ406">
        <v>2.330375E-3</v>
      </c>
      <c r="LA406">
        <v>1.470675</v>
      </c>
      <c r="LB406">
        <v>0.50875990000000004</v>
      </c>
      <c r="LC406">
        <v>28.044920000000001</v>
      </c>
      <c r="LD406" s="1">
        <v>1.893287E-3</v>
      </c>
      <c r="LE406">
        <v>1.176426</v>
      </c>
      <c r="LF406">
        <v>0.51462920000000001</v>
      </c>
      <c r="LG406">
        <v>27.735990000000001</v>
      </c>
      <c r="LH406" s="1">
        <v>1.5426890000000001E-3</v>
      </c>
      <c r="LI406">
        <v>0.94313040000000004</v>
      </c>
      <c r="LJ406">
        <v>0.52043879999999998</v>
      </c>
      <c r="LK406">
        <v>28.38993</v>
      </c>
      <c r="LL406" s="1">
        <v>1.277369E-3</v>
      </c>
      <c r="LM406">
        <v>0.76767580000000002</v>
      </c>
      <c r="LN406">
        <v>0.52652140000000003</v>
      </c>
      <c r="LO406">
        <v>29.083279999999998</v>
      </c>
      <c r="LP406" s="1">
        <v>1.0841609999999999E-3</v>
      </c>
      <c r="LQ406">
        <v>0.64015390000000005</v>
      </c>
      <c r="LR406">
        <v>0.53224550000000004</v>
      </c>
      <c r="LS406">
        <v>29.728390000000001</v>
      </c>
      <c r="LT406" s="1">
        <v>9.4420259999999998E-4</v>
      </c>
      <c r="LU406">
        <v>0.54825429999999997</v>
      </c>
      <c r="LV406">
        <v>0.53749709999999995</v>
      </c>
      <c r="LW406">
        <v>29.982330000000001</v>
      </c>
      <c r="LX406" s="1">
        <v>8.4116710000000001E-4</v>
      </c>
      <c r="LY406">
        <v>0.48109960000000002</v>
      </c>
      <c r="LZ406">
        <v>0.54268260000000001</v>
      </c>
      <c r="MA406">
        <v>29.682860000000002</v>
      </c>
      <c r="MB406" s="1">
        <v>7.612249E-4</v>
      </c>
      <c r="MC406">
        <v>0.42972700000000003</v>
      </c>
      <c r="MD406">
        <v>0.54776380000000002</v>
      </c>
      <c r="ME406">
        <v>28.819330000000001</v>
      </c>
      <c r="MF406" s="1">
        <v>6.9606699999999997E-4</v>
      </c>
      <c r="MG406">
        <v>0.3889205</v>
      </c>
      <c r="MH406">
        <v>0.55249130000000002</v>
      </c>
      <c r="MI406">
        <v>28.156210000000002</v>
      </c>
      <c r="MJ406" s="1">
        <v>6.4260550000000004E-4</v>
      </c>
      <c r="MK406">
        <v>0.35565400000000003</v>
      </c>
      <c r="ML406">
        <v>0.55712720000000004</v>
      </c>
      <c r="MM406">
        <v>27.80396</v>
      </c>
      <c r="MN406" s="1">
        <v>5.9875740000000003E-4</v>
      </c>
      <c r="MO406">
        <v>0.32833679999999998</v>
      </c>
      <c r="MP406">
        <v>0.5610484</v>
      </c>
      <c r="MQ406">
        <v>28.634979999999999</v>
      </c>
      <c r="MR406" s="1">
        <v>5.6305660000000003E-4</v>
      </c>
      <c r="MS406">
        <v>0.3061545</v>
      </c>
      <c r="MT406">
        <v>0.56438440000000001</v>
      </c>
      <c r="MU406">
        <v>28.945869999999999</v>
      </c>
      <c r="MV406" s="1">
        <v>5.3209000000000004E-4</v>
      </c>
      <c r="MW406">
        <v>0.28716239999999998</v>
      </c>
      <c r="MX406">
        <v>0.56746660000000004</v>
      </c>
      <c r="MY406">
        <v>28.89725</v>
      </c>
      <c r="MZ406" s="1">
        <v>5.0574750000000003E-4</v>
      </c>
      <c r="NA406">
        <v>0.27106750000000002</v>
      </c>
      <c r="NB406">
        <v>0.5702026</v>
      </c>
      <c r="NC406">
        <v>28.765630000000002</v>
      </c>
      <c r="ND406" s="1">
        <v>4.8289829999999999E-4</v>
      </c>
      <c r="NE406">
        <v>0.25719979999999998</v>
      </c>
      <c r="NF406">
        <v>0.57323100000000005</v>
      </c>
      <c r="NG406">
        <v>28.631499999999999</v>
      </c>
      <c r="NH406" s="1">
        <v>4.6307759999999999E-4</v>
      </c>
      <c r="NI406">
        <v>0.24520620000000001</v>
      </c>
      <c r="NJ406">
        <v>0.57605249999999997</v>
      </c>
      <c r="NK406">
        <v>28.160830000000001</v>
      </c>
      <c r="NL406" s="1">
        <v>4.4480499999999999E-4</v>
      </c>
      <c r="NM406">
        <v>0.2352225</v>
      </c>
      <c r="NN406">
        <v>0.57830340000000002</v>
      </c>
      <c r="NO406">
        <v>27.64622</v>
      </c>
      <c r="NP406" s="1">
        <v>4.2724830000000002E-4</v>
      </c>
      <c r="NQ406">
        <v>0.2257863</v>
      </c>
      <c r="NR406">
        <v>0.58038250000000002</v>
      </c>
      <c r="NS406">
        <v>27.230329999999999</v>
      </c>
      <c r="NT406" s="1">
        <v>4.1014650000000002E-4</v>
      </c>
      <c r="NU406">
        <v>0.2166402</v>
      </c>
      <c r="NV406">
        <v>0.58235440000000005</v>
      </c>
      <c r="NW406">
        <v>28.062529999999999</v>
      </c>
      <c r="NX406" s="1">
        <v>3.9331849999999998E-4</v>
      </c>
      <c r="NY406">
        <v>0.20766979999999999</v>
      </c>
      <c r="NZ406">
        <v>0.58422249999999998</v>
      </c>
      <c r="OA406">
        <v>28.942039999999999</v>
      </c>
      <c r="OB406" s="1">
        <v>3.766315E-4</v>
      </c>
      <c r="OC406">
        <v>0.19881190000000001</v>
      </c>
      <c r="OD406">
        <v>0.58602189999999998</v>
      </c>
      <c r="OE406">
        <v>29.372029999999999</v>
      </c>
      <c r="OF406" s="1">
        <v>3.601759E-4</v>
      </c>
      <c r="OG406">
        <v>0.19008900000000001</v>
      </c>
      <c r="OH406">
        <v>0.58771130000000005</v>
      </c>
      <c r="OI406">
        <v>29.635259999999999</v>
      </c>
      <c r="OJ406" s="1">
        <v>3.440758E-4</v>
      </c>
      <c r="OK406">
        <v>0.18157239999999999</v>
      </c>
    </row>
    <row r="407" spans="1:401" x14ac:dyDescent="0.35">
      <c r="A407">
        <v>416</v>
      </c>
      <c r="B407" t="s">
        <v>4</v>
      </c>
      <c r="C407" t="s">
        <v>364</v>
      </c>
      <c r="D407" t="s">
        <v>414</v>
      </c>
      <c r="E407">
        <v>608.73739999999998</v>
      </c>
      <c r="F407">
        <v>0.30094890000000002</v>
      </c>
      <c r="G407">
        <v>25.655519999999999</v>
      </c>
      <c r="H407">
        <v>0</v>
      </c>
      <c r="I407">
        <v>0</v>
      </c>
      <c r="J407">
        <v>0.3050311</v>
      </c>
      <c r="K407">
        <v>26.199090000000002</v>
      </c>
      <c r="L407">
        <v>0</v>
      </c>
      <c r="M407">
        <v>0</v>
      </c>
      <c r="N407">
        <v>0.30920730000000002</v>
      </c>
      <c r="O407">
        <v>26.665610000000001</v>
      </c>
      <c r="P407">
        <v>0</v>
      </c>
      <c r="Q407">
        <v>0</v>
      </c>
      <c r="R407">
        <v>0.31352059999999998</v>
      </c>
      <c r="S407">
        <v>26.610309999999998</v>
      </c>
      <c r="T407">
        <v>0</v>
      </c>
      <c r="U407">
        <v>0</v>
      </c>
      <c r="V407">
        <v>0.31812770000000001</v>
      </c>
      <c r="W407">
        <v>26.017150000000001</v>
      </c>
      <c r="X407">
        <v>0</v>
      </c>
      <c r="Y407">
        <v>0</v>
      </c>
      <c r="Z407">
        <v>0.3230288</v>
      </c>
      <c r="AA407">
        <v>25.363440000000001</v>
      </c>
      <c r="AB407">
        <v>0</v>
      </c>
      <c r="AC407">
        <v>0</v>
      </c>
      <c r="AD407">
        <v>0.32803959999999999</v>
      </c>
      <c r="AE407">
        <v>24.816410000000001</v>
      </c>
      <c r="AF407">
        <v>0</v>
      </c>
      <c r="AG407">
        <v>0</v>
      </c>
      <c r="AH407">
        <v>0.33340069999999999</v>
      </c>
      <c r="AI407">
        <v>25.194050000000001</v>
      </c>
      <c r="AJ407">
        <v>0</v>
      </c>
      <c r="AK407">
        <v>0</v>
      </c>
      <c r="AL407">
        <v>0.33903040000000001</v>
      </c>
      <c r="AM407">
        <v>26.00732</v>
      </c>
      <c r="AN407">
        <v>0</v>
      </c>
      <c r="AO407">
        <v>0</v>
      </c>
      <c r="AP407">
        <v>0.34497929999999999</v>
      </c>
      <c r="AQ407">
        <v>27.013570000000001</v>
      </c>
      <c r="AR407">
        <v>0</v>
      </c>
      <c r="AS407">
        <v>0</v>
      </c>
      <c r="AT407">
        <v>0.35168820000000001</v>
      </c>
      <c r="AU407">
        <v>27.76652</v>
      </c>
      <c r="AV407">
        <v>0</v>
      </c>
      <c r="AW407">
        <v>0</v>
      </c>
      <c r="AX407">
        <v>0.35874729999999999</v>
      </c>
      <c r="AY407">
        <v>27.673929999999999</v>
      </c>
      <c r="AZ407">
        <v>0</v>
      </c>
      <c r="BA407">
        <v>0</v>
      </c>
      <c r="BB407">
        <v>0.36636639999999998</v>
      </c>
      <c r="BC407">
        <v>27.17362</v>
      </c>
      <c r="BD407">
        <v>0</v>
      </c>
      <c r="BE407">
        <v>0</v>
      </c>
      <c r="BF407">
        <v>0.37456590000000001</v>
      </c>
      <c r="BG407">
        <v>26.566469999999999</v>
      </c>
      <c r="BH407">
        <v>0</v>
      </c>
      <c r="BI407">
        <v>0</v>
      </c>
      <c r="BJ407">
        <v>0.37892870000000001</v>
      </c>
      <c r="BK407">
        <v>26.209250000000001</v>
      </c>
      <c r="BL407">
        <v>0</v>
      </c>
      <c r="BM407">
        <v>0</v>
      </c>
      <c r="BN407">
        <v>0.38034279999999998</v>
      </c>
      <c r="BO407">
        <v>26.896519999999999</v>
      </c>
      <c r="BP407">
        <v>0</v>
      </c>
      <c r="BQ407">
        <v>0</v>
      </c>
      <c r="BR407">
        <v>0.38186560000000003</v>
      </c>
      <c r="BS407">
        <v>27.821619999999999</v>
      </c>
      <c r="BT407">
        <v>0</v>
      </c>
      <c r="BU407">
        <v>0</v>
      </c>
      <c r="BV407">
        <v>0.3833549</v>
      </c>
      <c r="BW407">
        <v>28.78576</v>
      </c>
      <c r="BX407">
        <v>0</v>
      </c>
      <c r="BY407">
        <v>0</v>
      </c>
      <c r="BZ407">
        <v>0.38489129999999999</v>
      </c>
      <c r="CA407">
        <v>29.291440000000001</v>
      </c>
      <c r="CB407">
        <v>0</v>
      </c>
      <c r="CC407">
        <v>0</v>
      </c>
      <c r="CD407">
        <v>0.38647530000000002</v>
      </c>
      <c r="CE407">
        <v>29.030249999999999</v>
      </c>
      <c r="CF407">
        <v>0</v>
      </c>
      <c r="CG407">
        <v>0</v>
      </c>
      <c r="CH407">
        <v>0.38802170000000002</v>
      </c>
      <c r="CI407">
        <v>28.218019999999999</v>
      </c>
      <c r="CJ407">
        <v>1.397463E-32</v>
      </c>
      <c r="CK407">
        <v>6.8759820000000004E-30</v>
      </c>
      <c r="CL407">
        <v>0.38957269999999999</v>
      </c>
      <c r="CM407">
        <v>27.49841</v>
      </c>
      <c r="CN407">
        <v>6.9691990000000005E-27</v>
      </c>
      <c r="CO407">
        <v>3.3993979999999996E-24</v>
      </c>
      <c r="CP407">
        <v>0.39133889999999999</v>
      </c>
      <c r="CQ407">
        <v>27.239460000000001</v>
      </c>
      <c r="CR407" s="1">
        <v>5.440052E-20</v>
      </c>
      <c r="CS407" s="1">
        <v>2.6103009999999999E-17</v>
      </c>
      <c r="CT407">
        <v>0.3931403</v>
      </c>
      <c r="CU407">
        <v>27.784279999999999</v>
      </c>
      <c r="CV407" s="1">
        <v>2.3450139999999999E-15</v>
      </c>
      <c r="CW407" s="1">
        <v>8.9753429999999997E-13</v>
      </c>
      <c r="CX407">
        <v>0.39486149999999998</v>
      </c>
      <c r="CY407">
        <v>28.039300000000001</v>
      </c>
      <c r="CZ407" s="1">
        <v>5.9679020000000004E-12</v>
      </c>
      <c r="DA407" s="1">
        <v>2.2354240000000002E-9</v>
      </c>
      <c r="DB407">
        <v>0.39657540000000002</v>
      </c>
      <c r="DC407">
        <v>28.74193</v>
      </c>
      <c r="DD407" s="1">
        <v>3.2016750000000001E-9</v>
      </c>
      <c r="DE407" s="1">
        <v>1.206148E-6</v>
      </c>
      <c r="DF407">
        <v>0.3984781</v>
      </c>
      <c r="DG407">
        <v>29.169969999999999</v>
      </c>
      <c r="DH407" s="1">
        <v>5.4535200000000005E-7</v>
      </c>
      <c r="DI407" s="1">
        <v>2.0768340000000001E-4</v>
      </c>
      <c r="DJ407">
        <v>0.40050439999999998</v>
      </c>
      <c r="DK407">
        <v>29.0291</v>
      </c>
      <c r="DL407" s="1">
        <v>3.776555E-5</v>
      </c>
      <c r="DM407" s="1">
        <v>1.455803E-2</v>
      </c>
      <c r="DN407">
        <v>0.4027423</v>
      </c>
      <c r="DO407">
        <v>28.395890000000001</v>
      </c>
      <c r="DP407" s="1">
        <v>1.247593E-3</v>
      </c>
      <c r="DQ407" s="1">
        <v>0.4867861</v>
      </c>
      <c r="DR407">
        <v>0.40500760000000002</v>
      </c>
      <c r="DS407">
        <v>27.727550000000001</v>
      </c>
      <c r="DT407" s="1">
        <v>2.1909850000000002E-2</v>
      </c>
      <c r="DU407" s="1">
        <v>8.6830259999999999</v>
      </c>
      <c r="DV407">
        <v>0.40730509999999998</v>
      </c>
      <c r="DW407">
        <v>27.535430000000002</v>
      </c>
      <c r="DX407" s="1">
        <v>0.22365099999999999</v>
      </c>
      <c r="DY407" s="1">
        <v>90.014529999999993</v>
      </c>
      <c r="DZ407">
        <v>0.40987709999999999</v>
      </c>
      <c r="EA407">
        <v>28.35736</v>
      </c>
      <c r="EB407" s="1">
        <v>1.414987</v>
      </c>
      <c r="EC407" s="1">
        <v>577.75070000000005</v>
      </c>
      <c r="ED407">
        <v>0.41272370000000003</v>
      </c>
      <c r="EE407">
        <v>29.480309999999999</v>
      </c>
      <c r="EF407" s="1">
        <v>5.8800910000000002</v>
      </c>
      <c r="EG407">
        <v>2431.3789999999999</v>
      </c>
      <c r="EH407">
        <v>0.4156376</v>
      </c>
      <c r="EI407">
        <v>30.554099999999998</v>
      </c>
      <c r="EJ407" s="1">
        <v>16.790520000000001</v>
      </c>
      <c r="EK407">
        <v>7029.2560000000003</v>
      </c>
      <c r="EL407">
        <v>0.41874119999999998</v>
      </c>
      <c r="EM407">
        <v>31.209630000000001</v>
      </c>
      <c r="EN407">
        <v>34.347999999999999</v>
      </c>
      <c r="EO407">
        <v>14540.26</v>
      </c>
      <c r="EP407">
        <v>0.4219985</v>
      </c>
      <c r="EQ407">
        <v>30.9206</v>
      </c>
      <c r="ER407">
        <v>52.096040000000002</v>
      </c>
      <c r="ES407">
        <v>22284.57</v>
      </c>
      <c r="ET407">
        <v>0.42546689999999998</v>
      </c>
      <c r="EU407">
        <v>29.901630000000001</v>
      </c>
      <c r="EV407">
        <v>60.471530000000001</v>
      </c>
      <c r="EW407">
        <v>26110.13</v>
      </c>
      <c r="EX407">
        <v>0.42917559999999999</v>
      </c>
      <c r="EY407">
        <v>28.918510000000001</v>
      </c>
      <c r="EZ407">
        <v>55.07978</v>
      </c>
      <c r="FA407">
        <v>23977.91</v>
      </c>
      <c r="FB407">
        <v>0.43317060000000002</v>
      </c>
      <c r="FC407">
        <v>28.33859</v>
      </c>
      <c r="FD407">
        <v>40.436639999999997</v>
      </c>
      <c r="FE407">
        <v>17722.39</v>
      </c>
      <c r="FF407">
        <v>0.43740960000000001</v>
      </c>
      <c r="FG407">
        <v>28.62444</v>
      </c>
      <c r="FH407">
        <v>24.49661</v>
      </c>
      <c r="FI407">
        <v>10802.24</v>
      </c>
      <c r="FJ407">
        <v>0.4419614</v>
      </c>
      <c r="FK407">
        <v>29.00761</v>
      </c>
      <c r="FL407">
        <v>12.467790000000001</v>
      </c>
      <c r="FM407">
        <v>5525.5039999999999</v>
      </c>
      <c r="FN407">
        <v>0.44292130000000002</v>
      </c>
      <c r="FO407">
        <v>29.055260000000001</v>
      </c>
      <c r="FP407">
        <v>5.4323639999999997</v>
      </c>
      <c r="FQ407">
        <v>2424.8389999999999</v>
      </c>
      <c r="FR407">
        <v>0.44341540000000002</v>
      </c>
      <c r="FS407">
        <v>28.679459999999999</v>
      </c>
      <c r="FT407">
        <v>2.074786</v>
      </c>
      <c r="FU407">
        <v>931.75189999999998</v>
      </c>
      <c r="FV407">
        <v>0.44388060000000001</v>
      </c>
      <c r="FW407">
        <v>27.955719999999999</v>
      </c>
      <c r="FX407">
        <v>0.72398450000000003</v>
      </c>
      <c r="FY407">
        <v>325.77260000000001</v>
      </c>
      <c r="FZ407">
        <v>0.44434620000000002</v>
      </c>
      <c r="GA407">
        <v>27.09686</v>
      </c>
      <c r="GB407">
        <v>0.25607099999999999</v>
      </c>
      <c r="GC407">
        <v>114.13720000000001</v>
      </c>
      <c r="GD407">
        <v>0.44494519999999999</v>
      </c>
      <c r="GE407">
        <v>26.351130000000001</v>
      </c>
      <c r="GF407">
        <v>0.1139642</v>
      </c>
      <c r="GG407">
        <v>49.349209999999999</v>
      </c>
      <c r="GH407">
        <v>0.4448396</v>
      </c>
      <c r="GI407">
        <v>26.011959999999998</v>
      </c>
      <c r="GJ407">
        <v>7.4903559999999994E-2</v>
      </c>
      <c r="GK407">
        <v>31.451969999999999</v>
      </c>
      <c r="GL407">
        <v>0.44541160000000002</v>
      </c>
      <c r="GM407">
        <v>26.531400000000001</v>
      </c>
      <c r="GN407">
        <v>6.3769850000000003E-2</v>
      </c>
      <c r="GO407">
        <v>26.359439999999999</v>
      </c>
      <c r="GP407">
        <v>0.44658989999999998</v>
      </c>
      <c r="GQ407">
        <v>27.149419999999999</v>
      </c>
      <c r="GR407">
        <v>5.8381420000000003E-2</v>
      </c>
      <c r="GS407">
        <v>23.948979999999999</v>
      </c>
      <c r="GT407">
        <v>0.4481174</v>
      </c>
      <c r="GU407">
        <v>27.775300000000001</v>
      </c>
      <c r="GV407">
        <v>5.3978089999999999E-2</v>
      </c>
      <c r="GW407">
        <v>22.029710000000001</v>
      </c>
      <c r="GX407">
        <v>0.44974900000000001</v>
      </c>
      <c r="GY407">
        <v>27.71679</v>
      </c>
      <c r="GZ407">
        <v>4.9031789999999999E-2</v>
      </c>
      <c r="HA407">
        <v>19.92473</v>
      </c>
      <c r="HB407">
        <v>0.45284259999999998</v>
      </c>
      <c r="HC407">
        <v>26.96322</v>
      </c>
      <c r="HD407">
        <v>4.4223230000000002E-2</v>
      </c>
      <c r="HE407">
        <v>17.837589999999999</v>
      </c>
      <c r="HF407">
        <v>0.45549020000000001</v>
      </c>
      <c r="HG407">
        <v>25.719740000000002</v>
      </c>
      <c r="HH407" s="1">
        <v>3.9967929999999999E-2</v>
      </c>
      <c r="HI407">
        <v>16.007899999999999</v>
      </c>
      <c r="HJ407">
        <v>0.45780009999999999</v>
      </c>
      <c r="HK407">
        <v>24.77514</v>
      </c>
      <c r="HL407">
        <v>3.610062E-2</v>
      </c>
      <c r="HM407">
        <v>14.377700000000001</v>
      </c>
      <c r="HN407">
        <v>0.4600783</v>
      </c>
      <c r="HO407">
        <v>24.279779999999999</v>
      </c>
      <c r="HP407" s="1">
        <v>3.2498989999999998E-2</v>
      </c>
      <c r="HQ407">
        <v>12.8794</v>
      </c>
      <c r="HR407">
        <v>0.46254879999999998</v>
      </c>
      <c r="HS407">
        <v>24.491520000000001</v>
      </c>
      <c r="HT407" s="1">
        <v>2.917488E-2</v>
      </c>
      <c r="HU407">
        <v>11.50273</v>
      </c>
      <c r="HV407">
        <v>0.46522639999999998</v>
      </c>
      <c r="HW407">
        <v>25.032710000000002</v>
      </c>
      <c r="HX407" s="1">
        <v>2.6090519999999999E-2</v>
      </c>
      <c r="HY407">
        <v>10.239089999999999</v>
      </c>
      <c r="HZ407">
        <v>0.46809390000000001</v>
      </c>
      <c r="IA407">
        <v>25.165700000000001</v>
      </c>
      <c r="IB407" s="1">
        <v>2.3190220000000001E-2</v>
      </c>
      <c r="IC407">
        <v>9.0528379999999995</v>
      </c>
      <c r="ID407">
        <v>0.47136309999999998</v>
      </c>
      <c r="IE407">
        <v>25.26736</v>
      </c>
      <c r="IF407" s="1">
        <v>2.0856050000000001E-2</v>
      </c>
      <c r="IG407">
        <v>8.0891920000000006</v>
      </c>
      <c r="IH407">
        <v>0.47432819999999998</v>
      </c>
      <c r="II407">
        <v>24.84564</v>
      </c>
      <c r="IJ407" s="1">
        <v>1.8837050000000001E-2</v>
      </c>
      <c r="IK407">
        <v>7.2679029999999996</v>
      </c>
      <c r="IL407">
        <v>0.47851680000000002</v>
      </c>
      <c r="IM407">
        <v>24.015630000000002</v>
      </c>
      <c r="IN407" s="1">
        <v>1.7089529999999999E-2</v>
      </c>
      <c r="IO407">
        <v>6.5507099999999996</v>
      </c>
      <c r="IP407">
        <v>0.48394189999999998</v>
      </c>
      <c r="IQ407">
        <v>23.324190000000002</v>
      </c>
      <c r="IR407" s="1">
        <v>1.547453E-2</v>
      </c>
      <c r="IS407">
        <v>5.8839959999999998</v>
      </c>
      <c r="IT407">
        <v>0.49008109999999999</v>
      </c>
      <c r="IU407">
        <v>23.14716</v>
      </c>
      <c r="IV407" s="1">
        <v>1.399864E-2</v>
      </c>
      <c r="IW407">
        <v>5.2718160000000003</v>
      </c>
      <c r="IX407">
        <v>0.49686760000000002</v>
      </c>
      <c r="IY407">
        <v>24.334620000000001</v>
      </c>
      <c r="IZ407" s="1">
        <v>1.2695919999999999E-2</v>
      </c>
      <c r="JA407">
        <v>4.7338449999999996</v>
      </c>
      <c r="JB407">
        <v>0.50372980000000001</v>
      </c>
      <c r="JC407">
        <v>25.663129999999999</v>
      </c>
      <c r="JD407" s="1">
        <v>1.148739E-2</v>
      </c>
      <c r="JE407">
        <v>4.2405530000000002</v>
      </c>
      <c r="JF407">
        <v>0.51125030000000005</v>
      </c>
      <c r="JG407">
        <v>26.80115</v>
      </c>
      <c r="JH407" s="1">
        <v>1.0411780000000001E-2</v>
      </c>
      <c r="JI407">
        <v>3.7996569999999998</v>
      </c>
      <c r="JJ407">
        <v>0.51828390000000002</v>
      </c>
      <c r="JK407">
        <v>27.170290000000001</v>
      </c>
      <c r="JL407" s="1">
        <v>9.4298119999999992E-3</v>
      </c>
      <c r="JM407">
        <v>3.4067769999999999</v>
      </c>
      <c r="JN407">
        <v>0.52630220000000005</v>
      </c>
      <c r="JO407">
        <v>27.032330000000002</v>
      </c>
      <c r="JP407" s="1">
        <v>8.5277970000000002E-3</v>
      </c>
      <c r="JQ407">
        <v>3.043199</v>
      </c>
      <c r="JR407">
        <v>0.53553989999999996</v>
      </c>
      <c r="JS407">
        <v>26.47626</v>
      </c>
      <c r="JT407" s="1">
        <v>7.6888110000000003E-3</v>
      </c>
      <c r="JU407">
        <v>2.7046770000000002</v>
      </c>
      <c r="JV407">
        <v>0.5459408</v>
      </c>
      <c r="JW407">
        <v>26.216460000000001</v>
      </c>
      <c r="JX407" s="1">
        <v>6.9155229999999998E-3</v>
      </c>
      <c r="JY407">
        <v>2.396744</v>
      </c>
      <c r="JZ407">
        <v>0.55667860000000002</v>
      </c>
      <c r="KA407">
        <v>26.281829999999999</v>
      </c>
      <c r="KB407" s="1">
        <v>6.181466E-3</v>
      </c>
      <c r="KC407">
        <v>2.10921</v>
      </c>
      <c r="KD407">
        <v>0.56787960000000004</v>
      </c>
      <c r="KE407">
        <v>27.355730000000001</v>
      </c>
      <c r="KF407" s="1">
        <v>5.4764729999999999E-3</v>
      </c>
      <c r="KG407">
        <v>1.839045</v>
      </c>
      <c r="KH407">
        <v>0.57879270000000005</v>
      </c>
      <c r="KI407">
        <v>28.37191</v>
      </c>
      <c r="KJ407" s="1">
        <v>4.804745E-3</v>
      </c>
      <c r="KK407">
        <v>1.5886929999999999</v>
      </c>
      <c r="KL407">
        <v>0.59028789999999998</v>
      </c>
      <c r="KM407">
        <v>29.232849999999999</v>
      </c>
      <c r="KN407" s="1">
        <v>4.1549450000000002E-3</v>
      </c>
      <c r="KO407">
        <v>1.351707</v>
      </c>
      <c r="KP407">
        <v>0.60180710000000004</v>
      </c>
      <c r="KQ407">
        <v>29.79487</v>
      </c>
      <c r="KR407" s="1">
        <v>3.5303679999999999E-3</v>
      </c>
      <c r="KS407">
        <v>1.130017</v>
      </c>
      <c r="KT407">
        <v>0.61615180000000003</v>
      </c>
      <c r="KU407">
        <v>29.509129999999999</v>
      </c>
      <c r="KV407" s="1">
        <v>2.963902E-3</v>
      </c>
      <c r="KW407">
        <v>0.9289212</v>
      </c>
      <c r="KX407">
        <v>0.6297336</v>
      </c>
      <c r="KY407">
        <v>28.66685</v>
      </c>
      <c r="KZ407" s="1">
        <v>2.436077E-3</v>
      </c>
      <c r="LA407">
        <v>0.74842960000000003</v>
      </c>
      <c r="LB407">
        <v>0.64209780000000005</v>
      </c>
      <c r="LC407">
        <v>27.964960000000001</v>
      </c>
      <c r="LD407" s="1">
        <v>1.9796010000000001E-3</v>
      </c>
      <c r="LE407">
        <v>0.5969932</v>
      </c>
      <c r="LF407">
        <v>0.65455140000000001</v>
      </c>
      <c r="LG407">
        <v>27.660029999999999</v>
      </c>
      <c r="LH407" s="1">
        <v>1.609421E-3</v>
      </c>
      <c r="LI407">
        <v>0.47621429999999998</v>
      </c>
      <c r="LJ407">
        <v>0.66762719999999998</v>
      </c>
      <c r="LK407">
        <v>28.353719999999999</v>
      </c>
      <c r="LL407" s="1">
        <v>1.3278179999999999E-3</v>
      </c>
      <c r="LM407">
        <v>0.38533489999999998</v>
      </c>
      <c r="LN407">
        <v>0.68045710000000004</v>
      </c>
      <c r="LO407">
        <v>29.091670000000001</v>
      </c>
      <c r="LP407" s="1">
        <v>1.120607E-3</v>
      </c>
      <c r="LQ407">
        <v>0.31965199999999999</v>
      </c>
      <c r="LR407">
        <v>0.69328409999999996</v>
      </c>
      <c r="LS407">
        <v>29.744209999999999</v>
      </c>
      <c r="LT407" s="1">
        <v>9.7090239999999997E-4</v>
      </c>
      <c r="LU407">
        <v>0.27226939999999999</v>
      </c>
      <c r="LV407">
        <v>0.70530159999999997</v>
      </c>
      <c r="LW407">
        <v>30.000050000000002</v>
      </c>
      <c r="LX407" s="1">
        <v>8.6118830000000003E-4</v>
      </c>
      <c r="LY407">
        <v>0.23784430000000001</v>
      </c>
      <c r="LZ407">
        <v>0.71768359999999998</v>
      </c>
      <c r="MA407">
        <v>29.688079999999999</v>
      </c>
      <c r="MB407" s="1">
        <v>7.7702680000000005E-4</v>
      </c>
      <c r="MC407">
        <v>0.21167949999999999</v>
      </c>
      <c r="MD407">
        <v>0.7299601</v>
      </c>
      <c r="ME407">
        <v>28.789159999999999</v>
      </c>
      <c r="MF407" s="1">
        <v>7.0879730000000005E-4</v>
      </c>
      <c r="MG407">
        <v>0.19101199999999999</v>
      </c>
      <c r="MH407">
        <v>0.7419557</v>
      </c>
      <c r="MI407">
        <v>28.0974</v>
      </c>
      <c r="MJ407" s="1">
        <v>6.5318220000000005E-4</v>
      </c>
      <c r="MK407">
        <v>0.1742436</v>
      </c>
      <c r="ML407">
        <v>0.75354140000000003</v>
      </c>
      <c r="MM407">
        <v>27.741320000000002</v>
      </c>
      <c r="MN407" s="1">
        <v>6.0727800000000005E-4</v>
      </c>
      <c r="MO407">
        <v>0.1604681</v>
      </c>
      <c r="MP407">
        <v>0.76551689999999994</v>
      </c>
      <c r="MQ407">
        <v>28.593620000000001</v>
      </c>
      <c r="MR407" s="1">
        <v>5.7011059999999996E-4</v>
      </c>
      <c r="MS407">
        <v>0.14916769999999999</v>
      </c>
      <c r="MT407">
        <v>0.77701679999999995</v>
      </c>
      <c r="MU407">
        <v>28.932310000000001</v>
      </c>
      <c r="MV407" s="1">
        <v>5.3808290000000004E-4</v>
      </c>
      <c r="MW407">
        <v>0.1395054</v>
      </c>
      <c r="MX407">
        <v>0.78796600000000006</v>
      </c>
      <c r="MY407">
        <v>28.869669999999999</v>
      </c>
      <c r="MZ407" s="1">
        <v>5.1090360000000004E-4</v>
      </c>
      <c r="NA407">
        <v>0.1313367</v>
      </c>
      <c r="NB407">
        <v>0.79855080000000001</v>
      </c>
      <c r="NC407">
        <v>28.748010000000001</v>
      </c>
      <c r="ND407" s="1">
        <v>4.8738049999999999E-4</v>
      </c>
      <c r="NE407">
        <v>0.1242991</v>
      </c>
      <c r="NF407">
        <v>0.80744930000000004</v>
      </c>
      <c r="NG407">
        <v>28.616510000000002</v>
      </c>
      <c r="NH407" s="1">
        <v>4.667381E-4</v>
      </c>
      <c r="NI407">
        <v>0.1182396</v>
      </c>
      <c r="NJ407">
        <v>0.80871190000000004</v>
      </c>
      <c r="NK407">
        <v>28.158729999999998</v>
      </c>
      <c r="NL407" s="1">
        <v>4.481005E-4</v>
      </c>
      <c r="NM407">
        <v>0.1132341</v>
      </c>
      <c r="NN407">
        <v>0.80982880000000002</v>
      </c>
      <c r="NO407">
        <v>27.65071</v>
      </c>
      <c r="NP407" s="1">
        <v>4.3036590000000003E-4</v>
      </c>
      <c r="NQ407">
        <v>0.1085025</v>
      </c>
      <c r="NR407">
        <v>0.81088550000000004</v>
      </c>
      <c r="NS407">
        <v>27.239450000000001</v>
      </c>
      <c r="NT407" s="1">
        <v>4.1317710000000001E-4</v>
      </c>
      <c r="NU407">
        <v>0.1039445</v>
      </c>
      <c r="NV407">
        <v>0.8117934</v>
      </c>
      <c r="NW407">
        <v>28.07713</v>
      </c>
      <c r="NX407" s="1">
        <v>3.9627629999999998E-4</v>
      </c>
      <c r="NY407">
        <v>9.9495139999999996E-2</v>
      </c>
      <c r="NZ407">
        <v>0.81252329999999995</v>
      </c>
      <c r="OA407">
        <v>29.00103</v>
      </c>
      <c r="OB407" s="1">
        <v>3.7952919999999999E-4</v>
      </c>
      <c r="OC407">
        <v>9.5119599999999999E-2</v>
      </c>
      <c r="OD407">
        <v>0.81322309999999998</v>
      </c>
      <c r="OE407">
        <v>29.43318</v>
      </c>
      <c r="OF407" s="1">
        <v>3.6298040000000003E-4</v>
      </c>
      <c r="OG407">
        <v>9.0823940000000006E-2</v>
      </c>
      <c r="OH407">
        <v>0.81380640000000004</v>
      </c>
      <c r="OI407">
        <v>29.682510000000001</v>
      </c>
      <c r="OJ407" s="1">
        <v>3.4680190000000002E-4</v>
      </c>
      <c r="OK407">
        <v>8.6640380000000003E-2</v>
      </c>
    </row>
    <row r="408" spans="1:401" x14ac:dyDescent="0.35">
      <c r="A408">
        <v>417</v>
      </c>
      <c r="B408" t="s">
        <v>4</v>
      </c>
      <c r="C408" t="s">
        <v>364</v>
      </c>
      <c r="D408" t="s">
        <v>415</v>
      </c>
      <c r="E408">
        <v>948.83019999999999</v>
      </c>
      <c r="F408">
        <v>0.30832880000000001</v>
      </c>
      <c r="G408">
        <v>25.626390000000001</v>
      </c>
      <c r="H408">
        <v>0</v>
      </c>
      <c r="I408">
        <v>0</v>
      </c>
      <c r="J408">
        <v>0.31031259999999999</v>
      </c>
      <c r="K408">
        <v>26.175830000000001</v>
      </c>
      <c r="L408">
        <v>0</v>
      </c>
      <c r="M408">
        <v>0</v>
      </c>
      <c r="N408">
        <v>0.3123242</v>
      </c>
      <c r="O408">
        <v>26.664169999999999</v>
      </c>
      <c r="P408">
        <v>0</v>
      </c>
      <c r="Q408">
        <v>0</v>
      </c>
      <c r="R408">
        <v>0.31441560000000002</v>
      </c>
      <c r="S408">
        <v>26.628029999999999</v>
      </c>
      <c r="T408">
        <v>0</v>
      </c>
      <c r="U408">
        <v>0</v>
      </c>
      <c r="V408">
        <v>0.31669629999999999</v>
      </c>
      <c r="W408">
        <v>26.043189999999999</v>
      </c>
      <c r="X408">
        <v>0</v>
      </c>
      <c r="Y408">
        <v>0</v>
      </c>
      <c r="Z408">
        <v>0.31908180000000003</v>
      </c>
      <c r="AA408">
        <v>25.40465</v>
      </c>
      <c r="AB408">
        <v>0</v>
      </c>
      <c r="AC408">
        <v>0</v>
      </c>
      <c r="AD408">
        <v>0.32140980000000002</v>
      </c>
      <c r="AE408">
        <v>24.842310000000001</v>
      </c>
      <c r="AF408">
        <v>0</v>
      </c>
      <c r="AG408">
        <v>0</v>
      </c>
      <c r="AH408">
        <v>0.32381720000000003</v>
      </c>
      <c r="AI408">
        <v>25.190860000000001</v>
      </c>
      <c r="AJ408">
        <v>0</v>
      </c>
      <c r="AK408">
        <v>0</v>
      </c>
      <c r="AL408">
        <v>0.3263006</v>
      </c>
      <c r="AM408">
        <v>25.983820000000001</v>
      </c>
      <c r="AN408">
        <v>0</v>
      </c>
      <c r="AO408">
        <v>0</v>
      </c>
      <c r="AP408">
        <v>0.32886609999999999</v>
      </c>
      <c r="AQ408">
        <v>26.979120000000002</v>
      </c>
      <c r="AR408">
        <v>0</v>
      </c>
      <c r="AS408">
        <v>0</v>
      </c>
      <c r="AT408">
        <v>0.33185219999999999</v>
      </c>
      <c r="AU408">
        <v>27.755199999999999</v>
      </c>
      <c r="AV408">
        <v>0</v>
      </c>
      <c r="AW408">
        <v>0</v>
      </c>
      <c r="AX408">
        <v>0.33481090000000002</v>
      </c>
      <c r="AY408">
        <v>27.68985</v>
      </c>
      <c r="AZ408">
        <v>0</v>
      </c>
      <c r="BA408">
        <v>0</v>
      </c>
      <c r="BB408">
        <v>0.33791120000000002</v>
      </c>
      <c r="BC408">
        <v>27.21265</v>
      </c>
      <c r="BD408">
        <v>0</v>
      </c>
      <c r="BE408">
        <v>0</v>
      </c>
      <c r="BF408">
        <v>0.34116740000000001</v>
      </c>
      <c r="BG408">
        <v>26.61026</v>
      </c>
      <c r="BH408">
        <v>0</v>
      </c>
      <c r="BI408">
        <v>0</v>
      </c>
      <c r="BJ408">
        <v>0.34467360000000002</v>
      </c>
      <c r="BK408">
        <v>26.23085</v>
      </c>
      <c r="BL408">
        <v>0</v>
      </c>
      <c r="BM408">
        <v>0</v>
      </c>
      <c r="BN408">
        <v>0.3482864</v>
      </c>
      <c r="BO408">
        <v>26.881329999999998</v>
      </c>
      <c r="BP408">
        <v>0</v>
      </c>
      <c r="BQ408">
        <v>0</v>
      </c>
      <c r="BR408">
        <v>0.35205249999999999</v>
      </c>
      <c r="BS408">
        <v>27.779689999999999</v>
      </c>
      <c r="BT408">
        <v>0</v>
      </c>
      <c r="BU408">
        <v>0</v>
      </c>
      <c r="BV408">
        <v>0.35585600000000001</v>
      </c>
      <c r="BW408">
        <v>28.752179999999999</v>
      </c>
      <c r="BX408">
        <v>0</v>
      </c>
      <c r="BY408">
        <v>0</v>
      </c>
      <c r="BZ408">
        <v>0.35980590000000001</v>
      </c>
      <c r="CA408">
        <v>29.284749999999999</v>
      </c>
      <c r="CB408">
        <v>0</v>
      </c>
      <c r="CC408">
        <v>0</v>
      </c>
      <c r="CD408">
        <v>0.36388140000000002</v>
      </c>
      <c r="CE408">
        <v>29.052309999999999</v>
      </c>
      <c r="CF408">
        <v>0</v>
      </c>
      <c r="CG408">
        <v>0</v>
      </c>
      <c r="CH408">
        <v>0.36803849999999999</v>
      </c>
      <c r="CI408">
        <v>28.261279999999999</v>
      </c>
      <c r="CJ408">
        <v>5.0985910000000002E-33</v>
      </c>
      <c r="CK408">
        <v>3.0683010000000001E-30</v>
      </c>
      <c r="CL408">
        <v>0.37229000000000001</v>
      </c>
      <c r="CM408">
        <v>27.534839999999999</v>
      </c>
      <c r="CN408">
        <v>2.535344E-27</v>
      </c>
      <c r="CO408">
        <v>1.515349E-24</v>
      </c>
      <c r="CP408">
        <v>0.37678830000000002</v>
      </c>
      <c r="CQ408">
        <v>27.238679999999999</v>
      </c>
      <c r="CR408" s="1">
        <v>2.112628E-20</v>
      </c>
      <c r="CS408" s="1">
        <v>1.25184E-17</v>
      </c>
      <c r="CT408">
        <v>0.38139060000000002</v>
      </c>
      <c r="CU408">
        <v>27.764150000000001</v>
      </c>
      <c r="CV408" s="1">
        <v>1.0508020000000001E-15</v>
      </c>
      <c r="CW408" s="1">
        <v>5.3054180000000001E-13</v>
      </c>
      <c r="CX408">
        <v>0.38589800000000002</v>
      </c>
      <c r="CY408">
        <v>28.00638</v>
      </c>
      <c r="CZ408" s="1">
        <v>3.142013E-12</v>
      </c>
      <c r="DA408" s="1">
        <v>1.511075E-9</v>
      </c>
      <c r="DB408">
        <v>0.3905535</v>
      </c>
      <c r="DC408">
        <v>28.713850000000001</v>
      </c>
      <c r="DD408" s="1">
        <v>1.8836080000000001E-9</v>
      </c>
      <c r="DE408" s="1">
        <v>9.0092790000000001E-7</v>
      </c>
      <c r="DF408">
        <v>0.39556019999999997</v>
      </c>
      <c r="DG408">
        <v>29.15549</v>
      </c>
      <c r="DH408" s="1">
        <v>3.4939929999999999E-7</v>
      </c>
      <c r="DI408" s="1">
        <v>1.67944E-4</v>
      </c>
      <c r="DJ408">
        <v>0.40087679999999998</v>
      </c>
      <c r="DK408">
        <v>29.038460000000001</v>
      </c>
      <c r="DL408" s="1">
        <v>2.596423E-5</v>
      </c>
      <c r="DM408" s="1">
        <v>1.258984E-2</v>
      </c>
      <c r="DN408">
        <v>0.40394279999999999</v>
      </c>
      <c r="DO408">
        <v>28.414829999999998</v>
      </c>
      <c r="DP408" s="1">
        <v>9.0981860000000005E-4</v>
      </c>
      <c r="DQ408" s="1">
        <v>0.4465576</v>
      </c>
      <c r="DR408">
        <v>0.40371610000000002</v>
      </c>
      <c r="DS408">
        <v>27.74691</v>
      </c>
      <c r="DT408" s="1">
        <v>1.681032E-2</v>
      </c>
      <c r="DU408" s="1">
        <v>8.4037749999999996</v>
      </c>
      <c r="DV408">
        <v>0.40336329999999998</v>
      </c>
      <c r="DW408">
        <v>27.508130000000001</v>
      </c>
      <c r="DX408" s="1">
        <v>0.1796547</v>
      </c>
      <c r="DY408" s="1">
        <v>91.457340000000002</v>
      </c>
      <c r="DZ408">
        <v>0.4032271</v>
      </c>
      <c r="EA408">
        <v>28.300699999999999</v>
      </c>
      <c r="EB408" s="1">
        <v>1.186088</v>
      </c>
      <c r="EC408" s="1">
        <v>614.13789999999995</v>
      </c>
      <c r="ED408">
        <v>0.40315899999999999</v>
      </c>
      <c r="EE408">
        <v>29.403880000000001</v>
      </c>
      <c r="EF408" s="1">
        <v>5.1262990000000004</v>
      </c>
      <c r="EG408">
        <v>2694.98</v>
      </c>
      <c r="EH408">
        <v>0.4030648</v>
      </c>
      <c r="EI408">
        <v>30.48809</v>
      </c>
      <c r="EJ408" s="1">
        <v>15.182119999999999</v>
      </c>
      <c r="EK408">
        <v>8100.9179999999997</v>
      </c>
      <c r="EL408">
        <v>0.40300900000000001</v>
      </c>
      <c r="EM408">
        <v>31.179030000000001</v>
      </c>
      <c r="EN408">
        <v>32.13129</v>
      </c>
      <c r="EO408">
        <v>17377.8</v>
      </c>
      <c r="EP408">
        <v>0.4029372</v>
      </c>
      <c r="EQ408">
        <v>30.927689999999998</v>
      </c>
      <c r="ER408">
        <v>50.305990000000001</v>
      </c>
      <c r="ES408">
        <v>27558.720000000001</v>
      </c>
      <c r="ET408">
        <v>0.40290280000000001</v>
      </c>
      <c r="EU408">
        <v>29.928100000000001</v>
      </c>
      <c r="EV408">
        <v>60.158000000000001</v>
      </c>
      <c r="EW408">
        <v>33343.9</v>
      </c>
      <c r="EX408">
        <v>0.40291110000000002</v>
      </c>
      <c r="EY408">
        <v>28.944579999999998</v>
      </c>
      <c r="EZ408">
        <v>56.339970000000001</v>
      </c>
      <c r="FA408">
        <v>31564.11</v>
      </c>
      <c r="FB408">
        <v>0.40298149999999999</v>
      </c>
      <c r="FC408">
        <v>28.322430000000001</v>
      </c>
      <c r="FD408">
        <v>42.43479</v>
      </c>
      <c r="FE408">
        <v>23997.23</v>
      </c>
      <c r="FF408">
        <v>0.40295629999999999</v>
      </c>
      <c r="FG408">
        <v>28.567129999999999</v>
      </c>
      <c r="FH408">
        <v>26.327459999999999</v>
      </c>
      <c r="FI408">
        <v>15022.84</v>
      </c>
      <c r="FJ408">
        <v>0.4029684</v>
      </c>
      <c r="FK408">
        <v>28.95007</v>
      </c>
      <c r="FL408">
        <v>13.70407</v>
      </c>
      <c r="FM408">
        <v>7883.1229999999996</v>
      </c>
      <c r="FN408">
        <v>0.40296389999999999</v>
      </c>
      <c r="FO408">
        <v>29.007560000000002</v>
      </c>
      <c r="FP408">
        <v>6.0907309999999999</v>
      </c>
      <c r="FQ408">
        <v>3529.1179999999999</v>
      </c>
      <c r="FR408">
        <v>0.40289970000000003</v>
      </c>
      <c r="FS408">
        <v>28.66705</v>
      </c>
      <c r="FT408">
        <v>2.3666450000000001</v>
      </c>
      <c r="FU408">
        <v>1379.35</v>
      </c>
      <c r="FV408">
        <v>0.40282230000000002</v>
      </c>
      <c r="FW408">
        <v>27.951250000000002</v>
      </c>
      <c r="FX408">
        <v>0.83395269999999999</v>
      </c>
      <c r="FY408">
        <v>487.45639999999997</v>
      </c>
      <c r="FZ408">
        <v>0.40270879999999998</v>
      </c>
      <c r="GA408">
        <v>27.093820000000001</v>
      </c>
      <c r="GB408">
        <v>0.2920759</v>
      </c>
      <c r="GC408">
        <v>169.7731</v>
      </c>
      <c r="GD408">
        <v>0.40268470000000001</v>
      </c>
      <c r="GE408">
        <v>26.328849999999999</v>
      </c>
      <c r="GF408">
        <v>0.12441430000000001</v>
      </c>
      <c r="GG408">
        <v>70.789019999999994</v>
      </c>
      <c r="GH408">
        <v>0.40207530000000002</v>
      </c>
      <c r="GI408">
        <v>25.947600000000001</v>
      </c>
      <c r="GJ408">
        <v>7.7760839999999998E-2</v>
      </c>
      <c r="GK408">
        <v>43.134219999999999</v>
      </c>
      <c r="GL408">
        <v>0.40180779999999999</v>
      </c>
      <c r="GM408">
        <v>26.450050000000001</v>
      </c>
      <c r="GN408">
        <v>6.4772579999999996E-2</v>
      </c>
      <c r="GO408">
        <v>35.460700000000003</v>
      </c>
      <c r="GP408">
        <v>0.40206710000000001</v>
      </c>
      <c r="GQ408">
        <v>27.06653</v>
      </c>
      <c r="GR408">
        <v>5.9031090000000001E-2</v>
      </c>
      <c r="GS408">
        <v>32.140999999999998</v>
      </c>
      <c r="GT408">
        <v>0.40236569999999999</v>
      </c>
      <c r="GU408">
        <v>27.72645</v>
      </c>
      <c r="GV408">
        <v>5.4619830000000001E-2</v>
      </c>
      <c r="GW408">
        <v>29.658429999999999</v>
      </c>
      <c r="GX408">
        <v>0.4026904</v>
      </c>
      <c r="GY408">
        <v>27.704090000000001</v>
      </c>
      <c r="GZ408">
        <v>4.969958E-2</v>
      </c>
      <c r="HA408">
        <v>26.942</v>
      </c>
      <c r="HB408">
        <v>0.40418120000000002</v>
      </c>
      <c r="HC408">
        <v>26.992470000000001</v>
      </c>
      <c r="HD408">
        <v>4.4870590000000002E-2</v>
      </c>
      <c r="HE408">
        <v>24.22213</v>
      </c>
      <c r="HF408">
        <v>0.40536220000000001</v>
      </c>
      <c r="HG408">
        <v>25.72823</v>
      </c>
      <c r="HH408" s="1">
        <v>4.0537120000000003E-2</v>
      </c>
      <c r="HI408">
        <v>21.79214</v>
      </c>
      <c r="HJ408">
        <v>0.4062173</v>
      </c>
      <c r="HK408">
        <v>24.746870000000001</v>
      </c>
      <c r="HL408" s="1">
        <v>3.661959E-2</v>
      </c>
      <c r="HM408">
        <v>19.631630000000001</v>
      </c>
      <c r="HN408">
        <v>0.40702090000000002</v>
      </c>
      <c r="HO408">
        <v>24.21274</v>
      </c>
      <c r="HP408" s="1">
        <v>3.2982570000000003E-2</v>
      </c>
      <c r="HQ408">
        <v>17.645710000000001</v>
      </c>
      <c r="HR408">
        <v>0.4079295</v>
      </c>
      <c r="HS408">
        <v>24.399730000000002</v>
      </c>
      <c r="HT408" s="1">
        <v>2.9621479999999999E-2</v>
      </c>
      <c r="HU408">
        <v>15.81494</v>
      </c>
      <c r="HV408">
        <v>0.40860980000000002</v>
      </c>
      <c r="HW408">
        <v>24.956340000000001</v>
      </c>
      <c r="HX408" s="1">
        <v>2.6504590000000001E-2</v>
      </c>
      <c r="HY408">
        <v>14.1374</v>
      </c>
      <c r="HZ408">
        <v>0.4095435</v>
      </c>
      <c r="IA408">
        <v>25.110620000000001</v>
      </c>
      <c r="IB408" s="1">
        <v>2.3556629999999999E-2</v>
      </c>
      <c r="IC408">
        <v>12.5481</v>
      </c>
      <c r="ID408">
        <v>0.41075840000000002</v>
      </c>
      <c r="IE408">
        <v>25.202670000000001</v>
      </c>
      <c r="IF408" s="1">
        <v>2.1156899999999999E-2</v>
      </c>
      <c r="IG408">
        <v>11.241770000000001</v>
      </c>
      <c r="IH408">
        <v>0.4117538</v>
      </c>
      <c r="II408">
        <v>24.782520000000002</v>
      </c>
      <c r="IJ408" s="1">
        <v>1.9098939999999998E-2</v>
      </c>
      <c r="IK408">
        <v>10.135210000000001</v>
      </c>
      <c r="IL408">
        <v>0.41319210000000001</v>
      </c>
      <c r="IM408">
        <v>23.940829999999998</v>
      </c>
      <c r="IN408">
        <v>1.7327700000000001E-2</v>
      </c>
      <c r="IO408">
        <v>9.1809820000000002</v>
      </c>
      <c r="IP408">
        <v>0.41518850000000002</v>
      </c>
      <c r="IQ408">
        <v>23.24239</v>
      </c>
      <c r="IR408" s="1">
        <v>1.569504E-2</v>
      </c>
      <c r="IS408">
        <v>8.2981350000000003</v>
      </c>
      <c r="IT408">
        <v>0.41811379999999998</v>
      </c>
      <c r="IU408">
        <v>23.038699999999999</v>
      </c>
      <c r="IV408" s="1">
        <v>1.4210270000000001E-2</v>
      </c>
      <c r="IW408">
        <v>7.4851010000000002</v>
      </c>
      <c r="IX408">
        <v>0.42067349999999998</v>
      </c>
      <c r="IY408">
        <v>24.19895</v>
      </c>
      <c r="IZ408" s="1">
        <v>1.288481E-2</v>
      </c>
      <c r="JA408">
        <v>6.768421</v>
      </c>
      <c r="JB408">
        <v>0.42344110000000001</v>
      </c>
      <c r="JC408">
        <v>25.536380000000001</v>
      </c>
      <c r="JD408" s="1">
        <v>1.166121E-2</v>
      </c>
      <c r="JE408">
        <v>6.1080240000000003</v>
      </c>
      <c r="JF408">
        <v>0.42645630000000001</v>
      </c>
      <c r="JG408">
        <v>26.673220000000001</v>
      </c>
      <c r="JH408" s="1">
        <v>1.055539E-2</v>
      </c>
      <c r="JI408">
        <v>5.5079459999999996</v>
      </c>
      <c r="JJ408">
        <v>0.42960989999999999</v>
      </c>
      <c r="JK408">
        <v>27.070119999999999</v>
      </c>
      <c r="JL408" s="1">
        <v>9.5645599999999997E-3</v>
      </c>
      <c r="JM408">
        <v>4.9747269999999997</v>
      </c>
      <c r="JN408">
        <v>0.43386859999999999</v>
      </c>
      <c r="JO408">
        <v>26.935189999999999</v>
      </c>
      <c r="JP408" s="1">
        <v>8.6536909999999998E-3</v>
      </c>
      <c r="JQ408">
        <v>4.4742610000000003</v>
      </c>
      <c r="JR408">
        <v>0.4389845</v>
      </c>
      <c r="JS408">
        <v>26.358350000000002</v>
      </c>
      <c r="JT408" s="1">
        <v>7.8037810000000001E-3</v>
      </c>
      <c r="JU408">
        <v>4.0041630000000001</v>
      </c>
      <c r="JV408">
        <v>0.44397989999999998</v>
      </c>
      <c r="JW408">
        <v>26.10999</v>
      </c>
      <c r="JX408" s="1">
        <v>7.0207350000000002E-3</v>
      </c>
      <c r="JY408">
        <v>3.5788959999999999</v>
      </c>
      <c r="JZ408">
        <v>0.44996370000000002</v>
      </c>
      <c r="KA408">
        <v>26.169180000000001</v>
      </c>
      <c r="KB408" s="1">
        <v>6.2841019999999997E-3</v>
      </c>
      <c r="KC408">
        <v>3.1769829999999999</v>
      </c>
      <c r="KD408">
        <v>0.45598680000000003</v>
      </c>
      <c r="KE408">
        <v>27.253730000000001</v>
      </c>
      <c r="KF408" s="1">
        <v>5.5716400000000001E-3</v>
      </c>
      <c r="KG408">
        <v>2.7957719999999999</v>
      </c>
      <c r="KH408">
        <v>0.46197969999999999</v>
      </c>
      <c r="KI408">
        <v>28.281749999999999</v>
      </c>
      <c r="KJ408" s="1">
        <v>4.8930789999999998E-3</v>
      </c>
      <c r="KK408">
        <v>2.436858</v>
      </c>
      <c r="KL408">
        <v>0.46890779999999999</v>
      </c>
      <c r="KM408">
        <v>29.162420000000001</v>
      </c>
      <c r="KN408" s="1">
        <v>4.2386969999999996E-3</v>
      </c>
      <c r="KO408">
        <v>2.09239</v>
      </c>
      <c r="KP408">
        <v>0.47599740000000001</v>
      </c>
      <c r="KQ408">
        <v>29.739190000000001</v>
      </c>
      <c r="KR408" s="1">
        <v>3.6078339999999999E-3</v>
      </c>
      <c r="KS408">
        <v>1.7654000000000001</v>
      </c>
      <c r="KT408">
        <v>0.48512319999999998</v>
      </c>
      <c r="KU408">
        <v>29.47372</v>
      </c>
      <c r="KV408" s="1">
        <v>3.0293070000000002E-3</v>
      </c>
      <c r="KW408">
        <v>1.462747</v>
      </c>
      <c r="KX408">
        <v>0.49514419999999998</v>
      </c>
      <c r="KY408">
        <v>28.661850000000001</v>
      </c>
      <c r="KZ408" s="1">
        <v>2.4960429999999999E-3</v>
      </c>
      <c r="LA408">
        <v>1.187656</v>
      </c>
      <c r="LB408">
        <v>0.50399380000000005</v>
      </c>
      <c r="LC408">
        <v>27.943529999999999</v>
      </c>
      <c r="LD408" s="1">
        <v>2.028757E-3</v>
      </c>
      <c r="LE408">
        <v>0.95240860000000005</v>
      </c>
      <c r="LF408">
        <v>0.5128393</v>
      </c>
      <c r="LG408">
        <v>27.612749999999998</v>
      </c>
      <c r="LH408" s="1">
        <v>1.647632E-3</v>
      </c>
      <c r="LI408">
        <v>0.76279350000000001</v>
      </c>
      <c r="LJ408">
        <v>0.52126349999999999</v>
      </c>
      <c r="LK408">
        <v>28.320679999999999</v>
      </c>
      <c r="LL408" s="1">
        <v>1.3558800000000001E-3</v>
      </c>
      <c r="LM408">
        <v>0.61922060000000001</v>
      </c>
      <c r="LN408">
        <v>0.52793190000000001</v>
      </c>
      <c r="LO408">
        <v>29.089099999999998</v>
      </c>
      <c r="LP408" s="1">
        <v>1.140945E-3</v>
      </c>
      <c r="LQ408">
        <v>0.51512630000000004</v>
      </c>
      <c r="LR408">
        <v>0.53467849999999995</v>
      </c>
      <c r="LS408">
        <v>29.757349999999999</v>
      </c>
      <c r="LT408" s="1">
        <v>9.8576369999999998E-4</v>
      </c>
      <c r="LU408">
        <v>0.4402799</v>
      </c>
      <c r="LV408">
        <v>0.54062350000000003</v>
      </c>
      <c r="LW408">
        <v>30.02741</v>
      </c>
      <c r="LX408" s="1">
        <v>8.7223029999999998E-4</v>
      </c>
      <c r="LY408">
        <v>0.3860209</v>
      </c>
      <c r="LZ408">
        <v>0.5467902</v>
      </c>
      <c r="MA408">
        <v>29.722819999999999</v>
      </c>
      <c r="MB408" s="1">
        <v>7.8565500000000001E-4</v>
      </c>
      <c r="MC408">
        <v>0.34503509999999998</v>
      </c>
      <c r="MD408">
        <v>0.55269360000000001</v>
      </c>
      <c r="ME408">
        <v>28.8063</v>
      </c>
      <c r="MF408" s="1">
        <v>7.1567400000000002E-4</v>
      </c>
      <c r="MG408">
        <v>0.31284040000000002</v>
      </c>
      <c r="MH408">
        <v>0.55834419999999996</v>
      </c>
      <c r="MI408">
        <v>28.10116</v>
      </c>
      <c r="MJ408" s="1">
        <v>6.5885719999999996E-4</v>
      </c>
      <c r="MK408">
        <v>0.28682920000000001</v>
      </c>
      <c r="ML408">
        <v>0.56354119999999996</v>
      </c>
      <c r="MM408">
        <v>27.71696</v>
      </c>
      <c r="MN408" s="1">
        <v>6.1195170000000003E-4</v>
      </c>
      <c r="MO408">
        <v>0.2654823</v>
      </c>
      <c r="MP408">
        <v>0.56897249999999999</v>
      </c>
      <c r="MQ408">
        <v>28.563800000000001</v>
      </c>
      <c r="MR408" s="1">
        <v>5.7397009999999996E-4</v>
      </c>
      <c r="MS408">
        <v>0.24802070000000001</v>
      </c>
      <c r="MT408">
        <v>0.57420709999999997</v>
      </c>
      <c r="MU408">
        <v>28.946919999999999</v>
      </c>
      <c r="MV408" s="1">
        <v>5.4139149999999996E-4</v>
      </c>
      <c r="MW408">
        <v>0.2331162</v>
      </c>
      <c r="MX408">
        <v>0.57900629999999997</v>
      </c>
      <c r="MY408">
        <v>28.878489999999999</v>
      </c>
      <c r="MZ408" s="1">
        <v>5.1371520000000005E-4</v>
      </c>
      <c r="NA408">
        <v>0.22050629999999999</v>
      </c>
      <c r="NB408">
        <v>0.58352280000000001</v>
      </c>
      <c r="NC408">
        <v>28.749970000000001</v>
      </c>
      <c r="ND408" s="1">
        <v>4.8981779999999998E-4</v>
      </c>
      <c r="NE408">
        <v>0.20967279999999999</v>
      </c>
      <c r="NF408">
        <v>0.58753849999999996</v>
      </c>
      <c r="NG408">
        <v>28.62201</v>
      </c>
      <c r="NH408" s="1">
        <v>4.6868229999999999E-4</v>
      </c>
      <c r="NI408">
        <v>0.20024159999999999</v>
      </c>
      <c r="NJ408">
        <v>0.5916247</v>
      </c>
      <c r="NK408">
        <v>28.167570000000001</v>
      </c>
      <c r="NL408" s="1">
        <v>4.4984430000000002E-4</v>
      </c>
      <c r="NM408">
        <v>0.1918715</v>
      </c>
      <c r="NN408">
        <v>0.59560709999999994</v>
      </c>
      <c r="NO408">
        <v>27.66676</v>
      </c>
      <c r="NP408" s="1">
        <v>4.3202270000000003E-4</v>
      </c>
      <c r="NQ408">
        <v>0.18395590000000001</v>
      </c>
      <c r="NR408">
        <v>0.59945890000000002</v>
      </c>
      <c r="NS408">
        <v>27.253050000000002</v>
      </c>
      <c r="NT408" s="1">
        <v>4.1478480000000002E-4</v>
      </c>
      <c r="NU408">
        <v>0.17633969999999999</v>
      </c>
      <c r="NV408">
        <v>0.60313269999999997</v>
      </c>
      <c r="NW408">
        <v>28.077110000000001</v>
      </c>
      <c r="NX408" s="1">
        <v>3.9784130000000001E-4</v>
      </c>
      <c r="NY408">
        <v>0.1688993</v>
      </c>
      <c r="NZ408">
        <v>0.60667740000000003</v>
      </c>
      <c r="OA408">
        <v>29.039180000000002</v>
      </c>
      <c r="OB408" s="1">
        <v>3.8107249999999999E-4</v>
      </c>
      <c r="OC408">
        <v>0.16157589999999999</v>
      </c>
      <c r="OD408">
        <v>0.61007820000000001</v>
      </c>
      <c r="OE408">
        <v>29.48282</v>
      </c>
      <c r="OF408">
        <v>3.6448189999999998E-4</v>
      </c>
      <c r="OG408">
        <v>0.15437600000000001</v>
      </c>
      <c r="OH408">
        <v>0.61336599999999997</v>
      </c>
      <c r="OI408">
        <v>29.72193</v>
      </c>
      <c r="OJ408" s="1">
        <v>3.4826049999999998E-4</v>
      </c>
      <c r="OK408">
        <v>0.14735219999999999</v>
      </c>
    </row>
    <row r="409" spans="1:401" x14ac:dyDescent="0.35">
      <c r="A409">
        <v>418</v>
      </c>
      <c r="B409" t="s">
        <v>4</v>
      </c>
      <c r="C409" t="s">
        <v>364</v>
      </c>
      <c r="D409" t="s">
        <v>416</v>
      </c>
      <c r="E409">
        <v>908.84349999999995</v>
      </c>
      <c r="F409">
        <v>0.69943829999999996</v>
      </c>
      <c r="G409">
        <v>25.54196</v>
      </c>
      <c r="H409">
        <v>0</v>
      </c>
      <c r="I409">
        <v>0</v>
      </c>
      <c r="J409">
        <v>0.7052969</v>
      </c>
      <c r="K409">
        <v>26.094639999999998</v>
      </c>
      <c r="L409">
        <v>0</v>
      </c>
      <c r="M409">
        <v>0</v>
      </c>
      <c r="N409">
        <v>0.71123650000000005</v>
      </c>
      <c r="O409">
        <v>26.604420000000001</v>
      </c>
      <c r="P409">
        <v>0</v>
      </c>
      <c r="Q409">
        <v>0</v>
      </c>
      <c r="R409">
        <v>0.71745130000000001</v>
      </c>
      <c r="S409">
        <v>26.610050000000001</v>
      </c>
      <c r="T409">
        <v>0</v>
      </c>
      <c r="U409">
        <v>0</v>
      </c>
      <c r="V409">
        <v>0.72008229999999995</v>
      </c>
      <c r="W409">
        <v>26.027819999999998</v>
      </c>
      <c r="X409">
        <v>0</v>
      </c>
      <c r="Y409">
        <v>0</v>
      </c>
      <c r="Z409">
        <v>0.7185319</v>
      </c>
      <c r="AA409">
        <v>25.397220000000001</v>
      </c>
      <c r="AB409">
        <v>0</v>
      </c>
      <c r="AC409">
        <v>0</v>
      </c>
      <c r="AD409">
        <v>0.71677550000000001</v>
      </c>
      <c r="AE409">
        <v>24.825009999999999</v>
      </c>
      <c r="AF409">
        <v>0</v>
      </c>
      <c r="AG409">
        <v>0</v>
      </c>
      <c r="AH409">
        <v>0.71487670000000003</v>
      </c>
      <c r="AI409">
        <v>25.123080000000002</v>
      </c>
      <c r="AJ409">
        <v>0</v>
      </c>
      <c r="AK409">
        <v>0</v>
      </c>
      <c r="AL409">
        <v>0.71290330000000002</v>
      </c>
      <c r="AM409">
        <v>25.891200000000001</v>
      </c>
      <c r="AN409">
        <v>0</v>
      </c>
      <c r="AO409">
        <v>0</v>
      </c>
      <c r="AP409">
        <v>0.71070290000000003</v>
      </c>
      <c r="AQ409">
        <v>26.869859999999999</v>
      </c>
      <c r="AR409">
        <v>0</v>
      </c>
      <c r="AS409">
        <v>0</v>
      </c>
      <c r="AT409">
        <v>0.7089934</v>
      </c>
      <c r="AU409">
        <v>27.687799999999999</v>
      </c>
      <c r="AV409">
        <v>0</v>
      </c>
      <c r="AW409">
        <v>0</v>
      </c>
      <c r="AX409">
        <v>0.70676589999999995</v>
      </c>
      <c r="AY409">
        <v>27.673089999999998</v>
      </c>
      <c r="AZ409">
        <v>0</v>
      </c>
      <c r="BA409">
        <v>0</v>
      </c>
      <c r="BB409">
        <v>0.70444209999999996</v>
      </c>
      <c r="BC409">
        <v>27.207170000000001</v>
      </c>
      <c r="BD409">
        <v>0</v>
      </c>
      <c r="BE409">
        <v>0</v>
      </c>
      <c r="BF409">
        <v>0.70212220000000003</v>
      </c>
      <c r="BG409">
        <v>26.61026</v>
      </c>
      <c r="BH409">
        <v>0</v>
      </c>
      <c r="BI409">
        <v>0</v>
      </c>
      <c r="BJ409">
        <v>0.69997670000000001</v>
      </c>
      <c r="BK409">
        <v>26.213570000000001</v>
      </c>
      <c r="BL409">
        <v>0</v>
      </c>
      <c r="BM409">
        <v>0</v>
      </c>
      <c r="BN409">
        <v>0.69805019999999995</v>
      </c>
      <c r="BO409">
        <v>26.810390000000002</v>
      </c>
      <c r="BP409">
        <v>0</v>
      </c>
      <c r="BQ409">
        <v>0</v>
      </c>
      <c r="BR409">
        <v>0.69610590000000006</v>
      </c>
      <c r="BS409">
        <v>27.682369999999999</v>
      </c>
      <c r="BT409">
        <v>0</v>
      </c>
      <c r="BU409">
        <v>0</v>
      </c>
      <c r="BV409">
        <v>0.69424419999999998</v>
      </c>
      <c r="BW409">
        <v>28.662210000000002</v>
      </c>
      <c r="BX409">
        <v>0</v>
      </c>
      <c r="BY409">
        <v>0</v>
      </c>
      <c r="BZ409">
        <v>0.69244700000000003</v>
      </c>
      <c r="CA409">
        <v>29.223780000000001</v>
      </c>
      <c r="CB409">
        <v>0</v>
      </c>
      <c r="CC409">
        <v>0</v>
      </c>
      <c r="CD409">
        <v>0.69070710000000002</v>
      </c>
      <c r="CE409">
        <v>29.040109999999999</v>
      </c>
      <c r="CF409">
        <v>0</v>
      </c>
      <c r="CG409">
        <v>0</v>
      </c>
      <c r="CH409">
        <v>0.6889554</v>
      </c>
      <c r="CI409">
        <v>28.262840000000001</v>
      </c>
      <c r="CJ409">
        <v>2.315463E-33</v>
      </c>
      <c r="CK409">
        <v>5.5253129999999998E-31</v>
      </c>
      <c r="CL409">
        <v>0.6870716</v>
      </c>
      <c r="CM409">
        <v>27.533159999999999</v>
      </c>
      <c r="CN409">
        <v>1.196523E-27</v>
      </c>
      <c r="CO409">
        <v>3.1053720000000002E-25</v>
      </c>
      <c r="CP409">
        <v>0.68558390000000002</v>
      </c>
      <c r="CQ409">
        <v>27.205400000000001</v>
      </c>
      <c r="CR409" s="1">
        <v>1.0648229999999999E-20</v>
      </c>
      <c r="CS409" s="1">
        <v>2.7469119999999999E-18</v>
      </c>
      <c r="CT409">
        <v>0.68419140000000001</v>
      </c>
      <c r="CU409">
        <v>27.700679999999998</v>
      </c>
      <c r="CV409" s="1">
        <v>5.5301910000000003E-16</v>
      </c>
      <c r="CW409" s="1">
        <v>1.527503E-13</v>
      </c>
      <c r="CX409">
        <v>0.68273170000000005</v>
      </c>
      <c r="CY409">
        <v>27.93384</v>
      </c>
      <c r="CZ409" s="1">
        <v>1.759447E-12</v>
      </c>
      <c r="DA409" s="1">
        <v>5.0478259999999999E-10</v>
      </c>
      <c r="DB409">
        <v>0.6813205</v>
      </c>
      <c r="DC409">
        <v>28.636310000000002</v>
      </c>
      <c r="DD409" s="1">
        <v>1.13236E-9</v>
      </c>
      <c r="DE409" s="1">
        <v>3.3629629999999999E-7</v>
      </c>
      <c r="DF409">
        <v>0.6802009</v>
      </c>
      <c r="DG409">
        <v>29.096109999999999</v>
      </c>
      <c r="DH409" s="1">
        <v>2.2435409999999999E-7</v>
      </c>
      <c r="DI409" s="1">
        <v>6.8519359999999997E-5</v>
      </c>
      <c r="DJ409">
        <v>0.67900119999999997</v>
      </c>
      <c r="DK409">
        <v>29.020060000000001</v>
      </c>
      <c r="DL409" s="1">
        <v>1.770266E-5</v>
      </c>
      <c r="DM409" s="1">
        <v>5.5399350000000002E-3</v>
      </c>
      <c r="DN409">
        <v>0.67784739999999999</v>
      </c>
      <c r="DO409">
        <v>28.416869999999999</v>
      </c>
      <c r="DP409" s="1">
        <v>6.556124E-4</v>
      </c>
      <c r="DQ409" s="1">
        <v>0.20939830000000001</v>
      </c>
      <c r="DR409">
        <v>0.67660419999999999</v>
      </c>
      <c r="DS409">
        <v>27.747530000000001</v>
      </c>
      <c r="DT409" s="1">
        <v>1.2754619999999999E-2</v>
      </c>
      <c r="DU409" s="1">
        <v>4.1522969999999999</v>
      </c>
      <c r="DV409">
        <v>0.67519030000000002</v>
      </c>
      <c r="DW409">
        <v>27.459769999999999</v>
      </c>
      <c r="DX409" s="1">
        <v>0.14288709999999999</v>
      </c>
      <c r="DY409" s="1">
        <v>47.340609999999998</v>
      </c>
      <c r="DZ409">
        <v>0.67397019999999996</v>
      </c>
      <c r="EA409">
        <v>28.21416</v>
      </c>
      <c r="EB409" s="1">
        <v>0.9857804</v>
      </c>
      <c r="EC409" s="1">
        <v>331.73009999999999</v>
      </c>
      <c r="ED409">
        <v>0.67280549999999995</v>
      </c>
      <c r="EE409">
        <v>29.295860000000001</v>
      </c>
      <c r="EF409" s="1">
        <v>4.4374929999999999</v>
      </c>
      <c r="EG409">
        <v>1513.068</v>
      </c>
      <c r="EH409">
        <v>0.67163519999999999</v>
      </c>
      <c r="EI409">
        <v>30.387910000000002</v>
      </c>
      <c r="EJ409" s="1">
        <v>13.64927</v>
      </c>
      <c r="EK409">
        <v>4711.6009999999997</v>
      </c>
      <c r="EL409">
        <v>0.67050200000000004</v>
      </c>
      <c r="EM409">
        <v>31.115570000000002</v>
      </c>
      <c r="EN409">
        <v>29.91844</v>
      </c>
      <c r="EO409">
        <v>10437.31</v>
      </c>
      <c r="EP409">
        <v>0.66933520000000002</v>
      </c>
      <c r="EQ409">
        <v>30.920269999999999</v>
      </c>
      <c r="ER409">
        <v>48.39875</v>
      </c>
      <c r="ES409">
        <v>17048.080000000002</v>
      </c>
      <c r="ET409">
        <v>0.66810460000000005</v>
      </c>
      <c r="EU409">
        <v>29.9374</v>
      </c>
      <c r="EV409">
        <v>59.652279999999998</v>
      </c>
      <c r="EW409">
        <v>21190.68</v>
      </c>
      <c r="EX409">
        <v>0.66705110000000001</v>
      </c>
      <c r="EY409">
        <v>28.956569999999999</v>
      </c>
      <c r="EZ409">
        <v>57.478360000000002</v>
      </c>
      <c r="FA409">
        <v>20570.84</v>
      </c>
      <c r="FB409">
        <v>0.66598520000000005</v>
      </c>
      <c r="FC409">
        <v>28.295079999999999</v>
      </c>
      <c r="FD409">
        <v>44.42727</v>
      </c>
      <c r="FE409">
        <v>16024.61</v>
      </c>
      <c r="FF409">
        <v>0.66465909999999995</v>
      </c>
      <c r="FG409">
        <v>28.487259999999999</v>
      </c>
      <c r="FH409">
        <v>28.228120000000001</v>
      </c>
      <c r="FI409">
        <v>10258.86</v>
      </c>
      <c r="FJ409">
        <v>0.66337670000000004</v>
      </c>
      <c r="FK409">
        <v>28.874369999999999</v>
      </c>
      <c r="FL409">
        <v>15.026479999999999</v>
      </c>
      <c r="FM409">
        <v>5497.9790000000003</v>
      </c>
      <c r="FN409">
        <v>0.66203190000000001</v>
      </c>
      <c r="FO409">
        <v>28.93383</v>
      </c>
      <c r="FP409">
        <v>6.8152869999999997</v>
      </c>
      <c r="FQ409">
        <v>2509.17</v>
      </c>
      <c r="FR409">
        <v>0.66056879999999996</v>
      </c>
      <c r="FS409">
        <v>28.6389</v>
      </c>
      <c r="FT409">
        <v>2.695103</v>
      </c>
      <c r="FU409">
        <v>997.49580000000003</v>
      </c>
      <c r="FV409">
        <v>0.65898159999999995</v>
      </c>
      <c r="FW409">
        <v>27.934000000000001</v>
      </c>
      <c r="FX409">
        <v>0.96022240000000003</v>
      </c>
      <c r="FY409">
        <v>356.6259</v>
      </c>
      <c r="FZ409">
        <v>0.65730909999999998</v>
      </c>
      <c r="GA409">
        <v>27.082640000000001</v>
      </c>
      <c r="GB409">
        <v>0.33422230000000003</v>
      </c>
      <c r="GC409">
        <v>123.8665</v>
      </c>
      <c r="GD409">
        <v>0.65571299999999999</v>
      </c>
      <c r="GE409">
        <v>26.292680000000001</v>
      </c>
      <c r="GF409">
        <v>0.13688500000000001</v>
      </c>
      <c r="GG409">
        <v>50.051879999999997</v>
      </c>
      <c r="GH409">
        <v>0.65320199999999995</v>
      </c>
      <c r="GI409">
        <v>25.865490000000001</v>
      </c>
      <c r="GJ409">
        <v>8.123843E-2</v>
      </c>
      <c r="GK409">
        <v>29.169119999999999</v>
      </c>
      <c r="GL409">
        <v>0.65062220000000004</v>
      </c>
      <c r="GM409">
        <v>26.332280000000001</v>
      </c>
      <c r="GN409">
        <v>6.5956100000000004E-2</v>
      </c>
      <c r="GO409">
        <v>23.46415</v>
      </c>
      <c r="GP409">
        <v>0.64904919999999999</v>
      </c>
      <c r="GQ409">
        <v>26.943519999999999</v>
      </c>
      <c r="GR409">
        <v>5.9776269999999999E-2</v>
      </c>
      <c r="GS409">
        <v>21.195270000000001</v>
      </c>
      <c r="GT409">
        <v>0.64711149999999995</v>
      </c>
      <c r="GU409">
        <v>27.625350000000001</v>
      </c>
      <c r="GV409">
        <v>5.5307969999999998E-2</v>
      </c>
      <c r="GW409">
        <v>19.60398</v>
      </c>
      <c r="GX409">
        <v>0.64549080000000003</v>
      </c>
      <c r="GY409">
        <v>27.648060000000001</v>
      </c>
      <c r="GZ409">
        <v>5.0434079999999999E-2</v>
      </c>
      <c r="HA409">
        <v>17.885660000000001</v>
      </c>
      <c r="HB409">
        <v>0.64482830000000002</v>
      </c>
      <c r="HC409">
        <v>27.004580000000001</v>
      </c>
      <c r="HD409">
        <v>4.5575440000000002E-2</v>
      </c>
      <c r="HE409">
        <v>16.153120000000001</v>
      </c>
      <c r="HF409">
        <v>0.64421019999999996</v>
      </c>
      <c r="HG409">
        <v>25.728290000000001</v>
      </c>
      <c r="HH409">
        <v>4.1157369999999999E-2</v>
      </c>
      <c r="HI409">
        <v>14.565530000000001</v>
      </c>
      <c r="HJ409">
        <v>0.64313540000000002</v>
      </c>
      <c r="HK409">
        <v>24.71922</v>
      </c>
      <c r="HL409" s="1">
        <v>3.7187499999999998E-2</v>
      </c>
      <c r="HM409">
        <v>13.156940000000001</v>
      </c>
      <c r="HN409">
        <v>0.64190320000000001</v>
      </c>
      <c r="HO409">
        <v>24.135840000000002</v>
      </c>
      <c r="HP409">
        <v>3.3513250000000001E-2</v>
      </c>
      <c r="HQ409">
        <v>11.861929999999999</v>
      </c>
      <c r="HR409">
        <v>0.64065589999999994</v>
      </c>
      <c r="HS409">
        <v>24.289200000000001</v>
      </c>
      <c r="HT409" s="1">
        <v>3.0116359999999998E-2</v>
      </c>
      <c r="HU409">
        <v>10.669090000000001</v>
      </c>
      <c r="HV409">
        <v>0.63878409999999997</v>
      </c>
      <c r="HW409">
        <v>24.845500000000001</v>
      </c>
      <c r="HX409" s="1">
        <v>2.6967270000000002E-2</v>
      </c>
      <c r="HY409">
        <v>9.5744039999999995</v>
      </c>
      <c r="HZ409">
        <v>0.63709689999999997</v>
      </c>
      <c r="IA409">
        <v>25.028130000000001</v>
      </c>
      <c r="IB409" s="1">
        <v>2.3978840000000001E-2</v>
      </c>
      <c r="IC409">
        <v>8.5315879999999993</v>
      </c>
      <c r="ID409">
        <v>0.63575389999999998</v>
      </c>
      <c r="IE409">
        <v>25.11157</v>
      </c>
      <c r="IF409" s="1">
        <v>2.150784E-2</v>
      </c>
      <c r="IG409">
        <v>7.6604609999999997</v>
      </c>
      <c r="IH409">
        <v>0.63414250000000005</v>
      </c>
      <c r="II409">
        <v>24.718150000000001</v>
      </c>
      <c r="IJ409" s="1">
        <v>1.9412789999999999E-2</v>
      </c>
      <c r="IK409">
        <v>6.9282979999999998</v>
      </c>
      <c r="IL409">
        <v>0.63218649999999998</v>
      </c>
      <c r="IM409">
        <v>23.864460000000001</v>
      </c>
      <c r="IN409" s="1">
        <v>1.7609050000000001E-2</v>
      </c>
      <c r="IO409">
        <v>6.3028440000000003</v>
      </c>
      <c r="IP409">
        <v>0.63044540000000004</v>
      </c>
      <c r="IQ409">
        <v>23.141919999999999</v>
      </c>
      <c r="IR409" s="1">
        <v>1.5947929999999999E-2</v>
      </c>
      <c r="IS409">
        <v>5.7242709999999999</v>
      </c>
      <c r="IT409">
        <v>0.62935549999999996</v>
      </c>
      <c r="IU409">
        <v>22.924399999999999</v>
      </c>
      <c r="IV409" s="1">
        <v>1.444605E-2</v>
      </c>
      <c r="IW409">
        <v>5.2002879999999996</v>
      </c>
      <c r="IX409">
        <v>0.62746610000000003</v>
      </c>
      <c r="IY409">
        <v>24.03171</v>
      </c>
      <c r="IZ409" s="1">
        <v>1.3097030000000001E-2</v>
      </c>
      <c r="JA409">
        <v>4.7304500000000003</v>
      </c>
      <c r="JB409">
        <v>0.62577680000000002</v>
      </c>
      <c r="JC409">
        <v>25.371680000000001</v>
      </c>
      <c r="JD409" s="1">
        <v>1.1859959999999999E-2</v>
      </c>
      <c r="JE409">
        <v>4.2968729999999997</v>
      </c>
      <c r="JF409">
        <v>0.62421990000000005</v>
      </c>
      <c r="JG409">
        <v>26.518270000000001</v>
      </c>
      <c r="JH409" s="1">
        <v>1.072976E-2</v>
      </c>
      <c r="JI409">
        <v>3.898647</v>
      </c>
      <c r="JJ409">
        <v>0.62275919999999996</v>
      </c>
      <c r="JK409">
        <v>26.95692</v>
      </c>
      <c r="JL409" s="1">
        <v>9.7274530000000005E-3</v>
      </c>
      <c r="JM409">
        <v>3.544359</v>
      </c>
      <c r="JN409">
        <v>0.62314800000000004</v>
      </c>
      <c r="JO409">
        <v>26.842780000000001</v>
      </c>
      <c r="JP409" s="1">
        <v>8.806889E-3</v>
      </c>
      <c r="JQ409">
        <v>3.207274</v>
      </c>
      <c r="JR409">
        <v>0.62423110000000004</v>
      </c>
      <c r="JS409">
        <v>26.25431</v>
      </c>
      <c r="JT409" s="1">
        <v>7.9439390000000006E-3</v>
      </c>
      <c r="JU409">
        <v>2.88862</v>
      </c>
      <c r="JV409">
        <v>0.62388909999999997</v>
      </c>
      <c r="JW409">
        <v>25.981169999999999</v>
      </c>
      <c r="JX409" s="1">
        <v>7.1413800000000001E-3</v>
      </c>
      <c r="JY409">
        <v>2.5983930000000002</v>
      </c>
      <c r="JZ409">
        <v>0.62512730000000005</v>
      </c>
      <c r="KA409">
        <v>26.02993</v>
      </c>
      <c r="KB409" s="1">
        <v>6.3974440000000004E-3</v>
      </c>
      <c r="KC409">
        <v>2.3245619999999998</v>
      </c>
      <c r="KD409">
        <v>0.62573520000000005</v>
      </c>
      <c r="KE409">
        <v>27.11065</v>
      </c>
      <c r="KF409" s="1">
        <v>5.6810189999999998E-3</v>
      </c>
      <c r="KG409">
        <v>2.0623619999999998</v>
      </c>
      <c r="KH409">
        <v>0.62633510000000003</v>
      </c>
      <c r="KI409">
        <v>28.14949</v>
      </c>
      <c r="KJ409" s="1">
        <v>4.995892E-3</v>
      </c>
      <c r="KK409">
        <v>1.811094</v>
      </c>
      <c r="KL409">
        <v>0.62830229999999998</v>
      </c>
      <c r="KM409">
        <v>29.063500000000001</v>
      </c>
      <c r="KN409" s="1">
        <v>4.3386550000000003E-3</v>
      </c>
      <c r="KO409">
        <v>1.56829</v>
      </c>
      <c r="KP409">
        <v>0.63005219999999995</v>
      </c>
      <c r="KQ409">
        <v>29.65578</v>
      </c>
      <c r="KR409" s="1">
        <v>3.7019050000000001E-3</v>
      </c>
      <c r="KS409">
        <v>1.334738</v>
      </c>
      <c r="KT409">
        <v>0.63413770000000003</v>
      </c>
      <c r="KU409">
        <v>29.43787</v>
      </c>
      <c r="KV409" s="1">
        <v>3.1110510000000001E-3</v>
      </c>
      <c r="KW409">
        <v>1.1144320000000001</v>
      </c>
      <c r="KX409">
        <v>0.64114439999999995</v>
      </c>
      <c r="KY409">
        <v>28.6601</v>
      </c>
      <c r="KZ409" s="1">
        <v>2.5726270000000001E-3</v>
      </c>
      <c r="LA409">
        <v>0.91159310000000005</v>
      </c>
      <c r="LB409">
        <v>0.64650609999999997</v>
      </c>
      <c r="LC409">
        <v>27.928059999999999</v>
      </c>
      <c r="LD409" s="1">
        <v>2.0922969999999999E-3</v>
      </c>
      <c r="LE409">
        <v>0.73465959999999997</v>
      </c>
      <c r="LF409">
        <v>0.6517077</v>
      </c>
      <c r="LG409">
        <v>27.552820000000001</v>
      </c>
      <c r="LH409" s="1">
        <v>1.6977380000000001E-3</v>
      </c>
      <c r="LI409">
        <v>0.59050970000000003</v>
      </c>
      <c r="LJ409">
        <v>0.6557714</v>
      </c>
      <c r="LK409">
        <v>28.238659999999999</v>
      </c>
      <c r="LL409" s="1">
        <v>1.3921440000000001E-3</v>
      </c>
      <c r="LM409">
        <v>0.480157</v>
      </c>
      <c r="LN409">
        <v>0.65962969999999999</v>
      </c>
      <c r="LO409">
        <v>29.032299999999999</v>
      </c>
      <c r="LP409" s="1">
        <v>1.167499E-3</v>
      </c>
      <c r="LQ409">
        <v>0.39945609999999998</v>
      </c>
      <c r="LR409">
        <v>0.66223359999999998</v>
      </c>
      <c r="LS409">
        <v>29.734059999999999</v>
      </c>
      <c r="LT409" s="1">
        <v>1.00501E-3</v>
      </c>
      <c r="LU409">
        <v>0.34157480000000001</v>
      </c>
      <c r="LV409">
        <v>0.66413990000000001</v>
      </c>
      <c r="LW409">
        <v>30.017890000000001</v>
      </c>
      <c r="LX409" s="1">
        <v>8.8646079999999999E-4</v>
      </c>
      <c r="LY409">
        <v>0.29957810000000001</v>
      </c>
      <c r="LZ409">
        <v>0.66647670000000003</v>
      </c>
      <c r="MA409">
        <v>29.74671</v>
      </c>
      <c r="MB409" s="1">
        <v>7.9676720000000005E-4</v>
      </c>
      <c r="MC409">
        <v>0.2680418</v>
      </c>
      <c r="MD409">
        <v>0.66831390000000002</v>
      </c>
      <c r="ME409">
        <v>28.828749999999999</v>
      </c>
      <c r="MF409" s="1">
        <v>7.2452689999999995E-4</v>
      </c>
      <c r="MG409">
        <v>0.2435089</v>
      </c>
      <c r="MH409">
        <v>0.66989180000000004</v>
      </c>
      <c r="MI409">
        <v>28.10595</v>
      </c>
      <c r="MJ409" s="1">
        <v>6.661153E-4</v>
      </c>
      <c r="MK409">
        <v>0.22374910000000001</v>
      </c>
      <c r="ML409">
        <v>0.67107309999999998</v>
      </c>
      <c r="MM409">
        <v>27.686160000000001</v>
      </c>
      <c r="MN409" s="1">
        <v>6.1793069999999996E-4</v>
      </c>
      <c r="MO409">
        <v>0.2075478</v>
      </c>
      <c r="MP409">
        <v>0.67261000000000004</v>
      </c>
      <c r="MQ409">
        <v>28.496379999999998</v>
      </c>
      <c r="MR409" s="1">
        <v>5.7889829999999999E-4</v>
      </c>
      <c r="MS409">
        <v>0.19430230000000001</v>
      </c>
      <c r="MT409">
        <v>0.67410630000000005</v>
      </c>
      <c r="MU409">
        <v>28.946909999999999</v>
      </c>
      <c r="MV409" s="1">
        <v>5.4564939999999997E-4</v>
      </c>
      <c r="MW409">
        <v>0.18304799999999999</v>
      </c>
      <c r="MX409">
        <v>0.67529510000000004</v>
      </c>
      <c r="MY409">
        <v>28.87678</v>
      </c>
      <c r="MZ409" s="1">
        <v>5.1732890000000004E-4</v>
      </c>
      <c r="NA409">
        <v>0.17350080000000001</v>
      </c>
      <c r="NB409">
        <v>0.6763226</v>
      </c>
      <c r="NC409">
        <v>28.738009999999999</v>
      </c>
      <c r="ND409" s="1">
        <v>4.9295160000000003E-4</v>
      </c>
      <c r="NE409">
        <v>0.16532350000000001</v>
      </c>
      <c r="NF409">
        <v>0.6769387</v>
      </c>
      <c r="NG409">
        <v>28.62275</v>
      </c>
      <c r="NH409" s="1">
        <v>4.7153819999999998E-4</v>
      </c>
      <c r="NI409">
        <v>0.15823480000000001</v>
      </c>
      <c r="NJ409">
        <v>0.67700159999999998</v>
      </c>
      <c r="NK409">
        <v>28.178049999999999</v>
      </c>
      <c r="NL409" s="1">
        <v>4.5233760000000002E-4</v>
      </c>
      <c r="NM409">
        <v>0.1520099</v>
      </c>
      <c r="NN409">
        <v>0.67743569999999997</v>
      </c>
      <c r="NO409">
        <v>27.68374</v>
      </c>
      <c r="NP409" s="1">
        <v>4.3440120000000002E-4</v>
      </c>
      <c r="NQ409">
        <v>0.1461141</v>
      </c>
      <c r="NR409">
        <v>0.67781239999999998</v>
      </c>
      <c r="NS409">
        <v>27.253889999999998</v>
      </c>
      <c r="NT409" s="1">
        <v>4.1708229999999998E-4</v>
      </c>
      <c r="NU409">
        <v>0.14041609999999999</v>
      </c>
      <c r="NV409">
        <v>0.6780967</v>
      </c>
      <c r="NW409">
        <v>28.04194</v>
      </c>
      <c r="NX409" s="1">
        <v>4.000888E-4</v>
      </c>
      <c r="NY409">
        <v>0.13482920000000001</v>
      </c>
      <c r="NZ409">
        <v>0.67833290000000002</v>
      </c>
      <c r="OA409">
        <v>29.031079999999999</v>
      </c>
      <c r="OB409" s="1">
        <v>3.833005E-4</v>
      </c>
      <c r="OC409">
        <v>0.12930659999999999</v>
      </c>
      <c r="OD409">
        <v>0.67847570000000001</v>
      </c>
      <c r="OE409">
        <v>29.484770000000001</v>
      </c>
      <c r="OF409" s="1">
        <v>3.6666070000000001E-4</v>
      </c>
      <c r="OG409">
        <v>0.12383810000000001</v>
      </c>
      <c r="OH409">
        <v>0.67855509999999997</v>
      </c>
      <c r="OI409">
        <v>29.728470000000002</v>
      </c>
      <c r="OJ409" s="1">
        <v>3.5038110000000001E-4</v>
      </c>
      <c r="OK409">
        <v>0.1184774</v>
      </c>
    </row>
    <row r="410" spans="1:401" x14ac:dyDescent="0.35">
      <c r="A410">
        <v>419</v>
      </c>
      <c r="B410" t="s">
        <v>4</v>
      </c>
      <c r="C410" t="s">
        <v>364</v>
      </c>
      <c r="D410" t="s">
        <v>417</v>
      </c>
      <c r="E410">
        <v>701.4393</v>
      </c>
      <c r="F410">
        <v>0.86592409999999997</v>
      </c>
      <c r="G410">
        <v>25.410489999999999</v>
      </c>
      <c r="H410">
        <v>0</v>
      </c>
      <c r="I410">
        <v>0</v>
      </c>
      <c r="J410">
        <v>0.86441440000000003</v>
      </c>
      <c r="K410">
        <v>25.957989999999999</v>
      </c>
      <c r="L410">
        <v>0</v>
      </c>
      <c r="M410">
        <v>0</v>
      </c>
      <c r="N410">
        <v>0.86305299999999996</v>
      </c>
      <c r="O410">
        <v>26.48911</v>
      </c>
      <c r="P410">
        <v>0</v>
      </c>
      <c r="Q410">
        <v>0</v>
      </c>
      <c r="R410">
        <v>0.86186949999999996</v>
      </c>
      <c r="S410">
        <v>26.567509999999999</v>
      </c>
      <c r="T410">
        <v>0</v>
      </c>
      <c r="U410">
        <v>0</v>
      </c>
      <c r="V410">
        <v>0.86075650000000004</v>
      </c>
      <c r="W410">
        <v>26.019369999999999</v>
      </c>
      <c r="X410">
        <v>0</v>
      </c>
      <c r="Y410">
        <v>0</v>
      </c>
      <c r="Z410">
        <v>0.85950879999999996</v>
      </c>
      <c r="AA410">
        <v>25.40213</v>
      </c>
      <c r="AB410">
        <v>0</v>
      </c>
      <c r="AC410">
        <v>0</v>
      </c>
      <c r="AD410">
        <v>0.85801570000000005</v>
      </c>
      <c r="AE410">
        <v>24.81626</v>
      </c>
      <c r="AF410">
        <v>0</v>
      </c>
      <c r="AG410">
        <v>0</v>
      </c>
      <c r="AH410">
        <v>0.85640269999999996</v>
      </c>
      <c r="AI410">
        <v>25.029599999999999</v>
      </c>
      <c r="AJ410">
        <v>0</v>
      </c>
      <c r="AK410">
        <v>0</v>
      </c>
      <c r="AL410">
        <v>0.85466660000000005</v>
      </c>
      <c r="AM410">
        <v>25.755420000000001</v>
      </c>
      <c r="AN410">
        <v>0</v>
      </c>
      <c r="AO410">
        <v>0</v>
      </c>
      <c r="AP410">
        <v>0.85268690000000003</v>
      </c>
      <c r="AQ410">
        <v>26.704640000000001</v>
      </c>
      <c r="AR410">
        <v>0</v>
      </c>
      <c r="AS410">
        <v>0</v>
      </c>
      <c r="AT410">
        <v>0.85164459999999997</v>
      </c>
      <c r="AU410">
        <v>27.566800000000001</v>
      </c>
      <c r="AV410">
        <v>0</v>
      </c>
      <c r="AW410">
        <v>0</v>
      </c>
      <c r="AX410">
        <v>0.8510451</v>
      </c>
      <c r="AY410">
        <v>27.64058</v>
      </c>
      <c r="AZ410">
        <v>0</v>
      </c>
      <c r="BA410">
        <v>0</v>
      </c>
      <c r="BB410">
        <v>0.85033970000000003</v>
      </c>
      <c r="BC410">
        <v>27.205919999999999</v>
      </c>
      <c r="BD410">
        <v>0</v>
      </c>
      <c r="BE410">
        <v>0</v>
      </c>
      <c r="BF410">
        <v>0.84966900000000001</v>
      </c>
      <c r="BG410">
        <v>26.62049</v>
      </c>
      <c r="BH410">
        <v>0</v>
      </c>
      <c r="BI410">
        <v>0</v>
      </c>
      <c r="BJ410">
        <v>0.84921959999999996</v>
      </c>
      <c r="BK410">
        <v>26.190950000000001</v>
      </c>
      <c r="BL410">
        <v>0</v>
      </c>
      <c r="BM410">
        <v>0</v>
      </c>
      <c r="BN410">
        <v>0.84906499999999996</v>
      </c>
      <c r="BO410">
        <v>26.696819999999999</v>
      </c>
      <c r="BP410">
        <v>0</v>
      </c>
      <c r="BQ410">
        <v>0</v>
      </c>
      <c r="BR410">
        <v>0.84891280000000002</v>
      </c>
      <c r="BS410">
        <v>27.528210000000001</v>
      </c>
      <c r="BT410">
        <v>0</v>
      </c>
      <c r="BU410">
        <v>0</v>
      </c>
      <c r="BV410">
        <v>0.84884879999999996</v>
      </c>
      <c r="BW410">
        <v>28.509250000000002</v>
      </c>
      <c r="BX410">
        <v>0</v>
      </c>
      <c r="BY410">
        <v>0</v>
      </c>
      <c r="BZ410">
        <v>0.84889429999999999</v>
      </c>
      <c r="CA410">
        <v>29.115300000000001</v>
      </c>
      <c r="CB410">
        <v>0</v>
      </c>
      <c r="CC410">
        <v>0</v>
      </c>
      <c r="CD410">
        <v>0.84895290000000001</v>
      </c>
      <c r="CE410">
        <v>29.018470000000001</v>
      </c>
      <c r="CF410">
        <v>0</v>
      </c>
      <c r="CG410">
        <v>0</v>
      </c>
      <c r="CH410">
        <v>0.84896329999999998</v>
      </c>
      <c r="CI410">
        <v>28.283010000000001</v>
      </c>
      <c r="CJ410">
        <v>7.0349980000000001E-34</v>
      </c>
      <c r="CK410">
        <v>1.4439670000000001E-31</v>
      </c>
      <c r="CL410">
        <v>0.84894139999999996</v>
      </c>
      <c r="CM410">
        <v>27.54486</v>
      </c>
      <c r="CN410">
        <v>4.6137000000000002E-28</v>
      </c>
      <c r="CO410">
        <v>1.1168180000000001E-25</v>
      </c>
      <c r="CP410">
        <v>0.84936929999999999</v>
      </c>
      <c r="CQ410">
        <v>27.16742</v>
      </c>
      <c r="CR410" s="1">
        <v>4.153356E-21</v>
      </c>
      <c r="CS410" s="1">
        <v>9.0110710000000004E-19</v>
      </c>
      <c r="CT410">
        <v>0.84980549999999999</v>
      </c>
      <c r="CU410">
        <v>27.599540000000001</v>
      </c>
      <c r="CV410" s="1">
        <v>2.7733220000000001E-16</v>
      </c>
      <c r="CW410" s="1">
        <v>6.5454019999999997E-14</v>
      </c>
      <c r="CX410">
        <v>0.85015169999999995</v>
      </c>
      <c r="CY410">
        <v>27.829450000000001</v>
      </c>
      <c r="CZ410" s="1">
        <v>9.9580919999999992E-13</v>
      </c>
      <c r="DA410" s="1">
        <v>2.4899530000000002E-10</v>
      </c>
      <c r="DB410">
        <v>0.8504813</v>
      </c>
      <c r="DC410">
        <v>28.499410000000001</v>
      </c>
      <c r="DD410" s="1">
        <v>7.0039049999999995E-10</v>
      </c>
      <c r="DE410" s="1">
        <v>1.84344E-7</v>
      </c>
      <c r="DF410">
        <v>0.85118419999999995</v>
      </c>
      <c r="DG410">
        <v>29.001110000000001</v>
      </c>
      <c r="DH410" s="1">
        <v>1.4887389999999999E-7</v>
      </c>
      <c r="DI410" s="1">
        <v>4.0918989999999998E-5</v>
      </c>
      <c r="DJ410">
        <v>0.85175230000000002</v>
      </c>
      <c r="DK410">
        <v>28.995239999999999</v>
      </c>
      <c r="DL410" s="1">
        <v>1.246074E-5</v>
      </c>
      <c r="DM410" s="1">
        <v>3.5609280000000001E-3</v>
      </c>
      <c r="DN410">
        <v>0.852136</v>
      </c>
      <c r="DO410">
        <v>28.443919999999999</v>
      </c>
      <c r="DP410" s="1">
        <v>4.8618720000000003E-4</v>
      </c>
      <c r="DQ410" s="1">
        <v>0.1437956</v>
      </c>
      <c r="DR410">
        <v>0.85262859999999996</v>
      </c>
      <c r="DS410">
        <v>27.777609999999999</v>
      </c>
      <c r="DT410" s="1">
        <v>9.9130139999999995E-3</v>
      </c>
      <c r="DU410" s="1">
        <v>3.0286580000000001</v>
      </c>
      <c r="DV410">
        <v>0.85294380000000003</v>
      </c>
      <c r="DW410">
        <v>27.415009999999999</v>
      </c>
      <c r="DX410" s="1">
        <v>0.1158377</v>
      </c>
      <c r="DY410" s="1">
        <v>36.501620000000003</v>
      </c>
      <c r="DZ410">
        <v>0.85353480000000004</v>
      </c>
      <c r="EA410">
        <v>28.088380000000001</v>
      </c>
      <c r="EB410" s="1">
        <v>0.8309841</v>
      </c>
      <c r="EC410" s="1">
        <v>269.67140000000001</v>
      </c>
      <c r="ED410">
        <v>0.85445210000000005</v>
      </c>
      <c r="EE410">
        <v>29.129069999999999</v>
      </c>
      <c r="EF410" s="1">
        <v>3.8779129999999999</v>
      </c>
      <c r="EG410">
        <v>1292.8389999999999</v>
      </c>
      <c r="EH410">
        <v>0.85546429999999996</v>
      </c>
      <c r="EI410">
        <v>30.225470000000001</v>
      </c>
      <c r="EJ410" s="1">
        <v>12.335369999999999</v>
      </c>
      <c r="EK410">
        <v>4222.1490000000003</v>
      </c>
      <c r="EL410">
        <v>0.8567148</v>
      </c>
      <c r="EM410">
        <v>31.009650000000001</v>
      </c>
      <c r="EN410" s="1">
        <v>27.899190000000001</v>
      </c>
      <c r="EO410">
        <v>9788.7360000000008</v>
      </c>
      <c r="EP410">
        <v>0.85798410000000003</v>
      </c>
      <c r="EQ410">
        <v>30.922689999999999</v>
      </c>
      <c r="ER410">
        <v>46.482080000000003</v>
      </c>
      <c r="ES410">
        <v>16708.98</v>
      </c>
      <c r="ET410">
        <v>0.85925989999999997</v>
      </c>
      <c r="EU410">
        <v>29.994949999999999</v>
      </c>
      <c r="EV410">
        <v>58.895910000000001</v>
      </c>
      <c r="EW410">
        <v>21671.17</v>
      </c>
      <c r="EX410">
        <v>0.8602284</v>
      </c>
      <c r="EY410">
        <v>29.020420000000001</v>
      </c>
      <c r="EZ410">
        <v>58.262740000000001</v>
      </c>
      <c r="FA410">
        <v>21938.91</v>
      </c>
      <c r="FB410">
        <v>0.85841100000000004</v>
      </c>
      <c r="FC410">
        <v>28.30152</v>
      </c>
      <c r="FD410">
        <v>46.164180000000002</v>
      </c>
      <c r="FE410">
        <v>17788.23</v>
      </c>
      <c r="FF410">
        <v>0.8563537</v>
      </c>
      <c r="FG410">
        <v>28.390820000000001</v>
      </c>
      <c r="FH410">
        <v>30.03106</v>
      </c>
      <c r="FI410">
        <v>11838.99</v>
      </c>
      <c r="FJ410">
        <v>0.85432390000000002</v>
      </c>
      <c r="FK410">
        <v>28.77704</v>
      </c>
      <c r="FL410">
        <v>16.356860000000001</v>
      </c>
      <c r="FM410">
        <v>6594.7529999999997</v>
      </c>
      <c r="FN410">
        <v>0.85221539999999996</v>
      </c>
      <c r="FO410">
        <v>28.842829999999999</v>
      </c>
      <c r="FP410">
        <v>7.583196</v>
      </c>
      <c r="FQ410">
        <v>3126.1109999999999</v>
      </c>
      <c r="FR410">
        <v>0.84995379999999998</v>
      </c>
      <c r="FS410">
        <v>28.629740000000002</v>
      </c>
      <c r="FT410">
        <v>3.0600339999999999</v>
      </c>
      <c r="FU410">
        <v>1288.396</v>
      </c>
      <c r="FV410">
        <v>0.8475608</v>
      </c>
      <c r="FW410">
        <v>27.949760000000001</v>
      </c>
      <c r="FX410">
        <v>1.1070990000000001</v>
      </c>
      <c r="FY410">
        <v>474.51170000000002</v>
      </c>
      <c r="FZ410">
        <v>0.84513099999999997</v>
      </c>
      <c r="GA410">
        <v>27.108350000000002</v>
      </c>
      <c r="GB410">
        <v>0.38548369999999998</v>
      </c>
      <c r="GC410">
        <v>166.1362</v>
      </c>
      <c r="GD410">
        <v>0.84273189999999998</v>
      </c>
      <c r="GE410">
        <v>26.299949999999999</v>
      </c>
      <c r="GF410">
        <v>0.15265200000000001</v>
      </c>
      <c r="GG410">
        <v>64.178340000000006</v>
      </c>
      <c r="GH410">
        <v>0.83926219999999996</v>
      </c>
      <c r="GI410">
        <v>25.804860000000001</v>
      </c>
      <c r="GJ410">
        <v>8.5689319999999999E-2</v>
      </c>
      <c r="GK410">
        <v>34.242609999999999</v>
      </c>
      <c r="GL410">
        <v>0.83534719999999996</v>
      </c>
      <c r="GM410">
        <v>26.174379999999999</v>
      </c>
      <c r="GN410">
        <v>6.7302150000000005E-2</v>
      </c>
      <c r="GO410">
        <v>26.007719999999999</v>
      </c>
      <c r="GP410">
        <v>0.83306849999999999</v>
      </c>
      <c r="GQ410">
        <v>26.783519999999999</v>
      </c>
      <c r="GR410">
        <v>6.0476160000000001E-2</v>
      </c>
      <c r="GS410">
        <v>23.150469999999999</v>
      </c>
      <c r="GT410">
        <v>0.83001939999999996</v>
      </c>
      <c r="GU410">
        <v>27.47908</v>
      </c>
      <c r="GV410">
        <v>5.5895210000000001E-2</v>
      </c>
      <c r="GW410">
        <v>21.410450000000001</v>
      </c>
      <c r="GX410">
        <v>0.82736270000000001</v>
      </c>
      <c r="GY410">
        <v>27.596029999999999</v>
      </c>
      <c r="GZ410">
        <v>5.1077240000000003E-2</v>
      </c>
      <c r="HA410">
        <v>19.654</v>
      </c>
      <c r="HB410">
        <v>0.82489970000000001</v>
      </c>
      <c r="HC410">
        <v>27.048469999999998</v>
      </c>
      <c r="HD410">
        <v>4.6178469999999999E-2</v>
      </c>
      <c r="HE410">
        <v>17.840109999999999</v>
      </c>
      <c r="HF410">
        <v>0.82363180000000003</v>
      </c>
      <c r="HG410">
        <v>25.808160000000001</v>
      </c>
      <c r="HH410" s="1">
        <v>4.1698949999999999E-2</v>
      </c>
      <c r="HI410">
        <v>16.14442</v>
      </c>
      <c r="HJ410">
        <v>0.82180730000000002</v>
      </c>
      <c r="HK410">
        <v>24.747440000000001</v>
      </c>
      <c r="HL410" s="1">
        <v>3.7680440000000003E-2</v>
      </c>
      <c r="HM410">
        <v>14.63036</v>
      </c>
      <c r="HN410">
        <v>0.81991780000000003</v>
      </c>
      <c r="HO410">
        <v>24.091519999999999</v>
      </c>
      <c r="HP410">
        <v>3.3973070000000001E-2</v>
      </c>
      <c r="HQ410">
        <v>13.23953</v>
      </c>
      <c r="HR410">
        <v>0.81739390000000001</v>
      </c>
      <c r="HS410">
        <v>24.16112</v>
      </c>
      <c r="HT410" s="1">
        <v>3.0539650000000002E-2</v>
      </c>
      <c r="HU410">
        <v>11.95805</v>
      </c>
      <c r="HV410">
        <v>0.81419090000000005</v>
      </c>
      <c r="HW410">
        <v>24.68018</v>
      </c>
      <c r="HX410" s="1">
        <v>2.7359850000000002E-2</v>
      </c>
      <c r="HY410">
        <v>10.776820000000001</v>
      </c>
      <c r="HZ410">
        <v>0.81120040000000004</v>
      </c>
      <c r="IA410">
        <v>24.926220000000001</v>
      </c>
      <c r="IB410" s="1">
        <v>2.4345680000000001E-2</v>
      </c>
      <c r="IC410">
        <v>9.652647</v>
      </c>
      <c r="ID410">
        <v>0.80887980000000004</v>
      </c>
      <c r="IE410">
        <v>25.006740000000001</v>
      </c>
      <c r="IF410" s="1">
        <v>2.1809930000000002E-2</v>
      </c>
      <c r="IG410">
        <v>8.6831899999999997</v>
      </c>
      <c r="IH410">
        <v>0.80624810000000002</v>
      </c>
      <c r="II410">
        <v>24.695219999999999</v>
      </c>
      <c r="IJ410">
        <v>1.967754E-2</v>
      </c>
      <c r="IK410">
        <v>7.8788559999999999</v>
      </c>
      <c r="IL410">
        <v>0.80271029999999999</v>
      </c>
      <c r="IM410">
        <v>23.84394</v>
      </c>
      <c r="IN410" s="1">
        <v>1.784032E-2</v>
      </c>
      <c r="IO410">
        <v>7.1939789999999997</v>
      </c>
      <c r="IP410">
        <v>0.79979279999999997</v>
      </c>
      <c r="IQ410">
        <v>23.089469999999999</v>
      </c>
      <c r="IR410" s="1">
        <v>1.616569E-2</v>
      </c>
      <c r="IS410">
        <v>6.569699</v>
      </c>
      <c r="IT410">
        <v>0.79521419999999998</v>
      </c>
      <c r="IU410">
        <v>22.76416</v>
      </c>
      <c r="IV410" s="1">
        <v>1.4622329999999999E-2</v>
      </c>
      <c r="IW410">
        <v>5.9995279999999998</v>
      </c>
      <c r="IX410">
        <v>0.79181800000000002</v>
      </c>
      <c r="IY410">
        <v>23.717199999999998</v>
      </c>
      <c r="IZ410" s="1">
        <v>1.325638E-2</v>
      </c>
      <c r="JA410">
        <v>5.4892180000000002</v>
      </c>
      <c r="JB410">
        <v>0.78880439999999996</v>
      </c>
      <c r="JC410">
        <v>25.036529999999999</v>
      </c>
      <c r="JD410" s="1">
        <v>1.2010349999999999E-2</v>
      </c>
      <c r="JE410">
        <v>5.019501</v>
      </c>
      <c r="JF410">
        <v>0.78553740000000005</v>
      </c>
      <c r="JG410">
        <v>26.197379999999999</v>
      </c>
      <c r="JH410" s="1">
        <v>1.086139E-2</v>
      </c>
      <c r="JI410">
        <v>4.5828290000000003</v>
      </c>
      <c r="JJ410">
        <v>0.78298060000000003</v>
      </c>
      <c r="JK410">
        <v>26.72194</v>
      </c>
      <c r="JL410" s="1">
        <v>9.8498809999999996E-3</v>
      </c>
      <c r="JM410">
        <v>4.1934360000000002</v>
      </c>
      <c r="JN410">
        <v>0.78344190000000002</v>
      </c>
      <c r="JO410">
        <v>26.680199999999999</v>
      </c>
      <c r="JP410" s="1">
        <v>8.9252480000000002E-3</v>
      </c>
      <c r="JQ410">
        <v>3.8217840000000001</v>
      </c>
      <c r="JR410">
        <v>0.7842401</v>
      </c>
      <c r="JS410">
        <v>26.121210000000001</v>
      </c>
      <c r="JT410" s="1">
        <v>8.0538150000000006E-3</v>
      </c>
      <c r="JU410">
        <v>3.4692479999999999</v>
      </c>
      <c r="JV410">
        <v>0.78342029999999996</v>
      </c>
      <c r="JW410">
        <v>25.792249999999999</v>
      </c>
      <c r="JX410" s="1">
        <v>7.2428350000000004E-3</v>
      </c>
      <c r="JY410">
        <v>3.143316</v>
      </c>
      <c r="JZ410">
        <v>0.78351400000000004</v>
      </c>
      <c r="KA410">
        <v>25.757919999999999</v>
      </c>
      <c r="KB410" s="1">
        <v>6.4844070000000002E-3</v>
      </c>
      <c r="KC410">
        <v>2.8330739999999999</v>
      </c>
      <c r="KD410">
        <v>0.78540189999999999</v>
      </c>
      <c r="KE410">
        <v>26.745419999999999</v>
      </c>
      <c r="KF410" s="1">
        <v>5.7694460000000001E-3</v>
      </c>
      <c r="KG410">
        <v>2.5361030000000002</v>
      </c>
      <c r="KH410">
        <v>0.78736700000000004</v>
      </c>
      <c r="KI410">
        <v>27.802700000000002</v>
      </c>
      <c r="KJ410" s="1">
        <v>5.0811349999999996E-3</v>
      </c>
      <c r="KK410">
        <v>2.2457820000000002</v>
      </c>
      <c r="KL410">
        <v>0.79065319999999994</v>
      </c>
      <c r="KM410">
        <v>28.768619999999999</v>
      </c>
      <c r="KN410" s="1">
        <v>4.4222879999999999E-3</v>
      </c>
      <c r="KO410">
        <v>1.963212</v>
      </c>
      <c r="KP410">
        <v>0.79361539999999997</v>
      </c>
      <c r="KQ410">
        <v>29.397290000000002</v>
      </c>
      <c r="KR410" s="1">
        <v>3.7828129999999999E-3</v>
      </c>
      <c r="KS410">
        <v>1.688091</v>
      </c>
      <c r="KT410">
        <v>0.79968819999999996</v>
      </c>
      <c r="KU410">
        <v>29.316320000000001</v>
      </c>
      <c r="KV410" s="1">
        <v>3.1854610000000001E-3</v>
      </c>
      <c r="KW410">
        <v>1.4233789999999999</v>
      </c>
      <c r="KX410">
        <v>0.81019180000000002</v>
      </c>
      <c r="KY410">
        <v>28.618030000000001</v>
      </c>
      <c r="KZ410" s="1">
        <v>2.6428129999999999E-3</v>
      </c>
      <c r="LA410">
        <v>1.176453</v>
      </c>
      <c r="LB410">
        <v>0.81860489999999997</v>
      </c>
      <c r="LC410">
        <v>27.875820000000001</v>
      </c>
      <c r="LD410" s="1">
        <v>2.1518040000000002E-3</v>
      </c>
      <c r="LE410">
        <v>0.95487080000000002</v>
      </c>
      <c r="LF410">
        <v>0.82692370000000004</v>
      </c>
      <c r="LG410">
        <v>27.424250000000001</v>
      </c>
      <c r="LH410" s="1">
        <v>1.745239E-3</v>
      </c>
      <c r="LI410">
        <v>0.77085079999999995</v>
      </c>
      <c r="LJ410">
        <v>0.83382489999999998</v>
      </c>
      <c r="LK410">
        <v>28.001860000000001</v>
      </c>
      <c r="LL410" s="1">
        <v>1.4276950000000001E-3</v>
      </c>
      <c r="LM410">
        <v>0.62733150000000004</v>
      </c>
      <c r="LN410">
        <v>0.84016939999999996</v>
      </c>
      <c r="LO410">
        <v>28.815619999999999</v>
      </c>
      <c r="LP410" s="1">
        <v>1.1934420000000001E-3</v>
      </c>
      <c r="LQ410">
        <v>0.52146769999999998</v>
      </c>
      <c r="LR410">
        <v>0.84559660000000003</v>
      </c>
      <c r="LS410">
        <v>29.553100000000001</v>
      </c>
      <c r="LT410" s="1">
        <v>1.023377E-3</v>
      </c>
      <c r="LU410">
        <v>0.44480209999999998</v>
      </c>
      <c r="LV410">
        <v>0.85072110000000001</v>
      </c>
      <c r="LW410">
        <v>29.897819999999999</v>
      </c>
      <c r="LX410" s="1">
        <v>8.9980560000000004E-4</v>
      </c>
      <c r="LY410">
        <v>0.38915729999999998</v>
      </c>
      <c r="LZ410">
        <v>0.85636069999999997</v>
      </c>
      <c r="MA410">
        <v>29.726050000000001</v>
      </c>
      <c r="MB410" s="1">
        <v>8.068312E-4</v>
      </c>
      <c r="MC410">
        <v>0.34772989999999998</v>
      </c>
      <c r="MD410">
        <v>0.86044469999999995</v>
      </c>
      <c r="ME410">
        <v>28.864000000000001</v>
      </c>
      <c r="MF410" s="1">
        <v>7.3239430000000003E-4</v>
      </c>
      <c r="MG410">
        <v>0.3158937</v>
      </c>
      <c r="MH410">
        <v>0.86426000000000003</v>
      </c>
      <c r="MI410">
        <v>28.113109999999999</v>
      </c>
      <c r="MJ410" s="1">
        <v>6.7250879999999999E-4</v>
      </c>
      <c r="MK410">
        <v>0.29046699999999998</v>
      </c>
      <c r="ML410">
        <v>0.86746939999999995</v>
      </c>
      <c r="MM410">
        <v>27.62997</v>
      </c>
      <c r="MN410" s="1">
        <v>6.2313449999999997E-4</v>
      </c>
      <c r="MO410">
        <v>0.26965050000000002</v>
      </c>
      <c r="MP410">
        <v>0.87119449999999998</v>
      </c>
      <c r="MQ410">
        <v>28.29298</v>
      </c>
      <c r="MR410" s="1">
        <v>5.8316249999999998E-4</v>
      </c>
      <c r="MS410">
        <v>0.25262040000000002</v>
      </c>
      <c r="MT410">
        <v>0.87477579999999999</v>
      </c>
      <c r="MU410">
        <v>28.878699999999998</v>
      </c>
      <c r="MV410" s="1">
        <v>5.4928010000000001E-4</v>
      </c>
      <c r="MW410">
        <v>0.2383092</v>
      </c>
      <c r="MX410">
        <v>0.87789669999999997</v>
      </c>
      <c r="MY410">
        <v>28.8172</v>
      </c>
      <c r="MZ410" s="1">
        <v>5.2038949999999996E-4</v>
      </c>
      <c r="NA410">
        <v>0.22612740000000001</v>
      </c>
      <c r="NB410">
        <v>0.88068950000000001</v>
      </c>
      <c r="NC410">
        <v>28.67869</v>
      </c>
      <c r="ND410" s="1">
        <v>4.9556899999999996E-4</v>
      </c>
      <c r="NE410">
        <v>0.2157299</v>
      </c>
      <c r="NF410">
        <v>0.88303390000000004</v>
      </c>
      <c r="NG410">
        <v>28.604669999999999</v>
      </c>
      <c r="NH410" s="1">
        <v>4.7386649999999999E-4</v>
      </c>
      <c r="NI410">
        <v>0.2067475</v>
      </c>
      <c r="NJ410">
        <v>0.88436300000000001</v>
      </c>
      <c r="NK410">
        <v>28.18852</v>
      </c>
      <c r="NL410" s="1">
        <v>4.543735E-4</v>
      </c>
      <c r="NM410">
        <v>0.1989263</v>
      </c>
      <c r="NN410">
        <v>0.88623110000000005</v>
      </c>
      <c r="NO410">
        <v>27.707889999999999</v>
      </c>
      <c r="NP410" s="1">
        <v>4.363533E-4</v>
      </c>
      <c r="NQ410">
        <v>0.19161900000000001</v>
      </c>
      <c r="NR410">
        <v>0.88804910000000004</v>
      </c>
      <c r="NS410">
        <v>27.255009999999999</v>
      </c>
      <c r="NT410" s="1">
        <v>4.1898599999999999E-4</v>
      </c>
      <c r="NU410">
        <v>0.1845427</v>
      </c>
      <c r="NV410">
        <v>0.88966460000000003</v>
      </c>
      <c r="NW410">
        <v>27.88954</v>
      </c>
      <c r="NX410" s="1">
        <v>4.0196669999999999E-4</v>
      </c>
      <c r="NY410">
        <v>0.17759159999999999</v>
      </c>
      <c r="NZ410">
        <v>0.89114090000000001</v>
      </c>
      <c r="OA410">
        <v>28.90541</v>
      </c>
      <c r="OB410" s="1">
        <v>3.851684E-4</v>
      </c>
      <c r="OC410">
        <v>0.17069799999999999</v>
      </c>
      <c r="OD410">
        <v>0.89252980000000004</v>
      </c>
      <c r="OE410">
        <v>29.441870000000002</v>
      </c>
      <c r="OF410" s="1">
        <v>3.685149E-4</v>
      </c>
      <c r="OG410">
        <v>0.16384489999999999</v>
      </c>
      <c r="OH410">
        <v>0.8937678</v>
      </c>
      <c r="OI410">
        <v>29.69989</v>
      </c>
      <c r="OJ410" s="1">
        <v>3.5220480000000001E-4</v>
      </c>
      <c r="OK410">
        <v>0.15707960000000001</v>
      </c>
    </row>
    <row r="411" spans="1:401" x14ac:dyDescent="0.35">
      <c r="A411">
        <v>420</v>
      </c>
      <c r="B411" t="s">
        <v>4</v>
      </c>
      <c r="C411" t="s">
        <v>364</v>
      </c>
      <c r="D411" t="s">
        <v>418</v>
      </c>
      <c r="E411">
        <v>119.5365</v>
      </c>
      <c r="F411">
        <v>0.47600989999999999</v>
      </c>
      <c r="G411">
        <v>25.356490000000001</v>
      </c>
      <c r="H411">
        <v>0</v>
      </c>
      <c r="I411">
        <v>0</v>
      </c>
      <c r="J411">
        <v>0.47404479999999999</v>
      </c>
      <c r="K411">
        <v>25.89967</v>
      </c>
      <c r="L411">
        <v>0</v>
      </c>
      <c r="M411">
        <v>0</v>
      </c>
      <c r="N411">
        <v>0.47220970000000001</v>
      </c>
      <c r="O411">
        <v>26.4376</v>
      </c>
      <c r="P411">
        <v>0</v>
      </c>
      <c r="Q411">
        <v>0</v>
      </c>
      <c r="R411">
        <v>0.4702943</v>
      </c>
      <c r="S411">
        <v>26.54363</v>
      </c>
      <c r="T411">
        <v>0</v>
      </c>
      <c r="U411">
        <v>0</v>
      </c>
      <c r="V411">
        <v>0.46856500000000001</v>
      </c>
      <c r="W411">
        <v>26.014579999999999</v>
      </c>
      <c r="X411">
        <v>0</v>
      </c>
      <c r="Y411">
        <v>0</v>
      </c>
      <c r="Z411">
        <v>0.4668041</v>
      </c>
      <c r="AA411">
        <v>25.40429</v>
      </c>
      <c r="AB411">
        <v>0</v>
      </c>
      <c r="AC411">
        <v>0</v>
      </c>
      <c r="AD411">
        <v>0.46489059999999999</v>
      </c>
      <c r="AE411">
        <v>24.814330000000002</v>
      </c>
      <c r="AF411">
        <v>0</v>
      </c>
      <c r="AG411">
        <v>0</v>
      </c>
      <c r="AH411">
        <v>0.4629219</v>
      </c>
      <c r="AI411">
        <v>24.991969999999998</v>
      </c>
      <c r="AJ411">
        <v>0</v>
      </c>
      <c r="AK411">
        <v>0</v>
      </c>
      <c r="AL411">
        <v>0.46088610000000002</v>
      </c>
      <c r="AM411">
        <v>25.69736</v>
      </c>
      <c r="AN411">
        <v>0</v>
      </c>
      <c r="AO411">
        <v>0</v>
      </c>
      <c r="AP411">
        <v>0.45871109999999998</v>
      </c>
      <c r="AQ411">
        <v>26.63261</v>
      </c>
      <c r="AR411">
        <v>0</v>
      </c>
      <c r="AS411">
        <v>0</v>
      </c>
      <c r="AT411">
        <v>0.45617069999999998</v>
      </c>
      <c r="AU411">
        <v>27.504300000000001</v>
      </c>
      <c r="AV411">
        <v>0</v>
      </c>
      <c r="AW411">
        <v>0</v>
      </c>
      <c r="AX411">
        <v>0.45390459999999999</v>
      </c>
      <c r="AY411">
        <v>27.61534</v>
      </c>
      <c r="AZ411">
        <v>0</v>
      </c>
      <c r="BA411">
        <v>0</v>
      </c>
      <c r="BB411">
        <v>0.45154909999999998</v>
      </c>
      <c r="BC411">
        <v>27.197679999999998</v>
      </c>
      <c r="BD411">
        <v>0</v>
      </c>
      <c r="BE411">
        <v>0</v>
      </c>
      <c r="BF411">
        <v>0.44918010000000003</v>
      </c>
      <c r="BG411">
        <v>26.61964</v>
      </c>
      <c r="BH411">
        <v>0</v>
      </c>
      <c r="BI411">
        <v>0</v>
      </c>
      <c r="BJ411">
        <v>0.44690069999999998</v>
      </c>
      <c r="BK411">
        <v>26.178380000000001</v>
      </c>
      <c r="BL411">
        <v>0</v>
      </c>
      <c r="BM411">
        <v>0</v>
      </c>
      <c r="BN411">
        <v>0.44477499999999998</v>
      </c>
      <c r="BO411">
        <v>26.644960000000001</v>
      </c>
      <c r="BP411">
        <v>0</v>
      </c>
      <c r="BQ411">
        <v>0</v>
      </c>
      <c r="BR411">
        <v>0.44265719999999997</v>
      </c>
      <c r="BS411">
        <v>27.457619999999999</v>
      </c>
      <c r="BT411">
        <v>0</v>
      </c>
      <c r="BU411">
        <v>0</v>
      </c>
      <c r="BV411">
        <v>0.44059599999999999</v>
      </c>
      <c r="BW411">
        <v>28.434360000000002</v>
      </c>
      <c r="BX411">
        <v>0</v>
      </c>
      <c r="BY411">
        <v>0</v>
      </c>
      <c r="BZ411">
        <v>0.438612</v>
      </c>
      <c r="CA411">
        <v>29.05903</v>
      </c>
      <c r="CB411">
        <v>0</v>
      </c>
      <c r="CC411">
        <v>0</v>
      </c>
      <c r="CD411">
        <v>0.43661860000000002</v>
      </c>
      <c r="CE411">
        <v>28.997309999999999</v>
      </c>
      <c r="CF411">
        <v>0</v>
      </c>
      <c r="CG411">
        <v>0</v>
      </c>
      <c r="CH411">
        <v>0.4346179</v>
      </c>
      <c r="CI411">
        <v>28.284109999999998</v>
      </c>
      <c r="CJ411">
        <v>1.824185E-34</v>
      </c>
      <c r="CK411">
        <v>1.1920920000000001E-32</v>
      </c>
      <c r="CL411">
        <v>0.4326025</v>
      </c>
      <c r="CM411">
        <v>27.544820000000001</v>
      </c>
      <c r="CN411">
        <v>1.89337E-28</v>
      </c>
      <c r="CO411">
        <v>1.256248E-26</v>
      </c>
      <c r="CP411">
        <v>0.43085600000000002</v>
      </c>
      <c r="CQ411">
        <v>27.149550000000001</v>
      </c>
      <c r="CR411" s="1">
        <v>1.385165E-21</v>
      </c>
      <c r="CS411" s="1">
        <v>9.1091949999999994E-20</v>
      </c>
      <c r="CT411">
        <v>0.42910369999999998</v>
      </c>
      <c r="CU411">
        <v>27.551729999999999</v>
      </c>
      <c r="CV411" s="1">
        <v>1.191345E-16</v>
      </c>
      <c r="CW411" s="1">
        <v>7.9043500000000007E-15</v>
      </c>
      <c r="CX411">
        <v>0.42734549999999999</v>
      </c>
      <c r="CY411">
        <v>27.780460000000001</v>
      </c>
      <c r="CZ411" s="1">
        <v>4.8892620000000005E-13</v>
      </c>
      <c r="DA411" s="1">
        <v>3.2590540000000002E-11</v>
      </c>
      <c r="DB411">
        <v>0.42565720000000001</v>
      </c>
      <c r="DC411">
        <v>28.436779999999999</v>
      </c>
      <c r="DD411" s="1">
        <v>3.8014659999999998E-10</v>
      </c>
      <c r="DE411" s="1">
        <v>2.5513459999999999E-8</v>
      </c>
      <c r="DF411">
        <v>0.42413689999999998</v>
      </c>
      <c r="DG411">
        <v>28.955559999999998</v>
      </c>
      <c r="DH411" s="1">
        <v>8.7654049999999995E-8</v>
      </c>
      <c r="DI411" s="1">
        <v>5.9132030000000003E-6</v>
      </c>
      <c r="DJ411">
        <v>0.42259020000000003</v>
      </c>
      <c r="DK411">
        <v>28.977070000000001</v>
      </c>
      <c r="DL411" s="1">
        <v>7.8664970000000001E-6</v>
      </c>
      <c r="DM411" s="1">
        <v>5.3335130000000004E-4</v>
      </c>
      <c r="DN411">
        <v>0.42098469999999999</v>
      </c>
      <c r="DO411">
        <v>28.451689999999999</v>
      </c>
      <c r="DP411" s="1">
        <v>3.2667800000000001E-4</v>
      </c>
      <c r="DQ411" s="1">
        <v>2.222213E-2</v>
      </c>
      <c r="DR411">
        <v>0.4194156</v>
      </c>
      <c r="DS411">
        <v>27.78764</v>
      </c>
      <c r="DT411" s="1">
        <v>7.048309E-3</v>
      </c>
      <c r="DU411" s="1">
        <v>0.48130610000000001</v>
      </c>
      <c r="DV411">
        <v>0.41775129999999999</v>
      </c>
      <c r="DW411">
        <v>27.398890000000002</v>
      </c>
      <c r="DX411" s="1">
        <v>8.6758569999999993E-2</v>
      </c>
      <c r="DY411" s="1">
        <v>5.9497249999999999</v>
      </c>
      <c r="DZ411">
        <v>0.41595759999999998</v>
      </c>
      <c r="EA411">
        <v>28.033899999999999</v>
      </c>
      <c r="EB411" s="1">
        <v>0.65358249999999996</v>
      </c>
      <c r="EC411" s="1">
        <v>45.014809999999997</v>
      </c>
      <c r="ED411">
        <v>0.41441460000000002</v>
      </c>
      <c r="EE411">
        <v>29.054870000000001</v>
      </c>
      <c r="EF411" s="1">
        <v>3.1949200000000002</v>
      </c>
      <c r="EG411" s="1">
        <v>220.68</v>
      </c>
      <c r="EH411">
        <v>0.41284300000000002</v>
      </c>
      <c r="EI411">
        <v>30.149989999999999</v>
      </c>
      <c r="EJ411" s="1">
        <v>10.62143</v>
      </c>
      <c r="EK411">
        <v>736.12739999999997</v>
      </c>
      <c r="EL411">
        <v>0.41138160000000001</v>
      </c>
      <c r="EM411">
        <v>30.954470000000001</v>
      </c>
      <c r="EN411" s="1">
        <v>25.060549999999999</v>
      </c>
      <c r="EO411">
        <v>1741.5250000000001</v>
      </c>
      <c r="EP411">
        <v>0.40977449999999999</v>
      </c>
      <c r="EQ411">
        <v>30.913060000000002</v>
      </c>
      <c r="ER411">
        <v>43.481810000000003</v>
      </c>
      <c r="ES411">
        <v>3031.174</v>
      </c>
      <c r="ET411">
        <v>0.40813860000000002</v>
      </c>
      <c r="EU411">
        <v>30.01117</v>
      </c>
      <c r="EV411">
        <v>57.290990000000001</v>
      </c>
      <c r="EW411">
        <v>4005.85</v>
      </c>
      <c r="EX411">
        <v>0.40640290000000001</v>
      </c>
      <c r="EY411">
        <v>29.039090000000002</v>
      </c>
      <c r="EZ411">
        <v>58.897590000000001</v>
      </c>
      <c r="FA411">
        <v>4131.1880000000001</v>
      </c>
      <c r="FB411">
        <v>0.40471499999999999</v>
      </c>
      <c r="FC411">
        <v>28.299389999999999</v>
      </c>
      <c r="FD411">
        <v>48.405850000000001</v>
      </c>
      <c r="FE411">
        <v>3404.424</v>
      </c>
      <c r="FF411">
        <v>0.40290949999999998</v>
      </c>
      <c r="FG411">
        <v>28.34582</v>
      </c>
      <c r="FH411">
        <v>32.629199999999997</v>
      </c>
      <c r="FI411">
        <v>2302.08</v>
      </c>
      <c r="FJ411">
        <v>0.40108300000000002</v>
      </c>
      <c r="FK411">
        <v>28.72439</v>
      </c>
      <c r="FL411">
        <v>18.407240000000002</v>
      </c>
      <c r="FM411">
        <v>1302.566</v>
      </c>
      <c r="FN411">
        <v>0.39921820000000002</v>
      </c>
      <c r="FO411">
        <v>28.79711</v>
      </c>
      <c r="FP411">
        <v>8.832554</v>
      </c>
      <c r="FQ411">
        <v>626.96759999999995</v>
      </c>
      <c r="FR411">
        <v>0.39722180000000001</v>
      </c>
      <c r="FS411">
        <v>28.61309</v>
      </c>
      <c r="FT411">
        <v>3.6815639999999998</v>
      </c>
      <c r="FU411">
        <v>262.14800000000002</v>
      </c>
      <c r="FV411">
        <v>0.39515810000000001</v>
      </c>
      <c r="FW411">
        <v>27.947420000000001</v>
      </c>
      <c r="FX411">
        <v>1.368155</v>
      </c>
      <c r="FY411">
        <v>97.721549999999993</v>
      </c>
      <c r="FZ411">
        <v>0.39307370000000003</v>
      </c>
      <c r="GA411">
        <v>27.11065</v>
      </c>
      <c r="GB411">
        <v>0.48017759999999998</v>
      </c>
      <c r="GC411">
        <v>34.362470000000002</v>
      </c>
      <c r="GD411">
        <v>0.39088980000000001</v>
      </c>
      <c r="GE411">
        <v>26.295400000000001</v>
      </c>
      <c r="GF411">
        <v>0.1827133</v>
      </c>
      <c r="GG411">
        <v>13.069290000000001</v>
      </c>
      <c r="GH411">
        <v>0.38815240000000001</v>
      </c>
      <c r="GI411">
        <v>25.774010000000001</v>
      </c>
      <c r="GJ411">
        <v>9.4211909999999996E-2</v>
      </c>
      <c r="GK411">
        <v>6.7229900000000002</v>
      </c>
      <c r="GL411">
        <v>0.38511220000000002</v>
      </c>
      <c r="GM411">
        <v>26.100539999999999</v>
      </c>
      <c r="GN411">
        <v>6.9608589999999998E-2</v>
      </c>
      <c r="GO411">
        <v>4.9648310000000002</v>
      </c>
      <c r="GP411">
        <v>0.38276969999999999</v>
      </c>
      <c r="GQ411">
        <v>26.71255</v>
      </c>
      <c r="GR411">
        <v>6.1397590000000002E-2</v>
      </c>
      <c r="GS411">
        <v>4.3804679999999996</v>
      </c>
      <c r="GT411">
        <v>0.37994810000000001</v>
      </c>
      <c r="GU411">
        <v>27.408770000000001</v>
      </c>
      <c r="GV411">
        <v>5.653826E-2</v>
      </c>
      <c r="GW411">
        <v>4.0445960000000003</v>
      </c>
      <c r="GX411">
        <v>0.37727899999999998</v>
      </c>
      <c r="GY411">
        <v>27.563949999999998</v>
      </c>
      <c r="GZ411">
        <v>5.180854E-2</v>
      </c>
      <c r="HA411">
        <v>3.718051</v>
      </c>
      <c r="HB411">
        <v>0.37462839999999997</v>
      </c>
      <c r="HC411">
        <v>27.05461</v>
      </c>
      <c r="HD411">
        <v>4.6916640000000003E-2</v>
      </c>
      <c r="HE411">
        <v>3.3786200000000002</v>
      </c>
      <c r="HF411">
        <v>0.37227260000000001</v>
      </c>
      <c r="HG411">
        <v>25.832619999999999</v>
      </c>
      <c r="HH411">
        <v>4.2357619999999999E-2</v>
      </c>
      <c r="HI411">
        <v>3.0589360000000001</v>
      </c>
      <c r="HJ411">
        <v>0.36989939999999999</v>
      </c>
      <c r="HK411">
        <v>24.751930000000002</v>
      </c>
      <c r="HL411" s="1">
        <v>3.8273359999999999E-2</v>
      </c>
      <c r="HM411">
        <v>2.7729270000000001</v>
      </c>
      <c r="HN411">
        <v>0.36751600000000001</v>
      </c>
      <c r="HO411">
        <v>24.067260000000001</v>
      </c>
      <c r="HP411" s="1">
        <v>3.452554E-2</v>
      </c>
      <c r="HQ411">
        <v>2.5105379999999999</v>
      </c>
      <c r="HR411">
        <v>0.36473840000000002</v>
      </c>
      <c r="HS411">
        <v>24.100519999999999</v>
      </c>
      <c r="HT411" s="1">
        <v>3.1045389999999999E-2</v>
      </c>
      <c r="HU411">
        <v>2.2685300000000002</v>
      </c>
      <c r="HV411">
        <v>0.36169390000000001</v>
      </c>
      <c r="HW411">
        <v>24.600349999999999</v>
      </c>
      <c r="HX411" s="1">
        <v>2.7825039999999999E-2</v>
      </c>
      <c r="HY411">
        <v>2.0453049999999999</v>
      </c>
      <c r="HZ411">
        <v>0.35869309999999999</v>
      </c>
      <c r="IA411">
        <v>24.871639999999999</v>
      </c>
      <c r="IB411" s="1">
        <v>2.47917E-2</v>
      </c>
      <c r="IC411">
        <v>1.83342</v>
      </c>
      <c r="ID411">
        <v>0.35596929999999999</v>
      </c>
      <c r="IE411">
        <v>24.95194</v>
      </c>
      <c r="IF411" s="1">
        <v>2.2169680000000001E-2</v>
      </c>
      <c r="IG411">
        <v>1.648387</v>
      </c>
      <c r="IH411">
        <v>0.35287580000000002</v>
      </c>
      <c r="II411">
        <v>24.668990000000001</v>
      </c>
      <c r="IJ411" s="1">
        <v>1.9978269999999999E-2</v>
      </c>
      <c r="IK411">
        <v>1.495344</v>
      </c>
      <c r="IL411">
        <v>0.34930939999999999</v>
      </c>
      <c r="IM411">
        <v>23.822980000000001</v>
      </c>
      <c r="IN411" s="1">
        <v>1.8090990000000001E-2</v>
      </c>
      <c r="IO411">
        <v>1.3650150000000001</v>
      </c>
      <c r="IP411">
        <v>0.34588210000000003</v>
      </c>
      <c r="IQ411">
        <v>23.058810000000001</v>
      </c>
      <c r="IR411" s="1">
        <v>1.6400029999999999E-2</v>
      </c>
      <c r="IS411">
        <v>1.247155</v>
      </c>
      <c r="IT411">
        <v>0.34164080000000002</v>
      </c>
      <c r="IU411">
        <v>22.69501</v>
      </c>
      <c r="IV411" s="1">
        <v>1.4826290000000001E-2</v>
      </c>
      <c r="IW411">
        <v>1.139133</v>
      </c>
      <c r="IX411">
        <v>0.33758139999999998</v>
      </c>
      <c r="IY411">
        <v>23.581150000000001</v>
      </c>
      <c r="IZ411" s="1">
        <v>1.343449E-2</v>
      </c>
      <c r="JA411">
        <v>1.042548</v>
      </c>
      <c r="JB411">
        <v>0.3337389</v>
      </c>
      <c r="JC411">
        <v>24.885899999999999</v>
      </c>
      <c r="JD411" s="1">
        <v>1.2177840000000001E-2</v>
      </c>
      <c r="JE411">
        <v>0.95389259999999998</v>
      </c>
      <c r="JF411">
        <v>0.32967190000000002</v>
      </c>
      <c r="JG411">
        <v>26.048639999999999</v>
      </c>
      <c r="JH411" s="1">
        <v>1.1009919999999999E-2</v>
      </c>
      <c r="JI411">
        <v>0.87116280000000001</v>
      </c>
      <c r="JJ411">
        <v>0.32593119999999998</v>
      </c>
      <c r="JK411">
        <v>26.605260000000001</v>
      </c>
      <c r="JL411" s="1">
        <v>9.9858199999999994E-3</v>
      </c>
      <c r="JM411">
        <v>0.79742619999999997</v>
      </c>
      <c r="JN411">
        <v>0.32355050000000002</v>
      </c>
      <c r="JO411">
        <v>26.593589999999999</v>
      </c>
      <c r="JP411" s="1">
        <v>9.0619989999999994E-3</v>
      </c>
      <c r="JQ411">
        <v>0.72729010000000005</v>
      </c>
      <c r="JR411">
        <v>0.32093860000000002</v>
      </c>
      <c r="JS411">
        <v>26.056460000000001</v>
      </c>
      <c r="JT411" s="1">
        <v>8.1869639999999997E-3</v>
      </c>
      <c r="JU411">
        <v>0.66088049999999998</v>
      </c>
      <c r="JV411">
        <v>0.31784950000000001</v>
      </c>
      <c r="JW411">
        <v>25.708880000000001</v>
      </c>
      <c r="JX411" s="1">
        <v>7.3685859999999999E-3</v>
      </c>
      <c r="JY411">
        <v>0.59917290000000001</v>
      </c>
      <c r="JZ411">
        <v>0.3150598</v>
      </c>
      <c r="KA411">
        <v>25.64798</v>
      </c>
      <c r="KB411" s="1">
        <v>6.6036970000000004E-3</v>
      </c>
      <c r="KC411">
        <v>0.54045759999999998</v>
      </c>
      <c r="KD411">
        <v>0.31283680000000003</v>
      </c>
      <c r="KE411">
        <v>26.590779999999999</v>
      </c>
      <c r="KF411" s="1">
        <v>5.8913999999999998E-3</v>
      </c>
      <c r="KG411">
        <v>0.4844986</v>
      </c>
      <c r="KH411">
        <v>0.31079400000000001</v>
      </c>
      <c r="KI411">
        <v>27.654440000000001</v>
      </c>
      <c r="KJ411" s="1">
        <v>5.2026570000000003E-3</v>
      </c>
      <c r="KK411">
        <v>0.42964849999999999</v>
      </c>
      <c r="KL411">
        <v>0.30933129999999998</v>
      </c>
      <c r="KM411">
        <v>28.636240000000001</v>
      </c>
      <c r="KN411" s="1">
        <v>4.5440630000000001E-3</v>
      </c>
      <c r="KO411">
        <v>0.37619170000000002</v>
      </c>
      <c r="KP411">
        <v>0.3078323</v>
      </c>
      <c r="KQ411">
        <v>29.283570000000001</v>
      </c>
      <c r="KR411" s="1">
        <v>3.90501E-3</v>
      </c>
      <c r="KS411">
        <v>0.32413690000000001</v>
      </c>
      <c r="KT411">
        <v>0.30759330000000001</v>
      </c>
      <c r="KU411">
        <v>29.25216</v>
      </c>
      <c r="KV411" s="1">
        <v>3.3034280000000002E-3</v>
      </c>
      <c r="KW411">
        <v>0.27381179999999999</v>
      </c>
      <c r="KX411">
        <v>0.30906129999999998</v>
      </c>
      <c r="KY411">
        <v>28.587820000000001</v>
      </c>
      <c r="KZ411" s="1">
        <v>2.7553730000000002E-3</v>
      </c>
      <c r="LA411">
        <v>0.22681760000000001</v>
      </c>
      <c r="LB411">
        <v>0.30997740000000001</v>
      </c>
      <c r="LC411">
        <v>27.845839999999999</v>
      </c>
      <c r="LD411" s="1">
        <v>2.2505910000000001E-3</v>
      </c>
      <c r="LE411">
        <v>0.18434049999999999</v>
      </c>
      <c r="LF411">
        <v>0.31073020000000001</v>
      </c>
      <c r="LG411">
        <v>27.371079999999999</v>
      </c>
      <c r="LH411" s="1">
        <v>1.8257200000000001E-3</v>
      </c>
      <c r="LI411">
        <v>0.14884530000000001</v>
      </c>
      <c r="LJ411">
        <v>0.31101190000000001</v>
      </c>
      <c r="LK411">
        <v>27.902899999999999</v>
      </c>
      <c r="LL411" s="1">
        <v>1.4890159999999999E-3</v>
      </c>
      <c r="LM411">
        <v>0.12101140000000001</v>
      </c>
      <c r="LN411">
        <v>0.31091190000000002</v>
      </c>
      <c r="LO411">
        <v>28.718789999999998</v>
      </c>
      <c r="LP411" s="1">
        <v>1.237876E-3</v>
      </c>
      <c r="LQ411">
        <v>0.1004072</v>
      </c>
      <c r="LR411">
        <v>0.31066070000000001</v>
      </c>
      <c r="LS411">
        <v>29.468979999999998</v>
      </c>
      <c r="LT411">
        <v>1.0552109999999999E-3</v>
      </c>
      <c r="LU411">
        <v>8.5467760000000004E-2</v>
      </c>
      <c r="LV411">
        <v>0.31044240000000001</v>
      </c>
      <c r="LW411">
        <v>29.838640000000002</v>
      </c>
      <c r="LX411" s="1">
        <v>9.2269849999999996E-4</v>
      </c>
      <c r="LY411">
        <v>7.462618E-2</v>
      </c>
      <c r="LZ411">
        <v>0.31043140000000002</v>
      </c>
      <c r="MA411">
        <v>29.702970000000001</v>
      </c>
      <c r="MB411" s="1">
        <v>8.2368049999999998E-4</v>
      </c>
      <c r="MC411">
        <v>6.6572199999999998E-2</v>
      </c>
      <c r="MD411">
        <v>0.31013279999999999</v>
      </c>
      <c r="ME411">
        <v>28.870360000000002</v>
      </c>
      <c r="MF411" s="1">
        <v>7.4542619999999995E-4</v>
      </c>
      <c r="MG411">
        <v>6.0404380000000001E-2</v>
      </c>
      <c r="MH411">
        <v>0.30980629999999998</v>
      </c>
      <c r="MI411">
        <v>28.11187</v>
      </c>
      <c r="MJ411" s="1">
        <v>6.8306499999999995E-4</v>
      </c>
      <c r="MK411">
        <v>5.5497520000000002E-2</v>
      </c>
      <c r="ML411">
        <v>0.30931370000000002</v>
      </c>
      <c r="MM411">
        <v>27.6083</v>
      </c>
      <c r="MN411" s="1">
        <v>6.3168610000000004E-4</v>
      </c>
      <c r="MO411">
        <v>5.147993E-2</v>
      </c>
      <c r="MP411">
        <v>0.309089</v>
      </c>
      <c r="MQ411">
        <v>28.212700000000002</v>
      </c>
      <c r="MR411" s="1">
        <v>5.9008770000000001E-4</v>
      </c>
      <c r="MS411">
        <v>4.8190669999999998E-2</v>
      </c>
      <c r="MT411">
        <v>0.30882999999999999</v>
      </c>
      <c r="MU411">
        <v>28.83662</v>
      </c>
      <c r="MV411" s="1">
        <v>5.5513890000000003E-4</v>
      </c>
      <c r="MW411">
        <v>4.5438350000000002E-2</v>
      </c>
      <c r="MX411">
        <v>0.30852829999999998</v>
      </c>
      <c r="MY411">
        <v>28.78811</v>
      </c>
      <c r="MZ411" s="1">
        <v>5.2531050000000003E-4</v>
      </c>
      <c r="NA411">
        <v>4.3094100000000003E-2</v>
      </c>
      <c r="NB411">
        <v>0.30816539999999998</v>
      </c>
      <c r="NC411">
        <v>28.65409</v>
      </c>
      <c r="ND411" s="1">
        <v>4.9972769999999996E-4</v>
      </c>
      <c r="NE411">
        <v>4.1093459999999998E-2</v>
      </c>
      <c r="NF411">
        <v>0.30773250000000002</v>
      </c>
      <c r="NG411">
        <v>28.59158</v>
      </c>
      <c r="NH411" s="1">
        <v>4.774941E-4</v>
      </c>
      <c r="NI411">
        <v>3.9368460000000001E-2</v>
      </c>
      <c r="NJ411">
        <v>0.30689889999999997</v>
      </c>
      <c r="NK411">
        <v>28.189160000000001</v>
      </c>
      <c r="NL411" s="1">
        <v>4.575081E-4</v>
      </c>
      <c r="NM411">
        <v>3.7867199999999997E-2</v>
      </c>
      <c r="NN411">
        <v>0.30633310000000002</v>
      </c>
      <c r="NO411">
        <v>27.7149</v>
      </c>
      <c r="NP411" s="1">
        <v>4.3938640000000003E-4</v>
      </c>
      <c r="NQ411">
        <v>3.6476429999999997E-2</v>
      </c>
      <c r="NR411">
        <v>0.3057879</v>
      </c>
      <c r="NS411">
        <v>27.257259999999999</v>
      </c>
      <c r="NT411" s="1">
        <v>4.2196060000000002E-4</v>
      </c>
      <c r="NU411">
        <v>3.513293E-2</v>
      </c>
      <c r="NV411">
        <v>0.3052301</v>
      </c>
      <c r="NW411">
        <v>27.83154</v>
      </c>
      <c r="NX411" s="1">
        <v>4.0494879999999997E-4</v>
      </c>
      <c r="NY411">
        <v>3.381464E-2</v>
      </c>
      <c r="NZ411">
        <v>0.30466149999999997</v>
      </c>
      <c r="OA411">
        <v>28.850339999999999</v>
      </c>
      <c r="OB411" s="1">
        <v>3.8816639999999998E-4</v>
      </c>
      <c r="OC411">
        <v>3.2507519999999998E-2</v>
      </c>
      <c r="OD411">
        <v>0.30405100000000002</v>
      </c>
      <c r="OE411">
        <v>29.417010000000001</v>
      </c>
      <c r="OF411" s="1">
        <v>3.7150559999999999E-4</v>
      </c>
      <c r="OG411">
        <v>3.1207970000000002E-2</v>
      </c>
      <c r="OH411">
        <v>0.30346770000000001</v>
      </c>
      <c r="OI411">
        <v>29.68338</v>
      </c>
      <c r="OJ411" s="1">
        <v>3.5519160000000002E-4</v>
      </c>
      <c r="OK411">
        <v>2.992423E-2</v>
      </c>
    </row>
    <row r="412" spans="1:401" x14ac:dyDescent="0.35">
      <c r="A412">
        <v>421</v>
      </c>
      <c r="B412" t="s">
        <v>4</v>
      </c>
      <c r="C412" t="s">
        <v>364</v>
      </c>
      <c r="D412" t="s">
        <v>419</v>
      </c>
      <c r="E412">
        <v>68.281300000000002</v>
      </c>
      <c r="F412">
        <v>0.73871129999999996</v>
      </c>
      <c r="G412">
        <v>25.340430000000001</v>
      </c>
      <c r="H412">
        <v>0</v>
      </c>
      <c r="I412">
        <v>0</v>
      </c>
      <c r="J412">
        <v>0.73630980000000001</v>
      </c>
      <c r="K412">
        <v>25.881889999999999</v>
      </c>
      <c r="L412">
        <v>0</v>
      </c>
      <c r="M412">
        <v>0</v>
      </c>
      <c r="N412">
        <v>0.73409820000000003</v>
      </c>
      <c r="O412">
        <v>26.421399999999998</v>
      </c>
      <c r="P412">
        <v>0</v>
      </c>
      <c r="Q412">
        <v>0</v>
      </c>
      <c r="R412">
        <v>0.73173220000000005</v>
      </c>
      <c r="S412">
        <v>26.534600000000001</v>
      </c>
      <c r="T412">
        <v>0</v>
      </c>
      <c r="U412">
        <v>0</v>
      </c>
      <c r="V412">
        <v>0.72969720000000005</v>
      </c>
      <c r="W412">
        <v>26.012329999999999</v>
      </c>
      <c r="X412">
        <v>0</v>
      </c>
      <c r="Y412">
        <v>0</v>
      </c>
      <c r="Z412">
        <v>0.7276089</v>
      </c>
      <c r="AA412">
        <v>25.404419999999998</v>
      </c>
      <c r="AB412">
        <v>0</v>
      </c>
      <c r="AC412">
        <v>0</v>
      </c>
      <c r="AD412">
        <v>0.72525779999999995</v>
      </c>
      <c r="AE412">
        <v>24.81371</v>
      </c>
      <c r="AF412">
        <v>0</v>
      </c>
      <c r="AG412">
        <v>0</v>
      </c>
      <c r="AH412">
        <v>0.72285449999999996</v>
      </c>
      <c r="AI412">
        <v>24.981010000000001</v>
      </c>
      <c r="AJ412">
        <v>0</v>
      </c>
      <c r="AK412">
        <v>0</v>
      </c>
      <c r="AL412">
        <v>0.72034120000000001</v>
      </c>
      <c r="AM412">
        <v>25.679670000000002</v>
      </c>
      <c r="AN412">
        <v>0</v>
      </c>
      <c r="AO412">
        <v>0</v>
      </c>
      <c r="AP412">
        <v>0.71760239999999997</v>
      </c>
      <c r="AQ412">
        <v>26.610299999999999</v>
      </c>
      <c r="AR412">
        <v>0</v>
      </c>
      <c r="AS412">
        <v>0</v>
      </c>
      <c r="AT412">
        <v>0.71434830000000005</v>
      </c>
      <c r="AU412">
        <v>27.4833</v>
      </c>
      <c r="AV412">
        <v>0</v>
      </c>
      <c r="AW412">
        <v>0</v>
      </c>
      <c r="AX412">
        <v>0.71152170000000003</v>
      </c>
      <c r="AY412">
        <v>27.605229999999999</v>
      </c>
      <c r="AZ412">
        <v>0</v>
      </c>
      <c r="BA412">
        <v>0</v>
      </c>
      <c r="BB412">
        <v>0.70855389999999996</v>
      </c>
      <c r="BC412">
        <v>27.193570000000001</v>
      </c>
      <c r="BD412">
        <v>0</v>
      </c>
      <c r="BE412">
        <v>0</v>
      </c>
      <c r="BF412">
        <v>0.7055707</v>
      </c>
      <c r="BG412">
        <v>26.618110000000001</v>
      </c>
      <c r="BH412">
        <v>0</v>
      </c>
      <c r="BI412">
        <v>0</v>
      </c>
      <c r="BJ412">
        <v>0.70272789999999996</v>
      </c>
      <c r="BK412">
        <v>26.174199999999999</v>
      </c>
      <c r="BL412">
        <v>0</v>
      </c>
      <c r="BM412">
        <v>0</v>
      </c>
      <c r="BN412">
        <v>0.70013890000000001</v>
      </c>
      <c r="BO412">
        <v>26.628969999999999</v>
      </c>
      <c r="BP412">
        <v>0</v>
      </c>
      <c r="BQ412">
        <v>0</v>
      </c>
      <c r="BR412">
        <v>0.69756110000000005</v>
      </c>
      <c r="BS412">
        <v>27.435580000000002</v>
      </c>
      <c r="BT412">
        <v>0</v>
      </c>
      <c r="BU412">
        <v>0</v>
      </c>
      <c r="BV412">
        <v>0.69501440000000003</v>
      </c>
      <c r="BW412">
        <v>28.409749999999999</v>
      </c>
      <c r="BX412">
        <v>0</v>
      </c>
      <c r="BY412">
        <v>0</v>
      </c>
      <c r="BZ412">
        <v>0.69264199999999998</v>
      </c>
      <c r="CA412">
        <v>29.039919999999999</v>
      </c>
      <c r="CB412">
        <v>0</v>
      </c>
      <c r="CC412">
        <v>0</v>
      </c>
      <c r="CD412">
        <v>0.69019770000000003</v>
      </c>
      <c r="CE412">
        <v>28.988119999999999</v>
      </c>
      <c r="CF412">
        <v>0</v>
      </c>
      <c r="CG412">
        <v>0</v>
      </c>
      <c r="CH412">
        <v>0.68776090000000001</v>
      </c>
      <c r="CI412">
        <v>28.28304</v>
      </c>
      <c r="CJ412">
        <v>1.5558970000000001E-34</v>
      </c>
      <c r="CK412">
        <v>5.022576E-33</v>
      </c>
      <c r="CL412">
        <v>0.68528199999999995</v>
      </c>
      <c r="CM412">
        <v>27.543620000000001</v>
      </c>
      <c r="CN412">
        <v>1.703681E-28</v>
      </c>
      <c r="CO412">
        <v>5.5754779999999999E-27</v>
      </c>
      <c r="CP412">
        <v>0.68325970000000003</v>
      </c>
      <c r="CQ412">
        <v>27.144110000000001</v>
      </c>
      <c r="CR412" s="1">
        <v>1.210396E-21</v>
      </c>
      <c r="CS412" s="1">
        <v>3.9395469999999997E-20</v>
      </c>
      <c r="CT412">
        <v>0.68116940000000004</v>
      </c>
      <c r="CU412">
        <v>27.536380000000001</v>
      </c>
      <c r="CV412" s="1">
        <v>1.068331E-16</v>
      </c>
      <c r="CW412" s="1">
        <v>3.505841E-15</v>
      </c>
      <c r="CX412">
        <v>0.67905040000000005</v>
      </c>
      <c r="CY412">
        <v>27.76464</v>
      </c>
      <c r="CZ412" s="1">
        <v>4.4513510000000001E-13</v>
      </c>
      <c r="DA412" s="1">
        <v>1.4655310000000001E-11</v>
      </c>
      <c r="DB412">
        <v>0.67701619999999996</v>
      </c>
      <c r="DC412">
        <v>28.417110000000001</v>
      </c>
      <c r="DD412" s="1">
        <v>3.5017189999999998E-10</v>
      </c>
      <c r="DE412" s="1">
        <v>1.159283E-8</v>
      </c>
      <c r="DF412">
        <v>0.67515990000000004</v>
      </c>
      <c r="DG412">
        <v>28.94014</v>
      </c>
      <c r="DH412" s="1">
        <v>8.1527659999999998E-8</v>
      </c>
      <c r="DI412" s="1">
        <v>2.7100650000000002E-6</v>
      </c>
      <c r="DJ412">
        <v>0.67330040000000002</v>
      </c>
      <c r="DK412">
        <v>28.96923</v>
      </c>
      <c r="DL412" s="1">
        <v>7.3798750000000002E-6</v>
      </c>
      <c r="DM412" s="1">
        <v>2.4628550000000001E-4</v>
      </c>
      <c r="DN412">
        <v>0.67133180000000003</v>
      </c>
      <c r="DO412">
        <v>28.45269</v>
      </c>
      <c r="DP412" s="1">
        <v>3.0889429999999998E-4</v>
      </c>
      <c r="DQ412" s="1">
        <v>1.033208E-2</v>
      </c>
      <c r="DR412">
        <v>0.66942760000000001</v>
      </c>
      <c r="DS412">
        <v>27.789539999999999</v>
      </c>
      <c r="DT412" s="1">
        <v>6.713442E-3</v>
      </c>
      <c r="DU412" s="1">
        <v>0.2252065</v>
      </c>
      <c r="DV412">
        <v>0.66739179999999998</v>
      </c>
      <c r="DW412">
        <v>27.394200000000001</v>
      </c>
      <c r="DX412" s="1">
        <v>8.3206669999999996E-2</v>
      </c>
      <c r="DY412" s="1">
        <v>2.800529</v>
      </c>
      <c r="DZ412">
        <v>0.66512970000000005</v>
      </c>
      <c r="EA412">
        <v>28.0167</v>
      </c>
      <c r="EB412" s="1">
        <v>0.63093540000000004</v>
      </c>
      <c r="EC412" s="1">
        <v>21.309370000000001</v>
      </c>
      <c r="ED412">
        <v>0.66334119999999996</v>
      </c>
      <c r="EE412">
        <v>29.031020000000002</v>
      </c>
      <c r="EF412" s="1">
        <v>3.103942</v>
      </c>
      <c r="EG412" s="1">
        <v>105.0402</v>
      </c>
      <c r="EH412">
        <v>0.66152469999999997</v>
      </c>
      <c r="EI412">
        <v>30.124980000000001</v>
      </c>
      <c r="EJ412" s="1">
        <v>10.382910000000001</v>
      </c>
      <c r="EK412">
        <v>352.2439</v>
      </c>
      <c r="EL412">
        <v>0.65991940000000004</v>
      </c>
      <c r="EM412">
        <v>30.934670000000001</v>
      </c>
      <c r="EN412" s="1">
        <v>24.646229999999999</v>
      </c>
      <c r="EO412">
        <v>837.64260000000002</v>
      </c>
      <c r="EP412">
        <v>0.65809019999999996</v>
      </c>
      <c r="EQ412">
        <v>30.905200000000001</v>
      </c>
      <c r="ER412">
        <v>43.01538</v>
      </c>
      <c r="ES412">
        <v>1465.2629999999999</v>
      </c>
      <c r="ET412">
        <v>0.65624070000000001</v>
      </c>
      <c r="EU412">
        <v>30.013529999999999</v>
      </c>
      <c r="EV412">
        <v>57.004510000000003</v>
      </c>
      <c r="EW412">
        <v>1945.9459999999999</v>
      </c>
      <c r="EX412">
        <v>0.65423759999999997</v>
      </c>
      <c r="EY412">
        <v>29.04224</v>
      </c>
      <c r="EZ412">
        <v>58.949480000000001</v>
      </c>
      <c r="FA412">
        <v>2016.924</v>
      </c>
      <c r="FB412">
        <v>0.65233339999999995</v>
      </c>
      <c r="FC412">
        <v>28.296690000000002</v>
      </c>
      <c r="FD412">
        <v>48.712679999999999</v>
      </c>
      <c r="FE412">
        <v>1669.7370000000001</v>
      </c>
      <c r="FF412">
        <v>0.65026689999999998</v>
      </c>
      <c r="FG412">
        <v>28.33053</v>
      </c>
      <c r="FH412">
        <v>33.015360000000001</v>
      </c>
      <c r="FI412">
        <v>1134.261</v>
      </c>
      <c r="FJ412">
        <v>0.64817639999999999</v>
      </c>
      <c r="FK412">
        <v>28.704930000000001</v>
      </c>
      <c r="FL412">
        <v>18.72598</v>
      </c>
      <c r="FM412">
        <v>644.70039999999995</v>
      </c>
      <c r="FN412">
        <v>0.64609669999999997</v>
      </c>
      <c r="FO412">
        <v>28.780850000000001</v>
      </c>
      <c r="FP412">
        <v>9.0338440000000002</v>
      </c>
      <c r="FQ412">
        <v>311.70280000000002</v>
      </c>
      <c r="FR412">
        <v>0.64379319999999995</v>
      </c>
      <c r="FS412">
        <v>28.604320000000001</v>
      </c>
      <c r="FT412">
        <v>3.7845420000000001</v>
      </c>
      <c r="FU412">
        <v>130.8777</v>
      </c>
      <c r="FV412">
        <v>0.64142480000000002</v>
      </c>
      <c r="FW412">
        <v>27.943529999999999</v>
      </c>
      <c r="FX412">
        <v>1.4125350000000001</v>
      </c>
      <c r="FY412">
        <v>48.959400000000002</v>
      </c>
      <c r="FZ412">
        <v>0.63910109999999998</v>
      </c>
      <c r="GA412">
        <v>27.10876</v>
      </c>
      <c r="GB412">
        <v>0.49664609999999998</v>
      </c>
      <c r="GC412">
        <v>17.235910000000001</v>
      </c>
      <c r="GD412">
        <v>0.63668939999999996</v>
      </c>
      <c r="GE412">
        <v>26.290769999999998</v>
      </c>
      <c r="GF412">
        <v>0.18804899999999999</v>
      </c>
      <c r="GG412">
        <v>6.5229239999999997</v>
      </c>
      <c r="GH412">
        <v>0.63343119999999997</v>
      </c>
      <c r="GI412">
        <v>25.76247</v>
      </c>
      <c r="GJ412">
        <v>9.5745579999999997E-2</v>
      </c>
      <c r="GK412">
        <v>3.3149890000000002</v>
      </c>
      <c r="GL412">
        <v>0.62974560000000002</v>
      </c>
      <c r="GM412">
        <v>26.075410000000002</v>
      </c>
      <c r="GN412">
        <v>7.0015740000000007E-2</v>
      </c>
      <c r="GO412">
        <v>2.4232649999999998</v>
      </c>
      <c r="GP412">
        <v>0.62739460000000002</v>
      </c>
      <c r="GQ412">
        <v>26.689309999999999</v>
      </c>
      <c r="GR412">
        <v>6.1546919999999998E-2</v>
      </c>
      <c r="GS412">
        <v>2.1297030000000001</v>
      </c>
      <c r="GT412">
        <v>0.62422060000000001</v>
      </c>
      <c r="GU412">
        <v>27.384550000000001</v>
      </c>
      <c r="GV412">
        <v>5.6631479999999998E-2</v>
      </c>
      <c r="GW412">
        <v>1.9635309999999999</v>
      </c>
      <c r="GX412">
        <v>0.62126099999999995</v>
      </c>
      <c r="GY412">
        <v>27.550830000000001</v>
      </c>
      <c r="GZ412">
        <v>5.1908849999999999E-2</v>
      </c>
      <c r="HA412">
        <v>1.8042039999999999</v>
      </c>
      <c r="HB412">
        <v>0.61839149999999998</v>
      </c>
      <c r="HC412">
        <v>27.053090000000001</v>
      </c>
      <c r="HD412">
        <v>4.701967E-2</v>
      </c>
      <c r="HE412">
        <v>1.638625</v>
      </c>
      <c r="HF412">
        <v>0.61595719999999998</v>
      </c>
      <c r="HG412">
        <v>25.837019999999999</v>
      </c>
      <c r="HH412">
        <v>4.2447180000000001E-2</v>
      </c>
      <c r="HI412">
        <v>1.4824569999999999</v>
      </c>
      <c r="HJ412">
        <v>0.61353630000000003</v>
      </c>
      <c r="HK412">
        <v>24.75055</v>
      </c>
      <c r="HL412" s="1">
        <v>3.8353020000000002E-2</v>
      </c>
      <c r="HM412">
        <v>1.3427629999999999</v>
      </c>
      <c r="HN412">
        <v>0.61119109999999999</v>
      </c>
      <c r="HO412">
        <v>24.057320000000001</v>
      </c>
      <c r="HP412" s="1">
        <v>3.4599829999999998E-2</v>
      </c>
      <c r="HQ412">
        <v>1.214734</v>
      </c>
      <c r="HR412">
        <v>0.60823309999999997</v>
      </c>
      <c r="HS412">
        <v>24.079219999999999</v>
      </c>
      <c r="HT412" s="1">
        <v>3.1113450000000001E-2</v>
      </c>
      <c r="HU412">
        <v>1.096732</v>
      </c>
      <c r="HV412">
        <v>0.60489910000000002</v>
      </c>
      <c r="HW412">
        <v>24.572289999999999</v>
      </c>
      <c r="HX412" s="1">
        <v>2.7887240000000001E-2</v>
      </c>
      <c r="HY412">
        <v>0.98794349999999997</v>
      </c>
      <c r="HZ412">
        <v>0.60173149999999997</v>
      </c>
      <c r="IA412">
        <v>24.851009999999999</v>
      </c>
      <c r="IB412" s="1">
        <v>2.4852099999999998E-2</v>
      </c>
      <c r="IC412">
        <v>0.88490840000000004</v>
      </c>
      <c r="ID412">
        <v>0.59915359999999995</v>
      </c>
      <c r="IE412">
        <v>24.93139</v>
      </c>
      <c r="IF412" s="1">
        <v>2.2219119999999998E-2</v>
      </c>
      <c r="IG412">
        <v>0.79459539999999995</v>
      </c>
      <c r="IH412">
        <v>0.59608749999999999</v>
      </c>
      <c r="II412">
        <v>24.655799999999999</v>
      </c>
      <c r="IJ412">
        <v>2.001909E-2</v>
      </c>
      <c r="IK412">
        <v>0.71990509999999996</v>
      </c>
      <c r="IL412">
        <v>0.59231420000000001</v>
      </c>
      <c r="IM412">
        <v>23.812360000000002</v>
      </c>
      <c r="IN412" s="1">
        <v>1.8124370000000001E-2</v>
      </c>
      <c r="IO412">
        <v>0.65625909999999998</v>
      </c>
      <c r="IP412">
        <v>0.58897109999999997</v>
      </c>
      <c r="IQ412">
        <v>23.046050000000001</v>
      </c>
      <c r="IR412" s="1">
        <v>1.6431580000000001E-2</v>
      </c>
      <c r="IS412">
        <v>0.59885580000000005</v>
      </c>
      <c r="IT412">
        <v>0.58429220000000004</v>
      </c>
      <c r="IU412">
        <v>22.671659999999999</v>
      </c>
      <c r="IV412" s="1">
        <v>1.4853750000000001E-2</v>
      </c>
      <c r="IW412">
        <v>0.54618889999999998</v>
      </c>
      <c r="IX412">
        <v>0.58001519999999995</v>
      </c>
      <c r="IY412">
        <v>23.536090000000002</v>
      </c>
      <c r="IZ412" s="1">
        <v>1.345758E-2</v>
      </c>
      <c r="JA412">
        <v>0.49909569999999998</v>
      </c>
      <c r="JB412">
        <v>0.57623740000000001</v>
      </c>
      <c r="JC412">
        <v>24.834530000000001</v>
      </c>
      <c r="JD412" s="1">
        <v>1.219917E-2</v>
      </c>
      <c r="JE412">
        <v>0.45594220000000002</v>
      </c>
      <c r="JF412">
        <v>0.57228840000000003</v>
      </c>
      <c r="JG412">
        <v>25.9968</v>
      </c>
      <c r="JH412" s="1">
        <v>1.102947E-2</v>
      </c>
      <c r="JI412">
        <v>0.41568060000000001</v>
      </c>
      <c r="JJ412">
        <v>0.56899630000000001</v>
      </c>
      <c r="JK412">
        <v>26.562560000000001</v>
      </c>
      <c r="JL412" s="1">
        <v>1.000361E-2</v>
      </c>
      <c r="JM412">
        <v>0.37981330000000002</v>
      </c>
      <c r="JN412">
        <v>0.56826140000000003</v>
      </c>
      <c r="JO412">
        <v>26.560320000000001</v>
      </c>
      <c r="JP412" s="1">
        <v>9.0805850000000004E-3</v>
      </c>
      <c r="JQ412">
        <v>0.3458271</v>
      </c>
      <c r="JR412">
        <v>0.56711659999999997</v>
      </c>
      <c r="JS412">
        <v>26.032520000000002</v>
      </c>
      <c r="JT412" s="1">
        <v>8.205548E-3</v>
      </c>
      <c r="JU412">
        <v>0.31373679999999998</v>
      </c>
      <c r="JV412">
        <v>0.5651003</v>
      </c>
      <c r="JW412">
        <v>25.680129999999998</v>
      </c>
      <c r="JX412" s="1">
        <v>7.3864079999999997E-3</v>
      </c>
      <c r="JY412">
        <v>0.2839411</v>
      </c>
      <c r="JZ412">
        <v>0.56366400000000005</v>
      </c>
      <c r="KA412">
        <v>25.612380000000002</v>
      </c>
      <c r="KB412" s="1">
        <v>6.6205709999999996E-3</v>
      </c>
      <c r="KC412">
        <v>0.25564540000000002</v>
      </c>
      <c r="KD412">
        <v>0.5631697</v>
      </c>
      <c r="KE412">
        <v>26.539239999999999</v>
      </c>
      <c r="KF412" s="1">
        <v>5.90787E-3</v>
      </c>
      <c r="KG412">
        <v>0.22878129999999999</v>
      </c>
      <c r="KH412">
        <v>0.56295539999999999</v>
      </c>
      <c r="KI412">
        <v>27.604320000000001</v>
      </c>
      <c r="KJ412" s="1">
        <v>5.2190120000000003E-3</v>
      </c>
      <c r="KK412">
        <v>0.202546</v>
      </c>
      <c r="KL412">
        <v>0.56383220000000001</v>
      </c>
      <c r="KM412">
        <v>28.5898</v>
      </c>
      <c r="KN412" s="1">
        <v>4.5603579999999996E-3</v>
      </c>
      <c r="KO412">
        <v>0.1770668</v>
      </c>
      <c r="KP412">
        <v>0.5645966</v>
      </c>
      <c r="KQ412">
        <v>29.244250000000001</v>
      </c>
      <c r="KR412" s="1">
        <v>3.921496E-3</v>
      </c>
      <c r="KS412">
        <v>0.15235760000000001</v>
      </c>
      <c r="KT412">
        <v>0.56772619999999996</v>
      </c>
      <c r="KU412">
        <v>29.226849999999999</v>
      </c>
      <c r="KV412" s="1">
        <v>3.3192780000000002E-3</v>
      </c>
      <c r="KW412">
        <v>0.1285202</v>
      </c>
      <c r="KX412">
        <v>0.57385390000000003</v>
      </c>
      <c r="KY412">
        <v>28.57403</v>
      </c>
      <c r="KZ412" s="1">
        <v>2.7703010000000002E-3</v>
      </c>
      <c r="LA412">
        <v>0.1063368</v>
      </c>
      <c r="LB412">
        <v>0.57888079999999997</v>
      </c>
      <c r="LC412">
        <v>27.833290000000002</v>
      </c>
      <c r="LD412" s="1">
        <v>2.2639069999999999E-3</v>
      </c>
      <c r="LE412">
        <v>8.6310029999999996E-2</v>
      </c>
      <c r="LF412">
        <v>0.5836616</v>
      </c>
      <c r="LG412">
        <v>27.352920000000001</v>
      </c>
      <c r="LH412" s="1">
        <v>1.8366610000000001E-3</v>
      </c>
      <c r="LI412">
        <v>6.9572120000000001E-2</v>
      </c>
      <c r="LJ412">
        <v>0.58737879999999998</v>
      </c>
      <c r="LK412">
        <v>27.868980000000001</v>
      </c>
      <c r="LL412" s="1">
        <v>1.4973860000000001E-3</v>
      </c>
      <c r="LM412">
        <v>5.6441810000000002E-2</v>
      </c>
      <c r="LN412">
        <v>0.59029120000000002</v>
      </c>
      <c r="LO412">
        <v>28.683779999999999</v>
      </c>
      <c r="LP412" s="1">
        <v>1.243896E-3</v>
      </c>
      <c r="LQ412">
        <v>4.6718780000000001E-2</v>
      </c>
      <c r="LR412">
        <v>0.59282369999999995</v>
      </c>
      <c r="LS412">
        <v>29.437639999999998</v>
      </c>
      <c r="LT412" s="1">
        <v>1.059527E-3</v>
      </c>
      <c r="LU412">
        <v>3.9671270000000002E-2</v>
      </c>
      <c r="LV412">
        <v>0.59530780000000005</v>
      </c>
      <c r="LW412">
        <v>29.815560000000001</v>
      </c>
      <c r="LX412" s="1">
        <v>9.2581149999999997E-4</v>
      </c>
      <c r="LY412">
        <v>3.4562170000000003E-2</v>
      </c>
      <c r="LZ412">
        <v>0.5982094</v>
      </c>
      <c r="MA412">
        <v>29.690740000000002</v>
      </c>
      <c r="MB412" s="1">
        <v>8.2596410000000003E-4</v>
      </c>
      <c r="MC412" s="1">
        <v>3.077042E-2</v>
      </c>
      <c r="MD412">
        <v>0.60036460000000003</v>
      </c>
      <c r="ME412">
        <v>28.869890000000002</v>
      </c>
      <c r="MF412" s="1">
        <v>7.4719309999999998E-4</v>
      </c>
      <c r="MG412" s="1">
        <v>2.7871920000000001E-2</v>
      </c>
      <c r="MH412">
        <v>0.60238670000000005</v>
      </c>
      <c r="MI412">
        <v>28.10989</v>
      </c>
      <c r="MJ412" s="1">
        <v>6.8452219999999998E-4</v>
      </c>
      <c r="MK412" s="1">
        <v>2.5569229999999998E-2</v>
      </c>
      <c r="ML412">
        <v>0.60397619999999996</v>
      </c>
      <c r="MM412">
        <v>27.60097</v>
      </c>
      <c r="MN412" s="1">
        <v>6.328719E-4</v>
      </c>
      <c r="MO412" s="1">
        <v>2.3685049999999999E-2</v>
      </c>
      <c r="MP412">
        <v>0.60605989999999998</v>
      </c>
      <c r="MQ412">
        <v>28.185949999999998</v>
      </c>
      <c r="MR412" s="1">
        <v>5.910593E-4</v>
      </c>
      <c r="MS412">
        <v>2.2140960000000001E-2</v>
      </c>
      <c r="MT412">
        <v>0.60793509999999995</v>
      </c>
      <c r="MU412">
        <v>28.818519999999999</v>
      </c>
      <c r="MV412" s="1">
        <v>5.5595890000000004E-4</v>
      </c>
      <c r="MW412" s="1">
        <v>2.085074E-2</v>
      </c>
      <c r="MX412">
        <v>0.60956670000000002</v>
      </c>
      <c r="MY412">
        <v>28.776810000000001</v>
      </c>
      <c r="MZ412" s="1">
        <v>5.2600450000000001E-4</v>
      </c>
      <c r="NA412" s="1">
        <v>1.9752309999999999E-2</v>
      </c>
      <c r="NB412">
        <v>0.61102129999999999</v>
      </c>
      <c r="NC412">
        <v>28.645340000000001</v>
      </c>
      <c r="ND412" s="1">
        <v>5.0031559999999997E-4</v>
      </c>
      <c r="NE412" s="1">
        <v>1.881422E-2</v>
      </c>
      <c r="NF412">
        <v>0.61223039999999995</v>
      </c>
      <c r="NG412">
        <v>28.585419999999999</v>
      </c>
      <c r="NH412" s="1">
        <v>4.780122E-4</v>
      </c>
      <c r="NI412" s="1">
        <v>1.800585E-2</v>
      </c>
      <c r="NJ412">
        <v>0.61260630000000005</v>
      </c>
      <c r="NK412">
        <v>28.188379999999999</v>
      </c>
      <c r="NL412" s="1">
        <v>4.5795360000000003E-4</v>
      </c>
      <c r="NM412" s="1">
        <v>1.7301500000000001E-2</v>
      </c>
      <c r="NN412">
        <v>0.61336310000000005</v>
      </c>
      <c r="NO412">
        <v>27.716390000000001</v>
      </c>
      <c r="NP412" s="1">
        <v>4.398068E-4</v>
      </c>
      <c r="NQ412" s="1">
        <v>1.6650729999999999E-2</v>
      </c>
      <c r="NR412">
        <v>0.61399190000000003</v>
      </c>
      <c r="NS412">
        <v>27.258369999999999</v>
      </c>
      <c r="NT412" s="1">
        <v>4.2236599999999997E-4</v>
      </c>
      <c r="NU412" s="1">
        <v>1.6023539999999999E-2</v>
      </c>
      <c r="NV412">
        <v>0.61455309999999996</v>
      </c>
      <c r="NW412">
        <v>27.81249</v>
      </c>
      <c r="NX412" s="1">
        <v>4.0535629999999999E-4</v>
      </c>
      <c r="NY412" s="1">
        <v>1.540946E-2</v>
      </c>
      <c r="NZ412">
        <v>0.61501479999999997</v>
      </c>
      <c r="OA412">
        <v>28.829940000000001</v>
      </c>
      <c r="OB412" s="1">
        <v>3.8857049999999998E-4</v>
      </c>
      <c r="OC412" s="1">
        <v>1.48022E-2</v>
      </c>
      <c r="OD412">
        <v>0.61535870000000004</v>
      </c>
      <c r="OE412">
        <v>29.406230000000001</v>
      </c>
      <c r="OF412" s="1">
        <v>3.7190379999999998E-4</v>
      </c>
      <c r="OG412" s="1">
        <v>1.4199440000000001E-2</v>
      </c>
      <c r="OH412">
        <v>0.61569470000000004</v>
      </c>
      <c r="OI412">
        <v>29.676179999999999</v>
      </c>
      <c r="OJ412" s="1">
        <v>3.5558740000000001E-4</v>
      </c>
      <c r="OK412" s="1">
        <v>1.360518E-2</v>
      </c>
    </row>
    <row r="413" spans="1:401" x14ac:dyDescent="0.35">
      <c r="A413">
        <v>422</v>
      </c>
      <c r="B413" t="s">
        <v>4</v>
      </c>
      <c r="C413" t="s">
        <v>364</v>
      </c>
      <c r="D413" t="s">
        <v>420</v>
      </c>
      <c r="E413">
        <v>624.5992</v>
      </c>
      <c r="F413">
        <v>0.60376980000000002</v>
      </c>
      <c r="G413">
        <v>25.268550000000001</v>
      </c>
      <c r="H413">
        <v>0</v>
      </c>
      <c r="I413">
        <v>0</v>
      </c>
      <c r="J413">
        <v>0.60151109999999997</v>
      </c>
      <c r="K413">
        <v>25.802299999999999</v>
      </c>
      <c r="L413">
        <v>0</v>
      </c>
      <c r="M413">
        <v>0</v>
      </c>
      <c r="N413">
        <v>0.59941840000000002</v>
      </c>
      <c r="O413">
        <v>26.348240000000001</v>
      </c>
      <c r="P413">
        <v>0</v>
      </c>
      <c r="Q413">
        <v>0</v>
      </c>
      <c r="R413">
        <v>0.59719040000000001</v>
      </c>
      <c r="S413">
        <v>26.490110000000001</v>
      </c>
      <c r="T413">
        <v>0</v>
      </c>
      <c r="U413">
        <v>0</v>
      </c>
      <c r="V413">
        <v>0.59524290000000002</v>
      </c>
      <c r="W413">
        <v>25.994340000000001</v>
      </c>
      <c r="X413">
        <v>0</v>
      </c>
      <c r="Y413">
        <v>0</v>
      </c>
      <c r="Z413">
        <v>0.59324690000000002</v>
      </c>
      <c r="AA413">
        <v>25.395330000000001</v>
      </c>
      <c r="AB413">
        <v>0</v>
      </c>
      <c r="AC413">
        <v>0</v>
      </c>
      <c r="AD413">
        <v>0.59104849999999998</v>
      </c>
      <c r="AE413">
        <v>24.804069999999999</v>
      </c>
      <c r="AF413">
        <v>0</v>
      </c>
      <c r="AG413">
        <v>0</v>
      </c>
      <c r="AH413">
        <v>0.58878989999999998</v>
      </c>
      <c r="AI413">
        <v>24.93233</v>
      </c>
      <c r="AJ413">
        <v>0</v>
      </c>
      <c r="AK413">
        <v>0</v>
      </c>
      <c r="AL413">
        <v>0.58643480000000003</v>
      </c>
      <c r="AM413">
        <v>25.601369999999999</v>
      </c>
      <c r="AN413">
        <v>0</v>
      </c>
      <c r="AO413">
        <v>0</v>
      </c>
      <c r="AP413">
        <v>0.5839046</v>
      </c>
      <c r="AQ413">
        <v>26.511600000000001</v>
      </c>
      <c r="AR413">
        <v>0</v>
      </c>
      <c r="AS413">
        <v>0</v>
      </c>
      <c r="AT413">
        <v>0.58093459999999997</v>
      </c>
      <c r="AU413">
        <v>27.389130000000002</v>
      </c>
      <c r="AV413">
        <v>0</v>
      </c>
      <c r="AW413">
        <v>0</v>
      </c>
      <c r="AX413">
        <v>0.57830769999999998</v>
      </c>
      <c r="AY413">
        <v>27.55575</v>
      </c>
      <c r="AZ413">
        <v>0</v>
      </c>
      <c r="BA413">
        <v>0</v>
      </c>
      <c r="BB413">
        <v>0.57555979999999995</v>
      </c>
      <c r="BC413">
        <v>27.16704</v>
      </c>
      <c r="BD413">
        <v>0</v>
      </c>
      <c r="BE413">
        <v>0</v>
      </c>
      <c r="BF413">
        <v>0.57280430000000004</v>
      </c>
      <c r="BG413">
        <v>26.600919999999999</v>
      </c>
      <c r="BH413">
        <v>0</v>
      </c>
      <c r="BI413">
        <v>0</v>
      </c>
      <c r="BJ413">
        <v>0.57015939999999998</v>
      </c>
      <c r="BK413">
        <v>26.15192</v>
      </c>
      <c r="BL413">
        <v>0</v>
      </c>
      <c r="BM413">
        <v>0</v>
      </c>
      <c r="BN413">
        <v>0.56771499999999997</v>
      </c>
      <c r="BO413">
        <v>26.558669999999999</v>
      </c>
      <c r="BP413">
        <v>0</v>
      </c>
      <c r="BQ413">
        <v>0</v>
      </c>
      <c r="BR413">
        <v>0.56527970000000005</v>
      </c>
      <c r="BS413">
        <v>27.339020000000001</v>
      </c>
      <c r="BT413">
        <v>0</v>
      </c>
      <c r="BU413">
        <v>0</v>
      </c>
      <c r="BV413">
        <v>0.5628822</v>
      </c>
      <c r="BW413">
        <v>28.30087</v>
      </c>
      <c r="BX413">
        <v>0</v>
      </c>
      <c r="BY413">
        <v>0</v>
      </c>
      <c r="BZ413">
        <v>0.56062089999999998</v>
      </c>
      <c r="CA413">
        <v>28.954350000000002</v>
      </c>
      <c r="CB413">
        <v>0</v>
      </c>
      <c r="CC413">
        <v>0</v>
      </c>
      <c r="CD413">
        <v>0.55831319999999995</v>
      </c>
      <c r="CE413">
        <v>28.940629999999999</v>
      </c>
      <c r="CF413">
        <v>0</v>
      </c>
      <c r="CG413">
        <v>0</v>
      </c>
      <c r="CH413">
        <v>0.55601009999999995</v>
      </c>
      <c r="CI413">
        <v>28.265319999999999</v>
      </c>
      <c r="CJ413">
        <v>1.210338E-34</v>
      </c>
      <c r="CK413">
        <v>2.6707759999999997E-32</v>
      </c>
      <c r="CL413">
        <v>0.55367460000000002</v>
      </c>
      <c r="CM413">
        <v>27.527629999999998</v>
      </c>
      <c r="CN413">
        <v>1.502372E-28</v>
      </c>
      <c r="CO413">
        <v>4.0997220000000002E-26</v>
      </c>
      <c r="CP413">
        <v>0.55170770000000002</v>
      </c>
      <c r="CQ413">
        <v>27.119340000000001</v>
      </c>
      <c r="CR413" s="1">
        <v>1.012241E-21</v>
      </c>
      <c r="CS413" s="1">
        <v>2.478698E-19</v>
      </c>
      <c r="CT413">
        <v>0.54968760000000005</v>
      </c>
      <c r="CU413">
        <v>27.468769999999999</v>
      </c>
      <c r="CV413" s="1">
        <v>9.4700019999999999E-17</v>
      </c>
      <c r="CW413" s="1">
        <v>2.5491759999999999E-14</v>
      </c>
      <c r="CX413">
        <v>0.54766729999999997</v>
      </c>
      <c r="CY413">
        <v>27.694900000000001</v>
      </c>
      <c r="CZ413" s="1">
        <v>4.0478130000000001E-13</v>
      </c>
      <c r="DA413" s="1">
        <v>1.153195E-10</v>
      </c>
      <c r="DB413">
        <v>0.54572730000000003</v>
      </c>
      <c r="DC413">
        <v>28.331510000000002</v>
      </c>
      <c r="DD413" s="1">
        <v>3.2390930000000001E-10</v>
      </c>
      <c r="DE413" s="1">
        <v>9.6700469999999997E-8</v>
      </c>
      <c r="DF413">
        <v>0.54392050000000003</v>
      </c>
      <c r="DG413">
        <v>28.87152</v>
      </c>
      <c r="DH413" s="1">
        <v>7.6382409999999994E-8</v>
      </c>
      <c r="DI413" s="1">
        <v>2.370048E-5</v>
      </c>
      <c r="DJ413">
        <v>0.54213610000000001</v>
      </c>
      <c r="DK413">
        <v>28.92923</v>
      </c>
      <c r="DL413" s="1">
        <v>6.985467E-6</v>
      </c>
      <c r="DM413" s="1">
        <v>2.242955E-3</v>
      </c>
      <c r="DN413">
        <v>0.54029459999999996</v>
      </c>
      <c r="DO413">
        <v>28.444780000000002</v>
      </c>
      <c r="DP413" s="1">
        <v>2.9494089999999997E-4</v>
      </c>
      <c r="DQ413" s="1">
        <v>9.7569939999999994E-2</v>
      </c>
      <c r="DR413">
        <v>0.53848169999999995</v>
      </c>
      <c r="DS413">
        <v>27.794589999999999</v>
      </c>
      <c r="DT413" s="1">
        <v>6.4584710000000004E-3</v>
      </c>
      <c r="DU413" s="1">
        <v>2.197813</v>
      </c>
      <c r="DV413">
        <v>0.53656789999999999</v>
      </c>
      <c r="DW413">
        <v>27.372630000000001</v>
      </c>
      <c r="DX413" s="1">
        <v>8.0576460000000003E-2</v>
      </c>
      <c r="DY413" s="1">
        <v>28.170570000000001</v>
      </c>
      <c r="DZ413">
        <v>0.53446530000000003</v>
      </c>
      <c r="EA413">
        <v>27.94229</v>
      </c>
      <c r="EB413" s="1">
        <v>0.61465000000000003</v>
      </c>
      <c r="EC413" s="1">
        <v>220.54570000000001</v>
      </c>
      <c r="ED413">
        <v>0.53272730000000001</v>
      </c>
      <c r="EE413">
        <v>28.927849999999999</v>
      </c>
      <c r="EF413" s="1">
        <v>3.0402900000000002</v>
      </c>
      <c r="EG413">
        <v>1116.8579999999999</v>
      </c>
      <c r="EH413">
        <v>0.53096189999999999</v>
      </c>
      <c r="EI413">
        <v>30.016200000000001</v>
      </c>
      <c r="EJ413" s="1">
        <v>10.220739999999999</v>
      </c>
      <c r="EK413">
        <v>3842.6379999999999</v>
      </c>
      <c r="EL413">
        <v>0.52934579999999998</v>
      </c>
      <c r="EM413">
        <v>30.84676</v>
      </c>
      <c r="EN413" s="1">
        <v>24.372969999999999</v>
      </c>
      <c r="EO413">
        <v>9364.607</v>
      </c>
      <c r="EP413">
        <v>0.52754279999999998</v>
      </c>
      <c r="EQ413">
        <v>30.86009</v>
      </c>
      <c r="ER413">
        <v>42.72</v>
      </c>
      <c r="ES413">
        <v>16770.34</v>
      </c>
      <c r="ET413">
        <v>0.52570969999999995</v>
      </c>
      <c r="EU413">
        <v>30.006309999999999</v>
      </c>
      <c r="EV413">
        <v>56.838079999999998</v>
      </c>
      <c r="EW413">
        <v>22779.26</v>
      </c>
      <c r="EX413">
        <v>0.52374659999999995</v>
      </c>
      <c r="EY413">
        <v>29.051010000000002</v>
      </c>
      <c r="EZ413">
        <v>58.965719999999997</v>
      </c>
      <c r="FA413">
        <v>24113.46</v>
      </c>
      <c r="FB413">
        <v>0.52184810000000004</v>
      </c>
      <c r="FC413">
        <v>28.27552</v>
      </c>
      <c r="FD413">
        <v>48.924770000000002</v>
      </c>
      <c r="FE413">
        <v>20402.189999999999</v>
      </c>
      <c r="FF413">
        <v>0.51981109999999997</v>
      </c>
      <c r="FG413">
        <v>28.263120000000001</v>
      </c>
      <c r="FH413">
        <v>33.26784</v>
      </c>
      <c r="FI413">
        <v>14138.66</v>
      </c>
      <c r="FJ413">
        <v>0.51775249999999995</v>
      </c>
      <c r="FK413">
        <v>28.61824</v>
      </c>
      <c r="FL413">
        <v>18.928339999999999</v>
      </c>
      <c r="FM413">
        <v>8193.6679999999997</v>
      </c>
      <c r="FN413">
        <v>0.51567169999999996</v>
      </c>
      <c r="FO413">
        <v>28.708480000000002</v>
      </c>
      <c r="FP413">
        <v>9.1587099999999992</v>
      </c>
      <c r="FQ413">
        <v>4036.9490000000001</v>
      </c>
      <c r="FR413">
        <v>0.5134109</v>
      </c>
      <c r="FS413">
        <v>28.557300000000001</v>
      </c>
      <c r="FT413">
        <v>3.8473290000000002</v>
      </c>
      <c r="FU413">
        <v>1724.8409999999999</v>
      </c>
      <c r="FV413">
        <v>0.51107910000000001</v>
      </c>
      <c r="FW413">
        <v>27.914190000000001</v>
      </c>
      <c r="FX413">
        <v>1.439168</v>
      </c>
      <c r="FY413">
        <v>654.74090000000001</v>
      </c>
      <c r="FZ413">
        <v>0.50877349999999999</v>
      </c>
      <c r="GA413">
        <v>27.083320000000001</v>
      </c>
      <c r="GB413">
        <v>0.50639610000000002</v>
      </c>
      <c r="GC413">
        <v>231.84719999999999</v>
      </c>
      <c r="GD413">
        <v>0.50632670000000002</v>
      </c>
      <c r="GE413">
        <v>26.25957</v>
      </c>
      <c r="GF413">
        <v>0.1911708</v>
      </c>
      <c r="GG413">
        <v>86.278170000000003</v>
      </c>
      <c r="GH413">
        <v>0.50320140000000002</v>
      </c>
      <c r="GI413">
        <v>25.709910000000001</v>
      </c>
      <c r="GJ413">
        <v>9.6635269999999995E-2</v>
      </c>
      <c r="GK413">
        <v>41.911200000000001</v>
      </c>
      <c r="GL413">
        <v>0.49970700000000001</v>
      </c>
      <c r="GM413">
        <v>25.966100000000001</v>
      </c>
      <c r="GN413">
        <v>7.0253960000000004E-2</v>
      </c>
      <c r="GO413">
        <v>29.447690000000001</v>
      </c>
      <c r="GP413">
        <v>0.49718869999999998</v>
      </c>
      <c r="GQ413">
        <v>26.58915</v>
      </c>
      <c r="GR413">
        <v>6.1637320000000002E-2</v>
      </c>
      <c r="GS413">
        <v>25.53266</v>
      </c>
      <c r="GT413">
        <v>0.49401689999999998</v>
      </c>
      <c r="GU413">
        <v>27.279350000000001</v>
      </c>
      <c r="GV413">
        <v>5.669159E-2</v>
      </c>
      <c r="GW413">
        <v>23.466519999999999</v>
      </c>
      <c r="GX413">
        <v>0.4910254</v>
      </c>
      <c r="GY413">
        <v>27.490829999999999</v>
      </c>
      <c r="GZ413">
        <v>5.1977080000000002E-2</v>
      </c>
      <c r="HA413">
        <v>21.588550000000001</v>
      </c>
      <c r="HB413">
        <v>0.48808659999999998</v>
      </c>
      <c r="HC413">
        <v>27.028390000000002</v>
      </c>
      <c r="HD413">
        <v>4.7089510000000001E-2</v>
      </c>
      <c r="HE413">
        <v>19.628039999999999</v>
      </c>
      <c r="HF413">
        <v>0.48548249999999998</v>
      </c>
      <c r="HG413">
        <v>25.83652</v>
      </c>
      <c r="HH413">
        <v>4.2510579999999999E-2</v>
      </c>
      <c r="HI413">
        <v>17.76089</v>
      </c>
      <c r="HJ413">
        <v>0.48289840000000001</v>
      </c>
      <c r="HK413">
        <v>24.730309999999999</v>
      </c>
      <c r="HL413" s="1">
        <v>3.8410029999999998E-2</v>
      </c>
      <c r="HM413">
        <v>16.086880000000001</v>
      </c>
      <c r="HN413">
        <v>0.48031950000000001</v>
      </c>
      <c r="HO413">
        <v>24.01052</v>
      </c>
      <c r="HP413" s="1">
        <v>3.4652389999999998E-2</v>
      </c>
      <c r="HQ413">
        <v>14.555429999999999</v>
      </c>
      <c r="HR413">
        <v>0.4772383</v>
      </c>
      <c r="HS413">
        <v>23.986689999999999</v>
      </c>
      <c r="HT413" s="1">
        <v>3.1161910000000001E-2</v>
      </c>
      <c r="HU413">
        <v>13.14363</v>
      </c>
      <c r="HV413">
        <v>0.47382629999999998</v>
      </c>
      <c r="HW413">
        <v>24.451360000000001</v>
      </c>
      <c r="HX413" s="1">
        <v>2.793174E-2</v>
      </c>
      <c r="HY413">
        <v>11.841570000000001</v>
      </c>
      <c r="HZ413">
        <v>0.4705085</v>
      </c>
      <c r="IA413">
        <v>24.76013</v>
      </c>
      <c r="IB413" s="1">
        <v>2.489504E-2</v>
      </c>
      <c r="IC413">
        <v>10.616250000000001</v>
      </c>
      <c r="ID413">
        <v>0.46761799999999998</v>
      </c>
      <c r="IE413">
        <v>24.840969999999999</v>
      </c>
      <c r="IF413" s="1">
        <v>2.225369E-2</v>
      </c>
      <c r="IG413">
        <v>9.5259730000000005</v>
      </c>
      <c r="IH413">
        <v>0.46425470000000002</v>
      </c>
      <c r="II413">
        <v>24.591570000000001</v>
      </c>
      <c r="IJ413" s="1">
        <v>2.0047720000000002E-2</v>
      </c>
      <c r="IK413">
        <v>8.6268600000000006</v>
      </c>
      <c r="IL413">
        <v>0.46030290000000001</v>
      </c>
      <c r="IM413">
        <v>23.758749999999999</v>
      </c>
      <c r="IN413" s="1">
        <v>1.8147940000000001E-2</v>
      </c>
      <c r="IO413">
        <v>7.8595280000000001</v>
      </c>
      <c r="IP413">
        <v>0.45660000000000001</v>
      </c>
      <c r="IQ413">
        <v>22.988299999999999</v>
      </c>
      <c r="IR413" s="1">
        <v>1.6453570000000001E-2</v>
      </c>
      <c r="IS413">
        <v>7.1797040000000001</v>
      </c>
      <c r="IT413">
        <v>0.45184220000000003</v>
      </c>
      <c r="IU413">
        <v>22.571940000000001</v>
      </c>
      <c r="IV413" s="1">
        <v>1.4872949999999999E-2</v>
      </c>
      <c r="IW413">
        <v>6.5529989999999998</v>
      </c>
      <c r="IX413">
        <v>0.44733279999999997</v>
      </c>
      <c r="IY413">
        <v>23.34769</v>
      </c>
      <c r="IZ413" s="1">
        <v>1.347434E-2</v>
      </c>
      <c r="JA413">
        <v>5.9926190000000004</v>
      </c>
      <c r="JB413">
        <v>0.44317899999999999</v>
      </c>
      <c r="JC413">
        <v>24.618770000000001</v>
      </c>
      <c r="JD413" s="1">
        <v>1.2214890000000001E-2</v>
      </c>
      <c r="JE413">
        <v>5.4811920000000001</v>
      </c>
      <c r="JF413">
        <v>0.43871850000000001</v>
      </c>
      <c r="JG413">
        <v>25.776199999999999</v>
      </c>
      <c r="JH413" s="1">
        <v>1.104315E-2</v>
      </c>
      <c r="JI413">
        <v>5.0024480000000002</v>
      </c>
      <c r="JJ413">
        <v>0.43475710000000001</v>
      </c>
      <c r="JK413">
        <v>26.378779999999999</v>
      </c>
      <c r="JL413" s="1">
        <v>1.0016010000000001E-2</v>
      </c>
      <c r="JM413">
        <v>4.5774879999999998</v>
      </c>
      <c r="JN413">
        <v>0.43268509999999999</v>
      </c>
      <c r="JO413">
        <v>26.41526</v>
      </c>
      <c r="JP413" s="1">
        <v>9.0932029999999994E-3</v>
      </c>
      <c r="JQ413">
        <v>4.1775149999999996</v>
      </c>
      <c r="JR413">
        <v>0.43023709999999998</v>
      </c>
      <c r="JS413">
        <v>25.928229999999999</v>
      </c>
      <c r="JT413" s="1">
        <v>8.2181330000000007E-3</v>
      </c>
      <c r="JU413">
        <v>3.8007710000000001</v>
      </c>
      <c r="JV413">
        <v>0.4271662</v>
      </c>
      <c r="JW413">
        <v>25.557919999999999</v>
      </c>
      <c r="JX413" s="1">
        <v>7.3984139999999999E-3</v>
      </c>
      <c r="JY413">
        <v>3.448518</v>
      </c>
      <c r="JZ413">
        <v>0.42449369999999997</v>
      </c>
      <c r="KA413">
        <v>25.46369</v>
      </c>
      <c r="KB413" s="1">
        <v>6.6321510000000002E-3</v>
      </c>
      <c r="KC413">
        <v>3.114344</v>
      </c>
      <c r="KD413">
        <v>0.42255670000000001</v>
      </c>
      <c r="KE413">
        <v>26.325299999999999</v>
      </c>
      <c r="KF413" s="1">
        <v>5.9197959999999997E-3</v>
      </c>
      <c r="KG413">
        <v>2.7971409999999999</v>
      </c>
      <c r="KH413">
        <v>0.42083490000000001</v>
      </c>
      <c r="KI413">
        <v>27.393889999999999</v>
      </c>
      <c r="KJ413" s="1">
        <v>5.2309390000000004E-3</v>
      </c>
      <c r="KK413">
        <v>2.4858319999999998</v>
      </c>
      <c r="KL413">
        <v>0.41988550000000002</v>
      </c>
      <c r="KM413">
        <v>28.39331</v>
      </c>
      <c r="KN413" s="1">
        <v>4.5725160000000004E-3</v>
      </c>
      <c r="KO413">
        <v>2.1820400000000002</v>
      </c>
      <c r="KP413">
        <v>0.41887999999999997</v>
      </c>
      <c r="KQ413">
        <v>29.07837</v>
      </c>
      <c r="KR413" s="1">
        <v>3.9339129999999998E-3</v>
      </c>
      <c r="KS413">
        <v>1.8869050000000001</v>
      </c>
      <c r="KT413">
        <v>0.41959879999999999</v>
      </c>
      <c r="KU413">
        <v>29.115849999999998</v>
      </c>
      <c r="KV413" s="1">
        <v>3.3314709999999999E-3</v>
      </c>
      <c r="KW413">
        <v>1.5990249999999999</v>
      </c>
      <c r="KX413">
        <v>0.42254700000000001</v>
      </c>
      <c r="KY413">
        <v>28.50985</v>
      </c>
      <c r="KZ413" s="1">
        <v>2.7820470000000002E-3</v>
      </c>
      <c r="LA413">
        <v>1.3298129999999999</v>
      </c>
      <c r="LB413">
        <v>0.42476209999999998</v>
      </c>
      <c r="LC413">
        <v>27.776289999999999</v>
      </c>
      <c r="LD413" s="1">
        <v>2.2743609999999999E-3</v>
      </c>
      <c r="LE413">
        <v>1.0840190000000001</v>
      </c>
      <c r="LF413">
        <v>0.42674699999999999</v>
      </c>
      <c r="LG413">
        <v>27.274570000000001</v>
      </c>
      <c r="LH413" s="1">
        <v>1.84527E-3</v>
      </c>
      <c r="LI413">
        <v>0.87658040000000004</v>
      </c>
      <c r="LJ413">
        <v>0.42806260000000002</v>
      </c>
      <c r="LK413">
        <v>27.726389999999999</v>
      </c>
      <c r="LL413" s="1">
        <v>1.5039789999999999E-3</v>
      </c>
      <c r="LM413">
        <v>0.71219440000000001</v>
      </c>
      <c r="LN413">
        <v>0.42881439999999998</v>
      </c>
      <c r="LO413">
        <v>28.535710000000002</v>
      </c>
      <c r="LP413" s="1">
        <v>1.2486909999999999E-3</v>
      </c>
      <c r="LQ413">
        <v>0.58958390000000005</v>
      </c>
      <c r="LR413">
        <v>0.42934260000000002</v>
      </c>
      <c r="LS413">
        <v>29.30423</v>
      </c>
      <c r="LT413" s="1">
        <v>1.062964E-3</v>
      </c>
      <c r="LU413">
        <v>0.50049630000000001</v>
      </c>
      <c r="LV413">
        <v>0.42974119999999999</v>
      </c>
      <c r="LW413">
        <v>29.71537</v>
      </c>
      <c r="LX413" s="1">
        <v>9.2827009999999995E-4</v>
      </c>
      <c r="LY413">
        <v>0.43586160000000002</v>
      </c>
      <c r="LZ413">
        <v>0.43028349999999999</v>
      </c>
      <c r="MA413">
        <v>29.6343</v>
      </c>
      <c r="MB413" s="1">
        <v>8.2776859999999998E-4</v>
      </c>
      <c r="MC413">
        <v>0.38802560000000003</v>
      </c>
      <c r="MD413">
        <v>0.43038999999999999</v>
      </c>
      <c r="ME413">
        <v>28.85191</v>
      </c>
      <c r="MF413" s="1">
        <v>7.4858590000000005E-4</v>
      </c>
      <c r="MG413">
        <v>0.3516802</v>
      </c>
      <c r="MH413">
        <v>0.43045359999999999</v>
      </c>
      <c r="MI413">
        <v>28.093070000000001</v>
      </c>
      <c r="MJ413" s="1">
        <v>6.8565409999999999E-4</v>
      </c>
      <c r="MK413">
        <v>0.32301829999999998</v>
      </c>
      <c r="ML413">
        <v>0.43024020000000002</v>
      </c>
      <c r="MM413">
        <v>27.568639999999998</v>
      </c>
      <c r="MN413" s="1">
        <v>6.3378930000000005E-4</v>
      </c>
      <c r="MO413">
        <v>0.29950120000000002</v>
      </c>
      <c r="MP413">
        <v>0.43041940000000001</v>
      </c>
      <c r="MQ413">
        <v>28.075530000000001</v>
      </c>
      <c r="MR413" s="1">
        <v>5.9180089999999995E-4</v>
      </c>
      <c r="MS413">
        <v>0.28024860000000001</v>
      </c>
      <c r="MT413">
        <v>0.4304904</v>
      </c>
      <c r="MU413">
        <v>28.741160000000001</v>
      </c>
      <c r="MV413" s="1">
        <v>5.5658629999999997E-4</v>
      </c>
      <c r="MW413">
        <v>0.26423429999999998</v>
      </c>
      <c r="MX413">
        <v>0.43047560000000001</v>
      </c>
      <c r="MY413">
        <v>28.728490000000001</v>
      </c>
      <c r="MZ413" s="1">
        <v>5.2653089999999997E-4</v>
      </c>
      <c r="NA413">
        <v>0.250587</v>
      </c>
      <c r="NB413">
        <v>0.43037750000000002</v>
      </c>
      <c r="NC413">
        <v>28.607500000000002</v>
      </c>
      <c r="ND413" s="1">
        <v>5.0075979999999998E-4</v>
      </c>
      <c r="NE413">
        <v>0.23894660000000001</v>
      </c>
      <c r="NF413">
        <v>0.43015039999999999</v>
      </c>
      <c r="NG413">
        <v>28.557670000000002</v>
      </c>
      <c r="NH413" s="1">
        <v>4.7839600000000002E-4</v>
      </c>
      <c r="NI413">
        <v>0.2289716</v>
      </c>
      <c r="NJ413">
        <v>0.42936069999999998</v>
      </c>
      <c r="NK413">
        <v>28.177409999999998</v>
      </c>
      <c r="NL413" s="1">
        <v>4.5828330000000002E-4</v>
      </c>
      <c r="NM413">
        <v>0.2202904</v>
      </c>
      <c r="NN413">
        <v>0.4289287</v>
      </c>
      <c r="NO413">
        <v>27.713629999999998</v>
      </c>
      <c r="NP413" s="1">
        <v>4.4012720000000002E-4</v>
      </c>
      <c r="NQ413">
        <v>0.21234140000000001</v>
      </c>
      <c r="NR413">
        <v>0.42849150000000003</v>
      </c>
      <c r="NS413">
        <v>27.256070000000001</v>
      </c>
      <c r="NT413" s="1">
        <v>4.2268239999999999E-4</v>
      </c>
      <c r="NU413">
        <v>0.20466300000000001</v>
      </c>
      <c r="NV413">
        <v>0.42805070000000001</v>
      </c>
      <c r="NW413">
        <v>27.734310000000001</v>
      </c>
      <c r="NX413" s="1">
        <v>4.0567750000000002E-4</v>
      </c>
      <c r="NY413">
        <v>0.19713639999999999</v>
      </c>
      <c r="NZ413">
        <v>0.42756899999999998</v>
      </c>
      <c r="OA413">
        <v>28.74456</v>
      </c>
      <c r="OB413" s="1">
        <v>3.8889730000000002E-4</v>
      </c>
      <c r="OC413">
        <v>0.189663</v>
      </c>
      <c r="OD413">
        <v>0.42701420000000001</v>
      </c>
      <c r="OE413">
        <v>29.35943</v>
      </c>
      <c r="OF413" s="1">
        <v>3.7223459999999997E-4</v>
      </c>
      <c r="OG413">
        <v>0.18221619999999999</v>
      </c>
      <c r="OH413">
        <v>0.42649939999999997</v>
      </c>
      <c r="OI413">
        <v>29.644449999999999</v>
      </c>
      <c r="OJ413" s="1">
        <v>3.5592019999999998E-4</v>
      </c>
      <c r="OK413">
        <v>0.1748451</v>
      </c>
    </row>
    <row r="414" spans="1:401" x14ac:dyDescent="0.35">
      <c r="A414">
        <v>423</v>
      </c>
      <c r="B414" t="s">
        <v>4</v>
      </c>
      <c r="C414" t="s">
        <v>364</v>
      </c>
      <c r="D414" t="s">
        <v>421</v>
      </c>
      <c r="E414">
        <v>818.60440000000006</v>
      </c>
      <c r="F414">
        <v>0.45903250000000001</v>
      </c>
      <c r="G414">
        <v>25.14387</v>
      </c>
      <c r="H414">
        <v>0</v>
      </c>
      <c r="I414">
        <v>0</v>
      </c>
      <c r="J414">
        <v>0.45795770000000002</v>
      </c>
      <c r="K414">
        <v>25.658760000000001</v>
      </c>
      <c r="L414">
        <v>0</v>
      </c>
      <c r="M414">
        <v>0</v>
      </c>
      <c r="N414">
        <v>0.45700869999999999</v>
      </c>
      <c r="O414">
        <v>26.21397</v>
      </c>
      <c r="P414">
        <v>0</v>
      </c>
      <c r="Q414">
        <v>0</v>
      </c>
      <c r="R414">
        <v>0.45595649999999999</v>
      </c>
      <c r="S414">
        <v>26.405049999999999</v>
      </c>
      <c r="T414">
        <v>0</v>
      </c>
      <c r="U414">
        <v>0</v>
      </c>
      <c r="V414">
        <v>0.45513989999999999</v>
      </c>
      <c r="W414">
        <v>25.974820000000001</v>
      </c>
      <c r="X414">
        <v>0</v>
      </c>
      <c r="Y414">
        <v>0</v>
      </c>
      <c r="Z414">
        <v>0.45423799999999998</v>
      </c>
      <c r="AA414">
        <v>25.403590000000001</v>
      </c>
      <c r="AB414">
        <v>0</v>
      </c>
      <c r="AC414">
        <v>0</v>
      </c>
      <c r="AD414">
        <v>0.45324330000000002</v>
      </c>
      <c r="AE414">
        <v>24.814990000000002</v>
      </c>
      <c r="AF414">
        <v>0</v>
      </c>
      <c r="AG414">
        <v>0</v>
      </c>
      <c r="AH414">
        <v>0.45218580000000003</v>
      </c>
      <c r="AI414">
        <v>24.862760000000002</v>
      </c>
      <c r="AJ414">
        <v>0</v>
      </c>
      <c r="AK414">
        <v>0</v>
      </c>
      <c r="AL414">
        <v>0.45108150000000002</v>
      </c>
      <c r="AM414">
        <v>25.467400000000001</v>
      </c>
      <c r="AN414">
        <v>0</v>
      </c>
      <c r="AO414">
        <v>0</v>
      </c>
      <c r="AP414">
        <v>0.44987670000000002</v>
      </c>
      <c r="AQ414">
        <v>26.33484</v>
      </c>
      <c r="AR414">
        <v>0</v>
      </c>
      <c r="AS414">
        <v>0</v>
      </c>
      <c r="AT414">
        <v>0.44839269999999998</v>
      </c>
      <c r="AU414">
        <v>27.21266</v>
      </c>
      <c r="AV414">
        <v>0</v>
      </c>
      <c r="AW414">
        <v>0</v>
      </c>
      <c r="AX414">
        <v>0.44709789999999999</v>
      </c>
      <c r="AY414">
        <v>27.462679999999999</v>
      </c>
      <c r="AZ414">
        <v>0</v>
      </c>
      <c r="BA414">
        <v>0</v>
      </c>
      <c r="BB414">
        <v>0.44579390000000002</v>
      </c>
      <c r="BC414">
        <v>27.13457</v>
      </c>
      <c r="BD414">
        <v>0</v>
      </c>
      <c r="BE414">
        <v>0</v>
      </c>
      <c r="BF414">
        <v>0.44441849999999999</v>
      </c>
      <c r="BG414">
        <v>26.59789</v>
      </c>
      <c r="BH414">
        <v>0</v>
      </c>
      <c r="BI414">
        <v>0</v>
      </c>
      <c r="BJ414">
        <v>0.44313910000000001</v>
      </c>
      <c r="BK414">
        <v>26.14547</v>
      </c>
      <c r="BL414">
        <v>0</v>
      </c>
      <c r="BM414">
        <v>0</v>
      </c>
      <c r="BN414">
        <v>0.44204009999999999</v>
      </c>
      <c r="BO414">
        <v>26.45046</v>
      </c>
      <c r="BP414">
        <v>0</v>
      </c>
      <c r="BQ414">
        <v>0</v>
      </c>
      <c r="BR414">
        <v>0.44087910000000002</v>
      </c>
      <c r="BS414">
        <v>27.171510000000001</v>
      </c>
      <c r="BT414">
        <v>0</v>
      </c>
      <c r="BU414">
        <v>0</v>
      </c>
      <c r="BV414">
        <v>0.43981389999999998</v>
      </c>
      <c r="BW414">
        <v>28.10061</v>
      </c>
      <c r="BX414">
        <v>0</v>
      </c>
      <c r="BY414">
        <v>0</v>
      </c>
      <c r="BZ414">
        <v>0.43876759999999998</v>
      </c>
      <c r="CA414">
        <v>28.793690000000002</v>
      </c>
      <c r="CB414">
        <v>0</v>
      </c>
      <c r="CC414">
        <v>0</v>
      </c>
      <c r="CD414">
        <v>0.4377509</v>
      </c>
      <c r="CE414">
        <v>28.854590000000002</v>
      </c>
      <c r="CF414">
        <v>0</v>
      </c>
      <c r="CG414">
        <v>0</v>
      </c>
      <c r="CH414">
        <v>0.4367104</v>
      </c>
      <c r="CI414">
        <v>28.252980000000001</v>
      </c>
      <c r="CJ414">
        <v>1.5012589999999999E-35</v>
      </c>
      <c r="CK414">
        <v>1.043434E-32</v>
      </c>
      <c r="CL414">
        <v>0.43563400000000002</v>
      </c>
      <c r="CM414">
        <v>27.53453</v>
      </c>
      <c r="CN414">
        <v>5.2914310000000003E-29</v>
      </c>
      <c r="CO414">
        <v>2.5739770000000001E-26</v>
      </c>
      <c r="CP414">
        <v>0.43450529999999998</v>
      </c>
      <c r="CQ414">
        <v>27.093109999999999</v>
      </c>
      <c r="CR414" s="1">
        <v>2.0490429999999999E-22</v>
      </c>
      <c r="CS414" s="1">
        <v>1.1760250000000001E-19</v>
      </c>
      <c r="CT414">
        <v>0.43340089999999998</v>
      </c>
      <c r="CU414">
        <v>27.353179999999998</v>
      </c>
      <c r="CV414" s="1">
        <v>3.2055360000000001E-17</v>
      </c>
      <c r="CW414" s="1">
        <v>1.5839299999999998E-14</v>
      </c>
      <c r="CX414">
        <v>0.43230299999999999</v>
      </c>
      <c r="CY414">
        <v>27.572620000000001</v>
      </c>
      <c r="CZ414" s="1">
        <v>1.701191E-13</v>
      </c>
      <c r="DA414" s="1">
        <v>8.3352739999999994E-11</v>
      </c>
      <c r="DB414">
        <v>0.43122189999999999</v>
      </c>
      <c r="DC414">
        <v>28.178519999999999</v>
      </c>
      <c r="DD414" s="1">
        <v>1.5699899999999999E-10</v>
      </c>
      <c r="DE414" s="1">
        <v>7.8211220000000002E-8</v>
      </c>
      <c r="DF414">
        <v>0.43022129999999997</v>
      </c>
      <c r="DG414">
        <v>28.7453</v>
      </c>
      <c r="DH414" s="1">
        <v>4.1244170000000003E-8</v>
      </c>
      <c r="DI414" s="1">
        <v>2.1039020000000001E-5</v>
      </c>
      <c r="DJ414">
        <v>0.4292705</v>
      </c>
      <c r="DK414">
        <v>28.85322</v>
      </c>
      <c r="DL414" s="1">
        <v>4.1201120000000001E-6</v>
      </c>
      <c r="DM414" s="1">
        <v>2.1593749999999998E-3</v>
      </c>
      <c r="DN414">
        <v>0.42819610000000002</v>
      </c>
      <c r="DO414">
        <v>28.44331</v>
      </c>
      <c r="DP414" s="1">
        <v>1.876968E-4</v>
      </c>
      <c r="DQ414" s="1">
        <v>0.10109269999999999</v>
      </c>
      <c r="DR414">
        <v>0.42724529999999999</v>
      </c>
      <c r="DS414">
        <v>27.819220000000001</v>
      </c>
      <c r="DT414" s="1">
        <v>4.3957859999999996E-3</v>
      </c>
      <c r="DU414" s="1">
        <v>2.4364240000000001</v>
      </c>
      <c r="DV414">
        <v>0.42620819999999998</v>
      </c>
      <c r="DW414">
        <v>27.369710000000001</v>
      </c>
      <c r="DX414" s="1">
        <v>5.8259199999999997E-2</v>
      </c>
      <c r="DY414" s="1">
        <v>33.252969999999998</v>
      </c>
      <c r="DZ414">
        <v>0.42511369999999998</v>
      </c>
      <c r="EA414">
        <v>27.823429999999998</v>
      </c>
      <c r="EB414" s="1">
        <v>0.4700049</v>
      </c>
      <c r="EC414" s="1">
        <v>276.32709999999997</v>
      </c>
      <c r="ED414">
        <v>0.42428559999999998</v>
      </c>
      <c r="EE414">
        <v>28.74652</v>
      </c>
      <c r="EF414" s="1">
        <v>2.4491420000000002</v>
      </c>
      <c r="EG414">
        <v>1480.8630000000001</v>
      </c>
      <c r="EH414">
        <v>0.42345640000000001</v>
      </c>
      <c r="EI414">
        <v>29.817499999999999</v>
      </c>
      <c r="EJ414" s="1">
        <v>8.6458919999999999</v>
      </c>
      <c r="EK414">
        <v>5377.7049999999999</v>
      </c>
      <c r="EL414">
        <v>0.42278749999999998</v>
      </c>
      <c r="EM414">
        <v>30.683869999999999</v>
      </c>
      <c r="EN414" s="1">
        <v>21.592490000000002</v>
      </c>
      <c r="EO414">
        <v>13800.22</v>
      </c>
      <c r="EP414">
        <v>0.42194710000000002</v>
      </c>
      <c r="EQ414">
        <v>30.78003</v>
      </c>
      <c r="ER414">
        <v>39.537190000000002</v>
      </c>
      <c r="ES414">
        <v>25961.88</v>
      </c>
      <c r="ET414">
        <v>0.42111730000000003</v>
      </c>
      <c r="EU414">
        <v>30.021409999999999</v>
      </c>
      <c r="EV414">
        <v>54.837249999999997</v>
      </c>
      <c r="EW414">
        <v>36964.04</v>
      </c>
      <c r="EX414">
        <v>0.42023250000000001</v>
      </c>
      <c r="EY414">
        <v>29.088750000000001</v>
      </c>
      <c r="EZ414">
        <v>59.179340000000003</v>
      </c>
      <c r="FA414">
        <v>40943.589999999997</v>
      </c>
      <c r="FB414">
        <v>0.41936830000000003</v>
      </c>
      <c r="FC414">
        <v>28.28163</v>
      </c>
      <c r="FD414">
        <v>51.043030000000002</v>
      </c>
      <c r="FE414">
        <v>36170.82</v>
      </c>
      <c r="FF414">
        <v>0.41845329999999997</v>
      </c>
      <c r="FG414">
        <v>28.16497</v>
      </c>
      <c r="FH414">
        <v>35.982979999999998</v>
      </c>
      <c r="FI414">
        <v>26104.38</v>
      </c>
      <c r="FJ414">
        <v>0.4175179</v>
      </c>
      <c r="FK414">
        <v>28.463159999999998</v>
      </c>
      <c r="FL414">
        <v>21.19706</v>
      </c>
      <c r="FM414">
        <v>15726.08</v>
      </c>
      <c r="FN414">
        <v>0.41656969999999999</v>
      </c>
      <c r="FO414">
        <v>28.587060000000001</v>
      </c>
      <c r="FP414">
        <v>10.60539</v>
      </c>
      <c r="FQ414">
        <v>8040.3280000000004</v>
      </c>
      <c r="FR414">
        <v>0.41554350000000001</v>
      </c>
      <c r="FS414">
        <v>28.475370000000002</v>
      </c>
      <c r="FT414">
        <v>4.5949359999999997</v>
      </c>
      <c r="FU414">
        <v>3553.645</v>
      </c>
      <c r="FV414">
        <v>0.4145221</v>
      </c>
      <c r="FW414">
        <v>27.882490000000001</v>
      </c>
      <c r="FX414">
        <v>1.7643990000000001</v>
      </c>
      <c r="FY414">
        <v>1388.3140000000001</v>
      </c>
      <c r="FZ414">
        <v>0.41369250000000002</v>
      </c>
      <c r="GA414">
        <v>27.074809999999999</v>
      </c>
      <c r="GB414">
        <v>0.62826070000000001</v>
      </c>
      <c r="GC414">
        <v>498.53160000000003</v>
      </c>
      <c r="GD414">
        <v>0.41270869999999998</v>
      </c>
      <c r="GE414">
        <v>26.235949999999999</v>
      </c>
      <c r="GF414">
        <v>0.23105870000000001</v>
      </c>
      <c r="GG414">
        <v>181.047</v>
      </c>
      <c r="GH414">
        <v>0.41128540000000002</v>
      </c>
      <c r="GI414">
        <v>25.649280000000001</v>
      </c>
      <c r="GJ414">
        <v>0.1082948</v>
      </c>
      <c r="GK414">
        <v>81.073809999999995</v>
      </c>
      <c r="GL414">
        <v>0.40962090000000001</v>
      </c>
      <c r="GM414">
        <v>25.797979999999999</v>
      </c>
      <c r="GN414">
        <v>7.3469149999999997E-2</v>
      </c>
      <c r="GO414">
        <v>52.381399999999999</v>
      </c>
      <c r="GP414">
        <v>0.4076745</v>
      </c>
      <c r="GQ414">
        <v>26.417760000000001</v>
      </c>
      <c r="GR414">
        <v>6.2786910000000001E-2</v>
      </c>
      <c r="GS414">
        <v>43.851669999999999</v>
      </c>
      <c r="GT414">
        <v>0.40571380000000001</v>
      </c>
      <c r="GU414">
        <v>27.092400000000001</v>
      </c>
      <c r="GV414">
        <v>5.7408109999999998E-2</v>
      </c>
      <c r="GW414">
        <v>39.911700000000003</v>
      </c>
      <c r="GX414">
        <v>0.4038658</v>
      </c>
      <c r="GY414">
        <v>27.386420000000001</v>
      </c>
      <c r="GZ414">
        <v>5.2736779999999997E-2</v>
      </c>
      <c r="HA414">
        <v>36.722819999999999</v>
      </c>
      <c r="HB414">
        <v>0.4020455</v>
      </c>
      <c r="HC414">
        <v>26.99466</v>
      </c>
      <c r="HD414">
        <v>4.7860119999999999E-2</v>
      </c>
      <c r="HE414">
        <v>33.405239999999999</v>
      </c>
      <c r="HF414">
        <v>0.40051700000000001</v>
      </c>
      <c r="HG414">
        <v>25.86009</v>
      </c>
      <c r="HH414">
        <v>4.3217749999999999E-2</v>
      </c>
      <c r="HI414">
        <v>30.196999999999999</v>
      </c>
      <c r="HJ414">
        <v>0.39904319999999999</v>
      </c>
      <c r="HK414">
        <v>24.731829999999999</v>
      </c>
      <c r="HL414" s="1">
        <v>3.9046339999999999E-2</v>
      </c>
      <c r="HM414">
        <v>27.305769999999999</v>
      </c>
      <c r="HN414">
        <v>0.39769890000000002</v>
      </c>
      <c r="HO414">
        <v>23.950500000000002</v>
      </c>
      <c r="HP414" s="1">
        <v>3.5242780000000001E-2</v>
      </c>
      <c r="HQ414">
        <v>24.673300000000001</v>
      </c>
      <c r="HR414">
        <v>0.39593739999999999</v>
      </c>
      <c r="HS414">
        <v>23.842749999999999</v>
      </c>
      <c r="HT414" s="1">
        <v>3.1706119999999997E-2</v>
      </c>
      <c r="HU414">
        <v>22.248629999999999</v>
      </c>
      <c r="HV414">
        <v>0.39392389999999999</v>
      </c>
      <c r="HW414">
        <v>24.25131</v>
      </c>
      <c r="HX414" s="1">
        <v>2.842867E-2</v>
      </c>
      <c r="HY414">
        <v>20.010010000000001</v>
      </c>
      <c r="HZ414">
        <v>0.39194069999999998</v>
      </c>
      <c r="IA414">
        <v>24.60718</v>
      </c>
      <c r="IB414" s="1">
        <v>2.5366960000000001E-2</v>
      </c>
      <c r="IC414">
        <v>17.92116</v>
      </c>
      <c r="ID414">
        <v>0.39071319999999998</v>
      </c>
      <c r="IE414">
        <v>24.71219</v>
      </c>
      <c r="IF414" s="1">
        <v>2.2658709999999999E-2</v>
      </c>
      <c r="IG414">
        <v>16.029039999999998</v>
      </c>
      <c r="IH414">
        <v>0.38886480000000001</v>
      </c>
      <c r="II414">
        <v>24.498049999999999</v>
      </c>
      <c r="IJ414" s="1">
        <v>2.038951E-2</v>
      </c>
      <c r="IK414">
        <v>14.46096</v>
      </c>
      <c r="IL414">
        <v>0.38670349999999998</v>
      </c>
      <c r="IM414">
        <v>23.700140000000001</v>
      </c>
      <c r="IN414" s="1">
        <v>1.843641E-2</v>
      </c>
      <c r="IO414">
        <v>13.11683</v>
      </c>
      <c r="IP414">
        <v>0.38408560000000003</v>
      </c>
      <c r="IQ414">
        <v>22.917470000000002</v>
      </c>
      <c r="IR414" s="1">
        <v>1.6713519999999999E-2</v>
      </c>
      <c r="IS414">
        <v>11.945460000000001</v>
      </c>
      <c r="IT414">
        <v>0.38086740000000002</v>
      </c>
      <c r="IU414">
        <v>22.444680000000002</v>
      </c>
      <c r="IV414" s="1">
        <v>1.510762E-2</v>
      </c>
      <c r="IW414">
        <v>10.862830000000001</v>
      </c>
      <c r="IX414">
        <v>0.37778410000000001</v>
      </c>
      <c r="IY414">
        <v>23.063389999999998</v>
      </c>
      <c r="IZ414" s="1">
        <v>1.368188E-2</v>
      </c>
      <c r="JA414">
        <v>9.8919630000000005</v>
      </c>
      <c r="JB414">
        <v>0.37506129999999999</v>
      </c>
      <c r="JC414">
        <v>24.276019999999999</v>
      </c>
      <c r="JD414">
        <v>1.240845E-2</v>
      </c>
      <c r="JE414">
        <v>9.0143590000000007</v>
      </c>
      <c r="JF414">
        <v>0.3722897</v>
      </c>
      <c r="JG414">
        <v>25.432200000000002</v>
      </c>
      <c r="JH414" s="1">
        <v>1.122214E-2</v>
      </c>
      <c r="JI414">
        <v>8.1941620000000004</v>
      </c>
      <c r="JJ414">
        <v>0.36924259999999998</v>
      </c>
      <c r="JK414">
        <v>26.06945</v>
      </c>
      <c r="JL414" s="1">
        <v>1.016648E-2</v>
      </c>
      <c r="JM414">
        <v>7.4591240000000001</v>
      </c>
      <c r="JN414">
        <v>0.36865870000000001</v>
      </c>
      <c r="JO414">
        <v>26.21584</v>
      </c>
      <c r="JP414" s="1">
        <v>9.2539890000000007E-3</v>
      </c>
      <c r="JQ414">
        <v>6.7801549999999997</v>
      </c>
      <c r="JR414">
        <v>0.36702390000000001</v>
      </c>
      <c r="JS414">
        <v>25.828749999999999</v>
      </c>
      <c r="JT414" s="1">
        <v>8.3750460000000006E-3</v>
      </c>
      <c r="JU414">
        <v>6.0994960000000003</v>
      </c>
      <c r="JV414">
        <v>0.36475930000000001</v>
      </c>
      <c r="JW414">
        <v>25.43075</v>
      </c>
      <c r="JX414" s="1">
        <v>7.5435629999999997E-3</v>
      </c>
      <c r="JY414">
        <v>5.4608679999999996</v>
      </c>
      <c r="JZ414">
        <v>0.36278850000000001</v>
      </c>
      <c r="KA414">
        <v>25.30742</v>
      </c>
      <c r="KB414" s="1">
        <v>6.7705020000000003E-3</v>
      </c>
      <c r="KC414">
        <v>4.8640049999999997</v>
      </c>
      <c r="KD414">
        <v>0.36124329999999999</v>
      </c>
      <c r="KE414">
        <v>26.054749999999999</v>
      </c>
      <c r="KF414" s="1">
        <v>6.0521029999999996E-3</v>
      </c>
      <c r="KG414">
        <v>4.3087090000000003</v>
      </c>
      <c r="KH414">
        <v>0.35989939999999998</v>
      </c>
      <c r="KI414">
        <v>27.123909999999999</v>
      </c>
      <c r="KJ414" s="1">
        <v>5.3585229999999996E-3</v>
      </c>
      <c r="KK414">
        <v>3.779992</v>
      </c>
      <c r="KL414">
        <v>0.35935650000000002</v>
      </c>
      <c r="KM414">
        <v>28.147770000000001</v>
      </c>
      <c r="KN414" s="1">
        <v>4.6969439999999998E-3</v>
      </c>
      <c r="KO414">
        <v>3.2757239999999999</v>
      </c>
      <c r="KP414">
        <v>0.3581761</v>
      </c>
      <c r="KQ414">
        <v>28.866009999999999</v>
      </c>
      <c r="KR414" s="1">
        <v>4.0509359999999998E-3</v>
      </c>
      <c r="KS414">
        <v>2.7972359999999998</v>
      </c>
      <c r="KT414">
        <v>0.35907309999999998</v>
      </c>
      <c r="KU414">
        <v>28.958950000000002</v>
      </c>
      <c r="KV414" s="1">
        <v>3.4422540000000001E-3</v>
      </c>
      <c r="KW414">
        <v>2.3501989999999999</v>
      </c>
      <c r="KX414">
        <v>0.36147430000000003</v>
      </c>
      <c r="KY414">
        <v>28.431170000000002</v>
      </c>
      <c r="KZ414" s="1">
        <v>2.8846499999999999E-3</v>
      </c>
      <c r="LA414">
        <v>1.9597960000000001</v>
      </c>
      <c r="LB414">
        <v>0.36340499999999998</v>
      </c>
      <c r="LC414">
        <v>27.712800000000001</v>
      </c>
      <c r="LD414" s="1">
        <v>2.3652769999999998E-3</v>
      </c>
      <c r="LE414">
        <v>1.6010340000000001</v>
      </c>
      <c r="LF414">
        <v>0.36498550000000002</v>
      </c>
      <c r="LG414">
        <v>27.189599999999999</v>
      </c>
      <c r="LH414" s="1">
        <v>1.9203969999999999E-3</v>
      </c>
      <c r="LI414">
        <v>1.2942640000000001</v>
      </c>
      <c r="LJ414">
        <v>0.3660272</v>
      </c>
      <c r="LK414">
        <v>27.533090000000001</v>
      </c>
      <c r="LL414" s="1">
        <v>1.562209E-3</v>
      </c>
      <c r="LM414">
        <v>1.0484340000000001</v>
      </c>
      <c r="LN414">
        <v>0.36648039999999998</v>
      </c>
      <c r="LO414">
        <v>28.323740000000001</v>
      </c>
      <c r="LP414" s="1">
        <v>1.2913320000000001E-3</v>
      </c>
      <c r="LQ414">
        <v>0.86337489999999995</v>
      </c>
      <c r="LR414">
        <v>0.36674479999999998</v>
      </c>
      <c r="LS414">
        <v>29.113489999999999</v>
      </c>
      <c r="LT414" s="1">
        <v>1.093807E-3</v>
      </c>
      <c r="LU414">
        <v>0.72862720000000003</v>
      </c>
      <c r="LV414">
        <v>0.36705500000000002</v>
      </c>
      <c r="LW414">
        <v>29.577819999999999</v>
      </c>
      <c r="LX414" s="1">
        <v>9.506912E-4</v>
      </c>
      <c r="LY414">
        <v>0.6309593</v>
      </c>
      <c r="LZ414">
        <v>0.36767670000000002</v>
      </c>
      <c r="MA414">
        <v>29.565819999999999</v>
      </c>
      <c r="MB414" s="1">
        <v>8.4457420000000002E-4</v>
      </c>
      <c r="MC414">
        <v>0.55906979999999995</v>
      </c>
      <c r="MD414">
        <v>0.36778319999999998</v>
      </c>
      <c r="ME414">
        <v>28.867640000000002</v>
      </c>
      <c r="MF414" s="1">
        <v>7.616144E-4</v>
      </c>
      <c r="MG414">
        <v>0.50484790000000002</v>
      </c>
      <c r="MH414">
        <v>0.3675542</v>
      </c>
      <c r="MI414">
        <v>28.092960000000001</v>
      </c>
      <c r="MJ414" s="1">
        <v>6.9577490000000001E-4</v>
      </c>
      <c r="MK414">
        <v>0.46224500000000002</v>
      </c>
      <c r="ML414">
        <v>0.36746319999999999</v>
      </c>
      <c r="MM414">
        <v>27.538119999999999</v>
      </c>
      <c r="MN414" s="1">
        <v>6.4205309999999999E-4</v>
      </c>
      <c r="MO414">
        <v>0.42748269999999999</v>
      </c>
      <c r="MP414">
        <v>0.3677668</v>
      </c>
      <c r="MQ414">
        <v>27.9283</v>
      </c>
      <c r="MR414" s="1">
        <v>5.9869549999999995E-4</v>
      </c>
      <c r="MS414">
        <v>0.3993234</v>
      </c>
      <c r="MT414">
        <v>0.36785570000000001</v>
      </c>
      <c r="MU414">
        <v>28.616160000000001</v>
      </c>
      <c r="MV414" s="1">
        <v>5.6237720000000004E-4</v>
      </c>
      <c r="MW414">
        <v>0.3759479</v>
      </c>
      <c r="MX414">
        <v>0.36791580000000002</v>
      </c>
      <c r="MY414">
        <v>28.669969999999999</v>
      </c>
      <c r="MZ414" s="1">
        <v>5.3145289999999995E-4</v>
      </c>
      <c r="NA414">
        <v>0.35605219999999999</v>
      </c>
      <c r="NB414">
        <v>0.36789060000000001</v>
      </c>
      <c r="NC414">
        <v>28.56832</v>
      </c>
      <c r="ND414" s="1">
        <v>5.0494769999999997E-4</v>
      </c>
      <c r="NE414">
        <v>0.33907680000000001</v>
      </c>
      <c r="NF414">
        <v>0.36763129999999999</v>
      </c>
      <c r="NG414">
        <v>28.522320000000001</v>
      </c>
      <c r="NH414" s="1">
        <v>4.8199529999999998E-4</v>
      </c>
      <c r="NI414">
        <v>0.32458120000000001</v>
      </c>
      <c r="NJ414">
        <v>0.3669249</v>
      </c>
      <c r="NK414">
        <v>28.18027</v>
      </c>
      <c r="NL414" s="1">
        <v>4.614129E-4</v>
      </c>
      <c r="NM414">
        <v>0.31194349999999998</v>
      </c>
      <c r="NN414">
        <v>0.36650139999999998</v>
      </c>
      <c r="NO414">
        <v>27.726430000000001</v>
      </c>
      <c r="NP414" s="1">
        <v>4.4309500000000001E-4</v>
      </c>
      <c r="NQ414">
        <v>0.30056189999999999</v>
      </c>
      <c r="NR414">
        <v>0.36609039999999998</v>
      </c>
      <c r="NS414">
        <v>27.276489999999999</v>
      </c>
      <c r="NT414" s="1">
        <v>4.255598E-4</v>
      </c>
      <c r="NU414">
        <v>0.2896241</v>
      </c>
      <c r="NV414">
        <v>0.36564459999999999</v>
      </c>
      <c r="NW414">
        <v>27.636669999999999</v>
      </c>
      <c r="NX414" s="1">
        <v>4.0850879999999997E-4</v>
      </c>
      <c r="NY414">
        <v>0.27894930000000001</v>
      </c>
      <c r="NZ414">
        <v>0.36521120000000001</v>
      </c>
      <c r="OA414">
        <v>28.617180000000001</v>
      </c>
      <c r="OB414" s="1">
        <v>3.917274E-4</v>
      </c>
      <c r="OC414">
        <v>0.26836900000000002</v>
      </c>
      <c r="OD414">
        <v>0.36470910000000001</v>
      </c>
      <c r="OE414">
        <v>29.292290000000001</v>
      </c>
      <c r="OF414" s="1">
        <v>3.7504120000000002E-4</v>
      </c>
      <c r="OG414">
        <v>0.25782680000000002</v>
      </c>
      <c r="OH414">
        <v>0.3642283</v>
      </c>
      <c r="OI414">
        <v>29.606290000000001</v>
      </c>
      <c r="OJ414" s="1">
        <v>3.5869230000000002E-4</v>
      </c>
      <c r="OK414">
        <v>0.2473997</v>
      </c>
    </row>
    <row r="415" spans="1:401" x14ac:dyDescent="0.35">
      <c r="A415">
        <v>424</v>
      </c>
      <c r="B415" t="s">
        <v>4</v>
      </c>
      <c r="C415" t="s">
        <v>364</v>
      </c>
      <c r="D415" t="s">
        <v>422</v>
      </c>
      <c r="E415">
        <v>799.63980000000004</v>
      </c>
      <c r="F415">
        <v>0.33637699999999998</v>
      </c>
      <c r="G415">
        <v>25.05546</v>
      </c>
      <c r="H415">
        <v>0</v>
      </c>
      <c r="I415">
        <v>0</v>
      </c>
      <c r="J415">
        <v>0.3353738</v>
      </c>
      <c r="K415">
        <v>25.558260000000001</v>
      </c>
      <c r="L415">
        <v>0</v>
      </c>
      <c r="M415">
        <v>0</v>
      </c>
      <c r="N415">
        <v>0.33441850000000001</v>
      </c>
      <c r="O415">
        <v>26.118860000000002</v>
      </c>
      <c r="P415">
        <v>0</v>
      </c>
      <c r="Q415">
        <v>0</v>
      </c>
      <c r="R415">
        <v>0.33345010000000003</v>
      </c>
      <c r="S415">
        <v>26.34216</v>
      </c>
      <c r="T415">
        <v>0</v>
      </c>
      <c r="U415">
        <v>0</v>
      </c>
      <c r="V415">
        <v>0.3326057</v>
      </c>
      <c r="W415">
        <v>25.95721</v>
      </c>
      <c r="X415">
        <v>0</v>
      </c>
      <c r="Y415">
        <v>0</v>
      </c>
      <c r="Z415">
        <v>0.33170810000000001</v>
      </c>
      <c r="AA415">
        <v>25.401759999999999</v>
      </c>
      <c r="AB415">
        <v>0</v>
      </c>
      <c r="AC415">
        <v>0</v>
      </c>
      <c r="AD415">
        <v>0.33077620000000002</v>
      </c>
      <c r="AE415">
        <v>24.813949999999998</v>
      </c>
      <c r="AF415">
        <v>0</v>
      </c>
      <c r="AG415">
        <v>0</v>
      </c>
      <c r="AH415">
        <v>0.32977339999999999</v>
      </c>
      <c r="AI415">
        <v>24.81269</v>
      </c>
      <c r="AJ415">
        <v>0</v>
      </c>
      <c r="AK415">
        <v>0</v>
      </c>
      <c r="AL415">
        <v>0.32877960000000001</v>
      </c>
      <c r="AM415">
        <v>25.375540000000001</v>
      </c>
      <c r="AN415">
        <v>0</v>
      </c>
      <c r="AO415">
        <v>0</v>
      </c>
      <c r="AP415">
        <v>0.32770319999999997</v>
      </c>
      <c r="AQ415">
        <v>26.21547</v>
      </c>
      <c r="AR415">
        <v>0</v>
      </c>
      <c r="AS415">
        <v>0</v>
      </c>
      <c r="AT415">
        <v>0.32643630000000001</v>
      </c>
      <c r="AU415">
        <v>27.09019</v>
      </c>
      <c r="AV415">
        <v>0</v>
      </c>
      <c r="AW415">
        <v>0</v>
      </c>
      <c r="AX415">
        <v>0.3252872</v>
      </c>
      <c r="AY415">
        <v>27.394629999999999</v>
      </c>
      <c r="AZ415">
        <v>0</v>
      </c>
      <c r="BA415">
        <v>0</v>
      </c>
      <c r="BB415">
        <v>0.3240941</v>
      </c>
      <c r="BC415">
        <v>27.106310000000001</v>
      </c>
      <c r="BD415">
        <v>0</v>
      </c>
      <c r="BE415">
        <v>0</v>
      </c>
      <c r="BF415">
        <v>0.32288270000000002</v>
      </c>
      <c r="BG415">
        <v>26.586829999999999</v>
      </c>
      <c r="BH415">
        <v>0</v>
      </c>
      <c r="BI415">
        <v>0</v>
      </c>
      <c r="BJ415">
        <v>0.32170880000000002</v>
      </c>
      <c r="BK415">
        <v>26.12951</v>
      </c>
      <c r="BL415">
        <v>0</v>
      </c>
      <c r="BM415">
        <v>0</v>
      </c>
      <c r="BN415">
        <v>0.32059650000000001</v>
      </c>
      <c r="BO415">
        <v>26.374490000000002</v>
      </c>
      <c r="BP415">
        <v>0</v>
      </c>
      <c r="BQ415">
        <v>0</v>
      </c>
      <c r="BR415">
        <v>0.3194767</v>
      </c>
      <c r="BS415">
        <v>27.05686</v>
      </c>
      <c r="BT415">
        <v>0</v>
      </c>
      <c r="BU415">
        <v>0</v>
      </c>
      <c r="BV415">
        <v>0.31843569999999999</v>
      </c>
      <c r="BW415">
        <v>27.965479999999999</v>
      </c>
      <c r="BX415">
        <v>0</v>
      </c>
      <c r="BY415">
        <v>0</v>
      </c>
      <c r="BZ415">
        <v>0.31741829999999999</v>
      </c>
      <c r="CA415">
        <v>28.681270000000001</v>
      </c>
      <c r="CB415">
        <v>0</v>
      </c>
      <c r="CC415">
        <v>0</v>
      </c>
      <c r="CD415">
        <v>0.31640430000000003</v>
      </c>
      <c r="CE415">
        <v>28.791969999999999</v>
      </c>
      <c r="CF415">
        <v>0</v>
      </c>
      <c r="CG415">
        <v>0</v>
      </c>
      <c r="CH415">
        <v>0.31539089999999997</v>
      </c>
      <c r="CI415">
        <v>28.23882</v>
      </c>
      <c r="CJ415">
        <v>3.4240259999999999E-36</v>
      </c>
      <c r="CK415">
        <v>1.9420300000000001E-33</v>
      </c>
      <c r="CL415">
        <v>0.31435210000000002</v>
      </c>
      <c r="CM415">
        <v>27.531600000000001</v>
      </c>
      <c r="CN415">
        <v>1.6393709999999999E-29</v>
      </c>
      <c r="CO415">
        <v>8.2947409999999995E-27</v>
      </c>
      <c r="CP415">
        <v>0.31321700000000002</v>
      </c>
      <c r="CQ415">
        <v>27.064969999999999</v>
      </c>
      <c r="CR415" s="1">
        <v>5.0600590000000001E-23</v>
      </c>
      <c r="CS415" s="1">
        <v>2.8779930000000002E-20</v>
      </c>
      <c r="CT415">
        <v>0.3122704</v>
      </c>
      <c r="CU415">
        <v>27.271419999999999</v>
      </c>
      <c r="CV415" s="1">
        <v>1.0013120000000001E-17</v>
      </c>
      <c r="CW415" s="1">
        <v>5.2190380000000001E-15</v>
      </c>
      <c r="CX415">
        <v>0.31133909999999998</v>
      </c>
      <c r="CY415">
        <v>27.486519999999999</v>
      </c>
      <c r="CZ415" s="1">
        <v>6.5199189999999997E-14</v>
      </c>
      <c r="DA415" s="1">
        <v>3.281217E-11</v>
      </c>
      <c r="DB415">
        <v>0.31043880000000001</v>
      </c>
      <c r="DC415">
        <v>28.069749999999999</v>
      </c>
      <c r="DD415" s="1">
        <v>6.9102110000000002E-11</v>
      </c>
      <c r="DE415" s="1">
        <v>3.4725210000000002E-8</v>
      </c>
      <c r="DF415">
        <v>0.30958560000000002</v>
      </c>
      <c r="DG415">
        <v>28.65221</v>
      </c>
      <c r="DH415" s="1">
        <v>2.027267E-8</v>
      </c>
      <c r="DI415" s="1">
        <v>1.0261829999999999E-5</v>
      </c>
      <c r="DJ415">
        <v>0.30875799999999998</v>
      </c>
      <c r="DK415">
        <v>28.792829999999999</v>
      </c>
      <c r="DL415" s="1">
        <v>2.2244490000000001E-6</v>
      </c>
      <c r="DM415" s="1">
        <v>1.1384699999999999E-3</v>
      </c>
      <c r="DN415">
        <v>0.30787789999999998</v>
      </c>
      <c r="DO415">
        <v>28.429459999999999</v>
      </c>
      <c r="DP415" s="1">
        <v>1.1015619999999999E-4</v>
      </c>
      <c r="DQ415" s="1">
        <v>5.7002270000000001E-2</v>
      </c>
      <c r="DR415">
        <v>0.3071025</v>
      </c>
      <c r="DS415">
        <v>27.82037</v>
      </c>
      <c r="DT415" s="1">
        <v>2.7830670000000002E-3</v>
      </c>
      <c r="DU415" s="1">
        <v>1.457792</v>
      </c>
      <c r="DV415">
        <v>0.30632169999999997</v>
      </c>
      <c r="DW415">
        <v>27.354389999999999</v>
      </c>
      <c r="DX415" s="1">
        <v>3.954771E-2</v>
      </c>
      <c r="DY415" s="1">
        <v>20.978100000000001</v>
      </c>
      <c r="DZ415">
        <v>0.30552689999999999</v>
      </c>
      <c r="EA415">
        <v>27.73753</v>
      </c>
      <c r="EB415" s="1">
        <v>0.34065400000000001</v>
      </c>
      <c r="EC415" s="1">
        <v>182.9589</v>
      </c>
      <c r="ED415">
        <v>0.30486239999999998</v>
      </c>
      <c r="EE415">
        <v>28.619029999999999</v>
      </c>
      <c r="EF415" s="1">
        <v>1.887384</v>
      </c>
      <c r="EG415">
        <v>1024.7760000000001</v>
      </c>
      <c r="EH415">
        <v>0.30423280000000003</v>
      </c>
      <c r="EI415">
        <v>29.676539999999999</v>
      </c>
      <c r="EJ415" s="1">
        <v>7.060314</v>
      </c>
      <c r="EK415">
        <v>3875.8</v>
      </c>
      <c r="EL415">
        <v>0.30369249999999998</v>
      </c>
      <c r="EM415">
        <v>30.56859</v>
      </c>
      <c r="EN415" s="1">
        <v>18.626850000000001</v>
      </c>
      <c r="EO415">
        <v>10327.14</v>
      </c>
      <c r="EP415">
        <v>0.30302980000000002</v>
      </c>
      <c r="EQ415">
        <v>30.719169999999998</v>
      </c>
      <c r="ER415">
        <v>35.91639</v>
      </c>
      <c r="ES415">
        <v>20110.86</v>
      </c>
      <c r="ET415">
        <v>0.3023767</v>
      </c>
      <c r="EU415">
        <v>30.02064</v>
      </c>
      <c r="EV415">
        <v>52.312840000000001</v>
      </c>
      <c r="EW415">
        <v>29562.34</v>
      </c>
      <c r="EX415">
        <v>0.30169469999999998</v>
      </c>
      <c r="EY415">
        <v>29.103010000000001</v>
      </c>
      <c r="EZ415">
        <v>59.178939999999997</v>
      </c>
      <c r="FA415">
        <v>33735.03</v>
      </c>
      <c r="FB415">
        <v>0.30099009999999998</v>
      </c>
      <c r="FC415">
        <v>28.275870000000001</v>
      </c>
      <c r="FD415">
        <v>53.303040000000003</v>
      </c>
      <c r="FE415">
        <v>30628.27</v>
      </c>
      <c r="FF415">
        <v>0.30027429999999999</v>
      </c>
      <c r="FG415">
        <v>28.09797</v>
      </c>
      <c r="FH415">
        <v>39.146189999999997</v>
      </c>
      <c r="FI415">
        <v>22665.21</v>
      </c>
      <c r="FJ415">
        <v>0.29952960000000001</v>
      </c>
      <c r="FK415">
        <v>28.35727</v>
      </c>
      <c r="FL415">
        <v>23.967400000000001</v>
      </c>
      <c r="FM415">
        <v>13974.27</v>
      </c>
      <c r="FN415">
        <v>0.29877389999999998</v>
      </c>
      <c r="FO415">
        <v>28.498660000000001</v>
      </c>
      <c r="FP415">
        <v>12.438560000000001</v>
      </c>
      <c r="FQ415">
        <v>7301.0330000000004</v>
      </c>
      <c r="FR415">
        <v>0.29798639999999998</v>
      </c>
      <c r="FS415">
        <v>28.410879999999999</v>
      </c>
      <c r="FT415">
        <v>5.5720210000000003</v>
      </c>
      <c r="FU415">
        <v>3290.1060000000002</v>
      </c>
      <c r="FV415">
        <v>0.29713729999999999</v>
      </c>
      <c r="FW415">
        <v>27.853750000000002</v>
      </c>
      <c r="FX415">
        <v>2.20113</v>
      </c>
      <c r="FY415">
        <v>1306.78</v>
      </c>
      <c r="FZ415">
        <v>0.29657519999999998</v>
      </c>
      <c r="GA415">
        <v>27.05829</v>
      </c>
      <c r="GB415">
        <v>0.79614819999999997</v>
      </c>
      <c r="GC415">
        <v>473.64159999999998</v>
      </c>
      <c r="GD415">
        <v>0.29579899999999998</v>
      </c>
      <c r="GE415">
        <v>26.21519</v>
      </c>
      <c r="GF415">
        <v>0.28736889999999998</v>
      </c>
      <c r="GG415">
        <v>170.50919999999999</v>
      </c>
      <c r="GH415">
        <v>0.29477750000000003</v>
      </c>
      <c r="GI415">
        <v>25.605630000000001</v>
      </c>
      <c r="GJ415">
        <v>0.12518950000000001</v>
      </c>
      <c r="GK415">
        <v>73.386759999999995</v>
      </c>
      <c r="GL415">
        <v>0.29358030000000002</v>
      </c>
      <c r="GM415">
        <v>25.687570000000001</v>
      </c>
      <c r="GN415">
        <v>7.8260650000000001E-2</v>
      </c>
      <c r="GO415">
        <v>45.203020000000002</v>
      </c>
      <c r="GP415">
        <v>0.2919641</v>
      </c>
      <c r="GQ415">
        <v>26.278770000000002</v>
      </c>
      <c r="GR415">
        <v>6.4397640000000006E-2</v>
      </c>
      <c r="GS415">
        <v>36.991370000000003</v>
      </c>
      <c r="GT415">
        <v>0.29085179999999999</v>
      </c>
      <c r="GU415">
        <v>26.94286</v>
      </c>
      <c r="GV415">
        <v>5.8357470000000002E-2</v>
      </c>
      <c r="GW415">
        <v>33.487850000000002</v>
      </c>
      <c r="GX415">
        <v>0.28978530000000002</v>
      </c>
      <c r="GY415">
        <v>27.284839999999999</v>
      </c>
      <c r="GZ415">
        <v>5.3679049999999999E-2</v>
      </c>
      <c r="HA415">
        <v>30.84836</v>
      </c>
      <c r="HB415">
        <v>0.28875620000000002</v>
      </c>
      <c r="HC415">
        <v>26.938359999999999</v>
      </c>
      <c r="HD415">
        <v>4.8820049999999997E-2</v>
      </c>
      <c r="HE415">
        <v>28.112680000000001</v>
      </c>
      <c r="HF415">
        <v>0.28789219999999999</v>
      </c>
      <c r="HG415">
        <v>25.845770000000002</v>
      </c>
      <c r="HH415">
        <v>4.4110570000000002E-2</v>
      </c>
      <c r="HI415">
        <v>25.437149999999999</v>
      </c>
      <c r="HJ415">
        <v>0.2870895</v>
      </c>
      <c r="HK415">
        <v>24.708210000000001</v>
      </c>
      <c r="HL415" s="1">
        <v>3.9852129999999999E-2</v>
      </c>
      <c r="HM415">
        <v>23.014240000000001</v>
      </c>
      <c r="HN415">
        <v>0.2864951</v>
      </c>
      <c r="HO415">
        <v>23.894169999999999</v>
      </c>
      <c r="HP415" s="1">
        <v>3.5998660000000002E-2</v>
      </c>
      <c r="HQ415">
        <v>20.81654</v>
      </c>
      <c r="HR415">
        <v>0.28557329999999997</v>
      </c>
      <c r="HS415">
        <v>23.73199</v>
      </c>
      <c r="HT415">
        <v>3.2404719999999998E-2</v>
      </c>
      <c r="HU415">
        <v>18.785769999999999</v>
      </c>
      <c r="HV415">
        <v>0.28455520000000001</v>
      </c>
      <c r="HW415">
        <v>24.104710000000001</v>
      </c>
      <c r="HX415" s="1">
        <v>2.9071679999999999E-2</v>
      </c>
      <c r="HY415">
        <v>16.907630000000001</v>
      </c>
      <c r="HZ415">
        <v>0.28353780000000001</v>
      </c>
      <c r="IA415">
        <v>24.482330000000001</v>
      </c>
      <c r="IB415" s="1">
        <v>2.597613E-2</v>
      </c>
      <c r="IC415">
        <v>15.161630000000001</v>
      </c>
      <c r="ID415">
        <v>0.28268140000000003</v>
      </c>
      <c r="IE415">
        <v>24.599450000000001</v>
      </c>
      <c r="IF415" s="1">
        <v>2.3166269999999999E-2</v>
      </c>
      <c r="IG415">
        <v>13.56325</v>
      </c>
      <c r="IH415">
        <v>0.2817559</v>
      </c>
      <c r="II415">
        <v>24.405889999999999</v>
      </c>
      <c r="IJ415" s="1">
        <v>2.0825840000000002E-2</v>
      </c>
      <c r="IK415">
        <v>12.23671</v>
      </c>
      <c r="IL415">
        <v>0.28069620000000001</v>
      </c>
      <c r="IM415">
        <v>23.633600000000001</v>
      </c>
      <c r="IN415" s="1">
        <v>1.8808660000000001E-2</v>
      </c>
      <c r="IO415">
        <v>11.09665</v>
      </c>
      <c r="IP415">
        <v>0.27934989999999998</v>
      </c>
      <c r="IQ415">
        <v>22.83436</v>
      </c>
      <c r="IR415" s="1">
        <v>1.7035399999999999E-2</v>
      </c>
      <c r="IS415">
        <v>10.104660000000001</v>
      </c>
      <c r="IT415">
        <v>0.27800459999999999</v>
      </c>
      <c r="IU415">
        <v>22.326979999999999</v>
      </c>
      <c r="IV415" s="1">
        <v>1.540296E-2</v>
      </c>
      <c r="IW415">
        <v>9.1898020000000002</v>
      </c>
      <c r="IX415">
        <v>0.27672219999999997</v>
      </c>
      <c r="IY415">
        <v>22.84498</v>
      </c>
      <c r="IZ415" s="1">
        <v>1.394285E-2</v>
      </c>
      <c r="JA415">
        <v>8.3670760000000008</v>
      </c>
      <c r="JB415">
        <v>0.27576539999999999</v>
      </c>
      <c r="JC415">
        <v>24.00967</v>
      </c>
      <c r="JD415" s="1">
        <v>1.264887E-2</v>
      </c>
      <c r="JE415">
        <v>7.6270439999999997</v>
      </c>
      <c r="JF415">
        <v>0.27500649999999999</v>
      </c>
      <c r="JG415">
        <v>25.172689999999999</v>
      </c>
      <c r="JH415" s="1">
        <v>1.145461E-2</v>
      </c>
      <c r="JI415">
        <v>6.9404570000000003</v>
      </c>
      <c r="JJ415">
        <v>0.27392519999999998</v>
      </c>
      <c r="JK415">
        <v>25.82592</v>
      </c>
      <c r="JL415" s="1">
        <v>1.0367370000000001E-2</v>
      </c>
      <c r="JM415">
        <v>6.3179980000000002</v>
      </c>
      <c r="JN415">
        <v>0.2750765</v>
      </c>
      <c r="JO415">
        <v>26.02561</v>
      </c>
      <c r="JP415" s="1">
        <v>9.443959E-3</v>
      </c>
      <c r="JQ415">
        <v>5.7528920000000001</v>
      </c>
      <c r="JR415">
        <v>0.27930100000000002</v>
      </c>
      <c r="JS415">
        <v>25.712440000000001</v>
      </c>
      <c r="JT415" s="1">
        <v>8.5659259999999997E-3</v>
      </c>
      <c r="JU415">
        <v>5.1832229999999999</v>
      </c>
      <c r="JV415">
        <v>0.28344029999999998</v>
      </c>
      <c r="JW415">
        <v>25.293289999999999</v>
      </c>
      <c r="JX415" s="1">
        <v>7.7160919999999999E-3</v>
      </c>
      <c r="JY415">
        <v>4.6373090000000001</v>
      </c>
      <c r="JZ415">
        <v>0.28863420000000001</v>
      </c>
      <c r="KA415">
        <v>25.148409999999998</v>
      </c>
      <c r="KB415" s="1">
        <v>6.9324030000000002E-3</v>
      </c>
      <c r="KC415">
        <v>4.1278759999999997</v>
      </c>
      <c r="KD415">
        <v>0.29437360000000001</v>
      </c>
      <c r="KE415">
        <v>25.8156</v>
      </c>
      <c r="KF415" s="1">
        <v>6.2014230000000002E-3</v>
      </c>
      <c r="KG415">
        <v>3.6548600000000002</v>
      </c>
      <c r="KH415">
        <v>0.30042079999999999</v>
      </c>
      <c r="KI415">
        <v>26.871179999999999</v>
      </c>
      <c r="KJ415" s="1">
        <v>5.4996139999999999E-3</v>
      </c>
      <c r="KK415">
        <v>3.206906</v>
      </c>
      <c r="KL415">
        <v>0.30766470000000001</v>
      </c>
      <c r="KM415">
        <v>27.912240000000001</v>
      </c>
      <c r="KN415" s="1">
        <v>4.8327789999999997E-3</v>
      </c>
      <c r="KO415">
        <v>2.7816610000000002</v>
      </c>
      <c r="KP415">
        <v>0.31463150000000001</v>
      </c>
      <c r="KQ415">
        <v>28.652419999999999</v>
      </c>
      <c r="KR415" s="1">
        <v>4.1778689999999999E-3</v>
      </c>
      <c r="KS415">
        <v>2.3775309999999998</v>
      </c>
      <c r="KT415">
        <v>0.32054959999999999</v>
      </c>
      <c r="KU415">
        <v>28.775670000000002</v>
      </c>
      <c r="KV415" s="1">
        <v>3.5522499999999999E-3</v>
      </c>
      <c r="KW415">
        <v>2.0003169999999999</v>
      </c>
      <c r="KX415">
        <v>0.32232670000000002</v>
      </c>
      <c r="KY415">
        <v>28.313189999999999</v>
      </c>
      <c r="KZ415" s="1">
        <v>2.9857439999999998E-3</v>
      </c>
      <c r="LA415">
        <v>1.6747639999999999</v>
      </c>
      <c r="LB415">
        <v>0.32382660000000002</v>
      </c>
      <c r="LC415">
        <v>27.61046</v>
      </c>
      <c r="LD415" s="1">
        <v>2.4556180000000001E-3</v>
      </c>
      <c r="LE415">
        <v>1.3731070000000001</v>
      </c>
      <c r="LF415">
        <v>0.32532329999999998</v>
      </c>
      <c r="LG415">
        <v>27.07565</v>
      </c>
      <c r="LH415" s="1">
        <v>1.9955900000000002E-3</v>
      </c>
      <c r="LI415">
        <v>1.1116900000000001</v>
      </c>
      <c r="LJ415">
        <v>0.32638899999999998</v>
      </c>
      <c r="LK415">
        <v>27.339590000000001</v>
      </c>
      <c r="LL415" s="1">
        <v>1.620998E-3</v>
      </c>
      <c r="LM415">
        <v>0.90018370000000003</v>
      </c>
      <c r="LN415">
        <v>0.32683849999999998</v>
      </c>
      <c r="LO415">
        <v>28.110980000000001</v>
      </c>
      <c r="LP415" s="1">
        <v>1.334507E-3</v>
      </c>
      <c r="LQ415">
        <v>0.73971220000000004</v>
      </c>
      <c r="LR415">
        <v>0.32711519999999999</v>
      </c>
      <c r="LS415">
        <v>28.917470000000002</v>
      </c>
      <c r="LT415" s="1">
        <v>1.12503E-3</v>
      </c>
      <c r="LU415">
        <v>0.6225868</v>
      </c>
      <c r="LV415">
        <v>0.32743909999999998</v>
      </c>
      <c r="LW415">
        <v>29.42229</v>
      </c>
      <c r="LX415" s="1">
        <v>9.7338060000000002E-4</v>
      </c>
      <c r="LY415">
        <v>0.53768369999999999</v>
      </c>
      <c r="LZ415">
        <v>0.32809660000000002</v>
      </c>
      <c r="MA415">
        <v>29.484760000000001</v>
      </c>
      <c r="MB415" s="1">
        <v>8.6199949999999997E-4</v>
      </c>
      <c r="MC415">
        <v>0.47591749999999999</v>
      </c>
      <c r="MD415">
        <v>0.32821030000000001</v>
      </c>
      <c r="ME415">
        <v>28.85651</v>
      </c>
      <c r="MF415" s="1">
        <v>7.7510269999999997E-4</v>
      </c>
      <c r="MG415">
        <v>0.42925550000000001</v>
      </c>
      <c r="MH415">
        <v>0.328069</v>
      </c>
      <c r="MI415">
        <v>28.073540000000001</v>
      </c>
      <c r="MJ415" s="1">
        <v>7.0641240000000004E-4</v>
      </c>
      <c r="MK415">
        <v>0.3926848</v>
      </c>
      <c r="ML415">
        <v>0.3280285</v>
      </c>
      <c r="MM415">
        <v>27.499970000000001</v>
      </c>
      <c r="MN415" s="1">
        <v>6.5077259999999997E-4</v>
      </c>
      <c r="MO415">
        <v>0.3629965</v>
      </c>
      <c r="MP415">
        <v>0.32782620000000001</v>
      </c>
      <c r="MQ415">
        <v>27.803660000000001</v>
      </c>
      <c r="MR415" s="1">
        <v>6.0569699999999998E-4</v>
      </c>
      <c r="MS415">
        <v>0.33902769999999999</v>
      </c>
      <c r="MT415">
        <v>0.32761109999999999</v>
      </c>
      <c r="MU415">
        <v>28.497150000000001</v>
      </c>
      <c r="MV415" s="1">
        <v>5.682463E-4</v>
      </c>
      <c r="MW415">
        <v>0.31918000000000002</v>
      </c>
      <c r="MX415">
        <v>0.3274165</v>
      </c>
      <c r="MY415">
        <v>28.61186</v>
      </c>
      <c r="MZ415" s="1">
        <v>5.364565E-4</v>
      </c>
      <c r="NA415">
        <v>0.30229210000000001</v>
      </c>
      <c r="NB415">
        <v>0.32717400000000002</v>
      </c>
      <c r="NC415">
        <v>28.523140000000001</v>
      </c>
      <c r="ND415" s="1">
        <v>5.0923220000000005E-4</v>
      </c>
      <c r="NE415">
        <v>0.28788839999999999</v>
      </c>
      <c r="NF415">
        <v>0.3267506</v>
      </c>
      <c r="NG415">
        <v>28.476680000000002</v>
      </c>
      <c r="NH415">
        <v>4.8560660000000001E-4</v>
      </c>
      <c r="NI415">
        <v>0.27555590000000002</v>
      </c>
      <c r="NJ415">
        <v>0.32605430000000002</v>
      </c>
      <c r="NK415">
        <v>28.166730000000001</v>
      </c>
      <c r="NL415" s="1">
        <v>4.6454299999999999E-4</v>
      </c>
      <c r="NM415">
        <v>0.26479629999999998</v>
      </c>
      <c r="NN415">
        <v>0.32559919999999998</v>
      </c>
      <c r="NO415">
        <v>27.721160000000001</v>
      </c>
      <c r="NP415" s="1">
        <v>4.4604440000000001E-4</v>
      </c>
      <c r="NQ415">
        <v>0.25522489999999998</v>
      </c>
      <c r="NR415">
        <v>0.32515349999999998</v>
      </c>
      <c r="NS415">
        <v>27.276060000000001</v>
      </c>
      <c r="NT415" s="1">
        <v>4.2840409999999999E-4</v>
      </c>
      <c r="NU415">
        <v>0.2460502</v>
      </c>
      <c r="NV415">
        <v>0.3246754</v>
      </c>
      <c r="NW415">
        <v>27.555969999999999</v>
      </c>
      <c r="NX415" s="1">
        <v>4.112904E-4</v>
      </c>
      <c r="NY415">
        <v>0.23710980000000001</v>
      </c>
      <c r="NZ415">
        <v>0.32421870000000003</v>
      </c>
      <c r="OA415">
        <v>28.50422</v>
      </c>
      <c r="OB415" s="1">
        <v>3.944881E-4</v>
      </c>
      <c r="OC415">
        <v>0.228245</v>
      </c>
      <c r="OD415">
        <v>0.3237236</v>
      </c>
      <c r="OE415">
        <v>29.223649999999999</v>
      </c>
      <c r="OF415" s="1">
        <v>3.7778600000000002E-4</v>
      </c>
      <c r="OG415">
        <v>0.21940509999999999</v>
      </c>
      <c r="OH415">
        <v>0.3232216</v>
      </c>
      <c r="OI415">
        <v>29.562570000000001</v>
      </c>
      <c r="OJ415" s="1">
        <v>3.6138920000000001E-4</v>
      </c>
      <c r="OK415">
        <v>0.21064269999999999</v>
      </c>
    </row>
    <row r="416" spans="1:401" x14ac:dyDescent="0.35">
      <c r="A416">
        <v>425</v>
      </c>
      <c r="B416" t="s">
        <v>4</v>
      </c>
      <c r="C416" t="s">
        <v>364</v>
      </c>
      <c r="D416" t="s">
        <v>423</v>
      </c>
      <c r="E416">
        <v>835.97799999999995</v>
      </c>
      <c r="F416">
        <v>0.76267209999999996</v>
      </c>
      <c r="G416">
        <v>24.973310000000001</v>
      </c>
      <c r="H416">
        <v>0</v>
      </c>
      <c r="I416">
        <v>0</v>
      </c>
      <c r="J416">
        <v>0.75970159999999998</v>
      </c>
      <c r="K416">
        <v>25.467970000000001</v>
      </c>
      <c r="L416">
        <v>0</v>
      </c>
      <c r="M416">
        <v>0</v>
      </c>
      <c r="N416">
        <v>0.75673959999999996</v>
      </c>
      <c r="O416">
        <v>26.030249999999999</v>
      </c>
      <c r="P416">
        <v>0</v>
      </c>
      <c r="Q416">
        <v>0</v>
      </c>
      <c r="R416">
        <v>0.75386050000000004</v>
      </c>
      <c r="S416">
        <v>26.278569999999998</v>
      </c>
      <c r="T416">
        <v>0</v>
      </c>
      <c r="U416">
        <v>0</v>
      </c>
      <c r="V416">
        <v>0.75105480000000002</v>
      </c>
      <c r="W416">
        <v>25.927620000000001</v>
      </c>
      <c r="X416">
        <v>0</v>
      </c>
      <c r="Y416">
        <v>0</v>
      </c>
      <c r="Z416">
        <v>0.74828269999999997</v>
      </c>
      <c r="AA416">
        <v>25.384399999999999</v>
      </c>
      <c r="AB416">
        <v>0</v>
      </c>
      <c r="AC416">
        <v>0</v>
      </c>
      <c r="AD416">
        <v>0.74545079999999997</v>
      </c>
      <c r="AE416">
        <v>24.79607</v>
      </c>
      <c r="AF416">
        <v>0</v>
      </c>
      <c r="AG416">
        <v>0</v>
      </c>
      <c r="AH416">
        <v>0.7425252</v>
      </c>
      <c r="AI416">
        <v>24.760850000000001</v>
      </c>
      <c r="AJ416">
        <v>0</v>
      </c>
      <c r="AK416">
        <v>0</v>
      </c>
      <c r="AL416">
        <v>0.73954399999999998</v>
      </c>
      <c r="AM416">
        <v>25.292269999999998</v>
      </c>
      <c r="AN416">
        <v>0</v>
      </c>
      <c r="AO416">
        <v>0</v>
      </c>
      <c r="AP416">
        <v>0.73646520000000004</v>
      </c>
      <c r="AQ416">
        <v>26.112970000000001</v>
      </c>
      <c r="AR416">
        <v>0</v>
      </c>
      <c r="AS416">
        <v>0</v>
      </c>
      <c r="AT416">
        <v>0.73300520000000002</v>
      </c>
      <c r="AU416">
        <v>26.982119999999998</v>
      </c>
      <c r="AV416">
        <v>0</v>
      </c>
      <c r="AW416">
        <v>0</v>
      </c>
      <c r="AX416">
        <v>0.72967559999999998</v>
      </c>
      <c r="AY416">
        <v>27.326419999999999</v>
      </c>
      <c r="AZ416">
        <v>0</v>
      </c>
      <c r="BA416">
        <v>0</v>
      </c>
      <c r="BB416">
        <v>0.7262248</v>
      </c>
      <c r="BC416">
        <v>27.06514</v>
      </c>
      <c r="BD416">
        <v>0</v>
      </c>
      <c r="BE416">
        <v>0</v>
      </c>
      <c r="BF416">
        <v>0.72277860000000005</v>
      </c>
      <c r="BG416">
        <v>26.55904</v>
      </c>
      <c r="BH416">
        <v>0</v>
      </c>
      <c r="BI416">
        <v>0</v>
      </c>
      <c r="BJ416">
        <v>0.71932839999999998</v>
      </c>
      <c r="BK416">
        <v>26.097020000000001</v>
      </c>
      <c r="BL416">
        <v>0</v>
      </c>
      <c r="BM416">
        <v>0</v>
      </c>
      <c r="BN416">
        <v>0.71593660000000003</v>
      </c>
      <c r="BO416">
        <v>26.29954</v>
      </c>
      <c r="BP416">
        <v>0</v>
      </c>
      <c r="BQ416">
        <v>0</v>
      </c>
      <c r="BR416">
        <v>0.71261220000000003</v>
      </c>
      <c r="BS416">
        <v>26.952950000000001</v>
      </c>
      <c r="BT416">
        <v>0</v>
      </c>
      <c r="BU416">
        <v>0</v>
      </c>
      <c r="BV416">
        <v>0.70942700000000003</v>
      </c>
      <c r="BW416">
        <v>27.845929999999999</v>
      </c>
      <c r="BX416">
        <v>0</v>
      </c>
      <c r="BY416">
        <v>0</v>
      </c>
      <c r="BZ416">
        <v>0.70639750000000001</v>
      </c>
      <c r="CA416">
        <v>28.576840000000001</v>
      </c>
      <c r="CB416">
        <v>0</v>
      </c>
      <c r="CC416">
        <v>0</v>
      </c>
      <c r="CD416">
        <v>0.7032891</v>
      </c>
      <c r="CE416">
        <v>28.723549999999999</v>
      </c>
      <c r="CF416">
        <v>0</v>
      </c>
      <c r="CG416">
        <v>0</v>
      </c>
      <c r="CH416">
        <v>0.70021690000000003</v>
      </c>
      <c r="CI416">
        <v>28.207840000000001</v>
      </c>
      <c r="CJ416">
        <v>1.181322E-36</v>
      </c>
      <c r="CK416">
        <v>2.790254E-34</v>
      </c>
      <c r="CL416">
        <v>0.69710190000000005</v>
      </c>
      <c r="CM416">
        <v>27.50949</v>
      </c>
      <c r="CN416">
        <v>8.6983539999999993E-30</v>
      </c>
      <c r="CO416">
        <v>2.0889470000000001E-27</v>
      </c>
      <c r="CP416">
        <v>0.69381150000000003</v>
      </c>
      <c r="CQ416">
        <v>27.023610000000001</v>
      </c>
      <c r="CR416" s="1">
        <v>2.4509549999999999E-23</v>
      </c>
      <c r="CS416" s="1">
        <v>5.8508729999999999E-21</v>
      </c>
      <c r="CT416">
        <v>0.69083629999999996</v>
      </c>
      <c r="CU416">
        <v>27.19379</v>
      </c>
      <c r="CV416" s="1">
        <v>5.6255109999999999E-18</v>
      </c>
      <c r="CW416" s="1">
        <v>1.397963E-15</v>
      </c>
      <c r="CX416">
        <v>0.68794230000000001</v>
      </c>
      <c r="CY416">
        <v>27.405650000000001</v>
      </c>
      <c r="CZ416" s="1">
        <v>3.968663E-14</v>
      </c>
      <c r="DA416" s="1">
        <v>1.022991E-11</v>
      </c>
      <c r="DB416">
        <v>0.68513970000000002</v>
      </c>
      <c r="DC416">
        <v>27.97099</v>
      </c>
      <c r="DD416" s="1">
        <v>4.4910999999999999E-11</v>
      </c>
      <c r="DE416" s="1">
        <v>1.19357E-8</v>
      </c>
      <c r="DF416">
        <v>0.6824559</v>
      </c>
      <c r="DG416">
        <v>28.56419</v>
      </c>
      <c r="DH416" s="1">
        <v>1.395114E-8</v>
      </c>
      <c r="DI416" s="1">
        <v>3.8016990000000001E-6</v>
      </c>
      <c r="DJ416">
        <v>0.6798208</v>
      </c>
      <c r="DK416">
        <v>28.728529999999999</v>
      </c>
      <c r="DL416" s="1">
        <v>1.609714E-6</v>
      </c>
      <c r="DM416" s="1">
        <v>4.4828990000000003E-4</v>
      </c>
      <c r="DN416">
        <v>0.67717329999999998</v>
      </c>
      <c r="DO416">
        <v>28.399699999999999</v>
      </c>
      <c r="DP416" s="1">
        <v>8.3413110000000003E-5</v>
      </c>
      <c r="DQ416" s="1">
        <v>2.3643029999999999E-2</v>
      </c>
      <c r="DR416">
        <v>0.67482240000000004</v>
      </c>
      <c r="DS416">
        <v>27.810210000000001</v>
      </c>
      <c r="DT416" s="1">
        <v>2.1965830000000002E-3</v>
      </c>
      <c r="DU416" s="1">
        <v>0.63280959999999997</v>
      </c>
      <c r="DV416">
        <v>0.67252339999999999</v>
      </c>
      <c r="DW416">
        <v>27.322610000000001</v>
      </c>
      <c r="DX416" s="1">
        <v>3.2418309999999999E-2</v>
      </c>
      <c r="DY416" s="1">
        <v>9.4795200000000008</v>
      </c>
      <c r="DZ416">
        <v>0.67023310000000003</v>
      </c>
      <c r="EA416">
        <v>27.65577</v>
      </c>
      <c r="EB416" s="1">
        <v>0.28925319999999999</v>
      </c>
      <c r="EC416" s="1">
        <v>85.728539999999995</v>
      </c>
      <c r="ED416">
        <v>0.66812830000000001</v>
      </c>
      <c r="EE416">
        <v>28.505089999999999</v>
      </c>
      <c r="EF416" s="1">
        <v>1.6555059999999999</v>
      </c>
      <c r="EG416" s="1">
        <v>496.21929999999998</v>
      </c>
      <c r="EH416">
        <v>0.6660433</v>
      </c>
      <c r="EI416">
        <v>29.549659999999999</v>
      </c>
      <c r="EJ416" s="1">
        <v>6.3823090000000002</v>
      </c>
      <c r="EK416">
        <v>1933.8510000000001</v>
      </c>
      <c r="EL416">
        <v>0.66396889999999997</v>
      </c>
      <c r="EM416">
        <v>30.461459999999999</v>
      </c>
      <c r="EN416">
        <v>17.31409</v>
      </c>
      <c r="EO416">
        <v>5296.8940000000002</v>
      </c>
      <c r="EP416">
        <v>0.66181080000000003</v>
      </c>
      <c r="EQ416">
        <v>30.65279</v>
      </c>
      <c r="ER416">
        <v>34.263390000000001</v>
      </c>
      <c r="ES416">
        <v>10577.2</v>
      </c>
      <c r="ET416">
        <v>0.65963320000000003</v>
      </c>
      <c r="EU416">
        <v>29.999279999999999</v>
      </c>
      <c r="EV416">
        <v>51.120190000000001</v>
      </c>
      <c r="EW416">
        <v>15910.22</v>
      </c>
      <c r="EX416">
        <v>0.65740069999999995</v>
      </c>
      <c r="EY416">
        <v>29.094930000000002</v>
      </c>
      <c r="EZ416">
        <v>59.149630000000002</v>
      </c>
      <c r="FA416">
        <v>18547.439999999999</v>
      </c>
      <c r="FB416">
        <v>0.6551051</v>
      </c>
      <c r="FC416">
        <v>28.249780000000001</v>
      </c>
      <c r="FD416">
        <v>54.389429999999997</v>
      </c>
      <c r="FE416">
        <v>17169.900000000001</v>
      </c>
      <c r="FF416">
        <v>0.65274520000000003</v>
      </c>
      <c r="FG416">
        <v>28.02974</v>
      </c>
      <c r="FH416">
        <v>40.709739999999996</v>
      </c>
      <c r="FI416">
        <v>12933.44</v>
      </c>
      <c r="FJ416">
        <v>0.65035860000000001</v>
      </c>
      <c r="FK416">
        <v>28.260390000000001</v>
      </c>
      <c r="FL416">
        <v>25.36748</v>
      </c>
      <c r="FM416">
        <v>8105.39</v>
      </c>
      <c r="FN416">
        <v>0.6477929</v>
      </c>
      <c r="FO416">
        <v>28.408059999999999</v>
      </c>
      <c r="FP416">
        <v>13.38078</v>
      </c>
      <c r="FQ416">
        <v>4299.3549999999996</v>
      </c>
      <c r="FR416">
        <v>0.64523319999999995</v>
      </c>
      <c r="FS416">
        <v>28.337980000000002</v>
      </c>
      <c r="FT416">
        <v>6.0830739999999999</v>
      </c>
      <c r="FU416">
        <v>1964.0830000000001</v>
      </c>
      <c r="FV416">
        <v>0.64231309999999997</v>
      </c>
      <c r="FW416">
        <v>27.805409999999998</v>
      </c>
      <c r="FX416">
        <v>2.4327960000000002</v>
      </c>
      <c r="FY416">
        <v>789.24159999999995</v>
      </c>
      <c r="FZ416">
        <v>0.64044670000000004</v>
      </c>
      <c r="GA416">
        <v>27.039069999999999</v>
      </c>
      <c r="GB416">
        <v>0.8872681</v>
      </c>
      <c r="GC416">
        <v>288.36869999999999</v>
      </c>
      <c r="GD416">
        <v>0.63774909999999996</v>
      </c>
      <c r="GE416">
        <v>26.195119999999999</v>
      </c>
      <c r="GF416">
        <v>0.31850460000000003</v>
      </c>
      <c r="GG416">
        <v>103.42570000000001</v>
      </c>
      <c r="GH416">
        <v>0.63457110000000005</v>
      </c>
      <c r="GI416">
        <v>25.569559999999999</v>
      </c>
      <c r="GJ416">
        <v>0.13479089999999999</v>
      </c>
      <c r="GK416">
        <v>43.428739999999998</v>
      </c>
      <c r="GL416">
        <v>0.6309884</v>
      </c>
      <c r="GM416">
        <v>25.603359999999999</v>
      </c>
      <c r="GN416">
        <v>8.1147349999999993E-2</v>
      </c>
      <c r="GO416">
        <v>25.871780000000001</v>
      </c>
      <c r="GP416">
        <v>0.62649069999999996</v>
      </c>
      <c r="GQ416">
        <v>26.164829999999998</v>
      </c>
      <c r="GR416">
        <v>6.5519850000000004E-2</v>
      </c>
      <c r="GS416">
        <v>20.817609999999998</v>
      </c>
      <c r="GT416">
        <v>0.62271960000000004</v>
      </c>
      <c r="GU416">
        <v>26.822790000000001</v>
      </c>
      <c r="GV416">
        <v>5.9090249999999997E-2</v>
      </c>
      <c r="GW416">
        <v>18.78181</v>
      </c>
      <c r="GX416">
        <v>0.61892049999999998</v>
      </c>
      <c r="GY416">
        <v>27.196400000000001</v>
      </c>
      <c r="GZ416">
        <v>5.437227E-2</v>
      </c>
      <c r="HA416">
        <v>17.3279</v>
      </c>
      <c r="HB416">
        <v>0.61521269999999995</v>
      </c>
      <c r="HC416">
        <v>26.886610000000001</v>
      </c>
      <c r="HD416">
        <v>4.9510749999999999E-2</v>
      </c>
      <c r="HE416">
        <v>15.82907</v>
      </c>
      <c r="HF416">
        <v>0.6117745</v>
      </c>
      <c r="HG416">
        <v>25.827279999999998</v>
      </c>
      <c r="HH416">
        <v>4.4753769999999998E-2</v>
      </c>
      <c r="HI416">
        <v>14.347630000000001</v>
      </c>
      <c r="HJ416">
        <v>0.60844609999999999</v>
      </c>
      <c r="HK416">
        <v>24.681889999999999</v>
      </c>
      <c r="HL416" s="1">
        <v>4.0435119999999998E-2</v>
      </c>
      <c r="HM416">
        <v>12.999739999999999</v>
      </c>
      <c r="HN416">
        <v>0.60530899999999999</v>
      </c>
      <c r="HO416">
        <v>23.853429999999999</v>
      </c>
      <c r="HP416" s="1">
        <v>3.6534549999999999E-2</v>
      </c>
      <c r="HQ416">
        <v>11.782690000000001</v>
      </c>
      <c r="HR416">
        <v>0.60179680000000002</v>
      </c>
      <c r="HS416">
        <v>23.648890000000002</v>
      </c>
      <c r="HT416">
        <v>3.2903780000000001E-2</v>
      </c>
      <c r="HU416">
        <v>10.65147</v>
      </c>
      <c r="HV416">
        <v>0.5980666</v>
      </c>
      <c r="HW416">
        <v>23.99541</v>
      </c>
      <c r="HX416" s="1">
        <v>2.9536389999999999E-2</v>
      </c>
      <c r="HY416">
        <v>9.6039209999999997</v>
      </c>
      <c r="HZ416">
        <v>0.59432160000000001</v>
      </c>
      <c r="IA416">
        <v>24.38298</v>
      </c>
      <c r="IB416" s="1">
        <v>2.6416640000000002E-2</v>
      </c>
      <c r="IC416">
        <v>8.6297940000000004</v>
      </c>
      <c r="ID416">
        <v>0.59005169999999996</v>
      </c>
      <c r="IE416">
        <v>24.49635</v>
      </c>
      <c r="IF416" s="1">
        <v>2.3528150000000001E-2</v>
      </c>
      <c r="IG416">
        <v>7.727582</v>
      </c>
      <c r="IH416">
        <v>0.58610189999999995</v>
      </c>
      <c r="II416">
        <v>24.318670000000001</v>
      </c>
      <c r="IJ416" s="1">
        <v>2.1144679999999999E-2</v>
      </c>
      <c r="IK416">
        <v>6.9806609999999996</v>
      </c>
      <c r="IL416">
        <v>0.58191859999999995</v>
      </c>
      <c r="IM416">
        <v>23.567540000000001</v>
      </c>
      <c r="IN416" s="1">
        <v>1.9092330000000001E-2</v>
      </c>
      <c r="IO416">
        <v>6.3383209999999996</v>
      </c>
      <c r="IP416">
        <v>0.57713740000000002</v>
      </c>
      <c r="IQ416">
        <v>22.755269999999999</v>
      </c>
      <c r="IR416" s="1">
        <v>1.729702E-2</v>
      </c>
      <c r="IS416">
        <v>5.7814750000000004</v>
      </c>
      <c r="IT416">
        <v>0.57221610000000001</v>
      </c>
      <c r="IU416">
        <v>22.220189999999999</v>
      </c>
      <c r="IV416" s="1">
        <v>1.5651229999999999E-2</v>
      </c>
      <c r="IW416">
        <v>5.2696699999999996</v>
      </c>
      <c r="IX416">
        <v>0.5670925</v>
      </c>
      <c r="IY416">
        <v>22.66179</v>
      </c>
      <c r="IZ416" s="1">
        <v>1.4169559999999999E-2</v>
      </c>
      <c r="JA416">
        <v>4.8077899999999998</v>
      </c>
      <c r="JB416">
        <v>0.56246980000000002</v>
      </c>
      <c r="JC416">
        <v>23.783470000000001</v>
      </c>
      <c r="JD416" s="1">
        <v>1.285888E-2</v>
      </c>
      <c r="JE416">
        <v>4.3930360000000004</v>
      </c>
      <c r="JF416">
        <v>0.55742820000000004</v>
      </c>
      <c r="JG416">
        <v>24.95937</v>
      </c>
      <c r="JH416" s="1">
        <v>1.1651730000000001E-2</v>
      </c>
      <c r="JI416">
        <v>4.01274</v>
      </c>
      <c r="JJ416">
        <v>0.55188820000000005</v>
      </c>
      <c r="JK416">
        <v>25.625630000000001</v>
      </c>
      <c r="JL416" s="1">
        <v>1.054687E-2</v>
      </c>
      <c r="JM416">
        <v>3.662957</v>
      </c>
      <c r="JN416">
        <v>0.54692390000000002</v>
      </c>
      <c r="JO416">
        <v>25.816929999999999</v>
      </c>
      <c r="JP416" s="1">
        <v>9.5891759999999996E-3</v>
      </c>
      <c r="JQ416">
        <v>3.352903</v>
      </c>
      <c r="JR416">
        <v>0.5421473</v>
      </c>
      <c r="JS416">
        <v>25.559370000000001</v>
      </c>
      <c r="JT416" s="1">
        <v>8.7041710000000001E-3</v>
      </c>
      <c r="JU416">
        <v>3.0674410000000001</v>
      </c>
      <c r="JV416">
        <v>0.5377343</v>
      </c>
      <c r="JW416">
        <v>25.141570000000002</v>
      </c>
      <c r="JX416" s="1">
        <v>7.8517380000000005E-3</v>
      </c>
      <c r="JY416">
        <v>2.7865329999999999</v>
      </c>
      <c r="JZ416">
        <v>0.53408999999999995</v>
      </c>
      <c r="KA416">
        <v>24.981480000000001</v>
      </c>
      <c r="KB416" s="1">
        <v>7.0606569999999997E-3</v>
      </c>
      <c r="KC416">
        <v>2.524292</v>
      </c>
      <c r="KD416">
        <v>0.53052449999999995</v>
      </c>
      <c r="KE416">
        <v>25.591989999999999</v>
      </c>
      <c r="KF416" s="1">
        <v>6.318349E-3</v>
      </c>
      <c r="KG416">
        <v>2.27542</v>
      </c>
      <c r="KH416">
        <v>0.52732939999999995</v>
      </c>
      <c r="KI416">
        <v>26.63101</v>
      </c>
      <c r="KJ416" s="1">
        <v>5.6090070000000001E-3</v>
      </c>
      <c r="KK416">
        <v>2.033452</v>
      </c>
      <c r="KL416">
        <v>0.52500899999999995</v>
      </c>
      <c r="KM416">
        <v>27.687799999999999</v>
      </c>
      <c r="KN416" s="1">
        <v>4.9349609999999999E-3</v>
      </c>
      <c r="KO416">
        <v>1.798511</v>
      </c>
      <c r="KP416">
        <v>0.52210599999999996</v>
      </c>
      <c r="KQ416">
        <v>28.448720000000002</v>
      </c>
      <c r="KR416" s="1">
        <v>4.2742709999999996E-3</v>
      </c>
      <c r="KS416">
        <v>1.5673840000000001</v>
      </c>
      <c r="KT416">
        <v>0.52085729999999997</v>
      </c>
      <c r="KU416">
        <v>28.616849999999999</v>
      </c>
      <c r="KV416" s="1">
        <v>3.6373960000000002E-3</v>
      </c>
      <c r="KW416">
        <v>1.338384</v>
      </c>
      <c r="KX416">
        <v>0.52212230000000004</v>
      </c>
      <c r="KY416">
        <v>28.202069999999999</v>
      </c>
      <c r="KZ416" s="1">
        <v>3.0609589999999998E-3</v>
      </c>
      <c r="LA416">
        <v>1.124282</v>
      </c>
      <c r="LB416">
        <v>0.52364869999999997</v>
      </c>
      <c r="LC416">
        <v>27.51662</v>
      </c>
      <c r="LD416" s="1">
        <v>2.5233500000000002E-3</v>
      </c>
      <c r="LE416">
        <v>0.92479999999999996</v>
      </c>
      <c r="LF416">
        <v>0.52495970000000003</v>
      </c>
      <c r="LG416">
        <v>26.973700000000001</v>
      </c>
      <c r="LH416" s="1">
        <v>2.0516919999999999E-3</v>
      </c>
      <c r="LI416">
        <v>0.75017420000000001</v>
      </c>
      <c r="LJ416">
        <v>0.52567980000000003</v>
      </c>
      <c r="LK416">
        <v>27.18252</v>
      </c>
      <c r="LL416" s="1">
        <v>1.665049E-3</v>
      </c>
      <c r="LM416">
        <v>0.60769919999999999</v>
      </c>
      <c r="LN416">
        <v>0.52523690000000001</v>
      </c>
      <c r="LO416">
        <v>27.93777</v>
      </c>
      <c r="LP416" s="1">
        <v>1.3670939999999999E-3</v>
      </c>
      <c r="LQ416">
        <v>0.49895640000000002</v>
      </c>
      <c r="LR416">
        <v>0.52451190000000003</v>
      </c>
      <c r="LS416">
        <v>28.758410000000001</v>
      </c>
      <c r="LT416" s="1">
        <v>1.1488270000000001E-3</v>
      </c>
      <c r="LU416">
        <v>0.41944540000000002</v>
      </c>
      <c r="LV416">
        <v>0.52400820000000004</v>
      </c>
      <c r="LW416">
        <v>29.293600000000001</v>
      </c>
      <c r="LX416" s="1">
        <v>9.9097930000000001E-4</v>
      </c>
      <c r="LY416">
        <v>0.3617919</v>
      </c>
      <c r="LZ416">
        <v>0.5229068</v>
      </c>
      <c r="MA416">
        <v>29.422000000000001</v>
      </c>
      <c r="MB416" s="1">
        <v>8.7488469999999995E-4</v>
      </c>
      <c r="MC416">
        <v>0.32033410000000001</v>
      </c>
      <c r="MD416">
        <v>0.52178469999999999</v>
      </c>
      <c r="ME416">
        <v>28.84468</v>
      </c>
      <c r="MF416" s="1">
        <v>7.8512999999999999E-4</v>
      </c>
      <c r="MG416">
        <v>0.28886309999999998</v>
      </c>
      <c r="MH416">
        <v>0.52044860000000004</v>
      </c>
      <c r="MI416">
        <v>28.060220000000001</v>
      </c>
      <c r="MJ416" s="1">
        <v>7.1450669999999997E-4</v>
      </c>
      <c r="MK416">
        <v>0.2642563</v>
      </c>
      <c r="ML416">
        <v>0.51925370000000004</v>
      </c>
      <c r="MM416">
        <v>27.473849999999999</v>
      </c>
      <c r="MN416" s="1">
        <v>6.5745880000000004E-4</v>
      </c>
      <c r="MO416">
        <v>0.24435029999999999</v>
      </c>
      <c r="MP416">
        <v>0.51810820000000002</v>
      </c>
      <c r="MQ416">
        <v>27.712610000000002</v>
      </c>
      <c r="MR416" s="1">
        <v>6.1096610000000004E-4</v>
      </c>
      <c r="MS416">
        <v>0.22811780000000001</v>
      </c>
      <c r="MT416">
        <v>0.51716450000000003</v>
      </c>
      <c r="MU416">
        <v>28.409379999999999</v>
      </c>
      <c r="MV416" s="1">
        <v>5.7266680000000005E-4</v>
      </c>
      <c r="MW416">
        <v>0.21474950000000001</v>
      </c>
      <c r="MX416">
        <v>0.51638289999999998</v>
      </c>
      <c r="MY416">
        <v>28.568280000000001</v>
      </c>
      <c r="MZ416" s="1">
        <v>5.4025660000000001E-4</v>
      </c>
      <c r="NA416">
        <v>0.20337469999999999</v>
      </c>
      <c r="NB416">
        <v>0.51554029999999995</v>
      </c>
      <c r="NC416">
        <v>28.486249999999998</v>
      </c>
      <c r="ND416" s="1">
        <v>5.1251680000000003E-4</v>
      </c>
      <c r="NE416">
        <v>0.1936821</v>
      </c>
      <c r="NF416">
        <v>0.51444330000000005</v>
      </c>
      <c r="NG416">
        <v>28.441099999999999</v>
      </c>
      <c r="NH416" s="1">
        <v>4.8844229999999995E-4</v>
      </c>
      <c r="NI416">
        <v>0.1853812</v>
      </c>
      <c r="NJ416">
        <v>0.51297619999999999</v>
      </c>
      <c r="NK416">
        <v>28.150919999999999</v>
      </c>
      <c r="NL416" s="1">
        <v>4.6704659999999997E-4</v>
      </c>
      <c r="NM416">
        <v>0.17814669999999999</v>
      </c>
      <c r="NN416">
        <v>0.51187369999999999</v>
      </c>
      <c r="NO416">
        <v>27.715489999999999</v>
      </c>
      <c r="NP416" s="1">
        <v>4.4840489999999999E-4</v>
      </c>
      <c r="NQ416">
        <v>0.17182410000000001</v>
      </c>
      <c r="NR416">
        <v>0.51078639999999997</v>
      </c>
      <c r="NS416">
        <v>27.272580000000001</v>
      </c>
      <c r="NT416" s="1">
        <v>4.306437E-4</v>
      </c>
      <c r="NU416">
        <v>0.165774</v>
      </c>
      <c r="NV416">
        <v>0.50966979999999995</v>
      </c>
      <c r="NW416">
        <v>27.499890000000001</v>
      </c>
      <c r="NX416" s="1">
        <v>4.1345269999999999E-4</v>
      </c>
      <c r="NY416">
        <v>0.1598791</v>
      </c>
      <c r="NZ416">
        <v>0.50862419999999997</v>
      </c>
      <c r="OA416">
        <v>28.424240000000001</v>
      </c>
      <c r="OB416" s="1">
        <v>3.965927E-4</v>
      </c>
      <c r="OC416">
        <v>0.15401909999999999</v>
      </c>
      <c r="OD416">
        <v>0.50750669999999998</v>
      </c>
      <c r="OE416">
        <v>29.172979999999999</v>
      </c>
      <c r="OF416" s="1">
        <v>3.7984139999999998E-4</v>
      </c>
      <c r="OG416">
        <v>0.14817279999999999</v>
      </c>
      <c r="OH416">
        <v>0.50642620000000005</v>
      </c>
      <c r="OI416">
        <v>29.529419999999998</v>
      </c>
      <c r="OJ416" s="1">
        <v>3.6339169999999999E-4</v>
      </c>
      <c r="OK416">
        <v>0.1423587</v>
      </c>
    </row>
    <row r="417" spans="1:401" x14ac:dyDescent="0.35">
      <c r="A417">
        <v>426</v>
      </c>
      <c r="B417" t="s">
        <v>4</v>
      </c>
      <c r="C417" t="s">
        <v>364</v>
      </c>
      <c r="D417" t="s">
        <v>424</v>
      </c>
      <c r="E417">
        <v>875.76350000000002</v>
      </c>
      <c r="F417">
        <v>1.0997049999999999</v>
      </c>
      <c r="G417">
        <v>24.882300000000001</v>
      </c>
      <c r="H417">
        <v>0</v>
      </c>
      <c r="I417">
        <v>0</v>
      </c>
      <c r="J417">
        <v>1.096028</v>
      </c>
      <c r="K417">
        <v>25.363659999999999</v>
      </c>
      <c r="L417">
        <v>0</v>
      </c>
      <c r="M417">
        <v>0</v>
      </c>
      <c r="N417">
        <v>1.0923909999999999</v>
      </c>
      <c r="O417">
        <v>25.926310000000001</v>
      </c>
      <c r="P417">
        <v>0</v>
      </c>
      <c r="Q417">
        <v>0</v>
      </c>
      <c r="R417">
        <v>1.088732</v>
      </c>
      <c r="S417">
        <v>26.195889999999999</v>
      </c>
      <c r="T417">
        <v>0</v>
      </c>
      <c r="U417">
        <v>0</v>
      </c>
      <c r="V417">
        <v>1.085113</v>
      </c>
      <c r="W417">
        <v>25.893809999999998</v>
      </c>
      <c r="X417">
        <v>0</v>
      </c>
      <c r="Y417">
        <v>0</v>
      </c>
      <c r="Z417">
        <v>1.081655</v>
      </c>
      <c r="AA417">
        <v>25.369630000000001</v>
      </c>
      <c r="AB417">
        <v>0</v>
      </c>
      <c r="AC417">
        <v>0</v>
      </c>
      <c r="AD417">
        <v>1.078149</v>
      </c>
      <c r="AE417">
        <v>24.79609</v>
      </c>
      <c r="AF417">
        <v>0</v>
      </c>
      <c r="AG417">
        <v>0</v>
      </c>
      <c r="AH417">
        <v>1.0745640000000001</v>
      </c>
      <c r="AI417">
        <v>24.718389999999999</v>
      </c>
      <c r="AJ417">
        <v>0</v>
      </c>
      <c r="AK417">
        <v>0</v>
      </c>
      <c r="AL417">
        <v>1.0708569999999999</v>
      </c>
      <c r="AM417">
        <v>25.204719999999998</v>
      </c>
      <c r="AN417">
        <v>0</v>
      </c>
      <c r="AO417">
        <v>0</v>
      </c>
      <c r="AP417">
        <v>1.0669789999999999</v>
      </c>
      <c r="AQ417">
        <v>25.994520000000001</v>
      </c>
      <c r="AR417">
        <v>0</v>
      </c>
      <c r="AS417">
        <v>0</v>
      </c>
      <c r="AT417">
        <v>1.0627439999999999</v>
      </c>
      <c r="AU417">
        <v>26.849299999999999</v>
      </c>
      <c r="AV417">
        <v>0</v>
      </c>
      <c r="AW417">
        <v>0</v>
      </c>
      <c r="AX417">
        <v>1.0584849999999999</v>
      </c>
      <c r="AY417">
        <v>27.23142</v>
      </c>
      <c r="AZ417">
        <v>0</v>
      </c>
      <c r="BA417">
        <v>0</v>
      </c>
      <c r="BB417">
        <v>1.0543210000000001</v>
      </c>
      <c r="BC417">
        <v>27.022780000000001</v>
      </c>
      <c r="BD417">
        <v>0</v>
      </c>
      <c r="BE417">
        <v>0</v>
      </c>
      <c r="BF417">
        <v>1.049976</v>
      </c>
      <c r="BG417">
        <v>26.535979999999999</v>
      </c>
      <c r="BH417">
        <v>0</v>
      </c>
      <c r="BI417">
        <v>0</v>
      </c>
      <c r="BJ417">
        <v>1.0456019999999999</v>
      </c>
      <c r="BK417">
        <v>26.081589999999998</v>
      </c>
      <c r="BL417">
        <v>0</v>
      </c>
      <c r="BM417">
        <v>0</v>
      </c>
      <c r="BN417">
        <v>1.041358</v>
      </c>
      <c r="BO417">
        <v>26.230319999999999</v>
      </c>
      <c r="BP417">
        <v>0</v>
      </c>
      <c r="BQ417">
        <v>0</v>
      </c>
      <c r="BR417">
        <v>1.0371790000000001</v>
      </c>
      <c r="BS417">
        <v>26.83709</v>
      </c>
      <c r="BT417">
        <v>0</v>
      </c>
      <c r="BU417">
        <v>0</v>
      </c>
      <c r="BV417">
        <v>1.0331920000000001</v>
      </c>
      <c r="BW417">
        <v>27.697230000000001</v>
      </c>
      <c r="BX417">
        <v>0</v>
      </c>
      <c r="BY417">
        <v>0</v>
      </c>
      <c r="BZ417">
        <v>1.0294620000000001</v>
      </c>
      <c r="CA417">
        <v>28.4434</v>
      </c>
      <c r="CB417">
        <v>0</v>
      </c>
      <c r="CC417">
        <v>0</v>
      </c>
      <c r="CD417">
        <v>1.0255939999999999</v>
      </c>
      <c r="CE417">
        <v>28.630130000000001</v>
      </c>
      <c r="CF417">
        <v>0</v>
      </c>
      <c r="CG417">
        <v>0</v>
      </c>
      <c r="CH417">
        <v>1.0216750000000001</v>
      </c>
      <c r="CI417">
        <v>28.171199999999999</v>
      </c>
      <c r="CJ417">
        <v>3.698058E-37</v>
      </c>
      <c r="CK417">
        <v>6.8511849999999998E-35</v>
      </c>
      <c r="CL417">
        <v>1.0177659999999999</v>
      </c>
      <c r="CM417">
        <v>27.49832</v>
      </c>
      <c r="CN417">
        <v>4.5433959999999998E-30</v>
      </c>
      <c r="CO417">
        <v>9.6323149999999991E-28</v>
      </c>
      <c r="CP417">
        <v>1.0136419999999999</v>
      </c>
      <c r="CQ417">
        <v>26.99718</v>
      </c>
      <c r="CR417" s="1">
        <v>1.110447E-23</v>
      </c>
      <c r="CS417" s="1">
        <v>2.2950869999999998E-21</v>
      </c>
      <c r="CT417">
        <v>1.0098130000000001</v>
      </c>
      <c r="CU417">
        <v>27.1112</v>
      </c>
      <c r="CV417" s="1">
        <v>3.151561E-18</v>
      </c>
      <c r="CW417" s="1">
        <v>7.1609809999999999E-16</v>
      </c>
      <c r="CX417">
        <v>1.0061310000000001</v>
      </c>
      <c r="CY417">
        <v>27.308150000000001</v>
      </c>
      <c r="CZ417" s="1">
        <v>2.4982820000000002E-14</v>
      </c>
      <c r="DA417" s="1">
        <v>6.1380349999999999E-12</v>
      </c>
      <c r="DB417">
        <v>1.002516</v>
      </c>
      <c r="DC417">
        <v>27.85866</v>
      </c>
      <c r="DD417" s="1">
        <v>3.0461700000000003E-11</v>
      </c>
      <c r="DE417" s="1">
        <v>7.9400420000000004E-9</v>
      </c>
      <c r="DF417">
        <v>0.99904289999999996</v>
      </c>
      <c r="DG417">
        <v>28.453299999999999</v>
      </c>
      <c r="DH417" s="1">
        <v>1.002859E-8</v>
      </c>
      <c r="DI417" s="1">
        <v>2.7462719999999999E-6</v>
      </c>
      <c r="DJ417">
        <v>0.99566220000000005</v>
      </c>
      <c r="DK417">
        <v>28.641120000000001</v>
      </c>
      <c r="DL417" s="1">
        <v>1.2137989999999999E-6</v>
      </c>
      <c r="DM417" s="1">
        <v>3.4701829999999998E-4</v>
      </c>
      <c r="DN417">
        <v>0.99220180000000002</v>
      </c>
      <c r="DO417">
        <v>28.36392</v>
      </c>
      <c r="DP417" s="1">
        <v>6.5538940000000006E-5</v>
      </c>
      <c r="DQ417" s="1">
        <v>1.9443269999999999E-2</v>
      </c>
      <c r="DR417">
        <v>0.98921590000000004</v>
      </c>
      <c r="DS417">
        <v>27.812860000000001</v>
      </c>
      <c r="DT417" s="1">
        <v>1.7902269999999999E-3</v>
      </c>
      <c r="DU417" s="1">
        <v>0.54972019999999999</v>
      </c>
      <c r="DV417">
        <v>0.98638309999999996</v>
      </c>
      <c r="DW417">
        <v>27.323689999999999</v>
      </c>
      <c r="DX417" s="1">
        <v>2.7301079999999998E-2</v>
      </c>
      <c r="DY417" s="1">
        <v>8.6547249999999991</v>
      </c>
      <c r="DZ417">
        <v>0.98376200000000003</v>
      </c>
      <c r="EA417">
        <v>27.58212</v>
      </c>
      <c r="EB417" s="1">
        <v>0.25104090000000001</v>
      </c>
      <c r="EC417" s="1">
        <v>81.961449999999999</v>
      </c>
      <c r="ED417">
        <v>0.98133440000000005</v>
      </c>
      <c r="EE417">
        <v>28.385770000000001</v>
      </c>
      <c r="EF417" s="1">
        <v>1.4769589999999999</v>
      </c>
      <c r="EG417">
        <v>495.18419999999998</v>
      </c>
      <c r="EH417">
        <v>0.9789641</v>
      </c>
      <c r="EI417">
        <v>29.4057</v>
      </c>
      <c r="EJ417" s="1">
        <v>5.8407830000000001</v>
      </c>
      <c r="EK417">
        <v>2008.771</v>
      </c>
      <c r="EL417">
        <v>0.97637739999999995</v>
      </c>
      <c r="EM417">
        <v>30.322019999999998</v>
      </c>
      <c r="EN417" s="1">
        <v>16.221540000000001</v>
      </c>
      <c r="EO417">
        <v>5712.5410000000002</v>
      </c>
      <c r="EP417">
        <v>0.97396130000000003</v>
      </c>
      <c r="EQ417">
        <v>30.557539999999999</v>
      </c>
      <c r="ER417">
        <v>32.816850000000002</v>
      </c>
      <c r="ES417">
        <v>11817.91</v>
      </c>
      <c r="ET417">
        <v>0.9715125</v>
      </c>
      <c r="EU417">
        <v>29.969580000000001</v>
      </c>
      <c r="EV417">
        <v>49.975000000000001</v>
      </c>
      <c r="EW417">
        <v>18376.54</v>
      </c>
      <c r="EX417">
        <v>0.96905529999999995</v>
      </c>
      <c r="EY417">
        <v>29.097359999999998</v>
      </c>
      <c r="EZ417">
        <v>58.953960000000002</v>
      </c>
      <c r="FA417">
        <v>22107.200000000001</v>
      </c>
      <c r="FB417">
        <v>0.96654030000000002</v>
      </c>
      <c r="FC417">
        <v>28.249790000000001</v>
      </c>
      <c r="FD417">
        <v>55.193719999999999</v>
      </c>
      <c r="FE417">
        <v>21079.7</v>
      </c>
      <c r="FF417">
        <v>0.96397270000000002</v>
      </c>
      <c r="FG417">
        <v>27.965710000000001</v>
      </c>
      <c r="FH417">
        <v>42.009230000000002</v>
      </c>
      <c r="FI417">
        <v>16323.58</v>
      </c>
      <c r="FJ417">
        <v>0.96138769999999996</v>
      </c>
      <c r="FK417">
        <v>28.141539999999999</v>
      </c>
      <c r="FL417">
        <v>26.58915</v>
      </c>
      <c r="FM417">
        <v>10498.11</v>
      </c>
      <c r="FN417">
        <v>0.95857760000000003</v>
      </c>
      <c r="FO417">
        <v>28.301159999999999</v>
      </c>
      <c r="FP417">
        <v>14.23325</v>
      </c>
      <c r="FQ417">
        <v>5706.2740000000003</v>
      </c>
      <c r="FR417">
        <v>0.95572270000000004</v>
      </c>
      <c r="FS417">
        <v>28.239550000000001</v>
      </c>
      <c r="FT417">
        <v>6.5585779999999998</v>
      </c>
      <c r="FU417">
        <v>2666.5140000000001</v>
      </c>
      <c r="FV417">
        <v>0.95250769999999996</v>
      </c>
      <c r="FW417">
        <v>27.74428</v>
      </c>
      <c r="FX417">
        <v>2.6541990000000002</v>
      </c>
      <c r="FY417">
        <v>1092.8779999999999</v>
      </c>
      <c r="FZ417">
        <v>0.94988879999999998</v>
      </c>
      <c r="GA417">
        <v>27.021979999999999</v>
      </c>
      <c r="GB417">
        <v>0.97557490000000002</v>
      </c>
      <c r="GC417">
        <v>405.24630000000002</v>
      </c>
      <c r="GD417">
        <v>0.94662639999999998</v>
      </c>
      <c r="GE417">
        <v>26.19604</v>
      </c>
      <c r="GF417">
        <v>0.34929919999999998</v>
      </c>
      <c r="GG417">
        <v>144.90729999999999</v>
      </c>
      <c r="GH417">
        <v>0.94280339999999996</v>
      </c>
      <c r="GI417">
        <v>25.558779999999999</v>
      </c>
      <c r="GJ417">
        <v>0.1443643</v>
      </c>
      <c r="GK417">
        <v>58.515860000000004</v>
      </c>
      <c r="GL417">
        <v>0.9383918</v>
      </c>
      <c r="GM417">
        <v>25.534949999999998</v>
      </c>
      <c r="GN417">
        <v>8.3928989999999995E-2</v>
      </c>
      <c r="GO417">
        <v>32.770859999999999</v>
      </c>
      <c r="GP417">
        <v>0.93288079999999995</v>
      </c>
      <c r="GQ417">
        <v>26.045819999999999</v>
      </c>
      <c r="GR417">
        <v>6.6455319999999998E-2</v>
      </c>
      <c r="GS417">
        <v>25.387319999999999</v>
      </c>
      <c r="GT417">
        <v>0.92818809999999996</v>
      </c>
      <c r="GU417">
        <v>26.691469999999999</v>
      </c>
      <c r="GV417">
        <v>5.961147E-2</v>
      </c>
      <c r="GW417">
        <v>22.636790000000001</v>
      </c>
      <c r="GX417">
        <v>0.92350489999999996</v>
      </c>
      <c r="GY417">
        <v>27.09796</v>
      </c>
      <c r="GZ417">
        <v>5.4845289999999998E-2</v>
      </c>
      <c r="HA417">
        <v>20.840969999999999</v>
      </c>
      <c r="HB417">
        <v>0.91888409999999998</v>
      </c>
      <c r="HC417">
        <v>26.829470000000001</v>
      </c>
      <c r="HD417">
        <v>4.9990039999999999E-2</v>
      </c>
      <c r="HE417">
        <v>19.045369999999998</v>
      </c>
      <c r="HF417">
        <v>0.91476089999999999</v>
      </c>
      <c r="HG417">
        <v>25.82197</v>
      </c>
      <c r="HH417">
        <v>4.5207789999999998E-2</v>
      </c>
      <c r="HI417">
        <v>17.253810000000001</v>
      </c>
      <c r="HJ417">
        <v>0.91072339999999996</v>
      </c>
      <c r="HK417">
        <v>24.678709999999999</v>
      </c>
      <c r="HL417" s="1">
        <v>4.0846140000000003E-2</v>
      </c>
      <c r="HM417">
        <v>15.61342</v>
      </c>
      <c r="HN417">
        <v>0.90646499999999997</v>
      </c>
      <c r="HO417">
        <v>23.80575</v>
      </c>
      <c r="HP417" s="1">
        <v>3.6898430000000003E-2</v>
      </c>
      <c r="HQ417">
        <v>14.13508</v>
      </c>
      <c r="HR417">
        <v>0.90240469999999995</v>
      </c>
      <c r="HS417">
        <v>23.568809999999999</v>
      </c>
      <c r="HT417" s="1">
        <v>3.3248590000000001E-2</v>
      </c>
      <c r="HU417">
        <v>12.770799999999999</v>
      </c>
      <c r="HV417">
        <v>0.89793699999999999</v>
      </c>
      <c r="HW417">
        <v>23.880669999999999</v>
      </c>
      <c r="HX417" s="1">
        <v>2.9856319999999999E-2</v>
      </c>
      <c r="HY417">
        <v>11.504569999999999</v>
      </c>
      <c r="HZ417">
        <v>0.89383159999999995</v>
      </c>
      <c r="IA417">
        <v>24.272200000000002</v>
      </c>
      <c r="IB417">
        <v>2.6721000000000002E-2</v>
      </c>
      <c r="IC417">
        <v>10.32596</v>
      </c>
      <c r="ID417">
        <v>0.88926050000000001</v>
      </c>
      <c r="IE417">
        <v>24.391629999999999</v>
      </c>
      <c r="IF417" s="1">
        <v>2.3798730000000001E-2</v>
      </c>
      <c r="IG417">
        <v>9.2239000000000004</v>
      </c>
      <c r="IH417">
        <v>0.88487530000000003</v>
      </c>
      <c r="II417">
        <v>24.201619999999998</v>
      </c>
      <c r="IJ417" s="1">
        <v>2.1374779999999999E-2</v>
      </c>
      <c r="IK417">
        <v>8.3029519999999994</v>
      </c>
      <c r="IL417">
        <v>0.88038110000000003</v>
      </c>
      <c r="IM417">
        <v>23.48499</v>
      </c>
      <c r="IN417" s="1">
        <v>1.929256E-2</v>
      </c>
      <c r="IO417">
        <v>7.5133559999999999</v>
      </c>
      <c r="IP417">
        <v>0.87523390000000001</v>
      </c>
      <c r="IQ417">
        <v>22.661079999999998</v>
      </c>
      <c r="IR417" s="1">
        <v>1.747771E-2</v>
      </c>
      <c r="IS417">
        <v>6.8306019999999998</v>
      </c>
      <c r="IT417">
        <v>0.8700135</v>
      </c>
      <c r="IU417">
        <v>22.108070000000001</v>
      </c>
      <c r="IV417" s="1">
        <v>1.5822220000000001E-2</v>
      </c>
      <c r="IW417">
        <v>6.2097369999999996</v>
      </c>
      <c r="IX417">
        <v>0.86445000000000005</v>
      </c>
      <c r="IY417">
        <v>22.460730000000002</v>
      </c>
      <c r="IZ417" s="1">
        <v>1.432336E-2</v>
      </c>
      <c r="JA417">
        <v>5.6453689999999996</v>
      </c>
      <c r="JB417">
        <v>0.85979969999999994</v>
      </c>
      <c r="JC417">
        <v>23.504480000000001</v>
      </c>
      <c r="JD417" s="1">
        <v>1.300014E-2</v>
      </c>
      <c r="JE417">
        <v>5.14011</v>
      </c>
      <c r="JF417">
        <v>0.85377619999999999</v>
      </c>
      <c r="JG417">
        <v>24.654039999999998</v>
      </c>
      <c r="JH417" s="1">
        <v>1.177487E-2</v>
      </c>
      <c r="JI417">
        <v>4.6783200000000003</v>
      </c>
      <c r="JJ417">
        <v>0.84823970000000004</v>
      </c>
      <c r="JK417">
        <v>25.316790000000001</v>
      </c>
      <c r="JL417" s="1">
        <v>1.0657389999999999E-2</v>
      </c>
      <c r="JM417">
        <v>4.2514250000000002</v>
      </c>
      <c r="JN417">
        <v>0.84434260000000005</v>
      </c>
      <c r="JO417">
        <v>25.529330000000002</v>
      </c>
      <c r="JP417" s="1">
        <v>9.690433E-3</v>
      </c>
      <c r="JQ417">
        <v>3.8761739999999998</v>
      </c>
      <c r="JR417">
        <v>0.83969680000000002</v>
      </c>
      <c r="JS417">
        <v>25.325209999999998</v>
      </c>
      <c r="JT417" s="1">
        <v>8.8039610000000008E-3</v>
      </c>
      <c r="JU417">
        <v>3.536</v>
      </c>
      <c r="JV417">
        <v>0.83472000000000002</v>
      </c>
      <c r="JW417">
        <v>24.91658</v>
      </c>
      <c r="JX417" s="1">
        <v>7.9413750000000005E-3</v>
      </c>
      <c r="JY417">
        <v>3.2012290000000001</v>
      </c>
      <c r="JZ417">
        <v>0.82829839999999999</v>
      </c>
      <c r="KA417">
        <v>24.753129999999999</v>
      </c>
      <c r="KB417" s="1">
        <v>7.1477399999999996E-3</v>
      </c>
      <c r="KC417">
        <v>2.8900920000000001</v>
      </c>
      <c r="KD417">
        <v>0.82163120000000001</v>
      </c>
      <c r="KE417">
        <v>25.30283</v>
      </c>
      <c r="KF417" s="1">
        <v>6.3984530000000001E-3</v>
      </c>
      <c r="KG417">
        <v>2.5953729999999999</v>
      </c>
      <c r="KH417">
        <v>0.81565509999999997</v>
      </c>
      <c r="KI417">
        <v>26.304320000000001</v>
      </c>
      <c r="KJ417" s="1">
        <v>5.6858919999999997E-3</v>
      </c>
      <c r="KK417">
        <v>2.312907</v>
      </c>
      <c r="KL417">
        <v>0.81089290000000003</v>
      </c>
      <c r="KM417">
        <v>27.358930000000001</v>
      </c>
      <c r="KN417" s="1">
        <v>5.0068539999999998E-3</v>
      </c>
      <c r="KO417">
        <v>2.039574</v>
      </c>
      <c r="KP417">
        <v>0.80598939999999997</v>
      </c>
      <c r="KQ417">
        <v>28.14744</v>
      </c>
      <c r="KR417" s="1">
        <v>4.3439510000000004E-3</v>
      </c>
      <c r="KS417">
        <v>1.773007</v>
      </c>
      <c r="KT417">
        <v>0.80394699999999997</v>
      </c>
      <c r="KU417">
        <v>28.375350000000001</v>
      </c>
      <c r="KV417" s="1">
        <v>3.7077410000000001E-3</v>
      </c>
      <c r="KW417">
        <v>1.5129600000000001</v>
      </c>
      <c r="KX417">
        <v>0.80493539999999997</v>
      </c>
      <c r="KY417">
        <v>28.031030000000001</v>
      </c>
      <c r="KZ417" s="1">
        <v>3.1235249999999998E-3</v>
      </c>
      <c r="LA417">
        <v>1.2696860000000001</v>
      </c>
      <c r="LB417">
        <v>0.80714390000000003</v>
      </c>
      <c r="LC417">
        <v>27.382829999999998</v>
      </c>
      <c r="LD417" s="1">
        <v>2.5807709999999999E-3</v>
      </c>
      <c r="LE417">
        <v>1.043919</v>
      </c>
      <c r="LF417">
        <v>0.8087742</v>
      </c>
      <c r="LG417">
        <v>26.849789999999999</v>
      </c>
      <c r="LH417" s="1">
        <v>2.0997199999999998E-3</v>
      </c>
      <c r="LI417">
        <v>0.84474629999999995</v>
      </c>
      <c r="LJ417">
        <v>0.80960719999999997</v>
      </c>
      <c r="LK417">
        <v>26.997599999999998</v>
      </c>
      <c r="LL417" s="1">
        <v>1.7031920000000001E-3</v>
      </c>
      <c r="LM417">
        <v>0.68170909999999996</v>
      </c>
      <c r="LN417">
        <v>0.80840049999999997</v>
      </c>
      <c r="LO417">
        <v>27.714120000000001</v>
      </c>
      <c r="LP417" s="1">
        <v>1.395461E-3</v>
      </c>
      <c r="LQ417">
        <v>0.55646770000000001</v>
      </c>
      <c r="LR417">
        <v>0.80668779999999995</v>
      </c>
      <c r="LS417">
        <v>28.54317</v>
      </c>
      <c r="LT417" s="1">
        <v>1.1694640000000001E-3</v>
      </c>
      <c r="LU417">
        <v>0.46464889999999998</v>
      </c>
      <c r="LV417">
        <v>0.80546390000000001</v>
      </c>
      <c r="LW417">
        <v>29.108440000000002</v>
      </c>
      <c r="LX417" s="1">
        <v>1.006126E-3</v>
      </c>
      <c r="LY417">
        <v>0.3980418</v>
      </c>
      <c r="LZ417">
        <v>0.80240310000000004</v>
      </c>
      <c r="MA417">
        <v>29.258030000000002</v>
      </c>
      <c r="MB417" s="1">
        <v>8.8524800000000005E-4</v>
      </c>
      <c r="MC417">
        <v>0.35001729999999998</v>
      </c>
      <c r="MD417">
        <v>0.80070249999999998</v>
      </c>
      <c r="ME417">
        <v>28.759789999999999</v>
      </c>
      <c r="MF417" s="1">
        <v>7.9305629999999998E-4</v>
      </c>
      <c r="MG417">
        <v>0.31384699999999999</v>
      </c>
      <c r="MH417">
        <v>0.79872330000000002</v>
      </c>
      <c r="MI417">
        <v>27.986889999999999</v>
      </c>
      <c r="MJ417" s="1">
        <v>7.2076629999999996E-4</v>
      </c>
      <c r="MK417">
        <v>0.28565200000000002</v>
      </c>
      <c r="ML417">
        <v>0.79695099999999996</v>
      </c>
      <c r="MM417">
        <v>27.399090000000001</v>
      </c>
      <c r="MN417" s="1">
        <v>6.6258509999999997E-4</v>
      </c>
      <c r="MO417">
        <v>0.26300449999999997</v>
      </c>
      <c r="MP417">
        <v>0.79540650000000002</v>
      </c>
      <c r="MQ417">
        <v>27.582989999999999</v>
      </c>
      <c r="MR417" s="1">
        <v>6.1528989999999997E-4</v>
      </c>
      <c r="MS417">
        <v>0.2447008</v>
      </c>
      <c r="MT417">
        <v>0.79391469999999997</v>
      </c>
      <c r="MU417">
        <v>28.216640000000002</v>
      </c>
      <c r="MV417" s="1">
        <v>5.7627139999999997E-4</v>
      </c>
      <c r="MW417">
        <v>0.2297332</v>
      </c>
      <c r="MX417">
        <v>0.79277339999999996</v>
      </c>
      <c r="MY417">
        <v>28.475010000000001</v>
      </c>
      <c r="MZ417" s="1">
        <v>5.4335259999999997E-4</v>
      </c>
      <c r="NA417">
        <v>0.2170224</v>
      </c>
      <c r="NB417">
        <v>0.79151769999999999</v>
      </c>
      <c r="NC417">
        <v>28.410550000000001</v>
      </c>
      <c r="ND417" s="1">
        <v>5.1516229999999999E-4</v>
      </c>
      <c r="NE417">
        <v>0.20616770000000001</v>
      </c>
      <c r="NF417">
        <v>0.78988320000000001</v>
      </c>
      <c r="NG417">
        <v>28.346800000000002</v>
      </c>
      <c r="NH417" s="1">
        <v>4.9071140000000004E-4</v>
      </c>
      <c r="NI417">
        <v>0.19687460000000001</v>
      </c>
      <c r="NJ417">
        <v>0.78772509999999996</v>
      </c>
      <c r="NK417">
        <v>28.091239999999999</v>
      </c>
      <c r="NL417" s="1">
        <v>4.6903130000000001E-4</v>
      </c>
      <c r="NM417">
        <v>0.18877920000000001</v>
      </c>
      <c r="NN417">
        <v>0.78535880000000002</v>
      </c>
      <c r="NO417">
        <v>27.679770000000001</v>
      </c>
      <c r="NP417" s="1">
        <v>4.5018670000000001E-4</v>
      </c>
      <c r="NQ417">
        <v>0.18176510000000001</v>
      </c>
      <c r="NR417">
        <v>0.78294450000000004</v>
      </c>
      <c r="NS417">
        <v>27.260809999999999</v>
      </c>
      <c r="NT417" s="1">
        <v>4.3234190000000002E-4</v>
      </c>
      <c r="NU417">
        <v>0.17511189999999999</v>
      </c>
      <c r="NV417">
        <v>0.78053300000000003</v>
      </c>
      <c r="NW417">
        <v>27.436050000000002</v>
      </c>
      <c r="NX417" s="1">
        <v>4.1510160000000001E-4</v>
      </c>
      <c r="NY417">
        <v>0.1686676</v>
      </c>
      <c r="NZ417">
        <v>0.77831320000000004</v>
      </c>
      <c r="OA417">
        <v>28.291440000000001</v>
      </c>
      <c r="OB417" s="1">
        <v>3.982314E-4</v>
      </c>
      <c r="OC417">
        <v>0.16230510000000001</v>
      </c>
      <c r="OD417">
        <v>0.77596200000000004</v>
      </c>
      <c r="OE417">
        <v>29.0717</v>
      </c>
      <c r="OF417" s="1">
        <v>3.8145509999999998E-4</v>
      </c>
      <c r="OG417">
        <v>0.1559827</v>
      </c>
      <c r="OH417">
        <v>0.77371529999999999</v>
      </c>
      <c r="OI417">
        <v>29.467449999999999</v>
      </c>
      <c r="OJ417" s="1">
        <v>3.6498040000000002E-4</v>
      </c>
      <c r="OK417">
        <v>0.14970929999999999</v>
      </c>
    </row>
    <row r="418" spans="1:401" x14ac:dyDescent="0.35">
      <c r="A418">
        <v>427</v>
      </c>
      <c r="B418" t="s">
        <v>4</v>
      </c>
      <c r="C418" t="s">
        <v>364</v>
      </c>
      <c r="D418" t="s">
        <v>425</v>
      </c>
      <c r="E418">
        <v>877.24189999999999</v>
      </c>
      <c r="F418">
        <v>0.59024849999999995</v>
      </c>
      <c r="G418">
        <v>24.812919999999998</v>
      </c>
      <c r="H418">
        <v>0</v>
      </c>
      <c r="I418">
        <v>0</v>
      </c>
      <c r="J418">
        <v>0.58839909999999995</v>
      </c>
      <c r="K418">
        <v>25.276820000000001</v>
      </c>
      <c r="L418">
        <v>0</v>
      </c>
      <c r="M418">
        <v>0</v>
      </c>
      <c r="N418">
        <v>0.58662930000000002</v>
      </c>
      <c r="O418">
        <v>25.84056</v>
      </c>
      <c r="P418">
        <v>0</v>
      </c>
      <c r="Q418">
        <v>0</v>
      </c>
      <c r="R418">
        <v>0.58484139999999996</v>
      </c>
      <c r="S418">
        <v>26.12725</v>
      </c>
      <c r="T418">
        <v>0</v>
      </c>
      <c r="U418">
        <v>0</v>
      </c>
      <c r="V418">
        <v>0.58309290000000003</v>
      </c>
      <c r="W418">
        <v>25.877929999999999</v>
      </c>
      <c r="X418">
        <v>0</v>
      </c>
      <c r="Y418">
        <v>0</v>
      </c>
      <c r="Z418">
        <v>0.58141039999999999</v>
      </c>
      <c r="AA418">
        <v>25.379429999999999</v>
      </c>
      <c r="AB418">
        <v>0</v>
      </c>
      <c r="AC418">
        <v>0</v>
      </c>
      <c r="AD418">
        <v>0.57969269999999995</v>
      </c>
      <c r="AE418">
        <v>24.819880000000001</v>
      </c>
      <c r="AF418">
        <v>0</v>
      </c>
      <c r="AG418">
        <v>0</v>
      </c>
      <c r="AH418">
        <v>0.57793300000000003</v>
      </c>
      <c r="AI418">
        <v>24.72091</v>
      </c>
      <c r="AJ418">
        <v>0</v>
      </c>
      <c r="AK418">
        <v>0</v>
      </c>
      <c r="AL418">
        <v>0.57614770000000004</v>
      </c>
      <c r="AM418">
        <v>25.145489999999999</v>
      </c>
      <c r="AN418">
        <v>0</v>
      </c>
      <c r="AO418">
        <v>0</v>
      </c>
      <c r="AP418">
        <v>0.57428539999999995</v>
      </c>
      <c r="AQ418">
        <v>25.901890000000002</v>
      </c>
      <c r="AR418">
        <v>0</v>
      </c>
      <c r="AS418">
        <v>0</v>
      </c>
      <c r="AT418">
        <v>0.572241</v>
      </c>
      <c r="AU418">
        <v>26.738910000000001</v>
      </c>
      <c r="AV418">
        <v>0</v>
      </c>
      <c r="AW418">
        <v>0</v>
      </c>
      <c r="AX418">
        <v>0.57018880000000005</v>
      </c>
      <c r="AY418">
        <v>27.152159999999999</v>
      </c>
      <c r="AZ418">
        <v>0</v>
      </c>
      <c r="BA418">
        <v>0</v>
      </c>
      <c r="BB418">
        <v>0.56814869999999995</v>
      </c>
      <c r="BC418">
        <v>27.004439999999999</v>
      </c>
      <c r="BD418">
        <v>0</v>
      </c>
      <c r="BE418">
        <v>0</v>
      </c>
      <c r="BF418">
        <v>0.56604699999999997</v>
      </c>
      <c r="BG418">
        <v>26.545719999999999</v>
      </c>
      <c r="BH418">
        <v>0</v>
      </c>
      <c r="BI418">
        <v>0</v>
      </c>
      <c r="BJ418">
        <v>0.56391979999999997</v>
      </c>
      <c r="BK418">
        <v>26.09864</v>
      </c>
      <c r="BL418">
        <v>0</v>
      </c>
      <c r="BM418">
        <v>0</v>
      </c>
      <c r="BN418">
        <v>0.56182319999999997</v>
      </c>
      <c r="BO418">
        <v>26.207730000000002</v>
      </c>
      <c r="BP418">
        <v>0</v>
      </c>
      <c r="BQ418">
        <v>0</v>
      </c>
      <c r="BR418">
        <v>0.55980719999999995</v>
      </c>
      <c r="BS418">
        <v>26.755179999999999</v>
      </c>
      <c r="BT418">
        <v>0</v>
      </c>
      <c r="BU418">
        <v>0</v>
      </c>
      <c r="BV418">
        <v>0.55784719999999999</v>
      </c>
      <c r="BW418">
        <v>27.578189999999999</v>
      </c>
      <c r="BX418">
        <v>0</v>
      </c>
      <c r="BY418">
        <v>0</v>
      </c>
      <c r="BZ418">
        <v>0.55605800000000005</v>
      </c>
      <c r="CA418">
        <v>28.339040000000001</v>
      </c>
      <c r="CB418">
        <v>0</v>
      </c>
      <c r="CC418">
        <v>0</v>
      </c>
      <c r="CD418">
        <v>0.55412969999999995</v>
      </c>
      <c r="CE418">
        <v>28.561579999999999</v>
      </c>
      <c r="CF418">
        <v>0</v>
      </c>
      <c r="CG418">
        <v>0</v>
      </c>
      <c r="CH418">
        <v>0.55220930000000001</v>
      </c>
      <c r="CI418">
        <v>28.16769</v>
      </c>
      <c r="CJ418">
        <v>3.5021020000000001E-38</v>
      </c>
      <c r="CK418">
        <v>1.664814E-35</v>
      </c>
      <c r="CL418">
        <v>0.55027190000000004</v>
      </c>
      <c r="CM418">
        <v>27.518789999999999</v>
      </c>
      <c r="CN418">
        <v>1.10673E-30</v>
      </c>
      <c r="CO418">
        <v>3.7817350000000002E-28</v>
      </c>
      <c r="CP418">
        <v>0.54826169999999996</v>
      </c>
      <c r="CQ418">
        <v>27.014690000000002</v>
      </c>
      <c r="CR418">
        <v>1.864203E-24</v>
      </c>
      <c r="CS418" s="1">
        <v>7.4676319999999997E-22</v>
      </c>
      <c r="CT418">
        <v>0.54631560000000001</v>
      </c>
      <c r="CU418">
        <v>27.07009</v>
      </c>
      <c r="CV418" s="1">
        <v>9.698313E-19</v>
      </c>
      <c r="CW418" s="1">
        <v>3.3244659999999998E-16</v>
      </c>
      <c r="CX418">
        <v>0.54446369999999999</v>
      </c>
      <c r="CY418">
        <v>27.240770000000001</v>
      </c>
      <c r="CZ418" s="1">
        <v>1.003069E-14</v>
      </c>
      <c r="DA418" s="1">
        <v>3.469672E-12</v>
      </c>
      <c r="DB418">
        <v>0.54263709999999998</v>
      </c>
      <c r="DC418">
        <v>27.781569999999999</v>
      </c>
      <c r="DD418" s="1">
        <v>1.427208E-11</v>
      </c>
      <c r="DE418" s="1">
        <v>5.0753859999999997E-9</v>
      </c>
      <c r="DF418">
        <v>0.54086190000000001</v>
      </c>
      <c r="DG418">
        <v>28.36834</v>
      </c>
      <c r="DH418" s="1">
        <v>5.2786780000000004E-9</v>
      </c>
      <c r="DI418" s="1">
        <v>1.934683E-6</v>
      </c>
      <c r="DJ418">
        <v>0.53913180000000005</v>
      </c>
      <c r="DK418">
        <v>28.575430000000001</v>
      </c>
      <c r="DL418" s="1">
        <v>7.0171219999999999E-7</v>
      </c>
      <c r="DM418" s="1">
        <v>2.6500029999999998E-4</v>
      </c>
      <c r="DN418">
        <v>0.53741099999999997</v>
      </c>
      <c r="DO418">
        <v>28.35305</v>
      </c>
      <c r="DP418" s="1">
        <v>4.1033640000000002E-5</v>
      </c>
      <c r="DQ418" s="1">
        <v>1.5923909999999999E-2</v>
      </c>
      <c r="DR418">
        <v>0.53581020000000001</v>
      </c>
      <c r="DS418">
        <v>27.84281</v>
      </c>
      <c r="DT418" s="1">
        <v>1.202453E-3</v>
      </c>
      <c r="DU418" s="1">
        <v>0.47940310000000003</v>
      </c>
      <c r="DV418">
        <v>0.53441130000000003</v>
      </c>
      <c r="DW418">
        <v>27.360849999999999</v>
      </c>
      <c r="DX418" s="1">
        <v>1.952545E-2</v>
      </c>
      <c r="DY418" s="1">
        <v>7.9886860000000004</v>
      </c>
      <c r="DZ418">
        <v>0.53318810000000005</v>
      </c>
      <c r="EA418">
        <v>27.571829999999999</v>
      </c>
      <c r="EB418" s="1">
        <v>0.1901429</v>
      </c>
      <c r="EC418" s="1">
        <v>79.712289999999996</v>
      </c>
      <c r="ED418">
        <v>0.53206149999999997</v>
      </c>
      <c r="EE418">
        <v>28.305630000000001</v>
      </c>
      <c r="EF418" s="1">
        <v>1.1791339999999999</v>
      </c>
      <c r="EG418" s="1">
        <v>505.46769999999998</v>
      </c>
      <c r="EH418">
        <v>0.53094739999999996</v>
      </c>
      <c r="EI418">
        <v>29.297160000000002</v>
      </c>
      <c r="EJ418" s="1">
        <v>4.895537</v>
      </c>
      <c r="EK418">
        <v>2145.02</v>
      </c>
      <c r="EL418">
        <v>0.52980629999999995</v>
      </c>
      <c r="EM418">
        <v>30.214220000000001</v>
      </c>
      <c r="EN418">
        <v>14.225009999999999</v>
      </c>
      <c r="EO418">
        <v>6361.759</v>
      </c>
      <c r="EP418">
        <v>0.52872960000000002</v>
      </c>
      <c r="EQ418">
        <v>30.48977</v>
      </c>
      <c r="ER418">
        <v>30.01783</v>
      </c>
      <c r="ES418">
        <v>13690.15</v>
      </c>
      <c r="ET418">
        <v>0.52764370000000005</v>
      </c>
      <c r="EU418">
        <v>29.97925</v>
      </c>
      <c r="EV418">
        <v>47.545720000000003</v>
      </c>
      <c r="EW418">
        <v>22086.639999999999</v>
      </c>
      <c r="EX418">
        <v>0.52660030000000002</v>
      </c>
      <c r="EY418">
        <v>29.14039</v>
      </c>
      <c r="EZ418">
        <v>58.20402</v>
      </c>
      <c r="FA418">
        <v>27508.04</v>
      </c>
      <c r="FB418">
        <v>0.52548130000000004</v>
      </c>
      <c r="FC418">
        <v>28.290410000000001</v>
      </c>
      <c r="FD418">
        <v>56.40775</v>
      </c>
      <c r="FE418">
        <v>27096.93</v>
      </c>
      <c r="FF418">
        <v>0.52435580000000004</v>
      </c>
      <c r="FG418">
        <v>27.971969999999999</v>
      </c>
      <c r="FH418">
        <v>44.33708</v>
      </c>
      <c r="FI418">
        <v>21628.54</v>
      </c>
      <c r="FJ418">
        <v>0.52322500000000005</v>
      </c>
      <c r="FK418">
        <v>28.067810000000001</v>
      </c>
      <c r="FL418">
        <v>28.91544</v>
      </c>
      <c r="FM418">
        <v>14306.78</v>
      </c>
      <c r="FN418">
        <v>0.52204490000000003</v>
      </c>
      <c r="FO418">
        <v>28.236350000000002</v>
      </c>
      <c r="FP418">
        <v>15.92285</v>
      </c>
      <c r="FQ418">
        <v>7985.692</v>
      </c>
      <c r="FR418">
        <v>0.52077660000000003</v>
      </c>
      <c r="FS418">
        <v>28.178930000000001</v>
      </c>
      <c r="FT418">
        <v>7.5305939999999998</v>
      </c>
      <c r="FU418">
        <v>3824.2370000000001</v>
      </c>
      <c r="FV418">
        <v>0.51941510000000002</v>
      </c>
      <c r="FW418">
        <v>27.730139999999999</v>
      </c>
      <c r="FX418">
        <v>3.118576</v>
      </c>
      <c r="FY418">
        <v>1601.701</v>
      </c>
      <c r="FZ418">
        <v>0.51766380000000001</v>
      </c>
      <c r="GA418">
        <v>27.025549999999999</v>
      </c>
      <c r="GB418">
        <v>1.1646909999999999</v>
      </c>
      <c r="GC418">
        <v>603.34990000000005</v>
      </c>
      <c r="GD418">
        <v>0.51622809999999997</v>
      </c>
      <c r="GE418">
        <v>26.21679</v>
      </c>
      <c r="GF418">
        <v>0.41657539999999998</v>
      </c>
      <c r="GG418">
        <v>215.98859999999999</v>
      </c>
      <c r="GH418">
        <v>0.51457819999999999</v>
      </c>
      <c r="GI418">
        <v>25.572340000000001</v>
      </c>
      <c r="GJ418">
        <v>0.16549949999999999</v>
      </c>
      <c r="GK418">
        <v>84.333960000000005</v>
      </c>
      <c r="GL418">
        <v>0.51264860000000001</v>
      </c>
      <c r="GM418">
        <v>25.501370000000001</v>
      </c>
      <c r="GN418">
        <v>8.9966889999999994E-2</v>
      </c>
      <c r="GO418">
        <v>44.337240000000001</v>
      </c>
      <c r="GP418">
        <v>0.51025810000000005</v>
      </c>
      <c r="GQ418">
        <v>25.95617</v>
      </c>
      <c r="GR418">
        <v>6.8251619999999999E-2</v>
      </c>
      <c r="GS418">
        <v>32.859160000000003</v>
      </c>
      <c r="GT418">
        <v>0.50820359999999998</v>
      </c>
      <c r="GU418">
        <v>26.594069999999999</v>
      </c>
      <c r="GV418">
        <v>6.044621E-2</v>
      </c>
      <c r="GW418">
        <v>28.885929999999998</v>
      </c>
      <c r="GX418">
        <v>0.50615060000000001</v>
      </c>
      <c r="GY418">
        <v>27.026869999999999</v>
      </c>
      <c r="GZ418">
        <v>5.5541229999999997E-2</v>
      </c>
      <c r="HA418">
        <v>26.533259999999999</v>
      </c>
      <c r="HB418">
        <v>0.50414630000000005</v>
      </c>
      <c r="HC418">
        <v>26.798819999999999</v>
      </c>
      <c r="HD418">
        <v>5.0717760000000001E-2</v>
      </c>
      <c r="HE418">
        <v>24.27786</v>
      </c>
      <c r="HF418">
        <v>0.50241840000000004</v>
      </c>
      <c r="HG418">
        <v>25.839040000000001</v>
      </c>
      <c r="HH418">
        <v>4.590897E-2</v>
      </c>
      <c r="HI418">
        <v>22.006689999999999</v>
      </c>
      <c r="HJ418">
        <v>0.50069640000000004</v>
      </c>
      <c r="HK418">
        <v>24.69979</v>
      </c>
      <c r="HL418">
        <v>4.1479620000000002E-2</v>
      </c>
      <c r="HM418">
        <v>19.908069999999999</v>
      </c>
      <c r="HN418">
        <v>0.49890830000000003</v>
      </c>
      <c r="HO418">
        <v>23.806010000000001</v>
      </c>
      <c r="HP418" s="1">
        <v>3.7474769999999998E-2</v>
      </c>
      <c r="HQ418">
        <v>18.016960000000001</v>
      </c>
      <c r="HR418">
        <v>0.49692510000000001</v>
      </c>
      <c r="HS418">
        <v>23.520800000000001</v>
      </c>
      <c r="HT418" s="1">
        <v>3.3777729999999999E-2</v>
      </c>
      <c r="HU418">
        <v>16.280439999999999</v>
      </c>
      <c r="HV418">
        <v>0.49509310000000001</v>
      </c>
      <c r="HW418">
        <v>23.799800000000001</v>
      </c>
      <c r="HX418" s="1">
        <v>3.035479E-2</v>
      </c>
      <c r="HY418">
        <v>14.669510000000001</v>
      </c>
      <c r="HZ418">
        <v>0.49360379999999998</v>
      </c>
      <c r="IA418">
        <v>24.185980000000001</v>
      </c>
      <c r="IB418" s="1">
        <v>2.718839E-2</v>
      </c>
      <c r="IC418">
        <v>13.16455</v>
      </c>
      <c r="ID418">
        <v>0.49206480000000002</v>
      </c>
      <c r="IE418">
        <v>24.323329999999999</v>
      </c>
      <c r="IF418" s="1">
        <v>2.4215520000000001E-2</v>
      </c>
      <c r="IG418">
        <v>11.750690000000001</v>
      </c>
      <c r="IH418">
        <v>0.49055209999999999</v>
      </c>
      <c r="II418">
        <v>24.109179999999999</v>
      </c>
      <c r="IJ418" s="1">
        <v>2.171503E-2</v>
      </c>
      <c r="IK418">
        <v>10.551299999999999</v>
      </c>
      <c r="IL418">
        <v>0.48911100000000002</v>
      </c>
      <c r="IM418">
        <v>23.427440000000001</v>
      </c>
      <c r="IN418" s="1">
        <v>1.9580259999999999E-2</v>
      </c>
      <c r="IO418">
        <v>9.5288719999999998</v>
      </c>
      <c r="IP418">
        <v>0.48742489999999999</v>
      </c>
      <c r="IQ418">
        <v>22.600079999999998</v>
      </c>
      <c r="IR418" s="1">
        <v>1.7727529999999998E-2</v>
      </c>
      <c r="IS418">
        <v>8.6470929999999999</v>
      </c>
      <c r="IT418">
        <v>0.4857342</v>
      </c>
      <c r="IU418">
        <v>22.035550000000001</v>
      </c>
      <c r="IV418" s="1">
        <v>1.6054189999999999E-2</v>
      </c>
      <c r="IW418">
        <v>7.8534499999999996</v>
      </c>
      <c r="IX418">
        <v>0.48393449999999999</v>
      </c>
      <c r="IY418">
        <v>22.321079999999998</v>
      </c>
      <c r="IZ418" s="1">
        <v>1.4527E-2</v>
      </c>
      <c r="JA418">
        <v>7.127567</v>
      </c>
      <c r="JB418">
        <v>0.48277199999999998</v>
      </c>
      <c r="JC418">
        <v>23.2911</v>
      </c>
      <c r="JD418" s="1">
        <v>1.3185570000000001E-2</v>
      </c>
      <c r="JE418">
        <v>6.4844229999999996</v>
      </c>
      <c r="JF418">
        <v>0.48093750000000002</v>
      </c>
      <c r="JG418">
        <v>24.409510000000001</v>
      </c>
      <c r="JH418" s="1">
        <v>1.194447E-2</v>
      </c>
      <c r="JI418">
        <v>5.8962950000000003</v>
      </c>
      <c r="JJ418">
        <v>0.47949789999999998</v>
      </c>
      <c r="JK418">
        <v>25.064859999999999</v>
      </c>
      <c r="JL418" s="1">
        <v>1.080915E-2</v>
      </c>
      <c r="JM418">
        <v>5.3519639999999997</v>
      </c>
      <c r="JN418">
        <v>0.47811330000000002</v>
      </c>
      <c r="JO418">
        <v>25.28839</v>
      </c>
      <c r="JP418" s="1">
        <v>9.8175120000000005E-3</v>
      </c>
      <c r="JQ418">
        <v>4.8736579999999998</v>
      </c>
      <c r="JR418">
        <v>0.47695110000000002</v>
      </c>
      <c r="JS418">
        <v>25.120069999999998</v>
      </c>
      <c r="JT418" s="1">
        <v>8.9302140000000006E-3</v>
      </c>
      <c r="JU418">
        <v>4.4444499999999998</v>
      </c>
      <c r="JV418">
        <v>0.47566799999999998</v>
      </c>
      <c r="JW418">
        <v>24.711040000000001</v>
      </c>
      <c r="JX418" s="1">
        <v>8.0553799999999991E-3</v>
      </c>
      <c r="JY418">
        <v>4.0196759999999996</v>
      </c>
      <c r="JZ418">
        <v>0.47600330000000002</v>
      </c>
      <c r="KA418">
        <v>24.542300000000001</v>
      </c>
      <c r="KB418" s="1">
        <v>7.2608459999999996E-3</v>
      </c>
      <c r="KC418">
        <v>3.6214140000000001</v>
      </c>
      <c r="KD418">
        <v>0.47601120000000002</v>
      </c>
      <c r="KE418">
        <v>25.049980000000001</v>
      </c>
      <c r="KF418" s="1">
        <v>6.5042980000000004E-3</v>
      </c>
      <c r="KG418">
        <v>3.2447430000000002</v>
      </c>
      <c r="KH418">
        <v>0.47637469999999998</v>
      </c>
      <c r="KI418">
        <v>26.00067</v>
      </c>
      <c r="KJ418" s="1">
        <v>5.7899839999999998E-3</v>
      </c>
      <c r="KK418">
        <v>2.8876149999999998</v>
      </c>
      <c r="KL418">
        <v>0.47769529999999999</v>
      </c>
      <c r="KM418">
        <v>27.07011</v>
      </c>
      <c r="KN418" s="1">
        <v>5.1107230000000002E-3</v>
      </c>
      <c r="KO418">
        <v>2.549973</v>
      </c>
      <c r="KP418">
        <v>0.47898829999999998</v>
      </c>
      <c r="KQ418">
        <v>27.888590000000001</v>
      </c>
      <c r="KR418" s="1">
        <v>4.447688E-3</v>
      </c>
      <c r="KS418">
        <v>2.219617</v>
      </c>
      <c r="KT418">
        <v>0.48121629999999999</v>
      </c>
      <c r="KU418">
        <v>28.140750000000001</v>
      </c>
      <c r="KV418" s="1">
        <v>3.8091169999999999E-3</v>
      </c>
      <c r="KW418">
        <v>1.897958</v>
      </c>
      <c r="KX418">
        <v>0.48454950000000002</v>
      </c>
      <c r="KY418">
        <v>27.866759999999999</v>
      </c>
      <c r="KZ418" s="1">
        <v>3.21645E-3</v>
      </c>
      <c r="LA418">
        <v>1.5948610000000001</v>
      </c>
      <c r="LB418">
        <v>0.48904829999999999</v>
      </c>
      <c r="LC418">
        <v>27.262899999999998</v>
      </c>
      <c r="LD418" s="1">
        <v>2.6677459999999999E-3</v>
      </c>
      <c r="LE418">
        <v>1.31355</v>
      </c>
      <c r="LF418">
        <v>0.49307499999999999</v>
      </c>
      <c r="LG418">
        <v>26.74465</v>
      </c>
      <c r="LH418" s="1">
        <v>2.1734160000000001E-3</v>
      </c>
      <c r="LI418">
        <v>1.0627819999999999</v>
      </c>
      <c r="LJ418">
        <v>0.4965986</v>
      </c>
      <c r="LK418">
        <v>26.85285</v>
      </c>
      <c r="LL418" s="1">
        <v>1.7627249999999999E-3</v>
      </c>
      <c r="LM418">
        <v>0.85617390000000004</v>
      </c>
      <c r="LN418">
        <v>0.49865979999999999</v>
      </c>
      <c r="LO418">
        <v>27.524329999999999</v>
      </c>
      <c r="LP418" s="1">
        <v>1.4402009999999999E-3</v>
      </c>
      <c r="LQ418">
        <v>0.69605930000000005</v>
      </c>
      <c r="LR418">
        <v>0.50026409999999999</v>
      </c>
      <c r="LS418">
        <v>28.35849</v>
      </c>
      <c r="LT418" s="1">
        <v>1.202063E-3</v>
      </c>
      <c r="LU418">
        <v>0.57819229999999999</v>
      </c>
      <c r="LV418">
        <v>0.50219029999999998</v>
      </c>
      <c r="LW418">
        <v>28.958539999999999</v>
      </c>
      <c r="LX418" s="1">
        <v>1.030039E-3</v>
      </c>
      <c r="LY418">
        <v>0.49301600000000001</v>
      </c>
      <c r="LZ418">
        <v>0.50292890000000001</v>
      </c>
      <c r="MA418">
        <v>29.120329999999999</v>
      </c>
      <c r="MB418" s="1">
        <v>9.0260199999999996E-4</v>
      </c>
      <c r="MC418">
        <v>0.43157469999999998</v>
      </c>
      <c r="MD418">
        <v>0.50427480000000002</v>
      </c>
      <c r="ME418">
        <v>28.690439999999999</v>
      </c>
      <c r="MF418" s="1">
        <v>8.0626419999999996E-4</v>
      </c>
      <c r="MG418">
        <v>0.38571040000000001</v>
      </c>
      <c r="MH418">
        <v>0.50541820000000004</v>
      </c>
      <c r="MI418">
        <v>27.93843</v>
      </c>
      <c r="MJ418" s="1">
        <v>7.3106530000000003E-4</v>
      </c>
      <c r="MK418">
        <v>0.35005960000000003</v>
      </c>
      <c r="ML418">
        <v>0.50656299999999999</v>
      </c>
      <c r="MM418">
        <v>27.351500000000001</v>
      </c>
      <c r="MN418" s="1">
        <v>6.7097649999999995E-4</v>
      </c>
      <c r="MO418">
        <v>0.32164599999999999</v>
      </c>
      <c r="MP418">
        <v>0.50710619999999995</v>
      </c>
      <c r="MQ418">
        <v>27.497409999999999</v>
      </c>
      <c r="MR418" s="1">
        <v>6.2189820000000003E-4</v>
      </c>
      <c r="MS418">
        <v>0.29869050000000003</v>
      </c>
      <c r="MT418">
        <v>0.50752600000000003</v>
      </c>
      <c r="MU418">
        <v>28.0535</v>
      </c>
      <c r="MV418" s="1">
        <v>5.8182839999999997E-4</v>
      </c>
      <c r="MW418">
        <v>0.27999570000000001</v>
      </c>
      <c r="MX418">
        <v>0.50811240000000002</v>
      </c>
      <c r="MY418">
        <v>28.401319999999998</v>
      </c>
      <c r="MZ418" s="1">
        <v>5.480894E-4</v>
      </c>
      <c r="NA418">
        <v>0.26414389999999999</v>
      </c>
      <c r="NB418">
        <v>0.50858159999999997</v>
      </c>
      <c r="NC418">
        <v>28.352409999999999</v>
      </c>
      <c r="ND418" s="1">
        <v>5.1915320000000002E-4</v>
      </c>
      <c r="NE418">
        <v>0.2505868</v>
      </c>
      <c r="NF418">
        <v>0.50878389999999996</v>
      </c>
      <c r="NG418">
        <v>28.271850000000001</v>
      </c>
      <c r="NH418" s="1">
        <v>4.9412550000000005E-4</v>
      </c>
      <c r="NI418">
        <v>0.23899590000000001</v>
      </c>
      <c r="NJ418">
        <v>0.50862879999999999</v>
      </c>
      <c r="NK418">
        <v>28.044429999999998</v>
      </c>
      <c r="NL418" s="1">
        <v>4.7198619999999999E-4</v>
      </c>
      <c r="NM418">
        <v>0.2289138</v>
      </c>
      <c r="NN418">
        <v>0.50859969999999999</v>
      </c>
      <c r="NO418">
        <v>27.651730000000001</v>
      </c>
      <c r="NP418" s="1">
        <v>4.5280290000000001E-4</v>
      </c>
      <c r="NQ418">
        <v>0.22012409999999999</v>
      </c>
      <c r="NR418">
        <v>0.50872479999999998</v>
      </c>
      <c r="NS418">
        <v>27.255579999999998</v>
      </c>
      <c r="NT418" s="1">
        <v>4.3485870000000001E-4</v>
      </c>
      <c r="NU418">
        <v>0.21188000000000001</v>
      </c>
      <c r="NV418">
        <v>0.50881189999999998</v>
      </c>
      <c r="NW418">
        <v>27.423480000000001</v>
      </c>
      <c r="NX418" s="1">
        <v>4.1760480000000002E-4</v>
      </c>
      <c r="NY418">
        <v>0.2039347</v>
      </c>
      <c r="NZ418">
        <v>0.50890829999999998</v>
      </c>
      <c r="OA418">
        <v>28.197690000000001</v>
      </c>
      <c r="OB418" s="1">
        <v>4.0072399999999998E-4</v>
      </c>
      <c r="OC418">
        <v>0.19610920000000001</v>
      </c>
      <c r="OD418">
        <v>0.50890040000000003</v>
      </c>
      <c r="OE418">
        <v>28.991949999999999</v>
      </c>
      <c r="OF418" s="1">
        <v>3.8397589999999998E-4</v>
      </c>
      <c r="OG418">
        <v>0.18836900000000001</v>
      </c>
      <c r="OH418">
        <v>0.50887789999999999</v>
      </c>
      <c r="OI418">
        <v>29.424900000000001</v>
      </c>
      <c r="OJ418" s="1">
        <v>3.6748679999999999E-4</v>
      </c>
      <c r="OK418">
        <v>0.18069579999999999</v>
      </c>
    </row>
    <row r="419" spans="1:401" x14ac:dyDescent="0.35">
      <c r="A419">
        <v>428</v>
      </c>
      <c r="B419" t="s">
        <v>4</v>
      </c>
      <c r="C419" t="s">
        <v>364</v>
      </c>
      <c r="D419" t="s">
        <v>426</v>
      </c>
      <c r="E419">
        <v>892.4819</v>
      </c>
      <c r="F419">
        <v>0.61868339999999999</v>
      </c>
      <c r="G419">
        <v>24.755120000000002</v>
      </c>
      <c r="H419">
        <v>0</v>
      </c>
      <c r="I419">
        <v>0</v>
      </c>
      <c r="J419">
        <v>0.61678469999999996</v>
      </c>
      <c r="K419">
        <v>25.20027</v>
      </c>
      <c r="L419">
        <v>0</v>
      </c>
      <c r="M419">
        <v>0</v>
      </c>
      <c r="N419">
        <v>0.61494340000000003</v>
      </c>
      <c r="O419">
        <v>25.764009999999999</v>
      </c>
      <c r="P419">
        <v>0</v>
      </c>
      <c r="Q419">
        <v>0</v>
      </c>
      <c r="R419">
        <v>0.613093</v>
      </c>
      <c r="S419">
        <v>26.066700000000001</v>
      </c>
      <c r="T419">
        <v>0</v>
      </c>
      <c r="U419">
        <v>0</v>
      </c>
      <c r="V419">
        <v>0.61128640000000001</v>
      </c>
      <c r="W419">
        <v>25.866420000000002</v>
      </c>
      <c r="X419">
        <v>0</v>
      </c>
      <c r="Y419">
        <v>0</v>
      </c>
      <c r="Z419">
        <v>0.60956900000000003</v>
      </c>
      <c r="AA419">
        <v>25.396080000000001</v>
      </c>
      <c r="AB419">
        <v>0</v>
      </c>
      <c r="AC419">
        <v>0</v>
      </c>
      <c r="AD419">
        <v>0.60779539999999999</v>
      </c>
      <c r="AE419">
        <v>24.850110000000001</v>
      </c>
      <c r="AF419">
        <v>0</v>
      </c>
      <c r="AG419">
        <v>0</v>
      </c>
      <c r="AH419">
        <v>0.60599170000000002</v>
      </c>
      <c r="AI419">
        <v>24.732109999999999</v>
      </c>
      <c r="AJ419">
        <v>0</v>
      </c>
      <c r="AK419">
        <v>0</v>
      </c>
      <c r="AL419">
        <v>0.60414800000000002</v>
      </c>
      <c r="AM419">
        <v>25.100750000000001</v>
      </c>
      <c r="AN419">
        <v>0</v>
      </c>
      <c r="AO419">
        <v>0</v>
      </c>
      <c r="AP419">
        <v>0.60226089999999999</v>
      </c>
      <c r="AQ419">
        <v>25.825040000000001</v>
      </c>
      <c r="AR419">
        <v>0</v>
      </c>
      <c r="AS419">
        <v>0</v>
      </c>
      <c r="AT419">
        <v>0.60021690000000005</v>
      </c>
      <c r="AU419">
        <v>26.643450000000001</v>
      </c>
      <c r="AV419">
        <v>0</v>
      </c>
      <c r="AW419">
        <v>0</v>
      </c>
      <c r="AX419">
        <v>0.59814290000000003</v>
      </c>
      <c r="AY419">
        <v>27.081299999999999</v>
      </c>
      <c r="AZ419">
        <v>0</v>
      </c>
      <c r="BA419">
        <v>0</v>
      </c>
      <c r="BB419">
        <v>0.59604610000000002</v>
      </c>
      <c r="BC419">
        <v>26.993089999999999</v>
      </c>
      <c r="BD419">
        <v>0</v>
      </c>
      <c r="BE419">
        <v>0</v>
      </c>
      <c r="BF419">
        <v>0.59389389999999997</v>
      </c>
      <c r="BG419">
        <v>26.562280000000001</v>
      </c>
      <c r="BH419">
        <v>0</v>
      </c>
      <c r="BI419">
        <v>0</v>
      </c>
      <c r="BJ419">
        <v>0.59175409999999995</v>
      </c>
      <c r="BK419">
        <v>26.125409999999999</v>
      </c>
      <c r="BL419">
        <v>0</v>
      </c>
      <c r="BM419">
        <v>0</v>
      </c>
      <c r="BN419">
        <v>0.58958379999999999</v>
      </c>
      <c r="BO419">
        <v>26.20767</v>
      </c>
      <c r="BP419">
        <v>0</v>
      </c>
      <c r="BQ419">
        <v>0</v>
      </c>
      <c r="BR419">
        <v>0.58752070000000001</v>
      </c>
      <c r="BS419">
        <v>26.69125</v>
      </c>
      <c r="BT419">
        <v>0</v>
      </c>
      <c r="BU419">
        <v>0</v>
      </c>
      <c r="BV419">
        <v>0.58549019999999996</v>
      </c>
      <c r="BW419">
        <v>27.479399999999998</v>
      </c>
      <c r="BX419">
        <v>0</v>
      </c>
      <c r="BY419">
        <v>0</v>
      </c>
      <c r="BZ419">
        <v>0.58350630000000003</v>
      </c>
      <c r="CA419">
        <v>28.248239999999999</v>
      </c>
      <c r="CB419">
        <v>0</v>
      </c>
      <c r="CC419">
        <v>0</v>
      </c>
      <c r="CD419">
        <v>0.58150329999999995</v>
      </c>
      <c r="CE419">
        <v>28.504239999999999</v>
      </c>
      <c r="CF419">
        <v>0</v>
      </c>
      <c r="CG419">
        <v>0</v>
      </c>
      <c r="CH419">
        <v>0.57952720000000002</v>
      </c>
      <c r="CI419">
        <v>28.168890000000001</v>
      </c>
      <c r="CJ419">
        <v>0</v>
      </c>
      <c r="CK419">
        <v>2.6560130000000001E-36</v>
      </c>
      <c r="CL419">
        <v>0.57751909999999995</v>
      </c>
      <c r="CM419">
        <v>27.551559999999998</v>
      </c>
      <c r="CN419">
        <v>2.6515459999999998E-31</v>
      </c>
      <c r="CO419">
        <v>1.004881E-28</v>
      </c>
      <c r="CP419">
        <v>0.5754224</v>
      </c>
      <c r="CQ419">
        <v>27.04458</v>
      </c>
      <c r="CR419">
        <v>3.516627E-25</v>
      </c>
      <c r="CS419" s="1">
        <v>1.645508E-22</v>
      </c>
      <c r="CT419">
        <v>0.57336319999999996</v>
      </c>
      <c r="CU419">
        <v>27.056609999999999</v>
      </c>
      <c r="CV419" s="1">
        <v>3.1487329999999998E-19</v>
      </c>
      <c r="CW419" s="1">
        <v>1.112176E-16</v>
      </c>
      <c r="CX419">
        <v>0.57141770000000003</v>
      </c>
      <c r="CY419">
        <v>27.18825</v>
      </c>
      <c r="CZ419" s="1">
        <v>4.1870710000000002E-15</v>
      </c>
      <c r="DA419" s="1">
        <v>1.465188E-12</v>
      </c>
      <c r="DB419">
        <v>0.56947300000000001</v>
      </c>
      <c r="DC419">
        <v>27.721599999999999</v>
      </c>
      <c r="DD419" s="1">
        <v>6.8585129999999997E-12</v>
      </c>
      <c r="DE419" s="1">
        <v>2.455749E-9</v>
      </c>
      <c r="DF419">
        <v>0.56759660000000001</v>
      </c>
      <c r="DG419">
        <v>28.295559999999998</v>
      </c>
      <c r="DH419" s="1">
        <v>2.8262189999999999E-9</v>
      </c>
      <c r="DI419" s="1">
        <v>1.0404790000000001E-6</v>
      </c>
      <c r="DJ419">
        <v>0.56572619999999996</v>
      </c>
      <c r="DK419">
        <v>28.520879999999998</v>
      </c>
      <c r="DL419" s="1">
        <v>4.102319E-7</v>
      </c>
      <c r="DM419" s="1">
        <v>1.5536080000000001E-4</v>
      </c>
      <c r="DN419">
        <v>0.56391760000000002</v>
      </c>
      <c r="DO419">
        <v>28.348890000000001</v>
      </c>
      <c r="DP419" s="1">
        <v>2.5871600000000001E-5</v>
      </c>
      <c r="DQ419" s="1">
        <v>1.0052780000000001E-2</v>
      </c>
      <c r="DR419">
        <v>0.56215979999999999</v>
      </c>
      <c r="DS419">
        <v>27.879380000000001</v>
      </c>
      <c r="DT419" s="1">
        <v>8.1080940000000004E-4</v>
      </c>
      <c r="DU419" s="1">
        <v>0.32321810000000001</v>
      </c>
      <c r="DV419">
        <v>0.56070569999999997</v>
      </c>
      <c r="DW419">
        <v>27.408000000000001</v>
      </c>
      <c r="DX419" s="1">
        <v>1.398887E-2</v>
      </c>
      <c r="DY419" s="1">
        <v>5.7136769999999997</v>
      </c>
      <c r="DZ419">
        <v>0.55950770000000005</v>
      </c>
      <c r="EA419">
        <v>27.572839999999999</v>
      </c>
      <c r="EB419" s="1">
        <v>0.14401749999999999</v>
      </c>
      <c r="EC419" s="1">
        <v>60.163220000000003</v>
      </c>
      <c r="ED419">
        <v>0.55839539999999999</v>
      </c>
      <c r="EE419">
        <v>28.241569999999999</v>
      </c>
      <c r="EF419" s="1">
        <v>0.9402007</v>
      </c>
      <c r="EG419" s="1">
        <v>400.9092</v>
      </c>
      <c r="EH419">
        <v>0.5572956</v>
      </c>
      <c r="EI419">
        <v>29.20232</v>
      </c>
      <c r="EJ419" s="1">
        <v>4.0943459999999998</v>
      </c>
      <c r="EK419">
        <v>1781.2449999999999</v>
      </c>
      <c r="EL419">
        <v>0.55618080000000003</v>
      </c>
      <c r="EM419">
        <v>30.1189</v>
      </c>
      <c r="EN419">
        <v>12.43807</v>
      </c>
      <c r="EO419">
        <v>5512.5339999999997</v>
      </c>
      <c r="EP419">
        <v>0.55509779999999997</v>
      </c>
      <c r="EQ419">
        <v>30.430060000000001</v>
      </c>
      <c r="ER419">
        <v>27.360969999999998</v>
      </c>
      <c r="ES419">
        <v>12342.22</v>
      </c>
      <c r="ET419">
        <v>0.55408869999999999</v>
      </c>
      <c r="EU419">
        <v>29.99014</v>
      </c>
      <c r="EV419">
        <v>45.057690000000001</v>
      </c>
      <c r="EW419">
        <v>20661.330000000002</v>
      </c>
      <c r="EX419">
        <v>0.55307969999999995</v>
      </c>
      <c r="EY419">
        <v>29.192430000000002</v>
      </c>
      <c r="EZ419">
        <v>57.207700000000003</v>
      </c>
      <c r="FA419">
        <v>26635</v>
      </c>
      <c r="FB419">
        <v>0.55199620000000005</v>
      </c>
      <c r="FC419">
        <v>28.347359999999998</v>
      </c>
      <c r="FD419">
        <v>57.371290000000002</v>
      </c>
      <c r="FE419">
        <v>27094.92</v>
      </c>
      <c r="FF419">
        <v>0.55090399999999995</v>
      </c>
      <c r="FG419">
        <v>27.989640000000001</v>
      </c>
      <c r="FH419">
        <v>46.552410000000002</v>
      </c>
      <c r="FI419">
        <v>22282.95</v>
      </c>
      <c r="FJ419">
        <v>0.54982980000000004</v>
      </c>
      <c r="FK419">
        <v>28.016680000000001</v>
      </c>
      <c r="FL419">
        <v>31.269159999999999</v>
      </c>
      <c r="FM419">
        <v>15151.61</v>
      </c>
      <c r="FN419">
        <v>0.54869089999999998</v>
      </c>
      <c r="FO419">
        <v>28.182539999999999</v>
      </c>
      <c r="FP419">
        <v>17.704560000000001</v>
      </c>
      <c r="FQ419">
        <v>8679.1859999999997</v>
      </c>
      <c r="FR419">
        <v>0.54746159999999999</v>
      </c>
      <c r="FS419">
        <v>28.132280000000002</v>
      </c>
      <c r="FT419">
        <v>8.5908949999999997</v>
      </c>
      <c r="FU419">
        <v>4256.7619999999997</v>
      </c>
      <c r="FV419">
        <v>0.54616759999999998</v>
      </c>
      <c r="FW419">
        <v>27.730080000000001</v>
      </c>
      <c r="FX419">
        <v>3.6399309999999998</v>
      </c>
      <c r="FY419">
        <v>1821.231</v>
      </c>
      <c r="FZ419">
        <v>0.54451190000000005</v>
      </c>
      <c r="GA419">
        <v>27.037400000000002</v>
      </c>
      <c r="GB419">
        <v>1.382506</v>
      </c>
      <c r="GC419">
        <v>697.17759999999998</v>
      </c>
      <c r="GD419">
        <v>0.54308440000000002</v>
      </c>
      <c r="GE419">
        <v>26.250119999999999</v>
      </c>
      <c r="GF419">
        <v>0.49604359999999997</v>
      </c>
      <c r="GG419">
        <v>250.73150000000001</v>
      </c>
      <c r="GH419">
        <v>0.54148130000000005</v>
      </c>
      <c r="GI419">
        <v>25.597560000000001</v>
      </c>
      <c r="GJ419">
        <v>0.19104589999999999</v>
      </c>
      <c r="GK419">
        <v>95.452629999999999</v>
      </c>
      <c r="GL419">
        <v>0.53966219999999998</v>
      </c>
      <c r="GM419">
        <v>25.49579</v>
      </c>
      <c r="GN419">
        <v>9.7435330000000001E-2</v>
      </c>
      <c r="GO419">
        <v>47.389409999999998</v>
      </c>
      <c r="GP419">
        <v>0.53747230000000001</v>
      </c>
      <c r="GQ419">
        <v>25.88541</v>
      </c>
      <c r="GR419">
        <v>7.0476830000000004E-2</v>
      </c>
      <c r="GS419">
        <v>33.533859999999997</v>
      </c>
      <c r="GT419">
        <v>0.53543019999999997</v>
      </c>
      <c r="GU419">
        <v>26.517690000000002</v>
      </c>
      <c r="GV419">
        <v>6.1432140000000003E-2</v>
      </c>
      <c r="GW419">
        <v>29.014220000000002</v>
      </c>
      <c r="GX419">
        <v>0.53338099999999999</v>
      </c>
      <c r="GY419">
        <v>26.969940000000001</v>
      </c>
      <c r="GZ419">
        <v>5.6302600000000001E-2</v>
      </c>
      <c r="HA419">
        <v>26.584119999999999</v>
      </c>
      <c r="HB419">
        <v>0.53146110000000002</v>
      </c>
      <c r="HC419">
        <v>26.785889999999998</v>
      </c>
      <c r="HD419">
        <v>5.1505969999999998E-2</v>
      </c>
      <c r="HE419">
        <v>24.370290000000001</v>
      </c>
      <c r="HF419">
        <v>0.52976080000000003</v>
      </c>
      <c r="HG419">
        <v>25.872119999999999</v>
      </c>
      <c r="HH419">
        <v>4.6674420000000001E-2</v>
      </c>
      <c r="HI419">
        <v>22.12575</v>
      </c>
      <c r="HJ419">
        <v>0.52801410000000004</v>
      </c>
      <c r="HK419">
        <v>24.74342</v>
      </c>
      <c r="HL419">
        <v>4.2171840000000002E-2</v>
      </c>
      <c r="HM419">
        <v>20.027059999999999</v>
      </c>
      <c r="HN419">
        <v>0.52625940000000004</v>
      </c>
      <c r="HO419">
        <v>23.822559999999999</v>
      </c>
      <c r="HP419" s="1">
        <v>3.8102520000000001E-2</v>
      </c>
      <c r="HQ419">
        <v>18.13355</v>
      </c>
      <c r="HR419">
        <v>0.52410659999999998</v>
      </c>
      <c r="HS419">
        <v>23.491610000000001</v>
      </c>
      <c r="HT419" s="1">
        <v>3.4348440000000001E-2</v>
      </c>
      <c r="HU419">
        <v>16.399519999999999</v>
      </c>
      <c r="HV419">
        <v>0.52237920000000004</v>
      </c>
      <c r="HW419">
        <v>23.73339</v>
      </c>
      <c r="HX419" s="1">
        <v>3.0895200000000001E-2</v>
      </c>
      <c r="HY419">
        <v>14.79406</v>
      </c>
      <c r="HZ419">
        <v>0.52113860000000001</v>
      </c>
      <c r="IA419">
        <v>24.104369999999999</v>
      </c>
      <c r="IB419" s="1">
        <v>2.769073E-2</v>
      </c>
      <c r="IC419">
        <v>13.28617</v>
      </c>
      <c r="ID419">
        <v>0.52000760000000001</v>
      </c>
      <c r="IE419">
        <v>24.267009999999999</v>
      </c>
      <c r="IF419" s="1">
        <v>2.468041E-2</v>
      </c>
      <c r="IG419">
        <v>11.869289999999999</v>
      </c>
      <c r="IH419">
        <v>0.51880009999999999</v>
      </c>
      <c r="II419">
        <v>24.03389</v>
      </c>
      <c r="IJ419" s="1">
        <v>2.2098130000000001E-2</v>
      </c>
      <c r="IK419">
        <v>10.64578</v>
      </c>
      <c r="IL419">
        <v>0.51778040000000003</v>
      </c>
      <c r="IM419">
        <v>23.3842</v>
      </c>
      <c r="IN419" s="1">
        <v>1.9912300000000001E-2</v>
      </c>
      <c r="IO419">
        <v>9.6113619999999997</v>
      </c>
      <c r="IP419">
        <v>0.51650379999999996</v>
      </c>
      <c r="IQ419">
        <v>22.56184</v>
      </c>
      <c r="IR419" s="1">
        <v>1.8018579999999999E-2</v>
      </c>
      <c r="IS419">
        <v>8.7196350000000002</v>
      </c>
      <c r="IT419">
        <v>0.5152504</v>
      </c>
      <c r="IU419">
        <v>21.980640000000001</v>
      </c>
      <c r="IV419" s="1">
        <v>1.6324760000000001E-2</v>
      </c>
      <c r="IW419">
        <v>7.92469</v>
      </c>
      <c r="IX419">
        <v>0.51388710000000004</v>
      </c>
      <c r="IY419">
        <v>22.215350000000001</v>
      </c>
      <c r="IZ419" s="1">
        <v>1.4768959999999999E-2</v>
      </c>
      <c r="JA419">
        <v>7.1942069999999996</v>
      </c>
      <c r="JB419">
        <v>0.51248530000000003</v>
      </c>
      <c r="JC419">
        <v>23.106619999999999</v>
      </c>
      <c r="JD419">
        <v>1.3401700000000001E-2</v>
      </c>
      <c r="JE419">
        <v>6.5494240000000001</v>
      </c>
      <c r="JF419">
        <v>0.51065430000000001</v>
      </c>
      <c r="JG419">
        <v>24.19416</v>
      </c>
      <c r="JH419" s="1">
        <v>1.2143930000000001E-2</v>
      </c>
      <c r="JI419">
        <v>5.959117</v>
      </c>
      <c r="JJ419">
        <v>0.50921139999999998</v>
      </c>
      <c r="JK419">
        <v>24.84244</v>
      </c>
      <c r="JL419" s="1">
        <v>1.099164E-2</v>
      </c>
      <c r="JM419">
        <v>5.411924</v>
      </c>
      <c r="JN419">
        <v>0.50738380000000005</v>
      </c>
      <c r="JO419">
        <v>25.063479999999998</v>
      </c>
      <c r="JP419" s="1">
        <v>9.9712250000000002E-3</v>
      </c>
      <c r="JQ419">
        <v>4.9273490000000004</v>
      </c>
      <c r="JR419">
        <v>0.50623949999999995</v>
      </c>
      <c r="JS419">
        <v>24.915420000000001</v>
      </c>
      <c r="JT419" s="1">
        <v>9.0753510000000006E-3</v>
      </c>
      <c r="JU419">
        <v>4.49831</v>
      </c>
      <c r="JV419">
        <v>0.50508030000000004</v>
      </c>
      <c r="JW419">
        <v>24.515930000000001</v>
      </c>
      <c r="JX419" s="1">
        <v>8.1927660000000006E-3</v>
      </c>
      <c r="JY419">
        <v>4.0748090000000001</v>
      </c>
      <c r="JZ419">
        <v>0.50578920000000005</v>
      </c>
      <c r="KA419">
        <v>24.344609999999999</v>
      </c>
      <c r="KB419" s="1">
        <v>7.3948800000000004E-3</v>
      </c>
      <c r="KC419">
        <v>3.6804130000000002</v>
      </c>
      <c r="KD419">
        <v>0.50586779999999998</v>
      </c>
      <c r="KE419">
        <v>24.822890000000001</v>
      </c>
      <c r="KF419" s="1">
        <v>6.6286139999999997E-3</v>
      </c>
      <c r="KG419">
        <v>3.3055370000000002</v>
      </c>
      <c r="KH419">
        <v>0.50630759999999997</v>
      </c>
      <c r="KI419">
        <v>25.71443</v>
      </c>
      <c r="KJ419" s="1">
        <v>5.9096310000000003E-3</v>
      </c>
      <c r="KK419">
        <v>2.9508070000000002</v>
      </c>
      <c r="KL419">
        <v>0.5052257</v>
      </c>
      <c r="KM419">
        <v>26.793520000000001</v>
      </c>
      <c r="KN419" s="1">
        <v>5.2240330000000003E-3</v>
      </c>
      <c r="KO419">
        <v>2.6161880000000002</v>
      </c>
      <c r="KP419">
        <v>0.50509879999999996</v>
      </c>
      <c r="KQ419">
        <v>27.640730000000001</v>
      </c>
      <c r="KR419" s="1">
        <v>4.5608719999999997E-3</v>
      </c>
      <c r="KS419">
        <v>2.2863470000000001</v>
      </c>
      <c r="KT419">
        <v>0.50558259999999999</v>
      </c>
      <c r="KU419">
        <v>27.89621</v>
      </c>
      <c r="KV419" s="1">
        <v>3.9160430000000001E-3</v>
      </c>
      <c r="KW419">
        <v>1.9624269999999999</v>
      </c>
      <c r="KX419">
        <v>0.50799720000000004</v>
      </c>
      <c r="KY419">
        <v>27.68817</v>
      </c>
      <c r="KZ419" s="1">
        <v>3.3145620000000001E-3</v>
      </c>
      <c r="LA419">
        <v>1.654639</v>
      </c>
      <c r="LB419">
        <v>0.51233899999999999</v>
      </c>
      <c r="LC419">
        <v>27.13223</v>
      </c>
      <c r="LD419" s="1">
        <v>2.7602120000000002E-3</v>
      </c>
      <c r="LE419">
        <v>1.367613</v>
      </c>
      <c r="LF419">
        <v>0.51573040000000003</v>
      </c>
      <c r="LG419">
        <v>26.62547</v>
      </c>
      <c r="LH419" s="1">
        <v>2.252113E-3</v>
      </c>
      <c r="LI419">
        <v>1.1089960000000001</v>
      </c>
      <c r="LJ419">
        <v>0.51868930000000002</v>
      </c>
      <c r="LK419">
        <v>26.724319999999999</v>
      </c>
      <c r="LL419" s="1">
        <v>1.8267680000000001E-3</v>
      </c>
      <c r="LM419">
        <v>0.89512550000000002</v>
      </c>
      <c r="LN419">
        <v>0.52006070000000004</v>
      </c>
      <c r="LO419">
        <v>27.345130000000001</v>
      </c>
      <c r="LP419" s="1">
        <v>1.4885670000000001E-3</v>
      </c>
      <c r="LQ419">
        <v>0.72698759999999996</v>
      </c>
      <c r="LR419">
        <v>0.5209066</v>
      </c>
      <c r="LS419">
        <v>28.18056</v>
      </c>
      <c r="LT419" s="1">
        <v>1.237262E-3</v>
      </c>
      <c r="LU419">
        <v>0.60235550000000004</v>
      </c>
      <c r="LV419">
        <v>0.52147019999999999</v>
      </c>
      <c r="LW419">
        <v>28.80846</v>
      </c>
      <c r="LX419" s="1">
        <v>1.055423E-3</v>
      </c>
      <c r="LY419">
        <v>0.51228600000000002</v>
      </c>
      <c r="LZ419">
        <v>0.52083919999999995</v>
      </c>
      <c r="MA419">
        <v>28.989419999999999</v>
      </c>
      <c r="MB419" s="1">
        <v>9.2112010000000002E-4</v>
      </c>
      <c r="MC419">
        <v>0.4471849</v>
      </c>
      <c r="MD419">
        <v>0.52078519999999995</v>
      </c>
      <c r="ME419">
        <v>28.619479999999999</v>
      </c>
      <c r="MF419" s="1">
        <v>8.2030869999999997E-4</v>
      </c>
      <c r="MG419">
        <v>0.3989547</v>
      </c>
      <c r="MH419">
        <v>0.52070079999999996</v>
      </c>
      <c r="MI419">
        <v>27.900549999999999</v>
      </c>
      <c r="MJ419" s="1">
        <v>7.4205120000000004E-4</v>
      </c>
      <c r="MK419">
        <v>0.36160759999999997</v>
      </c>
      <c r="ML419">
        <v>0.52055879999999999</v>
      </c>
      <c r="MM419">
        <v>27.309339999999999</v>
      </c>
      <c r="MN419" s="1">
        <v>6.7987929999999998E-4</v>
      </c>
      <c r="MO419">
        <v>0.33203719999999998</v>
      </c>
      <c r="MP419">
        <v>0.51984580000000002</v>
      </c>
      <c r="MQ419">
        <v>27.418769999999999</v>
      </c>
      <c r="MR419" s="1">
        <v>6.2875680000000001E-4</v>
      </c>
      <c r="MS419">
        <v>0.30801279999999998</v>
      </c>
      <c r="MT419">
        <v>0.51970159999999999</v>
      </c>
      <c r="MU419">
        <v>27.8992</v>
      </c>
      <c r="MV419" s="1">
        <v>5.8761220000000001E-4</v>
      </c>
      <c r="MW419">
        <v>0.28854950000000001</v>
      </c>
      <c r="MX419">
        <v>0.51975910000000003</v>
      </c>
      <c r="MY419">
        <v>28.318359999999998</v>
      </c>
      <c r="MZ419" s="1">
        <v>5.5301109999999999E-4</v>
      </c>
      <c r="NA419">
        <v>0.27204929999999999</v>
      </c>
      <c r="NB419">
        <v>0.519706</v>
      </c>
      <c r="NC419">
        <v>28.285</v>
      </c>
      <c r="ND419" s="1">
        <v>5.2330530000000005E-4</v>
      </c>
      <c r="NE419">
        <v>0.25793139999999998</v>
      </c>
      <c r="NF419">
        <v>0.51945859999999999</v>
      </c>
      <c r="NG419">
        <v>28.19875</v>
      </c>
      <c r="NH419" s="1">
        <v>4.9770969999999996E-4</v>
      </c>
      <c r="NI419">
        <v>0.24588550000000001</v>
      </c>
      <c r="NJ419">
        <v>0.51886209999999999</v>
      </c>
      <c r="NK419">
        <v>27.994430000000001</v>
      </c>
      <c r="NL419" s="1">
        <v>4.7512720000000001E-4</v>
      </c>
      <c r="NM419">
        <v>0.23543449999999999</v>
      </c>
      <c r="NN419">
        <v>0.51845410000000003</v>
      </c>
      <c r="NO419">
        <v>27.62454</v>
      </c>
      <c r="NP419" s="1">
        <v>4.5560559999999997E-4</v>
      </c>
      <c r="NQ419">
        <v>0.22638420000000001</v>
      </c>
      <c r="NR419">
        <v>0.51812999999999998</v>
      </c>
      <c r="NS419">
        <v>27.246559999999999</v>
      </c>
      <c r="NT419" s="1">
        <v>4.3755200000000001E-4</v>
      </c>
      <c r="NU419">
        <v>0.2180879</v>
      </c>
      <c r="NV419">
        <v>0.51779560000000002</v>
      </c>
      <c r="NW419">
        <v>27.420570000000001</v>
      </c>
      <c r="NX419" s="1">
        <v>4.2023540000000001E-4</v>
      </c>
      <c r="NY419">
        <v>0.21007200000000001</v>
      </c>
      <c r="NZ419">
        <v>0.517517</v>
      </c>
      <c r="OA419">
        <v>28.114540000000002</v>
      </c>
      <c r="OB419" s="1">
        <v>4.0330660000000002E-4</v>
      </c>
      <c r="OC419">
        <v>0.20217370000000001</v>
      </c>
      <c r="OD419">
        <v>0.51710869999999998</v>
      </c>
      <c r="OE419">
        <v>28.910640000000001</v>
      </c>
      <c r="OF419" s="1">
        <v>3.8654E-4</v>
      </c>
      <c r="OG419">
        <v>0.19436149999999999</v>
      </c>
      <c r="OH419">
        <v>0.51667669999999999</v>
      </c>
      <c r="OI419">
        <v>29.382020000000001</v>
      </c>
      <c r="OJ419" s="1">
        <v>3.7000180000000001E-4</v>
      </c>
      <c r="OK419">
        <v>0.1866013</v>
      </c>
    </row>
    <row r="420" spans="1:401" x14ac:dyDescent="0.35">
      <c r="A420">
        <v>429</v>
      </c>
      <c r="B420" t="s">
        <v>4</v>
      </c>
      <c r="C420" t="s">
        <v>364</v>
      </c>
      <c r="D420" t="s">
        <v>427</v>
      </c>
      <c r="E420">
        <v>851.19669999999996</v>
      </c>
      <c r="F420">
        <v>0.63332639999999996</v>
      </c>
      <c r="G420">
        <v>24.71979</v>
      </c>
      <c r="H420">
        <v>0</v>
      </c>
      <c r="I420">
        <v>0</v>
      </c>
      <c r="J420">
        <v>0.63117299999999998</v>
      </c>
      <c r="K420">
        <v>25.152149999999999</v>
      </c>
      <c r="L420">
        <v>0</v>
      </c>
      <c r="M420">
        <v>0</v>
      </c>
      <c r="N420">
        <v>0.62904510000000002</v>
      </c>
      <c r="O420">
        <v>25.715720000000001</v>
      </c>
      <c r="P420">
        <v>0</v>
      </c>
      <c r="Q420">
        <v>0</v>
      </c>
      <c r="R420">
        <v>0.62691859999999999</v>
      </c>
      <c r="S420">
        <v>26.031649999999999</v>
      </c>
      <c r="T420">
        <v>0</v>
      </c>
      <c r="U420">
        <v>0</v>
      </c>
      <c r="V420">
        <v>0.62477800000000006</v>
      </c>
      <c r="W420">
        <v>25.863399999999999</v>
      </c>
      <c r="X420">
        <v>0</v>
      </c>
      <c r="Y420">
        <v>0</v>
      </c>
      <c r="Z420">
        <v>0.62274180000000001</v>
      </c>
      <c r="AA420">
        <v>25.413450000000001</v>
      </c>
      <c r="AB420">
        <v>0</v>
      </c>
      <c r="AC420">
        <v>0</v>
      </c>
      <c r="AD420">
        <v>0.62069750000000001</v>
      </c>
      <c r="AE420">
        <v>24.875260000000001</v>
      </c>
      <c r="AF420">
        <v>0</v>
      </c>
      <c r="AG420">
        <v>0</v>
      </c>
      <c r="AH420">
        <v>0.61863919999999994</v>
      </c>
      <c r="AI420">
        <v>24.744959999999999</v>
      </c>
      <c r="AJ420">
        <v>0</v>
      </c>
      <c r="AK420">
        <v>0</v>
      </c>
      <c r="AL420">
        <v>0.61651180000000005</v>
      </c>
      <c r="AM420">
        <v>25.073989999999998</v>
      </c>
      <c r="AN420">
        <v>0</v>
      </c>
      <c r="AO420">
        <v>0</v>
      </c>
      <c r="AP420">
        <v>0.61434759999999999</v>
      </c>
      <c r="AQ420">
        <v>25.776800000000001</v>
      </c>
      <c r="AR420">
        <v>0</v>
      </c>
      <c r="AS420">
        <v>0</v>
      </c>
      <c r="AT420">
        <v>0.61206729999999998</v>
      </c>
      <c r="AU420">
        <v>26.58314</v>
      </c>
      <c r="AV420">
        <v>0</v>
      </c>
      <c r="AW420">
        <v>0</v>
      </c>
      <c r="AX420">
        <v>0.60971439999999999</v>
      </c>
      <c r="AY420">
        <v>27.037469999999999</v>
      </c>
      <c r="AZ420">
        <v>0</v>
      </c>
      <c r="BA420">
        <v>0</v>
      </c>
      <c r="BB420">
        <v>0.60735950000000005</v>
      </c>
      <c r="BC420">
        <v>26.99091</v>
      </c>
      <c r="BD420">
        <v>0</v>
      </c>
      <c r="BE420">
        <v>0</v>
      </c>
      <c r="BF420">
        <v>0.60492460000000003</v>
      </c>
      <c r="BG420">
        <v>26.580020000000001</v>
      </c>
      <c r="BH420">
        <v>0</v>
      </c>
      <c r="BI420">
        <v>0</v>
      </c>
      <c r="BJ420">
        <v>0.60246820000000001</v>
      </c>
      <c r="BK420">
        <v>26.148520000000001</v>
      </c>
      <c r="BL420">
        <v>0</v>
      </c>
      <c r="BM420">
        <v>0</v>
      </c>
      <c r="BN420">
        <v>0.59998669999999998</v>
      </c>
      <c r="BO420">
        <v>26.212129999999998</v>
      </c>
      <c r="BP420">
        <v>0</v>
      </c>
      <c r="BQ420">
        <v>0</v>
      </c>
      <c r="BR420">
        <v>0.5976513</v>
      </c>
      <c r="BS420">
        <v>26.65532</v>
      </c>
      <c r="BT420">
        <v>0</v>
      </c>
      <c r="BU420">
        <v>0</v>
      </c>
      <c r="BV420">
        <v>0.5952693</v>
      </c>
      <c r="BW420">
        <v>27.421669999999999</v>
      </c>
      <c r="BX420">
        <v>0</v>
      </c>
      <c r="BY420">
        <v>0</v>
      </c>
      <c r="BZ420">
        <v>0.59283859999999999</v>
      </c>
      <c r="CA420">
        <v>28.190799999999999</v>
      </c>
      <c r="CB420">
        <v>0</v>
      </c>
      <c r="CC420">
        <v>0</v>
      </c>
      <c r="CD420">
        <v>0.59050970000000003</v>
      </c>
      <c r="CE420">
        <v>28.472539999999999</v>
      </c>
      <c r="CF420">
        <v>0</v>
      </c>
      <c r="CG420">
        <v>0</v>
      </c>
      <c r="CH420">
        <v>0.58820660000000002</v>
      </c>
      <c r="CI420">
        <v>28.174209999999999</v>
      </c>
      <c r="CJ420">
        <v>0</v>
      </c>
      <c r="CK420">
        <v>3.5992279999999999E-37</v>
      </c>
      <c r="CL420">
        <v>0.58589089999999999</v>
      </c>
      <c r="CM420">
        <v>27.582529999999998</v>
      </c>
      <c r="CN420">
        <v>8.1360550000000005E-32</v>
      </c>
      <c r="CO420">
        <v>2.47103E-29</v>
      </c>
      <c r="CP420">
        <v>0.5834918</v>
      </c>
      <c r="CQ420">
        <v>27.071899999999999</v>
      </c>
      <c r="CR420">
        <v>9.363057E-26</v>
      </c>
      <c r="CS420" s="1">
        <v>3.3257090000000002E-23</v>
      </c>
      <c r="CT420">
        <v>0.58112319999999995</v>
      </c>
      <c r="CU420">
        <v>27.058720000000001</v>
      </c>
      <c r="CV420" s="1">
        <v>1.207579E-19</v>
      </c>
      <c r="CW420" s="1">
        <v>3.4692920000000001E-17</v>
      </c>
      <c r="CX420">
        <v>0.57884199999999997</v>
      </c>
      <c r="CY420">
        <v>27.159320000000001</v>
      </c>
      <c r="CZ420" s="1">
        <v>1.963051E-15</v>
      </c>
      <c r="DA420" s="1">
        <v>5.6833850000000002E-13</v>
      </c>
      <c r="DB420">
        <v>0.57657409999999998</v>
      </c>
      <c r="DC420">
        <v>27.685410000000001</v>
      </c>
      <c r="DD420" s="1">
        <v>3.6158199999999998E-12</v>
      </c>
      <c r="DE420" s="1">
        <v>1.0721870000000001E-9</v>
      </c>
      <c r="DF420">
        <v>0.57436410000000004</v>
      </c>
      <c r="DG420">
        <v>28.249690000000001</v>
      </c>
      <c r="DH420" s="1">
        <v>1.6355230000000001E-9</v>
      </c>
      <c r="DI420" s="1">
        <v>4.9679509999999996E-7</v>
      </c>
      <c r="DJ420">
        <v>0.57218809999999998</v>
      </c>
      <c r="DK420">
        <v>28.490400000000001</v>
      </c>
      <c r="DL420" s="1">
        <v>2.5636759999999999E-7</v>
      </c>
      <c r="DM420" s="1">
        <v>7.966068E-5</v>
      </c>
      <c r="DN420">
        <v>0.5700461</v>
      </c>
      <c r="DO420">
        <v>28.349900000000002</v>
      </c>
      <c r="DP420" s="1">
        <v>1.727743E-5</v>
      </c>
      <c r="DQ420" s="1">
        <v>5.4728349999999997E-3</v>
      </c>
      <c r="DR420">
        <v>0.56798150000000003</v>
      </c>
      <c r="DS420">
        <v>27.909739999999999</v>
      </c>
      <c r="DT420" s="1">
        <v>5.7449010000000002E-4</v>
      </c>
      <c r="DU420" s="1">
        <v>0.1854124</v>
      </c>
      <c r="DV420">
        <v>0.56630670000000005</v>
      </c>
      <c r="DW420">
        <v>27.443989999999999</v>
      </c>
      <c r="DX420" s="1">
        <v>1.045578E-2</v>
      </c>
      <c r="DY420" s="1">
        <v>3.432715</v>
      </c>
      <c r="DZ420">
        <v>0.56499869999999996</v>
      </c>
      <c r="EA420">
        <v>27.578130000000002</v>
      </c>
      <c r="EB420" s="1">
        <v>0.11303729999999999</v>
      </c>
      <c r="EC420" s="1">
        <v>37.677079999999997</v>
      </c>
      <c r="ED420">
        <v>0.56367809999999996</v>
      </c>
      <c r="EE420">
        <v>28.201899999999998</v>
      </c>
      <c r="EF420" s="1">
        <v>0.77188190000000001</v>
      </c>
      <c r="EG420" s="1">
        <v>260.72570000000002</v>
      </c>
      <c r="EH420">
        <v>0.56234839999999997</v>
      </c>
      <c r="EI420">
        <v>29.140339999999998</v>
      </c>
      <c r="EJ420" s="1">
        <v>3.5038710000000002</v>
      </c>
      <c r="EK420">
        <v>1199.0450000000001</v>
      </c>
      <c r="EL420">
        <v>0.56102030000000003</v>
      </c>
      <c r="EM420">
        <v>30.05762</v>
      </c>
      <c r="EN420" s="1">
        <v>11.061260000000001</v>
      </c>
      <c r="EO420">
        <v>3829.6419999999998</v>
      </c>
      <c r="EP420">
        <v>0.55973289999999998</v>
      </c>
      <c r="EQ420">
        <v>30.39649</v>
      </c>
      <c r="ER420" s="1">
        <v>25.217009999999998</v>
      </c>
      <c r="ES420">
        <v>8826.982</v>
      </c>
      <c r="ET420">
        <v>0.55844859999999996</v>
      </c>
      <c r="EU420">
        <v>30.002780000000001</v>
      </c>
      <c r="EV420">
        <v>42.926819999999999</v>
      </c>
      <c r="EW420">
        <v>15178</v>
      </c>
      <c r="EX420">
        <v>0.55717030000000001</v>
      </c>
      <c r="EY420">
        <v>29.23734</v>
      </c>
      <c r="EZ420">
        <v>56.206359999999997</v>
      </c>
      <c r="FA420">
        <v>20056.12</v>
      </c>
      <c r="FB420">
        <v>0.55586619999999998</v>
      </c>
      <c r="FC420">
        <v>28.396799999999999</v>
      </c>
      <c r="FD420">
        <v>58.015630000000002</v>
      </c>
      <c r="FE420">
        <v>20878.509999999998</v>
      </c>
      <c r="FF420">
        <v>0.55450699999999997</v>
      </c>
      <c r="FG420">
        <v>28.011980000000001</v>
      </c>
      <c r="FH420">
        <v>48.341949999999997</v>
      </c>
      <c r="FI420">
        <v>17535.16</v>
      </c>
      <c r="FJ420">
        <v>0.55314169999999996</v>
      </c>
      <c r="FK420">
        <v>27.994869999999999</v>
      </c>
      <c r="FL420">
        <v>33.273470000000003</v>
      </c>
      <c r="FM420">
        <v>12156.78</v>
      </c>
      <c r="FN420">
        <v>0.55168430000000002</v>
      </c>
      <c r="FO420">
        <v>28.15014</v>
      </c>
      <c r="FP420">
        <v>19.274270000000001</v>
      </c>
      <c r="FQ420">
        <v>7090.7809999999999</v>
      </c>
      <c r="FR420">
        <v>0.55018129999999998</v>
      </c>
      <c r="FS420">
        <v>28.110779999999998</v>
      </c>
      <c r="FT420">
        <v>9.551952</v>
      </c>
      <c r="FU420">
        <v>3536.2710000000002</v>
      </c>
      <c r="FV420">
        <v>0.54854910000000001</v>
      </c>
      <c r="FW420">
        <v>27.73732</v>
      </c>
      <c r="FX420">
        <v>4.1237250000000003</v>
      </c>
      <c r="FY420">
        <v>1535.7739999999999</v>
      </c>
      <c r="FZ420">
        <v>0.54663459999999997</v>
      </c>
      <c r="GA420">
        <v>27.057919999999999</v>
      </c>
      <c r="GB420">
        <v>1.589172</v>
      </c>
      <c r="GC420">
        <v>594.8623</v>
      </c>
      <c r="GD420">
        <v>0.54480399999999995</v>
      </c>
      <c r="GE420">
        <v>26.286000000000001</v>
      </c>
      <c r="GF420">
        <v>0.57295779999999996</v>
      </c>
      <c r="GG420">
        <v>214.9871</v>
      </c>
      <c r="GH420">
        <v>0.54290139999999998</v>
      </c>
      <c r="GI420">
        <v>25.62528</v>
      </c>
      <c r="GJ420">
        <v>0.21624650000000001</v>
      </c>
      <c r="GK420">
        <v>80.734440000000006</v>
      </c>
      <c r="GL420">
        <v>0.54073090000000001</v>
      </c>
      <c r="GM420">
        <v>25.500730000000001</v>
      </c>
      <c r="GN420">
        <v>0.10492700000000001</v>
      </c>
      <c r="GO420">
        <v>38.62715</v>
      </c>
      <c r="GP420">
        <v>0.53830180000000005</v>
      </c>
      <c r="GQ420">
        <v>25.846299999999999</v>
      </c>
      <c r="GR420">
        <v>7.2708030000000007E-2</v>
      </c>
      <c r="GS420">
        <v>26.427820000000001</v>
      </c>
      <c r="GT420">
        <v>0.53573300000000001</v>
      </c>
      <c r="GU420">
        <v>26.473690000000001</v>
      </c>
      <c r="GV420">
        <v>6.2373030000000003E-2</v>
      </c>
      <c r="GW420">
        <v>22.582820000000002</v>
      </c>
      <c r="GX420">
        <v>0.53315460000000003</v>
      </c>
      <c r="GY420">
        <v>26.936900000000001</v>
      </c>
      <c r="GZ420">
        <v>5.6983939999999997E-2</v>
      </c>
      <c r="HA420">
        <v>20.652560000000001</v>
      </c>
      <c r="HB420">
        <v>0.53090289999999996</v>
      </c>
      <c r="HC420">
        <v>26.794789999999999</v>
      </c>
      <c r="HD420">
        <v>5.2215940000000002E-2</v>
      </c>
      <c r="HE420">
        <v>18.971640000000001</v>
      </c>
      <c r="HF420">
        <v>0.52862540000000002</v>
      </c>
      <c r="HG420">
        <v>25.915710000000001</v>
      </c>
      <c r="HH420">
        <v>4.7368260000000002E-2</v>
      </c>
      <c r="HI420">
        <v>17.257480000000001</v>
      </c>
      <c r="HJ420">
        <v>0.52632920000000005</v>
      </c>
      <c r="HK420">
        <v>24.797899999999998</v>
      </c>
      <c r="HL420">
        <v>4.2802590000000001E-2</v>
      </c>
      <c r="HM420">
        <v>15.637499999999999</v>
      </c>
      <c r="HN420">
        <v>0.52403580000000005</v>
      </c>
      <c r="HO420">
        <v>23.855810000000002</v>
      </c>
      <c r="HP420" s="1">
        <v>3.8673140000000002E-2</v>
      </c>
      <c r="HQ420">
        <v>14.172940000000001</v>
      </c>
      <c r="HR420">
        <v>0.52139880000000005</v>
      </c>
      <c r="HS420">
        <v>23.49417</v>
      </c>
      <c r="HT420" s="1">
        <v>3.4877569999999997E-2</v>
      </c>
      <c r="HU420">
        <v>12.834479999999999</v>
      </c>
      <c r="HV420">
        <v>0.51921969999999995</v>
      </c>
      <c r="HW420">
        <v>23.704039999999999</v>
      </c>
      <c r="HX420" s="1">
        <v>3.1396269999999997E-2</v>
      </c>
      <c r="HY420">
        <v>11.595129999999999</v>
      </c>
      <c r="HZ420">
        <v>0.51766230000000002</v>
      </c>
      <c r="IA420">
        <v>24.062639999999998</v>
      </c>
      <c r="IB420" s="1">
        <v>2.815921E-2</v>
      </c>
      <c r="IC420">
        <v>10.42643</v>
      </c>
      <c r="ID420">
        <v>0.51612190000000002</v>
      </c>
      <c r="IE420">
        <v>24.24728</v>
      </c>
      <c r="IF420" s="1">
        <v>2.5120119999999999E-2</v>
      </c>
      <c r="IG420">
        <v>9.3289410000000004</v>
      </c>
      <c r="IH420">
        <v>0.51440419999999998</v>
      </c>
      <c r="II420">
        <v>24.010590000000001</v>
      </c>
      <c r="IJ420" s="1">
        <v>2.2465929999999999E-2</v>
      </c>
      <c r="IK420">
        <v>8.3683440000000004</v>
      </c>
      <c r="IL420">
        <v>0.51274759999999997</v>
      </c>
      <c r="IM420">
        <v>23.38626</v>
      </c>
      <c r="IN420" s="1">
        <v>2.023376E-2</v>
      </c>
      <c r="IO420">
        <v>7.5614610000000004</v>
      </c>
      <c r="IP420">
        <v>0.51089660000000003</v>
      </c>
      <c r="IQ420">
        <v>22.56983</v>
      </c>
      <c r="IR420" s="1">
        <v>1.8302200000000001E-2</v>
      </c>
      <c r="IS420">
        <v>6.8652360000000003</v>
      </c>
      <c r="IT420">
        <v>0.50900520000000005</v>
      </c>
      <c r="IU420">
        <v>21.977229999999999</v>
      </c>
      <c r="IV420" s="1">
        <v>1.658828E-2</v>
      </c>
      <c r="IW420">
        <v>6.2488469999999996</v>
      </c>
      <c r="IX420">
        <v>0.50692700000000002</v>
      </c>
      <c r="IY420">
        <v>22.173159999999999</v>
      </c>
      <c r="IZ420" s="1">
        <v>1.500805E-2</v>
      </c>
      <c r="JA420">
        <v>5.6808370000000004</v>
      </c>
      <c r="JB420">
        <v>0.504695</v>
      </c>
      <c r="JC420">
        <v>22.999880000000001</v>
      </c>
      <c r="JD420" s="1">
        <v>1.361183E-2</v>
      </c>
      <c r="JE420">
        <v>5.1781949999999997</v>
      </c>
      <c r="JF420">
        <v>0.50251900000000005</v>
      </c>
      <c r="JG420">
        <v>24.069040000000001</v>
      </c>
      <c r="JH420" s="1">
        <v>1.233975E-2</v>
      </c>
      <c r="JI420">
        <v>4.7193100000000001</v>
      </c>
      <c r="JJ420">
        <v>0.50075360000000002</v>
      </c>
      <c r="JK420">
        <v>24.718869999999999</v>
      </c>
      <c r="JL420" s="1">
        <v>1.117395E-2</v>
      </c>
      <c r="JM420">
        <v>4.2932680000000003</v>
      </c>
      <c r="JN420">
        <v>0.49863269999999998</v>
      </c>
      <c r="JO420">
        <v>24.947089999999999</v>
      </c>
      <c r="JP420" s="1">
        <v>1.013404E-2</v>
      </c>
      <c r="JQ420">
        <v>3.9139020000000002</v>
      </c>
      <c r="JR420">
        <v>0.49687290000000001</v>
      </c>
      <c r="JS420">
        <v>24.809270000000001</v>
      </c>
      <c r="JT420" s="1">
        <v>9.2262739999999996E-3</v>
      </c>
      <c r="JU420">
        <v>3.5804490000000002</v>
      </c>
      <c r="JV420">
        <v>0.49518329999999999</v>
      </c>
      <c r="JW420">
        <v>24.424959999999999</v>
      </c>
      <c r="JX420" s="1">
        <v>8.3392520000000001E-3</v>
      </c>
      <c r="JY420">
        <v>3.2526540000000002</v>
      </c>
      <c r="JZ420">
        <v>0.49426360000000003</v>
      </c>
      <c r="KA420">
        <v>24.245999999999999</v>
      </c>
      <c r="KB420" s="1">
        <v>7.5311830000000003E-3</v>
      </c>
      <c r="KC420">
        <v>2.947425</v>
      </c>
      <c r="KD420">
        <v>0.49267169999999999</v>
      </c>
      <c r="KE420">
        <v>24.705310000000001</v>
      </c>
      <c r="KF420" s="1">
        <v>6.7543189999999999E-3</v>
      </c>
      <c r="KG420">
        <v>2.654925</v>
      </c>
      <c r="KH420">
        <v>0.49163259999999998</v>
      </c>
      <c r="KI420">
        <v>25.552510000000002</v>
      </c>
      <c r="KJ420" s="1">
        <v>6.0298699999999997E-3</v>
      </c>
      <c r="KK420">
        <v>2.3778779999999999</v>
      </c>
      <c r="KL420">
        <v>0.49009170000000002</v>
      </c>
      <c r="KM420">
        <v>26.621500000000001</v>
      </c>
      <c r="KN420" s="1">
        <v>5.3332049999999997E-3</v>
      </c>
      <c r="KO420">
        <v>2.1122040000000002</v>
      </c>
      <c r="KP420">
        <v>0.49048890000000001</v>
      </c>
      <c r="KQ420">
        <v>27.490269999999999</v>
      </c>
      <c r="KR420" s="1">
        <v>4.6697320000000002E-3</v>
      </c>
      <c r="KS420">
        <v>1.8506530000000001</v>
      </c>
      <c r="KT420">
        <v>0.49148389999999997</v>
      </c>
      <c r="KU420">
        <v>27.75431</v>
      </c>
      <c r="KV420" s="1">
        <v>4.0202709999999997E-3</v>
      </c>
      <c r="KW420">
        <v>1.592597</v>
      </c>
      <c r="KX420">
        <v>0.4937551</v>
      </c>
      <c r="KY420">
        <v>27.587319999999998</v>
      </c>
      <c r="KZ420" s="1">
        <v>3.409367E-3</v>
      </c>
      <c r="LA420">
        <v>1.346487</v>
      </c>
      <c r="LB420">
        <v>0.49875389999999997</v>
      </c>
      <c r="LC420">
        <v>27.0701</v>
      </c>
      <c r="LD420" s="1">
        <v>2.8499670000000001E-3</v>
      </c>
      <c r="LE420">
        <v>1.116098</v>
      </c>
      <c r="LF420">
        <v>0.50210960000000004</v>
      </c>
      <c r="LG420">
        <v>26.567260000000001</v>
      </c>
      <c r="LH420" s="1">
        <v>2.3282870000000001E-3</v>
      </c>
      <c r="LI420">
        <v>0.90685459999999996</v>
      </c>
      <c r="LJ420">
        <v>0.50399579999999999</v>
      </c>
      <c r="LK420">
        <v>26.665610000000001</v>
      </c>
      <c r="LL420" s="1">
        <v>1.888278E-3</v>
      </c>
      <c r="LM420">
        <v>0.73308119999999999</v>
      </c>
      <c r="LN420">
        <v>0.50479969999999996</v>
      </c>
      <c r="LO420">
        <v>27.246230000000001</v>
      </c>
      <c r="LP420" s="1">
        <v>1.535561E-3</v>
      </c>
      <c r="LQ420">
        <v>0.59499979999999997</v>
      </c>
      <c r="LR420">
        <v>0.50505069999999996</v>
      </c>
      <c r="LS420">
        <v>28.07902</v>
      </c>
      <c r="LT420" s="1">
        <v>1.271721E-3</v>
      </c>
      <c r="LU420">
        <v>0.49206569999999999</v>
      </c>
      <c r="LV420">
        <v>0.5050732</v>
      </c>
      <c r="LW420">
        <v>28.714580000000002</v>
      </c>
      <c r="LX420" s="1">
        <v>1.080033E-3</v>
      </c>
      <c r="LY420">
        <v>0.41737400000000002</v>
      </c>
      <c r="LZ420">
        <v>0.50474640000000004</v>
      </c>
      <c r="MA420">
        <v>28.912030000000001</v>
      </c>
      <c r="MB420" s="1">
        <v>9.3920479999999996E-4</v>
      </c>
      <c r="MC420">
        <v>0.3633035</v>
      </c>
      <c r="MD420">
        <v>0.50485829999999998</v>
      </c>
      <c r="ME420">
        <v>28.58015</v>
      </c>
      <c r="MF420" s="1">
        <v>8.340194E-4</v>
      </c>
      <c r="MG420">
        <v>0.3234205</v>
      </c>
      <c r="MH420">
        <v>0.50502409999999998</v>
      </c>
      <c r="MI420">
        <v>27.8931</v>
      </c>
      <c r="MJ420" s="1">
        <v>7.5286340000000002E-4</v>
      </c>
      <c r="MK420">
        <v>0.29267779999999999</v>
      </c>
      <c r="ML420">
        <v>0.50506989999999996</v>
      </c>
      <c r="MM420">
        <v>27.295030000000001</v>
      </c>
      <c r="MN420" s="1">
        <v>6.886075E-4</v>
      </c>
      <c r="MO420">
        <v>0.26841540000000003</v>
      </c>
      <c r="MP420">
        <v>0.50460839999999996</v>
      </c>
      <c r="MQ420">
        <v>27.382909999999999</v>
      </c>
      <c r="MR420" s="1">
        <v>6.3573739999999996E-4</v>
      </c>
      <c r="MS420">
        <v>0.24869379999999999</v>
      </c>
      <c r="MT420">
        <v>0.50456990000000002</v>
      </c>
      <c r="MU420">
        <v>27.806319999999999</v>
      </c>
      <c r="MV420" s="1">
        <v>5.9346799999999999E-4</v>
      </c>
      <c r="MW420">
        <v>0.23281399999999999</v>
      </c>
      <c r="MX420">
        <v>0.50481500000000001</v>
      </c>
      <c r="MY420">
        <v>28.26322</v>
      </c>
      <c r="MZ420" s="1">
        <v>5.580219E-4</v>
      </c>
      <c r="NA420">
        <v>0.21935840000000001</v>
      </c>
      <c r="NB420">
        <v>0.50493860000000002</v>
      </c>
      <c r="NC420">
        <v>28.24579</v>
      </c>
      <c r="ND420" s="1">
        <v>5.2757819999999997E-4</v>
      </c>
      <c r="NE420">
        <v>0.207846</v>
      </c>
      <c r="NF420">
        <v>0.50484609999999996</v>
      </c>
      <c r="NG420">
        <v>28.15963</v>
      </c>
      <c r="NH420" s="1">
        <v>5.0138340000000002E-4</v>
      </c>
      <c r="NI420">
        <v>0.1980402</v>
      </c>
      <c r="NJ420">
        <v>0.50442549999999997</v>
      </c>
      <c r="NK420">
        <v>27.96762</v>
      </c>
      <c r="NL420" s="1">
        <v>4.7835029999999999E-4</v>
      </c>
      <c r="NM420">
        <v>0.18954779999999999</v>
      </c>
      <c r="NN420">
        <v>0.50388889999999997</v>
      </c>
      <c r="NO420">
        <v>27.614820000000002</v>
      </c>
      <c r="NP420" s="1">
        <v>4.5836889999999999E-4</v>
      </c>
      <c r="NQ420">
        <v>0.1822136</v>
      </c>
      <c r="NR420">
        <v>0.50323709999999999</v>
      </c>
      <c r="NS420">
        <v>27.247240000000001</v>
      </c>
      <c r="NT420" s="1">
        <v>4.4023590000000001E-4</v>
      </c>
      <c r="NU420">
        <v>0.17559430000000001</v>
      </c>
      <c r="NV420">
        <v>0.50263449999999998</v>
      </c>
      <c r="NW420">
        <v>27.425650000000001</v>
      </c>
      <c r="NX420" s="1">
        <v>4.2282559999999998E-4</v>
      </c>
      <c r="NY420">
        <v>0.1691801</v>
      </c>
      <c r="NZ420">
        <v>0.50207069999999998</v>
      </c>
      <c r="OA420">
        <v>28.06775</v>
      </c>
      <c r="OB420" s="1">
        <v>4.0583839999999997E-4</v>
      </c>
      <c r="OC420">
        <v>0.16287070000000001</v>
      </c>
      <c r="OD420">
        <v>0.50140830000000003</v>
      </c>
      <c r="OE420">
        <v>28.858270000000001</v>
      </c>
      <c r="OF420" s="1">
        <v>3.8903080000000001E-4</v>
      </c>
      <c r="OG420">
        <v>0.1566302</v>
      </c>
      <c r="OH420">
        <v>0.50072260000000002</v>
      </c>
      <c r="OI420">
        <v>29.357330000000001</v>
      </c>
      <c r="OJ420" s="1">
        <v>3.7244589999999998E-4</v>
      </c>
      <c r="OK420">
        <v>0.15042710000000001</v>
      </c>
    </row>
    <row r="421" spans="1:401" x14ac:dyDescent="0.35">
      <c r="A421">
        <v>430</v>
      </c>
      <c r="B421" t="s">
        <v>4</v>
      </c>
      <c r="C421" t="s">
        <v>364</v>
      </c>
      <c r="D421" t="s">
        <v>428</v>
      </c>
      <c r="E421">
        <v>888.68399999999997</v>
      </c>
      <c r="F421">
        <v>1.0824469999999999</v>
      </c>
      <c r="G421">
        <v>24.683820000000001</v>
      </c>
      <c r="H421">
        <v>0</v>
      </c>
      <c r="I421">
        <v>0</v>
      </c>
      <c r="J421">
        <v>1.0781480000000001</v>
      </c>
      <c r="K421">
        <v>25.089580000000002</v>
      </c>
      <c r="L421">
        <v>0</v>
      </c>
      <c r="M421">
        <v>0</v>
      </c>
      <c r="N421">
        <v>1.073831</v>
      </c>
      <c r="O421">
        <v>25.646270000000001</v>
      </c>
      <c r="P421">
        <v>0</v>
      </c>
      <c r="Q421">
        <v>0</v>
      </c>
      <c r="R421">
        <v>1.069545</v>
      </c>
      <c r="S421">
        <v>25.966419999999999</v>
      </c>
      <c r="T421">
        <v>0</v>
      </c>
      <c r="U421">
        <v>0</v>
      </c>
      <c r="V421">
        <v>1.0652109999999999</v>
      </c>
      <c r="W421">
        <v>25.843330000000002</v>
      </c>
      <c r="X421">
        <v>0</v>
      </c>
      <c r="Y421">
        <v>0</v>
      </c>
      <c r="Z421">
        <v>1.0610390000000001</v>
      </c>
      <c r="AA421">
        <v>25.435009999999998</v>
      </c>
      <c r="AB421">
        <v>0</v>
      </c>
      <c r="AC421">
        <v>0</v>
      </c>
      <c r="AD421">
        <v>1.0569230000000001</v>
      </c>
      <c r="AE421">
        <v>24.917940000000002</v>
      </c>
      <c r="AF421">
        <v>0</v>
      </c>
      <c r="AG421">
        <v>0</v>
      </c>
      <c r="AH421">
        <v>1.052805</v>
      </c>
      <c r="AI421">
        <v>24.794440000000002</v>
      </c>
      <c r="AJ421">
        <v>0</v>
      </c>
      <c r="AK421">
        <v>0</v>
      </c>
      <c r="AL421">
        <v>1.0485469999999999</v>
      </c>
      <c r="AM421">
        <v>25.065529999999999</v>
      </c>
      <c r="AN421">
        <v>0</v>
      </c>
      <c r="AO421">
        <v>0</v>
      </c>
      <c r="AP421">
        <v>1.044198</v>
      </c>
      <c r="AQ421">
        <v>25.72194</v>
      </c>
      <c r="AR421">
        <v>0</v>
      </c>
      <c r="AS421">
        <v>0</v>
      </c>
      <c r="AT421">
        <v>1.0397380000000001</v>
      </c>
      <c r="AU421">
        <v>26.49878</v>
      </c>
      <c r="AV421">
        <v>0</v>
      </c>
      <c r="AW421">
        <v>0</v>
      </c>
      <c r="AX421">
        <v>1.035067</v>
      </c>
      <c r="AY421">
        <v>26.9529</v>
      </c>
      <c r="AZ421">
        <v>0</v>
      </c>
      <c r="BA421">
        <v>0</v>
      </c>
      <c r="BB421">
        <v>1.030389</v>
      </c>
      <c r="BC421">
        <v>26.9756</v>
      </c>
      <c r="BD421">
        <v>0</v>
      </c>
      <c r="BE421">
        <v>0</v>
      </c>
      <c r="BF421">
        <v>1.0255989999999999</v>
      </c>
      <c r="BG421">
        <v>26.60529</v>
      </c>
      <c r="BH421">
        <v>0</v>
      </c>
      <c r="BI421">
        <v>0</v>
      </c>
      <c r="BJ421">
        <v>1.020694</v>
      </c>
      <c r="BK421">
        <v>26.20111</v>
      </c>
      <c r="BL421">
        <v>0</v>
      </c>
      <c r="BM421">
        <v>0</v>
      </c>
      <c r="BN421">
        <v>1.015784</v>
      </c>
      <c r="BO421">
        <v>26.255289999999999</v>
      </c>
      <c r="BP421">
        <v>0</v>
      </c>
      <c r="BQ421">
        <v>0</v>
      </c>
      <c r="BR421">
        <v>1.011004</v>
      </c>
      <c r="BS421">
        <v>26.62933</v>
      </c>
      <c r="BT421">
        <v>0</v>
      </c>
      <c r="BU421">
        <v>0</v>
      </c>
      <c r="BV421">
        <v>1.006146</v>
      </c>
      <c r="BW421">
        <v>27.350280000000001</v>
      </c>
      <c r="BX421">
        <v>0</v>
      </c>
      <c r="BY421">
        <v>0</v>
      </c>
      <c r="BZ421">
        <v>1.0012939999999999</v>
      </c>
      <c r="CA421">
        <v>28.10313</v>
      </c>
      <c r="CB421">
        <v>0</v>
      </c>
      <c r="CC421">
        <v>0</v>
      </c>
      <c r="CD421">
        <v>0.99661639999999996</v>
      </c>
      <c r="CE421">
        <v>28.405149999999999</v>
      </c>
      <c r="CF421">
        <v>0</v>
      </c>
      <c r="CG421">
        <v>0</v>
      </c>
      <c r="CH421">
        <v>0.99200679999999997</v>
      </c>
      <c r="CI421">
        <v>28.169899999999998</v>
      </c>
      <c r="CJ421">
        <v>0</v>
      </c>
      <c r="CK421">
        <v>4.1382449999999998E-38</v>
      </c>
      <c r="CL421">
        <v>0.98733130000000002</v>
      </c>
      <c r="CM421">
        <v>27.62867</v>
      </c>
      <c r="CN421">
        <v>3.0580629999999999E-32</v>
      </c>
      <c r="CO421">
        <v>7.3485999999999995E-30</v>
      </c>
      <c r="CP421">
        <v>0.98258760000000001</v>
      </c>
      <c r="CQ421">
        <v>27.135169999999999</v>
      </c>
      <c r="CR421">
        <v>2.873479E-26</v>
      </c>
      <c r="CS421">
        <v>7.4082760000000005E-24</v>
      </c>
      <c r="CT421">
        <v>0.97787650000000004</v>
      </c>
      <c r="CU421">
        <v>27.0883</v>
      </c>
      <c r="CV421" s="1">
        <v>5.5867409999999995E-20</v>
      </c>
      <c r="CW421" s="1">
        <v>1.4024330000000001E-17</v>
      </c>
      <c r="CX421">
        <v>0.97327969999999997</v>
      </c>
      <c r="CY421">
        <v>27.122140000000002</v>
      </c>
      <c r="CZ421" s="1">
        <v>1.0838419999999999E-15</v>
      </c>
      <c r="DA421" s="1">
        <v>2.9044379999999999E-13</v>
      </c>
      <c r="DB421">
        <v>0.96874470000000001</v>
      </c>
      <c r="DC421">
        <v>27.648900000000001</v>
      </c>
      <c r="DD421" s="1">
        <v>2.1970310000000002E-12</v>
      </c>
      <c r="DE421" s="1">
        <v>6.2339180000000001E-10</v>
      </c>
      <c r="DF421">
        <v>0.96430890000000002</v>
      </c>
      <c r="DG421">
        <v>28.186440000000001</v>
      </c>
      <c r="DH421" s="1">
        <v>1.0699080000000001E-9</v>
      </c>
      <c r="DI421" s="1">
        <v>3.1953299999999998E-7</v>
      </c>
      <c r="DJ421">
        <v>0.95997469999999996</v>
      </c>
      <c r="DK421">
        <v>28.433489999999999</v>
      </c>
      <c r="DL421" s="1">
        <v>1.7801920000000001E-7</v>
      </c>
      <c r="DM421" s="1">
        <v>5.5664400000000002E-5</v>
      </c>
      <c r="DN421">
        <v>0.95572769999999996</v>
      </c>
      <c r="DO421">
        <v>28.341349999999998</v>
      </c>
      <c r="DP421" s="1">
        <v>1.2623070000000001E-5</v>
      </c>
      <c r="DQ421" s="1">
        <v>4.1088879999999998E-3</v>
      </c>
      <c r="DR421">
        <v>0.95158359999999997</v>
      </c>
      <c r="DS421">
        <v>27.953880000000002</v>
      </c>
      <c r="DT421" s="1">
        <v>4.3902779999999998E-4</v>
      </c>
      <c r="DU421" s="1">
        <v>0.14848549999999999</v>
      </c>
      <c r="DV421">
        <v>0.94829419999999998</v>
      </c>
      <c r="DW421">
        <v>27.522069999999999</v>
      </c>
      <c r="DX421" s="1">
        <v>8.3205220000000003E-3</v>
      </c>
      <c r="DY421" s="1">
        <v>2.9160360000000001</v>
      </c>
      <c r="DZ421">
        <v>0.94565739999999998</v>
      </c>
      <c r="EA421">
        <v>27.633849999999999</v>
      </c>
      <c r="EB421" s="1">
        <v>9.3340740000000005E-2</v>
      </c>
      <c r="EC421" s="1">
        <v>33.803510000000003</v>
      </c>
      <c r="ED421">
        <v>0.94287650000000001</v>
      </c>
      <c r="EE421">
        <v>28.179729999999999</v>
      </c>
      <c r="EF421" s="1">
        <v>0.65948150000000005</v>
      </c>
      <c r="EG421" s="1">
        <v>246.22460000000001</v>
      </c>
      <c r="EH421">
        <v>0.9400596</v>
      </c>
      <c r="EI421">
        <v>29.07028</v>
      </c>
      <c r="EJ421" s="1">
        <v>3.089788</v>
      </c>
      <c r="EK421">
        <v>1188.2919999999999</v>
      </c>
      <c r="EL421">
        <v>0.93726880000000001</v>
      </c>
      <c r="EM421">
        <v>29.970469999999999</v>
      </c>
      <c r="EN421" s="1">
        <v>10.04604</v>
      </c>
      <c r="EO421">
        <v>3972.3560000000002</v>
      </c>
      <c r="EP421">
        <v>0.93451609999999996</v>
      </c>
      <c r="EQ421">
        <v>30.3263</v>
      </c>
      <c r="ER421">
        <v>23.54505</v>
      </c>
      <c r="ES421">
        <v>9561.5229999999992</v>
      </c>
      <c r="ET421">
        <v>0.93173329999999999</v>
      </c>
      <c r="EU421">
        <v>30.000810000000001</v>
      </c>
      <c r="EV421">
        <v>41.135150000000003</v>
      </c>
      <c r="EW421">
        <v>17132.32</v>
      </c>
      <c r="EX421">
        <v>0.92892240000000004</v>
      </c>
      <c r="EY421">
        <v>29.302119999999999</v>
      </c>
      <c r="EZ421">
        <v>55.192630000000001</v>
      </c>
      <c r="FA421">
        <v>23543.35</v>
      </c>
      <c r="FB421">
        <v>0.92609909999999995</v>
      </c>
      <c r="FC421">
        <v>28.487349999999999</v>
      </c>
      <c r="FD421">
        <v>58.294539999999998</v>
      </c>
      <c r="FE421">
        <v>25438.19</v>
      </c>
      <c r="FF421">
        <v>0.92315290000000005</v>
      </c>
      <c r="FG421">
        <v>28.080670000000001</v>
      </c>
      <c r="FH421">
        <v>49.66442</v>
      </c>
      <c r="FI421">
        <v>22157.06</v>
      </c>
      <c r="FJ421">
        <v>0.92009010000000002</v>
      </c>
      <c r="FK421">
        <v>27.98161</v>
      </c>
      <c r="FL421">
        <v>34.891480000000001</v>
      </c>
      <c r="FM421">
        <v>15891.46</v>
      </c>
      <c r="FN421">
        <v>0.91690150000000004</v>
      </c>
      <c r="FO421">
        <v>28.107839999999999</v>
      </c>
      <c r="FP421">
        <v>20.61074</v>
      </c>
      <c r="FQ421">
        <v>9575.7610000000004</v>
      </c>
      <c r="FR421">
        <v>0.91362829999999995</v>
      </c>
      <c r="FS421">
        <v>28.07189</v>
      </c>
      <c r="FT421">
        <v>10.40537</v>
      </c>
      <c r="FU421">
        <v>4926.2809999999999</v>
      </c>
      <c r="FV421">
        <v>0.91009770000000001</v>
      </c>
      <c r="FW421">
        <v>27.737179999999999</v>
      </c>
      <c r="FX421">
        <v>4.569388</v>
      </c>
      <c r="FY421">
        <v>2201.9479999999999</v>
      </c>
      <c r="FZ421">
        <v>0.90613690000000002</v>
      </c>
      <c r="GA421">
        <v>27.086259999999999</v>
      </c>
      <c r="GB421">
        <v>1.7860259999999999</v>
      </c>
      <c r="GC421">
        <v>873.86580000000004</v>
      </c>
      <c r="GD421">
        <v>0.90214369999999999</v>
      </c>
      <c r="GE421">
        <v>26.338560000000001</v>
      </c>
      <c r="GF421">
        <v>0.64844900000000005</v>
      </c>
      <c r="GG421">
        <v>320.01280000000003</v>
      </c>
      <c r="GH421">
        <v>0.89810950000000001</v>
      </c>
      <c r="GI421">
        <v>25.685320000000001</v>
      </c>
      <c r="GJ421">
        <v>0.24169399999999999</v>
      </c>
      <c r="GK421">
        <v>118.04519999999999</v>
      </c>
      <c r="GL421">
        <v>0.8935881</v>
      </c>
      <c r="GM421">
        <v>25.544319999999999</v>
      </c>
      <c r="GN421">
        <v>0.11263529999999999</v>
      </c>
      <c r="GO421">
        <v>52.847720000000002</v>
      </c>
      <c r="GP421">
        <v>0.88865629999999995</v>
      </c>
      <c r="GQ421">
        <v>25.8247</v>
      </c>
      <c r="GR421">
        <v>7.4957789999999996E-2</v>
      </c>
      <c r="GS421">
        <v>33.617310000000003</v>
      </c>
      <c r="GT421">
        <v>0.88331630000000005</v>
      </c>
      <c r="GU421">
        <v>26.428129999999999</v>
      </c>
      <c r="GV421">
        <v>6.3211779999999995E-2</v>
      </c>
      <c r="GW421">
        <v>27.770589999999999</v>
      </c>
      <c r="GX421">
        <v>0.87788270000000002</v>
      </c>
      <c r="GY421">
        <v>26.889140000000001</v>
      </c>
      <c r="GZ421">
        <v>5.751904E-2</v>
      </c>
      <c r="HA421">
        <v>25.16479</v>
      </c>
      <c r="HB421">
        <v>0.87275579999999997</v>
      </c>
      <c r="HC421">
        <v>26.800129999999999</v>
      </c>
      <c r="HD421">
        <v>5.2745519999999997E-2</v>
      </c>
      <c r="HE421">
        <v>23.118469999999999</v>
      </c>
      <c r="HF421">
        <v>0.86764540000000001</v>
      </c>
      <c r="HG421">
        <v>25.973960000000002</v>
      </c>
      <c r="HH421">
        <v>4.7898709999999997E-2</v>
      </c>
      <c r="HI421">
        <v>21.05048</v>
      </c>
      <c r="HJ421">
        <v>0.86256089999999996</v>
      </c>
      <c r="HK421">
        <v>24.89198</v>
      </c>
      <c r="HL421">
        <v>4.329061E-2</v>
      </c>
      <c r="HM421">
        <v>19.06561</v>
      </c>
      <c r="HN421">
        <v>0.85751730000000004</v>
      </c>
      <c r="HO421">
        <v>23.93149</v>
      </c>
      <c r="HP421" s="1">
        <v>3.9115410000000003E-2</v>
      </c>
      <c r="HQ421">
        <v>17.263200000000001</v>
      </c>
      <c r="HR421">
        <v>0.85187690000000005</v>
      </c>
      <c r="HS421">
        <v>23.53736</v>
      </c>
      <c r="HT421" s="1">
        <v>3.5288899999999998E-2</v>
      </c>
      <c r="HU421">
        <v>15.627269999999999</v>
      </c>
      <c r="HV421">
        <v>0.84707600000000005</v>
      </c>
      <c r="HW421">
        <v>23.686979999999998</v>
      </c>
      <c r="HX421" s="1">
        <v>3.1781379999999998E-2</v>
      </c>
      <c r="HY421">
        <v>14.10707</v>
      </c>
      <c r="HZ421">
        <v>0.84335450000000001</v>
      </c>
      <c r="IA421">
        <v>24.014769999999999</v>
      </c>
      <c r="IB421" s="1">
        <v>2.8519079999999999E-2</v>
      </c>
      <c r="IC421">
        <v>12.671110000000001</v>
      </c>
      <c r="ID421">
        <v>0.83952769999999999</v>
      </c>
      <c r="IE421">
        <v>24.227219999999999</v>
      </c>
      <c r="IF421" s="1">
        <v>2.5458669999999999E-2</v>
      </c>
      <c r="IG421">
        <v>11.32662</v>
      </c>
      <c r="IH421">
        <v>0.83525289999999996</v>
      </c>
      <c r="II421">
        <v>23.970510000000001</v>
      </c>
      <c r="IJ421" s="1">
        <v>2.2748669999999999E-2</v>
      </c>
      <c r="IK421">
        <v>10.12621</v>
      </c>
      <c r="IL421">
        <v>0.83078759999999996</v>
      </c>
      <c r="IM421">
        <v>23.371040000000001</v>
      </c>
      <c r="IN421" s="1">
        <v>2.047471E-2</v>
      </c>
      <c r="IO421">
        <v>9.1189889999999991</v>
      </c>
      <c r="IP421">
        <v>0.82613740000000002</v>
      </c>
      <c r="IQ421">
        <v>22.577020000000001</v>
      </c>
      <c r="IR421" s="1">
        <v>1.851181E-2</v>
      </c>
      <c r="IS421">
        <v>8.2518259999999994</v>
      </c>
      <c r="IT421">
        <v>0.82120110000000002</v>
      </c>
      <c r="IU421">
        <v>21.975490000000001</v>
      </c>
      <c r="IV421" s="1">
        <v>1.6778310000000001E-2</v>
      </c>
      <c r="IW421">
        <v>7.4891519999999998</v>
      </c>
      <c r="IX421">
        <v>0.81590750000000001</v>
      </c>
      <c r="IY421">
        <v>22.136590000000002</v>
      </c>
      <c r="IZ421" s="1">
        <v>1.5180610000000001E-2</v>
      </c>
      <c r="JA421">
        <v>6.7893559999999997</v>
      </c>
      <c r="JB421">
        <v>0.81018210000000002</v>
      </c>
      <c r="JC421">
        <v>22.854150000000001</v>
      </c>
      <c r="JD421" s="1">
        <v>1.376395E-2</v>
      </c>
      <c r="JE421">
        <v>6.1657279999999997</v>
      </c>
      <c r="JF421">
        <v>0.80450330000000003</v>
      </c>
      <c r="JG421">
        <v>23.874919999999999</v>
      </c>
      <c r="JH421" s="1">
        <v>1.2480649999999999E-2</v>
      </c>
      <c r="JI421">
        <v>5.6016680000000001</v>
      </c>
      <c r="JJ421">
        <v>0.79938659999999995</v>
      </c>
      <c r="JK421">
        <v>24.51463</v>
      </c>
      <c r="JL421" s="1">
        <v>1.130478E-2</v>
      </c>
      <c r="JM421">
        <v>5.077833</v>
      </c>
      <c r="JN421">
        <v>0.7934582</v>
      </c>
      <c r="JO421">
        <v>24.746289999999998</v>
      </c>
      <c r="JP421" s="1">
        <v>1.024887E-2</v>
      </c>
      <c r="JQ421">
        <v>4.6066409999999998</v>
      </c>
      <c r="JR421">
        <v>0.78785629999999995</v>
      </c>
      <c r="JS421">
        <v>24.612909999999999</v>
      </c>
      <c r="JT421" s="1">
        <v>9.3301660000000008E-3</v>
      </c>
      <c r="JU421">
        <v>4.1940460000000002</v>
      </c>
      <c r="JV421">
        <v>0.78231640000000002</v>
      </c>
      <c r="JW421">
        <v>24.26755</v>
      </c>
      <c r="JX421" s="1">
        <v>8.4418199999999992E-3</v>
      </c>
      <c r="JY421">
        <v>3.7979859999999999</v>
      </c>
      <c r="JZ421">
        <v>0.77774030000000005</v>
      </c>
      <c r="KA421">
        <v>24.051880000000001</v>
      </c>
      <c r="KB421" s="1">
        <v>7.6220979999999999E-3</v>
      </c>
      <c r="KC421">
        <v>3.4231929999999999</v>
      </c>
      <c r="KD421">
        <v>0.77316099999999999</v>
      </c>
      <c r="KE421">
        <v>24.48246</v>
      </c>
      <c r="KF421" s="1">
        <v>6.8386300000000001E-3</v>
      </c>
      <c r="KG421">
        <v>3.0661679999999998</v>
      </c>
      <c r="KH421">
        <v>0.76959719999999998</v>
      </c>
      <c r="KI421">
        <v>25.257380000000001</v>
      </c>
      <c r="KJ421" s="1">
        <v>6.1112839999999998E-3</v>
      </c>
      <c r="KK421">
        <v>2.7314850000000002</v>
      </c>
      <c r="KL421">
        <v>0.7652854</v>
      </c>
      <c r="KM421">
        <v>26.29644</v>
      </c>
      <c r="KN421" s="1">
        <v>5.4107560000000001E-3</v>
      </c>
      <c r="KO421">
        <v>2.4136359999999999</v>
      </c>
      <c r="KP421">
        <v>0.76438150000000005</v>
      </c>
      <c r="KQ421">
        <v>27.20823</v>
      </c>
      <c r="KR421" s="1">
        <v>4.7499660000000004E-3</v>
      </c>
      <c r="KS421">
        <v>2.1119849999999998</v>
      </c>
      <c r="KT421">
        <v>0.76417659999999998</v>
      </c>
      <c r="KU421">
        <v>27.516200000000001</v>
      </c>
      <c r="KV421" s="1">
        <v>4.09991E-3</v>
      </c>
      <c r="KW421">
        <v>1.8212820000000001</v>
      </c>
      <c r="KX421">
        <v>0.76557839999999999</v>
      </c>
      <c r="KY421">
        <v>27.40015</v>
      </c>
      <c r="KZ421" s="1">
        <v>3.4833139999999999E-3</v>
      </c>
      <c r="LA421">
        <v>1.5417460000000001</v>
      </c>
      <c r="LB421">
        <v>0.77217259999999999</v>
      </c>
      <c r="LC421">
        <v>26.943670000000001</v>
      </c>
      <c r="LD421" s="1">
        <v>2.9205899999999998E-3</v>
      </c>
      <c r="LE421">
        <v>1.278885</v>
      </c>
      <c r="LF421">
        <v>0.7754103</v>
      </c>
      <c r="LG421">
        <v>26.459430000000001</v>
      </c>
      <c r="LH421" s="1">
        <v>2.3894110000000001E-3</v>
      </c>
      <c r="LI421">
        <v>1.0397289999999999</v>
      </c>
      <c r="LJ421">
        <v>0.77690230000000005</v>
      </c>
      <c r="LK421">
        <v>26.54637</v>
      </c>
      <c r="LL421" s="1">
        <v>1.9374990000000001E-3</v>
      </c>
      <c r="LM421">
        <v>0.83858469999999996</v>
      </c>
      <c r="LN421">
        <v>0.77735050000000006</v>
      </c>
      <c r="LO421">
        <v>27.0672</v>
      </c>
      <c r="LP421" s="1">
        <v>1.573582E-3</v>
      </c>
      <c r="LQ421">
        <v>0.67782540000000002</v>
      </c>
      <c r="LR421">
        <v>0.77692839999999996</v>
      </c>
      <c r="LS421">
        <v>27.88334</v>
      </c>
      <c r="LT421" s="1">
        <v>1.299646E-3</v>
      </c>
      <c r="LU421">
        <v>0.55706670000000003</v>
      </c>
      <c r="LV421">
        <v>0.77626680000000003</v>
      </c>
      <c r="LW421">
        <v>28.52759</v>
      </c>
      <c r="LX421" s="1">
        <v>1.100158E-3</v>
      </c>
      <c r="LY421">
        <v>0.46915899999999999</v>
      </c>
      <c r="LZ421">
        <v>0.77508129999999997</v>
      </c>
      <c r="MA421">
        <v>28.75601</v>
      </c>
      <c r="MB421" s="1">
        <v>9.5378490000000004E-4</v>
      </c>
      <c r="MC421">
        <v>0.405561</v>
      </c>
      <c r="MD421">
        <v>0.77461760000000002</v>
      </c>
      <c r="ME421">
        <v>28.47662</v>
      </c>
      <c r="MF421" s="1">
        <v>8.4489769999999997E-4</v>
      </c>
      <c r="MG421">
        <v>0.35889339999999997</v>
      </c>
      <c r="MH421">
        <v>0.77419649999999995</v>
      </c>
      <c r="MI421">
        <v>27.846139999999998</v>
      </c>
      <c r="MJ421" s="1">
        <v>7.6132089999999999E-4</v>
      </c>
      <c r="MK421">
        <v>0.32322240000000002</v>
      </c>
      <c r="ML421">
        <v>0.77358009999999999</v>
      </c>
      <c r="MM421">
        <v>27.240379999999998</v>
      </c>
      <c r="MN421" s="1">
        <v>6.9534299999999996E-4</v>
      </c>
      <c r="MO421">
        <v>0.29520619999999997</v>
      </c>
      <c r="MP421">
        <v>0.77220940000000005</v>
      </c>
      <c r="MQ421">
        <v>27.306349999999998</v>
      </c>
      <c r="MR421" s="1">
        <v>6.4111769999999999E-4</v>
      </c>
      <c r="MS421">
        <v>0.27249709999999999</v>
      </c>
      <c r="MT421">
        <v>0.77151349999999996</v>
      </c>
      <c r="MU421">
        <v>27.659330000000001</v>
      </c>
      <c r="MV421" s="1">
        <v>5.9790189999999995E-4</v>
      </c>
      <c r="MW421">
        <v>0.2542663</v>
      </c>
      <c r="MX421">
        <v>0.7713795</v>
      </c>
      <c r="MY421">
        <v>28.127310000000001</v>
      </c>
      <c r="MZ421" s="1">
        <v>5.6177240000000002E-4</v>
      </c>
      <c r="NA421">
        <v>0.23884939999999999</v>
      </c>
      <c r="NB421">
        <v>0.77107760000000003</v>
      </c>
      <c r="NC421">
        <v>28.155889999999999</v>
      </c>
      <c r="ND421" s="1">
        <v>5.3078439999999999E-4</v>
      </c>
      <c r="NE421">
        <v>0.22572429999999999</v>
      </c>
      <c r="NF421">
        <v>0.77037299999999997</v>
      </c>
      <c r="NG421">
        <v>28.087980000000002</v>
      </c>
      <c r="NH421" s="1">
        <v>5.041065E-4</v>
      </c>
      <c r="NI421">
        <v>0.21454690000000001</v>
      </c>
      <c r="NJ421">
        <v>0.76926660000000002</v>
      </c>
      <c r="NK421">
        <v>27.905380000000001</v>
      </c>
      <c r="NL421" s="1">
        <v>4.8071859999999998E-4</v>
      </c>
      <c r="NM421">
        <v>0.20487910000000001</v>
      </c>
      <c r="NN421">
        <v>0.76798580000000005</v>
      </c>
      <c r="NO421">
        <v>27.575859999999999</v>
      </c>
      <c r="NP421" s="1">
        <v>4.6029810000000002E-4</v>
      </c>
      <c r="NQ421">
        <v>0.1964677</v>
      </c>
      <c r="NR421">
        <v>0.76711419999999997</v>
      </c>
      <c r="NS421">
        <v>27.224979999999999</v>
      </c>
      <c r="NT421" s="1">
        <v>4.4211050000000002E-4</v>
      </c>
      <c r="NU421">
        <v>0.18896879999999999</v>
      </c>
      <c r="NV421">
        <v>0.76629740000000002</v>
      </c>
      <c r="NW421">
        <v>27.39912</v>
      </c>
      <c r="NX421" s="1">
        <v>4.246446E-4</v>
      </c>
      <c r="NY421">
        <v>0.1817366</v>
      </c>
      <c r="NZ421">
        <v>0.76554299999999997</v>
      </c>
      <c r="OA421">
        <v>27.963010000000001</v>
      </c>
      <c r="OB421" s="1">
        <v>4.0762239999999998E-4</v>
      </c>
      <c r="OC421">
        <v>0.1746674</v>
      </c>
      <c r="OD421">
        <v>0.76464670000000001</v>
      </c>
      <c r="OE421">
        <v>28.735240000000001</v>
      </c>
      <c r="OF421" s="1">
        <v>3.9080970000000001E-4</v>
      </c>
      <c r="OG421">
        <v>0.1677323</v>
      </c>
      <c r="OH421">
        <v>0.76371670000000003</v>
      </c>
      <c r="OI421">
        <v>29.274370000000001</v>
      </c>
      <c r="OJ421" s="1">
        <v>3.7422099999999999E-4</v>
      </c>
      <c r="OK421">
        <v>0.16086790000000001</v>
      </c>
    </row>
    <row r="422" spans="1:401" x14ac:dyDescent="0.35">
      <c r="A422">
        <v>431</v>
      </c>
      <c r="B422" t="s">
        <v>4</v>
      </c>
      <c r="C422" t="s">
        <v>364</v>
      </c>
      <c r="D422" t="s">
        <v>429</v>
      </c>
      <c r="E422">
        <v>909.12699999999995</v>
      </c>
      <c r="F422">
        <v>0.49068780000000001</v>
      </c>
      <c r="G422">
        <v>24.664850000000001</v>
      </c>
      <c r="H422">
        <v>0</v>
      </c>
      <c r="I422">
        <v>0</v>
      </c>
      <c r="J422">
        <v>0.48931940000000002</v>
      </c>
      <c r="K422">
        <v>25.040980000000001</v>
      </c>
      <c r="L422">
        <v>0</v>
      </c>
      <c r="M422">
        <v>0</v>
      </c>
      <c r="N422">
        <v>0.48796580000000001</v>
      </c>
      <c r="O422">
        <v>25.590050000000002</v>
      </c>
      <c r="P422">
        <v>0</v>
      </c>
      <c r="Q422">
        <v>0</v>
      </c>
      <c r="R422">
        <v>0.48657519999999999</v>
      </c>
      <c r="S422">
        <v>25.91996</v>
      </c>
      <c r="T422">
        <v>0</v>
      </c>
      <c r="U422">
        <v>0</v>
      </c>
      <c r="V422">
        <v>0.48519370000000001</v>
      </c>
      <c r="W422">
        <v>25.83587</v>
      </c>
      <c r="X422">
        <v>0</v>
      </c>
      <c r="Y422">
        <v>0</v>
      </c>
      <c r="Z422">
        <v>0.4838885</v>
      </c>
      <c r="AA422">
        <v>25.47174</v>
      </c>
      <c r="AB422">
        <v>0</v>
      </c>
      <c r="AC422">
        <v>0</v>
      </c>
      <c r="AD422">
        <v>0.48260819999999999</v>
      </c>
      <c r="AE422">
        <v>24.974969999999999</v>
      </c>
      <c r="AF422">
        <v>0</v>
      </c>
      <c r="AG422">
        <v>0</v>
      </c>
      <c r="AH422">
        <v>0.4813055</v>
      </c>
      <c r="AI422">
        <v>24.856059999999999</v>
      </c>
      <c r="AJ422">
        <v>0</v>
      </c>
      <c r="AK422">
        <v>0</v>
      </c>
      <c r="AL422">
        <v>0.47995280000000001</v>
      </c>
      <c r="AM422">
        <v>25.07075</v>
      </c>
      <c r="AN422">
        <v>0</v>
      </c>
      <c r="AO422">
        <v>0</v>
      </c>
      <c r="AP422">
        <v>0.47856860000000001</v>
      </c>
      <c r="AQ422">
        <v>25.678850000000001</v>
      </c>
      <c r="AR422">
        <v>0</v>
      </c>
      <c r="AS422">
        <v>0</v>
      </c>
      <c r="AT422">
        <v>0.47715109999999999</v>
      </c>
      <c r="AU422">
        <v>26.427959999999999</v>
      </c>
      <c r="AV422">
        <v>0</v>
      </c>
      <c r="AW422">
        <v>0</v>
      </c>
      <c r="AX422">
        <v>0.47567199999999998</v>
      </c>
      <c r="AY422">
        <v>26.88531</v>
      </c>
      <c r="AZ422">
        <v>0</v>
      </c>
      <c r="BA422">
        <v>0</v>
      </c>
      <c r="BB422">
        <v>0.4741571</v>
      </c>
      <c r="BC422">
        <v>26.972159999999999</v>
      </c>
      <c r="BD422">
        <v>0</v>
      </c>
      <c r="BE422">
        <v>0</v>
      </c>
      <c r="BF422">
        <v>0.47263250000000001</v>
      </c>
      <c r="BG422">
        <v>26.647500000000001</v>
      </c>
      <c r="BH422">
        <v>0</v>
      </c>
      <c r="BI422">
        <v>0</v>
      </c>
      <c r="BJ422">
        <v>0.47104780000000002</v>
      </c>
      <c r="BK422">
        <v>26.26427</v>
      </c>
      <c r="BL422">
        <v>0</v>
      </c>
      <c r="BM422">
        <v>0</v>
      </c>
      <c r="BN422">
        <v>0.46946719999999997</v>
      </c>
      <c r="BO422">
        <v>26.314050000000002</v>
      </c>
      <c r="BP422">
        <v>0</v>
      </c>
      <c r="BQ422">
        <v>0</v>
      </c>
      <c r="BR422">
        <v>0.4677346</v>
      </c>
      <c r="BS422">
        <v>26.614180000000001</v>
      </c>
      <c r="BT422">
        <v>0</v>
      </c>
      <c r="BU422">
        <v>0</v>
      </c>
      <c r="BV422">
        <v>0.46618349999999997</v>
      </c>
      <c r="BW422">
        <v>27.29007</v>
      </c>
      <c r="BX422">
        <v>0</v>
      </c>
      <c r="BY422">
        <v>0</v>
      </c>
      <c r="BZ422">
        <v>0.46459679999999998</v>
      </c>
      <c r="CA422">
        <v>28.021460000000001</v>
      </c>
      <c r="CB422">
        <v>0</v>
      </c>
      <c r="CC422">
        <v>0</v>
      </c>
      <c r="CD422">
        <v>0.46311089999999999</v>
      </c>
      <c r="CE422">
        <v>28.35248</v>
      </c>
      <c r="CF422">
        <v>0</v>
      </c>
      <c r="CG422">
        <v>0</v>
      </c>
      <c r="CH422">
        <v>0.46160370000000001</v>
      </c>
      <c r="CI422">
        <v>28.174029999999998</v>
      </c>
      <c r="CJ422">
        <v>0</v>
      </c>
      <c r="CK422">
        <v>1.3248830000000001E-38</v>
      </c>
      <c r="CL422">
        <v>0.46008399999999999</v>
      </c>
      <c r="CM422">
        <v>27.686489999999999</v>
      </c>
      <c r="CN422">
        <v>4.3093549999999999E-33</v>
      </c>
      <c r="CO422">
        <v>2.4509949999999999E-30</v>
      </c>
      <c r="CP422">
        <v>0.4585166</v>
      </c>
      <c r="CQ422">
        <v>27.207640000000001</v>
      </c>
      <c r="CR422">
        <v>4.2955160000000002E-27</v>
      </c>
      <c r="CS422">
        <v>2.4507780000000001E-24</v>
      </c>
      <c r="CT422">
        <v>0.45691090000000001</v>
      </c>
      <c r="CU422">
        <v>27.135059999999999</v>
      </c>
      <c r="CV422" s="1">
        <v>1.0241709999999999E-20</v>
      </c>
      <c r="CW422" s="1">
        <v>5.3136919999999998E-18</v>
      </c>
      <c r="CX422">
        <v>0.45536379999999999</v>
      </c>
      <c r="CY422">
        <v>27.099129999999999</v>
      </c>
      <c r="CZ422" s="1">
        <v>3.348884E-16</v>
      </c>
      <c r="DA422" s="1">
        <v>1.459528E-13</v>
      </c>
      <c r="DB422">
        <v>0.45380910000000002</v>
      </c>
      <c r="DC422">
        <v>27.61448</v>
      </c>
      <c r="DD422" s="1">
        <v>8.4298169999999998E-13</v>
      </c>
      <c r="DE422" s="1">
        <v>3.6358159999999999E-10</v>
      </c>
      <c r="DF422">
        <v>0.45224059999999999</v>
      </c>
      <c r="DG422">
        <v>28.12933</v>
      </c>
      <c r="DH422" s="1">
        <v>4.7813560000000001E-10</v>
      </c>
      <c r="DI422" s="1">
        <v>2.0905340000000001E-7</v>
      </c>
      <c r="DJ422">
        <v>0.4507235</v>
      </c>
      <c r="DK422">
        <v>28.38955</v>
      </c>
      <c r="DL422" s="1">
        <v>8.9466650000000004E-8</v>
      </c>
      <c r="DM422" s="1">
        <v>3.9987119999999997E-5</v>
      </c>
      <c r="DN422">
        <v>0.44917790000000002</v>
      </c>
      <c r="DO422">
        <v>28.336359999999999</v>
      </c>
      <c r="DP422" s="1">
        <v>6.9916899999999996E-6</v>
      </c>
      <c r="DQ422" s="1">
        <v>3.1986879999999999E-3</v>
      </c>
      <c r="DR422">
        <v>0.4476888</v>
      </c>
      <c r="DS422">
        <v>28.004750000000001</v>
      </c>
      <c r="DT422" s="1">
        <v>2.6462319999999998E-4</v>
      </c>
      <c r="DU422" s="1">
        <v>0.12419669999999999</v>
      </c>
      <c r="DV422">
        <v>0.44668770000000002</v>
      </c>
      <c r="DW422">
        <v>27.599689999999999</v>
      </c>
      <c r="DX422" s="1">
        <v>5.4086719999999998E-3</v>
      </c>
      <c r="DY422" s="1">
        <v>2.603748</v>
      </c>
      <c r="DZ422">
        <v>0.44599529999999998</v>
      </c>
      <c r="EA422">
        <v>27.693190000000001</v>
      </c>
      <c r="EB422" s="1">
        <v>6.4973379999999997E-2</v>
      </c>
      <c r="EC422" s="1">
        <v>32.055709999999998</v>
      </c>
      <c r="ED422">
        <v>0.44524900000000001</v>
      </c>
      <c r="EE422">
        <v>28.163399999999999</v>
      </c>
      <c r="EF422" s="1">
        <v>0.48894009999999999</v>
      </c>
      <c r="EG422" s="1">
        <v>247.01750000000001</v>
      </c>
      <c r="EH422">
        <v>0.44455</v>
      </c>
      <c r="EI422">
        <v>29.000060000000001</v>
      </c>
      <c r="EJ422" s="1">
        <v>2.4286829999999999</v>
      </c>
      <c r="EK422">
        <v>1256.7260000000001</v>
      </c>
      <c r="EL422">
        <v>0.44390030000000003</v>
      </c>
      <c r="EM422">
        <v>29.887460000000001</v>
      </c>
      <c r="EN422" s="1">
        <v>8.3398540000000008</v>
      </c>
      <c r="EO422">
        <v>4415.7079999999996</v>
      </c>
      <c r="EP422">
        <v>0.4432605</v>
      </c>
      <c r="EQ422">
        <v>30.27009</v>
      </c>
      <c r="ER422" s="1">
        <v>20.573029999999999</v>
      </c>
      <c r="ES422">
        <v>11141.16</v>
      </c>
      <c r="ET422">
        <v>0.44270090000000001</v>
      </c>
      <c r="EU422">
        <v>30.010090000000002</v>
      </c>
      <c r="EV422">
        <v>37.720799999999997</v>
      </c>
      <c r="EW422">
        <v>20875.43</v>
      </c>
      <c r="EX422">
        <v>0.44217089999999998</v>
      </c>
      <c r="EY422">
        <v>29.3812</v>
      </c>
      <c r="EZ422">
        <v>52.96913</v>
      </c>
      <c r="FA422">
        <v>29930.95</v>
      </c>
      <c r="FB422">
        <v>0.44159080000000001</v>
      </c>
      <c r="FC422">
        <v>28.59402</v>
      </c>
      <c r="FD422">
        <v>58.435479999999998</v>
      </c>
      <c r="FE422">
        <v>33697.040000000001</v>
      </c>
      <c r="FF422">
        <v>0.44104500000000002</v>
      </c>
      <c r="FG422">
        <v>28.164580000000001</v>
      </c>
      <c r="FH422">
        <v>51.855620000000002</v>
      </c>
      <c r="FI422">
        <v>30490.92</v>
      </c>
      <c r="FJ422">
        <v>0.44046560000000001</v>
      </c>
      <c r="FK422">
        <v>27.994630000000001</v>
      </c>
      <c r="FL422">
        <v>37.857970000000002</v>
      </c>
      <c r="FM422">
        <v>22679.37</v>
      </c>
      <c r="FN422">
        <v>0.43985069999999998</v>
      </c>
      <c r="FO422">
        <v>28.071370000000002</v>
      </c>
      <c r="FP422">
        <v>23.194939999999999</v>
      </c>
      <c r="FQ422">
        <v>14146.15</v>
      </c>
      <c r="FR422">
        <v>0.439218</v>
      </c>
      <c r="FS422">
        <v>28.054729999999999</v>
      </c>
      <c r="FT422">
        <v>12.12252</v>
      </c>
      <c r="FU422">
        <v>7520.5429999999997</v>
      </c>
      <c r="FV422">
        <v>0.43849640000000001</v>
      </c>
      <c r="FW422">
        <v>27.753060000000001</v>
      </c>
      <c r="FX422">
        <v>5.4961089999999997</v>
      </c>
      <c r="FY422">
        <v>3465.134</v>
      </c>
      <c r="FZ422">
        <v>0.43758449999999999</v>
      </c>
      <c r="GA422">
        <v>27.139749999999999</v>
      </c>
      <c r="GB422">
        <v>2.2071489999999998</v>
      </c>
      <c r="GC422">
        <v>1411.7239999999999</v>
      </c>
      <c r="GD422">
        <v>0.43668699999999999</v>
      </c>
      <c r="GE422">
        <v>26.413779999999999</v>
      </c>
      <c r="GF422">
        <v>0.81405749999999999</v>
      </c>
      <c r="GG422">
        <v>525.75869999999998</v>
      </c>
      <c r="GH422">
        <v>0.43580669999999999</v>
      </c>
      <c r="GI422">
        <v>25.761410000000001</v>
      </c>
      <c r="GJ422">
        <v>0.29879889999999998</v>
      </c>
      <c r="GK422">
        <v>192.3056</v>
      </c>
      <c r="GL422">
        <v>0.43483110000000003</v>
      </c>
      <c r="GM422">
        <v>25.602</v>
      </c>
      <c r="GN422">
        <v>0.13023299999999999</v>
      </c>
      <c r="GO422">
        <v>81.514030000000005</v>
      </c>
      <c r="GP422">
        <v>0.43351299999999998</v>
      </c>
      <c r="GQ422">
        <v>25.823840000000001</v>
      </c>
      <c r="GR422">
        <v>8.0046370000000006E-2</v>
      </c>
      <c r="GS422">
        <v>48.195680000000003</v>
      </c>
      <c r="GT422">
        <v>0.43195850000000002</v>
      </c>
      <c r="GU422">
        <v>26.396319999999999</v>
      </c>
      <c r="GV422">
        <v>6.493604E-2</v>
      </c>
      <c r="GW422">
        <v>38.299059999999997</v>
      </c>
      <c r="GX422">
        <v>0.43038330000000002</v>
      </c>
      <c r="GY422">
        <v>26.857749999999999</v>
      </c>
      <c r="GZ422">
        <v>5.848925E-2</v>
      </c>
      <c r="HA422">
        <v>34.360579999999999</v>
      </c>
      <c r="HB422">
        <v>0.4287319</v>
      </c>
      <c r="HC422">
        <v>26.818339999999999</v>
      </c>
      <c r="HD422">
        <v>5.3637820000000003E-2</v>
      </c>
      <c r="HE422">
        <v>31.597169999999998</v>
      </c>
      <c r="HF422">
        <v>0.42739680000000002</v>
      </c>
      <c r="HG422">
        <v>26.045259999999999</v>
      </c>
      <c r="HH422">
        <v>4.8813410000000002E-2</v>
      </c>
      <c r="HI422">
        <v>28.870750000000001</v>
      </c>
      <c r="HJ422">
        <v>0.42605379999999998</v>
      </c>
      <c r="HK422">
        <v>25.00854</v>
      </c>
      <c r="HL422">
        <v>4.4141640000000003E-2</v>
      </c>
      <c r="HM422">
        <v>26.20626</v>
      </c>
      <c r="HN422">
        <v>0.4247901</v>
      </c>
      <c r="HO422">
        <v>24.031359999999999</v>
      </c>
      <c r="HP422" s="1">
        <v>3.9887060000000002E-2</v>
      </c>
      <c r="HQ422">
        <v>23.767209999999999</v>
      </c>
      <c r="HR422">
        <v>0.42310239999999999</v>
      </c>
      <c r="HS422">
        <v>23.591390000000001</v>
      </c>
      <c r="HT422" s="1">
        <v>3.59996E-2</v>
      </c>
      <c r="HU422">
        <v>21.557639999999999</v>
      </c>
      <c r="HV422">
        <v>0.42226269999999999</v>
      </c>
      <c r="HW422">
        <v>23.677240000000001</v>
      </c>
      <c r="HX422" s="1">
        <v>3.2450029999999998E-2</v>
      </c>
      <c r="HY422">
        <v>19.49896</v>
      </c>
      <c r="HZ422">
        <v>0.42212840000000001</v>
      </c>
      <c r="IA422">
        <v>23.970680000000002</v>
      </c>
      <c r="IB422">
        <v>2.9142080000000001E-2</v>
      </c>
      <c r="IC422">
        <v>17.55517</v>
      </c>
      <c r="ID422">
        <v>0.4220525</v>
      </c>
      <c r="IE422">
        <v>24.209409999999998</v>
      </c>
      <c r="IF422">
        <v>2.6041999999999999E-2</v>
      </c>
      <c r="IG422">
        <v>15.736660000000001</v>
      </c>
      <c r="IH422">
        <v>0.42191020000000001</v>
      </c>
      <c r="II422">
        <v>23.97174</v>
      </c>
      <c r="IJ422">
        <v>2.323975E-2</v>
      </c>
      <c r="IK422">
        <v>14.084160000000001</v>
      </c>
      <c r="IL422">
        <v>0.4218712</v>
      </c>
      <c r="IM422">
        <v>23.378740000000001</v>
      </c>
      <c r="IN422" s="1">
        <v>2.0890140000000001E-2</v>
      </c>
      <c r="IO422">
        <v>12.694599999999999</v>
      </c>
      <c r="IP422">
        <v>0.42185620000000001</v>
      </c>
      <c r="IQ422">
        <v>22.612690000000001</v>
      </c>
      <c r="IR422" s="1">
        <v>1.8867869999999998E-2</v>
      </c>
      <c r="IS422">
        <v>11.50381</v>
      </c>
      <c r="IT422">
        <v>0.42193449999999999</v>
      </c>
      <c r="IU422">
        <v>21.988309999999998</v>
      </c>
      <c r="IV422">
        <v>1.7095699999999998E-2</v>
      </c>
      <c r="IW422">
        <v>10.46325</v>
      </c>
      <c r="IX422">
        <v>0.42195060000000001</v>
      </c>
      <c r="IY422">
        <v>22.113869999999999</v>
      </c>
      <c r="IZ422" s="1">
        <v>1.546815E-2</v>
      </c>
      <c r="JA422">
        <v>9.5136699999999994</v>
      </c>
      <c r="JB422">
        <v>0.42203239999999997</v>
      </c>
      <c r="JC422">
        <v>22.720179999999999</v>
      </c>
      <c r="JD422" s="1">
        <v>1.401561E-2</v>
      </c>
      <c r="JE422">
        <v>8.6602420000000002</v>
      </c>
      <c r="JF422">
        <v>0.42235709999999999</v>
      </c>
      <c r="JG422">
        <v>23.68976</v>
      </c>
      <c r="JH422" s="1">
        <v>1.2713189999999999E-2</v>
      </c>
      <c r="JI422">
        <v>7.895696</v>
      </c>
      <c r="JJ422">
        <v>0.42325689999999999</v>
      </c>
      <c r="JK422">
        <v>24.332370000000001</v>
      </c>
      <c r="JL422" s="1">
        <v>1.151748E-2</v>
      </c>
      <c r="JM422">
        <v>7.1864249999999998</v>
      </c>
      <c r="JN422">
        <v>0.42408069999999998</v>
      </c>
      <c r="JO422">
        <v>24.589469999999999</v>
      </c>
      <c r="JP422" s="1">
        <v>1.0433609999999999E-2</v>
      </c>
      <c r="JQ422">
        <v>6.5422739999999999</v>
      </c>
      <c r="JR422">
        <v>0.42534870000000002</v>
      </c>
      <c r="JS422">
        <v>24.46256</v>
      </c>
      <c r="JT422" s="1">
        <v>9.4932490000000005E-3</v>
      </c>
      <c r="JU422">
        <v>5.9791829999999999</v>
      </c>
      <c r="JV422">
        <v>0.42687170000000002</v>
      </c>
      <c r="JW422">
        <v>24.16647</v>
      </c>
      <c r="JX422" s="1">
        <v>8.6035169999999998E-3</v>
      </c>
      <c r="JY422">
        <v>5.4501010000000001</v>
      </c>
      <c r="JZ422">
        <v>0.42942130000000001</v>
      </c>
      <c r="KA422">
        <v>23.903030000000001</v>
      </c>
      <c r="KB422" s="1">
        <v>7.7711159999999998E-3</v>
      </c>
      <c r="KC422">
        <v>4.9401830000000002</v>
      </c>
      <c r="KD422">
        <v>0.43226569999999997</v>
      </c>
      <c r="KE422">
        <v>24.289490000000001</v>
      </c>
      <c r="KF422" s="1">
        <v>6.9802129999999999E-3</v>
      </c>
      <c r="KG422">
        <v>4.4564700000000004</v>
      </c>
      <c r="KH422">
        <v>0.43577519999999997</v>
      </c>
      <c r="KI422">
        <v>24.979289999999999</v>
      </c>
      <c r="KJ422">
        <v>6.2461549999999998E-3</v>
      </c>
      <c r="KK422">
        <v>4.0001749999999996</v>
      </c>
      <c r="KL422">
        <v>0.43902000000000002</v>
      </c>
      <c r="KM422">
        <v>25.977720000000001</v>
      </c>
      <c r="KN422" s="1">
        <v>5.539965E-3</v>
      </c>
      <c r="KO422">
        <v>3.564206</v>
      </c>
      <c r="KP422">
        <v>0.44177620000000001</v>
      </c>
      <c r="KQ422">
        <v>26.897929999999999</v>
      </c>
      <c r="KR422" s="1">
        <v>4.8692859999999996E-3</v>
      </c>
      <c r="KS422">
        <v>3.1467100000000001</v>
      </c>
      <c r="KT422">
        <v>0.44421139999999998</v>
      </c>
      <c r="KU422">
        <v>27.295169999999999</v>
      </c>
      <c r="KV422" s="1">
        <v>4.2236139999999997E-3</v>
      </c>
      <c r="KW422">
        <v>2.7418339999999999</v>
      </c>
      <c r="KX422">
        <v>0.44740229999999998</v>
      </c>
      <c r="KY422">
        <v>27.23404</v>
      </c>
      <c r="KZ422" s="1">
        <v>3.6010819999999998E-3</v>
      </c>
      <c r="LA422">
        <v>2.3433169999999999</v>
      </c>
      <c r="LB422">
        <v>0.45450410000000002</v>
      </c>
      <c r="LC422">
        <v>26.852129999999999</v>
      </c>
      <c r="LD422" s="1">
        <v>3.0337559999999999E-3</v>
      </c>
      <c r="LE422">
        <v>1.9628730000000001</v>
      </c>
      <c r="LF422">
        <v>0.45867429999999998</v>
      </c>
      <c r="LG422">
        <v>26.372890000000002</v>
      </c>
      <c r="LH422" s="1">
        <v>2.4884130000000001E-3</v>
      </c>
      <c r="LI422">
        <v>1.6109599999999999</v>
      </c>
      <c r="LJ422">
        <v>0.46212300000000001</v>
      </c>
      <c r="LK422">
        <v>26.440480000000001</v>
      </c>
      <c r="LL422" s="1">
        <v>2.0194140000000002E-3</v>
      </c>
      <c r="LM422">
        <v>1.3080890000000001</v>
      </c>
      <c r="LN422">
        <v>0.46465669999999998</v>
      </c>
      <c r="LO422">
        <v>26.880659999999999</v>
      </c>
      <c r="LP422" s="1">
        <v>1.63747E-3</v>
      </c>
      <c r="LQ422">
        <v>1.0615779999999999</v>
      </c>
      <c r="LR422">
        <v>0.4666225</v>
      </c>
      <c r="LS422">
        <v>27.660920000000001</v>
      </c>
      <c r="LT422" s="1">
        <v>1.346875E-3</v>
      </c>
      <c r="LU422">
        <v>0.87288840000000001</v>
      </c>
      <c r="LV422">
        <v>0.4683813</v>
      </c>
      <c r="LW422">
        <v>28.320139999999999</v>
      </c>
      <c r="LX422" s="1">
        <v>1.134183E-3</v>
      </c>
      <c r="LY422">
        <v>0.73413819999999996</v>
      </c>
      <c r="LZ422">
        <v>0.46979539999999997</v>
      </c>
      <c r="MA422">
        <v>28.605699999999999</v>
      </c>
      <c r="MB422" s="1">
        <v>9.7823979999999994E-4</v>
      </c>
      <c r="MC422">
        <v>0.6335075</v>
      </c>
      <c r="MD422">
        <v>0.47158949999999999</v>
      </c>
      <c r="ME422">
        <v>28.393529999999998</v>
      </c>
      <c r="MF422" s="1">
        <v>8.6298310000000004E-4</v>
      </c>
      <c r="MG422">
        <v>0.560145</v>
      </c>
      <c r="MH422">
        <v>0.47331640000000003</v>
      </c>
      <c r="MI422">
        <v>27.84976</v>
      </c>
      <c r="MJ422" s="1">
        <v>7.7523519999999995E-4</v>
      </c>
      <c r="MK422">
        <v>0.50464799999999999</v>
      </c>
      <c r="ML422">
        <v>0.47479749999999998</v>
      </c>
      <c r="MM422">
        <v>27.238219999999998</v>
      </c>
      <c r="MN422" s="1">
        <v>7.0625859999999996E-4</v>
      </c>
      <c r="MO422">
        <v>0.4613197</v>
      </c>
      <c r="MP422">
        <v>0.47578930000000003</v>
      </c>
      <c r="MQ422">
        <v>27.238689999999998</v>
      </c>
      <c r="MR422" s="1">
        <v>6.498637E-4</v>
      </c>
      <c r="MS422">
        <v>0.42639300000000002</v>
      </c>
      <c r="MT422">
        <v>0.47707959999999999</v>
      </c>
      <c r="MU422">
        <v>27.519010000000002</v>
      </c>
      <c r="MV422" s="1">
        <v>6.05016E-4</v>
      </c>
      <c r="MW422">
        <v>0.39841569999999998</v>
      </c>
      <c r="MX422">
        <v>0.47879559999999999</v>
      </c>
      <c r="MY422">
        <v>27.957750000000001</v>
      </c>
      <c r="MZ422" s="1">
        <v>5.6779110000000003E-4</v>
      </c>
      <c r="NA422">
        <v>0.37494179999999999</v>
      </c>
      <c r="NB422">
        <v>0.4801877</v>
      </c>
      <c r="NC422">
        <v>28.064399999999999</v>
      </c>
      <c r="ND422" s="1">
        <v>5.3587719999999999E-4</v>
      </c>
      <c r="NE422">
        <v>0.35502410000000001</v>
      </c>
      <c r="NF422">
        <v>0.48126920000000001</v>
      </c>
      <c r="NG422">
        <v>28.03275</v>
      </c>
      <c r="NH422" s="1">
        <v>5.0841109999999999E-4</v>
      </c>
      <c r="NI422">
        <v>0.33804869999999998</v>
      </c>
      <c r="NJ422">
        <v>0.48210649999999999</v>
      </c>
      <c r="NK422">
        <v>27.85492</v>
      </c>
      <c r="NL422" s="1">
        <v>4.844618E-4</v>
      </c>
      <c r="NM422">
        <v>0.32343100000000002</v>
      </c>
      <c r="NN422">
        <v>0.4827767</v>
      </c>
      <c r="NO422">
        <v>27.55622</v>
      </c>
      <c r="NP422" s="1">
        <v>4.6347610000000003E-4</v>
      </c>
      <c r="NQ422">
        <v>0.3106968</v>
      </c>
      <c r="NR422">
        <v>0.48360979999999998</v>
      </c>
      <c r="NS422">
        <v>27.218509999999998</v>
      </c>
      <c r="NT422" s="1">
        <v>4.450945E-4</v>
      </c>
      <c r="NU422">
        <v>0.29953839999999998</v>
      </c>
      <c r="NV422">
        <v>0.48450369999999998</v>
      </c>
      <c r="NW422">
        <v>27.361190000000001</v>
      </c>
      <c r="NX422" s="1">
        <v>4.2754369999999998E-4</v>
      </c>
      <c r="NY422">
        <v>0.28882679999999999</v>
      </c>
      <c r="NZ422">
        <v>0.4853806</v>
      </c>
      <c r="OA422">
        <v>27.83841</v>
      </c>
      <c r="OB422" s="1">
        <v>4.1046769999999999E-4</v>
      </c>
      <c r="OC422">
        <v>0.27834530000000002</v>
      </c>
      <c r="OD422">
        <v>0.48606270000000001</v>
      </c>
      <c r="OE422">
        <v>28.568480000000001</v>
      </c>
      <c r="OF422" s="1">
        <v>3.9362179999999998E-4</v>
      </c>
      <c r="OG422">
        <v>0.26801269999999999</v>
      </c>
      <c r="OH422">
        <v>0.486703</v>
      </c>
      <c r="OI422">
        <v>29.158149999999999</v>
      </c>
      <c r="OJ422" s="1">
        <v>3.7701910000000001E-4</v>
      </c>
      <c r="OK422">
        <v>0.25772869999999998</v>
      </c>
    </row>
    <row r="423" spans="1:401" x14ac:dyDescent="0.35">
      <c r="A423">
        <v>432</v>
      </c>
      <c r="B423" t="s">
        <v>4</v>
      </c>
      <c r="C423" t="s">
        <v>364</v>
      </c>
      <c r="D423" t="s">
        <v>430</v>
      </c>
      <c r="E423">
        <v>868.24109999999996</v>
      </c>
      <c r="F423">
        <v>0.54914229999999997</v>
      </c>
      <c r="G423">
        <v>24.646059999999999</v>
      </c>
      <c r="H423">
        <v>0</v>
      </c>
      <c r="I423">
        <v>0</v>
      </c>
      <c r="J423">
        <v>0.54669409999999996</v>
      </c>
      <c r="K423">
        <v>24.993870000000001</v>
      </c>
      <c r="L423">
        <v>0</v>
      </c>
      <c r="M423">
        <v>0</v>
      </c>
      <c r="N423">
        <v>0.5442574</v>
      </c>
      <c r="O423">
        <v>25.535679999999999</v>
      </c>
      <c r="P423">
        <v>0</v>
      </c>
      <c r="Q423">
        <v>0</v>
      </c>
      <c r="R423">
        <v>0.54182450000000004</v>
      </c>
      <c r="S423">
        <v>25.886859999999999</v>
      </c>
      <c r="T423">
        <v>0</v>
      </c>
      <c r="U423">
        <v>0</v>
      </c>
      <c r="V423">
        <v>0.53937520000000005</v>
      </c>
      <c r="W423">
        <v>25.832419999999999</v>
      </c>
      <c r="X423">
        <v>0</v>
      </c>
      <c r="Y423">
        <v>0</v>
      </c>
      <c r="Z423">
        <v>0.5369872</v>
      </c>
      <c r="AA423">
        <v>25.50188</v>
      </c>
      <c r="AB423">
        <v>0</v>
      </c>
      <c r="AC423">
        <v>0</v>
      </c>
      <c r="AD423">
        <v>0.53460540000000001</v>
      </c>
      <c r="AE423">
        <v>25.023389999999999</v>
      </c>
      <c r="AF423">
        <v>0</v>
      </c>
      <c r="AG423">
        <v>0</v>
      </c>
      <c r="AH423">
        <v>0.53221600000000002</v>
      </c>
      <c r="AI423">
        <v>24.895399999999999</v>
      </c>
      <c r="AJ423">
        <v>0</v>
      </c>
      <c r="AK423">
        <v>0</v>
      </c>
      <c r="AL423">
        <v>0.52977929999999995</v>
      </c>
      <c r="AM423">
        <v>25.063700000000001</v>
      </c>
      <c r="AN423">
        <v>0</v>
      </c>
      <c r="AO423">
        <v>0</v>
      </c>
      <c r="AP423">
        <v>0.52733730000000001</v>
      </c>
      <c r="AQ423">
        <v>25.628360000000001</v>
      </c>
      <c r="AR423">
        <v>0</v>
      </c>
      <c r="AS423">
        <v>0</v>
      </c>
      <c r="AT423">
        <v>0.52480090000000001</v>
      </c>
      <c r="AU423">
        <v>26.35746</v>
      </c>
      <c r="AV423">
        <v>0</v>
      </c>
      <c r="AW423">
        <v>0</v>
      </c>
      <c r="AX423">
        <v>0.52220800000000001</v>
      </c>
      <c r="AY423">
        <v>26.829989999999999</v>
      </c>
      <c r="AZ423">
        <v>0</v>
      </c>
      <c r="BA423">
        <v>0</v>
      </c>
      <c r="BB423">
        <v>0.51955300000000004</v>
      </c>
      <c r="BC423">
        <v>26.964849999999998</v>
      </c>
      <c r="BD423">
        <v>0</v>
      </c>
      <c r="BE423">
        <v>0</v>
      </c>
      <c r="BF423">
        <v>0.51685709999999996</v>
      </c>
      <c r="BG423">
        <v>26.678470000000001</v>
      </c>
      <c r="BH423">
        <v>0</v>
      </c>
      <c r="BI423">
        <v>0</v>
      </c>
      <c r="BJ423">
        <v>0.51410160000000005</v>
      </c>
      <c r="BK423">
        <v>26.305399999999999</v>
      </c>
      <c r="BL423">
        <v>0</v>
      </c>
      <c r="BM423">
        <v>0</v>
      </c>
      <c r="BN423">
        <v>0.51131559999999998</v>
      </c>
      <c r="BO423">
        <v>26.347439999999999</v>
      </c>
      <c r="BP423">
        <v>0</v>
      </c>
      <c r="BQ423">
        <v>0</v>
      </c>
      <c r="BR423">
        <v>0.50840969999999996</v>
      </c>
      <c r="BS423">
        <v>26.589110000000002</v>
      </c>
      <c r="BT423">
        <v>0</v>
      </c>
      <c r="BU423">
        <v>0</v>
      </c>
      <c r="BV423">
        <v>0.50566230000000001</v>
      </c>
      <c r="BW423">
        <v>27.22794</v>
      </c>
      <c r="BX423">
        <v>0</v>
      </c>
      <c r="BY423">
        <v>0</v>
      </c>
      <c r="BZ423">
        <v>0.50289680000000003</v>
      </c>
      <c r="CA423">
        <v>27.94116</v>
      </c>
      <c r="CB423">
        <v>0</v>
      </c>
      <c r="CC423">
        <v>0</v>
      </c>
      <c r="CD423">
        <v>0.50023269999999997</v>
      </c>
      <c r="CE423">
        <v>28.312580000000001</v>
      </c>
      <c r="CF423">
        <v>0</v>
      </c>
      <c r="CG423">
        <v>0</v>
      </c>
      <c r="CH423">
        <v>0.49757050000000003</v>
      </c>
      <c r="CI423">
        <v>28.17398</v>
      </c>
      <c r="CJ423">
        <v>0</v>
      </c>
      <c r="CK423">
        <v>0</v>
      </c>
      <c r="CL423">
        <v>0.49492459999999999</v>
      </c>
      <c r="CM423">
        <v>27.73235</v>
      </c>
      <c r="CN423">
        <v>9.9940110000000004E-34</v>
      </c>
      <c r="CO423">
        <v>4.9165039999999999E-31</v>
      </c>
      <c r="CP423">
        <v>0.49221599999999999</v>
      </c>
      <c r="CQ423">
        <v>27.259989999999998</v>
      </c>
      <c r="CR423">
        <v>9.1855870000000004E-28</v>
      </c>
      <c r="CS423">
        <v>4.5367289999999999E-25</v>
      </c>
      <c r="CT423">
        <v>0.48951080000000002</v>
      </c>
      <c r="CU423">
        <v>27.16976</v>
      </c>
      <c r="CV423" s="1">
        <v>2.8619320000000001E-21</v>
      </c>
      <c r="CW423" s="1">
        <v>1.29013E-18</v>
      </c>
      <c r="CX423">
        <v>0.48688540000000002</v>
      </c>
      <c r="CY423">
        <v>27.07929</v>
      </c>
      <c r="CZ423" s="1">
        <v>1.2659099999999999E-16</v>
      </c>
      <c r="DA423" s="1">
        <v>4.9591920000000001E-14</v>
      </c>
      <c r="DB423">
        <v>0.48427999999999999</v>
      </c>
      <c r="DC423">
        <v>27.565750000000001</v>
      </c>
      <c r="DD423" s="1">
        <v>3.69549E-13</v>
      </c>
      <c r="DE423" s="1">
        <v>1.451413E-10</v>
      </c>
      <c r="DF423">
        <v>0.48172130000000002</v>
      </c>
      <c r="DG423">
        <v>28.070430000000002</v>
      </c>
      <c r="DH423" s="1">
        <v>2.3493699999999999E-10</v>
      </c>
      <c r="DI423" s="1">
        <v>9.4002889999999996E-8</v>
      </c>
      <c r="DJ423">
        <v>0.47924250000000002</v>
      </c>
      <c r="DK423">
        <v>28.355899999999998</v>
      </c>
      <c r="DL423" s="1">
        <v>4.8248580000000003E-8</v>
      </c>
      <c r="DM423" s="1">
        <v>1.9758089999999999E-5</v>
      </c>
      <c r="DN423">
        <v>0.47676960000000002</v>
      </c>
      <c r="DO423">
        <v>28.330349999999999</v>
      </c>
      <c r="DP423" s="1">
        <v>4.0857319999999997E-6</v>
      </c>
      <c r="DQ423" s="1">
        <v>1.711015E-3</v>
      </c>
      <c r="DR423">
        <v>0.4744215</v>
      </c>
      <c r="DS423">
        <v>28.042490000000001</v>
      </c>
      <c r="DT423" s="1">
        <v>1.6617189999999999E-4</v>
      </c>
      <c r="DU423" s="1">
        <v>7.1223149999999999E-2</v>
      </c>
      <c r="DV423">
        <v>0.47265629999999997</v>
      </c>
      <c r="DW423">
        <v>27.647790000000001</v>
      </c>
      <c r="DX423" s="1">
        <v>3.6272029999999999E-3</v>
      </c>
      <c r="DY423" s="1">
        <v>1.5892850000000001</v>
      </c>
      <c r="DZ423">
        <v>0.47118779999999999</v>
      </c>
      <c r="EA423">
        <v>27.71951</v>
      </c>
      <c r="EB423" s="1">
        <v>4.6293380000000002E-2</v>
      </c>
      <c r="EC423" s="1">
        <v>20.706209999999999</v>
      </c>
      <c r="ED423">
        <v>0.46959970000000001</v>
      </c>
      <c r="EE423">
        <v>28.128630000000001</v>
      </c>
      <c r="EF423" s="1">
        <v>0.36868630000000002</v>
      </c>
      <c r="EG423" s="1">
        <v>168.12299999999999</v>
      </c>
      <c r="EH423">
        <v>0.4680318</v>
      </c>
      <c r="EI423">
        <v>28.91554</v>
      </c>
      <c r="EJ423" s="1">
        <v>1.931252</v>
      </c>
      <c r="EK423">
        <v>897.73220000000003</v>
      </c>
      <c r="EL423">
        <v>0.46644400000000003</v>
      </c>
      <c r="EM423">
        <v>29.799230000000001</v>
      </c>
      <c r="EN423" s="1">
        <v>6.9720779999999998</v>
      </c>
      <c r="EO423">
        <v>3299.723</v>
      </c>
      <c r="EP423">
        <v>0.46483960000000002</v>
      </c>
      <c r="EQ423">
        <v>30.223659999999999</v>
      </c>
      <c r="ER423" s="1">
        <v>18.030080000000002</v>
      </c>
      <c r="ES423">
        <v>8682.9349999999995</v>
      </c>
      <c r="ET423">
        <v>0.46326970000000001</v>
      </c>
      <c r="EU423">
        <v>30.01005</v>
      </c>
      <c r="EV423">
        <v>34.570659999999997</v>
      </c>
      <c r="EW423">
        <v>16924.18</v>
      </c>
      <c r="EX423">
        <v>0.46166750000000001</v>
      </c>
      <c r="EY423">
        <v>29.44117</v>
      </c>
      <c r="EZ423">
        <v>50.644820000000003</v>
      </c>
      <c r="FA423">
        <v>25181.040000000001</v>
      </c>
      <c r="FB423">
        <v>0.45998299999999998</v>
      </c>
      <c r="FC423">
        <v>28.679970000000001</v>
      </c>
      <c r="FD423">
        <v>58.182499999999997</v>
      </c>
      <c r="FE423">
        <v>29360.639999999999</v>
      </c>
      <c r="FF423">
        <v>0.45827380000000001</v>
      </c>
      <c r="FG423">
        <v>28.221440000000001</v>
      </c>
      <c r="FH423">
        <v>53.629959999999997</v>
      </c>
      <c r="FI423">
        <v>27450.91</v>
      </c>
      <c r="FJ423">
        <v>0.4564858</v>
      </c>
      <c r="FK423">
        <v>28.00188</v>
      </c>
      <c r="FL423">
        <v>40.578980000000001</v>
      </c>
      <c r="FM423">
        <v>21049.360000000001</v>
      </c>
      <c r="FN423">
        <v>0.45464919999999998</v>
      </c>
      <c r="FO423">
        <v>28.024850000000001</v>
      </c>
      <c r="FP423">
        <v>25.710650000000001</v>
      </c>
      <c r="FQ423">
        <v>13502.59</v>
      </c>
      <c r="FR423">
        <v>0.45272560000000001</v>
      </c>
      <c r="FS423">
        <v>28.04299</v>
      </c>
      <c r="FT423">
        <v>13.867380000000001</v>
      </c>
      <c r="FU423">
        <v>7366.7669999999998</v>
      </c>
      <c r="FV423">
        <v>0.45071369999999999</v>
      </c>
      <c r="FW423">
        <v>27.756049999999998</v>
      </c>
      <c r="FX423">
        <v>6.4710729999999996</v>
      </c>
      <c r="FY423">
        <v>3474.1640000000002</v>
      </c>
      <c r="FZ423">
        <v>0.44845099999999999</v>
      </c>
      <c r="GA423">
        <v>27.1816</v>
      </c>
      <c r="GB423">
        <v>2.66343</v>
      </c>
      <c r="GC423">
        <v>1443.4639999999999</v>
      </c>
      <c r="GD423">
        <v>0.4461599</v>
      </c>
      <c r="GE423">
        <v>26.473089999999999</v>
      </c>
      <c r="GF423">
        <v>0.99791629999999998</v>
      </c>
      <c r="GG423">
        <v>544.43209999999999</v>
      </c>
      <c r="GH423">
        <v>0.44382640000000001</v>
      </c>
      <c r="GI423">
        <v>25.810949999999998</v>
      </c>
      <c r="GJ423">
        <v>0.36365910000000001</v>
      </c>
      <c r="GK423">
        <v>198.34880000000001</v>
      </c>
      <c r="GL423">
        <v>0.44133610000000001</v>
      </c>
      <c r="GM423">
        <v>25.622879999999999</v>
      </c>
      <c r="GN423">
        <v>0.15061060000000001</v>
      </c>
      <c r="GO423">
        <v>81.048900000000003</v>
      </c>
      <c r="GP423">
        <v>0.43840970000000001</v>
      </c>
      <c r="GQ423">
        <v>25.805319999999998</v>
      </c>
      <c r="GR423">
        <v>8.6015090000000002E-2</v>
      </c>
      <c r="GS423">
        <v>45.33981</v>
      </c>
      <c r="GT423">
        <v>0.4352162</v>
      </c>
      <c r="GU423">
        <v>26.35275</v>
      </c>
      <c r="GV423">
        <v>6.6884189999999996E-2</v>
      </c>
      <c r="GW423">
        <v>34.860979999999998</v>
      </c>
      <c r="GX423">
        <v>0.43198930000000002</v>
      </c>
      <c r="GY423">
        <v>26.821179999999998</v>
      </c>
      <c r="GZ423">
        <v>5.9497460000000002E-2</v>
      </c>
      <c r="HA423">
        <v>31.004709999999999</v>
      </c>
      <c r="HB423">
        <v>0.42866890000000002</v>
      </c>
      <c r="HC423">
        <v>26.818349999999999</v>
      </c>
      <c r="HD423">
        <v>5.452005E-2</v>
      </c>
      <c r="HE423">
        <v>28.545210000000001</v>
      </c>
      <c r="HF423">
        <v>0.42546539999999999</v>
      </c>
      <c r="HG423">
        <v>26.09376</v>
      </c>
      <c r="HH423">
        <v>4.970956E-2</v>
      </c>
      <c r="HI423">
        <v>26.17915</v>
      </c>
      <c r="HJ423">
        <v>0.4222727</v>
      </c>
      <c r="HK423">
        <v>25.102460000000001</v>
      </c>
      <c r="HL423">
        <v>4.498651E-2</v>
      </c>
      <c r="HM423">
        <v>23.83325</v>
      </c>
      <c r="HN423">
        <v>0.41917690000000002</v>
      </c>
      <c r="HO423">
        <v>24.114840000000001</v>
      </c>
      <c r="HP423">
        <v>4.065825E-2</v>
      </c>
      <c r="HQ423">
        <v>21.668589999999998</v>
      </c>
      <c r="HR423">
        <v>0.4156128</v>
      </c>
      <c r="HS423">
        <v>23.620519999999999</v>
      </c>
      <c r="HT423" s="1">
        <v>3.6704470000000003E-2</v>
      </c>
      <c r="HU423">
        <v>19.704609999999999</v>
      </c>
      <c r="HV423">
        <v>0.41314250000000002</v>
      </c>
      <c r="HW423">
        <v>23.659690000000001</v>
      </c>
      <c r="HX423" s="1">
        <v>3.3122640000000002E-2</v>
      </c>
      <c r="HY423">
        <v>17.873360000000002</v>
      </c>
      <c r="HZ423">
        <v>0.41092689999999998</v>
      </c>
      <c r="IA423">
        <v>23.92717</v>
      </c>
      <c r="IB423">
        <v>2.9775409999999999E-2</v>
      </c>
      <c r="IC423">
        <v>16.144729999999999</v>
      </c>
      <c r="ID423">
        <v>0.40851769999999998</v>
      </c>
      <c r="IE423">
        <v>24.18656</v>
      </c>
      <c r="IF423" s="1">
        <v>2.6638470000000001E-2</v>
      </c>
      <c r="IG423">
        <v>14.526630000000001</v>
      </c>
      <c r="IH423">
        <v>0.4058485</v>
      </c>
      <c r="II423">
        <v>23.97167</v>
      </c>
      <c r="IJ423" s="1">
        <v>2.3759860000000001E-2</v>
      </c>
      <c r="IK423">
        <v>13.0379</v>
      </c>
      <c r="IL423">
        <v>0.40308250000000001</v>
      </c>
      <c r="IM423">
        <v>23.378730000000001</v>
      </c>
      <c r="IN423" s="1">
        <v>2.1334550000000001E-2</v>
      </c>
      <c r="IO423">
        <v>11.78115</v>
      </c>
      <c r="IP423">
        <v>0.40010810000000002</v>
      </c>
      <c r="IQ423">
        <v>22.637509999999999</v>
      </c>
      <c r="IR423" s="1">
        <v>1.9254460000000001E-2</v>
      </c>
      <c r="IS423">
        <v>10.708830000000001</v>
      </c>
      <c r="IT423">
        <v>0.39701940000000002</v>
      </c>
      <c r="IU423">
        <v>21.98817</v>
      </c>
      <c r="IV423" s="1">
        <v>1.7443050000000002E-2</v>
      </c>
      <c r="IW423">
        <v>9.7778430000000007</v>
      </c>
      <c r="IX423">
        <v>0.3936249</v>
      </c>
      <c r="IY423">
        <v>22.089919999999999</v>
      </c>
      <c r="IZ423" s="1">
        <v>1.5788590000000002E-2</v>
      </c>
      <c r="JA423">
        <v>8.9311539999999994</v>
      </c>
      <c r="JB423">
        <v>0.39007609999999998</v>
      </c>
      <c r="JC423">
        <v>22.616129999999998</v>
      </c>
      <c r="JD423">
        <v>1.430011E-2</v>
      </c>
      <c r="JE423">
        <v>8.1635089999999995</v>
      </c>
      <c r="JF423">
        <v>0.38640190000000002</v>
      </c>
      <c r="JG423">
        <v>23.548649999999999</v>
      </c>
      <c r="JH423" s="1">
        <v>1.297333E-2</v>
      </c>
      <c r="JI423">
        <v>7.4790419999999997</v>
      </c>
      <c r="JJ423">
        <v>0.38276749999999998</v>
      </c>
      <c r="JK423">
        <v>24.211929999999999</v>
      </c>
      <c r="JL423" s="1">
        <v>1.1757419999999999E-2</v>
      </c>
      <c r="JM423">
        <v>6.8440339999999997</v>
      </c>
      <c r="JN423">
        <v>0.37876189999999998</v>
      </c>
      <c r="JO423">
        <v>24.50911</v>
      </c>
      <c r="JP423" s="1">
        <v>1.064699E-2</v>
      </c>
      <c r="JQ423">
        <v>6.2634429999999996</v>
      </c>
      <c r="JR423">
        <v>0.37473440000000002</v>
      </c>
      <c r="JS423">
        <v>24.392939999999999</v>
      </c>
      <c r="JT423" s="1">
        <v>9.6796290000000004E-3</v>
      </c>
      <c r="JU423">
        <v>5.7544769999999996</v>
      </c>
      <c r="JV423">
        <v>0.37064279999999999</v>
      </c>
      <c r="JW423">
        <v>24.134419999999999</v>
      </c>
      <c r="JX423" s="1">
        <v>8.7875959999999999E-3</v>
      </c>
      <c r="JY423">
        <v>5.285641</v>
      </c>
      <c r="JZ423">
        <v>0.36713750000000001</v>
      </c>
      <c r="KA423">
        <v>23.833079999999999</v>
      </c>
      <c r="KB423" s="1">
        <v>7.9439929999999999E-3</v>
      </c>
      <c r="KC423">
        <v>4.8269830000000002</v>
      </c>
      <c r="KD423">
        <v>0.36340060000000002</v>
      </c>
      <c r="KE423">
        <v>24.17428</v>
      </c>
      <c r="KF423" s="1">
        <v>7.147446E-3</v>
      </c>
      <c r="KG423">
        <v>4.3920490000000001</v>
      </c>
      <c r="KH423">
        <v>0.35990109999999997</v>
      </c>
      <c r="KI423">
        <v>24.805319999999998</v>
      </c>
      <c r="KJ423" s="1">
        <v>6.4050169999999998E-3</v>
      </c>
      <c r="KK423">
        <v>3.97736</v>
      </c>
      <c r="KL423">
        <v>0.35611340000000002</v>
      </c>
      <c r="KM423">
        <v>25.774249999999999</v>
      </c>
      <c r="KN423" s="1">
        <v>5.6936249999999999E-3</v>
      </c>
      <c r="KO423">
        <v>3.5776050000000001</v>
      </c>
      <c r="KP423">
        <v>0.35217389999999998</v>
      </c>
      <c r="KQ423">
        <v>26.691549999999999</v>
      </c>
      <c r="KR423" s="1">
        <v>5.0094919999999999E-3</v>
      </c>
      <c r="KS423">
        <v>3.1864110000000001</v>
      </c>
      <c r="KT423">
        <v>0.35012199999999999</v>
      </c>
      <c r="KU423">
        <v>27.176829999999999</v>
      </c>
      <c r="KV423" s="1">
        <v>4.3718059999999998E-3</v>
      </c>
      <c r="KW423">
        <v>2.8031250000000001</v>
      </c>
      <c r="KX423">
        <v>0.3484602</v>
      </c>
      <c r="KY423">
        <v>27.155059999999999</v>
      </c>
      <c r="KZ423" s="1">
        <v>3.745394E-3</v>
      </c>
      <c r="LA423">
        <v>2.4179010000000001</v>
      </c>
      <c r="LB423">
        <v>0.34998200000000002</v>
      </c>
      <c r="LC423">
        <v>26.847809999999999</v>
      </c>
      <c r="LD423" s="1">
        <v>3.173894E-3</v>
      </c>
      <c r="LE423">
        <v>2.043793</v>
      </c>
      <c r="LF423">
        <v>0.34873470000000001</v>
      </c>
      <c r="LG423">
        <v>26.369250000000001</v>
      </c>
      <c r="LH423" s="1">
        <v>2.613766E-3</v>
      </c>
      <c r="LI423">
        <v>1.6921440000000001</v>
      </c>
      <c r="LJ423">
        <v>0.34724549999999998</v>
      </c>
      <c r="LK423">
        <v>26.398890000000002</v>
      </c>
      <c r="LL423" s="1">
        <v>2.1253330000000001E-3</v>
      </c>
      <c r="LM423">
        <v>1.3831990000000001</v>
      </c>
      <c r="LN423">
        <v>0.34521459999999998</v>
      </c>
      <c r="LO423">
        <v>26.778880000000001</v>
      </c>
      <c r="LP423" s="1">
        <v>1.721993E-3</v>
      </c>
      <c r="LQ423">
        <v>1.1276839999999999</v>
      </c>
      <c r="LR423">
        <v>0.3430356</v>
      </c>
      <c r="LS423">
        <v>27.526769999999999</v>
      </c>
      <c r="LT423" s="1">
        <v>1.4106259999999999E-3</v>
      </c>
      <c r="LU423">
        <v>0.92899279999999995</v>
      </c>
      <c r="LV423">
        <v>0.34090140000000002</v>
      </c>
      <c r="LW423">
        <v>28.201039999999999</v>
      </c>
      <c r="LX423" s="1">
        <v>1.1809120000000001E-3</v>
      </c>
      <c r="LY423">
        <v>0.78158499999999997</v>
      </c>
      <c r="LZ423">
        <v>0.33866099999999999</v>
      </c>
      <c r="MA423">
        <v>28.53762</v>
      </c>
      <c r="MB423" s="1">
        <v>1.012254E-3</v>
      </c>
      <c r="MC423">
        <v>0.67436620000000003</v>
      </c>
      <c r="MD423">
        <v>0.33669189999999999</v>
      </c>
      <c r="ME423">
        <v>28.379259999999999</v>
      </c>
      <c r="MF423" s="1">
        <v>8.8811529999999997E-4</v>
      </c>
      <c r="MG423">
        <v>0.59653</v>
      </c>
      <c r="MH423">
        <v>0.33485609999999999</v>
      </c>
      <c r="MI423">
        <v>27.865539999999999</v>
      </c>
      <c r="MJ423" s="1">
        <v>7.9469549999999995E-4</v>
      </c>
      <c r="MK423">
        <v>0.53801520000000003</v>
      </c>
      <c r="ML423">
        <v>0.33294780000000002</v>
      </c>
      <c r="MM423">
        <v>27.252109999999998</v>
      </c>
      <c r="MN423" s="1">
        <v>7.2158960000000001E-4</v>
      </c>
      <c r="MO423">
        <v>0.49251</v>
      </c>
      <c r="MP423">
        <v>0.330897</v>
      </c>
      <c r="MQ423">
        <v>27.222359999999998</v>
      </c>
      <c r="MR423" s="1">
        <v>6.6233410000000003E-4</v>
      </c>
      <c r="MS423">
        <v>0.45601560000000002</v>
      </c>
      <c r="MT423">
        <v>0.32914640000000001</v>
      </c>
      <c r="MU423">
        <v>27.451170000000001</v>
      </c>
      <c r="MV423" s="1">
        <v>6.1509800000000001E-4</v>
      </c>
      <c r="MW423">
        <v>0.42675859999999999</v>
      </c>
      <c r="MX423">
        <v>0.32788230000000002</v>
      </c>
      <c r="MY423">
        <v>27.851559999999999</v>
      </c>
      <c r="MZ423">
        <v>5.7640190000000002E-4</v>
      </c>
      <c r="NA423">
        <v>0.40243230000000002</v>
      </c>
      <c r="NB423">
        <v>0.32644719999999999</v>
      </c>
      <c r="NC423">
        <v>28.02244</v>
      </c>
      <c r="ND423" s="1">
        <v>5.4319939999999999E-4</v>
      </c>
      <c r="NE423">
        <v>0.3818009</v>
      </c>
      <c r="NF423">
        <v>0.324959</v>
      </c>
      <c r="NG423">
        <v>28.026350000000001</v>
      </c>
      <c r="NH423" s="1">
        <v>5.1464659999999999E-4</v>
      </c>
      <c r="NI423">
        <v>0.3642167</v>
      </c>
      <c r="NJ423">
        <v>0.32342850000000001</v>
      </c>
      <c r="NK423">
        <v>27.852959999999999</v>
      </c>
      <c r="NL423" s="1">
        <v>4.8989460000000004E-4</v>
      </c>
      <c r="NM423">
        <v>0.34912670000000001</v>
      </c>
      <c r="NN423">
        <v>0.32187209999999999</v>
      </c>
      <c r="NO423">
        <v>27.558620000000001</v>
      </c>
      <c r="NP423" s="1">
        <v>4.6818720000000002E-4</v>
      </c>
      <c r="NQ423">
        <v>0.3359876</v>
      </c>
      <c r="NR423">
        <v>0.32048120000000002</v>
      </c>
      <c r="NS423">
        <v>27.224460000000001</v>
      </c>
      <c r="NT423" s="1">
        <v>4.493918E-4</v>
      </c>
      <c r="NU423">
        <v>0.3245847</v>
      </c>
      <c r="NV423">
        <v>0.31924609999999998</v>
      </c>
      <c r="NW423">
        <v>27.348749999999999</v>
      </c>
      <c r="NX423" s="1">
        <v>4.3171760000000002E-4</v>
      </c>
      <c r="NY423">
        <v>0.31371280000000001</v>
      </c>
      <c r="NZ423">
        <v>0.31801839999999998</v>
      </c>
      <c r="OA423">
        <v>27.767710000000001</v>
      </c>
      <c r="OB423" s="1">
        <v>4.145555E-4</v>
      </c>
      <c r="OC423">
        <v>0.30305080000000001</v>
      </c>
      <c r="OD423">
        <v>0.31675819999999999</v>
      </c>
      <c r="OE423">
        <v>28.45739</v>
      </c>
      <c r="OF423" s="1">
        <v>3.9765470000000002E-4</v>
      </c>
      <c r="OG423">
        <v>0.2924851</v>
      </c>
      <c r="OH423">
        <v>0.3155481</v>
      </c>
      <c r="OI423">
        <v>29.079809999999998</v>
      </c>
      <c r="OJ423" s="1">
        <v>3.8102900000000001E-4</v>
      </c>
      <c r="OK423">
        <v>0.2819123</v>
      </c>
    </row>
    <row r="424" spans="1:401" x14ac:dyDescent="0.35">
      <c r="A424">
        <v>433</v>
      </c>
      <c r="B424" t="s">
        <v>4</v>
      </c>
      <c r="C424" t="s">
        <v>364</v>
      </c>
      <c r="D424" t="s">
        <v>431</v>
      </c>
      <c r="E424">
        <v>283.48840000000001</v>
      </c>
      <c r="F424">
        <v>0.65728160000000002</v>
      </c>
      <c r="G424">
        <v>24.615549999999999</v>
      </c>
      <c r="H424">
        <v>0</v>
      </c>
      <c r="I424">
        <v>0</v>
      </c>
      <c r="J424">
        <v>0.65434840000000005</v>
      </c>
      <c r="K424">
        <v>24.938839999999999</v>
      </c>
      <c r="L424">
        <v>0</v>
      </c>
      <c r="M424">
        <v>0</v>
      </c>
      <c r="N424">
        <v>0.65141680000000002</v>
      </c>
      <c r="O424">
        <v>25.471240000000002</v>
      </c>
      <c r="P424">
        <v>0</v>
      </c>
      <c r="Q424">
        <v>0</v>
      </c>
      <c r="R424">
        <v>0.64849230000000002</v>
      </c>
      <c r="S424">
        <v>25.822340000000001</v>
      </c>
      <c r="T424">
        <v>0</v>
      </c>
      <c r="U424">
        <v>0</v>
      </c>
      <c r="V424">
        <v>0.64555949999999995</v>
      </c>
      <c r="W424">
        <v>25.784690000000001</v>
      </c>
      <c r="X424">
        <v>0</v>
      </c>
      <c r="Y424">
        <v>0</v>
      </c>
      <c r="Z424">
        <v>0.64272510000000005</v>
      </c>
      <c r="AA424">
        <v>25.48846</v>
      </c>
      <c r="AB424">
        <v>0</v>
      </c>
      <c r="AC424">
        <v>0</v>
      </c>
      <c r="AD424">
        <v>0.63993120000000003</v>
      </c>
      <c r="AE424">
        <v>25.021100000000001</v>
      </c>
      <c r="AF424">
        <v>0</v>
      </c>
      <c r="AG424">
        <v>0</v>
      </c>
      <c r="AH424">
        <v>0.63711240000000002</v>
      </c>
      <c r="AI424">
        <v>24.901150000000001</v>
      </c>
      <c r="AJ424">
        <v>0</v>
      </c>
      <c r="AK424">
        <v>0</v>
      </c>
      <c r="AL424">
        <v>0.63425310000000001</v>
      </c>
      <c r="AM424">
        <v>25.044339999999998</v>
      </c>
      <c r="AN424">
        <v>0</v>
      </c>
      <c r="AO424">
        <v>0</v>
      </c>
      <c r="AP424">
        <v>0.63139190000000001</v>
      </c>
      <c r="AQ424">
        <v>25.576000000000001</v>
      </c>
      <c r="AR424">
        <v>0</v>
      </c>
      <c r="AS424">
        <v>0</v>
      </c>
      <c r="AT424">
        <v>0.62841780000000003</v>
      </c>
      <c r="AU424">
        <v>26.285240000000002</v>
      </c>
      <c r="AV424">
        <v>0</v>
      </c>
      <c r="AW424">
        <v>0</v>
      </c>
      <c r="AX424">
        <v>0.6253746</v>
      </c>
      <c r="AY424">
        <v>26.751010000000001</v>
      </c>
      <c r="AZ424">
        <v>0</v>
      </c>
      <c r="BA424">
        <v>0</v>
      </c>
      <c r="BB424">
        <v>0.62227929999999998</v>
      </c>
      <c r="BC424">
        <v>26.91161</v>
      </c>
      <c r="BD424">
        <v>0</v>
      </c>
      <c r="BE424">
        <v>0</v>
      </c>
      <c r="BF424">
        <v>0.61910270000000001</v>
      </c>
      <c r="BG424">
        <v>26.662970000000001</v>
      </c>
      <c r="BH424">
        <v>0</v>
      </c>
      <c r="BI424">
        <v>0</v>
      </c>
      <c r="BJ424">
        <v>0.61587029999999998</v>
      </c>
      <c r="BK424">
        <v>26.30198</v>
      </c>
      <c r="BL424">
        <v>0</v>
      </c>
      <c r="BM424">
        <v>0</v>
      </c>
      <c r="BN424">
        <v>0.61258800000000002</v>
      </c>
      <c r="BO424">
        <v>26.34686</v>
      </c>
      <c r="BP424">
        <v>0</v>
      </c>
      <c r="BQ424">
        <v>0</v>
      </c>
      <c r="BR424">
        <v>0.60918139999999998</v>
      </c>
      <c r="BS424">
        <v>26.55265</v>
      </c>
      <c r="BT424">
        <v>0</v>
      </c>
      <c r="BU424">
        <v>0</v>
      </c>
      <c r="BV424">
        <v>0.60594020000000004</v>
      </c>
      <c r="BW424">
        <v>27.156230000000001</v>
      </c>
      <c r="BX424">
        <v>0</v>
      </c>
      <c r="BY424">
        <v>0</v>
      </c>
      <c r="BZ424">
        <v>0.60269329999999999</v>
      </c>
      <c r="CA424">
        <v>27.851520000000001</v>
      </c>
      <c r="CB424">
        <v>0</v>
      </c>
      <c r="CC424">
        <v>0</v>
      </c>
      <c r="CD424">
        <v>0.59955060000000004</v>
      </c>
      <c r="CE424">
        <v>28.230889999999999</v>
      </c>
      <c r="CF424">
        <v>0</v>
      </c>
      <c r="CG424">
        <v>0</v>
      </c>
      <c r="CH424">
        <v>0.59641489999999997</v>
      </c>
      <c r="CI424">
        <v>28.127459999999999</v>
      </c>
      <c r="CJ424">
        <v>0</v>
      </c>
      <c r="CK424">
        <v>0</v>
      </c>
      <c r="CL424">
        <v>0.59330879999999997</v>
      </c>
      <c r="CM424">
        <v>27.719090000000001</v>
      </c>
      <c r="CN424">
        <v>4.0673400000000002E-34</v>
      </c>
      <c r="CO424">
        <v>4.793476E-32</v>
      </c>
      <c r="CP424">
        <v>0.59009420000000001</v>
      </c>
      <c r="CQ424">
        <v>27.258489999999998</v>
      </c>
      <c r="CR424">
        <v>3.387898E-28</v>
      </c>
      <c r="CS424">
        <v>4.0164099999999997E-26</v>
      </c>
      <c r="CT424">
        <v>0.58692319999999998</v>
      </c>
      <c r="CU424">
        <v>27.162590000000002</v>
      </c>
      <c r="CV424" s="1">
        <v>1.270927E-21</v>
      </c>
      <c r="CW424" s="1">
        <v>1.5112979999999999E-19</v>
      </c>
      <c r="CX424">
        <v>0.58381019999999995</v>
      </c>
      <c r="CY424">
        <v>27.032830000000001</v>
      </c>
      <c r="CZ424" s="1">
        <v>6.1654520000000001E-17</v>
      </c>
      <c r="DA424" s="1">
        <v>7.4525360000000001E-15</v>
      </c>
      <c r="DB424">
        <v>0.58071980000000001</v>
      </c>
      <c r="DC424">
        <v>27.509309999999999</v>
      </c>
      <c r="DD424" s="1">
        <v>1.9704140000000001E-13</v>
      </c>
      <c r="DE424" s="1">
        <v>2.425895E-11</v>
      </c>
      <c r="DF424">
        <v>0.57769250000000005</v>
      </c>
      <c r="DG424">
        <v>28.004259999999999</v>
      </c>
      <c r="DH424" s="1">
        <v>1.355017E-10</v>
      </c>
      <c r="DI424" s="1">
        <v>1.694009E-8</v>
      </c>
      <c r="DJ424">
        <v>0.57473110000000005</v>
      </c>
      <c r="DK424">
        <v>28.292200000000001</v>
      </c>
      <c r="DL424" s="1">
        <v>2.9781159999999999E-8</v>
      </c>
      <c r="DM424" s="1">
        <v>3.774838E-6</v>
      </c>
      <c r="DN424">
        <v>0.57180629999999999</v>
      </c>
      <c r="DO424">
        <v>28.284739999999999</v>
      </c>
      <c r="DP424" s="1">
        <v>2.6788340000000002E-6</v>
      </c>
      <c r="DQ424" s="1">
        <v>3.4318690000000003E-4</v>
      </c>
      <c r="DR424">
        <v>0.56900770000000001</v>
      </c>
      <c r="DS424">
        <v>28.032409999999999</v>
      </c>
      <c r="DT424" s="1">
        <v>1.151043E-4</v>
      </c>
      <c r="DU424" s="1">
        <v>1.4902840000000001E-2</v>
      </c>
      <c r="DV424">
        <v>0.56697169999999997</v>
      </c>
      <c r="DW424">
        <v>27.65354</v>
      </c>
      <c r="DX424" s="1">
        <v>2.6432320000000001E-3</v>
      </c>
      <c r="DY424" s="1">
        <v>0.34531849999999997</v>
      </c>
      <c r="DZ424">
        <v>0.56526069999999995</v>
      </c>
      <c r="EA424">
        <v>27.723769999999998</v>
      </c>
      <c r="EB424" s="1">
        <v>3.5360259999999998E-2</v>
      </c>
      <c r="EC424" s="1">
        <v>4.6552800000000003</v>
      </c>
      <c r="ED424">
        <v>0.56342219999999998</v>
      </c>
      <c r="EE424">
        <v>28.094760000000001</v>
      </c>
      <c r="EF424" s="1">
        <v>0.29433710000000002</v>
      </c>
      <c r="EG424" s="1">
        <v>39.00461</v>
      </c>
      <c r="EH424">
        <v>0.56161220000000001</v>
      </c>
      <c r="EI424">
        <v>28.842580000000002</v>
      </c>
      <c r="EJ424" s="1">
        <v>1.6069169999999999</v>
      </c>
      <c r="EK424" s="1">
        <v>214.38669999999999</v>
      </c>
      <c r="EL424">
        <v>0.55979120000000004</v>
      </c>
      <c r="EM424">
        <v>29.707319999999999</v>
      </c>
      <c r="EN424" s="1">
        <v>6.0314620000000003</v>
      </c>
      <c r="EO424">
        <v>809.42679999999996</v>
      </c>
      <c r="EP424">
        <v>0.55795879999999998</v>
      </c>
      <c r="EQ424">
        <v>30.13194</v>
      </c>
      <c r="ER424" s="1">
        <v>16.179659999999998</v>
      </c>
      <c r="ES424">
        <v>2183.7689999999998</v>
      </c>
      <c r="ET424">
        <v>0.55616200000000005</v>
      </c>
      <c r="EU424">
        <v>29.95917</v>
      </c>
      <c r="EV424">
        <v>32.115000000000002</v>
      </c>
      <c r="EW424">
        <v>4357.0360000000001</v>
      </c>
      <c r="EX424">
        <v>0.55431750000000002</v>
      </c>
      <c r="EY424">
        <v>29.422899999999998</v>
      </c>
      <c r="EZ424">
        <v>48.605499999999999</v>
      </c>
      <c r="FA424">
        <v>6625.6490000000003</v>
      </c>
      <c r="FB424">
        <v>0.5524116</v>
      </c>
      <c r="FC424">
        <v>28.67689</v>
      </c>
      <c r="FD424">
        <v>57.593110000000003</v>
      </c>
      <c r="FE424">
        <v>7885.63</v>
      </c>
      <c r="FF424">
        <v>0.55044850000000001</v>
      </c>
      <c r="FG424">
        <v>28.216080000000002</v>
      </c>
      <c r="FH424">
        <v>54.652079999999998</v>
      </c>
      <c r="FI424">
        <v>7515.259</v>
      </c>
      <c r="FJ424">
        <v>0.54840060000000002</v>
      </c>
      <c r="FK424">
        <v>27.971309999999999</v>
      </c>
      <c r="FL424">
        <v>42.49718</v>
      </c>
      <c r="FM424">
        <v>5868.3620000000001</v>
      </c>
      <c r="FN424">
        <v>0.54629399999999995</v>
      </c>
      <c r="FO424">
        <v>27.942440000000001</v>
      </c>
      <c r="FP424">
        <v>27.631260000000001</v>
      </c>
      <c r="FQ424">
        <v>3831.6439999999998</v>
      </c>
      <c r="FR424">
        <v>0.54407819999999996</v>
      </c>
      <c r="FS424">
        <v>27.960629999999998</v>
      </c>
      <c r="FT424">
        <v>15.27543</v>
      </c>
      <c r="FU424">
        <v>2127.34</v>
      </c>
      <c r="FV424">
        <v>0.54176279999999999</v>
      </c>
      <c r="FW424">
        <v>27.708169999999999</v>
      </c>
      <c r="FX424">
        <v>7.2945960000000003</v>
      </c>
      <c r="FY424">
        <v>1020.4059999999999</v>
      </c>
      <c r="FZ424">
        <v>0.53915440000000003</v>
      </c>
      <c r="GA424">
        <v>27.146180000000001</v>
      </c>
      <c r="GB424">
        <v>3.0649920000000002</v>
      </c>
      <c r="GC424">
        <v>430.7534</v>
      </c>
      <c r="GD424">
        <v>0.53652359999999999</v>
      </c>
      <c r="GE424">
        <v>26.444179999999999</v>
      </c>
      <c r="GF424">
        <v>1.1657660000000001</v>
      </c>
      <c r="GG424">
        <v>164.5102</v>
      </c>
      <c r="GH424">
        <v>0.53384129999999996</v>
      </c>
      <c r="GI424">
        <v>25.788329999999998</v>
      </c>
      <c r="GJ424">
        <v>0.42500769999999999</v>
      </c>
      <c r="GK424">
        <v>60.088700000000003</v>
      </c>
      <c r="GL424">
        <v>0.53097589999999995</v>
      </c>
      <c r="GM424">
        <v>25.594429999999999</v>
      </c>
      <c r="GN424">
        <v>0.17040369999999999</v>
      </c>
      <c r="GO424">
        <v>24.016729999999999</v>
      </c>
      <c r="GP424">
        <v>0.52716470000000004</v>
      </c>
      <c r="GQ424">
        <v>25.722270000000002</v>
      </c>
      <c r="GR424">
        <v>9.1724089999999994E-2</v>
      </c>
      <c r="GS424">
        <v>12.83461</v>
      </c>
      <c r="GT424">
        <v>0.52299700000000005</v>
      </c>
      <c r="GU424">
        <v>26.228549999999998</v>
      </c>
      <c r="GV424">
        <v>6.8494260000000001E-2</v>
      </c>
      <c r="GW424">
        <v>9.5430679999999999</v>
      </c>
      <c r="GX424">
        <v>0.51877220000000002</v>
      </c>
      <c r="GY424">
        <v>26.684460000000001</v>
      </c>
      <c r="GZ424">
        <v>6.0113800000000002E-2</v>
      </c>
      <c r="HA424">
        <v>8.386037</v>
      </c>
      <c r="HB424">
        <v>0.51445039999999997</v>
      </c>
      <c r="HC424">
        <v>26.735859999999999</v>
      </c>
      <c r="HD424">
        <v>5.4973139999999997E-2</v>
      </c>
      <c r="HE424">
        <v>7.6995969999999998</v>
      </c>
      <c r="HF424">
        <v>0.51021000000000005</v>
      </c>
      <c r="HG424">
        <v>26.030429999999999</v>
      </c>
      <c r="HH424">
        <v>5.018061E-2</v>
      </c>
      <c r="HI424">
        <v>7.062074</v>
      </c>
      <c r="HJ424">
        <v>0.50599229999999995</v>
      </c>
      <c r="HK424">
        <v>25.062830000000002</v>
      </c>
      <c r="HL424">
        <v>4.5447260000000003E-2</v>
      </c>
      <c r="HM424">
        <v>6.4287489999999998</v>
      </c>
      <c r="HN424">
        <v>0.50190699999999999</v>
      </c>
      <c r="HO424">
        <v>24.091229999999999</v>
      </c>
      <c r="HP424">
        <v>4.1100829999999998E-2</v>
      </c>
      <c r="HQ424">
        <v>5.8468400000000003</v>
      </c>
      <c r="HR424">
        <v>0.4972278</v>
      </c>
      <c r="HS424">
        <v>23.591190000000001</v>
      </c>
      <c r="HT424" s="1">
        <v>3.7115750000000003E-2</v>
      </c>
      <c r="HU424">
        <v>5.3169180000000003</v>
      </c>
      <c r="HV424">
        <v>0.49399280000000001</v>
      </c>
      <c r="HW424">
        <v>23.562539999999998</v>
      </c>
      <c r="HX424" s="1">
        <v>3.3501660000000003E-2</v>
      </c>
      <c r="HY424">
        <v>4.8191980000000001</v>
      </c>
      <c r="HZ424">
        <v>0.49096919999999999</v>
      </c>
      <c r="IA424">
        <v>23.790990000000001</v>
      </c>
      <c r="IB424" s="1">
        <v>3.0124379999999999E-2</v>
      </c>
      <c r="IC424">
        <v>4.3500560000000004</v>
      </c>
      <c r="ID424">
        <v>0.48765999999999998</v>
      </c>
      <c r="IE424">
        <v>24.04317</v>
      </c>
      <c r="IF424" s="1">
        <v>2.6962880000000002E-2</v>
      </c>
      <c r="IG424">
        <v>3.9118889999999999</v>
      </c>
      <c r="IH424">
        <v>0.48401499999999997</v>
      </c>
      <c r="II424">
        <v>23.86693</v>
      </c>
      <c r="IJ424" s="1">
        <v>2.403545E-2</v>
      </c>
      <c r="IK424">
        <v>3.5060509999999998</v>
      </c>
      <c r="IL424">
        <v>0.48020639999999998</v>
      </c>
      <c r="IM424">
        <v>23.281089999999999</v>
      </c>
      <c r="IN424" s="1">
        <v>2.1549840000000001E-2</v>
      </c>
      <c r="IO424">
        <v>3.1610209999999999</v>
      </c>
      <c r="IP424">
        <v>0.47613709999999998</v>
      </c>
      <c r="IQ424">
        <v>22.551549999999999</v>
      </c>
      <c r="IR424" s="1">
        <v>1.9424770000000001E-2</v>
      </c>
      <c r="IS424">
        <v>2.8670640000000001</v>
      </c>
      <c r="IT424">
        <v>0.4718794</v>
      </c>
      <c r="IU424">
        <v>21.879010000000001</v>
      </c>
      <c r="IV424" s="1">
        <v>1.757305E-2</v>
      </c>
      <c r="IW424">
        <v>2.6118399999999999</v>
      </c>
      <c r="IX424">
        <v>0.46723910000000002</v>
      </c>
      <c r="IY424">
        <v>21.91375</v>
      </c>
      <c r="IZ424" s="1">
        <v>1.5901800000000001E-2</v>
      </c>
      <c r="JA424">
        <v>2.381818</v>
      </c>
      <c r="JB424">
        <v>0.4623756</v>
      </c>
      <c r="JC424">
        <v>22.36514</v>
      </c>
      <c r="JD424" s="1">
        <v>1.439993E-2</v>
      </c>
      <c r="JE424">
        <v>2.1736810000000002</v>
      </c>
      <c r="JF424">
        <v>0.45732669999999997</v>
      </c>
      <c r="JG424">
        <v>23.227340000000002</v>
      </c>
      <c r="JH424">
        <v>1.306149E-2</v>
      </c>
      <c r="JI424">
        <v>1.987833</v>
      </c>
      <c r="JJ424">
        <v>0.45258330000000002</v>
      </c>
      <c r="JK424">
        <v>23.85877</v>
      </c>
      <c r="JL424" s="1">
        <v>1.183771E-2</v>
      </c>
      <c r="JM424">
        <v>1.815177</v>
      </c>
      <c r="JN424">
        <v>0.4473819</v>
      </c>
      <c r="JO424">
        <v>24.146350000000002</v>
      </c>
      <c r="JP424" s="1">
        <v>1.071834E-2</v>
      </c>
      <c r="JQ424">
        <v>1.6574150000000001</v>
      </c>
      <c r="JR424">
        <v>0.44212200000000001</v>
      </c>
      <c r="JS424">
        <v>24.018899999999999</v>
      </c>
      <c r="JT424" s="1">
        <v>9.7401250000000005E-3</v>
      </c>
      <c r="JU424">
        <v>1.5185059999999999</v>
      </c>
      <c r="JV424">
        <v>0.43675890000000001</v>
      </c>
      <c r="JW424">
        <v>23.775980000000001</v>
      </c>
      <c r="JX424" s="1">
        <v>8.8463020000000003E-3</v>
      </c>
      <c r="JY424">
        <v>1.3922000000000001</v>
      </c>
      <c r="JZ424">
        <v>0.43210969999999999</v>
      </c>
      <c r="KA424">
        <v>23.45149</v>
      </c>
      <c r="KB424" s="1">
        <v>7.9999689999999991E-3</v>
      </c>
      <c r="KC424">
        <v>1.2687489999999999</v>
      </c>
      <c r="KD424">
        <v>0.4271219</v>
      </c>
      <c r="KE424">
        <v>23.74719</v>
      </c>
      <c r="KF424" s="1">
        <v>7.2016579999999997E-3</v>
      </c>
      <c r="KG424">
        <v>1.1521440000000001</v>
      </c>
      <c r="KH424">
        <v>0.42237200000000003</v>
      </c>
      <c r="KI424">
        <v>24.332830000000001</v>
      </c>
      <c r="KJ424" s="1">
        <v>6.4561719999999996E-3</v>
      </c>
      <c r="KK424">
        <v>1.0415430000000001</v>
      </c>
      <c r="KL424">
        <v>0.41729110000000003</v>
      </c>
      <c r="KM424">
        <v>25.250599999999999</v>
      </c>
      <c r="KN424" s="1">
        <v>5.7429270000000001E-3</v>
      </c>
      <c r="KO424">
        <v>0.93539289999999997</v>
      </c>
      <c r="KP424">
        <v>0.41207579999999999</v>
      </c>
      <c r="KQ424">
        <v>26.127389999999998</v>
      </c>
      <c r="KR424" s="1">
        <v>5.0562250000000001E-3</v>
      </c>
      <c r="KS424">
        <v>0.83158140000000003</v>
      </c>
      <c r="KT424">
        <v>0.40898020000000002</v>
      </c>
      <c r="KU424">
        <v>26.649229999999999</v>
      </c>
      <c r="KV424" s="1">
        <v>4.418323E-3</v>
      </c>
      <c r="KW424">
        <v>0.7308173</v>
      </c>
      <c r="KX424">
        <v>0.40647610000000001</v>
      </c>
      <c r="KY424">
        <v>26.674140000000001</v>
      </c>
      <c r="KZ424" s="1">
        <v>3.7912089999999998E-3</v>
      </c>
      <c r="LA424">
        <v>0.62997630000000004</v>
      </c>
      <c r="LB424">
        <v>0.40784120000000001</v>
      </c>
      <c r="LC424">
        <v>26.57274</v>
      </c>
      <c r="LD424" s="1">
        <v>3.243232E-3</v>
      </c>
      <c r="LE424">
        <v>0.53706620000000005</v>
      </c>
      <c r="LF424">
        <v>0.40575919999999999</v>
      </c>
      <c r="LG424">
        <v>26.17774</v>
      </c>
      <c r="LH424" s="1">
        <v>2.6844299999999998E-3</v>
      </c>
      <c r="LI424">
        <v>0.44684849999999998</v>
      </c>
      <c r="LJ424">
        <v>0.40349689999999999</v>
      </c>
      <c r="LK424">
        <v>26.20365</v>
      </c>
      <c r="LL424" s="1">
        <v>2.1877400000000001E-3</v>
      </c>
      <c r="LM424">
        <v>0.36599280000000001</v>
      </c>
      <c r="LN424">
        <v>0.40060960000000001</v>
      </c>
      <c r="LO424">
        <v>26.555730000000001</v>
      </c>
      <c r="LP424" s="1">
        <v>1.7731470000000001E-3</v>
      </c>
      <c r="LQ424">
        <v>0.29853800000000003</v>
      </c>
      <c r="LR424">
        <v>0.39760469999999998</v>
      </c>
      <c r="LS424">
        <v>27.279309999999999</v>
      </c>
      <c r="LT424" s="1">
        <v>1.4495090000000001E-3</v>
      </c>
      <c r="LU424">
        <v>0.2455956</v>
      </c>
      <c r="LV424">
        <v>0.3947001</v>
      </c>
      <c r="LW424">
        <v>27.961950000000002</v>
      </c>
      <c r="LX424" s="1">
        <v>1.2090600000000001E-3</v>
      </c>
      <c r="LY424">
        <v>0.20605709999999999</v>
      </c>
      <c r="LZ424">
        <v>0.39170890000000003</v>
      </c>
      <c r="MA424">
        <v>28.328790000000001</v>
      </c>
      <c r="MB424" s="1">
        <v>1.0322020000000001E-3</v>
      </c>
      <c r="MC424">
        <v>0.17723149999999999</v>
      </c>
      <c r="MD424">
        <v>0.38901639999999998</v>
      </c>
      <c r="ME424">
        <v>28.211950000000002</v>
      </c>
      <c r="MF424" s="1">
        <v>9.0226569999999999E-4</v>
      </c>
      <c r="MG424">
        <v>0.1563177</v>
      </c>
      <c r="MH424">
        <v>0.38660559999999999</v>
      </c>
      <c r="MI424">
        <v>27.793990000000001</v>
      </c>
      <c r="MJ424" s="1">
        <v>8.0524079999999998E-4</v>
      </c>
      <c r="MK424">
        <v>0.1406792</v>
      </c>
      <c r="ML424">
        <v>0.38411889999999999</v>
      </c>
      <c r="MM424">
        <v>27.19191</v>
      </c>
      <c r="MN424" s="1">
        <v>7.2967300000000002E-4</v>
      </c>
      <c r="MO424">
        <v>0.1285731</v>
      </c>
      <c r="MP424">
        <v>0.38149420000000001</v>
      </c>
      <c r="MQ424">
        <v>27.1023</v>
      </c>
      <c r="MR424" s="1">
        <v>6.6874190000000002E-4</v>
      </c>
      <c r="MS424">
        <v>0.1188936</v>
      </c>
      <c r="MT424">
        <v>0.37922479999999997</v>
      </c>
      <c r="MU424">
        <v>27.290489999999998</v>
      </c>
      <c r="MV424" s="1">
        <v>6.2002930000000002E-4</v>
      </c>
      <c r="MW424">
        <v>0.11111840000000001</v>
      </c>
      <c r="MX424">
        <v>0.3775522</v>
      </c>
      <c r="MY424">
        <v>27.661570000000001</v>
      </c>
      <c r="MZ424" s="1">
        <v>5.8053559999999996E-4</v>
      </c>
      <c r="NA424">
        <v>0.1047059</v>
      </c>
      <c r="NB424">
        <v>0.37568629999999997</v>
      </c>
      <c r="NC424">
        <v>27.890750000000001</v>
      </c>
      <c r="ND424" s="1">
        <v>5.4667150000000005E-4</v>
      </c>
      <c r="NE424">
        <v>9.9276909999999996E-2</v>
      </c>
      <c r="NF424">
        <v>0.37376280000000001</v>
      </c>
      <c r="NG424">
        <v>27.918099999999999</v>
      </c>
      <c r="NH424" s="1">
        <v>5.1753780000000004E-4</v>
      </c>
      <c r="NI424">
        <v>9.4644919999999993E-2</v>
      </c>
      <c r="NJ424">
        <v>0.37181530000000002</v>
      </c>
      <c r="NK424">
        <v>27.754110000000001</v>
      </c>
      <c r="NL424" s="1">
        <v>4.9233600000000001E-4</v>
      </c>
      <c r="NM424">
        <v>9.0672580000000003E-2</v>
      </c>
      <c r="NN424">
        <v>0.36985570000000001</v>
      </c>
      <c r="NO424">
        <v>27.509150000000002</v>
      </c>
      <c r="NP424" s="1">
        <v>4.7021109999999998E-4</v>
      </c>
      <c r="NQ424">
        <v>8.7204820000000002E-2</v>
      </c>
      <c r="NR424">
        <v>0.36809350000000002</v>
      </c>
      <c r="NS424">
        <v>27.183409999999999</v>
      </c>
      <c r="NT424" s="1">
        <v>4.5112789999999999E-4</v>
      </c>
      <c r="NU424">
        <v>8.4209019999999996E-2</v>
      </c>
      <c r="NV424">
        <v>0.36650820000000001</v>
      </c>
      <c r="NW424">
        <v>27.270700000000001</v>
      </c>
      <c r="NX424" s="1">
        <v>4.3348360000000001E-4</v>
      </c>
      <c r="NY424">
        <v>8.1395419999999996E-2</v>
      </c>
      <c r="NZ424">
        <v>0.36494159999999998</v>
      </c>
      <c r="OA424">
        <v>27.65795</v>
      </c>
      <c r="OB424" s="1">
        <v>4.1637E-4</v>
      </c>
      <c r="OC424">
        <v>7.8643930000000001E-2</v>
      </c>
      <c r="OD424">
        <v>0.36335410000000001</v>
      </c>
      <c r="OE424">
        <v>28.307490000000001</v>
      </c>
      <c r="OF424" s="1">
        <v>3.995356E-4</v>
      </c>
      <c r="OG424">
        <v>7.5919479999999998E-2</v>
      </c>
      <c r="OH424">
        <v>0.36182320000000001</v>
      </c>
      <c r="OI424">
        <v>28.945530000000002</v>
      </c>
      <c r="OJ424" s="1">
        <v>3.8296290000000002E-4</v>
      </c>
      <c r="OK424">
        <v>7.3190699999999997E-2</v>
      </c>
    </row>
    <row r="425" spans="1:401" x14ac:dyDescent="0.35">
      <c r="A425">
        <v>434</v>
      </c>
      <c r="B425" t="s">
        <v>4</v>
      </c>
      <c r="C425" t="s">
        <v>364</v>
      </c>
      <c r="D425" t="s">
        <v>432</v>
      </c>
      <c r="E425">
        <v>177.32660000000001</v>
      </c>
      <c r="F425">
        <v>0.78991880000000003</v>
      </c>
      <c r="G425">
        <v>24.60023</v>
      </c>
      <c r="H425">
        <v>0</v>
      </c>
      <c r="I425">
        <v>0</v>
      </c>
      <c r="J425">
        <v>0.78667489999999995</v>
      </c>
      <c r="K425">
        <v>24.90418</v>
      </c>
      <c r="L425">
        <v>0</v>
      </c>
      <c r="M425">
        <v>0</v>
      </c>
      <c r="N425">
        <v>0.78344150000000001</v>
      </c>
      <c r="O425">
        <v>25.428180000000001</v>
      </c>
      <c r="P425">
        <v>0</v>
      </c>
      <c r="Q425">
        <v>0</v>
      </c>
      <c r="R425">
        <v>0.78023430000000005</v>
      </c>
      <c r="S425">
        <v>25.77112</v>
      </c>
      <c r="T425">
        <v>0</v>
      </c>
      <c r="U425">
        <v>0</v>
      </c>
      <c r="V425">
        <v>0.77697559999999999</v>
      </c>
      <c r="W425">
        <v>25.74362</v>
      </c>
      <c r="X425">
        <v>0</v>
      </c>
      <c r="Y425">
        <v>0</v>
      </c>
      <c r="Z425">
        <v>0.77386809999999995</v>
      </c>
      <c r="AA425">
        <v>25.468710000000002</v>
      </c>
      <c r="AB425">
        <v>0</v>
      </c>
      <c r="AC425">
        <v>0</v>
      </c>
      <c r="AD425">
        <v>0.7707773</v>
      </c>
      <c r="AE425">
        <v>25.017949999999999</v>
      </c>
      <c r="AF425">
        <v>0</v>
      </c>
      <c r="AG425">
        <v>0</v>
      </c>
      <c r="AH425">
        <v>0.76767609999999997</v>
      </c>
      <c r="AI425">
        <v>24.91225</v>
      </c>
      <c r="AJ425">
        <v>0</v>
      </c>
      <c r="AK425">
        <v>0</v>
      </c>
      <c r="AL425">
        <v>0.7644917</v>
      </c>
      <c r="AM425">
        <v>25.040489999999998</v>
      </c>
      <c r="AN425">
        <v>0</v>
      </c>
      <c r="AO425">
        <v>0</v>
      </c>
      <c r="AP425">
        <v>0.76131890000000002</v>
      </c>
      <c r="AQ425">
        <v>25.547080000000001</v>
      </c>
      <c r="AR425">
        <v>0</v>
      </c>
      <c r="AS425">
        <v>0</v>
      </c>
      <c r="AT425">
        <v>0.75803589999999998</v>
      </c>
      <c r="AU425">
        <v>26.239709999999999</v>
      </c>
      <c r="AV425">
        <v>0</v>
      </c>
      <c r="AW425">
        <v>0</v>
      </c>
      <c r="AX425">
        <v>0.75469280000000005</v>
      </c>
      <c r="AY425">
        <v>26.692450000000001</v>
      </c>
      <c r="AZ425">
        <v>0</v>
      </c>
      <c r="BA425">
        <v>0</v>
      </c>
      <c r="BB425">
        <v>0.75130839999999999</v>
      </c>
      <c r="BC425">
        <v>26.86909</v>
      </c>
      <c r="BD425">
        <v>0</v>
      </c>
      <c r="BE425">
        <v>0</v>
      </c>
      <c r="BF425">
        <v>0.74777260000000001</v>
      </c>
      <c r="BG425">
        <v>26.641670000000001</v>
      </c>
      <c r="BH425">
        <v>0</v>
      </c>
      <c r="BI425">
        <v>0</v>
      </c>
      <c r="BJ425">
        <v>0.74421570000000004</v>
      </c>
      <c r="BK425">
        <v>26.302790000000002</v>
      </c>
      <c r="BL425">
        <v>0</v>
      </c>
      <c r="BM425">
        <v>0</v>
      </c>
      <c r="BN425">
        <v>0.74054260000000005</v>
      </c>
      <c r="BO425">
        <v>26.353639999999999</v>
      </c>
      <c r="BP425">
        <v>0</v>
      </c>
      <c r="BQ425">
        <v>0</v>
      </c>
      <c r="BR425">
        <v>0.7367747</v>
      </c>
      <c r="BS425">
        <v>26.537579999999998</v>
      </c>
      <c r="BT425">
        <v>0</v>
      </c>
      <c r="BU425">
        <v>0</v>
      </c>
      <c r="BV425">
        <v>0.73313910000000004</v>
      </c>
      <c r="BW425">
        <v>27.111799999999999</v>
      </c>
      <c r="BX425">
        <v>0</v>
      </c>
      <c r="BY425">
        <v>0</v>
      </c>
      <c r="BZ425">
        <v>0.72955420000000004</v>
      </c>
      <c r="CA425">
        <v>27.79355</v>
      </c>
      <c r="CB425">
        <v>0</v>
      </c>
      <c r="CC425">
        <v>0</v>
      </c>
      <c r="CD425">
        <v>0.72606709999999997</v>
      </c>
      <c r="CE425">
        <v>28.16742</v>
      </c>
      <c r="CF425">
        <v>0</v>
      </c>
      <c r="CG425">
        <v>0</v>
      </c>
      <c r="CH425">
        <v>0.72254350000000001</v>
      </c>
      <c r="CI425">
        <v>28.078240000000001</v>
      </c>
      <c r="CJ425">
        <v>0</v>
      </c>
      <c r="CK425">
        <v>0</v>
      </c>
      <c r="CL425">
        <v>0.7190434</v>
      </c>
      <c r="CM425">
        <v>27.69858</v>
      </c>
      <c r="CN425">
        <v>2.641674E-34</v>
      </c>
      <c r="CO425">
        <v>2.3320260000000001E-32</v>
      </c>
      <c r="CP425">
        <v>0.71546600000000005</v>
      </c>
      <c r="CQ425">
        <v>27.259530000000002</v>
      </c>
      <c r="CR425">
        <v>2.1438280000000001E-28</v>
      </c>
      <c r="CS425">
        <v>1.8775970000000001E-26</v>
      </c>
      <c r="CT425">
        <v>0.71184999999999998</v>
      </c>
      <c r="CU425">
        <v>27.156269999999999</v>
      </c>
      <c r="CV425" s="1">
        <v>8.7344030000000007E-22</v>
      </c>
      <c r="CW425" s="1">
        <v>7.9906309999999996E-20</v>
      </c>
      <c r="CX425">
        <v>0.70833919999999995</v>
      </c>
      <c r="CY425">
        <v>27.000990000000002</v>
      </c>
      <c r="CZ425" s="1">
        <v>4.60987E-17</v>
      </c>
      <c r="DA425" s="1">
        <v>4.4264040000000004E-15</v>
      </c>
      <c r="DB425">
        <v>0.70481179999999999</v>
      </c>
      <c r="DC425">
        <v>27.476710000000001</v>
      </c>
      <c r="DD425" s="1">
        <v>1.5400959999999999E-13</v>
      </c>
      <c r="DE425" s="1">
        <v>1.5244009999999999E-11</v>
      </c>
      <c r="DF425">
        <v>0.70135199999999998</v>
      </c>
      <c r="DG425">
        <v>27.96274</v>
      </c>
      <c r="DH425" s="1">
        <v>1.09594E-10</v>
      </c>
      <c r="DI425" s="1">
        <v>1.110369E-8</v>
      </c>
      <c r="DJ425">
        <v>0.69796959999999997</v>
      </c>
      <c r="DK425">
        <v>28.24417</v>
      </c>
      <c r="DL425" s="1">
        <v>2.4771800000000001E-8</v>
      </c>
      <c r="DM425" s="1">
        <v>2.559577E-6</v>
      </c>
      <c r="DN425">
        <v>0.69457760000000002</v>
      </c>
      <c r="DO425">
        <v>28.247900000000001</v>
      </c>
      <c r="DP425" s="1">
        <v>2.2826910000000001E-6</v>
      </c>
      <c r="DQ425" s="1">
        <v>2.3949440000000001E-4</v>
      </c>
      <c r="DR425">
        <v>0.69141379999999997</v>
      </c>
      <c r="DS425">
        <v>28.017589999999998</v>
      </c>
      <c r="DT425" s="1">
        <v>1.002237E-4</v>
      </c>
      <c r="DU425" s="1">
        <v>1.06666E-2</v>
      </c>
      <c r="DV425">
        <v>0.68922899999999998</v>
      </c>
      <c r="DW425">
        <v>27.661899999999999</v>
      </c>
      <c r="DX425" s="1">
        <v>2.3472240000000002E-3</v>
      </c>
      <c r="DY425" s="1">
        <v>0.25277519999999998</v>
      </c>
      <c r="DZ425">
        <v>0.68743869999999996</v>
      </c>
      <c r="EA425">
        <v>27.7379</v>
      </c>
      <c r="EB425" s="1">
        <v>3.1971859999999998E-2</v>
      </c>
      <c r="EC425" s="1">
        <v>3.477455</v>
      </c>
      <c r="ED425">
        <v>0.68547930000000001</v>
      </c>
      <c r="EE425">
        <v>28.08512</v>
      </c>
      <c r="EF425" s="1">
        <v>0.2706382</v>
      </c>
      <c r="EG425" s="1">
        <v>29.68019</v>
      </c>
      <c r="EH425">
        <v>0.68360379999999998</v>
      </c>
      <c r="EI425">
        <v>28.806349999999998</v>
      </c>
      <c r="EJ425" s="1">
        <v>1.50078</v>
      </c>
      <c r="EK425" s="1">
        <v>165.8991</v>
      </c>
      <c r="EL425">
        <v>0.68172600000000005</v>
      </c>
      <c r="EM425">
        <v>29.651610000000002</v>
      </c>
      <c r="EN425" s="1">
        <v>5.7156539999999998</v>
      </c>
      <c r="EO425">
        <v>635.97770000000003</v>
      </c>
      <c r="EP425">
        <v>0.67987260000000005</v>
      </c>
      <c r="EQ425">
        <v>30.06353</v>
      </c>
      <c r="ER425" s="1">
        <v>15.5434</v>
      </c>
      <c r="ES425">
        <v>1739.7560000000001</v>
      </c>
      <c r="ET425">
        <v>0.67806390000000005</v>
      </c>
      <c r="EU425">
        <v>29.903189999999999</v>
      </c>
      <c r="EV425">
        <v>31.248699999999999</v>
      </c>
      <c r="EW425">
        <v>3515.0909999999999</v>
      </c>
      <c r="EX425">
        <v>0.67620749999999996</v>
      </c>
      <c r="EY425">
        <v>29.39573</v>
      </c>
      <c r="EZ425">
        <v>47.86345</v>
      </c>
      <c r="FA425">
        <v>5406.4470000000001</v>
      </c>
      <c r="FB425">
        <v>0.67428259999999995</v>
      </c>
      <c r="FC425">
        <v>28.66977</v>
      </c>
      <c r="FD425">
        <v>57.356409999999997</v>
      </c>
      <c r="FE425">
        <v>6501.6289999999999</v>
      </c>
      <c r="FF425">
        <v>0.67229369999999999</v>
      </c>
      <c r="FG425">
        <v>28.21462</v>
      </c>
      <c r="FH425">
        <v>55.0045</v>
      </c>
      <c r="FI425">
        <v>6254.1509999999998</v>
      </c>
      <c r="FJ425">
        <v>0.67024870000000003</v>
      </c>
      <c r="FK425">
        <v>27.939769999999999</v>
      </c>
      <c r="FL425">
        <v>43.20102</v>
      </c>
      <c r="FM425">
        <v>4924.3410000000003</v>
      </c>
      <c r="FN425">
        <v>0.66813679999999998</v>
      </c>
      <c r="FO425">
        <v>27.893529999999998</v>
      </c>
      <c r="FP425">
        <v>28.358219999999999</v>
      </c>
      <c r="FQ425">
        <v>3238.8890000000001</v>
      </c>
      <c r="FR425">
        <v>0.66584010000000005</v>
      </c>
      <c r="FS425">
        <v>27.902429999999999</v>
      </c>
      <c r="FT425">
        <v>15.82222</v>
      </c>
      <c r="FU425">
        <v>1810.057</v>
      </c>
      <c r="FV425">
        <v>0.66349760000000002</v>
      </c>
      <c r="FW425">
        <v>27.654309999999999</v>
      </c>
      <c r="FX425">
        <v>7.6229659999999999</v>
      </c>
      <c r="FY425">
        <v>873.18290000000002</v>
      </c>
      <c r="FZ425">
        <v>0.66075130000000004</v>
      </c>
      <c r="GA425">
        <v>27.102920000000001</v>
      </c>
      <c r="GB425">
        <v>3.2289289999999999</v>
      </c>
      <c r="GC425">
        <v>370.23419999999999</v>
      </c>
      <c r="GD425">
        <v>0.65808699999999998</v>
      </c>
      <c r="GE425">
        <v>26.409610000000001</v>
      </c>
      <c r="GF425">
        <v>1.2360260000000001</v>
      </c>
      <c r="GG425">
        <v>141.69589999999999</v>
      </c>
      <c r="GH425">
        <v>0.65534460000000005</v>
      </c>
      <c r="GI425">
        <v>25.769030000000001</v>
      </c>
      <c r="GJ425">
        <v>0.45135209999999998</v>
      </c>
      <c r="GK425">
        <v>51.593220000000002</v>
      </c>
      <c r="GL425">
        <v>0.65237990000000001</v>
      </c>
      <c r="GM425">
        <v>25.576560000000001</v>
      </c>
      <c r="GN425">
        <v>0.17913660000000001</v>
      </c>
      <c r="GO425">
        <v>20.30864</v>
      </c>
      <c r="GP425">
        <v>0.64872300000000005</v>
      </c>
      <c r="GQ425">
        <v>25.683009999999999</v>
      </c>
      <c r="GR425">
        <v>9.4296690000000002E-2</v>
      </c>
      <c r="GS425">
        <v>10.553129999999999</v>
      </c>
      <c r="GT425">
        <v>0.64500800000000003</v>
      </c>
      <c r="GU425">
        <v>26.162800000000001</v>
      </c>
      <c r="GV425">
        <v>6.9237660000000006E-2</v>
      </c>
      <c r="GW425">
        <v>7.6662020000000002</v>
      </c>
      <c r="GX425">
        <v>0.64126150000000004</v>
      </c>
      <c r="GY425">
        <v>26.608260000000001</v>
      </c>
      <c r="GZ425">
        <v>6.0403489999999997E-2</v>
      </c>
      <c r="HA425">
        <v>6.6542310000000002</v>
      </c>
      <c r="HB425">
        <v>0.63756939999999995</v>
      </c>
      <c r="HC425">
        <v>26.65286</v>
      </c>
      <c r="HD425">
        <v>5.5186440000000003E-2</v>
      </c>
      <c r="HE425">
        <v>6.0633520000000001</v>
      </c>
      <c r="HF425">
        <v>0.633849</v>
      </c>
      <c r="HG425">
        <v>25.959430000000001</v>
      </c>
      <c r="HH425">
        <v>5.0390419999999998E-2</v>
      </c>
      <c r="HI425">
        <v>5.5254310000000002</v>
      </c>
      <c r="HJ425">
        <v>0.63020529999999997</v>
      </c>
      <c r="HK425">
        <v>25.014559999999999</v>
      </c>
      <c r="HL425">
        <v>4.5655080000000001E-2</v>
      </c>
      <c r="HM425">
        <v>4.9975589999999999</v>
      </c>
      <c r="HN425">
        <v>0.62597020000000003</v>
      </c>
      <c r="HO425">
        <v>24.060860000000002</v>
      </c>
      <c r="HP425">
        <v>4.1284889999999998E-2</v>
      </c>
      <c r="HQ425">
        <v>4.5227810000000002</v>
      </c>
      <c r="HR425">
        <v>0.62119869999999999</v>
      </c>
      <c r="HS425">
        <v>23.566189999999999</v>
      </c>
      <c r="HT425" s="1">
        <v>3.7286769999999997E-2</v>
      </c>
      <c r="HU425">
        <v>4.0932890000000004</v>
      </c>
      <c r="HV425">
        <v>0.61874090000000004</v>
      </c>
      <c r="HW425">
        <v>23.51746</v>
      </c>
      <c r="HX425" s="1">
        <v>3.3670850000000002E-2</v>
      </c>
      <c r="HY425">
        <v>3.688917</v>
      </c>
      <c r="HZ425">
        <v>0.61663999999999997</v>
      </c>
      <c r="IA425">
        <v>23.726980000000001</v>
      </c>
      <c r="IB425" s="1">
        <v>3.028521E-2</v>
      </c>
      <c r="IC425">
        <v>3.3074599999999998</v>
      </c>
      <c r="ID425">
        <v>0.61420960000000002</v>
      </c>
      <c r="IE425">
        <v>23.97156</v>
      </c>
      <c r="IF425" s="1">
        <v>2.7112310000000001E-2</v>
      </c>
      <c r="IG425">
        <v>2.9523990000000002</v>
      </c>
      <c r="IH425">
        <v>0.61150340000000003</v>
      </c>
      <c r="II425">
        <v>23.783149999999999</v>
      </c>
      <c r="IJ425" s="1">
        <v>2.4166170000000001E-2</v>
      </c>
      <c r="IK425">
        <v>2.6240160000000001</v>
      </c>
      <c r="IL425">
        <v>0.60869019999999996</v>
      </c>
      <c r="IM425">
        <v>23.19359</v>
      </c>
      <c r="IN425" s="1">
        <v>2.1655779999999999E-2</v>
      </c>
      <c r="IO425">
        <v>2.3434699999999999</v>
      </c>
      <c r="IP425">
        <v>0.60571189999999997</v>
      </c>
      <c r="IQ425">
        <v>22.473739999999999</v>
      </c>
      <c r="IR425" s="1">
        <v>1.9512430000000001E-2</v>
      </c>
      <c r="IS425">
        <v>2.1040899999999998</v>
      </c>
      <c r="IT425">
        <v>0.60257289999999997</v>
      </c>
      <c r="IU425">
        <v>21.811599999999999</v>
      </c>
      <c r="IV425" s="1">
        <v>1.76527E-2</v>
      </c>
      <c r="IW425">
        <v>1.896107</v>
      </c>
      <c r="IX425">
        <v>0.59913620000000001</v>
      </c>
      <c r="IY425">
        <v>21.832100000000001</v>
      </c>
      <c r="IZ425" s="1">
        <v>1.5969870000000001E-2</v>
      </c>
      <c r="JA425">
        <v>1.709244</v>
      </c>
      <c r="JB425">
        <v>0.59542519999999999</v>
      </c>
      <c r="JC425">
        <v>22.25216</v>
      </c>
      <c r="JD425" s="1">
        <v>1.445218E-2</v>
      </c>
      <c r="JE425">
        <v>1.540537</v>
      </c>
      <c r="JF425">
        <v>0.59173549999999997</v>
      </c>
      <c r="JG425">
        <v>23.082229999999999</v>
      </c>
      <c r="JH425" s="1">
        <v>1.310149E-2</v>
      </c>
      <c r="JI425">
        <v>1.3900049999999999</v>
      </c>
      <c r="JJ425">
        <v>0.58863909999999997</v>
      </c>
      <c r="JK425">
        <v>23.693919999999999</v>
      </c>
      <c r="JL425" s="1">
        <v>1.186741E-2</v>
      </c>
      <c r="JM425">
        <v>1.2504489999999999</v>
      </c>
      <c r="JN425">
        <v>0.58507149999999997</v>
      </c>
      <c r="JO425">
        <v>23.972580000000001</v>
      </c>
      <c r="JP425" s="1">
        <v>1.073903E-2</v>
      </c>
      <c r="JQ425">
        <v>1.123651</v>
      </c>
      <c r="JR425">
        <v>0.58157119999999995</v>
      </c>
      <c r="JS425">
        <v>23.841090000000001</v>
      </c>
      <c r="JT425" s="1">
        <v>9.7475189999999996E-3</v>
      </c>
      <c r="JU425">
        <v>1.0114479999999999</v>
      </c>
      <c r="JV425">
        <v>0.57795779999999997</v>
      </c>
      <c r="JW425">
        <v>23.6051</v>
      </c>
      <c r="JX425" s="1">
        <v>8.8539900000000008E-3</v>
      </c>
      <c r="JY425">
        <v>0.91074449999999996</v>
      </c>
      <c r="JZ425">
        <v>0.57564720000000003</v>
      </c>
      <c r="KA425">
        <v>23.280830000000002</v>
      </c>
      <c r="KB425" s="1">
        <v>8.0098960000000007E-3</v>
      </c>
      <c r="KC425">
        <v>0.81391729999999995</v>
      </c>
      <c r="KD425">
        <v>0.57286389999999998</v>
      </c>
      <c r="KE425">
        <v>23.564720000000001</v>
      </c>
      <c r="KF425" s="1">
        <v>7.2126589999999997E-3</v>
      </c>
      <c r="KG425">
        <v>0.7237285</v>
      </c>
      <c r="KH425">
        <v>0.57024280000000005</v>
      </c>
      <c r="KI425">
        <v>24.139869999999998</v>
      </c>
      <c r="KJ425" s="1">
        <v>6.4686220000000003E-3</v>
      </c>
      <c r="KK425">
        <v>0.64028629999999997</v>
      </c>
      <c r="KL425">
        <v>0.56718290000000005</v>
      </c>
      <c r="KM425">
        <v>25.039660000000001</v>
      </c>
      <c r="KN425" s="1">
        <v>5.7579809999999997E-3</v>
      </c>
      <c r="KO425">
        <v>0.56240610000000002</v>
      </c>
      <c r="KP425">
        <v>0.56421209999999999</v>
      </c>
      <c r="KQ425">
        <v>25.902190000000001</v>
      </c>
      <c r="KR425" s="1">
        <v>5.0738700000000003E-3</v>
      </c>
      <c r="KS425">
        <v>0.4884231</v>
      </c>
      <c r="KT425">
        <v>0.56366309999999997</v>
      </c>
      <c r="KU425">
        <v>26.424199999999999</v>
      </c>
      <c r="KV425" s="1">
        <v>4.4377560000000002E-3</v>
      </c>
      <c r="KW425">
        <v>0.41868889999999997</v>
      </c>
      <c r="KX425">
        <v>0.56419260000000004</v>
      </c>
      <c r="KY425">
        <v>26.468060000000001</v>
      </c>
      <c r="KZ425" s="1">
        <v>3.8158850000000002E-3</v>
      </c>
      <c r="LA425">
        <v>0.35211249999999999</v>
      </c>
      <c r="LB425">
        <v>0.56594840000000002</v>
      </c>
      <c r="LC425">
        <v>26.438610000000001</v>
      </c>
      <c r="LD425" s="1">
        <v>3.263504E-3</v>
      </c>
      <c r="LE425">
        <v>0.29641790000000001</v>
      </c>
      <c r="LF425">
        <v>0.56411610000000001</v>
      </c>
      <c r="LG425">
        <v>26.086259999999999</v>
      </c>
      <c r="LH425" s="1">
        <v>2.7072009999999998E-3</v>
      </c>
      <c r="LI425">
        <v>0.24662980000000001</v>
      </c>
      <c r="LJ425">
        <v>0.56212879999999998</v>
      </c>
      <c r="LK425">
        <v>26.11703</v>
      </c>
      <c r="LL425" s="1">
        <v>2.2085199999999998E-3</v>
      </c>
      <c r="LM425">
        <v>0.20178180000000001</v>
      </c>
      <c r="LN425">
        <v>0.55908329999999995</v>
      </c>
      <c r="LO425">
        <v>26.463840000000001</v>
      </c>
      <c r="LP425" s="1">
        <v>1.790287E-3</v>
      </c>
      <c r="LQ425">
        <v>0.1643424</v>
      </c>
      <c r="LR425">
        <v>0.55580459999999998</v>
      </c>
      <c r="LS425">
        <v>27.18047</v>
      </c>
      <c r="LT425" s="1">
        <v>1.4626159999999999E-3</v>
      </c>
      <c r="LU425">
        <v>0.1349252</v>
      </c>
      <c r="LV425">
        <v>0.55265960000000003</v>
      </c>
      <c r="LW425">
        <v>27.865480000000002</v>
      </c>
      <c r="LX425" s="1">
        <v>1.2186199999999999E-3</v>
      </c>
      <c r="LY425">
        <v>0.1129337</v>
      </c>
      <c r="LZ425">
        <v>0.54934510000000003</v>
      </c>
      <c r="MA425">
        <v>28.240100000000002</v>
      </c>
      <c r="MB425" s="1">
        <v>1.039016E-3</v>
      </c>
      <c r="MC425">
        <v>9.6896609999999994E-2</v>
      </c>
      <c r="MD425">
        <v>0.54637740000000001</v>
      </c>
      <c r="ME425">
        <v>28.13655</v>
      </c>
      <c r="MF425" s="1">
        <v>9.0706450000000002E-4</v>
      </c>
      <c r="MG425">
        <v>8.5261539999999997E-2</v>
      </c>
      <c r="MH425">
        <v>0.54376950000000002</v>
      </c>
      <c r="MI425">
        <v>27.73808</v>
      </c>
      <c r="MJ425" s="1">
        <v>8.0883120000000005E-4</v>
      </c>
      <c r="MK425">
        <v>7.6579739999999993E-2</v>
      </c>
      <c r="ML425">
        <v>0.54094799999999998</v>
      </c>
      <c r="MM425">
        <v>27.144549999999999</v>
      </c>
      <c r="MN425" s="1">
        <v>7.323958E-4</v>
      </c>
      <c r="MO425">
        <v>6.9867849999999995E-2</v>
      </c>
      <c r="MP425">
        <v>0.53794660000000005</v>
      </c>
      <c r="MQ425">
        <v>27.050429999999999</v>
      </c>
      <c r="MR425" s="1">
        <v>6.7091250000000002E-4</v>
      </c>
      <c r="MS425">
        <v>6.4506809999999998E-2</v>
      </c>
      <c r="MT425">
        <v>0.53537489999999999</v>
      </c>
      <c r="MU425">
        <v>27.226089999999999</v>
      </c>
      <c r="MV425" s="1">
        <v>6.2170889999999999E-4</v>
      </c>
      <c r="MW425">
        <v>6.0197540000000001E-2</v>
      </c>
      <c r="MX425">
        <v>0.5336069</v>
      </c>
      <c r="MY425">
        <v>27.589320000000001</v>
      </c>
      <c r="MZ425" s="1">
        <v>5.8193190000000003E-4</v>
      </c>
      <c r="NA425">
        <v>5.6650829999999999E-2</v>
      </c>
      <c r="NB425">
        <v>0.53150989999999998</v>
      </c>
      <c r="NC425">
        <v>27.83691</v>
      </c>
      <c r="ND425" s="1">
        <v>5.4782409999999996E-4</v>
      </c>
      <c r="NE425">
        <v>5.3649639999999998E-2</v>
      </c>
      <c r="NF425">
        <v>0.5293466</v>
      </c>
      <c r="NG425">
        <v>27.87143</v>
      </c>
      <c r="NH425" s="1">
        <v>5.1853100000000003E-4</v>
      </c>
      <c r="NI425">
        <v>5.109023E-2</v>
      </c>
      <c r="NJ425">
        <v>0.52706249999999999</v>
      </c>
      <c r="NK425">
        <v>27.710830000000001</v>
      </c>
      <c r="NL425" s="1">
        <v>4.9318490000000001E-4</v>
      </c>
      <c r="NM425">
        <v>4.889404E-2</v>
      </c>
      <c r="NN425">
        <v>0.5247946</v>
      </c>
      <c r="NO425">
        <v>27.47296</v>
      </c>
      <c r="NP425" s="1">
        <v>4.7097620000000003E-4</v>
      </c>
      <c r="NQ425">
        <v>4.69761E-2</v>
      </c>
      <c r="NR425">
        <v>0.52274779999999998</v>
      </c>
      <c r="NS425">
        <v>27.153449999999999</v>
      </c>
      <c r="NT425" s="1">
        <v>4.5182309999999999E-4</v>
      </c>
      <c r="NU425">
        <v>4.5319890000000002E-2</v>
      </c>
      <c r="NV425">
        <v>0.52094110000000005</v>
      </c>
      <c r="NW425">
        <v>27.23884</v>
      </c>
      <c r="NX425" s="1">
        <v>4.3412609999999999E-4</v>
      </c>
      <c r="NY425">
        <v>4.3770000000000003E-2</v>
      </c>
      <c r="NZ425">
        <v>0.51912409999999998</v>
      </c>
      <c r="OA425">
        <v>27.619399999999999</v>
      </c>
      <c r="OB425" s="1">
        <v>4.1698519999999999E-4</v>
      </c>
      <c r="OC425">
        <v>4.2259989999999997E-2</v>
      </c>
      <c r="OD425">
        <v>0.51725399999999999</v>
      </c>
      <c r="OE425">
        <v>28.255790000000001</v>
      </c>
      <c r="OF425" s="1">
        <v>4.0014800000000002E-4</v>
      </c>
      <c r="OG425">
        <v>4.076892E-2</v>
      </c>
      <c r="OH425">
        <v>0.51545770000000002</v>
      </c>
      <c r="OI425">
        <v>28.897069999999999</v>
      </c>
      <c r="OJ425" s="1">
        <v>3.8359960000000003E-4</v>
      </c>
      <c r="OK425">
        <v>3.9279080000000001E-2</v>
      </c>
    </row>
    <row r="426" spans="1:401" x14ac:dyDescent="0.35">
      <c r="A426">
        <v>435</v>
      </c>
      <c r="B426" t="s">
        <v>4</v>
      </c>
      <c r="C426" t="s">
        <v>364</v>
      </c>
      <c r="D426" t="s">
        <v>433</v>
      </c>
      <c r="E426">
        <v>461.17160000000001</v>
      </c>
      <c r="F426">
        <v>0.4222088</v>
      </c>
      <c r="G426">
        <v>24.606590000000001</v>
      </c>
      <c r="H426">
        <v>0</v>
      </c>
      <c r="I426">
        <v>0</v>
      </c>
      <c r="J426">
        <v>0.42114269999999998</v>
      </c>
      <c r="K426">
        <v>24.904119999999999</v>
      </c>
      <c r="L426">
        <v>0</v>
      </c>
      <c r="M426">
        <v>0</v>
      </c>
      <c r="N426">
        <v>0.42009609999999997</v>
      </c>
      <c r="O426">
        <v>25.424510000000001</v>
      </c>
      <c r="P426">
        <v>0</v>
      </c>
      <c r="Q426">
        <v>0</v>
      </c>
      <c r="R426">
        <v>0.41905209999999998</v>
      </c>
      <c r="S426">
        <v>25.764220000000002</v>
      </c>
      <c r="T426">
        <v>0</v>
      </c>
      <c r="U426">
        <v>0</v>
      </c>
      <c r="V426">
        <v>0.41798469999999999</v>
      </c>
      <c r="W426">
        <v>25.742609999999999</v>
      </c>
      <c r="X426">
        <v>0</v>
      </c>
      <c r="Y426">
        <v>0</v>
      </c>
      <c r="Z426">
        <v>0.41697190000000001</v>
      </c>
      <c r="AA426">
        <v>25.474039999999999</v>
      </c>
      <c r="AB426">
        <v>0</v>
      </c>
      <c r="AC426">
        <v>0</v>
      </c>
      <c r="AD426">
        <v>0.4159949</v>
      </c>
      <c r="AE426">
        <v>25.028400000000001</v>
      </c>
      <c r="AF426">
        <v>0</v>
      </c>
      <c r="AG426">
        <v>0</v>
      </c>
      <c r="AH426">
        <v>0.41498550000000001</v>
      </c>
      <c r="AI426">
        <v>24.929950000000002</v>
      </c>
      <c r="AJ426">
        <v>0</v>
      </c>
      <c r="AK426">
        <v>0</v>
      </c>
      <c r="AL426">
        <v>0.41396329999999998</v>
      </c>
      <c r="AM426">
        <v>25.050719999999998</v>
      </c>
      <c r="AN426">
        <v>0</v>
      </c>
      <c r="AO426">
        <v>0</v>
      </c>
      <c r="AP426">
        <v>0.41293190000000002</v>
      </c>
      <c r="AQ426">
        <v>25.548410000000001</v>
      </c>
      <c r="AR426">
        <v>0</v>
      </c>
      <c r="AS426">
        <v>0</v>
      </c>
      <c r="AT426">
        <v>0.41187649999999998</v>
      </c>
      <c r="AU426">
        <v>26.233560000000001</v>
      </c>
      <c r="AV426">
        <v>0</v>
      </c>
      <c r="AW426">
        <v>0</v>
      </c>
      <c r="AX426">
        <v>0.4108001</v>
      </c>
      <c r="AY426">
        <v>26.680029999999999</v>
      </c>
      <c r="AZ426">
        <v>0</v>
      </c>
      <c r="BA426">
        <v>0</v>
      </c>
      <c r="BB426">
        <v>0.40971010000000002</v>
      </c>
      <c r="BC426">
        <v>26.869009999999999</v>
      </c>
      <c r="BD426">
        <v>0</v>
      </c>
      <c r="BE426">
        <v>0</v>
      </c>
      <c r="BF426">
        <v>0.40854800000000002</v>
      </c>
      <c r="BG426">
        <v>26.648</v>
      </c>
      <c r="BH426">
        <v>0</v>
      </c>
      <c r="BI426">
        <v>0</v>
      </c>
      <c r="BJ426">
        <v>0.40739429999999999</v>
      </c>
      <c r="BK426">
        <v>26.316099999999999</v>
      </c>
      <c r="BL426">
        <v>0</v>
      </c>
      <c r="BM426">
        <v>0</v>
      </c>
      <c r="BN426">
        <v>0.40614349999999999</v>
      </c>
      <c r="BO426">
        <v>26.371839999999999</v>
      </c>
      <c r="BP426">
        <v>0</v>
      </c>
      <c r="BQ426">
        <v>0</v>
      </c>
      <c r="BR426">
        <v>0.40484819999999999</v>
      </c>
      <c r="BS426">
        <v>26.545770000000001</v>
      </c>
      <c r="BT426">
        <v>0</v>
      </c>
      <c r="BU426">
        <v>0</v>
      </c>
      <c r="BV426">
        <v>0.40362799999999999</v>
      </c>
      <c r="BW426">
        <v>27.10981</v>
      </c>
      <c r="BX426">
        <v>0</v>
      </c>
      <c r="BY426">
        <v>0</v>
      </c>
      <c r="BZ426">
        <v>0.40246569999999998</v>
      </c>
      <c r="CA426">
        <v>27.782299999999999</v>
      </c>
      <c r="CB426">
        <v>0</v>
      </c>
      <c r="CC426">
        <v>0</v>
      </c>
      <c r="CD426">
        <v>0.4013235</v>
      </c>
      <c r="CE426">
        <v>28.15523</v>
      </c>
      <c r="CF426">
        <v>0</v>
      </c>
      <c r="CG426">
        <v>0</v>
      </c>
      <c r="CH426">
        <v>0.40013729999999997</v>
      </c>
      <c r="CI426">
        <v>28.075289999999999</v>
      </c>
      <c r="CJ426">
        <v>0</v>
      </c>
      <c r="CK426">
        <v>0</v>
      </c>
      <c r="CL426">
        <v>0.39894370000000001</v>
      </c>
      <c r="CM426">
        <v>27.70543</v>
      </c>
      <c r="CN426">
        <v>1.4503900000000001E-34</v>
      </c>
      <c r="CO426">
        <v>4.4675639999999998E-32</v>
      </c>
      <c r="CP426">
        <v>0.39770250000000001</v>
      </c>
      <c r="CQ426">
        <v>27.273700000000002</v>
      </c>
      <c r="CR426">
        <v>1.163432E-28</v>
      </c>
      <c r="CS426">
        <v>3.589122E-26</v>
      </c>
      <c r="CT426">
        <v>0.39640239999999999</v>
      </c>
      <c r="CU426">
        <v>27.168489999999998</v>
      </c>
      <c r="CV426" s="1">
        <v>5.083669E-22</v>
      </c>
      <c r="CW426" s="1">
        <v>1.5715229999999999E-19</v>
      </c>
      <c r="CX426">
        <v>0.3951326</v>
      </c>
      <c r="CY426">
        <v>27.0029</v>
      </c>
      <c r="CZ426" s="1">
        <v>3.036696E-17</v>
      </c>
      <c r="DA426" s="1">
        <v>9.2562190000000005E-15</v>
      </c>
      <c r="DB426">
        <v>0.39381969999999999</v>
      </c>
      <c r="DC426">
        <v>27.476669999999999</v>
      </c>
      <c r="DD426" s="1">
        <v>1.095431E-13</v>
      </c>
      <c r="DE426" s="1">
        <v>3.322754E-11</v>
      </c>
      <c r="DF426">
        <v>0.39252799999999999</v>
      </c>
      <c r="DG426">
        <v>27.958539999999999</v>
      </c>
      <c r="DH426" s="1">
        <v>8.2393500000000003E-11</v>
      </c>
      <c r="DI426" s="1">
        <v>2.4970270000000001E-8</v>
      </c>
      <c r="DJ426">
        <v>0.39122249999999997</v>
      </c>
      <c r="DK426">
        <v>28.2349</v>
      </c>
      <c r="DL426" s="1">
        <v>1.9447080000000001E-8</v>
      </c>
      <c r="DM426" s="1">
        <v>5.9026120000000004E-6</v>
      </c>
      <c r="DN426">
        <v>0.38986510000000002</v>
      </c>
      <c r="DO426">
        <v>28.24475</v>
      </c>
      <c r="DP426" s="1">
        <v>1.8573270000000001E-6</v>
      </c>
      <c r="DQ426" s="1">
        <v>5.6417299999999995E-4</v>
      </c>
      <c r="DR426">
        <v>0.38860539999999999</v>
      </c>
      <c r="DS426">
        <v>28.02318</v>
      </c>
      <c r="DT426" s="1">
        <v>8.4101600000000001E-5</v>
      </c>
      <c r="DU426" s="1">
        <v>2.5601209999999999E-2</v>
      </c>
      <c r="DV426">
        <v>0.38805309999999998</v>
      </c>
      <c r="DW426">
        <v>27.677710000000001</v>
      </c>
      <c r="DX426" s="1">
        <v>2.0242720000000001E-3</v>
      </c>
      <c r="DY426" s="1">
        <v>0.61686470000000004</v>
      </c>
      <c r="DZ426">
        <v>0.38767550000000001</v>
      </c>
      <c r="EA426">
        <v>27.7578</v>
      </c>
      <c r="EB426" s="1">
        <v>2.825196E-2</v>
      </c>
      <c r="EC426" s="1">
        <v>8.615138</v>
      </c>
      <c r="ED426">
        <v>0.38727279999999997</v>
      </c>
      <c r="EE426">
        <v>28.093869999999999</v>
      </c>
      <c r="EF426" s="1">
        <v>0.24449399999999999</v>
      </c>
      <c r="EG426" s="1">
        <v>74.556790000000007</v>
      </c>
      <c r="EH426">
        <v>0.38692650000000001</v>
      </c>
      <c r="EI426">
        <v>28.806039999999999</v>
      </c>
      <c r="EJ426" s="1">
        <v>1.383178</v>
      </c>
      <c r="EK426">
        <v>422.0874</v>
      </c>
      <c r="EL426">
        <v>0.3866713</v>
      </c>
      <c r="EM426">
        <v>29.64209</v>
      </c>
      <c r="EN426" s="1">
        <v>5.3651150000000003</v>
      </c>
      <c r="EO426">
        <v>1637.328</v>
      </c>
      <c r="EP426">
        <v>0.38646659999999999</v>
      </c>
      <c r="EQ426">
        <v>30.047779999999999</v>
      </c>
      <c r="ER426" s="1">
        <v>14.836</v>
      </c>
      <c r="ES426">
        <v>4528.3919999999998</v>
      </c>
      <c r="ET426">
        <v>0.38631149999999997</v>
      </c>
      <c r="EU426">
        <v>29.896650000000001</v>
      </c>
      <c r="EV426">
        <v>30.286519999999999</v>
      </c>
      <c r="EW426">
        <v>9243.5210000000006</v>
      </c>
      <c r="EX426">
        <v>0.38621080000000002</v>
      </c>
      <c r="EY426">
        <v>29.404029999999999</v>
      </c>
      <c r="EZ426">
        <v>47.04786</v>
      </c>
      <c r="FA426">
        <v>14353.86</v>
      </c>
      <c r="FB426">
        <v>0.38605810000000002</v>
      </c>
      <c r="FC426">
        <v>28.685590000000001</v>
      </c>
      <c r="FD426">
        <v>57.111939999999997</v>
      </c>
      <c r="FE426">
        <v>17417.04</v>
      </c>
      <c r="FF426">
        <v>0.3859494</v>
      </c>
      <c r="FG426">
        <v>28.233160000000002</v>
      </c>
      <c r="FH426">
        <v>55.426639999999999</v>
      </c>
      <c r="FI426">
        <v>16895.830000000002</v>
      </c>
      <c r="FJ426">
        <v>0.38581539999999998</v>
      </c>
      <c r="FK426">
        <v>27.947790000000001</v>
      </c>
      <c r="FL426">
        <v>44.007550000000002</v>
      </c>
      <c r="FM426">
        <v>13408.34</v>
      </c>
      <c r="FN426">
        <v>0.38568170000000002</v>
      </c>
      <c r="FO426">
        <v>27.8935</v>
      </c>
      <c r="FP426">
        <v>29.17568</v>
      </c>
      <c r="FQ426">
        <v>8884.2369999999992</v>
      </c>
      <c r="FR426">
        <v>0.38547090000000001</v>
      </c>
      <c r="FS426">
        <v>27.89967</v>
      </c>
      <c r="FT426">
        <v>16.427019999999999</v>
      </c>
      <c r="FU426">
        <v>4999.3410000000003</v>
      </c>
      <c r="FV426">
        <v>0.38525039999999999</v>
      </c>
      <c r="FW426">
        <v>27.654240000000001</v>
      </c>
      <c r="FX426">
        <v>7.9802679999999997</v>
      </c>
      <c r="FY426">
        <v>2427.42</v>
      </c>
      <c r="FZ426">
        <v>0.38488689999999998</v>
      </c>
      <c r="GA426">
        <v>27.107279999999999</v>
      </c>
      <c r="GB426">
        <v>3.4046859999999999</v>
      </c>
      <c r="GC426">
        <v>1035.19</v>
      </c>
      <c r="GD426">
        <v>0.38460729999999999</v>
      </c>
      <c r="GE426">
        <v>26.418320000000001</v>
      </c>
      <c r="GF426">
        <v>1.3101119999999999</v>
      </c>
      <c r="GG426">
        <v>397.99169999999998</v>
      </c>
      <c r="GH426">
        <v>0.3843298</v>
      </c>
      <c r="GI426">
        <v>25.78313</v>
      </c>
      <c r="GJ426">
        <v>0.47868440000000001</v>
      </c>
      <c r="GK426">
        <v>145.10849999999999</v>
      </c>
      <c r="GL426">
        <v>0.3840114</v>
      </c>
      <c r="GM426">
        <v>25.592289999999998</v>
      </c>
      <c r="GN426">
        <v>0.18809229999999999</v>
      </c>
      <c r="GO426">
        <v>56.762009999999997</v>
      </c>
      <c r="GP426">
        <v>0.38343890000000003</v>
      </c>
      <c r="GQ426">
        <v>25.691520000000001</v>
      </c>
      <c r="GR426">
        <v>9.6992969999999998E-2</v>
      </c>
      <c r="GS426">
        <v>29.07574</v>
      </c>
      <c r="GT426">
        <v>0.38288870000000003</v>
      </c>
      <c r="GU426">
        <v>26.16273</v>
      </c>
      <c r="GV426">
        <v>7.0085709999999996E-2</v>
      </c>
      <c r="GW426">
        <v>20.881039999999999</v>
      </c>
      <c r="GX426">
        <v>0.3823645</v>
      </c>
      <c r="GY426">
        <v>26.603940000000001</v>
      </c>
      <c r="GZ426">
        <v>6.0790839999999999E-2</v>
      </c>
      <c r="HA426">
        <v>18.053540000000002</v>
      </c>
      <c r="HB426">
        <v>0.3820363</v>
      </c>
      <c r="HC426">
        <v>26.64629</v>
      </c>
      <c r="HD426">
        <v>5.5494090000000003E-2</v>
      </c>
      <c r="HE426">
        <v>16.44624</v>
      </c>
      <c r="HF426">
        <v>0.38173010000000002</v>
      </c>
      <c r="HG426">
        <v>25.960249999999998</v>
      </c>
      <c r="HH426">
        <v>5.0689730000000002E-2</v>
      </c>
      <c r="HI426">
        <v>14.99897</v>
      </c>
      <c r="HJ426">
        <v>0.3813936</v>
      </c>
      <c r="HK426">
        <v>25.02441</v>
      </c>
      <c r="HL426">
        <v>4.5938939999999998E-2</v>
      </c>
      <c r="HM426">
        <v>13.5778</v>
      </c>
      <c r="HN426">
        <v>0.38071899999999997</v>
      </c>
      <c r="HO426">
        <v>24.07076</v>
      </c>
      <c r="HP426">
        <v>4.1525649999999997E-2</v>
      </c>
      <c r="HQ426">
        <v>12.275180000000001</v>
      </c>
      <c r="HR426">
        <v>0.37974960000000002</v>
      </c>
      <c r="HS426">
        <v>23.575769999999999</v>
      </c>
      <c r="HT426" s="1">
        <v>3.7504660000000002E-2</v>
      </c>
      <c r="HU426">
        <v>11.11341</v>
      </c>
      <c r="HV426">
        <v>0.38095709999999999</v>
      </c>
      <c r="HW426">
        <v>23.530329999999999</v>
      </c>
      <c r="HX426" s="1">
        <v>3.3900390000000002E-2</v>
      </c>
      <c r="HY426">
        <v>10.02224</v>
      </c>
      <c r="HZ426">
        <v>0.38261840000000003</v>
      </c>
      <c r="IA426">
        <v>23.736190000000001</v>
      </c>
      <c r="IB426" s="1">
        <v>3.0507159999999998E-2</v>
      </c>
      <c r="IC426">
        <v>8.9900780000000005</v>
      </c>
      <c r="ID426">
        <v>0.38431999999999999</v>
      </c>
      <c r="IE426">
        <v>23.980360000000001</v>
      </c>
      <c r="IF426" s="1">
        <v>2.732149E-2</v>
      </c>
      <c r="IG426">
        <v>8.0282509999999991</v>
      </c>
      <c r="IH426">
        <v>0.3861561</v>
      </c>
      <c r="II426">
        <v>23.78989</v>
      </c>
      <c r="IJ426" s="1">
        <v>2.435619E-2</v>
      </c>
      <c r="IK426">
        <v>7.136978</v>
      </c>
      <c r="IL426">
        <v>0.38824649999999999</v>
      </c>
      <c r="IM426">
        <v>23.19922</v>
      </c>
      <c r="IN426" s="1">
        <v>2.1821500000000001E-2</v>
      </c>
      <c r="IO426">
        <v>6.3733919999999999</v>
      </c>
      <c r="IP426">
        <v>0.39058759999999998</v>
      </c>
      <c r="IQ426">
        <v>22.485690000000002</v>
      </c>
      <c r="IR426" s="1">
        <v>1.966058E-2</v>
      </c>
      <c r="IS426">
        <v>5.7224659999999998</v>
      </c>
      <c r="IT426">
        <v>0.39322259999999998</v>
      </c>
      <c r="IU426">
        <v>21.829699999999999</v>
      </c>
      <c r="IV426" s="1">
        <v>1.7788479999999999E-2</v>
      </c>
      <c r="IW426">
        <v>5.157572</v>
      </c>
      <c r="IX426">
        <v>0.39608070000000001</v>
      </c>
      <c r="IY426">
        <v>21.84572</v>
      </c>
      <c r="IZ426" s="1">
        <v>1.6101440000000002E-2</v>
      </c>
      <c r="JA426">
        <v>4.6511430000000002</v>
      </c>
      <c r="JB426">
        <v>0.3991594</v>
      </c>
      <c r="JC426">
        <v>22.252079999999999</v>
      </c>
      <c r="JD426" s="1">
        <v>1.457523E-2</v>
      </c>
      <c r="JE426">
        <v>4.1931729999999998</v>
      </c>
      <c r="JF426">
        <v>0.4028429</v>
      </c>
      <c r="JG426">
        <v>23.054510000000001</v>
      </c>
      <c r="JH426">
        <v>1.3220839999999999E-2</v>
      </c>
      <c r="JI426">
        <v>3.7846220000000002</v>
      </c>
      <c r="JJ426">
        <v>0.40769850000000002</v>
      </c>
      <c r="JK426">
        <v>23.651540000000001</v>
      </c>
      <c r="JL426" s="1">
        <v>1.1982329999999999E-2</v>
      </c>
      <c r="JM426">
        <v>3.4058670000000002</v>
      </c>
      <c r="JN426">
        <v>0.41281210000000002</v>
      </c>
      <c r="JO426">
        <v>23.925070000000002</v>
      </c>
      <c r="JP426" s="1">
        <v>1.084803E-2</v>
      </c>
      <c r="JQ426">
        <v>3.0615950000000001</v>
      </c>
      <c r="JR426">
        <v>0.4188115</v>
      </c>
      <c r="JS426">
        <v>23.790099999999999</v>
      </c>
      <c r="JT426" s="1">
        <v>9.8506470000000006E-3</v>
      </c>
      <c r="JU426">
        <v>2.756141</v>
      </c>
      <c r="JV426">
        <v>0.42532510000000001</v>
      </c>
      <c r="JW426">
        <v>23.560980000000001</v>
      </c>
      <c r="JX426" s="1">
        <v>8.9520229999999999E-3</v>
      </c>
      <c r="JY426">
        <v>2.4830839999999998</v>
      </c>
      <c r="JZ426">
        <v>0.43411499999999997</v>
      </c>
      <c r="KA426">
        <v>23.258500000000002</v>
      </c>
      <c r="KB426" s="1">
        <v>8.1072869999999995E-3</v>
      </c>
      <c r="KC426">
        <v>2.2216999999999998</v>
      </c>
      <c r="KD426">
        <v>0.44345420000000002</v>
      </c>
      <c r="KE426">
        <v>23.523060000000001</v>
      </c>
      <c r="KF426" s="1">
        <v>7.3049300000000003E-3</v>
      </c>
      <c r="KG426">
        <v>1.9768939999999999</v>
      </c>
      <c r="KH426">
        <v>0.45344030000000002</v>
      </c>
      <c r="KI426">
        <v>24.067979999999999</v>
      </c>
      <c r="KJ426" s="1">
        <v>6.5522990000000001E-3</v>
      </c>
      <c r="KK426">
        <v>1.750162</v>
      </c>
      <c r="KL426">
        <v>0.46397050000000001</v>
      </c>
      <c r="KM426">
        <v>24.945029999999999</v>
      </c>
      <c r="KN426" s="1">
        <v>5.8342400000000001E-3</v>
      </c>
      <c r="KO426">
        <v>1.538543</v>
      </c>
      <c r="KP426">
        <v>0.4760857</v>
      </c>
      <c r="KQ426">
        <v>25.79907</v>
      </c>
      <c r="KR426" s="1">
        <v>5.1463079999999996E-3</v>
      </c>
      <c r="KS426">
        <v>1.337453</v>
      </c>
      <c r="KT426">
        <v>0.49156569999999999</v>
      </c>
      <c r="KU426">
        <v>26.316369999999999</v>
      </c>
      <c r="KV426" s="1">
        <v>4.5027499999999998E-3</v>
      </c>
      <c r="KW426">
        <v>1.1475759999999999</v>
      </c>
      <c r="KX426">
        <v>0.50869629999999999</v>
      </c>
      <c r="KY426">
        <v>26.369420000000002</v>
      </c>
      <c r="KZ426" s="1">
        <v>3.8710400000000001E-3</v>
      </c>
      <c r="LA426">
        <v>0.96642510000000004</v>
      </c>
      <c r="LB426">
        <v>0.51921609999999996</v>
      </c>
      <c r="LC426">
        <v>26.339500000000001</v>
      </c>
      <c r="LD426" s="1">
        <v>3.292349E-3</v>
      </c>
      <c r="LE426">
        <v>0.81210760000000004</v>
      </c>
      <c r="LF426">
        <v>0.51788719999999999</v>
      </c>
      <c r="LG426">
        <v>26.04269</v>
      </c>
      <c r="LH426" s="1">
        <v>2.7331669999999999E-3</v>
      </c>
      <c r="LI426">
        <v>0.67756190000000005</v>
      </c>
      <c r="LJ426">
        <v>0.51665910000000004</v>
      </c>
      <c r="LK426">
        <v>26.08193</v>
      </c>
      <c r="LL426" s="1">
        <v>2.2306219999999998E-3</v>
      </c>
      <c r="LM426">
        <v>0.55509719999999996</v>
      </c>
      <c r="LN426">
        <v>0.51425299999999996</v>
      </c>
      <c r="LO426">
        <v>26.41694</v>
      </c>
      <c r="LP426" s="1">
        <v>1.8076889999999999E-3</v>
      </c>
      <c r="LQ426">
        <v>0.45221620000000001</v>
      </c>
      <c r="LR426">
        <v>0.51164050000000005</v>
      </c>
      <c r="LS426">
        <v>27.120139999999999</v>
      </c>
      <c r="LT426" s="1">
        <v>1.475903E-3</v>
      </c>
      <c r="LU426">
        <v>0.37106260000000002</v>
      </c>
      <c r="LV426">
        <v>0.50920469999999995</v>
      </c>
      <c r="LW426">
        <v>27.806480000000001</v>
      </c>
      <c r="LX426" s="1">
        <v>1.2287470000000001E-3</v>
      </c>
      <c r="LY426">
        <v>0.31023879999999998</v>
      </c>
      <c r="LZ426">
        <v>0.50659969999999999</v>
      </c>
      <c r="MA426">
        <v>28.188549999999999</v>
      </c>
      <c r="MB426" s="1">
        <v>1.0467619999999999E-3</v>
      </c>
      <c r="MC426">
        <v>0.26583649999999998</v>
      </c>
      <c r="MD426">
        <v>0.50427129999999998</v>
      </c>
      <c r="ME426">
        <v>28.098769999999998</v>
      </c>
      <c r="MF426" s="1">
        <v>9.1305249999999998E-4</v>
      </c>
      <c r="MG426">
        <v>0.2336183</v>
      </c>
      <c r="MH426">
        <v>0.5022373</v>
      </c>
      <c r="MI426">
        <v>27.726389999999999</v>
      </c>
      <c r="MJ426" s="1">
        <v>8.1363240000000003E-4</v>
      </c>
      <c r="MK426">
        <v>0.20964360000000001</v>
      </c>
      <c r="ML426">
        <v>0.49995390000000001</v>
      </c>
      <c r="MM426">
        <v>27.146350000000002</v>
      </c>
      <c r="MN426" s="1">
        <v>7.3631110000000005E-4</v>
      </c>
      <c r="MO426">
        <v>0.19113930000000001</v>
      </c>
      <c r="MP426">
        <v>0.49752350000000001</v>
      </c>
      <c r="MQ426">
        <v>27.03875</v>
      </c>
      <c r="MR426" s="1">
        <v>6.7422770000000003E-4</v>
      </c>
      <c r="MS426">
        <v>0.1763864</v>
      </c>
      <c r="MT426">
        <v>0.49544389999999999</v>
      </c>
      <c r="MU426">
        <v>27.189720000000001</v>
      </c>
      <c r="MV426" s="1">
        <v>6.2449059999999999E-4</v>
      </c>
      <c r="MW426">
        <v>0.16451840000000001</v>
      </c>
      <c r="MX426">
        <v>0.49412070000000002</v>
      </c>
      <c r="MY426">
        <v>27.541319999999999</v>
      </c>
      <c r="MZ426" s="1">
        <v>5.8437249999999995E-4</v>
      </c>
      <c r="NA426">
        <v>0.15478729999999999</v>
      </c>
      <c r="NB426">
        <v>0.49242789999999997</v>
      </c>
      <c r="NC426">
        <v>27.80951</v>
      </c>
      <c r="ND426" s="1">
        <v>5.4994479999999997E-4</v>
      </c>
      <c r="NE426">
        <v>0.14655019999999999</v>
      </c>
      <c r="NF426">
        <v>0.4906643</v>
      </c>
      <c r="NG426">
        <v>27.851109999999998</v>
      </c>
      <c r="NH426" s="1">
        <v>5.2041179999999998E-4</v>
      </c>
      <c r="NI426">
        <v>0.13953360000000001</v>
      </c>
      <c r="NJ426">
        <v>0.48881950000000002</v>
      </c>
      <c r="NK426">
        <v>27.692959999999999</v>
      </c>
      <c r="NL426" s="1">
        <v>4.9485459999999996E-4</v>
      </c>
      <c r="NM426">
        <v>0.13350699999999999</v>
      </c>
      <c r="NN426">
        <v>0.48700149999999998</v>
      </c>
      <c r="NO426">
        <v>27.46621</v>
      </c>
      <c r="NP426" s="1">
        <v>4.7249629999999998E-4</v>
      </c>
      <c r="NQ426">
        <v>0.12825</v>
      </c>
      <c r="NR426">
        <v>0.48531400000000002</v>
      </c>
      <c r="NS426">
        <v>27.156020000000002</v>
      </c>
      <c r="NT426" s="1">
        <v>4.5317159999999998E-4</v>
      </c>
      <c r="NU426">
        <v>0.1237094</v>
      </c>
      <c r="NV426">
        <v>0.48390549999999999</v>
      </c>
      <c r="NW426">
        <v>27.240950000000002</v>
      </c>
      <c r="NX426" s="1">
        <v>4.3541549999999999E-4</v>
      </c>
      <c r="NY426">
        <v>0.1194818</v>
      </c>
      <c r="NZ426">
        <v>0.48241600000000001</v>
      </c>
      <c r="OA426">
        <v>27.60389</v>
      </c>
      <c r="OB426" s="1">
        <v>4.1818980000000002E-4</v>
      </c>
      <c r="OC426">
        <v>0.11536730000000001</v>
      </c>
      <c r="OD426">
        <v>0.48087940000000001</v>
      </c>
      <c r="OE426">
        <v>28.22062</v>
      </c>
      <c r="OF426" s="1">
        <v>4.0128180000000002E-4</v>
      </c>
      <c r="OG426">
        <v>0.1113059</v>
      </c>
      <c r="OH426">
        <v>0.4794081</v>
      </c>
      <c r="OI426">
        <v>28.8644</v>
      </c>
      <c r="OJ426" s="1">
        <v>3.8466789999999998E-4</v>
      </c>
      <c r="OK426">
        <v>0.10725129999999999</v>
      </c>
    </row>
    <row r="427" spans="1:401" x14ac:dyDescent="0.35">
      <c r="A427">
        <v>436</v>
      </c>
      <c r="B427" t="s">
        <v>4</v>
      </c>
      <c r="C427" t="s">
        <v>364</v>
      </c>
      <c r="D427" t="s">
        <v>434</v>
      </c>
      <c r="E427">
        <v>230.7397</v>
      </c>
      <c r="F427">
        <v>0.81825159999999997</v>
      </c>
      <c r="G427">
        <v>24.601099999999999</v>
      </c>
      <c r="H427">
        <v>0</v>
      </c>
      <c r="I427">
        <v>0</v>
      </c>
      <c r="J427">
        <v>0.81420890000000001</v>
      </c>
      <c r="K427">
        <v>24.881489999999999</v>
      </c>
      <c r="L427">
        <v>0</v>
      </c>
      <c r="M427">
        <v>0</v>
      </c>
      <c r="N427">
        <v>0.81025860000000005</v>
      </c>
      <c r="O427">
        <v>25.399349999999998</v>
      </c>
      <c r="P427">
        <v>0</v>
      </c>
      <c r="Q427">
        <v>0</v>
      </c>
      <c r="R427">
        <v>0.80627780000000004</v>
      </c>
      <c r="S427">
        <v>25.735849999999999</v>
      </c>
      <c r="T427">
        <v>0</v>
      </c>
      <c r="U427">
        <v>0</v>
      </c>
      <c r="V427">
        <v>0.80227530000000002</v>
      </c>
      <c r="W427">
        <v>25.719270000000002</v>
      </c>
      <c r="X427">
        <v>0</v>
      </c>
      <c r="Y427">
        <v>0</v>
      </c>
      <c r="Z427">
        <v>0.79840250000000001</v>
      </c>
      <c r="AA427">
        <v>25.466390000000001</v>
      </c>
      <c r="AB427">
        <v>0</v>
      </c>
      <c r="AC427">
        <v>0</v>
      </c>
      <c r="AD427">
        <v>0.79459610000000003</v>
      </c>
      <c r="AE427">
        <v>25.027049999999999</v>
      </c>
      <c r="AF427">
        <v>0</v>
      </c>
      <c r="AG427">
        <v>0</v>
      </c>
      <c r="AH427">
        <v>0.79073009999999999</v>
      </c>
      <c r="AI427">
        <v>24.938089999999999</v>
      </c>
      <c r="AJ427">
        <v>0</v>
      </c>
      <c r="AK427">
        <v>0</v>
      </c>
      <c r="AL427">
        <v>0.78689629999999999</v>
      </c>
      <c r="AM427">
        <v>25.04907</v>
      </c>
      <c r="AN427">
        <v>0</v>
      </c>
      <c r="AO427">
        <v>0</v>
      </c>
      <c r="AP427">
        <v>0.78300959999999997</v>
      </c>
      <c r="AQ427">
        <v>25.53481</v>
      </c>
      <c r="AR427">
        <v>0</v>
      </c>
      <c r="AS427">
        <v>0</v>
      </c>
      <c r="AT427">
        <v>0.77907919999999997</v>
      </c>
      <c r="AU427">
        <v>26.201309999999999</v>
      </c>
      <c r="AV427">
        <v>0</v>
      </c>
      <c r="AW427">
        <v>0</v>
      </c>
      <c r="AX427">
        <v>0.77505880000000005</v>
      </c>
      <c r="AY427">
        <v>26.643879999999999</v>
      </c>
      <c r="AZ427">
        <v>0</v>
      </c>
      <c r="BA427">
        <v>0</v>
      </c>
      <c r="BB427">
        <v>0.77093979999999995</v>
      </c>
      <c r="BC427">
        <v>26.84517</v>
      </c>
      <c r="BD427">
        <v>0</v>
      </c>
      <c r="BE427">
        <v>0</v>
      </c>
      <c r="BF427">
        <v>0.76669679999999996</v>
      </c>
      <c r="BG427">
        <v>26.63955</v>
      </c>
      <c r="BH427">
        <v>0</v>
      </c>
      <c r="BI427">
        <v>0</v>
      </c>
      <c r="BJ427">
        <v>0.76242560000000004</v>
      </c>
      <c r="BK427">
        <v>26.313400000000001</v>
      </c>
      <c r="BL427">
        <v>0</v>
      </c>
      <c r="BM427">
        <v>0</v>
      </c>
      <c r="BN427">
        <v>0.75793449999999996</v>
      </c>
      <c r="BO427">
        <v>26.37368</v>
      </c>
      <c r="BP427">
        <v>0</v>
      </c>
      <c r="BQ427">
        <v>0</v>
      </c>
      <c r="BR427">
        <v>0.75341990000000003</v>
      </c>
      <c r="BS427">
        <v>26.536989999999999</v>
      </c>
      <c r="BT427">
        <v>0</v>
      </c>
      <c r="BU427">
        <v>0</v>
      </c>
      <c r="BV427">
        <v>0.74903229999999998</v>
      </c>
      <c r="BW427">
        <v>27.078700000000001</v>
      </c>
      <c r="BX427">
        <v>0</v>
      </c>
      <c r="BY427">
        <v>0</v>
      </c>
      <c r="BZ427">
        <v>0.74471290000000001</v>
      </c>
      <c r="CA427">
        <v>27.741849999999999</v>
      </c>
      <c r="CB427">
        <v>0</v>
      </c>
      <c r="CC427">
        <v>0</v>
      </c>
      <c r="CD427">
        <v>0.74047399999999997</v>
      </c>
      <c r="CE427">
        <v>28.117190000000001</v>
      </c>
      <c r="CF427">
        <v>0</v>
      </c>
      <c r="CG427">
        <v>0</v>
      </c>
      <c r="CH427">
        <v>0.73618209999999995</v>
      </c>
      <c r="CI427">
        <v>28.047070000000001</v>
      </c>
      <c r="CJ427">
        <v>0</v>
      </c>
      <c r="CK427">
        <v>0</v>
      </c>
      <c r="CL427">
        <v>0.73191399999999995</v>
      </c>
      <c r="CM427">
        <v>27.697109999999999</v>
      </c>
      <c r="CN427">
        <v>1.068591E-34</v>
      </c>
      <c r="CO427">
        <v>9.0118609999999999E-33</v>
      </c>
      <c r="CP427">
        <v>0.72764189999999995</v>
      </c>
      <c r="CQ427">
        <v>27.2729</v>
      </c>
      <c r="CR427">
        <v>8.5218219999999997E-29</v>
      </c>
      <c r="CS427">
        <v>7.1900129999999996E-27</v>
      </c>
      <c r="CT427">
        <v>0.72328420000000004</v>
      </c>
      <c r="CU427">
        <v>27.168399999999998</v>
      </c>
      <c r="CV427" s="1">
        <v>3.8736819999999999E-22</v>
      </c>
      <c r="CW427" s="1">
        <v>3.3439549999999997E-20</v>
      </c>
      <c r="CX427">
        <v>0.71898260000000003</v>
      </c>
      <c r="CY427">
        <v>26.990570000000002</v>
      </c>
      <c r="CZ427" s="1">
        <v>2.4236839999999999E-17</v>
      </c>
      <c r="DA427" s="1">
        <v>2.1389570000000001E-15</v>
      </c>
      <c r="DB427">
        <v>0.71475100000000003</v>
      </c>
      <c r="DC427">
        <v>27.45637</v>
      </c>
      <c r="DD427" s="1">
        <v>8.9857010000000003E-14</v>
      </c>
      <c r="DE427" s="1">
        <v>8.0629610000000008E-12</v>
      </c>
      <c r="DF427">
        <v>0.71061289999999999</v>
      </c>
      <c r="DG427">
        <v>27.93111</v>
      </c>
      <c r="DH427" s="1">
        <v>6.9187930000000003E-11</v>
      </c>
      <c r="DI427" s="1">
        <v>6.2877340000000002E-9</v>
      </c>
      <c r="DJ427">
        <v>0.70654850000000002</v>
      </c>
      <c r="DK427">
        <v>28.205760000000001</v>
      </c>
      <c r="DL427" s="1">
        <v>1.6667909999999999E-8</v>
      </c>
      <c r="DM427" s="1">
        <v>1.5318760000000001E-6</v>
      </c>
      <c r="DN427">
        <v>0.70250780000000002</v>
      </c>
      <c r="DO427">
        <v>28.223189999999999</v>
      </c>
      <c r="DP427" s="1">
        <v>1.6214939999999999E-6</v>
      </c>
      <c r="DQ427" s="1">
        <v>1.5025880000000001E-4</v>
      </c>
      <c r="DR427">
        <v>0.69873960000000002</v>
      </c>
      <c r="DS427">
        <v>28.016870000000001</v>
      </c>
      <c r="DT427" s="1">
        <v>7.4673249999999999E-5</v>
      </c>
      <c r="DU427" s="1">
        <v>6.9767070000000004E-3</v>
      </c>
      <c r="DV427">
        <v>0.69630970000000003</v>
      </c>
      <c r="DW427">
        <v>27.678039999999999</v>
      </c>
      <c r="DX427" s="1">
        <v>1.8261449999999999E-3</v>
      </c>
      <c r="DY427" s="1">
        <v>0.1716809</v>
      </c>
      <c r="DZ427">
        <v>0.69403950000000003</v>
      </c>
      <c r="EA427">
        <v>27.765180000000001</v>
      </c>
      <c r="EB427" s="1">
        <v>2.5864749999999999E-2</v>
      </c>
      <c r="EC427" s="1">
        <v>2.444944</v>
      </c>
      <c r="ED427">
        <v>0.69165569999999998</v>
      </c>
      <c r="EE427">
        <v>28.087340000000001</v>
      </c>
      <c r="EF427" s="1">
        <v>0.22699839999999999</v>
      </c>
      <c r="EG427" s="1">
        <v>21.55153</v>
      </c>
      <c r="EH427">
        <v>0.68932380000000004</v>
      </c>
      <c r="EI427">
        <v>28.77665</v>
      </c>
      <c r="EJ427" s="1">
        <v>1.301299</v>
      </c>
      <c r="EK427">
        <v>124.1357</v>
      </c>
      <c r="EL427">
        <v>0.68709620000000005</v>
      </c>
      <c r="EM427">
        <v>29.605460000000001</v>
      </c>
      <c r="EN427" s="1">
        <v>5.1121860000000003</v>
      </c>
      <c r="EO427">
        <v>489.55919999999998</v>
      </c>
      <c r="EP427">
        <v>0.68475339999999996</v>
      </c>
      <c r="EQ427">
        <v>30.004300000000001</v>
      </c>
      <c r="ER427">
        <v>14.306419999999999</v>
      </c>
      <c r="ES427">
        <v>1375.511</v>
      </c>
      <c r="ET427">
        <v>0.68239709999999998</v>
      </c>
      <c r="EU427">
        <v>29.860969999999998</v>
      </c>
      <c r="EV427">
        <v>29.539809999999999</v>
      </c>
      <c r="EW427">
        <v>2850.67</v>
      </c>
      <c r="EX427">
        <v>0.68003130000000001</v>
      </c>
      <c r="EY427">
        <v>29.39292</v>
      </c>
      <c r="EZ427">
        <v>46.393439999999998</v>
      </c>
      <c r="FA427">
        <v>4492.1850000000004</v>
      </c>
      <c r="FB427">
        <v>0.67747029999999997</v>
      </c>
      <c r="FC427">
        <v>28.682739999999999</v>
      </c>
      <c r="FD427">
        <v>56.903280000000002</v>
      </c>
      <c r="FE427">
        <v>5528.2290000000003</v>
      </c>
      <c r="FF427">
        <v>0.67488619999999999</v>
      </c>
      <c r="FG427">
        <v>28.232579999999999</v>
      </c>
      <c r="FH427">
        <v>55.778390000000002</v>
      </c>
      <c r="FI427">
        <v>5436.884</v>
      </c>
      <c r="FJ427">
        <v>0.67215440000000004</v>
      </c>
      <c r="FK427">
        <v>27.936170000000001</v>
      </c>
      <c r="FL427">
        <v>44.703449999999997</v>
      </c>
      <c r="FM427">
        <v>4371.7790000000005</v>
      </c>
      <c r="FN427">
        <v>0.66937329999999995</v>
      </c>
      <c r="FO427">
        <v>27.864909999999998</v>
      </c>
      <c r="FP427">
        <v>29.903359999999999</v>
      </c>
      <c r="FQ427">
        <v>2933.799</v>
      </c>
      <c r="FR427">
        <v>0.66637610000000003</v>
      </c>
      <c r="FS427">
        <v>27.863969999999998</v>
      </c>
      <c r="FT427">
        <v>16.980740000000001</v>
      </c>
      <c r="FU427">
        <v>1671.4459999999999</v>
      </c>
      <c r="FV427">
        <v>0.66327429999999998</v>
      </c>
      <c r="FW427">
        <v>27.624749999999999</v>
      </c>
      <c r="FX427">
        <v>8.3158349999999999</v>
      </c>
      <c r="FY427">
        <v>821.31769999999995</v>
      </c>
      <c r="FZ427">
        <v>0.65990219999999999</v>
      </c>
      <c r="GA427">
        <v>27.089449999999999</v>
      </c>
      <c r="GB427">
        <v>3.574125</v>
      </c>
      <c r="GC427">
        <v>354.21929999999998</v>
      </c>
      <c r="GD427">
        <v>0.65647630000000001</v>
      </c>
      <c r="GE427">
        <v>26.405280000000001</v>
      </c>
      <c r="GF427">
        <v>1.3832709999999999</v>
      </c>
      <c r="GG427">
        <v>137.5343</v>
      </c>
      <c r="GH427">
        <v>0.65298060000000002</v>
      </c>
      <c r="GI427">
        <v>25.773790000000002</v>
      </c>
      <c r="GJ427">
        <v>0.50634480000000004</v>
      </c>
      <c r="GK427">
        <v>50.446570000000001</v>
      </c>
      <c r="GL427">
        <v>0.64931830000000001</v>
      </c>
      <c r="GM427">
        <v>25.58372</v>
      </c>
      <c r="GN427">
        <v>0.19740840000000001</v>
      </c>
      <c r="GO427">
        <v>19.66151</v>
      </c>
      <c r="GP427">
        <v>0.64502619999999999</v>
      </c>
      <c r="GQ427">
        <v>25.671659999999999</v>
      </c>
      <c r="GR427">
        <v>9.9902439999999995E-2</v>
      </c>
      <c r="GS427">
        <v>9.9261669999999995</v>
      </c>
      <c r="GT427">
        <v>0.64053769999999999</v>
      </c>
      <c r="GU427">
        <v>26.125360000000001</v>
      </c>
      <c r="GV427">
        <v>7.1047920000000001E-2</v>
      </c>
      <c r="GW427">
        <v>7.0485920000000002</v>
      </c>
      <c r="GX427">
        <v>0.63586600000000004</v>
      </c>
      <c r="GY427">
        <v>26.55415</v>
      </c>
      <c r="GZ427">
        <v>6.1247910000000003E-2</v>
      </c>
      <c r="HA427">
        <v>6.0889119999999997</v>
      </c>
      <c r="HB427">
        <v>0.63143249999999995</v>
      </c>
      <c r="HC427">
        <v>26.593969999999999</v>
      </c>
      <c r="HD427">
        <v>5.5854109999999998E-2</v>
      </c>
      <c r="HE427">
        <v>5.5719390000000004</v>
      </c>
      <c r="HF427">
        <v>0.62674220000000003</v>
      </c>
      <c r="HG427">
        <v>25.931339999999999</v>
      </c>
      <c r="HH427">
        <v>5.1041410000000002E-2</v>
      </c>
      <c r="HI427">
        <v>5.1153490000000001</v>
      </c>
      <c r="HJ427">
        <v>0.6218264</v>
      </c>
      <c r="HK427">
        <v>25.006699999999999</v>
      </c>
      <c r="HL427">
        <v>4.6268900000000002E-2</v>
      </c>
      <c r="HM427">
        <v>4.662077</v>
      </c>
      <c r="HN427">
        <v>0.61631979999999997</v>
      </c>
      <c r="HO427">
        <v>24.056139999999999</v>
      </c>
      <c r="HP427">
        <v>4.1810029999999998E-2</v>
      </c>
      <c r="HQ427">
        <v>4.2412270000000003</v>
      </c>
      <c r="HR427">
        <v>0.61056440000000001</v>
      </c>
      <c r="HS427">
        <v>23.560469999999999</v>
      </c>
      <c r="HT427" s="1">
        <v>3.7759819999999999E-2</v>
      </c>
      <c r="HU427">
        <v>3.8589449999999998</v>
      </c>
      <c r="HV427">
        <v>0.60774030000000001</v>
      </c>
      <c r="HW427">
        <v>23.51295</v>
      </c>
      <c r="HX427" s="1">
        <v>3.4148400000000002E-2</v>
      </c>
      <c r="HY427">
        <v>3.5001639999999998</v>
      </c>
      <c r="HZ427">
        <v>0.60520799999999997</v>
      </c>
      <c r="IA427">
        <v>23.715859999999999</v>
      </c>
      <c r="IB427" s="1">
        <v>3.075746E-2</v>
      </c>
      <c r="IC427">
        <v>3.1609400000000001</v>
      </c>
      <c r="ID427">
        <v>0.60215839999999998</v>
      </c>
      <c r="IE427">
        <v>23.95843</v>
      </c>
      <c r="IF427" s="1">
        <v>2.756076E-2</v>
      </c>
      <c r="IG427">
        <v>2.8427910000000001</v>
      </c>
      <c r="IH427">
        <v>0.5987614</v>
      </c>
      <c r="II427">
        <v>23.769490000000001</v>
      </c>
      <c r="IJ427" s="1">
        <v>2.45767E-2</v>
      </c>
      <c r="IK427">
        <v>2.5460799999999999</v>
      </c>
      <c r="IL427">
        <v>0.59518839999999995</v>
      </c>
      <c r="IM427">
        <v>23.17652</v>
      </c>
      <c r="IN427" s="1">
        <v>2.2015730000000001E-2</v>
      </c>
      <c r="IO427">
        <v>2.2912889999999999</v>
      </c>
      <c r="IP427">
        <v>0.59141809999999995</v>
      </c>
      <c r="IQ427">
        <v>22.467199999999998</v>
      </c>
      <c r="IR427" s="1">
        <v>1.9834839999999999E-2</v>
      </c>
      <c r="IS427">
        <v>2.0747499999999999</v>
      </c>
      <c r="IT427">
        <v>0.5874182</v>
      </c>
      <c r="IU427">
        <v>21.81354</v>
      </c>
      <c r="IV427" s="1">
        <v>1.7945349999999999E-2</v>
      </c>
      <c r="IW427">
        <v>1.8875500000000001</v>
      </c>
      <c r="IX427">
        <v>0.58304739999999999</v>
      </c>
      <c r="IY427">
        <v>21.82159</v>
      </c>
      <c r="IZ427" s="1">
        <v>1.624695E-2</v>
      </c>
      <c r="JA427">
        <v>1.7198830000000001</v>
      </c>
      <c r="JB427">
        <v>0.57827510000000004</v>
      </c>
      <c r="JC427">
        <v>22.20917</v>
      </c>
      <c r="JD427" s="1">
        <v>1.470723E-2</v>
      </c>
      <c r="JE427">
        <v>1.5678300000000001</v>
      </c>
      <c r="JF427">
        <v>0.57375229999999999</v>
      </c>
      <c r="JG427">
        <v>22.97391</v>
      </c>
      <c r="JH427" s="1">
        <v>1.334277E-2</v>
      </c>
      <c r="JI427">
        <v>1.4318660000000001</v>
      </c>
      <c r="JJ427">
        <v>0.56960359999999999</v>
      </c>
      <c r="JK427">
        <v>23.559170000000002</v>
      </c>
      <c r="JL427" s="1">
        <v>1.209527E-2</v>
      </c>
      <c r="JM427">
        <v>1.305898</v>
      </c>
      <c r="JN427">
        <v>0.5647356</v>
      </c>
      <c r="JO427">
        <v>23.82996</v>
      </c>
      <c r="JP427" s="1">
        <v>1.094883E-2</v>
      </c>
      <c r="JQ427">
        <v>1.190831</v>
      </c>
      <c r="JR427">
        <v>0.55993340000000003</v>
      </c>
      <c r="JS427">
        <v>23.691210000000002</v>
      </c>
      <c r="JT427" s="1">
        <v>9.9419250000000008E-3</v>
      </c>
      <c r="JU427">
        <v>1.0887070000000001</v>
      </c>
      <c r="JV427">
        <v>0.55468119999999999</v>
      </c>
      <c r="JW427">
        <v>23.46865</v>
      </c>
      <c r="JX427" s="1">
        <v>9.0379940000000006E-3</v>
      </c>
      <c r="JY427">
        <v>0.99769379999999996</v>
      </c>
      <c r="JZ427">
        <v>0.55101549999999999</v>
      </c>
      <c r="KA427">
        <v>23.20617</v>
      </c>
      <c r="KB427" s="1">
        <v>8.2039139999999997E-3</v>
      </c>
      <c r="KC427">
        <v>0.91107990000000005</v>
      </c>
      <c r="KD427">
        <v>0.54643010000000003</v>
      </c>
      <c r="KE427">
        <v>23.457709999999999</v>
      </c>
      <c r="KF427" s="1">
        <v>7.3968020000000001E-3</v>
      </c>
      <c r="KG427">
        <v>0.82724310000000001</v>
      </c>
      <c r="KH427">
        <v>0.54143980000000003</v>
      </c>
      <c r="KI427">
        <v>23.9834</v>
      </c>
      <c r="KJ427" s="1">
        <v>6.6361959999999996E-3</v>
      </c>
      <c r="KK427">
        <v>0.74787669999999995</v>
      </c>
      <c r="KL427">
        <v>0.53616540000000001</v>
      </c>
      <c r="KM427">
        <v>24.842089999999999</v>
      </c>
      <c r="KN427" s="1">
        <v>5.9125610000000002E-3</v>
      </c>
      <c r="KO427">
        <v>0.67197870000000004</v>
      </c>
      <c r="KP427">
        <v>0.53165549999999995</v>
      </c>
      <c r="KQ427">
        <v>25.690899999999999</v>
      </c>
      <c r="KR427" s="1">
        <v>5.2226900000000003E-3</v>
      </c>
      <c r="KS427">
        <v>0.59772749999999997</v>
      </c>
      <c r="KT427">
        <v>0.52866639999999998</v>
      </c>
      <c r="KU427">
        <v>26.204979999999999</v>
      </c>
      <c r="KV427" s="1">
        <v>4.5733140000000002E-3</v>
      </c>
      <c r="KW427">
        <v>0.52557500000000001</v>
      </c>
      <c r="KX427">
        <v>0.52602649999999995</v>
      </c>
      <c r="KY427">
        <v>26.269919999999999</v>
      </c>
      <c r="KZ427" s="1">
        <v>3.9362240000000003E-3</v>
      </c>
      <c r="LA427">
        <v>0.45401259999999999</v>
      </c>
      <c r="LB427">
        <v>0.52167770000000002</v>
      </c>
      <c r="LC427">
        <v>26.239180000000001</v>
      </c>
      <c r="LD427" s="1">
        <v>3.3369419999999999E-3</v>
      </c>
      <c r="LE427">
        <v>0.38749050000000002</v>
      </c>
      <c r="LF427">
        <v>0.51889390000000002</v>
      </c>
      <c r="LG427">
        <v>25.997479999999999</v>
      </c>
      <c r="LH427" s="1">
        <v>2.7770300000000002E-3</v>
      </c>
      <c r="LI427">
        <v>0.32390259999999998</v>
      </c>
      <c r="LJ427">
        <v>0.51688029999999996</v>
      </c>
      <c r="LK427">
        <v>26.06119</v>
      </c>
      <c r="LL427" s="1">
        <v>2.2712589999999999E-3</v>
      </c>
      <c r="LM427">
        <v>0.26568730000000002</v>
      </c>
      <c r="LN427">
        <v>0.51363559999999997</v>
      </c>
      <c r="LO427">
        <v>26.385629999999999</v>
      </c>
      <c r="LP427" s="1">
        <v>1.8405349999999999E-3</v>
      </c>
      <c r="LQ427">
        <v>0.2163554</v>
      </c>
      <c r="LR427">
        <v>0.51027610000000001</v>
      </c>
      <c r="LS427">
        <v>27.075050000000001</v>
      </c>
      <c r="LT427" s="1">
        <v>1.501084E-3</v>
      </c>
      <c r="LU427">
        <v>0.17732909999999999</v>
      </c>
      <c r="LV427">
        <v>0.50718859999999999</v>
      </c>
      <c r="LW427">
        <v>27.761340000000001</v>
      </c>
      <c r="LX427" s="1">
        <v>1.2475260000000001E-3</v>
      </c>
      <c r="LY427">
        <v>0.1480197</v>
      </c>
      <c r="LZ427">
        <v>0.50396269999999999</v>
      </c>
      <c r="MA427">
        <v>28.147819999999999</v>
      </c>
      <c r="MB427" s="1">
        <v>1.060615E-3</v>
      </c>
      <c r="MC427">
        <v>0.126605</v>
      </c>
      <c r="MD427">
        <v>0.50103889999999995</v>
      </c>
      <c r="ME427">
        <v>28.070229999999999</v>
      </c>
      <c r="MF427" s="1">
        <v>9.2329680000000005E-4</v>
      </c>
      <c r="MG427">
        <v>0.11106489999999999</v>
      </c>
      <c r="MH427">
        <v>0.49841469999999999</v>
      </c>
      <c r="MI427">
        <v>27.71884</v>
      </c>
      <c r="MJ427" s="1">
        <v>8.2152210000000002E-4</v>
      </c>
      <c r="MK427">
        <v>9.95307E-2</v>
      </c>
      <c r="ML427">
        <v>0.49558780000000002</v>
      </c>
      <c r="MM427">
        <v>27.15082</v>
      </c>
      <c r="MN427" s="1">
        <v>7.4257670000000002E-4</v>
      </c>
      <c r="MO427">
        <v>9.0643130000000002E-2</v>
      </c>
      <c r="MP427">
        <v>0.49267129999999998</v>
      </c>
      <c r="MQ427">
        <v>27.035499999999999</v>
      </c>
      <c r="MR427" s="1">
        <v>6.793751E-4</v>
      </c>
      <c r="MS427">
        <v>8.3569749999999998E-2</v>
      </c>
      <c r="MT427">
        <v>0.49009190000000002</v>
      </c>
      <c r="MU427">
        <v>27.16337</v>
      </c>
      <c r="MV427" s="1">
        <v>6.2865269999999997E-4</v>
      </c>
      <c r="MW427">
        <v>7.7873970000000001E-2</v>
      </c>
      <c r="MX427">
        <v>0.4883439</v>
      </c>
      <c r="MY427">
        <v>27.507190000000001</v>
      </c>
      <c r="MZ427" s="1">
        <v>5.8803649999999996E-4</v>
      </c>
      <c r="NA427">
        <v>7.3228280000000007E-2</v>
      </c>
      <c r="NB427">
        <v>0.4862206</v>
      </c>
      <c r="NC427">
        <v>27.79289</v>
      </c>
      <c r="ND427" s="1">
        <v>5.5308950000000005E-4</v>
      </c>
      <c r="NE427">
        <v>6.9287719999999997E-2</v>
      </c>
      <c r="NF427">
        <v>0.48402810000000002</v>
      </c>
      <c r="NG427">
        <v>27.839300000000001</v>
      </c>
      <c r="NH427" s="1">
        <v>5.2310539999999997E-4</v>
      </c>
      <c r="NI427">
        <v>6.5932560000000001E-2</v>
      </c>
      <c r="NJ427">
        <v>0.48184670000000002</v>
      </c>
      <c r="NK427">
        <v>27.683669999999999</v>
      </c>
      <c r="NL427" s="1">
        <v>4.9721559999999995E-4</v>
      </c>
      <c r="NM427">
        <v>6.3051330000000003E-2</v>
      </c>
      <c r="NN427">
        <v>0.47971350000000001</v>
      </c>
      <c r="NO427">
        <v>27.465260000000001</v>
      </c>
      <c r="NP427" s="1">
        <v>4.746002E-4</v>
      </c>
      <c r="NQ427">
        <v>6.054056E-2</v>
      </c>
      <c r="NR427">
        <v>0.47767690000000002</v>
      </c>
      <c r="NS427">
        <v>27.162320000000001</v>
      </c>
      <c r="NT427" s="1">
        <v>4.5500039999999997E-4</v>
      </c>
      <c r="NU427">
        <v>5.8371069999999997E-2</v>
      </c>
      <c r="NV427">
        <v>0.47599360000000002</v>
      </c>
      <c r="NW427">
        <v>27.250330000000002</v>
      </c>
      <c r="NX427" s="1">
        <v>4.3718750000000002E-4</v>
      </c>
      <c r="NY427">
        <v>5.6362679999999998E-2</v>
      </c>
      <c r="NZ427">
        <v>0.47418579999999999</v>
      </c>
      <c r="OA427">
        <v>27.601030000000002</v>
      </c>
      <c r="OB427" s="1">
        <v>4.1988010000000001E-4</v>
      </c>
      <c r="OC427">
        <v>5.441083E-2</v>
      </c>
      <c r="OD427">
        <v>0.47239239999999999</v>
      </c>
      <c r="OE427">
        <v>28.197839999999999</v>
      </c>
      <c r="OF427" s="1">
        <v>4.0293680000000001E-4</v>
      </c>
      <c r="OG427">
        <v>5.2486379999999999E-2</v>
      </c>
      <c r="OH427">
        <v>0.47064509999999998</v>
      </c>
      <c r="OI427">
        <v>28.842130000000001</v>
      </c>
      <c r="OJ427" s="1">
        <v>3.8627220000000002E-4</v>
      </c>
      <c r="OK427">
        <v>5.0567910000000001E-2</v>
      </c>
    </row>
    <row r="428" spans="1:401" x14ac:dyDescent="0.35">
      <c r="A428">
        <v>437</v>
      </c>
      <c r="B428" t="s">
        <v>4</v>
      </c>
      <c r="C428" t="s">
        <v>364</v>
      </c>
      <c r="D428" t="s">
        <v>435</v>
      </c>
      <c r="E428">
        <v>777.38630000000001</v>
      </c>
      <c r="F428">
        <v>0.79205329999999996</v>
      </c>
      <c r="G428">
        <v>24.629570000000001</v>
      </c>
      <c r="H428">
        <v>0</v>
      </c>
      <c r="I428">
        <v>0</v>
      </c>
      <c r="J428">
        <v>0.79249250000000004</v>
      </c>
      <c r="K428">
        <v>24.88598</v>
      </c>
      <c r="L428">
        <v>0</v>
      </c>
      <c r="M428">
        <v>0</v>
      </c>
      <c r="N428">
        <v>0.79286889999999999</v>
      </c>
      <c r="O428">
        <v>25.390180000000001</v>
      </c>
      <c r="P428">
        <v>0</v>
      </c>
      <c r="Q428">
        <v>0</v>
      </c>
      <c r="R428">
        <v>0.79330460000000003</v>
      </c>
      <c r="S428">
        <v>25.712209999999999</v>
      </c>
      <c r="T428">
        <v>0</v>
      </c>
      <c r="U428">
        <v>0</v>
      </c>
      <c r="V428">
        <v>0.79372799999999999</v>
      </c>
      <c r="W428">
        <v>25.702639999999999</v>
      </c>
      <c r="X428">
        <v>0</v>
      </c>
      <c r="Y428">
        <v>0</v>
      </c>
      <c r="Z428">
        <v>0.79439009999999999</v>
      </c>
      <c r="AA428">
        <v>25.479009999999999</v>
      </c>
      <c r="AB428">
        <v>0</v>
      </c>
      <c r="AC428">
        <v>0</v>
      </c>
      <c r="AD428">
        <v>0.79498990000000003</v>
      </c>
      <c r="AE428">
        <v>25.05829</v>
      </c>
      <c r="AF428">
        <v>0</v>
      </c>
      <c r="AG428">
        <v>0</v>
      </c>
      <c r="AH428">
        <v>0.795628</v>
      </c>
      <c r="AI428">
        <v>24.99399</v>
      </c>
      <c r="AJ428">
        <v>0</v>
      </c>
      <c r="AK428">
        <v>0</v>
      </c>
      <c r="AL428">
        <v>0.79615340000000001</v>
      </c>
      <c r="AM428">
        <v>25.09403</v>
      </c>
      <c r="AN428">
        <v>0</v>
      </c>
      <c r="AO428">
        <v>0</v>
      </c>
      <c r="AP428">
        <v>0.79684350000000004</v>
      </c>
      <c r="AQ428">
        <v>25.554300000000001</v>
      </c>
      <c r="AR428">
        <v>0</v>
      </c>
      <c r="AS428">
        <v>0</v>
      </c>
      <c r="AT428">
        <v>0.79762180000000005</v>
      </c>
      <c r="AU428">
        <v>26.2013</v>
      </c>
      <c r="AV428">
        <v>0</v>
      </c>
      <c r="AW428">
        <v>0</v>
      </c>
      <c r="AX428">
        <v>0.7983382</v>
      </c>
      <c r="AY428">
        <v>26.613399999999999</v>
      </c>
      <c r="AZ428">
        <v>0</v>
      </c>
      <c r="BA428">
        <v>0</v>
      </c>
      <c r="BB428">
        <v>0.799149</v>
      </c>
      <c r="BC428">
        <v>26.83203</v>
      </c>
      <c r="BD428">
        <v>0</v>
      </c>
      <c r="BE428">
        <v>0</v>
      </c>
      <c r="BF428">
        <v>0.79993460000000005</v>
      </c>
      <c r="BG428">
        <v>26.65804</v>
      </c>
      <c r="BH428">
        <v>0</v>
      </c>
      <c r="BI428">
        <v>0</v>
      </c>
      <c r="BJ428">
        <v>0.79943699999999995</v>
      </c>
      <c r="BK428">
        <v>26.354679999999998</v>
      </c>
      <c r="BL428">
        <v>0</v>
      </c>
      <c r="BM428">
        <v>0</v>
      </c>
      <c r="BN428">
        <v>0.79500090000000001</v>
      </c>
      <c r="BO428">
        <v>26.432950000000002</v>
      </c>
      <c r="BP428">
        <v>0</v>
      </c>
      <c r="BQ428">
        <v>0</v>
      </c>
      <c r="BR428">
        <v>0.79048719999999995</v>
      </c>
      <c r="BS428">
        <v>26.575559999999999</v>
      </c>
      <c r="BT428">
        <v>0</v>
      </c>
      <c r="BU428">
        <v>0</v>
      </c>
      <c r="BV428">
        <v>0.78613089999999997</v>
      </c>
      <c r="BW428">
        <v>27.084610000000001</v>
      </c>
      <c r="BX428">
        <v>0</v>
      </c>
      <c r="BY428">
        <v>0</v>
      </c>
      <c r="BZ428">
        <v>0.7818524</v>
      </c>
      <c r="CA428">
        <v>27.713750000000001</v>
      </c>
      <c r="CB428">
        <v>0</v>
      </c>
      <c r="CC428">
        <v>0</v>
      </c>
      <c r="CD428">
        <v>0.77752520000000003</v>
      </c>
      <c r="CE428">
        <v>28.080290000000002</v>
      </c>
      <c r="CF428">
        <v>0</v>
      </c>
      <c r="CG428">
        <v>0</v>
      </c>
      <c r="CH428">
        <v>0.77326070000000002</v>
      </c>
      <c r="CI428">
        <v>28.026820000000001</v>
      </c>
      <c r="CJ428">
        <v>0</v>
      </c>
      <c r="CK428">
        <v>0</v>
      </c>
      <c r="CL428">
        <v>0.76895020000000003</v>
      </c>
      <c r="CM428">
        <v>27.713539999999998</v>
      </c>
      <c r="CN428">
        <v>8.3455400000000001E-35</v>
      </c>
      <c r="CO428">
        <v>1.6157879999999999E-32</v>
      </c>
      <c r="CP428">
        <v>0.76465170000000005</v>
      </c>
      <c r="CQ428">
        <v>27.31775</v>
      </c>
      <c r="CR428">
        <v>6.5914870000000002E-29</v>
      </c>
      <c r="CS428">
        <v>1.283825E-26</v>
      </c>
      <c r="CT428">
        <v>0.76024729999999996</v>
      </c>
      <c r="CU428">
        <v>27.214120000000001</v>
      </c>
      <c r="CV428" s="1">
        <v>3.1413140000000002E-22</v>
      </c>
      <c r="CW428" s="1">
        <v>6.5500990000000005E-20</v>
      </c>
      <c r="CX428">
        <v>0.75587380000000004</v>
      </c>
      <c r="CY428">
        <v>27.004280000000001</v>
      </c>
      <c r="CZ428" s="1">
        <v>2.0784499999999999E-17</v>
      </c>
      <c r="DA428" s="1">
        <v>4.8064809999999998E-15</v>
      </c>
      <c r="DB428">
        <v>0.75159129999999996</v>
      </c>
      <c r="DC428">
        <v>27.46942</v>
      </c>
      <c r="DD428" s="1">
        <v>7.9327940000000006E-14</v>
      </c>
      <c r="DE428" s="1">
        <v>1.9601560000000001E-11</v>
      </c>
      <c r="DF428">
        <v>0.74729590000000001</v>
      </c>
      <c r="DG428">
        <v>27.930980000000002</v>
      </c>
      <c r="DH428" s="1">
        <v>6.2340290000000001E-11</v>
      </c>
      <c r="DI428" s="1">
        <v>1.6202479999999999E-8</v>
      </c>
      <c r="DJ428">
        <v>0.7431297</v>
      </c>
      <c r="DK428">
        <v>28.179600000000001</v>
      </c>
      <c r="DL428" s="1">
        <v>1.5257940000000001E-8</v>
      </c>
      <c r="DM428" s="1">
        <v>4.1375499999999999E-6</v>
      </c>
      <c r="DN428">
        <v>0.73897930000000001</v>
      </c>
      <c r="DO428">
        <v>28.207540000000002</v>
      </c>
      <c r="DP428" s="1">
        <v>1.503766E-6</v>
      </c>
      <c r="DQ428" s="1">
        <v>4.2240840000000001E-4</v>
      </c>
      <c r="DR428">
        <v>0.73517200000000005</v>
      </c>
      <c r="DS428">
        <v>28.029430000000001</v>
      </c>
      <c r="DT428" s="1">
        <v>7.003224E-5</v>
      </c>
      <c r="DU428" s="1">
        <v>2.0316890000000001E-2</v>
      </c>
      <c r="DV428">
        <v>0.7329329</v>
      </c>
      <c r="DW428">
        <v>27.72326</v>
      </c>
      <c r="DX428" s="1">
        <v>1.7298229999999999E-3</v>
      </c>
      <c r="DY428" s="1">
        <v>0.51611189999999996</v>
      </c>
      <c r="DZ428">
        <v>0.73074669999999997</v>
      </c>
      <c r="EA428">
        <v>27.831240000000001</v>
      </c>
      <c r="EB428" s="1">
        <v>2.4716780000000001E-2</v>
      </c>
      <c r="EC428" s="1">
        <v>7.5656179999999997</v>
      </c>
      <c r="ED428">
        <v>0.72843290000000005</v>
      </c>
      <c r="EE428">
        <v>28.130990000000001</v>
      </c>
      <c r="EF428" s="1">
        <v>0.2186591</v>
      </c>
      <c r="EG428" s="1">
        <v>68.492149999999995</v>
      </c>
      <c r="EH428">
        <v>0.72627090000000005</v>
      </c>
      <c r="EI428">
        <v>28.792899999999999</v>
      </c>
      <c r="EJ428" s="1">
        <v>1.262737</v>
      </c>
      <c r="EK428" s="1">
        <v>404.38479999999998</v>
      </c>
      <c r="EL428">
        <v>0.72416599999999998</v>
      </c>
      <c r="EM428">
        <v>29.588930000000001</v>
      </c>
      <c r="EN428" s="1">
        <v>4.9939770000000001</v>
      </c>
      <c r="EO428">
        <v>1631.806</v>
      </c>
      <c r="EP428">
        <v>0.72203870000000003</v>
      </c>
      <c r="EQ428">
        <v>29.96508</v>
      </c>
      <c r="ER428" s="1">
        <v>14.063040000000001</v>
      </c>
      <c r="ES428">
        <v>4683.3940000000002</v>
      </c>
      <c r="ET428">
        <v>0.71989539999999996</v>
      </c>
      <c r="EU428">
        <v>29.835999999999999</v>
      </c>
      <c r="EV428">
        <v>29.205719999999999</v>
      </c>
      <c r="EW428">
        <v>9900.7289999999994</v>
      </c>
      <c r="EX428">
        <v>0.71766019999999997</v>
      </c>
      <c r="EY428">
        <v>29.413160000000001</v>
      </c>
      <c r="EZ428">
        <v>46.112369999999999</v>
      </c>
      <c r="FA428">
        <v>15893.51</v>
      </c>
      <c r="FB428">
        <v>0.71531940000000005</v>
      </c>
      <c r="FC428">
        <v>28.730270000000001</v>
      </c>
      <c r="FD428">
        <v>56.843789999999998</v>
      </c>
      <c r="FE428">
        <v>19901.099999999999</v>
      </c>
      <c r="FF428">
        <v>0.71290189999999998</v>
      </c>
      <c r="FG428">
        <v>28.29693</v>
      </c>
      <c r="FH428">
        <v>55.980870000000003</v>
      </c>
      <c r="FI428">
        <v>19892.400000000001</v>
      </c>
      <c r="FJ428">
        <v>0.71034730000000001</v>
      </c>
      <c r="FK428">
        <v>27.96988</v>
      </c>
      <c r="FL428">
        <v>45.061929999999997</v>
      </c>
      <c r="FM428">
        <v>16237.58</v>
      </c>
      <c r="FN428">
        <v>0.70772809999999997</v>
      </c>
      <c r="FO428">
        <v>27.874919999999999</v>
      </c>
      <c r="FP428">
        <v>30.265989999999999</v>
      </c>
      <c r="FQ428">
        <v>11049.97</v>
      </c>
      <c r="FR428">
        <v>0.70494500000000004</v>
      </c>
      <c r="FS428">
        <v>27.84909</v>
      </c>
      <c r="FT428">
        <v>17.253830000000001</v>
      </c>
      <c r="FU428">
        <v>6378.5119999999997</v>
      </c>
      <c r="FV428">
        <v>0.70198170000000004</v>
      </c>
      <c r="FW428">
        <v>27.611470000000001</v>
      </c>
      <c r="FX428">
        <v>8.4798790000000004</v>
      </c>
      <c r="FY428">
        <v>3172.3960000000002</v>
      </c>
      <c r="FZ428">
        <v>0.69882420000000001</v>
      </c>
      <c r="GA428">
        <v>27.104800000000001</v>
      </c>
      <c r="GB428">
        <v>3.6567090000000002</v>
      </c>
      <c r="GC428">
        <v>1382.854</v>
      </c>
      <c r="GD428">
        <v>0.69554539999999998</v>
      </c>
      <c r="GE428">
        <v>26.432279999999999</v>
      </c>
      <c r="GF428">
        <v>1.418822</v>
      </c>
      <c r="GG428">
        <v>541.17629999999997</v>
      </c>
      <c r="GH428">
        <v>0.69228350000000005</v>
      </c>
      <c r="GI428">
        <v>25.821670000000001</v>
      </c>
      <c r="GJ428">
        <v>0.51983100000000004</v>
      </c>
      <c r="GK428">
        <v>198.7842</v>
      </c>
      <c r="GL428">
        <v>0.68883810000000001</v>
      </c>
      <c r="GM428">
        <v>25.645420000000001</v>
      </c>
      <c r="GN428">
        <v>0.20198579999999999</v>
      </c>
      <c r="GO428">
        <v>76.365459999999999</v>
      </c>
      <c r="GP428">
        <v>0.68483629999999995</v>
      </c>
      <c r="GQ428">
        <v>25.72017</v>
      </c>
      <c r="GR428">
        <v>0.10137690000000001</v>
      </c>
      <c r="GS428">
        <v>37.258960000000002</v>
      </c>
      <c r="GT428">
        <v>0.68059899999999995</v>
      </c>
      <c r="GU428">
        <v>26.150880000000001</v>
      </c>
      <c r="GV428">
        <v>7.157724E-2</v>
      </c>
      <c r="GW428">
        <v>25.637560000000001</v>
      </c>
      <c r="GX428">
        <v>0.67611679999999996</v>
      </c>
      <c r="GY428">
        <v>26.56645</v>
      </c>
      <c r="GZ428">
        <v>6.1530300000000003E-2</v>
      </c>
      <c r="HA428">
        <v>21.82995</v>
      </c>
      <c r="HB428">
        <v>0.67208540000000005</v>
      </c>
      <c r="HC428">
        <v>26.596150000000002</v>
      </c>
      <c r="HD428">
        <v>5.6094720000000001E-2</v>
      </c>
      <c r="HE428">
        <v>19.867550000000001</v>
      </c>
      <c r="HF428">
        <v>0.66757829999999996</v>
      </c>
      <c r="HG428">
        <v>25.9465</v>
      </c>
      <c r="HH428">
        <v>5.1270080000000003E-2</v>
      </c>
      <c r="HI428">
        <v>18.189579999999999</v>
      </c>
      <c r="HJ428">
        <v>0.66280059999999996</v>
      </c>
      <c r="HK428">
        <v>25.043869999999998</v>
      </c>
      <c r="HL428">
        <v>4.6483690000000001E-2</v>
      </c>
      <c r="HM428">
        <v>16.53614</v>
      </c>
      <c r="HN428">
        <v>0.65735719999999997</v>
      </c>
      <c r="HO428">
        <v>24.104620000000001</v>
      </c>
      <c r="HP428">
        <v>4.2005359999999999E-2</v>
      </c>
      <c r="HQ428">
        <v>14.999639999999999</v>
      </c>
      <c r="HR428">
        <v>0.65147770000000005</v>
      </c>
      <c r="HS428">
        <v>23.612169999999999</v>
      </c>
      <c r="HT428" s="1">
        <v>3.7932500000000001E-2</v>
      </c>
      <c r="HU428">
        <v>13.61159</v>
      </c>
      <c r="HV428">
        <v>0.64859770000000005</v>
      </c>
      <c r="HW428">
        <v>23.541599999999999</v>
      </c>
      <c r="HX428" s="1">
        <v>3.4293440000000001E-2</v>
      </c>
      <c r="HY428">
        <v>12.29463</v>
      </c>
      <c r="HZ428">
        <v>0.64621960000000001</v>
      </c>
      <c r="IA428">
        <v>23.72598</v>
      </c>
      <c r="IB428" s="1">
        <v>3.088167E-2</v>
      </c>
      <c r="IC428">
        <v>11.053929999999999</v>
      </c>
      <c r="ID428">
        <v>0.64376739999999999</v>
      </c>
      <c r="IE428">
        <v>23.963709999999999</v>
      </c>
      <c r="IF428">
        <v>2.7678390000000001E-2</v>
      </c>
      <c r="IG428">
        <v>9.8921050000000008</v>
      </c>
      <c r="IH428">
        <v>0.64107510000000001</v>
      </c>
      <c r="II428">
        <v>23.760560000000002</v>
      </c>
      <c r="IJ428" s="1">
        <v>2.468648E-2</v>
      </c>
      <c r="IK428">
        <v>8.8094300000000008</v>
      </c>
      <c r="IL428">
        <v>0.63819060000000005</v>
      </c>
      <c r="IM428">
        <v>23.16253</v>
      </c>
      <c r="IN428" s="1">
        <v>2.2113109999999998E-2</v>
      </c>
      <c r="IO428">
        <v>7.8731200000000001</v>
      </c>
      <c r="IP428">
        <v>0.63519579999999998</v>
      </c>
      <c r="IQ428">
        <v>22.473050000000001</v>
      </c>
      <c r="IR428">
        <v>1.9923070000000001E-2</v>
      </c>
      <c r="IS428">
        <v>7.0766330000000002</v>
      </c>
      <c r="IT428">
        <v>0.63197219999999998</v>
      </c>
      <c r="IU428">
        <v>21.832540000000002</v>
      </c>
      <c r="IV428" s="1">
        <v>1.802585E-2</v>
      </c>
      <c r="IW428">
        <v>6.388261</v>
      </c>
      <c r="IX428">
        <v>0.62845269999999998</v>
      </c>
      <c r="IY428">
        <v>21.837129999999998</v>
      </c>
      <c r="IZ428" s="1">
        <v>1.6322900000000001E-2</v>
      </c>
      <c r="JA428">
        <v>5.7746079999999997</v>
      </c>
      <c r="JB428">
        <v>0.62451089999999998</v>
      </c>
      <c r="JC428">
        <v>22.199770000000001</v>
      </c>
      <c r="JD428" s="1">
        <v>1.4777520000000001E-2</v>
      </c>
      <c r="JE428">
        <v>5.218248</v>
      </c>
      <c r="JF428">
        <v>0.62103680000000006</v>
      </c>
      <c r="JG428">
        <v>22.90624</v>
      </c>
      <c r="JH428" s="1">
        <v>1.3409880000000001E-2</v>
      </c>
      <c r="JI428">
        <v>4.719525</v>
      </c>
      <c r="JJ428">
        <v>0.61796419999999996</v>
      </c>
      <c r="JK428">
        <v>23.474779999999999</v>
      </c>
      <c r="JL428" s="1">
        <v>1.2158530000000001E-2</v>
      </c>
      <c r="JM428">
        <v>4.2589139999999999</v>
      </c>
      <c r="JN428">
        <v>0.61423090000000002</v>
      </c>
      <c r="JO428">
        <v>23.743780000000001</v>
      </c>
      <c r="JP428" s="1">
        <v>1.1010499999999999E-2</v>
      </c>
      <c r="JQ428">
        <v>3.8400919999999998</v>
      </c>
      <c r="JR428">
        <v>0.61062919999999998</v>
      </c>
      <c r="JS428">
        <v>23.6</v>
      </c>
      <c r="JT428" s="1">
        <v>9.9971190000000005E-3</v>
      </c>
      <c r="JU428">
        <v>3.4881790000000001</v>
      </c>
      <c r="JV428">
        <v>0.60648230000000003</v>
      </c>
      <c r="JW428">
        <v>23.387260000000001</v>
      </c>
      <c r="JX428" s="1">
        <v>9.0899020000000004E-3</v>
      </c>
      <c r="JY428">
        <v>3.1914760000000002</v>
      </c>
      <c r="JZ428">
        <v>0.60230919999999999</v>
      </c>
      <c r="KA428">
        <v>23.145140000000001</v>
      </c>
      <c r="KB428" s="1">
        <v>8.236574E-3</v>
      </c>
      <c r="KC428">
        <v>2.9117310000000001</v>
      </c>
      <c r="KD428">
        <v>0.59897270000000002</v>
      </c>
      <c r="KE428">
        <v>23.383369999999999</v>
      </c>
      <c r="KF428" s="1">
        <v>7.4282130000000004E-3</v>
      </c>
      <c r="KG428">
        <v>2.6395849999999998</v>
      </c>
      <c r="KH428">
        <v>0.59511599999999998</v>
      </c>
      <c r="KI428">
        <v>23.886030000000002</v>
      </c>
      <c r="KJ428" s="1">
        <v>6.6652650000000001E-3</v>
      </c>
      <c r="KK428">
        <v>2.3824890000000001</v>
      </c>
      <c r="KL428">
        <v>0.59093359999999995</v>
      </c>
      <c r="KM428">
        <v>24.719080000000002</v>
      </c>
      <c r="KN428" s="1">
        <v>5.9400190000000004E-3</v>
      </c>
      <c r="KO428">
        <v>2.1378309999999998</v>
      </c>
      <c r="KP428">
        <v>0.58780129999999997</v>
      </c>
      <c r="KQ428">
        <v>25.561430000000001</v>
      </c>
      <c r="KR428" s="1">
        <v>5.2499549999999997E-3</v>
      </c>
      <c r="KS428">
        <v>1.899092</v>
      </c>
      <c r="KT428">
        <v>0.58634500000000001</v>
      </c>
      <c r="KU428">
        <v>26.067129999999999</v>
      </c>
      <c r="KV428" s="1">
        <v>4.598932E-3</v>
      </c>
      <c r="KW428">
        <v>1.6668339999999999</v>
      </c>
      <c r="KX428">
        <v>0.58513870000000001</v>
      </c>
      <c r="KY428">
        <v>26.149260000000002</v>
      </c>
      <c r="KZ428" s="1">
        <v>3.9604619999999997E-3</v>
      </c>
      <c r="LA428">
        <v>1.4385589999999999</v>
      </c>
      <c r="LB428">
        <v>0.58231049999999995</v>
      </c>
      <c r="LC428">
        <v>26.13015</v>
      </c>
      <c r="LD428" s="1">
        <v>3.3591850000000002E-3</v>
      </c>
      <c r="LE428">
        <v>1.2263109999999999</v>
      </c>
      <c r="LF428">
        <v>0.58013870000000001</v>
      </c>
      <c r="LG428">
        <v>25.940280000000001</v>
      </c>
      <c r="LH428" s="1">
        <v>2.7960010000000002E-3</v>
      </c>
      <c r="LI428">
        <v>1.0255920000000001</v>
      </c>
      <c r="LJ428">
        <v>0.57850100000000004</v>
      </c>
      <c r="LK428">
        <v>26.014939999999999</v>
      </c>
      <c r="LL428" s="1">
        <v>2.2854139999999999E-3</v>
      </c>
      <c r="LM428">
        <v>0.84103700000000003</v>
      </c>
      <c r="LN428">
        <v>0.57646050000000004</v>
      </c>
      <c r="LO428">
        <v>26.3278</v>
      </c>
      <c r="LP428">
        <v>1.8521500000000001E-3</v>
      </c>
      <c r="LQ428">
        <v>0.68384999999999996</v>
      </c>
      <c r="LR428">
        <v>0.57415989999999995</v>
      </c>
      <c r="LS428">
        <v>26.997319999999998</v>
      </c>
      <c r="LT428" s="1">
        <v>1.509989E-3</v>
      </c>
      <c r="LU428">
        <v>0.5590984</v>
      </c>
      <c r="LV428">
        <v>0.57208219999999999</v>
      </c>
      <c r="LW428">
        <v>27.681909999999998</v>
      </c>
      <c r="LX428" s="1">
        <v>1.25406E-3</v>
      </c>
      <c r="LY428">
        <v>0.46520050000000002</v>
      </c>
      <c r="LZ428">
        <v>0.56979179999999996</v>
      </c>
      <c r="MA428">
        <v>28.070969999999999</v>
      </c>
      <c r="MB428" s="1">
        <v>1.065306E-3</v>
      </c>
      <c r="MC428">
        <v>0.39652510000000002</v>
      </c>
      <c r="MD428">
        <v>0.56777599999999995</v>
      </c>
      <c r="ME428">
        <v>28.0106</v>
      </c>
      <c r="MF428" s="1">
        <v>9.2663809999999995E-4</v>
      </c>
      <c r="MG428">
        <v>0.34667599999999998</v>
      </c>
      <c r="MH428">
        <v>0.56601400000000002</v>
      </c>
      <c r="MI428">
        <v>27.68929</v>
      </c>
      <c r="MJ428" s="1">
        <v>8.2402389999999999E-4</v>
      </c>
      <c r="MK428">
        <v>0.30980790000000002</v>
      </c>
      <c r="ML428">
        <v>0.56395379999999995</v>
      </c>
      <c r="MM428">
        <v>27.14011</v>
      </c>
      <c r="MN428" s="1">
        <v>7.4450359999999997E-4</v>
      </c>
      <c r="MO428">
        <v>0.28147889999999998</v>
      </c>
      <c r="MP428">
        <v>0.5617084</v>
      </c>
      <c r="MQ428">
        <v>27.02187</v>
      </c>
      <c r="MR428" s="1">
        <v>6.8091799999999997E-4</v>
      </c>
      <c r="MS428">
        <v>0.2589825</v>
      </c>
      <c r="MT428">
        <v>0.55980470000000004</v>
      </c>
      <c r="MU428">
        <v>27.115570000000002</v>
      </c>
      <c r="MV428" s="1">
        <v>6.2985899999999997E-4</v>
      </c>
      <c r="MW428">
        <v>0.24084050000000001</v>
      </c>
      <c r="MX428">
        <v>0.55879679999999998</v>
      </c>
      <c r="MY428">
        <v>27.456410000000002</v>
      </c>
      <c r="MZ428" s="1">
        <v>5.8910780000000001E-4</v>
      </c>
      <c r="NA428">
        <v>0.22624030000000001</v>
      </c>
      <c r="NB428">
        <v>0.55728999999999995</v>
      </c>
      <c r="NC428">
        <v>27.765280000000001</v>
      </c>
      <c r="ND428" s="1">
        <v>5.5399819999999995E-4</v>
      </c>
      <c r="NE428">
        <v>0.21378420000000001</v>
      </c>
      <c r="NF428">
        <v>0.55563309999999999</v>
      </c>
      <c r="NG428">
        <v>27.817260000000001</v>
      </c>
      <c r="NH428" s="1">
        <v>5.2387660000000004E-4</v>
      </c>
      <c r="NI428">
        <v>0.20318059999999999</v>
      </c>
      <c r="NJ428">
        <v>0.55394889999999997</v>
      </c>
      <c r="NK428">
        <v>27.666180000000001</v>
      </c>
      <c r="NL428" s="1">
        <v>4.9787989999999999E-4</v>
      </c>
      <c r="NM428">
        <v>0.19407779999999999</v>
      </c>
      <c r="NN428">
        <v>0.5522532</v>
      </c>
      <c r="NO428">
        <v>27.457850000000001</v>
      </c>
      <c r="NP428" s="1">
        <v>4.7516920000000002E-4</v>
      </c>
      <c r="NQ428">
        <v>0.18615080000000001</v>
      </c>
      <c r="NR428">
        <v>0.55061789999999999</v>
      </c>
      <c r="NS428">
        <v>27.166219999999999</v>
      </c>
      <c r="NT428" s="1">
        <v>4.5548780000000003E-4</v>
      </c>
      <c r="NU428">
        <v>0.17929010000000001</v>
      </c>
      <c r="NV428">
        <v>0.54937020000000003</v>
      </c>
      <c r="NW428">
        <v>27.265059999999998</v>
      </c>
      <c r="NX428" s="1">
        <v>4.3765889999999998E-4</v>
      </c>
      <c r="NY428">
        <v>0.17299329999999999</v>
      </c>
      <c r="NZ428">
        <v>0.54794290000000001</v>
      </c>
      <c r="OA428">
        <v>27.600770000000001</v>
      </c>
      <c r="OB428" s="1">
        <v>4.2033899999999999E-4</v>
      </c>
      <c r="OC428">
        <v>0.16689619999999999</v>
      </c>
      <c r="OD428">
        <v>0.54650350000000003</v>
      </c>
      <c r="OE428">
        <v>28.16694</v>
      </c>
      <c r="OF428" s="1">
        <v>4.033954E-4</v>
      </c>
      <c r="OG428">
        <v>0.16090260000000001</v>
      </c>
      <c r="OH428">
        <v>0.5450798</v>
      </c>
      <c r="OI428">
        <v>28.809470000000001</v>
      </c>
      <c r="OJ428" s="1">
        <v>3.8672940000000002E-4</v>
      </c>
      <c r="OK428">
        <v>0.15493760000000001</v>
      </c>
    </row>
    <row r="429" spans="1:401" x14ac:dyDescent="0.35">
      <c r="A429">
        <v>438</v>
      </c>
      <c r="B429" t="s">
        <v>4</v>
      </c>
      <c r="C429" t="s">
        <v>364</v>
      </c>
      <c r="D429" t="s">
        <v>436</v>
      </c>
      <c r="E429">
        <v>824.45650000000001</v>
      </c>
      <c r="F429">
        <v>0.66063400000000005</v>
      </c>
      <c r="G429">
        <v>24.716419999999999</v>
      </c>
      <c r="H429">
        <v>0</v>
      </c>
      <c r="I429">
        <v>0</v>
      </c>
      <c r="J429">
        <v>0.65848390000000001</v>
      </c>
      <c r="K429">
        <v>24.913969999999999</v>
      </c>
      <c r="L429">
        <v>0</v>
      </c>
      <c r="M429">
        <v>0</v>
      </c>
      <c r="N429">
        <v>0.65630739999999999</v>
      </c>
      <c r="O429">
        <v>25.401479999999999</v>
      </c>
      <c r="P429">
        <v>0</v>
      </c>
      <c r="Q429">
        <v>0</v>
      </c>
      <c r="R429">
        <v>0.65413359999999998</v>
      </c>
      <c r="S429">
        <v>25.674160000000001</v>
      </c>
      <c r="T429">
        <v>0</v>
      </c>
      <c r="U429">
        <v>0</v>
      </c>
      <c r="V429">
        <v>0.65192910000000004</v>
      </c>
      <c r="W429">
        <v>25.666450000000001</v>
      </c>
      <c r="X429">
        <v>0</v>
      </c>
      <c r="Y429">
        <v>0</v>
      </c>
      <c r="Z429">
        <v>0.64989799999999998</v>
      </c>
      <c r="AA429">
        <v>25.498819999999998</v>
      </c>
      <c r="AB429">
        <v>0</v>
      </c>
      <c r="AC429">
        <v>0</v>
      </c>
      <c r="AD429">
        <v>0.64787260000000002</v>
      </c>
      <c r="AE429">
        <v>25.124459999999999</v>
      </c>
      <c r="AF429">
        <v>0</v>
      </c>
      <c r="AG429">
        <v>0</v>
      </c>
      <c r="AH429">
        <v>0.64579730000000002</v>
      </c>
      <c r="AI429">
        <v>25.140470000000001</v>
      </c>
      <c r="AJ429">
        <v>0</v>
      </c>
      <c r="AK429">
        <v>0</v>
      </c>
      <c r="AL429">
        <v>0.64368460000000005</v>
      </c>
      <c r="AM429">
        <v>25.230689999999999</v>
      </c>
      <c r="AN429">
        <v>0</v>
      </c>
      <c r="AO429">
        <v>0</v>
      </c>
      <c r="AP429">
        <v>0.64160479999999998</v>
      </c>
      <c r="AQ429">
        <v>25.638629999999999</v>
      </c>
      <c r="AR429">
        <v>0</v>
      </c>
      <c r="AS429">
        <v>0</v>
      </c>
      <c r="AT429">
        <v>0.63957149999999996</v>
      </c>
      <c r="AU429">
        <v>26.229030000000002</v>
      </c>
      <c r="AV429">
        <v>0</v>
      </c>
      <c r="AW429">
        <v>0</v>
      </c>
      <c r="AX429">
        <v>0.63743070000000002</v>
      </c>
      <c r="AY429">
        <v>26.566479999999999</v>
      </c>
      <c r="AZ429">
        <v>0</v>
      </c>
      <c r="BA429">
        <v>0</v>
      </c>
      <c r="BB429">
        <v>0.63518229999999998</v>
      </c>
      <c r="BC429">
        <v>26.809809999999999</v>
      </c>
      <c r="BD429">
        <v>0</v>
      </c>
      <c r="BE429">
        <v>0</v>
      </c>
      <c r="BF429">
        <v>0.63293889999999997</v>
      </c>
      <c r="BG429">
        <v>26.695799999999998</v>
      </c>
      <c r="BH429">
        <v>0</v>
      </c>
      <c r="BI429">
        <v>0</v>
      </c>
      <c r="BJ429">
        <v>0.63054860000000001</v>
      </c>
      <c r="BK429">
        <v>26.46555</v>
      </c>
      <c r="BL429">
        <v>0</v>
      </c>
      <c r="BM429">
        <v>0</v>
      </c>
      <c r="BN429">
        <v>0.62802279999999999</v>
      </c>
      <c r="BO429">
        <v>26.607330000000001</v>
      </c>
      <c r="BP429">
        <v>0</v>
      </c>
      <c r="BQ429">
        <v>0</v>
      </c>
      <c r="BR429">
        <v>0.62549630000000001</v>
      </c>
      <c r="BS429">
        <v>26.714040000000001</v>
      </c>
      <c r="BT429">
        <v>0</v>
      </c>
      <c r="BU429">
        <v>0</v>
      </c>
      <c r="BV429">
        <v>0.62318260000000003</v>
      </c>
      <c r="BW429">
        <v>27.147359999999999</v>
      </c>
      <c r="BX429">
        <v>0</v>
      </c>
      <c r="BY429">
        <v>0</v>
      </c>
      <c r="BZ429">
        <v>0.62088829999999995</v>
      </c>
      <c r="CA429">
        <v>27.720739999999999</v>
      </c>
      <c r="CB429">
        <v>0</v>
      </c>
      <c r="CC429">
        <v>0</v>
      </c>
      <c r="CD429">
        <v>0.61848919999999996</v>
      </c>
      <c r="CE429">
        <v>28.01952</v>
      </c>
      <c r="CF429">
        <v>0</v>
      </c>
      <c r="CG429">
        <v>0</v>
      </c>
      <c r="CH429">
        <v>0.61612540000000005</v>
      </c>
      <c r="CI429">
        <v>27.9894</v>
      </c>
      <c r="CJ429">
        <v>0</v>
      </c>
      <c r="CK429">
        <v>0</v>
      </c>
      <c r="CL429">
        <v>0.61369810000000002</v>
      </c>
      <c r="CM429">
        <v>27.74756</v>
      </c>
      <c r="CN429">
        <v>1.867111E-35</v>
      </c>
      <c r="CO429">
        <v>5.8278680000000003E-33</v>
      </c>
      <c r="CP429">
        <v>0.61120370000000002</v>
      </c>
      <c r="CQ429">
        <v>27.430599999999998</v>
      </c>
      <c r="CR429">
        <v>1.4840240000000001E-29</v>
      </c>
      <c r="CS429">
        <v>4.9735779999999998E-27</v>
      </c>
      <c r="CT429">
        <v>0.60861810000000005</v>
      </c>
      <c r="CU429">
        <v>27.346959999999999</v>
      </c>
      <c r="CV429" s="1">
        <v>9.1317400000000006E-23</v>
      </c>
      <c r="CW429" s="1">
        <v>2.8168410000000001E-20</v>
      </c>
      <c r="CX429">
        <v>0.6060063</v>
      </c>
      <c r="CY429">
        <v>27.06513</v>
      </c>
      <c r="CZ429" s="1">
        <v>8.3544969999999996E-18</v>
      </c>
      <c r="DA429" s="1">
        <v>2.6342949999999999E-15</v>
      </c>
      <c r="DB429">
        <v>0.60338020000000003</v>
      </c>
      <c r="DC429">
        <v>27.54063</v>
      </c>
      <c r="DD429" s="1">
        <v>3.7570519999999999E-14</v>
      </c>
      <c r="DE429" s="1">
        <v>1.2398710000000001E-11</v>
      </c>
      <c r="DF429">
        <v>0.60071269999999999</v>
      </c>
      <c r="DG429">
        <v>27.96058</v>
      </c>
      <c r="DH429" s="1">
        <v>3.3105019999999997E-11</v>
      </c>
      <c r="DI429" s="1">
        <v>1.138722E-8</v>
      </c>
      <c r="DJ429">
        <v>0.59801660000000001</v>
      </c>
      <c r="DK429">
        <v>28.13983</v>
      </c>
      <c r="DL429" s="1">
        <v>8.8584369999999993E-9</v>
      </c>
      <c r="DM429" s="1">
        <v>3.168683E-6</v>
      </c>
      <c r="DN429">
        <v>0.5952942</v>
      </c>
      <c r="DO429">
        <v>28.180319999999998</v>
      </c>
      <c r="DP429" s="1">
        <v>9.4021159999999995E-7</v>
      </c>
      <c r="DQ429" s="1">
        <v>3.4826680000000002E-4</v>
      </c>
      <c r="DR429">
        <v>0.59298620000000002</v>
      </c>
      <c r="DS429">
        <v>28.05696</v>
      </c>
      <c r="DT429" s="1">
        <v>4.6705829999999998E-5</v>
      </c>
      <c r="DU429" s="1">
        <v>1.7890110000000001E-2</v>
      </c>
      <c r="DV429">
        <v>0.59220930000000005</v>
      </c>
      <c r="DW429">
        <v>27.837769999999999</v>
      </c>
      <c r="DX429" s="1">
        <v>1.2227609999999999E-3</v>
      </c>
      <c r="DY429" s="1">
        <v>0.48270839999999998</v>
      </c>
      <c r="DZ429">
        <v>0.59142910000000004</v>
      </c>
      <c r="EA429">
        <v>28.021149999999999</v>
      </c>
      <c r="EB429" s="1">
        <v>1.84117E-2</v>
      </c>
      <c r="EC429" s="1">
        <v>7.4798239999999998</v>
      </c>
      <c r="ED429">
        <v>0.59061430000000004</v>
      </c>
      <c r="EE429">
        <v>28.285889999999998</v>
      </c>
      <c r="EF429" s="1">
        <v>0.17094010000000001</v>
      </c>
      <c r="EG429" s="1">
        <v>71.327529999999996</v>
      </c>
      <c r="EH429">
        <v>0.58990140000000002</v>
      </c>
      <c r="EI429">
        <v>28.886980000000001</v>
      </c>
      <c r="EJ429" s="1">
        <v>1.032203</v>
      </c>
      <c r="EK429" s="1">
        <v>442.18970000000002</v>
      </c>
      <c r="EL429">
        <v>0.58929810000000005</v>
      </c>
      <c r="EM429">
        <v>29.613219999999998</v>
      </c>
      <c r="EN429" s="1">
        <v>4.2552760000000003</v>
      </c>
      <c r="EO429">
        <v>1868.296</v>
      </c>
      <c r="EP429">
        <v>0.58888160000000001</v>
      </c>
      <c r="EQ429">
        <v>29.905840000000001</v>
      </c>
      <c r="ER429" s="1">
        <v>12.458399999999999</v>
      </c>
      <c r="ES429">
        <v>5600.223</v>
      </c>
      <c r="ET429">
        <v>0.58846750000000003</v>
      </c>
      <c r="EU429">
        <v>29.79119</v>
      </c>
      <c r="EV429">
        <v>26.834379999999999</v>
      </c>
      <c r="EW429">
        <v>12335.1</v>
      </c>
      <c r="EX429">
        <v>0.58801729999999997</v>
      </c>
      <c r="EY429">
        <v>29.452279999999998</v>
      </c>
      <c r="EZ429">
        <v>43.842410000000001</v>
      </c>
      <c r="FA429">
        <v>20585.05</v>
      </c>
      <c r="FB429">
        <v>0.58754779999999995</v>
      </c>
      <c r="FC429">
        <v>28.839700000000001</v>
      </c>
      <c r="FD429">
        <v>55.821800000000003</v>
      </c>
      <c r="FE429">
        <v>26742.33</v>
      </c>
      <c r="FF429">
        <v>0.58711170000000001</v>
      </c>
      <c r="FG429">
        <v>28.470970000000001</v>
      </c>
      <c r="FH429">
        <v>56.683329999999998</v>
      </c>
      <c r="FI429">
        <v>27683.07</v>
      </c>
      <c r="FJ429">
        <v>0.58658909999999997</v>
      </c>
      <c r="FK429">
        <v>28.077660000000002</v>
      </c>
      <c r="FL429">
        <v>46.951790000000003</v>
      </c>
      <c r="FM429">
        <v>23349.68</v>
      </c>
      <c r="FN429">
        <v>0.58601639999999999</v>
      </c>
      <c r="FO429">
        <v>27.93554</v>
      </c>
      <c r="FP429">
        <v>32.393189999999997</v>
      </c>
      <c r="FQ429">
        <v>16385.68</v>
      </c>
      <c r="FR429">
        <v>0.58536520000000003</v>
      </c>
      <c r="FS429">
        <v>27.857119999999998</v>
      </c>
      <c r="FT429">
        <v>18.944510000000001</v>
      </c>
      <c r="FU429">
        <v>9726.134</v>
      </c>
      <c r="FV429">
        <v>0.58457990000000004</v>
      </c>
      <c r="FW429">
        <v>27.615189999999998</v>
      </c>
      <c r="FX429">
        <v>9.5347880000000007</v>
      </c>
      <c r="FY429">
        <v>4956.9579999999996</v>
      </c>
      <c r="FZ429">
        <v>0.58370960000000005</v>
      </c>
      <c r="GA429">
        <v>27.146149999999999</v>
      </c>
      <c r="GB429">
        <v>4.2010870000000002</v>
      </c>
      <c r="GC429">
        <v>2207.7890000000002</v>
      </c>
      <c r="GD429">
        <v>0.58279599999999998</v>
      </c>
      <c r="GE429">
        <v>26.502040000000001</v>
      </c>
      <c r="GF429">
        <v>1.6580159999999999</v>
      </c>
      <c r="GG429">
        <v>878.12339999999995</v>
      </c>
      <c r="GH429">
        <v>0.58206049999999998</v>
      </c>
      <c r="GI429">
        <v>25.950430000000001</v>
      </c>
      <c r="GJ429">
        <v>0.61157039999999996</v>
      </c>
      <c r="GK429">
        <v>324.01850000000002</v>
      </c>
      <c r="GL429">
        <v>0.58121480000000003</v>
      </c>
      <c r="GM429">
        <v>25.828399999999998</v>
      </c>
      <c r="GN429">
        <v>0.23305380000000001</v>
      </c>
      <c r="GO429">
        <v>121.5022</v>
      </c>
      <c r="GP429">
        <v>0.58004460000000002</v>
      </c>
      <c r="GQ429">
        <v>25.8918</v>
      </c>
      <c r="GR429">
        <v>0.1108996</v>
      </c>
      <c r="GS429">
        <v>55.543080000000003</v>
      </c>
      <c r="GT429">
        <v>0.57878070000000004</v>
      </c>
      <c r="GU429">
        <v>26.2714</v>
      </c>
      <c r="GV429">
        <v>7.4437829999999996E-2</v>
      </c>
      <c r="GW429">
        <v>35.717329999999997</v>
      </c>
      <c r="GX429">
        <v>0.57738250000000002</v>
      </c>
      <c r="GY429">
        <v>26.648849999999999</v>
      </c>
      <c r="GZ429">
        <v>6.2638739999999998E-2</v>
      </c>
      <c r="HA429">
        <v>29.40249</v>
      </c>
      <c r="HB429">
        <v>0.57682560000000005</v>
      </c>
      <c r="HC429">
        <v>26.62922</v>
      </c>
      <c r="HD429">
        <v>5.6845670000000001E-2</v>
      </c>
      <c r="HE429">
        <v>26.422350000000002</v>
      </c>
      <c r="HF429">
        <v>0.5758955</v>
      </c>
      <c r="HG429">
        <v>25.987559999999998</v>
      </c>
      <c r="HH429">
        <v>5.1980060000000002E-2</v>
      </c>
      <c r="HI429">
        <v>24.045470000000002</v>
      </c>
      <c r="HJ429">
        <v>0.57466130000000004</v>
      </c>
      <c r="HK429">
        <v>25.12904</v>
      </c>
      <c r="HL429">
        <v>4.71694E-2</v>
      </c>
      <c r="HM429">
        <v>21.748670000000001</v>
      </c>
      <c r="HN429">
        <v>0.57276910000000003</v>
      </c>
      <c r="HO429">
        <v>24.224080000000001</v>
      </c>
      <c r="HP429">
        <v>4.2628510000000001E-2</v>
      </c>
      <c r="HQ429">
        <v>19.614139999999999</v>
      </c>
      <c r="HR429">
        <v>0.57017169999999995</v>
      </c>
      <c r="HS429">
        <v>23.761880000000001</v>
      </c>
      <c r="HT429">
        <v>3.8493439999999997E-2</v>
      </c>
      <c r="HU429">
        <v>17.705179999999999</v>
      </c>
      <c r="HV429">
        <v>0.57212499999999999</v>
      </c>
      <c r="HW429">
        <v>23.67277</v>
      </c>
      <c r="HX429" s="1">
        <v>3.4823390000000003E-2</v>
      </c>
      <c r="HY429">
        <v>15.84132</v>
      </c>
      <c r="HZ429">
        <v>0.57454450000000001</v>
      </c>
      <c r="IA429">
        <v>23.81223</v>
      </c>
      <c r="IB429" s="1">
        <v>3.1367220000000001E-2</v>
      </c>
      <c r="IC429">
        <v>14.089370000000001</v>
      </c>
      <c r="ID429">
        <v>0.57751010000000003</v>
      </c>
      <c r="IE429">
        <v>24.0319</v>
      </c>
      <c r="IF429" s="1">
        <v>2.8129479999999998E-2</v>
      </c>
      <c r="IG429">
        <v>12.457420000000001</v>
      </c>
      <c r="IH429">
        <v>0.58075949999999998</v>
      </c>
      <c r="II429">
        <v>23.776060000000001</v>
      </c>
      <c r="IJ429" s="1">
        <v>2.5096150000000001E-2</v>
      </c>
      <c r="IK429">
        <v>10.94553</v>
      </c>
      <c r="IL429">
        <v>0.58437410000000001</v>
      </c>
      <c r="IM429">
        <v>23.16883</v>
      </c>
      <c r="IN429" s="1">
        <v>2.2456739999999999E-2</v>
      </c>
      <c r="IO429">
        <v>9.6209950000000006</v>
      </c>
      <c r="IP429">
        <v>0.58852890000000002</v>
      </c>
      <c r="IQ429">
        <v>22.505040000000001</v>
      </c>
      <c r="IR429" s="1">
        <v>2.021647E-2</v>
      </c>
      <c r="IS429">
        <v>8.4902350000000002</v>
      </c>
      <c r="IT429">
        <v>0.59305920000000001</v>
      </c>
      <c r="IU429">
        <v>21.913129999999999</v>
      </c>
      <c r="IV429" s="1">
        <v>1.8280100000000001E-2</v>
      </c>
      <c r="IW429">
        <v>7.5106840000000004</v>
      </c>
      <c r="IX429">
        <v>0.59789190000000003</v>
      </c>
      <c r="IY429">
        <v>21.950099999999999</v>
      </c>
      <c r="IZ429">
        <v>1.6551429999999999E-2</v>
      </c>
      <c r="JA429">
        <v>6.6411699999999998</v>
      </c>
      <c r="JB429">
        <v>0.60310330000000001</v>
      </c>
      <c r="JC429">
        <v>22.265630000000002</v>
      </c>
      <c r="JD429" s="1">
        <v>1.4980230000000001E-2</v>
      </c>
      <c r="JE429">
        <v>5.8531750000000002</v>
      </c>
      <c r="JF429">
        <v>0.61003289999999999</v>
      </c>
      <c r="JG429">
        <v>22.876989999999999</v>
      </c>
      <c r="JH429" s="1">
        <v>1.358827E-2</v>
      </c>
      <c r="JI429">
        <v>5.1725099999999999</v>
      </c>
      <c r="JJ429">
        <v>0.61848099999999995</v>
      </c>
      <c r="JK429">
        <v>23.379909999999999</v>
      </c>
      <c r="JL429" s="1">
        <v>1.231817E-2</v>
      </c>
      <c r="JM429">
        <v>4.6364150000000004</v>
      </c>
      <c r="JN429">
        <v>0.62736289999999995</v>
      </c>
      <c r="JO429">
        <v>23.618880000000001</v>
      </c>
      <c r="JP429" s="1">
        <v>1.115504E-2</v>
      </c>
      <c r="JQ429">
        <v>4.1506869999999996</v>
      </c>
      <c r="JR429">
        <v>0.62908489999999995</v>
      </c>
      <c r="JS429">
        <v>23.465879999999999</v>
      </c>
      <c r="JT429" s="1">
        <v>1.011038E-2</v>
      </c>
      <c r="JU429">
        <v>3.7350029999999999</v>
      </c>
      <c r="JV429">
        <v>0.62544789999999995</v>
      </c>
      <c r="JW429">
        <v>23.26763</v>
      </c>
      <c r="JX429" s="1">
        <v>9.1950509999999992E-3</v>
      </c>
      <c r="JY429">
        <v>3.3864969999999999</v>
      </c>
      <c r="JZ429">
        <v>0.62077360000000004</v>
      </c>
      <c r="KA429">
        <v>23.042200000000001</v>
      </c>
      <c r="KB429" s="1">
        <v>8.3264340000000006E-3</v>
      </c>
      <c r="KC429">
        <v>3.0604819999999999</v>
      </c>
      <c r="KD429">
        <v>0.61814709999999995</v>
      </c>
      <c r="KE429">
        <v>23.269130000000001</v>
      </c>
      <c r="KF429" s="1">
        <v>7.5145330000000003E-3</v>
      </c>
      <c r="KG429">
        <v>2.7453479999999999</v>
      </c>
      <c r="KH429">
        <v>0.61477760000000004</v>
      </c>
      <c r="KI429">
        <v>23.734470000000002</v>
      </c>
      <c r="KJ429" s="1">
        <v>6.7456160000000003E-3</v>
      </c>
      <c r="KK429">
        <v>2.4518610000000001</v>
      </c>
      <c r="KL429">
        <v>0.61107299999999998</v>
      </c>
      <c r="KM429">
        <v>24.519179999999999</v>
      </c>
      <c r="KN429" s="1">
        <v>6.0167370000000003E-3</v>
      </c>
      <c r="KO429">
        <v>2.1770320000000001</v>
      </c>
      <c r="KP429">
        <v>0.60893609999999998</v>
      </c>
      <c r="KQ429">
        <v>25.341560000000001</v>
      </c>
      <c r="KR429" s="1">
        <v>5.3269559999999999E-3</v>
      </c>
      <c r="KS429">
        <v>1.911513</v>
      </c>
      <c r="KT429">
        <v>0.60853250000000003</v>
      </c>
      <c r="KU429">
        <v>25.81833</v>
      </c>
      <c r="KV429" s="1">
        <v>4.6708050000000001E-3</v>
      </c>
      <c r="KW429">
        <v>1.6692130000000001</v>
      </c>
      <c r="KX429">
        <v>0.60807719999999998</v>
      </c>
      <c r="KY429">
        <v>25.925619999999999</v>
      </c>
      <c r="KZ429" s="1">
        <v>4.0303120000000003E-3</v>
      </c>
      <c r="LA429">
        <v>1.4428300000000001</v>
      </c>
      <c r="LB429">
        <v>0.60534120000000002</v>
      </c>
      <c r="LC429">
        <v>25.92764</v>
      </c>
      <c r="LD429">
        <v>3.4217639999999999E-3</v>
      </c>
      <c r="LE429">
        <v>1.2315179999999999</v>
      </c>
      <c r="LF429">
        <v>0.60329469999999996</v>
      </c>
      <c r="LG429">
        <v>25.809200000000001</v>
      </c>
      <c r="LH429" s="1">
        <v>2.8567599999999999E-3</v>
      </c>
      <c r="LI429">
        <v>1.0332030000000001</v>
      </c>
      <c r="LJ429">
        <v>0.60143159999999996</v>
      </c>
      <c r="LK429">
        <v>25.887820000000001</v>
      </c>
      <c r="LL429" s="1">
        <v>2.3375879999999998E-3</v>
      </c>
      <c r="LM429">
        <v>0.84865639999999998</v>
      </c>
      <c r="LN429">
        <v>0.59961439999999999</v>
      </c>
      <c r="LO429">
        <v>26.191549999999999</v>
      </c>
      <c r="LP429" s="1">
        <v>1.8952109999999999E-3</v>
      </c>
      <c r="LQ429">
        <v>0.69042150000000002</v>
      </c>
      <c r="LR429">
        <v>0.59760040000000003</v>
      </c>
      <c r="LS429">
        <v>26.83221</v>
      </c>
      <c r="LT429" s="1">
        <v>1.543249E-3</v>
      </c>
      <c r="LU429">
        <v>0.56380010000000003</v>
      </c>
      <c r="LV429">
        <v>0.59581360000000005</v>
      </c>
      <c r="LW429">
        <v>27.512409999999999</v>
      </c>
      <c r="LX429" s="1">
        <v>1.2786119999999999E-3</v>
      </c>
      <c r="LY429">
        <v>0.46795439999999999</v>
      </c>
      <c r="LZ429">
        <v>0.59381720000000005</v>
      </c>
      <c r="MA429">
        <v>27.90401</v>
      </c>
      <c r="MB429" s="1">
        <v>1.0830499999999999E-3</v>
      </c>
      <c r="MC429">
        <v>0.39766020000000002</v>
      </c>
      <c r="MD429">
        <v>0.59207560000000004</v>
      </c>
      <c r="ME429">
        <v>27.869779999999999</v>
      </c>
      <c r="MF429" s="1">
        <v>9.3933709999999998E-4</v>
      </c>
      <c r="MG429">
        <v>0.34660780000000002</v>
      </c>
      <c r="MH429">
        <v>0.59061830000000004</v>
      </c>
      <c r="MI429">
        <v>27.6066</v>
      </c>
      <c r="MJ429" s="1">
        <v>8.3370259999999996E-4</v>
      </c>
      <c r="MK429">
        <v>0.30920629999999999</v>
      </c>
      <c r="ML429">
        <v>0.58870900000000004</v>
      </c>
      <c r="MM429">
        <v>27.09338</v>
      </c>
      <c r="MN429" s="1">
        <v>7.5199580000000004E-4</v>
      </c>
      <c r="MO429">
        <v>0.28051189999999998</v>
      </c>
      <c r="MP429">
        <v>0.58667279999999999</v>
      </c>
      <c r="MQ429">
        <v>26.976600000000001</v>
      </c>
      <c r="MR429" s="1">
        <v>6.8695010000000001E-4</v>
      </c>
      <c r="MS429">
        <v>0.25779619999999998</v>
      </c>
      <c r="MT429">
        <v>0.58493919999999999</v>
      </c>
      <c r="MU429">
        <v>27.024460000000001</v>
      </c>
      <c r="MV429" s="1">
        <v>6.3462169999999995E-4</v>
      </c>
      <c r="MW429">
        <v>0.23945440000000001</v>
      </c>
      <c r="MX429">
        <v>0.58342119999999997</v>
      </c>
      <c r="MY429">
        <v>27.356570000000001</v>
      </c>
      <c r="MZ429" s="1">
        <v>5.9298759999999999E-4</v>
      </c>
      <c r="NA429">
        <v>0.2249053</v>
      </c>
      <c r="NB429">
        <v>0.58184849999999999</v>
      </c>
      <c r="NC429">
        <v>27.690329999999999</v>
      </c>
      <c r="ND429" s="1">
        <v>5.5728210000000002E-4</v>
      </c>
      <c r="NE429">
        <v>0.2124067</v>
      </c>
      <c r="NF429">
        <v>0.58014330000000003</v>
      </c>
      <c r="NG429">
        <v>27.756019999999999</v>
      </c>
      <c r="NH429" s="1">
        <v>5.2666720000000005E-4</v>
      </c>
      <c r="NI429">
        <v>0.20176089999999999</v>
      </c>
      <c r="NJ429">
        <v>0.57841989999999999</v>
      </c>
      <c r="NK429">
        <v>27.61534</v>
      </c>
      <c r="NL429" s="1">
        <v>5.0027890000000003E-4</v>
      </c>
      <c r="NM429">
        <v>0.19262940000000001</v>
      </c>
      <c r="NN429">
        <v>0.57668609999999998</v>
      </c>
      <c r="NO429">
        <v>27.420539999999999</v>
      </c>
      <c r="NP429" s="1">
        <v>4.7724170000000002E-4</v>
      </c>
      <c r="NQ429">
        <v>0.18468180000000001</v>
      </c>
      <c r="NR429">
        <v>0.57506219999999997</v>
      </c>
      <c r="NS429">
        <v>27.15166</v>
      </c>
      <c r="NT429" s="1">
        <v>4.5726939999999998E-4</v>
      </c>
      <c r="NU429">
        <v>0.17779049999999999</v>
      </c>
      <c r="NV429">
        <v>0.5738491</v>
      </c>
      <c r="NW429">
        <v>27.26474</v>
      </c>
      <c r="NX429" s="1">
        <v>4.3938089999999999E-4</v>
      </c>
      <c r="NY429">
        <v>0.17153409999999999</v>
      </c>
      <c r="NZ429">
        <v>0.57237910000000003</v>
      </c>
      <c r="OA429">
        <v>27.588069999999998</v>
      </c>
      <c r="OB429" s="1">
        <v>4.2201329999999999E-4</v>
      </c>
      <c r="OC429">
        <v>0.16550909999999999</v>
      </c>
      <c r="OD429">
        <v>0.57092259999999995</v>
      </c>
      <c r="OE429">
        <v>28.105560000000001</v>
      </c>
      <c r="OF429" s="1">
        <v>4.0506230000000003E-4</v>
      </c>
      <c r="OG429">
        <v>0.1595838</v>
      </c>
      <c r="OH429">
        <v>0.56951680000000005</v>
      </c>
      <c r="OI429">
        <v>28.741599999999998</v>
      </c>
      <c r="OJ429" s="1">
        <v>3.8840370000000002E-4</v>
      </c>
      <c r="OK429">
        <v>0.15369379999999999</v>
      </c>
    </row>
    <row r="430" spans="1:401" x14ac:dyDescent="0.35">
      <c r="A430">
        <v>439</v>
      </c>
      <c r="B430" t="s">
        <v>4</v>
      </c>
      <c r="C430" t="s">
        <v>364</v>
      </c>
      <c r="D430" t="s">
        <v>437</v>
      </c>
      <c r="E430">
        <v>720.63559999999995</v>
      </c>
      <c r="F430">
        <v>0.47224959999999999</v>
      </c>
      <c r="G430">
        <v>24.790679999999998</v>
      </c>
      <c r="H430">
        <v>0</v>
      </c>
      <c r="I430">
        <v>0</v>
      </c>
      <c r="J430">
        <v>0.47075840000000002</v>
      </c>
      <c r="K430">
        <v>24.936689999999999</v>
      </c>
      <c r="L430">
        <v>0</v>
      </c>
      <c r="M430">
        <v>0</v>
      </c>
      <c r="N430">
        <v>0.46925349999999999</v>
      </c>
      <c r="O430">
        <v>25.413170000000001</v>
      </c>
      <c r="P430">
        <v>0</v>
      </c>
      <c r="Q430">
        <v>0</v>
      </c>
      <c r="R430">
        <v>0.46774969999999999</v>
      </c>
      <c r="S430">
        <v>25.656680000000001</v>
      </c>
      <c r="T430">
        <v>0</v>
      </c>
      <c r="U430">
        <v>0</v>
      </c>
      <c r="V430">
        <v>0.4662693</v>
      </c>
      <c r="W430">
        <v>25.64181</v>
      </c>
      <c r="X430">
        <v>0</v>
      </c>
      <c r="Y430">
        <v>0</v>
      </c>
      <c r="Z430">
        <v>0.464897</v>
      </c>
      <c r="AA430">
        <v>25.51576</v>
      </c>
      <c r="AB430">
        <v>0</v>
      </c>
      <c r="AC430">
        <v>0</v>
      </c>
      <c r="AD430">
        <v>0.46348479999999997</v>
      </c>
      <c r="AE430">
        <v>25.17456</v>
      </c>
      <c r="AF430">
        <v>0</v>
      </c>
      <c r="AG430">
        <v>0</v>
      </c>
      <c r="AH430">
        <v>0.46207799999999999</v>
      </c>
      <c r="AI430">
        <v>25.25151</v>
      </c>
      <c r="AJ430">
        <v>0</v>
      </c>
      <c r="AK430">
        <v>0</v>
      </c>
      <c r="AL430">
        <v>0.46064909999999998</v>
      </c>
      <c r="AM430">
        <v>25.340170000000001</v>
      </c>
      <c r="AN430">
        <v>0</v>
      </c>
      <c r="AO430">
        <v>0</v>
      </c>
      <c r="AP430">
        <v>0.45922210000000002</v>
      </c>
      <c r="AQ430">
        <v>25.707000000000001</v>
      </c>
      <c r="AR430">
        <v>0</v>
      </c>
      <c r="AS430">
        <v>0</v>
      </c>
      <c r="AT430">
        <v>0.45786250000000001</v>
      </c>
      <c r="AU430">
        <v>26.256360000000001</v>
      </c>
      <c r="AV430">
        <v>0</v>
      </c>
      <c r="AW430">
        <v>0</v>
      </c>
      <c r="AX430">
        <v>0.45644499999999999</v>
      </c>
      <c r="AY430">
        <v>26.53904</v>
      </c>
      <c r="AZ430">
        <v>0</v>
      </c>
      <c r="BA430">
        <v>0</v>
      </c>
      <c r="BB430">
        <v>0.45495530000000001</v>
      </c>
      <c r="BC430">
        <v>26.79271</v>
      </c>
      <c r="BD430">
        <v>0</v>
      </c>
      <c r="BE430">
        <v>0</v>
      </c>
      <c r="BF430">
        <v>0.45340039999999998</v>
      </c>
      <c r="BG430">
        <v>26.726410000000001</v>
      </c>
      <c r="BH430">
        <v>0</v>
      </c>
      <c r="BI430">
        <v>0</v>
      </c>
      <c r="BJ430">
        <v>0.45178360000000001</v>
      </c>
      <c r="BK430">
        <v>26.543340000000001</v>
      </c>
      <c r="BL430">
        <v>0</v>
      </c>
      <c r="BM430">
        <v>0</v>
      </c>
      <c r="BN430">
        <v>0.45005820000000002</v>
      </c>
      <c r="BO430">
        <v>26.73967</v>
      </c>
      <c r="BP430">
        <v>0</v>
      </c>
      <c r="BQ430">
        <v>0</v>
      </c>
      <c r="BR430">
        <v>0.44831490000000002</v>
      </c>
      <c r="BS430">
        <v>26.8245</v>
      </c>
      <c r="BT430">
        <v>0</v>
      </c>
      <c r="BU430">
        <v>0</v>
      </c>
      <c r="BV430">
        <v>0.44678679999999998</v>
      </c>
      <c r="BW430">
        <v>27.204879999999999</v>
      </c>
      <c r="BX430">
        <v>0</v>
      </c>
      <c r="BY430">
        <v>0</v>
      </c>
      <c r="BZ430">
        <v>0.44523970000000002</v>
      </c>
      <c r="CA430">
        <v>27.729150000000001</v>
      </c>
      <c r="CB430">
        <v>0</v>
      </c>
      <c r="CC430">
        <v>0</v>
      </c>
      <c r="CD430">
        <v>0.4436234</v>
      </c>
      <c r="CE430">
        <v>27.986899999999999</v>
      </c>
      <c r="CF430">
        <v>0</v>
      </c>
      <c r="CG430">
        <v>0</v>
      </c>
      <c r="CH430">
        <v>0.44198510000000002</v>
      </c>
      <c r="CI430">
        <v>27.964700000000001</v>
      </c>
      <c r="CJ430">
        <v>0</v>
      </c>
      <c r="CK430">
        <v>0</v>
      </c>
      <c r="CL430">
        <v>0.44031009999999998</v>
      </c>
      <c r="CM430">
        <v>27.776779999999999</v>
      </c>
      <c r="CN430">
        <v>3.1592829999999997E-36</v>
      </c>
      <c r="CO430">
        <v>1.3170269999999999E-33</v>
      </c>
      <c r="CP430">
        <v>0.43857400000000002</v>
      </c>
      <c r="CQ430">
        <v>27.511669999999999</v>
      </c>
      <c r="CR430">
        <v>3.2244E-30</v>
      </c>
      <c r="CS430">
        <v>1.346631E-27</v>
      </c>
      <c r="CT430">
        <v>0.43677139999999998</v>
      </c>
      <c r="CU430">
        <v>27.46134</v>
      </c>
      <c r="CV430" s="1">
        <v>2.005696E-23</v>
      </c>
      <c r="CW430" s="1">
        <v>7.6315470000000005E-21</v>
      </c>
      <c r="CX430">
        <v>0.43490420000000002</v>
      </c>
      <c r="CY430">
        <v>27.12321</v>
      </c>
      <c r="CZ430" s="1">
        <v>2.7446180000000001E-18</v>
      </c>
      <c r="DA430" s="1">
        <v>9.4196510000000009E-16</v>
      </c>
      <c r="DB430">
        <v>0.43302390000000002</v>
      </c>
      <c r="DC430">
        <v>27.592449999999999</v>
      </c>
      <c r="DD430" s="1">
        <v>1.5045000000000001E-14</v>
      </c>
      <c r="DE430" s="1">
        <v>5.1738050000000001E-12</v>
      </c>
      <c r="DF430">
        <v>0.43108940000000001</v>
      </c>
      <c r="DG430">
        <v>27.98865</v>
      </c>
      <c r="DH430" s="1">
        <v>1.5153499999999998E-11</v>
      </c>
      <c r="DI430" s="1">
        <v>5.2867320000000002E-9</v>
      </c>
      <c r="DJ430">
        <v>0.42914829999999998</v>
      </c>
      <c r="DK430">
        <v>28.120170000000002</v>
      </c>
      <c r="DL430" s="1">
        <v>4.5032199999999997E-9</v>
      </c>
      <c r="DM430" s="1">
        <v>1.600792E-6</v>
      </c>
      <c r="DN430">
        <v>0.4271317</v>
      </c>
      <c r="DO430">
        <v>28.1629</v>
      </c>
      <c r="DP430" s="1">
        <v>5.2180000000000003E-7</v>
      </c>
      <c r="DQ430" s="1">
        <v>1.888487E-4</v>
      </c>
      <c r="DR430">
        <v>0.42560360000000003</v>
      </c>
      <c r="DS430">
        <v>28.080200000000001</v>
      </c>
      <c r="DT430" s="1">
        <v>2.8005780000000001E-5</v>
      </c>
      <c r="DU430" s="1">
        <v>1.032072E-2</v>
      </c>
      <c r="DV430">
        <v>0.42528349999999998</v>
      </c>
      <c r="DW430">
        <v>27.91168</v>
      </c>
      <c r="DX430" s="1">
        <v>7.8663780000000003E-4</v>
      </c>
      <c r="DY430" s="1">
        <v>0.29450609999999999</v>
      </c>
      <c r="DZ430">
        <v>0.42494609999999999</v>
      </c>
      <c r="EA430">
        <v>28.156949999999998</v>
      </c>
      <c r="EB430" s="1">
        <v>1.262954E-2</v>
      </c>
      <c r="EC430" s="1">
        <v>4.8016990000000002</v>
      </c>
      <c r="ED430">
        <v>0.42457220000000001</v>
      </c>
      <c r="EE430">
        <v>28.401969999999999</v>
      </c>
      <c r="EF430" s="1">
        <v>0.12445929999999999</v>
      </c>
      <c r="EG430" s="1">
        <v>47.991750000000003</v>
      </c>
      <c r="EH430">
        <v>0.42422320000000002</v>
      </c>
      <c r="EI430">
        <v>28.953749999999999</v>
      </c>
      <c r="EJ430" s="1">
        <v>0.79444060000000005</v>
      </c>
      <c r="EK430" s="1">
        <v>310.76920000000001</v>
      </c>
      <c r="EL430">
        <v>0.4240119</v>
      </c>
      <c r="EM430">
        <v>29.63494</v>
      </c>
      <c r="EN430" s="1">
        <v>3.4505059999999999</v>
      </c>
      <c r="EO430">
        <v>1367.4449999999999</v>
      </c>
      <c r="EP430">
        <v>0.42392289999999999</v>
      </c>
      <c r="EQ430">
        <v>29.87687</v>
      </c>
      <c r="ER430" s="1">
        <v>10.61117</v>
      </c>
      <c r="ES430">
        <v>4257.701</v>
      </c>
      <c r="ET430">
        <v>0.4238788</v>
      </c>
      <c r="EU430">
        <v>29.763719999999999</v>
      </c>
      <c r="EV430" s="1">
        <v>23.938800000000001</v>
      </c>
      <c r="EW430">
        <v>9718.0370000000003</v>
      </c>
      <c r="EX430">
        <v>0.42379499999999998</v>
      </c>
      <c r="EY430">
        <v>29.485489999999999</v>
      </c>
      <c r="EZ430">
        <v>40.85528</v>
      </c>
      <c r="FA430">
        <v>16767.29</v>
      </c>
      <c r="FB430">
        <v>0.42375010000000002</v>
      </c>
      <c r="FC430">
        <v>28.925899999999999</v>
      </c>
      <c r="FD430">
        <v>54.211680000000001</v>
      </c>
      <c r="FE430">
        <v>22475.86</v>
      </c>
      <c r="FF430">
        <v>0.42367179999999999</v>
      </c>
      <c r="FG430">
        <v>28.603159999999999</v>
      </c>
      <c r="FH430">
        <v>57.240110000000001</v>
      </c>
      <c r="FI430">
        <v>23960.33</v>
      </c>
      <c r="FJ430">
        <v>0.42357299999999998</v>
      </c>
      <c r="FK430">
        <v>28.17869</v>
      </c>
      <c r="FL430">
        <v>49.177250000000001</v>
      </c>
      <c r="FM430">
        <v>20771.72</v>
      </c>
      <c r="FN430">
        <v>0.42345860000000002</v>
      </c>
      <c r="FO430">
        <v>27.9785</v>
      </c>
      <c r="FP430">
        <v>35.106549999999999</v>
      </c>
      <c r="FQ430">
        <v>14951.54</v>
      </c>
      <c r="FR430">
        <v>0.42421999999999999</v>
      </c>
      <c r="FS430">
        <v>27.869859999999999</v>
      </c>
      <c r="FT430">
        <v>21.204139999999999</v>
      </c>
      <c r="FU430">
        <v>9094.107</v>
      </c>
      <c r="FV430">
        <v>0.42568879999999998</v>
      </c>
      <c r="FW430">
        <v>27.627739999999999</v>
      </c>
      <c r="FX430">
        <v>10.99296</v>
      </c>
      <c r="FY430">
        <v>4742.9830000000002</v>
      </c>
      <c r="FZ430">
        <v>0.42714669999999999</v>
      </c>
      <c r="GA430">
        <v>27.187750000000001</v>
      </c>
      <c r="GB430">
        <v>4.973973</v>
      </c>
      <c r="GC430">
        <v>2157.16</v>
      </c>
      <c r="GD430">
        <v>0.42872260000000001</v>
      </c>
      <c r="GE430">
        <v>26.56625</v>
      </c>
      <c r="GF430">
        <v>2.0054729999999998</v>
      </c>
      <c r="GG430">
        <v>873.11329999999998</v>
      </c>
      <c r="GH430">
        <v>0.43064049999999998</v>
      </c>
      <c r="GI430">
        <v>26.04523</v>
      </c>
      <c r="GJ430">
        <v>0.74738680000000002</v>
      </c>
      <c r="GK430">
        <v>325.47059999999999</v>
      </c>
      <c r="GL430">
        <v>0.43253960000000002</v>
      </c>
      <c r="GM430">
        <v>25.962859999999999</v>
      </c>
      <c r="GN430">
        <v>0.2798195</v>
      </c>
      <c r="GO430">
        <v>120.9867</v>
      </c>
      <c r="GP430">
        <v>0.43447989999999997</v>
      </c>
      <c r="GQ430">
        <v>26.018049999999999</v>
      </c>
      <c r="GR430">
        <v>0.1254094</v>
      </c>
      <c r="GS430">
        <v>53.159010000000002</v>
      </c>
      <c r="GT430">
        <v>0.43655070000000001</v>
      </c>
      <c r="GU430">
        <v>26.363779999999998</v>
      </c>
      <c r="GV430">
        <v>7.8757789999999994E-2</v>
      </c>
      <c r="GW430">
        <v>32.57938</v>
      </c>
      <c r="GX430">
        <v>0.43862430000000002</v>
      </c>
      <c r="GY430">
        <v>26.717639999999999</v>
      </c>
      <c r="GZ430">
        <v>6.4207399999999998E-2</v>
      </c>
      <c r="HA430">
        <v>26.201699999999999</v>
      </c>
      <c r="HB430">
        <v>0.44117970000000001</v>
      </c>
      <c r="HC430">
        <v>26.676880000000001</v>
      </c>
      <c r="HD430">
        <v>5.7804950000000001E-2</v>
      </c>
      <c r="HE430">
        <v>23.450130000000001</v>
      </c>
      <c r="HF430">
        <v>0.44360579999999999</v>
      </c>
      <c r="HG430">
        <v>26.03586</v>
      </c>
      <c r="HH430">
        <v>5.2856220000000002E-2</v>
      </c>
      <c r="HI430">
        <v>21.399319999999999</v>
      </c>
      <c r="HJ430">
        <v>0.44576759999999999</v>
      </c>
      <c r="HK430">
        <v>25.21219</v>
      </c>
      <c r="HL430">
        <v>4.8016749999999997E-2</v>
      </c>
      <c r="HM430">
        <v>19.431920000000002</v>
      </c>
      <c r="HN430">
        <v>0.44721919999999998</v>
      </c>
      <c r="HO430">
        <v>24.32911</v>
      </c>
      <c r="HP430">
        <v>4.3395110000000001E-2</v>
      </c>
      <c r="HQ430">
        <v>17.580880000000001</v>
      </c>
      <c r="HR430">
        <v>0.44777109999999998</v>
      </c>
      <c r="HS430">
        <v>23.880680000000002</v>
      </c>
      <c r="HT430" s="1">
        <v>3.9177330000000003E-2</v>
      </c>
      <c r="HU430">
        <v>15.91878</v>
      </c>
      <c r="HV430">
        <v>0.4551077</v>
      </c>
      <c r="HW430">
        <v>23.765830000000001</v>
      </c>
      <c r="HX430" s="1">
        <v>3.5481760000000001E-2</v>
      </c>
      <c r="HY430">
        <v>14.28084</v>
      </c>
      <c r="HZ430">
        <v>0.46348899999999998</v>
      </c>
      <c r="IA430">
        <v>23.86889</v>
      </c>
      <c r="IB430" s="1">
        <v>3.1980090000000003E-2</v>
      </c>
      <c r="IC430">
        <v>12.75891</v>
      </c>
      <c r="ID430">
        <v>0.47326279999999998</v>
      </c>
      <c r="IE430">
        <v>24.07658</v>
      </c>
      <c r="IF430" s="1">
        <v>2.869704E-2</v>
      </c>
      <c r="IG430">
        <v>11.33952</v>
      </c>
      <c r="IH430">
        <v>0.4842301</v>
      </c>
      <c r="II430">
        <v>23.799240000000001</v>
      </c>
      <c r="IJ430" s="1">
        <v>2.56137E-2</v>
      </c>
      <c r="IK430">
        <v>10.019539999999999</v>
      </c>
      <c r="IL430">
        <v>0.49692770000000003</v>
      </c>
      <c r="IM430">
        <v>23.179089999999999</v>
      </c>
      <c r="IN430" s="1">
        <v>2.2894339999999999E-2</v>
      </c>
      <c r="IO430">
        <v>8.8505490000000009</v>
      </c>
      <c r="IP430">
        <v>0.51186220000000004</v>
      </c>
      <c r="IQ430">
        <v>22.534189999999999</v>
      </c>
      <c r="IR430" s="1">
        <v>2.0590190000000001E-2</v>
      </c>
      <c r="IS430">
        <v>7.8552119999999999</v>
      </c>
      <c r="IT430">
        <v>0.52929720000000002</v>
      </c>
      <c r="IU430">
        <v>21.971219999999999</v>
      </c>
      <c r="IV430" s="1">
        <v>1.8604019999999999E-2</v>
      </c>
      <c r="IW430">
        <v>6.9961229999999999</v>
      </c>
      <c r="IX430">
        <v>0.54965109999999995</v>
      </c>
      <c r="IY430">
        <v>22.041589999999999</v>
      </c>
      <c r="IZ430" s="1">
        <v>1.6840560000000001E-2</v>
      </c>
      <c r="JA430">
        <v>6.2366149999999996</v>
      </c>
      <c r="JB430">
        <v>0.57383980000000001</v>
      </c>
      <c r="JC430">
        <v>22.333459999999999</v>
      </c>
      <c r="JD430">
        <v>1.523858E-2</v>
      </c>
      <c r="JE430">
        <v>5.5482659999999999</v>
      </c>
      <c r="JF430">
        <v>0.59607960000000004</v>
      </c>
      <c r="JG430">
        <v>22.875219999999999</v>
      </c>
      <c r="JH430" s="1">
        <v>1.379445E-2</v>
      </c>
      <c r="JI430">
        <v>4.9398799999999996</v>
      </c>
      <c r="JJ430">
        <v>0.60172840000000005</v>
      </c>
      <c r="JK430">
        <v>23.31138</v>
      </c>
      <c r="JL430" s="1">
        <v>1.250182E-2</v>
      </c>
      <c r="JM430">
        <v>4.4357369999999996</v>
      </c>
      <c r="JN430">
        <v>0.6075005</v>
      </c>
      <c r="JO430">
        <v>23.52685</v>
      </c>
      <c r="JP430" s="1">
        <v>1.132178E-2</v>
      </c>
      <c r="JQ430">
        <v>3.9800330000000002</v>
      </c>
      <c r="JR430">
        <v>0.61360199999999998</v>
      </c>
      <c r="JS430">
        <v>23.374279999999999</v>
      </c>
      <c r="JT430" s="1">
        <v>1.024689E-2</v>
      </c>
      <c r="JU430">
        <v>3.5670009999999999</v>
      </c>
      <c r="JV430">
        <v>0.6205292</v>
      </c>
      <c r="JW430">
        <v>23.187480000000001</v>
      </c>
      <c r="JX430" s="1">
        <v>9.3190149999999999E-3</v>
      </c>
      <c r="JY430">
        <v>3.2088030000000001</v>
      </c>
      <c r="JZ430">
        <v>0.62757890000000005</v>
      </c>
      <c r="KA430">
        <v>22.973459999999999</v>
      </c>
      <c r="KB430" s="1">
        <v>8.4420550000000004E-3</v>
      </c>
      <c r="KC430">
        <v>2.8759039999999998</v>
      </c>
      <c r="KD430">
        <v>0.63835419999999998</v>
      </c>
      <c r="KE430">
        <v>23.197649999999999</v>
      </c>
      <c r="KF430" s="1">
        <v>7.6255300000000002E-3</v>
      </c>
      <c r="KG430">
        <v>2.5875400000000002</v>
      </c>
      <c r="KH430">
        <v>0.64847900000000003</v>
      </c>
      <c r="KI430">
        <v>23.625389999999999</v>
      </c>
      <c r="KJ430" s="1">
        <v>6.8478000000000002E-3</v>
      </c>
      <c r="KK430">
        <v>2.3216410000000001</v>
      </c>
      <c r="KL430">
        <v>0.65904339999999995</v>
      </c>
      <c r="KM430">
        <v>24.357530000000001</v>
      </c>
      <c r="KN430" s="1">
        <v>6.1131509999999998E-3</v>
      </c>
      <c r="KO430">
        <v>2.0718380000000001</v>
      </c>
      <c r="KP430">
        <v>0.67385539999999999</v>
      </c>
      <c r="KQ430">
        <v>25.158819999999999</v>
      </c>
      <c r="KR430" s="1">
        <v>5.4223450000000003E-3</v>
      </c>
      <c r="KS430">
        <v>1.8294790000000001</v>
      </c>
      <c r="KT430">
        <v>0.6795677</v>
      </c>
      <c r="KU430">
        <v>25.61129</v>
      </c>
      <c r="KV430" s="1">
        <v>4.7532859999999998E-3</v>
      </c>
      <c r="KW430">
        <v>1.6022829999999999</v>
      </c>
      <c r="KX430">
        <v>0.67867230000000001</v>
      </c>
      <c r="KY430">
        <v>25.743600000000001</v>
      </c>
      <c r="KZ430" s="1">
        <v>4.109583E-3</v>
      </c>
      <c r="LA430">
        <v>1.3887640000000001</v>
      </c>
      <c r="LB430">
        <v>0.67499790000000004</v>
      </c>
      <c r="LC430">
        <v>25.75461</v>
      </c>
      <c r="LD430" s="1">
        <v>3.4925569999999999E-3</v>
      </c>
      <c r="LE430">
        <v>1.1875739999999999</v>
      </c>
      <c r="LF430">
        <v>0.67221600000000004</v>
      </c>
      <c r="LG430">
        <v>25.695959999999999</v>
      </c>
      <c r="LH430" s="1">
        <v>2.9238770000000001E-3</v>
      </c>
      <c r="LI430">
        <v>1.0000370000000001</v>
      </c>
      <c r="LJ430">
        <v>0.67010029999999998</v>
      </c>
      <c r="LK430">
        <v>25.785589999999999</v>
      </c>
      <c r="LL430" s="1">
        <v>2.3975160000000001E-3</v>
      </c>
      <c r="LM430">
        <v>0.82374570000000003</v>
      </c>
      <c r="LN430">
        <v>0.66757230000000001</v>
      </c>
      <c r="LO430">
        <v>26.080960000000001</v>
      </c>
      <c r="LP430" s="1">
        <v>1.9445930000000001E-3</v>
      </c>
      <c r="LQ430">
        <v>0.67120029999999997</v>
      </c>
      <c r="LR430">
        <v>0.66502070000000002</v>
      </c>
      <c r="LS430">
        <v>26.687339999999999</v>
      </c>
      <c r="LT430" s="1">
        <v>1.5816910000000001E-3</v>
      </c>
      <c r="LU430">
        <v>0.54787529999999995</v>
      </c>
      <c r="LV430">
        <v>0.66280669999999997</v>
      </c>
      <c r="LW430">
        <v>27.35699</v>
      </c>
      <c r="LX430" s="1">
        <v>1.30725E-3</v>
      </c>
      <c r="LY430">
        <v>0.45382499999999998</v>
      </c>
      <c r="LZ430">
        <v>0.66046850000000001</v>
      </c>
      <c r="MA430">
        <v>27.75112</v>
      </c>
      <c r="MB430" s="1">
        <v>1.104042E-3</v>
      </c>
      <c r="MC430">
        <v>0.3846001</v>
      </c>
      <c r="MD430">
        <v>0.65833129999999995</v>
      </c>
      <c r="ME430">
        <v>27.74202</v>
      </c>
      <c r="MF430" s="1">
        <v>9.5455789999999996E-4</v>
      </c>
      <c r="MG430">
        <v>0.33426529999999999</v>
      </c>
      <c r="MH430">
        <v>0.65590760000000004</v>
      </c>
      <c r="MI430">
        <v>27.534230000000001</v>
      </c>
      <c r="MJ430" s="1">
        <v>8.4505089999999995E-4</v>
      </c>
      <c r="MK430">
        <v>0.29768679999999997</v>
      </c>
      <c r="ML430">
        <v>0.6532791</v>
      </c>
      <c r="MM430">
        <v>27.063230000000001</v>
      </c>
      <c r="MN430" s="1">
        <v>7.6085050000000004E-4</v>
      </c>
      <c r="MO430">
        <v>0.26968229999999999</v>
      </c>
      <c r="MP430">
        <v>0.65058050000000001</v>
      </c>
      <c r="MQ430">
        <v>26.949819999999999</v>
      </c>
      <c r="MR430" s="1">
        <v>6.9409889999999996E-4</v>
      </c>
      <c r="MS430">
        <v>0.24759210000000001</v>
      </c>
      <c r="MT430">
        <v>0.64823540000000002</v>
      </c>
      <c r="MU430">
        <v>26.955819999999999</v>
      </c>
      <c r="MV430" s="1">
        <v>6.4034680000000003E-4</v>
      </c>
      <c r="MW430">
        <v>0.22974040000000001</v>
      </c>
      <c r="MX430">
        <v>0.64576979999999995</v>
      </c>
      <c r="MY430">
        <v>27.2516</v>
      </c>
      <c r="MZ430" s="1">
        <v>5.9744729999999997E-4</v>
      </c>
      <c r="NA430">
        <v>0.21558279999999999</v>
      </c>
      <c r="NB430">
        <v>0.64390289999999994</v>
      </c>
      <c r="NC430">
        <v>27.598479999999999</v>
      </c>
      <c r="ND430">
        <v>5.6108880000000001E-4</v>
      </c>
      <c r="NE430">
        <v>0.20350489999999999</v>
      </c>
      <c r="NF430">
        <v>0.64194010000000001</v>
      </c>
      <c r="NG430">
        <v>27.68815</v>
      </c>
      <c r="NH430" s="1">
        <v>5.2993419999999999E-4</v>
      </c>
      <c r="NI430">
        <v>0.19320519999999999</v>
      </c>
      <c r="NJ430">
        <v>0.63994300000000004</v>
      </c>
      <c r="NK430">
        <v>27.560300000000002</v>
      </c>
      <c r="NL430" s="1">
        <v>5.0308190000000004E-4</v>
      </c>
      <c r="NM430">
        <v>0.1843677</v>
      </c>
      <c r="NN430">
        <v>0.6379553</v>
      </c>
      <c r="NO430">
        <v>27.376670000000001</v>
      </c>
      <c r="NP430" s="1">
        <v>4.7967959999999999E-4</v>
      </c>
      <c r="NQ430">
        <v>0.17668329999999999</v>
      </c>
      <c r="NR430">
        <v>0.63610049999999996</v>
      </c>
      <c r="NS430">
        <v>27.128969999999999</v>
      </c>
      <c r="NT430" s="1">
        <v>4.59376E-4</v>
      </c>
      <c r="NU430">
        <v>0.1700179</v>
      </c>
      <c r="NV430">
        <v>0.63477890000000003</v>
      </c>
      <c r="NW430">
        <v>27.27413</v>
      </c>
      <c r="NX430" s="1">
        <v>4.4147149999999998E-4</v>
      </c>
      <c r="NY430">
        <v>0.16411220000000001</v>
      </c>
      <c r="NZ430">
        <v>0.63304079999999996</v>
      </c>
      <c r="OA430">
        <v>27.589459999999999</v>
      </c>
      <c r="OB430" s="1">
        <v>4.2404139999999998E-4</v>
      </c>
      <c r="OC430">
        <v>0.15840460000000001</v>
      </c>
      <c r="OD430">
        <v>0.63140350000000001</v>
      </c>
      <c r="OE430">
        <v>28.05471</v>
      </c>
      <c r="OF430" s="1">
        <v>4.0706249999999998E-4</v>
      </c>
      <c r="OG430">
        <v>0.15278369999999999</v>
      </c>
      <c r="OH430">
        <v>0.62979640000000003</v>
      </c>
      <c r="OI430">
        <v>28.676839999999999</v>
      </c>
      <c r="OJ430" s="1">
        <v>3.9039979999999999E-4</v>
      </c>
      <c r="OK430">
        <v>0.14720240000000001</v>
      </c>
    </row>
    <row r="431" spans="1:401" x14ac:dyDescent="0.35">
      <c r="A431">
        <v>440</v>
      </c>
      <c r="B431" t="s">
        <v>4</v>
      </c>
      <c r="C431" t="s">
        <v>364</v>
      </c>
      <c r="D431" t="s">
        <v>438</v>
      </c>
      <c r="E431">
        <v>895.96879999999999</v>
      </c>
      <c r="F431">
        <v>0.55458589999999997</v>
      </c>
      <c r="G431">
        <v>24.863420000000001</v>
      </c>
      <c r="H431">
        <v>0</v>
      </c>
      <c r="I431">
        <v>0</v>
      </c>
      <c r="J431">
        <v>0.55439039999999995</v>
      </c>
      <c r="K431">
        <v>24.957439999999998</v>
      </c>
      <c r="L431">
        <v>0</v>
      </c>
      <c r="M431">
        <v>0</v>
      </c>
      <c r="N431">
        <v>0.55418219999999996</v>
      </c>
      <c r="O431">
        <v>25.42258</v>
      </c>
      <c r="P431">
        <v>0</v>
      </c>
      <c r="Q431">
        <v>0</v>
      </c>
      <c r="R431">
        <v>0.55393210000000004</v>
      </c>
      <c r="S431">
        <v>25.656410000000001</v>
      </c>
      <c r="T431">
        <v>0</v>
      </c>
      <c r="U431">
        <v>0</v>
      </c>
      <c r="V431">
        <v>0.55345820000000001</v>
      </c>
      <c r="W431">
        <v>25.628579999999999</v>
      </c>
      <c r="X431">
        <v>0</v>
      </c>
      <c r="Y431">
        <v>0</v>
      </c>
      <c r="Z431">
        <v>0.55147500000000005</v>
      </c>
      <c r="AA431">
        <v>25.538409999999999</v>
      </c>
      <c r="AB431">
        <v>0</v>
      </c>
      <c r="AC431">
        <v>0</v>
      </c>
      <c r="AD431">
        <v>0.54948140000000001</v>
      </c>
      <c r="AE431">
        <v>25.22438</v>
      </c>
      <c r="AF431">
        <v>0</v>
      </c>
      <c r="AG431">
        <v>0</v>
      </c>
      <c r="AH431">
        <v>0.54744950000000003</v>
      </c>
      <c r="AI431">
        <v>25.347709999999999</v>
      </c>
      <c r="AJ431">
        <v>0</v>
      </c>
      <c r="AK431">
        <v>0</v>
      </c>
      <c r="AL431">
        <v>0.54539760000000004</v>
      </c>
      <c r="AM431">
        <v>25.439720000000001</v>
      </c>
      <c r="AN431">
        <v>0</v>
      </c>
      <c r="AO431">
        <v>0</v>
      </c>
      <c r="AP431">
        <v>0.54337449999999998</v>
      </c>
      <c r="AQ431">
        <v>25.768280000000001</v>
      </c>
      <c r="AR431">
        <v>0</v>
      </c>
      <c r="AS431">
        <v>0</v>
      </c>
      <c r="AT431">
        <v>0.54141340000000004</v>
      </c>
      <c r="AU431">
        <v>26.282550000000001</v>
      </c>
      <c r="AV431">
        <v>0</v>
      </c>
      <c r="AW431">
        <v>0</v>
      </c>
      <c r="AX431">
        <v>0.53937740000000001</v>
      </c>
      <c r="AY431">
        <v>26.526530000000001</v>
      </c>
      <c r="AZ431">
        <v>0</v>
      </c>
      <c r="BA431">
        <v>0</v>
      </c>
      <c r="BB431">
        <v>0.53723580000000004</v>
      </c>
      <c r="BC431">
        <v>26.78227</v>
      </c>
      <c r="BD431">
        <v>0</v>
      </c>
      <c r="BE431">
        <v>0</v>
      </c>
      <c r="BF431">
        <v>0.53503319999999999</v>
      </c>
      <c r="BG431">
        <v>26.760059999999999</v>
      </c>
      <c r="BH431">
        <v>0</v>
      </c>
      <c r="BI431">
        <v>0</v>
      </c>
      <c r="BJ431">
        <v>0.53273150000000002</v>
      </c>
      <c r="BK431">
        <v>26.606870000000001</v>
      </c>
      <c r="BL431">
        <v>0</v>
      </c>
      <c r="BM431">
        <v>0</v>
      </c>
      <c r="BN431">
        <v>0.53031620000000002</v>
      </c>
      <c r="BO431">
        <v>26.850349999999999</v>
      </c>
      <c r="BP431">
        <v>0</v>
      </c>
      <c r="BQ431">
        <v>0</v>
      </c>
      <c r="BR431">
        <v>0.52785190000000004</v>
      </c>
      <c r="BS431">
        <v>26.921119999999998</v>
      </c>
      <c r="BT431">
        <v>0</v>
      </c>
      <c r="BU431">
        <v>0</v>
      </c>
      <c r="BV431">
        <v>0.52567770000000003</v>
      </c>
      <c r="BW431">
        <v>27.260909999999999</v>
      </c>
      <c r="BX431">
        <v>0</v>
      </c>
      <c r="BY431">
        <v>0</v>
      </c>
      <c r="BZ431">
        <v>0.52344829999999998</v>
      </c>
      <c r="CA431">
        <v>27.741869999999999</v>
      </c>
      <c r="CB431">
        <v>0</v>
      </c>
      <c r="CC431">
        <v>0</v>
      </c>
      <c r="CD431">
        <v>0.52116019999999996</v>
      </c>
      <c r="CE431">
        <v>27.978079999999999</v>
      </c>
      <c r="CF431">
        <v>0</v>
      </c>
      <c r="CG431">
        <v>0</v>
      </c>
      <c r="CH431">
        <v>0.51883389999999996</v>
      </c>
      <c r="CI431">
        <v>27.954080000000001</v>
      </c>
      <c r="CJ431">
        <v>0</v>
      </c>
      <c r="CK431">
        <v>0</v>
      </c>
      <c r="CL431">
        <v>0.51645640000000004</v>
      </c>
      <c r="CM431">
        <v>27.81043</v>
      </c>
      <c r="CN431">
        <v>9.6847809999999993E-37</v>
      </c>
      <c r="CO431">
        <v>4.3061249999999996E-34</v>
      </c>
      <c r="CP431">
        <v>0.51400060000000003</v>
      </c>
      <c r="CQ431">
        <v>27.579139999999999</v>
      </c>
      <c r="CR431">
        <v>1.440716E-30</v>
      </c>
      <c r="CS431">
        <v>6.0337399999999999E-28</v>
      </c>
      <c r="CT431">
        <v>0.51150859999999998</v>
      </c>
      <c r="CU431">
        <v>27.568460000000002</v>
      </c>
      <c r="CV431" s="1">
        <v>7.8827249999999996E-24</v>
      </c>
      <c r="CW431" s="1">
        <v>2.9958989999999999E-21</v>
      </c>
      <c r="CX431">
        <v>0.50895590000000002</v>
      </c>
      <c r="CY431">
        <v>27.18347</v>
      </c>
      <c r="CZ431" s="1">
        <v>1.3382380000000001E-18</v>
      </c>
      <c r="DA431" s="1">
        <v>4.7679509999999997E-16</v>
      </c>
      <c r="DB431">
        <v>0.50635090000000005</v>
      </c>
      <c r="DC431">
        <v>27.62903</v>
      </c>
      <c r="DD431" s="1">
        <v>8.3022580000000005E-15</v>
      </c>
      <c r="DE431" s="1">
        <v>3.032536E-12</v>
      </c>
      <c r="DF431">
        <v>0.50373100000000004</v>
      </c>
      <c r="DG431">
        <v>28.01249</v>
      </c>
      <c r="DH431" s="1">
        <v>9.10304E-12</v>
      </c>
      <c r="DI431" s="1">
        <v>3.423273E-9</v>
      </c>
      <c r="DJ431">
        <v>0.50109760000000003</v>
      </c>
      <c r="DK431">
        <v>28.120480000000001</v>
      </c>
      <c r="DL431" s="1">
        <v>2.8958829999999999E-9</v>
      </c>
      <c r="DM431" s="1">
        <v>1.1220579999999999E-6</v>
      </c>
      <c r="DN431">
        <v>0.4984075</v>
      </c>
      <c r="DO431">
        <v>28.15596</v>
      </c>
      <c r="DP431" s="1">
        <v>3.5545779999999999E-7</v>
      </c>
      <c r="DQ431" s="1">
        <v>1.41462E-4</v>
      </c>
      <c r="DR431">
        <v>0.49648979999999998</v>
      </c>
      <c r="DS431">
        <v>28.10558</v>
      </c>
      <c r="DT431" s="1">
        <v>2.0079470000000001E-5</v>
      </c>
      <c r="DU431" s="1">
        <v>8.18901E-3</v>
      </c>
      <c r="DV431">
        <v>0.49589430000000001</v>
      </c>
      <c r="DW431">
        <v>27.96369</v>
      </c>
      <c r="DX431" s="1">
        <v>5.908164E-4</v>
      </c>
      <c r="DY431" s="1">
        <v>0.24571589999999999</v>
      </c>
      <c r="DZ431">
        <v>0.49521229999999999</v>
      </c>
      <c r="EA431">
        <v>28.25638</v>
      </c>
      <c r="EB431" s="1">
        <v>9.8953760000000009E-3</v>
      </c>
      <c r="EC431" s="1">
        <v>4.1899189999999997</v>
      </c>
      <c r="ED431">
        <v>0.49446299999999999</v>
      </c>
      <c r="EE431">
        <v>28.489799999999999</v>
      </c>
      <c r="EF431" s="1">
        <v>0.10140490000000001</v>
      </c>
      <c r="EG431" s="1">
        <v>43.608580000000003</v>
      </c>
      <c r="EH431">
        <v>0.49374299999999999</v>
      </c>
      <c r="EI431">
        <v>28.998249999999999</v>
      </c>
      <c r="EJ431" s="1">
        <v>0.67117190000000004</v>
      </c>
      <c r="EK431" s="1">
        <v>292.9708</v>
      </c>
      <c r="EL431">
        <v>0.49322339999999998</v>
      </c>
      <c r="EM431">
        <v>29.65427</v>
      </c>
      <c r="EN431" s="1">
        <v>3.015733</v>
      </c>
      <c r="EO431">
        <v>1332.9970000000001</v>
      </c>
      <c r="EP431">
        <v>0.49281039999999998</v>
      </c>
      <c r="EQ431">
        <v>29.877289999999999</v>
      </c>
      <c r="ER431" s="1">
        <v>9.5720670000000005</v>
      </c>
      <c r="ES431">
        <v>4277.0739999999996</v>
      </c>
      <c r="ET431">
        <v>0.49235859999999998</v>
      </c>
      <c r="EU431">
        <v>29.755990000000001</v>
      </c>
      <c r="EV431" s="1">
        <v>22.241250000000001</v>
      </c>
      <c r="EW431">
        <v>10028.85</v>
      </c>
      <c r="EX431">
        <v>0.49190010000000001</v>
      </c>
      <c r="EY431">
        <v>29.52458</v>
      </c>
      <c r="EZ431">
        <v>39.01885</v>
      </c>
      <c r="FA431">
        <v>17723.560000000001</v>
      </c>
      <c r="FB431">
        <v>0.49141649999999998</v>
      </c>
      <c r="FC431">
        <v>29.00442</v>
      </c>
      <c r="FD431">
        <v>53.124540000000003</v>
      </c>
      <c r="FE431">
        <v>24270.31</v>
      </c>
      <c r="FF431">
        <v>0.49090040000000001</v>
      </c>
      <c r="FG431">
        <v>28.708030000000001</v>
      </c>
      <c r="FH431">
        <v>57.449010000000001</v>
      </c>
      <c r="FI431">
        <v>26359.22</v>
      </c>
      <c r="FJ431">
        <v>0.49030750000000001</v>
      </c>
      <c r="FK431">
        <v>28.277139999999999</v>
      </c>
      <c r="FL431">
        <v>50.465809999999998</v>
      </c>
      <c r="FM431">
        <v>23226.48</v>
      </c>
      <c r="FN431">
        <v>0.48970279999999999</v>
      </c>
      <c r="FO431">
        <v>28.013079999999999</v>
      </c>
      <c r="FP431">
        <v>36.769759999999998</v>
      </c>
      <c r="FQ431">
        <v>16948.39</v>
      </c>
      <c r="FR431">
        <v>0.48899140000000002</v>
      </c>
      <c r="FS431">
        <v>27.893840000000001</v>
      </c>
      <c r="FT431">
        <v>22.634070000000001</v>
      </c>
      <c r="FU431">
        <v>10433.959999999999</v>
      </c>
      <c r="FV431">
        <v>0.4882224</v>
      </c>
      <c r="FW431">
        <v>27.65448</v>
      </c>
      <c r="FX431">
        <v>11.94234</v>
      </c>
      <c r="FY431">
        <v>5499.683</v>
      </c>
      <c r="FZ431">
        <v>0.4874192</v>
      </c>
      <c r="GA431">
        <v>27.236409999999999</v>
      </c>
      <c r="GB431">
        <v>5.4896289999999999</v>
      </c>
      <c r="GC431">
        <v>2521.8229999999999</v>
      </c>
      <c r="GD431">
        <v>0.48659619999999998</v>
      </c>
      <c r="GE431">
        <v>26.631920000000001</v>
      </c>
      <c r="GF431">
        <v>2.24234</v>
      </c>
      <c r="GG431">
        <v>1025.184</v>
      </c>
      <c r="GH431">
        <v>0.48589320000000003</v>
      </c>
      <c r="GI431">
        <v>26.11787</v>
      </c>
      <c r="GJ431">
        <v>0.84172499999999995</v>
      </c>
      <c r="GK431">
        <v>381.40620000000001</v>
      </c>
      <c r="GL431">
        <v>0.48509479999999999</v>
      </c>
      <c r="GM431">
        <v>26.05518</v>
      </c>
      <c r="GN431">
        <v>0.31288189999999999</v>
      </c>
      <c r="GO431">
        <v>139.60310000000001</v>
      </c>
      <c r="GP431">
        <v>0.48409869999999999</v>
      </c>
      <c r="GQ431">
        <v>26.102409999999999</v>
      </c>
      <c r="GR431">
        <v>0.1358354</v>
      </c>
      <c r="GS431">
        <v>59.039119999999997</v>
      </c>
      <c r="GT431">
        <v>0.48291679999999998</v>
      </c>
      <c r="GU431">
        <v>26.428450000000002</v>
      </c>
      <c r="GV431">
        <v>8.1886979999999998E-2</v>
      </c>
      <c r="GW431">
        <v>34.48621</v>
      </c>
      <c r="GX431">
        <v>0.48158649999999997</v>
      </c>
      <c r="GY431">
        <v>26.773630000000001</v>
      </c>
      <c r="GZ431">
        <v>6.5324919999999995E-2</v>
      </c>
      <c r="HA431">
        <v>26.85819</v>
      </c>
      <c r="HB431">
        <v>0.48057749999999999</v>
      </c>
      <c r="HC431">
        <v>26.740279999999998</v>
      </c>
      <c r="HD431">
        <v>5.846233E-2</v>
      </c>
      <c r="HE431">
        <v>23.557459999999999</v>
      </c>
      <c r="HF431">
        <v>0.47916039999999999</v>
      </c>
      <c r="HG431">
        <v>26.100460000000002</v>
      </c>
      <c r="HH431">
        <v>5.3445439999999997E-2</v>
      </c>
      <c r="HI431">
        <v>21.131170000000001</v>
      </c>
      <c r="HJ431">
        <v>0.47734929999999998</v>
      </c>
      <c r="HK431">
        <v>25.296500000000002</v>
      </c>
      <c r="HL431">
        <v>4.8586980000000002E-2</v>
      </c>
      <c r="HM431">
        <v>18.839079999999999</v>
      </c>
      <c r="HN431">
        <v>0.47485889999999997</v>
      </c>
      <c r="HO431">
        <v>24.419029999999999</v>
      </c>
      <c r="HP431">
        <v>4.3913189999999998E-2</v>
      </c>
      <c r="HQ431">
        <v>16.67774</v>
      </c>
      <c r="HR431">
        <v>0.47151379999999998</v>
      </c>
      <c r="HS431">
        <v>23.96416</v>
      </c>
      <c r="HT431" s="1">
        <v>3.9636270000000001E-2</v>
      </c>
      <c r="HU431">
        <v>14.71917</v>
      </c>
      <c r="HV431">
        <v>0.47458470000000003</v>
      </c>
      <c r="HW431">
        <v>23.79805</v>
      </c>
      <c r="HX431" s="1">
        <v>3.5915130000000003E-2</v>
      </c>
      <c r="HY431">
        <v>13.25793</v>
      </c>
      <c r="HZ431">
        <v>0.47678340000000002</v>
      </c>
      <c r="IA431">
        <v>23.868860000000002</v>
      </c>
      <c r="IB431" s="1">
        <v>3.239239E-2</v>
      </c>
      <c r="IC431">
        <v>11.93873</v>
      </c>
      <c r="ID431">
        <v>0.4793232</v>
      </c>
      <c r="IE431">
        <v>24.076370000000001</v>
      </c>
      <c r="IF431" s="1">
        <v>2.9086609999999999E-2</v>
      </c>
      <c r="IG431">
        <v>10.70501</v>
      </c>
      <c r="IH431">
        <v>0.48202240000000002</v>
      </c>
      <c r="II431">
        <v>23.81484</v>
      </c>
      <c r="IJ431" s="1">
        <v>2.5977719999999999E-2</v>
      </c>
      <c r="IK431">
        <v>9.5498569999999994</v>
      </c>
      <c r="IL431">
        <v>0.48515770000000003</v>
      </c>
      <c r="IM431">
        <v>23.185839999999999</v>
      </c>
      <c r="IN431" s="1">
        <v>2.3212650000000001E-2</v>
      </c>
      <c r="IO431">
        <v>8.5183999999999997</v>
      </c>
      <c r="IP431">
        <v>0.48876190000000003</v>
      </c>
      <c r="IQ431">
        <v>22.549659999999999</v>
      </c>
      <c r="IR431" s="1">
        <v>2.0868589999999999E-2</v>
      </c>
      <c r="IS431">
        <v>7.642919</v>
      </c>
      <c r="IT431">
        <v>0.49273400000000001</v>
      </c>
      <c r="IU431">
        <v>21.984030000000001</v>
      </c>
      <c r="IV431" s="1">
        <v>1.885071E-2</v>
      </c>
      <c r="IW431">
        <v>6.89072</v>
      </c>
      <c r="IX431">
        <v>0.49711759999999999</v>
      </c>
      <c r="IY431">
        <v>22.059190000000001</v>
      </c>
      <c r="IZ431" s="1">
        <v>1.7066769999999998E-2</v>
      </c>
      <c r="JA431">
        <v>6.2283569999999999</v>
      </c>
      <c r="JB431">
        <v>0.50194930000000004</v>
      </c>
      <c r="JC431">
        <v>22.33145</v>
      </c>
      <c r="JD431" s="1">
        <v>1.544715E-2</v>
      </c>
      <c r="JE431">
        <v>5.6274030000000002</v>
      </c>
      <c r="JF431">
        <v>0.50743970000000005</v>
      </c>
      <c r="JG431">
        <v>22.853929999999998</v>
      </c>
      <c r="JH431" s="1">
        <v>1.397545E-2</v>
      </c>
      <c r="JI431">
        <v>5.0822630000000002</v>
      </c>
      <c r="JJ431">
        <v>0.51334449999999998</v>
      </c>
      <c r="JK431">
        <v>23.259640000000001</v>
      </c>
      <c r="JL431" s="1">
        <v>1.266166E-2</v>
      </c>
      <c r="JM431">
        <v>4.5932969999999997</v>
      </c>
      <c r="JN431">
        <v>0.51958280000000001</v>
      </c>
      <c r="JO431">
        <v>23.476310000000002</v>
      </c>
      <c r="JP431" s="1">
        <v>1.1468290000000001E-2</v>
      </c>
      <c r="JQ431">
        <v>4.1519490000000001</v>
      </c>
      <c r="JR431">
        <v>0.52626680000000003</v>
      </c>
      <c r="JS431">
        <v>23.326080000000001</v>
      </c>
      <c r="JT431" s="1">
        <v>1.03772E-2</v>
      </c>
      <c r="JU431">
        <v>3.7503959999999998</v>
      </c>
      <c r="JV431">
        <v>0.53370499999999998</v>
      </c>
      <c r="JW431">
        <v>23.144469999999998</v>
      </c>
      <c r="JX431" s="1">
        <v>9.4360420000000004E-3</v>
      </c>
      <c r="JY431">
        <v>3.4033380000000002</v>
      </c>
      <c r="JZ431">
        <v>0.54159500000000005</v>
      </c>
      <c r="KA431">
        <v>22.928170000000001</v>
      </c>
      <c r="KB431" s="1">
        <v>8.5517130000000007E-3</v>
      </c>
      <c r="KC431">
        <v>3.0807530000000001</v>
      </c>
      <c r="KD431">
        <v>0.54001829999999995</v>
      </c>
      <c r="KE431">
        <v>23.151409999999998</v>
      </c>
      <c r="KF431" s="1">
        <v>7.7208600000000004E-3</v>
      </c>
      <c r="KG431">
        <v>2.7960970000000001</v>
      </c>
      <c r="KH431">
        <v>0.53652880000000003</v>
      </c>
      <c r="KI431">
        <v>23.554849999999998</v>
      </c>
      <c r="KJ431" s="1">
        <v>6.9366030000000004E-3</v>
      </c>
      <c r="KK431">
        <v>2.5297809999999998</v>
      </c>
      <c r="KL431">
        <v>0.53302139999999998</v>
      </c>
      <c r="KM431">
        <v>24.251570000000001</v>
      </c>
      <c r="KN431" s="1">
        <v>6.1983070000000001E-3</v>
      </c>
      <c r="KO431">
        <v>2.2768769999999998</v>
      </c>
      <c r="KP431">
        <v>0.53167339999999996</v>
      </c>
      <c r="KQ431">
        <v>25.043320000000001</v>
      </c>
      <c r="KR431" s="1">
        <v>5.5071779999999997E-3</v>
      </c>
      <c r="KS431">
        <v>2.0295320000000001</v>
      </c>
      <c r="KT431">
        <v>0.53025619999999996</v>
      </c>
      <c r="KU431">
        <v>25.485469999999999</v>
      </c>
      <c r="KV431" s="1">
        <v>4.8291310000000004E-3</v>
      </c>
      <c r="KW431">
        <v>1.7858639999999999</v>
      </c>
      <c r="KX431">
        <v>0.52926519999999999</v>
      </c>
      <c r="KY431">
        <v>25.635400000000001</v>
      </c>
      <c r="KZ431" s="1">
        <v>4.1834519999999998E-3</v>
      </c>
      <c r="LA431">
        <v>1.551585</v>
      </c>
      <c r="LB431">
        <v>0.52630290000000002</v>
      </c>
      <c r="LC431">
        <v>25.654260000000001</v>
      </c>
      <c r="LD431" s="1">
        <v>3.5610329999999999E-3</v>
      </c>
      <c r="LE431">
        <v>1.32931</v>
      </c>
      <c r="LF431">
        <v>0.52357830000000005</v>
      </c>
      <c r="LG431">
        <v>25.630929999999999</v>
      </c>
      <c r="LH431" s="1">
        <v>2.9884379999999999E-3</v>
      </c>
      <c r="LI431">
        <v>1.1228009999999999</v>
      </c>
      <c r="LJ431">
        <v>0.52161900000000005</v>
      </c>
      <c r="LK431">
        <v>25.740179999999999</v>
      </c>
      <c r="LL431" s="1">
        <v>2.4563499999999999E-3</v>
      </c>
      <c r="LM431">
        <v>0.92786040000000003</v>
      </c>
      <c r="LN431">
        <v>0.51908290000000001</v>
      </c>
      <c r="LO431">
        <v>26.030139999999999</v>
      </c>
      <c r="LP431" s="1">
        <v>1.9935590000000002E-3</v>
      </c>
      <c r="LQ431">
        <v>0.75761100000000003</v>
      </c>
      <c r="LR431">
        <v>0.51672390000000001</v>
      </c>
      <c r="LS431">
        <v>26.609770000000001</v>
      </c>
      <c r="LT431" s="1">
        <v>1.620123E-3</v>
      </c>
      <c r="LU431">
        <v>0.61873610000000001</v>
      </c>
      <c r="LV431">
        <v>0.51465209999999995</v>
      </c>
      <c r="LW431">
        <v>27.268989999999999</v>
      </c>
      <c r="LX431" s="1">
        <v>1.335974E-3</v>
      </c>
      <c r="LY431">
        <v>0.51214709999999997</v>
      </c>
      <c r="LZ431">
        <v>0.51254889999999997</v>
      </c>
      <c r="MA431">
        <v>27.66619</v>
      </c>
      <c r="MB431" s="1">
        <v>1.125109E-3</v>
      </c>
      <c r="MC431">
        <v>0.43345939999999999</v>
      </c>
      <c r="MD431">
        <v>0.51057920000000001</v>
      </c>
      <c r="ME431">
        <v>27.674040000000002</v>
      </c>
      <c r="MF431" s="1">
        <v>9.6980619999999999E-4</v>
      </c>
      <c r="MG431">
        <v>0.37618069999999998</v>
      </c>
      <c r="MH431">
        <v>0.50820109999999996</v>
      </c>
      <c r="MI431">
        <v>27.495609999999999</v>
      </c>
      <c r="MJ431" s="1">
        <v>8.5623589999999999E-4</v>
      </c>
      <c r="MK431">
        <v>0.33465519999999999</v>
      </c>
      <c r="ML431">
        <v>0.50602720000000001</v>
      </c>
      <c r="MM431">
        <v>27.056069999999998</v>
      </c>
      <c r="MN431" s="1">
        <v>7.6955549999999995E-4</v>
      </c>
      <c r="MO431">
        <v>0.30298120000000001</v>
      </c>
      <c r="MP431">
        <v>0.50382950000000004</v>
      </c>
      <c r="MQ431">
        <v>26.949010000000001</v>
      </c>
      <c r="MR431" s="1">
        <v>7.0108970000000003E-4</v>
      </c>
      <c r="MS431">
        <v>0.27805350000000001</v>
      </c>
      <c r="MT431">
        <v>0.50192669999999995</v>
      </c>
      <c r="MU431">
        <v>26.92427</v>
      </c>
      <c r="MV431" s="1">
        <v>6.4594659999999999E-4</v>
      </c>
      <c r="MW431">
        <v>0.25790780000000002</v>
      </c>
      <c r="MX431">
        <v>0.49998550000000003</v>
      </c>
      <c r="MY431">
        <v>27.187360000000002</v>
      </c>
      <c r="MZ431" s="1">
        <v>6.0198249999999999E-4</v>
      </c>
      <c r="NA431">
        <v>0.24193190000000001</v>
      </c>
      <c r="NB431">
        <v>0.49842959999999997</v>
      </c>
      <c r="NC431">
        <v>27.537410000000001</v>
      </c>
      <c r="ND431" s="1">
        <v>5.6499709999999995E-4</v>
      </c>
      <c r="NE431">
        <v>0.2284225</v>
      </c>
      <c r="NF431">
        <v>0.49681189999999997</v>
      </c>
      <c r="NG431">
        <v>27.649419999999999</v>
      </c>
      <c r="NH431" s="1">
        <v>5.3327579999999999E-4</v>
      </c>
      <c r="NI431">
        <v>0.21687790000000001</v>
      </c>
      <c r="NJ431">
        <v>0.49519659999999999</v>
      </c>
      <c r="NK431">
        <v>27.530799999999999</v>
      </c>
      <c r="NL431" s="1">
        <v>5.05949E-4</v>
      </c>
      <c r="NM431">
        <v>0.20696619999999999</v>
      </c>
      <c r="NN431">
        <v>0.49364239999999998</v>
      </c>
      <c r="NO431">
        <v>27.353909999999999</v>
      </c>
      <c r="NP431" s="1">
        <v>4.8219769999999999E-4</v>
      </c>
      <c r="NQ431">
        <v>0.1983607</v>
      </c>
      <c r="NR431">
        <v>0.49213119999999999</v>
      </c>
      <c r="NS431">
        <v>27.119119999999999</v>
      </c>
      <c r="NT431" s="1">
        <v>4.6154079999999998E-4</v>
      </c>
      <c r="NU431">
        <v>0.19089400000000001</v>
      </c>
      <c r="NV431">
        <v>0.4907126</v>
      </c>
      <c r="NW431">
        <v>27.285039999999999</v>
      </c>
      <c r="NX431" s="1">
        <v>4.4343220000000002E-4</v>
      </c>
      <c r="NY431">
        <v>0.1843784</v>
      </c>
      <c r="NZ431">
        <v>0.48921360000000003</v>
      </c>
      <c r="OA431">
        <v>27.592749999999999</v>
      </c>
      <c r="OB431" s="1">
        <v>4.2597650000000001E-4</v>
      </c>
      <c r="OC431">
        <v>0.1780698</v>
      </c>
      <c r="OD431">
        <v>0.4878054</v>
      </c>
      <c r="OE431">
        <v>28.024609999999999</v>
      </c>
      <c r="OF431" s="1">
        <v>4.089764E-4</v>
      </c>
      <c r="OG431">
        <v>0.1718488</v>
      </c>
      <c r="OH431">
        <v>0.4864426</v>
      </c>
      <c r="OI431">
        <v>28.633849999999999</v>
      </c>
      <c r="OJ431" s="1">
        <v>3.9231219999999998E-4</v>
      </c>
      <c r="OK431">
        <v>0.1656649</v>
      </c>
    </row>
    <row r="432" spans="1:401" x14ac:dyDescent="0.35">
      <c r="A432">
        <v>441</v>
      </c>
      <c r="B432" t="s">
        <v>4</v>
      </c>
      <c r="C432" t="s">
        <v>364</v>
      </c>
      <c r="D432" t="s">
        <v>439</v>
      </c>
      <c r="E432">
        <v>845.5213</v>
      </c>
      <c r="F432">
        <v>0.53454999999999997</v>
      </c>
      <c r="G432">
        <v>24.93019</v>
      </c>
      <c r="H432">
        <v>0</v>
      </c>
      <c r="I432">
        <v>0</v>
      </c>
      <c r="J432">
        <v>0.53513739999999999</v>
      </c>
      <c r="K432">
        <v>24.980779999999999</v>
      </c>
      <c r="L432">
        <v>0</v>
      </c>
      <c r="M432">
        <v>0</v>
      </c>
      <c r="N432">
        <v>0.53571670000000005</v>
      </c>
      <c r="O432">
        <v>25.433109999999999</v>
      </c>
      <c r="P432">
        <v>0</v>
      </c>
      <c r="Q432">
        <v>0</v>
      </c>
      <c r="R432">
        <v>0.53630009999999995</v>
      </c>
      <c r="S432">
        <v>25.660219999999999</v>
      </c>
      <c r="T432">
        <v>0</v>
      </c>
      <c r="U432">
        <v>0</v>
      </c>
      <c r="V432">
        <v>0.53685629999999995</v>
      </c>
      <c r="W432">
        <v>25.621099999999998</v>
      </c>
      <c r="X432">
        <v>0</v>
      </c>
      <c r="Y432">
        <v>0</v>
      </c>
      <c r="Z432">
        <v>0.53739429999999999</v>
      </c>
      <c r="AA432">
        <v>25.557980000000001</v>
      </c>
      <c r="AB432">
        <v>0</v>
      </c>
      <c r="AC432">
        <v>0</v>
      </c>
      <c r="AD432">
        <v>0.53781760000000001</v>
      </c>
      <c r="AE432">
        <v>25.26717</v>
      </c>
      <c r="AF432">
        <v>0</v>
      </c>
      <c r="AG432">
        <v>0</v>
      </c>
      <c r="AH432">
        <v>0.53823639999999995</v>
      </c>
      <c r="AI432">
        <v>25.423220000000001</v>
      </c>
      <c r="AJ432">
        <v>0</v>
      </c>
      <c r="AK432">
        <v>0</v>
      </c>
      <c r="AL432">
        <v>0.53860220000000003</v>
      </c>
      <c r="AM432">
        <v>25.522639999999999</v>
      </c>
      <c r="AN432">
        <v>0</v>
      </c>
      <c r="AO432">
        <v>0</v>
      </c>
      <c r="AP432">
        <v>0.539134</v>
      </c>
      <c r="AQ432">
        <v>25.820699999999999</v>
      </c>
      <c r="AR432">
        <v>0</v>
      </c>
      <c r="AS432">
        <v>0</v>
      </c>
      <c r="AT432">
        <v>0.53990000000000005</v>
      </c>
      <c r="AU432">
        <v>26.307210000000001</v>
      </c>
      <c r="AV432">
        <v>0</v>
      </c>
      <c r="AW432">
        <v>0</v>
      </c>
      <c r="AX432">
        <v>0.54062710000000003</v>
      </c>
      <c r="AY432">
        <v>26.52571</v>
      </c>
      <c r="AZ432">
        <v>0</v>
      </c>
      <c r="BA432">
        <v>0</v>
      </c>
      <c r="BB432">
        <v>0.54139389999999998</v>
      </c>
      <c r="BC432">
        <v>26.777519999999999</v>
      </c>
      <c r="BD432">
        <v>0</v>
      </c>
      <c r="BE432">
        <v>0</v>
      </c>
      <c r="BF432">
        <v>0.54200910000000002</v>
      </c>
      <c r="BG432">
        <v>26.78856</v>
      </c>
      <c r="BH432">
        <v>0</v>
      </c>
      <c r="BI432">
        <v>0</v>
      </c>
      <c r="BJ432">
        <v>0.54256709999999997</v>
      </c>
      <c r="BK432">
        <v>26.657689999999999</v>
      </c>
      <c r="BL432">
        <v>0</v>
      </c>
      <c r="BM432">
        <v>0</v>
      </c>
      <c r="BN432">
        <v>0.54301109999999997</v>
      </c>
      <c r="BO432">
        <v>26.93627</v>
      </c>
      <c r="BP432">
        <v>0</v>
      </c>
      <c r="BQ432">
        <v>0</v>
      </c>
      <c r="BR432">
        <v>0.54337460000000004</v>
      </c>
      <c r="BS432">
        <v>26.999279999999999</v>
      </c>
      <c r="BT432">
        <v>0</v>
      </c>
      <c r="BU432">
        <v>0</v>
      </c>
      <c r="BV432">
        <v>0.54445319999999997</v>
      </c>
      <c r="BW432">
        <v>27.310559999999999</v>
      </c>
      <c r="BX432">
        <v>0</v>
      </c>
      <c r="BY432">
        <v>0</v>
      </c>
      <c r="BZ432">
        <v>0.54560640000000005</v>
      </c>
      <c r="CA432">
        <v>27.759550000000001</v>
      </c>
      <c r="CB432">
        <v>0</v>
      </c>
      <c r="CC432">
        <v>0</v>
      </c>
      <c r="CD432">
        <v>0.54655989999999999</v>
      </c>
      <c r="CE432">
        <v>27.981760000000001</v>
      </c>
      <c r="CF432">
        <v>0</v>
      </c>
      <c r="CG432">
        <v>0</v>
      </c>
      <c r="CH432">
        <v>0.54731680000000005</v>
      </c>
      <c r="CI432">
        <v>27.956050000000001</v>
      </c>
      <c r="CJ432">
        <v>0</v>
      </c>
      <c r="CK432">
        <v>0</v>
      </c>
      <c r="CL432">
        <v>0.54786809999999997</v>
      </c>
      <c r="CM432">
        <v>27.84225</v>
      </c>
      <c r="CN432">
        <v>3.2984309999999998E-37</v>
      </c>
      <c r="CO432">
        <v>8.5920929999999996E-35</v>
      </c>
      <c r="CP432">
        <v>0.54822870000000001</v>
      </c>
      <c r="CQ432">
        <v>27.632819999999999</v>
      </c>
      <c r="CR432">
        <v>7.066E-31</v>
      </c>
      <c r="CS432">
        <v>1.851809E-28</v>
      </c>
      <c r="CT432">
        <v>0.548292</v>
      </c>
      <c r="CU432">
        <v>27.65137</v>
      </c>
      <c r="CV432">
        <v>2.96944E-24</v>
      </c>
      <c r="CW432" s="1">
        <v>7.3200690000000003E-22</v>
      </c>
      <c r="CX432">
        <v>0.54810930000000002</v>
      </c>
      <c r="CY432">
        <v>27.235969999999998</v>
      </c>
      <c r="CZ432" s="1">
        <v>6.0471630000000002E-19</v>
      </c>
      <c r="DA432" s="1">
        <v>1.4996530000000001E-16</v>
      </c>
      <c r="DB432">
        <v>0.54765050000000004</v>
      </c>
      <c r="DC432">
        <v>27.658899999999999</v>
      </c>
      <c r="DD432" s="1">
        <v>4.301891E-15</v>
      </c>
      <c r="DE432" s="1">
        <v>1.092976E-12</v>
      </c>
      <c r="DF432">
        <v>0.5469176</v>
      </c>
      <c r="DG432">
        <v>28.03593</v>
      </c>
      <c r="DH432" s="1">
        <v>5.1970559999999998E-12</v>
      </c>
      <c r="DI432" s="1">
        <v>1.3415329999999999E-9</v>
      </c>
      <c r="DJ432">
        <v>0.54578040000000005</v>
      </c>
      <c r="DK432">
        <v>28.132390000000001</v>
      </c>
      <c r="DL432" s="1">
        <v>1.7896900000000001E-9</v>
      </c>
      <c r="DM432" s="1">
        <v>4.6765269999999998E-7</v>
      </c>
      <c r="DN432">
        <v>0.54427570000000003</v>
      </c>
      <c r="DO432">
        <v>28.160889999999998</v>
      </c>
      <c r="DP432" s="1">
        <v>2.3494810000000001E-7</v>
      </c>
      <c r="DQ432" s="1">
        <v>6.1814210000000003E-5</v>
      </c>
      <c r="DR432">
        <v>0.54440639999999996</v>
      </c>
      <c r="DS432">
        <v>28.111529999999998</v>
      </c>
      <c r="DT432" s="1">
        <v>1.40759E-5</v>
      </c>
      <c r="DU432" s="1">
        <v>3.7265879999999999E-3</v>
      </c>
      <c r="DV432">
        <v>0.54811160000000003</v>
      </c>
      <c r="DW432">
        <v>27.98489</v>
      </c>
      <c r="DX432" s="1">
        <v>4.3640649999999998E-4</v>
      </c>
      <c r="DY432" s="1">
        <v>0.11656039999999999</v>
      </c>
      <c r="DZ432">
        <v>0.55190519999999998</v>
      </c>
      <c r="EA432">
        <v>28.305730000000001</v>
      </c>
      <c r="EB432" s="1">
        <v>7.661508E-3</v>
      </c>
      <c r="EC432" s="1">
        <v>2.0622199999999999</v>
      </c>
      <c r="ED432">
        <v>0.55581409999999998</v>
      </c>
      <c r="EE432">
        <v>28.534320000000001</v>
      </c>
      <c r="EF432" s="1">
        <v>8.1954700000000005E-2</v>
      </c>
      <c r="EG432" s="1">
        <v>22.18797</v>
      </c>
      <c r="EH432">
        <v>0.55974559999999995</v>
      </c>
      <c r="EI432">
        <v>29.014659999999999</v>
      </c>
      <c r="EJ432" s="1">
        <v>0.56408309999999995</v>
      </c>
      <c r="EK432" s="1">
        <v>153.62029999999999</v>
      </c>
      <c r="EL432">
        <v>0.56420709999999996</v>
      </c>
      <c r="EM432">
        <v>29.653230000000001</v>
      </c>
      <c r="EN432" s="1">
        <v>2.627599</v>
      </c>
      <c r="EO432">
        <v>718.47580000000005</v>
      </c>
      <c r="EP432">
        <v>0.56942680000000001</v>
      </c>
      <c r="EQ432">
        <v>29.871269999999999</v>
      </c>
      <c r="ER432" s="1">
        <v>8.6202869999999994</v>
      </c>
      <c r="ES432">
        <v>2364.4340000000002</v>
      </c>
      <c r="ET432">
        <v>0.57524830000000005</v>
      </c>
      <c r="EU432">
        <v>29.740069999999999</v>
      </c>
      <c r="EV432" s="1">
        <v>20.64556</v>
      </c>
      <c r="EW432">
        <v>5674.991</v>
      </c>
      <c r="EX432">
        <v>0.58164170000000004</v>
      </c>
      <c r="EY432">
        <v>29.538129999999999</v>
      </c>
      <c r="EZ432">
        <v>37.238160000000001</v>
      </c>
      <c r="FA432">
        <v>10248.42</v>
      </c>
      <c r="FB432">
        <v>0.58849739999999995</v>
      </c>
      <c r="FC432">
        <v>29.044149999999998</v>
      </c>
      <c r="FD432">
        <v>52.00085</v>
      </c>
      <c r="FE432">
        <v>14318.2</v>
      </c>
      <c r="FF432">
        <v>0.59593280000000004</v>
      </c>
      <c r="FG432">
        <v>28.763030000000001</v>
      </c>
      <c r="FH432">
        <v>57.53978</v>
      </c>
      <c r="FI432">
        <v>15845.17</v>
      </c>
      <c r="FJ432">
        <v>0.60387999999999997</v>
      </c>
      <c r="FK432">
        <v>28.33372</v>
      </c>
      <c r="FL432">
        <v>51.626089999999998</v>
      </c>
      <c r="FM432">
        <v>14205.34</v>
      </c>
      <c r="FN432">
        <v>0.6124406</v>
      </c>
      <c r="FO432">
        <v>28.021979999999999</v>
      </c>
      <c r="FP432">
        <v>38.331069999999997</v>
      </c>
      <c r="FQ432">
        <v>10534.16</v>
      </c>
      <c r="FR432">
        <v>0.62177000000000004</v>
      </c>
      <c r="FS432">
        <v>27.89697</v>
      </c>
      <c r="FT432">
        <v>24.000879999999999</v>
      </c>
      <c r="FU432">
        <v>6584.0020000000004</v>
      </c>
      <c r="FV432">
        <v>0.63178769999999995</v>
      </c>
      <c r="FW432">
        <v>27.657209999999999</v>
      </c>
      <c r="FX432">
        <v>12.860049999999999</v>
      </c>
      <c r="FY432">
        <v>3520.2330000000002</v>
      </c>
      <c r="FZ432">
        <v>0.64255770000000001</v>
      </c>
      <c r="GA432">
        <v>27.255659999999999</v>
      </c>
      <c r="GB432">
        <v>5.9916669999999996</v>
      </c>
      <c r="GC432">
        <v>1635.6780000000001</v>
      </c>
      <c r="GD432">
        <v>0.65509899999999999</v>
      </c>
      <c r="GE432">
        <v>26.66244</v>
      </c>
      <c r="GF432">
        <v>2.4741520000000001</v>
      </c>
      <c r="GG432">
        <v>672.74040000000002</v>
      </c>
      <c r="GH432">
        <v>0.66984750000000004</v>
      </c>
      <c r="GI432">
        <v>26.148219999999998</v>
      </c>
      <c r="GJ432">
        <v>0.93423179999999995</v>
      </c>
      <c r="GK432">
        <v>252.43549999999999</v>
      </c>
      <c r="GL432">
        <v>0.68626609999999999</v>
      </c>
      <c r="GM432">
        <v>26.094909999999999</v>
      </c>
      <c r="GN432">
        <v>0.34531400000000001</v>
      </c>
      <c r="GO432">
        <v>92.415570000000002</v>
      </c>
      <c r="GP432">
        <v>0.70500680000000004</v>
      </c>
      <c r="GQ432">
        <v>26.135169999999999</v>
      </c>
      <c r="GR432">
        <v>0.1460369</v>
      </c>
      <c r="GS432">
        <v>38.462139999999998</v>
      </c>
      <c r="GT432">
        <v>0.72683419999999999</v>
      </c>
      <c r="GU432">
        <v>26.443650000000002</v>
      </c>
      <c r="GV432">
        <v>8.4919120000000001E-2</v>
      </c>
      <c r="GW432">
        <v>21.908539999999999</v>
      </c>
      <c r="GX432">
        <v>0.75243159999999998</v>
      </c>
      <c r="GY432">
        <v>26.771629999999998</v>
      </c>
      <c r="GZ432">
        <v>6.6374009999999997E-2</v>
      </c>
      <c r="HA432">
        <v>16.837859999999999</v>
      </c>
      <c r="HB432">
        <v>0.78608339999999999</v>
      </c>
      <c r="HC432">
        <v>26.74569</v>
      </c>
      <c r="HD432">
        <v>5.905585E-2</v>
      </c>
      <c r="HE432">
        <v>14.76085</v>
      </c>
      <c r="HF432">
        <v>0.82709100000000002</v>
      </c>
      <c r="HG432">
        <v>26.107800000000001</v>
      </c>
      <c r="HH432">
        <v>5.3963419999999998E-2</v>
      </c>
      <c r="HI432">
        <v>13.306319999999999</v>
      </c>
      <c r="HJ432">
        <v>0.87631950000000003</v>
      </c>
      <c r="HK432">
        <v>25.324179999999998</v>
      </c>
      <c r="HL432">
        <v>4.9080529999999997E-2</v>
      </c>
      <c r="HM432">
        <v>11.9407</v>
      </c>
      <c r="HN432">
        <v>0.93715689999999996</v>
      </c>
      <c r="HO432">
        <v>24.448070000000001</v>
      </c>
      <c r="HP432">
        <v>4.4360820000000002E-2</v>
      </c>
      <c r="HQ432">
        <v>10.64241</v>
      </c>
      <c r="HR432">
        <v>1.0152000000000001</v>
      </c>
      <c r="HS432">
        <v>23.972840000000001</v>
      </c>
      <c r="HT432" s="1">
        <v>4.0030240000000002E-2</v>
      </c>
      <c r="HU432">
        <v>9.4612269999999992</v>
      </c>
      <c r="HV432">
        <v>1.0171319999999999</v>
      </c>
      <c r="HW432">
        <v>23.789940000000001</v>
      </c>
      <c r="HX432" s="1">
        <v>3.622819E-2</v>
      </c>
      <c r="HY432">
        <v>8.5464959999999994</v>
      </c>
      <c r="HZ432">
        <v>1.014202</v>
      </c>
      <c r="IA432">
        <v>23.838909999999998</v>
      </c>
      <c r="IB432" s="1">
        <v>3.2687399999999998E-2</v>
      </c>
      <c r="IC432">
        <v>7.7235120000000004</v>
      </c>
      <c r="ID432">
        <v>1.011012</v>
      </c>
      <c r="IE432">
        <v>24.03368</v>
      </c>
      <c r="IF432" s="1">
        <v>2.9364230000000002E-2</v>
      </c>
      <c r="IG432">
        <v>6.9536550000000004</v>
      </c>
      <c r="IH432">
        <v>1.0075289999999999</v>
      </c>
      <c r="II432">
        <v>23.80397</v>
      </c>
      <c r="IJ432" s="1">
        <v>2.6238170000000002E-2</v>
      </c>
      <c r="IK432">
        <v>6.2305729999999997</v>
      </c>
      <c r="IL432">
        <v>1.0040290000000001</v>
      </c>
      <c r="IM432">
        <v>23.171119999999998</v>
      </c>
      <c r="IN432" s="1">
        <v>2.3439580000000002E-2</v>
      </c>
      <c r="IO432">
        <v>5.5800989999999997</v>
      </c>
      <c r="IP432">
        <v>1.000443</v>
      </c>
      <c r="IQ432">
        <v>22.53586</v>
      </c>
      <c r="IR432" s="1">
        <v>2.1064619999999999E-2</v>
      </c>
      <c r="IS432">
        <v>5.0280379999999996</v>
      </c>
      <c r="IT432">
        <v>0.99643420000000005</v>
      </c>
      <c r="IU432">
        <v>21.963750000000001</v>
      </c>
      <c r="IV432" s="1">
        <v>1.9022339999999999E-2</v>
      </c>
      <c r="IW432">
        <v>4.5552029999999997</v>
      </c>
      <c r="IX432">
        <v>0.99202880000000004</v>
      </c>
      <c r="IY432">
        <v>22.035920000000001</v>
      </c>
      <c r="IZ432" s="1">
        <v>1.7222850000000001E-2</v>
      </c>
      <c r="JA432">
        <v>4.1405500000000002</v>
      </c>
      <c r="JB432">
        <v>0.98722120000000002</v>
      </c>
      <c r="JC432">
        <v>22.278189999999999</v>
      </c>
      <c r="JD432" s="1">
        <v>1.559057E-2</v>
      </c>
      <c r="JE432">
        <v>3.7643779999999998</v>
      </c>
      <c r="JF432">
        <v>0.98211470000000001</v>
      </c>
      <c r="JG432">
        <v>22.777909999999999</v>
      </c>
      <c r="JH432">
        <v>1.411099E-2</v>
      </c>
      <c r="JI432">
        <v>3.423902</v>
      </c>
      <c r="JJ432">
        <v>0.97723110000000002</v>
      </c>
      <c r="JK432">
        <v>23.155840000000001</v>
      </c>
      <c r="JL432" s="1">
        <v>1.2780150000000001E-2</v>
      </c>
      <c r="JM432">
        <v>3.114833</v>
      </c>
      <c r="JN432">
        <v>0.97176359999999995</v>
      </c>
      <c r="JO432">
        <v>23.378640000000001</v>
      </c>
      <c r="JP432" s="1">
        <v>1.157798E-2</v>
      </c>
      <c r="JQ432">
        <v>2.836525</v>
      </c>
      <c r="JR432">
        <v>0.96541500000000002</v>
      </c>
      <c r="JS432">
        <v>23.229610000000001</v>
      </c>
      <c r="JT432" s="1">
        <v>1.0475720000000001E-2</v>
      </c>
      <c r="JU432">
        <v>2.5820050000000001</v>
      </c>
      <c r="JV432">
        <v>0.95879519999999996</v>
      </c>
      <c r="JW432">
        <v>23.049620000000001</v>
      </c>
      <c r="JX432" s="1">
        <v>9.5242969999999993E-3</v>
      </c>
      <c r="JY432">
        <v>2.3623720000000001</v>
      </c>
      <c r="JZ432">
        <v>0.9511636</v>
      </c>
      <c r="KA432">
        <v>22.826830000000001</v>
      </c>
      <c r="KB432" s="1">
        <v>8.6347420000000008E-3</v>
      </c>
      <c r="KC432">
        <v>2.1580870000000001</v>
      </c>
      <c r="KD432">
        <v>0.94348430000000005</v>
      </c>
      <c r="KE432">
        <v>23.047149999999998</v>
      </c>
      <c r="KF432" s="1">
        <v>7.7931820000000001E-3</v>
      </c>
      <c r="KG432">
        <v>1.9635450000000001</v>
      </c>
      <c r="KH432">
        <v>0.93574049999999998</v>
      </c>
      <c r="KI432">
        <v>23.43027</v>
      </c>
      <c r="KJ432" s="1">
        <v>7.004817E-3</v>
      </c>
      <c r="KK432">
        <v>1.779128</v>
      </c>
      <c r="KL432">
        <v>0.92856939999999999</v>
      </c>
      <c r="KM432">
        <v>24.103729999999999</v>
      </c>
      <c r="KN432" s="1">
        <v>6.2671630000000001E-3</v>
      </c>
      <c r="KO432">
        <v>1.604427</v>
      </c>
      <c r="KP432">
        <v>0.92516140000000002</v>
      </c>
      <c r="KQ432">
        <v>24.887599999999999</v>
      </c>
      <c r="KR432" s="1">
        <v>5.5755689999999998E-3</v>
      </c>
      <c r="KS432">
        <v>1.4339280000000001</v>
      </c>
      <c r="KT432">
        <v>0.92131419999999997</v>
      </c>
      <c r="KU432">
        <v>25.321339999999999</v>
      </c>
      <c r="KV432" s="1">
        <v>4.8937900000000003E-3</v>
      </c>
      <c r="KW432">
        <v>1.264937</v>
      </c>
      <c r="KX432">
        <v>0.91829819999999995</v>
      </c>
      <c r="KY432">
        <v>25.486519999999999</v>
      </c>
      <c r="KZ432" s="1">
        <v>4.2466070000000003E-3</v>
      </c>
      <c r="LA432">
        <v>1.1024849999999999</v>
      </c>
      <c r="LB432">
        <v>0.91205650000000005</v>
      </c>
      <c r="LC432">
        <v>25.510870000000001</v>
      </c>
      <c r="LD432" s="1">
        <v>3.6197640000000001E-3</v>
      </c>
      <c r="LE432">
        <v>0.94705470000000003</v>
      </c>
      <c r="LF432">
        <v>0.90569109999999997</v>
      </c>
      <c r="LG432">
        <v>25.519659999999998</v>
      </c>
      <c r="LH432" s="1">
        <v>3.0435739999999998E-3</v>
      </c>
      <c r="LI432">
        <v>0.80301920000000004</v>
      </c>
      <c r="LJ432">
        <v>0.89969900000000003</v>
      </c>
      <c r="LK432">
        <v>25.65776</v>
      </c>
      <c r="LL432" s="1">
        <v>2.5057370000000001E-3</v>
      </c>
      <c r="LM432">
        <v>0.66647080000000003</v>
      </c>
      <c r="LN432">
        <v>0.89295100000000005</v>
      </c>
      <c r="LO432">
        <v>25.95233</v>
      </c>
      <c r="LP432" s="1">
        <v>2.035486E-3</v>
      </c>
      <c r="LQ432">
        <v>0.5458288</v>
      </c>
      <c r="LR432">
        <v>0.8868644</v>
      </c>
      <c r="LS432">
        <v>26.50601</v>
      </c>
      <c r="LT432" s="1">
        <v>1.6533229999999999E-3</v>
      </c>
      <c r="LU432">
        <v>0.44627689999999998</v>
      </c>
      <c r="LV432">
        <v>0.88142739999999997</v>
      </c>
      <c r="LW432">
        <v>27.15466</v>
      </c>
      <c r="LX432" s="1">
        <v>1.360902E-3</v>
      </c>
      <c r="LY432">
        <v>0.36930829999999998</v>
      </c>
      <c r="LZ432">
        <v>0.8760561</v>
      </c>
      <c r="MA432">
        <v>27.558679999999999</v>
      </c>
      <c r="MB432" s="1">
        <v>1.143406E-3</v>
      </c>
      <c r="MC432">
        <v>0.31227729999999998</v>
      </c>
      <c r="MD432">
        <v>0.87088719999999997</v>
      </c>
      <c r="ME432">
        <v>27.585830000000001</v>
      </c>
      <c r="MF432" s="1">
        <v>9.8305890000000007E-4</v>
      </c>
      <c r="MG432">
        <v>0.27073649999999999</v>
      </c>
      <c r="MH432">
        <v>0.86508850000000004</v>
      </c>
      <c r="MI432">
        <v>27.43393</v>
      </c>
      <c r="MJ432" s="1">
        <v>8.6600350000000002E-4</v>
      </c>
      <c r="MK432">
        <v>0.24066799999999999</v>
      </c>
      <c r="ML432">
        <v>0.85975000000000001</v>
      </c>
      <c r="MM432">
        <v>27.028269999999999</v>
      </c>
      <c r="MN432" s="1">
        <v>7.7714679999999999E-4</v>
      </c>
      <c r="MO432">
        <v>0.2178639</v>
      </c>
      <c r="MP432">
        <v>0.8545642</v>
      </c>
      <c r="MQ432">
        <v>26.924980000000001</v>
      </c>
      <c r="MR432" s="1">
        <v>7.0718120000000005E-4</v>
      </c>
      <c r="MS432">
        <v>0.19994980000000001</v>
      </c>
      <c r="MT432">
        <v>0.84992440000000002</v>
      </c>
      <c r="MU432">
        <v>26.88139</v>
      </c>
      <c r="MV432" s="1">
        <v>6.5084979999999995E-4</v>
      </c>
      <c r="MW432">
        <v>0.18548139999999999</v>
      </c>
      <c r="MX432">
        <v>0.84535910000000003</v>
      </c>
      <c r="MY432">
        <v>27.105090000000001</v>
      </c>
      <c r="MZ432" s="1">
        <v>6.0591880000000005E-4</v>
      </c>
      <c r="NA432">
        <v>0.1739888</v>
      </c>
      <c r="NB432">
        <v>0.84138369999999996</v>
      </c>
      <c r="NC432">
        <v>27.454540000000001</v>
      </c>
      <c r="ND432" s="1">
        <v>5.6840639999999995E-4</v>
      </c>
      <c r="NE432">
        <v>0.1643819</v>
      </c>
      <c r="NF432">
        <v>0.83744359999999995</v>
      </c>
      <c r="NG432">
        <v>27.59684</v>
      </c>
      <c r="NH432" s="1">
        <v>5.3618239999999998E-4</v>
      </c>
      <c r="NI432">
        <v>0.1561459</v>
      </c>
      <c r="NJ432">
        <v>0.83366470000000004</v>
      </c>
      <c r="NK432">
        <v>27.48901</v>
      </c>
      <c r="NL432" s="1">
        <v>5.0845980000000001E-4</v>
      </c>
      <c r="NM432">
        <v>0.14906900000000001</v>
      </c>
      <c r="NN432">
        <v>0.83003939999999998</v>
      </c>
      <c r="NO432">
        <v>27.319019999999998</v>
      </c>
      <c r="NP432" s="1">
        <v>4.8441739999999998E-4</v>
      </c>
      <c r="NQ432">
        <v>0.14294080000000001</v>
      </c>
      <c r="NR432">
        <v>0.82646419999999998</v>
      </c>
      <c r="NS432">
        <v>27.09515</v>
      </c>
      <c r="NT432" s="1">
        <v>4.6344250000000001E-4</v>
      </c>
      <c r="NU432">
        <v>0.13761709999999999</v>
      </c>
      <c r="NV432">
        <v>0.82281340000000003</v>
      </c>
      <c r="NW432">
        <v>27.273630000000001</v>
      </c>
      <c r="NX432" s="1">
        <v>4.450298E-4</v>
      </c>
      <c r="NY432">
        <v>0.13298670000000001</v>
      </c>
      <c r="NZ432">
        <v>0.81956830000000003</v>
      </c>
      <c r="OA432">
        <v>27.578569999999999</v>
      </c>
      <c r="OB432" s="1">
        <v>4.2757230000000003E-4</v>
      </c>
      <c r="OC432">
        <v>0.12853780000000001</v>
      </c>
      <c r="OD432">
        <v>0.81648100000000001</v>
      </c>
      <c r="OE432">
        <v>27.97411</v>
      </c>
      <c r="OF432">
        <v>4.1054850000000001E-4</v>
      </c>
      <c r="OG432">
        <v>0.1241389</v>
      </c>
      <c r="OH432">
        <v>0.81354389999999999</v>
      </c>
      <c r="OI432">
        <v>28.5685</v>
      </c>
      <c r="OJ432" s="1">
        <v>3.9388420000000001E-4</v>
      </c>
      <c r="OK432">
        <v>0.119759</v>
      </c>
    </row>
    <row r="433" spans="1:401" x14ac:dyDescent="0.35">
      <c r="A433">
        <v>442</v>
      </c>
      <c r="B433" t="s">
        <v>4</v>
      </c>
      <c r="C433" t="s">
        <v>364</v>
      </c>
      <c r="D433" t="s">
        <v>440</v>
      </c>
      <c r="E433">
        <v>795.54020000000003</v>
      </c>
      <c r="F433">
        <v>0.63487400000000005</v>
      </c>
      <c r="G433">
        <v>24.964870000000001</v>
      </c>
      <c r="H433">
        <v>0</v>
      </c>
      <c r="I433">
        <v>0</v>
      </c>
      <c r="J433">
        <v>0.64036329999999997</v>
      </c>
      <c r="K433">
        <v>24.992319999999999</v>
      </c>
      <c r="L433">
        <v>0</v>
      </c>
      <c r="M433">
        <v>0</v>
      </c>
      <c r="N433">
        <v>0.64612329999999996</v>
      </c>
      <c r="O433">
        <v>25.436910000000001</v>
      </c>
      <c r="P433">
        <v>0</v>
      </c>
      <c r="Q433">
        <v>0</v>
      </c>
      <c r="R433">
        <v>0.65190910000000002</v>
      </c>
      <c r="S433">
        <v>25.662890000000001</v>
      </c>
      <c r="T433">
        <v>0</v>
      </c>
      <c r="U433">
        <v>0</v>
      </c>
      <c r="V433">
        <v>0.65790300000000002</v>
      </c>
      <c r="W433">
        <v>25.61599</v>
      </c>
      <c r="X433">
        <v>0</v>
      </c>
      <c r="Y433">
        <v>0</v>
      </c>
      <c r="Z433">
        <v>0.66379100000000002</v>
      </c>
      <c r="AA433">
        <v>25.567299999999999</v>
      </c>
      <c r="AB433">
        <v>0</v>
      </c>
      <c r="AC433">
        <v>0</v>
      </c>
      <c r="AD433">
        <v>0.66985600000000001</v>
      </c>
      <c r="AE433">
        <v>25.28952</v>
      </c>
      <c r="AF433">
        <v>0</v>
      </c>
      <c r="AG433">
        <v>0</v>
      </c>
      <c r="AH433">
        <v>0.67595649999999996</v>
      </c>
      <c r="AI433">
        <v>25.460799999999999</v>
      </c>
      <c r="AJ433">
        <v>0</v>
      </c>
      <c r="AK433">
        <v>0</v>
      </c>
      <c r="AL433">
        <v>0.68225290000000005</v>
      </c>
      <c r="AM433">
        <v>25.565829999999998</v>
      </c>
      <c r="AN433">
        <v>0</v>
      </c>
      <c r="AO433">
        <v>0</v>
      </c>
      <c r="AP433">
        <v>0.68930170000000002</v>
      </c>
      <c r="AQ433">
        <v>25.846889999999998</v>
      </c>
      <c r="AR433">
        <v>0</v>
      </c>
      <c r="AS433">
        <v>0</v>
      </c>
      <c r="AT433">
        <v>0.69753920000000003</v>
      </c>
      <c r="AU433">
        <v>26.318380000000001</v>
      </c>
      <c r="AV433">
        <v>0</v>
      </c>
      <c r="AW433">
        <v>0</v>
      </c>
      <c r="AX433">
        <v>0.70657400000000004</v>
      </c>
      <c r="AY433">
        <v>26.525739999999999</v>
      </c>
      <c r="AZ433">
        <v>0</v>
      </c>
      <c r="BA433">
        <v>0</v>
      </c>
      <c r="BB433">
        <v>0.71597710000000003</v>
      </c>
      <c r="BC433">
        <v>26.774290000000001</v>
      </c>
      <c r="BD433">
        <v>0</v>
      </c>
      <c r="BE433">
        <v>0</v>
      </c>
      <c r="BF433">
        <v>0.72599429999999998</v>
      </c>
      <c r="BG433">
        <v>26.80245</v>
      </c>
      <c r="BH433">
        <v>0</v>
      </c>
      <c r="BI433">
        <v>0</v>
      </c>
      <c r="BJ433">
        <v>0.73650439999999995</v>
      </c>
      <c r="BK433">
        <v>26.682839999999999</v>
      </c>
      <c r="BL433">
        <v>0</v>
      </c>
      <c r="BM433">
        <v>0</v>
      </c>
      <c r="BN433">
        <v>0.74731300000000001</v>
      </c>
      <c r="BO433">
        <v>26.98124</v>
      </c>
      <c r="BP433">
        <v>0</v>
      </c>
      <c r="BQ433">
        <v>0</v>
      </c>
      <c r="BR433">
        <v>0.75840039999999997</v>
      </c>
      <c r="BS433">
        <v>27.041879999999999</v>
      </c>
      <c r="BT433">
        <v>0</v>
      </c>
      <c r="BU433">
        <v>0</v>
      </c>
      <c r="BV433">
        <v>0.77467949999999997</v>
      </c>
      <c r="BW433">
        <v>27.33811</v>
      </c>
      <c r="BX433">
        <v>0</v>
      </c>
      <c r="BY433">
        <v>0</v>
      </c>
      <c r="BZ433">
        <v>0.79295599999999999</v>
      </c>
      <c r="CA433">
        <v>27.76925</v>
      </c>
      <c r="CB433">
        <v>0</v>
      </c>
      <c r="CC433">
        <v>0</v>
      </c>
      <c r="CD433">
        <v>0.81258039999999998</v>
      </c>
      <c r="CE433">
        <v>27.98273</v>
      </c>
      <c r="CF433">
        <v>0</v>
      </c>
      <c r="CG433">
        <v>0</v>
      </c>
      <c r="CH433">
        <v>0.83350159999999995</v>
      </c>
      <c r="CI433">
        <v>27.956040000000002</v>
      </c>
      <c r="CJ433">
        <v>0</v>
      </c>
      <c r="CK433">
        <v>0</v>
      </c>
      <c r="CL433">
        <v>0.85586640000000003</v>
      </c>
      <c r="CM433">
        <v>27.863890000000001</v>
      </c>
      <c r="CN433">
        <v>1.4859899999999999E-37</v>
      </c>
      <c r="CO433">
        <v>2.4993800000000002E-35</v>
      </c>
      <c r="CP433">
        <v>0.87927480000000002</v>
      </c>
      <c r="CQ433">
        <v>27.663450000000001</v>
      </c>
      <c r="CR433">
        <v>4.3206200000000004E-31</v>
      </c>
      <c r="CS433">
        <v>7.7180350000000001E-29</v>
      </c>
      <c r="CT433">
        <v>0.90495199999999998</v>
      </c>
      <c r="CU433">
        <v>27.702480000000001</v>
      </c>
      <c r="CV433">
        <v>1.5080850000000001E-24</v>
      </c>
      <c r="CW433" s="1">
        <v>2.4965869999999999E-22</v>
      </c>
      <c r="CX433">
        <v>0.93232780000000004</v>
      </c>
      <c r="CY433">
        <v>27.269539999999999</v>
      </c>
      <c r="CZ433" s="1">
        <v>3.6189740000000001E-19</v>
      </c>
      <c r="DA433" s="1">
        <v>6.1817310000000003E-17</v>
      </c>
      <c r="DB433">
        <v>0.9612581</v>
      </c>
      <c r="DC433">
        <v>27.674150000000001</v>
      </c>
      <c r="DD433" s="1">
        <v>2.8631100000000001E-15</v>
      </c>
      <c r="DE433" s="1">
        <v>5.0145599999999998E-13</v>
      </c>
      <c r="DF433">
        <v>0.99230269999999998</v>
      </c>
      <c r="DG433">
        <v>28.048960000000001</v>
      </c>
      <c r="DH433" s="1">
        <v>3.7112220000000004E-12</v>
      </c>
      <c r="DI433" s="1">
        <v>6.5766029999999997E-10</v>
      </c>
      <c r="DJ433">
        <v>1.025658</v>
      </c>
      <c r="DK433">
        <v>28.144680000000001</v>
      </c>
      <c r="DL433" s="1">
        <v>1.3508530000000001E-9</v>
      </c>
      <c r="DM433" s="1">
        <v>2.4102189999999998E-7</v>
      </c>
      <c r="DN433">
        <v>1.0615749999999999</v>
      </c>
      <c r="DO433">
        <v>28.161269999999998</v>
      </c>
      <c r="DP433" s="1">
        <v>1.8555310000000001E-7</v>
      </c>
      <c r="DQ433" s="1">
        <v>3.3143399999999998E-5</v>
      </c>
      <c r="DR433">
        <v>1.0868310000000001</v>
      </c>
      <c r="DS433">
        <v>28.11073</v>
      </c>
      <c r="DT433" s="1">
        <v>1.1531399999999999E-5</v>
      </c>
      <c r="DU433" s="1">
        <v>2.0664530000000002E-3</v>
      </c>
      <c r="DV433">
        <v>1.0841529999999999</v>
      </c>
      <c r="DW433">
        <v>27.989599999999999</v>
      </c>
      <c r="DX433" s="1">
        <v>3.6842219999999999E-4</v>
      </c>
      <c r="DY433" s="1">
        <v>6.6799440000000002E-2</v>
      </c>
      <c r="DZ433">
        <v>1.081027</v>
      </c>
      <c r="EA433">
        <v>28.325700000000001</v>
      </c>
      <c r="EB433" s="1">
        <v>6.6427229999999997E-3</v>
      </c>
      <c r="EC433" s="1">
        <v>1.217139</v>
      </c>
      <c r="ED433">
        <v>1.0778129999999999</v>
      </c>
      <c r="EE433">
        <v>28.552309999999999</v>
      </c>
      <c r="EF433" s="1">
        <v>7.2786719999999999E-2</v>
      </c>
      <c r="EG433" s="1">
        <v>13.44942</v>
      </c>
      <c r="EH433">
        <v>1.0745629999999999</v>
      </c>
      <c r="EI433">
        <v>29.014009999999999</v>
      </c>
      <c r="EJ433" s="1">
        <v>0.51203259999999995</v>
      </c>
      <c r="EK433" s="1">
        <v>95.406589999999994</v>
      </c>
      <c r="EL433">
        <v>1.071898</v>
      </c>
      <c r="EM433">
        <v>29.641069999999999</v>
      </c>
      <c r="EN433" s="1">
        <v>2.4332950000000002</v>
      </c>
      <c r="EO433" s="1">
        <v>456.32400000000001</v>
      </c>
      <c r="EP433">
        <v>1.069223</v>
      </c>
      <c r="EQ433">
        <v>29.86374</v>
      </c>
      <c r="ER433" s="1">
        <v>8.1297300000000003</v>
      </c>
      <c r="ES433">
        <v>1533.3440000000001</v>
      </c>
      <c r="ET433">
        <v>1.066419</v>
      </c>
      <c r="EU433">
        <v>29.725709999999999</v>
      </c>
      <c r="EV433" s="1">
        <v>19.798670000000001</v>
      </c>
      <c r="EW433">
        <v>3752.8240000000001</v>
      </c>
      <c r="EX433">
        <v>1.063423</v>
      </c>
      <c r="EY433">
        <v>29.542290000000001</v>
      </c>
      <c r="EZ433">
        <v>36.262</v>
      </c>
      <c r="FA433">
        <v>6902.4009999999998</v>
      </c>
      <c r="FB433">
        <v>1.0602910000000001</v>
      </c>
      <c r="FC433">
        <v>29.065180000000002</v>
      </c>
      <c r="FD433">
        <v>51.354610000000001</v>
      </c>
      <c r="FE433">
        <v>9810.2710000000006</v>
      </c>
      <c r="FF433">
        <v>1.05701</v>
      </c>
      <c r="FG433">
        <v>28.790140000000001</v>
      </c>
      <c r="FH433">
        <v>57.581380000000003</v>
      </c>
      <c r="FI433">
        <v>11035.55</v>
      </c>
      <c r="FJ433">
        <v>1.0535650000000001</v>
      </c>
      <c r="FK433">
        <v>28.368359999999999</v>
      </c>
      <c r="FL433">
        <v>52.270940000000003</v>
      </c>
      <c r="FM433">
        <v>10045.14</v>
      </c>
      <c r="FN433">
        <v>1.04996</v>
      </c>
      <c r="FO433">
        <v>28.020620000000001</v>
      </c>
      <c r="FP433">
        <v>39.23366</v>
      </c>
      <c r="FQ433">
        <v>7557.9840000000004</v>
      </c>
      <c r="FR433">
        <v>1.046135</v>
      </c>
      <c r="FS433">
        <v>27.89659</v>
      </c>
      <c r="FT433">
        <v>24.81438</v>
      </c>
      <c r="FU433">
        <v>4789.7809999999999</v>
      </c>
      <c r="FV433">
        <v>1.0421320000000001</v>
      </c>
      <c r="FW433">
        <v>27.657139999999998</v>
      </c>
      <c r="FX433">
        <v>13.420500000000001</v>
      </c>
      <c r="FY433">
        <v>2595.4659999999999</v>
      </c>
      <c r="FZ433">
        <v>1.0379130000000001</v>
      </c>
      <c r="GA433">
        <v>27.264140000000001</v>
      </c>
      <c r="GB433">
        <v>6.305593</v>
      </c>
      <c r="GC433">
        <v>1221.3879999999999</v>
      </c>
      <c r="GD433">
        <v>1.0339739999999999</v>
      </c>
      <c r="GE433">
        <v>26.67934</v>
      </c>
      <c r="GF433">
        <v>2.6227800000000001</v>
      </c>
      <c r="GG433">
        <v>508.12169999999998</v>
      </c>
      <c r="GH433">
        <v>1.0301199999999999</v>
      </c>
      <c r="GI433">
        <v>26.159479999999999</v>
      </c>
      <c r="GJ433">
        <v>0.99500239999999995</v>
      </c>
      <c r="GK433">
        <v>192.42699999999999</v>
      </c>
      <c r="GL433">
        <v>1.025957</v>
      </c>
      <c r="GM433">
        <v>26.108329999999999</v>
      </c>
      <c r="GN433">
        <v>0.36716480000000001</v>
      </c>
      <c r="GO433">
        <v>70.727869999999996</v>
      </c>
      <c r="GP433">
        <v>1.02142</v>
      </c>
      <c r="GQ433">
        <v>26.14293</v>
      </c>
      <c r="GR433">
        <v>0.15309529999999999</v>
      </c>
      <c r="GS433">
        <v>29.241060000000001</v>
      </c>
      <c r="GT433">
        <v>1.0163979999999999</v>
      </c>
      <c r="GU433">
        <v>26.440359999999998</v>
      </c>
      <c r="GV433">
        <v>8.7075840000000002E-2</v>
      </c>
      <c r="GW433">
        <v>16.437899999999999</v>
      </c>
      <c r="GX433">
        <v>1.0113719999999999</v>
      </c>
      <c r="GY433">
        <v>26.753509999999999</v>
      </c>
      <c r="GZ433">
        <v>6.7134570000000005E-2</v>
      </c>
      <c r="HA433">
        <v>12.57485</v>
      </c>
      <c r="HB433">
        <v>1.0074399999999999</v>
      </c>
      <c r="HC433">
        <v>26.740259999999999</v>
      </c>
      <c r="HD433">
        <v>5.9490260000000003E-2</v>
      </c>
      <c r="HE433">
        <v>11.143000000000001</v>
      </c>
      <c r="HF433">
        <v>1.002791</v>
      </c>
      <c r="HG433">
        <v>26.104099999999999</v>
      </c>
      <c r="HH433">
        <v>5.4349660000000001E-2</v>
      </c>
      <c r="HI433">
        <v>10.20635</v>
      </c>
      <c r="HJ433">
        <v>0.99762770000000001</v>
      </c>
      <c r="HK433">
        <v>25.33013</v>
      </c>
      <c r="HL433">
        <v>4.9462199999999998E-2</v>
      </c>
      <c r="HM433">
        <v>9.3244919999999993</v>
      </c>
      <c r="HN433">
        <v>0.99191770000000001</v>
      </c>
      <c r="HO433">
        <v>24.455570000000002</v>
      </c>
      <c r="HP433">
        <v>4.4722119999999997E-2</v>
      </c>
      <c r="HQ433">
        <v>8.4713460000000005</v>
      </c>
      <c r="HR433">
        <v>0.98552689999999998</v>
      </c>
      <c r="HS433">
        <v>23.97148</v>
      </c>
      <c r="HT433">
        <v>4.0364539999999997E-2</v>
      </c>
      <c r="HU433">
        <v>7.6892399999999999</v>
      </c>
      <c r="HV433">
        <v>0.98423400000000005</v>
      </c>
      <c r="HW433">
        <v>23.789950000000001</v>
      </c>
      <c r="HX433" s="1">
        <v>3.6487489999999997E-2</v>
      </c>
      <c r="HY433">
        <v>6.9568000000000003</v>
      </c>
      <c r="HZ433">
        <v>0.98186620000000002</v>
      </c>
      <c r="IA433">
        <v>23.816520000000001</v>
      </c>
      <c r="IB433" s="1">
        <v>3.2931410000000001E-2</v>
      </c>
      <c r="IC433">
        <v>6.289593</v>
      </c>
      <c r="ID433">
        <v>0.97918000000000005</v>
      </c>
      <c r="IE433">
        <v>24.007930000000002</v>
      </c>
      <c r="IF433" s="1">
        <v>2.9594019999999999E-2</v>
      </c>
      <c r="IG433">
        <v>5.6659560000000004</v>
      </c>
      <c r="IH433">
        <v>0.97619860000000003</v>
      </c>
      <c r="II433">
        <v>23.80424</v>
      </c>
      <c r="IJ433" s="1">
        <v>2.645401E-2</v>
      </c>
      <c r="IK433">
        <v>5.0802969999999998</v>
      </c>
      <c r="IL433">
        <v>0.97319440000000002</v>
      </c>
      <c r="IM433">
        <v>23.167999999999999</v>
      </c>
      <c r="IN433" s="1">
        <v>2.3627019999999999E-2</v>
      </c>
      <c r="IO433">
        <v>4.550656</v>
      </c>
      <c r="IP433">
        <v>0.97016780000000002</v>
      </c>
      <c r="IQ433">
        <v>22.535869999999999</v>
      </c>
      <c r="IR433" s="1">
        <v>2.1226040000000002E-2</v>
      </c>
      <c r="IS433">
        <v>4.1008599999999999</v>
      </c>
      <c r="IT433">
        <v>0.96672279999999999</v>
      </c>
      <c r="IU433">
        <v>21.957999999999998</v>
      </c>
      <c r="IV433" s="1">
        <v>1.9163289999999999E-2</v>
      </c>
      <c r="IW433">
        <v>3.7161659999999999</v>
      </c>
      <c r="IX433">
        <v>0.96291179999999998</v>
      </c>
      <c r="IY433">
        <v>22.023990000000001</v>
      </c>
      <c r="IZ433" s="1">
        <v>1.735016E-2</v>
      </c>
      <c r="JA433">
        <v>3.379616</v>
      </c>
      <c r="JB433">
        <v>0.95870390000000005</v>
      </c>
      <c r="JC433">
        <v>22.247820000000001</v>
      </c>
      <c r="JD433" s="1">
        <v>1.5707189999999999E-2</v>
      </c>
      <c r="JE433">
        <v>3.074646</v>
      </c>
      <c r="JF433">
        <v>0.95419989999999999</v>
      </c>
      <c r="JG433">
        <v>22.733139999999999</v>
      </c>
      <c r="JH433" s="1">
        <v>1.422122E-2</v>
      </c>
      <c r="JI433">
        <v>2.7992849999999998</v>
      </c>
      <c r="JJ433">
        <v>0.94982449999999996</v>
      </c>
      <c r="JK433">
        <v>23.092860000000002</v>
      </c>
      <c r="JL433" s="1">
        <v>1.287598E-2</v>
      </c>
      <c r="JM433">
        <v>2.5478869999999998</v>
      </c>
      <c r="JN433">
        <v>0.94498170000000004</v>
      </c>
      <c r="JO433">
        <v>23.32208</v>
      </c>
      <c r="JP433" s="1">
        <v>1.1666330000000001E-2</v>
      </c>
      <c r="JQ433">
        <v>2.3222529999999999</v>
      </c>
      <c r="JR433">
        <v>0.93937490000000001</v>
      </c>
      <c r="JS433">
        <v>23.17568</v>
      </c>
      <c r="JT433" s="1">
        <v>1.055556E-2</v>
      </c>
      <c r="JU433">
        <v>2.1154839999999999</v>
      </c>
      <c r="JV433">
        <v>0.93337139999999996</v>
      </c>
      <c r="JW433">
        <v>22.996649999999999</v>
      </c>
      <c r="JX433" s="1">
        <v>9.5951579999999995E-3</v>
      </c>
      <c r="JY433">
        <v>1.937011</v>
      </c>
      <c r="JZ433">
        <v>0.92656859999999996</v>
      </c>
      <c r="KA433">
        <v>22.77177</v>
      </c>
      <c r="KB433" s="1">
        <v>8.7013860000000002E-3</v>
      </c>
      <c r="KC433">
        <v>1.77159</v>
      </c>
      <c r="KD433">
        <v>0.91943680000000005</v>
      </c>
      <c r="KE433">
        <v>22.98874</v>
      </c>
      <c r="KF433" s="1">
        <v>7.8575030000000001E-3</v>
      </c>
      <c r="KG433">
        <v>1.614579</v>
      </c>
      <c r="KH433">
        <v>0.91207340000000003</v>
      </c>
      <c r="KI433">
        <v>23.36009</v>
      </c>
      <c r="KJ433" s="1">
        <v>7.0651680000000001E-3</v>
      </c>
      <c r="KK433">
        <v>1.4654529999999999</v>
      </c>
      <c r="KL433">
        <v>0.90495150000000002</v>
      </c>
      <c r="KM433">
        <v>24.027460000000001</v>
      </c>
      <c r="KN433" s="1">
        <v>6.3258089999999999E-3</v>
      </c>
      <c r="KO433">
        <v>1.3247469999999999</v>
      </c>
      <c r="KP433">
        <v>0.90044460000000004</v>
      </c>
      <c r="KQ433">
        <v>24.808959999999999</v>
      </c>
      <c r="KR433" s="1">
        <v>5.6334360000000003E-3</v>
      </c>
      <c r="KS433">
        <v>1.186115</v>
      </c>
      <c r="KT433">
        <v>0.89551199999999997</v>
      </c>
      <c r="KU433">
        <v>25.23846</v>
      </c>
      <c r="KV433" s="1">
        <v>4.9482759999999997E-3</v>
      </c>
      <c r="KW433">
        <v>1.047887</v>
      </c>
      <c r="KX433">
        <v>0.89148459999999996</v>
      </c>
      <c r="KY433">
        <v>25.414950000000001</v>
      </c>
      <c r="KZ433" s="1">
        <v>4.3000099999999999E-3</v>
      </c>
      <c r="LA433">
        <v>0.91509260000000003</v>
      </c>
      <c r="LB433">
        <v>0.88439730000000005</v>
      </c>
      <c r="LC433">
        <v>25.442209999999999</v>
      </c>
      <c r="LD433" s="1">
        <v>3.6691100000000002E-3</v>
      </c>
      <c r="LE433">
        <v>0.78734029999999999</v>
      </c>
      <c r="LF433">
        <v>0.87684240000000002</v>
      </c>
      <c r="LG433">
        <v>25.47138</v>
      </c>
      <c r="LH433" s="1">
        <v>3.0899009999999999E-3</v>
      </c>
      <c r="LI433">
        <v>0.66912899999999997</v>
      </c>
      <c r="LJ433">
        <v>0.86919049999999998</v>
      </c>
      <c r="LK433">
        <v>25.612950000000001</v>
      </c>
      <c r="LL433" s="1">
        <v>2.545795E-3</v>
      </c>
      <c r="LM433">
        <v>0.55635100000000004</v>
      </c>
      <c r="LN433">
        <v>0.86225240000000003</v>
      </c>
      <c r="LO433">
        <v>25.9114</v>
      </c>
      <c r="LP433" s="1">
        <v>2.0700950000000001E-3</v>
      </c>
      <c r="LQ433">
        <v>0.4562465</v>
      </c>
      <c r="LR433">
        <v>0.85618740000000004</v>
      </c>
      <c r="LS433">
        <v>26.446960000000001</v>
      </c>
      <c r="LT433" s="1">
        <v>1.680962E-3</v>
      </c>
      <c r="LU433">
        <v>0.37306260000000002</v>
      </c>
      <c r="LV433">
        <v>0.85076220000000002</v>
      </c>
      <c r="LW433">
        <v>27.087060000000001</v>
      </c>
      <c r="LX433" s="1">
        <v>1.381724E-3</v>
      </c>
      <c r="LY433">
        <v>0.30846709999999999</v>
      </c>
      <c r="LZ433">
        <v>0.8454853</v>
      </c>
      <c r="MA433">
        <v>27.49558</v>
      </c>
      <c r="MB433" s="1">
        <v>1.1587399999999999E-3</v>
      </c>
      <c r="MC433">
        <v>0.26047510000000001</v>
      </c>
      <c r="MD433">
        <v>0.84021000000000001</v>
      </c>
      <c r="ME433">
        <v>27.53539</v>
      </c>
      <c r="MF433" s="1">
        <v>9.9411779999999993E-4</v>
      </c>
      <c r="MG433">
        <v>0.22550870000000001</v>
      </c>
      <c r="MH433">
        <v>0.8344182</v>
      </c>
      <c r="MI433">
        <v>27.400539999999999</v>
      </c>
      <c r="MJ433" s="1">
        <v>8.7414939999999998E-4</v>
      </c>
      <c r="MK433">
        <v>0.20022809999999999</v>
      </c>
      <c r="ML433">
        <v>0.82900039999999997</v>
      </c>
      <c r="MM433">
        <v>27.0199</v>
      </c>
      <c r="MN433" s="1">
        <v>7.8347889999999998E-4</v>
      </c>
      <c r="MO433">
        <v>0.18113870000000001</v>
      </c>
      <c r="MP433">
        <v>0.82381099999999996</v>
      </c>
      <c r="MQ433">
        <v>26.924980000000001</v>
      </c>
      <c r="MR433" s="1">
        <v>7.1225659999999997E-4</v>
      </c>
      <c r="MS433">
        <v>0.16616300000000001</v>
      </c>
      <c r="MT433">
        <v>0.81916239999999996</v>
      </c>
      <c r="MU433">
        <v>26.86337</v>
      </c>
      <c r="MV433" s="1">
        <v>6.5494130000000002E-4</v>
      </c>
      <c r="MW433">
        <v>0.15407950000000001</v>
      </c>
      <c r="MX433">
        <v>0.81466559999999999</v>
      </c>
      <c r="MY433">
        <v>27.055579999999999</v>
      </c>
      <c r="MZ433" s="1">
        <v>6.0919649999999995E-4</v>
      </c>
      <c r="NA433">
        <v>0.14445720000000001</v>
      </c>
      <c r="NB433">
        <v>0.81060569999999998</v>
      </c>
      <c r="NC433">
        <v>27.403099999999998</v>
      </c>
      <c r="ND433" s="1">
        <v>5.7123679999999998E-4</v>
      </c>
      <c r="NE433">
        <v>0.1364832</v>
      </c>
      <c r="NF433">
        <v>0.80663189999999996</v>
      </c>
      <c r="NG433">
        <v>27.568079999999998</v>
      </c>
      <c r="NH433" s="1">
        <v>5.3860180000000004E-4</v>
      </c>
      <c r="NI433">
        <v>0.1296361</v>
      </c>
      <c r="NJ433">
        <v>0.80289080000000002</v>
      </c>
      <c r="NK433">
        <v>27.468119999999999</v>
      </c>
      <c r="NL433" s="1">
        <v>5.1055969999999997E-4</v>
      </c>
      <c r="NM433">
        <v>0.12375070000000001</v>
      </c>
      <c r="NN433">
        <v>0.79926660000000005</v>
      </c>
      <c r="NO433">
        <v>27.302240000000001</v>
      </c>
      <c r="NP433" s="1">
        <v>4.8625909999999999E-4</v>
      </c>
      <c r="NQ433">
        <v>0.1186629</v>
      </c>
      <c r="NR433">
        <v>0.79567540000000003</v>
      </c>
      <c r="NS433">
        <v>27.085039999999999</v>
      </c>
      <c r="NT433" s="1">
        <v>4.6502190000000001E-4</v>
      </c>
      <c r="NU433">
        <v>0.1142363</v>
      </c>
      <c r="NV433">
        <v>0.79208959999999995</v>
      </c>
      <c r="NW433">
        <v>27.27364</v>
      </c>
      <c r="NX433" s="1">
        <v>4.4643820000000002E-4</v>
      </c>
      <c r="NY433">
        <v>0.11039590000000001</v>
      </c>
      <c r="NZ433">
        <v>0.78884240000000005</v>
      </c>
      <c r="OA433">
        <v>27.578279999999999</v>
      </c>
      <c r="OB433" s="1">
        <v>4.2897669999999999E-4</v>
      </c>
      <c r="OC433">
        <v>0.10673970000000001</v>
      </c>
      <c r="OD433">
        <v>0.78573090000000001</v>
      </c>
      <c r="OE433">
        <v>27.94397</v>
      </c>
      <c r="OF433" s="1">
        <v>4.119177E-4</v>
      </c>
      <c r="OG433">
        <v>0.1031166</v>
      </c>
      <c r="OH433">
        <v>0.78279699999999997</v>
      </c>
      <c r="OI433">
        <v>28.527170000000002</v>
      </c>
      <c r="OJ433" s="1">
        <v>3.9523709999999998E-4</v>
      </c>
      <c r="OK433">
        <v>9.9508490000000005E-2</v>
      </c>
    </row>
    <row r="434" spans="1:401" x14ac:dyDescent="0.35">
      <c r="A434">
        <v>443</v>
      </c>
      <c r="B434" t="s">
        <v>4</v>
      </c>
      <c r="C434" t="s">
        <v>364</v>
      </c>
      <c r="D434" t="s">
        <v>441</v>
      </c>
      <c r="E434">
        <v>776.09699999999998</v>
      </c>
      <c r="F434">
        <v>1.4398310000000001</v>
      </c>
      <c r="G434">
        <v>25.071390000000001</v>
      </c>
      <c r="H434">
        <v>0</v>
      </c>
      <c r="I434">
        <v>0</v>
      </c>
      <c r="J434">
        <v>1.436277</v>
      </c>
      <c r="K434">
        <v>25.04982</v>
      </c>
      <c r="L434">
        <v>0</v>
      </c>
      <c r="M434">
        <v>0</v>
      </c>
      <c r="N434">
        <v>1.4324779999999999</v>
      </c>
      <c r="O434">
        <v>25.46651</v>
      </c>
      <c r="P434">
        <v>0</v>
      </c>
      <c r="Q434">
        <v>0</v>
      </c>
      <c r="R434">
        <v>1.428628</v>
      </c>
      <c r="S434">
        <v>25.682749999999999</v>
      </c>
      <c r="T434">
        <v>0</v>
      </c>
      <c r="U434">
        <v>0</v>
      </c>
      <c r="V434">
        <v>1.4247970000000001</v>
      </c>
      <c r="W434">
        <v>25.61572</v>
      </c>
      <c r="X434">
        <v>0</v>
      </c>
      <c r="Y434">
        <v>0</v>
      </c>
      <c r="Z434">
        <v>1.4209670000000001</v>
      </c>
      <c r="AA434">
        <v>25.591100000000001</v>
      </c>
      <c r="AB434">
        <v>0</v>
      </c>
      <c r="AC434">
        <v>0</v>
      </c>
      <c r="AD434">
        <v>1.416914</v>
      </c>
      <c r="AE434">
        <v>25.34084</v>
      </c>
      <c r="AF434">
        <v>0</v>
      </c>
      <c r="AG434">
        <v>0</v>
      </c>
      <c r="AH434">
        <v>1.4129670000000001</v>
      </c>
      <c r="AI434">
        <v>25.546800000000001</v>
      </c>
      <c r="AJ434">
        <v>0</v>
      </c>
      <c r="AK434">
        <v>0</v>
      </c>
      <c r="AL434">
        <v>1.4088449999999999</v>
      </c>
      <c r="AM434">
        <v>25.67212</v>
      </c>
      <c r="AN434">
        <v>0</v>
      </c>
      <c r="AO434">
        <v>0</v>
      </c>
      <c r="AP434">
        <v>1.405716</v>
      </c>
      <c r="AQ434">
        <v>25.935870000000001</v>
      </c>
      <c r="AR434">
        <v>0</v>
      </c>
      <c r="AS434">
        <v>0</v>
      </c>
      <c r="AT434">
        <v>1.4034120000000001</v>
      </c>
      <c r="AU434">
        <v>26.377099999999999</v>
      </c>
      <c r="AV434">
        <v>0</v>
      </c>
      <c r="AW434">
        <v>0</v>
      </c>
      <c r="AX434">
        <v>1.4009480000000001</v>
      </c>
      <c r="AY434">
        <v>26.554549999999999</v>
      </c>
      <c r="AZ434">
        <v>0</v>
      </c>
      <c r="BA434">
        <v>0</v>
      </c>
      <c r="BB434">
        <v>1.3983110000000001</v>
      </c>
      <c r="BC434">
        <v>26.78633</v>
      </c>
      <c r="BD434">
        <v>0</v>
      </c>
      <c r="BE434">
        <v>0</v>
      </c>
      <c r="BF434">
        <v>1.395446</v>
      </c>
      <c r="BG434">
        <v>26.84825</v>
      </c>
      <c r="BH434">
        <v>0</v>
      </c>
      <c r="BI434">
        <v>0</v>
      </c>
      <c r="BJ434">
        <v>1.3921399999999999</v>
      </c>
      <c r="BK434">
        <v>26.751270000000002</v>
      </c>
      <c r="BL434">
        <v>0</v>
      </c>
      <c r="BM434">
        <v>0</v>
      </c>
      <c r="BN434">
        <v>1.3883220000000001</v>
      </c>
      <c r="BO434">
        <v>27.08098</v>
      </c>
      <c r="BP434">
        <v>0</v>
      </c>
      <c r="BQ434">
        <v>0</v>
      </c>
      <c r="BR434">
        <v>1.384369</v>
      </c>
      <c r="BS434">
        <v>27.111419999999999</v>
      </c>
      <c r="BT434">
        <v>0</v>
      </c>
      <c r="BU434">
        <v>0</v>
      </c>
      <c r="BV434">
        <v>1.3855420000000001</v>
      </c>
      <c r="BW434">
        <v>27.370200000000001</v>
      </c>
      <c r="BX434">
        <v>0</v>
      </c>
      <c r="BY434">
        <v>0</v>
      </c>
      <c r="BZ434">
        <v>1.386409</v>
      </c>
      <c r="CA434">
        <v>27.76925</v>
      </c>
      <c r="CB434">
        <v>0</v>
      </c>
      <c r="CC434">
        <v>0</v>
      </c>
      <c r="CD434">
        <v>1.3871869999999999</v>
      </c>
      <c r="CE434">
        <v>27.969539999999999</v>
      </c>
      <c r="CF434">
        <v>0</v>
      </c>
      <c r="CG434">
        <v>0</v>
      </c>
      <c r="CH434">
        <v>1.3880710000000001</v>
      </c>
      <c r="CI434">
        <v>27.935739999999999</v>
      </c>
      <c r="CJ434">
        <v>0</v>
      </c>
      <c r="CK434">
        <v>0</v>
      </c>
      <c r="CL434">
        <v>1.3889</v>
      </c>
      <c r="CM434">
        <v>27.865189999999998</v>
      </c>
      <c r="CN434">
        <v>7.100807E-38</v>
      </c>
      <c r="CO434">
        <v>1.0749100000000001E-35</v>
      </c>
      <c r="CP434">
        <v>1.3896980000000001</v>
      </c>
      <c r="CQ434">
        <v>27.691420000000001</v>
      </c>
      <c r="CR434">
        <v>2.7748E-31</v>
      </c>
      <c r="CS434">
        <v>4.7922890000000002E-29</v>
      </c>
      <c r="CT434">
        <v>1.390371</v>
      </c>
      <c r="CU434">
        <v>27.760259999999999</v>
      </c>
      <c r="CV434">
        <v>8.0958020000000001E-25</v>
      </c>
      <c r="CW434" s="1">
        <v>1.2772820000000001E-22</v>
      </c>
      <c r="CX434">
        <v>1.3911439999999999</v>
      </c>
      <c r="CY434">
        <v>27.307980000000001</v>
      </c>
      <c r="CZ434" s="1">
        <v>2.2775720000000001E-19</v>
      </c>
      <c r="DA434" s="1">
        <v>3.8991560000000002E-17</v>
      </c>
      <c r="DB434">
        <v>1.391867</v>
      </c>
      <c r="DC434">
        <v>27.674389999999999</v>
      </c>
      <c r="DD434" s="1">
        <v>1.9826230000000001E-15</v>
      </c>
      <c r="DE434" s="1">
        <v>3.6205459999999999E-13</v>
      </c>
      <c r="DF434">
        <v>1.3924319999999999</v>
      </c>
      <c r="DG434">
        <v>28.048970000000001</v>
      </c>
      <c r="DH434" s="1">
        <v>2.7302550000000001E-12</v>
      </c>
      <c r="DI434" s="1">
        <v>5.2062209999999995E-10</v>
      </c>
      <c r="DJ434">
        <v>1.3931279999999999</v>
      </c>
      <c r="DK434">
        <v>28.143650000000001</v>
      </c>
      <c r="DL434" s="1">
        <v>1.0419480000000001E-9</v>
      </c>
      <c r="DM434" s="1">
        <v>2.0602199999999999E-7</v>
      </c>
      <c r="DN434">
        <v>1.3936200000000001</v>
      </c>
      <c r="DO434">
        <v>28.143160000000002</v>
      </c>
      <c r="DP434" s="1">
        <v>1.487697E-7</v>
      </c>
      <c r="DQ434" s="1">
        <v>3.0288570000000001E-5</v>
      </c>
      <c r="DR434">
        <v>1.394957</v>
      </c>
      <c r="DS434">
        <v>28.11139</v>
      </c>
      <c r="DT434" s="1">
        <v>9.5477610000000003E-6</v>
      </c>
      <c r="DU434" s="1">
        <v>1.9962270000000002E-3</v>
      </c>
      <c r="DV434">
        <v>1.3965270000000001</v>
      </c>
      <c r="DW434">
        <v>28.008500000000002</v>
      </c>
      <c r="DX434" s="1">
        <v>3.1375579999999998E-4</v>
      </c>
      <c r="DY434" s="1">
        <v>6.7206600000000005E-2</v>
      </c>
      <c r="DZ434">
        <v>1.3973120000000001</v>
      </c>
      <c r="EA434">
        <v>28.368980000000001</v>
      </c>
      <c r="EB434" s="1">
        <v>5.7995829999999996E-3</v>
      </c>
      <c r="EC434" s="1">
        <v>1.2703789999999999</v>
      </c>
      <c r="ED434">
        <v>1.3978550000000001</v>
      </c>
      <c r="EE434">
        <v>28.59947</v>
      </c>
      <c r="EF434" s="1">
        <v>6.4989770000000002E-2</v>
      </c>
      <c r="EG434" s="1">
        <v>14.52036</v>
      </c>
      <c r="EH434">
        <v>1.3982060000000001</v>
      </c>
      <c r="EI434">
        <v>29.025970000000001</v>
      </c>
      <c r="EJ434" s="1">
        <v>0.46659430000000002</v>
      </c>
      <c r="EK434" s="1">
        <v>106.28530000000001</v>
      </c>
      <c r="EL434">
        <v>1.399208</v>
      </c>
      <c r="EM434">
        <v>29.641069999999999</v>
      </c>
      <c r="EN434" s="1">
        <v>2.2591450000000002</v>
      </c>
      <c r="EO434" s="1">
        <v>523.46659999999997</v>
      </c>
      <c r="EP434">
        <v>1.4008560000000001</v>
      </c>
      <c r="EQ434">
        <v>29.859120000000001</v>
      </c>
      <c r="ER434" s="1">
        <v>7.6783960000000002</v>
      </c>
      <c r="ES434">
        <v>1808.01</v>
      </c>
      <c r="ET434">
        <v>1.4025639999999999</v>
      </c>
      <c r="EU434">
        <v>29.70392</v>
      </c>
      <c r="EV434" s="1">
        <v>18.996580000000002</v>
      </c>
      <c r="EW434">
        <v>4540.9799999999996</v>
      </c>
      <c r="EX434">
        <v>1.4045110000000001</v>
      </c>
      <c r="EY434">
        <v>29.55442</v>
      </c>
      <c r="EZ434">
        <v>35.303139999999999</v>
      </c>
      <c r="FA434">
        <v>8557.9950000000008</v>
      </c>
      <c r="FB434">
        <v>1.40656</v>
      </c>
      <c r="FC434">
        <v>29.11055</v>
      </c>
      <c r="FD434">
        <v>50.67257</v>
      </c>
      <c r="FE434">
        <v>12445.69</v>
      </c>
      <c r="FF434">
        <v>1.408631</v>
      </c>
      <c r="FG434">
        <v>28.848490000000002</v>
      </c>
      <c r="FH434">
        <v>57.53342</v>
      </c>
      <c r="FI434">
        <v>14308.51</v>
      </c>
      <c r="FJ434">
        <v>1.4108639999999999</v>
      </c>
      <c r="FK434">
        <v>28.441410000000001</v>
      </c>
      <c r="FL434">
        <v>52.828130000000002</v>
      </c>
      <c r="FM434">
        <v>13293.21</v>
      </c>
      <c r="FN434">
        <v>1.4128810000000001</v>
      </c>
      <c r="FO434">
        <v>28.036439999999999</v>
      </c>
      <c r="FP434">
        <v>40.071689999999997</v>
      </c>
      <c r="FQ434">
        <v>10194.299999999999</v>
      </c>
      <c r="FR434">
        <v>1.4152100000000001</v>
      </c>
      <c r="FS434">
        <v>27.907129999999999</v>
      </c>
      <c r="FT434">
        <v>25.592680000000001</v>
      </c>
      <c r="FU434">
        <v>6577.616</v>
      </c>
      <c r="FV434">
        <v>1.4172750000000001</v>
      </c>
      <c r="FW434">
        <v>27.66507</v>
      </c>
      <c r="FX434">
        <v>13.96771</v>
      </c>
      <c r="FY434">
        <v>3625.518</v>
      </c>
      <c r="FZ434">
        <v>1.4193549999999999</v>
      </c>
      <c r="GA434">
        <v>27.288979999999999</v>
      </c>
      <c r="GB434">
        <v>6.6169399999999996</v>
      </c>
      <c r="GC434">
        <v>1733.144</v>
      </c>
      <c r="GD434">
        <v>1.4243429999999999</v>
      </c>
      <c r="GE434">
        <v>26.706990000000001</v>
      </c>
      <c r="GF434">
        <v>2.7715960000000002</v>
      </c>
      <c r="GG434">
        <v>730.67619999999999</v>
      </c>
      <c r="GH434">
        <v>1.43153</v>
      </c>
      <c r="GI434">
        <v>26.185379999999999</v>
      </c>
      <c r="GJ434">
        <v>1.056508</v>
      </c>
      <c r="GK434">
        <v>279.6619</v>
      </c>
      <c r="GL434">
        <v>1.438947</v>
      </c>
      <c r="GM434">
        <v>26.13494</v>
      </c>
      <c r="GN434">
        <v>0.38947130000000002</v>
      </c>
      <c r="GO434">
        <v>102.9237</v>
      </c>
      <c r="GP434">
        <v>1.4471890000000001</v>
      </c>
      <c r="GQ434">
        <v>26.167929999999998</v>
      </c>
      <c r="GR434">
        <v>0.1603234</v>
      </c>
      <c r="GS434">
        <v>41.753239999999998</v>
      </c>
      <c r="GT434">
        <v>1.456037</v>
      </c>
      <c r="GU434">
        <v>26.443169999999999</v>
      </c>
      <c r="GV434">
        <v>8.924986E-2</v>
      </c>
      <c r="GW434">
        <v>22.65596</v>
      </c>
      <c r="GX434">
        <v>1.4636739999999999</v>
      </c>
      <c r="GY434">
        <v>26.739049999999999</v>
      </c>
      <c r="GZ434">
        <v>6.7839679999999999E-2</v>
      </c>
      <c r="HA434">
        <v>16.919170000000001</v>
      </c>
      <c r="HB434">
        <v>1.4562029999999999</v>
      </c>
      <c r="HC434">
        <v>26.744820000000001</v>
      </c>
      <c r="HD434">
        <v>5.9841980000000003E-2</v>
      </c>
      <c r="HE434">
        <v>14.86145</v>
      </c>
      <c r="HF434">
        <v>1.4474450000000001</v>
      </c>
      <c r="HG434">
        <v>26.112439999999999</v>
      </c>
      <c r="HH434">
        <v>5.464426E-2</v>
      </c>
      <c r="HI434">
        <v>13.59783</v>
      </c>
      <c r="HJ434">
        <v>1.437811</v>
      </c>
      <c r="HK434">
        <v>25.35981</v>
      </c>
      <c r="HL434">
        <v>4.9756509999999997E-2</v>
      </c>
      <c r="HM434">
        <v>12.434889999999999</v>
      </c>
      <c r="HN434">
        <v>1.427157</v>
      </c>
      <c r="HO434">
        <v>24.495899999999999</v>
      </c>
      <c r="HP434">
        <v>4.5000270000000002E-2</v>
      </c>
      <c r="HQ434">
        <v>11.30458</v>
      </c>
      <c r="HR434">
        <v>1.4154359999999999</v>
      </c>
      <c r="HS434">
        <v>23.994140000000002</v>
      </c>
      <c r="HT434">
        <v>4.0620459999999997E-2</v>
      </c>
      <c r="HU434">
        <v>10.26548</v>
      </c>
      <c r="HV434">
        <v>1.4110229999999999</v>
      </c>
      <c r="HW434">
        <v>23.806339999999999</v>
      </c>
      <c r="HX434" s="1">
        <v>3.6720059999999999E-2</v>
      </c>
      <c r="HY434">
        <v>9.294003</v>
      </c>
      <c r="HZ434">
        <v>1.4064829999999999</v>
      </c>
      <c r="IA434">
        <v>23.812419999999999</v>
      </c>
      <c r="IB434" s="1">
        <v>3.314897E-2</v>
      </c>
      <c r="IC434">
        <v>8.4014970000000009</v>
      </c>
      <c r="ID434">
        <v>1.4012770000000001</v>
      </c>
      <c r="IE434">
        <v>23.987220000000001</v>
      </c>
      <c r="IF434" s="1">
        <v>2.9798040000000001E-2</v>
      </c>
      <c r="IG434">
        <v>7.5688139999999997</v>
      </c>
      <c r="IH434">
        <v>1.3954519999999999</v>
      </c>
      <c r="II434">
        <v>23.818729999999999</v>
      </c>
      <c r="IJ434">
        <v>2.6645800000000001E-2</v>
      </c>
      <c r="IK434">
        <v>6.7882720000000001</v>
      </c>
      <c r="IL434">
        <v>1.3895820000000001</v>
      </c>
      <c r="IM434">
        <v>23.179929999999999</v>
      </c>
      <c r="IN434" s="1">
        <v>2.3795259999999999E-2</v>
      </c>
      <c r="IO434">
        <v>6.0797150000000002</v>
      </c>
      <c r="IP434">
        <v>1.38347</v>
      </c>
      <c r="IQ434">
        <v>22.55358</v>
      </c>
      <c r="IR434" s="1">
        <v>2.1370130000000001E-2</v>
      </c>
      <c r="IS434">
        <v>5.4758709999999997</v>
      </c>
      <c r="IT434">
        <v>1.376544</v>
      </c>
      <c r="IU434">
        <v>21.97777</v>
      </c>
      <c r="IV434" s="1">
        <v>1.9288E-2</v>
      </c>
      <c r="IW434">
        <v>4.9601369999999996</v>
      </c>
      <c r="IX434">
        <v>1.3689249999999999</v>
      </c>
      <c r="IY434">
        <v>22.04195</v>
      </c>
      <c r="IZ434" s="1">
        <v>1.7461919999999999E-2</v>
      </c>
      <c r="JA434">
        <v>4.5106089999999996</v>
      </c>
      <c r="JB434">
        <v>1.3606050000000001</v>
      </c>
      <c r="JC434">
        <v>22.257259999999999</v>
      </c>
      <c r="JD434" s="1">
        <v>1.5809429999999999E-2</v>
      </c>
      <c r="JE434">
        <v>4.104368</v>
      </c>
      <c r="JF434">
        <v>1.351615</v>
      </c>
      <c r="JG434">
        <v>22.707560000000001</v>
      </c>
      <c r="JH434" s="1">
        <v>1.431703E-2</v>
      </c>
      <c r="JI434">
        <v>3.7382149999999998</v>
      </c>
      <c r="JJ434">
        <v>1.342722</v>
      </c>
      <c r="JK434">
        <v>23.034230000000001</v>
      </c>
      <c r="JL434" s="1">
        <v>1.2959460000000001E-2</v>
      </c>
      <c r="JM434">
        <v>3.4022190000000001</v>
      </c>
      <c r="JN434">
        <v>1.333118</v>
      </c>
      <c r="JO434">
        <v>23.263290000000001</v>
      </c>
      <c r="JP434" s="1">
        <v>1.174297E-2</v>
      </c>
      <c r="JQ434">
        <v>3.101839</v>
      </c>
      <c r="JR434">
        <v>1.322368</v>
      </c>
      <c r="JS434">
        <v>23.12745</v>
      </c>
      <c r="JT434" s="1">
        <v>1.0625249999999999E-2</v>
      </c>
      <c r="JU434">
        <v>2.8265069999999999</v>
      </c>
      <c r="JV434">
        <v>1.310721</v>
      </c>
      <c r="JW434">
        <v>22.94989</v>
      </c>
      <c r="JX434" s="1">
        <v>9.6558089999999996E-3</v>
      </c>
      <c r="JY434">
        <v>2.5874779999999999</v>
      </c>
      <c r="JZ434">
        <v>1.297776</v>
      </c>
      <c r="KA434">
        <v>22.738810000000001</v>
      </c>
      <c r="KB434" s="1">
        <v>8.7583769999999995E-3</v>
      </c>
      <c r="KC434">
        <v>2.3684319999999999</v>
      </c>
      <c r="KD434">
        <v>1.2840640000000001</v>
      </c>
      <c r="KE434">
        <v>22.9556</v>
      </c>
      <c r="KF434" s="1">
        <v>7.9126690000000006E-3</v>
      </c>
      <c r="KG434">
        <v>2.1611229999999999</v>
      </c>
      <c r="KH434">
        <v>1.2698069999999999</v>
      </c>
      <c r="KI434">
        <v>23.314789999999999</v>
      </c>
      <c r="KJ434" s="1">
        <v>7.1172759999999996E-3</v>
      </c>
      <c r="KK434">
        <v>1.964359</v>
      </c>
      <c r="KL434">
        <v>1.2553110000000001</v>
      </c>
      <c r="KM434">
        <v>23.928290000000001</v>
      </c>
      <c r="KN434" s="1">
        <v>6.3723529999999999E-3</v>
      </c>
      <c r="KO434">
        <v>1.776675</v>
      </c>
      <c r="KP434">
        <v>1.248605</v>
      </c>
      <c r="KQ434">
        <v>24.675730000000001</v>
      </c>
      <c r="KR434" s="1">
        <v>5.6794999999999997E-3</v>
      </c>
      <c r="KS434">
        <v>1.588932</v>
      </c>
      <c r="KT434">
        <v>1.241385</v>
      </c>
      <c r="KU434">
        <v>25.090240000000001</v>
      </c>
      <c r="KV434" s="1">
        <v>4.9922689999999997E-3</v>
      </c>
      <c r="KW434">
        <v>1.4027019999999999</v>
      </c>
      <c r="KX434">
        <v>1.2356259999999999</v>
      </c>
      <c r="KY434">
        <v>25.305689999999998</v>
      </c>
      <c r="KZ434" s="1">
        <v>4.3447169999999997E-3</v>
      </c>
      <c r="LA434">
        <v>1.226216</v>
      </c>
      <c r="LB434">
        <v>1.225519</v>
      </c>
      <c r="LC434">
        <v>25.336369999999999</v>
      </c>
      <c r="LD434" s="1">
        <v>3.7105969999999999E-3</v>
      </c>
      <c r="LE434">
        <v>1.054786</v>
      </c>
      <c r="LF434">
        <v>1.2148060000000001</v>
      </c>
      <c r="LG434">
        <v>25.396470000000001</v>
      </c>
      <c r="LH434" s="1">
        <v>3.1294090000000001E-3</v>
      </c>
      <c r="LI434">
        <v>0.89665510000000004</v>
      </c>
      <c r="LJ434">
        <v>1.2040010000000001</v>
      </c>
      <c r="LK434">
        <v>25.557849999999998</v>
      </c>
      <c r="LL434" s="1">
        <v>2.5816720000000001E-3</v>
      </c>
      <c r="LM434">
        <v>0.74593770000000004</v>
      </c>
      <c r="LN434">
        <v>1.1940189999999999</v>
      </c>
      <c r="LO434">
        <v>25.8642</v>
      </c>
      <c r="LP434" s="1">
        <v>2.101543E-3</v>
      </c>
      <c r="LQ434">
        <v>0.61195029999999995</v>
      </c>
      <c r="LR434">
        <v>1.1852199999999999</v>
      </c>
      <c r="LS434">
        <v>26.37133</v>
      </c>
      <c r="LT434" s="1">
        <v>1.7062609999999999E-3</v>
      </c>
      <c r="LU434">
        <v>0.49963049999999998</v>
      </c>
      <c r="LV434">
        <v>1.1770080000000001</v>
      </c>
      <c r="LW434">
        <v>26.989609999999999</v>
      </c>
      <c r="LX434" s="1">
        <v>1.400887E-3</v>
      </c>
      <c r="LY434">
        <v>0.4119197</v>
      </c>
      <c r="LZ434">
        <v>1.169225</v>
      </c>
      <c r="MA434">
        <v>27.39527</v>
      </c>
      <c r="MB434" s="1">
        <v>1.172881E-3</v>
      </c>
      <c r="MC434">
        <v>0.34645789999999999</v>
      </c>
      <c r="MD434">
        <v>1.1611530000000001</v>
      </c>
      <c r="ME434">
        <v>27.455850000000002</v>
      </c>
      <c r="MF434" s="1">
        <v>1.004305E-3</v>
      </c>
      <c r="MG434">
        <v>0.29877110000000001</v>
      </c>
      <c r="MH434">
        <v>1.1523600000000001</v>
      </c>
      <c r="MI434">
        <v>27.344999999999999</v>
      </c>
      <c r="MJ434" s="1">
        <v>8.8156110000000003E-4</v>
      </c>
      <c r="MK434">
        <v>0.26426189999999999</v>
      </c>
      <c r="ML434">
        <v>1.144188</v>
      </c>
      <c r="MM434">
        <v>27.0169</v>
      </c>
      <c r="MN434" s="1">
        <v>7.8920900000000003E-4</v>
      </c>
      <c r="MO434">
        <v>0.23840149999999999</v>
      </c>
      <c r="MP434">
        <v>1.13645</v>
      </c>
      <c r="MQ434">
        <v>26.943860000000001</v>
      </c>
      <c r="MR434" s="1">
        <v>7.1682289999999997E-4</v>
      </c>
      <c r="MS434">
        <v>0.2181736</v>
      </c>
      <c r="MT434">
        <v>1.1293839999999999</v>
      </c>
      <c r="MU434">
        <v>26.850149999999999</v>
      </c>
      <c r="MV434" s="1">
        <v>6.5859309999999999E-4</v>
      </c>
      <c r="MW434">
        <v>0.2018701</v>
      </c>
      <c r="MX434">
        <v>1.122765</v>
      </c>
      <c r="MY434">
        <v>26.995360000000002</v>
      </c>
      <c r="MZ434" s="1">
        <v>6.1215520000000004E-4</v>
      </c>
      <c r="NA434">
        <v>0.1889149</v>
      </c>
      <c r="NB434">
        <v>1.1165670000000001</v>
      </c>
      <c r="NC434">
        <v>27.337900000000001</v>
      </c>
      <c r="ND434" s="1">
        <v>5.7380280000000005E-4</v>
      </c>
      <c r="NE434">
        <v>0.1783083</v>
      </c>
      <c r="NF434">
        <v>1.1105719999999999</v>
      </c>
      <c r="NG434">
        <v>27.5366</v>
      </c>
      <c r="NH434" s="1">
        <v>5.4079360000000001E-4</v>
      </c>
      <c r="NI434">
        <v>0.16915939999999999</v>
      </c>
      <c r="NJ434">
        <v>1.1050040000000001</v>
      </c>
      <c r="NK434">
        <v>27.44923</v>
      </c>
      <c r="NL434" s="1">
        <v>5.1245309999999999E-4</v>
      </c>
      <c r="NM434">
        <v>0.16129599999999999</v>
      </c>
      <c r="NN434">
        <v>1.0995569999999999</v>
      </c>
      <c r="NO434">
        <v>27.28782</v>
      </c>
      <c r="NP434" s="1">
        <v>4.8790409999999998E-4</v>
      </c>
      <c r="NQ434">
        <v>0.15450539999999999</v>
      </c>
      <c r="NR434">
        <v>1.0942019999999999</v>
      </c>
      <c r="NS434">
        <v>27.092410000000001</v>
      </c>
      <c r="NT434" s="1">
        <v>4.6644040000000001E-4</v>
      </c>
      <c r="NU434">
        <v>0.14858950000000001</v>
      </c>
      <c r="NV434">
        <v>1.088843</v>
      </c>
      <c r="NW434">
        <v>27.300979999999999</v>
      </c>
      <c r="NX434" s="1">
        <v>4.4769159999999999E-4</v>
      </c>
      <c r="NY434">
        <v>0.14346619999999999</v>
      </c>
      <c r="NZ434">
        <v>1.0840000000000001</v>
      </c>
      <c r="OA434">
        <v>27.60248</v>
      </c>
      <c r="OB434" s="1">
        <v>4.302234E-4</v>
      </c>
      <c r="OC434">
        <v>0.13867969999999999</v>
      </c>
      <c r="OD434">
        <v>1.079359</v>
      </c>
      <c r="OE434">
        <v>27.93318</v>
      </c>
      <c r="OF434" s="1">
        <v>4.1313910000000001E-4</v>
      </c>
      <c r="OG434">
        <v>0.13393189999999999</v>
      </c>
      <c r="OH434">
        <v>1.074978</v>
      </c>
      <c r="OI434">
        <v>28.47936</v>
      </c>
      <c r="OJ434" s="1">
        <v>3.9645039999999999E-4</v>
      </c>
      <c r="OK434">
        <v>0.1292201</v>
      </c>
    </row>
    <row r="435" spans="1:401" x14ac:dyDescent="0.35">
      <c r="A435">
        <v>444</v>
      </c>
      <c r="B435" t="s">
        <v>4</v>
      </c>
      <c r="C435" t="s">
        <v>364</v>
      </c>
      <c r="D435" t="s">
        <v>442</v>
      </c>
      <c r="E435">
        <v>950.90890000000002</v>
      </c>
      <c r="F435">
        <v>0.5616025</v>
      </c>
      <c r="G435">
        <v>25.270350000000001</v>
      </c>
      <c r="H435">
        <v>0</v>
      </c>
      <c r="I435">
        <v>0</v>
      </c>
      <c r="J435">
        <v>0.56641580000000002</v>
      </c>
      <c r="K435">
        <v>25.18083</v>
      </c>
      <c r="L435">
        <v>0</v>
      </c>
      <c r="M435">
        <v>0</v>
      </c>
      <c r="N435">
        <v>0.57132890000000003</v>
      </c>
      <c r="O435">
        <v>25.540040000000001</v>
      </c>
      <c r="P435">
        <v>0</v>
      </c>
      <c r="Q435">
        <v>0</v>
      </c>
      <c r="R435">
        <v>0.57639689999999999</v>
      </c>
      <c r="S435">
        <v>25.71454</v>
      </c>
      <c r="T435">
        <v>0</v>
      </c>
      <c r="U435">
        <v>0</v>
      </c>
      <c r="V435">
        <v>0.58164439999999995</v>
      </c>
      <c r="W435">
        <v>25.60322</v>
      </c>
      <c r="X435">
        <v>0</v>
      </c>
      <c r="Y435">
        <v>0</v>
      </c>
      <c r="Z435">
        <v>0.58663889999999996</v>
      </c>
      <c r="AA435">
        <v>25.599959999999999</v>
      </c>
      <c r="AB435">
        <v>0</v>
      </c>
      <c r="AC435">
        <v>0</v>
      </c>
      <c r="AD435">
        <v>0.59157590000000004</v>
      </c>
      <c r="AE435">
        <v>25.417660000000001</v>
      </c>
      <c r="AF435">
        <v>0</v>
      </c>
      <c r="AG435">
        <v>0</v>
      </c>
      <c r="AH435">
        <v>0.59671410000000003</v>
      </c>
      <c r="AI435">
        <v>25.706250000000001</v>
      </c>
      <c r="AJ435">
        <v>0</v>
      </c>
      <c r="AK435">
        <v>0</v>
      </c>
      <c r="AL435">
        <v>0.60163219999999995</v>
      </c>
      <c r="AM435">
        <v>25.89143</v>
      </c>
      <c r="AN435">
        <v>0</v>
      </c>
      <c r="AO435">
        <v>0</v>
      </c>
      <c r="AP435">
        <v>0.61010739999999997</v>
      </c>
      <c r="AQ435">
        <v>26.134899999999998</v>
      </c>
      <c r="AR435">
        <v>0</v>
      </c>
      <c r="AS435">
        <v>0</v>
      </c>
      <c r="AT435">
        <v>0.62236590000000003</v>
      </c>
      <c r="AU435">
        <v>26.51557</v>
      </c>
      <c r="AV435">
        <v>0</v>
      </c>
      <c r="AW435">
        <v>0</v>
      </c>
      <c r="AX435">
        <v>0.63636309999999996</v>
      </c>
      <c r="AY435">
        <v>26.615770000000001</v>
      </c>
      <c r="AZ435">
        <v>0</v>
      </c>
      <c r="BA435">
        <v>0</v>
      </c>
      <c r="BB435">
        <v>0.65191909999999997</v>
      </c>
      <c r="BC435">
        <v>26.803080000000001</v>
      </c>
      <c r="BD435">
        <v>0</v>
      </c>
      <c r="BE435">
        <v>0</v>
      </c>
      <c r="BF435">
        <v>0.66882149999999996</v>
      </c>
      <c r="BG435">
        <v>26.911049999999999</v>
      </c>
      <c r="BH435">
        <v>0</v>
      </c>
      <c r="BI435">
        <v>0</v>
      </c>
      <c r="BJ435">
        <v>0.68747559999999996</v>
      </c>
      <c r="BK435">
        <v>26.880520000000001</v>
      </c>
      <c r="BL435">
        <v>0</v>
      </c>
      <c r="BM435">
        <v>0</v>
      </c>
      <c r="BN435">
        <v>0.7073218</v>
      </c>
      <c r="BO435">
        <v>27.288270000000001</v>
      </c>
      <c r="BP435">
        <v>0</v>
      </c>
      <c r="BQ435">
        <v>0</v>
      </c>
      <c r="BR435">
        <v>0.72666790000000003</v>
      </c>
      <c r="BS435">
        <v>27.343959999999999</v>
      </c>
      <c r="BT435">
        <v>0</v>
      </c>
      <c r="BU435">
        <v>0</v>
      </c>
      <c r="BV435">
        <v>0.72366969999999997</v>
      </c>
      <c r="BW435">
        <v>27.51221</v>
      </c>
      <c r="BX435">
        <v>0</v>
      </c>
      <c r="BY435">
        <v>0</v>
      </c>
      <c r="BZ435">
        <v>0.72034089999999995</v>
      </c>
      <c r="CA435">
        <v>27.83325</v>
      </c>
      <c r="CB435">
        <v>0</v>
      </c>
      <c r="CC435">
        <v>0</v>
      </c>
      <c r="CD435">
        <v>0.71697279999999997</v>
      </c>
      <c r="CE435">
        <v>27.983630000000002</v>
      </c>
      <c r="CF435">
        <v>0</v>
      </c>
      <c r="CG435">
        <v>0</v>
      </c>
      <c r="CH435">
        <v>0.71357479999999995</v>
      </c>
      <c r="CI435">
        <v>27.920909999999999</v>
      </c>
      <c r="CJ435">
        <v>0</v>
      </c>
      <c r="CK435">
        <v>0</v>
      </c>
      <c r="CL435">
        <v>0.71016760000000001</v>
      </c>
      <c r="CM435">
        <v>27.88823</v>
      </c>
      <c r="CN435">
        <v>1.194532E-38</v>
      </c>
      <c r="CO435">
        <v>3.9116530000000003E-36</v>
      </c>
      <c r="CP435">
        <v>0.70674780000000004</v>
      </c>
      <c r="CQ435">
        <v>27.78077</v>
      </c>
      <c r="CR435">
        <v>1.155474E-31</v>
      </c>
      <c r="CS435">
        <v>3.3457339999999997E-29</v>
      </c>
      <c r="CT435">
        <v>0.70327899999999999</v>
      </c>
      <c r="CU435">
        <v>27.89639</v>
      </c>
      <c r="CV435">
        <v>2.1658199999999998E-25</v>
      </c>
      <c r="CW435" s="1">
        <v>6.4011660000000001E-23</v>
      </c>
      <c r="CX435">
        <v>0.69979950000000002</v>
      </c>
      <c r="CY435">
        <v>27.423719999999999</v>
      </c>
      <c r="CZ435" s="1">
        <v>9.2417080000000005E-20</v>
      </c>
      <c r="DA435" s="1">
        <v>2.7692990000000001E-17</v>
      </c>
      <c r="DB435">
        <v>0.69636010000000004</v>
      </c>
      <c r="DC435">
        <v>27.73686</v>
      </c>
      <c r="DD435" s="1">
        <v>9.8530409999999991E-16</v>
      </c>
      <c r="DE435" s="1">
        <v>3.068339E-13</v>
      </c>
      <c r="DF435">
        <v>0.69294489999999997</v>
      </c>
      <c r="DG435">
        <v>28.097290000000001</v>
      </c>
      <c r="DH435" s="1">
        <v>1.5238819999999999E-12</v>
      </c>
      <c r="DI435" s="1">
        <v>4.9122519999999999E-10</v>
      </c>
      <c r="DJ435">
        <v>0.68958030000000003</v>
      </c>
      <c r="DK435">
        <v>28.170570000000001</v>
      </c>
      <c r="DL435" s="1">
        <v>6.3456970000000002E-10</v>
      </c>
      <c r="DM435" s="1">
        <v>2.112262E-7</v>
      </c>
      <c r="DN435">
        <v>0.68625800000000003</v>
      </c>
      <c r="DO435">
        <v>28.147649999999999</v>
      </c>
      <c r="DP435" s="1">
        <v>9.7163670000000003E-8</v>
      </c>
      <c r="DQ435" s="1">
        <v>3.3211460000000003E-5</v>
      </c>
      <c r="DR435">
        <v>0.68366470000000001</v>
      </c>
      <c r="DS435">
        <v>28.134609999999999</v>
      </c>
      <c r="DT435" s="1">
        <v>6.6215050000000004E-6</v>
      </c>
      <c r="DU435" s="1">
        <v>2.3176540000000002E-3</v>
      </c>
      <c r="DV435">
        <v>0.68207359999999995</v>
      </c>
      <c r="DW435">
        <v>28.070499999999999</v>
      </c>
      <c r="DX435" s="1">
        <v>2.2958890000000001E-4</v>
      </c>
      <c r="DY435" s="1">
        <v>8.211591E-2</v>
      </c>
      <c r="DZ435">
        <v>0.68013999999999997</v>
      </c>
      <c r="EA435">
        <v>28.471509999999999</v>
      </c>
      <c r="EB435" s="1">
        <v>4.4491239999999996E-3</v>
      </c>
      <c r="EC435" s="1">
        <v>1.6240030000000001</v>
      </c>
      <c r="ED435">
        <v>0.67811449999999995</v>
      </c>
      <c r="EE435">
        <v>28.716059999999999</v>
      </c>
      <c r="EF435" s="1">
        <v>5.2025960000000003E-2</v>
      </c>
      <c r="EG435" s="1">
        <v>19.3277</v>
      </c>
      <c r="EH435">
        <v>0.67603420000000003</v>
      </c>
      <c r="EI435">
        <v>29.098559999999999</v>
      </c>
      <c r="EJ435" s="1">
        <v>0.3883065</v>
      </c>
      <c r="EK435" s="1">
        <v>146.72479999999999</v>
      </c>
      <c r="EL435">
        <v>0.674315</v>
      </c>
      <c r="EM435">
        <v>29.671099999999999</v>
      </c>
      <c r="EN435" s="1">
        <v>1.9484570000000001</v>
      </c>
      <c r="EO435">
        <v>747.10929999999996</v>
      </c>
      <c r="EP435">
        <v>0.67257029999999995</v>
      </c>
      <c r="EQ435">
        <v>29.872640000000001</v>
      </c>
      <c r="ER435" s="1">
        <v>6.8443649999999998</v>
      </c>
      <c r="ES435">
        <v>2659.7150000000001</v>
      </c>
      <c r="ET435">
        <v>0.67069210000000001</v>
      </c>
      <c r="EU435">
        <v>29.70476</v>
      </c>
      <c r="EV435" s="1">
        <v>17.458349999999999</v>
      </c>
      <c r="EW435">
        <v>6860.0079999999998</v>
      </c>
      <c r="EX435">
        <v>0.66871510000000001</v>
      </c>
      <c r="EY435">
        <v>29.585100000000001</v>
      </c>
      <c r="EZ435">
        <v>33.38008</v>
      </c>
      <c r="FA435">
        <v>13231.44</v>
      </c>
      <c r="FB435">
        <v>0.66661789999999999</v>
      </c>
      <c r="FC435">
        <v>29.192519999999998</v>
      </c>
      <c r="FD435">
        <v>49.195129999999999</v>
      </c>
      <c r="FE435">
        <v>19629.759999999998</v>
      </c>
      <c r="FF435">
        <v>0.66439910000000002</v>
      </c>
      <c r="FG435">
        <v>28.954719999999998</v>
      </c>
      <c r="FH435">
        <v>57.257159999999999</v>
      </c>
      <c r="FI435">
        <v>22948.48</v>
      </c>
      <c r="FJ435">
        <v>0.66209569999999995</v>
      </c>
      <c r="FK435">
        <v>28.562830000000002</v>
      </c>
      <c r="FL435">
        <v>53.797029999999999</v>
      </c>
      <c r="FM435">
        <v>21614.94</v>
      </c>
      <c r="FN435">
        <v>0.659663</v>
      </c>
      <c r="FO435">
        <v>28.103549999999998</v>
      </c>
      <c r="FP435">
        <v>41.678519999999999</v>
      </c>
      <c r="FQ435">
        <v>16740.59</v>
      </c>
      <c r="FR435">
        <v>0.65710150000000001</v>
      </c>
      <c r="FS435">
        <v>27.954249999999998</v>
      </c>
      <c r="FT435">
        <v>27.14574</v>
      </c>
      <c r="FU435">
        <v>10873.14</v>
      </c>
      <c r="FV435">
        <v>0.65435460000000001</v>
      </c>
      <c r="FW435">
        <v>27.701170000000001</v>
      </c>
      <c r="FX435">
        <v>15.08816</v>
      </c>
      <c r="FY435">
        <v>6013.8620000000001</v>
      </c>
      <c r="FZ435">
        <v>0.65148430000000002</v>
      </c>
      <c r="GA435">
        <v>27.341380000000001</v>
      </c>
      <c r="GB435">
        <v>7.266534</v>
      </c>
      <c r="GC435">
        <v>2873.4780000000001</v>
      </c>
      <c r="GD435">
        <v>0.64941000000000004</v>
      </c>
      <c r="GE435">
        <v>26.7334</v>
      </c>
      <c r="GF435">
        <v>3.086579</v>
      </c>
      <c r="GG435">
        <v>1223.884</v>
      </c>
      <c r="GH435">
        <v>0.64725600000000005</v>
      </c>
      <c r="GI435">
        <v>26.212980000000002</v>
      </c>
      <c r="GJ435">
        <v>1.189578</v>
      </c>
      <c r="GK435">
        <v>475.42989999999998</v>
      </c>
      <c r="GL435">
        <v>0.64492119999999997</v>
      </c>
      <c r="GM435">
        <v>26.162420000000001</v>
      </c>
      <c r="GN435">
        <v>0.43878739999999999</v>
      </c>
      <c r="GO435">
        <v>175.858</v>
      </c>
      <c r="GP435">
        <v>0.64240589999999997</v>
      </c>
      <c r="GQ435">
        <v>26.197469999999999</v>
      </c>
      <c r="GR435">
        <v>0.17658190000000001</v>
      </c>
      <c r="GS435">
        <v>70.051860000000005</v>
      </c>
      <c r="GT435">
        <v>0.6395786</v>
      </c>
      <c r="GU435">
        <v>26.44678</v>
      </c>
      <c r="GV435">
        <v>9.4156260000000006E-2</v>
      </c>
      <c r="GW435">
        <v>36.462890000000002</v>
      </c>
      <c r="GX435">
        <v>0.63657710000000001</v>
      </c>
      <c r="GY435">
        <v>26.739070000000002</v>
      </c>
      <c r="GZ435">
        <v>6.9363149999999998E-2</v>
      </c>
      <c r="HA435">
        <v>26.370729999999998</v>
      </c>
      <c r="HB435">
        <v>0.63383809999999996</v>
      </c>
      <c r="HC435">
        <v>26.744869999999999</v>
      </c>
      <c r="HD435">
        <v>6.0507499999999999E-2</v>
      </c>
      <c r="HE435">
        <v>22.867699999999999</v>
      </c>
      <c r="HF435">
        <v>0.63056679999999998</v>
      </c>
      <c r="HG435">
        <v>26.119219999999999</v>
      </c>
      <c r="HH435">
        <v>5.515809E-2</v>
      </c>
      <c r="HI435">
        <v>20.881209999999999</v>
      </c>
      <c r="HJ435">
        <v>0.62691350000000001</v>
      </c>
      <c r="HK435">
        <v>25.3886</v>
      </c>
      <c r="HL435">
        <v>5.0262550000000003E-2</v>
      </c>
      <c r="HM435">
        <v>19.115159999999999</v>
      </c>
      <c r="HN435">
        <v>0.62287170000000003</v>
      </c>
      <c r="HO435">
        <v>24.541519999999998</v>
      </c>
      <c r="HP435">
        <v>4.547822E-2</v>
      </c>
      <c r="HQ435">
        <v>17.393419999999999</v>
      </c>
      <c r="HR435">
        <v>0.61833289999999996</v>
      </c>
      <c r="HS435">
        <v>24.02861</v>
      </c>
      <c r="HT435">
        <v>4.1055679999999997E-2</v>
      </c>
      <c r="HU435">
        <v>15.804410000000001</v>
      </c>
      <c r="HV435">
        <v>0.61677669999999996</v>
      </c>
      <c r="HW435">
        <v>23.830100000000002</v>
      </c>
      <c r="HX435" s="1">
        <v>3.7132510000000001E-2</v>
      </c>
      <c r="HY435">
        <v>14.325530000000001</v>
      </c>
      <c r="HZ435">
        <v>0.61555599999999999</v>
      </c>
      <c r="IA435">
        <v>23.81251</v>
      </c>
      <c r="IB435" s="1">
        <v>3.353047E-2</v>
      </c>
      <c r="IC435">
        <v>12.95368</v>
      </c>
      <c r="ID435">
        <v>0.61404069999999999</v>
      </c>
      <c r="IE435">
        <v>23.980370000000001</v>
      </c>
      <c r="IF435" s="1">
        <v>3.0153530000000001E-2</v>
      </c>
      <c r="IG435">
        <v>11.67661</v>
      </c>
      <c r="IH435">
        <v>0.61225240000000003</v>
      </c>
      <c r="II435">
        <v>23.825700000000001</v>
      </c>
      <c r="IJ435" s="1">
        <v>2.697981E-2</v>
      </c>
      <c r="IK435">
        <v>10.481249999999999</v>
      </c>
      <c r="IL435">
        <v>0.6101586</v>
      </c>
      <c r="IM435">
        <v>23.18853</v>
      </c>
      <c r="IN435" s="1">
        <v>2.4087730000000002E-2</v>
      </c>
      <c r="IO435">
        <v>9.3888789999999993</v>
      </c>
      <c r="IP435">
        <v>0.60802009999999995</v>
      </c>
      <c r="IQ435">
        <v>22.566839999999999</v>
      </c>
      <c r="IR435" s="1">
        <v>2.1616590000000001E-2</v>
      </c>
      <c r="IS435">
        <v>8.4520309999999998</v>
      </c>
      <c r="IT435">
        <v>0.60556730000000003</v>
      </c>
      <c r="IU435">
        <v>22.000589999999999</v>
      </c>
      <c r="IV435" s="1">
        <v>1.949787E-2</v>
      </c>
      <c r="IW435">
        <v>7.6527729999999998</v>
      </c>
      <c r="IX435">
        <v>0.60285630000000001</v>
      </c>
      <c r="IY435">
        <v>22.06081</v>
      </c>
      <c r="IZ435" s="1">
        <v>1.764696E-2</v>
      </c>
      <c r="JA435">
        <v>6.9585369999999998</v>
      </c>
      <c r="JB435">
        <v>0.59985080000000002</v>
      </c>
      <c r="JC435">
        <v>22.2653</v>
      </c>
      <c r="JD435" s="1">
        <v>1.5976669999999998E-2</v>
      </c>
      <c r="JE435">
        <v>6.3332319999999998</v>
      </c>
      <c r="JF435">
        <v>0.59657479999999996</v>
      </c>
      <c r="JG435">
        <v>22.68486</v>
      </c>
      <c r="JH435" s="1">
        <v>1.4469640000000001E-2</v>
      </c>
      <c r="JI435">
        <v>5.7695850000000002</v>
      </c>
      <c r="JJ435">
        <v>0.59337280000000003</v>
      </c>
      <c r="JK435">
        <v>22.965689999999999</v>
      </c>
      <c r="JL435" s="1">
        <v>1.309388E-2</v>
      </c>
      <c r="JM435">
        <v>5.2521940000000003</v>
      </c>
      <c r="JN435">
        <v>0.58986769999999999</v>
      </c>
      <c r="JO435">
        <v>23.181830000000001</v>
      </c>
      <c r="JP435" s="1">
        <v>1.186535E-2</v>
      </c>
      <c r="JQ435">
        <v>4.7903390000000003</v>
      </c>
      <c r="JR435">
        <v>0.58586499999999997</v>
      </c>
      <c r="JS435">
        <v>23.061540000000001</v>
      </c>
      <c r="JT435" s="1">
        <v>1.073639E-2</v>
      </c>
      <c r="JU435">
        <v>4.3671110000000004</v>
      </c>
      <c r="JV435">
        <v>0.58146850000000005</v>
      </c>
      <c r="JW435">
        <v>22.88653</v>
      </c>
      <c r="JX435" s="1">
        <v>9.7495729999999992E-3</v>
      </c>
      <c r="JY435">
        <v>3.9965920000000001</v>
      </c>
      <c r="JZ435">
        <v>0.57646540000000002</v>
      </c>
      <c r="KA435">
        <v>22.699549999999999</v>
      </c>
      <c r="KB435" s="1">
        <v>8.8462890000000002E-3</v>
      </c>
      <c r="KC435">
        <v>3.6612439999999999</v>
      </c>
      <c r="KD435">
        <v>0.57121089999999997</v>
      </c>
      <c r="KE435">
        <v>22.92428</v>
      </c>
      <c r="KF435" s="1">
        <v>7.9985679999999993E-3</v>
      </c>
      <c r="KG435">
        <v>3.3458060000000001</v>
      </c>
      <c r="KH435">
        <v>0.5655097</v>
      </c>
      <c r="KI435">
        <v>23.271940000000001</v>
      </c>
      <c r="KJ435" s="1">
        <v>7.1999780000000001E-3</v>
      </c>
      <c r="KK435">
        <v>3.0465779999999998</v>
      </c>
      <c r="KL435">
        <v>0.56028160000000005</v>
      </c>
      <c r="KM435">
        <v>23.81174</v>
      </c>
      <c r="KN435" s="1">
        <v>6.4495359999999996E-3</v>
      </c>
      <c r="KO435">
        <v>2.7558569999999998</v>
      </c>
      <c r="KP435">
        <v>0.55926540000000002</v>
      </c>
      <c r="KQ435">
        <v>24.506250000000001</v>
      </c>
      <c r="KR435" s="1">
        <v>5.7552619999999997E-3</v>
      </c>
      <c r="KS435">
        <v>2.466316</v>
      </c>
      <c r="KT435">
        <v>0.55773980000000001</v>
      </c>
      <c r="KU435">
        <v>24.90727</v>
      </c>
      <c r="KV435" s="1">
        <v>5.0661530000000003E-3</v>
      </c>
      <c r="KW435">
        <v>2.181683</v>
      </c>
      <c r="KX435">
        <v>0.55606659999999997</v>
      </c>
      <c r="KY435">
        <v>25.149979999999999</v>
      </c>
      <c r="KZ435" s="1">
        <v>4.4186269999999996E-3</v>
      </c>
      <c r="LA435">
        <v>1.9131530000000001</v>
      </c>
      <c r="LB435">
        <v>0.55299410000000004</v>
      </c>
      <c r="LC435">
        <v>25.186219999999999</v>
      </c>
      <c r="LD435" s="1">
        <v>3.7803580000000002E-3</v>
      </c>
      <c r="LE435">
        <v>1.649238</v>
      </c>
      <c r="LF435">
        <v>0.54975909999999995</v>
      </c>
      <c r="LG435">
        <v>25.268599999999999</v>
      </c>
      <c r="LH435" s="1">
        <v>3.1961400000000001E-3</v>
      </c>
      <c r="LI435">
        <v>1.405538</v>
      </c>
      <c r="LJ435">
        <v>0.5463228</v>
      </c>
      <c r="LK435">
        <v>25.463180000000001</v>
      </c>
      <c r="LL435" s="1">
        <v>2.6440069999999999E-3</v>
      </c>
      <c r="LM435">
        <v>1.173338</v>
      </c>
      <c r="LN435">
        <v>0.54306940000000004</v>
      </c>
      <c r="LO435">
        <v>25.77956</v>
      </c>
      <c r="LP435" s="1">
        <v>2.15715E-3</v>
      </c>
      <c r="LQ435">
        <v>0.96540369999999998</v>
      </c>
      <c r="LR435">
        <v>0.54030069999999997</v>
      </c>
      <c r="LS435">
        <v>26.25826</v>
      </c>
      <c r="LT435" s="1">
        <v>1.7514760000000001E-3</v>
      </c>
      <c r="LU435">
        <v>0.78884259999999995</v>
      </c>
      <c r="LV435">
        <v>0.53777839999999999</v>
      </c>
      <c r="LW435">
        <v>26.85211</v>
      </c>
      <c r="LX435" s="1">
        <v>1.435481E-3</v>
      </c>
      <c r="LY435">
        <v>0.64966389999999996</v>
      </c>
      <c r="LZ435">
        <v>0.53557370000000004</v>
      </c>
      <c r="MA435">
        <v>27.271850000000001</v>
      </c>
      <c r="MB435" s="1">
        <v>1.198738E-3</v>
      </c>
      <c r="MC435">
        <v>0.54549440000000005</v>
      </c>
      <c r="MD435">
        <v>0.53282370000000001</v>
      </c>
      <c r="ME435">
        <v>27.359290000000001</v>
      </c>
      <c r="MF435" s="1">
        <v>1.0229830000000001E-3</v>
      </c>
      <c r="MG435">
        <v>0.46936169999999999</v>
      </c>
      <c r="MH435">
        <v>0.52980819999999995</v>
      </c>
      <c r="MI435">
        <v>27.275300000000001</v>
      </c>
      <c r="MJ435" s="1">
        <v>8.9504489999999999E-4</v>
      </c>
      <c r="MK435">
        <v>0.41406609999999999</v>
      </c>
      <c r="ML435">
        <v>0.52697839999999996</v>
      </c>
      <c r="MM435">
        <v>27.00311</v>
      </c>
      <c r="MN435" s="1">
        <v>7.9956280000000003E-4</v>
      </c>
      <c r="MO435">
        <v>0.37293609999999999</v>
      </c>
      <c r="MP435">
        <v>0.52428759999999996</v>
      </c>
      <c r="MQ435">
        <v>26.961079999999999</v>
      </c>
      <c r="MR435" s="1">
        <v>7.2499490000000005E-4</v>
      </c>
      <c r="MS435">
        <v>0.34087089999999998</v>
      </c>
      <c r="MT435">
        <v>0.52188630000000003</v>
      </c>
      <c r="MU435">
        <v>26.837039999999998</v>
      </c>
      <c r="MV435" s="1">
        <v>6.6511200000000004E-4</v>
      </c>
      <c r="MW435">
        <v>0.31508419999999998</v>
      </c>
      <c r="MX435">
        <v>0.519347</v>
      </c>
      <c r="MY435">
        <v>26.926590000000001</v>
      </c>
      <c r="MZ435" s="1">
        <v>6.1718530000000001E-4</v>
      </c>
      <c r="NA435">
        <v>0.29458430000000002</v>
      </c>
      <c r="NB435">
        <v>0.51707449999999999</v>
      </c>
      <c r="NC435">
        <v>27.257529999999999</v>
      </c>
      <c r="ND435" s="1">
        <v>5.7823680000000004E-4</v>
      </c>
      <c r="NE435">
        <v>0.27802909999999997</v>
      </c>
      <c r="NF435">
        <v>0.51487709999999998</v>
      </c>
      <c r="NG435">
        <v>27.493880000000001</v>
      </c>
      <c r="NH435" s="1">
        <v>5.4457419999999999E-4</v>
      </c>
      <c r="NI435">
        <v>0.26366810000000002</v>
      </c>
      <c r="NJ435">
        <v>0.51285480000000006</v>
      </c>
      <c r="NK435">
        <v>27.420970000000001</v>
      </c>
      <c r="NL435" s="1">
        <v>5.1570200000000004E-4</v>
      </c>
      <c r="NM435">
        <v>0.25132700000000002</v>
      </c>
      <c r="NN435">
        <v>0.51085360000000002</v>
      </c>
      <c r="NO435">
        <v>27.264669999999999</v>
      </c>
      <c r="NP435" s="1">
        <v>4.9070750000000001E-4</v>
      </c>
      <c r="NQ435">
        <v>0.240673</v>
      </c>
      <c r="NR435">
        <v>0.50888009999999995</v>
      </c>
      <c r="NS435">
        <v>27.08962</v>
      </c>
      <c r="NT435" s="1">
        <v>4.6884710000000003E-4</v>
      </c>
      <c r="NU435">
        <v>0.23139589999999999</v>
      </c>
      <c r="NV435">
        <v>0.50688889999999998</v>
      </c>
      <c r="NW435">
        <v>27.325140000000001</v>
      </c>
      <c r="NX435" s="1">
        <v>4.4978740000000002E-4</v>
      </c>
      <c r="NY435">
        <v>0.2233667</v>
      </c>
      <c r="NZ435">
        <v>0.50506530000000005</v>
      </c>
      <c r="OA435">
        <v>27.627220000000001</v>
      </c>
      <c r="OB435" s="1">
        <v>4.3231610000000001E-4</v>
      </c>
      <c r="OC435">
        <v>0.2159951</v>
      </c>
      <c r="OD435">
        <v>0.50334950000000001</v>
      </c>
      <c r="OE435">
        <v>27.923089999999998</v>
      </c>
      <c r="OF435" s="1">
        <v>4.1522139999999999E-4</v>
      </c>
      <c r="OG435">
        <v>0.20867910000000001</v>
      </c>
      <c r="OH435">
        <v>0.50171679999999996</v>
      </c>
      <c r="OI435">
        <v>28.425229999999999</v>
      </c>
      <c r="OJ435" s="1">
        <v>3.9854240000000002E-4</v>
      </c>
      <c r="OK435">
        <v>0.2014252</v>
      </c>
    </row>
    <row r="436" spans="1:401" x14ac:dyDescent="0.35">
      <c r="A436">
        <v>445</v>
      </c>
      <c r="B436" t="s">
        <v>4</v>
      </c>
      <c r="C436" t="s">
        <v>364</v>
      </c>
      <c r="D436" t="s">
        <v>443</v>
      </c>
      <c r="E436">
        <v>851.45569999999998</v>
      </c>
      <c r="F436">
        <v>0.41198210000000002</v>
      </c>
      <c r="G436">
        <v>25.524570000000001</v>
      </c>
      <c r="H436">
        <v>0</v>
      </c>
      <c r="I436">
        <v>0</v>
      </c>
      <c r="J436">
        <v>0.41290009999999999</v>
      </c>
      <c r="K436">
        <v>25.37679</v>
      </c>
      <c r="L436">
        <v>0</v>
      </c>
      <c r="M436">
        <v>0</v>
      </c>
      <c r="N436">
        <v>0.4137924</v>
      </c>
      <c r="O436">
        <v>25.656369999999999</v>
      </c>
      <c r="P436">
        <v>0</v>
      </c>
      <c r="Q436">
        <v>0</v>
      </c>
      <c r="R436">
        <v>0.41464410000000002</v>
      </c>
      <c r="S436">
        <v>25.757840000000002</v>
      </c>
      <c r="T436">
        <v>0</v>
      </c>
      <c r="U436">
        <v>0</v>
      </c>
      <c r="V436">
        <v>0.41540110000000002</v>
      </c>
      <c r="W436">
        <v>25.578980000000001</v>
      </c>
      <c r="X436">
        <v>0</v>
      </c>
      <c r="Y436">
        <v>0</v>
      </c>
      <c r="Z436">
        <v>0.41621950000000002</v>
      </c>
      <c r="AA436">
        <v>25.584669999999999</v>
      </c>
      <c r="AB436">
        <v>0</v>
      </c>
      <c r="AC436">
        <v>0</v>
      </c>
      <c r="AD436">
        <v>0.41685349999999999</v>
      </c>
      <c r="AE436">
        <v>25.486719999999998</v>
      </c>
      <c r="AF436">
        <v>0</v>
      </c>
      <c r="AG436">
        <v>0</v>
      </c>
      <c r="AH436">
        <v>0.41747109999999998</v>
      </c>
      <c r="AI436">
        <v>25.9053</v>
      </c>
      <c r="AJ436">
        <v>0</v>
      </c>
      <c r="AK436">
        <v>0</v>
      </c>
      <c r="AL436">
        <v>0.41809279999999999</v>
      </c>
      <c r="AM436">
        <v>26.1981</v>
      </c>
      <c r="AN436">
        <v>0</v>
      </c>
      <c r="AO436">
        <v>0</v>
      </c>
      <c r="AP436">
        <v>0.42059049999999998</v>
      </c>
      <c r="AQ436">
        <v>26.43403</v>
      </c>
      <c r="AR436">
        <v>0</v>
      </c>
      <c r="AS436">
        <v>0</v>
      </c>
      <c r="AT436">
        <v>0.42465649999999999</v>
      </c>
      <c r="AU436">
        <v>26.733219999999999</v>
      </c>
      <c r="AV436">
        <v>0</v>
      </c>
      <c r="AW436">
        <v>0</v>
      </c>
      <c r="AX436">
        <v>0.42924449999999997</v>
      </c>
      <c r="AY436">
        <v>26.702449999999999</v>
      </c>
      <c r="AZ436">
        <v>0</v>
      </c>
      <c r="BA436">
        <v>0</v>
      </c>
      <c r="BB436">
        <v>0.4342415</v>
      </c>
      <c r="BC436">
        <v>26.797550000000001</v>
      </c>
      <c r="BD436">
        <v>0</v>
      </c>
      <c r="BE436">
        <v>0</v>
      </c>
      <c r="BF436">
        <v>0.43970749999999997</v>
      </c>
      <c r="BG436">
        <v>26.932359999999999</v>
      </c>
      <c r="BH436">
        <v>0</v>
      </c>
      <c r="BI436">
        <v>0</v>
      </c>
      <c r="BJ436">
        <v>0.4455209</v>
      </c>
      <c r="BK436">
        <v>27.02983</v>
      </c>
      <c r="BL436">
        <v>0</v>
      </c>
      <c r="BM436">
        <v>0</v>
      </c>
      <c r="BN436">
        <v>0.45146310000000001</v>
      </c>
      <c r="BO436">
        <v>27.58982</v>
      </c>
      <c r="BP436">
        <v>0</v>
      </c>
      <c r="BQ436">
        <v>0</v>
      </c>
      <c r="BR436">
        <v>0.45788760000000001</v>
      </c>
      <c r="BS436">
        <v>27.749389999999998</v>
      </c>
      <c r="BT436">
        <v>0</v>
      </c>
      <c r="BU436">
        <v>0</v>
      </c>
      <c r="BV436">
        <v>0.46449499999999999</v>
      </c>
      <c r="BW436">
        <v>27.832940000000001</v>
      </c>
      <c r="BX436">
        <v>0</v>
      </c>
      <c r="BY436">
        <v>0</v>
      </c>
      <c r="BZ436">
        <v>0.47145949999999998</v>
      </c>
      <c r="CA436">
        <v>28.028210000000001</v>
      </c>
      <c r="CB436">
        <v>0</v>
      </c>
      <c r="CC436">
        <v>0</v>
      </c>
      <c r="CD436">
        <v>0.4788</v>
      </c>
      <c r="CE436">
        <v>28.0412</v>
      </c>
      <c r="CF436">
        <v>0</v>
      </c>
      <c r="CG436">
        <v>0</v>
      </c>
      <c r="CH436">
        <v>0.48654750000000002</v>
      </c>
      <c r="CI436">
        <v>27.91039</v>
      </c>
      <c r="CJ436">
        <v>0</v>
      </c>
      <c r="CK436">
        <v>0</v>
      </c>
      <c r="CL436">
        <v>0.4946682</v>
      </c>
      <c r="CM436">
        <v>27.916049999999998</v>
      </c>
      <c r="CN436">
        <v>0</v>
      </c>
      <c r="CO436">
        <v>8.8488920000000003E-37</v>
      </c>
      <c r="CP436">
        <v>0.50320909999999996</v>
      </c>
      <c r="CQ436">
        <v>27.93608</v>
      </c>
      <c r="CR436">
        <v>1.77934E-32</v>
      </c>
      <c r="CS436">
        <v>8.6709710000000002E-30</v>
      </c>
      <c r="CT436">
        <v>0.51217570000000001</v>
      </c>
      <c r="CU436">
        <v>28.154769999999999</v>
      </c>
      <c r="CV436">
        <v>2.3466250000000001E-26</v>
      </c>
      <c r="CW436" s="1">
        <v>1.475658E-23</v>
      </c>
      <c r="CX436">
        <v>0.52151510000000001</v>
      </c>
      <c r="CY436">
        <v>27.684100000000001</v>
      </c>
      <c r="CZ436" s="1">
        <v>1.7769149999999999E-20</v>
      </c>
      <c r="DA436" s="1">
        <v>8.304066E-18</v>
      </c>
      <c r="DB436">
        <v>0.53127679999999999</v>
      </c>
      <c r="DC436">
        <v>27.94258</v>
      </c>
      <c r="DD436" s="1">
        <v>3.0842359999999998E-16</v>
      </c>
      <c r="DE436" s="1">
        <v>1.2766350000000001E-13</v>
      </c>
      <c r="DF436">
        <v>0.54146640000000001</v>
      </c>
      <c r="DG436">
        <v>28.257169999999999</v>
      </c>
      <c r="DH436" s="1">
        <v>5.9806139999999998E-13</v>
      </c>
      <c r="DI436" s="1">
        <v>2.4312389999999999E-10</v>
      </c>
      <c r="DJ436">
        <v>0.55208210000000002</v>
      </c>
      <c r="DK436">
        <v>28.249310000000001</v>
      </c>
      <c r="DL436" s="1">
        <v>2.9132500000000003E-10</v>
      </c>
      <c r="DM436" s="1">
        <v>1.185782E-7</v>
      </c>
      <c r="DN436">
        <v>0.56295039999999996</v>
      </c>
      <c r="DO436">
        <v>28.168220000000002</v>
      </c>
      <c r="DP436" s="1">
        <v>5.0325189999999997E-8</v>
      </c>
      <c r="DQ436" s="1">
        <v>2.0705270000000001E-5</v>
      </c>
      <c r="DR436">
        <v>0.57414679999999996</v>
      </c>
      <c r="DS436">
        <v>28.178149999999999</v>
      </c>
      <c r="DT436" s="1">
        <v>3.7854339999999999E-6</v>
      </c>
      <c r="DU436" s="1">
        <v>1.584167E-3</v>
      </c>
      <c r="DV436">
        <v>0.58401130000000001</v>
      </c>
      <c r="DW436">
        <v>28.210529999999999</v>
      </c>
      <c r="DX436" s="1">
        <v>1.426008E-4</v>
      </c>
      <c r="DY436" s="1">
        <v>6.0959480000000003E-2</v>
      </c>
      <c r="DZ436">
        <v>0.59289780000000003</v>
      </c>
      <c r="EA436">
        <v>28.728390000000001</v>
      </c>
      <c r="EB436" s="1">
        <v>2.9693829999999999E-3</v>
      </c>
      <c r="EC436" s="1">
        <v>1.300111</v>
      </c>
      <c r="ED436">
        <v>0.60183149999999996</v>
      </c>
      <c r="EE436">
        <v>29.03481</v>
      </c>
      <c r="EF436" s="1">
        <v>3.7026389999999999E-2</v>
      </c>
      <c r="EG436" s="1">
        <v>16.604140000000001</v>
      </c>
      <c r="EH436">
        <v>0.61079039999999996</v>
      </c>
      <c r="EI436">
        <v>29.366</v>
      </c>
      <c r="EJ436" s="1">
        <v>0.29291440000000002</v>
      </c>
      <c r="EK436" s="1">
        <v>134.7799</v>
      </c>
      <c r="EL436">
        <v>0.61960579999999998</v>
      </c>
      <c r="EM436">
        <v>29.83314</v>
      </c>
      <c r="EN436" s="1">
        <v>1.5497449999999999</v>
      </c>
      <c r="EO436" s="1">
        <v>731.61210000000005</v>
      </c>
      <c r="EP436">
        <v>0.62880879999999995</v>
      </c>
      <c r="EQ436">
        <v>29.92381</v>
      </c>
      <c r="ER436" s="1">
        <v>5.7175459999999996</v>
      </c>
      <c r="ES436">
        <v>2770.88</v>
      </c>
      <c r="ET436">
        <v>0.63940710000000001</v>
      </c>
      <c r="EU436">
        <v>29.703949999999999</v>
      </c>
      <c r="EV436" s="1">
        <v>15.266679999999999</v>
      </c>
      <c r="EW436">
        <v>7591.9110000000001</v>
      </c>
      <c r="EX436">
        <v>0.65139380000000002</v>
      </c>
      <c r="EY436">
        <v>29.624199999999998</v>
      </c>
      <c r="EZ436">
        <v>30.463239999999999</v>
      </c>
      <c r="FA436">
        <v>15538.53</v>
      </c>
      <c r="FB436">
        <v>0.6645489</v>
      </c>
      <c r="FC436">
        <v>29.3522</v>
      </c>
      <c r="FD436">
        <v>46.71678</v>
      </c>
      <c r="FE436">
        <v>24437.66</v>
      </c>
      <c r="FF436">
        <v>0.67948679999999995</v>
      </c>
      <c r="FG436">
        <v>29.221029999999999</v>
      </c>
      <c r="FH436">
        <v>56.446289999999998</v>
      </c>
      <c r="FI436">
        <v>30275.200000000001</v>
      </c>
      <c r="FJ436">
        <v>0.69573529999999995</v>
      </c>
      <c r="FK436">
        <v>28.854890000000001</v>
      </c>
      <c r="FL436">
        <v>54.92342</v>
      </c>
      <c r="FM436">
        <v>30218.76</v>
      </c>
      <c r="FN436">
        <v>0.71415640000000002</v>
      </c>
      <c r="FO436">
        <v>28.351759999999999</v>
      </c>
      <c r="FP436">
        <v>43.929650000000002</v>
      </c>
      <c r="FQ436">
        <v>24755.52</v>
      </c>
      <c r="FR436">
        <v>0.73481169999999996</v>
      </c>
      <c r="FS436">
        <v>28.092780000000001</v>
      </c>
      <c r="FT436">
        <v>29.472670000000001</v>
      </c>
      <c r="FU436">
        <v>17007.759999999998</v>
      </c>
      <c r="FV436">
        <v>0.75778710000000005</v>
      </c>
      <c r="FW436">
        <v>27.793479999999999</v>
      </c>
      <c r="FX436">
        <v>16.838899999999999</v>
      </c>
      <c r="FY436">
        <v>9949.3060000000005</v>
      </c>
      <c r="FZ436">
        <v>0.78401419999999999</v>
      </c>
      <c r="GA436">
        <v>27.44838</v>
      </c>
      <c r="GB436">
        <v>8.3141309999999997</v>
      </c>
      <c r="GC436">
        <v>5025.0640000000003</v>
      </c>
      <c r="GD436">
        <v>0.78955390000000003</v>
      </c>
      <c r="GE436">
        <v>26.869720000000001</v>
      </c>
      <c r="GF436">
        <v>3.613105</v>
      </c>
      <c r="GG436">
        <v>2235.4540000000002</v>
      </c>
      <c r="GH436">
        <v>0.78623350000000003</v>
      </c>
      <c r="GI436">
        <v>26.395959999999999</v>
      </c>
      <c r="GJ436">
        <v>1.422968</v>
      </c>
      <c r="GK436">
        <v>897.96780000000001</v>
      </c>
      <c r="GL436">
        <v>0.7826748</v>
      </c>
      <c r="GM436">
        <v>26.391390000000001</v>
      </c>
      <c r="GN436">
        <v>0.52955129999999995</v>
      </c>
      <c r="GO436">
        <v>336.41820000000001</v>
      </c>
      <c r="GP436">
        <v>0.7788851</v>
      </c>
      <c r="GQ436">
        <v>26.460429999999999</v>
      </c>
      <c r="GR436">
        <v>0.20793490000000001</v>
      </c>
      <c r="GS436">
        <v>128.44239999999999</v>
      </c>
      <c r="GT436">
        <v>0.77464770000000005</v>
      </c>
      <c r="GU436">
        <v>26.661770000000001</v>
      </c>
      <c r="GV436">
        <v>0.1039987</v>
      </c>
      <c r="GW436">
        <v>59.437910000000002</v>
      </c>
      <c r="GX436">
        <v>0.77006039999999998</v>
      </c>
      <c r="GY436">
        <v>26.873819999999998</v>
      </c>
      <c r="GZ436">
        <v>7.2419090000000005E-2</v>
      </c>
      <c r="HA436">
        <v>38.167459999999998</v>
      </c>
      <c r="HB436">
        <v>0.76578009999999996</v>
      </c>
      <c r="HC436">
        <v>26.841259999999998</v>
      </c>
      <c r="HD436">
        <v>6.1707400000000003E-2</v>
      </c>
      <c r="HE436">
        <v>31.17681</v>
      </c>
      <c r="HF436">
        <v>0.76091869999999995</v>
      </c>
      <c r="HG436">
        <v>26.227080000000001</v>
      </c>
      <c r="HH436">
        <v>5.5966519999999999E-2</v>
      </c>
      <c r="HI436">
        <v>27.836539999999999</v>
      </c>
      <c r="HJ436">
        <v>0.75550870000000003</v>
      </c>
      <c r="HK436">
        <v>25.53154</v>
      </c>
      <c r="HL436">
        <v>5.1019519999999999E-2</v>
      </c>
      <c r="HM436">
        <v>25.2072</v>
      </c>
      <c r="HN436">
        <v>0.74962649999999997</v>
      </c>
      <c r="HO436">
        <v>24.74399</v>
      </c>
      <c r="HP436">
        <v>4.6200169999999999E-2</v>
      </c>
      <c r="HQ436">
        <v>22.714230000000001</v>
      </c>
      <c r="HR436">
        <v>0.74302880000000004</v>
      </c>
      <c r="HS436">
        <v>24.2559</v>
      </c>
      <c r="HT436">
        <v>4.1716360000000001E-2</v>
      </c>
      <c r="HU436">
        <v>20.406590000000001</v>
      </c>
      <c r="HV436">
        <v>0.73991750000000001</v>
      </c>
      <c r="HW436">
        <v>24.05452</v>
      </c>
      <c r="HX436" s="1">
        <v>3.7743520000000003E-2</v>
      </c>
      <c r="HY436">
        <v>18.295059999999999</v>
      </c>
      <c r="HZ436">
        <v>0.73787150000000001</v>
      </c>
      <c r="IA436">
        <v>23.976680000000002</v>
      </c>
      <c r="IB436" s="1">
        <v>3.4090429999999998E-2</v>
      </c>
      <c r="IC436">
        <v>16.319379999999999</v>
      </c>
      <c r="ID436">
        <v>0.7352689</v>
      </c>
      <c r="IE436">
        <v>24.078970000000002</v>
      </c>
      <c r="IF436" s="1">
        <v>3.0672080000000001E-2</v>
      </c>
      <c r="IG436">
        <v>14.50638</v>
      </c>
      <c r="IH436">
        <v>0.7322495</v>
      </c>
      <c r="II436">
        <v>23.922049999999999</v>
      </c>
      <c r="IJ436" s="1">
        <v>2.746347E-2</v>
      </c>
      <c r="IK436">
        <v>12.835179999999999</v>
      </c>
      <c r="IL436">
        <v>0.72880409999999995</v>
      </c>
      <c r="IM436">
        <v>23.286549999999998</v>
      </c>
      <c r="IN436" s="1">
        <v>2.4514560000000001E-2</v>
      </c>
      <c r="IO436">
        <v>11.31165</v>
      </c>
      <c r="IP436">
        <v>0.72544949999999997</v>
      </c>
      <c r="IQ436">
        <v>22.67</v>
      </c>
      <c r="IR436" s="1">
        <v>2.197882E-2</v>
      </c>
      <c r="IS436">
        <v>10.000310000000001</v>
      </c>
      <c r="IT436">
        <v>0.72169179999999999</v>
      </c>
      <c r="IU436">
        <v>22.148240000000001</v>
      </c>
      <c r="IV436" s="1">
        <v>1.9808200000000002E-2</v>
      </c>
      <c r="IW436">
        <v>8.88368</v>
      </c>
      <c r="IX436">
        <v>0.71762760000000003</v>
      </c>
      <c r="IY436">
        <v>22.231369999999998</v>
      </c>
      <c r="IZ436" s="1">
        <v>1.7920809999999999E-2</v>
      </c>
      <c r="JA436">
        <v>7.9164380000000003</v>
      </c>
      <c r="JB436">
        <v>0.71313789999999999</v>
      </c>
      <c r="JC436">
        <v>22.43064</v>
      </c>
      <c r="JD436" s="1">
        <v>1.6224269999999999E-2</v>
      </c>
      <c r="JE436">
        <v>7.0510580000000003</v>
      </c>
      <c r="JF436">
        <v>0.70826230000000001</v>
      </c>
      <c r="JG436">
        <v>22.768270000000001</v>
      </c>
      <c r="JH436" s="1">
        <v>1.469203E-2</v>
      </c>
      <c r="JI436">
        <v>6.2717780000000003</v>
      </c>
      <c r="JJ436">
        <v>0.70333809999999997</v>
      </c>
      <c r="JK436">
        <v>23.00535</v>
      </c>
      <c r="JL436" s="1">
        <v>1.329379E-2</v>
      </c>
      <c r="JM436">
        <v>5.565753</v>
      </c>
      <c r="JN436">
        <v>0.69804670000000002</v>
      </c>
      <c r="JO436">
        <v>23.196719999999999</v>
      </c>
      <c r="JP436" s="1">
        <v>1.2046029999999999E-2</v>
      </c>
      <c r="JQ436">
        <v>4.9381050000000002</v>
      </c>
      <c r="JR436">
        <v>0.69216529999999998</v>
      </c>
      <c r="JS436">
        <v>23.085339999999999</v>
      </c>
      <c r="JT436" s="1">
        <v>1.0901020000000001E-2</v>
      </c>
      <c r="JU436">
        <v>4.3710459999999998</v>
      </c>
      <c r="JV436">
        <v>0.68568530000000005</v>
      </c>
      <c r="JW436">
        <v>22.915019999999998</v>
      </c>
      <c r="JX436" s="1">
        <v>9.889587E-3</v>
      </c>
      <c r="JY436">
        <v>3.8697699999999999</v>
      </c>
      <c r="JZ436">
        <v>0.67850449999999995</v>
      </c>
      <c r="KA436">
        <v>22.747479999999999</v>
      </c>
      <c r="KB436" s="1">
        <v>8.9766020000000002E-3</v>
      </c>
      <c r="KC436">
        <v>3.4262250000000001</v>
      </c>
      <c r="KD436">
        <v>0.67033869999999995</v>
      </c>
      <c r="KE436">
        <v>22.976030000000002</v>
      </c>
      <c r="KF436" s="1">
        <v>8.1178480000000004E-3</v>
      </c>
      <c r="KG436">
        <v>3.018424</v>
      </c>
      <c r="KH436">
        <v>0.66170759999999995</v>
      </c>
      <c r="KI436">
        <v>23.310790000000001</v>
      </c>
      <c r="KJ436" s="1">
        <v>7.3113070000000004E-3</v>
      </c>
      <c r="KK436">
        <v>2.647138</v>
      </c>
      <c r="KL436">
        <v>0.6552287</v>
      </c>
      <c r="KM436">
        <v>23.721720000000001</v>
      </c>
      <c r="KN436" s="1">
        <v>6.548651E-3</v>
      </c>
      <c r="KO436">
        <v>2.3474919999999999</v>
      </c>
      <c r="KP436">
        <v>0.65297850000000002</v>
      </c>
      <c r="KQ436">
        <v>24.355969999999999</v>
      </c>
      <c r="KR436" s="1">
        <v>5.851144E-3</v>
      </c>
      <c r="KS436">
        <v>2.1034619999999999</v>
      </c>
      <c r="KT436">
        <v>0.64916269999999998</v>
      </c>
      <c r="KU436">
        <v>24.749639999999999</v>
      </c>
      <c r="KV436" s="1">
        <v>5.1598019999999998E-3</v>
      </c>
      <c r="KW436">
        <v>1.8664909999999999</v>
      </c>
      <c r="KX436">
        <v>0.64464290000000002</v>
      </c>
      <c r="KY436">
        <v>24.989879999999999</v>
      </c>
      <c r="KZ436" s="1">
        <v>4.5056649999999998E-3</v>
      </c>
      <c r="LA436">
        <v>1.6413169999999999</v>
      </c>
      <c r="LB436">
        <v>0.63966829999999997</v>
      </c>
      <c r="LC436">
        <v>25.04</v>
      </c>
      <c r="LD436" s="1">
        <v>3.8643589999999999E-3</v>
      </c>
      <c r="LE436">
        <v>1.4194580000000001</v>
      </c>
      <c r="LF436">
        <v>0.63418850000000004</v>
      </c>
      <c r="LG436">
        <v>25.12811</v>
      </c>
      <c r="LH436" s="1">
        <v>3.2736229999999998E-3</v>
      </c>
      <c r="LI436">
        <v>1.213017</v>
      </c>
      <c r="LJ436">
        <v>0.62831999999999999</v>
      </c>
      <c r="LK436">
        <v>25.364570000000001</v>
      </c>
      <c r="LL436" s="1">
        <v>2.7166529999999999E-3</v>
      </c>
      <c r="LM436">
        <v>1.0170680000000001</v>
      </c>
      <c r="LN436">
        <v>0.62267510000000004</v>
      </c>
      <c r="LO436">
        <v>25.688549999999999</v>
      </c>
      <c r="LP436" s="1">
        <v>2.2214100000000001E-3</v>
      </c>
      <c r="LQ436">
        <v>0.83984159999999997</v>
      </c>
      <c r="LR436">
        <v>0.61781220000000003</v>
      </c>
      <c r="LS436">
        <v>26.143280000000001</v>
      </c>
      <c r="LT436" s="1">
        <v>1.8041260000000001E-3</v>
      </c>
      <c r="LU436">
        <v>0.6874017</v>
      </c>
      <c r="LV436">
        <v>0.61334960000000005</v>
      </c>
      <c r="LW436">
        <v>26.71077</v>
      </c>
      <c r="LX436" s="1">
        <v>1.475982E-3</v>
      </c>
      <c r="LY436">
        <v>0.56595620000000002</v>
      </c>
      <c r="LZ436">
        <v>0.60867130000000003</v>
      </c>
      <c r="MA436">
        <v>27.139489999999999</v>
      </c>
      <c r="MB436" s="1">
        <v>1.2283319999999999E-3</v>
      </c>
      <c r="MC436">
        <v>0.47463840000000002</v>
      </c>
      <c r="MD436">
        <v>0.60379530000000003</v>
      </c>
      <c r="ME436">
        <v>27.255870000000002</v>
      </c>
      <c r="MF436" s="1">
        <v>1.044651E-3</v>
      </c>
      <c r="MG436">
        <v>0.40773490000000001</v>
      </c>
      <c r="MH436">
        <v>0.59896289999999996</v>
      </c>
      <c r="MI436">
        <v>27.20016</v>
      </c>
      <c r="MJ436" s="1">
        <v>9.1073979999999998E-4</v>
      </c>
      <c r="MK436">
        <v>0.3589116</v>
      </c>
      <c r="ML436">
        <v>0.59448990000000002</v>
      </c>
      <c r="MM436">
        <v>26.978809999999999</v>
      </c>
      <c r="MN436" s="1">
        <v>8.1157370000000003E-4</v>
      </c>
      <c r="MO436">
        <v>0.32281209999999999</v>
      </c>
      <c r="MP436">
        <v>0.59031489999999998</v>
      </c>
      <c r="MQ436">
        <v>26.962250000000001</v>
      </c>
      <c r="MR436" s="1">
        <v>7.3449270000000002E-4</v>
      </c>
      <c r="MS436">
        <v>0.29477550000000002</v>
      </c>
      <c r="MT436">
        <v>0.58646980000000004</v>
      </c>
      <c r="MU436">
        <v>26.826450000000001</v>
      </c>
      <c r="MV436" s="1">
        <v>6.7272580000000005E-4</v>
      </c>
      <c r="MW436">
        <v>0.2722986</v>
      </c>
      <c r="MX436">
        <v>0.58229140000000001</v>
      </c>
      <c r="MY436">
        <v>26.853269999999998</v>
      </c>
      <c r="MZ436" s="1">
        <v>6.2286760000000003E-4</v>
      </c>
      <c r="NA436">
        <v>0.25433440000000002</v>
      </c>
      <c r="NB436">
        <v>0.57879780000000003</v>
      </c>
      <c r="NC436">
        <v>27.16086</v>
      </c>
      <c r="ND436" s="1">
        <v>5.8313799999999997E-4</v>
      </c>
      <c r="NE436">
        <v>0.24002809999999999</v>
      </c>
      <c r="NF436">
        <v>0.57555290000000003</v>
      </c>
      <c r="NG436">
        <v>27.435030000000001</v>
      </c>
      <c r="NH436" s="1">
        <v>5.487666E-4</v>
      </c>
      <c r="NI436">
        <v>0.22760469999999999</v>
      </c>
      <c r="NJ436">
        <v>0.57257829999999998</v>
      </c>
      <c r="NK436">
        <v>27.379449999999999</v>
      </c>
      <c r="NL436" s="1">
        <v>5.1931269999999999E-4</v>
      </c>
      <c r="NM436">
        <v>0.216915</v>
      </c>
      <c r="NN436">
        <v>0.56966280000000002</v>
      </c>
      <c r="NO436">
        <v>27.229769999999998</v>
      </c>
      <c r="NP436" s="1">
        <v>4.9381139999999995E-4</v>
      </c>
      <c r="NQ436">
        <v>0.2076906</v>
      </c>
      <c r="NR436">
        <v>0.56678609999999996</v>
      </c>
      <c r="NS436">
        <v>27.07189</v>
      </c>
      <c r="NT436" s="1">
        <v>4.7152270000000001E-4</v>
      </c>
      <c r="NU436">
        <v>0.19966900000000001</v>
      </c>
      <c r="NV436">
        <v>0.5639497</v>
      </c>
      <c r="NW436">
        <v>27.32432</v>
      </c>
      <c r="NX436" s="1">
        <v>4.5211509999999998E-4</v>
      </c>
      <c r="NY436">
        <v>0.19272919999999999</v>
      </c>
      <c r="NZ436">
        <v>0.5613264</v>
      </c>
      <c r="OA436">
        <v>27.635439999999999</v>
      </c>
      <c r="OB436" s="1">
        <v>4.3456920000000001E-4</v>
      </c>
      <c r="OC436">
        <v>0.18644669999999999</v>
      </c>
      <c r="OD436">
        <v>0.5588786</v>
      </c>
      <c r="OE436">
        <v>27.904789999999998</v>
      </c>
      <c r="OF436" s="1">
        <v>4.1747090000000001E-4</v>
      </c>
      <c r="OG436">
        <v>0.1802349</v>
      </c>
      <c r="OH436">
        <v>0.55651030000000001</v>
      </c>
      <c r="OI436">
        <v>28.361270000000001</v>
      </c>
      <c r="OJ436" s="1">
        <v>4.0076599999999999E-4</v>
      </c>
      <c r="OK436">
        <v>0.17406440000000001</v>
      </c>
    </row>
    <row r="437" spans="1:401" x14ac:dyDescent="0.35">
      <c r="A437">
        <v>446</v>
      </c>
      <c r="B437" t="s">
        <v>4</v>
      </c>
      <c r="C437" t="s">
        <v>364</v>
      </c>
      <c r="D437" t="s">
        <v>444</v>
      </c>
      <c r="E437">
        <v>856.52149999999995</v>
      </c>
      <c r="F437">
        <v>0.30171340000000002</v>
      </c>
      <c r="G437">
        <v>25.722190000000001</v>
      </c>
      <c r="H437">
        <v>0</v>
      </c>
      <c r="I437">
        <v>0</v>
      </c>
      <c r="J437">
        <v>0.30111080000000001</v>
      </c>
      <c r="K437">
        <v>25.544519999999999</v>
      </c>
      <c r="L437">
        <v>0</v>
      </c>
      <c r="M437">
        <v>0</v>
      </c>
      <c r="N437">
        <v>0.30048229999999998</v>
      </c>
      <c r="O437">
        <v>25.756889999999999</v>
      </c>
      <c r="P437">
        <v>0</v>
      </c>
      <c r="Q437">
        <v>0</v>
      </c>
      <c r="R437">
        <v>0.29984169999999999</v>
      </c>
      <c r="S437">
        <v>25.801449999999999</v>
      </c>
      <c r="T437">
        <v>0</v>
      </c>
      <c r="U437">
        <v>0</v>
      </c>
      <c r="V437">
        <v>0.29920229999999998</v>
      </c>
      <c r="W437">
        <v>25.563359999999999</v>
      </c>
      <c r="X437">
        <v>0</v>
      </c>
      <c r="Y437">
        <v>0</v>
      </c>
      <c r="Z437">
        <v>0.29850939999999998</v>
      </c>
      <c r="AA437">
        <v>25.561029999999999</v>
      </c>
      <c r="AB437">
        <v>0</v>
      </c>
      <c r="AC437">
        <v>0</v>
      </c>
      <c r="AD437">
        <v>0.29781210000000002</v>
      </c>
      <c r="AE437">
        <v>25.523050000000001</v>
      </c>
      <c r="AF437">
        <v>0</v>
      </c>
      <c r="AG437">
        <v>0</v>
      </c>
      <c r="AH437">
        <v>0.2971007</v>
      </c>
      <c r="AI437">
        <v>26.043119999999998</v>
      </c>
      <c r="AJ437">
        <v>0</v>
      </c>
      <c r="AK437">
        <v>0</v>
      </c>
      <c r="AL437">
        <v>0.29633870000000001</v>
      </c>
      <c r="AM437">
        <v>26.433129999999998</v>
      </c>
      <c r="AN437">
        <v>0</v>
      </c>
      <c r="AO437">
        <v>0</v>
      </c>
      <c r="AP437">
        <v>0.29663040000000002</v>
      </c>
      <c r="AQ437">
        <v>26.676539999999999</v>
      </c>
      <c r="AR437">
        <v>0</v>
      </c>
      <c r="AS437">
        <v>0</v>
      </c>
      <c r="AT437">
        <v>0.29725889999999999</v>
      </c>
      <c r="AU437">
        <v>26.91592</v>
      </c>
      <c r="AV437">
        <v>0</v>
      </c>
      <c r="AW437">
        <v>0</v>
      </c>
      <c r="AX437">
        <v>0.29797489999999999</v>
      </c>
      <c r="AY437">
        <v>26.780639999999998</v>
      </c>
      <c r="AZ437">
        <v>0</v>
      </c>
      <c r="BA437">
        <v>0</v>
      </c>
      <c r="BB437">
        <v>0.2987495</v>
      </c>
      <c r="BC437">
        <v>26.788810000000002</v>
      </c>
      <c r="BD437">
        <v>0</v>
      </c>
      <c r="BE437">
        <v>0</v>
      </c>
      <c r="BF437">
        <v>0.2996008</v>
      </c>
      <c r="BG437">
        <v>26.92455</v>
      </c>
      <c r="BH437">
        <v>0</v>
      </c>
      <c r="BI437">
        <v>0</v>
      </c>
      <c r="BJ437">
        <v>0.3004772</v>
      </c>
      <c r="BK437">
        <v>27.127300000000002</v>
      </c>
      <c r="BL437">
        <v>0</v>
      </c>
      <c r="BM437">
        <v>0</v>
      </c>
      <c r="BN437">
        <v>0.30129299999999998</v>
      </c>
      <c r="BO437">
        <v>27.824860000000001</v>
      </c>
      <c r="BP437">
        <v>0</v>
      </c>
      <c r="BQ437">
        <v>0</v>
      </c>
      <c r="BR437">
        <v>0.30222789999999999</v>
      </c>
      <c r="BS437">
        <v>28.077369999999998</v>
      </c>
      <c r="BT437">
        <v>0</v>
      </c>
      <c r="BU437">
        <v>0</v>
      </c>
      <c r="BV437">
        <v>0.30325340000000001</v>
      </c>
      <c r="BW437">
        <v>28.13599</v>
      </c>
      <c r="BX437">
        <v>0</v>
      </c>
      <c r="BY437">
        <v>0</v>
      </c>
      <c r="BZ437">
        <v>0.30425940000000001</v>
      </c>
      <c r="CA437">
        <v>28.22625</v>
      </c>
      <c r="CB437">
        <v>0</v>
      </c>
      <c r="CC437">
        <v>0</v>
      </c>
      <c r="CD437">
        <v>0.30526700000000001</v>
      </c>
      <c r="CE437">
        <v>28.11628</v>
      </c>
      <c r="CF437">
        <v>0</v>
      </c>
      <c r="CG437">
        <v>0</v>
      </c>
      <c r="CH437">
        <v>0.30633769999999999</v>
      </c>
      <c r="CI437">
        <v>27.912980000000001</v>
      </c>
      <c r="CJ437">
        <v>0</v>
      </c>
      <c r="CK437">
        <v>0</v>
      </c>
      <c r="CL437">
        <v>0.30740230000000002</v>
      </c>
      <c r="CM437">
        <v>27.932390000000002</v>
      </c>
      <c r="CN437">
        <v>0</v>
      </c>
      <c r="CO437">
        <v>2.3267949999999999E-37</v>
      </c>
      <c r="CP437">
        <v>0.30852580000000002</v>
      </c>
      <c r="CQ437">
        <v>28.052499999999998</v>
      </c>
      <c r="CR437">
        <v>3.9180629999999997E-33</v>
      </c>
      <c r="CS437">
        <v>2.9577310000000001E-30</v>
      </c>
      <c r="CT437">
        <v>0.30966589999999999</v>
      </c>
      <c r="CU437">
        <v>28.375409999999999</v>
      </c>
      <c r="CV437">
        <v>6.207247E-27</v>
      </c>
      <c r="CW437">
        <v>4.6748720000000002E-24</v>
      </c>
      <c r="CX437">
        <v>0.31081419999999998</v>
      </c>
      <c r="CY437">
        <v>27.92812</v>
      </c>
      <c r="CZ437" s="1">
        <v>4.1392729999999999E-21</v>
      </c>
      <c r="DA437" s="1">
        <v>3.0905749999999998E-18</v>
      </c>
      <c r="DB437">
        <v>0.31200689999999998</v>
      </c>
      <c r="DC437">
        <v>28.14884</v>
      </c>
      <c r="DD437" s="1">
        <v>7.2016830000000001E-17</v>
      </c>
      <c r="DE437" s="1">
        <v>5.358591E-14</v>
      </c>
      <c r="DF437">
        <v>0.31317909999999999</v>
      </c>
      <c r="DG437">
        <v>28.416</v>
      </c>
      <c r="DH437" s="1">
        <v>1.7161660000000001E-13</v>
      </c>
      <c r="DI437" s="1">
        <v>1.154629E-10</v>
      </c>
      <c r="DJ437">
        <v>0.31436989999999998</v>
      </c>
      <c r="DK437">
        <v>28.334540000000001</v>
      </c>
      <c r="DL437" s="1">
        <v>1.014196E-10</v>
      </c>
      <c r="DM437" s="1">
        <v>6.3430599999999999E-8</v>
      </c>
      <c r="DN437">
        <v>0.3155598</v>
      </c>
      <c r="DO437">
        <v>28.19727</v>
      </c>
      <c r="DP437" s="1">
        <v>2.019392E-8</v>
      </c>
      <c r="DQ437" s="1">
        <v>1.22214E-5</v>
      </c>
      <c r="DR437">
        <v>0.31688100000000002</v>
      </c>
      <c r="DS437">
        <v>28.212879999999998</v>
      </c>
      <c r="DT437" s="1">
        <v>1.7062099999999999E-6</v>
      </c>
      <c r="DU437" s="1">
        <v>1.019348E-3</v>
      </c>
      <c r="DV437">
        <v>0.31822119999999998</v>
      </c>
      <c r="DW437">
        <v>28.322009999999999</v>
      </c>
      <c r="DX437" s="1">
        <v>7.1099570000000004E-5</v>
      </c>
      <c r="DY437" s="1">
        <v>4.2387920000000003E-2</v>
      </c>
      <c r="DZ437">
        <v>0.31934000000000001</v>
      </c>
      <c r="EA437">
        <v>28.954329999999999</v>
      </c>
      <c r="EB437" s="1">
        <v>1.6205049999999999E-3</v>
      </c>
      <c r="EC437" s="1">
        <v>0.97111890000000001</v>
      </c>
      <c r="ED437">
        <v>0.3203261</v>
      </c>
      <c r="EE437">
        <v>29.332730000000002</v>
      </c>
      <c r="EF437" s="1">
        <v>2.1942679999999999E-2</v>
      </c>
      <c r="EG437" s="1">
        <v>13.263199999999999</v>
      </c>
      <c r="EH437">
        <v>0.32129249999999998</v>
      </c>
      <c r="EI437">
        <v>29.637440000000002</v>
      </c>
      <c r="EJ437" s="1">
        <v>0.18752260000000001</v>
      </c>
      <c r="EK437" s="1">
        <v>114.7837</v>
      </c>
      <c r="EL437">
        <v>0.32227489999999998</v>
      </c>
      <c r="EM437">
        <v>30.012309999999999</v>
      </c>
      <c r="EN437" s="1">
        <v>1.067331</v>
      </c>
      <c r="EO437" s="1">
        <v>662.49519999999995</v>
      </c>
      <c r="EP437">
        <v>0.3232466</v>
      </c>
      <c r="EQ437">
        <v>29.988489999999999</v>
      </c>
      <c r="ER437" s="1">
        <v>4.2226920000000003</v>
      </c>
      <c r="ES437">
        <v>2662.8110000000001</v>
      </c>
      <c r="ET437">
        <v>0.3243992</v>
      </c>
      <c r="EU437">
        <v>29.707470000000001</v>
      </c>
      <c r="EV437" s="1">
        <v>12.06269</v>
      </c>
      <c r="EW437">
        <v>7732.0529999999999</v>
      </c>
      <c r="EX437">
        <v>0.3256387</v>
      </c>
      <c r="EY437">
        <v>29.645510000000002</v>
      </c>
      <c r="EZ437">
        <v>25.700679999999998</v>
      </c>
      <c r="FA437">
        <v>16753.54</v>
      </c>
      <c r="FB437">
        <v>0.32696799999999998</v>
      </c>
      <c r="FC437">
        <v>29.477820000000001</v>
      </c>
      <c r="FD437">
        <v>42.018630000000002</v>
      </c>
      <c r="FE437">
        <v>27862.74</v>
      </c>
      <c r="FF437">
        <v>0.32845360000000001</v>
      </c>
      <c r="FG437">
        <v>29.46125</v>
      </c>
      <c r="FH437">
        <v>54.073889999999999</v>
      </c>
      <c r="FI437">
        <v>36477.279999999999</v>
      </c>
      <c r="FJ437">
        <v>0.33005030000000002</v>
      </c>
      <c r="FK437">
        <v>29.129429999999999</v>
      </c>
      <c r="FL437">
        <v>56.011699999999998</v>
      </c>
      <c r="FM437">
        <v>38415.660000000003</v>
      </c>
      <c r="FN437">
        <v>0.33173160000000002</v>
      </c>
      <c r="FO437">
        <v>28.605630000000001</v>
      </c>
      <c r="FP437">
        <v>47.581400000000002</v>
      </c>
      <c r="FQ437">
        <v>33204.86</v>
      </c>
      <c r="FR437">
        <v>0.33359080000000002</v>
      </c>
      <c r="FS437">
        <v>28.233270000000001</v>
      </c>
      <c r="FT437">
        <v>33.884390000000003</v>
      </c>
      <c r="FU437">
        <v>24031.51</v>
      </c>
      <c r="FV437">
        <v>0.33553939999999999</v>
      </c>
      <c r="FW437">
        <v>27.88439</v>
      </c>
      <c r="FX437">
        <v>20.534569999999999</v>
      </c>
      <c r="FY437">
        <v>14792.54</v>
      </c>
      <c r="FZ437">
        <v>0.33761229999999998</v>
      </c>
      <c r="GA437">
        <v>27.540489999999998</v>
      </c>
      <c r="GB437">
        <v>10.74025</v>
      </c>
      <c r="GC437">
        <v>7852.7719999999999</v>
      </c>
      <c r="GD437">
        <v>0.33985539999999997</v>
      </c>
      <c r="GE437">
        <v>27.021249999999998</v>
      </c>
      <c r="GF437">
        <v>4.9147550000000004</v>
      </c>
      <c r="GG437">
        <v>3641.2060000000001</v>
      </c>
      <c r="GH437">
        <v>0.34202100000000002</v>
      </c>
      <c r="GI437">
        <v>26.599150000000002</v>
      </c>
      <c r="GJ437">
        <v>2.0192770000000002</v>
      </c>
      <c r="GK437">
        <v>1509.769</v>
      </c>
      <c r="GL437">
        <v>0.3443003</v>
      </c>
      <c r="GM437">
        <v>26.655360000000002</v>
      </c>
      <c r="GN437">
        <v>0.7682466</v>
      </c>
      <c r="GO437">
        <v>575.93460000000005</v>
      </c>
      <c r="GP437">
        <v>0.34682429999999997</v>
      </c>
      <c r="GQ437">
        <v>26.765779999999999</v>
      </c>
      <c r="GR437">
        <v>0.2923867</v>
      </c>
      <c r="GS437">
        <v>216.03550000000001</v>
      </c>
      <c r="GT437">
        <v>0.34952230000000001</v>
      </c>
      <c r="GU437">
        <v>26.936959999999999</v>
      </c>
      <c r="GV437">
        <v>0.13086719999999999</v>
      </c>
      <c r="GW437">
        <v>92.370519999999999</v>
      </c>
      <c r="GX437">
        <v>0.35242810000000002</v>
      </c>
      <c r="GY437">
        <v>27.083649999999999</v>
      </c>
      <c r="GZ437">
        <v>8.0550369999999996E-2</v>
      </c>
      <c r="HA437">
        <v>53.492319999999999</v>
      </c>
      <c r="HB437">
        <v>0.35554740000000001</v>
      </c>
      <c r="HC437">
        <v>26.982659999999999</v>
      </c>
      <c r="HD437">
        <v>6.4555080000000001E-2</v>
      </c>
      <c r="HE437">
        <v>41.18215</v>
      </c>
      <c r="HF437">
        <v>0.35861080000000001</v>
      </c>
      <c r="HG437">
        <v>26.367290000000001</v>
      </c>
      <c r="HH437">
        <v>5.7585879999999999E-2</v>
      </c>
      <c r="HI437">
        <v>36.065440000000002</v>
      </c>
      <c r="HJ437">
        <v>0.36180380000000001</v>
      </c>
      <c r="HK437">
        <v>25.69735</v>
      </c>
      <c r="HL437">
        <v>5.2424020000000002E-2</v>
      </c>
      <c r="HM437">
        <v>32.508029999999998</v>
      </c>
      <c r="HN437">
        <v>0.36516480000000001</v>
      </c>
      <c r="HO437">
        <v>24.97203</v>
      </c>
      <c r="HP437">
        <v>4.752646E-2</v>
      </c>
      <c r="HQ437">
        <v>29.238140000000001</v>
      </c>
      <c r="HR437">
        <v>0.3685621</v>
      </c>
      <c r="HS437">
        <v>24.524550000000001</v>
      </c>
      <c r="HT437">
        <v>4.2913189999999997E-2</v>
      </c>
      <c r="HU437">
        <v>26.18695</v>
      </c>
      <c r="HV437">
        <v>0.37367689999999998</v>
      </c>
      <c r="HW437">
        <v>24.325990000000001</v>
      </c>
      <c r="HX437" s="1">
        <v>3.8829900000000001E-2</v>
      </c>
      <c r="HY437">
        <v>23.38785</v>
      </c>
      <c r="HZ437">
        <v>0.38044159999999999</v>
      </c>
      <c r="IA437">
        <v>24.178439999999998</v>
      </c>
      <c r="IB437" s="1">
        <v>3.504736E-2</v>
      </c>
      <c r="IC437">
        <v>20.73864</v>
      </c>
      <c r="ID437">
        <v>0.38770650000000001</v>
      </c>
      <c r="IE437">
        <v>24.228840000000002</v>
      </c>
      <c r="IF437" s="1">
        <v>3.1537559999999999E-2</v>
      </c>
      <c r="IG437">
        <v>18.344290000000001</v>
      </c>
      <c r="IH437">
        <v>0.39542440000000001</v>
      </c>
      <c r="II437">
        <v>24.030059999999999</v>
      </c>
      <c r="IJ437" s="1">
        <v>2.8252030000000001E-2</v>
      </c>
      <c r="IK437">
        <v>16.148</v>
      </c>
      <c r="IL437">
        <v>0.40375949999999999</v>
      </c>
      <c r="IM437">
        <v>23.39969</v>
      </c>
      <c r="IN437" s="1">
        <v>2.5208379999999999E-2</v>
      </c>
      <c r="IO437">
        <v>14.14213</v>
      </c>
      <c r="IP437">
        <v>0.41269810000000001</v>
      </c>
      <c r="IQ437">
        <v>22.78734</v>
      </c>
      <c r="IR437" s="1">
        <v>2.255774E-2</v>
      </c>
      <c r="IS437">
        <v>12.399039999999999</v>
      </c>
      <c r="IT437">
        <v>0.42248849999999999</v>
      </c>
      <c r="IU437">
        <v>22.317080000000001</v>
      </c>
      <c r="IV437">
        <v>2.0294429999999999E-2</v>
      </c>
      <c r="IW437">
        <v>10.917070000000001</v>
      </c>
      <c r="IX437">
        <v>0.4336276</v>
      </c>
      <c r="IY437">
        <v>22.441849999999999</v>
      </c>
      <c r="IZ437" s="1">
        <v>1.83392E-2</v>
      </c>
      <c r="JA437">
        <v>9.6331889999999998</v>
      </c>
      <c r="JB437">
        <v>0.44641380000000003</v>
      </c>
      <c r="JC437">
        <v>22.649830000000001</v>
      </c>
      <c r="JD437" s="1">
        <v>1.6594000000000001E-2</v>
      </c>
      <c r="JE437">
        <v>8.4884280000000008</v>
      </c>
      <c r="JF437">
        <v>0.46117710000000001</v>
      </c>
      <c r="JG437">
        <v>22.927790000000002</v>
      </c>
      <c r="JH437" s="1">
        <v>1.5015179999999999E-2</v>
      </c>
      <c r="JI437">
        <v>7.4551720000000001</v>
      </c>
      <c r="JJ437">
        <v>0.47808230000000002</v>
      </c>
      <c r="JK437">
        <v>23.107130000000002</v>
      </c>
      <c r="JL437" s="1">
        <v>1.35786E-2</v>
      </c>
      <c r="JM437">
        <v>6.5195569999999998</v>
      </c>
      <c r="JN437">
        <v>0.49748920000000002</v>
      </c>
      <c r="JO437">
        <v>23.246469999999999</v>
      </c>
      <c r="JP437" s="1">
        <v>1.229542E-2</v>
      </c>
      <c r="JQ437">
        <v>5.6846230000000002</v>
      </c>
      <c r="JR437">
        <v>0.51957549999999997</v>
      </c>
      <c r="JS437">
        <v>23.147010000000002</v>
      </c>
      <c r="JT437" s="1">
        <v>1.112143E-2</v>
      </c>
      <c r="JU437">
        <v>4.9293990000000001</v>
      </c>
      <c r="JV437">
        <v>0.54540409999999995</v>
      </c>
      <c r="JW437">
        <v>22.99438</v>
      </c>
      <c r="JX437" s="1">
        <v>1.0074939999999999E-2</v>
      </c>
      <c r="JY437">
        <v>4.2521909999999998</v>
      </c>
      <c r="JZ437">
        <v>0.57515559999999999</v>
      </c>
      <c r="KA437">
        <v>22.869810000000001</v>
      </c>
      <c r="KB437" s="1">
        <v>9.1424560000000002E-3</v>
      </c>
      <c r="KC437">
        <v>3.6500020000000002</v>
      </c>
      <c r="KD437">
        <v>0.60983299999999996</v>
      </c>
      <c r="KE437">
        <v>23.118010000000002</v>
      </c>
      <c r="KF437" s="1">
        <v>8.2625479999999998E-3</v>
      </c>
      <c r="KG437">
        <v>3.0897679999999998</v>
      </c>
      <c r="KH437">
        <v>0.64923019999999998</v>
      </c>
      <c r="KI437">
        <v>23.441960000000002</v>
      </c>
      <c r="KJ437" s="1">
        <v>7.4391750000000001E-3</v>
      </c>
      <c r="KK437">
        <v>2.574147</v>
      </c>
      <c r="KL437">
        <v>0.6659311</v>
      </c>
      <c r="KM437">
        <v>23.672280000000001</v>
      </c>
      <c r="KN437" s="1">
        <v>6.6350469999999998E-3</v>
      </c>
      <c r="KO437">
        <v>2.1418270000000001</v>
      </c>
      <c r="KP437">
        <v>0.66424470000000002</v>
      </c>
      <c r="KQ437">
        <v>24.24089</v>
      </c>
      <c r="KR437" s="1">
        <v>5.9288919999999998E-3</v>
      </c>
      <c r="KS437">
        <v>1.9181140000000001</v>
      </c>
      <c r="KT437">
        <v>0.66065280000000004</v>
      </c>
      <c r="KU437">
        <v>24.628309999999999</v>
      </c>
      <c r="KV437" s="1">
        <v>5.2362609999999999E-3</v>
      </c>
      <c r="KW437">
        <v>1.7047559999999999</v>
      </c>
      <c r="KX437">
        <v>0.65639939999999997</v>
      </c>
      <c r="KY437">
        <v>24.85877</v>
      </c>
      <c r="KZ437" s="1">
        <v>4.5777700000000001E-3</v>
      </c>
      <c r="LA437">
        <v>1.500974</v>
      </c>
      <c r="LB437">
        <v>0.65181270000000002</v>
      </c>
      <c r="LC437">
        <v>24.927309999999999</v>
      </c>
      <c r="LD437" s="1">
        <v>3.9354400000000001E-3</v>
      </c>
      <c r="LE437">
        <v>1.301118</v>
      </c>
      <c r="LF437">
        <v>0.64658530000000003</v>
      </c>
      <c r="LG437">
        <v>25.011019999999998</v>
      </c>
      <c r="LH437" s="1">
        <v>3.3380979999999998E-3</v>
      </c>
      <c r="LI437">
        <v>1.113313</v>
      </c>
      <c r="LJ437">
        <v>0.64071670000000003</v>
      </c>
      <c r="LK437">
        <v>25.286470000000001</v>
      </c>
      <c r="LL437" s="1">
        <v>2.7775870000000002E-3</v>
      </c>
      <c r="LM437">
        <v>0.93634669999999998</v>
      </c>
      <c r="LN437">
        <v>0.63494189999999995</v>
      </c>
      <c r="LO437">
        <v>25.615819999999999</v>
      </c>
      <c r="LP437" s="1">
        <v>2.2754590000000001E-3</v>
      </c>
      <c r="LQ437">
        <v>0.77507429999999999</v>
      </c>
      <c r="LR437">
        <v>0.63005750000000005</v>
      </c>
      <c r="LS437">
        <v>26.05396</v>
      </c>
      <c r="LT437" s="1">
        <v>1.8489170000000001E-3</v>
      </c>
      <c r="LU437">
        <v>0.63507029999999998</v>
      </c>
      <c r="LV437">
        <v>0.62556979999999995</v>
      </c>
      <c r="LW437">
        <v>26.597049999999999</v>
      </c>
      <c r="LX437" s="1">
        <v>1.5107759999999999E-3</v>
      </c>
      <c r="LY437">
        <v>0.52255240000000003</v>
      </c>
      <c r="LZ437">
        <v>0.62028150000000004</v>
      </c>
      <c r="MA437">
        <v>27.01172</v>
      </c>
      <c r="MB437" s="1">
        <v>1.25314E-3</v>
      </c>
      <c r="MC437">
        <v>0.43727240000000001</v>
      </c>
      <c r="MD437">
        <v>0.61542220000000003</v>
      </c>
      <c r="ME437">
        <v>27.150110000000002</v>
      </c>
      <c r="MF437" s="1">
        <v>1.0630049999999999E-3</v>
      </c>
      <c r="MG437">
        <v>0.37486589999999997</v>
      </c>
      <c r="MH437">
        <v>0.61064430000000003</v>
      </c>
      <c r="MI437">
        <v>27.11927</v>
      </c>
      <c r="MJ437" s="1">
        <v>9.2401150000000004E-4</v>
      </c>
      <c r="MK437">
        <v>0.32915670000000002</v>
      </c>
      <c r="ML437">
        <v>0.60626610000000003</v>
      </c>
      <c r="MM437">
        <v>26.939800000000002</v>
      </c>
      <c r="MN437" s="1">
        <v>8.2162900000000004E-4</v>
      </c>
      <c r="MO437">
        <v>0.29549449999999999</v>
      </c>
      <c r="MP437">
        <v>0.60225530000000005</v>
      </c>
      <c r="MQ437">
        <v>26.952950000000001</v>
      </c>
      <c r="MR437" s="1">
        <v>7.4244420000000005E-4</v>
      </c>
      <c r="MS437">
        <v>0.26944679999999999</v>
      </c>
      <c r="MT437">
        <v>0.59849220000000003</v>
      </c>
      <c r="MU437">
        <v>26.810120000000001</v>
      </c>
      <c r="MV437" s="1">
        <v>6.7909410000000002E-4</v>
      </c>
      <c r="MW437">
        <v>0.2486408</v>
      </c>
      <c r="MX437">
        <v>0.59446410000000005</v>
      </c>
      <c r="MY437">
        <v>26.788450000000001</v>
      </c>
      <c r="MZ437" s="1">
        <v>6.2784009999999999E-4</v>
      </c>
      <c r="NA437">
        <v>0.23194129999999999</v>
      </c>
      <c r="NB437">
        <v>0.59096029999999999</v>
      </c>
      <c r="NC437">
        <v>27.06879</v>
      </c>
      <c r="ND437" s="1">
        <v>5.8728199999999995E-4</v>
      </c>
      <c r="NE437">
        <v>0.2187566</v>
      </c>
      <c r="NF437">
        <v>0.58777290000000004</v>
      </c>
      <c r="NG437">
        <v>27.36872</v>
      </c>
      <c r="NH437" s="1">
        <v>5.5233430000000002E-4</v>
      </c>
      <c r="NI437">
        <v>0.20735439999999999</v>
      </c>
      <c r="NJ437">
        <v>0.58491890000000002</v>
      </c>
      <c r="NK437">
        <v>27.331440000000001</v>
      </c>
      <c r="NL437" s="1">
        <v>5.2238950000000001E-4</v>
      </c>
      <c r="NM437">
        <v>0.19752320000000001</v>
      </c>
      <c r="NN437">
        <v>0.58207059999999999</v>
      </c>
      <c r="NO437">
        <v>27.190280000000001</v>
      </c>
      <c r="NP437" s="1">
        <v>4.9645980000000004E-4</v>
      </c>
      <c r="NQ437">
        <v>0.1890491</v>
      </c>
      <c r="NR437">
        <v>0.57926120000000003</v>
      </c>
      <c r="NS437">
        <v>27.046050000000001</v>
      </c>
      <c r="NT437" s="1">
        <v>4.7381739999999999E-4</v>
      </c>
      <c r="NU437">
        <v>0.18168319999999999</v>
      </c>
      <c r="NV437">
        <v>0.57648719999999998</v>
      </c>
      <c r="NW437">
        <v>27.312280000000001</v>
      </c>
      <c r="NX437">
        <v>4.5410040000000001E-4</v>
      </c>
      <c r="NY437">
        <v>0.17530560000000001</v>
      </c>
      <c r="NZ437">
        <v>0.57391689999999995</v>
      </c>
      <c r="OA437">
        <v>27.632000000000001</v>
      </c>
      <c r="OB437" s="1">
        <v>4.364533E-4</v>
      </c>
      <c r="OC437">
        <v>0.16959730000000001</v>
      </c>
      <c r="OD437">
        <v>0.57153030000000005</v>
      </c>
      <c r="OE437">
        <v>27.885300000000001</v>
      </c>
      <c r="OF437" s="1">
        <v>4.1935170000000001E-4</v>
      </c>
      <c r="OG437">
        <v>0.16399169999999999</v>
      </c>
      <c r="OH437">
        <v>0.56922050000000002</v>
      </c>
      <c r="OI437">
        <v>28.301680000000001</v>
      </c>
      <c r="OJ437" s="1">
        <v>4.0263240000000002E-4</v>
      </c>
      <c r="OK437">
        <v>0.15841450000000001</v>
      </c>
    </row>
    <row r="438" spans="1:401" x14ac:dyDescent="0.35">
      <c r="A438">
        <v>447</v>
      </c>
      <c r="B438" t="s">
        <v>4</v>
      </c>
      <c r="C438" t="s">
        <v>364</v>
      </c>
      <c r="D438" t="s">
        <v>445</v>
      </c>
      <c r="E438">
        <v>859.37750000000005</v>
      </c>
      <c r="F438">
        <v>0.28530610000000001</v>
      </c>
      <c r="G438">
        <v>25.89302</v>
      </c>
      <c r="H438">
        <v>0</v>
      </c>
      <c r="I438">
        <v>0</v>
      </c>
      <c r="J438">
        <v>0.28427409999999997</v>
      </c>
      <c r="K438">
        <v>25.69857</v>
      </c>
      <c r="L438">
        <v>0</v>
      </c>
      <c r="M438">
        <v>0</v>
      </c>
      <c r="N438">
        <v>0.28322599999999998</v>
      </c>
      <c r="O438">
        <v>25.846170000000001</v>
      </c>
      <c r="P438">
        <v>0</v>
      </c>
      <c r="Q438">
        <v>0</v>
      </c>
      <c r="R438">
        <v>0.28214109999999998</v>
      </c>
      <c r="S438">
        <v>25.854700000000001</v>
      </c>
      <c r="T438">
        <v>0</v>
      </c>
      <c r="U438">
        <v>0</v>
      </c>
      <c r="V438">
        <v>0.28106330000000002</v>
      </c>
      <c r="W438">
        <v>25.561879999999999</v>
      </c>
      <c r="X438">
        <v>0</v>
      </c>
      <c r="Y438">
        <v>0</v>
      </c>
      <c r="Z438">
        <v>0.2799856</v>
      </c>
      <c r="AA438">
        <v>25.541409999999999</v>
      </c>
      <c r="AB438">
        <v>0</v>
      </c>
      <c r="AC438">
        <v>0</v>
      </c>
      <c r="AD438">
        <v>0.27889370000000002</v>
      </c>
      <c r="AE438">
        <v>25.54325</v>
      </c>
      <c r="AF438">
        <v>0</v>
      </c>
      <c r="AG438">
        <v>0</v>
      </c>
      <c r="AH438">
        <v>0.27778370000000002</v>
      </c>
      <c r="AI438">
        <v>26.13345</v>
      </c>
      <c r="AJ438">
        <v>0</v>
      </c>
      <c r="AK438">
        <v>0</v>
      </c>
      <c r="AL438">
        <v>0.27665430000000002</v>
      </c>
      <c r="AM438">
        <v>26.61515</v>
      </c>
      <c r="AN438">
        <v>0</v>
      </c>
      <c r="AO438">
        <v>0</v>
      </c>
      <c r="AP438">
        <v>0.2764913</v>
      </c>
      <c r="AQ438">
        <v>26.873729999999998</v>
      </c>
      <c r="AR438">
        <v>0</v>
      </c>
      <c r="AS438">
        <v>0</v>
      </c>
      <c r="AT438">
        <v>0.27630749999999998</v>
      </c>
      <c r="AU438">
        <v>27.069019999999998</v>
      </c>
      <c r="AV438">
        <v>0</v>
      </c>
      <c r="AW438">
        <v>0</v>
      </c>
      <c r="AX438">
        <v>0.27607100000000001</v>
      </c>
      <c r="AY438">
        <v>26.860019999999999</v>
      </c>
      <c r="AZ438">
        <v>0</v>
      </c>
      <c r="BA438">
        <v>0</v>
      </c>
      <c r="BB438">
        <v>0.27585120000000002</v>
      </c>
      <c r="BC438">
        <v>26.782699999999998</v>
      </c>
      <c r="BD438">
        <v>0</v>
      </c>
      <c r="BE438">
        <v>0</v>
      </c>
      <c r="BF438">
        <v>0.27563660000000001</v>
      </c>
      <c r="BG438">
        <v>26.907260000000001</v>
      </c>
      <c r="BH438">
        <v>0</v>
      </c>
      <c r="BI438">
        <v>0</v>
      </c>
      <c r="BJ438">
        <v>0.27620030000000001</v>
      </c>
      <c r="BK438">
        <v>27.193549999999998</v>
      </c>
      <c r="BL438">
        <v>0</v>
      </c>
      <c r="BM438">
        <v>0</v>
      </c>
      <c r="BN438">
        <v>0.27697110000000003</v>
      </c>
      <c r="BO438">
        <v>28.011379999999999</v>
      </c>
      <c r="BP438">
        <v>0</v>
      </c>
      <c r="BQ438">
        <v>0</v>
      </c>
      <c r="BR438">
        <v>0.2778487</v>
      </c>
      <c r="BS438">
        <v>28.354510000000001</v>
      </c>
      <c r="BT438">
        <v>0</v>
      </c>
      <c r="BU438">
        <v>0</v>
      </c>
      <c r="BV438">
        <v>0.27880139999999998</v>
      </c>
      <c r="BW438">
        <v>28.42249</v>
      </c>
      <c r="BX438">
        <v>0</v>
      </c>
      <c r="BY438">
        <v>0</v>
      </c>
      <c r="BZ438">
        <v>0.2797325</v>
      </c>
      <c r="CA438">
        <v>28.42427</v>
      </c>
      <c r="CB438">
        <v>0</v>
      </c>
      <c r="CC438">
        <v>0</v>
      </c>
      <c r="CD438">
        <v>0.28072789999999997</v>
      </c>
      <c r="CE438">
        <v>28.22362</v>
      </c>
      <c r="CF438">
        <v>0</v>
      </c>
      <c r="CG438">
        <v>0</v>
      </c>
      <c r="CH438">
        <v>0.28173350000000003</v>
      </c>
      <c r="CI438">
        <v>27.943619999999999</v>
      </c>
      <c r="CJ438">
        <v>0</v>
      </c>
      <c r="CK438">
        <v>0</v>
      </c>
      <c r="CL438">
        <v>0.28276289999999998</v>
      </c>
      <c r="CM438">
        <v>27.960920000000002</v>
      </c>
      <c r="CN438">
        <v>0</v>
      </c>
      <c r="CO438">
        <v>5.7290219999999998E-38</v>
      </c>
      <c r="CP438">
        <v>0.2838176</v>
      </c>
      <c r="CQ438">
        <v>28.14687</v>
      </c>
      <c r="CR438">
        <v>9.324998E-34</v>
      </c>
      <c r="CS438">
        <v>8.8167880000000003E-31</v>
      </c>
      <c r="CT438">
        <v>0.28488150000000001</v>
      </c>
      <c r="CU438">
        <v>28.571449999999999</v>
      </c>
      <c r="CV438">
        <v>1.383877E-27</v>
      </c>
      <c r="CW438">
        <v>1.299796E-24</v>
      </c>
      <c r="CX438">
        <v>0.28598210000000002</v>
      </c>
      <c r="CY438">
        <v>28.161950000000001</v>
      </c>
      <c r="CZ438" s="1">
        <v>1.1896210000000001E-21</v>
      </c>
      <c r="DA438" s="1">
        <v>1.03625E-18</v>
      </c>
      <c r="DB438">
        <v>0.28710380000000002</v>
      </c>
      <c r="DC438">
        <v>28.33548</v>
      </c>
      <c r="DD438" s="1">
        <v>2.7948389999999997E-17</v>
      </c>
      <c r="DE438" s="1">
        <v>2.2030530000000001E-14</v>
      </c>
      <c r="DF438">
        <v>0.28822579999999998</v>
      </c>
      <c r="DG438">
        <v>28.56512</v>
      </c>
      <c r="DH438" s="1">
        <v>7.4476220000000001E-14</v>
      </c>
      <c r="DI438" s="1">
        <v>5.4297870000000001E-11</v>
      </c>
      <c r="DJ438">
        <v>0.28935729999999998</v>
      </c>
      <c r="DK438">
        <v>28.44275</v>
      </c>
      <c r="DL438" s="1">
        <v>4.7790379999999997E-11</v>
      </c>
      <c r="DM438" s="1">
        <v>3.3444869999999998E-8</v>
      </c>
      <c r="DN438">
        <v>0.29049469999999999</v>
      </c>
      <c r="DO438">
        <v>28.250920000000001</v>
      </c>
      <c r="DP438" s="1">
        <v>1.0267650000000001E-8</v>
      </c>
      <c r="DQ438" s="1">
        <v>7.0914929999999998E-6</v>
      </c>
      <c r="DR438">
        <v>0.291713</v>
      </c>
      <c r="DS438">
        <v>28.256920000000001</v>
      </c>
      <c r="DT438" s="1">
        <v>9.3086070000000001E-7</v>
      </c>
      <c r="DU438" s="1">
        <v>6.4346849999999997E-4</v>
      </c>
      <c r="DV438">
        <v>0.2929696</v>
      </c>
      <c r="DW438">
        <v>28.400179999999999</v>
      </c>
      <c r="DX438" s="1">
        <v>4.1440750000000001E-5</v>
      </c>
      <c r="DY438" s="1">
        <v>2.8880739999999998E-2</v>
      </c>
      <c r="DZ438">
        <v>0.29404459999999999</v>
      </c>
      <c r="EA438">
        <v>29.116589999999999</v>
      </c>
      <c r="EB438" s="1">
        <v>1.0060760000000001E-3</v>
      </c>
      <c r="EC438" s="1">
        <v>0.71006449999999999</v>
      </c>
      <c r="ED438">
        <v>0.29496280000000002</v>
      </c>
      <c r="EE438">
        <v>29.564589999999999</v>
      </c>
      <c r="EF438" s="1">
        <v>1.44665E-2</v>
      </c>
      <c r="EG438" s="1">
        <v>10.35411</v>
      </c>
      <c r="EH438">
        <v>0.29586960000000001</v>
      </c>
      <c r="EI438">
        <v>29.85754</v>
      </c>
      <c r="EJ438" s="1">
        <v>0.1310277</v>
      </c>
      <c r="EK438" s="1">
        <v>95.311869999999999</v>
      </c>
      <c r="EL438">
        <v>0.2968112</v>
      </c>
      <c r="EM438">
        <v>30.168479999999999</v>
      </c>
      <c r="EN438" s="1">
        <v>0.78890190000000004</v>
      </c>
      <c r="EO438" s="1">
        <v>583.01390000000004</v>
      </c>
      <c r="EP438">
        <v>0.29771320000000001</v>
      </c>
      <c r="EQ438">
        <v>30.07564</v>
      </c>
      <c r="ER438" s="1">
        <v>3.296278</v>
      </c>
      <c r="ES438">
        <v>2476.0390000000002</v>
      </c>
      <c r="ET438">
        <v>0.29883710000000002</v>
      </c>
      <c r="EU438">
        <v>29.73631</v>
      </c>
      <c r="EV438" s="1">
        <v>9.9311109999999996</v>
      </c>
      <c r="EW438">
        <v>7572.5569999999998</v>
      </c>
      <c r="EX438">
        <v>0.29999369999999997</v>
      </c>
      <c r="EY438">
        <v>29.674700000000001</v>
      </c>
      <c r="EZ438">
        <v>22.283930000000002</v>
      </c>
      <c r="FA438">
        <v>17224.650000000001</v>
      </c>
      <c r="FB438">
        <v>0.30128120000000003</v>
      </c>
      <c r="FC438">
        <v>29.581589999999998</v>
      </c>
      <c r="FD438">
        <v>38.318759999999997</v>
      </c>
      <c r="FE438">
        <v>29980.27</v>
      </c>
      <c r="FF438">
        <v>0.30265769999999997</v>
      </c>
      <c r="FG438">
        <v>29.651330000000002</v>
      </c>
      <c r="FH438">
        <v>51.795020000000001</v>
      </c>
      <c r="FI438">
        <v>40948.35</v>
      </c>
      <c r="FJ438">
        <v>0.30417889999999997</v>
      </c>
      <c r="FK438">
        <v>29.374179999999999</v>
      </c>
      <c r="FL438">
        <v>56.1678</v>
      </c>
      <c r="FM438">
        <v>44825.8</v>
      </c>
      <c r="FN438">
        <v>0.30581629999999999</v>
      </c>
      <c r="FO438">
        <v>28.821380000000001</v>
      </c>
      <c r="FP438">
        <v>50.057589999999998</v>
      </c>
      <c r="FQ438">
        <v>40180.480000000003</v>
      </c>
      <c r="FR438">
        <v>0.30756319999999998</v>
      </c>
      <c r="FS438">
        <v>28.379079999999998</v>
      </c>
      <c r="FT438">
        <v>37.262740000000001</v>
      </c>
      <c r="FU438">
        <v>30040.01</v>
      </c>
      <c r="FV438">
        <v>0.3094365</v>
      </c>
      <c r="FW438">
        <v>27.990449999999999</v>
      </c>
      <c r="FX438">
        <v>23.561599999999999</v>
      </c>
      <c r="FY438">
        <v>19037.77</v>
      </c>
      <c r="FZ438">
        <v>0.31140069999999997</v>
      </c>
      <c r="GA438">
        <v>27.643329999999999</v>
      </c>
      <c r="GB438">
        <v>12.83422</v>
      </c>
      <c r="GC438">
        <v>10369.120000000001</v>
      </c>
      <c r="GD438">
        <v>0.31351269999999998</v>
      </c>
      <c r="GE438">
        <v>27.171959999999999</v>
      </c>
      <c r="GF438">
        <v>6.0966469999999999</v>
      </c>
      <c r="GG438">
        <v>4916.6629999999996</v>
      </c>
      <c r="GH438">
        <v>0.31557829999999998</v>
      </c>
      <c r="GI438">
        <v>26.76961</v>
      </c>
      <c r="GJ438">
        <v>2.5809310000000001</v>
      </c>
      <c r="GK438">
        <v>2070.58</v>
      </c>
      <c r="GL438">
        <v>0.31779439999999998</v>
      </c>
      <c r="GM438">
        <v>26.86206</v>
      </c>
      <c r="GN438">
        <v>1.000618</v>
      </c>
      <c r="GO438">
        <v>794.86189999999999</v>
      </c>
      <c r="GP438">
        <v>0.32019760000000003</v>
      </c>
      <c r="GQ438">
        <v>27.001919999999998</v>
      </c>
      <c r="GR438">
        <v>0.37705420000000001</v>
      </c>
      <c r="GS438">
        <v>293.4701</v>
      </c>
      <c r="GT438">
        <v>0.32278469999999998</v>
      </c>
      <c r="GU438">
        <v>27.167390000000001</v>
      </c>
      <c r="GV438">
        <v>0.15846479999999999</v>
      </c>
      <c r="GW438">
        <v>118.5427</v>
      </c>
      <c r="GX438">
        <v>0.32558680000000001</v>
      </c>
      <c r="GY438">
        <v>27.27825</v>
      </c>
      <c r="GZ438">
        <v>8.8964249999999995E-2</v>
      </c>
      <c r="HA438">
        <v>63.086970000000001</v>
      </c>
      <c r="HB438">
        <v>0.32854680000000003</v>
      </c>
      <c r="HC438">
        <v>27.145160000000001</v>
      </c>
      <c r="HD438">
        <v>6.7391039999999999E-2</v>
      </c>
      <c r="HE438">
        <v>45.784579999999998</v>
      </c>
      <c r="HF438">
        <v>0.33144709999999999</v>
      </c>
      <c r="HG438">
        <v>26.529140000000002</v>
      </c>
      <c r="HH438">
        <v>5.9074080000000001E-2</v>
      </c>
      <c r="HI438">
        <v>39.02966</v>
      </c>
      <c r="HJ438">
        <v>0.33448329999999998</v>
      </c>
      <c r="HK438">
        <v>25.873919999999998</v>
      </c>
      <c r="HL438">
        <v>5.3669050000000003E-2</v>
      </c>
      <c r="HM438">
        <v>34.67794</v>
      </c>
      <c r="HN438">
        <v>0.3376593</v>
      </c>
      <c r="HO438">
        <v>25.184370000000001</v>
      </c>
      <c r="HP438">
        <v>4.8718690000000002E-2</v>
      </c>
      <c r="HQ438">
        <v>30.803270000000001</v>
      </c>
      <c r="HR438">
        <v>0.34089399999999997</v>
      </c>
      <c r="HS438">
        <v>24.746490000000001</v>
      </c>
      <c r="HT438">
        <v>4.400743E-2</v>
      </c>
      <c r="HU438">
        <v>27.189450000000001</v>
      </c>
      <c r="HV438">
        <v>0.3459911</v>
      </c>
      <c r="HW438">
        <v>24.49465</v>
      </c>
      <c r="HX438" s="1">
        <v>3.9791710000000001E-2</v>
      </c>
      <c r="HY438">
        <v>23.9466</v>
      </c>
      <c r="HZ438">
        <v>0.35304140000000001</v>
      </c>
      <c r="IA438">
        <v>24.27281</v>
      </c>
      <c r="IB438" s="1">
        <v>3.5874080000000003E-2</v>
      </c>
      <c r="IC438">
        <v>21.44725</v>
      </c>
      <c r="ID438">
        <v>0.36045700000000003</v>
      </c>
      <c r="IE438">
        <v>24.290199999999999</v>
      </c>
      <c r="IF438" s="1">
        <v>3.2295570000000003E-2</v>
      </c>
      <c r="IG438">
        <v>19.22212</v>
      </c>
      <c r="IH438">
        <v>0.36848449999999999</v>
      </c>
      <c r="II438">
        <v>24.090779999999999</v>
      </c>
      <c r="IJ438" s="1">
        <v>2.895677E-2</v>
      </c>
      <c r="IK438">
        <v>17.169499999999999</v>
      </c>
      <c r="IL438">
        <v>0.37717499999999998</v>
      </c>
      <c r="IM438">
        <v>23.470500000000001</v>
      </c>
      <c r="IN438" s="1">
        <v>2.5847350000000002E-2</v>
      </c>
      <c r="IO438">
        <v>15.270860000000001</v>
      </c>
      <c r="IP438">
        <v>0.38667010000000002</v>
      </c>
      <c r="IQ438">
        <v>22.857150000000001</v>
      </c>
      <c r="IR438" s="1">
        <v>2.3105230000000001E-2</v>
      </c>
      <c r="IS438">
        <v>13.593669999999999</v>
      </c>
      <c r="IT438">
        <v>0.3969741</v>
      </c>
      <c r="IU438">
        <v>22.399270000000001</v>
      </c>
      <c r="IV438">
        <v>2.076327E-2</v>
      </c>
      <c r="IW438">
        <v>12.16494</v>
      </c>
      <c r="IX438">
        <v>0.40903</v>
      </c>
      <c r="IY438">
        <v>22.53715</v>
      </c>
      <c r="IZ438" s="1">
        <v>1.8749060000000001E-2</v>
      </c>
      <c r="JA438">
        <v>10.9353</v>
      </c>
      <c r="JB438">
        <v>0.42314940000000001</v>
      </c>
      <c r="JC438">
        <v>22.75292</v>
      </c>
      <c r="JD438" s="1">
        <v>1.69634E-2</v>
      </c>
      <c r="JE438">
        <v>9.8495860000000004</v>
      </c>
      <c r="JF438">
        <v>0.43973689999999999</v>
      </c>
      <c r="JG438">
        <v>22.992159999999998</v>
      </c>
      <c r="JH438" s="1">
        <v>1.5346469999999999E-2</v>
      </c>
      <c r="JI438">
        <v>8.8700849999999996</v>
      </c>
      <c r="JJ438">
        <v>0.45942189999999999</v>
      </c>
      <c r="JK438">
        <v>23.1051</v>
      </c>
      <c r="JL438" s="1">
        <v>1.3878400000000001E-2</v>
      </c>
      <c r="JM438">
        <v>7.9824599999999997</v>
      </c>
      <c r="JN438">
        <v>0.48267019999999999</v>
      </c>
      <c r="JO438">
        <v>23.216529999999999</v>
      </c>
      <c r="JP438" s="1">
        <v>1.2563009999999999E-2</v>
      </c>
      <c r="JQ438">
        <v>7.1865639999999997</v>
      </c>
      <c r="JR438">
        <v>0.51061540000000005</v>
      </c>
      <c r="JS438">
        <v>23.117439999999998</v>
      </c>
      <c r="JT438" s="1">
        <v>1.136325E-2</v>
      </c>
      <c r="JU438">
        <v>6.465986</v>
      </c>
      <c r="JV438">
        <v>0.5452669</v>
      </c>
      <c r="JW438">
        <v>22.96828</v>
      </c>
      <c r="JX438" s="1">
        <v>1.028485E-2</v>
      </c>
      <c r="JY438">
        <v>5.8174380000000001</v>
      </c>
      <c r="JZ438">
        <v>0.58902310000000002</v>
      </c>
      <c r="KA438">
        <v>22.84628</v>
      </c>
      <c r="KB438" s="1">
        <v>9.3319979999999993E-3</v>
      </c>
      <c r="KC438">
        <v>5.2487009999999996</v>
      </c>
      <c r="KD438">
        <v>0.64730140000000003</v>
      </c>
      <c r="KE438">
        <v>23.085039999999999</v>
      </c>
      <c r="KF438" s="1">
        <v>8.4350950000000001E-3</v>
      </c>
      <c r="KG438">
        <v>4.7205640000000004</v>
      </c>
      <c r="KH438">
        <v>0.72741869999999997</v>
      </c>
      <c r="KI438">
        <v>23.383690000000001</v>
      </c>
      <c r="KJ438" s="1">
        <v>7.5937909999999999E-3</v>
      </c>
      <c r="KK438">
        <v>4.2280670000000002</v>
      </c>
      <c r="KL438">
        <v>0.82278410000000002</v>
      </c>
      <c r="KM438">
        <v>23.65314</v>
      </c>
      <c r="KN438" s="1">
        <v>6.7344670000000001E-3</v>
      </c>
      <c r="KO438">
        <v>3.7467139999999999</v>
      </c>
      <c r="KP438">
        <v>0.8197255</v>
      </c>
      <c r="KQ438">
        <v>24.062239999999999</v>
      </c>
      <c r="KR438" s="1">
        <v>6.007882E-3</v>
      </c>
      <c r="KS438">
        <v>3.3535490000000001</v>
      </c>
      <c r="KT438">
        <v>0.81472610000000001</v>
      </c>
      <c r="KU438">
        <v>24.45617</v>
      </c>
      <c r="KV438" s="1">
        <v>5.3141350000000002E-3</v>
      </c>
      <c r="KW438">
        <v>2.99647</v>
      </c>
      <c r="KX438">
        <v>0.80890879999999998</v>
      </c>
      <c r="KY438">
        <v>24.667110000000001</v>
      </c>
      <c r="KZ438" s="1">
        <v>4.6510359999999999E-3</v>
      </c>
      <c r="LA438">
        <v>2.6507619999999998</v>
      </c>
      <c r="LB438">
        <v>0.80272410000000005</v>
      </c>
      <c r="LC438">
        <v>24.78126</v>
      </c>
      <c r="LD438" s="1">
        <v>4.008396E-3</v>
      </c>
      <c r="LE438">
        <v>2.3148909999999998</v>
      </c>
      <c r="LF438">
        <v>0.79575039999999997</v>
      </c>
      <c r="LG438">
        <v>24.842089999999999</v>
      </c>
      <c r="LH438" s="1">
        <v>3.4043300000000001E-3</v>
      </c>
      <c r="LI438">
        <v>1.9911730000000001</v>
      </c>
      <c r="LJ438">
        <v>0.78765960000000002</v>
      </c>
      <c r="LK438">
        <v>25.174710000000001</v>
      </c>
      <c r="LL438" s="1">
        <v>2.8403030000000002E-3</v>
      </c>
      <c r="LM438">
        <v>1.689198</v>
      </c>
      <c r="LN438">
        <v>0.77970839999999997</v>
      </c>
      <c r="LO438">
        <v>25.508759999999999</v>
      </c>
      <c r="LP438" s="1">
        <v>2.331549E-3</v>
      </c>
      <c r="LQ438">
        <v>1.408871</v>
      </c>
      <c r="LR438">
        <v>0.77296390000000004</v>
      </c>
      <c r="LS438">
        <v>25.9221</v>
      </c>
      <c r="LT438" s="1">
        <v>1.8960419999999999E-3</v>
      </c>
      <c r="LU438">
        <v>1.1604890000000001</v>
      </c>
      <c r="LV438">
        <v>0.76675950000000004</v>
      </c>
      <c r="LW438">
        <v>26.417079999999999</v>
      </c>
      <c r="LX438" s="1">
        <v>1.5477799999999999E-3</v>
      </c>
      <c r="LY438">
        <v>0.95631339999999998</v>
      </c>
      <c r="LZ438">
        <v>0.75978389999999996</v>
      </c>
      <c r="MA438">
        <v>26.820689999999999</v>
      </c>
      <c r="MB438" s="1">
        <v>1.280572E-3</v>
      </c>
      <c r="MC438">
        <v>0.79862330000000004</v>
      </c>
      <c r="MD438">
        <v>0.75296289999999999</v>
      </c>
      <c r="ME438">
        <v>26.984760000000001</v>
      </c>
      <c r="MF438" s="1">
        <v>1.0831759999999999E-3</v>
      </c>
      <c r="MG438">
        <v>0.68259840000000005</v>
      </c>
      <c r="MH438">
        <v>0.74646699999999999</v>
      </c>
      <c r="MI438">
        <v>27.00403</v>
      </c>
      <c r="MJ438" s="1">
        <v>9.3872390000000001E-4</v>
      </c>
      <c r="MK438">
        <v>0.59723219999999999</v>
      </c>
      <c r="ML438">
        <v>0.74048939999999996</v>
      </c>
      <c r="MM438">
        <v>26.886859999999999</v>
      </c>
      <c r="MN438" s="1">
        <v>8.3266009999999997E-4</v>
      </c>
      <c r="MO438">
        <v>0.53455920000000001</v>
      </c>
      <c r="MP438">
        <v>0.73522750000000003</v>
      </c>
      <c r="MQ438">
        <v>26.947510000000001</v>
      </c>
      <c r="MR438" s="1">
        <v>7.5122670000000004E-4</v>
      </c>
      <c r="MS438">
        <v>0.48674289999999998</v>
      </c>
      <c r="MT438">
        <v>0.73007420000000001</v>
      </c>
      <c r="MU438">
        <v>26.836729999999999</v>
      </c>
      <c r="MV438" s="1">
        <v>6.8613759999999995E-4</v>
      </c>
      <c r="MW438">
        <v>0.44885659999999999</v>
      </c>
      <c r="MX438">
        <v>0.72485040000000001</v>
      </c>
      <c r="MY438">
        <v>26.72655</v>
      </c>
      <c r="MZ438" s="1">
        <v>6.335027E-4</v>
      </c>
      <c r="NA438">
        <v>0.4183154</v>
      </c>
      <c r="NB438">
        <v>0.72003589999999995</v>
      </c>
      <c r="NC438">
        <v>26.92576</v>
      </c>
      <c r="ND438" s="1">
        <v>5.9187949999999997E-4</v>
      </c>
      <c r="NE438">
        <v>0.39426270000000002</v>
      </c>
      <c r="NF438">
        <v>0.71576280000000003</v>
      </c>
      <c r="NG438">
        <v>27.260169999999999</v>
      </c>
      <c r="NH438" s="1">
        <v>5.5632520000000005E-4</v>
      </c>
      <c r="NI438">
        <v>0.37388890000000002</v>
      </c>
      <c r="NJ438">
        <v>0.71195269999999999</v>
      </c>
      <c r="NK438">
        <v>27.27365</v>
      </c>
      <c r="NL438" s="1">
        <v>5.2584249999999995E-4</v>
      </c>
      <c r="NM438">
        <v>0.35625059999999997</v>
      </c>
      <c r="NN438">
        <v>0.7081307</v>
      </c>
      <c r="NO438">
        <v>27.153770000000002</v>
      </c>
      <c r="NP438" s="1">
        <v>4.9943459999999998E-4</v>
      </c>
      <c r="NQ438">
        <v>0.34104820000000002</v>
      </c>
      <c r="NR438">
        <v>0.70440789999999998</v>
      </c>
      <c r="NS438">
        <v>27.022559999999999</v>
      </c>
      <c r="NT438" s="1">
        <v>4.7641460000000002E-4</v>
      </c>
      <c r="NU438">
        <v>0.32788119999999998</v>
      </c>
      <c r="NV438">
        <v>0.70075929999999997</v>
      </c>
      <c r="NW438">
        <v>27.289300000000001</v>
      </c>
      <c r="NX438" s="1">
        <v>4.5636510000000001E-4</v>
      </c>
      <c r="NY438">
        <v>0.31645489999999998</v>
      </c>
      <c r="NZ438">
        <v>0.69732340000000004</v>
      </c>
      <c r="OA438">
        <v>27.631350000000001</v>
      </c>
      <c r="OB438" s="1">
        <v>4.3855400000000002E-4</v>
      </c>
      <c r="OC438">
        <v>0.30638650000000001</v>
      </c>
      <c r="OD438">
        <v>0.69412030000000002</v>
      </c>
      <c r="OE438">
        <v>27.868130000000001</v>
      </c>
      <c r="OF438" s="1">
        <v>4.214121E-4</v>
      </c>
      <c r="OG438">
        <v>0.29667860000000001</v>
      </c>
      <c r="OH438">
        <v>0.69109240000000005</v>
      </c>
      <c r="OI438">
        <v>28.209050000000001</v>
      </c>
      <c r="OJ438" s="1">
        <v>4.046826E-4</v>
      </c>
      <c r="OK438">
        <v>0.28701090000000001</v>
      </c>
    </row>
    <row r="439" spans="1:401" x14ac:dyDescent="0.35">
      <c r="A439">
        <v>448</v>
      </c>
      <c r="B439" t="s">
        <v>4</v>
      </c>
      <c r="C439" t="s">
        <v>364</v>
      </c>
      <c r="D439" t="s">
        <v>446</v>
      </c>
      <c r="E439">
        <v>849.02340000000004</v>
      </c>
      <c r="F439">
        <v>0.17754719999999999</v>
      </c>
      <c r="G439">
        <v>25.954170000000001</v>
      </c>
      <c r="H439">
        <v>0</v>
      </c>
      <c r="I439">
        <v>0</v>
      </c>
      <c r="J439">
        <v>0.17678050000000001</v>
      </c>
      <c r="K439">
        <v>25.75451</v>
      </c>
      <c r="L439">
        <v>0</v>
      </c>
      <c r="M439">
        <v>0</v>
      </c>
      <c r="N439">
        <v>0.1760166</v>
      </c>
      <c r="O439">
        <v>25.878150000000002</v>
      </c>
      <c r="P439">
        <v>0</v>
      </c>
      <c r="Q439">
        <v>0</v>
      </c>
      <c r="R439">
        <v>0.1752359</v>
      </c>
      <c r="S439">
        <v>25.877659999999999</v>
      </c>
      <c r="T439">
        <v>0</v>
      </c>
      <c r="U439">
        <v>0</v>
      </c>
      <c r="V439">
        <v>0.1744455</v>
      </c>
      <c r="W439">
        <v>25.564589999999999</v>
      </c>
      <c r="X439">
        <v>0</v>
      </c>
      <c r="Y439">
        <v>0</v>
      </c>
      <c r="Z439">
        <v>0.17367089999999999</v>
      </c>
      <c r="AA439">
        <v>25.54092</v>
      </c>
      <c r="AB439">
        <v>0</v>
      </c>
      <c r="AC439">
        <v>0</v>
      </c>
      <c r="AD439">
        <v>0.17289080000000001</v>
      </c>
      <c r="AE439">
        <v>25.550339999999998</v>
      </c>
      <c r="AF439">
        <v>0</v>
      </c>
      <c r="AG439">
        <v>0</v>
      </c>
      <c r="AH439">
        <v>0.17209360000000001</v>
      </c>
      <c r="AI439">
        <v>26.15896</v>
      </c>
      <c r="AJ439">
        <v>0</v>
      </c>
      <c r="AK439">
        <v>0</v>
      </c>
      <c r="AL439">
        <v>0.1712948</v>
      </c>
      <c r="AM439">
        <v>26.671150000000001</v>
      </c>
      <c r="AN439">
        <v>0</v>
      </c>
      <c r="AO439">
        <v>0</v>
      </c>
      <c r="AP439">
        <v>0.1711355</v>
      </c>
      <c r="AQ439">
        <v>26.931889999999999</v>
      </c>
      <c r="AR439">
        <v>0</v>
      </c>
      <c r="AS439">
        <v>0</v>
      </c>
      <c r="AT439">
        <v>0.17083010000000001</v>
      </c>
      <c r="AU439">
        <v>27.11393</v>
      </c>
      <c r="AV439">
        <v>0</v>
      </c>
      <c r="AW439">
        <v>0</v>
      </c>
      <c r="AX439">
        <v>0.17048089999999999</v>
      </c>
      <c r="AY439">
        <v>26.88533</v>
      </c>
      <c r="AZ439">
        <v>0</v>
      </c>
      <c r="BA439">
        <v>0</v>
      </c>
      <c r="BB439">
        <v>0.17011490000000001</v>
      </c>
      <c r="BC439">
        <v>26.782730000000001</v>
      </c>
      <c r="BD439">
        <v>0</v>
      </c>
      <c r="BE439">
        <v>0</v>
      </c>
      <c r="BF439">
        <v>0.1697331</v>
      </c>
      <c r="BG439">
        <v>26.90128</v>
      </c>
      <c r="BH439">
        <v>0</v>
      </c>
      <c r="BI439">
        <v>0</v>
      </c>
      <c r="BJ439">
        <v>0.17001179999999999</v>
      </c>
      <c r="BK439">
        <v>27.208320000000001</v>
      </c>
      <c r="BL439">
        <v>0</v>
      </c>
      <c r="BM439">
        <v>0</v>
      </c>
      <c r="BN439">
        <v>0.17146040000000001</v>
      </c>
      <c r="BO439">
        <v>28.065750000000001</v>
      </c>
      <c r="BP439">
        <v>0</v>
      </c>
      <c r="BQ439">
        <v>0</v>
      </c>
      <c r="BR439">
        <v>0.1729956</v>
      </c>
      <c r="BS439">
        <v>28.440829999999998</v>
      </c>
      <c r="BT439">
        <v>0</v>
      </c>
      <c r="BU439">
        <v>0</v>
      </c>
      <c r="BV439">
        <v>0.17462130000000001</v>
      </c>
      <c r="BW439">
        <v>28.51643</v>
      </c>
      <c r="BX439">
        <v>0</v>
      </c>
      <c r="BY439">
        <v>0</v>
      </c>
      <c r="BZ439">
        <v>0.17627680000000001</v>
      </c>
      <c r="CA439">
        <v>28.48929</v>
      </c>
      <c r="CB439">
        <v>0</v>
      </c>
      <c r="CC439">
        <v>0</v>
      </c>
      <c r="CD439">
        <v>0.17804030000000001</v>
      </c>
      <c r="CE439">
        <v>28.263660000000002</v>
      </c>
      <c r="CF439">
        <v>0</v>
      </c>
      <c r="CG439">
        <v>0</v>
      </c>
      <c r="CH439">
        <v>0.17985039999999999</v>
      </c>
      <c r="CI439">
        <v>27.955729999999999</v>
      </c>
      <c r="CJ439">
        <v>0</v>
      </c>
      <c r="CK439">
        <v>0</v>
      </c>
      <c r="CL439">
        <v>0.181752</v>
      </c>
      <c r="CM439">
        <v>27.970800000000001</v>
      </c>
      <c r="CN439">
        <v>0</v>
      </c>
      <c r="CO439">
        <v>1.3626860000000001E-38</v>
      </c>
      <c r="CP439">
        <v>0.1836991</v>
      </c>
      <c r="CQ439">
        <v>28.174849999999999</v>
      </c>
      <c r="CR439">
        <v>3.5487210000000002E-34</v>
      </c>
      <c r="CS439">
        <v>2.6991979999999998E-31</v>
      </c>
      <c r="CT439">
        <v>0.18571090000000001</v>
      </c>
      <c r="CU439">
        <v>28.637989999999999</v>
      </c>
      <c r="CV439">
        <v>4.895041E-28</v>
      </c>
      <c r="CW439">
        <v>3.6967459999999999E-25</v>
      </c>
      <c r="CX439">
        <v>0.18782989999999999</v>
      </c>
      <c r="CY439">
        <v>28.244810000000001</v>
      </c>
      <c r="CZ439" s="1">
        <v>4.8361319999999996E-22</v>
      </c>
      <c r="DA439" s="1">
        <v>3.6026550000000001E-19</v>
      </c>
      <c r="DB439">
        <v>0.1899633</v>
      </c>
      <c r="DC439">
        <v>28.39659</v>
      </c>
      <c r="DD439" s="1">
        <v>1.2403889999999999E-17</v>
      </c>
      <c r="DE439" s="1">
        <v>9.1643920000000002E-15</v>
      </c>
      <c r="DF439">
        <v>0.19220899999999999</v>
      </c>
      <c r="DG439">
        <v>28.615169999999999</v>
      </c>
      <c r="DH439" s="1">
        <v>3.4750979999999997E-14</v>
      </c>
      <c r="DI439" s="1">
        <v>2.508987E-11</v>
      </c>
      <c r="DJ439">
        <v>0.19448470000000001</v>
      </c>
      <c r="DK439">
        <v>28.48509</v>
      </c>
      <c r="DL439" s="1">
        <v>2.4066110000000001E-11</v>
      </c>
      <c r="DM439" s="1">
        <v>1.6874629999999998E-8</v>
      </c>
      <c r="DN439">
        <v>0.1967814</v>
      </c>
      <c r="DO439">
        <v>28.272320000000001</v>
      </c>
      <c r="DP439" s="1">
        <v>5.5755119999999997E-9</v>
      </c>
      <c r="DQ439" s="1">
        <v>3.8343309999999997E-6</v>
      </c>
      <c r="DR439">
        <v>0.19911110000000001</v>
      </c>
      <c r="DS439">
        <v>28.27309</v>
      </c>
      <c r="DT439" s="1">
        <v>5.4266749999999996E-7</v>
      </c>
      <c r="DU439" s="1">
        <v>3.6850979999999999E-4</v>
      </c>
      <c r="DV439">
        <v>0.20125870000000001</v>
      </c>
      <c r="DW439">
        <v>28.421420000000001</v>
      </c>
      <c r="DX439" s="1">
        <v>2.580716E-5</v>
      </c>
      <c r="DY439" s="1">
        <v>1.737754E-2</v>
      </c>
      <c r="DZ439">
        <v>0.2032243</v>
      </c>
      <c r="EA439">
        <v>29.165209999999998</v>
      </c>
      <c r="EB439" s="1">
        <v>6.6665330000000001E-4</v>
      </c>
      <c r="EC439" s="1">
        <v>0.4462139</v>
      </c>
      <c r="ED439">
        <v>0.2050787</v>
      </c>
      <c r="EE439">
        <v>29.641220000000001</v>
      </c>
      <c r="EF439" s="1">
        <v>1.0159390000000001E-2</v>
      </c>
      <c r="EG439" s="1">
        <v>6.761628</v>
      </c>
      <c r="EH439">
        <v>0.20690749999999999</v>
      </c>
      <c r="EI439">
        <v>29.931080000000001</v>
      </c>
      <c r="EJ439" s="1">
        <v>9.7193730000000006E-2</v>
      </c>
      <c r="EK439" s="1">
        <v>64.435159999999996</v>
      </c>
      <c r="EL439">
        <v>0.20873539999999999</v>
      </c>
      <c r="EM439">
        <v>30.222380000000001</v>
      </c>
      <c r="EN439" s="1">
        <v>0.61600299999999997</v>
      </c>
      <c r="EO439" s="1">
        <v>406.6379</v>
      </c>
      <c r="EP439">
        <v>0.21051049999999999</v>
      </c>
      <c r="EQ439">
        <v>30.112939999999998</v>
      </c>
      <c r="ER439" s="1">
        <v>2.7013259999999999</v>
      </c>
      <c r="ES439">
        <v>1776.616</v>
      </c>
      <c r="ET439">
        <v>0.2125697</v>
      </c>
      <c r="EU439">
        <v>29.750489999999999</v>
      </c>
      <c r="EV439" s="1">
        <v>8.5177639999999997</v>
      </c>
      <c r="EW439">
        <v>5575.3689999999997</v>
      </c>
      <c r="EX439">
        <v>0.21487780000000001</v>
      </c>
      <c r="EY439">
        <v>29.686630000000001</v>
      </c>
      <c r="EZ439" s="1">
        <v>19.947769999999998</v>
      </c>
      <c r="FA439">
        <v>12981.53</v>
      </c>
      <c r="FB439">
        <v>0.21737010000000001</v>
      </c>
      <c r="FC439">
        <v>29.61984</v>
      </c>
      <c r="FD439">
        <v>35.69838</v>
      </c>
      <c r="FE439">
        <v>23080.39</v>
      </c>
      <c r="FF439">
        <v>0.2201361</v>
      </c>
      <c r="FG439">
        <v>29.719249999999999</v>
      </c>
      <c r="FH439">
        <v>50.082059999999998</v>
      </c>
      <c r="FI439">
        <v>32138.05</v>
      </c>
      <c r="FJ439">
        <v>0.22312070000000001</v>
      </c>
      <c r="FK439">
        <v>29.471430000000002</v>
      </c>
      <c r="FL439">
        <v>56.236870000000003</v>
      </c>
      <c r="FM439">
        <v>35800.519999999997</v>
      </c>
      <c r="FN439">
        <v>0.22643279999999999</v>
      </c>
      <c r="FO439">
        <v>28.90194</v>
      </c>
      <c r="FP439">
        <v>51.704459999999997</v>
      </c>
      <c r="FQ439">
        <v>32600.69</v>
      </c>
      <c r="FR439">
        <v>0.23005690000000001</v>
      </c>
      <c r="FS439">
        <v>28.440359999999998</v>
      </c>
      <c r="FT439">
        <v>39.618470000000002</v>
      </c>
      <c r="FU439">
        <v>24722.18</v>
      </c>
      <c r="FV439">
        <v>0.2339532</v>
      </c>
      <c r="FW439">
        <v>28.037369999999999</v>
      </c>
      <c r="FX439">
        <v>25.71557</v>
      </c>
      <c r="FY439">
        <v>15867.78</v>
      </c>
      <c r="FZ439">
        <v>0.238265</v>
      </c>
      <c r="GA439">
        <v>27.689340000000001</v>
      </c>
      <c r="GB439">
        <v>14.3429</v>
      </c>
      <c r="GC439">
        <v>8740.5439999999999</v>
      </c>
      <c r="GD439">
        <v>0.24272179999999999</v>
      </c>
      <c r="GE439">
        <v>27.237690000000001</v>
      </c>
      <c r="GF439">
        <v>6.9577010000000001</v>
      </c>
      <c r="GG439">
        <v>4185.5330000000004</v>
      </c>
      <c r="GH439">
        <v>0.24744640000000001</v>
      </c>
      <c r="GI439">
        <v>26.836279999999999</v>
      </c>
      <c r="GJ439">
        <v>2.9937290000000001</v>
      </c>
      <c r="GK439">
        <v>1775.5540000000001</v>
      </c>
      <c r="GL439">
        <v>0.25260549999999998</v>
      </c>
      <c r="GM439">
        <v>26.938939999999999</v>
      </c>
      <c r="GN439">
        <v>1.172329</v>
      </c>
      <c r="GO439">
        <v>684.39170000000001</v>
      </c>
      <c r="GP439">
        <v>0.25850440000000002</v>
      </c>
      <c r="GQ439">
        <v>27.090520000000001</v>
      </c>
      <c r="GR439">
        <v>0.43973590000000001</v>
      </c>
      <c r="GS439">
        <v>251.7972</v>
      </c>
      <c r="GT439">
        <v>0.26509509999999997</v>
      </c>
      <c r="GU439">
        <v>27.259640000000001</v>
      </c>
      <c r="GV439">
        <v>0.17881069999999999</v>
      </c>
      <c r="GW439">
        <v>99.876069999999999</v>
      </c>
      <c r="GX439">
        <v>0.27255249999999998</v>
      </c>
      <c r="GY439">
        <v>27.36101</v>
      </c>
      <c r="GZ439">
        <v>9.5090599999999997E-2</v>
      </c>
      <c r="HA439">
        <v>51.588990000000003</v>
      </c>
      <c r="HB439">
        <v>0.28052339999999998</v>
      </c>
      <c r="HC439">
        <v>27.225639999999999</v>
      </c>
      <c r="HD439">
        <v>6.9410959999999994E-2</v>
      </c>
      <c r="HE439">
        <v>36.654170000000001</v>
      </c>
      <c r="HF439">
        <v>0.2892052</v>
      </c>
      <c r="HG439">
        <v>26.613009999999999</v>
      </c>
      <c r="HH439">
        <v>6.0127189999999997E-2</v>
      </c>
      <c r="HI439">
        <v>31.003070000000001</v>
      </c>
      <c r="HJ439">
        <v>0.2988866</v>
      </c>
      <c r="HK439">
        <v>25.965530000000001</v>
      </c>
      <c r="HL439">
        <v>5.4558919999999997E-2</v>
      </c>
      <c r="HM439">
        <v>27.485289999999999</v>
      </c>
      <c r="HN439">
        <v>0.30972899999999998</v>
      </c>
      <c r="HO439">
        <v>25.29185</v>
      </c>
      <c r="HP439">
        <v>4.9582809999999998E-2</v>
      </c>
      <c r="HQ439">
        <v>24.384930000000001</v>
      </c>
      <c r="HR439">
        <v>0.32190760000000002</v>
      </c>
      <c r="HS439">
        <v>24.851849999999999</v>
      </c>
      <c r="HT439">
        <v>4.4806440000000003E-2</v>
      </c>
      <c r="HU439">
        <v>21.48282</v>
      </c>
      <c r="HV439">
        <v>0.33441399999999999</v>
      </c>
      <c r="HW439">
        <v>24.56249</v>
      </c>
      <c r="HX439" s="1">
        <v>4.0435430000000001E-2</v>
      </c>
      <c r="HY439">
        <v>18.868390000000002</v>
      </c>
      <c r="HZ439">
        <v>0.3334741</v>
      </c>
      <c r="IA439">
        <v>24.292760000000001</v>
      </c>
      <c r="IB439" s="1">
        <v>3.6407389999999998E-2</v>
      </c>
      <c r="IC439">
        <v>16.993939999999998</v>
      </c>
      <c r="ID439">
        <v>0.33212259999999999</v>
      </c>
      <c r="IE439">
        <v>24.290569999999999</v>
      </c>
      <c r="IF439" s="1">
        <v>3.2794249999999997E-2</v>
      </c>
      <c r="IG439">
        <v>15.344900000000001</v>
      </c>
      <c r="IH439">
        <v>0.33057189999999997</v>
      </c>
      <c r="II439">
        <v>24.112169999999999</v>
      </c>
      <c r="IJ439" s="1">
        <v>2.943115E-2</v>
      </c>
      <c r="IK439">
        <v>13.817629999999999</v>
      </c>
      <c r="IL439">
        <v>0.32882899999999998</v>
      </c>
      <c r="IM439">
        <v>23.498729999999998</v>
      </c>
      <c r="IN439" s="1">
        <v>2.6290589999999999E-2</v>
      </c>
      <c r="IO439">
        <v>12.39226</v>
      </c>
      <c r="IP439">
        <v>0.32706980000000002</v>
      </c>
      <c r="IQ439">
        <v>22.882829999999998</v>
      </c>
      <c r="IR439" s="1">
        <v>2.3497199999999999E-2</v>
      </c>
      <c r="IS439">
        <v>11.119719999999999</v>
      </c>
      <c r="IT439">
        <v>0.32520850000000001</v>
      </c>
      <c r="IU439">
        <v>22.419170000000001</v>
      </c>
      <c r="IV439" s="1">
        <v>2.1106300000000001E-2</v>
      </c>
      <c r="IW439">
        <v>10.03135</v>
      </c>
      <c r="IX439">
        <v>0.32334560000000001</v>
      </c>
      <c r="IY439">
        <v>22.54815</v>
      </c>
      <c r="IZ439">
        <v>1.9055369999999999E-2</v>
      </c>
      <c r="JA439">
        <v>9.0975950000000001</v>
      </c>
      <c r="JB439">
        <v>0.32125169999999997</v>
      </c>
      <c r="JC439">
        <v>22.76614</v>
      </c>
      <c r="JD439" s="1">
        <v>1.724641E-2</v>
      </c>
      <c r="JE439">
        <v>8.2768859999999993</v>
      </c>
      <c r="JF439">
        <v>0.31899369999999999</v>
      </c>
      <c r="JG439">
        <v>22.991589999999999</v>
      </c>
      <c r="JH439" s="1">
        <v>1.560973E-2</v>
      </c>
      <c r="JI439">
        <v>7.535202</v>
      </c>
      <c r="JJ439">
        <v>0.31663980000000003</v>
      </c>
      <c r="JK439">
        <v>23.090160000000001</v>
      </c>
      <c r="JL439" s="1">
        <v>1.412651E-2</v>
      </c>
      <c r="JM439">
        <v>6.8615680000000001</v>
      </c>
      <c r="JN439">
        <v>0.31418740000000001</v>
      </c>
      <c r="JO439">
        <v>23.186530000000001</v>
      </c>
      <c r="JP439" s="1">
        <v>1.2792700000000001E-2</v>
      </c>
      <c r="JQ439">
        <v>6.2532569999999996</v>
      </c>
      <c r="JR439">
        <v>0.31155500000000003</v>
      </c>
      <c r="JS439">
        <v>23.087980000000002</v>
      </c>
      <c r="JT439" s="1">
        <v>1.1581060000000001E-2</v>
      </c>
      <c r="JU439">
        <v>5.7007510000000003</v>
      </c>
      <c r="JV439">
        <v>0.30868689999999999</v>
      </c>
      <c r="JW439">
        <v>22.941230000000001</v>
      </c>
      <c r="JX439" s="1">
        <v>1.0483040000000001E-2</v>
      </c>
      <c r="JY439">
        <v>5.1996260000000003</v>
      </c>
      <c r="JZ439">
        <v>0.30560730000000003</v>
      </c>
      <c r="KA439">
        <v>22.819510000000001</v>
      </c>
      <c r="KB439" s="1">
        <v>9.5186300000000001E-3</v>
      </c>
      <c r="KC439">
        <v>4.7609300000000001</v>
      </c>
      <c r="KD439">
        <v>0.30215619999999999</v>
      </c>
      <c r="KE439">
        <v>23.0533</v>
      </c>
      <c r="KF439" s="1">
        <v>8.617184E-3</v>
      </c>
      <c r="KG439">
        <v>4.3520779999999997</v>
      </c>
      <c r="KH439">
        <v>0.29852040000000002</v>
      </c>
      <c r="KI439">
        <v>23.34131</v>
      </c>
      <c r="KJ439" s="1">
        <v>7.7731190000000002E-3</v>
      </c>
      <c r="KK439">
        <v>3.9659840000000002</v>
      </c>
      <c r="KL439">
        <v>0.29533480000000001</v>
      </c>
      <c r="KM439">
        <v>23.658080000000002</v>
      </c>
      <c r="KN439" s="1">
        <v>6.9420510000000003E-3</v>
      </c>
      <c r="KO439">
        <v>3.5785089999999999</v>
      </c>
      <c r="KP439">
        <v>0.29308050000000002</v>
      </c>
      <c r="KQ439">
        <v>23.98996</v>
      </c>
      <c r="KR439" s="1">
        <v>6.1649929999999997E-3</v>
      </c>
      <c r="KS439">
        <v>3.1948629999999998</v>
      </c>
      <c r="KT439">
        <v>0.29044979999999998</v>
      </c>
      <c r="KU439">
        <v>24.38372</v>
      </c>
      <c r="KV439" s="1">
        <v>5.4693399999999996E-3</v>
      </c>
      <c r="KW439">
        <v>2.855372</v>
      </c>
      <c r="KX439">
        <v>0.28754010000000002</v>
      </c>
      <c r="KY439">
        <v>24.585989999999999</v>
      </c>
      <c r="KZ439" s="1">
        <v>4.797979E-3</v>
      </c>
      <c r="LA439">
        <v>2.52582</v>
      </c>
      <c r="LB439">
        <v>0.28449340000000001</v>
      </c>
      <c r="LC439">
        <v>24.72298</v>
      </c>
      <c r="LD439" s="1">
        <v>4.156529E-3</v>
      </c>
      <c r="LE439">
        <v>2.2082739999999998</v>
      </c>
      <c r="LF439">
        <v>0.2811863</v>
      </c>
      <c r="LG439">
        <v>24.778580000000002</v>
      </c>
      <c r="LH439" s="1">
        <v>3.5402860000000001E-3</v>
      </c>
      <c r="LI439">
        <v>1.8992020000000001</v>
      </c>
      <c r="LJ439">
        <v>0.2772714</v>
      </c>
      <c r="LK439">
        <v>25.137250000000002</v>
      </c>
      <c r="LL439" s="1">
        <v>2.970622E-3</v>
      </c>
      <c r="LM439">
        <v>1.613157</v>
      </c>
      <c r="LN439">
        <v>0.27352019999999999</v>
      </c>
      <c r="LO439">
        <v>25.47542</v>
      </c>
      <c r="LP439" s="1">
        <v>2.4505289999999999E-3</v>
      </c>
      <c r="LQ439">
        <v>1.346536</v>
      </c>
      <c r="LR439">
        <v>0.27027630000000002</v>
      </c>
      <c r="LS439">
        <v>25.878270000000001</v>
      </c>
      <c r="LT439" s="1">
        <v>1.9983470000000001E-3</v>
      </c>
      <c r="LU439">
        <v>1.1090610000000001</v>
      </c>
      <c r="LV439">
        <v>0.26726820000000001</v>
      </c>
      <c r="LW439">
        <v>26.34882</v>
      </c>
      <c r="LX439" s="1">
        <v>1.6293E-3</v>
      </c>
      <c r="LY439">
        <v>0.91242179999999995</v>
      </c>
      <c r="LZ439">
        <v>0.2641503</v>
      </c>
      <c r="MA439">
        <v>26.744070000000001</v>
      </c>
      <c r="MB439" s="1">
        <v>1.341931E-3</v>
      </c>
      <c r="MC439">
        <v>0.75967510000000005</v>
      </c>
      <c r="MD439">
        <v>0.26099080000000002</v>
      </c>
      <c r="ME439">
        <v>26.915980000000001</v>
      </c>
      <c r="MF439" s="1">
        <v>1.127928E-3</v>
      </c>
      <c r="MG439">
        <v>0.64702959999999998</v>
      </c>
      <c r="MH439">
        <v>0.25809660000000001</v>
      </c>
      <c r="MI439">
        <v>26.95768</v>
      </c>
      <c r="MJ439" s="1">
        <v>9.7134130000000002E-4</v>
      </c>
      <c r="MK439">
        <v>0.56416639999999996</v>
      </c>
      <c r="ML439">
        <v>0.25543949999999999</v>
      </c>
      <c r="MM439">
        <v>26.869759999999999</v>
      </c>
      <c r="MN439" s="1">
        <v>8.5675499999999995E-4</v>
      </c>
      <c r="MO439">
        <v>0.50337620000000005</v>
      </c>
      <c r="MP439">
        <v>0.2530152</v>
      </c>
      <c r="MQ439">
        <v>26.954989999999999</v>
      </c>
      <c r="MR439" s="1">
        <v>7.6996309999999995E-4</v>
      </c>
      <c r="MS439">
        <v>0.45734940000000002</v>
      </c>
      <c r="MT439">
        <v>0.25068360000000001</v>
      </c>
      <c r="MU439">
        <v>26.85763</v>
      </c>
      <c r="MV439" s="1">
        <v>7.0121759999999995E-4</v>
      </c>
      <c r="MW439">
        <v>0.4210004</v>
      </c>
      <c r="MX439">
        <v>0.24842500000000001</v>
      </c>
      <c r="MY439">
        <v>26.716090000000001</v>
      </c>
      <c r="MZ439" s="1">
        <v>6.4562660000000004E-4</v>
      </c>
      <c r="NA439">
        <v>0.3916655</v>
      </c>
      <c r="NB439">
        <v>0.24627070000000001</v>
      </c>
      <c r="NC439">
        <v>26.874369999999999</v>
      </c>
      <c r="ND439" s="1">
        <v>6.0147029999999999E-4</v>
      </c>
      <c r="NE439">
        <v>0.36851840000000002</v>
      </c>
      <c r="NF439">
        <v>0.24436040000000001</v>
      </c>
      <c r="NG439">
        <v>27.215900000000001</v>
      </c>
      <c r="NH439" s="1">
        <v>5.646224E-4</v>
      </c>
      <c r="NI439">
        <v>0.34912510000000002</v>
      </c>
      <c r="NJ439">
        <v>0.24266979999999999</v>
      </c>
      <c r="NK439">
        <v>27.25338</v>
      </c>
      <c r="NL439" s="1">
        <v>5.3299640000000002E-4</v>
      </c>
      <c r="NM439">
        <v>0.33230189999999998</v>
      </c>
      <c r="NN439">
        <v>0.2409789</v>
      </c>
      <c r="NO439">
        <v>27.144259999999999</v>
      </c>
      <c r="NP439" s="1">
        <v>5.0556150000000003E-4</v>
      </c>
      <c r="NQ439">
        <v>0.31780510000000001</v>
      </c>
      <c r="NR439">
        <v>0.23934610000000001</v>
      </c>
      <c r="NS439">
        <v>27.022829999999999</v>
      </c>
      <c r="NT439" s="1">
        <v>4.8174170000000002E-4</v>
      </c>
      <c r="NU439">
        <v>0.30527320000000002</v>
      </c>
      <c r="NV439">
        <v>0.23778179999999999</v>
      </c>
      <c r="NW439">
        <v>27.29232</v>
      </c>
      <c r="NX439" s="1">
        <v>4.6098949999999998E-4</v>
      </c>
      <c r="NY439">
        <v>0.29438979999999998</v>
      </c>
      <c r="NZ439">
        <v>0.2362899</v>
      </c>
      <c r="OA439">
        <v>27.640080000000001</v>
      </c>
      <c r="OB439" s="1">
        <v>4.4274370000000002E-4</v>
      </c>
      <c r="OC439">
        <v>0.28484039999999999</v>
      </c>
      <c r="OD439">
        <v>0.2348972</v>
      </c>
      <c r="OE439">
        <v>27.872610000000002</v>
      </c>
      <c r="OF439" s="1">
        <v>4.2554479999999998E-4</v>
      </c>
      <c r="OG439">
        <v>0.27574070000000001</v>
      </c>
      <c r="OH439">
        <v>0.23358290000000001</v>
      </c>
      <c r="OI439">
        <v>28.18009</v>
      </c>
      <c r="OJ439" s="1">
        <v>4.0881979999999999E-4</v>
      </c>
      <c r="OK439">
        <v>0.2667021</v>
      </c>
    </row>
    <row r="440" spans="1:401" x14ac:dyDescent="0.35">
      <c r="A440">
        <v>449</v>
      </c>
      <c r="B440" t="s">
        <v>4</v>
      </c>
      <c r="C440" t="s">
        <v>364</v>
      </c>
      <c r="D440" t="s">
        <v>447</v>
      </c>
      <c r="E440">
        <v>816.5806</v>
      </c>
      <c r="F440">
        <v>1.0264800000000001</v>
      </c>
      <c r="G440">
        <v>26.161950000000001</v>
      </c>
      <c r="H440">
        <v>0</v>
      </c>
      <c r="I440">
        <v>0</v>
      </c>
      <c r="J440">
        <v>1.046673</v>
      </c>
      <c r="K440">
        <v>26.013390000000001</v>
      </c>
      <c r="L440">
        <v>0</v>
      </c>
      <c r="M440">
        <v>0</v>
      </c>
      <c r="N440">
        <v>1.067963</v>
      </c>
      <c r="O440">
        <v>26.08389</v>
      </c>
      <c r="P440">
        <v>0</v>
      </c>
      <c r="Q440">
        <v>0</v>
      </c>
      <c r="R440">
        <v>1.0906990000000001</v>
      </c>
      <c r="S440">
        <v>26.036660000000001</v>
      </c>
      <c r="T440">
        <v>0</v>
      </c>
      <c r="U440">
        <v>0</v>
      </c>
      <c r="V440">
        <v>1.115111</v>
      </c>
      <c r="W440">
        <v>25.67304</v>
      </c>
      <c r="X440">
        <v>0</v>
      </c>
      <c r="Y440">
        <v>0</v>
      </c>
      <c r="Z440">
        <v>1.139867</v>
      </c>
      <c r="AA440">
        <v>25.57159</v>
      </c>
      <c r="AB440">
        <v>0</v>
      </c>
      <c r="AC440">
        <v>0</v>
      </c>
      <c r="AD440">
        <v>1.1665650000000001</v>
      </c>
      <c r="AE440">
        <v>25.602900000000002</v>
      </c>
      <c r="AF440">
        <v>0</v>
      </c>
      <c r="AG440">
        <v>0</v>
      </c>
      <c r="AH440">
        <v>1.194482</v>
      </c>
      <c r="AI440">
        <v>26.243729999999999</v>
      </c>
      <c r="AJ440">
        <v>0</v>
      </c>
      <c r="AK440">
        <v>0</v>
      </c>
      <c r="AL440">
        <v>1.2236530000000001</v>
      </c>
      <c r="AM440">
        <v>26.856739999999999</v>
      </c>
      <c r="AN440">
        <v>0</v>
      </c>
      <c r="AO440">
        <v>0</v>
      </c>
      <c r="AP440">
        <v>1.2260770000000001</v>
      </c>
      <c r="AQ440">
        <v>27.180479999999999</v>
      </c>
      <c r="AR440">
        <v>0</v>
      </c>
      <c r="AS440">
        <v>0</v>
      </c>
      <c r="AT440">
        <v>1.2224109999999999</v>
      </c>
      <c r="AU440">
        <v>27.3612</v>
      </c>
      <c r="AV440">
        <v>0</v>
      </c>
      <c r="AW440">
        <v>0</v>
      </c>
      <c r="AX440">
        <v>1.2182280000000001</v>
      </c>
      <c r="AY440">
        <v>27.097300000000001</v>
      </c>
      <c r="AZ440">
        <v>0</v>
      </c>
      <c r="BA440">
        <v>0</v>
      </c>
      <c r="BB440">
        <v>1.2137830000000001</v>
      </c>
      <c r="BC440">
        <v>26.87556</v>
      </c>
      <c r="BD440">
        <v>0</v>
      </c>
      <c r="BE440">
        <v>0</v>
      </c>
      <c r="BF440">
        <v>1.2091769999999999</v>
      </c>
      <c r="BG440">
        <v>26.929220000000001</v>
      </c>
      <c r="BH440">
        <v>0</v>
      </c>
      <c r="BI440">
        <v>0</v>
      </c>
      <c r="BJ440">
        <v>1.204321</v>
      </c>
      <c r="BK440">
        <v>27.23208</v>
      </c>
      <c r="BL440">
        <v>0</v>
      </c>
      <c r="BM440">
        <v>0</v>
      </c>
      <c r="BN440">
        <v>1.1993469999999999</v>
      </c>
      <c r="BO440">
        <v>28.157550000000001</v>
      </c>
      <c r="BP440">
        <v>0</v>
      </c>
      <c r="BQ440">
        <v>0</v>
      </c>
      <c r="BR440">
        <v>1.194626</v>
      </c>
      <c r="BS440">
        <v>28.65992</v>
      </c>
      <c r="BT440">
        <v>0</v>
      </c>
      <c r="BU440">
        <v>0</v>
      </c>
      <c r="BV440">
        <v>1.1903900000000001</v>
      </c>
      <c r="BW440">
        <v>28.81953</v>
      </c>
      <c r="BX440">
        <v>0</v>
      </c>
      <c r="BY440">
        <v>0</v>
      </c>
      <c r="BZ440">
        <v>1.1859040000000001</v>
      </c>
      <c r="CA440">
        <v>28.756799999999998</v>
      </c>
      <c r="CB440">
        <v>0</v>
      </c>
      <c r="CC440">
        <v>0</v>
      </c>
      <c r="CD440">
        <v>1.1813070000000001</v>
      </c>
      <c r="CE440">
        <v>28.456620000000001</v>
      </c>
      <c r="CF440">
        <v>0</v>
      </c>
      <c r="CG440">
        <v>0</v>
      </c>
      <c r="CH440">
        <v>1.1766160000000001</v>
      </c>
      <c r="CI440">
        <v>28.05828</v>
      </c>
      <c r="CJ440">
        <v>0</v>
      </c>
      <c r="CK440">
        <v>0</v>
      </c>
      <c r="CL440">
        <v>1.1719090000000001</v>
      </c>
      <c r="CM440">
        <v>28.012049999999999</v>
      </c>
      <c r="CN440">
        <v>0</v>
      </c>
      <c r="CO440">
        <v>0</v>
      </c>
      <c r="CP440">
        <v>1.1671689999999999</v>
      </c>
      <c r="CQ440">
        <v>28.232980000000001</v>
      </c>
      <c r="CR440">
        <v>1.708924E-34</v>
      </c>
      <c r="CS440">
        <v>3.9636880000000001E-32</v>
      </c>
      <c r="CT440">
        <v>1.162425</v>
      </c>
      <c r="CU440">
        <v>28.773219999999998</v>
      </c>
      <c r="CV440">
        <v>2.2275069999999999E-28</v>
      </c>
      <c r="CW440">
        <v>4.9925050000000001E-26</v>
      </c>
      <c r="CX440">
        <v>1.1576070000000001</v>
      </c>
      <c r="CY440">
        <v>28.471260000000001</v>
      </c>
      <c r="CZ440" s="1">
        <v>2.5788000000000001E-22</v>
      </c>
      <c r="DA440" s="1">
        <v>6.357594E-20</v>
      </c>
      <c r="DB440">
        <v>1.1527970000000001</v>
      </c>
      <c r="DC440">
        <v>28.599589999999999</v>
      </c>
      <c r="DD440" s="1">
        <v>7.4673959999999997E-18</v>
      </c>
      <c r="DE440" s="1">
        <v>2.0162360000000001E-15</v>
      </c>
      <c r="DF440">
        <v>1.1480790000000001</v>
      </c>
      <c r="DG440">
        <v>28.782129999999999</v>
      </c>
      <c r="DH440" s="1">
        <v>2.2088659999999999E-14</v>
      </c>
      <c r="DI440" s="1">
        <v>6.2853110000000002E-12</v>
      </c>
      <c r="DJ440">
        <v>1.1433660000000001</v>
      </c>
      <c r="DK440">
        <v>28.637409999999999</v>
      </c>
      <c r="DL440" s="1">
        <v>1.5853459999999999E-11</v>
      </c>
      <c r="DM440" s="1">
        <v>4.7115369999999999E-9</v>
      </c>
      <c r="DN440">
        <v>1.1387020000000001</v>
      </c>
      <c r="DO440">
        <v>28.367809999999999</v>
      </c>
      <c r="DP440" s="1">
        <v>3.8124989999999999E-9</v>
      </c>
      <c r="DQ440" s="1">
        <v>1.170895E-6</v>
      </c>
      <c r="DR440">
        <v>1.134406</v>
      </c>
      <c r="DS440">
        <v>28.329750000000001</v>
      </c>
      <c r="DT440" s="1">
        <v>3.8481950000000001E-7</v>
      </c>
      <c r="DU440" s="1">
        <v>1.214963E-4</v>
      </c>
      <c r="DV440">
        <v>1.1319380000000001</v>
      </c>
      <c r="DW440">
        <v>28.480450000000001</v>
      </c>
      <c r="DX440" s="1">
        <v>1.8959940000000001E-5</v>
      </c>
      <c r="DY440" s="1">
        <v>6.1273320000000001E-3</v>
      </c>
      <c r="DZ440">
        <v>1.1295029999999999</v>
      </c>
      <c r="EA440">
        <v>29.263919999999999</v>
      </c>
      <c r="EB440" s="1">
        <v>5.0689889999999997E-4</v>
      </c>
      <c r="EC440" s="1">
        <v>0.16724459999999999</v>
      </c>
      <c r="ED440">
        <v>1.1268739999999999</v>
      </c>
      <c r="EE440">
        <v>29.817620000000002</v>
      </c>
      <c r="EF440" s="1">
        <v>7.9836539999999998E-3</v>
      </c>
      <c r="EG440" s="1">
        <v>2.6807120000000002</v>
      </c>
      <c r="EH440">
        <v>1.1241270000000001</v>
      </c>
      <c r="EI440">
        <v>30.134989999999998</v>
      </c>
      <c r="EJ440" s="1">
        <v>7.885114E-2</v>
      </c>
      <c r="EK440" s="1">
        <v>26.924399999999999</v>
      </c>
      <c r="EL440">
        <v>1.1217109999999999</v>
      </c>
      <c r="EM440">
        <v>30.398119999999999</v>
      </c>
      <c r="EN440" s="1">
        <v>0.51538269999999997</v>
      </c>
      <c r="EO440">
        <v>178.45330000000001</v>
      </c>
      <c r="EP440">
        <v>1.119721</v>
      </c>
      <c r="EQ440">
        <v>30.243110000000001</v>
      </c>
      <c r="ER440" s="1">
        <v>2.328506</v>
      </c>
      <c r="ES440">
        <v>816.7672</v>
      </c>
      <c r="ET440">
        <v>1.1176839999999999</v>
      </c>
      <c r="EU440">
        <v>29.817920000000001</v>
      </c>
      <c r="EV440" s="1">
        <v>7.5578450000000004</v>
      </c>
      <c r="EW440">
        <v>2682.1610000000001</v>
      </c>
      <c r="EX440">
        <v>1.115408</v>
      </c>
      <c r="EY440">
        <v>29.715969999999999</v>
      </c>
      <c r="EZ440" s="1">
        <v>18.205539999999999</v>
      </c>
      <c r="FA440">
        <v>6527.8190000000004</v>
      </c>
      <c r="FB440">
        <v>1.113002</v>
      </c>
      <c r="FC440">
        <v>29.68665</v>
      </c>
      <c r="FD440">
        <v>33.49051</v>
      </c>
      <c r="FE440">
        <v>12110.05</v>
      </c>
      <c r="FF440">
        <v>1.1105229999999999</v>
      </c>
      <c r="FG440">
        <v>29.84703</v>
      </c>
      <c r="FH440">
        <v>48.271270000000001</v>
      </c>
      <c r="FI440">
        <v>17565.89</v>
      </c>
      <c r="FJ440">
        <v>1.1079479999999999</v>
      </c>
      <c r="FK440">
        <v>29.6769</v>
      </c>
      <c r="FL440">
        <v>55.87688</v>
      </c>
      <c r="FM440">
        <v>20375.05</v>
      </c>
      <c r="FN440">
        <v>1.105326</v>
      </c>
      <c r="FO440">
        <v>29.113209999999999</v>
      </c>
      <c r="FP440">
        <v>52.596209999999999</v>
      </c>
      <c r="FQ440">
        <v>19306.23</v>
      </c>
      <c r="FR440">
        <v>1.1024849999999999</v>
      </c>
      <c r="FS440">
        <v>28.60981</v>
      </c>
      <c r="FT440">
        <v>41.332880000000003</v>
      </c>
      <c r="FU440">
        <v>15180.74</v>
      </c>
      <c r="FV440">
        <v>1.0995470000000001</v>
      </c>
      <c r="FW440">
        <v>28.159410000000001</v>
      </c>
      <c r="FX440">
        <v>27.543410000000002</v>
      </c>
      <c r="FY440">
        <v>10114.81</v>
      </c>
      <c r="FZ440">
        <v>1.096436</v>
      </c>
      <c r="GA440">
        <v>27.790240000000001</v>
      </c>
      <c r="GB440">
        <v>15.78378</v>
      </c>
      <c r="GC440">
        <v>5789.2309999999998</v>
      </c>
      <c r="GD440">
        <v>1.0935919999999999</v>
      </c>
      <c r="GE440">
        <v>27.36778</v>
      </c>
      <c r="GF440">
        <v>7.8778050000000004</v>
      </c>
      <c r="GG440">
        <v>2883.9360000000001</v>
      </c>
      <c r="GH440">
        <v>1.0905530000000001</v>
      </c>
      <c r="GI440">
        <v>26.97306</v>
      </c>
      <c r="GJ440">
        <v>3.4891920000000001</v>
      </c>
      <c r="GK440">
        <v>1273.816</v>
      </c>
      <c r="GL440">
        <v>1.0871569999999999</v>
      </c>
      <c r="GM440">
        <v>27.088429999999999</v>
      </c>
      <c r="GN440">
        <v>1.40642</v>
      </c>
      <c r="GO440">
        <v>511.33609999999999</v>
      </c>
      <c r="GP440">
        <v>1.083852</v>
      </c>
      <c r="GQ440">
        <v>27.25226</v>
      </c>
      <c r="GR440">
        <v>0.53931370000000001</v>
      </c>
      <c r="GS440">
        <v>193.69399999999999</v>
      </c>
      <c r="GT440">
        <v>1.0799559999999999</v>
      </c>
      <c r="GU440">
        <v>27.424710000000001</v>
      </c>
      <c r="GV440">
        <v>0.2179991</v>
      </c>
      <c r="GW440">
        <v>76.024010000000004</v>
      </c>
      <c r="GX440">
        <v>1.07552</v>
      </c>
      <c r="GY440">
        <v>27.504100000000001</v>
      </c>
      <c r="GZ440">
        <v>0.10972899999999999</v>
      </c>
      <c r="HA440">
        <v>35.981589999999997</v>
      </c>
      <c r="HB440">
        <v>1.071027</v>
      </c>
      <c r="HC440">
        <v>27.35548</v>
      </c>
      <c r="HD440">
        <v>7.4881069999999994E-2</v>
      </c>
      <c r="HE440">
        <v>22.706420000000001</v>
      </c>
      <c r="HF440">
        <v>1.066025</v>
      </c>
      <c r="HG440">
        <v>26.736740000000001</v>
      </c>
      <c r="HH440">
        <v>6.2401749999999999E-2</v>
      </c>
      <c r="HI440">
        <v>17.713339999999999</v>
      </c>
      <c r="HJ440">
        <v>1.060333</v>
      </c>
      <c r="HK440">
        <v>26.094899999999999</v>
      </c>
      <c r="HL440">
        <v>5.5773349999999999E-2</v>
      </c>
      <c r="HM440">
        <v>15.00447</v>
      </c>
      <c r="HN440">
        <v>1.0537719999999999</v>
      </c>
      <c r="HO440">
        <v>25.44115</v>
      </c>
      <c r="HP440">
        <v>5.0428109999999998E-2</v>
      </c>
      <c r="HQ440">
        <v>12.90124</v>
      </c>
      <c r="HR440">
        <v>1.0458890000000001</v>
      </c>
      <c r="HS440">
        <v>25.007860000000001</v>
      </c>
      <c r="HT440">
        <v>4.5488960000000002E-2</v>
      </c>
      <c r="HU440">
        <v>11.025449999999999</v>
      </c>
      <c r="HV440">
        <v>1.0450349999999999</v>
      </c>
      <c r="HW440">
        <v>24.643719999999998</v>
      </c>
      <c r="HX440">
        <v>4.0947009999999999E-2</v>
      </c>
      <c r="HY440">
        <v>9.7762980000000006</v>
      </c>
      <c r="HZ440">
        <v>1.0456989999999999</v>
      </c>
      <c r="IA440">
        <v>24.327860000000001</v>
      </c>
      <c r="IB440">
        <v>3.6810710000000003E-2</v>
      </c>
      <c r="IC440">
        <v>8.7818780000000007</v>
      </c>
      <c r="ID440">
        <v>1.0449250000000001</v>
      </c>
      <c r="IE440">
        <v>24.303349999999998</v>
      </c>
      <c r="IF440" s="1">
        <v>3.3160799999999997E-2</v>
      </c>
      <c r="IG440">
        <v>7.9238270000000002</v>
      </c>
      <c r="IH440">
        <v>1.043477</v>
      </c>
      <c r="II440">
        <v>24.129449999999999</v>
      </c>
      <c r="IJ440" s="1">
        <v>2.9769589999999999E-2</v>
      </c>
      <c r="IK440">
        <v>7.1327129999999999</v>
      </c>
      <c r="IL440">
        <v>1.041472</v>
      </c>
      <c r="IM440">
        <v>23.524339999999999</v>
      </c>
      <c r="IN440" s="1">
        <v>2.6602219999999999E-2</v>
      </c>
      <c r="IO440">
        <v>6.3953939999999996</v>
      </c>
      <c r="IP440">
        <v>1.0394110000000001</v>
      </c>
      <c r="IQ440">
        <v>22.906739999999999</v>
      </c>
      <c r="IR440" s="1">
        <v>2.3769950000000001E-2</v>
      </c>
      <c r="IS440">
        <v>5.7339029999999998</v>
      </c>
      <c r="IT440">
        <v>1.0371760000000001</v>
      </c>
      <c r="IU440">
        <v>22.444430000000001</v>
      </c>
      <c r="IV440" s="1">
        <v>2.1340850000000001E-2</v>
      </c>
      <c r="IW440">
        <v>5.1664099999999999</v>
      </c>
      <c r="IX440">
        <v>1.0351360000000001</v>
      </c>
      <c r="IY440">
        <v>22.573229999999999</v>
      </c>
      <c r="IZ440" s="1">
        <v>1.9259999999999999E-2</v>
      </c>
      <c r="JA440">
        <v>4.680142</v>
      </c>
      <c r="JB440">
        <v>1.032619</v>
      </c>
      <c r="JC440">
        <v>22.797889999999999</v>
      </c>
      <c r="JD440" s="1">
        <v>1.742993E-2</v>
      </c>
      <c r="JE440">
        <v>4.2541260000000003</v>
      </c>
      <c r="JF440">
        <v>1.0298890000000001</v>
      </c>
      <c r="JG440">
        <v>23.003019999999999</v>
      </c>
      <c r="JH440" s="1">
        <v>1.5775649999999999E-2</v>
      </c>
      <c r="JI440">
        <v>3.8696489999999999</v>
      </c>
      <c r="JJ440">
        <v>1.0271060000000001</v>
      </c>
      <c r="JK440">
        <v>23.090039999999998</v>
      </c>
      <c r="JL440" s="1">
        <v>1.4278280000000001E-2</v>
      </c>
      <c r="JM440">
        <v>3.521188</v>
      </c>
      <c r="JN440">
        <v>1.0243180000000001</v>
      </c>
      <c r="JO440">
        <v>23.142700000000001</v>
      </c>
      <c r="JP440" s="1">
        <v>1.292898E-2</v>
      </c>
      <c r="JQ440">
        <v>3.2057030000000002</v>
      </c>
      <c r="JR440">
        <v>1.0213209999999999</v>
      </c>
      <c r="JS440">
        <v>23.044619999999998</v>
      </c>
      <c r="JT440" s="1">
        <v>1.1706279999999999E-2</v>
      </c>
      <c r="JU440">
        <v>2.919902</v>
      </c>
      <c r="JV440">
        <v>1.017889</v>
      </c>
      <c r="JW440">
        <v>22.898489999999999</v>
      </c>
      <c r="JX440">
        <v>1.059449E-2</v>
      </c>
      <c r="JY440">
        <v>2.6598600000000001</v>
      </c>
      <c r="JZ440">
        <v>1.0142789999999999</v>
      </c>
      <c r="KA440">
        <v>22.78265</v>
      </c>
      <c r="KB440" s="1">
        <v>9.6193649999999995E-3</v>
      </c>
      <c r="KC440">
        <v>2.4321570000000001</v>
      </c>
      <c r="KD440">
        <v>1.0100830000000001</v>
      </c>
      <c r="KE440">
        <v>23.012239999999998</v>
      </c>
      <c r="KF440" s="1">
        <v>8.7123970000000002E-3</v>
      </c>
      <c r="KG440">
        <v>2.2210450000000002</v>
      </c>
      <c r="KH440">
        <v>1.0056149999999999</v>
      </c>
      <c r="KI440">
        <v>23.2941</v>
      </c>
      <c r="KJ440" s="1">
        <v>7.8627579999999992E-3</v>
      </c>
      <c r="KK440">
        <v>2.0222259999999999</v>
      </c>
      <c r="KL440">
        <v>1.001657</v>
      </c>
      <c r="KM440">
        <v>23.643519999999999</v>
      </c>
      <c r="KN440" s="1">
        <v>7.0364299999999998E-3</v>
      </c>
      <c r="KO440">
        <v>1.8270280000000001</v>
      </c>
      <c r="KP440">
        <v>1.001261</v>
      </c>
      <c r="KQ440">
        <v>23.909300000000002</v>
      </c>
      <c r="KR440" s="1">
        <v>6.2420899999999996E-3</v>
      </c>
      <c r="KS440">
        <v>1.6283799999999999</v>
      </c>
      <c r="KT440">
        <v>0.99988999999999995</v>
      </c>
      <c r="KU440">
        <v>24.29729</v>
      </c>
      <c r="KV440" s="1">
        <v>5.5428580000000003E-3</v>
      </c>
      <c r="KW440">
        <v>1.454655</v>
      </c>
      <c r="KX440">
        <v>0.99767760000000005</v>
      </c>
      <c r="KY440">
        <v>24.485800000000001</v>
      </c>
      <c r="KZ440" s="1">
        <v>4.8671349999999999E-3</v>
      </c>
      <c r="LA440">
        <v>1.2862089999999999</v>
      </c>
      <c r="LB440">
        <v>0.99508160000000001</v>
      </c>
      <c r="LC440">
        <v>24.635929999999998</v>
      </c>
      <c r="LD440" s="1">
        <v>4.2237020000000002E-3</v>
      </c>
      <c r="LE440">
        <v>1.1248530000000001</v>
      </c>
      <c r="LF440">
        <v>0.99289740000000004</v>
      </c>
      <c r="LG440">
        <v>24.696000000000002</v>
      </c>
      <c r="LH440" s="1">
        <v>3.6022599999999999E-3</v>
      </c>
      <c r="LI440">
        <v>0.96674110000000002</v>
      </c>
      <c r="LJ440">
        <v>0.98805279999999995</v>
      </c>
      <c r="LK440">
        <v>25.071470000000001</v>
      </c>
      <c r="LL440" s="1">
        <v>3.0268970000000002E-3</v>
      </c>
      <c r="LM440">
        <v>0.82116100000000003</v>
      </c>
      <c r="LN440">
        <v>0.98379620000000001</v>
      </c>
      <c r="LO440">
        <v>25.418430000000001</v>
      </c>
      <c r="LP440" s="1">
        <v>2.500763E-3</v>
      </c>
      <c r="LQ440">
        <v>0.68530679999999999</v>
      </c>
      <c r="LR440">
        <v>0.98101320000000003</v>
      </c>
      <c r="LS440">
        <v>25.817910000000001</v>
      </c>
      <c r="LT440" s="1">
        <v>2.0414180000000001E-3</v>
      </c>
      <c r="LU440">
        <v>0.56406529999999999</v>
      </c>
      <c r="LV440">
        <v>0.9783172</v>
      </c>
      <c r="LW440">
        <v>26.263259999999999</v>
      </c>
      <c r="LX440" s="1">
        <v>1.663795E-3</v>
      </c>
      <c r="LY440">
        <v>0.46310079999999998</v>
      </c>
      <c r="LZ440">
        <v>0.9745935</v>
      </c>
      <c r="MA440">
        <v>26.63945</v>
      </c>
      <c r="MB440" s="1">
        <v>1.3684649999999999E-3</v>
      </c>
      <c r="MC440">
        <v>0.38431969999999999</v>
      </c>
      <c r="MD440">
        <v>0.96958869999999997</v>
      </c>
      <c r="ME440">
        <v>26.81221</v>
      </c>
      <c r="MF440" s="1">
        <v>1.1471890000000001E-3</v>
      </c>
      <c r="MG440">
        <v>0.32596839999999999</v>
      </c>
      <c r="MH440">
        <v>0.96490189999999998</v>
      </c>
      <c r="MI440">
        <v>26.873930000000001</v>
      </c>
      <c r="MJ440" s="1">
        <v>9.854613999999999E-4</v>
      </c>
      <c r="MK440">
        <v>0.2830551</v>
      </c>
      <c r="ML440">
        <v>0.9607869</v>
      </c>
      <c r="MM440">
        <v>26.821549999999998</v>
      </c>
      <c r="MN440" s="1">
        <v>8.6722730000000003E-4</v>
      </c>
      <c r="MO440">
        <v>0.2515618</v>
      </c>
      <c r="MP440">
        <v>0.95644750000000001</v>
      </c>
      <c r="MQ440">
        <v>26.950140000000001</v>
      </c>
      <c r="MR440" s="1">
        <v>7.7775170000000005E-4</v>
      </c>
      <c r="MS440">
        <v>0.22785</v>
      </c>
      <c r="MT440">
        <v>0.95260540000000005</v>
      </c>
      <c r="MU440">
        <v>26.85763</v>
      </c>
      <c r="MV440" s="1">
        <v>7.0745659999999996E-4</v>
      </c>
      <c r="MW440">
        <v>0.20921799999999999</v>
      </c>
      <c r="MX440">
        <v>0.94869789999999998</v>
      </c>
      <c r="MY440">
        <v>26.697510000000001</v>
      </c>
      <c r="MZ440" s="1">
        <v>6.5070269999999999E-4</v>
      </c>
      <c r="NA440">
        <v>0.19419420000000001</v>
      </c>
      <c r="NB440">
        <v>0.94480059999999999</v>
      </c>
      <c r="NC440">
        <v>26.81756</v>
      </c>
      <c r="ND440" s="1">
        <v>6.0544329999999999E-4</v>
      </c>
      <c r="NE440">
        <v>0.18229509999999999</v>
      </c>
      <c r="NF440">
        <v>0.94150440000000002</v>
      </c>
      <c r="NG440">
        <v>27.146640000000001</v>
      </c>
      <c r="NH440" s="1">
        <v>5.679859E-4</v>
      </c>
      <c r="NI440">
        <v>0.17242550000000001</v>
      </c>
      <c r="NJ440">
        <v>0.93909350000000003</v>
      </c>
      <c r="NK440">
        <v>27.225750000000001</v>
      </c>
      <c r="NL440" s="1">
        <v>5.361179E-4</v>
      </c>
      <c r="NM440">
        <v>0.16399279999999999</v>
      </c>
      <c r="NN440">
        <v>0.93627349999999998</v>
      </c>
      <c r="NO440">
        <v>27.12913</v>
      </c>
      <c r="NP440" s="1">
        <v>5.0825100000000004E-4</v>
      </c>
      <c r="NQ440">
        <v>0.15663160000000001</v>
      </c>
      <c r="NR440">
        <v>0.93344369999999999</v>
      </c>
      <c r="NS440">
        <v>27.022369999999999</v>
      </c>
      <c r="NT440" s="1">
        <v>4.8409169999999999E-4</v>
      </c>
      <c r="NU440">
        <v>0.15027470000000001</v>
      </c>
      <c r="NV440">
        <v>0.93063960000000001</v>
      </c>
      <c r="NW440">
        <v>27.31118</v>
      </c>
      <c r="NX440" s="1">
        <v>4.6304560000000002E-4</v>
      </c>
      <c r="NY440">
        <v>0.14475289999999999</v>
      </c>
      <c r="NZ440">
        <v>0.92802580000000001</v>
      </c>
      <c r="OA440">
        <v>27.671130000000002</v>
      </c>
      <c r="OB440" s="1">
        <v>4.4456900000000002E-4</v>
      </c>
      <c r="OC440">
        <v>0.13991809999999999</v>
      </c>
      <c r="OD440">
        <v>0.92559499999999995</v>
      </c>
      <c r="OE440">
        <v>27.899470000000001</v>
      </c>
      <c r="OF440" s="1">
        <v>4.2730239999999998E-4</v>
      </c>
      <c r="OG440">
        <v>0.13536680000000001</v>
      </c>
      <c r="OH440">
        <v>0.92333569999999998</v>
      </c>
      <c r="OI440">
        <v>28.178180000000001</v>
      </c>
      <c r="OJ440" s="1">
        <v>4.105259E-4</v>
      </c>
      <c r="OK440">
        <v>0.1308666</v>
      </c>
    </row>
    <row r="441" spans="1:401" x14ac:dyDescent="0.35">
      <c r="A441">
        <v>450</v>
      </c>
      <c r="B441" t="s">
        <v>4</v>
      </c>
      <c r="C441" t="s">
        <v>364</v>
      </c>
      <c r="D441" t="s">
        <v>448</v>
      </c>
      <c r="E441">
        <v>837.02949999999998</v>
      </c>
      <c r="F441">
        <v>0.30168099999999998</v>
      </c>
      <c r="G441">
        <v>26.332249999999998</v>
      </c>
      <c r="H441">
        <v>0</v>
      </c>
      <c r="I441">
        <v>0</v>
      </c>
      <c r="J441">
        <v>0.30336920000000001</v>
      </c>
      <c r="K441">
        <v>26.265219999999999</v>
      </c>
      <c r="L441">
        <v>0</v>
      </c>
      <c r="M441">
        <v>0</v>
      </c>
      <c r="N441">
        <v>0.30511129999999997</v>
      </c>
      <c r="O441">
        <v>26.306450000000002</v>
      </c>
      <c r="P441">
        <v>0</v>
      </c>
      <c r="Q441">
        <v>0</v>
      </c>
      <c r="R441">
        <v>0.30697629999999998</v>
      </c>
      <c r="S441">
        <v>26.2182</v>
      </c>
      <c r="T441">
        <v>0</v>
      </c>
      <c r="U441">
        <v>0</v>
      </c>
      <c r="V441">
        <v>0.30887870000000001</v>
      </c>
      <c r="W441">
        <v>25.807390000000002</v>
      </c>
      <c r="X441">
        <v>0</v>
      </c>
      <c r="Y441">
        <v>0</v>
      </c>
      <c r="Z441">
        <v>0.31084020000000001</v>
      </c>
      <c r="AA441">
        <v>25.629960000000001</v>
      </c>
      <c r="AB441">
        <v>0</v>
      </c>
      <c r="AC441">
        <v>0</v>
      </c>
      <c r="AD441">
        <v>0.31289479999999997</v>
      </c>
      <c r="AE441">
        <v>25.640519999999999</v>
      </c>
      <c r="AF441">
        <v>0</v>
      </c>
      <c r="AG441">
        <v>0</v>
      </c>
      <c r="AH441">
        <v>0.31498599999999999</v>
      </c>
      <c r="AI441">
        <v>26.291589999999999</v>
      </c>
      <c r="AJ441">
        <v>0</v>
      </c>
      <c r="AK441">
        <v>0</v>
      </c>
      <c r="AL441">
        <v>0.31707859999999999</v>
      </c>
      <c r="AM441">
        <v>26.999780000000001</v>
      </c>
      <c r="AN441">
        <v>0</v>
      </c>
      <c r="AO441">
        <v>0</v>
      </c>
      <c r="AP441">
        <v>0.31944210000000001</v>
      </c>
      <c r="AQ441">
        <v>27.429580000000001</v>
      </c>
      <c r="AR441">
        <v>0</v>
      </c>
      <c r="AS441">
        <v>0</v>
      </c>
      <c r="AT441">
        <v>0.32129200000000002</v>
      </c>
      <c r="AU441">
        <v>27.640170000000001</v>
      </c>
      <c r="AV441">
        <v>0</v>
      </c>
      <c r="AW441">
        <v>0</v>
      </c>
      <c r="AX441">
        <v>0.32315470000000002</v>
      </c>
      <c r="AY441">
        <v>27.36045</v>
      </c>
      <c r="AZ441">
        <v>0</v>
      </c>
      <c r="BA441">
        <v>0</v>
      </c>
      <c r="BB441">
        <v>0.32520589999999999</v>
      </c>
      <c r="BC441">
        <v>27.047529999999998</v>
      </c>
      <c r="BD441">
        <v>0</v>
      </c>
      <c r="BE441">
        <v>0</v>
      </c>
      <c r="BF441">
        <v>0.32739220000000002</v>
      </c>
      <c r="BG441">
        <v>26.997039999999998</v>
      </c>
      <c r="BH441">
        <v>0</v>
      </c>
      <c r="BI441">
        <v>0</v>
      </c>
      <c r="BJ441">
        <v>0.32982460000000002</v>
      </c>
      <c r="BK441">
        <v>27.253050000000002</v>
      </c>
      <c r="BL441">
        <v>0</v>
      </c>
      <c r="BM441">
        <v>0</v>
      </c>
      <c r="BN441">
        <v>0.3325147</v>
      </c>
      <c r="BO441">
        <v>28.21566</v>
      </c>
      <c r="BP441">
        <v>0</v>
      </c>
      <c r="BQ441">
        <v>0</v>
      </c>
      <c r="BR441">
        <v>0.3356789</v>
      </c>
      <c r="BS441">
        <v>28.86138</v>
      </c>
      <c r="BT441">
        <v>0</v>
      </c>
      <c r="BU441">
        <v>0</v>
      </c>
      <c r="BV441">
        <v>0.33916289999999999</v>
      </c>
      <c r="BW441">
        <v>29.147269999999999</v>
      </c>
      <c r="BX441">
        <v>0</v>
      </c>
      <c r="BY441">
        <v>0</v>
      </c>
      <c r="BZ441">
        <v>0.3427173</v>
      </c>
      <c r="CA441">
        <v>29.090199999999999</v>
      </c>
      <c r="CB441">
        <v>0</v>
      </c>
      <c r="CC441">
        <v>0</v>
      </c>
      <c r="CD441">
        <v>0.34639969999999998</v>
      </c>
      <c r="CE441">
        <v>28.724689999999999</v>
      </c>
      <c r="CF441">
        <v>0</v>
      </c>
      <c r="CG441">
        <v>0</v>
      </c>
      <c r="CH441">
        <v>0.35029650000000001</v>
      </c>
      <c r="CI441">
        <v>28.221959999999999</v>
      </c>
      <c r="CJ441">
        <v>0</v>
      </c>
      <c r="CK441">
        <v>0</v>
      </c>
      <c r="CL441">
        <v>0.35434260000000001</v>
      </c>
      <c r="CM441">
        <v>28.082339999999999</v>
      </c>
      <c r="CN441">
        <v>0</v>
      </c>
      <c r="CO441">
        <v>0</v>
      </c>
      <c r="CP441">
        <v>0.35864639999999998</v>
      </c>
      <c r="CQ441">
        <v>28.291149999999998</v>
      </c>
      <c r="CR441">
        <v>1.440459E-35</v>
      </c>
      <c r="CS441">
        <v>1.229522E-32</v>
      </c>
      <c r="CT441">
        <v>0.36306539999999998</v>
      </c>
      <c r="CU441">
        <v>28.902619999999999</v>
      </c>
      <c r="CV441">
        <v>1.798556E-29</v>
      </c>
      <c r="CW441">
        <v>1.5216539999999999E-26</v>
      </c>
      <c r="CX441">
        <v>0.36772500000000002</v>
      </c>
      <c r="CY441">
        <v>28.7334</v>
      </c>
      <c r="CZ441" s="1">
        <v>4.8036440000000002E-23</v>
      </c>
      <c r="DA441" s="1">
        <v>2.468498E-20</v>
      </c>
      <c r="DB441">
        <v>0.37252449999999998</v>
      </c>
      <c r="DC441">
        <v>28.86713</v>
      </c>
      <c r="DD441" s="1">
        <v>2.3120630000000002E-18</v>
      </c>
      <c r="DE441" s="1">
        <v>1.054599E-15</v>
      </c>
      <c r="DF441">
        <v>0.37750630000000002</v>
      </c>
      <c r="DG441">
        <v>29.017050000000001</v>
      </c>
      <c r="DH441" s="1">
        <v>8.5227179999999993E-15</v>
      </c>
      <c r="DI441" s="1">
        <v>3.9053700000000004E-12</v>
      </c>
      <c r="DJ441">
        <v>0.38272410000000001</v>
      </c>
      <c r="DK441">
        <v>28.855899999999998</v>
      </c>
      <c r="DL441" s="1">
        <v>7.1711530000000003E-12</v>
      </c>
      <c r="DM441" s="1">
        <v>3.374394E-9</v>
      </c>
      <c r="DN441">
        <v>0.38801010000000002</v>
      </c>
      <c r="DO441">
        <v>28.523009999999999</v>
      </c>
      <c r="DP441" s="1">
        <v>1.9423010000000001E-9</v>
      </c>
      <c r="DQ441" s="1">
        <v>9.3657970000000001E-7</v>
      </c>
      <c r="DR441">
        <v>0.39350879999999999</v>
      </c>
      <c r="DS441">
        <v>28.420680000000001</v>
      </c>
      <c r="DT441" s="1">
        <v>2.1548949999999999E-7</v>
      </c>
      <c r="DU441" s="1">
        <v>1.059992E-4</v>
      </c>
      <c r="DV441">
        <v>0.3994509</v>
      </c>
      <c r="DW441">
        <v>28.552689999999998</v>
      </c>
      <c r="DX441" s="1">
        <v>1.1507279999999999E-5</v>
      </c>
      <c r="DY441" s="1">
        <v>5.7862360000000002E-3</v>
      </c>
      <c r="DZ441">
        <v>0.40490359999999997</v>
      </c>
      <c r="EA441">
        <v>29.364170000000001</v>
      </c>
      <c r="EB441" s="1">
        <v>3.2975160000000002E-4</v>
      </c>
      <c r="EC441" s="1">
        <v>0.16989940000000001</v>
      </c>
      <c r="ED441">
        <v>0.40992489999999998</v>
      </c>
      <c r="EE441">
        <v>30.0243</v>
      </c>
      <c r="EF441" s="1">
        <v>5.5198479999999999E-3</v>
      </c>
      <c r="EG441" s="1">
        <v>2.9153039999999999</v>
      </c>
      <c r="EH441">
        <v>0.41478809999999999</v>
      </c>
      <c r="EI441">
        <v>30.412610000000001</v>
      </c>
      <c r="EJ441" s="1">
        <v>5.759069E-2</v>
      </c>
      <c r="EK441" s="1">
        <v>31.239419999999999</v>
      </c>
      <c r="EL441">
        <v>0.4199811</v>
      </c>
      <c r="EM441">
        <v>30.663979999999999</v>
      </c>
      <c r="EN441" s="1">
        <v>0.39587860000000002</v>
      </c>
      <c r="EO441" s="1">
        <v>220.37809999999999</v>
      </c>
      <c r="EP441">
        <v>0.42487720000000001</v>
      </c>
      <c r="EQ441">
        <v>30.462479999999999</v>
      </c>
      <c r="ER441" s="1">
        <v>1.873102</v>
      </c>
      <c r="ES441">
        <v>1071.2850000000001</v>
      </c>
      <c r="ET441">
        <v>0.4297319</v>
      </c>
      <c r="EU441">
        <v>29.94941</v>
      </c>
      <c r="EV441" s="1">
        <v>6.3465749999999996</v>
      </c>
      <c r="EW441">
        <v>3731.5439999999999</v>
      </c>
      <c r="EX441">
        <v>0.43466919999999998</v>
      </c>
      <c r="EY441">
        <v>29.771989999999999</v>
      </c>
      <c r="EZ441" s="1">
        <v>15.918710000000001</v>
      </c>
      <c r="FA441">
        <v>9625.7950000000001</v>
      </c>
      <c r="FB441">
        <v>0.44033990000000001</v>
      </c>
      <c r="FC441">
        <v>29.760459999999998</v>
      </c>
      <c r="FD441">
        <v>30.44342</v>
      </c>
      <c r="FE441">
        <v>18924.78</v>
      </c>
      <c r="FF441">
        <v>0.44690540000000001</v>
      </c>
      <c r="FG441">
        <v>29.998999999999999</v>
      </c>
      <c r="FH441">
        <v>45.55106</v>
      </c>
      <c r="FI441">
        <v>29105.61</v>
      </c>
      <c r="FJ441">
        <v>0.4542466</v>
      </c>
      <c r="FK441">
        <v>29.95119</v>
      </c>
      <c r="FL441">
        <v>54.538359999999997</v>
      </c>
      <c r="FM441">
        <v>35833.64</v>
      </c>
      <c r="FN441">
        <v>0.46256599999999998</v>
      </c>
      <c r="FO441">
        <v>29.437010000000001</v>
      </c>
      <c r="FP441">
        <v>53.337229999999998</v>
      </c>
      <c r="FQ441">
        <v>36021.53</v>
      </c>
      <c r="FR441">
        <v>0.47177590000000003</v>
      </c>
      <c r="FS441">
        <v>28.901340000000001</v>
      </c>
      <c r="FT441">
        <v>43.430149999999998</v>
      </c>
      <c r="FU441">
        <v>30269.85</v>
      </c>
      <c r="FV441">
        <v>0.482186</v>
      </c>
      <c r="FW441">
        <v>28.37772</v>
      </c>
      <c r="FX441">
        <v>29.989280000000001</v>
      </c>
      <c r="FY441">
        <v>21577.65</v>
      </c>
      <c r="FZ441">
        <v>0.4937974</v>
      </c>
      <c r="GA441">
        <v>27.961510000000001</v>
      </c>
      <c r="GB441">
        <v>17.831779999999998</v>
      </c>
      <c r="GC441">
        <v>13287.55</v>
      </c>
      <c r="GD441">
        <v>0.50672320000000004</v>
      </c>
      <c r="GE441">
        <v>27.562139999999999</v>
      </c>
      <c r="GF441">
        <v>9.2580290000000005</v>
      </c>
      <c r="GG441">
        <v>7179.2719999999999</v>
      </c>
      <c r="GH441">
        <v>0.52072850000000004</v>
      </c>
      <c r="GI441">
        <v>27.190329999999999</v>
      </c>
      <c r="GJ441">
        <v>4.2744049999999998</v>
      </c>
      <c r="GK441">
        <v>3465.3989999999999</v>
      </c>
      <c r="GL441">
        <v>0.53637800000000002</v>
      </c>
      <c r="GM441">
        <v>27.311730000000001</v>
      </c>
      <c r="GN441">
        <v>1.799037</v>
      </c>
      <c r="GO441">
        <v>1530.7560000000001</v>
      </c>
      <c r="GP441">
        <v>0.55632349999999997</v>
      </c>
      <c r="GQ441">
        <v>27.476120000000002</v>
      </c>
      <c r="GR441">
        <v>0.71578439999999999</v>
      </c>
      <c r="GS441">
        <v>650.46609999999998</v>
      </c>
      <c r="GT441">
        <v>0.57922379999999996</v>
      </c>
      <c r="GU441">
        <v>27.6751</v>
      </c>
      <c r="GV441">
        <v>0.29167120000000002</v>
      </c>
      <c r="GW441">
        <v>276.07060000000001</v>
      </c>
      <c r="GX441">
        <v>0.6063402</v>
      </c>
      <c r="GY441">
        <v>27.729120000000002</v>
      </c>
      <c r="GZ441">
        <v>0.13876959999999999</v>
      </c>
      <c r="HA441">
        <v>126.36839999999999</v>
      </c>
      <c r="HB441">
        <v>0.63872059999999997</v>
      </c>
      <c r="HC441">
        <v>27.556260000000002</v>
      </c>
      <c r="HD441">
        <v>8.6039370000000004E-2</v>
      </c>
      <c r="HE441">
        <v>68.500169999999997</v>
      </c>
      <c r="HF441">
        <v>0.67705570000000004</v>
      </c>
      <c r="HG441">
        <v>26.918420000000001</v>
      </c>
      <c r="HH441">
        <v>6.6830379999999995E-2</v>
      </c>
      <c r="HI441">
        <v>45.678440000000002</v>
      </c>
      <c r="HJ441">
        <v>0.7245606</v>
      </c>
      <c r="HK441">
        <v>26.277920000000002</v>
      </c>
      <c r="HL441">
        <v>5.7780900000000003E-2</v>
      </c>
      <c r="HM441">
        <v>35.549190000000003</v>
      </c>
      <c r="HN441">
        <v>0.78413920000000004</v>
      </c>
      <c r="HO441">
        <v>25.654109999999999</v>
      </c>
      <c r="HP441">
        <v>5.1550249999999999E-2</v>
      </c>
      <c r="HQ441">
        <v>29.888500000000001</v>
      </c>
      <c r="HR441">
        <v>0.86303640000000004</v>
      </c>
      <c r="HS441">
        <v>25.26454</v>
      </c>
      <c r="HT441">
        <v>4.6257340000000001E-2</v>
      </c>
      <c r="HU441">
        <v>25.892939999999999</v>
      </c>
      <c r="HV441">
        <v>0.88236060000000005</v>
      </c>
      <c r="HW441">
        <v>24.90192</v>
      </c>
      <c r="HX441">
        <v>4.1471189999999998E-2</v>
      </c>
      <c r="HY441">
        <v>22.95196</v>
      </c>
      <c r="HZ441">
        <v>0.87992979999999998</v>
      </c>
      <c r="IA441">
        <v>24.544640000000001</v>
      </c>
      <c r="IB441" s="1">
        <v>3.7219620000000002E-2</v>
      </c>
      <c r="IC441">
        <v>20.53903</v>
      </c>
      <c r="ID441">
        <v>0.87629449999999998</v>
      </c>
      <c r="IE441">
        <v>24.453610000000001</v>
      </c>
      <c r="IF441" s="1">
        <v>3.3519899999999998E-2</v>
      </c>
      <c r="IG441">
        <v>18.514430000000001</v>
      </c>
      <c r="IH441">
        <v>0.87206399999999995</v>
      </c>
      <c r="II441">
        <v>24.25113</v>
      </c>
      <c r="IJ441" s="1">
        <v>3.0097530000000001E-2</v>
      </c>
      <c r="IK441">
        <v>16.684229999999999</v>
      </c>
      <c r="IL441">
        <v>0.86729780000000001</v>
      </c>
      <c r="IM441">
        <v>23.652280000000001</v>
      </c>
      <c r="IN441" s="1">
        <v>2.6902990000000002E-2</v>
      </c>
      <c r="IO441">
        <v>14.99084</v>
      </c>
      <c r="IP441">
        <v>0.86240419999999995</v>
      </c>
      <c r="IQ441">
        <v>23.03022</v>
      </c>
      <c r="IR441" s="1">
        <v>2.403419E-2</v>
      </c>
      <c r="IS441">
        <v>13.45532</v>
      </c>
      <c r="IT441">
        <v>0.85729889999999997</v>
      </c>
      <c r="IU441">
        <v>22.575379999999999</v>
      </c>
      <c r="IV441" s="1">
        <v>2.1567619999999999E-2</v>
      </c>
      <c r="IW441">
        <v>12.12124</v>
      </c>
      <c r="IX441">
        <v>0.85216829999999999</v>
      </c>
      <c r="IY441">
        <v>22.730830000000001</v>
      </c>
      <c r="IZ441" s="1">
        <v>1.9455509999999999E-2</v>
      </c>
      <c r="JA441">
        <v>10.976089999999999</v>
      </c>
      <c r="JB441">
        <v>0.84641699999999997</v>
      </c>
      <c r="JC441">
        <v>22.993230000000001</v>
      </c>
      <c r="JD441" s="1">
        <v>1.7602619999999999E-2</v>
      </c>
      <c r="JE441">
        <v>9.9791899999999991</v>
      </c>
      <c r="JF441">
        <v>0.84026060000000002</v>
      </c>
      <c r="JG441">
        <v>23.195969999999999</v>
      </c>
      <c r="JH441">
        <v>1.593089E-2</v>
      </c>
      <c r="JI441">
        <v>9.085718</v>
      </c>
      <c r="JJ441">
        <v>0.83376899999999998</v>
      </c>
      <c r="JK441">
        <v>23.208220000000001</v>
      </c>
      <c r="JL441" s="1">
        <v>1.4419299999999999E-2</v>
      </c>
      <c r="JM441">
        <v>8.2793460000000003</v>
      </c>
      <c r="JN441">
        <v>0.82707050000000004</v>
      </c>
      <c r="JO441">
        <v>23.177199999999999</v>
      </c>
      <c r="JP441" s="1">
        <v>1.3054990000000001E-2</v>
      </c>
      <c r="JQ441">
        <v>7.5464029999999998</v>
      </c>
      <c r="JR441">
        <v>0.81991890000000001</v>
      </c>
      <c r="JS441">
        <v>23.01858</v>
      </c>
      <c r="JT441" s="1">
        <v>1.182072E-2</v>
      </c>
      <c r="JU441">
        <v>6.8843069999999997</v>
      </c>
      <c r="JV441">
        <v>0.81214940000000002</v>
      </c>
      <c r="JW441">
        <v>22.866309999999999</v>
      </c>
      <c r="JX441" s="1">
        <v>1.0696819999999999E-2</v>
      </c>
      <c r="JY441">
        <v>6.2808570000000001</v>
      </c>
      <c r="JZ441">
        <v>0.80387430000000004</v>
      </c>
      <c r="KA441">
        <v>22.766159999999999</v>
      </c>
      <c r="KB441" s="1">
        <v>9.7103269999999995E-3</v>
      </c>
      <c r="KC441">
        <v>5.7479440000000004</v>
      </c>
      <c r="KD441">
        <v>0.79476840000000004</v>
      </c>
      <c r="KE441">
        <v>23.046579999999999</v>
      </c>
      <c r="KF441" s="1">
        <v>8.7970050000000001E-3</v>
      </c>
      <c r="KG441">
        <v>5.2611160000000003</v>
      </c>
      <c r="KH441">
        <v>0.78492110000000004</v>
      </c>
      <c r="KI441">
        <v>23.339780000000001</v>
      </c>
      <c r="KJ441" s="1">
        <v>7.9419720000000003E-3</v>
      </c>
      <c r="KK441">
        <v>4.8054290000000002</v>
      </c>
      <c r="KL441">
        <v>0.77469520000000003</v>
      </c>
      <c r="KM441">
        <v>23.683509999999998</v>
      </c>
      <c r="KN441" s="1">
        <v>7.1161699999999998E-3</v>
      </c>
      <c r="KO441">
        <v>4.3662650000000003</v>
      </c>
      <c r="KP441">
        <v>0.76809000000000005</v>
      </c>
      <c r="KQ441">
        <v>23.911370000000002</v>
      </c>
      <c r="KR441" s="1">
        <v>6.3124519999999996E-3</v>
      </c>
      <c r="KS441">
        <v>3.9125899999999998</v>
      </c>
      <c r="KT441">
        <v>0.76097360000000003</v>
      </c>
      <c r="KU441">
        <v>24.160039999999999</v>
      </c>
      <c r="KV441" s="1">
        <v>5.6086410000000001E-3</v>
      </c>
      <c r="KW441">
        <v>3.5084849999999999</v>
      </c>
      <c r="KX441">
        <v>0.75325330000000001</v>
      </c>
      <c r="KY441">
        <v>24.278770000000002</v>
      </c>
      <c r="KZ441" s="1">
        <v>4.9291350000000003E-3</v>
      </c>
      <c r="LA441">
        <v>3.119081</v>
      </c>
      <c r="LB441">
        <v>0.74525609999999998</v>
      </c>
      <c r="LC441">
        <v>24.440909999999999</v>
      </c>
      <c r="LD441" s="1">
        <v>4.2838709999999999E-3</v>
      </c>
      <c r="LE441">
        <v>2.7451140000000001</v>
      </c>
      <c r="LF441">
        <v>0.73694179999999998</v>
      </c>
      <c r="LG441">
        <v>24.501259999999998</v>
      </c>
      <c r="LH441" s="1">
        <v>3.6575420000000002E-3</v>
      </c>
      <c r="LI441">
        <v>2.3728229999999999</v>
      </c>
      <c r="LJ441">
        <v>0.72651330000000003</v>
      </c>
      <c r="LK441">
        <v>24.90408</v>
      </c>
      <c r="LL441" s="1">
        <v>3.07822E-3</v>
      </c>
      <c r="LM441">
        <v>2.0313690000000002</v>
      </c>
      <c r="LN441">
        <v>0.71696470000000001</v>
      </c>
      <c r="LO441">
        <v>25.310099999999998</v>
      </c>
      <c r="LP441" s="1">
        <v>2.5474730000000002E-3</v>
      </c>
      <c r="LQ441">
        <v>1.711238</v>
      </c>
      <c r="LR441">
        <v>0.70867500000000005</v>
      </c>
      <c r="LS441">
        <v>25.726489999999998</v>
      </c>
      <c r="LT441" s="1">
        <v>2.0821070000000001E-3</v>
      </c>
      <c r="LU441">
        <v>1.421133</v>
      </c>
      <c r="LV441">
        <v>0.70084489999999999</v>
      </c>
      <c r="LW441">
        <v>26.10012</v>
      </c>
      <c r="LX441" s="1">
        <v>1.696861E-3</v>
      </c>
      <c r="LY441">
        <v>1.1728080000000001</v>
      </c>
      <c r="LZ441">
        <v>0.69273839999999998</v>
      </c>
      <c r="MA441">
        <v>26.401209999999999</v>
      </c>
      <c r="MB441" s="1">
        <v>1.393958E-3</v>
      </c>
      <c r="MC441">
        <v>0.97363379999999999</v>
      </c>
      <c r="MD441">
        <v>0.68412740000000005</v>
      </c>
      <c r="ME441">
        <v>26.537279999999999</v>
      </c>
      <c r="MF441" s="1">
        <v>1.165908E-3</v>
      </c>
      <c r="MG441">
        <v>0.82209860000000001</v>
      </c>
      <c r="MH441">
        <v>0.67637590000000003</v>
      </c>
      <c r="MI441">
        <v>26.629639999999998</v>
      </c>
      <c r="MJ441" s="1">
        <v>9.9925269999999997E-4</v>
      </c>
      <c r="MK441">
        <v>0.70952119999999996</v>
      </c>
      <c r="ML441">
        <v>0.6693751</v>
      </c>
      <c r="MM441">
        <v>26.665890000000001</v>
      </c>
      <c r="MN441" s="1">
        <v>8.7745979999999998E-4</v>
      </c>
      <c r="MO441">
        <v>0.62690520000000005</v>
      </c>
      <c r="MP441">
        <v>0.6625742</v>
      </c>
      <c r="MQ441">
        <v>26.939440000000001</v>
      </c>
      <c r="MR441" s="1">
        <v>7.8551000000000001E-4</v>
      </c>
      <c r="MS441">
        <v>0.56481599999999998</v>
      </c>
      <c r="MT441">
        <v>0.6563949</v>
      </c>
      <c r="MU441">
        <v>26.924869999999999</v>
      </c>
      <c r="MV441" s="1">
        <v>7.1362300000000004E-4</v>
      </c>
      <c r="MW441">
        <v>0.51671639999999996</v>
      </c>
      <c r="MX441">
        <v>0.65048090000000003</v>
      </c>
      <c r="MY441">
        <v>26.743569999999998</v>
      </c>
      <c r="MZ441" s="1">
        <v>6.5566050000000003E-4</v>
      </c>
      <c r="NA441">
        <v>0.47825069999999997</v>
      </c>
      <c r="NB441">
        <v>0.64472649999999998</v>
      </c>
      <c r="NC441">
        <v>26.714300000000001</v>
      </c>
      <c r="ND441" s="1">
        <v>6.0934170000000003E-4</v>
      </c>
      <c r="NE441">
        <v>0.44754500000000003</v>
      </c>
      <c r="NF441">
        <v>0.63967879999999999</v>
      </c>
      <c r="NG441">
        <v>26.9773</v>
      </c>
      <c r="NH441" s="1">
        <v>5.7129559999999997E-4</v>
      </c>
      <c r="NI441">
        <v>0.42270639999999998</v>
      </c>
      <c r="NJ441">
        <v>0.63469620000000004</v>
      </c>
      <c r="NK441">
        <v>27.105460000000001</v>
      </c>
      <c r="NL441" s="1">
        <v>5.3880750000000004E-4</v>
      </c>
      <c r="NM441">
        <v>0.40188659999999998</v>
      </c>
      <c r="NN441">
        <v>0.63017060000000003</v>
      </c>
      <c r="NO441">
        <v>27.059090000000001</v>
      </c>
      <c r="NP441" s="1">
        <v>5.1057200000000004E-4</v>
      </c>
      <c r="NQ441">
        <v>0.38372420000000002</v>
      </c>
      <c r="NR441">
        <v>0.62581520000000002</v>
      </c>
      <c r="NS441">
        <v>26.982559999999999</v>
      </c>
      <c r="NT441" s="1">
        <v>4.8610709999999998E-4</v>
      </c>
      <c r="NU441">
        <v>0.36797279999999999</v>
      </c>
      <c r="NV441">
        <v>0.62163480000000004</v>
      </c>
      <c r="NW441">
        <v>27.355969999999999</v>
      </c>
      <c r="NX441" s="1">
        <v>4.6478999999999997E-4</v>
      </c>
      <c r="NY441">
        <v>0.35426600000000003</v>
      </c>
      <c r="NZ441">
        <v>0.61763179999999995</v>
      </c>
      <c r="OA441">
        <v>27.784420000000001</v>
      </c>
      <c r="OB441" s="1">
        <v>4.461038E-4</v>
      </c>
      <c r="OC441">
        <v>0.34232570000000001</v>
      </c>
      <c r="OD441">
        <v>0.61395259999999996</v>
      </c>
      <c r="OE441">
        <v>28.026949999999999</v>
      </c>
      <c r="OF441" s="1">
        <v>4.2877570000000002E-4</v>
      </c>
      <c r="OG441">
        <v>0.33141510000000002</v>
      </c>
      <c r="OH441">
        <v>0.61044279999999995</v>
      </c>
      <c r="OI441">
        <v>28.236460000000001</v>
      </c>
      <c r="OJ441" s="1">
        <v>4.1197519999999999E-4</v>
      </c>
      <c r="OK441">
        <v>0.32080259999999999</v>
      </c>
    </row>
    <row r="442" spans="1:401" x14ac:dyDescent="0.35">
      <c r="A442">
        <v>451</v>
      </c>
      <c r="B442" t="s">
        <v>4</v>
      </c>
      <c r="C442" t="s">
        <v>364</v>
      </c>
      <c r="D442" t="s">
        <v>449</v>
      </c>
      <c r="E442">
        <v>825.11800000000005</v>
      </c>
      <c r="F442">
        <v>0.210789</v>
      </c>
      <c r="G442">
        <v>26.444400000000002</v>
      </c>
      <c r="H442">
        <v>0</v>
      </c>
      <c r="I442">
        <v>0</v>
      </c>
      <c r="J442">
        <v>0.21153649999999999</v>
      </c>
      <c r="K442">
        <v>26.449829999999999</v>
      </c>
      <c r="L442">
        <v>0</v>
      </c>
      <c r="M442">
        <v>0</v>
      </c>
      <c r="N442">
        <v>0.2123294</v>
      </c>
      <c r="O442">
        <v>26.487539999999999</v>
      </c>
      <c r="P442">
        <v>0</v>
      </c>
      <c r="Q442">
        <v>0</v>
      </c>
      <c r="R442">
        <v>0.2131536</v>
      </c>
      <c r="S442">
        <v>26.35866</v>
      </c>
      <c r="T442">
        <v>0</v>
      </c>
      <c r="U442">
        <v>0</v>
      </c>
      <c r="V442">
        <v>0.2140127</v>
      </c>
      <c r="W442">
        <v>25.91245</v>
      </c>
      <c r="X442">
        <v>0</v>
      </c>
      <c r="Y442">
        <v>0</v>
      </c>
      <c r="Z442">
        <v>0.2149047</v>
      </c>
      <c r="AA442">
        <v>25.67793</v>
      </c>
      <c r="AB442">
        <v>0</v>
      </c>
      <c r="AC442">
        <v>0</v>
      </c>
      <c r="AD442">
        <v>0.21581030000000001</v>
      </c>
      <c r="AE442">
        <v>25.65936</v>
      </c>
      <c r="AF442">
        <v>0</v>
      </c>
      <c r="AG442">
        <v>0</v>
      </c>
      <c r="AH442">
        <v>0.2167492</v>
      </c>
      <c r="AI442">
        <v>26.321739999999998</v>
      </c>
      <c r="AJ442">
        <v>0</v>
      </c>
      <c r="AK442">
        <v>0</v>
      </c>
      <c r="AL442">
        <v>0.21767210000000001</v>
      </c>
      <c r="AM442">
        <v>27.09516</v>
      </c>
      <c r="AN442">
        <v>0</v>
      </c>
      <c r="AO442">
        <v>0</v>
      </c>
      <c r="AP442">
        <v>0.2188534</v>
      </c>
      <c r="AQ442">
        <v>27.622959999999999</v>
      </c>
      <c r="AR442">
        <v>0</v>
      </c>
      <c r="AS442">
        <v>0</v>
      </c>
      <c r="AT442">
        <v>0.21964310000000001</v>
      </c>
      <c r="AU442">
        <v>27.872060000000001</v>
      </c>
      <c r="AV442">
        <v>0</v>
      </c>
      <c r="AW442">
        <v>0</v>
      </c>
      <c r="AX442">
        <v>0.22044369999999999</v>
      </c>
      <c r="AY442">
        <v>27.576630000000002</v>
      </c>
      <c r="AZ442">
        <v>0</v>
      </c>
      <c r="BA442">
        <v>0</v>
      </c>
      <c r="BB442">
        <v>0.22132489999999999</v>
      </c>
      <c r="BC442">
        <v>27.2014</v>
      </c>
      <c r="BD442">
        <v>0</v>
      </c>
      <c r="BE442">
        <v>0</v>
      </c>
      <c r="BF442">
        <v>0.22224959999999999</v>
      </c>
      <c r="BG442">
        <v>27.059429999999999</v>
      </c>
      <c r="BH442">
        <v>0</v>
      </c>
      <c r="BI442">
        <v>0</v>
      </c>
      <c r="BJ442">
        <v>0.22330610000000001</v>
      </c>
      <c r="BK442">
        <v>27.27308</v>
      </c>
      <c r="BL442">
        <v>0</v>
      </c>
      <c r="BM442">
        <v>0</v>
      </c>
      <c r="BN442">
        <v>0.22446489999999999</v>
      </c>
      <c r="BO442">
        <v>28.252120000000001</v>
      </c>
      <c r="BP442">
        <v>0</v>
      </c>
      <c r="BQ442">
        <v>0</v>
      </c>
      <c r="BR442">
        <v>0.2259168</v>
      </c>
      <c r="BS442">
        <v>29.005040000000001</v>
      </c>
      <c r="BT442">
        <v>0</v>
      </c>
      <c r="BU442">
        <v>0</v>
      </c>
      <c r="BV442">
        <v>0.22744600000000001</v>
      </c>
      <c r="BW442">
        <v>29.407060000000001</v>
      </c>
      <c r="BX442">
        <v>0</v>
      </c>
      <c r="BY442">
        <v>0</v>
      </c>
      <c r="BZ442">
        <v>0.22904070000000001</v>
      </c>
      <c r="CA442">
        <v>29.380610000000001</v>
      </c>
      <c r="CB442">
        <v>0</v>
      </c>
      <c r="CC442">
        <v>0</v>
      </c>
      <c r="CD442">
        <v>0.2306802</v>
      </c>
      <c r="CE442">
        <v>28.954609999999999</v>
      </c>
      <c r="CF442">
        <v>0</v>
      </c>
      <c r="CG442">
        <v>0</v>
      </c>
      <c r="CH442">
        <v>0.23238200000000001</v>
      </c>
      <c r="CI442">
        <v>28.366230000000002</v>
      </c>
      <c r="CJ442">
        <v>0</v>
      </c>
      <c r="CK442">
        <v>0</v>
      </c>
      <c r="CL442">
        <v>0.23418820000000001</v>
      </c>
      <c r="CM442">
        <v>28.141200000000001</v>
      </c>
      <c r="CN442">
        <v>0</v>
      </c>
      <c r="CO442">
        <v>0</v>
      </c>
      <c r="CP442">
        <v>0.2360052</v>
      </c>
      <c r="CQ442">
        <v>28.334520000000001</v>
      </c>
      <c r="CR442">
        <v>4.152396E-36</v>
      </c>
      <c r="CS442">
        <v>4.8428540000000003E-33</v>
      </c>
      <c r="CT442">
        <v>0.23790700000000001</v>
      </c>
      <c r="CU442">
        <v>28.99165</v>
      </c>
      <c r="CV442">
        <v>4.9985640000000002E-30</v>
      </c>
      <c r="CW442">
        <v>5.8130209999999999E-27</v>
      </c>
      <c r="CX442">
        <v>0.2398884</v>
      </c>
      <c r="CY442">
        <v>28.938700000000001</v>
      </c>
      <c r="CZ442" s="1">
        <v>8.8430479999999999E-24</v>
      </c>
      <c r="DA442" s="1">
        <v>1.018902E-20</v>
      </c>
      <c r="DB442">
        <v>0.2419259</v>
      </c>
      <c r="DC442">
        <v>29.12622</v>
      </c>
      <c r="DD442" s="1">
        <v>4.1282629999999999E-19</v>
      </c>
      <c r="DE442" s="1">
        <v>4.7387589999999997E-16</v>
      </c>
      <c r="DF442">
        <v>0.24405979999999999</v>
      </c>
      <c r="DG442">
        <v>29.2498</v>
      </c>
      <c r="DH442" s="1">
        <v>1.6520279999999999E-15</v>
      </c>
      <c r="DI442" s="1">
        <v>1.8870240000000001E-12</v>
      </c>
      <c r="DJ442">
        <v>0.24619579999999999</v>
      </c>
      <c r="DK442">
        <v>29.048020000000001</v>
      </c>
      <c r="DL442" s="1">
        <v>1.536464E-12</v>
      </c>
      <c r="DM442" s="1">
        <v>1.7472050000000001E-9</v>
      </c>
      <c r="DN442">
        <v>0.24839320000000001</v>
      </c>
      <c r="DO442">
        <v>28.665900000000001</v>
      </c>
      <c r="DP442" s="1">
        <v>4.9700970000000003E-10</v>
      </c>
      <c r="DQ442" s="1">
        <v>5.2737330000000005E-7</v>
      </c>
      <c r="DR442">
        <v>0.25067279999999997</v>
      </c>
      <c r="DS442">
        <v>28.49747</v>
      </c>
      <c r="DT442" s="1">
        <v>6.6855429999999997E-8</v>
      </c>
      <c r="DU442" s="1">
        <v>6.5646929999999999E-5</v>
      </c>
      <c r="DV442">
        <v>0.25321050000000001</v>
      </c>
      <c r="DW442">
        <v>28.61806</v>
      </c>
      <c r="DX442" s="1">
        <v>4.167272E-6</v>
      </c>
      <c r="DY442" s="1">
        <v>3.9083080000000001E-3</v>
      </c>
      <c r="DZ442">
        <v>0.25551740000000001</v>
      </c>
      <c r="EA442">
        <v>29.46472</v>
      </c>
      <c r="EB442" s="1">
        <v>1.361019E-4</v>
      </c>
      <c r="EC442" s="1">
        <v>0.12444819999999999</v>
      </c>
      <c r="ED442">
        <v>0.25765130000000003</v>
      </c>
      <c r="EE442">
        <v>30.224519999999998</v>
      </c>
      <c r="EF442" s="1">
        <v>2.5550550000000001E-3</v>
      </c>
      <c r="EG442" s="1">
        <v>2.3057820000000002</v>
      </c>
      <c r="EH442">
        <v>0.25963890000000001</v>
      </c>
      <c r="EI442">
        <v>30.70646</v>
      </c>
      <c r="EJ442" s="1">
        <v>2.9558129999999998E-2</v>
      </c>
      <c r="EK442" s="1">
        <v>26.600470000000001</v>
      </c>
      <c r="EL442">
        <v>0.2617621</v>
      </c>
      <c r="EM442">
        <v>30.958030000000001</v>
      </c>
      <c r="EN442" s="1">
        <v>0.22351670000000001</v>
      </c>
      <c r="EO442">
        <v>201.65809999999999</v>
      </c>
      <c r="EP442">
        <v>0.26382699999999998</v>
      </c>
      <c r="EQ442">
        <v>30.688700000000001</v>
      </c>
      <c r="ER442" s="1">
        <v>1.1565049999999999</v>
      </c>
      <c r="ES442">
        <v>1051.8309999999999</v>
      </c>
      <c r="ET442">
        <v>0.26575179999999998</v>
      </c>
      <c r="EU442">
        <v>30.08276</v>
      </c>
      <c r="EV442" s="1">
        <v>4.2647899999999996</v>
      </c>
      <c r="EW442">
        <v>3927.5920000000001</v>
      </c>
      <c r="EX442">
        <v>0.2676615</v>
      </c>
      <c r="EY442">
        <v>29.81879</v>
      </c>
      <c r="EZ442" s="1">
        <v>11.60619</v>
      </c>
      <c r="FA442">
        <v>10860.77</v>
      </c>
      <c r="FB442">
        <v>0.26993539999999999</v>
      </c>
      <c r="FC442">
        <v>29.80463</v>
      </c>
      <c r="FD442">
        <v>24.04419</v>
      </c>
      <c r="FE442">
        <v>22911.49</v>
      </c>
      <c r="FF442">
        <v>0.27249780000000001</v>
      </c>
      <c r="FG442">
        <v>30.13458</v>
      </c>
      <c r="FH442">
        <v>38.935989999999997</v>
      </c>
      <c r="FI442">
        <v>37873.85</v>
      </c>
      <c r="FJ442">
        <v>0.27534310000000001</v>
      </c>
      <c r="FK442">
        <v>30.197679999999998</v>
      </c>
      <c r="FL442">
        <v>50.45232</v>
      </c>
      <c r="FM442">
        <v>50238.34</v>
      </c>
      <c r="FN442">
        <v>0.27859159999999999</v>
      </c>
      <c r="FO442">
        <v>29.7837</v>
      </c>
      <c r="FP442">
        <v>53.427900000000001</v>
      </c>
      <c r="FQ442">
        <v>54622.91</v>
      </c>
      <c r="FR442">
        <v>0.28211190000000003</v>
      </c>
      <c r="FS442">
        <v>29.215910000000001</v>
      </c>
      <c r="FT442">
        <v>47.31561</v>
      </c>
      <c r="FU442">
        <v>49757.38</v>
      </c>
      <c r="FV442">
        <v>0.28600350000000002</v>
      </c>
      <c r="FW442">
        <v>28.607610000000001</v>
      </c>
      <c r="FX442">
        <v>35.59563</v>
      </c>
      <c r="FY442">
        <v>38644.43</v>
      </c>
      <c r="FZ442">
        <v>0.29032219999999997</v>
      </c>
      <c r="GA442">
        <v>28.122820000000001</v>
      </c>
      <c r="GB442">
        <v>23.185189999999999</v>
      </c>
      <c r="GC442">
        <v>26080.15</v>
      </c>
      <c r="GD442">
        <v>0.29504059999999999</v>
      </c>
      <c r="GE442">
        <v>27.728210000000001</v>
      </c>
      <c r="GF442">
        <v>13.28434</v>
      </c>
      <c r="GG442">
        <v>15543.9</v>
      </c>
      <c r="GH442">
        <v>0.30012220000000001</v>
      </c>
      <c r="GI442">
        <v>27.42136</v>
      </c>
      <c r="GJ442">
        <v>6.8128900000000003</v>
      </c>
      <c r="GK442">
        <v>8321.3230000000003</v>
      </c>
      <c r="GL442">
        <v>0.30520259999999999</v>
      </c>
      <c r="GM442">
        <v>27.612010000000001</v>
      </c>
      <c r="GN442">
        <v>3.1971660000000002</v>
      </c>
      <c r="GO442">
        <v>4084.1529999999998</v>
      </c>
      <c r="GP442">
        <v>0.30400310000000003</v>
      </c>
      <c r="GQ442">
        <v>27.81588</v>
      </c>
      <c r="GR442">
        <v>1.4223410000000001</v>
      </c>
      <c r="GS442">
        <v>1887.4849999999999</v>
      </c>
      <c r="GT442">
        <v>0.30258249999999998</v>
      </c>
      <c r="GU442">
        <v>28.046469999999999</v>
      </c>
      <c r="GV442">
        <v>0.62366619999999995</v>
      </c>
      <c r="GW442">
        <v>846.26890000000003</v>
      </c>
      <c r="GX442">
        <v>0.3010159</v>
      </c>
      <c r="GY442">
        <v>28.065069999999999</v>
      </c>
      <c r="GZ442">
        <v>0.28581040000000002</v>
      </c>
      <c r="HA442">
        <v>384.40989999999999</v>
      </c>
      <c r="HB442">
        <v>0.29944009999999999</v>
      </c>
      <c r="HC442">
        <v>27.813929999999999</v>
      </c>
      <c r="HD442">
        <v>0.14879609999999999</v>
      </c>
      <c r="HE442">
        <v>189.31649999999999</v>
      </c>
      <c r="HF442">
        <v>0.2977764</v>
      </c>
      <c r="HG442">
        <v>27.119520000000001</v>
      </c>
      <c r="HH442">
        <v>9.3491909999999998E-2</v>
      </c>
      <c r="HI442">
        <v>108.60760000000001</v>
      </c>
      <c r="HJ442">
        <v>0.29596519999999998</v>
      </c>
      <c r="HK442">
        <v>26.464590000000001</v>
      </c>
      <c r="HL442">
        <v>6.9739860000000001E-2</v>
      </c>
      <c r="HM442">
        <v>74.381349999999998</v>
      </c>
      <c r="HN442">
        <v>0.29392160000000001</v>
      </c>
      <c r="HO442">
        <v>25.88402</v>
      </c>
      <c r="HP442">
        <v>5.770198E-2</v>
      </c>
      <c r="HQ442">
        <v>58.260590000000001</v>
      </c>
      <c r="HR442">
        <v>0.29170819999999997</v>
      </c>
      <c r="HS442">
        <v>25.591529999999999</v>
      </c>
      <c r="HT442">
        <v>5.0113989999999997E-2</v>
      </c>
      <c r="HU442">
        <v>49.136409999999998</v>
      </c>
      <c r="HV442">
        <v>0.29045880000000002</v>
      </c>
      <c r="HW442">
        <v>25.334009999999999</v>
      </c>
      <c r="HX442">
        <v>4.4249339999999998E-2</v>
      </c>
      <c r="HY442">
        <v>42.6477</v>
      </c>
      <c r="HZ442">
        <v>0.28977360000000002</v>
      </c>
      <c r="IA442">
        <v>24.970759999999999</v>
      </c>
      <c r="IB442">
        <v>3.9427400000000001E-2</v>
      </c>
      <c r="IC442">
        <v>37.542369999999998</v>
      </c>
      <c r="ID442">
        <v>0.28873520000000003</v>
      </c>
      <c r="IE442">
        <v>24.79016</v>
      </c>
      <c r="IF442" s="1">
        <v>3.5389049999999998E-2</v>
      </c>
      <c r="IG442">
        <v>33.399720000000002</v>
      </c>
      <c r="IH442">
        <v>0.28753060000000003</v>
      </c>
      <c r="II442">
        <v>24.471640000000001</v>
      </c>
      <c r="IJ442" s="1">
        <v>3.1768039999999997E-2</v>
      </c>
      <c r="IK442">
        <v>29.79843</v>
      </c>
      <c r="IL442">
        <v>0.28616589999999997</v>
      </c>
      <c r="IM442">
        <v>23.848030000000001</v>
      </c>
      <c r="IN442" s="1">
        <v>2.8433380000000001E-2</v>
      </c>
      <c r="IO442">
        <v>26.545860000000001</v>
      </c>
      <c r="IP442">
        <v>0.28473680000000001</v>
      </c>
      <c r="IQ442">
        <v>23.221720000000001</v>
      </c>
      <c r="IR442" s="1">
        <v>2.5399930000000001E-2</v>
      </c>
      <c r="IS442">
        <v>23.604240000000001</v>
      </c>
      <c r="IT442">
        <v>0.2832749</v>
      </c>
      <c r="IU442">
        <v>22.80847</v>
      </c>
      <c r="IV442" s="1">
        <v>2.275021E-2</v>
      </c>
      <c r="IW442">
        <v>21.028379999999999</v>
      </c>
      <c r="IX442">
        <v>0.28178880000000001</v>
      </c>
      <c r="IY442">
        <v>23.053470000000001</v>
      </c>
      <c r="IZ442" s="1">
        <v>2.0471980000000001E-2</v>
      </c>
      <c r="JA442">
        <v>18.814620000000001</v>
      </c>
      <c r="JB442">
        <v>0.28011629999999998</v>
      </c>
      <c r="JC442">
        <v>23.373860000000001</v>
      </c>
      <c r="JD442" s="1">
        <v>1.8489309999999998E-2</v>
      </c>
      <c r="JE442">
        <v>16.89837</v>
      </c>
      <c r="JF442">
        <v>0.2783853</v>
      </c>
      <c r="JG442">
        <v>23.58389</v>
      </c>
      <c r="JH442" s="1">
        <v>1.6722029999999999E-2</v>
      </c>
      <c r="JI442">
        <v>15.1966</v>
      </c>
      <c r="JJ442">
        <v>0.27653250000000001</v>
      </c>
      <c r="JK442">
        <v>23.49192</v>
      </c>
      <c r="JL442" s="1">
        <v>1.513169E-2</v>
      </c>
      <c r="JM442">
        <v>13.665660000000001</v>
      </c>
      <c r="JN442">
        <v>0.27464850000000002</v>
      </c>
      <c r="JO442">
        <v>23.32516</v>
      </c>
      <c r="JP442" s="1">
        <v>1.369241E-2</v>
      </c>
      <c r="JQ442">
        <v>12.27664</v>
      </c>
      <c r="JR442">
        <v>0.27261180000000002</v>
      </c>
      <c r="JS442">
        <v>23.07977</v>
      </c>
      <c r="JT442" s="1">
        <v>1.239376E-2</v>
      </c>
      <c r="JU442">
        <v>11.02543</v>
      </c>
      <c r="JV442">
        <v>0.27040639999999999</v>
      </c>
      <c r="JW442">
        <v>22.919589999999999</v>
      </c>
      <c r="JX442" s="1">
        <v>1.121141E-2</v>
      </c>
      <c r="JY442">
        <v>9.8902800000000006</v>
      </c>
      <c r="JZ442">
        <v>0.2680804</v>
      </c>
      <c r="KA442">
        <v>22.84825</v>
      </c>
      <c r="KB442" s="1">
        <v>1.016183E-2</v>
      </c>
      <c r="KC442">
        <v>8.8762889999999999</v>
      </c>
      <c r="KD442">
        <v>0.26551029999999998</v>
      </c>
      <c r="KE442">
        <v>23.223469999999999</v>
      </c>
      <c r="KF442" s="1">
        <v>9.2082229999999998E-3</v>
      </c>
      <c r="KG442">
        <v>7.9566889999999999</v>
      </c>
      <c r="KH442">
        <v>0.2626888</v>
      </c>
      <c r="KI442">
        <v>23.54684</v>
      </c>
      <c r="KJ442" s="1">
        <v>8.3219799999999997E-3</v>
      </c>
      <c r="KK442">
        <v>7.1046019999999999</v>
      </c>
      <c r="KL442">
        <v>0.25977060000000002</v>
      </c>
      <c r="KM442">
        <v>23.888310000000001</v>
      </c>
      <c r="KN442" s="1">
        <v>7.4849970000000002E-3</v>
      </c>
      <c r="KO442">
        <v>6.3040399999999996</v>
      </c>
      <c r="KP442">
        <v>0.25783509999999998</v>
      </c>
      <c r="KQ442">
        <v>24.079740000000001</v>
      </c>
      <c r="KR442" s="1">
        <v>6.666272E-3</v>
      </c>
      <c r="KS442">
        <v>5.5185779999999998</v>
      </c>
      <c r="KT442">
        <v>0.25578289999999998</v>
      </c>
      <c r="KU442">
        <v>24.200559999999999</v>
      </c>
      <c r="KV442" s="1">
        <v>5.9314629999999997E-3</v>
      </c>
      <c r="KW442">
        <v>4.8230190000000004</v>
      </c>
      <c r="KX442">
        <v>0.25360850000000001</v>
      </c>
      <c r="KY442">
        <v>24.273299999999999</v>
      </c>
      <c r="KZ442" s="1">
        <v>5.233985E-3</v>
      </c>
      <c r="LA442">
        <v>4.1808589999999999</v>
      </c>
      <c r="LB442">
        <v>0.25144879999999997</v>
      </c>
      <c r="LC442">
        <v>24.382629999999999</v>
      </c>
      <c r="LD442" s="1">
        <v>4.5722940000000002E-3</v>
      </c>
      <c r="LE442">
        <v>3.587818</v>
      </c>
      <c r="LF442">
        <v>0.24918599999999999</v>
      </c>
      <c r="LG442">
        <v>24.440079999999998</v>
      </c>
      <c r="LH442" s="1">
        <v>3.9209850000000001E-3</v>
      </c>
      <c r="LI442">
        <v>3.0928629999999999</v>
      </c>
      <c r="LJ442">
        <v>0.24626129999999999</v>
      </c>
      <c r="LK442">
        <v>24.9236</v>
      </c>
      <c r="LL442" s="1">
        <v>3.3241070000000002E-3</v>
      </c>
      <c r="LM442">
        <v>2.6436030000000001</v>
      </c>
      <c r="LN442">
        <v>0.24354400000000001</v>
      </c>
      <c r="LO442">
        <v>25.36919</v>
      </c>
      <c r="LP442" s="1">
        <v>2.777149E-3</v>
      </c>
      <c r="LQ442">
        <v>2.2255910000000001</v>
      </c>
      <c r="LR442">
        <v>0.24114830000000001</v>
      </c>
      <c r="LS442">
        <v>25.798629999999999</v>
      </c>
      <c r="LT442" s="1">
        <v>2.289943E-3</v>
      </c>
      <c r="LU442">
        <v>1.847013</v>
      </c>
      <c r="LV442">
        <v>0.23875209999999999</v>
      </c>
      <c r="LW442">
        <v>26.13597</v>
      </c>
      <c r="LX442" s="1">
        <v>1.873219E-3</v>
      </c>
      <c r="LY442">
        <v>1.520421</v>
      </c>
      <c r="LZ442">
        <v>0.2362051</v>
      </c>
      <c r="MA442">
        <v>26.335719999999998</v>
      </c>
      <c r="MB442" s="1">
        <v>1.5349529999999999E-3</v>
      </c>
      <c r="MC442">
        <v>1.255755</v>
      </c>
      <c r="MD442">
        <v>0.23347039999999999</v>
      </c>
      <c r="ME442">
        <v>26.392189999999999</v>
      </c>
      <c r="MF442" s="1">
        <v>1.2725989999999999E-3</v>
      </c>
      <c r="MG442">
        <v>1.0519620000000001</v>
      </c>
      <c r="MH442">
        <v>0.23100519999999999</v>
      </c>
      <c r="MI442">
        <v>26.487680000000001</v>
      </c>
      <c r="MJ442" s="1">
        <v>1.0789790000000001E-3</v>
      </c>
      <c r="MK442">
        <v>0.90000519999999995</v>
      </c>
      <c r="ML442">
        <v>0.22851569999999999</v>
      </c>
      <c r="MM442">
        <v>26.583459999999999</v>
      </c>
      <c r="MN442" s="1">
        <v>9.3656700000000002E-4</v>
      </c>
      <c r="MO442">
        <v>0.78810780000000002</v>
      </c>
      <c r="MP442">
        <v>0.22626080000000001</v>
      </c>
      <c r="MQ442">
        <v>26.98518</v>
      </c>
      <c r="MR442" s="1">
        <v>8.3012489999999999E-4</v>
      </c>
      <c r="MS442">
        <v>0.70431149999999998</v>
      </c>
      <c r="MT442">
        <v>0.22422900000000001</v>
      </c>
      <c r="MU442">
        <v>27.000879999999999</v>
      </c>
      <c r="MV442">
        <v>7.4840499999999995E-4</v>
      </c>
      <c r="MW442">
        <v>0.6399705</v>
      </c>
      <c r="MX442">
        <v>0.22228249999999999</v>
      </c>
      <c r="MY442">
        <v>26.818829999999998</v>
      </c>
      <c r="MZ442" s="1">
        <v>6.8335029999999999E-4</v>
      </c>
      <c r="NA442">
        <v>0.58892409999999995</v>
      </c>
      <c r="NB442">
        <v>0.22041040000000001</v>
      </c>
      <c r="NC442">
        <v>26.728829999999999</v>
      </c>
      <c r="ND442" s="1">
        <v>6.3105810000000002E-4</v>
      </c>
      <c r="NE442">
        <v>0.54808710000000005</v>
      </c>
      <c r="NF442">
        <v>0.2187423</v>
      </c>
      <c r="NG442">
        <v>26.907920000000001</v>
      </c>
      <c r="NH442" s="1">
        <v>5.8920089999999999E-4</v>
      </c>
      <c r="NI442">
        <v>0.51535690000000001</v>
      </c>
      <c r="NJ442">
        <v>0.21695249999999999</v>
      </c>
      <c r="NK442">
        <v>27.025870000000001</v>
      </c>
      <c r="NL442" s="1">
        <v>5.5368110000000002E-4</v>
      </c>
      <c r="NM442">
        <v>0.48797190000000001</v>
      </c>
      <c r="NN442">
        <v>0.21550369999999999</v>
      </c>
      <c r="NO442">
        <v>27.007169999999999</v>
      </c>
      <c r="NP442" s="1">
        <v>5.2351429999999998E-4</v>
      </c>
      <c r="NQ442">
        <v>0.46443719999999999</v>
      </c>
      <c r="NR442">
        <v>0.21410850000000001</v>
      </c>
      <c r="NS442">
        <v>26.965240000000001</v>
      </c>
      <c r="NT442" s="1">
        <v>4.9727270000000001E-4</v>
      </c>
      <c r="NU442">
        <v>0.44399270000000002</v>
      </c>
      <c r="NV442">
        <v>0.2127917</v>
      </c>
      <c r="NW442">
        <v>27.435849999999999</v>
      </c>
      <c r="NX442" s="1">
        <v>4.744433E-4</v>
      </c>
      <c r="NY442">
        <v>0.42621179999999997</v>
      </c>
      <c r="NZ442">
        <v>0.2115252</v>
      </c>
      <c r="OA442">
        <v>27.915690000000001</v>
      </c>
      <c r="OB442" s="1">
        <v>4.545005E-4</v>
      </c>
      <c r="OC442">
        <v>0.41072819999999999</v>
      </c>
      <c r="OD442">
        <v>0.2103621</v>
      </c>
      <c r="OE442">
        <v>28.16169</v>
      </c>
      <c r="OF442" s="1">
        <v>4.3662939999999998E-4</v>
      </c>
      <c r="OG442">
        <v>0.3967966</v>
      </c>
      <c r="OH442">
        <v>0.2092475</v>
      </c>
      <c r="OI442">
        <v>28.33126</v>
      </c>
      <c r="OJ442" s="1">
        <v>4.1965569999999997E-4</v>
      </c>
      <c r="OK442">
        <v>0.38347019999999998</v>
      </c>
    </row>
    <row r="443" spans="1:401" x14ac:dyDescent="0.35">
      <c r="A443">
        <v>452</v>
      </c>
      <c r="B443" t="s">
        <v>4</v>
      </c>
      <c r="C443" t="s">
        <v>364</v>
      </c>
      <c r="D443" t="s">
        <v>450</v>
      </c>
      <c r="E443">
        <v>843.68640000000005</v>
      </c>
      <c r="F443">
        <v>0.1959177</v>
      </c>
      <c r="G443">
        <v>26.527419999999999</v>
      </c>
      <c r="H443">
        <v>0</v>
      </c>
      <c r="I443">
        <v>0</v>
      </c>
      <c r="J443">
        <v>0.1954418</v>
      </c>
      <c r="K443">
        <v>26.588239999999999</v>
      </c>
      <c r="L443">
        <v>0</v>
      </c>
      <c r="M443">
        <v>0</v>
      </c>
      <c r="N443">
        <v>0.194967</v>
      </c>
      <c r="O443">
        <v>26.635919999999999</v>
      </c>
      <c r="P443">
        <v>0</v>
      </c>
      <c r="Q443">
        <v>0</v>
      </c>
      <c r="R443">
        <v>0.1944816</v>
      </c>
      <c r="S443">
        <v>26.46865</v>
      </c>
      <c r="T443">
        <v>0</v>
      </c>
      <c r="U443">
        <v>0</v>
      </c>
      <c r="V443">
        <v>0.19401489999999999</v>
      </c>
      <c r="W443">
        <v>25.993130000000001</v>
      </c>
      <c r="X443">
        <v>0</v>
      </c>
      <c r="Y443">
        <v>0</v>
      </c>
      <c r="Z443">
        <v>0.19355130000000001</v>
      </c>
      <c r="AA443">
        <v>25.719519999999999</v>
      </c>
      <c r="AB443">
        <v>0</v>
      </c>
      <c r="AC443">
        <v>0</v>
      </c>
      <c r="AD443">
        <v>0.19308980000000001</v>
      </c>
      <c r="AE443">
        <v>25.674489999999999</v>
      </c>
      <c r="AF443">
        <v>0</v>
      </c>
      <c r="AG443">
        <v>0</v>
      </c>
      <c r="AH443">
        <v>0.19262119999999999</v>
      </c>
      <c r="AI443">
        <v>26.353290000000001</v>
      </c>
      <c r="AJ443">
        <v>0</v>
      </c>
      <c r="AK443">
        <v>0</v>
      </c>
      <c r="AL443">
        <v>0.19215650000000001</v>
      </c>
      <c r="AM443">
        <v>27.167169999999999</v>
      </c>
      <c r="AN443">
        <v>0</v>
      </c>
      <c r="AO443">
        <v>0</v>
      </c>
      <c r="AP443">
        <v>0.1919912</v>
      </c>
      <c r="AQ443">
        <v>27.76652</v>
      </c>
      <c r="AR443">
        <v>0</v>
      </c>
      <c r="AS443">
        <v>0</v>
      </c>
      <c r="AT443">
        <v>0.1916118</v>
      </c>
      <c r="AU443">
        <v>28.048819999999999</v>
      </c>
      <c r="AV443">
        <v>0</v>
      </c>
      <c r="AW443">
        <v>0</v>
      </c>
      <c r="AX443">
        <v>0.19115360000000001</v>
      </c>
      <c r="AY443">
        <v>27.736070000000002</v>
      </c>
      <c r="AZ443">
        <v>0</v>
      </c>
      <c r="BA443">
        <v>0</v>
      </c>
      <c r="BB443">
        <v>0.1906728</v>
      </c>
      <c r="BC443">
        <v>27.32199</v>
      </c>
      <c r="BD443">
        <v>0</v>
      </c>
      <c r="BE443">
        <v>0</v>
      </c>
      <c r="BF443">
        <v>0.1901738</v>
      </c>
      <c r="BG443">
        <v>27.11486</v>
      </c>
      <c r="BH443">
        <v>0</v>
      </c>
      <c r="BI443">
        <v>0</v>
      </c>
      <c r="BJ443">
        <v>0.18966379999999999</v>
      </c>
      <c r="BK443">
        <v>27.29909</v>
      </c>
      <c r="BL443">
        <v>0</v>
      </c>
      <c r="BM443">
        <v>0</v>
      </c>
      <c r="BN443">
        <v>0.18913849999999999</v>
      </c>
      <c r="BO443">
        <v>28.286380000000001</v>
      </c>
      <c r="BP443">
        <v>0</v>
      </c>
      <c r="BQ443">
        <v>0</v>
      </c>
      <c r="BR443">
        <v>0.18869849999999999</v>
      </c>
      <c r="BS443">
        <v>29.102340000000002</v>
      </c>
      <c r="BT443">
        <v>0</v>
      </c>
      <c r="BU443">
        <v>0</v>
      </c>
      <c r="BV443">
        <v>0.18829080000000001</v>
      </c>
      <c r="BW443">
        <v>29.584320000000002</v>
      </c>
      <c r="BX443">
        <v>0</v>
      </c>
      <c r="BY443">
        <v>0</v>
      </c>
      <c r="BZ443">
        <v>0.1878649</v>
      </c>
      <c r="CA443">
        <v>29.588450000000002</v>
      </c>
      <c r="CB443">
        <v>0</v>
      </c>
      <c r="CC443">
        <v>0</v>
      </c>
      <c r="CD443">
        <v>0.1874161</v>
      </c>
      <c r="CE443">
        <v>29.116820000000001</v>
      </c>
      <c r="CF443">
        <v>0</v>
      </c>
      <c r="CG443">
        <v>0</v>
      </c>
      <c r="CH443">
        <v>0.18697140000000001</v>
      </c>
      <c r="CI443">
        <v>28.471620000000001</v>
      </c>
      <c r="CJ443">
        <v>0</v>
      </c>
      <c r="CK443">
        <v>0</v>
      </c>
      <c r="CL443">
        <v>0.1866139</v>
      </c>
      <c r="CM443">
        <v>28.184529999999999</v>
      </c>
      <c r="CN443">
        <v>0</v>
      </c>
      <c r="CO443">
        <v>0</v>
      </c>
      <c r="CP443">
        <v>0.18681030000000001</v>
      </c>
      <c r="CQ443">
        <v>28.363399999999999</v>
      </c>
      <c r="CR443">
        <v>1.1433000000000001E-36</v>
      </c>
      <c r="CS443">
        <v>1.1367029999999999E-33</v>
      </c>
      <c r="CT443">
        <v>0.1870221</v>
      </c>
      <c r="CU443">
        <v>29.044260000000001</v>
      </c>
      <c r="CV443">
        <v>1.224731E-30</v>
      </c>
      <c r="CW443">
        <v>1.2927619999999999E-27</v>
      </c>
      <c r="CX443">
        <v>0.1872511</v>
      </c>
      <c r="CY443">
        <v>29.05799</v>
      </c>
      <c r="CZ443">
        <v>2.7153350000000002E-24</v>
      </c>
      <c r="DA443" s="1">
        <v>2.7130449999999999E-21</v>
      </c>
      <c r="DB443">
        <v>0.18748690000000001</v>
      </c>
      <c r="DC443">
        <v>29.303349999999998</v>
      </c>
      <c r="DD443" s="1">
        <v>1.5463159999999999E-19</v>
      </c>
      <c r="DE443" s="1">
        <v>1.5204350000000001E-16</v>
      </c>
      <c r="DF443">
        <v>0.1877209</v>
      </c>
      <c r="DG443">
        <v>29.411750000000001</v>
      </c>
      <c r="DH443" s="1">
        <v>7.0513049999999999E-16</v>
      </c>
      <c r="DI443" s="1">
        <v>6.8341930000000003E-13</v>
      </c>
      <c r="DJ443">
        <v>0.18793550000000001</v>
      </c>
      <c r="DK443">
        <v>29.171510000000001</v>
      </c>
      <c r="DL443" s="1">
        <v>7.2778839999999996E-13</v>
      </c>
      <c r="DM443" s="1">
        <v>6.9886650000000001E-10</v>
      </c>
      <c r="DN443">
        <v>0.18818660000000001</v>
      </c>
      <c r="DO443">
        <v>28.759239999999998</v>
      </c>
      <c r="DP443" s="1">
        <v>2.454073E-10</v>
      </c>
      <c r="DQ443" s="1">
        <v>2.302722E-7</v>
      </c>
      <c r="DR443">
        <v>0.18844240000000001</v>
      </c>
      <c r="DS443">
        <v>28.542010000000001</v>
      </c>
      <c r="DT443" s="1">
        <v>3.390648E-8</v>
      </c>
      <c r="DU443" s="1">
        <v>3.1129189999999999E-5</v>
      </c>
      <c r="DV443">
        <v>0.18897849999999999</v>
      </c>
      <c r="DW443">
        <v>28.653300000000002</v>
      </c>
      <c r="DX443" s="1">
        <v>2.1945619999999999E-6</v>
      </c>
      <c r="DY443" s="1">
        <v>1.9963759999999998E-3</v>
      </c>
      <c r="DZ443">
        <v>0.1894199</v>
      </c>
      <c r="EA443">
        <v>29.529920000000001</v>
      </c>
      <c r="EB443" s="1">
        <v>7.5003549999999998E-5</v>
      </c>
      <c r="EC443" s="1">
        <v>6.8033469999999999E-2</v>
      </c>
      <c r="ED443">
        <v>0.18976750000000001</v>
      </c>
      <c r="EE443">
        <v>30.347760000000001</v>
      </c>
      <c r="EF443" s="1">
        <v>1.4795050000000001E-3</v>
      </c>
      <c r="EG443" s="1">
        <v>1.342327</v>
      </c>
      <c r="EH443">
        <v>0.1900772</v>
      </c>
      <c r="EI443">
        <v>30.896750000000001</v>
      </c>
      <c r="EJ443" s="1">
        <v>1.80302E-2</v>
      </c>
      <c r="EK443" s="1">
        <v>16.429790000000001</v>
      </c>
      <c r="EL443">
        <v>0.19047140000000001</v>
      </c>
      <c r="EM443">
        <v>31.156420000000001</v>
      </c>
      <c r="EN443" s="1">
        <v>0.14385880000000001</v>
      </c>
      <c r="EO443" s="1">
        <v>131.79079999999999</v>
      </c>
      <c r="EP443">
        <v>0.19084570000000001</v>
      </c>
      <c r="EQ443">
        <v>30.8354</v>
      </c>
      <c r="ER443" s="1">
        <v>0.7865316</v>
      </c>
      <c r="ES443">
        <v>725.80110000000002</v>
      </c>
      <c r="ET443">
        <v>0.1911832</v>
      </c>
      <c r="EU443">
        <v>30.167439999999999</v>
      </c>
      <c r="EV443" s="1">
        <v>3.0688249999999999</v>
      </c>
      <c r="EW443">
        <v>2856.3449999999998</v>
      </c>
      <c r="EX443">
        <v>0.1914729</v>
      </c>
      <c r="EY443">
        <v>29.84488</v>
      </c>
      <c r="EZ443" s="1">
        <v>8.8469280000000001</v>
      </c>
      <c r="FA443">
        <v>8315.1329999999998</v>
      </c>
      <c r="FB443">
        <v>0.1919014</v>
      </c>
      <c r="FC443">
        <v>29.817350000000001</v>
      </c>
      <c r="FD443">
        <v>19.44041</v>
      </c>
      <c r="FE443">
        <v>18458.66</v>
      </c>
      <c r="FF443">
        <v>0.1923695</v>
      </c>
      <c r="FG443">
        <v>30.206630000000001</v>
      </c>
      <c r="FH443">
        <v>33.445340000000002</v>
      </c>
      <c r="FI443">
        <v>32103.59</v>
      </c>
      <c r="FJ443">
        <v>0.19290889999999999</v>
      </c>
      <c r="FK443">
        <v>30.332609999999999</v>
      </c>
      <c r="FL443">
        <v>46.146389999999997</v>
      </c>
      <c r="FM443">
        <v>44815.08</v>
      </c>
      <c r="FN443">
        <v>0.19352949999999999</v>
      </c>
      <c r="FO443">
        <v>29.993559999999999</v>
      </c>
      <c r="FP443">
        <v>52.21078</v>
      </c>
      <c r="FQ443">
        <v>51319.49</v>
      </c>
      <c r="FR443">
        <v>0.19418240000000001</v>
      </c>
      <c r="FS443">
        <v>29.41011</v>
      </c>
      <c r="FT443">
        <v>49.455660000000002</v>
      </c>
      <c r="FU443">
        <v>49230.09</v>
      </c>
      <c r="FV443">
        <v>0.19491030000000001</v>
      </c>
      <c r="FW443">
        <v>28.74811</v>
      </c>
      <c r="FX443">
        <v>39.958710000000004</v>
      </c>
      <c r="FY443">
        <v>40301.370000000003</v>
      </c>
      <c r="FZ443">
        <v>0.19569700000000001</v>
      </c>
      <c r="GA443">
        <v>28.211559999999999</v>
      </c>
      <c r="GB443">
        <v>28.064699999999998</v>
      </c>
      <c r="GC443">
        <v>28686.42</v>
      </c>
      <c r="GD443">
        <v>0.19658500000000001</v>
      </c>
      <c r="GE443">
        <v>27.807369999999999</v>
      </c>
      <c r="GF443">
        <v>17.41507</v>
      </c>
      <c r="GG443">
        <v>18042.099999999999</v>
      </c>
      <c r="GH443">
        <v>0.19750139999999999</v>
      </c>
      <c r="GI443">
        <v>27.549340000000001</v>
      </c>
      <c r="GJ443">
        <v>9.7048939999999995</v>
      </c>
      <c r="GK443">
        <v>10188.18</v>
      </c>
      <c r="GL443">
        <v>0.19849559999999999</v>
      </c>
      <c r="GM443">
        <v>27.803640000000001</v>
      </c>
      <c r="GN443">
        <v>4.9496089999999997</v>
      </c>
      <c r="GO443">
        <v>5260.567</v>
      </c>
      <c r="GP443">
        <v>0.19968330000000001</v>
      </c>
      <c r="GQ443">
        <v>28.0608</v>
      </c>
      <c r="GR443">
        <v>2.3518539999999999</v>
      </c>
      <c r="GS443">
        <v>2525.0830000000001</v>
      </c>
      <c r="GT443">
        <v>0.20088139999999999</v>
      </c>
      <c r="GU443">
        <v>28.316079999999999</v>
      </c>
      <c r="GV443">
        <v>1.0752440000000001</v>
      </c>
      <c r="GW443">
        <v>1160.713</v>
      </c>
      <c r="GX443">
        <v>0.2022022</v>
      </c>
      <c r="GY443">
        <v>28.316659999999999</v>
      </c>
      <c r="GZ443">
        <v>0.49079250000000002</v>
      </c>
      <c r="HA443">
        <v>528.76179999999999</v>
      </c>
      <c r="HB443">
        <v>0.20365659999999999</v>
      </c>
      <c r="HC443">
        <v>28.00132</v>
      </c>
      <c r="HD443">
        <v>0.23741789999999999</v>
      </c>
      <c r="HE443">
        <v>252.0977</v>
      </c>
      <c r="HF443">
        <v>0.20524110000000001</v>
      </c>
      <c r="HG443">
        <v>27.25263</v>
      </c>
      <c r="HH443">
        <v>0.13090399999999999</v>
      </c>
      <c r="HI443">
        <v>135.0017</v>
      </c>
      <c r="HJ443">
        <v>0.20691670000000001</v>
      </c>
      <c r="HK443">
        <v>26.581160000000001</v>
      </c>
      <c r="HL443">
        <v>8.5783460000000006E-2</v>
      </c>
      <c r="HM443">
        <v>85.448840000000004</v>
      </c>
      <c r="HN443">
        <v>0.20874860000000001</v>
      </c>
      <c r="HO443">
        <v>26.029060000000001</v>
      </c>
      <c r="HP443">
        <v>6.5202029999999994E-2</v>
      </c>
      <c r="HQ443">
        <v>63.170830000000002</v>
      </c>
      <c r="HR443">
        <v>0.21083260000000001</v>
      </c>
      <c r="HS443">
        <v>25.816410000000001</v>
      </c>
      <c r="HT443">
        <v>5.4243180000000002E-2</v>
      </c>
      <c r="HU443">
        <v>51.629440000000002</v>
      </c>
      <c r="HV443">
        <v>0.21371989999999999</v>
      </c>
      <c r="HW443">
        <v>25.656970000000001</v>
      </c>
      <c r="HX443">
        <v>4.7063019999999997E-2</v>
      </c>
      <c r="HY443">
        <v>44.227209999999999</v>
      </c>
      <c r="HZ443">
        <v>0.21652750000000001</v>
      </c>
      <c r="IA443">
        <v>25.312149999999999</v>
      </c>
      <c r="IB443">
        <v>4.160171E-2</v>
      </c>
      <c r="IC443">
        <v>38.720820000000003</v>
      </c>
      <c r="ID443">
        <v>0.21897929999999999</v>
      </c>
      <c r="IE443">
        <v>25.07602</v>
      </c>
      <c r="IF443" s="1">
        <v>3.7146579999999998E-2</v>
      </c>
      <c r="IG443">
        <v>34.336170000000003</v>
      </c>
      <c r="IH443">
        <v>0.2213358</v>
      </c>
      <c r="II443">
        <v>24.653700000000001</v>
      </c>
      <c r="IJ443" s="1">
        <v>3.3282539999999999E-2</v>
      </c>
      <c r="IK443">
        <v>30.60708</v>
      </c>
      <c r="IL443">
        <v>0.2237092</v>
      </c>
      <c r="IM443">
        <v>23.99118</v>
      </c>
      <c r="IN443" s="1">
        <v>2.9790359999999998E-2</v>
      </c>
      <c r="IO443">
        <v>27.280760000000001</v>
      </c>
      <c r="IP443">
        <v>0.226163</v>
      </c>
      <c r="IQ443">
        <v>23.36307</v>
      </c>
      <c r="IR443" s="1">
        <v>2.6607169999999999E-2</v>
      </c>
      <c r="IS443">
        <v>24.271470000000001</v>
      </c>
      <c r="IT443">
        <v>0.22875309999999999</v>
      </c>
      <c r="IU443">
        <v>22.991309999999999</v>
      </c>
      <c r="IV443" s="1">
        <v>2.3795420000000001E-2</v>
      </c>
      <c r="IW443">
        <v>21.61402</v>
      </c>
      <c r="IX443">
        <v>0.2314679</v>
      </c>
      <c r="IY443">
        <v>23.33812</v>
      </c>
      <c r="IZ443" s="1">
        <v>2.1363210000000001E-2</v>
      </c>
      <c r="JA443">
        <v>19.317640000000001</v>
      </c>
      <c r="JB443">
        <v>0.23434720000000001</v>
      </c>
      <c r="JC443">
        <v>23.720590000000001</v>
      </c>
      <c r="JD443" s="1">
        <v>1.9256659999999998E-2</v>
      </c>
      <c r="JE443">
        <v>17.333469999999998</v>
      </c>
      <c r="JF443">
        <v>0.2376857</v>
      </c>
      <c r="JG443">
        <v>23.95121</v>
      </c>
      <c r="JH443" s="1">
        <v>1.7398460000000001E-2</v>
      </c>
      <c r="JI443">
        <v>15.58541</v>
      </c>
      <c r="JJ443">
        <v>0.24153640000000001</v>
      </c>
      <c r="JK443">
        <v>23.774840000000001</v>
      </c>
      <c r="JL443" s="1">
        <v>1.57319E-2</v>
      </c>
      <c r="JM443">
        <v>14.01816</v>
      </c>
      <c r="JN443">
        <v>0.2460321</v>
      </c>
      <c r="JO443">
        <v>23.48387</v>
      </c>
      <c r="JP443" s="1">
        <v>1.4227429999999999E-2</v>
      </c>
      <c r="JQ443">
        <v>12.598050000000001</v>
      </c>
      <c r="JR443">
        <v>0.25105070000000002</v>
      </c>
      <c r="JS443">
        <v>23.14245</v>
      </c>
      <c r="JT443" s="1">
        <v>1.2867719999999999E-2</v>
      </c>
      <c r="JU443">
        <v>11.31884</v>
      </c>
      <c r="JV443">
        <v>0.25677919999999999</v>
      </c>
      <c r="JW443">
        <v>22.961210000000001</v>
      </c>
      <c r="JX443" s="1">
        <v>1.163434E-2</v>
      </c>
      <c r="JY443">
        <v>10.161379999999999</v>
      </c>
      <c r="JZ443">
        <v>0.26354509999999998</v>
      </c>
      <c r="KA443">
        <v>22.924330000000001</v>
      </c>
      <c r="KB443" s="1">
        <v>1.053393E-2</v>
      </c>
      <c r="KC443">
        <v>9.1220289999999995</v>
      </c>
      <c r="KD443">
        <v>0.2716055</v>
      </c>
      <c r="KE443">
        <v>23.413989999999998</v>
      </c>
      <c r="KF443" s="1">
        <v>9.5411650000000008E-3</v>
      </c>
      <c r="KG443">
        <v>8.1853979999999993</v>
      </c>
      <c r="KH443">
        <v>0.28118149999999997</v>
      </c>
      <c r="KI443">
        <v>23.790839999999999</v>
      </c>
      <c r="KJ443" s="1">
        <v>8.6237399999999995E-3</v>
      </c>
      <c r="KK443">
        <v>7.3231250000000001</v>
      </c>
      <c r="KL443">
        <v>0.29261700000000002</v>
      </c>
      <c r="KM443">
        <v>24.146509999999999</v>
      </c>
      <c r="KN443" s="1">
        <v>7.761993E-3</v>
      </c>
      <c r="KO443">
        <v>6.5194799999999997</v>
      </c>
      <c r="KP443">
        <v>0.30639959999999999</v>
      </c>
      <c r="KQ443">
        <v>24.327279999999998</v>
      </c>
      <c r="KR443" s="1">
        <v>6.9263500000000004E-3</v>
      </c>
      <c r="KS443">
        <v>5.7405939999999998</v>
      </c>
      <c r="KT443">
        <v>0.32119690000000001</v>
      </c>
      <c r="KU443">
        <v>24.26587</v>
      </c>
      <c r="KV443" s="1">
        <v>6.1593510000000004E-3</v>
      </c>
      <c r="KW443">
        <v>5.0340600000000002</v>
      </c>
      <c r="KX443">
        <v>0.33805289999999999</v>
      </c>
      <c r="KY443">
        <v>24.237380000000002</v>
      </c>
      <c r="KZ443" s="1">
        <v>5.4420479999999997E-3</v>
      </c>
      <c r="LA443">
        <v>4.386692</v>
      </c>
      <c r="LB443">
        <v>0.35569269999999997</v>
      </c>
      <c r="LC443">
        <v>24.319649999999999</v>
      </c>
      <c r="LD443" s="1">
        <v>4.7548699999999996E-3</v>
      </c>
      <c r="LE443">
        <v>3.7873030000000001</v>
      </c>
      <c r="LF443">
        <v>0.3557748</v>
      </c>
      <c r="LG443">
        <v>24.415469999999999</v>
      </c>
      <c r="LH443" s="1">
        <v>4.0848990000000003E-3</v>
      </c>
      <c r="LI443">
        <v>3.2538999999999998</v>
      </c>
      <c r="LJ443">
        <v>0.35526839999999998</v>
      </c>
      <c r="LK443">
        <v>25.021000000000001</v>
      </c>
      <c r="LL443" s="1">
        <v>3.473552E-3</v>
      </c>
      <c r="LM443">
        <v>2.7713580000000002</v>
      </c>
      <c r="LN443">
        <v>0.35516039999999999</v>
      </c>
      <c r="LO443">
        <v>25.564579999999999</v>
      </c>
      <c r="LP443" s="1">
        <v>2.9132030000000001E-3</v>
      </c>
      <c r="LQ443">
        <v>2.3283619999999998</v>
      </c>
      <c r="LR443">
        <v>0.35533629999999999</v>
      </c>
      <c r="LS443">
        <v>26.03293</v>
      </c>
      <c r="LT443" s="1">
        <v>2.410532E-3</v>
      </c>
      <c r="LU443">
        <v>1.9290339999999999</v>
      </c>
      <c r="LV443">
        <v>0.35513109999999998</v>
      </c>
      <c r="LW443">
        <v>26.307089999999999</v>
      </c>
      <c r="LX443" s="1">
        <v>1.9749730000000001E-3</v>
      </c>
      <c r="LY443">
        <v>1.58277</v>
      </c>
      <c r="LZ443">
        <v>0.35427520000000001</v>
      </c>
      <c r="MA443">
        <v>26.34573</v>
      </c>
      <c r="MB443" s="1">
        <v>1.6162679999999999E-3</v>
      </c>
      <c r="MC443">
        <v>1.2991600000000001</v>
      </c>
      <c r="MD443">
        <v>0.35290480000000002</v>
      </c>
      <c r="ME443">
        <v>26.26398</v>
      </c>
      <c r="MF443" s="1">
        <v>1.334741E-3</v>
      </c>
      <c r="MG443">
        <v>1.0778559999999999</v>
      </c>
      <c r="MH443">
        <v>0.35161779999999998</v>
      </c>
      <c r="MI443">
        <v>26.327390000000001</v>
      </c>
      <c r="MJ443" s="1">
        <v>1.1254430000000001E-3</v>
      </c>
      <c r="MK443">
        <v>0.91149599999999997</v>
      </c>
      <c r="ML443">
        <v>0.35013850000000002</v>
      </c>
      <c r="MM443">
        <v>26.481870000000001</v>
      </c>
      <c r="MN443" s="1">
        <v>9.703534E-4</v>
      </c>
      <c r="MO443">
        <v>0.78791219999999995</v>
      </c>
      <c r="MP443">
        <v>0.34901490000000002</v>
      </c>
      <c r="MQ443">
        <v>27.09376</v>
      </c>
      <c r="MR443" s="1">
        <v>8.5541090000000001E-4</v>
      </c>
      <c r="MS443">
        <v>0.6958377</v>
      </c>
      <c r="MT443">
        <v>0.34802280000000002</v>
      </c>
      <c r="MU443">
        <v>27.136340000000001</v>
      </c>
      <c r="MV443" s="1">
        <v>7.6773149999999997E-4</v>
      </c>
      <c r="MW443">
        <v>0.62581450000000005</v>
      </c>
      <c r="MX443">
        <v>0.34705429999999998</v>
      </c>
      <c r="MY443">
        <v>26.971219999999999</v>
      </c>
      <c r="MZ443" s="1">
        <v>6.9861680000000005E-4</v>
      </c>
      <c r="NA443">
        <v>0.57090680000000005</v>
      </c>
      <c r="NB443">
        <v>0.34606290000000001</v>
      </c>
      <c r="NC443">
        <v>26.80742</v>
      </c>
      <c r="ND443" s="1">
        <v>6.4318700000000003E-4</v>
      </c>
      <c r="NE443">
        <v>0.52708940000000004</v>
      </c>
      <c r="NF443">
        <v>0.34527330000000001</v>
      </c>
      <c r="NG443">
        <v>26.86918</v>
      </c>
      <c r="NH443" s="1">
        <v>5.9901349999999997E-4</v>
      </c>
      <c r="NI443">
        <v>0.49212050000000002</v>
      </c>
      <c r="NJ443">
        <v>0.34428890000000001</v>
      </c>
      <c r="NK443">
        <v>26.933240000000001</v>
      </c>
      <c r="NL443" s="1">
        <v>5.616951E-4</v>
      </c>
      <c r="NM443">
        <v>0.46302310000000002</v>
      </c>
      <c r="NN443">
        <v>0.34362540000000003</v>
      </c>
      <c r="NO443">
        <v>26.933070000000001</v>
      </c>
      <c r="NP443" s="1">
        <v>5.3035280000000005E-4</v>
      </c>
      <c r="NQ443">
        <v>0.43841790000000003</v>
      </c>
      <c r="NR443">
        <v>0.34299570000000001</v>
      </c>
      <c r="NS443">
        <v>26.949349999999999</v>
      </c>
      <c r="NT443" s="1">
        <v>5.0317250000000003E-4</v>
      </c>
      <c r="NU443">
        <v>0.41713840000000002</v>
      </c>
      <c r="NV443">
        <v>0.34239380000000003</v>
      </c>
      <c r="NW443">
        <v>27.606470000000002</v>
      </c>
      <c r="NX443" s="1">
        <v>4.7956700000000002E-4</v>
      </c>
      <c r="NY443">
        <v>0.39864860000000002</v>
      </c>
      <c r="NZ443">
        <v>0.34179290000000001</v>
      </c>
      <c r="OA443">
        <v>28.178000000000001</v>
      </c>
      <c r="OB443" s="1">
        <v>4.5896389999999998E-4</v>
      </c>
      <c r="OC443">
        <v>0.38253209999999999</v>
      </c>
      <c r="OD443">
        <v>0.34133999999999998</v>
      </c>
      <c r="OE443">
        <v>28.425059999999998</v>
      </c>
      <c r="OF443" s="1">
        <v>4.4065990000000002E-4</v>
      </c>
      <c r="OG443">
        <v>0.36821720000000002</v>
      </c>
      <c r="OH443">
        <v>0.34087329999999999</v>
      </c>
      <c r="OI443">
        <v>28.550239999999999</v>
      </c>
      <c r="OJ443" s="1">
        <v>4.2344529999999999E-4</v>
      </c>
      <c r="OK443">
        <v>0.35481259999999998</v>
      </c>
    </row>
    <row r="444" spans="1:401" x14ac:dyDescent="0.35">
      <c r="A444">
        <v>453</v>
      </c>
      <c r="B444" t="s">
        <v>4</v>
      </c>
      <c r="C444" t="s">
        <v>364</v>
      </c>
      <c r="D444" t="s">
        <v>451</v>
      </c>
      <c r="E444">
        <v>827.11739999999998</v>
      </c>
      <c r="F444">
        <v>0.22430739999999999</v>
      </c>
      <c r="G444">
        <v>26.599409999999999</v>
      </c>
      <c r="H444">
        <v>0</v>
      </c>
      <c r="I444">
        <v>0</v>
      </c>
      <c r="J444">
        <v>0.22502549999999999</v>
      </c>
      <c r="K444">
        <v>26.719149999999999</v>
      </c>
      <c r="L444">
        <v>0</v>
      </c>
      <c r="M444">
        <v>0</v>
      </c>
      <c r="N444">
        <v>0.2258232</v>
      </c>
      <c r="O444">
        <v>26.79571</v>
      </c>
      <c r="P444">
        <v>0</v>
      </c>
      <c r="Q444">
        <v>0</v>
      </c>
      <c r="R444">
        <v>0.2266473</v>
      </c>
      <c r="S444">
        <v>26.597059999999999</v>
      </c>
      <c r="T444">
        <v>0</v>
      </c>
      <c r="U444">
        <v>0</v>
      </c>
      <c r="V444">
        <v>0.2275037</v>
      </c>
      <c r="W444">
        <v>26.084869999999999</v>
      </c>
      <c r="X444">
        <v>0</v>
      </c>
      <c r="Y444">
        <v>0</v>
      </c>
      <c r="Z444">
        <v>0.2283924</v>
      </c>
      <c r="AA444">
        <v>25.769030000000001</v>
      </c>
      <c r="AB444">
        <v>0</v>
      </c>
      <c r="AC444">
        <v>0</v>
      </c>
      <c r="AD444">
        <v>0.2293058</v>
      </c>
      <c r="AE444">
        <v>25.684609999999999</v>
      </c>
      <c r="AF444">
        <v>0</v>
      </c>
      <c r="AG444">
        <v>0</v>
      </c>
      <c r="AH444">
        <v>0.2301947</v>
      </c>
      <c r="AI444">
        <v>26.37556</v>
      </c>
      <c r="AJ444">
        <v>0</v>
      </c>
      <c r="AK444">
        <v>0</v>
      </c>
      <c r="AL444">
        <v>0.23112830000000001</v>
      </c>
      <c r="AM444">
        <v>27.228549999999998</v>
      </c>
      <c r="AN444">
        <v>0</v>
      </c>
      <c r="AO444">
        <v>0</v>
      </c>
      <c r="AP444">
        <v>0.23222190000000001</v>
      </c>
      <c r="AQ444">
        <v>27.908390000000001</v>
      </c>
      <c r="AR444">
        <v>0</v>
      </c>
      <c r="AS444">
        <v>0</v>
      </c>
      <c r="AT444">
        <v>0.2330256</v>
      </c>
      <c r="AU444">
        <v>28.242339999999999</v>
      </c>
      <c r="AV444">
        <v>0</v>
      </c>
      <c r="AW444">
        <v>0</v>
      </c>
      <c r="AX444">
        <v>0.23386480000000001</v>
      </c>
      <c r="AY444">
        <v>27.922149999999998</v>
      </c>
      <c r="AZ444">
        <v>0</v>
      </c>
      <c r="BA444">
        <v>0</v>
      </c>
      <c r="BB444">
        <v>0.23474149999999999</v>
      </c>
      <c r="BC444">
        <v>27.467919999999999</v>
      </c>
      <c r="BD444">
        <v>0</v>
      </c>
      <c r="BE444">
        <v>0</v>
      </c>
      <c r="BF444">
        <v>0.23566380000000001</v>
      </c>
      <c r="BG444">
        <v>27.18843</v>
      </c>
      <c r="BH444">
        <v>0</v>
      </c>
      <c r="BI444">
        <v>0</v>
      </c>
      <c r="BJ444">
        <v>0.2367891</v>
      </c>
      <c r="BK444">
        <v>27.320270000000001</v>
      </c>
      <c r="BL444">
        <v>0</v>
      </c>
      <c r="BM444">
        <v>0</v>
      </c>
      <c r="BN444">
        <v>0.23799319999999999</v>
      </c>
      <c r="BO444">
        <v>28.307179999999999</v>
      </c>
      <c r="BP444">
        <v>0</v>
      </c>
      <c r="BQ444">
        <v>0</v>
      </c>
      <c r="BR444">
        <v>0.23947109999999999</v>
      </c>
      <c r="BS444">
        <v>29.183489999999999</v>
      </c>
      <c r="BT444">
        <v>0</v>
      </c>
      <c r="BU444">
        <v>0</v>
      </c>
      <c r="BV444">
        <v>0.24108309999999999</v>
      </c>
      <c r="BW444">
        <v>29.768840000000001</v>
      </c>
      <c r="BX444">
        <v>0</v>
      </c>
      <c r="BY444">
        <v>0</v>
      </c>
      <c r="BZ444">
        <v>0.2426999</v>
      </c>
      <c r="CA444">
        <v>29.829540000000001</v>
      </c>
      <c r="CB444">
        <v>0</v>
      </c>
      <c r="CC444">
        <v>0</v>
      </c>
      <c r="CD444">
        <v>0.24439279999999999</v>
      </c>
      <c r="CE444">
        <v>29.326280000000001</v>
      </c>
      <c r="CF444">
        <v>0</v>
      </c>
      <c r="CG444">
        <v>0</v>
      </c>
      <c r="CH444">
        <v>0.2461651</v>
      </c>
      <c r="CI444">
        <v>28.609259999999999</v>
      </c>
      <c r="CJ444">
        <v>0</v>
      </c>
      <c r="CK444">
        <v>0</v>
      </c>
      <c r="CL444">
        <v>0.24802199999999999</v>
      </c>
      <c r="CM444">
        <v>28.238880000000002</v>
      </c>
      <c r="CN444">
        <v>0</v>
      </c>
      <c r="CO444">
        <v>0</v>
      </c>
      <c r="CP444">
        <v>0.2499236</v>
      </c>
      <c r="CQ444">
        <v>28.372630000000001</v>
      </c>
      <c r="CR444">
        <v>1.8660210000000001E-37</v>
      </c>
      <c r="CS444">
        <v>2.6284980000000001E-34</v>
      </c>
      <c r="CT444">
        <v>0.25190299999999999</v>
      </c>
      <c r="CU444">
        <v>29.08267</v>
      </c>
      <c r="CV444">
        <v>2.0566740000000001E-31</v>
      </c>
      <c r="CW444">
        <v>2.913813E-28</v>
      </c>
      <c r="CX444">
        <v>0.25398349999999997</v>
      </c>
      <c r="CY444">
        <v>29.1661</v>
      </c>
      <c r="CZ444">
        <v>7.1776259999999999E-25</v>
      </c>
      <c r="DA444" s="1">
        <v>7.2814349999999999E-22</v>
      </c>
      <c r="DB444">
        <v>0.25611479999999998</v>
      </c>
      <c r="DC444">
        <v>29.497730000000001</v>
      </c>
      <c r="DD444" s="1">
        <v>6.0351340000000005E-20</v>
      </c>
      <c r="DE444" s="1">
        <v>5.1241219999999998E-17</v>
      </c>
      <c r="DF444">
        <v>0.25831929999999997</v>
      </c>
      <c r="DG444">
        <v>29.60595</v>
      </c>
      <c r="DH444" s="1">
        <v>3.249472E-16</v>
      </c>
      <c r="DI444" s="1">
        <v>2.6784090000000001E-13</v>
      </c>
      <c r="DJ444">
        <v>0.2605712</v>
      </c>
      <c r="DK444">
        <v>29.325780000000002</v>
      </c>
      <c r="DL444" s="1">
        <v>3.747222E-13</v>
      </c>
      <c r="DM444" s="1">
        <v>3.0939969999999999E-10</v>
      </c>
      <c r="DN444">
        <v>0.2629088</v>
      </c>
      <c r="DO444">
        <v>28.873950000000001</v>
      </c>
      <c r="DP444" s="1">
        <v>1.356265E-10</v>
      </c>
      <c r="DQ444" s="1">
        <v>1.131484E-7</v>
      </c>
      <c r="DR444">
        <v>0.26508029999999999</v>
      </c>
      <c r="DS444">
        <v>28.603439999999999</v>
      </c>
      <c r="DT444" s="1">
        <v>1.9804059999999999E-8</v>
      </c>
      <c r="DU444" s="1">
        <v>1.6859070000000001E-5</v>
      </c>
      <c r="DV444">
        <v>0.26469160000000003</v>
      </c>
      <c r="DW444">
        <v>28.682950000000002</v>
      </c>
      <c r="DX444" s="1">
        <v>1.34493E-6</v>
      </c>
      <c r="DY444" s="1">
        <v>1.1817939999999999E-3</v>
      </c>
      <c r="DZ444">
        <v>0.26428790000000002</v>
      </c>
      <c r="EA444">
        <v>29.59516</v>
      </c>
      <c r="EB444" s="1">
        <v>4.8133580000000001E-5</v>
      </c>
      <c r="EC444" s="1">
        <v>4.3805110000000001E-2</v>
      </c>
      <c r="ED444">
        <v>0.26385839999999999</v>
      </c>
      <c r="EE444">
        <v>30.480820000000001</v>
      </c>
      <c r="EF444" s="1">
        <v>9.9261909999999996E-4</v>
      </c>
      <c r="EG444" s="1">
        <v>0.93645509999999998</v>
      </c>
      <c r="EH444">
        <v>0.26339810000000002</v>
      </c>
      <c r="EI444">
        <v>31.122540000000001</v>
      </c>
      <c r="EJ444" s="1">
        <v>1.263039E-2</v>
      </c>
      <c r="EK444" s="1">
        <v>12.38419</v>
      </c>
      <c r="EL444">
        <v>0.26307409999999998</v>
      </c>
      <c r="EM444">
        <v>31.420539999999999</v>
      </c>
      <c r="EN444" s="1">
        <v>0.1051338</v>
      </c>
      <c r="EO444" s="1">
        <v>107.11920000000001</v>
      </c>
      <c r="EP444">
        <v>0.2627235</v>
      </c>
      <c r="EQ444">
        <v>31.053349999999998</v>
      </c>
      <c r="ER444" s="1">
        <v>0.59922200000000003</v>
      </c>
      <c r="ES444" s="1">
        <v>635.05920000000003</v>
      </c>
      <c r="ET444">
        <v>0.26242510000000002</v>
      </c>
      <c r="EU444">
        <v>30.298290000000001</v>
      </c>
      <c r="EV444" s="1">
        <v>2.4366469999999998</v>
      </c>
      <c r="EW444">
        <v>2686.2869999999998</v>
      </c>
      <c r="EX444">
        <v>0.26208759999999998</v>
      </c>
      <c r="EY444">
        <v>29.893319999999999</v>
      </c>
      <c r="EZ444" s="1">
        <v>7.3201020000000003</v>
      </c>
      <c r="FA444">
        <v>8394.6610000000001</v>
      </c>
      <c r="FB444">
        <v>0.26180110000000001</v>
      </c>
      <c r="FC444">
        <v>29.824369999999998</v>
      </c>
      <c r="FD444" s="1">
        <v>16.759799999999998</v>
      </c>
      <c r="FE444">
        <v>19983.8</v>
      </c>
      <c r="FF444">
        <v>0.26152449999999999</v>
      </c>
      <c r="FG444">
        <v>30.270569999999999</v>
      </c>
      <c r="FH444">
        <v>30.045629999999999</v>
      </c>
      <c r="FI444">
        <v>37230.629999999997</v>
      </c>
      <c r="FJ444">
        <v>0.26124720000000001</v>
      </c>
      <c r="FK444">
        <v>30.487729999999999</v>
      </c>
      <c r="FL444">
        <v>43.205030000000001</v>
      </c>
      <c r="FM444">
        <v>55616.98</v>
      </c>
      <c r="FN444">
        <v>0.26098250000000001</v>
      </c>
      <c r="FO444">
        <v>30.232399999999998</v>
      </c>
      <c r="FP444">
        <v>50.963250000000002</v>
      </c>
      <c r="FQ444">
        <v>68094.820000000007</v>
      </c>
      <c r="FR444">
        <v>0.26068039999999998</v>
      </c>
      <c r="FS444">
        <v>29.66591</v>
      </c>
      <c r="FT444">
        <v>50.309930000000001</v>
      </c>
      <c r="FU444">
        <v>69655.73</v>
      </c>
      <c r="FV444">
        <v>0.26039309999999999</v>
      </c>
      <c r="FW444">
        <v>28.944600000000001</v>
      </c>
      <c r="FX444">
        <v>42.377589999999998</v>
      </c>
      <c r="FY444">
        <v>60757.55</v>
      </c>
      <c r="FZ444">
        <v>0.26010899999999998</v>
      </c>
      <c r="GA444">
        <v>28.335760000000001</v>
      </c>
      <c r="GB444">
        <v>31.017690000000002</v>
      </c>
      <c r="GC444">
        <v>45951.58</v>
      </c>
      <c r="GD444">
        <v>0.25984239999999997</v>
      </c>
      <c r="GE444">
        <v>27.900030000000001</v>
      </c>
      <c r="GF444">
        <v>20.047920000000001</v>
      </c>
      <c r="GG444">
        <v>30628.63</v>
      </c>
      <c r="GH444">
        <v>0.25956370000000001</v>
      </c>
      <c r="GI444">
        <v>27.682449999999999</v>
      </c>
      <c r="GJ444">
        <v>11.62261</v>
      </c>
      <c r="GK444">
        <v>18265.03</v>
      </c>
      <c r="GL444">
        <v>0.25935000000000002</v>
      </c>
      <c r="GM444">
        <v>28.010529999999999</v>
      </c>
      <c r="GN444">
        <v>6.1505280000000004</v>
      </c>
      <c r="GO444">
        <v>9903.7749999999996</v>
      </c>
      <c r="GP444">
        <v>0.25915280000000002</v>
      </c>
      <c r="GQ444">
        <v>28.346309999999999</v>
      </c>
      <c r="GR444">
        <v>3.0169800000000002</v>
      </c>
      <c r="GS444">
        <v>4959.6130000000003</v>
      </c>
      <c r="GT444">
        <v>0.25886360000000003</v>
      </c>
      <c r="GU444">
        <v>28.645900000000001</v>
      </c>
      <c r="GV444">
        <v>1.4093340000000001</v>
      </c>
      <c r="GW444">
        <v>2347.444</v>
      </c>
      <c r="GX444">
        <v>0.25855149999999999</v>
      </c>
      <c r="GY444">
        <v>28.641269999999999</v>
      </c>
      <c r="GZ444">
        <v>0.64679620000000004</v>
      </c>
      <c r="HA444">
        <v>1080.538</v>
      </c>
      <c r="HB444">
        <v>0.25822899999999999</v>
      </c>
      <c r="HC444">
        <v>28.263259999999999</v>
      </c>
      <c r="HD444">
        <v>0.30638720000000003</v>
      </c>
      <c r="HE444">
        <v>504.87020000000001</v>
      </c>
      <c r="HF444">
        <v>0.25791219999999998</v>
      </c>
      <c r="HG444">
        <v>27.430859999999999</v>
      </c>
      <c r="HH444">
        <v>0.16046750000000001</v>
      </c>
      <c r="HI444">
        <v>255.0453</v>
      </c>
      <c r="HJ444">
        <v>0.25753169999999997</v>
      </c>
      <c r="HK444">
        <v>26.727180000000001</v>
      </c>
      <c r="HL444">
        <v>9.8499619999999996E-2</v>
      </c>
      <c r="HM444">
        <v>148.8186</v>
      </c>
      <c r="HN444">
        <v>0.25706820000000002</v>
      </c>
      <c r="HO444">
        <v>26.190460000000002</v>
      </c>
      <c r="HP444">
        <v>7.1047760000000001E-2</v>
      </c>
      <c r="HQ444">
        <v>102.58580000000001</v>
      </c>
      <c r="HR444">
        <v>0.2566447</v>
      </c>
      <c r="HS444">
        <v>26.05724</v>
      </c>
      <c r="HT444">
        <v>5.7361290000000002E-2</v>
      </c>
      <c r="HU444">
        <v>80.476140000000001</v>
      </c>
      <c r="HV444">
        <v>0.25673620000000003</v>
      </c>
      <c r="HW444">
        <v>26.030660000000001</v>
      </c>
      <c r="HX444">
        <v>4.9100690000000002E-2</v>
      </c>
      <c r="HY444">
        <v>67.83887</v>
      </c>
      <c r="HZ444">
        <v>0.25713730000000001</v>
      </c>
      <c r="IA444">
        <v>25.723420000000001</v>
      </c>
      <c r="IB444">
        <v>4.3152139999999999E-2</v>
      </c>
      <c r="IC444">
        <v>59.099220000000003</v>
      </c>
      <c r="ID444">
        <v>0.2572721</v>
      </c>
      <c r="IE444">
        <v>25.433879999999998</v>
      </c>
      <c r="IF444" s="1">
        <v>3.8403569999999998E-2</v>
      </c>
      <c r="IG444">
        <v>52.332419999999999</v>
      </c>
      <c r="IH444">
        <v>0.25727909999999998</v>
      </c>
      <c r="II444">
        <v>24.9131</v>
      </c>
      <c r="IJ444" s="1">
        <v>3.4371939999999997E-2</v>
      </c>
      <c r="IK444">
        <v>46.728119999999997</v>
      </c>
      <c r="IL444">
        <v>0.25722</v>
      </c>
      <c r="IM444">
        <v>24.174810000000001</v>
      </c>
      <c r="IN444">
        <v>3.0776709999999999E-2</v>
      </c>
      <c r="IO444">
        <v>41.805610000000001</v>
      </c>
      <c r="IP444">
        <v>0.25710490000000003</v>
      </c>
      <c r="IQ444">
        <v>23.536490000000001</v>
      </c>
      <c r="IR444" s="1">
        <v>2.750441E-2</v>
      </c>
      <c r="IS444">
        <v>37.356780000000001</v>
      </c>
      <c r="IT444">
        <v>0.25697229999999999</v>
      </c>
      <c r="IU444">
        <v>23.18365</v>
      </c>
      <c r="IV444" s="1">
        <v>2.4591149999999999E-2</v>
      </c>
      <c r="IW444">
        <v>33.380569999999999</v>
      </c>
      <c r="IX444">
        <v>0.25685770000000002</v>
      </c>
      <c r="IY444">
        <v>23.6462</v>
      </c>
      <c r="IZ444" s="1">
        <v>2.2058319999999999E-2</v>
      </c>
      <c r="JA444">
        <v>29.910160000000001</v>
      </c>
      <c r="JB444">
        <v>0.25668170000000001</v>
      </c>
      <c r="JC444">
        <v>24.110710000000001</v>
      </c>
      <c r="JD444" s="1">
        <v>1.9867010000000001E-2</v>
      </c>
      <c r="JE444">
        <v>26.909310000000001</v>
      </c>
      <c r="JF444">
        <v>0.25651200000000002</v>
      </c>
      <c r="JG444">
        <v>24.383479999999999</v>
      </c>
      <c r="JH444" s="1">
        <v>1.7944100000000001E-2</v>
      </c>
      <c r="JI444">
        <v>24.28547</v>
      </c>
      <c r="JJ444">
        <v>0.25638369999999999</v>
      </c>
      <c r="JK444">
        <v>24.134180000000001</v>
      </c>
      <c r="JL444" s="1">
        <v>1.6227160000000001E-2</v>
      </c>
      <c r="JM444">
        <v>21.946719999999999</v>
      </c>
      <c r="JN444">
        <v>0.25639469999999998</v>
      </c>
      <c r="JO444">
        <v>23.709700000000002</v>
      </c>
      <c r="JP444" s="1">
        <v>1.4679670000000001E-2</v>
      </c>
      <c r="JQ444">
        <v>19.85285</v>
      </c>
      <c r="JR444">
        <v>0.25633060000000002</v>
      </c>
      <c r="JS444">
        <v>23.22831</v>
      </c>
      <c r="JT444" s="1">
        <v>1.3279350000000001E-2</v>
      </c>
      <c r="JU444">
        <v>17.986709999999999</v>
      </c>
      <c r="JV444">
        <v>0.2562605</v>
      </c>
      <c r="JW444">
        <v>22.999949999999998</v>
      </c>
      <c r="JX444" s="1">
        <v>1.201289E-2</v>
      </c>
      <c r="JY444">
        <v>16.302389999999999</v>
      </c>
      <c r="JZ444">
        <v>0.25636890000000001</v>
      </c>
      <c r="KA444">
        <v>22.97034</v>
      </c>
      <c r="KB444" s="1">
        <v>1.0879150000000001E-2</v>
      </c>
      <c r="KC444">
        <v>14.781219999999999</v>
      </c>
      <c r="KD444">
        <v>0.25645459999999998</v>
      </c>
      <c r="KE444">
        <v>23.58015</v>
      </c>
      <c r="KF444" s="1">
        <v>9.8595060000000005E-3</v>
      </c>
      <c r="KG444">
        <v>13.416829999999999</v>
      </c>
      <c r="KH444">
        <v>0.25653930000000003</v>
      </c>
      <c r="KI444">
        <v>24.02965</v>
      </c>
      <c r="KJ444" s="1">
        <v>8.9232549999999997E-3</v>
      </c>
      <c r="KK444">
        <v>12.1701</v>
      </c>
      <c r="KL444">
        <v>0.25668049999999998</v>
      </c>
      <c r="KM444">
        <v>24.411840000000002</v>
      </c>
      <c r="KN444" s="1">
        <v>8.0490920000000007E-3</v>
      </c>
      <c r="KO444">
        <v>11.01052</v>
      </c>
      <c r="KP444">
        <v>0.25749499999999997</v>
      </c>
      <c r="KQ444">
        <v>24.604659999999999</v>
      </c>
      <c r="KR444" s="1">
        <v>7.2111479999999997E-3</v>
      </c>
      <c r="KS444">
        <v>9.8885240000000003</v>
      </c>
      <c r="KT444">
        <v>0.2582546</v>
      </c>
      <c r="KU444">
        <v>24.376560000000001</v>
      </c>
      <c r="KV444" s="1">
        <v>6.4235810000000003E-3</v>
      </c>
      <c r="KW444">
        <v>8.819051</v>
      </c>
      <c r="KX444">
        <v>0.25916800000000001</v>
      </c>
      <c r="KY444">
        <v>24.19454</v>
      </c>
      <c r="KZ444" s="1">
        <v>5.6949410000000002E-3</v>
      </c>
      <c r="LA444">
        <v>7.8274280000000003</v>
      </c>
      <c r="LB444">
        <v>0.25981959999999998</v>
      </c>
      <c r="LC444">
        <v>24.23348</v>
      </c>
      <c r="LD444" s="1">
        <v>4.99681E-3</v>
      </c>
      <c r="LE444">
        <v>6.8936380000000002</v>
      </c>
      <c r="LF444">
        <v>0.26050119999999999</v>
      </c>
      <c r="LG444">
        <v>24.380929999999999</v>
      </c>
      <c r="LH444" s="1">
        <v>4.3093539999999996E-3</v>
      </c>
      <c r="LI444">
        <v>5.976788</v>
      </c>
      <c r="LJ444">
        <v>0.2608838</v>
      </c>
      <c r="LK444">
        <v>25.115760000000002</v>
      </c>
      <c r="LL444" s="1">
        <v>3.6788010000000002E-3</v>
      </c>
      <c r="LM444">
        <v>5.1267449999999997</v>
      </c>
      <c r="LN444">
        <v>0.26119920000000002</v>
      </c>
      <c r="LO444">
        <v>25.783850000000001</v>
      </c>
      <c r="LP444" s="1">
        <v>3.0998279999999998E-3</v>
      </c>
      <c r="LQ444">
        <v>4.3453970000000002</v>
      </c>
      <c r="LR444">
        <v>0.26163199999999998</v>
      </c>
      <c r="LS444">
        <v>26.32056</v>
      </c>
      <c r="LT444" s="1">
        <v>2.577878E-3</v>
      </c>
      <c r="LU444">
        <v>3.633569</v>
      </c>
      <c r="LV444">
        <v>0.26167659999999998</v>
      </c>
      <c r="LW444">
        <v>26.552569999999999</v>
      </c>
      <c r="LX444" s="1">
        <v>2.118314E-3</v>
      </c>
      <c r="LY444">
        <v>3.003641</v>
      </c>
      <c r="LZ444">
        <v>0.26111990000000002</v>
      </c>
      <c r="MA444">
        <v>26.444790000000001</v>
      </c>
      <c r="MB444" s="1">
        <v>1.732326E-3</v>
      </c>
      <c r="MC444">
        <v>2.4732829999999999</v>
      </c>
      <c r="MD444">
        <v>0.26022879999999998</v>
      </c>
      <c r="ME444">
        <v>26.175249999999998</v>
      </c>
      <c r="MF444" s="1">
        <v>1.4244920000000001E-3</v>
      </c>
      <c r="MG444">
        <v>2.0483720000000001</v>
      </c>
      <c r="MH444">
        <v>0.2593763</v>
      </c>
      <c r="MI444">
        <v>26.16553</v>
      </c>
      <c r="MJ444" s="1">
        <v>1.1928539999999999E-3</v>
      </c>
      <c r="MK444">
        <v>1.7221660000000001</v>
      </c>
      <c r="ML444">
        <v>0.25841649999999999</v>
      </c>
      <c r="MM444">
        <v>26.337540000000001</v>
      </c>
      <c r="MN444" s="1">
        <v>1.0201850000000001E-3</v>
      </c>
      <c r="MO444">
        <v>1.477007</v>
      </c>
      <c r="MP444">
        <v>0.25772469999999997</v>
      </c>
      <c r="MQ444">
        <v>27.163399999999999</v>
      </c>
      <c r="MR444" s="1">
        <v>8.9267109999999997E-4</v>
      </c>
      <c r="MS444">
        <v>1.294365</v>
      </c>
      <c r="MT444">
        <v>0.25708829999999999</v>
      </c>
      <c r="MU444">
        <v>27.34524</v>
      </c>
      <c r="MV444" s="1">
        <v>7.9610529999999996E-4</v>
      </c>
      <c r="MW444">
        <v>1.156479</v>
      </c>
      <c r="MX444">
        <v>0.25648890000000002</v>
      </c>
      <c r="MY444">
        <v>27.189119999999999</v>
      </c>
      <c r="MZ444" s="1">
        <v>7.2089120000000005E-4</v>
      </c>
      <c r="NA444">
        <v>1.049812</v>
      </c>
      <c r="NB444">
        <v>0.25584839999999998</v>
      </c>
      <c r="NC444">
        <v>26.92896</v>
      </c>
      <c r="ND444" s="1">
        <v>6.6079340000000004E-4</v>
      </c>
      <c r="NE444">
        <v>0.96523890000000001</v>
      </c>
      <c r="NF444">
        <v>0.2553898</v>
      </c>
      <c r="NG444">
        <v>26.88588</v>
      </c>
      <c r="NH444" s="1">
        <v>6.1320730000000005E-4</v>
      </c>
      <c r="NI444">
        <v>0.89799620000000002</v>
      </c>
      <c r="NJ444">
        <v>0.25480259999999999</v>
      </c>
      <c r="NK444">
        <v>26.849720000000001</v>
      </c>
      <c r="NL444" s="1">
        <v>5.733922E-4</v>
      </c>
      <c r="NM444">
        <v>0.84284680000000001</v>
      </c>
      <c r="NN444">
        <v>0.25442029999999999</v>
      </c>
      <c r="NO444">
        <v>26.853539999999999</v>
      </c>
      <c r="NP444" s="1">
        <v>5.403122E-4</v>
      </c>
      <c r="NQ444">
        <v>0.79690709999999998</v>
      </c>
      <c r="NR444">
        <v>0.25402550000000002</v>
      </c>
      <c r="NS444">
        <v>26.90408</v>
      </c>
      <c r="NT444" s="1">
        <v>5.1173430000000001E-4</v>
      </c>
      <c r="NU444">
        <v>0.75745709999999999</v>
      </c>
      <c r="NV444">
        <v>0.25368499999999999</v>
      </c>
      <c r="NW444">
        <v>27.75225</v>
      </c>
      <c r="NX444" s="1">
        <v>4.87002E-4</v>
      </c>
      <c r="NY444">
        <v>0.72329679999999996</v>
      </c>
      <c r="NZ444">
        <v>0.25335419999999997</v>
      </c>
      <c r="OA444">
        <v>28.474409999999999</v>
      </c>
      <c r="OB444" s="1">
        <v>4.6541639999999999E-4</v>
      </c>
      <c r="OC444">
        <v>0.69352049999999998</v>
      </c>
      <c r="OD444">
        <v>0.25310470000000002</v>
      </c>
      <c r="OE444">
        <v>28.754750000000001</v>
      </c>
      <c r="OF444" s="1">
        <v>4.4644740000000002E-4</v>
      </c>
      <c r="OG444">
        <v>0.66735080000000002</v>
      </c>
      <c r="OH444">
        <v>0.25285960000000002</v>
      </c>
      <c r="OI444">
        <v>28.849900000000002</v>
      </c>
      <c r="OJ444" s="1">
        <v>4.2888190000000002E-4</v>
      </c>
      <c r="OK444">
        <v>0.64340699999999995</v>
      </c>
    </row>
    <row r="445" spans="1:401" x14ac:dyDescent="0.35">
      <c r="A445">
        <v>454</v>
      </c>
      <c r="B445" t="s">
        <v>4</v>
      </c>
      <c r="C445" t="s">
        <v>364</v>
      </c>
      <c r="D445" t="s">
        <v>452</v>
      </c>
      <c r="E445">
        <v>819.37249999999995</v>
      </c>
      <c r="F445">
        <v>0.14280499999999999</v>
      </c>
      <c r="G445">
        <v>26.637260000000001</v>
      </c>
      <c r="H445">
        <v>0</v>
      </c>
      <c r="I445">
        <v>0</v>
      </c>
      <c r="J445">
        <v>0.1424279</v>
      </c>
      <c r="K445">
        <v>26.778400000000001</v>
      </c>
      <c r="L445">
        <v>0</v>
      </c>
      <c r="M445">
        <v>0</v>
      </c>
      <c r="N445">
        <v>0.14207330000000001</v>
      </c>
      <c r="O445">
        <v>26.867850000000001</v>
      </c>
      <c r="P445">
        <v>0</v>
      </c>
      <c r="Q445">
        <v>0</v>
      </c>
      <c r="R445">
        <v>0.1417089</v>
      </c>
      <c r="S445">
        <v>26.646879999999999</v>
      </c>
      <c r="T445">
        <v>0</v>
      </c>
      <c r="U445">
        <v>0</v>
      </c>
      <c r="V445">
        <v>0.1413488</v>
      </c>
      <c r="W445">
        <v>26.11824</v>
      </c>
      <c r="X445">
        <v>0</v>
      </c>
      <c r="Y445">
        <v>0</v>
      </c>
      <c r="Z445">
        <v>0.1409823</v>
      </c>
      <c r="AA445">
        <v>25.787040000000001</v>
      </c>
      <c r="AB445">
        <v>0</v>
      </c>
      <c r="AC445">
        <v>0</v>
      </c>
      <c r="AD445">
        <v>0.14062820000000001</v>
      </c>
      <c r="AE445">
        <v>25.690339999999999</v>
      </c>
      <c r="AF445">
        <v>0</v>
      </c>
      <c r="AG445">
        <v>0</v>
      </c>
      <c r="AH445">
        <v>0.14026359999999999</v>
      </c>
      <c r="AI445">
        <v>26.397369999999999</v>
      </c>
      <c r="AJ445">
        <v>0</v>
      </c>
      <c r="AK445">
        <v>0</v>
      </c>
      <c r="AL445">
        <v>0.13991139999999999</v>
      </c>
      <c r="AM445">
        <v>27.266220000000001</v>
      </c>
      <c r="AN445">
        <v>0</v>
      </c>
      <c r="AO445">
        <v>0</v>
      </c>
      <c r="AP445">
        <v>0.1397127</v>
      </c>
      <c r="AQ445">
        <v>27.977039999999999</v>
      </c>
      <c r="AR445">
        <v>0</v>
      </c>
      <c r="AS445">
        <v>0</v>
      </c>
      <c r="AT445">
        <v>0.13943059999999999</v>
      </c>
      <c r="AU445">
        <v>28.32854</v>
      </c>
      <c r="AV445">
        <v>0</v>
      </c>
      <c r="AW445">
        <v>0</v>
      </c>
      <c r="AX445">
        <v>0.13910429999999999</v>
      </c>
      <c r="AY445">
        <v>27.994620000000001</v>
      </c>
      <c r="AZ445">
        <v>0</v>
      </c>
      <c r="BA445">
        <v>0</v>
      </c>
      <c r="BB445">
        <v>0.13874800000000001</v>
      </c>
      <c r="BC445">
        <v>27.52609</v>
      </c>
      <c r="BD445">
        <v>0</v>
      </c>
      <c r="BE445">
        <v>0</v>
      </c>
      <c r="BF445">
        <v>0.1383741</v>
      </c>
      <c r="BG445">
        <v>27.218720000000001</v>
      </c>
      <c r="BH445">
        <v>0</v>
      </c>
      <c r="BI445">
        <v>0</v>
      </c>
      <c r="BJ445">
        <v>0.13803480000000001</v>
      </c>
      <c r="BK445">
        <v>27.337869999999999</v>
      </c>
      <c r="BL445">
        <v>0</v>
      </c>
      <c r="BM445">
        <v>0</v>
      </c>
      <c r="BN445">
        <v>0.1376445</v>
      </c>
      <c r="BO445">
        <v>28.330960000000001</v>
      </c>
      <c r="BP445">
        <v>0</v>
      </c>
      <c r="BQ445">
        <v>0</v>
      </c>
      <c r="BR445">
        <v>0.1373413</v>
      </c>
      <c r="BS445">
        <v>29.227350000000001</v>
      </c>
      <c r="BT445">
        <v>0</v>
      </c>
      <c r="BU445">
        <v>0</v>
      </c>
      <c r="BV445">
        <v>0.13703380000000001</v>
      </c>
      <c r="BW445">
        <v>29.847840000000001</v>
      </c>
      <c r="BX445">
        <v>0</v>
      </c>
      <c r="BY445">
        <v>0</v>
      </c>
      <c r="BZ445">
        <v>0.13670940000000001</v>
      </c>
      <c r="CA445">
        <v>29.927890000000001</v>
      </c>
      <c r="CB445">
        <v>0</v>
      </c>
      <c r="CC445">
        <v>0</v>
      </c>
      <c r="CD445">
        <v>0.1363857</v>
      </c>
      <c r="CE445">
        <v>29.402909999999999</v>
      </c>
      <c r="CF445">
        <v>0</v>
      </c>
      <c r="CG445">
        <v>0</v>
      </c>
      <c r="CH445">
        <v>0.1360439</v>
      </c>
      <c r="CI445">
        <v>28.658390000000001</v>
      </c>
      <c r="CJ445">
        <v>0</v>
      </c>
      <c r="CK445">
        <v>0</v>
      </c>
      <c r="CL445">
        <v>0.1357109</v>
      </c>
      <c r="CM445">
        <v>28.25901</v>
      </c>
      <c r="CN445">
        <v>0</v>
      </c>
      <c r="CO445">
        <v>0</v>
      </c>
      <c r="CP445">
        <v>0.13537150000000001</v>
      </c>
      <c r="CQ445">
        <v>28.382280000000002</v>
      </c>
      <c r="CR445">
        <v>5.041969E-38</v>
      </c>
      <c r="CS445">
        <v>5.607134E-35</v>
      </c>
      <c r="CT445">
        <v>0.1350257</v>
      </c>
      <c r="CU445">
        <v>29.10181</v>
      </c>
      <c r="CV445">
        <v>5.4036249999999998E-32</v>
      </c>
      <c r="CW445">
        <v>6.0208999999999998E-29</v>
      </c>
      <c r="CX445">
        <v>0.13468530000000001</v>
      </c>
      <c r="CY445">
        <v>29.205469999999998</v>
      </c>
      <c r="CZ445">
        <v>1.6332399999999999E-25</v>
      </c>
      <c r="DA445" s="1">
        <v>1.8122470000000001E-22</v>
      </c>
      <c r="DB445">
        <v>0.13434740000000001</v>
      </c>
      <c r="DC445">
        <v>29.58033</v>
      </c>
      <c r="DD445" s="1">
        <v>1.4402339999999999E-20</v>
      </c>
      <c r="DE445" s="1">
        <v>1.6002310000000001E-17</v>
      </c>
      <c r="DF445">
        <v>0.1340141</v>
      </c>
      <c r="DG445">
        <v>29.685669999999998</v>
      </c>
      <c r="DH445" s="1">
        <v>8.6699239999999998E-17</v>
      </c>
      <c r="DI445" s="1">
        <v>9.6352360000000005E-14</v>
      </c>
      <c r="DJ445">
        <v>0.1336666</v>
      </c>
      <c r="DK445">
        <v>29.380490000000002</v>
      </c>
      <c r="DL445" s="1">
        <v>1.1109710000000001E-13</v>
      </c>
      <c r="DM445" s="1">
        <v>1.235521E-10</v>
      </c>
      <c r="DN445">
        <v>0.1333386</v>
      </c>
      <c r="DO445">
        <v>28.91384</v>
      </c>
      <c r="DP445" s="1">
        <v>4.4280509999999998E-11</v>
      </c>
      <c r="DQ445" s="1">
        <v>4.9151089999999997E-8</v>
      </c>
      <c r="DR445">
        <v>0.13301080000000001</v>
      </c>
      <c r="DS445">
        <v>28.62567</v>
      </c>
      <c r="DT445" s="1">
        <v>7.1241679999999996E-9</v>
      </c>
      <c r="DU445" s="1">
        <v>7.8879049999999998E-6</v>
      </c>
      <c r="DV445">
        <v>0.13282070000000001</v>
      </c>
      <c r="DW445">
        <v>28.70476</v>
      </c>
      <c r="DX445" s="1">
        <v>5.421313E-7</v>
      </c>
      <c r="DY445" s="1">
        <v>5.9181670000000002E-4</v>
      </c>
      <c r="DZ445">
        <v>0.13262769999999999</v>
      </c>
      <c r="EA445">
        <v>29.637229999999999</v>
      </c>
      <c r="EB445" s="1">
        <v>2.1517359999999999E-5</v>
      </c>
      <c r="EC445" s="1">
        <v>2.329852E-2</v>
      </c>
      <c r="ED445">
        <v>0.1324246</v>
      </c>
      <c r="EE445">
        <v>30.54635</v>
      </c>
      <c r="EF445" s="1">
        <v>4.881784E-4</v>
      </c>
      <c r="EG445" s="1">
        <v>0.52565620000000002</v>
      </c>
      <c r="EH445">
        <v>0.13222429999999999</v>
      </c>
      <c r="EI445">
        <v>31.22167</v>
      </c>
      <c r="EJ445" s="1">
        <v>6.7916529999999999E-3</v>
      </c>
      <c r="EK445" s="1">
        <v>7.2989680000000003</v>
      </c>
      <c r="EL445">
        <v>0.1320807</v>
      </c>
      <c r="EM445">
        <v>31.529050000000002</v>
      </c>
      <c r="EN445" s="1">
        <v>6.1510910000000002E-2</v>
      </c>
      <c r="EO445" s="1">
        <v>66.00909</v>
      </c>
      <c r="EP445">
        <v>0.1319225</v>
      </c>
      <c r="EQ445">
        <v>31.133240000000001</v>
      </c>
      <c r="ER445" s="1">
        <v>0.37985859999999999</v>
      </c>
      <c r="ES445" s="1">
        <v>407.66860000000003</v>
      </c>
      <c r="ET445">
        <v>0.1317789</v>
      </c>
      <c r="EU445">
        <v>30.3444</v>
      </c>
      <c r="EV445" s="1">
        <v>1.6672849999999999</v>
      </c>
      <c r="EW445">
        <v>1790.527</v>
      </c>
      <c r="EX445">
        <v>0.13164000000000001</v>
      </c>
      <c r="EY445">
        <v>29.911750000000001</v>
      </c>
      <c r="EZ445" s="1">
        <v>5.3893800000000001</v>
      </c>
      <c r="FA445">
        <v>5792.8329999999996</v>
      </c>
      <c r="FB445">
        <v>0.13153509999999999</v>
      </c>
      <c r="FC445">
        <v>29.829529999999998</v>
      </c>
      <c r="FD445" s="1">
        <v>13.235150000000001</v>
      </c>
      <c r="FE445">
        <v>14237.32</v>
      </c>
      <c r="FF445">
        <v>0.13144439999999999</v>
      </c>
      <c r="FG445">
        <v>30.302199999999999</v>
      </c>
      <c r="FH445">
        <v>25.376529999999999</v>
      </c>
      <c r="FI445">
        <v>27316.48</v>
      </c>
      <c r="FJ445">
        <v>0.13134940000000001</v>
      </c>
      <c r="FK445">
        <v>30.54532</v>
      </c>
      <c r="FL445">
        <v>38.914830000000002</v>
      </c>
      <c r="FM445">
        <v>41927.300000000003</v>
      </c>
      <c r="FN445">
        <v>0.13126019999999999</v>
      </c>
      <c r="FO445">
        <v>30.325289999999999</v>
      </c>
      <c r="FP445">
        <v>48.822299999999998</v>
      </c>
      <c r="FQ445">
        <v>52631.78</v>
      </c>
      <c r="FR445">
        <v>0.13117039999999999</v>
      </c>
      <c r="FS445">
        <v>29.759229999999999</v>
      </c>
      <c r="FT445">
        <v>51.039900000000003</v>
      </c>
      <c r="FU445">
        <v>55049.7</v>
      </c>
      <c r="FV445">
        <v>0.13106899999999999</v>
      </c>
      <c r="FW445">
        <v>29.01529</v>
      </c>
      <c r="FX445">
        <v>45.450470000000003</v>
      </c>
      <c r="FY445">
        <v>49030.6</v>
      </c>
      <c r="FZ445">
        <v>0.13098019999999999</v>
      </c>
      <c r="GA445">
        <v>28.379829999999998</v>
      </c>
      <c r="GB445">
        <v>35.019469999999998</v>
      </c>
      <c r="GC445">
        <v>37774.129999999997</v>
      </c>
      <c r="GD445">
        <v>0.13089390000000001</v>
      </c>
      <c r="GE445">
        <v>27.932040000000001</v>
      </c>
      <c r="GF445">
        <v>23.74044</v>
      </c>
      <c r="GG445">
        <v>25598.11</v>
      </c>
      <c r="GH445">
        <v>0.13080240000000001</v>
      </c>
      <c r="GI445">
        <v>27.73451</v>
      </c>
      <c r="GJ445">
        <v>14.37712</v>
      </c>
      <c r="GK445">
        <v>15488.76</v>
      </c>
      <c r="GL445">
        <v>0.1307826</v>
      </c>
      <c r="GM445">
        <v>28.09544</v>
      </c>
      <c r="GN445">
        <v>7.9048939999999996</v>
      </c>
      <c r="GO445">
        <v>8501.1530000000002</v>
      </c>
      <c r="GP445">
        <v>0.13074169999999999</v>
      </c>
      <c r="GQ445">
        <v>28.46274</v>
      </c>
      <c r="GR445">
        <v>4.0055579999999997</v>
      </c>
      <c r="GS445">
        <v>4299.21</v>
      </c>
      <c r="GT445">
        <v>0.13067970000000001</v>
      </c>
      <c r="GU445">
        <v>28.775849999999998</v>
      </c>
      <c r="GV445">
        <v>1.9124319999999999</v>
      </c>
      <c r="GW445">
        <v>2047.2429999999999</v>
      </c>
      <c r="GX445">
        <v>0.13060730000000001</v>
      </c>
      <c r="GY445">
        <v>28.766349999999999</v>
      </c>
      <c r="GZ445">
        <v>0.88397499999999996</v>
      </c>
      <c r="HA445">
        <v>943.48350000000005</v>
      </c>
      <c r="HB445">
        <v>0.13052759999999999</v>
      </c>
      <c r="HC445">
        <v>28.358910000000002</v>
      </c>
      <c r="HD445">
        <v>0.41191870000000003</v>
      </c>
      <c r="HE445">
        <v>438.03120000000001</v>
      </c>
      <c r="HF445">
        <v>0.1304544</v>
      </c>
      <c r="HG445">
        <v>27.49248</v>
      </c>
      <c r="HH445">
        <v>0.2057677</v>
      </c>
      <c r="HI445">
        <v>217.6326</v>
      </c>
      <c r="HJ445">
        <v>0.130361</v>
      </c>
      <c r="HK445">
        <v>26.776869999999999</v>
      </c>
      <c r="HL445">
        <v>0.1178609</v>
      </c>
      <c r="HM445">
        <v>123.8724</v>
      </c>
      <c r="HN445">
        <v>0.13024469999999999</v>
      </c>
      <c r="HO445">
        <v>26.247820000000001</v>
      </c>
      <c r="HP445">
        <v>7.9763230000000004E-2</v>
      </c>
      <c r="HQ445">
        <v>83.349140000000006</v>
      </c>
      <c r="HR445">
        <v>0.13018560000000001</v>
      </c>
      <c r="HS445">
        <v>26.14828</v>
      </c>
      <c r="HT445">
        <v>6.1848350000000003E-2</v>
      </c>
      <c r="HU445">
        <v>64.317570000000003</v>
      </c>
      <c r="HV445">
        <v>0.13027849999999999</v>
      </c>
      <c r="HW445">
        <v>26.16966</v>
      </c>
      <c r="HX445">
        <v>5.1918560000000002E-2</v>
      </c>
      <c r="HY445">
        <v>53.823369999999997</v>
      </c>
      <c r="HZ445">
        <v>0.1305086</v>
      </c>
      <c r="IA445">
        <v>25.876010000000001</v>
      </c>
      <c r="IB445">
        <v>4.5235200000000003E-2</v>
      </c>
      <c r="IC445">
        <v>46.737780000000001</v>
      </c>
      <c r="ID445">
        <v>0.1306485</v>
      </c>
      <c r="IE445">
        <v>25.568159999999999</v>
      </c>
      <c r="IF445">
        <v>4.0066009999999999E-2</v>
      </c>
      <c r="IG445">
        <v>41.310380000000002</v>
      </c>
      <c r="IH445">
        <v>0.13073009999999999</v>
      </c>
      <c r="II445">
        <v>25.007259999999999</v>
      </c>
      <c r="IJ445" s="1">
        <v>3.5793650000000003E-2</v>
      </c>
      <c r="IK445">
        <v>36.857979999999998</v>
      </c>
      <c r="IL445">
        <v>0.13077569999999999</v>
      </c>
      <c r="IM445">
        <v>24.239149999999999</v>
      </c>
      <c r="IN445" s="1">
        <v>3.2047699999999998E-2</v>
      </c>
      <c r="IO445">
        <v>32.972819999999999</v>
      </c>
      <c r="IP445">
        <v>0.13081429999999999</v>
      </c>
      <c r="IQ445">
        <v>23.59712</v>
      </c>
      <c r="IR445" s="1">
        <v>2.8658759999999998E-2</v>
      </c>
      <c r="IS445">
        <v>29.468319999999999</v>
      </c>
      <c r="IT445">
        <v>0.13083990000000001</v>
      </c>
      <c r="IU445">
        <v>23.25348</v>
      </c>
      <c r="IV445" s="1">
        <v>2.561486E-2</v>
      </c>
      <c r="IW445">
        <v>26.32638</v>
      </c>
      <c r="IX445">
        <v>0.13088</v>
      </c>
      <c r="IY445">
        <v>23.75958</v>
      </c>
      <c r="IZ445" s="1">
        <v>2.2949170000000001E-2</v>
      </c>
      <c r="JA445">
        <v>23.577000000000002</v>
      </c>
      <c r="JB445">
        <v>0.13090089999999999</v>
      </c>
      <c r="JC445">
        <v>24.25318</v>
      </c>
      <c r="JD445" s="1">
        <v>2.064173E-2</v>
      </c>
      <c r="JE445">
        <v>21.198540000000001</v>
      </c>
      <c r="JF445">
        <v>0.13096279999999999</v>
      </c>
      <c r="JG445">
        <v>24.539750000000002</v>
      </c>
      <c r="JH445" s="1">
        <v>1.863006E-2</v>
      </c>
      <c r="JI445">
        <v>19.12265</v>
      </c>
      <c r="JJ445">
        <v>0.1310714</v>
      </c>
      <c r="JK445">
        <v>24.26492</v>
      </c>
      <c r="JL445" s="1">
        <v>1.6844209999999998E-2</v>
      </c>
      <c r="JM445">
        <v>17.276050000000001</v>
      </c>
      <c r="JN445">
        <v>0.13097220000000001</v>
      </c>
      <c r="JO445">
        <v>23.79391</v>
      </c>
      <c r="JP445">
        <v>1.523126E-2</v>
      </c>
      <c r="JQ445">
        <v>15.62304</v>
      </c>
      <c r="JR445">
        <v>0.1306465</v>
      </c>
      <c r="JS445">
        <v>23.261839999999999</v>
      </c>
      <c r="JT445">
        <v>1.377808E-2</v>
      </c>
      <c r="JU445">
        <v>14.149660000000001</v>
      </c>
      <c r="JV445">
        <v>0.13029060000000001</v>
      </c>
      <c r="JW445">
        <v>23.015619999999998</v>
      </c>
      <c r="JX445" s="1">
        <v>1.2468389999999999E-2</v>
      </c>
      <c r="JY445">
        <v>12.82189</v>
      </c>
      <c r="JZ445">
        <v>0.13000210000000001</v>
      </c>
      <c r="KA445">
        <v>22.98649</v>
      </c>
      <c r="KB445" s="1">
        <v>1.129141E-2</v>
      </c>
      <c r="KC445">
        <v>11.620150000000001</v>
      </c>
      <c r="KD445">
        <v>0.1296688</v>
      </c>
      <c r="KE445">
        <v>23.634260000000001</v>
      </c>
      <c r="KF445" s="1">
        <v>1.023462E-2</v>
      </c>
      <c r="KG445">
        <v>10.54275</v>
      </c>
      <c r="KH445">
        <v>0.12927279999999999</v>
      </c>
      <c r="KI445">
        <v>24.1083</v>
      </c>
      <c r="KJ445" s="1">
        <v>9.2714219999999996E-3</v>
      </c>
      <c r="KK445">
        <v>9.561477</v>
      </c>
      <c r="KL445">
        <v>0.12886819999999999</v>
      </c>
      <c r="KM445">
        <v>24.499179999999999</v>
      </c>
      <c r="KN445" s="1">
        <v>8.3789190000000003E-3</v>
      </c>
      <c r="KO445">
        <v>8.6513229999999997</v>
      </c>
      <c r="KP445">
        <v>0.12867010000000001</v>
      </c>
      <c r="KQ445">
        <v>24.696069999999999</v>
      </c>
      <c r="KR445" s="1">
        <v>7.5371500000000003E-3</v>
      </c>
      <c r="KS445">
        <v>7.7781599999999997</v>
      </c>
      <c r="KT445">
        <v>0.1284815</v>
      </c>
      <c r="KU445">
        <v>24.421099999999999</v>
      </c>
      <c r="KV445" s="1">
        <v>6.7274520000000001E-3</v>
      </c>
      <c r="KW445">
        <v>6.9388670000000001</v>
      </c>
      <c r="KX445">
        <v>0.12837879999999999</v>
      </c>
      <c r="KY445">
        <v>24.18824</v>
      </c>
      <c r="KZ445" s="1">
        <v>5.9821830000000003E-3</v>
      </c>
      <c r="LA445">
        <v>6.1700200000000001</v>
      </c>
      <c r="LB445">
        <v>0.1281052</v>
      </c>
      <c r="LC445">
        <v>24.20581</v>
      </c>
      <c r="LD445" s="1">
        <v>5.274468E-3</v>
      </c>
      <c r="LE445">
        <v>5.4531409999999996</v>
      </c>
      <c r="LF445">
        <v>0.12782850000000001</v>
      </c>
      <c r="LG445">
        <v>24.367360000000001</v>
      </c>
      <c r="LH445" s="1">
        <v>4.5809980000000002E-3</v>
      </c>
      <c r="LI445">
        <v>4.7490990000000002</v>
      </c>
      <c r="LJ445">
        <v>0.12742890000000001</v>
      </c>
      <c r="LK445">
        <v>25.138030000000001</v>
      </c>
      <c r="LL445" s="1">
        <v>3.9300189999999999E-3</v>
      </c>
      <c r="LM445">
        <v>4.0889119999999997</v>
      </c>
      <c r="LN445">
        <v>0.12694510000000001</v>
      </c>
      <c r="LO445">
        <v>25.84459</v>
      </c>
      <c r="LP445" s="1">
        <v>3.3302359999999999E-3</v>
      </c>
      <c r="LQ445">
        <v>3.480054</v>
      </c>
      <c r="LR445">
        <v>0.12659809999999999</v>
      </c>
      <c r="LS445">
        <v>26.40568</v>
      </c>
      <c r="LT445" s="1">
        <v>2.7871179999999999E-3</v>
      </c>
      <c r="LU445">
        <v>2.9221720000000002</v>
      </c>
      <c r="LV445">
        <v>0.12602530000000001</v>
      </c>
      <c r="LW445">
        <v>26.62933</v>
      </c>
      <c r="LX445" s="1">
        <v>2.300528E-3</v>
      </c>
      <c r="LY445">
        <v>2.4241920000000001</v>
      </c>
      <c r="LZ445">
        <v>0.1252105</v>
      </c>
      <c r="MA445">
        <v>26.48498</v>
      </c>
      <c r="MB445" s="1">
        <v>1.8827749999999999E-3</v>
      </c>
      <c r="MC445">
        <v>2.0005419999999998</v>
      </c>
      <c r="MD445">
        <v>0.12428210000000001</v>
      </c>
      <c r="ME445">
        <v>26.15643</v>
      </c>
      <c r="MF445" s="1">
        <v>1.542734E-3</v>
      </c>
      <c r="MG445">
        <v>1.657872</v>
      </c>
      <c r="MH445">
        <v>0.123432</v>
      </c>
      <c r="MI445">
        <v>26.119389999999999</v>
      </c>
      <c r="MJ445" s="1">
        <v>1.2826039999999999E-3</v>
      </c>
      <c r="MK445">
        <v>1.3927970000000001</v>
      </c>
      <c r="ML445">
        <v>0.1225758</v>
      </c>
      <c r="MM445">
        <v>26.289059999999999</v>
      </c>
      <c r="MN445" s="1">
        <v>1.0871699999999999E-3</v>
      </c>
      <c r="MO445">
        <v>1.192771</v>
      </c>
      <c r="MP445">
        <v>0.121875</v>
      </c>
      <c r="MQ445">
        <v>27.169740000000001</v>
      </c>
      <c r="MR445" s="1">
        <v>9.4285799999999998E-4</v>
      </c>
      <c r="MS445">
        <v>1.043647</v>
      </c>
      <c r="MT445">
        <v>0.1212352</v>
      </c>
      <c r="MU445">
        <v>27.413830000000001</v>
      </c>
      <c r="MV445" s="1">
        <v>8.3432980000000003E-4</v>
      </c>
      <c r="MW445">
        <v>0.93125780000000002</v>
      </c>
      <c r="MX445">
        <v>0.1206274</v>
      </c>
      <c r="MY445">
        <v>27.257809999999999</v>
      </c>
      <c r="MZ445">
        <v>7.5080480000000005E-4</v>
      </c>
      <c r="NA445">
        <v>0.84463710000000003</v>
      </c>
      <c r="NB445">
        <v>0.1200345</v>
      </c>
      <c r="NC445">
        <v>26.96743</v>
      </c>
      <c r="ND445" s="1">
        <v>6.8461650000000004E-4</v>
      </c>
      <c r="NE445">
        <v>0.77611070000000004</v>
      </c>
      <c r="NF445">
        <v>0.1195377</v>
      </c>
      <c r="NG445">
        <v>26.89575</v>
      </c>
      <c r="NH445" s="1">
        <v>6.3228540000000004E-4</v>
      </c>
      <c r="NI445">
        <v>0.72167040000000005</v>
      </c>
      <c r="NJ445">
        <v>0.1190069</v>
      </c>
      <c r="NK445">
        <v>26.82817</v>
      </c>
      <c r="NL445" s="1">
        <v>5.8919910000000003E-4</v>
      </c>
      <c r="NM445">
        <v>0.67726370000000002</v>
      </c>
      <c r="NN445">
        <v>0.1185558</v>
      </c>
      <c r="NO445">
        <v>26.830739999999999</v>
      </c>
      <c r="NP445" s="1">
        <v>5.5368310000000005E-4</v>
      </c>
      <c r="NQ445">
        <v>0.64042299999999996</v>
      </c>
      <c r="NR445">
        <v>0.1181297</v>
      </c>
      <c r="NS445">
        <v>26.885950000000001</v>
      </c>
      <c r="NT445" s="1">
        <v>5.2325970000000001E-4</v>
      </c>
      <c r="NU445">
        <v>0.60885509999999998</v>
      </c>
      <c r="NV445">
        <v>0.1177405</v>
      </c>
      <c r="NW445">
        <v>27.780550000000002</v>
      </c>
      <c r="NX445" s="1">
        <v>4.9703970000000003E-4</v>
      </c>
      <c r="NY445">
        <v>0.58155970000000001</v>
      </c>
      <c r="NZ445">
        <v>0.11737110000000001</v>
      </c>
      <c r="OA445">
        <v>28.554089999999999</v>
      </c>
      <c r="OB445" s="1">
        <v>4.7419550000000002E-4</v>
      </c>
      <c r="OC445">
        <v>0.55777620000000006</v>
      </c>
      <c r="OD445">
        <v>0.1170457</v>
      </c>
      <c r="OE445">
        <v>28.851150000000001</v>
      </c>
      <c r="OF445" s="1">
        <v>4.54225E-4</v>
      </c>
      <c r="OG445">
        <v>0.53693900000000006</v>
      </c>
      <c r="OH445">
        <v>0.1167296</v>
      </c>
      <c r="OI445">
        <v>28.940799999999999</v>
      </c>
      <c r="OJ445" s="1">
        <v>4.3614169999999999E-4</v>
      </c>
      <c r="OK445">
        <v>0.51801850000000005</v>
      </c>
    </row>
    <row r="446" spans="1:401" x14ac:dyDescent="0.35">
      <c r="A446">
        <v>455</v>
      </c>
      <c r="B446" t="s">
        <v>4</v>
      </c>
      <c r="C446" t="s">
        <v>364</v>
      </c>
      <c r="D446" t="s">
        <v>453</v>
      </c>
      <c r="E446">
        <v>808.39059999999995</v>
      </c>
      <c r="F446">
        <v>0.59329149999999997</v>
      </c>
      <c r="G446">
        <v>26.750800000000002</v>
      </c>
      <c r="H446">
        <v>0</v>
      </c>
      <c r="I446">
        <v>0</v>
      </c>
      <c r="J446">
        <v>0.59451980000000004</v>
      </c>
      <c r="K446">
        <v>26.904540000000001</v>
      </c>
      <c r="L446">
        <v>0</v>
      </c>
      <c r="M446">
        <v>0</v>
      </c>
      <c r="N446">
        <v>0.5958831</v>
      </c>
      <c r="O446">
        <v>27.018509999999999</v>
      </c>
      <c r="P446">
        <v>0</v>
      </c>
      <c r="Q446">
        <v>0</v>
      </c>
      <c r="R446">
        <v>0.59734039999999999</v>
      </c>
      <c r="S446">
        <v>26.710599999999999</v>
      </c>
      <c r="T446">
        <v>0</v>
      </c>
      <c r="U446">
        <v>0</v>
      </c>
      <c r="V446">
        <v>0.59887869999999999</v>
      </c>
      <c r="W446">
        <v>26.14012</v>
      </c>
      <c r="X446">
        <v>0</v>
      </c>
      <c r="Y446">
        <v>0</v>
      </c>
      <c r="Z446">
        <v>0.60043029999999997</v>
      </c>
      <c r="AA446">
        <v>25.801159999999999</v>
      </c>
      <c r="AB446">
        <v>0</v>
      </c>
      <c r="AC446">
        <v>0</v>
      </c>
      <c r="AD446">
        <v>0.60203220000000002</v>
      </c>
      <c r="AE446">
        <v>25.709720000000001</v>
      </c>
      <c r="AF446">
        <v>0</v>
      </c>
      <c r="AG446">
        <v>0</v>
      </c>
      <c r="AH446">
        <v>0.60367380000000004</v>
      </c>
      <c r="AI446">
        <v>26.523299999999999</v>
      </c>
      <c r="AJ446">
        <v>0</v>
      </c>
      <c r="AK446">
        <v>0</v>
      </c>
      <c r="AL446">
        <v>0.60532770000000002</v>
      </c>
      <c r="AM446">
        <v>27.422149999999998</v>
      </c>
      <c r="AN446">
        <v>0</v>
      </c>
      <c r="AO446">
        <v>0</v>
      </c>
      <c r="AP446">
        <v>0.60727010000000003</v>
      </c>
      <c r="AQ446">
        <v>28.168959999999998</v>
      </c>
      <c r="AR446">
        <v>0</v>
      </c>
      <c r="AS446">
        <v>0</v>
      </c>
      <c r="AT446">
        <v>0.60885069999999997</v>
      </c>
      <c r="AU446">
        <v>28.522110000000001</v>
      </c>
      <c r="AV446">
        <v>0</v>
      </c>
      <c r="AW446">
        <v>0</v>
      </c>
      <c r="AX446">
        <v>0.61032439999999999</v>
      </c>
      <c r="AY446">
        <v>28.092220000000001</v>
      </c>
      <c r="AZ446">
        <v>0</v>
      </c>
      <c r="BA446">
        <v>0</v>
      </c>
      <c r="BB446">
        <v>0.61188169999999997</v>
      </c>
      <c r="BC446">
        <v>27.608049999999999</v>
      </c>
      <c r="BD446">
        <v>0</v>
      </c>
      <c r="BE446">
        <v>0</v>
      </c>
      <c r="BF446">
        <v>0.61360720000000002</v>
      </c>
      <c r="BG446">
        <v>27.2667</v>
      </c>
      <c r="BH446">
        <v>0</v>
      </c>
      <c r="BI446">
        <v>0</v>
      </c>
      <c r="BJ446">
        <v>0.61417860000000002</v>
      </c>
      <c r="BK446">
        <v>27.41996</v>
      </c>
      <c r="BL446">
        <v>0</v>
      </c>
      <c r="BM446">
        <v>0</v>
      </c>
      <c r="BN446">
        <v>0.61413119999999999</v>
      </c>
      <c r="BO446">
        <v>28.483630000000002</v>
      </c>
      <c r="BP446">
        <v>0</v>
      </c>
      <c r="BQ446">
        <v>0</v>
      </c>
      <c r="BR446">
        <v>0.61480639999999998</v>
      </c>
      <c r="BS446">
        <v>29.393090000000001</v>
      </c>
      <c r="BT446">
        <v>0</v>
      </c>
      <c r="BU446">
        <v>0</v>
      </c>
      <c r="BV446">
        <v>0.61544140000000003</v>
      </c>
      <c r="BW446">
        <v>30.031770000000002</v>
      </c>
      <c r="BX446">
        <v>0</v>
      </c>
      <c r="BY446">
        <v>0</v>
      </c>
      <c r="BZ446">
        <v>0.61601830000000002</v>
      </c>
      <c r="CA446">
        <v>30.109940000000002</v>
      </c>
      <c r="CB446">
        <v>0</v>
      </c>
      <c r="CC446">
        <v>0</v>
      </c>
      <c r="CD446">
        <v>0.61661160000000004</v>
      </c>
      <c r="CE446">
        <v>29.48423</v>
      </c>
      <c r="CF446">
        <v>0</v>
      </c>
      <c r="CG446">
        <v>0</v>
      </c>
      <c r="CH446">
        <v>0.61724559999999995</v>
      </c>
      <c r="CI446">
        <v>28.697700000000001</v>
      </c>
      <c r="CJ446">
        <v>0</v>
      </c>
      <c r="CK446">
        <v>0</v>
      </c>
      <c r="CL446">
        <v>0.61789819999999995</v>
      </c>
      <c r="CM446">
        <v>28.27806</v>
      </c>
      <c r="CN446">
        <v>0</v>
      </c>
      <c r="CO446">
        <v>0</v>
      </c>
      <c r="CP446">
        <v>0.61858809999999997</v>
      </c>
      <c r="CQ446">
        <v>28.43702</v>
      </c>
      <c r="CR446">
        <v>1.98586E-38</v>
      </c>
      <c r="CS446">
        <v>6.2562000000000006E-36</v>
      </c>
      <c r="CT446">
        <v>0.61932039999999999</v>
      </c>
      <c r="CU446">
        <v>29.183150000000001</v>
      </c>
      <c r="CV446">
        <v>2.0840889999999999E-32</v>
      </c>
      <c r="CW446">
        <v>6.6560169999999993E-30</v>
      </c>
      <c r="CX446">
        <v>0.62006910000000004</v>
      </c>
      <c r="CY446">
        <v>29.27159</v>
      </c>
      <c r="CZ446">
        <v>7.3767789999999998E-26</v>
      </c>
      <c r="DA446" s="1">
        <v>2.3637110000000001E-23</v>
      </c>
      <c r="DB446">
        <v>0.62085040000000002</v>
      </c>
      <c r="DC446">
        <v>29.765180000000001</v>
      </c>
      <c r="DD446" s="1">
        <v>7.7348840000000006E-21</v>
      </c>
      <c r="DE446" s="1">
        <v>2.626158E-18</v>
      </c>
      <c r="DF446">
        <v>0.62165289999999995</v>
      </c>
      <c r="DG446">
        <v>29.842030000000001</v>
      </c>
      <c r="DH446" s="1">
        <v>5.1401659999999998E-17</v>
      </c>
      <c r="DI446" s="1">
        <v>1.8250700000000001E-14</v>
      </c>
      <c r="DJ446">
        <v>0.62248669999999995</v>
      </c>
      <c r="DK446">
        <v>29.438970000000001</v>
      </c>
      <c r="DL446" s="1">
        <v>7.0543170000000005E-14</v>
      </c>
      <c r="DM446" s="1">
        <v>2.5889319999999999E-11</v>
      </c>
      <c r="DN446">
        <v>0.62333989999999995</v>
      </c>
      <c r="DO446">
        <v>28.948039999999999</v>
      </c>
      <c r="DP446" s="1">
        <v>2.9690729999999998E-11</v>
      </c>
      <c r="DQ446" s="1">
        <v>1.1169789999999999E-8</v>
      </c>
      <c r="DR446">
        <v>0.62422080000000002</v>
      </c>
      <c r="DS446">
        <v>28.646100000000001</v>
      </c>
      <c r="DT446" s="1">
        <v>4.998261E-9</v>
      </c>
      <c r="DU446" s="1">
        <v>1.9228710000000001E-6</v>
      </c>
      <c r="DV446">
        <v>0.62542169999999997</v>
      </c>
      <c r="DW446">
        <v>28.783950000000001</v>
      </c>
      <c r="DX446" s="1">
        <v>3.9149480000000002E-7</v>
      </c>
      <c r="DY446" s="1">
        <v>1.5354379999999999E-4</v>
      </c>
      <c r="DZ446">
        <v>0.62640430000000002</v>
      </c>
      <c r="EA446">
        <v>29.804659999999998</v>
      </c>
      <c r="EB446" s="1">
        <v>1.602108E-5</v>
      </c>
      <c r="EC446" s="1">
        <v>6.3928550000000002E-3</v>
      </c>
      <c r="ED446">
        <v>0.62726269999999995</v>
      </c>
      <c r="EE446">
        <v>30.740600000000001</v>
      </c>
      <c r="EF446" s="1">
        <v>3.7488959999999998E-4</v>
      </c>
      <c r="EG446" s="1">
        <v>0.15173680000000001</v>
      </c>
      <c r="EH446">
        <v>0.62800560000000005</v>
      </c>
      <c r="EI446">
        <v>31.45214</v>
      </c>
      <c r="EJ446" s="1">
        <v>5.377822E-3</v>
      </c>
      <c r="EK446" s="1">
        <v>2.2071420000000002</v>
      </c>
      <c r="EL446">
        <v>0.62913439999999998</v>
      </c>
      <c r="EM446">
        <v>31.73977</v>
      </c>
      <c r="EN446" s="1">
        <v>5.0196560000000001E-2</v>
      </c>
      <c r="EO446" s="1">
        <v>20.830580000000001</v>
      </c>
      <c r="EP446">
        <v>0.63003620000000005</v>
      </c>
      <c r="EQ446">
        <v>31.226410000000001</v>
      </c>
      <c r="ER446" s="1">
        <v>0.3191987</v>
      </c>
      <c r="ES446" s="1">
        <v>133.86930000000001</v>
      </c>
      <c r="ET446">
        <v>0.63082190000000005</v>
      </c>
      <c r="EU446">
        <v>30.37482</v>
      </c>
      <c r="EV446" s="1">
        <v>1.441206</v>
      </c>
      <c r="EW446">
        <v>610.20899999999995</v>
      </c>
      <c r="EX446">
        <v>0.63169310000000001</v>
      </c>
      <c r="EY446">
        <v>29.923940000000002</v>
      </c>
      <c r="EZ446" s="1">
        <v>4.788081</v>
      </c>
      <c r="FA446">
        <v>2043.963</v>
      </c>
      <c r="FB446">
        <v>0.63292959999999998</v>
      </c>
      <c r="FC446">
        <v>29.84497</v>
      </c>
      <c r="FD446">
        <v>12.07282</v>
      </c>
      <c r="FE446">
        <v>5187.97</v>
      </c>
      <c r="FF446">
        <v>0.63442929999999997</v>
      </c>
      <c r="FG446">
        <v>30.398029999999999</v>
      </c>
      <c r="FH446">
        <v>23.740110000000001</v>
      </c>
      <c r="FI446">
        <v>10253.83</v>
      </c>
      <c r="FJ446">
        <v>0.63610849999999997</v>
      </c>
      <c r="FK446">
        <v>30.631150000000002</v>
      </c>
      <c r="FL446">
        <v>37.292969999999997</v>
      </c>
      <c r="FM446">
        <v>16172.56</v>
      </c>
      <c r="FN446">
        <v>0.63795389999999996</v>
      </c>
      <c r="FO446">
        <v>30.47326</v>
      </c>
      <c r="FP446">
        <v>47.870089999999998</v>
      </c>
      <c r="FQ446">
        <v>20815.810000000001</v>
      </c>
      <c r="FR446">
        <v>0.6400344</v>
      </c>
      <c r="FS446">
        <v>29.863880000000002</v>
      </c>
      <c r="FT446">
        <v>51.129159999999999</v>
      </c>
      <c r="FU446">
        <v>22268</v>
      </c>
      <c r="FV446">
        <v>0.64226249999999996</v>
      </c>
      <c r="FW446">
        <v>29.08276</v>
      </c>
      <c r="FX446">
        <v>46.456539999999997</v>
      </c>
      <c r="FY446">
        <v>20236.75</v>
      </c>
      <c r="FZ446">
        <v>0.64470669999999997</v>
      </c>
      <c r="GA446">
        <v>28.412590000000002</v>
      </c>
      <c r="GB446">
        <v>36.464579999999998</v>
      </c>
      <c r="GC446">
        <v>15870.59</v>
      </c>
      <c r="GD446">
        <v>0.64728620000000003</v>
      </c>
      <c r="GE446">
        <v>27.95299</v>
      </c>
      <c r="GF446">
        <v>25.14404</v>
      </c>
      <c r="GG446">
        <v>10921.53</v>
      </c>
      <c r="GH446">
        <v>0.65008350000000004</v>
      </c>
      <c r="GI446">
        <v>27.818149999999999</v>
      </c>
      <c r="GJ446">
        <v>15.46463</v>
      </c>
      <c r="GK446">
        <v>6695.4709999999995</v>
      </c>
      <c r="GL446">
        <v>0.65359100000000003</v>
      </c>
      <c r="GM446">
        <v>28.267130000000002</v>
      </c>
      <c r="GN446">
        <v>8.619021</v>
      </c>
      <c r="GO446">
        <v>3717.1109999999999</v>
      </c>
      <c r="GP446">
        <v>0.65726269999999998</v>
      </c>
      <c r="GQ446">
        <v>28.692049999999998</v>
      </c>
      <c r="GR446">
        <v>4.4196580000000001</v>
      </c>
      <c r="GS446">
        <v>1905.7619999999999</v>
      </c>
      <c r="GT446">
        <v>0.66116549999999996</v>
      </c>
      <c r="GU446">
        <v>29.010639999999999</v>
      </c>
      <c r="GV446">
        <v>2.128514</v>
      </c>
      <c r="GW446">
        <v>916.36540000000002</v>
      </c>
      <c r="GX446">
        <v>0.66543249999999998</v>
      </c>
      <c r="GY446">
        <v>28.972850000000001</v>
      </c>
      <c r="GZ446">
        <v>0.98796439999999996</v>
      </c>
      <c r="HA446">
        <v>424.14019999999999</v>
      </c>
      <c r="HB446">
        <v>0.67009629999999998</v>
      </c>
      <c r="HC446">
        <v>28.47775</v>
      </c>
      <c r="HD446">
        <v>0.45901029999999998</v>
      </c>
      <c r="HE446">
        <v>196.07660000000001</v>
      </c>
      <c r="HF446">
        <v>0.67510689999999995</v>
      </c>
      <c r="HG446">
        <v>27.538930000000001</v>
      </c>
      <c r="HH446">
        <v>0.22625880000000001</v>
      </c>
      <c r="HI446">
        <v>95.794200000000004</v>
      </c>
      <c r="HJ446">
        <v>0.68053730000000001</v>
      </c>
      <c r="HK446">
        <v>26.807829999999999</v>
      </c>
      <c r="HL446">
        <v>0.1266853</v>
      </c>
      <c r="HM446">
        <v>52.977240000000002</v>
      </c>
      <c r="HN446">
        <v>0.68647349999999996</v>
      </c>
      <c r="HO446">
        <v>26.30668</v>
      </c>
      <c r="HP446">
        <v>8.3727259999999998E-2</v>
      </c>
      <c r="HQ446">
        <v>34.568280000000001</v>
      </c>
      <c r="HR446">
        <v>0.6927316</v>
      </c>
      <c r="HS446">
        <v>26.297329999999999</v>
      </c>
      <c r="HT446">
        <v>6.3840049999999995E-2</v>
      </c>
      <c r="HU446">
        <v>26.090209999999999</v>
      </c>
      <c r="HV446">
        <v>0.69442999999999999</v>
      </c>
      <c r="HW446">
        <v>26.39537</v>
      </c>
      <c r="HX446">
        <v>5.3115709999999997E-2</v>
      </c>
      <c r="HY446">
        <v>21.615310000000001</v>
      </c>
      <c r="HZ446">
        <v>0.69687940000000004</v>
      </c>
      <c r="IA446">
        <v>26.117909999999998</v>
      </c>
      <c r="IB446">
        <v>4.6092139999999997E-2</v>
      </c>
      <c r="IC446">
        <v>18.690750000000001</v>
      </c>
      <c r="ID446">
        <v>0.69877489999999998</v>
      </c>
      <c r="IE446">
        <v>25.78811</v>
      </c>
      <c r="IF446">
        <v>4.0741329999999999E-2</v>
      </c>
      <c r="IG446">
        <v>16.489429999999999</v>
      </c>
      <c r="IH446">
        <v>0.70044870000000004</v>
      </c>
      <c r="II446">
        <v>25.12369</v>
      </c>
      <c r="IJ446" s="1">
        <v>3.636387E-2</v>
      </c>
      <c r="IK446">
        <v>14.704470000000001</v>
      </c>
      <c r="IL446">
        <v>0.7019244</v>
      </c>
      <c r="IM446">
        <v>24.301819999999999</v>
      </c>
      <c r="IN446">
        <v>3.2553360000000003E-2</v>
      </c>
      <c r="IO446">
        <v>13.16075</v>
      </c>
      <c r="IP446">
        <v>0.70342640000000001</v>
      </c>
      <c r="IQ446">
        <v>23.656829999999999</v>
      </c>
      <c r="IR446">
        <v>2.9118060000000001E-2</v>
      </c>
      <c r="IS446">
        <v>11.77328</v>
      </c>
      <c r="IT446">
        <v>0.70494129999999999</v>
      </c>
      <c r="IU446">
        <v>23.361039999999999</v>
      </c>
      <c r="IV446">
        <v>2.6025619999999999E-2</v>
      </c>
      <c r="IW446">
        <v>10.524470000000001</v>
      </c>
      <c r="IX446">
        <v>0.70649859999999998</v>
      </c>
      <c r="IY446">
        <v>23.968800000000002</v>
      </c>
      <c r="IZ446" s="1">
        <v>2.330778E-2</v>
      </c>
      <c r="JA446">
        <v>9.4275920000000006</v>
      </c>
      <c r="JB446">
        <v>0.70810660000000003</v>
      </c>
      <c r="JC446">
        <v>24.50834</v>
      </c>
      <c r="JD446">
        <v>2.0955310000000001E-2</v>
      </c>
      <c r="JE446">
        <v>8.4772180000000006</v>
      </c>
      <c r="JF446">
        <v>0.71014489999999997</v>
      </c>
      <c r="JG446">
        <v>24.802219999999998</v>
      </c>
      <c r="JH446" s="1">
        <v>1.891025E-2</v>
      </c>
      <c r="JI446">
        <v>7.6503100000000002</v>
      </c>
      <c r="JJ446">
        <v>0.7125534</v>
      </c>
      <c r="JK446">
        <v>24.468820000000001</v>
      </c>
      <c r="JL446" s="1">
        <v>1.7097910000000001E-2</v>
      </c>
      <c r="JM446">
        <v>6.9167990000000001</v>
      </c>
      <c r="JN446">
        <v>0.71523539999999997</v>
      </c>
      <c r="JO446">
        <v>23.918119999999998</v>
      </c>
      <c r="JP446" s="1">
        <v>1.5460079999999999E-2</v>
      </c>
      <c r="JQ446">
        <v>6.2541520000000004</v>
      </c>
      <c r="JR446">
        <v>0.71834299999999995</v>
      </c>
      <c r="JS446">
        <v>23.311129999999999</v>
      </c>
      <c r="JT446" s="1">
        <v>1.3985610000000001E-2</v>
      </c>
      <c r="JU446">
        <v>5.6560579999999998</v>
      </c>
      <c r="JV446">
        <v>0.7216998</v>
      </c>
      <c r="JW446">
        <v>23.03745</v>
      </c>
      <c r="JX446" s="1">
        <v>1.265781E-2</v>
      </c>
      <c r="JY446">
        <v>5.1180300000000001</v>
      </c>
      <c r="JZ446">
        <v>0.72632580000000002</v>
      </c>
      <c r="KA446">
        <v>23.02223</v>
      </c>
      <c r="KB446" s="1">
        <v>1.1465049999999999E-2</v>
      </c>
      <c r="KC446">
        <v>4.6291979999999997</v>
      </c>
      <c r="KD446">
        <v>0.73145099999999996</v>
      </c>
      <c r="KE446">
        <v>23.729849999999999</v>
      </c>
      <c r="KF446" s="1">
        <v>1.0393609999999999E-2</v>
      </c>
      <c r="KG446">
        <v>4.1911459999999998</v>
      </c>
      <c r="KH446">
        <v>0.73702369999999995</v>
      </c>
      <c r="KI446">
        <v>24.241060000000001</v>
      </c>
      <c r="KJ446" s="1">
        <v>9.4189110000000003E-3</v>
      </c>
      <c r="KK446">
        <v>3.7933210000000002</v>
      </c>
      <c r="KL446">
        <v>0.74350700000000003</v>
      </c>
      <c r="KM446">
        <v>24.6416</v>
      </c>
      <c r="KN446" s="1">
        <v>8.5178930000000003E-3</v>
      </c>
      <c r="KO446">
        <v>3.4257840000000002</v>
      </c>
      <c r="KP446">
        <v>0.7513109</v>
      </c>
      <c r="KQ446">
        <v>24.834900000000001</v>
      </c>
      <c r="KR446" s="1">
        <v>7.6692360000000003E-3</v>
      </c>
      <c r="KS446">
        <v>3.076959</v>
      </c>
      <c r="KT446">
        <v>0.75940560000000001</v>
      </c>
      <c r="KU446">
        <v>24.500350000000001</v>
      </c>
      <c r="KV446" s="1">
        <v>6.8500510000000002E-3</v>
      </c>
      <c r="KW446">
        <v>2.7408899999999998</v>
      </c>
      <c r="KX446">
        <v>0.76104020000000006</v>
      </c>
      <c r="KY446">
        <v>24.19078</v>
      </c>
      <c r="KZ446" s="1">
        <v>6.0908330000000004E-3</v>
      </c>
      <c r="LA446">
        <v>2.437824</v>
      </c>
      <c r="LB446">
        <v>0.75641320000000001</v>
      </c>
      <c r="LC446">
        <v>24.175249999999998</v>
      </c>
      <c r="LD446" s="1">
        <v>5.3751199999999997E-3</v>
      </c>
      <c r="LE446">
        <v>2.1599140000000001</v>
      </c>
      <c r="LF446">
        <v>0.75167130000000004</v>
      </c>
      <c r="LG446">
        <v>24.357340000000001</v>
      </c>
      <c r="LH446" s="1">
        <v>4.6786110000000001E-3</v>
      </c>
      <c r="LI446">
        <v>1.8886039999999999</v>
      </c>
      <c r="LJ446">
        <v>0.7463301</v>
      </c>
      <c r="LK446">
        <v>25.165870000000002</v>
      </c>
      <c r="LL446" s="1">
        <v>4.0203460000000002E-3</v>
      </c>
      <c r="LM446">
        <v>1.6309979999999999</v>
      </c>
      <c r="LN446">
        <v>0.74021029999999999</v>
      </c>
      <c r="LO446">
        <v>25.920310000000001</v>
      </c>
      <c r="LP446" s="1">
        <v>3.4130110000000001E-3</v>
      </c>
      <c r="LQ446">
        <v>1.392957</v>
      </c>
      <c r="LR446">
        <v>0.73451750000000005</v>
      </c>
      <c r="LS446">
        <v>26.511209999999998</v>
      </c>
      <c r="LT446" s="1">
        <v>2.8610580000000001E-3</v>
      </c>
      <c r="LU446">
        <v>1.1738459999999999</v>
      </c>
      <c r="LV446">
        <v>0.72769030000000001</v>
      </c>
      <c r="LW446">
        <v>26.731300000000001</v>
      </c>
      <c r="LX446">
        <v>2.3641280000000001E-3</v>
      </c>
      <c r="LY446">
        <v>0.9764524</v>
      </c>
      <c r="LZ446">
        <v>0.71970319999999999</v>
      </c>
      <c r="MA446">
        <v>26.554020000000001</v>
      </c>
      <c r="MB446" s="1">
        <v>1.9352429999999999E-3</v>
      </c>
      <c r="MC446">
        <v>0.80717939999999999</v>
      </c>
      <c r="MD446">
        <v>0.71139439999999998</v>
      </c>
      <c r="ME446">
        <v>26.15325</v>
      </c>
      <c r="MF446" s="1">
        <v>1.584011E-3</v>
      </c>
      <c r="MG446">
        <v>0.66888879999999995</v>
      </c>
      <c r="MH446">
        <v>0.70391060000000005</v>
      </c>
      <c r="MI446">
        <v>26.073409999999999</v>
      </c>
      <c r="MJ446" s="1">
        <v>1.314078E-3</v>
      </c>
      <c r="MK446">
        <v>0.56092200000000003</v>
      </c>
      <c r="ML446">
        <v>0.69664470000000001</v>
      </c>
      <c r="MM446">
        <v>26.230830000000001</v>
      </c>
      <c r="MN446" s="1">
        <v>1.1108470000000001E-3</v>
      </c>
      <c r="MO446">
        <v>0.4790452</v>
      </c>
      <c r="MP446">
        <v>0.69047780000000003</v>
      </c>
      <c r="MQ446">
        <v>27.160119999999999</v>
      </c>
      <c r="MR446" s="1">
        <v>9.6064559999999998E-4</v>
      </c>
      <c r="MS446">
        <v>0.4178888</v>
      </c>
      <c r="MT446">
        <v>0.68478070000000002</v>
      </c>
      <c r="MU446">
        <v>27.486429999999999</v>
      </c>
      <c r="MV446" s="1">
        <v>8.4784849999999996E-4</v>
      </c>
      <c r="MW446">
        <v>0.37188860000000001</v>
      </c>
      <c r="MX446">
        <v>0.67950219999999995</v>
      </c>
      <c r="MY446">
        <v>27.331900000000001</v>
      </c>
      <c r="MZ446" s="1">
        <v>7.6138499999999995E-4</v>
      </c>
      <c r="NA446">
        <v>0.3365842</v>
      </c>
      <c r="NB446">
        <v>0.67446110000000004</v>
      </c>
      <c r="NC446">
        <v>27.024349999999998</v>
      </c>
      <c r="ND446" s="1">
        <v>6.9313429999999997E-4</v>
      </c>
      <c r="NE446">
        <v>0.30876039999999999</v>
      </c>
      <c r="NF446">
        <v>0.67003500000000005</v>
      </c>
      <c r="NG446">
        <v>26.922139999999999</v>
      </c>
      <c r="NH446" s="1">
        <v>6.3910460000000003E-4</v>
      </c>
      <c r="NI446">
        <v>0.28674230000000001</v>
      </c>
      <c r="NJ446">
        <v>0.6655162</v>
      </c>
      <c r="NK446">
        <v>26.812989999999999</v>
      </c>
      <c r="NL446" s="1">
        <v>5.9492460000000003E-4</v>
      </c>
      <c r="NM446">
        <v>0.26928370000000001</v>
      </c>
      <c r="NN446">
        <v>0.66150149999999996</v>
      </c>
      <c r="NO446">
        <v>26.805789999999998</v>
      </c>
      <c r="NP446" s="1">
        <v>5.5849610000000005E-4</v>
      </c>
      <c r="NQ446">
        <v>0.25483220000000001</v>
      </c>
      <c r="NR446">
        <v>0.65775819999999996</v>
      </c>
      <c r="NS446">
        <v>26.861339999999998</v>
      </c>
      <c r="NT446" s="1">
        <v>5.2746110000000004E-4</v>
      </c>
      <c r="NU446">
        <v>0.24252070000000001</v>
      </c>
      <c r="NV446">
        <v>0.65426359999999995</v>
      </c>
      <c r="NW446">
        <v>27.780529999999999</v>
      </c>
      <c r="NX446" s="1">
        <v>5.0068859999999999E-4</v>
      </c>
      <c r="NY446">
        <v>0.23187569999999999</v>
      </c>
      <c r="NZ446">
        <v>0.65099309999999999</v>
      </c>
      <c r="OA446">
        <v>28.61835</v>
      </c>
      <c r="OB446" s="1">
        <v>4.7742869999999998E-4</v>
      </c>
      <c r="OC446">
        <v>0.22261839999999999</v>
      </c>
      <c r="OD446">
        <v>0.64786089999999996</v>
      </c>
      <c r="OE446">
        <v>28.95044</v>
      </c>
      <c r="OF446" s="1">
        <v>4.5709160000000001E-4</v>
      </c>
      <c r="OG446">
        <v>0.21453269999999999</v>
      </c>
      <c r="OH446">
        <v>0.64486209999999999</v>
      </c>
      <c r="OI446">
        <v>29.04213</v>
      </c>
      <c r="OJ446" s="1">
        <v>4.3878230000000002E-4</v>
      </c>
      <c r="OK446">
        <v>0.20725669999999999</v>
      </c>
    </row>
    <row r="447" spans="1:401" x14ac:dyDescent="0.35">
      <c r="A447">
        <v>456</v>
      </c>
      <c r="B447" t="s">
        <v>4</v>
      </c>
      <c r="C447" t="s">
        <v>364</v>
      </c>
      <c r="D447" t="s">
        <v>454</v>
      </c>
      <c r="E447">
        <v>799.47820000000002</v>
      </c>
      <c r="F447">
        <v>0.42420210000000003</v>
      </c>
      <c r="G447">
        <v>26.87059</v>
      </c>
      <c r="H447">
        <v>0</v>
      </c>
      <c r="I447">
        <v>0</v>
      </c>
      <c r="J447">
        <v>0.42433019999999999</v>
      </c>
      <c r="K447">
        <v>27.026340000000001</v>
      </c>
      <c r="L447">
        <v>0</v>
      </c>
      <c r="M447">
        <v>0</v>
      </c>
      <c r="N447">
        <v>0.42459150000000001</v>
      </c>
      <c r="O447">
        <v>27.179950000000002</v>
      </c>
      <c r="P447">
        <v>0</v>
      </c>
      <c r="Q447">
        <v>0</v>
      </c>
      <c r="R447">
        <v>0.42486580000000002</v>
      </c>
      <c r="S447">
        <v>26.789909999999999</v>
      </c>
      <c r="T447">
        <v>0</v>
      </c>
      <c r="U447">
        <v>0</v>
      </c>
      <c r="V447">
        <v>0.42512549999999999</v>
      </c>
      <c r="W447">
        <v>26.156870000000001</v>
      </c>
      <c r="X447">
        <v>0</v>
      </c>
      <c r="Y447">
        <v>0</v>
      </c>
      <c r="Z447">
        <v>0.42543710000000001</v>
      </c>
      <c r="AA447">
        <v>25.813199999999998</v>
      </c>
      <c r="AB447">
        <v>0</v>
      </c>
      <c r="AC447">
        <v>0</v>
      </c>
      <c r="AD447">
        <v>0.42571710000000001</v>
      </c>
      <c r="AE447">
        <v>25.723230000000001</v>
      </c>
      <c r="AF447">
        <v>0</v>
      </c>
      <c r="AG447">
        <v>0</v>
      </c>
      <c r="AH447">
        <v>0.42608509999999999</v>
      </c>
      <c r="AI447">
        <v>26.666869999999999</v>
      </c>
      <c r="AJ447">
        <v>0</v>
      </c>
      <c r="AK447">
        <v>0</v>
      </c>
      <c r="AL447">
        <v>0.42643330000000002</v>
      </c>
      <c r="AM447">
        <v>27.60303</v>
      </c>
      <c r="AN447">
        <v>0</v>
      </c>
      <c r="AO447">
        <v>0</v>
      </c>
      <c r="AP447">
        <v>0.4270061</v>
      </c>
      <c r="AQ447">
        <v>28.38326</v>
      </c>
      <c r="AR447">
        <v>0</v>
      </c>
      <c r="AS447">
        <v>0</v>
      </c>
      <c r="AT447">
        <v>0.42741010000000002</v>
      </c>
      <c r="AU447">
        <v>28.738289999999999</v>
      </c>
      <c r="AV447">
        <v>0</v>
      </c>
      <c r="AW447">
        <v>0</v>
      </c>
      <c r="AX447">
        <v>0.42774980000000001</v>
      </c>
      <c r="AY447">
        <v>28.196680000000001</v>
      </c>
      <c r="AZ447">
        <v>0</v>
      </c>
      <c r="BA447">
        <v>0</v>
      </c>
      <c r="BB447">
        <v>0.42802010000000001</v>
      </c>
      <c r="BC447">
        <v>27.690110000000001</v>
      </c>
      <c r="BD447">
        <v>0</v>
      </c>
      <c r="BE447">
        <v>0</v>
      </c>
      <c r="BF447">
        <v>0.42831150000000001</v>
      </c>
      <c r="BG447">
        <v>27.318359999999998</v>
      </c>
      <c r="BH447">
        <v>0</v>
      </c>
      <c r="BI447">
        <v>0</v>
      </c>
      <c r="BJ447">
        <v>0.4286237</v>
      </c>
      <c r="BK447">
        <v>27.501470000000001</v>
      </c>
      <c r="BL447">
        <v>0</v>
      </c>
      <c r="BM447">
        <v>0</v>
      </c>
      <c r="BN447">
        <v>0.42900090000000002</v>
      </c>
      <c r="BO447">
        <v>28.666689999999999</v>
      </c>
      <c r="BP447">
        <v>0</v>
      </c>
      <c r="BQ447">
        <v>0</v>
      </c>
      <c r="BR447">
        <v>0.43003200000000003</v>
      </c>
      <c r="BS447">
        <v>29.585290000000001</v>
      </c>
      <c r="BT447">
        <v>0</v>
      </c>
      <c r="BU447">
        <v>0</v>
      </c>
      <c r="BV447">
        <v>0.4310039</v>
      </c>
      <c r="BW447">
        <v>30.242629999999998</v>
      </c>
      <c r="BX447">
        <v>0</v>
      </c>
      <c r="BY447">
        <v>0</v>
      </c>
      <c r="BZ447">
        <v>0.43194339999999998</v>
      </c>
      <c r="CA447">
        <v>30.309729999999998</v>
      </c>
      <c r="CB447">
        <v>0</v>
      </c>
      <c r="CC447">
        <v>0</v>
      </c>
      <c r="CD447">
        <v>0.43295650000000002</v>
      </c>
      <c r="CE447">
        <v>29.573930000000001</v>
      </c>
      <c r="CF447">
        <v>0</v>
      </c>
      <c r="CG447">
        <v>0</v>
      </c>
      <c r="CH447">
        <v>0.43395460000000002</v>
      </c>
      <c r="CI447">
        <v>28.730090000000001</v>
      </c>
      <c r="CJ447">
        <v>0</v>
      </c>
      <c r="CK447">
        <v>0</v>
      </c>
      <c r="CL447">
        <v>0.43501139999999999</v>
      </c>
      <c r="CM447">
        <v>28.296130000000002</v>
      </c>
      <c r="CN447">
        <v>0</v>
      </c>
      <c r="CO447">
        <v>0</v>
      </c>
      <c r="CP447">
        <v>0.43609100000000001</v>
      </c>
      <c r="CQ447">
        <v>28.492139999999999</v>
      </c>
      <c r="CR447">
        <v>0</v>
      </c>
      <c r="CS447">
        <v>2.0935010000000002E-36</v>
      </c>
      <c r="CT447">
        <v>0.43726520000000002</v>
      </c>
      <c r="CU447">
        <v>29.29571</v>
      </c>
      <c r="CV447">
        <v>6.8606260000000006E-33</v>
      </c>
      <c r="CW447">
        <v>2.337086E-30</v>
      </c>
      <c r="CX447">
        <v>0.4384344</v>
      </c>
      <c r="CY447">
        <v>29.342559999999999</v>
      </c>
      <c r="CZ447">
        <v>2.7989E-26</v>
      </c>
      <c r="DA447" s="1">
        <v>9.0404299999999994E-24</v>
      </c>
      <c r="DB447">
        <v>0.43964510000000001</v>
      </c>
      <c r="DC447">
        <v>29.968869999999999</v>
      </c>
      <c r="DD447" s="1">
        <v>3.6184469999999996E-21</v>
      </c>
      <c r="DE447" s="1">
        <v>1.225473E-18</v>
      </c>
      <c r="DF447">
        <v>0.44088470000000002</v>
      </c>
      <c r="DG447">
        <v>30.018660000000001</v>
      </c>
      <c r="DH447" s="1">
        <v>2.731144E-17</v>
      </c>
      <c r="DI447" s="1">
        <v>9.747149E-15</v>
      </c>
      <c r="DJ447">
        <v>0.44215070000000001</v>
      </c>
      <c r="DK447">
        <v>29.503540000000001</v>
      </c>
      <c r="DL447" s="1">
        <v>4.0894430000000001E-14</v>
      </c>
      <c r="DM447" s="1">
        <v>1.520477E-11</v>
      </c>
      <c r="DN447">
        <v>0.44343890000000002</v>
      </c>
      <c r="DO447">
        <v>28.977920000000001</v>
      </c>
      <c r="DP447" s="1">
        <v>1.845448E-11</v>
      </c>
      <c r="DQ447" s="1">
        <v>7.0968359999999996E-9</v>
      </c>
      <c r="DR447">
        <v>0.44477480000000003</v>
      </c>
      <c r="DS447">
        <v>28.664639999999999</v>
      </c>
      <c r="DT447" s="1">
        <v>3.2974119999999999E-9</v>
      </c>
      <c r="DU447" s="1">
        <v>1.308098E-6</v>
      </c>
      <c r="DV447">
        <v>0.4461987</v>
      </c>
      <c r="DW447">
        <v>28.861630000000002</v>
      </c>
      <c r="DX447" s="1">
        <v>2.7194279999999998E-7</v>
      </c>
      <c r="DY447" s="1">
        <v>1.109735E-4</v>
      </c>
      <c r="DZ447">
        <v>0.44748320000000003</v>
      </c>
      <c r="EA447">
        <v>30.00292</v>
      </c>
      <c r="EB447" s="1">
        <v>1.1652910000000001E-5</v>
      </c>
      <c r="EC447" s="1">
        <v>4.8809300000000003E-3</v>
      </c>
      <c r="ED447">
        <v>0.4486136</v>
      </c>
      <c r="EE447">
        <v>30.967870000000001</v>
      </c>
      <c r="EF447" s="1">
        <v>2.8423020000000002E-4</v>
      </c>
      <c r="EG447" s="1">
        <v>0.12180249999999999</v>
      </c>
      <c r="EH447">
        <v>0.44967360000000001</v>
      </c>
      <c r="EI447">
        <v>31.707689999999999</v>
      </c>
      <c r="EJ447" s="1">
        <v>4.2341879999999998E-3</v>
      </c>
      <c r="EK447" s="1">
        <v>1.8552200000000001</v>
      </c>
      <c r="EL447">
        <v>0.45113189999999997</v>
      </c>
      <c r="EM447">
        <v>31.98152</v>
      </c>
      <c r="EN447" s="1">
        <v>4.0925169999999997E-2</v>
      </c>
      <c r="EO447" s="1">
        <v>18.304410000000001</v>
      </c>
      <c r="EP447">
        <v>0.45225769999999998</v>
      </c>
      <c r="EQ447">
        <v>31.333079999999999</v>
      </c>
      <c r="ER447" s="1">
        <v>0.26873330000000001</v>
      </c>
      <c r="ES447" s="1">
        <v>122.61790000000001</v>
      </c>
      <c r="ET447">
        <v>0.45331070000000001</v>
      </c>
      <c r="EU447">
        <v>30.397480000000002</v>
      </c>
      <c r="EV447" s="1">
        <v>1.2500789999999999</v>
      </c>
      <c r="EW447">
        <v>581.12170000000003</v>
      </c>
      <c r="EX447">
        <v>0.45437509999999998</v>
      </c>
      <c r="EY447">
        <v>29.932970000000001</v>
      </c>
      <c r="EZ447" s="1">
        <v>4.2704430000000002</v>
      </c>
      <c r="FA447">
        <v>2019.4449999999999</v>
      </c>
      <c r="FB447">
        <v>0.45572079999999998</v>
      </c>
      <c r="FC447">
        <v>29.8583</v>
      </c>
      <c r="FD447">
        <v>11.0525</v>
      </c>
      <c r="FE447">
        <v>5307.6480000000001</v>
      </c>
      <c r="FF447">
        <v>0.45731729999999998</v>
      </c>
      <c r="FG447">
        <v>30.504650000000002</v>
      </c>
      <c r="FH447">
        <v>22.270499999999998</v>
      </c>
      <c r="FI447">
        <v>10843.63</v>
      </c>
      <c r="FJ447">
        <v>0.45919189999999999</v>
      </c>
      <c r="FK447">
        <v>30.729320000000001</v>
      </c>
      <c r="FL447">
        <v>35.793010000000002</v>
      </c>
      <c r="FM447">
        <v>17648.86</v>
      </c>
      <c r="FN447">
        <v>0.46118320000000002</v>
      </c>
      <c r="FO447">
        <v>30.613199999999999</v>
      </c>
      <c r="FP447">
        <v>46.931559999999998</v>
      </c>
      <c r="FQ447">
        <v>23402</v>
      </c>
      <c r="FR447">
        <v>0.46346860000000001</v>
      </c>
      <c r="FS447">
        <v>29.965869999999999</v>
      </c>
      <c r="FT447">
        <v>51.193680000000001</v>
      </c>
      <c r="FU447">
        <v>25765.7</v>
      </c>
      <c r="FV447">
        <v>0.4658774</v>
      </c>
      <c r="FW447">
        <v>29.149460000000001</v>
      </c>
      <c r="FX447">
        <v>47.305070000000001</v>
      </c>
      <c r="FY447">
        <v>24032.85</v>
      </c>
      <c r="FZ447">
        <v>0.46849610000000003</v>
      </c>
      <c r="GA447">
        <v>28.44276</v>
      </c>
      <c r="GB447">
        <v>37.752479999999998</v>
      </c>
      <c r="GC447">
        <v>19324.57</v>
      </c>
      <c r="GD447">
        <v>0.47137420000000002</v>
      </c>
      <c r="GE447">
        <v>27.969470000000001</v>
      </c>
      <c r="GF447">
        <v>26.428239999999999</v>
      </c>
      <c r="GG447">
        <v>13612.25</v>
      </c>
      <c r="GH447">
        <v>0.47439599999999998</v>
      </c>
      <c r="GI447">
        <v>27.892600000000002</v>
      </c>
      <c r="GJ447">
        <v>16.477689999999999</v>
      </c>
      <c r="GK447">
        <v>8528.5460000000003</v>
      </c>
      <c r="GL447">
        <v>0.47667409999999999</v>
      </c>
      <c r="GM447">
        <v>28.453099999999999</v>
      </c>
      <c r="GN447">
        <v>9.2874780000000001</v>
      </c>
      <c r="GO447">
        <v>4827.5870000000004</v>
      </c>
      <c r="GP447">
        <v>0.47573729999999997</v>
      </c>
      <c r="GQ447">
        <v>28.935030000000001</v>
      </c>
      <c r="GR447">
        <v>4.8126319999999998</v>
      </c>
      <c r="GS447">
        <v>2517.1759999999999</v>
      </c>
      <c r="GT447">
        <v>0.47478700000000001</v>
      </c>
      <c r="GU447">
        <v>29.26783</v>
      </c>
      <c r="GV447">
        <v>2.335979</v>
      </c>
      <c r="GW447">
        <v>1226.539</v>
      </c>
      <c r="GX447">
        <v>0.47373349999999997</v>
      </c>
      <c r="GY447">
        <v>29.200679999999998</v>
      </c>
      <c r="GZ447">
        <v>1.088721</v>
      </c>
      <c r="HA447">
        <v>572.56849999999997</v>
      </c>
      <c r="HB447">
        <v>0.47258679999999997</v>
      </c>
      <c r="HC447">
        <v>28.617740000000001</v>
      </c>
      <c r="HD447">
        <v>0.50492340000000002</v>
      </c>
      <c r="HE447">
        <v>264.9033</v>
      </c>
      <c r="HF447">
        <v>0.47139619999999999</v>
      </c>
      <c r="HG447">
        <v>27.586549999999999</v>
      </c>
      <c r="HH447">
        <v>0.24628990000000001</v>
      </c>
      <c r="HI447">
        <v>128.0258</v>
      </c>
      <c r="HJ447">
        <v>0.47010210000000002</v>
      </c>
      <c r="HK447">
        <v>26.835429999999999</v>
      </c>
      <c r="HL447">
        <v>0.13527359999999999</v>
      </c>
      <c r="HM447">
        <v>69.190060000000003</v>
      </c>
      <c r="HN447">
        <v>0.46866449999999998</v>
      </c>
      <c r="HO447">
        <v>26.353179999999998</v>
      </c>
      <c r="HP447">
        <v>8.7519310000000003E-2</v>
      </c>
      <c r="HQ447">
        <v>43.961109999999998</v>
      </c>
      <c r="HR447">
        <v>0.46699980000000002</v>
      </c>
      <c r="HS447">
        <v>26.423639999999999</v>
      </c>
      <c r="HT447">
        <v>6.5668459999999998E-2</v>
      </c>
      <c r="HU447">
        <v>32.541780000000003</v>
      </c>
      <c r="HV447">
        <v>0.46564719999999998</v>
      </c>
      <c r="HW447">
        <v>26.60493</v>
      </c>
      <c r="HX447">
        <v>5.417541E-2</v>
      </c>
      <c r="HY447">
        <v>26.636130000000001</v>
      </c>
      <c r="HZ447">
        <v>0.46511530000000001</v>
      </c>
      <c r="IA447">
        <v>26.342749999999999</v>
      </c>
      <c r="IB447">
        <v>4.683354E-2</v>
      </c>
      <c r="IC447">
        <v>22.90767</v>
      </c>
      <c r="ID447">
        <v>0.46441719999999997</v>
      </c>
      <c r="IE447">
        <v>25.998010000000001</v>
      </c>
      <c r="IF447">
        <v>4.1317970000000002E-2</v>
      </c>
      <c r="IG447">
        <v>20.15673</v>
      </c>
      <c r="IH447">
        <v>0.46355930000000001</v>
      </c>
      <c r="II447">
        <v>25.252179999999999</v>
      </c>
      <c r="IJ447" s="1">
        <v>3.6844880000000003E-2</v>
      </c>
      <c r="IK447">
        <v>17.95382</v>
      </c>
      <c r="IL447">
        <v>0.46256890000000001</v>
      </c>
      <c r="IM447">
        <v>24.36591</v>
      </c>
      <c r="IN447" s="1">
        <v>3.2978390000000003E-2</v>
      </c>
      <c r="IO447">
        <v>16.066140000000001</v>
      </c>
      <c r="IP447">
        <v>0.46151779999999998</v>
      </c>
      <c r="IQ447">
        <v>23.711510000000001</v>
      </c>
      <c r="IR447" s="1">
        <v>2.950291E-2</v>
      </c>
      <c r="IS447">
        <v>14.377330000000001</v>
      </c>
      <c r="IT447">
        <v>0.46044750000000001</v>
      </c>
      <c r="IU447">
        <v>23.44398</v>
      </c>
      <c r="IV447" s="1">
        <v>2.636966E-2</v>
      </c>
      <c r="IW447">
        <v>12.85446</v>
      </c>
      <c r="IX447">
        <v>0.45933770000000002</v>
      </c>
      <c r="IY447">
        <v>24.147939999999998</v>
      </c>
      <c r="IZ447" s="1">
        <v>2.3608520000000001E-2</v>
      </c>
      <c r="JA447">
        <v>11.51197</v>
      </c>
      <c r="JB447">
        <v>0.45816899999999999</v>
      </c>
      <c r="JC447">
        <v>24.73339</v>
      </c>
      <c r="JD447" s="1">
        <v>2.1215910000000001E-2</v>
      </c>
      <c r="JE447">
        <v>10.346679999999999</v>
      </c>
      <c r="JF447">
        <v>0.45706000000000002</v>
      </c>
      <c r="JG447">
        <v>25.040220000000001</v>
      </c>
      <c r="JH447" s="1">
        <v>1.9139960000000001E-2</v>
      </c>
      <c r="JI447">
        <v>9.3352699999999995</v>
      </c>
      <c r="JJ447">
        <v>0.45596100000000001</v>
      </c>
      <c r="JK447">
        <v>24.660540000000001</v>
      </c>
      <c r="JL447" s="1">
        <v>1.7303329999999999E-2</v>
      </c>
      <c r="JM447">
        <v>8.4405009999999994</v>
      </c>
      <c r="JN447">
        <v>0.45477210000000001</v>
      </c>
      <c r="JO447">
        <v>24.0471</v>
      </c>
      <c r="JP447" s="1">
        <v>1.5647299999999999E-2</v>
      </c>
      <c r="JQ447">
        <v>7.634442</v>
      </c>
      <c r="JR447">
        <v>0.4535903</v>
      </c>
      <c r="JS447">
        <v>23.364940000000001</v>
      </c>
      <c r="JT447" s="1">
        <v>1.4153799999999999E-2</v>
      </c>
      <c r="JU447">
        <v>6.9057199999999996</v>
      </c>
      <c r="JV447">
        <v>0.45227329999999999</v>
      </c>
      <c r="JW447">
        <v>23.060030000000001</v>
      </c>
      <c r="JX447" s="1">
        <v>1.281011E-2</v>
      </c>
      <c r="JY447">
        <v>6.2504520000000001</v>
      </c>
      <c r="JZ447">
        <v>0.45145780000000002</v>
      </c>
      <c r="KA447">
        <v>23.042539999999999</v>
      </c>
      <c r="KB447" s="1">
        <v>1.1603779999999999E-2</v>
      </c>
      <c r="KC447">
        <v>5.665311</v>
      </c>
      <c r="KD447">
        <v>0.4503566</v>
      </c>
      <c r="KE447">
        <v>23.801590000000001</v>
      </c>
      <c r="KF447" s="1">
        <v>1.051845E-2</v>
      </c>
      <c r="KG447">
        <v>5.1508979999999998</v>
      </c>
      <c r="KH447">
        <v>0.44906040000000003</v>
      </c>
      <c r="KI447">
        <v>24.350950000000001</v>
      </c>
      <c r="KJ447" s="1">
        <v>9.5337809999999999E-3</v>
      </c>
      <c r="KK447">
        <v>4.6852280000000004</v>
      </c>
      <c r="KL447">
        <v>0.44771090000000002</v>
      </c>
      <c r="KM447">
        <v>24.767720000000001</v>
      </c>
      <c r="KN447" s="1">
        <v>8.6252340000000007E-3</v>
      </c>
      <c r="KO447">
        <v>4.2558049999999996</v>
      </c>
      <c r="KP447">
        <v>0.44680730000000002</v>
      </c>
      <c r="KQ447">
        <v>24.962789999999998</v>
      </c>
      <c r="KR447" s="1">
        <v>7.7730450000000001E-3</v>
      </c>
      <c r="KS447">
        <v>3.8487520000000002</v>
      </c>
      <c r="KT447">
        <v>0.44600980000000001</v>
      </c>
      <c r="KU447">
        <v>24.582519999999999</v>
      </c>
      <c r="KV447" s="1">
        <v>6.9478819999999998E-3</v>
      </c>
      <c r="KW447">
        <v>3.4516290000000001</v>
      </c>
      <c r="KX447">
        <v>0.44496180000000002</v>
      </c>
      <c r="KY447">
        <v>24.202249999999999</v>
      </c>
      <c r="KZ447" s="1">
        <v>6.1771370000000001E-3</v>
      </c>
      <c r="LA447">
        <v>3.0799820000000002</v>
      </c>
      <c r="LB447">
        <v>0.44391829999999999</v>
      </c>
      <c r="LC447">
        <v>24.151</v>
      </c>
      <c r="LD447" s="1">
        <v>5.456303E-3</v>
      </c>
      <c r="LE447">
        <v>2.7312780000000001</v>
      </c>
      <c r="LF447">
        <v>0.44285089999999999</v>
      </c>
      <c r="LG447">
        <v>24.350390000000001</v>
      </c>
      <c r="LH447" s="1">
        <v>4.758717E-3</v>
      </c>
      <c r="LI447">
        <v>2.393443</v>
      </c>
      <c r="LJ447">
        <v>0.4414961</v>
      </c>
      <c r="LK447">
        <v>25.19218</v>
      </c>
      <c r="LL447" s="1">
        <v>4.0946580000000002E-3</v>
      </c>
      <c r="LM447">
        <v>2.069804</v>
      </c>
      <c r="LN447">
        <v>0.43983860000000002</v>
      </c>
      <c r="LO447">
        <v>25.99042</v>
      </c>
      <c r="LP447" s="1">
        <v>3.4814009999999999E-3</v>
      </c>
      <c r="LQ447">
        <v>1.7704040000000001</v>
      </c>
      <c r="LR447">
        <v>0.43862780000000001</v>
      </c>
      <c r="LS447">
        <v>26.60933</v>
      </c>
      <c r="LT447" s="1">
        <v>2.9236750000000001E-3</v>
      </c>
      <c r="LU447">
        <v>1.494551</v>
      </c>
      <c r="LV447">
        <v>0.43666470000000002</v>
      </c>
      <c r="LW447">
        <v>26.83053</v>
      </c>
      <c r="LX447" s="1">
        <v>2.4191350000000002E-3</v>
      </c>
      <c r="LY447">
        <v>1.244942</v>
      </c>
      <c r="LZ447">
        <v>0.43368370000000001</v>
      </c>
      <c r="MA447">
        <v>26.624379999999999</v>
      </c>
      <c r="MB447" s="1">
        <v>1.9814110000000002E-3</v>
      </c>
      <c r="MC447">
        <v>1.029758</v>
      </c>
      <c r="MD447">
        <v>0.4302454</v>
      </c>
      <c r="ME447">
        <v>26.158100000000001</v>
      </c>
      <c r="MF447" s="1">
        <v>1.620881E-3</v>
      </c>
      <c r="MG447">
        <v>0.85264720000000005</v>
      </c>
      <c r="MH447">
        <v>0.42716910000000002</v>
      </c>
      <c r="MI447">
        <v>26.034579999999998</v>
      </c>
      <c r="MJ447" s="1">
        <v>1.342371E-3</v>
      </c>
      <c r="MK447">
        <v>0.71334070000000005</v>
      </c>
      <c r="ML447">
        <v>0.4241106</v>
      </c>
      <c r="MM447">
        <v>26.180489999999999</v>
      </c>
      <c r="MN447" s="1">
        <v>1.132072E-3</v>
      </c>
      <c r="MO447">
        <v>0.60719990000000001</v>
      </c>
      <c r="MP447">
        <v>0.42159210000000003</v>
      </c>
      <c r="MQ447">
        <v>27.141850000000002</v>
      </c>
      <c r="MR447" s="1">
        <v>9.7651019999999995E-4</v>
      </c>
      <c r="MS447">
        <v>0.52796730000000003</v>
      </c>
      <c r="MT447">
        <v>0.41926049999999998</v>
      </c>
      <c r="MU447">
        <v>27.543189999999999</v>
      </c>
      <c r="MV447" s="1">
        <v>8.598465E-4</v>
      </c>
      <c r="MW447">
        <v>0.46845409999999998</v>
      </c>
      <c r="MX447">
        <v>0.417099</v>
      </c>
      <c r="MY447">
        <v>27.39752</v>
      </c>
      <c r="MZ447" s="1">
        <v>7.7070549999999995E-4</v>
      </c>
      <c r="NA447">
        <v>0.42296080000000003</v>
      </c>
      <c r="NB447">
        <v>0.41503210000000001</v>
      </c>
      <c r="NC447">
        <v>27.087789999999998</v>
      </c>
      <c r="ND447" s="1">
        <v>7.0053050000000005E-4</v>
      </c>
      <c r="NE447">
        <v>0.38724599999999998</v>
      </c>
      <c r="NF447">
        <v>0.41295490000000001</v>
      </c>
      <c r="NG447">
        <v>26.953499999999998</v>
      </c>
      <c r="NH447" s="1">
        <v>6.4485129999999999E-4</v>
      </c>
      <c r="NI447">
        <v>0.3589522</v>
      </c>
      <c r="NJ447">
        <v>0.41003030000000001</v>
      </c>
      <c r="NK447">
        <v>26.80311</v>
      </c>
      <c r="NL447" s="1">
        <v>5.9964770000000005E-4</v>
      </c>
      <c r="NM447">
        <v>0.33653309999999997</v>
      </c>
      <c r="NN447">
        <v>0.40742630000000002</v>
      </c>
      <c r="NO447">
        <v>26.781600000000001</v>
      </c>
      <c r="NP447" s="1">
        <v>5.6244900000000002E-4</v>
      </c>
      <c r="NQ447">
        <v>0.3180481</v>
      </c>
      <c r="NR447">
        <v>0.4050069</v>
      </c>
      <c r="NS447">
        <v>26.842220000000001</v>
      </c>
      <c r="NT447" s="1">
        <v>5.3087100000000003E-4</v>
      </c>
      <c r="NU447">
        <v>0.30237619999999998</v>
      </c>
      <c r="NV447">
        <v>0.40275480000000002</v>
      </c>
      <c r="NW447">
        <v>27.781549999999999</v>
      </c>
      <c r="NX447" s="1">
        <v>5.0365809999999996E-4</v>
      </c>
      <c r="NY447">
        <v>0.28883439999999999</v>
      </c>
      <c r="NZ447">
        <v>0.40063710000000002</v>
      </c>
      <c r="OA447">
        <v>28.677009999999999</v>
      </c>
      <c r="OB447" s="1">
        <v>4.8002E-4</v>
      </c>
      <c r="OC447">
        <v>0.27706750000000002</v>
      </c>
      <c r="OD447">
        <v>0.39870739999999999</v>
      </c>
      <c r="OE447">
        <v>29.044720000000002</v>
      </c>
      <c r="OF447" s="1">
        <v>4.593803E-4</v>
      </c>
      <c r="OG447">
        <v>0.26678540000000001</v>
      </c>
      <c r="OH447">
        <v>0.39682840000000003</v>
      </c>
      <c r="OI447">
        <v>29.140509999999999</v>
      </c>
      <c r="OJ447" s="1">
        <v>4.408878E-4</v>
      </c>
      <c r="OK447">
        <v>0.25760179999999999</v>
      </c>
    </row>
    <row r="448" spans="1:401" x14ac:dyDescent="0.35">
      <c r="A448">
        <v>457</v>
      </c>
      <c r="B448" t="s">
        <v>4</v>
      </c>
      <c r="C448" t="s">
        <v>364</v>
      </c>
      <c r="D448" t="s">
        <v>455</v>
      </c>
      <c r="E448">
        <v>771.36350000000004</v>
      </c>
      <c r="F448">
        <v>0.41888439999999999</v>
      </c>
      <c r="G448">
        <v>26.98199</v>
      </c>
      <c r="H448">
        <v>0</v>
      </c>
      <c r="I448">
        <v>0</v>
      </c>
      <c r="J448">
        <v>0.41915999999999998</v>
      </c>
      <c r="K448">
        <v>27.131319999999999</v>
      </c>
      <c r="L448">
        <v>0</v>
      </c>
      <c r="M448">
        <v>0</v>
      </c>
      <c r="N448">
        <v>0.41965930000000001</v>
      </c>
      <c r="O448">
        <v>27.322690000000001</v>
      </c>
      <c r="P448">
        <v>0</v>
      </c>
      <c r="Q448">
        <v>0</v>
      </c>
      <c r="R448">
        <v>0.42011169999999998</v>
      </c>
      <c r="S448">
        <v>26.866050000000001</v>
      </c>
      <c r="T448">
        <v>0</v>
      </c>
      <c r="U448">
        <v>0</v>
      </c>
      <c r="V448">
        <v>0.42055730000000002</v>
      </c>
      <c r="W448">
        <v>26.169129999999999</v>
      </c>
      <c r="X448">
        <v>0</v>
      </c>
      <c r="Y448">
        <v>0</v>
      </c>
      <c r="Z448">
        <v>0.42104760000000002</v>
      </c>
      <c r="AA448">
        <v>25.821709999999999</v>
      </c>
      <c r="AB448">
        <v>0</v>
      </c>
      <c r="AC448">
        <v>0</v>
      </c>
      <c r="AD448">
        <v>0.42154599999999998</v>
      </c>
      <c r="AE448">
        <v>25.733519999999999</v>
      </c>
      <c r="AF448">
        <v>0</v>
      </c>
      <c r="AG448">
        <v>0</v>
      </c>
      <c r="AH448">
        <v>0.42206949999999999</v>
      </c>
      <c r="AI448">
        <v>26.79767</v>
      </c>
      <c r="AJ448">
        <v>0</v>
      </c>
      <c r="AK448">
        <v>0</v>
      </c>
      <c r="AL448">
        <v>0.42264750000000001</v>
      </c>
      <c r="AM448">
        <v>27.772310000000001</v>
      </c>
      <c r="AN448">
        <v>0</v>
      </c>
      <c r="AO448">
        <v>0</v>
      </c>
      <c r="AP448">
        <v>0.42340620000000001</v>
      </c>
      <c r="AQ448">
        <v>28.57968</v>
      </c>
      <c r="AR448">
        <v>0</v>
      </c>
      <c r="AS448">
        <v>0</v>
      </c>
      <c r="AT448">
        <v>0.4240197</v>
      </c>
      <c r="AU448">
        <v>28.935179999999999</v>
      </c>
      <c r="AV448">
        <v>0</v>
      </c>
      <c r="AW448">
        <v>0</v>
      </c>
      <c r="AX448">
        <v>0.4245427</v>
      </c>
      <c r="AY448">
        <v>28.29102</v>
      </c>
      <c r="AZ448">
        <v>0</v>
      </c>
      <c r="BA448">
        <v>0</v>
      </c>
      <c r="BB448">
        <v>0.4250525</v>
      </c>
      <c r="BC448">
        <v>27.75949</v>
      </c>
      <c r="BD448">
        <v>0</v>
      </c>
      <c r="BE448">
        <v>0</v>
      </c>
      <c r="BF448">
        <v>0.42557440000000002</v>
      </c>
      <c r="BG448">
        <v>27.364149999999999</v>
      </c>
      <c r="BH448">
        <v>0</v>
      </c>
      <c r="BI448">
        <v>0</v>
      </c>
      <c r="BJ448">
        <v>0.42613420000000002</v>
      </c>
      <c r="BK448">
        <v>27.573550000000001</v>
      </c>
      <c r="BL448">
        <v>0</v>
      </c>
      <c r="BM448">
        <v>0</v>
      </c>
      <c r="BN448">
        <v>0.42673739999999999</v>
      </c>
      <c r="BO448">
        <v>28.838450000000002</v>
      </c>
      <c r="BP448">
        <v>0</v>
      </c>
      <c r="BQ448">
        <v>0</v>
      </c>
      <c r="BR448">
        <v>0.428309</v>
      </c>
      <c r="BS448">
        <v>29.76708</v>
      </c>
      <c r="BT448">
        <v>0</v>
      </c>
      <c r="BU448">
        <v>0</v>
      </c>
      <c r="BV448">
        <v>0.42966880000000002</v>
      </c>
      <c r="BW448">
        <v>30.438610000000001</v>
      </c>
      <c r="BX448">
        <v>0</v>
      </c>
      <c r="BY448">
        <v>0</v>
      </c>
      <c r="BZ448">
        <v>0.43103789999999997</v>
      </c>
      <c r="CA448">
        <v>30.490570000000002</v>
      </c>
      <c r="CB448">
        <v>0</v>
      </c>
      <c r="CC448">
        <v>0</v>
      </c>
      <c r="CD448">
        <v>0.43247390000000002</v>
      </c>
      <c r="CE448">
        <v>29.65551</v>
      </c>
      <c r="CF448">
        <v>0</v>
      </c>
      <c r="CG448">
        <v>0</v>
      </c>
      <c r="CH448">
        <v>0.43389480000000002</v>
      </c>
      <c r="CI448">
        <v>28.753799999999998</v>
      </c>
      <c r="CJ448">
        <v>0</v>
      </c>
      <c r="CK448">
        <v>0</v>
      </c>
      <c r="CL448">
        <v>0.43539850000000002</v>
      </c>
      <c r="CM448">
        <v>28.310459999999999</v>
      </c>
      <c r="CN448">
        <v>0</v>
      </c>
      <c r="CO448">
        <v>0</v>
      </c>
      <c r="CP448">
        <v>0.43699120000000002</v>
      </c>
      <c r="CQ448">
        <v>28.542069999999999</v>
      </c>
      <c r="CR448">
        <v>0</v>
      </c>
      <c r="CS448">
        <v>5.0391720000000002E-37</v>
      </c>
      <c r="CT448">
        <v>0.43859900000000002</v>
      </c>
      <c r="CU448">
        <v>29.409739999999999</v>
      </c>
      <c r="CV448">
        <v>1.6091680000000001E-33</v>
      </c>
      <c r="CW448">
        <v>6.3591800000000002E-31</v>
      </c>
      <c r="CX448">
        <v>0.44029889999999999</v>
      </c>
      <c r="CY448">
        <v>29.40802</v>
      </c>
      <c r="CZ448">
        <v>7.0447600000000007E-27</v>
      </c>
      <c r="DA448">
        <v>2.5513409999999998E-24</v>
      </c>
      <c r="DB448">
        <v>0.44208710000000001</v>
      </c>
      <c r="DC448">
        <v>30.155090000000001</v>
      </c>
      <c r="DD448" s="1">
        <v>1.21906E-21</v>
      </c>
      <c r="DE448" s="1">
        <v>4.3238330000000001E-19</v>
      </c>
      <c r="DF448">
        <v>0.44384770000000001</v>
      </c>
      <c r="DG448">
        <v>30.186489999999999</v>
      </c>
      <c r="DH448" s="1">
        <v>1.107006E-17</v>
      </c>
      <c r="DI448" s="1">
        <v>3.9927069999999999E-15</v>
      </c>
      <c r="DJ448">
        <v>0.44566450000000002</v>
      </c>
      <c r="DK448">
        <v>29.568169999999999</v>
      </c>
      <c r="DL448" s="1">
        <v>1.874619E-14</v>
      </c>
      <c r="DM448" s="1">
        <v>6.8836420000000003E-12</v>
      </c>
      <c r="DN448">
        <v>0.4474804</v>
      </c>
      <c r="DO448">
        <v>29.0029</v>
      </c>
      <c r="DP448" s="1">
        <v>9.3461190000000008E-12</v>
      </c>
      <c r="DQ448" s="1">
        <v>3.4872740000000001E-9</v>
      </c>
      <c r="DR448">
        <v>0.4493509</v>
      </c>
      <c r="DS448">
        <v>28.680579999999999</v>
      </c>
      <c r="DT448" s="1">
        <v>1.817164E-9</v>
      </c>
      <c r="DU448" s="1">
        <v>6.890397E-7</v>
      </c>
      <c r="DV448">
        <v>0.45130039999999999</v>
      </c>
      <c r="DW448">
        <v>28.930630000000001</v>
      </c>
      <c r="DX448" s="1">
        <v>1.612939E-7</v>
      </c>
      <c r="DY448" s="1">
        <v>6.2122610000000001E-5</v>
      </c>
      <c r="DZ448">
        <v>0.45305050000000002</v>
      </c>
      <c r="EA448">
        <v>30.197900000000001</v>
      </c>
      <c r="EB448" s="1">
        <v>7.3809979999999997E-6</v>
      </c>
      <c r="EC448" s="1">
        <v>2.8853339999999998E-3</v>
      </c>
      <c r="ED448">
        <v>0.45458520000000002</v>
      </c>
      <c r="EE448">
        <v>31.193709999999999</v>
      </c>
      <c r="EF448" s="1">
        <v>1.9102210000000001E-4</v>
      </c>
      <c r="EG448" s="1">
        <v>7.5638230000000001E-2</v>
      </c>
      <c r="EH448">
        <v>0.45592539999999998</v>
      </c>
      <c r="EI448">
        <v>31.959150000000001</v>
      </c>
      <c r="EJ448" s="1">
        <v>3.0028339999999998E-3</v>
      </c>
      <c r="EK448" s="1">
        <v>1.2049380000000001</v>
      </c>
      <c r="EL448">
        <v>0.45551019999999998</v>
      </c>
      <c r="EM448">
        <v>32.22016</v>
      </c>
      <c r="EN448" s="1">
        <v>3.0469110000000001E-2</v>
      </c>
      <c r="EO448" s="1">
        <v>12.397589999999999</v>
      </c>
      <c r="EP448">
        <v>0.45503909999999997</v>
      </c>
      <c r="EQ448">
        <v>31.4422</v>
      </c>
      <c r="ER448" s="1">
        <v>0.20933669999999999</v>
      </c>
      <c r="ES448" s="1">
        <v>86.33184</v>
      </c>
      <c r="ET448">
        <v>0.45460539999999999</v>
      </c>
      <c r="EU448">
        <v>30.414480000000001</v>
      </c>
      <c r="EV448" s="1">
        <v>1.0157849999999999</v>
      </c>
      <c r="EW448">
        <v>424.1807</v>
      </c>
      <c r="EX448">
        <v>0.4542215</v>
      </c>
      <c r="EY448">
        <v>29.938970000000001</v>
      </c>
      <c r="EZ448" s="1">
        <v>3.6098240000000001</v>
      </c>
      <c r="FA448">
        <v>1524.6590000000001</v>
      </c>
      <c r="FB448">
        <v>0.45403870000000002</v>
      </c>
      <c r="FC448">
        <v>29.86965</v>
      </c>
      <c r="FD448" s="1">
        <v>9.6955190000000009</v>
      </c>
      <c r="FE448">
        <v>4136.79</v>
      </c>
      <c r="FF448">
        <v>0.4538761</v>
      </c>
      <c r="FG448">
        <v>30.607330000000001</v>
      </c>
      <c r="FH448">
        <v>20.226510000000001</v>
      </c>
      <c r="FI448">
        <v>8710.0750000000007</v>
      </c>
      <c r="FJ448">
        <v>0.45380530000000002</v>
      </c>
      <c r="FK448">
        <v>30.827380000000002</v>
      </c>
      <c r="FL448">
        <v>33.585340000000002</v>
      </c>
      <c r="FM448">
        <v>14588.04</v>
      </c>
      <c r="FN448">
        <v>0.45372649999999998</v>
      </c>
      <c r="FO448">
        <v>30.736360000000001</v>
      </c>
      <c r="FP448">
        <v>45.400500000000001</v>
      </c>
      <c r="FQ448">
        <v>19873.330000000002</v>
      </c>
      <c r="FR448">
        <v>0.45366380000000001</v>
      </c>
      <c r="FS448">
        <v>30.056570000000001</v>
      </c>
      <c r="FT448">
        <v>50.93103</v>
      </c>
      <c r="FU448">
        <v>22452.36</v>
      </c>
      <c r="FV448">
        <v>0.45361889999999999</v>
      </c>
      <c r="FW448">
        <v>29.207699999999999</v>
      </c>
      <c r="FX448">
        <v>48.359200000000001</v>
      </c>
      <c r="FY448">
        <v>21459.61</v>
      </c>
      <c r="FZ448">
        <v>0.45352569999999998</v>
      </c>
      <c r="GA448">
        <v>28.46679</v>
      </c>
      <c r="GB448">
        <v>39.554369999999999</v>
      </c>
      <c r="GC448">
        <v>17655.98</v>
      </c>
      <c r="GD448">
        <v>0.45349739999999999</v>
      </c>
      <c r="GE448">
        <v>27.980360000000001</v>
      </c>
      <c r="GF448">
        <v>28.326889999999999</v>
      </c>
      <c r="GG448">
        <v>12710.3</v>
      </c>
      <c r="GH448">
        <v>0.45347520000000002</v>
      </c>
      <c r="GI448">
        <v>27.95506</v>
      </c>
      <c r="GJ448">
        <v>18.034099999999999</v>
      </c>
      <c r="GK448">
        <v>8127.366</v>
      </c>
      <c r="GL448">
        <v>0.45330480000000001</v>
      </c>
      <c r="GM448">
        <v>28.633379999999999</v>
      </c>
      <c r="GN448">
        <v>10.349159999999999</v>
      </c>
      <c r="GO448">
        <v>4683.0190000000002</v>
      </c>
      <c r="GP448">
        <v>0.45334039999999998</v>
      </c>
      <c r="GQ448">
        <v>29.1706</v>
      </c>
      <c r="GR448">
        <v>5.4491810000000003</v>
      </c>
      <c r="GS448">
        <v>2472.4299999999998</v>
      </c>
      <c r="GT448">
        <v>0.453455</v>
      </c>
      <c r="GU448">
        <v>29.520140000000001</v>
      </c>
      <c r="GV448">
        <v>2.6776369999999998</v>
      </c>
      <c r="GW448">
        <v>1216.2139999999999</v>
      </c>
      <c r="GX448">
        <v>0.45348529999999998</v>
      </c>
      <c r="GY448">
        <v>29.422170000000001</v>
      </c>
      <c r="GZ448">
        <v>1.2568509999999999</v>
      </c>
      <c r="HA448">
        <v>570.7817</v>
      </c>
      <c r="HB448">
        <v>0.45357989999999998</v>
      </c>
      <c r="HC448">
        <v>28.7547</v>
      </c>
      <c r="HD448">
        <v>0.58232229999999996</v>
      </c>
      <c r="HE448">
        <v>263.78379999999999</v>
      </c>
      <c r="HF448">
        <v>0.4536385</v>
      </c>
      <c r="HG448">
        <v>27.62585</v>
      </c>
      <c r="HH448">
        <v>0.28025519999999998</v>
      </c>
      <c r="HI448">
        <v>126.07299999999999</v>
      </c>
      <c r="HJ448">
        <v>0.45372869999999998</v>
      </c>
      <c r="HK448">
        <v>26.852869999999999</v>
      </c>
      <c r="HL448">
        <v>0.14982880000000001</v>
      </c>
      <c r="HM448">
        <v>66.608350000000002</v>
      </c>
      <c r="HN448">
        <v>0.45375490000000002</v>
      </c>
      <c r="HO448">
        <v>26.388839999999998</v>
      </c>
      <c r="HP448">
        <v>9.3857339999999997E-2</v>
      </c>
      <c r="HQ448">
        <v>41.148769999999999</v>
      </c>
      <c r="HR448">
        <v>0.45372020000000002</v>
      </c>
      <c r="HS448">
        <v>26.539300000000001</v>
      </c>
      <c r="HT448">
        <v>6.8670830000000002E-2</v>
      </c>
      <c r="HU448">
        <v>29.75909</v>
      </c>
      <c r="HV448">
        <v>0.45399309999999998</v>
      </c>
      <c r="HW448">
        <v>26.799880000000002</v>
      </c>
      <c r="HX448">
        <v>5.5847750000000002E-2</v>
      </c>
      <c r="HY448">
        <v>24.014659999999999</v>
      </c>
      <c r="HZ448">
        <v>0.4549917</v>
      </c>
      <c r="IA448">
        <v>26.5533</v>
      </c>
      <c r="IB448">
        <v>4.7966549999999997E-2</v>
      </c>
      <c r="IC448">
        <v>20.49832</v>
      </c>
      <c r="ID448">
        <v>0.45570430000000001</v>
      </c>
      <c r="IE448">
        <v>26.19868</v>
      </c>
      <c r="IF448">
        <v>4.2183789999999999E-2</v>
      </c>
      <c r="IG448">
        <v>17.958749999999998</v>
      </c>
      <c r="IH448">
        <v>0.45619579999999998</v>
      </c>
      <c r="II448">
        <v>25.373249999999999</v>
      </c>
      <c r="IJ448" s="1">
        <v>3.755667E-2</v>
      </c>
      <c r="IK448">
        <v>15.94965</v>
      </c>
      <c r="IL448">
        <v>0.45659499999999997</v>
      </c>
      <c r="IM448">
        <v>24.420719999999999</v>
      </c>
      <c r="IN448">
        <v>3.3601220000000001E-2</v>
      </c>
      <c r="IO448">
        <v>14.24508</v>
      </c>
      <c r="IP448">
        <v>0.45696599999999998</v>
      </c>
      <c r="IQ448">
        <v>23.754729999999999</v>
      </c>
      <c r="IR448" s="1">
        <v>3.006404E-2</v>
      </c>
      <c r="IS448">
        <v>12.729139999999999</v>
      </c>
      <c r="IT448">
        <v>0.45734360000000002</v>
      </c>
      <c r="IU448">
        <v>23.520299999999999</v>
      </c>
      <c r="IV448" s="1">
        <v>2.687107E-2</v>
      </c>
      <c r="IW448">
        <v>11.363049999999999</v>
      </c>
      <c r="IX448">
        <v>0.45772010000000002</v>
      </c>
      <c r="IY448">
        <v>24.327369999999998</v>
      </c>
      <c r="IZ448" s="1">
        <v>2.4046629999999999E-2</v>
      </c>
      <c r="JA448">
        <v>10.15634</v>
      </c>
      <c r="JB448">
        <v>0.45810079999999997</v>
      </c>
      <c r="JC448">
        <v>24.960570000000001</v>
      </c>
      <c r="JD448" s="1">
        <v>2.1593999999999999E-2</v>
      </c>
      <c r="JE448">
        <v>9.1075710000000001</v>
      </c>
      <c r="JF448">
        <v>0.4586518</v>
      </c>
      <c r="JG448">
        <v>25.278359999999999</v>
      </c>
      <c r="JH448" s="1">
        <v>1.9470290000000001E-2</v>
      </c>
      <c r="JI448">
        <v>8.1987860000000001</v>
      </c>
      <c r="JJ448">
        <v>0.45934419999999998</v>
      </c>
      <c r="JK448">
        <v>24.849</v>
      </c>
      <c r="JL448" s="1">
        <v>1.7596580000000001E-2</v>
      </c>
      <c r="JM448">
        <v>7.3966229999999999</v>
      </c>
      <c r="JN448">
        <v>0.46017259999999999</v>
      </c>
      <c r="JO448">
        <v>24.170490000000001</v>
      </c>
      <c r="JP448" s="1">
        <v>1.5913770000000001E-2</v>
      </c>
      <c r="JQ448">
        <v>6.6760840000000004</v>
      </c>
      <c r="JR448">
        <v>0.46110780000000001</v>
      </c>
      <c r="JS448">
        <v>23.41619</v>
      </c>
      <c r="JT448" s="1">
        <v>1.439202E-2</v>
      </c>
      <c r="JU448">
        <v>6.023739</v>
      </c>
      <c r="JV448">
        <v>0.4621557</v>
      </c>
      <c r="JW448">
        <v>23.080349999999999</v>
      </c>
      <c r="JX448" s="1">
        <v>1.3024320000000001E-2</v>
      </c>
      <c r="JY448">
        <v>5.4375249999999999</v>
      </c>
      <c r="JZ448">
        <v>0.4620359</v>
      </c>
      <c r="KA448">
        <v>23.065999999999999</v>
      </c>
      <c r="KB448" s="1">
        <v>1.17914E-2</v>
      </c>
      <c r="KC448">
        <v>4.9142919999999997</v>
      </c>
      <c r="KD448">
        <v>0.46016550000000001</v>
      </c>
      <c r="KE448">
        <v>23.878150000000002</v>
      </c>
      <c r="KF448" s="1">
        <v>1.0686009999999999E-2</v>
      </c>
      <c r="KG448">
        <v>4.4541440000000003</v>
      </c>
      <c r="KH448">
        <v>0.45802680000000001</v>
      </c>
      <c r="KI448">
        <v>24.46274</v>
      </c>
      <c r="KJ448" s="1">
        <v>9.6866169999999998E-3</v>
      </c>
      <c r="KK448">
        <v>4.0389140000000001</v>
      </c>
      <c r="KL448">
        <v>0.45578839999999998</v>
      </c>
      <c r="KM448">
        <v>24.892430000000001</v>
      </c>
      <c r="KN448" s="1">
        <v>8.7671989999999998E-3</v>
      </c>
      <c r="KO448">
        <v>3.6566459999999998</v>
      </c>
      <c r="KP448">
        <v>0.45390079999999999</v>
      </c>
      <c r="KQ448">
        <v>25.085049999999999</v>
      </c>
      <c r="KR448" s="1">
        <v>7.9101369999999994E-3</v>
      </c>
      <c r="KS448">
        <v>3.2969870000000001</v>
      </c>
      <c r="KT448">
        <v>0.4521445</v>
      </c>
      <c r="KU448">
        <v>24.659500000000001</v>
      </c>
      <c r="KV448" s="1">
        <v>7.0788769999999999E-3</v>
      </c>
      <c r="KW448">
        <v>2.9482870000000001</v>
      </c>
      <c r="KX448">
        <v>0.45014700000000002</v>
      </c>
      <c r="KY448">
        <v>24.217099999999999</v>
      </c>
      <c r="KZ448" s="1">
        <v>6.2991760000000001E-3</v>
      </c>
      <c r="LA448">
        <v>2.6221510000000001</v>
      </c>
      <c r="LB448">
        <v>0.44811970000000001</v>
      </c>
      <c r="LC448">
        <v>24.13298</v>
      </c>
      <c r="LD448" s="1">
        <v>5.5709169999999999E-3</v>
      </c>
      <c r="LE448">
        <v>2.3178100000000001</v>
      </c>
      <c r="LF448">
        <v>0.4460674</v>
      </c>
      <c r="LG448">
        <v>24.346620000000001</v>
      </c>
      <c r="LH448" s="1">
        <v>4.8715249999999998E-3</v>
      </c>
      <c r="LI448">
        <v>2.0264570000000002</v>
      </c>
      <c r="LJ448">
        <v>0.44371250000000001</v>
      </c>
      <c r="LK448">
        <v>25.21611</v>
      </c>
      <c r="LL448">
        <v>4.1995510000000002E-3</v>
      </c>
      <c r="LM448">
        <v>1.747069</v>
      </c>
      <c r="LN448">
        <v>0.44095230000000002</v>
      </c>
      <c r="LO448">
        <v>26.04777</v>
      </c>
      <c r="LP448" s="1">
        <v>3.577766E-3</v>
      </c>
      <c r="LQ448">
        <v>1.4891909999999999</v>
      </c>
      <c r="LR448">
        <v>0.43864550000000002</v>
      </c>
      <c r="LS448">
        <v>26.686889999999998</v>
      </c>
      <c r="LT448" s="1">
        <v>3.0120199999999998E-3</v>
      </c>
      <c r="LU448">
        <v>1.2522930000000001</v>
      </c>
      <c r="LV448">
        <v>0.43555870000000002</v>
      </c>
      <c r="LW448">
        <v>26.910810000000001</v>
      </c>
      <c r="LX448" s="1">
        <v>2.4971239999999999E-3</v>
      </c>
      <c r="LY448">
        <v>1.04328</v>
      </c>
      <c r="LZ448">
        <v>0.43154130000000002</v>
      </c>
      <c r="MA448">
        <v>26.684709999999999</v>
      </c>
      <c r="MB448" s="1">
        <v>2.047456E-3</v>
      </c>
      <c r="MC448">
        <v>0.86568509999999999</v>
      </c>
      <c r="MD448">
        <v>0.42720360000000002</v>
      </c>
      <c r="ME448">
        <v>26.168389999999999</v>
      </c>
      <c r="MF448" s="1">
        <v>1.6741530000000001E-3</v>
      </c>
      <c r="MG448">
        <v>0.71811910000000001</v>
      </c>
      <c r="MH448">
        <v>0.4233094</v>
      </c>
      <c r="MI448">
        <v>26.00611</v>
      </c>
      <c r="MJ448" s="1">
        <v>1.3835609999999999E-3</v>
      </c>
      <c r="MK448">
        <v>0.60107149999999998</v>
      </c>
      <c r="ML448">
        <v>0.41953049999999997</v>
      </c>
      <c r="MM448">
        <v>26.140689999999999</v>
      </c>
      <c r="MN448" s="1">
        <v>1.163184E-3</v>
      </c>
      <c r="MO448">
        <v>0.51139900000000005</v>
      </c>
      <c r="MP448">
        <v>0.41603600000000002</v>
      </c>
      <c r="MQ448">
        <v>27.126180000000002</v>
      </c>
      <c r="MR448" s="1">
        <v>9.9977459999999992E-4</v>
      </c>
      <c r="MS448">
        <v>0.44429259999999998</v>
      </c>
      <c r="MT448">
        <v>0.41282360000000001</v>
      </c>
      <c r="MU448">
        <v>27.58445</v>
      </c>
      <c r="MV448" s="1">
        <v>8.7749400000000004E-4</v>
      </c>
      <c r="MW448">
        <v>0.39390740000000002</v>
      </c>
      <c r="MX448">
        <v>0.40983350000000002</v>
      </c>
      <c r="MY448">
        <v>27.451370000000001</v>
      </c>
      <c r="MZ448" s="1">
        <v>7.8443320000000003E-4</v>
      </c>
      <c r="NA448">
        <v>0.35547430000000002</v>
      </c>
      <c r="NB448">
        <v>0.40695409999999999</v>
      </c>
      <c r="NC448">
        <v>27.14106</v>
      </c>
      <c r="ND448" s="1">
        <v>7.1145520000000001E-4</v>
      </c>
      <c r="NE448">
        <v>0.32540289999999999</v>
      </c>
      <c r="NF448">
        <v>0.40428130000000001</v>
      </c>
      <c r="NG448">
        <v>26.982220000000002</v>
      </c>
      <c r="NH448" s="1">
        <v>6.5346179999999999E-4</v>
      </c>
      <c r="NI448">
        <v>0.3015139</v>
      </c>
      <c r="NJ448">
        <v>0.4017251</v>
      </c>
      <c r="NK448">
        <v>26.79823</v>
      </c>
      <c r="NL448" s="1">
        <v>6.0673580000000001E-4</v>
      </c>
      <c r="NM448">
        <v>0.28236319999999998</v>
      </c>
      <c r="NN448">
        <v>0.39940419999999999</v>
      </c>
      <c r="NO448">
        <v>26.762329999999999</v>
      </c>
      <c r="NP448" s="1">
        <v>5.6838370000000002E-4</v>
      </c>
      <c r="NQ448">
        <v>0.26662380000000002</v>
      </c>
      <c r="NR448">
        <v>0.39727600000000002</v>
      </c>
      <c r="NS448">
        <v>26.82713</v>
      </c>
      <c r="NT448" s="1">
        <v>5.3601479999999997E-4</v>
      </c>
      <c r="NU448">
        <v>0.25333149999999999</v>
      </c>
      <c r="NV448">
        <v>0.3953198</v>
      </c>
      <c r="NW448">
        <v>27.784520000000001</v>
      </c>
      <c r="NX448" s="1">
        <v>5.0816269999999996E-4</v>
      </c>
      <c r="NY448">
        <v>0.24185699999999999</v>
      </c>
      <c r="NZ448">
        <v>0.39347759999999998</v>
      </c>
      <c r="OA448">
        <v>28.725560000000002</v>
      </c>
      <c r="OB448" s="1">
        <v>4.839895E-4</v>
      </c>
      <c r="OC448">
        <v>0.23189319999999999</v>
      </c>
      <c r="OD448">
        <v>0.39178200000000002</v>
      </c>
      <c r="OE448">
        <v>29.121880000000001</v>
      </c>
      <c r="OF448" s="1">
        <v>4.6289980000000002E-4</v>
      </c>
      <c r="OG448">
        <v>0.22319430000000001</v>
      </c>
      <c r="OH448">
        <v>0.39014860000000001</v>
      </c>
      <c r="OI448">
        <v>29.222300000000001</v>
      </c>
      <c r="OJ448" s="1">
        <v>4.4413159999999999E-4</v>
      </c>
      <c r="OK448">
        <v>0.21546119999999999</v>
      </c>
    </row>
    <row r="449" spans="1:401" x14ac:dyDescent="0.35">
      <c r="A449">
        <v>458</v>
      </c>
      <c r="B449" t="s">
        <v>4</v>
      </c>
      <c r="C449" t="s">
        <v>364</v>
      </c>
      <c r="D449" t="s">
        <v>456</v>
      </c>
      <c r="E449">
        <v>789.84659999999997</v>
      </c>
      <c r="F449">
        <v>0.56000970000000005</v>
      </c>
      <c r="G449">
        <v>27.115390000000001</v>
      </c>
      <c r="H449">
        <v>0</v>
      </c>
      <c r="I449">
        <v>0</v>
      </c>
      <c r="J449">
        <v>0.56140009999999996</v>
      </c>
      <c r="K449">
        <v>27.249459999999999</v>
      </c>
      <c r="L449">
        <v>0</v>
      </c>
      <c r="M449">
        <v>0</v>
      </c>
      <c r="N449">
        <v>0.56329099999999999</v>
      </c>
      <c r="O449">
        <v>27.48715</v>
      </c>
      <c r="P449">
        <v>0</v>
      </c>
      <c r="Q449">
        <v>0</v>
      </c>
      <c r="R449">
        <v>0.56509379999999998</v>
      </c>
      <c r="S449">
        <v>26.98714</v>
      </c>
      <c r="T449">
        <v>0</v>
      </c>
      <c r="U449">
        <v>0</v>
      </c>
      <c r="V449">
        <v>0.56701550000000001</v>
      </c>
      <c r="W449">
        <v>26.197330000000001</v>
      </c>
      <c r="X449">
        <v>0</v>
      </c>
      <c r="Y449">
        <v>0</v>
      </c>
      <c r="Z449">
        <v>0.56897279999999995</v>
      </c>
      <c r="AA449">
        <v>25.835560000000001</v>
      </c>
      <c r="AB449">
        <v>0</v>
      </c>
      <c r="AC449">
        <v>0</v>
      </c>
      <c r="AD449">
        <v>0.5710596</v>
      </c>
      <c r="AE449">
        <v>25.740369999999999</v>
      </c>
      <c r="AF449">
        <v>0</v>
      </c>
      <c r="AG449">
        <v>0</v>
      </c>
      <c r="AH449">
        <v>0.57308590000000004</v>
      </c>
      <c r="AI449">
        <v>26.92896</v>
      </c>
      <c r="AJ449">
        <v>0</v>
      </c>
      <c r="AK449">
        <v>0</v>
      </c>
      <c r="AL449">
        <v>0.57539119999999999</v>
      </c>
      <c r="AM449">
        <v>27.966619999999999</v>
      </c>
      <c r="AN449">
        <v>0</v>
      </c>
      <c r="AO449">
        <v>0</v>
      </c>
      <c r="AP449">
        <v>0.57783439999999997</v>
      </c>
      <c r="AQ449">
        <v>28.80921</v>
      </c>
      <c r="AR449">
        <v>0</v>
      </c>
      <c r="AS449">
        <v>0</v>
      </c>
      <c r="AT449">
        <v>0.57993660000000002</v>
      </c>
      <c r="AU449">
        <v>29.17895</v>
      </c>
      <c r="AV449">
        <v>0</v>
      </c>
      <c r="AW449">
        <v>0</v>
      </c>
      <c r="AX449">
        <v>0.58201559999999997</v>
      </c>
      <c r="AY449">
        <v>28.43702</v>
      </c>
      <c r="AZ449">
        <v>0</v>
      </c>
      <c r="BA449">
        <v>0</v>
      </c>
      <c r="BB449">
        <v>0.58408210000000005</v>
      </c>
      <c r="BC449">
        <v>27.85258</v>
      </c>
      <c r="BD449">
        <v>0</v>
      </c>
      <c r="BE449">
        <v>0</v>
      </c>
      <c r="BF449">
        <v>0.58642360000000004</v>
      </c>
      <c r="BG449">
        <v>27.429130000000001</v>
      </c>
      <c r="BH449">
        <v>0</v>
      </c>
      <c r="BI449">
        <v>0</v>
      </c>
      <c r="BJ449">
        <v>0.58884910000000001</v>
      </c>
      <c r="BK449">
        <v>27.64151</v>
      </c>
      <c r="BL449">
        <v>0</v>
      </c>
      <c r="BM449">
        <v>0</v>
      </c>
      <c r="BN449">
        <v>0.59137379999999995</v>
      </c>
      <c r="BO449">
        <v>29.032699999999998</v>
      </c>
      <c r="BP449">
        <v>0</v>
      </c>
      <c r="BQ449">
        <v>0</v>
      </c>
      <c r="BR449">
        <v>0.59047640000000001</v>
      </c>
      <c r="BS449">
        <v>29.981010000000001</v>
      </c>
      <c r="BT449">
        <v>0</v>
      </c>
      <c r="BU449">
        <v>0</v>
      </c>
      <c r="BV449">
        <v>0.58943250000000003</v>
      </c>
      <c r="BW449">
        <v>30.68291</v>
      </c>
      <c r="BX449">
        <v>0</v>
      </c>
      <c r="BY449">
        <v>0</v>
      </c>
      <c r="BZ449">
        <v>0.58837099999999998</v>
      </c>
      <c r="CA449">
        <v>30.722090000000001</v>
      </c>
      <c r="CB449">
        <v>0</v>
      </c>
      <c r="CC449">
        <v>0</v>
      </c>
      <c r="CD449">
        <v>0.58721760000000001</v>
      </c>
      <c r="CE449">
        <v>29.79271</v>
      </c>
      <c r="CF449">
        <v>0</v>
      </c>
      <c r="CG449">
        <v>0</v>
      </c>
      <c r="CH449">
        <v>0.58610649999999997</v>
      </c>
      <c r="CI449">
        <v>28.797319999999999</v>
      </c>
      <c r="CJ449">
        <v>0</v>
      </c>
      <c r="CK449">
        <v>0</v>
      </c>
      <c r="CL449">
        <v>0.5849394</v>
      </c>
      <c r="CM449">
        <v>28.334009999999999</v>
      </c>
      <c r="CN449">
        <v>0</v>
      </c>
      <c r="CO449">
        <v>0</v>
      </c>
      <c r="CP449">
        <v>0.5837734</v>
      </c>
      <c r="CQ449">
        <v>28.585129999999999</v>
      </c>
      <c r="CR449">
        <v>0</v>
      </c>
      <c r="CS449">
        <v>1.3032389999999999E-37</v>
      </c>
      <c r="CT449">
        <v>0.58261070000000004</v>
      </c>
      <c r="CU449">
        <v>29.552569999999999</v>
      </c>
      <c r="CV449">
        <v>6.2427020000000001E-34</v>
      </c>
      <c r="CW449">
        <v>2.0641300000000001E-31</v>
      </c>
      <c r="CX449">
        <v>0.58145559999999996</v>
      </c>
      <c r="CY449">
        <v>29.489629999999998</v>
      </c>
      <c r="CZ449">
        <v>2.5766800000000001E-27</v>
      </c>
      <c r="DA449">
        <v>7.9359120000000004E-25</v>
      </c>
      <c r="DB449">
        <v>0.58028429999999998</v>
      </c>
      <c r="DC449">
        <v>30.354050000000001</v>
      </c>
      <c r="DD449" s="1">
        <v>5.433404E-22</v>
      </c>
      <c r="DE449" s="1">
        <v>1.6840290000000001E-19</v>
      </c>
      <c r="DF449">
        <v>0.57909469999999996</v>
      </c>
      <c r="DG449">
        <v>30.394829999999999</v>
      </c>
      <c r="DH449" s="1">
        <v>5.6374079999999997E-18</v>
      </c>
      <c r="DI449" s="1">
        <v>1.8148809999999998E-15</v>
      </c>
      <c r="DJ449">
        <v>0.57791579999999998</v>
      </c>
      <c r="DK449">
        <v>29.682089999999999</v>
      </c>
      <c r="DL449" s="1">
        <v>1.0410519999999999E-14</v>
      </c>
      <c r="DM449" s="1">
        <v>3.4625440000000002E-12</v>
      </c>
      <c r="DN449">
        <v>0.57676050000000001</v>
      </c>
      <c r="DO449">
        <v>29.045089999999998</v>
      </c>
      <c r="DP449" s="1">
        <v>5.574562E-12</v>
      </c>
      <c r="DQ449" s="1">
        <v>1.9079849999999998E-9</v>
      </c>
      <c r="DR449">
        <v>0.57563220000000004</v>
      </c>
      <c r="DS449">
        <v>28.706019999999999</v>
      </c>
      <c r="DT449" s="1">
        <v>1.1509910000000001E-9</v>
      </c>
      <c r="DU449" s="1">
        <v>4.0468730000000001E-7</v>
      </c>
      <c r="DV449">
        <v>0.57471530000000004</v>
      </c>
      <c r="DW449">
        <v>28.983840000000001</v>
      </c>
      <c r="DX449" s="1">
        <v>1.077154E-7</v>
      </c>
      <c r="DY449" s="1">
        <v>3.8850090000000002E-5</v>
      </c>
      <c r="DZ449">
        <v>0.57393700000000003</v>
      </c>
      <c r="EA449">
        <v>30.404430000000001</v>
      </c>
      <c r="EB449" s="1">
        <v>5.1703420000000002E-6</v>
      </c>
      <c r="EC449" s="1">
        <v>1.909518E-3</v>
      </c>
      <c r="ED449">
        <v>0.57313809999999998</v>
      </c>
      <c r="EE449">
        <v>31.45289</v>
      </c>
      <c r="EF449" s="1">
        <v>1.3975850000000001E-4</v>
      </c>
      <c r="EG449" s="1">
        <v>5.2705729999999999E-2</v>
      </c>
      <c r="EH449">
        <v>0.5723994</v>
      </c>
      <c r="EI449">
        <v>32.253320000000002</v>
      </c>
      <c r="EJ449" s="1">
        <v>2.2862960000000002E-3</v>
      </c>
      <c r="EK449" s="1">
        <v>0.88032630000000001</v>
      </c>
      <c r="EL449">
        <v>0.57163459999999999</v>
      </c>
      <c r="EM449">
        <v>32.520589999999999</v>
      </c>
      <c r="EN449" s="1">
        <v>2.4067769999999999E-2</v>
      </c>
      <c r="EO449" s="1">
        <v>9.4442520000000005</v>
      </c>
      <c r="EP449">
        <v>0.57097699999999996</v>
      </c>
      <c r="EQ449">
        <v>31.622710000000001</v>
      </c>
      <c r="ER449" s="1">
        <v>0.17117650000000001</v>
      </c>
      <c r="ES449" s="1">
        <v>68.395539999999997</v>
      </c>
      <c r="ET449">
        <v>0.57038849999999996</v>
      </c>
      <c r="EU449">
        <v>30.45289</v>
      </c>
      <c r="EV449" s="1">
        <v>0.85796360000000005</v>
      </c>
      <c r="EW449" s="1">
        <v>348.7004</v>
      </c>
      <c r="EX449">
        <v>0.56984080000000004</v>
      </c>
      <c r="EY449">
        <v>29.950700000000001</v>
      </c>
      <c r="EZ449" s="1">
        <v>3.1433439999999999</v>
      </c>
      <c r="FA449">
        <v>1297.932</v>
      </c>
      <c r="FB449">
        <v>0.56955020000000001</v>
      </c>
      <c r="FC449">
        <v>29.877870000000001</v>
      </c>
      <c r="FD449" s="1">
        <v>8.6893860000000007</v>
      </c>
      <c r="FE449">
        <v>3640.7710000000002</v>
      </c>
      <c r="FF449">
        <v>0.56930840000000005</v>
      </c>
      <c r="FG449">
        <v>30.711179999999999</v>
      </c>
      <c r="FH449">
        <v>18.628209999999999</v>
      </c>
      <c r="FI449">
        <v>7910.8140000000003</v>
      </c>
      <c r="FJ449">
        <v>0.56913910000000001</v>
      </c>
      <c r="FK449">
        <v>30.958770000000001</v>
      </c>
      <c r="FL449">
        <v>31.740680000000001</v>
      </c>
      <c r="FM449">
        <v>13651.5</v>
      </c>
      <c r="FN449">
        <v>0.56899279999999997</v>
      </c>
      <c r="FO449">
        <v>30.86619</v>
      </c>
      <c r="FP449">
        <v>43.9711</v>
      </c>
      <c r="FQ449">
        <v>19132.29</v>
      </c>
      <c r="FR449">
        <v>0.5688493</v>
      </c>
      <c r="FS449">
        <v>30.17764</v>
      </c>
      <c r="FT449">
        <v>50.484479999999998</v>
      </c>
      <c r="FU449">
        <v>22208.48</v>
      </c>
      <c r="FV449">
        <v>0.56871179999999999</v>
      </c>
      <c r="FW449">
        <v>29.28772</v>
      </c>
      <c r="FX449">
        <v>49.008859999999999</v>
      </c>
      <c r="FY449">
        <v>21777.52</v>
      </c>
      <c r="FZ449">
        <v>0.56857179999999996</v>
      </c>
      <c r="GA449">
        <v>28.503990000000002</v>
      </c>
      <c r="GB449">
        <v>40.924010000000003</v>
      </c>
      <c r="GC449">
        <v>18352.689999999999</v>
      </c>
      <c r="GD449">
        <v>0.56844139999999999</v>
      </c>
      <c r="GE449">
        <v>27.995349999999998</v>
      </c>
      <c r="GF449">
        <v>29.88524</v>
      </c>
      <c r="GG449">
        <v>13514.36</v>
      </c>
      <c r="GH449">
        <v>0.56834680000000004</v>
      </c>
      <c r="GI449">
        <v>28.011849999999999</v>
      </c>
      <c r="GJ449">
        <v>19.377549999999999</v>
      </c>
      <c r="GK449">
        <v>8826.8649999999998</v>
      </c>
      <c r="GL449">
        <v>0.56812439999999997</v>
      </c>
      <c r="GM449">
        <v>28.839020000000001</v>
      </c>
      <c r="GN449">
        <v>11.31066</v>
      </c>
      <c r="GO449">
        <v>5186.549</v>
      </c>
      <c r="GP449">
        <v>0.56801279999999998</v>
      </c>
      <c r="GQ449">
        <v>29.454940000000001</v>
      </c>
      <c r="GR449">
        <v>6.0440670000000001</v>
      </c>
      <c r="GS449">
        <v>2785.3739999999998</v>
      </c>
      <c r="GT449">
        <v>0.56812560000000001</v>
      </c>
      <c r="GU449">
        <v>29.84149</v>
      </c>
      <c r="GV449">
        <v>3.0063070000000001</v>
      </c>
      <c r="GW449">
        <v>1388.941</v>
      </c>
      <c r="GX449">
        <v>0.56818570000000002</v>
      </c>
      <c r="GY449">
        <v>29.709009999999999</v>
      </c>
      <c r="GZ449">
        <v>1.422536</v>
      </c>
      <c r="HA449">
        <v>657.40219999999999</v>
      </c>
      <c r="HB449">
        <v>0.56821849999999996</v>
      </c>
      <c r="HC449">
        <v>28.948149999999998</v>
      </c>
      <c r="HD449">
        <v>0.66012590000000004</v>
      </c>
      <c r="HE449">
        <v>303.98610000000002</v>
      </c>
      <c r="HF449">
        <v>0.56826279999999996</v>
      </c>
      <c r="HG449">
        <v>27.68225</v>
      </c>
      <c r="HH449">
        <v>0.31490119999999999</v>
      </c>
      <c r="HI449">
        <v>143.51439999999999</v>
      </c>
      <c r="HJ449">
        <v>0.56832309999999997</v>
      </c>
      <c r="HK449">
        <v>26.869319999999998</v>
      </c>
      <c r="HL449">
        <v>0.16478590000000001</v>
      </c>
      <c r="HM449">
        <v>73.696290000000005</v>
      </c>
      <c r="HN449">
        <v>0.56828860000000003</v>
      </c>
      <c r="HO449">
        <v>26.422429999999999</v>
      </c>
      <c r="HP449">
        <v>0.10033110000000001</v>
      </c>
      <c r="HQ449">
        <v>43.792389999999997</v>
      </c>
      <c r="HR449">
        <v>0.56822740000000005</v>
      </c>
      <c r="HS449">
        <v>26.67726</v>
      </c>
      <c r="HT449">
        <v>7.1654700000000002E-2</v>
      </c>
      <c r="HU449">
        <v>30.5747</v>
      </c>
      <c r="HV449">
        <v>0.56843390000000005</v>
      </c>
      <c r="HW449">
        <v>27.040959999999998</v>
      </c>
      <c r="HX449">
        <v>5.7427079999999998E-2</v>
      </c>
      <c r="HY449">
        <v>24.09535</v>
      </c>
      <c r="HZ449">
        <v>0.56978139999999999</v>
      </c>
      <c r="IA449">
        <v>26.820519999999998</v>
      </c>
      <c r="IB449">
        <v>4.8984850000000003E-2</v>
      </c>
      <c r="IC449">
        <v>20.351109999999998</v>
      </c>
      <c r="ID449">
        <v>0.57070929999999997</v>
      </c>
      <c r="IE449">
        <v>26.462589999999999</v>
      </c>
      <c r="IF449">
        <v>4.2939690000000003E-2</v>
      </c>
      <c r="IG449">
        <v>17.74793</v>
      </c>
      <c r="IH449">
        <v>0.57137110000000002</v>
      </c>
      <c r="II449">
        <v>25.532489999999999</v>
      </c>
      <c r="IJ449">
        <v>3.8166680000000001E-2</v>
      </c>
      <c r="IK449">
        <v>15.72512</v>
      </c>
      <c r="IL449">
        <v>0.57190879999999999</v>
      </c>
      <c r="IM449">
        <v>24.48471</v>
      </c>
      <c r="IN449" s="1">
        <v>3.4127930000000001E-2</v>
      </c>
      <c r="IO449">
        <v>14.03063</v>
      </c>
      <c r="IP449">
        <v>0.57236520000000002</v>
      </c>
      <c r="IQ449">
        <v>23.79767</v>
      </c>
      <c r="IR449" s="1">
        <v>3.0535759999999999E-2</v>
      </c>
      <c r="IS449">
        <v>12.534990000000001</v>
      </c>
      <c r="IT449">
        <v>0.57286809999999999</v>
      </c>
      <c r="IU449">
        <v>23.621690000000001</v>
      </c>
      <c r="IV449" s="1">
        <v>2.7293870000000001E-2</v>
      </c>
      <c r="IW449">
        <v>11.18859</v>
      </c>
      <c r="IX449">
        <v>0.57335879999999995</v>
      </c>
      <c r="IY449">
        <v>24.592649999999999</v>
      </c>
      <c r="IZ449" s="1">
        <v>2.4417080000000001E-2</v>
      </c>
      <c r="JA449">
        <v>9.9950369999999999</v>
      </c>
      <c r="JB449">
        <v>0.57386170000000003</v>
      </c>
      <c r="JC449">
        <v>25.30575</v>
      </c>
      <c r="JD449" s="1">
        <v>2.1914949999999999E-2</v>
      </c>
      <c r="JE449">
        <v>8.9556059999999995</v>
      </c>
      <c r="JF449">
        <v>0.57453240000000005</v>
      </c>
      <c r="JG449">
        <v>25.638439999999999</v>
      </c>
      <c r="JH449" s="1">
        <v>1.9749889999999999E-2</v>
      </c>
      <c r="JI449">
        <v>8.0563029999999998</v>
      </c>
      <c r="JJ449">
        <v>0.5754051</v>
      </c>
      <c r="JK449">
        <v>25.126729999999998</v>
      </c>
      <c r="JL449" s="1">
        <v>1.7844889999999999E-2</v>
      </c>
      <c r="JM449">
        <v>7.2648780000000004</v>
      </c>
      <c r="JN449">
        <v>0.57642280000000001</v>
      </c>
      <c r="JO449">
        <v>24.33812</v>
      </c>
      <c r="JP449" s="1">
        <v>1.613916E-2</v>
      </c>
      <c r="JQ449">
        <v>6.5563000000000002</v>
      </c>
      <c r="JR449">
        <v>0.57763920000000002</v>
      </c>
      <c r="JS449">
        <v>23.482690000000002</v>
      </c>
      <c r="JT449" s="1">
        <v>1.459384E-2</v>
      </c>
      <c r="JU449">
        <v>5.9137659999999999</v>
      </c>
      <c r="JV449">
        <v>0.57895459999999999</v>
      </c>
      <c r="JW449">
        <v>23.105239999999998</v>
      </c>
      <c r="JX449" s="1">
        <v>1.320606E-2</v>
      </c>
      <c r="JY449">
        <v>5.3366480000000003</v>
      </c>
      <c r="JZ449">
        <v>0.58092710000000003</v>
      </c>
      <c r="KA449">
        <v>23.120840000000001</v>
      </c>
      <c r="KB449" s="1">
        <v>1.195037E-2</v>
      </c>
      <c r="KC449">
        <v>4.810041</v>
      </c>
      <c r="KD449">
        <v>0.58343319999999999</v>
      </c>
      <c r="KE449">
        <v>24.036580000000001</v>
      </c>
      <c r="KF449" s="1">
        <v>1.0827460000000001E-2</v>
      </c>
      <c r="KG449">
        <v>4.3359310000000004</v>
      </c>
      <c r="KH449">
        <v>0.58602449999999995</v>
      </c>
      <c r="KI449">
        <v>24.672599999999999</v>
      </c>
      <c r="KJ449" s="1">
        <v>9.8143859999999996E-3</v>
      </c>
      <c r="KK449">
        <v>3.9093110000000002</v>
      </c>
      <c r="KL449">
        <v>0.58922620000000003</v>
      </c>
      <c r="KM449">
        <v>25.116129999999998</v>
      </c>
      <c r="KN449" s="1">
        <v>8.8853189999999992E-3</v>
      </c>
      <c r="KO449">
        <v>3.5174340000000002</v>
      </c>
      <c r="KP449">
        <v>0.59330899999999998</v>
      </c>
      <c r="KQ449">
        <v>25.293810000000001</v>
      </c>
      <c r="KR449" s="1">
        <v>8.0215449999999997E-3</v>
      </c>
      <c r="KS449">
        <v>3.1509320000000001</v>
      </c>
      <c r="KT449">
        <v>0.59759609999999996</v>
      </c>
      <c r="KU449">
        <v>24.767009999999999</v>
      </c>
      <c r="KV449" s="1">
        <v>7.1847660000000004E-3</v>
      </c>
      <c r="KW449">
        <v>2.8004790000000002</v>
      </c>
      <c r="KX449">
        <v>0.60183319999999996</v>
      </c>
      <c r="KY449">
        <v>24.239080000000001</v>
      </c>
      <c r="KZ449" s="1">
        <v>6.3969659999999996E-3</v>
      </c>
      <c r="LA449">
        <v>2.4737279999999999</v>
      </c>
      <c r="LB449">
        <v>0.60639149999999997</v>
      </c>
      <c r="LC449">
        <v>24.110710000000001</v>
      </c>
      <c r="LD449" s="1">
        <v>5.6619449999999998E-3</v>
      </c>
      <c r="LE449">
        <v>2.1714980000000002</v>
      </c>
      <c r="LF449">
        <v>0.61110350000000002</v>
      </c>
      <c r="LG449">
        <v>24.361660000000001</v>
      </c>
      <c r="LH449" s="1">
        <v>4.9594340000000004E-3</v>
      </c>
      <c r="LI449">
        <v>1.8866499999999999</v>
      </c>
      <c r="LJ449">
        <v>0.61590990000000001</v>
      </c>
      <c r="LK449">
        <v>25.299009999999999</v>
      </c>
      <c r="LL449" s="1">
        <v>4.2811949999999998E-3</v>
      </c>
      <c r="LM449">
        <v>1.615119</v>
      </c>
      <c r="LN449">
        <v>0.62106790000000001</v>
      </c>
      <c r="LO449">
        <v>26.178349999999998</v>
      </c>
      <c r="LP449" s="1">
        <v>3.6523549999999999E-3</v>
      </c>
      <c r="LQ449">
        <v>1.3656360000000001</v>
      </c>
      <c r="LR449">
        <v>0.62807630000000003</v>
      </c>
      <c r="LS449">
        <v>26.84075</v>
      </c>
      <c r="LT449" s="1">
        <v>3.0800229999999999E-3</v>
      </c>
      <c r="LU449">
        <v>1.1426270000000001</v>
      </c>
      <c r="LV449">
        <v>0.62680049999999998</v>
      </c>
      <c r="LW449">
        <v>27.05519</v>
      </c>
      <c r="LX449" s="1">
        <v>2.5542999999999998E-3</v>
      </c>
      <c r="LY449">
        <v>0.95234569999999996</v>
      </c>
      <c r="LZ449">
        <v>0.6193457</v>
      </c>
      <c r="MA449">
        <v>26.765779999999999</v>
      </c>
      <c r="MB449" s="1">
        <v>2.0963850000000001E-3</v>
      </c>
      <c r="MC449">
        <v>0.79086979999999996</v>
      </c>
      <c r="MD449">
        <v>0.61164180000000001</v>
      </c>
      <c r="ME449">
        <v>26.178429999999999</v>
      </c>
      <c r="MF449" s="1">
        <v>1.714204E-3</v>
      </c>
      <c r="MG449">
        <v>0.65605919999999995</v>
      </c>
      <c r="MH449">
        <v>0.60472329999999996</v>
      </c>
      <c r="MI449">
        <v>25.96424</v>
      </c>
      <c r="MJ449" s="1">
        <v>1.4150569999999999E-3</v>
      </c>
      <c r="MK449">
        <v>0.54838500000000001</v>
      </c>
      <c r="ML449">
        <v>0.59810730000000001</v>
      </c>
      <c r="MM449">
        <v>26.099879999999999</v>
      </c>
      <c r="MN449" s="1">
        <v>1.187399E-3</v>
      </c>
      <c r="MO449">
        <v>0.46551819999999999</v>
      </c>
      <c r="MP449">
        <v>0.59232470000000004</v>
      </c>
      <c r="MQ449">
        <v>27.145330000000001</v>
      </c>
      <c r="MR449" s="1">
        <v>1.0181680000000001E-3</v>
      </c>
      <c r="MS449">
        <v>0.40318009999999999</v>
      </c>
      <c r="MT449">
        <v>0.58706100000000006</v>
      </c>
      <c r="MU449">
        <v>27.63111</v>
      </c>
      <c r="MV449" s="1">
        <v>8.9168359999999998E-4</v>
      </c>
      <c r="MW449">
        <v>0.3563926</v>
      </c>
      <c r="MX449">
        <v>0.58223610000000003</v>
      </c>
      <c r="MY449">
        <v>27.528829999999999</v>
      </c>
      <c r="MZ449" s="1">
        <v>7.9568900000000003E-4</v>
      </c>
      <c r="NA449">
        <v>0.32079010000000002</v>
      </c>
      <c r="NB449">
        <v>0.57759210000000005</v>
      </c>
      <c r="NC449">
        <v>27.22063</v>
      </c>
      <c r="ND449" s="1">
        <v>7.2060820000000004E-4</v>
      </c>
      <c r="NE449">
        <v>0.29302790000000001</v>
      </c>
      <c r="NF449">
        <v>0.5732872</v>
      </c>
      <c r="NG449">
        <v>27.018920000000001</v>
      </c>
      <c r="NH449" s="1">
        <v>6.6104200000000003E-4</v>
      </c>
      <c r="NI449">
        <v>0.27101720000000001</v>
      </c>
      <c r="NJ449">
        <v>0.5691678</v>
      </c>
      <c r="NK449">
        <v>26.792619999999999</v>
      </c>
      <c r="NL449" s="1">
        <v>6.1316490000000001E-4</v>
      </c>
      <c r="NM449">
        <v>0.25341390000000003</v>
      </c>
      <c r="NN449">
        <v>0.56541509999999995</v>
      </c>
      <c r="NO449">
        <v>26.734380000000002</v>
      </c>
      <c r="NP449" s="1">
        <v>5.7394110000000005E-4</v>
      </c>
      <c r="NQ449">
        <v>0.23897560000000001</v>
      </c>
      <c r="NR449">
        <v>0.56199319999999997</v>
      </c>
      <c r="NS449">
        <v>26.816420000000001</v>
      </c>
      <c r="NT449" s="1">
        <v>5.4098790000000003E-4</v>
      </c>
      <c r="NU449">
        <v>0.2268444</v>
      </c>
      <c r="NV449">
        <v>0.55882229999999999</v>
      </c>
      <c r="NW449">
        <v>27.835609999999999</v>
      </c>
      <c r="NX449" s="1">
        <v>5.1266579999999999E-4</v>
      </c>
      <c r="NY449">
        <v>0.2163881</v>
      </c>
      <c r="NZ449">
        <v>0.55583289999999996</v>
      </c>
      <c r="OA449">
        <v>28.828499999999998</v>
      </c>
      <c r="OB449" s="1">
        <v>4.8809390000000003E-4</v>
      </c>
      <c r="OC449">
        <v>0.2073054</v>
      </c>
      <c r="OD449">
        <v>0.55308469999999998</v>
      </c>
      <c r="OE449">
        <v>29.245000000000001</v>
      </c>
      <c r="OF449" s="1">
        <v>4.6666520000000002E-4</v>
      </c>
      <c r="OG449">
        <v>0.19936950000000001</v>
      </c>
      <c r="OH449">
        <v>0.55043030000000004</v>
      </c>
      <c r="OI449">
        <v>29.346430000000002</v>
      </c>
      <c r="OJ449" s="1">
        <v>4.4766199999999998E-4</v>
      </c>
      <c r="OK449">
        <v>0.1923473</v>
      </c>
    </row>
    <row r="450" spans="1:401" x14ac:dyDescent="0.35">
      <c r="A450">
        <v>459</v>
      </c>
      <c r="B450" t="s">
        <v>4</v>
      </c>
      <c r="C450" t="s">
        <v>364</v>
      </c>
      <c r="D450" t="s">
        <v>457</v>
      </c>
      <c r="E450">
        <v>845.08540000000005</v>
      </c>
      <c r="F450">
        <v>0.4570225</v>
      </c>
      <c r="G450">
        <v>27.280049999999999</v>
      </c>
      <c r="H450">
        <v>0</v>
      </c>
      <c r="I450">
        <v>0</v>
      </c>
      <c r="J450">
        <v>0.45761410000000002</v>
      </c>
      <c r="K450">
        <v>27.392530000000001</v>
      </c>
      <c r="L450">
        <v>0</v>
      </c>
      <c r="M450">
        <v>0</v>
      </c>
      <c r="N450">
        <v>0.45774160000000003</v>
      </c>
      <c r="O450">
        <v>27.681229999999999</v>
      </c>
      <c r="P450">
        <v>0</v>
      </c>
      <c r="Q450">
        <v>0</v>
      </c>
      <c r="R450">
        <v>0.45775650000000001</v>
      </c>
      <c r="S450">
        <v>27.188410000000001</v>
      </c>
      <c r="T450">
        <v>0</v>
      </c>
      <c r="U450">
        <v>0</v>
      </c>
      <c r="V450">
        <v>0.45775470000000001</v>
      </c>
      <c r="W450">
        <v>26.26886</v>
      </c>
      <c r="X450">
        <v>0</v>
      </c>
      <c r="Y450">
        <v>0</v>
      </c>
      <c r="Z450">
        <v>0.45776230000000001</v>
      </c>
      <c r="AA450">
        <v>25.86542</v>
      </c>
      <c r="AB450">
        <v>0</v>
      </c>
      <c r="AC450">
        <v>0</v>
      </c>
      <c r="AD450">
        <v>0.45780530000000003</v>
      </c>
      <c r="AE450">
        <v>25.744599999999998</v>
      </c>
      <c r="AF450">
        <v>0</v>
      </c>
      <c r="AG450">
        <v>0</v>
      </c>
      <c r="AH450">
        <v>0.45787080000000002</v>
      </c>
      <c r="AI450">
        <v>27.034469999999999</v>
      </c>
      <c r="AJ450">
        <v>0</v>
      </c>
      <c r="AK450">
        <v>0</v>
      </c>
      <c r="AL450">
        <v>0.45805390000000001</v>
      </c>
      <c r="AM450">
        <v>28.17623</v>
      </c>
      <c r="AN450">
        <v>0</v>
      </c>
      <c r="AO450">
        <v>0</v>
      </c>
      <c r="AP450">
        <v>0.45839659999999999</v>
      </c>
      <c r="AQ450">
        <v>29.073180000000001</v>
      </c>
      <c r="AR450">
        <v>0</v>
      </c>
      <c r="AS450">
        <v>0</v>
      </c>
      <c r="AT450">
        <v>0.4587079</v>
      </c>
      <c r="AU450">
        <v>29.488040000000002</v>
      </c>
      <c r="AV450">
        <v>0</v>
      </c>
      <c r="AW450">
        <v>0</v>
      </c>
      <c r="AX450">
        <v>0.45886260000000001</v>
      </c>
      <c r="AY450">
        <v>28.681280000000001</v>
      </c>
      <c r="AZ450">
        <v>0</v>
      </c>
      <c r="BA450">
        <v>0</v>
      </c>
      <c r="BB450">
        <v>0.45899109999999999</v>
      </c>
      <c r="BC450">
        <v>27.994479999999999</v>
      </c>
      <c r="BD450">
        <v>0</v>
      </c>
      <c r="BE450">
        <v>0</v>
      </c>
      <c r="BF450">
        <v>0.45915869999999998</v>
      </c>
      <c r="BG450">
        <v>27.53246</v>
      </c>
      <c r="BH450">
        <v>0</v>
      </c>
      <c r="BI450">
        <v>0</v>
      </c>
      <c r="BJ450">
        <v>0.459312</v>
      </c>
      <c r="BK450">
        <v>27.70045</v>
      </c>
      <c r="BL450">
        <v>0</v>
      </c>
      <c r="BM450">
        <v>0</v>
      </c>
      <c r="BN450">
        <v>0.459478</v>
      </c>
      <c r="BO450">
        <v>29.224910000000001</v>
      </c>
      <c r="BP450">
        <v>0</v>
      </c>
      <c r="BQ450">
        <v>0</v>
      </c>
      <c r="BR450">
        <v>0.45970569999999999</v>
      </c>
      <c r="BS450">
        <v>30.22523</v>
      </c>
      <c r="BT450">
        <v>0</v>
      </c>
      <c r="BU450">
        <v>0</v>
      </c>
      <c r="BV450">
        <v>0.45998129999999998</v>
      </c>
      <c r="BW450">
        <v>30.986650000000001</v>
      </c>
      <c r="BX450">
        <v>0</v>
      </c>
      <c r="BY450">
        <v>0</v>
      </c>
      <c r="BZ450">
        <v>0.4602484</v>
      </c>
      <c r="CA450">
        <v>31.03276</v>
      </c>
      <c r="CB450">
        <v>0</v>
      </c>
      <c r="CC450">
        <v>0</v>
      </c>
      <c r="CD450">
        <v>0.46055439999999997</v>
      </c>
      <c r="CE450">
        <v>30.036059999999999</v>
      </c>
      <c r="CF450">
        <v>0</v>
      </c>
      <c r="CG450">
        <v>0</v>
      </c>
      <c r="CH450">
        <v>0.46080510000000002</v>
      </c>
      <c r="CI450">
        <v>28.892700000000001</v>
      </c>
      <c r="CJ450">
        <v>0</v>
      </c>
      <c r="CK450">
        <v>0</v>
      </c>
      <c r="CL450">
        <v>0.46106340000000001</v>
      </c>
      <c r="CM450">
        <v>28.38091</v>
      </c>
      <c r="CN450">
        <v>0</v>
      </c>
      <c r="CO450">
        <v>0</v>
      </c>
      <c r="CP450">
        <v>0.46137640000000002</v>
      </c>
      <c r="CQ450">
        <v>28.6157</v>
      </c>
      <c r="CR450">
        <v>0</v>
      </c>
      <c r="CS450">
        <v>3.6913620000000002E-38</v>
      </c>
      <c r="CT450">
        <v>0.46172059999999998</v>
      </c>
      <c r="CU450">
        <v>29.71781</v>
      </c>
      <c r="CV450">
        <v>1.429308E-34</v>
      </c>
      <c r="CW450">
        <v>7.8155199999999995E-32</v>
      </c>
      <c r="CX450">
        <v>0.4620802</v>
      </c>
      <c r="CY450">
        <v>29.60258</v>
      </c>
      <c r="CZ450">
        <v>4.7794050000000003E-28</v>
      </c>
      <c r="DA450">
        <v>2.578245E-25</v>
      </c>
      <c r="DB450">
        <v>0.46242820000000001</v>
      </c>
      <c r="DC450">
        <v>30.562180000000001</v>
      </c>
      <c r="DD450" s="1">
        <v>1.6617199999999999E-22</v>
      </c>
      <c r="DE450" s="1">
        <v>7.3289369999999997E-20</v>
      </c>
      <c r="DF450">
        <v>0.46283790000000002</v>
      </c>
      <c r="DG450">
        <v>30.673559999999998</v>
      </c>
      <c r="DH450" s="1">
        <v>2.204819E-18</v>
      </c>
      <c r="DI450" s="1">
        <v>9.5701869999999996E-16</v>
      </c>
      <c r="DJ450">
        <v>0.46319569999999999</v>
      </c>
      <c r="DK450">
        <v>29.895820000000001</v>
      </c>
      <c r="DL450" s="1">
        <v>4.673403E-15</v>
      </c>
      <c r="DM450" s="1">
        <v>2.0540590000000001E-12</v>
      </c>
      <c r="DN450">
        <v>0.46360630000000003</v>
      </c>
      <c r="DO450">
        <v>29.129860000000001</v>
      </c>
      <c r="DP450" s="1">
        <v>2.7847E-12</v>
      </c>
      <c r="DQ450" s="1">
        <v>1.24992E-9</v>
      </c>
      <c r="DR450">
        <v>0.46398630000000002</v>
      </c>
      <c r="DS450">
        <v>28.75177</v>
      </c>
      <c r="DT450" s="1">
        <v>6.2603559999999998E-10</v>
      </c>
      <c r="DU450" s="1">
        <v>2.8811099999999998E-7</v>
      </c>
      <c r="DV450">
        <v>0.4645396</v>
      </c>
      <c r="DW450">
        <v>29.021609999999999</v>
      </c>
      <c r="DX450" s="1">
        <v>6.3030669999999998E-8</v>
      </c>
      <c r="DY450" s="1">
        <v>2.981372E-5</v>
      </c>
      <c r="DZ450">
        <v>0.46501589999999998</v>
      </c>
      <c r="EA450">
        <v>30.623539999999998</v>
      </c>
      <c r="EB450" s="1">
        <v>3.2263310000000001E-6</v>
      </c>
      <c r="EC450" s="1">
        <v>1.569502E-3</v>
      </c>
      <c r="ED450">
        <v>0.46542529999999999</v>
      </c>
      <c r="EE450">
        <v>31.77421</v>
      </c>
      <c r="EF450" s="1">
        <v>9.2376500000000006E-5</v>
      </c>
      <c r="EG450" s="1">
        <v>4.616108E-2</v>
      </c>
      <c r="EH450">
        <v>0.46577000000000002</v>
      </c>
      <c r="EI450">
        <v>32.628100000000003</v>
      </c>
      <c r="EJ450" s="1">
        <v>1.59212E-3</v>
      </c>
      <c r="EK450" s="1">
        <v>0.81808919999999996</v>
      </c>
      <c r="EL450">
        <v>0.4661209</v>
      </c>
      <c r="EM450">
        <v>32.940269999999998</v>
      </c>
      <c r="EN450" s="1">
        <v>1.7588070000000001E-2</v>
      </c>
      <c r="EO450" s="1">
        <v>9.2829219999999992</v>
      </c>
      <c r="EP450">
        <v>0.46651009999999998</v>
      </c>
      <c r="EQ450">
        <v>31.945959999999999</v>
      </c>
      <c r="ER450" s="1">
        <v>0.1308223</v>
      </c>
      <c r="ES450" s="1">
        <v>70.911420000000007</v>
      </c>
      <c r="ET450">
        <v>0.46682230000000002</v>
      </c>
      <c r="EU450">
        <v>30.554819999999999</v>
      </c>
      <c r="EV450" s="1">
        <v>0.68371020000000005</v>
      </c>
      <c r="EW450">
        <v>380.47539999999998</v>
      </c>
      <c r="EX450">
        <v>0.4671459</v>
      </c>
      <c r="EY450">
        <v>29.982790000000001</v>
      </c>
      <c r="EZ450" s="1">
        <v>2.605388</v>
      </c>
      <c r="FA450">
        <v>1487.3789999999999</v>
      </c>
      <c r="FB450">
        <v>0.46762179999999998</v>
      </c>
      <c r="FC450">
        <v>29.886610000000001</v>
      </c>
      <c r="FD450" s="1">
        <v>7.4757610000000003</v>
      </c>
      <c r="FE450">
        <v>4375.0569999999998</v>
      </c>
      <c r="FF450">
        <v>0.46830129999999998</v>
      </c>
      <c r="FG450">
        <v>30.814050000000002</v>
      </c>
      <c r="FH450">
        <v>16.605789999999999</v>
      </c>
      <c r="FI450">
        <v>9953.1389999999992</v>
      </c>
      <c r="FJ450">
        <v>0.46917520000000001</v>
      </c>
      <c r="FK450">
        <v>31.151759999999999</v>
      </c>
      <c r="FL450">
        <v>29.26831</v>
      </c>
      <c r="FM450">
        <v>17957.150000000001</v>
      </c>
      <c r="FN450">
        <v>0.47016950000000002</v>
      </c>
      <c r="FO450">
        <v>31.02909</v>
      </c>
      <c r="FP450">
        <v>41.877519999999997</v>
      </c>
      <c r="FQ450">
        <v>26275.42</v>
      </c>
      <c r="FR450">
        <v>0.47122259999999999</v>
      </c>
      <c r="FS450">
        <v>30.375489999999999</v>
      </c>
      <c r="FT450">
        <v>49.595999999999997</v>
      </c>
      <c r="FU450">
        <v>31810.31</v>
      </c>
      <c r="FV450">
        <v>0.47241440000000001</v>
      </c>
      <c r="FW450">
        <v>29.42681</v>
      </c>
      <c r="FX450">
        <v>49.593440000000001</v>
      </c>
      <c r="FY450">
        <v>32484.86</v>
      </c>
      <c r="FZ450">
        <v>0.47368559999999998</v>
      </c>
      <c r="GA450">
        <v>28.581029999999998</v>
      </c>
      <c r="GB450">
        <v>42.591250000000002</v>
      </c>
      <c r="GC450">
        <v>28465.81</v>
      </c>
      <c r="GD450">
        <v>0.47507680000000002</v>
      </c>
      <c r="GE450">
        <v>28.02843</v>
      </c>
      <c r="GF450">
        <v>31.94511</v>
      </c>
      <c r="GG450">
        <v>21765.15</v>
      </c>
      <c r="GH450">
        <v>0.47655140000000001</v>
      </c>
      <c r="GI450">
        <v>28.064039999999999</v>
      </c>
      <c r="GJ450">
        <v>21.245460000000001</v>
      </c>
      <c r="GK450">
        <v>14738.06</v>
      </c>
      <c r="GL450">
        <v>0.47806799999999999</v>
      </c>
      <c r="GM450">
        <v>29.08202</v>
      </c>
      <c r="GN450">
        <v>12.70091</v>
      </c>
      <c r="GO450">
        <v>8962.4560000000001</v>
      </c>
      <c r="GP450">
        <v>0.47982390000000003</v>
      </c>
      <c r="GQ450">
        <v>29.83182</v>
      </c>
      <c r="GR450">
        <v>6.9336710000000004</v>
      </c>
      <c r="GS450">
        <v>4966.07</v>
      </c>
      <c r="GT450">
        <v>0.4820605</v>
      </c>
      <c r="GU450">
        <v>30.305209999999999</v>
      </c>
      <c r="GV450">
        <v>3.512756</v>
      </c>
      <c r="GW450">
        <v>2544.8829999999998</v>
      </c>
      <c r="GX450">
        <v>0.48437750000000002</v>
      </c>
      <c r="GY450">
        <v>30.142299999999999</v>
      </c>
      <c r="GZ450">
        <v>1.684329</v>
      </c>
      <c r="HA450">
        <v>1229.7670000000001</v>
      </c>
      <c r="HB450">
        <v>0.48692210000000002</v>
      </c>
      <c r="HC450">
        <v>29.286069999999999</v>
      </c>
      <c r="HD450">
        <v>0.78567330000000002</v>
      </c>
      <c r="HE450">
        <v>574.49310000000003</v>
      </c>
      <c r="HF450">
        <v>0.48961260000000001</v>
      </c>
      <c r="HG450">
        <v>27.81091</v>
      </c>
      <c r="HH450">
        <v>0.3717531</v>
      </c>
      <c r="HI450">
        <v>269.18720000000002</v>
      </c>
      <c r="HJ450">
        <v>0.4925754</v>
      </c>
      <c r="HK450">
        <v>26.909690000000001</v>
      </c>
      <c r="HL450">
        <v>0.18958079999999999</v>
      </c>
      <c r="HM450">
        <v>133.77969999999999</v>
      </c>
      <c r="HN450">
        <v>0.49574030000000002</v>
      </c>
      <c r="HO450">
        <v>26.464400000000001</v>
      </c>
      <c r="HP450">
        <v>0.111056</v>
      </c>
      <c r="HQ450">
        <v>75.277230000000003</v>
      </c>
      <c r="HR450">
        <v>0.4992103</v>
      </c>
      <c r="HS450">
        <v>26.850950000000001</v>
      </c>
      <c r="HT450">
        <v>7.6495359999999998E-2</v>
      </c>
      <c r="HU450">
        <v>49.69896</v>
      </c>
      <c r="HV450">
        <v>0.50326360000000003</v>
      </c>
      <c r="HW450">
        <v>27.377749999999999</v>
      </c>
      <c r="HX450">
        <v>5.9877060000000003E-2</v>
      </c>
      <c r="HY450">
        <v>37.652679999999997</v>
      </c>
      <c r="HZ450">
        <v>0.50518669999999999</v>
      </c>
      <c r="IA450">
        <v>27.216930000000001</v>
      </c>
      <c r="IB450">
        <v>5.0457469999999997E-2</v>
      </c>
      <c r="IC450">
        <v>31.10934</v>
      </c>
      <c r="ID450">
        <v>0.50620160000000003</v>
      </c>
      <c r="IE450">
        <v>26.871919999999999</v>
      </c>
      <c r="IF450">
        <v>4.3993850000000001E-2</v>
      </c>
      <c r="IG450">
        <v>26.83089</v>
      </c>
      <c r="IH450">
        <v>0.5069013</v>
      </c>
      <c r="II450">
        <v>25.825469999999999</v>
      </c>
      <c r="IJ450">
        <v>3.8998390000000001E-2</v>
      </c>
      <c r="IK450">
        <v>23.62304</v>
      </c>
      <c r="IL450">
        <v>0.50752120000000001</v>
      </c>
      <c r="IM450">
        <v>24.611039999999999</v>
      </c>
      <c r="IN450">
        <v>3.483555E-2</v>
      </c>
      <c r="IO450">
        <v>21.002009999999999</v>
      </c>
      <c r="IP450">
        <v>0.50807210000000003</v>
      </c>
      <c r="IQ450">
        <v>23.867229999999999</v>
      </c>
      <c r="IR450" s="1">
        <v>3.1164150000000002E-2</v>
      </c>
      <c r="IS450">
        <v>18.7225</v>
      </c>
      <c r="IT450">
        <v>0.50865229999999995</v>
      </c>
      <c r="IU450">
        <v>23.75609</v>
      </c>
      <c r="IV450" s="1">
        <v>2.785754E-2</v>
      </c>
      <c r="IW450">
        <v>16.683509999999998</v>
      </c>
      <c r="IX450">
        <v>0.50925019999999999</v>
      </c>
      <c r="IY450">
        <v>24.988189999999999</v>
      </c>
      <c r="IZ450" s="1">
        <v>2.4912529999999999E-2</v>
      </c>
      <c r="JA450">
        <v>14.86989</v>
      </c>
      <c r="JB450">
        <v>0.50986750000000003</v>
      </c>
      <c r="JC450">
        <v>25.85858</v>
      </c>
      <c r="JD450" s="1">
        <v>2.2345009999999998E-2</v>
      </c>
      <c r="JE450">
        <v>13.28515</v>
      </c>
      <c r="JF450">
        <v>0.51054480000000002</v>
      </c>
      <c r="JG450">
        <v>26.23864</v>
      </c>
      <c r="JH450" s="1">
        <v>2.0122580000000001E-2</v>
      </c>
      <c r="JI450">
        <v>11.9139</v>
      </c>
      <c r="JJ450">
        <v>0.51142750000000003</v>
      </c>
      <c r="JK450">
        <v>25.608370000000001</v>
      </c>
      <c r="JL450" s="1">
        <v>1.817413E-2</v>
      </c>
      <c r="JM450">
        <v>10.7149</v>
      </c>
      <c r="JN450">
        <v>0.51248479999999996</v>
      </c>
      <c r="JO450">
        <v>24.648150000000001</v>
      </c>
      <c r="JP450">
        <v>1.6436030000000001E-2</v>
      </c>
      <c r="JQ450">
        <v>9.6459250000000001</v>
      </c>
      <c r="JR450">
        <v>0.51369489999999995</v>
      </c>
      <c r="JS450">
        <v>23.61298</v>
      </c>
      <c r="JT450" s="1">
        <v>1.4860160000000001E-2</v>
      </c>
      <c r="JU450">
        <v>8.6766719999999999</v>
      </c>
      <c r="JV450">
        <v>0.51506390000000002</v>
      </c>
      <c r="JW450">
        <v>23.15541</v>
      </c>
      <c r="JX450" s="1">
        <v>1.344532E-2</v>
      </c>
      <c r="JY450">
        <v>7.8059459999999996</v>
      </c>
      <c r="JZ450">
        <v>0.51729480000000005</v>
      </c>
      <c r="KA450">
        <v>23.202500000000001</v>
      </c>
      <c r="KB450" s="1">
        <v>1.216796E-2</v>
      </c>
      <c r="KC450">
        <v>7.0259200000000002</v>
      </c>
      <c r="KD450">
        <v>0.52003509999999997</v>
      </c>
      <c r="KE450">
        <v>24.31448</v>
      </c>
      <c r="KF450" s="1">
        <v>1.102122E-2</v>
      </c>
      <c r="KG450">
        <v>6.3351810000000004</v>
      </c>
      <c r="KH450">
        <v>0.52290150000000002</v>
      </c>
      <c r="KI450">
        <v>25.045169999999999</v>
      </c>
      <c r="KJ450" s="1">
        <v>9.9890250000000003E-3</v>
      </c>
      <c r="KK450">
        <v>5.7149530000000004</v>
      </c>
      <c r="KL450">
        <v>0.52648090000000003</v>
      </c>
      <c r="KM450">
        <v>25.526199999999999</v>
      </c>
      <c r="KN450" s="1">
        <v>9.0463609999999993E-3</v>
      </c>
      <c r="KO450">
        <v>5.1466409999999998</v>
      </c>
      <c r="KP450">
        <v>0.53102380000000005</v>
      </c>
      <c r="KQ450">
        <v>25.689080000000001</v>
      </c>
      <c r="KR450" s="1">
        <v>8.1719270000000007E-3</v>
      </c>
      <c r="KS450">
        <v>4.6168259999999997</v>
      </c>
      <c r="KT450">
        <v>0.53575030000000001</v>
      </c>
      <c r="KU450">
        <v>24.979489999999998</v>
      </c>
      <c r="KV450" s="1">
        <v>7.3277949999999998E-3</v>
      </c>
      <c r="KW450">
        <v>4.1135039999999998</v>
      </c>
      <c r="KX450">
        <v>0.54054020000000003</v>
      </c>
      <c r="KY450">
        <v>24.294820000000001</v>
      </c>
      <c r="KZ450" s="1">
        <v>6.5294910000000001E-3</v>
      </c>
      <c r="LA450">
        <v>3.640666</v>
      </c>
      <c r="LB450">
        <v>0.54561289999999996</v>
      </c>
      <c r="LC450">
        <v>24.080179999999999</v>
      </c>
      <c r="LD450" s="1">
        <v>5.7848279999999997E-3</v>
      </c>
      <c r="LE450">
        <v>3.2028500000000002</v>
      </c>
      <c r="LF450">
        <v>0.55095640000000001</v>
      </c>
      <c r="LG450">
        <v>24.402059999999999</v>
      </c>
      <c r="LH450" s="1">
        <v>5.0768330000000002E-3</v>
      </c>
      <c r="LI450">
        <v>2.792214</v>
      </c>
      <c r="LJ450">
        <v>0.55648960000000003</v>
      </c>
      <c r="LK450">
        <v>25.50564</v>
      </c>
      <c r="LL450" s="1">
        <v>4.3909739999999997E-3</v>
      </c>
      <c r="LM450">
        <v>2.3996550000000001</v>
      </c>
      <c r="LN450">
        <v>0.56246399999999996</v>
      </c>
      <c r="LO450">
        <v>26.48893</v>
      </c>
      <c r="LP450" s="1">
        <v>3.752657E-3</v>
      </c>
      <c r="LQ450">
        <v>2.036626</v>
      </c>
      <c r="LR450">
        <v>0.56545889999999999</v>
      </c>
      <c r="LS450">
        <v>27.206340000000001</v>
      </c>
      <c r="LT450" s="1">
        <v>3.1682720000000002E-3</v>
      </c>
      <c r="LU450">
        <v>1.7096849999999999</v>
      </c>
      <c r="LV450">
        <v>0.56132559999999998</v>
      </c>
      <c r="LW450">
        <v>27.383569999999999</v>
      </c>
      <c r="LX450" s="1">
        <v>2.6301739999999999E-3</v>
      </c>
      <c r="LY450">
        <v>1.420015</v>
      </c>
      <c r="LZ450">
        <v>0.55678720000000004</v>
      </c>
      <c r="MA450">
        <v>26.927389999999999</v>
      </c>
      <c r="MB450" s="1">
        <v>2.1621259999999999E-3</v>
      </c>
      <c r="MC450">
        <v>1.171467</v>
      </c>
      <c r="MD450">
        <v>0.55156309999999997</v>
      </c>
      <c r="ME450">
        <v>26.189540000000001</v>
      </c>
      <c r="MF450" s="1">
        <v>1.769018E-3</v>
      </c>
      <c r="MG450">
        <v>0.96577950000000001</v>
      </c>
      <c r="MH450">
        <v>0.54695249999999995</v>
      </c>
      <c r="MI450">
        <v>25.882069999999999</v>
      </c>
      <c r="MJ450" s="1">
        <v>1.4592780000000001E-3</v>
      </c>
      <c r="MK450">
        <v>0.80136600000000002</v>
      </c>
      <c r="ML450">
        <v>0.54244380000000003</v>
      </c>
      <c r="MM450">
        <v>26.039159999999999</v>
      </c>
      <c r="MN450" s="1">
        <v>1.222372E-3</v>
      </c>
      <c r="MO450">
        <v>0.67461090000000001</v>
      </c>
      <c r="MP450">
        <v>0.5385297</v>
      </c>
      <c r="MQ450">
        <v>27.265560000000001</v>
      </c>
      <c r="MR450" s="1">
        <v>1.0456720000000001E-3</v>
      </c>
      <c r="MS450">
        <v>0.57912839999999999</v>
      </c>
      <c r="MT450">
        <v>0.53499649999999999</v>
      </c>
      <c r="MU450">
        <v>27.718060000000001</v>
      </c>
      <c r="MV450" s="1">
        <v>9.1368259999999996E-4</v>
      </c>
      <c r="MW450">
        <v>0.50758990000000004</v>
      </c>
      <c r="MX450">
        <v>0.53177240000000003</v>
      </c>
      <c r="MY450">
        <v>27.682390000000002</v>
      </c>
      <c r="MZ450" s="1">
        <v>8.1379469999999998E-4</v>
      </c>
      <c r="NA450">
        <v>0.45341500000000001</v>
      </c>
      <c r="NB450">
        <v>0.52863280000000001</v>
      </c>
      <c r="NC450">
        <v>27.376660000000001</v>
      </c>
      <c r="ND450" s="1">
        <v>7.3596849999999999E-4</v>
      </c>
      <c r="NE450">
        <v>0.41142869999999998</v>
      </c>
      <c r="NF450">
        <v>0.52573110000000001</v>
      </c>
      <c r="NG450">
        <v>27.084379999999999</v>
      </c>
      <c r="NH450" s="1">
        <v>6.7438489999999997E-4</v>
      </c>
      <c r="NI450">
        <v>0.37827300000000003</v>
      </c>
      <c r="NJ450">
        <v>0.52294320000000005</v>
      </c>
      <c r="NK450">
        <v>26.783110000000001</v>
      </c>
      <c r="NL450" s="1">
        <v>6.2500260000000003E-4</v>
      </c>
      <c r="NM450">
        <v>0.35176190000000002</v>
      </c>
      <c r="NN450">
        <v>0.52045140000000001</v>
      </c>
      <c r="NO450">
        <v>26.67933</v>
      </c>
      <c r="NP450" s="1">
        <v>5.8466430000000003E-4</v>
      </c>
      <c r="NQ450">
        <v>0.33003559999999998</v>
      </c>
      <c r="NR450">
        <v>0.51819570000000004</v>
      </c>
      <c r="NS450">
        <v>26.809979999999999</v>
      </c>
      <c r="NT450" s="1">
        <v>5.5093769999999995E-4</v>
      </c>
      <c r="NU450">
        <v>0.31188490000000002</v>
      </c>
      <c r="NV450">
        <v>0.51614899999999997</v>
      </c>
      <c r="NW450">
        <v>28.024709999999999</v>
      </c>
      <c r="NX450" s="1">
        <v>5.2201600000000004E-4</v>
      </c>
      <c r="NY450">
        <v>0.29625600000000002</v>
      </c>
      <c r="NZ450">
        <v>0.51425399999999999</v>
      </c>
      <c r="OA450">
        <v>29.098500000000001</v>
      </c>
      <c r="OB450" s="1">
        <v>4.9692729999999997E-4</v>
      </c>
      <c r="OC450">
        <v>0.2826477</v>
      </c>
      <c r="OD450">
        <v>0.51256460000000004</v>
      </c>
      <c r="OE450">
        <v>29.51465</v>
      </c>
      <c r="OF450" s="1">
        <v>4.7505779999999998E-4</v>
      </c>
      <c r="OG450">
        <v>0.27069779999999999</v>
      </c>
      <c r="OH450">
        <v>0.51089910000000005</v>
      </c>
      <c r="OI450">
        <v>29.60615</v>
      </c>
      <c r="OJ450" s="1">
        <v>4.5571540000000001E-4</v>
      </c>
      <c r="OK450">
        <v>0.26017790000000002</v>
      </c>
    </row>
    <row r="451" spans="1:401" x14ac:dyDescent="0.35">
      <c r="A451">
        <v>460</v>
      </c>
      <c r="B451" t="s">
        <v>4</v>
      </c>
      <c r="C451" t="s">
        <v>364</v>
      </c>
      <c r="D451" t="s">
        <v>458</v>
      </c>
      <c r="E451">
        <v>734.60760000000005</v>
      </c>
      <c r="F451">
        <v>0.31558370000000002</v>
      </c>
      <c r="G451">
        <v>27.39518</v>
      </c>
      <c r="H451">
        <v>0</v>
      </c>
      <c r="I451">
        <v>0</v>
      </c>
      <c r="J451">
        <v>0.31526270000000001</v>
      </c>
      <c r="K451">
        <v>27.49727</v>
      </c>
      <c r="L451">
        <v>0</v>
      </c>
      <c r="M451">
        <v>0</v>
      </c>
      <c r="N451">
        <v>0.31496990000000002</v>
      </c>
      <c r="O451">
        <v>27.814129999999999</v>
      </c>
      <c r="P451">
        <v>0</v>
      </c>
      <c r="Q451">
        <v>0</v>
      </c>
      <c r="R451">
        <v>0.31465609999999999</v>
      </c>
      <c r="S451">
        <v>27.365870000000001</v>
      </c>
      <c r="T451">
        <v>0</v>
      </c>
      <c r="U451">
        <v>0</v>
      </c>
      <c r="V451">
        <v>0.31433359999999999</v>
      </c>
      <c r="W451">
        <v>26.352219999999999</v>
      </c>
      <c r="X451">
        <v>0</v>
      </c>
      <c r="Y451">
        <v>0</v>
      </c>
      <c r="Z451">
        <v>0.31400650000000002</v>
      </c>
      <c r="AA451">
        <v>25.8993</v>
      </c>
      <c r="AB451">
        <v>0</v>
      </c>
      <c r="AC451">
        <v>0</v>
      </c>
      <c r="AD451">
        <v>0.31368170000000001</v>
      </c>
      <c r="AE451">
        <v>25.74813</v>
      </c>
      <c r="AF451">
        <v>0</v>
      </c>
      <c r="AG451">
        <v>0</v>
      </c>
      <c r="AH451">
        <v>0.31340899999999999</v>
      </c>
      <c r="AI451">
        <v>27.05161</v>
      </c>
      <c r="AJ451">
        <v>0</v>
      </c>
      <c r="AK451">
        <v>0</v>
      </c>
      <c r="AL451">
        <v>0.31320629999999999</v>
      </c>
      <c r="AM451">
        <v>28.297529999999998</v>
      </c>
      <c r="AN451">
        <v>0</v>
      </c>
      <c r="AO451">
        <v>0</v>
      </c>
      <c r="AP451">
        <v>0.3131314</v>
      </c>
      <c r="AQ451">
        <v>29.243300000000001</v>
      </c>
      <c r="AR451">
        <v>0</v>
      </c>
      <c r="AS451">
        <v>0</v>
      </c>
      <c r="AT451">
        <v>0.31301499999999999</v>
      </c>
      <c r="AU451">
        <v>29.7102</v>
      </c>
      <c r="AV451">
        <v>0</v>
      </c>
      <c r="AW451">
        <v>0</v>
      </c>
      <c r="AX451">
        <v>0.31285980000000002</v>
      </c>
      <c r="AY451">
        <v>28.902519999999999</v>
      </c>
      <c r="AZ451">
        <v>0</v>
      </c>
      <c r="BA451">
        <v>0</v>
      </c>
      <c r="BB451">
        <v>0.31263000000000002</v>
      </c>
      <c r="BC451">
        <v>28.12031</v>
      </c>
      <c r="BD451">
        <v>0</v>
      </c>
      <c r="BE451">
        <v>0</v>
      </c>
      <c r="BF451">
        <v>0.31242609999999998</v>
      </c>
      <c r="BG451">
        <v>27.62529</v>
      </c>
      <c r="BH451">
        <v>0</v>
      </c>
      <c r="BI451">
        <v>0</v>
      </c>
      <c r="BJ451">
        <v>0.31219550000000001</v>
      </c>
      <c r="BK451">
        <v>27.731069999999999</v>
      </c>
      <c r="BL451">
        <v>0</v>
      </c>
      <c r="BM451">
        <v>0</v>
      </c>
      <c r="BN451">
        <v>0.31196220000000002</v>
      </c>
      <c r="BO451">
        <v>29.315619999999999</v>
      </c>
      <c r="BP451">
        <v>0</v>
      </c>
      <c r="BQ451">
        <v>0</v>
      </c>
      <c r="BR451">
        <v>0.31174039999999997</v>
      </c>
      <c r="BS451">
        <v>30.379529999999999</v>
      </c>
      <c r="BT451">
        <v>0</v>
      </c>
      <c r="BU451">
        <v>0</v>
      </c>
      <c r="BV451">
        <v>0.31154359999999998</v>
      </c>
      <c r="BW451">
        <v>31.196909999999999</v>
      </c>
      <c r="BX451">
        <v>0</v>
      </c>
      <c r="BY451">
        <v>0</v>
      </c>
      <c r="BZ451">
        <v>0.3113475</v>
      </c>
      <c r="CA451">
        <v>31.267520000000001</v>
      </c>
      <c r="CB451">
        <v>0</v>
      </c>
      <c r="CC451">
        <v>0</v>
      </c>
      <c r="CD451">
        <v>0.31112289999999998</v>
      </c>
      <c r="CE451">
        <v>30.262530000000002</v>
      </c>
      <c r="CF451">
        <v>0</v>
      </c>
      <c r="CG451">
        <v>0</v>
      </c>
      <c r="CH451">
        <v>0.31090780000000001</v>
      </c>
      <c r="CI451">
        <v>28.99973</v>
      </c>
      <c r="CJ451">
        <v>0</v>
      </c>
      <c r="CK451">
        <v>0</v>
      </c>
      <c r="CL451">
        <v>0.31066860000000002</v>
      </c>
      <c r="CM451">
        <v>28.431059999999999</v>
      </c>
      <c r="CN451">
        <v>0</v>
      </c>
      <c r="CO451">
        <v>0</v>
      </c>
      <c r="CP451">
        <v>0.3104634</v>
      </c>
      <c r="CQ451">
        <v>28.622219999999999</v>
      </c>
      <c r="CR451">
        <v>0</v>
      </c>
      <c r="CS451">
        <v>0</v>
      </c>
      <c r="CT451">
        <v>0.31023859999999998</v>
      </c>
      <c r="CU451">
        <v>29.811</v>
      </c>
      <c r="CV451">
        <v>3.2386979999999998E-35</v>
      </c>
      <c r="CW451">
        <v>2.235333E-32</v>
      </c>
      <c r="CX451">
        <v>0.31005949999999999</v>
      </c>
      <c r="CY451">
        <v>29.69126</v>
      </c>
      <c r="CZ451">
        <v>9.388095E-29</v>
      </c>
      <c r="DA451">
        <v>6.4532640000000005E-26</v>
      </c>
      <c r="DB451">
        <v>0.30985210000000002</v>
      </c>
      <c r="DC451">
        <v>30.673359999999999</v>
      </c>
      <c r="DD451" s="1">
        <v>3.2063799999999998E-23</v>
      </c>
      <c r="DE451" s="1">
        <v>2.204966E-20</v>
      </c>
      <c r="DF451">
        <v>0.30964459999999999</v>
      </c>
      <c r="DG451">
        <v>30.878299999999999</v>
      </c>
      <c r="DH451" s="1">
        <v>5.6911430000000001E-19</v>
      </c>
      <c r="DI451" s="1">
        <v>3.4732040000000002E-16</v>
      </c>
      <c r="DJ451">
        <v>0.3094247</v>
      </c>
      <c r="DK451">
        <v>30.100149999999999</v>
      </c>
      <c r="DL451" s="1">
        <v>1.468975E-15</v>
      </c>
      <c r="DM451" s="1">
        <v>8.4810150000000005E-13</v>
      </c>
      <c r="DN451">
        <v>0.30923270000000003</v>
      </c>
      <c r="DO451">
        <v>29.220479999999998</v>
      </c>
      <c r="DP451" s="1">
        <v>1.0159520000000001E-12</v>
      </c>
      <c r="DQ451" s="1">
        <v>5.7365370000000002E-10</v>
      </c>
      <c r="DR451">
        <v>0.30901269999999997</v>
      </c>
      <c r="DS451">
        <v>28.798020000000001</v>
      </c>
      <c r="DT451" s="1">
        <v>2.5652739999999999E-10</v>
      </c>
      <c r="DU451" s="1">
        <v>1.4411040000000001E-7</v>
      </c>
      <c r="DV451">
        <v>0.30890390000000001</v>
      </c>
      <c r="DW451">
        <v>29.023579999999999</v>
      </c>
      <c r="DX451" s="1">
        <v>2.855908E-8</v>
      </c>
      <c r="DY451" s="1">
        <v>1.6097919999999999E-5</v>
      </c>
      <c r="DZ451">
        <v>0.308805</v>
      </c>
      <c r="EA451">
        <v>30.72786</v>
      </c>
      <c r="EB451" s="1">
        <v>1.597992E-6</v>
      </c>
      <c r="EC451" s="1">
        <v>9.0776249999999995E-4</v>
      </c>
      <c r="ED451">
        <v>0.30869609999999997</v>
      </c>
      <c r="EE451">
        <v>31.97824</v>
      </c>
      <c r="EF451" s="1">
        <v>4.9588739999999998E-5</v>
      </c>
      <c r="EG451" s="1">
        <v>2.842739E-2</v>
      </c>
      <c r="EH451">
        <v>0.30859799999999998</v>
      </c>
      <c r="EI451">
        <v>32.88335</v>
      </c>
      <c r="EJ451" s="1">
        <v>9.2001140000000001E-4</v>
      </c>
      <c r="EK451" s="1">
        <v>0.5337731</v>
      </c>
      <c r="EL451">
        <v>0.3084539</v>
      </c>
      <c r="EM451">
        <v>33.25488</v>
      </c>
      <c r="EN451" s="1">
        <v>1.088389E-2</v>
      </c>
      <c r="EO451" s="1">
        <v>6.3929910000000003</v>
      </c>
      <c r="EP451">
        <v>0.30839640000000001</v>
      </c>
      <c r="EQ451">
        <v>32.246560000000002</v>
      </c>
      <c r="ER451" s="1">
        <v>8.634435E-2</v>
      </c>
      <c r="ES451" s="1">
        <v>51.384610000000002</v>
      </c>
      <c r="ET451">
        <v>0.30830770000000002</v>
      </c>
      <c r="EU451">
        <v>30.68187</v>
      </c>
      <c r="EV451" s="1">
        <v>0.47961120000000002</v>
      </c>
      <c r="EW451" s="1">
        <v>289.29610000000002</v>
      </c>
      <c r="EX451">
        <v>0.30824760000000001</v>
      </c>
      <c r="EY451">
        <v>30.025410000000001</v>
      </c>
      <c r="EZ451" s="1">
        <v>1.9367589999999999</v>
      </c>
      <c r="FA451">
        <v>1183.884</v>
      </c>
      <c r="FB451">
        <v>0.30825259999999999</v>
      </c>
      <c r="FC451">
        <v>29.893180000000001</v>
      </c>
      <c r="FD451">
        <v>5.8742999999999999</v>
      </c>
      <c r="FE451">
        <v>3638.0889999999999</v>
      </c>
      <c r="FF451">
        <v>0.3083881</v>
      </c>
      <c r="FG451">
        <v>30.851199999999999</v>
      </c>
      <c r="FH451" s="1">
        <v>13.76493</v>
      </c>
      <c r="FI451">
        <v>8632.2939999999999</v>
      </c>
      <c r="FJ451">
        <v>0.30857760000000001</v>
      </c>
      <c r="FK451">
        <v>31.29795</v>
      </c>
      <c r="FL451">
        <v>25.539709999999999</v>
      </c>
      <c r="FM451">
        <v>16216.79</v>
      </c>
      <c r="FN451">
        <v>0.30883620000000001</v>
      </c>
      <c r="FO451">
        <v>31.14058</v>
      </c>
      <c r="FP451">
        <v>38.39866</v>
      </c>
      <c r="FQ451">
        <v>24670.959999999999</v>
      </c>
      <c r="FR451">
        <v>0.30911630000000001</v>
      </c>
      <c r="FS451">
        <v>30.551410000000001</v>
      </c>
      <c r="FT451">
        <v>47.714590000000001</v>
      </c>
      <c r="FU451">
        <v>31015.7</v>
      </c>
      <c r="FV451">
        <v>0.30943599999999999</v>
      </c>
      <c r="FW451">
        <v>29.56231</v>
      </c>
      <c r="FX451">
        <v>49.85745</v>
      </c>
      <c r="FY451">
        <v>32816.379999999997</v>
      </c>
      <c r="FZ451">
        <v>0.30978159999999999</v>
      </c>
      <c r="GA451">
        <v>28.666779999999999</v>
      </c>
      <c r="GB451">
        <v>44.841639999999998</v>
      </c>
      <c r="GC451">
        <v>29788.14</v>
      </c>
      <c r="GD451">
        <v>0.31015379999999998</v>
      </c>
      <c r="GE451">
        <v>28.069890000000001</v>
      </c>
      <c r="GF451">
        <v>35.085979999999999</v>
      </c>
      <c r="GG451">
        <v>23542.639999999999</v>
      </c>
      <c r="GH451">
        <v>0.31058809999999998</v>
      </c>
      <c r="GI451">
        <v>28.08361</v>
      </c>
      <c r="GJ451">
        <v>24.295719999999999</v>
      </c>
      <c r="GK451">
        <v>16452.259999999998</v>
      </c>
      <c r="GL451">
        <v>0.3109924</v>
      </c>
      <c r="GM451">
        <v>29.2148</v>
      </c>
      <c r="GN451">
        <v>15.09113</v>
      </c>
      <c r="GO451">
        <v>10308.4</v>
      </c>
      <c r="GP451">
        <v>0.31152920000000001</v>
      </c>
      <c r="GQ451">
        <v>30.081790000000002</v>
      </c>
      <c r="GR451">
        <v>8.5320990000000005</v>
      </c>
      <c r="GS451">
        <v>5872.0069999999996</v>
      </c>
      <c r="GT451">
        <v>0.31234390000000001</v>
      </c>
      <c r="GU451">
        <v>30.648630000000001</v>
      </c>
      <c r="GV451">
        <v>4.4582959999999998</v>
      </c>
      <c r="GW451">
        <v>3088.1489999999999</v>
      </c>
      <c r="GX451">
        <v>0.31316559999999999</v>
      </c>
      <c r="GY451">
        <v>30.485910000000001</v>
      </c>
      <c r="GZ451">
        <v>2.1900490000000001</v>
      </c>
      <c r="HA451">
        <v>1524.8340000000001</v>
      </c>
      <c r="HB451">
        <v>0.31405480000000002</v>
      </c>
      <c r="HC451">
        <v>29.597359999999998</v>
      </c>
      <c r="HD451">
        <v>1.0355449999999999</v>
      </c>
      <c r="HE451">
        <v>722.79570000000001</v>
      </c>
      <c r="HF451">
        <v>0.31499240000000001</v>
      </c>
      <c r="HG451">
        <v>27.967639999999999</v>
      </c>
      <c r="HH451">
        <v>0.48786160000000001</v>
      </c>
      <c r="HI451">
        <v>339.59899999999999</v>
      </c>
      <c r="HJ451">
        <v>0.31600210000000001</v>
      </c>
      <c r="HK451">
        <v>26.971599999999999</v>
      </c>
      <c r="HL451">
        <v>0.24126510000000001</v>
      </c>
      <c r="HM451">
        <v>166.16820000000001</v>
      </c>
      <c r="HN451">
        <v>0.31710490000000002</v>
      </c>
      <c r="HO451">
        <v>26.498860000000001</v>
      </c>
      <c r="HP451">
        <v>0.13367490000000001</v>
      </c>
      <c r="HQ451">
        <v>90.278139999999993</v>
      </c>
      <c r="HR451">
        <v>0.31830199999999997</v>
      </c>
      <c r="HS451">
        <v>26.94924</v>
      </c>
      <c r="HT451">
        <v>8.6663370000000003E-2</v>
      </c>
      <c r="HU451">
        <v>57.153010000000002</v>
      </c>
      <c r="HV451">
        <v>0.31967220000000002</v>
      </c>
      <c r="HW451">
        <v>27.604240000000001</v>
      </c>
      <c r="HX451">
        <v>6.4882029999999993E-2</v>
      </c>
      <c r="HY451">
        <v>41.94455</v>
      </c>
      <c r="HZ451">
        <v>0.32129750000000001</v>
      </c>
      <c r="IA451">
        <v>27.5139</v>
      </c>
      <c r="IB451">
        <v>5.3339079999999997E-2</v>
      </c>
      <c r="IC451">
        <v>34.023530000000001</v>
      </c>
      <c r="ID451">
        <v>0.32278109999999999</v>
      </c>
      <c r="IE451">
        <v>27.195820000000001</v>
      </c>
      <c r="IF451">
        <v>4.5978779999999997E-2</v>
      </c>
      <c r="IG451">
        <v>29.09891</v>
      </c>
      <c r="IH451">
        <v>0.32406990000000002</v>
      </c>
      <c r="II451">
        <v>26.121729999999999</v>
      </c>
      <c r="IJ451">
        <v>4.0529009999999997E-2</v>
      </c>
      <c r="IK451">
        <v>25.5304</v>
      </c>
      <c r="IL451">
        <v>0.32527319999999998</v>
      </c>
      <c r="IM451">
        <v>24.76089</v>
      </c>
      <c r="IN451" s="1">
        <v>3.6114479999999997E-2</v>
      </c>
      <c r="IO451">
        <v>22.67915</v>
      </c>
      <c r="IP451">
        <v>0.32648199999999999</v>
      </c>
      <c r="IQ451">
        <v>23.94445</v>
      </c>
      <c r="IR451" s="1">
        <v>3.2288860000000003E-2</v>
      </c>
      <c r="IS451">
        <v>20.233630000000002</v>
      </c>
      <c r="IT451">
        <v>0.32770820000000001</v>
      </c>
      <c r="IU451">
        <v>23.83521</v>
      </c>
      <c r="IV451" s="1">
        <v>2.8863730000000001E-2</v>
      </c>
      <c r="IW451">
        <v>18.056950000000001</v>
      </c>
      <c r="IX451">
        <v>0.32899440000000002</v>
      </c>
      <c r="IY451">
        <v>25.248100000000001</v>
      </c>
      <c r="IZ451" s="1">
        <v>2.580112E-2</v>
      </c>
      <c r="JA451">
        <v>16.112950000000001</v>
      </c>
      <c r="JB451">
        <v>0.33037660000000002</v>
      </c>
      <c r="JC451">
        <v>26.274930000000001</v>
      </c>
      <c r="JD451" s="1">
        <v>2.3119230000000001E-2</v>
      </c>
      <c r="JE451">
        <v>14.40705</v>
      </c>
      <c r="JF451">
        <v>0.33185979999999998</v>
      </c>
      <c r="JG451">
        <v>26.729330000000001</v>
      </c>
      <c r="JH451" s="1">
        <v>2.079336E-2</v>
      </c>
      <c r="JI451">
        <v>12.928140000000001</v>
      </c>
      <c r="JJ451">
        <v>0.3334665</v>
      </c>
      <c r="JK451">
        <v>26.04505</v>
      </c>
      <c r="JL451" s="1">
        <v>1.8765199999999999E-2</v>
      </c>
      <c r="JM451">
        <v>11.64012</v>
      </c>
      <c r="JN451">
        <v>0.33533600000000002</v>
      </c>
      <c r="JO451">
        <v>24.972760000000001</v>
      </c>
      <c r="JP451" s="1">
        <v>1.6966149999999999E-2</v>
      </c>
      <c r="JQ451">
        <v>10.49633</v>
      </c>
      <c r="JR451">
        <v>0.33750049999999998</v>
      </c>
      <c r="JS451">
        <v>23.769189999999998</v>
      </c>
      <c r="JT451" s="1">
        <v>1.5337709999999999E-2</v>
      </c>
      <c r="JU451">
        <v>9.4610830000000004</v>
      </c>
      <c r="JV451">
        <v>0.33988360000000001</v>
      </c>
      <c r="JW451">
        <v>23.218900000000001</v>
      </c>
      <c r="JX451" s="1">
        <v>1.3873669999999999E-2</v>
      </c>
      <c r="JY451">
        <v>8.5294109999999996</v>
      </c>
      <c r="JZ451">
        <v>0.34174500000000002</v>
      </c>
      <c r="KA451">
        <v>23.244810000000001</v>
      </c>
      <c r="KB451" s="1">
        <v>1.2549680000000001E-2</v>
      </c>
      <c r="KC451">
        <v>7.6964050000000004</v>
      </c>
      <c r="KD451">
        <v>0.34292250000000002</v>
      </c>
      <c r="KE451">
        <v>24.51183</v>
      </c>
      <c r="KF451" s="1">
        <v>1.136274E-2</v>
      </c>
      <c r="KG451">
        <v>6.9569729999999996</v>
      </c>
      <c r="KH451">
        <v>0.34416089999999999</v>
      </c>
      <c r="KI451">
        <v>25.33961</v>
      </c>
      <c r="KJ451" s="1">
        <v>1.0297590000000001E-2</v>
      </c>
      <c r="KK451">
        <v>6.2938859999999996</v>
      </c>
      <c r="KL451">
        <v>0.345918</v>
      </c>
      <c r="KM451">
        <v>25.877890000000001</v>
      </c>
      <c r="KN451" s="1">
        <v>9.3310600000000004E-3</v>
      </c>
      <c r="KO451">
        <v>5.687468</v>
      </c>
      <c r="KP451">
        <v>0.34813880000000003</v>
      </c>
      <c r="KQ451">
        <v>26.04852</v>
      </c>
      <c r="KR451" s="1">
        <v>8.4375630000000004E-3</v>
      </c>
      <c r="KS451">
        <v>5.1248290000000001</v>
      </c>
      <c r="KT451">
        <v>0.35040979999999999</v>
      </c>
      <c r="KU451">
        <v>25.225079999999998</v>
      </c>
      <c r="KV451" s="1">
        <v>7.5827739999999996E-3</v>
      </c>
      <c r="KW451">
        <v>4.5920569999999996</v>
      </c>
      <c r="KX451">
        <v>0.35270839999999998</v>
      </c>
      <c r="KY451">
        <v>24.38259</v>
      </c>
      <c r="KZ451" s="1">
        <v>6.7687390000000002E-3</v>
      </c>
      <c r="LA451">
        <v>4.0868510000000002</v>
      </c>
      <c r="LB451">
        <v>0.35515069999999999</v>
      </c>
      <c r="LC451">
        <v>24.072559999999999</v>
      </c>
      <c r="LD451" s="1">
        <v>6.0082979999999996E-3</v>
      </c>
      <c r="LE451">
        <v>3.6162109999999998</v>
      </c>
      <c r="LF451">
        <v>0.3577457</v>
      </c>
      <c r="LG451">
        <v>24.397369999999999</v>
      </c>
      <c r="LH451" s="1">
        <v>5.2906869999999996E-3</v>
      </c>
      <c r="LI451">
        <v>3.1749869999999998</v>
      </c>
      <c r="LJ451">
        <v>0.36037930000000001</v>
      </c>
      <c r="LK451">
        <v>25.66666</v>
      </c>
      <c r="LL451" s="1">
        <v>4.5947449999999999E-3</v>
      </c>
      <c r="LM451">
        <v>2.751144</v>
      </c>
      <c r="LN451">
        <v>0.36311470000000001</v>
      </c>
      <c r="LO451">
        <v>26.760549999999999</v>
      </c>
      <c r="LP451" s="1">
        <v>3.9414810000000002E-3</v>
      </c>
      <c r="LQ451">
        <v>2.3548110000000002</v>
      </c>
      <c r="LR451">
        <v>0.36611749999999998</v>
      </c>
      <c r="LS451">
        <v>27.552440000000001</v>
      </c>
      <c r="LT451" s="1">
        <v>3.338344E-3</v>
      </c>
      <c r="LU451">
        <v>1.9904360000000001</v>
      </c>
      <c r="LV451">
        <v>0.36872690000000002</v>
      </c>
      <c r="LW451">
        <v>27.71509</v>
      </c>
      <c r="LX451" s="1">
        <v>2.7832109999999998E-3</v>
      </c>
      <c r="LY451">
        <v>1.658771</v>
      </c>
      <c r="LZ451">
        <v>0.3701082</v>
      </c>
      <c r="MA451">
        <v>27.1355</v>
      </c>
      <c r="MB451" s="1">
        <v>2.2951629999999998E-3</v>
      </c>
      <c r="MC451">
        <v>1.3731629999999999</v>
      </c>
      <c r="MD451">
        <v>0.37034400000000001</v>
      </c>
      <c r="ME451">
        <v>26.22878</v>
      </c>
      <c r="MF451" s="1">
        <v>1.882218E-3</v>
      </c>
      <c r="MG451">
        <v>1.1358459999999999</v>
      </c>
      <c r="MH451">
        <v>0.370697</v>
      </c>
      <c r="MI451">
        <v>25.816389999999998</v>
      </c>
      <c r="MJ451" s="1">
        <v>1.553621E-3</v>
      </c>
      <c r="MK451">
        <v>0.94442360000000003</v>
      </c>
      <c r="ML451">
        <v>0.37088110000000002</v>
      </c>
      <c r="MM451">
        <v>25.954609999999999</v>
      </c>
      <c r="MN451" s="1">
        <v>1.3000589999999999E-3</v>
      </c>
      <c r="MO451">
        <v>0.79567319999999997</v>
      </c>
      <c r="MP451">
        <v>0.37125459999999999</v>
      </c>
      <c r="MQ451">
        <v>27.360279999999999</v>
      </c>
      <c r="MR451" s="1">
        <v>1.109807E-3</v>
      </c>
      <c r="MS451">
        <v>0.68295499999999998</v>
      </c>
      <c r="MT451">
        <v>0.37175069999999999</v>
      </c>
      <c r="MU451">
        <v>27.832149999999999</v>
      </c>
      <c r="MV451" s="1">
        <v>9.6771909999999995E-4</v>
      </c>
      <c r="MW451">
        <v>0.5984005</v>
      </c>
      <c r="MX451">
        <v>0.37226740000000003</v>
      </c>
      <c r="MY451">
        <v>27.852540000000001</v>
      </c>
      <c r="MZ451" s="1">
        <v>8.6058290000000002E-4</v>
      </c>
      <c r="NA451">
        <v>0.53456649999999994</v>
      </c>
      <c r="NB451">
        <v>0.37270690000000001</v>
      </c>
      <c r="NC451">
        <v>27.525870000000001</v>
      </c>
      <c r="ND451" s="1">
        <v>7.7769579999999996E-4</v>
      </c>
      <c r="NE451">
        <v>0.48540179999999999</v>
      </c>
      <c r="NF451">
        <v>0.37316749999999999</v>
      </c>
      <c r="NG451">
        <v>27.17868</v>
      </c>
      <c r="NH451" s="1">
        <v>7.1244340000000002E-4</v>
      </c>
      <c r="NI451">
        <v>0.4467835</v>
      </c>
      <c r="NJ451">
        <v>0.37365730000000003</v>
      </c>
      <c r="NK451">
        <v>26.790420000000001</v>
      </c>
      <c r="NL451" s="1">
        <v>6.6030500000000003E-4</v>
      </c>
      <c r="NM451">
        <v>0.4159793</v>
      </c>
      <c r="NN451">
        <v>0.37432660000000001</v>
      </c>
      <c r="NO451">
        <v>26.62922</v>
      </c>
      <c r="NP451" s="1">
        <v>6.1794780000000004E-4</v>
      </c>
      <c r="NQ451">
        <v>0.39088109999999998</v>
      </c>
      <c r="NR451">
        <v>0.37503300000000001</v>
      </c>
      <c r="NS451">
        <v>26.776579999999999</v>
      </c>
      <c r="NT451" s="1">
        <v>5.8272499999999997E-4</v>
      </c>
      <c r="NU451">
        <v>0.36998019999999998</v>
      </c>
      <c r="NV451">
        <v>0.37586550000000002</v>
      </c>
      <c r="NW451">
        <v>28.203690000000002</v>
      </c>
      <c r="NX451" s="1">
        <v>5.5263860000000003E-4</v>
      </c>
      <c r="NY451">
        <v>0.3519949</v>
      </c>
      <c r="NZ451">
        <v>0.37674000000000002</v>
      </c>
      <c r="OA451">
        <v>29.385300000000001</v>
      </c>
      <c r="OB451" s="1">
        <v>5.2650600000000004E-4</v>
      </c>
      <c r="OC451">
        <v>0.33628859999999999</v>
      </c>
      <c r="OD451">
        <v>0.3777817</v>
      </c>
      <c r="OE451">
        <v>29.812470000000001</v>
      </c>
      <c r="OF451" s="1">
        <v>5.037183E-4</v>
      </c>
      <c r="OG451">
        <v>0.32248159999999998</v>
      </c>
      <c r="OH451">
        <v>0.3787256</v>
      </c>
      <c r="OI451">
        <v>29.903829999999999</v>
      </c>
      <c r="OJ451" s="1">
        <v>4.8365920000000001E-4</v>
      </c>
      <c r="OK451">
        <v>0.31038189999999999</v>
      </c>
    </row>
    <row r="452" spans="1:401" x14ac:dyDescent="0.35">
      <c r="A452">
        <v>461</v>
      </c>
      <c r="B452" t="s">
        <v>4</v>
      </c>
      <c r="C452" t="s">
        <v>364</v>
      </c>
      <c r="D452" t="s">
        <v>459</v>
      </c>
      <c r="E452">
        <v>824.09389999999996</v>
      </c>
      <c r="F452">
        <v>0.35228609999999999</v>
      </c>
      <c r="G452">
        <v>27.491440000000001</v>
      </c>
      <c r="H452">
        <v>0</v>
      </c>
      <c r="I452">
        <v>0</v>
      </c>
      <c r="J452">
        <v>0.35172609999999999</v>
      </c>
      <c r="K452">
        <v>27.595210000000002</v>
      </c>
      <c r="L452">
        <v>0</v>
      </c>
      <c r="M452">
        <v>0</v>
      </c>
      <c r="N452">
        <v>0.3511727</v>
      </c>
      <c r="O452">
        <v>27.921430000000001</v>
      </c>
      <c r="P452">
        <v>0</v>
      </c>
      <c r="Q452">
        <v>0</v>
      </c>
      <c r="R452">
        <v>0.35060659999999999</v>
      </c>
      <c r="S452">
        <v>27.527729999999998</v>
      </c>
      <c r="T452">
        <v>0</v>
      </c>
      <c r="U452">
        <v>0</v>
      </c>
      <c r="V452">
        <v>0.35002119999999998</v>
      </c>
      <c r="W452">
        <v>26.448550000000001</v>
      </c>
      <c r="X452">
        <v>0</v>
      </c>
      <c r="Y452">
        <v>0</v>
      </c>
      <c r="Z452">
        <v>0.3494312</v>
      </c>
      <c r="AA452">
        <v>25.938479999999998</v>
      </c>
      <c r="AB452">
        <v>0</v>
      </c>
      <c r="AC452">
        <v>0</v>
      </c>
      <c r="AD452">
        <v>0.34885880000000002</v>
      </c>
      <c r="AE452">
        <v>25.758209999999998</v>
      </c>
      <c r="AF452">
        <v>0</v>
      </c>
      <c r="AG452">
        <v>0</v>
      </c>
      <c r="AH452">
        <v>0.34833629999999999</v>
      </c>
      <c r="AI452">
        <v>27.0427</v>
      </c>
      <c r="AJ452">
        <v>0</v>
      </c>
      <c r="AK452">
        <v>0</v>
      </c>
      <c r="AL452">
        <v>0.34791870000000003</v>
      </c>
      <c r="AM452">
        <v>28.378959999999999</v>
      </c>
      <c r="AN452">
        <v>0</v>
      </c>
      <c r="AO452">
        <v>0</v>
      </c>
      <c r="AP452">
        <v>0.3475724</v>
      </c>
      <c r="AQ452">
        <v>29.373729999999998</v>
      </c>
      <c r="AR452">
        <v>0</v>
      </c>
      <c r="AS452">
        <v>0</v>
      </c>
      <c r="AT452">
        <v>0.34727259999999999</v>
      </c>
      <c r="AU452">
        <v>29.893219999999999</v>
      </c>
      <c r="AV452">
        <v>0</v>
      </c>
      <c r="AW452">
        <v>0</v>
      </c>
      <c r="AX452">
        <v>0.34691169999999999</v>
      </c>
      <c r="AY452">
        <v>29.115739999999999</v>
      </c>
      <c r="AZ452">
        <v>0</v>
      </c>
      <c r="BA452">
        <v>0</v>
      </c>
      <c r="BB452">
        <v>0.34648760000000001</v>
      </c>
      <c r="BC452">
        <v>28.24689</v>
      </c>
      <c r="BD452">
        <v>0</v>
      </c>
      <c r="BE452">
        <v>0</v>
      </c>
      <c r="BF452">
        <v>0.34604800000000002</v>
      </c>
      <c r="BG452">
        <v>27.717590000000001</v>
      </c>
      <c r="BH452">
        <v>0</v>
      </c>
      <c r="BI452">
        <v>0</v>
      </c>
      <c r="BJ452">
        <v>0.34558119999999998</v>
      </c>
      <c r="BK452">
        <v>27.7621</v>
      </c>
      <c r="BL452">
        <v>0</v>
      </c>
      <c r="BM452">
        <v>0</v>
      </c>
      <c r="BN452">
        <v>0.3451169</v>
      </c>
      <c r="BO452">
        <v>29.359629999999999</v>
      </c>
      <c r="BP452">
        <v>0</v>
      </c>
      <c r="BQ452">
        <v>0</v>
      </c>
      <c r="BR452">
        <v>0.34466330000000001</v>
      </c>
      <c r="BS452">
        <v>30.49578</v>
      </c>
      <c r="BT452">
        <v>0</v>
      </c>
      <c r="BU452">
        <v>0</v>
      </c>
      <c r="BV452">
        <v>0.34421849999999998</v>
      </c>
      <c r="BW452">
        <v>31.36205</v>
      </c>
      <c r="BX452">
        <v>0</v>
      </c>
      <c r="BY452">
        <v>0</v>
      </c>
      <c r="BZ452">
        <v>0.34374080000000001</v>
      </c>
      <c r="CA452">
        <v>31.467860000000002</v>
      </c>
      <c r="CB452">
        <v>0</v>
      </c>
      <c r="CC452">
        <v>0</v>
      </c>
      <c r="CD452">
        <v>0.34326180000000001</v>
      </c>
      <c r="CE452">
        <v>30.481200000000001</v>
      </c>
      <c r="CF452">
        <v>0</v>
      </c>
      <c r="CG452">
        <v>0</v>
      </c>
      <c r="CH452">
        <v>0.34276410000000002</v>
      </c>
      <c r="CI452">
        <v>29.122720000000001</v>
      </c>
      <c r="CJ452">
        <v>0</v>
      </c>
      <c r="CK452">
        <v>0</v>
      </c>
      <c r="CL452">
        <v>0.34227849999999999</v>
      </c>
      <c r="CM452">
        <v>28.487210000000001</v>
      </c>
      <c r="CN452">
        <v>0</v>
      </c>
      <c r="CO452">
        <v>0</v>
      </c>
      <c r="CP452">
        <v>0.34175939999999999</v>
      </c>
      <c r="CQ452">
        <v>28.626460000000002</v>
      </c>
      <c r="CR452">
        <v>0</v>
      </c>
      <c r="CS452">
        <v>0</v>
      </c>
      <c r="CT452">
        <v>0.34128930000000002</v>
      </c>
      <c r="CU452">
        <v>29.85708</v>
      </c>
      <c r="CV452">
        <v>1.0980430000000001E-35</v>
      </c>
      <c r="CW452">
        <v>7.1400809999999996E-33</v>
      </c>
      <c r="CX452">
        <v>0.34079500000000001</v>
      </c>
      <c r="CY452">
        <v>29.771519999999999</v>
      </c>
      <c r="CZ452">
        <v>2.385403E-29</v>
      </c>
      <c r="DA452">
        <v>1.769107E-26</v>
      </c>
      <c r="DB452">
        <v>0.34033360000000001</v>
      </c>
      <c r="DC452">
        <v>30.736470000000001</v>
      </c>
      <c r="DD452" s="1">
        <v>1.198262E-23</v>
      </c>
      <c r="DE452" s="1">
        <v>7.4906250000000004E-21</v>
      </c>
      <c r="DF452">
        <v>0.33983459999999999</v>
      </c>
      <c r="DG452">
        <v>31.04598</v>
      </c>
      <c r="DH452" s="1">
        <v>2.5033229999999999E-19</v>
      </c>
      <c r="DI452" s="1">
        <v>1.4261810000000001E-16</v>
      </c>
      <c r="DJ452">
        <v>0.33932099999999998</v>
      </c>
      <c r="DK452">
        <v>30.300940000000001</v>
      </c>
      <c r="DL452" s="1">
        <v>7.0330420000000004E-16</v>
      </c>
      <c r="DM452" s="1">
        <v>3.9309660000000002E-13</v>
      </c>
      <c r="DN452">
        <v>0.3388178</v>
      </c>
      <c r="DO452">
        <v>29.322620000000001</v>
      </c>
      <c r="DP452" s="1">
        <v>5.2491429999999999E-13</v>
      </c>
      <c r="DQ452" s="1">
        <v>2.9370649999999998E-10</v>
      </c>
      <c r="DR452">
        <v>0.33836379999999999</v>
      </c>
      <c r="DS452">
        <v>28.848990000000001</v>
      </c>
      <c r="DT452" s="1">
        <v>1.41397E-10</v>
      </c>
      <c r="DU452" s="1">
        <v>8.0001310000000002E-8</v>
      </c>
      <c r="DV452">
        <v>0.33793010000000001</v>
      </c>
      <c r="DW452">
        <v>29.02261</v>
      </c>
      <c r="DX452" s="1">
        <v>1.6706419999999999E-8</v>
      </c>
      <c r="DY452" s="1">
        <v>9.6066620000000001E-6</v>
      </c>
      <c r="DZ452">
        <v>0.33755619999999997</v>
      </c>
      <c r="EA452">
        <v>30.76925</v>
      </c>
      <c r="EB452" s="1">
        <v>9.8760390000000004E-7</v>
      </c>
      <c r="EC452" s="1">
        <v>5.7823119999999997E-4</v>
      </c>
      <c r="ED452">
        <v>0.33718579999999998</v>
      </c>
      <c r="EE452">
        <v>32.121279999999999</v>
      </c>
      <c r="EF452" s="1">
        <v>3.2259280000000003E-5</v>
      </c>
      <c r="EG452" s="1">
        <v>1.922341E-2</v>
      </c>
      <c r="EH452">
        <v>0.3368971</v>
      </c>
      <c r="EI452">
        <v>33.08182</v>
      </c>
      <c r="EJ452" s="1">
        <v>6.2802219999999996E-4</v>
      </c>
      <c r="EK452" s="1">
        <v>0.38146950000000002</v>
      </c>
      <c r="EL452">
        <v>0.33657480000000001</v>
      </c>
      <c r="EM452">
        <v>33.516300000000001</v>
      </c>
      <c r="EN452" s="1">
        <v>7.775817E-3</v>
      </c>
      <c r="EO452" s="1">
        <v>4.8111179999999996</v>
      </c>
      <c r="EP452">
        <v>0.33629419999999999</v>
      </c>
      <c r="EQ452">
        <v>32.538310000000003</v>
      </c>
      <c r="ER452" s="1">
        <v>6.4418329999999996E-2</v>
      </c>
      <c r="ES452" s="1">
        <v>40.603700000000003</v>
      </c>
      <c r="ET452">
        <v>0.33601170000000002</v>
      </c>
      <c r="EU452">
        <v>30.838069999999998</v>
      </c>
      <c r="EV452" s="1">
        <v>0.3729518</v>
      </c>
      <c r="EW452" s="1">
        <v>239.40960000000001</v>
      </c>
      <c r="EX452">
        <v>0.33576149999999999</v>
      </c>
      <c r="EY452">
        <v>30.081199999999999</v>
      </c>
      <c r="EZ452" s="1">
        <v>1.567056</v>
      </c>
      <c r="FA452">
        <v>1023.745</v>
      </c>
      <c r="FB452">
        <v>0.33560839999999997</v>
      </c>
      <c r="FC452">
        <v>29.904060000000001</v>
      </c>
      <c r="FD452" s="1">
        <v>4.9380629999999996</v>
      </c>
      <c r="FE452">
        <v>3280.7779999999998</v>
      </c>
      <c r="FF452">
        <v>0.33557809999999999</v>
      </c>
      <c r="FG452">
        <v>30.84929</v>
      </c>
      <c r="FH452" s="1">
        <v>12.00643</v>
      </c>
      <c r="FI452">
        <v>8104.1580000000004</v>
      </c>
      <c r="FJ452">
        <v>0.33563330000000002</v>
      </c>
      <c r="FK452">
        <v>31.41076</v>
      </c>
      <c r="FL452">
        <v>23.083490000000001</v>
      </c>
      <c r="FM452">
        <v>15822.48</v>
      </c>
      <c r="FN452">
        <v>0.33573180000000002</v>
      </c>
      <c r="FO452">
        <v>31.236370000000001</v>
      </c>
      <c r="FP452">
        <v>35.917650000000002</v>
      </c>
      <c r="FQ452">
        <v>24978.54</v>
      </c>
      <c r="FR452">
        <v>0.33582699999999999</v>
      </c>
      <c r="FS452">
        <v>30.717929999999999</v>
      </c>
      <c r="FT452">
        <v>46.140079999999998</v>
      </c>
      <c r="FU452">
        <v>32541.63</v>
      </c>
      <c r="FV452">
        <v>0.33592040000000001</v>
      </c>
      <c r="FW452">
        <v>29.702249999999999</v>
      </c>
      <c r="FX452">
        <v>49.916600000000003</v>
      </c>
      <c r="FY452">
        <v>35626.47</v>
      </c>
      <c r="FZ452">
        <v>0.33603440000000001</v>
      </c>
      <c r="GA452">
        <v>28.763079999999999</v>
      </c>
      <c r="GB452">
        <v>46.141849999999998</v>
      </c>
      <c r="GC452">
        <v>33394.86</v>
      </c>
      <c r="GD452">
        <v>0.33619080000000001</v>
      </c>
      <c r="GE452">
        <v>28.120519999999999</v>
      </c>
      <c r="GF452">
        <v>37.167589999999997</v>
      </c>
      <c r="GG452">
        <v>27216.54</v>
      </c>
      <c r="GH452">
        <v>0.3363795</v>
      </c>
      <c r="GI452">
        <v>28.093029999999999</v>
      </c>
      <c r="GJ452">
        <v>26.457429999999999</v>
      </c>
      <c r="GK452">
        <v>19580.759999999998</v>
      </c>
      <c r="GL452">
        <v>0.33653349999999999</v>
      </c>
      <c r="GM452">
        <v>29.283619999999999</v>
      </c>
      <c r="GN452">
        <v>16.86777</v>
      </c>
      <c r="GO452">
        <v>12608.02</v>
      </c>
      <c r="GP452">
        <v>0.33669500000000002</v>
      </c>
      <c r="GQ452">
        <v>30.264050000000001</v>
      </c>
      <c r="GR452">
        <v>9.7674830000000004</v>
      </c>
      <c r="GS452">
        <v>7365.4340000000002</v>
      </c>
      <c r="GT452">
        <v>0.3364567</v>
      </c>
      <c r="GU452">
        <v>30.923940000000002</v>
      </c>
      <c r="GV452">
        <v>5.2147740000000002</v>
      </c>
      <c r="GW452">
        <v>3963.3620000000001</v>
      </c>
      <c r="GX452">
        <v>0.33612779999999998</v>
      </c>
      <c r="GY452">
        <v>30.780899999999999</v>
      </c>
      <c r="GZ452">
        <v>2.6075279999999998</v>
      </c>
      <c r="HA452">
        <v>1995.011</v>
      </c>
      <c r="HB452">
        <v>0.33580100000000002</v>
      </c>
      <c r="HC452">
        <v>29.893260000000001</v>
      </c>
      <c r="HD452">
        <v>1.247509</v>
      </c>
      <c r="HE452">
        <v>958.5412</v>
      </c>
      <c r="HF452">
        <v>0.33545219999999998</v>
      </c>
      <c r="HG452">
        <v>28.152760000000001</v>
      </c>
      <c r="HH452">
        <v>0.58880109999999997</v>
      </c>
      <c r="HI452">
        <v>452.3426</v>
      </c>
      <c r="HJ452">
        <v>0.33505810000000003</v>
      </c>
      <c r="HK452">
        <v>27.05376</v>
      </c>
      <c r="HL452">
        <v>0.28715790000000002</v>
      </c>
      <c r="HM452">
        <v>219.06360000000001</v>
      </c>
      <c r="HN452">
        <v>0.334648</v>
      </c>
      <c r="HO452">
        <v>26.535229999999999</v>
      </c>
      <c r="HP452">
        <v>0.15409400000000001</v>
      </c>
      <c r="HQ452">
        <v>115.72620000000001</v>
      </c>
      <c r="HR452">
        <v>0.3342059</v>
      </c>
      <c r="HS452">
        <v>27.005320000000001</v>
      </c>
      <c r="HT452">
        <v>9.5915719999999996E-2</v>
      </c>
      <c r="HU452">
        <v>70.519220000000004</v>
      </c>
      <c r="HV452">
        <v>0.33376220000000001</v>
      </c>
      <c r="HW452">
        <v>27.758019999999998</v>
      </c>
      <c r="HX452">
        <v>6.9409059999999995E-2</v>
      </c>
      <c r="HY452">
        <v>50.076529999999998</v>
      </c>
      <c r="HZ452">
        <v>0.33351160000000002</v>
      </c>
      <c r="IA452">
        <v>27.748259999999998</v>
      </c>
      <c r="IB452">
        <v>5.591554E-2</v>
      </c>
      <c r="IC452">
        <v>39.836849999999998</v>
      </c>
      <c r="ID452">
        <v>0.33333639999999998</v>
      </c>
      <c r="IE452">
        <v>27.46416</v>
      </c>
      <c r="IF452">
        <v>4.7719480000000002E-2</v>
      </c>
      <c r="IG452">
        <v>33.768859999999997</v>
      </c>
      <c r="IH452">
        <v>0.33309729999999999</v>
      </c>
      <c r="II452">
        <v>26.414529999999999</v>
      </c>
      <c r="IJ452">
        <v>4.1861860000000001E-2</v>
      </c>
      <c r="IK452">
        <v>29.526720000000001</v>
      </c>
      <c r="IL452">
        <v>0.33279710000000001</v>
      </c>
      <c r="IM452">
        <v>24.931149999999999</v>
      </c>
      <c r="IN452" s="1">
        <v>3.7220019999999999E-2</v>
      </c>
      <c r="IO452">
        <v>26.211269999999999</v>
      </c>
      <c r="IP452">
        <v>0.33246049999999999</v>
      </c>
      <c r="IQ452">
        <v>24.031210000000002</v>
      </c>
      <c r="IR452" s="1">
        <v>3.3257799999999997E-2</v>
      </c>
      <c r="IS452">
        <v>23.408919999999998</v>
      </c>
      <c r="IT452">
        <v>0.3320864</v>
      </c>
      <c r="IU452">
        <v>23.885159999999999</v>
      </c>
      <c r="IV452" s="1">
        <v>2.9731799999999999E-2</v>
      </c>
      <c r="IW452">
        <v>20.92811</v>
      </c>
      <c r="IX452">
        <v>0.33179520000000001</v>
      </c>
      <c r="IY452">
        <v>25.402339999999999</v>
      </c>
      <c r="IZ452" s="1">
        <v>2.6576789999999999E-2</v>
      </c>
      <c r="JA452">
        <v>18.708649999999999</v>
      </c>
      <c r="JB452">
        <v>0.3314801</v>
      </c>
      <c r="JC452">
        <v>26.57733</v>
      </c>
      <c r="JD452" s="1">
        <v>2.3803290000000001E-2</v>
      </c>
      <c r="JE452">
        <v>16.751449999999998</v>
      </c>
      <c r="JF452">
        <v>0.33113510000000002</v>
      </c>
      <c r="JG452">
        <v>27.11899</v>
      </c>
      <c r="JH452" s="1">
        <v>2.1391790000000001E-2</v>
      </c>
      <c r="JI452">
        <v>15.05086</v>
      </c>
      <c r="JJ452">
        <v>0.33084580000000002</v>
      </c>
      <c r="JK452">
        <v>26.433350000000001</v>
      </c>
      <c r="JL452" s="1">
        <v>1.9297180000000001E-2</v>
      </c>
      <c r="JM452">
        <v>13.57451</v>
      </c>
      <c r="JN452">
        <v>0.33059939999999999</v>
      </c>
      <c r="JO452">
        <v>25.293230000000001</v>
      </c>
      <c r="JP452" s="1">
        <v>1.744513E-2</v>
      </c>
      <c r="JQ452">
        <v>12.267989999999999</v>
      </c>
      <c r="JR452">
        <v>0.3304127</v>
      </c>
      <c r="JS452">
        <v>23.943560000000002</v>
      </c>
      <c r="JT452" s="1">
        <v>1.5774449999999999E-2</v>
      </c>
      <c r="JU452">
        <v>11.088950000000001</v>
      </c>
      <c r="JV452">
        <v>0.33022970000000001</v>
      </c>
      <c r="JW452">
        <v>23.292850000000001</v>
      </c>
      <c r="JX452" s="1">
        <v>1.4269840000000001E-2</v>
      </c>
      <c r="JY452">
        <v>10.025309999999999</v>
      </c>
      <c r="JZ452">
        <v>0.32993280000000003</v>
      </c>
      <c r="KA452">
        <v>23.263559999999998</v>
      </c>
      <c r="KB452">
        <v>1.290518E-2</v>
      </c>
      <c r="KC452">
        <v>9.0644659999999995</v>
      </c>
      <c r="KD452">
        <v>0.32982080000000003</v>
      </c>
      <c r="KE452">
        <v>24.621320000000001</v>
      </c>
      <c r="KF452" s="1">
        <v>1.168376E-2</v>
      </c>
      <c r="KG452">
        <v>8.1987140000000007</v>
      </c>
      <c r="KH452">
        <v>0.32964520000000003</v>
      </c>
      <c r="KI452">
        <v>25.54609</v>
      </c>
      <c r="KJ452" s="1">
        <v>1.0589380000000001E-2</v>
      </c>
      <c r="KK452">
        <v>7.4231559999999996</v>
      </c>
      <c r="KL452">
        <v>0.32992460000000001</v>
      </c>
      <c r="KM452">
        <v>26.151</v>
      </c>
      <c r="KN452" s="1">
        <v>9.6018200000000005E-3</v>
      </c>
      <c r="KO452">
        <v>6.727519</v>
      </c>
      <c r="KP452">
        <v>0.33030710000000002</v>
      </c>
      <c r="KQ452">
        <v>26.340440000000001</v>
      </c>
      <c r="KR452" s="1">
        <v>8.6902869999999997E-3</v>
      </c>
      <c r="KS452">
        <v>6.0975070000000002</v>
      </c>
      <c r="KT452">
        <v>0.33073259999999999</v>
      </c>
      <c r="KU452">
        <v>25.476289999999999</v>
      </c>
      <c r="KV452" s="1">
        <v>7.8259509999999994E-3</v>
      </c>
      <c r="KW452">
        <v>5.502046</v>
      </c>
      <c r="KX452">
        <v>0.33111800000000002</v>
      </c>
      <c r="KY452">
        <v>24.493410000000001</v>
      </c>
      <c r="KZ452" s="1">
        <v>6.9997719999999996E-3</v>
      </c>
      <c r="LA452">
        <v>4.9323100000000002</v>
      </c>
      <c r="LB452">
        <v>0.33155499999999999</v>
      </c>
      <c r="LC452">
        <v>24.08211</v>
      </c>
      <c r="LD452" s="1">
        <v>6.2262929999999999E-3</v>
      </c>
      <c r="LE452">
        <v>4.3969769999999997</v>
      </c>
      <c r="LF452">
        <v>0.33201199999999997</v>
      </c>
      <c r="LG452">
        <v>24.362629999999999</v>
      </c>
      <c r="LH452" s="1">
        <v>5.4993919999999996E-3</v>
      </c>
      <c r="LI452">
        <v>3.893777</v>
      </c>
      <c r="LJ452">
        <v>0.33245180000000002</v>
      </c>
      <c r="LK452">
        <v>25.751390000000001</v>
      </c>
      <c r="LL452" s="1">
        <v>4.7964230000000002E-3</v>
      </c>
      <c r="LM452">
        <v>3.4081320000000002</v>
      </c>
      <c r="LN452">
        <v>0.33279370000000003</v>
      </c>
      <c r="LO452">
        <v>26.945489999999999</v>
      </c>
      <c r="LP452" s="1">
        <v>4.1316820000000002E-3</v>
      </c>
      <c r="LQ452">
        <v>2.9483920000000001</v>
      </c>
      <c r="LR452">
        <v>0.33302749999999998</v>
      </c>
      <c r="LS452">
        <v>27.81542</v>
      </c>
      <c r="LT452" s="1">
        <v>3.516623E-3</v>
      </c>
      <c r="LU452">
        <v>2.5227759999999999</v>
      </c>
      <c r="LV452">
        <v>0.33277600000000002</v>
      </c>
      <c r="LW452">
        <v>27.992349999999998</v>
      </c>
      <c r="LX452" s="1">
        <v>2.9481450000000001E-3</v>
      </c>
      <c r="LY452">
        <v>2.1316310000000001</v>
      </c>
      <c r="LZ452">
        <v>0.3314435</v>
      </c>
      <c r="MA452">
        <v>27.361409999999999</v>
      </c>
      <c r="MB452" s="1">
        <v>2.4427659999999999E-3</v>
      </c>
      <c r="MC452">
        <v>1.7882940000000001</v>
      </c>
      <c r="MD452">
        <v>0.32952480000000001</v>
      </c>
      <c r="ME452">
        <v>26.30294</v>
      </c>
      <c r="MF452" s="1">
        <v>2.01388E-3</v>
      </c>
      <c r="MG452">
        <v>1.4991509999999999</v>
      </c>
      <c r="MH452">
        <v>0.32796799999999998</v>
      </c>
      <c r="MI452">
        <v>25.78566</v>
      </c>
      <c r="MJ452" s="1">
        <v>1.6698959999999999E-3</v>
      </c>
      <c r="MK452">
        <v>1.2621869999999999</v>
      </c>
      <c r="ML452">
        <v>0.32636080000000001</v>
      </c>
      <c r="MM452">
        <v>25.862570000000002</v>
      </c>
      <c r="MN452" s="1">
        <v>1.402253E-3</v>
      </c>
      <c r="MO452">
        <v>1.075814</v>
      </c>
      <c r="MP452">
        <v>0.32507350000000002</v>
      </c>
      <c r="MQ452">
        <v>27.369440000000001</v>
      </c>
      <c r="MR452" s="1">
        <v>1.2003090000000001E-3</v>
      </c>
      <c r="MS452">
        <v>0.93327740000000003</v>
      </c>
      <c r="MT452">
        <v>0.3239784</v>
      </c>
      <c r="MU452">
        <v>27.947179999999999</v>
      </c>
      <c r="MV452" s="1">
        <v>1.0491579999999999E-3</v>
      </c>
      <c r="MW452">
        <v>0.82594000000000001</v>
      </c>
      <c r="MX452">
        <v>0.32298369999999998</v>
      </c>
      <c r="MY452">
        <v>27.99344</v>
      </c>
      <c r="MZ452" s="1">
        <v>9.3543559999999997E-4</v>
      </c>
      <c r="NA452">
        <v>0.74501919999999999</v>
      </c>
      <c r="NB452">
        <v>0.32199749999999999</v>
      </c>
      <c r="NC452">
        <v>27.64134</v>
      </c>
      <c r="ND452">
        <v>8.4792829999999996E-4</v>
      </c>
      <c r="NE452">
        <v>0.68316010000000005</v>
      </c>
      <c r="NF452">
        <v>0.32112950000000001</v>
      </c>
      <c r="NG452">
        <v>27.291260000000001</v>
      </c>
      <c r="NH452" s="1">
        <v>7.7945949999999999E-4</v>
      </c>
      <c r="NI452">
        <v>0.63494680000000003</v>
      </c>
      <c r="NJ452">
        <v>0.3203242</v>
      </c>
      <c r="NK452">
        <v>26.822780000000002</v>
      </c>
      <c r="NL452" s="1">
        <v>7.2488100000000003E-4</v>
      </c>
      <c r="NM452">
        <v>0.59667000000000003</v>
      </c>
      <c r="NN452">
        <v>0.31963459999999999</v>
      </c>
      <c r="NO452">
        <v>26.599450000000001</v>
      </c>
      <c r="NP452" s="1">
        <v>6.8070580000000004E-4</v>
      </c>
      <c r="NQ452">
        <v>0.56575819999999999</v>
      </c>
      <c r="NR452">
        <v>0.31908910000000001</v>
      </c>
      <c r="NS452">
        <v>26.719919999999998</v>
      </c>
      <c r="NT452" s="1">
        <v>6.4410460000000004E-4</v>
      </c>
      <c r="NU452">
        <v>0.54007070000000001</v>
      </c>
      <c r="NV452">
        <v>0.31869170000000002</v>
      </c>
      <c r="NW452">
        <v>28.289919999999999</v>
      </c>
      <c r="NX452" s="1">
        <v>6.128444E-4</v>
      </c>
      <c r="NY452">
        <v>0.51796109999999995</v>
      </c>
      <c r="NZ452">
        <v>0.31838519999999998</v>
      </c>
      <c r="OA452">
        <v>29.592960000000001</v>
      </c>
      <c r="OB452" s="1">
        <v>5.8563340000000004E-4</v>
      </c>
      <c r="OC452">
        <v>0.49849490000000002</v>
      </c>
      <c r="OD452">
        <v>0.31819770000000003</v>
      </c>
      <c r="OE452">
        <v>30.058050000000001</v>
      </c>
      <c r="OF452" s="1">
        <v>5.6188980000000004E-4</v>
      </c>
      <c r="OG452">
        <v>0.48155890000000001</v>
      </c>
      <c r="OH452">
        <v>0.31799260000000001</v>
      </c>
      <c r="OI452">
        <v>30.162369999999999</v>
      </c>
      <c r="OJ452" s="1">
        <v>5.4107839999999999E-4</v>
      </c>
      <c r="OK452">
        <v>0.46674500000000002</v>
      </c>
    </row>
    <row r="453" spans="1:401" x14ac:dyDescent="0.35">
      <c r="A453">
        <v>462</v>
      </c>
      <c r="B453" t="s">
        <v>4</v>
      </c>
      <c r="C453" t="s">
        <v>364</v>
      </c>
      <c r="D453" t="s">
        <v>460</v>
      </c>
      <c r="E453">
        <v>818.27520000000004</v>
      </c>
      <c r="F453">
        <v>0.3493502</v>
      </c>
      <c r="G453">
        <v>27.57591</v>
      </c>
      <c r="H453">
        <v>0</v>
      </c>
      <c r="I453">
        <v>0</v>
      </c>
      <c r="J453">
        <v>0.34863420000000001</v>
      </c>
      <c r="K453">
        <v>27.69293</v>
      </c>
      <c r="L453">
        <v>0</v>
      </c>
      <c r="M453">
        <v>0</v>
      </c>
      <c r="N453">
        <v>0.34791100000000003</v>
      </c>
      <c r="O453">
        <v>28.016780000000001</v>
      </c>
      <c r="P453">
        <v>0</v>
      </c>
      <c r="Q453">
        <v>0</v>
      </c>
      <c r="R453">
        <v>0.3472056</v>
      </c>
      <c r="S453">
        <v>27.671150000000001</v>
      </c>
      <c r="T453">
        <v>0</v>
      </c>
      <c r="U453">
        <v>0</v>
      </c>
      <c r="V453">
        <v>0.34646139999999997</v>
      </c>
      <c r="W453">
        <v>26.55301</v>
      </c>
      <c r="X453">
        <v>0</v>
      </c>
      <c r="Y453">
        <v>0</v>
      </c>
      <c r="Z453">
        <v>0.34571869999999999</v>
      </c>
      <c r="AA453">
        <v>25.981110000000001</v>
      </c>
      <c r="AB453">
        <v>0</v>
      </c>
      <c r="AC453">
        <v>0</v>
      </c>
      <c r="AD453">
        <v>0.34498469999999998</v>
      </c>
      <c r="AE453">
        <v>25.77505</v>
      </c>
      <c r="AF453">
        <v>0</v>
      </c>
      <c r="AG453">
        <v>0</v>
      </c>
      <c r="AH453">
        <v>0.34434419999999999</v>
      </c>
      <c r="AI453">
        <v>27.025970000000001</v>
      </c>
      <c r="AJ453">
        <v>0</v>
      </c>
      <c r="AK453">
        <v>0</v>
      </c>
      <c r="AL453">
        <v>0.34379549999999998</v>
      </c>
      <c r="AM453">
        <v>28.440719999999999</v>
      </c>
      <c r="AN453">
        <v>0</v>
      </c>
      <c r="AO453">
        <v>0</v>
      </c>
      <c r="AP453">
        <v>0.34331669999999997</v>
      </c>
      <c r="AQ453">
        <v>29.486180000000001</v>
      </c>
      <c r="AR453">
        <v>0</v>
      </c>
      <c r="AS453">
        <v>0</v>
      </c>
      <c r="AT453">
        <v>0.34288449999999998</v>
      </c>
      <c r="AU453">
        <v>30.05415</v>
      </c>
      <c r="AV453">
        <v>0</v>
      </c>
      <c r="AW453">
        <v>0</v>
      </c>
      <c r="AX453">
        <v>0.34238849999999998</v>
      </c>
      <c r="AY453">
        <v>29.316189999999999</v>
      </c>
      <c r="AZ453">
        <v>0</v>
      </c>
      <c r="BA453">
        <v>0</v>
      </c>
      <c r="BB453">
        <v>0.34186119999999998</v>
      </c>
      <c r="BC453">
        <v>28.376049999999999</v>
      </c>
      <c r="BD453">
        <v>0</v>
      </c>
      <c r="BE453">
        <v>0</v>
      </c>
      <c r="BF453">
        <v>0.34131879999999998</v>
      </c>
      <c r="BG453">
        <v>27.809519999999999</v>
      </c>
      <c r="BH453">
        <v>0</v>
      </c>
      <c r="BI453">
        <v>0</v>
      </c>
      <c r="BJ453">
        <v>0.34072940000000002</v>
      </c>
      <c r="BK453">
        <v>27.80376</v>
      </c>
      <c r="BL453">
        <v>0</v>
      </c>
      <c r="BM453">
        <v>0</v>
      </c>
      <c r="BN453">
        <v>0.34012989999999999</v>
      </c>
      <c r="BO453">
        <v>29.384440000000001</v>
      </c>
      <c r="BP453">
        <v>0</v>
      </c>
      <c r="BQ453">
        <v>0</v>
      </c>
      <c r="BR453">
        <v>0.33952209999999999</v>
      </c>
      <c r="BS453">
        <v>30.594470000000001</v>
      </c>
      <c r="BT453">
        <v>0</v>
      </c>
      <c r="BU453">
        <v>0</v>
      </c>
      <c r="BV453">
        <v>0.33893709999999999</v>
      </c>
      <c r="BW453">
        <v>31.500430000000001</v>
      </c>
      <c r="BX453">
        <v>0</v>
      </c>
      <c r="BY453">
        <v>0</v>
      </c>
      <c r="BZ453">
        <v>0.33832430000000002</v>
      </c>
      <c r="CA453">
        <v>31.64593</v>
      </c>
      <c r="CB453">
        <v>0</v>
      </c>
      <c r="CC453">
        <v>0</v>
      </c>
      <c r="CD453">
        <v>0.33769519999999997</v>
      </c>
      <c r="CE453">
        <v>30.68505</v>
      </c>
      <c r="CF453">
        <v>0</v>
      </c>
      <c r="CG453">
        <v>0</v>
      </c>
      <c r="CH453">
        <v>0.33704060000000002</v>
      </c>
      <c r="CI453">
        <v>29.255600000000001</v>
      </c>
      <c r="CJ453">
        <v>0</v>
      </c>
      <c r="CK453">
        <v>0</v>
      </c>
      <c r="CL453">
        <v>0.33641310000000002</v>
      </c>
      <c r="CM453">
        <v>28.548079999999999</v>
      </c>
      <c r="CN453">
        <v>0</v>
      </c>
      <c r="CO453">
        <v>0</v>
      </c>
      <c r="CP453">
        <v>0.33574320000000002</v>
      </c>
      <c r="CQ453">
        <v>28.637360000000001</v>
      </c>
      <c r="CR453">
        <v>0</v>
      </c>
      <c r="CS453">
        <v>0</v>
      </c>
      <c r="CT453">
        <v>0.33512150000000002</v>
      </c>
      <c r="CU453">
        <v>29.87311</v>
      </c>
      <c r="CV453">
        <v>3.3811680000000001E-36</v>
      </c>
      <c r="CW453">
        <v>1.9549499999999999E-33</v>
      </c>
      <c r="CX453">
        <v>0.33450859999999999</v>
      </c>
      <c r="CY453">
        <v>29.848880000000001</v>
      </c>
      <c r="CZ453">
        <v>5.766118E-30</v>
      </c>
      <c r="DA453">
        <v>4.0706419999999998E-27</v>
      </c>
      <c r="DB453">
        <v>0.3338622</v>
      </c>
      <c r="DC453">
        <v>30.778279999999999</v>
      </c>
      <c r="DD453" s="1">
        <v>3.9699259999999999E-24</v>
      </c>
      <c r="DE453" s="1">
        <v>2.217002E-21</v>
      </c>
      <c r="DF453">
        <v>0.33321060000000002</v>
      </c>
      <c r="DG453">
        <v>31.187750000000001</v>
      </c>
      <c r="DH453" s="1">
        <v>9.7926800000000003E-20</v>
      </c>
      <c r="DI453" s="1">
        <v>5.1654719999999999E-17</v>
      </c>
      <c r="DJ453">
        <v>0.33252189999999998</v>
      </c>
      <c r="DK453">
        <v>30.487690000000001</v>
      </c>
      <c r="DL453" s="1">
        <v>3.0563879999999999E-16</v>
      </c>
      <c r="DM453" s="1">
        <v>1.61347E-13</v>
      </c>
      <c r="DN453">
        <v>0.33189459999999998</v>
      </c>
      <c r="DO453">
        <v>29.433250000000001</v>
      </c>
      <c r="DP453" s="1">
        <v>2.4985020000000001E-13</v>
      </c>
      <c r="DQ453" s="1">
        <v>1.334707E-10</v>
      </c>
      <c r="DR453">
        <v>0.33124150000000002</v>
      </c>
      <c r="DS453">
        <v>28.902819999999998</v>
      </c>
      <c r="DT453" s="1">
        <v>7.2604240000000005E-11</v>
      </c>
      <c r="DU453" s="1">
        <v>3.9481830000000001E-8</v>
      </c>
      <c r="DV453">
        <v>0.3306518</v>
      </c>
      <c r="DW453">
        <v>29.029050000000002</v>
      </c>
      <c r="DX453" s="1">
        <v>9.1916470000000005E-9</v>
      </c>
      <c r="DY453" s="1">
        <v>5.1023789999999997E-6</v>
      </c>
      <c r="DZ453">
        <v>0.330125</v>
      </c>
      <c r="EA453">
        <v>30.775759999999998</v>
      </c>
      <c r="EB453" s="1">
        <v>5.7873189999999995E-7</v>
      </c>
      <c r="EC453" s="1">
        <v>3.28086E-4</v>
      </c>
      <c r="ED453">
        <v>0.32959699999999997</v>
      </c>
      <c r="EE453">
        <v>32.229810000000001</v>
      </c>
      <c r="EF453" s="1">
        <v>2.0038989999999998E-5</v>
      </c>
      <c r="EG453" s="1">
        <v>1.1585669999999999E-2</v>
      </c>
      <c r="EH453">
        <v>0.32916770000000001</v>
      </c>
      <c r="EI453">
        <v>33.247140000000002</v>
      </c>
      <c r="EJ453" s="1">
        <v>4.1190219999999997E-4</v>
      </c>
      <c r="EK453" s="1">
        <v>0.24309459999999999</v>
      </c>
      <c r="EL453">
        <v>0.32872649999999998</v>
      </c>
      <c r="EM453">
        <v>33.739989999999999</v>
      </c>
      <c r="EN453" s="1">
        <v>5.3671070000000003E-3</v>
      </c>
      <c r="EO453" s="1">
        <v>3.229724</v>
      </c>
      <c r="EP453">
        <v>0.32832830000000002</v>
      </c>
      <c r="EQ453">
        <v>32.810499999999998</v>
      </c>
      <c r="ER453" s="1">
        <v>4.6662950000000002E-2</v>
      </c>
      <c r="ES453" s="1">
        <v>28.623090000000001</v>
      </c>
      <c r="ET453">
        <v>0.32794980000000001</v>
      </c>
      <c r="EU453">
        <v>31.012979999999999</v>
      </c>
      <c r="EV453" s="1">
        <v>0.2828523</v>
      </c>
      <c r="EW453" s="1">
        <v>176.74289999999999</v>
      </c>
      <c r="EX453">
        <v>0.32759060000000001</v>
      </c>
      <c r="EY453">
        <v>30.146920000000001</v>
      </c>
      <c r="EZ453" s="1">
        <v>1.2415130000000001</v>
      </c>
      <c r="FA453">
        <v>789.48569999999995</v>
      </c>
      <c r="FB453">
        <v>0.32731939999999998</v>
      </c>
      <c r="FC453">
        <v>29.921189999999999</v>
      </c>
      <c r="FD453" s="1">
        <v>4.0789689999999998</v>
      </c>
      <c r="FE453">
        <v>2637.134</v>
      </c>
      <c r="FF453">
        <v>0.3272217</v>
      </c>
      <c r="FG453">
        <v>30.83717</v>
      </c>
      <c r="FH453" s="1">
        <v>10.32344</v>
      </c>
      <c r="FI453">
        <v>6776.6109999999999</v>
      </c>
      <c r="FJ453">
        <v>0.3271907</v>
      </c>
      <c r="FK453">
        <v>31.49316</v>
      </c>
      <c r="FL453">
        <v>20.623370000000001</v>
      </c>
      <c r="FM453">
        <v>13737.71</v>
      </c>
      <c r="FN453">
        <v>0.32716279999999998</v>
      </c>
      <c r="FO453">
        <v>31.330629999999999</v>
      </c>
      <c r="FP453">
        <v>33.287730000000003</v>
      </c>
      <c r="FQ453">
        <v>22478.87</v>
      </c>
      <c r="FR453">
        <v>0.32712950000000002</v>
      </c>
      <c r="FS453">
        <v>30.869319999999998</v>
      </c>
      <c r="FT453">
        <v>44.29054</v>
      </c>
      <c r="FU453">
        <v>30303.77</v>
      </c>
      <c r="FV453">
        <v>0.32710060000000002</v>
      </c>
      <c r="FW453">
        <v>29.840800000000002</v>
      </c>
      <c r="FX453">
        <v>49.475560000000002</v>
      </c>
      <c r="FY453">
        <v>34272.49</v>
      </c>
      <c r="FZ453">
        <v>0.3270653</v>
      </c>
      <c r="GA453">
        <v>28.863759999999999</v>
      </c>
      <c r="GB453">
        <v>47.264679999999998</v>
      </c>
      <c r="GC453">
        <v>33117.85</v>
      </c>
      <c r="GD453">
        <v>0.32706649999999998</v>
      </c>
      <c r="GE453">
        <v>28.176469999999998</v>
      </c>
      <c r="GF453">
        <v>39.229689999999998</v>
      </c>
      <c r="GG453">
        <v>27782.74</v>
      </c>
      <c r="GH453">
        <v>0.3270825</v>
      </c>
      <c r="GI453">
        <v>28.105820000000001</v>
      </c>
      <c r="GJ453">
        <v>28.722100000000001</v>
      </c>
      <c r="GK453">
        <v>20537.59</v>
      </c>
      <c r="GL453">
        <v>0.32708949999999998</v>
      </c>
      <c r="GM453">
        <v>29.31935</v>
      </c>
      <c r="GN453">
        <v>18.8003</v>
      </c>
      <c r="GO453">
        <v>13563.32</v>
      </c>
      <c r="GP453">
        <v>0.32708350000000003</v>
      </c>
      <c r="GQ453">
        <v>30.407160000000001</v>
      </c>
      <c r="GR453">
        <v>11.15161</v>
      </c>
      <c r="GS453">
        <v>8110.0789999999997</v>
      </c>
      <c r="GT453">
        <v>0.32711079999999998</v>
      </c>
      <c r="GU453">
        <v>31.15381</v>
      </c>
      <c r="GV453">
        <v>6.0828309999999997</v>
      </c>
      <c r="GW453">
        <v>4453.348</v>
      </c>
      <c r="GX453">
        <v>0.32707649999999999</v>
      </c>
      <c r="GY453">
        <v>31.042829999999999</v>
      </c>
      <c r="GZ453">
        <v>3.0964939999999999</v>
      </c>
      <c r="HA453">
        <v>2280.1509999999998</v>
      </c>
      <c r="HB453">
        <v>0.327067</v>
      </c>
      <c r="HC453">
        <v>30.168279999999999</v>
      </c>
      <c r="HD453">
        <v>1.500246</v>
      </c>
      <c r="HE453">
        <v>1109.383</v>
      </c>
      <c r="HF453">
        <v>0.32702439999999999</v>
      </c>
      <c r="HG453">
        <v>28.354379999999999</v>
      </c>
      <c r="HH453">
        <v>0.71111250000000004</v>
      </c>
      <c r="HI453">
        <v>526.43259999999998</v>
      </c>
      <c r="HJ453">
        <v>0.32698769999999999</v>
      </c>
      <c r="HK453">
        <v>27.14809</v>
      </c>
      <c r="HL453">
        <v>0.34363090000000002</v>
      </c>
      <c r="HM453">
        <v>253.4436</v>
      </c>
      <c r="HN453">
        <v>0.32696530000000001</v>
      </c>
      <c r="HO453">
        <v>26.577470000000002</v>
      </c>
      <c r="HP453">
        <v>0.17961659999999999</v>
      </c>
      <c r="HQ453">
        <v>131.0976</v>
      </c>
      <c r="HR453">
        <v>0.32695970000000002</v>
      </c>
      <c r="HS453">
        <v>27.04504</v>
      </c>
      <c r="HT453">
        <v>0.1076569</v>
      </c>
      <c r="HU453">
        <v>77.305509999999998</v>
      </c>
      <c r="HV453">
        <v>0.32699620000000001</v>
      </c>
      <c r="HW453">
        <v>27.873470000000001</v>
      </c>
      <c r="HX453">
        <v>7.5238910000000006E-2</v>
      </c>
      <c r="HY453">
        <v>53.163760000000003</v>
      </c>
      <c r="HZ453">
        <v>0.3271792</v>
      </c>
      <c r="IA453">
        <v>27.951270000000001</v>
      </c>
      <c r="IB453">
        <v>5.9258600000000002E-2</v>
      </c>
      <c r="IC453">
        <v>41.391109999999998</v>
      </c>
      <c r="ID453">
        <v>0.3273548</v>
      </c>
      <c r="IE453">
        <v>27.705469999999998</v>
      </c>
      <c r="IF453">
        <v>4.9986719999999998E-2</v>
      </c>
      <c r="IG453">
        <v>34.692369999999997</v>
      </c>
      <c r="IH453">
        <v>0.32745469999999999</v>
      </c>
      <c r="II453">
        <v>26.694579999999998</v>
      </c>
      <c r="IJ453">
        <v>4.3604190000000001E-2</v>
      </c>
      <c r="IK453">
        <v>30.170680000000001</v>
      </c>
      <c r="IL453">
        <v>0.32748939999999999</v>
      </c>
      <c r="IM453">
        <v>25.11656</v>
      </c>
      <c r="IN453">
        <v>3.8664150000000001E-2</v>
      </c>
      <c r="IO453">
        <v>26.71217</v>
      </c>
      <c r="IP453">
        <v>0.32753199999999999</v>
      </c>
      <c r="IQ453">
        <v>24.127079999999999</v>
      </c>
      <c r="IR453" s="1">
        <v>3.4516150000000002E-2</v>
      </c>
      <c r="IS453">
        <v>23.834869999999999</v>
      </c>
      <c r="IT453">
        <v>0.32758930000000003</v>
      </c>
      <c r="IU453">
        <v>23.934979999999999</v>
      </c>
      <c r="IV453" s="1">
        <v>3.0856649999999999E-2</v>
      </c>
      <c r="IW453">
        <v>21.309950000000001</v>
      </c>
      <c r="IX453">
        <v>0.3276888</v>
      </c>
      <c r="IY453">
        <v>25.506889999999999</v>
      </c>
      <c r="IZ453" s="1">
        <v>2.7583980000000001E-2</v>
      </c>
      <c r="JA453">
        <v>19.052759999999999</v>
      </c>
      <c r="JB453">
        <v>0.32783600000000002</v>
      </c>
      <c r="JC453">
        <v>26.824940000000002</v>
      </c>
      <c r="JD453" s="1">
        <v>2.469613E-2</v>
      </c>
      <c r="JE453">
        <v>17.055040000000002</v>
      </c>
      <c r="JF453">
        <v>0.32793559999999999</v>
      </c>
      <c r="JG453">
        <v>27.460419999999999</v>
      </c>
      <c r="JH453" s="1">
        <v>2.217775E-2</v>
      </c>
      <c r="JI453">
        <v>15.315770000000001</v>
      </c>
      <c r="JJ453">
        <v>0.32807229999999998</v>
      </c>
      <c r="JK453">
        <v>26.803380000000001</v>
      </c>
      <c r="JL453" s="1">
        <v>1.9997170000000002E-2</v>
      </c>
      <c r="JM453">
        <v>13.81082</v>
      </c>
      <c r="JN453">
        <v>0.3283007</v>
      </c>
      <c r="JO453">
        <v>25.612269999999999</v>
      </c>
      <c r="JP453">
        <v>1.8075440000000002E-2</v>
      </c>
      <c r="JQ453">
        <v>12.482139999999999</v>
      </c>
      <c r="JR453">
        <v>0.32869199999999998</v>
      </c>
      <c r="JS453">
        <v>24.136949999999999</v>
      </c>
      <c r="JT453" s="1">
        <v>1.6349519999999999E-2</v>
      </c>
      <c r="JU453">
        <v>11.287610000000001</v>
      </c>
      <c r="JV453">
        <v>0.32914100000000002</v>
      </c>
      <c r="JW453">
        <v>23.37913</v>
      </c>
      <c r="JX453" s="1">
        <v>1.479259E-2</v>
      </c>
      <c r="JY453">
        <v>10.208600000000001</v>
      </c>
      <c r="JZ453">
        <v>0.32958460000000001</v>
      </c>
      <c r="KA453">
        <v>23.287479999999999</v>
      </c>
      <c r="KB453" s="1">
        <v>1.338319E-2</v>
      </c>
      <c r="KC453">
        <v>9.2354420000000008</v>
      </c>
      <c r="KD453">
        <v>0.3302658</v>
      </c>
      <c r="KE453">
        <v>24.688800000000001</v>
      </c>
      <c r="KF453" s="1">
        <v>1.21186E-2</v>
      </c>
      <c r="KG453">
        <v>8.3566479999999999</v>
      </c>
      <c r="KH453">
        <v>0.33094370000000001</v>
      </c>
      <c r="KI453">
        <v>25.718879999999999</v>
      </c>
      <c r="KJ453" s="1">
        <v>1.0985770000000001E-2</v>
      </c>
      <c r="KK453">
        <v>7.5695459999999999</v>
      </c>
      <c r="KL453">
        <v>0.33088869999999998</v>
      </c>
      <c r="KM453">
        <v>26.395790000000002</v>
      </c>
      <c r="KN453" s="1">
        <v>9.9628819999999993E-3</v>
      </c>
      <c r="KO453">
        <v>6.8685530000000004</v>
      </c>
      <c r="KP453">
        <v>0.3297368</v>
      </c>
      <c r="KQ453">
        <v>26.605550000000001</v>
      </c>
      <c r="KR453" s="1">
        <v>9.0271499999999994E-3</v>
      </c>
      <c r="KS453">
        <v>6.2406129999999997</v>
      </c>
      <c r="KT453">
        <v>0.32864919999999997</v>
      </c>
      <c r="KU453">
        <v>25.732309999999998</v>
      </c>
      <c r="KV453" s="1">
        <v>8.149211E-3</v>
      </c>
      <c r="KW453">
        <v>5.6522569999999996</v>
      </c>
      <c r="KX453">
        <v>0.3274726</v>
      </c>
      <c r="KY453">
        <v>24.624169999999999</v>
      </c>
      <c r="KZ453" s="1">
        <v>7.3086440000000004E-3</v>
      </c>
      <c r="LA453">
        <v>5.088438</v>
      </c>
      <c r="LB453">
        <v>0.32633689999999999</v>
      </c>
      <c r="LC453">
        <v>24.10858</v>
      </c>
      <c r="LD453" s="1">
        <v>6.5194650000000003E-3</v>
      </c>
      <c r="LE453">
        <v>4.5559019999999997</v>
      </c>
      <c r="LF453">
        <v>0.32517220000000002</v>
      </c>
      <c r="LG453">
        <v>24.32816</v>
      </c>
      <c r="LH453" s="1">
        <v>5.7798040000000004E-3</v>
      </c>
      <c r="LI453">
        <v>4.0559649999999996</v>
      </c>
      <c r="LJ453">
        <v>0.32397409999999999</v>
      </c>
      <c r="LK453">
        <v>25.80002</v>
      </c>
      <c r="LL453" s="1">
        <v>5.0682410000000002E-3</v>
      </c>
      <c r="LM453">
        <v>3.5749140000000001</v>
      </c>
      <c r="LN453">
        <v>0.32251780000000002</v>
      </c>
      <c r="LO453">
        <v>27.08924</v>
      </c>
      <c r="LP453" s="1">
        <v>4.3908230000000003E-3</v>
      </c>
      <c r="LQ453">
        <v>3.1164939999999999</v>
      </c>
      <c r="LR453">
        <v>0.32082040000000001</v>
      </c>
      <c r="LS453">
        <v>28.035150000000002</v>
      </c>
      <c r="LT453" s="1">
        <v>3.762661E-3</v>
      </c>
      <c r="LU453">
        <v>2.6910729999999998</v>
      </c>
      <c r="LV453">
        <v>0.3184882</v>
      </c>
      <c r="LW453">
        <v>28.24089</v>
      </c>
      <c r="LX453" s="1">
        <v>3.1815120000000001E-3</v>
      </c>
      <c r="LY453">
        <v>2.299566</v>
      </c>
      <c r="LZ453">
        <v>0.31517590000000001</v>
      </c>
      <c r="MA453">
        <v>27.589590000000001</v>
      </c>
      <c r="MB453" s="1">
        <v>2.6596480000000001E-3</v>
      </c>
      <c r="MC453">
        <v>1.954002</v>
      </c>
      <c r="MD453">
        <v>0.31171080000000001</v>
      </c>
      <c r="ME453">
        <v>26.40166</v>
      </c>
      <c r="MF453" s="1">
        <v>2.2172419999999999E-3</v>
      </c>
      <c r="MG453">
        <v>1.664086</v>
      </c>
      <c r="MH453">
        <v>0.30883559999999999</v>
      </c>
      <c r="MI453">
        <v>25.78302</v>
      </c>
      <c r="MJ453" s="1">
        <v>1.8602619999999999E-3</v>
      </c>
      <c r="MK453">
        <v>1.4246160000000001</v>
      </c>
      <c r="ML453">
        <v>0.30603849999999999</v>
      </c>
      <c r="MM453">
        <v>25.786709999999999</v>
      </c>
      <c r="MN453" s="1">
        <v>1.5805280000000001E-3</v>
      </c>
      <c r="MO453">
        <v>1.235266</v>
      </c>
      <c r="MP453">
        <v>0.30367660000000002</v>
      </c>
      <c r="MQ453">
        <v>27.358930000000001</v>
      </c>
      <c r="MR453" s="1">
        <v>1.368211E-3</v>
      </c>
      <c r="MS453">
        <v>1.0893440000000001</v>
      </c>
      <c r="MT453">
        <v>0.30152489999999998</v>
      </c>
      <c r="MU453">
        <v>28.04081</v>
      </c>
      <c r="MV453" s="1">
        <v>1.208485E-3</v>
      </c>
      <c r="MW453">
        <v>0.97894380000000003</v>
      </c>
      <c r="MX453">
        <v>0.29959859999999999</v>
      </c>
      <c r="MY453">
        <v>28.096630000000001</v>
      </c>
      <c r="MZ453" s="1">
        <v>1.0884950000000001E-3</v>
      </c>
      <c r="NA453">
        <v>0.89572680000000005</v>
      </c>
      <c r="NB453">
        <v>0.29769570000000001</v>
      </c>
      <c r="NC453">
        <v>27.746690000000001</v>
      </c>
      <c r="ND453" s="1">
        <v>9.9654619999999992E-4</v>
      </c>
      <c r="NE453">
        <v>0.83252470000000001</v>
      </c>
      <c r="NF453">
        <v>0.29599589999999998</v>
      </c>
      <c r="NG453">
        <v>27.406600000000001</v>
      </c>
      <c r="NH453" s="1">
        <v>9.2509850000000002E-4</v>
      </c>
      <c r="NI453">
        <v>0.78366860000000005</v>
      </c>
      <c r="NJ453">
        <v>0.29442069999999998</v>
      </c>
      <c r="NK453">
        <v>26.868480000000002</v>
      </c>
      <c r="NL453" s="1">
        <v>8.6816759999999997E-4</v>
      </c>
      <c r="NM453">
        <v>0.74488030000000005</v>
      </c>
      <c r="NN453">
        <v>0.29294550000000003</v>
      </c>
      <c r="NO453">
        <v>26.584040000000002</v>
      </c>
      <c r="NP453" s="1">
        <v>8.2205509999999996E-4</v>
      </c>
      <c r="NQ453">
        <v>0.71344700000000005</v>
      </c>
      <c r="NR453">
        <v>0.29169279999999997</v>
      </c>
      <c r="NS453">
        <v>26.670339999999999</v>
      </c>
      <c r="NT453" s="1">
        <v>7.8389119999999995E-4</v>
      </c>
      <c r="NU453">
        <v>0.68721239999999995</v>
      </c>
      <c r="NV453">
        <v>0.29055520000000001</v>
      </c>
      <c r="NW453">
        <v>28.326409999999999</v>
      </c>
      <c r="NX453" s="1">
        <v>7.5100290000000005E-4</v>
      </c>
      <c r="NY453">
        <v>0.66419499999999998</v>
      </c>
      <c r="NZ453">
        <v>0.28963319999999998</v>
      </c>
      <c r="OA453">
        <v>29.745989999999999</v>
      </c>
      <c r="OB453" s="1">
        <v>7.2221890000000004E-4</v>
      </c>
      <c r="OC453">
        <v>0.64399090000000003</v>
      </c>
      <c r="OD453">
        <v>0.28870760000000001</v>
      </c>
      <c r="OE453">
        <v>30.26032</v>
      </c>
      <c r="OF453" s="1">
        <v>6.9711540000000002E-4</v>
      </c>
      <c r="OG453">
        <v>0.62731219999999999</v>
      </c>
      <c r="OH453">
        <v>0.28784470000000001</v>
      </c>
      <c r="OI453">
        <v>30.38053</v>
      </c>
      <c r="OJ453" s="1">
        <v>6.7510179999999995E-4</v>
      </c>
      <c r="OK453">
        <v>0.61263100000000004</v>
      </c>
    </row>
    <row r="454" spans="1:401" x14ac:dyDescent="0.35">
      <c r="A454">
        <v>463</v>
      </c>
      <c r="B454" t="s">
        <v>4</v>
      </c>
      <c r="C454" t="s">
        <v>364</v>
      </c>
      <c r="D454" t="s">
        <v>461</v>
      </c>
      <c r="E454">
        <v>838.78520000000003</v>
      </c>
      <c r="F454">
        <v>0.37582349999999998</v>
      </c>
      <c r="G454">
        <v>27.63729</v>
      </c>
      <c r="H454">
        <v>0</v>
      </c>
      <c r="I454">
        <v>0</v>
      </c>
      <c r="J454">
        <v>0.3750404</v>
      </c>
      <c r="K454">
        <v>27.775749999999999</v>
      </c>
      <c r="L454">
        <v>0</v>
      </c>
      <c r="M454">
        <v>0</v>
      </c>
      <c r="N454">
        <v>0.37429230000000002</v>
      </c>
      <c r="O454">
        <v>28.09357</v>
      </c>
      <c r="P454">
        <v>0</v>
      </c>
      <c r="Q454">
        <v>0</v>
      </c>
      <c r="R454">
        <v>0.37352809999999997</v>
      </c>
      <c r="S454">
        <v>27.785990000000002</v>
      </c>
      <c r="T454">
        <v>0</v>
      </c>
      <c r="U454">
        <v>0</v>
      </c>
      <c r="V454">
        <v>0.3727396</v>
      </c>
      <c r="W454">
        <v>26.651879999999998</v>
      </c>
      <c r="X454">
        <v>0</v>
      </c>
      <c r="Y454">
        <v>0</v>
      </c>
      <c r="Z454">
        <v>0.37192219999999998</v>
      </c>
      <c r="AA454">
        <v>26.022469999999998</v>
      </c>
      <c r="AB454">
        <v>0</v>
      </c>
      <c r="AC454">
        <v>0</v>
      </c>
      <c r="AD454">
        <v>0.37111179999999999</v>
      </c>
      <c r="AE454">
        <v>25.792829999999999</v>
      </c>
      <c r="AF454">
        <v>0</v>
      </c>
      <c r="AG454">
        <v>0</v>
      </c>
      <c r="AH454">
        <v>0.37051859999999998</v>
      </c>
      <c r="AI454">
        <v>27.00488</v>
      </c>
      <c r="AJ454">
        <v>0</v>
      </c>
      <c r="AK454">
        <v>0</v>
      </c>
      <c r="AL454">
        <v>0.37001800000000001</v>
      </c>
      <c r="AM454">
        <v>28.478449999999999</v>
      </c>
      <c r="AN454">
        <v>0</v>
      </c>
      <c r="AO454">
        <v>0</v>
      </c>
      <c r="AP454">
        <v>0.36955549999999998</v>
      </c>
      <c r="AQ454">
        <v>29.570450000000001</v>
      </c>
      <c r="AR454">
        <v>0</v>
      </c>
      <c r="AS454">
        <v>0</v>
      </c>
      <c r="AT454">
        <v>0.36910949999999998</v>
      </c>
      <c r="AU454">
        <v>30.179929999999999</v>
      </c>
      <c r="AV454">
        <v>0</v>
      </c>
      <c r="AW454">
        <v>0</v>
      </c>
      <c r="AX454">
        <v>0.36860710000000002</v>
      </c>
      <c r="AY454">
        <v>29.483709999999999</v>
      </c>
      <c r="AZ454">
        <v>0</v>
      </c>
      <c r="BA454">
        <v>0</v>
      </c>
      <c r="BB454">
        <v>0.36811939999999999</v>
      </c>
      <c r="BC454">
        <v>28.493480000000002</v>
      </c>
      <c r="BD454">
        <v>0</v>
      </c>
      <c r="BE454">
        <v>0</v>
      </c>
      <c r="BF454">
        <v>0.36757830000000002</v>
      </c>
      <c r="BG454">
        <v>27.891010000000001</v>
      </c>
      <c r="BH454">
        <v>0</v>
      </c>
      <c r="BI454">
        <v>0</v>
      </c>
      <c r="BJ454">
        <v>0.36702639999999997</v>
      </c>
      <c r="BK454">
        <v>27.845189999999999</v>
      </c>
      <c r="BL454">
        <v>0</v>
      </c>
      <c r="BM454">
        <v>0</v>
      </c>
      <c r="BN454">
        <v>0.36647590000000002</v>
      </c>
      <c r="BO454">
        <v>29.391279999999998</v>
      </c>
      <c r="BP454">
        <v>0</v>
      </c>
      <c r="BQ454">
        <v>0</v>
      </c>
      <c r="BR454">
        <v>0.3659</v>
      </c>
      <c r="BS454">
        <v>30.666160000000001</v>
      </c>
      <c r="BT454">
        <v>0</v>
      </c>
      <c r="BU454">
        <v>0</v>
      </c>
      <c r="BV454">
        <v>0.36532239999999999</v>
      </c>
      <c r="BW454">
        <v>31.60446</v>
      </c>
      <c r="BX454">
        <v>0</v>
      </c>
      <c r="BY454">
        <v>0</v>
      </c>
      <c r="BZ454">
        <v>0.36473169999999999</v>
      </c>
      <c r="CA454">
        <v>31.788409999999999</v>
      </c>
      <c r="CB454">
        <v>0</v>
      </c>
      <c r="CC454">
        <v>0</v>
      </c>
      <c r="CD454">
        <v>0.36413129999999999</v>
      </c>
      <c r="CE454">
        <v>30.856339999999999</v>
      </c>
      <c r="CF454">
        <v>0</v>
      </c>
      <c r="CG454">
        <v>0</v>
      </c>
      <c r="CH454">
        <v>0.36351129999999998</v>
      </c>
      <c r="CI454">
        <v>29.3825</v>
      </c>
      <c r="CJ454">
        <v>0</v>
      </c>
      <c r="CK454">
        <v>0</v>
      </c>
      <c r="CL454">
        <v>0.36289480000000002</v>
      </c>
      <c r="CM454">
        <v>28.607469999999999</v>
      </c>
      <c r="CN454">
        <v>0</v>
      </c>
      <c r="CO454">
        <v>0</v>
      </c>
      <c r="CP454">
        <v>0.36228149999999998</v>
      </c>
      <c r="CQ454">
        <v>28.650860000000002</v>
      </c>
      <c r="CR454">
        <v>0</v>
      </c>
      <c r="CS454">
        <v>0</v>
      </c>
      <c r="CT454">
        <v>0.36170039999999998</v>
      </c>
      <c r="CU454">
        <v>29.871649999999999</v>
      </c>
      <c r="CV454">
        <v>9.9822220000000008E-37</v>
      </c>
      <c r="CW454">
        <v>5.1432129999999999E-34</v>
      </c>
      <c r="CX454">
        <v>0.36114420000000003</v>
      </c>
      <c r="CY454">
        <v>29.91535</v>
      </c>
      <c r="CZ454">
        <v>1.428034E-30</v>
      </c>
      <c r="DA454">
        <v>9.0419979999999992E-28</v>
      </c>
      <c r="DB454">
        <v>0.36052079999999997</v>
      </c>
      <c r="DC454">
        <v>30.80433</v>
      </c>
      <c r="DD454">
        <v>1.2886319999999999E-24</v>
      </c>
      <c r="DE454" s="1">
        <v>6.4386070000000001E-22</v>
      </c>
      <c r="DF454">
        <v>0.35987419999999998</v>
      </c>
      <c r="DG454">
        <v>31.295480000000001</v>
      </c>
      <c r="DH454" s="1">
        <v>3.8312640000000001E-20</v>
      </c>
      <c r="DI454" s="1">
        <v>1.846138E-17</v>
      </c>
      <c r="DJ454">
        <v>0.35923929999999998</v>
      </c>
      <c r="DK454">
        <v>30.643750000000001</v>
      </c>
      <c r="DL454" s="1">
        <v>1.3435040000000001E-16</v>
      </c>
      <c r="DM454" s="1">
        <v>6.5409950000000005E-14</v>
      </c>
      <c r="DN454">
        <v>0.35862240000000001</v>
      </c>
      <c r="DO454">
        <v>29.53998</v>
      </c>
      <c r="DP454" s="1">
        <v>1.2087820000000001E-13</v>
      </c>
      <c r="DQ454" s="1">
        <v>5.984502E-11</v>
      </c>
      <c r="DR454">
        <v>0.3580081</v>
      </c>
      <c r="DS454">
        <v>28.9542</v>
      </c>
      <c r="DT454" s="1">
        <v>3.7992029999999998E-11</v>
      </c>
      <c r="DU454" s="1">
        <v>1.9198409999999999E-8</v>
      </c>
      <c r="DV454">
        <v>0.35743029999999998</v>
      </c>
      <c r="DW454">
        <v>29.03969</v>
      </c>
      <c r="DX454" s="1">
        <v>5.1599420000000001E-9</v>
      </c>
      <c r="DY454" s="1">
        <v>2.6655670000000001E-6</v>
      </c>
      <c r="DZ454">
        <v>0.35688629999999999</v>
      </c>
      <c r="EA454">
        <v>30.765930000000001</v>
      </c>
      <c r="EB454" s="1">
        <v>3.461244E-7</v>
      </c>
      <c r="EC454" s="1">
        <v>1.8273009999999999E-4</v>
      </c>
      <c r="ED454">
        <v>0.35635410000000001</v>
      </c>
      <c r="EE454">
        <v>32.302120000000002</v>
      </c>
      <c r="EF454" s="1">
        <v>1.2700979999999999E-5</v>
      </c>
      <c r="EG454" s="1">
        <v>6.838579E-3</v>
      </c>
      <c r="EH454">
        <v>0.35574349999999999</v>
      </c>
      <c r="EI454">
        <v>33.371650000000002</v>
      </c>
      <c r="EJ454" s="1">
        <v>2.7539140000000002E-4</v>
      </c>
      <c r="EK454" s="1">
        <v>0.15133830000000001</v>
      </c>
      <c r="EL454">
        <v>0.3550432</v>
      </c>
      <c r="EM454">
        <v>33.915230000000001</v>
      </c>
      <c r="EN454" s="1">
        <v>3.7715909999999999E-3</v>
      </c>
      <c r="EO454" s="1">
        <v>2.1122839999999998</v>
      </c>
      <c r="EP454">
        <v>0.35439920000000003</v>
      </c>
      <c r="EQ454">
        <v>33.041499999999999</v>
      </c>
      <c r="ER454" s="1">
        <v>3.4361019999999999E-2</v>
      </c>
      <c r="ES454" s="1">
        <v>19.600529999999999</v>
      </c>
      <c r="ET454">
        <v>0.3537768</v>
      </c>
      <c r="EU454">
        <v>31.184909999999999</v>
      </c>
      <c r="EV454" s="1">
        <v>0.21767590000000001</v>
      </c>
      <c r="EW454" s="1">
        <v>126.35169999999999</v>
      </c>
      <c r="EX454">
        <v>0.35319050000000002</v>
      </c>
      <c r="EY454">
        <v>30.215319999999998</v>
      </c>
      <c r="EZ454" s="1">
        <v>0.99604979999999999</v>
      </c>
      <c r="FA454">
        <v>587.6431</v>
      </c>
      <c r="FB454">
        <v>0.35272179999999997</v>
      </c>
      <c r="FC454">
        <v>29.94143</v>
      </c>
      <c r="FD454" s="1">
        <v>3.4041389999999998</v>
      </c>
      <c r="FE454">
        <v>2038.8340000000001</v>
      </c>
      <c r="FF454">
        <v>0.35247079999999997</v>
      </c>
      <c r="FG454">
        <v>30.818809999999999</v>
      </c>
      <c r="FH454">
        <v>8.9456380000000006</v>
      </c>
      <c r="FI454">
        <v>5430.1360000000004</v>
      </c>
      <c r="FJ454">
        <v>0.3522477</v>
      </c>
      <c r="FK454">
        <v>31.54541</v>
      </c>
      <c r="FL454">
        <v>18.51895</v>
      </c>
      <c r="FM454">
        <v>11386.71</v>
      </c>
      <c r="FN454">
        <v>0.3520277</v>
      </c>
      <c r="FO454">
        <v>31.412749999999999</v>
      </c>
      <c r="FP454">
        <v>30.917339999999999</v>
      </c>
      <c r="FQ454">
        <v>19235.939999999999</v>
      </c>
      <c r="FR454">
        <v>0.3517594</v>
      </c>
      <c r="FS454">
        <v>30.991810000000001</v>
      </c>
      <c r="FT454">
        <v>42.473219999999998</v>
      </c>
      <c r="FU454">
        <v>26724.57</v>
      </c>
      <c r="FV454">
        <v>0.35147840000000002</v>
      </c>
      <c r="FW454">
        <v>29.9648</v>
      </c>
      <c r="FX454">
        <v>48.905200000000001</v>
      </c>
      <c r="FY454">
        <v>31095.5</v>
      </c>
      <c r="FZ454">
        <v>0.35121059999999998</v>
      </c>
      <c r="GA454">
        <v>28.959070000000001</v>
      </c>
      <c r="GB454">
        <v>48.056980000000003</v>
      </c>
      <c r="GC454">
        <v>30849.16</v>
      </c>
      <c r="GD454">
        <v>0.35093370000000002</v>
      </c>
      <c r="GE454">
        <v>28.23236</v>
      </c>
      <c r="GF454">
        <v>40.966839999999998</v>
      </c>
      <c r="GG454">
        <v>26535.25</v>
      </c>
      <c r="GH454">
        <v>0.35063100000000003</v>
      </c>
      <c r="GI454">
        <v>28.120940000000001</v>
      </c>
      <c r="GJ454">
        <v>30.74699</v>
      </c>
      <c r="GK454">
        <v>20075.62</v>
      </c>
      <c r="GL454">
        <v>0.35031420000000002</v>
      </c>
      <c r="GM454">
        <v>29.329059999999998</v>
      </c>
      <c r="GN454">
        <v>20.59657</v>
      </c>
      <c r="GO454">
        <v>13547.96</v>
      </c>
      <c r="GP454">
        <v>0.34996509999999997</v>
      </c>
      <c r="GQ454">
        <v>30.505269999999999</v>
      </c>
      <c r="GR454">
        <v>12.47946</v>
      </c>
      <c r="GS454">
        <v>8264.3799999999992</v>
      </c>
      <c r="GT454">
        <v>0.3496303</v>
      </c>
      <c r="GU454">
        <v>31.32715</v>
      </c>
      <c r="GV454">
        <v>6.9377570000000004</v>
      </c>
      <c r="GW454">
        <v>4621.1350000000002</v>
      </c>
      <c r="GX454">
        <v>0.34926160000000001</v>
      </c>
      <c r="GY454">
        <v>31.256250000000001</v>
      </c>
      <c r="GZ454">
        <v>3.5897790000000001</v>
      </c>
      <c r="HA454">
        <v>2404.0160000000001</v>
      </c>
      <c r="HB454">
        <v>0.34885709999999998</v>
      </c>
      <c r="HC454">
        <v>30.402100000000001</v>
      </c>
      <c r="HD454">
        <v>1.761171</v>
      </c>
      <c r="HE454">
        <v>1185.009</v>
      </c>
      <c r="HF454">
        <v>0.3484061</v>
      </c>
      <c r="HG454">
        <v>28.549800000000001</v>
      </c>
      <c r="HH454">
        <v>0.84045250000000005</v>
      </c>
      <c r="HI454">
        <v>567.24659999999994</v>
      </c>
      <c r="HJ454">
        <v>0.34793659999999998</v>
      </c>
      <c r="HK454">
        <v>27.2455</v>
      </c>
      <c r="HL454">
        <v>0.40508880000000003</v>
      </c>
      <c r="HM454">
        <v>273.5401</v>
      </c>
      <c r="HN454">
        <v>0.34743020000000002</v>
      </c>
      <c r="HO454">
        <v>26.621359999999999</v>
      </c>
      <c r="HP454">
        <v>0.20845169999999999</v>
      </c>
      <c r="HQ454">
        <v>140.25</v>
      </c>
      <c r="HR454">
        <v>0.34696480000000002</v>
      </c>
      <c r="HS454">
        <v>27.068930000000002</v>
      </c>
      <c r="HT454">
        <v>0.1216259</v>
      </c>
      <c r="HU454">
        <v>81.146039999999999</v>
      </c>
      <c r="HV454">
        <v>0.34649990000000003</v>
      </c>
      <c r="HW454">
        <v>27.950379999999999</v>
      </c>
      <c r="HX454">
        <v>8.2645800000000005E-2</v>
      </c>
      <c r="HY454">
        <v>54.609340000000003</v>
      </c>
      <c r="HZ454">
        <v>0.3460723</v>
      </c>
      <c r="IA454">
        <v>28.10952</v>
      </c>
      <c r="IB454">
        <v>6.3793749999999996E-2</v>
      </c>
      <c r="IC454">
        <v>41.835940000000001</v>
      </c>
      <c r="ID454">
        <v>0.34568729999999998</v>
      </c>
      <c r="IE454">
        <v>27.901070000000001</v>
      </c>
      <c r="IF454">
        <v>5.3217359999999998E-2</v>
      </c>
      <c r="IG454">
        <v>34.755319999999998</v>
      </c>
      <c r="IH454">
        <v>0.34524939999999998</v>
      </c>
      <c r="II454">
        <v>26.934909999999999</v>
      </c>
      <c r="IJ454">
        <v>4.6164749999999997E-2</v>
      </c>
      <c r="IK454">
        <v>30.099460000000001</v>
      </c>
      <c r="IL454">
        <v>0.34485909999999997</v>
      </c>
      <c r="IM454">
        <v>25.2971</v>
      </c>
      <c r="IN454">
        <v>4.0821330000000003E-2</v>
      </c>
      <c r="IO454">
        <v>26.59976</v>
      </c>
      <c r="IP454">
        <v>0.34443469999999998</v>
      </c>
      <c r="IQ454">
        <v>24.224160000000001</v>
      </c>
      <c r="IR454" s="1">
        <v>3.6403049999999999E-2</v>
      </c>
      <c r="IS454">
        <v>23.72803</v>
      </c>
      <c r="IT454">
        <v>0.34400629999999999</v>
      </c>
      <c r="IU454">
        <v>23.98076</v>
      </c>
      <c r="IV454" s="1">
        <v>3.2543200000000001E-2</v>
      </c>
      <c r="IW454">
        <v>21.2319</v>
      </c>
      <c r="IX454">
        <v>0.34368739999999998</v>
      </c>
      <c r="IY454">
        <v>25.560649999999999</v>
      </c>
      <c r="IZ454" s="1">
        <v>2.909693E-2</v>
      </c>
      <c r="JA454">
        <v>19.00112</v>
      </c>
      <c r="JB454">
        <v>0.34335480000000002</v>
      </c>
      <c r="JC454">
        <v>26.997920000000001</v>
      </c>
      <c r="JD454" s="1">
        <v>2.604704E-2</v>
      </c>
      <c r="JE454">
        <v>17.022680000000001</v>
      </c>
      <c r="JF454">
        <v>0.34295769999999998</v>
      </c>
      <c r="JG454">
        <v>27.723600000000001</v>
      </c>
      <c r="JH454" s="1">
        <v>2.3383359999999999E-2</v>
      </c>
      <c r="JI454">
        <v>15.29926</v>
      </c>
      <c r="JJ454">
        <v>0.34254000000000001</v>
      </c>
      <c r="JK454">
        <v>27.11647</v>
      </c>
      <c r="JL454" s="1">
        <v>2.108026E-2</v>
      </c>
      <c r="JM454">
        <v>13.811109999999999</v>
      </c>
      <c r="JN454">
        <v>0.34226050000000002</v>
      </c>
      <c r="JO454">
        <v>25.89725</v>
      </c>
      <c r="JP454" s="1">
        <v>1.9059329999999999E-2</v>
      </c>
      <c r="JQ454">
        <v>12.5001</v>
      </c>
      <c r="JR454">
        <v>0.34203850000000002</v>
      </c>
      <c r="JS454">
        <v>24.327760000000001</v>
      </c>
      <c r="JT454" s="1">
        <v>1.724945E-2</v>
      </c>
      <c r="JU454">
        <v>11.324590000000001</v>
      </c>
      <c r="JV454">
        <v>0.34182849999999998</v>
      </c>
      <c r="JW454">
        <v>23.470469999999999</v>
      </c>
      <c r="JX454" s="1">
        <v>1.561618E-2</v>
      </c>
      <c r="JY454">
        <v>10.2628</v>
      </c>
      <c r="JZ454">
        <v>0.34154849999999998</v>
      </c>
      <c r="KA454">
        <v>23.313310000000001</v>
      </c>
      <c r="KB454" s="1">
        <v>1.414144E-2</v>
      </c>
      <c r="KC454">
        <v>9.3080560000000006</v>
      </c>
      <c r="KD454">
        <v>0.34145399999999998</v>
      </c>
      <c r="KE454">
        <v>24.714960000000001</v>
      </c>
      <c r="KF454" s="1">
        <v>1.2815429999999999E-2</v>
      </c>
      <c r="KG454">
        <v>8.4437189999999998</v>
      </c>
      <c r="KH454">
        <v>0.34126459999999997</v>
      </c>
      <c r="KI454">
        <v>25.836169999999999</v>
      </c>
      <c r="KJ454" s="1">
        <v>1.162667E-2</v>
      </c>
      <c r="KK454">
        <v>7.6693709999999999</v>
      </c>
      <c r="KL454">
        <v>0.34095110000000001</v>
      </c>
      <c r="KM454">
        <v>26.58126</v>
      </c>
      <c r="KN454" s="1">
        <v>1.055175E-2</v>
      </c>
      <c r="KO454">
        <v>6.9746519999999999</v>
      </c>
      <c r="KP454">
        <v>0.34058270000000002</v>
      </c>
      <c r="KQ454">
        <v>26.816330000000001</v>
      </c>
      <c r="KR454" s="1">
        <v>9.5789670000000007E-3</v>
      </c>
      <c r="KS454">
        <v>6.3477769999999998</v>
      </c>
      <c r="KT454">
        <v>0.3402559</v>
      </c>
      <c r="KU454">
        <v>25.963280000000001</v>
      </c>
      <c r="KV454" s="1">
        <v>8.6748799999999994E-3</v>
      </c>
      <c r="KW454">
        <v>5.7672850000000002</v>
      </c>
      <c r="KX454">
        <v>0.33987689999999998</v>
      </c>
      <c r="KY454">
        <v>24.76126</v>
      </c>
      <c r="KZ454" s="1">
        <v>7.811129E-3</v>
      </c>
      <c r="LA454">
        <v>5.2127350000000003</v>
      </c>
      <c r="LB454">
        <v>0.33960699999999999</v>
      </c>
      <c r="LC454">
        <v>24.14978</v>
      </c>
      <c r="LD454" s="1">
        <v>6.9981499999999999E-3</v>
      </c>
      <c r="LE454">
        <v>4.6885339999999998</v>
      </c>
      <c r="LF454">
        <v>0.33929480000000001</v>
      </c>
      <c r="LG454">
        <v>24.29907</v>
      </c>
      <c r="LH454" s="1">
        <v>6.2374120000000003E-3</v>
      </c>
      <c r="LI454">
        <v>4.1980760000000004</v>
      </c>
      <c r="LJ454">
        <v>0.33904309999999999</v>
      </c>
      <c r="LK454">
        <v>25.801200000000001</v>
      </c>
      <c r="LL454" s="1">
        <v>5.5101020000000002E-3</v>
      </c>
      <c r="LM454">
        <v>3.7293780000000001</v>
      </c>
      <c r="LN454">
        <v>0.33861380000000002</v>
      </c>
      <c r="LO454">
        <v>27.176850000000002</v>
      </c>
      <c r="LP454" s="1">
        <v>4.8145410000000003E-3</v>
      </c>
      <c r="LQ454">
        <v>3.2819389999999999</v>
      </c>
      <c r="LR454">
        <v>0.33795750000000002</v>
      </c>
      <c r="LS454">
        <v>28.1906</v>
      </c>
      <c r="LT454" s="1">
        <v>4.1687970000000001E-3</v>
      </c>
      <c r="LU454">
        <v>2.8679230000000002</v>
      </c>
      <c r="LV454">
        <v>0.3368487</v>
      </c>
      <c r="LW454">
        <v>28.438040000000001</v>
      </c>
      <c r="LX454" s="1">
        <v>3.5727350000000001E-3</v>
      </c>
      <c r="LY454">
        <v>2.4891420000000002</v>
      </c>
      <c r="LZ454">
        <v>0.334341</v>
      </c>
      <c r="MA454">
        <v>27.799689999999998</v>
      </c>
      <c r="MB454" s="1">
        <v>3.0344429999999999E-3</v>
      </c>
      <c r="MC454">
        <v>2.1580810000000001</v>
      </c>
      <c r="MD454">
        <v>0.331424</v>
      </c>
      <c r="ME454">
        <v>26.51831</v>
      </c>
      <c r="MF454" s="1">
        <v>2.5821059999999998E-3</v>
      </c>
      <c r="MG454">
        <v>1.8865369999999999</v>
      </c>
      <c r="MH454">
        <v>0.32919920000000003</v>
      </c>
      <c r="MI454">
        <v>25.801359999999999</v>
      </c>
      <c r="MJ454" s="1">
        <v>2.2167580000000001E-3</v>
      </c>
      <c r="MK454">
        <v>1.6670199999999999</v>
      </c>
      <c r="ML454">
        <v>0.32694519999999999</v>
      </c>
      <c r="MM454">
        <v>25.732119999999998</v>
      </c>
      <c r="MN454" s="1">
        <v>1.929067E-3</v>
      </c>
      <c r="MO454">
        <v>1.49377</v>
      </c>
      <c r="MP454">
        <v>0.32516929999999999</v>
      </c>
      <c r="MQ454">
        <v>27.313310000000001</v>
      </c>
      <c r="MR454" s="1">
        <v>1.7090320000000001E-3</v>
      </c>
      <c r="MS454">
        <v>1.3591390000000001</v>
      </c>
      <c r="MT454">
        <v>0.32355129999999999</v>
      </c>
      <c r="MU454">
        <v>28.106359999999999</v>
      </c>
      <c r="MV454" s="1">
        <v>1.5420570000000001E-3</v>
      </c>
      <c r="MW454">
        <v>1.25664</v>
      </c>
      <c r="MX454">
        <v>0.32217249999999997</v>
      </c>
      <c r="MY454">
        <v>28.166869999999999</v>
      </c>
      <c r="MZ454" s="1">
        <v>1.4163120000000001E-3</v>
      </c>
      <c r="NA454">
        <v>1.17947</v>
      </c>
      <c r="NB454">
        <v>0.32080550000000002</v>
      </c>
      <c r="NC454">
        <v>27.837630000000001</v>
      </c>
      <c r="ND454" s="1">
        <v>1.320049E-3</v>
      </c>
      <c r="NE454">
        <v>1.1214040000000001</v>
      </c>
      <c r="NF454">
        <v>0.31956960000000001</v>
      </c>
      <c r="NG454">
        <v>27.518660000000001</v>
      </c>
      <c r="NH454" s="1">
        <v>1.245318E-3</v>
      </c>
      <c r="NI454">
        <v>1.0769960000000001</v>
      </c>
      <c r="NJ454">
        <v>0.31843660000000001</v>
      </c>
      <c r="NK454">
        <v>26.927569999999999</v>
      </c>
      <c r="NL454" s="1">
        <v>1.1852880000000001E-3</v>
      </c>
      <c r="NM454">
        <v>1.041498</v>
      </c>
      <c r="NN454">
        <v>0.317492</v>
      </c>
      <c r="NO454">
        <v>26.586670000000002</v>
      </c>
      <c r="NP454" s="1">
        <v>1.1362329999999999E-3</v>
      </c>
      <c r="NQ454">
        <v>1.0125470000000001</v>
      </c>
      <c r="NR454">
        <v>0.31671840000000001</v>
      </c>
      <c r="NS454">
        <v>26.629439999999999</v>
      </c>
      <c r="NT454" s="1">
        <v>1.09505E-3</v>
      </c>
      <c r="NU454">
        <v>0.98785639999999997</v>
      </c>
      <c r="NV454">
        <v>0.31614490000000001</v>
      </c>
      <c r="NW454">
        <v>28.31005</v>
      </c>
      <c r="NX454" s="1">
        <v>1.0586269999999999E-3</v>
      </c>
      <c r="NY454">
        <v>0.96509509999999998</v>
      </c>
      <c r="NZ454">
        <v>0.31533889999999998</v>
      </c>
      <c r="OA454">
        <v>29.834759999999999</v>
      </c>
      <c r="OB454" s="1">
        <v>1.025941E-3</v>
      </c>
      <c r="OC454">
        <v>0.94472679999999998</v>
      </c>
      <c r="OD454">
        <v>0.31400489999999998</v>
      </c>
      <c r="OE454">
        <v>30.412949999999999</v>
      </c>
      <c r="OF454" s="1">
        <v>9.9754940000000005E-4</v>
      </c>
      <c r="OG454">
        <v>0.9278883</v>
      </c>
      <c r="OH454">
        <v>0.31277359999999998</v>
      </c>
      <c r="OI454">
        <v>30.554490000000001</v>
      </c>
      <c r="OJ454" s="1">
        <v>9.7229949999999999E-4</v>
      </c>
      <c r="OK454">
        <v>0.91272089999999995</v>
      </c>
    </row>
    <row r="455" spans="1:401" x14ac:dyDescent="0.35">
      <c r="A455">
        <v>464</v>
      </c>
      <c r="B455" t="s">
        <v>4</v>
      </c>
      <c r="C455" t="s">
        <v>364</v>
      </c>
      <c r="D455" t="s">
        <v>462</v>
      </c>
      <c r="E455">
        <v>815.2242</v>
      </c>
      <c r="F455">
        <v>0.44249050000000001</v>
      </c>
      <c r="G455">
        <v>27.668510000000001</v>
      </c>
      <c r="H455">
        <v>0</v>
      </c>
      <c r="I455">
        <v>0</v>
      </c>
      <c r="J455">
        <v>0.44221070000000001</v>
      </c>
      <c r="K455">
        <v>27.831009999999999</v>
      </c>
      <c r="L455">
        <v>0</v>
      </c>
      <c r="M455">
        <v>0</v>
      </c>
      <c r="N455">
        <v>0.44191019999999998</v>
      </c>
      <c r="O455">
        <v>28.145130000000002</v>
      </c>
      <c r="P455">
        <v>0</v>
      </c>
      <c r="Q455">
        <v>0</v>
      </c>
      <c r="R455">
        <v>0.44160440000000001</v>
      </c>
      <c r="S455">
        <v>27.874009999999998</v>
      </c>
      <c r="T455">
        <v>0</v>
      </c>
      <c r="U455">
        <v>0</v>
      </c>
      <c r="V455">
        <v>0.44130140000000001</v>
      </c>
      <c r="W455">
        <v>26.73854</v>
      </c>
      <c r="X455">
        <v>0</v>
      </c>
      <c r="Y455">
        <v>0</v>
      </c>
      <c r="Z455">
        <v>0.44098359999999998</v>
      </c>
      <c r="AA455">
        <v>26.061240000000002</v>
      </c>
      <c r="AB455">
        <v>0</v>
      </c>
      <c r="AC455">
        <v>0</v>
      </c>
      <c r="AD455">
        <v>0.4406426</v>
      </c>
      <c r="AE455">
        <v>25.80659</v>
      </c>
      <c r="AF455">
        <v>0</v>
      </c>
      <c r="AG455">
        <v>0</v>
      </c>
      <c r="AH455">
        <v>0.44069580000000003</v>
      </c>
      <c r="AI455">
        <v>26.973020000000002</v>
      </c>
      <c r="AJ455">
        <v>0</v>
      </c>
      <c r="AK455">
        <v>0</v>
      </c>
      <c r="AL455">
        <v>0.440498</v>
      </c>
      <c r="AM455">
        <v>28.484079999999999</v>
      </c>
      <c r="AN455">
        <v>0</v>
      </c>
      <c r="AO455">
        <v>0</v>
      </c>
      <c r="AP455">
        <v>0.4395501</v>
      </c>
      <c r="AQ455">
        <v>29.61739</v>
      </c>
      <c r="AR455">
        <v>0</v>
      </c>
      <c r="AS455">
        <v>0</v>
      </c>
      <c r="AT455">
        <v>0.43870389999999998</v>
      </c>
      <c r="AU455">
        <v>30.263380000000002</v>
      </c>
      <c r="AV455">
        <v>0</v>
      </c>
      <c r="AW455">
        <v>0</v>
      </c>
      <c r="AX455">
        <v>0.43781959999999998</v>
      </c>
      <c r="AY455">
        <v>29.614609999999999</v>
      </c>
      <c r="AZ455">
        <v>0</v>
      </c>
      <c r="BA455">
        <v>0</v>
      </c>
      <c r="BB455">
        <v>0.43692619999999999</v>
      </c>
      <c r="BC455">
        <v>28.592600000000001</v>
      </c>
      <c r="BD455">
        <v>0</v>
      </c>
      <c r="BE455">
        <v>0</v>
      </c>
      <c r="BF455">
        <v>0.4359866</v>
      </c>
      <c r="BG455">
        <v>27.958559999999999</v>
      </c>
      <c r="BH455">
        <v>0</v>
      </c>
      <c r="BI455">
        <v>0</v>
      </c>
      <c r="BJ455">
        <v>0.43500729999999999</v>
      </c>
      <c r="BK455">
        <v>27.873249999999999</v>
      </c>
      <c r="BL455">
        <v>0</v>
      </c>
      <c r="BM455">
        <v>0</v>
      </c>
      <c r="BN455">
        <v>0.43400470000000002</v>
      </c>
      <c r="BO455">
        <v>29.38307</v>
      </c>
      <c r="BP455">
        <v>0</v>
      </c>
      <c r="BQ455">
        <v>0</v>
      </c>
      <c r="BR455">
        <v>0.43297210000000003</v>
      </c>
      <c r="BS455">
        <v>30.701619999999998</v>
      </c>
      <c r="BT455">
        <v>0</v>
      </c>
      <c r="BU455">
        <v>0</v>
      </c>
      <c r="BV455">
        <v>0.43191970000000002</v>
      </c>
      <c r="BW455">
        <v>31.670729999999999</v>
      </c>
      <c r="BX455">
        <v>0</v>
      </c>
      <c r="BY455">
        <v>0</v>
      </c>
      <c r="BZ455">
        <v>0.4308554</v>
      </c>
      <c r="CA455">
        <v>31.89151</v>
      </c>
      <c r="CB455">
        <v>0</v>
      </c>
      <c r="CC455">
        <v>0</v>
      </c>
      <c r="CD455">
        <v>0.42974560000000001</v>
      </c>
      <c r="CE455">
        <v>30.99503</v>
      </c>
      <c r="CF455">
        <v>0</v>
      </c>
      <c r="CG455">
        <v>0</v>
      </c>
      <c r="CH455">
        <v>0.4286489</v>
      </c>
      <c r="CI455">
        <v>29.496790000000001</v>
      </c>
      <c r="CJ455">
        <v>0</v>
      </c>
      <c r="CK455">
        <v>0</v>
      </c>
      <c r="CL455">
        <v>0.42752600000000002</v>
      </c>
      <c r="CM455">
        <v>28.663350000000001</v>
      </c>
      <c r="CN455">
        <v>0</v>
      </c>
      <c r="CO455">
        <v>0</v>
      </c>
      <c r="CP455">
        <v>0.42639769999999999</v>
      </c>
      <c r="CQ455">
        <v>28.66009</v>
      </c>
      <c r="CR455">
        <v>0</v>
      </c>
      <c r="CS455">
        <v>0</v>
      </c>
      <c r="CT455">
        <v>0.42533910000000003</v>
      </c>
      <c r="CU455">
        <v>29.86016</v>
      </c>
      <c r="CV455">
        <v>3.274246E-37</v>
      </c>
      <c r="CW455">
        <v>1.2476070000000001E-34</v>
      </c>
      <c r="CX455">
        <v>0.42425089999999999</v>
      </c>
      <c r="CY455">
        <v>29.964870000000001</v>
      </c>
      <c r="CZ455">
        <v>4.4618609999999996E-31</v>
      </c>
      <c r="DA455">
        <v>1.890978E-28</v>
      </c>
      <c r="DB455">
        <v>0.42310969999999998</v>
      </c>
      <c r="DC455">
        <v>30.814139999999998</v>
      </c>
      <c r="DD455">
        <v>4.6473809999999997E-25</v>
      </c>
      <c r="DE455" s="1">
        <v>1.761233E-22</v>
      </c>
      <c r="DF455">
        <v>0.42193589999999997</v>
      </c>
      <c r="DG455">
        <v>31.36777</v>
      </c>
      <c r="DH455" s="1">
        <v>1.6246560000000001E-20</v>
      </c>
      <c r="DI455" s="1">
        <v>6.1917379999999999E-18</v>
      </c>
      <c r="DJ455">
        <v>0.4207632</v>
      </c>
      <c r="DK455">
        <v>30.768509999999999</v>
      </c>
      <c r="DL455" s="1">
        <v>6.3440800000000005E-17</v>
      </c>
      <c r="DM455" s="1">
        <v>2.476151E-14</v>
      </c>
      <c r="DN455">
        <v>0.41962939999999999</v>
      </c>
      <c r="DO455">
        <v>29.636859999999999</v>
      </c>
      <c r="DP455" s="1">
        <v>6.2354870000000001E-14</v>
      </c>
      <c r="DQ455" s="1">
        <v>2.489062E-11</v>
      </c>
      <c r="DR455">
        <v>0.41847620000000002</v>
      </c>
      <c r="DS455">
        <v>29.002549999999999</v>
      </c>
      <c r="DT455" s="1">
        <v>2.1080080000000001E-11</v>
      </c>
      <c r="DU455" s="1">
        <v>8.6083659999999993E-9</v>
      </c>
      <c r="DV455">
        <v>0.41738510000000001</v>
      </c>
      <c r="DW455">
        <v>29.046489999999999</v>
      </c>
      <c r="DX455" s="1">
        <v>3.0557279999999999E-9</v>
      </c>
      <c r="DY455" s="1">
        <v>1.276232E-6</v>
      </c>
      <c r="DZ455">
        <v>0.41630980000000001</v>
      </c>
      <c r="EA455">
        <v>30.736529999999998</v>
      </c>
      <c r="EB455" s="1">
        <v>2.173273E-7</v>
      </c>
      <c r="EC455" s="1">
        <v>9.2701409999999994E-5</v>
      </c>
      <c r="ED455">
        <v>0.41534090000000001</v>
      </c>
      <c r="EE455">
        <v>32.336750000000002</v>
      </c>
      <c r="EF455" s="1">
        <v>8.4136520000000008E-6</v>
      </c>
      <c r="EG455" s="1">
        <v>3.6546600000000001E-3</v>
      </c>
      <c r="EH455">
        <v>0.41441879999999998</v>
      </c>
      <c r="EI455">
        <v>33.451259999999998</v>
      </c>
      <c r="EJ455" s="1">
        <v>1.916249E-4</v>
      </c>
      <c r="EK455" s="1">
        <v>8.4773459999999995E-2</v>
      </c>
      <c r="EL455">
        <v>0.41354079999999999</v>
      </c>
      <c r="EM455">
        <v>34.04128</v>
      </c>
      <c r="EN455" s="1">
        <v>2.7470229999999999E-3</v>
      </c>
      <c r="EO455" s="1">
        <v>1.2352270000000001</v>
      </c>
      <c r="EP455">
        <v>0.41269349999999999</v>
      </c>
      <c r="EQ455">
        <v>33.229100000000003</v>
      </c>
      <c r="ER455" s="1">
        <v>2.6114689999999999E-2</v>
      </c>
      <c r="ES455" s="1">
        <v>11.92717</v>
      </c>
      <c r="ET455">
        <v>0.41190310000000002</v>
      </c>
      <c r="EU455">
        <v>31.344429999999999</v>
      </c>
      <c r="EV455" s="1">
        <v>0.17216409999999999</v>
      </c>
      <c r="EW455" s="1">
        <v>79.780760000000001</v>
      </c>
      <c r="EX455">
        <v>0.41111920000000002</v>
      </c>
      <c r="EY455">
        <v>30.284980000000001</v>
      </c>
      <c r="EZ455" s="1">
        <v>0.81778600000000001</v>
      </c>
      <c r="FA455">
        <v>384.0444</v>
      </c>
      <c r="FB455">
        <v>0.41047440000000002</v>
      </c>
      <c r="FC455">
        <v>29.963519999999999</v>
      </c>
      <c r="FD455" s="1">
        <v>2.8947349999999998</v>
      </c>
      <c r="FE455">
        <v>1375.9690000000001</v>
      </c>
      <c r="FF455">
        <v>0.41020909999999999</v>
      </c>
      <c r="FG455">
        <v>30.797160000000002</v>
      </c>
      <c r="FH455" s="1">
        <v>7.8646659999999997</v>
      </c>
      <c r="FI455">
        <v>3777.1390000000001</v>
      </c>
      <c r="FJ455">
        <v>0.40992810000000002</v>
      </c>
      <c r="FK455">
        <v>31.5748</v>
      </c>
      <c r="FL455">
        <v>16.79814</v>
      </c>
      <c r="FM455">
        <v>8148.9530000000004</v>
      </c>
      <c r="FN455">
        <v>0.40961340000000002</v>
      </c>
      <c r="FO455">
        <v>31.473960000000002</v>
      </c>
      <c r="FP455">
        <v>28.882619999999999</v>
      </c>
      <c r="FQ455">
        <v>14141.04</v>
      </c>
      <c r="FR455">
        <v>0.4092382</v>
      </c>
      <c r="FS455">
        <v>31.085989999999999</v>
      </c>
      <c r="FT455">
        <v>40.791510000000002</v>
      </c>
      <c r="FU455">
        <v>20149.97</v>
      </c>
      <c r="FV455">
        <v>0.40887519999999999</v>
      </c>
      <c r="FW455">
        <v>30.073270000000001</v>
      </c>
      <c r="FX455">
        <v>48.213209999999997</v>
      </c>
      <c r="FY455">
        <v>24015.16</v>
      </c>
      <c r="FZ455">
        <v>0.40851880000000002</v>
      </c>
      <c r="GA455">
        <v>29.04738</v>
      </c>
      <c r="GB455">
        <v>48.534939999999999</v>
      </c>
      <c r="GC455">
        <v>24360.79</v>
      </c>
      <c r="GD455">
        <v>0.40810410000000003</v>
      </c>
      <c r="GE455">
        <v>28.287649999999999</v>
      </c>
      <c r="GF455">
        <v>42.338920000000002</v>
      </c>
      <c r="GG455">
        <v>21411.64</v>
      </c>
      <c r="GH455">
        <v>0.4076999</v>
      </c>
      <c r="GI455">
        <v>28.134830000000001</v>
      </c>
      <c r="GJ455">
        <v>32.463479999999997</v>
      </c>
      <c r="GK455">
        <v>16530.099999999999</v>
      </c>
      <c r="GL455">
        <v>0.40727370000000002</v>
      </c>
      <c r="GM455">
        <v>29.323319999999999</v>
      </c>
      <c r="GN455">
        <v>22.185849999999999</v>
      </c>
      <c r="GO455">
        <v>11371.28</v>
      </c>
      <c r="GP455">
        <v>0.40679399999999999</v>
      </c>
      <c r="GQ455">
        <v>30.55913</v>
      </c>
      <c r="GR455">
        <v>13.69575</v>
      </c>
      <c r="GS455">
        <v>7065.1589999999997</v>
      </c>
      <c r="GT455">
        <v>0.40633160000000001</v>
      </c>
      <c r="GU455">
        <v>31.446359999999999</v>
      </c>
      <c r="GV455">
        <v>7.7465809999999999</v>
      </c>
      <c r="GW455">
        <v>4020.5390000000002</v>
      </c>
      <c r="GX455">
        <v>0.40581919999999999</v>
      </c>
      <c r="GY455">
        <v>31.4223</v>
      </c>
      <c r="GZ455">
        <v>4.0721939999999996</v>
      </c>
      <c r="HA455">
        <v>2127.297</v>
      </c>
      <c r="HB455">
        <v>0.4052598</v>
      </c>
      <c r="HC455">
        <v>30.597329999999999</v>
      </c>
      <c r="HD455">
        <v>2.0259469999999999</v>
      </c>
      <c r="HE455">
        <v>1065.932</v>
      </c>
      <c r="HF455">
        <v>0.4046382</v>
      </c>
      <c r="HG455">
        <v>28.733440000000002</v>
      </c>
      <c r="HH455">
        <v>0.97796179999999999</v>
      </c>
      <c r="HI455">
        <v>518.40629999999999</v>
      </c>
      <c r="HJ455">
        <v>0.40399279999999999</v>
      </c>
      <c r="HK455">
        <v>27.347390000000001</v>
      </c>
      <c r="HL455">
        <v>0.47475079999999997</v>
      </c>
      <c r="HM455">
        <v>253.65710000000001</v>
      </c>
      <c r="HN455">
        <v>0.40334540000000002</v>
      </c>
      <c r="HO455">
        <v>26.66818</v>
      </c>
      <c r="HP455">
        <v>0.24427789999999999</v>
      </c>
      <c r="HQ455">
        <v>131.495</v>
      </c>
      <c r="HR455">
        <v>0.40276250000000002</v>
      </c>
      <c r="HS455">
        <v>27.079519999999999</v>
      </c>
      <c r="HT455">
        <v>0.1412814</v>
      </c>
      <c r="HU455">
        <v>76.418660000000003</v>
      </c>
      <c r="HV455">
        <v>0.40210109999999999</v>
      </c>
      <c r="HW455">
        <v>27.994520000000001</v>
      </c>
      <c r="HX455">
        <v>9.4684240000000003E-2</v>
      </c>
      <c r="HY455">
        <v>51.330089999999998</v>
      </c>
      <c r="HZ455">
        <v>0.40145779999999998</v>
      </c>
      <c r="IA455">
        <v>28.224730000000001</v>
      </c>
      <c r="IB455">
        <v>7.218426E-2</v>
      </c>
      <c r="IC455">
        <v>39.157029999999999</v>
      </c>
      <c r="ID455">
        <v>0.40081410000000001</v>
      </c>
      <c r="IE455">
        <v>28.052679999999999</v>
      </c>
      <c r="IF455">
        <v>5.9735709999999997E-2</v>
      </c>
      <c r="IG455">
        <v>32.423810000000003</v>
      </c>
      <c r="IH455">
        <v>0.40018330000000002</v>
      </c>
      <c r="II455">
        <v>27.13935</v>
      </c>
      <c r="IJ455">
        <v>5.1586720000000003E-2</v>
      </c>
      <c r="IK455">
        <v>28.03163</v>
      </c>
      <c r="IL455">
        <v>0.39960000000000001</v>
      </c>
      <c r="IM455">
        <v>25.472339999999999</v>
      </c>
      <c r="IN455">
        <v>4.5498749999999998E-2</v>
      </c>
      <c r="IO455">
        <v>24.755600000000001</v>
      </c>
      <c r="IP455">
        <v>0.3990146</v>
      </c>
      <c r="IQ455">
        <v>24.325700000000001</v>
      </c>
      <c r="IR455">
        <v>4.0526300000000001E-2</v>
      </c>
      <c r="IS455">
        <v>22.09234</v>
      </c>
      <c r="IT455">
        <v>0.3984395</v>
      </c>
      <c r="IU455">
        <v>24.0229</v>
      </c>
      <c r="IV455" s="1">
        <v>3.6229850000000001E-2</v>
      </c>
      <c r="IW455">
        <v>19.800170000000001</v>
      </c>
      <c r="IX455">
        <v>0.39802890000000002</v>
      </c>
      <c r="IY455">
        <v>25.573129999999999</v>
      </c>
      <c r="IZ455" s="1">
        <v>3.2407169999999999E-2</v>
      </c>
      <c r="JA455">
        <v>17.75638</v>
      </c>
      <c r="JB455">
        <v>0.39759050000000001</v>
      </c>
      <c r="JC455">
        <v>27.103680000000001</v>
      </c>
      <c r="JD455" s="1">
        <v>2.9020170000000001E-2</v>
      </c>
      <c r="JE455">
        <v>15.944509999999999</v>
      </c>
      <c r="JF455">
        <v>0.39704020000000001</v>
      </c>
      <c r="JG455">
        <v>27.915949999999999</v>
      </c>
      <c r="JH455" s="1">
        <v>2.6065129999999999E-2</v>
      </c>
      <c r="JI455">
        <v>14.369809999999999</v>
      </c>
      <c r="JJ455">
        <v>0.39640570000000003</v>
      </c>
      <c r="JK455">
        <v>27.376329999999999</v>
      </c>
      <c r="JL455" s="1">
        <v>2.351321E-2</v>
      </c>
      <c r="JM455">
        <v>13.01177</v>
      </c>
      <c r="JN455">
        <v>0.3959954</v>
      </c>
      <c r="JO455">
        <v>26.15476</v>
      </c>
      <c r="JP455" s="1">
        <v>2.128298E-2</v>
      </c>
      <c r="JQ455">
        <v>11.8179</v>
      </c>
      <c r="JR455">
        <v>0.39566269999999998</v>
      </c>
      <c r="JS455">
        <v>24.519480000000001</v>
      </c>
      <c r="JT455" s="1">
        <v>1.9288039999999999E-2</v>
      </c>
      <c r="JU455">
        <v>10.748749999999999</v>
      </c>
      <c r="JV455">
        <v>0.39536209999999999</v>
      </c>
      <c r="JW455">
        <v>23.572790000000001</v>
      </c>
      <c r="JX455" s="1">
        <v>1.7491570000000001E-2</v>
      </c>
      <c r="JY455">
        <v>9.7867219999999993</v>
      </c>
      <c r="JZ455">
        <v>0.39493020000000001</v>
      </c>
      <c r="KA455">
        <v>23.343990000000002</v>
      </c>
      <c r="KB455" s="1">
        <v>1.5874719999999998E-2</v>
      </c>
      <c r="KC455">
        <v>8.9252660000000006</v>
      </c>
      <c r="KD455">
        <v>0.39474209999999998</v>
      </c>
      <c r="KE455">
        <v>24.714569999999998</v>
      </c>
      <c r="KF455" s="1">
        <v>1.44187E-2</v>
      </c>
      <c r="KG455">
        <v>8.1449429999999996</v>
      </c>
      <c r="KH455">
        <v>0.39441609999999999</v>
      </c>
      <c r="KI455">
        <v>25.904250000000001</v>
      </c>
      <c r="KJ455" s="1">
        <v>1.3113110000000001E-2</v>
      </c>
      <c r="KK455">
        <v>7.4466460000000003</v>
      </c>
      <c r="KL455">
        <v>0.39387689999999997</v>
      </c>
      <c r="KM455">
        <v>26.71312</v>
      </c>
      <c r="KN455" s="1">
        <v>1.194069E-2</v>
      </c>
      <c r="KO455">
        <v>6.827464</v>
      </c>
      <c r="KP455">
        <v>0.39323669999999999</v>
      </c>
      <c r="KQ455">
        <v>26.981929999999998</v>
      </c>
      <c r="KR455" s="1">
        <v>1.088796E-2</v>
      </c>
      <c r="KS455">
        <v>6.2750320000000004</v>
      </c>
      <c r="KT455">
        <v>0.39257829999999999</v>
      </c>
      <c r="KU455">
        <v>26.176639999999999</v>
      </c>
      <c r="KV455" s="1">
        <v>9.9198649999999999E-3</v>
      </c>
      <c r="KW455">
        <v>5.7686120000000001</v>
      </c>
      <c r="KX455">
        <v>0.39199289999999998</v>
      </c>
      <c r="KY455">
        <v>24.911280000000001</v>
      </c>
      <c r="KZ455" s="1">
        <v>9.0005829999999995E-3</v>
      </c>
      <c r="LA455">
        <v>5.2854380000000001</v>
      </c>
      <c r="LB455">
        <v>0.39147470000000001</v>
      </c>
      <c r="LC455">
        <v>24.21255</v>
      </c>
      <c r="LD455" s="1">
        <v>8.1348329999999993E-3</v>
      </c>
      <c r="LE455">
        <v>4.8276339999999998</v>
      </c>
      <c r="LF455">
        <v>0.390926</v>
      </c>
      <c r="LG455">
        <v>24.280930000000001</v>
      </c>
      <c r="LH455">
        <v>7.3270380000000001E-3</v>
      </c>
      <c r="LI455">
        <v>4.4000019999999997</v>
      </c>
      <c r="LJ455">
        <v>0.39044259999999997</v>
      </c>
      <c r="LK455">
        <v>25.773630000000001</v>
      </c>
      <c r="LL455" s="1">
        <v>6.559573E-3</v>
      </c>
      <c r="LM455">
        <v>3.9922209999999998</v>
      </c>
      <c r="LN455">
        <v>0.38980229999999999</v>
      </c>
      <c r="LO455">
        <v>27.211290000000002</v>
      </c>
      <c r="LP455" s="1">
        <v>5.8256829999999999E-3</v>
      </c>
      <c r="LQ455">
        <v>3.602992</v>
      </c>
      <c r="LR455">
        <v>0.38882689999999998</v>
      </c>
      <c r="LS455">
        <v>28.28801</v>
      </c>
      <c r="LT455" s="1">
        <v>5.1462130000000002E-3</v>
      </c>
      <c r="LU455">
        <v>3.2451300000000001</v>
      </c>
      <c r="LV455">
        <v>0.38730799999999999</v>
      </c>
      <c r="LW455">
        <v>28.59149</v>
      </c>
      <c r="LX455" s="1">
        <v>4.5242040000000004E-3</v>
      </c>
      <c r="LY455">
        <v>2.9230900000000002</v>
      </c>
      <c r="LZ455">
        <v>0.38393640000000001</v>
      </c>
      <c r="MA455">
        <v>28.001709999999999</v>
      </c>
      <c r="MB455" s="1">
        <v>3.9648060000000004E-3</v>
      </c>
      <c r="MC455">
        <v>2.6511849999999999</v>
      </c>
      <c r="MD455">
        <v>0.38022430000000002</v>
      </c>
      <c r="ME455">
        <v>26.66376</v>
      </c>
      <c r="MF455" s="1">
        <v>3.505794E-3</v>
      </c>
      <c r="MG455">
        <v>2.4371879999999999</v>
      </c>
      <c r="MH455">
        <v>0.37538050000000001</v>
      </c>
      <c r="MI455">
        <v>25.858080000000001</v>
      </c>
      <c r="MJ455" s="1">
        <v>3.134623E-3</v>
      </c>
      <c r="MK455">
        <v>2.2659250000000002</v>
      </c>
      <c r="ML455">
        <v>0.37071280000000001</v>
      </c>
      <c r="MM455">
        <v>25.701640000000001</v>
      </c>
      <c r="MN455" s="1">
        <v>2.8411719999999999E-3</v>
      </c>
      <c r="MO455">
        <v>2.1299589999999999</v>
      </c>
      <c r="MP455">
        <v>0.36671530000000002</v>
      </c>
      <c r="MQ455">
        <v>27.231839999999998</v>
      </c>
      <c r="MR455" s="1">
        <v>2.6123980000000002E-3</v>
      </c>
      <c r="MS455">
        <v>2.0216669999999999</v>
      </c>
      <c r="MT455">
        <v>0.36308040000000003</v>
      </c>
      <c r="MU455">
        <v>28.148589999999999</v>
      </c>
      <c r="MV455" s="1">
        <v>2.4349760000000002E-3</v>
      </c>
      <c r="MW455">
        <v>1.937408</v>
      </c>
      <c r="MX455">
        <v>0.3598055</v>
      </c>
      <c r="MY455">
        <v>28.217289999999998</v>
      </c>
      <c r="MZ455" s="1">
        <v>2.298965E-3</v>
      </c>
      <c r="NA455">
        <v>1.873192</v>
      </c>
      <c r="NB455">
        <v>0.35667310000000002</v>
      </c>
      <c r="NC455">
        <v>27.915019999999998</v>
      </c>
      <c r="ND455" s="1">
        <v>2.1934049999999998E-3</v>
      </c>
      <c r="NE455">
        <v>1.82504</v>
      </c>
      <c r="NF455">
        <v>0.35380250000000002</v>
      </c>
      <c r="NG455">
        <v>27.630749999999999</v>
      </c>
      <c r="NH455" s="1">
        <v>2.1100099999999998E-3</v>
      </c>
      <c r="NI455">
        <v>1.788068</v>
      </c>
      <c r="NJ455">
        <v>0.35118300000000002</v>
      </c>
      <c r="NK455">
        <v>27.006789999999999</v>
      </c>
      <c r="NL455" s="1">
        <v>2.0406840000000001E-3</v>
      </c>
      <c r="NM455">
        <v>1.756993</v>
      </c>
      <c r="NN455">
        <v>0.34872920000000002</v>
      </c>
      <c r="NO455">
        <v>26.61356</v>
      </c>
      <c r="NP455" s="1">
        <v>1.981975E-3</v>
      </c>
      <c r="NQ455">
        <v>1.730502</v>
      </c>
      <c r="NR455">
        <v>0.3465509</v>
      </c>
      <c r="NS455">
        <v>26.598690000000001</v>
      </c>
      <c r="NT455" s="1">
        <v>1.9303759999999999E-3</v>
      </c>
      <c r="NU455">
        <v>1.7060109999999999</v>
      </c>
      <c r="NV455">
        <v>0.34462609999999999</v>
      </c>
      <c r="NW455">
        <v>28.237939999999998</v>
      </c>
      <c r="NX455" s="1">
        <v>1.882009E-3</v>
      </c>
      <c r="NY455">
        <v>1.6807609999999999</v>
      </c>
      <c r="NZ455">
        <v>0.34269339999999998</v>
      </c>
      <c r="OA455">
        <v>29.85108</v>
      </c>
      <c r="OB455" s="1">
        <v>1.8366389999999999E-3</v>
      </c>
      <c r="OC455">
        <v>1.6566620000000001</v>
      </c>
      <c r="OD455">
        <v>0.34092169999999999</v>
      </c>
      <c r="OE455">
        <v>30.514309999999998</v>
      </c>
      <c r="OF455" s="1">
        <v>1.79652E-3</v>
      </c>
      <c r="OG455">
        <v>1.634903</v>
      </c>
      <c r="OH455">
        <v>0.33926250000000002</v>
      </c>
      <c r="OI455">
        <v>30.687390000000001</v>
      </c>
      <c r="OJ455" s="1">
        <v>1.759661E-3</v>
      </c>
      <c r="OK455">
        <v>1.6142019999999999</v>
      </c>
    </row>
    <row r="456" spans="1:401" x14ac:dyDescent="0.35">
      <c r="A456">
        <v>465</v>
      </c>
      <c r="B456" t="s">
        <v>4</v>
      </c>
      <c r="C456" t="s">
        <v>364</v>
      </c>
      <c r="D456" t="s">
        <v>463</v>
      </c>
      <c r="E456">
        <v>757.47670000000005</v>
      </c>
      <c r="F456">
        <v>0.63103790000000004</v>
      </c>
      <c r="G456">
        <v>27.71152</v>
      </c>
      <c r="H456">
        <v>0</v>
      </c>
      <c r="I456">
        <v>0</v>
      </c>
      <c r="J456">
        <v>0.63131349999999997</v>
      </c>
      <c r="K456">
        <v>27.909279999999999</v>
      </c>
      <c r="L456">
        <v>0</v>
      </c>
      <c r="M456">
        <v>0</v>
      </c>
      <c r="N456">
        <v>0.63154169999999998</v>
      </c>
      <c r="O456">
        <v>28.219570000000001</v>
      </c>
      <c r="P456">
        <v>0</v>
      </c>
      <c r="Q456">
        <v>0</v>
      </c>
      <c r="R456">
        <v>0.63186070000000005</v>
      </c>
      <c r="S456">
        <v>27.966100000000001</v>
      </c>
      <c r="T456">
        <v>0</v>
      </c>
      <c r="U456">
        <v>0</v>
      </c>
      <c r="V456">
        <v>0.63209409999999999</v>
      </c>
      <c r="W456">
        <v>26.845320000000001</v>
      </c>
      <c r="X456">
        <v>0</v>
      </c>
      <c r="Y456">
        <v>0</v>
      </c>
      <c r="Z456">
        <v>0.6323609</v>
      </c>
      <c r="AA456">
        <v>26.117930000000001</v>
      </c>
      <c r="AB456">
        <v>0</v>
      </c>
      <c r="AC456">
        <v>0</v>
      </c>
      <c r="AD456">
        <v>0.63252149999999996</v>
      </c>
      <c r="AE456">
        <v>25.838149999999999</v>
      </c>
      <c r="AF456">
        <v>0</v>
      </c>
      <c r="AG456">
        <v>0</v>
      </c>
      <c r="AH456">
        <v>0.63127069999999996</v>
      </c>
      <c r="AI456">
        <v>26.974910000000001</v>
      </c>
      <c r="AJ456">
        <v>0</v>
      </c>
      <c r="AK456">
        <v>0</v>
      </c>
      <c r="AL456">
        <v>0.62876589999999999</v>
      </c>
      <c r="AM456">
        <v>28.51276</v>
      </c>
      <c r="AN456">
        <v>0</v>
      </c>
      <c r="AO456">
        <v>0</v>
      </c>
      <c r="AP456">
        <v>0.62636979999999998</v>
      </c>
      <c r="AQ456">
        <v>29.695730000000001</v>
      </c>
      <c r="AR456">
        <v>0</v>
      </c>
      <c r="AS456">
        <v>0</v>
      </c>
      <c r="AT456">
        <v>0.62413719999999995</v>
      </c>
      <c r="AU456">
        <v>30.37724</v>
      </c>
      <c r="AV456">
        <v>0</v>
      </c>
      <c r="AW456">
        <v>0</v>
      </c>
      <c r="AX456">
        <v>0.62196770000000001</v>
      </c>
      <c r="AY456">
        <v>29.762360000000001</v>
      </c>
      <c r="AZ456">
        <v>0</v>
      </c>
      <c r="BA456">
        <v>0</v>
      </c>
      <c r="BB456">
        <v>0.61976509999999996</v>
      </c>
      <c r="BC456">
        <v>28.726839999999999</v>
      </c>
      <c r="BD456">
        <v>0</v>
      </c>
      <c r="BE456">
        <v>0</v>
      </c>
      <c r="BF456">
        <v>0.6174636</v>
      </c>
      <c r="BG456">
        <v>28.05227</v>
      </c>
      <c r="BH456">
        <v>0</v>
      </c>
      <c r="BI456">
        <v>0</v>
      </c>
      <c r="BJ456">
        <v>0.61501830000000002</v>
      </c>
      <c r="BK456">
        <v>27.943159999999999</v>
      </c>
      <c r="BL456">
        <v>0</v>
      </c>
      <c r="BM456">
        <v>0</v>
      </c>
      <c r="BN456">
        <v>0.612564</v>
      </c>
      <c r="BO456">
        <v>29.403030000000001</v>
      </c>
      <c r="BP456">
        <v>0</v>
      </c>
      <c r="BQ456">
        <v>0</v>
      </c>
      <c r="BR456">
        <v>0.6099424</v>
      </c>
      <c r="BS456">
        <v>30.768799999999999</v>
      </c>
      <c r="BT456">
        <v>0</v>
      </c>
      <c r="BU456">
        <v>0</v>
      </c>
      <c r="BV456">
        <v>0.60731990000000002</v>
      </c>
      <c r="BW456">
        <v>31.766929999999999</v>
      </c>
      <c r="BX456">
        <v>0</v>
      </c>
      <c r="BY456">
        <v>0</v>
      </c>
      <c r="BZ456">
        <v>0.60464609999999996</v>
      </c>
      <c r="CA456">
        <v>32.024520000000003</v>
      </c>
      <c r="CB456">
        <v>0</v>
      </c>
      <c r="CC456">
        <v>0</v>
      </c>
      <c r="CD456">
        <v>0.60195299999999996</v>
      </c>
      <c r="CE456">
        <v>31.14828</v>
      </c>
      <c r="CF456">
        <v>0</v>
      </c>
      <c r="CG456">
        <v>0</v>
      </c>
      <c r="CH456">
        <v>0.59922750000000002</v>
      </c>
      <c r="CI456">
        <v>29.64526</v>
      </c>
      <c r="CJ456">
        <v>0</v>
      </c>
      <c r="CK456">
        <v>0</v>
      </c>
      <c r="CL456">
        <v>0.59647589999999995</v>
      </c>
      <c r="CM456">
        <v>28.74803</v>
      </c>
      <c r="CN456">
        <v>0</v>
      </c>
      <c r="CO456">
        <v>0</v>
      </c>
      <c r="CP456">
        <v>0.59371019999999997</v>
      </c>
      <c r="CQ456">
        <v>28.705169999999999</v>
      </c>
      <c r="CR456">
        <v>0</v>
      </c>
      <c r="CS456">
        <v>0</v>
      </c>
      <c r="CT456">
        <v>0.59103850000000002</v>
      </c>
      <c r="CU456">
        <v>29.86261</v>
      </c>
      <c r="CV456">
        <v>1.1767290000000001E-37</v>
      </c>
      <c r="CW456">
        <v>3.3762249999999998E-35</v>
      </c>
      <c r="CX456">
        <v>0.58830179999999999</v>
      </c>
      <c r="CY456">
        <v>30.02675</v>
      </c>
      <c r="CZ456">
        <v>1.510305E-31</v>
      </c>
      <c r="DA456">
        <v>4.5939550000000001E-29</v>
      </c>
      <c r="DB456">
        <v>0.58544649999999998</v>
      </c>
      <c r="DC456">
        <v>30.8599</v>
      </c>
      <c r="DD456">
        <v>1.862172E-25</v>
      </c>
      <c r="DE456" s="1">
        <v>5.4305920000000004E-23</v>
      </c>
      <c r="DF456">
        <v>0.58259380000000005</v>
      </c>
      <c r="DG456">
        <v>31.455860000000001</v>
      </c>
      <c r="DH456" s="1">
        <v>7.6409650000000002E-21</v>
      </c>
      <c r="DI456" s="1">
        <v>2.3127459999999999E-18</v>
      </c>
      <c r="DJ456">
        <v>0.57972230000000002</v>
      </c>
      <c r="DK456">
        <v>30.904879999999999</v>
      </c>
      <c r="DL456" s="1">
        <v>3.2980310000000001E-17</v>
      </c>
      <c r="DM456" s="1">
        <v>1.0382830000000001E-14</v>
      </c>
      <c r="DN456">
        <v>0.57692840000000001</v>
      </c>
      <c r="DO456">
        <v>29.765440000000002</v>
      </c>
      <c r="DP456" s="1">
        <v>3.5074689999999997E-14</v>
      </c>
      <c r="DQ456" s="1">
        <v>1.1411099999999999E-11</v>
      </c>
      <c r="DR456">
        <v>0.57415419999999995</v>
      </c>
      <c r="DS456">
        <v>29.07647</v>
      </c>
      <c r="DT456" s="1">
        <v>1.264138E-11</v>
      </c>
      <c r="DU456" s="1">
        <v>4.2412090000000002E-9</v>
      </c>
      <c r="DV456">
        <v>0.57142409999999999</v>
      </c>
      <c r="DW456">
        <v>29.093730000000001</v>
      </c>
      <c r="DX456" s="1">
        <v>1.9385699999999999E-9</v>
      </c>
      <c r="DY456" s="1">
        <v>6.6975569999999995E-7</v>
      </c>
      <c r="DZ456">
        <v>0.56885819999999998</v>
      </c>
      <c r="EA456">
        <v>30.742740000000001</v>
      </c>
      <c r="EB456" s="1">
        <v>1.4496050000000001E-7</v>
      </c>
      <c r="EC456" s="1">
        <v>5.145866E-5</v>
      </c>
      <c r="ED456">
        <v>0.56655699999999998</v>
      </c>
      <c r="EE456">
        <v>32.40025</v>
      </c>
      <c r="EF456" s="1">
        <v>5.873947E-6</v>
      </c>
      <c r="EG456" s="1">
        <v>2.1348930000000001E-3</v>
      </c>
      <c r="EH456">
        <v>0.56442490000000001</v>
      </c>
      <c r="EI456">
        <v>33.572369999999999</v>
      </c>
      <c r="EJ456" s="1">
        <v>1.3948939999999999E-4</v>
      </c>
      <c r="EK456" s="1">
        <v>5.1892279999999999E-2</v>
      </c>
      <c r="EL456">
        <v>0.56238529999999998</v>
      </c>
      <c r="EM456">
        <v>34.203989999999997</v>
      </c>
      <c r="EN456" s="1">
        <v>2.078398E-3</v>
      </c>
      <c r="EO456" s="1">
        <v>0.78959349999999995</v>
      </c>
      <c r="EP456">
        <v>0.56044430000000001</v>
      </c>
      <c r="EQ456">
        <v>33.440910000000002</v>
      </c>
      <c r="ER456" s="1">
        <v>2.0481320000000001E-2</v>
      </c>
      <c r="ES456" s="1">
        <v>7.9389320000000003</v>
      </c>
      <c r="ET456">
        <v>0.55862420000000002</v>
      </c>
      <c r="EU456">
        <v>31.552499999999998</v>
      </c>
      <c r="EV456" s="1">
        <v>0.139649</v>
      </c>
      <c r="EW456" s="1">
        <v>55.166930000000001</v>
      </c>
      <c r="EX456">
        <v>0.55692319999999995</v>
      </c>
      <c r="EY456">
        <v>30.39866</v>
      </c>
      <c r="EZ456" s="1">
        <v>0.68468779999999996</v>
      </c>
      <c r="FA456" s="1">
        <v>275.29590000000002</v>
      </c>
      <c r="FB456">
        <v>0.55546839999999997</v>
      </c>
      <c r="FC456">
        <v>30.018709999999999</v>
      </c>
      <c r="FD456" s="1">
        <v>2.4969749999999999</v>
      </c>
      <c r="FE456">
        <v>1020.528</v>
      </c>
      <c r="FF456">
        <v>0.55451240000000002</v>
      </c>
      <c r="FG456">
        <v>30.806149999999999</v>
      </c>
      <c r="FH456" s="1">
        <v>6.9797840000000004</v>
      </c>
      <c r="FI456">
        <v>2894.3420000000001</v>
      </c>
      <c r="FJ456">
        <v>0.55342559999999996</v>
      </c>
      <c r="FK456">
        <v>31.601870000000002</v>
      </c>
      <c r="FL456">
        <v>15.31456</v>
      </c>
      <c r="FM456">
        <v>6442.152</v>
      </c>
      <c r="FN456">
        <v>0.55219079999999998</v>
      </c>
      <c r="FO456">
        <v>31.567799999999998</v>
      </c>
      <c r="FP456">
        <v>27.013059999999999</v>
      </c>
      <c r="FQ456">
        <v>11518.57</v>
      </c>
      <c r="FR456">
        <v>0.55081000000000002</v>
      </c>
      <c r="FS456">
        <v>31.18863</v>
      </c>
      <c r="FT456">
        <v>39.089829999999999</v>
      </c>
      <c r="FU456">
        <v>16893.11</v>
      </c>
      <c r="FV456">
        <v>0.54934499999999997</v>
      </c>
      <c r="FW456">
        <v>30.204940000000001</v>
      </c>
      <c r="FX456">
        <v>47.290860000000002</v>
      </c>
      <c r="FY456">
        <v>20704.52</v>
      </c>
      <c r="FZ456">
        <v>0.54783700000000002</v>
      </c>
      <c r="GA456">
        <v>29.16235</v>
      </c>
      <c r="GB456">
        <v>48.659930000000003</v>
      </c>
      <c r="GC456">
        <v>21582.02</v>
      </c>
      <c r="GD456">
        <v>0.54624569999999995</v>
      </c>
      <c r="GE456">
        <v>28.369820000000001</v>
      </c>
      <c r="GF456">
        <v>43.376420000000003</v>
      </c>
      <c r="GG456">
        <v>19471.57</v>
      </c>
      <c r="GH456">
        <v>0.54455450000000005</v>
      </c>
      <c r="GI456">
        <v>28.186150000000001</v>
      </c>
      <c r="GJ456">
        <v>33.957419999999999</v>
      </c>
      <c r="GK456">
        <v>15432.54</v>
      </c>
      <c r="GL456">
        <v>0.54281029999999997</v>
      </c>
      <c r="GM456">
        <v>29.342559999999999</v>
      </c>
      <c r="GN456">
        <v>23.68075</v>
      </c>
      <c r="GO456">
        <v>10897.27</v>
      </c>
      <c r="GP456">
        <v>0.54089790000000004</v>
      </c>
      <c r="GQ456">
        <v>30.644380000000002</v>
      </c>
      <c r="GR456">
        <v>14.916219999999999</v>
      </c>
      <c r="GS456">
        <v>6954.6679999999997</v>
      </c>
      <c r="GT456">
        <v>0.53898999999999997</v>
      </c>
      <c r="GU456">
        <v>31.597020000000001</v>
      </c>
      <c r="GV456">
        <v>8.6119789999999998</v>
      </c>
      <c r="GW456">
        <v>4072.1489999999999</v>
      </c>
      <c r="GX456">
        <v>0.53697439999999996</v>
      </c>
      <c r="GY456">
        <v>31.629740000000002</v>
      </c>
      <c r="GZ456">
        <v>4.6262230000000004</v>
      </c>
      <c r="HA456">
        <v>2223.4580000000001</v>
      </c>
      <c r="HB456">
        <v>0.53481509999999999</v>
      </c>
      <c r="HC456">
        <v>30.82807</v>
      </c>
      <c r="HD456">
        <v>2.3572220000000002</v>
      </c>
      <c r="HE456">
        <v>1155.808</v>
      </c>
      <c r="HF456">
        <v>0.53253070000000002</v>
      </c>
      <c r="HG456">
        <v>28.970210000000002</v>
      </c>
      <c r="HH456">
        <v>1.1698679999999999</v>
      </c>
      <c r="HI456">
        <v>588.05229999999995</v>
      </c>
      <c r="HJ456">
        <v>0.53011790000000003</v>
      </c>
      <c r="HK456">
        <v>27.50103</v>
      </c>
      <c r="HL456">
        <v>0.58672049999999998</v>
      </c>
      <c r="HM456">
        <v>304.23200000000003</v>
      </c>
      <c r="HN456">
        <v>0.5275744</v>
      </c>
      <c r="HO456">
        <v>26.758759999999999</v>
      </c>
      <c r="HP456">
        <v>0.31277690000000002</v>
      </c>
      <c r="HQ456">
        <v>168.03020000000001</v>
      </c>
      <c r="HR456">
        <v>0.5250456</v>
      </c>
      <c r="HS456">
        <v>27.134039999999999</v>
      </c>
      <c r="HT456">
        <v>0.18652260000000001</v>
      </c>
      <c r="HU456">
        <v>103.47669999999999</v>
      </c>
      <c r="HV456">
        <v>0.52223750000000002</v>
      </c>
      <c r="HW456">
        <v>28.07084</v>
      </c>
      <c r="HX456">
        <v>0.12726899999999999</v>
      </c>
      <c r="HY456">
        <v>72.211780000000005</v>
      </c>
      <c r="HZ456">
        <v>0.51933940000000001</v>
      </c>
      <c r="IA456">
        <v>28.37462</v>
      </c>
      <c r="IB456">
        <v>9.7581009999999996E-2</v>
      </c>
      <c r="IC456">
        <v>56.02769</v>
      </c>
      <c r="ID456">
        <v>0.51666190000000001</v>
      </c>
      <c r="IE456">
        <v>28.25046</v>
      </c>
      <c r="IF456">
        <v>8.0703739999999996E-2</v>
      </c>
      <c r="IG456">
        <v>46.583750000000002</v>
      </c>
      <c r="IH456">
        <v>0.51419079999999995</v>
      </c>
      <c r="II456">
        <v>27.375019999999999</v>
      </c>
      <c r="IJ456">
        <v>6.9512519999999994E-2</v>
      </c>
      <c r="IK456">
        <v>40.214550000000003</v>
      </c>
      <c r="IL456">
        <v>0.51189309999999999</v>
      </c>
      <c r="IM456">
        <v>25.70795</v>
      </c>
      <c r="IN456">
        <v>6.11207E-2</v>
      </c>
      <c r="IO456">
        <v>35.390729999999998</v>
      </c>
      <c r="IP456">
        <v>0.50956389999999996</v>
      </c>
      <c r="IQ456">
        <v>24.485250000000001</v>
      </c>
      <c r="IR456">
        <v>5.4309360000000001E-2</v>
      </c>
      <c r="IS456">
        <v>31.47991</v>
      </c>
      <c r="IT456">
        <v>0.50726669999999996</v>
      </c>
      <c r="IU456">
        <v>24.128019999999999</v>
      </c>
      <c r="IV456">
        <v>4.8502620000000003E-2</v>
      </c>
      <c r="IW456">
        <v>28.163209999999999</v>
      </c>
      <c r="IX456">
        <v>0.50517060000000003</v>
      </c>
      <c r="IY456">
        <v>25.638110000000001</v>
      </c>
      <c r="IZ456" s="1">
        <v>4.3372149999999998E-2</v>
      </c>
      <c r="JA456">
        <v>25.221250000000001</v>
      </c>
      <c r="JB456">
        <v>0.5029228</v>
      </c>
      <c r="JC456">
        <v>27.254069999999999</v>
      </c>
      <c r="JD456" s="1">
        <v>3.8850959999999997E-2</v>
      </c>
      <c r="JE456">
        <v>22.642790000000002</v>
      </c>
      <c r="JF456">
        <v>0.50047249999999999</v>
      </c>
      <c r="JG456">
        <v>28.163119999999999</v>
      </c>
      <c r="JH456" s="1">
        <v>3.4927890000000003E-2</v>
      </c>
      <c r="JI456">
        <v>20.425339999999998</v>
      </c>
      <c r="JJ456">
        <v>0.49799779999999999</v>
      </c>
      <c r="JK456">
        <v>27.70195</v>
      </c>
      <c r="JL456" s="1">
        <v>3.1556420000000002E-2</v>
      </c>
      <c r="JM456">
        <v>18.529039999999998</v>
      </c>
      <c r="JN456">
        <v>0.49568790000000001</v>
      </c>
      <c r="JO456">
        <v>26.480799999999999</v>
      </c>
      <c r="JP456">
        <v>2.8614000000000001E-2</v>
      </c>
      <c r="JQ456">
        <v>16.862130000000001</v>
      </c>
      <c r="JR456">
        <v>0.49327549999999998</v>
      </c>
      <c r="JS456">
        <v>24.793320000000001</v>
      </c>
      <c r="JT456" s="1">
        <v>2.598437E-2</v>
      </c>
      <c r="JU456">
        <v>15.36787</v>
      </c>
      <c r="JV456">
        <v>0.49063040000000002</v>
      </c>
      <c r="JW456">
        <v>23.74587</v>
      </c>
      <c r="JX456" s="1">
        <v>2.3627289999999999E-2</v>
      </c>
      <c r="JY456">
        <v>14.0326</v>
      </c>
      <c r="JZ456">
        <v>0.48773349999999999</v>
      </c>
      <c r="KA456">
        <v>23.442080000000001</v>
      </c>
      <c r="KB456" s="1">
        <v>2.1520069999999999E-2</v>
      </c>
      <c r="KC456">
        <v>12.84604</v>
      </c>
      <c r="KD456">
        <v>0.48482500000000001</v>
      </c>
      <c r="KE456">
        <v>24.74868</v>
      </c>
      <c r="KF456" s="1">
        <v>1.9620430000000001E-2</v>
      </c>
      <c r="KG456">
        <v>11.766209999999999</v>
      </c>
      <c r="KH456">
        <v>0.48156660000000001</v>
      </c>
      <c r="KI456">
        <v>26.008040000000001</v>
      </c>
      <c r="KJ456" s="1">
        <v>1.7921800000000002E-2</v>
      </c>
      <c r="KK456">
        <v>10.80659</v>
      </c>
      <c r="KL456">
        <v>0.4778078</v>
      </c>
      <c r="KM456">
        <v>26.881869999999999</v>
      </c>
      <c r="KN456" s="1">
        <v>1.6416389999999999E-2</v>
      </c>
      <c r="KO456">
        <v>9.9733979999999995</v>
      </c>
      <c r="KP456">
        <v>0.47378809999999999</v>
      </c>
      <c r="KQ456">
        <v>27.19453</v>
      </c>
      <c r="KR456" s="1">
        <v>1.5085899999999999E-2</v>
      </c>
      <c r="KS456">
        <v>9.248151</v>
      </c>
      <c r="KT456">
        <v>0.46980460000000002</v>
      </c>
      <c r="KU456">
        <v>26.431429999999999</v>
      </c>
      <c r="KV456" s="1">
        <v>1.388404E-2</v>
      </c>
      <c r="KW456">
        <v>8.5980869999999996</v>
      </c>
      <c r="KX456">
        <v>0.46590429999999999</v>
      </c>
      <c r="KY456">
        <v>25.12445</v>
      </c>
      <c r="KZ456">
        <v>1.2757330000000001E-2</v>
      </c>
      <c r="LA456">
        <v>7.9887269999999999</v>
      </c>
      <c r="LB456">
        <v>0.46207140000000002</v>
      </c>
      <c r="LC456">
        <v>24.332429999999999</v>
      </c>
      <c r="LD456" s="1">
        <v>1.170324E-2</v>
      </c>
      <c r="LE456">
        <v>7.415095</v>
      </c>
      <c r="LF456">
        <v>0.45811980000000002</v>
      </c>
      <c r="LG456">
        <v>24.310849999999999</v>
      </c>
      <c r="LH456">
        <v>1.072906E-2</v>
      </c>
      <c r="LI456">
        <v>6.8882079999999997</v>
      </c>
      <c r="LJ456">
        <v>0.45416709999999999</v>
      </c>
      <c r="LK456">
        <v>25.77478</v>
      </c>
      <c r="LL456" s="1">
        <v>9.8101460000000005E-3</v>
      </c>
      <c r="LM456">
        <v>6.3887429999999998</v>
      </c>
      <c r="LN456">
        <v>0.44985930000000002</v>
      </c>
      <c r="LO456">
        <v>27.26501</v>
      </c>
      <c r="LP456" s="1">
        <v>8.939855E-3</v>
      </c>
      <c r="LQ456">
        <v>5.9215600000000004</v>
      </c>
      <c r="LR456">
        <v>0.44501220000000002</v>
      </c>
      <c r="LS456">
        <v>28.40512</v>
      </c>
      <c r="LT456" s="1">
        <v>8.1434509999999995E-3</v>
      </c>
      <c r="LU456">
        <v>5.5027970000000002</v>
      </c>
      <c r="LV456">
        <v>0.4392276</v>
      </c>
      <c r="LW456">
        <v>28.77112</v>
      </c>
      <c r="LX456" s="1">
        <v>7.4265019999999998E-3</v>
      </c>
      <c r="LY456">
        <v>5.1380949999999999</v>
      </c>
      <c r="LZ456">
        <v>0.43116209999999999</v>
      </c>
      <c r="MA456">
        <v>28.228760000000001</v>
      </c>
      <c r="MB456">
        <v>6.7952000000000004E-3</v>
      </c>
      <c r="MC456">
        <v>4.8525749999999999</v>
      </c>
      <c r="MD456">
        <v>0.42394720000000002</v>
      </c>
      <c r="ME456">
        <v>26.861190000000001</v>
      </c>
      <c r="MF456" s="1">
        <v>6.3016579999999999E-3</v>
      </c>
      <c r="MG456">
        <v>4.6540670000000004</v>
      </c>
      <c r="MH456">
        <v>0.41756589999999999</v>
      </c>
      <c r="MI456">
        <v>25.966830000000002</v>
      </c>
      <c r="MJ456" s="1">
        <v>5.8994119999999997E-3</v>
      </c>
      <c r="MK456">
        <v>4.4885849999999996</v>
      </c>
      <c r="ML456">
        <v>0.4120182</v>
      </c>
      <c r="MM456">
        <v>25.7197</v>
      </c>
      <c r="MN456" s="1">
        <v>5.5746240000000002E-3</v>
      </c>
      <c r="MO456">
        <v>4.350924</v>
      </c>
      <c r="MP456">
        <v>0.40725410000000001</v>
      </c>
      <c r="MQ456">
        <v>27.181100000000001</v>
      </c>
      <c r="MR456" s="1">
        <v>5.3064840000000002E-3</v>
      </c>
      <c r="MS456">
        <v>4.2268280000000003</v>
      </c>
      <c r="MT456">
        <v>0.40294000000000002</v>
      </c>
      <c r="MU456">
        <v>28.172910000000002</v>
      </c>
      <c r="MV456" s="1">
        <v>5.0851350000000002E-3</v>
      </c>
      <c r="MW456">
        <v>4.1189929999999997</v>
      </c>
      <c r="MX456">
        <v>0.39904109999999998</v>
      </c>
      <c r="MY456">
        <v>28.274260000000002</v>
      </c>
      <c r="MZ456" s="1">
        <v>4.9048240000000003E-3</v>
      </c>
      <c r="NA456">
        <v>4.0273630000000002</v>
      </c>
      <c r="NB456">
        <v>0.39535090000000001</v>
      </c>
      <c r="NC456">
        <v>28.016760000000001</v>
      </c>
      <c r="ND456" s="1">
        <v>4.7566689999999998E-3</v>
      </c>
      <c r="NE456">
        <v>3.95167</v>
      </c>
      <c r="NF456">
        <v>0.39193329999999998</v>
      </c>
      <c r="NG456">
        <v>27.754339999999999</v>
      </c>
      <c r="NH456" s="1">
        <v>4.6316120000000002E-3</v>
      </c>
      <c r="NI456">
        <v>3.8853430000000002</v>
      </c>
      <c r="NJ456">
        <v>0.3888432</v>
      </c>
      <c r="NK456">
        <v>27.114909999999998</v>
      </c>
      <c r="NL456" s="1">
        <v>4.5194399999999996E-3</v>
      </c>
      <c r="NM456">
        <v>3.8213699999999999</v>
      </c>
      <c r="NN456">
        <v>0.38597019999999999</v>
      </c>
      <c r="NO456">
        <v>26.673850000000002</v>
      </c>
      <c r="NP456" s="1">
        <v>4.4174940000000001E-3</v>
      </c>
      <c r="NQ456">
        <v>3.7596530000000001</v>
      </c>
      <c r="NR456">
        <v>0.38339859999999998</v>
      </c>
      <c r="NS456">
        <v>26.60643</v>
      </c>
      <c r="NT456" s="1">
        <v>4.3215989999999998E-3</v>
      </c>
      <c r="NU456">
        <v>3.6972830000000001</v>
      </c>
      <c r="NV456">
        <v>0.38112580000000001</v>
      </c>
      <c r="NW456">
        <v>28.189360000000001</v>
      </c>
      <c r="NX456" s="1">
        <v>4.2260020000000004E-3</v>
      </c>
      <c r="NY456">
        <v>3.6294580000000001</v>
      </c>
      <c r="NZ456">
        <v>0.37884630000000002</v>
      </c>
      <c r="OA456">
        <v>29.8672</v>
      </c>
      <c r="OB456" s="1">
        <v>4.1336280000000003E-3</v>
      </c>
      <c r="OC456">
        <v>3.5639150000000002</v>
      </c>
      <c r="OD456">
        <v>0.37674530000000001</v>
      </c>
      <c r="OE456">
        <v>30.60868</v>
      </c>
      <c r="OF456" s="1">
        <v>4.0487190000000001E-3</v>
      </c>
      <c r="OG456">
        <v>3.503155</v>
      </c>
      <c r="OH456">
        <v>0.37480930000000001</v>
      </c>
      <c r="OI456">
        <v>30.824090000000002</v>
      </c>
      <c r="OJ456" s="1">
        <v>3.9682370000000003E-3</v>
      </c>
      <c r="OK456">
        <v>3.4434369999999999</v>
      </c>
    </row>
    <row r="457" spans="1:401" x14ac:dyDescent="0.35">
      <c r="A457">
        <v>466</v>
      </c>
      <c r="B457" t="s">
        <v>4</v>
      </c>
      <c r="C457" t="s">
        <v>364</v>
      </c>
      <c r="D457" t="s">
        <v>464</v>
      </c>
      <c r="E457">
        <v>883.4384</v>
      </c>
      <c r="F457">
        <v>0.50203920000000002</v>
      </c>
      <c r="G457">
        <v>27.77026</v>
      </c>
      <c r="H457">
        <v>0</v>
      </c>
      <c r="I457">
        <v>0</v>
      </c>
      <c r="J457">
        <v>0.50068409999999997</v>
      </c>
      <c r="K457">
        <v>28.01857</v>
      </c>
      <c r="L457">
        <v>0</v>
      </c>
      <c r="M457">
        <v>0</v>
      </c>
      <c r="N457">
        <v>0.49936510000000001</v>
      </c>
      <c r="O457">
        <v>28.3323</v>
      </c>
      <c r="P457">
        <v>0</v>
      </c>
      <c r="Q457">
        <v>0</v>
      </c>
      <c r="R457">
        <v>0.49802079999999999</v>
      </c>
      <c r="S457">
        <v>28.07723</v>
      </c>
      <c r="T457">
        <v>0</v>
      </c>
      <c r="U457">
        <v>0</v>
      </c>
      <c r="V457">
        <v>0.49663380000000001</v>
      </c>
      <c r="W457">
        <v>26.98996</v>
      </c>
      <c r="X457">
        <v>0</v>
      </c>
      <c r="Y457">
        <v>0</v>
      </c>
      <c r="Z457">
        <v>0.49519350000000001</v>
      </c>
      <c r="AA457">
        <v>26.21284</v>
      </c>
      <c r="AB457">
        <v>0</v>
      </c>
      <c r="AC457">
        <v>0</v>
      </c>
      <c r="AD457">
        <v>0.49376999999999999</v>
      </c>
      <c r="AE457">
        <v>25.901499999999999</v>
      </c>
      <c r="AF457">
        <v>0</v>
      </c>
      <c r="AG457">
        <v>0</v>
      </c>
      <c r="AH457">
        <v>0.49239270000000002</v>
      </c>
      <c r="AI457">
        <v>27.020820000000001</v>
      </c>
      <c r="AJ457">
        <v>0</v>
      </c>
      <c r="AK457">
        <v>0</v>
      </c>
      <c r="AL457">
        <v>0.4909848</v>
      </c>
      <c r="AM457">
        <v>28.57377</v>
      </c>
      <c r="AN457">
        <v>0</v>
      </c>
      <c r="AO457">
        <v>0</v>
      </c>
      <c r="AP457">
        <v>0.48962739999999999</v>
      </c>
      <c r="AQ457">
        <v>29.815770000000001</v>
      </c>
      <c r="AR457">
        <v>0</v>
      </c>
      <c r="AS457">
        <v>0</v>
      </c>
      <c r="AT457">
        <v>0.48828149999999998</v>
      </c>
      <c r="AU457">
        <v>30.538830000000001</v>
      </c>
      <c r="AV457">
        <v>0</v>
      </c>
      <c r="AW457">
        <v>0</v>
      </c>
      <c r="AX457">
        <v>0.48692600000000003</v>
      </c>
      <c r="AY457">
        <v>29.94528</v>
      </c>
      <c r="AZ457">
        <v>0</v>
      </c>
      <c r="BA457">
        <v>0</v>
      </c>
      <c r="BB457">
        <v>0.48560890000000001</v>
      </c>
      <c r="BC457">
        <v>28.924040000000002</v>
      </c>
      <c r="BD457">
        <v>0</v>
      </c>
      <c r="BE457">
        <v>0</v>
      </c>
      <c r="BF457">
        <v>0.48424040000000002</v>
      </c>
      <c r="BG457">
        <v>28.19988</v>
      </c>
      <c r="BH457">
        <v>0</v>
      </c>
      <c r="BI457">
        <v>0</v>
      </c>
      <c r="BJ457">
        <v>0.4828286</v>
      </c>
      <c r="BK457">
        <v>28.08043</v>
      </c>
      <c r="BL457">
        <v>0</v>
      </c>
      <c r="BM457">
        <v>0</v>
      </c>
      <c r="BN457">
        <v>0.48142980000000002</v>
      </c>
      <c r="BO457">
        <v>29.488399999999999</v>
      </c>
      <c r="BP457">
        <v>0</v>
      </c>
      <c r="BQ457">
        <v>0</v>
      </c>
      <c r="BR457">
        <v>0.47993390000000002</v>
      </c>
      <c r="BS457">
        <v>30.88223</v>
      </c>
      <c r="BT457">
        <v>0</v>
      </c>
      <c r="BU457">
        <v>0</v>
      </c>
      <c r="BV457">
        <v>0.47846349999999999</v>
      </c>
      <c r="BW457">
        <v>31.913409999999999</v>
      </c>
      <c r="BX457">
        <v>0</v>
      </c>
      <c r="BY457">
        <v>0</v>
      </c>
      <c r="BZ457">
        <v>0.47690549999999998</v>
      </c>
      <c r="CA457">
        <v>32.209569999999999</v>
      </c>
      <c r="CB457">
        <v>0</v>
      </c>
      <c r="CC457">
        <v>0</v>
      </c>
      <c r="CD457">
        <v>0.47527779999999997</v>
      </c>
      <c r="CE457">
        <v>31.340070000000001</v>
      </c>
      <c r="CF457">
        <v>0</v>
      </c>
      <c r="CG457">
        <v>0</v>
      </c>
      <c r="CH457">
        <v>0.47374929999999998</v>
      </c>
      <c r="CI457">
        <v>29.8599</v>
      </c>
      <c r="CJ457">
        <v>0</v>
      </c>
      <c r="CK457">
        <v>0</v>
      </c>
      <c r="CL457">
        <v>0.4721301</v>
      </c>
      <c r="CM457">
        <v>28.896660000000001</v>
      </c>
      <c r="CN457">
        <v>0</v>
      </c>
      <c r="CO457">
        <v>0</v>
      </c>
      <c r="CP457">
        <v>0.47054610000000002</v>
      </c>
      <c r="CQ457">
        <v>28.81475</v>
      </c>
      <c r="CR457">
        <v>0</v>
      </c>
      <c r="CS457">
        <v>0</v>
      </c>
      <c r="CT457">
        <v>0.4691611</v>
      </c>
      <c r="CU457">
        <v>29.901160000000001</v>
      </c>
      <c r="CV457">
        <v>2.3897139999999998E-38</v>
      </c>
      <c r="CW457">
        <v>1.171993E-35</v>
      </c>
      <c r="CX457">
        <v>0.46770210000000001</v>
      </c>
      <c r="CY457">
        <v>30.11007</v>
      </c>
      <c r="CZ457">
        <v>2.2903089999999999E-32</v>
      </c>
      <c r="DA457">
        <v>1.4477259999999999E-29</v>
      </c>
      <c r="DB457">
        <v>0.46607900000000002</v>
      </c>
      <c r="DC457">
        <v>30.966640000000002</v>
      </c>
      <c r="DD457">
        <v>5.1045879999999997E-26</v>
      </c>
      <c r="DE457" s="1">
        <v>2.2726340000000001E-23</v>
      </c>
      <c r="DF457">
        <v>0.46439449999999999</v>
      </c>
      <c r="DG457">
        <v>31.575859999999999</v>
      </c>
      <c r="DH457" s="1">
        <v>2.8577360000000001E-21</v>
      </c>
      <c r="DI457" s="1">
        <v>1.210996E-18</v>
      </c>
      <c r="DJ457">
        <v>0.46278799999999998</v>
      </c>
      <c r="DK457">
        <v>31.07057</v>
      </c>
      <c r="DL457" s="1">
        <v>1.4447220000000001E-17</v>
      </c>
      <c r="DM457" s="1">
        <v>6.2088430000000004E-15</v>
      </c>
      <c r="DN457">
        <v>0.4611922</v>
      </c>
      <c r="DO457">
        <v>29.957619999999999</v>
      </c>
      <c r="DP457" s="1">
        <v>1.718343E-14</v>
      </c>
      <c r="DQ457" s="1">
        <v>7.5485319999999999E-12</v>
      </c>
      <c r="DR457">
        <v>0.45964529999999998</v>
      </c>
      <c r="DS457">
        <v>29.208200000000001</v>
      </c>
      <c r="DT457" s="1">
        <v>6.7503190000000001E-12</v>
      </c>
      <c r="DU457" s="1">
        <v>3.0469930000000002E-9</v>
      </c>
      <c r="DV457">
        <v>0.45804590000000001</v>
      </c>
      <c r="DW457">
        <v>29.210339999999999</v>
      </c>
      <c r="DX457" s="1">
        <v>1.1130919999999999E-9</v>
      </c>
      <c r="DY457" s="1">
        <v>5.1738100000000002E-7</v>
      </c>
      <c r="DZ457">
        <v>0.45640409999999998</v>
      </c>
      <c r="EA457">
        <v>30.810269999999999</v>
      </c>
      <c r="EB457" s="1">
        <v>8.861748E-8</v>
      </c>
      <c r="EC457" s="1">
        <v>4.2427479999999999E-5</v>
      </c>
      <c r="ED457">
        <v>0.4549607</v>
      </c>
      <c r="EE457">
        <v>32.513570000000001</v>
      </c>
      <c r="EF457" s="1">
        <v>3.7970830000000002E-6</v>
      </c>
      <c r="EG457" s="1">
        <v>1.8687129999999999E-3</v>
      </c>
      <c r="EH457">
        <v>0.45360200000000001</v>
      </c>
      <c r="EI457">
        <v>33.759030000000003</v>
      </c>
      <c r="EJ457" s="1">
        <v>9.4823379999999996E-5</v>
      </c>
      <c r="EK457" s="1">
        <v>4.8010070000000002E-2</v>
      </c>
      <c r="EL457">
        <v>0.45232600000000001</v>
      </c>
      <c r="EM457">
        <v>34.43524</v>
      </c>
      <c r="EN457" s="1">
        <v>1.479368E-3</v>
      </c>
      <c r="EO457" s="1">
        <v>0.76938589999999996</v>
      </c>
      <c r="EP457">
        <v>0.45108369999999998</v>
      </c>
      <c r="EQ457">
        <v>33.712679999999999</v>
      </c>
      <c r="ER457" s="1">
        <v>1.5210339999999999E-2</v>
      </c>
      <c r="ES457" s="1">
        <v>8.1240070000000006</v>
      </c>
      <c r="ET457">
        <v>0.44983590000000001</v>
      </c>
      <c r="EU457">
        <v>31.856919999999999</v>
      </c>
      <c r="EV457" s="1">
        <v>0.1078871</v>
      </c>
      <c r="EW457" s="1">
        <v>59.145000000000003</v>
      </c>
      <c r="EX457">
        <v>0.4486483</v>
      </c>
      <c r="EY457">
        <v>30.607900000000001</v>
      </c>
      <c r="EZ457" s="1">
        <v>0.54893230000000004</v>
      </c>
      <c r="FA457" s="1">
        <v>308.62119999999999</v>
      </c>
      <c r="FB457">
        <v>0.44768429999999998</v>
      </c>
      <c r="FC457">
        <v>30.146909999999998</v>
      </c>
      <c r="FD457" s="1">
        <v>2.0731739999999999</v>
      </c>
      <c r="FE457">
        <v>1194.21</v>
      </c>
      <c r="FF457">
        <v>0.44719779999999998</v>
      </c>
      <c r="FG457">
        <v>30.881340000000002</v>
      </c>
      <c r="FH457" s="1">
        <v>5.9918009999999997</v>
      </c>
      <c r="FI457">
        <v>3530.511</v>
      </c>
      <c r="FJ457">
        <v>0.44666489999999998</v>
      </c>
      <c r="FK457">
        <v>31.642679999999999</v>
      </c>
      <c r="FL457" s="1">
        <v>13.571149999999999</v>
      </c>
      <c r="FM457">
        <v>8181.4750000000004</v>
      </c>
      <c r="FN457">
        <v>0.44604830000000001</v>
      </c>
      <c r="FO457">
        <v>31.714490000000001</v>
      </c>
      <c r="FP457">
        <v>24.674949999999999</v>
      </c>
      <c r="FQ457">
        <v>15215.2</v>
      </c>
      <c r="FR457">
        <v>0.4453146</v>
      </c>
      <c r="FS457">
        <v>31.322330000000001</v>
      </c>
      <c r="FT457">
        <v>36.762700000000002</v>
      </c>
      <c r="FU457">
        <v>23193.63</v>
      </c>
      <c r="FV457">
        <v>0.4445904</v>
      </c>
      <c r="FW457">
        <v>30.39012</v>
      </c>
      <c r="FX457">
        <v>45.753819999999997</v>
      </c>
      <c r="FY457">
        <v>29535.38</v>
      </c>
      <c r="FZ457">
        <v>0.44385930000000001</v>
      </c>
      <c r="GA457">
        <v>29.34224</v>
      </c>
      <c r="GB457">
        <v>48.41198</v>
      </c>
      <c r="GC457">
        <v>31990.46</v>
      </c>
      <c r="GD457">
        <v>0.44312430000000003</v>
      </c>
      <c r="GE457">
        <v>28.51709</v>
      </c>
      <c r="GF457">
        <v>44.32038</v>
      </c>
      <c r="GG457">
        <v>29988.62</v>
      </c>
      <c r="GH457">
        <v>0.44236589999999998</v>
      </c>
      <c r="GI457">
        <v>28.31362</v>
      </c>
      <c r="GJ457">
        <v>35.65428</v>
      </c>
      <c r="GK457">
        <v>24731.06</v>
      </c>
      <c r="GL457">
        <v>0.44152469999999999</v>
      </c>
      <c r="GM457">
        <v>29.43655</v>
      </c>
      <c r="GN457">
        <v>25.55152</v>
      </c>
      <c r="GO457">
        <v>18189.400000000001</v>
      </c>
      <c r="GP457">
        <v>0.44065929999999998</v>
      </c>
      <c r="GQ457">
        <v>30.792529999999999</v>
      </c>
      <c r="GR457">
        <v>16.562249999999999</v>
      </c>
      <c r="GS457">
        <v>12134.16</v>
      </c>
      <c r="GT457">
        <v>0.43972660000000002</v>
      </c>
      <c r="GU457">
        <v>31.818760000000001</v>
      </c>
      <c r="GV457">
        <v>9.8644689999999997</v>
      </c>
      <c r="GW457">
        <v>7467.4309999999996</v>
      </c>
      <c r="GX457">
        <v>0.43880999999999998</v>
      </c>
      <c r="GY457">
        <v>31.928249999999998</v>
      </c>
      <c r="GZ457">
        <v>5.4900979999999997</v>
      </c>
      <c r="HA457">
        <v>4321.9740000000002</v>
      </c>
      <c r="HB457">
        <v>0.43779950000000001</v>
      </c>
      <c r="HC457">
        <v>31.153110000000002</v>
      </c>
      <c r="HD457">
        <v>2.918831</v>
      </c>
      <c r="HE457">
        <v>2411.9</v>
      </c>
      <c r="HF457">
        <v>0.43667739999999999</v>
      </c>
      <c r="HG457">
        <v>29.327829999999999</v>
      </c>
      <c r="HH457">
        <v>1.5273969999999999</v>
      </c>
      <c r="HI457">
        <v>1339.7149999999999</v>
      </c>
      <c r="HJ457">
        <v>0.43554730000000003</v>
      </c>
      <c r="HK457">
        <v>27.778310000000001</v>
      </c>
      <c r="HL457">
        <v>0.81794429999999996</v>
      </c>
      <c r="HM457">
        <v>769.85640000000001</v>
      </c>
      <c r="HN457">
        <v>0.43443470000000001</v>
      </c>
      <c r="HO457">
        <v>26.955539999999999</v>
      </c>
      <c r="HP457">
        <v>0.46926099999999998</v>
      </c>
      <c r="HQ457">
        <v>475.3</v>
      </c>
      <c r="HR457">
        <v>0.43354280000000001</v>
      </c>
      <c r="HS457">
        <v>27.29128</v>
      </c>
      <c r="HT457">
        <v>0.29902879999999998</v>
      </c>
      <c r="HU457">
        <v>322.05520000000001</v>
      </c>
      <c r="HV457">
        <v>0.43252790000000002</v>
      </c>
      <c r="HW457">
        <v>28.232769999999999</v>
      </c>
      <c r="HX457">
        <v>0.213256</v>
      </c>
      <c r="HY457">
        <v>239.40479999999999</v>
      </c>
      <c r="HZ457">
        <v>0.43132280000000001</v>
      </c>
      <c r="IA457">
        <v>28.610009999999999</v>
      </c>
      <c r="IB457">
        <v>0.1669205</v>
      </c>
      <c r="IC457">
        <v>191.68170000000001</v>
      </c>
      <c r="ID457">
        <v>0.4300426</v>
      </c>
      <c r="IE457">
        <v>28.559090000000001</v>
      </c>
      <c r="IF457">
        <v>0.1388799</v>
      </c>
      <c r="IG457">
        <v>161.203</v>
      </c>
      <c r="IH457">
        <v>0.42892540000000001</v>
      </c>
      <c r="II457">
        <v>27.707319999999999</v>
      </c>
      <c r="IJ457">
        <v>0.11955789999999999</v>
      </c>
      <c r="IK457">
        <v>139.42320000000001</v>
      </c>
      <c r="IL457">
        <v>0.42795070000000002</v>
      </c>
      <c r="IM457">
        <v>26.087070000000001</v>
      </c>
      <c r="IN457">
        <v>0.1048053</v>
      </c>
      <c r="IO457">
        <v>122.4618</v>
      </c>
      <c r="IP457">
        <v>0.42697740000000001</v>
      </c>
      <c r="IQ457">
        <v>24.790790000000001</v>
      </c>
      <c r="IR457">
        <v>9.2824080000000003E-2</v>
      </c>
      <c r="IS457">
        <v>108.6206</v>
      </c>
      <c r="IT457">
        <v>0.4260427</v>
      </c>
      <c r="IU457">
        <v>24.383700000000001</v>
      </c>
      <c r="IV457">
        <v>8.2723939999999996E-2</v>
      </c>
      <c r="IW457">
        <v>96.968710000000002</v>
      </c>
      <c r="IX457">
        <v>0.42558590000000002</v>
      </c>
      <c r="IY457">
        <v>25.845379999999999</v>
      </c>
      <c r="IZ457">
        <v>7.3877479999999995E-2</v>
      </c>
      <c r="JA457">
        <v>86.707210000000003</v>
      </c>
      <c r="JB457">
        <v>0.4249811</v>
      </c>
      <c r="JC457">
        <v>27.531839999999999</v>
      </c>
      <c r="JD457">
        <v>6.6160259999999999E-2</v>
      </c>
      <c r="JE457">
        <v>77.842650000000006</v>
      </c>
      <c r="JF457">
        <v>0.42410710000000001</v>
      </c>
      <c r="JG457">
        <v>28.561820000000001</v>
      </c>
      <c r="JH457">
        <v>5.9511689999999999E-2</v>
      </c>
      <c r="JI457">
        <v>70.29571</v>
      </c>
      <c r="JJ457">
        <v>0.42307299999999998</v>
      </c>
      <c r="JK457">
        <v>28.203040000000001</v>
      </c>
      <c r="JL457">
        <v>5.3830959999999997E-2</v>
      </c>
      <c r="JM457">
        <v>63.87341</v>
      </c>
      <c r="JN457">
        <v>0.42233120000000002</v>
      </c>
      <c r="JO457">
        <v>26.99689</v>
      </c>
      <c r="JP457">
        <v>4.8878730000000002E-2</v>
      </c>
      <c r="JQ457">
        <v>58.22522</v>
      </c>
      <c r="JR457">
        <v>0.42170299999999999</v>
      </c>
      <c r="JS457">
        <v>25.27591</v>
      </c>
      <c r="JT457">
        <v>4.4453970000000002E-2</v>
      </c>
      <c r="JU457">
        <v>53.16639</v>
      </c>
      <c r="JV457">
        <v>0.42105140000000002</v>
      </c>
      <c r="JW457">
        <v>24.10763</v>
      </c>
      <c r="JX457">
        <v>4.0513630000000002E-2</v>
      </c>
      <c r="JY457">
        <v>48.688459999999999</v>
      </c>
      <c r="JZ457">
        <v>0.42036430000000002</v>
      </c>
      <c r="KA457">
        <v>23.7133</v>
      </c>
      <c r="KB457">
        <v>3.7019169999999997E-2</v>
      </c>
      <c r="KC457">
        <v>44.73997</v>
      </c>
      <c r="KD457">
        <v>0.42005769999999998</v>
      </c>
      <c r="KE457">
        <v>24.934460000000001</v>
      </c>
      <c r="KF457" s="1">
        <v>3.3867849999999998E-2</v>
      </c>
      <c r="KG457">
        <v>41.145189999999999</v>
      </c>
      <c r="KH457">
        <v>0.41949649999999999</v>
      </c>
      <c r="KI457">
        <v>26.233180000000001</v>
      </c>
      <c r="KJ457" s="1">
        <v>3.1064580000000001E-2</v>
      </c>
      <c r="KK457">
        <v>37.98321</v>
      </c>
      <c r="KL457">
        <v>0.41847590000000001</v>
      </c>
      <c r="KM457">
        <v>27.17989</v>
      </c>
      <c r="KN457" s="1">
        <v>2.8610650000000001E-2</v>
      </c>
      <c r="KO457">
        <v>35.279539999999997</v>
      </c>
      <c r="KP457">
        <v>0.41722009999999998</v>
      </c>
      <c r="KQ457">
        <v>27.566140000000001</v>
      </c>
      <c r="KR457" s="1">
        <v>2.6480920000000002E-2</v>
      </c>
      <c r="KS457">
        <v>32.983020000000003</v>
      </c>
      <c r="KT457">
        <v>0.41598879999999999</v>
      </c>
      <c r="KU457">
        <v>26.828659999999999</v>
      </c>
      <c r="KV457" s="1">
        <v>2.4590899999999999E-2</v>
      </c>
      <c r="KW457">
        <v>30.95833</v>
      </c>
      <c r="KX457">
        <v>0.41490909999999998</v>
      </c>
      <c r="KY457">
        <v>25.516690000000001</v>
      </c>
      <c r="KZ457" s="1">
        <v>2.2853700000000001E-2</v>
      </c>
      <c r="LA457">
        <v>29.103570000000001</v>
      </c>
      <c r="LB457">
        <v>0.41416190000000003</v>
      </c>
      <c r="LC457">
        <v>24.611830000000001</v>
      </c>
      <c r="LD457" s="1">
        <v>2.1247160000000001E-2</v>
      </c>
      <c r="LE457">
        <v>27.441030000000001</v>
      </c>
      <c r="LF457">
        <v>0.41332530000000001</v>
      </c>
      <c r="LG457">
        <v>24.503889999999998</v>
      </c>
      <c r="LH457" s="1">
        <v>1.9784070000000001E-2</v>
      </c>
      <c r="LI457">
        <v>25.946190000000001</v>
      </c>
      <c r="LJ457">
        <v>0.4127266</v>
      </c>
      <c r="LK457">
        <v>25.889320000000001</v>
      </c>
      <c r="LL457">
        <v>1.8416419999999999E-2</v>
      </c>
      <c r="LM457">
        <v>24.544989999999999</v>
      </c>
      <c r="LN457">
        <v>0.41183999999999998</v>
      </c>
      <c r="LO457">
        <v>27.418849999999999</v>
      </c>
      <c r="LP457" s="1">
        <v>1.7140639999999999E-2</v>
      </c>
      <c r="LQ457">
        <v>23.275130000000001</v>
      </c>
      <c r="LR457">
        <v>0.41046510000000003</v>
      </c>
      <c r="LS457">
        <v>28.634419999999999</v>
      </c>
      <c r="LT457" s="1">
        <v>1.599217E-2</v>
      </c>
      <c r="LU457">
        <v>22.178049999999999</v>
      </c>
      <c r="LV457">
        <v>0.40841729999999998</v>
      </c>
      <c r="LW457">
        <v>29.083929999999999</v>
      </c>
      <c r="LX457" s="1">
        <v>1.497563E-2</v>
      </c>
      <c r="LY457">
        <v>21.270009999999999</v>
      </c>
      <c r="LZ457">
        <v>0.40418399999999999</v>
      </c>
      <c r="MA457">
        <v>28.58689</v>
      </c>
      <c r="MB457" s="1">
        <v>1.40903E-2</v>
      </c>
      <c r="MC457">
        <v>20.62922</v>
      </c>
      <c r="MD457">
        <v>0.39990179999999997</v>
      </c>
      <c r="ME457">
        <v>27.227810000000002</v>
      </c>
      <c r="MF457" s="1">
        <v>1.34333E-2</v>
      </c>
      <c r="MG457">
        <v>20.248760000000001</v>
      </c>
      <c r="MH457">
        <v>0.39621899999999999</v>
      </c>
      <c r="MI457">
        <v>26.22908</v>
      </c>
      <c r="MJ457" s="1">
        <v>1.288282E-2</v>
      </c>
      <c r="MK457">
        <v>19.925609999999999</v>
      </c>
      <c r="ML457">
        <v>0.39303389999999999</v>
      </c>
      <c r="MM457">
        <v>25.88053</v>
      </c>
      <c r="MN457" s="1">
        <v>1.241516E-2</v>
      </c>
      <c r="MO457">
        <v>19.627780000000001</v>
      </c>
      <c r="MP457">
        <v>0.39068009999999997</v>
      </c>
      <c r="MQ457">
        <v>27.241520000000001</v>
      </c>
      <c r="MR457" s="1">
        <v>1.199386E-2</v>
      </c>
      <c r="MS457">
        <v>19.30508</v>
      </c>
      <c r="MT457">
        <v>0.38869229999999999</v>
      </c>
      <c r="MU457">
        <v>28.199529999999999</v>
      </c>
      <c r="MV457" s="1">
        <v>1.16165E-2</v>
      </c>
      <c r="MW457">
        <v>18.990849999999998</v>
      </c>
      <c r="MX457">
        <v>0.38693179999999999</v>
      </c>
      <c r="MY457">
        <v>28.390899999999998</v>
      </c>
      <c r="MZ457" s="1">
        <v>1.128318E-2</v>
      </c>
      <c r="NA457">
        <v>18.690059999999999</v>
      </c>
      <c r="NB457">
        <v>0.3851948</v>
      </c>
      <c r="NC457">
        <v>28.218800000000002</v>
      </c>
      <c r="ND457" s="1">
        <v>1.0989580000000001E-2</v>
      </c>
      <c r="NE457">
        <v>18.419170000000001</v>
      </c>
      <c r="NF457">
        <v>0.38372109999999998</v>
      </c>
      <c r="NG457">
        <v>27.959060000000001</v>
      </c>
      <c r="NH457" s="1">
        <v>1.072497E-2</v>
      </c>
      <c r="NI457">
        <v>18.15728</v>
      </c>
      <c r="NJ457">
        <v>0.38257069999999999</v>
      </c>
      <c r="NK457">
        <v>27.330749999999998</v>
      </c>
      <c r="NL457" s="1">
        <v>1.04747E-2</v>
      </c>
      <c r="NM457">
        <v>17.892230000000001</v>
      </c>
      <c r="NN457">
        <v>0.38164090000000001</v>
      </c>
      <c r="NO457">
        <v>26.835540000000002</v>
      </c>
      <c r="NP457" s="1">
        <v>1.0236729999999999E-2</v>
      </c>
      <c r="NQ457">
        <v>17.6221</v>
      </c>
      <c r="NR457">
        <v>0.38099369999999999</v>
      </c>
      <c r="NS457">
        <v>26.717739999999999</v>
      </c>
      <c r="NT457" s="1">
        <v>1.000621E-2</v>
      </c>
      <c r="NU457">
        <v>17.344460000000002</v>
      </c>
      <c r="NV457">
        <v>0.3807663</v>
      </c>
      <c r="NW457">
        <v>28.246359999999999</v>
      </c>
      <c r="NX457" s="1">
        <v>9.7743980000000001E-3</v>
      </c>
      <c r="NY457">
        <v>17.04372</v>
      </c>
      <c r="NZ457">
        <v>0.38043969999999999</v>
      </c>
      <c r="OA457">
        <v>29.950099999999999</v>
      </c>
      <c r="OB457" s="1">
        <v>9.5492189999999994E-3</v>
      </c>
      <c r="OC457">
        <v>16.7515</v>
      </c>
      <c r="OD457">
        <v>0.38013249999999998</v>
      </c>
      <c r="OE457">
        <v>30.767389999999999</v>
      </c>
      <c r="OF457" s="1">
        <v>9.3394519999999998E-3</v>
      </c>
      <c r="OG457">
        <v>16.47795</v>
      </c>
      <c r="OH457">
        <v>0.37999680000000002</v>
      </c>
      <c r="OI457">
        <v>31.064620000000001</v>
      </c>
      <c r="OJ457" s="1">
        <v>9.1391460000000008E-3</v>
      </c>
      <c r="OK457">
        <v>16.205459999999999</v>
      </c>
    </row>
    <row r="458" spans="1:401" x14ac:dyDescent="0.35">
      <c r="A458">
        <v>467</v>
      </c>
      <c r="B458" t="s">
        <v>4</v>
      </c>
      <c r="C458" t="s">
        <v>364</v>
      </c>
      <c r="D458" t="s">
        <v>465</v>
      </c>
      <c r="E458">
        <v>742.93169999999998</v>
      </c>
      <c r="F458">
        <v>0.39860479999999998</v>
      </c>
      <c r="G458">
        <v>27.78969</v>
      </c>
      <c r="H458">
        <v>0</v>
      </c>
      <c r="I458">
        <v>0</v>
      </c>
      <c r="J458">
        <v>0.39692919999999998</v>
      </c>
      <c r="K458">
        <v>28.102070000000001</v>
      </c>
      <c r="L458">
        <v>0</v>
      </c>
      <c r="M458">
        <v>0</v>
      </c>
      <c r="N458">
        <v>0.39532830000000002</v>
      </c>
      <c r="O458">
        <v>28.438549999999999</v>
      </c>
      <c r="P458">
        <v>0</v>
      </c>
      <c r="Q458">
        <v>0</v>
      </c>
      <c r="R458">
        <v>0.39363609999999999</v>
      </c>
      <c r="S458">
        <v>28.219349999999999</v>
      </c>
      <c r="T458">
        <v>0</v>
      </c>
      <c r="U458">
        <v>0</v>
      </c>
      <c r="V458">
        <v>0.3919337</v>
      </c>
      <c r="W458">
        <v>27.18995</v>
      </c>
      <c r="X458">
        <v>0</v>
      </c>
      <c r="Y458">
        <v>0</v>
      </c>
      <c r="Z458">
        <v>0.39020779999999999</v>
      </c>
      <c r="AA458">
        <v>26.373270000000002</v>
      </c>
      <c r="AB458">
        <v>0</v>
      </c>
      <c r="AC458">
        <v>0</v>
      </c>
      <c r="AD458">
        <v>0.3884726</v>
      </c>
      <c r="AE458">
        <v>25.999960000000002</v>
      </c>
      <c r="AF458">
        <v>0</v>
      </c>
      <c r="AG458">
        <v>0</v>
      </c>
      <c r="AH458">
        <v>0.38682290000000003</v>
      </c>
      <c r="AI458">
        <v>27.047249999999998</v>
      </c>
      <c r="AJ458">
        <v>0</v>
      </c>
      <c r="AK458">
        <v>0</v>
      </c>
      <c r="AL458">
        <v>0.38512950000000001</v>
      </c>
      <c r="AM458">
        <v>28.563500000000001</v>
      </c>
      <c r="AN458">
        <v>0</v>
      </c>
      <c r="AO458">
        <v>0</v>
      </c>
      <c r="AP458">
        <v>0.38342739999999997</v>
      </c>
      <c r="AQ458">
        <v>29.873460000000001</v>
      </c>
      <c r="AR458">
        <v>0</v>
      </c>
      <c r="AS458">
        <v>0</v>
      </c>
      <c r="AT458">
        <v>0.38178669999999998</v>
      </c>
      <c r="AU458">
        <v>30.664359999999999</v>
      </c>
      <c r="AV458">
        <v>0</v>
      </c>
      <c r="AW458">
        <v>0</v>
      </c>
      <c r="AX458">
        <v>0.38025160000000002</v>
      </c>
      <c r="AY458">
        <v>30.155519999999999</v>
      </c>
      <c r="AZ458">
        <v>0</v>
      </c>
      <c r="BA458">
        <v>0</v>
      </c>
      <c r="BB458">
        <v>0.37869779999999997</v>
      </c>
      <c r="BC458">
        <v>29.18139</v>
      </c>
      <c r="BD458">
        <v>0</v>
      </c>
      <c r="BE458">
        <v>0</v>
      </c>
      <c r="BF458">
        <v>0.37709619999999999</v>
      </c>
      <c r="BG458">
        <v>28.415669999999999</v>
      </c>
      <c r="BH458">
        <v>0</v>
      </c>
      <c r="BI458">
        <v>0</v>
      </c>
      <c r="BJ458">
        <v>0.37543759999999998</v>
      </c>
      <c r="BK458">
        <v>28.240960000000001</v>
      </c>
      <c r="BL458">
        <v>0</v>
      </c>
      <c r="BM458">
        <v>0</v>
      </c>
      <c r="BN458">
        <v>0.37380140000000001</v>
      </c>
      <c r="BO458">
        <v>29.55339</v>
      </c>
      <c r="BP458">
        <v>0</v>
      </c>
      <c r="BQ458">
        <v>0</v>
      </c>
      <c r="BR458">
        <v>0.37208940000000001</v>
      </c>
      <c r="BS458">
        <v>30.938590000000001</v>
      </c>
      <c r="BT458">
        <v>0</v>
      </c>
      <c r="BU458">
        <v>0</v>
      </c>
      <c r="BV458">
        <v>0.37029529999999999</v>
      </c>
      <c r="BW458">
        <v>32.025559999999999</v>
      </c>
      <c r="BX458">
        <v>0</v>
      </c>
      <c r="BY458">
        <v>0</v>
      </c>
      <c r="BZ458">
        <v>0.3684441</v>
      </c>
      <c r="CA458">
        <v>32.385559999999998</v>
      </c>
      <c r="CB458">
        <v>0</v>
      </c>
      <c r="CC458">
        <v>0</v>
      </c>
      <c r="CD458">
        <v>0.36664659999999999</v>
      </c>
      <c r="CE458">
        <v>31.589649999999999</v>
      </c>
      <c r="CF458">
        <v>0</v>
      </c>
      <c r="CG458">
        <v>0</v>
      </c>
      <c r="CH458">
        <v>0.36482120000000001</v>
      </c>
      <c r="CI458">
        <v>30.162759999999999</v>
      </c>
      <c r="CJ458">
        <v>0</v>
      </c>
      <c r="CK458">
        <v>0</v>
      </c>
      <c r="CL458">
        <v>0.36299330000000002</v>
      </c>
      <c r="CM458">
        <v>29.143830000000001</v>
      </c>
      <c r="CN458">
        <v>0</v>
      </c>
      <c r="CO458">
        <v>0</v>
      </c>
      <c r="CP458">
        <v>0.36120819999999998</v>
      </c>
      <c r="CQ458">
        <v>28.969819999999999</v>
      </c>
      <c r="CR458">
        <v>0</v>
      </c>
      <c r="CS458">
        <v>0</v>
      </c>
      <c r="CT458">
        <v>0.35957410000000001</v>
      </c>
      <c r="CU458">
        <v>29.96133</v>
      </c>
      <c r="CV458">
        <v>0</v>
      </c>
      <c r="CW458">
        <v>2.4060330000000002E-36</v>
      </c>
      <c r="CX458">
        <v>0.35786859999999998</v>
      </c>
      <c r="CY458">
        <v>30.189579999999999</v>
      </c>
      <c r="CZ458">
        <v>4.0104840000000001E-33</v>
      </c>
      <c r="DA458">
        <v>2.9408309999999999E-30</v>
      </c>
      <c r="DB458">
        <v>0.3560238</v>
      </c>
      <c r="DC458">
        <v>31.054950000000002</v>
      </c>
      <c r="DD458">
        <v>7.1295010000000002E-27</v>
      </c>
      <c r="DE458" s="1">
        <v>5.2566449999999998E-24</v>
      </c>
      <c r="DF458">
        <v>0.35409950000000001</v>
      </c>
      <c r="DG458">
        <v>31.670480000000001</v>
      </c>
      <c r="DH458" s="1">
        <v>6.3364149999999998E-22</v>
      </c>
      <c r="DI458" s="1">
        <v>3.6936759999999999E-19</v>
      </c>
      <c r="DJ458">
        <v>0.35223359999999998</v>
      </c>
      <c r="DK458">
        <v>31.267060000000001</v>
      </c>
      <c r="DL458" s="1">
        <v>4.1789030000000002E-18</v>
      </c>
      <c r="DM458" s="1">
        <v>2.3025660000000002E-15</v>
      </c>
      <c r="DN458">
        <v>0.35044570000000003</v>
      </c>
      <c r="DO458">
        <v>30.223510000000001</v>
      </c>
      <c r="DP458" s="1">
        <v>5.8644609999999997E-15</v>
      </c>
      <c r="DQ458" s="1">
        <v>3.1657499999999999E-12</v>
      </c>
      <c r="DR458">
        <v>0.34869359999999999</v>
      </c>
      <c r="DS458">
        <v>29.42454</v>
      </c>
      <c r="DT458" s="1">
        <v>2.60668E-12</v>
      </c>
      <c r="DU458" s="1">
        <v>1.408038E-9</v>
      </c>
      <c r="DV458">
        <v>0.34685899999999997</v>
      </c>
      <c r="DW458">
        <v>29.35275</v>
      </c>
      <c r="DX458" s="1">
        <v>4.7603689999999999E-10</v>
      </c>
      <c r="DY458" s="1">
        <v>2.6000299999999998E-7</v>
      </c>
      <c r="DZ458">
        <v>0.34501340000000003</v>
      </c>
      <c r="EA458">
        <v>30.848490000000002</v>
      </c>
      <c r="EB458" s="1">
        <v>4.138337E-8</v>
      </c>
      <c r="EC458" s="1">
        <v>2.2976470000000001E-5</v>
      </c>
      <c r="ED458">
        <v>0.34336499999999998</v>
      </c>
      <c r="EE458">
        <v>32.524279999999997</v>
      </c>
      <c r="EF458" s="1">
        <v>1.9180629999999999E-6</v>
      </c>
      <c r="EG458" s="1">
        <v>1.0835980000000001E-3</v>
      </c>
      <c r="EH458">
        <v>0.34188780000000002</v>
      </c>
      <c r="EI458">
        <v>33.86927</v>
      </c>
      <c r="EJ458" s="1">
        <v>5.1439630000000003E-5</v>
      </c>
      <c r="EK458" s="1">
        <v>2.965812E-2</v>
      </c>
      <c r="EL458">
        <v>0.34049459999999998</v>
      </c>
      <c r="EM458">
        <v>34.628549999999997</v>
      </c>
      <c r="EN458" s="1">
        <v>8.5695879999999995E-4</v>
      </c>
      <c r="EO458" s="1">
        <v>0.50429049999999997</v>
      </c>
      <c r="EP458">
        <v>0.33910479999999998</v>
      </c>
      <c r="EQ458">
        <v>34.028970000000001</v>
      </c>
      <c r="ER458" s="1">
        <v>9.3653590000000002E-3</v>
      </c>
      <c r="ES458" s="1">
        <v>5.6316079999999999</v>
      </c>
      <c r="ET458">
        <v>0.33779480000000001</v>
      </c>
      <c r="EU458">
        <v>32.270009999999999</v>
      </c>
      <c r="EV458" s="1">
        <v>7.0361729999999997E-2</v>
      </c>
      <c r="EW458" s="1">
        <v>43.250839999999997</v>
      </c>
      <c r="EX458">
        <v>0.33652480000000001</v>
      </c>
      <c r="EY458">
        <v>30.952400000000001</v>
      </c>
      <c r="EZ458" s="1">
        <v>0.37810009999999999</v>
      </c>
      <c r="FA458" s="1">
        <v>237.59</v>
      </c>
      <c r="FB458">
        <v>0.33545799999999998</v>
      </c>
      <c r="FC458">
        <v>30.372949999999999</v>
      </c>
      <c r="FD458" s="1">
        <v>1.5045759999999999</v>
      </c>
      <c r="FE458">
        <v>966.18039999999996</v>
      </c>
      <c r="FF458">
        <v>0.3348276</v>
      </c>
      <c r="FG458">
        <v>30.99165</v>
      </c>
      <c r="FH458" s="1">
        <v>4.5743</v>
      </c>
      <c r="FI458">
        <v>2998.5320000000002</v>
      </c>
      <c r="FJ458">
        <v>0.33410899999999999</v>
      </c>
      <c r="FK458">
        <v>31.699359999999999</v>
      </c>
      <c r="FL458" s="1">
        <v>10.88078</v>
      </c>
      <c r="FM458">
        <v>7288.6270000000004</v>
      </c>
      <c r="FN458">
        <v>0.33320699999999998</v>
      </c>
      <c r="FO458">
        <v>31.841819999999998</v>
      </c>
      <c r="FP458">
        <v>20.745640000000002</v>
      </c>
      <c r="FQ458">
        <v>14208.73</v>
      </c>
      <c r="FR458">
        <v>0.33220119999999997</v>
      </c>
      <c r="FS458">
        <v>31.492730000000002</v>
      </c>
      <c r="FT458">
        <v>32.385249999999999</v>
      </c>
      <c r="FU458">
        <v>22699.09</v>
      </c>
      <c r="FV458">
        <v>0.33119670000000001</v>
      </c>
      <c r="FW458">
        <v>30.643719999999998</v>
      </c>
      <c r="FX458">
        <v>42.219360000000002</v>
      </c>
      <c r="FY458">
        <v>30301.13</v>
      </c>
      <c r="FZ458">
        <v>0.3301576</v>
      </c>
      <c r="GA458">
        <v>29.62106</v>
      </c>
      <c r="GB458">
        <v>46.800750000000001</v>
      </c>
      <c r="GC458">
        <v>34428.43</v>
      </c>
      <c r="GD458">
        <v>0.32913710000000002</v>
      </c>
      <c r="GE458">
        <v>28.770299999999999</v>
      </c>
      <c r="GF458">
        <v>44.759120000000003</v>
      </c>
      <c r="GG458">
        <v>33859.75</v>
      </c>
      <c r="GH458">
        <v>0.32798719999999998</v>
      </c>
      <c r="GI458">
        <v>28.504770000000001</v>
      </c>
      <c r="GJ458">
        <v>37.944040000000001</v>
      </c>
      <c r="GK458">
        <v>29466.1</v>
      </c>
      <c r="GL458">
        <v>0.32679770000000002</v>
      </c>
      <c r="GM458">
        <v>29.53546</v>
      </c>
      <c r="GN458">
        <v>28.596360000000001</v>
      </c>
      <c r="GO458">
        <v>22869.07</v>
      </c>
      <c r="GP458">
        <v>0.32554919999999998</v>
      </c>
      <c r="GQ458">
        <v>30.883790000000001</v>
      </c>
      <c r="GR458">
        <v>19.59244</v>
      </c>
      <c r="GS458">
        <v>16198.89</v>
      </c>
      <c r="GT458">
        <v>0.32427929999999999</v>
      </c>
      <c r="GU458">
        <v>31.997820000000001</v>
      </c>
      <c r="GV458">
        <v>12.4239</v>
      </c>
      <c r="GW458">
        <v>10667.7</v>
      </c>
      <c r="GX458">
        <v>0.32295210000000002</v>
      </c>
      <c r="GY458">
        <v>32.227969999999999</v>
      </c>
      <c r="GZ458">
        <v>7.4410179999999997</v>
      </c>
      <c r="HA458">
        <v>6677.5039999999999</v>
      </c>
      <c r="HB458">
        <v>0.32152059999999999</v>
      </c>
      <c r="HC458">
        <v>31.554690000000001</v>
      </c>
      <c r="HD458">
        <v>4.3212159999999997</v>
      </c>
      <c r="HE458">
        <v>4082.8429999999998</v>
      </c>
      <c r="HF458">
        <v>0.32002150000000001</v>
      </c>
      <c r="HG458">
        <v>29.824819999999999</v>
      </c>
      <c r="HH458">
        <v>2.5141990000000001</v>
      </c>
      <c r="HI458">
        <v>2516.2779999999998</v>
      </c>
      <c r="HJ458">
        <v>0.31845760000000001</v>
      </c>
      <c r="HK458">
        <v>28.237500000000001</v>
      </c>
      <c r="HL458">
        <v>1.51919</v>
      </c>
      <c r="HM458">
        <v>1613.421</v>
      </c>
      <c r="HN458">
        <v>0.31693480000000002</v>
      </c>
      <c r="HO458">
        <v>27.304490000000001</v>
      </c>
      <c r="HP458">
        <v>0.98331619999999997</v>
      </c>
      <c r="HQ458">
        <v>1101.614</v>
      </c>
      <c r="HR458">
        <v>0.31560640000000001</v>
      </c>
      <c r="HS458">
        <v>27.526060000000001</v>
      </c>
      <c r="HT458">
        <v>0.69113659999999999</v>
      </c>
      <c r="HU458">
        <v>805.99289999999996</v>
      </c>
      <c r="HV458">
        <v>0.31400060000000002</v>
      </c>
      <c r="HW458">
        <v>28.41817</v>
      </c>
      <c r="HX458">
        <v>0.52458269999999996</v>
      </c>
      <c r="HY458">
        <v>628.59519999999998</v>
      </c>
      <c r="HZ458">
        <v>0.31214799999999998</v>
      </c>
      <c r="IA458">
        <v>28.84657</v>
      </c>
      <c r="IB458">
        <v>0.42317129999999997</v>
      </c>
      <c r="IC458">
        <v>515.65039999999999</v>
      </c>
      <c r="ID458">
        <v>0.31037399999999998</v>
      </c>
      <c r="IE458">
        <v>28.888950000000001</v>
      </c>
      <c r="IF458">
        <v>0.35583949999999998</v>
      </c>
      <c r="IG458">
        <v>437.9282</v>
      </c>
      <c r="IH458">
        <v>0.30881700000000001</v>
      </c>
      <c r="II458">
        <v>28.136489999999998</v>
      </c>
      <c r="IJ458">
        <v>0.30675069999999999</v>
      </c>
      <c r="IK458">
        <v>379.79509999999999</v>
      </c>
      <c r="IL458">
        <v>0.30741469999999999</v>
      </c>
      <c r="IM458">
        <v>26.624420000000001</v>
      </c>
      <c r="IN458">
        <v>0.2682717</v>
      </c>
      <c r="IO458">
        <v>333.57190000000003</v>
      </c>
      <c r="IP458">
        <v>0.30604930000000002</v>
      </c>
      <c r="IQ458">
        <v>25.288229999999999</v>
      </c>
      <c r="IR458">
        <v>0.23681050000000001</v>
      </c>
      <c r="IS458">
        <v>295.58170000000001</v>
      </c>
      <c r="IT458">
        <v>0.30478949999999999</v>
      </c>
      <c r="IU458">
        <v>24.778300000000002</v>
      </c>
      <c r="IV458">
        <v>0.21045549999999999</v>
      </c>
      <c r="IW458">
        <v>263.6146</v>
      </c>
      <c r="IX458">
        <v>0.3039056</v>
      </c>
      <c r="IY458">
        <v>26.102239999999998</v>
      </c>
      <c r="IZ458">
        <v>0.1875975</v>
      </c>
      <c r="JA458">
        <v>235.72</v>
      </c>
      <c r="JB458">
        <v>0.30278119999999997</v>
      </c>
      <c r="JC458">
        <v>27.777370000000001</v>
      </c>
      <c r="JD458">
        <v>0.167848</v>
      </c>
      <c r="JE458">
        <v>211.79300000000001</v>
      </c>
      <c r="JF458">
        <v>0.30137760000000002</v>
      </c>
      <c r="JG458">
        <v>28.932040000000001</v>
      </c>
      <c r="JH458">
        <v>0.1509307</v>
      </c>
      <c r="JI458">
        <v>191.41470000000001</v>
      </c>
      <c r="JJ458">
        <v>0.29989110000000002</v>
      </c>
      <c r="JK458">
        <v>28.746320000000001</v>
      </c>
      <c r="JL458">
        <v>0.1365015</v>
      </c>
      <c r="JM458">
        <v>174.03319999999999</v>
      </c>
      <c r="JN458">
        <v>0.29866510000000002</v>
      </c>
      <c r="JO458">
        <v>27.663430000000002</v>
      </c>
      <c r="JP458">
        <v>0.1239736</v>
      </c>
      <c r="JQ458">
        <v>158.75200000000001</v>
      </c>
      <c r="JR458">
        <v>0.29742849999999998</v>
      </c>
      <c r="JS458">
        <v>25.972619999999999</v>
      </c>
      <c r="JT458">
        <v>0.11279649999999999</v>
      </c>
      <c r="JU458">
        <v>145.15799999999999</v>
      </c>
      <c r="JV458">
        <v>0.29605900000000002</v>
      </c>
      <c r="JW458">
        <v>24.70636</v>
      </c>
      <c r="JX458">
        <v>0.1029181</v>
      </c>
      <c r="JY458">
        <v>133.1936</v>
      </c>
      <c r="JZ458">
        <v>0.2946666</v>
      </c>
      <c r="KA458">
        <v>24.167390000000001</v>
      </c>
      <c r="KB458">
        <v>9.4226989999999997E-2</v>
      </c>
      <c r="KC458">
        <v>122.6854</v>
      </c>
      <c r="KD458">
        <v>0.2934155</v>
      </c>
      <c r="KE458">
        <v>25.218589999999999</v>
      </c>
      <c r="KF458">
        <v>8.6400450000000004E-2</v>
      </c>
      <c r="KG458">
        <v>113.18940000000001</v>
      </c>
      <c r="KH458">
        <v>0.29186000000000001</v>
      </c>
      <c r="KI458">
        <v>26.468800000000002</v>
      </c>
      <c r="KJ458">
        <v>7.9479910000000001E-2</v>
      </c>
      <c r="KK458">
        <v>104.89570000000001</v>
      </c>
      <c r="KL458">
        <v>0.289877</v>
      </c>
      <c r="KM458">
        <v>27.474509999999999</v>
      </c>
      <c r="KN458">
        <v>7.3448109999999997E-2</v>
      </c>
      <c r="KO458">
        <v>97.800719999999998</v>
      </c>
      <c r="KP458">
        <v>0.28761799999999998</v>
      </c>
      <c r="KQ458">
        <v>27.960940000000001</v>
      </c>
      <c r="KR458">
        <v>6.8270650000000002E-2</v>
      </c>
      <c r="KS458">
        <v>91.786450000000002</v>
      </c>
      <c r="KT458">
        <v>0.28545100000000001</v>
      </c>
      <c r="KU458">
        <v>27.327310000000001</v>
      </c>
      <c r="KV458">
        <v>6.3731380000000004E-2</v>
      </c>
      <c r="KW458">
        <v>86.499560000000002</v>
      </c>
      <c r="KX458">
        <v>0.2833948</v>
      </c>
      <c r="KY458">
        <v>26.083760000000002</v>
      </c>
      <c r="KZ458">
        <v>5.9641300000000001E-2</v>
      </c>
      <c r="LA458">
        <v>81.723429999999993</v>
      </c>
      <c r="LB458">
        <v>0.28090549999999997</v>
      </c>
      <c r="LC458">
        <v>25.094729999999998</v>
      </c>
      <c r="LD458">
        <v>5.5952979999999999E-2</v>
      </c>
      <c r="LE458">
        <v>77.451790000000003</v>
      </c>
      <c r="LF458">
        <v>0.27841120000000003</v>
      </c>
      <c r="LG458">
        <v>24.847619999999999</v>
      </c>
      <c r="LH458">
        <v>5.2653190000000002E-2</v>
      </c>
      <c r="LI458">
        <v>73.63458</v>
      </c>
      <c r="LJ458">
        <v>0.27602510000000002</v>
      </c>
      <c r="LK458">
        <v>26.06184</v>
      </c>
      <c r="LL458">
        <v>4.9609359999999998E-2</v>
      </c>
      <c r="LM458">
        <v>70.091170000000005</v>
      </c>
      <c r="LN458">
        <v>0.27332089999999998</v>
      </c>
      <c r="LO458">
        <v>27.549029999999998</v>
      </c>
      <c r="LP458">
        <v>4.681772E-2</v>
      </c>
      <c r="LQ458">
        <v>66.939419999999998</v>
      </c>
      <c r="LR458">
        <v>0.27021770000000001</v>
      </c>
      <c r="LS458">
        <v>28.814299999999999</v>
      </c>
      <c r="LT458">
        <v>4.4336239999999999E-2</v>
      </c>
      <c r="LU458">
        <v>64.230639999999994</v>
      </c>
      <c r="LV458">
        <v>0.26653559999999998</v>
      </c>
      <c r="LW458">
        <v>29.365670000000001</v>
      </c>
      <c r="LX458">
        <v>4.2162020000000001E-2</v>
      </c>
      <c r="LY458">
        <v>62.005020000000002</v>
      </c>
      <c r="LZ458">
        <v>0.2613181</v>
      </c>
      <c r="MA458">
        <v>28.99128</v>
      </c>
      <c r="MB458">
        <v>4.020746E-2</v>
      </c>
      <c r="MC458">
        <v>60.393300000000004</v>
      </c>
      <c r="MD458">
        <v>0.25676579999999999</v>
      </c>
      <c r="ME458">
        <v>27.7256</v>
      </c>
      <c r="MF458">
        <v>3.8746660000000002E-2</v>
      </c>
      <c r="MG458">
        <v>59.342820000000003</v>
      </c>
      <c r="MH458">
        <v>0.25283489999999997</v>
      </c>
      <c r="MI458">
        <v>26.672460000000001</v>
      </c>
      <c r="MJ458">
        <v>3.750262E-2</v>
      </c>
      <c r="MK458">
        <v>58.428420000000003</v>
      </c>
      <c r="ML458">
        <v>0.24948290000000001</v>
      </c>
      <c r="MM458">
        <v>26.198810000000002</v>
      </c>
      <c r="MN458">
        <v>3.6397550000000001E-2</v>
      </c>
      <c r="MO458">
        <v>57.545270000000002</v>
      </c>
      <c r="MP458">
        <v>0.24674189999999999</v>
      </c>
      <c r="MQ458">
        <v>27.366299999999999</v>
      </c>
      <c r="MR458">
        <v>3.5346959999999997E-2</v>
      </c>
      <c r="MS458">
        <v>56.592509999999997</v>
      </c>
      <c r="MT458">
        <v>0.2442318</v>
      </c>
      <c r="MU458">
        <v>28.249919999999999</v>
      </c>
      <c r="MV458">
        <v>3.4355139999999999E-2</v>
      </c>
      <c r="MW458">
        <v>55.642589999999998</v>
      </c>
      <c r="MX458">
        <v>0.24196319999999999</v>
      </c>
      <c r="MY458">
        <v>28.52298</v>
      </c>
      <c r="MZ458">
        <v>3.343028E-2</v>
      </c>
      <c r="NA458">
        <v>54.71416</v>
      </c>
      <c r="NB458">
        <v>0.2397871</v>
      </c>
      <c r="NC458">
        <v>28.42024</v>
      </c>
      <c r="ND458" s="1">
        <v>3.2577599999999998E-2</v>
      </c>
      <c r="NE458">
        <v>53.846510000000002</v>
      </c>
      <c r="NF458">
        <v>0.23789260000000001</v>
      </c>
      <c r="NG458">
        <v>28.206479999999999</v>
      </c>
      <c r="NH458" s="1">
        <v>3.1786549999999997E-2</v>
      </c>
      <c r="NI458">
        <v>52.999360000000003</v>
      </c>
      <c r="NJ458">
        <v>0.23618400000000001</v>
      </c>
      <c r="NK458">
        <v>27.63036</v>
      </c>
      <c r="NL458" s="1">
        <v>3.1029250000000001E-2</v>
      </c>
      <c r="NM458">
        <v>52.151960000000003</v>
      </c>
      <c r="NN458">
        <v>0.23466970000000001</v>
      </c>
      <c r="NO458">
        <v>27.108070000000001</v>
      </c>
      <c r="NP458" s="1">
        <v>3.0300839999999999E-2</v>
      </c>
      <c r="NQ458">
        <v>51.301209999999998</v>
      </c>
      <c r="NR458">
        <v>0.2333355</v>
      </c>
      <c r="NS458">
        <v>26.91845</v>
      </c>
      <c r="NT458" s="1">
        <v>2.9597829999999999E-2</v>
      </c>
      <c r="NU458">
        <v>50.443860000000001</v>
      </c>
      <c r="NV458">
        <v>0.23222380000000001</v>
      </c>
      <c r="NW458">
        <v>28.315359999999998</v>
      </c>
      <c r="NX458">
        <v>2.890146E-2</v>
      </c>
      <c r="NY458">
        <v>49.550899999999999</v>
      </c>
      <c r="NZ458">
        <v>0.23108020000000001</v>
      </c>
      <c r="OA458">
        <v>29.949670000000001</v>
      </c>
      <c r="OB458">
        <v>2.822494E-2</v>
      </c>
      <c r="OC458">
        <v>48.688609999999997</v>
      </c>
      <c r="OD458">
        <v>0.2299687</v>
      </c>
      <c r="OE458">
        <v>30.847259999999999</v>
      </c>
      <c r="OF458" s="1">
        <v>2.7587810000000001E-2</v>
      </c>
      <c r="OG458">
        <v>47.869079999999997</v>
      </c>
      <c r="OH458">
        <v>0.22903899999999999</v>
      </c>
      <c r="OI458">
        <v>31.24981</v>
      </c>
      <c r="OJ458" s="1">
        <v>2.6984850000000001E-2</v>
      </c>
      <c r="OK458">
        <v>47.066749999999999</v>
      </c>
    </row>
    <row r="459" spans="1:401" x14ac:dyDescent="0.35">
      <c r="A459">
        <v>468</v>
      </c>
      <c r="B459" t="s">
        <v>4</v>
      </c>
      <c r="C459" t="s">
        <v>364</v>
      </c>
      <c r="D459" t="s">
        <v>466</v>
      </c>
      <c r="E459">
        <v>880.04600000000005</v>
      </c>
      <c r="F459">
        <v>0.30873859999999997</v>
      </c>
      <c r="G459">
        <v>27.777740000000001</v>
      </c>
      <c r="H459">
        <v>0</v>
      </c>
      <c r="I459">
        <v>0</v>
      </c>
      <c r="J459">
        <v>0.30712240000000002</v>
      </c>
      <c r="K459">
        <v>28.152940000000001</v>
      </c>
      <c r="L459">
        <v>0</v>
      </c>
      <c r="M459">
        <v>0</v>
      </c>
      <c r="N459">
        <v>0.30549799999999999</v>
      </c>
      <c r="O459">
        <v>28.519069999999999</v>
      </c>
      <c r="P459">
        <v>0</v>
      </c>
      <c r="Q459">
        <v>0</v>
      </c>
      <c r="R459">
        <v>0.30387629999999999</v>
      </c>
      <c r="S459">
        <v>28.36063</v>
      </c>
      <c r="T459">
        <v>0</v>
      </c>
      <c r="U459">
        <v>0</v>
      </c>
      <c r="V459">
        <v>0.30219220000000002</v>
      </c>
      <c r="W459">
        <v>27.41338</v>
      </c>
      <c r="X459">
        <v>0</v>
      </c>
      <c r="Y459">
        <v>0</v>
      </c>
      <c r="Z459">
        <v>0.3005022</v>
      </c>
      <c r="AA459">
        <v>26.585319999999999</v>
      </c>
      <c r="AB459">
        <v>0</v>
      </c>
      <c r="AC459">
        <v>0</v>
      </c>
      <c r="AD459">
        <v>0.29885430000000002</v>
      </c>
      <c r="AE459">
        <v>26.142769999999999</v>
      </c>
      <c r="AF459">
        <v>0</v>
      </c>
      <c r="AG459">
        <v>0</v>
      </c>
      <c r="AH459">
        <v>0.297238</v>
      </c>
      <c r="AI459">
        <v>27.067019999999999</v>
      </c>
      <c r="AJ459">
        <v>0</v>
      </c>
      <c r="AK459">
        <v>0</v>
      </c>
      <c r="AL459">
        <v>0.29560560000000002</v>
      </c>
      <c r="AM459">
        <v>28.50684</v>
      </c>
      <c r="AN459">
        <v>0</v>
      </c>
      <c r="AO459">
        <v>0</v>
      </c>
      <c r="AP459">
        <v>0.29395460000000001</v>
      </c>
      <c r="AQ459">
        <v>29.84355</v>
      </c>
      <c r="AR459">
        <v>0</v>
      </c>
      <c r="AS459">
        <v>0</v>
      </c>
      <c r="AT459">
        <v>0.2923965</v>
      </c>
      <c r="AU459">
        <v>30.713139999999999</v>
      </c>
      <c r="AV459">
        <v>0</v>
      </c>
      <c r="AW459">
        <v>0</v>
      </c>
      <c r="AX459">
        <v>0.29094750000000003</v>
      </c>
      <c r="AY459">
        <v>30.342929999999999</v>
      </c>
      <c r="AZ459">
        <v>0</v>
      </c>
      <c r="BA459">
        <v>0</v>
      </c>
      <c r="BB459">
        <v>0.2894794</v>
      </c>
      <c r="BC459">
        <v>29.450990000000001</v>
      </c>
      <c r="BD459">
        <v>0</v>
      </c>
      <c r="BE459">
        <v>0</v>
      </c>
      <c r="BF459">
        <v>0.28797869999999998</v>
      </c>
      <c r="BG459">
        <v>28.672940000000001</v>
      </c>
      <c r="BH459">
        <v>0</v>
      </c>
      <c r="BI459">
        <v>0</v>
      </c>
      <c r="BJ459">
        <v>0.2864294</v>
      </c>
      <c r="BK459">
        <v>28.424890000000001</v>
      </c>
      <c r="BL459">
        <v>0</v>
      </c>
      <c r="BM459">
        <v>0</v>
      </c>
      <c r="BN459">
        <v>0.28490149999999997</v>
      </c>
      <c r="BO459">
        <v>29.602640000000001</v>
      </c>
      <c r="BP459">
        <v>0</v>
      </c>
      <c r="BQ459">
        <v>0</v>
      </c>
      <c r="BR459">
        <v>0.28326040000000002</v>
      </c>
      <c r="BS459">
        <v>30.92352</v>
      </c>
      <c r="BT459">
        <v>0</v>
      </c>
      <c r="BU459">
        <v>0</v>
      </c>
      <c r="BV459">
        <v>0.2815743</v>
      </c>
      <c r="BW459">
        <v>32.053489999999996</v>
      </c>
      <c r="BX459">
        <v>0</v>
      </c>
      <c r="BY459">
        <v>0</v>
      </c>
      <c r="BZ459">
        <v>0.27984419999999999</v>
      </c>
      <c r="CA459">
        <v>32.504820000000002</v>
      </c>
      <c r="CB459">
        <v>0</v>
      </c>
      <c r="CC459">
        <v>0</v>
      </c>
      <c r="CD459">
        <v>0.27815390000000001</v>
      </c>
      <c r="CE459">
        <v>31.836939999999998</v>
      </c>
      <c r="CF459">
        <v>0</v>
      </c>
      <c r="CG459">
        <v>0</v>
      </c>
      <c r="CH459">
        <v>0.27644340000000001</v>
      </c>
      <c r="CI459">
        <v>30.5002</v>
      </c>
      <c r="CJ459">
        <v>0</v>
      </c>
      <c r="CK459">
        <v>0</v>
      </c>
      <c r="CL459">
        <v>0.27473189999999997</v>
      </c>
      <c r="CM459">
        <v>29.45994</v>
      </c>
      <c r="CN459">
        <v>0</v>
      </c>
      <c r="CO459">
        <v>0</v>
      </c>
      <c r="CP459">
        <v>0.27306580000000003</v>
      </c>
      <c r="CQ459">
        <v>29.17268</v>
      </c>
      <c r="CR459">
        <v>0</v>
      </c>
      <c r="CS459">
        <v>0</v>
      </c>
      <c r="CT459">
        <v>0.27151449999999999</v>
      </c>
      <c r="CU459">
        <v>30.039719999999999</v>
      </c>
      <c r="CV459">
        <v>0</v>
      </c>
      <c r="CW459">
        <v>9.2486350000000005E-37</v>
      </c>
      <c r="CX459">
        <v>0.26986640000000001</v>
      </c>
      <c r="CY459">
        <v>30.260110000000001</v>
      </c>
      <c r="CZ459">
        <v>1.0206719999999999E-33</v>
      </c>
      <c r="DA459">
        <v>1.114751E-30</v>
      </c>
      <c r="DB459">
        <v>0.26813179999999998</v>
      </c>
      <c r="DC459">
        <v>31.106590000000001</v>
      </c>
      <c r="DD459">
        <v>2.0084909999999999E-27</v>
      </c>
      <c r="DE459">
        <v>2.207709E-24</v>
      </c>
      <c r="DF459">
        <v>0.2663585</v>
      </c>
      <c r="DG459">
        <v>31.7226</v>
      </c>
      <c r="DH459" s="1">
        <v>1.515428E-22</v>
      </c>
      <c r="DI459" s="1">
        <v>1.674349E-19</v>
      </c>
      <c r="DJ459">
        <v>0.26464330000000003</v>
      </c>
      <c r="DK459">
        <v>31.449390000000001</v>
      </c>
      <c r="DL459" s="1">
        <v>1.011206E-18</v>
      </c>
      <c r="DM459" s="1">
        <v>1.123374E-15</v>
      </c>
      <c r="DN459">
        <v>0.26298359999999998</v>
      </c>
      <c r="DO459">
        <v>30.507760000000001</v>
      </c>
      <c r="DP459" s="1">
        <v>1.7819890000000002E-15</v>
      </c>
      <c r="DQ459" s="1">
        <v>1.724653E-12</v>
      </c>
      <c r="DR459">
        <v>0.26131850000000001</v>
      </c>
      <c r="DS459">
        <v>29.6938</v>
      </c>
      <c r="DT459" s="1">
        <v>9.2838680000000002E-13</v>
      </c>
      <c r="DU459" s="1">
        <v>8.4170750000000001E-10</v>
      </c>
      <c r="DV459">
        <v>0.25961139999999999</v>
      </c>
      <c r="DW459">
        <v>29.5245</v>
      </c>
      <c r="DX459" s="1">
        <v>1.9117419999999999E-10</v>
      </c>
      <c r="DY459" s="1">
        <v>1.684433E-7</v>
      </c>
      <c r="DZ459">
        <v>0.25794830000000002</v>
      </c>
      <c r="EA459">
        <v>30.865929999999999</v>
      </c>
      <c r="EB459" s="1">
        <v>1.8341080000000001E-8</v>
      </c>
      <c r="EC459" s="1">
        <v>1.6003729999999999E-5</v>
      </c>
      <c r="ED459">
        <v>0.25649460000000002</v>
      </c>
      <c r="EE459">
        <v>32.473799999999997</v>
      </c>
      <c r="EF459" s="1">
        <v>9.25624E-7</v>
      </c>
      <c r="EG459" s="1">
        <v>8.0683429999999997E-4</v>
      </c>
      <c r="EH459">
        <v>0.2551795</v>
      </c>
      <c r="EI459">
        <v>33.84863</v>
      </c>
      <c r="EJ459" s="1">
        <v>2.67702E-5</v>
      </c>
      <c r="EK459" s="1">
        <v>2.3501669999999999E-2</v>
      </c>
      <c r="EL459">
        <v>0.2539477</v>
      </c>
      <c r="EM459">
        <v>34.722279999999998</v>
      </c>
      <c r="EN459" s="1">
        <v>4.7751569999999999E-4</v>
      </c>
      <c r="EO459" s="1">
        <v>0.42374210000000001</v>
      </c>
      <c r="EP459">
        <v>0.25271270000000001</v>
      </c>
      <c r="EQ459">
        <v>34.299999999999997</v>
      </c>
      <c r="ER459" s="1">
        <v>5.5566890000000001E-3</v>
      </c>
      <c r="ES459" s="1">
        <v>5.0029579999999996</v>
      </c>
      <c r="ET459">
        <v>0.25155169999999999</v>
      </c>
      <c r="EU459">
        <v>32.700360000000003</v>
      </c>
      <c r="EV459" s="1">
        <v>4.4273199999999999E-2</v>
      </c>
      <c r="EW459" s="1">
        <v>40.532339999999998</v>
      </c>
      <c r="EX459">
        <v>0.25045050000000002</v>
      </c>
      <c r="EY459">
        <v>31.373819999999998</v>
      </c>
      <c r="EZ459" s="1">
        <v>0.25149080000000001</v>
      </c>
      <c r="FA459" s="1">
        <v>234.44820000000001</v>
      </c>
      <c r="FB459">
        <v>0.2495549</v>
      </c>
      <c r="FC459">
        <v>30.68141</v>
      </c>
      <c r="FD459" s="1">
        <v>1.0552569999999999</v>
      </c>
      <c r="FE459">
        <v>1002.355</v>
      </c>
      <c r="FF459">
        <v>0.2489664</v>
      </c>
      <c r="FG459">
        <v>31.140720000000002</v>
      </c>
      <c r="FH459" s="1">
        <v>3.376636</v>
      </c>
      <c r="FI459">
        <v>3267.319</v>
      </c>
      <c r="FJ459">
        <v>0.24826200000000001</v>
      </c>
      <c r="FK459">
        <v>31.774889999999999</v>
      </c>
      <c r="FL459" s="1">
        <v>8.4396570000000004</v>
      </c>
      <c r="FM459">
        <v>8336.3629999999994</v>
      </c>
      <c r="FN459">
        <v>0.24737980000000001</v>
      </c>
      <c r="FO459">
        <v>31.943239999999999</v>
      </c>
      <c r="FP459">
        <v>16.884620000000002</v>
      </c>
      <c r="FQ459">
        <v>17047.59</v>
      </c>
      <c r="FR459">
        <v>0.24643680000000001</v>
      </c>
      <c r="FS459">
        <v>31.673539999999999</v>
      </c>
      <c r="FT459">
        <v>27.639209999999999</v>
      </c>
      <c r="FU459">
        <v>28565.16</v>
      </c>
      <c r="FV459">
        <v>0.2454857</v>
      </c>
      <c r="FW459">
        <v>30.916869999999999</v>
      </c>
      <c r="FX459">
        <v>37.77816</v>
      </c>
      <c r="FY459">
        <v>40008.18</v>
      </c>
      <c r="FZ459">
        <v>0.24447569999999999</v>
      </c>
      <c r="GA459">
        <v>29.95082</v>
      </c>
      <c r="GB459">
        <v>43.915819999999997</v>
      </c>
      <c r="GC459">
        <v>47726.95</v>
      </c>
      <c r="GD459">
        <v>0.24347189999999999</v>
      </c>
      <c r="GE459">
        <v>29.094349999999999</v>
      </c>
      <c r="GF459">
        <v>44.174970000000002</v>
      </c>
      <c r="GG459">
        <v>49379.46</v>
      </c>
      <c r="GH459">
        <v>0.2423611</v>
      </c>
      <c r="GI459">
        <v>28.750260000000001</v>
      </c>
      <c r="GJ459">
        <v>39.215319999999998</v>
      </c>
      <c r="GK459">
        <v>45081.64</v>
      </c>
      <c r="GL459">
        <v>0.2412116</v>
      </c>
      <c r="GM459">
        <v>29.641190000000002</v>
      </c>
      <c r="GN459">
        <v>31.250869999999999</v>
      </c>
      <c r="GO459">
        <v>37130.76</v>
      </c>
      <c r="GP459">
        <v>0.23999200000000001</v>
      </c>
      <c r="GQ459">
        <v>30.917400000000001</v>
      </c>
      <c r="GR459">
        <v>22.68402</v>
      </c>
      <c r="GS459">
        <v>27936.6</v>
      </c>
      <c r="GT459">
        <v>0.23875479999999999</v>
      </c>
      <c r="GU459">
        <v>32.088389999999997</v>
      </c>
      <c r="GV459">
        <v>15.339460000000001</v>
      </c>
      <c r="GW459">
        <v>19653.03</v>
      </c>
      <c r="GX459">
        <v>0.23747589999999999</v>
      </c>
      <c r="GY459">
        <v>32.44406</v>
      </c>
      <c r="GZ459">
        <v>9.8797879999999996</v>
      </c>
      <c r="HA459">
        <v>13232.96</v>
      </c>
      <c r="HB459">
        <v>0.23611399999999999</v>
      </c>
      <c r="HC459">
        <v>31.924620000000001</v>
      </c>
      <c r="HD459">
        <v>6.2271729999999996</v>
      </c>
      <c r="HE459">
        <v>8757.5249999999996</v>
      </c>
      <c r="HF459">
        <v>0.23467070000000001</v>
      </c>
      <c r="HG459">
        <v>30.34853</v>
      </c>
      <c r="HH459">
        <v>3.9598469999999999</v>
      </c>
      <c r="HI459">
        <v>5856.3050000000003</v>
      </c>
      <c r="HJ459">
        <v>0.2331877</v>
      </c>
      <c r="HK459">
        <v>28.79016</v>
      </c>
      <c r="HL459">
        <v>2.6137440000000001</v>
      </c>
      <c r="HM459">
        <v>4053.23</v>
      </c>
      <c r="HN459">
        <v>0.23172960000000001</v>
      </c>
      <c r="HO459">
        <v>27.76343</v>
      </c>
      <c r="HP459">
        <v>1.826344</v>
      </c>
      <c r="HQ459">
        <v>2945.8519999999999</v>
      </c>
      <c r="HR459">
        <v>0.2303694</v>
      </c>
      <c r="HS459">
        <v>27.829419999999999</v>
      </c>
      <c r="HT459">
        <v>1.356922</v>
      </c>
      <c r="HU459">
        <v>2251.7860000000001</v>
      </c>
      <c r="HV459">
        <v>0.22871369999999999</v>
      </c>
      <c r="HW459">
        <v>28.610240000000001</v>
      </c>
      <c r="HX459">
        <v>1.064535</v>
      </c>
      <c r="HY459">
        <v>1802.482</v>
      </c>
      <c r="HZ459">
        <v>0.22689309999999999</v>
      </c>
      <c r="IA459">
        <v>29.050219999999999</v>
      </c>
      <c r="IB459">
        <v>0.87247079999999999</v>
      </c>
      <c r="IC459">
        <v>1497.606</v>
      </c>
      <c r="ID459">
        <v>0.2251783</v>
      </c>
      <c r="IE459">
        <v>29.17287</v>
      </c>
      <c r="IF459">
        <v>0.73780800000000002</v>
      </c>
      <c r="IG459">
        <v>1277.9290000000001</v>
      </c>
      <c r="IH459">
        <v>0.2237007</v>
      </c>
      <c r="II459">
        <v>28.56373</v>
      </c>
      <c r="IJ459">
        <v>0.6365265</v>
      </c>
      <c r="IK459">
        <v>1109.154</v>
      </c>
      <c r="IL459">
        <v>0.2223446</v>
      </c>
      <c r="IM459">
        <v>27.196909999999999</v>
      </c>
      <c r="IN459">
        <v>0.5560119</v>
      </c>
      <c r="IO459">
        <v>973.28489999999999</v>
      </c>
      <c r="IP459">
        <v>0.2210134</v>
      </c>
      <c r="IQ459">
        <v>25.878080000000001</v>
      </c>
      <c r="IR459">
        <v>0.48986600000000002</v>
      </c>
      <c r="IS459">
        <v>861.08640000000003</v>
      </c>
      <c r="IT459">
        <v>0.2198116</v>
      </c>
      <c r="IU459">
        <v>25.258220000000001</v>
      </c>
      <c r="IV459">
        <v>0.43456210000000001</v>
      </c>
      <c r="IW459">
        <v>766.62660000000005</v>
      </c>
      <c r="IX459">
        <v>0.21880050000000001</v>
      </c>
      <c r="IY459">
        <v>26.37725</v>
      </c>
      <c r="IZ459">
        <v>0.38687589999999999</v>
      </c>
      <c r="JA459">
        <v>684.60730000000001</v>
      </c>
      <c r="JB459">
        <v>0.21755099999999999</v>
      </c>
      <c r="JC459">
        <v>27.951820000000001</v>
      </c>
      <c r="JD459">
        <v>0.34578170000000003</v>
      </c>
      <c r="JE459">
        <v>614.47670000000005</v>
      </c>
      <c r="JF459">
        <v>0.21614720000000001</v>
      </c>
      <c r="JG459">
        <v>29.17867</v>
      </c>
      <c r="JH459">
        <v>0.31056470000000003</v>
      </c>
      <c r="JI459">
        <v>554.64790000000005</v>
      </c>
      <c r="JJ459">
        <v>0.21468419999999999</v>
      </c>
      <c r="JK459">
        <v>29.185189999999999</v>
      </c>
      <c r="JL459">
        <v>0.28048260000000003</v>
      </c>
      <c r="JM459">
        <v>503.4776</v>
      </c>
      <c r="JN459">
        <v>0.21346380000000001</v>
      </c>
      <c r="JO459">
        <v>28.296500000000002</v>
      </c>
      <c r="JP459">
        <v>0.25444060000000002</v>
      </c>
      <c r="JQ459">
        <v>458.52089999999998</v>
      </c>
      <c r="JR459">
        <v>0.21215970000000001</v>
      </c>
      <c r="JS459">
        <v>26.710070000000002</v>
      </c>
      <c r="JT459">
        <v>0.2313181</v>
      </c>
      <c r="JU459">
        <v>418.68920000000003</v>
      </c>
      <c r="JV459">
        <v>0.21070910000000001</v>
      </c>
      <c r="JW459">
        <v>25.407440000000001</v>
      </c>
      <c r="JX459">
        <v>0.21090419999999999</v>
      </c>
      <c r="JY459">
        <v>383.70280000000002</v>
      </c>
      <c r="JZ459">
        <v>0.20925099999999999</v>
      </c>
      <c r="KA459">
        <v>24.72662</v>
      </c>
      <c r="KB459">
        <v>0.19301679999999999</v>
      </c>
      <c r="KC459">
        <v>352.971</v>
      </c>
      <c r="KD459">
        <v>0.2078004</v>
      </c>
      <c r="KE459">
        <v>25.555109999999999</v>
      </c>
      <c r="KF459">
        <v>0.1769665</v>
      </c>
      <c r="KG459">
        <v>325.33170000000001</v>
      </c>
      <c r="KH459">
        <v>0.20603579999999999</v>
      </c>
      <c r="KI459">
        <v>26.682359999999999</v>
      </c>
      <c r="KJ459">
        <v>0.16277220000000001</v>
      </c>
      <c r="KK459">
        <v>301.19189999999998</v>
      </c>
      <c r="KL459">
        <v>0.2039591</v>
      </c>
      <c r="KM459">
        <v>27.698969999999999</v>
      </c>
      <c r="KN459">
        <v>0.15035609999999999</v>
      </c>
      <c r="KO459">
        <v>280.44009999999997</v>
      </c>
      <c r="KP459">
        <v>0.2016877</v>
      </c>
      <c r="KQ459">
        <v>28.262630000000001</v>
      </c>
      <c r="KR459">
        <v>0.1396454</v>
      </c>
      <c r="KS459">
        <v>262.67020000000002</v>
      </c>
      <c r="KT459">
        <v>0.19953460000000001</v>
      </c>
      <c r="KU459">
        <v>27.783770000000001</v>
      </c>
      <c r="KV459">
        <v>0.13028799999999999</v>
      </c>
      <c r="KW459">
        <v>247.0215</v>
      </c>
      <c r="KX459">
        <v>0.19742950000000001</v>
      </c>
      <c r="KY459">
        <v>26.66029</v>
      </c>
      <c r="KZ459">
        <v>0.12190819999999999</v>
      </c>
      <c r="LA459">
        <v>232.9667</v>
      </c>
      <c r="LB459">
        <v>0.1952911</v>
      </c>
      <c r="LC459">
        <v>25.652429999999999</v>
      </c>
      <c r="LD459">
        <v>0.11433840000000001</v>
      </c>
      <c r="LE459">
        <v>220.3272</v>
      </c>
      <c r="LF459">
        <v>0.1931957</v>
      </c>
      <c r="LG459">
        <v>25.26662</v>
      </c>
      <c r="LH459">
        <v>0.10759870000000001</v>
      </c>
      <c r="LI459">
        <v>209.0196</v>
      </c>
      <c r="LJ459">
        <v>0.19118689999999999</v>
      </c>
      <c r="LK459">
        <v>26.262</v>
      </c>
      <c r="LL459">
        <v>0.10142</v>
      </c>
      <c r="LM459">
        <v>198.59190000000001</v>
      </c>
      <c r="LN459">
        <v>0.18890180000000001</v>
      </c>
      <c r="LO459">
        <v>27.629719999999999</v>
      </c>
      <c r="LP459">
        <v>9.5775819999999998E-2</v>
      </c>
      <c r="LQ459">
        <v>189.33580000000001</v>
      </c>
      <c r="LR459">
        <v>0.18636269999999999</v>
      </c>
      <c r="LS459">
        <v>28.88805</v>
      </c>
      <c r="LT459">
        <v>9.0726639999999997E-2</v>
      </c>
      <c r="LU459">
        <v>181.28489999999999</v>
      </c>
      <c r="LV459">
        <v>0.18341640000000001</v>
      </c>
      <c r="LW459">
        <v>29.52216</v>
      </c>
      <c r="LX459">
        <v>8.6244870000000001E-2</v>
      </c>
      <c r="LY459">
        <v>174.49119999999999</v>
      </c>
      <c r="LZ459">
        <v>0.17937130000000001</v>
      </c>
      <c r="MA459">
        <v>29.30575</v>
      </c>
      <c r="MB459">
        <v>8.2029630000000006E-2</v>
      </c>
      <c r="MC459">
        <v>169.1369</v>
      </c>
      <c r="MD459">
        <v>0.17591809999999999</v>
      </c>
      <c r="ME459">
        <v>28.190100000000001</v>
      </c>
      <c r="MF459">
        <v>7.8705800000000006E-2</v>
      </c>
      <c r="MG459">
        <v>165.1936</v>
      </c>
      <c r="MH459">
        <v>0.17293710000000001</v>
      </c>
      <c r="MI459">
        <v>27.155339999999999</v>
      </c>
      <c r="MJ459">
        <v>7.5863650000000005E-2</v>
      </c>
      <c r="MK459">
        <v>161.7296</v>
      </c>
      <c r="ML459">
        <v>0.1704505</v>
      </c>
      <c r="MM459">
        <v>26.583500000000001</v>
      </c>
      <c r="MN459">
        <v>7.3349940000000002E-2</v>
      </c>
      <c r="MO459">
        <v>158.4684</v>
      </c>
      <c r="MP459">
        <v>0.16836200000000001</v>
      </c>
      <c r="MQ459">
        <v>27.521709999999999</v>
      </c>
      <c r="MR459">
        <v>7.0991540000000006E-2</v>
      </c>
      <c r="MS459">
        <v>155.14250000000001</v>
      </c>
      <c r="MT459">
        <v>0.1664621</v>
      </c>
      <c r="MU459">
        <v>28.320620000000002</v>
      </c>
      <c r="MV459">
        <v>6.8764160000000005E-2</v>
      </c>
      <c r="MW459">
        <v>151.91579999999999</v>
      </c>
      <c r="MX459">
        <v>0.16471710000000001</v>
      </c>
      <c r="MY459">
        <v>28.621749999999999</v>
      </c>
      <c r="MZ459">
        <v>6.6685770000000005E-2</v>
      </c>
      <c r="NA459">
        <v>148.8167</v>
      </c>
      <c r="NB459">
        <v>0.1630643</v>
      </c>
      <c r="NC459">
        <v>28.568100000000001</v>
      </c>
      <c r="ND459">
        <v>6.4756549999999996E-2</v>
      </c>
      <c r="NE459">
        <v>145.90639999999999</v>
      </c>
      <c r="NF459">
        <v>0.1616081</v>
      </c>
      <c r="NG459">
        <v>28.423390000000001</v>
      </c>
      <c r="NH459">
        <v>6.296831E-2</v>
      </c>
      <c r="NI459">
        <v>143.09739999999999</v>
      </c>
      <c r="NJ459">
        <v>0.16030140000000001</v>
      </c>
      <c r="NK459">
        <v>27.91489</v>
      </c>
      <c r="NL459">
        <v>6.1272760000000003E-2</v>
      </c>
      <c r="NM459">
        <v>140.34710000000001</v>
      </c>
      <c r="NN459">
        <v>0.1591255</v>
      </c>
      <c r="NO459">
        <v>27.401499999999999</v>
      </c>
      <c r="NP459">
        <v>5.9663130000000002E-2</v>
      </c>
      <c r="NQ459">
        <v>137.6506</v>
      </c>
      <c r="NR459">
        <v>0.1581033</v>
      </c>
      <c r="NS459">
        <v>27.148790000000002</v>
      </c>
      <c r="NT459">
        <v>5.8134819999999997E-2</v>
      </c>
      <c r="NU459">
        <v>134.98599999999999</v>
      </c>
      <c r="NV459">
        <v>0.15720290000000001</v>
      </c>
      <c r="NW459">
        <v>28.36176</v>
      </c>
      <c r="NX459">
        <v>5.6646090000000003E-2</v>
      </c>
      <c r="NY459">
        <v>132.30160000000001</v>
      </c>
      <c r="NZ459">
        <v>0.15626670000000001</v>
      </c>
      <c r="OA459">
        <v>29.8856</v>
      </c>
      <c r="OB459">
        <v>5.5205829999999997E-2</v>
      </c>
      <c r="OC459">
        <v>129.73159999999999</v>
      </c>
      <c r="OD459">
        <v>0.1553872</v>
      </c>
      <c r="OE459">
        <v>30.806629999999998</v>
      </c>
      <c r="OF459">
        <v>5.38468E-2</v>
      </c>
      <c r="OG459">
        <v>127.28319999999999</v>
      </c>
      <c r="OH459">
        <v>0.154637</v>
      </c>
      <c r="OI459">
        <v>31.277750000000001</v>
      </c>
      <c r="OJ459">
        <v>5.2579599999999997E-2</v>
      </c>
      <c r="OK459">
        <v>124.91970000000001</v>
      </c>
    </row>
    <row r="460" spans="1:401" s="3" customFormat="1" x14ac:dyDescent="0.35">
      <c r="A460">
        <v>469</v>
      </c>
      <c r="B460" t="s">
        <v>4</v>
      </c>
      <c r="C460" t="s">
        <v>364</v>
      </c>
      <c r="D460" t="s">
        <v>467</v>
      </c>
      <c r="E460">
        <v>967.74</v>
      </c>
      <c r="F460">
        <v>0.2597411</v>
      </c>
      <c r="G460">
        <v>27.761669999999999</v>
      </c>
      <c r="H460">
        <v>0</v>
      </c>
      <c r="I460">
        <v>0</v>
      </c>
      <c r="J460">
        <v>0.25820389999999999</v>
      </c>
      <c r="K460">
        <v>28.18319</v>
      </c>
      <c r="L460">
        <v>0</v>
      </c>
      <c r="M460">
        <v>0</v>
      </c>
      <c r="N460">
        <v>0.25669180000000003</v>
      </c>
      <c r="O460">
        <v>28.581469999999999</v>
      </c>
      <c r="P460">
        <v>0</v>
      </c>
      <c r="Q460">
        <v>0</v>
      </c>
      <c r="R460">
        <v>0.25514360000000003</v>
      </c>
      <c r="S460">
        <v>28.49746</v>
      </c>
      <c r="T460">
        <v>0</v>
      </c>
      <c r="U460">
        <v>0</v>
      </c>
      <c r="V460">
        <v>0.25357479999999999</v>
      </c>
      <c r="W460">
        <v>27.676089999999999</v>
      </c>
      <c r="X460">
        <v>0</v>
      </c>
      <c r="Y460">
        <v>0</v>
      </c>
      <c r="Z460">
        <v>0.2519962</v>
      </c>
      <c r="AA460">
        <v>26.88336</v>
      </c>
      <c r="AB460">
        <v>0</v>
      </c>
      <c r="AC460">
        <v>0</v>
      </c>
      <c r="AD460">
        <v>0.25045620000000002</v>
      </c>
      <c r="AE460">
        <v>26.38203</v>
      </c>
      <c r="AF460">
        <v>0</v>
      </c>
      <c r="AG460">
        <v>0</v>
      </c>
      <c r="AH460">
        <v>0.24893580000000001</v>
      </c>
      <c r="AI460">
        <v>27.130700000000001</v>
      </c>
      <c r="AJ460">
        <v>0</v>
      </c>
      <c r="AK460">
        <v>0</v>
      </c>
      <c r="AL460">
        <v>0.24741920000000001</v>
      </c>
      <c r="AM460">
        <v>28.426410000000001</v>
      </c>
      <c r="AN460">
        <v>0</v>
      </c>
      <c r="AO460">
        <v>0</v>
      </c>
      <c r="AP460">
        <v>0.24587039999999999</v>
      </c>
      <c r="AQ460">
        <v>29.741980000000002</v>
      </c>
      <c r="AR460">
        <v>0</v>
      </c>
      <c r="AS460">
        <v>0</v>
      </c>
      <c r="AT460">
        <v>0.24441579999999999</v>
      </c>
      <c r="AU460">
        <v>30.676739999999999</v>
      </c>
      <c r="AV460">
        <v>0</v>
      </c>
      <c r="AW460">
        <v>0</v>
      </c>
      <c r="AX460">
        <v>0.24307609999999999</v>
      </c>
      <c r="AY460">
        <v>30.490950000000002</v>
      </c>
      <c r="AZ460">
        <v>0</v>
      </c>
      <c r="BA460">
        <v>0</v>
      </c>
      <c r="BB460">
        <v>0.24172579999999999</v>
      </c>
      <c r="BC460">
        <v>29.743099999999998</v>
      </c>
      <c r="BD460">
        <v>0</v>
      </c>
      <c r="BE460">
        <v>0</v>
      </c>
      <c r="BF460">
        <v>0.24033979999999999</v>
      </c>
      <c r="BG460">
        <v>29.00451</v>
      </c>
      <c r="BH460">
        <v>0</v>
      </c>
      <c r="BI460">
        <v>0</v>
      </c>
      <c r="BJ460">
        <v>0.23893339999999999</v>
      </c>
      <c r="BK460">
        <v>28.694980000000001</v>
      </c>
      <c r="BL460">
        <v>0</v>
      </c>
      <c r="BM460">
        <v>0</v>
      </c>
      <c r="BN460">
        <v>0.2375292</v>
      </c>
      <c r="BO460">
        <v>29.686889999999998</v>
      </c>
      <c r="BP460">
        <v>0</v>
      </c>
      <c r="BQ460">
        <v>0</v>
      </c>
      <c r="BR460">
        <v>0.2360092</v>
      </c>
      <c r="BS460">
        <v>30.886900000000001</v>
      </c>
      <c r="BT460">
        <v>0</v>
      </c>
      <c r="BU460">
        <v>0</v>
      </c>
      <c r="BV460">
        <v>0.23445489999999999</v>
      </c>
      <c r="BW460">
        <v>32.019919999999999</v>
      </c>
      <c r="BX460">
        <v>0</v>
      </c>
      <c r="BY460">
        <v>0</v>
      </c>
      <c r="BZ460">
        <v>0.23286889999999999</v>
      </c>
      <c r="CA460">
        <v>32.554340000000003</v>
      </c>
      <c r="CB460">
        <v>0</v>
      </c>
      <c r="CC460">
        <v>0</v>
      </c>
      <c r="CD460">
        <v>0.23132630000000001</v>
      </c>
      <c r="CE460">
        <v>32.068820000000002</v>
      </c>
      <c r="CF460">
        <v>0</v>
      </c>
      <c r="CG460">
        <v>0</v>
      </c>
      <c r="CH460">
        <v>0.22978229999999999</v>
      </c>
      <c r="CI460">
        <v>30.894189999999998</v>
      </c>
      <c r="CJ460">
        <v>0</v>
      </c>
      <c r="CK460">
        <v>0</v>
      </c>
      <c r="CL460">
        <v>0.22821369999999999</v>
      </c>
      <c r="CM460">
        <v>29.889589999999998</v>
      </c>
      <c r="CN460">
        <v>0</v>
      </c>
      <c r="CO460">
        <v>0</v>
      </c>
      <c r="CP460">
        <v>0.22673260000000001</v>
      </c>
      <c r="CQ460">
        <v>29.495650000000001</v>
      </c>
      <c r="CR460">
        <v>0</v>
      </c>
      <c r="CS460">
        <v>0</v>
      </c>
      <c r="CT460">
        <v>0.22533990000000001</v>
      </c>
      <c r="CU460">
        <v>30.17971</v>
      </c>
      <c r="CV460">
        <v>0</v>
      </c>
      <c r="CW460">
        <v>2.2357270000000002E-37</v>
      </c>
      <c r="CX460">
        <v>0.22382379999999999</v>
      </c>
      <c r="CY460">
        <v>30.35774</v>
      </c>
      <c r="CZ460">
        <v>1.8214450000000001E-34</v>
      </c>
      <c r="DA460">
        <v>2.675773E-31</v>
      </c>
      <c r="DB460">
        <v>0.22222910000000001</v>
      </c>
      <c r="DC460">
        <v>31.15249</v>
      </c>
      <c r="DD460">
        <v>4.0254259999999999E-28</v>
      </c>
      <c r="DE460">
        <v>5.9548969999999998E-25</v>
      </c>
      <c r="DF460">
        <v>0.22062280000000001</v>
      </c>
      <c r="DG460">
        <v>31.7517</v>
      </c>
      <c r="DH460" s="1">
        <v>3.6190539999999999E-23</v>
      </c>
      <c r="DI460" s="1">
        <v>5.3841029999999999E-20</v>
      </c>
      <c r="DJ460">
        <v>0.2190783</v>
      </c>
      <c r="DK460">
        <v>31.61356</v>
      </c>
      <c r="DL460" s="1">
        <v>2.7513490000000001E-19</v>
      </c>
      <c r="DM460" s="1">
        <v>4.1172790000000002E-16</v>
      </c>
      <c r="DN460">
        <v>0.21759310000000001</v>
      </c>
      <c r="DO460">
        <v>30.825399999999998</v>
      </c>
      <c r="DP460" s="1">
        <v>5.2472609999999996E-16</v>
      </c>
      <c r="DQ460" s="1">
        <v>7.0005750000000002E-13</v>
      </c>
      <c r="DR460">
        <v>0.21609490000000001</v>
      </c>
      <c r="DS460">
        <v>30.050730000000001</v>
      </c>
      <c r="DT460" s="1">
        <v>3.1324979999999999E-13</v>
      </c>
      <c r="DU460" s="1">
        <v>3.7915090000000001E-10</v>
      </c>
      <c r="DV460">
        <v>0.2145263</v>
      </c>
      <c r="DW460">
        <v>29.79541</v>
      </c>
      <c r="DX460" s="1">
        <v>7.1729770000000004E-11</v>
      </c>
      <c r="DY460" s="1">
        <v>8.2963150000000001E-8</v>
      </c>
      <c r="DZ460">
        <v>0.21303739999999999</v>
      </c>
      <c r="EA460">
        <v>30.920970000000001</v>
      </c>
      <c r="EB460" s="1">
        <v>7.5373810000000006E-9</v>
      </c>
      <c r="EC460" s="1">
        <v>8.5456139999999999E-6</v>
      </c>
      <c r="ED460">
        <v>0.21173729999999999</v>
      </c>
      <c r="EE460">
        <v>32.38026</v>
      </c>
      <c r="EF460" s="1">
        <v>4.12484E-7</v>
      </c>
      <c r="EG460" s="1">
        <v>4.6422729999999999E-4</v>
      </c>
      <c r="EH460">
        <v>0.21057790000000001</v>
      </c>
      <c r="EI460">
        <v>33.747489999999999</v>
      </c>
      <c r="EJ460" s="1">
        <v>1.284261E-5</v>
      </c>
      <c r="EK460" s="1">
        <v>1.450124E-2</v>
      </c>
      <c r="EL460">
        <v>0.2094569</v>
      </c>
      <c r="EM460">
        <v>34.696660000000001</v>
      </c>
      <c r="EN460" s="1">
        <v>2.4521230000000002E-4</v>
      </c>
      <c r="EO460" s="1">
        <v>0.27932059999999997</v>
      </c>
      <c r="EP460">
        <v>0.20836060000000001</v>
      </c>
      <c r="EQ460">
        <v>34.50188</v>
      </c>
      <c r="ER460" s="1">
        <v>3.0413160000000001E-3</v>
      </c>
      <c r="ES460" s="1">
        <v>3.5121159999999998</v>
      </c>
      <c r="ET460">
        <v>0.2073334</v>
      </c>
      <c r="EU460">
        <v>33.157530000000001</v>
      </c>
      <c r="EV460" s="1">
        <v>2.5744070000000001E-2</v>
      </c>
      <c r="EW460" s="1">
        <v>30.232810000000001</v>
      </c>
      <c r="EX460">
        <v>0.20633770000000001</v>
      </c>
      <c r="EY460">
        <v>31.911909999999999</v>
      </c>
      <c r="EZ460" s="1">
        <v>0.15495210000000001</v>
      </c>
      <c r="FA460" s="1">
        <v>185.45849999999999</v>
      </c>
      <c r="FB460">
        <v>0.2055787</v>
      </c>
      <c r="FC460">
        <v>31.139030000000002</v>
      </c>
      <c r="FD460" s="1">
        <v>0.68768410000000002</v>
      </c>
      <c r="FE460">
        <v>839.69150000000002</v>
      </c>
      <c r="FF460">
        <v>0.20506659999999999</v>
      </c>
      <c r="FG460">
        <v>31.40277</v>
      </c>
      <c r="FH460" s="1">
        <v>2.3239030000000001</v>
      </c>
      <c r="FI460">
        <v>2895.7660000000001</v>
      </c>
      <c r="FJ460">
        <v>0.2043944</v>
      </c>
      <c r="FK460">
        <v>31.907219999999999</v>
      </c>
      <c r="FL460" s="1">
        <v>6.1261919999999996</v>
      </c>
      <c r="FM460">
        <v>7811.9669999999996</v>
      </c>
      <c r="FN460">
        <v>0.20360500000000001</v>
      </c>
      <c r="FO460">
        <v>32.072400000000002</v>
      </c>
      <c r="FP460">
        <v>12.91682</v>
      </c>
      <c r="FQ460">
        <v>16884.3</v>
      </c>
      <c r="FR460">
        <v>0.20273350000000001</v>
      </c>
      <c r="FS460">
        <v>31.885719999999999</v>
      </c>
      <c r="FT460">
        <v>22.273510000000002</v>
      </c>
      <c r="FU460">
        <v>29901.19</v>
      </c>
      <c r="FV460">
        <v>0.2018752</v>
      </c>
      <c r="FW460">
        <v>31.23725</v>
      </c>
      <c r="FX460">
        <v>32.080100000000002</v>
      </c>
      <c r="FY460">
        <v>44287.77</v>
      </c>
      <c r="FZ460">
        <v>0.2009869</v>
      </c>
      <c r="GA460">
        <v>30.36833</v>
      </c>
      <c r="GB460">
        <v>39.32067</v>
      </c>
      <c r="GC460">
        <v>55929.15</v>
      </c>
      <c r="GD460">
        <v>0.200046</v>
      </c>
      <c r="GE460">
        <v>29.538869999999999</v>
      </c>
      <c r="GF460">
        <v>41.797190000000001</v>
      </c>
      <c r="GG460">
        <v>61380.06</v>
      </c>
      <c r="GH460">
        <v>0.19904649999999999</v>
      </c>
      <c r="GI460">
        <v>29.127210000000002</v>
      </c>
      <c r="GJ460">
        <v>39.219769999999997</v>
      </c>
      <c r="GK460">
        <v>59617.86</v>
      </c>
      <c r="GL460">
        <v>0.19801199999999999</v>
      </c>
      <c r="GM460">
        <v>29.830549999999999</v>
      </c>
      <c r="GN460">
        <v>33.180680000000002</v>
      </c>
      <c r="GO460">
        <v>52304.44</v>
      </c>
      <c r="GP460">
        <v>0.1969225</v>
      </c>
      <c r="GQ460">
        <v>30.961480000000002</v>
      </c>
      <c r="GR460">
        <v>25.69868</v>
      </c>
      <c r="GS460">
        <v>42210.96</v>
      </c>
      <c r="GT460">
        <v>0.19579269999999999</v>
      </c>
      <c r="GU460">
        <v>32.116019999999999</v>
      </c>
      <c r="GV460">
        <v>18.632290000000001</v>
      </c>
      <c r="GW460">
        <v>31958.73</v>
      </c>
      <c r="GX460">
        <v>0.19464790000000001</v>
      </c>
      <c r="GY460">
        <v>32.594059999999999</v>
      </c>
      <c r="GZ460">
        <v>12.94679</v>
      </c>
      <c r="HA460">
        <v>23268.41</v>
      </c>
      <c r="HB460">
        <v>0.1934293</v>
      </c>
      <c r="HC460">
        <v>32.268050000000002</v>
      </c>
      <c r="HD460">
        <v>8.8422640000000001</v>
      </c>
      <c r="HE460">
        <v>16679.169999999998</v>
      </c>
      <c r="HF460">
        <v>0.19213259999999999</v>
      </c>
      <c r="HG460">
        <v>30.92848</v>
      </c>
      <c r="HH460">
        <v>6.0912309999999996</v>
      </c>
      <c r="HI460">
        <v>12038.29</v>
      </c>
      <c r="HJ460">
        <v>0.19079189999999999</v>
      </c>
      <c r="HK460">
        <v>29.488189999999999</v>
      </c>
      <c r="HL460">
        <v>4.3222149999999999</v>
      </c>
      <c r="HM460">
        <v>8903.4060000000009</v>
      </c>
      <c r="HN460">
        <v>0.18954409999999999</v>
      </c>
      <c r="HO460">
        <v>28.416499999999999</v>
      </c>
      <c r="HP460">
        <v>3.1992129999999999</v>
      </c>
      <c r="HQ460">
        <v>6809.9</v>
      </c>
      <c r="HR460">
        <v>0.1883445</v>
      </c>
      <c r="HS460">
        <v>28.308499999999999</v>
      </c>
      <c r="HT460">
        <v>2.4724520000000001</v>
      </c>
      <c r="HU460">
        <v>5389.3630000000003</v>
      </c>
      <c r="HV460">
        <v>0.1868368</v>
      </c>
      <c r="HW460">
        <v>28.90607</v>
      </c>
      <c r="HX460">
        <v>1.9842029999999999</v>
      </c>
      <c r="HY460">
        <v>4404.0460000000003</v>
      </c>
      <c r="HZ460">
        <v>0.18516369999999999</v>
      </c>
      <c r="IA460">
        <v>29.301469999999998</v>
      </c>
      <c r="IB460">
        <v>1.643281</v>
      </c>
      <c r="IC460">
        <v>3696.982</v>
      </c>
      <c r="ID460">
        <v>0.18361920000000001</v>
      </c>
      <c r="IE460">
        <v>29.478940000000001</v>
      </c>
      <c r="IF460">
        <v>1.394191</v>
      </c>
      <c r="IG460">
        <v>3167.15</v>
      </c>
      <c r="IH460">
        <v>0.18231240000000001</v>
      </c>
      <c r="II460">
        <v>29.025549999999999</v>
      </c>
      <c r="IJ460">
        <v>1.2026030000000001</v>
      </c>
      <c r="IK460">
        <v>2750.605</v>
      </c>
      <c r="IL460">
        <v>0.18112420000000001</v>
      </c>
      <c r="IM460">
        <v>27.858789999999999</v>
      </c>
      <c r="IN460">
        <v>1.0486759999999999</v>
      </c>
      <c r="IO460">
        <v>2411.5929999999998</v>
      </c>
      <c r="IP460">
        <v>0.17993819999999999</v>
      </c>
      <c r="IQ460">
        <v>26.632470000000001</v>
      </c>
      <c r="IR460">
        <v>0.92156020000000005</v>
      </c>
      <c r="IS460">
        <v>2130.2570000000001</v>
      </c>
      <c r="IT460">
        <v>0.17891280000000001</v>
      </c>
      <c r="IU460">
        <v>25.938140000000001</v>
      </c>
      <c r="IV460">
        <v>0.81550250000000002</v>
      </c>
      <c r="IW460">
        <v>1892.9179999999999</v>
      </c>
      <c r="IX460">
        <v>0.17802419999999999</v>
      </c>
      <c r="IY460">
        <v>26.795919999999999</v>
      </c>
      <c r="IZ460">
        <v>0.72430170000000005</v>
      </c>
      <c r="JA460">
        <v>1687.5609999999999</v>
      </c>
      <c r="JB460">
        <v>0.1768825</v>
      </c>
      <c r="JC460">
        <v>28.171150000000001</v>
      </c>
      <c r="JD460">
        <v>0.645729</v>
      </c>
      <c r="JE460">
        <v>1512.16</v>
      </c>
      <c r="JF460">
        <v>0.17559549999999999</v>
      </c>
      <c r="JG460">
        <v>29.387799999999999</v>
      </c>
      <c r="JH460">
        <v>0.57830749999999997</v>
      </c>
      <c r="JI460">
        <v>1362.3720000000001</v>
      </c>
      <c r="JJ460">
        <v>0.17429620000000001</v>
      </c>
      <c r="JK460">
        <v>29.58389</v>
      </c>
      <c r="JL460">
        <v>0.52070110000000003</v>
      </c>
      <c r="JM460">
        <v>1233.74</v>
      </c>
      <c r="JN460">
        <v>0.173233</v>
      </c>
      <c r="JO460">
        <v>28.941880000000001</v>
      </c>
      <c r="JP460">
        <v>0.47099229999999997</v>
      </c>
      <c r="JQ460">
        <v>1120.8989999999999</v>
      </c>
      <c r="JR460">
        <v>0.1721087</v>
      </c>
      <c r="JS460">
        <v>27.556740000000001</v>
      </c>
      <c r="JT460">
        <v>0.42699870000000001</v>
      </c>
      <c r="JU460">
        <v>1021.254</v>
      </c>
      <c r="JV460">
        <v>0.17080500000000001</v>
      </c>
      <c r="JW460">
        <v>26.298179999999999</v>
      </c>
      <c r="JX460">
        <v>0.38812039999999998</v>
      </c>
      <c r="JY460">
        <v>933.75869999999998</v>
      </c>
      <c r="JZ460">
        <v>0.1695354</v>
      </c>
      <c r="KA460">
        <v>25.51294</v>
      </c>
      <c r="KB460">
        <v>0.35410849999999999</v>
      </c>
      <c r="KC460">
        <v>856.76909999999998</v>
      </c>
      <c r="KD460">
        <v>0.1682485</v>
      </c>
      <c r="KE460">
        <v>26.06991</v>
      </c>
      <c r="KF460">
        <v>0.32366679999999998</v>
      </c>
      <c r="KG460">
        <v>787.80309999999997</v>
      </c>
      <c r="KH460">
        <v>0.16666220000000001</v>
      </c>
      <c r="KI460">
        <v>26.995439999999999</v>
      </c>
      <c r="KJ460">
        <v>0.29664160000000001</v>
      </c>
      <c r="KK460">
        <v>727.49770000000001</v>
      </c>
      <c r="KL460">
        <v>0.16477839999999999</v>
      </c>
      <c r="KM460">
        <v>27.948509999999999</v>
      </c>
      <c r="KN460">
        <v>0.27284019999999998</v>
      </c>
      <c r="KO460">
        <v>675.28219999999999</v>
      </c>
      <c r="KP460">
        <v>0.16277440000000001</v>
      </c>
      <c r="KQ460">
        <v>28.55208</v>
      </c>
      <c r="KR460">
        <v>0.25216810000000001</v>
      </c>
      <c r="KS460">
        <v>630.09670000000006</v>
      </c>
      <c r="KT460">
        <v>0.1609052</v>
      </c>
      <c r="KU460">
        <v>28.246410000000001</v>
      </c>
      <c r="KV460">
        <v>0.2341318</v>
      </c>
      <c r="KW460">
        <v>590.22630000000004</v>
      </c>
      <c r="KX460">
        <v>0.1590597</v>
      </c>
      <c r="KY460">
        <v>27.304079999999999</v>
      </c>
      <c r="KZ460">
        <v>0.21803520000000001</v>
      </c>
      <c r="LA460">
        <v>554.50980000000004</v>
      </c>
      <c r="LB460">
        <v>0.15718360000000001</v>
      </c>
      <c r="LC460">
        <v>26.348890000000001</v>
      </c>
      <c r="LD460">
        <v>0.20355609999999999</v>
      </c>
      <c r="LE460">
        <v>522.55510000000004</v>
      </c>
      <c r="LF460">
        <v>0.15536659999999999</v>
      </c>
      <c r="LG460">
        <v>25.861910000000002</v>
      </c>
      <c r="LH460">
        <v>0.19068270000000001</v>
      </c>
      <c r="LI460">
        <v>493.90390000000002</v>
      </c>
      <c r="LJ460">
        <v>0.1536218</v>
      </c>
      <c r="LK460">
        <v>26.594200000000001</v>
      </c>
      <c r="LL460">
        <v>0.17896380000000001</v>
      </c>
      <c r="LM460">
        <v>467.71050000000002</v>
      </c>
      <c r="LN460">
        <v>0.15161959999999999</v>
      </c>
      <c r="LO460">
        <v>27.757269999999998</v>
      </c>
      <c r="LP460">
        <v>0.1682302</v>
      </c>
      <c r="LQ460">
        <v>444.40170000000001</v>
      </c>
      <c r="LR460">
        <v>0.14940680000000001</v>
      </c>
      <c r="LS460">
        <v>28.935020000000002</v>
      </c>
      <c r="LT460">
        <v>0.15855449999999999</v>
      </c>
      <c r="LU460">
        <v>423.89530000000002</v>
      </c>
      <c r="LV460">
        <v>0.14689369999999999</v>
      </c>
      <c r="LW460">
        <v>29.618970000000001</v>
      </c>
      <c r="LX460">
        <v>0.14984249999999999</v>
      </c>
      <c r="LY460">
        <v>406.2063</v>
      </c>
      <c r="LZ460">
        <v>0.14349590000000001</v>
      </c>
      <c r="MA460">
        <v>29.565899999999999</v>
      </c>
      <c r="MB460">
        <v>0.14140030000000001</v>
      </c>
      <c r="MC460">
        <v>391.43119999999999</v>
      </c>
      <c r="MD460">
        <v>0.14057510000000001</v>
      </c>
      <c r="ME460">
        <v>28.662389999999998</v>
      </c>
      <c r="MF460">
        <v>0.13447680000000001</v>
      </c>
      <c r="MG460">
        <v>379.6422</v>
      </c>
      <c r="MH460">
        <v>0.13806450000000001</v>
      </c>
      <c r="MI460">
        <v>27.720690000000001</v>
      </c>
      <c r="MJ460">
        <v>0.12856960000000001</v>
      </c>
      <c r="MK460">
        <v>369.26920000000001</v>
      </c>
      <c r="ML460">
        <v>0.13600780000000001</v>
      </c>
      <c r="MM460">
        <v>27.101759999999999</v>
      </c>
      <c r="MN460">
        <v>0.1234504</v>
      </c>
      <c r="MO460">
        <v>359.7056</v>
      </c>
      <c r="MP460">
        <v>0.13428290000000001</v>
      </c>
      <c r="MQ460">
        <v>27.788219999999999</v>
      </c>
      <c r="MR460">
        <v>0.1187454</v>
      </c>
      <c r="MS460">
        <v>350.39690000000002</v>
      </c>
      <c r="MT460">
        <v>0.13268389999999999</v>
      </c>
      <c r="MU460">
        <v>28.440519999999999</v>
      </c>
      <c r="MV460">
        <v>0.1143709</v>
      </c>
      <c r="MW460">
        <v>341.59160000000003</v>
      </c>
      <c r="MX460">
        <v>0.13119819999999999</v>
      </c>
      <c r="MY460">
        <v>28.72749</v>
      </c>
      <c r="MZ460">
        <v>0.1103196</v>
      </c>
      <c r="NA460">
        <v>333.26069999999999</v>
      </c>
      <c r="NB460">
        <v>0.12981090000000001</v>
      </c>
      <c r="NC460">
        <v>28.724930000000001</v>
      </c>
      <c r="ND460">
        <v>0.1065888</v>
      </c>
      <c r="NE460">
        <v>325.47579999999999</v>
      </c>
      <c r="NF460">
        <v>0.12859200000000001</v>
      </c>
      <c r="NG460">
        <v>28.646159999999998</v>
      </c>
      <c r="NH460">
        <v>0.10315340000000001</v>
      </c>
      <c r="NI460">
        <v>318.053</v>
      </c>
      <c r="NJ460">
        <v>0.12749460000000001</v>
      </c>
      <c r="NK460">
        <v>28.224060000000001</v>
      </c>
      <c r="NL460">
        <v>9.9940719999999997E-2</v>
      </c>
      <c r="NM460">
        <v>310.91489999999999</v>
      </c>
      <c r="NN460">
        <v>0.126495</v>
      </c>
      <c r="NO460">
        <v>27.75309</v>
      </c>
      <c r="NP460">
        <v>9.6921499999999994E-2</v>
      </c>
      <c r="NQ460">
        <v>304.02589999999998</v>
      </c>
      <c r="NR460">
        <v>0.12565009999999999</v>
      </c>
      <c r="NS460">
        <v>27.463799999999999</v>
      </c>
      <c r="NT460">
        <v>9.4107579999999996E-2</v>
      </c>
      <c r="NU460">
        <v>297.35509999999999</v>
      </c>
      <c r="NV460">
        <v>0.124871</v>
      </c>
      <c r="NW460">
        <v>28.455739999999999</v>
      </c>
      <c r="NX460">
        <v>9.1398679999999996E-2</v>
      </c>
      <c r="NY460">
        <v>290.78530000000001</v>
      </c>
      <c r="NZ460">
        <v>0.1240522</v>
      </c>
      <c r="OA460">
        <v>29.7986</v>
      </c>
      <c r="OB460">
        <v>8.8790270000000004E-2</v>
      </c>
      <c r="OC460">
        <v>284.52870000000001</v>
      </c>
      <c r="OD460">
        <v>0.1232944</v>
      </c>
      <c r="OE460">
        <v>30.702670000000001</v>
      </c>
      <c r="OF460">
        <v>8.6344820000000003E-2</v>
      </c>
      <c r="OG460">
        <v>278.59050000000002</v>
      </c>
      <c r="OH460">
        <v>0.1226564</v>
      </c>
      <c r="OI460">
        <v>31.234760000000001</v>
      </c>
      <c r="OJ460">
        <v>8.4087110000000007E-2</v>
      </c>
      <c r="OK460">
        <v>272.90210000000002</v>
      </c>
    </row>
    <row r="461" spans="1:401" x14ac:dyDescent="0.35">
      <c r="A461">
        <v>470</v>
      </c>
      <c r="B461" t="s">
        <v>4</v>
      </c>
      <c r="C461" t="s">
        <v>364</v>
      </c>
      <c r="D461" t="s">
        <v>468</v>
      </c>
      <c r="E461">
        <v>733.98889999999994</v>
      </c>
      <c r="F461">
        <v>0.21155399999999999</v>
      </c>
      <c r="G461">
        <v>27.753440000000001</v>
      </c>
      <c r="H461">
        <v>0</v>
      </c>
      <c r="I461">
        <v>0</v>
      </c>
      <c r="J461">
        <v>0.21022779999999999</v>
      </c>
      <c r="K461">
        <v>28.18122</v>
      </c>
      <c r="L461">
        <v>0</v>
      </c>
      <c r="M461">
        <v>0</v>
      </c>
      <c r="N461">
        <v>0.20892359999999999</v>
      </c>
      <c r="O461">
        <v>28.604970000000002</v>
      </c>
      <c r="P461">
        <v>0</v>
      </c>
      <c r="Q461">
        <v>0</v>
      </c>
      <c r="R461">
        <v>0.20757990000000001</v>
      </c>
      <c r="S461">
        <v>28.590160000000001</v>
      </c>
      <c r="T461">
        <v>0</v>
      </c>
      <c r="U461">
        <v>0</v>
      </c>
      <c r="V461">
        <v>0.2062109</v>
      </c>
      <c r="W461">
        <v>27.9057</v>
      </c>
      <c r="X461">
        <v>0</v>
      </c>
      <c r="Y461">
        <v>0</v>
      </c>
      <c r="Z461">
        <v>0.20483979999999999</v>
      </c>
      <c r="AA461">
        <v>27.187270000000002</v>
      </c>
      <c r="AB461">
        <v>0</v>
      </c>
      <c r="AC461">
        <v>0</v>
      </c>
      <c r="AD461">
        <v>0.2035421</v>
      </c>
      <c r="AE461">
        <v>26.664020000000001</v>
      </c>
      <c r="AF461">
        <v>0</v>
      </c>
      <c r="AG461">
        <v>0</v>
      </c>
      <c r="AH461">
        <v>0.20222799999999999</v>
      </c>
      <c r="AI461">
        <v>27.238990000000001</v>
      </c>
      <c r="AJ461">
        <v>0</v>
      </c>
      <c r="AK461">
        <v>0</v>
      </c>
      <c r="AL461">
        <v>0.2009213</v>
      </c>
      <c r="AM461">
        <v>28.36035</v>
      </c>
      <c r="AN461">
        <v>0</v>
      </c>
      <c r="AO461">
        <v>0</v>
      </c>
      <c r="AP461">
        <v>0.19956689999999999</v>
      </c>
      <c r="AQ461">
        <v>29.596340000000001</v>
      </c>
      <c r="AR461">
        <v>0</v>
      </c>
      <c r="AS461">
        <v>0</v>
      </c>
      <c r="AT461">
        <v>0.1983065</v>
      </c>
      <c r="AU461">
        <v>30.559709999999999</v>
      </c>
      <c r="AV461">
        <v>0</v>
      </c>
      <c r="AW461">
        <v>0</v>
      </c>
      <c r="AX461">
        <v>0.19717560000000001</v>
      </c>
      <c r="AY461">
        <v>30.540669999999999</v>
      </c>
      <c r="AZ461">
        <v>0</v>
      </c>
      <c r="BA461">
        <v>0</v>
      </c>
      <c r="BB461">
        <v>0.19603039999999999</v>
      </c>
      <c r="BC461">
        <v>29.96453</v>
      </c>
      <c r="BD461">
        <v>0</v>
      </c>
      <c r="BE461">
        <v>0</v>
      </c>
      <c r="BF461">
        <v>0.19484480000000001</v>
      </c>
      <c r="BG461">
        <v>29.31372</v>
      </c>
      <c r="BH461">
        <v>0</v>
      </c>
      <c r="BI461">
        <v>0</v>
      </c>
      <c r="BJ461">
        <v>0.1936785</v>
      </c>
      <c r="BK461">
        <v>28.980129999999999</v>
      </c>
      <c r="BL461">
        <v>0</v>
      </c>
      <c r="BM461">
        <v>0</v>
      </c>
      <c r="BN461">
        <v>0.1924805</v>
      </c>
      <c r="BO461">
        <v>29.792210000000001</v>
      </c>
      <c r="BP461">
        <v>0</v>
      </c>
      <c r="BQ461">
        <v>0</v>
      </c>
      <c r="BR461">
        <v>0.19116929999999999</v>
      </c>
      <c r="BS461">
        <v>30.845759999999999</v>
      </c>
      <c r="BT461">
        <v>0</v>
      </c>
      <c r="BU461">
        <v>0</v>
      </c>
      <c r="BV461">
        <v>0.189834</v>
      </c>
      <c r="BW461">
        <v>31.929819999999999</v>
      </c>
      <c r="BX461">
        <v>0</v>
      </c>
      <c r="BY461">
        <v>0</v>
      </c>
      <c r="BZ461">
        <v>0.1884855</v>
      </c>
      <c r="CA461">
        <v>32.525219999999997</v>
      </c>
      <c r="CB461">
        <v>0</v>
      </c>
      <c r="CC461">
        <v>0</v>
      </c>
      <c r="CD461">
        <v>0.1871717</v>
      </c>
      <c r="CE461">
        <v>32.212710000000001</v>
      </c>
      <c r="CF461">
        <v>0</v>
      </c>
      <c r="CG461">
        <v>0</v>
      </c>
      <c r="CH461">
        <v>0.18586939999999999</v>
      </c>
      <c r="CI461">
        <v>31.229199999999999</v>
      </c>
      <c r="CJ461">
        <v>0</v>
      </c>
      <c r="CK461">
        <v>0</v>
      </c>
      <c r="CL461">
        <v>0.18454780000000001</v>
      </c>
      <c r="CM461">
        <v>30.312090000000001</v>
      </c>
      <c r="CN461">
        <v>0</v>
      </c>
      <c r="CO461">
        <v>0</v>
      </c>
      <c r="CP461">
        <v>0.18331520000000001</v>
      </c>
      <c r="CQ461">
        <v>29.859459999999999</v>
      </c>
      <c r="CR461">
        <v>0</v>
      </c>
      <c r="CS461">
        <v>0</v>
      </c>
      <c r="CT461">
        <v>0.1821354</v>
      </c>
      <c r="CU461">
        <v>30.36412</v>
      </c>
      <c r="CV461">
        <v>0</v>
      </c>
      <c r="CW461">
        <v>3.0427670000000002E-38</v>
      </c>
      <c r="CX461">
        <v>0.1808208</v>
      </c>
      <c r="CY461">
        <v>30.480930000000001</v>
      </c>
      <c r="CZ461">
        <v>2.6814829999999998E-35</v>
      </c>
      <c r="DA461">
        <v>3.6377909999999998E-32</v>
      </c>
      <c r="DB461">
        <v>0.17945230000000001</v>
      </c>
      <c r="DC461">
        <v>31.192699999999999</v>
      </c>
      <c r="DD461">
        <v>6.8435219999999995E-29</v>
      </c>
      <c r="DE461">
        <v>9.3523640000000001E-26</v>
      </c>
      <c r="DF461">
        <v>0.17808199999999999</v>
      </c>
      <c r="DG461">
        <v>31.760300000000001</v>
      </c>
      <c r="DH461" s="1">
        <v>7.5845820000000006E-24</v>
      </c>
      <c r="DI461" s="1">
        <v>1.042649E-20</v>
      </c>
      <c r="DJ461">
        <v>0.17679890000000001</v>
      </c>
      <c r="DK461">
        <v>31.71895</v>
      </c>
      <c r="DL461" s="1">
        <v>6.7584410000000004E-20</v>
      </c>
      <c r="DM461" s="1">
        <v>9.3464899999999999E-17</v>
      </c>
      <c r="DN461">
        <v>0.1755495</v>
      </c>
      <c r="DO461">
        <v>31.088380000000001</v>
      </c>
      <c r="DP461" s="1">
        <v>1.4787769999999999E-16</v>
      </c>
      <c r="DQ461" s="1">
        <v>1.822279E-13</v>
      </c>
      <c r="DR461">
        <v>0.17427999999999999</v>
      </c>
      <c r="DS461">
        <v>30.39499</v>
      </c>
      <c r="DT461" s="1">
        <v>9.8416390000000005E-14</v>
      </c>
      <c r="DU461" s="1">
        <v>1.123343E-10</v>
      </c>
      <c r="DV461">
        <v>0.17292869999999999</v>
      </c>
      <c r="DW461">
        <v>30.094429999999999</v>
      </c>
      <c r="DX461" s="1">
        <v>2.4625530000000001E-11</v>
      </c>
      <c r="DY461" s="1">
        <v>2.7113049999999999E-8</v>
      </c>
      <c r="DZ461">
        <v>0.17165559999999999</v>
      </c>
      <c r="EA461">
        <v>31.010649999999998</v>
      </c>
      <c r="EB461" s="1">
        <v>2.8056649999999999E-9</v>
      </c>
      <c r="EC461" s="1">
        <v>3.0440220000000002E-6</v>
      </c>
      <c r="ED461">
        <v>0.170594</v>
      </c>
      <c r="EE461">
        <v>32.289670000000001</v>
      </c>
      <c r="EF461" s="1">
        <v>1.6557380000000001E-7</v>
      </c>
      <c r="EG461" s="1">
        <v>1.787728E-4</v>
      </c>
      <c r="EH461">
        <v>0.16962740000000001</v>
      </c>
      <c r="EI461">
        <v>33.58961</v>
      </c>
      <c r="EJ461" s="1">
        <v>5.5338999999999997E-6</v>
      </c>
      <c r="EK461" s="1">
        <v>6.0001220000000001E-3</v>
      </c>
      <c r="EL461">
        <v>0.1686935</v>
      </c>
      <c r="EM461">
        <v>34.577330000000003</v>
      </c>
      <c r="EN461" s="1">
        <v>1.130111E-4</v>
      </c>
      <c r="EO461" s="1">
        <v>0.1235648</v>
      </c>
      <c r="EP461">
        <v>0.1677554</v>
      </c>
      <c r="EQ461">
        <v>34.569369999999999</v>
      </c>
      <c r="ER461" s="1">
        <v>1.4945729999999999E-3</v>
      </c>
      <c r="ES461" s="1">
        <v>1.6546400000000001</v>
      </c>
      <c r="ET461">
        <v>0.1668849</v>
      </c>
      <c r="EU461">
        <v>33.502040000000001</v>
      </c>
      <c r="EV461" s="1">
        <v>1.346115E-2</v>
      </c>
      <c r="EW461" s="1">
        <v>15.123810000000001</v>
      </c>
      <c r="EX461">
        <v>0.16607060000000001</v>
      </c>
      <c r="EY461">
        <v>32.403550000000003</v>
      </c>
      <c r="EZ461" s="1">
        <v>8.6072399999999993E-2</v>
      </c>
      <c r="FA461" s="1">
        <v>98.277990000000003</v>
      </c>
      <c r="FB461">
        <v>0.16546359999999999</v>
      </c>
      <c r="FC461">
        <v>31.617730000000002</v>
      </c>
      <c r="FD461" s="1">
        <v>0.40533930000000001</v>
      </c>
      <c r="FE461">
        <v>470.51639999999998</v>
      </c>
      <c r="FF461">
        <v>0.16505410000000001</v>
      </c>
      <c r="FG461">
        <v>31.71857</v>
      </c>
      <c r="FH461" s="1">
        <v>1.452253</v>
      </c>
      <c r="FI461">
        <v>1713.578</v>
      </c>
      <c r="FJ461">
        <v>0.1644795</v>
      </c>
      <c r="FK461">
        <v>32.080910000000003</v>
      </c>
      <c r="FL461" s="1">
        <v>4.0558949999999996</v>
      </c>
      <c r="FM461">
        <v>4877.4129999999996</v>
      </c>
      <c r="FN461">
        <v>0.1638</v>
      </c>
      <c r="FO461">
        <v>32.212069999999997</v>
      </c>
      <c r="FP461" s="1">
        <v>9.0582370000000001</v>
      </c>
      <c r="FQ461">
        <v>11116.69</v>
      </c>
      <c r="FR461">
        <v>0.16305</v>
      </c>
      <c r="FS461">
        <v>32.079929999999997</v>
      </c>
      <c r="FT461">
        <v>16.545919999999999</v>
      </c>
      <c r="FU461">
        <v>20756.11</v>
      </c>
      <c r="FV461">
        <v>0.16235079999999999</v>
      </c>
      <c r="FW461">
        <v>31.52956</v>
      </c>
      <c r="FX461">
        <v>25.269130000000001</v>
      </c>
      <c r="FY461">
        <v>32426.46</v>
      </c>
      <c r="FZ461">
        <v>0.16161010000000001</v>
      </c>
      <c r="GA461">
        <v>30.765889999999999</v>
      </c>
      <c r="GB461">
        <v>32.882489999999997</v>
      </c>
      <c r="GC461">
        <v>43233.27</v>
      </c>
      <c r="GD461">
        <v>0.1608009</v>
      </c>
      <c r="GE461">
        <v>29.989940000000001</v>
      </c>
      <c r="GF461">
        <v>37.176319999999997</v>
      </c>
      <c r="GG461">
        <v>50162.09</v>
      </c>
      <c r="GH461">
        <v>0.15994939999999999</v>
      </c>
      <c r="GI461">
        <v>29.54316</v>
      </c>
      <c r="GJ461">
        <v>37.217170000000003</v>
      </c>
      <c r="GK461">
        <v>51617.279999999999</v>
      </c>
      <c r="GL461">
        <v>0.15908030000000001</v>
      </c>
      <c r="GM461">
        <v>30.069990000000001</v>
      </c>
      <c r="GN461">
        <v>33.514110000000002</v>
      </c>
      <c r="GO461">
        <v>48030.79</v>
      </c>
      <c r="GP461">
        <v>0.15815960000000001</v>
      </c>
      <c r="GQ461">
        <v>31.029119999999999</v>
      </c>
      <c r="GR461">
        <v>28.04514</v>
      </c>
      <c r="GS461">
        <v>41348.11</v>
      </c>
      <c r="GT461">
        <v>0.15721389999999999</v>
      </c>
      <c r="GU461">
        <v>32.107030000000002</v>
      </c>
      <c r="GV461">
        <v>21.925149999999999</v>
      </c>
      <c r="GW461">
        <v>33385.39</v>
      </c>
      <c r="GX461">
        <v>0.1562627</v>
      </c>
      <c r="GY461">
        <v>32.656469999999999</v>
      </c>
      <c r="GZ461">
        <v>16.487950000000001</v>
      </c>
      <c r="HA461">
        <v>25962.720000000001</v>
      </c>
      <c r="HB461">
        <v>0.1552114</v>
      </c>
      <c r="HC461">
        <v>32.497669999999999</v>
      </c>
      <c r="HD461">
        <v>12.181839999999999</v>
      </c>
      <c r="HE461">
        <v>19834.75</v>
      </c>
      <c r="HF461">
        <v>0.1541371</v>
      </c>
      <c r="HG461">
        <v>31.406040000000001</v>
      </c>
      <c r="HH461">
        <v>9.0305210000000002</v>
      </c>
      <c r="HI461">
        <v>15163.32</v>
      </c>
      <c r="HJ461">
        <v>0.15299860000000001</v>
      </c>
      <c r="HK461">
        <v>30.13317</v>
      </c>
      <c r="HL461">
        <v>6.8183319999999998</v>
      </c>
      <c r="HM461">
        <v>11761.12</v>
      </c>
      <c r="HN461">
        <v>0.1520002</v>
      </c>
      <c r="HO461">
        <v>29.084330000000001</v>
      </c>
      <c r="HP461">
        <v>5.292179</v>
      </c>
      <c r="HQ461">
        <v>9321.8639999999996</v>
      </c>
      <c r="HR461">
        <v>0.1509904</v>
      </c>
      <c r="HS461">
        <v>28.8429</v>
      </c>
      <c r="HT461">
        <v>4.2225890000000001</v>
      </c>
      <c r="HU461">
        <v>7558.4390000000003</v>
      </c>
      <c r="HV461">
        <v>0.14969689999999999</v>
      </c>
      <c r="HW461">
        <v>29.254899999999999</v>
      </c>
      <c r="HX461">
        <v>3.4531700000000001</v>
      </c>
      <c r="HY461">
        <v>6268.9179999999997</v>
      </c>
      <c r="HZ461">
        <v>0.14824950000000001</v>
      </c>
      <c r="IA461">
        <v>29.564260000000001</v>
      </c>
      <c r="IB461">
        <v>2.8860929999999998</v>
      </c>
      <c r="IC461">
        <v>5303.5929999999998</v>
      </c>
      <c r="ID461">
        <v>0.14693410000000001</v>
      </c>
      <c r="IE461">
        <v>29.750509999999998</v>
      </c>
      <c r="IF461">
        <v>2.4571339999999999</v>
      </c>
      <c r="IG461">
        <v>4558.9539999999997</v>
      </c>
      <c r="IH461">
        <v>0.1458496</v>
      </c>
      <c r="II461">
        <v>29.416180000000001</v>
      </c>
      <c r="IJ461">
        <v>2.1206849999999999</v>
      </c>
      <c r="IK461">
        <v>3963.3389999999999</v>
      </c>
      <c r="IL461">
        <v>0.1448632</v>
      </c>
      <c r="IM461">
        <v>28.44192</v>
      </c>
      <c r="IN461">
        <v>1.847666</v>
      </c>
      <c r="IO461">
        <v>3474.3359999999998</v>
      </c>
      <c r="IP461">
        <v>0.14385819999999999</v>
      </c>
      <c r="IQ461">
        <v>27.346150000000002</v>
      </c>
      <c r="IR461">
        <v>1.6209020000000001</v>
      </c>
      <c r="IS461">
        <v>3066.7289999999998</v>
      </c>
      <c r="IT461">
        <v>0.14304359999999999</v>
      </c>
      <c r="IU461">
        <v>26.634679999999999</v>
      </c>
      <c r="IV461">
        <v>1.4318420000000001</v>
      </c>
      <c r="IW461">
        <v>2721.9229999999998</v>
      </c>
      <c r="IX461">
        <v>0.1422948</v>
      </c>
      <c r="IY461">
        <v>27.261410000000001</v>
      </c>
      <c r="IZ461">
        <v>1.269412</v>
      </c>
      <c r="JA461">
        <v>2424.3389999999999</v>
      </c>
      <c r="JB461">
        <v>0.14130599999999999</v>
      </c>
      <c r="JC461">
        <v>28.411709999999999</v>
      </c>
      <c r="JD461">
        <v>1.1292219999999999</v>
      </c>
      <c r="JE461">
        <v>2169.8789999999999</v>
      </c>
      <c r="JF461">
        <v>0.14016629999999999</v>
      </c>
      <c r="JG461">
        <v>29.543990000000001</v>
      </c>
      <c r="JH461">
        <v>1.0086299999999999</v>
      </c>
      <c r="JI461">
        <v>1952.1110000000001</v>
      </c>
      <c r="JJ461">
        <v>0.1390856</v>
      </c>
      <c r="JK461">
        <v>29.86298</v>
      </c>
      <c r="JL461">
        <v>0.90562330000000002</v>
      </c>
      <c r="JM461">
        <v>1764.655</v>
      </c>
      <c r="JN461">
        <v>0.1382206</v>
      </c>
      <c r="JO461">
        <v>29.439900000000002</v>
      </c>
      <c r="JP461">
        <v>0.81709560000000003</v>
      </c>
      <c r="JQ461">
        <v>1600.4459999999999</v>
      </c>
      <c r="JR461">
        <v>0.13727059999999999</v>
      </c>
      <c r="JS461">
        <v>28.282800000000002</v>
      </c>
      <c r="JT461">
        <v>0.73881730000000001</v>
      </c>
      <c r="JU461">
        <v>1455.627</v>
      </c>
      <c r="JV461">
        <v>0.13617280000000001</v>
      </c>
      <c r="JW461">
        <v>27.130880000000001</v>
      </c>
      <c r="JX461">
        <v>0.66962699999999997</v>
      </c>
      <c r="JY461">
        <v>1328.4970000000001</v>
      </c>
      <c r="JZ461">
        <v>0.13514190000000001</v>
      </c>
      <c r="KA461">
        <v>26.310020000000002</v>
      </c>
      <c r="KB461">
        <v>0.60919880000000004</v>
      </c>
      <c r="KC461">
        <v>1216.47</v>
      </c>
      <c r="KD461">
        <v>0.13405210000000001</v>
      </c>
      <c r="KE461">
        <v>26.637139999999999</v>
      </c>
      <c r="KF461">
        <v>0.55514649999999999</v>
      </c>
      <c r="KG461">
        <v>1116.3499999999999</v>
      </c>
      <c r="KH461">
        <v>0.1326609</v>
      </c>
      <c r="KI461">
        <v>27.350750000000001</v>
      </c>
      <c r="KJ461">
        <v>0.50692979999999999</v>
      </c>
      <c r="KK461">
        <v>1028.7139999999999</v>
      </c>
      <c r="KL461">
        <v>0.1310395</v>
      </c>
      <c r="KM461">
        <v>28.187850000000001</v>
      </c>
      <c r="KN461">
        <v>0.4642442</v>
      </c>
      <c r="KO461">
        <v>952.36710000000005</v>
      </c>
      <c r="KP461">
        <v>0.12936400000000001</v>
      </c>
      <c r="KQ461">
        <v>28.783329999999999</v>
      </c>
      <c r="KR461">
        <v>0.42706359999999999</v>
      </c>
      <c r="KS461">
        <v>885.8836</v>
      </c>
      <c r="KT461">
        <v>0.12780320000000001</v>
      </c>
      <c r="KU461">
        <v>28.612200000000001</v>
      </c>
      <c r="KV461">
        <v>0.39461580000000002</v>
      </c>
      <c r="KW461">
        <v>827.07410000000004</v>
      </c>
      <c r="KX461">
        <v>0.12627140000000001</v>
      </c>
      <c r="KY461">
        <v>27.84881</v>
      </c>
      <c r="KZ461">
        <v>0.3657628</v>
      </c>
      <c r="LA461">
        <v>774.50450000000001</v>
      </c>
      <c r="LB461">
        <v>0.1246751</v>
      </c>
      <c r="LC461">
        <v>26.989989999999999</v>
      </c>
      <c r="LD461">
        <v>0.33985480000000001</v>
      </c>
      <c r="LE461">
        <v>727.58839999999998</v>
      </c>
      <c r="LF461">
        <v>0.1231921</v>
      </c>
      <c r="LG461">
        <v>26.463380000000001</v>
      </c>
      <c r="LH461">
        <v>0.3169614</v>
      </c>
      <c r="LI461">
        <v>685.48440000000005</v>
      </c>
      <c r="LJ461" s="1">
        <v>0.1217169</v>
      </c>
      <c r="LK461">
        <v>26.973379999999999</v>
      </c>
      <c r="LL461">
        <v>0.29617599999999999</v>
      </c>
      <c r="LM461">
        <v>647.20749999999998</v>
      </c>
      <c r="LN461" s="1">
        <v>0.1200275</v>
      </c>
      <c r="LO461">
        <v>27.920179999999998</v>
      </c>
      <c r="LP461">
        <v>0.27712809999999999</v>
      </c>
      <c r="LQ461">
        <v>613.08150000000001</v>
      </c>
      <c r="LR461" s="1">
        <v>0.1181837</v>
      </c>
      <c r="LS461">
        <v>28.973389999999998</v>
      </c>
      <c r="LT461">
        <v>0.25989000000000001</v>
      </c>
      <c r="LU461">
        <v>582.8691</v>
      </c>
      <c r="LV461" s="1">
        <v>0.1161119</v>
      </c>
      <c r="LW461">
        <v>29.657959999999999</v>
      </c>
      <c r="LX461">
        <v>0.24425920000000001</v>
      </c>
      <c r="LY461">
        <v>556.41390000000001</v>
      </c>
      <c r="LZ461">
        <v>0.1133401</v>
      </c>
      <c r="MA461">
        <v>29.72542</v>
      </c>
      <c r="MB461">
        <v>0.22893350000000001</v>
      </c>
      <c r="MC461">
        <v>533.68060000000003</v>
      </c>
      <c r="MD461" s="1">
        <v>0.1109479</v>
      </c>
      <c r="ME461">
        <v>29.023119999999999</v>
      </c>
      <c r="MF461">
        <v>0.216004</v>
      </c>
      <c r="MG461">
        <v>514.745</v>
      </c>
      <c r="MH461">
        <v>0.1088688</v>
      </c>
      <c r="MI461">
        <v>28.207820000000002</v>
      </c>
      <c r="MJ461">
        <v>0.2049559</v>
      </c>
      <c r="MK461">
        <v>498.08359999999999</v>
      </c>
      <c r="ML461" s="1">
        <v>0.1072246</v>
      </c>
      <c r="MM461">
        <v>27.59751</v>
      </c>
      <c r="MN461">
        <v>0.19556760000000001</v>
      </c>
      <c r="MO461">
        <v>482.9273</v>
      </c>
      <c r="MP461" s="1">
        <v>0.1058038</v>
      </c>
      <c r="MQ461">
        <v>28.084589999999999</v>
      </c>
      <c r="MR461">
        <v>0.18705949999999999</v>
      </c>
      <c r="MS461">
        <v>468.58359999999999</v>
      </c>
      <c r="MT461" s="1">
        <v>0.1044824</v>
      </c>
      <c r="MU461">
        <v>28.590730000000001</v>
      </c>
      <c r="MV461">
        <v>0.17925060000000001</v>
      </c>
      <c r="MW461">
        <v>455.20030000000003</v>
      </c>
      <c r="MX461" s="1">
        <v>0.10324990000000001</v>
      </c>
      <c r="MY461">
        <v>28.835290000000001</v>
      </c>
      <c r="MZ461">
        <v>0.17208029999999999</v>
      </c>
      <c r="NA461">
        <v>442.66140000000001</v>
      </c>
      <c r="NB461" s="1">
        <v>0.1021001</v>
      </c>
      <c r="NC461">
        <v>28.861339999999998</v>
      </c>
      <c r="ND461">
        <v>0.16551930000000001</v>
      </c>
      <c r="NE461">
        <v>431.02699999999999</v>
      </c>
      <c r="NF461" s="1">
        <v>0.10111240000000001</v>
      </c>
      <c r="NG461">
        <v>28.826820000000001</v>
      </c>
      <c r="NH461">
        <v>0.15956429999999999</v>
      </c>
      <c r="NI461">
        <v>420.03030000000001</v>
      </c>
      <c r="NJ461" s="1">
        <v>0.10020229999999999</v>
      </c>
      <c r="NK461">
        <v>28.48321</v>
      </c>
      <c r="NL461">
        <v>0.15401880000000001</v>
      </c>
      <c r="NM461">
        <v>409.57159999999999</v>
      </c>
      <c r="NN461" s="1">
        <v>9.9381499999999998E-2</v>
      </c>
      <c r="NO461">
        <v>28.067229999999999</v>
      </c>
      <c r="NP461">
        <v>0.1488652</v>
      </c>
      <c r="NQ461">
        <v>399.59160000000003</v>
      </c>
      <c r="NR461" s="1">
        <v>9.8679829999999996E-2</v>
      </c>
      <c r="NS461">
        <v>27.770589999999999</v>
      </c>
      <c r="NT461">
        <v>0.14411950000000001</v>
      </c>
      <c r="NU461">
        <v>390.03949999999998</v>
      </c>
      <c r="NV461" s="1">
        <v>9.8011310000000004E-2</v>
      </c>
      <c r="NW461">
        <v>28.570630000000001</v>
      </c>
      <c r="NX461">
        <v>0.13957459999999999</v>
      </c>
      <c r="NY461">
        <v>380.73480000000001</v>
      </c>
      <c r="NZ461" s="1">
        <v>9.7313140000000006E-2</v>
      </c>
      <c r="OA461">
        <v>29.727989999999998</v>
      </c>
      <c r="OB461">
        <v>0.1352237</v>
      </c>
      <c r="OC461">
        <v>371.94799999999998</v>
      </c>
      <c r="OD461" s="1">
        <v>9.6667230000000007E-2</v>
      </c>
      <c r="OE461">
        <v>30.579709999999999</v>
      </c>
      <c r="OF461">
        <v>0.1311657</v>
      </c>
      <c r="OG461">
        <v>363.63200000000001</v>
      </c>
      <c r="OH461">
        <v>9.612279E-2</v>
      </c>
      <c r="OI461">
        <v>31.136520000000001</v>
      </c>
      <c r="OJ461">
        <v>0.127438</v>
      </c>
      <c r="OK461">
        <v>355.67750000000001</v>
      </c>
    </row>
    <row r="462" spans="1:401" x14ac:dyDescent="0.35">
      <c r="A462">
        <v>471</v>
      </c>
      <c r="B462" t="s">
        <v>4</v>
      </c>
      <c r="C462" t="s">
        <v>364</v>
      </c>
      <c r="D462" t="s">
        <v>469</v>
      </c>
      <c r="E462">
        <v>883.88340000000005</v>
      </c>
      <c r="F462">
        <v>0.17646729999999999</v>
      </c>
      <c r="G462">
        <v>27.758769999999998</v>
      </c>
      <c r="H462">
        <v>0</v>
      </c>
      <c r="I462">
        <v>0</v>
      </c>
      <c r="J462">
        <v>0.17535200000000001</v>
      </c>
      <c r="K462">
        <v>28.164909999999999</v>
      </c>
      <c r="L462">
        <v>0</v>
      </c>
      <c r="M462">
        <v>0</v>
      </c>
      <c r="N462">
        <v>0.1742435</v>
      </c>
      <c r="O462">
        <v>28.595379999999999</v>
      </c>
      <c r="P462">
        <v>0</v>
      </c>
      <c r="Q462">
        <v>0</v>
      </c>
      <c r="R462">
        <v>0.17308589999999999</v>
      </c>
      <c r="S462">
        <v>28.646930000000001</v>
      </c>
      <c r="T462">
        <v>0</v>
      </c>
      <c r="U462">
        <v>0</v>
      </c>
      <c r="V462">
        <v>0.17193430000000001</v>
      </c>
      <c r="W462">
        <v>28.099399999999999</v>
      </c>
      <c r="X462">
        <v>0</v>
      </c>
      <c r="Y462">
        <v>0</v>
      </c>
      <c r="Z462">
        <v>0.1707708</v>
      </c>
      <c r="AA462">
        <v>27.478179999999998</v>
      </c>
      <c r="AB462">
        <v>0</v>
      </c>
      <c r="AC462">
        <v>0</v>
      </c>
      <c r="AD462">
        <v>0.1696762</v>
      </c>
      <c r="AE462">
        <v>26.965150000000001</v>
      </c>
      <c r="AF462">
        <v>0</v>
      </c>
      <c r="AG462">
        <v>0</v>
      </c>
      <c r="AH462">
        <v>0.16856979999999999</v>
      </c>
      <c r="AI462">
        <v>27.382359999999998</v>
      </c>
      <c r="AJ462">
        <v>0</v>
      </c>
      <c r="AK462">
        <v>0</v>
      </c>
      <c r="AL462">
        <v>0.16745860000000001</v>
      </c>
      <c r="AM462">
        <v>28.318149999999999</v>
      </c>
      <c r="AN462">
        <v>0</v>
      </c>
      <c r="AO462">
        <v>0</v>
      </c>
      <c r="AP462">
        <v>0.16630429999999999</v>
      </c>
      <c r="AQ462">
        <v>29.433720000000001</v>
      </c>
      <c r="AR462">
        <v>0</v>
      </c>
      <c r="AS462">
        <v>0</v>
      </c>
      <c r="AT462">
        <v>0.16524249999999999</v>
      </c>
      <c r="AU462">
        <v>30.387350000000001</v>
      </c>
      <c r="AV462">
        <v>0</v>
      </c>
      <c r="AW462">
        <v>0</v>
      </c>
      <c r="AX462">
        <v>0.16429260000000001</v>
      </c>
      <c r="AY462">
        <v>30.51322</v>
      </c>
      <c r="AZ462">
        <v>0</v>
      </c>
      <c r="BA462">
        <v>0</v>
      </c>
      <c r="BB462">
        <v>0.1633271</v>
      </c>
      <c r="BC462">
        <v>30.113869999999999</v>
      </c>
      <c r="BD462">
        <v>0</v>
      </c>
      <c r="BE462">
        <v>0</v>
      </c>
      <c r="BF462">
        <v>0.1623377</v>
      </c>
      <c r="BG462">
        <v>29.582190000000001</v>
      </c>
      <c r="BH462">
        <v>0</v>
      </c>
      <c r="BI462">
        <v>0</v>
      </c>
      <c r="BJ462">
        <v>0.16135630000000001</v>
      </c>
      <c r="BK462">
        <v>29.257180000000002</v>
      </c>
      <c r="BL462">
        <v>0</v>
      </c>
      <c r="BM462">
        <v>0</v>
      </c>
      <c r="BN462">
        <v>0.1603473</v>
      </c>
      <c r="BO462">
        <v>29.90953</v>
      </c>
      <c r="BP462">
        <v>0</v>
      </c>
      <c r="BQ462">
        <v>0</v>
      </c>
      <c r="BR462">
        <v>0.1592403</v>
      </c>
      <c r="BS462">
        <v>30.810469999999999</v>
      </c>
      <c r="BT462">
        <v>0</v>
      </c>
      <c r="BU462">
        <v>0</v>
      </c>
      <c r="BV462">
        <v>0.15810360000000001</v>
      </c>
      <c r="BW462">
        <v>31.80922</v>
      </c>
      <c r="BX462">
        <v>0</v>
      </c>
      <c r="BY462">
        <v>0</v>
      </c>
      <c r="BZ462">
        <v>0.15697130000000001</v>
      </c>
      <c r="CA462">
        <v>32.43721</v>
      </c>
      <c r="CB462">
        <v>0</v>
      </c>
      <c r="CC462">
        <v>0</v>
      </c>
      <c r="CD462">
        <v>0.15586559999999999</v>
      </c>
      <c r="CE462">
        <v>32.282809999999998</v>
      </c>
      <c r="CF462">
        <v>0</v>
      </c>
      <c r="CG462">
        <v>0</v>
      </c>
      <c r="CH462">
        <v>0.1547665</v>
      </c>
      <c r="CI462">
        <v>31.497779999999999</v>
      </c>
      <c r="CJ462">
        <v>0</v>
      </c>
      <c r="CK462">
        <v>0</v>
      </c>
      <c r="CL462">
        <v>0.15365110000000001</v>
      </c>
      <c r="CM462">
        <v>30.70092</v>
      </c>
      <c r="CN462">
        <v>0</v>
      </c>
      <c r="CO462">
        <v>0</v>
      </c>
      <c r="CP462">
        <v>0.15264510000000001</v>
      </c>
      <c r="CQ462">
        <v>30.232749999999999</v>
      </c>
      <c r="CR462">
        <v>0</v>
      </c>
      <c r="CS462">
        <v>0</v>
      </c>
      <c r="CT462">
        <v>0.1516508</v>
      </c>
      <c r="CU462">
        <v>30.5806</v>
      </c>
      <c r="CV462">
        <v>0</v>
      </c>
      <c r="CW462">
        <v>0</v>
      </c>
      <c r="CX462">
        <v>0.15051039999999999</v>
      </c>
      <c r="CY462">
        <v>30.629660000000001</v>
      </c>
      <c r="CZ462">
        <v>6.8967369999999998E-36</v>
      </c>
      <c r="DA462">
        <v>1.4137150000000001E-32</v>
      </c>
      <c r="DB462">
        <v>0.14934749999999999</v>
      </c>
      <c r="DC462">
        <v>31.23676</v>
      </c>
      <c r="DD462">
        <v>1.8325980000000001E-29</v>
      </c>
      <c r="DE462">
        <v>3.7845560000000002E-26</v>
      </c>
      <c r="DF462">
        <v>0.1481894</v>
      </c>
      <c r="DG462">
        <v>31.759370000000001</v>
      </c>
      <c r="DH462" s="1">
        <v>2.2101900000000001E-24</v>
      </c>
      <c r="DI462" s="1">
        <v>4.5917879999999998E-21</v>
      </c>
      <c r="DJ462">
        <v>0.1471161</v>
      </c>
      <c r="DK462">
        <v>31.784300000000002</v>
      </c>
      <c r="DL462" s="1">
        <v>2.1281099999999999E-20</v>
      </c>
      <c r="DM462" s="1">
        <v>4.4476469999999998E-17</v>
      </c>
      <c r="DN462">
        <v>0.1460709</v>
      </c>
      <c r="DO462">
        <v>31.298279999999998</v>
      </c>
      <c r="DP462" s="1">
        <v>4.342975E-17</v>
      </c>
      <c r="DQ462" s="1">
        <v>9.1022339999999995E-14</v>
      </c>
      <c r="DR462">
        <v>0.14499039999999999</v>
      </c>
      <c r="DS462">
        <v>30.707719999999998</v>
      </c>
      <c r="DT462" s="1">
        <v>2.800782E-14</v>
      </c>
      <c r="DU462" s="1">
        <v>5.8978660000000001E-11</v>
      </c>
      <c r="DV462">
        <v>0.14383589999999999</v>
      </c>
      <c r="DW462">
        <v>30.394860000000001</v>
      </c>
      <c r="DX462" s="1">
        <v>8.1941970000000007E-12</v>
      </c>
      <c r="DY462" s="1">
        <v>1.5277370000000001E-8</v>
      </c>
      <c r="DZ462">
        <v>0.14275160000000001</v>
      </c>
      <c r="EA462">
        <v>31.12452</v>
      </c>
      <c r="EB462" s="1">
        <v>1.051022E-9</v>
      </c>
      <c r="EC462" s="1">
        <v>1.8344040000000001E-6</v>
      </c>
      <c r="ED462">
        <v>0.14186509999999999</v>
      </c>
      <c r="EE462">
        <v>32.216430000000003</v>
      </c>
      <c r="EF462" s="1">
        <v>6.8331479999999999E-8</v>
      </c>
      <c r="EG462" s="1">
        <v>1.1473929999999999E-4</v>
      </c>
      <c r="EH462">
        <v>0.14106930000000001</v>
      </c>
      <c r="EI462">
        <v>33.407829999999997</v>
      </c>
      <c r="EJ462" s="1">
        <v>2.4817840000000001E-6</v>
      </c>
      <c r="EK462" s="1">
        <v>4.0882230000000002E-3</v>
      </c>
      <c r="EL462">
        <v>0.14028160000000001</v>
      </c>
      <c r="EM462">
        <v>34.395400000000002</v>
      </c>
      <c r="EN462" s="1">
        <v>5.455187E-5</v>
      </c>
      <c r="EO462" s="1">
        <v>8.9147649999999995E-2</v>
      </c>
      <c r="EP462">
        <v>0.13949449999999999</v>
      </c>
      <c r="EQ462">
        <v>34.540570000000002</v>
      </c>
      <c r="ER462" s="1">
        <v>7.712471E-4</v>
      </c>
      <c r="ES462" s="1">
        <v>1.261436</v>
      </c>
      <c r="ET462">
        <v>0.13876150000000001</v>
      </c>
      <c r="EU462">
        <v>33.739269999999998</v>
      </c>
      <c r="EV462" s="1">
        <v>7.389095E-3</v>
      </c>
      <c r="EW462" s="1">
        <v>12.164680000000001</v>
      </c>
      <c r="EX462">
        <v>0.13808119999999999</v>
      </c>
      <c r="EY462">
        <v>32.82159</v>
      </c>
      <c r="EZ462" s="1">
        <v>5.0076290000000002E-2</v>
      </c>
      <c r="FA462" s="1">
        <v>83.312100000000001</v>
      </c>
      <c r="FB462">
        <v>0.13760259999999999</v>
      </c>
      <c r="FC462">
        <v>32.078719999999997</v>
      </c>
      <c r="FD462" s="1">
        <v>0.2492907</v>
      </c>
      <c r="FE462">
        <v>420.05430000000001</v>
      </c>
      <c r="FF462">
        <v>0.1372621</v>
      </c>
      <c r="FG462">
        <v>32.057450000000003</v>
      </c>
      <c r="FH462" s="1">
        <v>0.94205839999999996</v>
      </c>
      <c r="FI462">
        <v>1610.338</v>
      </c>
      <c r="FJ462">
        <v>0.1367728</v>
      </c>
      <c r="FK462">
        <v>32.287770000000002</v>
      </c>
      <c r="FL462" s="1">
        <v>2.7705510000000002</v>
      </c>
      <c r="FM462">
        <v>4824.3429999999998</v>
      </c>
      <c r="FN462">
        <v>0.13618669999999999</v>
      </c>
      <c r="FO462">
        <v>32.363079999999997</v>
      </c>
      <c r="FP462" s="1">
        <v>6.5084929999999996</v>
      </c>
      <c r="FQ462">
        <v>11574.35</v>
      </c>
      <c r="FR462">
        <v>0.13556309999999999</v>
      </c>
      <c r="FS462">
        <v>32.260309999999997</v>
      </c>
      <c r="FT462">
        <v>12.49813</v>
      </c>
      <c r="FU462">
        <v>22755.759999999998</v>
      </c>
      <c r="FV462">
        <v>0.13497890000000001</v>
      </c>
      <c r="FW462">
        <v>31.794180000000001</v>
      </c>
      <c r="FX462">
        <v>20.065899999999999</v>
      </c>
      <c r="FY462">
        <v>37462.49</v>
      </c>
      <c r="FZ462">
        <v>0.13435800000000001</v>
      </c>
      <c r="GA462">
        <v>31.132180000000002</v>
      </c>
      <c r="GB462">
        <v>27.46087</v>
      </c>
      <c r="GC462">
        <v>52693.03</v>
      </c>
      <c r="GD462">
        <v>0.13367670000000001</v>
      </c>
      <c r="GE462">
        <v>30.42474</v>
      </c>
      <c r="GF462">
        <v>32.673909999999999</v>
      </c>
      <c r="GG462">
        <v>64581.55</v>
      </c>
      <c r="GH462">
        <v>0.1329533</v>
      </c>
      <c r="GI462">
        <v>29.966159999999999</v>
      </c>
      <c r="GJ462">
        <v>34.463819999999998</v>
      </c>
      <c r="GK462">
        <v>70305.42</v>
      </c>
      <c r="GL462">
        <v>0.13222339999999999</v>
      </c>
      <c r="GM462">
        <v>30.33982</v>
      </c>
      <c r="GN462">
        <v>32.853470000000002</v>
      </c>
      <c r="GO462">
        <v>69330.94</v>
      </c>
      <c r="GP462">
        <v>0.13144120000000001</v>
      </c>
      <c r="GQ462">
        <v>31.123709999999999</v>
      </c>
      <c r="GR462">
        <v>28.797799999999999</v>
      </c>
      <c r="GS462">
        <v>63091.81</v>
      </c>
      <c r="GT462">
        <v>0.13064709999999999</v>
      </c>
      <c r="GU462">
        <v>32.0899</v>
      </c>
      <c r="GV462">
        <v>23.95036</v>
      </c>
      <c r="GW462">
        <v>54223.96</v>
      </c>
      <c r="GX462">
        <v>0.1298406</v>
      </c>
      <c r="GY462">
        <v>32.659910000000004</v>
      </c>
      <c r="GZ462">
        <v>19.036850000000001</v>
      </c>
      <c r="HA462">
        <v>44664.3</v>
      </c>
      <c r="HB462">
        <v>0.1289447</v>
      </c>
      <c r="HC462">
        <v>32.641330000000004</v>
      </c>
      <c r="HD462">
        <v>14.817970000000001</v>
      </c>
      <c r="HE462">
        <v>35985.980000000003</v>
      </c>
      <c r="HF462">
        <v>0.12805720000000001</v>
      </c>
      <c r="HG462">
        <v>31.784500000000001</v>
      </c>
      <c r="HH462">
        <v>11.503209999999999</v>
      </c>
      <c r="HI462">
        <v>28810.86</v>
      </c>
      <c r="HJ462">
        <v>0.1270917</v>
      </c>
      <c r="HK462">
        <v>30.698869999999999</v>
      </c>
      <c r="HL462">
        <v>9.0148759999999992</v>
      </c>
      <c r="HM462">
        <v>23189.32</v>
      </c>
      <c r="HN462">
        <v>0.1262884</v>
      </c>
      <c r="HO462">
        <v>29.72071</v>
      </c>
      <c r="HP462">
        <v>7.1952470000000002</v>
      </c>
      <c r="HQ462">
        <v>18890.46</v>
      </c>
      <c r="HR462">
        <v>0.1254335</v>
      </c>
      <c r="HS462">
        <v>29.389289999999999</v>
      </c>
      <c r="HT462">
        <v>5.8499309999999998</v>
      </c>
      <c r="HU462">
        <v>15609.91</v>
      </c>
      <c r="HV462">
        <v>0.1243102</v>
      </c>
      <c r="HW462">
        <v>29.635739999999998</v>
      </c>
      <c r="HX462">
        <v>4.8384260000000001</v>
      </c>
      <c r="HY462">
        <v>13101.44</v>
      </c>
      <c r="HZ462">
        <v>0.12306640000000001</v>
      </c>
      <c r="IA462">
        <v>29.8399</v>
      </c>
      <c r="IB462">
        <v>4.0679080000000001</v>
      </c>
      <c r="IC462">
        <v>11158.13</v>
      </c>
      <c r="ID462">
        <v>0.1219462</v>
      </c>
      <c r="IE462">
        <v>29.999970000000001</v>
      </c>
      <c r="IF462">
        <v>3.4722789999999999</v>
      </c>
      <c r="IG462">
        <v>9622.8979999999992</v>
      </c>
      <c r="IH462">
        <v>0.1210408</v>
      </c>
      <c r="II462">
        <v>29.75085</v>
      </c>
      <c r="IJ462">
        <v>2.9996350000000001</v>
      </c>
      <c r="IK462">
        <v>8377.2170000000006</v>
      </c>
      <c r="IL462">
        <v>0.1202155</v>
      </c>
      <c r="IM462">
        <v>28.94586</v>
      </c>
      <c r="IN462">
        <v>2.6134240000000002</v>
      </c>
      <c r="IO462">
        <v>7346.5870000000004</v>
      </c>
      <c r="IP462" s="1">
        <v>0.119364</v>
      </c>
      <c r="IQ462">
        <v>27.991530000000001</v>
      </c>
      <c r="IR462">
        <v>2.2913389999999998</v>
      </c>
      <c r="IS462">
        <v>6483.8509999999997</v>
      </c>
      <c r="IT462" s="1">
        <v>0.1187112</v>
      </c>
      <c r="IU462">
        <v>27.30237</v>
      </c>
      <c r="IV462">
        <v>2.0228999999999999</v>
      </c>
      <c r="IW462">
        <v>5751.8789999999999</v>
      </c>
      <c r="IX462" s="1">
        <v>0.1180581</v>
      </c>
      <c r="IY462">
        <v>27.740310000000001</v>
      </c>
      <c r="IZ462">
        <v>1.791871</v>
      </c>
      <c r="JA462">
        <v>5120.99</v>
      </c>
      <c r="JB462" s="1">
        <v>0.1172015</v>
      </c>
      <c r="JC462">
        <v>28.672599999999999</v>
      </c>
      <c r="JD462">
        <v>1.592209</v>
      </c>
      <c r="JE462">
        <v>4580.6139999999996</v>
      </c>
      <c r="JF462" s="1">
        <v>0.1162121</v>
      </c>
      <c r="JG462">
        <v>29.678750000000001</v>
      </c>
      <c r="JH462">
        <v>1.419977</v>
      </c>
      <c r="JI462">
        <v>4116.9579999999996</v>
      </c>
      <c r="JJ462" s="1">
        <v>0.1152939</v>
      </c>
      <c r="JK462">
        <v>30.061440000000001</v>
      </c>
      <c r="JL462">
        <v>1.2730459999999999</v>
      </c>
      <c r="JM462">
        <v>3716.9720000000002</v>
      </c>
      <c r="JN462" s="1">
        <v>0.11456570000000001</v>
      </c>
      <c r="JO462">
        <v>29.81728</v>
      </c>
      <c r="JP462">
        <v>1.14696</v>
      </c>
      <c r="JQ462">
        <v>3366.8960000000002</v>
      </c>
      <c r="JR462" s="1">
        <v>0.1137716</v>
      </c>
      <c r="JS462">
        <v>28.884250000000002</v>
      </c>
      <c r="JT462">
        <v>1.035596</v>
      </c>
      <c r="JU462">
        <v>3058.5569999999998</v>
      </c>
      <c r="JV462" s="1">
        <v>0.1128343</v>
      </c>
      <c r="JW462">
        <v>27.871120000000001</v>
      </c>
      <c r="JX462">
        <v>0.93706659999999997</v>
      </c>
      <c r="JY462">
        <v>2787.7620000000002</v>
      </c>
      <c r="JZ462" s="1">
        <v>0.11198959999999999</v>
      </c>
      <c r="KA462">
        <v>27.06493</v>
      </c>
      <c r="KB462">
        <v>0.85122920000000002</v>
      </c>
      <c r="KC462">
        <v>2548.8649999999998</v>
      </c>
      <c r="KD462" s="1">
        <v>0.1110603</v>
      </c>
      <c r="KE462">
        <v>27.213989999999999</v>
      </c>
      <c r="KF462">
        <v>0.77431459999999996</v>
      </c>
      <c r="KG462">
        <v>2335.8310000000001</v>
      </c>
      <c r="KH462">
        <v>0.1098446</v>
      </c>
      <c r="KI462">
        <v>27.730810000000002</v>
      </c>
      <c r="KJ462">
        <v>0.70546529999999996</v>
      </c>
      <c r="KK462">
        <v>2148.8760000000002</v>
      </c>
      <c r="KL462">
        <v>0.1084405</v>
      </c>
      <c r="KM462">
        <v>28.42737</v>
      </c>
      <c r="KN462">
        <v>0.64434329999999995</v>
      </c>
      <c r="KO462">
        <v>1985.3119999999999</v>
      </c>
      <c r="KP462" s="1">
        <v>0.1070176</v>
      </c>
      <c r="KQ462">
        <v>28.980090000000001</v>
      </c>
      <c r="KR462">
        <v>0.59108329999999998</v>
      </c>
      <c r="KS462">
        <v>1842.269</v>
      </c>
      <c r="KT462" s="1">
        <v>0.1057049</v>
      </c>
      <c r="KU462">
        <v>28.905090000000001</v>
      </c>
      <c r="KV462">
        <v>0.54459749999999996</v>
      </c>
      <c r="KW462">
        <v>1715.4880000000001</v>
      </c>
      <c r="KX462">
        <v>0.1044128</v>
      </c>
      <c r="KY462">
        <v>28.299510000000001</v>
      </c>
      <c r="KZ462">
        <v>0.50334719999999999</v>
      </c>
      <c r="LA462">
        <v>1602.3030000000001</v>
      </c>
      <c r="LB462" s="1">
        <v>0.1030435</v>
      </c>
      <c r="LC462">
        <v>27.554089999999999</v>
      </c>
      <c r="LD462">
        <v>0.46628019999999998</v>
      </c>
      <c r="LE462">
        <v>1501.423</v>
      </c>
      <c r="LF462" s="1">
        <v>0.10181030000000001</v>
      </c>
      <c r="LG462">
        <v>27.028770000000002</v>
      </c>
      <c r="LH462">
        <v>0.43370989999999998</v>
      </c>
      <c r="LI462">
        <v>1410.972</v>
      </c>
      <c r="LJ462">
        <v>0.1005566</v>
      </c>
      <c r="LK462">
        <v>27.36543</v>
      </c>
      <c r="LL462">
        <v>0.40414450000000002</v>
      </c>
      <c r="LM462">
        <v>1329.001</v>
      </c>
      <c r="LN462" s="1">
        <v>9.911093E-2</v>
      </c>
      <c r="LO462">
        <v>28.110600000000002</v>
      </c>
      <c r="LP462">
        <v>0.37701370000000001</v>
      </c>
      <c r="LQ462">
        <v>1255.788</v>
      </c>
      <c r="LR462">
        <v>9.7533460000000002E-2</v>
      </c>
      <c r="LS462">
        <v>29.020189999999999</v>
      </c>
      <c r="LT462">
        <v>0.3524313</v>
      </c>
      <c r="LU462">
        <v>1190.7159999999999</v>
      </c>
      <c r="LV462" s="1">
        <v>9.5798750000000002E-2</v>
      </c>
      <c r="LW462">
        <v>29.671230000000001</v>
      </c>
      <c r="LX462">
        <v>0.33011849999999998</v>
      </c>
      <c r="LY462">
        <v>1133.2070000000001</v>
      </c>
      <c r="LZ462" s="1">
        <v>9.3477530000000003E-2</v>
      </c>
      <c r="MA462">
        <v>29.820180000000001</v>
      </c>
      <c r="MB462">
        <v>0.30813459999999998</v>
      </c>
      <c r="MC462">
        <v>1082.912</v>
      </c>
      <c r="MD462" s="1">
        <v>9.1469309999999998E-2</v>
      </c>
      <c r="ME462">
        <v>29.290289999999999</v>
      </c>
      <c r="MF462">
        <v>0.28933019999999998</v>
      </c>
      <c r="MG462">
        <v>1040.027</v>
      </c>
      <c r="MH462" s="1">
        <v>8.9713119999999993E-2</v>
      </c>
      <c r="MI462">
        <v>28.608370000000001</v>
      </c>
      <c r="MJ462">
        <v>0.273256</v>
      </c>
      <c r="MK462">
        <v>1002.296</v>
      </c>
      <c r="ML462" s="1">
        <v>8.835635E-2</v>
      </c>
      <c r="MM462">
        <v>28.039470000000001</v>
      </c>
      <c r="MN462">
        <v>0.25976490000000002</v>
      </c>
      <c r="MO462">
        <v>968.26179999999999</v>
      </c>
      <c r="MP462" s="1">
        <v>8.7147470000000005E-2</v>
      </c>
      <c r="MQ462">
        <v>28.378959999999999</v>
      </c>
      <c r="MR462">
        <v>0.24757270000000001</v>
      </c>
      <c r="MS462">
        <v>936.58109999999999</v>
      </c>
      <c r="MT462" s="1">
        <v>8.6034509999999995E-2</v>
      </c>
      <c r="MU462">
        <v>28.76135</v>
      </c>
      <c r="MV462">
        <v>0.23649590000000001</v>
      </c>
      <c r="MW462">
        <v>907.29100000000005</v>
      </c>
      <c r="MX462" s="1">
        <v>8.4984729999999994E-2</v>
      </c>
      <c r="MY462">
        <v>28.950700000000001</v>
      </c>
      <c r="MZ462">
        <v>0.22635359999999999</v>
      </c>
      <c r="NA462">
        <v>880.07740000000001</v>
      </c>
      <c r="NB462" s="1">
        <v>8.4003079999999994E-2</v>
      </c>
      <c r="NC462">
        <v>28.982849999999999</v>
      </c>
      <c r="ND462">
        <v>0.217111</v>
      </c>
      <c r="NE462">
        <v>854.93870000000004</v>
      </c>
      <c r="NF462" s="1">
        <v>8.3180760000000006E-2</v>
      </c>
      <c r="NG462">
        <v>28.975840000000002</v>
      </c>
      <c r="NH462">
        <v>0.2088132</v>
      </c>
      <c r="NI462">
        <v>831.3501</v>
      </c>
      <c r="NJ462" s="1">
        <v>8.2410070000000002E-2</v>
      </c>
      <c r="NK462">
        <v>28.697900000000001</v>
      </c>
      <c r="NL462">
        <v>0.20109579999999999</v>
      </c>
      <c r="NM462">
        <v>809.10879999999997</v>
      </c>
      <c r="NN462" s="1">
        <v>8.1715079999999995E-2</v>
      </c>
      <c r="NO462">
        <v>28.337610000000002</v>
      </c>
      <c r="NP462">
        <v>0.19397780000000001</v>
      </c>
      <c r="NQ462">
        <v>788.0059</v>
      </c>
      <c r="NR462" s="1">
        <v>8.1117770000000006E-2</v>
      </c>
      <c r="NS462">
        <v>28.04937</v>
      </c>
      <c r="NT462">
        <v>0.18743899999999999</v>
      </c>
      <c r="NU462">
        <v>767.97410000000002</v>
      </c>
      <c r="NV462" s="1">
        <v>8.0552369999999998E-2</v>
      </c>
      <c r="NW462">
        <v>28.692209999999999</v>
      </c>
      <c r="NX462">
        <v>0.1812261</v>
      </c>
      <c r="NY462">
        <v>748.65719999999999</v>
      </c>
      <c r="NZ462" s="1">
        <v>7.9939209999999997E-2</v>
      </c>
      <c r="OA462">
        <v>29.68055</v>
      </c>
      <c r="OB462">
        <v>0.17527590000000001</v>
      </c>
      <c r="OC462">
        <v>730.45929999999998</v>
      </c>
      <c r="OD462" s="1">
        <v>7.9372460000000006E-2</v>
      </c>
      <c r="OE462">
        <v>30.46274</v>
      </c>
      <c r="OF462">
        <v>0.1697359</v>
      </c>
      <c r="OG462">
        <v>713.29499999999996</v>
      </c>
      <c r="OH462" s="1">
        <v>7.8911830000000002E-2</v>
      </c>
      <c r="OI462">
        <v>31.018229999999999</v>
      </c>
      <c r="OJ462">
        <v>0.1646861</v>
      </c>
      <c r="OK462">
        <v>696.9203</v>
      </c>
    </row>
    <row r="463" spans="1:401" x14ac:dyDescent="0.35">
      <c r="A463">
        <v>472</v>
      </c>
      <c r="B463" t="s">
        <v>4</v>
      </c>
      <c r="C463" t="s">
        <v>364</v>
      </c>
      <c r="D463" t="s">
        <v>470</v>
      </c>
      <c r="E463">
        <v>801.68489999999997</v>
      </c>
      <c r="F463">
        <v>0.13564490000000001</v>
      </c>
      <c r="G463">
        <v>27.788640000000001</v>
      </c>
      <c r="H463">
        <v>0</v>
      </c>
      <c r="I463">
        <v>0</v>
      </c>
      <c r="J463">
        <v>0.13480030000000001</v>
      </c>
      <c r="K463">
        <v>28.151319999999998</v>
      </c>
      <c r="L463">
        <v>0</v>
      </c>
      <c r="M463">
        <v>0</v>
      </c>
      <c r="N463">
        <v>0.13395180000000001</v>
      </c>
      <c r="O463">
        <v>28.573090000000001</v>
      </c>
      <c r="P463">
        <v>0</v>
      </c>
      <c r="Q463">
        <v>0</v>
      </c>
      <c r="R463">
        <v>0.13306480000000001</v>
      </c>
      <c r="S463">
        <v>28.674569999999999</v>
      </c>
      <c r="T463">
        <v>0</v>
      </c>
      <c r="U463">
        <v>0</v>
      </c>
      <c r="V463">
        <v>0.1321909</v>
      </c>
      <c r="W463">
        <v>28.246110000000002</v>
      </c>
      <c r="X463">
        <v>0</v>
      </c>
      <c r="Y463">
        <v>0</v>
      </c>
      <c r="Z463">
        <v>0.1313047</v>
      </c>
      <c r="AA463">
        <v>27.725560000000002</v>
      </c>
      <c r="AB463">
        <v>0</v>
      </c>
      <c r="AC463">
        <v>0</v>
      </c>
      <c r="AD463">
        <v>0.13048270000000001</v>
      </c>
      <c r="AE463">
        <v>27.248149999999999</v>
      </c>
      <c r="AF463">
        <v>0</v>
      </c>
      <c r="AG463">
        <v>0</v>
      </c>
      <c r="AH463">
        <v>0.12964110000000001</v>
      </c>
      <c r="AI463">
        <v>27.547160000000002</v>
      </c>
      <c r="AJ463">
        <v>0</v>
      </c>
      <c r="AK463">
        <v>0</v>
      </c>
      <c r="AL463">
        <v>0.128776</v>
      </c>
      <c r="AM463">
        <v>28.316220000000001</v>
      </c>
      <c r="AN463">
        <v>0</v>
      </c>
      <c r="AO463">
        <v>0</v>
      </c>
      <c r="AP463">
        <v>0.12790000000000001</v>
      </c>
      <c r="AQ463">
        <v>29.296250000000001</v>
      </c>
      <c r="AR463">
        <v>0</v>
      </c>
      <c r="AS463">
        <v>0</v>
      </c>
      <c r="AT463">
        <v>0.12708949999999999</v>
      </c>
      <c r="AU463">
        <v>30.207149999999999</v>
      </c>
      <c r="AV463">
        <v>0</v>
      </c>
      <c r="AW463">
        <v>0</v>
      </c>
      <c r="AX463">
        <v>0.126363</v>
      </c>
      <c r="AY463">
        <v>30.436779999999999</v>
      </c>
      <c r="AZ463">
        <v>0</v>
      </c>
      <c r="BA463">
        <v>0</v>
      </c>
      <c r="BB463">
        <v>0.12563750000000001</v>
      </c>
      <c r="BC463">
        <v>30.192730000000001</v>
      </c>
      <c r="BD463">
        <v>0</v>
      </c>
      <c r="BE463">
        <v>0</v>
      </c>
      <c r="BF463">
        <v>0.1248881</v>
      </c>
      <c r="BG463">
        <v>29.78678</v>
      </c>
      <c r="BH463">
        <v>0</v>
      </c>
      <c r="BI463">
        <v>0</v>
      </c>
      <c r="BJ463">
        <v>0.1241399</v>
      </c>
      <c r="BK463">
        <v>29.499020000000002</v>
      </c>
      <c r="BL463">
        <v>0</v>
      </c>
      <c r="BM463">
        <v>0</v>
      </c>
      <c r="BN463">
        <v>0.12338499999999999</v>
      </c>
      <c r="BO463">
        <v>30.032419999999998</v>
      </c>
      <c r="BP463">
        <v>0</v>
      </c>
      <c r="BQ463">
        <v>0</v>
      </c>
      <c r="BR463">
        <v>0.12252739999999999</v>
      </c>
      <c r="BS463">
        <v>30.79833</v>
      </c>
      <c r="BT463">
        <v>0</v>
      </c>
      <c r="BU463">
        <v>0</v>
      </c>
      <c r="BV463">
        <v>0.12165330000000001</v>
      </c>
      <c r="BW463">
        <v>31.696770000000001</v>
      </c>
      <c r="BX463">
        <v>0</v>
      </c>
      <c r="BY463">
        <v>0</v>
      </c>
      <c r="BZ463">
        <v>0.1207934</v>
      </c>
      <c r="CA463">
        <v>32.32705</v>
      </c>
      <c r="CB463">
        <v>0</v>
      </c>
      <c r="CC463">
        <v>0</v>
      </c>
      <c r="CD463">
        <v>0.1199503</v>
      </c>
      <c r="CE463">
        <v>32.291620000000002</v>
      </c>
      <c r="CF463">
        <v>0</v>
      </c>
      <c r="CG463">
        <v>0</v>
      </c>
      <c r="CH463">
        <v>0.11910569999999999</v>
      </c>
      <c r="CI463">
        <v>31.68788</v>
      </c>
      <c r="CJ463">
        <v>0</v>
      </c>
      <c r="CK463">
        <v>0</v>
      </c>
      <c r="CL463">
        <v>0.1182513</v>
      </c>
      <c r="CM463">
        <v>31.020399999999999</v>
      </c>
      <c r="CN463">
        <v>0</v>
      </c>
      <c r="CO463">
        <v>0</v>
      </c>
      <c r="CP463">
        <v>0.1175001</v>
      </c>
      <c r="CQ463">
        <v>30.573799999999999</v>
      </c>
      <c r="CR463">
        <v>0</v>
      </c>
      <c r="CS463">
        <v>0</v>
      </c>
      <c r="CT463">
        <v>0.1167315</v>
      </c>
      <c r="CU463">
        <v>30.806010000000001</v>
      </c>
      <c r="CV463">
        <v>0</v>
      </c>
      <c r="CW463">
        <v>0</v>
      </c>
      <c r="CX463">
        <v>0.11584709999999999</v>
      </c>
      <c r="CY463">
        <v>30.791630000000001</v>
      </c>
      <c r="CZ463">
        <v>1.2250100000000001E-36</v>
      </c>
      <c r="DA463">
        <v>2.8146539999999998E-33</v>
      </c>
      <c r="DB463">
        <v>0.11494</v>
      </c>
      <c r="DC463">
        <v>31.296019999999999</v>
      </c>
      <c r="DD463">
        <v>3.5487249999999997E-30</v>
      </c>
      <c r="DE463">
        <v>8.2153420000000004E-27</v>
      </c>
      <c r="DF463">
        <v>0.1140456</v>
      </c>
      <c r="DG463">
        <v>31.76512</v>
      </c>
      <c r="DH463">
        <v>5.0584170000000001E-25</v>
      </c>
      <c r="DI463" s="1">
        <v>1.1780989999999999E-21</v>
      </c>
      <c r="DJ463">
        <v>0.113228</v>
      </c>
      <c r="DK463">
        <v>31.825340000000001</v>
      </c>
      <c r="DL463" s="1">
        <v>5.6767539999999998E-21</v>
      </c>
      <c r="DM463" s="1">
        <v>1.305683E-17</v>
      </c>
      <c r="DN463">
        <v>0.11242539999999999</v>
      </c>
      <c r="DO463">
        <v>31.45402</v>
      </c>
      <c r="DP463" s="1">
        <v>1.3500830000000001E-17</v>
      </c>
      <c r="DQ463" s="1">
        <v>2.9580540000000002E-14</v>
      </c>
      <c r="DR463">
        <v>0.1115853</v>
      </c>
      <c r="DS463">
        <v>30.965229999999998</v>
      </c>
      <c r="DT463" s="1">
        <v>9.9250650000000003E-15</v>
      </c>
      <c r="DU463" s="1">
        <v>2.1062140000000001E-11</v>
      </c>
      <c r="DV463">
        <v>0.11068500000000001</v>
      </c>
      <c r="DW463">
        <v>30.66807</v>
      </c>
      <c r="DX463" s="1">
        <v>2.950712E-12</v>
      </c>
      <c r="DY463" s="1">
        <v>5.9145049999999997E-9</v>
      </c>
      <c r="DZ463">
        <v>0.1098446</v>
      </c>
      <c r="EA463">
        <v>31.254919999999998</v>
      </c>
      <c r="EB463" s="1">
        <v>3.95099E-10</v>
      </c>
      <c r="EC463" s="1">
        <v>7.6601789999999998E-7</v>
      </c>
      <c r="ED463">
        <v>0.1091843</v>
      </c>
      <c r="EE463">
        <v>32.179839999999999</v>
      </c>
      <c r="EF463" s="1">
        <v>2.7049410000000001E-8</v>
      </c>
      <c r="EG463" s="1">
        <v>5.1394470000000002E-5</v>
      </c>
      <c r="EH463">
        <v>0.10857459999999999</v>
      </c>
      <c r="EI463">
        <v>33.249099999999999</v>
      </c>
      <c r="EJ463" s="1">
        <v>1.037923E-6</v>
      </c>
      <c r="EK463" s="1">
        <v>1.9562E-3</v>
      </c>
      <c r="EL463" s="1">
        <v>0.1079707</v>
      </c>
      <c r="EM463">
        <v>34.203659999999999</v>
      </c>
      <c r="EN463" s="1">
        <v>2.413308E-5</v>
      </c>
      <c r="EO463" s="1">
        <v>4.5411769999999997E-2</v>
      </c>
      <c r="EP463" s="1">
        <v>0.1073756</v>
      </c>
      <c r="EQ463">
        <v>34.457439999999998</v>
      </c>
      <c r="ER463" s="1">
        <v>3.6102140000000003E-4</v>
      </c>
      <c r="ES463" s="1">
        <v>0.68225270000000005</v>
      </c>
      <c r="ET463">
        <v>0.1068195</v>
      </c>
      <c r="EU463">
        <v>33.876860000000001</v>
      </c>
      <c r="EV463" s="1">
        <v>3.65913E-3</v>
      </c>
      <c r="EW463" s="1">
        <v>6.9708779999999999</v>
      </c>
      <c r="EX463" s="1">
        <v>0.1062926</v>
      </c>
      <c r="EY463">
        <v>33.139360000000003</v>
      </c>
      <c r="EZ463" s="1">
        <v>2.6227279999999999E-2</v>
      </c>
      <c r="FA463" s="1">
        <v>50.503079999999997</v>
      </c>
      <c r="FB463" s="1">
        <v>0.10595880000000001</v>
      </c>
      <c r="FC463">
        <v>32.475520000000003</v>
      </c>
      <c r="FD463" s="1">
        <v>0.13811509999999999</v>
      </c>
      <c r="FE463" s="1">
        <v>269.04250000000002</v>
      </c>
      <c r="FF463" s="1">
        <v>0.1057052</v>
      </c>
      <c r="FG463">
        <v>32.382060000000003</v>
      </c>
      <c r="FH463" s="1">
        <v>0.55192819999999998</v>
      </c>
      <c r="FI463">
        <v>1088.797</v>
      </c>
      <c r="FJ463" s="1">
        <v>0.10531509999999999</v>
      </c>
      <c r="FK463">
        <v>32.506590000000003</v>
      </c>
      <c r="FL463" s="1">
        <v>1.716394</v>
      </c>
      <c r="FM463">
        <v>3441.5030000000002</v>
      </c>
      <c r="FN463" s="1">
        <v>0.10485700000000001</v>
      </c>
      <c r="FO463">
        <v>32.521799999999999</v>
      </c>
      <c r="FP463" s="1">
        <v>4.26511</v>
      </c>
      <c r="FQ463">
        <v>8708.8860000000004</v>
      </c>
      <c r="FR463" s="1">
        <v>0.1043835</v>
      </c>
      <c r="FS463">
        <v>32.424329999999998</v>
      </c>
      <c r="FT463" s="1">
        <v>8.6685300000000005</v>
      </c>
      <c r="FU463">
        <v>18058.18</v>
      </c>
      <c r="FV463" s="1">
        <v>0.10394249999999999</v>
      </c>
      <c r="FW463">
        <v>32.022150000000003</v>
      </c>
      <c r="FX463">
        <v>14.74099</v>
      </c>
      <c r="FY463">
        <v>31359.31</v>
      </c>
      <c r="FZ463" s="1">
        <v>0.1034764</v>
      </c>
      <c r="GA463">
        <v>31.446660000000001</v>
      </c>
      <c r="GB463">
        <v>21.390499999999999</v>
      </c>
      <c r="GC463">
        <v>46547.79</v>
      </c>
      <c r="GD463" s="1">
        <v>0.1029458</v>
      </c>
      <c r="GE463">
        <v>30.809339999999999</v>
      </c>
      <c r="GF463">
        <v>27.012429999999998</v>
      </c>
      <c r="GG463">
        <v>60231</v>
      </c>
      <c r="GH463" s="1">
        <v>0.1023824</v>
      </c>
      <c r="GI463">
        <v>30.358219999999999</v>
      </c>
      <c r="GJ463">
        <v>30.27582</v>
      </c>
      <c r="GK463">
        <v>69254.44</v>
      </c>
      <c r="GL463" s="1">
        <v>0.10182389999999999</v>
      </c>
      <c r="GM463">
        <v>30.617439999999998</v>
      </c>
      <c r="GN463">
        <v>30.717970000000001</v>
      </c>
      <c r="GO463">
        <v>72135.899999999994</v>
      </c>
      <c r="GP463" s="1">
        <v>0.101227</v>
      </c>
      <c r="GQ463">
        <v>31.248370000000001</v>
      </c>
      <c r="GR463">
        <v>28.794830000000001</v>
      </c>
      <c r="GS463">
        <v>69360.77</v>
      </c>
      <c r="GT463" s="1">
        <v>0.10060520000000001</v>
      </c>
      <c r="GU463">
        <v>32.092860000000002</v>
      </c>
      <c r="GV463">
        <v>25.329979999999999</v>
      </c>
      <c r="GW463">
        <v>62779.34</v>
      </c>
      <c r="GX463" s="1">
        <v>9.9975149999999999E-2</v>
      </c>
      <c r="GY463">
        <v>32.65117</v>
      </c>
      <c r="GZ463">
        <v>21.3505</v>
      </c>
      <c r="HA463">
        <v>54312.07</v>
      </c>
      <c r="HB463" s="1">
        <v>9.9291539999999998E-2</v>
      </c>
      <c r="HC463">
        <v>32.726550000000003</v>
      </c>
      <c r="HD463">
        <v>17.535959999999999</v>
      </c>
      <c r="HE463">
        <v>45740.58</v>
      </c>
      <c r="HF463" s="1">
        <v>9.8609160000000001E-2</v>
      </c>
      <c r="HG463">
        <v>32.063499999999998</v>
      </c>
      <c r="HH463">
        <v>14.255509999999999</v>
      </c>
      <c r="HI463">
        <v>38020.99</v>
      </c>
      <c r="HJ463" s="1">
        <v>9.7862770000000002E-2</v>
      </c>
      <c r="HK463">
        <v>31.15522</v>
      </c>
      <c r="HL463">
        <v>11.58921</v>
      </c>
      <c r="HM463">
        <v>31526.15</v>
      </c>
      <c r="HN463">
        <v>9.7276929999999998E-2</v>
      </c>
      <c r="HO463">
        <v>30.27261</v>
      </c>
      <c r="HP463">
        <v>9.5083880000000001</v>
      </c>
      <c r="HQ463">
        <v>26257.7</v>
      </c>
      <c r="HR463" s="1">
        <v>9.6607739999999998E-2</v>
      </c>
      <c r="HS463">
        <v>29.897819999999999</v>
      </c>
      <c r="HT463">
        <v>7.8782589999999999</v>
      </c>
      <c r="HU463">
        <v>22040.33</v>
      </c>
      <c r="HV463" s="1">
        <v>9.5714229999999997E-2</v>
      </c>
      <c r="HW463">
        <v>30.017589999999998</v>
      </c>
      <c r="HX463">
        <v>6.5934100000000004</v>
      </c>
      <c r="HY463">
        <v>18690.009999999998</v>
      </c>
      <c r="HZ463" s="1">
        <v>9.4725149999999994E-2</v>
      </c>
      <c r="IA463">
        <v>30.119720000000001</v>
      </c>
      <c r="IB463">
        <v>5.5807310000000001</v>
      </c>
      <c r="IC463">
        <v>16017.96</v>
      </c>
      <c r="ID463" s="1">
        <v>9.3843430000000005E-2</v>
      </c>
      <c r="IE463">
        <v>30.233889999999999</v>
      </c>
      <c r="IF463">
        <v>4.7801140000000002</v>
      </c>
      <c r="IG463">
        <v>13863.11</v>
      </c>
      <c r="IH463" s="1">
        <v>9.3155100000000005E-2</v>
      </c>
      <c r="II463">
        <v>30.034579999999998</v>
      </c>
      <c r="IJ463">
        <v>4.1369920000000002</v>
      </c>
      <c r="IK463">
        <v>12092.19</v>
      </c>
      <c r="IL463" s="1">
        <v>9.2527990000000004E-2</v>
      </c>
      <c r="IM463">
        <v>29.36223</v>
      </c>
      <c r="IN463">
        <v>3.6072959999999998</v>
      </c>
      <c r="IO463">
        <v>10616.16</v>
      </c>
      <c r="IP463" s="1">
        <v>9.1860200000000003E-2</v>
      </c>
      <c r="IQ463">
        <v>28.537510000000001</v>
      </c>
      <c r="IR463">
        <v>3.1628050000000001</v>
      </c>
      <c r="IS463">
        <v>9374.2199999999993</v>
      </c>
      <c r="IT463" s="1">
        <v>9.1394520000000007E-2</v>
      </c>
      <c r="IU463">
        <v>27.895219999999998</v>
      </c>
      <c r="IV463">
        <v>2.7926340000000001</v>
      </c>
      <c r="IW463">
        <v>8317.4380000000001</v>
      </c>
      <c r="IX463" s="1">
        <v>9.0866890000000006E-2</v>
      </c>
      <c r="IY463">
        <v>28.200610000000001</v>
      </c>
      <c r="IZ463">
        <v>2.472515</v>
      </c>
      <c r="JA463">
        <v>7406.0420000000004</v>
      </c>
      <c r="JB463" s="1">
        <v>9.0172160000000001E-2</v>
      </c>
      <c r="JC463">
        <v>28.95008</v>
      </c>
      <c r="JD463">
        <v>2.195157</v>
      </c>
      <c r="JE463">
        <v>6623.7110000000002</v>
      </c>
      <c r="JF463" s="1">
        <v>8.9365089999999994E-2</v>
      </c>
      <c r="JG463">
        <v>29.821380000000001</v>
      </c>
      <c r="JH463">
        <v>1.9552080000000001</v>
      </c>
      <c r="JI463">
        <v>5950.8249999999998</v>
      </c>
      <c r="JJ463" s="1">
        <v>8.8651320000000006E-2</v>
      </c>
      <c r="JK463">
        <v>30.218350000000001</v>
      </c>
      <c r="JL463">
        <v>1.7507360000000001</v>
      </c>
      <c r="JM463">
        <v>5369.1040000000003</v>
      </c>
      <c r="JN463" s="1">
        <v>8.8092950000000003E-2</v>
      </c>
      <c r="JO463">
        <v>30.099979999999999</v>
      </c>
      <c r="JP463">
        <v>1.5755650000000001</v>
      </c>
      <c r="JQ463">
        <v>4860.1120000000001</v>
      </c>
      <c r="JR463" s="1">
        <v>8.7474750000000004E-2</v>
      </c>
      <c r="JS463">
        <v>29.357420000000001</v>
      </c>
      <c r="JT463">
        <v>1.420984</v>
      </c>
      <c r="JU463">
        <v>4412.1030000000001</v>
      </c>
      <c r="JV463" s="1">
        <v>8.6723960000000003E-2</v>
      </c>
      <c r="JW463">
        <v>28.485220000000002</v>
      </c>
      <c r="JX463">
        <v>1.28379</v>
      </c>
      <c r="JY463">
        <v>4018.2489999999998</v>
      </c>
      <c r="JZ463" s="1">
        <v>8.6108299999999999E-2</v>
      </c>
      <c r="KA463">
        <v>27.726520000000001</v>
      </c>
      <c r="KB463">
        <v>1.1650290000000001</v>
      </c>
      <c r="KC463">
        <v>3670.46</v>
      </c>
      <c r="KD463" s="1">
        <v>8.5359009999999999E-2</v>
      </c>
      <c r="KE463">
        <v>27.756820000000001</v>
      </c>
      <c r="KF463">
        <v>1.058009</v>
      </c>
      <c r="KG463">
        <v>3360.654</v>
      </c>
      <c r="KH463" s="1">
        <v>8.4384580000000001E-2</v>
      </c>
      <c r="KI463">
        <v>28.114090000000001</v>
      </c>
      <c r="KJ463">
        <v>0.96193360000000006</v>
      </c>
      <c r="KK463">
        <v>3088.1559999999999</v>
      </c>
      <c r="KL463" s="1">
        <v>8.3254049999999996E-2</v>
      </c>
      <c r="KM463">
        <v>28.67388</v>
      </c>
      <c r="KN463">
        <v>0.87631490000000001</v>
      </c>
      <c r="KO463">
        <v>2848.9830000000002</v>
      </c>
      <c r="KP463" s="1">
        <v>8.2131640000000006E-2</v>
      </c>
      <c r="KQ463">
        <v>29.164470000000001</v>
      </c>
      <c r="KR463">
        <v>0.80171329999999996</v>
      </c>
      <c r="KS463">
        <v>2639.143</v>
      </c>
      <c r="KT463" s="1">
        <v>8.1111539999999996E-2</v>
      </c>
      <c r="KU463">
        <v>29.144909999999999</v>
      </c>
      <c r="KV463">
        <v>0.73669879999999999</v>
      </c>
      <c r="KW463">
        <v>2452.9989999999998</v>
      </c>
      <c r="KX463" s="1">
        <v>8.0114500000000005E-2</v>
      </c>
      <c r="KY463">
        <v>28.662210000000002</v>
      </c>
      <c r="KZ463">
        <v>0.67913650000000003</v>
      </c>
      <c r="LA463">
        <v>2286.9569999999999</v>
      </c>
      <c r="LB463" s="1">
        <v>7.9021010000000003E-2</v>
      </c>
      <c r="LC463">
        <v>28.022590000000001</v>
      </c>
      <c r="LD463">
        <v>0.62721470000000001</v>
      </c>
      <c r="LE463">
        <v>2138.8739999999998</v>
      </c>
      <c r="LF463" s="1">
        <v>7.8067139999999993E-2</v>
      </c>
      <c r="LG463">
        <v>27.52383</v>
      </c>
      <c r="LH463">
        <v>0.58192250000000001</v>
      </c>
      <c r="LI463">
        <v>2006.239</v>
      </c>
      <c r="LJ463" s="1">
        <v>7.7081549999999999E-2</v>
      </c>
      <c r="LK463">
        <v>27.74145</v>
      </c>
      <c r="LL463">
        <v>0.54082620000000003</v>
      </c>
      <c r="LM463">
        <v>1886.374</v>
      </c>
      <c r="LN463" s="1">
        <v>7.5927729999999999E-2</v>
      </c>
      <c r="LO463">
        <v>28.320650000000001</v>
      </c>
      <c r="LP463">
        <v>0.5029827</v>
      </c>
      <c r="LQ463">
        <v>1779.0350000000001</v>
      </c>
      <c r="LR463" s="1">
        <v>7.4672939999999993E-2</v>
      </c>
      <c r="LS463">
        <v>29.092600000000001</v>
      </c>
      <c r="LT463">
        <v>0.46865190000000001</v>
      </c>
      <c r="LU463">
        <v>1683.412</v>
      </c>
      <c r="LV463" s="1">
        <v>7.3324700000000007E-2</v>
      </c>
      <c r="LW463">
        <v>29.690999999999999</v>
      </c>
      <c r="LX463">
        <v>0.43756</v>
      </c>
      <c r="LY463">
        <v>1598.5050000000001</v>
      </c>
      <c r="LZ463" s="1">
        <v>7.1530969999999999E-2</v>
      </c>
      <c r="MA463">
        <v>29.883469999999999</v>
      </c>
      <c r="MB463">
        <v>0.40686169999999999</v>
      </c>
      <c r="MC463">
        <v>1523.444</v>
      </c>
      <c r="MD463" s="1">
        <v>6.9952589999999995E-2</v>
      </c>
      <c r="ME463">
        <v>29.484459999999999</v>
      </c>
      <c r="MF463">
        <v>0.3802373</v>
      </c>
      <c r="MG463">
        <v>1458.57</v>
      </c>
      <c r="MH463" s="1">
        <v>6.857858E-2</v>
      </c>
      <c r="MI463">
        <v>28.920909999999999</v>
      </c>
      <c r="MJ463">
        <v>0.35754940000000002</v>
      </c>
      <c r="MK463">
        <v>1401.4069999999999</v>
      </c>
      <c r="ML463" s="1">
        <v>6.7526390000000006E-2</v>
      </c>
      <c r="MM463">
        <v>28.40746</v>
      </c>
      <c r="MN463">
        <v>0.33861340000000001</v>
      </c>
      <c r="MO463">
        <v>1350.097</v>
      </c>
      <c r="MP463" s="1">
        <v>6.6582240000000001E-2</v>
      </c>
      <c r="MQ463">
        <v>28.651450000000001</v>
      </c>
      <c r="MR463">
        <v>0.32163710000000001</v>
      </c>
      <c r="MS463">
        <v>1302.8040000000001</v>
      </c>
      <c r="MT463" s="1">
        <v>6.5708660000000002E-2</v>
      </c>
      <c r="MU463">
        <v>28.936509999999998</v>
      </c>
      <c r="MV463">
        <v>0.30629650000000003</v>
      </c>
      <c r="MW463">
        <v>1259.3389999999999</v>
      </c>
      <c r="MX463" s="1">
        <v>6.4872659999999999E-2</v>
      </c>
      <c r="MY463">
        <v>29.07236</v>
      </c>
      <c r="MZ463">
        <v>0.29228979999999999</v>
      </c>
      <c r="NA463">
        <v>1219.171</v>
      </c>
      <c r="NB463" s="1">
        <v>6.409144E-2</v>
      </c>
      <c r="NC463">
        <v>29.096530000000001</v>
      </c>
      <c r="ND463">
        <v>0.27957520000000002</v>
      </c>
      <c r="NE463">
        <v>1182.2</v>
      </c>
      <c r="NF463">
        <v>6.3452629999999996E-2</v>
      </c>
      <c r="NG463">
        <v>29.10285</v>
      </c>
      <c r="NH463">
        <v>0.26828800000000003</v>
      </c>
      <c r="NI463">
        <v>1147.682</v>
      </c>
      <c r="NJ463" s="1">
        <v>6.2838279999999996E-2</v>
      </c>
      <c r="NK463">
        <v>28.87321</v>
      </c>
      <c r="NL463">
        <v>0.2577931</v>
      </c>
      <c r="NM463">
        <v>1115.319</v>
      </c>
      <c r="NN463" s="1">
        <v>6.2297350000000001E-2</v>
      </c>
      <c r="NO463">
        <v>28.561050000000002</v>
      </c>
      <c r="NP463">
        <v>0.2481913</v>
      </c>
      <c r="NQ463">
        <v>1084.732</v>
      </c>
      <c r="NR463" s="1">
        <v>6.1823179999999998E-2</v>
      </c>
      <c r="NS463">
        <v>28.289180000000002</v>
      </c>
      <c r="NT463">
        <v>0.23939569999999999</v>
      </c>
      <c r="NU463">
        <v>1055.8330000000001</v>
      </c>
      <c r="NV463" s="1">
        <v>6.1364790000000002E-2</v>
      </c>
      <c r="NW463">
        <v>28.81795</v>
      </c>
      <c r="NX463">
        <v>0.2310721</v>
      </c>
      <c r="NY463">
        <v>1028.2249999999999</v>
      </c>
      <c r="NZ463" s="1">
        <v>6.0869699999999999E-2</v>
      </c>
      <c r="OA463">
        <v>29.668279999999999</v>
      </c>
      <c r="OB463">
        <v>0.22309899999999999</v>
      </c>
      <c r="OC463">
        <v>1002.205</v>
      </c>
      <c r="OD463">
        <v>6.040185E-2</v>
      </c>
      <c r="OE463">
        <v>30.375610000000002</v>
      </c>
      <c r="OF463">
        <v>0.21567</v>
      </c>
      <c r="OG463">
        <v>977.70280000000002</v>
      </c>
      <c r="OH463" s="1">
        <v>6.0033059999999999E-2</v>
      </c>
      <c r="OI463">
        <v>30.913609999999998</v>
      </c>
      <c r="OJ463">
        <v>0.2089732</v>
      </c>
      <c r="OK463">
        <v>954.41520000000003</v>
      </c>
    </row>
    <row r="464" spans="1:401" x14ac:dyDescent="0.35">
      <c r="A464">
        <v>473</v>
      </c>
      <c r="B464" t="s">
        <v>4</v>
      </c>
      <c r="C464" t="s">
        <v>364</v>
      </c>
      <c r="D464" t="s">
        <v>471</v>
      </c>
      <c r="E464">
        <v>863.59590000000003</v>
      </c>
      <c r="F464">
        <v>0.11414539999999999</v>
      </c>
      <c r="G464">
        <v>27.841010000000001</v>
      </c>
      <c r="H464">
        <v>0</v>
      </c>
      <c r="I464">
        <v>0</v>
      </c>
      <c r="J464">
        <v>0.1134453</v>
      </c>
      <c r="K464">
        <v>28.15315</v>
      </c>
      <c r="L464">
        <v>0</v>
      </c>
      <c r="M464">
        <v>0</v>
      </c>
      <c r="N464">
        <v>0.1127401</v>
      </c>
      <c r="O464">
        <v>28.554379999999998</v>
      </c>
      <c r="P464">
        <v>0</v>
      </c>
      <c r="Q464">
        <v>0</v>
      </c>
      <c r="R464">
        <v>0.11198760000000001</v>
      </c>
      <c r="S464">
        <v>28.680689999999998</v>
      </c>
      <c r="T464">
        <v>0</v>
      </c>
      <c r="U464">
        <v>0</v>
      </c>
      <c r="V464">
        <v>0.1112553</v>
      </c>
      <c r="W464">
        <v>28.338809999999999</v>
      </c>
      <c r="X464">
        <v>0</v>
      </c>
      <c r="Y464">
        <v>0</v>
      </c>
      <c r="Z464">
        <v>0.1105114</v>
      </c>
      <c r="AA464">
        <v>27.90371</v>
      </c>
      <c r="AB464">
        <v>0</v>
      </c>
      <c r="AC464">
        <v>0</v>
      </c>
      <c r="AD464">
        <v>0.1098388</v>
      </c>
      <c r="AE464">
        <v>27.474699999999999</v>
      </c>
      <c r="AF464">
        <v>0</v>
      </c>
      <c r="AG464">
        <v>0</v>
      </c>
      <c r="AH464">
        <v>0.1091295</v>
      </c>
      <c r="AI464">
        <v>27.708290000000002</v>
      </c>
      <c r="AJ464">
        <v>0</v>
      </c>
      <c r="AK464">
        <v>0</v>
      </c>
      <c r="AL464">
        <v>0.108403</v>
      </c>
      <c r="AM464">
        <v>28.3504</v>
      </c>
      <c r="AN464">
        <v>0</v>
      </c>
      <c r="AO464">
        <v>0</v>
      </c>
      <c r="AP464">
        <v>0.10766009999999999</v>
      </c>
      <c r="AQ464">
        <v>29.212299999999999</v>
      </c>
      <c r="AR464">
        <v>0</v>
      </c>
      <c r="AS464">
        <v>0</v>
      </c>
      <c r="AT464">
        <v>0.1069872</v>
      </c>
      <c r="AU464">
        <v>30.063040000000001</v>
      </c>
      <c r="AV464">
        <v>0</v>
      </c>
      <c r="AW464">
        <v>0</v>
      </c>
      <c r="AX464">
        <v>0.1063848</v>
      </c>
      <c r="AY464">
        <v>30.343170000000001</v>
      </c>
      <c r="AZ464">
        <v>0</v>
      </c>
      <c r="BA464">
        <v>0</v>
      </c>
      <c r="BB464">
        <v>0.1057862</v>
      </c>
      <c r="BC464">
        <v>30.210429999999999</v>
      </c>
      <c r="BD464">
        <v>0</v>
      </c>
      <c r="BE464">
        <v>0</v>
      </c>
      <c r="BF464">
        <v>0.10515049999999999</v>
      </c>
      <c r="BG464">
        <v>29.914300000000001</v>
      </c>
      <c r="BH464">
        <v>0</v>
      </c>
      <c r="BI464">
        <v>0</v>
      </c>
      <c r="BJ464">
        <v>0.10454620000000001</v>
      </c>
      <c r="BK464">
        <v>29.68093</v>
      </c>
      <c r="BL464">
        <v>0</v>
      </c>
      <c r="BM464">
        <v>0</v>
      </c>
      <c r="BN464">
        <v>0.1039132</v>
      </c>
      <c r="BO464">
        <v>30.14744</v>
      </c>
      <c r="BP464">
        <v>0</v>
      </c>
      <c r="BQ464">
        <v>0</v>
      </c>
      <c r="BR464" s="1">
        <v>0.1031875</v>
      </c>
      <c r="BS464">
        <v>30.812349999999999</v>
      </c>
      <c r="BT464">
        <v>0</v>
      </c>
      <c r="BU464">
        <v>0</v>
      </c>
      <c r="BV464" s="1">
        <v>0.10244789999999999</v>
      </c>
      <c r="BW464">
        <v>31.619509999999998</v>
      </c>
      <c r="BX464">
        <v>0</v>
      </c>
      <c r="BY464">
        <v>0</v>
      </c>
      <c r="BZ464" s="1">
        <v>0.10172390000000001</v>
      </c>
      <c r="CA464">
        <v>32.228369999999998</v>
      </c>
      <c r="CB464">
        <v>0</v>
      </c>
      <c r="CC464">
        <v>0</v>
      </c>
      <c r="CD464">
        <v>0.1010274</v>
      </c>
      <c r="CE464">
        <v>32.266719999999999</v>
      </c>
      <c r="CF464">
        <v>0</v>
      </c>
      <c r="CG464">
        <v>0</v>
      </c>
      <c r="CH464">
        <v>0.10031320000000001</v>
      </c>
      <c r="CI464">
        <v>31.794450000000001</v>
      </c>
      <c r="CJ464">
        <v>0</v>
      </c>
      <c r="CK464">
        <v>0</v>
      </c>
      <c r="CL464" s="1">
        <v>9.9606070000000005E-2</v>
      </c>
      <c r="CM464">
        <v>31.241790000000002</v>
      </c>
      <c r="CN464">
        <v>0</v>
      </c>
      <c r="CO464">
        <v>0</v>
      </c>
      <c r="CP464" s="1">
        <v>9.8987850000000002E-2</v>
      </c>
      <c r="CQ464">
        <v>30.840779999999999</v>
      </c>
      <c r="CR464">
        <v>0</v>
      </c>
      <c r="CS464">
        <v>0</v>
      </c>
      <c r="CT464" s="1">
        <v>9.8349909999999999E-2</v>
      </c>
      <c r="CU464">
        <v>31.008479999999999</v>
      </c>
      <c r="CV464">
        <v>0</v>
      </c>
      <c r="CW464">
        <v>0</v>
      </c>
      <c r="CX464" s="1">
        <v>9.7594630000000002E-2</v>
      </c>
      <c r="CY464">
        <v>30.944310000000002</v>
      </c>
      <c r="CZ464">
        <v>2.6948490000000001E-37</v>
      </c>
      <c r="DA464">
        <v>7.4893479999999996E-34</v>
      </c>
      <c r="DB464" s="1">
        <v>9.6818340000000003E-2</v>
      </c>
      <c r="DC464">
        <v>31.368449999999999</v>
      </c>
      <c r="DD464">
        <v>8.1873639999999993E-31</v>
      </c>
      <c r="DE464">
        <v>2.292978E-27</v>
      </c>
      <c r="DF464" s="1">
        <v>9.6069119999999994E-2</v>
      </c>
      <c r="DG464">
        <v>31.78426</v>
      </c>
      <c r="DH464">
        <v>1.335788E-25</v>
      </c>
      <c r="DI464" s="1">
        <v>3.7634999999999998E-22</v>
      </c>
      <c r="DJ464" s="1">
        <v>9.5391649999999995E-2</v>
      </c>
      <c r="DK464">
        <v>31.850650000000002</v>
      </c>
      <c r="DL464" s="1">
        <v>1.6469109999999999E-21</v>
      </c>
      <c r="DM464" s="1">
        <v>4.6669909999999997E-18</v>
      </c>
      <c r="DN464" s="1">
        <v>9.4717499999999996E-2</v>
      </c>
      <c r="DO464">
        <v>31.554369999999999</v>
      </c>
      <c r="DP464" s="1">
        <v>4.0227499999999996E-18</v>
      </c>
      <c r="DQ464" s="1">
        <v>1.1430390000000001E-14</v>
      </c>
      <c r="DR464" s="1">
        <v>9.4008910000000001E-2</v>
      </c>
      <c r="DS464">
        <v>31.148309999999999</v>
      </c>
      <c r="DT464" s="1">
        <v>3.1791800000000001E-15</v>
      </c>
      <c r="DU464" s="1">
        <v>8.7895310000000002E-12</v>
      </c>
      <c r="DV464" s="1">
        <v>9.3229999999999993E-2</v>
      </c>
      <c r="DW464">
        <v>30.885069999999999</v>
      </c>
      <c r="DX464" s="1">
        <v>1.037881E-12</v>
      </c>
      <c r="DY464" s="1">
        <v>2.658333E-9</v>
      </c>
      <c r="DZ464" s="1">
        <v>9.2533019999999994E-2</v>
      </c>
      <c r="EA464">
        <v>31.38599</v>
      </c>
      <c r="EB464" s="1">
        <v>1.5085799999999999E-10</v>
      </c>
      <c r="EC464" s="1">
        <v>3.6919580000000001E-7</v>
      </c>
      <c r="ED464" s="1">
        <v>9.1981489999999999E-2</v>
      </c>
      <c r="EE464">
        <v>32.18553</v>
      </c>
      <c r="EF464" s="1">
        <v>1.110947E-8</v>
      </c>
      <c r="EG464" s="1">
        <v>2.642976E-5</v>
      </c>
      <c r="EH464" s="1">
        <v>9.1474730000000004E-2</v>
      </c>
      <c r="EI464">
        <v>33.145139999999998</v>
      </c>
      <c r="EJ464" s="1">
        <v>4.5579030000000001E-7</v>
      </c>
      <c r="EK464" s="1">
        <v>1.0693759999999999E-3</v>
      </c>
      <c r="EL464">
        <v>9.0965409999999997E-2</v>
      </c>
      <c r="EM464">
        <v>34.047379999999997</v>
      </c>
      <c r="EN464" s="1">
        <v>1.127881E-5</v>
      </c>
      <c r="EO464" s="1">
        <v>2.6308939999999999E-2</v>
      </c>
      <c r="EP464" s="1">
        <v>9.0465030000000002E-2</v>
      </c>
      <c r="EQ464">
        <v>34.354430000000001</v>
      </c>
      <c r="ER464" s="1">
        <v>1.789704E-4</v>
      </c>
      <c r="ES464" s="1">
        <v>0.41786440000000002</v>
      </c>
      <c r="ET464" s="1">
        <v>8.9995530000000004E-2</v>
      </c>
      <c r="EU464">
        <v>33.927990000000001</v>
      </c>
      <c r="EV464" s="1">
        <v>1.9190909999999999E-3</v>
      </c>
      <c r="EW464" s="1">
        <v>4.5049010000000003</v>
      </c>
      <c r="EX464" s="1">
        <v>8.955668E-2</v>
      </c>
      <c r="EY464">
        <v>33.340499999999999</v>
      </c>
      <c r="EZ464" s="1">
        <v>1.452552E-2</v>
      </c>
      <c r="FA464" s="1">
        <v>34.384839999999997</v>
      </c>
      <c r="FB464" s="1">
        <v>8.9298749999999996E-2</v>
      </c>
      <c r="FC464">
        <v>32.766800000000003</v>
      </c>
      <c r="FD464" s="1">
        <v>8.0676540000000005E-2</v>
      </c>
      <c r="FE464" s="1">
        <v>192.756</v>
      </c>
      <c r="FF464" s="1">
        <v>8.9086319999999997E-2</v>
      </c>
      <c r="FG464">
        <v>32.65146</v>
      </c>
      <c r="FH464" s="1">
        <v>0.33957029999999999</v>
      </c>
      <c r="FI464">
        <v>820.08169999999996</v>
      </c>
      <c r="FJ464">
        <v>8.8754200000000005E-2</v>
      </c>
      <c r="FK464">
        <v>32.705199999999998</v>
      </c>
      <c r="FL464" s="1">
        <v>1.111343</v>
      </c>
      <c r="FM464">
        <v>2723.268</v>
      </c>
      <c r="FN464" s="1">
        <v>8.8364360000000003E-2</v>
      </c>
      <c r="FO464">
        <v>32.671199999999999</v>
      </c>
      <c r="FP464" s="1">
        <v>2.9051040000000001</v>
      </c>
      <c r="FQ464">
        <v>7236.9309999999996</v>
      </c>
      <c r="FR464" s="1">
        <v>8.7969560000000002E-2</v>
      </c>
      <c r="FS464">
        <v>32.56073</v>
      </c>
      <c r="FT464" s="1">
        <v>6.2098610000000001</v>
      </c>
      <c r="FU464">
        <v>15752.79</v>
      </c>
      <c r="FV464" s="1">
        <v>8.7600890000000001E-2</v>
      </c>
      <c r="FW464">
        <v>32.19755</v>
      </c>
      <c r="FX464">
        <v>11.105399999999999</v>
      </c>
      <c r="FY464">
        <v>28712.05</v>
      </c>
      <c r="FZ464" s="1">
        <v>8.7220859999999997E-2</v>
      </c>
      <c r="GA464">
        <v>31.685030000000001</v>
      </c>
      <c r="GB464">
        <v>16.9512</v>
      </c>
      <c r="GC464">
        <v>44727.76</v>
      </c>
      <c r="GD464" s="1">
        <v>8.6765540000000002E-2</v>
      </c>
      <c r="GE464">
        <v>31.10737</v>
      </c>
      <c r="GF464">
        <v>22.513459999999998</v>
      </c>
      <c r="GG464">
        <v>60728.1</v>
      </c>
      <c r="GH464" s="1">
        <v>8.6296390000000001E-2</v>
      </c>
      <c r="GI464">
        <v>30.678360000000001</v>
      </c>
      <c r="GJ464">
        <v>26.542169999999999</v>
      </c>
      <c r="GK464">
        <v>73244.56</v>
      </c>
      <c r="GL464" s="1">
        <v>8.5826520000000003E-2</v>
      </c>
      <c r="GM464">
        <v>30.86992</v>
      </c>
      <c r="GN464">
        <v>28.31054</v>
      </c>
      <c r="GO464">
        <v>79957.27</v>
      </c>
      <c r="GP464" s="1">
        <v>8.5325860000000003E-2</v>
      </c>
      <c r="GQ464">
        <v>31.389050000000001</v>
      </c>
      <c r="GR464">
        <v>27.837250000000001</v>
      </c>
      <c r="GS464">
        <v>80463.09</v>
      </c>
      <c r="GT464" s="1">
        <v>8.4789779999999995E-2</v>
      </c>
      <c r="GU464">
        <v>32.124659999999999</v>
      </c>
      <c r="GV464">
        <v>25.518139999999999</v>
      </c>
      <c r="GW464">
        <v>75942.710000000006</v>
      </c>
      <c r="GX464" s="1">
        <v>8.4268579999999996E-2</v>
      </c>
      <c r="GY464">
        <v>32.648539999999997</v>
      </c>
      <c r="GZ464">
        <v>22.625699999999998</v>
      </c>
      <c r="HA464">
        <v>68450.12</v>
      </c>
      <c r="HB464" s="1">
        <v>8.3695400000000003E-2</v>
      </c>
      <c r="HC464">
        <v>32.770989999999998</v>
      </c>
      <c r="HD464">
        <v>19.32244</v>
      </c>
      <c r="HE464">
        <v>59720.28</v>
      </c>
      <c r="HF464" s="1">
        <v>8.3113790000000007E-2</v>
      </c>
      <c r="HG464">
        <v>32.240969999999997</v>
      </c>
      <c r="HH464">
        <v>16.23077</v>
      </c>
      <c r="HI464">
        <v>51131.89</v>
      </c>
      <c r="HJ464" s="1">
        <v>8.2488099999999995E-2</v>
      </c>
      <c r="HK464">
        <v>31.474710000000002</v>
      </c>
      <c r="HL464">
        <v>13.543810000000001</v>
      </c>
      <c r="HM464">
        <v>43410.06</v>
      </c>
      <c r="HN464" s="1">
        <v>8.2024959999999994E-2</v>
      </c>
      <c r="HO464">
        <v>30.689579999999999</v>
      </c>
      <c r="HP464">
        <v>11.336259999999999</v>
      </c>
      <c r="HQ464">
        <v>36809.269999999997</v>
      </c>
      <c r="HR464" s="1">
        <v>8.1464350000000005E-2</v>
      </c>
      <c r="HS464">
        <v>30.313759999999998</v>
      </c>
      <c r="HT464">
        <v>9.5255279999999996</v>
      </c>
      <c r="HU464">
        <v>31302.33</v>
      </c>
      <c r="HV464" s="1">
        <v>8.069018E-2</v>
      </c>
      <c r="HW464">
        <v>30.35521</v>
      </c>
      <c r="HX464">
        <v>8.0456710000000005</v>
      </c>
      <c r="HY464">
        <v>26784.78</v>
      </c>
      <c r="HZ464">
        <v>7.9840419999999995E-2</v>
      </c>
      <c r="IA464">
        <v>30.375699999999998</v>
      </c>
      <c r="IB464">
        <v>6.8493060000000003</v>
      </c>
      <c r="IC464">
        <v>23092.82</v>
      </c>
      <c r="ID464" s="1">
        <v>7.9087119999999997E-2</v>
      </c>
      <c r="IE464">
        <v>30.439599999999999</v>
      </c>
      <c r="IF464">
        <v>5.8868320000000001</v>
      </c>
      <c r="IG464">
        <v>20061.29</v>
      </c>
      <c r="IH464">
        <v>7.8525300000000006E-2</v>
      </c>
      <c r="II464">
        <v>30.256799999999998</v>
      </c>
      <c r="IJ464">
        <v>5.1069199999999997</v>
      </c>
      <c r="IK464">
        <v>17542.25</v>
      </c>
      <c r="IL464">
        <v>7.8000449999999999E-2</v>
      </c>
      <c r="IM464">
        <v>29.671859999999999</v>
      </c>
      <c r="IN464">
        <v>4.4592530000000004</v>
      </c>
      <c r="IO464">
        <v>15426.33</v>
      </c>
      <c r="IP464" s="1">
        <v>7.7435009999999999E-2</v>
      </c>
      <c r="IQ464">
        <v>28.94811</v>
      </c>
      <c r="IR464">
        <v>3.9124690000000002</v>
      </c>
      <c r="IS464">
        <v>13636.58</v>
      </c>
      <c r="IT464" s="1">
        <v>7.707812E-2</v>
      </c>
      <c r="IU464">
        <v>28.362580000000001</v>
      </c>
      <c r="IV464">
        <v>3.4577110000000002</v>
      </c>
      <c r="IW464">
        <v>12108.28</v>
      </c>
      <c r="IX464" s="1">
        <v>7.6623369999999996E-2</v>
      </c>
      <c r="IY464">
        <v>28.59768</v>
      </c>
      <c r="IZ464">
        <v>3.0619420000000002</v>
      </c>
      <c r="JA464">
        <v>10787.7</v>
      </c>
      <c r="JB464">
        <v>7.6017989999999994E-2</v>
      </c>
      <c r="JC464">
        <v>29.218330000000002</v>
      </c>
      <c r="JD464">
        <v>2.71794</v>
      </c>
      <c r="JE464">
        <v>9651.6229999999996</v>
      </c>
      <c r="JF464" s="1">
        <v>7.5318949999999996E-2</v>
      </c>
      <c r="JG464">
        <v>29.972670000000001</v>
      </c>
      <c r="JH464">
        <v>2.4197600000000001</v>
      </c>
      <c r="JI464">
        <v>8672.0550000000003</v>
      </c>
      <c r="JJ464" s="1">
        <v>7.4711490000000005E-2</v>
      </c>
      <c r="JK464">
        <v>30.34778</v>
      </c>
      <c r="JL464">
        <v>2.1656970000000002</v>
      </c>
      <c r="JM464">
        <v>7823.7629999999999</v>
      </c>
      <c r="JN464" s="1">
        <v>7.4251600000000001E-2</v>
      </c>
      <c r="JO464">
        <v>30.297560000000001</v>
      </c>
      <c r="JP464">
        <v>1.948482</v>
      </c>
      <c r="JQ464">
        <v>7081.076</v>
      </c>
      <c r="JR464" s="1">
        <v>7.373441E-2</v>
      </c>
      <c r="JS464">
        <v>29.690370000000001</v>
      </c>
      <c r="JT464">
        <v>1.756591</v>
      </c>
      <c r="JU464">
        <v>6427.1030000000001</v>
      </c>
      <c r="JV464" s="1">
        <v>7.3086460000000006E-2</v>
      </c>
      <c r="JW464">
        <v>28.937059999999999</v>
      </c>
      <c r="JX464">
        <v>1.5857460000000001</v>
      </c>
      <c r="JY464">
        <v>5851.5360000000001</v>
      </c>
      <c r="JZ464" s="1">
        <v>7.2609580000000007E-2</v>
      </c>
      <c r="KA464">
        <v>28.241109999999999</v>
      </c>
      <c r="KB464">
        <v>1.438876</v>
      </c>
      <c r="KC464">
        <v>5342.9049999999997</v>
      </c>
      <c r="KD464">
        <v>7.1967909999999996E-2</v>
      </c>
      <c r="KE464">
        <v>28.21339</v>
      </c>
      <c r="KF464">
        <v>1.305582</v>
      </c>
      <c r="KG464">
        <v>4889.527</v>
      </c>
      <c r="KH464" s="1">
        <v>7.1118970000000004E-2</v>
      </c>
      <c r="KI464">
        <v>28.461569999999998</v>
      </c>
      <c r="KJ464">
        <v>1.1854979999999999</v>
      </c>
      <c r="KK464">
        <v>4490.183</v>
      </c>
      <c r="KL464" s="1">
        <v>7.014128E-2</v>
      </c>
      <c r="KM464">
        <v>28.91009</v>
      </c>
      <c r="KN464">
        <v>1.0783370000000001</v>
      </c>
      <c r="KO464">
        <v>4138.9790000000003</v>
      </c>
      <c r="KP464" s="1">
        <v>6.9190230000000005E-2</v>
      </c>
      <c r="KQ464">
        <v>29.335419999999999</v>
      </c>
      <c r="KR464">
        <v>0.98506349999999998</v>
      </c>
      <c r="KS464">
        <v>3830.1790000000001</v>
      </c>
      <c r="KT464" s="1">
        <v>6.8334350000000002E-2</v>
      </c>
      <c r="KU464">
        <v>29.3324</v>
      </c>
      <c r="KV464">
        <v>0.9038718</v>
      </c>
      <c r="KW464">
        <v>3555.9479999999999</v>
      </c>
      <c r="KX464" s="1">
        <v>6.7487870000000005E-2</v>
      </c>
      <c r="KY464">
        <v>28.928730000000002</v>
      </c>
      <c r="KZ464">
        <v>0.83193300000000003</v>
      </c>
      <c r="LA464">
        <v>3311.34</v>
      </c>
      <c r="LB464" s="1">
        <v>6.6555580000000003E-2</v>
      </c>
      <c r="LC464">
        <v>28.371839999999999</v>
      </c>
      <c r="LD464">
        <v>0.76696310000000001</v>
      </c>
      <c r="LE464">
        <v>3093.06</v>
      </c>
      <c r="LF464" s="1">
        <v>6.5769720000000004E-2</v>
      </c>
      <c r="LG464">
        <v>27.912680000000002</v>
      </c>
      <c r="LH464">
        <v>0.71062639999999999</v>
      </c>
      <c r="LI464">
        <v>2897.6109999999999</v>
      </c>
      <c r="LJ464" s="1">
        <v>6.4919519999999994E-2</v>
      </c>
      <c r="LK464">
        <v>28.065470000000001</v>
      </c>
      <c r="LL464">
        <v>0.65926499999999999</v>
      </c>
      <c r="LM464">
        <v>2721.1149999999998</v>
      </c>
      <c r="LN464" s="1">
        <v>6.3937369999999993E-2</v>
      </c>
      <c r="LO464">
        <v>28.529160000000001</v>
      </c>
      <c r="LP464">
        <v>0.61202409999999996</v>
      </c>
      <c r="LQ464">
        <v>2562.9639999999999</v>
      </c>
      <c r="LR464" s="1">
        <v>6.2859680000000001E-2</v>
      </c>
      <c r="LS464">
        <v>29.189</v>
      </c>
      <c r="LT464">
        <v>0.56906990000000002</v>
      </c>
      <c r="LU464">
        <v>2421.8389999999999</v>
      </c>
      <c r="LV464" s="1">
        <v>6.1716739999999999E-2</v>
      </c>
      <c r="LW464">
        <v>29.72841</v>
      </c>
      <c r="LX464">
        <v>0.53024139999999997</v>
      </c>
      <c r="LY464">
        <v>2296.1509999999998</v>
      </c>
      <c r="LZ464" s="1">
        <v>6.0221150000000001E-2</v>
      </c>
      <c r="MA464">
        <v>29.930569999999999</v>
      </c>
      <c r="MB464">
        <v>0.49205759999999998</v>
      </c>
      <c r="MC464">
        <v>2184.4549999999999</v>
      </c>
      <c r="MD464" s="1">
        <v>5.8867559999999999E-2</v>
      </c>
      <c r="ME464">
        <v>29.613939999999999</v>
      </c>
      <c r="MF464">
        <v>0.45847749999999998</v>
      </c>
      <c r="MG464">
        <v>2087.0100000000002</v>
      </c>
      <c r="MH464" s="1">
        <v>5.7696009999999999E-2</v>
      </c>
      <c r="MI464">
        <v>29.138870000000001</v>
      </c>
      <c r="MJ464">
        <v>0.4298997</v>
      </c>
      <c r="MK464">
        <v>2000.9670000000001</v>
      </c>
      <c r="ML464" s="1">
        <v>5.6811180000000003E-2</v>
      </c>
      <c r="MM464">
        <v>28.68282</v>
      </c>
      <c r="MN464">
        <v>0.40618890000000002</v>
      </c>
      <c r="MO464">
        <v>1923.94</v>
      </c>
      <c r="MP464" s="1">
        <v>5.6013159999999999E-2</v>
      </c>
      <c r="MQ464">
        <v>28.88064</v>
      </c>
      <c r="MR464">
        <v>0.3850054</v>
      </c>
      <c r="MS464">
        <v>1853.2760000000001</v>
      </c>
      <c r="MT464" s="1">
        <v>5.5266259999999998E-2</v>
      </c>
      <c r="MU464">
        <v>29.09713</v>
      </c>
      <c r="MV464">
        <v>0.36588369999999998</v>
      </c>
      <c r="MW464">
        <v>1788.5840000000001</v>
      </c>
      <c r="MX464" s="1">
        <v>5.455314E-2</v>
      </c>
      <c r="MY464">
        <v>29.18967</v>
      </c>
      <c r="MZ464">
        <v>0.34848570000000001</v>
      </c>
      <c r="NA464">
        <v>1729.01</v>
      </c>
      <c r="NB464" s="1">
        <v>5.3885990000000002E-2</v>
      </c>
      <c r="NC464">
        <v>29.199660000000002</v>
      </c>
      <c r="ND464">
        <v>0.33274130000000002</v>
      </c>
      <c r="NE464">
        <v>1674.2950000000001</v>
      </c>
      <c r="NF464">
        <v>5.3345740000000003E-2</v>
      </c>
      <c r="NG464">
        <v>29.20636</v>
      </c>
      <c r="NH464">
        <v>0.3188221</v>
      </c>
      <c r="NI464">
        <v>1623.3920000000001</v>
      </c>
      <c r="NJ464" s="1">
        <v>5.2818490000000003E-2</v>
      </c>
      <c r="NK464">
        <v>29.005759999999999</v>
      </c>
      <c r="NL464">
        <v>0.30588549999999998</v>
      </c>
      <c r="NM464">
        <v>1575.7629999999999</v>
      </c>
      <c r="NN464" s="1">
        <v>5.2364889999999997E-2</v>
      </c>
      <c r="NO464">
        <v>28.729420000000001</v>
      </c>
      <c r="NP464">
        <v>0.29414580000000001</v>
      </c>
      <c r="NQ464">
        <v>1530.9490000000001</v>
      </c>
      <c r="NR464" s="1">
        <v>5.1974159999999998E-2</v>
      </c>
      <c r="NS464">
        <v>28.477530000000002</v>
      </c>
      <c r="NT464">
        <v>0.2834392</v>
      </c>
      <c r="NU464">
        <v>1488.7080000000001</v>
      </c>
      <c r="NV464" s="1">
        <v>5.1567380000000003E-2</v>
      </c>
      <c r="NW464">
        <v>28.939330000000002</v>
      </c>
      <c r="NX464">
        <v>0.27321590000000001</v>
      </c>
      <c r="NY464">
        <v>1448.5070000000001</v>
      </c>
      <c r="NZ464" s="1">
        <v>5.1145349999999999E-2</v>
      </c>
      <c r="OA464">
        <v>29.689550000000001</v>
      </c>
      <c r="OB464">
        <v>0.26352039999999999</v>
      </c>
      <c r="OC464">
        <v>1410.704</v>
      </c>
      <c r="OD464" s="1">
        <v>5.0735950000000002E-2</v>
      </c>
      <c r="OE464">
        <v>30.330079999999999</v>
      </c>
      <c r="OF464">
        <v>0.25443650000000001</v>
      </c>
      <c r="OG464">
        <v>1375.116</v>
      </c>
      <c r="OH464" s="1">
        <v>5.0421670000000002E-2</v>
      </c>
      <c r="OI464">
        <v>30.841349999999998</v>
      </c>
      <c r="OJ464">
        <v>0.24631049999999999</v>
      </c>
      <c r="OK464">
        <v>1341.415</v>
      </c>
    </row>
    <row r="465" spans="1:401" x14ac:dyDescent="0.35">
      <c r="A465">
        <v>474</v>
      </c>
      <c r="B465" t="s">
        <v>4</v>
      </c>
      <c r="C465" t="s">
        <v>364</v>
      </c>
      <c r="D465" t="s">
        <v>472</v>
      </c>
      <c r="E465">
        <v>892.99080000000004</v>
      </c>
      <c r="F465">
        <v>0.1067348</v>
      </c>
      <c r="G465">
        <v>27.91667</v>
      </c>
      <c r="H465">
        <v>0</v>
      </c>
      <c r="I465">
        <v>0</v>
      </c>
      <c r="J465">
        <v>0.1060942</v>
      </c>
      <c r="K465">
        <v>28.172360000000001</v>
      </c>
      <c r="L465">
        <v>0</v>
      </c>
      <c r="M465">
        <v>0</v>
      </c>
      <c r="N465">
        <v>0.10543370000000001</v>
      </c>
      <c r="O465">
        <v>28.544160000000002</v>
      </c>
      <c r="P465">
        <v>0</v>
      </c>
      <c r="Q465">
        <v>0</v>
      </c>
      <c r="R465">
        <v>0.104726</v>
      </c>
      <c r="S465">
        <v>28.679010000000002</v>
      </c>
      <c r="T465">
        <v>0</v>
      </c>
      <c r="U465">
        <v>0</v>
      </c>
      <c r="V465">
        <v>0.1040389</v>
      </c>
      <c r="W465">
        <v>28.401710000000001</v>
      </c>
      <c r="X465">
        <v>0</v>
      </c>
      <c r="Y465">
        <v>0</v>
      </c>
      <c r="Z465">
        <v>0.10334790000000001</v>
      </c>
      <c r="AA465">
        <v>28.044170000000001</v>
      </c>
      <c r="AB465">
        <v>0</v>
      </c>
      <c r="AC465">
        <v>0</v>
      </c>
      <c r="AD465">
        <v>0.1027231</v>
      </c>
      <c r="AE465">
        <v>27.672129999999999</v>
      </c>
      <c r="AF465">
        <v>0</v>
      </c>
      <c r="AG465">
        <v>0</v>
      </c>
      <c r="AH465">
        <v>0.1020655</v>
      </c>
      <c r="AI465">
        <v>27.875610000000002</v>
      </c>
      <c r="AJ465">
        <v>0</v>
      </c>
      <c r="AK465">
        <v>0</v>
      </c>
      <c r="AL465">
        <v>0.1013864</v>
      </c>
      <c r="AM465">
        <v>28.41929</v>
      </c>
      <c r="AN465">
        <v>0</v>
      </c>
      <c r="AO465">
        <v>0</v>
      </c>
      <c r="AP465" s="1">
        <v>0.1006812</v>
      </c>
      <c r="AQ465">
        <v>29.169039999999999</v>
      </c>
      <c r="AR465">
        <v>0</v>
      </c>
      <c r="AS465">
        <v>0</v>
      </c>
      <c r="AT465" s="1">
        <v>0.10004979999999999</v>
      </c>
      <c r="AU465">
        <v>29.945609999999999</v>
      </c>
      <c r="AV465">
        <v>0</v>
      </c>
      <c r="AW465">
        <v>0</v>
      </c>
      <c r="AX465" s="1">
        <v>9.9499199999999996E-2</v>
      </c>
      <c r="AY465">
        <v>30.24025</v>
      </c>
      <c r="AZ465">
        <v>0</v>
      </c>
      <c r="BA465">
        <v>0</v>
      </c>
      <c r="BB465">
        <v>9.8932800000000001E-2</v>
      </c>
      <c r="BC465">
        <v>30.194179999999999</v>
      </c>
      <c r="BD465">
        <v>0</v>
      </c>
      <c r="BE465">
        <v>0</v>
      </c>
      <c r="BF465" s="1">
        <v>9.8349300000000001E-2</v>
      </c>
      <c r="BG465">
        <v>29.994669999999999</v>
      </c>
      <c r="BH465">
        <v>0</v>
      </c>
      <c r="BI465">
        <v>0</v>
      </c>
      <c r="BJ465" s="1">
        <v>9.7796599999999997E-2</v>
      </c>
      <c r="BK465">
        <v>29.82836</v>
      </c>
      <c r="BL465">
        <v>0</v>
      </c>
      <c r="BM465">
        <v>0</v>
      </c>
      <c r="BN465" s="1">
        <v>9.7208729999999993E-2</v>
      </c>
      <c r="BO465">
        <v>30.263200000000001</v>
      </c>
      <c r="BP465">
        <v>0</v>
      </c>
      <c r="BQ465">
        <v>0</v>
      </c>
      <c r="BR465" s="1">
        <v>9.6522880000000005E-2</v>
      </c>
      <c r="BS465">
        <v>30.849640000000001</v>
      </c>
      <c r="BT465">
        <v>0</v>
      </c>
      <c r="BU465">
        <v>0</v>
      </c>
      <c r="BV465" s="1">
        <v>9.582003E-2</v>
      </c>
      <c r="BW465">
        <v>31.569420000000001</v>
      </c>
      <c r="BX465">
        <v>0</v>
      </c>
      <c r="BY465">
        <v>0</v>
      </c>
      <c r="BZ465" s="1">
        <v>9.5141509999999999E-2</v>
      </c>
      <c r="CA465">
        <v>32.139620000000001</v>
      </c>
      <c r="CB465">
        <v>0</v>
      </c>
      <c r="CC465">
        <v>0</v>
      </c>
      <c r="CD465" s="1">
        <v>9.4503779999999996E-2</v>
      </c>
      <c r="CE465">
        <v>32.217640000000003</v>
      </c>
      <c r="CF465">
        <v>0</v>
      </c>
      <c r="CG465">
        <v>0</v>
      </c>
      <c r="CH465" s="1">
        <v>9.3833E-2</v>
      </c>
      <c r="CI465">
        <v>31.850629999999999</v>
      </c>
      <c r="CJ465">
        <v>0</v>
      </c>
      <c r="CK465">
        <v>0</v>
      </c>
      <c r="CL465" s="1">
        <v>9.3176419999999996E-2</v>
      </c>
      <c r="CM465">
        <v>31.406600000000001</v>
      </c>
      <c r="CN465">
        <v>0</v>
      </c>
      <c r="CO465">
        <v>0</v>
      </c>
      <c r="CP465" s="1">
        <v>9.2618140000000002E-2</v>
      </c>
      <c r="CQ465">
        <v>31.06861</v>
      </c>
      <c r="CR465">
        <v>0</v>
      </c>
      <c r="CS465">
        <v>0</v>
      </c>
      <c r="CT465" s="1">
        <v>9.2020389999999994E-2</v>
      </c>
      <c r="CU465">
        <v>31.20654</v>
      </c>
      <c r="CV465">
        <v>0</v>
      </c>
      <c r="CW465">
        <v>0</v>
      </c>
      <c r="CX465">
        <v>9.1309689999999999E-2</v>
      </c>
      <c r="CY465">
        <v>31.101800000000001</v>
      </c>
      <c r="CZ465">
        <v>5.1483659999999995E-38</v>
      </c>
      <c r="DA465">
        <v>1.5625810000000001E-34</v>
      </c>
      <c r="DB465" s="1">
        <v>9.0560420000000003E-2</v>
      </c>
      <c r="DC465">
        <v>31.459620000000001</v>
      </c>
      <c r="DD465">
        <v>1.6235509999999999E-31</v>
      </c>
      <c r="DE465">
        <v>4.9669969999999996E-28</v>
      </c>
      <c r="DF465" s="1">
        <v>8.9868199999999995E-2</v>
      </c>
      <c r="DG465">
        <v>31.819579999999998</v>
      </c>
      <c r="DH465">
        <v>3.1101940000000002E-26</v>
      </c>
      <c r="DI465" s="1">
        <v>9.5715970000000005E-23</v>
      </c>
      <c r="DJ465">
        <v>8.9248099999999997E-2</v>
      </c>
      <c r="DK465">
        <v>31.874389999999998</v>
      </c>
      <c r="DL465" s="1">
        <v>4.7627429999999999E-22</v>
      </c>
      <c r="DM465" s="1">
        <v>1.3643859999999999E-18</v>
      </c>
      <c r="DN465" s="1">
        <v>8.8619660000000003E-2</v>
      </c>
      <c r="DO465">
        <v>31.628250000000001</v>
      </c>
      <c r="DP465" s="1">
        <v>1.408609E-18</v>
      </c>
      <c r="DQ465" s="1">
        <v>3.6965300000000001E-15</v>
      </c>
      <c r="DR465" s="1">
        <v>8.7950399999999998E-2</v>
      </c>
      <c r="DS465">
        <v>31.29325</v>
      </c>
      <c r="DT465" s="1">
        <v>1.2516700000000001E-15</v>
      </c>
      <c r="DU465" s="1">
        <v>3.1173170000000002E-12</v>
      </c>
      <c r="DV465" s="1">
        <v>8.7202710000000003E-2</v>
      </c>
      <c r="DW465">
        <v>31.07497</v>
      </c>
      <c r="DX465" s="1">
        <v>4.2308080000000001E-13</v>
      </c>
      <c r="DY465" s="1">
        <v>1.0208780000000001E-9</v>
      </c>
      <c r="DZ465" s="1">
        <v>8.6553050000000006E-2</v>
      </c>
      <c r="EA465">
        <v>31.525980000000001</v>
      </c>
      <c r="EB465" s="1">
        <v>6.4263049999999996E-11</v>
      </c>
      <c r="EC465" s="1">
        <v>1.527603E-7</v>
      </c>
      <c r="ED465" s="1">
        <v>8.6042080000000007E-2</v>
      </c>
      <c r="EE465">
        <v>32.224159999999998</v>
      </c>
      <c r="EF465" s="1">
        <v>4.9609680000000003E-9</v>
      </c>
      <c r="EG465" s="1">
        <v>1.171659E-5</v>
      </c>
      <c r="EH465" s="1">
        <v>8.5577630000000002E-2</v>
      </c>
      <c r="EI465">
        <v>33.08023</v>
      </c>
      <c r="EJ465" s="1">
        <v>2.136356E-7</v>
      </c>
      <c r="EK465" s="1">
        <v>5.0581189999999998E-4</v>
      </c>
      <c r="EL465">
        <v>8.5101460000000004E-2</v>
      </c>
      <c r="EM465">
        <v>33.916319999999999</v>
      </c>
      <c r="EN465" s="1">
        <v>5.5494709999999998E-6</v>
      </c>
      <c r="EO465" s="1">
        <v>1.3232020000000001E-2</v>
      </c>
      <c r="EP465" s="1">
        <v>8.4619330000000006E-2</v>
      </c>
      <c r="EQ465">
        <v>34.24015</v>
      </c>
      <c r="ER465" s="1">
        <v>9.2402440000000004E-5</v>
      </c>
      <c r="ES465" s="1">
        <v>0.22285869999999999</v>
      </c>
      <c r="ET465" s="1">
        <v>8.4180690000000002E-2</v>
      </c>
      <c r="EU465">
        <v>33.926220000000001</v>
      </c>
      <c r="EV465" s="1">
        <v>1.0394670000000001E-3</v>
      </c>
      <c r="EW465" s="1">
        <v>2.5420579999999999</v>
      </c>
      <c r="EX465" s="1">
        <v>8.3774409999999994E-2</v>
      </c>
      <c r="EY465">
        <v>33.47298</v>
      </c>
      <c r="EZ465" s="1">
        <v>8.2517059999999993E-3</v>
      </c>
      <c r="FA465" s="1">
        <v>20.494450000000001</v>
      </c>
      <c r="FB465" s="1">
        <v>8.3554569999999995E-2</v>
      </c>
      <c r="FC465">
        <v>32.998660000000001</v>
      </c>
      <c r="FD465" s="1">
        <v>4.8063460000000002E-2</v>
      </c>
      <c r="FE465" s="1">
        <v>121.18770000000001</v>
      </c>
      <c r="FF465">
        <v>8.3355100000000001E-2</v>
      </c>
      <c r="FG465">
        <v>32.895870000000002</v>
      </c>
      <c r="FH465" s="1">
        <v>0.21203849999999999</v>
      </c>
      <c r="FI465">
        <v>543.21379999999999</v>
      </c>
      <c r="FJ465" s="1">
        <v>8.3046350000000005E-2</v>
      </c>
      <c r="FK465">
        <v>32.902830000000002</v>
      </c>
      <c r="FL465" s="1">
        <v>0.72729310000000003</v>
      </c>
      <c r="FM465">
        <v>1898.865</v>
      </c>
      <c r="FN465" s="1">
        <v>8.2664860000000007E-2</v>
      </c>
      <c r="FO465">
        <v>32.82667</v>
      </c>
      <c r="FP465" s="1">
        <v>1.992051</v>
      </c>
      <c r="FQ465">
        <v>5308.3739999999998</v>
      </c>
      <c r="FR465" s="1">
        <v>8.2300659999999998E-2</v>
      </c>
      <c r="FS465">
        <v>32.693269999999998</v>
      </c>
      <c r="FT465" s="1">
        <v>4.4626060000000001</v>
      </c>
      <c r="FU465">
        <v>12148.45</v>
      </c>
      <c r="FV465">
        <v>8.1961649999999997E-2</v>
      </c>
      <c r="FW465">
        <v>32.353859999999997</v>
      </c>
      <c r="FX465">
        <v>8.3644839999999991</v>
      </c>
      <c r="FY465">
        <v>23268.38</v>
      </c>
      <c r="FZ465" s="1">
        <v>8.1610169999999996E-2</v>
      </c>
      <c r="GA465">
        <v>31.89096</v>
      </c>
      <c r="GB465">
        <v>13.381600000000001</v>
      </c>
      <c r="GC465">
        <v>38072.28</v>
      </c>
      <c r="GD465" s="1">
        <v>8.1185850000000004E-2</v>
      </c>
      <c r="GE465">
        <v>31.368649999999999</v>
      </c>
      <c r="GF465">
        <v>18.624490000000002</v>
      </c>
      <c r="GG465">
        <v>54259.71</v>
      </c>
      <c r="GH465" s="1">
        <v>8.0743690000000007E-2</v>
      </c>
      <c r="GI465">
        <v>30.971350000000001</v>
      </c>
      <c r="GJ465">
        <v>23.001619999999999</v>
      </c>
      <c r="GK465">
        <v>68634.05</v>
      </c>
      <c r="GL465" s="1">
        <v>8.0305520000000005E-2</v>
      </c>
      <c r="GM465">
        <v>31.124369999999999</v>
      </c>
      <c r="GN465">
        <v>25.678090000000001</v>
      </c>
      <c r="GO465">
        <v>78464.509999999995</v>
      </c>
      <c r="GP465">
        <v>7.9833009999999996E-2</v>
      </c>
      <c r="GQ465">
        <v>31.55536</v>
      </c>
      <c r="GR465">
        <v>26.38043</v>
      </c>
      <c r="GS465">
        <v>82527.899999999994</v>
      </c>
      <c r="GT465" s="1">
        <v>7.9330029999999996E-2</v>
      </c>
      <c r="GU465">
        <v>32.189929999999997</v>
      </c>
      <c r="GV465">
        <v>25.511839999999999</v>
      </c>
      <c r="GW465">
        <v>81208.55</v>
      </c>
      <c r="GX465" s="1">
        <v>7.8847239999999999E-2</v>
      </c>
      <c r="GY465">
        <v>32.661369999999998</v>
      </c>
      <c r="GZ465">
        <v>23.23066</v>
      </c>
      <c r="HA465">
        <v>75961.95</v>
      </c>
      <c r="HB465" s="1">
        <v>7.8311359999999997E-2</v>
      </c>
      <c r="HC465">
        <v>32.801369999999999</v>
      </c>
      <c r="HD465">
        <v>20.527419999999999</v>
      </c>
      <c r="HE465">
        <v>68518.69</v>
      </c>
      <c r="HF465" s="1">
        <v>7.7766150000000006E-2</v>
      </c>
      <c r="HG465">
        <v>32.368259999999999</v>
      </c>
      <c r="HH465">
        <v>17.742270000000001</v>
      </c>
      <c r="HI465">
        <v>60321.32</v>
      </c>
      <c r="HJ465" s="1">
        <v>7.7180269999999995E-2</v>
      </c>
      <c r="HK465">
        <v>31.72503</v>
      </c>
      <c r="HL465">
        <v>15.149940000000001</v>
      </c>
      <c r="HM465">
        <v>52378.86</v>
      </c>
      <c r="HN465" s="1">
        <v>7.678546E-2</v>
      </c>
      <c r="HO465">
        <v>31.041499999999999</v>
      </c>
      <c r="HP465">
        <v>12.913489999999999</v>
      </c>
      <c r="HQ465">
        <v>45198.22</v>
      </c>
      <c r="HR465" s="1">
        <v>7.6265799999999995E-2</v>
      </c>
      <c r="HS465">
        <v>30.693660000000001</v>
      </c>
      <c r="HT465">
        <v>10.99484</v>
      </c>
      <c r="HU465">
        <v>38944.79</v>
      </c>
      <c r="HV465" s="1">
        <v>7.5525369999999994E-2</v>
      </c>
      <c r="HW465">
        <v>30.68845</v>
      </c>
      <c r="HX465">
        <v>9.3717039999999994</v>
      </c>
      <c r="HY465">
        <v>33643.839999999997</v>
      </c>
      <c r="HZ465">
        <v>7.4709390000000001E-2</v>
      </c>
      <c r="IA465">
        <v>30.639420000000001</v>
      </c>
      <c r="IB465">
        <v>8.0270989999999998</v>
      </c>
      <c r="IC465">
        <v>29203.16</v>
      </c>
      <c r="ID465" s="1">
        <v>7.4002910000000005E-2</v>
      </c>
      <c r="IE465">
        <v>30.650490000000001</v>
      </c>
      <c r="IF465">
        <v>6.9279970000000004</v>
      </c>
      <c r="IG465">
        <v>25488.38</v>
      </c>
      <c r="IH465" s="1">
        <v>7.3488410000000004E-2</v>
      </c>
      <c r="II465">
        <v>30.464189999999999</v>
      </c>
      <c r="IJ465">
        <v>6.0289299999999999</v>
      </c>
      <c r="IK465">
        <v>22363.05</v>
      </c>
      <c r="IL465" s="1">
        <v>7.3003079999999998E-2</v>
      </c>
      <c r="IM465">
        <v>29.940619999999999</v>
      </c>
      <c r="IN465">
        <v>5.2754620000000001</v>
      </c>
      <c r="IO465">
        <v>19714.09</v>
      </c>
      <c r="IP465" s="1">
        <v>7.2463719999999995E-2</v>
      </c>
      <c r="IQ465">
        <v>29.30199</v>
      </c>
      <c r="IR465">
        <v>4.6348450000000003</v>
      </c>
      <c r="IS465">
        <v>17459.04</v>
      </c>
      <c r="IT465" s="1">
        <v>7.2172390000000003E-2</v>
      </c>
      <c r="IU465">
        <v>28.780380000000001</v>
      </c>
      <c r="IV465">
        <v>4.1028840000000004</v>
      </c>
      <c r="IW465">
        <v>15524.16</v>
      </c>
      <c r="IX465" s="1">
        <v>7.1754490000000004E-2</v>
      </c>
      <c r="IY465">
        <v>28.984059999999999</v>
      </c>
      <c r="IZ465">
        <v>3.6367400000000001</v>
      </c>
      <c r="JA465">
        <v>13847.15</v>
      </c>
      <c r="JB465" s="1">
        <v>7.116488E-2</v>
      </c>
      <c r="JC465">
        <v>29.50712</v>
      </c>
      <c r="JD465">
        <v>3.2291799999999999</v>
      </c>
      <c r="JE465">
        <v>12400.33</v>
      </c>
      <c r="JF465">
        <v>7.0493940000000005E-2</v>
      </c>
      <c r="JG465">
        <v>30.153880000000001</v>
      </c>
      <c r="JH465">
        <v>2.875318</v>
      </c>
      <c r="JI465">
        <v>11149.44</v>
      </c>
      <c r="JJ465" s="1">
        <v>6.9917099999999996E-2</v>
      </c>
      <c r="JK465">
        <v>30.484200000000001</v>
      </c>
      <c r="JL465">
        <v>2.5736210000000002</v>
      </c>
      <c r="JM465">
        <v>10063.48</v>
      </c>
      <c r="JN465" s="1">
        <v>6.9500569999999998E-2</v>
      </c>
      <c r="JO465">
        <v>30.466989999999999</v>
      </c>
      <c r="JP465">
        <v>2.3161510000000001</v>
      </c>
      <c r="JQ465">
        <v>9111.4969999999994</v>
      </c>
      <c r="JR465" s="1">
        <v>6.9026439999999994E-2</v>
      </c>
      <c r="JS465">
        <v>29.96227</v>
      </c>
      <c r="JT465">
        <v>2.0884079999999998</v>
      </c>
      <c r="JU465">
        <v>8272.3729999999996</v>
      </c>
      <c r="JV465" s="1">
        <v>6.8415580000000004E-2</v>
      </c>
      <c r="JW465">
        <v>29.317049999999998</v>
      </c>
      <c r="JX465">
        <v>1.8849720000000001</v>
      </c>
      <c r="JY465">
        <v>7532.5309999999999</v>
      </c>
      <c r="JZ465" s="1">
        <v>6.8007189999999995E-2</v>
      </c>
      <c r="KA465">
        <v>28.69464</v>
      </c>
      <c r="KB465">
        <v>1.711012</v>
      </c>
      <c r="KC465">
        <v>6877.8130000000001</v>
      </c>
      <c r="KD465" s="1">
        <v>6.7407209999999995E-2</v>
      </c>
      <c r="KE465">
        <v>28.646879999999999</v>
      </c>
      <c r="KF465">
        <v>1.5520069999999999</v>
      </c>
      <c r="KG465">
        <v>6293.7920000000004</v>
      </c>
      <c r="KH465" s="1">
        <v>6.6594749999999994E-2</v>
      </c>
      <c r="KI465">
        <v>28.816210000000002</v>
      </c>
      <c r="KJ465">
        <v>1.408253</v>
      </c>
      <c r="KK465">
        <v>5778.58</v>
      </c>
      <c r="KL465" s="1">
        <v>6.5661570000000002E-2</v>
      </c>
      <c r="KM465">
        <v>29.167929999999998</v>
      </c>
      <c r="KN465">
        <v>1.2798320000000001</v>
      </c>
      <c r="KO465">
        <v>5324.7449999999999</v>
      </c>
      <c r="KP465" s="1">
        <v>6.4764550000000004E-2</v>
      </c>
      <c r="KQ465">
        <v>29.52345</v>
      </c>
      <c r="KR465">
        <v>1.168088</v>
      </c>
      <c r="KS465">
        <v>4924.8310000000001</v>
      </c>
      <c r="KT465" s="1">
        <v>6.3980099999999998E-2</v>
      </c>
      <c r="KU465">
        <v>29.512509999999999</v>
      </c>
      <c r="KV465">
        <v>1.0710919999999999</v>
      </c>
      <c r="KW465">
        <v>4569.3180000000002</v>
      </c>
      <c r="KX465" s="1">
        <v>6.3183619999999996E-2</v>
      </c>
      <c r="KY465">
        <v>29.161470000000001</v>
      </c>
      <c r="KZ465">
        <v>0.98479689999999998</v>
      </c>
      <c r="LA465">
        <v>4251.8280000000004</v>
      </c>
      <c r="LB465" s="1">
        <v>6.2308269999999999E-2</v>
      </c>
      <c r="LC465">
        <v>28.674399999999999</v>
      </c>
      <c r="LD465">
        <v>0.90691129999999998</v>
      </c>
      <c r="LE465">
        <v>3968.3780000000002</v>
      </c>
      <c r="LF465" s="1">
        <v>6.1597449999999998E-2</v>
      </c>
      <c r="LG465">
        <v>28.262779999999999</v>
      </c>
      <c r="LH465">
        <v>0.83974709999999997</v>
      </c>
      <c r="LI465">
        <v>3714.5219999999999</v>
      </c>
      <c r="LJ465" s="1">
        <v>6.079391E-2</v>
      </c>
      <c r="LK465">
        <v>28.38223</v>
      </c>
      <c r="LL465">
        <v>0.77808650000000001</v>
      </c>
      <c r="LM465">
        <v>3485.194</v>
      </c>
      <c r="LN465">
        <v>5.9866040000000002E-2</v>
      </c>
      <c r="LO465">
        <v>28.75864</v>
      </c>
      <c r="LP465">
        <v>0.72144750000000002</v>
      </c>
      <c r="LQ465">
        <v>3279.7429999999999</v>
      </c>
      <c r="LR465" s="1">
        <v>5.883733E-2</v>
      </c>
      <c r="LS465">
        <v>29.318539999999999</v>
      </c>
      <c r="LT465">
        <v>0.66978850000000001</v>
      </c>
      <c r="LU465">
        <v>3096.1480000000001</v>
      </c>
      <c r="LV465" s="1">
        <v>5.7772570000000002E-2</v>
      </c>
      <c r="LW465">
        <v>29.792269999999998</v>
      </c>
      <c r="LX465">
        <v>0.62330609999999997</v>
      </c>
      <c r="LY465">
        <v>2932.2919999999999</v>
      </c>
      <c r="LZ465" s="1">
        <v>5.6386659999999998E-2</v>
      </c>
      <c r="MA465">
        <v>29.982279999999999</v>
      </c>
      <c r="MB465">
        <v>0.57768679999999994</v>
      </c>
      <c r="MC465">
        <v>2786.1390000000001</v>
      </c>
      <c r="MD465" s="1">
        <v>5.5101600000000001E-2</v>
      </c>
      <c r="ME465">
        <v>29.71893</v>
      </c>
      <c r="MF465">
        <v>0.5370857</v>
      </c>
      <c r="MG465">
        <v>2657.7289999999998</v>
      </c>
      <c r="MH465">
        <v>5.3999560000000002E-2</v>
      </c>
      <c r="MI465">
        <v>29.316880000000001</v>
      </c>
      <c r="MJ465">
        <v>0.50261670000000003</v>
      </c>
      <c r="MK465">
        <v>2544.1460000000002</v>
      </c>
      <c r="ML465" s="1">
        <v>5.3181739999999998E-2</v>
      </c>
      <c r="MM465">
        <v>28.919879999999999</v>
      </c>
      <c r="MN465">
        <v>0.47414099999999998</v>
      </c>
      <c r="MO465">
        <v>2442.4299999999998</v>
      </c>
      <c r="MP465" s="1">
        <v>5.2437070000000002E-2</v>
      </c>
      <c r="MQ465">
        <v>29.100619999999999</v>
      </c>
      <c r="MR465">
        <v>0.44870979999999999</v>
      </c>
      <c r="MS465">
        <v>2349.3449999999998</v>
      </c>
      <c r="MT465" s="1">
        <v>5.1736150000000002E-2</v>
      </c>
      <c r="MU465">
        <v>29.265630000000002</v>
      </c>
      <c r="MV465">
        <v>0.42577880000000001</v>
      </c>
      <c r="MW465">
        <v>2264.3919999999998</v>
      </c>
      <c r="MX465" s="1">
        <v>5.1056230000000001E-2</v>
      </c>
      <c r="MY465">
        <v>29.319089999999999</v>
      </c>
      <c r="MZ465">
        <v>0.40489429999999998</v>
      </c>
      <c r="NA465">
        <v>2186.3049999999998</v>
      </c>
      <c r="NB465" s="1">
        <v>5.0425369999999997E-2</v>
      </c>
      <c r="NC465">
        <v>29.309989999999999</v>
      </c>
      <c r="ND465">
        <v>0.38605529999999999</v>
      </c>
      <c r="NE465">
        <v>2114.7370000000001</v>
      </c>
      <c r="NF465" s="1">
        <v>4.9916269999999999E-2</v>
      </c>
      <c r="NG465">
        <v>29.30931</v>
      </c>
      <c r="NH465">
        <v>0.3694598</v>
      </c>
      <c r="NI465">
        <v>2048.3119999999999</v>
      </c>
      <c r="NJ465" s="1">
        <v>4.9429760000000003E-2</v>
      </c>
      <c r="NK465">
        <v>29.127569999999999</v>
      </c>
      <c r="NL465">
        <v>0.35412199999999999</v>
      </c>
      <c r="NM465">
        <v>1986.2449999999999</v>
      </c>
      <c r="NN465" s="1">
        <v>4.9002440000000001E-2</v>
      </c>
      <c r="NO465">
        <v>28.879960000000001</v>
      </c>
      <c r="NP465">
        <v>0.34017439999999999</v>
      </c>
      <c r="NQ465">
        <v>1927.998</v>
      </c>
      <c r="NR465" s="1">
        <v>4.8645809999999998E-2</v>
      </c>
      <c r="NS465">
        <v>28.649909999999998</v>
      </c>
      <c r="NT465">
        <v>0.32755640000000003</v>
      </c>
      <c r="NU465">
        <v>1873.193</v>
      </c>
      <c r="NV465" s="1">
        <v>4.8257080000000001E-2</v>
      </c>
      <c r="NW465">
        <v>29.07086</v>
      </c>
      <c r="NX465">
        <v>0.31541039999999998</v>
      </c>
      <c r="NY465">
        <v>1821.172</v>
      </c>
      <c r="NZ465" s="1">
        <v>4.7860590000000001E-2</v>
      </c>
      <c r="OA465">
        <v>29.741610000000001</v>
      </c>
      <c r="OB465">
        <v>0.30396630000000002</v>
      </c>
      <c r="OC465">
        <v>1772.3589999999999</v>
      </c>
      <c r="OD465">
        <v>4.7471550000000001E-2</v>
      </c>
      <c r="OE465">
        <v>30.315760000000001</v>
      </c>
      <c r="OF465">
        <v>0.29322480000000001</v>
      </c>
      <c r="OG465">
        <v>1726.453</v>
      </c>
      <c r="OH465" s="1">
        <v>4.7173439999999997E-2</v>
      </c>
      <c r="OI465">
        <v>30.79166</v>
      </c>
      <c r="OJ465">
        <v>0.2836494</v>
      </c>
      <c r="OK465">
        <v>1683.076</v>
      </c>
    </row>
    <row r="466" spans="1:401" x14ac:dyDescent="0.35">
      <c r="A466">
        <v>475</v>
      </c>
      <c r="B466" t="s">
        <v>4</v>
      </c>
      <c r="C466" t="s">
        <v>364</v>
      </c>
      <c r="D466" t="s">
        <v>473</v>
      </c>
      <c r="E466">
        <v>872.45339999999999</v>
      </c>
      <c r="F466">
        <v>0.1021789</v>
      </c>
      <c r="G466">
        <v>28.005199999999999</v>
      </c>
      <c r="H466">
        <v>0</v>
      </c>
      <c r="I466">
        <v>0</v>
      </c>
      <c r="J466">
        <v>0.1015711</v>
      </c>
      <c r="K466">
        <v>28.206679999999999</v>
      </c>
      <c r="L466">
        <v>0</v>
      </c>
      <c r="M466">
        <v>0</v>
      </c>
      <c r="N466">
        <v>0.10093679999999999</v>
      </c>
      <c r="O466">
        <v>28.544650000000001</v>
      </c>
      <c r="P466">
        <v>0</v>
      </c>
      <c r="Q466">
        <v>0</v>
      </c>
      <c r="R466" s="1">
        <v>0.1002646</v>
      </c>
      <c r="S466">
        <v>28.676670000000001</v>
      </c>
      <c r="T466">
        <v>0</v>
      </c>
      <c r="U466">
        <v>0</v>
      </c>
      <c r="V466" s="1">
        <v>9.9590219999999993E-2</v>
      </c>
      <c r="W466">
        <v>28.441479999999999</v>
      </c>
      <c r="X466">
        <v>0</v>
      </c>
      <c r="Y466">
        <v>0</v>
      </c>
      <c r="Z466" s="1">
        <v>9.8938559999999995E-2</v>
      </c>
      <c r="AA466">
        <v>28.148240000000001</v>
      </c>
      <c r="AB466">
        <v>0</v>
      </c>
      <c r="AC466">
        <v>0</v>
      </c>
      <c r="AD466" s="1">
        <v>9.8342559999999996E-2</v>
      </c>
      <c r="AE466">
        <v>27.832350000000002</v>
      </c>
      <c r="AF466">
        <v>0</v>
      </c>
      <c r="AG466">
        <v>0</v>
      </c>
      <c r="AH466" s="1">
        <v>9.7717949999999998E-2</v>
      </c>
      <c r="AI466">
        <v>28.03172</v>
      </c>
      <c r="AJ466">
        <v>0</v>
      </c>
      <c r="AK466">
        <v>0</v>
      </c>
      <c r="AL466" s="1">
        <v>9.7062419999999996E-2</v>
      </c>
      <c r="AM466">
        <v>28.506769999999999</v>
      </c>
      <c r="AN466">
        <v>0</v>
      </c>
      <c r="AO466">
        <v>0</v>
      </c>
      <c r="AP466" s="1">
        <v>9.6384600000000001E-2</v>
      </c>
      <c r="AQ466">
        <v>29.16245</v>
      </c>
      <c r="AR466">
        <v>0</v>
      </c>
      <c r="AS466">
        <v>0</v>
      </c>
      <c r="AT466" s="1">
        <v>9.5779249999999996E-2</v>
      </c>
      <c r="AU466">
        <v>29.861419999999999</v>
      </c>
      <c r="AV466">
        <v>0</v>
      </c>
      <c r="AW466">
        <v>0</v>
      </c>
      <c r="AX466">
        <v>9.5255339999999994E-2</v>
      </c>
      <c r="AY466">
        <v>30.14452</v>
      </c>
      <c r="AZ466">
        <v>0</v>
      </c>
      <c r="BA466">
        <v>0</v>
      </c>
      <c r="BB466" s="1">
        <v>9.4710890000000006E-2</v>
      </c>
      <c r="BC466">
        <v>30.15354</v>
      </c>
      <c r="BD466">
        <v>0</v>
      </c>
      <c r="BE466">
        <v>0</v>
      </c>
      <c r="BF466" s="1">
        <v>9.4155390000000005E-2</v>
      </c>
      <c r="BG466">
        <v>30.034310000000001</v>
      </c>
      <c r="BH466">
        <v>0</v>
      </c>
      <c r="BI466">
        <v>0</v>
      </c>
      <c r="BJ466" s="1">
        <v>9.3632370000000006E-2</v>
      </c>
      <c r="BK466">
        <v>29.934170000000002</v>
      </c>
      <c r="BL466">
        <v>0</v>
      </c>
      <c r="BM466">
        <v>0</v>
      </c>
      <c r="BN466" s="1">
        <v>9.3078869999999994E-2</v>
      </c>
      <c r="BO466">
        <v>30.365790000000001</v>
      </c>
      <c r="BP466">
        <v>0</v>
      </c>
      <c r="BQ466">
        <v>0</v>
      </c>
      <c r="BR466" s="1">
        <v>9.2413019999999998E-2</v>
      </c>
      <c r="BS466">
        <v>30.897559999999999</v>
      </c>
      <c r="BT466">
        <v>0</v>
      </c>
      <c r="BU466">
        <v>0</v>
      </c>
      <c r="BV466">
        <v>9.1736010000000007E-2</v>
      </c>
      <c r="BW466">
        <v>31.54393</v>
      </c>
      <c r="BX466">
        <v>0</v>
      </c>
      <c r="BY466">
        <v>0</v>
      </c>
      <c r="BZ466" s="1">
        <v>9.1081460000000003E-2</v>
      </c>
      <c r="CA466">
        <v>32.067929999999997</v>
      </c>
      <c r="CB466">
        <v>0</v>
      </c>
      <c r="CC466">
        <v>0</v>
      </c>
      <c r="CD466" s="1">
        <v>9.0481720000000002E-2</v>
      </c>
      <c r="CE466">
        <v>32.160530000000001</v>
      </c>
      <c r="CF466">
        <v>0</v>
      </c>
      <c r="CG466">
        <v>0</v>
      </c>
      <c r="CH466" s="1">
        <v>8.9835059999999994E-2</v>
      </c>
      <c r="CI466">
        <v>31.86777</v>
      </c>
      <c r="CJ466">
        <v>0</v>
      </c>
      <c r="CK466">
        <v>0</v>
      </c>
      <c r="CL466" s="1">
        <v>8.9206270000000004E-2</v>
      </c>
      <c r="CM466">
        <v>31.517250000000001</v>
      </c>
      <c r="CN466">
        <v>0</v>
      </c>
      <c r="CO466">
        <v>0</v>
      </c>
      <c r="CP466" s="1">
        <v>8.8696549999999999E-2</v>
      </c>
      <c r="CQ466">
        <v>31.246770000000001</v>
      </c>
      <c r="CR466">
        <v>0</v>
      </c>
      <c r="CS466">
        <v>0</v>
      </c>
      <c r="CT466" s="1">
        <v>8.8127159999999996E-2</v>
      </c>
      <c r="CU466">
        <v>31.383510000000001</v>
      </c>
      <c r="CV466">
        <v>0</v>
      </c>
      <c r="CW466">
        <v>0</v>
      </c>
      <c r="CX466" s="1">
        <v>8.7435379999999993E-2</v>
      </c>
      <c r="CY466">
        <v>31.251580000000001</v>
      </c>
      <c r="CZ466">
        <v>0</v>
      </c>
      <c r="DA466">
        <v>3.009052E-35</v>
      </c>
      <c r="DB466" s="1">
        <v>8.6697650000000001E-2</v>
      </c>
      <c r="DC466">
        <v>31.558910000000001</v>
      </c>
      <c r="DD466">
        <v>3.0700840000000002E-32</v>
      </c>
      <c r="DE466">
        <v>9.6580480000000005E-29</v>
      </c>
      <c r="DF466" s="1">
        <v>8.6041300000000001E-2</v>
      </c>
      <c r="DG466">
        <v>31.867599999999999</v>
      </c>
      <c r="DH466">
        <v>6.9380660000000004E-27</v>
      </c>
      <c r="DI466" s="1">
        <v>2.195391E-23</v>
      </c>
      <c r="DJ466" s="1">
        <v>8.5458199999999998E-2</v>
      </c>
      <c r="DK466">
        <v>31.901409999999998</v>
      </c>
      <c r="DL466" s="1">
        <v>1.162113E-22</v>
      </c>
      <c r="DM466" s="1">
        <v>3.601844E-19</v>
      </c>
      <c r="DN466" s="1">
        <v>8.4859859999999995E-2</v>
      </c>
      <c r="DO466">
        <v>31.682790000000001</v>
      </c>
      <c r="DP466" s="1">
        <v>4.0308610000000002E-19</v>
      </c>
      <c r="DQ466" s="1">
        <v>1.0881159999999999E-15</v>
      </c>
      <c r="DR466" s="1">
        <v>8.4213549999999998E-2</v>
      </c>
      <c r="DS466">
        <v>31.402380000000001</v>
      </c>
      <c r="DT466" s="1">
        <v>4.0173049999999998E-16</v>
      </c>
      <c r="DU466" s="1">
        <v>1.0109280000000001E-12</v>
      </c>
      <c r="DV466" s="1">
        <v>8.3480250000000006E-2</v>
      </c>
      <c r="DW466">
        <v>31.229230000000001</v>
      </c>
      <c r="DX466" s="1">
        <v>1.4742659999999999E-13</v>
      </c>
      <c r="DY466" s="1">
        <v>3.5961830000000002E-10</v>
      </c>
      <c r="DZ466">
        <v>8.2852110000000007E-2</v>
      </c>
      <c r="EA466">
        <v>31.658989999999999</v>
      </c>
      <c r="EB466" s="1">
        <v>2.4161680000000001E-11</v>
      </c>
      <c r="EC466" s="1">
        <v>5.812936E-8</v>
      </c>
      <c r="ED466">
        <v>8.2373600000000005E-2</v>
      </c>
      <c r="EE466">
        <v>32.283819999999999</v>
      </c>
      <c r="EF466" s="1">
        <v>2.0003509999999999E-9</v>
      </c>
      <c r="EG466" s="1">
        <v>4.7877970000000003E-6</v>
      </c>
      <c r="EH466" s="1">
        <v>8.1929619999999995E-2</v>
      </c>
      <c r="EI466">
        <v>33.049709999999997</v>
      </c>
      <c r="EJ466" s="1">
        <v>9.1953169999999998E-8</v>
      </c>
      <c r="EK466" s="1">
        <v>2.2098150000000001E-4</v>
      </c>
      <c r="EL466" s="1">
        <v>8.1482550000000001E-2</v>
      </c>
      <c r="EM466">
        <v>33.817210000000003</v>
      </c>
      <c r="EN466" s="1">
        <v>2.5407819999999998E-6</v>
      </c>
      <c r="EO466" s="1">
        <v>6.1582349999999998E-3</v>
      </c>
      <c r="EP466" s="1">
        <v>8.1006499999999995E-2</v>
      </c>
      <c r="EQ466">
        <v>34.132420000000003</v>
      </c>
      <c r="ER466" s="1">
        <v>4.4858740000000001E-5</v>
      </c>
      <c r="ES466" s="1">
        <v>0.1101651</v>
      </c>
      <c r="ET466" s="1">
        <v>8.0580959999999993E-2</v>
      </c>
      <c r="EU466">
        <v>33.891660000000002</v>
      </c>
      <c r="EV466" s="1">
        <v>5.3393989999999997E-4</v>
      </c>
      <c r="EW466" s="1">
        <v>1.3315939999999999</v>
      </c>
      <c r="EX466" s="1">
        <v>8.0197260000000006E-2</v>
      </c>
      <c r="EY466">
        <v>33.545839999999998</v>
      </c>
      <c r="EZ466" s="1">
        <v>4.4775680000000003E-3</v>
      </c>
      <c r="FA466" s="1">
        <v>11.35505</v>
      </c>
      <c r="FB466" s="1">
        <v>8.0008990000000002E-2</v>
      </c>
      <c r="FC466">
        <v>33.166580000000003</v>
      </c>
      <c r="FD466" s="1">
        <v>2.7519189999999999E-2</v>
      </c>
      <c r="FE466" s="1">
        <v>70.914529999999999</v>
      </c>
      <c r="FF466">
        <v>7.9818749999999994E-2</v>
      </c>
      <c r="FG466">
        <v>33.0991</v>
      </c>
      <c r="FH466" s="1">
        <v>0.12791569999999999</v>
      </c>
      <c r="FI466">
        <v>335.26909999999998</v>
      </c>
      <c r="FJ466" s="1">
        <v>7.9526189999999997E-2</v>
      </c>
      <c r="FK466">
        <v>33.085009999999997</v>
      </c>
      <c r="FL466" s="1">
        <v>0.46185799999999999</v>
      </c>
      <c r="FM466">
        <v>1234.7550000000001</v>
      </c>
      <c r="FN466" s="1">
        <v>7.914533E-2</v>
      </c>
      <c r="FO466">
        <v>32.975709999999999</v>
      </c>
      <c r="FP466" s="1">
        <v>1.330403</v>
      </c>
      <c r="FQ466">
        <v>3633.3719999999998</v>
      </c>
      <c r="FR466">
        <v>7.8795340000000005E-2</v>
      </c>
      <c r="FS466">
        <v>32.818939999999998</v>
      </c>
      <c r="FT466" s="1">
        <v>3.1331000000000002</v>
      </c>
      <c r="FU466">
        <v>8744.9969999999994</v>
      </c>
      <c r="FV466" s="1">
        <v>7.8486109999999998E-2</v>
      </c>
      <c r="FW466">
        <v>32.49089</v>
      </c>
      <c r="FX466" s="1">
        <v>6.1708369999999997</v>
      </c>
      <c r="FY466">
        <v>17599.95</v>
      </c>
      <c r="FZ466" s="1">
        <v>7.8145030000000004E-2</v>
      </c>
      <c r="GA466">
        <v>32.064169999999997</v>
      </c>
      <c r="GB466">
        <v>10.364549999999999</v>
      </c>
      <c r="GC466">
        <v>30230.47</v>
      </c>
      <c r="GD466" s="1">
        <v>7.7742080000000005E-2</v>
      </c>
      <c r="GE466">
        <v>31.588979999999999</v>
      </c>
      <c r="GF466">
        <v>15.13467</v>
      </c>
      <c r="GG466">
        <v>45176.56</v>
      </c>
      <c r="GH466" s="1">
        <v>7.7311900000000003E-2</v>
      </c>
      <c r="GI466">
        <v>31.225210000000001</v>
      </c>
      <c r="GJ466">
        <v>19.58623</v>
      </c>
      <c r="GK466">
        <v>59831.11</v>
      </c>
      <c r="GL466" s="1">
        <v>7.6897729999999997E-2</v>
      </c>
      <c r="GM466">
        <v>31.36328</v>
      </c>
      <c r="GN466">
        <v>22.878360000000001</v>
      </c>
      <c r="GO466">
        <v>71479.53</v>
      </c>
      <c r="GP466" s="1">
        <v>7.6436980000000002E-2</v>
      </c>
      <c r="GQ466">
        <v>31.730650000000001</v>
      </c>
      <c r="GR466">
        <v>24.53548</v>
      </c>
      <c r="GS466">
        <v>78368.61</v>
      </c>
      <c r="GT466" s="1">
        <v>7.5965560000000001E-2</v>
      </c>
      <c r="GU466">
        <v>32.281030000000001</v>
      </c>
      <c r="GV466">
        <v>24.56682</v>
      </c>
      <c r="GW466">
        <v>80134.55</v>
      </c>
      <c r="GX466" s="1">
        <v>7.5496640000000004E-2</v>
      </c>
      <c r="GY466">
        <v>32.694200000000002</v>
      </c>
      <c r="GZ466">
        <v>23.29552</v>
      </c>
      <c r="HA466">
        <v>77598.41</v>
      </c>
      <c r="HB466" s="1">
        <v>7.4979660000000004E-2</v>
      </c>
      <c r="HC466">
        <v>32.829039999999999</v>
      </c>
      <c r="HD466">
        <v>21.27882</v>
      </c>
      <c r="HE466">
        <v>72160.210000000006</v>
      </c>
      <c r="HF466" s="1">
        <v>7.4463639999999998E-2</v>
      </c>
      <c r="HG466">
        <v>32.458359999999999</v>
      </c>
      <c r="HH466">
        <v>18.89611</v>
      </c>
      <c r="HI466">
        <v>65178.02</v>
      </c>
      <c r="HJ466" s="1">
        <v>7.3903800000000006E-2</v>
      </c>
      <c r="HK466">
        <v>31.91245</v>
      </c>
      <c r="HL466">
        <v>16.494779999999999</v>
      </c>
      <c r="HM466">
        <v>57803.69</v>
      </c>
      <c r="HN466" s="1">
        <v>7.3562920000000004E-2</v>
      </c>
      <c r="HO466">
        <v>31.322489999999998</v>
      </c>
      <c r="HP466">
        <v>14.312709999999999</v>
      </c>
      <c r="HQ466">
        <v>50723.66</v>
      </c>
      <c r="HR466" s="1">
        <v>7.3068579999999994E-2</v>
      </c>
      <c r="HS466">
        <v>31.01885</v>
      </c>
      <c r="HT466">
        <v>12.34873</v>
      </c>
      <c r="HU466">
        <v>44279.21</v>
      </c>
      <c r="HV466" s="1">
        <v>7.2352040000000006E-2</v>
      </c>
      <c r="HW466">
        <v>30.996289999999998</v>
      </c>
      <c r="HX466">
        <v>10.62842</v>
      </c>
      <c r="HY466">
        <v>38632.33</v>
      </c>
      <c r="HZ466" s="1">
        <v>7.1540649999999997E-2</v>
      </c>
      <c r="IA466">
        <v>30.894189999999998</v>
      </c>
      <c r="IB466">
        <v>9.1649220000000007</v>
      </c>
      <c r="IC466">
        <v>33780.660000000003</v>
      </c>
      <c r="ID466" s="1">
        <v>7.0867009999999994E-2</v>
      </c>
      <c r="IE466">
        <v>30.857849999999999</v>
      </c>
      <c r="IF466">
        <v>7.9512340000000004</v>
      </c>
      <c r="IG466">
        <v>29645.75</v>
      </c>
      <c r="IH466" s="1">
        <v>7.0380590000000007E-2</v>
      </c>
      <c r="II466">
        <v>30.657250000000001</v>
      </c>
      <c r="IJ466">
        <v>6.9462080000000004</v>
      </c>
      <c r="IK466">
        <v>26118.5</v>
      </c>
      <c r="IL466" s="1">
        <v>6.9918159999999993E-2</v>
      </c>
      <c r="IM466">
        <v>30.17144</v>
      </c>
      <c r="IN466">
        <v>6.0958909999999999</v>
      </c>
      <c r="IO466">
        <v>23099.48</v>
      </c>
      <c r="IP466">
        <v>6.9397790000000001E-2</v>
      </c>
      <c r="IQ466">
        <v>29.598890000000001</v>
      </c>
      <c r="IR466">
        <v>5.3672319999999996</v>
      </c>
      <c r="IS466">
        <v>20510.22</v>
      </c>
      <c r="IT466" s="1">
        <v>6.9165740000000003E-2</v>
      </c>
      <c r="IU466">
        <v>29.13777</v>
      </c>
      <c r="IV466">
        <v>4.7628149999999998</v>
      </c>
      <c r="IW466">
        <v>18275.71</v>
      </c>
      <c r="IX466" s="1">
        <v>6.8772739999999999E-2</v>
      </c>
      <c r="IY466">
        <v>29.337510000000002</v>
      </c>
      <c r="IZ466">
        <v>4.2283819999999999</v>
      </c>
      <c r="JA466">
        <v>16330.76</v>
      </c>
      <c r="JB466" s="1">
        <v>6.8183300000000002E-2</v>
      </c>
      <c r="JC466">
        <v>29.794499999999999</v>
      </c>
      <c r="JD466">
        <v>3.757749</v>
      </c>
      <c r="JE466">
        <v>14646.59</v>
      </c>
      <c r="JF466" s="1">
        <v>6.7518250000000002E-2</v>
      </c>
      <c r="JG466">
        <v>30.352129999999999</v>
      </c>
      <c r="JH466">
        <v>3.3481709999999998</v>
      </c>
      <c r="JI466">
        <v>13185.98</v>
      </c>
      <c r="JJ466" s="1">
        <v>6.696618E-2</v>
      </c>
      <c r="JK466">
        <v>30.628350000000001</v>
      </c>
      <c r="JL466">
        <v>2.9990519999999998</v>
      </c>
      <c r="JM466">
        <v>11914.02</v>
      </c>
      <c r="JN466" s="1">
        <v>6.6580639999999996E-2</v>
      </c>
      <c r="JO466">
        <v>30.61769</v>
      </c>
      <c r="JP466">
        <v>2.7012689999999999</v>
      </c>
      <c r="JQ466">
        <v>10796.49</v>
      </c>
      <c r="JR466" s="1">
        <v>6.61331E-2</v>
      </c>
      <c r="JS466">
        <v>30.1815</v>
      </c>
      <c r="JT466">
        <v>2.4372069999999999</v>
      </c>
      <c r="JU466">
        <v>9809.6650000000009</v>
      </c>
      <c r="JV466" s="1">
        <v>6.5548949999999995E-2</v>
      </c>
      <c r="JW466">
        <v>29.625710000000002</v>
      </c>
      <c r="JX466">
        <v>2.2006139999999998</v>
      </c>
      <c r="JY466">
        <v>8938.0149999999994</v>
      </c>
      <c r="JZ466" s="1">
        <v>6.5201759999999997E-2</v>
      </c>
      <c r="KA466">
        <v>29.075620000000001</v>
      </c>
      <c r="KB466">
        <v>1.999288</v>
      </c>
      <c r="KC466">
        <v>8165.32</v>
      </c>
      <c r="KD466" s="1">
        <v>6.4627080000000003E-2</v>
      </c>
      <c r="KE466">
        <v>29.035240000000002</v>
      </c>
      <c r="KF466">
        <v>1.8138479999999999</v>
      </c>
      <c r="KG466">
        <v>7475.0709999999999</v>
      </c>
      <c r="KH466" s="1">
        <v>6.3832280000000005E-2</v>
      </c>
      <c r="KI466">
        <v>29.155080000000002</v>
      </c>
      <c r="KJ466">
        <v>1.6454740000000001</v>
      </c>
      <c r="KK466">
        <v>6865.1750000000002</v>
      </c>
      <c r="KL466" s="1">
        <v>6.2921459999999999E-2</v>
      </c>
      <c r="KM466">
        <v>29.431000000000001</v>
      </c>
      <c r="KN466">
        <v>1.494856</v>
      </c>
      <c r="KO466">
        <v>6327.107</v>
      </c>
      <c r="KP466" s="1">
        <v>6.2057790000000002E-2</v>
      </c>
      <c r="KQ466">
        <v>29.721109999999999</v>
      </c>
      <c r="KR466">
        <v>1.363837</v>
      </c>
      <c r="KS466">
        <v>5851.875</v>
      </c>
      <c r="KT466" s="1">
        <v>6.13159E-2</v>
      </c>
      <c r="KU466">
        <v>29.687840000000001</v>
      </c>
      <c r="KV466">
        <v>1.2503219999999999</v>
      </c>
      <c r="KW466">
        <v>5428.7449999999999</v>
      </c>
      <c r="KX466">
        <v>6.0559679999999998E-2</v>
      </c>
      <c r="KY466">
        <v>29.36581</v>
      </c>
      <c r="KZ466">
        <v>1.1491340000000001</v>
      </c>
      <c r="LA466">
        <v>5050.4870000000001</v>
      </c>
      <c r="LB466" s="1">
        <v>5.9722600000000001E-2</v>
      </c>
      <c r="LC466">
        <v>28.93158</v>
      </c>
      <c r="LD466">
        <v>1.057663</v>
      </c>
      <c r="LE466">
        <v>4712.38</v>
      </c>
      <c r="LF466">
        <v>5.9067450000000001E-2</v>
      </c>
      <c r="LG466">
        <v>28.565470000000001</v>
      </c>
      <c r="LH466">
        <v>0.97915359999999996</v>
      </c>
      <c r="LI466">
        <v>4409.4459999999999</v>
      </c>
      <c r="LJ466" s="1">
        <v>5.8298200000000001E-2</v>
      </c>
      <c r="LK466">
        <v>28.6752</v>
      </c>
      <c r="LL466">
        <v>0.90667969999999998</v>
      </c>
      <c r="LM466">
        <v>4135.5879999999997</v>
      </c>
      <c r="LN466" s="1">
        <v>5.7399940000000003E-2</v>
      </c>
      <c r="LO466">
        <v>28.991309999999999</v>
      </c>
      <c r="LP466">
        <v>0.83996760000000004</v>
      </c>
      <c r="LQ466">
        <v>3890.1149999999998</v>
      </c>
      <c r="LR466" s="1">
        <v>5.6395729999999998E-2</v>
      </c>
      <c r="LS466">
        <v>29.46968</v>
      </c>
      <c r="LT466">
        <v>0.7789819</v>
      </c>
      <c r="LU466">
        <v>3670.5070000000001</v>
      </c>
      <c r="LV466" s="1">
        <v>5.5383679999999998E-2</v>
      </c>
      <c r="LW466">
        <v>29.879429999999999</v>
      </c>
      <c r="LX466">
        <v>0.72441440000000001</v>
      </c>
      <c r="LY466">
        <v>3474.3449999999998</v>
      </c>
      <c r="LZ466" s="1">
        <v>5.4069970000000002E-2</v>
      </c>
      <c r="MA466">
        <v>30.044930000000001</v>
      </c>
      <c r="MB466">
        <v>0.67089339999999997</v>
      </c>
      <c r="MC466">
        <v>3298.7739999999999</v>
      </c>
      <c r="MD466" s="1">
        <v>5.282009E-2</v>
      </c>
      <c r="ME466">
        <v>29.808710000000001</v>
      </c>
      <c r="MF466">
        <v>0.6227433</v>
      </c>
      <c r="MG466">
        <v>3143.7750000000001</v>
      </c>
      <c r="MH466" s="1">
        <v>5.1760239999999999E-2</v>
      </c>
      <c r="MI466">
        <v>29.461929999999999</v>
      </c>
      <c r="MJ466">
        <v>0.58197750000000004</v>
      </c>
      <c r="MK466">
        <v>3006.42</v>
      </c>
      <c r="ML466" s="1">
        <v>5.0989960000000001E-2</v>
      </c>
      <c r="MM466">
        <v>29.116679999999999</v>
      </c>
      <c r="MN466">
        <v>0.54842480000000005</v>
      </c>
      <c r="MO466">
        <v>2883.223</v>
      </c>
      <c r="MP466" s="1">
        <v>5.0283620000000001E-2</v>
      </c>
      <c r="MQ466">
        <v>29.300280000000001</v>
      </c>
      <c r="MR466">
        <v>0.5184318</v>
      </c>
      <c r="MS466">
        <v>2770.5929999999998</v>
      </c>
      <c r="MT466" s="1">
        <v>4.9607600000000002E-2</v>
      </c>
      <c r="MU466">
        <v>29.43263</v>
      </c>
      <c r="MV466">
        <v>0.49133529999999997</v>
      </c>
      <c r="MW466">
        <v>2667.933</v>
      </c>
      <c r="MX466" s="1">
        <v>4.8949449999999999E-2</v>
      </c>
      <c r="MY466">
        <v>29.453959999999999</v>
      </c>
      <c r="MZ466">
        <v>0.46666279999999999</v>
      </c>
      <c r="NA466">
        <v>2573.6860000000001</v>
      </c>
      <c r="NB466" s="1">
        <v>4.8334269999999999E-2</v>
      </c>
      <c r="NC466">
        <v>29.423680000000001</v>
      </c>
      <c r="ND466">
        <v>0.44441999999999998</v>
      </c>
      <c r="NE466">
        <v>2487.41</v>
      </c>
      <c r="NF466" s="1">
        <v>4.7850110000000001E-2</v>
      </c>
      <c r="NG466">
        <v>29.41283</v>
      </c>
      <c r="NH466">
        <v>0.4249482</v>
      </c>
      <c r="NI466">
        <v>2407.4409999999998</v>
      </c>
      <c r="NJ466" s="1">
        <v>4.7389260000000002E-2</v>
      </c>
      <c r="NK466">
        <v>29.241230000000002</v>
      </c>
      <c r="NL466">
        <v>0.40699340000000001</v>
      </c>
      <c r="NM466">
        <v>2332.8020000000001</v>
      </c>
      <c r="NN466" s="1">
        <v>4.6976450000000003E-2</v>
      </c>
      <c r="NO466">
        <v>29.014299999999999</v>
      </c>
      <c r="NP466">
        <v>0.39061099999999999</v>
      </c>
      <c r="NQ466">
        <v>2262.8969999999999</v>
      </c>
      <c r="NR466" s="1">
        <v>4.6653729999999997E-2</v>
      </c>
      <c r="NS466">
        <v>28.803560000000001</v>
      </c>
      <c r="NT466">
        <v>0.37597249999999999</v>
      </c>
      <c r="NU466">
        <v>2197.1619999999998</v>
      </c>
      <c r="NV466" s="1">
        <v>4.6269820000000003E-2</v>
      </c>
      <c r="NW466">
        <v>29.202390000000001</v>
      </c>
      <c r="NX466">
        <v>0.36168879999999998</v>
      </c>
      <c r="NY466">
        <v>2134.902</v>
      </c>
      <c r="NZ466" s="1">
        <v>4.5880339999999999E-2</v>
      </c>
      <c r="OA466">
        <v>29.813880000000001</v>
      </c>
      <c r="OB466">
        <v>0.34826279999999998</v>
      </c>
      <c r="OC466">
        <v>2076.5680000000002</v>
      </c>
      <c r="OD466" s="1">
        <v>4.550771E-2</v>
      </c>
      <c r="OE466">
        <v>30.328679999999999</v>
      </c>
      <c r="OF466">
        <v>0.3357523</v>
      </c>
      <c r="OG466">
        <v>2021.778</v>
      </c>
      <c r="OH466" s="1">
        <v>4.5220200000000002E-2</v>
      </c>
      <c r="OI466">
        <v>30.766110000000001</v>
      </c>
      <c r="OJ466">
        <v>0.32457649999999999</v>
      </c>
      <c r="OK466">
        <v>1970.0419999999999</v>
      </c>
    </row>
    <row r="467" spans="1:401" x14ac:dyDescent="0.35">
      <c r="A467">
        <v>476</v>
      </c>
      <c r="B467" t="s">
        <v>4</v>
      </c>
      <c r="C467" t="s">
        <v>364</v>
      </c>
      <c r="D467" t="s">
        <v>474</v>
      </c>
      <c r="E467">
        <v>872.96860000000004</v>
      </c>
      <c r="F467" s="1">
        <v>9.6304329999999994E-2</v>
      </c>
      <c r="G467">
        <v>28.093019999999999</v>
      </c>
      <c r="H467">
        <v>0</v>
      </c>
      <c r="I467">
        <v>0</v>
      </c>
      <c r="J467" s="1">
        <v>9.5730330000000002E-2</v>
      </c>
      <c r="K467">
        <v>28.250689999999999</v>
      </c>
      <c r="L467">
        <v>0</v>
      </c>
      <c r="M467">
        <v>0</v>
      </c>
      <c r="N467" s="1">
        <v>9.5141160000000002E-2</v>
      </c>
      <c r="O467">
        <v>28.5566</v>
      </c>
      <c r="P467">
        <v>0</v>
      </c>
      <c r="Q467">
        <v>0</v>
      </c>
      <c r="R467" s="1">
        <v>9.4511429999999994E-2</v>
      </c>
      <c r="S467">
        <v>28.676739999999999</v>
      </c>
      <c r="T467">
        <v>0</v>
      </c>
      <c r="U467">
        <v>0</v>
      </c>
      <c r="V467" s="1">
        <v>9.3871109999999994E-2</v>
      </c>
      <c r="W467">
        <v>28.46424</v>
      </c>
      <c r="X467">
        <v>0</v>
      </c>
      <c r="Y467">
        <v>0</v>
      </c>
      <c r="Z467" s="1">
        <v>9.3261220000000006E-2</v>
      </c>
      <c r="AA467">
        <v>28.216840000000001</v>
      </c>
      <c r="AB467">
        <v>0</v>
      </c>
      <c r="AC467">
        <v>0</v>
      </c>
      <c r="AD467" s="1">
        <v>9.2715530000000004E-2</v>
      </c>
      <c r="AE467">
        <v>27.94896</v>
      </c>
      <c r="AF467">
        <v>0</v>
      </c>
      <c r="AG467">
        <v>0</v>
      </c>
      <c r="AH467">
        <v>9.2128669999999996E-2</v>
      </c>
      <c r="AI467">
        <v>28.161770000000001</v>
      </c>
      <c r="AJ467">
        <v>0</v>
      </c>
      <c r="AK467">
        <v>0</v>
      </c>
      <c r="AL467" s="1">
        <v>9.1507179999999994E-2</v>
      </c>
      <c r="AM467">
        <v>28.596540000000001</v>
      </c>
      <c r="AN467">
        <v>0</v>
      </c>
      <c r="AO467">
        <v>0</v>
      </c>
      <c r="AP467" s="1">
        <v>9.0871610000000005E-2</v>
      </c>
      <c r="AQ467">
        <v>29.181519999999999</v>
      </c>
      <c r="AR467">
        <v>0</v>
      </c>
      <c r="AS467">
        <v>0</v>
      </c>
      <c r="AT467" s="1">
        <v>9.030407E-2</v>
      </c>
      <c r="AU467">
        <v>29.815110000000001</v>
      </c>
      <c r="AV467">
        <v>0</v>
      </c>
      <c r="AW467">
        <v>0</v>
      </c>
      <c r="AX467" s="1">
        <v>8.9815939999999997E-2</v>
      </c>
      <c r="AY467">
        <v>30.07002</v>
      </c>
      <c r="AZ467">
        <v>0</v>
      </c>
      <c r="BA467">
        <v>0</v>
      </c>
      <c r="BB467" s="1">
        <v>8.9311210000000002E-2</v>
      </c>
      <c r="BC467">
        <v>30.10679</v>
      </c>
      <c r="BD467">
        <v>0</v>
      </c>
      <c r="BE467">
        <v>0</v>
      </c>
      <c r="BF467">
        <v>8.8781230000000003E-2</v>
      </c>
      <c r="BG467">
        <v>30.04271</v>
      </c>
      <c r="BH467">
        <v>0</v>
      </c>
      <c r="BI467">
        <v>0</v>
      </c>
      <c r="BJ467" s="1">
        <v>8.8304549999999996E-2</v>
      </c>
      <c r="BK467">
        <v>29.999770000000002</v>
      </c>
      <c r="BL467">
        <v>0</v>
      </c>
      <c r="BM467">
        <v>0</v>
      </c>
      <c r="BN467" s="1">
        <v>8.7790409999999999E-2</v>
      </c>
      <c r="BO467">
        <v>30.446259999999999</v>
      </c>
      <c r="BP467">
        <v>0</v>
      </c>
      <c r="BQ467">
        <v>0</v>
      </c>
      <c r="BR467" s="1">
        <v>8.7159570000000006E-2</v>
      </c>
      <c r="BS467">
        <v>30.946459999999998</v>
      </c>
      <c r="BT467">
        <v>0</v>
      </c>
      <c r="BU467">
        <v>0</v>
      </c>
      <c r="BV467">
        <v>8.6520949999999999E-2</v>
      </c>
      <c r="BW467">
        <v>31.539249999999999</v>
      </c>
      <c r="BX467">
        <v>0</v>
      </c>
      <c r="BY467">
        <v>0</v>
      </c>
      <c r="BZ467" s="1">
        <v>8.5904419999999995E-2</v>
      </c>
      <c r="CA467">
        <v>32.019100000000002</v>
      </c>
      <c r="CB467">
        <v>0</v>
      </c>
      <c r="CC467">
        <v>0</v>
      </c>
      <c r="CD467">
        <v>8.5343189999999999E-2</v>
      </c>
      <c r="CE467">
        <v>32.10651</v>
      </c>
      <c r="CF467">
        <v>0</v>
      </c>
      <c r="CG467">
        <v>0</v>
      </c>
      <c r="CH467" s="1">
        <v>8.4739739999999994E-2</v>
      </c>
      <c r="CI467">
        <v>31.860029999999998</v>
      </c>
      <c r="CJ467">
        <v>0</v>
      </c>
      <c r="CK467">
        <v>0</v>
      </c>
      <c r="CL467" s="1">
        <v>8.4144940000000001E-2</v>
      </c>
      <c r="CM467">
        <v>31.578230000000001</v>
      </c>
      <c r="CN467">
        <v>0</v>
      </c>
      <c r="CO467">
        <v>0</v>
      </c>
      <c r="CP467" s="1">
        <v>8.3691790000000002E-2</v>
      </c>
      <c r="CQ467">
        <v>31.369289999999999</v>
      </c>
      <c r="CR467">
        <v>0</v>
      </c>
      <c r="CS467">
        <v>0</v>
      </c>
      <c r="CT467" s="1">
        <v>8.3158930000000006E-2</v>
      </c>
      <c r="CU467">
        <v>31.521920000000001</v>
      </c>
      <c r="CV467">
        <v>0</v>
      </c>
      <c r="CW467">
        <v>0</v>
      </c>
      <c r="CX467" s="1">
        <v>8.2498349999999998E-2</v>
      </c>
      <c r="CY467">
        <v>31.376169999999998</v>
      </c>
      <c r="CZ467">
        <v>0</v>
      </c>
      <c r="DA467">
        <v>6.2429159999999999E-36</v>
      </c>
      <c r="DB467" s="1">
        <v>8.1792649999999995E-2</v>
      </c>
      <c r="DC467">
        <v>31.653420000000001</v>
      </c>
      <c r="DD467">
        <v>6.2024169999999994E-33</v>
      </c>
      <c r="DE467">
        <v>1.966489E-29</v>
      </c>
      <c r="DF467">
        <v>8.1171530000000006E-2</v>
      </c>
      <c r="DG467">
        <v>31.920549999999999</v>
      </c>
      <c r="DH467">
        <v>1.6484029999999999E-27</v>
      </c>
      <c r="DI467" s="1">
        <v>5.257139E-24</v>
      </c>
      <c r="DJ467" s="1">
        <v>8.0628690000000003E-2</v>
      </c>
      <c r="DK467">
        <v>31.928709999999999</v>
      </c>
      <c r="DL467" s="1">
        <v>3.0845730000000002E-23</v>
      </c>
      <c r="DM467" s="1">
        <v>9.8912859999999996E-20</v>
      </c>
      <c r="DN467">
        <v>8.0071760000000006E-2</v>
      </c>
      <c r="DO467">
        <v>31.720949999999998</v>
      </c>
      <c r="DP467" s="1">
        <v>1.172373E-19</v>
      </c>
      <c r="DQ467" s="1">
        <v>3.3242169999999998E-16</v>
      </c>
      <c r="DR467" s="1">
        <v>7.9460790000000003E-2</v>
      </c>
      <c r="DS467">
        <v>31.477370000000001</v>
      </c>
      <c r="DT467" s="1">
        <v>1.2894049999999999E-16</v>
      </c>
      <c r="DU467" s="1">
        <v>3.3986620000000002E-13</v>
      </c>
      <c r="DV467">
        <v>7.875828E-2</v>
      </c>
      <c r="DW467">
        <v>31.344100000000001</v>
      </c>
      <c r="DX467" s="1">
        <v>5.1388579999999999E-14</v>
      </c>
      <c r="DY467" s="1">
        <v>1.3122689999999999E-10</v>
      </c>
      <c r="DZ467" s="1">
        <v>7.8166780000000005E-2</v>
      </c>
      <c r="EA467">
        <v>31.773340000000001</v>
      </c>
      <c r="EB467" s="1">
        <v>9.0929430000000003E-12</v>
      </c>
      <c r="EC467" s="1">
        <v>2.2889500000000001E-8</v>
      </c>
      <c r="ED467">
        <v>7.771807E-2</v>
      </c>
      <c r="EE467">
        <v>32.351030000000002</v>
      </c>
      <c r="EF467" s="1">
        <v>8.0799659999999995E-10</v>
      </c>
      <c r="EG467" s="1">
        <v>2.022321E-6</v>
      </c>
      <c r="EH467" s="1">
        <v>7.7307020000000004E-2</v>
      </c>
      <c r="EI467">
        <v>33.04974</v>
      </c>
      <c r="EJ467" s="1">
        <v>3.9688189999999999E-8</v>
      </c>
      <c r="EK467" s="1">
        <v>9.9668059999999999E-5</v>
      </c>
      <c r="EL467" s="1">
        <v>7.6889360000000004E-2</v>
      </c>
      <c r="EM467">
        <v>33.755450000000003</v>
      </c>
      <c r="EN467" s="1">
        <v>1.167628E-6</v>
      </c>
      <c r="EO467" s="1">
        <v>2.9548600000000001E-3</v>
      </c>
      <c r="EP467" s="1">
        <v>7.6434710000000003E-2</v>
      </c>
      <c r="EQ467">
        <v>34.045070000000003</v>
      </c>
      <c r="ER467" s="1">
        <v>2.1881020000000001E-5</v>
      </c>
      <c r="ES467" s="1">
        <v>5.605777E-2</v>
      </c>
      <c r="ET467" s="1">
        <v>7.6032279999999994E-2</v>
      </c>
      <c r="EU467">
        <v>33.841799999999999</v>
      </c>
      <c r="EV467" s="1">
        <v>2.7579880000000001E-4</v>
      </c>
      <c r="EW467" s="1">
        <v>0.71672000000000002</v>
      </c>
      <c r="EX467" s="1">
        <v>7.5672130000000004E-2</v>
      </c>
      <c r="EY467">
        <v>33.572180000000003</v>
      </c>
      <c r="EZ467" s="1">
        <v>2.4446649999999999E-3</v>
      </c>
      <c r="FA467" s="1">
        <v>6.4511950000000002</v>
      </c>
      <c r="FB467" s="1">
        <v>7.5522179999999994E-2</v>
      </c>
      <c r="FC467">
        <v>33.2712</v>
      </c>
      <c r="FD467" s="1">
        <v>1.5862060000000001E-2</v>
      </c>
      <c r="FE467" s="1">
        <v>42.449370000000002</v>
      </c>
      <c r="FF467" s="1">
        <v>7.534631E-2</v>
      </c>
      <c r="FG467">
        <v>33.248330000000003</v>
      </c>
      <c r="FH467" s="1">
        <v>7.7706349999999993E-2</v>
      </c>
      <c r="FI467" s="1">
        <v>211.10489999999999</v>
      </c>
      <c r="FJ467" s="1">
        <v>7.5066430000000003E-2</v>
      </c>
      <c r="FK467">
        <v>33.231119999999997</v>
      </c>
      <c r="FL467" s="1">
        <v>0.29529119999999998</v>
      </c>
      <c r="FM467">
        <v>816.55050000000006</v>
      </c>
      <c r="FN467" s="1">
        <v>7.4696070000000003E-2</v>
      </c>
      <c r="FO467">
        <v>33.10331</v>
      </c>
      <c r="FP467" s="1">
        <v>0.89418039999999999</v>
      </c>
      <c r="FQ467">
        <v>2520.0250000000001</v>
      </c>
      <c r="FR467" s="1">
        <v>7.4371290000000007E-2</v>
      </c>
      <c r="FS467">
        <v>32.926349999999999</v>
      </c>
      <c r="FT467" s="1">
        <v>2.2117230000000001</v>
      </c>
      <c r="FU467">
        <v>6352.5969999999998</v>
      </c>
      <c r="FV467" s="1">
        <v>7.4085380000000006E-2</v>
      </c>
      <c r="FW467">
        <v>32.601120000000002</v>
      </c>
      <c r="FX467" s="1">
        <v>4.5704989999999999</v>
      </c>
      <c r="FY467">
        <v>13372.36</v>
      </c>
      <c r="FZ467" s="1">
        <v>7.3766689999999996E-2</v>
      </c>
      <c r="GA467">
        <v>32.198030000000003</v>
      </c>
      <c r="GB467">
        <v>8.0442429999999998</v>
      </c>
      <c r="GC467">
        <v>23988.66</v>
      </c>
      <c r="GD467" s="1">
        <v>7.33843E-2</v>
      </c>
      <c r="GE467">
        <v>31.758140000000001</v>
      </c>
      <c r="GF467">
        <v>12.29121</v>
      </c>
      <c r="GG467">
        <v>37379.019999999997</v>
      </c>
      <c r="GH467" s="1">
        <v>7.2978319999999999E-2</v>
      </c>
      <c r="GI467">
        <v>31.426690000000001</v>
      </c>
      <c r="GJ467">
        <v>16.616099999999999</v>
      </c>
      <c r="GK467">
        <v>51521.04</v>
      </c>
      <c r="GL467" s="1">
        <v>7.2592080000000003E-2</v>
      </c>
      <c r="GM467">
        <v>31.566590000000001</v>
      </c>
      <c r="GN467">
        <v>20.23452</v>
      </c>
      <c r="GO467">
        <v>63923.03</v>
      </c>
      <c r="GP467" s="1">
        <v>7.2156590000000007E-2</v>
      </c>
      <c r="GQ467">
        <v>31.895060000000001</v>
      </c>
      <c r="GR467">
        <v>22.562750000000001</v>
      </c>
      <c r="GS467">
        <v>72597.05</v>
      </c>
      <c r="GT467" s="1">
        <v>7.1713260000000001E-2</v>
      </c>
      <c r="GU467">
        <v>32.382429999999999</v>
      </c>
      <c r="GV467">
        <v>23.416589999999999</v>
      </c>
      <c r="GW467">
        <v>76675.240000000005</v>
      </c>
      <c r="GX467" s="1">
        <v>7.1274589999999999E-2</v>
      </c>
      <c r="GY467">
        <v>32.741990000000001</v>
      </c>
      <c r="GZ467">
        <v>22.962</v>
      </c>
      <c r="HA467">
        <v>76441.89</v>
      </c>
      <c r="HB467" s="1">
        <v>7.0783410000000005E-2</v>
      </c>
      <c r="HC467">
        <v>32.857570000000003</v>
      </c>
      <c r="HD467">
        <v>21.495090000000001</v>
      </c>
      <c r="HE467">
        <v>72874.02</v>
      </c>
      <c r="HF467" s="1">
        <v>7.0298379999999994E-2</v>
      </c>
      <c r="HG467">
        <v>32.519060000000003</v>
      </c>
      <c r="HH467">
        <v>19.607430000000001</v>
      </c>
      <c r="HI467">
        <v>67321.259999999995</v>
      </c>
      <c r="HJ467" s="1">
        <v>6.9776779999999997E-2</v>
      </c>
      <c r="HK467">
        <v>32.040680000000002</v>
      </c>
      <c r="HL467">
        <v>17.463280000000001</v>
      </c>
      <c r="HM467">
        <v>60815.37</v>
      </c>
      <c r="HN467" s="1">
        <v>6.9486099999999995E-2</v>
      </c>
      <c r="HO467">
        <v>31.525770000000001</v>
      </c>
      <c r="HP467">
        <v>15.40563</v>
      </c>
      <c r="HQ467">
        <v>54171.66</v>
      </c>
      <c r="HR467" s="1">
        <v>6.9016190000000005E-2</v>
      </c>
      <c r="HS467">
        <v>31.271270000000001</v>
      </c>
      <c r="HT467">
        <v>13.461220000000001</v>
      </c>
      <c r="HU467">
        <v>47861.04</v>
      </c>
      <c r="HV467">
        <v>6.8326109999999995E-2</v>
      </c>
      <c r="HW467">
        <v>31.251190000000001</v>
      </c>
      <c r="HX467">
        <v>11.698079999999999</v>
      </c>
      <c r="HY467">
        <v>42156.38</v>
      </c>
      <c r="HZ467" s="1">
        <v>6.7545079999999993E-2</v>
      </c>
      <c r="IA467">
        <v>31.116019999999999</v>
      </c>
      <c r="IB467">
        <v>10.16075</v>
      </c>
      <c r="IC467">
        <v>37136.050000000003</v>
      </c>
      <c r="ID467" s="1">
        <v>6.691018E-2</v>
      </c>
      <c r="IE467">
        <v>31.043900000000001</v>
      </c>
      <c r="IF467">
        <v>8.8658260000000002</v>
      </c>
      <c r="IG467">
        <v>32780.89</v>
      </c>
      <c r="IH467" s="1">
        <v>6.6456169999999995E-2</v>
      </c>
      <c r="II467">
        <v>30.823699999999999</v>
      </c>
      <c r="IJ467">
        <v>7.7801030000000004</v>
      </c>
      <c r="IK467">
        <v>29013.84</v>
      </c>
      <c r="IL467" s="1">
        <v>6.6028690000000001E-2</v>
      </c>
      <c r="IM467">
        <v>30.357759999999999</v>
      </c>
      <c r="IN467">
        <v>6.8528310000000001</v>
      </c>
      <c r="IO467">
        <v>25757</v>
      </c>
      <c r="IP467" s="1">
        <v>6.5530110000000003E-2</v>
      </c>
      <c r="IQ467">
        <v>29.830670000000001</v>
      </c>
      <c r="IR467">
        <v>6.0505230000000001</v>
      </c>
      <c r="IS467">
        <v>22940.65</v>
      </c>
      <c r="IT467">
        <v>6.5350320000000003E-2</v>
      </c>
      <c r="IU467">
        <v>29.420719999999999</v>
      </c>
      <c r="IV467">
        <v>5.3853119999999999</v>
      </c>
      <c r="IW467">
        <v>20495.07</v>
      </c>
      <c r="IX467" s="1">
        <v>6.4981999999999998E-2</v>
      </c>
      <c r="IY467">
        <v>29.633849999999999</v>
      </c>
      <c r="IZ467">
        <v>4.7911669999999997</v>
      </c>
      <c r="JA467">
        <v>18355.13</v>
      </c>
      <c r="JB467" s="1">
        <v>6.4400079999999998E-2</v>
      </c>
      <c r="JC467">
        <v>30.053329999999999</v>
      </c>
      <c r="JD467">
        <v>4.2637980000000004</v>
      </c>
      <c r="JE467">
        <v>16494.509999999998</v>
      </c>
      <c r="JF467" s="1">
        <v>6.3747029999999996E-2</v>
      </c>
      <c r="JG467">
        <v>30.546189999999999</v>
      </c>
      <c r="JH467">
        <v>3.8034210000000002</v>
      </c>
      <c r="JI467">
        <v>14875.18</v>
      </c>
      <c r="JJ467" s="1">
        <v>6.3227829999999999E-2</v>
      </c>
      <c r="JK467">
        <v>30.770289999999999</v>
      </c>
      <c r="JL467">
        <v>3.4114059999999999</v>
      </c>
      <c r="JM467">
        <v>13460.55</v>
      </c>
      <c r="JN467" s="1">
        <v>6.2877600000000006E-2</v>
      </c>
      <c r="JO467">
        <v>30.748390000000001</v>
      </c>
      <c r="JP467">
        <v>3.0767600000000002</v>
      </c>
      <c r="JQ467">
        <v>12213.63</v>
      </c>
      <c r="JR467" s="1">
        <v>6.2460469999999997E-2</v>
      </c>
      <c r="JS467">
        <v>30.349550000000001</v>
      </c>
      <c r="JT467">
        <v>2.7789030000000001</v>
      </c>
      <c r="JU467">
        <v>11109.8</v>
      </c>
      <c r="JV467" s="1">
        <v>6.1909850000000002E-2</v>
      </c>
      <c r="JW467">
        <v>29.858370000000001</v>
      </c>
      <c r="JX467">
        <v>2.5114000000000001</v>
      </c>
      <c r="JY467">
        <v>10133.08</v>
      </c>
      <c r="JZ467">
        <v>6.1610579999999998E-2</v>
      </c>
      <c r="KA467">
        <v>29.37032</v>
      </c>
      <c r="KB467">
        <v>2.2844850000000001</v>
      </c>
      <c r="KC467">
        <v>9265.2350000000006</v>
      </c>
      <c r="KD467" s="1">
        <v>6.1070989999999999E-2</v>
      </c>
      <c r="KE467">
        <v>29.35303</v>
      </c>
      <c r="KF467">
        <v>2.073995</v>
      </c>
      <c r="KG467">
        <v>8488.3819999999996</v>
      </c>
      <c r="KH467" s="1">
        <v>6.0297339999999998E-2</v>
      </c>
      <c r="KI467">
        <v>29.44877</v>
      </c>
      <c r="KJ467">
        <v>1.8817619999999999</v>
      </c>
      <c r="KK467">
        <v>7801.1059999999998</v>
      </c>
      <c r="KL467" s="1">
        <v>5.941097E-2</v>
      </c>
      <c r="KM467">
        <v>29.67249</v>
      </c>
      <c r="KN467">
        <v>1.7095089999999999</v>
      </c>
      <c r="KO467">
        <v>7193.7539999999999</v>
      </c>
      <c r="KP467" s="1">
        <v>5.8595769999999998E-2</v>
      </c>
      <c r="KQ467">
        <v>29.91076</v>
      </c>
      <c r="KR467">
        <v>1.560095</v>
      </c>
      <c r="KS467">
        <v>6656.2920000000004</v>
      </c>
      <c r="KT467" s="1">
        <v>5.7901849999999998E-2</v>
      </c>
      <c r="KU467">
        <v>29.848089999999999</v>
      </c>
      <c r="KV467">
        <v>1.430544</v>
      </c>
      <c r="KW467">
        <v>6176.7569999999996</v>
      </c>
      <c r="KX467" s="1">
        <v>5.7192630000000001E-2</v>
      </c>
      <c r="KY467">
        <v>29.53706</v>
      </c>
      <c r="KZ467">
        <v>1.3149649999999999</v>
      </c>
      <c r="LA467">
        <v>5747.5360000000001</v>
      </c>
      <c r="LB467" s="1">
        <v>5.64015E-2</v>
      </c>
      <c r="LC467">
        <v>29.13738</v>
      </c>
      <c r="LD467">
        <v>1.2102459999999999</v>
      </c>
      <c r="LE467">
        <v>5363.4409999999998</v>
      </c>
      <c r="LF467" s="1">
        <v>5.579448E-2</v>
      </c>
      <c r="LG467">
        <v>28.8095</v>
      </c>
      <c r="LH467">
        <v>1.1205579999999999</v>
      </c>
      <c r="LI467">
        <v>5018.8410000000003</v>
      </c>
      <c r="LJ467" s="1">
        <v>5.5061909999999999E-2</v>
      </c>
      <c r="LK467">
        <v>28.924379999999999</v>
      </c>
      <c r="LL467">
        <v>1.0373479999999999</v>
      </c>
      <c r="LM467">
        <v>4706.9740000000002</v>
      </c>
      <c r="LN467" s="1">
        <v>5.420436E-2</v>
      </c>
      <c r="LO467">
        <v>29.204650000000001</v>
      </c>
      <c r="LP467">
        <v>0.96068359999999997</v>
      </c>
      <c r="LQ467">
        <v>4427.3680000000004</v>
      </c>
      <c r="LR467" s="1">
        <v>5.3244970000000003E-2</v>
      </c>
      <c r="LS467">
        <v>29.624569999999999</v>
      </c>
      <c r="LT467">
        <v>0.89051380000000002</v>
      </c>
      <c r="LU467">
        <v>4176.8990000000003</v>
      </c>
      <c r="LV467" s="1">
        <v>5.2281439999999998E-2</v>
      </c>
      <c r="LW467">
        <v>29.979859999999999</v>
      </c>
      <c r="LX467">
        <v>0.82778030000000002</v>
      </c>
      <c r="LY467">
        <v>3953.0340000000001</v>
      </c>
      <c r="LZ467" s="1">
        <v>5.1057459999999999E-2</v>
      </c>
      <c r="MA467">
        <v>30.115549999999999</v>
      </c>
      <c r="MB467">
        <v>0.76652220000000004</v>
      </c>
      <c r="MC467">
        <v>3752.2640000000001</v>
      </c>
      <c r="MD467" s="1">
        <v>4.9863940000000002E-2</v>
      </c>
      <c r="ME467">
        <v>29.886579999999999</v>
      </c>
      <c r="MF467">
        <v>0.7108679</v>
      </c>
      <c r="MG467">
        <v>3574.35</v>
      </c>
      <c r="MH467" s="1">
        <v>4.8847179999999997E-2</v>
      </c>
      <c r="MI467">
        <v>29.5748</v>
      </c>
      <c r="MJ467">
        <v>0.66363360000000005</v>
      </c>
      <c r="MK467">
        <v>3416.346</v>
      </c>
      <c r="ML467" s="1">
        <v>4.8137800000000001E-2</v>
      </c>
      <c r="MM467">
        <v>29.27092</v>
      </c>
      <c r="MN467">
        <v>0.62512979999999996</v>
      </c>
      <c r="MO467">
        <v>3274.415</v>
      </c>
      <c r="MP467" s="1">
        <v>4.7469770000000001E-2</v>
      </c>
      <c r="MQ467">
        <v>29.468800000000002</v>
      </c>
      <c r="MR467">
        <v>0.59048730000000005</v>
      </c>
      <c r="MS467">
        <v>3144.5079999999998</v>
      </c>
      <c r="MT467" s="1">
        <v>4.6820710000000001E-2</v>
      </c>
      <c r="MU467">
        <v>29.58023</v>
      </c>
      <c r="MV467">
        <v>0.55909350000000002</v>
      </c>
      <c r="MW467">
        <v>3026.0680000000002</v>
      </c>
      <c r="MX467" s="1">
        <v>4.6192129999999998E-2</v>
      </c>
      <c r="MY467">
        <v>29.5809</v>
      </c>
      <c r="MZ467">
        <v>0.53058930000000004</v>
      </c>
      <c r="NA467">
        <v>2917.5239999999999</v>
      </c>
      <c r="NB467">
        <v>4.5605229999999997E-2</v>
      </c>
      <c r="NC467">
        <v>29.533190000000001</v>
      </c>
      <c r="ND467">
        <v>0.50489870000000003</v>
      </c>
      <c r="NE467">
        <v>2818.1660000000002</v>
      </c>
      <c r="NF467" s="1">
        <v>4.5145909999999997E-2</v>
      </c>
      <c r="NG467">
        <v>29.509830000000001</v>
      </c>
      <c r="NH467">
        <v>0.48246099999999997</v>
      </c>
      <c r="NI467">
        <v>2726.0450000000001</v>
      </c>
      <c r="NJ467" s="1">
        <v>4.4711460000000001E-2</v>
      </c>
      <c r="NK467">
        <v>29.341609999999999</v>
      </c>
      <c r="NL467">
        <v>0.46181470000000002</v>
      </c>
      <c r="NM467">
        <v>2640.181</v>
      </c>
      <c r="NN467" s="1">
        <v>4.43179E-2</v>
      </c>
      <c r="NO467">
        <v>29.12818</v>
      </c>
      <c r="NP467">
        <v>0.44297019999999998</v>
      </c>
      <c r="NQ467">
        <v>2559.8200000000002</v>
      </c>
      <c r="NR467" s="1">
        <v>4.4025069999999999E-2</v>
      </c>
      <c r="NS467">
        <v>28.93308</v>
      </c>
      <c r="NT467">
        <v>0.42627340000000002</v>
      </c>
      <c r="NU467">
        <v>2484.25</v>
      </c>
      <c r="NV467" s="1">
        <v>4.3647140000000001E-2</v>
      </c>
      <c r="NW467">
        <v>29.325089999999999</v>
      </c>
      <c r="NX467">
        <v>0.40974329999999998</v>
      </c>
      <c r="NY467">
        <v>2412.761</v>
      </c>
      <c r="NZ467" s="1">
        <v>4.3272329999999998E-2</v>
      </c>
      <c r="OA467">
        <v>29.896270000000001</v>
      </c>
      <c r="OB467">
        <v>0.39430569999999998</v>
      </c>
      <c r="OC467">
        <v>2345.8829999999998</v>
      </c>
      <c r="OD467" s="1">
        <v>4.2911879999999999E-2</v>
      </c>
      <c r="OE467">
        <v>30.363659999999999</v>
      </c>
      <c r="OF467">
        <v>0.379913</v>
      </c>
      <c r="OG467">
        <v>2283.0929999999998</v>
      </c>
      <c r="OH467" s="1">
        <v>4.2638479999999999E-2</v>
      </c>
      <c r="OI467">
        <v>30.765450000000001</v>
      </c>
      <c r="OJ467">
        <v>0.36712099999999998</v>
      </c>
      <c r="OK467">
        <v>2223.8649999999998</v>
      </c>
    </row>
    <row r="468" spans="1:401" x14ac:dyDescent="0.35">
      <c r="A468">
        <v>477</v>
      </c>
      <c r="B468" t="s">
        <v>4</v>
      </c>
      <c r="C468" t="s">
        <v>364</v>
      </c>
      <c r="D468" t="s">
        <v>475</v>
      </c>
      <c r="E468">
        <v>853.60770000000002</v>
      </c>
      <c r="F468">
        <v>0.100659</v>
      </c>
      <c r="G468">
        <v>28.174029999999998</v>
      </c>
      <c r="H468">
        <v>0</v>
      </c>
      <c r="I468">
        <v>0</v>
      </c>
      <c r="J468">
        <v>0.10005840000000001</v>
      </c>
      <c r="K468">
        <v>28.300599999999999</v>
      </c>
      <c r="L468">
        <v>0</v>
      </c>
      <c r="M468">
        <v>0</v>
      </c>
      <c r="N468" s="1">
        <v>9.9436609999999995E-2</v>
      </c>
      <c r="O468">
        <v>28.578610000000001</v>
      </c>
      <c r="P468">
        <v>0</v>
      </c>
      <c r="Q468">
        <v>0</v>
      </c>
      <c r="R468" s="1">
        <v>9.876625E-2</v>
      </c>
      <c r="S468">
        <v>28.679089999999999</v>
      </c>
      <c r="T468">
        <v>0</v>
      </c>
      <c r="U468">
        <v>0</v>
      </c>
      <c r="V468" s="1">
        <v>9.8096039999999995E-2</v>
      </c>
      <c r="W468">
        <v>28.477689999999999</v>
      </c>
      <c r="X468">
        <v>0</v>
      </c>
      <c r="Y468">
        <v>0</v>
      </c>
      <c r="Z468" s="1">
        <v>9.7456379999999995E-2</v>
      </c>
      <c r="AA468">
        <v>28.26071</v>
      </c>
      <c r="AB468">
        <v>0</v>
      </c>
      <c r="AC468">
        <v>0</v>
      </c>
      <c r="AD468" s="1">
        <v>9.6890989999999996E-2</v>
      </c>
      <c r="AE468">
        <v>28.031459999999999</v>
      </c>
      <c r="AF468">
        <v>0</v>
      </c>
      <c r="AG468">
        <v>0</v>
      </c>
      <c r="AH468" s="1">
        <v>9.6277600000000005E-2</v>
      </c>
      <c r="AI468">
        <v>28.266559999999998</v>
      </c>
      <c r="AJ468">
        <v>0</v>
      </c>
      <c r="AK468">
        <v>0</v>
      </c>
      <c r="AL468" s="1">
        <v>9.5619369999999995E-2</v>
      </c>
      <c r="AM468">
        <v>28.680789999999998</v>
      </c>
      <c r="AN468">
        <v>0</v>
      </c>
      <c r="AO468">
        <v>0</v>
      </c>
      <c r="AP468" s="1">
        <v>9.4943600000000003E-2</v>
      </c>
      <c r="AQ468">
        <v>29.21847</v>
      </c>
      <c r="AR468">
        <v>0</v>
      </c>
      <c r="AS468">
        <v>0</v>
      </c>
      <c r="AT468" s="1">
        <v>9.4344300000000006E-2</v>
      </c>
      <c r="AU468">
        <v>29.797789999999999</v>
      </c>
      <c r="AV468">
        <v>0</v>
      </c>
      <c r="AW468">
        <v>0</v>
      </c>
      <c r="AX468" s="1">
        <v>9.3828099999999998E-2</v>
      </c>
      <c r="AY468">
        <v>30.01634</v>
      </c>
      <c r="AZ468">
        <v>0</v>
      </c>
      <c r="BA468">
        <v>0</v>
      </c>
      <c r="BB468" s="1">
        <v>9.3308240000000001E-2</v>
      </c>
      <c r="BC468">
        <v>30.06344</v>
      </c>
      <c r="BD468">
        <v>0</v>
      </c>
      <c r="BE468">
        <v>0</v>
      </c>
      <c r="BF468" s="1">
        <v>9.2744660000000007E-2</v>
      </c>
      <c r="BG468">
        <v>30.034479999999999</v>
      </c>
      <c r="BH468">
        <v>0</v>
      </c>
      <c r="BI468">
        <v>0</v>
      </c>
      <c r="BJ468" s="1">
        <v>9.2260519999999999E-2</v>
      </c>
      <c r="BK468">
        <v>30.037749999999999</v>
      </c>
      <c r="BL468">
        <v>0</v>
      </c>
      <c r="BM468">
        <v>0</v>
      </c>
      <c r="BN468" s="1">
        <v>9.171957E-2</v>
      </c>
      <c r="BO468">
        <v>30.50553</v>
      </c>
      <c r="BP468">
        <v>0</v>
      </c>
      <c r="BQ468">
        <v>0</v>
      </c>
      <c r="BR468" s="1">
        <v>9.1051950000000006E-2</v>
      </c>
      <c r="BS468">
        <v>30.990349999999999</v>
      </c>
      <c r="BT468">
        <v>0</v>
      </c>
      <c r="BU468">
        <v>0</v>
      </c>
      <c r="BV468" s="1">
        <v>9.0378680000000003E-2</v>
      </c>
      <c r="BW468">
        <v>31.544619999999998</v>
      </c>
      <c r="BX468">
        <v>0</v>
      </c>
      <c r="BY468">
        <v>0</v>
      </c>
      <c r="BZ468" s="1">
        <v>8.9727189999999998E-2</v>
      </c>
      <c r="CA468">
        <v>31.987590000000001</v>
      </c>
      <c r="CB468">
        <v>0</v>
      </c>
      <c r="CC468">
        <v>0</v>
      </c>
      <c r="CD468" s="1">
        <v>8.9134610000000003E-2</v>
      </c>
      <c r="CE468">
        <v>32.057830000000003</v>
      </c>
      <c r="CF468">
        <v>0</v>
      </c>
      <c r="CG468">
        <v>0</v>
      </c>
      <c r="CH468">
        <v>8.8512229999999997E-2</v>
      </c>
      <c r="CI468">
        <v>31.837959999999999</v>
      </c>
      <c r="CJ468">
        <v>0</v>
      </c>
      <c r="CK468">
        <v>0</v>
      </c>
      <c r="CL468">
        <v>8.7885459999999999E-2</v>
      </c>
      <c r="CM468">
        <v>31.60427</v>
      </c>
      <c r="CN468">
        <v>0</v>
      </c>
      <c r="CO468">
        <v>0</v>
      </c>
      <c r="CP468" s="1">
        <v>8.7438849999999999E-2</v>
      </c>
      <c r="CQ468">
        <v>31.448560000000001</v>
      </c>
      <c r="CR468">
        <v>0</v>
      </c>
      <c r="CS468">
        <v>0</v>
      </c>
      <c r="CT468" s="1">
        <v>8.6882340000000002E-2</v>
      </c>
      <c r="CU468">
        <v>31.622199999999999</v>
      </c>
      <c r="CV468">
        <v>0</v>
      </c>
      <c r="CW468">
        <v>0</v>
      </c>
      <c r="CX468" s="1">
        <v>8.6173830000000007E-2</v>
      </c>
      <c r="CY468">
        <v>31.47317</v>
      </c>
      <c r="CZ468">
        <v>0</v>
      </c>
      <c r="DA468">
        <v>1.1365649999999999E-36</v>
      </c>
      <c r="DB468" s="1">
        <v>8.5431869999999993E-2</v>
      </c>
      <c r="DC468">
        <v>31.738029999999998</v>
      </c>
      <c r="DD468">
        <v>1.3205899999999999E-33</v>
      </c>
      <c r="DE468">
        <v>3.4058760000000001E-30</v>
      </c>
      <c r="DF468" s="1">
        <v>8.4775719999999999E-2</v>
      </c>
      <c r="DG468">
        <v>31.972850000000001</v>
      </c>
      <c r="DH468">
        <v>4.4137810000000003E-28</v>
      </c>
      <c r="DI468">
        <v>1.098819E-24</v>
      </c>
      <c r="DJ468" s="1">
        <v>8.4211270000000005E-2</v>
      </c>
      <c r="DK468">
        <v>31.95457</v>
      </c>
      <c r="DL468" s="1">
        <v>1.107686E-23</v>
      </c>
      <c r="DM468" s="1">
        <v>2.4412689999999999E-20</v>
      </c>
      <c r="DN468" s="1">
        <v>8.3637589999999998E-2</v>
      </c>
      <c r="DO468">
        <v>31.749210000000001</v>
      </c>
      <c r="DP468" s="1">
        <v>4.384067E-20</v>
      </c>
      <c r="DQ468" s="1">
        <v>9.1958069999999997E-17</v>
      </c>
      <c r="DR468" s="1">
        <v>8.2995970000000002E-2</v>
      </c>
      <c r="DS468">
        <v>31.528919999999999</v>
      </c>
      <c r="DT468" s="1">
        <v>5.0344790000000002E-17</v>
      </c>
      <c r="DU468" s="1">
        <v>1.036214E-13</v>
      </c>
      <c r="DV468">
        <v>8.2241449999999994E-2</v>
      </c>
      <c r="DW468">
        <v>31.42998</v>
      </c>
      <c r="DX468" s="1">
        <v>2.109942E-14</v>
      </c>
      <c r="DY468" s="1">
        <v>4.3423939999999997E-11</v>
      </c>
      <c r="DZ468">
        <v>8.1615809999999997E-2</v>
      </c>
      <c r="EA468">
        <v>31.868189999999998</v>
      </c>
      <c r="EB468" s="1">
        <v>3.9385459999999997E-12</v>
      </c>
      <c r="EC468" s="1">
        <v>8.1586160000000005E-9</v>
      </c>
      <c r="ED468" s="1">
        <v>8.115356E-2</v>
      </c>
      <c r="EE468">
        <v>32.417760000000001</v>
      </c>
      <c r="EF468" s="1">
        <v>3.693042E-10</v>
      </c>
      <c r="EG468" s="1">
        <v>7.7098419999999997E-7</v>
      </c>
      <c r="EH468" s="1">
        <v>8.0725199999999997E-2</v>
      </c>
      <c r="EI468">
        <v>33.068379999999998</v>
      </c>
      <c r="EJ468" s="1">
        <v>1.9124339999999999E-8</v>
      </c>
      <c r="EK468" s="1">
        <v>4.0418070000000003E-5</v>
      </c>
      <c r="EL468">
        <v>8.0288860000000004E-2</v>
      </c>
      <c r="EM468">
        <v>33.721809999999998</v>
      </c>
      <c r="EN468" s="1">
        <v>5.9246950000000005E-7</v>
      </c>
      <c r="EO468" s="1">
        <v>1.268889E-3</v>
      </c>
      <c r="EP468" s="1">
        <v>7.9808970000000007E-2</v>
      </c>
      <c r="EQ468">
        <v>33.976869999999998</v>
      </c>
      <c r="ER468" s="1">
        <v>1.16746E-5</v>
      </c>
      <c r="ES468" s="1">
        <v>2.5394779999999999E-2</v>
      </c>
      <c r="ET468" s="1">
        <v>7.9392669999999999E-2</v>
      </c>
      <c r="EU468">
        <v>33.789299999999997</v>
      </c>
      <c r="EV468" s="1">
        <v>1.545401E-4</v>
      </c>
      <c r="EW468" s="1">
        <v>0.3414336</v>
      </c>
      <c r="EX468" s="1">
        <v>7.8999849999999996E-2</v>
      </c>
      <c r="EY468">
        <v>33.569699999999997</v>
      </c>
      <c r="EZ468" s="1">
        <v>1.4365409999999999E-3</v>
      </c>
      <c r="FA468" s="1">
        <v>3.2233049999999999</v>
      </c>
      <c r="FB468" s="1">
        <v>7.8873490000000004E-2</v>
      </c>
      <c r="FC468">
        <v>33.329340000000002</v>
      </c>
      <c r="FD468" s="1">
        <v>9.7693880000000004E-3</v>
      </c>
      <c r="FE468" s="1">
        <v>22.19557</v>
      </c>
      <c r="FF468">
        <v>7.8687649999999998E-2</v>
      </c>
      <c r="FG468">
        <v>33.351199999999999</v>
      </c>
      <c r="FH468" s="1">
        <v>5.0084679999999999E-2</v>
      </c>
      <c r="FI468" s="1">
        <v>115.2735</v>
      </c>
      <c r="FJ468" s="1">
        <v>7.8383999999999995E-2</v>
      </c>
      <c r="FK468">
        <v>33.339370000000002</v>
      </c>
      <c r="FL468" s="1">
        <v>0.19891429999999999</v>
      </c>
      <c r="FM468">
        <v>464.73849999999999</v>
      </c>
      <c r="FN468" s="1">
        <v>7.7984040000000004E-2</v>
      </c>
      <c r="FO468">
        <v>33.2087</v>
      </c>
      <c r="FP468" s="1">
        <v>0.62880060000000004</v>
      </c>
      <c r="FQ468">
        <v>1492.433</v>
      </c>
      <c r="FR468" s="1">
        <v>7.7652600000000002E-2</v>
      </c>
      <c r="FS468">
        <v>33.015000000000001</v>
      </c>
      <c r="FT468" s="1">
        <v>1.6222559999999999</v>
      </c>
      <c r="FU468">
        <v>3908.654</v>
      </c>
      <c r="FV468" s="1">
        <v>7.7351530000000002E-2</v>
      </c>
      <c r="FW468">
        <v>32.689329999999998</v>
      </c>
      <c r="FX468" s="1">
        <v>3.4920840000000002</v>
      </c>
      <c r="FY468">
        <v>8535.0759999999991</v>
      </c>
      <c r="FZ468" s="1">
        <v>7.702734E-2</v>
      </c>
      <c r="GA468">
        <v>32.301070000000003</v>
      </c>
      <c r="GB468">
        <v>6.3948939999999999</v>
      </c>
      <c r="GC468">
        <v>15858.8</v>
      </c>
      <c r="GD468" s="1">
        <v>7.6623109999999994E-2</v>
      </c>
      <c r="GE468">
        <v>31.887170000000001</v>
      </c>
      <c r="GF468">
        <v>10.149990000000001</v>
      </c>
      <c r="GG468">
        <v>25555.35</v>
      </c>
      <c r="GH468" s="1">
        <v>7.6198109999999999E-2</v>
      </c>
      <c r="GI468">
        <v>31.58644</v>
      </c>
      <c r="GJ468">
        <v>14.23066</v>
      </c>
      <c r="GK468">
        <v>36367.43</v>
      </c>
      <c r="GL468" s="1">
        <v>7.5788540000000001E-2</v>
      </c>
      <c r="GM468">
        <v>31.736149999999999</v>
      </c>
      <c r="GN468">
        <v>17.938220000000001</v>
      </c>
      <c r="GO468">
        <v>46505.45</v>
      </c>
      <c r="GP468" s="1">
        <v>7.5336299999999995E-2</v>
      </c>
      <c r="GQ468">
        <v>32.043579999999999</v>
      </c>
      <c r="GR468">
        <v>20.660740000000001</v>
      </c>
      <c r="GS468">
        <v>54328.53</v>
      </c>
      <c r="GT468" s="1">
        <v>7.487009E-2</v>
      </c>
      <c r="GU468">
        <v>32.484540000000003</v>
      </c>
      <c r="GV468">
        <v>22.09205</v>
      </c>
      <c r="GW468">
        <v>58897.2</v>
      </c>
      <c r="GX468" s="1">
        <v>7.4423489999999995E-2</v>
      </c>
      <c r="GY468">
        <v>32.7988</v>
      </c>
      <c r="GZ468">
        <v>22.26051</v>
      </c>
      <c r="HA468">
        <v>60128.93</v>
      </c>
      <c r="HB468" s="1">
        <v>7.3900220000000003E-2</v>
      </c>
      <c r="HC468">
        <v>32.887790000000003</v>
      </c>
      <c r="HD468">
        <v>21.49044</v>
      </c>
      <c r="HE468">
        <v>58592.02</v>
      </c>
      <c r="HF468" s="1">
        <v>7.339408E-2</v>
      </c>
      <c r="HG468">
        <v>32.562600000000003</v>
      </c>
      <c r="HH468">
        <v>19.866579999999999</v>
      </c>
      <c r="HI468">
        <v>55085.48</v>
      </c>
      <c r="HJ468" s="1">
        <v>7.2852680000000003E-2</v>
      </c>
      <c r="HK468">
        <v>32.128239999999998</v>
      </c>
      <c r="HL468">
        <v>18.021640000000001</v>
      </c>
      <c r="HM468">
        <v>50586.43</v>
      </c>
      <c r="HN468" s="1">
        <v>7.2577489999999995E-2</v>
      </c>
      <c r="HO468">
        <v>31.67107</v>
      </c>
      <c r="HP468">
        <v>16.14104</v>
      </c>
      <c r="HQ468">
        <v>45675.79</v>
      </c>
      <c r="HR468" s="1">
        <v>7.2093160000000003E-2</v>
      </c>
      <c r="HS468">
        <v>31.464880000000001</v>
      </c>
      <c r="HT468">
        <v>14.276249999999999</v>
      </c>
      <c r="HU468">
        <v>40811.57</v>
      </c>
      <c r="HV468" s="1">
        <v>7.1353089999999994E-2</v>
      </c>
      <c r="HW468">
        <v>31.456019999999999</v>
      </c>
      <c r="HX468">
        <v>12.52497</v>
      </c>
      <c r="HY468">
        <v>36281.279999999999</v>
      </c>
      <c r="HZ468" s="1">
        <v>7.0533570000000004E-2</v>
      </c>
      <c r="IA468">
        <v>31.30444</v>
      </c>
      <c r="IB468">
        <v>10.963469999999999</v>
      </c>
      <c r="IC468">
        <v>32203.89</v>
      </c>
      <c r="ID468" s="1">
        <v>6.9860210000000006E-2</v>
      </c>
      <c r="IE468">
        <v>31.208110000000001</v>
      </c>
      <c r="IF468">
        <v>9.6252849999999999</v>
      </c>
      <c r="IG468">
        <v>28604.13</v>
      </c>
      <c r="IH468" s="1">
        <v>6.9398319999999999E-2</v>
      </c>
      <c r="II468">
        <v>30.966760000000001</v>
      </c>
      <c r="IJ468">
        <v>8.4910560000000004</v>
      </c>
      <c r="IK468">
        <v>25446.5</v>
      </c>
      <c r="IL468" s="1">
        <v>6.8961460000000002E-2</v>
      </c>
      <c r="IM468">
        <v>30.511199999999999</v>
      </c>
      <c r="IN468">
        <v>7.5118270000000003</v>
      </c>
      <c r="IO468">
        <v>22686.6</v>
      </c>
      <c r="IP468" s="1">
        <v>6.8443809999999994E-2</v>
      </c>
      <c r="IQ468">
        <v>30.01483</v>
      </c>
      <c r="IR468">
        <v>6.6558630000000001</v>
      </c>
      <c r="IS468">
        <v>20278.990000000002</v>
      </c>
      <c r="IT468" s="1">
        <v>6.8289970000000005E-2</v>
      </c>
      <c r="IU468">
        <v>29.647629999999999</v>
      </c>
      <c r="IV468">
        <v>5.9448819999999998</v>
      </c>
      <c r="IW468">
        <v>18172.46</v>
      </c>
      <c r="IX468" s="1">
        <v>6.7913609999999999E-2</v>
      </c>
      <c r="IY468">
        <v>29.8812</v>
      </c>
      <c r="IZ468">
        <v>5.3033149999999996</v>
      </c>
      <c r="JA468">
        <v>16317.96</v>
      </c>
      <c r="JB468" s="1">
        <v>6.7289989999999994E-2</v>
      </c>
      <c r="JC468">
        <v>30.28153</v>
      </c>
      <c r="JD468">
        <v>4.7292589999999999</v>
      </c>
      <c r="JE468">
        <v>14698.46</v>
      </c>
      <c r="JF468" s="1">
        <v>6.6591010000000006E-2</v>
      </c>
      <c r="JG468">
        <v>30.72953</v>
      </c>
      <c r="JH468">
        <v>4.2261049999999996</v>
      </c>
      <c r="JI468">
        <v>13283.75</v>
      </c>
      <c r="JJ468">
        <v>6.6046140000000003E-2</v>
      </c>
      <c r="JK468">
        <v>30.907920000000001</v>
      </c>
      <c r="JL468">
        <v>3.797215</v>
      </c>
      <c r="JM468">
        <v>12043.19</v>
      </c>
      <c r="JN468">
        <v>6.5694409999999995E-2</v>
      </c>
      <c r="JO468">
        <v>30.865079999999999</v>
      </c>
      <c r="JP468">
        <v>3.4307310000000002</v>
      </c>
      <c r="JQ468">
        <v>10945.71</v>
      </c>
      <c r="JR468" s="1">
        <v>6.5272339999999998E-2</v>
      </c>
      <c r="JS468">
        <v>30.484020000000001</v>
      </c>
      <c r="JT468">
        <v>3.1035439999999999</v>
      </c>
      <c r="JU468">
        <v>9970.9120000000003</v>
      </c>
      <c r="JV468" s="1">
        <v>6.4702990000000002E-2</v>
      </c>
      <c r="JW468">
        <v>30.03689</v>
      </c>
      <c r="JX468">
        <v>2.8085640000000001</v>
      </c>
      <c r="JY468">
        <v>9106.5210000000006</v>
      </c>
      <c r="JZ468" s="1">
        <v>6.4433969999999993E-2</v>
      </c>
      <c r="KA468">
        <v>29.600539999999999</v>
      </c>
      <c r="KB468">
        <v>2.5592079999999999</v>
      </c>
      <c r="KC468">
        <v>8335.9940000000006</v>
      </c>
      <c r="KD468">
        <v>6.3870969999999999E-2</v>
      </c>
      <c r="KE468">
        <v>29.611090000000001</v>
      </c>
      <c r="KF468">
        <v>2.325634</v>
      </c>
      <c r="KG468">
        <v>7644.5309999999999</v>
      </c>
      <c r="KH468" s="1">
        <v>6.3046279999999996E-2</v>
      </c>
      <c r="KI468">
        <v>29.70007</v>
      </c>
      <c r="KJ468">
        <v>2.111421</v>
      </c>
      <c r="KK468">
        <v>7032.0879999999997</v>
      </c>
      <c r="KL468" s="1">
        <v>6.2101959999999998E-2</v>
      </c>
      <c r="KM468">
        <v>29.889869999999998</v>
      </c>
      <c r="KN468">
        <v>1.9190449999999999</v>
      </c>
      <c r="KO468">
        <v>6490.1239999999998</v>
      </c>
      <c r="KP468" s="1">
        <v>6.1260469999999997E-2</v>
      </c>
      <c r="KQ468">
        <v>30.089759999999998</v>
      </c>
      <c r="KR468">
        <v>1.752721</v>
      </c>
      <c r="KS468">
        <v>6009.7560000000003</v>
      </c>
      <c r="KT468" s="1">
        <v>6.0550149999999997E-2</v>
      </c>
      <c r="KU468">
        <v>29.995950000000001</v>
      </c>
      <c r="KV468">
        <v>1.6083750000000001</v>
      </c>
      <c r="KW468">
        <v>5580.0420000000004</v>
      </c>
      <c r="KX468" s="1">
        <v>5.9820409999999997E-2</v>
      </c>
      <c r="KY468">
        <v>29.686199999999999</v>
      </c>
      <c r="KZ468">
        <v>1.4792510000000001</v>
      </c>
      <c r="LA468">
        <v>5194.6189999999997</v>
      </c>
      <c r="LB468" s="1">
        <v>5.8990229999999998E-2</v>
      </c>
      <c r="LC468">
        <v>29.307459999999999</v>
      </c>
      <c r="LD468">
        <v>1.361785</v>
      </c>
      <c r="LE468">
        <v>4849.2740000000003</v>
      </c>
      <c r="LF468" s="1">
        <v>5.8384390000000001E-2</v>
      </c>
      <c r="LG468">
        <v>29.012129999999999</v>
      </c>
      <c r="LH468">
        <v>1.2617080000000001</v>
      </c>
      <c r="LI468">
        <v>4538.8900000000003</v>
      </c>
      <c r="LJ468" s="1">
        <v>5.7618450000000002E-2</v>
      </c>
      <c r="LK468">
        <v>29.137329999999999</v>
      </c>
      <c r="LL468">
        <v>1.1681269999999999</v>
      </c>
      <c r="LM468">
        <v>4257.5320000000002</v>
      </c>
      <c r="LN468" s="1">
        <v>5.6716820000000001E-2</v>
      </c>
      <c r="LO468">
        <v>29.398160000000001</v>
      </c>
      <c r="LP468">
        <v>1.0818179999999999</v>
      </c>
      <c r="LQ468">
        <v>4005.2130000000002</v>
      </c>
      <c r="LR468">
        <v>5.5712329999999997E-2</v>
      </c>
      <c r="LS468">
        <v>29.777360000000002</v>
      </c>
      <c r="LT468">
        <v>1.002796</v>
      </c>
      <c r="LU468">
        <v>3779.0419999999999</v>
      </c>
      <c r="LV468" s="1">
        <v>5.470332E-2</v>
      </c>
      <c r="LW468">
        <v>30.088560000000001</v>
      </c>
      <c r="LX468">
        <v>0.93209370000000002</v>
      </c>
      <c r="LY468">
        <v>3576.681</v>
      </c>
      <c r="LZ468" s="1">
        <v>5.3439729999999998E-2</v>
      </c>
      <c r="MA468">
        <v>30.192219999999999</v>
      </c>
      <c r="MB468">
        <v>0.86329259999999997</v>
      </c>
      <c r="MC468">
        <v>3394.8820000000001</v>
      </c>
      <c r="MD468" s="1">
        <v>5.2191689999999999E-2</v>
      </c>
      <c r="ME468">
        <v>29.960540000000002</v>
      </c>
      <c r="MF468">
        <v>0.8004059</v>
      </c>
      <c r="MG468">
        <v>3233.3910000000001</v>
      </c>
      <c r="MH468" s="1">
        <v>5.111889E-2</v>
      </c>
      <c r="MI468">
        <v>29.668489999999998</v>
      </c>
      <c r="MJ468">
        <v>0.74680979999999997</v>
      </c>
      <c r="MK468">
        <v>3089.6329999999998</v>
      </c>
      <c r="ML468" s="1">
        <v>5.0400100000000003E-2</v>
      </c>
      <c r="MM468">
        <v>29.397580000000001</v>
      </c>
      <c r="MN468">
        <v>0.70347630000000005</v>
      </c>
      <c r="MO468">
        <v>2960.174</v>
      </c>
      <c r="MP468" s="1">
        <v>4.9704070000000003E-2</v>
      </c>
      <c r="MQ468">
        <v>29.613309999999998</v>
      </c>
      <c r="MR468">
        <v>0.66416790000000003</v>
      </c>
      <c r="MS468">
        <v>2841.3809999999999</v>
      </c>
      <c r="MT468">
        <v>4.9032109999999997E-2</v>
      </c>
      <c r="MU468">
        <v>29.70843</v>
      </c>
      <c r="MV468">
        <v>0.62859719999999997</v>
      </c>
      <c r="MW468">
        <v>2733.04</v>
      </c>
      <c r="MX468" s="1">
        <v>4.8364869999999997E-2</v>
      </c>
      <c r="MY468">
        <v>29.698070000000001</v>
      </c>
      <c r="MZ468">
        <v>0.59612810000000005</v>
      </c>
      <c r="NA468">
        <v>2633.7510000000002</v>
      </c>
      <c r="NB468" s="1">
        <v>4.774639E-2</v>
      </c>
      <c r="NC468">
        <v>29.639790000000001</v>
      </c>
      <c r="ND468">
        <v>0.56694330000000004</v>
      </c>
      <c r="NE468">
        <v>2542.886</v>
      </c>
      <c r="NF468" s="1">
        <v>4.7281490000000002E-2</v>
      </c>
      <c r="NG468">
        <v>29.602399999999999</v>
      </c>
      <c r="NH468">
        <v>0.54164679999999998</v>
      </c>
      <c r="NI468">
        <v>2458.607</v>
      </c>
      <c r="NJ468" s="1">
        <v>4.6830330000000003E-2</v>
      </c>
      <c r="NK468">
        <v>29.433810000000001</v>
      </c>
      <c r="NL468">
        <v>0.51826399999999995</v>
      </c>
      <c r="NM468">
        <v>2380.0450000000001</v>
      </c>
      <c r="NN468" s="1">
        <v>4.642251E-2</v>
      </c>
      <c r="NO468">
        <v>29.228829999999999</v>
      </c>
      <c r="NP468">
        <v>0.49690820000000002</v>
      </c>
      <c r="NQ468">
        <v>2306.473</v>
      </c>
      <c r="NR468">
        <v>4.6128410000000002E-2</v>
      </c>
      <c r="NS468">
        <v>29.0474</v>
      </c>
      <c r="NT468">
        <v>0.47806880000000002</v>
      </c>
      <c r="NU468">
        <v>2237.2689999999998</v>
      </c>
      <c r="NV468" s="1">
        <v>4.5735079999999997E-2</v>
      </c>
      <c r="NW468">
        <v>29.441320000000001</v>
      </c>
      <c r="NX468">
        <v>0.45934760000000002</v>
      </c>
      <c r="NY468">
        <v>2171.85</v>
      </c>
      <c r="NZ468" s="1">
        <v>4.5341020000000003E-2</v>
      </c>
      <c r="OA468">
        <v>29.983360000000001</v>
      </c>
      <c r="OB468">
        <v>0.44184099999999998</v>
      </c>
      <c r="OC468">
        <v>2110.7260000000001</v>
      </c>
      <c r="OD468" s="1">
        <v>4.4960649999999998E-2</v>
      </c>
      <c r="OE468">
        <v>30.412379999999999</v>
      </c>
      <c r="OF468">
        <v>0.425512</v>
      </c>
      <c r="OG468">
        <v>2053.384</v>
      </c>
      <c r="OH468" s="1">
        <v>4.4677349999999998E-2</v>
      </c>
      <c r="OI468">
        <v>30.782399999999999</v>
      </c>
      <c r="OJ468">
        <v>0.41105449999999999</v>
      </c>
      <c r="OK468">
        <v>1999.27</v>
      </c>
    </row>
    <row r="469" spans="1:401" x14ac:dyDescent="0.35">
      <c r="A469">
        <v>478</v>
      </c>
      <c r="B469" t="s">
        <v>4</v>
      </c>
      <c r="C469" t="s">
        <v>364</v>
      </c>
      <c r="D469" t="s">
        <v>476</v>
      </c>
      <c r="E469">
        <v>836.87099999999998</v>
      </c>
      <c r="F469">
        <v>0.1441432</v>
      </c>
      <c r="G469">
        <v>28.27441</v>
      </c>
      <c r="H469">
        <v>0</v>
      </c>
      <c r="I469">
        <v>0</v>
      </c>
      <c r="J469">
        <v>0.14328099999999999</v>
      </c>
      <c r="K469">
        <v>28.371459999999999</v>
      </c>
      <c r="L469">
        <v>0</v>
      </c>
      <c r="M469">
        <v>0</v>
      </c>
      <c r="N469">
        <v>0.14236009999999999</v>
      </c>
      <c r="O469">
        <v>28.614229999999999</v>
      </c>
      <c r="P469">
        <v>0</v>
      </c>
      <c r="Q469">
        <v>0</v>
      </c>
      <c r="R469">
        <v>0.14136380000000001</v>
      </c>
      <c r="S469">
        <v>28.693020000000001</v>
      </c>
      <c r="T469">
        <v>0</v>
      </c>
      <c r="U469">
        <v>0</v>
      </c>
      <c r="V469">
        <v>0.14036770000000001</v>
      </c>
      <c r="W469">
        <v>28.49802</v>
      </c>
      <c r="X469">
        <v>0</v>
      </c>
      <c r="Y469">
        <v>0</v>
      </c>
      <c r="Z469">
        <v>0.13943320000000001</v>
      </c>
      <c r="AA469">
        <v>28.30884</v>
      </c>
      <c r="AB469">
        <v>0</v>
      </c>
      <c r="AC469">
        <v>0</v>
      </c>
      <c r="AD469">
        <v>0.13861599999999999</v>
      </c>
      <c r="AE469">
        <v>28.119910000000001</v>
      </c>
      <c r="AF469">
        <v>0</v>
      </c>
      <c r="AG469">
        <v>0</v>
      </c>
      <c r="AH469">
        <v>0.13771720000000001</v>
      </c>
      <c r="AI469">
        <v>28.376860000000001</v>
      </c>
      <c r="AJ469">
        <v>0</v>
      </c>
      <c r="AK469">
        <v>0</v>
      </c>
      <c r="AL469">
        <v>0.13675010000000001</v>
      </c>
      <c r="AM469">
        <v>28.776710000000001</v>
      </c>
      <c r="AN469">
        <v>0</v>
      </c>
      <c r="AO469">
        <v>0</v>
      </c>
      <c r="AP469">
        <v>0.13575400000000001</v>
      </c>
      <c r="AQ469">
        <v>29.26708</v>
      </c>
      <c r="AR469">
        <v>0</v>
      </c>
      <c r="AS469">
        <v>0</v>
      </c>
      <c r="AT469">
        <v>0.13486570000000001</v>
      </c>
      <c r="AU469">
        <v>29.784870000000002</v>
      </c>
      <c r="AV469">
        <v>0</v>
      </c>
      <c r="AW469">
        <v>0</v>
      </c>
      <c r="AX469">
        <v>0.1341059</v>
      </c>
      <c r="AY469">
        <v>29.96181</v>
      </c>
      <c r="AZ469">
        <v>0</v>
      </c>
      <c r="BA469">
        <v>0</v>
      </c>
      <c r="BB469">
        <v>0.133357</v>
      </c>
      <c r="BC469">
        <v>30.00703</v>
      </c>
      <c r="BD469">
        <v>0</v>
      </c>
      <c r="BE469">
        <v>0</v>
      </c>
      <c r="BF469">
        <v>0.13252720000000001</v>
      </c>
      <c r="BG469">
        <v>30.00684</v>
      </c>
      <c r="BH469">
        <v>0</v>
      </c>
      <c r="BI469">
        <v>0</v>
      </c>
      <c r="BJ469">
        <v>0.13183210000000001</v>
      </c>
      <c r="BK469">
        <v>30.054659999999998</v>
      </c>
      <c r="BL469">
        <v>0</v>
      </c>
      <c r="BM469">
        <v>0</v>
      </c>
      <c r="BN469">
        <v>0.1310395</v>
      </c>
      <c r="BO469">
        <v>30.545369999999998</v>
      </c>
      <c r="BP469">
        <v>0</v>
      </c>
      <c r="BQ469">
        <v>0</v>
      </c>
      <c r="BR469">
        <v>0.1300655</v>
      </c>
      <c r="BS469">
        <v>31.02272</v>
      </c>
      <c r="BT469">
        <v>0</v>
      </c>
      <c r="BU469">
        <v>0</v>
      </c>
      <c r="BV469">
        <v>0.12907740000000001</v>
      </c>
      <c r="BW469">
        <v>31.54205</v>
      </c>
      <c r="BX469">
        <v>0</v>
      </c>
      <c r="BY469">
        <v>0</v>
      </c>
      <c r="BZ469">
        <v>0.12812809999999999</v>
      </c>
      <c r="CA469">
        <v>31.945049999999998</v>
      </c>
      <c r="CB469">
        <v>0</v>
      </c>
      <c r="CC469">
        <v>0</v>
      </c>
      <c r="CD469">
        <v>0.1272683</v>
      </c>
      <c r="CE469">
        <v>31.998670000000001</v>
      </c>
      <c r="CF469">
        <v>0</v>
      </c>
      <c r="CG469">
        <v>0</v>
      </c>
      <c r="CH469">
        <v>0.1263658</v>
      </c>
      <c r="CI469">
        <v>31.79983</v>
      </c>
      <c r="CJ469">
        <v>0</v>
      </c>
      <c r="CK469">
        <v>0</v>
      </c>
      <c r="CL469">
        <v>0.1254458</v>
      </c>
      <c r="CM469">
        <v>31.61354</v>
      </c>
      <c r="CN469">
        <v>0</v>
      </c>
      <c r="CO469">
        <v>0</v>
      </c>
      <c r="CP469">
        <v>0.1248348</v>
      </c>
      <c r="CQ469">
        <v>31.51399</v>
      </c>
      <c r="CR469">
        <v>0</v>
      </c>
      <c r="CS469">
        <v>0</v>
      </c>
      <c r="CT469">
        <v>0.1240473</v>
      </c>
      <c r="CU469">
        <v>31.71968</v>
      </c>
      <c r="CV469">
        <v>0</v>
      </c>
      <c r="CW469">
        <v>0</v>
      </c>
      <c r="CX469">
        <v>0.1230067</v>
      </c>
      <c r="CY469">
        <v>31.583590000000001</v>
      </c>
      <c r="CZ469">
        <v>0</v>
      </c>
      <c r="DA469">
        <v>1.9938099999999998E-37</v>
      </c>
      <c r="DB469">
        <v>0.1219138</v>
      </c>
      <c r="DC469">
        <v>31.834219999999998</v>
      </c>
      <c r="DD469">
        <v>2.9993140000000002E-34</v>
      </c>
      <c r="DE469">
        <v>5.4679059999999996E-31</v>
      </c>
      <c r="DF469">
        <v>0.12096999999999999</v>
      </c>
      <c r="DG469">
        <v>32.039090000000002</v>
      </c>
      <c r="DH469">
        <v>1.4537570000000001E-28</v>
      </c>
      <c r="DI469">
        <v>2.176383E-25</v>
      </c>
      <c r="DJ469">
        <v>0.1201547</v>
      </c>
      <c r="DK469">
        <v>31.997389999999999</v>
      </c>
      <c r="DL469" s="1">
        <v>4.0575059999999997E-24</v>
      </c>
      <c r="DM469" s="1">
        <v>5.7510789999999999E-21</v>
      </c>
      <c r="DN469">
        <v>0.11934069999999999</v>
      </c>
      <c r="DO469">
        <v>31.790790000000001</v>
      </c>
      <c r="DP469" s="1">
        <v>1.7242959999999999E-20</v>
      </c>
      <c r="DQ469" s="1">
        <v>2.4304309999999999E-17</v>
      </c>
      <c r="DR469">
        <v>0.118408</v>
      </c>
      <c r="DS469">
        <v>31.589690000000001</v>
      </c>
      <c r="DT469" s="1">
        <v>2.1127439999999999E-17</v>
      </c>
      <c r="DU469" s="1">
        <v>3.015261E-14</v>
      </c>
      <c r="DV469">
        <v>0.1172991</v>
      </c>
      <c r="DW469">
        <v>31.51998</v>
      </c>
      <c r="DX469" s="1">
        <v>9.3939799999999997E-15</v>
      </c>
      <c r="DY469" s="1">
        <v>1.3719740000000001E-11</v>
      </c>
      <c r="DZ469">
        <v>0.1163754</v>
      </c>
      <c r="EA469">
        <v>31.9636</v>
      </c>
      <c r="EB469" s="1">
        <v>1.8544819999999999E-12</v>
      </c>
      <c r="EC469" s="1">
        <v>2.77801E-9</v>
      </c>
      <c r="ED469">
        <v>0.1157277</v>
      </c>
      <c r="EE469">
        <v>32.488840000000003</v>
      </c>
      <c r="EF469" s="1">
        <v>1.8333759999999999E-10</v>
      </c>
      <c r="EG469" s="1">
        <v>2.8114500000000002E-7</v>
      </c>
      <c r="EH469">
        <v>0.1151052</v>
      </c>
      <c r="EI469">
        <v>33.08831</v>
      </c>
      <c r="EJ469" s="1">
        <v>9.9773179999999994E-9</v>
      </c>
      <c r="EK469" s="1">
        <v>1.570288E-5</v>
      </c>
      <c r="EL469">
        <v>0.1144694</v>
      </c>
      <c r="EM469">
        <v>33.681919999999998</v>
      </c>
      <c r="EN469" s="1">
        <v>3.2397769999999999E-7</v>
      </c>
      <c r="EO469" s="1">
        <v>5.2306810000000005E-4</v>
      </c>
      <c r="EP469">
        <v>0.1137727</v>
      </c>
      <c r="EQ469">
        <v>33.899549999999998</v>
      </c>
      <c r="ER469" s="1">
        <v>6.6759839999999997E-6</v>
      </c>
      <c r="ES469" s="1">
        <v>1.1068649999999999E-2</v>
      </c>
      <c r="ET469">
        <v>0.1131678</v>
      </c>
      <c r="EU469">
        <v>33.720399999999998</v>
      </c>
      <c r="EV469" s="1">
        <v>9.2235289999999994E-5</v>
      </c>
      <c r="EW469" s="1">
        <v>0.1569102</v>
      </c>
      <c r="EX469">
        <v>0.1125926</v>
      </c>
      <c r="EY469">
        <v>33.546120000000002</v>
      </c>
      <c r="EZ469" s="1">
        <v>8.9334479999999996E-4</v>
      </c>
      <c r="FA469" s="1">
        <v>1.558198</v>
      </c>
      <c r="FB469">
        <v>0.1124226</v>
      </c>
      <c r="FC469">
        <v>33.368879999999997</v>
      </c>
      <c r="FD469" s="1">
        <v>6.3230760000000004E-3</v>
      </c>
      <c r="FE469" s="1">
        <v>11.266260000000001</v>
      </c>
      <c r="FF469">
        <v>0.112149</v>
      </c>
      <c r="FG469">
        <v>33.44229</v>
      </c>
      <c r="FH469" s="1">
        <v>3.3688650000000001E-2</v>
      </c>
      <c r="FI469" s="1">
        <v>61.332120000000003</v>
      </c>
      <c r="FJ469" s="1">
        <v>0.11170819999999999</v>
      </c>
      <c r="FK469">
        <v>33.45476</v>
      </c>
      <c r="FL469" s="1">
        <v>0.1388625</v>
      </c>
      <c r="FM469">
        <v>258.74779999999998</v>
      </c>
      <c r="FN469" s="1">
        <v>0.1111144</v>
      </c>
      <c r="FO469">
        <v>33.330359999999999</v>
      </c>
      <c r="FP469" s="1">
        <v>0.45506200000000002</v>
      </c>
      <c r="FQ469">
        <v>868.30089999999996</v>
      </c>
      <c r="FR469" s="1">
        <v>0.1106398</v>
      </c>
      <c r="FS469">
        <v>33.130870000000002</v>
      </c>
      <c r="FT469" s="1">
        <v>1.2161169999999999</v>
      </c>
      <c r="FU469">
        <v>2373.5259999999998</v>
      </c>
      <c r="FV469" s="1">
        <v>0.1102008</v>
      </c>
      <c r="FW469">
        <v>32.807380000000002</v>
      </c>
      <c r="FX469" s="1">
        <v>2.7088239999999999</v>
      </c>
      <c r="FY469">
        <v>5403.24</v>
      </c>
      <c r="FZ469" s="1">
        <v>0.10974879999999999</v>
      </c>
      <c r="GA469">
        <v>32.435139999999997</v>
      </c>
      <c r="GB469" s="1">
        <v>5.1289350000000002</v>
      </c>
      <c r="GC469">
        <v>10454.69</v>
      </c>
      <c r="GD469">
        <v>0.1091622</v>
      </c>
      <c r="GE469">
        <v>32.049610000000001</v>
      </c>
      <c r="GF469">
        <v>8.4067360000000004</v>
      </c>
      <c r="GG469">
        <v>17522.099999999999</v>
      </c>
      <c r="GH469" s="1">
        <v>0.1085448</v>
      </c>
      <c r="GI469">
        <v>31.779530000000001</v>
      </c>
      <c r="GJ469">
        <v>12.157640000000001</v>
      </c>
      <c r="GK469">
        <v>25899.74</v>
      </c>
      <c r="GL469" s="1">
        <v>0.10795059999999999</v>
      </c>
      <c r="GM469">
        <v>31.937919999999998</v>
      </c>
      <c r="GN469">
        <v>15.788130000000001</v>
      </c>
      <c r="GO469">
        <v>34351.46</v>
      </c>
      <c r="GP469" s="1">
        <v>0.1072949</v>
      </c>
      <c r="GQ469">
        <v>32.22598</v>
      </c>
      <c r="GR469">
        <v>18.706109999999999</v>
      </c>
      <c r="GS469">
        <v>41551.050000000003</v>
      </c>
      <c r="GT469" s="1">
        <v>0.10663549999999999</v>
      </c>
      <c r="GU469">
        <v>32.620780000000003</v>
      </c>
      <c r="GV469">
        <v>20.54317</v>
      </c>
      <c r="GW469">
        <v>46547.87</v>
      </c>
      <c r="GX469">
        <v>0.1059885</v>
      </c>
      <c r="GY469">
        <v>32.885440000000003</v>
      </c>
      <c r="GZ469">
        <v>21.216480000000001</v>
      </c>
      <c r="HA469">
        <v>48996.11</v>
      </c>
      <c r="HB469" s="1">
        <v>0.10524020000000001</v>
      </c>
      <c r="HC469">
        <v>32.94312</v>
      </c>
      <c r="HD469">
        <v>20.861550000000001</v>
      </c>
      <c r="HE469">
        <v>49092.5</v>
      </c>
      <c r="HF469" s="1">
        <v>0.1045063</v>
      </c>
      <c r="HG469">
        <v>32.626690000000004</v>
      </c>
      <c r="HH469">
        <v>19.861719999999998</v>
      </c>
      <c r="HI469">
        <v>47390.61</v>
      </c>
      <c r="HJ469" s="1">
        <v>0.1037299</v>
      </c>
      <c r="HK469">
        <v>32.23415</v>
      </c>
      <c r="HL469">
        <v>18.242239999999999</v>
      </c>
      <c r="HM469">
        <v>44442.36</v>
      </c>
      <c r="HN469" s="1">
        <v>0.1033853</v>
      </c>
      <c r="HO469">
        <v>31.838049999999999</v>
      </c>
      <c r="HP469">
        <v>16.598929999999999</v>
      </c>
      <c r="HQ469">
        <v>40916.39</v>
      </c>
      <c r="HR469" s="1">
        <v>0.1027081</v>
      </c>
      <c r="HS469">
        <v>31.684550000000002</v>
      </c>
      <c r="HT469">
        <v>14.87505</v>
      </c>
      <c r="HU469">
        <v>37174.19</v>
      </c>
      <c r="HV469" s="1">
        <v>0.1016403</v>
      </c>
      <c r="HW469">
        <v>31.698899999999998</v>
      </c>
      <c r="HX469">
        <v>13.191240000000001</v>
      </c>
      <c r="HY469">
        <v>33515.480000000003</v>
      </c>
      <c r="HZ469" s="1">
        <v>0.10044549999999999</v>
      </c>
      <c r="IA469">
        <v>31.54288</v>
      </c>
      <c r="IB469">
        <v>11.64974</v>
      </c>
      <c r="IC469">
        <v>30102.400000000001</v>
      </c>
      <c r="ID469" s="1">
        <v>9.9477309999999999E-2</v>
      </c>
      <c r="IE469">
        <v>31.425660000000001</v>
      </c>
      <c r="IF469">
        <v>10.304970000000001</v>
      </c>
      <c r="IG469">
        <v>27002.66</v>
      </c>
      <c r="IH469" s="1">
        <v>9.8837700000000001E-2</v>
      </c>
      <c r="II469">
        <v>31.16919</v>
      </c>
      <c r="IJ469">
        <v>9.1504320000000003</v>
      </c>
      <c r="IK469">
        <v>24222.45</v>
      </c>
      <c r="IL469" s="1">
        <v>9.8222169999999998E-2</v>
      </c>
      <c r="IM469">
        <v>30.723020000000002</v>
      </c>
      <c r="IN469">
        <v>8.1390069999999994</v>
      </c>
      <c r="IO469">
        <v>21748.63</v>
      </c>
      <c r="IP469" s="1">
        <v>9.7487809999999994E-2</v>
      </c>
      <c r="IQ469">
        <v>30.256679999999999</v>
      </c>
      <c r="IR469">
        <v>7.2452370000000004</v>
      </c>
      <c r="IS469">
        <v>19559.560000000001</v>
      </c>
      <c r="IT469" s="1">
        <v>9.7329289999999999E-2</v>
      </c>
      <c r="IU469">
        <v>29.92961</v>
      </c>
      <c r="IV469">
        <v>6.5003849999999996</v>
      </c>
      <c r="IW469">
        <v>17619.96</v>
      </c>
      <c r="IX469">
        <v>9.6803429999999996E-2</v>
      </c>
      <c r="IY469">
        <v>30.17962</v>
      </c>
      <c r="IZ469">
        <v>5.819007</v>
      </c>
      <c r="JA469">
        <v>15895.48</v>
      </c>
      <c r="JB469" s="1">
        <v>9.5913570000000004E-2</v>
      </c>
      <c r="JC469">
        <v>30.564540000000001</v>
      </c>
      <c r="JD469">
        <v>5.2047889999999999</v>
      </c>
      <c r="JE469">
        <v>14378.21</v>
      </c>
      <c r="JF469" s="1">
        <v>9.4897889999999999E-2</v>
      </c>
      <c r="JG469">
        <v>30.969539999999999</v>
      </c>
      <c r="JH469">
        <v>4.6630019999999996</v>
      </c>
      <c r="JI469">
        <v>13043.22</v>
      </c>
      <c r="JJ469" s="1">
        <v>9.4127340000000004E-2</v>
      </c>
      <c r="JK469">
        <v>31.10277</v>
      </c>
      <c r="JL469">
        <v>4.2003089999999998</v>
      </c>
      <c r="JM469">
        <v>11864.52</v>
      </c>
      <c r="JN469" s="1">
        <v>9.3643089999999998E-2</v>
      </c>
      <c r="JO469">
        <v>31.035530000000001</v>
      </c>
      <c r="JP469">
        <v>3.8039869999999998</v>
      </c>
      <c r="JQ469">
        <v>10815.69</v>
      </c>
      <c r="JR469" s="1">
        <v>9.3074229999999994E-2</v>
      </c>
      <c r="JS469">
        <v>30.668340000000001</v>
      </c>
      <c r="JT469">
        <v>3.4489350000000001</v>
      </c>
      <c r="JU469">
        <v>9879.2520000000004</v>
      </c>
      <c r="JV469" s="1">
        <v>9.2261599999999999E-2</v>
      </c>
      <c r="JW469">
        <v>30.263760000000001</v>
      </c>
      <c r="JX469">
        <v>3.1266050000000001</v>
      </c>
      <c r="JY469">
        <v>9045.3449999999993</v>
      </c>
      <c r="JZ469" s="1">
        <v>9.1955049999999997E-2</v>
      </c>
      <c r="KA469">
        <v>29.882200000000001</v>
      </c>
      <c r="KB469">
        <v>2.855712</v>
      </c>
      <c r="KC469">
        <v>8298.7350000000006</v>
      </c>
      <c r="KD469" s="1">
        <v>9.1162119999999999E-2</v>
      </c>
      <c r="KE469">
        <v>29.923639999999999</v>
      </c>
      <c r="KF469">
        <v>2.5986820000000002</v>
      </c>
      <c r="KG469">
        <v>7626.2349999999997</v>
      </c>
      <c r="KH469" s="1">
        <v>8.9987239999999996E-2</v>
      </c>
      <c r="KI469">
        <v>30.014150000000001</v>
      </c>
      <c r="KJ469">
        <v>2.3622040000000002</v>
      </c>
      <c r="KK469">
        <v>7028.9319999999998</v>
      </c>
      <c r="KL469" s="1">
        <v>8.8636199999999998E-2</v>
      </c>
      <c r="KM469">
        <v>30.17634</v>
      </c>
      <c r="KN469">
        <v>2.1493920000000002</v>
      </c>
      <c r="KO469">
        <v>6499.1049999999996</v>
      </c>
      <c r="KP469" s="1">
        <v>8.7444160000000007E-2</v>
      </c>
      <c r="KQ469">
        <v>30.336089999999999</v>
      </c>
      <c r="KR469">
        <v>1.965387</v>
      </c>
      <c r="KS469">
        <v>6027.7719999999999</v>
      </c>
      <c r="KT469" s="1">
        <v>8.6464429999999995E-2</v>
      </c>
      <c r="KU469">
        <v>30.21387</v>
      </c>
      <c r="KV469">
        <v>1.805704</v>
      </c>
      <c r="KW469">
        <v>5604.6980000000003</v>
      </c>
      <c r="KX469" s="1">
        <v>8.544947E-2</v>
      </c>
      <c r="KY469">
        <v>29.90137</v>
      </c>
      <c r="KZ469">
        <v>1.6623619999999999</v>
      </c>
      <c r="LA469">
        <v>5223.924</v>
      </c>
      <c r="LB469" s="1">
        <v>8.4274119999999994E-2</v>
      </c>
      <c r="LC469">
        <v>29.541270000000001</v>
      </c>
      <c r="LD469">
        <v>1.5313730000000001</v>
      </c>
      <c r="LE469">
        <v>4881.9920000000002</v>
      </c>
      <c r="LF469" s="1">
        <v>8.3457409999999996E-2</v>
      </c>
      <c r="LG469">
        <v>29.275200000000002</v>
      </c>
      <c r="LH469">
        <v>1.4202710000000001</v>
      </c>
      <c r="LI469">
        <v>4573.893</v>
      </c>
      <c r="LJ469" s="1">
        <v>8.2384769999999996E-2</v>
      </c>
      <c r="LK469">
        <v>29.408349999999999</v>
      </c>
      <c r="LL469">
        <v>1.3156749999999999</v>
      </c>
      <c r="LM469">
        <v>4293.9939999999997</v>
      </c>
      <c r="LN469" s="1">
        <v>8.1109440000000005E-2</v>
      </c>
      <c r="LO469">
        <v>29.650559999999999</v>
      </c>
      <c r="LP469">
        <v>1.2189490000000001</v>
      </c>
      <c r="LQ469">
        <v>4042.7289999999998</v>
      </c>
      <c r="LR469" s="1">
        <v>7.9678940000000004E-2</v>
      </c>
      <c r="LS469">
        <v>29.98676</v>
      </c>
      <c r="LT469">
        <v>1.1302719999999999</v>
      </c>
      <c r="LU469">
        <v>3817.1909999999998</v>
      </c>
      <c r="LV469" s="1">
        <v>7.8253340000000005E-2</v>
      </c>
      <c r="LW469">
        <v>30.24926</v>
      </c>
      <c r="LX469">
        <v>1.0509850000000001</v>
      </c>
      <c r="LY469">
        <v>3614.9560000000001</v>
      </c>
      <c r="LZ469" s="1">
        <v>7.6486650000000003E-2</v>
      </c>
      <c r="MA469">
        <v>30.318660000000001</v>
      </c>
      <c r="MB469">
        <v>0.97393629999999998</v>
      </c>
      <c r="MC469">
        <v>3432.848</v>
      </c>
      <c r="MD469" s="1">
        <v>7.4712109999999998E-2</v>
      </c>
      <c r="ME469">
        <v>30.081859999999999</v>
      </c>
      <c r="MF469">
        <v>0.90305349999999995</v>
      </c>
      <c r="MG469">
        <v>3270.7620000000002</v>
      </c>
      <c r="MH469" s="1">
        <v>7.3183970000000001E-2</v>
      </c>
      <c r="MI469">
        <v>29.806419999999999</v>
      </c>
      <c r="MJ469">
        <v>0.84249160000000001</v>
      </c>
      <c r="MK469">
        <v>3125.8270000000002</v>
      </c>
      <c r="ML469">
        <v>7.2193789999999994E-2</v>
      </c>
      <c r="MM469">
        <v>29.566030000000001</v>
      </c>
      <c r="MN469">
        <v>0.79375390000000001</v>
      </c>
      <c r="MO469">
        <v>2994.8890000000001</v>
      </c>
      <c r="MP469" s="1">
        <v>7.1207740000000005E-2</v>
      </c>
      <c r="MQ469">
        <v>29.792549999999999</v>
      </c>
      <c r="MR469">
        <v>0.74914970000000003</v>
      </c>
      <c r="MS469">
        <v>2874.29</v>
      </c>
      <c r="MT469" s="1">
        <v>7.0271130000000001E-2</v>
      </c>
      <c r="MU469">
        <v>29.883040000000001</v>
      </c>
      <c r="MV469">
        <v>0.70893850000000003</v>
      </c>
      <c r="MW469">
        <v>2764.288</v>
      </c>
      <c r="MX469" s="1">
        <v>6.9318599999999994E-2</v>
      </c>
      <c r="MY469">
        <v>29.863119999999999</v>
      </c>
      <c r="MZ469">
        <v>0.67199609999999999</v>
      </c>
      <c r="NA469">
        <v>2663.3319999999999</v>
      </c>
      <c r="NB469" s="1">
        <v>6.8447279999999999E-2</v>
      </c>
      <c r="NC469">
        <v>29.793240000000001</v>
      </c>
      <c r="ND469">
        <v>0.63889280000000004</v>
      </c>
      <c r="NE469">
        <v>2570.8739999999998</v>
      </c>
      <c r="NF469" s="1">
        <v>6.7810330000000002E-2</v>
      </c>
      <c r="NG469">
        <v>29.744140000000002</v>
      </c>
      <c r="NH469">
        <v>0.61034140000000003</v>
      </c>
      <c r="NI469">
        <v>2485.1019999999999</v>
      </c>
      <c r="NJ469" s="1">
        <v>6.7187529999999995E-2</v>
      </c>
      <c r="NK469">
        <v>29.574560000000002</v>
      </c>
      <c r="NL469">
        <v>0.58387529999999999</v>
      </c>
      <c r="NM469">
        <v>2405.0509999999999</v>
      </c>
      <c r="NN469" s="1">
        <v>6.6616919999999996E-2</v>
      </c>
      <c r="NO469">
        <v>29.377009999999999</v>
      </c>
      <c r="NP469">
        <v>0.55961519999999998</v>
      </c>
      <c r="NQ469">
        <v>2330.098</v>
      </c>
      <c r="NR469" s="1">
        <v>6.6232570000000004E-2</v>
      </c>
      <c r="NS469">
        <v>29.2072</v>
      </c>
      <c r="NT469">
        <v>0.5383928</v>
      </c>
      <c r="NU469">
        <v>2259.58</v>
      </c>
      <c r="NV469" s="1">
        <v>6.5686410000000001E-2</v>
      </c>
      <c r="NW469">
        <v>29.59093</v>
      </c>
      <c r="NX469">
        <v>0.51714130000000003</v>
      </c>
      <c r="NY469">
        <v>2192.9810000000002</v>
      </c>
      <c r="NZ469" s="1">
        <v>6.5129820000000005E-2</v>
      </c>
      <c r="OA469">
        <v>30.09854</v>
      </c>
      <c r="OB469">
        <v>0.49723109999999998</v>
      </c>
      <c r="OC469">
        <v>2130.8090000000002</v>
      </c>
      <c r="OD469" s="1">
        <v>6.4598149999999993E-2</v>
      </c>
      <c r="OE469">
        <v>30.485849999999999</v>
      </c>
      <c r="OF469">
        <v>0.47872670000000001</v>
      </c>
      <c r="OG469">
        <v>2072.5149999999999</v>
      </c>
      <c r="OH469" s="1">
        <v>6.42176E-2</v>
      </c>
      <c r="OI469">
        <v>30.817730000000001</v>
      </c>
      <c r="OJ469">
        <v>0.46239910000000001</v>
      </c>
      <c r="OK469">
        <v>2017.453</v>
      </c>
    </row>
    <row r="470" spans="1:401" x14ac:dyDescent="0.35">
      <c r="A470">
        <v>479</v>
      </c>
      <c r="B470" t="s">
        <v>4</v>
      </c>
      <c r="C470" t="s">
        <v>364</v>
      </c>
      <c r="D470" t="s">
        <v>477</v>
      </c>
      <c r="E470">
        <v>850.02930000000003</v>
      </c>
      <c r="F470">
        <v>0.1238089</v>
      </c>
      <c r="G470">
        <v>28.363890000000001</v>
      </c>
      <c r="H470">
        <v>0</v>
      </c>
      <c r="I470">
        <v>0</v>
      </c>
      <c r="J470">
        <v>0.1230924</v>
      </c>
      <c r="K470">
        <v>28.441030000000001</v>
      </c>
      <c r="L470">
        <v>0</v>
      </c>
      <c r="M470">
        <v>0</v>
      </c>
      <c r="N470">
        <v>0.12232229999999999</v>
      </c>
      <c r="O470">
        <v>28.650960000000001</v>
      </c>
      <c r="P470">
        <v>0</v>
      </c>
      <c r="Q470">
        <v>0</v>
      </c>
      <c r="R470">
        <v>0.1214749</v>
      </c>
      <c r="S470">
        <v>28.71697</v>
      </c>
      <c r="T470">
        <v>0</v>
      </c>
      <c r="U470">
        <v>0</v>
      </c>
      <c r="V470">
        <v>0.1206424</v>
      </c>
      <c r="W470">
        <v>28.526579999999999</v>
      </c>
      <c r="X470">
        <v>0</v>
      </c>
      <c r="Y470">
        <v>0</v>
      </c>
      <c r="Z470">
        <v>0.1198601</v>
      </c>
      <c r="AA470">
        <v>28.35585</v>
      </c>
      <c r="AB470">
        <v>0</v>
      </c>
      <c r="AC470">
        <v>0</v>
      </c>
      <c r="AD470">
        <v>0.1191873</v>
      </c>
      <c r="AE470">
        <v>28.196370000000002</v>
      </c>
      <c r="AF470">
        <v>0</v>
      </c>
      <c r="AG470">
        <v>0</v>
      </c>
      <c r="AH470">
        <v>0.11843140000000001</v>
      </c>
      <c r="AI470">
        <v>28.458290000000002</v>
      </c>
      <c r="AJ470">
        <v>0</v>
      </c>
      <c r="AK470">
        <v>0</v>
      </c>
      <c r="AL470">
        <v>0.1176111</v>
      </c>
      <c r="AM470">
        <v>28.84845</v>
      </c>
      <c r="AN470">
        <v>0</v>
      </c>
      <c r="AO470">
        <v>0</v>
      </c>
      <c r="AP470">
        <v>0.1167704</v>
      </c>
      <c r="AQ470">
        <v>29.302399999999999</v>
      </c>
      <c r="AR470">
        <v>0</v>
      </c>
      <c r="AS470">
        <v>0</v>
      </c>
      <c r="AT470">
        <v>0.11601930000000001</v>
      </c>
      <c r="AU470">
        <v>29.769169999999999</v>
      </c>
      <c r="AV470">
        <v>0</v>
      </c>
      <c r="AW470">
        <v>0</v>
      </c>
      <c r="AX470">
        <v>0.115401</v>
      </c>
      <c r="AY470">
        <v>29.920480000000001</v>
      </c>
      <c r="AZ470">
        <v>0</v>
      </c>
      <c r="BA470">
        <v>0</v>
      </c>
      <c r="BB470">
        <v>0.11476989999999999</v>
      </c>
      <c r="BC470">
        <v>29.954640000000001</v>
      </c>
      <c r="BD470">
        <v>0</v>
      </c>
      <c r="BE470">
        <v>0</v>
      </c>
      <c r="BF470">
        <v>0.1140789</v>
      </c>
      <c r="BG470">
        <v>29.971170000000001</v>
      </c>
      <c r="BH470">
        <v>0</v>
      </c>
      <c r="BI470">
        <v>0</v>
      </c>
      <c r="BJ470">
        <v>0.1135043</v>
      </c>
      <c r="BK470">
        <v>30.044809999999998</v>
      </c>
      <c r="BL470">
        <v>0</v>
      </c>
      <c r="BM470">
        <v>0</v>
      </c>
      <c r="BN470">
        <v>0.1128335</v>
      </c>
      <c r="BO470">
        <v>30.54214</v>
      </c>
      <c r="BP470">
        <v>0</v>
      </c>
      <c r="BQ470">
        <v>0</v>
      </c>
      <c r="BR470">
        <v>0.1120038</v>
      </c>
      <c r="BS470">
        <v>31.018899999999999</v>
      </c>
      <c r="BT470">
        <v>0</v>
      </c>
      <c r="BU470">
        <v>0</v>
      </c>
      <c r="BV470">
        <v>0.1111669</v>
      </c>
      <c r="BW470">
        <v>31.518719999999998</v>
      </c>
      <c r="BX470">
        <v>0</v>
      </c>
      <c r="BY470">
        <v>0</v>
      </c>
      <c r="BZ470">
        <v>0.1103664</v>
      </c>
      <c r="CA470">
        <v>31.893049999999999</v>
      </c>
      <c r="CB470">
        <v>0</v>
      </c>
      <c r="CC470">
        <v>0</v>
      </c>
      <c r="CD470">
        <v>0.109638</v>
      </c>
      <c r="CE470">
        <v>31.943899999999999</v>
      </c>
      <c r="CF470">
        <v>0</v>
      </c>
      <c r="CG470">
        <v>0</v>
      </c>
      <c r="CH470">
        <v>0.10887910000000001</v>
      </c>
      <c r="CI470">
        <v>31.760449999999999</v>
      </c>
      <c r="CJ470">
        <v>0</v>
      </c>
      <c r="CK470">
        <v>0</v>
      </c>
      <c r="CL470">
        <v>0.10810599999999999</v>
      </c>
      <c r="CM470">
        <v>31.609030000000001</v>
      </c>
      <c r="CN470">
        <v>0</v>
      </c>
      <c r="CO470">
        <v>0</v>
      </c>
      <c r="CP470">
        <v>0.10760169999999999</v>
      </c>
      <c r="CQ470">
        <v>31.548410000000001</v>
      </c>
      <c r="CR470">
        <v>0</v>
      </c>
      <c r="CS470">
        <v>0</v>
      </c>
      <c r="CT470" s="1">
        <v>0.1069316</v>
      </c>
      <c r="CU470">
        <v>31.782219999999999</v>
      </c>
      <c r="CV470">
        <v>0</v>
      </c>
      <c r="CW470">
        <v>0</v>
      </c>
      <c r="CX470" s="1">
        <v>0.1060323</v>
      </c>
      <c r="CY470">
        <v>31.674910000000001</v>
      </c>
      <c r="CZ470">
        <v>0</v>
      </c>
      <c r="DA470">
        <v>4.8699350000000005E-38</v>
      </c>
      <c r="DB470" s="1">
        <v>0.1050835</v>
      </c>
      <c r="DC470">
        <v>31.907019999999999</v>
      </c>
      <c r="DD470">
        <v>4.9350969999999997E-35</v>
      </c>
      <c r="DE470">
        <v>1.240785E-31</v>
      </c>
      <c r="DF470" s="1">
        <v>0.1042864</v>
      </c>
      <c r="DG470">
        <v>32.094920000000002</v>
      </c>
      <c r="DH470">
        <v>2.2397359999999999E-29</v>
      </c>
      <c r="DI470">
        <v>5.664361E-26</v>
      </c>
      <c r="DJ470" s="1">
        <v>0.1036019</v>
      </c>
      <c r="DK470">
        <v>32.046810000000001</v>
      </c>
      <c r="DL470" s="1">
        <v>8.1022479999999996E-25</v>
      </c>
      <c r="DM470" s="1">
        <v>1.7332950000000002E-21</v>
      </c>
      <c r="DN470" s="1">
        <v>0.1029076</v>
      </c>
      <c r="DO470">
        <v>31.838989999999999</v>
      </c>
      <c r="DP470" s="1">
        <v>4.2462660000000003E-21</v>
      </c>
      <c r="DQ470" s="1">
        <v>8.1687880000000005E-18</v>
      </c>
      <c r="DR470" s="1">
        <v>0.1021029</v>
      </c>
      <c r="DS470">
        <v>31.648820000000001</v>
      </c>
      <c r="DT470" s="1">
        <v>6.0303419999999997E-18</v>
      </c>
      <c r="DU470" s="1">
        <v>1.1084580000000001E-14</v>
      </c>
      <c r="DV470" s="1">
        <v>0.1011469</v>
      </c>
      <c r="DW470">
        <v>31.591149999999999</v>
      </c>
      <c r="DX470" s="1">
        <v>3.0103379999999999E-15</v>
      </c>
      <c r="DY470" s="1">
        <v>5.455314E-12</v>
      </c>
      <c r="DZ470" s="1">
        <v>0.10036349999999999</v>
      </c>
      <c r="EA470">
        <v>32.02552</v>
      </c>
      <c r="EB470" s="1">
        <v>6.5588840000000003E-13</v>
      </c>
      <c r="EC470" s="1">
        <v>1.186321E-9</v>
      </c>
      <c r="ED470" s="1">
        <v>9.9821839999999995E-2</v>
      </c>
      <c r="EE470">
        <v>32.53145</v>
      </c>
      <c r="EF470" s="1">
        <v>7.0704049999999997E-11</v>
      </c>
      <c r="EG470" s="1">
        <v>1.282574E-7</v>
      </c>
      <c r="EH470" s="1">
        <v>9.9299100000000001E-2</v>
      </c>
      <c r="EI470">
        <v>33.088639999999998</v>
      </c>
      <c r="EJ470" s="1">
        <v>4.1562449999999996E-9</v>
      </c>
      <c r="EK470" s="1">
        <v>7.6173699999999997E-6</v>
      </c>
      <c r="EL470" s="1">
        <v>9.8759079999999999E-2</v>
      </c>
      <c r="EM470">
        <v>33.634790000000002</v>
      </c>
      <c r="EN470" s="1">
        <v>1.4476159999999999E-7</v>
      </c>
      <c r="EO470" s="1">
        <v>2.6883279999999999E-4</v>
      </c>
      <c r="EP470" s="1">
        <v>9.8165050000000004E-2</v>
      </c>
      <c r="EQ470">
        <v>33.83155</v>
      </c>
      <c r="ER470" s="1">
        <v>3.1814979999999999E-6</v>
      </c>
      <c r="ES470" s="1">
        <v>6.008205E-3</v>
      </c>
      <c r="ET470" s="1">
        <v>9.7647410000000004E-2</v>
      </c>
      <c r="EU470">
        <v>33.658760000000001</v>
      </c>
      <c r="EV470" s="1">
        <v>4.6672360000000001E-5</v>
      </c>
      <c r="EW470" s="1">
        <v>8.9727890000000005E-2</v>
      </c>
      <c r="EX470" s="1">
        <v>9.7174410000000003E-2</v>
      </c>
      <c r="EY470">
        <v>33.513530000000003</v>
      </c>
      <c r="EZ470" s="1">
        <v>4.7835919999999999E-4</v>
      </c>
      <c r="FA470" s="1">
        <v>0.9367453</v>
      </c>
      <c r="FB470" s="1">
        <v>9.704836E-2</v>
      </c>
      <c r="FC470">
        <v>33.383519999999997</v>
      </c>
      <c r="FD470" s="1">
        <v>3.572928E-3</v>
      </c>
      <c r="FE470" s="1">
        <v>7.1087740000000004</v>
      </c>
      <c r="FF470" s="1">
        <v>9.6823530000000005E-2</v>
      </c>
      <c r="FG470">
        <v>33.493450000000003</v>
      </c>
      <c r="FH470" s="1">
        <v>2.0036740000000001E-2</v>
      </c>
      <c r="FI470" s="1">
        <v>40.55941</v>
      </c>
      <c r="FJ470" s="1">
        <v>9.6443719999999997E-2</v>
      </c>
      <c r="FK470">
        <v>33.542749999999998</v>
      </c>
      <c r="FL470" s="1">
        <v>8.671674E-2</v>
      </c>
      <c r="FM470" s="1">
        <v>179.0703</v>
      </c>
      <c r="FN470" s="1">
        <v>9.5927999999999999E-2</v>
      </c>
      <c r="FO470">
        <v>33.431019999999997</v>
      </c>
      <c r="FP470" s="1">
        <v>0.29776239999999998</v>
      </c>
      <c r="FQ470">
        <v>628.05880000000002</v>
      </c>
      <c r="FR470" s="1">
        <v>9.5521930000000005E-2</v>
      </c>
      <c r="FS470">
        <v>33.243229999999997</v>
      </c>
      <c r="FT470" s="1">
        <v>0.832457</v>
      </c>
      <c r="FU470">
        <v>1792.44</v>
      </c>
      <c r="FV470" s="1">
        <v>9.5164399999999996E-2</v>
      </c>
      <c r="FW470">
        <v>32.92839</v>
      </c>
      <c r="FX470" s="1">
        <v>1.937157</v>
      </c>
      <c r="FY470">
        <v>4255.9629999999997</v>
      </c>
      <c r="FZ470" s="1">
        <v>9.4781660000000004E-2</v>
      </c>
      <c r="GA470">
        <v>32.571689999999997</v>
      </c>
      <c r="GB470" s="1">
        <v>3.8257189999999999</v>
      </c>
      <c r="GC470">
        <v>8580.3760000000002</v>
      </c>
      <c r="GD470">
        <v>9.4275830000000005E-2</v>
      </c>
      <c r="GE470">
        <v>32.209919999999997</v>
      </c>
      <c r="GF470">
        <v>6.5301710000000002</v>
      </c>
      <c r="GG470">
        <v>14967.39</v>
      </c>
      <c r="GH470" s="1">
        <v>9.3749940000000004E-2</v>
      </c>
      <c r="GI470">
        <v>31.95851</v>
      </c>
      <c r="GJ470">
        <v>9.8194400000000002</v>
      </c>
      <c r="GK470">
        <v>22997.37</v>
      </c>
      <c r="GL470" s="1">
        <v>9.3239929999999999E-2</v>
      </c>
      <c r="GM470">
        <v>32.114379999999997</v>
      </c>
      <c r="GN470">
        <v>13.23635</v>
      </c>
      <c r="GO470">
        <v>31662.73</v>
      </c>
      <c r="GP470" s="1">
        <v>9.2681620000000006E-2</v>
      </c>
      <c r="GQ470">
        <v>32.385910000000003</v>
      </c>
      <c r="GR470">
        <v>16.248629999999999</v>
      </c>
      <c r="GS470">
        <v>39690.83</v>
      </c>
      <c r="GT470" s="1">
        <v>9.2121819999999993E-2</v>
      </c>
      <c r="GU470">
        <v>32.746810000000004</v>
      </c>
      <c r="GV470">
        <v>18.449439999999999</v>
      </c>
      <c r="GW470">
        <v>45990.8</v>
      </c>
      <c r="GX470">
        <v>9.1557990000000006E-2</v>
      </c>
      <c r="GY470">
        <v>32.973950000000002</v>
      </c>
      <c r="GZ470">
        <v>19.649830000000001</v>
      </c>
      <c r="HA470">
        <v>49958.11</v>
      </c>
      <c r="HB470" s="1">
        <v>9.0919490000000006E-2</v>
      </c>
      <c r="HC470">
        <v>33.011330000000001</v>
      </c>
      <c r="HD470">
        <v>19.872129999999999</v>
      </c>
      <c r="HE470">
        <v>51527.09</v>
      </c>
      <c r="HF470" s="1">
        <v>9.0281650000000005E-2</v>
      </c>
      <c r="HG470">
        <v>32.703670000000002</v>
      </c>
      <c r="HH470">
        <v>19.33352</v>
      </c>
      <c r="HI470">
        <v>51053.64</v>
      </c>
      <c r="HJ470" s="1">
        <v>8.9623359999999999E-2</v>
      </c>
      <c r="HK470">
        <v>32.342109999999998</v>
      </c>
      <c r="HL470">
        <v>18.26867</v>
      </c>
      <c r="HM470">
        <v>49044.49</v>
      </c>
      <c r="HN470" s="1">
        <v>8.9367260000000004E-2</v>
      </c>
      <c r="HO470">
        <v>31.992260000000002</v>
      </c>
      <c r="HP470">
        <v>16.923210000000001</v>
      </c>
      <c r="HQ470">
        <v>46052.5</v>
      </c>
      <c r="HR470" s="1">
        <v>8.8774530000000004E-2</v>
      </c>
      <c r="HS470">
        <v>31.873950000000001</v>
      </c>
      <c r="HT470">
        <v>15.423870000000001</v>
      </c>
      <c r="HU470">
        <v>42592.04</v>
      </c>
      <c r="HV470">
        <v>8.7834999999999996E-2</v>
      </c>
      <c r="HW470">
        <v>31.91235</v>
      </c>
      <c r="HX470">
        <v>13.872809999999999</v>
      </c>
      <c r="HY470">
        <v>38986.97</v>
      </c>
      <c r="HZ470" s="1">
        <v>8.6778620000000001E-2</v>
      </c>
      <c r="IA470">
        <v>31.765889999999999</v>
      </c>
      <c r="IB470">
        <v>12.396100000000001</v>
      </c>
      <c r="IC470">
        <v>35466.6</v>
      </c>
      <c r="ID470" s="1">
        <v>8.5948350000000007E-2</v>
      </c>
      <c r="IE470">
        <v>31.638210000000001</v>
      </c>
      <c r="IF470">
        <v>11.07654</v>
      </c>
      <c r="IG470">
        <v>32158.9</v>
      </c>
      <c r="IH470" s="1">
        <v>8.5405389999999998E-2</v>
      </c>
      <c r="II470">
        <v>31.382850000000001</v>
      </c>
      <c r="IJ470">
        <v>9.9205070000000006</v>
      </c>
      <c r="IK470">
        <v>29112.560000000001</v>
      </c>
      <c r="IL470">
        <v>8.4869760000000002E-2</v>
      </c>
      <c r="IM470">
        <v>30.946619999999999</v>
      </c>
      <c r="IN470">
        <v>8.8882849999999998</v>
      </c>
      <c r="IO470">
        <v>26345.23</v>
      </c>
      <c r="IP470" s="1">
        <v>8.4228010000000006E-2</v>
      </c>
      <c r="IQ470">
        <v>30.502600000000001</v>
      </c>
      <c r="IR470">
        <v>7.9612290000000003</v>
      </c>
      <c r="IS470">
        <v>23854.41</v>
      </c>
      <c r="IT470" s="1">
        <v>8.4124019999999994E-2</v>
      </c>
      <c r="IU470">
        <v>30.19838</v>
      </c>
      <c r="IV470">
        <v>7.1850319999999996</v>
      </c>
      <c r="IW470">
        <v>21616.76</v>
      </c>
      <c r="IX470" s="1">
        <v>8.3654800000000001E-2</v>
      </c>
      <c r="IY470">
        <v>30.445599999999999</v>
      </c>
      <c r="IZ470">
        <v>6.4625539999999999</v>
      </c>
      <c r="JA470">
        <v>19605.05</v>
      </c>
      <c r="JB470" s="1">
        <v>8.2856269999999996E-2</v>
      </c>
      <c r="JC470">
        <v>30.817530000000001</v>
      </c>
      <c r="JD470">
        <v>5.804189</v>
      </c>
      <c r="JE470">
        <v>17817.330000000002</v>
      </c>
      <c r="JF470" s="1">
        <v>8.1953949999999998E-2</v>
      </c>
      <c r="JG470">
        <v>31.19183</v>
      </c>
      <c r="JH470">
        <v>5.2187530000000004</v>
      </c>
      <c r="JI470">
        <v>16230.67</v>
      </c>
      <c r="JJ470" s="1">
        <v>8.1284339999999997E-2</v>
      </c>
      <c r="JK470">
        <v>31.299579999999999</v>
      </c>
      <c r="JL470">
        <v>4.7169910000000002</v>
      </c>
      <c r="JM470">
        <v>14818.56</v>
      </c>
      <c r="JN470">
        <v>8.0873979999999998E-2</v>
      </c>
      <c r="JO470">
        <v>31.219339999999999</v>
      </c>
      <c r="JP470">
        <v>4.2857209999999997</v>
      </c>
      <c r="JQ470">
        <v>13554.12</v>
      </c>
      <c r="JR470" s="1">
        <v>8.0380590000000002E-2</v>
      </c>
      <c r="JS470">
        <v>30.86401</v>
      </c>
      <c r="JT470">
        <v>3.8969969999999998</v>
      </c>
      <c r="JU470">
        <v>12418.97</v>
      </c>
      <c r="JV470">
        <v>7.9662049999999998E-2</v>
      </c>
      <c r="JW470">
        <v>30.490220000000001</v>
      </c>
      <c r="JX470">
        <v>3.541499</v>
      </c>
      <c r="JY470">
        <v>11402.8</v>
      </c>
      <c r="JZ470" s="1">
        <v>7.9422699999999999E-2</v>
      </c>
      <c r="KA470">
        <v>30.147600000000001</v>
      </c>
      <c r="KB470">
        <v>3.243792</v>
      </c>
      <c r="KC470">
        <v>10488.97</v>
      </c>
      <c r="KD470" s="1">
        <v>7.870663E-2</v>
      </c>
      <c r="KE470">
        <v>30.20542</v>
      </c>
      <c r="KF470">
        <v>2.957821</v>
      </c>
      <c r="KG470">
        <v>9662.6550000000007</v>
      </c>
      <c r="KH470">
        <v>7.7660839999999995E-2</v>
      </c>
      <c r="KI470">
        <v>30.30096</v>
      </c>
      <c r="KJ470">
        <v>2.6936</v>
      </c>
      <c r="KK470">
        <v>8925.9860000000008</v>
      </c>
      <c r="KL470">
        <v>7.6459150000000003E-2</v>
      </c>
      <c r="KM470">
        <v>30.448630000000001</v>
      </c>
      <c r="KN470">
        <v>2.4548420000000002</v>
      </c>
      <c r="KO470">
        <v>8270.0280000000002</v>
      </c>
      <c r="KP470" s="1">
        <v>7.5416239999999996E-2</v>
      </c>
      <c r="KQ470">
        <v>30.57807</v>
      </c>
      <c r="KR470">
        <v>2.2482329999999999</v>
      </c>
      <c r="KS470">
        <v>7684.08</v>
      </c>
      <c r="KT470" s="1">
        <v>7.4561340000000004E-2</v>
      </c>
      <c r="KU470">
        <v>30.44576</v>
      </c>
      <c r="KV470">
        <v>2.0687540000000002</v>
      </c>
      <c r="KW470">
        <v>7156.5169999999998</v>
      </c>
      <c r="KX470" s="1">
        <v>7.3678850000000004E-2</v>
      </c>
      <c r="KY470">
        <v>30.13212</v>
      </c>
      <c r="KZ470">
        <v>1.9071610000000001</v>
      </c>
      <c r="LA470">
        <v>6680.1869999999999</v>
      </c>
      <c r="LB470" s="1">
        <v>7.2640399999999994E-2</v>
      </c>
      <c r="LC470">
        <v>29.785219999999999</v>
      </c>
      <c r="LD470">
        <v>1.7587109999999999</v>
      </c>
      <c r="LE470">
        <v>6251.3459999999995</v>
      </c>
      <c r="LF470" s="1">
        <v>7.1932570000000001E-2</v>
      </c>
      <c r="LG470">
        <v>29.532489999999999</v>
      </c>
      <c r="LH470">
        <v>1.6330549999999999</v>
      </c>
      <c r="LI470">
        <v>5863.8209999999999</v>
      </c>
      <c r="LJ470" s="1">
        <v>7.0987939999999999E-2</v>
      </c>
      <c r="LK470">
        <v>29.661850000000001</v>
      </c>
      <c r="LL470">
        <v>1.5141450000000001</v>
      </c>
      <c r="LM470">
        <v>5511.1570000000002</v>
      </c>
      <c r="LN470" s="1">
        <v>6.9857139999999998E-2</v>
      </c>
      <c r="LO470">
        <v>29.886240000000001</v>
      </c>
      <c r="LP470">
        <v>1.403797</v>
      </c>
      <c r="LQ470">
        <v>5193.8680000000004</v>
      </c>
      <c r="LR470" s="1">
        <v>6.8596210000000005E-2</v>
      </c>
      <c r="LS470">
        <v>30.187449999999998</v>
      </c>
      <c r="LT470">
        <v>1.302422</v>
      </c>
      <c r="LU470">
        <v>4908.5209999999997</v>
      </c>
      <c r="LV470" s="1">
        <v>6.7351179999999997E-2</v>
      </c>
      <c r="LW470">
        <v>30.412870000000002</v>
      </c>
      <c r="LX470">
        <v>1.2117910000000001</v>
      </c>
      <c r="LY470">
        <v>4651.9260000000004</v>
      </c>
      <c r="LZ470">
        <v>6.5830920000000001E-2</v>
      </c>
      <c r="MA470">
        <v>30.461760000000002</v>
      </c>
      <c r="MB470">
        <v>1.123853</v>
      </c>
      <c r="MC470">
        <v>4420.4629999999997</v>
      </c>
      <c r="MD470" s="1">
        <v>6.4269699999999999E-2</v>
      </c>
      <c r="ME470">
        <v>30.224070000000001</v>
      </c>
      <c r="MF470">
        <v>1.0422199999999999</v>
      </c>
      <c r="MG470">
        <v>4213.8549999999996</v>
      </c>
      <c r="MH470" s="1">
        <v>6.2932050000000003E-2</v>
      </c>
      <c r="MI470">
        <v>29.960059999999999</v>
      </c>
      <c r="MJ470">
        <v>0.97240689999999996</v>
      </c>
      <c r="MK470">
        <v>4028.491</v>
      </c>
      <c r="ML470" s="1">
        <v>6.2070309999999997E-2</v>
      </c>
      <c r="MM470">
        <v>29.73583</v>
      </c>
      <c r="MN470">
        <v>0.91631260000000003</v>
      </c>
      <c r="MO470">
        <v>3860.529</v>
      </c>
      <c r="MP470" s="1">
        <v>6.1201159999999998E-2</v>
      </c>
      <c r="MQ470">
        <v>29.954229999999999</v>
      </c>
      <c r="MR470">
        <v>0.86470369999999996</v>
      </c>
      <c r="MS470">
        <v>3705.502</v>
      </c>
      <c r="MT470" s="1">
        <v>6.0374909999999997E-2</v>
      </c>
      <c r="MU470">
        <v>30.054040000000001</v>
      </c>
      <c r="MV470">
        <v>0.81816869999999997</v>
      </c>
      <c r="MW470">
        <v>3563.944</v>
      </c>
      <c r="MX470" s="1">
        <v>5.9530649999999997E-2</v>
      </c>
      <c r="MY470">
        <v>30.02815</v>
      </c>
      <c r="MZ470">
        <v>0.77532650000000003</v>
      </c>
      <c r="NA470">
        <v>3433.8870000000002</v>
      </c>
      <c r="NB470" s="1">
        <v>5.8762050000000003E-2</v>
      </c>
      <c r="NC470">
        <v>29.949829999999999</v>
      </c>
      <c r="ND470">
        <v>0.73696989999999996</v>
      </c>
      <c r="NE470">
        <v>3314.627</v>
      </c>
      <c r="NF470" s="1">
        <v>5.8196060000000001E-2</v>
      </c>
      <c r="NG470">
        <v>29.896709999999999</v>
      </c>
      <c r="NH470">
        <v>0.70385620000000004</v>
      </c>
      <c r="NI470">
        <v>3203.942</v>
      </c>
      <c r="NJ470" s="1">
        <v>5.7657750000000001E-2</v>
      </c>
      <c r="NK470">
        <v>29.728269999999998</v>
      </c>
      <c r="NL470">
        <v>0.67334400000000005</v>
      </c>
      <c r="NM470">
        <v>3100.63</v>
      </c>
      <c r="NN470" s="1">
        <v>5.7145019999999998E-2</v>
      </c>
      <c r="NO470">
        <v>29.53614</v>
      </c>
      <c r="NP470">
        <v>0.64517500000000005</v>
      </c>
      <c r="NQ470">
        <v>3003.8389999999999</v>
      </c>
      <c r="NR470" s="1">
        <v>5.6810300000000001E-2</v>
      </c>
      <c r="NS470">
        <v>29.37079</v>
      </c>
      <c r="NT470">
        <v>0.62070890000000001</v>
      </c>
      <c r="NU470">
        <v>2912.8910000000001</v>
      </c>
      <c r="NV470" s="1">
        <v>5.6311090000000001E-2</v>
      </c>
      <c r="NW470">
        <v>29.724820000000001</v>
      </c>
      <c r="NX470">
        <v>0.59597860000000003</v>
      </c>
      <c r="NY470">
        <v>2827.0039999999999</v>
      </c>
      <c r="NZ470" s="1">
        <v>5.5808719999999999E-2</v>
      </c>
      <c r="OA470">
        <v>30.200340000000001</v>
      </c>
      <c r="OB470">
        <v>0.57286559999999997</v>
      </c>
      <c r="OC470">
        <v>2746.828</v>
      </c>
      <c r="OD470" s="1">
        <v>5.5329080000000003E-2</v>
      </c>
      <c r="OE470">
        <v>30.55677</v>
      </c>
      <c r="OF470">
        <v>0.55138140000000002</v>
      </c>
      <c r="OG470">
        <v>2671.6529999999998</v>
      </c>
      <c r="OH470" s="1">
        <v>5.4993309999999997E-2</v>
      </c>
      <c r="OI470">
        <v>30.856739999999999</v>
      </c>
      <c r="OJ470">
        <v>0.53255710000000001</v>
      </c>
      <c r="OK470">
        <v>2600.6889999999999</v>
      </c>
    </row>
    <row r="471" spans="1:401" x14ac:dyDescent="0.35">
      <c r="A471">
        <v>480</v>
      </c>
      <c r="B471" t="s">
        <v>4</v>
      </c>
      <c r="C471" t="s">
        <v>364</v>
      </c>
      <c r="D471" t="s">
        <v>478</v>
      </c>
      <c r="E471">
        <v>844.41790000000003</v>
      </c>
      <c r="F471">
        <v>0.1180354</v>
      </c>
      <c r="G471">
        <v>28.448</v>
      </c>
      <c r="H471">
        <v>0</v>
      </c>
      <c r="I471">
        <v>0</v>
      </c>
      <c r="J471">
        <v>0.1173555</v>
      </c>
      <c r="K471">
        <v>28.51369</v>
      </c>
      <c r="L471">
        <v>0</v>
      </c>
      <c r="M471">
        <v>0</v>
      </c>
      <c r="N471">
        <v>0.1166288</v>
      </c>
      <c r="O471">
        <v>28.693460000000002</v>
      </c>
      <c r="P471">
        <v>0</v>
      </c>
      <c r="Q471">
        <v>0</v>
      </c>
      <c r="R471">
        <v>0.1158155</v>
      </c>
      <c r="S471">
        <v>28.746500000000001</v>
      </c>
      <c r="T471">
        <v>0</v>
      </c>
      <c r="U471">
        <v>0</v>
      </c>
      <c r="V471">
        <v>0.1150298</v>
      </c>
      <c r="W471">
        <v>28.560870000000001</v>
      </c>
      <c r="X471">
        <v>0</v>
      </c>
      <c r="Y471">
        <v>0</v>
      </c>
      <c r="Z471">
        <v>0.11429540000000001</v>
      </c>
      <c r="AA471">
        <v>28.402349999999998</v>
      </c>
      <c r="AB471">
        <v>0</v>
      </c>
      <c r="AC471">
        <v>0</v>
      </c>
      <c r="AD471">
        <v>0.11365889999999999</v>
      </c>
      <c r="AE471">
        <v>28.265840000000001</v>
      </c>
      <c r="AF471">
        <v>0</v>
      </c>
      <c r="AG471">
        <v>0</v>
      </c>
      <c r="AH471">
        <v>0.11295289999999999</v>
      </c>
      <c r="AI471">
        <v>28.525680000000001</v>
      </c>
      <c r="AJ471">
        <v>0</v>
      </c>
      <c r="AK471">
        <v>0</v>
      </c>
      <c r="AL471">
        <v>0.11216810000000001</v>
      </c>
      <c r="AM471">
        <v>28.90803</v>
      </c>
      <c r="AN471">
        <v>0</v>
      </c>
      <c r="AO471">
        <v>0</v>
      </c>
      <c r="AP471">
        <v>0.1113629</v>
      </c>
      <c r="AQ471">
        <v>29.334129999999998</v>
      </c>
      <c r="AR471">
        <v>0</v>
      </c>
      <c r="AS471">
        <v>0</v>
      </c>
      <c r="AT471">
        <v>0.1106548</v>
      </c>
      <c r="AU471">
        <v>29.757960000000001</v>
      </c>
      <c r="AV471">
        <v>0</v>
      </c>
      <c r="AW471">
        <v>0</v>
      </c>
      <c r="AX471">
        <v>0.1100738</v>
      </c>
      <c r="AY471">
        <v>29.88824</v>
      </c>
      <c r="AZ471">
        <v>0</v>
      </c>
      <c r="BA471">
        <v>0</v>
      </c>
      <c r="BB471">
        <v>0.109469</v>
      </c>
      <c r="BC471">
        <v>29.90766</v>
      </c>
      <c r="BD471">
        <v>0</v>
      </c>
      <c r="BE471">
        <v>0</v>
      </c>
      <c r="BF471">
        <v>0.1088201</v>
      </c>
      <c r="BG471">
        <v>29.931139999999999</v>
      </c>
      <c r="BH471">
        <v>0</v>
      </c>
      <c r="BI471">
        <v>0</v>
      </c>
      <c r="BJ471">
        <v>0.1082829</v>
      </c>
      <c r="BK471">
        <v>30.021519999999999</v>
      </c>
      <c r="BL471">
        <v>0</v>
      </c>
      <c r="BM471">
        <v>0</v>
      </c>
      <c r="BN471">
        <v>0.10764559999999999</v>
      </c>
      <c r="BO471">
        <v>30.517379999999999</v>
      </c>
      <c r="BP471">
        <v>0</v>
      </c>
      <c r="BQ471">
        <v>0</v>
      </c>
      <c r="BR471">
        <v>0.1068559</v>
      </c>
      <c r="BS471">
        <v>30.995750000000001</v>
      </c>
      <c r="BT471">
        <v>0</v>
      </c>
      <c r="BU471">
        <v>0</v>
      </c>
      <c r="BV471">
        <v>0.1060574</v>
      </c>
      <c r="BW471">
        <v>31.48038</v>
      </c>
      <c r="BX471">
        <v>0</v>
      </c>
      <c r="BY471">
        <v>0</v>
      </c>
      <c r="BZ471">
        <v>0.10529910000000001</v>
      </c>
      <c r="CA471">
        <v>31.834679999999999</v>
      </c>
      <c r="CB471">
        <v>0</v>
      </c>
      <c r="CC471">
        <v>0</v>
      </c>
      <c r="CD471" s="1">
        <v>0.104611</v>
      </c>
      <c r="CE471">
        <v>31.886040000000001</v>
      </c>
      <c r="CF471">
        <v>0</v>
      </c>
      <c r="CG471">
        <v>0</v>
      </c>
      <c r="CH471" s="1">
        <v>0.10389329999999999</v>
      </c>
      <c r="CI471">
        <v>31.716619999999999</v>
      </c>
      <c r="CJ471">
        <v>0</v>
      </c>
      <c r="CK471">
        <v>0</v>
      </c>
      <c r="CL471" s="1">
        <v>0.10316110000000001</v>
      </c>
      <c r="CM471">
        <v>31.590679999999999</v>
      </c>
      <c r="CN471">
        <v>0</v>
      </c>
      <c r="CO471">
        <v>0</v>
      </c>
      <c r="CP471" s="1">
        <v>0.1026996</v>
      </c>
      <c r="CQ471">
        <v>31.561319999999998</v>
      </c>
      <c r="CR471">
        <v>0</v>
      </c>
      <c r="CS471">
        <v>0</v>
      </c>
      <c r="CT471">
        <v>0.10205400000000001</v>
      </c>
      <c r="CU471">
        <v>31.81513</v>
      </c>
      <c r="CV471">
        <v>0</v>
      </c>
      <c r="CW471">
        <v>0</v>
      </c>
      <c r="CX471" s="1">
        <v>0.10119309999999999</v>
      </c>
      <c r="CY471">
        <v>31.745049999999999</v>
      </c>
      <c r="CZ471">
        <v>0</v>
      </c>
      <c r="DA471">
        <v>0</v>
      </c>
      <c r="DB471" s="1">
        <v>0.1002801</v>
      </c>
      <c r="DC471">
        <v>31.964359999999999</v>
      </c>
      <c r="DD471">
        <v>9.3079449999999994E-36</v>
      </c>
      <c r="DE471">
        <v>2.5914559999999998E-32</v>
      </c>
      <c r="DF471" s="1">
        <v>9.9522719999999995E-2</v>
      </c>
      <c r="DG471">
        <v>32.141939999999998</v>
      </c>
      <c r="DH471">
        <v>4.8783609999999999E-30</v>
      </c>
      <c r="DI471">
        <v>1.3661749999999999E-26</v>
      </c>
      <c r="DJ471">
        <v>9.8883929999999995E-2</v>
      </c>
      <c r="DK471">
        <v>32.094380000000001</v>
      </c>
      <c r="DL471" s="1">
        <v>1.696056E-25</v>
      </c>
      <c r="DM471" s="1">
        <v>4.7745730000000005E-22</v>
      </c>
      <c r="DN471" s="1">
        <v>9.8219150000000005E-2</v>
      </c>
      <c r="DO471">
        <v>31.887689999999999</v>
      </c>
      <c r="DP471" s="1">
        <v>1.0367100000000001E-21</v>
      </c>
      <c r="DQ471" s="1">
        <v>2.5173089999999999E-18</v>
      </c>
      <c r="DR471" s="1">
        <v>9.7455910000000007E-2</v>
      </c>
      <c r="DS471">
        <v>31.705020000000001</v>
      </c>
      <c r="DT471" s="1">
        <v>1.680455E-18</v>
      </c>
      <c r="DU471" s="1">
        <v>3.7476959999999997E-15</v>
      </c>
      <c r="DV471" s="1">
        <v>9.6527539999999995E-2</v>
      </c>
      <c r="DW471">
        <v>31.653880000000001</v>
      </c>
      <c r="DX471" s="1">
        <v>9.3371280000000003E-16</v>
      </c>
      <c r="DY471" s="1">
        <v>2.0017390000000001E-12</v>
      </c>
      <c r="DZ471" s="1">
        <v>9.5785319999999993E-2</v>
      </c>
      <c r="EA471">
        <v>32.0715</v>
      </c>
      <c r="EB471" s="1">
        <v>2.229706E-13</v>
      </c>
      <c r="EC471" s="1">
        <v>4.6874140000000001E-10</v>
      </c>
      <c r="ED471" s="1">
        <v>9.527571E-2</v>
      </c>
      <c r="EE471">
        <v>32.559820000000002</v>
      </c>
      <c r="EF471" s="1">
        <v>2.6087169999999999E-11</v>
      </c>
      <c r="EG471" s="1">
        <v>5.4288560000000003E-8</v>
      </c>
      <c r="EH471" s="1">
        <v>9.4783430000000002E-2</v>
      </c>
      <c r="EI471">
        <v>33.083210000000001</v>
      </c>
      <c r="EJ471" s="1">
        <v>1.651296E-9</v>
      </c>
      <c r="EK471" s="1">
        <v>3.4380430000000001E-6</v>
      </c>
      <c r="EL471" s="1">
        <v>9.427112E-2</v>
      </c>
      <c r="EM471">
        <v>33.587530000000001</v>
      </c>
      <c r="EN471" s="1">
        <v>6.1569559999999994E-8</v>
      </c>
      <c r="EO471" s="1">
        <v>1.2891040000000001E-4</v>
      </c>
      <c r="EP471" s="1">
        <v>9.3698900000000002E-2</v>
      </c>
      <c r="EQ471">
        <v>33.767060000000001</v>
      </c>
      <c r="ER471" s="1">
        <v>1.4415239999999999E-6</v>
      </c>
      <c r="ES471" s="1">
        <v>3.0513889999999998E-3</v>
      </c>
      <c r="ET471" s="1">
        <v>9.3208609999999997E-2</v>
      </c>
      <c r="EU471">
        <v>33.600749999999998</v>
      </c>
      <c r="EV471" s="1">
        <v>2.2445210000000001E-5</v>
      </c>
      <c r="EW471" s="1">
        <v>4.8142110000000002E-2</v>
      </c>
      <c r="EX471" s="1">
        <v>9.2757930000000002E-2</v>
      </c>
      <c r="EY471">
        <v>33.472859999999997</v>
      </c>
      <c r="EZ471" s="1">
        <v>2.4343499999999999E-4</v>
      </c>
      <c r="FA471" s="1">
        <v>0.52987499999999998</v>
      </c>
      <c r="FB471" s="1">
        <v>9.2658779999999996E-2</v>
      </c>
      <c r="FC471">
        <v>33.379219999999997</v>
      </c>
      <c r="FD471" s="1">
        <v>1.9198539999999999E-3</v>
      </c>
      <c r="FE471" s="1">
        <v>4.2324089999999996</v>
      </c>
      <c r="FF471">
        <v>9.2449110000000001E-2</v>
      </c>
      <c r="FG471">
        <v>33.516469999999998</v>
      </c>
      <c r="FH471" s="1">
        <v>1.134314E-2</v>
      </c>
      <c r="FI471" s="1">
        <v>25.3809</v>
      </c>
      <c r="FJ471" s="1">
        <v>9.2079939999999999E-2</v>
      </c>
      <c r="FK471">
        <v>33.602150000000002</v>
      </c>
      <c r="FL471" s="1">
        <v>5.1609370000000002E-2</v>
      </c>
      <c r="FM471" s="1">
        <v>117.60120000000001</v>
      </c>
      <c r="FN471" s="1">
        <v>9.1585280000000005E-2</v>
      </c>
      <c r="FO471">
        <v>33.513550000000002</v>
      </c>
      <c r="FP471" s="1">
        <v>0.1859971</v>
      </c>
      <c r="FQ471">
        <v>432.31810000000002</v>
      </c>
      <c r="FR471" s="1">
        <v>9.1194189999999994E-2</v>
      </c>
      <c r="FS471">
        <v>33.34402</v>
      </c>
      <c r="FT471" s="1">
        <v>0.54496710000000004</v>
      </c>
      <c r="FU471">
        <v>1291.71</v>
      </c>
      <c r="FV471">
        <v>9.0869649999999996E-2</v>
      </c>
      <c r="FW471">
        <v>33.043529999999997</v>
      </c>
      <c r="FX471" s="1">
        <v>1.327669</v>
      </c>
      <c r="FY471">
        <v>3207.65</v>
      </c>
      <c r="FZ471" s="1">
        <v>9.050097E-2</v>
      </c>
      <c r="GA471">
        <v>32.702930000000002</v>
      </c>
      <c r="GB471" s="1">
        <v>2.7407360000000001</v>
      </c>
      <c r="GC471">
        <v>6755.5649999999996</v>
      </c>
      <c r="GD471" s="1">
        <v>9.0017650000000005E-2</v>
      </c>
      <c r="GE471">
        <v>32.362439999999999</v>
      </c>
      <c r="GF471" s="1">
        <v>4.883343</v>
      </c>
      <c r="GG471">
        <v>12294.8</v>
      </c>
      <c r="GH471" s="1">
        <v>8.9517890000000003E-2</v>
      </c>
      <c r="GI471">
        <v>32.127560000000003</v>
      </c>
      <c r="GJ471">
        <v>7.6538449999999996</v>
      </c>
      <c r="GK471">
        <v>19681.82</v>
      </c>
      <c r="GL471" s="1">
        <v>8.9032589999999995E-2</v>
      </c>
      <c r="GM471">
        <v>32.276670000000003</v>
      </c>
      <c r="GN471">
        <v>10.735720000000001</v>
      </c>
      <c r="GO471">
        <v>28186.29</v>
      </c>
      <c r="GP471" s="1">
        <v>8.8501449999999995E-2</v>
      </c>
      <c r="GQ471">
        <v>32.534979999999997</v>
      </c>
      <c r="GR471">
        <v>13.687989999999999</v>
      </c>
      <c r="GS471">
        <v>36684.620000000003</v>
      </c>
      <c r="GT471" s="1">
        <v>8.7967900000000002E-2</v>
      </c>
      <c r="GU471">
        <v>32.868169999999999</v>
      </c>
      <c r="GV471">
        <v>16.10651</v>
      </c>
      <c r="GW471">
        <v>44037.3</v>
      </c>
      <c r="GX471" s="1">
        <v>8.7431540000000002E-2</v>
      </c>
      <c r="GY471">
        <v>33.065240000000003</v>
      </c>
      <c r="GZ471">
        <v>17.73291</v>
      </c>
      <c r="HA471">
        <v>49434.82</v>
      </c>
      <c r="HB471" s="1">
        <v>8.6818820000000005E-2</v>
      </c>
      <c r="HC471">
        <v>33.085590000000003</v>
      </c>
      <c r="HD471">
        <v>18.487469999999998</v>
      </c>
      <c r="HE471">
        <v>52549.73</v>
      </c>
      <c r="HF471">
        <v>8.6210629999999996E-2</v>
      </c>
      <c r="HG471">
        <v>32.786679999999997</v>
      </c>
      <c r="HH471">
        <v>18.480129999999999</v>
      </c>
      <c r="HI471">
        <v>53496.82</v>
      </c>
      <c r="HJ471" s="1">
        <v>8.5581909999999997E-2</v>
      </c>
      <c r="HK471">
        <v>32.448149999999998</v>
      </c>
      <c r="HL471">
        <v>17.87669</v>
      </c>
      <c r="HM471">
        <v>52663.18</v>
      </c>
      <c r="HN471">
        <v>8.5376900000000006E-2</v>
      </c>
      <c r="HO471">
        <v>32.134749999999997</v>
      </c>
      <c r="HP471">
        <v>16.95994</v>
      </c>
      <c r="HQ471">
        <v>50533.97</v>
      </c>
      <c r="HR471" s="1">
        <v>8.4803229999999993E-2</v>
      </c>
      <c r="HS471">
        <v>32.04401</v>
      </c>
      <c r="HT471">
        <v>15.735659999999999</v>
      </c>
      <c r="HU471">
        <v>47594.39</v>
      </c>
      <c r="HV471">
        <v>8.3896079999999998E-2</v>
      </c>
      <c r="HW471">
        <v>32.10284</v>
      </c>
      <c r="HX471">
        <v>14.37856</v>
      </c>
      <c r="HY471">
        <v>44265.56</v>
      </c>
      <c r="HZ471" s="1">
        <v>8.2872799999999996E-2</v>
      </c>
      <c r="IA471">
        <v>31.974499999999999</v>
      </c>
      <c r="IB471">
        <v>13.019780000000001</v>
      </c>
      <c r="IC471">
        <v>40820.629999999997</v>
      </c>
      <c r="ID471" s="1">
        <v>8.208261E-2</v>
      </c>
      <c r="IE471">
        <v>31.844999999999999</v>
      </c>
      <c r="IF471">
        <v>11.767440000000001</v>
      </c>
      <c r="IG471">
        <v>37442.839999999997</v>
      </c>
      <c r="IH471" s="1">
        <v>8.156969E-2</v>
      </c>
      <c r="II471">
        <v>31.595369999999999</v>
      </c>
      <c r="IJ471">
        <v>10.64242</v>
      </c>
      <c r="IK471">
        <v>34230.980000000003</v>
      </c>
      <c r="IL471">
        <v>8.1063140000000006E-2</v>
      </c>
      <c r="IM471">
        <v>31.171890000000001</v>
      </c>
      <c r="IN471">
        <v>9.6150079999999996</v>
      </c>
      <c r="IO471">
        <v>31240.29</v>
      </c>
      <c r="IP471" s="1">
        <v>8.0445359999999994E-2</v>
      </c>
      <c r="IQ471">
        <v>30.747150000000001</v>
      </c>
      <c r="IR471">
        <v>8.6737540000000006</v>
      </c>
      <c r="IS471">
        <v>28495.59</v>
      </c>
      <c r="IT471" s="1">
        <v>8.0383689999999994E-2</v>
      </c>
      <c r="IU471">
        <v>30.460529999999999</v>
      </c>
      <c r="IV471">
        <v>7.880922</v>
      </c>
      <c r="IW471">
        <v>25989.48</v>
      </c>
      <c r="IX471" s="1">
        <v>7.9924830000000002E-2</v>
      </c>
      <c r="IY471">
        <v>30.696770000000001</v>
      </c>
      <c r="IZ471">
        <v>7.1275019999999998</v>
      </c>
      <c r="JA471">
        <v>23706.89</v>
      </c>
      <c r="JB471" s="1">
        <v>7.9148529999999995E-2</v>
      </c>
      <c r="JC471">
        <v>31.05649</v>
      </c>
      <c r="JD471">
        <v>6.431794</v>
      </c>
      <c r="JE471">
        <v>21654.75</v>
      </c>
      <c r="JF471" s="1">
        <v>7.8269950000000005E-2</v>
      </c>
      <c r="JG471">
        <v>31.407050000000002</v>
      </c>
      <c r="JH471">
        <v>5.8073329999999999</v>
      </c>
      <c r="JI471">
        <v>19814.810000000001</v>
      </c>
      <c r="JJ471" s="1">
        <v>7.7629799999999999E-2</v>
      </c>
      <c r="JK471">
        <v>31.499169999999999</v>
      </c>
      <c r="JL471">
        <v>5.2693199999999996</v>
      </c>
      <c r="JM471">
        <v>18163.66</v>
      </c>
      <c r="JN471" s="1">
        <v>7.72481E-2</v>
      </c>
      <c r="JO471">
        <v>31.40945</v>
      </c>
      <c r="JP471">
        <v>4.8052229999999998</v>
      </c>
      <c r="JQ471">
        <v>16674.310000000001</v>
      </c>
      <c r="JR471" s="1">
        <v>7.6780799999999996E-2</v>
      </c>
      <c r="JS471">
        <v>31.064959999999999</v>
      </c>
      <c r="JT471">
        <v>4.3837320000000002</v>
      </c>
      <c r="JU471">
        <v>15328.75</v>
      </c>
      <c r="JV471" s="1">
        <v>7.6086550000000003E-2</v>
      </c>
      <c r="JW471">
        <v>30.713789999999999</v>
      </c>
      <c r="JX471">
        <v>3.995174</v>
      </c>
      <c r="JY471">
        <v>14117.26</v>
      </c>
      <c r="JZ471">
        <v>7.5893950000000002E-2</v>
      </c>
      <c r="KA471">
        <v>30.402539999999998</v>
      </c>
      <c r="KB471">
        <v>3.6709740000000002</v>
      </c>
      <c r="KC471">
        <v>13022.15</v>
      </c>
      <c r="KD471" s="1">
        <v>7.5203179999999994E-2</v>
      </c>
      <c r="KE471">
        <v>30.468730000000001</v>
      </c>
      <c r="KF471">
        <v>3.3553950000000001</v>
      </c>
      <c r="KG471">
        <v>12027.36</v>
      </c>
      <c r="KH471" s="1">
        <v>7.4185269999999998E-2</v>
      </c>
      <c r="KI471">
        <v>30.57189</v>
      </c>
      <c r="KJ471">
        <v>3.061877</v>
      </c>
      <c r="KK471">
        <v>11136.3</v>
      </c>
      <c r="KL471" s="1">
        <v>7.3012469999999996E-2</v>
      </c>
      <c r="KM471">
        <v>30.711220000000001</v>
      </c>
      <c r="KN471">
        <v>2.7952129999999999</v>
      </c>
      <c r="KO471">
        <v>10339.219999999999</v>
      </c>
      <c r="KP471" s="1">
        <v>7.202045E-2</v>
      </c>
      <c r="KQ471">
        <v>30.819369999999999</v>
      </c>
      <c r="KR471">
        <v>2.5648240000000002</v>
      </c>
      <c r="KS471">
        <v>9624.9439999999995</v>
      </c>
      <c r="KT471" s="1">
        <v>7.1208510000000003E-2</v>
      </c>
      <c r="KU471">
        <v>30.682790000000001</v>
      </c>
      <c r="KV471">
        <v>2.3640840000000001</v>
      </c>
      <c r="KW471">
        <v>8979.1090000000004</v>
      </c>
      <c r="KX471">
        <v>7.0364200000000002E-2</v>
      </c>
      <c r="KY471">
        <v>30.37068</v>
      </c>
      <c r="KZ471">
        <v>2.1826279999999998</v>
      </c>
      <c r="LA471">
        <v>8394.4009999999998</v>
      </c>
      <c r="LB471" s="1">
        <v>6.9360459999999999E-2</v>
      </c>
      <c r="LC471">
        <v>30.033359999999998</v>
      </c>
      <c r="LD471">
        <v>2.0150769999999998</v>
      </c>
      <c r="LE471">
        <v>7866.3770000000004</v>
      </c>
      <c r="LF471" s="1">
        <v>6.8704070000000006E-2</v>
      </c>
      <c r="LG471">
        <v>29.789739999999998</v>
      </c>
      <c r="LH471">
        <v>1.873837</v>
      </c>
      <c r="LI471">
        <v>7387.8069999999998</v>
      </c>
      <c r="LJ471" s="1">
        <v>6.7791130000000005E-2</v>
      </c>
      <c r="LK471">
        <v>29.908919999999998</v>
      </c>
      <c r="LL471">
        <v>1.7390129999999999</v>
      </c>
      <c r="LM471">
        <v>6951.32</v>
      </c>
      <c r="LN471" s="1">
        <v>6.6704600000000003E-2</v>
      </c>
      <c r="LO471">
        <v>30.116869999999999</v>
      </c>
      <c r="LP471">
        <v>1.6136010000000001</v>
      </c>
      <c r="LQ471">
        <v>6557.4870000000001</v>
      </c>
      <c r="LR471" s="1">
        <v>6.5479129999999997E-2</v>
      </c>
      <c r="LS471">
        <v>30.388570000000001</v>
      </c>
      <c r="LT471">
        <v>1.497846</v>
      </c>
      <c r="LU471">
        <v>6202.5020000000004</v>
      </c>
      <c r="LV471" s="1">
        <v>6.4292630000000003E-2</v>
      </c>
      <c r="LW471">
        <v>30.584510000000002</v>
      </c>
      <c r="LX471">
        <v>1.394598</v>
      </c>
      <c r="LY471">
        <v>5882.5569999999998</v>
      </c>
      <c r="LZ471" s="1">
        <v>6.2855369999999994E-2</v>
      </c>
      <c r="MA471">
        <v>30.61673</v>
      </c>
      <c r="MB471">
        <v>1.29443</v>
      </c>
      <c r="MC471">
        <v>5593.116</v>
      </c>
      <c r="MD471" s="1">
        <v>6.1351280000000001E-2</v>
      </c>
      <c r="ME471">
        <v>30.38035</v>
      </c>
      <c r="MF471">
        <v>1.200617</v>
      </c>
      <c r="MG471">
        <v>5333.8509999999997</v>
      </c>
      <c r="MH471" s="1">
        <v>6.0057920000000001E-2</v>
      </c>
      <c r="MI471">
        <v>30.1234</v>
      </c>
      <c r="MJ471">
        <v>1.1201950000000001</v>
      </c>
      <c r="MK471">
        <v>5100.7160000000003</v>
      </c>
      <c r="ML471" s="1">
        <v>5.9242000000000003E-2</v>
      </c>
      <c r="MM471">
        <v>29.909880000000001</v>
      </c>
      <c r="MN471">
        <v>1.0558240000000001</v>
      </c>
      <c r="MO471">
        <v>4888.8760000000002</v>
      </c>
      <c r="MP471" s="1">
        <v>5.841814E-2</v>
      </c>
      <c r="MQ471">
        <v>30.113689999999998</v>
      </c>
      <c r="MR471">
        <v>0.9965157</v>
      </c>
      <c r="MS471">
        <v>4693.1989999999996</v>
      </c>
      <c r="MT471" s="1">
        <v>5.7619860000000002E-2</v>
      </c>
      <c r="MU471">
        <v>30.2194</v>
      </c>
      <c r="MV471">
        <v>0.94271850000000001</v>
      </c>
      <c r="MW471">
        <v>4514.0320000000002</v>
      </c>
      <c r="MX471" s="1">
        <v>5.6800249999999997E-2</v>
      </c>
      <c r="MY471">
        <v>30.192350000000001</v>
      </c>
      <c r="MZ471">
        <v>0.89308399999999999</v>
      </c>
      <c r="NA471">
        <v>4349.2619999999997</v>
      </c>
      <c r="NB471">
        <v>5.6064320000000001E-2</v>
      </c>
      <c r="NC471">
        <v>30.112449999999999</v>
      </c>
      <c r="ND471">
        <v>0.84878070000000005</v>
      </c>
      <c r="NE471">
        <v>4198.0450000000001</v>
      </c>
      <c r="NF471" s="1">
        <v>5.5520029999999998E-2</v>
      </c>
      <c r="NG471">
        <v>30.055399999999999</v>
      </c>
      <c r="NH471">
        <v>0.81050650000000002</v>
      </c>
      <c r="NI471">
        <v>4057.5920000000001</v>
      </c>
      <c r="NJ471">
        <v>5.5007359999999998E-2</v>
      </c>
      <c r="NK471">
        <v>29.889089999999999</v>
      </c>
      <c r="NL471">
        <v>0.77529630000000005</v>
      </c>
      <c r="NM471">
        <v>3926.4690000000001</v>
      </c>
      <c r="NN471" s="1">
        <v>5.4520989999999998E-2</v>
      </c>
      <c r="NO471">
        <v>29.70177</v>
      </c>
      <c r="NP471">
        <v>0.74278270000000002</v>
      </c>
      <c r="NQ471">
        <v>3803.5450000000001</v>
      </c>
      <c r="NR471" s="1">
        <v>5.4195899999999998E-2</v>
      </c>
      <c r="NS471">
        <v>29.539819999999999</v>
      </c>
      <c r="NT471">
        <v>0.71447660000000002</v>
      </c>
      <c r="NU471">
        <v>3688.125</v>
      </c>
      <c r="NV471" s="1">
        <v>5.3714659999999997E-2</v>
      </c>
      <c r="NW471">
        <v>29.86026</v>
      </c>
      <c r="NX471">
        <v>0.68586179999999997</v>
      </c>
      <c r="NY471">
        <v>3579.0889999999999</v>
      </c>
      <c r="NZ471" s="1">
        <v>5.3225090000000003E-2</v>
      </c>
      <c r="OA471">
        <v>30.30377</v>
      </c>
      <c r="OB471">
        <v>0.65905190000000002</v>
      </c>
      <c r="OC471">
        <v>3477.223</v>
      </c>
      <c r="OD471">
        <v>5.2755799999999999E-2</v>
      </c>
      <c r="OE471">
        <v>30.633949999999999</v>
      </c>
      <c r="OF471">
        <v>0.63412809999999997</v>
      </c>
      <c r="OG471">
        <v>3381.7829999999999</v>
      </c>
      <c r="OH471" s="1">
        <v>5.2437270000000001E-2</v>
      </c>
      <c r="OI471">
        <v>30.90587</v>
      </c>
      <c r="OJ471">
        <v>0.61243999999999998</v>
      </c>
      <c r="OK471">
        <v>3291.6990000000001</v>
      </c>
    </row>
    <row r="472" spans="1:401" x14ac:dyDescent="0.35">
      <c r="A472">
        <v>481</v>
      </c>
      <c r="B472" t="s">
        <v>4</v>
      </c>
      <c r="C472" t="s">
        <v>364</v>
      </c>
      <c r="D472" t="s">
        <v>479</v>
      </c>
      <c r="E472">
        <v>840.73599999999999</v>
      </c>
      <c r="F472">
        <v>0.10004830000000001</v>
      </c>
      <c r="G472">
        <v>28.513480000000001</v>
      </c>
      <c r="H472">
        <v>0</v>
      </c>
      <c r="I472">
        <v>0</v>
      </c>
      <c r="J472" s="1">
        <v>9.9476410000000001E-2</v>
      </c>
      <c r="K472">
        <v>28.5749</v>
      </c>
      <c r="L472">
        <v>0</v>
      </c>
      <c r="M472">
        <v>0</v>
      </c>
      <c r="N472" s="1">
        <v>9.8866590000000004E-2</v>
      </c>
      <c r="O472">
        <v>28.73349</v>
      </c>
      <c r="P472">
        <v>0</v>
      </c>
      <c r="Q472">
        <v>0</v>
      </c>
      <c r="R472" s="1">
        <v>9.817555E-2</v>
      </c>
      <c r="S472">
        <v>28.775099999999998</v>
      </c>
      <c r="T472">
        <v>0</v>
      </c>
      <c r="U472">
        <v>0</v>
      </c>
      <c r="V472" s="1">
        <v>9.7515779999999996E-2</v>
      </c>
      <c r="W472">
        <v>28.592759999999998</v>
      </c>
      <c r="X472">
        <v>0</v>
      </c>
      <c r="Y472">
        <v>0</v>
      </c>
      <c r="Z472">
        <v>9.690037E-2</v>
      </c>
      <c r="AA472">
        <v>28.44087</v>
      </c>
      <c r="AB472">
        <v>0</v>
      </c>
      <c r="AC472">
        <v>0</v>
      </c>
      <c r="AD472" s="1">
        <v>9.6367809999999998E-2</v>
      </c>
      <c r="AE472">
        <v>28.319109999999998</v>
      </c>
      <c r="AF472">
        <v>0</v>
      </c>
      <c r="AG472">
        <v>0</v>
      </c>
      <c r="AH472" s="1">
        <v>9.5771490000000001E-2</v>
      </c>
      <c r="AI472">
        <v>28.575140000000001</v>
      </c>
      <c r="AJ472">
        <v>0</v>
      </c>
      <c r="AK472">
        <v>0</v>
      </c>
      <c r="AL472" s="1">
        <v>9.5116679999999995E-2</v>
      </c>
      <c r="AM472">
        <v>28.951309999999999</v>
      </c>
      <c r="AN472">
        <v>0</v>
      </c>
      <c r="AO472">
        <v>0</v>
      </c>
      <c r="AP472" s="1">
        <v>9.4428570000000003E-2</v>
      </c>
      <c r="AQ472">
        <v>29.359290000000001</v>
      </c>
      <c r="AR472">
        <v>0</v>
      </c>
      <c r="AS472">
        <v>0</v>
      </c>
      <c r="AT472" s="1">
        <v>9.3833710000000001E-2</v>
      </c>
      <c r="AU472">
        <v>29.75348</v>
      </c>
      <c r="AV472">
        <v>0</v>
      </c>
      <c r="AW472">
        <v>0</v>
      </c>
      <c r="AX472" s="1">
        <v>9.3350539999999996E-2</v>
      </c>
      <c r="AY472">
        <v>29.867339999999999</v>
      </c>
      <c r="AZ472">
        <v>0</v>
      </c>
      <c r="BA472">
        <v>0</v>
      </c>
      <c r="BB472" s="1">
        <v>9.2843229999999999E-2</v>
      </c>
      <c r="BC472">
        <v>29.87433</v>
      </c>
      <c r="BD472">
        <v>0</v>
      </c>
      <c r="BE472">
        <v>0</v>
      </c>
      <c r="BF472" s="1">
        <v>9.2294039999999994E-2</v>
      </c>
      <c r="BG472">
        <v>29.897379999999998</v>
      </c>
      <c r="BH472">
        <v>0</v>
      </c>
      <c r="BI472">
        <v>0</v>
      </c>
      <c r="BJ472" s="1">
        <v>9.1855539999999999E-2</v>
      </c>
      <c r="BK472">
        <v>29.995909999999999</v>
      </c>
      <c r="BL472">
        <v>0</v>
      </c>
      <c r="BM472">
        <v>0</v>
      </c>
      <c r="BN472" s="1">
        <v>9.1313110000000003E-2</v>
      </c>
      <c r="BO472">
        <v>30.485749999999999</v>
      </c>
      <c r="BP472">
        <v>0</v>
      </c>
      <c r="BQ472">
        <v>0</v>
      </c>
      <c r="BR472" s="1">
        <v>9.0644699999999995E-2</v>
      </c>
      <c r="BS472">
        <v>30.964649999999999</v>
      </c>
      <c r="BT472">
        <v>0</v>
      </c>
      <c r="BU472">
        <v>0</v>
      </c>
      <c r="BV472" s="1">
        <v>8.9967249999999999E-2</v>
      </c>
      <c r="BW472">
        <v>31.439299999999999</v>
      </c>
      <c r="BX472">
        <v>0</v>
      </c>
      <c r="BY472">
        <v>0</v>
      </c>
      <c r="BZ472" s="1">
        <v>8.9330370000000006E-2</v>
      </c>
      <c r="CA472">
        <v>31.78124</v>
      </c>
      <c r="CB472">
        <v>0</v>
      </c>
      <c r="CC472">
        <v>0</v>
      </c>
      <c r="CD472" s="1">
        <v>8.8753609999999997E-2</v>
      </c>
      <c r="CE472">
        <v>31.833860000000001</v>
      </c>
      <c r="CF472">
        <v>0</v>
      </c>
      <c r="CG472">
        <v>0</v>
      </c>
      <c r="CH472" s="1">
        <v>8.8150839999999994E-2</v>
      </c>
      <c r="CI472">
        <v>31.67548</v>
      </c>
      <c r="CJ472">
        <v>0</v>
      </c>
      <c r="CK472">
        <v>0</v>
      </c>
      <c r="CL472" s="1">
        <v>8.7530369999999996E-2</v>
      </c>
      <c r="CM472">
        <v>31.56549</v>
      </c>
      <c r="CN472">
        <v>0</v>
      </c>
      <c r="CO472">
        <v>0</v>
      </c>
      <c r="CP472" s="1">
        <v>8.7159630000000002E-2</v>
      </c>
      <c r="CQ472">
        <v>31.55697</v>
      </c>
      <c r="CR472">
        <v>0</v>
      </c>
      <c r="CS472">
        <v>0</v>
      </c>
      <c r="CT472" s="1">
        <v>8.6608019999999994E-2</v>
      </c>
      <c r="CU472">
        <v>31.82264</v>
      </c>
      <c r="CV472">
        <v>0</v>
      </c>
      <c r="CW472">
        <v>0</v>
      </c>
      <c r="CX472" s="1">
        <v>8.5876380000000002E-2</v>
      </c>
      <c r="CY472">
        <v>31.784749999999999</v>
      </c>
      <c r="CZ472">
        <v>0</v>
      </c>
      <c r="DA472">
        <v>0</v>
      </c>
      <c r="DB472" s="1">
        <v>8.5096160000000004E-2</v>
      </c>
      <c r="DC472">
        <v>32.000120000000003</v>
      </c>
      <c r="DD472">
        <v>1.9387210000000002E-36</v>
      </c>
      <c r="DE472">
        <v>5.7187989999999998E-33</v>
      </c>
      <c r="DF472" s="1">
        <v>8.4454420000000002E-2</v>
      </c>
      <c r="DG472">
        <v>32.17304</v>
      </c>
      <c r="DH472">
        <v>1.170683E-30</v>
      </c>
      <c r="DI472">
        <v>3.4735540000000004E-27</v>
      </c>
      <c r="DJ472" s="1">
        <v>8.3918469999999995E-2</v>
      </c>
      <c r="DK472">
        <v>32.127940000000002</v>
      </c>
      <c r="DL472">
        <v>4.64094E-26</v>
      </c>
      <c r="DM472" s="1">
        <v>1.3841209999999999E-22</v>
      </c>
      <c r="DN472" s="1">
        <v>8.336114E-2</v>
      </c>
      <c r="DO472">
        <v>31.92531</v>
      </c>
      <c r="DP472" s="1">
        <v>2.6903700000000002E-22</v>
      </c>
      <c r="DQ472" s="1">
        <v>8.0400180000000004E-19</v>
      </c>
      <c r="DR472" s="1">
        <v>8.2716509999999993E-2</v>
      </c>
      <c r="DS472">
        <v>31.747969999999999</v>
      </c>
      <c r="DT472" s="1">
        <v>4.768961E-19</v>
      </c>
      <c r="DU472" s="1">
        <v>1.305957E-15</v>
      </c>
      <c r="DV472" s="1">
        <v>8.1911680000000001E-2</v>
      </c>
      <c r="DW472">
        <v>31.70044</v>
      </c>
      <c r="DX472" s="1">
        <v>2.928364E-16</v>
      </c>
      <c r="DY472" s="1">
        <v>7.5594869999999998E-13</v>
      </c>
      <c r="DZ472" s="1">
        <v>8.1287769999999995E-2</v>
      </c>
      <c r="EA472">
        <v>32.102319999999999</v>
      </c>
      <c r="EB472" s="1">
        <v>7.6173279999999995E-14</v>
      </c>
      <c r="EC472" s="1">
        <v>1.901949E-10</v>
      </c>
      <c r="ED472">
        <v>8.0862379999999998E-2</v>
      </c>
      <c r="EE472">
        <v>32.576270000000001</v>
      </c>
      <c r="EF472" s="1">
        <v>9.630529E-12</v>
      </c>
      <c r="EG472" s="1">
        <v>2.3547100000000001E-8</v>
      </c>
      <c r="EH472" s="1">
        <v>8.0452280000000001E-2</v>
      </c>
      <c r="EI472">
        <v>33.076129999999999</v>
      </c>
      <c r="EJ472" s="1">
        <v>6.5433299999999998E-10</v>
      </c>
      <c r="EK472" s="1">
        <v>1.5864529999999999E-6</v>
      </c>
      <c r="EL472" s="1">
        <v>8.0015000000000003E-2</v>
      </c>
      <c r="EM472">
        <v>33.549590000000002</v>
      </c>
      <c r="EN472" s="1">
        <v>2.60542E-8</v>
      </c>
      <c r="EO472" s="1">
        <v>6.304592E-5</v>
      </c>
      <c r="EP472" s="1">
        <v>7.9529829999999996E-2</v>
      </c>
      <c r="EQ472">
        <v>33.714919999999999</v>
      </c>
      <c r="ER472" s="1">
        <v>6.4878820000000001E-7</v>
      </c>
      <c r="ES472" s="1">
        <v>1.576619E-3</v>
      </c>
      <c r="ET472">
        <v>7.9117389999999996E-2</v>
      </c>
      <c r="EU472">
        <v>33.553460000000001</v>
      </c>
      <c r="EV472" s="1">
        <v>1.070946E-5</v>
      </c>
      <c r="EW472" s="1">
        <v>2.620857E-2</v>
      </c>
      <c r="EX472" s="1">
        <v>7.8736529999999999E-2</v>
      </c>
      <c r="EY472">
        <v>33.434229999999999</v>
      </c>
      <c r="EZ472" s="1">
        <v>1.2280710000000001E-4</v>
      </c>
      <c r="FA472" s="1">
        <v>0.3032513</v>
      </c>
      <c r="FB472" s="1">
        <v>7.8668080000000001E-2</v>
      </c>
      <c r="FC472">
        <v>33.362900000000003</v>
      </c>
      <c r="FD472" s="1">
        <v>1.0220120000000001E-3</v>
      </c>
      <c r="FE472" s="1">
        <v>2.5416249999999998</v>
      </c>
      <c r="FF472" s="1">
        <v>7.8494389999999997E-2</v>
      </c>
      <c r="FG472">
        <v>33.517009999999999</v>
      </c>
      <c r="FH472" s="1">
        <v>6.3596119999999997E-3</v>
      </c>
      <c r="FI472" s="1">
        <v>15.967409999999999</v>
      </c>
      <c r="FJ472" s="1">
        <v>7.8171039999999997E-2</v>
      </c>
      <c r="FK472">
        <v>33.6295</v>
      </c>
      <c r="FL472" s="1">
        <v>3.041247E-2</v>
      </c>
      <c r="FM472" s="1">
        <v>77.377219999999994</v>
      </c>
      <c r="FN472" s="1">
        <v>7.7751319999999999E-2</v>
      </c>
      <c r="FO472">
        <v>33.56503</v>
      </c>
      <c r="FP472" s="1">
        <v>0.115032</v>
      </c>
      <c r="FQ472">
        <v>297.05500000000001</v>
      </c>
      <c r="FR472" s="1">
        <v>7.7421889999999993E-2</v>
      </c>
      <c r="FS472">
        <v>33.413969999999999</v>
      </c>
      <c r="FT472" s="1">
        <v>0.35322019999999998</v>
      </c>
      <c r="FU472">
        <v>925.5874</v>
      </c>
      <c r="FV472" s="1">
        <v>7.7154570000000006E-2</v>
      </c>
      <c r="FW472">
        <v>33.129130000000004</v>
      </c>
      <c r="FX472" s="1">
        <v>0.90070810000000001</v>
      </c>
      <c r="FY472">
        <v>2393.7919999999999</v>
      </c>
      <c r="FZ472" s="1">
        <v>7.6843190000000006E-2</v>
      </c>
      <c r="GA472">
        <v>32.803710000000002</v>
      </c>
      <c r="GB472" s="1">
        <v>1.943255</v>
      </c>
      <c r="GC472">
        <v>5243.4920000000002</v>
      </c>
      <c r="GD472" s="1">
        <v>7.6436340000000005E-2</v>
      </c>
      <c r="GE472">
        <v>32.480550000000001</v>
      </c>
      <c r="GF472">
        <v>3.6132949999999999</v>
      </c>
      <c r="GG472">
        <v>9910.741</v>
      </c>
      <c r="GH472" s="1">
        <v>7.6008580000000006E-2</v>
      </c>
      <c r="GI472">
        <v>32.259410000000003</v>
      </c>
      <c r="GJ472">
        <v>5.899775</v>
      </c>
      <c r="GK472">
        <v>16450.52</v>
      </c>
      <c r="GL472" s="1">
        <v>7.560364E-2</v>
      </c>
      <c r="GM472">
        <v>32.403190000000002</v>
      </c>
      <c r="GN472">
        <v>8.6061289999999993</v>
      </c>
      <c r="GO472">
        <v>24385.31</v>
      </c>
      <c r="GP472" s="1">
        <v>7.5148049999999994E-2</v>
      </c>
      <c r="GQ472">
        <v>32.652090000000001</v>
      </c>
      <c r="GR472">
        <v>11.38677</v>
      </c>
      <c r="GS472">
        <v>32789.26</v>
      </c>
      <c r="GT472" s="1">
        <v>7.4696979999999996E-2</v>
      </c>
      <c r="GU472">
        <v>32.966099999999997</v>
      </c>
      <c r="GV472">
        <v>13.87294</v>
      </c>
      <c r="GW472">
        <v>40580.06</v>
      </c>
      <c r="GX472" s="1">
        <v>7.424422E-2</v>
      </c>
      <c r="GY472">
        <v>33.143320000000003</v>
      </c>
      <c r="GZ472">
        <v>15.77449</v>
      </c>
      <c r="HA472">
        <v>46858.09</v>
      </c>
      <c r="HB472" s="1">
        <v>7.3726159999999999E-2</v>
      </c>
      <c r="HC472">
        <v>33.151000000000003</v>
      </c>
      <c r="HD472">
        <v>16.938110000000002</v>
      </c>
      <c r="HE472">
        <v>51112.84</v>
      </c>
      <c r="HF472" s="1">
        <v>7.32125E-2</v>
      </c>
      <c r="HG472">
        <v>32.858449999999998</v>
      </c>
      <c r="HH472">
        <v>17.385390000000001</v>
      </c>
      <c r="HI472">
        <v>53256.15</v>
      </c>
      <c r="HJ472" s="1">
        <v>7.2679800000000003E-2</v>
      </c>
      <c r="HK472">
        <v>32.534550000000003</v>
      </c>
      <c r="HL472">
        <v>17.220020000000002</v>
      </c>
      <c r="HM472">
        <v>53528.45</v>
      </c>
      <c r="HN472" s="1">
        <v>7.2531659999999998E-2</v>
      </c>
      <c r="HO472">
        <v>32.244790000000002</v>
      </c>
      <c r="HP472">
        <v>16.684650000000001</v>
      </c>
      <c r="HQ472">
        <v>52320.69</v>
      </c>
      <c r="HR472" s="1">
        <v>7.2043430000000006E-2</v>
      </c>
      <c r="HS472">
        <v>32.173099999999998</v>
      </c>
      <c r="HT472">
        <v>15.76667</v>
      </c>
      <c r="HU472">
        <v>50078.62</v>
      </c>
      <c r="HV472" s="1">
        <v>7.1260980000000002E-2</v>
      </c>
      <c r="HW472">
        <v>32.246729999999999</v>
      </c>
      <c r="HX472">
        <v>14.629339999999999</v>
      </c>
      <c r="HY472">
        <v>47214.61</v>
      </c>
      <c r="HZ472" s="1">
        <v>7.037794E-2</v>
      </c>
      <c r="IA472">
        <v>32.135809999999999</v>
      </c>
      <c r="IB472">
        <v>13.422750000000001</v>
      </c>
      <c r="IC472">
        <v>44066.31</v>
      </c>
      <c r="ID472" s="1">
        <v>6.9713780000000003E-2</v>
      </c>
      <c r="IE472">
        <v>32.010300000000001</v>
      </c>
      <c r="IF472">
        <v>12.271409999999999</v>
      </c>
      <c r="IG472">
        <v>40838.519999999997</v>
      </c>
      <c r="IH472" s="1">
        <v>6.9281969999999998E-2</v>
      </c>
      <c r="II472">
        <v>31.767389999999999</v>
      </c>
      <c r="IJ472">
        <v>11.207229999999999</v>
      </c>
      <c r="IK472">
        <v>37666.5</v>
      </c>
      <c r="IL472" s="1">
        <v>6.8856109999999998E-2</v>
      </c>
      <c r="IM472">
        <v>31.357130000000002</v>
      </c>
      <c r="IN472">
        <v>10.2111</v>
      </c>
      <c r="IO472">
        <v>34639.61</v>
      </c>
      <c r="IP472" s="1">
        <v>6.8327869999999999E-2</v>
      </c>
      <c r="IQ472">
        <v>30.947649999999999</v>
      </c>
      <c r="IR472">
        <v>9.2784689999999994</v>
      </c>
      <c r="IS472">
        <v>31808.6</v>
      </c>
      <c r="IT472" s="1">
        <v>6.8306710000000007E-2</v>
      </c>
      <c r="IU472">
        <v>30.67407</v>
      </c>
      <c r="IV472">
        <v>8.4885359999999999</v>
      </c>
      <c r="IW472">
        <v>29183.37</v>
      </c>
      <c r="IX472">
        <v>6.79115E-2</v>
      </c>
      <c r="IY472">
        <v>30.89996</v>
      </c>
      <c r="IZ472">
        <v>7.7203569999999999</v>
      </c>
      <c r="JA472">
        <v>26761.65</v>
      </c>
      <c r="JB472" s="1">
        <v>6.7234989999999994E-2</v>
      </c>
      <c r="JC472">
        <v>31.249099999999999</v>
      </c>
      <c r="JD472">
        <v>7.0004809999999997</v>
      </c>
      <c r="JE472">
        <v>24559.54</v>
      </c>
      <c r="JF472" s="1">
        <v>6.6480579999999997E-2</v>
      </c>
      <c r="JG472">
        <v>31.58389</v>
      </c>
      <c r="JH472">
        <v>6.3480790000000002</v>
      </c>
      <c r="JI472">
        <v>22565.89</v>
      </c>
      <c r="JJ472" s="1">
        <v>6.5932969999999994E-2</v>
      </c>
      <c r="JK472">
        <v>31.666920000000001</v>
      </c>
      <c r="JL472">
        <v>5.7828660000000003</v>
      </c>
      <c r="JM472">
        <v>20762.72</v>
      </c>
      <c r="JN472" s="1">
        <v>6.5616850000000004E-2</v>
      </c>
      <c r="JO472">
        <v>31.571259999999999</v>
      </c>
      <c r="JP472">
        <v>5.2932639999999997</v>
      </c>
      <c r="JQ472">
        <v>19124.88</v>
      </c>
      <c r="JR472" s="1">
        <v>6.5228460000000002E-2</v>
      </c>
      <c r="JS472">
        <v>31.235060000000001</v>
      </c>
      <c r="JT472">
        <v>4.845675</v>
      </c>
      <c r="JU472">
        <v>17636.419999999998</v>
      </c>
      <c r="JV472" s="1">
        <v>6.4625420000000003E-2</v>
      </c>
      <c r="JW472">
        <v>30.898050000000001</v>
      </c>
      <c r="JX472">
        <v>4.4286510000000003</v>
      </c>
      <c r="JY472">
        <v>16288.21</v>
      </c>
      <c r="JZ472" s="1">
        <v>6.4491779999999999E-2</v>
      </c>
      <c r="KA472">
        <v>30.608180000000001</v>
      </c>
      <c r="KB472">
        <v>4.0825339999999999</v>
      </c>
      <c r="KC472">
        <v>15063.97</v>
      </c>
      <c r="KD472" s="1">
        <v>6.3899999999999998E-2</v>
      </c>
      <c r="KE472">
        <v>30.67916</v>
      </c>
      <c r="KF472">
        <v>3.7410359999999998</v>
      </c>
      <c r="KG472">
        <v>13947.25</v>
      </c>
      <c r="KH472" s="1">
        <v>6.302133E-2</v>
      </c>
      <c r="KI472">
        <v>30.788170000000001</v>
      </c>
      <c r="KJ472">
        <v>3.4209510000000001</v>
      </c>
      <c r="KK472">
        <v>12942.25</v>
      </c>
      <c r="KL472" s="1">
        <v>6.2008580000000001E-2</v>
      </c>
      <c r="KM472">
        <v>30.923539999999999</v>
      </c>
      <c r="KN472">
        <v>3.1286130000000001</v>
      </c>
      <c r="KO472">
        <v>12039.37</v>
      </c>
      <c r="KP472" s="1">
        <v>6.1162059999999997E-2</v>
      </c>
      <c r="KQ472">
        <v>31.02008</v>
      </c>
      <c r="KR472">
        <v>2.8760210000000002</v>
      </c>
      <c r="KS472">
        <v>11227.58</v>
      </c>
      <c r="KT472" s="1">
        <v>6.0485610000000002E-2</v>
      </c>
      <c r="KU472">
        <v>30.882000000000001</v>
      </c>
      <c r="KV472">
        <v>2.655932</v>
      </c>
      <c r="KW472">
        <v>10491.19</v>
      </c>
      <c r="KX472">
        <v>5.9765989999999998E-2</v>
      </c>
      <c r="KY472">
        <v>30.57347</v>
      </c>
      <c r="KZ472">
        <v>2.4557950000000002</v>
      </c>
      <c r="LA472">
        <v>9822.4629999999997</v>
      </c>
      <c r="LB472" s="1">
        <v>5.8900540000000001E-2</v>
      </c>
      <c r="LC472">
        <v>30.24278</v>
      </c>
      <c r="LD472">
        <v>2.2699500000000001</v>
      </c>
      <c r="LE472">
        <v>9216.9009999999998</v>
      </c>
      <c r="LF472" s="1">
        <v>5.83609E-2</v>
      </c>
      <c r="LG472">
        <v>30.005310000000001</v>
      </c>
      <c r="LH472">
        <v>2.1141320000000001</v>
      </c>
      <c r="LI472">
        <v>8666.6129999999994</v>
      </c>
      <c r="LJ472">
        <v>5.757495E-2</v>
      </c>
      <c r="LK472">
        <v>30.1144</v>
      </c>
      <c r="LL472">
        <v>1.963902</v>
      </c>
      <c r="LM472">
        <v>8163.6319999999996</v>
      </c>
      <c r="LN472" s="1">
        <v>5.6648049999999998E-2</v>
      </c>
      <c r="LO472">
        <v>30.309349999999998</v>
      </c>
      <c r="LP472">
        <v>1.823977</v>
      </c>
      <c r="LQ472">
        <v>7708.7870000000003</v>
      </c>
      <c r="LR472" s="1">
        <v>5.5592080000000002E-2</v>
      </c>
      <c r="LS472">
        <v>30.56015</v>
      </c>
      <c r="LT472">
        <v>1.694129</v>
      </c>
      <c r="LU472">
        <v>7297.6880000000001</v>
      </c>
      <c r="LV472" s="1">
        <v>5.4586540000000003E-2</v>
      </c>
      <c r="LW472">
        <v>30.735309999999998</v>
      </c>
      <c r="LX472">
        <v>1.578619</v>
      </c>
      <c r="LY472">
        <v>6926.4539999999997</v>
      </c>
      <c r="LZ472" s="1">
        <v>5.3375989999999998E-2</v>
      </c>
      <c r="MA472">
        <v>30.75536</v>
      </c>
      <c r="MB472">
        <v>1.46637</v>
      </c>
      <c r="MC472">
        <v>6589.7629999999999</v>
      </c>
      <c r="MD472" s="1">
        <v>5.2087219999999997E-2</v>
      </c>
      <c r="ME472">
        <v>30.520340000000001</v>
      </c>
      <c r="MF472">
        <v>1.3603810000000001</v>
      </c>
      <c r="MG472">
        <v>6287.2489999999998</v>
      </c>
      <c r="MH472" s="1">
        <v>5.0977309999999998E-2</v>
      </c>
      <c r="MI472">
        <v>30.26717</v>
      </c>
      <c r="MJ472">
        <v>1.2693669999999999</v>
      </c>
      <c r="MK472">
        <v>6014.5529999999999</v>
      </c>
      <c r="ML472" s="1">
        <v>5.0294020000000002E-2</v>
      </c>
      <c r="MM472">
        <v>30.06024</v>
      </c>
      <c r="MN472">
        <v>1.1969050000000001</v>
      </c>
      <c r="MO472">
        <v>5766.2780000000002</v>
      </c>
      <c r="MP472" s="1">
        <v>4.959529E-2</v>
      </c>
      <c r="MQ472">
        <v>30.250900000000001</v>
      </c>
      <c r="MR472">
        <v>1.129915</v>
      </c>
      <c r="MS472">
        <v>5536.8310000000001</v>
      </c>
      <c r="MT472" s="1">
        <v>4.8907249999999999E-2</v>
      </c>
      <c r="MU472">
        <v>30.356739999999999</v>
      </c>
      <c r="MV472">
        <v>1.0687720000000001</v>
      </c>
      <c r="MW472">
        <v>5326.1620000000003</v>
      </c>
      <c r="MX472" s="1">
        <v>4.8207189999999997E-2</v>
      </c>
      <c r="MY472">
        <v>30.331489999999999</v>
      </c>
      <c r="MZ472">
        <v>1.012454</v>
      </c>
      <c r="NA472">
        <v>5132.2939999999999</v>
      </c>
      <c r="NB472" s="1">
        <v>4.7573829999999998E-2</v>
      </c>
      <c r="NC472">
        <v>30.252379999999999</v>
      </c>
      <c r="ND472">
        <v>0.96206259999999999</v>
      </c>
      <c r="NE472">
        <v>4954.1719999999996</v>
      </c>
      <c r="NF472" s="1">
        <v>4.7112979999999999E-2</v>
      </c>
      <c r="NG472">
        <v>30.192550000000001</v>
      </c>
      <c r="NH472">
        <v>0.91867359999999998</v>
      </c>
      <c r="NI472">
        <v>4788.5839999999998</v>
      </c>
      <c r="NJ472" s="1">
        <v>4.6672890000000002E-2</v>
      </c>
      <c r="NK472">
        <v>30.02871</v>
      </c>
      <c r="NL472">
        <v>0.87864520000000002</v>
      </c>
      <c r="NM472">
        <v>4633.9530000000004</v>
      </c>
      <c r="NN472" s="1">
        <v>4.6264449999999999E-2</v>
      </c>
      <c r="NO472">
        <v>29.845140000000001</v>
      </c>
      <c r="NP472">
        <v>0.84184530000000002</v>
      </c>
      <c r="NQ472">
        <v>4488.9780000000001</v>
      </c>
      <c r="NR472" s="1">
        <v>4.5984820000000003E-2</v>
      </c>
      <c r="NS472">
        <v>29.685790000000001</v>
      </c>
      <c r="NT472">
        <v>0.80966419999999995</v>
      </c>
      <c r="NU472">
        <v>4352.7719999999999</v>
      </c>
      <c r="NV472" s="1">
        <v>4.5574320000000001E-2</v>
      </c>
      <c r="NW472">
        <v>29.980930000000001</v>
      </c>
      <c r="NX472">
        <v>0.77717360000000002</v>
      </c>
      <c r="NY472">
        <v>4224.0640000000003</v>
      </c>
      <c r="NZ472" s="1">
        <v>4.5149950000000001E-2</v>
      </c>
      <c r="OA472">
        <v>30.397870000000001</v>
      </c>
      <c r="OB472">
        <v>0.74659059999999999</v>
      </c>
      <c r="OC472">
        <v>4103.7709999999997</v>
      </c>
      <c r="OD472" s="1">
        <v>4.4741789999999997E-2</v>
      </c>
      <c r="OE472">
        <v>30.706959999999999</v>
      </c>
      <c r="OF472">
        <v>0.71815119999999999</v>
      </c>
      <c r="OG472">
        <v>3991.029</v>
      </c>
      <c r="OH472">
        <v>4.4472369999999997E-2</v>
      </c>
      <c r="OI472">
        <v>30.95767</v>
      </c>
      <c r="OJ472">
        <v>0.69356379999999995</v>
      </c>
      <c r="OK472">
        <v>3884.6219999999998</v>
      </c>
    </row>
    <row r="473" spans="1:401" x14ac:dyDescent="0.35">
      <c r="A473">
        <v>482</v>
      </c>
      <c r="B473" t="s">
        <v>4</v>
      </c>
      <c r="C473" t="s">
        <v>364</v>
      </c>
      <c r="D473" t="s">
        <v>480</v>
      </c>
      <c r="E473">
        <v>749.49099999999999</v>
      </c>
      <c r="F473">
        <v>0.1033649</v>
      </c>
      <c r="G473">
        <v>28.569430000000001</v>
      </c>
      <c r="H473">
        <v>0</v>
      </c>
      <c r="I473">
        <v>0</v>
      </c>
      <c r="J473">
        <v>0.10278379999999999</v>
      </c>
      <c r="K473">
        <v>28.629860000000001</v>
      </c>
      <c r="L473">
        <v>0</v>
      </c>
      <c r="M473">
        <v>0</v>
      </c>
      <c r="N473">
        <v>0.1021498</v>
      </c>
      <c r="O473">
        <v>28.773849999999999</v>
      </c>
      <c r="P473">
        <v>0</v>
      </c>
      <c r="Q473">
        <v>0</v>
      </c>
      <c r="R473">
        <v>0.1014384</v>
      </c>
      <c r="S473">
        <v>28.803239999999999</v>
      </c>
      <c r="T473">
        <v>0</v>
      </c>
      <c r="U473">
        <v>0</v>
      </c>
      <c r="V473">
        <v>0.100758</v>
      </c>
      <c r="W473">
        <v>28.62284</v>
      </c>
      <c r="X473">
        <v>0</v>
      </c>
      <c r="Y473">
        <v>0</v>
      </c>
      <c r="Z473" s="1">
        <v>0.10012799999999999</v>
      </c>
      <c r="AA473">
        <v>28.475149999999999</v>
      </c>
      <c r="AB473">
        <v>0</v>
      </c>
      <c r="AC473">
        <v>0</v>
      </c>
      <c r="AD473" s="1">
        <v>9.958939E-2</v>
      </c>
      <c r="AE473">
        <v>28.36403</v>
      </c>
      <c r="AF473">
        <v>0</v>
      </c>
      <c r="AG473">
        <v>0</v>
      </c>
      <c r="AH473" s="1">
        <v>9.8974720000000002E-2</v>
      </c>
      <c r="AI473">
        <v>28.618500000000001</v>
      </c>
      <c r="AJ473">
        <v>0</v>
      </c>
      <c r="AK473">
        <v>0</v>
      </c>
      <c r="AL473" s="1">
        <v>9.8304119999999995E-2</v>
      </c>
      <c r="AM473">
        <v>28.988859999999999</v>
      </c>
      <c r="AN473">
        <v>0</v>
      </c>
      <c r="AO473">
        <v>0</v>
      </c>
      <c r="AP473" s="1">
        <v>9.7582580000000002E-2</v>
      </c>
      <c r="AQ473">
        <v>29.383410000000001</v>
      </c>
      <c r="AR473">
        <v>0</v>
      </c>
      <c r="AS473">
        <v>0</v>
      </c>
      <c r="AT473" s="1">
        <v>9.6976199999999999E-2</v>
      </c>
      <c r="AU473">
        <v>29.75488</v>
      </c>
      <c r="AV473">
        <v>0</v>
      </c>
      <c r="AW473">
        <v>0</v>
      </c>
      <c r="AX473" s="1">
        <v>9.6481700000000004E-2</v>
      </c>
      <c r="AY473">
        <v>29.85249</v>
      </c>
      <c r="AZ473">
        <v>0</v>
      </c>
      <c r="BA473">
        <v>0</v>
      </c>
      <c r="BB473" s="1">
        <v>9.5966360000000001E-2</v>
      </c>
      <c r="BC473">
        <v>29.84976</v>
      </c>
      <c r="BD473">
        <v>0</v>
      </c>
      <c r="BE473">
        <v>0</v>
      </c>
      <c r="BF473" s="1">
        <v>9.5399390000000001E-2</v>
      </c>
      <c r="BG473">
        <v>29.868410000000001</v>
      </c>
      <c r="BH473">
        <v>0</v>
      </c>
      <c r="BI473">
        <v>0</v>
      </c>
      <c r="BJ473">
        <v>9.4959730000000006E-2</v>
      </c>
      <c r="BK473">
        <v>29.97148</v>
      </c>
      <c r="BL473">
        <v>0</v>
      </c>
      <c r="BM473">
        <v>0</v>
      </c>
      <c r="BN473" s="1">
        <v>9.4397300000000003E-2</v>
      </c>
      <c r="BO473">
        <v>30.45457</v>
      </c>
      <c r="BP473">
        <v>0</v>
      </c>
      <c r="BQ473">
        <v>0</v>
      </c>
      <c r="BR473" s="1">
        <v>9.3702439999999998E-2</v>
      </c>
      <c r="BS473">
        <v>30.931100000000001</v>
      </c>
      <c r="BT473">
        <v>0</v>
      </c>
      <c r="BU473">
        <v>0</v>
      </c>
      <c r="BV473" s="1">
        <v>9.3002500000000002E-2</v>
      </c>
      <c r="BW473">
        <v>31.397500000000001</v>
      </c>
      <c r="BX473">
        <v>0</v>
      </c>
      <c r="BY473">
        <v>0</v>
      </c>
      <c r="BZ473" s="1">
        <v>9.2351619999999995E-2</v>
      </c>
      <c r="CA473">
        <v>31.729949999999999</v>
      </c>
      <c r="CB473">
        <v>0</v>
      </c>
      <c r="CC473">
        <v>0</v>
      </c>
      <c r="CD473" s="1">
        <v>9.1758039999999999E-2</v>
      </c>
      <c r="CE473">
        <v>31.78115</v>
      </c>
      <c r="CF473">
        <v>0</v>
      </c>
      <c r="CG473">
        <v>0</v>
      </c>
      <c r="CH473" s="1">
        <v>9.1142680000000004E-2</v>
      </c>
      <c r="CI473">
        <v>31.63233</v>
      </c>
      <c r="CJ473">
        <v>0</v>
      </c>
      <c r="CK473">
        <v>0</v>
      </c>
      <c r="CL473" s="1">
        <v>9.049857E-2</v>
      </c>
      <c r="CM473">
        <v>31.53396</v>
      </c>
      <c r="CN473">
        <v>0</v>
      </c>
      <c r="CO473">
        <v>0</v>
      </c>
      <c r="CP473" s="1">
        <v>9.0137439999999999E-2</v>
      </c>
      <c r="CQ473">
        <v>31.542069999999999</v>
      </c>
      <c r="CR473">
        <v>0</v>
      </c>
      <c r="CS473">
        <v>0</v>
      </c>
      <c r="CT473" s="1">
        <v>8.9560619999999994E-2</v>
      </c>
      <c r="CU473">
        <v>31.81625</v>
      </c>
      <c r="CV473">
        <v>0</v>
      </c>
      <c r="CW473">
        <v>0</v>
      </c>
      <c r="CX473" s="1">
        <v>8.8801089999999999E-2</v>
      </c>
      <c r="CY473">
        <v>31.80301</v>
      </c>
      <c r="CZ473">
        <v>0</v>
      </c>
      <c r="DA473">
        <v>0</v>
      </c>
      <c r="DB473" s="1">
        <v>8.7992500000000001E-2</v>
      </c>
      <c r="DC473">
        <v>32.022579999999998</v>
      </c>
      <c r="DD473">
        <v>3.9248990000000004E-37</v>
      </c>
      <c r="DE473">
        <v>9.8859820000000005E-34</v>
      </c>
      <c r="DF473" s="1">
        <v>8.7328699999999995E-2</v>
      </c>
      <c r="DG473">
        <v>32.192959999999999</v>
      </c>
      <c r="DH473">
        <v>2.8302230000000001E-31</v>
      </c>
      <c r="DI473">
        <v>7.0822239999999998E-28</v>
      </c>
      <c r="DJ473" s="1">
        <v>8.6781869999999997E-2</v>
      </c>
      <c r="DK473">
        <v>32.149250000000002</v>
      </c>
      <c r="DL473">
        <v>1.5458579999999999E-26</v>
      </c>
      <c r="DM473" s="1">
        <v>3.3165490000000002E-23</v>
      </c>
      <c r="DN473" s="1">
        <v>8.6210729999999999E-2</v>
      </c>
      <c r="DO473">
        <v>31.95298</v>
      </c>
      <c r="DP473" s="1">
        <v>1.065306E-22</v>
      </c>
      <c r="DQ473" s="1">
        <v>2.163341E-19</v>
      </c>
      <c r="DR473" s="1">
        <v>8.5541220000000001E-2</v>
      </c>
      <c r="DS473">
        <v>31.780760000000001</v>
      </c>
      <c r="DT473" s="1">
        <v>1.9492949999999999E-19</v>
      </c>
      <c r="DU473" s="1">
        <v>3.8525590000000002E-16</v>
      </c>
      <c r="DV473" s="1">
        <v>8.4695590000000001E-2</v>
      </c>
      <c r="DW473">
        <v>31.738430000000001</v>
      </c>
      <c r="DX473" s="1">
        <v>1.233905E-16</v>
      </c>
      <c r="DY473" s="1">
        <v>2.4221730000000001E-13</v>
      </c>
      <c r="DZ473" s="1">
        <v>8.4052669999999996E-2</v>
      </c>
      <c r="EA473">
        <v>32.128329999999998</v>
      </c>
      <c r="EB473" s="1">
        <v>3.3324560000000003E-14</v>
      </c>
      <c r="EC473" s="1">
        <v>6.5506499999999998E-11</v>
      </c>
      <c r="ED473" s="1">
        <v>8.3618880000000007E-2</v>
      </c>
      <c r="EE473">
        <v>32.588859999999997</v>
      </c>
      <c r="EF473" s="1">
        <v>4.3935020000000002E-12</v>
      </c>
      <c r="EG473" s="1">
        <v>8.6668170000000003E-9</v>
      </c>
      <c r="EH473" s="1">
        <v>8.3203089999999993E-2</v>
      </c>
      <c r="EI473">
        <v>33.070369999999997</v>
      </c>
      <c r="EJ473" s="1">
        <v>3.1168109999999999E-10</v>
      </c>
      <c r="EK473" s="1">
        <v>6.206046E-7</v>
      </c>
      <c r="EL473" s="1">
        <v>8.2753419999999994E-2</v>
      </c>
      <c r="EM473">
        <v>33.518369999999997</v>
      </c>
      <c r="EN473" s="1">
        <v>1.2960719999999999E-8</v>
      </c>
      <c r="EO473" s="1">
        <v>2.6099430000000002E-5</v>
      </c>
      <c r="EP473" s="1">
        <v>8.2251359999999996E-2</v>
      </c>
      <c r="EQ473">
        <v>33.667940000000002</v>
      </c>
      <c r="ER473" s="1">
        <v>3.369325E-7</v>
      </c>
      <c r="ES473" s="1">
        <v>6.8818670000000005E-4</v>
      </c>
      <c r="ET473" s="1">
        <v>8.1819779999999995E-2</v>
      </c>
      <c r="EU473">
        <v>33.50902</v>
      </c>
      <c r="EV473" s="1">
        <v>5.802334E-6</v>
      </c>
      <c r="EW473" s="1">
        <v>1.2025279999999999E-2</v>
      </c>
      <c r="EX473" s="1">
        <v>8.1429799999999997E-2</v>
      </c>
      <c r="EY473">
        <v>33.395099999999999</v>
      </c>
      <c r="EZ473" s="1">
        <v>6.9373770000000001E-5</v>
      </c>
      <c r="FA473" s="1">
        <v>0.1458844</v>
      </c>
      <c r="FB473" s="1">
        <v>8.1372539999999993E-2</v>
      </c>
      <c r="FC473">
        <v>33.338360000000002</v>
      </c>
      <c r="FD473" s="1">
        <v>6.0161250000000002E-4</v>
      </c>
      <c r="FE473" s="1">
        <v>1.2792479999999999</v>
      </c>
      <c r="FF473" s="1">
        <v>8.1196050000000006E-2</v>
      </c>
      <c r="FG473">
        <v>33.50665</v>
      </c>
      <c r="FH473" s="1">
        <v>3.8980780000000001E-3</v>
      </c>
      <c r="FI473" s="1">
        <v>8.3927420000000001</v>
      </c>
      <c r="FJ473" s="1">
        <v>8.0863089999999999E-2</v>
      </c>
      <c r="FK473">
        <v>33.636040000000001</v>
      </c>
      <c r="FL473" s="1">
        <v>1.939217E-2</v>
      </c>
      <c r="FM473" s="1">
        <v>42.393749999999997</v>
      </c>
      <c r="FN473">
        <v>8.0418310000000007E-2</v>
      </c>
      <c r="FO473">
        <v>33.595739999999999</v>
      </c>
      <c r="FP473" s="1">
        <v>7.6229450000000004E-2</v>
      </c>
      <c r="FQ473">
        <v>169.3586</v>
      </c>
      <c r="FR473" s="1">
        <v>8.0081050000000001E-2</v>
      </c>
      <c r="FS473">
        <v>33.461150000000004</v>
      </c>
      <c r="FT473" s="1">
        <v>0.24308260000000001</v>
      </c>
      <c r="FU473">
        <v>548.28480000000002</v>
      </c>
      <c r="FV473" s="1">
        <v>7.9812620000000001E-2</v>
      </c>
      <c r="FW473">
        <v>33.193080000000002</v>
      </c>
      <c r="FX473" s="1">
        <v>0.64318580000000003</v>
      </c>
      <c r="FY473">
        <v>1471.2049999999999</v>
      </c>
      <c r="FZ473" s="1">
        <v>7.9494960000000003E-2</v>
      </c>
      <c r="GA473">
        <v>32.883299999999998</v>
      </c>
      <c r="GB473" s="1">
        <v>1.438394</v>
      </c>
      <c r="GC473">
        <v>3338.7429999999999</v>
      </c>
      <c r="GD473" s="1">
        <v>7.9071649999999993E-2</v>
      </c>
      <c r="GE473">
        <v>32.57638</v>
      </c>
      <c r="GF473" s="1">
        <v>2.7690389999999998</v>
      </c>
      <c r="GG473">
        <v>6528.2889999999998</v>
      </c>
      <c r="GH473" s="1">
        <v>7.8633209999999995E-2</v>
      </c>
      <c r="GI473">
        <v>32.369900000000001</v>
      </c>
      <c r="GJ473">
        <v>4.6751719999999999</v>
      </c>
      <c r="GK473">
        <v>11192.46</v>
      </c>
      <c r="GL473" s="1">
        <v>7.8214350000000002E-2</v>
      </c>
      <c r="GM473">
        <v>32.512230000000002</v>
      </c>
      <c r="GN473">
        <v>7.0415320000000001</v>
      </c>
      <c r="GO473">
        <v>17108.78</v>
      </c>
      <c r="GP473" s="1">
        <v>7.7739370000000002E-2</v>
      </c>
      <c r="GQ473">
        <v>32.754260000000002</v>
      </c>
      <c r="GR473">
        <v>9.6036110000000008</v>
      </c>
      <c r="GS473">
        <v>23681.55</v>
      </c>
      <c r="GT473" s="1">
        <v>7.727523E-2</v>
      </c>
      <c r="GU473">
        <v>33.053019999999997</v>
      </c>
      <c r="GV473">
        <v>12.03992</v>
      </c>
      <c r="GW473">
        <v>30114.799999999999</v>
      </c>
      <c r="GX473" s="1">
        <v>7.6806330000000006E-2</v>
      </c>
      <c r="GY473">
        <v>33.21508</v>
      </c>
      <c r="GZ473">
        <v>14.05903</v>
      </c>
      <c r="HA473">
        <v>35661.279999999999</v>
      </c>
      <c r="HB473" s="1">
        <v>7.6270939999999995E-2</v>
      </c>
      <c r="HC473">
        <v>33.21096</v>
      </c>
      <c r="HD473">
        <v>15.470190000000001</v>
      </c>
      <c r="HE473">
        <v>39809.54</v>
      </c>
      <c r="HF473" s="1">
        <v>7.5748029999999994E-2</v>
      </c>
      <c r="HG473">
        <v>32.922930000000001</v>
      </c>
      <c r="HH473">
        <v>16.236650000000001</v>
      </c>
      <c r="HI473">
        <v>42359.93</v>
      </c>
      <c r="HJ473" s="1">
        <v>7.5195230000000002E-2</v>
      </c>
      <c r="HK473">
        <v>32.609490000000001</v>
      </c>
      <c r="HL473">
        <v>16.406389999999998</v>
      </c>
      <c r="HM473">
        <v>43389.8</v>
      </c>
      <c r="HN473" s="1">
        <v>7.5068800000000005E-2</v>
      </c>
      <c r="HO473">
        <v>32.33737</v>
      </c>
      <c r="HP473">
        <v>16.187909999999999</v>
      </c>
      <c r="HQ473">
        <v>43135.61</v>
      </c>
      <c r="HR473" s="1">
        <v>7.456575E-2</v>
      </c>
      <c r="HS473">
        <v>32.282110000000003</v>
      </c>
      <c r="HT473">
        <v>15.54256</v>
      </c>
      <c r="HU473">
        <v>41913.69</v>
      </c>
      <c r="HV473" s="1">
        <v>7.3738390000000001E-2</v>
      </c>
      <c r="HW473">
        <v>32.367199999999997</v>
      </c>
      <c r="HX473">
        <v>14.634550000000001</v>
      </c>
      <c r="HY473">
        <v>40047.25</v>
      </c>
      <c r="HZ473" s="1">
        <v>7.2814970000000007E-2</v>
      </c>
      <c r="IA473">
        <v>32.270989999999998</v>
      </c>
      <c r="IB473">
        <v>13.56603</v>
      </c>
      <c r="IC473">
        <v>37789.769999999997</v>
      </c>
      <c r="ID473">
        <v>7.2128940000000002E-2</v>
      </c>
      <c r="IE473">
        <v>32.152760000000001</v>
      </c>
      <c r="IF473">
        <v>12.53214</v>
      </c>
      <c r="IG473">
        <v>35376.800000000003</v>
      </c>
      <c r="IH473" s="1">
        <v>7.1693430000000002E-2</v>
      </c>
      <c r="II473">
        <v>31.91582</v>
      </c>
      <c r="IJ473">
        <v>11.550129999999999</v>
      </c>
      <c r="IK473">
        <v>32916.03</v>
      </c>
      <c r="IL473" s="1">
        <v>7.1253839999999999E-2</v>
      </c>
      <c r="IM473">
        <v>31.51943</v>
      </c>
      <c r="IN473">
        <v>10.605930000000001</v>
      </c>
      <c r="IO473">
        <v>30501.68</v>
      </c>
      <c r="IP473">
        <v>7.0708930000000003E-2</v>
      </c>
      <c r="IQ473">
        <v>31.124300000000002</v>
      </c>
      <c r="IR473">
        <v>9.7037960000000005</v>
      </c>
      <c r="IS473">
        <v>28197.49</v>
      </c>
      <c r="IT473" s="1">
        <v>7.0715500000000001E-2</v>
      </c>
      <c r="IU473">
        <v>30.86411</v>
      </c>
      <c r="IV473">
        <v>8.9354689999999994</v>
      </c>
      <c r="IW473">
        <v>26025.4</v>
      </c>
      <c r="IX473">
        <v>7.0299E-2</v>
      </c>
      <c r="IY473">
        <v>31.08418</v>
      </c>
      <c r="IZ473">
        <v>8.1707719999999995</v>
      </c>
      <c r="JA473">
        <v>23993.93</v>
      </c>
      <c r="JB473" s="1">
        <v>6.9586179999999997E-2</v>
      </c>
      <c r="JC473">
        <v>31.423490000000001</v>
      </c>
      <c r="JD473">
        <v>7.4433020000000001</v>
      </c>
      <c r="JE473">
        <v>22124.53</v>
      </c>
      <c r="JF473" s="1">
        <v>6.8795729999999999E-2</v>
      </c>
      <c r="JG473">
        <v>31.745660000000001</v>
      </c>
      <c r="JH473">
        <v>6.7778539999999996</v>
      </c>
      <c r="JI473">
        <v>20415.599999999999</v>
      </c>
      <c r="JJ473" s="1">
        <v>6.8229540000000005E-2</v>
      </c>
      <c r="JK473">
        <v>31.82056</v>
      </c>
      <c r="JL473">
        <v>6.1983220000000001</v>
      </c>
      <c r="JM473">
        <v>18856.47</v>
      </c>
      <c r="JN473" s="1">
        <v>6.7906540000000001E-2</v>
      </c>
      <c r="JO473">
        <v>31.719380000000001</v>
      </c>
      <c r="JP473">
        <v>5.6940619999999997</v>
      </c>
      <c r="JQ473">
        <v>17429.72</v>
      </c>
      <c r="JR473" s="1">
        <v>6.7509680000000002E-2</v>
      </c>
      <c r="JS473">
        <v>31.38963</v>
      </c>
      <c r="JT473">
        <v>5.2300110000000002</v>
      </c>
      <c r="JU473">
        <v>16124.77</v>
      </c>
      <c r="JV473" s="1">
        <v>6.6884399999999997E-2</v>
      </c>
      <c r="JW473">
        <v>31.06345</v>
      </c>
      <c r="JX473">
        <v>4.7938489999999998</v>
      </c>
      <c r="JY473">
        <v>14935.86</v>
      </c>
      <c r="JZ473" s="1">
        <v>6.677276E-2</v>
      </c>
      <c r="KA473">
        <v>30.79091</v>
      </c>
      <c r="KB473">
        <v>4.4330730000000003</v>
      </c>
      <c r="KC473">
        <v>13850.47</v>
      </c>
      <c r="KD473" s="1">
        <v>6.6152169999999996E-2</v>
      </c>
      <c r="KE473">
        <v>30.866759999999999</v>
      </c>
      <c r="KF473">
        <v>4.0721829999999999</v>
      </c>
      <c r="KG473">
        <v>12856.09</v>
      </c>
      <c r="KH473" s="1">
        <v>6.5231960000000005E-2</v>
      </c>
      <c r="KI473">
        <v>30.980350000000001</v>
      </c>
      <c r="KJ473">
        <v>3.7318229999999999</v>
      </c>
      <c r="KK473">
        <v>11957.09</v>
      </c>
      <c r="KL473" s="1">
        <v>6.4169180000000006E-2</v>
      </c>
      <c r="KM473">
        <v>31.113320000000002</v>
      </c>
      <c r="KN473">
        <v>3.4192629999999999</v>
      </c>
      <c r="KO473">
        <v>11146.18</v>
      </c>
      <c r="KP473" s="1">
        <v>6.3291739999999999E-2</v>
      </c>
      <c r="KQ473">
        <v>31.203330000000001</v>
      </c>
      <c r="KR473">
        <v>3.149022</v>
      </c>
      <c r="KS473">
        <v>10414.219999999999</v>
      </c>
      <c r="KT473" s="1">
        <v>6.2603080000000005E-2</v>
      </c>
      <c r="KU473">
        <v>31.06306</v>
      </c>
      <c r="KV473">
        <v>2.9136850000000001</v>
      </c>
      <c r="KW473">
        <v>9748.0480000000007</v>
      </c>
      <c r="KX473" s="1">
        <v>6.1859379999999999E-2</v>
      </c>
      <c r="KY473">
        <v>30.75947</v>
      </c>
      <c r="KZ473">
        <v>2.6983899999999998</v>
      </c>
      <c r="LA473">
        <v>9141.1919999999991</v>
      </c>
      <c r="LB473" s="1">
        <v>6.0956690000000001E-2</v>
      </c>
      <c r="LC473">
        <v>30.434719999999999</v>
      </c>
      <c r="LD473">
        <v>2.4974810000000001</v>
      </c>
      <c r="LE473">
        <v>8589.9950000000008</v>
      </c>
      <c r="LF473">
        <v>6.0415330000000003E-2</v>
      </c>
      <c r="LG473">
        <v>30.20431</v>
      </c>
      <c r="LH473">
        <v>2.3297460000000001</v>
      </c>
      <c r="LI473">
        <v>8087.75</v>
      </c>
      <c r="LJ473" s="1">
        <v>5.9595780000000001E-2</v>
      </c>
      <c r="LK473">
        <v>30.305769999999999</v>
      </c>
      <c r="LL473">
        <v>2.1666120000000002</v>
      </c>
      <c r="LM473">
        <v>7627.4830000000002</v>
      </c>
      <c r="LN473" s="1">
        <v>5.8628510000000002E-2</v>
      </c>
      <c r="LO473">
        <v>30.489540000000002</v>
      </c>
      <c r="LP473">
        <v>2.014189</v>
      </c>
      <c r="LQ473">
        <v>7210.4229999999998</v>
      </c>
      <c r="LR473" s="1">
        <v>5.752608E-2</v>
      </c>
      <c r="LS473">
        <v>30.72383</v>
      </c>
      <c r="LT473">
        <v>1.8722540000000001</v>
      </c>
      <c r="LU473">
        <v>6832.5739999999996</v>
      </c>
      <c r="LV473" s="1">
        <v>5.6489049999999999E-2</v>
      </c>
      <c r="LW473">
        <v>30.881689999999999</v>
      </c>
      <c r="LX473">
        <v>1.7461549999999999</v>
      </c>
      <c r="LY473">
        <v>6490.527</v>
      </c>
      <c r="LZ473" s="1">
        <v>5.5239980000000001E-2</v>
      </c>
      <c r="MA473">
        <v>30.889949999999999</v>
      </c>
      <c r="MB473">
        <v>1.6232800000000001</v>
      </c>
      <c r="MC473">
        <v>6179.5870000000004</v>
      </c>
      <c r="MD473" s="1">
        <v>5.3895909999999998E-2</v>
      </c>
      <c r="ME473">
        <v>30.655449999999998</v>
      </c>
      <c r="MF473">
        <v>1.5065189999999999</v>
      </c>
      <c r="MG473">
        <v>5899.3329999999996</v>
      </c>
      <c r="MH473" s="1">
        <v>5.274351E-2</v>
      </c>
      <c r="MI473">
        <v>30.404810000000001</v>
      </c>
      <c r="MJ473">
        <v>1.4062330000000001</v>
      </c>
      <c r="MK473">
        <v>5646.13</v>
      </c>
      <c r="ML473" s="1">
        <v>5.2047349999999999E-2</v>
      </c>
      <c r="MM473">
        <v>30.203769999999999</v>
      </c>
      <c r="MN473">
        <v>1.3266800000000001</v>
      </c>
      <c r="MO473">
        <v>5415.0839999999998</v>
      </c>
      <c r="MP473" s="1">
        <v>5.1319459999999997E-2</v>
      </c>
      <c r="MQ473">
        <v>30.38494</v>
      </c>
      <c r="MR473">
        <v>1.2527010000000001</v>
      </c>
      <c r="MS473">
        <v>5201.1750000000002</v>
      </c>
      <c r="MT473" s="1">
        <v>5.0606150000000003E-2</v>
      </c>
      <c r="MU473">
        <v>30.484870000000001</v>
      </c>
      <c r="MV473">
        <v>1.18513</v>
      </c>
      <c r="MW473">
        <v>5004.4380000000001</v>
      </c>
      <c r="MX473" s="1">
        <v>4.9877110000000002E-2</v>
      </c>
      <c r="MY473">
        <v>30.462489999999999</v>
      </c>
      <c r="MZ473">
        <v>1.1227739999999999</v>
      </c>
      <c r="NA473">
        <v>4823.2089999999998</v>
      </c>
      <c r="NB473" s="1">
        <v>4.9212939999999997E-2</v>
      </c>
      <c r="NC473">
        <v>30.385149999999999</v>
      </c>
      <c r="ND473">
        <v>1.0668329999999999</v>
      </c>
      <c r="NE473">
        <v>4656.4809999999998</v>
      </c>
      <c r="NF473" s="1">
        <v>4.8737549999999998E-2</v>
      </c>
      <c r="NG473">
        <v>30.32225</v>
      </c>
      <c r="NH473">
        <v>1.018842</v>
      </c>
      <c r="NI473">
        <v>4501.3140000000003</v>
      </c>
      <c r="NJ473" s="1">
        <v>4.8277970000000003E-2</v>
      </c>
      <c r="NK473">
        <v>30.161049999999999</v>
      </c>
      <c r="NL473">
        <v>0.97443900000000006</v>
      </c>
      <c r="NM473">
        <v>4356.33</v>
      </c>
      <c r="NN473" s="1">
        <v>4.7858810000000002E-2</v>
      </c>
      <c r="NO473">
        <v>29.98085</v>
      </c>
      <c r="NP473">
        <v>0.93376389999999998</v>
      </c>
      <c r="NQ473">
        <v>4220.2780000000002</v>
      </c>
      <c r="NR473" s="1">
        <v>4.7571870000000002E-2</v>
      </c>
      <c r="NS473">
        <v>29.82507</v>
      </c>
      <c r="NT473">
        <v>0.89815579999999995</v>
      </c>
      <c r="NU473">
        <v>4092.3690000000001</v>
      </c>
      <c r="NV473" s="1">
        <v>4.7146599999999997E-2</v>
      </c>
      <c r="NW473">
        <v>30.103290000000001</v>
      </c>
      <c r="NX473">
        <v>0.8621202</v>
      </c>
      <c r="NY473">
        <v>3971.5059999999999</v>
      </c>
      <c r="NZ473" s="1">
        <v>4.6698299999999998E-2</v>
      </c>
      <c r="OA473">
        <v>30.495940000000001</v>
      </c>
      <c r="OB473">
        <v>0.8280554</v>
      </c>
      <c r="OC473">
        <v>3858.4830000000002</v>
      </c>
      <c r="OD473" s="1">
        <v>4.6271229999999997E-2</v>
      </c>
      <c r="OE473">
        <v>30.784749999999999</v>
      </c>
      <c r="OF473">
        <v>0.79643439999999999</v>
      </c>
      <c r="OG473">
        <v>3752.4850000000001</v>
      </c>
      <c r="OH473" s="1">
        <v>4.5994350000000003E-2</v>
      </c>
      <c r="OI473">
        <v>31.017160000000001</v>
      </c>
      <c r="OJ473">
        <v>0.7691981</v>
      </c>
      <c r="OK473">
        <v>3652.3980000000001</v>
      </c>
    </row>
    <row r="474" spans="1:401" x14ac:dyDescent="0.35">
      <c r="A474">
        <v>483</v>
      </c>
      <c r="B474" t="s">
        <v>4</v>
      </c>
      <c r="C474" t="s">
        <v>364</v>
      </c>
      <c r="D474" t="s">
        <v>481</v>
      </c>
      <c r="E474">
        <v>750.64919999999995</v>
      </c>
      <c r="F474">
        <v>0.10905479999999999</v>
      </c>
      <c r="G474">
        <v>28.622229999999998</v>
      </c>
      <c r="H474">
        <v>0</v>
      </c>
      <c r="I474">
        <v>0</v>
      </c>
      <c r="J474">
        <v>0.108445</v>
      </c>
      <c r="K474">
        <v>28.68299</v>
      </c>
      <c r="L474">
        <v>0</v>
      </c>
      <c r="M474">
        <v>0</v>
      </c>
      <c r="N474">
        <v>0.10777249999999999</v>
      </c>
      <c r="O474">
        <v>28.816379999999999</v>
      </c>
      <c r="P474">
        <v>0</v>
      </c>
      <c r="Q474">
        <v>0</v>
      </c>
      <c r="R474">
        <v>0.107012</v>
      </c>
      <c r="S474">
        <v>28.832979999999999</v>
      </c>
      <c r="T474">
        <v>0</v>
      </c>
      <c r="U474">
        <v>0</v>
      </c>
      <c r="V474">
        <v>0.10628990000000001</v>
      </c>
      <c r="W474">
        <v>28.653829999999999</v>
      </c>
      <c r="X474">
        <v>0</v>
      </c>
      <c r="Y474">
        <v>0</v>
      </c>
      <c r="Z474">
        <v>0.10562390000000001</v>
      </c>
      <c r="AA474">
        <v>28.509219999999999</v>
      </c>
      <c r="AB474">
        <v>0</v>
      </c>
      <c r="AC474">
        <v>0</v>
      </c>
      <c r="AD474">
        <v>0.1050652</v>
      </c>
      <c r="AE474">
        <v>28.406849999999999</v>
      </c>
      <c r="AF474">
        <v>0</v>
      </c>
      <c r="AG474">
        <v>0</v>
      </c>
      <c r="AH474">
        <v>0.1044113</v>
      </c>
      <c r="AI474">
        <v>28.660990000000002</v>
      </c>
      <c r="AJ474">
        <v>0</v>
      </c>
      <c r="AK474">
        <v>0</v>
      </c>
      <c r="AL474">
        <v>0.1037005</v>
      </c>
      <c r="AM474">
        <v>29.0246</v>
      </c>
      <c r="AN474">
        <v>0</v>
      </c>
      <c r="AO474">
        <v>0</v>
      </c>
      <c r="AP474">
        <v>0.10292900000000001</v>
      </c>
      <c r="AQ474">
        <v>29.407419999999998</v>
      </c>
      <c r="AR474">
        <v>0</v>
      </c>
      <c r="AS474">
        <v>0</v>
      </c>
      <c r="AT474">
        <v>0.102288</v>
      </c>
      <c r="AU474">
        <v>29.759630000000001</v>
      </c>
      <c r="AV474">
        <v>0</v>
      </c>
      <c r="AW474">
        <v>0</v>
      </c>
      <c r="AX474">
        <v>0.10176300000000001</v>
      </c>
      <c r="AY474">
        <v>29.840530000000001</v>
      </c>
      <c r="AZ474">
        <v>0</v>
      </c>
      <c r="BA474">
        <v>0</v>
      </c>
      <c r="BB474" s="1">
        <v>0.1012228</v>
      </c>
      <c r="BC474">
        <v>29.82976</v>
      </c>
      <c r="BD474">
        <v>0</v>
      </c>
      <c r="BE474">
        <v>0</v>
      </c>
      <c r="BF474">
        <v>0.10062459999999999</v>
      </c>
      <c r="BG474">
        <v>29.841830000000002</v>
      </c>
      <c r="BH474">
        <v>0</v>
      </c>
      <c r="BI474">
        <v>0</v>
      </c>
      <c r="BJ474" s="1">
        <v>0.1001669</v>
      </c>
      <c r="BK474">
        <v>29.947019999999998</v>
      </c>
      <c r="BL474">
        <v>0</v>
      </c>
      <c r="BM474">
        <v>0</v>
      </c>
      <c r="BN474" s="1">
        <v>9.9566719999999997E-2</v>
      </c>
      <c r="BO474">
        <v>30.422139999999999</v>
      </c>
      <c r="BP474">
        <v>0</v>
      </c>
      <c r="BQ474">
        <v>0</v>
      </c>
      <c r="BR474" s="1">
        <v>9.8823900000000006E-2</v>
      </c>
      <c r="BS474">
        <v>30.89282</v>
      </c>
      <c r="BT474">
        <v>0</v>
      </c>
      <c r="BU474">
        <v>0</v>
      </c>
      <c r="BV474" s="1">
        <v>9.8088289999999995E-2</v>
      </c>
      <c r="BW474">
        <v>31.350819999999999</v>
      </c>
      <c r="BX474">
        <v>0</v>
      </c>
      <c r="BY474">
        <v>0</v>
      </c>
      <c r="BZ474" s="1">
        <v>9.7399369999999999E-2</v>
      </c>
      <c r="CA474">
        <v>31.67503</v>
      </c>
      <c r="CB474">
        <v>0</v>
      </c>
      <c r="CC474">
        <v>0</v>
      </c>
      <c r="CD474" s="1">
        <v>9.6770960000000003E-2</v>
      </c>
      <c r="CE474">
        <v>31.72289</v>
      </c>
      <c r="CF474">
        <v>0</v>
      </c>
      <c r="CG474">
        <v>0</v>
      </c>
      <c r="CH474">
        <v>9.6117830000000001E-2</v>
      </c>
      <c r="CI474">
        <v>31.583169999999999</v>
      </c>
      <c r="CJ474">
        <v>0</v>
      </c>
      <c r="CK474">
        <v>0</v>
      </c>
      <c r="CL474" s="1">
        <v>9.5438019999999998E-2</v>
      </c>
      <c r="CM474">
        <v>31.49484</v>
      </c>
      <c r="CN474">
        <v>0</v>
      </c>
      <c r="CO474">
        <v>0</v>
      </c>
      <c r="CP474" s="1">
        <v>9.5076460000000002E-2</v>
      </c>
      <c r="CQ474">
        <v>31.517620000000001</v>
      </c>
      <c r="CR474">
        <v>0</v>
      </c>
      <c r="CS474">
        <v>0</v>
      </c>
      <c r="CT474" s="1">
        <v>9.4468120000000003E-2</v>
      </c>
      <c r="CU474">
        <v>31.797540000000001</v>
      </c>
      <c r="CV474">
        <v>0</v>
      </c>
      <c r="CW474">
        <v>0</v>
      </c>
      <c r="CX474" s="1">
        <v>9.3654059999999997E-2</v>
      </c>
      <c r="CY474">
        <v>31.803820000000002</v>
      </c>
      <c r="CZ474">
        <v>0</v>
      </c>
      <c r="DA474">
        <v>0</v>
      </c>
      <c r="DB474" s="1">
        <v>9.2796020000000007E-2</v>
      </c>
      <c r="DC474">
        <v>32.0336</v>
      </c>
      <c r="DD474">
        <v>8.8025050000000001E-38</v>
      </c>
      <c r="DE474">
        <v>2.1700270000000002E-34</v>
      </c>
      <c r="DF474" s="1">
        <v>9.2097250000000005E-2</v>
      </c>
      <c r="DG474">
        <v>32.202979999999997</v>
      </c>
      <c r="DH474">
        <v>7.8477340000000005E-32</v>
      </c>
      <c r="DI474">
        <v>1.797885E-28</v>
      </c>
      <c r="DJ474" s="1">
        <v>9.1523880000000002E-2</v>
      </c>
      <c r="DK474">
        <v>32.160789999999999</v>
      </c>
      <c r="DL474">
        <v>5.0240249999999997E-27</v>
      </c>
      <c r="DM474" s="1">
        <v>9.7628530000000005E-24</v>
      </c>
      <c r="DN474" s="1">
        <v>9.0921230000000006E-2</v>
      </c>
      <c r="DO474">
        <v>31.972799999999999</v>
      </c>
      <c r="DP474" s="1">
        <v>3.8520769999999998E-23</v>
      </c>
      <c r="DQ474" s="1">
        <v>7.0949300000000003E-20</v>
      </c>
      <c r="DR474" s="1">
        <v>9.0210780000000004E-2</v>
      </c>
      <c r="DS474">
        <v>31.806950000000001</v>
      </c>
      <c r="DT474" s="1">
        <v>7.5847480000000004E-20</v>
      </c>
      <c r="DU474" s="1">
        <v>1.3729970000000001E-16</v>
      </c>
      <c r="DV474">
        <v>8.9307429999999993E-2</v>
      </c>
      <c r="DW474">
        <v>31.77167</v>
      </c>
      <c r="DX474" s="1">
        <v>5.1340419999999998E-17</v>
      </c>
      <c r="DY474" s="1">
        <v>9.3073799999999999E-14</v>
      </c>
      <c r="DZ474" s="1">
        <v>8.8623900000000005E-2</v>
      </c>
      <c r="EA474">
        <v>32.15157</v>
      </c>
      <c r="EB474" s="1">
        <v>1.471553E-14</v>
      </c>
      <c r="EC474" s="1">
        <v>2.6880800000000002E-11</v>
      </c>
      <c r="ED474" s="1">
        <v>8.8170170000000006E-2</v>
      </c>
      <c r="EE474">
        <v>32.598140000000001</v>
      </c>
      <c r="EF474" s="1">
        <v>2.0517069999999998E-12</v>
      </c>
      <c r="EG474" s="1">
        <v>3.7795060000000003E-9</v>
      </c>
      <c r="EH474" s="1">
        <v>8.7738220000000006E-2</v>
      </c>
      <c r="EI474">
        <v>33.06315</v>
      </c>
      <c r="EJ474" s="1">
        <v>1.533236E-10</v>
      </c>
      <c r="EK474" s="1">
        <v>2.8623840000000002E-7</v>
      </c>
      <c r="EL474" s="1">
        <v>8.7261030000000003E-2</v>
      </c>
      <c r="EM474">
        <v>33.488109999999999</v>
      </c>
      <c r="EN474" s="1">
        <v>6.6940880000000002E-9</v>
      </c>
      <c r="EO474" s="1">
        <v>1.2682839999999999E-5</v>
      </c>
      <c r="EP474" s="1">
        <v>8.6725440000000001E-2</v>
      </c>
      <c r="EQ474">
        <v>33.620609999999999</v>
      </c>
      <c r="ER474" s="1">
        <v>1.822048E-7</v>
      </c>
      <c r="ES474" s="1">
        <v>3.5120669999999998E-4</v>
      </c>
      <c r="ET474" s="1">
        <v>8.6265560000000005E-2</v>
      </c>
      <c r="EU474">
        <v>33.462850000000003</v>
      </c>
      <c r="EV474" s="1">
        <v>3.2775680000000001E-6</v>
      </c>
      <c r="EW474" s="1">
        <v>6.427449E-3</v>
      </c>
      <c r="EX474" s="1">
        <v>8.5856340000000003E-2</v>
      </c>
      <c r="EY474">
        <v>33.352910000000001</v>
      </c>
      <c r="EZ474" s="1">
        <v>4.0855190000000001E-5</v>
      </c>
      <c r="FA474" s="1">
        <v>8.1478949999999994E-2</v>
      </c>
      <c r="FB474" s="1">
        <v>8.5804549999999993E-2</v>
      </c>
      <c r="FC474">
        <v>33.306600000000003</v>
      </c>
      <c r="FD474" s="1">
        <v>3.6880430000000002E-4</v>
      </c>
      <c r="FE474" s="1">
        <v>0.74520790000000003</v>
      </c>
      <c r="FF474" s="1">
        <v>8.5619319999999999E-2</v>
      </c>
      <c r="FG474">
        <v>33.485639999999997</v>
      </c>
      <c r="FH474" s="1">
        <v>2.4835389999999999E-3</v>
      </c>
      <c r="FI474" s="1">
        <v>5.0907999999999998</v>
      </c>
      <c r="FJ474" s="1">
        <v>8.5266410000000001E-2</v>
      </c>
      <c r="FK474">
        <v>33.627690000000001</v>
      </c>
      <c r="FL474" s="1">
        <v>1.2821330000000001E-2</v>
      </c>
      <c r="FM474" s="1">
        <v>26.731839999999998</v>
      </c>
      <c r="FN474" s="1">
        <v>8.479122E-2</v>
      </c>
      <c r="FO474">
        <v>33.610689999999998</v>
      </c>
      <c r="FP474" s="1">
        <v>5.2223350000000002E-2</v>
      </c>
      <c r="FQ474" s="1">
        <v>110.8399</v>
      </c>
      <c r="FR474" s="1">
        <v>8.4436590000000006E-2</v>
      </c>
      <c r="FS474">
        <v>33.492100000000001</v>
      </c>
      <c r="FT474" s="1">
        <v>0.1723616</v>
      </c>
      <c r="FU474">
        <v>371.9384</v>
      </c>
      <c r="FV474" s="1">
        <v>8.4155419999999995E-2</v>
      </c>
      <c r="FW474">
        <v>33.242600000000003</v>
      </c>
      <c r="FX474" s="1">
        <v>0.47147800000000001</v>
      </c>
      <c r="FY474">
        <v>1033.152</v>
      </c>
      <c r="FZ474" s="1">
        <v>8.3820210000000006E-2</v>
      </c>
      <c r="GA474">
        <v>32.950200000000002</v>
      </c>
      <c r="GB474" s="1">
        <v>1.0887009999999999</v>
      </c>
      <c r="GC474">
        <v>2424.1109999999999</v>
      </c>
      <c r="GD474" s="1">
        <v>8.3368819999999996E-2</v>
      </c>
      <c r="GE474">
        <v>32.659979999999997</v>
      </c>
      <c r="GF474" s="1">
        <v>2.1611850000000001</v>
      </c>
      <c r="GG474">
        <v>4894.0889999999999</v>
      </c>
      <c r="GH474" s="1">
        <v>8.2905989999999999E-2</v>
      </c>
      <c r="GI474">
        <v>32.470010000000002</v>
      </c>
      <c r="GJ474" s="1">
        <v>3.7580469999999999</v>
      </c>
      <c r="GK474">
        <v>8652.01</v>
      </c>
      <c r="GL474" s="1">
        <v>8.2463590000000003E-2</v>
      </c>
      <c r="GM474">
        <v>32.613930000000003</v>
      </c>
      <c r="GN474">
        <v>5.8212900000000003</v>
      </c>
      <c r="GO474">
        <v>13617.88</v>
      </c>
      <c r="GP474" s="1">
        <v>8.1964079999999995E-2</v>
      </c>
      <c r="GQ474">
        <v>32.85051</v>
      </c>
      <c r="GR474">
        <v>8.1533829999999998</v>
      </c>
      <c r="GS474">
        <v>19379.689999999999</v>
      </c>
      <c r="GT474" s="1">
        <v>8.1476409999999999E-2</v>
      </c>
      <c r="GU474">
        <v>33.135829999999999</v>
      </c>
      <c r="GV474">
        <v>10.48085</v>
      </c>
      <c r="GW474">
        <v>25297.22</v>
      </c>
      <c r="GX474" s="1">
        <v>8.0975210000000006E-2</v>
      </c>
      <c r="GY474">
        <v>33.284880000000001</v>
      </c>
      <c r="GZ474">
        <v>12.52657</v>
      </c>
      <c r="HA474">
        <v>30697.96</v>
      </c>
      <c r="HB474" s="1">
        <v>8.041247E-2</v>
      </c>
      <c r="HC474">
        <v>33.269860000000001</v>
      </c>
      <c r="HD474">
        <v>14.08418</v>
      </c>
      <c r="HE474">
        <v>35053.949999999997</v>
      </c>
      <c r="HF474" s="1">
        <v>7.9862210000000003E-2</v>
      </c>
      <c r="HG474">
        <v>32.98563</v>
      </c>
      <c r="HH474">
        <v>15.07662</v>
      </c>
      <c r="HI474">
        <v>38084.36</v>
      </c>
      <c r="HJ474" s="1">
        <v>7.9279390000000005E-2</v>
      </c>
      <c r="HK474">
        <v>32.681159999999998</v>
      </c>
      <c r="HL474">
        <v>15.508240000000001</v>
      </c>
      <c r="HM474">
        <v>39755.42</v>
      </c>
      <c r="HN474" s="1">
        <v>7.9172599999999996E-2</v>
      </c>
      <c r="HO474">
        <v>32.424309999999998</v>
      </c>
      <c r="HP474">
        <v>15.55528</v>
      </c>
      <c r="HQ474">
        <v>40205.99</v>
      </c>
      <c r="HR474" s="1">
        <v>7.8645380000000001E-2</v>
      </c>
      <c r="HS474">
        <v>32.383920000000003</v>
      </c>
      <c r="HT474">
        <v>15.15232</v>
      </c>
      <c r="HU474">
        <v>39673.79</v>
      </c>
      <c r="HV474" s="1">
        <v>7.775369E-2</v>
      </c>
      <c r="HW474">
        <v>32.477849999999997</v>
      </c>
      <c r="HX474">
        <v>14.42853</v>
      </c>
      <c r="HY474">
        <v>38426.58</v>
      </c>
      <c r="HZ474" s="1">
        <v>7.6775969999999999E-2</v>
      </c>
      <c r="IA474">
        <v>32.394579999999998</v>
      </c>
      <c r="IB474">
        <v>13.56527</v>
      </c>
      <c r="IC474">
        <v>36711.120000000003</v>
      </c>
      <c r="ID474" s="1">
        <v>7.6049829999999999E-2</v>
      </c>
      <c r="IE474">
        <v>32.286029999999997</v>
      </c>
      <c r="IF474">
        <v>12.619540000000001</v>
      </c>
      <c r="IG474">
        <v>34709.64</v>
      </c>
      <c r="IH474">
        <v>7.5598020000000002E-2</v>
      </c>
      <c r="II474">
        <v>32.055439999999997</v>
      </c>
      <c r="IJ474">
        <v>11.740729999999999</v>
      </c>
      <c r="IK474">
        <v>32609.18</v>
      </c>
      <c r="IL474" s="1">
        <v>7.5135930000000004E-2</v>
      </c>
      <c r="IM474">
        <v>31.674479999999999</v>
      </c>
      <c r="IN474">
        <v>10.86234</v>
      </c>
      <c r="IO474">
        <v>30465.77</v>
      </c>
      <c r="IP474" s="1">
        <v>7.4564699999999998E-2</v>
      </c>
      <c r="IQ474">
        <v>31.294709999999998</v>
      </c>
      <c r="IR474">
        <v>10.00508</v>
      </c>
      <c r="IS474">
        <v>28370.13</v>
      </c>
      <c r="IT474" s="1">
        <v>7.4598230000000001E-2</v>
      </c>
      <c r="IU474">
        <v>31.049399999999999</v>
      </c>
      <c r="IV474">
        <v>9.2710810000000006</v>
      </c>
      <c r="IW474">
        <v>26355.78</v>
      </c>
      <c r="IX474" s="1">
        <v>7.4160970000000007E-2</v>
      </c>
      <c r="IY474">
        <v>31.266490000000001</v>
      </c>
      <c r="IZ474">
        <v>8.5228110000000008</v>
      </c>
      <c r="JA474">
        <v>24440.97</v>
      </c>
      <c r="JB474" s="1">
        <v>7.3398779999999997E-2</v>
      </c>
      <c r="JC474">
        <v>31.595659999999999</v>
      </c>
      <c r="JD474">
        <v>7.7998900000000004</v>
      </c>
      <c r="JE474">
        <v>22654.85</v>
      </c>
      <c r="JF474" s="1">
        <v>7.2552320000000003E-2</v>
      </c>
      <c r="JG474">
        <v>31.905950000000001</v>
      </c>
      <c r="JH474">
        <v>7.1317649999999997</v>
      </c>
      <c r="JI474">
        <v>21003.85</v>
      </c>
      <c r="JJ474">
        <v>7.1957190000000004E-2</v>
      </c>
      <c r="JK474">
        <v>31.972999999999999</v>
      </c>
      <c r="JL474">
        <v>6.5473229999999996</v>
      </c>
      <c r="JM474">
        <v>19482.16</v>
      </c>
      <c r="JN474" s="1">
        <v>7.1626570000000001E-2</v>
      </c>
      <c r="JO474">
        <v>31.86713</v>
      </c>
      <c r="JP474">
        <v>6.0364469999999999</v>
      </c>
      <c r="JQ474">
        <v>18077.53</v>
      </c>
      <c r="JR474" s="1">
        <v>7.1214059999999996E-2</v>
      </c>
      <c r="JS474">
        <v>31.54346</v>
      </c>
      <c r="JT474">
        <v>5.56264</v>
      </c>
      <c r="JU474">
        <v>16783.310000000001</v>
      </c>
      <c r="JV474" s="1">
        <v>7.0557599999999998E-2</v>
      </c>
      <c r="JW474">
        <v>31.227270000000001</v>
      </c>
      <c r="JX474">
        <v>5.1141059999999996</v>
      </c>
      <c r="JY474">
        <v>15596.71</v>
      </c>
      <c r="JZ474">
        <v>7.046869E-2</v>
      </c>
      <c r="KA474">
        <v>30.97034</v>
      </c>
      <c r="KB474">
        <v>4.7438279999999997</v>
      </c>
      <c r="KC474">
        <v>14506.34</v>
      </c>
      <c r="KD474" s="1">
        <v>6.9810120000000003E-2</v>
      </c>
      <c r="KE474">
        <v>31.050789999999999</v>
      </c>
      <c r="KF474">
        <v>4.3683719999999999</v>
      </c>
      <c r="KG474">
        <v>13502.28</v>
      </c>
      <c r="KH474" s="1">
        <v>6.8835199999999999E-2</v>
      </c>
      <c r="KI474">
        <v>31.16761</v>
      </c>
      <c r="KJ474">
        <v>4.0121460000000004</v>
      </c>
      <c r="KK474">
        <v>12590.12</v>
      </c>
      <c r="KL474" s="1">
        <v>6.7702410000000005E-2</v>
      </c>
      <c r="KM474">
        <v>31.298670000000001</v>
      </c>
      <c r="KN474">
        <v>3.6832210000000001</v>
      </c>
      <c r="KO474">
        <v>11763.78</v>
      </c>
      <c r="KP474" s="1">
        <v>6.6781229999999997E-2</v>
      </c>
      <c r="KQ474">
        <v>31.38513</v>
      </c>
      <c r="KR474">
        <v>3.398847</v>
      </c>
      <c r="KS474">
        <v>11014.65</v>
      </c>
      <c r="KT474" s="1">
        <v>6.6067230000000005E-2</v>
      </c>
      <c r="KU474">
        <v>31.242519999999999</v>
      </c>
      <c r="KV474">
        <v>3.1508340000000001</v>
      </c>
      <c r="KW474">
        <v>10329.969999999999</v>
      </c>
      <c r="KX474" s="1">
        <v>6.5280299999999999E-2</v>
      </c>
      <c r="KY474">
        <v>30.94528</v>
      </c>
      <c r="KZ474">
        <v>2.9226399999999999</v>
      </c>
      <c r="LA474">
        <v>9704.1059999999998</v>
      </c>
      <c r="LB474" s="1">
        <v>6.4329940000000002E-2</v>
      </c>
      <c r="LC474">
        <v>30.62716</v>
      </c>
      <c r="LD474">
        <v>2.7090580000000002</v>
      </c>
      <c r="LE474">
        <v>9133.8539999999994</v>
      </c>
      <c r="LF474" s="1">
        <v>6.3775540000000006E-2</v>
      </c>
      <c r="LG474">
        <v>30.405190000000001</v>
      </c>
      <c r="LH474">
        <v>2.531139</v>
      </c>
      <c r="LI474">
        <v>8612.6149999999998</v>
      </c>
      <c r="LJ474" s="1">
        <v>6.2916589999999994E-2</v>
      </c>
      <c r="LK474">
        <v>30.500679999999999</v>
      </c>
      <c r="LL474">
        <v>2.356919</v>
      </c>
      <c r="LM474">
        <v>8133.5630000000001</v>
      </c>
      <c r="LN474" s="1">
        <v>6.1890269999999997E-2</v>
      </c>
      <c r="LO474">
        <v>30.673269999999999</v>
      </c>
      <c r="LP474">
        <v>2.1933150000000001</v>
      </c>
      <c r="LQ474">
        <v>7698.3320000000003</v>
      </c>
      <c r="LR474" s="1">
        <v>6.0719839999999997E-2</v>
      </c>
      <c r="LS474">
        <v>30.892230000000001</v>
      </c>
      <c r="LT474">
        <v>2.0405700000000002</v>
      </c>
      <c r="LU474">
        <v>7303.15</v>
      </c>
      <c r="LV474" s="1">
        <v>5.9631730000000001E-2</v>
      </c>
      <c r="LW474">
        <v>31.034669999999998</v>
      </c>
      <c r="LX474">
        <v>1.905006</v>
      </c>
      <c r="LY474">
        <v>6944.4639999999999</v>
      </c>
      <c r="LZ474" s="1">
        <v>5.832006E-2</v>
      </c>
      <c r="MA474">
        <v>31.03106</v>
      </c>
      <c r="MB474">
        <v>1.772467</v>
      </c>
      <c r="MC474">
        <v>6617.3770000000004</v>
      </c>
      <c r="MD474" s="1">
        <v>5.6904240000000002E-2</v>
      </c>
      <c r="ME474">
        <v>30.796949999999999</v>
      </c>
      <c r="MF474">
        <v>1.646018</v>
      </c>
      <c r="MG474">
        <v>6321.6970000000001</v>
      </c>
      <c r="MH474" s="1">
        <v>5.5684980000000002E-2</v>
      </c>
      <c r="MI474">
        <v>30.548749999999998</v>
      </c>
      <c r="MJ474">
        <v>1.5371379999999999</v>
      </c>
      <c r="MK474">
        <v>6053.875</v>
      </c>
      <c r="ML474" s="1">
        <v>5.4961669999999997E-2</v>
      </c>
      <c r="MM474">
        <v>30.3535</v>
      </c>
      <c r="MN474">
        <v>1.4510670000000001</v>
      </c>
      <c r="MO474">
        <v>5808.8389999999999</v>
      </c>
      <c r="MP474" s="1">
        <v>5.4197540000000002E-2</v>
      </c>
      <c r="MQ474">
        <v>30.527010000000001</v>
      </c>
      <c r="MR474">
        <v>1.3706590000000001</v>
      </c>
      <c r="MS474">
        <v>5581.5039999999999</v>
      </c>
      <c r="MT474" s="1">
        <v>5.3451310000000002E-2</v>
      </c>
      <c r="MU474">
        <v>30.61683</v>
      </c>
      <c r="MV474">
        <v>1.2972109999999999</v>
      </c>
      <c r="MW474">
        <v>5372.0919999999996</v>
      </c>
      <c r="MX474" s="1">
        <v>5.2675220000000002E-2</v>
      </c>
      <c r="MY474">
        <v>30.59686</v>
      </c>
      <c r="MZ474">
        <v>1.229058</v>
      </c>
      <c r="NA474">
        <v>5178.875</v>
      </c>
      <c r="NB474" s="1">
        <v>5.1973150000000003E-2</v>
      </c>
      <c r="NC474">
        <v>30.522320000000001</v>
      </c>
      <c r="ND474">
        <v>1.1679919999999999</v>
      </c>
      <c r="NE474">
        <v>5000.9210000000003</v>
      </c>
      <c r="NF474" s="1">
        <v>5.1475359999999998E-2</v>
      </c>
      <c r="NG474">
        <v>30.456240000000001</v>
      </c>
      <c r="NH474">
        <v>1.1156630000000001</v>
      </c>
      <c r="NI474">
        <v>4835.049</v>
      </c>
      <c r="NJ474" s="1">
        <v>5.098987E-2</v>
      </c>
      <c r="NK474">
        <v>30.297750000000001</v>
      </c>
      <c r="NL474">
        <v>1.0671250000000001</v>
      </c>
      <c r="NM474">
        <v>4679.8990000000003</v>
      </c>
      <c r="NN474" s="1">
        <v>5.0559569999999998E-2</v>
      </c>
      <c r="NO474">
        <v>30.121320000000001</v>
      </c>
      <c r="NP474">
        <v>1.0228680000000001</v>
      </c>
      <c r="NQ474">
        <v>4534.2169999999996</v>
      </c>
      <c r="NR474" s="1">
        <v>5.0263960000000003E-2</v>
      </c>
      <c r="NS474">
        <v>29.969899999999999</v>
      </c>
      <c r="NT474">
        <v>0.98402449999999997</v>
      </c>
      <c r="NU474">
        <v>4397.08</v>
      </c>
      <c r="NV474" s="1">
        <v>4.9811050000000003E-2</v>
      </c>
      <c r="NW474">
        <v>30.235440000000001</v>
      </c>
      <c r="NX474">
        <v>0.9445192</v>
      </c>
      <c r="NY474">
        <v>4267.5010000000002</v>
      </c>
      <c r="NZ474" s="1">
        <v>4.9337510000000001E-2</v>
      </c>
      <c r="OA474">
        <v>30.604099999999999</v>
      </c>
      <c r="OB474">
        <v>0.90720469999999998</v>
      </c>
      <c r="OC474">
        <v>4146.22</v>
      </c>
      <c r="OD474" s="1">
        <v>4.8885989999999997E-2</v>
      </c>
      <c r="OE474">
        <v>30.871970000000001</v>
      </c>
      <c r="OF474">
        <v>0.87254480000000001</v>
      </c>
      <c r="OG474">
        <v>4032.3989999999999</v>
      </c>
      <c r="OH474" s="1">
        <v>4.859923E-2</v>
      </c>
      <c r="OI474">
        <v>31.087070000000001</v>
      </c>
      <c r="OJ474">
        <v>0.84278229999999998</v>
      </c>
      <c r="OK474">
        <v>3924.8620000000001</v>
      </c>
    </row>
    <row r="475" spans="1:401" x14ac:dyDescent="0.35">
      <c r="A475">
        <v>484</v>
      </c>
      <c r="B475" t="s">
        <v>4</v>
      </c>
      <c r="C475" t="s">
        <v>364</v>
      </c>
      <c r="D475" t="s">
        <v>482</v>
      </c>
      <c r="E475">
        <v>753.09379999999999</v>
      </c>
      <c r="F475">
        <v>0.1082607</v>
      </c>
      <c r="G475">
        <v>28.67183</v>
      </c>
      <c r="H475">
        <v>0</v>
      </c>
      <c r="I475">
        <v>0</v>
      </c>
      <c r="J475">
        <v>0.1076602</v>
      </c>
      <c r="K475">
        <v>28.733450000000001</v>
      </c>
      <c r="L475">
        <v>0</v>
      </c>
      <c r="M475">
        <v>0</v>
      </c>
      <c r="N475">
        <v>0.106984</v>
      </c>
      <c r="O475">
        <v>28.85896</v>
      </c>
      <c r="P475">
        <v>0</v>
      </c>
      <c r="Q475">
        <v>0</v>
      </c>
      <c r="R475">
        <v>0.1062256</v>
      </c>
      <c r="S475">
        <v>28.866679999999999</v>
      </c>
      <c r="T475">
        <v>0</v>
      </c>
      <c r="U475">
        <v>0</v>
      </c>
      <c r="V475">
        <v>0.10550329999999999</v>
      </c>
      <c r="W475">
        <v>28.689039999999999</v>
      </c>
      <c r="X475">
        <v>0</v>
      </c>
      <c r="Y475">
        <v>0</v>
      </c>
      <c r="Z475">
        <v>0.1048384</v>
      </c>
      <c r="AA475">
        <v>28.546610000000001</v>
      </c>
      <c r="AB475">
        <v>0</v>
      </c>
      <c r="AC475">
        <v>0</v>
      </c>
      <c r="AD475">
        <v>0.10429380000000001</v>
      </c>
      <c r="AE475">
        <v>28.450119999999998</v>
      </c>
      <c r="AF475">
        <v>0</v>
      </c>
      <c r="AG475">
        <v>0</v>
      </c>
      <c r="AH475">
        <v>0.1036357</v>
      </c>
      <c r="AI475">
        <v>28.699680000000001</v>
      </c>
      <c r="AJ475">
        <v>0</v>
      </c>
      <c r="AK475">
        <v>0</v>
      </c>
      <c r="AL475">
        <v>0.1029263</v>
      </c>
      <c r="AM475">
        <v>29.054269999999999</v>
      </c>
      <c r="AN475">
        <v>0</v>
      </c>
      <c r="AO475">
        <v>0</v>
      </c>
      <c r="AP475">
        <v>0.1021555</v>
      </c>
      <c r="AQ475">
        <v>29.425730000000001</v>
      </c>
      <c r="AR475">
        <v>0</v>
      </c>
      <c r="AS475">
        <v>0</v>
      </c>
      <c r="AT475">
        <v>0.1015153</v>
      </c>
      <c r="AU475">
        <v>29.761590000000002</v>
      </c>
      <c r="AV475">
        <v>0</v>
      </c>
      <c r="AW475">
        <v>0</v>
      </c>
      <c r="AX475" s="1">
        <v>0.1009896</v>
      </c>
      <c r="AY475">
        <v>29.83051</v>
      </c>
      <c r="AZ475">
        <v>0</v>
      </c>
      <c r="BA475">
        <v>0</v>
      </c>
      <c r="BB475" s="1">
        <v>0.100453</v>
      </c>
      <c r="BC475">
        <v>29.812380000000001</v>
      </c>
      <c r="BD475">
        <v>0</v>
      </c>
      <c r="BE475">
        <v>0</v>
      </c>
      <c r="BF475" s="1">
        <v>9.9861599999999995E-2</v>
      </c>
      <c r="BG475">
        <v>29.817029999999999</v>
      </c>
      <c r="BH475">
        <v>0</v>
      </c>
      <c r="BI475">
        <v>0</v>
      </c>
      <c r="BJ475" s="1">
        <v>9.9410559999999995E-2</v>
      </c>
      <c r="BK475">
        <v>29.91863</v>
      </c>
      <c r="BL475">
        <v>0</v>
      </c>
      <c r="BM475">
        <v>0</v>
      </c>
      <c r="BN475" s="1">
        <v>9.8813880000000007E-2</v>
      </c>
      <c r="BO475">
        <v>30.381129999999999</v>
      </c>
      <c r="BP475">
        <v>0</v>
      </c>
      <c r="BQ475">
        <v>0</v>
      </c>
      <c r="BR475" s="1">
        <v>9.8071829999999999E-2</v>
      </c>
      <c r="BS475">
        <v>30.842230000000001</v>
      </c>
      <c r="BT475">
        <v>0</v>
      </c>
      <c r="BU475">
        <v>0</v>
      </c>
      <c r="BV475" s="1">
        <v>9.7335969999999994E-2</v>
      </c>
      <c r="BW475">
        <v>31.29176</v>
      </c>
      <c r="BX475">
        <v>0</v>
      </c>
      <c r="BY475">
        <v>0</v>
      </c>
      <c r="BZ475" s="1">
        <v>9.6647079999999996E-2</v>
      </c>
      <c r="CA475">
        <v>31.609539999999999</v>
      </c>
      <c r="CB475">
        <v>0</v>
      </c>
      <c r="CC475">
        <v>0</v>
      </c>
      <c r="CD475" s="1">
        <v>9.6025799999999994E-2</v>
      </c>
      <c r="CE475">
        <v>31.657879999999999</v>
      </c>
      <c r="CF475">
        <v>0</v>
      </c>
      <c r="CG475">
        <v>0</v>
      </c>
      <c r="CH475" s="1">
        <v>9.5375249999999995E-2</v>
      </c>
      <c r="CI475">
        <v>31.52758</v>
      </c>
      <c r="CJ475">
        <v>0</v>
      </c>
      <c r="CK475">
        <v>0</v>
      </c>
      <c r="CL475" s="1">
        <v>9.4704430000000006E-2</v>
      </c>
      <c r="CM475">
        <v>31.448319999999999</v>
      </c>
      <c r="CN475">
        <v>0</v>
      </c>
      <c r="CO475">
        <v>0</v>
      </c>
      <c r="CP475" s="1">
        <v>9.4361539999999994E-2</v>
      </c>
      <c r="CQ475">
        <v>31.481490000000001</v>
      </c>
      <c r="CR475">
        <v>0</v>
      </c>
      <c r="CS475">
        <v>0</v>
      </c>
      <c r="CT475" s="1">
        <v>9.3754299999999999E-2</v>
      </c>
      <c r="CU475">
        <v>31.764679999999998</v>
      </c>
      <c r="CV475">
        <v>0</v>
      </c>
      <c r="CW475">
        <v>0</v>
      </c>
      <c r="CX475" s="1">
        <v>9.2937099999999995E-2</v>
      </c>
      <c r="CY475">
        <v>31.789470000000001</v>
      </c>
      <c r="CZ475">
        <v>0</v>
      </c>
      <c r="DA475">
        <v>0</v>
      </c>
      <c r="DB475" s="1">
        <v>9.2077800000000001E-2</v>
      </c>
      <c r="DC475">
        <v>32.027839999999998</v>
      </c>
      <c r="DD475">
        <v>1.950733E-38</v>
      </c>
      <c r="DE475">
        <v>4.9366499999999998E-35</v>
      </c>
      <c r="DF475" s="1">
        <v>9.1384309999999996E-2</v>
      </c>
      <c r="DG475">
        <v>32.199599999999997</v>
      </c>
      <c r="DH475">
        <v>1.9998540000000001E-32</v>
      </c>
      <c r="DI475">
        <v>4.6914380000000001E-29</v>
      </c>
      <c r="DJ475" s="1">
        <v>9.0818270000000006E-2</v>
      </c>
      <c r="DK475">
        <v>32.163510000000002</v>
      </c>
      <c r="DL475">
        <v>1.481319E-27</v>
      </c>
      <c r="DM475" s="1">
        <v>2.9432699999999998E-24</v>
      </c>
      <c r="DN475" s="1">
        <v>9.0223360000000002E-2</v>
      </c>
      <c r="DO475">
        <v>31.98667</v>
      </c>
      <c r="DP475" s="1">
        <v>1.268568E-23</v>
      </c>
      <c r="DQ475" s="1">
        <v>2.3815179999999999E-20</v>
      </c>
      <c r="DR475" s="1">
        <v>8.9507829999999997E-2</v>
      </c>
      <c r="DS475">
        <v>31.828489999999999</v>
      </c>
      <c r="DT475" s="1">
        <v>2.711393E-20</v>
      </c>
      <c r="DU475" s="1">
        <v>5.0016269999999997E-17</v>
      </c>
      <c r="DV475" s="1">
        <v>8.8602920000000002E-2</v>
      </c>
      <c r="DW475">
        <v>31.797989999999999</v>
      </c>
      <c r="DX475" s="1">
        <v>1.9791110000000001E-17</v>
      </c>
      <c r="DY475" s="1">
        <v>3.653317E-14</v>
      </c>
      <c r="DZ475" s="1">
        <v>8.792287E-2</v>
      </c>
      <c r="EA475">
        <v>32.165529999999997</v>
      </c>
      <c r="EB475" s="1">
        <v>6.058987E-15</v>
      </c>
      <c r="EC475" s="1">
        <v>1.1259900000000001E-11</v>
      </c>
      <c r="ED475" s="1">
        <v>8.7476579999999998E-2</v>
      </c>
      <c r="EE475">
        <v>32.596649999999997</v>
      </c>
      <c r="EF475" s="1">
        <v>8.9832319999999998E-13</v>
      </c>
      <c r="EG475" s="1">
        <v>1.681788E-9</v>
      </c>
      <c r="EH475" s="1">
        <v>8.7052039999999997E-2</v>
      </c>
      <c r="EI475">
        <v>33.045360000000002</v>
      </c>
      <c r="EJ475" s="1">
        <v>7.1049080000000002E-11</v>
      </c>
      <c r="EK475" s="1">
        <v>1.3467689999999999E-7</v>
      </c>
      <c r="EL475" s="1">
        <v>8.6572529999999995E-2</v>
      </c>
      <c r="EM475">
        <v>33.450330000000001</v>
      </c>
      <c r="EN475" s="1">
        <v>3.2700809999999998E-9</v>
      </c>
      <c r="EO475" s="1">
        <v>6.2861389999999999E-6</v>
      </c>
      <c r="EP475" s="1">
        <v>8.6033449999999997E-2</v>
      </c>
      <c r="EQ475">
        <v>33.570309999999999</v>
      </c>
      <c r="ER475" s="1">
        <v>9.3522630000000004E-8</v>
      </c>
      <c r="ES475" s="1">
        <v>1.8279219999999999E-4</v>
      </c>
      <c r="ET475" s="1">
        <v>8.5575219999999994E-2</v>
      </c>
      <c r="EU475">
        <v>33.414650000000002</v>
      </c>
      <c r="EV475" s="1">
        <v>1.7629220000000001E-6</v>
      </c>
      <c r="EW475" s="1">
        <v>3.5035690000000002E-3</v>
      </c>
      <c r="EX475" s="1">
        <v>8.5177600000000006E-2</v>
      </c>
      <c r="EY475">
        <v>33.307850000000002</v>
      </c>
      <c r="EZ475" s="1">
        <v>2.2976739999999999E-5</v>
      </c>
      <c r="FA475" s="1">
        <v>4.6411050000000002E-2</v>
      </c>
      <c r="FB475" s="1">
        <v>8.5137749999999998E-2</v>
      </c>
      <c r="FC475">
        <v>33.267940000000003</v>
      </c>
      <c r="FD475" s="1">
        <v>2.164628E-4</v>
      </c>
      <c r="FE475" s="1">
        <v>0.4427529</v>
      </c>
      <c r="FF475" s="1">
        <v>8.4948499999999996E-2</v>
      </c>
      <c r="FG475">
        <v>33.451929999999997</v>
      </c>
      <c r="FH475" s="1">
        <v>1.518419E-3</v>
      </c>
      <c r="FI475" s="1">
        <v>3.1497820000000001</v>
      </c>
      <c r="FJ475" s="1">
        <v>8.4589300000000006E-2</v>
      </c>
      <c r="FK475">
        <v>33.604179999999999</v>
      </c>
      <c r="FL475" s="1">
        <v>8.1510450000000009E-3</v>
      </c>
      <c r="FM475" s="1">
        <v>17.196110000000001</v>
      </c>
      <c r="FN475">
        <v>8.4110740000000003E-2</v>
      </c>
      <c r="FO475">
        <v>33.608139999999999</v>
      </c>
      <c r="FP475" s="1">
        <v>3.4469979999999997E-2</v>
      </c>
      <c r="FQ475" s="1">
        <v>74.020939999999996</v>
      </c>
      <c r="FR475" s="1">
        <v>8.3764690000000003E-2</v>
      </c>
      <c r="FS475">
        <v>33.509740000000001</v>
      </c>
      <c r="FT475" s="1">
        <v>0.1179661</v>
      </c>
      <c r="FU475">
        <v>257.52159999999998</v>
      </c>
      <c r="FV475" s="1">
        <v>8.3491410000000002E-2</v>
      </c>
      <c r="FW475">
        <v>33.281970000000001</v>
      </c>
      <c r="FX475" s="1">
        <v>0.33416859999999998</v>
      </c>
      <c r="FY475">
        <v>740.74360000000001</v>
      </c>
      <c r="FZ475" s="1">
        <v>8.3155980000000004E-2</v>
      </c>
      <c r="GA475">
        <v>33.009419999999999</v>
      </c>
      <c r="GB475" s="1">
        <v>0.79800550000000003</v>
      </c>
      <c r="GC475">
        <v>1797.6279999999999</v>
      </c>
      <c r="GD475" s="1">
        <v>8.270545E-2</v>
      </c>
      <c r="GE475">
        <v>32.737340000000003</v>
      </c>
      <c r="GF475" s="1">
        <v>1.6361209999999999</v>
      </c>
      <c r="GG475">
        <v>3749.1660000000002</v>
      </c>
      <c r="GH475" s="1">
        <v>8.2242259999999998E-2</v>
      </c>
      <c r="GI475">
        <v>32.562640000000002</v>
      </c>
      <c r="GJ475" s="1">
        <v>2.9343129999999999</v>
      </c>
      <c r="GK475">
        <v>6838.107</v>
      </c>
      <c r="GL475" s="1">
        <v>8.1805059999999999E-2</v>
      </c>
      <c r="GM475">
        <v>32.707239999999999</v>
      </c>
      <c r="GN475">
        <v>4.681762</v>
      </c>
      <c r="GO475">
        <v>11089.59</v>
      </c>
      <c r="GP475" s="1">
        <v>8.1308450000000004E-2</v>
      </c>
      <c r="GQ475">
        <v>32.938090000000003</v>
      </c>
      <c r="GR475">
        <v>6.744205</v>
      </c>
      <c r="GS475">
        <v>16238.26</v>
      </c>
      <c r="GT475">
        <v>8.0826179999999997E-2</v>
      </c>
      <c r="GU475">
        <v>33.212440000000001</v>
      </c>
      <c r="GV475">
        <v>8.9027180000000001</v>
      </c>
      <c r="GW475">
        <v>21777.43</v>
      </c>
      <c r="GX475" s="1">
        <v>8.0325640000000004E-2</v>
      </c>
      <c r="GY475">
        <v>33.351869999999998</v>
      </c>
      <c r="GZ475">
        <v>10.907719999999999</v>
      </c>
      <c r="HA475">
        <v>27107.64</v>
      </c>
      <c r="HB475" s="1">
        <v>7.9767000000000005E-2</v>
      </c>
      <c r="HC475">
        <v>33.330370000000002</v>
      </c>
      <c r="HD475">
        <v>12.55096</v>
      </c>
      <c r="HE475">
        <v>31698.18</v>
      </c>
      <c r="HF475" s="1">
        <v>7.9219890000000001E-2</v>
      </c>
      <c r="HG475">
        <v>33.05171</v>
      </c>
      <c r="HH475">
        <v>13.724410000000001</v>
      </c>
      <c r="HI475">
        <v>35203.660000000003</v>
      </c>
      <c r="HJ475" s="1">
        <v>7.8643969999999994E-2</v>
      </c>
      <c r="HK475">
        <v>32.75638</v>
      </c>
      <c r="HL475">
        <v>14.39504</v>
      </c>
      <c r="HM475">
        <v>37496.9</v>
      </c>
      <c r="HN475" s="1">
        <v>7.8563030000000006E-2</v>
      </c>
      <c r="HO475">
        <v>32.51191</v>
      </c>
      <c r="HP475">
        <v>14.70065</v>
      </c>
      <c r="HQ475">
        <v>38625.699999999997</v>
      </c>
      <c r="HR475" s="1">
        <v>7.8041609999999997E-2</v>
      </c>
      <c r="HS475">
        <v>32.481140000000003</v>
      </c>
      <c r="HT475">
        <v>14.550369999999999</v>
      </c>
      <c r="HU475">
        <v>38755.75</v>
      </c>
      <c r="HV475" s="1">
        <v>7.7140550000000002E-2</v>
      </c>
      <c r="HW475">
        <v>32.581699999999998</v>
      </c>
      <c r="HX475">
        <v>14.049250000000001</v>
      </c>
      <c r="HY475">
        <v>38099</v>
      </c>
      <c r="HZ475" s="1">
        <v>7.6163250000000002E-2</v>
      </c>
      <c r="IA475">
        <v>32.511180000000003</v>
      </c>
      <c r="IB475">
        <v>13.352539999999999</v>
      </c>
      <c r="IC475">
        <v>36881.550000000003</v>
      </c>
      <c r="ID475" s="1">
        <v>7.5442110000000007E-2</v>
      </c>
      <c r="IE475">
        <v>32.414029999999997</v>
      </c>
      <c r="IF475">
        <v>12.618220000000001</v>
      </c>
      <c r="IG475">
        <v>35295.57</v>
      </c>
      <c r="IH475" s="1">
        <v>7.4997530000000007E-2</v>
      </c>
      <c r="II475">
        <v>32.194760000000002</v>
      </c>
      <c r="IJ475">
        <v>11.79908</v>
      </c>
      <c r="IK475">
        <v>33477.72</v>
      </c>
      <c r="IL475" s="1">
        <v>7.4548970000000006E-2</v>
      </c>
      <c r="IM475">
        <v>31.83183</v>
      </c>
      <c r="IN475">
        <v>11.03195</v>
      </c>
      <c r="IO475">
        <v>31580.1</v>
      </c>
      <c r="IP475" s="1">
        <v>7.3976559999999997E-2</v>
      </c>
      <c r="IQ475">
        <v>31.468610000000002</v>
      </c>
      <c r="IR475">
        <v>10.2386</v>
      </c>
      <c r="IS475">
        <v>29647.11</v>
      </c>
      <c r="IT475" s="1">
        <v>7.4045E-2</v>
      </c>
      <c r="IU475">
        <v>31.23649</v>
      </c>
      <c r="IV475">
        <v>9.5571099999999998</v>
      </c>
      <c r="IW475">
        <v>27744.080000000002</v>
      </c>
      <c r="IX475" s="1">
        <v>7.3609809999999998E-2</v>
      </c>
      <c r="IY475">
        <v>31.447749999999999</v>
      </c>
      <c r="IZ475">
        <v>8.8401910000000008</v>
      </c>
      <c r="JA475">
        <v>25899.71</v>
      </c>
      <c r="JB475" s="1">
        <v>7.2844329999999999E-2</v>
      </c>
      <c r="JC475">
        <v>31.76548</v>
      </c>
      <c r="JD475">
        <v>8.1340219999999999</v>
      </c>
      <c r="JE475">
        <v>24149.16</v>
      </c>
      <c r="JF475" s="1">
        <v>7.1986789999999995E-2</v>
      </c>
      <c r="JG475">
        <v>32.064410000000002</v>
      </c>
      <c r="JH475">
        <v>7.4725599999999996</v>
      </c>
      <c r="JI475">
        <v>22508.07</v>
      </c>
      <c r="JJ475" s="1">
        <v>7.140254E-2</v>
      </c>
      <c r="JK475">
        <v>32.127299999999998</v>
      </c>
      <c r="JL475">
        <v>6.8914439999999999</v>
      </c>
      <c r="JM475">
        <v>20977.4</v>
      </c>
      <c r="JN475" s="1">
        <v>7.1086120000000003E-2</v>
      </c>
      <c r="JO475">
        <v>32.021459999999998</v>
      </c>
      <c r="JP475">
        <v>6.3807020000000003</v>
      </c>
      <c r="JQ475">
        <v>19550.099999999999</v>
      </c>
      <c r="JR475" s="1">
        <v>7.0682149999999999E-2</v>
      </c>
      <c r="JS475">
        <v>31.705670000000001</v>
      </c>
      <c r="JT475">
        <v>5.9024210000000004</v>
      </c>
      <c r="JU475">
        <v>18223.72</v>
      </c>
      <c r="JV475">
        <v>7.0032079999999997E-2</v>
      </c>
      <c r="JW475">
        <v>31.39949</v>
      </c>
      <c r="JX475">
        <v>5.4452829999999999</v>
      </c>
      <c r="JY475">
        <v>16997.79</v>
      </c>
      <c r="JZ475" s="1">
        <v>6.9972270000000003E-2</v>
      </c>
      <c r="KA475">
        <v>31.154610000000002</v>
      </c>
      <c r="KB475">
        <v>5.0690309999999998</v>
      </c>
      <c r="KC475">
        <v>15863.63</v>
      </c>
      <c r="KD475" s="1">
        <v>6.9314890000000004E-2</v>
      </c>
      <c r="KE475">
        <v>31.2363</v>
      </c>
      <c r="KF475">
        <v>4.6812849999999999</v>
      </c>
      <c r="KG475">
        <v>14812.8</v>
      </c>
      <c r="KH475" s="1">
        <v>6.8344100000000005E-2</v>
      </c>
      <c r="KI475">
        <v>31.353760000000001</v>
      </c>
      <c r="KJ475">
        <v>4.3110489999999997</v>
      </c>
      <c r="KK475">
        <v>13852.88</v>
      </c>
      <c r="KL475">
        <v>6.7205849999999998E-2</v>
      </c>
      <c r="KM475">
        <v>31.483820000000001</v>
      </c>
      <c r="KN475">
        <v>3.9666549999999998</v>
      </c>
      <c r="KO475">
        <v>12978.27</v>
      </c>
      <c r="KP475" s="1">
        <v>6.6293050000000006E-2</v>
      </c>
      <c r="KQ475">
        <v>31.568470000000001</v>
      </c>
      <c r="KR475">
        <v>3.668704</v>
      </c>
      <c r="KS475">
        <v>12181.4</v>
      </c>
      <c r="KT475" s="1">
        <v>6.5600049999999993E-2</v>
      </c>
      <c r="KU475">
        <v>31.428619999999999</v>
      </c>
      <c r="KV475">
        <v>3.4088509999999999</v>
      </c>
      <c r="KW475">
        <v>11449.89</v>
      </c>
      <c r="KX475" s="1">
        <v>6.4820039999999995E-2</v>
      </c>
      <c r="KY475">
        <v>31.140139999999999</v>
      </c>
      <c r="KZ475">
        <v>3.1679330000000001</v>
      </c>
      <c r="LA475">
        <v>10778.44</v>
      </c>
      <c r="LB475" s="1">
        <v>6.3878509999999999E-2</v>
      </c>
      <c r="LC475">
        <v>30.830259999999999</v>
      </c>
      <c r="LD475">
        <v>2.9416319999999998</v>
      </c>
      <c r="LE475">
        <v>10164.51</v>
      </c>
      <c r="LF475" s="1">
        <v>6.3344319999999996E-2</v>
      </c>
      <c r="LG475">
        <v>30.61459</v>
      </c>
      <c r="LH475">
        <v>2.7534990000000001</v>
      </c>
      <c r="LI475">
        <v>9601.31</v>
      </c>
      <c r="LJ475" s="1">
        <v>6.2490459999999998E-2</v>
      </c>
      <c r="LK475">
        <v>30.702670000000001</v>
      </c>
      <c r="LL475">
        <v>2.567742</v>
      </c>
      <c r="LM475">
        <v>9082.31</v>
      </c>
      <c r="LN475" s="1">
        <v>6.14701E-2</v>
      </c>
      <c r="LO475">
        <v>30.8628</v>
      </c>
      <c r="LP475">
        <v>2.3926340000000001</v>
      </c>
      <c r="LQ475">
        <v>8609.2139999999999</v>
      </c>
      <c r="LR475" s="1">
        <v>6.0304339999999998E-2</v>
      </c>
      <c r="LS475">
        <v>31.066659999999999</v>
      </c>
      <c r="LT475">
        <v>2.228583</v>
      </c>
      <c r="LU475">
        <v>8178.3329999999996</v>
      </c>
      <c r="LV475" s="1">
        <v>5.9227019999999998E-2</v>
      </c>
      <c r="LW475">
        <v>31.195409999999999</v>
      </c>
      <c r="LX475">
        <v>2.082862</v>
      </c>
      <c r="LY475">
        <v>7785.991</v>
      </c>
      <c r="LZ475" s="1">
        <v>5.793396E-2</v>
      </c>
      <c r="MA475">
        <v>31.183630000000001</v>
      </c>
      <c r="MB475">
        <v>1.9400520000000001</v>
      </c>
      <c r="MC475">
        <v>7427.1679999999997</v>
      </c>
      <c r="MD475" s="1">
        <v>5.6529799999999998E-2</v>
      </c>
      <c r="ME475">
        <v>30.951779999999999</v>
      </c>
      <c r="MF475">
        <v>1.803132</v>
      </c>
      <c r="MG475">
        <v>7101.7389999999996</v>
      </c>
      <c r="MH475" s="1">
        <v>5.5314500000000003E-2</v>
      </c>
      <c r="MI475">
        <v>30.707090000000001</v>
      </c>
      <c r="MJ475">
        <v>1.684801</v>
      </c>
      <c r="MK475">
        <v>6806.0219999999999</v>
      </c>
      <c r="ML475" s="1">
        <v>5.4609240000000003E-2</v>
      </c>
      <c r="MM475">
        <v>30.515419999999999</v>
      </c>
      <c r="MN475">
        <v>1.591648</v>
      </c>
      <c r="MO475">
        <v>6534.6930000000002</v>
      </c>
      <c r="MP475">
        <v>5.3854770000000003E-2</v>
      </c>
      <c r="MQ475">
        <v>30.677949999999999</v>
      </c>
      <c r="MR475">
        <v>1.504267</v>
      </c>
      <c r="MS475">
        <v>6282.6189999999997</v>
      </c>
      <c r="MT475" s="1">
        <v>5.3119090000000001E-2</v>
      </c>
      <c r="MU475">
        <v>30.758929999999999</v>
      </c>
      <c r="MV475">
        <v>1.4243490000000001</v>
      </c>
      <c r="MW475">
        <v>6050.0140000000001</v>
      </c>
      <c r="MX475" s="1">
        <v>5.2344340000000003E-2</v>
      </c>
      <c r="MY475">
        <v>30.739519999999999</v>
      </c>
      <c r="MZ475">
        <v>1.349836</v>
      </c>
      <c r="NA475">
        <v>5834.902</v>
      </c>
      <c r="NB475" s="1">
        <v>5.1641380000000001E-2</v>
      </c>
      <c r="NC475">
        <v>30.667169999999999</v>
      </c>
      <c r="ND475">
        <v>1.282961</v>
      </c>
      <c r="NE475">
        <v>5636.4560000000001</v>
      </c>
      <c r="NF475" s="1">
        <v>5.1154579999999998E-2</v>
      </c>
      <c r="NG475">
        <v>30.60069</v>
      </c>
      <c r="NH475">
        <v>1.225921</v>
      </c>
      <c r="NI475">
        <v>5451.2160000000003</v>
      </c>
      <c r="NJ475" s="1">
        <v>5.0675709999999999E-2</v>
      </c>
      <c r="NK475">
        <v>30.445450000000001</v>
      </c>
      <c r="NL475">
        <v>1.172858</v>
      </c>
      <c r="NM475">
        <v>5277.7650000000003</v>
      </c>
      <c r="NN475" s="1">
        <v>5.0253470000000001E-2</v>
      </c>
      <c r="NO475">
        <v>30.27345</v>
      </c>
      <c r="NP475">
        <v>1.1245210000000001</v>
      </c>
      <c r="NQ475">
        <v>5114.8270000000002</v>
      </c>
      <c r="NR475" s="1">
        <v>4.9966099999999999E-2</v>
      </c>
      <c r="NS475">
        <v>30.124770000000002</v>
      </c>
      <c r="NT475">
        <v>1.0820719999999999</v>
      </c>
      <c r="NU475">
        <v>4961.2520000000004</v>
      </c>
      <c r="NV475" s="1">
        <v>4.9512489999999999E-2</v>
      </c>
      <c r="NW475">
        <v>30.375240000000002</v>
      </c>
      <c r="NX475">
        <v>1.038651</v>
      </c>
      <c r="NY475">
        <v>4816.0320000000002</v>
      </c>
      <c r="NZ475" s="1">
        <v>4.9045520000000002E-2</v>
      </c>
      <c r="OA475">
        <v>30.719850000000001</v>
      </c>
      <c r="OB475">
        <v>0.99776419999999999</v>
      </c>
      <c r="OC475">
        <v>4680.0569999999998</v>
      </c>
      <c r="OD475" s="1">
        <v>4.859583E-2</v>
      </c>
      <c r="OE475">
        <v>30.967459999999999</v>
      </c>
      <c r="OF475">
        <v>0.9596749</v>
      </c>
      <c r="OG475">
        <v>4552.2749999999996</v>
      </c>
      <c r="OH475" s="1">
        <v>4.8311800000000002E-2</v>
      </c>
      <c r="OI475">
        <v>31.165690000000001</v>
      </c>
      <c r="OJ475">
        <v>0.92698820000000004</v>
      </c>
      <c r="OK475">
        <v>4431.451</v>
      </c>
    </row>
    <row r="476" spans="1:401" x14ac:dyDescent="0.35">
      <c r="A476">
        <v>485</v>
      </c>
      <c r="B476" t="s">
        <v>4</v>
      </c>
      <c r="C476" t="s">
        <v>364</v>
      </c>
      <c r="D476" t="s">
        <v>483</v>
      </c>
      <c r="E476">
        <v>753.47479999999996</v>
      </c>
      <c r="F476">
        <v>0.104115</v>
      </c>
      <c r="G476">
        <v>28.71668</v>
      </c>
      <c r="H476">
        <v>0</v>
      </c>
      <c r="I476">
        <v>0</v>
      </c>
      <c r="J476">
        <v>0.1035502</v>
      </c>
      <c r="K476">
        <v>28.779299999999999</v>
      </c>
      <c r="L476">
        <v>0</v>
      </c>
      <c r="M476">
        <v>0</v>
      </c>
      <c r="N476">
        <v>0.1029004</v>
      </c>
      <c r="O476">
        <v>28.898790000000002</v>
      </c>
      <c r="P476">
        <v>0</v>
      </c>
      <c r="Q476">
        <v>0</v>
      </c>
      <c r="R476">
        <v>0.10217909999999999</v>
      </c>
      <c r="S476">
        <v>28.902619999999999</v>
      </c>
      <c r="T476">
        <v>0</v>
      </c>
      <c r="U476">
        <v>0</v>
      </c>
      <c r="V476">
        <v>0.1014857</v>
      </c>
      <c r="W476">
        <v>28.727650000000001</v>
      </c>
      <c r="X476">
        <v>0</v>
      </c>
      <c r="Y476">
        <v>0</v>
      </c>
      <c r="Z476">
        <v>0.1008568</v>
      </c>
      <c r="AA476">
        <v>28.587119999999999</v>
      </c>
      <c r="AB476">
        <v>0</v>
      </c>
      <c r="AC476">
        <v>0</v>
      </c>
      <c r="AD476" s="1">
        <v>0.10034120000000001</v>
      </c>
      <c r="AE476">
        <v>28.493359999999999</v>
      </c>
      <c r="AF476">
        <v>0</v>
      </c>
      <c r="AG476">
        <v>0</v>
      </c>
      <c r="AH476" s="1">
        <v>9.9709759999999995E-2</v>
      </c>
      <c r="AI476">
        <v>28.732790000000001</v>
      </c>
      <c r="AJ476">
        <v>0</v>
      </c>
      <c r="AK476">
        <v>0</v>
      </c>
      <c r="AL476">
        <v>9.9029130000000007E-2</v>
      </c>
      <c r="AM476">
        <v>29.076070000000001</v>
      </c>
      <c r="AN476">
        <v>0</v>
      </c>
      <c r="AO476">
        <v>0</v>
      </c>
      <c r="AP476" s="1">
        <v>9.8297079999999995E-2</v>
      </c>
      <c r="AQ476">
        <v>29.436060000000001</v>
      </c>
      <c r="AR476">
        <v>0</v>
      </c>
      <c r="AS476">
        <v>0</v>
      </c>
      <c r="AT476" s="1">
        <v>9.7680260000000005E-2</v>
      </c>
      <c r="AU476">
        <v>29.758150000000001</v>
      </c>
      <c r="AV476">
        <v>0</v>
      </c>
      <c r="AW476">
        <v>0</v>
      </c>
      <c r="AX476" s="1">
        <v>9.718425E-2</v>
      </c>
      <c r="AY476">
        <v>29.821470000000001</v>
      </c>
      <c r="AZ476">
        <v>0</v>
      </c>
      <c r="BA476">
        <v>0</v>
      </c>
      <c r="BB476" s="1">
        <v>9.6669669999999999E-2</v>
      </c>
      <c r="BC476">
        <v>29.797080000000001</v>
      </c>
      <c r="BD476">
        <v>0</v>
      </c>
      <c r="BE476">
        <v>0</v>
      </c>
      <c r="BF476" s="1">
        <v>9.6113180000000006E-2</v>
      </c>
      <c r="BG476">
        <v>29.79448</v>
      </c>
      <c r="BH476">
        <v>0</v>
      </c>
      <c r="BI476">
        <v>0</v>
      </c>
      <c r="BJ476" s="1">
        <v>9.5688099999999998E-2</v>
      </c>
      <c r="BK476">
        <v>29.887550000000001</v>
      </c>
      <c r="BL476">
        <v>0</v>
      </c>
      <c r="BM476">
        <v>0</v>
      </c>
      <c r="BN476" s="1">
        <v>9.5118190000000005E-2</v>
      </c>
      <c r="BO476">
        <v>30.33155</v>
      </c>
      <c r="BP476">
        <v>0</v>
      </c>
      <c r="BQ476">
        <v>0</v>
      </c>
      <c r="BR476" s="1">
        <v>9.4408329999999999E-2</v>
      </c>
      <c r="BS476">
        <v>30.77994</v>
      </c>
      <c r="BT476">
        <v>0</v>
      </c>
      <c r="BU476">
        <v>0</v>
      </c>
      <c r="BV476">
        <v>9.3696199999999993E-2</v>
      </c>
      <c r="BW476">
        <v>31.220130000000001</v>
      </c>
      <c r="BX476">
        <v>0</v>
      </c>
      <c r="BY476">
        <v>0</v>
      </c>
      <c r="BZ476" s="1">
        <v>9.3034839999999994E-2</v>
      </c>
      <c r="CA476">
        <v>31.533010000000001</v>
      </c>
      <c r="CB476">
        <v>0</v>
      </c>
      <c r="CC476">
        <v>0</v>
      </c>
      <c r="CD476" s="1">
        <v>9.2443620000000004E-2</v>
      </c>
      <c r="CE476">
        <v>31.586749999999999</v>
      </c>
      <c r="CF476">
        <v>0</v>
      </c>
      <c r="CG476">
        <v>0</v>
      </c>
      <c r="CH476" s="1">
        <v>9.1824900000000001E-2</v>
      </c>
      <c r="CI476">
        <v>31.46679</v>
      </c>
      <c r="CJ476">
        <v>0</v>
      </c>
      <c r="CK476">
        <v>0</v>
      </c>
      <c r="CL476" s="1">
        <v>9.1188469999999994E-2</v>
      </c>
      <c r="CM476">
        <v>31.395759999999999</v>
      </c>
      <c r="CN476">
        <v>0</v>
      </c>
      <c r="CO476">
        <v>0</v>
      </c>
      <c r="CP476" s="1">
        <v>9.0873369999999995E-2</v>
      </c>
      <c r="CQ476">
        <v>31.43468</v>
      </c>
      <c r="CR476">
        <v>0</v>
      </c>
      <c r="CS476">
        <v>0</v>
      </c>
      <c r="CT476" s="1">
        <v>9.0287179999999995E-2</v>
      </c>
      <c r="CU476">
        <v>31.717569999999998</v>
      </c>
      <c r="CV476">
        <v>0</v>
      </c>
      <c r="CW476">
        <v>0</v>
      </c>
      <c r="CX476" s="1">
        <v>8.9495920000000007E-2</v>
      </c>
      <c r="CY476">
        <v>31.758949999999999</v>
      </c>
      <c r="CZ476">
        <v>0</v>
      </c>
      <c r="DA476">
        <v>0</v>
      </c>
      <c r="DB476" s="1">
        <v>8.8666129999999996E-2</v>
      </c>
      <c r="DC476">
        <v>32.003399999999999</v>
      </c>
      <c r="DD476">
        <v>0</v>
      </c>
      <c r="DE476">
        <v>1.1424020000000001E-35</v>
      </c>
      <c r="DF476" s="1">
        <v>8.8001040000000003E-2</v>
      </c>
      <c r="DG476">
        <v>32.180840000000003</v>
      </c>
      <c r="DH476">
        <v>4.5518990000000002E-33</v>
      </c>
      <c r="DI476">
        <v>1.22855E-29</v>
      </c>
      <c r="DJ476" s="1">
        <v>8.7460549999999998E-2</v>
      </c>
      <c r="DK476">
        <v>32.15652</v>
      </c>
      <c r="DL476">
        <v>3.9393609999999998E-28</v>
      </c>
      <c r="DM476" s="1">
        <v>8.8601429999999997E-25</v>
      </c>
      <c r="DN476" s="1">
        <v>8.68974E-2</v>
      </c>
      <c r="DO476">
        <v>31.99286</v>
      </c>
      <c r="DP476" s="1">
        <v>3.8572129999999998E-24</v>
      </c>
      <c r="DQ476" s="1">
        <v>7.9834820000000002E-21</v>
      </c>
      <c r="DR476" s="1">
        <v>8.6205240000000002E-2</v>
      </c>
      <c r="DS476">
        <v>31.843979999999998</v>
      </c>
      <c r="DT476" s="1">
        <v>9.0625780000000005E-21</v>
      </c>
      <c r="DU476" s="1">
        <v>1.8188069999999999E-17</v>
      </c>
      <c r="DV476" s="1">
        <v>8.5328840000000003E-2</v>
      </c>
      <c r="DW476">
        <v>31.815560000000001</v>
      </c>
      <c r="DX476" s="1">
        <v>7.194348E-18</v>
      </c>
      <c r="DY476" s="1">
        <v>1.4311779999999999E-14</v>
      </c>
      <c r="DZ476" s="1">
        <v>8.4675619999999993E-2</v>
      </c>
      <c r="EA476">
        <v>32.167319999999997</v>
      </c>
      <c r="EB476" s="1">
        <v>2.3656139999999999E-15</v>
      </c>
      <c r="EC476" s="1">
        <v>4.7061739999999998E-12</v>
      </c>
      <c r="ED476" s="1">
        <v>8.4253579999999995E-2</v>
      </c>
      <c r="EE476">
        <v>32.58287</v>
      </c>
      <c r="EF476" s="1">
        <v>3.7451330000000002E-13</v>
      </c>
      <c r="EG476" s="1">
        <v>7.4660709999999997E-10</v>
      </c>
      <c r="EH476" s="1">
        <v>8.3850400000000005E-2</v>
      </c>
      <c r="EI476">
        <v>33.014760000000003</v>
      </c>
      <c r="EJ476" s="1">
        <v>3.1448129999999998E-11</v>
      </c>
      <c r="EK476" s="1">
        <v>6.3218920000000006E-8</v>
      </c>
      <c r="EL476">
        <v>8.3390329999999999E-2</v>
      </c>
      <c r="EM476">
        <v>33.402999999999999</v>
      </c>
      <c r="EN476" s="1">
        <v>1.5297690000000001E-9</v>
      </c>
      <c r="EO476" s="1">
        <v>3.1087080000000002E-6</v>
      </c>
      <c r="EP476" s="1">
        <v>8.2865499999999995E-2</v>
      </c>
      <c r="EQ476">
        <v>33.516440000000003</v>
      </c>
      <c r="ER476" s="1">
        <v>4.6063030000000003E-8</v>
      </c>
      <c r="ES476" s="1">
        <v>9.4940090000000002E-5</v>
      </c>
      <c r="ET476" s="1">
        <v>8.2430710000000004E-2</v>
      </c>
      <c r="EU476">
        <v>33.36497</v>
      </c>
      <c r="EV476" s="1">
        <v>9.1150110000000005E-7</v>
      </c>
      <c r="EW476" s="1">
        <v>1.9062440000000001E-3</v>
      </c>
      <c r="EX476" s="1">
        <v>8.2056980000000002E-2</v>
      </c>
      <c r="EY476">
        <v>33.2607</v>
      </c>
      <c r="EZ476" s="1">
        <v>1.2439659999999999E-5</v>
      </c>
      <c r="FA476" s="1">
        <v>2.6395120000000001E-2</v>
      </c>
      <c r="FB476" s="1">
        <v>8.2035360000000002E-2</v>
      </c>
      <c r="FC476">
        <v>33.223880000000001</v>
      </c>
      <c r="FD476" s="1">
        <v>1.2247009999999999E-4</v>
      </c>
      <c r="FE476" s="1">
        <v>0.26274310000000001</v>
      </c>
      <c r="FF476" s="1">
        <v>8.1850569999999997E-2</v>
      </c>
      <c r="FG476">
        <v>33.406570000000002</v>
      </c>
      <c r="FH476" s="1">
        <v>8.9592839999999997E-4</v>
      </c>
      <c r="FI476" s="1">
        <v>1.947352</v>
      </c>
      <c r="FJ476" s="1">
        <v>8.1498230000000005E-2</v>
      </c>
      <c r="FK476">
        <v>33.567129999999999</v>
      </c>
      <c r="FL476" s="1">
        <v>5.0065659999999996E-3</v>
      </c>
      <c r="FM476" s="1">
        <v>11.05949</v>
      </c>
      <c r="FN476" s="1">
        <v>8.1034300000000004E-2</v>
      </c>
      <c r="FO476">
        <v>33.588760000000001</v>
      </c>
      <c r="FP476" s="1">
        <v>2.2004409999999999E-2</v>
      </c>
      <c r="FQ476" s="1">
        <v>49.451120000000003</v>
      </c>
      <c r="FR476" s="1">
        <v>8.0705200000000005E-2</v>
      </c>
      <c r="FS476">
        <v>33.512700000000002</v>
      </c>
      <c r="FT476" s="1">
        <v>7.8162770000000006E-2</v>
      </c>
      <c r="FU476">
        <v>178.49350000000001</v>
      </c>
      <c r="FV476" s="1">
        <v>8.0451460000000002E-2</v>
      </c>
      <c r="FW476">
        <v>33.30977</v>
      </c>
      <c r="FX476" s="1">
        <v>0.22953670000000001</v>
      </c>
      <c r="FY476">
        <v>532.0797</v>
      </c>
      <c r="FZ476">
        <v>8.0130699999999999E-2</v>
      </c>
      <c r="GA476">
        <v>33.059170000000002</v>
      </c>
      <c r="GB476" s="1">
        <v>0.56747040000000004</v>
      </c>
      <c r="GC476">
        <v>1336.6859999999999</v>
      </c>
      <c r="GD476" s="1">
        <v>7.9697359999999995E-2</v>
      </c>
      <c r="GE476">
        <v>32.8065</v>
      </c>
      <c r="GF476" s="1">
        <v>1.2029639999999999</v>
      </c>
      <c r="GG476">
        <v>2882.6889999999999</v>
      </c>
      <c r="GH476">
        <v>7.9249429999999996E-2</v>
      </c>
      <c r="GI476">
        <v>32.645040000000002</v>
      </c>
      <c r="GJ476" s="1">
        <v>2.227697</v>
      </c>
      <c r="GK476">
        <v>5430.19</v>
      </c>
      <c r="GL476" s="1">
        <v>7.8829499999999997E-2</v>
      </c>
      <c r="GM476">
        <v>32.787999999999997</v>
      </c>
      <c r="GN476">
        <v>3.6652529999999999</v>
      </c>
      <c r="GO476">
        <v>9083.8700000000008</v>
      </c>
      <c r="GP476" s="1">
        <v>7.8354320000000005E-2</v>
      </c>
      <c r="GQ476">
        <v>33.012860000000003</v>
      </c>
      <c r="GR476">
        <v>5.4371530000000003</v>
      </c>
      <c r="GS476">
        <v>13702.69</v>
      </c>
      <c r="GT476" s="1">
        <v>7.7892069999999994E-2</v>
      </c>
      <c r="GU476">
        <v>33.278559999999999</v>
      </c>
      <c r="GV476">
        <v>7.3798589999999997</v>
      </c>
      <c r="GW476">
        <v>18904.32</v>
      </c>
      <c r="GX476" s="1">
        <v>7.7410820000000005E-2</v>
      </c>
      <c r="GY476">
        <v>33.41207</v>
      </c>
      <c r="GZ476">
        <v>9.2821650000000009</v>
      </c>
      <c r="HA476">
        <v>24169.53</v>
      </c>
      <c r="HB476">
        <v>7.6868590000000001E-2</v>
      </c>
      <c r="HC476">
        <v>33.389029999999998</v>
      </c>
      <c r="HD476">
        <v>10.944710000000001</v>
      </c>
      <c r="HE476">
        <v>28980.07</v>
      </c>
      <c r="HF476" s="1">
        <v>7.6347419999999999E-2</v>
      </c>
      <c r="HG476">
        <v>33.119210000000002</v>
      </c>
      <c r="HH476">
        <v>12.243650000000001</v>
      </c>
      <c r="HI476">
        <v>32944.449999999997</v>
      </c>
      <c r="HJ476" s="1">
        <v>7.5793319999999997E-2</v>
      </c>
      <c r="HK476">
        <v>32.833579999999998</v>
      </c>
      <c r="HL476">
        <v>13.112780000000001</v>
      </c>
      <c r="HM476">
        <v>35852.11</v>
      </c>
      <c r="HN476" s="1">
        <v>7.5743350000000001E-2</v>
      </c>
      <c r="HO476">
        <v>32.598849999999999</v>
      </c>
      <c r="HP476">
        <v>13.6539</v>
      </c>
      <c r="HQ476">
        <v>37665.22</v>
      </c>
      <c r="HR476" s="1">
        <v>7.5235990000000003E-2</v>
      </c>
      <c r="HS476">
        <v>32.572090000000003</v>
      </c>
      <c r="HT476">
        <v>13.749700000000001</v>
      </c>
      <c r="HU476">
        <v>38474.660000000003</v>
      </c>
      <c r="HV476" s="1">
        <v>7.4357439999999997E-2</v>
      </c>
      <c r="HW476">
        <v>32.67633</v>
      </c>
      <c r="HX476">
        <v>13.48108</v>
      </c>
      <c r="HY476">
        <v>38433.379999999997</v>
      </c>
      <c r="HZ476" s="1">
        <v>7.3406280000000004E-2</v>
      </c>
      <c r="IA476">
        <v>32.618299999999998</v>
      </c>
      <c r="IB476">
        <v>12.9871</v>
      </c>
      <c r="IC476">
        <v>37738</v>
      </c>
      <c r="ID476" s="1">
        <v>7.27101E-2</v>
      </c>
      <c r="IE476">
        <v>32.533259999999999</v>
      </c>
      <c r="IF476">
        <v>12.39752</v>
      </c>
      <c r="IG476">
        <v>36573.74</v>
      </c>
      <c r="IH476" s="1">
        <v>7.2292519999999999E-2</v>
      </c>
      <c r="II476">
        <v>32.330399999999997</v>
      </c>
      <c r="IJ476">
        <v>11.79937</v>
      </c>
      <c r="IK476">
        <v>35095.980000000003</v>
      </c>
      <c r="IL476" s="1">
        <v>7.1865419999999999E-2</v>
      </c>
      <c r="IM476">
        <v>31.987670000000001</v>
      </c>
      <c r="IN476">
        <v>11.071770000000001</v>
      </c>
      <c r="IO476">
        <v>33421.93</v>
      </c>
      <c r="IP476" s="1">
        <v>7.1309830000000005E-2</v>
      </c>
      <c r="IQ476">
        <v>31.64207</v>
      </c>
      <c r="IR476">
        <v>10.37862</v>
      </c>
      <c r="IS476">
        <v>31661.64</v>
      </c>
      <c r="IT476">
        <v>7.1402950000000007E-2</v>
      </c>
      <c r="IU476">
        <v>31.420660000000002</v>
      </c>
      <c r="IV476">
        <v>9.765803</v>
      </c>
      <c r="IW476">
        <v>29864.66</v>
      </c>
      <c r="IX476" s="1">
        <v>7.0977380000000007E-2</v>
      </c>
      <c r="IY476">
        <v>31.622399999999999</v>
      </c>
      <c r="IZ476">
        <v>9.0955999999999992</v>
      </c>
      <c r="JA476">
        <v>28081.599999999999</v>
      </c>
      <c r="JB476" s="1">
        <v>7.0226010000000005E-2</v>
      </c>
      <c r="JC476">
        <v>31.92745</v>
      </c>
      <c r="JD476">
        <v>8.4194449999999996</v>
      </c>
      <c r="JE476">
        <v>26352.26</v>
      </c>
      <c r="JF476" s="1">
        <v>6.9382700000000005E-2</v>
      </c>
      <c r="JG476">
        <v>32.215519999999998</v>
      </c>
      <c r="JH476">
        <v>7.7756400000000001</v>
      </c>
      <c r="JI476">
        <v>24702.61</v>
      </c>
      <c r="JJ476" s="1">
        <v>6.8825029999999995E-2</v>
      </c>
      <c r="JK476">
        <v>32.278469999999999</v>
      </c>
      <c r="JL476">
        <v>7.207484</v>
      </c>
      <c r="JM476">
        <v>23143.040000000001</v>
      </c>
      <c r="JN476" s="1">
        <v>6.8527299999999999E-2</v>
      </c>
      <c r="JO476">
        <v>32.177340000000001</v>
      </c>
      <c r="JP476">
        <v>6.7045450000000004</v>
      </c>
      <c r="JQ476">
        <v>21670.639999999999</v>
      </c>
      <c r="JR476" s="1">
        <v>6.8137210000000004E-2</v>
      </c>
      <c r="JS476">
        <v>31.87209</v>
      </c>
      <c r="JT476">
        <v>6.2281820000000003</v>
      </c>
      <c r="JU476">
        <v>20289.060000000001</v>
      </c>
      <c r="JV476" s="1">
        <v>6.7510070000000005E-2</v>
      </c>
      <c r="JW476">
        <v>31.576080000000001</v>
      </c>
      <c r="JX476">
        <v>5.7679720000000003</v>
      </c>
      <c r="JY476">
        <v>19000.32</v>
      </c>
      <c r="JZ476">
        <v>6.7473279999999997E-2</v>
      </c>
      <c r="KA476">
        <v>31.340060000000001</v>
      </c>
      <c r="KB476">
        <v>5.3905200000000004</v>
      </c>
      <c r="KC476">
        <v>17798.73</v>
      </c>
      <c r="KD476" s="1">
        <v>6.6827499999999998E-2</v>
      </c>
      <c r="KE476">
        <v>31.41844</v>
      </c>
      <c r="KF476">
        <v>4.9941500000000003</v>
      </c>
      <c r="KG476">
        <v>16677.97</v>
      </c>
      <c r="KH476" s="1">
        <v>6.588186E-2</v>
      </c>
      <c r="KI476">
        <v>31.534289999999999</v>
      </c>
      <c r="KJ476">
        <v>4.6128479999999996</v>
      </c>
      <c r="KK476">
        <v>15647.34</v>
      </c>
      <c r="KL476" s="1">
        <v>6.4771200000000001E-2</v>
      </c>
      <c r="KM476">
        <v>31.66366</v>
      </c>
      <c r="KN476">
        <v>4.2553460000000003</v>
      </c>
      <c r="KO476">
        <v>14702.03</v>
      </c>
      <c r="KP476">
        <v>6.3884380000000004E-2</v>
      </c>
      <c r="KQ476">
        <v>31.747309999999999</v>
      </c>
      <c r="KR476">
        <v>3.9453969999999998</v>
      </c>
      <c r="KS476">
        <v>13835.73</v>
      </c>
      <c r="KT476" s="1">
        <v>6.3228580000000006E-2</v>
      </c>
      <c r="KU476">
        <v>31.61581</v>
      </c>
      <c r="KV476">
        <v>3.675354</v>
      </c>
      <c r="KW476">
        <v>13036.95</v>
      </c>
      <c r="KX476" s="1">
        <v>6.2474170000000002E-2</v>
      </c>
      <c r="KY476">
        <v>31.33877</v>
      </c>
      <c r="KZ476">
        <v>3.4230619999999998</v>
      </c>
      <c r="LA476">
        <v>12300.5</v>
      </c>
      <c r="LB476" s="1">
        <v>6.1562930000000002E-2</v>
      </c>
      <c r="LC476">
        <v>31.038530000000002</v>
      </c>
      <c r="LD476">
        <v>3.1848359999999998</v>
      </c>
      <c r="LE476">
        <v>11624.34</v>
      </c>
      <c r="LF476">
        <v>6.1059450000000001E-2</v>
      </c>
      <c r="LG476">
        <v>30.827059999999999</v>
      </c>
      <c r="LH476">
        <v>2.9873440000000002</v>
      </c>
      <c r="LI476">
        <v>11001.69</v>
      </c>
      <c r="LJ476" s="1">
        <v>6.022462E-2</v>
      </c>
      <c r="LK476">
        <v>30.9056</v>
      </c>
      <c r="LL476">
        <v>2.7902550000000002</v>
      </c>
      <c r="LM476">
        <v>10426.15</v>
      </c>
      <c r="LN476" s="1">
        <v>5.9232559999999997E-2</v>
      </c>
      <c r="LO476">
        <v>31.05246</v>
      </c>
      <c r="LP476">
        <v>2.6038399999999999</v>
      </c>
      <c r="LQ476">
        <v>9899.6450000000004</v>
      </c>
      <c r="LR476" s="1">
        <v>5.8104290000000003E-2</v>
      </c>
      <c r="LS476">
        <v>31.241679999999999</v>
      </c>
      <c r="LT476">
        <v>2.4286449999999999</v>
      </c>
      <c r="LU476">
        <v>9418.2530000000006</v>
      </c>
      <c r="LV476" s="1">
        <v>5.7064160000000003E-2</v>
      </c>
      <c r="LW476">
        <v>31.35839</v>
      </c>
      <c r="LX476">
        <v>2.2727059999999999</v>
      </c>
      <c r="LY476">
        <v>8978.3610000000008</v>
      </c>
      <c r="LZ476" s="1">
        <v>5.5818890000000003E-2</v>
      </c>
      <c r="MA476">
        <v>31.342569999999998</v>
      </c>
      <c r="MB476">
        <v>2.1193979999999999</v>
      </c>
      <c r="MC476">
        <v>8574.8269999999993</v>
      </c>
      <c r="MD476" s="1">
        <v>5.445958E-2</v>
      </c>
      <c r="ME476">
        <v>31.115580000000001</v>
      </c>
      <c r="MF476">
        <v>1.971563</v>
      </c>
      <c r="MG476">
        <v>8207.5409999999993</v>
      </c>
      <c r="MH476" s="1">
        <v>5.3280479999999998E-2</v>
      </c>
      <c r="MI476">
        <v>30.875389999999999</v>
      </c>
      <c r="MJ476">
        <v>1.843467</v>
      </c>
      <c r="MK476">
        <v>7872.5280000000002</v>
      </c>
      <c r="ML476" s="1">
        <v>5.2606229999999997E-2</v>
      </c>
      <c r="MM476">
        <v>30.68525</v>
      </c>
      <c r="MN476">
        <v>1.743007</v>
      </c>
      <c r="MO476">
        <v>7564.4549999999999</v>
      </c>
      <c r="MP476" s="1">
        <v>5.187543E-2</v>
      </c>
      <c r="MQ476">
        <v>30.83287</v>
      </c>
      <c r="MR476">
        <v>1.648325</v>
      </c>
      <c r="MS476">
        <v>7277.7619999999997</v>
      </c>
      <c r="MT476" s="1">
        <v>5.1163489999999999E-2</v>
      </c>
      <c r="MU476">
        <v>30.90699</v>
      </c>
      <c r="MV476">
        <v>1.5616369999999999</v>
      </c>
      <c r="MW476">
        <v>7012.6989999999996</v>
      </c>
      <c r="MX476" s="1">
        <v>5.0409599999999999E-2</v>
      </c>
      <c r="MY476">
        <v>30.886410000000001</v>
      </c>
      <c r="MZ476">
        <v>1.480505</v>
      </c>
      <c r="NA476">
        <v>6766.9790000000003</v>
      </c>
      <c r="NB476" s="1">
        <v>4.972472E-2</v>
      </c>
      <c r="NC476">
        <v>30.815909999999999</v>
      </c>
      <c r="ND476">
        <v>1.4075770000000001</v>
      </c>
      <c r="NE476">
        <v>6539.8680000000004</v>
      </c>
      <c r="NF476" s="1">
        <v>4.925326E-2</v>
      </c>
      <c r="NG476">
        <v>30.751059999999999</v>
      </c>
      <c r="NH476">
        <v>1.345461</v>
      </c>
      <c r="NI476">
        <v>6327.6220000000003</v>
      </c>
      <c r="NJ476" s="1">
        <v>4.8795699999999997E-2</v>
      </c>
      <c r="NK476">
        <v>30.60013</v>
      </c>
      <c r="NL476">
        <v>1.2878130000000001</v>
      </c>
      <c r="NM476">
        <v>6128.5540000000001</v>
      </c>
      <c r="NN476" s="1">
        <v>4.838042E-2</v>
      </c>
      <c r="NO476">
        <v>30.432469999999999</v>
      </c>
      <c r="NP476">
        <v>1.234942</v>
      </c>
      <c r="NQ476">
        <v>5941.4260000000004</v>
      </c>
      <c r="NR476" s="1">
        <v>4.8105740000000001E-2</v>
      </c>
      <c r="NS476">
        <v>30.285509999999999</v>
      </c>
      <c r="NT476">
        <v>1.188774</v>
      </c>
      <c r="NU476">
        <v>5764.9250000000002</v>
      </c>
      <c r="NV476" s="1">
        <v>4.7662120000000002E-2</v>
      </c>
      <c r="NW476">
        <v>30.517469999999999</v>
      </c>
      <c r="NX476">
        <v>1.1412519999999999</v>
      </c>
      <c r="NY476">
        <v>5597.9</v>
      </c>
      <c r="NZ476" s="1">
        <v>4.7203920000000003E-2</v>
      </c>
      <c r="OA476">
        <v>30.838380000000001</v>
      </c>
      <c r="OB476">
        <v>1.0964449999999999</v>
      </c>
      <c r="OC476">
        <v>5441.25</v>
      </c>
      <c r="OD476" s="1">
        <v>4.6767540000000003E-2</v>
      </c>
      <c r="OE476">
        <v>31.067540000000001</v>
      </c>
      <c r="OF476">
        <v>1.054764</v>
      </c>
      <c r="OG476">
        <v>5293.9650000000001</v>
      </c>
      <c r="OH476" s="1">
        <v>4.6488420000000003E-2</v>
      </c>
      <c r="OI476">
        <v>31.249770000000002</v>
      </c>
      <c r="OJ476">
        <v>1.0189349999999999</v>
      </c>
      <c r="OK476">
        <v>5154.5119999999997</v>
      </c>
    </row>
    <row r="477" spans="1:401" x14ac:dyDescent="0.35">
      <c r="A477">
        <v>486</v>
      </c>
      <c r="B477" t="s">
        <v>4</v>
      </c>
      <c r="C477" t="s">
        <v>364</v>
      </c>
      <c r="D477" t="s">
        <v>484</v>
      </c>
      <c r="E477">
        <v>697.26350000000002</v>
      </c>
      <c r="F477" s="1">
        <v>9.6323430000000002E-2</v>
      </c>
      <c r="G477">
        <v>28.755600000000001</v>
      </c>
      <c r="H477">
        <v>0</v>
      </c>
      <c r="I477">
        <v>0</v>
      </c>
      <c r="J477" s="1">
        <v>9.5809790000000006E-2</v>
      </c>
      <c r="K477">
        <v>28.818840000000002</v>
      </c>
      <c r="L477">
        <v>0</v>
      </c>
      <c r="M477">
        <v>0</v>
      </c>
      <c r="N477" s="1">
        <v>9.5209520000000006E-2</v>
      </c>
      <c r="O477">
        <v>28.933610000000002</v>
      </c>
      <c r="P477">
        <v>0</v>
      </c>
      <c r="Q477">
        <v>0</v>
      </c>
      <c r="R477" s="1">
        <v>9.4540609999999997E-2</v>
      </c>
      <c r="S477">
        <v>28.93618</v>
      </c>
      <c r="T477">
        <v>0</v>
      </c>
      <c r="U477">
        <v>0</v>
      </c>
      <c r="V477" s="1">
        <v>9.3902360000000004E-2</v>
      </c>
      <c r="W477">
        <v>28.76521</v>
      </c>
      <c r="X477">
        <v>0</v>
      </c>
      <c r="Y477">
        <v>0</v>
      </c>
      <c r="Z477" s="1">
        <v>9.3323139999999999E-2</v>
      </c>
      <c r="AA477">
        <v>28.62669</v>
      </c>
      <c r="AB477">
        <v>0</v>
      </c>
      <c r="AC477">
        <v>0</v>
      </c>
      <c r="AD477" s="1">
        <v>9.2849219999999996E-2</v>
      </c>
      <c r="AE477">
        <v>28.534089999999999</v>
      </c>
      <c r="AF477">
        <v>0</v>
      </c>
      <c r="AG477">
        <v>0</v>
      </c>
      <c r="AH477" s="1">
        <v>9.2269989999999996E-2</v>
      </c>
      <c r="AI477">
        <v>28.761240000000001</v>
      </c>
      <c r="AJ477">
        <v>0</v>
      </c>
      <c r="AK477">
        <v>0</v>
      </c>
      <c r="AL477" s="1">
        <v>9.1636899999999993E-2</v>
      </c>
      <c r="AM477">
        <v>29.092009999999998</v>
      </c>
      <c r="AN477">
        <v>0</v>
      </c>
      <c r="AO477">
        <v>0</v>
      </c>
      <c r="AP477" s="1">
        <v>9.0963329999999995E-2</v>
      </c>
      <c r="AQ477">
        <v>29.44049</v>
      </c>
      <c r="AR477">
        <v>0</v>
      </c>
      <c r="AS477">
        <v>0</v>
      </c>
      <c r="AT477" s="1">
        <v>9.0395680000000006E-2</v>
      </c>
      <c r="AU477">
        <v>29.750779999999999</v>
      </c>
      <c r="AV477">
        <v>0</v>
      </c>
      <c r="AW477">
        <v>0</v>
      </c>
      <c r="AX477" s="1">
        <v>8.9938480000000001E-2</v>
      </c>
      <c r="AY477">
        <v>29.812190000000001</v>
      </c>
      <c r="AZ477">
        <v>0</v>
      </c>
      <c r="BA477">
        <v>0</v>
      </c>
      <c r="BB477" s="1">
        <v>8.9467379999999999E-2</v>
      </c>
      <c r="BC477">
        <v>29.783760000000001</v>
      </c>
      <c r="BD477">
        <v>0</v>
      </c>
      <c r="BE477">
        <v>0</v>
      </c>
      <c r="BF477" s="1">
        <v>8.8955800000000002E-2</v>
      </c>
      <c r="BG477">
        <v>29.774899999999999</v>
      </c>
      <c r="BH477">
        <v>0</v>
      </c>
      <c r="BI477">
        <v>0</v>
      </c>
      <c r="BJ477" s="1">
        <v>8.8571849999999994E-2</v>
      </c>
      <c r="BK477">
        <v>29.858370000000001</v>
      </c>
      <c r="BL477">
        <v>0</v>
      </c>
      <c r="BM477">
        <v>0</v>
      </c>
      <c r="BN477">
        <v>8.8043259999999998E-2</v>
      </c>
      <c r="BO477">
        <v>30.28097</v>
      </c>
      <c r="BP477">
        <v>0</v>
      </c>
      <c r="BQ477">
        <v>0</v>
      </c>
      <c r="BR477" s="1">
        <v>8.7384630000000005E-2</v>
      </c>
      <c r="BS477">
        <v>30.714639999999999</v>
      </c>
      <c r="BT477">
        <v>0</v>
      </c>
      <c r="BU477">
        <v>0</v>
      </c>
      <c r="BV477" s="1">
        <v>8.6725570000000002E-2</v>
      </c>
      <c r="BW477">
        <v>31.144100000000002</v>
      </c>
      <c r="BX477">
        <v>0</v>
      </c>
      <c r="BY477">
        <v>0</v>
      </c>
      <c r="BZ477" s="1">
        <v>8.6113540000000002E-2</v>
      </c>
      <c r="CA477">
        <v>31.452590000000001</v>
      </c>
      <c r="CB477">
        <v>0</v>
      </c>
      <c r="CC477">
        <v>0</v>
      </c>
      <c r="CD477" s="1">
        <v>8.5571449999999993E-2</v>
      </c>
      <c r="CE477">
        <v>31.51323</v>
      </c>
      <c r="CF477">
        <v>0</v>
      </c>
      <c r="CG477">
        <v>0</v>
      </c>
      <c r="CH477">
        <v>8.5004689999999994E-2</v>
      </c>
      <c r="CI477">
        <v>31.404060000000001</v>
      </c>
      <c r="CJ477">
        <v>0</v>
      </c>
      <c r="CK477">
        <v>0</v>
      </c>
      <c r="CL477" s="1">
        <v>8.4414420000000004E-2</v>
      </c>
      <c r="CM477">
        <v>31.34027</v>
      </c>
      <c r="CN477">
        <v>0</v>
      </c>
      <c r="CO477">
        <v>0</v>
      </c>
      <c r="CP477" s="1">
        <v>8.4138859999999996E-2</v>
      </c>
      <c r="CQ477">
        <v>31.3825</v>
      </c>
      <c r="CR477">
        <v>0</v>
      </c>
      <c r="CS477">
        <v>0</v>
      </c>
      <c r="CT477" s="1">
        <v>8.3595970000000006E-2</v>
      </c>
      <c r="CU477">
        <v>31.66197</v>
      </c>
      <c r="CV477">
        <v>0</v>
      </c>
      <c r="CW477">
        <v>0</v>
      </c>
      <c r="CX477" s="1">
        <v>8.2857269999999997E-2</v>
      </c>
      <c r="CY477">
        <v>31.71752</v>
      </c>
      <c r="CZ477">
        <v>0</v>
      </c>
      <c r="DA477">
        <v>0</v>
      </c>
      <c r="DB477" s="1">
        <v>8.2084450000000003E-2</v>
      </c>
      <c r="DC477">
        <v>31.965540000000001</v>
      </c>
      <c r="DD477">
        <v>0</v>
      </c>
      <c r="DE477">
        <v>2.5404839999999999E-36</v>
      </c>
      <c r="DF477" s="1">
        <v>8.1471749999999996E-2</v>
      </c>
      <c r="DG477">
        <v>32.149509999999999</v>
      </c>
      <c r="DH477">
        <v>1.1021780000000001E-33</v>
      </c>
      <c r="DI477">
        <v>3.082173E-30</v>
      </c>
      <c r="DJ477" s="1">
        <v>8.0976980000000004E-2</v>
      </c>
      <c r="DK477">
        <v>32.138449999999999</v>
      </c>
      <c r="DL477">
        <v>1.0308439999999999E-28</v>
      </c>
      <c r="DM477">
        <v>2.5453330000000002E-25</v>
      </c>
      <c r="DN477">
        <v>8.0458279999999993E-2</v>
      </c>
      <c r="DO477">
        <v>31.989460000000001</v>
      </c>
      <c r="DP477" s="1">
        <v>1.1474190000000001E-24</v>
      </c>
      <c r="DQ477" s="1">
        <v>2.5589719999999998E-21</v>
      </c>
      <c r="DR477" s="1">
        <v>7.9820650000000007E-2</v>
      </c>
      <c r="DS477">
        <v>31.851150000000001</v>
      </c>
      <c r="DT477" s="1">
        <v>2.9527450000000001E-21</v>
      </c>
      <c r="DU477" s="1">
        <v>6.326745E-18</v>
      </c>
      <c r="DV477">
        <v>7.8997120000000004E-2</v>
      </c>
      <c r="DW477">
        <v>31.824549999999999</v>
      </c>
      <c r="DX477" s="1">
        <v>2.5422090000000001E-18</v>
      </c>
      <c r="DY477" s="1">
        <v>5.3644000000000002E-15</v>
      </c>
      <c r="DZ477" s="1">
        <v>7.8395900000000004E-2</v>
      </c>
      <c r="EA477">
        <v>32.160719999999998</v>
      </c>
      <c r="EB477" s="1">
        <v>8.9612980000000006E-16</v>
      </c>
      <c r="EC477" s="1">
        <v>1.8822869999999999E-12</v>
      </c>
      <c r="ED477" s="1">
        <v>7.8008900000000006E-2</v>
      </c>
      <c r="EE477">
        <v>32.560670000000002</v>
      </c>
      <c r="EF477" s="1">
        <v>1.512711E-13</v>
      </c>
      <c r="EG477" s="1">
        <v>3.172055E-10</v>
      </c>
      <c r="EH477" s="1">
        <v>7.7636689999999994E-2</v>
      </c>
      <c r="EI477">
        <v>32.976889999999997</v>
      </c>
      <c r="EJ477" s="1">
        <v>1.347311E-11</v>
      </c>
      <c r="EK477" s="1">
        <v>2.8405350000000001E-8</v>
      </c>
      <c r="EL477" s="1">
        <v>7.7214030000000003E-2</v>
      </c>
      <c r="EM477">
        <v>33.350850000000001</v>
      </c>
      <c r="EN477" s="1">
        <v>6.9228869999999999E-10</v>
      </c>
      <c r="EO477" s="1">
        <v>1.471828E-6</v>
      </c>
      <c r="EP477" s="1">
        <v>7.6723239999999998E-2</v>
      </c>
      <c r="EQ477">
        <v>33.46096</v>
      </c>
      <c r="ER477" s="1">
        <v>2.194078E-8</v>
      </c>
      <c r="ES477" s="1">
        <v>4.7220089999999998E-5</v>
      </c>
      <c r="ET477" s="1">
        <v>7.6324749999999997E-2</v>
      </c>
      <c r="EU477">
        <v>33.315219999999997</v>
      </c>
      <c r="EV477" s="1">
        <v>4.557316E-7</v>
      </c>
      <c r="EW477" s="1">
        <v>9.9347920000000009E-4</v>
      </c>
      <c r="EX477" s="1">
        <v>7.59827E-2</v>
      </c>
      <c r="EY477">
        <v>33.21322</v>
      </c>
      <c r="EZ477" s="1">
        <v>6.5128480000000002E-6</v>
      </c>
      <c r="FA477" s="1">
        <v>1.4383750000000001E-2</v>
      </c>
      <c r="FB477" s="1">
        <v>7.597682E-2</v>
      </c>
      <c r="FC477">
        <v>33.177689999999998</v>
      </c>
      <c r="FD477" s="1">
        <v>6.7022429999999999E-5</v>
      </c>
      <c r="FE477" s="1">
        <v>0.149448</v>
      </c>
      <c r="FF477">
        <v>7.5805300000000006E-2</v>
      </c>
      <c r="FG477">
        <v>33.355730000000001</v>
      </c>
      <c r="FH477" s="1">
        <v>5.1154659999999997E-4</v>
      </c>
      <c r="FI477" s="1">
        <v>1.1544239999999999</v>
      </c>
      <c r="FJ477" s="1">
        <v>7.5474330000000006E-2</v>
      </c>
      <c r="FK477">
        <v>33.521389999999997</v>
      </c>
      <c r="FL477" s="1">
        <v>2.9774950000000001E-3</v>
      </c>
      <c r="FM477" s="1">
        <v>6.8233490000000003</v>
      </c>
      <c r="FN477" s="1">
        <v>7.5039620000000001E-2</v>
      </c>
      <c r="FO477">
        <v>33.557130000000001</v>
      </c>
      <c r="FP477" s="1">
        <v>1.361038E-2</v>
      </c>
      <c r="FQ477" s="1">
        <v>31.70898</v>
      </c>
      <c r="FR477" s="1">
        <v>7.4737390000000001E-2</v>
      </c>
      <c r="FS477">
        <v>33.502800000000001</v>
      </c>
      <c r="FT477" s="1">
        <v>5.02202E-2</v>
      </c>
      <c r="FU477">
        <v>118.8083</v>
      </c>
      <c r="FV477" s="1">
        <v>7.4507219999999999E-2</v>
      </c>
      <c r="FW477">
        <v>33.3232</v>
      </c>
      <c r="FX477" s="1">
        <v>0.1530204</v>
      </c>
      <c r="FY477">
        <v>367.23270000000002</v>
      </c>
      <c r="FZ477" s="1">
        <v>7.4211120000000005E-2</v>
      </c>
      <c r="GA477">
        <v>33.0946</v>
      </c>
      <c r="GB477" s="1">
        <v>0.39205210000000001</v>
      </c>
      <c r="GC477">
        <v>955.60140000000001</v>
      </c>
      <c r="GD477">
        <v>7.3808460000000006E-2</v>
      </c>
      <c r="GE477">
        <v>32.861170000000001</v>
      </c>
      <c r="GF477" s="1">
        <v>0.86026170000000002</v>
      </c>
      <c r="GG477">
        <v>2132.2510000000002</v>
      </c>
      <c r="GH477" s="1">
        <v>7.3395429999999998E-2</v>
      </c>
      <c r="GI477">
        <v>32.71255</v>
      </c>
      <c r="GJ477" s="1">
        <v>1.647016</v>
      </c>
      <c r="GK477">
        <v>4150.9110000000001</v>
      </c>
      <c r="GL477" s="1">
        <v>7.300951E-2</v>
      </c>
      <c r="GM477">
        <v>32.85324</v>
      </c>
      <c r="GN477" s="1">
        <v>2.7980079999999998</v>
      </c>
      <c r="GO477">
        <v>7167.05</v>
      </c>
      <c r="GP477" s="1">
        <v>7.2571700000000003E-2</v>
      </c>
      <c r="GQ477">
        <v>33.072800000000001</v>
      </c>
      <c r="GR477">
        <v>4.2799529999999999</v>
      </c>
      <c r="GS477">
        <v>11143.94</v>
      </c>
      <c r="GT477" s="1">
        <v>7.2142860000000003E-2</v>
      </c>
      <c r="GU477">
        <v>33.331479999999999</v>
      </c>
      <c r="GV477">
        <v>5.9809070000000002</v>
      </c>
      <c r="GW477">
        <v>15824.09</v>
      </c>
      <c r="GX477" s="1">
        <v>7.1699750000000007E-2</v>
      </c>
      <c r="GY477">
        <v>33.461449999999999</v>
      </c>
      <c r="GZ477">
        <v>7.732952</v>
      </c>
      <c r="HA477">
        <v>20790.16</v>
      </c>
      <c r="HB477" s="1">
        <v>7.1194240000000006E-2</v>
      </c>
      <c r="HC477">
        <v>33.439889999999998</v>
      </c>
      <c r="HD477">
        <v>9.3559920000000005</v>
      </c>
      <c r="HE477">
        <v>25572.59</v>
      </c>
      <c r="HF477">
        <v>7.0712810000000001E-2</v>
      </c>
      <c r="HG477">
        <v>33.180689999999998</v>
      </c>
      <c r="HH477">
        <v>10.72081</v>
      </c>
      <c r="HI477">
        <v>29768.18</v>
      </c>
      <c r="HJ477" s="1">
        <v>7.0199090000000006E-2</v>
      </c>
      <c r="HK477">
        <v>32.90475</v>
      </c>
      <c r="HL477">
        <v>11.7379</v>
      </c>
      <c r="HM477">
        <v>33109.47</v>
      </c>
      <c r="HN477" s="1">
        <v>7.0176450000000001E-2</v>
      </c>
      <c r="HO477">
        <v>32.678440000000002</v>
      </c>
      <c r="HP477">
        <v>12.47621</v>
      </c>
      <c r="HQ477">
        <v>35484.379999999997</v>
      </c>
      <c r="HR477" s="1">
        <v>6.9704290000000002E-2</v>
      </c>
      <c r="HS477">
        <v>32.652979999999999</v>
      </c>
      <c r="HT477">
        <v>12.796200000000001</v>
      </c>
      <c r="HU477">
        <v>36909.410000000003</v>
      </c>
      <c r="HV477" s="1">
        <v>6.8883760000000002E-2</v>
      </c>
      <c r="HW477">
        <v>32.758090000000003</v>
      </c>
      <c r="HX477">
        <v>12.753170000000001</v>
      </c>
      <c r="HY477">
        <v>37472.959999999999</v>
      </c>
      <c r="HZ477" s="1">
        <v>6.7994739999999998E-2</v>
      </c>
      <c r="IA477">
        <v>32.710929999999998</v>
      </c>
      <c r="IB477">
        <v>12.46494</v>
      </c>
      <c r="IC477">
        <v>37328.82</v>
      </c>
      <c r="ID477" s="1">
        <v>6.7350850000000004E-2</v>
      </c>
      <c r="IE477">
        <v>32.637349999999998</v>
      </c>
      <c r="IF477">
        <v>12.053179999999999</v>
      </c>
      <c r="IG477">
        <v>36641.300000000003</v>
      </c>
      <c r="IH477" s="1">
        <v>6.6972080000000003E-2</v>
      </c>
      <c r="II477">
        <v>32.451540000000001</v>
      </c>
      <c r="IJ477">
        <v>11.574859999999999</v>
      </c>
      <c r="IK477">
        <v>35560.5</v>
      </c>
      <c r="IL477" s="1">
        <v>6.657826E-2</v>
      </c>
      <c r="IM477">
        <v>32.129390000000001</v>
      </c>
      <c r="IN477">
        <v>11.01932</v>
      </c>
      <c r="IO477">
        <v>34211.56</v>
      </c>
      <c r="IP477" s="1">
        <v>6.6061729999999999E-2</v>
      </c>
      <c r="IQ477">
        <v>31.801290000000002</v>
      </c>
      <c r="IR477">
        <v>10.40279</v>
      </c>
      <c r="IS477">
        <v>32697.65</v>
      </c>
      <c r="IT477" s="1">
        <v>6.617083E-2</v>
      </c>
      <c r="IU477">
        <v>31.5899</v>
      </c>
      <c r="IV477">
        <v>9.877656</v>
      </c>
      <c r="IW477">
        <v>31090.31</v>
      </c>
      <c r="IX477" s="1">
        <v>6.5770770000000006E-2</v>
      </c>
      <c r="IY477">
        <v>31.78144</v>
      </c>
      <c r="IZ477">
        <v>9.2670089999999998</v>
      </c>
      <c r="JA477">
        <v>29446.25</v>
      </c>
      <c r="JB477" s="1">
        <v>6.5069950000000001E-2</v>
      </c>
      <c r="JC477">
        <v>32.074240000000003</v>
      </c>
      <c r="JD477">
        <v>8.6339109999999994</v>
      </c>
      <c r="JE477">
        <v>27812.62</v>
      </c>
      <c r="JF477" s="1">
        <v>6.4276390000000003E-2</v>
      </c>
      <c r="JG477">
        <v>32.352249999999998</v>
      </c>
      <c r="JH477">
        <v>8.0190129999999993</v>
      </c>
      <c r="JI477">
        <v>26221.88</v>
      </c>
      <c r="JJ477" s="1">
        <v>6.3758830000000002E-2</v>
      </c>
      <c r="JK477">
        <v>32.416759999999996</v>
      </c>
      <c r="JL477">
        <v>7.4726900000000001</v>
      </c>
      <c r="JM477">
        <v>24695.01</v>
      </c>
      <c r="JN477" s="1">
        <v>6.3492889999999996E-2</v>
      </c>
      <c r="JO477">
        <v>32.322099999999999</v>
      </c>
      <c r="JP477">
        <v>6.9859159999999996</v>
      </c>
      <c r="JQ477">
        <v>23234.13</v>
      </c>
      <c r="JR477" s="1">
        <v>6.3131060000000003E-2</v>
      </c>
      <c r="JS477">
        <v>32.028959999999998</v>
      </c>
      <c r="JT477">
        <v>6.5185219999999999</v>
      </c>
      <c r="JU477">
        <v>21848.65</v>
      </c>
      <c r="JV477" s="1">
        <v>6.2549809999999997E-2</v>
      </c>
      <c r="JW477">
        <v>31.743020000000001</v>
      </c>
      <c r="JX477">
        <v>6.0616690000000002</v>
      </c>
      <c r="JY477">
        <v>20543.580000000002</v>
      </c>
      <c r="JZ477">
        <v>6.2538650000000001E-2</v>
      </c>
      <c r="KA477">
        <v>31.51445</v>
      </c>
      <c r="KB477">
        <v>5.68851</v>
      </c>
      <c r="KC477">
        <v>19316.560000000001</v>
      </c>
      <c r="KD477" s="1">
        <v>6.1934250000000003E-2</v>
      </c>
      <c r="KE477">
        <v>31.58736</v>
      </c>
      <c r="KF477">
        <v>5.2885289999999996</v>
      </c>
      <c r="KG477">
        <v>18163.75</v>
      </c>
      <c r="KH477" s="1">
        <v>6.1044710000000002E-2</v>
      </c>
      <c r="KI477">
        <v>31.70027</v>
      </c>
      <c r="KJ477">
        <v>4.8995889999999997</v>
      </c>
      <c r="KK477">
        <v>17096.080000000002</v>
      </c>
      <c r="KL477" s="1">
        <v>6.0009600000000003E-2</v>
      </c>
      <c r="KM477">
        <v>31.828499999999998</v>
      </c>
      <c r="KN477">
        <v>4.5328189999999999</v>
      </c>
      <c r="KO477">
        <v>16110.15</v>
      </c>
      <c r="KP477">
        <v>5.918561E-2</v>
      </c>
      <c r="KQ477">
        <v>31.911519999999999</v>
      </c>
      <c r="KR477">
        <v>4.2136839999999998</v>
      </c>
      <c r="KS477">
        <v>15200.89</v>
      </c>
      <c r="KT477" s="1">
        <v>5.8583530000000002E-2</v>
      </c>
      <c r="KU477">
        <v>31.79</v>
      </c>
      <c r="KV477">
        <v>3.935514</v>
      </c>
      <c r="KW477">
        <v>14358.81</v>
      </c>
      <c r="KX477" s="1">
        <v>5.789014E-2</v>
      </c>
      <c r="KY477">
        <v>31.525580000000001</v>
      </c>
      <c r="KZ477">
        <v>3.6741799999999998</v>
      </c>
      <c r="LA477">
        <v>13578.84</v>
      </c>
      <c r="LB477" s="1">
        <v>5.7040180000000003E-2</v>
      </c>
      <c r="LC477">
        <v>31.235320000000002</v>
      </c>
      <c r="LD477">
        <v>3.4254690000000001</v>
      </c>
      <c r="LE477">
        <v>12859.61</v>
      </c>
      <c r="LF477" s="1">
        <v>5.6588550000000001E-2</v>
      </c>
      <c r="LG477">
        <v>31.02816</v>
      </c>
      <c r="LH477">
        <v>3.2202709999999999</v>
      </c>
      <c r="LI477">
        <v>12194.75</v>
      </c>
      <c r="LJ477" s="1">
        <v>5.5810699999999998E-2</v>
      </c>
      <c r="LK477">
        <v>31.09712</v>
      </c>
      <c r="LL477">
        <v>3.0131960000000002</v>
      </c>
      <c r="LM477">
        <v>11578.36</v>
      </c>
      <c r="LN477" s="1">
        <v>5.4878860000000002E-2</v>
      </c>
      <c r="LO477">
        <v>31.231390000000001</v>
      </c>
      <c r="LP477">
        <v>2.8160150000000002</v>
      </c>
      <c r="LQ477">
        <v>11012.04</v>
      </c>
      <c r="LR477" s="1">
        <v>5.383193E-2</v>
      </c>
      <c r="LS477">
        <v>31.406839999999999</v>
      </c>
      <c r="LT477">
        <v>2.630417</v>
      </c>
      <c r="LU477">
        <v>10492.35</v>
      </c>
      <c r="LV477" s="1">
        <v>5.2868419999999999E-2</v>
      </c>
      <c r="LW477">
        <v>31.51352</v>
      </c>
      <c r="LX477">
        <v>2.464858</v>
      </c>
      <c r="LY477">
        <v>10015.76</v>
      </c>
      <c r="LZ477" s="1">
        <v>5.1721259999999998E-2</v>
      </c>
      <c r="MA477">
        <v>31.495640000000002</v>
      </c>
      <c r="MB477">
        <v>2.3016359999999998</v>
      </c>
      <c r="MC477">
        <v>9577.18</v>
      </c>
      <c r="MD477">
        <v>5.0451160000000002E-2</v>
      </c>
      <c r="ME477">
        <v>31.27468</v>
      </c>
      <c r="MF477">
        <v>2.1428660000000002</v>
      </c>
      <c r="MG477">
        <v>9176.3539999999994</v>
      </c>
      <c r="MH477" s="1">
        <v>4.9356490000000003E-2</v>
      </c>
      <c r="MI477">
        <v>31.039180000000002</v>
      </c>
      <c r="MJ477">
        <v>2.005255</v>
      </c>
      <c r="MK477">
        <v>8809.4719999999998</v>
      </c>
      <c r="ML477" s="1">
        <v>4.8738169999999997E-2</v>
      </c>
      <c r="MM477">
        <v>30.850269999999998</v>
      </c>
      <c r="MN477">
        <v>1.897694</v>
      </c>
      <c r="MO477">
        <v>8471.4680000000008</v>
      </c>
      <c r="MP477" s="1">
        <v>4.8062180000000003E-2</v>
      </c>
      <c r="MQ477">
        <v>30.982849999999999</v>
      </c>
      <c r="MR477">
        <v>1.79592</v>
      </c>
      <c r="MS477">
        <v>8156.3580000000002</v>
      </c>
      <c r="MT477" s="1">
        <v>4.7398549999999998E-2</v>
      </c>
      <c r="MU477">
        <v>31.050090000000001</v>
      </c>
      <c r="MV477">
        <v>1.7023740000000001</v>
      </c>
      <c r="MW477">
        <v>7864.3069999999998</v>
      </c>
      <c r="MX477" s="1">
        <v>4.6699089999999999E-2</v>
      </c>
      <c r="MY477">
        <v>31.027619999999999</v>
      </c>
      <c r="MZ477">
        <v>1.6147549999999999</v>
      </c>
      <c r="NA477">
        <v>7593.1989999999996</v>
      </c>
      <c r="NB477" s="1">
        <v>4.6063079999999999E-2</v>
      </c>
      <c r="NC477">
        <v>30.95917</v>
      </c>
      <c r="ND477">
        <v>1.535882</v>
      </c>
      <c r="NE477">
        <v>7341.8950000000004</v>
      </c>
      <c r="NF477" s="1">
        <v>4.561962E-2</v>
      </c>
      <c r="NG477">
        <v>30.89575</v>
      </c>
      <c r="NH477">
        <v>1.4685360000000001</v>
      </c>
      <c r="NI477">
        <v>7106.7780000000002</v>
      </c>
      <c r="NJ477" s="1">
        <v>4.520304E-2</v>
      </c>
      <c r="NK477">
        <v>30.74953</v>
      </c>
      <c r="NL477">
        <v>1.4063349999999999</v>
      </c>
      <c r="NM477">
        <v>6886.03</v>
      </c>
      <c r="NN477" s="1">
        <v>4.481864E-2</v>
      </c>
      <c r="NO477">
        <v>30.586069999999999</v>
      </c>
      <c r="NP477">
        <v>1.349091</v>
      </c>
      <c r="NQ477">
        <v>6678.3029999999999</v>
      </c>
      <c r="NR477" s="1">
        <v>4.4569480000000002E-2</v>
      </c>
      <c r="NS477">
        <v>30.44107</v>
      </c>
      <c r="NT477">
        <v>1.299223</v>
      </c>
      <c r="NU477">
        <v>6482.201</v>
      </c>
      <c r="NV477" s="1">
        <v>4.4153150000000002E-2</v>
      </c>
      <c r="NW477">
        <v>30.654679999999999</v>
      </c>
      <c r="NX477">
        <v>1.247517</v>
      </c>
      <c r="NY477">
        <v>6296.4269999999997</v>
      </c>
      <c r="NZ477" s="1">
        <v>4.3724430000000002E-2</v>
      </c>
      <c r="OA477">
        <v>30.95382</v>
      </c>
      <c r="OB477">
        <v>1.198696</v>
      </c>
      <c r="OC477">
        <v>6121.8940000000002</v>
      </c>
      <c r="OD477" s="1">
        <v>4.3314819999999997E-2</v>
      </c>
      <c r="OE477">
        <v>31.166419999999999</v>
      </c>
      <c r="OF477">
        <v>1.153259</v>
      </c>
      <c r="OG477">
        <v>5957.6790000000001</v>
      </c>
      <c r="OH477" s="1">
        <v>4.3057289999999998E-2</v>
      </c>
      <c r="OI477">
        <v>31.33455</v>
      </c>
      <c r="OJ477">
        <v>1.1143289999999999</v>
      </c>
      <c r="OK477">
        <v>5802.0820000000003</v>
      </c>
    </row>
    <row r="478" spans="1:401" x14ac:dyDescent="0.35">
      <c r="A478">
        <v>487</v>
      </c>
      <c r="B478" t="s">
        <v>4</v>
      </c>
      <c r="C478" t="s">
        <v>364</v>
      </c>
      <c r="D478" t="s">
        <v>485</v>
      </c>
      <c r="E478">
        <v>705.53890000000001</v>
      </c>
      <c r="F478" s="1">
        <v>8.3242099999999999E-2</v>
      </c>
      <c r="G478">
        <v>28.785799999999998</v>
      </c>
      <c r="H478">
        <v>0</v>
      </c>
      <c r="I478">
        <v>0</v>
      </c>
      <c r="J478" s="1">
        <v>8.2803790000000002E-2</v>
      </c>
      <c r="K478">
        <v>28.848960000000002</v>
      </c>
      <c r="L478">
        <v>0</v>
      </c>
      <c r="M478">
        <v>0</v>
      </c>
      <c r="N478" s="1">
        <v>8.2287239999999998E-2</v>
      </c>
      <c r="O478">
        <v>28.960429999999999</v>
      </c>
      <c r="P478">
        <v>0</v>
      </c>
      <c r="Q478">
        <v>0</v>
      </c>
      <c r="R478" s="1">
        <v>8.1712160000000006E-2</v>
      </c>
      <c r="S478">
        <v>28.962810000000001</v>
      </c>
      <c r="T478">
        <v>0</v>
      </c>
      <c r="U478">
        <v>0</v>
      </c>
      <c r="V478" s="1">
        <v>8.1160940000000001E-2</v>
      </c>
      <c r="W478">
        <v>28.79617</v>
      </c>
      <c r="X478">
        <v>0</v>
      </c>
      <c r="Y478">
        <v>0</v>
      </c>
      <c r="Z478" s="1">
        <v>8.0660629999999997E-2</v>
      </c>
      <c r="AA478">
        <v>28.659690000000001</v>
      </c>
      <c r="AB478">
        <v>0</v>
      </c>
      <c r="AC478">
        <v>0</v>
      </c>
      <c r="AD478" s="1">
        <v>8.0260460000000006E-2</v>
      </c>
      <c r="AE478">
        <v>28.567879999999999</v>
      </c>
      <c r="AF478">
        <v>0</v>
      </c>
      <c r="AG478">
        <v>0</v>
      </c>
      <c r="AH478" s="1">
        <v>7.9763700000000007E-2</v>
      </c>
      <c r="AI478">
        <v>28.78406</v>
      </c>
      <c r="AJ478">
        <v>0</v>
      </c>
      <c r="AK478">
        <v>0</v>
      </c>
      <c r="AL478" s="1">
        <v>7.9215740000000007E-2</v>
      </c>
      <c r="AM478">
        <v>29.10331</v>
      </c>
      <c r="AN478">
        <v>0</v>
      </c>
      <c r="AO478">
        <v>0</v>
      </c>
      <c r="AP478" s="1">
        <v>7.8634339999999997E-2</v>
      </c>
      <c r="AQ478">
        <v>29.441310000000001</v>
      </c>
      <c r="AR478">
        <v>0</v>
      </c>
      <c r="AS478">
        <v>0</v>
      </c>
      <c r="AT478" s="1">
        <v>7.814931E-2</v>
      </c>
      <c r="AU478">
        <v>29.742290000000001</v>
      </c>
      <c r="AV478">
        <v>0</v>
      </c>
      <c r="AW478">
        <v>0</v>
      </c>
      <c r="AX478" s="1">
        <v>7.7757339999999994E-2</v>
      </c>
      <c r="AY478">
        <v>29.802879999999998</v>
      </c>
      <c r="AZ478">
        <v>0</v>
      </c>
      <c r="BA478">
        <v>0</v>
      </c>
      <c r="BB478" s="1">
        <v>7.7353640000000001E-2</v>
      </c>
      <c r="BC478">
        <v>29.772490000000001</v>
      </c>
      <c r="BD478">
        <v>0</v>
      </c>
      <c r="BE478">
        <v>0</v>
      </c>
      <c r="BF478">
        <v>7.691336E-2</v>
      </c>
      <c r="BG478">
        <v>29.759180000000001</v>
      </c>
      <c r="BH478">
        <v>0</v>
      </c>
      <c r="BI478">
        <v>0</v>
      </c>
      <c r="BJ478" s="1">
        <v>7.6589710000000005E-2</v>
      </c>
      <c r="BK478">
        <v>29.83446</v>
      </c>
      <c r="BL478">
        <v>0</v>
      </c>
      <c r="BM478">
        <v>0</v>
      </c>
      <c r="BN478" s="1">
        <v>7.6132270000000002E-2</v>
      </c>
      <c r="BO478">
        <v>30.237670000000001</v>
      </c>
      <c r="BP478">
        <v>0</v>
      </c>
      <c r="BQ478">
        <v>0</v>
      </c>
      <c r="BR478" s="1">
        <v>7.5559790000000002E-2</v>
      </c>
      <c r="BS478">
        <v>30.656860000000002</v>
      </c>
      <c r="BT478">
        <v>0</v>
      </c>
      <c r="BU478">
        <v>0</v>
      </c>
      <c r="BV478" s="1">
        <v>7.4990500000000002E-2</v>
      </c>
      <c r="BW478">
        <v>31.075600000000001</v>
      </c>
      <c r="BX478">
        <v>0</v>
      </c>
      <c r="BY478">
        <v>0</v>
      </c>
      <c r="BZ478" s="1">
        <v>7.4463230000000005E-2</v>
      </c>
      <c r="CA478">
        <v>31.37979</v>
      </c>
      <c r="CB478">
        <v>0</v>
      </c>
      <c r="CC478">
        <v>0</v>
      </c>
      <c r="CD478" s="1">
        <v>7.4006950000000002E-2</v>
      </c>
      <c r="CE478">
        <v>31.446079999999998</v>
      </c>
      <c r="CF478">
        <v>0</v>
      </c>
      <c r="CG478">
        <v>0</v>
      </c>
      <c r="CH478" s="1">
        <v>7.3519619999999994E-2</v>
      </c>
      <c r="CI478">
        <v>31.346419999999998</v>
      </c>
      <c r="CJ478">
        <v>0</v>
      </c>
      <c r="CK478">
        <v>0</v>
      </c>
      <c r="CL478" s="1">
        <v>7.3005150000000005E-2</v>
      </c>
      <c r="CM478">
        <v>31.288399999999999</v>
      </c>
      <c r="CN478">
        <v>0</v>
      </c>
      <c r="CO478">
        <v>0</v>
      </c>
      <c r="CP478" s="1">
        <v>7.278097E-2</v>
      </c>
      <c r="CQ478">
        <v>31.332750000000001</v>
      </c>
      <c r="CR478">
        <v>0</v>
      </c>
      <c r="CS478">
        <v>0</v>
      </c>
      <c r="CT478" s="1">
        <v>7.2309300000000007E-2</v>
      </c>
      <c r="CU478">
        <v>31.607620000000001</v>
      </c>
      <c r="CV478">
        <v>0</v>
      </c>
      <c r="CW478">
        <v>0</v>
      </c>
      <c r="CX478" s="1">
        <v>7.1667519999999998E-2</v>
      </c>
      <c r="CY478">
        <v>31.67332</v>
      </c>
      <c r="CZ478">
        <v>0</v>
      </c>
      <c r="DA478">
        <v>0</v>
      </c>
      <c r="DB478" s="1">
        <v>7.0997679999999994E-2</v>
      </c>
      <c r="DC478">
        <v>31.923380000000002</v>
      </c>
      <c r="DD478">
        <v>0</v>
      </c>
      <c r="DE478">
        <v>6.9579970000000002E-37</v>
      </c>
      <c r="DF478" s="1">
        <v>7.0470119999999997E-2</v>
      </c>
      <c r="DG478">
        <v>32.112819999999999</v>
      </c>
      <c r="DH478">
        <v>2.992094E-34</v>
      </c>
      <c r="DI478">
        <v>9.3628030000000005E-31</v>
      </c>
      <c r="DJ478" s="1">
        <v>7.0046659999999997E-2</v>
      </c>
      <c r="DK478">
        <v>32.113230000000001</v>
      </c>
      <c r="DL478">
        <v>2.7497529999999999E-29</v>
      </c>
      <c r="DM478">
        <v>8.6467640000000005E-26</v>
      </c>
      <c r="DN478" s="1">
        <v>6.9600120000000001E-2</v>
      </c>
      <c r="DO478">
        <v>31.97758</v>
      </c>
      <c r="DP478" s="1">
        <v>3.4139459999999999E-25</v>
      </c>
      <c r="DQ478" s="1">
        <v>9.5914879999999991E-22</v>
      </c>
      <c r="DR478">
        <v>6.9047620000000004E-2</v>
      </c>
      <c r="DS478">
        <v>31.849229999999999</v>
      </c>
      <c r="DT478" s="1">
        <v>9.6612819999999992E-22</v>
      </c>
      <c r="DU478" s="1">
        <v>2.557299E-18</v>
      </c>
      <c r="DV478" s="1">
        <v>6.8328479999999997E-2</v>
      </c>
      <c r="DW478">
        <v>31.82517</v>
      </c>
      <c r="DX478" s="1">
        <v>9.0377949999999995E-19</v>
      </c>
      <c r="DY478" s="1">
        <v>2.3231809999999998E-15</v>
      </c>
      <c r="DZ478" s="1">
        <v>6.7812590000000006E-2</v>
      </c>
      <c r="EA478">
        <v>32.148760000000003</v>
      </c>
      <c r="EB478" s="1">
        <v>3.418408E-16</v>
      </c>
      <c r="EC478" s="1">
        <v>8.6582109999999997E-13</v>
      </c>
      <c r="ED478" s="1">
        <v>6.7480369999999998E-2</v>
      </c>
      <c r="EE478">
        <v>32.535670000000003</v>
      </c>
      <c r="EF478" s="1">
        <v>6.1542649999999998E-14</v>
      </c>
      <c r="EG478" s="1">
        <v>1.5433109999999999E-10</v>
      </c>
      <c r="EH478" s="1">
        <v>6.7163810000000004E-2</v>
      </c>
      <c r="EI478">
        <v>32.93909</v>
      </c>
      <c r="EJ478" s="1">
        <v>5.814519E-12</v>
      </c>
      <c r="EK478" s="1">
        <v>1.456035E-8</v>
      </c>
      <c r="EL478">
        <v>6.6799029999999995E-2</v>
      </c>
      <c r="EM478">
        <v>33.301569999999998</v>
      </c>
      <c r="EN478" s="1">
        <v>3.1554049999999998E-10</v>
      </c>
      <c r="EO478" s="1">
        <v>7.9224499999999998E-7</v>
      </c>
      <c r="EP478" s="1">
        <v>6.6373420000000002E-2</v>
      </c>
      <c r="EQ478">
        <v>33.409610000000001</v>
      </c>
      <c r="ER478" s="1">
        <v>1.052404E-8</v>
      </c>
      <c r="ES478" s="1">
        <v>2.6617139999999999E-5</v>
      </c>
      <c r="ET478" s="1">
        <v>6.6031480000000004E-2</v>
      </c>
      <c r="EU478">
        <v>33.269570000000002</v>
      </c>
      <c r="EV478" s="1">
        <v>2.2938219999999999E-7</v>
      </c>
      <c r="EW478" s="1">
        <v>5.8508200000000001E-4</v>
      </c>
      <c r="EX478" s="1">
        <v>6.5736710000000004E-2</v>
      </c>
      <c r="EY478">
        <v>33.169930000000001</v>
      </c>
      <c r="EZ478" s="1">
        <v>3.4314019999999999E-6</v>
      </c>
      <c r="FA478" s="1">
        <v>8.8326069999999993E-3</v>
      </c>
      <c r="FB478" s="1">
        <v>6.5744670000000005E-2</v>
      </c>
      <c r="FC478">
        <v>33.134830000000001</v>
      </c>
      <c r="FD478" s="1">
        <v>3.6895189999999998E-5</v>
      </c>
      <c r="FE478" s="1">
        <v>9.5529230000000007E-2</v>
      </c>
      <c r="FF478" s="1">
        <v>6.5594200000000005E-2</v>
      </c>
      <c r="FG478">
        <v>33.307749999999999</v>
      </c>
      <c r="FH478" s="1">
        <v>2.9367290000000001E-4</v>
      </c>
      <c r="FI478" s="1">
        <v>0.76707579999999997</v>
      </c>
      <c r="FJ478" s="1">
        <v>6.5302760000000001E-2</v>
      </c>
      <c r="FK478">
        <v>33.475079999999998</v>
      </c>
      <c r="FL478" s="1">
        <v>1.7796859999999999E-3</v>
      </c>
      <c r="FM478" s="1">
        <v>4.7068440000000002</v>
      </c>
      <c r="FN478" s="1">
        <v>6.4928230000000003E-2</v>
      </c>
      <c r="FO478">
        <v>33.52102</v>
      </c>
      <c r="FP478" s="1">
        <v>8.4579340000000003E-3</v>
      </c>
      <c r="FQ478" s="1">
        <v>22.678000000000001</v>
      </c>
      <c r="FR478" s="1">
        <v>6.4668349999999999E-2</v>
      </c>
      <c r="FS478">
        <v>33.483049999999999</v>
      </c>
      <c r="FT478" s="1">
        <v>3.240295E-2</v>
      </c>
      <c r="FU478" s="1">
        <v>87.991330000000005</v>
      </c>
      <c r="FV478" s="1">
        <v>6.4471810000000004E-2</v>
      </c>
      <c r="FW478">
        <v>33.322879999999998</v>
      </c>
      <c r="FX478" s="1">
        <v>0.10238709999999999</v>
      </c>
      <c r="FY478">
        <v>281.339</v>
      </c>
      <c r="FZ478" s="1">
        <v>6.4216289999999995E-2</v>
      </c>
      <c r="GA478">
        <v>33.113410000000002</v>
      </c>
      <c r="GB478" s="1">
        <v>0.27170689999999997</v>
      </c>
      <c r="GC478">
        <v>756.47730000000001</v>
      </c>
      <c r="GD478" s="1">
        <v>6.3869570000000001E-2</v>
      </c>
      <c r="GE478">
        <v>32.896889999999999</v>
      </c>
      <c r="GF478" s="1">
        <v>0.61677210000000005</v>
      </c>
      <c r="GG478">
        <v>1742.2280000000001</v>
      </c>
      <c r="GH478" s="1">
        <v>6.3513440000000004E-2</v>
      </c>
      <c r="GI478">
        <v>32.759990000000002</v>
      </c>
      <c r="GJ478" s="1">
        <v>1.220048</v>
      </c>
      <c r="GK478">
        <v>3496.5770000000002</v>
      </c>
      <c r="GL478" s="1">
        <v>6.3182089999999996E-2</v>
      </c>
      <c r="GM478">
        <v>32.899380000000001</v>
      </c>
      <c r="GN478" s="1">
        <v>2.138652</v>
      </c>
      <c r="GO478">
        <v>6216.2039999999997</v>
      </c>
      <c r="GP478" s="1">
        <v>6.280471E-2</v>
      </c>
      <c r="GQ478">
        <v>33.115169999999999</v>
      </c>
      <c r="GR478">
        <v>3.3706480000000001</v>
      </c>
      <c r="GS478">
        <v>9938.4619999999995</v>
      </c>
      <c r="GT478" s="1">
        <v>6.2431960000000002E-2</v>
      </c>
      <c r="GU478">
        <v>33.36835</v>
      </c>
      <c r="GV478">
        <v>4.8454119999999996</v>
      </c>
      <c r="GW478">
        <v>14489.81</v>
      </c>
      <c r="GX478">
        <v>6.2052379999999997E-2</v>
      </c>
      <c r="GY478">
        <v>33.496510000000001</v>
      </c>
      <c r="GZ478">
        <v>6.4345559999999997</v>
      </c>
      <c r="HA478">
        <v>19515.669999999998</v>
      </c>
      <c r="HB478" s="1">
        <v>6.1616049999999999E-2</v>
      </c>
      <c r="HC478">
        <v>33.477760000000004</v>
      </c>
      <c r="HD478">
        <v>7.9817109999999998</v>
      </c>
      <c r="HE478">
        <v>24567.599999999999</v>
      </c>
      <c r="HF478" s="1">
        <v>6.1197939999999999E-2</v>
      </c>
      <c r="HG478">
        <v>33.228490000000001</v>
      </c>
      <c r="HH478">
        <v>9.3590239999999998</v>
      </c>
      <c r="HI478">
        <v>29217.26</v>
      </c>
      <c r="HJ478" s="1">
        <v>6.0752819999999999E-2</v>
      </c>
      <c r="HK478">
        <v>32.961219999999997</v>
      </c>
      <c r="HL478">
        <v>10.465960000000001</v>
      </c>
      <c r="HM478">
        <v>33141.019999999997</v>
      </c>
      <c r="HN478" s="1">
        <v>6.0752109999999998E-2</v>
      </c>
      <c r="HO478">
        <v>32.741959999999999</v>
      </c>
      <c r="HP478">
        <v>11.34427</v>
      </c>
      <c r="HQ478">
        <v>36158.629999999997</v>
      </c>
      <c r="HR478" s="1">
        <v>6.0342350000000003E-2</v>
      </c>
      <c r="HS478">
        <v>32.717080000000003</v>
      </c>
      <c r="HT478">
        <v>11.840210000000001</v>
      </c>
      <c r="HU478">
        <v>38225.339999999997</v>
      </c>
      <c r="HV478">
        <v>5.9627739999999999E-2</v>
      </c>
      <c r="HW478">
        <v>32.821640000000002</v>
      </c>
      <c r="HX478">
        <v>11.985530000000001</v>
      </c>
      <c r="HY478">
        <v>39375.81</v>
      </c>
      <c r="HZ478">
        <v>5.8849829999999999E-2</v>
      </c>
      <c r="IA478">
        <v>32.782600000000002</v>
      </c>
      <c r="IB478">
        <v>11.876760000000001</v>
      </c>
      <c r="IC478">
        <v>39732.639999999999</v>
      </c>
      <c r="ID478" s="1">
        <v>5.829206E-2</v>
      </c>
      <c r="IE478">
        <v>32.718150000000001</v>
      </c>
      <c r="IF478">
        <v>11.62589</v>
      </c>
      <c r="IG478">
        <v>39447.040000000001</v>
      </c>
      <c r="IH478" s="1">
        <v>5.796697E-2</v>
      </c>
      <c r="II478">
        <v>32.546439999999997</v>
      </c>
      <c r="IJ478">
        <v>11.28604</v>
      </c>
      <c r="IK478">
        <v>38672.18</v>
      </c>
      <c r="IL478" s="1">
        <v>5.7631149999999999E-2</v>
      </c>
      <c r="IM478">
        <v>32.242240000000002</v>
      </c>
      <c r="IN478">
        <v>10.851850000000001</v>
      </c>
      <c r="IO478">
        <v>37542.120000000003</v>
      </c>
      <c r="IP478" s="1">
        <v>5.7184199999999998E-2</v>
      </c>
      <c r="IQ478">
        <v>31.929590000000001</v>
      </c>
      <c r="IR478">
        <v>10.33806</v>
      </c>
      <c r="IS478">
        <v>36167.93</v>
      </c>
      <c r="IT478" s="1">
        <v>5.7294570000000003E-2</v>
      </c>
      <c r="IU478">
        <v>31.727399999999999</v>
      </c>
      <c r="IV478">
        <v>9.8896219999999992</v>
      </c>
      <c r="IW478">
        <v>34636.550000000003</v>
      </c>
      <c r="IX478" s="1">
        <v>5.6944219999999997E-2</v>
      </c>
      <c r="IY478">
        <v>31.911149999999999</v>
      </c>
      <c r="IZ478">
        <v>9.3335539999999995</v>
      </c>
      <c r="JA478">
        <v>33010.32</v>
      </c>
      <c r="JB478" s="1">
        <v>5.6333620000000001E-2</v>
      </c>
      <c r="JC478">
        <v>32.194040000000001</v>
      </c>
      <c r="JD478">
        <v>8.7566799999999994</v>
      </c>
      <c r="JE478">
        <v>31366.5</v>
      </c>
      <c r="JF478" s="1">
        <v>5.5637409999999998E-2</v>
      </c>
      <c r="JG478">
        <v>32.46367</v>
      </c>
      <c r="JH478">
        <v>8.1764779999999995</v>
      </c>
      <c r="JI478">
        <v>29723.88</v>
      </c>
      <c r="JJ478" s="1">
        <v>5.5190179999999998E-2</v>
      </c>
      <c r="JK478">
        <v>32.529519999999998</v>
      </c>
      <c r="JL478">
        <v>7.6575420000000003</v>
      </c>
      <c r="JM478">
        <v>28124.34</v>
      </c>
      <c r="JN478" s="1">
        <v>5.4965729999999997E-2</v>
      </c>
      <c r="JO478">
        <v>32.440980000000003</v>
      </c>
      <c r="JP478">
        <v>7.192272</v>
      </c>
      <c r="JQ478">
        <v>26573.96</v>
      </c>
      <c r="JR478" s="1">
        <v>5.4654580000000001E-2</v>
      </c>
      <c r="JS478">
        <v>32.159050000000001</v>
      </c>
      <c r="JT478">
        <v>6.7396050000000001</v>
      </c>
      <c r="JU478">
        <v>25088.240000000002</v>
      </c>
      <c r="JV478">
        <v>5.4150200000000002E-2</v>
      </c>
      <c r="JW478">
        <v>31.88213</v>
      </c>
      <c r="JX478">
        <v>6.2913649999999999</v>
      </c>
      <c r="JY478">
        <v>23675.42</v>
      </c>
      <c r="JZ478" s="1">
        <v>5.4158039999999998E-2</v>
      </c>
      <c r="KA478">
        <v>31.659890000000001</v>
      </c>
      <c r="KB478">
        <v>5.9273030000000002</v>
      </c>
      <c r="KC478">
        <v>22336.7</v>
      </c>
      <c r="KD478" s="1">
        <v>5.3630980000000002E-2</v>
      </c>
      <c r="KE478">
        <v>31.727869999999999</v>
      </c>
      <c r="KF478">
        <v>5.5286670000000004</v>
      </c>
      <c r="KG478">
        <v>21070.31</v>
      </c>
      <c r="KH478" s="1">
        <v>5.2846490000000003E-2</v>
      </c>
      <c r="KI478">
        <v>31.83755</v>
      </c>
      <c r="KJ478">
        <v>5.1365040000000004</v>
      </c>
      <c r="KK478">
        <v>19888.97</v>
      </c>
      <c r="KL478" s="1">
        <v>5.194592E-2</v>
      </c>
      <c r="KM478">
        <v>31.964220000000001</v>
      </c>
      <c r="KN478">
        <v>4.7648910000000004</v>
      </c>
      <c r="KO478">
        <v>18791.68</v>
      </c>
      <c r="KP478" s="1">
        <v>5.1234160000000001E-2</v>
      </c>
      <c r="KQ478">
        <v>32.046799999999998</v>
      </c>
      <c r="KR478">
        <v>4.4408120000000002</v>
      </c>
      <c r="KS478">
        <v>17773.830000000002</v>
      </c>
      <c r="KT478" s="1">
        <v>5.0713550000000003E-2</v>
      </c>
      <c r="KU478">
        <v>31.933769999999999</v>
      </c>
      <c r="KV478">
        <v>4.1575680000000004</v>
      </c>
      <c r="KW478">
        <v>16826.93</v>
      </c>
      <c r="KX478" s="1">
        <v>5.011786E-2</v>
      </c>
      <c r="KY478">
        <v>31.68074</v>
      </c>
      <c r="KZ478">
        <v>3.8904740000000002</v>
      </c>
      <c r="LA478">
        <v>15946.5</v>
      </c>
      <c r="LB478" s="1">
        <v>4.9378320000000003E-2</v>
      </c>
      <c r="LC478">
        <v>31.399850000000001</v>
      </c>
      <c r="LD478">
        <v>3.6342699999999999</v>
      </c>
      <c r="LE478">
        <v>15131.17</v>
      </c>
      <c r="LF478" s="1">
        <v>4.8999260000000003E-2</v>
      </c>
      <c r="LG478">
        <v>31.197109999999999</v>
      </c>
      <c r="LH478">
        <v>3.42388</v>
      </c>
      <c r="LI478">
        <v>14374.75</v>
      </c>
      <c r="LJ478">
        <v>4.8318609999999998E-2</v>
      </c>
      <c r="LK478">
        <v>31.258430000000001</v>
      </c>
      <c r="LL478">
        <v>3.2090429999999999</v>
      </c>
      <c r="LM478">
        <v>13671.47</v>
      </c>
      <c r="LN478">
        <v>4.7503539999999997E-2</v>
      </c>
      <c r="LO478">
        <v>31.38259</v>
      </c>
      <c r="LP478">
        <v>3.0033340000000002</v>
      </c>
      <c r="LQ478">
        <v>13022.72</v>
      </c>
      <c r="LR478" s="1">
        <v>4.6595190000000002E-2</v>
      </c>
      <c r="LS478">
        <v>31.546790000000001</v>
      </c>
      <c r="LT478">
        <v>2.809402</v>
      </c>
      <c r="LU478">
        <v>12425.6</v>
      </c>
      <c r="LV478" s="1">
        <v>4.575999E-2</v>
      </c>
      <c r="LW478">
        <v>31.645569999999999</v>
      </c>
      <c r="LX478">
        <v>2.6359379999999999</v>
      </c>
      <c r="LY478">
        <v>11875.97</v>
      </c>
      <c r="LZ478" s="1">
        <v>4.4771789999999999E-2</v>
      </c>
      <c r="MA478">
        <v>31.626580000000001</v>
      </c>
      <c r="MB478">
        <v>2.4645760000000001</v>
      </c>
      <c r="MC478">
        <v>11368.76</v>
      </c>
      <c r="MD478" s="1">
        <v>4.3666110000000001E-2</v>
      </c>
      <c r="ME478">
        <v>31.411090000000002</v>
      </c>
      <c r="MF478">
        <v>2.2965059999999999</v>
      </c>
      <c r="MG478">
        <v>10903.34</v>
      </c>
      <c r="MH478" s="1">
        <v>4.2714759999999997E-2</v>
      </c>
      <c r="MI478">
        <v>31.179790000000001</v>
      </c>
      <c r="MJ478">
        <v>2.1506970000000001</v>
      </c>
      <c r="MK478">
        <v>10476.24</v>
      </c>
      <c r="ML478" s="1">
        <v>4.2184390000000002E-2</v>
      </c>
      <c r="MM478">
        <v>30.992509999999999</v>
      </c>
      <c r="MN478">
        <v>2.0371800000000002</v>
      </c>
      <c r="MO478">
        <v>10081.94</v>
      </c>
      <c r="MP478" s="1">
        <v>4.1598629999999998E-2</v>
      </c>
      <c r="MQ478">
        <v>31.112760000000002</v>
      </c>
      <c r="MR478">
        <v>1.9292940000000001</v>
      </c>
      <c r="MS478">
        <v>9713.7450000000008</v>
      </c>
      <c r="MT478" s="1">
        <v>4.102306E-2</v>
      </c>
      <c r="MU478">
        <v>31.17389</v>
      </c>
      <c r="MV478">
        <v>1.829928</v>
      </c>
      <c r="MW478">
        <v>9371.8619999999992</v>
      </c>
      <c r="MX478" s="1">
        <v>4.041049E-2</v>
      </c>
      <c r="MY478">
        <v>31.149239999999999</v>
      </c>
      <c r="MZ478">
        <v>1.736497</v>
      </c>
      <c r="NA478">
        <v>9053.9619999999995</v>
      </c>
      <c r="NB478" s="1">
        <v>3.9858989999999997E-2</v>
      </c>
      <c r="NC478">
        <v>31.08212</v>
      </c>
      <c r="ND478">
        <v>1.6524209999999999</v>
      </c>
      <c r="NE478">
        <v>8758.56</v>
      </c>
      <c r="NF478" s="1">
        <v>3.9476089999999998E-2</v>
      </c>
      <c r="NG478">
        <v>31.019829999999999</v>
      </c>
      <c r="NH478">
        <v>1.5806990000000001</v>
      </c>
      <c r="NI478">
        <v>8481.7630000000008</v>
      </c>
      <c r="NJ478" s="1">
        <v>3.911266E-2</v>
      </c>
      <c r="NK478">
        <v>30.877510000000001</v>
      </c>
      <c r="NL478">
        <v>1.514308</v>
      </c>
      <c r="NM478">
        <v>8221.7579999999998</v>
      </c>
      <c r="NN478" s="1">
        <v>3.8782770000000001E-2</v>
      </c>
      <c r="NO478">
        <v>30.717829999999999</v>
      </c>
      <c r="NP478">
        <v>1.453333</v>
      </c>
      <c r="NQ478">
        <v>7976.7579999999998</v>
      </c>
      <c r="NR478" s="1">
        <v>3.8567740000000003E-2</v>
      </c>
      <c r="NS478">
        <v>30.574760000000001</v>
      </c>
      <c r="NT478">
        <v>1.4001509999999999</v>
      </c>
      <c r="NU478">
        <v>7745.2790000000005</v>
      </c>
      <c r="NV478" s="1">
        <v>3.8205129999999997E-2</v>
      </c>
      <c r="NW478">
        <v>30.773689999999998</v>
      </c>
      <c r="NX478">
        <v>1.3447880000000001</v>
      </c>
      <c r="NY478">
        <v>7525.8140000000003</v>
      </c>
      <c r="NZ478" s="1">
        <v>3.7831700000000003E-2</v>
      </c>
      <c r="OA478">
        <v>31.055420000000002</v>
      </c>
      <c r="OB478">
        <v>1.29247</v>
      </c>
      <c r="OC478">
        <v>7319.2820000000002</v>
      </c>
      <c r="OD478" s="1">
        <v>3.7469450000000001E-2</v>
      </c>
      <c r="OE478">
        <v>31.254390000000001</v>
      </c>
      <c r="OF478">
        <v>1.2435389999999999</v>
      </c>
      <c r="OG478">
        <v>7124.6689999999999</v>
      </c>
      <c r="OH478" s="1">
        <v>3.7246679999999997E-2</v>
      </c>
      <c r="OI478">
        <v>31.411059999999999</v>
      </c>
      <c r="OJ478">
        <v>1.2018599999999999</v>
      </c>
      <c r="OK478">
        <v>6940.2269999999999</v>
      </c>
    </row>
    <row r="479" spans="1:401" x14ac:dyDescent="0.35">
      <c r="A479">
        <v>488</v>
      </c>
      <c r="B479" t="s">
        <v>4</v>
      </c>
      <c r="C479" t="s">
        <v>364</v>
      </c>
      <c r="D479" t="s">
        <v>486</v>
      </c>
      <c r="E479">
        <v>701.40269999999998</v>
      </c>
      <c r="F479" s="1">
        <v>7.8321440000000006E-2</v>
      </c>
      <c r="G479">
        <v>28.81072</v>
      </c>
      <c r="H479">
        <v>0</v>
      </c>
      <c r="I479">
        <v>0</v>
      </c>
      <c r="J479" s="1">
        <v>7.7915830000000005E-2</v>
      </c>
      <c r="K479">
        <v>28.87332</v>
      </c>
      <c r="L479">
        <v>0</v>
      </c>
      <c r="M479">
        <v>0</v>
      </c>
      <c r="N479" s="1">
        <v>7.7428399999999994E-2</v>
      </c>
      <c r="O479">
        <v>28.982189999999999</v>
      </c>
      <c r="P479">
        <v>0</v>
      </c>
      <c r="Q479">
        <v>0</v>
      </c>
      <c r="R479" s="1">
        <v>7.6884480000000005E-2</v>
      </c>
      <c r="S479">
        <v>28.98434</v>
      </c>
      <c r="T479">
        <v>0</v>
      </c>
      <c r="U479">
        <v>0</v>
      </c>
      <c r="V479" s="1">
        <v>7.6368169999999999E-2</v>
      </c>
      <c r="W479">
        <v>28.822340000000001</v>
      </c>
      <c r="X479">
        <v>0</v>
      </c>
      <c r="Y479">
        <v>0</v>
      </c>
      <c r="Z479" s="1">
        <v>7.5898480000000004E-2</v>
      </c>
      <c r="AA479">
        <v>28.688289999999999</v>
      </c>
      <c r="AB479">
        <v>0</v>
      </c>
      <c r="AC479">
        <v>0</v>
      </c>
      <c r="AD479">
        <v>7.5529360000000004E-2</v>
      </c>
      <c r="AE479">
        <v>28.597729999999999</v>
      </c>
      <c r="AF479">
        <v>0</v>
      </c>
      <c r="AG479">
        <v>0</v>
      </c>
      <c r="AH479" s="1">
        <v>7.5059619999999994E-2</v>
      </c>
      <c r="AI479">
        <v>28.804469999999998</v>
      </c>
      <c r="AJ479">
        <v>0</v>
      </c>
      <c r="AK479">
        <v>0</v>
      </c>
      <c r="AL479" s="1">
        <v>7.4543159999999997E-2</v>
      </c>
      <c r="AM479">
        <v>29.112839999999998</v>
      </c>
      <c r="AN479">
        <v>0</v>
      </c>
      <c r="AO479">
        <v>0</v>
      </c>
      <c r="AP479" s="1">
        <v>7.3994790000000005E-2</v>
      </c>
      <c r="AQ479">
        <v>29.440660000000001</v>
      </c>
      <c r="AR479">
        <v>0</v>
      </c>
      <c r="AS479">
        <v>0</v>
      </c>
      <c r="AT479" s="1">
        <v>7.354202E-2</v>
      </c>
      <c r="AU479">
        <v>29.733070000000001</v>
      </c>
      <c r="AV479">
        <v>0</v>
      </c>
      <c r="AW479">
        <v>0</v>
      </c>
      <c r="AX479" s="1">
        <v>7.3175400000000002E-2</v>
      </c>
      <c r="AY479">
        <v>29.792480000000001</v>
      </c>
      <c r="AZ479">
        <v>0</v>
      </c>
      <c r="BA479">
        <v>0</v>
      </c>
      <c r="BB479">
        <v>7.2795490000000004E-2</v>
      </c>
      <c r="BC479">
        <v>29.76135</v>
      </c>
      <c r="BD479">
        <v>0</v>
      </c>
      <c r="BE479">
        <v>0</v>
      </c>
      <c r="BF479" s="1">
        <v>7.2382459999999996E-2</v>
      </c>
      <c r="BG479">
        <v>29.744689999999999</v>
      </c>
      <c r="BH479">
        <v>0</v>
      </c>
      <c r="BI479">
        <v>0</v>
      </c>
      <c r="BJ479" s="1">
        <v>7.2082869999999993E-2</v>
      </c>
      <c r="BK479">
        <v>29.813199999999998</v>
      </c>
      <c r="BL479">
        <v>0</v>
      </c>
      <c r="BM479">
        <v>0</v>
      </c>
      <c r="BN479">
        <v>7.1650359999999996E-2</v>
      </c>
      <c r="BO479">
        <v>30.19877</v>
      </c>
      <c r="BP479">
        <v>0</v>
      </c>
      <c r="BQ479">
        <v>0</v>
      </c>
      <c r="BR479" s="1">
        <v>7.111083E-2</v>
      </c>
      <c r="BS479">
        <v>30.603560000000002</v>
      </c>
      <c r="BT479">
        <v>0</v>
      </c>
      <c r="BU479">
        <v>0</v>
      </c>
      <c r="BV479">
        <v>7.0577790000000001E-2</v>
      </c>
      <c r="BW479">
        <v>31.010899999999999</v>
      </c>
      <c r="BX479">
        <v>0</v>
      </c>
      <c r="BY479">
        <v>0</v>
      </c>
      <c r="BZ479" s="1">
        <v>7.0077609999999999E-2</v>
      </c>
      <c r="CA479">
        <v>31.309619999999999</v>
      </c>
      <c r="CB479">
        <v>0</v>
      </c>
      <c r="CC479">
        <v>0</v>
      </c>
      <c r="CD479">
        <v>6.9657189999999994E-2</v>
      </c>
      <c r="CE479">
        <v>31.379770000000001</v>
      </c>
      <c r="CF479">
        <v>0</v>
      </c>
      <c r="CG479">
        <v>0</v>
      </c>
      <c r="CH479" s="1">
        <v>6.9196809999999997E-2</v>
      </c>
      <c r="CI479">
        <v>31.288419999999999</v>
      </c>
      <c r="CJ479">
        <v>0</v>
      </c>
      <c r="CK479">
        <v>0</v>
      </c>
      <c r="CL479" s="1">
        <v>6.8709229999999996E-2</v>
      </c>
      <c r="CM479">
        <v>31.235669999999999</v>
      </c>
      <c r="CN479">
        <v>0</v>
      </c>
      <c r="CO479">
        <v>0</v>
      </c>
      <c r="CP479" s="1">
        <v>6.8513060000000001E-2</v>
      </c>
      <c r="CQ479">
        <v>31.282070000000001</v>
      </c>
      <c r="CR479">
        <v>0</v>
      </c>
      <c r="CS479">
        <v>0</v>
      </c>
      <c r="CT479" s="1">
        <v>6.8067939999999993E-2</v>
      </c>
      <c r="CU479">
        <v>31.551970000000001</v>
      </c>
      <c r="CV479">
        <v>0</v>
      </c>
      <c r="CW479">
        <v>0</v>
      </c>
      <c r="CX479" s="1">
        <v>6.7461660000000007E-2</v>
      </c>
      <c r="CY479">
        <v>31.624849999999999</v>
      </c>
      <c r="CZ479">
        <v>0</v>
      </c>
      <c r="DA479">
        <v>0</v>
      </c>
      <c r="DB479" s="1">
        <v>6.6827280000000003E-2</v>
      </c>
      <c r="DC479">
        <v>31.8764</v>
      </c>
      <c r="DD479">
        <v>0</v>
      </c>
      <c r="DE479">
        <v>1.7466429999999999E-37</v>
      </c>
      <c r="DF479" s="1">
        <v>6.6331929999999997E-2</v>
      </c>
      <c r="DG479">
        <v>32.070079999999997</v>
      </c>
      <c r="DH479">
        <v>7.88628E-35</v>
      </c>
      <c r="DI479">
        <v>2.6116640000000001E-31</v>
      </c>
      <c r="DJ479" s="1">
        <v>6.5937109999999993E-2</v>
      </c>
      <c r="DK479">
        <v>32.08014</v>
      </c>
      <c r="DL479">
        <v>9.495786E-30</v>
      </c>
      <c r="DM479">
        <v>2.7372839999999998E-26</v>
      </c>
      <c r="DN479" s="1">
        <v>6.5517130000000007E-2</v>
      </c>
      <c r="DO479">
        <v>31.95711</v>
      </c>
      <c r="DP479" s="1">
        <v>1.2616779999999999E-25</v>
      </c>
      <c r="DQ479" s="1">
        <v>3.367896E-22</v>
      </c>
      <c r="DR479" s="1">
        <v>6.4995010000000006E-2</v>
      </c>
      <c r="DS479">
        <v>31.838730000000002</v>
      </c>
      <c r="DT479" s="1">
        <v>3.7479519999999999E-22</v>
      </c>
      <c r="DU479" s="1">
        <v>9.7074899999999993E-19</v>
      </c>
      <c r="DV479" s="1">
        <v>6.4312430000000004E-2</v>
      </c>
      <c r="DW479">
        <v>31.819130000000001</v>
      </c>
      <c r="DX479" s="1">
        <v>3.6901400000000002E-19</v>
      </c>
      <c r="DY479" s="1">
        <v>9.4649519999999997E-16</v>
      </c>
      <c r="DZ479" s="1">
        <v>6.3828109999999993E-2</v>
      </c>
      <c r="EA479">
        <v>32.132449999999999</v>
      </c>
      <c r="EB479" s="1">
        <v>1.4655749999999999E-16</v>
      </c>
      <c r="EC479" s="1">
        <v>3.752724E-13</v>
      </c>
      <c r="ED479" s="1">
        <v>6.3516069999999994E-2</v>
      </c>
      <c r="EE479">
        <v>32.507710000000003</v>
      </c>
      <c r="EF479" s="1">
        <v>2.7672750000000001E-14</v>
      </c>
      <c r="EG479" s="1">
        <v>7.0842790000000006E-11</v>
      </c>
      <c r="EH479" s="1">
        <v>6.3223109999999999E-2</v>
      </c>
      <c r="EI479">
        <v>32.899799999999999</v>
      </c>
      <c r="EJ479" s="1">
        <v>2.7375570000000002E-12</v>
      </c>
      <c r="EK479" s="1">
        <v>7.0499560000000003E-9</v>
      </c>
      <c r="EL479" s="1">
        <v>6.2880459999999999E-2</v>
      </c>
      <c r="EM479">
        <v>33.251750000000001</v>
      </c>
      <c r="EN479" s="1">
        <v>1.5525860000000001E-10</v>
      </c>
      <c r="EO479" s="1">
        <v>4.032144E-7</v>
      </c>
      <c r="EP479" s="1">
        <v>6.2479E-2</v>
      </c>
      <c r="EQ479">
        <v>33.35745</v>
      </c>
      <c r="ER479" s="1">
        <v>5.4023649999999999E-9</v>
      </c>
      <c r="ES479" s="1">
        <v>1.419899E-5</v>
      </c>
      <c r="ET479" s="1">
        <v>6.2155250000000002E-2</v>
      </c>
      <c r="EU479">
        <v>33.222790000000003</v>
      </c>
      <c r="EV479" s="1">
        <v>1.2265019999999999E-7</v>
      </c>
      <c r="EW479" s="1">
        <v>3.2633039999999997E-4</v>
      </c>
      <c r="EX479">
        <v>6.1879099999999999E-2</v>
      </c>
      <c r="EY479">
        <v>33.126040000000003</v>
      </c>
      <c r="EZ479" s="1">
        <v>1.9084530000000002E-6</v>
      </c>
      <c r="FA479" s="1">
        <v>5.1399180000000003E-3</v>
      </c>
      <c r="FB479" s="1">
        <v>6.1900469999999999E-2</v>
      </c>
      <c r="FC479">
        <v>33.091450000000002</v>
      </c>
      <c r="FD479" s="1">
        <v>2.1321449999999999E-5</v>
      </c>
      <c r="FE479" s="1">
        <v>5.7896019999999999E-2</v>
      </c>
      <c r="FF479" s="1">
        <v>6.1758029999999998E-2</v>
      </c>
      <c r="FG479">
        <v>33.25967</v>
      </c>
      <c r="FH479" s="1">
        <v>1.76109E-4</v>
      </c>
      <c r="FI479" s="1">
        <v>0.48342380000000001</v>
      </c>
      <c r="FJ479" s="1">
        <v>6.1475439999999999E-2</v>
      </c>
      <c r="FK479">
        <v>33.42606</v>
      </c>
      <c r="FL479" s="1">
        <v>1.106208E-3</v>
      </c>
      <c r="FM479" s="1">
        <v>3.0802330000000002</v>
      </c>
      <c r="FN479" s="1">
        <v>6.1126310000000003E-2</v>
      </c>
      <c r="FO479">
        <v>33.479970000000002</v>
      </c>
      <c r="FP479" s="1">
        <v>5.4442600000000002E-3</v>
      </c>
      <c r="FQ479" s="1">
        <v>15.388949999999999</v>
      </c>
      <c r="FR479" s="1">
        <v>6.0881879999999999E-2</v>
      </c>
      <c r="FS479">
        <v>33.454749999999997</v>
      </c>
      <c r="FT479" s="1">
        <v>2.157529E-2</v>
      </c>
      <c r="FU479" s="1">
        <v>61.831510000000002</v>
      </c>
      <c r="FV479">
        <v>6.0697479999999998E-2</v>
      </c>
      <c r="FW479">
        <v>33.311770000000003</v>
      </c>
      <c r="FX479" s="1">
        <v>7.0452189999999998E-2</v>
      </c>
      <c r="FY479">
        <v>204.4699</v>
      </c>
      <c r="FZ479" s="1">
        <v>6.0459199999999998E-2</v>
      </c>
      <c r="GA479">
        <v>33.119370000000004</v>
      </c>
      <c r="GB479" s="1">
        <v>0.1930231</v>
      </c>
      <c r="GC479">
        <v>567.94069999999999</v>
      </c>
      <c r="GD479" s="1">
        <v>6.0131110000000002E-2</v>
      </c>
      <c r="GE479">
        <v>32.91883</v>
      </c>
      <c r="GF479" s="1">
        <v>0.45187739999999998</v>
      </c>
      <c r="GG479">
        <v>1349.5260000000001</v>
      </c>
      <c r="GH479" s="1">
        <v>5.9796170000000003E-2</v>
      </c>
      <c r="GI479">
        <v>32.793660000000003</v>
      </c>
      <c r="GJ479" s="1">
        <v>0.920825</v>
      </c>
      <c r="GK479">
        <v>2790.7530000000002</v>
      </c>
      <c r="GL479" s="1">
        <v>5.9486270000000001E-2</v>
      </c>
      <c r="GM479">
        <v>32.933329999999998</v>
      </c>
      <c r="GN479" s="1">
        <v>1.660828</v>
      </c>
      <c r="GO479">
        <v>5105.1450000000004</v>
      </c>
      <c r="GP479" s="1">
        <v>5.9130809999999999E-2</v>
      </c>
      <c r="GQ479">
        <v>33.146630000000002</v>
      </c>
      <c r="GR479" s="1">
        <v>2.6896599999999999</v>
      </c>
      <c r="GS479">
        <v>8386.3510000000006</v>
      </c>
      <c r="GT479" s="1">
        <v>5.8776059999999998E-2</v>
      </c>
      <c r="GU479">
        <v>33.394979999999997</v>
      </c>
      <c r="GV479">
        <v>3.9670320000000001</v>
      </c>
      <c r="GW479">
        <v>12543.58</v>
      </c>
      <c r="GX479" s="1">
        <v>5.8423900000000001E-2</v>
      </c>
      <c r="GY479">
        <v>33.522129999999997</v>
      </c>
      <c r="GZ479">
        <v>5.3976350000000002</v>
      </c>
      <c r="HA479">
        <v>17304.060000000001</v>
      </c>
      <c r="HB479">
        <v>5.8011140000000003E-2</v>
      </c>
      <c r="HC479">
        <v>33.506219999999999</v>
      </c>
      <c r="HD479">
        <v>6.8481389999999998</v>
      </c>
      <c r="HE479">
        <v>22274.17</v>
      </c>
      <c r="HF479" s="1">
        <v>5.7615939999999997E-2</v>
      </c>
      <c r="HG479">
        <v>33.266570000000002</v>
      </c>
      <c r="HH479">
        <v>8.1990210000000001</v>
      </c>
      <c r="HI479">
        <v>27039.27</v>
      </c>
      <c r="HJ479" s="1">
        <v>5.719867E-2</v>
      </c>
      <c r="HK479">
        <v>33.007910000000003</v>
      </c>
      <c r="HL479">
        <v>9.3461049999999997</v>
      </c>
      <c r="HM479">
        <v>31251.88</v>
      </c>
      <c r="HN479" s="1">
        <v>5.7219329999999999E-2</v>
      </c>
      <c r="HO479">
        <v>32.795780000000001</v>
      </c>
      <c r="HP479">
        <v>10.31232</v>
      </c>
      <c r="HQ479">
        <v>34684.959999999999</v>
      </c>
      <c r="HR479" s="1">
        <v>5.6827450000000002E-2</v>
      </c>
      <c r="HS479">
        <v>32.772030000000001</v>
      </c>
      <c r="HT479">
        <v>10.933450000000001</v>
      </c>
      <c r="HU479">
        <v>37239.21</v>
      </c>
      <c r="HV479">
        <v>5.6152239999999999E-2</v>
      </c>
      <c r="HW479">
        <v>32.875619999999998</v>
      </c>
      <c r="HX479">
        <v>11.22489</v>
      </c>
      <c r="HY479">
        <v>38895.519999999997</v>
      </c>
      <c r="HZ479" s="1">
        <v>5.5411229999999999E-2</v>
      </c>
      <c r="IA479">
        <v>32.842640000000003</v>
      </c>
      <c r="IB479">
        <v>11.262</v>
      </c>
      <c r="IC479">
        <v>39734.06</v>
      </c>
      <c r="ID479" s="1">
        <v>5.4887400000000003E-2</v>
      </c>
      <c r="IE479">
        <v>32.78595</v>
      </c>
      <c r="IF479">
        <v>11.14781</v>
      </c>
      <c r="IG479">
        <v>39881.339999999997</v>
      </c>
      <c r="IH479" s="1">
        <v>5.4586349999999999E-2</v>
      </c>
      <c r="II479">
        <v>32.626330000000003</v>
      </c>
      <c r="IJ479">
        <v>10.930669999999999</v>
      </c>
      <c r="IK479">
        <v>39479.72</v>
      </c>
      <c r="IL479" s="1">
        <v>5.426988E-2</v>
      </c>
      <c r="IM479">
        <v>32.33849</v>
      </c>
      <c r="IN479">
        <v>10.60332</v>
      </c>
      <c r="IO479">
        <v>38659.72</v>
      </c>
      <c r="IP479" s="1">
        <v>5.3851259999999998E-2</v>
      </c>
      <c r="IQ479">
        <v>32.040730000000003</v>
      </c>
      <c r="IR479">
        <v>10.181340000000001</v>
      </c>
      <c r="IS479">
        <v>37533.07</v>
      </c>
      <c r="IT479">
        <v>5.3974059999999997E-2</v>
      </c>
      <c r="IU479">
        <v>31.848369999999999</v>
      </c>
      <c r="IV479">
        <v>9.8107229999999994</v>
      </c>
      <c r="IW479">
        <v>36193.32</v>
      </c>
      <c r="IX479" s="1">
        <v>5.3642380000000003E-2</v>
      </c>
      <c r="IY479">
        <v>32.027009999999997</v>
      </c>
      <c r="IZ479">
        <v>9.337059</v>
      </c>
      <c r="JA479">
        <v>34717.68</v>
      </c>
      <c r="JB479" s="1">
        <v>5.305936E-2</v>
      </c>
      <c r="JC479">
        <v>32.301450000000003</v>
      </c>
      <c r="JD479">
        <v>8.7785890000000002</v>
      </c>
      <c r="JE479">
        <v>33165.550000000003</v>
      </c>
      <c r="JF479" s="1">
        <v>5.2398010000000002E-2</v>
      </c>
      <c r="JG479">
        <v>32.56373</v>
      </c>
      <c r="JH479">
        <v>8.2496919999999996</v>
      </c>
      <c r="JI479">
        <v>31592.73</v>
      </c>
      <c r="JJ479" s="1">
        <v>5.1978049999999998E-2</v>
      </c>
      <c r="JK479">
        <v>32.630040000000001</v>
      </c>
      <c r="JL479">
        <v>7.7622720000000003</v>
      </c>
      <c r="JM479">
        <v>30030.44</v>
      </c>
      <c r="JN479" s="1">
        <v>5.1768309999999998E-2</v>
      </c>
      <c r="JO479">
        <v>32.54683</v>
      </c>
      <c r="JP479">
        <v>7.3218310000000004</v>
      </c>
      <c r="JQ479">
        <v>28495.26</v>
      </c>
      <c r="JR479" s="1">
        <v>5.1479410000000003E-2</v>
      </c>
      <c r="JS479">
        <v>32.275350000000003</v>
      </c>
      <c r="JT479">
        <v>6.8885699999999996</v>
      </c>
      <c r="JU479">
        <v>27008.01</v>
      </c>
      <c r="JV479" s="1">
        <v>5.1002909999999999E-2</v>
      </c>
      <c r="JW479">
        <v>32.007300000000001</v>
      </c>
      <c r="JX479">
        <v>6.4535390000000001</v>
      </c>
      <c r="JY479">
        <v>25579.57</v>
      </c>
      <c r="JZ479" s="1">
        <v>5.103332E-2</v>
      </c>
      <c r="KA479">
        <v>31.791840000000001</v>
      </c>
      <c r="KB479">
        <v>6.1032919999999997</v>
      </c>
      <c r="KC479">
        <v>24214.63</v>
      </c>
      <c r="KD479" s="1">
        <v>5.0531310000000003E-2</v>
      </c>
      <c r="KE479">
        <v>31.85614</v>
      </c>
      <c r="KF479">
        <v>5.7103029999999997</v>
      </c>
      <c r="KG479">
        <v>22914.69</v>
      </c>
      <c r="KH479" s="1">
        <v>4.9785980000000001E-2</v>
      </c>
      <c r="KI479">
        <v>31.96266</v>
      </c>
      <c r="KJ479">
        <v>5.3197580000000002</v>
      </c>
      <c r="KK479">
        <v>21692.89</v>
      </c>
      <c r="KL479">
        <v>4.8928810000000003E-2</v>
      </c>
      <c r="KM479">
        <v>32.087229999999998</v>
      </c>
      <c r="KN479">
        <v>4.9471550000000004</v>
      </c>
      <c r="KO479">
        <v>20551.11</v>
      </c>
      <c r="KP479" s="1">
        <v>4.8262100000000002E-2</v>
      </c>
      <c r="KQ479">
        <v>32.169400000000003</v>
      </c>
      <c r="KR479">
        <v>4.6222310000000002</v>
      </c>
      <c r="KS479">
        <v>19485.71</v>
      </c>
      <c r="KT479" s="1">
        <v>4.7776220000000001E-2</v>
      </c>
      <c r="KU479">
        <v>32.063270000000003</v>
      </c>
      <c r="KV479">
        <v>4.3375649999999997</v>
      </c>
      <c r="KW479">
        <v>18489.96</v>
      </c>
      <c r="KX479">
        <v>4.7215960000000001E-2</v>
      </c>
      <c r="KY479">
        <v>31.820810000000002</v>
      </c>
      <c r="KZ479">
        <v>4.0676189999999997</v>
      </c>
      <c r="LA479">
        <v>17560.27</v>
      </c>
      <c r="LB479">
        <v>4.6516170000000003E-2</v>
      </c>
      <c r="LC479">
        <v>31.549330000000001</v>
      </c>
      <c r="LD479">
        <v>3.8069190000000002</v>
      </c>
      <c r="LE479">
        <v>16695.66</v>
      </c>
      <c r="LF479" s="1">
        <v>4.6174590000000001E-2</v>
      </c>
      <c r="LG479">
        <v>31.352039999999999</v>
      </c>
      <c r="LH479">
        <v>3.5942820000000002</v>
      </c>
      <c r="LI479">
        <v>15890.73</v>
      </c>
      <c r="LJ479" s="1">
        <v>4.552697E-2</v>
      </c>
      <c r="LK479">
        <v>31.40746</v>
      </c>
      <c r="LL479">
        <v>3.3740510000000001</v>
      </c>
      <c r="LM479">
        <v>15139.71</v>
      </c>
      <c r="LN479" s="1">
        <v>4.4756289999999997E-2</v>
      </c>
      <c r="LO479">
        <v>31.52319</v>
      </c>
      <c r="LP479">
        <v>3.1624949999999998</v>
      </c>
      <c r="LQ479">
        <v>14444.48</v>
      </c>
      <c r="LR479" s="1">
        <v>4.3895389999999999E-2</v>
      </c>
      <c r="LS479">
        <v>31.677720000000001</v>
      </c>
      <c r="LT479">
        <v>2.9621629999999999</v>
      </c>
      <c r="LU479">
        <v>13802.47</v>
      </c>
      <c r="LV479" s="1">
        <v>4.3110660000000002E-2</v>
      </c>
      <c r="LW479">
        <v>31.769500000000001</v>
      </c>
      <c r="LX479">
        <v>2.7829250000000001</v>
      </c>
      <c r="LY479">
        <v>13209.34</v>
      </c>
      <c r="LZ479" s="1">
        <v>4.218512E-2</v>
      </c>
      <c r="MA479">
        <v>31.749199999999998</v>
      </c>
      <c r="MB479">
        <v>2.6053090000000001</v>
      </c>
      <c r="MC479">
        <v>12660.41</v>
      </c>
      <c r="MD479" s="1">
        <v>4.1143140000000002E-2</v>
      </c>
      <c r="ME479">
        <v>31.538620000000002</v>
      </c>
      <c r="MF479">
        <v>2.430018</v>
      </c>
      <c r="MG479">
        <v>12154.75</v>
      </c>
      <c r="MH479" s="1">
        <v>4.0243359999999999E-2</v>
      </c>
      <c r="MI479">
        <v>31.311610000000002</v>
      </c>
      <c r="MJ479">
        <v>2.277533</v>
      </c>
      <c r="MK479">
        <v>11689.47</v>
      </c>
      <c r="ML479" s="1">
        <v>3.9751160000000001E-2</v>
      </c>
      <c r="MM479">
        <v>31.126850000000001</v>
      </c>
      <c r="MN479">
        <v>2.159395</v>
      </c>
      <c r="MO479">
        <v>11258.81</v>
      </c>
      <c r="MP479" s="1">
        <v>3.9198839999999999E-2</v>
      </c>
      <c r="MQ479">
        <v>31.236930000000001</v>
      </c>
      <c r="MR479">
        <v>2.0464980000000002</v>
      </c>
      <c r="MS479">
        <v>10856.06</v>
      </c>
      <c r="MT479" s="1">
        <v>3.8656660000000002E-2</v>
      </c>
      <c r="MU479">
        <v>31.291799999999999</v>
      </c>
      <c r="MV479">
        <v>1.9423809999999999</v>
      </c>
      <c r="MW479">
        <v>10481.32</v>
      </c>
      <c r="MX479">
        <v>3.8074629999999998E-2</v>
      </c>
      <c r="MY479">
        <v>31.265000000000001</v>
      </c>
      <c r="MZ479">
        <v>1.8440380000000001</v>
      </c>
      <c r="NA479">
        <v>10132.09</v>
      </c>
      <c r="NB479" s="1">
        <v>3.7550409999999999E-2</v>
      </c>
      <c r="NC479">
        <v>31.198370000000001</v>
      </c>
      <c r="ND479">
        <v>1.7554510000000001</v>
      </c>
      <c r="NE479">
        <v>9806.9480000000003</v>
      </c>
      <c r="NF479" s="1">
        <v>3.719803E-2</v>
      </c>
      <c r="NG479">
        <v>31.137049999999999</v>
      </c>
      <c r="NH479">
        <v>1.6803939999999999</v>
      </c>
      <c r="NI479">
        <v>9501.8119999999999</v>
      </c>
      <c r="NJ479" s="1">
        <v>3.6854619999999998E-2</v>
      </c>
      <c r="NK479">
        <v>30.998100000000001</v>
      </c>
      <c r="NL479">
        <v>1.6104590000000001</v>
      </c>
      <c r="NM479">
        <v>9214.8389999999999</v>
      </c>
      <c r="NN479" s="1">
        <v>3.6541659999999997E-2</v>
      </c>
      <c r="NO479">
        <v>30.841840000000001</v>
      </c>
      <c r="NP479">
        <v>1.5461259999999999</v>
      </c>
      <c r="NQ479">
        <v>8944.0210000000006</v>
      </c>
      <c r="NR479" s="1">
        <v>3.6341270000000002E-2</v>
      </c>
      <c r="NS479">
        <v>30.70101</v>
      </c>
      <c r="NT479">
        <v>1.490181</v>
      </c>
      <c r="NU479">
        <v>8687.9169999999995</v>
      </c>
      <c r="NV479">
        <v>3.599981E-2</v>
      </c>
      <c r="NW479">
        <v>30.888369999999998</v>
      </c>
      <c r="NX479">
        <v>1.4317800000000001</v>
      </c>
      <c r="NY479">
        <v>8444.8739999999998</v>
      </c>
      <c r="NZ479" s="1">
        <v>3.5647989999999997E-2</v>
      </c>
      <c r="OA479">
        <v>31.15494</v>
      </c>
      <c r="OB479">
        <v>1.3764689999999999</v>
      </c>
      <c r="OC479">
        <v>8215.7980000000007</v>
      </c>
      <c r="OD479" s="1">
        <v>3.5300619999999998E-2</v>
      </c>
      <c r="OE479">
        <v>31.341149999999999</v>
      </c>
      <c r="OF479">
        <v>1.3244499999999999</v>
      </c>
      <c r="OG479">
        <v>7999.5550000000003</v>
      </c>
      <c r="OH479" s="1">
        <v>3.5092169999999999E-2</v>
      </c>
      <c r="OI479">
        <v>31.487300000000001</v>
      </c>
      <c r="OJ479">
        <v>1.2804169999999999</v>
      </c>
      <c r="OK479">
        <v>7794.5159999999996</v>
      </c>
    </row>
    <row r="480" spans="1:401" x14ac:dyDescent="0.35">
      <c r="A480">
        <v>489</v>
      </c>
      <c r="B480" t="s">
        <v>4</v>
      </c>
      <c r="C480" t="s">
        <v>364</v>
      </c>
      <c r="D480" t="s">
        <v>487</v>
      </c>
      <c r="E480">
        <v>701.40269999999998</v>
      </c>
      <c r="F480" s="1">
        <v>7.3399359999999997E-2</v>
      </c>
      <c r="G480">
        <v>28.8294</v>
      </c>
      <c r="H480">
        <v>0</v>
      </c>
      <c r="I480">
        <v>0</v>
      </c>
      <c r="J480" s="1">
        <v>7.3025030000000005E-2</v>
      </c>
      <c r="K480">
        <v>28.891120000000001</v>
      </c>
      <c r="L480">
        <v>0</v>
      </c>
      <c r="M480">
        <v>0</v>
      </c>
      <c r="N480" s="1">
        <v>7.2567599999999996E-2</v>
      </c>
      <c r="O480">
        <v>28.998000000000001</v>
      </c>
      <c r="P480">
        <v>0</v>
      </c>
      <c r="Q480">
        <v>0</v>
      </c>
      <c r="R480" s="1">
        <v>7.2056140000000005E-2</v>
      </c>
      <c r="S480">
        <v>28.999690000000001</v>
      </c>
      <c r="T480">
        <v>0</v>
      </c>
      <c r="U480">
        <v>0</v>
      </c>
      <c r="V480" s="1">
        <v>7.1574540000000006E-2</v>
      </c>
      <c r="W480">
        <v>28.842169999999999</v>
      </c>
      <c r="X480">
        <v>0</v>
      </c>
      <c r="Y480">
        <v>0</v>
      </c>
      <c r="Z480" s="1">
        <v>7.113833E-2</v>
      </c>
      <c r="AA480">
        <v>28.710899999999999</v>
      </c>
      <c r="AB480">
        <v>0</v>
      </c>
      <c r="AC480">
        <v>0</v>
      </c>
      <c r="AD480" s="1">
        <v>7.0795979999999994E-2</v>
      </c>
      <c r="AE480">
        <v>28.622109999999999</v>
      </c>
      <c r="AF480">
        <v>0</v>
      </c>
      <c r="AG480">
        <v>0</v>
      </c>
      <c r="AH480" s="1">
        <v>7.0355360000000006E-2</v>
      </c>
      <c r="AI480">
        <v>28.821829999999999</v>
      </c>
      <c r="AJ480">
        <v>0</v>
      </c>
      <c r="AK480">
        <v>0</v>
      </c>
      <c r="AL480">
        <v>6.9869509999999996E-2</v>
      </c>
      <c r="AM480">
        <v>29.120609999999999</v>
      </c>
      <c r="AN480">
        <v>0</v>
      </c>
      <c r="AO480">
        <v>0</v>
      </c>
      <c r="AP480">
        <v>6.9356340000000002E-2</v>
      </c>
      <c r="AQ480">
        <v>29.439299999999999</v>
      </c>
      <c r="AR480">
        <v>0</v>
      </c>
      <c r="AS480">
        <v>0</v>
      </c>
      <c r="AT480" s="1">
        <v>6.8930870000000005E-2</v>
      </c>
      <c r="AU480">
        <v>29.723890000000001</v>
      </c>
      <c r="AV480">
        <v>0</v>
      </c>
      <c r="AW480">
        <v>0</v>
      </c>
      <c r="AX480" s="1">
        <v>6.8592539999999994E-2</v>
      </c>
      <c r="AY480">
        <v>29.781330000000001</v>
      </c>
      <c r="AZ480">
        <v>0</v>
      </c>
      <c r="BA480">
        <v>0</v>
      </c>
      <c r="BB480">
        <v>6.8236599999999994E-2</v>
      </c>
      <c r="BC480">
        <v>29.750229999999998</v>
      </c>
      <c r="BD480">
        <v>0</v>
      </c>
      <c r="BE480">
        <v>0</v>
      </c>
      <c r="BF480" s="1">
        <v>6.7848240000000004E-2</v>
      </c>
      <c r="BG480">
        <v>29.731210000000001</v>
      </c>
      <c r="BH480">
        <v>0</v>
      </c>
      <c r="BI480">
        <v>0</v>
      </c>
      <c r="BJ480" s="1">
        <v>6.7574690000000007E-2</v>
      </c>
      <c r="BK480">
        <v>29.794930000000001</v>
      </c>
      <c r="BL480">
        <v>0</v>
      </c>
      <c r="BM480">
        <v>0</v>
      </c>
      <c r="BN480">
        <v>6.717012E-2</v>
      </c>
      <c r="BO480">
        <v>30.165980000000001</v>
      </c>
      <c r="BP480">
        <v>0</v>
      </c>
      <c r="BQ480">
        <v>0</v>
      </c>
      <c r="BR480" s="1">
        <v>6.6663340000000001E-2</v>
      </c>
      <c r="BS480">
        <v>30.557469999999999</v>
      </c>
      <c r="BT480">
        <v>0</v>
      </c>
      <c r="BU480">
        <v>0</v>
      </c>
      <c r="BV480">
        <v>6.6163520000000003E-2</v>
      </c>
      <c r="BW480">
        <v>30.953499999999998</v>
      </c>
      <c r="BX480">
        <v>0</v>
      </c>
      <c r="BY480">
        <v>0</v>
      </c>
      <c r="BZ480" s="1">
        <v>6.5693029999999999E-2</v>
      </c>
      <c r="CA480">
        <v>31.245899999999999</v>
      </c>
      <c r="CB480">
        <v>0</v>
      </c>
      <c r="CC480">
        <v>0</v>
      </c>
      <c r="CD480" s="1">
        <v>6.5302860000000004E-2</v>
      </c>
      <c r="CE480">
        <v>31.317609999999998</v>
      </c>
      <c r="CF480">
        <v>0</v>
      </c>
      <c r="CG480">
        <v>0</v>
      </c>
      <c r="CH480" s="1">
        <v>6.4871830000000005E-2</v>
      </c>
      <c r="CI480">
        <v>31.232710000000001</v>
      </c>
      <c r="CJ480">
        <v>0</v>
      </c>
      <c r="CK480">
        <v>0</v>
      </c>
      <c r="CL480" s="1">
        <v>6.4413520000000002E-2</v>
      </c>
      <c r="CM480">
        <v>31.184629999999999</v>
      </c>
      <c r="CN480">
        <v>0</v>
      </c>
      <c r="CO480">
        <v>0</v>
      </c>
      <c r="CP480">
        <v>6.4242880000000002E-2</v>
      </c>
      <c r="CQ480">
        <v>31.233139999999999</v>
      </c>
      <c r="CR480">
        <v>0</v>
      </c>
      <c r="CS480">
        <v>0</v>
      </c>
      <c r="CT480" s="1">
        <v>6.3825989999999999E-2</v>
      </c>
      <c r="CU480">
        <v>31.498550000000002</v>
      </c>
      <c r="CV480">
        <v>0</v>
      </c>
      <c r="CW480">
        <v>0</v>
      </c>
      <c r="CX480" s="1">
        <v>6.3254359999999996E-2</v>
      </c>
      <c r="CY480">
        <v>31.575610000000001</v>
      </c>
      <c r="CZ480">
        <v>0</v>
      </c>
      <c r="DA480">
        <v>0</v>
      </c>
      <c r="DB480" s="1">
        <v>6.2654070000000006E-2</v>
      </c>
      <c r="DC480">
        <v>31.828330000000001</v>
      </c>
      <c r="DD480">
        <v>0</v>
      </c>
      <c r="DE480">
        <v>4.312474E-38</v>
      </c>
      <c r="DF480" s="1">
        <v>6.2190139999999998E-2</v>
      </c>
      <c r="DG480">
        <v>32.024590000000003</v>
      </c>
      <c r="DH480">
        <v>2.232023E-35</v>
      </c>
      <c r="DI480">
        <v>7.1436949999999996E-32</v>
      </c>
      <c r="DJ480" s="1">
        <v>6.1826550000000001E-2</v>
      </c>
      <c r="DK480">
        <v>32.041939999999997</v>
      </c>
      <c r="DL480">
        <v>3.0635060000000001E-30</v>
      </c>
      <c r="DM480">
        <v>8.5231410000000005E-27</v>
      </c>
      <c r="DN480" s="1">
        <v>6.1435280000000002E-2</v>
      </c>
      <c r="DO480">
        <v>31.92999</v>
      </c>
      <c r="DP480" s="1">
        <v>4.447571E-26</v>
      </c>
      <c r="DQ480" s="1">
        <v>1.165144E-22</v>
      </c>
      <c r="DR480" s="1">
        <v>6.0942780000000002E-2</v>
      </c>
      <c r="DS480">
        <v>31.820799999999998</v>
      </c>
      <c r="DT480" s="1">
        <v>1.4142499999999999E-22</v>
      </c>
      <c r="DU480" s="1">
        <v>3.6313720000000002E-19</v>
      </c>
      <c r="DV480" s="1">
        <v>6.0294720000000003E-2</v>
      </c>
      <c r="DW480">
        <v>31.806509999999999</v>
      </c>
      <c r="DX480" s="1">
        <v>1.4830100000000001E-19</v>
      </c>
      <c r="DY480" s="1">
        <v>3.7964750000000002E-16</v>
      </c>
      <c r="DZ480" s="1">
        <v>5.9845919999999997E-2</v>
      </c>
      <c r="EA480">
        <v>32.113079999999997</v>
      </c>
      <c r="EB480" s="1">
        <v>6.2338650000000002E-17</v>
      </c>
      <c r="EC480" s="1">
        <v>1.599623E-13</v>
      </c>
      <c r="ED480" s="1">
        <v>5.9553450000000001E-2</v>
      </c>
      <c r="EE480">
        <v>32.47869</v>
      </c>
      <c r="EF480" s="1">
        <v>1.241267E-14</v>
      </c>
      <c r="EG480" s="1">
        <v>3.1929590000000002E-11</v>
      </c>
      <c r="EH480" s="1">
        <v>5.9281029999999998E-2</v>
      </c>
      <c r="EI480">
        <v>32.861080000000001</v>
      </c>
      <c r="EJ480" s="1">
        <v>1.2908139999999999E-12</v>
      </c>
      <c r="EK480" s="1">
        <v>3.3455679999999998E-9</v>
      </c>
      <c r="EL480" s="1">
        <v>5.8961880000000001E-2</v>
      </c>
      <c r="EM480">
        <v>33.203749999999999</v>
      </c>
      <c r="EN480" s="1">
        <v>7.6732200000000006E-11</v>
      </c>
      <c r="EO480" s="1">
        <v>2.0072580000000001E-7</v>
      </c>
      <c r="EP480" s="1">
        <v>5.8583209999999997E-2</v>
      </c>
      <c r="EQ480">
        <v>33.306550000000001</v>
      </c>
      <c r="ER480" s="1">
        <v>2.7914430000000002E-9</v>
      </c>
      <c r="ES480" s="1">
        <v>7.3924599999999997E-6</v>
      </c>
      <c r="ET480" s="1">
        <v>5.8278999999999997E-2</v>
      </c>
      <c r="EU480">
        <v>33.176540000000003</v>
      </c>
      <c r="EV480" s="1">
        <v>6.6113860000000001E-8</v>
      </c>
      <c r="EW480" s="1">
        <v>1.7721570000000001E-4</v>
      </c>
      <c r="EX480" s="1">
        <v>5.8020250000000002E-2</v>
      </c>
      <c r="EY480">
        <v>33.082810000000002</v>
      </c>
      <c r="EZ480" s="1">
        <v>1.071215E-6</v>
      </c>
      <c r="FA480" s="1">
        <v>2.904968E-3</v>
      </c>
      <c r="FB480" s="1">
        <v>5.8054649999999999E-2</v>
      </c>
      <c r="FC480">
        <v>33.049250000000001</v>
      </c>
      <c r="FD480" s="1">
        <v>1.244434E-5</v>
      </c>
      <c r="FE480" s="1">
        <v>3.3988749999999998E-2</v>
      </c>
      <c r="FF480" s="1">
        <v>5.7917320000000001E-2</v>
      </c>
      <c r="FG480">
        <v>33.213659999999997</v>
      </c>
      <c r="FH480" s="1">
        <v>1.066982E-4</v>
      </c>
      <c r="FI480" s="1">
        <v>0.29430260000000003</v>
      </c>
      <c r="FJ480" s="1">
        <v>5.7651800000000003E-2</v>
      </c>
      <c r="FK480">
        <v>33.377699999999997</v>
      </c>
      <c r="FL480" s="1">
        <v>6.948147E-4</v>
      </c>
      <c r="FM480" s="1">
        <v>1.9416249999999999</v>
      </c>
      <c r="FN480" s="1">
        <v>5.7319630000000003E-2</v>
      </c>
      <c r="FO480">
        <v>33.437150000000003</v>
      </c>
      <c r="FP480" s="1">
        <v>3.5402609999999998E-3</v>
      </c>
      <c r="FQ480" s="1">
        <v>10.02923</v>
      </c>
      <c r="FR480" s="1">
        <v>5.709318E-2</v>
      </c>
      <c r="FS480">
        <v>33.420780000000001</v>
      </c>
      <c r="FT480" s="1">
        <v>1.4507910000000001E-2</v>
      </c>
      <c r="FU480" s="1">
        <v>41.603490000000001</v>
      </c>
      <c r="FV480" s="1">
        <v>5.6922050000000002E-2</v>
      </c>
      <c r="FW480">
        <v>33.291649999999997</v>
      </c>
      <c r="FX480" s="1">
        <v>4.8929199999999999E-2</v>
      </c>
      <c r="FY480">
        <v>141.8545</v>
      </c>
      <c r="FZ480" s="1">
        <v>5.6702269999999999E-2</v>
      </c>
      <c r="GA480">
        <v>33.114089999999997</v>
      </c>
      <c r="GB480" s="1">
        <v>0.1382999</v>
      </c>
      <c r="GC480">
        <v>405.76549999999997</v>
      </c>
      <c r="GD480" s="1">
        <v>5.6393770000000003E-2</v>
      </c>
      <c r="GE480">
        <v>32.92754</v>
      </c>
      <c r="GF480" s="1">
        <v>0.3335882</v>
      </c>
      <c r="GG480">
        <v>991.65629999999999</v>
      </c>
      <c r="GH480" s="1">
        <v>5.6080860000000003E-2</v>
      </c>
      <c r="GI480">
        <v>32.813589999999998</v>
      </c>
      <c r="GJ480" s="1">
        <v>0.69954970000000005</v>
      </c>
      <c r="GK480">
        <v>2106.4609999999998</v>
      </c>
      <c r="GL480" s="1">
        <v>5.5787900000000001E-2</v>
      </c>
      <c r="GM480">
        <v>32.955019999999998</v>
      </c>
      <c r="GN480" s="1">
        <v>1.29661</v>
      </c>
      <c r="GO480">
        <v>3952.8670000000002</v>
      </c>
      <c r="GP480" s="1">
        <v>5.545725E-2</v>
      </c>
      <c r="GQ480">
        <v>33.167090000000002</v>
      </c>
      <c r="GR480">
        <v>2.1550150000000001</v>
      </c>
      <c r="GS480">
        <v>6651.9359999999997</v>
      </c>
      <c r="GT480" s="1">
        <v>5.5123850000000002E-2</v>
      </c>
      <c r="GU480">
        <v>33.411760000000001</v>
      </c>
      <c r="GV480">
        <v>3.2569810000000001</v>
      </c>
      <c r="GW480">
        <v>10177.67</v>
      </c>
      <c r="GX480" s="1">
        <v>5.4794809999999999E-2</v>
      </c>
      <c r="GY480">
        <v>33.538130000000002</v>
      </c>
      <c r="GZ480">
        <v>4.5341800000000001</v>
      </c>
      <c r="HA480">
        <v>14341.29</v>
      </c>
      <c r="HB480" s="1">
        <v>5.440366E-2</v>
      </c>
      <c r="HC480">
        <v>33.524500000000003</v>
      </c>
      <c r="HD480">
        <v>5.875985</v>
      </c>
      <c r="HE480">
        <v>18827.77</v>
      </c>
      <c r="HF480" s="1">
        <v>5.4035050000000001E-2</v>
      </c>
      <c r="HG480">
        <v>33.293529999999997</v>
      </c>
      <c r="HH480">
        <v>7.1746369999999997</v>
      </c>
      <c r="HI480">
        <v>23274.639999999999</v>
      </c>
      <c r="HJ480" s="1">
        <v>5.3647439999999998E-2</v>
      </c>
      <c r="HK480">
        <v>33.043010000000002</v>
      </c>
      <c r="HL480">
        <v>8.3271470000000001</v>
      </c>
      <c r="HM480">
        <v>27352.01</v>
      </c>
      <c r="HN480" s="1">
        <v>5.3684759999999998E-2</v>
      </c>
      <c r="HO480">
        <v>32.837949999999999</v>
      </c>
      <c r="HP480">
        <v>9.3426939999999998</v>
      </c>
      <c r="HQ480">
        <v>30820.67</v>
      </c>
      <c r="HR480" s="1">
        <v>5.3310789999999997E-2</v>
      </c>
      <c r="HS480">
        <v>32.816270000000003</v>
      </c>
      <c r="HT480">
        <v>10.052199999999999</v>
      </c>
      <c r="HU480">
        <v>33548.9</v>
      </c>
      <c r="HV480" s="1">
        <v>5.267227E-2</v>
      </c>
      <c r="HW480">
        <v>32.918909999999997</v>
      </c>
      <c r="HX480">
        <v>10.45767</v>
      </c>
      <c r="HY480">
        <v>35477.64</v>
      </c>
      <c r="HZ480" s="1">
        <v>5.1970790000000003E-2</v>
      </c>
      <c r="IA480">
        <v>32.890090000000001</v>
      </c>
      <c r="IB480">
        <v>10.61603</v>
      </c>
      <c r="IC480">
        <v>36645</v>
      </c>
      <c r="ID480">
        <v>5.1482960000000001E-2</v>
      </c>
      <c r="IE480">
        <v>32.839570000000002</v>
      </c>
      <c r="IF480">
        <v>10.620430000000001</v>
      </c>
      <c r="IG480">
        <v>37145.21</v>
      </c>
      <c r="IH480" s="1">
        <v>5.1204859999999998E-2</v>
      </c>
      <c r="II480">
        <v>32.689529999999998</v>
      </c>
      <c r="IJ480">
        <v>10.51291</v>
      </c>
      <c r="IK480">
        <v>37097.129999999997</v>
      </c>
      <c r="IL480" s="1">
        <v>5.0907920000000002E-2</v>
      </c>
      <c r="IM480">
        <v>32.415669999999999</v>
      </c>
      <c r="IN480">
        <v>10.284140000000001</v>
      </c>
      <c r="IO480">
        <v>36614.949999999997</v>
      </c>
      <c r="IP480" s="1">
        <v>5.0516690000000003E-2</v>
      </c>
      <c r="IQ480">
        <v>32.131509999999999</v>
      </c>
      <c r="IR480">
        <v>9.9496669999999998</v>
      </c>
      <c r="IS480">
        <v>35801.129999999997</v>
      </c>
      <c r="IT480" s="1">
        <v>5.0653379999999998E-2</v>
      </c>
      <c r="IU480">
        <v>31.949200000000001</v>
      </c>
      <c r="IV480">
        <v>9.6565930000000009</v>
      </c>
      <c r="IW480">
        <v>34745.18</v>
      </c>
      <c r="IX480">
        <v>5.0335669999999999E-2</v>
      </c>
      <c r="IY480">
        <v>32.12527</v>
      </c>
      <c r="IZ480">
        <v>9.2353629999999995</v>
      </c>
      <c r="JA480">
        <v>33523.949999999997</v>
      </c>
      <c r="JB480" s="1">
        <v>4.9783760000000003E-2</v>
      </c>
      <c r="JC480">
        <v>32.393349999999998</v>
      </c>
      <c r="JD480">
        <v>8.7521529999999998</v>
      </c>
      <c r="JE480">
        <v>32195.99</v>
      </c>
      <c r="JF480" s="1">
        <v>4.9155440000000002E-2</v>
      </c>
      <c r="JG480">
        <v>32.649560000000001</v>
      </c>
      <c r="JH480">
        <v>8.2567509999999995</v>
      </c>
      <c r="JI480">
        <v>30817.19</v>
      </c>
      <c r="JJ480" s="1">
        <v>4.8762920000000001E-2</v>
      </c>
      <c r="JK480">
        <v>32.715290000000003</v>
      </c>
      <c r="JL480">
        <v>7.7935489999999996</v>
      </c>
      <c r="JM480">
        <v>29414.29</v>
      </c>
      <c r="JN480" s="1">
        <v>4.8568609999999998E-2</v>
      </c>
      <c r="JO480">
        <v>32.636049999999997</v>
      </c>
      <c r="JP480">
        <v>7.3904550000000002</v>
      </c>
      <c r="JQ480">
        <v>28028.43</v>
      </c>
      <c r="JR480" s="1">
        <v>4.8299599999999998E-2</v>
      </c>
      <c r="JS480">
        <v>32.373869999999997</v>
      </c>
      <c r="JT480">
        <v>6.9806309999999998</v>
      </c>
      <c r="JU480">
        <v>26664.81</v>
      </c>
      <c r="JV480" s="1">
        <v>4.7850900000000002E-2</v>
      </c>
      <c r="JW480">
        <v>32.113950000000003</v>
      </c>
      <c r="JX480">
        <v>6.563218</v>
      </c>
      <c r="JY480">
        <v>25343.18</v>
      </c>
      <c r="JZ480" s="1">
        <v>4.7901770000000003E-2</v>
      </c>
      <c r="KA480">
        <v>31.9055</v>
      </c>
      <c r="KB480">
        <v>6.2308240000000001</v>
      </c>
      <c r="KC480">
        <v>24068.560000000001</v>
      </c>
      <c r="KD480" s="1">
        <v>4.7427080000000003E-2</v>
      </c>
      <c r="KE480">
        <v>31.967890000000001</v>
      </c>
      <c r="KF480">
        <v>5.8478180000000002</v>
      </c>
      <c r="KG480">
        <v>22847.03</v>
      </c>
      <c r="KH480" s="1">
        <v>4.672076E-2</v>
      </c>
      <c r="KI480">
        <v>32.071829999999999</v>
      </c>
      <c r="KJ480">
        <v>5.4631129999999999</v>
      </c>
      <c r="KK480">
        <v>21690.21</v>
      </c>
      <c r="KL480" s="1">
        <v>4.5907669999999998E-2</v>
      </c>
      <c r="KM480">
        <v>32.194029999999998</v>
      </c>
      <c r="KN480">
        <v>5.0931870000000004</v>
      </c>
      <c r="KO480">
        <v>20602.57</v>
      </c>
      <c r="KP480" s="1">
        <v>4.5285499999999999E-2</v>
      </c>
      <c r="KQ480">
        <v>32.27572</v>
      </c>
      <c r="KR480">
        <v>4.770804</v>
      </c>
      <c r="KS480">
        <v>19581.71</v>
      </c>
      <c r="KT480" s="1">
        <v>4.4835359999999998E-2</v>
      </c>
      <c r="KU480">
        <v>32.174619999999997</v>
      </c>
      <c r="KV480">
        <v>4.4879959999999999</v>
      </c>
      <c r="KW480">
        <v>18623.330000000002</v>
      </c>
      <c r="KX480" s="1">
        <v>4.431003E-2</v>
      </c>
      <c r="KY480">
        <v>31.941189999999999</v>
      </c>
      <c r="KZ480">
        <v>4.2178800000000001</v>
      </c>
      <c r="LA480">
        <v>17724.560000000001</v>
      </c>
      <c r="LB480" s="1">
        <v>4.3649769999999997E-2</v>
      </c>
      <c r="LC480">
        <v>31.678439999999998</v>
      </c>
      <c r="LD480">
        <v>3.9552179999999999</v>
      </c>
      <c r="LE480">
        <v>16885.3</v>
      </c>
      <c r="LF480" s="1">
        <v>4.334027E-2</v>
      </c>
      <c r="LG480">
        <v>31.487220000000001</v>
      </c>
      <c r="LH480">
        <v>3.7423899999999999</v>
      </c>
      <c r="LI480">
        <v>16101.13</v>
      </c>
      <c r="LJ480" s="1">
        <v>4.273362E-2</v>
      </c>
      <c r="LK480">
        <v>31.539180000000002</v>
      </c>
      <c r="LL480">
        <v>3.5194529999999999</v>
      </c>
      <c r="LM480">
        <v>15366.98</v>
      </c>
      <c r="LN480" s="1">
        <v>4.2006340000000003E-2</v>
      </c>
      <c r="LO480">
        <v>31.648389999999999</v>
      </c>
      <c r="LP480">
        <v>3.303909</v>
      </c>
      <c r="LQ480">
        <v>14685.07</v>
      </c>
      <c r="LR480" s="1">
        <v>4.11901E-2</v>
      </c>
      <c r="LS480">
        <v>31.794910000000002</v>
      </c>
      <c r="LT480">
        <v>3.098665</v>
      </c>
      <c r="LU480">
        <v>14053.07</v>
      </c>
      <c r="LV480" s="1">
        <v>4.0457609999999998E-2</v>
      </c>
      <c r="LW480">
        <v>31.880880000000001</v>
      </c>
      <c r="LX480">
        <v>2.9154170000000001</v>
      </c>
      <c r="LY480">
        <v>13467.34</v>
      </c>
      <c r="LZ480" s="1">
        <v>3.9594520000000001E-2</v>
      </c>
      <c r="MA480">
        <v>31.858930000000001</v>
      </c>
      <c r="MB480">
        <v>2.7331650000000001</v>
      </c>
      <c r="MC480">
        <v>12923.66</v>
      </c>
      <c r="MD480" s="1">
        <v>3.8615469999999999E-2</v>
      </c>
      <c r="ME480">
        <v>31.6524</v>
      </c>
      <c r="MF480">
        <v>2.5519790000000002</v>
      </c>
      <c r="MG480">
        <v>12420.93</v>
      </c>
      <c r="MH480">
        <v>3.7767710000000003E-2</v>
      </c>
      <c r="MI480">
        <v>31.429549999999999</v>
      </c>
      <c r="MJ480">
        <v>2.393961</v>
      </c>
      <c r="MK480">
        <v>11957.14</v>
      </c>
      <c r="ML480" s="1">
        <v>3.7310080000000002E-2</v>
      </c>
      <c r="MM480">
        <v>31.24776</v>
      </c>
      <c r="MN480">
        <v>2.2720250000000002</v>
      </c>
      <c r="MO480">
        <v>11526.65</v>
      </c>
      <c r="MP480" s="1">
        <v>3.6795319999999999E-2</v>
      </c>
      <c r="MQ480">
        <v>31.350750000000001</v>
      </c>
      <c r="MR480">
        <v>2.1552370000000001</v>
      </c>
      <c r="MS480">
        <v>11123.27</v>
      </c>
      <c r="MT480" s="1">
        <v>3.6283959999999997E-2</v>
      </c>
      <c r="MU480">
        <v>31.399270000000001</v>
      </c>
      <c r="MV480">
        <v>2.0469569999999999</v>
      </c>
      <c r="MW480">
        <v>10747.21</v>
      </c>
      <c r="MX480">
        <v>3.5732460000000001E-2</v>
      </c>
      <c r="MY480">
        <v>31.37059</v>
      </c>
      <c r="MZ480">
        <v>1.9443269999999999</v>
      </c>
      <c r="NA480">
        <v>10395.92</v>
      </c>
      <c r="NB480">
        <v>3.5238989999999998E-2</v>
      </c>
      <c r="NC480">
        <v>31.304079999999999</v>
      </c>
      <c r="ND480">
        <v>1.8519380000000001</v>
      </c>
      <c r="NE480">
        <v>10068.209999999999</v>
      </c>
      <c r="NF480" s="1">
        <v>3.4912980000000003E-2</v>
      </c>
      <c r="NG480">
        <v>31.243169999999999</v>
      </c>
      <c r="NH480">
        <v>1.77396</v>
      </c>
      <c r="NI480">
        <v>9760.33</v>
      </c>
      <c r="NJ480" s="1">
        <v>3.4591900000000002E-2</v>
      </c>
      <c r="NK480">
        <v>31.107019999999999</v>
      </c>
      <c r="NL480">
        <v>1.701052</v>
      </c>
      <c r="NM480">
        <v>9470.2440000000006</v>
      </c>
      <c r="NN480" s="1">
        <v>3.4295930000000002E-2</v>
      </c>
      <c r="NO480">
        <v>30.953769999999999</v>
      </c>
      <c r="NP480">
        <v>1.633734</v>
      </c>
      <c r="NQ480">
        <v>9196.0280000000002</v>
      </c>
      <c r="NR480" s="1">
        <v>3.4109880000000002E-2</v>
      </c>
      <c r="NS480">
        <v>30.81521</v>
      </c>
      <c r="NT480">
        <v>1.5753820000000001</v>
      </c>
      <c r="NU480">
        <v>8936.3259999999991</v>
      </c>
      <c r="NV480" s="1">
        <v>3.3790389999999997E-2</v>
      </c>
      <c r="NW480">
        <v>30.994450000000001</v>
      </c>
      <c r="NX480">
        <v>1.514265</v>
      </c>
      <c r="NY480">
        <v>8689.6409999999996</v>
      </c>
      <c r="NZ480" s="1">
        <v>3.3456649999999998E-2</v>
      </c>
      <c r="OA480">
        <v>31.248149999999999</v>
      </c>
      <c r="OB480">
        <v>1.4561379999999999</v>
      </c>
      <c r="OC480">
        <v>8456.9040000000005</v>
      </c>
      <c r="OD480" s="1">
        <v>3.3127120000000003E-2</v>
      </c>
      <c r="OE480">
        <v>31.42305</v>
      </c>
      <c r="OF480">
        <v>1.4013949999999999</v>
      </c>
      <c r="OG480">
        <v>8236.8279999999995</v>
      </c>
      <c r="OH480" s="1">
        <v>3.2932759999999998E-2</v>
      </c>
      <c r="OI480">
        <v>31.559979999999999</v>
      </c>
      <c r="OJ480">
        <v>1.355245</v>
      </c>
      <c r="OK480">
        <v>8027.95</v>
      </c>
    </row>
    <row r="481" spans="1:401" x14ac:dyDescent="0.35">
      <c r="A481">
        <v>490</v>
      </c>
      <c r="B481" t="s">
        <v>4</v>
      </c>
      <c r="C481" t="s">
        <v>364</v>
      </c>
      <c r="D481" t="s">
        <v>488</v>
      </c>
      <c r="E481">
        <v>690.0154</v>
      </c>
      <c r="F481" s="1">
        <v>8.1864309999999996E-2</v>
      </c>
      <c r="G481">
        <v>28.844830000000002</v>
      </c>
      <c r="H481">
        <v>0</v>
      </c>
      <c r="I481">
        <v>0</v>
      </c>
      <c r="J481" s="1">
        <v>8.1446009999999999E-2</v>
      </c>
      <c r="K481">
        <v>28.9053</v>
      </c>
      <c r="L481">
        <v>0</v>
      </c>
      <c r="M481">
        <v>0</v>
      </c>
      <c r="N481" s="1">
        <v>8.0936889999999997E-2</v>
      </c>
      <c r="O481">
        <v>29.01023</v>
      </c>
      <c r="P481">
        <v>0</v>
      </c>
      <c r="Q481">
        <v>0</v>
      </c>
      <c r="R481" s="1">
        <v>8.0362409999999995E-2</v>
      </c>
      <c r="S481">
        <v>29.01193</v>
      </c>
      <c r="T481">
        <v>0</v>
      </c>
      <c r="U481">
        <v>0</v>
      </c>
      <c r="V481" s="1">
        <v>7.9822270000000001E-2</v>
      </c>
      <c r="W481">
        <v>28.85941</v>
      </c>
      <c r="X481">
        <v>0</v>
      </c>
      <c r="Y481">
        <v>0</v>
      </c>
      <c r="Z481">
        <v>7.9335000000000003E-2</v>
      </c>
      <c r="AA481">
        <v>28.731639999999999</v>
      </c>
      <c r="AB481">
        <v>0</v>
      </c>
      <c r="AC481">
        <v>0</v>
      </c>
      <c r="AD481" s="1">
        <v>7.8956129999999999E-2</v>
      </c>
      <c r="AE481">
        <v>28.645219999999998</v>
      </c>
      <c r="AF481">
        <v>0</v>
      </c>
      <c r="AG481">
        <v>0</v>
      </c>
      <c r="AH481" s="1">
        <v>7.8463389999999994E-2</v>
      </c>
      <c r="AI481">
        <v>28.8385</v>
      </c>
      <c r="AJ481">
        <v>0</v>
      </c>
      <c r="AK481">
        <v>0</v>
      </c>
      <c r="AL481" s="1">
        <v>7.7920669999999997E-2</v>
      </c>
      <c r="AM481">
        <v>29.127099999999999</v>
      </c>
      <c r="AN481">
        <v>0</v>
      </c>
      <c r="AO481">
        <v>0</v>
      </c>
      <c r="AP481" s="1">
        <v>7.7345200000000003E-2</v>
      </c>
      <c r="AQ481">
        <v>29.436</v>
      </c>
      <c r="AR481">
        <v>0</v>
      </c>
      <c r="AS481">
        <v>0</v>
      </c>
      <c r="AT481" s="1">
        <v>7.6868350000000002E-2</v>
      </c>
      <c r="AU481">
        <v>29.711939999999998</v>
      </c>
      <c r="AV481">
        <v>0</v>
      </c>
      <c r="AW481">
        <v>0</v>
      </c>
      <c r="AX481" s="1">
        <v>7.6495250000000001E-2</v>
      </c>
      <c r="AY481">
        <v>29.766960000000001</v>
      </c>
      <c r="AZ481">
        <v>0</v>
      </c>
      <c r="BA481">
        <v>0</v>
      </c>
      <c r="BB481">
        <v>7.6095659999999996E-2</v>
      </c>
      <c r="BC481">
        <v>29.73621</v>
      </c>
      <c r="BD481">
        <v>0</v>
      </c>
      <c r="BE481">
        <v>0</v>
      </c>
      <c r="BF481" s="1">
        <v>7.5660389999999994E-2</v>
      </c>
      <c r="BG481">
        <v>29.715229999999998</v>
      </c>
      <c r="BH481">
        <v>0</v>
      </c>
      <c r="BI481">
        <v>0</v>
      </c>
      <c r="BJ481" s="1">
        <v>7.5363280000000005E-2</v>
      </c>
      <c r="BK481">
        <v>29.774750000000001</v>
      </c>
      <c r="BL481">
        <v>0</v>
      </c>
      <c r="BM481">
        <v>0</v>
      </c>
      <c r="BN481" s="1">
        <v>7.4911740000000004E-2</v>
      </c>
      <c r="BO481">
        <v>30.131270000000001</v>
      </c>
      <c r="BP481">
        <v>0</v>
      </c>
      <c r="BQ481">
        <v>0</v>
      </c>
      <c r="BR481" s="1">
        <v>7.4343519999999996E-2</v>
      </c>
      <c r="BS481">
        <v>30.507899999999999</v>
      </c>
      <c r="BT481">
        <v>0</v>
      </c>
      <c r="BU481">
        <v>0</v>
      </c>
      <c r="BV481" s="1">
        <v>7.3781040000000006E-2</v>
      </c>
      <c r="BW481">
        <v>30.890720000000002</v>
      </c>
      <c r="BX481">
        <v>0</v>
      </c>
      <c r="BY481">
        <v>0</v>
      </c>
      <c r="BZ481" s="1">
        <v>7.3258089999999998E-2</v>
      </c>
      <c r="CA481">
        <v>31.1752</v>
      </c>
      <c r="CB481">
        <v>0</v>
      </c>
      <c r="CC481">
        <v>0</v>
      </c>
      <c r="CD481" s="1">
        <v>7.2818750000000002E-2</v>
      </c>
      <c r="CE481">
        <v>31.246870000000001</v>
      </c>
      <c r="CF481">
        <v>0</v>
      </c>
      <c r="CG481">
        <v>0</v>
      </c>
      <c r="CH481" s="1">
        <v>7.2342550000000005E-2</v>
      </c>
      <c r="CI481">
        <v>31.168060000000001</v>
      </c>
      <c r="CJ481">
        <v>0</v>
      </c>
      <c r="CK481">
        <v>0</v>
      </c>
      <c r="CL481">
        <v>7.1827569999999993E-2</v>
      </c>
      <c r="CM481">
        <v>31.124590000000001</v>
      </c>
      <c r="CN481">
        <v>0</v>
      </c>
      <c r="CO481">
        <v>0</v>
      </c>
      <c r="CP481" s="1">
        <v>7.1652820000000006E-2</v>
      </c>
      <c r="CQ481">
        <v>31.175370000000001</v>
      </c>
      <c r="CR481">
        <v>0</v>
      </c>
      <c r="CS481">
        <v>0</v>
      </c>
      <c r="CT481" s="1">
        <v>7.1183360000000001E-2</v>
      </c>
      <c r="CU481">
        <v>31.4359</v>
      </c>
      <c r="CV481">
        <v>0</v>
      </c>
      <c r="CW481">
        <v>0</v>
      </c>
      <c r="CX481">
        <v>7.0542489999999999E-2</v>
      </c>
      <c r="CY481">
        <v>31.51577</v>
      </c>
      <c r="CZ481">
        <v>0</v>
      </c>
      <c r="DA481">
        <v>0</v>
      </c>
      <c r="DB481" s="1">
        <v>6.9866460000000005E-2</v>
      </c>
      <c r="DC481">
        <v>31.768719999999998</v>
      </c>
      <c r="DD481">
        <v>0</v>
      </c>
      <c r="DE481">
        <v>0</v>
      </c>
      <c r="DF481" s="1">
        <v>6.9350629999999996E-2</v>
      </c>
      <c r="DG481">
        <v>31.966819999999998</v>
      </c>
      <c r="DH481">
        <v>7.4940019999999996E-36</v>
      </c>
      <c r="DI481">
        <v>1.799538E-32</v>
      </c>
      <c r="DJ481" s="1">
        <v>6.895047E-2</v>
      </c>
      <c r="DK481">
        <v>31.991109999999999</v>
      </c>
      <c r="DL481">
        <v>1.1015619999999999E-30</v>
      </c>
      <c r="DM481">
        <v>2.4506240000000001E-27</v>
      </c>
      <c r="DN481">
        <v>6.8515229999999996E-2</v>
      </c>
      <c r="DO481">
        <v>31.89077</v>
      </c>
      <c r="DP481">
        <v>1.722175E-26</v>
      </c>
      <c r="DQ481" s="1">
        <v>3.7351249999999998E-23</v>
      </c>
      <c r="DR481" s="1">
        <v>6.7963019999999999E-2</v>
      </c>
      <c r="DS481">
        <v>31.791810000000002</v>
      </c>
      <c r="DT481" s="1">
        <v>5.8158709999999997E-23</v>
      </c>
      <c r="DU481" s="1">
        <v>1.2617419999999999E-19</v>
      </c>
      <c r="DV481" s="1">
        <v>6.7230540000000005E-2</v>
      </c>
      <c r="DW481">
        <v>31.783940000000001</v>
      </c>
      <c r="DX481" s="1">
        <v>6.4486819999999997E-20</v>
      </c>
      <c r="DY481" s="1">
        <v>1.4163760000000001E-16</v>
      </c>
      <c r="DZ481" s="1">
        <v>6.6732429999999995E-2</v>
      </c>
      <c r="EA481">
        <v>32.085000000000001</v>
      </c>
      <c r="EB481" s="1">
        <v>2.8521670000000001E-17</v>
      </c>
      <c r="EC481" s="1">
        <v>6.352058E-14</v>
      </c>
      <c r="ED481" s="1">
        <v>6.6407579999999994E-2</v>
      </c>
      <c r="EE481">
        <v>32.44106</v>
      </c>
      <c r="EF481" s="1">
        <v>5.9562319999999998E-15</v>
      </c>
      <c r="EG481" s="1">
        <v>1.342359E-11</v>
      </c>
      <c r="EH481">
        <v>6.6104659999999996E-2</v>
      </c>
      <c r="EI481">
        <v>32.813429999999997</v>
      </c>
      <c r="EJ481" s="1">
        <v>6.4783859999999999E-13</v>
      </c>
      <c r="EK481" s="1">
        <v>1.482794E-9</v>
      </c>
      <c r="EL481" s="1">
        <v>6.5749550000000004E-2</v>
      </c>
      <c r="EM481">
        <v>33.146520000000002</v>
      </c>
      <c r="EN481" s="1">
        <v>4.017471E-11</v>
      </c>
      <c r="EO481" s="1">
        <v>9.3435829999999996E-8</v>
      </c>
      <c r="EP481" s="1">
        <v>6.5323740000000005E-2</v>
      </c>
      <c r="EQ481">
        <v>33.246009999999998</v>
      </c>
      <c r="ER481" s="1">
        <v>1.5212149999999999E-9</v>
      </c>
      <c r="ES481" s="1">
        <v>3.6029190000000002E-6</v>
      </c>
      <c r="ET481" s="1">
        <v>6.4981440000000001E-2</v>
      </c>
      <c r="EU481">
        <v>33.120890000000003</v>
      </c>
      <c r="EV481" s="1">
        <v>3.7426880000000003E-8</v>
      </c>
      <c r="EW481" s="1">
        <v>9.0191390000000005E-5</v>
      </c>
      <c r="EX481" s="1">
        <v>6.4694660000000001E-2</v>
      </c>
      <c r="EY481">
        <v>33.030700000000003</v>
      </c>
      <c r="EZ481" s="1">
        <v>6.2890789999999999E-7</v>
      </c>
      <c r="FA481" s="1">
        <v>1.5403459999999999E-3</v>
      </c>
      <c r="FB481" s="1">
        <v>6.4741309999999996E-2</v>
      </c>
      <c r="FC481">
        <v>32.99868</v>
      </c>
      <c r="FD481" s="1">
        <v>7.5666139999999997E-6</v>
      </c>
      <c r="FE481" s="1">
        <v>1.8740969999999999E-2</v>
      </c>
      <c r="FF481" s="1">
        <v>6.4587450000000005E-2</v>
      </c>
      <c r="FG481">
        <v>33.159100000000002</v>
      </c>
      <c r="FH481" s="1">
        <v>6.7091670000000005E-5</v>
      </c>
      <c r="FI481" s="1">
        <v>0.16845560000000001</v>
      </c>
      <c r="FJ481" s="1">
        <v>6.4291730000000005E-2</v>
      </c>
      <c r="FK481">
        <v>33.319940000000003</v>
      </c>
      <c r="FL481" s="1">
        <v>4.5127900000000001E-4</v>
      </c>
      <c r="FM481" s="1">
        <v>1.151921</v>
      </c>
      <c r="FN481" s="1">
        <v>6.3912150000000001E-2</v>
      </c>
      <c r="FO481">
        <v>33.383429999999997</v>
      </c>
      <c r="FP481" s="1">
        <v>2.371869E-3</v>
      </c>
      <c r="FQ481" s="1">
        <v>6.1580199999999996</v>
      </c>
      <c r="FR481" s="1">
        <v>6.3663659999999997E-2</v>
      </c>
      <c r="FS481">
        <v>33.374870000000001</v>
      </c>
      <c r="FT481" s="1">
        <v>1.001666E-2</v>
      </c>
      <c r="FU481" s="1">
        <v>26.40042</v>
      </c>
      <c r="FV481" s="1">
        <v>6.3472819999999999E-2</v>
      </c>
      <c r="FW481">
        <v>33.259149999999998</v>
      </c>
      <c r="FX481" s="1">
        <v>3.4773419999999999E-2</v>
      </c>
      <c r="FY481">
        <v>92.910129999999995</v>
      </c>
      <c r="FZ481" s="1">
        <v>6.3231159999999995E-2</v>
      </c>
      <c r="GA481">
        <v>33.096829999999997</v>
      </c>
      <c r="GB481" s="1">
        <v>0.1010706</v>
      </c>
      <c r="GC481">
        <v>273.96159999999998</v>
      </c>
      <c r="GD481" s="1">
        <v>6.2887170000000006E-2</v>
      </c>
      <c r="GE481">
        <v>32.925229999999999</v>
      </c>
      <c r="GF481" s="1">
        <v>0.25040630000000003</v>
      </c>
      <c r="GG481">
        <v>689.32060000000001</v>
      </c>
      <c r="GH481" s="1">
        <v>6.2538999999999997E-2</v>
      </c>
      <c r="GI481">
        <v>32.823689999999999</v>
      </c>
      <c r="GJ481" s="1">
        <v>0.53876570000000001</v>
      </c>
      <c r="GK481">
        <v>1505.5519999999999</v>
      </c>
      <c r="GL481" s="1">
        <v>6.2209050000000002E-2</v>
      </c>
      <c r="GM481">
        <v>32.968159999999997</v>
      </c>
      <c r="GN481" s="1">
        <v>1.023285</v>
      </c>
      <c r="GO481">
        <v>2901.0819999999999</v>
      </c>
      <c r="GP481" s="1">
        <v>6.1841210000000001E-2</v>
      </c>
      <c r="GQ481">
        <v>33.179740000000002</v>
      </c>
      <c r="GR481" s="1">
        <v>1.7407710000000001</v>
      </c>
      <c r="GS481">
        <v>5006.1670000000004</v>
      </c>
      <c r="GT481" s="1">
        <v>6.1470329999999997E-2</v>
      </c>
      <c r="GU481">
        <v>33.421419999999998</v>
      </c>
      <c r="GV481">
        <v>2.6893479999999998</v>
      </c>
      <c r="GW481">
        <v>7843.241</v>
      </c>
      <c r="GX481" s="1">
        <v>6.110326E-2</v>
      </c>
      <c r="GY481">
        <v>33.547339999999998</v>
      </c>
      <c r="GZ481">
        <v>3.8219129999999999</v>
      </c>
      <c r="HA481">
        <v>11300.35</v>
      </c>
      <c r="HB481" s="1">
        <v>6.0665719999999999E-2</v>
      </c>
      <c r="HC481">
        <v>33.536560000000001</v>
      </c>
      <c r="HD481">
        <v>5.0489090000000001</v>
      </c>
      <c r="HE481">
        <v>15146.13</v>
      </c>
      <c r="HF481" s="1">
        <v>6.0253979999999999E-2</v>
      </c>
      <c r="HG481">
        <v>33.315060000000003</v>
      </c>
      <c r="HH481">
        <v>6.275525</v>
      </c>
      <c r="HI481">
        <v>19086.55</v>
      </c>
      <c r="HJ481" s="1">
        <v>5.9823599999999998E-2</v>
      </c>
      <c r="HK481">
        <v>33.074010000000001</v>
      </c>
      <c r="HL481">
        <v>7.4041620000000004</v>
      </c>
      <c r="HM481">
        <v>22830.11</v>
      </c>
      <c r="HN481" s="1">
        <v>5.9882190000000002E-2</v>
      </c>
      <c r="HO481">
        <v>32.877049999999997</v>
      </c>
      <c r="HP481">
        <v>8.4351540000000007</v>
      </c>
      <c r="HQ481">
        <v>26146.080000000002</v>
      </c>
      <c r="HR481" s="1">
        <v>5.9460159999999998E-2</v>
      </c>
      <c r="HS481">
        <v>32.858260000000001</v>
      </c>
      <c r="HT481">
        <v>9.1999259999999996</v>
      </c>
      <c r="HU481">
        <v>28884.880000000001</v>
      </c>
      <c r="HV481" s="1">
        <v>5.8742500000000003E-2</v>
      </c>
      <c r="HW481">
        <v>32.959899999999998</v>
      </c>
      <c r="HX481">
        <v>9.6890000000000001</v>
      </c>
      <c r="HY481">
        <v>30957.439999999999</v>
      </c>
      <c r="HZ481" s="1">
        <v>5.7954800000000001E-2</v>
      </c>
      <c r="IA481">
        <v>32.935009999999998</v>
      </c>
      <c r="IB481">
        <v>9.9444809999999997</v>
      </c>
      <c r="IC481">
        <v>32363.79</v>
      </c>
      <c r="ID481" s="1">
        <v>5.74128E-2</v>
      </c>
      <c r="IE481">
        <v>32.890549999999998</v>
      </c>
      <c r="IF481">
        <v>10.04853</v>
      </c>
      <c r="IG481">
        <v>33163.019999999997</v>
      </c>
      <c r="IH481" s="1">
        <v>5.7103550000000003E-2</v>
      </c>
      <c r="II481">
        <v>32.749980000000001</v>
      </c>
      <c r="IJ481">
        <v>10.03646</v>
      </c>
      <c r="IK481">
        <v>33445.68</v>
      </c>
      <c r="IL481" s="1">
        <v>5.6777790000000002E-2</v>
      </c>
      <c r="IM481">
        <v>32.490760000000002</v>
      </c>
      <c r="IN481">
        <v>9.898479</v>
      </c>
      <c r="IO481">
        <v>33304.050000000003</v>
      </c>
      <c r="IP481" s="1">
        <v>5.634248E-2</v>
      </c>
      <c r="IQ481">
        <v>32.221510000000002</v>
      </c>
      <c r="IR481">
        <v>9.6466820000000002</v>
      </c>
      <c r="IS481">
        <v>32825.629999999997</v>
      </c>
      <c r="IT481">
        <v>5.6515919999999997E-2</v>
      </c>
      <c r="IU481">
        <v>32.0505</v>
      </c>
      <c r="IV481">
        <v>9.4280650000000001</v>
      </c>
      <c r="IW481">
        <v>32090.38</v>
      </c>
      <c r="IX481" s="1">
        <v>5.6157899999999997E-2</v>
      </c>
      <c r="IY481">
        <v>32.225479999999997</v>
      </c>
      <c r="IZ481">
        <v>9.0704890000000002</v>
      </c>
      <c r="JA481">
        <v>31169.67</v>
      </c>
      <c r="JB481" s="1">
        <v>5.5536170000000003E-2</v>
      </c>
      <c r="JC481">
        <v>32.487740000000002</v>
      </c>
      <c r="JD481">
        <v>8.6430880000000005</v>
      </c>
      <c r="JE481">
        <v>30118.37</v>
      </c>
      <c r="JF481" s="1">
        <v>5.4827359999999999E-2</v>
      </c>
      <c r="JG481">
        <v>32.737920000000003</v>
      </c>
      <c r="JH481">
        <v>8.1908069999999995</v>
      </c>
      <c r="JI481">
        <v>28988.47</v>
      </c>
      <c r="JJ481" s="1">
        <v>5.4393950000000003E-2</v>
      </c>
      <c r="JK481">
        <v>32.802909999999997</v>
      </c>
      <c r="JL481">
        <v>7.7948560000000002</v>
      </c>
      <c r="JM481">
        <v>27816.3</v>
      </c>
      <c r="JN481" s="1">
        <v>5.4181180000000002E-2</v>
      </c>
      <c r="JO481">
        <v>32.727809999999998</v>
      </c>
      <c r="JP481">
        <v>7.4002210000000002</v>
      </c>
      <c r="JQ481">
        <v>26626.02</v>
      </c>
      <c r="JR481" s="1">
        <v>5.3882380000000001E-2</v>
      </c>
      <c r="JS481">
        <v>32.475659999999998</v>
      </c>
      <c r="JT481">
        <v>7.0149660000000003</v>
      </c>
      <c r="JU481">
        <v>25439.48</v>
      </c>
      <c r="JV481">
        <v>5.3381680000000001E-2</v>
      </c>
      <c r="JW481">
        <v>32.224910000000001</v>
      </c>
      <c r="JX481">
        <v>6.6215780000000004</v>
      </c>
      <c r="JY481">
        <v>24280.74</v>
      </c>
      <c r="JZ481">
        <v>5.3462120000000002E-2</v>
      </c>
      <c r="KA481">
        <v>32.024479999999997</v>
      </c>
      <c r="KB481">
        <v>6.3104279999999999</v>
      </c>
      <c r="KC481">
        <v>23147.72</v>
      </c>
      <c r="KD481" s="1">
        <v>5.293088E-2</v>
      </c>
      <c r="KE481">
        <v>32.085909999999998</v>
      </c>
      <c r="KF481">
        <v>5.9418449999999998</v>
      </c>
      <c r="KG481">
        <v>22054.38</v>
      </c>
      <c r="KH481" s="1">
        <v>5.2136740000000001E-2</v>
      </c>
      <c r="KI481">
        <v>32.18732</v>
      </c>
      <c r="KJ481">
        <v>5.5669500000000003</v>
      </c>
      <c r="KK481">
        <v>21008.38</v>
      </c>
      <c r="KL481">
        <v>5.1218840000000002E-2</v>
      </c>
      <c r="KM481">
        <v>32.306730000000002</v>
      </c>
      <c r="KN481">
        <v>5.2034820000000002</v>
      </c>
      <c r="KO481">
        <v>20018.099999999999</v>
      </c>
      <c r="KP481" s="1">
        <v>5.053154E-2</v>
      </c>
      <c r="KQ481">
        <v>32.387869999999999</v>
      </c>
      <c r="KR481">
        <v>4.8873810000000004</v>
      </c>
      <c r="KS481">
        <v>19082.05</v>
      </c>
      <c r="KT481" s="1">
        <v>5.0035860000000001E-2</v>
      </c>
      <c r="KU481">
        <v>32.291649999999997</v>
      </c>
      <c r="KV481">
        <v>4.6094470000000003</v>
      </c>
      <c r="KW481">
        <v>18198.07</v>
      </c>
      <c r="KX481">
        <v>4.9452860000000001E-2</v>
      </c>
      <c r="KY481">
        <v>32.067779999999999</v>
      </c>
      <c r="KZ481">
        <v>4.3421890000000003</v>
      </c>
      <c r="LA481">
        <v>17364.62</v>
      </c>
      <c r="LB481" s="1">
        <v>4.8715139999999997E-2</v>
      </c>
      <c r="LC481">
        <v>31.814879999999999</v>
      </c>
      <c r="LD481">
        <v>4.0803979999999997</v>
      </c>
      <c r="LE481">
        <v>16582.55</v>
      </c>
      <c r="LF481" s="1">
        <v>4.8380659999999999E-2</v>
      </c>
      <c r="LG481">
        <v>31.63083</v>
      </c>
      <c r="LH481">
        <v>3.8693689999999998</v>
      </c>
      <c r="LI481">
        <v>15848.19</v>
      </c>
      <c r="LJ481" s="1">
        <v>4.770539E-2</v>
      </c>
      <c r="LK481">
        <v>31.680520000000001</v>
      </c>
      <c r="LL481">
        <v>3.6458240000000002</v>
      </c>
      <c r="LM481">
        <v>15158.04</v>
      </c>
      <c r="LN481" s="1">
        <v>4.688904E-2</v>
      </c>
      <c r="LO481">
        <v>31.783609999999999</v>
      </c>
      <c r="LP481">
        <v>3.4281890000000002</v>
      </c>
      <c r="LQ481">
        <v>14514.13</v>
      </c>
      <c r="LR481" s="1">
        <v>4.5976019999999999E-2</v>
      </c>
      <c r="LS481">
        <v>31.922249999999998</v>
      </c>
      <c r="LT481">
        <v>3.22018</v>
      </c>
      <c r="LU481">
        <v>13914.93</v>
      </c>
      <c r="LV481" s="1">
        <v>4.5163200000000001E-2</v>
      </c>
      <c r="LW481">
        <v>32.002499999999998</v>
      </c>
      <c r="LX481">
        <v>3.0345010000000001</v>
      </c>
      <c r="LY481">
        <v>13357.41</v>
      </c>
      <c r="LZ481" s="1">
        <v>4.4206269999999999E-2</v>
      </c>
      <c r="MA481">
        <v>31.97889</v>
      </c>
      <c r="MB481">
        <v>2.849011</v>
      </c>
      <c r="MC481">
        <v>12837.87</v>
      </c>
      <c r="MD481" s="1">
        <v>4.3115779999999999E-2</v>
      </c>
      <c r="ME481">
        <v>31.776720000000001</v>
      </c>
      <c r="MF481">
        <v>2.6634419999999999</v>
      </c>
      <c r="MG481">
        <v>12355.45</v>
      </c>
      <c r="MH481" s="1">
        <v>4.2163199999999998E-2</v>
      </c>
      <c r="MI481">
        <v>31.558710000000001</v>
      </c>
      <c r="MJ481">
        <v>2.5008490000000001</v>
      </c>
      <c r="MK481">
        <v>11908.85</v>
      </c>
      <c r="ML481" s="1">
        <v>4.165804E-2</v>
      </c>
      <c r="MM481">
        <v>31.380420000000001</v>
      </c>
      <c r="MN481">
        <v>2.3760539999999999</v>
      </c>
      <c r="MO481">
        <v>11492.86</v>
      </c>
      <c r="MP481" s="1">
        <v>4.1089769999999998E-2</v>
      </c>
      <c r="MQ481">
        <v>31.47719</v>
      </c>
      <c r="MR481">
        <v>2.2562030000000002</v>
      </c>
      <c r="MS481">
        <v>11102.04</v>
      </c>
      <c r="MT481" s="1">
        <v>4.0516570000000002E-2</v>
      </c>
      <c r="MU481">
        <v>31.518969999999999</v>
      </c>
      <c r="MV481">
        <v>2.144469</v>
      </c>
      <c r="MW481">
        <v>10736.76</v>
      </c>
      <c r="MX481" s="1">
        <v>3.9896569999999999E-2</v>
      </c>
      <c r="MY481">
        <v>31.488040000000002</v>
      </c>
      <c r="MZ481">
        <v>2.0381719999999999</v>
      </c>
      <c r="NA481">
        <v>10394.65</v>
      </c>
      <c r="NB481">
        <v>3.935205E-2</v>
      </c>
      <c r="NC481">
        <v>31.42165</v>
      </c>
      <c r="ND481">
        <v>1.9428810000000001</v>
      </c>
      <c r="NE481">
        <v>10074.719999999999</v>
      </c>
      <c r="NF481" s="1">
        <v>3.8987319999999999E-2</v>
      </c>
      <c r="NG481">
        <v>31.360779999999998</v>
      </c>
      <c r="NH481">
        <v>1.8621760000000001</v>
      </c>
      <c r="NI481">
        <v>9773.6059999999998</v>
      </c>
      <c r="NJ481" s="1">
        <v>3.8631770000000003E-2</v>
      </c>
      <c r="NK481">
        <v>31.22758</v>
      </c>
      <c r="NL481">
        <v>1.786732</v>
      </c>
      <c r="NM481">
        <v>9489.1460000000006</v>
      </c>
      <c r="NN481" s="1">
        <v>3.830327E-2</v>
      </c>
      <c r="NO481">
        <v>31.077629999999999</v>
      </c>
      <c r="NP481">
        <v>1.7169430000000001</v>
      </c>
      <c r="NQ481">
        <v>9219.7880000000005</v>
      </c>
      <c r="NR481" s="1">
        <v>3.810293E-2</v>
      </c>
      <c r="NS481">
        <v>30.941490000000002</v>
      </c>
      <c r="NT481">
        <v>1.656647</v>
      </c>
      <c r="NU481">
        <v>8964.2039999999997</v>
      </c>
      <c r="NV481" s="1">
        <v>3.7744949999999999E-2</v>
      </c>
      <c r="NW481">
        <v>31.113060000000001</v>
      </c>
      <c r="NX481">
        <v>1.5929880000000001</v>
      </c>
      <c r="NY481">
        <v>8721.2000000000007</v>
      </c>
      <c r="NZ481" s="1">
        <v>3.7369310000000003E-2</v>
      </c>
      <c r="OA481">
        <v>31.35361</v>
      </c>
      <c r="OB481">
        <v>1.5323070000000001</v>
      </c>
      <c r="OC481">
        <v>8491.4869999999992</v>
      </c>
      <c r="OD481" s="1">
        <v>3.699889E-2</v>
      </c>
      <c r="OE481">
        <v>31.516639999999999</v>
      </c>
      <c r="OF481">
        <v>1.4750909999999999</v>
      </c>
      <c r="OG481">
        <v>8273.9179999999997</v>
      </c>
      <c r="OH481" s="1">
        <v>3.6787769999999997E-2</v>
      </c>
      <c r="OI481">
        <v>31.64395</v>
      </c>
      <c r="OJ481">
        <v>1.427171</v>
      </c>
      <c r="OK481">
        <v>8067.1530000000002</v>
      </c>
    </row>
    <row r="482" spans="1:401" x14ac:dyDescent="0.35">
      <c r="A482">
        <v>491</v>
      </c>
      <c r="B482" t="s">
        <v>4</v>
      </c>
      <c r="C482" t="s">
        <v>364</v>
      </c>
      <c r="D482" t="s">
        <v>489</v>
      </c>
      <c r="E482">
        <v>688.3329</v>
      </c>
      <c r="F482" s="1">
        <v>7.8062480000000004E-2</v>
      </c>
      <c r="G482">
        <v>28.85426</v>
      </c>
      <c r="H482">
        <v>0</v>
      </c>
      <c r="I482">
        <v>0</v>
      </c>
      <c r="J482" s="1">
        <v>7.7666159999999998E-2</v>
      </c>
      <c r="K482">
        <v>28.913550000000001</v>
      </c>
      <c r="L482">
        <v>0</v>
      </c>
      <c r="M482">
        <v>0</v>
      </c>
      <c r="N482" s="1">
        <v>7.7183219999999997E-2</v>
      </c>
      <c r="O482">
        <v>29.016770000000001</v>
      </c>
      <c r="P482">
        <v>0</v>
      </c>
      <c r="Q482">
        <v>0</v>
      </c>
      <c r="R482" s="1">
        <v>7.6633709999999994E-2</v>
      </c>
      <c r="S482">
        <v>29.01934</v>
      </c>
      <c r="T482">
        <v>0</v>
      </c>
      <c r="U482">
        <v>0</v>
      </c>
      <c r="V482">
        <v>7.6117190000000001E-2</v>
      </c>
      <c r="W482">
        <v>28.87191</v>
      </c>
      <c r="X482">
        <v>0</v>
      </c>
      <c r="Y482">
        <v>0</v>
      </c>
      <c r="Z482" s="1">
        <v>7.5653860000000003E-2</v>
      </c>
      <c r="AA482">
        <v>28.74793</v>
      </c>
      <c r="AB482">
        <v>0</v>
      </c>
      <c r="AC482">
        <v>0</v>
      </c>
      <c r="AD482" s="1">
        <v>7.5298550000000006E-2</v>
      </c>
      <c r="AE482">
        <v>28.664079999999998</v>
      </c>
      <c r="AF482">
        <v>0</v>
      </c>
      <c r="AG482">
        <v>0</v>
      </c>
      <c r="AH482" s="1">
        <v>7.4828829999999999E-2</v>
      </c>
      <c r="AI482">
        <v>28.851410000000001</v>
      </c>
      <c r="AJ482">
        <v>0</v>
      </c>
      <c r="AK482">
        <v>0</v>
      </c>
      <c r="AL482" s="1">
        <v>7.4312400000000001E-2</v>
      </c>
      <c r="AM482">
        <v>29.130459999999999</v>
      </c>
      <c r="AN482">
        <v>0</v>
      </c>
      <c r="AO482">
        <v>0</v>
      </c>
      <c r="AP482" s="1">
        <v>7.3759660000000005E-2</v>
      </c>
      <c r="AQ482">
        <v>29.429760000000002</v>
      </c>
      <c r="AR482">
        <v>0</v>
      </c>
      <c r="AS482">
        <v>0</v>
      </c>
      <c r="AT482" s="1">
        <v>7.3308999999999999E-2</v>
      </c>
      <c r="AU482">
        <v>29.697299999999998</v>
      </c>
      <c r="AV482">
        <v>0</v>
      </c>
      <c r="AW482">
        <v>0</v>
      </c>
      <c r="AX482" s="1">
        <v>7.2956229999999997E-2</v>
      </c>
      <c r="AY482">
        <v>29.750240000000002</v>
      </c>
      <c r="AZ482">
        <v>0</v>
      </c>
      <c r="BA482">
        <v>0</v>
      </c>
      <c r="BB482" s="1">
        <v>7.2576760000000004E-2</v>
      </c>
      <c r="BC482">
        <v>29.72</v>
      </c>
      <c r="BD482">
        <v>0</v>
      </c>
      <c r="BE482">
        <v>0</v>
      </c>
      <c r="BF482" s="1">
        <v>7.2164569999999997E-2</v>
      </c>
      <c r="BG482">
        <v>29.697900000000001</v>
      </c>
      <c r="BH482">
        <v>0</v>
      </c>
      <c r="BI482">
        <v>0</v>
      </c>
      <c r="BJ482" s="1">
        <v>7.1884740000000003E-2</v>
      </c>
      <c r="BK482">
        <v>29.753260000000001</v>
      </c>
      <c r="BL482">
        <v>0</v>
      </c>
      <c r="BM482">
        <v>0</v>
      </c>
      <c r="BN482" s="1">
        <v>7.1455729999999995E-2</v>
      </c>
      <c r="BO482">
        <v>30.096270000000001</v>
      </c>
      <c r="BP482">
        <v>0</v>
      </c>
      <c r="BQ482">
        <v>0</v>
      </c>
      <c r="BR482" s="1">
        <v>7.0915350000000002E-2</v>
      </c>
      <c r="BS482">
        <v>30.458359999999999</v>
      </c>
      <c r="BT482">
        <v>0</v>
      </c>
      <c r="BU482">
        <v>0</v>
      </c>
      <c r="BV482" s="1">
        <v>7.0374919999999994E-2</v>
      </c>
      <c r="BW482">
        <v>30.8278</v>
      </c>
      <c r="BX482">
        <v>0</v>
      </c>
      <c r="BY482">
        <v>0</v>
      </c>
      <c r="BZ482">
        <v>6.9878410000000002E-2</v>
      </c>
      <c r="CA482">
        <v>31.103639999999999</v>
      </c>
      <c r="CB482">
        <v>0</v>
      </c>
      <c r="CC482">
        <v>0</v>
      </c>
      <c r="CD482" s="1">
        <v>6.9459279999999998E-2</v>
      </c>
      <c r="CE482">
        <v>31.17455</v>
      </c>
      <c r="CF482">
        <v>0</v>
      </c>
      <c r="CG482">
        <v>0</v>
      </c>
      <c r="CH482" s="1">
        <v>6.9009710000000002E-2</v>
      </c>
      <c r="CI482">
        <v>31.10079</v>
      </c>
      <c r="CJ482">
        <v>0</v>
      </c>
      <c r="CK482">
        <v>0</v>
      </c>
      <c r="CL482" s="1">
        <v>6.8518200000000001E-2</v>
      </c>
      <c r="CM482">
        <v>31.061260000000001</v>
      </c>
      <c r="CN482">
        <v>0</v>
      </c>
      <c r="CO482">
        <v>0</v>
      </c>
      <c r="CP482" s="1">
        <v>6.8367490000000003E-2</v>
      </c>
      <c r="CQ482">
        <v>31.113779999999998</v>
      </c>
      <c r="CR482">
        <v>0</v>
      </c>
      <c r="CS482">
        <v>0</v>
      </c>
      <c r="CT482" s="1">
        <v>6.7914580000000002E-2</v>
      </c>
      <c r="CU482">
        <v>31.369409999999998</v>
      </c>
      <c r="CV482">
        <v>0</v>
      </c>
      <c r="CW482">
        <v>0</v>
      </c>
      <c r="CX482" s="1">
        <v>6.7300769999999996E-2</v>
      </c>
      <c r="CY482">
        <v>31.451039999999999</v>
      </c>
      <c r="CZ482">
        <v>0</v>
      </c>
      <c r="DA482">
        <v>0</v>
      </c>
      <c r="DB482" s="1">
        <v>6.6651909999999995E-2</v>
      </c>
      <c r="DC482">
        <v>31.702559999999998</v>
      </c>
      <c r="DD482">
        <v>0</v>
      </c>
      <c r="DE482">
        <v>0</v>
      </c>
      <c r="DF482" s="1">
        <v>6.616184E-2</v>
      </c>
      <c r="DG482">
        <v>31.901869999999999</v>
      </c>
      <c r="DH482">
        <v>1.775452E-36</v>
      </c>
      <c r="DI482">
        <v>4.9749979999999998E-33</v>
      </c>
      <c r="DJ482">
        <v>6.578436E-2</v>
      </c>
      <c r="DK482">
        <v>31.932659999999998</v>
      </c>
      <c r="DL482">
        <v>3.107562E-31</v>
      </c>
      <c r="DM482">
        <v>7.6866699999999998E-28</v>
      </c>
      <c r="DN482" s="1">
        <v>6.5369960000000005E-2</v>
      </c>
      <c r="DO482">
        <v>31.84319</v>
      </c>
      <c r="DP482">
        <v>5.538653E-27</v>
      </c>
      <c r="DQ482" s="1">
        <v>1.3022859999999999E-23</v>
      </c>
      <c r="DR482" s="1">
        <v>6.4844760000000001E-2</v>
      </c>
      <c r="DS482">
        <v>31.754159999999999</v>
      </c>
      <c r="DT482" s="1">
        <v>2.050508E-23</v>
      </c>
      <c r="DU482" s="1">
        <v>4.7583599999999998E-20</v>
      </c>
      <c r="DV482">
        <v>6.4135559999999994E-2</v>
      </c>
      <c r="DW482">
        <v>31.752459999999999</v>
      </c>
      <c r="DX482" s="1">
        <v>2.4581369999999999E-20</v>
      </c>
      <c r="DY482" s="1">
        <v>5.7213810000000001E-17</v>
      </c>
      <c r="DZ482" s="1">
        <v>6.3661229999999999E-2</v>
      </c>
      <c r="EA482">
        <v>32.04898</v>
      </c>
      <c r="EB482" s="1">
        <v>1.1632550000000001E-17</v>
      </c>
      <c r="EC482" s="1">
        <v>2.7263189999999999E-14</v>
      </c>
      <c r="ED482" s="1">
        <v>6.3358860000000003E-2</v>
      </c>
      <c r="EE482">
        <v>32.396819999999998</v>
      </c>
      <c r="EF482" s="1">
        <v>2.581891E-15</v>
      </c>
      <c r="EG482" s="1">
        <v>6.0887709999999999E-12</v>
      </c>
      <c r="EH482" s="1">
        <v>6.3071370000000002E-2</v>
      </c>
      <c r="EI482">
        <v>32.759990000000002</v>
      </c>
      <c r="EJ482" s="1">
        <v>2.9692570000000002E-13</v>
      </c>
      <c r="EK482" s="1">
        <v>7.0792609999999995E-10</v>
      </c>
      <c r="EL482">
        <v>6.2733430000000007E-2</v>
      </c>
      <c r="EM482">
        <v>33.084400000000002</v>
      </c>
      <c r="EN482" s="1">
        <v>1.9383369999999999E-11</v>
      </c>
      <c r="EO482" s="1">
        <v>4.6782020000000001E-8</v>
      </c>
      <c r="EP482" s="1">
        <v>6.2324419999999998E-2</v>
      </c>
      <c r="EQ482">
        <v>33.18121</v>
      </c>
      <c r="ER482" s="1">
        <v>7.6980749999999998E-10</v>
      </c>
      <c r="ES482" s="1">
        <v>1.886129E-6</v>
      </c>
      <c r="ET482" s="1">
        <v>6.199839E-2</v>
      </c>
      <c r="EU482">
        <v>33.060850000000002</v>
      </c>
      <c r="EV482" s="1">
        <v>1.9805949999999999E-8</v>
      </c>
      <c r="EW482" s="1">
        <v>4.9238740000000003E-5</v>
      </c>
      <c r="EX482" s="1">
        <v>6.1726499999999997E-2</v>
      </c>
      <c r="EY482">
        <v>32.974290000000003</v>
      </c>
      <c r="EZ482" s="1">
        <v>3.4715500000000001E-7</v>
      </c>
      <c r="FA482" s="1">
        <v>8.7503240000000001E-4</v>
      </c>
      <c r="FB482" s="1">
        <v>6.1778270000000003E-2</v>
      </c>
      <c r="FC482">
        <v>32.944000000000003</v>
      </c>
      <c r="FD482" s="1">
        <v>4.3477519999999996E-6</v>
      </c>
      <c r="FE482" s="1">
        <v>1.105709E-2</v>
      </c>
      <c r="FF482" s="1">
        <v>6.1631900000000003E-2</v>
      </c>
      <c r="FG482">
        <v>33.10042</v>
      </c>
      <c r="FH482" s="1">
        <v>4.0049149999999999E-5</v>
      </c>
      <c r="FI482" s="1">
        <v>0.1030515</v>
      </c>
      <c r="FJ482" s="1">
        <v>6.1350519999999999E-2</v>
      </c>
      <c r="FK482">
        <v>33.258090000000003</v>
      </c>
      <c r="FL482" s="1">
        <v>2.7937120000000001E-4</v>
      </c>
      <c r="FM482" s="1">
        <v>0.7295469</v>
      </c>
      <c r="FN482" s="1">
        <v>6.0983139999999998E-2</v>
      </c>
      <c r="FO482">
        <v>33.32376</v>
      </c>
      <c r="FP482" s="1">
        <v>1.5201800000000001E-3</v>
      </c>
      <c r="FQ482" s="1">
        <v>4.03179</v>
      </c>
      <c r="FR482" s="1">
        <v>6.0748179999999999E-2</v>
      </c>
      <c r="FS482">
        <v>33.321890000000003</v>
      </c>
      <c r="FT482" s="1">
        <v>6.6372109999999996E-3</v>
      </c>
      <c r="FU482" s="1">
        <v>17.844100000000001</v>
      </c>
      <c r="FV482">
        <v>6.0569249999999998E-2</v>
      </c>
      <c r="FW482">
        <v>33.21799</v>
      </c>
      <c r="FX482" s="1">
        <v>2.378868E-2</v>
      </c>
      <c r="FY482" s="1">
        <v>64.747699999999995</v>
      </c>
      <c r="FZ482" s="1">
        <v>6.0338889999999999E-2</v>
      </c>
      <c r="GA482">
        <v>33.069749999999999</v>
      </c>
      <c r="GB482" s="1">
        <v>7.1286210000000003E-2</v>
      </c>
      <c r="GC482">
        <v>196.60390000000001</v>
      </c>
      <c r="GD482" s="1">
        <v>6.001256E-2</v>
      </c>
      <c r="GE482">
        <v>32.91236</v>
      </c>
      <c r="GF482" s="1">
        <v>0.1818533</v>
      </c>
      <c r="GG482">
        <v>508.7867</v>
      </c>
      <c r="GH482" s="1">
        <v>5.9681150000000002E-2</v>
      </c>
      <c r="GI482">
        <v>32.822479999999999</v>
      </c>
      <c r="GJ482" s="1">
        <v>0.4023216</v>
      </c>
      <c r="GK482">
        <v>1141.5039999999999</v>
      </c>
      <c r="GL482" s="1">
        <v>5.9366200000000001E-2</v>
      </c>
      <c r="GM482">
        <v>32.970320000000001</v>
      </c>
      <c r="GN482" s="1">
        <v>0.7846341</v>
      </c>
      <c r="GO482">
        <v>2256.6219999999998</v>
      </c>
      <c r="GP482">
        <v>5.901298E-2</v>
      </c>
      <c r="GQ482">
        <v>33.18186</v>
      </c>
      <c r="GR482" s="1">
        <v>1.3686339999999999</v>
      </c>
      <c r="GS482">
        <v>3989.828</v>
      </c>
      <c r="GT482" s="1">
        <v>5.8660490000000003E-2</v>
      </c>
      <c r="GU482">
        <v>33.421419999999998</v>
      </c>
      <c r="GV482" s="1">
        <v>2.1650239999999998</v>
      </c>
      <c r="GW482">
        <v>6395.99</v>
      </c>
      <c r="GX482" s="1">
        <v>5.8312070000000001E-2</v>
      </c>
      <c r="GY482">
        <v>33.547800000000002</v>
      </c>
      <c r="GZ482">
        <v>3.1458650000000001</v>
      </c>
      <c r="HA482">
        <v>9416.1910000000007</v>
      </c>
      <c r="HB482" s="1">
        <v>5.7891610000000003E-2</v>
      </c>
      <c r="HC482">
        <v>33.540759999999999</v>
      </c>
      <c r="HD482">
        <v>4.2424150000000003</v>
      </c>
      <c r="HE482">
        <v>12877.73</v>
      </c>
      <c r="HF482">
        <v>5.749866E-2</v>
      </c>
      <c r="HG482">
        <v>33.328800000000001</v>
      </c>
      <c r="HH482">
        <v>5.3750400000000003</v>
      </c>
      <c r="HI482">
        <v>16534.86</v>
      </c>
      <c r="HJ482" s="1">
        <v>5.709355E-2</v>
      </c>
      <c r="HK482">
        <v>33.097740000000002</v>
      </c>
      <c r="HL482">
        <v>6.4551619999999996</v>
      </c>
      <c r="HM482">
        <v>20123.509999999998</v>
      </c>
      <c r="HN482" s="1">
        <v>5.7165380000000002E-2</v>
      </c>
      <c r="HO482">
        <v>32.909050000000001</v>
      </c>
      <c r="HP482">
        <v>7.4763859999999998</v>
      </c>
      <c r="HQ482">
        <v>23417.51</v>
      </c>
      <c r="HR482" s="1">
        <v>5.6759450000000003E-2</v>
      </c>
      <c r="HS482">
        <v>32.89302</v>
      </c>
      <c r="HT482">
        <v>8.2755410000000005</v>
      </c>
      <c r="HU482">
        <v>26252.57</v>
      </c>
      <c r="HV482" s="1">
        <v>5.6068659999999999E-2</v>
      </c>
      <c r="HW482">
        <v>32.994010000000003</v>
      </c>
      <c r="HX482">
        <v>8.8326720000000005</v>
      </c>
      <c r="HY482">
        <v>28514.06</v>
      </c>
      <c r="HZ482" s="1">
        <v>5.530819E-2</v>
      </c>
      <c r="IA482">
        <v>32.972619999999999</v>
      </c>
      <c r="IB482">
        <v>9.1746870000000005</v>
      </c>
      <c r="IC482">
        <v>30171.45</v>
      </c>
      <c r="ID482">
        <v>5.4793790000000002E-2</v>
      </c>
      <c r="IE482">
        <v>32.933709999999998</v>
      </c>
      <c r="IF482">
        <v>9.3729060000000004</v>
      </c>
      <c r="IG482">
        <v>31256.18</v>
      </c>
      <c r="IH482" s="1">
        <v>5.4501870000000001E-2</v>
      </c>
      <c r="II482">
        <v>32.802210000000002</v>
      </c>
      <c r="IJ482">
        <v>9.4552440000000004</v>
      </c>
      <c r="IK482">
        <v>31837.119999999999</v>
      </c>
      <c r="IL482" s="1">
        <v>5.419794E-2</v>
      </c>
      <c r="IM482">
        <v>32.556899999999999</v>
      </c>
      <c r="IN482">
        <v>9.4104519999999994</v>
      </c>
      <c r="IO482">
        <v>31990.17</v>
      </c>
      <c r="IP482" s="1">
        <v>5.3779100000000003E-2</v>
      </c>
      <c r="IQ482">
        <v>32.302019999999999</v>
      </c>
      <c r="IR482">
        <v>9.2455289999999994</v>
      </c>
      <c r="IS482">
        <v>31791.360000000001</v>
      </c>
      <c r="IT482">
        <v>5.3963360000000002E-2</v>
      </c>
      <c r="IU482">
        <v>32.1419</v>
      </c>
      <c r="IV482">
        <v>9.1065459999999998</v>
      </c>
      <c r="IW482">
        <v>31314.57</v>
      </c>
      <c r="IX482" s="1">
        <v>5.3615790000000003E-2</v>
      </c>
      <c r="IY482">
        <v>32.316490000000002</v>
      </c>
      <c r="IZ482">
        <v>8.8202320000000007</v>
      </c>
      <c r="JA482">
        <v>30628.23</v>
      </c>
      <c r="JB482">
        <v>5.3018900000000001E-2</v>
      </c>
      <c r="JC482">
        <v>32.573929999999997</v>
      </c>
      <c r="JD482">
        <v>8.4567169999999994</v>
      </c>
      <c r="JE482">
        <v>29784.21</v>
      </c>
      <c r="JF482" s="1">
        <v>5.2332410000000003E-2</v>
      </c>
      <c r="JG482">
        <v>32.818759999999997</v>
      </c>
      <c r="JH482">
        <v>8.0583670000000005</v>
      </c>
      <c r="JI482">
        <v>28834.12</v>
      </c>
      <c r="JJ482" s="1">
        <v>5.1924900000000003E-2</v>
      </c>
      <c r="JK482">
        <v>32.883850000000002</v>
      </c>
      <c r="JL482">
        <v>7.693651</v>
      </c>
      <c r="JM482">
        <v>27816.32</v>
      </c>
      <c r="JN482" s="1">
        <v>5.1725010000000002E-2</v>
      </c>
      <c r="JO482">
        <v>32.81324</v>
      </c>
      <c r="JP482">
        <v>7.3553689999999996</v>
      </c>
      <c r="JQ482">
        <v>26761.07</v>
      </c>
      <c r="JR482" s="1">
        <v>5.1438629999999999E-2</v>
      </c>
      <c r="JS482">
        <v>32.570610000000002</v>
      </c>
      <c r="JT482">
        <v>7.0167250000000001</v>
      </c>
      <c r="JU482">
        <v>25692.61</v>
      </c>
      <c r="JV482" s="1">
        <v>5.0962309999999997E-2</v>
      </c>
      <c r="JW482">
        <v>32.329430000000002</v>
      </c>
      <c r="JX482">
        <v>6.6366589999999999</v>
      </c>
      <c r="JY482">
        <v>24625.3</v>
      </c>
      <c r="JZ482" s="1">
        <v>5.105618E-2</v>
      </c>
      <c r="KA482">
        <v>32.136749999999999</v>
      </c>
      <c r="KB482">
        <v>6.3554529999999998</v>
      </c>
      <c r="KC482">
        <v>23573.41</v>
      </c>
      <c r="KD482" s="1">
        <v>5.0547219999999997E-2</v>
      </c>
      <c r="KE482">
        <v>32.197740000000003</v>
      </c>
      <c r="KF482">
        <v>6.0070880000000004</v>
      </c>
      <c r="KG482">
        <v>22549.279999999999</v>
      </c>
      <c r="KH482" s="1">
        <v>4.978076E-2</v>
      </c>
      <c r="KI482">
        <v>32.29683</v>
      </c>
      <c r="KJ482">
        <v>5.6468759999999998</v>
      </c>
      <c r="KK482">
        <v>21557.26</v>
      </c>
      <c r="KL482" s="1">
        <v>4.8894880000000002E-2</v>
      </c>
      <c r="KM482">
        <v>32.41357</v>
      </c>
      <c r="KN482">
        <v>5.2945169999999999</v>
      </c>
      <c r="KO482">
        <v>20610.88</v>
      </c>
      <c r="KP482" s="1">
        <v>4.8242779999999999E-2</v>
      </c>
      <c r="KQ482">
        <v>32.494160000000001</v>
      </c>
      <c r="KR482">
        <v>4.98855</v>
      </c>
      <c r="KS482">
        <v>19709.54</v>
      </c>
      <c r="KT482">
        <v>4.7773459999999997E-2</v>
      </c>
      <c r="KU482">
        <v>32.402850000000001</v>
      </c>
      <c r="KV482">
        <v>4.7187229999999998</v>
      </c>
      <c r="KW482">
        <v>18852.11</v>
      </c>
      <c r="KX482" s="1">
        <v>4.7220600000000001E-2</v>
      </c>
      <c r="KY482">
        <v>32.188270000000003</v>
      </c>
      <c r="KZ482">
        <v>4.4574720000000001</v>
      </c>
      <c r="LA482">
        <v>18039.07</v>
      </c>
      <c r="LB482" s="1">
        <v>4.6512820000000003E-2</v>
      </c>
      <c r="LC482">
        <v>31.945080000000001</v>
      </c>
      <c r="LD482">
        <v>4.1990420000000004</v>
      </c>
      <c r="LE482">
        <v>17271.71</v>
      </c>
      <c r="LF482" s="1">
        <v>4.6201600000000002E-2</v>
      </c>
      <c r="LG482">
        <v>31.768039999999999</v>
      </c>
      <c r="LH482">
        <v>3.9920089999999999</v>
      </c>
      <c r="LI482">
        <v>16547.310000000001</v>
      </c>
      <c r="LJ482" s="1">
        <v>4.5551469999999997E-2</v>
      </c>
      <c r="LK482">
        <v>31.816240000000001</v>
      </c>
      <c r="LL482">
        <v>3.7694190000000001</v>
      </c>
      <c r="LM482">
        <v>15863.4</v>
      </c>
      <c r="LN482">
        <v>4.4771749999999999E-2</v>
      </c>
      <c r="LO482">
        <v>31.914300000000001</v>
      </c>
      <c r="LP482">
        <v>3.551723</v>
      </c>
      <c r="LQ482">
        <v>15222.19</v>
      </c>
      <c r="LR482" s="1">
        <v>4.3894559999999999E-2</v>
      </c>
      <c r="LS482">
        <v>32.045879999999997</v>
      </c>
      <c r="LT482">
        <v>3.3422619999999998</v>
      </c>
      <c r="LU482">
        <v>14622.82</v>
      </c>
      <c r="LV482" s="1">
        <v>4.3120569999999997E-2</v>
      </c>
      <c r="LW482">
        <v>32.12106</v>
      </c>
      <c r="LX482">
        <v>3.1552699999999998</v>
      </c>
      <c r="LY482">
        <v>14062.65</v>
      </c>
      <c r="LZ482" s="1">
        <v>4.2209379999999998E-2</v>
      </c>
      <c r="MA482">
        <v>32.096409999999999</v>
      </c>
      <c r="MB482">
        <v>2.9673720000000001</v>
      </c>
      <c r="MC482">
        <v>13538.33</v>
      </c>
      <c r="MD482" s="1">
        <v>4.1171010000000001E-2</v>
      </c>
      <c r="ME482">
        <v>31.898859999999999</v>
      </c>
      <c r="MF482">
        <v>2.7783449999999998</v>
      </c>
      <c r="MG482">
        <v>13049.39</v>
      </c>
      <c r="MH482" s="1">
        <v>4.0254760000000001E-2</v>
      </c>
      <c r="MI482">
        <v>31.685780000000001</v>
      </c>
      <c r="MJ482">
        <v>2.6117080000000001</v>
      </c>
      <c r="MK482">
        <v>12594.85</v>
      </c>
      <c r="ML482">
        <v>3.9779090000000003E-2</v>
      </c>
      <c r="MM482">
        <v>31.51089</v>
      </c>
      <c r="MN482">
        <v>2.4847350000000001</v>
      </c>
      <c r="MO482">
        <v>12169.84</v>
      </c>
      <c r="MP482" s="1">
        <v>3.9238710000000003E-2</v>
      </c>
      <c r="MQ482">
        <v>31.602129999999999</v>
      </c>
      <c r="MR482">
        <v>2.3621639999999999</v>
      </c>
      <c r="MS482">
        <v>11769.5</v>
      </c>
      <c r="MT482" s="1">
        <v>3.868837E-2</v>
      </c>
      <c r="MU482">
        <v>31.63833</v>
      </c>
      <c r="MV482">
        <v>2.2472379999999998</v>
      </c>
      <c r="MW482">
        <v>11394.02</v>
      </c>
      <c r="MX482" s="1">
        <v>3.8092439999999998E-2</v>
      </c>
      <c r="MY482">
        <v>31.604990000000001</v>
      </c>
      <c r="MZ482">
        <v>2.13761</v>
      </c>
      <c r="NA482">
        <v>11041.49</v>
      </c>
      <c r="NB482" s="1">
        <v>3.7571239999999999E-2</v>
      </c>
      <c r="NC482">
        <v>31.538430000000002</v>
      </c>
      <c r="ND482">
        <v>2.0392969999999999</v>
      </c>
      <c r="NE482">
        <v>10710.93</v>
      </c>
      <c r="NF482" s="1">
        <v>3.7220999999999997E-2</v>
      </c>
      <c r="NG482">
        <v>31.47758</v>
      </c>
      <c r="NH482">
        <v>1.9559679999999999</v>
      </c>
      <c r="NI482">
        <v>10398.950000000001</v>
      </c>
      <c r="NJ482" s="1">
        <v>3.68828E-2</v>
      </c>
      <c r="NK482">
        <v>31.347149999999999</v>
      </c>
      <c r="NL482">
        <v>1.878074</v>
      </c>
      <c r="NM482">
        <v>10103.549999999999</v>
      </c>
      <c r="NN482">
        <v>3.6569070000000002E-2</v>
      </c>
      <c r="NO482">
        <v>31.200240000000001</v>
      </c>
      <c r="NP482">
        <v>1.805868</v>
      </c>
      <c r="NQ482">
        <v>9823.2289999999994</v>
      </c>
      <c r="NR482" s="1">
        <v>3.638483E-2</v>
      </c>
      <c r="NS482">
        <v>31.066299999999998</v>
      </c>
      <c r="NT482">
        <v>1.7438340000000001</v>
      </c>
      <c r="NU482">
        <v>9556.76</v>
      </c>
      <c r="NV482" s="1">
        <v>3.60363E-2</v>
      </c>
      <c r="NW482">
        <v>31.230540000000001</v>
      </c>
      <c r="NX482">
        <v>1.677467</v>
      </c>
      <c r="NY482">
        <v>9303.1260000000002</v>
      </c>
      <c r="NZ482" s="1">
        <v>3.5677170000000001E-2</v>
      </c>
      <c r="OA482">
        <v>31.459240000000001</v>
      </c>
      <c r="OB482">
        <v>1.6143419999999999</v>
      </c>
      <c r="OC482">
        <v>9062.7939999999999</v>
      </c>
      <c r="OD482" s="1">
        <v>3.5319429999999999E-2</v>
      </c>
      <c r="OE482">
        <v>31.611329999999999</v>
      </c>
      <c r="OF482">
        <v>1.554597</v>
      </c>
      <c r="OG482">
        <v>8834.7720000000008</v>
      </c>
      <c r="OH482" s="1">
        <v>3.5121840000000001E-2</v>
      </c>
      <c r="OI482">
        <v>31.729600000000001</v>
      </c>
      <c r="OJ482">
        <v>1.5049049999999999</v>
      </c>
      <c r="OK482">
        <v>8617.7900000000009</v>
      </c>
    </row>
    <row r="483" spans="1:401" x14ac:dyDescent="0.35">
      <c r="A483">
        <v>492</v>
      </c>
      <c r="B483" t="s">
        <v>4</v>
      </c>
      <c r="C483" t="s">
        <v>364</v>
      </c>
      <c r="D483" t="s">
        <v>490</v>
      </c>
      <c r="E483">
        <v>694.48990000000003</v>
      </c>
      <c r="F483" s="1">
        <v>7.8828270000000006E-2</v>
      </c>
      <c r="G483">
        <v>28.857530000000001</v>
      </c>
      <c r="H483">
        <v>0</v>
      </c>
      <c r="I483">
        <v>0</v>
      </c>
      <c r="J483" s="1">
        <v>7.8427339999999998E-2</v>
      </c>
      <c r="K483">
        <v>28.91582</v>
      </c>
      <c r="L483">
        <v>0</v>
      </c>
      <c r="M483">
        <v>0</v>
      </c>
      <c r="N483" s="1">
        <v>7.7944100000000002E-2</v>
      </c>
      <c r="O483">
        <v>29.017289999999999</v>
      </c>
      <c r="P483">
        <v>0</v>
      </c>
      <c r="Q483">
        <v>0</v>
      </c>
      <c r="R483" s="1">
        <v>7.7385789999999996E-2</v>
      </c>
      <c r="S483">
        <v>29.021190000000001</v>
      </c>
      <c r="T483">
        <v>0</v>
      </c>
      <c r="U483">
        <v>0</v>
      </c>
      <c r="V483" s="1">
        <v>7.6861120000000005E-2</v>
      </c>
      <c r="W483">
        <v>28.8794</v>
      </c>
      <c r="X483">
        <v>0</v>
      </c>
      <c r="Y483">
        <v>0</v>
      </c>
      <c r="Z483" s="1">
        <v>7.6398519999999998E-2</v>
      </c>
      <c r="AA483">
        <v>28.759920000000001</v>
      </c>
      <c r="AB483">
        <v>0</v>
      </c>
      <c r="AC483">
        <v>0</v>
      </c>
      <c r="AD483" s="1">
        <v>7.6041620000000004E-2</v>
      </c>
      <c r="AE483">
        <v>28.679099999999998</v>
      </c>
      <c r="AF483">
        <v>0</v>
      </c>
      <c r="AG483">
        <v>0</v>
      </c>
      <c r="AH483" s="1">
        <v>7.5568499999999997E-2</v>
      </c>
      <c r="AI483">
        <v>28.861000000000001</v>
      </c>
      <c r="AJ483">
        <v>0</v>
      </c>
      <c r="AK483">
        <v>0</v>
      </c>
      <c r="AL483" s="1">
        <v>7.5047520000000006E-2</v>
      </c>
      <c r="AM483">
        <v>29.130690000000001</v>
      </c>
      <c r="AN483">
        <v>0</v>
      </c>
      <c r="AO483">
        <v>0</v>
      </c>
      <c r="AP483" s="1">
        <v>7.4486520000000001E-2</v>
      </c>
      <c r="AQ483">
        <v>29.420280000000002</v>
      </c>
      <c r="AR483">
        <v>0</v>
      </c>
      <c r="AS483">
        <v>0</v>
      </c>
      <c r="AT483">
        <v>7.4034150000000007E-2</v>
      </c>
      <c r="AU483">
        <v>29.679079999999999</v>
      </c>
      <c r="AV483">
        <v>0</v>
      </c>
      <c r="AW483">
        <v>0</v>
      </c>
      <c r="AX483" s="1">
        <v>7.3679610000000006E-2</v>
      </c>
      <c r="AY483">
        <v>29.729810000000001</v>
      </c>
      <c r="AZ483">
        <v>0</v>
      </c>
      <c r="BA483">
        <v>0</v>
      </c>
      <c r="BB483" s="1">
        <v>7.3296609999999998E-2</v>
      </c>
      <c r="BC483">
        <v>29.700130000000001</v>
      </c>
      <c r="BD483">
        <v>0</v>
      </c>
      <c r="BE483">
        <v>0</v>
      </c>
      <c r="BF483" s="1">
        <v>7.2885679999999994E-2</v>
      </c>
      <c r="BG483">
        <v>29.67773</v>
      </c>
      <c r="BH483">
        <v>0</v>
      </c>
      <c r="BI483">
        <v>0</v>
      </c>
      <c r="BJ483" s="1">
        <v>7.2605600000000006E-2</v>
      </c>
      <c r="BK483">
        <v>29.729099999999999</v>
      </c>
      <c r="BL483">
        <v>0</v>
      </c>
      <c r="BM483">
        <v>0</v>
      </c>
      <c r="BN483" s="1">
        <v>7.2167960000000003E-2</v>
      </c>
      <c r="BO483">
        <v>30.05885</v>
      </c>
      <c r="BP483">
        <v>0</v>
      </c>
      <c r="BQ483">
        <v>0</v>
      </c>
      <c r="BR483" s="1">
        <v>7.1625949999999994E-2</v>
      </c>
      <c r="BS483">
        <v>30.406230000000001</v>
      </c>
      <c r="BT483">
        <v>0</v>
      </c>
      <c r="BU483">
        <v>0</v>
      </c>
      <c r="BV483" s="1">
        <v>7.1074739999999997E-2</v>
      </c>
      <c r="BW483">
        <v>30.761430000000001</v>
      </c>
      <c r="BX483">
        <v>0</v>
      </c>
      <c r="BY483">
        <v>0</v>
      </c>
      <c r="BZ483" s="1">
        <v>7.0574200000000004E-2</v>
      </c>
      <c r="CA483">
        <v>31.027439999999999</v>
      </c>
      <c r="CB483">
        <v>0</v>
      </c>
      <c r="CC483">
        <v>0</v>
      </c>
      <c r="CD483" s="1">
        <v>7.0155149999999999E-2</v>
      </c>
      <c r="CE483">
        <v>31.096789999999999</v>
      </c>
      <c r="CF483">
        <v>0</v>
      </c>
      <c r="CG483">
        <v>0</v>
      </c>
      <c r="CH483" s="1">
        <v>6.9700990000000004E-2</v>
      </c>
      <c r="CI483">
        <v>31.027180000000001</v>
      </c>
      <c r="CJ483">
        <v>0</v>
      </c>
      <c r="CK483">
        <v>0</v>
      </c>
      <c r="CL483" s="1">
        <v>6.9209160000000006E-2</v>
      </c>
      <c r="CM483">
        <v>30.99126</v>
      </c>
      <c r="CN483">
        <v>0</v>
      </c>
      <c r="CO483">
        <v>0</v>
      </c>
      <c r="CP483" s="1">
        <v>6.9067069999999994E-2</v>
      </c>
      <c r="CQ483">
        <v>31.045089999999998</v>
      </c>
      <c r="CR483">
        <v>0</v>
      </c>
      <c r="CS483">
        <v>0</v>
      </c>
      <c r="CT483" s="1">
        <v>6.8608580000000002E-2</v>
      </c>
      <c r="CU483">
        <v>31.295559999999998</v>
      </c>
      <c r="CV483">
        <v>0</v>
      </c>
      <c r="CW483">
        <v>0</v>
      </c>
      <c r="CX483" s="1">
        <v>6.7982109999999998E-2</v>
      </c>
      <c r="CY483">
        <v>31.3781</v>
      </c>
      <c r="CZ483">
        <v>0</v>
      </c>
      <c r="DA483">
        <v>0</v>
      </c>
      <c r="DB483" s="1">
        <v>6.7323389999999997E-2</v>
      </c>
      <c r="DC483">
        <v>31.627050000000001</v>
      </c>
      <c r="DD483">
        <v>0</v>
      </c>
      <c r="DE483">
        <v>0</v>
      </c>
      <c r="DF483" s="1">
        <v>6.682929E-2</v>
      </c>
      <c r="DG483">
        <v>31.826609999999999</v>
      </c>
      <c r="DH483">
        <v>4.706645E-37</v>
      </c>
      <c r="DI483">
        <v>1.347306E-33</v>
      </c>
      <c r="DJ483" s="1">
        <v>6.6452109999999995E-2</v>
      </c>
      <c r="DK483">
        <v>31.863489999999999</v>
      </c>
      <c r="DL483">
        <v>9.3644159999999996E-32</v>
      </c>
      <c r="DM483">
        <v>2.360681E-28</v>
      </c>
      <c r="DN483" s="1">
        <v>6.6036839999999999E-2</v>
      </c>
      <c r="DO483">
        <v>31.784520000000001</v>
      </c>
      <c r="DP483">
        <v>1.862716E-27</v>
      </c>
      <c r="DQ483" s="1">
        <v>4.4515439999999997E-24</v>
      </c>
      <c r="DR483" s="1">
        <v>6.5505149999999998E-2</v>
      </c>
      <c r="DS483">
        <v>31.705590000000001</v>
      </c>
      <c r="DT483" s="1">
        <v>7.4773160000000003E-24</v>
      </c>
      <c r="DU483" s="1">
        <v>1.7616110000000001E-20</v>
      </c>
      <c r="DV483">
        <v>6.4780409999999997E-2</v>
      </c>
      <c r="DW483">
        <v>31.710550000000001</v>
      </c>
      <c r="DX483" s="1">
        <v>9.6102160000000007E-21</v>
      </c>
      <c r="DY483" s="1">
        <v>2.2697520000000001E-17</v>
      </c>
      <c r="DZ483">
        <v>6.4301339999999998E-2</v>
      </c>
      <c r="EA483">
        <v>32.003219999999999</v>
      </c>
      <c r="EB483" s="1">
        <v>4.838101E-18</v>
      </c>
      <c r="EC483" s="1">
        <v>1.15021E-14</v>
      </c>
      <c r="ED483" s="1">
        <v>6.4005309999999996E-2</v>
      </c>
      <c r="EE483">
        <v>32.343809999999998</v>
      </c>
      <c r="EF483" s="1">
        <v>1.1359520000000001E-15</v>
      </c>
      <c r="EG483" s="1">
        <v>2.7164759999999999E-12</v>
      </c>
      <c r="EH483" s="1">
        <v>6.3712850000000001E-2</v>
      </c>
      <c r="EI483">
        <v>32.698059999999998</v>
      </c>
      <c r="EJ483" s="1">
        <v>1.3760100000000001E-13</v>
      </c>
      <c r="EK483" s="1">
        <v>3.3266799999999998E-10</v>
      </c>
      <c r="EL483" s="1">
        <v>6.3371549999999999E-2</v>
      </c>
      <c r="EM483">
        <v>33.013860000000001</v>
      </c>
      <c r="EN483" s="1">
        <v>9.4262310000000005E-12</v>
      </c>
      <c r="EO483" s="1">
        <v>2.307059E-8</v>
      </c>
      <c r="EP483" s="1">
        <v>6.295721E-2</v>
      </c>
      <c r="EQ483">
        <v>33.108080000000001</v>
      </c>
      <c r="ER483" s="1">
        <v>3.9162469999999999E-10</v>
      </c>
      <c r="ES483" s="1">
        <v>9.7317560000000006E-7</v>
      </c>
      <c r="ET483" s="1">
        <v>6.2630459999999999E-2</v>
      </c>
      <c r="EU483">
        <v>32.992780000000003</v>
      </c>
      <c r="EV483" s="1">
        <v>1.051312E-8</v>
      </c>
      <c r="EW483" s="1">
        <v>2.651176E-5</v>
      </c>
      <c r="EX483" s="1">
        <v>6.2354809999999997E-2</v>
      </c>
      <c r="EY483">
        <v>32.910119999999999</v>
      </c>
      <c r="EZ483" s="1">
        <v>1.918197E-7</v>
      </c>
      <c r="FA483" s="1">
        <v>4.9055970000000003E-4</v>
      </c>
      <c r="FB483" s="1">
        <v>6.2413610000000001E-2</v>
      </c>
      <c r="FC483">
        <v>32.881959999999999</v>
      </c>
      <c r="FD483" s="1">
        <v>2.4962159999999999E-6</v>
      </c>
      <c r="FE483" s="1">
        <v>6.4420509999999999E-3</v>
      </c>
      <c r="FF483" s="1">
        <v>6.2266080000000001E-2</v>
      </c>
      <c r="FG483">
        <v>33.034559999999999</v>
      </c>
      <c r="FH483" s="1">
        <v>2.3849099999999998E-5</v>
      </c>
      <c r="FI483" s="1">
        <v>6.2289909999999997E-2</v>
      </c>
      <c r="FJ483" s="1">
        <v>6.1980309999999997E-2</v>
      </c>
      <c r="FK483">
        <v>33.188839999999999</v>
      </c>
      <c r="FL483" s="1">
        <v>1.722804E-4</v>
      </c>
      <c r="FM483" s="1">
        <v>0.4568084</v>
      </c>
      <c r="FN483" s="1">
        <v>6.1605779999999999E-2</v>
      </c>
      <c r="FO483">
        <v>33.25562</v>
      </c>
      <c r="FP483" s="1">
        <v>9.6931589999999998E-4</v>
      </c>
      <c r="FQ483" s="1">
        <v>2.6112869999999999</v>
      </c>
      <c r="FR483" s="1">
        <v>6.137066E-2</v>
      </c>
      <c r="FS483">
        <v>33.259410000000003</v>
      </c>
      <c r="FT483" s="1">
        <v>4.3701549999999997E-3</v>
      </c>
      <c r="FU483" s="1">
        <v>11.937849999999999</v>
      </c>
      <c r="FV483" s="1">
        <v>6.119173E-2</v>
      </c>
      <c r="FW483">
        <v>33.16621</v>
      </c>
      <c r="FX483" s="1">
        <v>1.6153549999999999E-2</v>
      </c>
      <c r="FY483" s="1">
        <v>44.686410000000002</v>
      </c>
      <c r="FZ483" s="1">
        <v>6.095909E-2</v>
      </c>
      <c r="GA483">
        <v>33.031460000000003</v>
      </c>
      <c r="GB483" s="1">
        <v>4.9856900000000003E-2</v>
      </c>
      <c r="GC483">
        <v>139.80549999999999</v>
      </c>
      <c r="GD483" s="1">
        <v>6.0631230000000001E-2</v>
      </c>
      <c r="GE483">
        <v>32.888249999999999</v>
      </c>
      <c r="GF483" s="1">
        <v>0.1308414</v>
      </c>
      <c r="GG483">
        <v>372.32229999999998</v>
      </c>
      <c r="GH483" s="1">
        <v>6.0296559999999999E-2</v>
      </c>
      <c r="GI483">
        <v>32.810420000000001</v>
      </c>
      <c r="GJ483" s="1">
        <v>0.29740179999999999</v>
      </c>
      <c r="GK483">
        <v>858.56200000000001</v>
      </c>
      <c r="GL483" s="1">
        <v>5.9979989999999997E-2</v>
      </c>
      <c r="GM483">
        <v>32.96246</v>
      </c>
      <c r="GN483" s="1">
        <v>0.59517469999999995</v>
      </c>
      <c r="GO483">
        <v>1742.2860000000001</v>
      </c>
      <c r="GP483" s="1">
        <v>5.9619449999999997E-2</v>
      </c>
      <c r="GQ483">
        <v>33.174340000000001</v>
      </c>
      <c r="GR483" s="1">
        <v>1.0638289999999999</v>
      </c>
      <c r="GS483">
        <v>3158.0859999999998</v>
      </c>
      <c r="GT483" s="1">
        <v>5.926584E-2</v>
      </c>
      <c r="GU483">
        <v>33.41225</v>
      </c>
      <c r="GV483" s="1">
        <v>1.7223250000000001</v>
      </c>
      <c r="GW483">
        <v>5183.3850000000002</v>
      </c>
      <c r="GX483" s="1">
        <v>5.8912779999999998E-2</v>
      </c>
      <c r="GY483">
        <v>33.539940000000001</v>
      </c>
      <c r="GZ483">
        <v>2.557671</v>
      </c>
      <c r="HA483">
        <v>7802.4489999999996</v>
      </c>
      <c r="HB483">
        <v>5.8487450000000003E-2</v>
      </c>
      <c r="HC483">
        <v>33.53689</v>
      </c>
      <c r="HD483">
        <v>3.5201790000000002</v>
      </c>
      <c r="HE483">
        <v>10895.43</v>
      </c>
      <c r="HF483" s="1">
        <v>5.8092909999999998E-2</v>
      </c>
      <c r="HG483">
        <v>33.334899999999998</v>
      </c>
      <c r="HH483">
        <v>4.5455800000000002</v>
      </c>
      <c r="HI483">
        <v>14264.28</v>
      </c>
      <c r="HJ483" s="1">
        <v>5.7684260000000001E-2</v>
      </c>
      <c r="HK483">
        <v>33.114609999999999</v>
      </c>
      <c r="HL483">
        <v>5.556</v>
      </c>
      <c r="HM483">
        <v>17676.77</v>
      </c>
      <c r="HN483" s="1">
        <v>5.777326E-2</v>
      </c>
      <c r="HO483">
        <v>32.93506</v>
      </c>
      <c r="HP483">
        <v>6.5423150000000003</v>
      </c>
      <c r="HQ483">
        <v>20917.8</v>
      </c>
      <c r="HR483" s="1">
        <v>5.7362660000000003E-2</v>
      </c>
      <c r="HS483">
        <v>32.922519999999999</v>
      </c>
      <c r="HT483">
        <v>7.350778</v>
      </c>
      <c r="HU483">
        <v>23815.72</v>
      </c>
      <c r="HV483" s="1">
        <v>5.66563E-2</v>
      </c>
      <c r="HW483">
        <v>33.022950000000002</v>
      </c>
      <c r="HX483">
        <v>7.9521660000000001</v>
      </c>
      <c r="HY483">
        <v>26235.31</v>
      </c>
      <c r="HZ483" s="1">
        <v>5.5880779999999998E-2</v>
      </c>
      <c r="IA483">
        <v>33.005040000000001</v>
      </c>
      <c r="IB483">
        <v>8.3619950000000003</v>
      </c>
      <c r="IC483">
        <v>28120.34</v>
      </c>
      <c r="ID483" s="1">
        <v>5.5362550000000003E-2</v>
      </c>
      <c r="IE483">
        <v>32.971400000000003</v>
      </c>
      <c r="IF483">
        <v>8.6395870000000006</v>
      </c>
      <c r="IG483">
        <v>29475.59</v>
      </c>
      <c r="IH483" s="1">
        <v>5.507306E-2</v>
      </c>
      <c r="II483">
        <v>32.848779999999998</v>
      </c>
      <c r="IJ483">
        <v>8.8061749999999996</v>
      </c>
      <c r="IK483">
        <v>30347.47</v>
      </c>
      <c r="IL483" s="1">
        <v>5.4769619999999998E-2</v>
      </c>
      <c r="IM483">
        <v>32.617339999999999</v>
      </c>
      <c r="IN483">
        <v>8.847505</v>
      </c>
      <c r="IO483">
        <v>30794.880000000001</v>
      </c>
      <c r="IP483" s="1">
        <v>5.4343130000000003E-2</v>
      </c>
      <c r="IQ483">
        <v>32.376899999999999</v>
      </c>
      <c r="IR483">
        <v>8.7665129999999998</v>
      </c>
      <c r="IS483">
        <v>30879.83</v>
      </c>
      <c r="IT483" s="1">
        <v>5.454883E-2</v>
      </c>
      <c r="IU483">
        <v>32.228340000000003</v>
      </c>
      <c r="IV483">
        <v>8.7058979999999995</v>
      </c>
      <c r="IW483">
        <v>30670</v>
      </c>
      <c r="IX483" s="1">
        <v>5.4193499999999999E-2</v>
      </c>
      <c r="IY483">
        <v>32.403260000000003</v>
      </c>
      <c r="IZ483">
        <v>8.4929009999999998</v>
      </c>
      <c r="JA483">
        <v>30228.66</v>
      </c>
      <c r="JB483" s="1">
        <v>5.358856E-2</v>
      </c>
      <c r="JC483">
        <v>32.656640000000003</v>
      </c>
      <c r="JD483">
        <v>8.1969980000000007</v>
      </c>
      <c r="JE483">
        <v>29603.78</v>
      </c>
      <c r="JF483" s="1">
        <v>5.2884760000000003E-2</v>
      </c>
      <c r="JG483">
        <v>32.896560000000001</v>
      </c>
      <c r="JH483">
        <v>7.8571039999999996</v>
      </c>
      <c r="JI483">
        <v>28845.49</v>
      </c>
      <c r="JJ483" s="1">
        <v>5.2476160000000001E-2</v>
      </c>
      <c r="JK483">
        <v>32.961979999999997</v>
      </c>
      <c r="JL483">
        <v>7.5438270000000003</v>
      </c>
      <c r="JM483">
        <v>27994.21</v>
      </c>
      <c r="JN483" s="1">
        <v>5.2277129999999998E-2</v>
      </c>
      <c r="JO483">
        <v>32.895949999999999</v>
      </c>
      <c r="JP483">
        <v>7.2512030000000003</v>
      </c>
      <c r="JQ483">
        <v>27084.21</v>
      </c>
      <c r="JR483" s="1">
        <v>5.1991669999999997E-2</v>
      </c>
      <c r="JS483">
        <v>32.663249999999998</v>
      </c>
      <c r="JT483">
        <v>6.942412</v>
      </c>
      <c r="JU483">
        <v>26139.21</v>
      </c>
      <c r="JV483" s="1">
        <v>5.1508089999999999E-2</v>
      </c>
      <c r="JW483">
        <v>32.43233</v>
      </c>
      <c r="JX483">
        <v>6.6089739999999999</v>
      </c>
      <c r="JY483">
        <v>25177.77</v>
      </c>
      <c r="JZ483" s="1">
        <v>5.1618129999999998E-2</v>
      </c>
      <c r="KA483">
        <v>32.247819999999997</v>
      </c>
      <c r="KB483">
        <v>6.3607950000000004</v>
      </c>
      <c r="KC483">
        <v>24216.240000000002</v>
      </c>
      <c r="KD483">
        <v>5.1103610000000001E-2</v>
      </c>
      <c r="KE483">
        <v>32.308929999999997</v>
      </c>
      <c r="KF483">
        <v>6.0245790000000001</v>
      </c>
      <c r="KG483">
        <v>23260.93</v>
      </c>
      <c r="KH483" s="1">
        <v>5.0323350000000003E-2</v>
      </c>
      <c r="KI483">
        <v>32.406239999999997</v>
      </c>
      <c r="KJ483">
        <v>5.6909340000000004</v>
      </c>
      <c r="KK483">
        <v>22330.959999999999</v>
      </c>
      <c r="KL483" s="1">
        <v>4.9419560000000001E-2</v>
      </c>
      <c r="KM483">
        <v>32.52026</v>
      </c>
      <c r="KN483">
        <v>5.3540070000000002</v>
      </c>
      <c r="KO483">
        <v>21431.599999999999</v>
      </c>
      <c r="KP483">
        <v>4.8762E-2</v>
      </c>
      <c r="KQ483">
        <v>32.600070000000002</v>
      </c>
      <c r="KR483">
        <v>5.0616700000000003</v>
      </c>
      <c r="KS483">
        <v>20567.759999999998</v>
      </c>
      <c r="KT483" s="1">
        <v>4.8293929999999999E-2</v>
      </c>
      <c r="KU483">
        <v>32.513680000000001</v>
      </c>
      <c r="KV483">
        <v>4.8034080000000001</v>
      </c>
      <c r="KW483">
        <v>19738.240000000002</v>
      </c>
      <c r="KX483">
        <v>4.7738349999999999E-2</v>
      </c>
      <c r="KY483">
        <v>32.308590000000002</v>
      </c>
      <c r="KZ483">
        <v>4.5511980000000003</v>
      </c>
      <c r="LA483">
        <v>18946.7</v>
      </c>
      <c r="LB483" s="1">
        <v>4.7021680000000003E-2</v>
      </c>
      <c r="LC483">
        <v>32.075339999999997</v>
      </c>
      <c r="LD483">
        <v>4.2990130000000004</v>
      </c>
      <c r="LE483">
        <v>18193.8</v>
      </c>
      <c r="LF483" s="1">
        <v>4.6715479999999997E-2</v>
      </c>
      <c r="LG483">
        <v>31.905930000000001</v>
      </c>
      <c r="LH483">
        <v>4.0983499999999999</v>
      </c>
      <c r="LI483">
        <v>17478.64</v>
      </c>
      <c r="LJ483" s="1">
        <v>4.6055550000000001E-2</v>
      </c>
      <c r="LK483">
        <v>31.953410000000002</v>
      </c>
      <c r="LL483">
        <v>3.879006</v>
      </c>
      <c r="LM483">
        <v>16799.48</v>
      </c>
      <c r="LN483" s="1">
        <v>4.5265949999999999E-2</v>
      </c>
      <c r="LO483">
        <v>32.047040000000003</v>
      </c>
      <c r="LP483">
        <v>3.6631580000000001</v>
      </c>
      <c r="LQ483">
        <v>16159.21</v>
      </c>
      <c r="LR483" s="1">
        <v>4.4373669999999997E-2</v>
      </c>
      <c r="LS483">
        <v>32.171930000000003</v>
      </c>
      <c r="LT483">
        <v>3.453891</v>
      </c>
      <c r="LU483">
        <v>15557.4</v>
      </c>
      <c r="LV483" s="1">
        <v>4.359304E-2</v>
      </c>
      <c r="LW483">
        <v>32.242359999999998</v>
      </c>
      <c r="LX483">
        <v>3.2670650000000001</v>
      </c>
      <c r="LY483">
        <v>14992.02</v>
      </c>
      <c r="LZ483" s="1">
        <v>4.267609E-2</v>
      </c>
      <c r="MA483">
        <v>32.216900000000003</v>
      </c>
      <c r="MB483">
        <v>3.0782259999999999</v>
      </c>
      <c r="MC483">
        <v>14460.06</v>
      </c>
      <c r="MD483" s="1">
        <v>4.1626179999999999E-2</v>
      </c>
      <c r="ME483">
        <v>32.024279999999997</v>
      </c>
      <c r="MF483">
        <v>2.8867440000000002</v>
      </c>
      <c r="MG483">
        <v>13961.62</v>
      </c>
      <c r="MH483" s="1">
        <v>4.0694979999999999E-2</v>
      </c>
      <c r="MI483">
        <v>31.816389999999998</v>
      </c>
      <c r="MJ483">
        <v>2.7172079999999998</v>
      </c>
      <c r="MK483">
        <v>13495.86</v>
      </c>
      <c r="ML483">
        <v>4.0221310000000003E-2</v>
      </c>
      <c r="MM483">
        <v>31.645219999999998</v>
      </c>
      <c r="MN483">
        <v>2.5889150000000001</v>
      </c>
      <c r="MO483">
        <v>13058.5</v>
      </c>
      <c r="MP483" s="1">
        <v>3.9677650000000002E-2</v>
      </c>
      <c r="MQ483">
        <v>31.731580000000001</v>
      </c>
      <c r="MR483">
        <v>2.464334</v>
      </c>
      <c r="MS483">
        <v>12645.04</v>
      </c>
      <c r="MT483" s="1">
        <v>3.9120729999999999E-2</v>
      </c>
      <c r="MU483">
        <v>31.76258</v>
      </c>
      <c r="MV483">
        <v>2.3469720000000001</v>
      </c>
      <c r="MW483">
        <v>12255.84</v>
      </c>
      <c r="MX483">
        <v>3.8514819999999998E-2</v>
      </c>
      <c r="MY483">
        <v>31.726839999999999</v>
      </c>
      <c r="MZ483">
        <v>2.2345130000000002</v>
      </c>
      <c r="NA483">
        <v>11889.28</v>
      </c>
      <c r="NB483" s="1">
        <v>3.7981510000000003E-2</v>
      </c>
      <c r="NC483">
        <v>31.659870000000002</v>
      </c>
      <c r="ND483">
        <v>2.1333280000000001</v>
      </c>
      <c r="NE483">
        <v>11544.43</v>
      </c>
      <c r="NF483">
        <v>3.7628490000000001E-2</v>
      </c>
      <c r="NG483">
        <v>31.5989</v>
      </c>
      <c r="NH483">
        <v>2.0478960000000002</v>
      </c>
      <c r="NI483">
        <v>11218</v>
      </c>
      <c r="NJ483" s="1">
        <v>3.7290289999999997E-2</v>
      </c>
      <c r="NK483">
        <v>31.47119</v>
      </c>
      <c r="NL483">
        <v>1.9680390000000001</v>
      </c>
      <c r="NM483">
        <v>10908.19</v>
      </c>
      <c r="NN483" s="1">
        <v>3.6973279999999997E-2</v>
      </c>
      <c r="NO483">
        <v>31.327220000000001</v>
      </c>
      <c r="NP483">
        <v>1.893691</v>
      </c>
      <c r="NQ483">
        <v>10613.35</v>
      </c>
      <c r="NR483" s="1">
        <v>3.6795469999999997E-2</v>
      </c>
      <c r="NS483">
        <v>31.195740000000001</v>
      </c>
      <c r="NT483">
        <v>1.830217</v>
      </c>
      <c r="NU483">
        <v>10332.56</v>
      </c>
      <c r="NV483">
        <v>3.6436490000000002E-2</v>
      </c>
      <c r="NW483">
        <v>31.35286</v>
      </c>
      <c r="NX483">
        <v>1.761323</v>
      </c>
      <c r="NY483">
        <v>10064.700000000001</v>
      </c>
      <c r="NZ483" s="1">
        <v>3.607291E-2</v>
      </c>
      <c r="OA483">
        <v>31.5701</v>
      </c>
      <c r="OB483">
        <v>1.695956</v>
      </c>
      <c r="OC483">
        <v>9810.4889999999996</v>
      </c>
      <c r="OD483" s="1">
        <v>3.5710239999999997E-2</v>
      </c>
      <c r="OE483">
        <v>31.711569999999998</v>
      </c>
      <c r="OF483">
        <v>1.6339589999999999</v>
      </c>
      <c r="OG483">
        <v>9568.7939999999999</v>
      </c>
      <c r="OH483" s="1">
        <v>3.550946E-2</v>
      </c>
      <c r="OI483">
        <v>31.820789999999999</v>
      </c>
      <c r="OJ483">
        <v>1.5824149999999999</v>
      </c>
      <c r="OK483">
        <v>9338.35</v>
      </c>
    </row>
    <row r="484" spans="1:401" x14ac:dyDescent="0.35">
      <c r="A484">
        <v>493</v>
      </c>
      <c r="B484" t="s">
        <v>4</v>
      </c>
      <c r="C484" t="s">
        <v>364</v>
      </c>
      <c r="D484" t="s">
        <v>491</v>
      </c>
      <c r="E484">
        <v>687.1259</v>
      </c>
      <c r="F484">
        <v>7.4639860000000002E-2</v>
      </c>
      <c r="G484">
        <v>28.853570000000001</v>
      </c>
      <c r="H484">
        <v>0</v>
      </c>
      <c r="I484">
        <v>0</v>
      </c>
      <c r="J484" s="1">
        <v>7.4259519999999996E-2</v>
      </c>
      <c r="K484">
        <v>28.91131</v>
      </c>
      <c r="L484">
        <v>0</v>
      </c>
      <c r="M484">
        <v>0</v>
      </c>
      <c r="N484" s="1">
        <v>7.3804960000000003E-2</v>
      </c>
      <c r="O484">
        <v>29.011579999999999</v>
      </c>
      <c r="P484">
        <v>0</v>
      </c>
      <c r="Q484">
        <v>0</v>
      </c>
      <c r="R484">
        <v>7.3274569999999997E-2</v>
      </c>
      <c r="S484">
        <v>29.016960000000001</v>
      </c>
      <c r="T484">
        <v>0</v>
      </c>
      <c r="U484">
        <v>0</v>
      </c>
      <c r="V484" s="1">
        <v>7.277372E-2</v>
      </c>
      <c r="W484">
        <v>28.88062</v>
      </c>
      <c r="X484">
        <v>0</v>
      </c>
      <c r="Y484">
        <v>0</v>
      </c>
      <c r="Z484" s="1">
        <v>7.2342470000000006E-2</v>
      </c>
      <c r="AA484">
        <v>28.766400000000001</v>
      </c>
      <c r="AB484">
        <v>0</v>
      </c>
      <c r="AC484">
        <v>0</v>
      </c>
      <c r="AD484" s="1">
        <v>7.20055E-2</v>
      </c>
      <c r="AE484">
        <v>28.688849999999999</v>
      </c>
      <c r="AF484">
        <v>0</v>
      </c>
      <c r="AG484">
        <v>0</v>
      </c>
      <c r="AH484" s="1">
        <v>7.1557480000000007E-2</v>
      </c>
      <c r="AI484">
        <v>28.866040000000002</v>
      </c>
      <c r="AJ484">
        <v>0</v>
      </c>
      <c r="AK484">
        <v>0</v>
      </c>
      <c r="AL484" s="1">
        <v>7.1062829999999994E-2</v>
      </c>
      <c r="AM484">
        <v>29.127230000000001</v>
      </c>
      <c r="AN484">
        <v>0</v>
      </c>
      <c r="AO484">
        <v>0</v>
      </c>
      <c r="AP484" s="1">
        <v>7.0531319999999995E-2</v>
      </c>
      <c r="AQ484">
        <v>29.407319999999999</v>
      </c>
      <c r="AR484">
        <v>0</v>
      </c>
      <c r="AS484">
        <v>0</v>
      </c>
      <c r="AT484">
        <v>7.0103960000000007E-2</v>
      </c>
      <c r="AU484">
        <v>29.657599999999999</v>
      </c>
      <c r="AV484">
        <v>0</v>
      </c>
      <c r="AW484">
        <v>0</v>
      </c>
      <c r="AX484" s="1">
        <v>6.9768330000000003E-2</v>
      </c>
      <c r="AY484">
        <v>29.706379999999999</v>
      </c>
      <c r="AZ484">
        <v>0</v>
      </c>
      <c r="BA484">
        <v>0</v>
      </c>
      <c r="BB484" s="1">
        <v>6.940839E-2</v>
      </c>
      <c r="BC484">
        <v>29.67726</v>
      </c>
      <c r="BD484">
        <v>0</v>
      </c>
      <c r="BE484">
        <v>0</v>
      </c>
      <c r="BF484" s="1">
        <v>6.9018159999999995E-2</v>
      </c>
      <c r="BG484">
        <v>29.65485</v>
      </c>
      <c r="BH484">
        <v>0</v>
      </c>
      <c r="BI484">
        <v>0</v>
      </c>
      <c r="BJ484" s="1">
        <v>6.8759509999999996E-2</v>
      </c>
      <c r="BK484">
        <v>29.70298</v>
      </c>
      <c r="BL484">
        <v>0</v>
      </c>
      <c r="BM484">
        <v>0</v>
      </c>
      <c r="BN484" s="1">
        <v>6.8344050000000003E-2</v>
      </c>
      <c r="BO484">
        <v>30.02028</v>
      </c>
      <c r="BP484">
        <v>0</v>
      </c>
      <c r="BQ484">
        <v>0</v>
      </c>
      <c r="BR484" s="1">
        <v>6.7829840000000002E-2</v>
      </c>
      <c r="BS484">
        <v>30.353570000000001</v>
      </c>
      <c r="BT484">
        <v>0</v>
      </c>
      <c r="BU484">
        <v>0</v>
      </c>
      <c r="BV484" s="1">
        <v>6.7305069999999995E-2</v>
      </c>
      <c r="BW484">
        <v>30.694610000000001</v>
      </c>
      <c r="BX484">
        <v>0</v>
      </c>
      <c r="BY484">
        <v>0</v>
      </c>
      <c r="BZ484" s="1">
        <v>6.6832950000000002E-2</v>
      </c>
      <c r="CA484">
        <v>30.950610000000001</v>
      </c>
      <c r="CB484">
        <v>0</v>
      </c>
      <c r="CC484">
        <v>0</v>
      </c>
      <c r="CD484" s="1">
        <v>6.6436750000000003E-2</v>
      </c>
      <c r="CE484">
        <v>31.01755</v>
      </c>
      <c r="CF484">
        <v>0</v>
      </c>
      <c r="CG484">
        <v>0</v>
      </c>
      <c r="CH484" s="1">
        <v>6.600731E-2</v>
      </c>
      <c r="CI484">
        <v>30.95102</v>
      </c>
      <c r="CJ484">
        <v>0</v>
      </c>
      <c r="CK484">
        <v>0</v>
      </c>
      <c r="CL484" s="1">
        <v>6.5543370000000004E-2</v>
      </c>
      <c r="CM484">
        <v>30.91807</v>
      </c>
      <c r="CN484">
        <v>0</v>
      </c>
      <c r="CO484">
        <v>0</v>
      </c>
      <c r="CP484" s="1">
        <v>6.5418560000000001E-2</v>
      </c>
      <c r="CQ484">
        <v>30.972750000000001</v>
      </c>
      <c r="CR484">
        <v>0</v>
      </c>
      <c r="CS484">
        <v>0</v>
      </c>
      <c r="CT484">
        <v>6.4984760000000003E-2</v>
      </c>
      <c r="CU484">
        <v>31.217929999999999</v>
      </c>
      <c r="CV484">
        <v>0</v>
      </c>
      <c r="CW484">
        <v>0</v>
      </c>
      <c r="CX484" s="1">
        <v>6.4386959999999993E-2</v>
      </c>
      <c r="CY484">
        <v>31.300850000000001</v>
      </c>
      <c r="CZ484">
        <v>0</v>
      </c>
      <c r="DA484">
        <v>0</v>
      </c>
      <c r="DB484" s="1">
        <v>6.3760360000000002E-2</v>
      </c>
      <c r="DC484">
        <v>31.54635</v>
      </c>
      <c r="DD484">
        <v>0</v>
      </c>
      <c r="DE484">
        <v>0</v>
      </c>
      <c r="DF484" s="1">
        <v>6.3294569999999994E-2</v>
      </c>
      <c r="DG484">
        <v>31.745349999999998</v>
      </c>
      <c r="DH484">
        <v>1.1085009999999999E-37</v>
      </c>
      <c r="DI484">
        <v>3.5691090000000002E-34</v>
      </c>
      <c r="DJ484" s="1">
        <v>6.2937919999999994E-2</v>
      </c>
      <c r="DK484">
        <v>31.787420000000001</v>
      </c>
      <c r="DL484">
        <v>2.5920389999999998E-32</v>
      </c>
      <c r="DM484">
        <v>7.1269989999999999E-29</v>
      </c>
      <c r="DN484" s="1">
        <v>6.2548919999999994E-2</v>
      </c>
      <c r="DO484">
        <v>31.71799</v>
      </c>
      <c r="DP484">
        <v>5.8523689999999998E-28</v>
      </c>
      <c r="DQ484" s="1">
        <v>1.5002029999999999E-24</v>
      </c>
      <c r="DR484" s="1">
        <v>6.2044080000000001E-2</v>
      </c>
      <c r="DS484">
        <v>31.648849999999999</v>
      </c>
      <c r="DT484" s="1">
        <v>2.5711020000000001E-24</v>
      </c>
      <c r="DU484" s="1">
        <v>6.4433090000000004E-21</v>
      </c>
      <c r="DV484" s="1">
        <v>6.1351139999999998E-2</v>
      </c>
      <c r="DW484">
        <v>31.660409999999999</v>
      </c>
      <c r="DX484" s="1">
        <v>3.5629700000000002E-21</v>
      </c>
      <c r="DY484" s="1">
        <v>8.9027300000000004E-18</v>
      </c>
      <c r="DZ484" s="1">
        <v>6.0896939999999997E-2</v>
      </c>
      <c r="EA484">
        <v>31.9498</v>
      </c>
      <c r="EB484" s="1">
        <v>1.9170730000000001E-18</v>
      </c>
      <c r="EC484" s="1">
        <v>4.8020230000000001E-15</v>
      </c>
      <c r="ED484" s="1">
        <v>6.0621729999999999E-2</v>
      </c>
      <c r="EE484">
        <v>32.284230000000001</v>
      </c>
      <c r="EF484" s="1">
        <v>4.7777479999999999E-16</v>
      </c>
      <c r="EG484" s="1">
        <v>1.199779E-12</v>
      </c>
      <c r="EH484" s="1">
        <v>6.0345599999999999E-2</v>
      </c>
      <c r="EI484">
        <v>32.63015</v>
      </c>
      <c r="EJ484" s="1">
        <v>6.1138540000000003E-14</v>
      </c>
      <c r="EK484" s="1">
        <v>1.5480079999999999E-10</v>
      </c>
      <c r="EL484" s="1">
        <v>6.0018460000000003E-2</v>
      </c>
      <c r="EM484">
        <v>32.937890000000003</v>
      </c>
      <c r="EN484" s="1">
        <v>4.4055840000000002E-12</v>
      </c>
      <c r="EO484" s="1">
        <v>1.126774E-8</v>
      </c>
      <c r="EP484" s="1">
        <v>5.962949E-2</v>
      </c>
      <c r="EQ484">
        <v>33.03022</v>
      </c>
      <c r="ER484" s="1">
        <v>1.9189230000000001E-10</v>
      </c>
      <c r="ES484" s="1">
        <v>4.972998E-7</v>
      </c>
      <c r="ET484" s="1">
        <v>5.931662E-2</v>
      </c>
      <c r="EU484">
        <v>32.919750000000001</v>
      </c>
      <c r="EV484" s="1">
        <v>5.3842040000000001E-9</v>
      </c>
      <c r="EW484" s="1">
        <v>1.4136470000000001E-5</v>
      </c>
      <c r="EX484" s="1">
        <v>5.9056860000000003E-2</v>
      </c>
      <c r="EY484">
        <v>32.841200000000001</v>
      </c>
      <c r="EZ484" s="1">
        <v>1.024313E-7</v>
      </c>
      <c r="FA484" s="1">
        <v>2.7230659999999998E-4</v>
      </c>
      <c r="FB484" s="1">
        <v>5.9119610000000003E-2</v>
      </c>
      <c r="FC484">
        <v>32.815309999999997</v>
      </c>
      <c r="FD484" s="1">
        <v>1.3870720000000001E-6</v>
      </c>
      <c r="FE484" s="1">
        <v>3.7153809999999998E-3</v>
      </c>
      <c r="FF484" s="1">
        <v>5.8981520000000003E-2</v>
      </c>
      <c r="FG484">
        <v>32.964680000000001</v>
      </c>
      <c r="FH484" s="1">
        <v>1.3763420000000001E-5</v>
      </c>
      <c r="FI484" s="1">
        <v>3.7261160000000002E-2</v>
      </c>
      <c r="FJ484" s="1">
        <v>5.8706729999999999E-2</v>
      </c>
      <c r="FK484">
        <v>33.115560000000002</v>
      </c>
      <c r="FL484" s="1">
        <v>1.030741E-4</v>
      </c>
      <c r="FM484" s="1">
        <v>0.28297260000000002</v>
      </c>
      <c r="FN484" s="1">
        <v>5.8350720000000002E-2</v>
      </c>
      <c r="FO484">
        <v>33.182670000000002</v>
      </c>
      <c r="FP484" s="1">
        <v>6.0030870000000005E-4</v>
      </c>
      <c r="FQ484" s="1">
        <v>1.672606</v>
      </c>
      <c r="FR484" s="1">
        <v>5.8128489999999998E-2</v>
      </c>
      <c r="FS484">
        <v>33.191049999999997</v>
      </c>
      <c r="FT484" s="1">
        <v>2.797524E-3</v>
      </c>
      <c r="FU484" s="1">
        <v>7.8956929999999996</v>
      </c>
      <c r="FV484" s="1">
        <v>5.7961650000000003E-2</v>
      </c>
      <c r="FW484">
        <v>33.10707</v>
      </c>
      <c r="FX484" s="1">
        <v>1.0674080000000001E-2</v>
      </c>
      <c r="FY484" s="1">
        <v>30.479050000000001</v>
      </c>
      <c r="FZ484" s="1">
        <v>5.7742090000000003E-2</v>
      </c>
      <c r="GA484">
        <v>32.984490000000001</v>
      </c>
      <c r="GB484" s="1">
        <v>3.3962310000000002E-2</v>
      </c>
      <c r="GC484">
        <v>98.216949999999997</v>
      </c>
      <c r="GD484" s="1">
        <v>5.7429969999999997E-2</v>
      </c>
      <c r="GE484">
        <v>32.854520000000001</v>
      </c>
      <c r="GF484" s="1">
        <v>9.1760049999999996E-2</v>
      </c>
      <c r="GG484">
        <v>269.0856</v>
      </c>
      <c r="GH484">
        <v>5.7112589999999998E-2</v>
      </c>
      <c r="GI484">
        <v>32.787999999999997</v>
      </c>
      <c r="GJ484" s="1">
        <v>0.2144557</v>
      </c>
      <c r="GK484">
        <v>637.57349999999997</v>
      </c>
      <c r="GL484" s="1">
        <v>5.6816850000000002E-2</v>
      </c>
      <c r="GM484">
        <v>32.944119999999998</v>
      </c>
      <c r="GN484" s="1">
        <v>0.44075629999999999</v>
      </c>
      <c r="GO484">
        <v>1327.8320000000001</v>
      </c>
      <c r="GP484" s="1">
        <v>5.6471199999999999E-2</v>
      </c>
      <c r="GQ484">
        <v>33.156739999999999</v>
      </c>
      <c r="GR484" s="1">
        <v>0.80790309999999999</v>
      </c>
      <c r="GS484">
        <v>2467.0239999999999</v>
      </c>
      <c r="GT484" s="1">
        <v>5.6137989999999999E-2</v>
      </c>
      <c r="GU484">
        <v>33.393830000000001</v>
      </c>
      <c r="GV484" s="1">
        <v>1.339672</v>
      </c>
      <c r="GW484">
        <v>4145.22</v>
      </c>
      <c r="GX484" s="1">
        <v>5.5805149999999998E-2</v>
      </c>
      <c r="GY484">
        <v>33.52299</v>
      </c>
      <c r="GZ484" s="1">
        <v>2.03485</v>
      </c>
      <c r="HA484">
        <v>6379.6530000000002</v>
      </c>
      <c r="HB484" s="1">
        <v>5.5400249999999998E-2</v>
      </c>
      <c r="HC484">
        <v>33.524610000000003</v>
      </c>
      <c r="HD484">
        <v>2.860452</v>
      </c>
      <c r="HE484">
        <v>9096.3829999999998</v>
      </c>
      <c r="HF484" s="1">
        <v>5.5030229999999999E-2</v>
      </c>
      <c r="HG484">
        <v>33.332859999999997</v>
      </c>
      <c r="HH484">
        <v>3.767719</v>
      </c>
      <c r="HI484">
        <v>12144.13</v>
      </c>
      <c r="HJ484" s="1">
        <v>5.464107E-2</v>
      </c>
      <c r="HK484">
        <v>33.123370000000001</v>
      </c>
      <c r="HL484">
        <v>4.6905869999999998</v>
      </c>
      <c r="HM484">
        <v>15326.35</v>
      </c>
      <c r="HN484" s="1">
        <v>5.4741709999999999E-2</v>
      </c>
      <c r="HO484">
        <v>32.953270000000003</v>
      </c>
      <c r="HP484">
        <v>5.6201809999999996</v>
      </c>
      <c r="HQ484">
        <v>18447.11</v>
      </c>
      <c r="HR484" s="1">
        <v>5.435152E-2</v>
      </c>
      <c r="HS484">
        <v>32.94464</v>
      </c>
      <c r="HT484">
        <v>6.4151280000000002</v>
      </c>
      <c r="HU484">
        <v>21336.42</v>
      </c>
      <c r="HV484" s="1">
        <v>5.3675819999999999E-2</v>
      </c>
      <c r="HW484">
        <v>33.044849999999997</v>
      </c>
      <c r="HX484">
        <v>7.0402870000000002</v>
      </c>
      <c r="HY484">
        <v>23846.85</v>
      </c>
      <c r="HZ484" s="1">
        <v>5.2936030000000002E-2</v>
      </c>
      <c r="IA484">
        <v>33.03051</v>
      </c>
      <c r="IB484">
        <v>7.501042</v>
      </c>
      <c r="IC484">
        <v>25902.19</v>
      </c>
      <c r="ID484" s="1">
        <v>5.2446020000000003E-2</v>
      </c>
      <c r="IE484">
        <v>33.001609999999999</v>
      </c>
      <c r="IF484">
        <v>7.8444640000000003</v>
      </c>
      <c r="IG484">
        <v>27483.13</v>
      </c>
      <c r="IH484" s="1">
        <v>5.217927E-2</v>
      </c>
      <c r="II484">
        <v>32.887549999999997</v>
      </c>
      <c r="IJ484">
        <v>8.0859310000000004</v>
      </c>
      <c r="IK484">
        <v>28614.28</v>
      </c>
      <c r="IL484" s="1">
        <v>5.1888820000000002E-2</v>
      </c>
      <c r="IM484">
        <v>32.668950000000002</v>
      </c>
      <c r="IN484">
        <v>8.2064819999999994</v>
      </c>
      <c r="IO484">
        <v>29336.1</v>
      </c>
      <c r="IP484" s="1">
        <v>5.1487100000000001E-2</v>
      </c>
      <c r="IQ484">
        <v>32.442390000000003</v>
      </c>
      <c r="IR484">
        <v>8.2077150000000003</v>
      </c>
      <c r="IS484">
        <v>29696.27</v>
      </c>
      <c r="IT484" s="1">
        <v>5.1698670000000002E-2</v>
      </c>
      <c r="IU484">
        <v>32.305100000000003</v>
      </c>
      <c r="IV484">
        <v>8.2239930000000001</v>
      </c>
      <c r="IW484">
        <v>29753.31</v>
      </c>
      <c r="IX484" s="1">
        <v>5.1362289999999998E-2</v>
      </c>
      <c r="IY484">
        <v>32.48086</v>
      </c>
      <c r="IZ484">
        <v>8.0869700000000009</v>
      </c>
      <c r="JA484">
        <v>29563.81</v>
      </c>
      <c r="JB484" s="1">
        <v>5.0783620000000002E-2</v>
      </c>
      <c r="JC484">
        <v>32.731009999999998</v>
      </c>
      <c r="JD484">
        <v>7.8618589999999999</v>
      </c>
      <c r="JE484">
        <v>29169.89</v>
      </c>
      <c r="JF484" s="1">
        <v>5.0106320000000003E-2</v>
      </c>
      <c r="JG484">
        <v>32.966630000000002</v>
      </c>
      <c r="JH484">
        <v>7.5852360000000001</v>
      </c>
      <c r="JI484">
        <v>28618.97</v>
      </c>
      <c r="JJ484" s="1">
        <v>4.9722099999999998E-2</v>
      </c>
      <c r="JK484">
        <v>33.03266</v>
      </c>
      <c r="JL484">
        <v>7.3287969999999998</v>
      </c>
      <c r="JM484">
        <v>27952.33</v>
      </c>
      <c r="JN484" s="1">
        <v>4.9538690000000003E-2</v>
      </c>
      <c r="JO484">
        <v>32.971310000000003</v>
      </c>
      <c r="JP484">
        <v>7.0866020000000001</v>
      </c>
      <c r="JQ484">
        <v>27205.69</v>
      </c>
      <c r="JR484" s="1">
        <v>4.9271509999999998E-2</v>
      </c>
      <c r="JS484">
        <v>32.748460000000001</v>
      </c>
      <c r="JT484">
        <v>6.8221639999999999</v>
      </c>
      <c r="JU484">
        <v>26403.39</v>
      </c>
      <c r="JV484" s="1">
        <v>4.8809020000000002E-2</v>
      </c>
      <c r="JW484">
        <v>32.527549999999998</v>
      </c>
      <c r="JX484">
        <v>6.5277050000000001</v>
      </c>
      <c r="JY484">
        <v>25566.400000000001</v>
      </c>
      <c r="JZ484" s="1">
        <v>4.8930639999999997E-2</v>
      </c>
      <c r="KA484">
        <v>32.351390000000002</v>
      </c>
      <c r="KB484">
        <v>6.3101219999999998</v>
      </c>
      <c r="KC484">
        <v>24710.99</v>
      </c>
      <c r="KD484">
        <v>4.8442159999999998E-2</v>
      </c>
      <c r="KE484">
        <v>32.4131</v>
      </c>
      <c r="KF484">
        <v>6.014805</v>
      </c>
      <c r="KG484">
        <v>23847.82</v>
      </c>
      <c r="KH484" s="1">
        <v>4.769545E-2</v>
      </c>
      <c r="KI484">
        <v>32.509010000000004</v>
      </c>
      <c r="KJ484">
        <v>5.6993790000000004</v>
      </c>
      <c r="KK484">
        <v>22994.13</v>
      </c>
      <c r="KL484" s="1">
        <v>4.6832980000000003E-2</v>
      </c>
      <c r="KM484">
        <v>32.620710000000003</v>
      </c>
      <c r="KN484">
        <v>5.3802539999999999</v>
      </c>
      <c r="KO484">
        <v>22155.360000000001</v>
      </c>
      <c r="KP484" s="1">
        <v>4.6214129999999999E-2</v>
      </c>
      <c r="KQ484">
        <v>32.6997</v>
      </c>
      <c r="KR484">
        <v>5.1077190000000003</v>
      </c>
      <c r="KS484">
        <v>21344.880000000001</v>
      </c>
      <c r="KT484" s="1">
        <v>4.577291E-2</v>
      </c>
      <c r="KU484">
        <v>32.617980000000003</v>
      </c>
      <c r="KV484">
        <v>4.8640600000000003</v>
      </c>
      <c r="KW484">
        <v>20555.669999999998</v>
      </c>
      <c r="KX484" s="1">
        <v>4.5248789999999997E-2</v>
      </c>
      <c r="KY484">
        <v>32.421999999999997</v>
      </c>
      <c r="KZ484">
        <v>4.624085</v>
      </c>
      <c r="LA484">
        <v>19797.669999999998</v>
      </c>
      <c r="LB484" s="1">
        <v>4.4569860000000003E-2</v>
      </c>
      <c r="LC484">
        <v>32.198560000000001</v>
      </c>
      <c r="LD484">
        <v>4.3811609999999996</v>
      </c>
      <c r="LE484">
        <v>19069.57</v>
      </c>
      <c r="LF484" s="1">
        <v>4.4288309999999997E-2</v>
      </c>
      <c r="LG484">
        <v>32.03669</v>
      </c>
      <c r="LH484">
        <v>4.1893880000000001</v>
      </c>
      <c r="LI484">
        <v>18373.45</v>
      </c>
      <c r="LJ484" s="1">
        <v>4.3661829999999999E-2</v>
      </c>
      <c r="LK484">
        <v>32.084020000000002</v>
      </c>
      <c r="LL484">
        <v>3.9756840000000002</v>
      </c>
      <c r="LM484">
        <v>17707.36</v>
      </c>
      <c r="LN484" s="1">
        <v>4.2911310000000001E-2</v>
      </c>
      <c r="LO484">
        <v>32.173920000000003</v>
      </c>
      <c r="LP484">
        <v>3.7636310000000002</v>
      </c>
      <c r="LQ484">
        <v>17075.79</v>
      </c>
      <c r="LR484" s="1">
        <v>4.2061719999999997E-2</v>
      </c>
      <c r="LS484">
        <v>32.293010000000002</v>
      </c>
      <c r="LT484">
        <v>3.556473</v>
      </c>
      <c r="LU484">
        <v>16478.009999999998</v>
      </c>
      <c r="LV484" s="1">
        <v>4.1323079999999998E-2</v>
      </c>
      <c r="LW484">
        <v>32.359279999999998</v>
      </c>
      <c r="LX484">
        <v>3.3713229999999998</v>
      </c>
      <c r="LY484">
        <v>15913.38</v>
      </c>
      <c r="LZ484" s="1">
        <v>4.0456760000000001E-2</v>
      </c>
      <c r="MA484">
        <v>32.333210000000001</v>
      </c>
      <c r="MB484">
        <v>3.182823</v>
      </c>
      <c r="MC484">
        <v>15378.81</v>
      </c>
      <c r="MD484" s="1">
        <v>3.946057E-2</v>
      </c>
      <c r="ME484">
        <v>32.145580000000002</v>
      </c>
      <c r="MF484">
        <v>2.9900540000000002</v>
      </c>
      <c r="MG484">
        <v>14875.32</v>
      </c>
      <c r="MH484" s="1">
        <v>3.8576510000000001E-2</v>
      </c>
      <c r="MI484">
        <v>31.942969999999999</v>
      </c>
      <c r="MJ484">
        <v>2.8187660000000001</v>
      </c>
      <c r="MK484">
        <v>14402.12</v>
      </c>
      <c r="ML484">
        <v>3.8131610000000003E-2</v>
      </c>
      <c r="MM484">
        <v>31.775590000000001</v>
      </c>
      <c r="MN484">
        <v>2.689829</v>
      </c>
      <c r="MO484">
        <v>13955.59</v>
      </c>
      <c r="MP484">
        <v>3.7616169999999997E-2</v>
      </c>
      <c r="MQ484">
        <v>31.857479999999999</v>
      </c>
      <c r="MR484">
        <v>2.563755</v>
      </c>
      <c r="MS484">
        <v>13531.95</v>
      </c>
      <c r="MT484" s="1">
        <v>3.7090360000000003E-2</v>
      </c>
      <c r="MU484">
        <v>31.884080000000001</v>
      </c>
      <c r="MV484">
        <v>2.4447350000000001</v>
      </c>
      <c r="MW484">
        <v>13131.58</v>
      </c>
      <c r="MX484" s="1">
        <v>3.6512429999999998E-2</v>
      </c>
      <c r="MY484">
        <v>31.8462</v>
      </c>
      <c r="MZ484">
        <v>2.3299289999999999</v>
      </c>
      <c r="NA484">
        <v>12753.02</v>
      </c>
      <c r="NB484">
        <v>3.6003720000000003E-2</v>
      </c>
      <c r="NC484">
        <v>31.778880000000001</v>
      </c>
      <c r="ND484">
        <v>2.2264430000000002</v>
      </c>
      <c r="NE484">
        <v>12395.69</v>
      </c>
      <c r="NF484" s="1">
        <v>3.5670060000000003E-2</v>
      </c>
      <c r="NG484">
        <v>31.71771</v>
      </c>
      <c r="NH484">
        <v>2.139278</v>
      </c>
      <c r="NI484">
        <v>12056.32</v>
      </c>
      <c r="NJ484" s="1">
        <v>3.5352960000000003E-2</v>
      </c>
      <c r="NK484">
        <v>31.592320000000001</v>
      </c>
      <c r="NL484">
        <v>2.057785</v>
      </c>
      <c r="NM484">
        <v>11733.34</v>
      </c>
      <c r="NN484" s="1">
        <v>3.5055250000000003E-2</v>
      </c>
      <c r="NO484">
        <v>31.451350000000001</v>
      </c>
      <c r="NP484">
        <v>1.9817180000000001</v>
      </c>
      <c r="NQ484">
        <v>11425.23</v>
      </c>
      <c r="NR484" s="1">
        <v>3.4891610000000003E-2</v>
      </c>
      <c r="NS484">
        <v>31.322299999999998</v>
      </c>
      <c r="NT484">
        <v>1.9169560000000001</v>
      </c>
      <c r="NU484">
        <v>11131.11</v>
      </c>
      <c r="NV484" s="1">
        <v>3.4548570000000001E-2</v>
      </c>
      <c r="NW484">
        <v>31.472580000000001</v>
      </c>
      <c r="NX484">
        <v>1.8458289999999999</v>
      </c>
      <c r="NY484">
        <v>10849.78</v>
      </c>
      <c r="NZ484" s="1">
        <v>3.4200469999999997E-2</v>
      </c>
      <c r="OA484">
        <v>31.679320000000001</v>
      </c>
      <c r="OB484">
        <v>1.7782469999999999</v>
      </c>
      <c r="OC484">
        <v>10582.31</v>
      </c>
      <c r="OD484" s="1">
        <v>3.3855339999999998E-2</v>
      </c>
      <c r="OE484">
        <v>31.811109999999999</v>
      </c>
      <c r="OF484">
        <v>1.71414</v>
      </c>
      <c r="OG484">
        <v>10327.44</v>
      </c>
      <c r="OH484" s="1">
        <v>3.3661620000000003E-2</v>
      </c>
      <c r="OI484">
        <v>31.911629999999999</v>
      </c>
      <c r="OJ484">
        <v>1.660736</v>
      </c>
      <c r="OK484">
        <v>10083.959999999999</v>
      </c>
    </row>
    <row r="485" spans="1:401" x14ac:dyDescent="0.35">
      <c r="A485">
        <v>494</v>
      </c>
      <c r="B485" t="s">
        <v>4</v>
      </c>
      <c r="C485" t="s">
        <v>364</v>
      </c>
      <c r="D485" t="s">
        <v>492</v>
      </c>
      <c r="E485">
        <v>833.33230000000003</v>
      </c>
      <c r="F485" s="1">
        <v>7.2309579999999998E-2</v>
      </c>
      <c r="G485">
        <v>28.838920000000002</v>
      </c>
      <c r="H485">
        <v>0</v>
      </c>
      <c r="I485">
        <v>0</v>
      </c>
      <c r="J485" s="1">
        <v>7.1943519999999997E-2</v>
      </c>
      <c r="K485">
        <v>28.89667</v>
      </c>
      <c r="L485">
        <v>0</v>
      </c>
      <c r="M485">
        <v>0</v>
      </c>
      <c r="N485" s="1">
        <v>7.1505630000000001E-2</v>
      </c>
      <c r="O485">
        <v>28.995979999999999</v>
      </c>
      <c r="P485">
        <v>0</v>
      </c>
      <c r="Q485">
        <v>0</v>
      </c>
      <c r="R485" s="1">
        <v>7.0992159999999999E-2</v>
      </c>
      <c r="S485">
        <v>29.003599999999999</v>
      </c>
      <c r="T485">
        <v>0</v>
      </c>
      <c r="U485">
        <v>0</v>
      </c>
      <c r="V485" s="1">
        <v>7.0505180000000001E-2</v>
      </c>
      <c r="W485">
        <v>28.87445</v>
      </c>
      <c r="X485">
        <v>0</v>
      </c>
      <c r="Y485">
        <v>0</v>
      </c>
      <c r="Z485" s="1">
        <v>7.00905E-2</v>
      </c>
      <c r="AA485">
        <v>28.766279999999998</v>
      </c>
      <c r="AB485">
        <v>0</v>
      </c>
      <c r="AC485">
        <v>0</v>
      </c>
      <c r="AD485" s="1">
        <v>6.9769869999999998E-2</v>
      </c>
      <c r="AE485">
        <v>28.693359999999998</v>
      </c>
      <c r="AF485">
        <v>0</v>
      </c>
      <c r="AG485">
        <v>0</v>
      </c>
      <c r="AH485">
        <v>6.9332699999999997E-2</v>
      </c>
      <c r="AI485">
        <v>28.865480000000002</v>
      </c>
      <c r="AJ485">
        <v>0</v>
      </c>
      <c r="AK485">
        <v>0</v>
      </c>
      <c r="AL485" s="1">
        <v>6.8852659999999996E-2</v>
      </c>
      <c r="AM485">
        <v>29.117909999999998</v>
      </c>
      <c r="AN485">
        <v>0</v>
      </c>
      <c r="AO485">
        <v>0</v>
      </c>
      <c r="AP485" s="1">
        <v>6.8336190000000005E-2</v>
      </c>
      <c r="AQ485">
        <v>29.387550000000001</v>
      </c>
      <c r="AR485">
        <v>0</v>
      </c>
      <c r="AS485">
        <v>0</v>
      </c>
      <c r="AT485" s="1">
        <v>6.7923739999999996E-2</v>
      </c>
      <c r="AU485">
        <v>29.628489999999999</v>
      </c>
      <c r="AV485">
        <v>0</v>
      </c>
      <c r="AW485">
        <v>0</v>
      </c>
      <c r="AX485" s="1">
        <v>6.7600099999999996E-2</v>
      </c>
      <c r="AY485">
        <v>29.675129999999999</v>
      </c>
      <c r="AZ485">
        <v>0</v>
      </c>
      <c r="BA485">
        <v>0</v>
      </c>
      <c r="BB485">
        <v>6.7254709999999995E-2</v>
      </c>
      <c r="BC485">
        <v>29.646879999999999</v>
      </c>
      <c r="BD485">
        <v>0</v>
      </c>
      <c r="BE485">
        <v>0</v>
      </c>
      <c r="BF485" s="1">
        <v>6.6875390000000007E-2</v>
      </c>
      <c r="BG485">
        <v>29.624639999999999</v>
      </c>
      <c r="BH485">
        <v>0</v>
      </c>
      <c r="BI485">
        <v>0</v>
      </c>
      <c r="BJ485" s="1">
        <v>6.6632750000000004E-2</v>
      </c>
      <c r="BK485">
        <v>29.669989999999999</v>
      </c>
      <c r="BL485">
        <v>0</v>
      </c>
      <c r="BM485">
        <v>0</v>
      </c>
      <c r="BN485" s="1">
        <v>6.6229469999999999E-2</v>
      </c>
      <c r="BO485">
        <v>29.973849999999999</v>
      </c>
      <c r="BP485">
        <v>0</v>
      </c>
      <c r="BQ485">
        <v>0</v>
      </c>
      <c r="BR485" s="1">
        <v>6.5731419999999999E-2</v>
      </c>
      <c r="BS485">
        <v>30.291779999999999</v>
      </c>
      <c r="BT485">
        <v>0</v>
      </c>
      <c r="BU485">
        <v>0</v>
      </c>
      <c r="BV485" s="1">
        <v>6.5220730000000005E-2</v>
      </c>
      <c r="BW485">
        <v>30.616879999999998</v>
      </c>
      <c r="BX485">
        <v>0</v>
      </c>
      <c r="BY485">
        <v>0</v>
      </c>
      <c r="BZ485" s="1">
        <v>6.4765569999999995E-2</v>
      </c>
      <c r="CA485">
        <v>30.861160000000002</v>
      </c>
      <c r="CB485">
        <v>0</v>
      </c>
      <c r="CC485">
        <v>0</v>
      </c>
      <c r="CD485" s="1">
        <v>6.4382049999999996E-2</v>
      </c>
      <c r="CE485">
        <v>30.924479999999999</v>
      </c>
      <c r="CF485">
        <v>0</v>
      </c>
      <c r="CG485">
        <v>0</v>
      </c>
      <c r="CH485" s="1">
        <v>6.3965510000000003E-2</v>
      </c>
      <c r="CI485">
        <v>30.86036</v>
      </c>
      <c r="CJ485">
        <v>0</v>
      </c>
      <c r="CK485">
        <v>0</v>
      </c>
      <c r="CL485" s="1">
        <v>6.351735E-2</v>
      </c>
      <c r="CM485">
        <v>30.830200000000001</v>
      </c>
      <c r="CN485">
        <v>0</v>
      </c>
      <c r="CO485">
        <v>0</v>
      </c>
      <c r="CP485" s="1">
        <v>6.3406939999999995E-2</v>
      </c>
      <c r="CQ485">
        <v>30.885370000000002</v>
      </c>
      <c r="CR485">
        <v>0</v>
      </c>
      <c r="CS485">
        <v>0</v>
      </c>
      <c r="CT485" s="1">
        <v>6.2987779999999993E-2</v>
      </c>
      <c r="CU485">
        <v>31.12433</v>
      </c>
      <c r="CV485">
        <v>0</v>
      </c>
      <c r="CW485">
        <v>0</v>
      </c>
      <c r="CX485" s="1">
        <v>6.2403449999999999E-2</v>
      </c>
      <c r="CY485">
        <v>31.207049999999999</v>
      </c>
      <c r="CZ485">
        <v>0</v>
      </c>
      <c r="DA485">
        <v>0</v>
      </c>
      <c r="DB485" s="1">
        <v>6.1794769999999999E-2</v>
      </c>
      <c r="DC485">
        <v>31.447939999999999</v>
      </c>
      <c r="DD485">
        <v>0</v>
      </c>
      <c r="DE485">
        <v>0</v>
      </c>
      <c r="DF485" s="1">
        <v>6.1343460000000002E-2</v>
      </c>
      <c r="DG485">
        <v>31.645340000000001</v>
      </c>
      <c r="DH485">
        <v>2.5329359999999998E-38</v>
      </c>
      <c r="DI485">
        <v>1.1308100000000001E-34</v>
      </c>
      <c r="DJ485" s="1">
        <v>6.1000659999999998E-2</v>
      </c>
      <c r="DK485">
        <v>31.692360000000001</v>
      </c>
      <c r="DL485">
        <v>5.6326169999999997E-33</v>
      </c>
      <c r="DM485">
        <v>2.496301E-29</v>
      </c>
      <c r="DN485" s="1">
        <v>6.0627390000000003E-2</v>
      </c>
      <c r="DO485">
        <v>31.63269</v>
      </c>
      <c r="DP485">
        <v>1.58426E-28</v>
      </c>
      <c r="DQ485" s="1">
        <v>5.8299170000000002E-25</v>
      </c>
      <c r="DR485">
        <v>6.013632E-2</v>
      </c>
      <c r="DS485">
        <v>31.574300000000001</v>
      </c>
      <c r="DT485" s="1">
        <v>7.9442649999999996E-25</v>
      </c>
      <c r="DU485" s="1">
        <v>2.71156E-21</v>
      </c>
      <c r="DV485" s="1">
        <v>5.945698E-2</v>
      </c>
      <c r="DW485">
        <v>31.59337</v>
      </c>
      <c r="DX485" s="1">
        <v>1.216239E-21</v>
      </c>
      <c r="DY485" s="1">
        <v>4.0099279999999999E-18</v>
      </c>
      <c r="DZ485" s="1">
        <v>5.9016270000000003E-2</v>
      </c>
      <c r="EA485">
        <v>31.879370000000002</v>
      </c>
      <c r="EB485" s="1">
        <v>7.1120620000000003E-19</v>
      </c>
      <c r="EC485" s="1">
        <v>2.301728E-15</v>
      </c>
      <c r="ED485" s="1">
        <v>5.8753439999999997E-2</v>
      </c>
      <c r="EE485">
        <v>32.207560000000001</v>
      </c>
      <c r="EF485" s="1">
        <v>1.903244E-16</v>
      </c>
      <c r="EG485" s="1">
        <v>6.0866260000000004E-13</v>
      </c>
      <c r="EH485" s="1">
        <v>5.8490809999999997E-2</v>
      </c>
      <c r="EI485">
        <v>32.54466</v>
      </c>
      <c r="EJ485" s="1">
        <v>2.5953300000000001E-14</v>
      </c>
      <c r="EK485" s="1">
        <v>8.2845520000000002E-11</v>
      </c>
      <c r="EL485" s="1">
        <v>5.8170399999999997E-2</v>
      </c>
      <c r="EM485">
        <v>32.843890000000002</v>
      </c>
      <c r="EN485" s="1">
        <v>1.9800339999999999E-12</v>
      </c>
      <c r="EO485" s="1">
        <v>6.3409249999999996E-9</v>
      </c>
      <c r="EP485" s="1">
        <v>5.7796420000000001E-2</v>
      </c>
      <c r="EQ485">
        <v>32.934640000000002</v>
      </c>
      <c r="ER485" s="1">
        <v>9.0868329999999998E-11</v>
      </c>
      <c r="ES485" s="1">
        <v>2.9348629999999999E-7</v>
      </c>
      <c r="ET485">
        <v>5.7489180000000001E-2</v>
      </c>
      <c r="EU485">
        <v>32.829740000000001</v>
      </c>
      <c r="EV485" s="1">
        <v>2.6751629999999998E-9</v>
      </c>
      <c r="EW485" s="1">
        <v>8.7285889999999997E-6</v>
      </c>
      <c r="EX485" s="1">
        <v>5.724183E-2</v>
      </c>
      <c r="EY485">
        <v>32.756259999999997</v>
      </c>
      <c r="EZ485" s="1">
        <v>5.3228860000000001E-8</v>
      </c>
      <c r="FA485" s="1">
        <v>1.7555439999999999E-4</v>
      </c>
      <c r="FB485" s="1">
        <v>5.7308499999999998E-2</v>
      </c>
      <c r="FC485">
        <v>32.73321</v>
      </c>
      <c r="FD485" s="1">
        <v>7.5183540000000003E-7</v>
      </c>
      <c r="FE485" s="1">
        <v>2.496645E-3</v>
      </c>
      <c r="FF485" s="1">
        <v>5.7173960000000003E-2</v>
      </c>
      <c r="FG485">
        <v>32.879269999999998</v>
      </c>
      <c r="FH485" s="1">
        <v>7.7623319999999994E-6</v>
      </c>
      <c r="FI485" s="1">
        <v>2.60582E-2</v>
      </c>
      <c r="FJ485" s="1">
        <v>5.6906360000000003E-2</v>
      </c>
      <c r="FK485">
        <v>33.026290000000003</v>
      </c>
      <c r="FL485" s="1">
        <v>6.0359339999999999E-5</v>
      </c>
      <c r="FM485" s="1">
        <v>0.2056635</v>
      </c>
      <c r="FN485" s="1">
        <v>5.6559079999999998E-2</v>
      </c>
      <c r="FO485">
        <v>33.09346</v>
      </c>
      <c r="FP485" s="1">
        <v>3.6432240000000001E-4</v>
      </c>
      <c r="FQ485" s="1">
        <v>1.261706</v>
      </c>
      <c r="FR485" s="1">
        <v>5.6345449999999998E-2</v>
      </c>
      <c r="FS485">
        <v>33.10586</v>
      </c>
      <c r="FT485" s="1">
        <v>1.75662E-3</v>
      </c>
      <c r="FU485" s="1">
        <v>6.1737019999999996</v>
      </c>
      <c r="FV485" s="1">
        <v>5.6187960000000002E-2</v>
      </c>
      <c r="FW485">
        <v>33.031230000000001</v>
      </c>
      <c r="FX485" s="1">
        <v>6.9242740000000002E-3</v>
      </c>
      <c r="FY485" s="1">
        <v>24.673380000000002</v>
      </c>
      <c r="FZ485" s="1">
        <v>5.5973059999999998E-2</v>
      </c>
      <c r="GA485">
        <v>32.920920000000002</v>
      </c>
      <c r="GB485" s="1">
        <v>2.272505E-2</v>
      </c>
      <c r="GC485">
        <v>82.219759999999994</v>
      </c>
      <c r="GD485" s="1">
        <v>5.56718E-2</v>
      </c>
      <c r="GE485">
        <v>32.805160000000001</v>
      </c>
      <c r="GF485" s="1">
        <v>6.3247929999999994E-2</v>
      </c>
      <c r="GG485">
        <v>232.6722</v>
      </c>
      <c r="GH485" s="1">
        <v>5.5362960000000003E-2</v>
      </c>
      <c r="GI485">
        <v>32.750819999999997</v>
      </c>
      <c r="GJ485" s="1">
        <v>0.15205830000000001</v>
      </c>
      <c r="GK485">
        <v>568.76310000000001</v>
      </c>
      <c r="GL485" s="1">
        <v>5.5079200000000002E-2</v>
      </c>
      <c r="GM485">
        <v>32.911320000000003</v>
      </c>
      <c r="GN485" s="1">
        <v>0.3210751</v>
      </c>
      <c r="GO485">
        <v>1220.597</v>
      </c>
      <c r="GP485" s="1">
        <v>5.4740949999999997E-2</v>
      </c>
      <c r="GQ485">
        <v>33.12518</v>
      </c>
      <c r="GR485" s="1">
        <v>0.60376070000000004</v>
      </c>
      <c r="GS485">
        <v>2333.8530000000001</v>
      </c>
      <c r="GT485" s="1">
        <v>5.4419269999999999E-2</v>
      </c>
      <c r="GU485">
        <v>33.36177</v>
      </c>
      <c r="GV485" s="1">
        <v>1.02579</v>
      </c>
      <c r="GW485">
        <v>4030.491</v>
      </c>
      <c r="GX485" s="1">
        <v>5.4095909999999997E-2</v>
      </c>
      <c r="GY485">
        <v>33.493160000000003</v>
      </c>
      <c r="GZ485" s="1">
        <v>1.5942369999999999</v>
      </c>
      <c r="HA485">
        <v>6366.9790000000003</v>
      </c>
      <c r="HB485" s="1">
        <v>5.3705250000000003E-2</v>
      </c>
      <c r="HC485">
        <v>33.50056</v>
      </c>
      <c r="HD485">
        <v>2.2899430000000001</v>
      </c>
      <c r="HE485">
        <v>9304.9369999999999</v>
      </c>
      <c r="HF485" s="1">
        <v>5.3346699999999997E-2</v>
      </c>
      <c r="HG485">
        <v>33.320680000000003</v>
      </c>
      <c r="HH485">
        <v>3.077804</v>
      </c>
      <c r="HI485">
        <v>12714.56</v>
      </c>
      <c r="HJ485">
        <v>5.2972070000000003E-2</v>
      </c>
      <c r="HK485">
        <v>33.123519999999999</v>
      </c>
      <c r="HL485">
        <v>3.904706</v>
      </c>
      <c r="HM485">
        <v>16399.64</v>
      </c>
      <c r="HN485" s="1">
        <v>5.308417E-2</v>
      </c>
      <c r="HO485">
        <v>32.964840000000002</v>
      </c>
      <c r="HP485">
        <v>4.7626109999999997</v>
      </c>
      <c r="HQ485">
        <v>20145.330000000002</v>
      </c>
      <c r="HR485" s="1">
        <v>5.2702739999999998E-2</v>
      </c>
      <c r="HS485">
        <v>32.961060000000003</v>
      </c>
      <c r="HT485">
        <v>5.5251929999999998</v>
      </c>
      <c r="HU485">
        <v>23747.41</v>
      </c>
      <c r="HV485" s="1">
        <v>5.2045279999999999E-2</v>
      </c>
      <c r="HW485">
        <v>33.061880000000002</v>
      </c>
      <c r="HX485">
        <v>6.1548150000000001</v>
      </c>
      <c r="HY485">
        <v>27011.89</v>
      </c>
      <c r="HZ485" s="1">
        <v>5.1319799999999999E-2</v>
      </c>
      <c r="IA485">
        <v>33.051459999999999</v>
      </c>
      <c r="IB485">
        <v>6.647348</v>
      </c>
      <c r="IC485">
        <v>29818.84</v>
      </c>
      <c r="ID485" s="1">
        <v>5.0844769999999997E-2</v>
      </c>
      <c r="IE485">
        <v>33.027729999999998</v>
      </c>
      <c r="IF485">
        <v>7.0399269999999996</v>
      </c>
      <c r="IG485">
        <v>32113.69</v>
      </c>
      <c r="IH485" s="1">
        <v>5.0593199999999998E-2</v>
      </c>
      <c r="II485">
        <v>32.923009999999998</v>
      </c>
      <c r="IJ485">
        <v>7.342244</v>
      </c>
      <c r="IK485">
        <v>33897.93</v>
      </c>
      <c r="IL485" s="1">
        <v>5.031186E-2</v>
      </c>
      <c r="IM485">
        <v>32.718170000000001</v>
      </c>
      <c r="IN485">
        <v>7.531479</v>
      </c>
      <c r="IO485">
        <v>35195.269999999997</v>
      </c>
      <c r="IP485" s="1">
        <v>4.9923040000000002E-2</v>
      </c>
      <c r="IQ485">
        <v>32.507080000000002</v>
      </c>
      <c r="IR485">
        <v>7.6069990000000001</v>
      </c>
      <c r="IS485">
        <v>36045.949999999997</v>
      </c>
      <c r="IT485" s="1">
        <v>5.0144950000000001E-2</v>
      </c>
      <c r="IU485">
        <v>32.38223</v>
      </c>
      <c r="IV485">
        <v>7.6940359999999997</v>
      </c>
      <c r="IW485">
        <v>36507.08</v>
      </c>
      <c r="IX485" s="1">
        <v>4.9817670000000001E-2</v>
      </c>
      <c r="IY485">
        <v>32.559330000000003</v>
      </c>
      <c r="IZ485">
        <v>7.6295970000000004</v>
      </c>
      <c r="JA485">
        <v>36640.559999999998</v>
      </c>
      <c r="JB485" s="1">
        <v>4.9248550000000002E-2</v>
      </c>
      <c r="JC485">
        <v>32.806460000000001</v>
      </c>
      <c r="JD485">
        <v>7.4737450000000001</v>
      </c>
      <c r="JE485">
        <v>36488.839999999997</v>
      </c>
      <c r="JF485" s="1">
        <v>4.8583330000000001E-2</v>
      </c>
      <c r="JG485">
        <v>33.037770000000002</v>
      </c>
      <c r="JH485">
        <v>7.2612249999999996</v>
      </c>
      <c r="JI485">
        <v>36107.24</v>
      </c>
      <c r="JJ485" s="1">
        <v>4.8213430000000002E-2</v>
      </c>
      <c r="JK485">
        <v>33.104889999999997</v>
      </c>
      <c r="JL485">
        <v>7.0628089999999997</v>
      </c>
      <c r="JM485">
        <v>35547.660000000003</v>
      </c>
      <c r="JN485" s="1">
        <v>4.8042710000000002E-2</v>
      </c>
      <c r="JO485">
        <v>33.049199999999999</v>
      </c>
      <c r="JP485">
        <v>6.8728170000000004</v>
      </c>
      <c r="JQ485">
        <v>34855.14</v>
      </c>
      <c r="JR485" s="1">
        <v>4.7783680000000002E-2</v>
      </c>
      <c r="JS485">
        <v>32.837539999999997</v>
      </c>
      <c r="JT485">
        <v>6.6547590000000003</v>
      </c>
      <c r="JU485">
        <v>34062.32</v>
      </c>
      <c r="JV485" s="1">
        <v>4.733424E-2</v>
      </c>
      <c r="JW485">
        <v>32.627969999999998</v>
      </c>
      <c r="JX485">
        <v>6.4022119999999996</v>
      </c>
      <c r="JY485">
        <v>33197.51</v>
      </c>
      <c r="JZ485" s="1">
        <v>4.7470909999999998E-2</v>
      </c>
      <c r="KA485">
        <v>32.461709999999997</v>
      </c>
      <c r="KB485">
        <v>6.2225619999999999</v>
      </c>
      <c r="KC485">
        <v>32282.14</v>
      </c>
      <c r="KD485" s="1">
        <v>4.6990539999999997E-2</v>
      </c>
      <c r="KE485">
        <v>32.524369999999998</v>
      </c>
      <c r="KF485">
        <v>5.9596869999999997</v>
      </c>
      <c r="KG485">
        <v>31334.69</v>
      </c>
      <c r="KH485" s="1">
        <v>4.6259250000000002E-2</v>
      </c>
      <c r="KI485">
        <v>32.619050000000001</v>
      </c>
      <c r="KJ485">
        <v>5.6712889999999998</v>
      </c>
      <c r="KK485">
        <v>30374.59</v>
      </c>
      <c r="KL485" s="1">
        <v>4.5417689999999997E-2</v>
      </c>
      <c r="KM485">
        <v>32.728520000000003</v>
      </c>
      <c r="KN485">
        <v>5.3821089999999998</v>
      </c>
      <c r="KO485">
        <v>29415.86</v>
      </c>
      <c r="KP485" s="1">
        <v>4.4820609999999997E-2</v>
      </c>
      <c r="KQ485">
        <v>32.806579999999997</v>
      </c>
      <c r="KR485">
        <v>5.1184419999999999</v>
      </c>
      <c r="KS485">
        <v>28465.59</v>
      </c>
      <c r="KT485" s="1">
        <v>4.4394870000000003E-2</v>
      </c>
      <c r="KU485">
        <v>32.729970000000002</v>
      </c>
      <c r="KV485">
        <v>4.897138</v>
      </c>
      <c r="KW485">
        <v>27533.69</v>
      </c>
      <c r="KX485">
        <v>4.3890989999999998E-2</v>
      </c>
      <c r="KY485">
        <v>32.544119999999999</v>
      </c>
      <c r="KZ485">
        <v>4.6721079999999997</v>
      </c>
      <c r="LA485">
        <v>26627.71</v>
      </c>
      <c r="LB485" s="1">
        <v>4.3229820000000002E-2</v>
      </c>
      <c r="LC485">
        <v>32.331679999999999</v>
      </c>
      <c r="LD485">
        <v>4.4403610000000002</v>
      </c>
      <c r="LE485">
        <v>25744.02</v>
      </c>
      <c r="LF485" s="1">
        <v>4.2963870000000001E-2</v>
      </c>
      <c r="LG485">
        <v>32.178420000000003</v>
      </c>
      <c r="LH485">
        <v>4.2594900000000004</v>
      </c>
      <c r="LI485">
        <v>24892.57</v>
      </c>
      <c r="LJ485" s="1">
        <v>4.2356820000000003E-2</v>
      </c>
      <c r="LK485">
        <v>32.225949999999997</v>
      </c>
      <c r="LL485">
        <v>4.053464</v>
      </c>
      <c r="LM485">
        <v>24068.720000000001</v>
      </c>
      <c r="LN485" s="1">
        <v>4.1624809999999998E-2</v>
      </c>
      <c r="LO485">
        <v>32.3125</v>
      </c>
      <c r="LP485">
        <v>3.8469440000000001</v>
      </c>
      <c r="LQ485">
        <v>23281.46</v>
      </c>
      <c r="LR485" s="1">
        <v>4.0799879999999997E-2</v>
      </c>
      <c r="LS485">
        <v>32.425980000000003</v>
      </c>
      <c r="LT485">
        <v>3.6437040000000001</v>
      </c>
      <c r="LU485">
        <v>22529.54</v>
      </c>
      <c r="LV485" s="1">
        <v>4.0080949999999997E-2</v>
      </c>
      <c r="LW485">
        <v>32.487819999999999</v>
      </c>
      <c r="LX485">
        <v>3.4614259999999999</v>
      </c>
      <c r="LY485">
        <v>21813.84</v>
      </c>
      <c r="LZ485" s="1">
        <v>3.9247070000000002E-2</v>
      </c>
      <c r="MA485">
        <v>32.46161</v>
      </c>
      <c r="MB485">
        <v>3.2749739999999998</v>
      </c>
      <c r="MC485">
        <v>21130.77</v>
      </c>
      <c r="MD485" s="1">
        <v>3.8279580000000001E-2</v>
      </c>
      <c r="ME485">
        <v>32.279710000000001</v>
      </c>
      <c r="MF485">
        <v>3.0821580000000002</v>
      </c>
      <c r="MG485">
        <v>20482.98</v>
      </c>
      <c r="MH485">
        <v>3.7419580000000001E-2</v>
      </c>
      <c r="MI485">
        <v>32.083150000000003</v>
      </c>
      <c r="MJ485">
        <v>2.9101870000000001</v>
      </c>
      <c r="MK485">
        <v>19869.73</v>
      </c>
      <c r="ML485" s="1">
        <v>3.6992829999999997E-2</v>
      </c>
      <c r="MM485">
        <v>31.920380000000002</v>
      </c>
      <c r="MN485">
        <v>2.7815240000000001</v>
      </c>
      <c r="MO485">
        <v>19287.310000000001</v>
      </c>
      <c r="MP485" s="1">
        <v>3.649376E-2</v>
      </c>
      <c r="MQ485">
        <v>31.997620000000001</v>
      </c>
      <c r="MR485">
        <v>2.6549079999999998</v>
      </c>
      <c r="MS485">
        <v>18732.21</v>
      </c>
      <c r="MT485" s="1">
        <v>3.5982300000000002E-2</v>
      </c>
      <c r="MU485">
        <v>32.019869999999997</v>
      </c>
      <c r="MV485">
        <v>2.534764</v>
      </c>
      <c r="MW485">
        <v>18204.73</v>
      </c>
      <c r="MX485">
        <v>3.5418020000000001E-2</v>
      </c>
      <c r="MY485">
        <v>31.97983</v>
      </c>
      <c r="MZ485">
        <v>2.4182260000000002</v>
      </c>
      <c r="NA485">
        <v>17703.71</v>
      </c>
      <c r="NB485" s="1">
        <v>3.4921250000000001E-2</v>
      </c>
      <c r="NC485">
        <v>31.912210000000002</v>
      </c>
      <c r="ND485">
        <v>2.3130039999999998</v>
      </c>
      <c r="NE485">
        <v>17228.7</v>
      </c>
      <c r="NF485" s="1">
        <v>3.4600730000000003E-2</v>
      </c>
      <c r="NG485">
        <v>31.8508</v>
      </c>
      <c r="NH485">
        <v>2.2247530000000002</v>
      </c>
      <c r="NI485">
        <v>16775.66</v>
      </c>
      <c r="NJ485">
        <v>3.4296140000000003E-2</v>
      </c>
      <c r="NK485">
        <v>31.727740000000001</v>
      </c>
      <c r="NL485">
        <v>2.1420560000000002</v>
      </c>
      <c r="NM485">
        <v>16342.92</v>
      </c>
      <c r="NN485" s="1">
        <v>3.4006700000000001E-2</v>
      </c>
      <c r="NO485">
        <v>31.59019</v>
      </c>
      <c r="NP485">
        <v>2.0645280000000001</v>
      </c>
      <c r="NQ485">
        <v>15928.92</v>
      </c>
      <c r="NR485">
        <v>3.3850890000000002E-2</v>
      </c>
      <c r="NS485">
        <v>31.463730000000002</v>
      </c>
      <c r="NT485">
        <v>1.998713</v>
      </c>
      <c r="NU485">
        <v>15532.43</v>
      </c>
      <c r="NV485" s="1">
        <v>3.3518619999999999E-2</v>
      </c>
      <c r="NW485">
        <v>31.606739999999999</v>
      </c>
      <c r="NX485">
        <v>1.9259409999999999</v>
      </c>
      <c r="NY485">
        <v>15152.37</v>
      </c>
      <c r="NZ485" s="1">
        <v>3.3175549999999998E-2</v>
      </c>
      <c r="OA485">
        <v>31.802209999999999</v>
      </c>
      <c r="OB485">
        <v>1.8562909999999999</v>
      </c>
      <c r="OC485">
        <v>14789.87</v>
      </c>
      <c r="OD485" s="1">
        <v>3.2839889999999997E-2</v>
      </c>
      <c r="OE485">
        <v>31.923829999999999</v>
      </c>
      <c r="OF485">
        <v>1.7903469999999999</v>
      </c>
      <c r="OG485">
        <v>14443.48</v>
      </c>
      <c r="OH485" s="1">
        <v>3.2648160000000002E-2</v>
      </c>
      <c r="OI485">
        <v>32.01482</v>
      </c>
      <c r="OJ485">
        <v>1.7352989999999999</v>
      </c>
      <c r="OK485">
        <v>14111.61</v>
      </c>
    </row>
    <row r="486" spans="1:401" x14ac:dyDescent="0.35">
      <c r="A486">
        <v>495</v>
      </c>
      <c r="B486" t="s">
        <v>4</v>
      </c>
      <c r="C486" t="s">
        <v>364</v>
      </c>
      <c r="D486" t="s">
        <v>493</v>
      </c>
      <c r="E486">
        <v>833.49689999999998</v>
      </c>
      <c r="F486" s="1">
        <v>6.1868199999999998E-2</v>
      </c>
      <c r="G486">
        <v>28.812069999999999</v>
      </c>
      <c r="H486">
        <v>0</v>
      </c>
      <c r="I486">
        <v>0</v>
      </c>
      <c r="J486" s="1">
        <v>6.1561570000000003E-2</v>
      </c>
      <c r="K486">
        <v>28.871030000000001</v>
      </c>
      <c r="L486">
        <v>0</v>
      </c>
      <c r="M486">
        <v>0</v>
      </c>
      <c r="N486" s="1">
        <v>6.1184820000000001E-2</v>
      </c>
      <c r="O486">
        <v>28.97006</v>
      </c>
      <c r="P486">
        <v>0</v>
      </c>
      <c r="Q486">
        <v>0</v>
      </c>
      <c r="R486" s="1">
        <v>6.0744699999999999E-2</v>
      </c>
      <c r="S486">
        <v>28.980229999999999</v>
      </c>
      <c r="T486">
        <v>0</v>
      </c>
      <c r="U486">
        <v>0</v>
      </c>
      <c r="V486" s="1">
        <v>6.032701E-2</v>
      </c>
      <c r="W486">
        <v>28.858529999999998</v>
      </c>
      <c r="X486">
        <v>0</v>
      </c>
      <c r="Y486">
        <v>0</v>
      </c>
      <c r="Z486" s="1">
        <v>5.9973489999999997E-2</v>
      </c>
      <c r="AA486">
        <v>28.75732</v>
      </c>
      <c r="AB486">
        <v>0</v>
      </c>
      <c r="AC486">
        <v>0</v>
      </c>
      <c r="AD486" s="1">
        <v>5.970686E-2</v>
      </c>
      <c r="AE486">
        <v>28.689609999999998</v>
      </c>
      <c r="AF486">
        <v>0</v>
      </c>
      <c r="AG486">
        <v>0</v>
      </c>
      <c r="AH486" s="1">
        <v>5.9331740000000001E-2</v>
      </c>
      <c r="AI486">
        <v>28.857849999999999</v>
      </c>
      <c r="AJ486">
        <v>0</v>
      </c>
      <c r="AK486">
        <v>0</v>
      </c>
      <c r="AL486" s="1">
        <v>5.891602E-2</v>
      </c>
      <c r="AM486">
        <v>29.10209</v>
      </c>
      <c r="AN486">
        <v>0</v>
      </c>
      <c r="AO486">
        <v>0</v>
      </c>
      <c r="AP486">
        <v>5.8473659999999997E-2</v>
      </c>
      <c r="AQ486">
        <v>29.36186</v>
      </c>
      <c r="AR486">
        <v>0</v>
      </c>
      <c r="AS486">
        <v>0</v>
      </c>
      <c r="AT486" s="1">
        <v>5.8122399999999998E-2</v>
      </c>
      <c r="AU486">
        <v>29.593959999999999</v>
      </c>
      <c r="AV486">
        <v>0</v>
      </c>
      <c r="AW486">
        <v>0</v>
      </c>
      <c r="AX486" s="1">
        <v>5.7847719999999998E-2</v>
      </c>
      <c r="AY486">
        <v>29.638580000000001</v>
      </c>
      <c r="AZ486">
        <v>0</v>
      </c>
      <c r="BA486">
        <v>0</v>
      </c>
      <c r="BB486" s="1">
        <v>5.7552810000000003E-2</v>
      </c>
      <c r="BC486">
        <v>29.61139</v>
      </c>
      <c r="BD486">
        <v>0</v>
      </c>
      <c r="BE486">
        <v>0</v>
      </c>
      <c r="BF486" s="1">
        <v>5.722882E-2</v>
      </c>
      <c r="BG486">
        <v>29.589759999999998</v>
      </c>
      <c r="BH486">
        <v>0</v>
      </c>
      <c r="BI486">
        <v>0</v>
      </c>
      <c r="BJ486" s="1">
        <v>5.7028679999999998E-2</v>
      </c>
      <c r="BK486">
        <v>29.633240000000001</v>
      </c>
      <c r="BL486">
        <v>0</v>
      </c>
      <c r="BM486">
        <v>0</v>
      </c>
      <c r="BN486" s="1">
        <v>5.6682530000000002E-2</v>
      </c>
      <c r="BO486">
        <v>29.92465</v>
      </c>
      <c r="BP486">
        <v>0</v>
      </c>
      <c r="BQ486">
        <v>0</v>
      </c>
      <c r="BR486" s="1">
        <v>5.6257630000000003E-2</v>
      </c>
      <c r="BS486">
        <v>30.22822</v>
      </c>
      <c r="BT486">
        <v>0</v>
      </c>
      <c r="BU486">
        <v>0</v>
      </c>
      <c r="BV486" s="1">
        <v>5.5817810000000002E-2</v>
      </c>
      <c r="BW486">
        <v>30.538080000000001</v>
      </c>
      <c r="BX486">
        <v>0</v>
      </c>
      <c r="BY486">
        <v>0</v>
      </c>
      <c r="BZ486" s="1">
        <v>5.5427169999999998E-2</v>
      </c>
      <c r="CA486">
        <v>30.770299999999999</v>
      </c>
      <c r="CB486">
        <v>0</v>
      </c>
      <c r="CC486">
        <v>0</v>
      </c>
      <c r="CD486" s="1">
        <v>5.5101230000000001E-2</v>
      </c>
      <c r="CE486">
        <v>30.829440000000002</v>
      </c>
      <c r="CF486">
        <v>0</v>
      </c>
      <c r="CG486">
        <v>0</v>
      </c>
      <c r="CH486" s="1">
        <v>5.4743050000000001E-2</v>
      </c>
      <c r="CI486">
        <v>30.766929999999999</v>
      </c>
      <c r="CJ486">
        <v>0</v>
      </c>
      <c r="CK486">
        <v>0</v>
      </c>
      <c r="CL486">
        <v>5.4364379999999997E-2</v>
      </c>
      <c r="CM486">
        <v>30.738990000000001</v>
      </c>
      <c r="CN486">
        <v>0</v>
      </c>
      <c r="CO486">
        <v>0</v>
      </c>
      <c r="CP486" s="1">
        <v>5.427738E-2</v>
      </c>
      <c r="CQ486">
        <v>30.794180000000001</v>
      </c>
      <c r="CR486">
        <v>0</v>
      </c>
      <c r="CS486">
        <v>0</v>
      </c>
      <c r="CT486" s="1">
        <v>5.391932E-2</v>
      </c>
      <c r="CU486">
        <v>31.026859999999999</v>
      </c>
      <c r="CV486">
        <v>0</v>
      </c>
      <c r="CW486">
        <v>0</v>
      </c>
      <c r="CX486" s="1">
        <v>5.3416459999999999E-2</v>
      </c>
      <c r="CY486">
        <v>31.108599999999999</v>
      </c>
      <c r="CZ486">
        <v>0</v>
      </c>
      <c r="DA486">
        <v>0</v>
      </c>
      <c r="DB486" s="1">
        <v>5.2892300000000003E-2</v>
      </c>
      <c r="DC486">
        <v>31.344550000000002</v>
      </c>
      <c r="DD486">
        <v>0</v>
      </c>
      <c r="DE486">
        <v>0</v>
      </c>
      <c r="DF486" s="1">
        <v>5.2506169999999998E-2</v>
      </c>
      <c r="DG486">
        <v>31.539300000000001</v>
      </c>
      <c r="DH486">
        <v>0</v>
      </c>
      <c r="DI486">
        <v>2.6144580000000002E-35</v>
      </c>
      <c r="DJ486" s="1">
        <v>5.2214940000000001E-2</v>
      </c>
      <c r="DK486">
        <v>31.590019999999999</v>
      </c>
      <c r="DL486">
        <v>1.2816550000000001E-33</v>
      </c>
      <c r="DM486">
        <v>6.5243259999999997E-30</v>
      </c>
      <c r="DN486" s="1">
        <v>5.1897890000000002E-2</v>
      </c>
      <c r="DO486">
        <v>31.539090000000002</v>
      </c>
      <c r="DP486">
        <v>3.3372619999999998E-29</v>
      </c>
      <c r="DQ486" s="1">
        <v>1.700556E-25</v>
      </c>
      <c r="DR486" s="1">
        <v>5.1475269999999997E-2</v>
      </c>
      <c r="DS486">
        <v>31.490680000000001</v>
      </c>
      <c r="DT486" s="1">
        <v>1.8116919999999999E-25</v>
      </c>
      <c r="DU486" s="1">
        <v>8.6423639999999991E-22</v>
      </c>
      <c r="DV486" s="1">
        <v>5.0888269999999999E-2</v>
      </c>
      <c r="DW486">
        <v>31.517029999999998</v>
      </c>
      <c r="DX486" s="1">
        <v>3.1275020000000002E-22</v>
      </c>
      <c r="DY486" s="1">
        <v>1.380673E-18</v>
      </c>
      <c r="DZ486" s="1">
        <v>5.0512359999999999E-2</v>
      </c>
      <c r="EA486">
        <v>31.800229999999999</v>
      </c>
      <c r="EB486" s="1">
        <v>2.021159E-19</v>
      </c>
      <c r="EC486" s="1">
        <v>8.5013740000000002E-16</v>
      </c>
      <c r="ED486">
        <v>5.028763E-2</v>
      </c>
      <c r="EE486">
        <v>32.12247</v>
      </c>
      <c r="EF486" s="1">
        <v>5.887614E-17</v>
      </c>
      <c r="EG486" s="1">
        <v>2.3951000000000001E-13</v>
      </c>
      <c r="EH486" s="1">
        <v>5.006758E-2</v>
      </c>
      <c r="EI486">
        <v>32.451700000000002</v>
      </c>
      <c r="EJ486" s="1">
        <v>8.6642049999999997E-15</v>
      </c>
      <c r="EK486" s="1">
        <v>3.4595490000000003E-11</v>
      </c>
      <c r="EL486">
        <v>4.979194E-2</v>
      </c>
      <c r="EM486">
        <v>32.743130000000001</v>
      </c>
      <c r="EN486" s="1">
        <v>7.0814590000000002E-13</v>
      </c>
      <c r="EO486" s="1">
        <v>2.7993109999999998E-9</v>
      </c>
      <c r="EP486" s="1">
        <v>4.9474490000000003E-2</v>
      </c>
      <c r="EQ486">
        <v>32.832659999999997</v>
      </c>
      <c r="ER486" s="1">
        <v>3.4624319999999998E-11</v>
      </c>
      <c r="ES486" s="1">
        <v>1.3653890000000001E-7</v>
      </c>
      <c r="ET486" s="1">
        <v>4.9210030000000002E-2</v>
      </c>
      <c r="EU486">
        <v>32.733719999999998</v>
      </c>
      <c r="EV486" s="1">
        <v>1.080973E-9</v>
      </c>
      <c r="EW486" s="1">
        <v>4.2675199999999999E-6</v>
      </c>
      <c r="EX486" s="1">
        <v>4.8998609999999998E-2</v>
      </c>
      <c r="EY486">
        <v>32.665550000000003</v>
      </c>
      <c r="EZ486" s="1">
        <v>2.2724839999999999E-8</v>
      </c>
      <c r="FA486" s="1">
        <v>8.9985569999999999E-5</v>
      </c>
      <c r="FB486">
        <v>4.9066310000000002E-2</v>
      </c>
      <c r="FC486">
        <v>32.645609999999998</v>
      </c>
      <c r="FD486" s="1">
        <v>3.381432E-7</v>
      </c>
      <c r="FE486" s="1">
        <v>1.33887E-3</v>
      </c>
      <c r="FF486" s="1">
        <v>4.8947579999999997E-2</v>
      </c>
      <c r="FG486">
        <v>32.788589999999999</v>
      </c>
      <c r="FH486" s="1">
        <v>3.6672269999999999E-6</v>
      </c>
      <c r="FI486" s="1">
        <v>1.459413E-2</v>
      </c>
      <c r="FJ486" s="1">
        <v>4.8718060000000001E-2</v>
      </c>
      <c r="FK486">
        <v>32.931989999999999</v>
      </c>
      <c r="FL486" s="1">
        <v>2.9886670000000001E-5</v>
      </c>
      <c r="FM486" s="1">
        <v>0.1201045</v>
      </c>
      <c r="FN486" s="1">
        <v>4.8415420000000001E-2</v>
      </c>
      <c r="FO486">
        <v>32.999099999999999</v>
      </c>
      <c r="FP486" s="1">
        <v>1.8865120000000001E-4</v>
      </c>
      <c r="FQ486" s="1">
        <v>0.76713690000000001</v>
      </c>
      <c r="FR486" s="1">
        <v>4.8236330000000001E-2</v>
      </c>
      <c r="FS486">
        <v>33.014569999999999</v>
      </c>
      <c r="FT486" s="1">
        <v>9.4954839999999996E-4</v>
      </c>
      <c r="FU486" s="1">
        <v>3.9024450000000002</v>
      </c>
      <c r="FV486" s="1">
        <v>4.8102230000000003E-2</v>
      </c>
      <c r="FW486">
        <v>32.94791</v>
      </c>
      <c r="FX486" s="1">
        <v>3.9001439999999999E-3</v>
      </c>
      <c r="FY486" s="1">
        <v>16.19182</v>
      </c>
      <c r="FZ486">
        <v>4.7919620000000003E-2</v>
      </c>
      <c r="GA486">
        <v>32.848469999999999</v>
      </c>
      <c r="GB486" s="1">
        <v>1.331506E-2</v>
      </c>
      <c r="GC486" s="1">
        <v>55.942799999999998</v>
      </c>
      <c r="GD486" s="1">
        <v>4.7661250000000002E-2</v>
      </c>
      <c r="GE486">
        <v>32.745600000000003</v>
      </c>
      <c r="GF486" s="1">
        <v>3.8487420000000001E-2</v>
      </c>
      <c r="GG486">
        <v>163.9341</v>
      </c>
      <c r="GH486" s="1">
        <v>4.7396189999999998E-2</v>
      </c>
      <c r="GI486">
        <v>32.702550000000002</v>
      </c>
      <c r="GJ486" s="1">
        <v>9.5942349999999996E-2</v>
      </c>
      <c r="GK486">
        <v>414.41849999999999</v>
      </c>
      <c r="GL486" s="1">
        <v>4.7158360000000003E-2</v>
      </c>
      <c r="GM486">
        <v>32.867229999999999</v>
      </c>
      <c r="GN486" s="1">
        <v>0.2097543</v>
      </c>
      <c r="GO486">
        <v>918.53570000000002</v>
      </c>
      <c r="GP486" s="1">
        <v>4.6863830000000002E-2</v>
      </c>
      <c r="GQ486">
        <v>33.082349999999998</v>
      </c>
      <c r="GR486" s="1">
        <v>0.40764080000000003</v>
      </c>
      <c r="GS486">
        <v>1811.3810000000001</v>
      </c>
      <c r="GT486" s="1">
        <v>4.6592130000000002E-2</v>
      </c>
      <c r="GU486">
        <v>33.318550000000002</v>
      </c>
      <c r="GV486" s="1">
        <v>0.71474870000000001</v>
      </c>
      <c r="GW486">
        <v>3221.8029999999999</v>
      </c>
      <c r="GX486" s="1">
        <v>4.631006E-2</v>
      </c>
      <c r="GY486">
        <v>33.452289999999998</v>
      </c>
      <c r="GZ486" s="1">
        <v>1.144263</v>
      </c>
      <c r="HA486">
        <v>5234.0680000000002</v>
      </c>
      <c r="HB486" s="1">
        <v>4.5980670000000001E-2</v>
      </c>
      <c r="HC486">
        <v>33.465870000000002</v>
      </c>
      <c r="HD486" s="1">
        <v>1.690644</v>
      </c>
      <c r="HE486">
        <v>7855.0450000000001</v>
      </c>
      <c r="HF486" s="1">
        <v>4.5674109999999997E-2</v>
      </c>
      <c r="HG486">
        <v>33.29795</v>
      </c>
      <c r="HH486">
        <v>2.333094</v>
      </c>
      <c r="HI486">
        <v>11005.05</v>
      </c>
      <c r="HJ486" s="1">
        <v>4.5355470000000002E-2</v>
      </c>
      <c r="HK486">
        <v>33.113729999999997</v>
      </c>
      <c r="HL486">
        <v>3.0340750000000001</v>
      </c>
      <c r="HM486">
        <v>14531.71</v>
      </c>
      <c r="HN486">
        <v>4.5464230000000001E-2</v>
      </c>
      <c r="HO486">
        <v>32.965620000000001</v>
      </c>
      <c r="HP486">
        <v>3.7880989999999999</v>
      </c>
      <c r="HQ486">
        <v>18246.73</v>
      </c>
      <c r="HR486" s="1">
        <v>4.5136759999999998E-2</v>
      </c>
      <c r="HS486">
        <v>32.967700000000001</v>
      </c>
      <c r="HT486">
        <v>4.4898230000000003</v>
      </c>
      <c r="HU486">
        <v>21954.42</v>
      </c>
      <c r="HV486" s="1">
        <v>4.4567229999999999E-2</v>
      </c>
      <c r="HW486">
        <v>33.06955</v>
      </c>
      <c r="HX486">
        <v>5.1009669999999998</v>
      </c>
      <c r="HY486">
        <v>25451.85</v>
      </c>
      <c r="HZ486" s="1">
        <v>4.3938980000000002E-2</v>
      </c>
      <c r="IA486">
        <v>33.063020000000002</v>
      </c>
      <c r="IB486">
        <v>5.6098569999999999</v>
      </c>
      <c r="IC486">
        <v>28594.54</v>
      </c>
      <c r="ID486" s="1">
        <v>4.3535980000000002E-2</v>
      </c>
      <c r="IE486">
        <v>33.044649999999997</v>
      </c>
      <c r="IF486">
        <v>6.0423249999999999</v>
      </c>
      <c r="IG486">
        <v>31297.9</v>
      </c>
      <c r="IH486" s="1">
        <v>4.3324849999999998E-2</v>
      </c>
      <c r="II486">
        <v>32.948410000000003</v>
      </c>
      <c r="IJ486">
        <v>6.4007889999999996</v>
      </c>
      <c r="IK486">
        <v>33533.47</v>
      </c>
      <c r="IL486" s="1">
        <v>4.3088700000000001E-2</v>
      </c>
      <c r="IM486">
        <v>32.756599999999999</v>
      </c>
      <c r="IN486">
        <v>6.6607070000000004</v>
      </c>
      <c r="IO486">
        <v>35299.550000000003</v>
      </c>
      <c r="IP486" s="1">
        <v>4.2750950000000003E-2</v>
      </c>
      <c r="IQ486">
        <v>32.559950000000001</v>
      </c>
      <c r="IR486">
        <v>6.8157160000000001</v>
      </c>
      <c r="IS486">
        <v>36614.86</v>
      </c>
      <c r="IT486" s="1">
        <v>4.296386E-2</v>
      </c>
      <c r="IU486">
        <v>32.447240000000001</v>
      </c>
      <c r="IV486">
        <v>6.9815069999999997</v>
      </c>
      <c r="IW486">
        <v>37521.54</v>
      </c>
      <c r="IX486" s="1">
        <v>4.2677920000000001E-2</v>
      </c>
      <c r="IY486">
        <v>32.62585</v>
      </c>
      <c r="IZ486">
        <v>7.0006380000000004</v>
      </c>
      <c r="JA486">
        <v>38071.71</v>
      </c>
      <c r="JB486" s="1">
        <v>4.2181429999999999E-2</v>
      </c>
      <c r="JC486">
        <v>32.870399999999997</v>
      </c>
      <c r="JD486">
        <v>6.9278639999999996</v>
      </c>
      <c r="JE486">
        <v>38298.5</v>
      </c>
      <c r="JF486" s="1">
        <v>4.1607169999999999E-2</v>
      </c>
      <c r="JG486">
        <v>33.098179999999999</v>
      </c>
      <c r="JH486">
        <v>6.7950730000000004</v>
      </c>
      <c r="JI486">
        <v>38253.360000000001</v>
      </c>
      <c r="JJ486" s="1">
        <v>4.1290149999999998E-2</v>
      </c>
      <c r="JK486">
        <v>33.166690000000003</v>
      </c>
      <c r="JL486">
        <v>6.668552</v>
      </c>
      <c r="JM486">
        <v>37987.54</v>
      </c>
      <c r="JN486" s="1">
        <v>4.1152000000000001E-2</v>
      </c>
      <c r="JO486">
        <v>33.116630000000001</v>
      </c>
      <c r="JP486">
        <v>6.5443680000000004</v>
      </c>
      <c r="JQ486">
        <v>37547.74</v>
      </c>
      <c r="JR486" s="1">
        <v>4.092983E-2</v>
      </c>
      <c r="JS486">
        <v>32.916159999999998</v>
      </c>
      <c r="JT486">
        <v>6.3859149999999998</v>
      </c>
      <c r="JU486">
        <v>36970.03</v>
      </c>
      <c r="JV486" s="1">
        <v>4.0549519999999999E-2</v>
      </c>
      <c r="JW486">
        <v>32.717930000000003</v>
      </c>
      <c r="JX486">
        <v>6.1888909999999999</v>
      </c>
      <c r="JY486">
        <v>36284.71</v>
      </c>
      <c r="JZ486">
        <v>4.0680819999999999E-2</v>
      </c>
      <c r="KA486">
        <v>32.561610000000002</v>
      </c>
      <c r="KB486">
        <v>6.0582450000000003</v>
      </c>
      <c r="KC486">
        <v>35515.74</v>
      </c>
      <c r="KD486" s="1">
        <v>4.0265589999999997E-2</v>
      </c>
      <c r="KE486">
        <v>32.625630000000001</v>
      </c>
      <c r="KF486">
        <v>5.8389559999999996</v>
      </c>
      <c r="KG486">
        <v>34686.480000000003</v>
      </c>
      <c r="KH486" s="1">
        <v>3.9632540000000001E-2</v>
      </c>
      <c r="KI486">
        <v>32.719630000000002</v>
      </c>
      <c r="KJ486">
        <v>5.5885400000000001</v>
      </c>
      <c r="KK486">
        <v>33816.620000000003</v>
      </c>
      <c r="KL486" s="1">
        <v>3.8906009999999998E-2</v>
      </c>
      <c r="KM486">
        <v>32.827030000000001</v>
      </c>
      <c r="KN486">
        <v>5.3280089999999998</v>
      </c>
      <c r="KO486">
        <v>32923.33</v>
      </c>
      <c r="KP486" s="1">
        <v>3.8394589999999999E-2</v>
      </c>
      <c r="KQ486">
        <v>32.904310000000002</v>
      </c>
      <c r="KR486">
        <v>5.1017570000000001</v>
      </c>
      <c r="KS486">
        <v>32018.52</v>
      </c>
      <c r="KT486" s="1">
        <v>3.8037670000000003E-2</v>
      </c>
      <c r="KU486">
        <v>32.832709999999999</v>
      </c>
      <c r="KV486">
        <v>4.9028939999999999</v>
      </c>
      <c r="KW486">
        <v>31114.36</v>
      </c>
      <c r="KX486" s="1">
        <v>3.7609959999999998E-2</v>
      </c>
      <c r="KY486">
        <v>32.65634</v>
      </c>
      <c r="KZ486">
        <v>4.6893219999999998</v>
      </c>
      <c r="LA486">
        <v>30213.8</v>
      </c>
      <c r="LB486" s="1">
        <v>3.7037300000000002E-2</v>
      </c>
      <c r="LC486">
        <v>32.454340000000002</v>
      </c>
      <c r="LD486">
        <v>4.4820659999999997</v>
      </c>
      <c r="LE486">
        <v>29331.48</v>
      </c>
      <c r="LF486" s="1">
        <v>3.6821020000000003E-2</v>
      </c>
      <c r="LG486">
        <v>32.309849999999997</v>
      </c>
      <c r="LH486">
        <v>4.3176880000000004</v>
      </c>
      <c r="LI486">
        <v>28467.69</v>
      </c>
      <c r="LJ486" s="1">
        <v>3.6299770000000002E-2</v>
      </c>
      <c r="LK486">
        <v>32.358069999999998</v>
      </c>
      <c r="LL486">
        <v>4.1235369999999998</v>
      </c>
      <c r="LM486">
        <v>27620.12</v>
      </c>
      <c r="LN486" s="1">
        <v>3.5669640000000002E-2</v>
      </c>
      <c r="LO486">
        <v>32.441929999999999</v>
      </c>
      <c r="LP486">
        <v>3.9262320000000002</v>
      </c>
      <c r="LQ486">
        <v>26802.49</v>
      </c>
      <c r="LR486" s="1">
        <v>3.4959440000000001E-2</v>
      </c>
      <c r="LS486">
        <v>32.550669999999997</v>
      </c>
      <c r="LT486">
        <v>3.729968</v>
      </c>
      <c r="LU486">
        <v>26012.87</v>
      </c>
      <c r="LV486" s="1">
        <v>3.4341099999999999E-2</v>
      </c>
      <c r="LW486">
        <v>32.60868</v>
      </c>
      <c r="LX486">
        <v>3.5531440000000001</v>
      </c>
      <c r="LY486">
        <v>25254.28</v>
      </c>
      <c r="LZ486" s="1">
        <v>3.3638790000000002E-2</v>
      </c>
      <c r="MA486">
        <v>32.582880000000003</v>
      </c>
      <c r="MB486">
        <v>3.371632</v>
      </c>
      <c r="MC486">
        <v>24523.97</v>
      </c>
      <c r="MD486" s="1">
        <v>3.2804939999999998E-2</v>
      </c>
      <c r="ME486">
        <v>32.406320000000001</v>
      </c>
      <c r="MF486">
        <v>3.1801499999999998</v>
      </c>
      <c r="MG486">
        <v>23825.01</v>
      </c>
      <c r="MH486">
        <v>3.2065389999999999E-2</v>
      </c>
      <c r="MI486">
        <v>32.215919999999997</v>
      </c>
      <c r="MJ486">
        <v>3.0088200000000001</v>
      </c>
      <c r="MK486">
        <v>23158.28</v>
      </c>
      <c r="ML486" s="1">
        <v>3.1707939999999997E-2</v>
      </c>
      <c r="MM486">
        <v>32.058230000000002</v>
      </c>
      <c r="MN486">
        <v>2.8820600000000001</v>
      </c>
      <c r="MO486">
        <v>22520.67</v>
      </c>
      <c r="MP486" s="1">
        <v>3.1281429999999999E-2</v>
      </c>
      <c r="MQ486">
        <v>32.131450000000001</v>
      </c>
      <c r="MR486">
        <v>2.7558440000000002</v>
      </c>
      <c r="MS486">
        <v>21909.4</v>
      </c>
      <c r="MT486">
        <v>3.0842689999999999E-2</v>
      </c>
      <c r="MU486">
        <v>32.149769999999997</v>
      </c>
      <c r="MV486">
        <v>2.6353010000000001</v>
      </c>
      <c r="MW486">
        <v>21325</v>
      </c>
      <c r="MX486" s="1">
        <v>3.0354140000000002E-2</v>
      </c>
      <c r="MY486">
        <v>32.108159999999998</v>
      </c>
      <c r="MZ486">
        <v>2.5174539999999999</v>
      </c>
      <c r="NA486">
        <v>20767.12</v>
      </c>
      <c r="NB486" s="1">
        <v>2.9925299999999998E-2</v>
      </c>
      <c r="NC486">
        <v>32.040289999999999</v>
      </c>
      <c r="ND486">
        <v>2.4108719999999999</v>
      </c>
      <c r="NE486">
        <v>20235.48</v>
      </c>
      <c r="NF486" s="1">
        <v>2.9654059999999999E-2</v>
      </c>
      <c r="NG486">
        <v>31.978560000000002</v>
      </c>
      <c r="NH486">
        <v>2.3219729999999998</v>
      </c>
      <c r="NI486">
        <v>19726.21</v>
      </c>
      <c r="NJ486">
        <v>2.9396350000000002E-2</v>
      </c>
      <c r="NK486">
        <v>31.85773</v>
      </c>
      <c r="NL486">
        <v>2.2384050000000002</v>
      </c>
      <c r="NM486">
        <v>19237.919999999998</v>
      </c>
      <c r="NN486" s="1">
        <v>2.9148819999999999E-2</v>
      </c>
      <c r="NO486">
        <v>31.723479999999999</v>
      </c>
      <c r="NP486">
        <v>2.1596519999999999</v>
      </c>
      <c r="NQ486">
        <v>18769.12</v>
      </c>
      <c r="NR486" s="1">
        <v>2.901869E-2</v>
      </c>
      <c r="NS486">
        <v>31.599450000000001</v>
      </c>
      <c r="NT486">
        <v>2.0930569999999999</v>
      </c>
      <c r="NU486">
        <v>18318.66</v>
      </c>
      <c r="NV486" s="1">
        <v>2.873148E-2</v>
      </c>
      <c r="NW486">
        <v>31.735980000000001</v>
      </c>
      <c r="NX486">
        <v>2.0184959999999998</v>
      </c>
      <c r="NY486">
        <v>17885.849999999999</v>
      </c>
      <c r="NZ486" s="1">
        <v>2.8434069999999999E-2</v>
      </c>
      <c r="OA486">
        <v>31.920809999999999</v>
      </c>
      <c r="OB486">
        <v>1.946871</v>
      </c>
      <c r="OC486">
        <v>17471.54</v>
      </c>
      <c r="OD486" s="1">
        <v>2.814525E-2</v>
      </c>
      <c r="OE486">
        <v>32.032879999999999</v>
      </c>
      <c r="OF486">
        <v>1.8790340000000001</v>
      </c>
      <c r="OG486">
        <v>17074.439999999999</v>
      </c>
      <c r="OH486" s="1">
        <v>2.7980850000000002E-2</v>
      </c>
      <c r="OI486">
        <v>32.115349999999999</v>
      </c>
      <c r="OJ486">
        <v>1.822457</v>
      </c>
      <c r="OK486">
        <v>16692.88</v>
      </c>
    </row>
    <row r="487" spans="1:401" x14ac:dyDescent="0.35">
      <c r="A487">
        <v>496</v>
      </c>
      <c r="B487" t="s">
        <v>4</v>
      </c>
      <c r="C487" t="s">
        <v>364</v>
      </c>
      <c r="D487" t="s">
        <v>494</v>
      </c>
      <c r="E487">
        <v>842.55560000000003</v>
      </c>
      <c r="F487" s="1">
        <v>5.5912910000000003E-2</v>
      </c>
      <c r="G487">
        <v>28.773689999999998</v>
      </c>
      <c r="H487">
        <v>0</v>
      </c>
      <c r="I487">
        <v>0</v>
      </c>
      <c r="J487" s="1">
        <v>5.5640769999999999E-2</v>
      </c>
      <c r="K487">
        <v>28.835049999999999</v>
      </c>
      <c r="L487">
        <v>0</v>
      </c>
      <c r="M487">
        <v>0</v>
      </c>
      <c r="N487" s="1">
        <v>5.5298849999999997E-2</v>
      </c>
      <c r="O487">
        <v>28.934550000000002</v>
      </c>
      <c r="P487">
        <v>0</v>
      </c>
      <c r="Q487">
        <v>0</v>
      </c>
      <c r="R487" s="1">
        <v>5.4898849999999999E-2</v>
      </c>
      <c r="S487">
        <v>28.947849999999999</v>
      </c>
      <c r="T487">
        <v>0</v>
      </c>
      <c r="U487">
        <v>0</v>
      </c>
      <c r="V487">
        <v>5.4520619999999999E-2</v>
      </c>
      <c r="W487">
        <v>28.83351</v>
      </c>
      <c r="X487">
        <v>0</v>
      </c>
      <c r="Y487">
        <v>0</v>
      </c>
      <c r="Z487" s="1">
        <v>5.4201140000000002E-2</v>
      </c>
      <c r="AA487">
        <v>28.739100000000001</v>
      </c>
      <c r="AB487">
        <v>0</v>
      </c>
      <c r="AC487">
        <v>0</v>
      </c>
      <c r="AD487" s="1">
        <v>5.3968439999999999E-2</v>
      </c>
      <c r="AE487">
        <v>28.67681</v>
      </c>
      <c r="AF487">
        <v>0</v>
      </c>
      <c r="AG487">
        <v>0</v>
      </c>
      <c r="AH487" s="1">
        <v>5.3625340000000001E-2</v>
      </c>
      <c r="AI487">
        <v>28.841999999999999</v>
      </c>
      <c r="AJ487">
        <v>0</v>
      </c>
      <c r="AK487">
        <v>0</v>
      </c>
      <c r="AL487" s="1">
        <v>5.3247589999999997E-2</v>
      </c>
      <c r="AM487">
        <v>29.079350000000002</v>
      </c>
      <c r="AN487">
        <v>0</v>
      </c>
      <c r="AO487">
        <v>0</v>
      </c>
      <c r="AP487" s="1">
        <v>5.2849239999999999E-2</v>
      </c>
      <c r="AQ487">
        <v>29.33099</v>
      </c>
      <c r="AR487">
        <v>0</v>
      </c>
      <c r="AS487">
        <v>0</v>
      </c>
      <c r="AT487" s="1">
        <v>5.2531960000000003E-2</v>
      </c>
      <c r="AU487">
        <v>29.555399999999999</v>
      </c>
      <c r="AV487">
        <v>0</v>
      </c>
      <c r="AW487">
        <v>0</v>
      </c>
      <c r="AX487" s="1">
        <v>5.2286520000000003E-2</v>
      </c>
      <c r="AY487">
        <v>29.598700000000001</v>
      </c>
      <c r="AZ487">
        <v>0</v>
      </c>
      <c r="BA487">
        <v>0</v>
      </c>
      <c r="BB487">
        <v>5.2016739999999999E-2</v>
      </c>
      <c r="BC487">
        <v>29.572600000000001</v>
      </c>
      <c r="BD487">
        <v>0</v>
      </c>
      <c r="BE487">
        <v>0</v>
      </c>
      <c r="BF487">
        <v>5.17238E-2</v>
      </c>
      <c r="BG487">
        <v>29.552050000000001</v>
      </c>
      <c r="BH487">
        <v>0</v>
      </c>
      <c r="BI487">
        <v>0</v>
      </c>
      <c r="BJ487" s="1">
        <v>5.1550140000000001E-2</v>
      </c>
      <c r="BK487">
        <v>29.594200000000001</v>
      </c>
      <c r="BL487">
        <v>0</v>
      </c>
      <c r="BM487">
        <v>0</v>
      </c>
      <c r="BN487" s="1">
        <v>5.1237860000000003E-2</v>
      </c>
      <c r="BO487">
        <v>29.875029999999999</v>
      </c>
      <c r="BP487">
        <v>0</v>
      </c>
      <c r="BQ487">
        <v>0</v>
      </c>
      <c r="BR487" s="1">
        <v>5.0854539999999997E-2</v>
      </c>
      <c r="BS487">
        <v>30.166160000000001</v>
      </c>
      <c r="BT487">
        <v>0</v>
      </c>
      <c r="BU487">
        <v>0</v>
      </c>
      <c r="BV487" s="1">
        <v>5.0453270000000001E-2</v>
      </c>
      <c r="BW487">
        <v>30.462620000000001</v>
      </c>
      <c r="BX487">
        <v>0</v>
      </c>
      <c r="BY487">
        <v>0</v>
      </c>
      <c r="BZ487" s="1">
        <v>5.0101369999999999E-2</v>
      </c>
      <c r="CA487">
        <v>30.68383</v>
      </c>
      <c r="CB487">
        <v>0</v>
      </c>
      <c r="CC487">
        <v>0</v>
      </c>
      <c r="CD487" s="1">
        <v>4.9808669999999999E-2</v>
      </c>
      <c r="CE487">
        <v>30.73911</v>
      </c>
      <c r="CF487">
        <v>0</v>
      </c>
      <c r="CG487">
        <v>0</v>
      </c>
      <c r="CH487" s="1">
        <v>4.948578E-2</v>
      </c>
      <c r="CI487">
        <v>30.677810000000001</v>
      </c>
      <c r="CJ487">
        <v>0</v>
      </c>
      <c r="CK487">
        <v>0</v>
      </c>
      <c r="CL487" s="1">
        <v>4.914425E-2</v>
      </c>
      <c r="CM487">
        <v>30.651240000000001</v>
      </c>
      <c r="CN487">
        <v>0</v>
      </c>
      <c r="CO487">
        <v>0</v>
      </c>
      <c r="CP487" s="1">
        <v>4.9073819999999997E-2</v>
      </c>
      <c r="CQ487">
        <v>30.705760000000001</v>
      </c>
      <c r="CR487">
        <v>0</v>
      </c>
      <c r="CS487">
        <v>0</v>
      </c>
      <c r="CT487" s="1">
        <v>4.875049E-2</v>
      </c>
      <c r="CU487">
        <v>30.932359999999999</v>
      </c>
      <c r="CV487">
        <v>0</v>
      </c>
      <c r="CW487">
        <v>0</v>
      </c>
      <c r="CX487" s="1">
        <v>4.8293790000000003E-2</v>
      </c>
      <c r="CY487">
        <v>31.012689999999999</v>
      </c>
      <c r="CZ487">
        <v>0</v>
      </c>
      <c r="DA487">
        <v>0</v>
      </c>
      <c r="DB487" s="1">
        <v>4.7814000000000002E-2</v>
      </c>
      <c r="DC487">
        <v>31.243459999999999</v>
      </c>
      <c r="DD487">
        <v>0</v>
      </c>
      <c r="DE487">
        <v>0</v>
      </c>
      <c r="DF487">
        <v>4.7469119999999997E-2</v>
      </c>
      <c r="DG487">
        <v>31.435120000000001</v>
      </c>
      <c r="DH487">
        <v>0</v>
      </c>
      <c r="DI487">
        <v>5.9660869999999998E-36</v>
      </c>
      <c r="DJ487" s="1">
        <v>4.720564E-2</v>
      </c>
      <c r="DK487">
        <v>31.488320000000002</v>
      </c>
      <c r="DL487">
        <v>2.9258699999999999E-34</v>
      </c>
      <c r="DM487">
        <v>1.6758230000000001E-30</v>
      </c>
      <c r="DN487" s="1">
        <v>4.6921810000000001E-2</v>
      </c>
      <c r="DO487">
        <v>31.444749999999999</v>
      </c>
      <c r="DP487">
        <v>8.501809E-30</v>
      </c>
      <c r="DQ487">
        <v>4.8739029999999999E-26</v>
      </c>
      <c r="DR487" s="1">
        <v>4.65362E-2</v>
      </c>
      <c r="DS487">
        <v>31.404679999999999</v>
      </c>
      <c r="DT487" s="1">
        <v>4.680321E-26</v>
      </c>
      <c r="DU487" s="1">
        <v>2.6976889999999999E-22</v>
      </c>
      <c r="DV487" s="1">
        <v>4.600112E-2</v>
      </c>
      <c r="DW487">
        <v>31.437100000000001</v>
      </c>
      <c r="DX487" s="1">
        <v>8.7074860000000001E-23</v>
      </c>
      <c r="DY487" s="1">
        <v>4.6444240000000003E-19</v>
      </c>
      <c r="DZ487" s="1">
        <v>4.566253E-2</v>
      </c>
      <c r="EA487">
        <v>31.717780000000001</v>
      </c>
      <c r="EB487" s="1">
        <v>6.1832580000000005E-20</v>
      </c>
      <c r="EC487" s="1">
        <v>3.0685169999999999E-16</v>
      </c>
      <c r="ED487" s="1">
        <v>4.5459590000000001E-2</v>
      </c>
      <c r="EE487">
        <v>32.034759999999999</v>
      </c>
      <c r="EF487" s="1">
        <v>1.9472900000000001E-17</v>
      </c>
      <c r="EG487" s="1">
        <v>9.2106799999999994E-14</v>
      </c>
      <c r="EH487" s="1">
        <v>4.5261929999999999E-2</v>
      </c>
      <c r="EI487">
        <v>32.357230000000001</v>
      </c>
      <c r="EJ487" s="1">
        <v>3.0718890000000001E-15</v>
      </c>
      <c r="EK487" s="1">
        <v>1.4119899999999999E-11</v>
      </c>
      <c r="EL487" s="1">
        <v>4.501339E-2</v>
      </c>
      <c r="EM487">
        <v>32.642090000000003</v>
      </c>
      <c r="EN487" s="1">
        <v>2.6734300000000002E-13</v>
      </c>
      <c r="EO487" s="1">
        <v>1.208028E-9</v>
      </c>
      <c r="EP487">
        <v>4.472578E-2</v>
      </c>
      <c r="EQ487">
        <v>32.731119999999997</v>
      </c>
      <c r="ER487" s="1">
        <v>1.384755E-11</v>
      </c>
      <c r="ES487" s="1">
        <v>6.2104659999999997E-8</v>
      </c>
      <c r="ET487">
        <v>4.4488149999999997E-2</v>
      </c>
      <c r="EU487">
        <v>32.638170000000002</v>
      </c>
      <c r="EV487" s="1">
        <v>4.561337E-10</v>
      </c>
      <c r="EW487" s="1">
        <v>2.0402610000000002E-6</v>
      </c>
      <c r="EX487" s="1">
        <v>4.429495E-2</v>
      </c>
      <c r="EY487">
        <v>32.575209999999998</v>
      </c>
      <c r="EZ487" s="1">
        <v>1.008302E-8</v>
      </c>
      <c r="FA487" s="1">
        <v>4.511194E-5</v>
      </c>
      <c r="FB487" s="1">
        <v>4.4368890000000001E-2</v>
      </c>
      <c r="FC487">
        <v>32.558320000000002</v>
      </c>
      <c r="FD487" s="1">
        <v>1.573732E-7</v>
      </c>
      <c r="FE487" s="1">
        <v>7.023493E-4</v>
      </c>
      <c r="FF487" s="1">
        <v>4.4259060000000003E-2</v>
      </c>
      <c r="FG487">
        <v>32.69876</v>
      </c>
      <c r="FH487" s="1">
        <v>1.7856140000000001E-6</v>
      </c>
      <c r="FI487" s="1">
        <v>7.9968069999999999E-3</v>
      </c>
      <c r="FJ487" s="1">
        <v>4.4051159999999999E-2</v>
      </c>
      <c r="FK487">
        <v>32.839269999999999</v>
      </c>
      <c r="FL487" s="1">
        <v>1.519583E-5</v>
      </c>
      <c r="FM487" s="1">
        <v>6.8634600000000004E-2</v>
      </c>
      <c r="FN487" s="1">
        <v>4.3772409999999998E-2</v>
      </c>
      <c r="FO487">
        <v>32.905990000000003</v>
      </c>
      <c r="FP487" s="1">
        <v>9.9974000000000002E-5</v>
      </c>
      <c r="FQ487" s="1">
        <v>0.45651219999999998</v>
      </c>
      <c r="FR487" s="1">
        <v>4.3610740000000002E-2</v>
      </c>
      <c r="FS487">
        <v>32.923810000000003</v>
      </c>
      <c r="FT487" s="1">
        <v>5.2364890000000002E-4</v>
      </c>
      <c r="FU487" s="1">
        <v>2.414777</v>
      </c>
      <c r="FV487" s="1">
        <v>4.349107E-2</v>
      </c>
      <c r="FW487">
        <v>32.863529999999997</v>
      </c>
      <c r="FX487" s="1">
        <v>2.2347370000000001E-3</v>
      </c>
      <c r="FY487" s="1">
        <v>10.403650000000001</v>
      </c>
      <c r="FZ487" s="1">
        <v>4.3331540000000002E-2</v>
      </c>
      <c r="GA487">
        <v>32.773339999999997</v>
      </c>
      <c r="GB487" s="1">
        <v>7.916246E-3</v>
      </c>
      <c r="GC487" s="1">
        <v>37.2746</v>
      </c>
      <c r="GD487" s="1">
        <v>4.3094920000000002E-2</v>
      </c>
      <c r="GE487">
        <v>32.681060000000002</v>
      </c>
      <c r="GF487" s="1">
        <v>2.3705339999999998E-2</v>
      </c>
      <c r="GG487">
        <v>113.12609999999999</v>
      </c>
      <c r="GH487" s="1">
        <v>4.2853299999999997E-2</v>
      </c>
      <c r="GI487">
        <v>32.647449999999999</v>
      </c>
      <c r="GJ487" s="1">
        <v>6.1135500000000002E-2</v>
      </c>
      <c r="GK487">
        <v>295.7953</v>
      </c>
      <c r="GL487" s="1">
        <v>4.2640289999999997E-2</v>
      </c>
      <c r="GM487">
        <v>32.815309999999997</v>
      </c>
      <c r="GN487" s="1">
        <v>0.13809740000000001</v>
      </c>
      <c r="GO487">
        <v>677.21770000000004</v>
      </c>
      <c r="GP487" s="1">
        <v>4.2374139999999998E-2</v>
      </c>
      <c r="GQ487">
        <v>33.031440000000003</v>
      </c>
      <c r="GR487" s="1">
        <v>0.27688740000000001</v>
      </c>
      <c r="GS487">
        <v>1377.61</v>
      </c>
      <c r="GT487" s="1">
        <v>4.2128239999999997E-2</v>
      </c>
      <c r="GU487">
        <v>33.267290000000003</v>
      </c>
      <c r="GV487" s="1">
        <v>0.50014530000000001</v>
      </c>
      <c r="GW487">
        <v>2523.989</v>
      </c>
      <c r="GX487" s="1">
        <v>4.1873189999999998E-2</v>
      </c>
      <c r="GY487">
        <v>33.403379999999999</v>
      </c>
      <c r="GZ487" s="1">
        <v>0.82362849999999999</v>
      </c>
      <c r="HA487">
        <v>4217.6090000000004</v>
      </c>
      <c r="HB487" s="1">
        <v>4.1574229999999997E-2</v>
      </c>
      <c r="HC487">
        <v>33.422969999999999</v>
      </c>
      <c r="HD487">
        <v>1.249884</v>
      </c>
      <c r="HE487">
        <v>6500.9489999999996</v>
      </c>
      <c r="HF487" s="1">
        <v>4.1300089999999998E-2</v>
      </c>
      <c r="HG487">
        <v>33.266620000000003</v>
      </c>
      <c r="HH487">
        <v>1.7689630000000001</v>
      </c>
      <c r="HI487">
        <v>9340.2929999999997</v>
      </c>
      <c r="HJ487" s="1">
        <v>4.1010980000000002E-2</v>
      </c>
      <c r="HK487">
        <v>33.094320000000003</v>
      </c>
      <c r="HL487">
        <v>2.3554430000000002</v>
      </c>
      <c r="HM487">
        <v>12628.8</v>
      </c>
      <c r="HN487" s="1">
        <v>4.1126080000000002E-2</v>
      </c>
      <c r="HO487">
        <v>32.95682</v>
      </c>
      <c r="HP487">
        <v>3.0077419999999999</v>
      </c>
      <c r="HQ487">
        <v>16212.34</v>
      </c>
      <c r="HR487" s="1">
        <v>4.083026E-2</v>
      </c>
      <c r="HS487">
        <v>32.964010000000002</v>
      </c>
      <c r="HT487">
        <v>3.639297</v>
      </c>
      <c r="HU487">
        <v>19914.57</v>
      </c>
      <c r="HV487" s="1">
        <v>4.0305199999999999E-2</v>
      </c>
      <c r="HW487">
        <v>33.066890000000001</v>
      </c>
      <c r="HX487">
        <v>4.2137450000000003</v>
      </c>
      <c r="HY487">
        <v>23535.96</v>
      </c>
      <c r="HZ487" s="1">
        <v>3.9731530000000001E-2</v>
      </c>
      <c r="IA487">
        <v>33.064300000000003</v>
      </c>
      <c r="IB487">
        <v>4.7164349999999997</v>
      </c>
      <c r="IC487">
        <v>26917.919999999998</v>
      </c>
      <c r="ID487" s="1">
        <v>3.9369910000000001E-2</v>
      </c>
      <c r="IE487">
        <v>33.051000000000002</v>
      </c>
      <c r="IF487">
        <v>5.1642520000000003</v>
      </c>
      <c r="IG487">
        <v>29952.39</v>
      </c>
      <c r="IH487" s="1">
        <v>3.9183990000000002E-2</v>
      </c>
      <c r="II487">
        <v>32.962359999999997</v>
      </c>
      <c r="IJ487">
        <v>5.5544169999999999</v>
      </c>
      <c r="IK487">
        <v>32583.119999999999</v>
      </c>
      <c r="IL487" s="1">
        <v>3.8974309999999998E-2</v>
      </c>
      <c r="IM487">
        <v>32.782260000000001</v>
      </c>
      <c r="IN487">
        <v>5.8616169999999999</v>
      </c>
      <c r="IO487">
        <v>34784.03</v>
      </c>
      <c r="IP487" s="1">
        <v>3.8667319999999998E-2</v>
      </c>
      <c r="IQ487">
        <v>32.598190000000002</v>
      </c>
      <c r="IR487">
        <v>6.0752870000000003</v>
      </c>
      <c r="IS487">
        <v>36550.5</v>
      </c>
      <c r="IT487" s="1">
        <v>3.8879549999999999E-2</v>
      </c>
      <c r="IU487">
        <v>32.496110000000002</v>
      </c>
      <c r="IV487">
        <v>6.300656</v>
      </c>
      <c r="IW487">
        <v>37907.47</v>
      </c>
      <c r="IX487">
        <v>3.8615330000000003E-2</v>
      </c>
      <c r="IY487">
        <v>32.675800000000002</v>
      </c>
      <c r="IZ487">
        <v>6.3869590000000001</v>
      </c>
      <c r="JA487">
        <v>38893.120000000003</v>
      </c>
      <c r="JB487" s="1">
        <v>3.8159400000000003E-2</v>
      </c>
      <c r="JC487">
        <v>32.918170000000003</v>
      </c>
      <c r="JD487">
        <v>6.3842350000000003</v>
      </c>
      <c r="JE487">
        <v>39529.449999999997</v>
      </c>
      <c r="JF487" s="1">
        <v>3.7634569999999999E-2</v>
      </c>
      <c r="JG487">
        <v>33.143380000000001</v>
      </c>
      <c r="JH487">
        <v>6.320373</v>
      </c>
      <c r="JI487">
        <v>39860.65</v>
      </c>
      <c r="JJ487" s="1">
        <v>3.734854E-2</v>
      </c>
      <c r="JK487">
        <v>33.213630000000002</v>
      </c>
      <c r="JL487">
        <v>6.2571459999999997</v>
      </c>
      <c r="JM487">
        <v>39933.910000000003</v>
      </c>
      <c r="JN487">
        <v>3.7231050000000002E-2</v>
      </c>
      <c r="JO487">
        <v>33.169069999999998</v>
      </c>
      <c r="JP487">
        <v>6.1918360000000003</v>
      </c>
      <c r="JQ487">
        <v>39795.620000000003</v>
      </c>
      <c r="JR487" s="1">
        <v>3.7032250000000003E-2</v>
      </c>
      <c r="JS487">
        <v>32.979179999999999</v>
      </c>
      <c r="JT487">
        <v>6.0881340000000002</v>
      </c>
      <c r="JU487">
        <v>39482.82</v>
      </c>
      <c r="JV487" s="1">
        <v>3.6689190000000003E-2</v>
      </c>
      <c r="JW487">
        <v>32.791649999999997</v>
      </c>
      <c r="JX487">
        <v>5.9422240000000004</v>
      </c>
      <c r="JY487">
        <v>39026.21</v>
      </c>
      <c r="JZ487" s="1">
        <v>3.682411E-2</v>
      </c>
      <c r="KA487">
        <v>32.644419999999997</v>
      </c>
      <c r="KB487">
        <v>5.857634</v>
      </c>
      <c r="KC487">
        <v>38452.26</v>
      </c>
      <c r="KD487" s="1">
        <v>3.6445140000000001E-2</v>
      </c>
      <c r="KE487">
        <v>32.71002</v>
      </c>
      <c r="KF487">
        <v>5.680148</v>
      </c>
      <c r="KG487">
        <v>37787.89</v>
      </c>
      <c r="KH487" s="1">
        <v>3.5865689999999999E-2</v>
      </c>
      <c r="KI487">
        <v>32.803620000000002</v>
      </c>
      <c r="KJ487">
        <v>5.4667950000000003</v>
      </c>
      <c r="KK487">
        <v>37052.49</v>
      </c>
      <c r="KL487" s="1">
        <v>3.520119E-2</v>
      </c>
      <c r="KM487">
        <v>32.909550000000003</v>
      </c>
      <c r="KN487">
        <v>5.2385479999999998</v>
      </c>
      <c r="KO487">
        <v>36266.54</v>
      </c>
      <c r="KP487" s="1">
        <v>3.4742500000000003E-2</v>
      </c>
      <c r="KQ487">
        <v>32.986199999999997</v>
      </c>
      <c r="KR487">
        <v>5.0418560000000001</v>
      </c>
      <c r="KS487">
        <v>35445.019999999997</v>
      </c>
      <c r="KT487" s="1">
        <v>3.4423879999999997E-2</v>
      </c>
      <c r="KU487">
        <v>32.919400000000003</v>
      </c>
      <c r="KV487">
        <v>4.8665060000000002</v>
      </c>
      <c r="KW487">
        <v>34602.39</v>
      </c>
      <c r="KX487" s="1">
        <v>3.4040529999999999E-2</v>
      </c>
      <c r="KY487">
        <v>32.751609999999999</v>
      </c>
      <c r="KZ487">
        <v>4.6837739999999997</v>
      </c>
      <c r="LA487">
        <v>33745.86</v>
      </c>
      <c r="LB487" s="1">
        <v>3.3518579999999999E-2</v>
      </c>
      <c r="LC487">
        <v>32.559130000000003</v>
      </c>
      <c r="LD487">
        <v>4.4872670000000001</v>
      </c>
      <c r="LE487">
        <v>32889.64</v>
      </c>
      <c r="LF487" s="1">
        <v>3.333473E-2</v>
      </c>
      <c r="LG487">
        <v>32.422460000000001</v>
      </c>
      <c r="LH487">
        <v>4.3342179999999999</v>
      </c>
      <c r="LI487">
        <v>32032.91</v>
      </c>
      <c r="LJ487" s="1">
        <v>3.2861479999999998E-2</v>
      </c>
      <c r="LK487">
        <v>32.471789999999999</v>
      </c>
      <c r="LL487">
        <v>4.1589239999999998</v>
      </c>
      <c r="LM487">
        <v>31190.65</v>
      </c>
      <c r="LN487" s="1">
        <v>3.2289390000000001E-2</v>
      </c>
      <c r="LO487">
        <v>32.553489999999996</v>
      </c>
      <c r="LP487">
        <v>3.9723890000000002</v>
      </c>
      <c r="LQ487">
        <v>30363.27</v>
      </c>
      <c r="LR487" s="1">
        <v>3.1641379999999997E-2</v>
      </c>
      <c r="LS487">
        <v>32.658329999999999</v>
      </c>
      <c r="LT487">
        <v>3.784103</v>
      </c>
      <c r="LU487">
        <v>29553.71</v>
      </c>
      <c r="LV487">
        <v>3.108503E-2</v>
      </c>
      <c r="LW487">
        <v>32.713729999999998</v>
      </c>
      <c r="LX487">
        <v>3.6147109999999998</v>
      </c>
      <c r="LY487">
        <v>28768.47</v>
      </c>
      <c r="LZ487" s="1">
        <v>3.0453979999999999E-2</v>
      </c>
      <c r="MA487">
        <v>32.688670000000002</v>
      </c>
      <c r="MB487">
        <v>3.4390260000000001</v>
      </c>
      <c r="MC487">
        <v>28004.32</v>
      </c>
      <c r="MD487">
        <v>2.9698120000000001E-2</v>
      </c>
      <c r="ME487">
        <v>32.51737</v>
      </c>
      <c r="MF487">
        <v>3.2507250000000001</v>
      </c>
      <c r="MG487">
        <v>27266</v>
      </c>
      <c r="MH487">
        <v>2.9025789999999999E-2</v>
      </c>
      <c r="MI487">
        <v>32.332810000000002</v>
      </c>
      <c r="MJ487">
        <v>3.0814360000000001</v>
      </c>
      <c r="MK487">
        <v>26555.85</v>
      </c>
      <c r="ML487" s="1">
        <v>2.8708049999999999E-2</v>
      </c>
      <c r="MM487">
        <v>32.180030000000002</v>
      </c>
      <c r="MN487">
        <v>2.957592</v>
      </c>
      <c r="MO487">
        <v>25871.69</v>
      </c>
      <c r="MP487" s="1">
        <v>2.8323230000000001E-2</v>
      </c>
      <c r="MQ487">
        <v>32.249789999999997</v>
      </c>
      <c r="MR487">
        <v>2.8329300000000002</v>
      </c>
      <c r="MS487">
        <v>25211.54</v>
      </c>
      <c r="MT487" s="1">
        <v>2.7927770000000001E-2</v>
      </c>
      <c r="MU487">
        <v>32.265219999999999</v>
      </c>
      <c r="MV487">
        <v>2.7133250000000002</v>
      </c>
      <c r="MW487">
        <v>24576.39</v>
      </c>
      <c r="MX487" s="1">
        <v>2.7480939999999999E-2</v>
      </c>
      <c r="MY487">
        <v>32.2226</v>
      </c>
      <c r="MZ487">
        <v>2.5951409999999999</v>
      </c>
      <c r="NA487">
        <v>23966.720000000001</v>
      </c>
      <c r="NB487" s="1">
        <v>2.709255E-2</v>
      </c>
      <c r="NC487">
        <v>32.154690000000002</v>
      </c>
      <c r="ND487">
        <v>2.4883730000000002</v>
      </c>
      <c r="NE487">
        <v>23382.48</v>
      </c>
      <c r="NF487" s="1">
        <v>2.6847900000000001E-2</v>
      </c>
      <c r="NG487">
        <v>32.092820000000003</v>
      </c>
      <c r="NH487">
        <v>2.399457</v>
      </c>
      <c r="NI487">
        <v>22820.47</v>
      </c>
      <c r="NJ487" s="1">
        <v>2.6615130000000001E-2</v>
      </c>
      <c r="NK487">
        <v>31.9741</v>
      </c>
      <c r="NL487">
        <v>2.31562</v>
      </c>
      <c r="NM487">
        <v>22279.23</v>
      </c>
      <c r="NN487" s="1">
        <v>2.6393739999999999E-2</v>
      </c>
      <c r="NO487">
        <v>31.842970000000001</v>
      </c>
      <c r="NP487">
        <v>2.2365919999999999</v>
      </c>
      <c r="NQ487">
        <v>21758.02</v>
      </c>
      <c r="NR487" s="1">
        <v>2.6282719999999999E-2</v>
      </c>
      <c r="NS487">
        <v>31.721150000000002</v>
      </c>
      <c r="NT487">
        <v>2.1701540000000001</v>
      </c>
      <c r="NU487">
        <v>21255.32</v>
      </c>
      <c r="NV487" s="1">
        <v>2.6014659999999998E-2</v>
      </c>
      <c r="NW487">
        <v>31.851469999999999</v>
      </c>
      <c r="NX487">
        <v>2.0940020000000001</v>
      </c>
      <c r="NY487">
        <v>20771.04</v>
      </c>
      <c r="NZ487">
        <v>2.5745190000000001E-2</v>
      </c>
      <c r="OA487">
        <v>32.026919999999997</v>
      </c>
      <c r="OB487">
        <v>2.0212370000000002</v>
      </c>
      <c r="OC487">
        <v>20305.650000000001</v>
      </c>
      <c r="OD487" s="1">
        <v>2.5482689999999999E-2</v>
      </c>
      <c r="OE487">
        <v>32.13091</v>
      </c>
      <c r="OF487">
        <v>1.9521109999999999</v>
      </c>
      <c r="OG487">
        <v>19858.54</v>
      </c>
      <c r="OH487" s="1">
        <v>2.533641E-2</v>
      </c>
      <c r="OI487">
        <v>32.206440000000001</v>
      </c>
      <c r="OJ487">
        <v>1.894763</v>
      </c>
      <c r="OK487">
        <v>19427.77</v>
      </c>
    </row>
    <row r="488" spans="1:401" x14ac:dyDescent="0.35">
      <c r="A488">
        <v>497</v>
      </c>
      <c r="B488" t="s">
        <v>4</v>
      </c>
      <c r="C488" t="s">
        <v>364</v>
      </c>
      <c r="D488" t="s">
        <v>495</v>
      </c>
      <c r="E488">
        <v>817.22969999999998</v>
      </c>
      <c r="F488" s="1">
        <v>4.9931469999999999E-2</v>
      </c>
      <c r="G488">
        <v>28.726800000000001</v>
      </c>
      <c r="H488">
        <v>0</v>
      </c>
      <c r="I488">
        <v>0</v>
      </c>
      <c r="J488" s="1">
        <v>4.9691640000000002E-2</v>
      </c>
      <c r="K488">
        <v>28.791250000000002</v>
      </c>
      <c r="L488">
        <v>0</v>
      </c>
      <c r="M488">
        <v>0</v>
      </c>
      <c r="N488" s="1">
        <v>4.9386659999999999E-2</v>
      </c>
      <c r="O488">
        <v>28.891870000000001</v>
      </c>
      <c r="P488">
        <v>0</v>
      </c>
      <c r="Q488">
        <v>0</v>
      </c>
      <c r="R488">
        <v>4.9027620000000001E-2</v>
      </c>
      <c r="S488">
        <v>28.908550000000002</v>
      </c>
      <c r="T488">
        <v>0</v>
      </c>
      <c r="U488">
        <v>0</v>
      </c>
      <c r="V488" s="1">
        <v>4.8691089999999999E-2</v>
      </c>
      <c r="W488">
        <v>28.801279999999998</v>
      </c>
      <c r="X488">
        <v>0</v>
      </c>
      <c r="Y488">
        <v>0</v>
      </c>
      <c r="Z488" s="1">
        <v>4.8405789999999997E-2</v>
      </c>
      <c r="AA488">
        <v>28.713329999999999</v>
      </c>
      <c r="AB488">
        <v>0</v>
      </c>
      <c r="AC488">
        <v>0</v>
      </c>
      <c r="AD488" s="1">
        <v>4.8202109999999999E-2</v>
      </c>
      <c r="AE488">
        <v>28.656169999999999</v>
      </c>
      <c r="AF488">
        <v>0</v>
      </c>
      <c r="AG488">
        <v>0</v>
      </c>
      <c r="AH488" s="1">
        <v>4.789591E-2</v>
      </c>
      <c r="AI488">
        <v>28.819310000000002</v>
      </c>
      <c r="AJ488">
        <v>0</v>
      </c>
      <c r="AK488">
        <v>0</v>
      </c>
      <c r="AL488" s="1">
        <v>4.7557660000000002E-2</v>
      </c>
      <c r="AM488">
        <v>29.051200000000001</v>
      </c>
      <c r="AN488">
        <v>0</v>
      </c>
      <c r="AO488">
        <v>0</v>
      </c>
      <c r="AP488">
        <v>4.7201319999999998E-2</v>
      </c>
      <c r="AQ488">
        <v>29.296420000000001</v>
      </c>
      <c r="AR488">
        <v>0</v>
      </c>
      <c r="AS488">
        <v>0</v>
      </c>
      <c r="AT488" s="1">
        <v>4.6918309999999998E-2</v>
      </c>
      <c r="AU488">
        <v>29.514530000000001</v>
      </c>
      <c r="AV488">
        <v>0</v>
      </c>
      <c r="AW488">
        <v>0</v>
      </c>
      <c r="AX488" s="1">
        <v>4.6700810000000002E-2</v>
      </c>
      <c r="AY488">
        <v>29.556999999999999</v>
      </c>
      <c r="AZ488">
        <v>0</v>
      </c>
      <c r="BA488">
        <v>0</v>
      </c>
      <c r="BB488" s="1">
        <v>4.6460300000000003E-2</v>
      </c>
      <c r="BC488">
        <v>29.53238</v>
      </c>
      <c r="BD488">
        <v>0</v>
      </c>
      <c r="BE488">
        <v>0</v>
      </c>
      <c r="BF488">
        <v>4.6198400000000001E-2</v>
      </c>
      <c r="BG488">
        <v>29.513349999999999</v>
      </c>
      <c r="BH488">
        <v>0</v>
      </c>
      <c r="BI488">
        <v>0</v>
      </c>
      <c r="BJ488" s="1">
        <v>4.6050519999999998E-2</v>
      </c>
      <c r="BK488">
        <v>29.554600000000001</v>
      </c>
      <c r="BL488">
        <v>0</v>
      </c>
      <c r="BM488">
        <v>0</v>
      </c>
      <c r="BN488" s="1">
        <v>4.5768799999999998E-2</v>
      </c>
      <c r="BO488">
        <v>29.826650000000001</v>
      </c>
      <c r="BP488">
        <v>0</v>
      </c>
      <c r="BQ488">
        <v>0</v>
      </c>
      <c r="BR488" s="1">
        <v>4.5427080000000002E-2</v>
      </c>
      <c r="BS488">
        <v>30.10744</v>
      </c>
      <c r="BT488">
        <v>0</v>
      </c>
      <c r="BU488">
        <v>0</v>
      </c>
      <c r="BV488" s="1">
        <v>4.5064119999999999E-2</v>
      </c>
      <c r="BW488">
        <v>30.39274</v>
      </c>
      <c r="BX488">
        <v>0</v>
      </c>
      <c r="BY488">
        <v>0</v>
      </c>
      <c r="BZ488" s="1">
        <v>4.4753500000000002E-2</v>
      </c>
      <c r="CA488">
        <v>30.604759999999999</v>
      </c>
      <c r="CB488">
        <v>0</v>
      </c>
      <c r="CC488">
        <v>0</v>
      </c>
      <c r="CD488" s="1">
        <v>4.4496359999999999E-2</v>
      </c>
      <c r="CE488">
        <v>30.65682</v>
      </c>
      <c r="CF488">
        <v>0</v>
      </c>
      <c r="CG488">
        <v>0</v>
      </c>
      <c r="CH488" s="1">
        <v>4.420901E-2</v>
      </c>
      <c r="CI488">
        <v>30.596540000000001</v>
      </c>
      <c r="CJ488">
        <v>0</v>
      </c>
      <c r="CK488">
        <v>0</v>
      </c>
      <c r="CL488">
        <v>4.3901879999999997E-2</v>
      </c>
      <c r="CM488">
        <v>30.57067</v>
      </c>
      <c r="CN488">
        <v>0</v>
      </c>
      <c r="CO488">
        <v>0</v>
      </c>
      <c r="CP488">
        <v>4.3846860000000001E-2</v>
      </c>
      <c r="CQ488">
        <v>30.62406</v>
      </c>
      <c r="CR488">
        <v>0</v>
      </c>
      <c r="CS488">
        <v>0</v>
      </c>
      <c r="CT488" s="1">
        <v>4.3559689999999998E-2</v>
      </c>
      <c r="CU488">
        <v>30.84497</v>
      </c>
      <c r="CV488">
        <v>0</v>
      </c>
      <c r="CW488">
        <v>0</v>
      </c>
      <c r="CX488" s="1">
        <v>4.3147150000000002E-2</v>
      </c>
      <c r="CY488">
        <v>30.923770000000001</v>
      </c>
      <c r="CZ488">
        <v>0</v>
      </c>
      <c r="DA488">
        <v>0</v>
      </c>
      <c r="DB488" s="1">
        <v>4.2715290000000003E-2</v>
      </c>
      <c r="DC488">
        <v>31.14959</v>
      </c>
      <c r="DD488">
        <v>0</v>
      </c>
      <c r="DE488">
        <v>0</v>
      </c>
      <c r="DF488" s="1">
        <v>4.241147E-2</v>
      </c>
      <c r="DG488">
        <v>31.337969999999999</v>
      </c>
      <c r="DH488">
        <v>0</v>
      </c>
      <c r="DI488">
        <v>1.269745E-36</v>
      </c>
      <c r="DJ488" s="1">
        <v>4.217738E-2</v>
      </c>
      <c r="DK488">
        <v>31.392759999999999</v>
      </c>
      <c r="DL488">
        <v>6.7115430000000005E-35</v>
      </c>
      <c r="DM488">
        <v>4.0396949999999999E-31</v>
      </c>
      <c r="DN488" s="1">
        <v>4.192734E-2</v>
      </c>
      <c r="DO488">
        <v>31.355080000000001</v>
      </c>
      <c r="DP488">
        <v>2.1877190000000001E-30</v>
      </c>
      <c r="DQ488">
        <v>1.3178559999999999E-26</v>
      </c>
      <c r="DR488" s="1">
        <v>4.1578190000000001E-2</v>
      </c>
      <c r="DS488">
        <v>31.321580000000001</v>
      </c>
      <c r="DT488" s="1">
        <v>1.3163439999999999E-26</v>
      </c>
      <c r="DU488" s="1">
        <v>7.9732629999999995E-23</v>
      </c>
      <c r="DV488" s="1">
        <v>4.1095279999999998E-2</v>
      </c>
      <c r="DW488">
        <v>31.358879999999999</v>
      </c>
      <c r="DX488" s="1">
        <v>2.6912219999999998E-23</v>
      </c>
      <c r="DY488" s="1">
        <v>1.4832679999999999E-19</v>
      </c>
      <c r="DZ488" s="1">
        <v>4.0791910000000001E-2</v>
      </c>
      <c r="EA488">
        <v>31.636880000000001</v>
      </c>
      <c r="EB488" s="1">
        <v>2.031287E-20</v>
      </c>
      <c r="EC488" s="1">
        <v>1.052825E-16</v>
      </c>
      <c r="ED488" s="1">
        <v>4.0613389999999999E-2</v>
      </c>
      <c r="EE488">
        <v>31.949459999999998</v>
      </c>
      <c r="EF488" s="1">
        <v>6.7727460000000001E-18</v>
      </c>
      <c r="EG488" s="1">
        <v>3.3691799999999997E-14</v>
      </c>
      <c r="EH488" s="1">
        <v>4.0441249999999998E-2</v>
      </c>
      <c r="EI488">
        <v>32.266489999999997</v>
      </c>
      <c r="EJ488" s="1">
        <v>1.128945E-15</v>
      </c>
      <c r="EK488" s="1">
        <v>5.4833390000000002E-12</v>
      </c>
      <c r="EL488" s="1">
        <v>4.0219560000000001E-2</v>
      </c>
      <c r="EM488">
        <v>32.545900000000003</v>
      </c>
      <c r="EN488" s="1">
        <v>1.03549E-13</v>
      </c>
      <c r="EO488" s="1">
        <v>4.9607320000000001E-10</v>
      </c>
      <c r="EP488" s="1">
        <v>3.9959359999999999E-2</v>
      </c>
      <c r="EQ488">
        <v>32.634709999999998</v>
      </c>
      <c r="ER488" s="1">
        <v>5.6388370000000001E-12</v>
      </c>
      <c r="ES488" s="1">
        <v>2.6877339999999999E-8</v>
      </c>
      <c r="ET488" s="1">
        <v>3.9747709999999999E-2</v>
      </c>
      <c r="EU488">
        <v>32.547429999999999</v>
      </c>
      <c r="EV488" s="1">
        <v>1.948649E-10</v>
      </c>
      <c r="EW488" s="1">
        <v>9.2783780000000004E-7</v>
      </c>
      <c r="EX488" s="1">
        <v>3.95731E-2</v>
      </c>
      <c r="EY488">
        <v>32.489370000000001</v>
      </c>
      <c r="EZ488" s="1">
        <v>4.5098730000000004E-9</v>
      </c>
      <c r="FA488" s="1">
        <v>2.1503100000000001E-5</v>
      </c>
      <c r="FB488" s="1">
        <v>3.9651409999999998E-2</v>
      </c>
      <c r="FC488">
        <v>32.475580000000001</v>
      </c>
      <c r="FD488" s="1">
        <v>7.3586360000000004E-8</v>
      </c>
      <c r="FE488" s="1">
        <v>3.5011839999999999E-4</v>
      </c>
      <c r="FF488" s="1">
        <v>3.955413E-2</v>
      </c>
      <c r="FG488">
        <v>32.614089999999997</v>
      </c>
      <c r="FH488" s="1">
        <v>8.7125000000000002E-7</v>
      </c>
      <c r="FI488" s="1">
        <v>4.1610099999999997E-3</v>
      </c>
      <c r="FJ488" s="1">
        <v>3.9362149999999999E-2</v>
      </c>
      <c r="FK488">
        <v>32.751930000000002</v>
      </c>
      <c r="FL488" s="1">
        <v>7.7248129999999999E-6</v>
      </c>
      <c r="FM488" s="1">
        <v>3.7215930000000001E-2</v>
      </c>
      <c r="FN488" s="1">
        <v>3.9112399999999999E-2</v>
      </c>
      <c r="FO488">
        <v>32.818629999999999</v>
      </c>
      <c r="FP488" s="1">
        <v>5.2885890000000001E-5</v>
      </c>
      <c r="FQ488" s="1">
        <v>0.25755250000000002</v>
      </c>
      <c r="FR488" s="1">
        <v>3.8969320000000002E-2</v>
      </c>
      <c r="FS488">
        <v>32.838059999999999</v>
      </c>
      <c r="FT488" s="1">
        <v>2.878774E-4</v>
      </c>
      <c r="FU488" s="1">
        <v>1.4153020000000001</v>
      </c>
      <c r="FV488" s="1">
        <v>3.8862760000000003E-2</v>
      </c>
      <c r="FW488">
        <v>32.782879999999999</v>
      </c>
      <c r="FX488" s="1">
        <v>1.2750540000000001E-3</v>
      </c>
      <c r="FY488" s="1">
        <v>6.3252930000000003</v>
      </c>
      <c r="FZ488" s="1">
        <v>3.8725799999999998E-2</v>
      </c>
      <c r="GA488">
        <v>32.700020000000002</v>
      </c>
      <c r="GB488" s="1">
        <v>4.6823710000000003E-3</v>
      </c>
      <c r="GC488" s="1">
        <v>23.47663</v>
      </c>
      <c r="GD488" s="1">
        <v>3.8510759999999998E-2</v>
      </c>
      <c r="GE488">
        <v>32.616039999999998</v>
      </c>
      <c r="GF488" s="1">
        <v>1.451471E-2</v>
      </c>
      <c r="GG488">
        <v>73.71217</v>
      </c>
      <c r="GH488" s="1">
        <v>3.8293250000000001E-2</v>
      </c>
      <c r="GI488">
        <v>32.589979999999997</v>
      </c>
      <c r="GJ488" s="1">
        <v>3.8703269999999998E-2</v>
      </c>
      <c r="GK488">
        <v>199.13409999999999</v>
      </c>
      <c r="GL488" s="1">
        <v>3.8102749999999998E-2</v>
      </c>
      <c r="GM488">
        <v>32.759779999999999</v>
      </c>
      <c r="GN488" s="1">
        <v>9.0278460000000005E-2</v>
      </c>
      <c r="GO488">
        <v>470.41039999999998</v>
      </c>
      <c r="GP488" s="1">
        <v>3.7867060000000001E-2</v>
      </c>
      <c r="GQ488">
        <v>32.976529999999997</v>
      </c>
      <c r="GR488" s="1">
        <v>0.18668209999999999</v>
      </c>
      <c r="GS488">
        <v>986.00930000000005</v>
      </c>
      <c r="GT488">
        <v>3.7647920000000001E-2</v>
      </c>
      <c r="GU488">
        <v>33.211860000000001</v>
      </c>
      <c r="GV488" s="1">
        <v>0.34727259999999999</v>
      </c>
      <c r="GW488">
        <v>1858.8240000000001</v>
      </c>
      <c r="GX488" s="1">
        <v>3.7420950000000001E-2</v>
      </c>
      <c r="GY488">
        <v>33.35042</v>
      </c>
      <c r="GZ488" s="1">
        <v>0.58813610000000005</v>
      </c>
      <c r="HA488">
        <v>3191.5439999999999</v>
      </c>
      <c r="HB488" s="1">
        <v>3.7150820000000001E-2</v>
      </c>
      <c r="HC488">
        <v>33.375419999999998</v>
      </c>
      <c r="HD488" s="1">
        <v>0.91645929999999998</v>
      </c>
      <c r="HE488">
        <v>5047.424</v>
      </c>
      <c r="HF488" s="1">
        <v>3.6907860000000001E-2</v>
      </c>
      <c r="HG488">
        <v>33.229520000000001</v>
      </c>
      <c r="HH488" s="1">
        <v>1.330077</v>
      </c>
      <c r="HI488">
        <v>7429.91</v>
      </c>
      <c r="HJ488" s="1">
        <v>3.6648210000000001E-2</v>
      </c>
      <c r="HK488">
        <v>33.067720000000001</v>
      </c>
      <c r="HL488">
        <v>1.813221</v>
      </c>
      <c r="HM488">
        <v>10277.23</v>
      </c>
      <c r="HN488" s="1">
        <v>3.6767710000000002E-2</v>
      </c>
      <c r="HO488">
        <v>32.939779999999999</v>
      </c>
      <c r="HP488">
        <v>2.3681199999999998</v>
      </c>
      <c r="HQ488">
        <v>13478.06</v>
      </c>
      <c r="HR488" s="1">
        <v>3.6505160000000002E-2</v>
      </c>
      <c r="HS488">
        <v>32.951839999999997</v>
      </c>
      <c r="HT488">
        <v>2.925297</v>
      </c>
      <c r="HU488">
        <v>16889.46</v>
      </c>
      <c r="HV488" s="1">
        <v>3.602822E-2</v>
      </c>
      <c r="HW488">
        <v>33.055819999999997</v>
      </c>
      <c r="HX488">
        <v>3.4521359999999999</v>
      </c>
      <c r="HY488">
        <v>20335.400000000001</v>
      </c>
      <c r="HZ488" s="1">
        <v>3.5510359999999998E-2</v>
      </c>
      <c r="IA488">
        <v>33.057499999999997</v>
      </c>
      <c r="IB488">
        <v>3.9329710000000002</v>
      </c>
      <c r="IC488">
        <v>23662.33</v>
      </c>
      <c r="ID488" s="1">
        <v>3.5186929999999998E-2</v>
      </c>
      <c r="IE488">
        <v>33.048020000000001</v>
      </c>
      <c r="IF488">
        <v>4.3780849999999996</v>
      </c>
      <c r="IG488">
        <v>26753.65</v>
      </c>
      <c r="IH488" s="1">
        <v>3.5027969999999999E-2</v>
      </c>
      <c r="II488">
        <v>32.965890000000002</v>
      </c>
      <c r="IJ488">
        <v>4.7821699999999998</v>
      </c>
      <c r="IK488">
        <v>29536.13</v>
      </c>
      <c r="IL488" s="1">
        <v>3.48416E-2</v>
      </c>
      <c r="IM488">
        <v>32.79616</v>
      </c>
      <c r="IN488">
        <v>5.1184079999999996</v>
      </c>
      <c r="IO488">
        <v>31964.19</v>
      </c>
      <c r="IP488" s="1">
        <v>3.457027E-2</v>
      </c>
      <c r="IQ488">
        <v>32.62283</v>
      </c>
      <c r="IR488">
        <v>5.3749330000000004</v>
      </c>
      <c r="IS488">
        <v>34013.660000000003</v>
      </c>
      <c r="IT488" s="1">
        <v>3.4774899999999997E-2</v>
      </c>
      <c r="IU488">
        <v>32.529580000000003</v>
      </c>
      <c r="IV488">
        <v>5.6442300000000003</v>
      </c>
      <c r="IW488">
        <v>35689.78</v>
      </c>
      <c r="IX488" s="1">
        <v>3.4534009999999997E-2</v>
      </c>
      <c r="IY488">
        <v>32.709960000000002</v>
      </c>
      <c r="IZ488">
        <v>5.7850339999999996</v>
      </c>
      <c r="JA488">
        <v>37015.550000000003</v>
      </c>
      <c r="JB488" s="1">
        <v>3.4122430000000002E-2</v>
      </c>
      <c r="JC488">
        <v>32.950339999999997</v>
      </c>
      <c r="JD488">
        <v>5.8419480000000004</v>
      </c>
      <c r="JE488">
        <v>37999.120000000003</v>
      </c>
      <c r="JF488" s="1">
        <v>3.3645349999999997E-2</v>
      </c>
      <c r="JG488">
        <v>33.17353</v>
      </c>
      <c r="JH488">
        <v>5.8376939999999999</v>
      </c>
      <c r="JI488">
        <v>38673.699999999997</v>
      </c>
      <c r="JJ488">
        <v>3.3392520000000002E-2</v>
      </c>
      <c r="JK488">
        <v>33.245609999999999</v>
      </c>
      <c r="JL488">
        <v>5.8311770000000003</v>
      </c>
      <c r="JM488">
        <v>39077.51</v>
      </c>
      <c r="JN488" s="1">
        <v>3.3291460000000002E-2</v>
      </c>
      <c r="JO488">
        <v>33.206139999999998</v>
      </c>
      <c r="JP488">
        <v>5.8185510000000003</v>
      </c>
      <c r="JQ488">
        <v>39251.96</v>
      </c>
      <c r="JR488">
        <v>3.3117889999999997E-2</v>
      </c>
      <c r="JS488">
        <v>33.025869999999998</v>
      </c>
      <c r="JT488">
        <v>5.7656390000000002</v>
      </c>
      <c r="JU488">
        <v>39231.089999999997</v>
      </c>
      <c r="JV488" s="1">
        <v>3.2810150000000003E-2</v>
      </c>
      <c r="JW488">
        <v>32.848010000000002</v>
      </c>
      <c r="JX488">
        <v>5.6672330000000004</v>
      </c>
      <c r="JY488">
        <v>39043.19</v>
      </c>
      <c r="JZ488" s="1">
        <v>3.2948770000000002E-2</v>
      </c>
      <c r="KA488">
        <v>32.70899</v>
      </c>
      <c r="KB488">
        <v>5.6266959999999999</v>
      </c>
      <c r="KC488">
        <v>38714.370000000003</v>
      </c>
      <c r="KD488" s="1">
        <v>3.260594E-2</v>
      </c>
      <c r="KE488">
        <v>32.776130000000002</v>
      </c>
      <c r="KF488">
        <v>5.4894030000000003</v>
      </c>
      <c r="KG488">
        <v>38271.94</v>
      </c>
      <c r="KH488">
        <v>3.2080530000000003E-2</v>
      </c>
      <c r="KI488">
        <v>32.86956</v>
      </c>
      <c r="KJ488">
        <v>5.3124190000000002</v>
      </c>
      <c r="KK488">
        <v>37734.29</v>
      </c>
      <c r="KL488" s="1">
        <v>3.1478930000000002E-2</v>
      </c>
      <c r="KM488">
        <v>32.974449999999997</v>
      </c>
      <c r="KN488">
        <v>5.1165620000000001</v>
      </c>
      <c r="KO488">
        <v>37122.44</v>
      </c>
      <c r="KP488" s="1">
        <v>3.1074049999999999E-2</v>
      </c>
      <c r="KQ488">
        <v>33.05077</v>
      </c>
      <c r="KR488">
        <v>4.9496849999999997</v>
      </c>
      <c r="KS488">
        <v>36453.39</v>
      </c>
      <c r="KT488" s="1">
        <v>3.0791059999999999E-2</v>
      </c>
      <c r="KU488">
        <v>32.988129999999998</v>
      </c>
      <c r="KV488">
        <v>4.799601</v>
      </c>
      <c r="KW488">
        <v>35742.29</v>
      </c>
      <c r="KX488" s="1">
        <v>3.0450999999999999E-2</v>
      </c>
      <c r="KY488">
        <v>32.828139999999998</v>
      </c>
      <c r="KZ488">
        <v>4.6398590000000004</v>
      </c>
      <c r="LA488">
        <v>35000.25</v>
      </c>
      <c r="LB488" s="1">
        <v>2.9982740000000001E-2</v>
      </c>
      <c r="LC488">
        <v>32.643990000000002</v>
      </c>
      <c r="LD488">
        <v>4.4620439999999997</v>
      </c>
      <c r="LE488">
        <v>34240</v>
      </c>
      <c r="LF488" s="1">
        <v>2.982986E-2</v>
      </c>
      <c r="LG488">
        <v>32.514180000000003</v>
      </c>
      <c r="LH488">
        <v>4.3396869999999996</v>
      </c>
      <c r="LI488">
        <v>33467.71</v>
      </c>
      <c r="LJ488" s="1">
        <v>2.9404030000000001E-2</v>
      </c>
      <c r="LK488">
        <v>32.564500000000002</v>
      </c>
      <c r="LL488">
        <v>4.1661450000000002</v>
      </c>
      <c r="LM488">
        <v>32690.09</v>
      </c>
      <c r="LN488" s="1">
        <v>2.8890249999999999E-2</v>
      </c>
      <c r="LO488">
        <v>32.644550000000002</v>
      </c>
      <c r="LP488">
        <v>3.9872730000000001</v>
      </c>
      <c r="LQ488">
        <v>31913.86</v>
      </c>
      <c r="LR488" s="1">
        <v>2.8304349999999999E-2</v>
      </c>
      <c r="LS488">
        <v>32.746450000000003</v>
      </c>
      <c r="LT488">
        <v>3.8124069999999999</v>
      </c>
      <c r="LU488">
        <v>31151.3</v>
      </c>
      <c r="LV488" s="1">
        <v>2.7808909999999999E-2</v>
      </c>
      <c r="LW488">
        <v>32.800080000000001</v>
      </c>
      <c r="LX488">
        <v>3.6517080000000002</v>
      </c>
      <c r="LY488">
        <v>30400.19</v>
      </c>
      <c r="LZ488" s="1">
        <v>2.7249280000000001E-2</v>
      </c>
      <c r="MA488">
        <v>32.776029999999999</v>
      </c>
      <c r="MB488">
        <v>3.4831470000000002</v>
      </c>
      <c r="MC488">
        <v>29660.06</v>
      </c>
      <c r="MD488" s="1">
        <v>2.6573690000000001E-2</v>
      </c>
      <c r="ME488">
        <v>32.60989</v>
      </c>
      <c r="MF488">
        <v>3.299741</v>
      </c>
      <c r="MG488">
        <v>28938.76</v>
      </c>
      <c r="MH488" s="1">
        <v>2.5969039999999999E-2</v>
      </c>
      <c r="MI488">
        <v>32.430770000000003</v>
      </c>
      <c r="MJ488">
        <v>3.1337419999999998</v>
      </c>
      <c r="MK488">
        <v>28238.240000000002</v>
      </c>
      <c r="ML488" s="1">
        <v>2.5687939999999999E-2</v>
      </c>
      <c r="MM488">
        <v>32.282429999999998</v>
      </c>
      <c r="MN488">
        <v>3.0136120000000002</v>
      </c>
      <c r="MO488">
        <v>27558.18</v>
      </c>
      <c r="MP488" s="1">
        <v>2.5344189999999999E-2</v>
      </c>
      <c r="MQ488">
        <v>32.349249999999998</v>
      </c>
      <c r="MR488">
        <v>2.8914569999999999</v>
      </c>
      <c r="MS488">
        <v>26897.46</v>
      </c>
      <c r="MT488" s="1">
        <v>2.499239E-2</v>
      </c>
      <c r="MU488">
        <v>32.362470000000002</v>
      </c>
      <c r="MV488">
        <v>2.7737850000000002</v>
      </c>
      <c r="MW488">
        <v>26257.78</v>
      </c>
      <c r="MX488" s="1">
        <v>2.4589969999999999E-2</v>
      </c>
      <c r="MY488">
        <v>32.319470000000003</v>
      </c>
      <c r="MZ488">
        <v>2.656396</v>
      </c>
      <c r="NA488">
        <v>25640.46</v>
      </c>
      <c r="NB488" s="1">
        <v>2.42425E-2</v>
      </c>
      <c r="NC488">
        <v>32.251750000000001</v>
      </c>
      <c r="ND488">
        <v>2.5502929999999999</v>
      </c>
      <c r="NE488">
        <v>25045.35</v>
      </c>
      <c r="NF488" s="1">
        <v>2.4021190000000001E-2</v>
      </c>
      <c r="NG488">
        <v>32.189920000000001</v>
      </c>
      <c r="NH488">
        <v>2.461786</v>
      </c>
      <c r="NI488">
        <v>24470.41</v>
      </c>
      <c r="NJ488" s="1">
        <v>2.3816650000000002E-2</v>
      </c>
      <c r="NK488">
        <v>32.073459999999997</v>
      </c>
      <c r="NL488">
        <v>2.3786529999999999</v>
      </c>
      <c r="NM488">
        <v>23914.45</v>
      </c>
      <c r="NN488" s="1">
        <v>2.361833E-2</v>
      </c>
      <c r="NO488">
        <v>31.944939999999999</v>
      </c>
      <c r="NP488">
        <v>2.29975</v>
      </c>
      <c r="NQ488">
        <v>23377.24</v>
      </c>
      <c r="NR488" s="1">
        <v>2.3525480000000001E-2</v>
      </c>
      <c r="NS488">
        <v>31.825230000000001</v>
      </c>
      <c r="NT488">
        <v>2.2341150000000001</v>
      </c>
      <c r="NU488">
        <v>22857.49</v>
      </c>
      <c r="NV488" s="1">
        <v>2.3279729999999998E-2</v>
      </c>
      <c r="NW488">
        <v>31.949960000000001</v>
      </c>
      <c r="NX488">
        <v>2.1570529999999999</v>
      </c>
      <c r="NY488">
        <v>22355.02</v>
      </c>
      <c r="NZ488" s="1">
        <v>2.303854E-2</v>
      </c>
      <c r="OA488">
        <v>32.11741</v>
      </c>
      <c r="OB488">
        <v>2.0837140000000001</v>
      </c>
      <c r="OC488">
        <v>21870.71</v>
      </c>
      <c r="OD488" s="1">
        <v>2.2802139999999999E-2</v>
      </c>
      <c r="OE488">
        <v>32.214840000000002</v>
      </c>
      <c r="OF488">
        <v>2.0138090000000002</v>
      </c>
      <c r="OG488">
        <v>21404.13</v>
      </c>
      <c r="OH488" s="1">
        <v>2.2673700000000001E-2</v>
      </c>
      <c r="OI488">
        <v>32.284930000000003</v>
      </c>
      <c r="OJ488">
        <v>1.9561919999999999</v>
      </c>
      <c r="OK488">
        <v>20953.54</v>
      </c>
    </row>
    <row r="489" spans="1:401" x14ac:dyDescent="0.35">
      <c r="A489">
        <v>498</v>
      </c>
      <c r="B489" t="s">
        <v>4</v>
      </c>
      <c r="C489" t="s">
        <v>364</v>
      </c>
      <c r="D489" t="s">
        <v>496</v>
      </c>
      <c r="E489">
        <v>788.1884</v>
      </c>
      <c r="F489">
        <v>4.7476909999999997E-2</v>
      </c>
      <c r="G489">
        <v>28.671299999999999</v>
      </c>
      <c r="H489">
        <v>0</v>
      </c>
      <c r="I489">
        <v>0</v>
      </c>
      <c r="J489" s="1">
        <v>4.7250760000000003E-2</v>
      </c>
      <c r="K489">
        <v>28.73948</v>
      </c>
      <c r="L489">
        <v>0</v>
      </c>
      <c r="M489">
        <v>0</v>
      </c>
      <c r="N489" s="1">
        <v>4.6959800000000003E-2</v>
      </c>
      <c r="O489">
        <v>28.841850000000001</v>
      </c>
      <c r="P489">
        <v>0</v>
      </c>
      <c r="Q489">
        <v>0</v>
      </c>
      <c r="R489" s="1">
        <v>4.6615749999999997E-2</v>
      </c>
      <c r="S489">
        <v>28.862259999999999</v>
      </c>
      <c r="T489">
        <v>0</v>
      </c>
      <c r="U489">
        <v>0</v>
      </c>
      <c r="V489" s="1">
        <v>4.6295959999999997E-2</v>
      </c>
      <c r="W489">
        <v>28.762049999999999</v>
      </c>
      <c r="X489">
        <v>0</v>
      </c>
      <c r="Y489">
        <v>0</v>
      </c>
      <c r="Z489" s="1">
        <v>4.602668E-2</v>
      </c>
      <c r="AA489">
        <v>28.68047</v>
      </c>
      <c r="AB489">
        <v>0</v>
      </c>
      <c r="AC489">
        <v>0</v>
      </c>
      <c r="AD489" s="1">
        <v>4.583752E-2</v>
      </c>
      <c r="AE489">
        <v>28.628209999999999</v>
      </c>
      <c r="AF489">
        <v>0</v>
      </c>
      <c r="AG489">
        <v>0</v>
      </c>
      <c r="AH489" s="1">
        <v>4.5544849999999998E-2</v>
      </c>
      <c r="AI489">
        <v>28.789529999999999</v>
      </c>
      <c r="AJ489">
        <v>0</v>
      </c>
      <c r="AK489">
        <v>0</v>
      </c>
      <c r="AL489" s="1">
        <v>4.5222140000000001E-2</v>
      </c>
      <c r="AM489">
        <v>29.017109999999999</v>
      </c>
      <c r="AN489">
        <v>0</v>
      </c>
      <c r="AO489">
        <v>0</v>
      </c>
      <c r="AP489" s="1">
        <v>4.488118E-2</v>
      </c>
      <c r="AQ489">
        <v>29.257069999999999</v>
      </c>
      <c r="AR489">
        <v>0</v>
      </c>
      <c r="AS489">
        <v>0</v>
      </c>
      <c r="AT489" s="1">
        <v>4.4611709999999999E-2</v>
      </c>
      <c r="AU489">
        <v>29.470120000000001</v>
      </c>
      <c r="AV489">
        <v>0</v>
      </c>
      <c r="AW489">
        <v>0</v>
      </c>
      <c r="AX489" s="1">
        <v>4.4406790000000002E-2</v>
      </c>
      <c r="AY489">
        <v>29.51249</v>
      </c>
      <c r="AZ489">
        <v>0</v>
      </c>
      <c r="BA489">
        <v>0</v>
      </c>
      <c r="BB489">
        <v>4.4179450000000002E-2</v>
      </c>
      <c r="BC489">
        <v>29.489989999999999</v>
      </c>
      <c r="BD489">
        <v>0</v>
      </c>
      <c r="BE489">
        <v>0</v>
      </c>
      <c r="BF489" s="1">
        <v>4.3929410000000002E-2</v>
      </c>
      <c r="BG489">
        <v>29.472629999999999</v>
      </c>
      <c r="BH489">
        <v>0</v>
      </c>
      <c r="BI489">
        <v>0</v>
      </c>
      <c r="BJ489" s="1">
        <v>4.3795529999999999E-2</v>
      </c>
      <c r="BK489">
        <v>29.513179999999998</v>
      </c>
      <c r="BL489">
        <v>0</v>
      </c>
      <c r="BM489">
        <v>0</v>
      </c>
      <c r="BN489" s="1">
        <v>4.3524140000000003E-2</v>
      </c>
      <c r="BO489">
        <v>29.777470000000001</v>
      </c>
      <c r="BP489">
        <v>0</v>
      </c>
      <c r="BQ489">
        <v>0</v>
      </c>
      <c r="BR489" s="1">
        <v>4.319626E-2</v>
      </c>
      <c r="BS489">
        <v>30.049440000000001</v>
      </c>
      <c r="BT489">
        <v>0</v>
      </c>
      <c r="BU489">
        <v>0</v>
      </c>
      <c r="BV489" s="1">
        <v>4.284934E-2</v>
      </c>
      <c r="BW489">
        <v>30.325240000000001</v>
      </c>
      <c r="BX489">
        <v>0</v>
      </c>
      <c r="BY489">
        <v>0</v>
      </c>
      <c r="BZ489" s="1">
        <v>4.255743E-2</v>
      </c>
      <c r="CA489">
        <v>30.52965</v>
      </c>
      <c r="CB489">
        <v>0</v>
      </c>
      <c r="CC489">
        <v>0</v>
      </c>
      <c r="CD489" s="1">
        <v>4.2313440000000001E-2</v>
      </c>
      <c r="CE489">
        <v>30.579180000000001</v>
      </c>
      <c r="CF489">
        <v>0</v>
      </c>
      <c r="CG489">
        <v>0</v>
      </c>
      <c r="CH489" s="1">
        <v>4.2040149999999998E-2</v>
      </c>
      <c r="CI489">
        <v>30.5199</v>
      </c>
      <c r="CJ489">
        <v>0</v>
      </c>
      <c r="CK489">
        <v>0</v>
      </c>
      <c r="CL489" s="1">
        <v>4.1748159999999999E-2</v>
      </c>
      <c r="CM489">
        <v>30.494420000000002</v>
      </c>
      <c r="CN489">
        <v>0</v>
      </c>
      <c r="CO489">
        <v>0</v>
      </c>
      <c r="CP489" s="1">
        <v>4.1707040000000001E-2</v>
      </c>
      <c r="CQ489">
        <v>30.546500000000002</v>
      </c>
      <c r="CR489">
        <v>0</v>
      </c>
      <c r="CS489">
        <v>0</v>
      </c>
      <c r="CT489" s="1">
        <v>4.1431669999999997E-2</v>
      </c>
      <c r="CU489">
        <v>30.761620000000001</v>
      </c>
      <c r="CV489">
        <v>0</v>
      </c>
      <c r="CW489">
        <v>0</v>
      </c>
      <c r="CX489" s="1">
        <v>4.1037049999999999E-2</v>
      </c>
      <c r="CY489">
        <v>30.83915</v>
      </c>
      <c r="CZ489">
        <v>0</v>
      </c>
      <c r="DA489">
        <v>0</v>
      </c>
      <c r="DB489" s="1">
        <v>4.0622499999999999E-2</v>
      </c>
      <c r="DC489">
        <v>31.059940000000001</v>
      </c>
      <c r="DD489">
        <v>0</v>
      </c>
      <c r="DE489">
        <v>0</v>
      </c>
      <c r="DF489" s="1">
        <v>4.0334790000000002E-2</v>
      </c>
      <c r="DG489">
        <v>31.24493</v>
      </c>
      <c r="DH489">
        <v>0</v>
      </c>
      <c r="DI489">
        <v>2.6663890000000001E-37</v>
      </c>
      <c r="DJ489" s="1">
        <v>4.0113330000000003E-2</v>
      </c>
      <c r="DK489">
        <v>31.30087</v>
      </c>
      <c r="DL489">
        <v>1.5516639999999999E-35</v>
      </c>
      <c r="DM489">
        <v>9.607602E-32</v>
      </c>
      <c r="DN489" s="1">
        <v>3.9879919999999999E-2</v>
      </c>
      <c r="DO489">
        <v>31.268249999999998</v>
      </c>
      <c r="DP489">
        <v>5.6782739999999997E-31</v>
      </c>
      <c r="DQ489">
        <v>3.5182109999999997E-27</v>
      </c>
      <c r="DR489" s="1">
        <v>3.9543950000000001E-2</v>
      </c>
      <c r="DS489">
        <v>31.24005</v>
      </c>
      <c r="DT489" s="1">
        <v>4.1620290000000002E-27</v>
      </c>
      <c r="DU489" s="1">
        <v>2.3373950000000001E-23</v>
      </c>
      <c r="DV489" s="1">
        <v>3.9079120000000002E-2</v>
      </c>
      <c r="DW489">
        <v>31.281189999999999</v>
      </c>
      <c r="DX489" s="1">
        <v>8.9825189999999993E-24</v>
      </c>
      <c r="DY489" s="1">
        <v>4.6964660000000001E-20</v>
      </c>
      <c r="DZ489">
        <v>3.8788620000000003E-2</v>
      </c>
      <c r="EA489">
        <v>31.555949999999999</v>
      </c>
      <c r="EB489" s="1">
        <v>7.155656E-21</v>
      </c>
      <c r="EC489" s="1">
        <v>3.5798430000000003E-17</v>
      </c>
      <c r="ED489" s="1">
        <v>3.8624220000000001E-2</v>
      </c>
      <c r="EE489">
        <v>31.86448</v>
      </c>
      <c r="EF489" s="1">
        <v>2.512151E-18</v>
      </c>
      <c r="EG489" s="1">
        <v>1.220621E-14</v>
      </c>
      <c r="EH489" s="1">
        <v>3.8464390000000001E-2</v>
      </c>
      <c r="EI489">
        <v>32.176909999999999</v>
      </c>
      <c r="EJ489" s="1">
        <v>4.4032489999999998E-16</v>
      </c>
      <c r="EK489" s="1">
        <v>2.1075660000000002E-12</v>
      </c>
      <c r="EL489" s="1">
        <v>3.8253370000000002E-2</v>
      </c>
      <c r="EM489">
        <v>32.45185</v>
      </c>
      <c r="EN489" s="1">
        <v>4.2383450000000002E-14</v>
      </c>
      <c r="EO489" s="1">
        <v>2.014811E-10</v>
      </c>
      <c r="EP489">
        <v>3.8002010000000003E-2</v>
      </c>
      <c r="EQ489">
        <v>32.540999999999997</v>
      </c>
      <c r="ER489" s="1">
        <v>2.4171060000000001E-12</v>
      </c>
      <c r="ES489" s="1">
        <v>1.149611E-8</v>
      </c>
      <c r="ET489" s="1">
        <v>3.7801109999999999E-2</v>
      </c>
      <c r="EU489">
        <v>32.459429999999998</v>
      </c>
      <c r="EV489" s="1">
        <v>8.7322479999999999E-11</v>
      </c>
      <c r="EW489" s="1">
        <v>4.1671690000000002E-7</v>
      </c>
      <c r="EX489" s="1">
        <v>3.7632680000000002E-2</v>
      </c>
      <c r="EY489">
        <v>32.405900000000003</v>
      </c>
      <c r="EZ489" s="1">
        <v>2.1088839999999999E-9</v>
      </c>
      <c r="FA489" s="1">
        <v>1.011499E-5</v>
      </c>
      <c r="FB489" s="1">
        <v>3.7717220000000003E-2</v>
      </c>
      <c r="FC489">
        <v>32.394979999999997</v>
      </c>
      <c r="FD489" s="1">
        <v>3.586015E-8</v>
      </c>
      <c r="FE489" s="1">
        <v>1.7210810000000001E-4</v>
      </c>
      <c r="FF489">
        <v>3.7627239999999999E-2</v>
      </c>
      <c r="FG489">
        <v>32.531779999999998</v>
      </c>
      <c r="FH489" s="1">
        <v>4.4174840000000001E-7</v>
      </c>
      <c r="FI489" s="1">
        <v>2.133355E-3</v>
      </c>
      <c r="FJ489" s="1">
        <v>3.743809E-2</v>
      </c>
      <c r="FK489">
        <v>32.667310000000001</v>
      </c>
      <c r="FL489" s="1">
        <v>4.0689000000000001E-6</v>
      </c>
      <c r="FM489" s="1">
        <v>1.9867619999999999E-2</v>
      </c>
      <c r="FN489" s="1">
        <v>3.7200030000000002E-2</v>
      </c>
      <c r="FO489">
        <v>32.734209999999997</v>
      </c>
      <c r="FP489" s="1">
        <v>2.890865E-5</v>
      </c>
      <c r="FQ489" s="1">
        <v>0.14294209999999999</v>
      </c>
      <c r="FR489">
        <v>3.7064180000000002E-2</v>
      </c>
      <c r="FS489">
        <v>32.75508</v>
      </c>
      <c r="FT489" s="1">
        <v>1.6310230000000001E-4</v>
      </c>
      <c r="FU489" s="1">
        <v>0.81538330000000003</v>
      </c>
      <c r="FV489" s="1">
        <v>3.6963709999999997E-2</v>
      </c>
      <c r="FW489">
        <v>32.704169999999998</v>
      </c>
      <c r="FX489" s="1">
        <v>7.4784999999999999E-4</v>
      </c>
      <c r="FY489" s="1">
        <v>3.7772299999999999</v>
      </c>
      <c r="FZ489" s="1">
        <v>3.6835130000000001E-2</v>
      </c>
      <c r="GA489">
        <v>32.627310000000001</v>
      </c>
      <c r="GB489" s="1">
        <v>2.839828E-3</v>
      </c>
      <c r="GC489" s="1">
        <v>14.51169</v>
      </c>
      <c r="GD489" s="1">
        <v>3.6626989999999998E-2</v>
      </c>
      <c r="GE489">
        <v>32.550020000000004</v>
      </c>
      <c r="GF489" s="1">
        <v>9.0910160000000004E-3</v>
      </c>
      <c r="GG489" s="1">
        <v>47.101419999999997</v>
      </c>
      <c r="GH489" s="1">
        <v>3.642397E-2</v>
      </c>
      <c r="GI489">
        <v>32.530189999999997</v>
      </c>
      <c r="GJ489" s="1">
        <v>2.5010170000000002E-2</v>
      </c>
      <c r="GK489">
        <v>131.37049999999999</v>
      </c>
      <c r="GL489" s="1">
        <v>3.6241450000000001E-2</v>
      </c>
      <c r="GM489">
        <v>32.700740000000003</v>
      </c>
      <c r="GN489" s="1">
        <v>6.0109000000000003E-2</v>
      </c>
      <c r="GO489">
        <v>319.97140000000002</v>
      </c>
      <c r="GP489" s="1">
        <v>3.6016300000000001E-2</v>
      </c>
      <c r="GQ489">
        <v>32.917360000000002</v>
      </c>
      <c r="GR489" s="1">
        <v>0.1279151</v>
      </c>
      <c r="GS489">
        <v>690.59810000000004</v>
      </c>
      <c r="GT489" s="1">
        <v>3.5809870000000001E-2</v>
      </c>
      <c r="GU489">
        <v>33.152149999999999</v>
      </c>
      <c r="GV489" s="1">
        <v>0.24458840000000001</v>
      </c>
      <c r="GW489">
        <v>1338.7739999999999</v>
      </c>
      <c r="GX489" s="1">
        <v>3.5593039999999999E-2</v>
      </c>
      <c r="GY489">
        <v>33.293329999999997</v>
      </c>
      <c r="GZ489" s="1">
        <v>0.4251933</v>
      </c>
      <c r="HA489">
        <v>2360.4630000000002</v>
      </c>
      <c r="HB489" s="1">
        <v>3.5334980000000002E-2</v>
      </c>
      <c r="HC489">
        <v>33.323529999999998</v>
      </c>
      <c r="HD489" s="1">
        <v>0.67919649999999998</v>
      </c>
      <c r="HE489">
        <v>3828.241</v>
      </c>
      <c r="HF489" s="1">
        <v>3.5106310000000002E-2</v>
      </c>
      <c r="HG489">
        <v>33.1873</v>
      </c>
      <c r="HH489" s="1">
        <v>1.00922</v>
      </c>
      <c r="HI489">
        <v>5770.8850000000002</v>
      </c>
      <c r="HJ489" s="1">
        <v>3.4860290000000002E-2</v>
      </c>
      <c r="HK489">
        <v>33.035240000000002</v>
      </c>
      <c r="HL489" s="1">
        <v>1.4066240000000001</v>
      </c>
      <c r="HM489">
        <v>8163.1890000000003</v>
      </c>
      <c r="HN489" s="1">
        <v>3.4985429999999998E-2</v>
      </c>
      <c r="HO489">
        <v>32.915880000000001</v>
      </c>
      <c r="HP489">
        <v>1.8762779999999999</v>
      </c>
      <c r="HQ489">
        <v>10932.96</v>
      </c>
      <c r="HR489" s="1">
        <v>3.4736419999999997E-2</v>
      </c>
      <c r="HS489">
        <v>32.932139999999997</v>
      </c>
      <c r="HT489">
        <v>2.3633259999999998</v>
      </c>
      <c r="HU489">
        <v>13972.33</v>
      </c>
      <c r="HV489" s="1">
        <v>3.4277200000000001E-2</v>
      </c>
      <c r="HW489">
        <v>33.037239999999997</v>
      </c>
      <c r="HX489">
        <v>2.8396840000000001</v>
      </c>
      <c r="HY489">
        <v>17135.27</v>
      </c>
      <c r="HZ489" s="1">
        <v>3.3778820000000001E-2</v>
      </c>
      <c r="IA489">
        <v>33.043039999999998</v>
      </c>
      <c r="IB489">
        <v>3.289873</v>
      </c>
      <c r="IC489">
        <v>20282.79</v>
      </c>
      <c r="ID489" s="1">
        <v>3.3471170000000001E-2</v>
      </c>
      <c r="IE489">
        <v>33.037320000000001</v>
      </c>
      <c r="IF489">
        <v>3.720081</v>
      </c>
      <c r="IG489">
        <v>23299.24</v>
      </c>
      <c r="IH489" s="1">
        <v>3.332682E-2</v>
      </c>
      <c r="II489">
        <v>32.961410000000001</v>
      </c>
      <c r="IJ489">
        <v>4.1237430000000002</v>
      </c>
      <c r="IK489">
        <v>26103.31</v>
      </c>
      <c r="IL489" s="1">
        <v>3.3150720000000002E-2</v>
      </c>
      <c r="IM489">
        <v>32.800780000000003</v>
      </c>
      <c r="IN489">
        <v>4.4735550000000002</v>
      </c>
      <c r="IO489">
        <v>28635.81</v>
      </c>
      <c r="IP489" s="1">
        <v>3.2892100000000001E-2</v>
      </c>
      <c r="IQ489">
        <v>32.636890000000001</v>
      </c>
      <c r="IR489">
        <v>4.7565410000000004</v>
      </c>
      <c r="IS489">
        <v>30857.52</v>
      </c>
      <c r="IT489" s="1">
        <v>3.310511E-2</v>
      </c>
      <c r="IU489">
        <v>32.55124</v>
      </c>
      <c r="IV489">
        <v>5.0553759999999999</v>
      </c>
      <c r="IW489">
        <v>32757.02</v>
      </c>
      <c r="IX489" s="1">
        <v>3.2871020000000001E-2</v>
      </c>
      <c r="IY489">
        <v>32.731610000000003</v>
      </c>
      <c r="IZ489">
        <v>5.2362630000000001</v>
      </c>
      <c r="JA489">
        <v>34341.71</v>
      </c>
      <c r="JB489" s="1">
        <v>3.247767E-2</v>
      </c>
      <c r="JC489">
        <v>32.969940000000001</v>
      </c>
      <c r="JD489">
        <v>5.3399850000000004</v>
      </c>
      <c r="JE489">
        <v>35607.480000000003</v>
      </c>
      <c r="JF489">
        <v>3.2012510000000001E-2</v>
      </c>
      <c r="JG489">
        <v>33.191330000000001</v>
      </c>
      <c r="JH489">
        <v>5.3832649999999997</v>
      </c>
      <c r="JI489">
        <v>36575.03</v>
      </c>
      <c r="JJ489" s="1">
        <v>3.1778140000000003E-2</v>
      </c>
      <c r="JK489">
        <v>33.265740000000001</v>
      </c>
      <c r="JL489">
        <v>5.4238660000000003</v>
      </c>
      <c r="JM489">
        <v>37272.85</v>
      </c>
      <c r="JN489">
        <v>3.1686409999999998E-2</v>
      </c>
      <c r="JO489">
        <v>33.231439999999999</v>
      </c>
      <c r="JP489">
        <v>5.4553649999999996</v>
      </c>
      <c r="JQ489">
        <v>37735.199999999997</v>
      </c>
      <c r="JR489">
        <v>3.1525119999999997E-2</v>
      </c>
      <c r="JS489">
        <v>33.060250000000003</v>
      </c>
      <c r="JT489">
        <v>5.4457930000000001</v>
      </c>
      <c r="JU489">
        <v>37991.46</v>
      </c>
      <c r="JV489" s="1">
        <v>3.1230299999999999E-2</v>
      </c>
      <c r="JW489">
        <v>32.891249999999999</v>
      </c>
      <c r="JX489">
        <v>5.3887429999999998</v>
      </c>
      <c r="JY489">
        <v>38066.03</v>
      </c>
      <c r="JZ489" s="1">
        <v>3.1378499999999997E-2</v>
      </c>
      <c r="KA489">
        <v>32.759540000000001</v>
      </c>
      <c r="KB489">
        <v>5.3865129999999999</v>
      </c>
      <c r="KC489">
        <v>37983.019999999997</v>
      </c>
      <c r="KD489" s="1">
        <v>3.1050339999999999E-2</v>
      </c>
      <c r="KE489">
        <v>32.82799</v>
      </c>
      <c r="KF489">
        <v>5.2855249999999998</v>
      </c>
      <c r="KG489">
        <v>37768.949999999997</v>
      </c>
      <c r="KH489" s="1">
        <v>3.0542719999999999E-2</v>
      </c>
      <c r="KI489">
        <v>32.921489999999999</v>
      </c>
      <c r="KJ489">
        <v>5.1416459999999997</v>
      </c>
      <c r="KK489">
        <v>37440.339999999997</v>
      </c>
      <c r="KL489" s="1">
        <v>2.9965660000000002E-2</v>
      </c>
      <c r="KM489">
        <v>33.025680000000001</v>
      </c>
      <c r="KN489">
        <v>4.9761730000000002</v>
      </c>
      <c r="KO489">
        <v>37017.81</v>
      </c>
      <c r="KP489" s="1">
        <v>2.958595E-2</v>
      </c>
      <c r="KQ489">
        <v>33.102179999999997</v>
      </c>
      <c r="KR489">
        <v>4.8371409999999999</v>
      </c>
      <c r="KS489">
        <v>36519.339999999997</v>
      </c>
      <c r="KT489" s="1">
        <v>2.931827E-2</v>
      </c>
      <c r="KU489">
        <v>33.043509999999998</v>
      </c>
      <c r="KV489">
        <v>4.7108540000000003</v>
      </c>
      <c r="KW489">
        <v>35960.11</v>
      </c>
      <c r="KX489" s="1">
        <v>2.8994949999999999E-2</v>
      </c>
      <c r="KY489">
        <v>32.890659999999997</v>
      </c>
      <c r="KZ489">
        <v>4.5723380000000002</v>
      </c>
      <c r="LA489">
        <v>35353.449999999997</v>
      </c>
      <c r="LB489">
        <v>2.8549700000000001E-2</v>
      </c>
      <c r="LC489">
        <v>32.714129999999997</v>
      </c>
      <c r="LD489">
        <v>4.4133699999999996</v>
      </c>
      <c r="LE489">
        <v>34712.230000000003</v>
      </c>
      <c r="LF489" s="1">
        <v>2.8413319999999999E-2</v>
      </c>
      <c r="LG489">
        <v>32.590409999999999</v>
      </c>
      <c r="LH489">
        <v>4.3018010000000002</v>
      </c>
      <c r="LI489">
        <v>34043.79</v>
      </c>
      <c r="LJ489" s="1">
        <v>2.8008089999999999E-2</v>
      </c>
      <c r="LK489">
        <v>32.641219999999997</v>
      </c>
      <c r="LL489">
        <v>4.1492570000000004</v>
      </c>
      <c r="LM489">
        <v>33358.129999999997</v>
      </c>
      <c r="LN489" s="1">
        <v>2.7516639999999998E-2</v>
      </c>
      <c r="LO489">
        <v>32.720190000000002</v>
      </c>
      <c r="LP489">
        <v>3.9918999999999998</v>
      </c>
      <c r="LQ489">
        <v>32663.48</v>
      </c>
      <c r="LR489" s="1">
        <v>2.6953169999999999E-2</v>
      </c>
      <c r="LS489">
        <v>32.819699999999997</v>
      </c>
      <c r="LT489">
        <v>3.8174899999999998</v>
      </c>
      <c r="LU489">
        <v>31965.22</v>
      </c>
      <c r="LV489" s="1">
        <v>2.648383E-2</v>
      </c>
      <c r="LW489">
        <v>32.872230000000002</v>
      </c>
      <c r="LX489">
        <v>3.6619820000000001</v>
      </c>
      <c r="LY489">
        <v>31267.53</v>
      </c>
      <c r="LZ489" s="1">
        <v>2.5957520000000001E-2</v>
      </c>
      <c r="MA489">
        <v>32.849690000000002</v>
      </c>
      <c r="MB489">
        <v>3.5049640000000002</v>
      </c>
      <c r="MC489">
        <v>30577.05</v>
      </c>
      <c r="MD489" s="1">
        <v>2.5312020000000001E-2</v>
      </c>
      <c r="ME489">
        <v>32.688749999999999</v>
      </c>
      <c r="MF489">
        <v>3.3270010000000001</v>
      </c>
      <c r="MG489">
        <v>29894.76</v>
      </c>
      <c r="MH489" s="1">
        <v>2.473616E-2</v>
      </c>
      <c r="MI489">
        <v>32.515090000000001</v>
      </c>
      <c r="MJ489">
        <v>3.1654589999999998</v>
      </c>
      <c r="MK489">
        <v>29224.66</v>
      </c>
      <c r="ML489" s="1">
        <v>2.447208E-2</v>
      </c>
      <c r="MM489">
        <v>32.370739999999998</v>
      </c>
      <c r="MN489">
        <v>3.0497109999999998</v>
      </c>
      <c r="MO489">
        <v>28569.06</v>
      </c>
      <c r="MP489" s="1">
        <v>2.4145670000000001E-2</v>
      </c>
      <c r="MQ489">
        <v>32.434710000000003</v>
      </c>
      <c r="MR489">
        <v>2.9307319999999999</v>
      </c>
      <c r="MS489">
        <v>27927.45</v>
      </c>
      <c r="MT489" s="1">
        <v>2.381254E-2</v>
      </c>
      <c r="MU489">
        <v>32.446350000000002</v>
      </c>
      <c r="MV489">
        <v>2.8157139999999998</v>
      </c>
      <c r="MW489">
        <v>27302</v>
      </c>
      <c r="MX489" s="1">
        <v>2.3426780000000001E-2</v>
      </c>
      <c r="MY489">
        <v>32.40334</v>
      </c>
      <c r="MZ489">
        <v>2.699786</v>
      </c>
      <c r="NA489">
        <v>26694.97</v>
      </c>
      <c r="NB489" s="1">
        <v>2.309605E-2</v>
      </c>
      <c r="NC489">
        <v>32.336120000000001</v>
      </c>
      <c r="ND489">
        <v>2.5950419999999998</v>
      </c>
      <c r="NE489">
        <v>26106.52</v>
      </c>
      <c r="NF489" s="1">
        <v>2.2886429999999999E-2</v>
      </c>
      <c r="NG489">
        <v>32.274679999999996</v>
      </c>
      <c r="NH489">
        <v>2.5078170000000002</v>
      </c>
      <c r="NI489">
        <v>25535.119999999999</v>
      </c>
      <c r="NJ489" s="1">
        <v>2.2692489999999999E-2</v>
      </c>
      <c r="NK489">
        <v>32.16048</v>
      </c>
      <c r="NL489">
        <v>2.4256790000000001</v>
      </c>
      <c r="NM489">
        <v>24980.44</v>
      </c>
      <c r="NN489" s="1">
        <v>2.2506390000000001E-2</v>
      </c>
      <c r="NO489">
        <v>32.034419999999997</v>
      </c>
      <c r="NP489">
        <v>2.347709</v>
      </c>
      <c r="NQ489">
        <v>24442.47</v>
      </c>
      <c r="NR489" s="1">
        <v>2.2419379999999999E-2</v>
      </c>
      <c r="NS489">
        <v>31.916589999999999</v>
      </c>
      <c r="NT489">
        <v>2.2828659999999998</v>
      </c>
      <c r="NU489">
        <v>23920.25</v>
      </c>
      <c r="NV489" s="1">
        <v>2.2185130000000001E-2</v>
      </c>
      <c r="NW489">
        <v>32.036059999999999</v>
      </c>
      <c r="NX489">
        <v>2.2058749999999998</v>
      </c>
      <c r="NY489">
        <v>23413.59</v>
      </c>
      <c r="NZ489">
        <v>2.1952579999999999E-2</v>
      </c>
      <c r="OA489">
        <v>32.196449999999999</v>
      </c>
      <c r="OB489">
        <v>2.1322299999999998</v>
      </c>
      <c r="OC489">
        <v>22923.83</v>
      </c>
      <c r="OD489" s="1">
        <v>2.1729390000000001E-2</v>
      </c>
      <c r="OE489">
        <v>32.288409999999999</v>
      </c>
      <c r="OF489">
        <v>2.062297</v>
      </c>
      <c r="OG489">
        <v>22450.63</v>
      </c>
      <c r="OH489" s="1">
        <v>2.160722E-2</v>
      </c>
      <c r="OI489">
        <v>32.354050000000001</v>
      </c>
      <c r="OJ489">
        <v>2.0046080000000002</v>
      </c>
      <c r="OK489">
        <v>21992.57</v>
      </c>
    </row>
    <row r="490" spans="1:401" x14ac:dyDescent="0.35">
      <c r="A490">
        <v>499</v>
      </c>
      <c r="B490" t="s">
        <v>4</v>
      </c>
      <c r="C490" t="s">
        <v>364</v>
      </c>
      <c r="D490" t="s">
        <v>497</v>
      </c>
      <c r="E490">
        <v>792.76949999999999</v>
      </c>
      <c r="F490" s="1">
        <v>4.3902749999999997E-2</v>
      </c>
      <c r="G490">
        <v>28.60904</v>
      </c>
      <c r="H490">
        <v>0</v>
      </c>
      <c r="I490">
        <v>0</v>
      </c>
      <c r="J490" s="1">
        <v>4.3695480000000002E-2</v>
      </c>
      <c r="K490">
        <v>28.681419999999999</v>
      </c>
      <c r="L490">
        <v>0</v>
      </c>
      <c r="M490">
        <v>0</v>
      </c>
      <c r="N490" s="1">
        <v>4.3428849999999998E-2</v>
      </c>
      <c r="O490">
        <v>28.78613</v>
      </c>
      <c r="P490">
        <v>0</v>
      </c>
      <c r="Q490">
        <v>0</v>
      </c>
      <c r="R490" s="1">
        <v>4.3108239999999999E-2</v>
      </c>
      <c r="S490">
        <v>28.81082</v>
      </c>
      <c r="T490">
        <v>0</v>
      </c>
      <c r="U490">
        <v>0</v>
      </c>
      <c r="V490">
        <v>4.2812450000000002E-2</v>
      </c>
      <c r="W490">
        <v>28.717639999999999</v>
      </c>
      <c r="X490">
        <v>0</v>
      </c>
      <c r="Y490">
        <v>0</v>
      </c>
      <c r="Z490" s="1">
        <v>4.256534E-2</v>
      </c>
      <c r="AA490">
        <v>28.642029999999998</v>
      </c>
      <c r="AB490">
        <v>0</v>
      </c>
      <c r="AC490">
        <v>0</v>
      </c>
      <c r="AD490" s="1">
        <v>4.2393840000000002E-2</v>
      </c>
      <c r="AE490">
        <v>28.59431</v>
      </c>
      <c r="AF490">
        <v>0</v>
      </c>
      <c r="AG490">
        <v>0</v>
      </c>
      <c r="AH490" s="1">
        <v>4.2121789999999999E-2</v>
      </c>
      <c r="AI490">
        <v>28.753640000000001</v>
      </c>
      <c r="AJ490">
        <v>0</v>
      </c>
      <c r="AK490">
        <v>0</v>
      </c>
      <c r="AL490" s="1">
        <v>4.1822249999999998E-2</v>
      </c>
      <c r="AM490">
        <v>28.977689999999999</v>
      </c>
      <c r="AN490">
        <v>0</v>
      </c>
      <c r="AO490">
        <v>0</v>
      </c>
      <c r="AP490" s="1">
        <v>4.1505649999999998E-2</v>
      </c>
      <c r="AQ490">
        <v>29.21349</v>
      </c>
      <c r="AR490">
        <v>0</v>
      </c>
      <c r="AS490">
        <v>0</v>
      </c>
      <c r="AT490" s="1">
        <v>4.1256420000000002E-2</v>
      </c>
      <c r="AU490">
        <v>29.422799999999999</v>
      </c>
      <c r="AV490">
        <v>0</v>
      </c>
      <c r="AW490">
        <v>0</v>
      </c>
      <c r="AX490" s="1">
        <v>4.1068420000000001E-2</v>
      </c>
      <c r="AY490">
        <v>29.466149999999999</v>
      </c>
      <c r="AZ490">
        <v>0</v>
      </c>
      <c r="BA490">
        <v>0</v>
      </c>
      <c r="BB490" s="1">
        <v>4.0859819999999998E-2</v>
      </c>
      <c r="BC490">
        <v>29.44613</v>
      </c>
      <c r="BD490">
        <v>0</v>
      </c>
      <c r="BE490">
        <v>0</v>
      </c>
      <c r="BF490" s="1">
        <v>4.0627650000000001E-2</v>
      </c>
      <c r="BG490">
        <v>29.430409999999998</v>
      </c>
      <c r="BH490">
        <v>0</v>
      </c>
      <c r="BI490">
        <v>0</v>
      </c>
      <c r="BJ490" s="1">
        <v>4.0510419999999998E-2</v>
      </c>
      <c r="BK490">
        <v>29.470279999999999</v>
      </c>
      <c r="BL490">
        <v>0</v>
      </c>
      <c r="BM490">
        <v>0</v>
      </c>
      <c r="BN490" s="1">
        <v>4.026076E-2</v>
      </c>
      <c r="BO490">
        <v>29.727699999999999</v>
      </c>
      <c r="BP490">
        <v>0</v>
      </c>
      <c r="BQ490">
        <v>0</v>
      </c>
      <c r="BR490" s="1">
        <v>3.9952910000000001E-2</v>
      </c>
      <c r="BS490">
        <v>29.992249999999999</v>
      </c>
      <c r="BT490">
        <v>0</v>
      </c>
      <c r="BU490">
        <v>0</v>
      </c>
      <c r="BV490" s="1">
        <v>3.9632229999999997E-2</v>
      </c>
      <c r="BW490">
        <v>30.260290000000001</v>
      </c>
      <c r="BX490">
        <v>0</v>
      </c>
      <c r="BY490">
        <v>0</v>
      </c>
      <c r="BZ490" s="1">
        <v>3.9362340000000003E-2</v>
      </c>
      <c r="CA490">
        <v>30.458629999999999</v>
      </c>
      <c r="CB490">
        <v>0</v>
      </c>
      <c r="CC490">
        <v>0</v>
      </c>
      <c r="CD490" s="1">
        <v>3.9138050000000001E-2</v>
      </c>
      <c r="CE490">
        <v>30.50676</v>
      </c>
      <c r="CF490">
        <v>0</v>
      </c>
      <c r="CG490">
        <v>0</v>
      </c>
      <c r="CH490" s="1">
        <v>3.8884870000000002E-2</v>
      </c>
      <c r="CI490">
        <v>30.44866</v>
      </c>
      <c r="CJ490">
        <v>0</v>
      </c>
      <c r="CK490">
        <v>0</v>
      </c>
      <c r="CL490" s="1">
        <v>3.8614719999999998E-2</v>
      </c>
      <c r="CM490">
        <v>30.423190000000002</v>
      </c>
      <c r="CN490">
        <v>0</v>
      </c>
      <c r="CO490">
        <v>0</v>
      </c>
      <c r="CP490">
        <v>3.858951E-2</v>
      </c>
      <c r="CQ490">
        <v>30.473849999999999</v>
      </c>
      <c r="CR490">
        <v>0</v>
      </c>
      <c r="CS490">
        <v>0</v>
      </c>
      <c r="CT490" s="1">
        <v>3.8332669999999999E-2</v>
      </c>
      <c r="CU490">
        <v>30.683160000000001</v>
      </c>
      <c r="CV490">
        <v>0</v>
      </c>
      <c r="CW490">
        <v>0</v>
      </c>
      <c r="CX490" s="1">
        <v>3.7965230000000003E-2</v>
      </c>
      <c r="CY490">
        <v>30.75975</v>
      </c>
      <c r="CZ490">
        <v>0</v>
      </c>
      <c r="DA490">
        <v>0</v>
      </c>
      <c r="DB490">
        <v>3.7575730000000002E-2</v>
      </c>
      <c r="DC490">
        <v>30.975349999999999</v>
      </c>
      <c r="DD490">
        <v>0</v>
      </c>
      <c r="DE490">
        <v>0</v>
      </c>
      <c r="DF490" s="1">
        <v>3.731085E-2</v>
      </c>
      <c r="DG490">
        <v>31.157219999999999</v>
      </c>
      <c r="DH490">
        <v>0</v>
      </c>
      <c r="DI490">
        <v>6.142854E-38</v>
      </c>
      <c r="DJ490" s="1">
        <v>3.7109820000000002E-2</v>
      </c>
      <c r="DK490">
        <v>31.21435</v>
      </c>
      <c r="DL490">
        <v>3.7689869999999999E-36</v>
      </c>
      <c r="DM490">
        <v>2.4886140000000002E-32</v>
      </c>
      <c r="DN490" s="1">
        <v>3.6895520000000001E-2</v>
      </c>
      <c r="DO490">
        <v>31.185870000000001</v>
      </c>
      <c r="DP490">
        <v>1.5397149999999999E-31</v>
      </c>
      <c r="DQ490">
        <v>1.0172439999999999E-27</v>
      </c>
      <c r="DR490" s="1">
        <v>3.6583339999999999E-2</v>
      </c>
      <c r="DS490">
        <v>31.161899999999999</v>
      </c>
      <c r="DT490">
        <v>1.2214229999999999E-27</v>
      </c>
      <c r="DU490" s="1">
        <v>7.3891349999999996E-24</v>
      </c>
      <c r="DV490" s="1">
        <v>3.6147520000000002E-2</v>
      </c>
      <c r="DW490">
        <v>31.205629999999999</v>
      </c>
      <c r="DX490" s="1">
        <v>2.834245E-24</v>
      </c>
      <c r="DY490" s="1">
        <v>1.5983370000000001E-20</v>
      </c>
      <c r="DZ490" s="1">
        <v>3.588036E-2</v>
      </c>
      <c r="EA490">
        <v>31.476710000000001</v>
      </c>
      <c r="EB490" s="1">
        <v>2.4173929999999999E-21</v>
      </c>
      <c r="EC490" s="1">
        <v>1.304589E-17</v>
      </c>
      <c r="ED490" s="1">
        <v>3.5730049999999999E-2</v>
      </c>
      <c r="EE490">
        <v>31.78116</v>
      </c>
      <c r="EF490" s="1">
        <v>9.0216230000000005E-19</v>
      </c>
      <c r="EG490" s="1">
        <v>4.7278200000000004E-15</v>
      </c>
      <c r="EH490" s="1">
        <v>3.5586050000000001E-2</v>
      </c>
      <c r="EI490">
        <v>32.089759999999998</v>
      </c>
      <c r="EJ490" s="1">
        <v>1.6744070000000001E-16</v>
      </c>
      <c r="EK490" s="1">
        <v>8.640251E-13</v>
      </c>
      <c r="EL490" s="1">
        <v>3.5390570000000003E-2</v>
      </c>
      <c r="EM490">
        <v>32.361330000000002</v>
      </c>
      <c r="EN490" s="1">
        <v>1.7002759999999999E-14</v>
      </c>
      <c r="EO490" s="1">
        <v>8.7100250000000004E-11</v>
      </c>
      <c r="EP490" s="1">
        <v>3.515513E-2</v>
      </c>
      <c r="EQ490">
        <v>32.451619999999998</v>
      </c>
      <c r="ER490" s="1">
        <v>1.019614E-12</v>
      </c>
      <c r="ES490" s="1">
        <v>5.2234970000000003E-9</v>
      </c>
      <c r="ET490" s="1">
        <v>3.4969269999999997E-2</v>
      </c>
      <c r="EU490">
        <v>32.37585</v>
      </c>
      <c r="EV490" s="1">
        <v>3.8630209999999998E-11</v>
      </c>
      <c r="EW490" s="1">
        <v>1.984585E-7</v>
      </c>
      <c r="EX490" s="1">
        <v>3.4814119999999997E-2</v>
      </c>
      <c r="EY490">
        <v>32.32629</v>
      </c>
      <c r="EZ490" s="1">
        <v>9.7604070000000009E-10</v>
      </c>
      <c r="FA490" s="1">
        <v>5.0366600000000002E-6</v>
      </c>
      <c r="FB490" s="1">
        <v>3.4898940000000003E-2</v>
      </c>
      <c r="FC490">
        <v>32.317740000000001</v>
      </c>
      <c r="FD490" s="1">
        <v>1.7329609999999998E-8</v>
      </c>
      <c r="FE490" s="1">
        <v>8.941059E-5</v>
      </c>
      <c r="FF490" s="1">
        <v>3.4817899999999999E-2</v>
      </c>
      <c r="FG490">
        <v>32.4527</v>
      </c>
      <c r="FH490" s="1">
        <v>2.224552E-7</v>
      </c>
      <c r="FI490" s="1">
        <v>1.154101E-3</v>
      </c>
      <c r="FJ490" s="1">
        <v>3.463927E-2</v>
      </c>
      <c r="FK490">
        <v>32.586669999999998</v>
      </c>
      <c r="FL490" s="1">
        <v>2.1313529999999998E-6</v>
      </c>
      <c r="FM490" s="1">
        <v>1.1174160000000001E-2</v>
      </c>
      <c r="FN490" s="1">
        <v>3.4415729999999999E-2</v>
      </c>
      <c r="FO490">
        <v>32.653550000000003</v>
      </c>
      <c r="FP490" s="1">
        <v>1.57282E-5</v>
      </c>
      <c r="FQ490" s="1">
        <v>8.3458480000000002E-2</v>
      </c>
      <c r="FR490" s="1">
        <v>3.4291170000000003E-2</v>
      </c>
      <c r="FS490">
        <v>32.676160000000003</v>
      </c>
      <c r="FT490" s="1">
        <v>9.2044050000000005E-5</v>
      </c>
      <c r="FU490" s="1">
        <v>0.49349120000000002</v>
      </c>
      <c r="FV490" s="1">
        <v>3.420074E-2</v>
      </c>
      <c r="FW490">
        <v>32.628999999999998</v>
      </c>
      <c r="FX490" s="1">
        <v>4.3716060000000001E-4</v>
      </c>
      <c r="FY490" s="1">
        <v>2.3663910000000001</v>
      </c>
      <c r="FZ490" s="1">
        <v>3.408125E-2</v>
      </c>
      <c r="GA490">
        <v>32.557029999999997</v>
      </c>
      <c r="GB490" s="1">
        <v>1.7170620000000001E-3</v>
      </c>
      <c r="GC490" s="1">
        <v>9.398282</v>
      </c>
      <c r="GD490" s="1">
        <v>3.3887920000000002E-2</v>
      </c>
      <c r="GE490">
        <v>32.485080000000004</v>
      </c>
      <c r="GF490" s="1">
        <v>5.6782009999999999E-3</v>
      </c>
      <c r="GG490" s="1">
        <v>31.494260000000001</v>
      </c>
      <c r="GH490" s="1">
        <v>3.3702849999999999E-2</v>
      </c>
      <c r="GI490">
        <v>32.470030000000001</v>
      </c>
      <c r="GJ490" s="1">
        <v>1.6118810000000001E-2</v>
      </c>
      <c r="GK490">
        <v>90.580799999999996</v>
      </c>
      <c r="GL490" s="1">
        <v>3.3533460000000001E-2</v>
      </c>
      <c r="GM490">
        <v>32.640099999999997</v>
      </c>
      <c r="GN490" s="1">
        <v>3.9917290000000001E-2</v>
      </c>
      <c r="GO490">
        <v>227.21510000000001</v>
      </c>
      <c r="GP490" s="1">
        <v>3.3326250000000002E-2</v>
      </c>
      <c r="GQ490">
        <v>32.856090000000002</v>
      </c>
      <c r="GR490" s="1">
        <v>8.7422730000000004E-2</v>
      </c>
      <c r="GS490">
        <v>504.4273</v>
      </c>
      <c r="GT490" s="1">
        <v>3.3134860000000002E-2</v>
      </c>
      <c r="GU490">
        <v>33.090339999999998</v>
      </c>
      <c r="GV490" s="1">
        <v>0.17180049999999999</v>
      </c>
      <c r="GW490">
        <v>1004.557</v>
      </c>
      <c r="GX490" s="1">
        <v>3.2933200000000003E-2</v>
      </c>
      <c r="GY490">
        <v>33.234119999999997</v>
      </c>
      <c r="GZ490" s="1">
        <v>0.30653320000000001</v>
      </c>
      <c r="HA490">
        <v>1817.2049999999999</v>
      </c>
      <c r="HB490" s="1">
        <v>3.2695780000000001E-2</v>
      </c>
      <c r="HC490">
        <v>33.269440000000003</v>
      </c>
      <c r="HD490" s="1">
        <v>0.50193430000000006</v>
      </c>
      <c r="HE490">
        <v>3019.8229999999999</v>
      </c>
      <c r="HF490" s="1">
        <v>3.2483339999999999E-2</v>
      </c>
      <c r="HG490">
        <v>33.142110000000002</v>
      </c>
      <c r="HH490" s="1">
        <v>0.76345569999999996</v>
      </c>
      <c r="HI490">
        <v>4658.4080000000004</v>
      </c>
      <c r="HJ490">
        <v>3.2256020000000003E-2</v>
      </c>
      <c r="HK490">
        <v>32.998860000000001</v>
      </c>
      <c r="HL490" s="1">
        <v>1.087809</v>
      </c>
      <c r="HM490">
        <v>6734.3879999999999</v>
      </c>
      <c r="HN490">
        <v>3.2385770000000001E-2</v>
      </c>
      <c r="HO490">
        <v>32.886920000000003</v>
      </c>
      <c r="HP490">
        <v>1.4820009999999999</v>
      </c>
      <c r="HQ490">
        <v>9205.6970000000001</v>
      </c>
      <c r="HR490" s="1">
        <v>3.2155940000000001E-2</v>
      </c>
      <c r="HS490">
        <v>32.906370000000003</v>
      </c>
      <c r="HT490">
        <v>1.9032659999999999</v>
      </c>
      <c r="HU490">
        <v>11992.61</v>
      </c>
      <c r="HV490" s="1">
        <v>3.1725009999999998E-2</v>
      </c>
      <c r="HW490">
        <v>33.012549999999997</v>
      </c>
      <c r="HX490">
        <v>2.3283480000000001</v>
      </c>
      <c r="HY490">
        <v>14973.88</v>
      </c>
      <c r="HZ490" s="1">
        <v>3.125824E-2</v>
      </c>
      <c r="IA490">
        <v>33.022410000000001</v>
      </c>
      <c r="IB490">
        <v>2.7429670000000002</v>
      </c>
      <c r="IC490">
        <v>18023.689999999999</v>
      </c>
      <c r="ID490" s="1">
        <v>3.0973609999999999E-2</v>
      </c>
      <c r="IE490">
        <v>33.02028</v>
      </c>
      <c r="IF490">
        <v>3.1506769999999999</v>
      </c>
      <c r="IG490">
        <v>21028.67</v>
      </c>
      <c r="IH490">
        <v>3.0844070000000001E-2</v>
      </c>
      <c r="II490">
        <v>32.950389999999999</v>
      </c>
      <c r="IJ490">
        <v>3.5441769999999999</v>
      </c>
      <c r="IK490">
        <v>23901.95</v>
      </c>
      <c r="IL490" s="1">
        <v>3.0684050000000001E-2</v>
      </c>
      <c r="IM490">
        <v>32.797809999999998</v>
      </c>
      <c r="IN490">
        <v>3.897284</v>
      </c>
      <c r="IO490">
        <v>26573.48</v>
      </c>
      <c r="IP490" s="1">
        <v>3.0442589999999999E-2</v>
      </c>
      <c r="IQ490">
        <v>32.642060000000001</v>
      </c>
      <c r="IR490">
        <v>4.1953550000000002</v>
      </c>
      <c r="IS490">
        <v>28990.9</v>
      </c>
      <c r="IT490" s="1">
        <v>3.065652E-2</v>
      </c>
      <c r="IU490">
        <v>32.562539999999998</v>
      </c>
      <c r="IV490">
        <v>4.513064</v>
      </c>
      <c r="IW490">
        <v>31129.26</v>
      </c>
      <c r="IX490" s="1">
        <v>3.04368E-2</v>
      </c>
      <c r="IY490">
        <v>32.741880000000002</v>
      </c>
      <c r="IZ490">
        <v>4.7241369999999998</v>
      </c>
      <c r="JA490">
        <v>32981.78</v>
      </c>
      <c r="JB490" s="1">
        <v>3.0068020000000001E-2</v>
      </c>
      <c r="JC490">
        <v>32.978209999999997</v>
      </c>
      <c r="JD490">
        <v>4.8646950000000002</v>
      </c>
      <c r="JE490">
        <v>34533.15</v>
      </c>
      <c r="JF490" s="1">
        <v>2.9632169999999999E-2</v>
      </c>
      <c r="JG490">
        <v>33.198230000000002</v>
      </c>
      <c r="JH490">
        <v>4.9480170000000001</v>
      </c>
      <c r="JI490">
        <v>35792.58</v>
      </c>
      <c r="JJ490" s="1">
        <v>2.9418380000000001E-2</v>
      </c>
      <c r="JK490">
        <v>33.275469999999999</v>
      </c>
      <c r="JL490">
        <v>5.0279369999999997</v>
      </c>
      <c r="JM490">
        <v>36780.410000000003</v>
      </c>
      <c r="JN490" s="1">
        <v>2.9337370000000002E-2</v>
      </c>
      <c r="JO490">
        <v>33.246490000000001</v>
      </c>
      <c r="JP490">
        <v>5.0972229999999996</v>
      </c>
      <c r="JQ490">
        <v>37523.5</v>
      </c>
      <c r="JR490" s="1">
        <v>2.919101E-2</v>
      </c>
      <c r="JS490">
        <v>33.084000000000003</v>
      </c>
      <c r="JT490">
        <v>5.1255199999999999</v>
      </c>
      <c r="JU490">
        <v>38047.49</v>
      </c>
      <c r="JV490" s="1">
        <v>2.8919E-2</v>
      </c>
      <c r="JW490">
        <v>32.922879999999999</v>
      </c>
      <c r="JX490">
        <v>5.105785</v>
      </c>
      <c r="JY490">
        <v>38373.26</v>
      </c>
      <c r="JZ490" s="1">
        <v>2.9071099999999999E-2</v>
      </c>
      <c r="KA490">
        <v>32.797429999999999</v>
      </c>
      <c r="KB490">
        <v>5.1378909999999998</v>
      </c>
      <c r="KC490">
        <v>38522.89</v>
      </c>
      <c r="KD490" s="1">
        <v>2.876194E-2</v>
      </c>
      <c r="KE490">
        <v>32.866520000000001</v>
      </c>
      <c r="KF490">
        <v>5.0696339999999998</v>
      </c>
      <c r="KG490">
        <v>38522.410000000003</v>
      </c>
      <c r="KH490" s="1">
        <v>2.8287349999999999E-2</v>
      </c>
      <c r="KI490">
        <v>32.960209999999996</v>
      </c>
      <c r="KJ490">
        <v>4.9570429999999996</v>
      </c>
      <c r="KK490">
        <v>38386.949999999997</v>
      </c>
      <c r="KL490" s="1">
        <v>2.774803E-2</v>
      </c>
      <c r="KM490">
        <v>33.064129999999999</v>
      </c>
      <c r="KN490">
        <v>4.8202259999999999</v>
      </c>
      <c r="KO490">
        <v>38137.06</v>
      </c>
      <c r="KP490" s="1">
        <v>2.7398829999999999E-2</v>
      </c>
      <c r="KQ490">
        <v>33.141109999999998</v>
      </c>
      <c r="KR490">
        <v>4.7072570000000002</v>
      </c>
      <c r="KS490">
        <v>37791.06</v>
      </c>
      <c r="KT490" s="1">
        <v>2.715478E-2</v>
      </c>
      <c r="KU490">
        <v>33.0867</v>
      </c>
      <c r="KV490">
        <v>4.6041790000000002</v>
      </c>
      <c r="KW490">
        <v>37365.11</v>
      </c>
      <c r="KX490" s="1">
        <v>2.6855670000000002E-2</v>
      </c>
      <c r="KY490">
        <v>32.940339999999999</v>
      </c>
      <c r="KZ490">
        <v>4.4861560000000003</v>
      </c>
      <c r="LA490">
        <v>36874.43</v>
      </c>
      <c r="LB490" s="1">
        <v>2.6445929999999999E-2</v>
      </c>
      <c r="LC490">
        <v>32.770809999999997</v>
      </c>
      <c r="LD490">
        <v>4.3461059999999998</v>
      </c>
      <c r="LE490">
        <v>36332.65</v>
      </c>
      <c r="LF490" s="1">
        <v>2.6325749999999998E-2</v>
      </c>
      <c r="LG490">
        <v>32.652009999999997</v>
      </c>
      <c r="LH490">
        <v>4.2511130000000001</v>
      </c>
      <c r="LI490">
        <v>35748.49</v>
      </c>
      <c r="LJ490" s="1">
        <v>2.5949139999999999E-2</v>
      </c>
      <c r="LK490">
        <v>32.702739999999999</v>
      </c>
      <c r="LL490">
        <v>4.1129509999999998</v>
      </c>
      <c r="LM490">
        <v>35133.93</v>
      </c>
      <c r="LN490">
        <v>2.54916E-2</v>
      </c>
      <c r="LO490">
        <v>32.781019999999998</v>
      </c>
      <c r="LP490">
        <v>3.9624640000000002</v>
      </c>
      <c r="LQ490">
        <v>34497.050000000003</v>
      </c>
      <c r="LR490" s="1">
        <v>2.4966289999999999E-2</v>
      </c>
      <c r="LS490">
        <v>32.878639999999997</v>
      </c>
      <c r="LT490">
        <v>3.8034129999999999</v>
      </c>
      <c r="LU490">
        <v>33846.120000000003</v>
      </c>
      <c r="LV490" s="1">
        <v>2.4536200000000001E-2</v>
      </c>
      <c r="LW490">
        <v>32.930759999999999</v>
      </c>
      <c r="LX490">
        <v>3.666328</v>
      </c>
      <c r="LY490">
        <v>33186.589999999997</v>
      </c>
      <c r="LZ490" s="1">
        <v>2.4048940000000001E-2</v>
      </c>
      <c r="MA490">
        <v>32.910089999999997</v>
      </c>
      <c r="MB490">
        <v>3.5100910000000001</v>
      </c>
      <c r="MC490">
        <v>32522.39</v>
      </c>
      <c r="MD490" s="1">
        <v>2.3451349999999999E-2</v>
      </c>
      <c r="ME490">
        <v>32.754669999999997</v>
      </c>
      <c r="MF490">
        <v>3.3353679999999999</v>
      </c>
      <c r="MG490">
        <v>31857.48</v>
      </c>
      <c r="MH490">
        <v>2.2915379999999999E-2</v>
      </c>
      <c r="MI490">
        <v>32.585929999999998</v>
      </c>
      <c r="MJ490">
        <v>3.1802450000000002</v>
      </c>
      <c r="MK490">
        <v>31198.91</v>
      </c>
      <c r="ML490" s="1">
        <v>2.2676600000000002E-2</v>
      </c>
      <c r="MM490">
        <v>32.44511</v>
      </c>
      <c r="MN490">
        <v>3.0705390000000001</v>
      </c>
      <c r="MO490">
        <v>30549.62</v>
      </c>
      <c r="MP490" s="1">
        <v>2.237662E-2</v>
      </c>
      <c r="MQ490">
        <v>32.506399999999999</v>
      </c>
      <c r="MR490">
        <v>2.955616</v>
      </c>
      <c r="MS490">
        <v>29908.7</v>
      </c>
      <c r="MT490" s="1">
        <v>2.2067610000000001E-2</v>
      </c>
      <c r="MU490">
        <v>32.517139999999998</v>
      </c>
      <c r="MV490">
        <v>2.8435169999999999</v>
      </c>
      <c r="MW490">
        <v>29278.98</v>
      </c>
      <c r="MX490" s="1">
        <v>2.1707540000000001E-2</v>
      </c>
      <c r="MY490">
        <v>32.474229999999999</v>
      </c>
      <c r="MZ490">
        <v>2.7296299999999998</v>
      </c>
      <c r="NA490">
        <v>28664.400000000001</v>
      </c>
      <c r="NB490">
        <v>2.1401090000000001E-2</v>
      </c>
      <c r="NC490">
        <v>32.40784</v>
      </c>
      <c r="ND490">
        <v>2.6268400000000001</v>
      </c>
      <c r="NE490">
        <v>28065.47</v>
      </c>
      <c r="NF490" s="1">
        <v>2.1209789999999999E-2</v>
      </c>
      <c r="NG490">
        <v>32.347239999999999</v>
      </c>
      <c r="NH490">
        <v>2.5416539999999999</v>
      </c>
      <c r="NI490">
        <v>27480.73</v>
      </c>
      <c r="NJ490" s="1">
        <v>2.1028410000000001E-2</v>
      </c>
      <c r="NK490">
        <v>32.235129999999998</v>
      </c>
      <c r="NL490">
        <v>2.460699</v>
      </c>
      <c r="NM490">
        <v>26910.69</v>
      </c>
      <c r="NN490" s="1">
        <v>2.085826E-2</v>
      </c>
      <c r="NO490">
        <v>32.11139</v>
      </c>
      <c r="NP490">
        <v>2.3841139999999998</v>
      </c>
      <c r="NQ490">
        <v>26355.91</v>
      </c>
      <c r="NR490" s="1">
        <v>2.0779229999999999E-2</v>
      </c>
      <c r="NS490">
        <v>31.995229999999999</v>
      </c>
      <c r="NT490">
        <v>2.3204829999999999</v>
      </c>
      <c r="NU490">
        <v>25815.47</v>
      </c>
      <c r="NV490" s="1">
        <v>2.0563629999999999E-2</v>
      </c>
      <c r="NW490">
        <v>32.109540000000003</v>
      </c>
      <c r="NX490">
        <v>2.2442319999999998</v>
      </c>
      <c r="NY490">
        <v>25289.33</v>
      </c>
      <c r="NZ490" s="1">
        <v>2.0343400000000001E-2</v>
      </c>
      <c r="OA490">
        <v>32.263629999999999</v>
      </c>
      <c r="OB490">
        <v>2.1704379999999999</v>
      </c>
      <c r="OC490">
        <v>24779.119999999999</v>
      </c>
      <c r="OD490" s="1">
        <v>2.0137740000000001E-2</v>
      </c>
      <c r="OE490">
        <v>32.35136</v>
      </c>
      <c r="OF490">
        <v>2.1008819999999999</v>
      </c>
      <c r="OG490">
        <v>24285.03</v>
      </c>
      <c r="OH490" s="1">
        <v>2.0024710000000001E-2</v>
      </c>
      <c r="OI490">
        <v>32.413519999999998</v>
      </c>
      <c r="OJ490">
        <v>2.0434929999999998</v>
      </c>
      <c r="OK490">
        <v>23805.47</v>
      </c>
    </row>
    <row r="491" spans="1:401" x14ac:dyDescent="0.35">
      <c r="A491">
        <v>500</v>
      </c>
      <c r="B491" t="s">
        <v>4</v>
      </c>
      <c r="C491" t="s">
        <v>364</v>
      </c>
      <c r="D491" t="s">
        <v>498</v>
      </c>
      <c r="E491">
        <v>778.55070000000001</v>
      </c>
      <c r="F491" s="1">
        <v>4.215261E-2</v>
      </c>
      <c r="G491">
        <v>28.539280000000002</v>
      </c>
      <c r="H491">
        <v>0</v>
      </c>
      <c r="I491">
        <v>0</v>
      </c>
      <c r="J491" s="1">
        <v>4.1957769999999998E-2</v>
      </c>
      <c r="K491">
        <v>28.616330000000001</v>
      </c>
      <c r="L491">
        <v>0</v>
      </c>
      <c r="M491">
        <v>0</v>
      </c>
      <c r="N491" s="1">
        <v>4.1703089999999998E-2</v>
      </c>
      <c r="O491">
        <v>28.72392</v>
      </c>
      <c r="P491">
        <v>0</v>
      </c>
      <c r="Q491">
        <v>0</v>
      </c>
      <c r="R491" s="1">
        <v>4.1392970000000001E-2</v>
      </c>
      <c r="S491">
        <v>28.753299999999999</v>
      </c>
      <c r="T491">
        <v>0</v>
      </c>
      <c r="U491">
        <v>0</v>
      </c>
      <c r="V491" s="1">
        <v>4.1111540000000002E-2</v>
      </c>
      <c r="W491">
        <v>28.667259999999999</v>
      </c>
      <c r="X491">
        <v>0</v>
      </c>
      <c r="Y491">
        <v>0</v>
      </c>
      <c r="Z491" s="1">
        <v>4.0873670000000001E-2</v>
      </c>
      <c r="AA491">
        <v>28.597359999999998</v>
      </c>
      <c r="AB491">
        <v>0</v>
      </c>
      <c r="AC491">
        <v>0</v>
      </c>
      <c r="AD491" s="1">
        <v>4.0712810000000002E-2</v>
      </c>
      <c r="AE491">
        <v>28.554110000000001</v>
      </c>
      <c r="AF491">
        <v>0</v>
      </c>
      <c r="AG491">
        <v>0</v>
      </c>
      <c r="AH491" s="1">
        <v>4.0452149999999999E-2</v>
      </c>
      <c r="AI491">
        <v>28.711580000000001</v>
      </c>
      <c r="AJ491">
        <v>0</v>
      </c>
      <c r="AK491">
        <v>0</v>
      </c>
      <c r="AL491" s="1">
        <v>4.0163299999999999E-2</v>
      </c>
      <c r="AM491">
        <v>28.932680000000001</v>
      </c>
      <c r="AN491">
        <v>0</v>
      </c>
      <c r="AO491">
        <v>0</v>
      </c>
      <c r="AP491" s="1">
        <v>3.985462E-2</v>
      </c>
      <c r="AQ491">
        <v>29.165089999999999</v>
      </c>
      <c r="AR491">
        <v>0</v>
      </c>
      <c r="AS491">
        <v>0</v>
      </c>
      <c r="AT491" s="1">
        <v>3.9617630000000001E-2</v>
      </c>
      <c r="AU491">
        <v>29.371680000000001</v>
      </c>
      <c r="AV491">
        <v>0</v>
      </c>
      <c r="AW491">
        <v>0</v>
      </c>
      <c r="AX491" s="1">
        <v>3.9438519999999998E-2</v>
      </c>
      <c r="AY491">
        <v>29.416820000000001</v>
      </c>
      <c r="AZ491">
        <v>0</v>
      </c>
      <c r="BA491">
        <v>0</v>
      </c>
      <c r="BB491" s="1">
        <v>3.9239690000000001E-2</v>
      </c>
      <c r="BC491">
        <v>29.399470000000001</v>
      </c>
      <c r="BD491">
        <v>0</v>
      </c>
      <c r="BE491">
        <v>0</v>
      </c>
      <c r="BF491" s="1">
        <v>3.9015620000000001E-2</v>
      </c>
      <c r="BG491">
        <v>29.385339999999999</v>
      </c>
      <c r="BH491">
        <v>0</v>
      </c>
      <c r="BI491">
        <v>0</v>
      </c>
      <c r="BJ491" s="1">
        <v>3.8909689999999997E-2</v>
      </c>
      <c r="BK491">
        <v>29.424980000000001</v>
      </c>
      <c r="BL491">
        <v>0</v>
      </c>
      <c r="BM491">
        <v>0</v>
      </c>
      <c r="BN491" s="1">
        <v>3.8670740000000002E-2</v>
      </c>
      <c r="BO491">
        <v>29.67606</v>
      </c>
      <c r="BP491">
        <v>0</v>
      </c>
      <c r="BQ491">
        <v>0</v>
      </c>
      <c r="BR491" s="1">
        <v>3.8370479999999998E-2</v>
      </c>
      <c r="BS491">
        <v>29.934259999999998</v>
      </c>
      <c r="BT491">
        <v>0</v>
      </c>
      <c r="BU491">
        <v>0</v>
      </c>
      <c r="BV491">
        <v>3.8062430000000001E-2</v>
      </c>
      <c r="BW491">
        <v>30.195709999999998</v>
      </c>
      <c r="BX491">
        <v>0</v>
      </c>
      <c r="BY491">
        <v>0</v>
      </c>
      <c r="BZ491" s="1">
        <v>3.7804089999999999E-2</v>
      </c>
      <c r="CA491">
        <v>30.38907</v>
      </c>
      <c r="CB491">
        <v>0</v>
      </c>
      <c r="CC491">
        <v>0</v>
      </c>
      <c r="CD491" s="1">
        <v>3.7589110000000002E-2</v>
      </c>
      <c r="CE491">
        <v>30.43665</v>
      </c>
      <c r="CF491">
        <v>0</v>
      </c>
      <c r="CG491">
        <v>0</v>
      </c>
      <c r="CH491" s="1">
        <v>3.734577E-2</v>
      </c>
      <c r="CI491">
        <v>30.379860000000001</v>
      </c>
      <c r="CJ491">
        <v>0</v>
      </c>
      <c r="CK491">
        <v>0</v>
      </c>
      <c r="CL491" s="1">
        <v>3.708885E-2</v>
      </c>
      <c r="CM491">
        <v>30.354230000000001</v>
      </c>
      <c r="CN491">
        <v>0</v>
      </c>
      <c r="CO491">
        <v>0</v>
      </c>
      <c r="CP491" s="1">
        <v>3.7072720000000003E-2</v>
      </c>
      <c r="CQ491">
        <v>30.40315</v>
      </c>
      <c r="CR491">
        <v>0</v>
      </c>
      <c r="CS491">
        <v>0</v>
      </c>
      <c r="CT491" s="1">
        <v>3.6825490000000002E-2</v>
      </c>
      <c r="CU491">
        <v>30.60688</v>
      </c>
      <c r="CV491">
        <v>0</v>
      </c>
      <c r="CW491">
        <v>0</v>
      </c>
      <c r="CX491" s="1">
        <v>3.6470000000000002E-2</v>
      </c>
      <c r="CY491">
        <v>30.682759999999998</v>
      </c>
      <c r="CZ491">
        <v>0</v>
      </c>
      <c r="DA491">
        <v>0</v>
      </c>
      <c r="DB491" s="1">
        <v>3.6089740000000002E-2</v>
      </c>
      <c r="DC491">
        <v>30.893229999999999</v>
      </c>
      <c r="DD491">
        <v>0</v>
      </c>
      <c r="DE491">
        <v>0</v>
      </c>
      <c r="DF491">
        <v>3.5836859999999998E-2</v>
      </c>
      <c r="DG491">
        <v>31.072050000000001</v>
      </c>
      <c r="DH491">
        <v>0</v>
      </c>
      <c r="DI491">
        <v>1.3194800000000001E-38</v>
      </c>
      <c r="DJ491" s="1">
        <v>3.5649090000000001E-2</v>
      </c>
      <c r="DK491">
        <v>31.130379999999999</v>
      </c>
      <c r="DL491">
        <v>8.9542800000000004E-37</v>
      </c>
      <c r="DM491">
        <v>6.0378510000000003E-33</v>
      </c>
      <c r="DN491" s="1">
        <v>3.5443089999999997E-2</v>
      </c>
      <c r="DO491">
        <v>31.105229999999999</v>
      </c>
      <c r="DP491">
        <v>4.3787309999999998E-32</v>
      </c>
      <c r="DQ491">
        <v>2.772529E-28</v>
      </c>
      <c r="DR491" s="1">
        <v>3.5143239999999999E-2</v>
      </c>
      <c r="DS491">
        <v>31.084900000000001</v>
      </c>
      <c r="DT491">
        <v>3.8802650000000001E-28</v>
      </c>
      <c r="DU491" s="1">
        <v>2.2125950000000001E-24</v>
      </c>
      <c r="DV491" s="1">
        <v>3.4719180000000002E-2</v>
      </c>
      <c r="DW491">
        <v>31.13036</v>
      </c>
      <c r="DX491" s="1">
        <v>9.49844E-25</v>
      </c>
      <c r="DY491" s="1">
        <v>5.161278E-21</v>
      </c>
      <c r="DZ491" s="1">
        <v>3.4465860000000001E-2</v>
      </c>
      <c r="EA491">
        <v>31.39761</v>
      </c>
      <c r="EB491" s="1">
        <v>8.5640329999999997E-22</v>
      </c>
      <c r="EC491" s="1">
        <v>4.5168659999999999E-18</v>
      </c>
      <c r="ED491" s="1">
        <v>3.4321190000000001E-2</v>
      </c>
      <c r="EE491">
        <v>31.698060000000002</v>
      </c>
      <c r="EF491" s="1">
        <v>3.367766E-19</v>
      </c>
      <c r="EG491" s="1">
        <v>1.741476E-15</v>
      </c>
      <c r="EH491" s="1">
        <v>3.418421E-2</v>
      </c>
      <c r="EI491">
        <v>32.003059999999998</v>
      </c>
      <c r="EJ491" s="1">
        <v>6.5740520000000002E-17</v>
      </c>
      <c r="EK491" s="1">
        <v>3.370743E-13</v>
      </c>
      <c r="EL491" s="1">
        <v>3.3995999999999998E-2</v>
      </c>
      <c r="EM491">
        <v>32.271909999999998</v>
      </c>
      <c r="EN491" s="1">
        <v>7.0060160000000001E-15</v>
      </c>
      <c r="EO491" s="1">
        <v>3.5848579999999999E-11</v>
      </c>
      <c r="EP491" s="1">
        <v>3.3771379999999997E-2</v>
      </c>
      <c r="EQ491">
        <v>32.363880000000002</v>
      </c>
      <c r="ER491" s="1">
        <v>4.399896E-13</v>
      </c>
      <c r="ES491" s="1">
        <v>2.2604090000000002E-9</v>
      </c>
      <c r="ET491" s="1">
        <v>3.3588319999999998E-2</v>
      </c>
      <c r="EU491">
        <v>32.29374</v>
      </c>
      <c r="EV491" s="1">
        <v>1.7419510000000001E-11</v>
      </c>
      <c r="EW491" s="1">
        <v>9.0033370000000002E-8</v>
      </c>
      <c r="EX491" s="1">
        <v>3.344188E-2</v>
      </c>
      <c r="EY491">
        <v>32.247790000000002</v>
      </c>
      <c r="EZ491" s="1">
        <v>4.591399E-10</v>
      </c>
      <c r="FA491" s="1">
        <v>2.3893499999999998E-6</v>
      </c>
      <c r="FB491" s="1">
        <v>3.3533189999999997E-2</v>
      </c>
      <c r="FC491">
        <v>32.241390000000003</v>
      </c>
      <c r="FD491" s="1">
        <v>8.4911649999999994E-9</v>
      </c>
      <c r="FE491" s="1">
        <v>4.4254590000000001E-5</v>
      </c>
      <c r="FF491" s="1">
        <v>3.3454619999999997E-2</v>
      </c>
      <c r="FG491">
        <v>32.374490000000002</v>
      </c>
      <c r="FH491" s="1">
        <v>1.1332210000000001E-7</v>
      </c>
      <c r="FI491" s="1">
        <v>5.948285E-4</v>
      </c>
      <c r="FJ491" s="1">
        <v>3.3279509999999998E-2</v>
      </c>
      <c r="FK491">
        <v>32.50714</v>
      </c>
      <c r="FL491" s="1">
        <v>1.127148E-6</v>
      </c>
      <c r="FM491" s="1">
        <v>5.9870619999999996E-3</v>
      </c>
      <c r="FN491" s="1">
        <v>3.3061109999999998E-2</v>
      </c>
      <c r="FO491">
        <v>32.574249999999999</v>
      </c>
      <c r="FP491" s="1">
        <v>8.6239579999999992E-6</v>
      </c>
      <c r="FQ491" s="1">
        <v>4.641518E-2</v>
      </c>
      <c r="FR491" s="1">
        <v>3.2941900000000003E-2</v>
      </c>
      <c r="FS491">
        <v>32.59854</v>
      </c>
      <c r="FT491" s="1">
        <v>5.2266640000000001E-5</v>
      </c>
      <c r="FU491" s="1">
        <v>0.2844643</v>
      </c>
      <c r="FV491" s="1">
        <v>3.2857699999999997E-2</v>
      </c>
      <c r="FW491">
        <v>32.55498</v>
      </c>
      <c r="FX491" s="1">
        <v>2.5677380000000002E-4</v>
      </c>
      <c r="FY491" s="1">
        <v>1.41181</v>
      </c>
      <c r="FZ491" s="1">
        <v>3.2745030000000001E-2</v>
      </c>
      <c r="GA491">
        <v>32.48706</v>
      </c>
      <c r="GB491" s="1">
        <v>1.0419330000000001E-3</v>
      </c>
      <c r="GC491" s="1">
        <v>5.7956190000000003</v>
      </c>
      <c r="GD491" s="1">
        <v>3.2557599999999999E-2</v>
      </c>
      <c r="GE491">
        <v>32.419609999999999</v>
      </c>
      <c r="GF491" s="1">
        <v>3.5551900000000002E-3</v>
      </c>
      <c r="GG491" s="1">
        <v>20.04937</v>
      </c>
      <c r="GH491" s="1">
        <v>3.2378400000000002E-2</v>
      </c>
      <c r="GI491">
        <v>32.408099999999997</v>
      </c>
      <c r="GJ491" s="1">
        <v>1.0401509999999999E-2</v>
      </c>
      <c r="GK491">
        <v>59.456510000000002</v>
      </c>
      <c r="GL491" s="1">
        <v>3.2216799999999997E-2</v>
      </c>
      <c r="GM491">
        <v>32.57705</v>
      </c>
      <c r="GN491" s="1">
        <v>2.6519299999999999E-2</v>
      </c>
      <c r="GO491">
        <v>153.59039999999999</v>
      </c>
      <c r="GP491" s="1">
        <v>3.2021870000000001E-2</v>
      </c>
      <c r="GQ491">
        <v>32.792140000000003</v>
      </c>
      <c r="GR491" s="1">
        <v>5.9730100000000001E-2</v>
      </c>
      <c r="GS491">
        <v>350.7192</v>
      </c>
      <c r="GT491" s="1">
        <v>3.1837560000000001E-2</v>
      </c>
      <c r="GU491">
        <v>33.02581</v>
      </c>
      <c r="GV491" s="1">
        <v>0.1205536</v>
      </c>
      <c r="GW491">
        <v>717.52279999999996</v>
      </c>
      <c r="GX491" s="1">
        <v>3.1641669999999997E-2</v>
      </c>
      <c r="GY491">
        <v>33.172080000000001</v>
      </c>
      <c r="GZ491" s="1">
        <v>0.22063659999999999</v>
      </c>
      <c r="HA491">
        <v>1331.7739999999999</v>
      </c>
      <c r="HB491" s="1">
        <v>3.141501E-2</v>
      </c>
      <c r="HC491">
        <v>33.212260000000001</v>
      </c>
      <c r="HD491" s="1">
        <v>0.37016690000000002</v>
      </c>
      <c r="HE491">
        <v>2267.904</v>
      </c>
      <c r="HF491" s="1">
        <v>3.1210089999999999E-2</v>
      </c>
      <c r="HG491">
        <v>33.093359999999997</v>
      </c>
      <c r="HH491">
        <v>0.57612129999999995</v>
      </c>
      <c r="HI491">
        <v>3580.5520000000001</v>
      </c>
      <c r="HJ491" s="1">
        <v>3.099244E-2</v>
      </c>
      <c r="HK491">
        <v>32.95825</v>
      </c>
      <c r="HL491" s="1">
        <v>0.83894230000000003</v>
      </c>
      <c r="HM491">
        <v>5290.866</v>
      </c>
      <c r="HN491" s="1">
        <v>3.1130809999999998E-2</v>
      </c>
      <c r="HO491">
        <v>32.85286</v>
      </c>
      <c r="HP491" s="1">
        <v>1.167127</v>
      </c>
      <c r="HQ491">
        <v>7383.3519999999999</v>
      </c>
      <c r="HR491" s="1">
        <v>3.090942E-2</v>
      </c>
      <c r="HS491">
        <v>32.874940000000002</v>
      </c>
      <c r="HT491">
        <v>1.527982</v>
      </c>
      <c r="HU491">
        <v>9806.8469999999998</v>
      </c>
      <c r="HV491" s="1">
        <v>3.0491999999999998E-2</v>
      </c>
      <c r="HW491">
        <v>32.982210000000002</v>
      </c>
      <c r="HX491">
        <v>1.9030629999999999</v>
      </c>
      <c r="HY491">
        <v>12469.29</v>
      </c>
      <c r="HZ491" s="1">
        <v>3.003776E-2</v>
      </c>
      <c r="IA491">
        <v>32.995989999999999</v>
      </c>
      <c r="IB491">
        <v>2.2796129999999999</v>
      </c>
      <c r="IC491">
        <v>15265.85</v>
      </c>
      <c r="ID491" s="1">
        <v>2.976434E-2</v>
      </c>
      <c r="IE491">
        <v>32.99747</v>
      </c>
      <c r="IF491">
        <v>2.6598039999999998</v>
      </c>
      <c r="IG491">
        <v>18094.29</v>
      </c>
      <c r="IH491" s="1">
        <v>2.9643909999999999E-2</v>
      </c>
      <c r="II491">
        <v>32.93338</v>
      </c>
      <c r="IJ491">
        <v>3.0362689999999999</v>
      </c>
      <c r="IK491">
        <v>20869.95</v>
      </c>
      <c r="IL491" s="1">
        <v>2.9492540000000001E-2</v>
      </c>
      <c r="IM491">
        <v>32.788089999999997</v>
      </c>
      <c r="IN491">
        <v>3.3843459999999999</v>
      </c>
      <c r="IO491">
        <v>23519.02</v>
      </c>
      <c r="IP491" s="1">
        <v>2.9257990000000001E-2</v>
      </c>
      <c r="IQ491">
        <v>32.639629999999997</v>
      </c>
      <c r="IR491">
        <v>3.688539</v>
      </c>
      <c r="IS491">
        <v>25981.67</v>
      </c>
      <c r="IT491" s="1">
        <v>2.9478890000000001E-2</v>
      </c>
      <c r="IU491">
        <v>32.565240000000003</v>
      </c>
      <c r="IV491">
        <v>4.0158959999999997</v>
      </c>
      <c r="IW491">
        <v>28222.53</v>
      </c>
      <c r="IX491" s="1">
        <v>2.9266259999999999E-2</v>
      </c>
      <c r="IY491">
        <v>32.742829999999998</v>
      </c>
      <c r="IZ491">
        <v>4.2485080000000002</v>
      </c>
      <c r="JA491">
        <v>30222.55</v>
      </c>
      <c r="JB491" s="1">
        <v>2.8904969999999999E-2</v>
      </c>
      <c r="JC491">
        <v>32.977310000000003</v>
      </c>
      <c r="JD491">
        <v>4.4171319999999996</v>
      </c>
      <c r="JE491">
        <v>31957.18</v>
      </c>
      <c r="JF491" s="1">
        <v>2.8482520000000001E-2</v>
      </c>
      <c r="JG491">
        <v>33.19641</v>
      </c>
      <c r="JH491">
        <v>4.5331890000000001</v>
      </c>
      <c r="JI491">
        <v>33424.620000000003</v>
      </c>
      <c r="JJ491" s="1">
        <v>2.8277730000000001E-2</v>
      </c>
      <c r="JK491">
        <v>33.276649999999997</v>
      </c>
      <c r="JL491">
        <v>4.6452609999999996</v>
      </c>
      <c r="JM491">
        <v>34635.089999999997</v>
      </c>
      <c r="JN491" s="1">
        <v>2.8206410000000001E-2</v>
      </c>
      <c r="JO491">
        <v>33.253230000000002</v>
      </c>
      <c r="JP491">
        <v>4.7468050000000002</v>
      </c>
      <c r="JQ491">
        <v>35607.64</v>
      </c>
      <c r="JR491" s="1">
        <v>2.8066489999999999E-2</v>
      </c>
      <c r="JS491">
        <v>33.098930000000003</v>
      </c>
      <c r="JT491">
        <v>4.8073689999999996</v>
      </c>
      <c r="JU491">
        <v>36361.49</v>
      </c>
      <c r="JV491" s="1">
        <v>2.7804949999999998E-2</v>
      </c>
      <c r="JW491">
        <v>32.945010000000003</v>
      </c>
      <c r="JX491">
        <v>4.8205340000000003</v>
      </c>
      <c r="JY491">
        <v>36913.31</v>
      </c>
      <c r="JZ491">
        <v>2.796912E-2</v>
      </c>
      <c r="KA491">
        <v>32.825449999999996</v>
      </c>
      <c r="KB491">
        <v>4.8835329999999999</v>
      </c>
      <c r="KC491">
        <v>37281.68</v>
      </c>
      <c r="KD491" s="1">
        <v>2.7665889999999999E-2</v>
      </c>
      <c r="KE491">
        <v>32.894799999999996</v>
      </c>
      <c r="KF491">
        <v>4.8448869999999999</v>
      </c>
      <c r="KG491">
        <v>37490</v>
      </c>
      <c r="KH491" s="1">
        <v>2.7206749999999998E-2</v>
      </c>
      <c r="KI491">
        <v>32.988700000000001</v>
      </c>
      <c r="KJ491">
        <v>4.7616050000000003</v>
      </c>
      <c r="KK491">
        <v>37551.49</v>
      </c>
      <c r="KL491">
        <v>2.6680369999999998E-2</v>
      </c>
      <c r="KM491">
        <v>33.092660000000002</v>
      </c>
      <c r="KN491">
        <v>4.6511959999999997</v>
      </c>
      <c r="KO491">
        <v>37485.040000000001</v>
      </c>
      <c r="KP491" s="1">
        <v>2.6345130000000001E-2</v>
      </c>
      <c r="KQ491">
        <v>33.170200000000001</v>
      </c>
      <c r="KR491">
        <v>4.5624099999999999</v>
      </c>
      <c r="KS491">
        <v>37307.620000000003</v>
      </c>
      <c r="KT491">
        <v>2.6116500000000001E-2</v>
      </c>
      <c r="KU491">
        <v>33.1203</v>
      </c>
      <c r="KV491">
        <v>4.481814</v>
      </c>
      <c r="KW491">
        <v>37036.379999999997</v>
      </c>
      <c r="KX491" s="1">
        <v>2.5830789999999999E-2</v>
      </c>
      <c r="KY491">
        <v>32.980179999999997</v>
      </c>
      <c r="KZ491">
        <v>4.3838359999999996</v>
      </c>
      <c r="LA491">
        <v>36686.79</v>
      </c>
      <c r="LB491" s="1">
        <v>2.54366E-2</v>
      </c>
      <c r="LC491">
        <v>32.817030000000003</v>
      </c>
      <c r="LD491">
        <v>4.2618140000000002</v>
      </c>
      <c r="LE491">
        <v>36272.18</v>
      </c>
      <c r="LF491" s="1">
        <v>2.5329689999999998E-2</v>
      </c>
      <c r="LG491">
        <v>32.702680000000001</v>
      </c>
      <c r="LH491">
        <v>4.1835789999999999</v>
      </c>
      <c r="LI491">
        <v>35802.800000000003</v>
      </c>
      <c r="LJ491" s="1">
        <v>2.4965919999999999E-2</v>
      </c>
      <c r="LK491">
        <v>32.753039999999999</v>
      </c>
      <c r="LL491">
        <v>4.0594650000000003</v>
      </c>
      <c r="LM491">
        <v>35290.959999999999</v>
      </c>
      <c r="LN491" s="1">
        <v>2.4523719999999999E-2</v>
      </c>
      <c r="LO491">
        <v>32.830759999999998</v>
      </c>
      <c r="LP491">
        <v>3.9212539999999998</v>
      </c>
      <c r="LQ491">
        <v>34745.29</v>
      </c>
      <c r="LR491" s="1">
        <v>2.4014560000000001E-2</v>
      </c>
      <c r="LS491">
        <v>32.927010000000003</v>
      </c>
      <c r="LT491">
        <v>3.7729349999999999</v>
      </c>
      <c r="LU491">
        <v>34175.1</v>
      </c>
      <c r="LV491" s="1">
        <v>2.3604989999999999E-2</v>
      </c>
      <c r="LW491">
        <v>32.979140000000001</v>
      </c>
      <c r="LX491">
        <v>3.641429</v>
      </c>
      <c r="LY491">
        <v>33586.01</v>
      </c>
      <c r="LZ491" s="1">
        <v>2.313633E-2</v>
      </c>
      <c r="MA491">
        <v>32.960549999999998</v>
      </c>
      <c r="MB491">
        <v>3.4973160000000001</v>
      </c>
      <c r="MC491">
        <v>32983.57</v>
      </c>
      <c r="MD491">
        <v>2.2561589999999999E-2</v>
      </c>
      <c r="ME491">
        <v>32.810699999999997</v>
      </c>
      <c r="MF491">
        <v>3.3328190000000002</v>
      </c>
      <c r="MG491">
        <v>32372.11</v>
      </c>
      <c r="MH491">
        <v>2.2043360000000001E-2</v>
      </c>
      <c r="MI491">
        <v>32.646630000000002</v>
      </c>
      <c r="MJ491">
        <v>3.183967</v>
      </c>
      <c r="MK491">
        <v>31759.87</v>
      </c>
      <c r="ML491" s="1">
        <v>2.182197E-2</v>
      </c>
      <c r="MM491">
        <v>32.509189999999997</v>
      </c>
      <c r="MN491">
        <v>3.0772210000000002</v>
      </c>
      <c r="MO491">
        <v>31148</v>
      </c>
      <c r="MP491" s="1">
        <v>2.153352E-2</v>
      </c>
      <c r="MQ491">
        <v>32.567999999999998</v>
      </c>
      <c r="MR491">
        <v>2.9645269999999999</v>
      </c>
      <c r="MS491">
        <v>30538.78</v>
      </c>
      <c r="MT491" s="1">
        <v>2.123558E-2</v>
      </c>
      <c r="MU491">
        <v>32.57817</v>
      </c>
      <c r="MV491">
        <v>2.8580239999999999</v>
      </c>
      <c r="MW491">
        <v>29938.22</v>
      </c>
      <c r="MX491" s="1">
        <v>2.0888690000000001E-2</v>
      </c>
      <c r="MY491">
        <v>32.535640000000001</v>
      </c>
      <c r="MZ491">
        <v>2.7471450000000002</v>
      </c>
      <c r="NA491">
        <v>29347.39</v>
      </c>
      <c r="NB491" s="1">
        <v>2.0591700000000001E-2</v>
      </c>
      <c r="NC491">
        <v>32.47045</v>
      </c>
      <c r="ND491">
        <v>2.6465529999999999</v>
      </c>
      <c r="NE491">
        <v>28767.98</v>
      </c>
      <c r="NF491" s="1">
        <v>2.0408019999999999E-2</v>
      </c>
      <c r="NG491">
        <v>32.410800000000002</v>
      </c>
      <c r="NH491">
        <v>2.5635479999999999</v>
      </c>
      <c r="NI491">
        <v>28198.880000000001</v>
      </c>
      <c r="NJ491" s="1">
        <v>2.0234209999999999E-2</v>
      </c>
      <c r="NK491">
        <v>32.300710000000002</v>
      </c>
      <c r="NL491">
        <v>2.4844949999999999</v>
      </c>
      <c r="NM491">
        <v>27642.01</v>
      </c>
      <c r="NN491" s="1">
        <v>2.0070350000000001E-2</v>
      </c>
      <c r="NO491">
        <v>32.179119999999998</v>
      </c>
      <c r="NP491">
        <v>2.4094440000000001</v>
      </c>
      <c r="NQ491">
        <v>27097.9</v>
      </c>
      <c r="NR491" s="1">
        <v>1.999838E-2</v>
      </c>
      <c r="NS491">
        <v>32.064660000000003</v>
      </c>
      <c r="NT491">
        <v>2.3477100000000002</v>
      </c>
      <c r="NU491">
        <v>26566.06</v>
      </c>
      <c r="NV491" s="1">
        <v>1.9792170000000001E-2</v>
      </c>
      <c r="NW491">
        <v>32.174030000000002</v>
      </c>
      <c r="NX491">
        <v>2.2725909999999998</v>
      </c>
      <c r="NY491">
        <v>26046.31</v>
      </c>
      <c r="NZ491" s="1">
        <v>1.957764E-2</v>
      </c>
      <c r="OA491">
        <v>32.322560000000003</v>
      </c>
      <c r="OB491">
        <v>2.1992919999999998</v>
      </c>
      <c r="OC491">
        <v>25540.78</v>
      </c>
      <c r="OD491" s="1">
        <v>1.9376250000000001E-2</v>
      </c>
      <c r="OE491">
        <v>32.406829999999999</v>
      </c>
      <c r="OF491">
        <v>2.1299790000000001</v>
      </c>
      <c r="OG491">
        <v>25049.83</v>
      </c>
      <c r="OH491" s="1">
        <v>1.9270140000000002E-2</v>
      </c>
      <c r="OI491">
        <v>32.466090000000001</v>
      </c>
      <c r="OJ491">
        <v>2.0734979999999998</v>
      </c>
      <c r="OK491">
        <v>24572.09</v>
      </c>
    </row>
    <row r="492" spans="1:401" x14ac:dyDescent="0.35">
      <c r="A492">
        <v>501</v>
      </c>
      <c r="B492" t="s">
        <v>4</v>
      </c>
      <c r="C492" t="s">
        <v>364</v>
      </c>
      <c r="D492" t="s">
        <v>499</v>
      </c>
      <c r="E492">
        <v>794.19899999999996</v>
      </c>
      <c r="F492" s="1">
        <v>4.0563450000000001E-2</v>
      </c>
      <c r="G492">
        <v>28.460940000000001</v>
      </c>
      <c r="H492">
        <v>0</v>
      </c>
      <c r="I492">
        <v>0</v>
      </c>
      <c r="J492" s="1">
        <v>4.0379350000000001E-2</v>
      </c>
      <c r="K492">
        <v>28.543150000000001</v>
      </c>
      <c r="L492">
        <v>0</v>
      </c>
      <c r="M492">
        <v>0</v>
      </c>
      <c r="N492" s="1">
        <v>4.0133290000000002E-2</v>
      </c>
      <c r="O492">
        <v>28.654039999999998</v>
      </c>
      <c r="P492">
        <v>0</v>
      </c>
      <c r="Q492">
        <v>0</v>
      </c>
      <c r="R492" s="1">
        <v>3.9831999999999999E-2</v>
      </c>
      <c r="S492">
        <v>28.68834</v>
      </c>
      <c r="T492">
        <v>0</v>
      </c>
      <c r="U492">
        <v>0</v>
      </c>
      <c r="V492" s="1">
        <v>3.9563790000000001E-2</v>
      </c>
      <c r="W492">
        <v>28.609390000000001</v>
      </c>
      <c r="X492">
        <v>0</v>
      </c>
      <c r="Y492">
        <v>0</v>
      </c>
      <c r="Z492" s="1">
        <v>3.9333739999999999E-2</v>
      </c>
      <c r="AA492">
        <v>28.545169999999999</v>
      </c>
      <c r="AB492">
        <v>0</v>
      </c>
      <c r="AC492">
        <v>0</v>
      </c>
      <c r="AD492" s="1">
        <v>3.9184730000000001E-2</v>
      </c>
      <c r="AE492">
        <v>28.506550000000001</v>
      </c>
      <c r="AF492">
        <v>0</v>
      </c>
      <c r="AG492">
        <v>0</v>
      </c>
      <c r="AH492" s="1">
        <v>3.89317E-2</v>
      </c>
      <c r="AI492">
        <v>28.662479999999999</v>
      </c>
      <c r="AJ492">
        <v>0</v>
      </c>
      <c r="AK492">
        <v>0</v>
      </c>
      <c r="AL492" s="1">
        <v>3.865495E-2</v>
      </c>
      <c r="AM492">
        <v>28.8813</v>
      </c>
      <c r="AN492">
        <v>0</v>
      </c>
      <c r="AO492">
        <v>0</v>
      </c>
      <c r="AP492" s="1">
        <v>3.8355819999999999E-2</v>
      </c>
      <c r="AQ492">
        <v>29.111229999999999</v>
      </c>
      <c r="AR492">
        <v>0</v>
      </c>
      <c r="AS492">
        <v>0</v>
      </c>
      <c r="AT492" s="1">
        <v>3.8127510000000003E-2</v>
      </c>
      <c r="AU492">
        <v>29.315660000000001</v>
      </c>
      <c r="AV492">
        <v>0</v>
      </c>
      <c r="AW492">
        <v>0</v>
      </c>
      <c r="AX492" s="1">
        <v>3.7955999999999997E-2</v>
      </c>
      <c r="AY492">
        <v>29.363019999999999</v>
      </c>
      <c r="AZ492">
        <v>0</v>
      </c>
      <c r="BA492">
        <v>0</v>
      </c>
      <c r="BB492" s="1">
        <v>3.7766170000000002E-2</v>
      </c>
      <c r="BC492">
        <v>29.348549999999999</v>
      </c>
      <c r="BD492">
        <v>0</v>
      </c>
      <c r="BE492">
        <v>0</v>
      </c>
      <c r="BF492" s="1">
        <v>3.7551470000000003E-2</v>
      </c>
      <c r="BG492">
        <v>29.336120000000001</v>
      </c>
      <c r="BH492">
        <v>0</v>
      </c>
      <c r="BI492">
        <v>0</v>
      </c>
      <c r="BJ492" s="1">
        <v>3.745358E-2</v>
      </c>
      <c r="BK492">
        <v>29.375910000000001</v>
      </c>
      <c r="BL492">
        <v>0</v>
      </c>
      <c r="BM492">
        <v>0</v>
      </c>
      <c r="BN492" s="1">
        <v>3.7221249999999997E-2</v>
      </c>
      <c r="BO492">
        <v>29.621210000000001</v>
      </c>
      <c r="BP492">
        <v>0</v>
      </c>
      <c r="BQ492">
        <v>0</v>
      </c>
      <c r="BR492">
        <v>3.6930350000000001E-2</v>
      </c>
      <c r="BS492">
        <v>29.87405</v>
      </c>
      <c r="BT492">
        <v>0</v>
      </c>
      <c r="BU492">
        <v>0</v>
      </c>
      <c r="BV492">
        <v>3.6633480000000003E-2</v>
      </c>
      <c r="BW492">
        <v>30.129709999999999</v>
      </c>
      <c r="BX492">
        <v>0</v>
      </c>
      <c r="BY492">
        <v>0</v>
      </c>
      <c r="BZ492" s="1">
        <v>3.6386889999999998E-2</v>
      </c>
      <c r="CA492">
        <v>30.319050000000001</v>
      </c>
      <c r="CB492">
        <v>0</v>
      </c>
      <c r="CC492">
        <v>0</v>
      </c>
      <c r="CD492" s="1">
        <v>3.6178790000000002E-2</v>
      </c>
      <c r="CE492">
        <v>30.36637</v>
      </c>
      <c r="CF492">
        <v>0</v>
      </c>
      <c r="CG492">
        <v>0</v>
      </c>
      <c r="CH492" s="1">
        <v>3.5946480000000003E-2</v>
      </c>
      <c r="CI492">
        <v>30.310970000000001</v>
      </c>
      <c r="CJ492">
        <v>0</v>
      </c>
      <c r="CK492">
        <v>0</v>
      </c>
      <c r="CL492" s="1">
        <v>3.5703029999999997E-2</v>
      </c>
      <c r="CM492">
        <v>30.285329999999998</v>
      </c>
      <c r="CN492">
        <v>0</v>
      </c>
      <c r="CO492">
        <v>0</v>
      </c>
      <c r="CP492" s="1">
        <v>3.569307E-2</v>
      </c>
      <c r="CQ492">
        <v>30.33229</v>
      </c>
      <c r="CR492">
        <v>0</v>
      </c>
      <c r="CS492">
        <v>0</v>
      </c>
      <c r="CT492" s="1">
        <v>3.5454739999999998E-2</v>
      </c>
      <c r="CU492">
        <v>30.53079</v>
      </c>
      <c r="CV492">
        <v>0</v>
      </c>
      <c r="CW492">
        <v>0</v>
      </c>
      <c r="CX492" s="1">
        <v>3.5109849999999998E-2</v>
      </c>
      <c r="CY492">
        <v>30.60594</v>
      </c>
      <c r="CZ492">
        <v>0</v>
      </c>
      <c r="DA492">
        <v>0</v>
      </c>
      <c r="DB492" s="1">
        <v>3.4740109999999998E-2</v>
      </c>
      <c r="DC492">
        <v>30.81165</v>
      </c>
      <c r="DD492">
        <v>0</v>
      </c>
      <c r="DE492">
        <v>0</v>
      </c>
      <c r="DF492" s="1">
        <v>3.4497409999999999E-2</v>
      </c>
      <c r="DG492">
        <v>30.987490000000001</v>
      </c>
      <c r="DH492">
        <v>0</v>
      </c>
      <c r="DI492">
        <v>0</v>
      </c>
      <c r="DJ492" s="1">
        <v>3.4319530000000001E-2</v>
      </c>
      <c r="DK492">
        <v>31.046710000000001</v>
      </c>
      <c r="DL492">
        <v>2.092018E-37</v>
      </c>
      <c r="DM492">
        <v>1.5430050000000001E-33</v>
      </c>
      <c r="DN492" s="1">
        <v>3.4122970000000002E-2</v>
      </c>
      <c r="DO492">
        <v>31.024319999999999</v>
      </c>
      <c r="DP492">
        <v>1.094396E-32</v>
      </c>
      <c r="DQ492">
        <v>7.904983E-29</v>
      </c>
      <c r="DR492" s="1">
        <v>3.3832040000000001E-2</v>
      </c>
      <c r="DS492">
        <v>31.007180000000002</v>
      </c>
      <c r="DT492">
        <v>1.0972499999999999E-28</v>
      </c>
      <c r="DU492" s="1">
        <v>6.9220949999999997E-25</v>
      </c>
      <c r="DV492" s="1">
        <v>3.3417719999999998E-2</v>
      </c>
      <c r="DW492">
        <v>31.05367</v>
      </c>
      <c r="DX492" s="1">
        <v>2.9289769999999999E-25</v>
      </c>
      <c r="DY492" s="1">
        <v>1.7384040000000001E-21</v>
      </c>
      <c r="DZ492" s="1">
        <v>3.3177600000000002E-2</v>
      </c>
      <c r="EA492">
        <v>31.317139999999998</v>
      </c>
      <c r="EB492" s="1">
        <v>2.8514670000000001E-22</v>
      </c>
      <c r="EC492" s="1">
        <v>1.629009E-18</v>
      </c>
      <c r="ED492" s="1">
        <v>3.3040239999999998E-2</v>
      </c>
      <c r="EE492">
        <v>31.614039999999999</v>
      </c>
      <c r="EF492" s="1">
        <v>1.1983210000000001E-19</v>
      </c>
      <c r="EG492" s="1">
        <v>6.6768340000000001E-16</v>
      </c>
      <c r="EH492" s="1">
        <v>3.29073E-2</v>
      </c>
      <c r="EI492">
        <v>31.91544</v>
      </c>
      <c r="EJ492" s="1">
        <v>2.484529E-17</v>
      </c>
      <c r="EK492" s="1">
        <v>1.36795E-13</v>
      </c>
      <c r="EL492" s="1">
        <v>3.2725480000000001E-2</v>
      </c>
      <c r="EM492">
        <v>32.18188</v>
      </c>
      <c r="EN492" s="1">
        <v>2.799144E-15</v>
      </c>
      <c r="EO492" s="1">
        <v>1.5344750000000001E-11</v>
      </c>
      <c r="EP492" s="1">
        <v>3.2510310000000001E-2</v>
      </c>
      <c r="EQ492">
        <v>32.275730000000003</v>
      </c>
      <c r="ER492" s="1">
        <v>1.8510720000000001E-13</v>
      </c>
      <c r="ES492" s="1">
        <v>1.0172659999999999E-9</v>
      </c>
      <c r="ET492" s="1">
        <v>3.2332519999999997E-2</v>
      </c>
      <c r="EU492">
        <v>32.210819999999998</v>
      </c>
      <c r="EV492" s="1">
        <v>7.6907139999999999E-12</v>
      </c>
      <c r="EW492" s="1">
        <v>4.248415E-8</v>
      </c>
      <c r="EX492" s="1">
        <v>3.2193600000000003E-2</v>
      </c>
      <c r="EY492">
        <v>32.16827</v>
      </c>
      <c r="EZ492" s="1">
        <v>2.121537E-10</v>
      </c>
      <c r="FA492" s="1">
        <v>1.1793639999999999E-6</v>
      </c>
      <c r="FB492">
        <v>3.2290409999999999E-2</v>
      </c>
      <c r="FC492">
        <v>32.163719999999998</v>
      </c>
      <c r="FD492" s="1">
        <v>4.097194E-9</v>
      </c>
      <c r="FE492" s="1">
        <v>2.280138E-5</v>
      </c>
      <c r="FF492" s="1">
        <v>3.2212200000000003E-2</v>
      </c>
      <c r="FG492">
        <v>32.29522</v>
      </c>
      <c r="FH492" s="1">
        <v>5.6959810000000001E-8</v>
      </c>
      <c r="FI492" s="1">
        <v>3.1931359999999998E-4</v>
      </c>
      <c r="FJ492" s="1">
        <v>3.2041750000000001E-2</v>
      </c>
      <c r="FK492">
        <v>32.426789999999997</v>
      </c>
      <c r="FL492" s="1">
        <v>5.8912039999999999E-7</v>
      </c>
      <c r="FM492" s="1">
        <v>3.3433930000000001E-3</v>
      </c>
      <c r="FN492" s="1">
        <v>3.1828429999999998E-2</v>
      </c>
      <c r="FO492">
        <v>32.494399999999999</v>
      </c>
      <c r="FP492" s="1">
        <v>4.6794130000000002E-6</v>
      </c>
      <c r="FQ492" s="1">
        <v>2.6925520000000001E-2</v>
      </c>
      <c r="FR492" s="1">
        <v>3.1714390000000002E-2</v>
      </c>
      <c r="FS492">
        <v>32.520209999999999</v>
      </c>
      <c r="FT492" s="1">
        <v>2.9401529999999998E-5</v>
      </c>
      <c r="FU492" s="1">
        <v>0.17118710000000001</v>
      </c>
      <c r="FV492" s="1">
        <v>3.1635990000000003E-2</v>
      </c>
      <c r="FW492">
        <v>32.479869999999998</v>
      </c>
      <c r="FX492" s="1">
        <v>1.4953939999999999E-4</v>
      </c>
      <c r="FY492" s="1">
        <v>0.88019849999999999</v>
      </c>
      <c r="FZ492" s="1">
        <v>3.1528819999999999E-2</v>
      </c>
      <c r="GA492">
        <v>32.415390000000002</v>
      </c>
      <c r="GB492" s="1">
        <v>6.2732809999999995E-4</v>
      </c>
      <c r="GC492" s="1">
        <v>3.7386460000000001</v>
      </c>
      <c r="GD492" s="1">
        <v>3.1346779999999998E-2</v>
      </c>
      <c r="GE492">
        <v>32.351889999999997</v>
      </c>
      <c r="GF492" s="1">
        <v>2.2099160000000001E-3</v>
      </c>
      <c r="GG492" s="1">
        <v>13.366099999999999</v>
      </c>
      <c r="GH492" s="1">
        <v>3.1172579999999998E-2</v>
      </c>
      <c r="GI492">
        <v>32.343139999999998</v>
      </c>
      <c r="GJ492" s="1">
        <v>6.6671609999999996E-3</v>
      </c>
      <c r="GK492" s="1">
        <v>40.91563</v>
      </c>
      <c r="GL492" s="1">
        <v>3.1018270000000001E-2</v>
      </c>
      <c r="GM492">
        <v>32.510770000000001</v>
      </c>
      <c r="GN492" s="1">
        <v>1.7508429999999998E-2</v>
      </c>
      <c r="GO492">
        <v>108.9753</v>
      </c>
      <c r="GP492" s="1">
        <v>3.08335E-2</v>
      </c>
      <c r="GQ492">
        <v>32.72475</v>
      </c>
      <c r="GR492" s="1">
        <v>4.0571740000000002E-2</v>
      </c>
      <c r="GS492">
        <v>256.2611</v>
      </c>
      <c r="GT492" s="1">
        <v>3.0655499999999999E-2</v>
      </c>
      <c r="GU492">
        <v>32.957880000000003</v>
      </c>
      <c r="GV492" s="1">
        <v>8.4133020000000003E-2</v>
      </c>
      <c r="GW492">
        <v>539.24649999999997</v>
      </c>
      <c r="GX492" s="1">
        <v>3.0465409999999998E-2</v>
      </c>
      <c r="GY492">
        <v>33.106380000000001</v>
      </c>
      <c r="GZ492" s="1">
        <v>0.15800420000000001</v>
      </c>
      <c r="HA492">
        <v>1028.181</v>
      </c>
      <c r="HB492" s="1">
        <v>3.0245600000000001E-2</v>
      </c>
      <c r="HC492">
        <v>33.151000000000003</v>
      </c>
      <c r="HD492" s="1">
        <v>0.27167819999999998</v>
      </c>
      <c r="HE492">
        <v>1796.3889999999999</v>
      </c>
      <c r="HF492" s="1">
        <v>3.005027E-2</v>
      </c>
      <c r="HG492">
        <v>33.040109999999999</v>
      </c>
      <c r="HH492" s="1">
        <v>0.4328456</v>
      </c>
      <c r="HI492">
        <v>2906.0529999999999</v>
      </c>
      <c r="HJ492" s="1">
        <v>2.984326E-2</v>
      </c>
      <c r="HK492">
        <v>32.912559999999999</v>
      </c>
      <c r="HL492" s="1">
        <v>0.64442739999999998</v>
      </c>
      <c r="HM492">
        <v>4394.2780000000002</v>
      </c>
      <c r="HN492" s="1">
        <v>2.9987449999999999E-2</v>
      </c>
      <c r="HO492">
        <v>32.813000000000002</v>
      </c>
      <c r="HP492" s="1">
        <v>0.91569330000000004</v>
      </c>
      <c r="HQ492">
        <v>6266.7659999999996</v>
      </c>
      <c r="HR492" s="1">
        <v>2.9773620000000001E-2</v>
      </c>
      <c r="HS492">
        <v>32.837600000000002</v>
      </c>
      <c r="HT492">
        <v>1.22241</v>
      </c>
      <c r="HU492">
        <v>8495.1620000000003</v>
      </c>
      <c r="HV492" s="1">
        <v>2.9367839999999999E-2</v>
      </c>
      <c r="HW492">
        <v>32.945799999999998</v>
      </c>
      <c r="HX492">
        <v>1.550403</v>
      </c>
      <c r="HY492">
        <v>11009.8</v>
      </c>
      <c r="HZ492" s="1">
        <v>2.892459E-2</v>
      </c>
      <c r="IA492">
        <v>32.963549999999998</v>
      </c>
      <c r="IB492">
        <v>1.8887959999999999</v>
      </c>
      <c r="IC492">
        <v>13721.39</v>
      </c>
      <c r="ID492">
        <v>2.8663689999999999E-2</v>
      </c>
      <c r="IE492">
        <v>32.968850000000003</v>
      </c>
      <c r="IF492">
        <v>2.2392620000000001</v>
      </c>
      <c r="IG492">
        <v>16535.22</v>
      </c>
      <c r="IH492" s="1">
        <v>2.8551819999999999E-2</v>
      </c>
      <c r="II492">
        <v>32.910119999999999</v>
      </c>
      <c r="IJ492">
        <v>2.5944660000000002</v>
      </c>
      <c r="IK492">
        <v>19366.25</v>
      </c>
      <c r="IL492" s="1">
        <v>2.8408389999999999E-2</v>
      </c>
      <c r="IM492">
        <v>32.77169</v>
      </c>
      <c r="IN492">
        <v>2.9317389999999999</v>
      </c>
      <c r="IO492">
        <v>22135.37</v>
      </c>
      <c r="IP492" s="1">
        <v>2.8179989999999999E-2</v>
      </c>
      <c r="IQ492">
        <v>32.629689999999997</v>
      </c>
      <c r="IR492">
        <v>3.235322</v>
      </c>
      <c r="IS492">
        <v>24774.04</v>
      </c>
      <c r="IT492" s="1">
        <v>2.8407290000000002E-2</v>
      </c>
      <c r="IU492">
        <v>32.560049999999997</v>
      </c>
      <c r="IV492">
        <v>3.565334</v>
      </c>
      <c r="IW492">
        <v>27235.75</v>
      </c>
      <c r="IX492" s="1">
        <v>2.8203010000000001E-2</v>
      </c>
      <c r="IY492">
        <v>32.736089999999997</v>
      </c>
      <c r="IZ492">
        <v>3.812351</v>
      </c>
      <c r="JA492">
        <v>29489.88</v>
      </c>
      <c r="JB492" s="1">
        <v>2.784847E-2</v>
      </c>
      <c r="JC492">
        <v>32.968809999999998</v>
      </c>
      <c r="JD492">
        <v>4.0019099999999996</v>
      </c>
      <c r="JE492">
        <v>31501.02</v>
      </c>
      <c r="JF492" s="1">
        <v>2.7435439999999998E-2</v>
      </c>
      <c r="JG492">
        <v>33.187269999999998</v>
      </c>
      <c r="JH492">
        <v>4.1435000000000004</v>
      </c>
      <c r="JI492">
        <v>33256.550000000003</v>
      </c>
      <c r="JJ492" s="1">
        <v>2.7239579999999999E-2</v>
      </c>
      <c r="JK492">
        <v>33.270600000000002</v>
      </c>
      <c r="JL492">
        <v>4.2815519999999996</v>
      </c>
      <c r="JM492">
        <v>34757.17</v>
      </c>
      <c r="JN492" s="1">
        <v>2.7176599999999999E-2</v>
      </c>
      <c r="JO492">
        <v>33.252420000000001</v>
      </c>
      <c r="JP492">
        <v>4.4096960000000003</v>
      </c>
      <c r="JQ492">
        <v>36015.35</v>
      </c>
      <c r="JR492" s="1">
        <v>2.704208E-2</v>
      </c>
      <c r="JS492">
        <v>33.10568</v>
      </c>
      <c r="JT492">
        <v>4.4975149999999999</v>
      </c>
      <c r="JU492">
        <v>37044.31</v>
      </c>
      <c r="JV492">
        <v>2.6790749999999999E-2</v>
      </c>
      <c r="JW492">
        <v>32.958590000000001</v>
      </c>
      <c r="JX492">
        <v>4.5391969999999997</v>
      </c>
      <c r="JY492">
        <v>37856.82</v>
      </c>
      <c r="JZ492" s="1">
        <v>2.69638E-2</v>
      </c>
      <c r="KA492">
        <v>32.844560000000001</v>
      </c>
      <c r="KB492">
        <v>4.6286519999999998</v>
      </c>
      <c r="KC492">
        <v>38469.51</v>
      </c>
      <c r="KD492" s="1">
        <v>2.666762E-2</v>
      </c>
      <c r="KE492">
        <v>32.914160000000003</v>
      </c>
      <c r="KF492">
        <v>4.6167720000000001</v>
      </c>
      <c r="KG492">
        <v>38903.519999999997</v>
      </c>
      <c r="KH492" s="1">
        <v>2.6222329999999999E-2</v>
      </c>
      <c r="KI492">
        <v>33.008369999999999</v>
      </c>
      <c r="KJ492">
        <v>4.5601079999999996</v>
      </c>
      <c r="KK492">
        <v>39170.65</v>
      </c>
      <c r="KL492" s="1">
        <v>2.5707529999999999E-2</v>
      </c>
      <c r="KM492">
        <v>33.112789999999997</v>
      </c>
      <c r="KN492">
        <v>4.474043</v>
      </c>
      <c r="KO492">
        <v>39289.019999999997</v>
      </c>
      <c r="KP492" s="1">
        <v>2.5387170000000001E-2</v>
      </c>
      <c r="KQ492">
        <v>33.191090000000003</v>
      </c>
      <c r="KR492">
        <v>4.4080510000000004</v>
      </c>
      <c r="KS492">
        <v>39275.33</v>
      </c>
      <c r="KT492" s="1">
        <v>2.517026E-2</v>
      </c>
      <c r="KU492">
        <v>33.14564</v>
      </c>
      <c r="KV492">
        <v>4.3480299999999996</v>
      </c>
      <c r="KW492">
        <v>39148.36</v>
      </c>
      <c r="KX492" s="1">
        <v>2.4896789999999999E-2</v>
      </c>
      <c r="KY492">
        <v>33.011490000000002</v>
      </c>
      <c r="KZ492">
        <v>4.2689430000000002</v>
      </c>
      <c r="LA492">
        <v>38924.06</v>
      </c>
      <c r="LB492" s="1">
        <v>2.4516799999999998E-2</v>
      </c>
      <c r="LC492">
        <v>32.854210000000002</v>
      </c>
      <c r="LD492">
        <v>4.1641430000000001</v>
      </c>
      <c r="LE492">
        <v>38617.089999999997</v>
      </c>
      <c r="LF492" s="1">
        <v>2.4422289999999999E-2</v>
      </c>
      <c r="LG492">
        <v>32.744149999999998</v>
      </c>
      <c r="LH492">
        <v>4.101966</v>
      </c>
      <c r="LI492">
        <v>38239.279999999999</v>
      </c>
      <c r="LJ492" s="1">
        <v>2.4071829999999999E-2</v>
      </c>
      <c r="LK492">
        <v>32.794269999999997</v>
      </c>
      <c r="LL492">
        <v>3.9918640000000001</v>
      </c>
      <c r="LM492">
        <v>37803.82</v>
      </c>
      <c r="LN492" s="1">
        <v>2.3643040000000001E-2</v>
      </c>
      <c r="LO492">
        <v>32.871510000000001</v>
      </c>
      <c r="LP492">
        <v>3.8658929999999998</v>
      </c>
      <c r="LQ492">
        <v>37321.03</v>
      </c>
      <c r="LR492" s="1">
        <v>2.3148620000000002E-2</v>
      </c>
      <c r="LS492">
        <v>32.966929999999998</v>
      </c>
      <c r="LT492">
        <v>3.7282440000000001</v>
      </c>
      <c r="LU492">
        <v>36800.699999999997</v>
      </c>
      <c r="LV492" s="1">
        <v>2.2755729999999998E-2</v>
      </c>
      <c r="LW492">
        <v>33.019289999999998</v>
      </c>
      <c r="LX492">
        <v>3.6066729999999998</v>
      </c>
      <c r="LY492">
        <v>36249.79</v>
      </c>
      <c r="LZ492" s="1">
        <v>2.2308189999999999E-2</v>
      </c>
      <c r="MA492">
        <v>33.002980000000001</v>
      </c>
      <c r="MB492">
        <v>3.4718469999999999</v>
      </c>
      <c r="MC492">
        <v>35675.129999999997</v>
      </c>
      <c r="MD492" s="1">
        <v>2.175436E-2</v>
      </c>
      <c r="ME492">
        <v>32.858460000000001</v>
      </c>
      <c r="MF492">
        <v>3.3149700000000002</v>
      </c>
      <c r="MG492">
        <v>35082.39</v>
      </c>
      <c r="MH492" s="1">
        <v>2.125231E-2</v>
      </c>
      <c r="MI492">
        <v>32.699080000000002</v>
      </c>
      <c r="MJ492">
        <v>3.1699090000000001</v>
      </c>
      <c r="MK492">
        <v>34480.21</v>
      </c>
      <c r="ML492" s="1">
        <v>2.1044670000000001E-2</v>
      </c>
      <c r="MM492">
        <v>32.564700000000002</v>
      </c>
      <c r="MN492">
        <v>3.0717120000000002</v>
      </c>
      <c r="MO492">
        <v>33871.46</v>
      </c>
      <c r="MP492" s="1">
        <v>2.0766219999999998E-2</v>
      </c>
      <c r="MQ492">
        <v>32.62144</v>
      </c>
      <c r="MR492">
        <v>2.9690669999999999</v>
      </c>
      <c r="MS492">
        <v>33260.959999999999</v>
      </c>
      <c r="MT492" s="1">
        <v>2.0478670000000001E-2</v>
      </c>
      <c r="MU492">
        <v>32.631369999999997</v>
      </c>
      <c r="MV492">
        <v>2.8624109999999998</v>
      </c>
      <c r="MW492">
        <v>32652.59</v>
      </c>
      <c r="MX492" s="1">
        <v>2.0143669999999999E-2</v>
      </c>
      <c r="MY492">
        <v>32.58954</v>
      </c>
      <c r="MZ492">
        <v>2.7529569999999999</v>
      </c>
      <c r="NA492">
        <v>32048.94</v>
      </c>
      <c r="NB492" s="1">
        <v>1.9855649999999999E-2</v>
      </c>
      <c r="NC492">
        <v>32.525750000000002</v>
      </c>
      <c r="ND492">
        <v>2.6534939999999998</v>
      </c>
      <c r="NE492">
        <v>31453.25</v>
      </c>
      <c r="NF492" s="1">
        <v>1.9678850000000001E-2</v>
      </c>
      <c r="NG492">
        <v>32.467129999999997</v>
      </c>
      <c r="NH492">
        <v>2.5739359999999998</v>
      </c>
      <c r="NI492">
        <v>30865.46</v>
      </c>
      <c r="NJ492">
        <v>1.9511819999999999E-2</v>
      </c>
      <c r="NK492">
        <v>32.35904</v>
      </c>
      <c r="NL492">
        <v>2.4979770000000001</v>
      </c>
      <c r="NM492">
        <v>30288.43</v>
      </c>
      <c r="NN492" s="1">
        <v>1.9353700000000001E-2</v>
      </c>
      <c r="NO492">
        <v>32.239539999999998</v>
      </c>
      <c r="NP492">
        <v>2.4248090000000002</v>
      </c>
      <c r="NQ492">
        <v>29721.59</v>
      </c>
      <c r="NR492" s="1">
        <v>1.9288340000000001E-2</v>
      </c>
      <c r="NS492">
        <v>32.126750000000001</v>
      </c>
      <c r="NT492">
        <v>2.3653</v>
      </c>
      <c r="NU492">
        <v>29165.34</v>
      </c>
      <c r="NV492" s="1">
        <v>1.9090289999999999E-2</v>
      </c>
      <c r="NW492">
        <v>32.231560000000002</v>
      </c>
      <c r="NX492">
        <v>2.2916349999999999</v>
      </c>
      <c r="NY492">
        <v>28619.66</v>
      </c>
      <c r="NZ492">
        <v>1.8883520000000001E-2</v>
      </c>
      <c r="OA492">
        <v>32.375459999999997</v>
      </c>
      <c r="OB492">
        <v>2.2194769999999999</v>
      </c>
      <c r="OC492">
        <v>28087.33</v>
      </c>
      <c r="OD492" s="1">
        <v>1.8683749999999999E-2</v>
      </c>
      <c r="OE492">
        <v>32.456789999999998</v>
      </c>
      <c r="OF492">
        <v>2.150477</v>
      </c>
      <c r="OG492">
        <v>27568.560000000001</v>
      </c>
      <c r="OH492" s="1">
        <v>1.8584090000000001E-2</v>
      </c>
      <c r="OI492">
        <v>32.513539999999999</v>
      </c>
      <c r="OJ492">
        <v>2.095205</v>
      </c>
      <c r="OK492">
        <v>27062.53</v>
      </c>
    </row>
    <row r="493" spans="1:401" x14ac:dyDescent="0.35">
      <c r="A493">
        <v>502</v>
      </c>
      <c r="B493" t="s">
        <v>4</v>
      </c>
      <c r="C493" t="s">
        <v>364</v>
      </c>
      <c r="D493" t="s">
        <v>500</v>
      </c>
      <c r="E493">
        <v>820.91480000000001</v>
      </c>
      <c r="F493" s="1">
        <v>3.6711340000000002E-2</v>
      </c>
      <c r="G493">
        <v>28.378889999999998</v>
      </c>
      <c r="H493">
        <v>0</v>
      </c>
      <c r="I493">
        <v>0</v>
      </c>
      <c r="J493" s="1">
        <v>3.6545929999999997E-2</v>
      </c>
      <c r="K493">
        <v>28.466149999999999</v>
      </c>
      <c r="L493">
        <v>0</v>
      </c>
      <c r="M493">
        <v>0</v>
      </c>
      <c r="N493">
        <v>3.6322069999999998E-2</v>
      </c>
      <c r="O493">
        <v>28.580549999999999</v>
      </c>
      <c r="P493">
        <v>0</v>
      </c>
      <c r="Q493">
        <v>0</v>
      </c>
      <c r="R493" s="1">
        <v>3.604599E-2</v>
      </c>
      <c r="S493">
        <v>28.619579999999999</v>
      </c>
      <c r="T493">
        <v>0</v>
      </c>
      <c r="U493">
        <v>0</v>
      </c>
      <c r="V493" s="1">
        <v>3.5805280000000002E-2</v>
      </c>
      <c r="W493">
        <v>28.547080000000001</v>
      </c>
      <c r="X493">
        <v>0</v>
      </c>
      <c r="Y493">
        <v>0</v>
      </c>
      <c r="Z493" s="1">
        <v>3.5596450000000002E-2</v>
      </c>
      <c r="AA493">
        <v>28.488150000000001</v>
      </c>
      <c r="AB493">
        <v>0</v>
      </c>
      <c r="AC493">
        <v>0</v>
      </c>
      <c r="AD493" s="1">
        <v>3.5467369999999998E-2</v>
      </c>
      <c r="AE493">
        <v>28.453779999999998</v>
      </c>
      <c r="AF493">
        <v>0</v>
      </c>
      <c r="AG493">
        <v>0</v>
      </c>
      <c r="AH493" s="1">
        <v>3.5235540000000003E-2</v>
      </c>
      <c r="AI493">
        <v>28.608979999999999</v>
      </c>
      <c r="AJ493">
        <v>0</v>
      </c>
      <c r="AK493">
        <v>0</v>
      </c>
      <c r="AL493" s="1">
        <v>3.4985420000000003E-2</v>
      </c>
      <c r="AM493">
        <v>28.82639</v>
      </c>
      <c r="AN493">
        <v>0</v>
      </c>
      <c r="AO493">
        <v>0</v>
      </c>
      <c r="AP493" s="1">
        <v>3.4714910000000002E-2</v>
      </c>
      <c r="AQ493">
        <v>29.0549</v>
      </c>
      <c r="AR493">
        <v>0</v>
      </c>
      <c r="AS493">
        <v>0</v>
      </c>
      <c r="AT493" s="1">
        <v>3.450802E-2</v>
      </c>
      <c r="AU493">
        <v>29.25789</v>
      </c>
      <c r="AV493">
        <v>0</v>
      </c>
      <c r="AW493">
        <v>0</v>
      </c>
      <c r="AX493" s="1">
        <v>3.4353809999999999E-2</v>
      </c>
      <c r="AY493">
        <v>29.307480000000002</v>
      </c>
      <c r="AZ493">
        <v>0</v>
      </c>
      <c r="BA493">
        <v>0</v>
      </c>
      <c r="BB493" s="1">
        <v>3.4180670000000003E-2</v>
      </c>
      <c r="BC493">
        <v>29.295590000000001</v>
      </c>
      <c r="BD493">
        <v>0</v>
      </c>
      <c r="BE493">
        <v>0</v>
      </c>
      <c r="BF493" s="1">
        <v>3.3989199999999997E-2</v>
      </c>
      <c r="BG493">
        <v>29.285060000000001</v>
      </c>
      <c r="BH493">
        <v>0</v>
      </c>
      <c r="BI493">
        <v>0</v>
      </c>
      <c r="BJ493" s="1">
        <v>3.3902330000000001E-2</v>
      </c>
      <c r="BK493">
        <v>29.325040000000001</v>
      </c>
      <c r="BL493">
        <v>0</v>
      </c>
      <c r="BM493">
        <v>0</v>
      </c>
      <c r="BN493" s="1">
        <v>3.3691970000000002E-2</v>
      </c>
      <c r="BO493">
        <v>29.565940000000001</v>
      </c>
      <c r="BP493">
        <v>0</v>
      </c>
      <c r="BQ493">
        <v>0</v>
      </c>
      <c r="BR493" s="1">
        <v>3.3428279999999998E-2</v>
      </c>
      <c r="BS493">
        <v>29.814689999999999</v>
      </c>
      <c r="BT493">
        <v>0</v>
      </c>
      <c r="BU493">
        <v>0</v>
      </c>
      <c r="BV493" s="1">
        <v>3.3159269999999998E-2</v>
      </c>
      <c r="BW493">
        <v>30.065809999999999</v>
      </c>
      <c r="BX493">
        <v>0</v>
      </c>
      <c r="BY493">
        <v>0</v>
      </c>
      <c r="BZ493" s="1">
        <v>3.2936600000000003E-2</v>
      </c>
      <c r="CA493">
        <v>30.252020000000002</v>
      </c>
      <c r="CB493">
        <v>0</v>
      </c>
      <c r="CC493">
        <v>0</v>
      </c>
      <c r="CD493" s="1">
        <v>3.274821E-2</v>
      </c>
      <c r="CE493">
        <v>30.299240000000001</v>
      </c>
      <c r="CF493">
        <v>0</v>
      </c>
      <c r="CG493">
        <v>0</v>
      </c>
      <c r="CH493" s="1">
        <v>3.2541790000000001E-2</v>
      </c>
      <c r="CI493">
        <v>30.24512</v>
      </c>
      <c r="CJ493">
        <v>0</v>
      </c>
      <c r="CK493">
        <v>0</v>
      </c>
      <c r="CL493" s="1">
        <v>3.2320759999999997E-2</v>
      </c>
      <c r="CM493">
        <v>30.219360000000002</v>
      </c>
      <c r="CN493">
        <v>0</v>
      </c>
      <c r="CO493">
        <v>0</v>
      </c>
      <c r="CP493">
        <v>3.231945E-2</v>
      </c>
      <c r="CQ493">
        <v>30.264720000000001</v>
      </c>
      <c r="CR493">
        <v>0</v>
      </c>
      <c r="CS493">
        <v>0</v>
      </c>
      <c r="CT493" s="1">
        <v>3.2102640000000002E-2</v>
      </c>
      <c r="CU493">
        <v>30.458829999999999</v>
      </c>
      <c r="CV493">
        <v>0</v>
      </c>
      <c r="CW493">
        <v>0</v>
      </c>
      <c r="CX493" s="1">
        <v>3.1787469999999998E-2</v>
      </c>
      <c r="CY493">
        <v>30.533270000000002</v>
      </c>
      <c r="CZ493">
        <v>0</v>
      </c>
      <c r="DA493">
        <v>0</v>
      </c>
      <c r="DB493" s="1">
        <v>3.1448909999999997E-2</v>
      </c>
      <c r="DC493">
        <v>30.734870000000001</v>
      </c>
      <c r="DD493">
        <v>0</v>
      </c>
      <c r="DE493">
        <v>0</v>
      </c>
      <c r="DF493" s="1">
        <v>3.1230109999999998E-2</v>
      </c>
      <c r="DG493">
        <v>30.90823</v>
      </c>
      <c r="DH493">
        <v>0</v>
      </c>
      <c r="DI493">
        <v>0</v>
      </c>
      <c r="DJ493" s="1">
        <v>3.1072059999999999E-2</v>
      </c>
      <c r="DK493">
        <v>30.96781</v>
      </c>
      <c r="DL493">
        <v>4.9106269999999997E-38</v>
      </c>
      <c r="DM493">
        <v>4.0839449999999996E-34</v>
      </c>
      <c r="DN493" s="1">
        <v>3.0895590000000001E-2</v>
      </c>
      <c r="DO493">
        <v>30.94754</v>
      </c>
      <c r="DP493">
        <v>2.797136E-33</v>
      </c>
      <c r="DQ493">
        <v>2.327203E-29</v>
      </c>
      <c r="DR493" s="1">
        <v>3.062983E-2</v>
      </c>
      <c r="DS493">
        <v>30.932780000000001</v>
      </c>
      <c r="DT493">
        <v>2.7209430000000001E-29</v>
      </c>
      <c r="DU493" s="1">
        <v>2.2234849999999999E-25</v>
      </c>
      <c r="DV493" s="1">
        <v>3.0251170000000001E-2</v>
      </c>
      <c r="DW493">
        <v>30.979790000000001</v>
      </c>
      <c r="DX493" s="1">
        <v>8.0628780000000001E-26</v>
      </c>
      <c r="DY493" s="1">
        <v>6.0083820000000004E-22</v>
      </c>
      <c r="DZ493" s="1">
        <v>3.003486E-2</v>
      </c>
      <c r="EA493">
        <v>31.24</v>
      </c>
      <c r="EB493" s="1">
        <v>8.5794200000000004E-23</v>
      </c>
      <c r="EC493" s="1">
        <v>6.0255450000000004E-19</v>
      </c>
      <c r="ED493" s="1">
        <v>2.990963E-2</v>
      </c>
      <c r="EE493">
        <v>31.533899999999999</v>
      </c>
      <c r="EF493" s="1">
        <v>3.8891449999999998E-20</v>
      </c>
      <c r="EG493" s="1">
        <v>2.6253029999999999E-16</v>
      </c>
      <c r="EH493" s="1">
        <v>2.979269E-2</v>
      </c>
      <c r="EI493">
        <v>31.83239</v>
      </c>
      <c r="EJ493" s="1">
        <v>8.6303010000000005E-18</v>
      </c>
      <c r="EK493" s="1">
        <v>5.6932930000000006E-14</v>
      </c>
      <c r="EL493" s="1">
        <v>2.9627290000000001E-2</v>
      </c>
      <c r="EM493">
        <v>32.096789999999999</v>
      </c>
      <c r="EN493" s="1">
        <v>1.0345770000000001E-15</v>
      </c>
      <c r="EO493" s="1">
        <v>6.7373089999999999E-12</v>
      </c>
      <c r="EP493" s="1">
        <v>2.9429790000000001E-2</v>
      </c>
      <c r="EQ493">
        <v>32.192</v>
      </c>
      <c r="ER493" s="1">
        <v>7.2443520000000002E-14</v>
      </c>
      <c r="ES493" s="1">
        <v>4.6975030000000005E-10</v>
      </c>
      <c r="ET493" s="1">
        <v>2.9270790000000001E-2</v>
      </c>
      <c r="EU493">
        <v>32.131390000000003</v>
      </c>
      <c r="EV493" s="1">
        <v>3.175111E-12</v>
      </c>
      <c r="EW493" s="1">
        <v>2.057968E-8</v>
      </c>
      <c r="EX493" s="1">
        <v>2.9144659999999999E-2</v>
      </c>
      <c r="EY493">
        <v>32.091659999999997</v>
      </c>
      <c r="EZ493" s="1">
        <v>9.2088239999999994E-11</v>
      </c>
      <c r="FA493" s="1">
        <v>5.979044E-7</v>
      </c>
      <c r="FB493" s="1">
        <v>2.9241670000000001E-2</v>
      </c>
      <c r="FC493">
        <v>32.088830000000002</v>
      </c>
      <c r="FD493" s="1">
        <v>1.865201E-9</v>
      </c>
      <c r="FE493" s="1">
        <v>1.207311E-5</v>
      </c>
      <c r="FF493" s="1">
        <v>2.9167909999999998E-2</v>
      </c>
      <c r="FG493">
        <v>32.218980000000002</v>
      </c>
      <c r="FH493" s="1">
        <v>2.7118360000000001E-8</v>
      </c>
      <c r="FI493" s="1">
        <v>1.7626450000000001E-4</v>
      </c>
      <c r="FJ493" s="1">
        <v>2.9009529999999999E-2</v>
      </c>
      <c r="FK493">
        <v>32.349930000000001</v>
      </c>
      <c r="FL493" s="1">
        <v>2.9272489999999998E-7</v>
      </c>
      <c r="FM493" s="1">
        <v>1.9211429999999999E-3</v>
      </c>
      <c r="FN493" s="1">
        <v>2.88151E-2</v>
      </c>
      <c r="FO493">
        <v>32.417850000000001</v>
      </c>
      <c r="FP493" s="1">
        <v>2.4226060000000001E-6</v>
      </c>
      <c r="FQ493" s="1">
        <v>1.608271E-2</v>
      </c>
      <c r="FR493" s="1">
        <v>2.8712689999999999E-2</v>
      </c>
      <c r="FS493">
        <v>32.44509</v>
      </c>
      <c r="FT493" s="1">
        <v>1.5834109999999999E-5</v>
      </c>
      <c r="FU493" s="1">
        <v>0.1061434</v>
      </c>
      <c r="FV493" s="1">
        <v>2.864616E-2</v>
      </c>
      <c r="FW493">
        <v>32.407229999999998</v>
      </c>
      <c r="FX493" s="1">
        <v>8.3651339999999999E-5</v>
      </c>
      <c r="FY493" s="1">
        <v>0.56578170000000005</v>
      </c>
      <c r="FZ493" s="1">
        <v>2.8550639999999999E-2</v>
      </c>
      <c r="GA493">
        <v>32.34563</v>
      </c>
      <c r="GB493" s="1">
        <v>3.639122E-4</v>
      </c>
      <c r="GC493" s="1">
        <v>2.4880749999999998</v>
      </c>
      <c r="GD493" s="1">
        <v>2.8383950000000002E-2</v>
      </c>
      <c r="GE493">
        <v>32.28537</v>
      </c>
      <c r="GF493" s="1">
        <v>1.3274059999999999E-3</v>
      </c>
      <c r="GG493" s="1">
        <v>9.1981809999999999</v>
      </c>
      <c r="GH493" s="1">
        <v>2.8224539999999999E-2</v>
      </c>
      <c r="GI493">
        <v>32.278599999999997</v>
      </c>
      <c r="GJ493" s="1">
        <v>4.1410040000000002E-3</v>
      </c>
      <c r="GK493" s="1">
        <v>29.08107</v>
      </c>
      <c r="GL493" s="1">
        <v>2.8086E-2</v>
      </c>
      <c r="GM493">
        <v>32.445140000000002</v>
      </c>
      <c r="GN493" s="1">
        <v>1.123073E-2</v>
      </c>
      <c r="GO493">
        <v>79.898790000000005</v>
      </c>
      <c r="GP493" s="1">
        <v>2.7919340000000001E-2</v>
      </c>
      <c r="GQ493">
        <v>32.658099999999997</v>
      </c>
      <c r="GR493" s="1">
        <v>2.6840220000000001E-2</v>
      </c>
      <c r="GS493">
        <v>193.57169999999999</v>
      </c>
      <c r="GT493" s="1">
        <v>2.775762E-2</v>
      </c>
      <c r="GU493">
        <v>32.890790000000003</v>
      </c>
      <c r="GV493" s="1">
        <v>5.7321200000000003E-2</v>
      </c>
      <c r="GW493">
        <v>419.1198</v>
      </c>
      <c r="GX493" s="1">
        <v>2.758584E-2</v>
      </c>
      <c r="GY493">
        <v>33.041119999999999</v>
      </c>
      <c r="GZ493" s="1">
        <v>0.11071780000000001</v>
      </c>
      <c r="HA493">
        <v>821.18650000000002</v>
      </c>
      <c r="HB493" s="1">
        <v>2.7385469999999999E-2</v>
      </c>
      <c r="HC493">
        <v>33.08963</v>
      </c>
      <c r="HD493" s="1">
        <v>0.19550980000000001</v>
      </c>
      <c r="HE493">
        <v>1472.3409999999999</v>
      </c>
      <c r="HF493" s="1">
        <v>2.720765E-2</v>
      </c>
      <c r="HG493">
        <v>32.985370000000003</v>
      </c>
      <c r="HH493" s="1">
        <v>0.31945380000000001</v>
      </c>
      <c r="HI493">
        <v>2440.9270000000001</v>
      </c>
      <c r="HJ493" s="1">
        <v>2.702272E-2</v>
      </c>
      <c r="HK493">
        <v>32.864040000000003</v>
      </c>
      <c r="HL493">
        <v>0.487124</v>
      </c>
      <c r="HM493">
        <v>3777.2860000000001</v>
      </c>
      <c r="HN493" s="1">
        <v>2.7168330000000001E-2</v>
      </c>
      <c r="HO493">
        <v>32.769759999999998</v>
      </c>
      <c r="HP493" s="1">
        <v>0.70824489999999996</v>
      </c>
      <c r="HQ493">
        <v>5505.0630000000001</v>
      </c>
      <c r="HR493" s="1">
        <v>2.6971419999999999E-2</v>
      </c>
      <c r="HS493">
        <v>32.796579999999999</v>
      </c>
      <c r="HT493" s="1">
        <v>0.96539160000000002</v>
      </c>
      <c r="HU493">
        <v>7615.7659999999996</v>
      </c>
      <c r="HV493" s="1">
        <v>2.660007E-2</v>
      </c>
      <c r="HW493">
        <v>32.90569</v>
      </c>
      <c r="HX493">
        <v>1.248472</v>
      </c>
      <c r="HY493">
        <v>10059.06</v>
      </c>
      <c r="HZ493" s="1">
        <v>2.619339E-2</v>
      </c>
      <c r="IA493">
        <v>32.927120000000002</v>
      </c>
      <c r="IB493">
        <v>1.548629</v>
      </c>
      <c r="IC493">
        <v>12759.48</v>
      </c>
      <c r="ID493" s="1">
        <v>2.5959360000000001E-2</v>
      </c>
      <c r="IE493">
        <v>32.936070000000001</v>
      </c>
      <c r="IF493">
        <v>1.867421</v>
      </c>
      <c r="IG493">
        <v>15628.93</v>
      </c>
      <c r="IH493" s="1">
        <v>2.5861550000000001E-2</v>
      </c>
      <c r="II493">
        <v>32.882060000000003</v>
      </c>
      <c r="IJ493">
        <v>2.1979549999999999</v>
      </c>
      <c r="IK493">
        <v>18582.080000000002</v>
      </c>
      <c r="IL493" s="1">
        <v>2.5733929999999999E-2</v>
      </c>
      <c r="IM493">
        <v>32.749459999999999</v>
      </c>
      <c r="IN493">
        <v>2.5198079999999998</v>
      </c>
      <c r="IO493">
        <v>21534.66</v>
      </c>
      <c r="IP493">
        <v>2.5526610000000002E-2</v>
      </c>
      <c r="IQ493">
        <v>32.613010000000003</v>
      </c>
      <c r="IR493">
        <v>2.8176320000000001</v>
      </c>
      <c r="IS493">
        <v>24409.46</v>
      </c>
      <c r="IT493" s="1">
        <v>2.574765E-2</v>
      </c>
      <c r="IU493">
        <v>32.5473</v>
      </c>
      <c r="IV493">
        <v>3.1446809999999998</v>
      </c>
      <c r="IW493">
        <v>27148.75</v>
      </c>
      <c r="IX493" s="1">
        <v>2.5559479999999999E-2</v>
      </c>
      <c r="IY493">
        <v>32.722259999999999</v>
      </c>
      <c r="IZ493">
        <v>3.3998170000000001</v>
      </c>
      <c r="JA493">
        <v>29711.09</v>
      </c>
      <c r="JB493" s="1">
        <v>2.523427E-2</v>
      </c>
      <c r="JC493">
        <v>32.954039999999999</v>
      </c>
      <c r="JD493">
        <v>3.6049359999999999</v>
      </c>
      <c r="JE493">
        <v>32049.33</v>
      </c>
      <c r="JF493" s="1">
        <v>2.4854500000000002E-2</v>
      </c>
      <c r="JG493">
        <v>33.1721</v>
      </c>
      <c r="JH493">
        <v>3.7666930000000001</v>
      </c>
      <c r="JI493">
        <v>34139.35</v>
      </c>
      <c r="JJ493" s="1">
        <v>2.4678209999999999E-2</v>
      </c>
      <c r="JK493">
        <v>33.258159999999997</v>
      </c>
      <c r="JL493">
        <v>3.9258479999999998</v>
      </c>
      <c r="JM493">
        <v>35972.559999999998</v>
      </c>
      <c r="JN493">
        <v>2.4625009999999999E-2</v>
      </c>
      <c r="JO493">
        <v>33.24456</v>
      </c>
      <c r="JP493">
        <v>4.0758089999999996</v>
      </c>
      <c r="JQ493">
        <v>37554.629999999997</v>
      </c>
      <c r="JR493" s="1">
        <v>2.4505209999999999E-2</v>
      </c>
      <c r="JS493">
        <v>33.104300000000002</v>
      </c>
      <c r="JT493">
        <v>4.1873469999999999</v>
      </c>
      <c r="JU493">
        <v>38893.279999999999</v>
      </c>
      <c r="JV493" s="1">
        <v>2.4277980000000001E-2</v>
      </c>
      <c r="JW493">
        <v>32.963200000000001</v>
      </c>
      <c r="JX493">
        <v>4.2542309999999999</v>
      </c>
      <c r="JY493">
        <v>39997.32</v>
      </c>
      <c r="JZ493" s="1">
        <v>2.444706E-2</v>
      </c>
      <c r="KA493">
        <v>32.853900000000003</v>
      </c>
      <c r="KB493">
        <v>4.366727</v>
      </c>
      <c r="KC493">
        <v>40880.449999999997</v>
      </c>
      <c r="KD493" s="1">
        <v>2.417652E-2</v>
      </c>
      <c r="KE493">
        <v>32.924120000000002</v>
      </c>
      <c r="KF493">
        <v>4.3796220000000003</v>
      </c>
      <c r="KG493">
        <v>41562.769999999997</v>
      </c>
      <c r="KH493" s="1">
        <v>2.3770039999999999E-2</v>
      </c>
      <c r="KI493">
        <v>33.01887</v>
      </c>
      <c r="KJ493">
        <v>4.3477110000000003</v>
      </c>
      <c r="KK493">
        <v>42053.86</v>
      </c>
      <c r="KL493" s="1">
        <v>2.3296509999999999E-2</v>
      </c>
      <c r="KM493">
        <v>33.124040000000001</v>
      </c>
      <c r="KN493">
        <v>4.2846159999999998</v>
      </c>
      <c r="KO493">
        <v>42371.16</v>
      </c>
      <c r="KP493">
        <v>2.3008770000000001E-2</v>
      </c>
      <c r="KQ493">
        <v>33.203310000000002</v>
      </c>
      <c r="KR493">
        <v>4.2402759999999997</v>
      </c>
      <c r="KS493">
        <v>42531.68</v>
      </c>
      <c r="KT493" s="1">
        <v>2.2815370000000001E-2</v>
      </c>
      <c r="KU493">
        <v>33.161859999999997</v>
      </c>
      <c r="KV493">
        <v>4.1999469999999999</v>
      </c>
      <c r="KW493">
        <v>42555.95</v>
      </c>
      <c r="KX493" s="1">
        <v>2.256934E-2</v>
      </c>
      <c r="KY493">
        <v>33.03275</v>
      </c>
      <c r="KZ493">
        <v>4.1391229999999997</v>
      </c>
      <c r="LA493">
        <v>42461.120000000003</v>
      </c>
      <c r="LB493" s="1">
        <v>2.2226530000000001E-2</v>
      </c>
      <c r="LC493">
        <v>32.88062</v>
      </c>
      <c r="LD493">
        <v>4.0516199999999998</v>
      </c>
      <c r="LE493">
        <v>42263.33</v>
      </c>
      <c r="LF493" s="1">
        <v>2.2147139999999999E-2</v>
      </c>
      <c r="LG493">
        <v>32.774290000000001</v>
      </c>
      <c r="LH493">
        <v>4.0048680000000001</v>
      </c>
      <c r="LI493">
        <v>41975.7</v>
      </c>
      <c r="LJ493" s="1">
        <v>2.1829609999999999E-2</v>
      </c>
      <c r="LK493">
        <v>32.824629999999999</v>
      </c>
      <c r="LL493">
        <v>3.9087499999999999</v>
      </c>
      <c r="LM493">
        <v>41613.089999999997</v>
      </c>
      <c r="LN493">
        <v>2.1438160000000001E-2</v>
      </c>
      <c r="LO493">
        <v>32.901730000000001</v>
      </c>
      <c r="LP493">
        <v>3.7951739999999998</v>
      </c>
      <c r="LQ493">
        <v>41187.51</v>
      </c>
      <c r="LR493" s="1">
        <v>2.0986210000000002E-2</v>
      </c>
      <c r="LS493">
        <v>32.996830000000003</v>
      </c>
      <c r="LT493">
        <v>3.6684839999999999</v>
      </c>
      <c r="LU493">
        <v>40709.56</v>
      </c>
      <c r="LV493" s="1">
        <v>2.0632089999999999E-2</v>
      </c>
      <c r="LW493">
        <v>33.049709999999997</v>
      </c>
      <c r="LX493">
        <v>3.557321</v>
      </c>
      <c r="LY493">
        <v>40187.760000000002</v>
      </c>
      <c r="LZ493" s="1">
        <v>2.0232259999999998E-2</v>
      </c>
      <c r="MA493">
        <v>33.03575</v>
      </c>
      <c r="MB493">
        <v>3.4325399999999999</v>
      </c>
      <c r="MC493">
        <v>39630.54</v>
      </c>
      <c r="MD493" s="1">
        <v>1.9729980000000001E-2</v>
      </c>
      <c r="ME493">
        <v>32.895710000000001</v>
      </c>
      <c r="MF493">
        <v>3.283811</v>
      </c>
      <c r="MG493">
        <v>39044.71</v>
      </c>
      <c r="MH493" s="1">
        <v>1.9270229999999999E-2</v>
      </c>
      <c r="MI493">
        <v>32.740430000000003</v>
      </c>
      <c r="MJ493">
        <v>3.1449259999999999</v>
      </c>
      <c r="MK493">
        <v>38439.9</v>
      </c>
      <c r="ML493" s="1">
        <v>1.9087880000000002E-2</v>
      </c>
      <c r="MM493">
        <v>32.608730000000001</v>
      </c>
      <c r="MN493">
        <v>3.0534430000000001</v>
      </c>
      <c r="MO493">
        <v>37820.61</v>
      </c>
      <c r="MP493" s="1">
        <v>1.8835009999999999E-2</v>
      </c>
      <c r="MQ493">
        <v>32.664029999999997</v>
      </c>
      <c r="MR493">
        <v>2.9523799999999998</v>
      </c>
      <c r="MS493">
        <v>37193.360000000001</v>
      </c>
      <c r="MT493">
        <v>1.8574219999999999E-2</v>
      </c>
      <c r="MU493">
        <v>32.674250000000001</v>
      </c>
      <c r="MV493">
        <v>2.85223</v>
      </c>
      <c r="MW493">
        <v>36563.11</v>
      </c>
      <c r="MX493" s="1">
        <v>1.826757E-2</v>
      </c>
      <c r="MY493">
        <v>32.633209999999998</v>
      </c>
      <c r="MZ493">
        <v>2.7479260000000001</v>
      </c>
      <c r="NA493">
        <v>35932.910000000003</v>
      </c>
      <c r="NB493" s="1">
        <v>1.8006790000000002E-2</v>
      </c>
      <c r="NC493">
        <v>32.570770000000003</v>
      </c>
      <c r="ND493">
        <v>2.6533709999999999</v>
      </c>
      <c r="NE493">
        <v>35306.79</v>
      </c>
      <c r="NF493" s="1">
        <v>1.7849230000000001E-2</v>
      </c>
      <c r="NG493">
        <v>32.513390000000001</v>
      </c>
      <c r="NH493">
        <v>2.5781459999999998</v>
      </c>
      <c r="NI493">
        <v>34686.300000000003</v>
      </c>
      <c r="NJ493" s="1">
        <v>1.7698499999999999E-2</v>
      </c>
      <c r="NK493">
        <v>32.4071</v>
      </c>
      <c r="NL493">
        <v>2.5028009999999998</v>
      </c>
      <c r="NM493">
        <v>34072.129999999997</v>
      </c>
      <c r="NN493" s="1">
        <v>1.7555009999999999E-2</v>
      </c>
      <c r="NO493">
        <v>32.289549999999998</v>
      </c>
      <c r="NP493">
        <v>2.4307449999999999</v>
      </c>
      <c r="NQ493">
        <v>33466.410000000003</v>
      </c>
      <c r="NR493" s="1">
        <v>1.749995E-2</v>
      </c>
      <c r="NS493">
        <v>32.178190000000001</v>
      </c>
      <c r="NT493">
        <v>2.3728099999999999</v>
      </c>
      <c r="NU493">
        <v>32869.54</v>
      </c>
      <c r="NV493" s="1">
        <v>1.7320780000000001E-2</v>
      </c>
      <c r="NW493">
        <v>32.279420000000002</v>
      </c>
      <c r="NX493">
        <v>2.3012709999999998</v>
      </c>
      <c r="NY493">
        <v>32282.62</v>
      </c>
      <c r="NZ493" s="1">
        <v>1.7131110000000001E-2</v>
      </c>
      <c r="OA493">
        <v>32.419820000000001</v>
      </c>
      <c r="OB493">
        <v>2.231395</v>
      </c>
      <c r="OC493">
        <v>31709.22</v>
      </c>
      <c r="OD493" s="1">
        <v>1.694708E-2</v>
      </c>
      <c r="OE493">
        <v>32.498950000000001</v>
      </c>
      <c r="OF493">
        <v>2.1636090000000001</v>
      </c>
      <c r="OG493">
        <v>31147.97</v>
      </c>
      <c r="OH493" s="1">
        <v>1.6859300000000001E-2</v>
      </c>
      <c r="OI493">
        <v>32.55395</v>
      </c>
      <c r="OJ493">
        <v>2.1098979999999998</v>
      </c>
      <c r="OK493">
        <v>30599</v>
      </c>
    </row>
    <row r="494" spans="1:401" x14ac:dyDescent="0.35">
      <c r="A494">
        <v>503</v>
      </c>
      <c r="B494" t="s">
        <v>4</v>
      </c>
      <c r="C494" t="s">
        <v>364</v>
      </c>
      <c r="D494" t="s">
        <v>501</v>
      </c>
      <c r="E494">
        <v>822.60950000000003</v>
      </c>
      <c r="F494" s="1">
        <v>3.4024680000000002E-2</v>
      </c>
      <c r="G494">
        <v>28.299579999999999</v>
      </c>
      <c r="H494">
        <v>0</v>
      </c>
      <c r="I494">
        <v>0</v>
      </c>
      <c r="J494" s="1">
        <v>3.3872550000000001E-2</v>
      </c>
      <c r="K494">
        <v>28.39124</v>
      </c>
      <c r="L494">
        <v>0</v>
      </c>
      <c r="M494">
        <v>0</v>
      </c>
      <c r="N494" s="1">
        <v>3.3664050000000001E-2</v>
      </c>
      <c r="O494">
        <v>28.509119999999999</v>
      </c>
      <c r="P494">
        <v>0</v>
      </c>
      <c r="Q494">
        <v>0</v>
      </c>
      <c r="R494" s="1">
        <v>3.340713E-2</v>
      </c>
      <c r="S494">
        <v>28.55217</v>
      </c>
      <c r="T494">
        <v>0</v>
      </c>
      <c r="U494">
        <v>0</v>
      </c>
      <c r="V494">
        <v>3.3183560000000001E-2</v>
      </c>
      <c r="W494">
        <v>28.484839999999998</v>
      </c>
      <c r="X494">
        <v>0</v>
      </c>
      <c r="Y494">
        <v>0</v>
      </c>
      <c r="Z494" s="1">
        <v>3.2991279999999998E-2</v>
      </c>
      <c r="AA494">
        <v>28.43046</v>
      </c>
      <c r="AB494">
        <v>0</v>
      </c>
      <c r="AC494">
        <v>0</v>
      </c>
      <c r="AD494" s="1">
        <v>3.287466E-2</v>
      </c>
      <c r="AE494">
        <v>28.399730000000002</v>
      </c>
      <c r="AF494">
        <v>0</v>
      </c>
      <c r="AG494">
        <v>0</v>
      </c>
      <c r="AH494" s="1">
        <v>3.2659550000000002E-2</v>
      </c>
      <c r="AI494">
        <v>28.555350000000001</v>
      </c>
      <c r="AJ494">
        <v>0</v>
      </c>
      <c r="AK494">
        <v>0</v>
      </c>
      <c r="AL494" s="1">
        <v>3.2428319999999997E-2</v>
      </c>
      <c r="AM494">
        <v>28.772410000000001</v>
      </c>
      <c r="AN494">
        <v>0</v>
      </c>
      <c r="AO494">
        <v>0</v>
      </c>
      <c r="AP494" s="1">
        <v>3.2175090000000003E-2</v>
      </c>
      <c r="AQ494">
        <v>29.00029</v>
      </c>
      <c r="AR494">
        <v>0</v>
      </c>
      <c r="AS494">
        <v>0</v>
      </c>
      <c r="AT494" s="1">
        <v>3.1985230000000003E-2</v>
      </c>
      <c r="AU494">
        <v>29.202649999999998</v>
      </c>
      <c r="AV494">
        <v>0</v>
      </c>
      <c r="AW494">
        <v>0</v>
      </c>
      <c r="AX494" s="1">
        <v>3.184331E-2</v>
      </c>
      <c r="AY494">
        <v>29.25403</v>
      </c>
      <c r="AZ494">
        <v>0</v>
      </c>
      <c r="BA494">
        <v>0</v>
      </c>
      <c r="BB494" s="1">
        <v>3.1681260000000003E-2</v>
      </c>
      <c r="BC494">
        <v>29.244150000000001</v>
      </c>
      <c r="BD494">
        <v>0</v>
      </c>
      <c r="BE494">
        <v>0</v>
      </c>
      <c r="BF494" s="1">
        <v>3.1506590000000001E-2</v>
      </c>
      <c r="BG494">
        <v>29.235440000000001</v>
      </c>
      <c r="BH494">
        <v>0</v>
      </c>
      <c r="BI494">
        <v>0</v>
      </c>
      <c r="BJ494">
        <v>3.1428159999999997E-2</v>
      </c>
      <c r="BK494">
        <v>29.27589</v>
      </c>
      <c r="BL494">
        <v>0</v>
      </c>
      <c r="BM494">
        <v>0</v>
      </c>
      <c r="BN494" s="1">
        <v>3.1235019999999999E-2</v>
      </c>
      <c r="BO494">
        <v>29.514279999999999</v>
      </c>
      <c r="BP494">
        <v>0</v>
      </c>
      <c r="BQ494">
        <v>0</v>
      </c>
      <c r="BR494">
        <v>3.0988109999999999E-2</v>
      </c>
      <c r="BS494">
        <v>29.760179999999998</v>
      </c>
      <c r="BT494">
        <v>0</v>
      </c>
      <c r="BU494">
        <v>0</v>
      </c>
      <c r="BV494" s="1">
        <v>3.0740130000000001E-2</v>
      </c>
      <c r="BW494">
        <v>30.008230000000001</v>
      </c>
      <c r="BX494">
        <v>0</v>
      </c>
      <c r="BY494">
        <v>0</v>
      </c>
      <c r="BZ494" s="1">
        <v>3.0531829999999999E-2</v>
      </c>
      <c r="CA494">
        <v>30.192019999999999</v>
      </c>
      <c r="CB494">
        <v>0</v>
      </c>
      <c r="CC494">
        <v>0</v>
      </c>
      <c r="CD494" s="1">
        <v>3.035947E-2</v>
      </c>
      <c r="CE494">
        <v>30.239039999999999</v>
      </c>
      <c r="CF494">
        <v>0</v>
      </c>
      <c r="CG494">
        <v>0</v>
      </c>
      <c r="CH494" s="1">
        <v>3.0169919999999999E-2</v>
      </c>
      <c r="CI494">
        <v>30.185639999999999</v>
      </c>
      <c r="CJ494">
        <v>0</v>
      </c>
      <c r="CK494">
        <v>0</v>
      </c>
      <c r="CL494" s="1">
        <v>2.996416E-2</v>
      </c>
      <c r="CM494">
        <v>30.159739999999999</v>
      </c>
      <c r="CN494">
        <v>0</v>
      </c>
      <c r="CO494">
        <v>0</v>
      </c>
      <c r="CP494" s="1">
        <v>2.9971190000000002E-2</v>
      </c>
      <c r="CQ494">
        <v>30.204080000000001</v>
      </c>
      <c r="CR494">
        <v>0</v>
      </c>
      <c r="CS494">
        <v>0</v>
      </c>
      <c r="CT494" s="1">
        <v>2.9768800000000002E-2</v>
      </c>
      <c r="CU494">
        <v>30.395060000000001</v>
      </c>
      <c r="CV494">
        <v>0</v>
      </c>
      <c r="CW494">
        <v>0</v>
      </c>
      <c r="CX494" s="1">
        <v>2.9473650000000001E-2</v>
      </c>
      <c r="CY494">
        <v>30.468810000000001</v>
      </c>
      <c r="CZ494">
        <v>0</v>
      </c>
      <c r="DA494">
        <v>0</v>
      </c>
      <c r="DB494">
        <v>2.9155839999999999E-2</v>
      </c>
      <c r="DC494">
        <v>30.66741</v>
      </c>
      <c r="DD494">
        <v>0</v>
      </c>
      <c r="DE494">
        <v>0</v>
      </c>
      <c r="DF494" s="1">
        <v>2.895418E-2</v>
      </c>
      <c r="DG494">
        <v>30.838750000000001</v>
      </c>
      <c r="DH494">
        <v>0</v>
      </c>
      <c r="DI494">
        <v>0</v>
      </c>
      <c r="DJ494" s="1">
        <v>2.8812270000000001E-2</v>
      </c>
      <c r="DK494">
        <v>30.89818</v>
      </c>
      <c r="DL494">
        <v>1.176301E-38</v>
      </c>
      <c r="DM494">
        <v>9.4110849999999997E-35</v>
      </c>
      <c r="DN494" s="1">
        <v>2.864767E-2</v>
      </c>
      <c r="DO494">
        <v>30.879190000000001</v>
      </c>
      <c r="DP494">
        <v>7.5499930000000004E-34</v>
      </c>
      <c r="DQ494">
        <v>6.0428980000000003E-30</v>
      </c>
      <c r="DR494" s="1">
        <v>2.8401059999999999E-2</v>
      </c>
      <c r="DS494">
        <v>30.86598</v>
      </c>
      <c r="DT494">
        <v>8.6211449999999997E-30</v>
      </c>
      <c r="DU494" s="1">
        <v>6.37405E-26</v>
      </c>
      <c r="DV494" s="1">
        <v>2.8045830000000001E-2</v>
      </c>
      <c r="DW494">
        <v>30.913460000000001</v>
      </c>
      <c r="DX494" s="1">
        <v>2.6689950000000001E-26</v>
      </c>
      <c r="DY494" s="1">
        <v>1.8644809999999999E-22</v>
      </c>
      <c r="DZ494" s="1">
        <v>2.7844339999999999E-2</v>
      </c>
      <c r="EA494">
        <v>31.171340000000001</v>
      </c>
      <c r="EB494" s="1">
        <v>2.9827940000000002E-23</v>
      </c>
      <c r="EC494" s="1">
        <v>2.0094610000000001E-19</v>
      </c>
      <c r="ED494">
        <v>2.773043E-2</v>
      </c>
      <c r="EE494">
        <v>31.462990000000001</v>
      </c>
      <c r="EF494" s="1">
        <v>1.4205390000000001E-20</v>
      </c>
      <c r="EG494" s="1">
        <v>9.3357759999999999E-17</v>
      </c>
      <c r="EH494" s="1">
        <v>2.7622819999999999E-2</v>
      </c>
      <c r="EI494">
        <v>31.759409999999999</v>
      </c>
      <c r="EJ494" s="1">
        <v>3.3084359999999998E-18</v>
      </c>
      <c r="EK494" s="1">
        <v>2.1473180000000001E-14</v>
      </c>
      <c r="EL494" s="1">
        <v>2.747109E-2</v>
      </c>
      <c r="EM494">
        <v>32.022060000000003</v>
      </c>
      <c r="EN494" s="1">
        <v>4.158557E-16</v>
      </c>
      <c r="EO494" s="1">
        <v>2.684236E-12</v>
      </c>
      <c r="EP494" s="1">
        <v>2.7284180000000002E-2</v>
      </c>
      <c r="EQ494">
        <v>32.117820000000002</v>
      </c>
      <c r="ER494" s="1">
        <v>3.0480240000000001E-14</v>
      </c>
      <c r="ES494" s="1">
        <v>1.9697290000000001E-10</v>
      </c>
      <c r="ET494" s="1">
        <v>2.713666E-2</v>
      </c>
      <c r="EU494">
        <v>32.059919999999998</v>
      </c>
      <c r="EV494" s="1">
        <v>1.3964040000000001E-12</v>
      </c>
      <c r="EW494" s="1">
        <v>9.0536679999999996E-9</v>
      </c>
      <c r="EX494" s="1">
        <v>2.7022259999999999E-2</v>
      </c>
      <c r="EY494">
        <v>32.022449999999999</v>
      </c>
      <c r="EZ494" s="1">
        <v>4.227224E-11</v>
      </c>
      <c r="FA494" s="1">
        <v>2.7521040000000001E-7</v>
      </c>
      <c r="FB494" s="1">
        <v>2.7121570000000001E-2</v>
      </c>
      <c r="FC494">
        <v>32.021140000000003</v>
      </c>
      <c r="FD494" s="1">
        <v>8.9253049999999997E-10</v>
      </c>
      <c r="FE494" s="1">
        <v>5.8002239999999998E-6</v>
      </c>
      <c r="FF494" s="1">
        <v>2.7049779999999999E-2</v>
      </c>
      <c r="FG494">
        <v>32.150410000000001</v>
      </c>
      <c r="FH494" s="1">
        <v>1.350219E-8</v>
      </c>
      <c r="FI494" s="1">
        <v>8.8195710000000001E-5</v>
      </c>
      <c r="FJ494">
        <v>2.689892E-2</v>
      </c>
      <c r="FK494">
        <v>32.281019999999998</v>
      </c>
      <c r="FL494" s="1">
        <v>1.5145989999999999E-7</v>
      </c>
      <c r="FM494" s="1">
        <v>9.993236999999999E-4</v>
      </c>
      <c r="FN494" s="1">
        <v>2.671743E-2</v>
      </c>
      <c r="FO494">
        <v>32.349130000000002</v>
      </c>
      <c r="FP494" s="1">
        <v>1.3012740000000001E-6</v>
      </c>
      <c r="FQ494" s="1">
        <v>8.6827710000000006E-3</v>
      </c>
      <c r="FR494" s="1">
        <v>2.6623250000000001E-2</v>
      </c>
      <c r="FS494">
        <v>32.377369999999999</v>
      </c>
      <c r="FT494" s="1">
        <v>8.8194670000000006E-6</v>
      </c>
      <c r="FU494" s="1">
        <v>5.9383409999999998E-2</v>
      </c>
      <c r="FV494" s="1">
        <v>2.656567E-2</v>
      </c>
      <c r="FW494">
        <v>32.341209999999997</v>
      </c>
      <c r="FX494" s="1">
        <v>4.8264109999999998E-5</v>
      </c>
      <c r="FY494" s="1">
        <v>0.32751720000000001</v>
      </c>
      <c r="FZ494" s="1">
        <v>2.6478450000000001E-2</v>
      </c>
      <c r="GA494">
        <v>32.281779999999998</v>
      </c>
      <c r="GB494" s="1">
        <v>2.172125E-4</v>
      </c>
      <c r="GC494" s="1">
        <v>1.4880960000000001</v>
      </c>
      <c r="GD494" s="1">
        <v>2.6322140000000001E-2</v>
      </c>
      <c r="GE494">
        <v>32.223820000000003</v>
      </c>
      <c r="GF494" s="1">
        <v>8.1861900000000003E-4</v>
      </c>
      <c r="GG494" s="1">
        <v>5.6762040000000002</v>
      </c>
      <c r="GH494" s="1">
        <v>2.6172319999999999E-2</v>
      </c>
      <c r="GI494">
        <v>32.218539999999997</v>
      </c>
      <c r="GJ494" s="1">
        <v>2.6355620000000001E-3</v>
      </c>
      <c r="GK494" s="1">
        <v>18.492039999999999</v>
      </c>
      <c r="GL494" s="1">
        <v>2.60453E-2</v>
      </c>
      <c r="GM494">
        <v>32.384610000000002</v>
      </c>
      <c r="GN494" s="1">
        <v>7.3690079999999998E-3</v>
      </c>
      <c r="GO494">
        <v>52.283949999999997</v>
      </c>
      <c r="GP494" s="1">
        <v>2.5891460000000002E-2</v>
      </c>
      <c r="GQ494">
        <v>32.596980000000002</v>
      </c>
      <c r="GR494" s="1">
        <v>1.8133679999999999E-2</v>
      </c>
      <c r="GS494">
        <v>130.18289999999999</v>
      </c>
      <c r="GT494" s="1">
        <v>2.574071E-2</v>
      </c>
      <c r="GU494">
        <v>32.829419999999999</v>
      </c>
      <c r="GV494" s="1">
        <v>3.9823850000000001E-2</v>
      </c>
      <c r="GW494">
        <v>289.30950000000001</v>
      </c>
      <c r="GX494" s="1">
        <v>2.558355E-2</v>
      </c>
      <c r="GY494">
        <v>32.981140000000003</v>
      </c>
      <c r="GZ494" s="1">
        <v>7.9006850000000003E-2</v>
      </c>
      <c r="HA494">
        <v>581.03930000000003</v>
      </c>
      <c r="HB494" s="1">
        <v>2.5396309999999998E-2</v>
      </c>
      <c r="HC494">
        <v>33.03248</v>
      </c>
      <c r="HD494" s="1">
        <v>0.1430872</v>
      </c>
      <c r="HE494">
        <v>1066.423</v>
      </c>
      <c r="HF494" s="1">
        <v>2.523121E-2</v>
      </c>
      <c r="HG494">
        <v>32.932839999999999</v>
      </c>
      <c r="HH494" s="1">
        <v>0.23946909999999999</v>
      </c>
      <c r="HI494">
        <v>1807.376</v>
      </c>
      <c r="HJ494" s="1">
        <v>2.5061529999999999E-2</v>
      </c>
      <c r="HK494">
        <v>32.81615</v>
      </c>
      <c r="HL494" s="1">
        <v>0.37354199999999999</v>
      </c>
      <c r="HM494">
        <v>2855.395</v>
      </c>
      <c r="HN494" s="1">
        <v>2.5210119999999999E-2</v>
      </c>
      <c r="HO494">
        <v>32.726190000000003</v>
      </c>
      <c r="HP494" s="1">
        <v>0.55504699999999996</v>
      </c>
      <c r="HQ494">
        <v>4242.8599999999997</v>
      </c>
      <c r="HR494" s="1">
        <v>2.5023699999999999E-2</v>
      </c>
      <c r="HS494">
        <v>32.755189999999999</v>
      </c>
      <c r="HT494" s="1">
        <v>0.77161919999999995</v>
      </c>
      <c r="HU494">
        <v>5976.5</v>
      </c>
      <c r="HV494" s="1">
        <v>2.4677270000000001E-2</v>
      </c>
      <c r="HW494">
        <v>32.865409999999997</v>
      </c>
      <c r="HX494" s="1">
        <v>1.0164310000000001</v>
      </c>
      <c r="HY494">
        <v>8027.34</v>
      </c>
      <c r="HZ494" s="1">
        <v>2.4291879999999998E-2</v>
      </c>
      <c r="IA494">
        <v>32.889690000000002</v>
      </c>
      <c r="IB494">
        <v>1.282222</v>
      </c>
      <c r="IC494">
        <v>10341.52</v>
      </c>
      <c r="ID494" s="1">
        <v>2.4077540000000001E-2</v>
      </c>
      <c r="IE494">
        <v>32.901769999999999</v>
      </c>
      <c r="IF494">
        <v>1.5710809999999999</v>
      </c>
      <c r="IG494">
        <v>12849.81</v>
      </c>
      <c r="IH494" s="1">
        <v>2.3990589999999999E-2</v>
      </c>
      <c r="II494">
        <v>32.851430000000001</v>
      </c>
      <c r="IJ494">
        <v>1.8766689999999999</v>
      </c>
      <c r="IK494">
        <v>15479.99</v>
      </c>
      <c r="IL494" s="1">
        <v>2.387415E-2</v>
      </c>
      <c r="IM494">
        <v>32.723230000000001</v>
      </c>
      <c r="IN494">
        <v>2.180733</v>
      </c>
      <c r="IO494">
        <v>18157.38</v>
      </c>
      <c r="IP494" s="1">
        <v>2.3683840000000001E-2</v>
      </c>
      <c r="IQ494">
        <v>32.591290000000001</v>
      </c>
      <c r="IR494">
        <v>2.4688659999999998</v>
      </c>
      <c r="IS494">
        <v>20809.59</v>
      </c>
      <c r="IT494" s="1">
        <v>2.3904069999999999E-2</v>
      </c>
      <c r="IU494">
        <v>32.528849999999998</v>
      </c>
      <c r="IV494">
        <v>2.7884370000000001</v>
      </c>
      <c r="IW494">
        <v>23379.88</v>
      </c>
      <c r="IX494" s="1">
        <v>2.372432E-2</v>
      </c>
      <c r="IY494">
        <v>32.703679999999999</v>
      </c>
      <c r="IZ494">
        <v>3.0453000000000001</v>
      </c>
      <c r="JA494">
        <v>25823.86</v>
      </c>
      <c r="JB494" s="1">
        <v>2.3418270000000001E-2</v>
      </c>
      <c r="JC494">
        <v>32.935209999999998</v>
      </c>
      <c r="JD494">
        <v>3.259134</v>
      </c>
      <c r="JE494">
        <v>28092.37</v>
      </c>
      <c r="JF494" s="1">
        <v>2.3059639999999999E-2</v>
      </c>
      <c r="JG494">
        <v>33.153210000000001</v>
      </c>
      <c r="JH494">
        <v>3.4340030000000001</v>
      </c>
      <c r="JI494">
        <v>30155.63</v>
      </c>
      <c r="JJ494" s="1">
        <v>2.2897850000000001E-2</v>
      </c>
      <c r="JK494">
        <v>33.241379999999999</v>
      </c>
      <c r="JL494">
        <v>3.607672</v>
      </c>
      <c r="JM494">
        <v>31998.71</v>
      </c>
      <c r="JN494" s="1">
        <v>2.2854159999999998E-2</v>
      </c>
      <c r="JO494">
        <v>33.231200000000001</v>
      </c>
      <c r="JP494">
        <v>3.7735609999999999</v>
      </c>
      <c r="JQ494">
        <v>33621.72</v>
      </c>
      <c r="JR494" s="1">
        <v>2.2745290000000001E-2</v>
      </c>
      <c r="JS494">
        <v>33.09599</v>
      </c>
      <c r="JT494">
        <v>3.9029129999999999</v>
      </c>
      <c r="JU494">
        <v>35025.99</v>
      </c>
      <c r="JV494" s="1">
        <v>2.2532279999999998E-2</v>
      </c>
      <c r="JW494">
        <v>32.959490000000002</v>
      </c>
      <c r="JX494">
        <v>3.9890409999999998</v>
      </c>
      <c r="JY494">
        <v>36215.410000000003</v>
      </c>
      <c r="JZ494" s="1">
        <v>2.2704470000000001E-2</v>
      </c>
      <c r="KA494">
        <v>32.854010000000002</v>
      </c>
      <c r="KB494">
        <v>4.1201749999999997</v>
      </c>
      <c r="KC494">
        <v>37199.370000000003</v>
      </c>
      <c r="KD494">
        <v>2.2450410000000001E-2</v>
      </c>
      <c r="KE494">
        <v>32.925539999999998</v>
      </c>
      <c r="KF494">
        <v>4.1531399999999996</v>
      </c>
      <c r="KG494">
        <v>37994.129999999997</v>
      </c>
      <c r="KH494" s="1">
        <v>2.2069930000000001E-2</v>
      </c>
      <c r="KI494">
        <v>33.021210000000004</v>
      </c>
      <c r="KJ494">
        <v>4.1418379999999999</v>
      </c>
      <c r="KK494">
        <v>38605.35</v>
      </c>
      <c r="KL494" s="1">
        <v>2.1622860000000001E-2</v>
      </c>
      <c r="KM494">
        <v>33.127229999999997</v>
      </c>
      <c r="KN494">
        <v>4.0980679999999996</v>
      </c>
      <c r="KO494">
        <v>39046.97</v>
      </c>
      <c r="KP494" s="1">
        <v>2.135867E-2</v>
      </c>
      <c r="KQ494">
        <v>33.207599999999999</v>
      </c>
      <c r="KR494">
        <v>4.0723820000000002</v>
      </c>
      <c r="KS494">
        <v>39334.080000000002</v>
      </c>
      <c r="KT494" s="1">
        <v>2.1184850000000002E-2</v>
      </c>
      <c r="KU494">
        <v>33.16919</v>
      </c>
      <c r="KV494">
        <v>4.0495539999999997</v>
      </c>
      <c r="KW494">
        <v>39485.769999999997</v>
      </c>
      <c r="KX494" s="1">
        <v>2.0957710000000001E-2</v>
      </c>
      <c r="KY494">
        <v>33.043819999999997</v>
      </c>
      <c r="KZ494">
        <v>4.0047550000000003</v>
      </c>
      <c r="LA494">
        <v>39517.599999999999</v>
      </c>
      <c r="LB494" s="1">
        <v>2.0638859999999998E-2</v>
      </c>
      <c r="LC494">
        <v>32.895809999999997</v>
      </c>
      <c r="LD494">
        <v>3.9323139999999999</v>
      </c>
      <c r="LE494">
        <v>39444.11</v>
      </c>
      <c r="LF494" s="1">
        <v>2.0571699999999998E-2</v>
      </c>
      <c r="LG494">
        <v>32.792630000000003</v>
      </c>
      <c r="LH494">
        <v>3.899499</v>
      </c>
      <c r="LI494">
        <v>39277.72</v>
      </c>
      <c r="LJ494" s="1">
        <v>2.027642E-2</v>
      </c>
      <c r="LK494">
        <v>32.843769999999999</v>
      </c>
      <c r="LL494">
        <v>3.816128</v>
      </c>
      <c r="LM494">
        <v>39032.959999999999</v>
      </c>
      <c r="LN494" s="1">
        <v>1.9910199999999999E-2</v>
      </c>
      <c r="LO494">
        <v>32.921219999999998</v>
      </c>
      <c r="LP494">
        <v>3.7140049999999998</v>
      </c>
      <c r="LQ494">
        <v>38720.449999999997</v>
      </c>
      <c r="LR494" s="1">
        <v>1.9486690000000001E-2</v>
      </c>
      <c r="LS494">
        <v>33.01641</v>
      </c>
      <c r="LT494">
        <v>3.5975980000000001</v>
      </c>
      <c r="LU494">
        <v>38350.25</v>
      </c>
      <c r="LV494" s="1">
        <v>1.9159909999999999E-2</v>
      </c>
      <c r="LW494">
        <v>33.070050000000002</v>
      </c>
      <c r="LX494">
        <v>3.4963799999999998</v>
      </c>
      <c r="LY494">
        <v>37931.370000000003</v>
      </c>
      <c r="LZ494" s="1">
        <v>1.8794269999999998E-2</v>
      </c>
      <c r="MA494">
        <v>33.058059999999998</v>
      </c>
      <c r="MB494">
        <v>3.3814090000000001</v>
      </c>
      <c r="MC494">
        <v>37472.25</v>
      </c>
      <c r="MD494">
        <v>1.8327619999999999E-2</v>
      </c>
      <c r="ME494">
        <v>32.921280000000003</v>
      </c>
      <c r="MF494">
        <v>3.2407720000000002</v>
      </c>
      <c r="MG494">
        <v>36978.949999999997</v>
      </c>
      <c r="MH494" s="1">
        <v>1.7896019999999999E-2</v>
      </c>
      <c r="MI494">
        <v>32.769150000000003</v>
      </c>
      <c r="MJ494">
        <v>3.108101</v>
      </c>
      <c r="MK494">
        <v>36461.360000000001</v>
      </c>
      <c r="ML494" s="1">
        <v>1.7735049999999999E-2</v>
      </c>
      <c r="MM494">
        <v>32.639980000000001</v>
      </c>
      <c r="MN494">
        <v>3.023787</v>
      </c>
      <c r="MO494">
        <v>35924.67</v>
      </c>
      <c r="MP494" s="1">
        <v>1.7499710000000002E-2</v>
      </c>
      <c r="MQ494">
        <v>32.694769999999998</v>
      </c>
      <c r="MR494">
        <v>2.9278469999999999</v>
      </c>
      <c r="MS494">
        <v>35375.699999999997</v>
      </c>
      <c r="MT494" s="1">
        <v>1.7257399999999999E-2</v>
      </c>
      <c r="MU494">
        <v>32.705539999999999</v>
      </c>
      <c r="MV494">
        <v>2.8323680000000002</v>
      </c>
      <c r="MW494">
        <v>34819.279999999999</v>
      </c>
      <c r="MX494" s="1">
        <v>1.6967349999999999E-2</v>
      </c>
      <c r="MY494">
        <v>32.665230000000001</v>
      </c>
      <c r="MZ494">
        <v>2.7314340000000001</v>
      </c>
      <c r="NA494">
        <v>34258.79</v>
      </c>
      <c r="NB494">
        <v>1.6725899999999998E-2</v>
      </c>
      <c r="NC494">
        <v>32.603940000000001</v>
      </c>
      <c r="ND494">
        <v>2.6406679999999998</v>
      </c>
      <c r="NE494">
        <v>33698.18</v>
      </c>
      <c r="NF494" s="1">
        <v>1.6581869999999999E-2</v>
      </c>
      <c r="NG494">
        <v>32.547809999999998</v>
      </c>
      <c r="NH494">
        <v>2.5671930000000001</v>
      </c>
      <c r="NI494">
        <v>33139.64</v>
      </c>
      <c r="NJ494" s="1">
        <v>1.644491E-2</v>
      </c>
      <c r="NK494">
        <v>32.443100000000001</v>
      </c>
      <c r="NL494">
        <v>2.4963929999999999</v>
      </c>
      <c r="NM494">
        <v>32584.17</v>
      </c>
      <c r="NN494" s="1">
        <v>1.6311409999999998E-2</v>
      </c>
      <c r="NO494">
        <v>32.32714</v>
      </c>
      <c r="NP494">
        <v>2.4279600000000001</v>
      </c>
      <c r="NQ494">
        <v>32034.04</v>
      </c>
      <c r="NR494" s="1">
        <v>1.6264500000000001E-2</v>
      </c>
      <c r="NS494">
        <v>32.217010000000002</v>
      </c>
      <c r="NT494">
        <v>2.37391</v>
      </c>
      <c r="NU494">
        <v>31489.9</v>
      </c>
      <c r="NV494" s="1">
        <v>1.609847E-2</v>
      </c>
      <c r="NW494">
        <v>32.316360000000003</v>
      </c>
      <c r="NX494">
        <v>2.306406</v>
      </c>
      <c r="NY494">
        <v>30954.27</v>
      </c>
      <c r="NZ494" s="1">
        <v>1.591791E-2</v>
      </c>
      <c r="OA494">
        <v>32.454349999999998</v>
      </c>
      <c r="OB494">
        <v>2.2358060000000002</v>
      </c>
      <c r="OC494">
        <v>30427.51</v>
      </c>
      <c r="OD494" s="1">
        <v>1.5746050000000001E-2</v>
      </c>
      <c r="OE494">
        <v>32.531840000000003</v>
      </c>
      <c r="OF494">
        <v>2.168399</v>
      </c>
      <c r="OG494">
        <v>29910.59</v>
      </c>
      <c r="OH494" s="1">
        <v>1.5665100000000001E-2</v>
      </c>
      <c r="OI494">
        <v>32.585740000000001</v>
      </c>
      <c r="OJ494">
        <v>2.1154739999999999</v>
      </c>
      <c r="OK494">
        <v>29403.64</v>
      </c>
    </row>
    <row r="495" spans="1:401" x14ac:dyDescent="0.35">
      <c r="A495">
        <v>504</v>
      </c>
      <c r="B495" t="s">
        <v>4</v>
      </c>
      <c r="C495" t="s">
        <v>364</v>
      </c>
      <c r="D495" t="s">
        <v>502</v>
      </c>
      <c r="E495">
        <v>833.48779999999999</v>
      </c>
      <c r="F495">
        <v>4.0011480000000002E-2</v>
      </c>
      <c r="G495">
        <v>28.19913</v>
      </c>
      <c r="H495">
        <v>0</v>
      </c>
      <c r="I495">
        <v>0</v>
      </c>
      <c r="J495" s="1">
        <v>3.9833559999999997E-2</v>
      </c>
      <c r="K495">
        <v>28.295719999999999</v>
      </c>
      <c r="L495">
        <v>0</v>
      </c>
      <c r="M495">
        <v>0</v>
      </c>
      <c r="N495" s="1">
        <v>3.9586200000000002E-2</v>
      </c>
      <c r="O495">
        <v>28.41807</v>
      </c>
      <c r="P495">
        <v>0</v>
      </c>
      <c r="Q495">
        <v>0</v>
      </c>
      <c r="R495" s="1">
        <v>3.9284939999999997E-2</v>
      </c>
      <c r="S495">
        <v>28.465479999999999</v>
      </c>
      <c r="T495">
        <v>0</v>
      </c>
      <c r="U495">
        <v>0</v>
      </c>
      <c r="V495" s="1">
        <v>3.9019390000000001E-2</v>
      </c>
      <c r="W495">
        <v>28.403179999999999</v>
      </c>
      <c r="X495">
        <v>0</v>
      </c>
      <c r="Y495">
        <v>0</v>
      </c>
      <c r="Z495" s="1">
        <v>3.8794559999999999E-2</v>
      </c>
      <c r="AA495">
        <v>28.353899999999999</v>
      </c>
      <c r="AB495">
        <v>0</v>
      </c>
      <c r="AC495">
        <v>0</v>
      </c>
      <c r="AD495">
        <v>3.8660750000000001E-2</v>
      </c>
      <c r="AE495">
        <v>28.327539999999999</v>
      </c>
      <c r="AF495">
        <v>0</v>
      </c>
      <c r="AG495">
        <v>0</v>
      </c>
      <c r="AH495" s="1">
        <v>3.8408820000000003E-2</v>
      </c>
      <c r="AI495">
        <v>28.485330000000001</v>
      </c>
      <c r="AJ495">
        <v>0</v>
      </c>
      <c r="AK495">
        <v>0</v>
      </c>
      <c r="AL495" s="1">
        <v>3.8137600000000001E-2</v>
      </c>
      <c r="AM495">
        <v>28.70309</v>
      </c>
      <c r="AN495">
        <v>0</v>
      </c>
      <c r="AO495">
        <v>0</v>
      </c>
      <c r="AP495">
        <v>3.7833850000000002E-2</v>
      </c>
      <c r="AQ495">
        <v>28.930859999999999</v>
      </c>
      <c r="AR495">
        <v>0</v>
      </c>
      <c r="AS495">
        <v>0</v>
      </c>
      <c r="AT495" s="1">
        <v>3.7612470000000002E-2</v>
      </c>
      <c r="AU495">
        <v>29.133099999999999</v>
      </c>
      <c r="AV495">
        <v>0</v>
      </c>
      <c r="AW495">
        <v>0</v>
      </c>
      <c r="AX495" s="1">
        <v>3.7446739999999999E-2</v>
      </c>
      <c r="AY495">
        <v>29.185960000000001</v>
      </c>
      <c r="AZ495">
        <v>0</v>
      </c>
      <c r="BA495">
        <v>0</v>
      </c>
      <c r="BB495" s="1">
        <v>3.7256879999999999E-2</v>
      </c>
      <c r="BC495">
        <v>29.1782</v>
      </c>
      <c r="BD495">
        <v>0</v>
      </c>
      <c r="BE495">
        <v>0</v>
      </c>
      <c r="BF495" s="1">
        <v>3.7052019999999998E-2</v>
      </c>
      <c r="BG495">
        <v>29.171589999999998</v>
      </c>
      <c r="BH495">
        <v>0</v>
      </c>
      <c r="BI495">
        <v>0</v>
      </c>
      <c r="BJ495" s="1">
        <v>3.6963629999999997E-2</v>
      </c>
      <c r="BK495">
        <v>29.2133</v>
      </c>
      <c r="BL495">
        <v>0</v>
      </c>
      <c r="BM495">
        <v>0</v>
      </c>
      <c r="BN495" s="1">
        <v>3.6735829999999997E-2</v>
      </c>
      <c r="BO495">
        <v>29.450579999999999</v>
      </c>
      <c r="BP495">
        <v>0</v>
      </c>
      <c r="BQ495">
        <v>0</v>
      </c>
      <c r="BR495">
        <v>3.6442570000000001E-2</v>
      </c>
      <c r="BS495">
        <v>29.694030000000001</v>
      </c>
      <c r="BT495">
        <v>0</v>
      </c>
      <c r="BU495">
        <v>0</v>
      </c>
      <c r="BV495" s="1">
        <v>3.615268E-2</v>
      </c>
      <c r="BW495">
        <v>29.939419999999998</v>
      </c>
      <c r="BX495">
        <v>0</v>
      </c>
      <c r="BY495">
        <v>0</v>
      </c>
      <c r="BZ495" s="1">
        <v>3.5905149999999997E-2</v>
      </c>
      <c r="CA495">
        <v>30.120950000000001</v>
      </c>
      <c r="CB495">
        <v>0</v>
      </c>
      <c r="CC495">
        <v>0</v>
      </c>
      <c r="CD495" s="1">
        <v>3.5707139999999998E-2</v>
      </c>
      <c r="CE495">
        <v>30.167179999999998</v>
      </c>
      <c r="CF495">
        <v>0</v>
      </c>
      <c r="CG495">
        <v>0</v>
      </c>
      <c r="CH495">
        <v>3.5482970000000003E-2</v>
      </c>
      <c r="CI495">
        <v>30.113990000000001</v>
      </c>
      <c r="CJ495">
        <v>0</v>
      </c>
      <c r="CK495">
        <v>0</v>
      </c>
      <c r="CL495">
        <v>3.5242500000000003E-2</v>
      </c>
      <c r="CM495">
        <v>30.088080000000001</v>
      </c>
      <c r="CN495">
        <v>0</v>
      </c>
      <c r="CO495">
        <v>0</v>
      </c>
      <c r="CP495" s="1">
        <v>3.5259720000000001E-2</v>
      </c>
      <c r="CQ495">
        <v>30.13184</v>
      </c>
      <c r="CR495">
        <v>0</v>
      </c>
      <c r="CS495">
        <v>0</v>
      </c>
      <c r="CT495" s="1">
        <v>3.5019410000000001E-2</v>
      </c>
      <c r="CU495">
        <v>30.320450000000001</v>
      </c>
      <c r="CV495">
        <v>0</v>
      </c>
      <c r="CW495">
        <v>0</v>
      </c>
      <c r="CX495">
        <v>3.4666589999999997E-2</v>
      </c>
      <c r="CY495">
        <v>30.39282</v>
      </c>
      <c r="CZ495">
        <v>0</v>
      </c>
      <c r="DA495">
        <v>0</v>
      </c>
      <c r="DB495" s="1">
        <v>3.4290609999999999E-2</v>
      </c>
      <c r="DC495">
        <v>30.58916</v>
      </c>
      <c r="DD495">
        <v>0</v>
      </c>
      <c r="DE495">
        <v>0</v>
      </c>
      <c r="DF495" s="1">
        <v>3.4054349999999997E-2</v>
      </c>
      <c r="DG495">
        <v>30.758130000000001</v>
      </c>
      <c r="DH495">
        <v>0</v>
      </c>
      <c r="DI495">
        <v>0</v>
      </c>
      <c r="DJ495" s="1">
        <v>3.3892650000000003E-2</v>
      </c>
      <c r="DK495">
        <v>30.816680000000002</v>
      </c>
      <c r="DL495">
        <v>0</v>
      </c>
      <c r="DM495">
        <v>1.9656509999999999E-35</v>
      </c>
      <c r="DN495" s="1">
        <v>3.369801E-2</v>
      </c>
      <c r="DO495">
        <v>30.798480000000001</v>
      </c>
      <c r="DP495">
        <v>2.371271E-34</v>
      </c>
      <c r="DQ495">
        <v>1.4330930000000001E-30</v>
      </c>
      <c r="DR495" s="1">
        <v>3.3407109999999997E-2</v>
      </c>
      <c r="DS495">
        <v>30.786449999999999</v>
      </c>
      <c r="DT495">
        <v>2.9938710000000001E-30</v>
      </c>
      <c r="DU495" s="1">
        <v>1.675978E-26</v>
      </c>
      <c r="DV495" s="1">
        <v>3.2984760000000002E-2</v>
      </c>
      <c r="DW495">
        <v>30.834710000000001</v>
      </c>
      <c r="DX495" s="1">
        <v>9.763889E-27</v>
      </c>
      <c r="DY495" s="1">
        <v>5.3200230000000006E-23</v>
      </c>
      <c r="DZ495" s="1">
        <v>3.2746419999999998E-2</v>
      </c>
      <c r="EA495">
        <v>31.091059999999999</v>
      </c>
      <c r="EB495" s="1">
        <v>1.148742E-23</v>
      </c>
      <c r="EC495" s="1">
        <v>6.1751090000000005E-20</v>
      </c>
      <c r="ED495" s="1">
        <v>3.2616439999999997E-2</v>
      </c>
      <c r="EE495">
        <v>31.380749999999999</v>
      </c>
      <c r="EF495" s="1">
        <v>5.7456379999999996E-21</v>
      </c>
      <c r="EG495" s="1">
        <v>3.066987E-17</v>
      </c>
      <c r="EH495" s="1">
        <v>3.2488570000000001E-2</v>
      </c>
      <c r="EI495">
        <v>31.675070000000002</v>
      </c>
      <c r="EJ495" s="1">
        <v>1.401524E-18</v>
      </c>
      <c r="EK495" s="1">
        <v>7.5000050000000003E-15</v>
      </c>
      <c r="EL495" s="1">
        <v>3.2311340000000001E-2</v>
      </c>
      <c r="EM495">
        <v>31.935770000000002</v>
      </c>
      <c r="EN495" s="1">
        <v>1.84173E-16</v>
      </c>
      <c r="EO495" s="1">
        <v>9.9286919999999993E-13</v>
      </c>
      <c r="EP495" s="1">
        <v>3.2090130000000001E-2</v>
      </c>
      <c r="EQ495">
        <v>32.031129999999997</v>
      </c>
      <c r="ER495" s="1">
        <v>1.408233E-14</v>
      </c>
      <c r="ES495" s="1">
        <v>7.6880240000000006E-11</v>
      </c>
      <c r="ET495" s="1">
        <v>3.1913879999999999E-2</v>
      </c>
      <c r="EU495">
        <v>31.97484</v>
      </c>
      <c r="EV495" s="1">
        <v>6.7176220000000002E-13</v>
      </c>
      <c r="EW495" s="1">
        <v>3.7175369999999998E-9</v>
      </c>
      <c r="EX495" s="1">
        <v>3.1784380000000001E-2</v>
      </c>
      <c r="EY495">
        <v>31.939679999999999</v>
      </c>
      <c r="EZ495" s="1">
        <v>2.1142829999999999E-11</v>
      </c>
      <c r="FA495" s="1">
        <v>1.185666E-7</v>
      </c>
      <c r="FB495">
        <v>3.1907060000000001E-2</v>
      </c>
      <c r="FC495">
        <v>31.93985</v>
      </c>
      <c r="FD495" s="1">
        <v>4.6340130000000002E-10</v>
      </c>
      <c r="FE495" s="1">
        <v>2.6157950000000001E-6</v>
      </c>
      <c r="FF495">
        <v>3.1823329999999997E-2</v>
      </c>
      <c r="FG495">
        <v>32.069110000000002</v>
      </c>
      <c r="FH495" s="1">
        <v>7.2653489999999996E-9</v>
      </c>
      <c r="FI495" s="1">
        <v>4.1546460000000003E-5</v>
      </c>
      <c r="FJ495" s="1">
        <v>3.1643360000000002E-2</v>
      </c>
      <c r="FK495">
        <v>32.199420000000003</v>
      </c>
      <c r="FL495" s="1">
        <v>8.4347499999999995E-8</v>
      </c>
      <c r="FM495" s="1">
        <v>4.9083769999999996E-4</v>
      </c>
      <c r="FN495">
        <v>3.1425950000000001E-2</v>
      </c>
      <c r="FO495">
        <v>32.267560000000003</v>
      </c>
      <c r="FP495" s="1">
        <v>7.4912580000000005E-7</v>
      </c>
      <c r="FQ495" s="1">
        <v>4.4395149999999998E-3</v>
      </c>
      <c r="FR495" s="1">
        <v>3.1315870000000003E-2</v>
      </c>
      <c r="FS495">
        <v>32.296520000000001</v>
      </c>
      <c r="FT495" s="1">
        <v>5.2434789999999999E-6</v>
      </c>
      <c r="FU495" s="1">
        <v>3.1559980000000001E-2</v>
      </c>
      <c r="FV495" s="1">
        <v>3.125062E-2</v>
      </c>
      <c r="FW495">
        <v>32.26164</v>
      </c>
      <c r="FX495" s="1">
        <v>2.960246E-5</v>
      </c>
      <c r="FY495" s="1">
        <v>0.18065349999999999</v>
      </c>
      <c r="FZ495" s="1">
        <v>3.1146960000000001E-2</v>
      </c>
      <c r="GA495">
        <v>32.204129999999999</v>
      </c>
      <c r="GB495" s="1">
        <v>1.3727370000000001E-4</v>
      </c>
      <c r="GC495" s="1">
        <v>0.8506553</v>
      </c>
      <c r="GD495" s="1">
        <v>3.0965329999999999E-2</v>
      </c>
      <c r="GE495">
        <v>32.148319999999998</v>
      </c>
      <c r="GF495" s="1">
        <v>5.3256150000000003E-4</v>
      </c>
      <c r="GG495" s="1">
        <v>3.357999</v>
      </c>
      <c r="GH495" s="1">
        <v>3.078695E-2</v>
      </c>
      <c r="GI495">
        <v>32.144840000000002</v>
      </c>
      <c r="GJ495" s="1">
        <v>1.762907E-3</v>
      </c>
      <c r="GK495" s="1">
        <v>11.30611</v>
      </c>
      <c r="GL495" s="1">
        <v>3.0636300000000002E-2</v>
      </c>
      <c r="GM495">
        <v>32.311169999999997</v>
      </c>
      <c r="GN495" s="1">
        <v>5.0628360000000002E-3</v>
      </c>
      <c r="GO495" s="1">
        <v>32.99288</v>
      </c>
      <c r="GP495" s="1">
        <v>3.045846E-2</v>
      </c>
      <c r="GQ495">
        <v>32.523479999999999</v>
      </c>
      <c r="GR495" s="1">
        <v>1.278462E-2</v>
      </c>
      <c r="GS495">
        <v>84.669120000000007</v>
      </c>
      <c r="GT495">
        <v>3.0280120000000001E-2</v>
      </c>
      <c r="GU495">
        <v>32.755780000000001</v>
      </c>
      <c r="GV495" s="1">
        <v>2.877472E-2</v>
      </c>
      <c r="GW495">
        <v>193.65889999999999</v>
      </c>
      <c r="GX495" s="1">
        <v>3.0095360000000002E-2</v>
      </c>
      <c r="GY495">
        <v>32.908729999999998</v>
      </c>
      <c r="GZ495" s="1">
        <v>5.8441310000000003E-2</v>
      </c>
      <c r="HA495">
        <v>399.72460000000001</v>
      </c>
      <c r="HB495" s="1">
        <v>2.987563E-2</v>
      </c>
      <c r="HC495">
        <v>32.962310000000002</v>
      </c>
      <c r="HD495" s="1">
        <v>0.1082278</v>
      </c>
      <c r="HE495">
        <v>752.88419999999996</v>
      </c>
      <c r="HF495" s="1">
        <v>2.968051E-2</v>
      </c>
      <c r="HG495">
        <v>32.86636</v>
      </c>
      <c r="HH495" s="1">
        <v>0.1849808</v>
      </c>
      <c r="HI495">
        <v>1307.5170000000001</v>
      </c>
      <c r="HJ495" s="1">
        <v>2.9483519999999999E-2</v>
      </c>
      <c r="HK495">
        <v>32.754080000000002</v>
      </c>
      <c r="HL495" s="1">
        <v>0.2943539</v>
      </c>
      <c r="HM495">
        <v>2113.5659999999998</v>
      </c>
      <c r="HN495" s="1">
        <v>2.9670760000000001E-2</v>
      </c>
      <c r="HO495">
        <v>32.66845</v>
      </c>
      <c r="HP495" s="1">
        <v>0.44579439999999998</v>
      </c>
      <c r="HQ495">
        <v>3208.7109999999998</v>
      </c>
      <c r="HR495" s="1">
        <v>2.944975E-2</v>
      </c>
      <c r="HS495">
        <v>32.700670000000002</v>
      </c>
      <c r="HT495" s="1">
        <v>0.63057289999999999</v>
      </c>
      <c r="HU495">
        <v>4611</v>
      </c>
      <c r="HV495" s="1">
        <v>2.9037219999999999E-2</v>
      </c>
      <c r="HW495">
        <v>32.812739999999998</v>
      </c>
      <c r="HX495" s="1">
        <v>0.84404610000000002</v>
      </c>
      <c r="HY495">
        <v>6308.9120000000003</v>
      </c>
      <c r="HZ495" s="1">
        <v>2.8577089999999999E-2</v>
      </c>
      <c r="IA495">
        <v>32.839939999999999</v>
      </c>
      <c r="IB495">
        <v>1.0805819999999999</v>
      </c>
      <c r="IC495">
        <v>8267.8230000000003</v>
      </c>
      <c r="ID495" s="1">
        <v>2.8327680000000001E-2</v>
      </c>
      <c r="IE495">
        <v>32.855319999999999</v>
      </c>
      <c r="IF495">
        <v>1.342635</v>
      </c>
      <c r="IG495">
        <v>10436.41</v>
      </c>
      <c r="IH495" s="1">
        <v>2.8229529999999999E-2</v>
      </c>
      <c r="II495">
        <v>32.808480000000003</v>
      </c>
      <c r="IJ495">
        <v>1.6246210000000001</v>
      </c>
      <c r="IK495">
        <v>12756.16</v>
      </c>
      <c r="IL495" s="1">
        <v>2.8094299999999999E-2</v>
      </c>
      <c r="IM495">
        <v>32.684600000000003</v>
      </c>
      <c r="IN495">
        <v>1.910247</v>
      </c>
      <c r="IO495">
        <v>15162.78</v>
      </c>
      <c r="IP495" s="1">
        <v>2.7872480000000002E-2</v>
      </c>
      <c r="IQ495">
        <v>32.557189999999999</v>
      </c>
      <c r="IR495">
        <v>2.1861470000000001</v>
      </c>
      <c r="IS495">
        <v>17590.11</v>
      </c>
      <c r="IT495" s="1">
        <v>2.8146770000000002E-2</v>
      </c>
      <c r="IU495">
        <v>32.498669999999997</v>
      </c>
      <c r="IV495">
        <v>2.4949059999999998</v>
      </c>
      <c r="IW495">
        <v>19984.25</v>
      </c>
      <c r="IX495" s="1">
        <v>2.7933429999999999E-2</v>
      </c>
      <c r="IY495">
        <v>32.674939999999999</v>
      </c>
      <c r="IZ495">
        <v>2.7492519999999998</v>
      </c>
      <c r="JA495">
        <v>22299.57</v>
      </c>
      <c r="JB495" s="1">
        <v>2.7566E-2</v>
      </c>
      <c r="JC495">
        <v>32.906860000000002</v>
      </c>
      <c r="JD495">
        <v>2.9658850000000001</v>
      </c>
      <c r="JE495">
        <v>24484.89</v>
      </c>
      <c r="JF495" s="1">
        <v>2.7137049999999999E-2</v>
      </c>
      <c r="JG495">
        <v>33.125210000000003</v>
      </c>
      <c r="JH495">
        <v>3.147805</v>
      </c>
      <c r="JI495">
        <v>26506.44</v>
      </c>
      <c r="JJ495" s="1">
        <v>2.6951099999999999E-2</v>
      </c>
      <c r="JK495">
        <v>33.215170000000001</v>
      </c>
      <c r="JL495">
        <v>3.33033</v>
      </c>
      <c r="JM495">
        <v>28344.94</v>
      </c>
      <c r="JN495" s="1">
        <v>2.690377E-2</v>
      </c>
      <c r="JO495">
        <v>33.208089999999999</v>
      </c>
      <c r="JP495">
        <v>3.5060549999999999</v>
      </c>
      <c r="JQ495">
        <v>29994.92</v>
      </c>
      <c r="JR495" s="1">
        <v>2.6777809999999999E-2</v>
      </c>
      <c r="JS495">
        <v>33.07741</v>
      </c>
      <c r="JT495">
        <v>3.6476039999999998</v>
      </c>
      <c r="JU495">
        <v>31452.45</v>
      </c>
      <c r="JV495" s="1">
        <v>2.652492E-2</v>
      </c>
      <c r="JW495">
        <v>32.945459999999997</v>
      </c>
      <c r="JX495">
        <v>3.7476370000000001</v>
      </c>
      <c r="JY495">
        <v>32715.49</v>
      </c>
      <c r="JZ495" s="1">
        <v>2.674547E-2</v>
      </c>
      <c r="KA495">
        <v>32.844659999999998</v>
      </c>
      <c r="KB495">
        <v>3.8924240000000001</v>
      </c>
      <c r="KC495">
        <v>33790.800000000003</v>
      </c>
      <c r="KD495" s="1">
        <v>2.6444659999999998E-2</v>
      </c>
      <c r="KE495">
        <v>32.918770000000002</v>
      </c>
      <c r="KF495">
        <v>3.9411499999999999</v>
      </c>
      <c r="KG495">
        <v>34689.75</v>
      </c>
      <c r="KH495" s="1">
        <v>2.5990590000000001E-2</v>
      </c>
      <c r="KI495">
        <v>33.015979999999999</v>
      </c>
      <c r="KJ495">
        <v>3.9459330000000001</v>
      </c>
      <c r="KK495">
        <v>35413.69</v>
      </c>
      <c r="KL495" s="1">
        <v>2.545799E-2</v>
      </c>
      <c r="KM495">
        <v>33.12323</v>
      </c>
      <c r="KN495">
        <v>3.9182009999999998</v>
      </c>
      <c r="KO495">
        <v>35973.07</v>
      </c>
      <c r="KP495" s="1">
        <v>2.5150780000000001E-2</v>
      </c>
      <c r="KQ495">
        <v>33.205159999999999</v>
      </c>
      <c r="KR495">
        <v>3.907915</v>
      </c>
      <c r="KS495">
        <v>36381.49</v>
      </c>
      <c r="KT495" s="1">
        <v>2.4949829999999999E-2</v>
      </c>
      <c r="KU495">
        <v>33.169139999999999</v>
      </c>
      <c r="KV495">
        <v>3.8992930000000001</v>
      </c>
      <c r="KW495">
        <v>36656.49</v>
      </c>
      <c r="KX495" s="1">
        <v>2.4686110000000001E-2</v>
      </c>
      <c r="KY495">
        <v>33.04739</v>
      </c>
      <c r="KZ495">
        <v>3.868411</v>
      </c>
      <c r="LA495">
        <v>36812.11</v>
      </c>
      <c r="LB495" s="1">
        <v>2.4307579999999999E-2</v>
      </c>
      <c r="LC495">
        <v>32.903550000000003</v>
      </c>
      <c r="LD495">
        <v>3.8086310000000001</v>
      </c>
      <c r="LE495">
        <v>36860.57</v>
      </c>
      <c r="LF495" s="1">
        <v>2.4236250000000001E-2</v>
      </c>
      <c r="LG495">
        <v>32.803899999999999</v>
      </c>
      <c r="LH495">
        <v>3.7878919999999998</v>
      </c>
      <c r="LI495">
        <v>36814.080000000002</v>
      </c>
      <c r="LJ495" s="1">
        <v>2.3889830000000001E-2</v>
      </c>
      <c r="LK495">
        <v>32.857109999999999</v>
      </c>
      <c r="LL495">
        <v>3.716189</v>
      </c>
      <c r="LM495">
        <v>36686.65</v>
      </c>
      <c r="LN495" s="1">
        <v>2.3455460000000001E-2</v>
      </c>
      <c r="LO495">
        <v>32.935639999999999</v>
      </c>
      <c r="LP495">
        <v>3.6244540000000001</v>
      </c>
      <c r="LQ495">
        <v>36486.71</v>
      </c>
      <c r="LR495" s="1">
        <v>2.2954889999999999E-2</v>
      </c>
      <c r="LS495">
        <v>33.031480000000002</v>
      </c>
      <c r="LT495">
        <v>3.5178980000000002</v>
      </c>
      <c r="LU495">
        <v>36224.1</v>
      </c>
      <c r="LV495" s="1">
        <v>2.257002E-2</v>
      </c>
      <c r="LW495">
        <v>33.086089999999999</v>
      </c>
      <c r="LX495">
        <v>3.425567</v>
      </c>
      <c r="LY495">
        <v>35907.89</v>
      </c>
      <c r="LZ495">
        <v>2.2142930000000002E-2</v>
      </c>
      <c r="MA495">
        <v>33.075899999999997</v>
      </c>
      <c r="MB495">
        <v>3.3194819999999998</v>
      </c>
      <c r="MC495">
        <v>35547.01</v>
      </c>
      <c r="MD495" s="1">
        <v>2.1595570000000001E-2</v>
      </c>
      <c r="ME495">
        <v>32.942050000000002</v>
      </c>
      <c r="MF495">
        <v>3.1870780000000001</v>
      </c>
      <c r="MG495">
        <v>35146.639999999999</v>
      </c>
      <c r="MH495" s="1">
        <v>2.1084169999999999E-2</v>
      </c>
      <c r="MI495">
        <v>32.793120000000002</v>
      </c>
      <c r="MJ495">
        <v>3.060937</v>
      </c>
      <c r="MK495">
        <v>34716.69</v>
      </c>
      <c r="ML495" s="1">
        <v>2.0901960000000001E-2</v>
      </c>
      <c r="MM495">
        <v>32.667079999999999</v>
      </c>
      <c r="MN495">
        <v>2.9832909999999999</v>
      </c>
      <c r="MO495">
        <v>34263.360000000001</v>
      </c>
      <c r="MP495" s="1">
        <v>2.0626510000000001E-2</v>
      </c>
      <c r="MQ495">
        <v>32.7226</v>
      </c>
      <c r="MR495">
        <v>2.8928479999999999</v>
      </c>
      <c r="MS495">
        <v>33793.379999999997</v>
      </c>
      <c r="MT495" s="1">
        <v>2.0338720000000001E-2</v>
      </c>
      <c r="MU495">
        <v>32.734029999999997</v>
      </c>
      <c r="MV495">
        <v>2.8017820000000002</v>
      </c>
      <c r="MW495">
        <v>33311.449999999997</v>
      </c>
      <c r="MX495" s="1">
        <v>1.9993489999999999E-2</v>
      </c>
      <c r="MY495">
        <v>32.694850000000002</v>
      </c>
      <c r="MZ495">
        <v>2.7047249999999998</v>
      </c>
      <c r="NA495">
        <v>32821.360000000001</v>
      </c>
      <c r="NB495">
        <v>1.9709899999999999E-2</v>
      </c>
      <c r="NC495">
        <v>32.634770000000003</v>
      </c>
      <c r="ND495">
        <v>2.6179139999999999</v>
      </c>
      <c r="NE495">
        <v>32326.75</v>
      </c>
      <c r="NF495" s="1">
        <v>1.9540600000000002E-2</v>
      </c>
      <c r="NG495">
        <v>32.579949999999997</v>
      </c>
      <c r="NH495">
        <v>2.5478019999999999</v>
      </c>
      <c r="NI495">
        <v>31830.6</v>
      </c>
      <c r="NJ495" s="1">
        <v>1.9382920000000001E-2</v>
      </c>
      <c r="NK495">
        <v>32.477130000000002</v>
      </c>
      <c r="NL495">
        <v>2.4805290000000002</v>
      </c>
      <c r="NM495">
        <v>31334.38</v>
      </c>
      <c r="NN495" s="1">
        <v>1.92254E-2</v>
      </c>
      <c r="NO495">
        <v>32.3628</v>
      </c>
      <c r="NP495">
        <v>2.414822</v>
      </c>
      <c r="NQ495">
        <v>30840.09</v>
      </c>
      <c r="NR495" s="1">
        <v>1.917516E-2</v>
      </c>
      <c r="NS495">
        <v>32.254240000000003</v>
      </c>
      <c r="NT495">
        <v>2.363845</v>
      </c>
      <c r="NU495">
        <v>30349.200000000001</v>
      </c>
      <c r="NV495" s="1">
        <v>1.8979949999999999E-2</v>
      </c>
      <c r="NW495">
        <v>32.353270000000002</v>
      </c>
      <c r="NX495">
        <v>2.296557</v>
      </c>
      <c r="NY495">
        <v>29863.74</v>
      </c>
      <c r="NZ495" s="1">
        <v>1.8764909999999999E-2</v>
      </c>
      <c r="OA495">
        <v>32.489350000000002</v>
      </c>
      <c r="OB495">
        <v>2.228669</v>
      </c>
      <c r="OC495">
        <v>29384.25</v>
      </c>
      <c r="OD495" s="1">
        <v>1.8561339999999999E-2</v>
      </c>
      <c r="OE495">
        <v>32.56532</v>
      </c>
      <c r="OF495">
        <v>2.1638579999999998</v>
      </c>
      <c r="OG495">
        <v>28912.04</v>
      </c>
      <c r="OH495" s="1">
        <v>1.8464580000000001E-2</v>
      </c>
      <c r="OI495">
        <v>32.618110000000001</v>
      </c>
      <c r="OJ495">
        <v>2.1131890000000002</v>
      </c>
      <c r="OK495">
        <v>28447.21</v>
      </c>
    </row>
    <row r="496" spans="1:401" x14ac:dyDescent="0.35">
      <c r="A496">
        <v>505</v>
      </c>
      <c r="B496" t="s">
        <v>4</v>
      </c>
      <c r="C496" t="s">
        <v>364</v>
      </c>
      <c r="D496" t="s">
        <v>503</v>
      </c>
      <c r="E496">
        <v>771.57069999999999</v>
      </c>
      <c r="F496" s="1">
        <v>3.6713000000000003E-2</v>
      </c>
      <c r="G496">
        <v>28.102589999999999</v>
      </c>
      <c r="H496">
        <v>0</v>
      </c>
      <c r="I496">
        <v>0</v>
      </c>
      <c r="J496" s="1">
        <v>3.6553059999999998E-2</v>
      </c>
      <c r="K496">
        <v>28.203469999999999</v>
      </c>
      <c r="L496">
        <v>0</v>
      </c>
      <c r="M496">
        <v>0</v>
      </c>
      <c r="N496">
        <v>3.6327089999999999E-2</v>
      </c>
      <c r="O496">
        <v>28.329969999999999</v>
      </c>
      <c r="P496">
        <v>0</v>
      </c>
      <c r="Q496">
        <v>0</v>
      </c>
      <c r="R496" s="1">
        <v>3.6049350000000001E-2</v>
      </c>
      <c r="S496">
        <v>28.380140000000001</v>
      </c>
      <c r="T496">
        <v>0</v>
      </c>
      <c r="U496">
        <v>0</v>
      </c>
      <c r="V496" s="1">
        <v>3.5803120000000001E-2</v>
      </c>
      <c r="W496">
        <v>28.321680000000001</v>
      </c>
      <c r="X496">
        <v>0</v>
      </c>
      <c r="Y496">
        <v>0</v>
      </c>
      <c r="Z496" s="1">
        <v>3.5598039999999997E-2</v>
      </c>
      <c r="AA496">
        <v>28.276769999999999</v>
      </c>
      <c r="AB496">
        <v>0</v>
      </c>
      <c r="AC496">
        <v>0</v>
      </c>
      <c r="AD496">
        <v>3.5478660000000002E-2</v>
      </c>
      <c r="AE496">
        <v>28.254799999999999</v>
      </c>
      <c r="AF496">
        <v>0</v>
      </c>
      <c r="AG496">
        <v>0</v>
      </c>
      <c r="AH496">
        <v>3.5248910000000001E-2</v>
      </c>
      <c r="AI496">
        <v>28.416499999999999</v>
      </c>
      <c r="AJ496">
        <v>0</v>
      </c>
      <c r="AK496">
        <v>0</v>
      </c>
      <c r="AL496" s="1">
        <v>3.4998059999999998E-2</v>
      </c>
      <c r="AM496">
        <v>28.635809999999999</v>
      </c>
      <c r="AN496">
        <v>0</v>
      </c>
      <c r="AO496">
        <v>0</v>
      </c>
      <c r="AP496" s="1">
        <v>3.4719020000000003E-2</v>
      </c>
      <c r="AQ496">
        <v>28.864270000000001</v>
      </c>
      <c r="AR496">
        <v>0</v>
      </c>
      <c r="AS496">
        <v>0</v>
      </c>
      <c r="AT496">
        <v>3.4515579999999997E-2</v>
      </c>
      <c r="AU496">
        <v>29.066579999999998</v>
      </c>
      <c r="AV496">
        <v>0</v>
      </c>
      <c r="AW496">
        <v>0</v>
      </c>
      <c r="AX496" s="1">
        <v>3.4366710000000002E-2</v>
      </c>
      <c r="AY496">
        <v>29.119399999999999</v>
      </c>
      <c r="AZ496">
        <v>0</v>
      </c>
      <c r="BA496">
        <v>0</v>
      </c>
      <c r="BB496">
        <v>3.4193269999999998E-2</v>
      </c>
      <c r="BC496">
        <v>29.11354</v>
      </c>
      <c r="BD496">
        <v>0</v>
      </c>
      <c r="BE496">
        <v>0</v>
      </c>
      <c r="BF496">
        <v>3.4003600000000002E-2</v>
      </c>
      <c r="BG496">
        <v>29.108699999999999</v>
      </c>
      <c r="BH496">
        <v>0</v>
      </c>
      <c r="BI496">
        <v>0</v>
      </c>
      <c r="BJ496" s="1">
        <v>3.3926499999999998E-2</v>
      </c>
      <c r="BK496">
        <v>29.15277</v>
      </c>
      <c r="BL496">
        <v>0</v>
      </c>
      <c r="BM496">
        <v>0</v>
      </c>
      <c r="BN496" s="1">
        <v>3.3716959999999997E-2</v>
      </c>
      <c r="BO496">
        <v>29.390910000000002</v>
      </c>
      <c r="BP496">
        <v>0</v>
      </c>
      <c r="BQ496">
        <v>0</v>
      </c>
      <c r="BR496" s="1">
        <v>3.3446980000000001E-2</v>
      </c>
      <c r="BS496">
        <v>29.633099999999999</v>
      </c>
      <c r="BT496">
        <v>0</v>
      </c>
      <c r="BU496">
        <v>0</v>
      </c>
      <c r="BV496" s="1">
        <v>3.3180330000000001E-2</v>
      </c>
      <c r="BW496">
        <v>29.8764</v>
      </c>
      <c r="BX496">
        <v>0</v>
      </c>
      <c r="BY496">
        <v>0</v>
      </c>
      <c r="BZ496" s="1">
        <v>3.2951950000000001E-2</v>
      </c>
      <c r="CA496">
        <v>30.05602</v>
      </c>
      <c r="CB496">
        <v>0</v>
      </c>
      <c r="CC496">
        <v>0</v>
      </c>
      <c r="CD496" s="1">
        <v>3.2773719999999999E-2</v>
      </c>
      <c r="CE496">
        <v>30.10013</v>
      </c>
      <c r="CF496">
        <v>0</v>
      </c>
      <c r="CG496">
        <v>0</v>
      </c>
      <c r="CH496">
        <v>3.256974E-2</v>
      </c>
      <c r="CI496">
        <v>30.046990000000001</v>
      </c>
      <c r="CJ496">
        <v>0</v>
      </c>
      <c r="CK496">
        <v>0</v>
      </c>
      <c r="CL496" s="1">
        <v>3.2348290000000002E-2</v>
      </c>
      <c r="CM496">
        <v>30.02121</v>
      </c>
      <c r="CN496">
        <v>0</v>
      </c>
      <c r="CO496">
        <v>0</v>
      </c>
      <c r="CP496" s="1">
        <v>3.2372209999999998E-2</v>
      </c>
      <c r="CQ496">
        <v>30.065570000000001</v>
      </c>
      <c r="CR496">
        <v>0</v>
      </c>
      <c r="CS496">
        <v>0</v>
      </c>
      <c r="CT496" s="1">
        <v>3.215208E-2</v>
      </c>
      <c r="CU496">
        <v>30.253060000000001</v>
      </c>
      <c r="CV496">
        <v>0</v>
      </c>
      <c r="CW496">
        <v>0</v>
      </c>
      <c r="CX496" s="1">
        <v>3.182277E-2</v>
      </c>
      <c r="CY496">
        <v>30.32368</v>
      </c>
      <c r="CZ496">
        <v>0</v>
      </c>
      <c r="DA496">
        <v>0</v>
      </c>
      <c r="DB496" s="1">
        <v>3.1475789999999997E-2</v>
      </c>
      <c r="DC496">
        <v>30.519559999999998</v>
      </c>
      <c r="DD496">
        <v>0</v>
      </c>
      <c r="DE496">
        <v>0</v>
      </c>
      <c r="DF496" s="1">
        <v>3.125969E-2</v>
      </c>
      <c r="DG496">
        <v>30.68627</v>
      </c>
      <c r="DH496">
        <v>0</v>
      </c>
      <c r="DI496">
        <v>0</v>
      </c>
      <c r="DJ496">
        <v>3.1116169999999999E-2</v>
      </c>
      <c r="DK496">
        <v>30.74269</v>
      </c>
      <c r="DL496">
        <v>0</v>
      </c>
      <c r="DM496">
        <v>4.1864600000000001E-36</v>
      </c>
      <c r="DN496" s="1">
        <v>3.0936539999999998E-2</v>
      </c>
      <c r="DO496">
        <v>30.724689999999999</v>
      </c>
      <c r="DP496">
        <v>5.0814860000000003E-35</v>
      </c>
      <c r="DQ496">
        <v>3.4598399999999999E-31</v>
      </c>
      <c r="DR496" s="1">
        <v>3.066843E-2</v>
      </c>
      <c r="DS496">
        <v>30.713290000000001</v>
      </c>
      <c r="DT496">
        <v>7.4025709999999999E-31</v>
      </c>
      <c r="DU496">
        <v>4.4978499999999999E-27</v>
      </c>
      <c r="DV496" s="1">
        <v>3.0276770000000001E-2</v>
      </c>
      <c r="DW496">
        <v>30.76322</v>
      </c>
      <c r="DX496" s="1">
        <v>2.6723139999999998E-27</v>
      </c>
      <c r="DY496" s="1">
        <v>1.5506420000000001E-23</v>
      </c>
      <c r="DZ496" s="1">
        <v>3.0057609999999998E-2</v>
      </c>
      <c r="EA496">
        <v>31.019839999999999</v>
      </c>
      <c r="EB496" s="1">
        <v>3.4314269999999997E-24</v>
      </c>
      <c r="EC496" s="1">
        <v>1.9373749999999999E-20</v>
      </c>
      <c r="ED496" s="1">
        <v>2.9939710000000001E-2</v>
      </c>
      <c r="EE496">
        <v>31.308330000000002</v>
      </c>
      <c r="EF496" s="1">
        <v>1.853633E-21</v>
      </c>
      <c r="EG496" s="1">
        <v>1.027883E-17</v>
      </c>
      <c r="EH496" s="1">
        <v>2.9825689999999998E-2</v>
      </c>
      <c r="EI496">
        <v>31.601140000000001</v>
      </c>
      <c r="EJ496" s="1">
        <v>4.8447920000000001E-19</v>
      </c>
      <c r="EK496" s="1">
        <v>2.6687389999999998E-15</v>
      </c>
      <c r="EL496" s="1">
        <v>2.9662020000000001E-2</v>
      </c>
      <c r="EM496">
        <v>31.859660000000002</v>
      </c>
      <c r="EN496" s="1">
        <v>6.7845739999999998E-17</v>
      </c>
      <c r="EO496" s="1">
        <v>3.7352539999999999E-13</v>
      </c>
      <c r="EP496" s="1">
        <v>2.9459969999999999E-2</v>
      </c>
      <c r="EQ496">
        <v>31.952770000000001</v>
      </c>
      <c r="ER496" s="1">
        <v>5.5028369999999998E-15</v>
      </c>
      <c r="ES496" s="1">
        <v>3.046155E-11</v>
      </c>
      <c r="ET496" s="1">
        <v>2.929584E-2</v>
      </c>
      <c r="EU496">
        <v>31.896799999999999</v>
      </c>
      <c r="EV496" s="1">
        <v>2.7734729999999998E-13</v>
      </c>
      <c r="EW496" s="1">
        <v>1.546264E-9</v>
      </c>
      <c r="EX496" s="1">
        <v>2.917927E-2</v>
      </c>
      <c r="EY496">
        <v>31.863199999999999</v>
      </c>
      <c r="EZ496" s="1">
        <v>9.1941320000000001E-12</v>
      </c>
      <c r="FA496" s="1">
        <v>5.1622820000000001E-8</v>
      </c>
      <c r="FB496" s="1">
        <v>2.929698E-2</v>
      </c>
      <c r="FC496">
        <v>31.864920000000001</v>
      </c>
      <c r="FD496" s="1">
        <v>2.1167229999999999E-10</v>
      </c>
      <c r="FE496" s="1">
        <v>1.189186E-6</v>
      </c>
      <c r="FF496" s="1">
        <v>2.9221069999999998E-2</v>
      </c>
      <c r="FG496">
        <v>31.995419999999999</v>
      </c>
      <c r="FH496" s="1">
        <v>3.4764470000000002E-9</v>
      </c>
      <c r="FI496" s="1">
        <v>1.967688E-5</v>
      </c>
      <c r="FJ496" s="1">
        <v>2.9053300000000001E-2</v>
      </c>
      <c r="FK496">
        <v>32.124920000000003</v>
      </c>
      <c r="FL496" s="1">
        <v>4.2180959999999999E-8</v>
      </c>
      <c r="FM496" s="1">
        <v>2.4170499999999999E-4</v>
      </c>
      <c r="FN496" s="1">
        <v>2.8852829999999999E-2</v>
      </c>
      <c r="FO496">
        <v>32.1935</v>
      </c>
      <c r="FP496" s="1">
        <v>3.90799E-7</v>
      </c>
      <c r="FQ496" s="1">
        <v>2.2690649999999998E-3</v>
      </c>
      <c r="FR496" s="1">
        <v>2.875045E-2</v>
      </c>
      <c r="FS496">
        <v>32.221969999999999</v>
      </c>
      <c r="FT496" s="1">
        <v>2.8483549999999999E-6</v>
      </c>
      <c r="FU496" s="1">
        <v>1.671489E-2</v>
      </c>
      <c r="FV496" s="1">
        <v>2.8692510000000001E-2</v>
      </c>
      <c r="FW496">
        <v>32.187570000000001</v>
      </c>
      <c r="FX496" s="1">
        <v>1.6717510000000001E-5</v>
      </c>
      <c r="FY496" s="1">
        <v>9.898593E-2</v>
      </c>
      <c r="FZ496" s="1">
        <v>2.859623E-2</v>
      </c>
      <c r="GA496">
        <v>32.131279999999997</v>
      </c>
      <c r="GB496" s="1">
        <v>8.0448660000000005E-5</v>
      </c>
      <c r="GC496" s="1">
        <v>0.48147200000000001</v>
      </c>
      <c r="GD496" s="1">
        <v>2.8433679999999999E-2</v>
      </c>
      <c r="GE496">
        <v>32.077120000000001</v>
      </c>
      <c r="GF496" s="1">
        <v>3.2341839999999999E-4</v>
      </c>
      <c r="GG496" s="1">
        <v>1.9603759999999999</v>
      </c>
      <c r="GH496" s="1">
        <v>2.8268250000000002E-2</v>
      </c>
      <c r="GI496">
        <v>32.075940000000003</v>
      </c>
      <c r="GJ496" s="1">
        <v>1.1074259999999999E-3</v>
      </c>
      <c r="GK496" s="1">
        <v>6.7980409999999996</v>
      </c>
      <c r="GL496" s="1">
        <v>2.8129020000000001E-2</v>
      </c>
      <c r="GM496">
        <v>32.243670000000002</v>
      </c>
      <c r="GN496" s="1">
        <v>3.284861E-3</v>
      </c>
      <c r="GO496" s="1">
        <v>20.402940000000001</v>
      </c>
      <c r="GP496" s="1">
        <v>2.7966379999999999E-2</v>
      </c>
      <c r="GQ496">
        <v>32.456650000000003</v>
      </c>
      <c r="GR496" s="1">
        <v>8.5546549999999996E-3</v>
      </c>
      <c r="GS496">
        <v>53.775930000000002</v>
      </c>
      <c r="GT496" s="1">
        <v>2.7803600000000001E-2</v>
      </c>
      <c r="GU496">
        <v>32.688639999999999</v>
      </c>
      <c r="GV496" s="1">
        <v>1.9826159999999999E-2</v>
      </c>
      <c r="GW496">
        <v>126.14490000000001</v>
      </c>
      <c r="GX496" s="1">
        <v>2.7631699999999999E-2</v>
      </c>
      <c r="GY496">
        <v>32.84196</v>
      </c>
      <c r="GZ496" s="1">
        <v>4.1392770000000002E-2</v>
      </c>
      <c r="HA496">
        <v>266.65129999999999</v>
      </c>
      <c r="HB496" s="1">
        <v>2.743276E-2</v>
      </c>
      <c r="HC496">
        <v>32.896070000000002</v>
      </c>
      <c r="HD496" s="1">
        <v>7.8688670000000002E-2</v>
      </c>
      <c r="HE496">
        <v>513.62459999999999</v>
      </c>
      <c r="HF496" s="1">
        <v>2.7253139999999999E-2</v>
      </c>
      <c r="HG496">
        <v>32.801949999999998</v>
      </c>
      <c r="HH496" s="1">
        <v>0.13782230000000001</v>
      </c>
      <c r="HI496">
        <v>910.92100000000005</v>
      </c>
      <c r="HJ496" s="1">
        <v>2.7074170000000002E-2</v>
      </c>
      <c r="HK496">
        <v>32.692880000000002</v>
      </c>
      <c r="HL496" s="1">
        <v>0.22440889999999999</v>
      </c>
      <c r="HM496">
        <v>1501.6279999999999</v>
      </c>
      <c r="HN496">
        <v>2.725725E-2</v>
      </c>
      <c r="HO496">
        <v>32.610790000000001</v>
      </c>
      <c r="HP496" s="1">
        <v>0.34735139999999998</v>
      </c>
      <c r="HQ496">
        <v>2321.6970000000001</v>
      </c>
      <c r="HR496" s="1">
        <v>2.7052099999999999E-2</v>
      </c>
      <c r="HS496">
        <v>32.646979999999999</v>
      </c>
      <c r="HT496" s="1">
        <v>0.50113459999999999</v>
      </c>
      <c r="HU496">
        <v>3393.3139999999999</v>
      </c>
      <c r="HV496" s="1">
        <v>2.666901E-2</v>
      </c>
      <c r="HW496">
        <v>32.761069999999997</v>
      </c>
      <c r="HX496" s="1">
        <v>0.68306650000000002</v>
      </c>
      <c r="HY496">
        <v>4715.7529999999997</v>
      </c>
      <c r="HZ496" s="1">
        <v>2.6242540000000002E-2</v>
      </c>
      <c r="IA496">
        <v>32.790430000000001</v>
      </c>
      <c r="IB496" s="1">
        <v>0.88923010000000002</v>
      </c>
      <c r="IC496">
        <v>6269.2430000000004</v>
      </c>
      <c r="ID496" s="1">
        <v>2.6014160000000001E-2</v>
      </c>
      <c r="IE496">
        <v>32.808410000000002</v>
      </c>
      <c r="IF496">
        <v>1.1221620000000001</v>
      </c>
      <c r="IG496">
        <v>8018.5110000000004</v>
      </c>
      <c r="IH496" s="1">
        <v>2.592765E-2</v>
      </c>
      <c r="II496">
        <v>32.763309999999997</v>
      </c>
      <c r="IJ496">
        <v>1.377507</v>
      </c>
      <c r="IK496">
        <v>9920.1010000000006</v>
      </c>
      <c r="IL496" s="1">
        <v>2.5805040000000001E-2</v>
      </c>
      <c r="IM496">
        <v>32.64264</v>
      </c>
      <c r="IN496">
        <v>1.6410530000000001</v>
      </c>
      <c r="IO496">
        <v>11923.09</v>
      </c>
      <c r="IP496" s="1">
        <v>2.5602590000000001E-2</v>
      </c>
      <c r="IQ496">
        <v>32.518859999999997</v>
      </c>
      <c r="IR496">
        <v>1.900674</v>
      </c>
      <c r="IS496">
        <v>13972.51</v>
      </c>
      <c r="IT496" s="1">
        <v>2.5866070000000001E-2</v>
      </c>
      <c r="IU496">
        <v>32.464759999999998</v>
      </c>
      <c r="IV496">
        <v>2.1938689999999998</v>
      </c>
      <c r="IW496">
        <v>16022.09</v>
      </c>
      <c r="IX496" s="1">
        <v>2.5669790000000001E-2</v>
      </c>
      <c r="IY496">
        <v>32.64434</v>
      </c>
      <c r="IZ496">
        <v>2.4417740000000001</v>
      </c>
      <c r="JA496">
        <v>18031.05</v>
      </c>
      <c r="JB496" s="1">
        <v>2.53257E-2</v>
      </c>
      <c r="JC496">
        <v>32.877279999999999</v>
      </c>
      <c r="JD496">
        <v>2.6575099999999998</v>
      </c>
      <c r="JE496">
        <v>19951.490000000002</v>
      </c>
      <c r="JF496" s="1">
        <v>2.492786E-2</v>
      </c>
      <c r="JG496">
        <v>33.096119999999999</v>
      </c>
      <c r="JH496">
        <v>2.843442</v>
      </c>
      <c r="JI496">
        <v>21751.09</v>
      </c>
      <c r="JJ496" s="1">
        <v>2.4758619999999999E-2</v>
      </c>
      <c r="JK496">
        <v>33.18647</v>
      </c>
      <c r="JL496">
        <v>3.0313180000000002</v>
      </c>
      <c r="JM496">
        <v>23410.13</v>
      </c>
      <c r="JN496" s="1">
        <v>2.4718850000000001E-2</v>
      </c>
      <c r="JO496">
        <v>33.180660000000003</v>
      </c>
      <c r="JP496">
        <v>3.21394</v>
      </c>
      <c r="JQ496">
        <v>24920.080000000002</v>
      </c>
      <c r="JR496">
        <v>2.460447E-2</v>
      </c>
      <c r="JS496">
        <v>33.052849999999999</v>
      </c>
      <c r="JT496">
        <v>3.3653059999999999</v>
      </c>
      <c r="JU496">
        <v>26274.27</v>
      </c>
      <c r="JV496" s="1">
        <v>2.4372230000000002E-2</v>
      </c>
      <c r="JW496">
        <v>32.924579999999999</v>
      </c>
      <c r="JX496">
        <v>3.4778920000000002</v>
      </c>
      <c r="JY496">
        <v>27466.95</v>
      </c>
      <c r="JZ496" s="1">
        <v>2.4587930000000001E-2</v>
      </c>
      <c r="KA496">
        <v>32.828009999999999</v>
      </c>
      <c r="KB496">
        <v>3.6338349999999999</v>
      </c>
      <c r="KC496">
        <v>28502.29</v>
      </c>
      <c r="KD496" s="1">
        <v>2.4311559999999999E-2</v>
      </c>
      <c r="KE496">
        <v>32.905720000000002</v>
      </c>
      <c r="KF496">
        <v>3.6978770000000001</v>
      </c>
      <c r="KG496">
        <v>29387.51</v>
      </c>
      <c r="KH496" s="1">
        <v>2.3886370000000001E-2</v>
      </c>
      <c r="KI496">
        <v>33.005119999999998</v>
      </c>
      <c r="KJ496">
        <v>3.7182330000000001</v>
      </c>
      <c r="KK496">
        <v>30119.85</v>
      </c>
      <c r="KL496" s="1">
        <v>2.3393460000000001E-2</v>
      </c>
      <c r="KM496">
        <v>33.113399999999999</v>
      </c>
      <c r="KN496">
        <v>3.7071540000000001</v>
      </c>
      <c r="KO496">
        <v>30707.01</v>
      </c>
      <c r="KP496" s="1">
        <v>2.3111980000000001E-2</v>
      </c>
      <c r="KQ496">
        <v>33.196820000000002</v>
      </c>
      <c r="KR496">
        <v>3.7119849999999999</v>
      </c>
      <c r="KS496">
        <v>31160.61</v>
      </c>
      <c r="KT496" s="1">
        <v>2.2930490000000001E-2</v>
      </c>
      <c r="KU496">
        <v>33.161450000000002</v>
      </c>
      <c r="KV496">
        <v>3.7177289999999998</v>
      </c>
      <c r="KW496">
        <v>31495.01</v>
      </c>
      <c r="KX496" s="1">
        <v>2.2690869999999998E-2</v>
      </c>
      <c r="KY496">
        <v>33.04242</v>
      </c>
      <c r="KZ496">
        <v>3.7012689999999999</v>
      </c>
      <c r="LA496">
        <v>31721.93</v>
      </c>
      <c r="LB496" s="1">
        <v>2.2342339999999999E-2</v>
      </c>
      <c r="LC496">
        <v>32.901519999999998</v>
      </c>
      <c r="LD496">
        <v>3.6554280000000001</v>
      </c>
      <c r="LE496">
        <v>31850.97</v>
      </c>
      <c r="LF496" s="1">
        <v>2.2283000000000001E-2</v>
      </c>
      <c r="LG496">
        <v>32.805680000000002</v>
      </c>
      <c r="LH496">
        <v>3.6472799999999999</v>
      </c>
      <c r="LI496">
        <v>31892.68</v>
      </c>
      <c r="LJ496" s="1">
        <v>2.1965390000000001E-2</v>
      </c>
      <c r="LK496">
        <v>32.861890000000002</v>
      </c>
      <c r="LL496">
        <v>3.588298</v>
      </c>
      <c r="LM496">
        <v>31859.38</v>
      </c>
      <c r="LN496" s="1">
        <v>2.156307E-2</v>
      </c>
      <c r="LO496">
        <v>32.942050000000002</v>
      </c>
      <c r="LP496">
        <v>3.5082279999999999</v>
      </c>
      <c r="LQ496">
        <v>31756.87</v>
      </c>
      <c r="LR496" s="1">
        <v>2.1100629999999999E-2</v>
      </c>
      <c r="LS496">
        <v>33.03886</v>
      </c>
      <c r="LT496">
        <v>3.4128509999999999</v>
      </c>
      <c r="LU496">
        <v>31594.26</v>
      </c>
      <c r="LV496" s="1">
        <v>2.0749110000000001E-2</v>
      </c>
      <c r="LW496">
        <v>33.094360000000002</v>
      </c>
      <c r="LX496">
        <v>3.3309920000000002</v>
      </c>
      <c r="LY496">
        <v>31379.71</v>
      </c>
      <c r="LZ496" s="1">
        <v>2.0356889999999999E-2</v>
      </c>
      <c r="MA496">
        <v>33.08473</v>
      </c>
      <c r="MB496">
        <v>3.2346140000000001</v>
      </c>
      <c r="MC496">
        <v>31121.200000000001</v>
      </c>
      <c r="MD496" s="1">
        <v>1.9855100000000001E-2</v>
      </c>
      <c r="ME496">
        <v>32.952649999999998</v>
      </c>
      <c r="MF496">
        <v>3.1118540000000001</v>
      </c>
      <c r="MG496">
        <v>30823.62</v>
      </c>
      <c r="MH496" s="1">
        <v>1.938463E-2</v>
      </c>
      <c r="MI496">
        <v>32.806049999999999</v>
      </c>
      <c r="MJ496">
        <v>2.9940280000000001</v>
      </c>
      <c r="MK496">
        <v>30495.18</v>
      </c>
      <c r="ML496" s="1">
        <v>1.9219050000000001E-2</v>
      </c>
      <c r="MM496">
        <v>32.683140000000002</v>
      </c>
      <c r="MN496">
        <v>2.9233549999999999</v>
      </c>
      <c r="MO496">
        <v>30142.41</v>
      </c>
      <c r="MP496" s="1">
        <v>1.8969050000000001E-2</v>
      </c>
      <c r="MQ496">
        <v>32.741079999999997</v>
      </c>
      <c r="MR496">
        <v>2.8397990000000002</v>
      </c>
      <c r="MS496">
        <v>29771.74</v>
      </c>
      <c r="MT496" s="1">
        <v>1.8702239999999998E-2</v>
      </c>
      <c r="MU496">
        <v>32.752189999999999</v>
      </c>
      <c r="MV496">
        <v>2.754273</v>
      </c>
      <c r="MW496">
        <v>29387.02</v>
      </c>
      <c r="MX496" s="1">
        <v>1.8383770000000001E-2</v>
      </c>
      <c r="MY496">
        <v>32.714579999999998</v>
      </c>
      <c r="MZ496">
        <v>2.662541</v>
      </c>
      <c r="NA496">
        <v>28991.94</v>
      </c>
      <c r="NB496" s="1">
        <v>1.8123810000000001E-2</v>
      </c>
      <c r="NC496">
        <v>32.655859999999997</v>
      </c>
      <c r="ND496">
        <v>2.5806580000000001</v>
      </c>
      <c r="NE496">
        <v>28589.55</v>
      </c>
      <c r="NF496" s="1">
        <v>1.7968100000000001E-2</v>
      </c>
      <c r="NG496">
        <v>32.601509999999998</v>
      </c>
      <c r="NH496">
        <v>2.5147699999999999</v>
      </c>
      <c r="NI496">
        <v>28183.200000000001</v>
      </c>
      <c r="NJ496" s="1">
        <v>1.782392E-2</v>
      </c>
      <c r="NK496">
        <v>32.500160000000001</v>
      </c>
      <c r="NL496">
        <v>2.451479</v>
      </c>
      <c r="NM496">
        <v>27774.41</v>
      </c>
      <c r="NN496" s="1">
        <v>1.7680709999999999E-2</v>
      </c>
      <c r="NO496">
        <v>32.387309999999999</v>
      </c>
      <c r="NP496">
        <v>2.3895460000000002</v>
      </c>
      <c r="NQ496">
        <v>27365</v>
      </c>
      <c r="NR496" s="1">
        <v>1.763638E-2</v>
      </c>
      <c r="NS496">
        <v>32.280569999999997</v>
      </c>
      <c r="NT496">
        <v>2.3419979999999998</v>
      </c>
      <c r="NU496">
        <v>26956.62</v>
      </c>
      <c r="NV496" s="1">
        <v>1.7456840000000001E-2</v>
      </c>
      <c r="NW496">
        <v>32.381540000000001</v>
      </c>
      <c r="NX496">
        <v>2.277755</v>
      </c>
      <c r="NY496">
        <v>26550.959999999999</v>
      </c>
      <c r="NZ496" s="1">
        <v>1.725672E-2</v>
      </c>
      <c r="OA496">
        <v>32.516599999999997</v>
      </c>
      <c r="OB496">
        <v>2.2123970000000002</v>
      </c>
      <c r="OC496">
        <v>26148.55</v>
      </c>
      <c r="OD496" s="1">
        <v>1.7068659999999999E-2</v>
      </c>
      <c r="OE496">
        <v>32.591239999999999</v>
      </c>
      <c r="OF496">
        <v>2.150029</v>
      </c>
      <c r="OG496">
        <v>25750.799999999999</v>
      </c>
      <c r="OH496" s="1">
        <v>1.6980470000000001E-2</v>
      </c>
      <c r="OI496">
        <v>32.643329999999999</v>
      </c>
      <c r="OJ496">
        <v>2.101737</v>
      </c>
      <c r="OK496">
        <v>25358.05</v>
      </c>
    </row>
    <row r="497" spans="1:401" x14ac:dyDescent="0.35">
      <c r="A497">
        <v>506</v>
      </c>
      <c r="B497" t="s">
        <v>4</v>
      </c>
      <c r="C497" t="s">
        <v>364</v>
      </c>
      <c r="D497" t="s">
        <v>504</v>
      </c>
      <c r="E497">
        <v>772.03700000000003</v>
      </c>
      <c r="F497" s="1">
        <v>4.253709E-2</v>
      </c>
      <c r="G497">
        <v>27.994119999999999</v>
      </c>
      <c r="H497">
        <v>0</v>
      </c>
      <c r="I497">
        <v>0</v>
      </c>
      <c r="J497" s="1">
        <v>4.235353E-2</v>
      </c>
      <c r="K497">
        <v>28.09956</v>
      </c>
      <c r="L497">
        <v>0</v>
      </c>
      <c r="M497">
        <v>0</v>
      </c>
      <c r="N497" s="1">
        <v>4.2090269999999999E-2</v>
      </c>
      <c r="O497">
        <v>28.23028</v>
      </c>
      <c r="P497">
        <v>0</v>
      </c>
      <c r="Q497">
        <v>0</v>
      </c>
      <c r="R497" s="1">
        <v>4.1765570000000002E-2</v>
      </c>
      <c r="S497">
        <v>28.282800000000002</v>
      </c>
      <c r="T497">
        <v>0</v>
      </c>
      <c r="U497">
        <v>0</v>
      </c>
      <c r="V497" s="1">
        <v>4.1475930000000001E-2</v>
      </c>
      <c r="W497">
        <v>28.228149999999999</v>
      </c>
      <c r="X497">
        <v>0</v>
      </c>
      <c r="Y497">
        <v>0</v>
      </c>
      <c r="Z497" s="1">
        <v>4.1239699999999997E-2</v>
      </c>
      <c r="AA497">
        <v>28.187670000000001</v>
      </c>
      <c r="AB497">
        <v>0</v>
      </c>
      <c r="AC497">
        <v>0</v>
      </c>
      <c r="AD497" s="1">
        <v>4.110159E-2</v>
      </c>
      <c r="AE497">
        <v>28.17033</v>
      </c>
      <c r="AF497">
        <v>0</v>
      </c>
      <c r="AG497">
        <v>0</v>
      </c>
      <c r="AH497" s="1">
        <v>4.0836869999999997E-2</v>
      </c>
      <c r="AI497">
        <v>28.336939999999998</v>
      </c>
      <c r="AJ497">
        <v>0</v>
      </c>
      <c r="AK497">
        <v>0</v>
      </c>
      <c r="AL497" s="1">
        <v>4.054087E-2</v>
      </c>
      <c r="AM497">
        <v>28.558440000000001</v>
      </c>
      <c r="AN497">
        <v>0</v>
      </c>
      <c r="AO497">
        <v>0</v>
      </c>
      <c r="AP497" s="1">
        <v>4.0217780000000002E-2</v>
      </c>
      <c r="AQ497">
        <v>28.788419999999999</v>
      </c>
      <c r="AR497">
        <v>0</v>
      </c>
      <c r="AS497">
        <v>0</v>
      </c>
      <c r="AT497" s="1">
        <v>3.9980099999999998E-2</v>
      </c>
      <c r="AU497">
        <v>28.991350000000001</v>
      </c>
      <c r="AV497">
        <v>0</v>
      </c>
      <c r="AW497">
        <v>0</v>
      </c>
      <c r="AX497" s="1">
        <v>3.9809169999999998E-2</v>
      </c>
      <c r="AY497">
        <v>29.043749999999999</v>
      </c>
      <c r="AZ497">
        <v>0</v>
      </c>
      <c r="BA497">
        <v>0</v>
      </c>
      <c r="BB497" s="1">
        <v>3.9607820000000002E-2</v>
      </c>
      <c r="BC497">
        <v>29.04008</v>
      </c>
      <c r="BD497">
        <v>0</v>
      </c>
      <c r="BE497">
        <v>0</v>
      </c>
      <c r="BF497" s="1">
        <v>3.93844E-2</v>
      </c>
      <c r="BG497">
        <v>29.03697</v>
      </c>
      <c r="BH497">
        <v>0</v>
      </c>
      <c r="BI497">
        <v>0</v>
      </c>
      <c r="BJ497" s="1">
        <v>3.9298489999999998E-2</v>
      </c>
      <c r="BK497">
        <v>29.083960000000001</v>
      </c>
      <c r="BL497">
        <v>0</v>
      </c>
      <c r="BM497">
        <v>0</v>
      </c>
      <c r="BN497" s="1">
        <v>3.9055550000000001E-2</v>
      </c>
      <c r="BO497">
        <v>29.324079999999999</v>
      </c>
      <c r="BP497">
        <v>0</v>
      </c>
      <c r="BQ497">
        <v>0</v>
      </c>
      <c r="BR497" s="1">
        <v>3.8739129999999997E-2</v>
      </c>
      <c r="BS497">
        <v>29.565740000000002</v>
      </c>
      <c r="BT497">
        <v>0</v>
      </c>
      <c r="BU497">
        <v>0</v>
      </c>
      <c r="BV497" s="1">
        <v>3.8428299999999999E-2</v>
      </c>
      <c r="BW497">
        <v>29.80742</v>
      </c>
      <c r="BX497">
        <v>0</v>
      </c>
      <c r="BY497">
        <v>0</v>
      </c>
      <c r="BZ497" s="1">
        <v>3.816017E-2</v>
      </c>
      <c r="CA497">
        <v>29.98537</v>
      </c>
      <c r="CB497">
        <v>0</v>
      </c>
      <c r="CC497">
        <v>0</v>
      </c>
      <c r="CD497" s="1">
        <v>3.795693E-2</v>
      </c>
      <c r="CE497">
        <v>30.026990000000001</v>
      </c>
      <c r="CF497">
        <v>0</v>
      </c>
      <c r="CG497">
        <v>0</v>
      </c>
      <c r="CH497" s="1">
        <v>3.7720690000000001E-2</v>
      </c>
      <c r="CI497">
        <v>29.973859999999998</v>
      </c>
      <c r="CJ497">
        <v>0</v>
      </c>
      <c r="CK497">
        <v>0</v>
      </c>
      <c r="CL497" s="1">
        <v>3.746215E-2</v>
      </c>
      <c r="CM497">
        <v>29.94829</v>
      </c>
      <c r="CN497">
        <v>0</v>
      </c>
      <c r="CO497">
        <v>0</v>
      </c>
      <c r="CP497">
        <v>3.749798E-2</v>
      </c>
      <c r="CQ497">
        <v>29.993739999999999</v>
      </c>
      <c r="CR497">
        <v>0</v>
      </c>
      <c r="CS497">
        <v>0</v>
      </c>
      <c r="CT497" s="1">
        <v>3.7241990000000003E-2</v>
      </c>
      <c r="CU497">
        <v>30.180520000000001</v>
      </c>
      <c r="CV497">
        <v>0</v>
      </c>
      <c r="CW497">
        <v>0</v>
      </c>
      <c r="CX497" s="1">
        <v>3.6856729999999997E-2</v>
      </c>
      <c r="CY497">
        <v>30.249479999999998</v>
      </c>
      <c r="CZ497">
        <v>0</v>
      </c>
      <c r="DA497">
        <v>0</v>
      </c>
      <c r="DB497" s="1">
        <v>3.6451789999999998E-2</v>
      </c>
      <c r="DC497">
        <v>30.44566</v>
      </c>
      <c r="DD497">
        <v>0</v>
      </c>
      <c r="DE497">
        <v>0</v>
      </c>
      <c r="DF497" s="1">
        <v>3.6201919999999999E-2</v>
      </c>
      <c r="DG497">
        <v>30.61026</v>
      </c>
      <c r="DH497">
        <v>0</v>
      </c>
      <c r="DI497">
        <v>0</v>
      </c>
      <c r="DJ497" s="1">
        <v>3.603957E-2</v>
      </c>
      <c r="DK497">
        <v>30.664079999999998</v>
      </c>
      <c r="DL497">
        <v>0</v>
      </c>
      <c r="DM497">
        <v>9.1469619999999996E-37</v>
      </c>
      <c r="DN497" s="1">
        <v>3.582991E-2</v>
      </c>
      <c r="DO497">
        <v>30.645890000000001</v>
      </c>
      <c r="DP497">
        <v>1.7875609999999999E-35</v>
      </c>
      <c r="DQ497">
        <v>8.5849529999999996E-32</v>
      </c>
      <c r="DR497" s="1">
        <v>3.551725E-2</v>
      </c>
      <c r="DS497">
        <v>30.634840000000001</v>
      </c>
      <c r="DT497">
        <v>2.7059709999999998E-31</v>
      </c>
      <c r="DU497">
        <v>1.239121E-27</v>
      </c>
      <c r="DV497" s="1">
        <v>3.5056049999999998E-2</v>
      </c>
      <c r="DW497">
        <v>30.686720000000001</v>
      </c>
      <c r="DX497" s="1">
        <v>1.0217269999999999E-27</v>
      </c>
      <c r="DY497" s="1">
        <v>4.6328079999999998E-24</v>
      </c>
      <c r="DZ497" s="1">
        <v>3.4802819999999998E-2</v>
      </c>
      <c r="EA497">
        <v>30.944299999999998</v>
      </c>
      <c r="EB497" s="1">
        <v>1.3747950000000001E-24</v>
      </c>
      <c r="EC497" s="1">
        <v>6.2170489999999997E-21</v>
      </c>
      <c r="ED497" s="1">
        <v>3.4666700000000002E-2</v>
      </c>
      <c r="EE497">
        <v>31.231870000000001</v>
      </c>
      <c r="EF497" s="1">
        <v>7.7810989999999995E-22</v>
      </c>
      <c r="EG497" s="1">
        <v>3.5171359999999997E-18</v>
      </c>
      <c r="EH497" s="1">
        <v>3.4537720000000001E-2</v>
      </c>
      <c r="EI497">
        <v>31.523569999999999</v>
      </c>
      <c r="EJ497" s="1">
        <v>2.126911E-19</v>
      </c>
      <c r="EK497" s="1">
        <v>9.6758780000000001E-16</v>
      </c>
      <c r="EL497">
        <v>3.434595E-2</v>
      </c>
      <c r="EM497">
        <v>31.779810000000001</v>
      </c>
      <c r="EN497" s="1">
        <v>3.110491E-17</v>
      </c>
      <c r="EO497" s="1">
        <v>1.428912E-13</v>
      </c>
      <c r="EP497" s="1">
        <v>3.410987E-2</v>
      </c>
      <c r="EQ497">
        <v>31.869689999999999</v>
      </c>
      <c r="ER497" s="1">
        <v>2.6301450000000001E-15</v>
      </c>
      <c r="ES497" s="1">
        <v>1.224775E-11</v>
      </c>
      <c r="ET497" s="1">
        <v>3.3918190000000001E-2</v>
      </c>
      <c r="EU497">
        <v>31.81362</v>
      </c>
      <c r="EV497" s="1">
        <v>1.3796780000000001E-13</v>
      </c>
      <c r="EW497" s="1">
        <v>6.5130420000000001E-10</v>
      </c>
      <c r="EX497" s="1">
        <v>3.3785129999999997E-2</v>
      </c>
      <c r="EY497">
        <v>31.780999999999999</v>
      </c>
      <c r="EZ497" s="1">
        <v>4.7528699999999997E-12</v>
      </c>
      <c r="FA497" s="1">
        <v>2.2713869999999999E-8</v>
      </c>
      <c r="FB497" s="1">
        <v>3.3927039999999999E-2</v>
      </c>
      <c r="FC497">
        <v>31.784300000000002</v>
      </c>
      <c r="FD497" s="1">
        <v>1.135472E-10</v>
      </c>
      <c r="FE497" s="1">
        <v>5.4522150000000005E-7</v>
      </c>
      <c r="FF497" s="1">
        <v>3.3838970000000003E-2</v>
      </c>
      <c r="FG497">
        <v>31.916409999999999</v>
      </c>
      <c r="FH497" s="1">
        <v>1.9319280000000002E-9</v>
      </c>
      <c r="FI497" s="1">
        <v>9.3787640000000006E-6</v>
      </c>
      <c r="FJ497" s="1">
        <v>3.3639210000000003E-2</v>
      </c>
      <c r="FK497">
        <v>32.044820000000001</v>
      </c>
      <c r="FL497" s="1">
        <v>2.42461E-8</v>
      </c>
      <c r="FM497" s="1">
        <v>1.195251E-4</v>
      </c>
      <c r="FN497" s="1">
        <v>3.340713E-2</v>
      </c>
      <c r="FO497">
        <v>32.114379999999997</v>
      </c>
      <c r="FP497" s="1">
        <v>2.321026E-7</v>
      </c>
      <c r="FQ497" s="1">
        <v>1.1620650000000001E-3</v>
      </c>
      <c r="FR497" s="1">
        <v>3.3286719999999999E-2</v>
      </c>
      <c r="FS497">
        <v>32.141680000000001</v>
      </c>
      <c r="FT497" s="1">
        <v>1.7456719999999999E-6</v>
      </c>
      <c r="FU497" s="1">
        <v>8.8508419999999994E-3</v>
      </c>
      <c r="FV497" s="1">
        <v>3.3223290000000003E-2</v>
      </c>
      <c r="FW497">
        <v>32.107529999999997</v>
      </c>
      <c r="FX497" s="1">
        <v>1.05614E-5</v>
      </c>
      <c r="FY497" s="1">
        <v>5.4107809999999999E-2</v>
      </c>
      <c r="FZ497" s="1">
        <v>3.3110229999999997E-2</v>
      </c>
      <c r="GA497">
        <v>32.052160000000001</v>
      </c>
      <c r="GB497" s="1">
        <v>5.2317030000000003E-5</v>
      </c>
      <c r="GC497" s="1">
        <v>0.2712581</v>
      </c>
      <c r="GD497" s="1">
        <v>3.2923609999999999E-2</v>
      </c>
      <c r="GE497">
        <v>31.99933</v>
      </c>
      <c r="GF497" s="1">
        <v>2.1625830000000001E-4</v>
      </c>
      <c r="GG497" s="1">
        <v>1.136639</v>
      </c>
      <c r="GH497" s="1">
        <v>3.27316E-2</v>
      </c>
      <c r="GI497">
        <v>32.000680000000003</v>
      </c>
      <c r="GJ497" s="1">
        <v>7.6041469999999997E-4</v>
      </c>
      <c r="GK497" s="1">
        <v>4.0505310000000003</v>
      </c>
      <c r="GL497" s="1">
        <v>3.2571089999999997E-2</v>
      </c>
      <c r="GM497">
        <v>32.170360000000002</v>
      </c>
      <c r="GN497" s="1">
        <v>2.3135389999999999E-3</v>
      </c>
      <c r="GO497" s="1">
        <v>12.47569</v>
      </c>
      <c r="GP497" s="1">
        <v>3.2378110000000002E-2</v>
      </c>
      <c r="GQ497">
        <v>32.384300000000003</v>
      </c>
      <c r="GR497" s="1">
        <v>6.1715219999999996E-3</v>
      </c>
      <c r="GS497">
        <v>33.697879999999998</v>
      </c>
      <c r="GT497" s="1">
        <v>3.2192749999999999E-2</v>
      </c>
      <c r="GU497">
        <v>32.616079999999997</v>
      </c>
      <c r="GV497" s="1">
        <v>1.463565E-2</v>
      </c>
      <c r="GW497">
        <v>80.896510000000006</v>
      </c>
      <c r="GX497" s="1">
        <v>3.1990860000000003E-2</v>
      </c>
      <c r="GY497">
        <v>32.769419999999997</v>
      </c>
      <c r="GZ497" s="1">
        <v>3.1221809999999999E-2</v>
      </c>
      <c r="HA497">
        <v>174.7655</v>
      </c>
      <c r="HB497" s="1">
        <v>3.1760410000000003E-2</v>
      </c>
      <c r="HC497">
        <v>32.823349999999998</v>
      </c>
      <c r="HD497" s="1">
        <v>6.0576539999999998E-2</v>
      </c>
      <c r="HE497">
        <v>343.57929999999999</v>
      </c>
      <c r="HF497" s="1">
        <v>3.1553369999999997E-2</v>
      </c>
      <c r="HG497">
        <v>32.730409999999999</v>
      </c>
      <c r="HH497" s="1">
        <v>0.108151</v>
      </c>
      <c r="HI497">
        <v>621.09450000000004</v>
      </c>
      <c r="HJ497" s="1">
        <v>3.1345650000000003E-2</v>
      </c>
      <c r="HK497">
        <v>32.623919999999998</v>
      </c>
      <c r="HL497" s="1">
        <v>0.1792716</v>
      </c>
      <c r="HM497">
        <v>1042.25</v>
      </c>
      <c r="HN497" s="1">
        <v>3.1572040000000003E-2</v>
      </c>
      <c r="HO497">
        <v>32.54515</v>
      </c>
      <c r="HP497" s="1">
        <v>0.28228500000000001</v>
      </c>
      <c r="HQ497">
        <v>1638.4459999999999</v>
      </c>
      <c r="HR497" s="1">
        <v>3.133205E-2</v>
      </c>
      <c r="HS497">
        <v>32.585619999999999</v>
      </c>
      <c r="HT497" s="1">
        <v>0.4135914</v>
      </c>
      <c r="HU497">
        <v>2431.8449999999998</v>
      </c>
      <c r="HV497" s="1">
        <v>3.0885840000000001E-2</v>
      </c>
      <c r="HW497">
        <v>32.701839999999997</v>
      </c>
      <c r="HX497" s="1">
        <v>0.57180180000000003</v>
      </c>
      <c r="HY497">
        <v>3427.7089999999998</v>
      </c>
      <c r="HZ497">
        <v>3.038534E-2</v>
      </c>
      <c r="IA497">
        <v>32.733280000000001</v>
      </c>
      <c r="IB497" s="1">
        <v>0.75406899999999999</v>
      </c>
      <c r="IC497">
        <v>4616.4859999999999</v>
      </c>
      <c r="ID497" s="1">
        <v>3.0120950000000001E-2</v>
      </c>
      <c r="IE497">
        <v>32.753920000000001</v>
      </c>
      <c r="IF497">
        <v>0.96319069999999996</v>
      </c>
      <c r="IG497">
        <v>5975.741</v>
      </c>
      <c r="IH497" s="1">
        <v>3.0024519999999999E-2</v>
      </c>
      <c r="II497">
        <v>32.709989999999998</v>
      </c>
      <c r="IJ497">
        <v>1.195778</v>
      </c>
      <c r="IK497">
        <v>7475.085</v>
      </c>
      <c r="IL497" s="1">
        <v>2.988418E-2</v>
      </c>
      <c r="IM497">
        <v>32.59216</v>
      </c>
      <c r="IN497">
        <v>1.4393069999999999</v>
      </c>
      <c r="IO497">
        <v>9076.1360000000004</v>
      </c>
      <c r="IP497" s="1">
        <v>2.965129E-2</v>
      </c>
      <c r="IQ497">
        <v>32.471769999999999</v>
      </c>
      <c r="IR497">
        <v>1.682801</v>
      </c>
      <c r="IS497">
        <v>10735.7</v>
      </c>
      <c r="IT497" s="1">
        <v>2.9969909999999999E-2</v>
      </c>
      <c r="IU497">
        <v>32.422359999999998</v>
      </c>
      <c r="IV497">
        <v>1.9600690000000001</v>
      </c>
      <c r="IW497">
        <v>12416.68</v>
      </c>
      <c r="IX497" s="1">
        <v>2.974272E-2</v>
      </c>
      <c r="IY497">
        <v>32.60622</v>
      </c>
      <c r="IZ497">
        <v>2.1989209999999999</v>
      </c>
      <c r="JA497">
        <v>14084.5</v>
      </c>
      <c r="JB497" s="1">
        <v>2.933765E-2</v>
      </c>
      <c r="JC497">
        <v>32.840690000000002</v>
      </c>
      <c r="JD497">
        <v>2.4099620000000002</v>
      </c>
      <c r="JE497">
        <v>15696.8</v>
      </c>
      <c r="JF497" s="1">
        <v>2.887495E-2</v>
      </c>
      <c r="JG497">
        <v>33.060459999999999</v>
      </c>
      <c r="JH497">
        <v>2.5954199999999998</v>
      </c>
      <c r="JI497">
        <v>17225.419999999998</v>
      </c>
      <c r="JJ497" s="1">
        <v>2.867652E-2</v>
      </c>
      <c r="JK497">
        <v>33.150700000000001</v>
      </c>
      <c r="JL497">
        <v>2.7834569999999998</v>
      </c>
      <c r="JM497">
        <v>18651.7</v>
      </c>
      <c r="JN497" s="1">
        <v>2.863721E-2</v>
      </c>
      <c r="JO497">
        <v>33.145510000000002</v>
      </c>
      <c r="JP497">
        <v>2.9683739999999998</v>
      </c>
      <c r="JQ497">
        <v>19966.830000000002</v>
      </c>
      <c r="JR497" s="1">
        <v>2.850925E-2</v>
      </c>
      <c r="JS497">
        <v>33.020110000000003</v>
      </c>
      <c r="JT497">
        <v>3.1247590000000001</v>
      </c>
      <c r="JU497">
        <v>21161.88</v>
      </c>
      <c r="JV497" s="1">
        <v>2.8240899999999999E-2</v>
      </c>
      <c r="JW497">
        <v>32.895319999999998</v>
      </c>
      <c r="JX497">
        <v>3.244799</v>
      </c>
      <c r="JY497">
        <v>22229.31</v>
      </c>
      <c r="JZ497" s="1">
        <v>2.8506139999999999E-2</v>
      </c>
      <c r="KA497">
        <v>32.803019999999997</v>
      </c>
      <c r="KB497">
        <v>3.407184</v>
      </c>
      <c r="KC497">
        <v>23171.27</v>
      </c>
      <c r="KD497" s="1">
        <v>2.8184190000000001E-2</v>
      </c>
      <c r="KE497">
        <v>32.884740000000001</v>
      </c>
      <c r="KF497">
        <v>3.4813890000000001</v>
      </c>
      <c r="KG497">
        <v>23991.57</v>
      </c>
      <c r="KH497" s="1">
        <v>2.7686369999999998E-2</v>
      </c>
      <c r="KI497">
        <v>32.986870000000003</v>
      </c>
      <c r="KJ497">
        <v>3.5131549999999998</v>
      </c>
      <c r="KK497">
        <v>24684.15</v>
      </c>
      <c r="KL497" s="1">
        <v>2.7112230000000001E-2</v>
      </c>
      <c r="KM497">
        <v>33.096319999999999</v>
      </c>
      <c r="KN497">
        <v>3.5145050000000002</v>
      </c>
      <c r="KO497">
        <v>25254.82</v>
      </c>
      <c r="KP497" s="1">
        <v>2.6787439999999999E-2</v>
      </c>
      <c r="KQ497">
        <v>33.181399999999996</v>
      </c>
      <c r="KR497">
        <v>3.5307240000000002</v>
      </c>
      <c r="KS497">
        <v>25712.95</v>
      </c>
      <c r="KT497" s="1">
        <v>2.658344E-2</v>
      </c>
      <c r="KU497">
        <v>33.146180000000001</v>
      </c>
      <c r="KV497">
        <v>3.5477940000000001</v>
      </c>
      <c r="KW497">
        <v>26070.31</v>
      </c>
      <c r="KX497" s="1">
        <v>2.6307919999999999E-2</v>
      </c>
      <c r="KY497">
        <v>33.02955</v>
      </c>
      <c r="KZ497">
        <v>3.5424090000000001</v>
      </c>
      <c r="LA497">
        <v>26335.39</v>
      </c>
      <c r="LB497" s="1">
        <v>2.5903570000000001E-2</v>
      </c>
      <c r="LC497">
        <v>32.891350000000003</v>
      </c>
      <c r="LD497">
        <v>3.5078589999999998</v>
      </c>
      <c r="LE497">
        <v>26515.54</v>
      </c>
      <c r="LF497" s="1">
        <v>2.5845320000000001E-2</v>
      </c>
      <c r="LG497">
        <v>32.80001</v>
      </c>
      <c r="LH497">
        <v>3.5102220000000002</v>
      </c>
      <c r="LI497">
        <v>26619.3</v>
      </c>
      <c r="LJ497" s="1">
        <v>2.5474500000000001E-2</v>
      </c>
      <c r="LK497">
        <v>32.859310000000001</v>
      </c>
      <c r="LL497">
        <v>3.4612720000000001</v>
      </c>
      <c r="LM497">
        <v>26656.79</v>
      </c>
      <c r="LN497" s="1">
        <v>2.5008450000000002E-2</v>
      </c>
      <c r="LO497">
        <v>32.941569999999999</v>
      </c>
      <c r="LP497">
        <v>3.3915009999999999</v>
      </c>
      <c r="LQ497">
        <v>26631.93</v>
      </c>
      <c r="LR497" s="1">
        <v>2.4470809999999999E-2</v>
      </c>
      <c r="LS497">
        <v>33.039870000000001</v>
      </c>
      <c r="LT497">
        <v>3.305863</v>
      </c>
      <c r="LU497">
        <v>26552.32</v>
      </c>
      <c r="LV497" s="1">
        <v>2.406637E-2</v>
      </c>
      <c r="LW497">
        <v>33.096519999999998</v>
      </c>
      <c r="LX497">
        <v>3.2332269999999999</v>
      </c>
      <c r="LY497">
        <v>26425.45</v>
      </c>
      <c r="LZ497" s="1">
        <v>2.3615219999999999E-2</v>
      </c>
      <c r="MA497">
        <v>33.087150000000001</v>
      </c>
      <c r="MB497">
        <v>3.145823</v>
      </c>
      <c r="MC497">
        <v>26257.61</v>
      </c>
      <c r="MD497" s="1">
        <v>2.30356E-2</v>
      </c>
      <c r="ME497">
        <v>32.956580000000002</v>
      </c>
      <c r="MF497">
        <v>3.0318990000000001</v>
      </c>
      <c r="MG497">
        <v>26053.17</v>
      </c>
      <c r="MH497" s="1">
        <v>2.2488379999999999E-2</v>
      </c>
      <c r="MI497">
        <v>32.811990000000002</v>
      </c>
      <c r="MJ497">
        <v>2.9215309999999999</v>
      </c>
      <c r="MK497">
        <v>25818.71</v>
      </c>
      <c r="ML497" s="1">
        <v>2.230236E-2</v>
      </c>
      <c r="MM497">
        <v>32.692329999999998</v>
      </c>
      <c r="MN497">
        <v>2.857599</v>
      </c>
      <c r="MO497">
        <v>25560.81</v>
      </c>
      <c r="MP497" s="1">
        <v>2.2016890000000001E-2</v>
      </c>
      <c r="MQ497">
        <v>32.75356</v>
      </c>
      <c r="MR497">
        <v>2.780481</v>
      </c>
      <c r="MS497">
        <v>25285.29</v>
      </c>
      <c r="MT497" s="1">
        <v>2.170627E-2</v>
      </c>
      <c r="MU497">
        <v>32.764000000000003</v>
      </c>
      <c r="MV497">
        <v>2.7002679999999999</v>
      </c>
      <c r="MW497">
        <v>24994.75</v>
      </c>
      <c r="MX497" s="1">
        <v>2.133444E-2</v>
      </c>
      <c r="MY497">
        <v>32.728279999999998</v>
      </c>
      <c r="MZ497">
        <v>2.613413</v>
      </c>
      <c r="NA497">
        <v>24692.74</v>
      </c>
      <c r="NB497" s="1">
        <v>2.1036840000000001E-2</v>
      </c>
      <c r="NC497">
        <v>32.671460000000003</v>
      </c>
      <c r="ND497">
        <v>2.5366170000000001</v>
      </c>
      <c r="NE497">
        <v>24381.919999999998</v>
      </c>
      <c r="NF497" s="1">
        <v>2.085511E-2</v>
      </c>
      <c r="NG497">
        <v>32.617289999999997</v>
      </c>
      <c r="NH497">
        <v>2.4745840000000001</v>
      </c>
      <c r="NI497">
        <v>24065.39</v>
      </c>
      <c r="NJ497">
        <v>2.0692019999999998E-2</v>
      </c>
      <c r="NK497">
        <v>32.517400000000002</v>
      </c>
      <c r="NL497">
        <v>2.415473</v>
      </c>
      <c r="NM497">
        <v>23744.82</v>
      </c>
      <c r="NN497" s="1">
        <v>2.0528689999999999E-2</v>
      </c>
      <c r="NO497">
        <v>32.406129999999997</v>
      </c>
      <c r="NP497">
        <v>2.3572690000000001</v>
      </c>
      <c r="NQ497">
        <v>23421.69</v>
      </c>
      <c r="NR497" s="1">
        <v>2.0480930000000001E-2</v>
      </c>
      <c r="NS497">
        <v>32.301639999999999</v>
      </c>
      <c r="NT497">
        <v>2.3131110000000001</v>
      </c>
      <c r="NU497">
        <v>23097.51</v>
      </c>
      <c r="NV497" s="1">
        <v>2.027137E-2</v>
      </c>
      <c r="NW497">
        <v>32.405450000000002</v>
      </c>
      <c r="NX497">
        <v>2.2517109999999998</v>
      </c>
      <c r="NY497">
        <v>22773.919999999998</v>
      </c>
      <c r="NZ497" s="1">
        <v>2.003808E-2</v>
      </c>
      <c r="OA497">
        <v>32.540089999999999</v>
      </c>
      <c r="OB497">
        <v>2.1889859999999999</v>
      </c>
      <c r="OC497">
        <v>22451.25</v>
      </c>
      <c r="OD497" s="1">
        <v>1.9819839999999998E-2</v>
      </c>
      <c r="OE497">
        <v>32.613610000000001</v>
      </c>
      <c r="OF497">
        <v>2.1291609999999999</v>
      </c>
      <c r="OG497">
        <v>22130.959999999999</v>
      </c>
      <c r="OH497" s="1">
        <v>1.9719440000000001E-2</v>
      </c>
      <c r="OI497">
        <v>32.665439999999997</v>
      </c>
      <c r="OJ497">
        <v>2.0833140000000001</v>
      </c>
      <c r="OK497">
        <v>21813.58</v>
      </c>
    </row>
    <row r="498" spans="1:401" x14ac:dyDescent="0.35">
      <c r="A498">
        <v>507</v>
      </c>
      <c r="B498" t="s">
        <v>4</v>
      </c>
      <c r="C498" t="s">
        <v>364</v>
      </c>
      <c r="D498" t="s">
        <v>505</v>
      </c>
      <c r="E498">
        <v>776.49630000000002</v>
      </c>
      <c r="F498" s="1">
        <v>4.832757E-2</v>
      </c>
      <c r="G498">
        <v>27.858779999999999</v>
      </c>
      <c r="H498">
        <v>0</v>
      </c>
      <c r="I498">
        <v>0</v>
      </c>
      <c r="J498" s="1">
        <v>4.8118960000000002E-2</v>
      </c>
      <c r="K498">
        <v>27.969740000000002</v>
      </c>
      <c r="L498">
        <v>0</v>
      </c>
      <c r="M498">
        <v>0</v>
      </c>
      <c r="N498" s="1">
        <v>4.7819349999999997E-2</v>
      </c>
      <c r="O498">
        <v>28.105350000000001</v>
      </c>
      <c r="P498">
        <v>0</v>
      </c>
      <c r="Q498">
        <v>0</v>
      </c>
      <c r="R498" s="1">
        <v>4.7446769999999999E-2</v>
      </c>
      <c r="S498">
        <v>28.162320000000001</v>
      </c>
      <c r="T498">
        <v>0</v>
      </c>
      <c r="U498">
        <v>0</v>
      </c>
      <c r="V498" s="1">
        <v>4.7116440000000002E-2</v>
      </c>
      <c r="W498">
        <v>28.112369999999999</v>
      </c>
      <c r="X498">
        <v>0</v>
      </c>
      <c r="Y498">
        <v>0</v>
      </c>
      <c r="Z498" s="1">
        <v>4.6848140000000003E-2</v>
      </c>
      <c r="AA498">
        <v>28.07648</v>
      </c>
      <c r="AB498">
        <v>0</v>
      </c>
      <c r="AC498">
        <v>0</v>
      </c>
      <c r="AD498" s="1">
        <v>4.6694090000000001E-2</v>
      </c>
      <c r="AE498">
        <v>28.063549999999999</v>
      </c>
      <c r="AF498">
        <v>0</v>
      </c>
      <c r="AG498">
        <v>0</v>
      </c>
      <c r="AH498">
        <v>4.6393370000000003E-2</v>
      </c>
      <c r="AI498">
        <v>28.233840000000001</v>
      </c>
      <c r="AJ498">
        <v>0</v>
      </c>
      <c r="AK498">
        <v>0</v>
      </c>
      <c r="AL498" s="1">
        <v>4.6055680000000002E-2</v>
      </c>
      <c r="AM498">
        <v>28.45814</v>
      </c>
      <c r="AN498">
        <v>0</v>
      </c>
      <c r="AO498">
        <v>0</v>
      </c>
      <c r="AP498" s="1">
        <v>4.5687180000000001E-2</v>
      </c>
      <c r="AQ498">
        <v>28.690539999999999</v>
      </c>
      <c r="AR498">
        <v>0</v>
      </c>
      <c r="AS498">
        <v>0</v>
      </c>
      <c r="AT498" s="1">
        <v>4.5415770000000001E-2</v>
      </c>
      <c r="AU498">
        <v>28.89547</v>
      </c>
      <c r="AV498">
        <v>0</v>
      </c>
      <c r="AW498">
        <v>0</v>
      </c>
      <c r="AX498" s="1">
        <v>4.5221650000000002E-2</v>
      </c>
      <c r="AY498">
        <v>28.949919999999999</v>
      </c>
      <c r="AZ498">
        <v>0</v>
      </c>
      <c r="BA498">
        <v>0</v>
      </c>
      <c r="BB498" s="1">
        <v>4.4992160000000003E-2</v>
      </c>
      <c r="BC498">
        <v>28.948840000000001</v>
      </c>
      <c r="BD498">
        <v>0</v>
      </c>
      <c r="BE498">
        <v>0</v>
      </c>
      <c r="BF498" s="1">
        <v>4.4738380000000001E-2</v>
      </c>
      <c r="BG498">
        <v>28.94773</v>
      </c>
      <c r="BH498">
        <v>0</v>
      </c>
      <c r="BI498">
        <v>0</v>
      </c>
      <c r="BJ498" s="1">
        <v>4.4646749999999999E-2</v>
      </c>
      <c r="BK498">
        <v>28.996590000000001</v>
      </c>
      <c r="BL498">
        <v>0</v>
      </c>
      <c r="BM498">
        <v>0</v>
      </c>
      <c r="BN498" s="1">
        <v>4.4368659999999997E-2</v>
      </c>
      <c r="BO498">
        <v>29.237919999999999</v>
      </c>
      <c r="BP498">
        <v>0</v>
      </c>
      <c r="BQ498">
        <v>0</v>
      </c>
      <c r="BR498" s="1">
        <v>4.4005009999999997E-2</v>
      </c>
      <c r="BS498">
        <v>29.479710000000001</v>
      </c>
      <c r="BT498">
        <v>0</v>
      </c>
      <c r="BU498">
        <v>0</v>
      </c>
      <c r="BV498" s="1">
        <v>4.3649920000000002E-2</v>
      </c>
      <c r="BW498">
        <v>29.721</v>
      </c>
      <c r="BX498">
        <v>0</v>
      </c>
      <c r="BY498">
        <v>0</v>
      </c>
      <c r="BZ498" s="1">
        <v>4.334495E-2</v>
      </c>
      <c r="CA498">
        <v>29.898440000000001</v>
      </c>
      <c r="CB498">
        <v>0</v>
      </c>
      <c r="CC498">
        <v>0</v>
      </c>
      <c r="CD498" s="1">
        <v>4.3117709999999997E-2</v>
      </c>
      <c r="CE498">
        <v>29.939830000000001</v>
      </c>
      <c r="CF498">
        <v>0</v>
      </c>
      <c r="CG498">
        <v>0</v>
      </c>
      <c r="CH498" s="1">
        <v>4.2847469999999999E-2</v>
      </c>
      <c r="CI498">
        <v>29.88674</v>
      </c>
      <c r="CJ498">
        <v>0</v>
      </c>
      <c r="CK498">
        <v>0</v>
      </c>
      <c r="CL498" s="1">
        <v>4.2554479999999999E-2</v>
      </c>
      <c r="CM498">
        <v>29.861149999999999</v>
      </c>
      <c r="CN498">
        <v>0</v>
      </c>
      <c r="CO498">
        <v>0</v>
      </c>
      <c r="CP498" s="1">
        <v>4.2604419999999997E-2</v>
      </c>
      <c r="CQ498">
        <v>29.906369999999999</v>
      </c>
      <c r="CR498">
        <v>0</v>
      </c>
      <c r="CS498">
        <v>0</v>
      </c>
      <c r="CT498" s="1">
        <v>4.2310010000000002E-2</v>
      </c>
      <c r="CU498">
        <v>30.092400000000001</v>
      </c>
      <c r="CV498">
        <v>0</v>
      </c>
      <c r="CW498">
        <v>0</v>
      </c>
      <c r="CX498" s="1">
        <v>4.187043E-2</v>
      </c>
      <c r="CY498">
        <v>30.16067</v>
      </c>
      <c r="CZ498">
        <v>0</v>
      </c>
      <c r="DA498">
        <v>0</v>
      </c>
      <c r="DB498" s="1">
        <v>4.1406940000000003E-2</v>
      </c>
      <c r="DC498">
        <v>30.355830000000001</v>
      </c>
      <c r="DD498">
        <v>0</v>
      </c>
      <c r="DE498">
        <v>0</v>
      </c>
      <c r="DF498" s="1">
        <v>4.1123609999999998E-2</v>
      </c>
      <c r="DG498">
        <v>30.519259999999999</v>
      </c>
      <c r="DH498">
        <v>0</v>
      </c>
      <c r="DI498">
        <v>0</v>
      </c>
      <c r="DJ498" s="1">
        <v>4.0941970000000001E-2</v>
      </c>
      <c r="DK498">
        <v>30.572230000000001</v>
      </c>
      <c r="DL498">
        <v>0</v>
      </c>
      <c r="DM498">
        <v>2.0311939999999999E-37</v>
      </c>
      <c r="DN498" s="1">
        <v>4.0703709999999997E-2</v>
      </c>
      <c r="DO498">
        <v>30.553640000000001</v>
      </c>
      <c r="DP498">
        <v>5.6025629999999998E-36</v>
      </c>
      <c r="DQ498">
        <v>2.162228E-32</v>
      </c>
      <c r="DR498">
        <v>4.0346920000000001E-2</v>
      </c>
      <c r="DS498">
        <v>30.542560000000002</v>
      </c>
      <c r="DT498">
        <v>9.2031329999999996E-32</v>
      </c>
      <c r="DU498">
        <v>3.4621649999999998E-28</v>
      </c>
      <c r="DV498" s="1">
        <v>3.9817350000000001E-2</v>
      </c>
      <c r="DW498">
        <v>30.5947</v>
      </c>
      <c r="DX498">
        <v>3.7179850000000001E-28</v>
      </c>
      <c r="DY498" s="1">
        <v>1.402709E-24</v>
      </c>
      <c r="DZ498" s="1">
        <v>3.9530650000000001E-2</v>
      </c>
      <c r="EA498">
        <v>30.851880000000001</v>
      </c>
      <c r="EB498" s="1">
        <v>5.3193700000000002E-25</v>
      </c>
      <c r="EC498" s="1">
        <v>2.019033E-21</v>
      </c>
      <c r="ED498" s="1">
        <v>3.9379419999999998E-2</v>
      </c>
      <c r="EE498">
        <v>31.138529999999999</v>
      </c>
      <c r="EF498" s="1">
        <v>3.1871160000000001E-22</v>
      </c>
      <c r="EG498" s="1">
        <v>1.216695E-18</v>
      </c>
      <c r="EH498" s="1">
        <v>3.923099E-2</v>
      </c>
      <c r="EI498">
        <v>31.429300000000001</v>
      </c>
      <c r="EJ498" s="1">
        <v>9.1762110000000004E-20</v>
      </c>
      <c r="EK498" s="1">
        <v>3.5425189999999999E-16</v>
      </c>
      <c r="EL498" s="1">
        <v>3.9011259999999999E-2</v>
      </c>
      <c r="EM498">
        <v>31.68431</v>
      </c>
      <c r="EN498" s="1">
        <v>1.4090219999999999E-17</v>
      </c>
      <c r="EO498" s="1">
        <v>5.51319E-14</v>
      </c>
      <c r="EP498">
        <v>3.874097E-2</v>
      </c>
      <c r="EQ498">
        <v>31.773009999999999</v>
      </c>
      <c r="ER498" s="1">
        <v>1.247082E-15</v>
      </c>
      <c r="ES498" s="1">
        <v>4.9606839999999997E-12</v>
      </c>
      <c r="ET498">
        <v>3.852481E-2</v>
      </c>
      <c r="EU498">
        <v>31.717120000000001</v>
      </c>
      <c r="EV498" s="1">
        <v>6.8294819999999995E-14</v>
      </c>
      <c r="EW498" s="1">
        <v>2.7601219999999999E-10</v>
      </c>
      <c r="EX498">
        <v>3.8375560000000003E-2</v>
      </c>
      <c r="EY498">
        <v>31.684619999999999</v>
      </c>
      <c r="EZ498" s="1">
        <v>2.4503090000000001E-12</v>
      </c>
      <c r="FA498" s="1">
        <v>1.0042599999999999E-8</v>
      </c>
      <c r="FB498" s="1">
        <v>3.8540480000000002E-2</v>
      </c>
      <c r="FC498">
        <v>31.688559999999999</v>
      </c>
      <c r="FD498" s="1">
        <v>6.0842350000000006E-11</v>
      </c>
      <c r="FE498" s="1">
        <v>2.5088910000000001E-7</v>
      </c>
      <c r="FF498" s="1">
        <v>3.8443100000000001E-2</v>
      </c>
      <c r="FG498">
        <v>31.82104</v>
      </c>
      <c r="FH498" s="1">
        <v>1.073697E-9</v>
      </c>
      <c r="FI498" s="1">
        <v>4.4810729999999996E-6</v>
      </c>
      <c r="FJ498" s="1">
        <v>3.8210099999999997E-2</v>
      </c>
      <c r="FK498">
        <v>31.949349999999999</v>
      </c>
      <c r="FL498" s="1">
        <v>1.394734E-8</v>
      </c>
      <c r="FM498" s="1">
        <v>5.9171210000000001E-5</v>
      </c>
      <c r="FN498" s="1">
        <v>3.7945039999999999E-2</v>
      </c>
      <c r="FO498">
        <v>32.019440000000003</v>
      </c>
      <c r="FP498" s="1">
        <v>1.3798879999999999E-7</v>
      </c>
      <c r="FQ498" s="1">
        <v>5.9499330000000003E-4</v>
      </c>
      <c r="FR498" s="1">
        <v>3.7808260000000003E-2</v>
      </c>
      <c r="FS498">
        <v>32.047020000000003</v>
      </c>
      <c r="FT498" s="1">
        <v>1.071078E-6</v>
      </c>
      <c r="FU498" s="1">
        <v>4.6794530000000001E-3</v>
      </c>
      <c r="FV498" s="1">
        <v>3.7740139999999998E-2</v>
      </c>
      <c r="FW498">
        <v>32.013539999999999</v>
      </c>
      <c r="FX498" s="1">
        <v>6.6787379999999999E-6</v>
      </c>
      <c r="FY498" s="1">
        <v>2.9493060000000001E-2</v>
      </c>
      <c r="FZ498">
        <v>3.7610810000000001E-2</v>
      </c>
      <c r="GA498">
        <v>31.95898</v>
      </c>
      <c r="GB498" s="1">
        <v>3.404379E-5</v>
      </c>
      <c r="GC498" s="1">
        <v>0.1521998</v>
      </c>
      <c r="GD498" s="1">
        <v>3.7400469999999998E-2</v>
      </c>
      <c r="GE498">
        <v>31.907219999999999</v>
      </c>
      <c r="GF498" s="1">
        <v>1.4461540000000001E-4</v>
      </c>
      <c r="GG498" s="1">
        <v>0.65550359999999996</v>
      </c>
      <c r="GH498" s="1">
        <v>3.7181699999999998E-2</v>
      </c>
      <c r="GI498">
        <v>31.90971</v>
      </c>
      <c r="GJ498" s="1">
        <v>5.2183130000000005E-4</v>
      </c>
      <c r="GK498" s="1">
        <v>2.397573</v>
      </c>
      <c r="GL498" s="1">
        <v>3.7000249999999998E-2</v>
      </c>
      <c r="GM498">
        <v>32.08014</v>
      </c>
      <c r="GN498" s="1">
        <v>1.627238E-3</v>
      </c>
      <c r="GO498" s="1">
        <v>7.5692500000000003</v>
      </c>
      <c r="GP498" s="1">
        <v>3.6776709999999997E-2</v>
      </c>
      <c r="GQ498">
        <v>32.294750000000001</v>
      </c>
      <c r="GR498" s="1">
        <v>4.4425929999999999E-3</v>
      </c>
      <c r="GS498" s="1">
        <v>20.928419999999999</v>
      </c>
      <c r="GT498" s="1">
        <v>3.6569070000000002E-2</v>
      </c>
      <c r="GU498">
        <v>32.527189999999997</v>
      </c>
      <c r="GV498" s="1">
        <v>1.077111E-2</v>
      </c>
      <c r="GW498">
        <v>51.362929999999999</v>
      </c>
      <c r="GX498" s="1">
        <v>3.633873E-2</v>
      </c>
      <c r="GY498">
        <v>32.681579999999997</v>
      </c>
      <c r="GZ498" s="1">
        <v>2.3458929999999999E-2</v>
      </c>
      <c r="HA498">
        <v>113.2927</v>
      </c>
      <c r="HB498" s="1">
        <v>3.6075120000000002E-2</v>
      </c>
      <c r="HC498">
        <v>32.736710000000002</v>
      </c>
      <c r="HD498" s="1">
        <v>4.6408440000000002E-2</v>
      </c>
      <c r="HE498">
        <v>227.11519999999999</v>
      </c>
      <c r="HF498" s="1">
        <v>3.5840619999999997E-2</v>
      </c>
      <c r="HG498">
        <v>32.645470000000003</v>
      </c>
      <c r="HH498" s="1">
        <v>8.4385249999999995E-2</v>
      </c>
      <c r="HI498">
        <v>418.14400000000001</v>
      </c>
      <c r="HJ498">
        <v>3.5604499999999997E-2</v>
      </c>
      <c r="HK498">
        <v>32.541110000000003</v>
      </c>
      <c r="HL498" s="1">
        <v>0.14228250000000001</v>
      </c>
      <c r="HM498">
        <v>713.78009999999995</v>
      </c>
      <c r="HN498" s="1">
        <v>3.5877319999999997E-2</v>
      </c>
      <c r="HO498">
        <v>32.465049999999998</v>
      </c>
      <c r="HP498" s="1">
        <v>0.22775290000000001</v>
      </c>
      <c r="HQ498">
        <v>1140.2760000000001</v>
      </c>
      <c r="HR498" s="1">
        <v>3.5603679999999999E-2</v>
      </c>
      <c r="HS498">
        <v>32.508110000000002</v>
      </c>
      <c r="HT498" s="1">
        <v>0.33867219999999998</v>
      </c>
      <c r="HU498">
        <v>1717.924</v>
      </c>
      <c r="HV498" s="1">
        <v>3.5091259999999999E-2</v>
      </c>
      <c r="HW498">
        <v>32.626629999999999</v>
      </c>
      <c r="HX498" s="1">
        <v>0.47458</v>
      </c>
      <c r="HY498">
        <v>2454.9180000000001</v>
      </c>
      <c r="HZ498">
        <v>3.4517600000000002E-2</v>
      </c>
      <c r="IA498">
        <v>32.661119999999997</v>
      </c>
      <c r="IB498" s="1">
        <v>0.63367030000000002</v>
      </c>
      <c r="IC498">
        <v>3348.433</v>
      </c>
      <c r="ID498" s="1">
        <v>3.4217780000000003E-2</v>
      </c>
      <c r="IE498">
        <v>32.685099999999998</v>
      </c>
      <c r="IF498">
        <v>0.81886769999999998</v>
      </c>
      <c r="IG498">
        <v>4385.5469999999996</v>
      </c>
      <c r="IH498" s="1">
        <v>3.4112259999999998E-2</v>
      </c>
      <c r="II498">
        <v>32.644100000000002</v>
      </c>
      <c r="IJ498">
        <v>1.0277419999999999</v>
      </c>
      <c r="IK498">
        <v>5546.3270000000002</v>
      </c>
      <c r="IL498" s="1">
        <v>3.3954720000000001E-2</v>
      </c>
      <c r="IM498">
        <v>32.529299999999999</v>
      </c>
      <c r="IN498">
        <v>1.2494769999999999</v>
      </c>
      <c r="IO498">
        <v>6802.9430000000002</v>
      </c>
      <c r="IP498" s="1">
        <v>3.3691289999999999E-2</v>
      </c>
      <c r="IQ498">
        <v>32.412179999999999</v>
      </c>
      <c r="IR498">
        <v>1.4743360000000001</v>
      </c>
      <c r="IS498">
        <v>8122.5159999999996</v>
      </c>
      <c r="IT498" s="1">
        <v>3.4070070000000001E-2</v>
      </c>
      <c r="IU498">
        <v>32.365949999999998</v>
      </c>
      <c r="IV498">
        <v>1.7327589999999999</v>
      </c>
      <c r="IW498">
        <v>9476.9490000000005</v>
      </c>
      <c r="IX498" s="1">
        <v>3.3808560000000001E-2</v>
      </c>
      <c r="IY498">
        <v>32.552509999999998</v>
      </c>
      <c r="IZ498">
        <v>1.959047</v>
      </c>
      <c r="JA498">
        <v>10837.47</v>
      </c>
      <c r="JB498">
        <v>3.3343329999999997E-2</v>
      </c>
      <c r="JC498">
        <v>32.788939999999997</v>
      </c>
      <c r="JD498">
        <v>2.162112</v>
      </c>
      <c r="JE498">
        <v>12167.57</v>
      </c>
      <c r="JF498" s="1">
        <v>3.2812460000000002E-2</v>
      </c>
      <c r="JG498">
        <v>33.010590000000001</v>
      </c>
      <c r="JH498">
        <v>2.3434520000000001</v>
      </c>
      <c r="JI498">
        <v>13443.58</v>
      </c>
      <c r="JJ498" s="1">
        <v>3.2587379999999999E-2</v>
      </c>
      <c r="JK498">
        <v>33.102649999999997</v>
      </c>
      <c r="JL498">
        <v>2.5285069999999998</v>
      </c>
      <c r="JM498">
        <v>14648.88</v>
      </c>
      <c r="JN498" s="1">
        <v>3.254655E-2</v>
      </c>
      <c r="JO498">
        <v>33.099600000000002</v>
      </c>
      <c r="JP498">
        <v>2.7121979999999999</v>
      </c>
      <c r="JQ498">
        <v>15775.38</v>
      </c>
      <c r="JR498" s="1">
        <v>3.2407699999999998E-2</v>
      </c>
      <c r="JS498">
        <v>32.977269999999997</v>
      </c>
      <c r="JT498">
        <v>2.870806</v>
      </c>
      <c r="JU498">
        <v>16813.02</v>
      </c>
      <c r="JV498" s="1">
        <v>3.2100549999999999E-2</v>
      </c>
      <c r="JW498">
        <v>32.855620000000002</v>
      </c>
      <c r="JX498">
        <v>2.9955289999999999</v>
      </c>
      <c r="JY498">
        <v>17752.52</v>
      </c>
      <c r="JZ498" s="1">
        <v>3.2418849999999999E-2</v>
      </c>
      <c r="KA498">
        <v>32.766750000000002</v>
      </c>
      <c r="KB498">
        <v>3.1615869999999999</v>
      </c>
      <c r="KC498">
        <v>18595.740000000002</v>
      </c>
      <c r="KD498" s="1">
        <v>3.2049889999999998E-2</v>
      </c>
      <c r="KE498">
        <v>32.851469999999999</v>
      </c>
      <c r="KF498">
        <v>3.2441369999999998</v>
      </c>
      <c r="KG498">
        <v>19342.8</v>
      </c>
      <c r="KH498" s="1">
        <v>3.148219E-2</v>
      </c>
      <c r="KI498">
        <v>32.956380000000003</v>
      </c>
      <c r="KJ498">
        <v>3.286565</v>
      </c>
      <c r="KK498">
        <v>19985.61</v>
      </c>
      <c r="KL498" s="1">
        <v>3.0822769999999999E-2</v>
      </c>
      <c r="KM498">
        <v>33.068049999999999</v>
      </c>
      <c r="KN498">
        <v>3.29922</v>
      </c>
      <c r="KO498">
        <v>20528</v>
      </c>
      <c r="KP498" s="1">
        <v>3.0457939999999999E-2</v>
      </c>
      <c r="KQ498">
        <v>33.155380000000001</v>
      </c>
      <c r="KR498">
        <v>3.3262939999999999</v>
      </c>
      <c r="KS498">
        <v>20977.55</v>
      </c>
      <c r="KT498" s="1">
        <v>3.0229860000000001E-2</v>
      </c>
      <c r="KU498">
        <v>33.122459999999997</v>
      </c>
      <c r="KV498">
        <v>3.3537270000000001</v>
      </c>
      <c r="KW498">
        <v>21344.11</v>
      </c>
      <c r="KX498" s="1">
        <v>2.9919850000000001E-2</v>
      </c>
      <c r="KY498">
        <v>33.008600000000001</v>
      </c>
      <c r="KZ498">
        <v>3.359372</v>
      </c>
      <c r="LA498">
        <v>21633.31</v>
      </c>
      <c r="LB498" s="1">
        <v>2.9456940000000001E-2</v>
      </c>
      <c r="LC498">
        <v>32.873379999999997</v>
      </c>
      <c r="LD498">
        <v>3.3358880000000002</v>
      </c>
      <c r="LE498">
        <v>21849.66</v>
      </c>
      <c r="LF498" s="1">
        <v>2.940191E-2</v>
      </c>
      <c r="LG498">
        <v>32.785339999999998</v>
      </c>
      <c r="LH498">
        <v>3.3485839999999998</v>
      </c>
      <c r="LI498">
        <v>22001.13</v>
      </c>
      <c r="LJ498" s="1">
        <v>2.8978759999999999E-2</v>
      </c>
      <c r="LK498">
        <v>32.847079999999998</v>
      </c>
      <c r="LL498">
        <v>3.3103159999999998</v>
      </c>
      <c r="LM498">
        <v>22094.799999999999</v>
      </c>
      <c r="LN498" s="1">
        <v>2.8448109999999999E-2</v>
      </c>
      <c r="LO498">
        <v>32.93186</v>
      </c>
      <c r="LP498">
        <v>3.251468</v>
      </c>
      <c r="LQ498">
        <v>22133.31</v>
      </c>
      <c r="LR498" s="1">
        <v>2.7834299999999999E-2</v>
      </c>
      <c r="LS498">
        <v>33.032510000000002</v>
      </c>
      <c r="LT498">
        <v>3.1763590000000002</v>
      </c>
      <c r="LU498">
        <v>22122.73</v>
      </c>
      <c r="LV498" s="1">
        <v>2.7374659999999999E-2</v>
      </c>
      <c r="LW498">
        <v>33.091079999999998</v>
      </c>
      <c r="LX498">
        <v>3.1133540000000002</v>
      </c>
      <c r="LY498">
        <v>22069.39</v>
      </c>
      <c r="LZ498" s="1">
        <v>2.68668E-2</v>
      </c>
      <c r="MA498">
        <v>33.083559999999999</v>
      </c>
      <c r="MB498">
        <v>3.0360049999999998</v>
      </c>
      <c r="MC498">
        <v>21979.08</v>
      </c>
      <c r="MD498">
        <v>2.6209380000000001E-2</v>
      </c>
      <c r="ME498">
        <v>32.955199999999998</v>
      </c>
      <c r="MF498">
        <v>2.9319299999999999</v>
      </c>
      <c r="MG498">
        <v>21854.57</v>
      </c>
      <c r="MH498" s="1">
        <v>2.5584740000000002E-2</v>
      </c>
      <c r="MI498">
        <v>32.812989999999999</v>
      </c>
      <c r="MJ498">
        <v>2.8300879999999999</v>
      </c>
      <c r="MK498">
        <v>21701.69</v>
      </c>
      <c r="ML498" s="1">
        <v>2.5381609999999999E-2</v>
      </c>
      <c r="MM498">
        <v>32.695860000000003</v>
      </c>
      <c r="MN498">
        <v>2.77393</v>
      </c>
      <c r="MO498">
        <v>21526.73</v>
      </c>
      <c r="MP498" s="1">
        <v>2.5055959999999999E-2</v>
      </c>
      <c r="MQ498">
        <v>32.75891</v>
      </c>
      <c r="MR498">
        <v>2.7035179999999999</v>
      </c>
      <c r="MS498">
        <v>21334.74</v>
      </c>
      <c r="MT498" s="1">
        <v>2.470309E-2</v>
      </c>
      <c r="MU498">
        <v>32.770899999999997</v>
      </c>
      <c r="MV498">
        <v>2.6297649999999999</v>
      </c>
      <c r="MW498">
        <v>21127.13</v>
      </c>
      <c r="MX498" s="1">
        <v>2.427665E-2</v>
      </c>
      <c r="MY498">
        <v>32.737139999999997</v>
      </c>
      <c r="MZ498">
        <v>2.5486870000000001</v>
      </c>
      <c r="NA498">
        <v>20907.27</v>
      </c>
      <c r="NB498" s="1">
        <v>2.393996E-2</v>
      </c>
      <c r="NC498">
        <v>32.682090000000002</v>
      </c>
      <c r="ND498">
        <v>2.4775510000000001</v>
      </c>
      <c r="NE498">
        <v>20677.47</v>
      </c>
      <c r="NF498" s="1">
        <v>2.373368E-2</v>
      </c>
      <c r="NG498">
        <v>32.629449999999999</v>
      </c>
      <c r="NH498">
        <v>2.4203519999999998</v>
      </c>
      <c r="NI498">
        <v>20440.810000000001</v>
      </c>
      <c r="NJ498" s="1">
        <v>2.3552300000000002E-2</v>
      </c>
      <c r="NK498">
        <v>32.531460000000003</v>
      </c>
      <c r="NL498">
        <v>2.3661020000000001</v>
      </c>
      <c r="NM498">
        <v>20198.8</v>
      </c>
      <c r="NN498" s="1">
        <v>2.3368630000000001E-2</v>
      </c>
      <c r="NO498">
        <v>32.421990000000001</v>
      </c>
      <c r="NP498">
        <v>2.3122539999999998</v>
      </c>
      <c r="NQ498">
        <v>19952.64</v>
      </c>
      <c r="NR498" s="1">
        <v>2.3318140000000001E-2</v>
      </c>
      <c r="NS498">
        <v>32.319409999999998</v>
      </c>
      <c r="NT498">
        <v>2.2720829999999999</v>
      </c>
      <c r="NU498">
        <v>19703.849999999999</v>
      </c>
      <c r="NV498" s="1">
        <v>2.3077420000000001E-2</v>
      </c>
      <c r="NW498">
        <v>32.424259999999997</v>
      </c>
      <c r="NX498">
        <v>2.2141679999999999</v>
      </c>
      <c r="NY498">
        <v>19453.66</v>
      </c>
      <c r="NZ498" s="1">
        <v>2.2810049999999998E-2</v>
      </c>
      <c r="OA498">
        <v>32.559330000000003</v>
      </c>
      <c r="OB498">
        <v>2.1547519999999998</v>
      </c>
      <c r="OC498">
        <v>19202.62</v>
      </c>
      <c r="OD498" s="1">
        <v>2.256354E-2</v>
      </c>
      <c r="OE498">
        <v>32.633029999999998</v>
      </c>
      <c r="OF498">
        <v>2.0982850000000002</v>
      </c>
      <c r="OG498">
        <v>18951.71</v>
      </c>
      <c r="OH498" s="1">
        <v>2.244877E-2</v>
      </c>
      <c r="OI498">
        <v>32.685040000000001</v>
      </c>
      <c r="OJ498">
        <v>2.055167</v>
      </c>
      <c r="OK498">
        <v>18701.830000000002</v>
      </c>
    </row>
    <row r="499" spans="1:401" x14ac:dyDescent="0.35">
      <c r="A499">
        <v>508</v>
      </c>
      <c r="B499" t="s">
        <v>4</v>
      </c>
      <c r="C499" t="s">
        <v>364</v>
      </c>
      <c r="D499" t="s">
        <v>506</v>
      </c>
      <c r="E499">
        <v>773.17700000000002</v>
      </c>
      <c r="F499" s="1">
        <v>5.6536879999999998E-2</v>
      </c>
      <c r="G499">
        <v>27.67624</v>
      </c>
      <c r="H499">
        <v>0</v>
      </c>
      <c r="I499">
        <v>0</v>
      </c>
      <c r="J499" s="1">
        <v>5.6293839999999998E-2</v>
      </c>
      <c r="K499">
        <v>27.794530000000002</v>
      </c>
      <c r="L499">
        <v>0</v>
      </c>
      <c r="M499">
        <v>0</v>
      </c>
      <c r="N499" s="1">
        <v>5.5945330000000001E-2</v>
      </c>
      <c r="O499">
        <v>27.936419999999998</v>
      </c>
      <c r="P499">
        <v>0</v>
      </c>
      <c r="Q499">
        <v>0</v>
      </c>
      <c r="R499" s="1">
        <v>5.5508109999999999E-2</v>
      </c>
      <c r="S499">
        <v>28.001290000000001</v>
      </c>
      <c r="T499">
        <v>0</v>
      </c>
      <c r="U499">
        <v>0</v>
      </c>
      <c r="V499" s="1">
        <v>5.5120839999999997E-2</v>
      </c>
      <c r="W499">
        <v>27.957529999999998</v>
      </c>
      <c r="X499">
        <v>0</v>
      </c>
      <c r="Y499">
        <v>0</v>
      </c>
      <c r="Z499" s="1">
        <v>5.480782E-2</v>
      </c>
      <c r="AA499">
        <v>27.926870000000001</v>
      </c>
      <c r="AB499">
        <v>0</v>
      </c>
      <c r="AC499">
        <v>0</v>
      </c>
      <c r="AD499" s="1">
        <v>5.463196E-2</v>
      </c>
      <c r="AE499">
        <v>27.918330000000001</v>
      </c>
      <c r="AF499">
        <v>0</v>
      </c>
      <c r="AG499">
        <v>0</v>
      </c>
      <c r="AH499" s="1">
        <v>5.4277880000000001E-2</v>
      </c>
      <c r="AI499">
        <v>28.09056</v>
      </c>
      <c r="AJ499">
        <v>0</v>
      </c>
      <c r="AK499">
        <v>0</v>
      </c>
      <c r="AL499" s="1">
        <v>5.3885540000000003E-2</v>
      </c>
      <c r="AM499">
        <v>28.318739999999998</v>
      </c>
      <c r="AN499">
        <v>0</v>
      </c>
      <c r="AO499">
        <v>0</v>
      </c>
      <c r="AP499" s="1">
        <v>5.3453430000000003E-2</v>
      </c>
      <c r="AQ499">
        <v>28.55498</v>
      </c>
      <c r="AR499">
        <v>0</v>
      </c>
      <c r="AS499">
        <v>0</v>
      </c>
      <c r="AT499">
        <v>5.3135130000000003E-2</v>
      </c>
      <c r="AU499">
        <v>28.7637</v>
      </c>
      <c r="AV499">
        <v>0</v>
      </c>
      <c r="AW499">
        <v>0</v>
      </c>
      <c r="AX499">
        <v>5.2911859999999998E-2</v>
      </c>
      <c r="AY499">
        <v>28.824010000000001</v>
      </c>
      <c r="AZ499">
        <v>0</v>
      </c>
      <c r="BA499">
        <v>0</v>
      </c>
      <c r="BB499" s="1">
        <v>5.2641159999999999E-2</v>
      </c>
      <c r="BC499">
        <v>28.826270000000001</v>
      </c>
      <c r="BD499">
        <v>0</v>
      </c>
      <c r="BE499">
        <v>0</v>
      </c>
      <c r="BF499" s="1">
        <v>5.234921E-2</v>
      </c>
      <c r="BG499">
        <v>28.827739999999999</v>
      </c>
      <c r="BH499">
        <v>0</v>
      </c>
      <c r="BI499">
        <v>0</v>
      </c>
      <c r="BJ499" s="1">
        <v>5.2246769999999998E-2</v>
      </c>
      <c r="BK499">
        <v>28.877279999999999</v>
      </c>
      <c r="BL499">
        <v>0</v>
      </c>
      <c r="BM499">
        <v>0</v>
      </c>
      <c r="BN499" s="1">
        <v>5.1919710000000001E-2</v>
      </c>
      <c r="BO499">
        <v>29.11835</v>
      </c>
      <c r="BP499">
        <v>0</v>
      </c>
      <c r="BQ499">
        <v>0</v>
      </c>
      <c r="BR499" s="1">
        <v>5.1493089999999998E-2</v>
      </c>
      <c r="BS499">
        <v>29.361350000000002</v>
      </c>
      <c r="BT499">
        <v>0</v>
      </c>
      <c r="BU499">
        <v>0</v>
      </c>
      <c r="BV499" s="1">
        <v>5.1077289999999997E-2</v>
      </c>
      <c r="BW499">
        <v>29.60369</v>
      </c>
      <c r="BX499">
        <v>0</v>
      </c>
      <c r="BY499">
        <v>0</v>
      </c>
      <c r="BZ499" s="1">
        <v>5.0722549999999998E-2</v>
      </c>
      <c r="CA499">
        <v>29.78219</v>
      </c>
      <c r="CB499">
        <v>0</v>
      </c>
      <c r="CC499">
        <v>0</v>
      </c>
      <c r="CD499" s="1">
        <v>5.0455819999999998E-2</v>
      </c>
      <c r="CE499">
        <v>29.826350000000001</v>
      </c>
      <c r="CF499">
        <v>0</v>
      </c>
      <c r="CG499">
        <v>0</v>
      </c>
      <c r="CH499" s="1">
        <v>5.0140990000000003E-2</v>
      </c>
      <c r="CI499">
        <v>29.773569999999999</v>
      </c>
      <c r="CJ499">
        <v>0</v>
      </c>
      <c r="CK499">
        <v>0</v>
      </c>
      <c r="CL499" s="1">
        <v>4.9799580000000003E-2</v>
      </c>
      <c r="CM499">
        <v>29.747540000000001</v>
      </c>
      <c r="CN499">
        <v>0</v>
      </c>
      <c r="CO499">
        <v>0</v>
      </c>
      <c r="CP499" s="1">
        <v>4.9868290000000003E-2</v>
      </c>
      <c r="CQ499">
        <v>29.790769999999998</v>
      </c>
      <c r="CR499">
        <v>0</v>
      </c>
      <c r="CS499">
        <v>0</v>
      </c>
      <c r="CT499" s="1">
        <v>4.9519809999999997E-2</v>
      </c>
      <c r="CU499">
        <v>29.975680000000001</v>
      </c>
      <c r="CV499">
        <v>0</v>
      </c>
      <c r="CW499">
        <v>0</v>
      </c>
      <c r="CX499" s="1">
        <v>4.9003100000000001E-2</v>
      </c>
      <c r="CY499">
        <v>30.044720000000002</v>
      </c>
      <c r="CZ499">
        <v>0</v>
      </c>
      <c r="DA499">
        <v>0</v>
      </c>
      <c r="DB499" s="1">
        <v>4.8458319999999999E-2</v>
      </c>
      <c r="DC499">
        <v>30.236750000000001</v>
      </c>
      <c r="DD499">
        <v>0</v>
      </c>
      <c r="DE499">
        <v>0</v>
      </c>
      <c r="DF499" s="1">
        <v>4.8127929999999999E-2</v>
      </c>
      <c r="DG499">
        <v>30.40025</v>
      </c>
      <c r="DH499">
        <v>0</v>
      </c>
      <c r="DI499">
        <v>0</v>
      </c>
      <c r="DJ499" s="1">
        <v>4.7915399999999997E-2</v>
      </c>
      <c r="DK499">
        <v>30.454730000000001</v>
      </c>
      <c r="DL499">
        <v>0</v>
      </c>
      <c r="DM499">
        <v>4.3421389999999999E-38</v>
      </c>
      <c r="DN499" s="1">
        <v>4.7642219999999999E-2</v>
      </c>
      <c r="DO499">
        <v>30.435870000000001</v>
      </c>
      <c r="DP499">
        <v>1.587096E-36</v>
      </c>
      <c r="DQ499">
        <v>5.2612659999999998E-33</v>
      </c>
      <c r="DR499" s="1">
        <v>4.7222340000000002E-2</v>
      </c>
      <c r="DS499">
        <v>30.424189999999999</v>
      </c>
      <c r="DT499">
        <v>2.9000490000000002E-32</v>
      </c>
      <c r="DU499">
        <v>9.3704499999999999E-29</v>
      </c>
      <c r="DV499" s="1">
        <v>4.6597880000000001E-2</v>
      </c>
      <c r="DW499">
        <v>30.474309999999999</v>
      </c>
      <c r="DX499">
        <v>1.271147E-28</v>
      </c>
      <c r="DY499" s="1">
        <v>4.1231500000000002E-25</v>
      </c>
      <c r="DZ499" s="1">
        <v>4.6261969999999999E-2</v>
      </c>
      <c r="EA499">
        <v>30.7288</v>
      </c>
      <c r="EB499" s="1">
        <v>1.95099E-25</v>
      </c>
      <c r="EC499" s="1">
        <v>6.3740559999999998E-22</v>
      </c>
      <c r="ED499" s="1">
        <v>4.6090859999999997E-2</v>
      </c>
      <c r="EE499">
        <v>31.014779999999998</v>
      </c>
      <c r="EF499" s="1">
        <v>1.245692E-22</v>
      </c>
      <c r="EG499" s="1">
        <v>4.097999E-19</v>
      </c>
      <c r="EH499" s="1">
        <v>4.5915699999999997E-2</v>
      </c>
      <c r="EI499">
        <v>31.304729999999999</v>
      </c>
      <c r="EJ499" s="1">
        <v>3.7954479999999999E-20</v>
      </c>
      <c r="EK499" s="1">
        <v>1.264324E-16</v>
      </c>
      <c r="EL499" s="1">
        <v>4.5657450000000002E-2</v>
      </c>
      <c r="EM499">
        <v>31.559760000000001</v>
      </c>
      <c r="EN499" s="1">
        <v>6.140588E-18</v>
      </c>
      <c r="EO499" s="1">
        <v>2.0758090000000001E-14</v>
      </c>
      <c r="EP499" s="1">
        <v>4.5342050000000002E-2</v>
      </c>
      <c r="EQ499">
        <v>31.650310000000001</v>
      </c>
      <c r="ER499" s="1">
        <v>5.703987E-16</v>
      </c>
      <c r="ES499" s="1">
        <v>1.962627E-12</v>
      </c>
      <c r="ET499" s="1">
        <v>4.5088059999999999E-2</v>
      </c>
      <c r="EU499">
        <v>31.594950000000001</v>
      </c>
      <c r="EV499" s="1">
        <v>3.2673729999999999E-14</v>
      </c>
      <c r="EW499" s="1">
        <v>1.143618E-10</v>
      </c>
      <c r="EX499">
        <v>4.4918729999999997E-2</v>
      </c>
      <c r="EY499">
        <v>31.56184</v>
      </c>
      <c r="EZ499" s="1">
        <v>1.2228019999999999E-12</v>
      </c>
      <c r="FA499" s="1">
        <v>4.3449350000000002E-9</v>
      </c>
      <c r="FB499" s="1">
        <v>4.5116320000000001E-2</v>
      </c>
      <c r="FC499">
        <v>31.565110000000001</v>
      </c>
      <c r="FD499" s="1">
        <v>3.1594489999999998E-11</v>
      </c>
      <c r="FE499" s="1">
        <v>1.1307390000000001E-7</v>
      </c>
      <c r="FF499" s="1">
        <v>4.5002830000000001E-2</v>
      </c>
      <c r="FG499">
        <v>31.69594</v>
      </c>
      <c r="FH499" s="1">
        <v>5.7874059999999999E-10</v>
      </c>
      <c r="FI499" s="1">
        <v>2.0987100000000002E-6</v>
      </c>
      <c r="FJ499" s="1">
        <v>4.4726450000000001E-2</v>
      </c>
      <c r="FK499">
        <v>31.82573</v>
      </c>
      <c r="FL499" s="1">
        <v>7.7860209999999995E-9</v>
      </c>
      <c r="FM499" s="1">
        <v>2.8735449999999999E-5</v>
      </c>
      <c r="FN499" s="1">
        <v>4.4411819999999998E-2</v>
      </c>
      <c r="FO499">
        <v>31.89565</v>
      </c>
      <c r="FP499" s="1">
        <v>7.9635060000000004E-8</v>
      </c>
      <c r="FQ499" s="1">
        <v>2.9906179999999999E-4</v>
      </c>
      <c r="FR499" s="1">
        <v>4.4252939999999998E-2</v>
      </c>
      <c r="FS499">
        <v>31.925609999999999</v>
      </c>
      <c r="FT499" s="1">
        <v>6.3807749999999999E-7</v>
      </c>
      <c r="FU499" s="1">
        <v>2.4304859999999999E-3</v>
      </c>
      <c r="FV499" s="1">
        <v>4.417799E-2</v>
      </c>
      <c r="FW499">
        <v>31.893429999999999</v>
      </c>
      <c r="FX499" s="1">
        <v>4.1011910000000002E-6</v>
      </c>
      <c r="FY499" s="1">
        <v>1.5805590000000001E-2</v>
      </c>
      <c r="FZ499" s="1">
        <v>4.4024779999999999E-2</v>
      </c>
      <c r="GA499">
        <v>31.839659999999999</v>
      </c>
      <c r="GB499" s="1">
        <v>2.1512469999999999E-5</v>
      </c>
      <c r="GC499" s="1">
        <v>8.4029320000000005E-2</v>
      </c>
      <c r="GD499">
        <v>4.3780909999999999E-2</v>
      </c>
      <c r="GE499">
        <v>31.788799999999998</v>
      </c>
      <c r="GF499" s="1">
        <v>9.3907350000000005E-5</v>
      </c>
      <c r="GG499" s="1">
        <v>0.3722782</v>
      </c>
      <c r="GH499" s="1">
        <v>4.3524269999999997E-2</v>
      </c>
      <c r="GI499">
        <v>31.790780000000002</v>
      </c>
      <c r="GJ499" s="1">
        <v>3.4770850000000002E-4</v>
      </c>
      <c r="GK499" s="1">
        <v>1.3987339999999999</v>
      </c>
      <c r="GL499" s="1">
        <v>4.3313070000000002E-2</v>
      </c>
      <c r="GM499">
        <v>31.960049999999999</v>
      </c>
      <c r="GN499" s="1">
        <v>1.111208E-3</v>
      </c>
      <c r="GO499" s="1">
        <v>4.5303740000000001</v>
      </c>
      <c r="GP499" s="1">
        <v>4.3049509999999999E-2</v>
      </c>
      <c r="GQ499">
        <v>32.175179999999997</v>
      </c>
      <c r="GR499" s="1">
        <v>3.1049049999999998E-3</v>
      </c>
      <c r="GS499" s="1">
        <v>12.83432</v>
      </c>
      <c r="GT499" s="1">
        <v>4.2807360000000003E-2</v>
      </c>
      <c r="GU499">
        <v>32.409390000000002</v>
      </c>
      <c r="GV499" s="1">
        <v>7.6952390000000004E-3</v>
      </c>
      <c r="GW499">
        <v>32.233260000000001</v>
      </c>
      <c r="GX499" s="1">
        <v>4.253933E-2</v>
      </c>
      <c r="GY499">
        <v>32.56653</v>
      </c>
      <c r="GZ499" s="1">
        <v>1.7111700000000001E-2</v>
      </c>
      <c r="HA499">
        <v>72.66816</v>
      </c>
      <c r="HB499" s="1">
        <v>4.2231070000000002E-2</v>
      </c>
      <c r="HC499">
        <v>32.625070000000001</v>
      </c>
      <c r="HD499" s="1">
        <v>3.4519420000000002E-2</v>
      </c>
      <c r="HE499">
        <v>148.7115</v>
      </c>
      <c r="HF499" s="1">
        <v>4.1955109999999997E-2</v>
      </c>
      <c r="HG499">
        <v>32.536540000000002</v>
      </c>
      <c r="HH499" s="1">
        <v>6.3927849999999994E-2</v>
      </c>
      <c r="HI499">
        <v>279.17469999999997</v>
      </c>
      <c r="HJ499" s="1">
        <v>4.1683810000000002E-2</v>
      </c>
      <c r="HK499">
        <v>32.434220000000003</v>
      </c>
      <c r="HL499" s="1">
        <v>0.1096729</v>
      </c>
      <c r="HM499">
        <v>485.3725</v>
      </c>
      <c r="HN499" s="1">
        <v>4.2014679999999999E-2</v>
      </c>
      <c r="HO499">
        <v>32.360019999999999</v>
      </c>
      <c r="HP499" s="1">
        <v>0.17848269999999999</v>
      </c>
      <c r="HQ499">
        <v>789.00760000000002</v>
      </c>
      <c r="HR499" s="1">
        <v>4.1692609999999998E-2</v>
      </c>
      <c r="HS499">
        <v>32.403500000000001</v>
      </c>
      <c r="HT499" s="1">
        <v>0.26945330000000001</v>
      </c>
      <c r="HU499">
        <v>1208.2619999999999</v>
      </c>
      <c r="HV499">
        <v>4.1085789999999997E-2</v>
      </c>
      <c r="HW499">
        <v>32.524700000000003</v>
      </c>
      <c r="HX499" s="1">
        <v>0.38283709999999999</v>
      </c>
      <c r="HY499">
        <v>1752.83</v>
      </c>
      <c r="HZ499" s="1">
        <v>4.0411280000000001E-2</v>
      </c>
      <c r="IA499">
        <v>32.564109999999999</v>
      </c>
      <c r="IB499" s="1">
        <v>0.51778389999999996</v>
      </c>
      <c r="IC499">
        <v>2424.4949999999999</v>
      </c>
      <c r="ID499" s="1">
        <v>4.006146E-2</v>
      </c>
      <c r="IE499">
        <v>32.592449999999999</v>
      </c>
      <c r="IF499" s="1">
        <v>0.67724200000000001</v>
      </c>
      <c r="IG499">
        <v>3217.34</v>
      </c>
      <c r="IH499" s="1">
        <v>3.9942070000000003E-2</v>
      </c>
      <c r="II499">
        <v>32.55706</v>
      </c>
      <c r="IJ499">
        <v>0.85974349999999999</v>
      </c>
      <c r="IK499">
        <v>4119.518</v>
      </c>
      <c r="IL499" s="1">
        <v>3.975646E-2</v>
      </c>
      <c r="IM499">
        <v>32.445749999999997</v>
      </c>
      <c r="IN499">
        <v>1.0562720000000001</v>
      </c>
      <c r="IO499">
        <v>5111.68</v>
      </c>
      <c r="IP499" s="1">
        <v>3.9451899999999998E-2</v>
      </c>
      <c r="IQ499">
        <v>32.332120000000003</v>
      </c>
      <c r="IR499">
        <v>1.258694</v>
      </c>
      <c r="IS499">
        <v>6169.2969999999996</v>
      </c>
      <c r="IT499" s="1">
        <v>3.9912709999999997E-2</v>
      </c>
      <c r="IU499">
        <v>32.287529999999997</v>
      </c>
      <c r="IV499">
        <v>1.4936290000000001</v>
      </c>
      <c r="IW499">
        <v>7271.8770000000004</v>
      </c>
      <c r="IX499" s="1">
        <v>3.960106E-2</v>
      </c>
      <c r="IY499">
        <v>32.474429999999998</v>
      </c>
      <c r="IZ499">
        <v>1.702971</v>
      </c>
      <c r="JA499">
        <v>8395.5400000000009</v>
      </c>
      <c r="JB499" s="1">
        <v>3.9052570000000002E-2</v>
      </c>
      <c r="JC499">
        <v>32.713500000000003</v>
      </c>
      <c r="JD499">
        <v>1.8940760000000001</v>
      </c>
      <c r="JE499">
        <v>9508.9179999999997</v>
      </c>
      <c r="JF499" s="1">
        <v>3.8422829999999998E-2</v>
      </c>
      <c r="JG499">
        <v>32.938369999999999</v>
      </c>
      <c r="JH499">
        <v>2.0673689999999998</v>
      </c>
      <c r="JI499">
        <v>10591.58</v>
      </c>
      <c r="JJ499">
        <v>3.8161970000000003E-2</v>
      </c>
      <c r="JK499">
        <v>33.035209999999999</v>
      </c>
      <c r="JL499">
        <v>2.2458689999999999</v>
      </c>
      <c r="JM499">
        <v>11629.32</v>
      </c>
      <c r="JN499" s="1">
        <v>3.8116079999999997E-2</v>
      </c>
      <c r="JO499">
        <v>33.036610000000003</v>
      </c>
      <c r="JP499">
        <v>2.4245410000000001</v>
      </c>
      <c r="JQ499">
        <v>12614.27</v>
      </c>
      <c r="JR499" s="1">
        <v>3.795685E-2</v>
      </c>
      <c r="JS499">
        <v>32.918419999999998</v>
      </c>
      <c r="JT499">
        <v>2.582033</v>
      </c>
      <c r="JU499">
        <v>13536.03</v>
      </c>
      <c r="JV499" s="1">
        <v>3.7599010000000002E-2</v>
      </c>
      <c r="JW499">
        <v>32.799930000000003</v>
      </c>
      <c r="JX499">
        <v>2.7094339999999999</v>
      </c>
      <c r="JY499">
        <v>14383.81</v>
      </c>
      <c r="JZ499" s="1">
        <v>3.798356E-2</v>
      </c>
      <c r="KA499">
        <v>32.71349</v>
      </c>
      <c r="KB499">
        <v>2.8758509999999999</v>
      </c>
      <c r="KC499">
        <v>15159.35</v>
      </c>
      <c r="KD499" s="1">
        <v>3.754884E-2</v>
      </c>
      <c r="KE499">
        <v>32.799939999999999</v>
      </c>
      <c r="KF499">
        <v>2.9655990000000001</v>
      </c>
      <c r="KG499">
        <v>15859.57</v>
      </c>
      <c r="KH499" s="1">
        <v>3.6880620000000003E-2</v>
      </c>
      <c r="KI499">
        <v>32.907809999999998</v>
      </c>
      <c r="KJ499">
        <v>3.0181100000000001</v>
      </c>
      <c r="KK499">
        <v>16474.349999999999</v>
      </c>
      <c r="KL499" s="1">
        <v>3.6102389999999998E-2</v>
      </c>
      <c r="KM499">
        <v>33.023510000000002</v>
      </c>
      <c r="KN499">
        <v>3.042322</v>
      </c>
      <c r="KO499">
        <v>17005.8</v>
      </c>
      <c r="KP499" s="1">
        <v>3.567915E-2</v>
      </c>
      <c r="KQ499">
        <v>33.113959999999999</v>
      </c>
      <c r="KR499">
        <v>3.080158</v>
      </c>
      <c r="KS499">
        <v>17460.32</v>
      </c>
      <c r="KT499" s="1">
        <v>3.5414599999999997E-2</v>
      </c>
      <c r="KU499">
        <v>33.086570000000002</v>
      </c>
      <c r="KV499">
        <v>3.117912</v>
      </c>
      <c r="KW499">
        <v>17845.79</v>
      </c>
      <c r="KX499" s="1">
        <v>3.5054250000000002E-2</v>
      </c>
      <c r="KY499">
        <v>32.976309999999998</v>
      </c>
      <c r="KZ499">
        <v>3.1350069999999999</v>
      </c>
      <c r="LA499">
        <v>18165.66</v>
      </c>
      <c r="LB499" s="1">
        <v>3.4510109999999997E-2</v>
      </c>
      <c r="LC499">
        <v>32.844720000000002</v>
      </c>
      <c r="LD499">
        <v>3.123799</v>
      </c>
      <c r="LE499">
        <v>18421.98</v>
      </c>
      <c r="LF499" s="1">
        <v>3.4453030000000003E-2</v>
      </c>
      <c r="LG499">
        <v>32.758470000000003</v>
      </c>
      <c r="LH499">
        <v>3.146935</v>
      </c>
      <c r="LI499">
        <v>18622.38</v>
      </c>
      <c r="LJ499" s="1">
        <v>3.3959030000000001E-2</v>
      </c>
      <c r="LK499">
        <v>32.822040000000001</v>
      </c>
      <c r="LL499">
        <v>3.1210830000000001</v>
      </c>
      <c r="LM499">
        <v>18771.580000000002</v>
      </c>
      <c r="LN499" s="1">
        <v>3.3333050000000003E-2</v>
      </c>
      <c r="LO499">
        <v>32.909860000000002</v>
      </c>
      <c r="LP499">
        <v>3.074427</v>
      </c>
      <c r="LQ499">
        <v>18870.39</v>
      </c>
      <c r="LR499" s="1">
        <v>3.2607669999999998E-2</v>
      </c>
      <c r="LS499">
        <v>33.013489999999997</v>
      </c>
      <c r="LT499">
        <v>3.0113750000000001</v>
      </c>
      <c r="LU499">
        <v>18924.060000000001</v>
      </c>
      <c r="LV499" s="1">
        <v>3.2071710000000003E-2</v>
      </c>
      <c r="LW499">
        <v>33.075449999999996</v>
      </c>
      <c r="LX499">
        <v>2.959762</v>
      </c>
      <c r="LY499">
        <v>18938</v>
      </c>
      <c r="LZ499" s="1">
        <v>3.1480319999999999E-2</v>
      </c>
      <c r="MA499">
        <v>33.07217</v>
      </c>
      <c r="MB499">
        <v>2.8940100000000002</v>
      </c>
      <c r="MC499">
        <v>18917.580000000002</v>
      </c>
      <c r="MD499" s="1">
        <v>3.0710689999999999E-2</v>
      </c>
      <c r="ME499">
        <v>32.947389999999999</v>
      </c>
      <c r="MF499">
        <v>2.8016459999999999</v>
      </c>
      <c r="MG499">
        <v>18864.240000000002</v>
      </c>
      <c r="MH499" s="1">
        <v>2.9975450000000001E-2</v>
      </c>
      <c r="MI499">
        <v>32.808459999999997</v>
      </c>
      <c r="MJ499">
        <v>2.7102870000000001</v>
      </c>
      <c r="MK499">
        <v>18783.27</v>
      </c>
      <c r="ML499" s="1">
        <v>2.9743390000000001E-2</v>
      </c>
      <c r="MM499">
        <v>32.692860000000003</v>
      </c>
      <c r="MN499">
        <v>2.6629100000000001</v>
      </c>
      <c r="MO499">
        <v>18680.61</v>
      </c>
      <c r="MP499" s="1">
        <v>2.93589E-2</v>
      </c>
      <c r="MQ499">
        <v>32.755719999999997</v>
      </c>
      <c r="MR499">
        <v>2.600641</v>
      </c>
      <c r="MS499">
        <v>18560.75</v>
      </c>
      <c r="MT499" s="1">
        <v>2.8947489999999999E-2</v>
      </c>
      <c r="MU499">
        <v>32.772480000000002</v>
      </c>
      <c r="MV499">
        <v>2.5350329999999999</v>
      </c>
      <c r="MW499">
        <v>18424.46</v>
      </c>
      <c r="MX499" s="1">
        <v>2.8446039999999999E-2</v>
      </c>
      <c r="MY499">
        <v>32.74098</v>
      </c>
      <c r="MZ499">
        <v>2.4614929999999999</v>
      </c>
      <c r="NA499">
        <v>18274.759999999998</v>
      </c>
      <c r="NB499" s="1">
        <v>2.804978E-2</v>
      </c>
      <c r="NC499">
        <v>32.6875</v>
      </c>
      <c r="ND499">
        <v>2.3970739999999999</v>
      </c>
      <c r="NE499">
        <v>18113.43</v>
      </c>
      <c r="NF499" s="1">
        <v>2.7810580000000001E-2</v>
      </c>
      <c r="NG499">
        <v>32.638339999999999</v>
      </c>
      <c r="NH499">
        <v>2.3461349999999999</v>
      </c>
      <c r="NI499">
        <v>17943.990000000002</v>
      </c>
      <c r="NJ499" s="1">
        <v>2.7598839999999999E-2</v>
      </c>
      <c r="NK499">
        <v>32.542949999999998</v>
      </c>
      <c r="NL499">
        <v>2.2975729999999999</v>
      </c>
      <c r="NM499">
        <v>17767.689999999999</v>
      </c>
      <c r="NN499" s="1">
        <v>2.7387359999999999E-2</v>
      </c>
      <c r="NO499">
        <v>32.435769999999998</v>
      </c>
      <c r="NP499">
        <v>2.249314</v>
      </c>
      <c r="NQ499">
        <v>17585.64</v>
      </c>
      <c r="NR499" s="1">
        <v>2.7328169999999999E-2</v>
      </c>
      <c r="NS499">
        <v>32.334589999999999</v>
      </c>
      <c r="NT499">
        <v>2.213797</v>
      </c>
      <c r="NU499">
        <v>17399.25</v>
      </c>
      <c r="NV499" s="1">
        <v>2.7045389999999999E-2</v>
      </c>
      <c r="NW499">
        <v>32.438110000000002</v>
      </c>
      <c r="NX499">
        <v>2.1606190000000001</v>
      </c>
      <c r="NY499">
        <v>17209.64</v>
      </c>
      <c r="NZ499" s="1">
        <v>2.6726469999999999E-2</v>
      </c>
      <c r="OA499">
        <v>32.574579999999997</v>
      </c>
      <c r="OB499">
        <v>2.1053060000000001</v>
      </c>
      <c r="OC499">
        <v>17017.060000000001</v>
      </c>
      <c r="OD499" s="1">
        <v>2.644121E-2</v>
      </c>
      <c r="OE499">
        <v>32.650350000000003</v>
      </c>
      <c r="OF499">
        <v>2.0532970000000001</v>
      </c>
      <c r="OG499">
        <v>16822.72</v>
      </c>
      <c r="OH499" s="1">
        <v>2.6305169999999999E-2</v>
      </c>
      <c r="OI499">
        <v>32.702919999999999</v>
      </c>
      <c r="OJ499">
        <v>2.0137179999999999</v>
      </c>
      <c r="OK499">
        <v>16627.64</v>
      </c>
    </row>
    <row r="500" spans="1:401" x14ac:dyDescent="0.35">
      <c r="A500">
        <v>509</v>
      </c>
      <c r="B500" t="s">
        <v>4</v>
      </c>
      <c r="C500" t="s">
        <v>364</v>
      </c>
      <c r="D500" t="s">
        <v>507</v>
      </c>
      <c r="E500">
        <v>882.85929999999996</v>
      </c>
      <c r="F500" s="1">
        <v>5.7111490000000001E-2</v>
      </c>
      <c r="G500">
        <v>27.42577</v>
      </c>
      <c r="H500">
        <v>0</v>
      </c>
      <c r="I500">
        <v>0</v>
      </c>
      <c r="J500" s="1">
        <v>5.6869969999999999E-2</v>
      </c>
      <c r="K500">
        <v>27.55387</v>
      </c>
      <c r="L500">
        <v>0</v>
      </c>
      <c r="M500">
        <v>0</v>
      </c>
      <c r="N500" s="1">
        <v>5.651904E-2</v>
      </c>
      <c r="O500">
        <v>27.703810000000001</v>
      </c>
      <c r="P500">
        <v>0</v>
      </c>
      <c r="Q500">
        <v>0</v>
      </c>
      <c r="R500" s="1">
        <v>5.6078360000000001E-2</v>
      </c>
      <c r="S500">
        <v>27.778569999999998</v>
      </c>
      <c r="T500">
        <v>0</v>
      </c>
      <c r="U500">
        <v>0</v>
      </c>
      <c r="V500" s="1">
        <v>5.5690030000000001E-2</v>
      </c>
      <c r="W500">
        <v>27.742789999999999</v>
      </c>
      <c r="X500">
        <v>0</v>
      </c>
      <c r="Y500">
        <v>0</v>
      </c>
      <c r="Z500" s="1">
        <v>5.5376630000000003E-2</v>
      </c>
      <c r="AA500">
        <v>27.718859999999999</v>
      </c>
      <c r="AB500">
        <v>0</v>
      </c>
      <c r="AC500">
        <v>0</v>
      </c>
      <c r="AD500">
        <v>5.520303E-2</v>
      </c>
      <c r="AE500">
        <v>27.716180000000001</v>
      </c>
      <c r="AF500">
        <v>0</v>
      </c>
      <c r="AG500">
        <v>0</v>
      </c>
      <c r="AH500" s="1">
        <v>5.48446E-2</v>
      </c>
      <c r="AI500">
        <v>27.891529999999999</v>
      </c>
      <c r="AJ500">
        <v>0</v>
      </c>
      <c r="AK500">
        <v>0</v>
      </c>
      <c r="AL500" s="1">
        <v>5.4449070000000002E-2</v>
      </c>
      <c r="AM500">
        <v>28.12557</v>
      </c>
      <c r="AN500">
        <v>0</v>
      </c>
      <c r="AO500">
        <v>0</v>
      </c>
      <c r="AP500" s="1">
        <v>5.4014680000000002E-2</v>
      </c>
      <c r="AQ500">
        <v>28.367830000000001</v>
      </c>
      <c r="AR500">
        <v>0</v>
      </c>
      <c r="AS500">
        <v>0</v>
      </c>
      <c r="AT500" s="1">
        <v>5.3695899999999998E-2</v>
      </c>
      <c r="AU500">
        <v>28.581900000000001</v>
      </c>
      <c r="AV500">
        <v>0</v>
      </c>
      <c r="AW500">
        <v>0</v>
      </c>
      <c r="AX500" s="1">
        <v>5.3471909999999997E-2</v>
      </c>
      <c r="AY500">
        <v>28.649699999999999</v>
      </c>
      <c r="AZ500">
        <v>0</v>
      </c>
      <c r="BA500">
        <v>0</v>
      </c>
      <c r="BB500" s="1">
        <v>5.3198380000000003E-2</v>
      </c>
      <c r="BC500">
        <v>28.656389999999998</v>
      </c>
      <c r="BD500">
        <v>0</v>
      </c>
      <c r="BE500">
        <v>0</v>
      </c>
      <c r="BF500" s="1">
        <v>5.2908110000000001E-2</v>
      </c>
      <c r="BG500">
        <v>28.66132</v>
      </c>
      <c r="BH500">
        <v>0</v>
      </c>
      <c r="BI500">
        <v>0</v>
      </c>
      <c r="BJ500" s="1">
        <v>5.2810580000000003E-2</v>
      </c>
      <c r="BK500">
        <v>28.71266</v>
      </c>
      <c r="BL500">
        <v>0</v>
      </c>
      <c r="BM500">
        <v>0</v>
      </c>
      <c r="BN500" s="1">
        <v>5.248063E-2</v>
      </c>
      <c r="BO500">
        <v>28.954149999999998</v>
      </c>
      <c r="BP500">
        <v>0</v>
      </c>
      <c r="BQ500">
        <v>0</v>
      </c>
      <c r="BR500" s="1">
        <v>5.204918E-2</v>
      </c>
      <c r="BS500">
        <v>29.199819999999999</v>
      </c>
      <c r="BT500">
        <v>0</v>
      </c>
      <c r="BU500">
        <v>0</v>
      </c>
      <c r="BV500" s="1">
        <v>5.1629220000000003E-2</v>
      </c>
      <c r="BW500">
        <v>29.444009999999999</v>
      </c>
      <c r="BX500">
        <v>0</v>
      </c>
      <c r="BY500">
        <v>0</v>
      </c>
      <c r="BZ500" s="1">
        <v>5.1273720000000002E-2</v>
      </c>
      <c r="CA500">
        <v>29.624410000000001</v>
      </c>
      <c r="CB500">
        <v>0</v>
      </c>
      <c r="CC500">
        <v>0</v>
      </c>
      <c r="CD500" s="1">
        <v>5.1004710000000002E-2</v>
      </c>
      <c r="CE500">
        <v>29.67201</v>
      </c>
      <c r="CF500">
        <v>0</v>
      </c>
      <c r="CG500">
        <v>0</v>
      </c>
      <c r="CH500" s="1">
        <v>5.0689919999999999E-2</v>
      </c>
      <c r="CI500">
        <v>29.619810000000001</v>
      </c>
      <c r="CJ500">
        <v>0</v>
      </c>
      <c r="CK500">
        <v>0</v>
      </c>
      <c r="CL500" s="1">
        <v>5.0347259999999998E-2</v>
      </c>
      <c r="CM500">
        <v>29.593060000000001</v>
      </c>
      <c r="CN500">
        <v>0</v>
      </c>
      <c r="CO500">
        <v>0</v>
      </c>
      <c r="CP500" s="1">
        <v>5.0423540000000003E-2</v>
      </c>
      <c r="CQ500">
        <v>29.63467</v>
      </c>
      <c r="CR500">
        <v>0</v>
      </c>
      <c r="CS500">
        <v>0</v>
      </c>
      <c r="CT500" s="1">
        <v>5.0070000000000003E-2</v>
      </c>
      <c r="CU500">
        <v>29.818280000000001</v>
      </c>
      <c r="CV500">
        <v>0</v>
      </c>
      <c r="CW500">
        <v>0</v>
      </c>
      <c r="CX500" s="1">
        <v>4.9546699999999999E-2</v>
      </c>
      <c r="CY500">
        <v>29.88897</v>
      </c>
      <c r="CZ500">
        <v>0</v>
      </c>
      <c r="DA500">
        <v>0</v>
      </c>
      <c r="DB500" s="1">
        <v>4.8993670000000003E-2</v>
      </c>
      <c r="DC500">
        <v>30.077960000000001</v>
      </c>
      <c r="DD500">
        <v>0</v>
      </c>
      <c r="DE500">
        <v>0</v>
      </c>
      <c r="DF500">
        <v>4.8661410000000002E-2</v>
      </c>
      <c r="DG500">
        <v>30.24175</v>
      </c>
      <c r="DH500">
        <v>0</v>
      </c>
      <c r="DI500">
        <v>0</v>
      </c>
      <c r="DJ500" s="1">
        <v>4.8449550000000001E-2</v>
      </c>
      <c r="DK500">
        <v>30.297899999999998</v>
      </c>
      <c r="DL500">
        <v>0</v>
      </c>
      <c r="DM500">
        <v>0</v>
      </c>
      <c r="DN500" s="1">
        <v>4.817631E-2</v>
      </c>
      <c r="DO500">
        <v>30.278700000000001</v>
      </c>
      <c r="DP500">
        <v>2.663175E-37</v>
      </c>
      <c r="DQ500">
        <v>1.509968E-33</v>
      </c>
      <c r="DR500">
        <v>4.7752389999999999E-2</v>
      </c>
      <c r="DS500">
        <v>30.26624</v>
      </c>
      <c r="DT500">
        <v>6.2977890000000002E-33</v>
      </c>
      <c r="DU500">
        <v>2.9621209999999999E-29</v>
      </c>
      <c r="DV500" s="1">
        <v>4.7114410000000002E-2</v>
      </c>
      <c r="DW500">
        <v>30.31418</v>
      </c>
      <c r="DX500">
        <v>3.232501E-29</v>
      </c>
      <c r="DY500" s="1">
        <v>1.4091960000000001E-25</v>
      </c>
      <c r="DZ500" s="1">
        <v>4.6777770000000003E-2</v>
      </c>
      <c r="EA500">
        <v>30.565580000000001</v>
      </c>
      <c r="EB500" s="1">
        <v>5.5872450000000002E-26</v>
      </c>
      <c r="EC500" s="1">
        <v>2.3332199999999999E-22</v>
      </c>
      <c r="ED500" s="1">
        <v>4.660682E-2</v>
      </c>
      <c r="EE500">
        <v>30.851600000000001</v>
      </c>
      <c r="EF500" s="1">
        <v>3.9367320000000002E-23</v>
      </c>
      <c r="EG500" s="1">
        <v>1.5991929999999999E-19</v>
      </c>
      <c r="EH500" s="1">
        <v>4.6433330000000002E-2</v>
      </c>
      <c r="EI500">
        <v>31.141020000000001</v>
      </c>
      <c r="EJ500" s="1">
        <v>1.302174E-20</v>
      </c>
      <c r="EK500" s="1">
        <v>5.2266299999999997E-17</v>
      </c>
      <c r="EL500" s="1">
        <v>4.6171400000000001E-2</v>
      </c>
      <c r="EM500">
        <v>31.395879999999998</v>
      </c>
      <c r="EN500" s="1">
        <v>2.264034E-18</v>
      </c>
      <c r="EO500" s="1">
        <v>9.0574399999999999E-15</v>
      </c>
      <c r="EP500" s="1">
        <v>4.5855819999999999E-2</v>
      </c>
      <c r="EQ500">
        <v>31.48827</v>
      </c>
      <c r="ER500" s="1">
        <v>2.2422789999999998E-16</v>
      </c>
      <c r="ES500" s="1">
        <v>9.0105169999999995E-13</v>
      </c>
      <c r="ET500" s="1">
        <v>4.5594700000000002E-2</v>
      </c>
      <c r="EU500">
        <v>31.432829999999999</v>
      </c>
      <c r="EV500" s="1">
        <v>1.3607060000000001E-14</v>
      </c>
      <c r="EW500" s="1">
        <v>5.5094419999999999E-11</v>
      </c>
      <c r="EX500" s="1">
        <v>4.5429289999999997E-2</v>
      </c>
      <c r="EY500">
        <v>31.398630000000001</v>
      </c>
      <c r="EZ500" s="1">
        <v>5.3687630000000002E-13</v>
      </c>
      <c r="FA500" s="1">
        <v>2.1912579999999999E-9</v>
      </c>
      <c r="FB500" s="1">
        <v>4.5635630000000003E-2</v>
      </c>
      <c r="FC500">
        <v>31.4008</v>
      </c>
      <c r="FD500" s="1">
        <v>1.4566490000000001E-11</v>
      </c>
      <c r="FE500" s="1">
        <v>5.958201E-8</v>
      </c>
      <c r="FF500" s="1">
        <v>4.5520629999999999E-2</v>
      </c>
      <c r="FG500">
        <v>31.529879999999999</v>
      </c>
      <c r="FH500" s="1">
        <v>2.7910900000000002E-10</v>
      </c>
      <c r="FI500" s="1">
        <v>1.1531189999999999E-6</v>
      </c>
      <c r="FJ500" s="1">
        <v>4.5238010000000002E-2</v>
      </c>
      <c r="FK500">
        <v>31.661380000000001</v>
      </c>
      <c r="FL500" s="1">
        <v>3.9147050000000001E-9</v>
      </c>
      <c r="FM500" s="1">
        <v>1.6430859999999999E-5</v>
      </c>
      <c r="FN500" s="1">
        <v>4.4919250000000001E-2</v>
      </c>
      <c r="FO500">
        <v>31.73169</v>
      </c>
      <c r="FP500" s="1">
        <v>4.1635089999999998E-8</v>
      </c>
      <c r="FQ500" s="1">
        <v>1.7767750000000001E-4</v>
      </c>
      <c r="FR500" s="1">
        <v>4.4758140000000002E-2</v>
      </c>
      <c r="FS500">
        <v>31.764109999999999</v>
      </c>
      <c r="FT500" s="1">
        <v>3.4612539999999998E-7</v>
      </c>
      <c r="FU500" s="1">
        <v>1.498304E-3</v>
      </c>
      <c r="FV500" s="1">
        <v>4.4686240000000002E-2</v>
      </c>
      <c r="FW500">
        <v>31.733219999999999</v>
      </c>
      <c r="FX500" s="1">
        <v>2.303806E-6</v>
      </c>
      <c r="FY500" s="1">
        <v>1.0097170000000001E-2</v>
      </c>
      <c r="FZ500" s="1">
        <v>4.4532219999999997E-2</v>
      </c>
      <c r="GA500">
        <v>31.680260000000001</v>
      </c>
      <c r="GB500" s="1">
        <v>1.2488230000000001E-5</v>
      </c>
      <c r="GC500" s="1">
        <v>5.5551830000000003E-2</v>
      </c>
      <c r="GD500" s="1">
        <v>4.4285560000000002E-2</v>
      </c>
      <c r="GE500">
        <v>31.630189999999999</v>
      </c>
      <c r="GF500" s="1">
        <v>5.6229610000000002E-5</v>
      </c>
      <c r="GG500" s="1">
        <v>0.25433830000000002</v>
      </c>
      <c r="GH500" s="1">
        <v>4.4028339999999999E-2</v>
      </c>
      <c r="GI500">
        <v>31.63195</v>
      </c>
      <c r="GJ500" s="1">
        <v>2.1439620000000001E-4</v>
      </c>
      <c r="GK500" s="1">
        <v>0.98625450000000003</v>
      </c>
      <c r="GL500" s="1">
        <v>4.3813789999999998E-2</v>
      </c>
      <c r="GM500">
        <v>31.8002</v>
      </c>
      <c r="GN500" s="1">
        <v>7.04435E-4</v>
      </c>
      <c r="GO500" s="1">
        <v>3.2928790000000001</v>
      </c>
      <c r="GP500" s="1">
        <v>4.3548160000000002E-2</v>
      </c>
      <c r="GQ500">
        <v>32.016570000000002</v>
      </c>
      <c r="GR500" s="1">
        <v>2.0206949999999999E-3</v>
      </c>
      <c r="GS500" s="1">
        <v>9.60426</v>
      </c>
      <c r="GT500" s="1">
        <v>4.3303939999999999E-2</v>
      </c>
      <c r="GU500">
        <v>32.253210000000003</v>
      </c>
      <c r="GV500" s="1">
        <v>5.1340960000000003E-3</v>
      </c>
      <c r="GW500">
        <v>24.803789999999999</v>
      </c>
      <c r="GX500" s="1">
        <v>4.303423E-2</v>
      </c>
      <c r="GY500">
        <v>32.413910000000001</v>
      </c>
      <c r="GZ500" s="1">
        <v>1.1687899999999999E-2</v>
      </c>
      <c r="HA500">
        <v>57.43215</v>
      </c>
      <c r="HB500" s="1">
        <v>4.2723400000000002E-2</v>
      </c>
      <c r="HC500">
        <v>32.476030000000002</v>
      </c>
      <c r="HD500" s="1">
        <v>2.4105580000000001E-2</v>
      </c>
      <c r="HE500">
        <v>120.56140000000001</v>
      </c>
      <c r="HF500" s="1">
        <v>4.2445400000000001E-2</v>
      </c>
      <c r="HG500">
        <v>32.390349999999998</v>
      </c>
      <c r="HH500" s="1">
        <v>4.5582669999999999E-2</v>
      </c>
      <c r="HI500">
        <v>231.88200000000001</v>
      </c>
      <c r="HJ500" s="1">
        <v>4.2173130000000003E-2</v>
      </c>
      <c r="HK500">
        <v>32.29</v>
      </c>
      <c r="HL500" s="1">
        <v>7.9754309999999995E-2</v>
      </c>
      <c r="HM500">
        <v>412.55590000000001</v>
      </c>
      <c r="HN500" s="1">
        <v>4.2518599999999997E-2</v>
      </c>
      <c r="HO500">
        <v>32.217689999999997</v>
      </c>
      <c r="HP500" s="1">
        <v>0.13226540000000001</v>
      </c>
      <c r="HQ500">
        <v>685.59479999999996</v>
      </c>
      <c r="HR500" s="1">
        <v>4.2189530000000003E-2</v>
      </c>
      <c r="HS500">
        <v>32.26191</v>
      </c>
      <c r="HT500" s="1">
        <v>0.20318420000000001</v>
      </c>
      <c r="HU500">
        <v>1072.085</v>
      </c>
      <c r="HV500" s="1">
        <v>4.1570259999999998E-2</v>
      </c>
      <c r="HW500">
        <v>32.386409999999998</v>
      </c>
      <c r="HX500" s="1">
        <v>0.29334300000000002</v>
      </c>
      <c r="HY500">
        <v>1585.952</v>
      </c>
      <c r="HZ500" s="1">
        <v>4.0884820000000002E-2</v>
      </c>
      <c r="IA500">
        <v>32.43262</v>
      </c>
      <c r="IB500" s="1">
        <v>0.40271230000000002</v>
      </c>
      <c r="IC500">
        <v>2234.1709999999998</v>
      </c>
      <c r="ID500" s="1">
        <v>4.053387E-2</v>
      </c>
      <c r="IE500">
        <v>32.466459999999998</v>
      </c>
      <c r="IF500" s="1">
        <v>0.53423489999999996</v>
      </c>
      <c r="IG500">
        <v>3016.3690000000001</v>
      </c>
      <c r="IH500" s="1">
        <v>4.0414680000000001E-2</v>
      </c>
      <c r="II500">
        <v>32.437350000000002</v>
      </c>
      <c r="IJ500" s="1">
        <v>0.68728979999999995</v>
      </c>
      <c r="IK500">
        <v>3925.8809999999999</v>
      </c>
      <c r="IL500" s="1">
        <v>4.0227520000000003E-2</v>
      </c>
      <c r="IM500">
        <v>32.330129999999997</v>
      </c>
      <c r="IN500">
        <v>0.85498790000000002</v>
      </c>
      <c r="IO500">
        <v>4947.1859999999997</v>
      </c>
      <c r="IP500" s="1">
        <v>3.9922550000000001E-2</v>
      </c>
      <c r="IQ500">
        <v>32.220550000000003</v>
      </c>
      <c r="IR500">
        <v>1.0308250000000001</v>
      </c>
      <c r="IS500">
        <v>6057.9970000000003</v>
      </c>
      <c r="IT500" s="1">
        <v>4.0399820000000003E-2</v>
      </c>
      <c r="IU500">
        <v>32.178429999999999</v>
      </c>
      <c r="IV500">
        <v>1.2370989999999999</v>
      </c>
      <c r="IW500">
        <v>7239.5870000000004</v>
      </c>
      <c r="IX500" s="1">
        <v>4.0082449999999999E-2</v>
      </c>
      <c r="IY500">
        <v>32.366419999999998</v>
      </c>
      <c r="IZ500">
        <v>1.425049</v>
      </c>
      <c r="JA500">
        <v>8467.4150000000009</v>
      </c>
      <c r="JB500" s="1">
        <v>3.9522710000000003E-2</v>
      </c>
      <c r="JC500">
        <v>32.609580000000001</v>
      </c>
      <c r="JD500">
        <v>1.5999300000000001</v>
      </c>
      <c r="JE500">
        <v>9706.5490000000009</v>
      </c>
      <c r="JF500" s="1">
        <v>3.8878370000000002E-2</v>
      </c>
      <c r="JG500">
        <v>32.839019999999998</v>
      </c>
      <c r="JH500">
        <v>1.76142</v>
      </c>
      <c r="JI500">
        <v>10933.69</v>
      </c>
      <c r="JJ500" s="1">
        <v>3.8616650000000002E-2</v>
      </c>
      <c r="JK500">
        <v>32.941719999999997</v>
      </c>
      <c r="JL500">
        <v>1.9294979999999999</v>
      </c>
      <c r="JM500">
        <v>12132.23</v>
      </c>
      <c r="JN500" s="1">
        <v>3.8573099999999999E-2</v>
      </c>
      <c r="JO500">
        <v>32.947969999999998</v>
      </c>
      <c r="JP500">
        <v>2.0995620000000002</v>
      </c>
      <c r="JQ500">
        <v>13292.14</v>
      </c>
      <c r="JR500" s="1">
        <v>3.8412309999999998E-2</v>
      </c>
      <c r="JS500">
        <v>32.834130000000002</v>
      </c>
      <c r="JT500">
        <v>2.2526030000000001</v>
      </c>
      <c r="JU500">
        <v>14399.17</v>
      </c>
      <c r="JV500" s="1">
        <v>3.8053110000000001E-2</v>
      </c>
      <c r="JW500">
        <v>32.719349999999999</v>
      </c>
      <c r="JX500">
        <v>2.3804449999999999</v>
      </c>
      <c r="JY500">
        <v>15438.27</v>
      </c>
      <c r="JZ500" s="1">
        <v>3.84496E-2</v>
      </c>
      <c r="KA500">
        <v>32.636020000000002</v>
      </c>
      <c r="KB500">
        <v>2.5439910000000001</v>
      </c>
      <c r="KC500">
        <v>16409.48</v>
      </c>
      <c r="KD500" s="1">
        <v>3.8007050000000001E-2</v>
      </c>
      <c r="KE500">
        <v>32.724850000000004</v>
      </c>
      <c r="KF500">
        <v>2.639812</v>
      </c>
      <c r="KG500">
        <v>17306.650000000001</v>
      </c>
      <c r="KH500" s="1">
        <v>3.732448E-2</v>
      </c>
      <c r="KI500">
        <v>32.837119999999999</v>
      </c>
      <c r="KJ500">
        <v>2.7018439999999999</v>
      </c>
      <c r="KK500">
        <v>18113.490000000002</v>
      </c>
      <c r="KL500" s="1">
        <v>3.6535489999999997E-2</v>
      </c>
      <c r="KM500">
        <v>32.958500000000001</v>
      </c>
      <c r="KN500">
        <v>2.7383190000000002</v>
      </c>
      <c r="KO500">
        <v>18830.560000000001</v>
      </c>
      <c r="KP500" s="1">
        <v>3.6105819999999997E-2</v>
      </c>
      <c r="KQ500">
        <v>33.05294</v>
      </c>
      <c r="KR500">
        <v>2.786629</v>
      </c>
      <c r="KS500">
        <v>19463.53</v>
      </c>
      <c r="KT500">
        <v>3.5841560000000001E-2</v>
      </c>
      <c r="KU500">
        <v>33.032040000000002</v>
      </c>
      <c r="KV500">
        <v>2.835045</v>
      </c>
      <c r="KW500">
        <v>20020.54</v>
      </c>
      <c r="KX500" s="1">
        <v>3.5475420000000001E-2</v>
      </c>
      <c r="KY500">
        <v>32.925899999999999</v>
      </c>
      <c r="KZ500">
        <v>2.8639619999999999</v>
      </c>
      <c r="LA500">
        <v>20503.54</v>
      </c>
      <c r="LB500" s="1">
        <v>3.4923929999999999E-2</v>
      </c>
      <c r="LC500">
        <v>32.798479999999998</v>
      </c>
      <c r="LD500">
        <v>2.8664179999999999</v>
      </c>
      <c r="LE500">
        <v>20912.990000000002</v>
      </c>
      <c r="LF500" s="1">
        <v>3.4873889999999998E-2</v>
      </c>
      <c r="LG500">
        <v>32.714779999999998</v>
      </c>
      <c r="LH500">
        <v>2.900671</v>
      </c>
      <c r="LI500">
        <v>21257.07</v>
      </c>
      <c r="LJ500" s="1">
        <v>3.4371319999999997E-2</v>
      </c>
      <c r="LK500">
        <v>32.781109999999998</v>
      </c>
      <c r="LL500">
        <v>2.8884409999999998</v>
      </c>
      <c r="LM500">
        <v>21540.47</v>
      </c>
      <c r="LN500" s="1">
        <v>3.373284E-2</v>
      </c>
      <c r="LO500">
        <v>32.873330000000003</v>
      </c>
      <c r="LP500">
        <v>2.8558400000000002</v>
      </c>
      <c r="LQ500">
        <v>21761.75</v>
      </c>
      <c r="LR500">
        <v>3.2994210000000003E-2</v>
      </c>
      <c r="LS500">
        <v>32.981209999999997</v>
      </c>
      <c r="LT500">
        <v>2.8070840000000001</v>
      </c>
      <c r="LU500">
        <v>21926.63</v>
      </c>
      <c r="LV500" s="1">
        <v>3.2452580000000002E-2</v>
      </c>
      <c r="LW500">
        <v>33.04766</v>
      </c>
      <c r="LX500">
        <v>2.7686459999999999</v>
      </c>
      <c r="LY500">
        <v>22041.31</v>
      </c>
      <c r="LZ500">
        <v>3.1856080000000002E-2</v>
      </c>
      <c r="MA500">
        <v>33.04927</v>
      </c>
      <c r="MB500">
        <v>2.7162860000000002</v>
      </c>
      <c r="MC500">
        <v>22111.72</v>
      </c>
      <c r="MD500" s="1">
        <v>3.107617E-2</v>
      </c>
      <c r="ME500">
        <v>32.92868</v>
      </c>
      <c r="MF500">
        <v>2.6377980000000001</v>
      </c>
      <c r="MG500">
        <v>22138.9</v>
      </c>
      <c r="MH500" s="1">
        <v>3.0328250000000001E-2</v>
      </c>
      <c r="MI500">
        <v>32.793210000000002</v>
      </c>
      <c r="MJ500">
        <v>2.5590790000000001</v>
      </c>
      <c r="MK500">
        <v>22128.93</v>
      </c>
      <c r="ML500">
        <v>3.00973E-2</v>
      </c>
      <c r="MM500">
        <v>32.679839999999999</v>
      </c>
      <c r="MN500">
        <v>2.5219239999999998</v>
      </c>
      <c r="MO500">
        <v>22089.18</v>
      </c>
      <c r="MP500">
        <v>2.9707069999999999E-2</v>
      </c>
      <c r="MQ500">
        <v>32.743389999999998</v>
      </c>
      <c r="MR500">
        <v>2.4696609999999999</v>
      </c>
      <c r="MS500">
        <v>22025.040000000001</v>
      </c>
      <c r="MT500" s="1">
        <v>2.9291290000000001E-2</v>
      </c>
      <c r="MU500">
        <v>32.766129999999997</v>
      </c>
      <c r="MV500">
        <v>2.4137789999999999</v>
      </c>
      <c r="MW500">
        <v>21937.15</v>
      </c>
      <c r="MX500" s="1">
        <v>2.8778649999999999E-2</v>
      </c>
      <c r="MY500">
        <v>32.737340000000003</v>
      </c>
      <c r="MZ500">
        <v>2.3492790000000001</v>
      </c>
      <c r="NA500">
        <v>21829.01</v>
      </c>
      <c r="NB500" s="1">
        <v>2.8379749999999999E-2</v>
      </c>
      <c r="NC500">
        <v>32.686590000000002</v>
      </c>
      <c r="ND500">
        <v>2.2934570000000001</v>
      </c>
      <c r="NE500">
        <v>21702.71</v>
      </c>
      <c r="NF500">
        <v>2.8136640000000001E-2</v>
      </c>
      <c r="NG500">
        <v>32.641350000000003</v>
      </c>
      <c r="NH500">
        <v>2.2498239999999998</v>
      </c>
      <c r="NI500">
        <v>21562.880000000001</v>
      </c>
      <c r="NJ500" s="1">
        <v>2.7922140000000002E-2</v>
      </c>
      <c r="NK500">
        <v>32.54909</v>
      </c>
      <c r="NL500">
        <v>2.2081520000000001</v>
      </c>
      <c r="NM500">
        <v>21411.13</v>
      </c>
      <c r="NN500" s="1">
        <v>2.7707900000000001E-2</v>
      </c>
      <c r="NO500">
        <v>32.444699999999997</v>
      </c>
      <c r="NP500">
        <v>2.166404</v>
      </c>
      <c r="NQ500">
        <v>21249.14</v>
      </c>
      <c r="NR500" s="1">
        <v>2.7647410000000001E-2</v>
      </c>
      <c r="NS500">
        <v>32.34572</v>
      </c>
      <c r="NT500">
        <v>2.1365470000000002</v>
      </c>
      <c r="NU500">
        <v>21078.47</v>
      </c>
      <c r="NV500" s="1">
        <v>2.7358859999999999E-2</v>
      </c>
      <c r="NW500">
        <v>32.44847</v>
      </c>
      <c r="NX500">
        <v>2.0892140000000001</v>
      </c>
      <c r="NY500">
        <v>20900.91</v>
      </c>
      <c r="NZ500">
        <v>2.7032759999999999E-2</v>
      </c>
      <c r="OA500">
        <v>32.587569999999999</v>
      </c>
      <c r="OB500">
        <v>2.039317</v>
      </c>
      <c r="OC500">
        <v>20716.25</v>
      </c>
      <c r="OD500" s="1">
        <v>2.6744210000000001E-2</v>
      </c>
      <c r="OE500">
        <v>32.666200000000003</v>
      </c>
      <c r="OF500">
        <v>1.992564</v>
      </c>
      <c r="OG500">
        <v>20526.37</v>
      </c>
      <c r="OH500" s="1">
        <v>2.6604099999999999E-2</v>
      </c>
      <c r="OI500">
        <v>32.719790000000003</v>
      </c>
      <c r="OJ500">
        <v>1.957416</v>
      </c>
      <c r="OK500">
        <v>20332.8</v>
      </c>
    </row>
    <row r="501" spans="1:401" x14ac:dyDescent="0.35">
      <c r="A501">
        <v>510</v>
      </c>
      <c r="B501" t="s">
        <v>4</v>
      </c>
      <c r="C501" t="s">
        <v>364</v>
      </c>
      <c r="D501" t="s">
        <v>508</v>
      </c>
      <c r="E501">
        <v>872.65160000000003</v>
      </c>
      <c r="F501" s="1">
        <v>4.6123119999999997E-2</v>
      </c>
      <c r="G501">
        <v>27.177949999999999</v>
      </c>
      <c r="H501">
        <v>0</v>
      </c>
      <c r="I501">
        <v>0</v>
      </c>
      <c r="J501">
        <v>4.5929699999999997E-2</v>
      </c>
      <c r="K501">
        <v>27.314879999999999</v>
      </c>
      <c r="L501">
        <v>0</v>
      </c>
      <c r="M501">
        <v>0</v>
      </c>
      <c r="N501">
        <v>4.5645020000000001E-2</v>
      </c>
      <c r="O501">
        <v>27.472580000000001</v>
      </c>
      <c r="P501">
        <v>0</v>
      </c>
      <c r="Q501">
        <v>0</v>
      </c>
      <c r="R501" s="1">
        <v>4.5288019999999998E-2</v>
      </c>
      <c r="S501">
        <v>27.554200000000002</v>
      </c>
      <c r="T501">
        <v>0</v>
      </c>
      <c r="U501">
        <v>0</v>
      </c>
      <c r="V501" s="1">
        <v>4.4975979999999999E-2</v>
      </c>
      <c r="W501">
        <v>27.52495</v>
      </c>
      <c r="X501">
        <v>0</v>
      </c>
      <c r="Y501">
        <v>0</v>
      </c>
      <c r="Z501" s="1">
        <v>4.4720500000000003E-2</v>
      </c>
      <c r="AA501">
        <v>27.50751</v>
      </c>
      <c r="AB501">
        <v>0</v>
      </c>
      <c r="AC501">
        <v>0</v>
      </c>
      <c r="AD501" s="1">
        <v>4.4584760000000001E-2</v>
      </c>
      <c r="AE501">
        <v>27.51164</v>
      </c>
      <c r="AF501">
        <v>0</v>
      </c>
      <c r="AG501">
        <v>0</v>
      </c>
      <c r="AH501" s="1">
        <v>4.4295019999999997E-2</v>
      </c>
      <c r="AI501">
        <v>27.69388</v>
      </c>
      <c r="AJ501">
        <v>0</v>
      </c>
      <c r="AK501">
        <v>0</v>
      </c>
      <c r="AL501" s="1">
        <v>4.397156E-2</v>
      </c>
      <c r="AM501">
        <v>27.934840000000001</v>
      </c>
      <c r="AN501">
        <v>0</v>
      </c>
      <c r="AO501">
        <v>0</v>
      </c>
      <c r="AP501" s="1">
        <v>4.3620590000000001E-2</v>
      </c>
      <c r="AQ501">
        <v>28.183630000000001</v>
      </c>
      <c r="AR501">
        <v>0</v>
      </c>
      <c r="AS501">
        <v>0</v>
      </c>
      <c r="AT501" s="1">
        <v>4.3363260000000001E-2</v>
      </c>
      <c r="AU501">
        <v>28.40232</v>
      </c>
      <c r="AV501">
        <v>0</v>
      </c>
      <c r="AW501">
        <v>0</v>
      </c>
      <c r="AX501" s="1">
        <v>4.3181120000000003E-2</v>
      </c>
      <c r="AY501">
        <v>28.47401</v>
      </c>
      <c r="AZ501">
        <v>0</v>
      </c>
      <c r="BA501">
        <v>0</v>
      </c>
      <c r="BB501" s="1">
        <v>4.2961310000000003E-2</v>
      </c>
      <c r="BC501">
        <v>28.484729999999999</v>
      </c>
      <c r="BD501">
        <v>0</v>
      </c>
      <c r="BE501">
        <v>0</v>
      </c>
      <c r="BF501" s="1">
        <v>4.27284E-2</v>
      </c>
      <c r="BG501">
        <v>28.492920000000002</v>
      </c>
      <c r="BH501">
        <v>0</v>
      </c>
      <c r="BI501">
        <v>0</v>
      </c>
      <c r="BJ501" s="1">
        <v>4.265265E-2</v>
      </c>
      <c r="BK501">
        <v>28.548480000000001</v>
      </c>
      <c r="BL501">
        <v>0</v>
      </c>
      <c r="BM501">
        <v>0</v>
      </c>
      <c r="BN501" s="1">
        <v>4.2385199999999998E-2</v>
      </c>
      <c r="BO501">
        <v>28.79382</v>
      </c>
      <c r="BP501">
        <v>0</v>
      </c>
      <c r="BQ501">
        <v>0</v>
      </c>
      <c r="BR501" s="1">
        <v>4.2034589999999997E-2</v>
      </c>
      <c r="BS501">
        <v>29.042829999999999</v>
      </c>
      <c r="BT501">
        <v>0</v>
      </c>
      <c r="BU501">
        <v>0</v>
      </c>
      <c r="BV501" s="1">
        <v>4.1693899999999999E-2</v>
      </c>
      <c r="BW501">
        <v>29.28884</v>
      </c>
      <c r="BX501">
        <v>0</v>
      </c>
      <c r="BY501">
        <v>0</v>
      </c>
      <c r="BZ501" s="1">
        <v>4.1407779999999998E-2</v>
      </c>
      <c r="CA501">
        <v>29.470289999999999</v>
      </c>
      <c r="CB501">
        <v>0</v>
      </c>
      <c r="CC501">
        <v>0</v>
      </c>
      <c r="CD501" s="1">
        <v>4.119068E-2</v>
      </c>
      <c r="CE501">
        <v>29.518070000000002</v>
      </c>
      <c r="CF501">
        <v>0</v>
      </c>
      <c r="CG501">
        <v>0</v>
      </c>
      <c r="CH501" s="1">
        <v>4.0938710000000003E-2</v>
      </c>
      <c r="CI501">
        <v>29.465699999999998</v>
      </c>
      <c r="CJ501">
        <v>0</v>
      </c>
      <c r="CK501">
        <v>0</v>
      </c>
      <c r="CL501" s="1">
        <v>4.0662400000000001E-2</v>
      </c>
      <c r="CM501">
        <v>29.438800000000001</v>
      </c>
      <c r="CN501">
        <v>0</v>
      </c>
      <c r="CO501">
        <v>0</v>
      </c>
      <c r="CP501" s="1">
        <v>4.072858E-2</v>
      </c>
      <c r="CQ501">
        <v>29.481449999999999</v>
      </c>
      <c r="CR501">
        <v>0</v>
      </c>
      <c r="CS501">
        <v>0</v>
      </c>
      <c r="CT501" s="1">
        <v>4.0441980000000002E-2</v>
      </c>
      <c r="CU501">
        <v>29.665500000000002</v>
      </c>
      <c r="CV501">
        <v>0</v>
      </c>
      <c r="CW501">
        <v>0</v>
      </c>
      <c r="CX501" s="1">
        <v>4.0016889999999999E-2</v>
      </c>
      <c r="CY501">
        <v>29.736940000000001</v>
      </c>
      <c r="CZ501">
        <v>0</v>
      </c>
      <c r="DA501">
        <v>0</v>
      </c>
      <c r="DB501" s="1">
        <v>3.95673E-2</v>
      </c>
      <c r="DC501">
        <v>29.92625</v>
      </c>
      <c r="DD501">
        <v>0</v>
      </c>
      <c r="DE501">
        <v>0</v>
      </c>
      <c r="DF501" s="1">
        <v>3.9301349999999999E-2</v>
      </c>
      <c r="DG501">
        <v>30.089759999999998</v>
      </c>
      <c r="DH501">
        <v>0</v>
      </c>
      <c r="DI501">
        <v>0</v>
      </c>
      <c r="DJ501" s="1">
        <v>3.9131939999999997E-2</v>
      </c>
      <c r="DK501">
        <v>30.14462</v>
      </c>
      <c r="DL501">
        <v>0</v>
      </c>
      <c r="DM501">
        <v>0</v>
      </c>
      <c r="DN501" s="1">
        <v>3.8908159999999997E-2</v>
      </c>
      <c r="DO501">
        <v>30.124420000000001</v>
      </c>
      <c r="DP501">
        <v>5.3101819999999999E-38</v>
      </c>
      <c r="DQ501">
        <v>3.8797420000000004E-34</v>
      </c>
      <c r="DR501" s="1">
        <v>3.856764E-2</v>
      </c>
      <c r="DS501">
        <v>30.111660000000001</v>
      </c>
      <c r="DT501">
        <v>1.135485E-33</v>
      </c>
      <c r="DU501">
        <v>8.3448330000000005E-30</v>
      </c>
      <c r="DV501" s="1">
        <v>3.8044759999999997E-2</v>
      </c>
      <c r="DW501">
        <v>30.160060000000001</v>
      </c>
      <c r="DX501">
        <v>5.7532800000000001E-30</v>
      </c>
      <c r="DY501" s="1">
        <v>4.2794230000000002E-26</v>
      </c>
      <c r="DZ501" s="1">
        <v>3.7776049999999999E-2</v>
      </c>
      <c r="EA501">
        <v>30.412299999999998</v>
      </c>
      <c r="EB501" s="1">
        <v>1.0117019999999999E-26</v>
      </c>
      <c r="EC501" s="1">
        <v>7.5666559999999996E-23</v>
      </c>
      <c r="ED501" s="1">
        <v>3.7638980000000002E-2</v>
      </c>
      <c r="EE501">
        <v>30.699249999999999</v>
      </c>
      <c r="EF501" s="1">
        <v>7.3794700000000007E-24</v>
      </c>
      <c r="EG501" s="1">
        <v>5.5158690000000005E-20</v>
      </c>
      <c r="EH501" s="1">
        <v>3.7498740000000003E-2</v>
      </c>
      <c r="EI501">
        <v>30.98854</v>
      </c>
      <c r="EJ501" s="1">
        <v>2.7569019999999999E-21</v>
      </c>
      <c r="EK501" s="1">
        <v>1.9131779999999999E-17</v>
      </c>
      <c r="EL501" s="1">
        <v>3.7287210000000001E-2</v>
      </c>
      <c r="EM501">
        <v>31.24194</v>
      </c>
      <c r="EN501" s="1">
        <v>5.368109E-19</v>
      </c>
      <c r="EO501" s="1">
        <v>3.5058259999999999E-15</v>
      </c>
      <c r="EP501" s="1">
        <v>3.7032019999999999E-2</v>
      </c>
      <c r="EQ501">
        <v>31.331900000000001</v>
      </c>
      <c r="ER501" s="1">
        <v>5.8577599999999996E-17</v>
      </c>
      <c r="ES501" s="1">
        <v>3.6758149999999999E-13</v>
      </c>
      <c r="ET501" s="1">
        <v>3.6817780000000001E-2</v>
      </c>
      <c r="EU501">
        <v>31.274550000000001</v>
      </c>
      <c r="EV501" s="1">
        <v>3.870426E-15</v>
      </c>
      <c r="EW501" s="1">
        <v>2.3618919999999998E-11</v>
      </c>
      <c r="EX501" s="1">
        <v>3.6686900000000001E-2</v>
      </c>
      <c r="EY501">
        <v>31.239319999999999</v>
      </c>
      <c r="EZ501" s="1">
        <v>1.648346E-13</v>
      </c>
      <c r="FA501" s="1">
        <v>9.8469010000000007E-10</v>
      </c>
      <c r="FB501" s="1">
        <v>3.685915E-2</v>
      </c>
      <c r="FC501">
        <v>31.241219999999998</v>
      </c>
      <c r="FD501" s="1">
        <v>4.7953399999999996E-12</v>
      </c>
      <c r="FE501" s="1">
        <v>2.80035E-8</v>
      </c>
      <c r="FF501" s="1">
        <v>3.6765600000000002E-2</v>
      </c>
      <c r="FG501">
        <v>31.37152</v>
      </c>
      <c r="FH501" s="1">
        <v>9.7940430000000003E-11</v>
      </c>
      <c r="FI501" s="1">
        <v>5.6576109999999997E-7</v>
      </c>
      <c r="FJ501" s="1">
        <v>3.6535440000000002E-2</v>
      </c>
      <c r="FK501">
        <v>31.503409999999999</v>
      </c>
      <c r="FL501" s="1">
        <v>1.4568399999999999E-9</v>
      </c>
      <c r="FM501" s="1">
        <v>8.3993370000000006E-6</v>
      </c>
      <c r="FN501" s="1">
        <v>3.6275790000000002E-2</v>
      </c>
      <c r="FO501">
        <v>31.574940000000002</v>
      </c>
      <c r="FP501" s="1">
        <v>1.6367609999999999E-8</v>
      </c>
      <c r="FQ501" s="1">
        <v>9.4480970000000004E-5</v>
      </c>
      <c r="FR501" s="1">
        <v>3.61461E-2</v>
      </c>
      <c r="FS501">
        <v>31.607410000000002</v>
      </c>
      <c r="FT501" s="1">
        <v>1.4327669999999999E-7</v>
      </c>
      <c r="FU501" s="1">
        <v>8.2757019999999998E-4</v>
      </c>
      <c r="FV501" s="1">
        <v>3.608973E-2</v>
      </c>
      <c r="FW501">
        <v>31.576619999999998</v>
      </c>
      <c r="FX501" s="1">
        <v>1.0013409999999999E-6</v>
      </c>
      <c r="FY501" s="1">
        <v>5.7852110000000002E-3</v>
      </c>
      <c r="FZ501" s="1">
        <v>3.5967779999999998E-2</v>
      </c>
      <c r="GA501">
        <v>31.524069999999998</v>
      </c>
      <c r="GB501" s="1">
        <v>5.6838060000000003E-6</v>
      </c>
      <c r="GC501" s="1">
        <v>3.2972840000000003E-2</v>
      </c>
      <c r="GD501" s="1">
        <v>3.5765280000000003E-2</v>
      </c>
      <c r="GE501">
        <v>31.474679999999999</v>
      </c>
      <c r="GF501" s="1">
        <v>2.672501E-5</v>
      </c>
      <c r="GG501" s="1">
        <v>0.1561797</v>
      </c>
      <c r="GH501" s="1">
        <v>3.5560790000000002E-2</v>
      </c>
      <c r="GI501">
        <v>31.47824</v>
      </c>
      <c r="GJ501" s="1">
        <v>1.061828E-4</v>
      </c>
      <c r="GK501" s="1">
        <v>0.62575190000000003</v>
      </c>
      <c r="GL501" s="1">
        <v>3.5383890000000001E-2</v>
      </c>
      <c r="GM501">
        <v>31.648820000000001</v>
      </c>
      <c r="GN501" s="1">
        <v>3.6271870000000001E-4</v>
      </c>
      <c r="GO501" s="1">
        <v>2.156053</v>
      </c>
      <c r="GP501" s="1">
        <v>3.5171000000000001E-2</v>
      </c>
      <c r="GQ501">
        <v>31.867750000000001</v>
      </c>
      <c r="GR501" s="1">
        <v>1.0797479999999999E-3</v>
      </c>
      <c r="GS501" s="1">
        <v>6.4819469999999999</v>
      </c>
      <c r="GT501">
        <v>3.4971919999999997E-2</v>
      </c>
      <c r="GU501">
        <v>32.106169999999999</v>
      </c>
      <c r="GV501" s="1">
        <v>2.8411949999999999E-3</v>
      </c>
      <c r="GW501" s="1">
        <v>17.234190000000002</v>
      </c>
      <c r="GX501" s="1">
        <v>3.4756769999999999E-2</v>
      </c>
      <c r="GY501">
        <v>32.268889999999999</v>
      </c>
      <c r="GZ501" s="1">
        <v>6.6874559999999996E-3</v>
      </c>
      <c r="HA501">
        <v>41.034709999999997</v>
      </c>
      <c r="HB501" s="1">
        <v>3.4503430000000002E-2</v>
      </c>
      <c r="HC501">
        <v>32.33137</v>
      </c>
      <c r="HD501" s="1">
        <v>1.423264E-2</v>
      </c>
      <c r="HE501">
        <v>88.47063</v>
      </c>
      <c r="HF501">
        <v>3.4283399999999999E-2</v>
      </c>
      <c r="HG501">
        <v>32.245959999999997</v>
      </c>
      <c r="HH501" s="1">
        <v>2.7730169999999998E-2</v>
      </c>
      <c r="HI501">
        <v>174.55510000000001</v>
      </c>
      <c r="HJ501" s="1">
        <v>3.405905E-2</v>
      </c>
      <c r="HK501">
        <v>32.146659999999997</v>
      </c>
      <c r="HL501" s="1">
        <v>4.9896540000000003E-2</v>
      </c>
      <c r="HM501">
        <v>318.20490000000001</v>
      </c>
      <c r="HN501" s="1">
        <v>3.4350220000000001E-2</v>
      </c>
      <c r="HO501">
        <v>32.076639999999998</v>
      </c>
      <c r="HP501" s="1">
        <v>8.5020009999999993E-2</v>
      </c>
      <c r="HQ501">
        <v>541.1798</v>
      </c>
      <c r="HR501" s="1">
        <v>3.4083719999999998E-2</v>
      </c>
      <c r="HS501">
        <v>32.124470000000002</v>
      </c>
      <c r="HT501" s="1">
        <v>0.13394049999999999</v>
      </c>
      <c r="HU501">
        <v>865.19209999999998</v>
      </c>
      <c r="HV501" s="1">
        <v>3.3577660000000002E-2</v>
      </c>
      <c r="HW501">
        <v>32.252749999999999</v>
      </c>
      <c r="HX501" s="1">
        <v>0.19794300000000001</v>
      </c>
      <c r="HY501">
        <v>1306.924</v>
      </c>
      <c r="HZ501" s="1">
        <v>3.3018749999999999E-2</v>
      </c>
      <c r="IA501">
        <v>32.304409999999997</v>
      </c>
      <c r="IB501" s="1">
        <v>0.27773059999999999</v>
      </c>
      <c r="IC501">
        <v>1877.66</v>
      </c>
      <c r="ID501" s="1">
        <v>3.2737889999999999E-2</v>
      </c>
      <c r="IE501">
        <v>32.342910000000003</v>
      </c>
      <c r="IF501" s="1">
        <v>0.37613570000000002</v>
      </c>
      <c r="IG501">
        <v>2582.3879999999999</v>
      </c>
      <c r="IH501" s="1">
        <v>3.2645090000000002E-2</v>
      </c>
      <c r="II501">
        <v>32.31709</v>
      </c>
      <c r="IJ501" s="1">
        <v>0.49345220000000001</v>
      </c>
      <c r="IK501">
        <v>3420.3090000000002</v>
      </c>
      <c r="IL501" s="1">
        <v>3.2496700000000003E-2</v>
      </c>
      <c r="IM501">
        <v>32.212739999999997</v>
      </c>
      <c r="IN501" s="1">
        <v>0.62524460000000004</v>
      </c>
      <c r="IO501">
        <v>4381.9260000000004</v>
      </c>
      <c r="IP501" s="1">
        <v>3.2251370000000001E-2</v>
      </c>
      <c r="IQ501">
        <v>32.10669</v>
      </c>
      <c r="IR501">
        <v>0.76690440000000004</v>
      </c>
      <c r="IS501">
        <v>5450.1130000000003</v>
      </c>
      <c r="IT501" s="1">
        <v>3.2648539999999997E-2</v>
      </c>
      <c r="IU501">
        <v>32.069249999999997</v>
      </c>
      <c r="IV501">
        <v>0.93570980000000004</v>
      </c>
      <c r="IW501">
        <v>6609.1779999999999</v>
      </c>
      <c r="IX501">
        <v>3.2390389999999998E-2</v>
      </c>
      <c r="IY501">
        <v>32.26238</v>
      </c>
      <c r="IZ501">
        <v>1.094368</v>
      </c>
      <c r="JA501">
        <v>7838.17</v>
      </c>
      <c r="JB501" s="1">
        <v>3.1935060000000001E-2</v>
      </c>
      <c r="JC501">
        <v>32.510770000000001</v>
      </c>
      <c r="JD501">
        <v>1.246068</v>
      </c>
      <c r="JE501">
        <v>9103.24</v>
      </c>
      <c r="JF501" s="1">
        <v>3.1407299999999999E-2</v>
      </c>
      <c r="JG501">
        <v>32.744129999999998</v>
      </c>
      <c r="JH501">
        <v>1.3897390000000001</v>
      </c>
      <c r="JI501">
        <v>10380</v>
      </c>
      <c r="JJ501" s="1">
        <v>3.119885E-2</v>
      </c>
      <c r="JK501">
        <v>32.849469999999997</v>
      </c>
      <c r="JL501">
        <v>1.5414079999999999</v>
      </c>
      <c r="JM501">
        <v>11650.12</v>
      </c>
      <c r="JN501" s="1">
        <v>3.1169039999999999E-2</v>
      </c>
      <c r="JO501">
        <v>32.857309999999998</v>
      </c>
      <c r="JP501">
        <v>1.6972430000000001</v>
      </c>
      <c r="JQ501">
        <v>12901.77</v>
      </c>
      <c r="JR501" s="1">
        <v>3.1042130000000001E-2</v>
      </c>
      <c r="JS501">
        <v>32.745620000000002</v>
      </c>
      <c r="JT501">
        <v>1.8412999999999999</v>
      </c>
      <c r="JU501">
        <v>14118.94</v>
      </c>
      <c r="JV501" s="1">
        <v>3.075133E-2</v>
      </c>
      <c r="JW501">
        <v>32.633710000000001</v>
      </c>
      <c r="JX501">
        <v>1.9660530000000001</v>
      </c>
      <c r="JY501">
        <v>15283.68</v>
      </c>
      <c r="JZ501" s="1">
        <v>3.1082809999999999E-2</v>
      </c>
      <c r="KA501">
        <v>32.554810000000003</v>
      </c>
      <c r="KB501">
        <v>2.1225999999999998</v>
      </c>
      <c r="KC501">
        <v>16392.36</v>
      </c>
      <c r="KD501" s="1">
        <v>3.072387E-2</v>
      </c>
      <c r="KE501">
        <v>32.648589999999999</v>
      </c>
      <c r="KF501">
        <v>2.2230639999999999</v>
      </c>
      <c r="KG501">
        <v>17437.689999999999</v>
      </c>
      <c r="KH501" s="1">
        <v>3.016957E-2</v>
      </c>
      <c r="KI501">
        <v>32.76641</v>
      </c>
      <c r="KJ501">
        <v>2.2950219999999999</v>
      </c>
      <c r="KK501">
        <v>18399.54</v>
      </c>
      <c r="KL501" s="1">
        <v>2.9529349999999999E-2</v>
      </c>
      <c r="KM501">
        <v>32.892479999999999</v>
      </c>
      <c r="KN501">
        <v>2.3449249999999999</v>
      </c>
      <c r="KO501">
        <v>19274.830000000002</v>
      </c>
      <c r="KP501" s="1">
        <v>2.9181889999999999E-2</v>
      </c>
      <c r="KQ501">
        <v>32.990650000000002</v>
      </c>
      <c r="KR501">
        <v>2.4047529999999999</v>
      </c>
      <c r="KS501">
        <v>20066.41</v>
      </c>
      <c r="KT501" s="1">
        <v>2.89728E-2</v>
      </c>
      <c r="KU501">
        <v>32.9724</v>
      </c>
      <c r="KV501">
        <v>2.4648910000000002</v>
      </c>
      <c r="KW501">
        <v>20781.150000000001</v>
      </c>
      <c r="KX501" s="1">
        <v>2.86772E-2</v>
      </c>
      <c r="KY501">
        <v>32.868839999999999</v>
      </c>
      <c r="KZ501">
        <v>2.5074130000000001</v>
      </c>
      <c r="LA501">
        <v>21419.95</v>
      </c>
      <c r="LB501" s="1">
        <v>2.8231780000000001E-2</v>
      </c>
      <c r="LC501">
        <v>32.744509999999998</v>
      </c>
      <c r="LD501">
        <v>2.526192</v>
      </c>
      <c r="LE501">
        <v>21981.71</v>
      </c>
      <c r="LF501" s="1">
        <v>2.8200550000000001E-2</v>
      </c>
      <c r="LG501">
        <v>32.665230000000001</v>
      </c>
      <c r="LH501">
        <v>2.5732870000000001</v>
      </c>
      <c r="LI501">
        <v>22472.93</v>
      </c>
      <c r="LJ501" s="1">
        <v>2.779324E-2</v>
      </c>
      <c r="LK501">
        <v>32.73639</v>
      </c>
      <c r="LL501">
        <v>2.5777130000000001</v>
      </c>
      <c r="LM501">
        <v>22898.45</v>
      </c>
      <c r="LN501" s="1">
        <v>2.7273809999999999E-2</v>
      </c>
      <c r="LO501">
        <v>32.833660000000002</v>
      </c>
      <c r="LP501">
        <v>2.5627689999999999</v>
      </c>
      <c r="LQ501">
        <v>23255.21</v>
      </c>
      <c r="LR501" s="1">
        <v>2.6675259999999999E-2</v>
      </c>
      <c r="LS501">
        <v>32.945979999999999</v>
      </c>
      <c r="LT501">
        <v>2.532416</v>
      </c>
      <c r="LU501">
        <v>23548.21</v>
      </c>
      <c r="LV501" s="1">
        <v>2.623762E-2</v>
      </c>
      <c r="LW501">
        <v>33.015920000000001</v>
      </c>
      <c r="LX501">
        <v>2.510478</v>
      </c>
      <c r="LY501">
        <v>23782.95</v>
      </c>
      <c r="LZ501" s="1">
        <v>2.5760370000000001E-2</v>
      </c>
      <c r="MA501">
        <v>33.01981</v>
      </c>
      <c r="MB501">
        <v>2.4754100000000001</v>
      </c>
      <c r="MC501">
        <v>23965.66</v>
      </c>
      <c r="MD501" s="1">
        <v>2.5130409999999999E-2</v>
      </c>
      <c r="ME501">
        <v>32.901359999999997</v>
      </c>
      <c r="MF501">
        <v>2.4149780000000001</v>
      </c>
      <c r="MG501">
        <v>24097.05</v>
      </c>
      <c r="MH501" s="1">
        <v>2.4525149999999999E-2</v>
      </c>
      <c r="MI501">
        <v>32.768070000000002</v>
      </c>
      <c r="MJ501">
        <v>2.353084</v>
      </c>
      <c r="MK501">
        <v>24183.35</v>
      </c>
      <c r="ML501" s="1">
        <v>2.4342240000000001E-2</v>
      </c>
      <c r="MM501">
        <v>32.658079999999998</v>
      </c>
      <c r="MN501">
        <v>2.3288880000000001</v>
      </c>
      <c r="MO501">
        <v>24231.78</v>
      </c>
      <c r="MP501" s="1">
        <v>2.402899E-2</v>
      </c>
      <c r="MQ501">
        <v>32.726019999999998</v>
      </c>
      <c r="MR501">
        <v>2.289882</v>
      </c>
      <c r="MS501">
        <v>24248.9</v>
      </c>
      <c r="MT501" s="1">
        <v>2.3692700000000001E-2</v>
      </c>
      <c r="MU501">
        <v>32.751860000000001</v>
      </c>
      <c r="MV501">
        <v>2.2465169999999999</v>
      </c>
      <c r="MW501">
        <v>24235.47</v>
      </c>
      <c r="MX501" s="1">
        <v>2.3274759999999999E-2</v>
      </c>
      <c r="MY501">
        <v>32.7258</v>
      </c>
      <c r="MZ501">
        <v>2.1940200000000001</v>
      </c>
      <c r="NA501">
        <v>24195.11</v>
      </c>
      <c r="NB501" s="1">
        <v>2.2955840000000002E-2</v>
      </c>
      <c r="NC501">
        <v>32.678489999999996</v>
      </c>
      <c r="ND501">
        <v>2.1495679999999999</v>
      </c>
      <c r="NE501">
        <v>24130.49</v>
      </c>
      <c r="NF501" s="1">
        <v>2.275926E-2</v>
      </c>
      <c r="NG501">
        <v>32.635390000000001</v>
      </c>
      <c r="NH501">
        <v>2.1155740000000001</v>
      </c>
      <c r="NI501">
        <v>24046.12</v>
      </c>
      <c r="NJ501" s="1">
        <v>2.258742E-2</v>
      </c>
      <c r="NK501">
        <v>32.545209999999997</v>
      </c>
      <c r="NL501">
        <v>2.0830060000000001</v>
      </c>
      <c r="NM501">
        <v>23944.34</v>
      </c>
      <c r="NN501">
        <v>2.241568E-2</v>
      </c>
      <c r="NO501">
        <v>32.443219999999997</v>
      </c>
      <c r="NP501">
        <v>2.0498699999999999</v>
      </c>
      <c r="NQ501">
        <v>23827.41</v>
      </c>
      <c r="NR501">
        <v>2.2367919999999999E-2</v>
      </c>
      <c r="NS501">
        <v>32.347259999999999</v>
      </c>
      <c r="NT501">
        <v>2.0275069999999999</v>
      </c>
      <c r="NU501">
        <v>23696.99</v>
      </c>
      <c r="NV501" s="1">
        <v>2.213393E-2</v>
      </c>
      <c r="NW501">
        <v>32.453710000000001</v>
      </c>
      <c r="NX501">
        <v>1.987973</v>
      </c>
      <c r="NY501">
        <v>23555.3</v>
      </c>
      <c r="NZ501" s="1">
        <v>2.186809E-2</v>
      </c>
      <c r="OA501">
        <v>32.5959</v>
      </c>
      <c r="OB501">
        <v>1.9454020000000001</v>
      </c>
      <c r="OC501">
        <v>23402.39</v>
      </c>
      <c r="OD501" s="1">
        <v>2.1636490000000001E-2</v>
      </c>
      <c r="OE501">
        <v>32.67606</v>
      </c>
      <c r="OF501">
        <v>1.905715</v>
      </c>
      <c r="OG501">
        <v>23240.09</v>
      </c>
      <c r="OH501" s="1">
        <v>2.1522779999999998E-2</v>
      </c>
      <c r="OI501">
        <v>32.730559999999997</v>
      </c>
      <c r="OJ501">
        <v>1.8765430000000001</v>
      </c>
      <c r="OK501">
        <v>23070.41</v>
      </c>
    </row>
    <row r="502" spans="1:401" x14ac:dyDescent="0.35">
      <c r="A502">
        <v>511</v>
      </c>
      <c r="B502" t="s">
        <v>4</v>
      </c>
      <c r="C502" t="s">
        <v>364</v>
      </c>
      <c r="D502" t="s">
        <v>509</v>
      </c>
      <c r="E502">
        <v>878.5403</v>
      </c>
      <c r="F502" s="1">
        <v>3.9700949999999999E-2</v>
      </c>
      <c r="G502">
        <v>26.94172</v>
      </c>
      <c r="H502">
        <v>0</v>
      </c>
      <c r="I502">
        <v>0</v>
      </c>
      <c r="J502" s="1">
        <v>3.9532739999999997E-2</v>
      </c>
      <c r="K502">
        <v>27.085889999999999</v>
      </c>
      <c r="L502">
        <v>0</v>
      </c>
      <c r="M502">
        <v>0</v>
      </c>
      <c r="N502" s="1">
        <v>3.9287500000000003E-2</v>
      </c>
      <c r="O502">
        <v>27.251190000000001</v>
      </c>
      <c r="P502">
        <v>0</v>
      </c>
      <c r="Q502">
        <v>0</v>
      </c>
      <c r="R502" s="1">
        <v>3.8978220000000001E-2</v>
      </c>
      <c r="S502">
        <v>27.338709999999999</v>
      </c>
      <c r="T502">
        <v>0</v>
      </c>
      <c r="U502">
        <v>0</v>
      </c>
      <c r="V502">
        <v>3.8708939999999997E-2</v>
      </c>
      <c r="W502">
        <v>27.31392</v>
      </c>
      <c r="X502">
        <v>0</v>
      </c>
      <c r="Y502">
        <v>0</v>
      </c>
      <c r="Z502" s="1">
        <v>3.8488189999999999E-2</v>
      </c>
      <c r="AA502">
        <v>27.302330000000001</v>
      </c>
      <c r="AB502">
        <v>0</v>
      </c>
      <c r="AC502">
        <v>0</v>
      </c>
      <c r="AD502" s="1">
        <v>3.837343E-2</v>
      </c>
      <c r="AE502">
        <v>27.31268</v>
      </c>
      <c r="AF502">
        <v>0</v>
      </c>
      <c r="AG502">
        <v>0</v>
      </c>
      <c r="AH502" s="1">
        <v>3.8126159999999999E-2</v>
      </c>
      <c r="AI502">
        <v>27.503129999999999</v>
      </c>
      <c r="AJ502">
        <v>0</v>
      </c>
      <c r="AK502">
        <v>0</v>
      </c>
      <c r="AL502" s="1">
        <v>3.7843849999999998E-2</v>
      </c>
      <c r="AM502">
        <v>27.75142</v>
      </c>
      <c r="AN502">
        <v>0</v>
      </c>
      <c r="AO502">
        <v>0</v>
      </c>
      <c r="AP502" s="1">
        <v>3.7536189999999997E-2</v>
      </c>
      <c r="AQ502">
        <v>28.006460000000001</v>
      </c>
      <c r="AR502">
        <v>0</v>
      </c>
      <c r="AS502">
        <v>0</v>
      </c>
      <c r="AT502" s="1">
        <v>3.7317290000000003E-2</v>
      </c>
      <c r="AU502">
        <v>28.229659999999999</v>
      </c>
      <c r="AV502">
        <v>0</v>
      </c>
      <c r="AW502">
        <v>0</v>
      </c>
      <c r="AX502" s="1">
        <v>3.715947E-2</v>
      </c>
      <c r="AY502">
        <v>28.303879999999999</v>
      </c>
      <c r="AZ502">
        <v>0</v>
      </c>
      <c r="BA502">
        <v>0</v>
      </c>
      <c r="BB502" s="1">
        <v>3.697056E-2</v>
      </c>
      <c r="BC502">
        <v>28.31766</v>
      </c>
      <c r="BD502">
        <v>0</v>
      </c>
      <c r="BE502">
        <v>0</v>
      </c>
      <c r="BF502" s="1">
        <v>3.6770810000000001E-2</v>
      </c>
      <c r="BG502">
        <v>28.32883</v>
      </c>
      <c r="BH502">
        <v>0</v>
      </c>
      <c r="BI502">
        <v>0</v>
      </c>
      <c r="BJ502" s="1">
        <v>3.6706919999999997E-2</v>
      </c>
      <c r="BK502">
        <v>28.388400000000001</v>
      </c>
      <c r="BL502">
        <v>0</v>
      </c>
      <c r="BM502">
        <v>0</v>
      </c>
      <c r="BN502" s="1">
        <v>3.6477349999999999E-2</v>
      </c>
      <c r="BO502">
        <v>28.63983</v>
      </c>
      <c r="BP502">
        <v>0</v>
      </c>
      <c r="BQ502">
        <v>0</v>
      </c>
      <c r="BR502" s="1">
        <v>3.6172509999999998E-2</v>
      </c>
      <c r="BS502">
        <v>28.892530000000001</v>
      </c>
      <c r="BT502">
        <v>0</v>
      </c>
      <c r="BU502">
        <v>0</v>
      </c>
      <c r="BV502" s="1">
        <v>3.5874759999999999E-2</v>
      </c>
      <c r="BW502">
        <v>29.140809999999998</v>
      </c>
      <c r="BX502">
        <v>0</v>
      </c>
      <c r="BY502">
        <v>0</v>
      </c>
      <c r="BZ502" s="1">
        <v>3.5629010000000003E-2</v>
      </c>
      <c r="CA502">
        <v>29.322980000000001</v>
      </c>
      <c r="CB502">
        <v>0</v>
      </c>
      <c r="CC502">
        <v>0</v>
      </c>
      <c r="CD502" s="1">
        <v>3.5442399999999999E-2</v>
      </c>
      <c r="CE502">
        <v>29.37021</v>
      </c>
      <c r="CF502">
        <v>0</v>
      </c>
      <c r="CG502">
        <v>0</v>
      </c>
      <c r="CH502" s="1">
        <v>3.5226519999999997E-2</v>
      </c>
      <c r="CI502">
        <v>29.316610000000001</v>
      </c>
      <c r="CJ502">
        <v>0</v>
      </c>
      <c r="CK502">
        <v>0</v>
      </c>
      <c r="CL502" s="1">
        <v>3.498888E-2</v>
      </c>
      <c r="CM502">
        <v>29.290009999999999</v>
      </c>
      <c r="CN502">
        <v>0</v>
      </c>
      <c r="CO502">
        <v>0</v>
      </c>
      <c r="CP502">
        <v>3.5050280000000003E-2</v>
      </c>
      <c r="CQ502">
        <v>29.334230000000002</v>
      </c>
      <c r="CR502">
        <v>0</v>
      </c>
      <c r="CS502">
        <v>0</v>
      </c>
      <c r="CT502" s="1">
        <v>3.4804799999999997E-2</v>
      </c>
      <c r="CU502">
        <v>29.521149999999999</v>
      </c>
      <c r="CV502">
        <v>0</v>
      </c>
      <c r="CW502">
        <v>0</v>
      </c>
      <c r="CX502" s="1">
        <v>3.4433199999999997E-2</v>
      </c>
      <c r="CY502">
        <v>29.592490000000002</v>
      </c>
      <c r="CZ502">
        <v>0</v>
      </c>
      <c r="DA502">
        <v>0</v>
      </c>
      <c r="DB502" s="1">
        <v>3.404484E-2</v>
      </c>
      <c r="DC502">
        <v>29.783370000000001</v>
      </c>
      <c r="DD502">
        <v>0</v>
      </c>
      <c r="DE502">
        <v>0</v>
      </c>
      <c r="DF502" s="1">
        <v>3.381841E-2</v>
      </c>
      <c r="DG502">
        <v>29.94697</v>
      </c>
      <c r="DH502">
        <v>0</v>
      </c>
      <c r="DI502">
        <v>0</v>
      </c>
      <c r="DJ502" s="1">
        <v>3.3672220000000003E-2</v>
      </c>
      <c r="DK502">
        <v>29.99991</v>
      </c>
      <c r="DL502">
        <v>0</v>
      </c>
      <c r="DM502">
        <v>0</v>
      </c>
      <c r="DN502" s="1">
        <v>3.3478460000000002E-2</v>
      </c>
      <c r="DO502">
        <v>29.977989999999998</v>
      </c>
      <c r="DP502">
        <v>0</v>
      </c>
      <c r="DQ502">
        <v>1.0217439999999999E-34</v>
      </c>
      <c r="DR502" s="1">
        <v>3.3184279999999997E-2</v>
      </c>
      <c r="DS502">
        <v>29.965050000000002</v>
      </c>
      <c r="DT502">
        <v>2.6413109999999999E-34</v>
      </c>
      <c r="DU502">
        <v>2.402759E-30</v>
      </c>
      <c r="DV502" s="1">
        <v>3.2727979999999997E-2</v>
      </c>
      <c r="DW502">
        <v>30.01399</v>
      </c>
      <c r="DX502">
        <v>1.439755E-30</v>
      </c>
      <c r="DY502" s="1">
        <v>1.325847E-26</v>
      </c>
      <c r="DZ502" s="1">
        <v>3.2500620000000001E-2</v>
      </c>
      <c r="EA502">
        <v>30.26962</v>
      </c>
      <c r="EB502" s="1">
        <v>2.6990259999999999E-27</v>
      </c>
      <c r="EC502" s="1">
        <v>2.4988500000000001E-23</v>
      </c>
      <c r="ED502" s="1">
        <v>3.23839E-2</v>
      </c>
      <c r="EE502">
        <v>30.558299999999999</v>
      </c>
      <c r="EF502" s="1">
        <v>2.0910080000000002E-24</v>
      </c>
      <c r="EG502" s="1">
        <v>1.9346000000000001E-20</v>
      </c>
      <c r="EH502" s="1">
        <v>3.2263970000000003E-2</v>
      </c>
      <c r="EI502">
        <v>30.84761</v>
      </c>
      <c r="EJ502" s="1">
        <v>7.7048549999999996E-22</v>
      </c>
      <c r="EK502" s="1">
        <v>7.0865E-18</v>
      </c>
      <c r="EL502">
        <v>3.2081310000000002E-2</v>
      </c>
      <c r="EM502">
        <v>31.09975</v>
      </c>
      <c r="EN502" s="1">
        <v>1.6194600000000001E-19</v>
      </c>
      <c r="EO502" s="1">
        <v>1.371898E-15</v>
      </c>
      <c r="EP502" s="1">
        <v>3.185723E-2</v>
      </c>
      <c r="EQ502">
        <v>31.185860000000002</v>
      </c>
      <c r="ER502" s="1">
        <v>1.8891280000000001E-17</v>
      </c>
      <c r="ES502" s="1">
        <v>1.5149650000000001E-13</v>
      </c>
      <c r="ET502" s="1">
        <v>3.1672819999999997E-2</v>
      </c>
      <c r="EU502">
        <v>31.125019999999999</v>
      </c>
      <c r="EV502" s="1">
        <v>1.3253599999999999E-15</v>
      </c>
      <c r="EW502" s="1">
        <v>1.022445E-11</v>
      </c>
      <c r="EX502" s="1">
        <v>3.1559810000000001E-2</v>
      </c>
      <c r="EY502">
        <v>31.088750000000001</v>
      </c>
      <c r="EZ502" s="1">
        <v>5.9631799999999998E-14</v>
      </c>
      <c r="FA502" s="1">
        <v>4.4673580000000001E-10</v>
      </c>
      <c r="FB502" s="1">
        <v>3.17145E-2</v>
      </c>
      <c r="FC502">
        <v>31.090530000000001</v>
      </c>
      <c r="FD502" s="1">
        <v>1.8256119999999999E-12</v>
      </c>
      <c r="FE502" s="1">
        <v>1.3287879999999999E-8</v>
      </c>
      <c r="FF502" s="1">
        <v>3.1633120000000001E-2</v>
      </c>
      <c r="FG502">
        <v>31.22307</v>
      </c>
      <c r="FH502" s="1">
        <v>3.9117210000000002E-11</v>
      </c>
      <c r="FI502" s="1">
        <v>2.803262E-7</v>
      </c>
      <c r="FJ502" s="1">
        <v>3.1434440000000001E-2</v>
      </c>
      <c r="FK502">
        <v>31.356190000000002</v>
      </c>
      <c r="FL502" s="1">
        <v>6.0874859999999996E-10</v>
      </c>
      <c r="FM502" s="1">
        <v>4.3384989999999998E-6</v>
      </c>
      <c r="FN502" s="1">
        <v>3.1206749999999998E-2</v>
      </c>
      <c r="FO502">
        <v>31.42774</v>
      </c>
      <c r="FP502" s="1">
        <v>7.1384260000000001E-9</v>
      </c>
      <c r="FQ502" s="1">
        <v>5.080221E-5</v>
      </c>
      <c r="FR502" s="1">
        <v>3.109725E-2</v>
      </c>
      <c r="FS502">
        <v>31.460229999999999</v>
      </c>
      <c r="FT502" s="1">
        <v>6.5100740000000005E-8</v>
      </c>
      <c r="FU502" s="1">
        <v>4.6261220000000001E-4</v>
      </c>
      <c r="FV502" s="1">
        <v>3.105012E-2</v>
      </c>
      <c r="FW502">
        <v>31.429020000000001</v>
      </c>
      <c r="FX502" s="1">
        <v>4.7317510000000002E-7</v>
      </c>
      <c r="FY502" s="1">
        <v>3.3580120000000001E-3</v>
      </c>
      <c r="FZ502" s="1">
        <v>3.0944429999999998E-2</v>
      </c>
      <c r="GA502">
        <v>31.376339999999999</v>
      </c>
      <c r="GB502" s="1">
        <v>2.7885789999999999E-6</v>
      </c>
      <c r="GC502" s="1">
        <v>1.9850050000000001E-2</v>
      </c>
      <c r="GD502" s="1">
        <v>3.0767510000000001E-2</v>
      </c>
      <c r="GE502">
        <v>31.327580000000001</v>
      </c>
      <c r="GF502" s="1">
        <v>1.35912E-5</v>
      </c>
      <c r="GG502" s="1">
        <v>9.7396549999999998E-2</v>
      </c>
      <c r="GH502" s="1">
        <v>3.0594010000000001E-2</v>
      </c>
      <c r="GI502">
        <v>31.333069999999999</v>
      </c>
      <c r="GJ502" s="1">
        <v>5.5901230000000001E-5</v>
      </c>
      <c r="GK502" s="1">
        <v>0.40376240000000002</v>
      </c>
      <c r="GL502" s="1">
        <v>3.044026E-2</v>
      </c>
      <c r="GM502">
        <v>31.507529999999999</v>
      </c>
      <c r="GN502" s="1">
        <v>1.973756E-4</v>
      </c>
      <c r="GO502" s="1">
        <v>1.4377310000000001</v>
      </c>
      <c r="GP502" s="1">
        <v>3.0256180000000001E-2</v>
      </c>
      <c r="GQ502">
        <v>31.729399999999998</v>
      </c>
      <c r="GR502" s="1">
        <v>6.0652449999999995E-4</v>
      </c>
      <c r="GS502" s="1">
        <v>4.4620220000000002</v>
      </c>
      <c r="GT502" s="1">
        <v>3.0085319999999999E-2</v>
      </c>
      <c r="GU502">
        <v>31.97017</v>
      </c>
      <c r="GV502" s="1">
        <v>1.6453699999999999E-3</v>
      </c>
      <c r="GW502" s="1">
        <v>12.232620000000001</v>
      </c>
      <c r="GX502" s="1">
        <v>2.9900010000000001E-2</v>
      </c>
      <c r="GY502">
        <v>32.133929999999999</v>
      </c>
      <c r="GZ502" s="1">
        <v>3.9874680000000001E-3</v>
      </c>
      <c r="HA502">
        <v>29.996670000000002</v>
      </c>
      <c r="HB502" s="1">
        <v>2.968206E-2</v>
      </c>
      <c r="HC502">
        <v>32.196040000000004</v>
      </c>
      <c r="HD502" s="1">
        <v>8.7264630000000003E-3</v>
      </c>
      <c r="HE502">
        <v>66.526790000000005</v>
      </c>
      <c r="HF502" s="1">
        <v>2.9494289999999999E-2</v>
      </c>
      <c r="HG502">
        <v>32.108759999999997</v>
      </c>
      <c r="HH502" s="1">
        <v>1.7461589999999999E-2</v>
      </c>
      <c r="HI502">
        <v>134.85759999999999</v>
      </c>
      <c r="HJ502" s="1">
        <v>2.929957E-2</v>
      </c>
      <c r="HK502">
        <v>32.009819999999998</v>
      </c>
      <c r="HL502" s="1">
        <v>3.2223969999999998E-2</v>
      </c>
      <c r="HM502">
        <v>252.26949999999999</v>
      </c>
      <c r="HN502">
        <v>2.9563309999999999E-2</v>
      </c>
      <c r="HO502">
        <v>31.941600000000001</v>
      </c>
      <c r="HP502" s="1">
        <v>5.6266049999999998E-2</v>
      </c>
      <c r="HQ502">
        <v>439.69110000000001</v>
      </c>
      <c r="HR502" s="1">
        <v>2.933212E-2</v>
      </c>
      <c r="HS502">
        <v>31.99342</v>
      </c>
      <c r="HT502" s="1">
        <v>9.0696949999999998E-2</v>
      </c>
      <c r="HU502">
        <v>719.63409999999999</v>
      </c>
      <c r="HV502" s="1">
        <v>2.8892560000000001E-2</v>
      </c>
      <c r="HW502">
        <v>32.126620000000003</v>
      </c>
      <c r="HX502" s="1">
        <v>0.1369686</v>
      </c>
      <c r="HY502">
        <v>1111.5940000000001</v>
      </c>
      <c r="HZ502" s="1">
        <v>2.8405960000000001E-2</v>
      </c>
      <c r="IA502">
        <v>32.182450000000003</v>
      </c>
      <c r="IB502" s="1">
        <v>0.1961205</v>
      </c>
      <c r="IC502">
        <v>1631.0039999999999</v>
      </c>
      <c r="ID502" s="1">
        <v>2.816509E-2</v>
      </c>
      <c r="IE502">
        <v>32.224800000000002</v>
      </c>
      <c r="IF502" s="1">
        <v>0.27077590000000001</v>
      </c>
      <c r="IG502">
        <v>2287.9290000000001</v>
      </c>
      <c r="IH502" s="1">
        <v>2.8090830000000001E-2</v>
      </c>
      <c r="II502">
        <v>32.201729999999998</v>
      </c>
      <c r="IJ502" s="1">
        <v>0.36179070000000002</v>
      </c>
      <c r="IK502">
        <v>3087.1729999999998</v>
      </c>
      <c r="IL502" s="1">
        <v>2.7966020000000001E-2</v>
      </c>
      <c r="IM502">
        <v>32.098970000000001</v>
      </c>
      <c r="IN502">
        <v>0.46637630000000002</v>
      </c>
      <c r="IO502">
        <v>4025.163</v>
      </c>
      <c r="IP502" s="1">
        <v>2.7753659999999999E-2</v>
      </c>
      <c r="IQ502">
        <v>31.995509999999999</v>
      </c>
      <c r="IR502" s="1">
        <v>0.58131429999999995</v>
      </c>
      <c r="IS502">
        <v>5089.9080000000004</v>
      </c>
      <c r="IT502" s="1">
        <v>2.8111110000000002E-2</v>
      </c>
      <c r="IU502">
        <v>31.96237</v>
      </c>
      <c r="IV502">
        <v>0.72042870000000003</v>
      </c>
      <c r="IW502">
        <v>6268.6130000000003</v>
      </c>
      <c r="IX502" s="1">
        <v>2.7887060000000002E-2</v>
      </c>
      <c r="IY502">
        <v>32.16254</v>
      </c>
      <c r="IZ502">
        <v>0.85465780000000002</v>
      </c>
      <c r="JA502">
        <v>7543.8789999999999</v>
      </c>
      <c r="JB502" s="1">
        <v>2.7488869999999999E-2</v>
      </c>
      <c r="JC502">
        <v>32.416449999999998</v>
      </c>
      <c r="JD502">
        <v>0.98612710000000003</v>
      </c>
      <c r="JE502">
        <v>8883.5120000000006</v>
      </c>
      <c r="JF502" s="1">
        <v>2.702978E-2</v>
      </c>
      <c r="JG502">
        <v>32.653260000000003</v>
      </c>
      <c r="JH502">
        <v>1.1135809999999999</v>
      </c>
      <c r="JI502">
        <v>10261.48</v>
      </c>
      <c r="JJ502" s="1">
        <v>2.685104E-2</v>
      </c>
      <c r="JK502">
        <v>32.759689999999999</v>
      </c>
      <c r="JL502">
        <v>1.2497689999999999</v>
      </c>
      <c r="JM502">
        <v>11657.13</v>
      </c>
      <c r="JN502" s="1">
        <v>2.6831859999999999E-2</v>
      </c>
      <c r="JO502">
        <v>32.768219999999999</v>
      </c>
      <c r="JP502">
        <v>1.391694</v>
      </c>
      <c r="JQ502">
        <v>13056.09</v>
      </c>
      <c r="JR502" s="1">
        <v>2.6725220000000001E-2</v>
      </c>
      <c r="JS502">
        <v>32.6569</v>
      </c>
      <c r="JT502">
        <v>1.5257419999999999</v>
      </c>
      <c r="JU502">
        <v>14440.42</v>
      </c>
      <c r="JV502" s="1">
        <v>2.6477629999999999E-2</v>
      </c>
      <c r="JW502">
        <v>32.547330000000002</v>
      </c>
      <c r="JX502">
        <v>1.645356</v>
      </c>
      <c r="JY502">
        <v>15789.39</v>
      </c>
      <c r="JZ502" s="1">
        <v>2.6775799999999999E-2</v>
      </c>
      <c r="KA502">
        <v>32.47222</v>
      </c>
      <c r="KB502">
        <v>1.7936110000000001</v>
      </c>
      <c r="KC502">
        <v>17094.64</v>
      </c>
      <c r="KD502" s="1">
        <v>2.6464999999999999E-2</v>
      </c>
      <c r="KE502">
        <v>32.57235</v>
      </c>
      <c r="KF502">
        <v>1.8948750000000001</v>
      </c>
      <c r="KG502">
        <v>18347.29</v>
      </c>
      <c r="KH502" s="1">
        <v>2.5984199999999999E-2</v>
      </c>
      <c r="KI502">
        <v>32.695480000000003</v>
      </c>
      <c r="KJ502">
        <v>1.972275</v>
      </c>
      <c r="KK502">
        <v>19523.990000000002</v>
      </c>
      <c r="KL502" s="1">
        <v>2.5428139999999998E-2</v>
      </c>
      <c r="KM502">
        <v>32.825969999999998</v>
      </c>
      <c r="KN502">
        <v>2.0306169999999999</v>
      </c>
      <c r="KO502">
        <v>20616.7</v>
      </c>
      <c r="KP502">
        <v>2.5131400000000002E-2</v>
      </c>
      <c r="KQ502">
        <v>32.927410000000002</v>
      </c>
      <c r="KR502">
        <v>2.0979399999999999</v>
      </c>
      <c r="KS502">
        <v>21624.44</v>
      </c>
      <c r="KT502" s="1">
        <v>2.4956590000000001E-2</v>
      </c>
      <c r="KU502">
        <v>32.910719999999998</v>
      </c>
      <c r="KV502">
        <v>2.1657069999999998</v>
      </c>
      <c r="KW502">
        <v>22552.28</v>
      </c>
      <c r="KX502" s="1">
        <v>2.4704609999999998E-2</v>
      </c>
      <c r="KY502">
        <v>32.808309999999999</v>
      </c>
      <c r="KZ502">
        <v>2.2177250000000002</v>
      </c>
      <c r="LA502">
        <v>23400.18</v>
      </c>
      <c r="LB502" s="1">
        <v>2.4321559999999999E-2</v>
      </c>
      <c r="LC502">
        <v>32.686480000000003</v>
      </c>
      <c r="LD502">
        <v>2.2482690000000001</v>
      </c>
      <c r="LE502">
        <v>24165.38</v>
      </c>
      <c r="LF502" s="1">
        <v>2.4300929999999998E-2</v>
      </c>
      <c r="LG502">
        <v>32.610999999999997</v>
      </c>
      <c r="LH502">
        <v>2.3041680000000002</v>
      </c>
      <c r="LI502">
        <v>24852.13</v>
      </c>
      <c r="LJ502" s="1">
        <v>2.3951130000000001E-2</v>
      </c>
      <c r="LK502">
        <v>32.68826</v>
      </c>
      <c r="LL502">
        <v>2.3210790000000001</v>
      </c>
      <c r="LM502">
        <v>25465.5</v>
      </c>
      <c r="LN502" s="1">
        <v>2.35029E-2</v>
      </c>
      <c r="LO502">
        <v>32.790700000000001</v>
      </c>
      <c r="LP502">
        <v>2.319782</v>
      </c>
      <c r="LQ502">
        <v>26001.119999999999</v>
      </c>
      <c r="LR502" s="1">
        <v>2.2983900000000002E-2</v>
      </c>
      <c r="LS502">
        <v>32.907209999999999</v>
      </c>
      <c r="LT502">
        <v>2.3034970000000001</v>
      </c>
      <c r="LU502">
        <v>26462.61</v>
      </c>
      <c r="LV502" s="1">
        <v>2.2607550000000001E-2</v>
      </c>
      <c r="LW502">
        <v>32.979930000000003</v>
      </c>
      <c r="LX502">
        <v>2.2944420000000001</v>
      </c>
      <c r="LY502">
        <v>26854.92</v>
      </c>
      <c r="LZ502" s="1">
        <v>2.2203759999999999E-2</v>
      </c>
      <c r="MA502">
        <v>32.985500000000002</v>
      </c>
      <c r="MB502">
        <v>2.2733080000000001</v>
      </c>
      <c r="MC502">
        <v>27184.26</v>
      </c>
      <c r="MD502" s="1">
        <v>2.1662069999999999E-2</v>
      </c>
      <c r="ME502">
        <v>32.867649999999998</v>
      </c>
      <c r="MF502">
        <v>2.2273939999999999</v>
      </c>
      <c r="MG502">
        <v>27451.39</v>
      </c>
      <c r="MH502" s="1">
        <v>2.1140140000000002E-2</v>
      </c>
      <c r="MI502">
        <v>32.735959999999999</v>
      </c>
      <c r="MJ502">
        <v>2.1790609999999999</v>
      </c>
      <c r="MK502">
        <v>27662.25</v>
      </c>
      <c r="ML502" s="1">
        <v>2.0985630000000002E-2</v>
      </c>
      <c r="MM502">
        <v>32.628970000000002</v>
      </c>
      <c r="MN502">
        <v>2.1651720000000001</v>
      </c>
      <c r="MO502">
        <v>27824.2</v>
      </c>
      <c r="MP502" s="1">
        <v>2.0720450000000001E-2</v>
      </c>
      <c r="MQ502">
        <v>32.702689999999997</v>
      </c>
      <c r="MR502">
        <v>2.1370650000000002</v>
      </c>
      <c r="MS502">
        <v>27945.45</v>
      </c>
      <c r="MT502" s="1">
        <v>2.0429079999999999E-2</v>
      </c>
      <c r="MU502">
        <v>32.731900000000003</v>
      </c>
      <c r="MV502">
        <v>2.103637</v>
      </c>
      <c r="MW502">
        <v>28026.54</v>
      </c>
      <c r="MX502" s="1">
        <v>2.006718E-2</v>
      </c>
      <c r="MY502">
        <v>32.707900000000002</v>
      </c>
      <c r="MZ502">
        <v>2.0610140000000001</v>
      </c>
      <c r="NA502">
        <v>28071.89</v>
      </c>
      <c r="NB502" s="1">
        <v>1.9792580000000001E-2</v>
      </c>
      <c r="NC502">
        <v>32.662739999999999</v>
      </c>
      <c r="ND502">
        <v>2.0255670000000001</v>
      </c>
      <c r="NE502">
        <v>28084.55</v>
      </c>
      <c r="NF502" s="1">
        <v>1.9626359999999999E-2</v>
      </c>
      <c r="NG502">
        <v>32.622019999999999</v>
      </c>
      <c r="NH502">
        <v>1.999695</v>
      </c>
      <c r="NI502">
        <v>28069.09</v>
      </c>
      <c r="NJ502" s="1">
        <v>1.94802E-2</v>
      </c>
      <c r="NK502">
        <v>32.533470000000001</v>
      </c>
      <c r="NL502">
        <v>1.9746090000000001</v>
      </c>
      <c r="NM502">
        <v>28028.89</v>
      </c>
      <c r="NN502" s="1">
        <v>1.9333639999999999E-2</v>
      </c>
      <c r="NO502">
        <v>32.43374</v>
      </c>
      <c r="NP502">
        <v>1.94852</v>
      </c>
      <c r="NQ502">
        <v>27966.78</v>
      </c>
      <c r="NR502" s="1">
        <v>1.9296810000000001E-2</v>
      </c>
      <c r="NS502">
        <v>32.340470000000003</v>
      </c>
      <c r="NT502">
        <v>1.932577</v>
      </c>
      <c r="NU502">
        <v>27884.79</v>
      </c>
      <c r="NV502" s="1">
        <v>1.9094690000000001E-2</v>
      </c>
      <c r="NW502">
        <v>32.451770000000003</v>
      </c>
      <c r="NX502">
        <v>1.899437</v>
      </c>
      <c r="NY502">
        <v>27785.35</v>
      </c>
      <c r="NZ502" s="1">
        <v>1.8861670000000001E-2</v>
      </c>
      <c r="OA502">
        <v>32.597639999999998</v>
      </c>
      <c r="OB502">
        <v>1.8627039999999999</v>
      </c>
      <c r="OC502">
        <v>27669.32</v>
      </c>
      <c r="OD502" s="1">
        <v>1.866394E-2</v>
      </c>
      <c r="OE502">
        <v>32.679040000000001</v>
      </c>
      <c r="OF502">
        <v>1.828924</v>
      </c>
      <c r="OG502">
        <v>27538.7</v>
      </c>
      <c r="OH502" s="1">
        <v>1.8568299999999999E-2</v>
      </c>
      <c r="OI502">
        <v>32.73413</v>
      </c>
      <c r="OJ502">
        <v>1.804951</v>
      </c>
      <c r="OK502">
        <v>27395.55</v>
      </c>
    </row>
    <row r="503" spans="1:401" x14ac:dyDescent="0.35">
      <c r="A503">
        <v>512</v>
      </c>
      <c r="B503" t="s">
        <v>4</v>
      </c>
      <c r="C503" t="s">
        <v>364</v>
      </c>
      <c r="D503" t="s">
        <v>510</v>
      </c>
      <c r="E503">
        <v>877.23270000000002</v>
      </c>
      <c r="F503">
        <v>3.0816059999999999E-2</v>
      </c>
      <c r="G503">
        <v>26.75545</v>
      </c>
      <c r="H503">
        <v>0</v>
      </c>
      <c r="I503">
        <v>0</v>
      </c>
      <c r="J503" s="1">
        <v>3.0687720000000002E-2</v>
      </c>
      <c r="K503">
        <v>26.904489999999999</v>
      </c>
      <c r="L503">
        <v>0</v>
      </c>
      <c r="M503">
        <v>0</v>
      </c>
      <c r="N503" s="1">
        <v>3.049588E-2</v>
      </c>
      <c r="O503">
        <v>27.075620000000001</v>
      </c>
      <c r="P503">
        <v>0</v>
      </c>
      <c r="Q503">
        <v>0</v>
      </c>
      <c r="R503" s="1">
        <v>3.025547E-2</v>
      </c>
      <c r="S503">
        <v>27.166340000000002</v>
      </c>
      <c r="T503">
        <v>0</v>
      </c>
      <c r="U503">
        <v>0</v>
      </c>
      <c r="V503" s="1">
        <v>3.0044950000000001E-2</v>
      </c>
      <c r="W503">
        <v>27.143910000000002</v>
      </c>
      <c r="X503">
        <v>0</v>
      </c>
      <c r="Y503">
        <v>0</v>
      </c>
      <c r="Z503" s="1">
        <v>2.9878350000000001E-2</v>
      </c>
      <c r="AA503">
        <v>27.13692</v>
      </c>
      <c r="AB503">
        <v>0</v>
      </c>
      <c r="AC503">
        <v>0</v>
      </c>
      <c r="AD503" s="1">
        <v>2.9790199999999999E-2</v>
      </c>
      <c r="AE503">
        <v>27.15221</v>
      </c>
      <c r="AF503">
        <v>0</v>
      </c>
      <c r="AG503">
        <v>0</v>
      </c>
      <c r="AH503" s="1">
        <v>2.9599319999999998E-2</v>
      </c>
      <c r="AI503">
        <v>27.350989999999999</v>
      </c>
      <c r="AJ503">
        <v>0</v>
      </c>
      <c r="AK503">
        <v>0</v>
      </c>
      <c r="AL503" s="1">
        <v>2.9381419999999998E-2</v>
      </c>
      <c r="AM503">
        <v>27.605409999999999</v>
      </c>
      <c r="AN503">
        <v>0</v>
      </c>
      <c r="AO503">
        <v>0</v>
      </c>
      <c r="AP503" s="1">
        <v>2.9137150000000001E-2</v>
      </c>
      <c r="AQ503">
        <v>27.86495</v>
      </c>
      <c r="AR503">
        <v>0</v>
      </c>
      <c r="AS503">
        <v>0</v>
      </c>
      <c r="AT503" s="1">
        <v>2.897249E-2</v>
      </c>
      <c r="AU503">
        <v>28.091390000000001</v>
      </c>
      <c r="AV503">
        <v>0</v>
      </c>
      <c r="AW503">
        <v>0</v>
      </c>
      <c r="AX503" s="1">
        <v>2.885043E-2</v>
      </c>
      <c r="AY503">
        <v>28.165900000000001</v>
      </c>
      <c r="AZ503">
        <v>0</v>
      </c>
      <c r="BA503">
        <v>0</v>
      </c>
      <c r="BB503">
        <v>2.8703559999999999E-2</v>
      </c>
      <c r="BC503">
        <v>28.181609999999999</v>
      </c>
      <c r="BD503">
        <v>0</v>
      </c>
      <c r="BE503">
        <v>0</v>
      </c>
      <c r="BF503" s="1">
        <v>2.855017E-2</v>
      </c>
      <c r="BG503">
        <v>28.19528</v>
      </c>
      <c r="BH503">
        <v>0</v>
      </c>
      <c r="BI503">
        <v>0</v>
      </c>
      <c r="BJ503" s="1">
        <v>2.8502980000000001E-2</v>
      </c>
      <c r="BK503">
        <v>28.258790000000001</v>
      </c>
      <c r="BL503">
        <v>0</v>
      </c>
      <c r="BM503">
        <v>0</v>
      </c>
      <c r="BN503" s="1">
        <v>2.832811E-2</v>
      </c>
      <c r="BO503">
        <v>28.51699</v>
      </c>
      <c r="BP503">
        <v>0</v>
      </c>
      <c r="BQ503">
        <v>0</v>
      </c>
      <c r="BR503" s="1">
        <v>2.8086779999999999E-2</v>
      </c>
      <c r="BS503">
        <v>28.772590000000001</v>
      </c>
      <c r="BT503">
        <v>0</v>
      </c>
      <c r="BU503">
        <v>0</v>
      </c>
      <c r="BV503" s="1">
        <v>2.7852760000000001E-2</v>
      </c>
      <c r="BW503">
        <v>29.022490000000001</v>
      </c>
      <c r="BX503">
        <v>0</v>
      </c>
      <c r="BY503">
        <v>0</v>
      </c>
      <c r="BZ503" s="1">
        <v>2.7663489999999999E-2</v>
      </c>
      <c r="CA503">
        <v>29.204640000000001</v>
      </c>
      <c r="CB503">
        <v>0</v>
      </c>
      <c r="CC503">
        <v>0</v>
      </c>
      <c r="CD503" s="1">
        <v>2.7521819999999999E-2</v>
      </c>
      <c r="CE503">
        <v>29.250229999999998</v>
      </c>
      <c r="CF503">
        <v>0</v>
      </c>
      <c r="CG503">
        <v>0</v>
      </c>
      <c r="CH503" s="1">
        <v>2.73545E-2</v>
      </c>
      <c r="CI503">
        <v>29.195160000000001</v>
      </c>
      <c r="CJ503">
        <v>0</v>
      </c>
      <c r="CK503">
        <v>0</v>
      </c>
      <c r="CL503" s="1">
        <v>2.7170920000000001E-2</v>
      </c>
      <c r="CM503">
        <v>29.169419999999999</v>
      </c>
      <c r="CN503">
        <v>0</v>
      </c>
      <c r="CO503">
        <v>0</v>
      </c>
      <c r="CP503" s="1">
        <v>2.7226110000000001E-2</v>
      </c>
      <c r="CQ503">
        <v>29.216000000000001</v>
      </c>
      <c r="CR503">
        <v>0</v>
      </c>
      <c r="CS503">
        <v>0</v>
      </c>
      <c r="CT503" s="1">
        <v>2.7035650000000001E-2</v>
      </c>
      <c r="CU503">
        <v>29.40681</v>
      </c>
      <c r="CV503">
        <v>0</v>
      </c>
      <c r="CW503">
        <v>0</v>
      </c>
      <c r="CX503" s="1">
        <v>2.6742640000000002E-2</v>
      </c>
      <c r="CY503">
        <v>29.477150000000002</v>
      </c>
      <c r="CZ503">
        <v>0</v>
      </c>
      <c r="DA503">
        <v>0</v>
      </c>
      <c r="DB503" s="1">
        <v>2.6440109999999999E-2</v>
      </c>
      <c r="DC503">
        <v>29.670780000000001</v>
      </c>
      <c r="DD503">
        <v>0</v>
      </c>
      <c r="DE503">
        <v>0</v>
      </c>
      <c r="DF503" s="1">
        <v>2.6265179999999999E-2</v>
      </c>
      <c r="DG503">
        <v>29.834129999999998</v>
      </c>
      <c r="DH503">
        <v>0</v>
      </c>
      <c r="DI503">
        <v>0</v>
      </c>
      <c r="DJ503" s="1">
        <v>2.6154239999999999E-2</v>
      </c>
      <c r="DK503">
        <v>29.88439</v>
      </c>
      <c r="DL503">
        <v>0</v>
      </c>
      <c r="DM503">
        <v>0</v>
      </c>
      <c r="DN503" s="1">
        <v>2.6004940000000001E-2</v>
      </c>
      <c r="DO503">
        <v>29.860659999999999</v>
      </c>
      <c r="DP503">
        <v>0</v>
      </c>
      <c r="DQ503">
        <v>2.6996250000000002E-35</v>
      </c>
      <c r="DR503" s="1">
        <v>2.577144E-2</v>
      </c>
      <c r="DS503">
        <v>29.84788</v>
      </c>
      <c r="DT503">
        <v>6.7724160000000003E-35</v>
      </c>
      <c r="DU503">
        <v>6.9784520000000001E-31</v>
      </c>
      <c r="DV503" s="1">
        <v>2.5415719999999999E-2</v>
      </c>
      <c r="DW503">
        <v>29.898350000000001</v>
      </c>
      <c r="DX503">
        <v>3.9856600000000001E-31</v>
      </c>
      <c r="DY503" s="1">
        <v>4.1577950000000003E-27</v>
      </c>
      <c r="DZ503" s="1">
        <v>2.5241530000000002E-2</v>
      </c>
      <c r="EA503">
        <v>30.158829999999998</v>
      </c>
      <c r="EB503" s="1">
        <v>7.9800970000000004E-28</v>
      </c>
      <c r="EC503" s="1">
        <v>8.3688630000000005E-24</v>
      </c>
      <c r="ED503" s="1">
        <v>2.51516E-2</v>
      </c>
      <c r="EE503">
        <v>30.449020000000001</v>
      </c>
      <c r="EF503" s="1">
        <v>6.5746129999999997E-25</v>
      </c>
      <c r="EG503" s="1">
        <v>6.8899999999999997E-21</v>
      </c>
      <c r="EH503">
        <v>2.5060720000000002E-2</v>
      </c>
      <c r="EI503">
        <v>30.738299999999999</v>
      </c>
      <c r="EJ503" s="1">
        <v>2.541774E-22</v>
      </c>
      <c r="EK503" s="1">
        <v>2.6690640000000002E-18</v>
      </c>
      <c r="EL503" s="1">
        <v>2.4919480000000001E-2</v>
      </c>
      <c r="EM503">
        <v>30.988900000000001</v>
      </c>
      <c r="EN503" s="1">
        <v>5.172354E-20</v>
      </c>
      <c r="EO503" s="1">
        <v>5.4444309999999996E-16</v>
      </c>
      <c r="EP503" s="1">
        <v>2.4744100000000002E-2</v>
      </c>
      <c r="EQ503">
        <v>31.069949999999999</v>
      </c>
      <c r="ER503" s="1">
        <v>6.2334320000000001E-18</v>
      </c>
      <c r="ES503" s="1">
        <v>6.3252589999999996E-14</v>
      </c>
      <c r="ET503" s="1">
        <v>2.4598620000000002E-2</v>
      </c>
      <c r="EU503">
        <v>31.005120000000002</v>
      </c>
      <c r="EV503" s="1">
        <v>4.5920680000000001E-16</v>
      </c>
      <c r="EW503" s="1">
        <v>4.4811579999999999E-12</v>
      </c>
      <c r="EX503" s="1">
        <v>2.4512820000000001E-2</v>
      </c>
      <c r="EY503">
        <v>30.968540000000001</v>
      </c>
      <c r="EZ503" s="1">
        <v>2.1663460000000001E-14</v>
      </c>
      <c r="FA503" s="1">
        <v>2.0501799999999999E-10</v>
      </c>
      <c r="FB503" s="1">
        <v>2.46415E-2</v>
      </c>
      <c r="FC503">
        <v>30.971150000000002</v>
      </c>
      <c r="FD503" s="1">
        <v>6.9433090000000005E-13</v>
      </c>
      <c r="FE503" s="1">
        <v>6.3706800000000002E-9</v>
      </c>
      <c r="FF503" s="1">
        <v>2.4577089999999999E-2</v>
      </c>
      <c r="FG503">
        <v>31.106750000000002</v>
      </c>
      <c r="FH503" s="1">
        <v>1.554827E-11</v>
      </c>
      <c r="FI503" s="1">
        <v>1.401513E-7</v>
      </c>
      <c r="FJ503">
        <v>2.4420009999999999E-2</v>
      </c>
      <c r="FK503">
        <v>31.240590000000001</v>
      </c>
      <c r="FL503" s="1">
        <v>2.5247979999999998E-10</v>
      </c>
      <c r="FM503" s="1">
        <v>2.2578260000000001E-6</v>
      </c>
      <c r="FN503" s="1">
        <v>2.423983E-2</v>
      </c>
      <c r="FO503">
        <v>31.311689999999999</v>
      </c>
      <c r="FP503" s="1">
        <v>3.085013E-9</v>
      </c>
      <c r="FQ503" s="1">
        <v>2.7475609999999999E-5</v>
      </c>
      <c r="FR503" s="1">
        <v>2.415954E-2</v>
      </c>
      <c r="FS503">
        <v>31.343579999999999</v>
      </c>
      <c r="FT503" s="1">
        <v>2.9286640000000001E-8</v>
      </c>
      <c r="FU503" s="1">
        <v>2.596233E-4</v>
      </c>
      <c r="FV503" s="1">
        <v>2.4122680000000001E-2</v>
      </c>
      <c r="FW503">
        <v>31.311489999999999</v>
      </c>
      <c r="FX503" s="1">
        <v>2.2126129999999999E-7</v>
      </c>
      <c r="FY503" s="1">
        <v>1.952821E-3</v>
      </c>
      <c r="FZ503" s="1">
        <v>2.4040590000000001E-2</v>
      </c>
      <c r="GA503">
        <v>31.258620000000001</v>
      </c>
      <c r="GB503" s="1">
        <v>1.3538000000000001E-6</v>
      </c>
      <c r="GC503" s="1">
        <v>1.194623E-2</v>
      </c>
      <c r="GD503" s="1">
        <v>2.390258E-2</v>
      </c>
      <c r="GE503">
        <v>31.210550000000001</v>
      </c>
      <c r="GF503" s="1">
        <v>6.8418019999999999E-6</v>
      </c>
      <c r="GG503" s="1">
        <v>6.0580759999999997E-2</v>
      </c>
      <c r="GH503" s="1">
        <v>2.376667E-2</v>
      </c>
      <c r="GI503">
        <v>31.218340000000001</v>
      </c>
      <c r="GJ503" s="1">
        <v>2.914258E-5</v>
      </c>
      <c r="GK503" s="1">
        <v>0.25922269999999997</v>
      </c>
      <c r="GL503" s="1">
        <v>2.3647689999999999E-2</v>
      </c>
      <c r="GM503">
        <v>31.397359999999999</v>
      </c>
      <c r="GN503" s="1">
        <v>1.064322E-4</v>
      </c>
      <c r="GO503" s="1">
        <v>0.95153209999999999</v>
      </c>
      <c r="GP503" s="1">
        <v>2.3505120000000001E-2</v>
      </c>
      <c r="GQ503">
        <v>31.621780000000001</v>
      </c>
      <c r="GR503" s="1">
        <v>3.3789779999999998E-4</v>
      </c>
      <c r="GS503" s="1">
        <v>3.0405389999999999</v>
      </c>
      <c r="GT503" s="1">
        <v>2.3374599999999999E-2</v>
      </c>
      <c r="GU503">
        <v>31.864319999999999</v>
      </c>
      <c r="GV503" s="1">
        <v>9.4591200000000003E-4</v>
      </c>
      <c r="GW503" s="1">
        <v>8.5719349999999999</v>
      </c>
      <c r="GX503" s="1">
        <v>2.3228849999999999E-2</v>
      </c>
      <c r="GY503">
        <v>32.027839999999998</v>
      </c>
      <c r="GZ503" s="1">
        <v>2.3621829999999999E-3</v>
      </c>
      <c r="HA503">
        <v>21.589259999999999</v>
      </c>
      <c r="HB503" s="1">
        <v>2.3059699999999999E-2</v>
      </c>
      <c r="HC503">
        <v>32.088430000000002</v>
      </c>
      <c r="HD503" s="1">
        <v>5.3208209999999999E-3</v>
      </c>
      <c r="HE503">
        <v>49.118040000000001</v>
      </c>
      <c r="HF503" s="1">
        <v>2.2916349999999999E-2</v>
      </c>
      <c r="HG503">
        <v>31.998290000000001</v>
      </c>
      <c r="HH503" s="1">
        <v>1.0945109999999999E-2</v>
      </c>
      <c r="HI503">
        <v>102.014</v>
      </c>
      <c r="HJ503" s="1">
        <v>2.2764860000000001E-2</v>
      </c>
      <c r="HK503">
        <v>31.899529999999999</v>
      </c>
      <c r="HL503" s="1">
        <v>2.0734889999999999E-2</v>
      </c>
      <c r="HM503">
        <v>195.2816</v>
      </c>
      <c r="HN503">
        <v>2.2983199999999999E-2</v>
      </c>
      <c r="HO503">
        <v>31.83305</v>
      </c>
      <c r="HP503" s="1">
        <v>3.713607E-2</v>
      </c>
      <c r="HQ503">
        <v>347.84440000000001</v>
      </c>
      <c r="HR503" s="1">
        <v>2.2798809999999999E-2</v>
      </c>
      <c r="HS503">
        <v>31.889220000000002</v>
      </c>
      <c r="HT503" s="1">
        <v>6.1283240000000003E-2</v>
      </c>
      <c r="HU503">
        <v>581.21389999999997</v>
      </c>
      <c r="HV503" s="1">
        <v>2.2455050000000001E-2</v>
      </c>
      <c r="HW503">
        <v>32.026969999999999</v>
      </c>
      <c r="HX503" s="1">
        <v>9.4653230000000005E-2</v>
      </c>
      <c r="HY503">
        <v>915.63099999999997</v>
      </c>
      <c r="HZ503" s="1">
        <v>2.2071E-2</v>
      </c>
      <c r="IA503">
        <v>32.085039999999999</v>
      </c>
      <c r="IB503" s="1">
        <v>0.13840540000000001</v>
      </c>
      <c r="IC503">
        <v>1368.5640000000001</v>
      </c>
      <c r="ID503" s="1">
        <v>2.1887770000000001E-2</v>
      </c>
      <c r="IE503">
        <v>32.130220000000001</v>
      </c>
      <c r="IF503" s="1">
        <v>0.19496520000000001</v>
      </c>
      <c r="IG503">
        <v>1953.2809999999999</v>
      </c>
      <c r="IH503" s="1">
        <v>2.1830949999999998E-2</v>
      </c>
      <c r="II503">
        <v>32.107889999999998</v>
      </c>
      <c r="IJ503" s="1">
        <v>0.26541419999999999</v>
      </c>
      <c r="IK503">
        <v>2678.5650000000001</v>
      </c>
      <c r="IL503" s="1">
        <v>2.173634E-2</v>
      </c>
      <c r="IM503">
        <v>32.005830000000003</v>
      </c>
      <c r="IN503" s="1">
        <v>0.34823880000000002</v>
      </c>
      <c r="IO503">
        <v>3545.8760000000002</v>
      </c>
      <c r="IP503" s="1">
        <v>2.15728E-2</v>
      </c>
      <c r="IQ503">
        <v>31.904319999999998</v>
      </c>
      <c r="IR503" s="1">
        <v>0.441328</v>
      </c>
      <c r="IS503">
        <v>4548.3379999999997</v>
      </c>
      <c r="IT503" s="1">
        <v>2.186304E-2</v>
      </c>
      <c r="IU503">
        <v>31.875119999999999</v>
      </c>
      <c r="IV503" s="1">
        <v>0.55575549999999996</v>
      </c>
      <c r="IW503">
        <v>5676.665</v>
      </c>
      <c r="IX503" s="1">
        <v>2.1687519999999998E-2</v>
      </c>
      <c r="IY503">
        <v>32.08305</v>
      </c>
      <c r="IZ503">
        <v>0.66892830000000003</v>
      </c>
      <c r="JA503">
        <v>6917.64</v>
      </c>
      <c r="JB503" s="1">
        <v>2.1371950000000001E-2</v>
      </c>
      <c r="JC503">
        <v>32.341349999999998</v>
      </c>
      <c r="JD503">
        <v>0.78230829999999996</v>
      </c>
      <c r="JE503">
        <v>8243.0779999999995</v>
      </c>
      <c r="JF503" s="1">
        <v>2.1011490000000001E-2</v>
      </c>
      <c r="JG503">
        <v>32.58043</v>
      </c>
      <c r="JH503">
        <v>0.89472989999999997</v>
      </c>
      <c r="JI503">
        <v>9627.9009999999998</v>
      </c>
      <c r="JJ503" s="1">
        <v>2.0873829999999999E-2</v>
      </c>
      <c r="JK503">
        <v>32.685859999999998</v>
      </c>
      <c r="JL503">
        <v>1.016327</v>
      </c>
      <c r="JM503">
        <v>11050.74</v>
      </c>
      <c r="JN503" s="1">
        <v>2.0860030000000002E-2</v>
      </c>
      <c r="JO503">
        <v>32.693550000000002</v>
      </c>
      <c r="JP503">
        <v>1.14452</v>
      </c>
      <c r="JQ503">
        <v>12496.25</v>
      </c>
      <c r="JR503" s="1">
        <v>2.0779789999999999E-2</v>
      </c>
      <c r="JS503">
        <v>32.581519999999998</v>
      </c>
      <c r="JT503">
        <v>1.2681439999999999</v>
      </c>
      <c r="JU503">
        <v>13946.15</v>
      </c>
      <c r="JV503" s="1">
        <v>2.0590399999999998E-2</v>
      </c>
      <c r="JW503">
        <v>32.473970000000001</v>
      </c>
      <c r="JX503">
        <v>1.381392</v>
      </c>
      <c r="JY503">
        <v>15378.96</v>
      </c>
      <c r="JZ503" s="1">
        <v>2.0833649999999999E-2</v>
      </c>
      <c r="KA503">
        <v>32.402349999999998</v>
      </c>
      <c r="KB503">
        <v>1.5206999999999999</v>
      </c>
      <c r="KC503">
        <v>16782.740000000002</v>
      </c>
      <c r="KD503" s="1">
        <v>2.0590859999999999E-2</v>
      </c>
      <c r="KE503">
        <v>32.509189999999997</v>
      </c>
      <c r="KF503">
        <v>1.6205860000000001</v>
      </c>
      <c r="KG503">
        <v>18147.669999999998</v>
      </c>
      <c r="KH503" s="1">
        <v>2.02109E-2</v>
      </c>
      <c r="KI503">
        <v>32.636249999999997</v>
      </c>
      <c r="KJ503">
        <v>1.700393</v>
      </c>
      <c r="KK503">
        <v>19449.22</v>
      </c>
      <c r="KL503" s="1">
        <v>1.9772890000000001E-2</v>
      </c>
      <c r="KM503">
        <v>32.769759999999998</v>
      </c>
      <c r="KN503">
        <v>1.7640089999999999</v>
      </c>
      <c r="KO503">
        <v>20675.89</v>
      </c>
      <c r="KP503" s="1">
        <v>1.9544059999999999E-2</v>
      </c>
      <c r="KQ503">
        <v>32.873570000000001</v>
      </c>
      <c r="KR503">
        <v>1.836109</v>
      </c>
      <c r="KS503">
        <v>21822.93</v>
      </c>
      <c r="KT503" s="1">
        <v>1.941201E-2</v>
      </c>
      <c r="KU503">
        <v>32.856450000000002</v>
      </c>
      <c r="KV503">
        <v>1.9088830000000001</v>
      </c>
      <c r="KW503">
        <v>22893.35</v>
      </c>
      <c r="KX503" s="1">
        <v>1.921724E-2</v>
      </c>
      <c r="KY503">
        <v>32.754309999999997</v>
      </c>
      <c r="KZ503">
        <v>1.9675750000000001</v>
      </c>
      <c r="LA503">
        <v>23885.68</v>
      </c>
      <c r="LB503" s="1">
        <v>1.891878E-2</v>
      </c>
      <c r="LC503">
        <v>32.634169999999997</v>
      </c>
      <c r="LD503">
        <v>2.0069270000000001</v>
      </c>
      <c r="LE503">
        <v>24796.240000000002</v>
      </c>
      <c r="LF503" s="1">
        <v>1.890826E-2</v>
      </c>
      <c r="LG503">
        <v>32.5623</v>
      </c>
      <c r="LH503">
        <v>2.069369</v>
      </c>
      <c r="LI503">
        <v>25626.74</v>
      </c>
      <c r="LJ503" s="1">
        <v>1.8635579999999999E-2</v>
      </c>
      <c r="LK503">
        <v>32.645769999999999</v>
      </c>
      <c r="LL503">
        <v>2.0959690000000002</v>
      </c>
      <c r="LM503">
        <v>26381.91</v>
      </c>
      <c r="LN503" s="1">
        <v>1.828697E-2</v>
      </c>
      <c r="LO503">
        <v>32.752369999999999</v>
      </c>
      <c r="LP503">
        <v>2.1057839999999999</v>
      </c>
      <c r="LQ503">
        <v>27056.39</v>
      </c>
      <c r="LR503" s="1">
        <v>1.7881230000000001E-2</v>
      </c>
      <c r="LS503">
        <v>32.872309999999999</v>
      </c>
      <c r="LT503">
        <v>2.1011419999999998</v>
      </c>
      <c r="LU503">
        <v>27652.49</v>
      </c>
      <c r="LV503" s="1">
        <v>1.7585779999999999E-2</v>
      </c>
      <c r="LW503">
        <v>32.946579999999997</v>
      </c>
      <c r="LX503">
        <v>2.1023809999999998</v>
      </c>
      <c r="LY503">
        <v>28173.9</v>
      </c>
      <c r="LZ503" s="1">
        <v>1.7275240000000001E-2</v>
      </c>
      <c r="MA503">
        <v>32.95232</v>
      </c>
      <c r="MB503">
        <v>2.0926650000000002</v>
      </c>
      <c r="MC503">
        <v>28626.18</v>
      </c>
      <c r="MD503" s="1">
        <v>1.685594E-2</v>
      </c>
      <c r="ME503">
        <v>32.833759999999998</v>
      </c>
      <c r="MF503">
        <v>2.0593020000000002</v>
      </c>
      <c r="MG503">
        <v>29010.45</v>
      </c>
      <c r="MH503" s="1">
        <v>1.6448750000000002E-2</v>
      </c>
      <c r="MI503">
        <v>32.703279999999999</v>
      </c>
      <c r="MJ503">
        <v>2.0224880000000001</v>
      </c>
      <c r="MK503">
        <v>29331.53</v>
      </c>
      <c r="ML503" s="1">
        <v>1.633093E-2</v>
      </c>
      <c r="MM503">
        <v>32.599150000000002</v>
      </c>
      <c r="MN503">
        <v>2.0174059999999998</v>
      </c>
      <c r="MO503">
        <v>29596.61</v>
      </c>
      <c r="MP503" s="1">
        <v>1.612512E-2</v>
      </c>
      <c r="MQ503">
        <v>32.679070000000003</v>
      </c>
      <c r="MR503">
        <v>1.9983610000000001</v>
      </c>
      <c r="MS503">
        <v>29814.52</v>
      </c>
      <c r="MT503" s="1">
        <v>1.5898280000000001E-2</v>
      </c>
      <c r="MU503">
        <v>32.710160000000002</v>
      </c>
      <c r="MV503">
        <v>1.973692</v>
      </c>
      <c r="MW503">
        <v>29985.72</v>
      </c>
      <c r="MX503" s="1">
        <v>1.5614070000000001E-2</v>
      </c>
      <c r="MY503">
        <v>32.687910000000002</v>
      </c>
      <c r="MZ503">
        <v>1.9395500000000001</v>
      </c>
      <c r="NA503">
        <v>30115.09</v>
      </c>
      <c r="NB503" s="1">
        <v>1.5398149999999999E-2</v>
      </c>
      <c r="NC503">
        <v>32.643819999999998</v>
      </c>
      <c r="ND503">
        <v>1.9116930000000001</v>
      </c>
      <c r="NE503">
        <v>30205.5</v>
      </c>
      <c r="NF503" s="1">
        <v>1.527269E-2</v>
      </c>
      <c r="NG503">
        <v>32.604759999999999</v>
      </c>
      <c r="NH503">
        <v>1.8931709999999999</v>
      </c>
      <c r="NI503">
        <v>30261.919999999998</v>
      </c>
      <c r="NJ503" s="1">
        <v>1.516002E-2</v>
      </c>
      <c r="NK503">
        <v>32.517339999999997</v>
      </c>
      <c r="NL503">
        <v>1.8746419999999999</v>
      </c>
      <c r="NM503">
        <v>30287.8</v>
      </c>
      <c r="NN503" s="1">
        <v>1.5044439999999999E-2</v>
      </c>
      <c r="NO503">
        <v>32.419420000000002</v>
      </c>
      <c r="NP503">
        <v>1.8544890000000001</v>
      </c>
      <c r="NQ503">
        <v>30286.52</v>
      </c>
      <c r="NR503" s="1">
        <v>1.5018409999999999E-2</v>
      </c>
      <c r="NS503">
        <v>32.328200000000002</v>
      </c>
      <c r="NT503">
        <v>1.8441909999999999</v>
      </c>
      <c r="NU503">
        <v>30260.38</v>
      </c>
      <c r="NV503" s="1">
        <v>1.486167E-2</v>
      </c>
      <c r="NW503">
        <v>32.445650000000001</v>
      </c>
      <c r="NX503">
        <v>1.816899</v>
      </c>
      <c r="NY503">
        <v>30211.9</v>
      </c>
      <c r="NZ503" s="1">
        <v>1.467801E-2</v>
      </c>
      <c r="OA503">
        <v>32.59449</v>
      </c>
      <c r="OB503">
        <v>1.785498</v>
      </c>
      <c r="OC503">
        <v>30142.5</v>
      </c>
      <c r="OD503" s="1">
        <v>1.452084E-2</v>
      </c>
      <c r="OE503">
        <v>32.676070000000003</v>
      </c>
      <c r="OF503">
        <v>1.7565120000000001</v>
      </c>
      <c r="OG503">
        <v>30054.39</v>
      </c>
      <c r="OH503" s="1">
        <v>1.444962E-2</v>
      </c>
      <c r="OI503">
        <v>32.731560000000002</v>
      </c>
      <c r="OJ503">
        <v>1.7374289999999999</v>
      </c>
      <c r="OK503">
        <v>29949.49</v>
      </c>
    </row>
    <row r="504" spans="1:401" x14ac:dyDescent="0.35">
      <c r="A504">
        <v>513</v>
      </c>
      <c r="B504" t="s">
        <v>4</v>
      </c>
      <c r="C504" t="s">
        <v>364</v>
      </c>
      <c r="D504" t="s">
        <v>511</v>
      </c>
      <c r="E504">
        <v>843.19870000000003</v>
      </c>
      <c r="F504" s="1">
        <v>3.0355839999999999E-2</v>
      </c>
      <c r="G504">
        <v>26.582850000000001</v>
      </c>
      <c r="H504">
        <v>0</v>
      </c>
      <c r="I504">
        <v>0</v>
      </c>
      <c r="J504" s="1">
        <v>3.023064E-2</v>
      </c>
      <c r="K504">
        <v>26.735579999999999</v>
      </c>
      <c r="L504">
        <v>0</v>
      </c>
      <c r="M504">
        <v>0</v>
      </c>
      <c r="N504">
        <v>3.0039710000000001E-2</v>
      </c>
      <c r="O504">
        <v>26.911539999999999</v>
      </c>
      <c r="P504">
        <v>0</v>
      </c>
      <c r="Q504">
        <v>0</v>
      </c>
      <c r="R504" s="1">
        <v>2.9800839999999999E-2</v>
      </c>
      <c r="S504">
        <v>27.002469999999999</v>
      </c>
      <c r="T504">
        <v>0</v>
      </c>
      <c r="U504">
        <v>0</v>
      </c>
      <c r="V504" s="1">
        <v>2.9590930000000001E-2</v>
      </c>
      <c r="W504">
        <v>26.981829999999999</v>
      </c>
      <c r="X504">
        <v>0</v>
      </c>
      <c r="Y504">
        <v>0</v>
      </c>
      <c r="Z504" s="1">
        <v>2.9428030000000001E-2</v>
      </c>
      <c r="AA504">
        <v>26.979330000000001</v>
      </c>
      <c r="AB504">
        <v>0</v>
      </c>
      <c r="AC504">
        <v>0</v>
      </c>
      <c r="AD504" s="1">
        <v>2.9344200000000001E-2</v>
      </c>
      <c r="AE504">
        <v>27</v>
      </c>
      <c r="AF504">
        <v>0</v>
      </c>
      <c r="AG504">
        <v>0</v>
      </c>
      <c r="AH504" s="1">
        <v>2.9154200000000002E-2</v>
      </c>
      <c r="AI504">
        <v>27.208780000000001</v>
      </c>
      <c r="AJ504">
        <v>0</v>
      </c>
      <c r="AK504">
        <v>0</v>
      </c>
      <c r="AL504" s="1">
        <v>2.8939610000000001E-2</v>
      </c>
      <c r="AM504">
        <v>27.468589999999999</v>
      </c>
      <c r="AN504">
        <v>0</v>
      </c>
      <c r="AO504">
        <v>0</v>
      </c>
      <c r="AP504" s="1">
        <v>2.8696240000000001E-2</v>
      </c>
      <c r="AQ504">
        <v>27.731909999999999</v>
      </c>
      <c r="AR504">
        <v>0</v>
      </c>
      <c r="AS504">
        <v>0</v>
      </c>
      <c r="AT504" s="1">
        <v>2.853462E-2</v>
      </c>
      <c r="AU504">
        <v>27.960070000000002</v>
      </c>
      <c r="AV504">
        <v>0</v>
      </c>
      <c r="AW504">
        <v>0</v>
      </c>
      <c r="AX504" s="1">
        <v>2.8416520000000001E-2</v>
      </c>
      <c r="AY504">
        <v>28.03238</v>
      </c>
      <c r="AZ504">
        <v>0</v>
      </c>
      <c r="BA504">
        <v>0</v>
      </c>
      <c r="BB504" s="1">
        <v>2.8270050000000001E-2</v>
      </c>
      <c r="BC504">
        <v>28.050160000000002</v>
      </c>
      <c r="BD504">
        <v>0</v>
      </c>
      <c r="BE504">
        <v>0</v>
      </c>
      <c r="BF504" s="1">
        <v>2.8117759999999999E-2</v>
      </c>
      <c r="BG504">
        <v>28.066310000000001</v>
      </c>
      <c r="BH504">
        <v>0</v>
      </c>
      <c r="BI504">
        <v>0</v>
      </c>
      <c r="BJ504" s="1">
        <v>2.8073259999999999E-2</v>
      </c>
      <c r="BK504">
        <v>28.135560000000002</v>
      </c>
      <c r="BL504">
        <v>0</v>
      </c>
      <c r="BM504">
        <v>0</v>
      </c>
      <c r="BN504" s="1">
        <v>2.7903420000000002E-2</v>
      </c>
      <c r="BO504">
        <v>28.40166</v>
      </c>
      <c r="BP504">
        <v>0</v>
      </c>
      <c r="BQ504">
        <v>0</v>
      </c>
      <c r="BR504" s="1">
        <v>2.7662969999999999E-2</v>
      </c>
      <c r="BS504">
        <v>28.659520000000001</v>
      </c>
      <c r="BT504">
        <v>0</v>
      </c>
      <c r="BU504">
        <v>0</v>
      </c>
      <c r="BV504" s="1">
        <v>2.7427989999999999E-2</v>
      </c>
      <c r="BW504">
        <v>28.909839999999999</v>
      </c>
      <c r="BX504">
        <v>0</v>
      </c>
      <c r="BY504">
        <v>0</v>
      </c>
      <c r="BZ504" s="1">
        <v>2.724242E-2</v>
      </c>
      <c r="CA504">
        <v>29.09113</v>
      </c>
      <c r="CB504">
        <v>0</v>
      </c>
      <c r="CC504">
        <v>0</v>
      </c>
      <c r="CD504" s="1">
        <v>2.710535E-2</v>
      </c>
      <c r="CE504">
        <v>29.133009999999999</v>
      </c>
      <c r="CF504">
        <v>0</v>
      </c>
      <c r="CG504">
        <v>0</v>
      </c>
      <c r="CH504" s="1">
        <v>2.6940160000000001E-2</v>
      </c>
      <c r="CI504">
        <v>29.077000000000002</v>
      </c>
      <c r="CJ504">
        <v>0</v>
      </c>
      <c r="CK504">
        <v>0</v>
      </c>
      <c r="CL504" s="1">
        <v>2.6760180000000001E-2</v>
      </c>
      <c r="CM504">
        <v>29.052969999999998</v>
      </c>
      <c r="CN504">
        <v>0</v>
      </c>
      <c r="CO504">
        <v>0</v>
      </c>
      <c r="CP504" s="1">
        <v>2.6824130000000002E-2</v>
      </c>
      <c r="CQ504">
        <v>29.104030000000002</v>
      </c>
      <c r="CR504">
        <v>0</v>
      </c>
      <c r="CS504">
        <v>0</v>
      </c>
      <c r="CT504" s="1">
        <v>2.6634120000000001E-2</v>
      </c>
      <c r="CU504">
        <v>29.29852</v>
      </c>
      <c r="CV504">
        <v>0</v>
      </c>
      <c r="CW504">
        <v>0</v>
      </c>
      <c r="CX504" s="1">
        <v>2.634218E-2</v>
      </c>
      <c r="CY504">
        <v>29.367339999999999</v>
      </c>
      <c r="CZ504">
        <v>0</v>
      </c>
      <c r="DA504">
        <v>0</v>
      </c>
      <c r="DB504" s="1">
        <v>2.6040000000000001E-2</v>
      </c>
      <c r="DC504">
        <v>29.565539999999999</v>
      </c>
      <c r="DD504">
        <v>0</v>
      </c>
      <c r="DE504">
        <v>0</v>
      </c>
      <c r="DF504" s="1">
        <v>2.586865E-2</v>
      </c>
      <c r="DG504">
        <v>29.72757</v>
      </c>
      <c r="DH504">
        <v>0</v>
      </c>
      <c r="DI504">
        <v>0</v>
      </c>
      <c r="DJ504" s="1">
        <v>2.576144E-2</v>
      </c>
      <c r="DK504">
        <v>29.77317</v>
      </c>
      <c r="DL504">
        <v>0</v>
      </c>
      <c r="DM504">
        <v>0</v>
      </c>
      <c r="DN504" s="1">
        <v>2.5616969999999999E-2</v>
      </c>
      <c r="DO504">
        <v>29.74832</v>
      </c>
      <c r="DP504">
        <v>0</v>
      </c>
      <c r="DQ504">
        <v>5.7052949999999998E-36</v>
      </c>
      <c r="DR504" s="1">
        <v>2.5381580000000001E-2</v>
      </c>
      <c r="DS504">
        <v>29.736139999999999</v>
      </c>
      <c r="DT504">
        <v>1.6865439999999999E-35</v>
      </c>
      <c r="DU504">
        <v>1.64592E-31</v>
      </c>
      <c r="DV504" s="1">
        <v>2.502849E-2</v>
      </c>
      <c r="DW504">
        <v>29.79063</v>
      </c>
      <c r="DX504">
        <v>1.1972389999999999E-31</v>
      </c>
      <c r="DY504">
        <v>1.072994E-27</v>
      </c>
      <c r="DZ504" s="1">
        <v>2.4857270000000001E-2</v>
      </c>
      <c r="EA504">
        <v>30.057179999999999</v>
      </c>
      <c r="EB504" s="1">
        <v>2.7699180000000002E-28</v>
      </c>
      <c r="EC504" s="1">
        <v>2.3300100000000001E-24</v>
      </c>
      <c r="ED504" s="1">
        <v>2.477099E-2</v>
      </c>
      <c r="EE504">
        <v>30.348420000000001</v>
      </c>
      <c r="EF504" s="1">
        <v>2.5574210000000002E-25</v>
      </c>
      <c r="EG504" s="1">
        <v>2.0570179999999999E-21</v>
      </c>
      <c r="EH504" s="1">
        <v>2.468149E-2</v>
      </c>
      <c r="EI504">
        <v>30.637329999999999</v>
      </c>
      <c r="EJ504" s="1">
        <v>1.0818180000000001E-22</v>
      </c>
      <c r="EK504" s="1">
        <v>8.4834460000000001E-19</v>
      </c>
      <c r="EL504" s="1">
        <v>2.4541790000000001E-2</v>
      </c>
      <c r="EM504">
        <v>30.885100000000001</v>
      </c>
      <c r="EN504" s="1">
        <v>2.372731E-20</v>
      </c>
      <c r="EO504" s="1">
        <v>1.8336780000000001E-16</v>
      </c>
      <c r="EP504">
        <v>2.436669E-2</v>
      </c>
      <c r="EQ504">
        <v>30.958400000000001</v>
      </c>
      <c r="ER504" s="1">
        <v>2.9298009999999999E-18</v>
      </c>
      <c r="ES504" s="1">
        <v>2.2490849999999999E-14</v>
      </c>
      <c r="ET504" s="1">
        <v>2.4223129999999999E-2</v>
      </c>
      <c r="EU504">
        <v>30.88991</v>
      </c>
      <c r="EV504" s="1">
        <v>2.1902309999999999E-16</v>
      </c>
      <c r="EW504" s="1">
        <v>1.6765729999999999E-12</v>
      </c>
      <c r="EX504" s="1">
        <v>2.413974E-2</v>
      </c>
      <c r="EY504">
        <v>30.853899999999999</v>
      </c>
      <c r="EZ504" s="1">
        <v>1.0530819999999999E-14</v>
      </c>
      <c r="FA504" s="1">
        <v>8.0466430000000002E-11</v>
      </c>
      <c r="FB504" s="1">
        <v>2.4273650000000001E-2</v>
      </c>
      <c r="FC504">
        <v>30.85839</v>
      </c>
      <c r="FD504" s="1">
        <v>3.4497790000000001E-13</v>
      </c>
      <c r="FE504" s="1">
        <v>2.615796E-9</v>
      </c>
      <c r="FF504" s="1">
        <v>2.4211079999999999E-2</v>
      </c>
      <c r="FG504">
        <v>30.998809999999999</v>
      </c>
      <c r="FH504" s="1">
        <v>7.90808E-12</v>
      </c>
      <c r="FI504" s="1">
        <v>6.0063589999999996E-8</v>
      </c>
      <c r="FJ504" s="1">
        <v>2.405061E-2</v>
      </c>
      <c r="FK504">
        <v>31.131450000000001</v>
      </c>
      <c r="FL504" s="1">
        <v>1.3156189999999999E-10</v>
      </c>
      <c r="FM504" s="1">
        <v>1.007759E-6</v>
      </c>
      <c r="FN504" s="1">
        <v>2.3871050000000001E-2</v>
      </c>
      <c r="FO504">
        <v>31.20337</v>
      </c>
      <c r="FP504" s="1">
        <v>1.6481550000000001E-9</v>
      </c>
      <c r="FQ504" s="1">
        <v>1.274751E-5</v>
      </c>
      <c r="FR504" s="1">
        <v>2.3794389999999999E-2</v>
      </c>
      <c r="FS504">
        <v>31.23265</v>
      </c>
      <c r="FT504" s="1">
        <v>1.6048930000000001E-8</v>
      </c>
      <c r="FU504" s="1">
        <v>1.249887E-4</v>
      </c>
      <c r="FV504" s="1">
        <v>2.3757509999999999E-2</v>
      </c>
      <c r="FW504">
        <v>31.19933</v>
      </c>
      <c r="FX504" s="1">
        <v>1.2435900000000001E-7</v>
      </c>
      <c r="FY504" s="1">
        <v>9.7393950000000001E-4</v>
      </c>
      <c r="FZ504" s="1">
        <v>2.3678680000000001E-2</v>
      </c>
      <c r="GA504">
        <v>31.14649</v>
      </c>
      <c r="GB504" s="1">
        <v>7.8042669999999995E-7</v>
      </c>
      <c r="GC504" s="1">
        <v>6.1629700000000003E-3</v>
      </c>
      <c r="GD504" s="1">
        <v>2.354156E-2</v>
      </c>
      <c r="GE504">
        <v>31.099399999999999</v>
      </c>
      <c r="GF504" s="1">
        <v>4.0437890000000001E-6</v>
      </c>
      <c r="GG504" s="1">
        <v>3.2280570000000001E-2</v>
      </c>
      <c r="GH504" s="1">
        <v>2.3406570000000002E-2</v>
      </c>
      <c r="GI504">
        <v>31.111180000000001</v>
      </c>
      <c r="GJ504" s="1">
        <v>1.765225E-5</v>
      </c>
      <c r="GK504" s="1">
        <v>0.14246339999999999</v>
      </c>
      <c r="GL504" s="1">
        <v>2.328939E-2</v>
      </c>
      <c r="GM504">
        <v>31.295929999999998</v>
      </c>
      <c r="GN504" s="1">
        <v>6.6037459999999996E-5</v>
      </c>
      <c r="GO504" s="1">
        <v>0.53860470000000005</v>
      </c>
      <c r="GP504" s="1">
        <v>2.3148439999999999E-2</v>
      </c>
      <c r="GQ504">
        <v>31.522790000000001</v>
      </c>
      <c r="GR504" s="1">
        <v>2.1463499999999999E-4</v>
      </c>
      <c r="GS504" s="1">
        <v>1.770313</v>
      </c>
      <c r="GT504" s="1">
        <v>2.3020019999999999E-2</v>
      </c>
      <c r="GU504">
        <v>31.765540000000001</v>
      </c>
      <c r="GV504" s="1">
        <v>6.1473780000000002E-4</v>
      </c>
      <c r="GW504" s="1">
        <v>5.1271019999999998</v>
      </c>
      <c r="GX504" s="1">
        <v>2.287863E-2</v>
      </c>
      <c r="GY504">
        <v>31.927779999999998</v>
      </c>
      <c r="GZ504" s="1">
        <v>1.569656E-3</v>
      </c>
      <c r="HA504" s="1">
        <v>13.24869</v>
      </c>
      <c r="HB504" s="1">
        <v>2.2707089999999999E-2</v>
      </c>
      <c r="HC504">
        <v>31.984629999999999</v>
      </c>
      <c r="HD504" s="1">
        <v>3.611305E-3</v>
      </c>
      <c r="HE504">
        <v>30.887499999999999</v>
      </c>
      <c r="HF504" s="1">
        <v>2.2570529999999998E-2</v>
      </c>
      <c r="HG504">
        <v>31.891300000000001</v>
      </c>
      <c r="HH504" s="1">
        <v>7.5843830000000001E-3</v>
      </c>
      <c r="HI504">
        <v>65.655779999999993</v>
      </c>
      <c r="HJ504">
        <v>2.2421429999999999E-2</v>
      </c>
      <c r="HK504">
        <v>31.793019999999999</v>
      </c>
      <c r="HL504" s="1">
        <v>1.46541E-2</v>
      </c>
      <c r="HM504">
        <v>128.4753</v>
      </c>
      <c r="HN504" s="1">
        <v>2.2651439999999998E-2</v>
      </c>
      <c r="HO504">
        <v>31.729420000000001</v>
      </c>
      <c r="HP504" s="1">
        <v>2.675947E-2</v>
      </c>
      <c r="HQ504">
        <v>233.6472</v>
      </c>
      <c r="HR504" s="1">
        <v>2.2464419999999999E-2</v>
      </c>
      <c r="HS504">
        <v>31.79166</v>
      </c>
      <c r="HT504" s="1">
        <v>4.4947649999999999E-2</v>
      </c>
      <c r="HU504">
        <v>398.14089999999999</v>
      </c>
      <c r="HV504" s="1">
        <v>2.212283E-2</v>
      </c>
      <c r="HW504">
        <v>31.933199999999999</v>
      </c>
      <c r="HX504" s="1">
        <v>7.0619290000000001E-2</v>
      </c>
      <c r="HY504">
        <v>639.03589999999997</v>
      </c>
      <c r="HZ504" s="1">
        <v>2.1737920000000001E-2</v>
      </c>
      <c r="IA504">
        <v>31.992460000000001</v>
      </c>
      <c r="IB504" s="1">
        <v>0.1049282</v>
      </c>
      <c r="IC504">
        <v>972.06569999999999</v>
      </c>
      <c r="ID504" s="1">
        <v>2.155897E-2</v>
      </c>
      <c r="IE504">
        <v>32.039819999999999</v>
      </c>
      <c r="IF504" s="1">
        <v>0.15010370000000001</v>
      </c>
      <c r="IG504">
        <v>1410.405</v>
      </c>
      <c r="IH504" s="1">
        <v>2.1506959999999999E-2</v>
      </c>
      <c r="II504">
        <v>32.015740000000001</v>
      </c>
      <c r="IJ504" s="1">
        <v>0.20734150000000001</v>
      </c>
      <c r="IK504">
        <v>1964.086</v>
      </c>
      <c r="IL504" s="1">
        <v>2.141419E-2</v>
      </c>
      <c r="IM504">
        <v>31.914249999999999</v>
      </c>
      <c r="IN504" s="1">
        <v>0.27577119999999999</v>
      </c>
      <c r="IO504">
        <v>2637.8649999999998</v>
      </c>
      <c r="IP504" s="1">
        <v>2.1256690000000002E-2</v>
      </c>
      <c r="IQ504">
        <v>31.815069999999999</v>
      </c>
      <c r="IR504" s="1">
        <v>0.35406070000000001</v>
      </c>
      <c r="IS504">
        <v>3429.8490000000002</v>
      </c>
      <c r="IT504" s="1">
        <v>2.1557340000000001E-2</v>
      </c>
      <c r="IU504">
        <v>31.791720000000002</v>
      </c>
      <c r="IV504" s="1">
        <v>0.45155509999999999</v>
      </c>
      <c r="IW504">
        <v>4335.4260000000004</v>
      </c>
      <c r="IX504" s="1">
        <v>2.1380409999999999E-2</v>
      </c>
      <c r="IY504">
        <v>32.008609999999997</v>
      </c>
      <c r="IZ504" s="1">
        <v>0.54959440000000004</v>
      </c>
      <c r="JA504">
        <v>5346.3130000000001</v>
      </c>
      <c r="JB504" s="1">
        <v>2.106485E-2</v>
      </c>
      <c r="JC504">
        <v>32.270609999999998</v>
      </c>
      <c r="JD504">
        <v>0.6495514</v>
      </c>
      <c r="JE504">
        <v>6442.5680000000002</v>
      </c>
      <c r="JF504" s="1">
        <v>2.0705979999999999E-2</v>
      </c>
      <c r="JG504">
        <v>32.51079</v>
      </c>
      <c r="JH504">
        <v>0.75031270000000005</v>
      </c>
      <c r="JI504">
        <v>7604.5749999999998</v>
      </c>
      <c r="JJ504" s="1">
        <v>2.057426E-2</v>
      </c>
      <c r="JK504">
        <v>32.613019999999999</v>
      </c>
      <c r="JL504">
        <v>0.86052850000000003</v>
      </c>
      <c r="JM504">
        <v>8814.67</v>
      </c>
      <c r="JN504">
        <v>2.0560539999999999E-2</v>
      </c>
      <c r="JO504">
        <v>32.617759999999997</v>
      </c>
      <c r="JP504">
        <v>0.97762439999999995</v>
      </c>
      <c r="JQ504">
        <v>10059.44</v>
      </c>
      <c r="JR504" s="1">
        <v>2.0486540000000001E-2</v>
      </c>
      <c r="JS504">
        <v>32.504869999999997</v>
      </c>
      <c r="JT504">
        <v>1.0924849999999999</v>
      </c>
      <c r="JU504">
        <v>11323.38</v>
      </c>
      <c r="JV504" s="1">
        <v>2.0299339999999999E-2</v>
      </c>
      <c r="JW504">
        <v>32.39949</v>
      </c>
      <c r="JX504">
        <v>1.199338</v>
      </c>
      <c r="JY504">
        <v>12587.87</v>
      </c>
      <c r="JZ504" s="1">
        <v>2.0553180000000001E-2</v>
      </c>
      <c r="KA504">
        <v>32.33278</v>
      </c>
      <c r="KB504">
        <v>1.3308660000000001</v>
      </c>
      <c r="KC504">
        <v>13841.14</v>
      </c>
      <c r="KD504" s="1">
        <v>2.0314619999999999E-2</v>
      </c>
      <c r="KE504">
        <v>32.447270000000003</v>
      </c>
      <c r="KF504">
        <v>1.4281520000000001</v>
      </c>
      <c r="KG504">
        <v>15073.42</v>
      </c>
      <c r="KH504" s="1">
        <v>1.9936019999999999E-2</v>
      </c>
      <c r="KI504">
        <v>32.578209999999999</v>
      </c>
      <c r="KJ504">
        <v>1.5080420000000001</v>
      </c>
      <c r="KK504">
        <v>16263.42</v>
      </c>
      <c r="KL504" s="1">
        <v>1.949855E-2</v>
      </c>
      <c r="KM504">
        <v>32.713230000000003</v>
      </c>
      <c r="KN504">
        <v>1.5737479999999999</v>
      </c>
      <c r="KO504">
        <v>17399.25</v>
      </c>
      <c r="KP504" s="1">
        <v>1.9273410000000001E-2</v>
      </c>
      <c r="KQ504">
        <v>32.818980000000003</v>
      </c>
      <c r="KR504">
        <v>1.6476630000000001</v>
      </c>
      <c r="KS504">
        <v>18474.34</v>
      </c>
      <c r="KT504">
        <v>1.9150339999999998E-2</v>
      </c>
      <c r="KU504">
        <v>32.798909999999999</v>
      </c>
      <c r="KV504">
        <v>1.7229859999999999</v>
      </c>
      <c r="KW504">
        <v>19489.22</v>
      </c>
      <c r="KX504" s="1">
        <v>1.895815E-2</v>
      </c>
      <c r="KY504">
        <v>32.696980000000003</v>
      </c>
      <c r="KZ504">
        <v>1.78508</v>
      </c>
      <c r="LA504">
        <v>20441.12</v>
      </c>
      <c r="LB504">
        <v>1.8663579999999999E-2</v>
      </c>
      <c r="LC504">
        <v>32.578290000000003</v>
      </c>
      <c r="LD504">
        <v>1.8296410000000001</v>
      </c>
      <c r="LE504">
        <v>21325.86</v>
      </c>
      <c r="LF504" s="1">
        <v>1.866249E-2</v>
      </c>
      <c r="LG504">
        <v>32.511879999999998</v>
      </c>
      <c r="LH504">
        <v>1.896163</v>
      </c>
      <c r="LI504">
        <v>22143.45</v>
      </c>
      <c r="LJ504" s="1">
        <v>1.8393369999999999E-2</v>
      </c>
      <c r="LK504">
        <v>32.6021</v>
      </c>
      <c r="LL504">
        <v>1.9288670000000001</v>
      </c>
      <c r="LM504">
        <v>22896.66</v>
      </c>
      <c r="LN504" s="1">
        <v>1.8050099999999999E-2</v>
      </c>
      <c r="LO504">
        <v>32.712359999999997</v>
      </c>
      <c r="LP504">
        <v>1.9459709999999999</v>
      </c>
      <c r="LQ504">
        <v>23580.37</v>
      </c>
      <c r="LR504" s="1">
        <v>1.764779E-2</v>
      </c>
      <c r="LS504">
        <v>32.8354</v>
      </c>
      <c r="LT504">
        <v>1.9490769999999999</v>
      </c>
      <c r="LU504">
        <v>24195.8</v>
      </c>
      <c r="LV504" s="1">
        <v>1.7354399999999999E-2</v>
      </c>
      <c r="LW504">
        <v>32.910449999999997</v>
      </c>
      <c r="LX504">
        <v>1.957228</v>
      </c>
      <c r="LY504">
        <v>24744.42</v>
      </c>
      <c r="LZ504" s="1">
        <v>1.7052769999999998E-2</v>
      </c>
      <c r="MA504">
        <v>32.91451</v>
      </c>
      <c r="MB504">
        <v>1.9555210000000001</v>
      </c>
      <c r="MC504">
        <v>25230.54</v>
      </c>
      <c r="MD504" s="1">
        <v>1.6641759999999998E-2</v>
      </c>
      <c r="ME504">
        <v>32.794600000000003</v>
      </c>
      <c r="MF504">
        <v>1.9310529999999999</v>
      </c>
      <c r="MG504">
        <v>25655.01</v>
      </c>
      <c r="MH504" s="1">
        <v>1.6239320000000002E-2</v>
      </c>
      <c r="MI504">
        <v>32.665289999999999</v>
      </c>
      <c r="MJ504">
        <v>1.9024209999999999</v>
      </c>
      <c r="MK504">
        <v>26021.1</v>
      </c>
      <c r="ML504" s="1">
        <v>1.6126580000000001E-2</v>
      </c>
      <c r="MM504">
        <v>32.565260000000002</v>
      </c>
      <c r="MN504">
        <v>1.903667</v>
      </c>
      <c r="MO504">
        <v>26334.82</v>
      </c>
      <c r="MP504" s="1">
        <v>1.5922720000000001E-2</v>
      </c>
      <c r="MQ504">
        <v>32.652819999999998</v>
      </c>
      <c r="MR504">
        <v>1.8908590000000001</v>
      </c>
      <c r="MS504">
        <v>26603.19</v>
      </c>
      <c r="MT504" s="1">
        <v>1.570148E-2</v>
      </c>
      <c r="MU504">
        <v>32.68289</v>
      </c>
      <c r="MV504">
        <v>1.872773</v>
      </c>
      <c r="MW504">
        <v>26827.39</v>
      </c>
      <c r="MX504" s="1">
        <v>1.541853E-2</v>
      </c>
      <c r="MY504">
        <v>32.663110000000003</v>
      </c>
      <c r="MZ504">
        <v>1.8447229999999999</v>
      </c>
      <c r="NA504">
        <v>27011.46</v>
      </c>
      <c r="NB504" s="1">
        <v>1.5206259999999999E-2</v>
      </c>
      <c r="NC504">
        <v>32.620739999999998</v>
      </c>
      <c r="ND504">
        <v>1.822654</v>
      </c>
      <c r="NE504">
        <v>27157.46</v>
      </c>
      <c r="NF504">
        <v>1.5085039999999999E-2</v>
      </c>
      <c r="NG504">
        <v>32.58164</v>
      </c>
      <c r="NH504">
        <v>1.809383</v>
      </c>
      <c r="NI504">
        <v>27270.02</v>
      </c>
      <c r="NJ504" s="1">
        <v>1.4975759999999999E-2</v>
      </c>
      <c r="NK504">
        <v>32.49532</v>
      </c>
      <c r="NL504">
        <v>1.7957380000000001</v>
      </c>
      <c r="NM504">
        <v>27352.13</v>
      </c>
      <c r="NN504" s="1">
        <v>1.4860719999999999E-2</v>
      </c>
      <c r="NO504">
        <v>32.3992</v>
      </c>
      <c r="NP504">
        <v>1.7799199999999999</v>
      </c>
      <c r="NQ504">
        <v>27406.799999999999</v>
      </c>
      <c r="NR504" s="1">
        <v>1.483904E-2</v>
      </c>
      <c r="NS504">
        <v>32.310879999999997</v>
      </c>
      <c r="NT504">
        <v>1.7739320000000001</v>
      </c>
      <c r="NU504">
        <v>27436.240000000002</v>
      </c>
      <c r="NV504" s="1">
        <v>1.468529E-2</v>
      </c>
      <c r="NW504">
        <v>32.436700000000002</v>
      </c>
      <c r="NX504">
        <v>1.7510110000000001</v>
      </c>
      <c r="NY504">
        <v>27442.78</v>
      </c>
      <c r="NZ504" s="1">
        <v>1.4504110000000001E-2</v>
      </c>
      <c r="OA504">
        <v>32.587429999999998</v>
      </c>
      <c r="OB504">
        <v>1.723794</v>
      </c>
      <c r="OC504">
        <v>27427.82</v>
      </c>
      <c r="OD504" s="1">
        <v>1.4343989999999999E-2</v>
      </c>
      <c r="OE504">
        <v>32.667999999999999</v>
      </c>
      <c r="OF504">
        <v>1.6980759999999999</v>
      </c>
      <c r="OG504">
        <v>27393.57</v>
      </c>
      <c r="OH504" s="1">
        <v>1.427813E-2</v>
      </c>
      <c r="OI504">
        <v>32.723950000000002</v>
      </c>
      <c r="OJ504">
        <v>1.6828339999999999</v>
      </c>
      <c r="OK504">
        <v>27341.67</v>
      </c>
    </row>
    <row r="505" spans="1:401" x14ac:dyDescent="0.35">
      <c r="A505">
        <v>514</v>
      </c>
      <c r="B505" t="s">
        <v>4</v>
      </c>
      <c r="C505" t="s">
        <v>364</v>
      </c>
      <c r="D505" t="s">
        <v>512</v>
      </c>
      <c r="E505">
        <v>848.56320000000005</v>
      </c>
      <c r="F505" s="1">
        <v>3.1784119999999999E-2</v>
      </c>
      <c r="G505">
        <v>26.397400000000001</v>
      </c>
      <c r="H505">
        <v>0</v>
      </c>
      <c r="I505">
        <v>0</v>
      </c>
      <c r="J505" s="1">
        <v>3.1653050000000002E-2</v>
      </c>
      <c r="K505">
        <v>26.553719999999998</v>
      </c>
      <c r="L505">
        <v>0</v>
      </c>
      <c r="M505">
        <v>0</v>
      </c>
      <c r="N505" s="1">
        <v>3.1452349999999997E-2</v>
      </c>
      <c r="O505">
        <v>26.733889999999999</v>
      </c>
      <c r="P505">
        <v>0</v>
      </c>
      <c r="Q505">
        <v>0</v>
      </c>
      <c r="R505" s="1">
        <v>3.1199339999999999E-2</v>
      </c>
      <c r="S505">
        <v>26.824950000000001</v>
      </c>
      <c r="T505">
        <v>0</v>
      </c>
      <c r="U505">
        <v>0</v>
      </c>
      <c r="V505" s="1">
        <v>3.0978640000000002E-2</v>
      </c>
      <c r="W505">
        <v>26.807200000000002</v>
      </c>
      <c r="X505">
        <v>0</v>
      </c>
      <c r="Y505">
        <v>0</v>
      </c>
      <c r="Z505" s="1">
        <v>3.0806469999999999E-2</v>
      </c>
      <c r="AA505">
        <v>26.809429999999999</v>
      </c>
      <c r="AB505">
        <v>0</v>
      </c>
      <c r="AC505">
        <v>0</v>
      </c>
      <c r="AD505" s="1">
        <v>3.0720839999999999E-2</v>
      </c>
      <c r="AE505">
        <v>26.835650000000001</v>
      </c>
      <c r="AF505">
        <v>0</v>
      </c>
      <c r="AG505">
        <v>0</v>
      </c>
      <c r="AH505" s="1">
        <v>3.0518880000000002E-2</v>
      </c>
      <c r="AI505">
        <v>27.053039999999999</v>
      </c>
      <c r="AJ505">
        <v>0</v>
      </c>
      <c r="AK505">
        <v>0</v>
      </c>
      <c r="AL505" s="1">
        <v>3.029368E-2</v>
      </c>
      <c r="AM505">
        <v>27.317270000000001</v>
      </c>
      <c r="AN505">
        <v>0</v>
      </c>
      <c r="AO505">
        <v>0</v>
      </c>
      <c r="AP505" s="1">
        <v>3.00378E-2</v>
      </c>
      <c r="AQ505">
        <v>27.583929999999999</v>
      </c>
      <c r="AR505">
        <v>0</v>
      </c>
      <c r="AS505">
        <v>0</v>
      </c>
      <c r="AT505" s="1">
        <v>2.986581E-2</v>
      </c>
      <c r="AU505">
        <v>27.813400000000001</v>
      </c>
      <c r="AV505">
        <v>0</v>
      </c>
      <c r="AW505">
        <v>0</v>
      </c>
      <c r="AX505" s="1">
        <v>2.9742919999999999E-2</v>
      </c>
      <c r="AY505">
        <v>27.884530000000002</v>
      </c>
      <c r="AZ505">
        <v>0</v>
      </c>
      <c r="BA505">
        <v>0</v>
      </c>
      <c r="BB505" s="1">
        <v>2.9589959999999998E-2</v>
      </c>
      <c r="BC505">
        <v>27.9054</v>
      </c>
      <c r="BD505">
        <v>0</v>
      </c>
      <c r="BE505">
        <v>0</v>
      </c>
      <c r="BF505" s="1">
        <v>2.942606E-2</v>
      </c>
      <c r="BG505">
        <v>27.924510000000001</v>
      </c>
      <c r="BH505">
        <v>0</v>
      </c>
      <c r="BI505">
        <v>0</v>
      </c>
      <c r="BJ505" s="1">
        <v>2.9381069999999999E-2</v>
      </c>
      <c r="BK505">
        <v>27.99981</v>
      </c>
      <c r="BL505">
        <v>0</v>
      </c>
      <c r="BM505">
        <v>0</v>
      </c>
      <c r="BN505" s="1">
        <v>2.9202809999999999E-2</v>
      </c>
      <c r="BO505">
        <v>28.272469999999998</v>
      </c>
      <c r="BP505">
        <v>0</v>
      </c>
      <c r="BQ505">
        <v>0</v>
      </c>
      <c r="BR505" s="1">
        <v>2.895182E-2</v>
      </c>
      <c r="BS505">
        <v>28.53201</v>
      </c>
      <c r="BT505">
        <v>0</v>
      </c>
      <c r="BU505">
        <v>0</v>
      </c>
      <c r="BV505" s="1">
        <v>2.8700690000000001E-2</v>
      </c>
      <c r="BW505">
        <v>28.78229</v>
      </c>
      <c r="BX505">
        <v>0</v>
      </c>
      <c r="BY505">
        <v>0</v>
      </c>
      <c r="BZ505" s="1">
        <v>2.8506710000000001E-2</v>
      </c>
      <c r="CA505">
        <v>28.963059999999999</v>
      </c>
      <c r="CB505">
        <v>0</v>
      </c>
      <c r="CC505">
        <v>0</v>
      </c>
      <c r="CD505" s="1">
        <v>2.83629E-2</v>
      </c>
      <c r="CE505">
        <v>29.00224</v>
      </c>
      <c r="CF505">
        <v>0</v>
      </c>
      <c r="CG505">
        <v>0</v>
      </c>
      <c r="CH505" s="1">
        <v>2.819145E-2</v>
      </c>
      <c r="CI505">
        <v>28.94708</v>
      </c>
      <c r="CJ505">
        <v>0</v>
      </c>
      <c r="CK505">
        <v>0</v>
      </c>
      <c r="CL505" s="1">
        <v>2.800033E-2</v>
      </c>
      <c r="CM505">
        <v>28.925339999999998</v>
      </c>
      <c r="CN505">
        <v>0</v>
      </c>
      <c r="CO505">
        <v>0</v>
      </c>
      <c r="CP505" s="1">
        <v>2.8077939999999999E-2</v>
      </c>
      <c r="CQ505">
        <v>28.981400000000001</v>
      </c>
      <c r="CR505">
        <v>0</v>
      </c>
      <c r="CS505">
        <v>0</v>
      </c>
      <c r="CT505" s="1">
        <v>2.7878440000000001E-2</v>
      </c>
      <c r="CU505">
        <v>29.178059999999999</v>
      </c>
      <c r="CV505">
        <v>0</v>
      </c>
      <c r="CW505">
        <v>0</v>
      </c>
      <c r="CX505" s="1">
        <v>2.756612E-2</v>
      </c>
      <c r="CY505">
        <v>29.246200000000002</v>
      </c>
      <c r="CZ505">
        <v>0</v>
      </c>
      <c r="DA505">
        <v>0</v>
      </c>
      <c r="DB505" s="1">
        <v>2.724503E-2</v>
      </c>
      <c r="DC505">
        <v>29.448429999999998</v>
      </c>
      <c r="DD505">
        <v>0</v>
      </c>
      <c r="DE505">
        <v>0</v>
      </c>
      <c r="DF505" s="1">
        <v>2.706886E-2</v>
      </c>
      <c r="DG505">
        <v>29.609159999999999</v>
      </c>
      <c r="DH505">
        <v>0</v>
      </c>
      <c r="DI505">
        <v>0</v>
      </c>
      <c r="DJ505" s="1">
        <v>2.695869E-2</v>
      </c>
      <c r="DK505">
        <v>29.650919999999999</v>
      </c>
      <c r="DL505">
        <v>0</v>
      </c>
      <c r="DM505">
        <v>0</v>
      </c>
      <c r="DN505" s="1">
        <v>2.6809719999999999E-2</v>
      </c>
      <c r="DO505">
        <v>29.626270000000002</v>
      </c>
      <c r="DP505">
        <v>0</v>
      </c>
      <c r="DQ505">
        <v>1.274189E-36</v>
      </c>
      <c r="DR505" s="1">
        <v>2.655923E-2</v>
      </c>
      <c r="DS505">
        <v>29.615120000000001</v>
      </c>
      <c r="DT505">
        <v>4.3598250000000002E-36</v>
      </c>
      <c r="DU505">
        <v>4.0853100000000001E-32</v>
      </c>
      <c r="DV505" s="1">
        <v>2.618125E-2</v>
      </c>
      <c r="DW505">
        <v>29.673919999999999</v>
      </c>
      <c r="DX505">
        <v>3.4992610000000001E-32</v>
      </c>
      <c r="DY505">
        <v>2.9099039999999998E-28</v>
      </c>
      <c r="DZ505" s="1">
        <v>2.600183E-2</v>
      </c>
      <c r="EA505">
        <v>29.944680000000002</v>
      </c>
      <c r="EB505">
        <v>8.7420359999999998E-29</v>
      </c>
      <c r="EC505" s="1">
        <v>6.8014929999999996E-25</v>
      </c>
      <c r="ED505" s="1">
        <v>2.591597E-2</v>
      </c>
      <c r="EE505">
        <v>30.236149999999999</v>
      </c>
      <c r="EF505" s="1">
        <v>8.6392189999999997E-26</v>
      </c>
      <c r="EG505" s="1">
        <v>6.4261489999999999E-22</v>
      </c>
      <c r="EH505" s="1">
        <v>2.5824509999999998E-2</v>
      </c>
      <c r="EI505">
        <v>30.52422</v>
      </c>
      <c r="EJ505" s="1">
        <v>3.8784569999999999E-23</v>
      </c>
      <c r="EK505" s="1">
        <v>2.8172959999999999E-19</v>
      </c>
      <c r="EL505" s="1">
        <v>2.5672509999999999E-2</v>
      </c>
      <c r="EM505">
        <v>30.768540000000002</v>
      </c>
      <c r="EN505" s="1">
        <v>8.9795239999999993E-21</v>
      </c>
      <c r="EO505" s="1">
        <v>6.4439299999999996E-17</v>
      </c>
      <c r="EP505" s="1">
        <v>2.5488879999999998E-2</v>
      </c>
      <c r="EQ505">
        <v>30.835249999999998</v>
      </c>
      <c r="ER505" s="1">
        <v>1.1647459999999999E-18</v>
      </c>
      <c r="ES505" s="1">
        <v>8.3345829999999993E-15</v>
      </c>
      <c r="ET505" s="1">
        <v>2.5340290000000001E-2</v>
      </c>
      <c r="EU505">
        <v>30.76512</v>
      </c>
      <c r="EV505" s="1">
        <v>9.11654E-17</v>
      </c>
      <c r="EW505" s="1">
        <v>6.5310799999999999E-13</v>
      </c>
      <c r="EX505" s="1">
        <v>2.525136E-2</v>
      </c>
      <c r="EY505">
        <v>30.730149999999998</v>
      </c>
      <c r="EZ505" s="1">
        <v>4.5768460000000001E-15</v>
      </c>
      <c r="FA505" s="1">
        <v>3.285789E-11</v>
      </c>
      <c r="FB505" s="1">
        <v>2.539916E-2</v>
      </c>
      <c r="FC505">
        <v>30.736750000000001</v>
      </c>
      <c r="FD505" s="1">
        <v>1.5624509999999999E-13</v>
      </c>
      <c r="FE505" s="1">
        <v>1.1168479999999999E-9</v>
      </c>
      <c r="FF505">
        <v>2.5331329999999999E-2</v>
      </c>
      <c r="FG505">
        <v>30.8811</v>
      </c>
      <c r="FH505" s="1">
        <v>3.7233850000000003E-12</v>
      </c>
      <c r="FI505" s="1">
        <v>2.6755149999999999E-8</v>
      </c>
      <c r="FJ505" s="1">
        <v>2.5162230000000001E-2</v>
      </c>
      <c r="FK505">
        <v>31.012070000000001</v>
      </c>
      <c r="FL505" s="1">
        <v>6.427573E-11</v>
      </c>
      <c r="FM505" s="1">
        <v>4.6739520000000002E-7</v>
      </c>
      <c r="FN505" s="1">
        <v>2.4968819999999999E-2</v>
      </c>
      <c r="FO505">
        <v>31.08577</v>
      </c>
      <c r="FP505" s="1">
        <v>8.3400599999999996E-10</v>
      </c>
      <c r="FQ505" s="1">
        <v>6.1445640000000003E-6</v>
      </c>
      <c r="FR505" s="1">
        <v>2.488901E-2</v>
      </c>
      <c r="FS505">
        <v>31.11224</v>
      </c>
      <c r="FT505" s="1">
        <v>8.4008500000000004E-9</v>
      </c>
      <c r="FU505" s="1">
        <v>6.2513380000000002E-5</v>
      </c>
      <c r="FV505" s="1">
        <v>2.4854609999999999E-2</v>
      </c>
      <c r="FW505">
        <v>31.078579999999999</v>
      </c>
      <c r="FX505" s="1">
        <v>6.7254990000000006E-8</v>
      </c>
      <c r="FY505" s="1">
        <v>5.0468720000000004E-4</v>
      </c>
      <c r="FZ505" s="1">
        <v>2.4770790000000001E-2</v>
      </c>
      <c r="GA505">
        <v>31.026299999999999</v>
      </c>
      <c r="GB505" s="1">
        <v>4.3540640000000002E-7</v>
      </c>
      <c r="GC505" s="1">
        <v>3.304146E-3</v>
      </c>
      <c r="GD505" s="1">
        <v>2.4628839999999999E-2</v>
      </c>
      <c r="GE505">
        <v>30.980689999999999</v>
      </c>
      <c r="GF505" s="1">
        <v>2.3246580000000001E-6</v>
      </c>
      <c r="GG505" s="1">
        <v>1.7881089999999999E-2</v>
      </c>
      <c r="GH505" s="1">
        <v>2.4485489999999999E-2</v>
      </c>
      <c r="GI505">
        <v>30.996459999999999</v>
      </c>
      <c r="GJ505" s="1">
        <v>1.044196E-5</v>
      </c>
      <c r="GK505" s="1">
        <v>8.1425750000000005E-2</v>
      </c>
      <c r="GL505" s="1">
        <v>2.4365399999999999E-2</v>
      </c>
      <c r="GM505">
        <v>31.18552</v>
      </c>
      <c r="GN505" s="1">
        <v>4.0154509999999997E-5</v>
      </c>
      <c r="GO505" s="1">
        <v>0.31722620000000001</v>
      </c>
      <c r="GP505" s="1">
        <v>2.4214820000000001E-2</v>
      </c>
      <c r="GQ505">
        <v>31.413920000000001</v>
      </c>
      <c r="GR505" s="1">
        <v>1.339736E-4</v>
      </c>
      <c r="GS505" s="1">
        <v>1.073137</v>
      </c>
      <c r="GT505" s="1">
        <v>2.4079880000000001E-2</v>
      </c>
      <c r="GU505">
        <v>31.655760000000001</v>
      </c>
      <c r="GV505" s="1">
        <v>3.9349920000000002E-4</v>
      </c>
      <c r="GW505" s="1">
        <v>3.1949489999999998</v>
      </c>
      <c r="GX505" s="1">
        <v>2.3934210000000001E-2</v>
      </c>
      <c r="GY505">
        <v>31.816800000000001</v>
      </c>
      <c r="GZ505" s="1">
        <v>1.029341E-3</v>
      </c>
      <c r="HA505" s="1">
        <v>8.4768539999999994</v>
      </c>
      <c r="HB505" s="1">
        <v>2.374896E-2</v>
      </c>
      <c r="HC505">
        <v>31.870290000000001</v>
      </c>
      <c r="HD505" s="1">
        <v>2.42274E-3</v>
      </c>
      <c r="HE505">
        <v>20.26755</v>
      </c>
      <c r="HF505">
        <v>2.3608290000000001E-2</v>
      </c>
      <c r="HG505">
        <v>31.775500000000001</v>
      </c>
      <c r="HH505" s="1">
        <v>5.2014360000000003E-3</v>
      </c>
      <c r="HI505">
        <v>44.131120000000003</v>
      </c>
      <c r="HJ505" s="1">
        <v>2.3454429999999998E-2</v>
      </c>
      <c r="HK505">
        <v>31.678419999999999</v>
      </c>
      <c r="HL505" s="1">
        <v>1.0262500000000001E-2</v>
      </c>
      <c r="HM505">
        <v>88.356700000000004</v>
      </c>
      <c r="HN505" s="1">
        <v>2.3706609999999999E-2</v>
      </c>
      <c r="HO505">
        <v>31.618040000000001</v>
      </c>
      <c r="HP505" s="1">
        <v>1.9123859999999999E-2</v>
      </c>
      <c r="HQ505">
        <v>164.2218</v>
      </c>
      <c r="HR505" s="1">
        <v>2.350965E-2</v>
      </c>
      <c r="HS505">
        <v>31.686</v>
      </c>
      <c r="HT505" s="1">
        <v>3.2726869999999998E-2</v>
      </c>
      <c r="HU505">
        <v>285.65839999999997</v>
      </c>
      <c r="HV505" s="1">
        <v>2.3146659999999999E-2</v>
      </c>
      <c r="HW505">
        <v>31.829719999999998</v>
      </c>
      <c r="HX505" s="1">
        <v>5.2330710000000003E-2</v>
      </c>
      <c r="HY505">
        <v>467.57089999999999</v>
      </c>
      <c r="HZ505" s="1">
        <v>2.2739100000000002E-2</v>
      </c>
      <c r="IA505">
        <v>31.890540000000001</v>
      </c>
      <c r="IB505" s="1">
        <v>7.9057879999999997E-2</v>
      </c>
      <c r="IC505">
        <v>724.56510000000003</v>
      </c>
      <c r="ID505" s="1">
        <v>2.255126E-2</v>
      </c>
      <c r="IE505">
        <v>31.94013</v>
      </c>
      <c r="IF505" s="1">
        <v>0.1148995</v>
      </c>
      <c r="IG505">
        <v>1069.8340000000001</v>
      </c>
      <c r="IH505" s="1">
        <v>2.250578E-2</v>
      </c>
      <c r="II505">
        <v>31.91478</v>
      </c>
      <c r="IJ505" s="1">
        <v>0.1611533</v>
      </c>
      <c r="IK505">
        <v>1514.472</v>
      </c>
      <c r="IL505">
        <v>2.240642E-2</v>
      </c>
      <c r="IM505">
        <v>31.814550000000001</v>
      </c>
      <c r="IN505" s="1">
        <v>0.21733140000000001</v>
      </c>
      <c r="IO505">
        <v>2065.5830000000001</v>
      </c>
      <c r="IP505" s="1">
        <v>2.2245899999999999E-2</v>
      </c>
      <c r="IQ505">
        <v>31.718260000000001</v>
      </c>
      <c r="IR505">
        <v>0.2827771</v>
      </c>
      <c r="IS505">
        <v>2725.01</v>
      </c>
      <c r="IT505">
        <v>2.2574529999999999E-2</v>
      </c>
      <c r="IU505">
        <v>31.700970000000002</v>
      </c>
      <c r="IV505" s="1">
        <v>0.36535010000000001</v>
      </c>
      <c r="IW505">
        <v>3491.779</v>
      </c>
      <c r="IX505" s="1">
        <v>2.238764E-2</v>
      </c>
      <c r="IY505">
        <v>31.924659999999999</v>
      </c>
      <c r="IZ505" s="1">
        <v>0.44980130000000002</v>
      </c>
      <c r="JA505">
        <v>4361.2139999999999</v>
      </c>
      <c r="JB505" s="1">
        <v>2.205242E-2</v>
      </c>
      <c r="JC505">
        <v>32.188929999999999</v>
      </c>
      <c r="JD505" s="1">
        <v>0.5373232</v>
      </c>
      <c r="JE505">
        <v>5319.098</v>
      </c>
      <c r="JF505" s="1">
        <v>2.1673080000000001E-2</v>
      </c>
      <c r="JG505">
        <v>32.429310000000001</v>
      </c>
      <c r="JH505">
        <v>0.62697179999999997</v>
      </c>
      <c r="JI505">
        <v>6349.9759999999997</v>
      </c>
      <c r="JJ505" s="1">
        <v>2.1537210000000001E-2</v>
      </c>
      <c r="JK505">
        <v>32.528829999999999</v>
      </c>
      <c r="JL505">
        <v>0.72608550000000005</v>
      </c>
      <c r="JM505">
        <v>7439.027</v>
      </c>
      <c r="JN505" s="1">
        <v>2.15277E-2</v>
      </c>
      <c r="JO505">
        <v>32.531399999999998</v>
      </c>
      <c r="JP505">
        <v>0.83252150000000003</v>
      </c>
      <c r="JQ505">
        <v>8574.2469999999994</v>
      </c>
      <c r="JR505" s="1">
        <v>2.14535E-2</v>
      </c>
      <c r="JS505">
        <v>32.419080000000001</v>
      </c>
      <c r="JT505">
        <v>0.93833040000000001</v>
      </c>
      <c r="JU505">
        <v>9741.5810000000001</v>
      </c>
      <c r="JV505" s="1">
        <v>2.1257399999999999E-2</v>
      </c>
      <c r="JW505">
        <v>32.316479999999999</v>
      </c>
      <c r="JX505">
        <v>1.0382750000000001</v>
      </c>
      <c r="JY505">
        <v>10924.23</v>
      </c>
      <c r="JZ505" s="1">
        <v>2.153675E-2</v>
      </c>
      <c r="KA505">
        <v>32.254910000000002</v>
      </c>
      <c r="KB505">
        <v>1.161448</v>
      </c>
      <c r="KC505">
        <v>12110.61</v>
      </c>
      <c r="KD505">
        <v>2.1287779999999999E-2</v>
      </c>
      <c r="KE505">
        <v>32.375630000000001</v>
      </c>
      <c r="KF505">
        <v>1.255109</v>
      </c>
      <c r="KG505">
        <v>13290.33</v>
      </c>
      <c r="KH505" s="1">
        <v>2.0887019999999999E-2</v>
      </c>
      <c r="KI505">
        <v>32.510159999999999</v>
      </c>
      <c r="KJ505">
        <v>1.3338099999999999</v>
      </c>
      <c r="KK505">
        <v>14443.87</v>
      </c>
      <c r="KL505">
        <v>2.042567E-2</v>
      </c>
      <c r="KM505">
        <v>32.646009999999997</v>
      </c>
      <c r="KN505">
        <v>1.400407</v>
      </c>
      <c r="KO505">
        <v>15558.81</v>
      </c>
      <c r="KP505" s="1">
        <v>2.0190909999999999E-2</v>
      </c>
      <c r="KQ505">
        <v>32.753590000000003</v>
      </c>
      <c r="KR505">
        <v>1.4748840000000001</v>
      </c>
      <c r="KS505">
        <v>16627.25</v>
      </c>
      <c r="KT505" s="1">
        <v>2.0070330000000001E-2</v>
      </c>
      <c r="KU505">
        <v>32.731259999999999</v>
      </c>
      <c r="KV505">
        <v>1.5514490000000001</v>
      </c>
      <c r="KW505">
        <v>17647.32</v>
      </c>
      <c r="KX505" s="1">
        <v>1.987154E-2</v>
      </c>
      <c r="KY505">
        <v>32.630749999999999</v>
      </c>
      <c r="KZ505">
        <v>1.6159140000000001</v>
      </c>
      <c r="LA505">
        <v>18615.009999999998</v>
      </c>
      <c r="LB505" s="1">
        <v>1.9563170000000001E-2</v>
      </c>
      <c r="LC505">
        <v>32.514290000000003</v>
      </c>
      <c r="LD505">
        <v>1.664369</v>
      </c>
      <c r="LE505">
        <v>19525</v>
      </c>
      <c r="LF505">
        <v>1.957298E-2</v>
      </c>
      <c r="LG505">
        <v>32.453850000000003</v>
      </c>
      <c r="LH505">
        <v>1.733806</v>
      </c>
      <c r="LI505">
        <v>20376.439999999999</v>
      </c>
      <c r="LJ505" s="1">
        <v>1.928852E-2</v>
      </c>
      <c r="LK505">
        <v>32.549379999999999</v>
      </c>
      <c r="LL505">
        <v>1.7711440000000001</v>
      </c>
      <c r="LM505">
        <v>21170.1</v>
      </c>
      <c r="LN505" s="1">
        <v>1.8932500000000001E-2</v>
      </c>
      <c r="LO505">
        <v>32.662959999999998</v>
      </c>
      <c r="LP505">
        <v>1.794575</v>
      </c>
      <c r="LQ505">
        <v>21900.87</v>
      </c>
      <c r="LR505" s="1">
        <v>1.8503550000000001E-2</v>
      </c>
      <c r="LS505">
        <v>32.788429999999998</v>
      </c>
      <c r="LT505">
        <v>1.8037890000000001</v>
      </c>
      <c r="LU505">
        <v>22568.68</v>
      </c>
      <c r="LV505" s="1">
        <v>1.819701E-2</v>
      </c>
      <c r="LW505">
        <v>32.864359999999998</v>
      </c>
      <c r="LX505">
        <v>1.8181020000000001</v>
      </c>
      <c r="LY505">
        <v>23173.759999999998</v>
      </c>
      <c r="LZ505" s="1">
        <v>1.7888810000000002E-2</v>
      </c>
      <c r="MA505">
        <v>32.867179999999998</v>
      </c>
      <c r="MB505">
        <v>1.823653</v>
      </c>
      <c r="MC505">
        <v>23719.360000000001</v>
      </c>
      <c r="MD505" s="1">
        <v>1.7458700000000001E-2</v>
      </c>
      <c r="ME505">
        <v>32.747300000000003</v>
      </c>
      <c r="MF505">
        <v>1.806878</v>
      </c>
      <c r="MG505">
        <v>24205.59</v>
      </c>
      <c r="MH505">
        <v>1.703671E-2</v>
      </c>
      <c r="MI505">
        <v>32.619819999999997</v>
      </c>
      <c r="MJ505">
        <v>1.785639</v>
      </c>
      <c r="MK505">
        <v>24634.97</v>
      </c>
      <c r="ML505" s="1">
        <v>1.6923130000000002E-2</v>
      </c>
      <c r="MM505">
        <v>32.524430000000002</v>
      </c>
      <c r="MN505">
        <v>1.7925599999999999</v>
      </c>
      <c r="MO505">
        <v>25012.5</v>
      </c>
      <c r="MP505" s="1">
        <v>1.6711699999999999E-2</v>
      </c>
      <c r="MQ505">
        <v>32.618380000000002</v>
      </c>
      <c r="MR505">
        <v>1.7856669999999999</v>
      </c>
      <c r="MS505">
        <v>25344.04</v>
      </c>
      <c r="MT505" s="1">
        <v>1.6483020000000001E-2</v>
      </c>
      <c r="MU505">
        <v>32.646839999999997</v>
      </c>
      <c r="MV505">
        <v>1.7736080000000001</v>
      </c>
      <c r="MW505">
        <v>25631.17</v>
      </c>
      <c r="MX505" s="1">
        <v>1.6181210000000001E-2</v>
      </c>
      <c r="MY505">
        <v>32.629910000000002</v>
      </c>
      <c r="MZ505">
        <v>1.7508760000000001</v>
      </c>
      <c r="NA505">
        <v>25877.439999999999</v>
      </c>
      <c r="NB505" s="1">
        <v>1.596274E-2</v>
      </c>
      <c r="NC505">
        <v>32.590229999999998</v>
      </c>
      <c r="ND505">
        <v>1.7344660000000001</v>
      </c>
      <c r="NE505">
        <v>26084.66</v>
      </c>
      <c r="NF505" s="1">
        <v>1.583656E-2</v>
      </c>
      <c r="NG505">
        <v>32.550939999999997</v>
      </c>
      <c r="NH505">
        <v>1.725792</v>
      </c>
      <c r="NI505">
        <v>26256.9</v>
      </c>
      <c r="NJ505" s="1">
        <v>1.5724620000000002E-2</v>
      </c>
      <c r="NK505">
        <v>32.466349999999998</v>
      </c>
      <c r="NL505">
        <v>1.7167049999999999</v>
      </c>
      <c r="NM505">
        <v>26397.18</v>
      </c>
      <c r="NN505" s="1">
        <v>1.5605910000000001E-2</v>
      </c>
      <c r="NO505">
        <v>32.372329999999998</v>
      </c>
      <c r="NP505">
        <v>1.7052210000000001</v>
      </c>
      <c r="NQ505">
        <v>26508.11</v>
      </c>
      <c r="NR505" s="1">
        <v>1.558814E-2</v>
      </c>
      <c r="NS505">
        <v>32.287559999999999</v>
      </c>
      <c r="NT505">
        <v>1.7032510000000001</v>
      </c>
      <c r="NU505">
        <v>26591.88</v>
      </c>
      <c r="NV505">
        <v>1.5428620000000001E-2</v>
      </c>
      <c r="NW505">
        <v>32.420290000000001</v>
      </c>
      <c r="NX505">
        <v>1.6844980000000001</v>
      </c>
      <c r="NY505">
        <v>26651.11</v>
      </c>
      <c r="NZ505" s="1">
        <v>1.523914E-2</v>
      </c>
      <c r="OA505">
        <v>32.572009999999999</v>
      </c>
      <c r="OB505">
        <v>1.6612579999999999</v>
      </c>
      <c r="OC505">
        <v>26686.85</v>
      </c>
      <c r="OD505" s="1">
        <v>1.506617E-2</v>
      </c>
      <c r="OE505">
        <v>32.651739999999997</v>
      </c>
      <c r="OF505">
        <v>1.638647</v>
      </c>
      <c r="OG505">
        <v>26701.45</v>
      </c>
      <c r="OH505" s="1">
        <v>1.499994E-2</v>
      </c>
      <c r="OI505">
        <v>32.708170000000003</v>
      </c>
      <c r="OJ505">
        <v>1.6268</v>
      </c>
      <c r="OK505">
        <v>26696.7</v>
      </c>
    </row>
    <row r="506" spans="1:401" x14ac:dyDescent="0.35">
      <c r="A506">
        <v>515</v>
      </c>
      <c r="B506" t="s">
        <v>4</v>
      </c>
      <c r="C506" t="s">
        <v>364</v>
      </c>
      <c r="D506" t="s">
        <v>513</v>
      </c>
      <c r="E506">
        <v>838.55349999999999</v>
      </c>
      <c r="F506" s="1">
        <v>2.9688160000000002E-2</v>
      </c>
      <c r="G506">
        <v>26.205220000000001</v>
      </c>
      <c r="H506">
        <v>0</v>
      </c>
      <c r="I506">
        <v>0</v>
      </c>
      <c r="J506" s="1">
        <v>2.9569020000000001E-2</v>
      </c>
      <c r="K506">
        <v>26.365600000000001</v>
      </c>
      <c r="L506">
        <v>0</v>
      </c>
      <c r="M506">
        <v>0</v>
      </c>
      <c r="N506">
        <v>2.9380449999999999E-2</v>
      </c>
      <c r="O506">
        <v>26.549189999999999</v>
      </c>
      <c r="P506">
        <v>0</v>
      </c>
      <c r="Q506">
        <v>0</v>
      </c>
      <c r="R506" s="1">
        <v>2.914125E-2</v>
      </c>
      <c r="S506">
        <v>26.64603</v>
      </c>
      <c r="T506">
        <v>0</v>
      </c>
      <c r="U506">
        <v>0</v>
      </c>
      <c r="V506" s="1">
        <v>2.8930549999999999E-2</v>
      </c>
      <c r="W506">
        <v>26.633320000000001</v>
      </c>
      <c r="X506">
        <v>0</v>
      </c>
      <c r="Y506">
        <v>0</v>
      </c>
      <c r="Z506" s="1">
        <v>2.8770770000000001E-2</v>
      </c>
      <c r="AA506">
        <v>26.639900000000001</v>
      </c>
      <c r="AB506">
        <v>0</v>
      </c>
      <c r="AC506">
        <v>0</v>
      </c>
      <c r="AD506" s="1">
        <v>2.8693670000000001E-2</v>
      </c>
      <c r="AE506">
        <v>26.669319999999999</v>
      </c>
      <c r="AF506">
        <v>0</v>
      </c>
      <c r="AG506">
        <v>0</v>
      </c>
      <c r="AH506" s="1">
        <v>2.8501660000000002E-2</v>
      </c>
      <c r="AI506">
        <v>26.886060000000001</v>
      </c>
      <c r="AJ506">
        <v>0</v>
      </c>
      <c r="AK506">
        <v>0</v>
      </c>
      <c r="AL506" s="1">
        <v>2.8290429999999998E-2</v>
      </c>
      <c r="AM506">
        <v>27.152180000000001</v>
      </c>
      <c r="AN506">
        <v>0</v>
      </c>
      <c r="AO506">
        <v>0</v>
      </c>
      <c r="AP506" s="1">
        <v>2.8047019999999999E-2</v>
      </c>
      <c r="AQ506">
        <v>27.420929999999998</v>
      </c>
      <c r="AR506">
        <v>0</v>
      </c>
      <c r="AS506">
        <v>0</v>
      </c>
      <c r="AT506" s="1">
        <v>2.7886919999999999E-2</v>
      </c>
      <c r="AU506">
        <v>27.653410000000001</v>
      </c>
      <c r="AV506">
        <v>0</v>
      </c>
      <c r="AW506">
        <v>0</v>
      </c>
      <c r="AX506" s="1">
        <v>2.7770570000000001E-2</v>
      </c>
      <c r="AY506">
        <v>27.731089999999998</v>
      </c>
      <c r="AZ506">
        <v>0</v>
      </c>
      <c r="BA506">
        <v>0</v>
      </c>
      <c r="BB506" s="1">
        <v>2.7630169999999999E-2</v>
      </c>
      <c r="BC506">
        <v>27.7562</v>
      </c>
      <c r="BD506">
        <v>0</v>
      </c>
      <c r="BE506">
        <v>0</v>
      </c>
      <c r="BF506" s="1">
        <v>2.7472630000000001E-2</v>
      </c>
      <c r="BG506">
        <v>27.778870000000001</v>
      </c>
      <c r="BH506">
        <v>0</v>
      </c>
      <c r="BI506">
        <v>0</v>
      </c>
      <c r="BJ506" s="1">
        <v>2.7435580000000001E-2</v>
      </c>
      <c r="BK506">
        <v>27.85538</v>
      </c>
      <c r="BL506">
        <v>0</v>
      </c>
      <c r="BM506">
        <v>0</v>
      </c>
      <c r="BN506" s="1">
        <v>2.7265910000000001E-2</v>
      </c>
      <c r="BO506">
        <v>28.127420000000001</v>
      </c>
      <c r="BP506">
        <v>0</v>
      </c>
      <c r="BQ506">
        <v>0</v>
      </c>
      <c r="BR506" s="1">
        <v>2.703183E-2</v>
      </c>
      <c r="BS506">
        <v>28.38796</v>
      </c>
      <c r="BT506">
        <v>0</v>
      </c>
      <c r="BU506">
        <v>0</v>
      </c>
      <c r="BV506" s="1">
        <v>2.679465E-2</v>
      </c>
      <c r="BW506">
        <v>28.639749999999999</v>
      </c>
      <c r="BX506">
        <v>0</v>
      </c>
      <c r="BY506">
        <v>0</v>
      </c>
      <c r="BZ506" s="1">
        <v>2.6613890000000001E-2</v>
      </c>
      <c r="CA506">
        <v>28.822600000000001</v>
      </c>
      <c r="CB506">
        <v>0</v>
      </c>
      <c r="CC506">
        <v>0</v>
      </c>
      <c r="CD506" s="1">
        <v>2.647936E-2</v>
      </c>
      <c r="CE506">
        <v>28.86722</v>
      </c>
      <c r="CF506">
        <v>0</v>
      </c>
      <c r="CG506">
        <v>0</v>
      </c>
      <c r="CH506" s="1">
        <v>2.63176E-2</v>
      </c>
      <c r="CI506">
        <v>28.815550000000002</v>
      </c>
      <c r="CJ506">
        <v>0</v>
      </c>
      <c r="CK506">
        <v>0</v>
      </c>
      <c r="CL506" s="1">
        <v>2.6140210000000001E-2</v>
      </c>
      <c r="CM506">
        <v>28.795760000000001</v>
      </c>
      <c r="CN506">
        <v>0</v>
      </c>
      <c r="CO506">
        <v>0</v>
      </c>
      <c r="CP506" s="1">
        <v>2.6221230000000002E-2</v>
      </c>
      <c r="CQ506">
        <v>28.851959999999998</v>
      </c>
      <c r="CR506">
        <v>0</v>
      </c>
      <c r="CS506">
        <v>0</v>
      </c>
      <c r="CT506" s="1">
        <v>2.603316E-2</v>
      </c>
      <c r="CU506">
        <v>29.048269999999999</v>
      </c>
      <c r="CV506">
        <v>0</v>
      </c>
      <c r="CW506">
        <v>0</v>
      </c>
      <c r="CX506" s="1">
        <v>2.5734699999999999E-2</v>
      </c>
      <c r="CY506">
        <v>29.1188</v>
      </c>
      <c r="CZ506">
        <v>0</v>
      </c>
      <c r="DA506">
        <v>0</v>
      </c>
      <c r="DB506" s="1">
        <v>2.5432679999999999E-2</v>
      </c>
      <c r="DC506">
        <v>29.318819999999999</v>
      </c>
      <c r="DD506">
        <v>0</v>
      </c>
      <c r="DE506">
        <v>0</v>
      </c>
      <c r="DF506" s="1">
        <v>2.526813E-2</v>
      </c>
      <c r="DG506">
        <v>29.48075</v>
      </c>
      <c r="DH506">
        <v>0</v>
      </c>
      <c r="DI506">
        <v>0</v>
      </c>
      <c r="DJ506" s="1">
        <v>2.5170459999999999E-2</v>
      </c>
      <c r="DK506">
        <v>29.526119999999999</v>
      </c>
      <c r="DL506">
        <v>0</v>
      </c>
      <c r="DM506">
        <v>0</v>
      </c>
      <c r="DN506" s="1">
        <v>2.5030650000000002E-2</v>
      </c>
      <c r="DO506">
        <v>29.503260000000001</v>
      </c>
      <c r="DP506">
        <v>0</v>
      </c>
      <c r="DQ506">
        <v>3.0245600000000002E-37</v>
      </c>
      <c r="DR506">
        <v>2.47951E-2</v>
      </c>
      <c r="DS506">
        <v>29.493289999999998</v>
      </c>
      <c r="DT506">
        <v>9.9194329999999994E-37</v>
      </c>
      <c r="DU506">
        <v>1.069814E-32</v>
      </c>
      <c r="DV506" s="1">
        <v>2.443358E-2</v>
      </c>
      <c r="DW506">
        <v>29.55068</v>
      </c>
      <c r="DX506">
        <v>7.7532089999999997E-33</v>
      </c>
      <c r="DY506">
        <v>8.268284E-29</v>
      </c>
      <c r="DZ506" s="1">
        <v>2.426654E-2</v>
      </c>
      <c r="EA506">
        <v>29.818149999999999</v>
      </c>
      <c r="EB506">
        <v>2.1711489999999999E-29</v>
      </c>
      <c r="EC506" s="1">
        <v>2.0754709999999999E-25</v>
      </c>
      <c r="ED506" s="1">
        <v>2.418814E-2</v>
      </c>
      <c r="EE506">
        <v>30.10801</v>
      </c>
      <c r="EF506" s="1">
        <v>2.357813E-26</v>
      </c>
      <c r="EG506" s="1">
        <v>2.094013E-22</v>
      </c>
      <c r="EH506" s="1">
        <v>2.4107770000000001E-2</v>
      </c>
      <c r="EI506">
        <v>30.394729999999999</v>
      </c>
      <c r="EJ506" s="1">
        <v>1.146317E-23</v>
      </c>
      <c r="EK506" s="1">
        <v>9.7448219999999998E-20</v>
      </c>
      <c r="EL506" s="1">
        <v>2.3959359999999999E-2</v>
      </c>
      <c r="EM506">
        <v>30.638529999999999</v>
      </c>
      <c r="EN506" s="1">
        <v>2.8460500000000001E-21</v>
      </c>
      <c r="EO506" s="1">
        <v>2.3558440000000001E-17</v>
      </c>
      <c r="EP506" s="1">
        <v>2.378721E-2</v>
      </c>
      <c r="EQ506">
        <v>30.70851</v>
      </c>
      <c r="ER506" s="1">
        <v>3.9341880000000002E-19</v>
      </c>
      <c r="ES506" s="1">
        <v>3.2105469999999998E-15</v>
      </c>
      <c r="ET506" s="1">
        <v>2.3647100000000001E-2</v>
      </c>
      <c r="EU506">
        <v>30.640730000000001</v>
      </c>
      <c r="EV506" s="1">
        <v>3.264458E-17</v>
      </c>
      <c r="EW506" s="1">
        <v>2.6432719999999999E-13</v>
      </c>
      <c r="EX506" s="1">
        <v>2.3566110000000001E-2</v>
      </c>
      <c r="EY506">
        <v>30.606470000000002</v>
      </c>
      <c r="EZ506" s="1">
        <v>1.7302079999999999E-15</v>
      </c>
      <c r="FA506" s="1">
        <v>1.393591E-11</v>
      </c>
      <c r="FB506" s="1">
        <v>2.3712259999999999E-2</v>
      </c>
      <c r="FC506">
        <v>30.613330000000001</v>
      </c>
      <c r="FD506" s="1">
        <v>6.2148200000000001E-14</v>
      </c>
      <c r="FE506" s="1">
        <v>4.9524309999999999E-10</v>
      </c>
      <c r="FF506" s="1">
        <v>2.364695E-2</v>
      </c>
      <c r="FG506">
        <v>30.755510000000001</v>
      </c>
      <c r="FH506" s="1">
        <v>1.5528029999999999E-12</v>
      </c>
      <c r="FI506" s="1">
        <v>1.237881E-8</v>
      </c>
      <c r="FJ506" s="1">
        <v>2.3489320000000001E-2</v>
      </c>
      <c r="FK506">
        <v>30.888000000000002</v>
      </c>
      <c r="FL506" s="1">
        <v>2.803223E-11</v>
      </c>
      <c r="FM506" s="1">
        <v>2.252258E-7</v>
      </c>
      <c r="FN506" s="1">
        <v>2.329796E-2</v>
      </c>
      <c r="FO506">
        <v>30.961390000000002</v>
      </c>
      <c r="FP506" s="1">
        <v>3.792871E-10</v>
      </c>
      <c r="FQ506" s="1">
        <v>3.0784579999999999E-6</v>
      </c>
      <c r="FR506" s="1">
        <v>2.3229590000000001E-2</v>
      </c>
      <c r="FS506">
        <v>30.990690000000001</v>
      </c>
      <c r="FT506" s="1">
        <v>3.9786670000000002E-9</v>
      </c>
      <c r="FU506" s="1">
        <v>3.2514610000000003E-5</v>
      </c>
      <c r="FV506" s="1">
        <v>2.3198360000000001E-2</v>
      </c>
      <c r="FW506">
        <v>30.959029999999998</v>
      </c>
      <c r="FX506" s="1">
        <v>3.3102069999999997E-8</v>
      </c>
      <c r="FY506" s="1">
        <v>2.721326E-4</v>
      </c>
      <c r="FZ506" s="1">
        <v>2.3122630000000002E-2</v>
      </c>
      <c r="GA506">
        <v>30.908619999999999</v>
      </c>
      <c r="GB506" s="1">
        <v>2.2234110000000001E-7</v>
      </c>
      <c r="GC506" s="1">
        <v>1.844582E-3</v>
      </c>
      <c r="GD506">
        <v>2.2987939999999998E-2</v>
      </c>
      <c r="GE506">
        <v>30.86439</v>
      </c>
      <c r="GF506" s="1">
        <v>1.2294029999999999E-6</v>
      </c>
      <c r="GG506" s="1">
        <v>1.032188E-2</v>
      </c>
      <c r="GH506" s="1">
        <v>2.285245E-2</v>
      </c>
      <c r="GI506">
        <v>30.879470000000001</v>
      </c>
      <c r="GJ506" s="1">
        <v>5.710232E-6</v>
      </c>
      <c r="GK506" s="1">
        <v>4.8539390000000002E-2</v>
      </c>
      <c r="GL506" s="1">
        <v>2.2742100000000001E-2</v>
      </c>
      <c r="GM506">
        <v>31.06587</v>
      </c>
      <c r="GN506" s="1">
        <v>2.2675810000000001E-5</v>
      </c>
      <c r="GO506" s="1">
        <v>0.19504270000000001</v>
      </c>
      <c r="GP506" s="1">
        <v>2.2598210000000001E-2</v>
      </c>
      <c r="GQ506">
        <v>31.29288</v>
      </c>
      <c r="GR506" s="1">
        <v>7.8000110000000006E-5</v>
      </c>
      <c r="GS506" s="1">
        <v>0.67970010000000003</v>
      </c>
      <c r="GT506" s="1">
        <v>2.2475040000000002E-2</v>
      </c>
      <c r="GU506">
        <v>31.534610000000001</v>
      </c>
      <c r="GV506" s="1">
        <v>2.3593529999999999E-4</v>
      </c>
      <c r="GW506" s="1">
        <v>2.0821779999999999</v>
      </c>
      <c r="GX506" s="1">
        <v>2.2335359999999999E-2</v>
      </c>
      <c r="GY506">
        <v>31.69708</v>
      </c>
      <c r="GZ506" s="1">
        <v>6.345821E-4</v>
      </c>
      <c r="HA506" s="1">
        <v>5.677613</v>
      </c>
      <c r="HB506" s="1">
        <v>2.216212E-2</v>
      </c>
      <c r="HC506">
        <v>31.753640000000001</v>
      </c>
      <c r="HD506" s="1">
        <v>1.5339430000000001E-3</v>
      </c>
      <c r="HE506" s="1">
        <v>13.934710000000001</v>
      </c>
      <c r="HF506" s="1">
        <v>2.2030709999999998E-2</v>
      </c>
      <c r="HG506">
        <v>31.66217</v>
      </c>
      <c r="HH506" s="1">
        <v>3.377943E-3</v>
      </c>
      <c r="HI506">
        <v>31.109860000000001</v>
      </c>
      <c r="HJ506" s="1">
        <v>2.1889200000000001E-2</v>
      </c>
      <c r="HK506">
        <v>31.567419999999998</v>
      </c>
      <c r="HL506" s="1">
        <v>6.8281740000000002E-3</v>
      </c>
      <c r="HM506">
        <v>63.787399999999998</v>
      </c>
      <c r="HN506" s="1">
        <v>2.2138140000000001E-2</v>
      </c>
      <c r="HO506">
        <v>31.50816</v>
      </c>
      <c r="HP506" s="1">
        <v>1.302672E-2</v>
      </c>
      <c r="HQ506">
        <v>121.2718</v>
      </c>
      <c r="HR506" s="1">
        <v>2.1954669999999999E-2</v>
      </c>
      <c r="HS506">
        <v>31.574999999999999</v>
      </c>
      <c r="HT506" s="1">
        <v>2.2780209999999999E-2</v>
      </c>
      <c r="HU506">
        <v>215.523</v>
      </c>
      <c r="HV506" s="1">
        <v>2.160954E-2</v>
      </c>
      <c r="HW506">
        <v>31.718879999999999</v>
      </c>
      <c r="HX506" s="1">
        <v>3.717107E-2</v>
      </c>
      <c r="HY506">
        <v>360.04410000000001</v>
      </c>
      <c r="HZ506" s="1">
        <v>2.122313E-2</v>
      </c>
      <c r="IA506">
        <v>31.78293</v>
      </c>
      <c r="IB506" s="1">
        <v>5.72422E-2</v>
      </c>
      <c r="IC506">
        <v>568.83720000000005</v>
      </c>
      <c r="ID506" s="1">
        <v>2.1050559999999999E-2</v>
      </c>
      <c r="IE506">
        <v>31.835470000000001</v>
      </c>
      <c r="IF506">
        <v>8.4739389999999998E-2</v>
      </c>
      <c r="IG506">
        <v>855.34119999999996</v>
      </c>
      <c r="IH506">
        <v>2.1011470000000001E-2</v>
      </c>
      <c r="II506">
        <v>31.815069999999999</v>
      </c>
      <c r="IJ506" s="1">
        <v>0.12092899999999999</v>
      </c>
      <c r="IK506">
        <v>1231.721</v>
      </c>
      <c r="IL506" s="1">
        <v>2.0919670000000001E-2</v>
      </c>
      <c r="IM506">
        <v>31.717659999999999</v>
      </c>
      <c r="IN506" s="1">
        <v>0.16573389999999999</v>
      </c>
      <c r="IO506">
        <v>1707.105</v>
      </c>
      <c r="IP506" s="1">
        <v>2.0773980000000001E-2</v>
      </c>
      <c r="IQ506">
        <v>31.624279999999999</v>
      </c>
      <c r="IR506" s="1">
        <v>0.21897249999999999</v>
      </c>
      <c r="IS506">
        <v>2286.348</v>
      </c>
      <c r="IT506" s="1">
        <v>2.1094559999999998E-2</v>
      </c>
      <c r="IU506">
        <v>31.607130000000002</v>
      </c>
      <c r="IV506" s="1">
        <v>0.28714079999999997</v>
      </c>
      <c r="IW506">
        <v>2971.5230000000001</v>
      </c>
      <c r="IX506" s="1">
        <v>2.09191E-2</v>
      </c>
      <c r="IY506">
        <v>31.827960000000001</v>
      </c>
      <c r="IZ506" s="1">
        <v>0.35822140000000002</v>
      </c>
      <c r="JA506">
        <v>3761.0619999999999</v>
      </c>
      <c r="JB506" s="1">
        <v>2.0600299999999998E-2</v>
      </c>
      <c r="JC506">
        <v>32.091500000000003</v>
      </c>
      <c r="JD506" s="1">
        <v>0.43318190000000001</v>
      </c>
      <c r="JE506">
        <v>4644.8230000000003</v>
      </c>
      <c r="JF506" s="1">
        <v>2.024169E-2</v>
      </c>
      <c r="JG506">
        <v>32.332349999999998</v>
      </c>
      <c r="JH506">
        <v>0.51131749999999998</v>
      </c>
      <c r="JI506">
        <v>5610.5659999999998</v>
      </c>
      <c r="JJ506">
        <v>2.0117610000000001E-2</v>
      </c>
      <c r="JK506">
        <v>32.435090000000002</v>
      </c>
      <c r="JL506">
        <v>0.59878339999999997</v>
      </c>
      <c r="JM506">
        <v>6645.5829999999996</v>
      </c>
      <c r="JN506" s="1">
        <v>2.0113740000000001E-2</v>
      </c>
      <c r="JO506">
        <v>32.441949999999999</v>
      </c>
      <c r="JP506">
        <v>0.69382449999999996</v>
      </c>
      <c r="JQ506">
        <v>7738.9530000000004</v>
      </c>
      <c r="JR506" s="1">
        <v>2.0045130000000001E-2</v>
      </c>
      <c r="JS506">
        <v>32.333759999999998</v>
      </c>
      <c r="JT506">
        <v>0.78957330000000003</v>
      </c>
      <c r="JU506">
        <v>8877.5429999999997</v>
      </c>
      <c r="JV506" s="1">
        <v>1.9864329999999999E-2</v>
      </c>
      <c r="JW506">
        <v>32.234389999999998</v>
      </c>
      <c r="JX506">
        <v>0.88167879999999998</v>
      </c>
      <c r="JY506">
        <v>10045.549999999999</v>
      </c>
      <c r="JZ506" s="1">
        <v>2.0140450000000001E-2</v>
      </c>
      <c r="KA506">
        <v>32.174219999999998</v>
      </c>
      <c r="KB506">
        <v>0.99538260000000001</v>
      </c>
      <c r="KC506">
        <v>11231.35</v>
      </c>
      <c r="KD506" s="1">
        <v>1.9908269999999999E-2</v>
      </c>
      <c r="KE506">
        <v>32.294690000000003</v>
      </c>
      <c r="KF506">
        <v>1.0842149999999999</v>
      </c>
      <c r="KG506">
        <v>12424.06</v>
      </c>
      <c r="KH506" s="1">
        <v>1.9529060000000001E-2</v>
      </c>
      <c r="KI506">
        <v>32.430050000000001</v>
      </c>
      <c r="KJ506">
        <v>1.160561</v>
      </c>
      <c r="KK506">
        <v>13604.09</v>
      </c>
      <c r="KL506" s="1">
        <v>1.9093829999999999E-2</v>
      </c>
      <c r="KM506">
        <v>32.567929999999997</v>
      </c>
      <c r="KN506">
        <v>1.226866</v>
      </c>
      <c r="KO506">
        <v>14758.18</v>
      </c>
      <c r="KP506">
        <v>1.8878220000000001E-2</v>
      </c>
      <c r="KQ506">
        <v>32.677149999999997</v>
      </c>
      <c r="KR506">
        <v>1.300983</v>
      </c>
      <c r="KS506">
        <v>15877.13</v>
      </c>
      <c r="KT506" s="1">
        <v>1.876831E-2</v>
      </c>
      <c r="KU506">
        <v>32.659869999999998</v>
      </c>
      <c r="KV506">
        <v>1.377286</v>
      </c>
      <c r="KW506">
        <v>16957.060000000001</v>
      </c>
      <c r="KX506" s="1">
        <v>1.858777E-2</v>
      </c>
      <c r="KY506">
        <v>32.563189999999999</v>
      </c>
      <c r="KZ506">
        <v>1.443336</v>
      </c>
      <c r="LA506">
        <v>17992.57</v>
      </c>
      <c r="LB506" s="1">
        <v>1.830265E-2</v>
      </c>
      <c r="LC506">
        <v>32.450679999999998</v>
      </c>
      <c r="LD506">
        <v>1.4950699999999999</v>
      </c>
      <c r="LE506">
        <v>18977.2</v>
      </c>
      <c r="LF506" s="1">
        <v>1.832071E-2</v>
      </c>
      <c r="LG506">
        <v>32.391379999999998</v>
      </c>
      <c r="LH506">
        <v>1.5663009999999999</v>
      </c>
      <c r="LI506">
        <v>19908.78</v>
      </c>
      <c r="LJ506" s="1">
        <v>1.8051370000000001E-2</v>
      </c>
      <c r="LK506">
        <v>32.487169999999999</v>
      </c>
      <c r="LL506">
        <v>1.607591</v>
      </c>
      <c r="LM506">
        <v>20786.810000000001</v>
      </c>
      <c r="LN506" s="1">
        <v>1.771905E-2</v>
      </c>
      <c r="LO506">
        <v>32.602290000000004</v>
      </c>
      <c r="LP506">
        <v>1.636471</v>
      </c>
      <c r="LQ506">
        <v>21605.39</v>
      </c>
      <c r="LR506" s="1">
        <v>1.731326E-2</v>
      </c>
      <c r="LS506">
        <v>32.729129999999998</v>
      </c>
      <c r="LT506">
        <v>1.65164</v>
      </c>
      <c r="LU506">
        <v>22362.77</v>
      </c>
      <c r="LV506" s="1">
        <v>1.703025E-2</v>
      </c>
      <c r="LW506">
        <v>32.807310000000001</v>
      </c>
      <c r="LX506">
        <v>1.672007</v>
      </c>
      <c r="LY506">
        <v>23058.59</v>
      </c>
      <c r="LZ506" s="1">
        <v>1.6747189999999999E-2</v>
      </c>
      <c r="MA506">
        <v>32.813679999999998</v>
      </c>
      <c r="MB506">
        <v>1.6842029999999999</v>
      </c>
      <c r="MC506">
        <v>23695.200000000001</v>
      </c>
      <c r="MD506" s="1">
        <v>1.6345499999999999E-2</v>
      </c>
      <c r="ME506">
        <v>32.698160000000001</v>
      </c>
      <c r="MF506">
        <v>1.6749639999999999</v>
      </c>
      <c r="MG506">
        <v>24271.82</v>
      </c>
      <c r="MH506" s="1">
        <v>1.595017E-2</v>
      </c>
      <c r="MI506">
        <v>32.574289999999998</v>
      </c>
      <c r="MJ506">
        <v>1.6610419999999999</v>
      </c>
      <c r="MK506">
        <v>24790.240000000002</v>
      </c>
      <c r="ML506">
        <v>1.5848979999999999E-2</v>
      </c>
      <c r="MM506">
        <v>32.480629999999998</v>
      </c>
      <c r="MN506">
        <v>1.6735169999999999</v>
      </c>
      <c r="MO506">
        <v>25254.95</v>
      </c>
      <c r="MP506">
        <v>1.565567E-2</v>
      </c>
      <c r="MQ506">
        <v>32.573259999999998</v>
      </c>
      <c r="MR506">
        <v>1.6727540000000001</v>
      </c>
      <c r="MS506">
        <v>25671.279999999999</v>
      </c>
      <c r="MT506" s="1">
        <v>1.544534E-2</v>
      </c>
      <c r="MU506">
        <v>32.605910000000002</v>
      </c>
      <c r="MV506">
        <v>1.6667510000000001</v>
      </c>
      <c r="MW506">
        <v>26040.55</v>
      </c>
      <c r="MX506">
        <v>1.5157469999999999E-2</v>
      </c>
      <c r="MY506">
        <v>32.590620000000001</v>
      </c>
      <c r="MZ506">
        <v>1.6494040000000001</v>
      </c>
      <c r="NA506">
        <v>26365.85</v>
      </c>
      <c r="NB506" s="1">
        <v>1.4954520000000001E-2</v>
      </c>
      <c r="NC506">
        <v>32.552759999999999</v>
      </c>
      <c r="ND506">
        <v>1.6384510000000001</v>
      </c>
      <c r="NE506">
        <v>26649.21</v>
      </c>
      <c r="NF506" s="1">
        <v>1.4837339999999999E-2</v>
      </c>
      <c r="NG506">
        <v>32.516910000000003</v>
      </c>
      <c r="NH506">
        <v>1.634439</v>
      </c>
      <c r="NI506">
        <v>26894.18</v>
      </c>
      <c r="NJ506" s="1">
        <v>1.4735389999999999E-2</v>
      </c>
      <c r="NK506">
        <v>32.435090000000002</v>
      </c>
      <c r="NL506">
        <v>1.630007</v>
      </c>
      <c r="NM506">
        <v>27104.19</v>
      </c>
      <c r="NN506" s="1">
        <v>1.4628759999999999E-2</v>
      </c>
      <c r="NO506">
        <v>32.343739999999997</v>
      </c>
      <c r="NP506">
        <v>1.6232420000000001</v>
      </c>
      <c r="NQ506">
        <v>27281.53</v>
      </c>
      <c r="NR506">
        <v>1.4614739999999999E-2</v>
      </c>
      <c r="NS506">
        <v>32.260750000000002</v>
      </c>
      <c r="NT506">
        <v>1.625105</v>
      </c>
      <c r="NU506">
        <v>27428.44</v>
      </c>
      <c r="NV506" s="1">
        <v>1.4466619999999999E-2</v>
      </c>
      <c r="NW506">
        <v>32.390770000000003</v>
      </c>
      <c r="NX506">
        <v>1.6106279999999999</v>
      </c>
      <c r="NY506">
        <v>27547.98</v>
      </c>
      <c r="NZ506" s="1">
        <v>1.4289710000000001E-2</v>
      </c>
      <c r="OA506">
        <v>32.542900000000003</v>
      </c>
      <c r="OB506">
        <v>1.591545</v>
      </c>
      <c r="OC506">
        <v>27640.68</v>
      </c>
      <c r="OD506" s="1">
        <v>1.412531E-2</v>
      </c>
      <c r="OE506">
        <v>32.624639999999999</v>
      </c>
      <c r="OF506">
        <v>1.572503</v>
      </c>
      <c r="OG506">
        <v>27708.95</v>
      </c>
      <c r="OH506" s="1">
        <v>1.406365E-2</v>
      </c>
      <c r="OI506">
        <v>32.681840000000001</v>
      </c>
      <c r="OJ506">
        <v>1.56392</v>
      </c>
      <c r="OK506">
        <v>27754.82</v>
      </c>
    </row>
    <row r="507" spans="1:401" x14ac:dyDescent="0.35">
      <c r="A507">
        <v>516</v>
      </c>
      <c r="B507" t="s">
        <v>4</v>
      </c>
      <c r="C507" t="s">
        <v>364</v>
      </c>
      <c r="D507" t="s">
        <v>514</v>
      </c>
      <c r="E507">
        <v>847.9384</v>
      </c>
      <c r="F507" s="1">
        <v>2.6373560000000001E-2</v>
      </c>
      <c r="G507">
        <v>26.033069999999999</v>
      </c>
      <c r="H507">
        <v>0</v>
      </c>
      <c r="I507">
        <v>0</v>
      </c>
      <c r="J507" s="1">
        <v>2.6270890000000002E-2</v>
      </c>
      <c r="K507">
        <v>26.19697</v>
      </c>
      <c r="L507">
        <v>0</v>
      </c>
      <c r="M507">
        <v>0</v>
      </c>
      <c r="N507">
        <v>2.6106190000000001E-2</v>
      </c>
      <c r="O507">
        <v>26.382760000000001</v>
      </c>
      <c r="P507">
        <v>0</v>
      </c>
      <c r="Q507">
        <v>0</v>
      </c>
      <c r="R507" s="1">
        <v>2.5895720000000001E-2</v>
      </c>
      <c r="S507">
        <v>26.487459999999999</v>
      </c>
      <c r="T507">
        <v>0</v>
      </c>
      <c r="U507">
        <v>0</v>
      </c>
      <c r="V507" s="1">
        <v>2.5705760000000001E-2</v>
      </c>
      <c r="W507">
        <v>26.480689999999999</v>
      </c>
      <c r="X507">
        <v>0</v>
      </c>
      <c r="Y507">
        <v>0</v>
      </c>
      <c r="Z507" s="1">
        <v>2.5568279999999999E-2</v>
      </c>
      <c r="AA507">
        <v>26.49091</v>
      </c>
      <c r="AB507">
        <v>0</v>
      </c>
      <c r="AC507">
        <v>0</v>
      </c>
      <c r="AD507" s="1">
        <v>2.550521E-2</v>
      </c>
      <c r="AE507">
        <v>26.521989999999999</v>
      </c>
      <c r="AF507">
        <v>0</v>
      </c>
      <c r="AG507">
        <v>0</v>
      </c>
      <c r="AH507" s="1">
        <v>2.533637E-2</v>
      </c>
      <c r="AI507">
        <v>26.732990000000001</v>
      </c>
      <c r="AJ507">
        <v>0</v>
      </c>
      <c r="AK507">
        <v>0</v>
      </c>
      <c r="AL507" s="1">
        <v>2.5145879999999999E-2</v>
      </c>
      <c r="AM507">
        <v>26.998439999999999</v>
      </c>
      <c r="AN507">
        <v>0</v>
      </c>
      <c r="AO507">
        <v>0</v>
      </c>
      <c r="AP507">
        <v>2.493126E-2</v>
      </c>
      <c r="AQ507">
        <v>27.26802</v>
      </c>
      <c r="AR507">
        <v>0</v>
      </c>
      <c r="AS507">
        <v>0</v>
      </c>
      <c r="AT507" s="1">
        <v>2.4792359999999999E-2</v>
      </c>
      <c r="AU507">
        <v>27.503579999999999</v>
      </c>
      <c r="AV507">
        <v>0</v>
      </c>
      <c r="AW507">
        <v>0</v>
      </c>
      <c r="AX507" s="1">
        <v>2.4692660000000002E-2</v>
      </c>
      <c r="AY507">
        <v>27.59103</v>
      </c>
      <c r="AZ507">
        <v>0</v>
      </c>
      <c r="BA507">
        <v>0</v>
      </c>
      <c r="BB507" s="1">
        <v>2.4570680000000001E-2</v>
      </c>
      <c r="BC507">
        <v>27.620889999999999</v>
      </c>
      <c r="BD507">
        <v>0</v>
      </c>
      <c r="BE507">
        <v>0</v>
      </c>
      <c r="BF507" s="1">
        <v>2.44313E-2</v>
      </c>
      <c r="BG507">
        <v>27.64723</v>
      </c>
      <c r="BH507">
        <v>0</v>
      </c>
      <c r="BI507">
        <v>0</v>
      </c>
      <c r="BJ507" s="1">
        <v>2.4402719999999999E-2</v>
      </c>
      <c r="BK507">
        <v>27.7226</v>
      </c>
      <c r="BL507">
        <v>0</v>
      </c>
      <c r="BM507">
        <v>0</v>
      </c>
      <c r="BN507" s="1">
        <v>2.4253480000000001E-2</v>
      </c>
      <c r="BO507">
        <v>27.98959</v>
      </c>
      <c r="BP507">
        <v>0</v>
      </c>
      <c r="BQ507">
        <v>0</v>
      </c>
      <c r="BR507" s="1">
        <v>2.4047929999999999E-2</v>
      </c>
      <c r="BS507">
        <v>28.250319999999999</v>
      </c>
      <c r="BT507">
        <v>0</v>
      </c>
      <c r="BU507">
        <v>0</v>
      </c>
      <c r="BV507" s="1">
        <v>2.3836699999999999E-2</v>
      </c>
      <c r="BW507">
        <v>28.503730000000001</v>
      </c>
      <c r="BX507">
        <v>0</v>
      </c>
      <c r="BY507">
        <v>0</v>
      </c>
      <c r="BZ507" s="1">
        <v>2.3678790000000002E-2</v>
      </c>
      <c r="CA507">
        <v>28.689720000000001</v>
      </c>
      <c r="CB507">
        <v>0</v>
      </c>
      <c r="CC507">
        <v>0</v>
      </c>
      <c r="CD507" s="1">
        <v>2.3561060000000002E-2</v>
      </c>
      <c r="CE507">
        <v>28.743490000000001</v>
      </c>
      <c r="CF507">
        <v>0</v>
      </c>
      <c r="CG507">
        <v>0</v>
      </c>
      <c r="CH507" s="1">
        <v>2.341611E-2</v>
      </c>
      <c r="CI507">
        <v>28.696940000000001</v>
      </c>
      <c r="CJ507">
        <v>0</v>
      </c>
      <c r="CK507">
        <v>0</v>
      </c>
      <c r="CL507" s="1">
        <v>2.3265640000000001E-2</v>
      </c>
      <c r="CM507">
        <v>28.679120000000001</v>
      </c>
      <c r="CN507">
        <v>0</v>
      </c>
      <c r="CO507">
        <v>0</v>
      </c>
      <c r="CP507" s="1">
        <v>2.3344489999999999E-2</v>
      </c>
      <c r="CQ507">
        <v>28.733160000000002</v>
      </c>
      <c r="CR507">
        <v>0</v>
      </c>
      <c r="CS507">
        <v>0</v>
      </c>
      <c r="CT507">
        <v>2.317665E-2</v>
      </c>
      <c r="CU507">
        <v>28.92726</v>
      </c>
      <c r="CV507">
        <v>0</v>
      </c>
      <c r="CW507">
        <v>0</v>
      </c>
      <c r="CX507" s="1">
        <v>2.2908060000000001E-2</v>
      </c>
      <c r="CY507">
        <v>29.001529999999999</v>
      </c>
      <c r="CZ507">
        <v>0</v>
      </c>
      <c r="DA507">
        <v>0</v>
      </c>
      <c r="DB507" s="1">
        <v>2.2636440000000001E-2</v>
      </c>
      <c r="DC507">
        <v>29.19631</v>
      </c>
      <c r="DD507">
        <v>0</v>
      </c>
      <c r="DE507">
        <v>0</v>
      </c>
      <c r="DF507" s="1">
        <v>2.2492399999999999E-2</v>
      </c>
      <c r="DG507">
        <v>29.360279999999999</v>
      </c>
      <c r="DH507">
        <v>0</v>
      </c>
      <c r="DI507">
        <v>0</v>
      </c>
      <c r="DJ507" s="1">
        <v>2.2408930000000001E-2</v>
      </c>
      <c r="DK507">
        <v>29.412520000000001</v>
      </c>
      <c r="DL507">
        <v>0</v>
      </c>
      <c r="DM507">
        <v>0</v>
      </c>
      <c r="DN507" s="1">
        <v>2.2287669999999999E-2</v>
      </c>
      <c r="DO507">
        <v>29.39274</v>
      </c>
      <c r="DP507">
        <v>0</v>
      </c>
      <c r="DQ507">
        <v>7.4586309999999996E-38</v>
      </c>
      <c r="DR507" s="1">
        <v>2.2077340000000001E-2</v>
      </c>
      <c r="DS507">
        <v>29.3843</v>
      </c>
      <c r="DT507">
        <v>2.5749029999999999E-37</v>
      </c>
      <c r="DU507">
        <v>2.913415E-33</v>
      </c>
      <c r="DV507" s="1">
        <v>2.1751679999999999E-2</v>
      </c>
      <c r="DW507">
        <v>29.437799999999999</v>
      </c>
      <c r="DX507">
        <v>2.1314279999999998E-33</v>
      </c>
      <c r="DY507">
        <v>2.443901E-29</v>
      </c>
      <c r="DZ507" s="1">
        <v>2.1603480000000001E-2</v>
      </c>
      <c r="EA507">
        <v>29.69782</v>
      </c>
      <c r="EB507">
        <v>5.812877E-30</v>
      </c>
      <c r="EC507" s="1">
        <v>6.5710329999999997E-26</v>
      </c>
      <c r="ED507" s="1">
        <v>2.1536880000000001E-2</v>
      </c>
      <c r="EE507">
        <v>29.984780000000001</v>
      </c>
      <c r="EF507" s="1">
        <v>6.7914059999999999E-27</v>
      </c>
      <c r="EG507" s="1">
        <v>7.0753009999999999E-23</v>
      </c>
      <c r="EH507" s="1">
        <v>2.1469080000000001E-2</v>
      </c>
      <c r="EI507">
        <v>30.269659999999998</v>
      </c>
      <c r="EJ507" s="1">
        <v>3.52625E-24</v>
      </c>
      <c r="EK507" s="1">
        <v>3.49294E-20</v>
      </c>
      <c r="EL507" s="1">
        <v>2.133736E-2</v>
      </c>
      <c r="EM507">
        <v>30.514510000000001</v>
      </c>
      <c r="EN507" s="1">
        <v>9.296869E-22</v>
      </c>
      <c r="EO507" s="1">
        <v>8.9174549999999994E-18</v>
      </c>
      <c r="EP507" s="1">
        <v>2.1182599999999999E-2</v>
      </c>
      <c r="EQ507">
        <v>30.592220000000001</v>
      </c>
      <c r="ER507" s="1">
        <v>1.3594760000000001E-19</v>
      </c>
      <c r="ES507" s="1">
        <v>1.2792650000000001E-15</v>
      </c>
      <c r="ET507" s="1">
        <v>2.1058460000000001E-2</v>
      </c>
      <c r="EU507">
        <v>30.529389999999999</v>
      </c>
      <c r="EV507" s="1">
        <v>1.18936E-17</v>
      </c>
      <c r="EW507" s="1">
        <v>1.105398E-13</v>
      </c>
      <c r="EX507" s="1">
        <v>2.0989649999999999E-2</v>
      </c>
      <c r="EY507">
        <v>30.496220000000001</v>
      </c>
      <c r="EZ507" s="1">
        <v>6.6272199999999998E-16</v>
      </c>
      <c r="FA507" s="1">
        <v>6.1003190000000002E-12</v>
      </c>
      <c r="FB507" s="1">
        <v>2.1128569999999999E-2</v>
      </c>
      <c r="FC507">
        <v>30.502469999999999</v>
      </c>
      <c r="FD507" s="1">
        <v>2.4964700000000001E-14</v>
      </c>
      <c r="FE507" s="1">
        <v>2.2637049999999999E-10</v>
      </c>
      <c r="FF507" s="1">
        <v>2.107125E-2</v>
      </c>
      <c r="FG507">
        <v>30.639720000000001</v>
      </c>
      <c r="FH507" s="1">
        <v>6.5240560000000003E-13</v>
      </c>
      <c r="FI507" s="1">
        <v>5.8960460000000001E-9</v>
      </c>
      <c r="FJ507">
        <v>2.0929929999999999E-2</v>
      </c>
      <c r="FK507">
        <v>30.774560000000001</v>
      </c>
      <c r="FL507" s="1">
        <v>1.229249E-11</v>
      </c>
      <c r="FM507" s="1">
        <v>1.115767E-7</v>
      </c>
      <c r="FN507" s="1">
        <v>2.0753150000000001E-2</v>
      </c>
      <c r="FO507">
        <v>30.846900000000002</v>
      </c>
      <c r="FP507" s="1">
        <v>1.732072E-10</v>
      </c>
      <c r="FQ507" s="1">
        <v>1.5833529999999999E-6</v>
      </c>
      <c r="FR507" s="1">
        <v>2.0696800000000001E-2</v>
      </c>
      <c r="FS507">
        <v>30.881509999999999</v>
      </c>
      <c r="FT507" s="1">
        <v>1.8899190000000001E-9</v>
      </c>
      <c r="FU507" s="1">
        <v>1.7335310000000001E-5</v>
      </c>
      <c r="FV507" s="1">
        <v>2.0671330000000002E-2</v>
      </c>
      <c r="FW507">
        <v>30.853079999999999</v>
      </c>
      <c r="FX507" s="1">
        <v>1.6327989999999999E-8</v>
      </c>
      <c r="FY507" s="1">
        <v>1.5017620000000001E-4</v>
      </c>
      <c r="FZ507" s="1">
        <v>2.0606260000000001E-2</v>
      </c>
      <c r="GA507">
        <v>30.805160000000001</v>
      </c>
      <c r="GB507" s="1">
        <v>1.1372E-7</v>
      </c>
      <c r="GC507" s="1">
        <v>1.0522019999999999E-3</v>
      </c>
      <c r="GD507" s="1">
        <v>2.0483310000000001E-2</v>
      </c>
      <c r="GE507">
        <v>30.7622</v>
      </c>
      <c r="GF507" s="1">
        <v>6.5090869999999999E-7</v>
      </c>
      <c r="GG507" s="1">
        <v>6.0780060000000004E-3</v>
      </c>
      <c r="GH507" s="1">
        <v>2.0364569999999999E-2</v>
      </c>
      <c r="GI507">
        <v>30.77467</v>
      </c>
      <c r="GJ507" s="1">
        <v>3.125909E-6</v>
      </c>
      <c r="GK507" s="1">
        <v>2.946636E-2</v>
      </c>
      <c r="GL507" s="1">
        <v>2.0266670000000001E-2</v>
      </c>
      <c r="GM507">
        <v>30.954640000000001</v>
      </c>
      <c r="GN507" s="1">
        <v>1.281601E-5</v>
      </c>
      <c r="GO507" s="1">
        <v>0.12190769999999999</v>
      </c>
      <c r="GP507" s="1">
        <v>2.0138799999999998E-2</v>
      </c>
      <c r="GQ507">
        <v>31.178460000000001</v>
      </c>
      <c r="GR507" s="1">
        <v>4.5454519999999998E-5</v>
      </c>
      <c r="GS507" s="1">
        <v>0.43686589999999997</v>
      </c>
      <c r="GT507" s="1">
        <v>2.0032040000000001E-2</v>
      </c>
      <c r="GU507">
        <v>31.419830000000001</v>
      </c>
      <c r="GV507" s="1">
        <v>1.4160130000000001E-4</v>
      </c>
      <c r="GW507" s="1">
        <v>1.3745510000000001</v>
      </c>
      <c r="GX507" s="1">
        <v>1.9905389999999999E-2</v>
      </c>
      <c r="GY507">
        <v>31.58493</v>
      </c>
      <c r="GZ507" s="1">
        <v>3.9163190000000001E-4</v>
      </c>
      <c r="HA507" s="1">
        <v>3.8449629999999999</v>
      </c>
      <c r="HB507" s="1">
        <v>1.9753550000000002E-2</v>
      </c>
      <c r="HC507">
        <v>31.647449999999999</v>
      </c>
      <c r="HD507" s="1">
        <v>9.7246979999999995E-4</v>
      </c>
      <c r="HE507" s="1">
        <v>9.6694169999999993</v>
      </c>
      <c r="HF507" s="1">
        <v>1.9637370000000001E-2</v>
      </c>
      <c r="HG507">
        <v>31.56203</v>
      </c>
      <c r="HH507" s="1">
        <v>2.1968809999999999E-3</v>
      </c>
      <c r="HI507">
        <v>22.093330000000002</v>
      </c>
      <c r="HJ507" s="1">
        <v>1.951466E-2</v>
      </c>
      <c r="HK507">
        <v>31.470410000000001</v>
      </c>
      <c r="HL507" s="1">
        <v>4.5504079999999997E-3</v>
      </c>
      <c r="HM507">
        <v>46.307389999999998</v>
      </c>
      <c r="HN507" s="1">
        <v>1.9748310000000002E-2</v>
      </c>
      <c r="HO507">
        <v>31.41151</v>
      </c>
      <c r="HP507" s="1">
        <v>8.8885040000000002E-3</v>
      </c>
      <c r="HQ507">
        <v>89.894289999999998</v>
      </c>
      <c r="HR507" s="1">
        <v>1.958387E-2</v>
      </c>
      <c r="HS507">
        <v>31.47372</v>
      </c>
      <c r="HT507" s="1">
        <v>1.5884780000000001E-2</v>
      </c>
      <c r="HU507">
        <v>162.94030000000001</v>
      </c>
      <c r="HV507">
        <v>1.9270410000000002E-2</v>
      </c>
      <c r="HW507">
        <v>31.616160000000001</v>
      </c>
      <c r="HX507" s="1">
        <v>2.6452170000000001E-2</v>
      </c>
      <c r="HY507">
        <v>277.33350000000002</v>
      </c>
      <c r="HZ507" s="1">
        <v>1.8920800000000002E-2</v>
      </c>
      <c r="IA507">
        <v>31.683779999999999</v>
      </c>
      <c r="IB507" s="1">
        <v>4.152724E-2</v>
      </c>
      <c r="IC507">
        <v>445.96109999999999</v>
      </c>
      <c r="ID507">
        <v>1.877007E-2</v>
      </c>
      <c r="IE507">
        <v>31.739129999999999</v>
      </c>
      <c r="IF507" s="1">
        <v>6.262442E-2</v>
      </c>
      <c r="IG507">
        <v>681.79</v>
      </c>
      <c r="IH507" s="1">
        <v>1.8736530000000001E-2</v>
      </c>
      <c r="II507">
        <v>31.72598</v>
      </c>
      <c r="IJ507" s="1">
        <v>9.0925140000000002E-2</v>
      </c>
      <c r="IK507">
        <v>997.16079999999999</v>
      </c>
      <c r="IL507" s="1">
        <v>1.865938E-2</v>
      </c>
      <c r="IM507">
        <v>31.6326</v>
      </c>
      <c r="IN507" s="1">
        <v>0.12666949999999999</v>
      </c>
      <c r="IO507">
        <v>1402.2629999999999</v>
      </c>
      <c r="IP507" s="1">
        <v>1.852908E-2</v>
      </c>
      <c r="IQ507">
        <v>31.54194</v>
      </c>
      <c r="IR507" s="1">
        <v>0.16990530000000001</v>
      </c>
      <c r="IS507">
        <v>1903.838</v>
      </c>
      <c r="IT507" s="1">
        <v>1.8827969999999999E-2</v>
      </c>
      <c r="IU507">
        <v>31.522179999999999</v>
      </c>
      <c r="IV507" s="1">
        <v>0.2261427</v>
      </c>
      <c r="IW507">
        <v>2506.2570000000001</v>
      </c>
      <c r="IX507" s="1">
        <v>1.8668959999999998E-2</v>
      </c>
      <c r="IY507">
        <v>31.734870000000001</v>
      </c>
      <c r="IZ507" s="1">
        <v>0.28586430000000002</v>
      </c>
      <c r="JA507">
        <v>3210.3960000000002</v>
      </c>
      <c r="JB507" s="1">
        <v>1.837797E-2</v>
      </c>
      <c r="JC507">
        <v>31.995450000000002</v>
      </c>
      <c r="JD507" s="1">
        <v>0.34990349999999998</v>
      </c>
      <c r="JE507">
        <v>4009.547</v>
      </c>
      <c r="JF507" s="1">
        <v>1.805356E-2</v>
      </c>
      <c r="JG507">
        <v>32.236429999999999</v>
      </c>
      <c r="JH507" s="1">
        <v>0.41777940000000002</v>
      </c>
      <c r="JI507">
        <v>4894.5060000000003</v>
      </c>
      <c r="JJ507" s="1">
        <v>1.7945019999999999E-2</v>
      </c>
      <c r="JK507">
        <v>32.344949999999997</v>
      </c>
      <c r="JL507" s="1">
        <v>0.4946951</v>
      </c>
      <c r="JM507">
        <v>5854.8339999999998</v>
      </c>
      <c r="JN507" s="1">
        <v>1.7945320000000001E-2</v>
      </c>
      <c r="JO507">
        <v>32.358820000000001</v>
      </c>
      <c r="JP507">
        <v>0.57923559999999996</v>
      </c>
      <c r="JQ507">
        <v>6881.165</v>
      </c>
      <c r="JR507" s="1">
        <v>1.7883409999999999E-2</v>
      </c>
      <c r="JS507">
        <v>32.256689999999999</v>
      </c>
      <c r="JT507">
        <v>0.66548450000000003</v>
      </c>
      <c r="JU507">
        <v>7961.7709999999997</v>
      </c>
      <c r="JV507" s="1">
        <v>1.7722970000000001E-2</v>
      </c>
      <c r="JW507">
        <v>32.160879999999999</v>
      </c>
      <c r="JX507">
        <v>0.74985100000000005</v>
      </c>
      <c r="JY507">
        <v>9082.2450000000008</v>
      </c>
      <c r="JZ507" s="1">
        <v>1.798276E-2</v>
      </c>
      <c r="KA507">
        <v>32.100670000000001</v>
      </c>
      <c r="KB507">
        <v>0.85437879999999999</v>
      </c>
      <c r="KC507">
        <v>10231.67</v>
      </c>
      <c r="KD507" s="1">
        <v>1.777024E-2</v>
      </c>
      <c r="KE507">
        <v>32.216970000000003</v>
      </c>
      <c r="KF507">
        <v>0.93779400000000002</v>
      </c>
      <c r="KG507">
        <v>11399.26</v>
      </c>
      <c r="KH507" s="1">
        <v>1.7427709999999999E-2</v>
      </c>
      <c r="KI507">
        <v>32.35136</v>
      </c>
      <c r="KJ507">
        <v>1.011117</v>
      </c>
      <c r="KK507">
        <v>12565.83</v>
      </c>
      <c r="KL507" s="1">
        <v>1.7031910000000001E-2</v>
      </c>
      <c r="KM507">
        <v>32.491199999999999</v>
      </c>
      <c r="KN507">
        <v>1.0759460000000001</v>
      </c>
      <c r="KO507">
        <v>13717.87</v>
      </c>
      <c r="KP507">
        <v>1.6841579999999998E-2</v>
      </c>
      <c r="KQ507">
        <v>32.601520000000001</v>
      </c>
      <c r="KR507">
        <v>1.148652</v>
      </c>
      <c r="KS507">
        <v>14845.58</v>
      </c>
      <c r="KT507" s="1">
        <v>1.6744269999999999E-2</v>
      </c>
      <c r="KU507">
        <v>32.592320000000001</v>
      </c>
      <c r="KV507">
        <v>1.2236579999999999</v>
      </c>
      <c r="KW507">
        <v>15943.9</v>
      </c>
      <c r="KX507" s="1">
        <v>1.6585880000000001E-2</v>
      </c>
      <c r="KY507">
        <v>32.500749999999996</v>
      </c>
      <c r="KZ507">
        <v>1.290082</v>
      </c>
      <c r="LA507">
        <v>17006.689999999999</v>
      </c>
      <c r="LB507" s="1">
        <v>1.633186E-2</v>
      </c>
      <c r="LC507">
        <v>32.392870000000002</v>
      </c>
      <c r="LD507">
        <v>1.3437749999999999</v>
      </c>
      <c r="LE507">
        <v>18026.419999999998</v>
      </c>
      <c r="LF507">
        <v>1.6353429999999999E-2</v>
      </c>
      <c r="LG507">
        <v>32.332549999999998</v>
      </c>
      <c r="LH507">
        <v>1.4156489999999999</v>
      </c>
      <c r="LI507">
        <v>18999.900000000001</v>
      </c>
      <c r="LJ507" s="1">
        <v>1.610955E-2</v>
      </c>
      <c r="LK507">
        <v>32.425669999999997</v>
      </c>
      <c r="LL507">
        <v>1.459846</v>
      </c>
      <c r="LM507">
        <v>19925.75</v>
      </c>
      <c r="LN507" s="1">
        <v>1.5806560000000001E-2</v>
      </c>
      <c r="LO507">
        <v>32.540660000000003</v>
      </c>
      <c r="LP507">
        <v>1.492448</v>
      </c>
      <c r="LQ507">
        <v>20797.11</v>
      </c>
      <c r="LR507">
        <v>1.544018E-2</v>
      </c>
      <c r="LS507">
        <v>32.667960000000001</v>
      </c>
      <c r="LT507">
        <v>1.5125109999999999</v>
      </c>
      <c r="LU507">
        <v>21611.25</v>
      </c>
      <c r="LV507" s="1">
        <v>1.519118E-2</v>
      </c>
      <c r="LW507">
        <v>32.748829999999998</v>
      </c>
      <c r="LX507">
        <v>1.537909</v>
      </c>
      <c r="LY507">
        <v>22366.95</v>
      </c>
      <c r="LZ507" s="1">
        <v>1.494087E-2</v>
      </c>
      <c r="MA507">
        <v>32.760730000000002</v>
      </c>
      <c r="MB507">
        <v>1.555512</v>
      </c>
      <c r="MC507">
        <v>23065.84</v>
      </c>
      <c r="MD507" s="1">
        <v>1.4580940000000001E-2</v>
      </c>
      <c r="ME507">
        <v>32.651629999999997</v>
      </c>
      <c r="MF507">
        <v>1.552637</v>
      </c>
      <c r="MG507">
        <v>23706.53</v>
      </c>
      <c r="MH507" s="1">
        <v>1.42261E-2</v>
      </c>
      <c r="MI507">
        <v>32.532159999999998</v>
      </c>
      <c r="MJ507">
        <v>1.5449679999999999</v>
      </c>
      <c r="MK507">
        <v>24289.78</v>
      </c>
      <c r="ML507" s="1">
        <v>1.413799E-2</v>
      </c>
      <c r="MM507">
        <v>32.438920000000003</v>
      </c>
      <c r="MN507">
        <v>1.562082</v>
      </c>
      <c r="MO507">
        <v>24819.69</v>
      </c>
      <c r="MP507">
        <v>1.3966849999999999E-2</v>
      </c>
      <c r="MQ507">
        <v>32.52617</v>
      </c>
      <c r="MR507">
        <v>1.5665359999999999</v>
      </c>
      <c r="MS507">
        <v>25301.07</v>
      </c>
      <c r="MT507" s="1">
        <v>1.3777879999999999E-2</v>
      </c>
      <c r="MU507">
        <v>32.564799999999998</v>
      </c>
      <c r="MV507">
        <v>1.5655319999999999</v>
      </c>
      <c r="MW507">
        <v>25734.79</v>
      </c>
      <c r="MX507" s="1">
        <v>1.3518250000000001E-2</v>
      </c>
      <c r="MY507">
        <v>32.55068</v>
      </c>
      <c r="MZ507">
        <v>1.55339</v>
      </c>
      <c r="NA507">
        <v>26123.32</v>
      </c>
      <c r="NB507" s="1">
        <v>1.3332439999999999E-2</v>
      </c>
      <c r="NC507">
        <v>32.514220000000002</v>
      </c>
      <c r="ND507">
        <v>1.5467420000000001</v>
      </c>
      <c r="NE507">
        <v>26468.31</v>
      </c>
      <c r="NF507" s="1">
        <v>1.322894E-2</v>
      </c>
      <c r="NG507">
        <v>32.482930000000003</v>
      </c>
      <c r="NH507">
        <v>1.54708</v>
      </c>
      <c r="NI507">
        <v>26773.54</v>
      </c>
      <c r="NJ507" s="1">
        <v>1.3138210000000001E-2</v>
      </c>
      <c r="NK507">
        <v>32.404310000000002</v>
      </c>
      <c r="NL507">
        <v>1.546754</v>
      </c>
      <c r="NM507">
        <v>27042.32</v>
      </c>
      <c r="NN507" s="1">
        <v>1.3042359999999999E-2</v>
      </c>
      <c r="NO507">
        <v>32.315649999999998</v>
      </c>
      <c r="NP507">
        <v>1.5438989999999999</v>
      </c>
      <c r="NQ507">
        <v>27276.59</v>
      </c>
      <c r="NR507" s="1">
        <v>1.303201E-2</v>
      </c>
      <c r="NS507">
        <v>32.233719999999998</v>
      </c>
      <c r="NT507">
        <v>1.5494330000000001</v>
      </c>
      <c r="NU507">
        <v>27478.799999999999</v>
      </c>
      <c r="NV507" s="1">
        <v>1.2896019999999999E-2</v>
      </c>
      <c r="NW507">
        <v>32.35615</v>
      </c>
      <c r="NX507">
        <v>1.538519</v>
      </c>
      <c r="NY507">
        <v>27651.72</v>
      </c>
      <c r="NZ507" s="1">
        <v>1.273639E-2</v>
      </c>
      <c r="OA507">
        <v>32.507739999999998</v>
      </c>
      <c r="OB507">
        <v>1.523218</v>
      </c>
      <c r="OC507">
        <v>27795.77</v>
      </c>
      <c r="OD507" s="1">
        <v>1.258752E-2</v>
      </c>
      <c r="OE507">
        <v>32.592399999999998</v>
      </c>
      <c r="OF507">
        <v>1.5076890000000001</v>
      </c>
      <c r="OG507">
        <v>27913.14</v>
      </c>
      <c r="OH507" s="1">
        <v>1.2530970000000001E-2</v>
      </c>
      <c r="OI507">
        <v>32.650660000000002</v>
      </c>
      <c r="OJ507">
        <v>1.502084</v>
      </c>
      <c r="OK507">
        <v>28005.96</v>
      </c>
    </row>
    <row r="508" spans="1:401" x14ac:dyDescent="0.35">
      <c r="A508">
        <v>517</v>
      </c>
      <c r="B508" t="s">
        <v>4</v>
      </c>
      <c r="C508" t="s">
        <v>364</v>
      </c>
      <c r="D508" t="s">
        <v>515</v>
      </c>
      <c r="E508">
        <v>815.34609999999998</v>
      </c>
      <c r="F508" s="1">
        <v>2.7417170000000001E-2</v>
      </c>
      <c r="G508">
        <v>25.865290000000002</v>
      </c>
      <c r="H508">
        <v>0</v>
      </c>
      <c r="I508">
        <v>0</v>
      </c>
      <c r="J508" s="1">
        <v>2.7311760000000001E-2</v>
      </c>
      <c r="K508">
        <v>26.031870000000001</v>
      </c>
      <c r="L508">
        <v>0</v>
      </c>
      <c r="M508">
        <v>0</v>
      </c>
      <c r="N508" s="1">
        <v>2.7138990000000002E-2</v>
      </c>
      <c r="O508">
        <v>26.218920000000001</v>
      </c>
      <c r="P508">
        <v>0</v>
      </c>
      <c r="Q508">
        <v>0</v>
      </c>
      <c r="R508" s="1">
        <v>2.6921569999999999E-2</v>
      </c>
      <c r="S508">
        <v>26.32854</v>
      </c>
      <c r="T508">
        <v>0</v>
      </c>
      <c r="U508">
        <v>0</v>
      </c>
      <c r="V508" s="1">
        <v>2.672211E-2</v>
      </c>
      <c r="W508">
        <v>26.328009999999999</v>
      </c>
      <c r="X508">
        <v>0</v>
      </c>
      <c r="Y508">
        <v>0</v>
      </c>
      <c r="Z508" s="1">
        <v>2.658162E-2</v>
      </c>
      <c r="AA508">
        <v>26.34215</v>
      </c>
      <c r="AB508">
        <v>0</v>
      </c>
      <c r="AC508">
        <v>0</v>
      </c>
      <c r="AD508" s="1">
        <v>2.6517140000000002E-2</v>
      </c>
      <c r="AE508">
        <v>26.375769999999999</v>
      </c>
      <c r="AF508">
        <v>0</v>
      </c>
      <c r="AG508">
        <v>0</v>
      </c>
      <c r="AH508" s="1">
        <v>2.6344289999999999E-2</v>
      </c>
      <c r="AI508">
        <v>26.583110000000001</v>
      </c>
      <c r="AJ508">
        <v>0</v>
      </c>
      <c r="AK508">
        <v>0</v>
      </c>
      <c r="AL508" s="1">
        <v>2.6142539999999999E-2</v>
      </c>
      <c r="AM508">
        <v>26.84675</v>
      </c>
      <c r="AN508">
        <v>0</v>
      </c>
      <c r="AO508">
        <v>0</v>
      </c>
      <c r="AP508" s="1">
        <v>2.5921799999999998E-2</v>
      </c>
      <c r="AQ508">
        <v>27.116160000000001</v>
      </c>
      <c r="AR508">
        <v>0</v>
      </c>
      <c r="AS508">
        <v>0</v>
      </c>
      <c r="AT508" s="1">
        <v>2.577701E-2</v>
      </c>
      <c r="AU508">
        <v>27.35314</v>
      </c>
      <c r="AV508">
        <v>0</v>
      </c>
      <c r="AW508">
        <v>0</v>
      </c>
      <c r="AX508" s="1">
        <v>2.5675719999999999E-2</v>
      </c>
      <c r="AY508">
        <v>27.447520000000001</v>
      </c>
      <c r="AZ508">
        <v>0</v>
      </c>
      <c r="BA508">
        <v>0</v>
      </c>
      <c r="BB508" s="1">
        <v>2.5550030000000001E-2</v>
      </c>
      <c r="BC508">
        <v>27.48293</v>
      </c>
      <c r="BD508">
        <v>0</v>
      </c>
      <c r="BE508">
        <v>0</v>
      </c>
      <c r="BF508" s="1">
        <v>2.5406669999999999E-2</v>
      </c>
      <c r="BG508">
        <v>27.513359999999999</v>
      </c>
      <c r="BH508">
        <v>0</v>
      </c>
      <c r="BI508">
        <v>0</v>
      </c>
      <c r="BJ508" s="1">
        <v>2.5377739999999999E-2</v>
      </c>
      <c r="BK508">
        <v>27.589939999999999</v>
      </c>
      <c r="BL508">
        <v>0</v>
      </c>
      <c r="BM508">
        <v>0</v>
      </c>
      <c r="BN508" s="1">
        <v>2.522276E-2</v>
      </c>
      <c r="BO508">
        <v>27.852720000000001</v>
      </c>
      <c r="BP508">
        <v>0</v>
      </c>
      <c r="BQ508">
        <v>0</v>
      </c>
      <c r="BR508" s="1">
        <v>2.5010310000000001E-2</v>
      </c>
      <c r="BS508">
        <v>28.112500000000001</v>
      </c>
      <c r="BT508">
        <v>0</v>
      </c>
      <c r="BU508">
        <v>0</v>
      </c>
      <c r="BV508" s="1">
        <v>2.4787150000000001E-2</v>
      </c>
      <c r="BW508">
        <v>28.36581</v>
      </c>
      <c r="BX508">
        <v>0</v>
      </c>
      <c r="BY508">
        <v>0</v>
      </c>
      <c r="BZ508" s="1">
        <v>2.4626559999999999E-2</v>
      </c>
      <c r="CA508">
        <v>28.554010000000002</v>
      </c>
      <c r="CB508">
        <v>0</v>
      </c>
      <c r="CC508">
        <v>0</v>
      </c>
      <c r="CD508" s="1">
        <v>2.4505059999999999E-2</v>
      </c>
      <c r="CE508">
        <v>28.614360000000001</v>
      </c>
      <c r="CF508">
        <v>0</v>
      </c>
      <c r="CG508">
        <v>0</v>
      </c>
      <c r="CH508" s="1">
        <v>2.4352100000000002E-2</v>
      </c>
      <c r="CI508">
        <v>28.574100000000001</v>
      </c>
      <c r="CJ508">
        <v>0</v>
      </c>
      <c r="CK508">
        <v>0</v>
      </c>
      <c r="CL508" s="1">
        <v>2.4201420000000001E-2</v>
      </c>
      <c r="CM508">
        <v>28.559429999999999</v>
      </c>
      <c r="CN508">
        <v>0</v>
      </c>
      <c r="CO508">
        <v>0</v>
      </c>
      <c r="CP508">
        <v>2.4289410000000001E-2</v>
      </c>
      <c r="CQ508">
        <v>28.61373</v>
      </c>
      <c r="CR508">
        <v>0</v>
      </c>
      <c r="CS508">
        <v>0</v>
      </c>
      <c r="CT508" s="1">
        <v>2.41158E-2</v>
      </c>
      <c r="CU508">
        <v>28.804839999999999</v>
      </c>
      <c r="CV508">
        <v>0</v>
      </c>
      <c r="CW508">
        <v>0</v>
      </c>
      <c r="CX508" s="1">
        <v>2.3832869999999999E-2</v>
      </c>
      <c r="CY508">
        <v>28.88204</v>
      </c>
      <c r="CZ508">
        <v>0</v>
      </c>
      <c r="DA508">
        <v>0</v>
      </c>
      <c r="DB508" s="1">
        <v>2.3544550000000001E-2</v>
      </c>
      <c r="DC508">
        <v>29.073609999999999</v>
      </c>
      <c r="DD508">
        <v>0</v>
      </c>
      <c r="DE508">
        <v>0</v>
      </c>
      <c r="DF508" s="1">
        <v>2.3398619999999998E-2</v>
      </c>
      <c r="DG508">
        <v>29.23818</v>
      </c>
      <c r="DH508">
        <v>0</v>
      </c>
      <c r="DI508">
        <v>0</v>
      </c>
      <c r="DJ508" s="1">
        <v>2.3312059999999999E-2</v>
      </c>
      <c r="DK508">
        <v>29.294709999999998</v>
      </c>
      <c r="DL508">
        <v>0</v>
      </c>
      <c r="DM508">
        <v>0</v>
      </c>
      <c r="DN508" s="1">
        <v>2.3190470000000001E-2</v>
      </c>
      <c r="DO508">
        <v>29.279050000000002</v>
      </c>
      <c r="DP508">
        <v>0</v>
      </c>
      <c r="DQ508">
        <v>1.563177E-38</v>
      </c>
      <c r="DR508" s="1">
        <v>2.2968079999999998E-2</v>
      </c>
      <c r="DS508">
        <v>29.27298</v>
      </c>
      <c r="DT508">
        <v>7.2690969999999997E-38</v>
      </c>
      <c r="DU508">
        <v>6.8253819999999998E-34</v>
      </c>
      <c r="DV508" s="1">
        <v>2.262666E-2</v>
      </c>
      <c r="DW508">
        <v>29.32564</v>
      </c>
      <c r="DX508">
        <v>7.2214450000000002E-34</v>
      </c>
      <c r="DY508">
        <v>6.2777560000000001E-30</v>
      </c>
      <c r="DZ508" s="1">
        <v>2.2469940000000001E-2</v>
      </c>
      <c r="EA508">
        <v>29.579139999999999</v>
      </c>
      <c r="EB508">
        <v>2.1877789999999999E-30</v>
      </c>
      <c r="EC508" s="1">
        <v>1.8204749999999999E-26</v>
      </c>
      <c r="ED508" s="1">
        <v>2.2405479999999998E-2</v>
      </c>
      <c r="EE508">
        <v>29.862410000000001</v>
      </c>
      <c r="EF508" s="1">
        <v>2.608747E-27</v>
      </c>
      <c r="EG508" s="1">
        <v>2.100154E-23</v>
      </c>
      <c r="EH508">
        <v>2.2335199999999999E-2</v>
      </c>
      <c r="EI508">
        <v>30.144749999999998</v>
      </c>
      <c r="EJ508" s="1">
        <v>1.393416E-24</v>
      </c>
      <c r="EK508" s="1">
        <v>1.1034599999999999E-20</v>
      </c>
      <c r="EL508" s="1">
        <v>2.2197689999999999E-2</v>
      </c>
      <c r="EM508">
        <v>30.388780000000001</v>
      </c>
      <c r="EN508" s="1">
        <v>3.7915710000000001E-22</v>
      </c>
      <c r="EO508" s="1">
        <v>2.9822069999999999E-18</v>
      </c>
      <c r="EP508" s="1">
        <v>2.2037060000000001E-2</v>
      </c>
      <c r="EQ508">
        <v>30.47091</v>
      </c>
      <c r="ER508" s="1">
        <v>5.7335429999999998E-20</v>
      </c>
      <c r="ES508" s="1">
        <v>4.5121239999999995E-16</v>
      </c>
      <c r="ET508" s="1">
        <v>2.1907820000000001E-2</v>
      </c>
      <c r="EU508">
        <v>30.413969999999999</v>
      </c>
      <c r="EV508" s="1">
        <v>5.1903800000000003E-18</v>
      </c>
      <c r="EW508" s="1">
        <v>4.0981460000000002E-14</v>
      </c>
      <c r="EX508" s="1">
        <v>2.1836250000000001E-2</v>
      </c>
      <c r="EY508">
        <v>30.383510000000001</v>
      </c>
      <c r="EZ508" s="1">
        <v>2.992625E-16</v>
      </c>
      <c r="FA508" s="1">
        <v>2.3701090000000001E-12</v>
      </c>
      <c r="FB508" s="1">
        <v>2.198837E-2</v>
      </c>
      <c r="FC508">
        <v>30.390440000000002</v>
      </c>
      <c r="FD508" s="1">
        <v>1.166365E-14</v>
      </c>
      <c r="FE508" s="1">
        <v>9.1920699999999995E-11</v>
      </c>
      <c r="FF508" s="1">
        <v>2.192916E-2</v>
      </c>
      <c r="FG508">
        <v>30.524519999999999</v>
      </c>
      <c r="FH508" s="1">
        <v>3.1508379999999998E-13</v>
      </c>
      <c r="FI508" s="1">
        <v>2.4962610000000001E-9</v>
      </c>
      <c r="FJ508" s="1">
        <v>2.178039E-2</v>
      </c>
      <c r="FK508">
        <v>30.659210000000002</v>
      </c>
      <c r="FL508" s="1">
        <v>6.1322079999999998E-12</v>
      </c>
      <c r="FM508" s="1">
        <v>4.9151650000000003E-8</v>
      </c>
      <c r="FN508" s="1">
        <v>2.1594499999999999E-2</v>
      </c>
      <c r="FO508">
        <v>30.732510000000001</v>
      </c>
      <c r="FP508" s="1">
        <v>8.9174010000000002E-11</v>
      </c>
      <c r="FQ508" s="1">
        <v>7.2428279999999996E-7</v>
      </c>
      <c r="FR508" s="1">
        <v>2.153509E-2</v>
      </c>
      <c r="FS508">
        <v>30.76979</v>
      </c>
      <c r="FT508" s="1">
        <v>1.0034059999999999E-9</v>
      </c>
      <c r="FU508" s="1">
        <v>8.2200999999999994E-6</v>
      </c>
      <c r="FV508" s="1">
        <v>2.151256E-2</v>
      </c>
      <c r="FW508">
        <v>30.744720000000001</v>
      </c>
      <c r="FX508" s="1">
        <v>8.9343709999999999E-9</v>
      </c>
      <c r="FY508" s="1">
        <v>7.3700129999999998E-5</v>
      </c>
      <c r="FZ508" s="1">
        <v>2.1443940000000002E-2</v>
      </c>
      <c r="GA508">
        <v>30.699400000000001</v>
      </c>
      <c r="GB508" s="1">
        <v>6.4061839999999997E-8</v>
      </c>
      <c r="GC508" s="1">
        <v>5.3362050000000001E-4</v>
      </c>
      <c r="GD508" s="1">
        <v>2.1315250000000001E-2</v>
      </c>
      <c r="GE508">
        <v>30.658359999999998</v>
      </c>
      <c r="GF508" s="1">
        <v>3.771725E-7</v>
      </c>
      <c r="GG508" s="1">
        <v>3.1808299999999999E-3</v>
      </c>
      <c r="GH508" s="1">
        <v>2.1190730000000001E-2</v>
      </c>
      <c r="GI508">
        <v>30.670380000000002</v>
      </c>
      <c r="GJ508" s="1">
        <v>1.861435E-6</v>
      </c>
      <c r="GK508" s="1">
        <v>1.5890669999999999E-2</v>
      </c>
      <c r="GL508" s="1">
        <v>2.1088719999999998E-2</v>
      </c>
      <c r="GM508">
        <v>30.845179999999999</v>
      </c>
      <c r="GN508" s="1">
        <v>7.8356319999999992E-6</v>
      </c>
      <c r="GO508" s="1">
        <v>6.7653619999999998E-2</v>
      </c>
      <c r="GP508" s="1">
        <v>2.0958029999999999E-2</v>
      </c>
      <c r="GQ508">
        <v>31.065639999999998</v>
      </c>
      <c r="GR508" s="1">
        <v>2.850928E-5</v>
      </c>
      <c r="GS508" s="1">
        <v>0.24916289999999999</v>
      </c>
      <c r="GT508" s="1">
        <v>2.084685E-2</v>
      </c>
      <c r="GU508">
        <v>31.304690000000001</v>
      </c>
      <c r="GV508" s="1">
        <v>9.1012580000000002E-5</v>
      </c>
      <c r="GW508" s="1">
        <v>0.80469080000000004</v>
      </c>
      <c r="GX508" s="1">
        <v>2.071717E-2</v>
      </c>
      <c r="GY508">
        <v>31.471070000000001</v>
      </c>
      <c r="GZ508" s="1">
        <v>2.577228E-4</v>
      </c>
      <c r="HA508" s="1">
        <v>2.307572</v>
      </c>
      <c r="HB508" s="1">
        <v>2.0558659999999999E-2</v>
      </c>
      <c r="HC508">
        <v>31.537240000000001</v>
      </c>
      <c r="HD508" s="1">
        <v>6.5451509999999997E-4</v>
      </c>
      <c r="HE508" s="1">
        <v>5.9420099999999998</v>
      </c>
      <c r="HF508" s="1">
        <v>2.0438189999999998E-2</v>
      </c>
      <c r="HG508">
        <v>31.457979999999999</v>
      </c>
      <c r="HH508" s="1">
        <v>1.510763E-3</v>
      </c>
      <c r="HI508">
        <v>13.885120000000001</v>
      </c>
      <c r="HJ508" s="1">
        <v>2.0312960000000001E-2</v>
      </c>
      <c r="HK508">
        <v>31.370239999999999</v>
      </c>
      <c r="HL508" s="1">
        <v>3.1944479999999999E-3</v>
      </c>
      <c r="HM508">
        <v>29.72935</v>
      </c>
      <c r="HN508" s="1">
        <v>2.0565110000000001E-2</v>
      </c>
      <c r="HO508">
        <v>31.313279999999999</v>
      </c>
      <c r="HP508" s="1">
        <v>6.3653900000000003E-3</v>
      </c>
      <c r="HQ508">
        <v>58.887830000000001</v>
      </c>
      <c r="HR508" s="1">
        <v>2.039494E-2</v>
      </c>
      <c r="HS508">
        <v>31.373360000000002</v>
      </c>
      <c r="HT508" s="1">
        <v>1.158845E-2</v>
      </c>
      <c r="HU508">
        <v>108.788</v>
      </c>
      <c r="HV508">
        <v>2.006308E-2</v>
      </c>
      <c r="HW508">
        <v>31.51341</v>
      </c>
      <c r="HX508" s="1">
        <v>1.963405E-2</v>
      </c>
      <c r="HY508">
        <v>188.51920000000001</v>
      </c>
      <c r="HZ508" s="1">
        <v>1.9694469999999999E-2</v>
      </c>
      <c r="IA508">
        <v>31.583559999999999</v>
      </c>
      <c r="IB508" s="1">
        <v>3.1332359999999997E-2</v>
      </c>
      <c r="IC508">
        <v>308.3252</v>
      </c>
      <c r="ID508" s="1">
        <v>1.9538349999999999E-2</v>
      </c>
      <c r="IE508">
        <v>31.64124</v>
      </c>
      <c r="IF508" s="1">
        <v>4.7998270000000003E-2</v>
      </c>
      <c r="IG508">
        <v>478.94920000000002</v>
      </c>
      <c r="IH508" s="1">
        <v>1.9506530000000001E-2</v>
      </c>
      <c r="II508">
        <v>31.632580000000001</v>
      </c>
      <c r="IJ508" s="1">
        <v>7.0733610000000002E-2</v>
      </c>
      <c r="IK508">
        <v>711.04909999999995</v>
      </c>
      <c r="IL508" s="1">
        <v>1.9430619999999999E-2</v>
      </c>
      <c r="IM508">
        <v>31.543939999999999</v>
      </c>
      <c r="IN508" s="1">
        <v>9.9932960000000001E-2</v>
      </c>
      <c r="IO508">
        <v>1014.013</v>
      </c>
      <c r="IP508">
        <v>1.9294450000000001E-2</v>
      </c>
      <c r="IQ508">
        <v>31.45664</v>
      </c>
      <c r="IR508" s="1">
        <v>0.13578689999999999</v>
      </c>
      <c r="IS508">
        <v>1394.873</v>
      </c>
      <c r="IT508" s="1">
        <v>1.9618239999999999E-2</v>
      </c>
      <c r="IU508">
        <v>31.43704</v>
      </c>
      <c r="IV508" s="1">
        <v>0.1830639</v>
      </c>
      <c r="IW508">
        <v>1859</v>
      </c>
      <c r="IX508" s="1">
        <v>1.9450869999999999E-2</v>
      </c>
      <c r="IY508">
        <v>31.643149999999999</v>
      </c>
      <c r="IZ508" s="1">
        <v>0.2340468</v>
      </c>
      <c r="JA508">
        <v>2408.8679999999999</v>
      </c>
      <c r="JB508" s="1">
        <v>1.914424E-2</v>
      </c>
      <c r="JC508">
        <v>31.899760000000001</v>
      </c>
      <c r="JD508" s="1">
        <v>0.28951149999999998</v>
      </c>
      <c r="JE508">
        <v>3041.0889999999999</v>
      </c>
      <c r="JF508" s="1">
        <v>1.8800339999999999E-2</v>
      </c>
      <c r="JG508">
        <v>32.139139999999998</v>
      </c>
      <c r="JH508" s="1">
        <v>0.34906009999999998</v>
      </c>
      <c r="JI508">
        <v>3749.9789999999998</v>
      </c>
      <c r="JJ508" s="1">
        <v>1.868742E-2</v>
      </c>
      <c r="JK508">
        <v>32.250999999999998</v>
      </c>
      <c r="JL508" s="1">
        <v>0.41724270000000002</v>
      </c>
      <c r="JM508">
        <v>4528.4179999999997</v>
      </c>
      <c r="JN508" s="1">
        <v>1.8693769999999998E-2</v>
      </c>
      <c r="JO508">
        <v>32.269730000000003</v>
      </c>
      <c r="JP508" s="1">
        <v>0.4930428</v>
      </c>
      <c r="JQ508">
        <v>5369.6970000000001</v>
      </c>
      <c r="JR508" s="1">
        <v>1.8631080000000001E-2</v>
      </c>
      <c r="JS508">
        <v>32.174100000000003</v>
      </c>
      <c r="JT508">
        <v>0.57121480000000002</v>
      </c>
      <c r="JU508">
        <v>6264.6940000000004</v>
      </c>
      <c r="JV508" s="1">
        <v>1.8463179999999999E-2</v>
      </c>
      <c r="JW508">
        <v>32.082630000000002</v>
      </c>
      <c r="JX508">
        <v>0.6486132</v>
      </c>
      <c r="JY508">
        <v>7202.058</v>
      </c>
      <c r="JZ508" s="1">
        <v>1.8747389999999999E-2</v>
      </c>
      <c r="KA508">
        <v>32.024799999999999</v>
      </c>
      <c r="KB508">
        <v>0.74497599999999997</v>
      </c>
      <c r="KC508">
        <v>8173.0789999999997</v>
      </c>
      <c r="KD508" s="1">
        <v>1.8521699999999999E-2</v>
      </c>
      <c r="KE508">
        <v>32.137790000000003</v>
      </c>
      <c r="KF508">
        <v>0.82314810000000005</v>
      </c>
      <c r="KG508">
        <v>9168.36</v>
      </c>
      <c r="KH508" s="1">
        <v>1.8161569999999998E-2</v>
      </c>
      <c r="KI508">
        <v>32.271340000000002</v>
      </c>
      <c r="KJ508">
        <v>0.89309269999999996</v>
      </c>
      <c r="KK508">
        <v>10171.86</v>
      </c>
      <c r="KL508">
        <v>1.7742999999999998E-2</v>
      </c>
      <c r="KM508">
        <v>32.41133</v>
      </c>
      <c r="KN508">
        <v>0.95579930000000002</v>
      </c>
      <c r="KO508">
        <v>11171.64</v>
      </c>
      <c r="KP508" s="1">
        <v>1.754729E-2</v>
      </c>
      <c r="KQ508">
        <v>32.522440000000003</v>
      </c>
      <c r="KR508">
        <v>1.0263739999999999</v>
      </c>
      <c r="KS508">
        <v>12159.12</v>
      </c>
      <c r="KT508">
        <v>1.744969E-2</v>
      </c>
      <c r="KU508">
        <v>32.518540000000002</v>
      </c>
      <c r="KV508">
        <v>1.099526</v>
      </c>
      <c r="KW508">
        <v>13129.01</v>
      </c>
      <c r="KX508" s="1">
        <v>1.728553E-2</v>
      </c>
      <c r="KY508">
        <v>32.432450000000003</v>
      </c>
      <c r="KZ508">
        <v>1.165179</v>
      </c>
      <c r="LA508">
        <v>14075.26</v>
      </c>
      <c r="LB508" s="1">
        <v>1.701985E-2</v>
      </c>
      <c r="LC508">
        <v>32.329250000000002</v>
      </c>
      <c r="LD508">
        <v>1.2194130000000001</v>
      </c>
      <c r="LE508">
        <v>14990.41</v>
      </c>
      <c r="LF508" s="1">
        <v>1.7050969999999999E-2</v>
      </c>
      <c r="LG508">
        <v>32.270800000000001</v>
      </c>
      <c r="LH508">
        <v>1.2910999999999999</v>
      </c>
      <c r="LI508">
        <v>15871.33</v>
      </c>
      <c r="LJ508" s="1">
        <v>1.6796249999999999E-2</v>
      </c>
      <c r="LK508">
        <v>32.361730000000001</v>
      </c>
      <c r="LL508">
        <v>1.337073</v>
      </c>
      <c r="LM508">
        <v>16715.689999999999</v>
      </c>
      <c r="LN508" s="1">
        <v>1.647591E-2</v>
      </c>
      <c r="LO508">
        <v>32.47627</v>
      </c>
      <c r="LP508">
        <v>1.3720730000000001</v>
      </c>
      <c r="LQ508">
        <v>17516.689999999999</v>
      </c>
      <c r="LR508" s="1">
        <v>1.609035E-2</v>
      </c>
      <c r="LS508">
        <v>32.603400000000001</v>
      </c>
      <c r="LT508">
        <v>1.39551</v>
      </c>
      <c r="LU508">
        <v>18271.41</v>
      </c>
      <c r="LV508" s="1">
        <v>1.5832769999999999E-2</v>
      </c>
      <c r="LW508">
        <v>32.686149999999998</v>
      </c>
      <c r="LX508">
        <v>1.42424</v>
      </c>
      <c r="LY508">
        <v>18978.310000000001</v>
      </c>
      <c r="LZ508" s="1">
        <v>1.55774E-2</v>
      </c>
      <c r="MA508">
        <v>32.70167</v>
      </c>
      <c r="MB508">
        <v>1.4459709999999999</v>
      </c>
      <c r="MC508">
        <v>19637.990000000002</v>
      </c>
      <c r="MD508" s="1">
        <v>1.5201569999999999E-2</v>
      </c>
      <c r="ME508">
        <v>32.598610000000001</v>
      </c>
      <c r="MF508">
        <v>1.447929</v>
      </c>
      <c r="MG508">
        <v>20248.48</v>
      </c>
      <c r="MH508" s="1">
        <v>1.483044E-2</v>
      </c>
      <c r="MI508">
        <v>32.483600000000003</v>
      </c>
      <c r="MJ508">
        <v>1.4450959999999999</v>
      </c>
      <c r="MK508">
        <v>20809.91</v>
      </c>
      <c r="ML508" s="1">
        <v>1.4741819999999999E-2</v>
      </c>
      <c r="MM508">
        <v>32.392850000000003</v>
      </c>
      <c r="MN508">
        <v>1.4656720000000001</v>
      </c>
      <c r="MO508">
        <v>21325.38</v>
      </c>
      <c r="MP508" s="1">
        <v>1.4565440000000001E-2</v>
      </c>
      <c r="MQ508">
        <v>32.47672</v>
      </c>
      <c r="MR508">
        <v>1.474124</v>
      </c>
      <c r="MS508">
        <v>21798.73</v>
      </c>
      <c r="MT508" s="1">
        <v>1.436597E-2</v>
      </c>
      <c r="MU508">
        <v>32.517400000000002</v>
      </c>
      <c r="MV508">
        <v>1.476799</v>
      </c>
      <c r="MW508">
        <v>22230.13</v>
      </c>
      <c r="MX508" s="1">
        <v>1.409588E-2</v>
      </c>
      <c r="MY508">
        <v>32.505389999999998</v>
      </c>
      <c r="MZ508">
        <v>1.469052</v>
      </c>
      <c r="NA508">
        <v>22621.47</v>
      </c>
      <c r="NB508" s="1">
        <v>1.389873E-2</v>
      </c>
      <c r="NC508">
        <v>32.471550000000001</v>
      </c>
      <c r="ND508">
        <v>1.4658420000000001</v>
      </c>
      <c r="NE508">
        <v>22973.71</v>
      </c>
      <c r="NF508" s="1">
        <v>1.3792799999999999E-2</v>
      </c>
      <c r="NG508">
        <v>32.442869999999999</v>
      </c>
      <c r="NH508">
        <v>1.4696670000000001</v>
      </c>
      <c r="NI508">
        <v>23290.45</v>
      </c>
      <c r="NJ508" s="1">
        <v>1.369745E-2</v>
      </c>
      <c r="NK508">
        <v>32.367489999999997</v>
      </c>
      <c r="NL508">
        <v>1.4724109999999999</v>
      </c>
      <c r="NM508">
        <v>23574.080000000002</v>
      </c>
      <c r="NN508">
        <v>1.359955E-2</v>
      </c>
      <c r="NO508">
        <v>32.281880000000001</v>
      </c>
      <c r="NP508">
        <v>1.472901</v>
      </c>
      <c r="NQ508">
        <v>23826.35</v>
      </c>
      <c r="NR508" s="1">
        <v>1.3592079999999999E-2</v>
      </c>
      <c r="NS508">
        <v>32.202330000000003</v>
      </c>
      <c r="NT508">
        <v>1.4814240000000001</v>
      </c>
      <c r="NU508">
        <v>24049.27</v>
      </c>
      <c r="NV508" s="1">
        <v>1.3447840000000001E-2</v>
      </c>
      <c r="NW508">
        <v>32.319789999999998</v>
      </c>
      <c r="NX508">
        <v>1.4734449999999999</v>
      </c>
      <c r="NY508">
        <v>24244.959999999999</v>
      </c>
      <c r="NZ508" s="1">
        <v>1.3280770000000001E-2</v>
      </c>
      <c r="OA508">
        <v>32.469470000000001</v>
      </c>
      <c r="OB508">
        <v>1.4613050000000001</v>
      </c>
      <c r="OC508">
        <v>24414.02</v>
      </c>
      <c r="OD508" s="1">
        <v>1.31243E-2</v>
      </c>
      <c r="OE508">
        <v>32.555439999999997</v>
      </c>
      <c r="OF508">
        <v>1.448704</v>
      </c>
      <c r="OG508">
        <v>24557.91</v>
      </c>
      <c r="OH508" s="1">
        <v>1.306706E-2</v>
      </c>
      <c r="OI508">
        <v>32.614919999999998</v>
      </c>
      <c r="OJ508">
        <v>1.445835</v>
      </c>
      <c r="OK508">
        <v>24678.92</v>
      </c>
    </row>
    <row r="509" spans="1:401" x14ac:dyDescent="0.35">
      <c r="A509">
        <v>518</v>
      </c>
      <c r="B509" t="s">
        <v>4</v>
      </c>
      <c r="C509" t="s">
        <v>364</v>
      </c>
      <c r="D509" t="s">
        <v>516</v>
      </c>
      <c r="E509">
        <v>810.21939999999995</v>
      </c>
      <c r="F509" s="1">
        <v>2.8854370000000001E-2</v>
      </c>
      <c r="G509">
        <v>25.695070000000001</v>
      </c>
      <c r="H509">
        <v>0</v>
      </c>
      <c r="I509">
        <v>0</v>
      </c>
      <c r="J509" s="1">
        <v>2.8745710000000001E-2</v>
      </c>
      <c r="K509">
        <v>25.863489999999999</v>
      </c>
      <c r="L509">
        <v>0</v>
      </c>
      <c r="M509">
        <v>0</v>
      </c>
      <c r="N509" s="1">
        <v>2.8561699999999999E-2</v>
      </c>
      <c r="O509">
        <v>26.051439999999999</v>
      </c>
      <c r="P509">
        <v>0</v>
      </c>
      <c r="Q509">
        <v>0</v>
      </c>
      <c r="R509" s="1">
        <v>2.833047E-2</v>
      </c>
      <c r="S509">
        <v>26.163540000000001</v>
      </c>
      <c r="T509">
        <v>0</v>
      </c>
      <c r="U509">
        <v>0</v>
      </c>
      <c r="V509" s="1">
        <v>2.8120030000000001E-2</v>
      </c>
      <c r="W509">
        <v>26.16902</v>
      </c>
      <c r="X509">
        <v>0</v>
      </c>
      <c r="Y509">
        <v>0</v>
      </c>
      <c r="Z509">
        <v>2.7973310000000001E-2</v>
      </c>
      <c r="AA509">
        <v>26.187560000000001</v>
      </c>
      <c r="AB509">
        <v>0</v>
      </c>
      <c r="AC509">
        <v>0</v>
      </c>
      <c r="AD509" s="1">
        <v>2.790815E-2</v>
      </c>
      <c r="AE509">
        <v>26.224519999999998</v>
      </c>
      <c r="AF509">
        <v>0</v>
      </c>
      <c r="AG509">
        <v>0</v>
      </c>
      <c r="AH509" s="1">
        <v>2.7725659999999999E-2</v>
      </c>
      <c r="AI509">
        <v>26.430420000000002</v>
      </c>
      <c r="AJ509">
        <v>0</v>
      </c>
      <c r="AK509">
        <v>0</v>
      </c>
      <c r="AL509" s="1">
        <v>2.7510799999999998E-2</v>
      </c>
      <c r="AM509">
        <v>26.691700000000001</v>
      </c>
      <c r="AN509">
        <v>0</v>
      </c>
      <c r="AO509">
        <v>0</v>
      </c>
      <c r="AP509" s="1">
        <v>2.727771E-2</v>
      </c>
      <c r="AQ509">
        <v>26.959959999999999</v>
      </c>
      <c r="AR509">
        <v>0</v>
      </c>
      <c r="AS509">
        <v>0</v>
      </c>
      <c r="AT509" s="1">
        <v>2.712438E-2</v>
      </c>
      <c r="AU509">
        <v>27.196960000000001</v>
      </c>
      <c r="AV509">
        <v>0</v>
      </c>
      <c r="AW509">
        <v>0</v>
      </c>
      <c r="AX509" s="1">
        <v>2.7016869999999998E-2</v>
      </c>
      <c r="AY509">
        <v>27.295529999999999</v>
      </c>
      <c r="AZ509">
        <v>0</v>
      </c>
      <c r="BA509">
        <v>0</v>
      </c>
      <c r="BB509">
        <v>2.6886690000000001E-2</v>
      </c>
      <c r="BC509">
        <v>27.337029999999999</v>
      </c>
      <c r="BD509">
        <v>0</v>
      </c>
      <c r="BE509">
        <v>0</v>
      </c>
      <c r="BF509" s="1">
        <v>2.6734589999999999E-2</v>
      </c>
      <c r="BG509">
        <v>27.371860000000002</v>
      </c>
      <c r="BH509">
        <v>0</v>
      </c>
      <c r="BI509">
        <v>0</v>
      </c>
      <c r="BJ509" s="1">
        <v>2.6708039999999999E-2</v>
      </c>
      <c r="BK509">
        <v>27.451499999999999</v>
      </c>
      <c r="BL509">
        <v>0</v>
      </c>
      <c r="BM509">
        <v>0</v>
      </c>
      <c r="BN509" s="1">
        <v>2.6542679999999999E-2</v>
      </c>
      <c r="BO509">
        <v>27.711639999999999</v>
      </c>
      <c r="BP509">
        <v>0</v>
      </c>
      <c r="BQ509">
        <v>0</v>
      </c>
      <c r="BR509" s="1">
        <v>2.6319579999999999E-2</v>
      </c>
      <c r="BS509">
        <v>27.969550000000002</v>
      </c>
      <c r="BT509">
        <v>0</v>
      </c>
      <c r="BU509">
        <v>0</v>
      </c>
      <c r="BV509" s="1">
        <v>2.608044E-2</v>
      </c>
      <c r="BW509">
        <v>28.221450000000001</v>
      </c>
      <c r="BX509">
        <v>0</v>
      </c>
      <c r="BY509">
        <v>0</v>
      </c>
      <c r="BZ509" s="1">
        <v>2.5914139999999999E-2</v>
      </c>
      <c r="CA509">
        <v>28.410910000000001</v>
      </c>
      <c r="CB509">
        <v>0</v>
      </c>
      <c r="CC509">
        <v>0</v>
      </c>
      <c r="CD509" s="1">
        <v>2.5786590000000002E-2</v>
      </c>
      <c r="CE509">
        <v>28.4756</v>
      </c>
      <c r="CF509">
        <v>0</v>
      </c>
      <c r="CG509">
        <v>0</v>
      </c>
      <c r="CH509">
        <v>2.5622780000000001E-2</v>
      </c>
      <c r="CI509">
        <v>28.442049999999998</v>
      </c>
      <c r="CJ509">
        <v>0</v>
      </c>
      <c r="CK509">
        <v>0</v>
      </c>
      <c r="CL509" s="1">
        <v>2.5467070000000001E-2</v>
      </c>
      <c r="CM509">
        <v>28.431640000000002</v>
      </c>
      <c r="CN509">
        <v>0</v>
      </c>
      <c r="CO509">
        <v>0</v>
      </c>
      <c r="CP509" s="1">
        <v>2.556667E-2</v>
      </c>
      <c r="CQ509">
        <v>28.488219999999998</v>
      </c>
      <c r="CR509">
        <v>0</v>
      </c>
      <c r="CS509">
        <v>0</v>
      </c>
      <c r="CT509" s="1">
        <v>2.5384440000000001E-2</v>
      </c>
      <c r="CU509">
        <v>28.67671</v>
      </c>
      <c r="CV509">
        <v>0</v>
      </c>
      <c r="CW509">
        <v>0</v>
      </c>
      <c r="CX509" s="1">
        <v>2.5083029999999999E-2</v>
      </c>
      <c r="CY509">
        <v>28.75573</v>
      </c>
      <c r="CZ509">
        <v>0</v>
      </c>
      <c r="DA509">
        <v>0</v>
      </c>
      <c r="DB509" s="1">
        <v>2.4777529999999999E-2</v>
      </c>
      <c r="DC509">
        <v>28.946120000000001</v>
      </c>
      <c r="DD509">
        <v>0</v>
      </c>
      <c r="DE509">
        <v>0</v>
      </c>
      <c r="DF509" s="1">
        <v>2.4623180000000001E-2</v>
      </c>
      <c r="DG509">
        <v>29.110009999999999</v>
      </c>
      <c r="DH509">
        <v>0</v>
      </c>
      <c r="DI509">
        <v>0</v>
      </c>
      <c r="DJ509" s="1">
        <v>2.4534199999999999E-2</v>
      </c>
      <c r="DK509">
        <v>29.168579999999999</v>
      </c>
      <c r="DL509">
        <v>0</v>
      </c>
      <c r="DM509">
        <v>0</v>
      </c>
      <c r="DN509" s="1">
        <v>2.4407359999999999E-2</v>
      </c>
      <c r="DO509">
        <v>29.157540000000001</v>
      </c>
      <c r="DP509">
        <v>0</v>
      </c>
      <c r="DQ509">
        <v>0</v>
      </c>
      <c r="DR509" s="1">
        <v>2.4171649999999999E-2</v>
      </c>
      <c r="DS509">
        <v>29.15466</v>
      </c>
      <c r="DT509">
        <v>2.0117120000000001E-38</v>
      </c>
      <c r="DU509">
        <v>1.6933990000000001E-34</v>
      </c>
      <c r="DV509" s="1">
        <v>2.3807229999999999E-2</v>
      </c>
      <c r="DW509">
        <v>29.208780000000001</v>
      </c>
      <c r="DX509">
        <v>2.1810600000000002E-34</v>
      </c>
      <c r="DY509">
        <v>1.705276E-30</v>
      </c>
      <c r="DZ509" s="1">
        <v>2.364161E-2</v>
      </c>
      <c r="EA509">
        <v>29.457450000000001</v>
      </c>
      <c r="EB509">
        <v>7.0851890000000002E-31</v>
      </c>
      <c r="EC509" s="1">
        <v>5.3248290000000002E-27</v>
      </c>
      <c r="ED509" s="1">
        <v>2.3575530000000001E-2</v>
      </c>
      <c r="EE509">
        <v>29.736360000000001</v>
      </c>
      <c r="EF509" s="1">
        <v>8.9852119999999992E-28</v>
      </c>
      <c r="EG509" s="1">
        <v>6.5681269999999999E-24</v>
      </c>
      <c r="EH509" s="1">
        <v>2.350358E-2</v>
      </c>
      <c r="EI509">
        <v>30.015460000000001</v>
      </c>
      <c r="EJ509" s="1">
        <v>5.0776979999999998E-25</v>
      </c>
      <c r="EK509" s="1">
        <v>3.6667240000000001E-21</v>
      </c>
      <c r="EL509" s="1">
        <v>2.335547E-2</v>
      </c>
      <c r="EM509">
        <v>30.25722</v>
      </c>
      <c r="EN509" s="1">
        <v>1.4546989999999999E-22</v>
      </c>
      <c r="EO509" s="1">
        <v>1.047225E-18</v>
      </c>
      <c r="EP509" s="1">
        <v>2.318862E-2</v>
      </c>
      <c r="EQ509">
        <v>30.34085</v>
      </c>
      <c r="ER509" s="1">
        <v>2.3094769999999999E-20</v>
      </c>
      <c r="ES509" s="1">
        <v>1.6683589999999999E-16</v>
      </c>
      <c r="ET509" s="1">
        <v>2.305165E-2</v>
      </c>
      <c r="EU509">
        <v>30.29</v>
      </c>
      <c r="EV509" s="1">
        <v>2.188369E-18</v>
      </c>
      <c r="EW509" s="1">
        <v>1.5902179999999999E-14</v>
      </c>
      <c r="EX509" s="1">
        <v>2.2974140000000001E-2</v>
      </c>
      <c r="EY509">
        <v>30.263490000000001</v>
      </c>
      <c r="EZ509" s="1">
        <v>1.31727E-16</v>
      </c>
      <c r="FA509" s="1">
        <v>9.6233290000000006E-13</v>
      </c>
      <c r="FB509" s="1">
        <v>2.3141200000000001E-2</v>
      </c>
      <c r="FC509">
        <v>30.272379999999998</v>
      </c>
      <c r="FD509" s="1">
        <v>5.3497239999999998E-15</v>
      </c>
      <c r="FE509" s="1">
        <v>3.8951989999999997E-11</v>
      </c>
      <c r="FF509">
        <v>2.3078600000000001E-2</v>
      </c>
      <c r="FG509">
        <v>30.405110000000001</v>
      </c>
      <c r="FH509" s="1">
        <v>1.5022489999999999E-13</v>
      </c>
      <c r="FI509" s="1">
        <v>1.101371E-9</v>
      </c>
      <c r="FJ509">
        <v>2.292013E-2</v>
      </c>
      <c r="FK509">
        <v>30.53791</v>
      </c>
      <c r="FL509" s="1">
        <v>3.0333129999999998E-12</v>
      </c>
      <c r="FM509" s="1">
        <v>2.2533000000000001E-8</v>
      </c>
      <c r="FN509" s="1">
        <v>2.2724569999999999E-2</v>
      </c>
      <c r="FO509">
        <v>30.613130000000002</v>
      </c>
      <c r="FP509" s="1">
        <v>4.5687189999999999E-11</v>
      </c>
      <c r="FQ509" s="1">
        <v>3.4433319999999997E-7</v>
      </c>
      <c r="FR509" s="1">
        <v>2.2660710000000001E-2</v>
      </c>
      <c r="FS509">
        <v>30.651309999999999</v>
      </c>
      <c r="FT509" s="1">
        <v>5.3161509999999996E-10</v>
      </c>
      <c r="FU509" s="1">
        <v>4.0458289999999996E-6</v>
      </c>
      <c r="FV509" s="1">
        <v>2.2638439999999999E-2</v>
      </c>
      <c r="FW509">
        <v>30.629429999999999</v>
      </c>
      <c r="FX509" s="1">
        <v>4.8885949999999999E-9</v>
      </c>
      <c r="FY509" s="1">
        <v>3.749579E-5</v>
      </c>
      <c r="FZ509">
        <v>2.256932E-2</v>
      </c>
      <c r="GA509">
        <v>30.587129999999998</v>
      </c>
      <c r="GB509" s="1">
        <v>3.6154210000000001E-8</v>
      </c>
      <c r="GC509" s="1">
        <v>2.802169E-4</v>
      </c>
      <c r="GD509" s="1">
        <v>2.243055E-2</v>
      </c>
      <c r="GE509">
        <v>30.5486</v>
      </c>
      <c r="GF509" s="1">
        <v>2.1920970000000001E-7</v>
      </c>
      <c r="GG509" s="1">
        <v>1.7216550000000001E-3</v>
      </c>
      <c r="GH509" s="1">
        <v>2.2298109999999999E-2</v>
      </c>
      <c r="GI509">
        <v>30.561769999999999</v>
      </c>
      <c r="GJ509" s="1">
        <v>1.11278E-6</v>
      </c>
      <c r="GK509" s="1">
        <v>8.8532460000000004E-3</v>
      </c>
      <c r="GL509" s="1">
        <v>2.219026E-2</v>
      </c>
      <c r="GM509">
        <v>30.733029999999999</v>
      </c>
      <c r="GN509" s="1">
        <v>4.8123639999999997E-6</v>
      </c>
      <c r="GO509" s="1">
        <v>3.8747280000000002E-2</v>
      </c>
      <c r="GP509" s="1">
        <v>2.2054500000000001E-2</v>
      </c>
      <c r="GQ509">
        <v>30.949960000000001</v>
      </c>
      <c r="GR509" s="1">
        <v>1.7968910000000001E-5</v>
      </c>
      <c r="GS509" s="1">
        <v>0.14651359999999999</v>
      </c>
      <c r="GT509" s="1">
        <v>2.1937310000000002E-2</v>
      </c>
      <c r="GU509">
        <v>31.18552</v>
      </c>
      <c r="GV509" s="1">
        <v>5.8795780000000002E-5</v>
      </c>
      <c r="GW509" s="1">
        <v>0.4852245</v>
      </c>
      <c r="GX509" s="1">
        <v>2.180031E-2</v>
      </c>
      <c r="GY509">
        <v>31.351790000000001</v>
      </c>
      <c r="GZ509" s="1">
        <v>1.7045569999999999E-4</v>
      </c>
      <c r="HA509" s="1">
        <v>1.4252149999999999</v>
      </c>
      <c r="HB509" s="1">
        <v>2.163491E-2</v>
      </c>
      <c r="HC509">
        <v>31.419619999999998</v>
      </c>
      <c r="HD509" s="1">
        <v>4.4273430000000001E-4</v>
      </c>
      <c r="HE509" s="1">
        <v>3.754616</v>
      </c>
      <c r="HF509" s="1">
        <v>2.1505989999999999E-2</v>
      </c>
      <c r="HG509">
        <v>31.345939999999999</v>
      </c>
      <c r="HH509" s="1">
        <v>1.043862E-3</v>
      </c>
      <c r="HI509" s="1">
        <v>8.9660720000000005</v>
      </c>
      <c r="HJ509" s="1">
        <v>2.13764E-2</v>
      </c>
      <c r="HK509">
        <v>31.262730000000001</v>
      </c>
      <c r="HL509" s="1">
        <v>2.2525829999999998E-3</v>
      </c>
      <c r="HM509">
        <v>19.596579999999999</v>
      </c>
      <c r="HN509" s="1">
        <v>2.1652390000000001E-2</v>
      </c>
      <c r="HO509">
        <v>31.209050000000001</v>
      </c>
      <c r="HP509" s="1">
        <v>4.5780020000000003E-3</v>
      </c>
      <c r="HQ509">
        <v>39.5837</v>
      </c>
      <c r="HR509" s="1">
        <v>2.1474050000000001E-2</v>
      </c>
      <c r="HS509">
        <v>31.269179999999999</v>
      </c>
      <c r="HT509" s="1">
        <v>8.4873259999999999E-3</v>
      </c>
      <c r="HU509">
        <v>74.487799999999993</v>
      </c>
      <c r="HV509" s="1">
        <v>2.1119599999999999E-2</v>
      </c>
      <c r="HW509">
        <v>31.406970000000001</v>
      </c>
      <c r="HX509" s="1">
        <v>1.46249E-2</v>
      </c>
      <c r="HY509">
        <v>131.3467</v>
      </c>
      <c r="HZ509" s="1">
        <v>2.072891E-2</v>
      </c>
      <c r="IA509">
        <v>31.478570000000001</v>
      </c>
      <c r="IB509" s="1">
        <v>2.3716560000000001E-2</v>
      </c>
      <c r="IC509">
        <v>218.38130000000001</v>
      </c>
      <c r="ID509" s="1">
        <v>2.056318E-2</v>
      </c>
      <c r="IE509">
        <v>31.538049999999998</v>
      </c>
      <c r="IF509" s="1">
        <v>3.688814E-2</v>
      </c>
      <c r="IG509">
        <v>344.53769999999997</v>
      </c>
      <c r="IH509" s="1">
        <v>2.0532559999999998E-2</v>
      </c>
      <c r="II509">
        <v>31.531929999999999</v>
      </c>
      <c r="IJ509" s="1">
        <v>5.515482E-2</v>
      </c>
      <c r="IK509">
        <v>519.03070000000002</v>
      </c>
      <c r="IL509" s="1">
        <v>2.045696E-2</v>
      </c>
      <c r="IM509">
        <v>31.448229999999999</v>
      </c>
      <c r="IN509" s="1">
        <v>7.8995480000000007E-2</v>
      </c>
      <c r="IO509">
        <v>750.39750000000004</v>
      </c>
      <c r="IP509" s="1">
        <v>2.031316E-2</v>
      </c>
      <c r="IQ509">
        <v>31.364809999999999</v>
      </c>
      <c r="IR509" s="1">
        <v>0.10869760000000001</v>
      </c>
      <c r="IS509">
        <v>1045.5909999999999</v>
      </c>
      <c r="IT509" s="1">
        <v>2.0666790000000001E-2</v>
      </c>
      <c r="IU509">
        <v>31.347429999999999</v>
      </c>
      <c r="IV509" s="1">
        <v>0.1483834</v>
      </c>
      <c r="IW509">
        <v>1410.4770000000001</v>
      </c>
      <c r="IX509" s="1">
        <v>2.048846E-2</v>
      </c>
      <c r="IY509">
        <v>31.549189999999999</v>
      </c>
      <c r="IZ509" s="1">
        <v>0.19180949999999999</v>
      </c>
      <c r="JA509">
        <v>1848.5329999999999</v>
      </c>
      <c r="JB509" s="1">
        <v>2.0162389999999999E-2</v>
      </c>
      <c r="JC509">
        <v>31.801210000000001</v>
      </c>
      <c r="JD509" s="1">
        <v>0.23970830000000001</v>
      </c>
      <c r="JE509">
        <v>2358.5729999999999</v>
      </c>
      <c r="JF509" s="1">
        <v>1.9794909999999999E-2</v>
      </c>
      <c r="JG509">
        <v>32.03745</v>
      </c>
      <c r="JH509" s="1">
        <v>0.29176390000000002</v>
      </c>
      <c r="JI509">
        <v>2937.4250000000002</v>
      </c>
      <c r="JJ509" s="1">
        <v>1.9676619999999999E-2</v>
      </c>
      <c r="JK509">
        <v>32.150410000000001</v>
      </c>
      <c r="JL509" s="1">
        <v>0.35197400000000001</v>
      </c>
      <c r="JM509">
        <v>3580.547</v>
      </c>
      <c r="JN509" s="1">
        <v>1.9687030000000001E-2</v>
      </c>
      <c r="JO509">
        <v>32.172130000000003</v>
      </c>
      <c r="JP509" s="1">
        <v>0.4195933</v>
      </c>
      <c r="JQ509">
        <v>4283.2809999999999</v>
      </c>
      <c r="JR509" s="1">
        <v>1.962529E-2</v>
      </c>
      <c r="JS509">
        <v>32.083010000000002</v>
      </c>
      <c r="JT509" s="1">
        <v>0.49015599999999998</v>
      </c>
      <c r="JU509">
        <v>5038.6189999999997</v>
      </c>
      <c r="JV509" s="1">
        <v>1.944792E-2</v>
      </c>
      <c r="JW509">
        <v>31.99652</v>
      </c>
      <c r="JX509">
        <v>0.56077060000000001</v>
      </c>
      <c r="JY509">
        <v>5837.4629999999997</v>
      </c>
      <c r="JZ509" s="1">
        <v>1.9758970000000001E-2</v>
      </c>
      <c r="KA509">
        <v>31.942720000000001</v>
      </c>
      <c r="KB509">
        <v>0.6490631</v>
      </c>
      <c r="KC509">
        <v>6673.0410000000002</v>
      </c>
      <c r="KD509" s="1">
        <v>1.9521670000000001E-2</v>
      </c>
      <c r="KE509">
        <v>32.05433</v>
      </c>
      <c r="KF509">
        <v>0.72198790000000002</v>
      </c>
      <c r="KG509">
        <v>7537.1009999999997</v>
      </c>
      <c r="KH509">
        <v>1.9137629999999999E-2</v>
      </c>
      <c r="KI509">
        <v>32.186790000000002</v>
      </c>
      <c r="KJ509">
        <v>0.78806560000000003</v>
      </c>
      <c r="KK509">
        <v>8415.8539999999994</v>
      </c>
      <c r="KL509" s="1">
        <v>1.8693459999999999E-2</v>
      </c>
      <c r="KM509">
        <v>32.325740000000003</v>
      </c>
      <c r="KN509">
        <v>0.84821769999999996</v>
      </c>
      <c r="KO509">
        <v>9298.8919999999998</v>
      </c>
      <c r="KP509" s="1">
        <v>1.8488029999999999E-2</v>
      </c>
      <c r="KQ509">
        <v>32.437440000000002</v>
      </c>
      <c r="KR509">
        <v>0.91595720000000003</v>
      </c>
      <c r="KS509">
        <v>10178.61</v>
      </c>
      <c r="KT509" s="1">
        <v>1.8389220000000001E-2</v>
      </c>
      <c r="KU509">
        <v>32.436439999999997</v>
      </c>
      <c r="KV509">
        <v>0.98660979999999998</v>
      </c>
      <c r="KW509">
        <v>11049.92</v>
      </c>
      <c r="KX509" s="1">
        <v>1.821774E-2</v>
      </c>
      <c r="KY509">
        <v>32.355910000000002</v>
      </c>
      <c r="KZ509">
        <v>1.0507770000000001</v>
      </c>
      <c r="LA509">
        <v>11906.69</v>
      </c>
      <c r="LB509" s="1">
        <v>1.7939449999999999E-2</v>
      </c>
      <c r="LC509">
        <v>32.257649999999998</v>
      </c>
      <c r="LD509">
        <v>1.104916</v>
      </c>
      <c r="LE509">
        <v>12741.71</v>
      </c>
      <c r="LF509" s="1">
        <v>1.7979060000000002E-2</v>
      </c>
      <c r="LG509">
        <v>32.203040000000001</v>
      </c>
      <c r="LH509">
        <v>1.1754849999999999</v>
      </c>
      <c r="LI509">
        <v>13551.89</v>
      </c>
      <c r="LJ509" s="1">
        <v>1.771064E-2</v>
      </c>
      <c r="LK509">
        <v>32.292900000000003</v>
      </c>
      <c r="LL509">
        <v>1.2224170000000001</v>
      </c>
      <c r="LM509">
        <v>14334.16</v>
      </c>
      <c r="LN509" s="1">
        <v>1.737139E-2</v>
      </c>
      <c r="LO509">
        <v>32.40681</v>
      </c>
      <c r="LP509">
        <v>1.2592270000000001</v>
      </c>
      <c r="LQ509">
        <v>15081.83</v>
      </c>
      <c r="LR509" s="1">
        <v>1.6964400000000001E-2</v>
      </c>
      <c r="LS509">
        <v>32.533479999999997</v>
      </c>
      <c r="LT509">
        <v>1.2854300000000001</v>
      </c>
      <c r="LU509">
        <v>15791.73</v>
      </c>
      <c r="LV509" s="1">
        <v>1.669298E-2</v>
      </c>
      <c r="LW509">
        <v>32.617289999999997</v>
      </c>
      <c r="LX509">
        <v>1.3165180000000001</v>
      </c>
      <c r="LY509">
        <v>16462.12</v>
      </c>
      <c r="LZ509" s="1">
        <v>1.642718E-2</v>
      </c>
      <c r="MA509">
        <v>32.634729999999998</v>
      </c>
      <c r="MB509">
        <v>1.341348</v>
      </c>
      <c r="MC509">
        <v>17092.93</v>
      </c>
      <c r="MD509" s="1">
        <v>1.6033019999999999E-2</v>
      </c>
      <c r="ME509">
        <v>32.537140000000001</v>
      </c>
      <c r="MF509">
        <v>1.3475729999999999</v>
      </c>
      <c r="MG509">
        <v>17681.689999999999</v>
      </c>
      <c r="MH509">
        <v>1.5639320000000002E-2</v>
      </c>
      <c r="MI509">
        <v>32.426830000000002</v>
      </c>
      <c r="MJ509">
        <v>1.348735</v>
      </c>
      <c r="MK509">
        <v>18227.91</v>
      </c>
      <c r="ML509" s="1">
        <v>1.5551860000000001E-2</v>
      </c>
      <c r="MM509">
        <v>32.340119999999999</v>
      </c>
      <c r="MN509">
        <v>1.372339</v>
      </c>
      <c r="MO509">
        <v>18734.14</v>
      </c>
      <c r="MP509" s="1">
        <v>1.536618E-2</v>
      </c>
      <c r="MQ509">
        <v>32.422820000000002</v>
      </c>
      <c r="MR509">
        <v>1.383996</v>
      </c>
      <c r="MS509">
        <v>19203.419999999998</v>
      </c>
      <c r="MT509" s="1">
        <v>1.515646E-2</v>
      </c>
      <c r="MU509">
        <v>32.463090000000001</v>
      </c>
      <c r="MV509">
        <v>1.3901049999999999</v>
      </c>
      <c r="MW509">
        <v>19635.29</v>
      </c>
      <c r="MX509" s="1">
        <v>1.487261E-2</v>
      </c>
      <c r="MY509">
        <v>32.453769999999999</v>
      </c>
      <c r="MZ509">
        <v>1.3862540000000001</v>
      </c>
      <c r="NA509">
        <v>20031.03</v>
      </c>
      <c r="NB509" s="1">
        <v>1.4664429999999999E-2</v>
      </c>
      <c r="NC509">
        <v>32.422919999999998</v>
      </c>
      <c r="ND509">
        <v>1.386374</v>
      </c>
      <c r="NE509">
        <v>20391.32</v>
      </c>
      <c r="NF509" s="1">
        <v>1.455305E-2</v>
      </c>
      <c r="NG509">
        <v>32.395620000000001</v>
      </c>
      <c r="NH509">
        <v>1.3930560000000001</v>
      </c>
      <c r="NI509">
        <v>20719.259999999998</v>
      </c>
      <c r="NJ509">
        <v>1.4452329999999999E-2</v>
      </c>
      <c r="NK509">
        <v>32.323549999999997</v>
      </c>
      <c r="NL509">
        <v>1.3985399999999999</v>
      </c>
      <c r="NM509">
        <v>21016.84</v>
      </c>
      <c r="NN509" s="1">
        <v>1.4351910000000001E-2</v>
      </c>
      <c r="NO509">
        <v>32.241280000000003</v>
      </c>
      <c r="NP509">
        <v>1.4020539999999999</v>
      </c>
      <c r="NQ509">
        <v>21285.56</v>
      </c>
      <c r="NR509" s="1">
        <v>1.4345750000000001E-2</v>
      </c>
      <c r="NS509">
        <v>32.164879999999997</v>
      </c>
      <c r="NT509">
        <v>1.4129910000000001</v>
      </c>
      <c r="NU509">
        <v>21526.86</v>
      </c>
      <c r="NV509" s="1">
        <v>1.4194089999999999E-2</v>
      </c>
      <c r="NW509">
        <v>32.280149999999999</v>
      </c>
      <c r="NX509">
        <v>1.407953</v>
      </c>
      <c r="NY509">
        <v>21742.69</v>
      </c>
      <c r="NZ509" s="1">
        <v>1.401574E-2</v>
      </c>
      <c r="OA509">
        <v>32.427019999999999</v>
      </c>
      <c r="OB509">
        <v>1.3985510000000001</v>
      </c>
      <c r="OC509">
        <v>21933.49</v>
      </c>
      <c r="OD509">
        <v>1.3852160000000001E-2</v>
      </c>
      <c r="OE509">
        <v>32.512949999999996</v>
      </c>
      <c r="OF509">
        <v>1.3889020000000001</v>
      </c>
      <c r="OG509">
        <v>22100.28</v>
      </c>
      <c r="OH509" s="1">
        <v>1.3792260000000001E-2</v>
      </c>
      <c r="OI509">
        <v>32.573540000000001</v>
      </c>
      <c r="OJ509">
        <v>1.388366</v>
      </c>
      <c r="OK509">
        <v>22245.37</v>
      </c>
    </row>
    <row r="510" spans="1:401" x14ac:dyDescent="0.35">
      <c r="A510">
        <v>519</v>
      </c>
      <c r="B510" t="s">
        <v>4</v>
      </c>
      <c r="C510" t="s">
        <v>364</v>
      </c>
      <c r="D510" t="s">
        <v>517</v>
      </c>
      <c r="E510">
        <v>815.68439999999998</v>
      </c>
      <c r="F510" s="1">
        <v>3.0387170000000002E-2</v>
      </c>
      <c r="G510">
        <v>25.51154</v>
      </c>
      <c r="H510">
        <v>0</v>
      </c>
      <c r="I510">
        <v>0</v>
      </c>
      <c r="J510" s="1">
        <v>3.0276049999999999E-2</v>
      </c>
      <c r="K510">
        <v>25.681149999999999</v>
      </c>
      <c r="L510">
        <v>0</v>
      </c>
      <c r="M510">
        <v>0</v>
      </c>
      <c r="N510" s="1">
        <v>3.0081719999999999E-2</v>
      </c>
      <c r="O510">
        <v>25.869789999999998</v>
      </c>
      <c r="P510">
        <v>0</v>
      </c>
      <c r="Q510">
        <v>0</v>
      </c>
      <c r="R510" s="1">
        <v>2.9836700000000001E-2</v>
      </c>
      <c r="S510">
        <v>25.983899999999998</v>
      </c>
      <c r="T510">
        <v>0</v>
      </c>
      <c r="U510">
        <v>0</v>
      </c>
      <c r="V510" s="1">
        <v>2.9611999999999999E-2</v>
      </c>
      <c r="W510">
        <v>25.995259999999998</v>
      </c>
      <c r="X510">
        <v>0</v>
      </c>
      <c r="Y510">
        <v>0</v>
      </c>
      <c r="Z510" s="1">
        <v>2.945946E-2</v>
      </c>
      <c r="AA510">
        <v>26.018630000000002</v>
      </c>
      <c r="AB510">
        <v>0</v>
      </c>
      <c r="AC510">
        <v>0</v>
      </c>
      <c r="AD510" s="1">
        <v>2.9395879999999999E-2</v>
      </c>
      <c r="AE510">
        <v>26.059200000000001</v>
      </c>
      <c r="AF510">
        <v>0</v>
      </c>
      <c r="AG510">
        <v>0</v>
      </c>
      <c r="AH510">
        <v>2.9203130000000001E-2</v>
      </c>
      <c r="AI510">
        <v>26.264220000000002</v>
      </c>
      <c r="AJ510">
        <v>0</v>
      </c>
      <c r="AK510">
        <v>0</v>
      </c>
      <c r="AL510" s="1">
        <v>2.8974690000000001E-2</v>
      </c>
      <c r="AM510">
        <v>26.522449999999999</v>
      </c>
      <c r="AN510">
        <v>0</v>
      </c>
      <c r="AO510">
        <v>0</v>
      </c>
      <c r="AP510" s="1">
        <v>2.872649E-2</v>
      </c>
      <c r="AQ510">
        <v>26.788650000000001</v>
      </c>
      <c r="AR510">
        <v>0</v>
      </c>
      <c r="AS510">
        <v>0</v>
      </c>
      <c r="AT510" s="1">
        <v>2.8566390000000001E-2</v>
      </c>
      <c r="AU510">
        <v>27.024930000000001</v>
      </c>
      <c r="AV510">
        <v>0</v>
      </c>
      <c r="AW510">
        <v>0</v>
      </c>
      <c r="AX510" s="1">
        <v>2.845232E-2</v>
      </c>
      <c r="AY510">
        <v>27.127040000000001</v>
      </c>
      <c r="AZ510">
        <v>0</v>
      </c>
      <c r="BA510">
        <v>0</v>
      </c>
      <c r="BB510" s="1">
        <v>2.8318059999999999E-2</v>
      </c>
      <c r="BC510">
        <v>27.174990000000001</v>
      </c>
      <c r="BD510">
        <v>0</v>
      </c>
      <c r="BE510">
        <v>0</v>
      </c>
      <c r="BF510" s="1">
        <v>2.8156480000000001E-2</v>
      </c>
      <c r="BG510">
        <v>27.214569999999998</v>
      </c>
      <c r="BH510">
        <v>0</v>
      </c>
      <c r="BI510">
        <v>0</v>
      </c>
      <c r="BJ510" s="1">
        <v>2.813303E-2</v>
      </c>
      <c r="BK510">
        <v>27.29786</v>
      </c>
      <c r="BL510">
        <v>0</v>
      </c>
      <c r="BM510">
        <v>0</v>
      </c>
      <c r="BN510" s="1">
        <v>2.7956249999999998E-2</v>
      </c>
      <c r="BO510">
        <v>27.555769999999999</v>
      </c>
      <c r="BP510">
        <v>0</v>
      </c>
      <c r="BQ510">
        <v>0</v>
      </c>
      <c r="BR510" s="1">
        <v>2.7719850000000001E-2</v>
      </c>
      <c r="BS510">
        <v>27.811</v>
      </c>
      <c r="BT510">
        <v>0</v>
      </c>
      <c r="BU510">
        <v>0</v>
      </c>
      <c r="BV510" s="1">
        <v>2.7467979999999999E-2</v>
      </c>
      <c r="BW510">
        <v>28.061060000000001</v>
      </c>
      <c r="BX510">
        <v>0</v>
      </c>
      <c r="BY510">
        <v>0</v>
      </c>
      <c r="BZ510" s="1">
        <v>2.7294200000000001E-2</v>
      </c>
      <c r="CA510">
        <v>28.251359999999998</v>
      </c>
      <c r="CB510">
        <v>0</v>
      </c>
      <c r="CC510">
        <v>0</v>
      </c>
      <c r="CD510">
        <v>2.7160199999999999E-2</v>
      </c>
      <c r="CE510">
        <v>28.320170000000001</v>
      </c>
      <c r="CF510">
        <v>0</v>
      </c>
      <c r="CG510">
        <v>0</v>
      </c>
      <c r="CH510" s="1">
        <v>2.6986960000000001E-2</v>
      </c>
      <c r="CI510">
        <v>28.293749999999999</v>
      </c>
      <c r="CJ510">
        <v>0</v>
      </c>
      <c r="CK510">
        <v>0</v>
      </c>
      <c r="CL510" s="1">
        <v>2.6821790000000002E-2</v>
      </c>
      <c r="CM510">
        <v>28.288440000000001</v>
      </c>
      <c r="CN510">
        <v>0</v>
      </c>
      <c r="CO510">
        <v>0</v>
      </c>
      <c r="CP510" s="1">
        <v>2.6936640000000001E-2</v>
      </c>
      <c r="CQ510">
        <v>28.34808</v>
      </c>
      <c r="CR510">
        <v>0</v>
      </c>
      <c r="CS510">
        <v>0</v>
      </c>
      <c r="CT510" s="1">
        <v>2.6744529999999999E-2</v>
      </c>
      <c r="CU510">
        <v>28.53443</v>
      </c>
      <c r="CV510">
        <v>0</v>
      </c>
      <c r="CW510">
        <v>0</v>
      </c>
      <c r="CX510" s="1">
        <v>2.642332E-2</v>
      </c>
      <c r="CY510">
        <v>28.614740000000001</v>
      </c>
      <c r="CZ510">
        <v>0</v>
      </c>
      <c r="DA510">
        <v>0</v>
      </c>
      <c r="DB510" s="1">
        <v>2.610204E-2</v>
      </c>
      <c r="DC510">
        <v>28.804590000000001</v>
      </c>
      <c r="DD510">
        <v>0</v>
      </c>
      <c r="DE510">
        <v>0</v>
      </c>
      <c r="DF510" s="1">
        <v>2.5936460000000001E-2</v>
      </c>
      <c r="DG510">
        <v>28.967189999999999</v>
      </c>
      <c r="DH510">
        <v>0</v>
      </c>
      <c r="DI510">
        <v>0</v>
      </c>
      <c r="DJ510" s="1">
        <v>2.5847019999999998E-2</v>
      </c>
      <c r="DK510">
        <v>29.027570000000001</v>
      </c>
      <c r="DL510">
        <v>0</v>
      </c>
      <c r="DM510">
        <v>0</v>
      </c>
      <c r="DN510" s="1">
        <v>2.571298E-2</v>
      </c>
      <c r="DO510">
        <v>29.021429999999999</v>
      </c>
      <c r="DP510">
        <v>0</v>
      </c>
      <c r="DQ510">
        <v>0</v>
      </c>
      <c r="DR510" s="1">
        <v>2.546259E-2</v>
      </c>
      <c r="DS510">
        <v>29.022480000000002</v>
      </c>
      <c r="DT510">
        <v>0</v>
      </c>
      <c r="DU510">
        <v>4.2724009999999998E-35</v>
      </c>
      <c r="DV510" s="1">
        <v>2.507384E-2</v>
      </c>
      <c r="DW510">
        <v>29.078620000000001</v>
      </c>
      <c r="DX510">
        <v>6.2498919999999996E-35</v>
      </c>
      <c r="DY510">
        <v>4.7048150000000004E-31</v>
      </c>
      <c r="DZ510">
        <v>2.4901240000000002E-2</v>
      </c>
      <c r="EA510">
        <v>29.322990000000001</v>
      </c>
      <c r="EB510">
        <v>2.1874150000000002E-31</v>
      </c>
      <c r="EC510" s="1">
        <v>1.580629E-27</v>
      </c>
      <c r="ED510" s="1">
        <v>2.4831499999999999E-2</v>
      </c>
      <c r="EE510">
        <v>29.596820000000001</v>
      </c>
      <c r="EF510" s="1">
        <v>2.9649409999999998E-28</v>
      </c>
      <c r="EG510" s="1">
        <v>2.082751E-24</v>
      </c>
      <c r="EH510" s="1">
        <v>2.475755E-2</v>
      </c>
      <c r="EI510">
        <v>29.871929999999999</v>
      </c>
      <c r="EJ510" s="1">
        <v>1.7802559999999999E-25</v>
      </c>
      <c r="EK510" s="1">
        <v>1.2349020000000001E-21</v>
      </c>
      <c r="EL510" s="1">
        <v>2.4600650000000002E-2</v>
      </c>
      <c r="EM510">
        <v>30.110939999999999</v>
      </c>
      <c r="EN510" s="1">
        <v>5.3882089999999997E-23</v>
      </c>
      <c r="EO510" s="1">
        <v>3.7258189999999999E-19</v>
      </c>
      <c r="EP510" s="1">
        <v>2.4426880000000002E-2</v>
      </c>
      <c r="EQ510">
        <v>30.195550000000001</v>
      </c>
      <c r="ER510" s="1">
        <v>9.0057630000000005E-21</v>
      </c>
      <c r="ES510" s="1">
        <v>6.2487200000000004E-17</v>
      </c>
      <c r="ET510" s="1">
        <v>2.428195E-2</v>
      </c>
      <c r="EU510">
        <v>30.151199999999999</v>
      </c>
      <c r="EV510" s="1">
        <v>8.9530250000000009E-19</v>
      </c>
      <c r="EW510" s="1">
        <v>6.2500040000000003E-15</v>
      </c>
      <c r="EX510" s="1">
        <v>2.4198279999999999E-2</v>
      </c>
      <c r="EY510">
        <v>30.129370000000002</v>
      </c>
      <c r="EZ510" s="1">
        <v>5.6374380000000005E-17</v>
      </c>
      <c r="FA510" s="1">
        <v>3.957765E-13</v>
      </c>
      <c r="FB510" s="1">
        <v>2.4381699999999999E-2</v>
      </c>
      <c r="FC510">
        <v>30.140999999999998</v>
      </c>
      <c r="FD510" s="1">
        <v>2.3897570000000002E-15</v>
      </c>
      <c r="FE510" s="1">
        <v>1.6721719999999999E-11</v>
      </c>
      <c r="FF510" s="1">
        <v>2.4313439999999999E-2</v>
      </c>
      <c r="FG510">
        <v>30.272870000000001</v>
      </c>
      <c r="FH510" s="1">
        <v>6.9850289999999999E-14</v>
      </c>
      <c r="FI510" s="1">
        <v>4.9237659999999996E-10</v>
      </c>
      <c r="FJ510" s="1">
        <v>2.41443E-2</v>
      </c>
      <c r="FK510">
        <v>30.403510000000001</v>
      </c>
      <c r="FL510" s="1">
        <v>1.4650639999999999E-12</v>
      </c>
      <c r="FM510" s="1">
        <v>1.0469549999999999E-8</v>
      </c>
      <c r="FN510" s="1">
        <v>2.393824E-2</v>
      </c>
      <c r="FO510">
        <v>30.48047</v>
      </c>
      <c r="FP510" s="1">
        <v>2.2879600000000001E-11</v>
      </c>
      <c r="FQ510" s="1">
        <v>1.6596429999999999E-7</v>
      </c>
      <c r="FR510" s="1">
        <v>2.3870039999999999E-2</v>
      </c>
      <c r="FS510">
        <v>30.51961</v>
      </c>
      <c r="FT510" s="1">
        <v>2.7556090000000001E-10</v>
      </c>
      <c r="FU510" s="1">
        <v>2.0195459999999999E-6</v>
      </c>
      <c r="FV510" s="1">
        <v>2.3850070000000001E-2</v>
      </c>
      <c r="FW510">
        <v>30.50112</v>
      </c>
      <c r="FX510" s="1">
        <v>2.6193280000000001E-9</v>
      </c>
      <c r="FY510" s="1">
        <v>1.9354960000000001E-5</v>
      </c>
      <c r="FZ510" s="1">
        <v>2.377841E-2</v>
      </c>
      <c r="GA510">
        <v>30.46246</v>
      </c>
      <c r="GB510" s="1">
        <v>1.9992759999999999E-8</v>
      </c>
      <c r="GC510" s="1">
        <v>1.493644E-4</v>
      </c>
      <c r="GD510" s="1">
        <v>2.362914E-2</v>
      </c>
      <c r="GE510">
        <v>30.426880000000001</v>
      </c>
      <c r="GF510" s="1">
        <v>1.2491220000000001E-7</v>
      </c>
      <c r="GG510" s="1">
        <v>9.4634500000000002E-4</v>
      </c>
      <c r="GH510" s="1">
        <v>2.349248E-2</v>
      </c>
      <c r="GI510">
        <v>30.441790000000001</v>
      </c>
      <c r="GJ510" s="1">
        <v>6.5270380000000003E-7</v>
      </c>
      <c r="GK510" s="1">
        <v>5.0117390000000003E-3</v>
      </c>
      <c r="GL510">
        <v>2.3378389999999999E-2</v>
      </c>
      <c r="GM510">
        <v>30.609739999999999</v>
      </c>
      <c r="GN510" s="1">
        <v>2.901404E-6</v>
      </c>
      <c r="GO510" s="1">
        <v>2.256097E-2</v>
      </c>
      <c r="GP510" s="1">
        <v>2.323507E-2</v>
      </c>
      <c r="GQ510">
        <v>30.822559999999999</v>
      </c>
      <c r="GR510" s="1">
        <v>1.112203E-5</v>
      </c>
      <c r="GS510" s="1">
        <v>8.763804E-2</v>
      </c>
      <c r="GT510" s="1">
        <v>2.3111719999999999E-2</v>
      </c>
      <c r="GU510">
        <v>31.05405</v>
      </c>
      <c r="GV510" s="1">
        <v>3.7316759999999999E-5</v>
      </c>
      <c r="GW510" s="1">
        <v>0.2978111</v>
      </c>
      <c r="GX510">
        <v>2.2964600000000002E-2</v>
      </c>
      <c r="GY510">
        <v>31.21949</v>
      </c>
      <c r="GZ510" s="1">
        <v>1.1079319999999999E-4</v>
      </c>
      <c r="HA510" s="1">
        <v>0.89652940000000003</v>
      </c>
      <c r="HB510" s="1">
        <v>2.2793649999999999E-2</v>
      </c>
      <c r="HC510">
        <v>31.28875</v>
      </c>
      <c r="HD510" s="1">
        <v>2.9445090000000001E-4</v>
      </c>
      <c r="HE510" s="1">
        <v>2.4179219999999999</v>
      </c>
      <c r="HF510" s="1">
        <v>2.265619E-2</v>
      </c>
      <c r="HG510">
        <v>31.220600000000001</v>
      </c>
      <c r="HH510" s="1">
        <v>7.0941060000000004E-4</v>
      </c>
      <c r="HI510" s="1">
        <v>5.9045769999999997</v>
      </c>
      <c r="HJ510">
        <v>2.2521759999999998E-2</v>
      </c>
      <c r="HK510">
        <v>31.142790000000002</v>
      </c>
      <c r="HL510" s="1">
        <v>1.5629019999999999E-3</v>
      </c>
      <c r="HM510">
        <v>13.182869999999999</v>
      </c>
      <c r="HN510">
        <v>2.2823639999999999E-2</v>
      </c>
      <c r="HO510">
        <v>31.093060000000001</v>
      </c>
      <c r="HP510" s="1">
        <v>3.2408620000000002E-3</v>
      </c>
      <c r="HQ510">
        <v>27.174250000000001</v>
      </c>
      <c r="HR510">
        <v>2.2633839999999999E-2</v>
      </c>
      <c r="HS510">
        <v>31.153759999999998</v>
      </c>
      <c r="HT510" s="1">
        <v>6.1201770000000001E-3</v>
      </c>
      <c r="HU510">
        <v>52.126710000000003</v>
      </c>
      <c r="HV510" s="1">
        <v>2.2254889999999999E-2</v>
      </c>
      <c r="HW510">
        <v>31.289349999999999</v>
      </c>
      <c r="HX510" s="1">
        <v>1.0729239999999999E-2</v>
      </c>
      <c r="HY510">
        <v>93.596080000000001</v>
      </c>
      <c r="HZ510">
        <v>2.1840399999999999E-2</v>
      </c>
      <c r="IA510">
        <v>31.36206</v>
      </c>
      <c r="IB510" s="1">
        <v>1.768662E-2</v>
      </c>
      <c r="IC510">
        <v>158.30520000000001</v>
      </c>
      <c r="ID510" s="1">
        <v>2.1666689999999999E-2</v>
      </c>
      <c r="IE510">
        <v>31.423279999999998</v>
      </c>
      <c r="IF510" s="1">
        <v>2.7943280000000001E-2</v>
      </c>
      <c r="IG510">
        <v>253.8398</v>
      </c>
      <c r="IH510">
        <v>2.1637480000000001E-2</v>
      </c>
      <c r="II510">
        <v>31.419499999999999</v>
      </c>
      <c r="IJ510" s="1">
        <v>4.240625E-2</v>
      </c>
      <c r="IK510">
        <v>388.30470000000003</v>
      </c>
      <c r="IL510" s="1">
        <v>2.1561879999999999E-2</v>
      </c>
      <c r="IM510">
        <v>31.341049999999999</v>
      </c>
      <c r="IN510" s="1">
        <v>6.1594799999999998E-2</v>
      </c>
      <c r="IO510">
        <v>569.55690000000004</v>
      </c>
      <c r="IP510" s="1">
        <v>2.1410040000000002E-2</v>
      </c>
      <c r="IQ510">
        <v>31.26201</v>
      </c>
      <c r="IR510" s="1">
        <v>8.5859420000000006E-2</v>
      </c>
      <c r="IS510">
        <v>804.42280000000005</v>
      </c>
      <c r="IT510" s="1">
        <v>2.1795760000000001E-2</v>
      </c>
      <c r="IU510">
        <v>31.24728</v>
      </c>
      <c r="IV510" s="1">
        <v>0.1187227</v>
      </c>
      <c r="IW510">
        <v>1099.126</v>
      </c>
      <c r="IX510" s="1">
        <v>2.160517E-2</v>
      </c>
      <c r="IY510">
        <v>31.445180000000001</v>
      </c>
      <c r="IZ510" s="1">
        <v>0.1552238</v>
      </c>
      <c r="JA510">
        <v>1457.9069999999999</v>
      </c>
      <c r="JB510" s="1">
        <v>2.1255969999999999E-2</v>
      </c>
      <c r="JC510">
        <v>31.691759999999999</v>
      </c>
      <c r="JD510" s="1">
        <v>0.1960306</v>
      </c>
      <c r="JE510">
        <v>1881.1869999999999</v>
      </c>
      <c r="JF510" s="1">
        <v>2.0864890000000001E-2</v>
      </c>
      <c r="JG510">
        <v>31.923970000000001</v>
      </c>
      <c r="JH510">
        <v>0.24097489999999999</v>
      </c>
      <c r="JI510">
        <v>2367.7190000000001</v>
      </c>
      <c r="JJ510" s="1">
        <v>2.074084E-2</v>
      </c>
      <c r="JK510">
        <v>32.037210000000002</v>
      </c>
      <c r="JL510" s="1">
        <v>0.29348600000000002</v>
      </c>
      <c r="JM510">
        <v>2914.96</v>
      </c>
      <c r="JN510" s="1">
        <v>2.0755610000000001E-2</v>
      </c>
      <c r="JO510">
        <v>32.061680000000003</v>
      </c>
      <c r="JP510" s="1">
        <v>0.35307509999999998</v>
      </c>
      <c r="JQ510">
        <v>3519.9110000000001</v>
      </c>
      <c r="JR510" s="1">
        <v>2.0694440000000001E-2</v>
      </c>
      <c r="JS510">
        <v>31.979330000000001</v>
      </c>
      <c r="JT510" s="1">
        <v>0.41600989999999999</v>
      </c>
      <c r="JU510">
        <v>4177.3530000000001</v>
      </c>
      <c r="JV510" s="1">
        <v>2.0508849999999999E-2</v>
      </c>
      <c r="JW510">
        <v>31.898610000000001</v>
      </c>
      <c r="JX510" s="1">
        <v>0.47973510000000003</v>
      </c>
      <c r="JY510">
        <v>4879.8419999999996</v>
      </c>
      <c r="JZ510" s="1">
        <v>2.084662E-2</v>
      </c>
      <c r="KA510">
        <v>31.849309999999999</v>
      </c>
      <c r="KB510">
        <v>0.5596778</v>
      </c>
      <c r="KC510">
        <v>5622.1660000000002</v>
      </c>
      <c r="KD510" s="1">
        <v>2.0596079999999999E-2</v>
      </c>
      <c r="KE510">
        <v>31.96041</v>
      </c>
      <c r="KF510">
        <v>0.62692289999999995</v>
      </c>
      <c r="KG510">
        <v>6397.1019999999999</v>
      </c>
      <c r="KH510" s="1">
        <v>2.018607E-2</v>
      </c>
      <c r="KI510">
        <v>32.091270000000002</v>
      </c>
      <c r="KJ510">
        <v>0.6886236</v>
      </c>
      <c r="KK510">
        <v>7192.2870000000003</v>
      </c>
      <c r="KL510" s="1">
        <v>1.9713870000000001E-2</v>
      </c>
      <c r="KM510">
        <v>32.228819999999999</v>
      </c>
      <c r="KN510">
        <v>0.74562130000000004</v>
      </c>
      <c r="KO510">
        <v>7998.6009999999997</v>
      </c>
      <c r="KP510" s="1">
        <v>1.949818E-2</v>
      </c>
      <c r="KQ510">
        <v>32.340919999999997</v>
      </c>
      <c r="KR510">
        <v>0.80989089999999997</v>
      </c>
      <c r="KS510">
        <v>8808.9879999999994</v>
      </c>
      <c r="KT510" s="1">
        <v>1.9397749999999998E-2</v>
      </c>
      <c r="KU510">
        <v>32.342370000000003</v>
      </c>
      <c r="KV510">
        <v>0.87735050000000003</v>
      </c>
      <c r="KW510">
        <v>9618.7219999999998</v>
      </c>
      <c r="KX510" s="1">
        <v>1.9217979999999999E-2</v>
      </c>
      <c r="KY510">
        <v>32.267659999999999</v>
      </c>
      <c r="KZ510">
        <v>0.93933949999999999</v>
      </c>
      <c r="LA510">
        <v>10421.56</v>
      </c>
      <c r="LB510" s="1">
        <v>1.8928090000000002E-2</v>
      </c>
      <c r="LC510">
        <v>32.175049999999999</v>
      </c>
      <c r="LD510">
        <v>0.99278449999999996</v>
      </c>
      <c r="LE510">
        <v>11210.38</v>
      </c>
      <c r="LF510" s="1">
        <v>1.8974649999999999E-2</v>
      </c>
      <c r="LG510">
        <v>32.12482</v>
      </c>
      <c r="LH510">
        <v>1.061383</v>
      </c>
      <c r="LI510">
        <v>11981.85</v>
      </c>
      <c r="LJ510" s="1">
        <v>1.8690729999999999E-2</v>
      </c>
      <c r="LK510">
        <v>32.214129999999997</v>
      </c>
      <c r="LL510">
        <v>1.108584</v>
      </c>
      <c r="LM510">
        <v>12732.54</v>
      </c>
      <c r="LN510" s="1">
        <v>1.8330909999999999E-2</v>
      </c>
      <c r="LO510">
        <v>32.327080000000002</v>
      </c>
      <c r="LP510">
        <v>1.146595</v>
      </c>
      <c r="LQ510">
        <v>13455.46</v>
      </c>
      <c r="LR510" s="1">
        <v>1.790023E-2</v>
      </c>
      <c r="LS510">
        <v>32.453180000000003</v>
      </c>
      <c r="LT510">
        <v>1.174971</v>
      </c>
      <c r="LU510">
        <v>14147.25</v>
      </c>
      <c r="LV510" s="1">
        <v>1.7616110000000001E-2</v>
      </c>
      <c r="LW510">
        <v>32.537599999999998</v>
      </c>
      <c r="LX510">
        <v>1.208008</v>
      </c>
      <c r="LY510">
        <v>14805.74</v>
      </c>
      <c r="LZ510" s="1">
        <v>1.7339009999999998E-2</v>
      </c>
      <c r="MA510">
        <v>32.556840000000001</v>
      </c>
      <c r="MB510">
        <v>1.235371</v>
      </c>
      <c r="MC510">
        <v>15430.46</v>
      </c>
      <c r="MD510" s="1">
        <v>1.6924850000000002E-2</v>
      </c>
      <c r="ME510">
        <v>32.464820000000003</v>
      </c>
      <c r="MF510">
        <v>1.2453970000000001</v>
      </c>
      <c r="MG510">
        <v>16018.52</v>
      </c>
      <c r="MH510" s="1">
        <v>1.6506380000000001E-2</v>
      </c>
      <c r="MI510">
        <v>32.359859999999998</v>
      </c>
      <c r="MJ510">
        <v>1.25021</v>
      </c>
      <c r="MK510">
        <v>16568.759999999998</v>
      </c>
      <c r="ML510" s="1">
        <v>1.6420279999999999E-2</v>
      </c>
      <c r="MM510">
        <v>32.277819999999998</v>
      </c>
      <c r="MN510">
        <v>1.276403</v>
      </c>
      <c r="MO510">
        <v>17083.259999999998</v>
      </c>
      <c r="MP510" s="1">
        <v>1.6221780000000002E-2</v>
      </c>
      <c r="MQ510">
        <v>32.35989</v>
      </c>
      <c r="MR510">
        <v>1.2907550000000001</v>
      </c>
      <c r="MS510">
        <v>17564.48</v>
      </c>
      <c r="MT510" s="1">
        <v>1.600097E-2</v>
      </c>
      <c r="MU510">
        <v>32.399509999999999</v>
      </c>
      <c r="MV510">
        <v>1.3000400000000001</v>
      </c>
      <c r="MW510">
        <v>18011.490000000002</v>
      </c>
      <c r="MX510" s="1">
        <v>1.5701980000000001E-2</v>
      </c>
      <c r="MY510">
        <v>32.393039999999999</v>
      </c>
      <c r="MZ510">
        <v>1.2998460000000001</v>
      </c>
      <c r="NA510">
        <v>18424.88</v>
      </c>
      <c r="NB510" s="1">
        <v>1.548189E-2</v>
      </c>
      <c r="NC510">
        <v>32.36497</v>
      </c>
      <c r="ND510">
        <v>1.3031239999999999</v>
      </c>
      <c r="NE510">
        <v>18805.09</v>
      </c>
      <c r="NF510" s="1">
        <v>1.536651E-2</v>
      </c>
      <c r="NG510">
        <v>32.339350000000003</v>
      </c>
      <c r="NH510">
        <v>1.312656</v>
      </c>
      <c r="NI510">
        <v>19154.98</v>
      </c>
      <c r="NJ510" s="1">
        <v>1.525986E-2</v>
      </c>
      <c r="NK510">
        <v>32.270859999999999</v>
      </c>
      <c r="NL510">
        <v>1.320738</v>
      </c>
      <c r="NM510">
        <v>19476.03</v>
      </c>
      <c r="NN510">
        <v>1.5154229999999999E-2</v>
      </c>
      <c r="NO510">
        <v>32.192129999999999</v>
      </c>
      <c r="NP510">
        <v>1.3269139999999999</v>
      </c>
      <c r="NQ510">
        <v>19769.669999999998</v>
      </c>
      <c r="NR510" s="1">
        <v>1.5151309999999999E-2</v>
      </c>
      <c r="NS510">
        <v>32.119309999999999</v>
      </c>
      <c r="NT510">
        <v>1.340301</v>
      </c>
      <c r="NU510">
        <v>20037.009999999998</v>
      </c>
      <c r="NV510" s="1">
        <v>1.4991239999999999E-2</v>
      </c>
      <c r="NW510">
        <v>32.23301</v>
      </c>
      <c r="NX510">
        <v>1.338131</v>
      </c>
      <c r="NY510">
        <v>20279.8</v>
      </c>
      <c r="NZ510" s="1">
        <v>1.4798479999999999E-2</v>
      </c>
      <c r="OA510">
        <v>32.376579999999997</v>
      </c>
      <c r="OB510">
        <v>1.3312600000000001</v>
      </c>
      <c r="OC510">
        <v>20497.919999999998</v>
      </c>
      <c r="OD510" s="1">
        <v>1.462918E-2</v>
      </c>
      <c r="OE510">
        <v>32.461939999999998</v>
      </c>
      <c r="OF510">
        <v>1.3247150000000001</v>
      </c>
      <c r="OG510">
        <v>20692.509999999998</v>
      </c>
      <c r="OH510" s="1">
        <v>1.456411E-2</v>
      </c>
      <c r="OI510">
        <v>32.523510000000002</v>
      </c>
      <c r="OJ510">
        <v>1.3262769999999999</v>
      </c>
      <c r="OK510">
        <v>20865.73</v>
      </c>
    </row>
    <row r="511" spans="1:401" x14ac:dyDescent="0.35">
      <c r="A511">
        <v>520</v>
      </c>
      <c r="B511" t="s">
        <v>4</v>
      </c>
      <c r="C511" t="s">
        <v>364</v>
      </c>
      <c r="D511" t="s">
        <v>518</v>
      </c>
      <c r="E511">
        <v>810.52110000000005</v>
      </c>
      <c r="F511" s="1">
        <v>2.9918670000000001E-2</v>
      </c>
      <c r="G511">
        <v>25.324570000000001</v>
      </c>
      <c r="H511">
        <v>0</v>
      </c>
      <c r="I511">
        <v>0</v>
      </c>
      <c r="J511" s="1">
        <v>2.980973E-2</v>
      </c>
      <c r="K511">
        <v>25.49474</v>
      </c>
      <c r="L511">
        <v>0</v>
      </c>
      <c r="M511">
        <v>0</v>
      </c>
      <c r="N511" s="1">
        <v>2.9620569999999999E-2</v>
      </c>
      <c r="O511">
        <v>25.683700000000002</v>
      </c>
      <c r="P511">
        <v>0</v>
      </c>
      <c r="Q511">
        <v>0</v>
      </c>
      <c r="R511" s="1">
        <v>2.937507E-2</v>
      </c>
      <c r="S511">
        <v>25.799800000000001</v>
      </c>
      <c r="T511">
        <v>0</v>
      </c>
      <c r="U511">
        <v>0</v>
      </c>
      <c r="V511" s="1">
        <v>2.9153510000000001E-2</v>
      </c>
      <c r="W511">
        <v>25.816880000000001</v>
      </c>
      <c r="X511">
        <v>0</v>
      </c>
      <c r="Y511">
        <v>0</v>
      </c>
      <c r="Z511" s="1">
        <v>2.9002980000000001E-2</v>
      </c>
      <c r="AA511">
        <v>25.84488</v>
      </c>
      <c r="AB511">
        <v>0</v>
      </c>
      <c r="AC511">
        <v>0</v>
      </c>
      <c r="AD511" s="1">
        <v>2.8945160000000001E-2</v>
      </c>
      <c r="AE511">
        <v>25.888940000000002</v>
      </c>
      <c r="AF511">
        <v>0</v>
      </c>
      <c r="AG511">
        <v>0</v>
      </c>
      <c r="AH511" s="1">
        <v>2.8754729999999999E-2</v>
      </c>
      <c r="AI511">
        <v>26.092469999999999</v>
      </c>
      <c r="AJ511">
        <v>0</v>
      </c>
      <c r="AK511">
        <v>0</v>
      </c>
      <c r="AL511" s="1">
        <v>2.852791E-2</v>
      </c>
      <c r="AM511">
        <v>26.347159999999999</v>
      </c>
      <c r="AN511">
        <v>0</v>
      </c>
      <c r="AO511">
        <v>0</v>
      </c>
      <c r="AP511" s="1">
        <v>2.8282769999999999E-2</v>
      </c>
      <c r="AQ511">
        <v>26.610790000000001</v>
      </c>
      <c r="AR511">
        <v>0</v>
      </c>
      <c r="AS511">
        <v>0</v>
      </c>
      <c r="AT511">
        <v>2.812446E-2</v>
      </c>
      <c r="AU511">
        <v>26.845870000000001</v>
      </c>
      <c r="AV511">
        <v>0</v>
      </c>
      <c r="AW511">
        <v>0</v>
      </c>
      <c r="AX511">
        <v>2.8014109999999998E-2</v>
      </c>
      <c r="AY511">
        <v>26.951779999999999</v>
      </c>
      <c r="AZ511">
        <v>0</v>
      </c>
      <c r="BA511">
        <v>0</v>
      </c>
      <c r="BB511" s="1">
        <v>2.7881969999999999E-2</v>
      </c>
      <c r="BC511">
        <v>27.005939999999999</v>
      </c>
      <c r="BD511">
        <v>0</v>
      </c>
      <c r="BE511">
        <v>0</v>
      </c>
      <c r="BF511" s="1">
        <v>2.7725650000000001E-2</v>
      </c>
      <c r="BG511">
        <v>27.050370000000001</v>
      </c>
      <c r="BH511">
        <v>0</v>
      </c>
      <c r="BI511">
        <v>0</v>
      </c>
      <c r="BJ511" s="1">
        <v>2.7704840000000001E-2</v>
      </c>
      <c r="BK511">
        <v>27.13701</v>
      </c>
      <c r="BL511">
        <v>0</v>
      </c>
      <c r="BM511">
        <v>0</v>
      </c>
      <c r="BN511" s="1">
        <v>2.7528529999999999E-2</v>
      </c>
      <c r="BO511">
        <v>27.39227</v>
      </c>
      <c r="BP511">
        <v>0</v>
      </c>
      <c r="BQ511">
        <v>0</v>
      </c>
      <c r="BR511" s="1">
        <v>2.7294309999999999E-2</v>
      </c>
      <c r="BS511">
        <v>27.644590000000001</v>
      </c>
      <c r="BT511">
        <v>0</v>
      </c>
      <c r="BU511">
        <v>0</v>
      </c>
      <c r="BV511" s="1">
        <v>2.7046259999999999E-2</v>
      </c>
      <c r="BW511">
        <v>27.89255</v>
      </c>
      <c r="BX511">
        <v>0</v>
      </c>
      <c r="BY511">
        <v>0</v>
      </c>
      <c r="BZ511" s="1">
        <v>2.6874149999999999E-2</v>
      </c>
      <c r="CA511">
        <v>28.083500000000001</v>
      </c>
      <c r="CB511">
        <v>0</v>
      </c>
      <c r="CC511">
        <v>0</v>
      </c>
      <c r="CD511" s="1">
        <v>2.6744799999999999E-2</v>
      </c>
      <c r="CE511">
        <v>28.156890000000001</v>
      </c>
      <c r="CF511">
        <v>0</v>
      </c>
      <c r="CG511">
        <v>0</v>
      </c>
      <c r="CH511">
        <v>2.6575330000000001E-2</v>
      </c>
      <c r="CI511">
        <v>28.13785</v>
      </c>
      <c r="CJ511">
        <v>0</v>
      </c>
      <c r="CK511">
        <v>0</v>
      </c>
      <c r="CL511" s="1">
        <v>2.6412100000000001E-2</v>
      </c>
      <c r="CM511">
        <v>28.137889999999999</v>
      </c>
      <c r="CN511">
        <v>0</v>
      </c>
      <c r="CO511">
        <v>0</v>
      </c>
      <c r="CP511">
        <v>2.6532630000000001E-2</v>
      </c>
      <c r="CQ511">
        <v>28.200420000000001</v>
      </c>
      <c r="CR511">
        <v>0</v>
      </c>
      <c r="CS511">
        <v>0</v>
      </c>
      <c r="CT511" s="1">
        <v>2.6342979999999998E-2</v>
      </c>
      <c r="CU511">
        <v>28.384789999999999</v>
      </c>
      <c r="CV511">
        <v>0</v>
      </c>
      <c r="CW511">
        <v>0</v>
      </c>
      <c r="CX511" s="1">
        <v>2.6022940000000001E-2</v>
      </c>
      <c r="CY511">
        <v>28.466460000000001</v>
      </c>
      <c r="CZ511">
        <v>0</v>
      </c>
      <c r="DA511">
        <v>0</v>
      </c>
      <c r="DB511" s="1">
        <v>2.570474E-2</v>
      </c>
      <c r="DC511">
        <v>28.6554</v>
      </c>
      <c r="DD511">
        <v>0</v>
      </c>
      <c r="DE511">
        <v>0</v>
      </c>
      <c r="DF511" s="1">
        <v>2.5543469999999999E-2</v>
      </c>
      <c r="DG511">
        <v>28.816939999999999</v>
      </c>
      <c r="DH511">
        <v>0</v>
      </c>
      <c r="DI511">
        <v>0</v>
      </c>
      <c r="DJ511" s="1">
        <v>2.5457270000000001E-2</v>
      </c>
      <c r="DK511">
        <v>28.879629999999999</v>
      </c>
      <c r="DL511">
        <v>0</v>
      </c>
      <c r="DM511">
        <v>0</v>
      </c>
      <c r="DN511" s="1">
        <v>2.5326669999999999E-2</v>
      </c>
      <c r="DO511">
        <v>28.878399999999999</v>
      </c>
      <c r="DP511">
        <v>0</v>
      </c>
      <c r="DQ511">
        <v>0</v>
      </c>
      <c r="DR511" s="1">
        <v>2.5075879999999998E-2</v>
      </c>
      <c r="DS511">
        <v>28.883569999999999</v>
      </c>
      <c r="DT511">
        <v>0</v>
      </c>
      <c r="DU511">
        <v>1.092243E-35</v>
      </c>
      <c r="DV511" s="1">
        <v>2.4690230000000001E-2</v>
      </c>
      <c r="DW511">
        <v>28.941669999999998</v>
      </c>
      <c r="DX511">
        <v>1.5728979999999999E-35</v>
      </c>
      <c r="DY511">
        <v>1.3147050000000001E-31</v>
      </c>
      <c r="DZ511" s="1">
        <v>2.4522289999999999E-2</v>
      </c>
      <c r="EA511">
        <v>29.18158</v>
      </c>
      <c r="EB511">
        <v>6.0427869999999997E-32</v>
      </c>
      <c r="EC511">
        <v>4.7502470000000001E-28</v>
      </c>
      <c r="ED511" s="1">
        <v>2.4455640000000001E-2</v>
      </c>
      <c r="EE511">
        <v>29.450189999999999</v>
      </c>
      <c r="EF511">
        <v>8.8670339999999995E-29</v>
      </c>
      <c r="EG511" s="1">
        <v>6.6820789999999998E-25</v>
      </c>
      <c r="EH511">
        <v>2.4382569999999999E-2</v>
      </c>
      <c r="EI511">
        <v>29.7209</v>
      </c>
      <c r="EJ511" s="1">
        <v>5.711363E-26</v>
      </c>
      <c r="EK511" s="1">
        <v>4.2067220000000002E-22</v>
      </c>
      <c r="EL511" s="1">
        <v>2.4226660000000001E-2</v>
      </c>
      <c r="EM511">
        <v>29.95702</v>
      </c>
      <c r="EN511" s="1">
        <v>1.839772E-23</v>
      </c>
      <c r="EO511" s="1">
        <v>1.340454E-19</v>
      </c>
      <c r="EP511" s="1">
        <v>2.4055799999999999E-2</v>
      </c>
      <c r="EQ511">
        <v>30.043310000000002</v>
      </c>
      <c r="ER511" s="1">
        <v>3.25667E-21</v>
      </c>
      <c r="ES511" s="1">
        <v>2.3662160000000001E-17</v>
      </c>
      <c r="ET511" s="1">
        <v>2.3912639999999999E-2</v>
      </c>
      <c r="EU511">
        <v>30.005590000000002</v>
      </c>
      <c r="EV511" s="1">
        <v>3.4140850000000001E-19</v>
      </c>
      <c r="EW511" s="1">
        <v>2.4832239999999998E-15</v>
      </c>
      <c r="EX511" s="1">
        <v>2.3832200000000001E-2</v>
      </c>
      <c r="EY511">
        <v>29.988710000000001</v>
      </c>
      <c r="EZ511" s="1">
        <v>2.2589909999999998E-17</v>
      </c>
      <c r="FA511" s="1">
        <v>1.6453980000000001E-13</v>
      </c>
      <c r="FB511" s="1">
        <v>2.4016010000000001E-2</v>
      </c>
      <c r="FC511">
        <v>30.003209999999999</v>
      </c>
      <c r="FD511" s="1">
        <v>1.0032189999999999E-15</v>
      </c>
      <c r="FE511" s="1">
        <v>7.2565660000000002E-12</v>
      </c>
      <c r="FF511" s="1">
        <v>2.394845E-2</v>
      </c>
      <c r="FG511">
        <v>30.134039999999999</v>
      </c>
      <c r="FH511" s="1">
        <v>3.0628349999999998E-14</v>
      </c>
      <c r="FI511" s="1">
        <v>2.225307E-10</v>
      </c>
      <c r="FJ511" s="1">
        <v>2.3779950000000001E-2</v>
      </c>
      <c r="FK511">
        <v>30.26305</v>
      </c>
      <c r="FL511" s="1">
        <v>6.6933649999999995E-13</v>
      </c>
      <c r="FM511" s="1">
        <v>4.9181869999999998E-9</v>
      </c>
      <c r="FN511" s="1">
        <v>2.3574669999999999E-2</v>
      </c>
      <c r="FO511">
        <v>30.341280000000001</v>
      </c>
      <c r="FP511" s="1">
        <v>1.086705E-11</v>
      </c>
      <c r="FQ511" s="1">
        <v>8.0887329999999994E-8</v>
      </c>
      <c r="FR511" s="1">
        <v>2.3508979999999999E-2</v>
      </c>
      <c r="FS511">
        <v>30.382059999999999</v>
      </c>
      <c r="FT511" s="1">
        <v>1.358272E-10</v>
      </c>
      <c r="FU511" s="1">
        <v>1.019526E-6</v>
      </c>
      <c r="FV511" s="1">
        <v>2.3492579999999999E-2</v>
      </c>
      <c r="FW511">
        <v>30.367139999999999</v>
      </c>
      <c r="FX511" s="1">
        <v>1.337711E-9</v>
      </c>
      <c r="FY511" s="1">
        <v>1.010601E-5</v>
      </c>
      <c r="FZ511" s="1">
        <v>2.3418769999999998E-2</v>
      </c>
      <c r="GA511">
        <v>30.332249999999998</v>
      </c>
      <c r="GB511" s="1">
        <v>1.0559E-8</v>
      </c>
      <c r="GC511" s="1">
        <v>8.0550560000000005E-5</v>
      </c>
      <c r="GD511" s="1">
        <v>2.3272729999999998E-2</v>
      </c>
      <c r="GE511">
        <v>30.299890000000001</v>
      </c>
      <c r="GF511" s="1">
        <v>6.8132190000000005E-8</v>
      </c>
      <c r="GG511" s="1">
        <v>5.2641190000000005E-4</v>
      </c>
      <c r="GH511">
        <v>2.3138860000000001E-2</v>
      </c>
      <c r="GI511">
        <v>30.31645</v>
      </c>
      <c r="GJ511" s="1">
        <v>3.6713620000000002E-7</v>
      </c>
      <c r="GK511" s="1">
        <v>2.8718429999999998E-3</v>
      </c>
      <c r="GL511" s="1">
        <v>2.302802E-2</v>
      </c>
      <c r="GM511">
        <v>30.48077</v>
      </c>
      <c r="GN511" s="1">
        <v>1.6807090000000001E-6</v>
      </c>
      <c r="GO511" s="1">
        <v>1.3300889999999999E-2</v>
      </c>
      <c r="GP511" s="1">
        <v>2.288486E-2</v>
      </c>
      <c r="GQ511">
        <v>30.689109999999999</v>
      </c>
      <c r="GR511" s="1">
        <v>6.62518E-6</v>
      </c>
      <c r="GS511" s="1">
        <v>5.3093120000000001E-2</v>
      </c>
      <c r="GT511" s="1">
        <v>2.2763169999999999E-2</v>
      </c>
      <c r="GU511">
        <v>30.916419999999999</v>
      </c>
      <c r="GV511" s="1">
        <v>2.283111E-5</v>
      </c>
      <c r="GW511" s="1">
        <v>0.18518399999999999</v>
      </c>
      <c r="GX511">
        <v>2.2617499999999999E-2</v>
      </c>
      <c r="GY511">
        <v>31.08089</v>
      </c>
      <c r="GZ511" s="1">
        <v>6.9534529999999998E-5</v>
      </c>
      <c r="HA511" s="1">
        <v>0.57154729999999998</v>
      </c>
      <c r="HB511" s="1">
        <v>2.245053E-2</v>
      </c>
      <c r="HC511">
        <v>31.151959999999999</v>
      </c>
      <c r="HD511" s="1">
        <v>1.89357E-4</v>
      </c>
      <c r="HE511" s="1">
        <v>1.5785659999999999</v>
      </c>
      <c r="HF511" s="1">
        <v>2.231725E-2</v>
      </c>
      <c r="HG511">
        <v>31.08971</v>
      </c>
      <c r="HH511" s="1">
        <v>4.669338E-4</v>
      </c>
      <c r="HI511">
        <v>3.943387</v>
      </c>
      <c r="HJ511">
        <v>2.2185469999999999E-2</v>
      </c>
      <c r="HK511">
        <v>31.01756</v>
      </c>
      <c r="HL511" s="1">
        <v>1.0515979999999999E-3</v>
      </c>
      <c r="HM511">
        <v>8.9966109999999997</v>
      </c>
      <c r="HN511" s="1">
        <v>2.2493719999999998E-2</v>
      </c>
      <c r="HO511">
        <v>30.971889999999998</v>
      </c>
      <c r="HP511" s="1">
        <v>2.2278699999999999E-3</v>
      </c>
      <c r="HQ511">
        <v>18.931419999999999</v>
      </c>
      <c r="HR511" s="1">
        <v>2.2304270000000001E-2</v>
      </c>
      <c r="HS511">
        <v>31.032900000000001</v>
      </c>
      <c r="HT511" s="1">
        <v>4.29094E-3</v>
      </c>
      <c r="HU511">
        <v>37.03237</v>
      </c>
      <c r="HV511" s="1">
        <v>2.1925460000000001E-2</v>
      </c>
      <c r="HW511">
        <v>31.166060000000002</v>
      </c>
      <c r="HX511" s="1">
        <v>7.6623189999999999E-3</v>
      </c>
      <c r="HY511">
        <v>67.732060000000004</v>
      </c>
      <c r="HZ511" s="1">
        <v>2.151231E-2</v>
      </c>
      <c r="IA511">
        <v>31.239799999999999</v>
      </c>
      <c r="IB511" s="1">
        <v>1.285303E-2</v>
      </c>
      <c r="IC511">
        <v>116.5793</v>
      </c>
      <c r="ID511" s="1">
        <v>2.1344459999999999E-2</v>
      </c>
      <c r="IE511">
        <v>31.302890000000001</v>
      </c>
      <c r="IF511" s="1">
        <v>2.0651869999999999E-2</v>
      </c>
      <c r="IG511">
        <v>190.054</v>
      </c>
      <c r="IH511">
        <v>2.1318259999999999E-2</v>
      </c>
      <c r="II511">
        <v>31.301939999999998</v>
      </c>
      <c r="IJ511" s="1">
        <v>3.1843879999999998E-2</v>
      </c>
      <c r="IK511">
        <v>295.31909999999999</v>
      </c>
      <c r="IL511" s="1">
        <v>2.124581E-2</v>
      </c>
      <c r="IM511">
        <v>31.228760000000001</v>
      </c>
      <c r="IN511" s="1">
        <v>4.6950029999999997E-2</v>
      </c>
      <c r="IO511">
        <v>439.6121</v>
      </c>
      <c r="IP511" s="1">
        <v>2.1098120000000001E-2</v>
      </c>
      <c r="IQ511">
        <v>31.154309999999999</v>
      </c>
      <c r="IR511" s="1">
        <v>6.6370170000000006E-2</v>
      </c>
      <c r="IS511">
        <v>629.56399999999996</v>
      </c>
      <c r="IT511" s="1">
        <v>2.149096E-2</v>
      </c>
      <c r="IU511">
        <v>31.141960000000001</v>
      </c>
      <c r="IV511" s="1">
        <v>9.3045890000000006E-2</v>
      </c>
      <c r="IW511">
        <v>871.55740000000003</v>
      </c>
      <c r="IX511" s="1">
        <v>2.1299930000000002E-2</v>
      </c>
      <c r="IY511">
        <v>31.3354</v>
      </c>
      <c r="IZ511" s="1">
        <v>0.1231507</v>
      </c>
      <c r="JA511">
        <v>1170.4090000000001</v>
      </c>
      <c r="JB511" s="1">
        <v>2.0950159999999999E-2</v>
      </c>
      <c r="JC511">
        <v>31.576090000000001</v>
      </c>
      <c r="JD511" s="1">
        <v>0.15729409999999999</v>
      </c>
      <c r="JE511">
        <v>1527.7619999999999</v>
      </c>
      <c r="JF511" s="1">
        <v>2.0561320000000001E-2</v>
      </c>
      <c r="JG511">
        <v>31.804120000000001</v>
      </c>
      <c r="JH511" s="1">
        <v>0.19543389999999999</v>
      </c>
      <c r="JI511">
        <v>1943.8409999999999</v>
      </c>
      <c r="JJ511" s="1">
        <v>2.044004E-2</v>
      </c>
      <c r="JK511">
        <v>31.917459999999998</v>
      </c>
      <c r="JL511" s="1">
        <v>0.24047750000000001</v>
      </c>
      <c r="JM511">
        <v>2417.663</v>
      </c>
      <c r="JN511" s="1">
        <v>2.0460409999999998E-2</v>
      </c>
      <c r="JO511">
        <v>31.945170000000001</v>
      </c>
      <c r="JP511" s="1">
        <v>0.29219030000000001</v>
      </c>
      <c r="JQ511">
        <v>2947.6869999999999</v>
      </c>
      <c r="JR511" s="1">
        <v>2.0401490000000001E-2</v>
      </c>
      <c r="JS511">
        <v>31.869630000000001</v>
      </c>
      <c r="JT511" s="1">
        <v>0.34743810000000003</v>
      </c>
      <c r="JU511">
        <v>3530.17</v>
      </c>
      <c r="JV511" s="1">
        <v>2.0219859999999999E-2</v>
      </c>
      <c r="JW511">
        <v>31.794830000000001</v>
      </c>
      <c r="JX511" s="1">
        <v>0.40411049999999998</v>
      </c>
      <c r="JY511">
        <v>4159.1189999999997</v>
      </c>
      <c r="JZ511" s="1">
        <v>2.056258E-2</v>
      </c>
      <c r="KA511">
        <v>31.749949999999998</v>
      </c>
      <c r="KB511">
        <v>0.47548319999999999</v>
      </c>
      <c r="KC511">
        <v>4830.5159999999996</v>
      </c>
      <c r="KD511" s="1">
        <v>2.0314639999999998E-2</v>
      </c>
      <c r="KE511">
        <v>31.860209999999999</v>
      </c>
      <c r="KF511">
        <v>0.53664389999999995</v>
      </c>
      <c r="KG511">
        <v>5538.2709999999997</v>
      </c>
      <c r="KH511" s="1">
        <v>1.9907660000000001E-2</v>
      </c>
      <c r="KI511">
        <v>31.989380000000001</v>
      </c>
      <c r="KJ511">
        <v>0.59357110000000002</v>
      </c>
      <c r="KK511">
        <v>6271.14</v>
      </c>
      <c r="KL511" s="1">
        <v>1.943632E-2</v>
      </c>
      <c r="KM511">
        <v>32.125500000000002</v>
      </c>
      <c r="KN511">
        <v>0.64680800000000005</v>
      </c>
      <c r="KO511">
        <v>7020.9470000000001</v>
      </c>
      <c r="KP511" s="1">
        <v>1.9226699999999999E-2</v>
      </c>
      <c r="KQ511">
        <v>32.237789999999997</v>
      </c>
      <c r="KR511">
        <v>0.70710229999999996</v>
      </c>
      <c r="KS511">
        <v>7781.2110000000002</v>
      </c>
      <c r="KT511" s="1">
        <v>1.9131189999999999E-2</v>
      </c>
      <c r="KU511">
        <v>32.242060000000002</v>
      </c>
      <c r="KV511">
        <v>0.77072229999999997</v>
      </c>
      <c r="KW511">
        <v>8547.4009999999998</v>
      </c>
      <c r="KX511" s="1">
        <v>1.8954749999999999E-2</v>
      </c>
      <c r="KY511">
        <v>32.173200000000001</v>
      </c>
      <c r="KZ511">
        <v>0.8298816</v>
      </c>
      <c r="LA511">
        <v>9313.3970000000008</v>
      </c>
      <c r="LB511" s="1">
        <v>1.867021E-2</v>
      </c>
      <c r="LC511">
        <v>32.08643</v>
      </c>
      <c r="LD511">
        <v>0.8818532</v>
      </c>
      <c r="LE511">
        <v>10072.08</v>
      </c>
      <c r="LF511" s="1">
        <v>1.8720839999999999E-2</v>
      </c>
      <c r="LG511">
        <v>32.040410000000001</v>
      </c>
      <c r="LH511">
        <v>0.9477932</v>
      </c>
      <c r="LI511">
        <v>10819.88</v>
      </c>
      <c r="LJ511" s="1">
        <v>1.843966E-2</v>
      </c>
      <c r="LK511">
        <v>32.129019999999997</v>
      </c>
      <c r="LL511">
        <v>0.99462740000000005</v>
      </c>
      <c r="LM511">
        <v>11553.1</v>
      </c>
      <c r="LN511" s="1">
        <v>1.8082750000000002E-2</v>
      </c>
      <c r="LO511">
        <v>32.240859999999998</v>
      </c>
      <c r="LP511">
        <v>1.0332619999999999</v>
      </c>
      <c r="LQ511">
        <v>12264.45</v>
      </c>
      <c r="LR511" s="1">
        <v>1.7656789999999999E-2</v>
      </c>
      <c r="LS511">
        <v>32.366280000000003</v>
      </c>
      <c r="LT511">
        <v>1.063275</v>
      </c>
      <c r="LU511">
        <v>12950.29</v>
      </c>
      <c r="LV511" s="1">
        <v>1.73806E-2</v>
      </c>
      <c r="LW511">
        <v>32.451259999999998</v>
      </c>
      <c r="LX511">
        <v>1.0978479999999999</v>
      </c>
      <c r="LY511">
        <v>13608.06</v>
      </c>
      <c r="LZ511" s="1">
        <v>1.7110279999999999E-2</v>
      </c>
      <c r="MA511">
        <v>32.472709999999999</v>
      </c>
      <c r="MB511">
        <v>1.1272310000000001</v>
      </c>
      <c r="MC511">
        <v>14237.09</v>
      </c>
      <c r="MD511" s="1">
        <v>1.6701110000000002E-2</v>
      </c>
      <c r="ME511">
        <v>32.386279999999999</v>
      </c>
      <c r="MF511">
        <v>1.1404840000000001</v>
      </c>
      <c r="MG511">
        <v>14833.73</v>
      </c>
      <c r="MH511" s="1">
        <v>1.6287550000000001E-2</v>
      </c>
      <c r="MI511">
        <v>32.286999999999999</v>
      </c>
      <c r="MJ511">
        <v>1.14879</v>
      </c>
      <c r="MK511">
        <v>15396.46</v>
      </c>
      <c r="ML511" s="1">
        <v>1.620653E-2</v>
      </c>
      <c r="MM511">
        <v>32.209499999999998</v>
      </c>
      <c r="MN511">
        <v>1.176993</v>
      </c>
      <c r="MO511">
        <v>15926.89</v>
      </c>
      <c r="MP511" s="1">
        <v>1.6010070000000001E-2</v>
      </c>
      <c r="MQ511">
        <v>32.290709999999997</v>
      </c>
      <c r="MR511">
        <v>1.193905</v>
      </c>
      <c r="MS511">
        <v>16427.03</v>
      </c>
      <c r="MT511" s="1">
        <v>1.5790619999999998E-2</v>
      </c>
      <c r="MU511">
        <v>32.330010000000001</v>
      </c>
      <c r="MV511">
        <v>1.205956</v>
      </c>
      <c r="MW511">
        <v>16895.36</v>
      </c>
      <c r="MX511" s="1">
        <v>1.5496029999999999E-2</v>
      </c>
      <c r="MY511">
        <v>32.326120000000003</v>
      </c>
      <c r="MZ511">
        <v>1.209211</v>
      </c>
      <c r="NA511">
        <v>17332.28</v>
      </c>
      <c r="NB511" s="1">
        <v>1.527862E-2</v>
      </c>
      <c r="NC511">
        <v>32.30086</v>
      </c>
      <c r="ND511">
        <v>1.2154879999999999</v>
      </c>
      <c r="NE511">
        <v>17737.53</v>
      </c>
      <c r="NF511" s="1">
        <v>1.5166890000000001E-2</v>
      </c>
      <c r="NG511">
        <v>32.277380000000001</v>
      </c>
      <c r="NH511">
        <v>1.2276769999999999</v>
      </c>
      <c r="NI511">
        <v>18114.07</v>
      </c>
      <c r="NJ511" s="1">
        <v>1.5061339999999999E-2</v>
      </c>
      <c r="NK511">
        <v>32.212479999999999</v>
      </c>
      <c r="NL511">
        <v>1.23821</v>
      </c>
      <c r="NM511">
        <v>18462.689999999999</v>
      </c>
      <c r="NN511" s="1">
        <v>1.4959439999999999E-2</v>
      </c>
      <c r="NO511">
        <v>32.137430000000002</v>
      </c>
      <c r="NP511">
        <v>1.2470939999999999</v>
      </c>
      <c r="NQ511">
        <v>18784.88</v>
      </c>
      <c r="NR511" s="1">
        <v>1.4960080000000001E-2</v>
      </c>
      <c r="NS511">
        <v>32.068289999999998</v>
      </c>
      <c r="NT511">
        <v>1.2627759999999999</v>
      </c>
      <c r="NU511">
        <v>19081.64</v>
      </c>
      <c r="NV511" s="1">
        <v>1.4799690000000001E-2</v>
      </c>
      <c r="NW511">
        <v>32.17989</v>
      </c>
      <c r="NX511">
        <v>1.26322</v>
      </c>
      <c r="NY511">
        <v>19354.2</v>
      </c>
      <c r="NZ511" s="1">
        <v>1.460725E-2</v>
      </c>
      <c r="OA511">
        <v>32.320079999999997</v>
      </c>
      <c r="OB511">
        <v>1.259082</v>
      </c>
      <c r="OC511">
        <v>19602.189999999999</v>
      </c>
      <c r="OD511" s="1">
        <v>1.444339E-2</v>
      </c>
      <c r="OE511">
        <v>32.404989999999998</v>
      </c>
      <c r="OF511">
        <v>1.255592</v>
      </c>
      <c r="OG511">
        <v>19826.77</v>
      </c>
      <c r="OH511" s="1">
        <v>1.4377549999999999E-2</v>
      </c>
      <c r="OI511">
        <v>32.467359999999999</v>
      </c>
      <c r="OJ511">
        <v>1.2592509999999999</v>
      </c>
      <c r="OK511">
        <v>20029.87</v>
      </c>
    </row>
    <row r="512" spans="1:401" x14ac:dyDescent="0.35">
      <c r="A512">
        <v>521</v>
      </c>
      <c r="B512" t="s">
        <v>4</v>
      </c>
      <c r="C512" t="s">
        <v>364</v>
      </c>
      <c r="D512" t="s">
        <v>519</v>
      </c>
      <c r="E512">
        <v>813.09969999999998</v>
      </c>
      <c r="F512" s="1">
        <v>2.9118680000000001E-2</v>
      </c>
      <c r="G512">
        <v>25.139900000000001</v>
      </c>
      <c r="H512">
        <v>0</v>
      </c>
      <c r="I512">
        <v>0</v>
      </c>
      <c r="J512" s="1">
        <v>2.9013230000000001E-2</v>
      </c>
      <c r="K512">
        <v>25.31035</v>
      </c>
      <c r="L512">
        <v>0</v>
      </c>
      <c r="M512">
        <v>0</v>
      </c>
      <c r="N512" s="1">
        <v>2.882873E-2</v>
      </c>
      <c r="O512">
        <v>25.499189999999999</v>
      </c>
      <c r="P512">
        <v>0</v>
      </c>
      <c r="Q512">
        <v>0</v>
      </c>
      <c r="R512" s="1">
        <v>2.8585429999999998E-2</v>
      </c>
      <c r="S512">
        <v>25.618079999999999</v>
      </c>
      <c r="T512">
        <v>0</v>
      </c>
      <c r="U512">
        <v>0</v>
      </c>
      <c r="V512" s="1">
        <v>2.837108E-2</v>
      </c>
      <c r="W512">
        <v>25.64067</v>
      </c>
      <c r="X512">
        <v>0</v>
      </c>
      <c r="Y512">
        <v>0</v>
      </c>
      <c r="Z512" s="1">
        <v>2.822626E-2</v>
      </c>
      <c r="AA512">
        <v>25.672830000000001</v>
      </c>
      <c r="AB512">
        <v>0</v>
      </c>
      <c r="AC512">
        <v>0</v>
      </c>
      <c r="AD512">
        <v>2.8173050000000002E-2</v>
      </c>
      <c r="AE512">
        <v>25.719760000000001</v>
      </c>
      <c r="AF512">
        <v>0</v>
      </c>
      <c r="AG512">
        <v>0</v>
      </c>
      <c r="AH512" s="1">
        <v>2.7984720000000001E-2</v>
      </c>
      <c r="AI512">
        <v>25.919830000000001</v>
      </c>
      <c r="AJ512">
        <v>0</v>
      </c>
      <c r="AK512">
        <v>0</v>
      </c>
      <c r="AL512" s="1">
        <v>2.776379E-2</v>
      </c>
      <c r="AM512">
        <v>26.17079</v>
      </c>
      <c r="AN512">
        <v>0</v>
      </c>
      <c r="AO512">
        <v>0</v>
      </c>
      <c r="AP512" s="1">
        <v>2.75245E-2</v>
      </c>
      <c r="AQ512">
        <v>26.431660000000001</v>
      </c>
      <c r="AR512">
        <v>0</v>
      </c>
      <c r="AS512">
        <v>0</v>
      </c>
      <c r="AT512">
        <v>2.7369460000000002E-2</v>
      </c>
      <c r="AU512">
        <v>26.665669999999999</v>
      </c>
      <c r="AV512">
        <v>0</v>
      </c>
      <c r="AW512">
        <v>0</v>
      </c>
      <c r="AX512" s="1">
        <v>2.7263490000000001E-2</v>
      </c>
      <c r="AY512">
        <v>26.776399999999999</v>
      </c>
      <c r="AZ512">
        <v>0</v>
      </c>
      <c r="BA512">
        <v>0</v>
      </c>
      <c r="BB512">
        <v>2.713343E-2</v>
      </c>
      <c r="BC512">
        <v>26.836110000000001</v>
      </c>
      <c r="BD512">
        <v>0</v>
      </c>
      <c r="BE512">
        <v>0</v>
      </c>
      <c r="BF512" s="1">
        <v>2.6985849999999999E-2</v>
      </c>
      <c r="BG512">
        <v>26.885290000000001</v>
      </c>
      <c r="BH512">
        <v>0</v>
      </c>
      <c r="BI512">
        <v>0</v>
      </c>
      <c r="BJ512" s="1">
        <v>2.696776E-2</v>
      </c>
      <c r="BK512">
        <v>26.974029999999999</v>
      </c>
      <c r="BL512">
        <v>0</v>
      </c>
      <c r="BM512">
        <v>0</v>
      </c>
      <c r="BN512" s="1">
        <v>2.6795610000000001E-2</v>
      </c>
      <c r="BO512">
        <v>27.225560000000002</v>
      </c>
      <c r="BP512">
        <v>0</v>
      </c>
      <c r="BQ512">
        <v>0</v>
      </c>
      <c r="BR512" s="1">
        <v>2.656586E-2</v>
      </c>
      <c r="BS512">
        <v>27.475200000000001</v>
      </c>
      <c r="BT512">
        <v>0</v>
      </c>
      <c r="BU512">
        <v>0</v>
      </c>
      <c r="BV512" s="1">
        <v>2.6324239999999999E-2</v>
      </c>
      <c r="BW512">
        <v>27.721250000000001</v>
      </c>
      <c r="BX512">
        <v>0</v>
      </c>
      <c r="BY512">
        <v>0</v>
      </c>
      <c r="BZ512" s="1">
        <v>2.6154119999999999E-2</v>
      </c>
      <c r="CA512">
        <v>27.913029999999999</v>
      </c>
      <c r="CB512">
        <v>0</v>
      </c>
      <c r="CC512">
        <v>0</v>
      </c>
      <c r="CD512" s="1">
        <v>2.6030270000000001E-2</v>
      </c>
      <c r="CE512">
        <v>27.992190000000001</v>
      </c>
      <c r="CF512">
        <v>0</v>
      </c>
      <c r="CG512">
        <v>0</v>
      </c>
      <c r="CH512" s="1">
        <v>2.5866589999999998E-2</v>
      </c>
      <c r="CI512">
        <v>27.980399999999999</v>
      </c>
      <c r="CJ512">
        <v>0</v>
      </c>
      <c r="CK512">
        <v>0</v>
      </c>
      <c r="CL512" s="1">
        <v>2.570882E-2</v>
      </c>
      <c r="CM512">
        <v>27.985520000000001</v>
      </c>
      <c r="CN512">
        <v>0</v>
      </c>
      <c r="CO512">
        <v>0</v>
      </c>
      <c r="CP512" s="1">
        <v>2.5833559999999998E-2</v>
      </c>
      <c r="CQ512">
        <v>28.049959999999999</v>
      </c>
      <c r="CR512">
        <v>0</v>
      </c>
      <c r="CS512">
        <v>0</v>
      </c>
      <c r="CT512" s="1">
        <v>2.5646470000000001E-2</v>
      </c>
      <c r="CU512">
        <v>28.23227</v>
      </c>
      <c r="CV512">
        <v>0</v>
      </c>
      <c r="CW512">
        <v>0</v>
      </c>
      <c r="CX512" s="1">
        <v>2.5333149999999999E-2</v>
      </c>
      <c r="CY512">
        <v>28.315989999999999</v>
      </c>
      <c r="CZ512">
        <v>0</v>
      </c>
      <c r="DA512">
        <v>0</v>
      </c>
      <c r="DB512" s="1">
        <v>2.501952E-2</v>
      </c>
      <c r="DC512">
        <v>28.50263</v>
      </c>
      <c r="DD512">
        <v>0</v>
      </c>
      <c r="DE512">
        <v>0</v>
      </c>
      <c r="DF512" s="1">
        <v>2.4863900000000001E-2</v>
      </c>
      <c r="DG512">
        <v>28.663969999999999</v>
      </c>
      <c r="DH512">
        <v>0</v>
      </c>
      <c r="DI512">
        <v>0</v>
      </c>
      <c r="DJ512" s="1">
        <v>2.4781999999999998E-2</v>
      </c>
      <c r="DK512">
        <v>28.730229999999999</v>
      </c>
      <c r="DL512">
        <v>0</v>
      </c>
      <c r="DM512">
        <v>0</v>
      </c>
      <c r="DN512" s="1">
        <v>2.4658389999999999E-2</v>
      </c>
      <c r="DO512">
        <v>28.73387</v>
      </c>
      <c r="DP512">
        <v>0</v>
      </c>
      <c r="DQ512">
        <v>0</v>
      </c>
      <c r="DR512" s="1">
        <v>2.4411909999999998E-2</v>
      </c>
      <c r="DS512">
        <v>28.743020000000001</v>
      </c>
      <c r="DT512">
        <v>0</v>
      </c>
      <c r="DU512">
        <v>2.8150559999999999E-36</v>
      </c>
      <c r="DV512" s="1">
        <v>2.4029470000000001E-2</v>
      </c>
      <c r="DW512">
        <v>28.80179</v>
      </c>
      <c r="DX512">
        <v>4.0812250000000001E-36</v>
      </c>
      <c r="DY512">
        <v>3.7053179999999999E-32</v>
      </c>
      <c r="DZ512">
        <v>2.3868139999999999E-2</v>
      </c>
      <c r="EA512">
        <v>29.036460000000002</v>
      </c>
      <c r="EB512">
        <v>1.7074619999999999E-32</v>
      </c>
      <c r="EC512">
        <v>1.4406660000000001E-28</v>
      </c>
      <c r="ED512" s="1">
        <v>2.3805010000000001E-2</v>
      </c>
      <c r="EE512">
        <v>29.300080000000001</v>
      </c>
      <c r="EF512">
        <v>2.6956989999999999E-29</v>
      </c>
      <c r="EG512" s="1">
        <v>2.1637090000000001E-25</v>
      </c>
      <c r="EH512" s="1">
        <v>2.373575E-2</v>
      </c>
      <c r="EI512">
        <v>29.566369999999999</v>
      </c>
      <c r="EJ512" s="1">
        <v>1.8547229999999999E-26</v>
      </c>
      <c r="EK512" s="1">
        <v>1.4467709999999999E-22</v>
      </c>
      <c r="EL512" s="1">
        <v>2.3582220000000001E-2</v>
      </c>
      <c r="EM512">
        <v>29.800129999999999</v>
      </c>
      <c r="EN512" s="1">
        <v>6.3371750000000001E-24</v>
      </c>
      <c r="EO512" s="1">
        <v>4.8698779999999999E-20</v>
      </c>
      <c r="EP512" s="1">
        <v>2.3414319999999999E-2</v>
      </c>
      <c r="EQ512">
        <v>29.889869999999998</v>
      </c>
      <c r="ER512" s="1">
        <v>1.184746E-21</v>
      </c>
      <c r="ES512" s="1">
        <v>9.0493250000000002E-18</v>
      </c>
      <c r="ET512">
        <v>2.3274119999999999E-2</v>
      </c>
      <c r="EU512">
        <v>29.85886</v>
      </c>
      <c r="EV512" s="1">
        <v>1.3068399999999999E-19</v>
      </c>
      <c r="EW512" s="1">
        <v>9.9658480000000004E-16</v>
      </c>
      <c r="EX512" s="1">
        <v>2.3200129999999999E-2</v>
      </c>
      <c r="EY512">
        <v>29.84666</v>
      </c>
      <c r="EZ512" s="1">
        <v>9.0712520000000007E-18</v>
      </c>
      <c r="FA512" s="1">
        <v>6.9104780000000001E-14</v>
      </c>
      <c r="FB512" s="1">
        <v>2.338231E-2</v>
      </c>
      <c r="FC512">
        <v>29.86364</v>
      </c>
      <c r="FD512" s="1">
        <v>4.2142039999999998E-16</v>
      </c>
      <c r="FE512" s="1">
        <v>3.181576E-12</v>
      </c>
      <c r="FF512" s="1">
        <v>2.331577E-2</v>
      </c>
      <c r="FG512">
        <v>29.99249</v>
      </c>
      <c r="FH512" s="1">
        <v>1.342254E-14</v>
      </c>
      <c r="FI512" s="1">
        <v>1.0162190000000001E-10</v>
      </c>
      <c r="FJ512" s="1">
        <v>2.3149670000000001E-2</v>
      </c>
      <c r="FK512">
        <v>30.12088</v>
      </c>
      <c r="FL512" s="1">
        <v>3.0531889999999998E-13</v>
      </c>
      <c r="FM512" s="1">
        <v>2.334637E-9</v>
      </c>
      <c r="FN512" s="1">
        <v>2.294769E-2</v>
      </c>
      <c r="FO512">
        <v>30.199750000000002</v>
      </c>
      <c r="FP512" s="1">
        <v>5.1492680000000004E-12</v>
      </c>
      <c r="FQ512" s="1">
        <v>3.9839229999999997E-8</v>
      </c>
      <c r="FR512" s="1">
        <v>2.288486E-2</v>
      </c>
      <c r="FS512">
        <v>30.243469999999999</v>
      </c>
      <c r="FT512" s="1">
        <v>6.6745790000000002E-11</v>
      </c>
      <c r="FU512" s="1">
        <v>5.2014490000000004E-7</v>
      </c>
      <c r="FV512">
        <v>2.2870379999999999E-2</v>
      </c>
      <c r="FW512">
        <v>30.23235</v>
      </c>
      <c r="FX512" s="1">
        <v>6.8063480000000004E-10</v>
      </c>
      <c r="FY512" s="1">
        <v>5.3327730000000003E-6</v>
      </c>
      <c r="FZ512" s="1">
        <v>2.2797109999999999E-2</v>
      </c>
      <c r="GA512">
        <v>30.201329999999999</v>
      </c>
      <c r="GB512" s="1">
        <v>5.5536360000000002E-9</v>
      </c>
      <c r="GC512" s="1">
        <v>4.3901340000000002E-5</v>
      </c>
      <c r="GD512" s="1">
        <v>2.2655939999999999E-2</v>
      </c>
      <c r="GE512">
        <v>30.172160000000002</v>
      </c>
      <c r="GF512" s="1">
        <v>3.6994440000000002E-8</v>
      </c>
      <c r="GG512" s="1">
        <v>2.9592950000000001E-4</v>
      </c>
      <c r="GH512" s="1">
        <v>2.2524099999999998E-2</v>
      </c>
      <c r="GI512">
        <v>30.18939</v>
      </c>
      <c r="GJ512" s="1">
        <v>2.0549390000000001E-7</v>
      </c>
      <c r="GK512" s="1">
        <v>1.663075E-3</v>
      </c>
      <c r="GL512" s="1">
        <v>2.2419649999999999E-2</v>
      </c>
      <c r="GM512">
        <v>30.349340000000002</v>
      </c>
      <c r="GN512" s="1">
        <v>9.6865529999999999E-7</v>
      </c>
      <c r="GO512" s="1">
        <v>7.9245500000000007E-3</v>
      </c>
      <c r="GP512" s="1">
        <v>2.227606E-2</v>
      </c>
      <c r="GQ512">
        <v>30.552849999999999</v>
      </c>
      <c r="GR512" s="1">
        <v>3.925334E-6</v>
      </c>
      <c r="GS512" s="1">
        <v>3.2504079999999998E-2</v>
      </c>
      <c r="GT512">
        <v>2.2159809999999999E-2</v>
      </c>
      <c r="GU512">
        <v>30.776420000000002</v>
      </c>
      <c r="GV512" s="1">
        <v>1.389297E-5</v>
      </c>
      <c r="GW512" s="1">
        <v>0.1163589</v>
      </c>
      <c r="GX512" s="1">
        <v>2.2016930000000001E-2</v>
      </c>
      <c r="GY512">
        <v>30.94042</v>
      </c>
      <c r="GZ512" s="1">
        <v>4.339945E-5</v>
      </c>
      <c r="HA512" s="1">
        <v>0.36817119999999998</v>
      </c>
      <c r="HB512" s="1">
        <v>2.1855530000000001E-2</v>
      </c>
      <c r="HC512">
        <v>31.01446</v>
      </c>
      <c r="HD512" s="1">
        <v>1.210922E-4</v>
      </c>
      <c r="HE512" s="1">
        <v>1.04129</v>
      </c>
      <c r="HF512" s="1">
        <v>2.1725830000000002E-2</v>
      </c>
      <c r="HG512">
        <v>30.95843</v>
      </c>
      <c r="HH512" s="1">
        <v>3.0557799999999998E-4</v>
      </c>
      <c r="HI512" s="1">
        <v>2.6607810000000001</v>
      </c>
      <c r="HJ512" s="1">
        <v>2.1600169999999998E-2</v>
      </c>
      <c r="HK512">
        <v>30.891839999999998</v>
      </c>
      <c r="HL512" s="1">
        <v>7.0358620000000004E-4</v>
      </c>
      <c r="HM512" s="1">
        <v>6.2027029999999996</v>
      </c>
      <c r="HN512" s="1">
        <v>2.1911139999999999E-2</v>
      </c>
      <c r="HO512">
        <v>30.84984</v>
      </c>
      <c r="HP512" s="1">
        <v>1.522891E-3</v>
      </c>
      <c r="HQ512">
        <v>13.32316</v>
      </c>
      <c r="HR512" s="1">
        <v>2.172396E-2</v>
      </c>
      <c r="HS512">
        <v>30.909939999999999</v>
      </c>
      <c r="HT512" s="1">
        <v>2.9916109999999999E-3</v>
      </c>
      <c r="HU512">
        <v>26.57527</v>
      </c>
      <c r="HV512" s="1">
        <v>2.1351769999999999E-2</v>
      </c>
      <c r="HW512">
        <v>31.04063</v>
      </c>
      <c r="HX512" s="1">
        <v>5.442278E-3</v>
      </c>
      <c r="HY512">
        <v>49.509219999999999</v>
      </c>
      <c r="HZ512" s="1">
        <v>2.0944310000000001E-2</v>
      </c>
      <c r="IA512">
        <v>31.115680000000001</v>
      </c>
      <c r="IB512" s="1">
        <v>9.2900659999999996E-3</v>
      </c>
      <c r="IC512">
        <v>86.711449999999999</v>
      </c>
      <c r="ID512" s="1">
        <v>2.078209E-2</v>
      </c>
      <c r="IE512">
        <v>31.180700000000002</v>
      </c>
      <c r="IF512" s="1">
        <v>1.51805E-2</v>
      </c>
      <c r="IG512">
        <v>143.7115</v>
      </c>
      <c r="IH512" s="1">
        <v>2.0761600000000002E-2</v>
      </c>
      <c r="II512">
        <v>31.183900000000001</v>
      </c>
      <c r="IJ512" s="1">
        <v>2.378719E-2</v>
      </c>
      <c r="IK512">
        <v>226.81899999999999</v>
      </c>
      <c r="IL512" s="1">
        <v>2.0688769999999999E-2</v>
      </c>
      <c r="IM512">
        <v>31.115790000000001</v>
      </c>
      <c r="IN512" s="1">
        <v>3.5596200000000001E-2</v>
      </c>
      <c r="IO512">
        <v>342.64580000000001</v>
      </c>
      <c r="IP512" s="1">
        <v>2.0549149999999999E-2</v>
      </c>
      <c r="IQ512">
        <v>31.045750000000002</v>
      </c>
      <c r="IR512" s="1">
        <v>5.1042070000000002E-2</v>
      </c>
      <c r="IS512">
        <v>497.5351</v>
      </c>
      <c r="IT512" s="1">
        <v>2.094234E-2</v>
      </c>
      <c r="IU512">
        <v>31.034579999999998</v>
      </c>
      <c r="IV512" s="1">
        <v>7.2548699999999994E-2</v>
      </c>
      <c r="IW512">
        <v>697.82830000000001</v>
      </c>
      <c r="IX512" s="1">
        <v>2.0756940000000002E-2</v>
      </c>
      <c r="IY512">
        <v>31.222200000000001</v>
      </c>
      <c r="IZ512" s="1">
        <v>9.7231570000000003E-2</v>
      </c>
      <c r="JA512">
        <v>948.72159999999997</v>
      </c>
      <c r="JB512" s="1">
        <v>2.0410399999999999E-2</v>
      </c>
      <c r="JC512">
        <v>31.45701</v>
      </c>
      <c r="JD512" s="1">
        <v>0.12561449999999999</v>
      </c>
      <c r="JE512">
        <v>1252.7550000000001</v>
      </c>
      <c r="JF512" s="1">
        <v>2.002628E-2</v>
      </c>
      <c r="JG512">
        <v>31.68111</v>
      </c>
      <c r="JH512">
        <v>0.15775140000000001</v>
      </c>
      <c r="JI512">
        <v>1611.26</v>
      </c>
      <c r="JJ512" s="1">
        <v>1.9911229999999999E-2</v>
      </c>
      <c r="JK512">
        <v>31.795439999999999</v>
      </c>
      <c r="JL512">
        <v>0.1961523</v>
      </c>
      <c r="JM512">
        <v>2024.5060000000001</v>
      </c>
      <c r="JN512" s="1">
        <v>1.9934790000000001E-2</v>
      </c>
      <c r="JO512">
        <v>31.82732</v>
      </c>
      <c r="JP512" s="1">
        <v>0.2407108</v>
      </c>
      <c r="JQ512">
        <v>2492.1660000000002</v>
      </c>
      <c r="JR512" s="1">
        <v>1.987674E-2</v>
      </c>
      <c r="JS512">
        <v>31.758559999999999</v>
      </c>
      <c r="JT512" s="1">
        <v>0.28885250000000001</v>
      </c>
      <c r="JU512">
        <v>3011.7750000000001</v>
      </c>
      <c r="JV512" s="1">
        <v>1.9703189999999999E-2</v>
      </c>
      <c r="JW512">
        <v>31.68947</v>
      </c>
      <c r="JX512" s="1">
        <v>0.3389335</v>
      </c>
      <c r="JY512">
        <v>3578.703</v>
      </c>
      <c r="JZ512" s="1">
        <v>2.0047200000000001E-2</v>
      </c>
      <c r="KA512">
        <v>31.648119999999999</v>
      </c>
      <c r="KB512" s="1">
        <v>0.40224670000000001</v>
      </c>
      <c r="KC512">
        <v>4189.9340000000002</v>
      </c>
      <c r="KD512">
        <v>1.980403E-2</v>
      </c>
      <c r="KE512">
        <v>31.75647</v>
      </c>
      <c r="KF512" s="1">
        <v>0.45745429999999998</v>
      </c>
      <c r="KG512">
        <v>4840.4780000000001</v>
      </c>
      <c r="KH512" s="1">
        <v>1.940455E-2</v>
      </c>
      <c r="KI512">
        <v>31.88373</v>
      </c>
      <c r="KJ512">
        <v>0.50956000000000001</v>
      </c>
      <c r="KK512">
        <v>5520.19</v>
      </c>
      <c r="KL512" s="1">
        <v>1.8941599999999999E-2</v>
      </c>
      <c r="KM512">
        <v>32.018920000000001</v>
      </c>
      <c r="KN512">
        <v>0.55891900000000005</v>
      </c>
      <c r="KO512">
        <v>6221.6710000000003</v>
      </c>
      <c r="KP512" s="1">
        <v>1.8738439999999999E-2</v>
      </c>
      <c r="KQ512">
        <v>32.13111</v>
      </c>
      <c r="KR512">
        <v>0.61495920000000004</v>
      </c>
      <c r="KS512">
        <v>6938.9629999999997</v>
      </c>
      <c r="KT512" s="1">
        <v>1.8650859999999998E-2</v>
      </c>
      <c r="KU512">
        <v>32.139629999999997</v>
      </c>
      <c r="KV512">
        <v>0.67453929999999995</v>
      </c>
      <c r="KW512">
        <v>7667.8609999999999</v>
      </c>
      <c r="KX512" s="1">
        <v>1.8479559999999999E-2</v>
      </c>
      <c r="KY512">
        <v>32.076520000000002</v>
      </c>
      <c r="KZ512">
        <v>0.73050219999999999</v>
      </c>
      <c r="LA512">
        <v>8402.4570000000003</v>
      </c>
      <c r="LB512" s="1">
        <v>1.8201769999999999E-2</v>
      </c>
      <c r="LC512">
        <v>31.995519999999999</v>
      </c>
      <c r="LD512">
        <v>0.78043180000000001</v>
      </c>
      <c r="LE512">
        <v>9135.6730000000007</v>
      </c>
      <c r="LF512" s="1">
        <v>1.825597E-2</v>
      </c>
      <c r="LG512">
        <v>31.952670000000001</v>
      </c>
      <c r="LH512">
        <v>0.84330760000000005</v>
      </c>
      <c r="LI512">
        <v>9863.8289999999997</v>
      </c>
      <c r="LJ512" s="1">
        <v>1.798251E-2</v>
      </c>
      <c r="LK512">
        <v>32.039909999999999</v>
      </c>
      <c r="LL512">
        <v>0.88930869999999995</v>
      </c>
      <c r="LM512">
        <v>10583.08</v>
      </c>
      <c r="LN512" s="1">
        <v>1.763257E-2</v>
      </c>
      <c r="LO512">
        <v>32.150480000000002</v>
      </c>
      <c r="LP512">
        <v>0.92798190000000003</v>
      </c>
      <c r="LQ512">
        <v>11285.83</v>
      </c>
      <c r="LR512" s="1">
        <v>1.7215950000000001E-2</v>
      </c>
      <c r="LS512">
        <v>32.27514</v>
      </c>
      <c r="LT512">
        <v>0.95899970000000001</v>
      </c>
      <c r="LU512">
        <v>11968.24</v>
      </c>
      <c r="LV512" s="1">
        <v>1.694901E-2</v>
      </c>
      <c r="LW512">
        <v>32.36101</v>
      </c>
      <c r="LX512">
        <v>0.99436290000000005</v>
      </c>
      <c r="LY512">
        <v>12627.29</v>
      </c>
      <c r="LZ512" s="1">
        <v>1.668621E-2</v>
      </c>
      <c r="MA512">
        <v>32.385429999999999</v>
      </c>
      <c r="MB512">
        <v>1.025007</v>
      </c>
      <c r="MC512">
        <v>13262.11</v>
      </c>
      <c r="MD512" s="1">
        <v>1.628866E-2</v>
      </c>
      <c r="ME512">
        <v>32.304940000000002</v>
      </c>
      <c r="MF512">
        <v>1.040975</v>
      </c>
      <c r="MG512">
        <v>13868.62</v>
      </c>
      <c r="MH512" s="1">
        <v>1.588469E-2</v>
      </c>
      <c r="MI512">
        <v>32.211399999999998</v>
      </c>
      <c r="MJ512">
        <v>1.052181</v>
      </c>
      <c r="MK512">
        <v>14444.88</v>
      </c>
      <c r="ML512" s="1">
        <v>1.5809839999999999E-2</v>
      </c>
      <c r="MM512">
        <v>32.137680000000003</v>
      </c>
      <c r="MN512">
        <v>1.0818749999999999</v>
      </c>
      <c r="MO512">
        <v>14991.98</v>
      </c>
      <c r="MP512" s="1">
        <v>1.562154E-2</v>
      </c>
      <c r="MQ512">
        <v>32.216940000000001</v>
      </c>
      <c r="MR512">
        <v>1.1011329999999999</v>
      </c>
      <c r="MS512">
        <v>15511.69</v>
      </c>
      <c r="MT512" s="1">
        <v>1.540625E-2</v>
      </c>
      <c r="MU512">
        <v>32.257390000000001</v>
      </c>
      <c r="MV512">
        <v>1.1154999999999999</v>
      </c>
      <c r="MW512">
        <v>16001.83</v>
      </c>
      <c r="MX512" s="1">
        <v>1.5117129999999999E-2</v>
      </c>
      <c r="MY512">
        <v>32.25553</v>
      </c>
      <c r="MZ512">
        <v>1.121594</v>
      </c>
      <c r="NA512">
        <v>16462.560000000001</v>
      </c>
      <c r="NB512" s="1">
        <v>1.4905160000000001E-2</v>
      </c>
      <c r="NC512">
        <v>32.23274</v>
      </c>
      <c r="ND512">
        <v>1.130477</v>
      </c>
      <c r="NE512">
        <v>16893.169999999998</v>
      </c>
      <c r="NF512" s="1">
        <v>1.4796170000000001E-2</v>
      </c>
      <c r="NG512">
        <v>32.2121</v>
      </c>
      <c r="NH512">
        <v>1.1447780000000001</v>
      </c>
      <c r="NI512">
        <v>17296.39</v>
      </c>
      <c r="NJ512" s="1">
        <v>1.469703E-2</v>
      </c>
      <c r="NK512">
        <v>32.150959999999998</v>
      </c>
      <c r="NL512">
        <v>1.1577500000000001</v>
      </c>
      <c r="NM512">
        <v>17672.88</v>
      </c>
      <c r="NN512" s="1">
        <v>1.4598140000000001E-2</v>
      </c>
      <c r="NO512">
        <v>32.079560000000001</v>
      </c>
      <c r="NP512">
        <v>1.1688369999999999</v>
      </c>
      <c r="NQ512">
        <v>18023.7</v>
      </c>
      <c r="NR512" s="1">
        <v>1.4600159999999999E-2</v>
      </c>
      <c r="NS512">
        <v>32.013469999999998</v>
      </c>
      <c r="NT512">
        <v>1.1863269999999999</v>
      </c>
      <c r="NU512">
        <v>18349.86</v>
      </c>
      <c r="NV512" s="1">
        <v>1.444147E-2</v>
      </c>
      <c r="NW512">
        <v>32.121429999999997</v>
      </c>
      <c r="NX512">
        <v>1.1891160000000001</v>
      </c>
      <c r="NY512">
        <v>18652.23</v>
      </c>
      <c r="NZ512" s="1">
        <v>1.4253439999999999E-2</v>
      </c>
      <c r="OA512">
        <v>32.258600000000001</v>
      </c>
      <c r="OB512">
        <v>1.1876389999999999</v>
      </c>
      <c r="OC512">
        <v>18930.23</v>
      </c>
      <c r="OD512" s="1">
        <v>1.409477E-2</v>
      </c>
      <c r="OE512">
        <v>32.34375</v>
      </c>
      <c r="OF512">
        <v>1.1867700000000001</v>
      </c>
      <c r="OG512">
        <v>19184.849999999999</v>
      </c>
      <c r="OH512" s="1">
        <v>1.403128E-2</v>
      </c>
      <c r="OI512">
        <v>32.4069</v>
      </c>
      <c r="OJ512">
        <v>1.1925209999999999</v>
      </c>
      <c r="OK512">
        <v>19417.87</v>
      </c>
    </row>
    <row r="513" spans="1:401" x14ac:dyDescent="0.35">
      <c r="A513">
        <v>522</v>
      </c>
      <c r="B513" t="s">
        <v>4</v>
      </c>
      <c r="C513" t="s">
        <v>364</v>
      </c>
      <c r="D513" t="s">
        <v>520</v>
      </c>
      <c r="E513">
        <v>912.34559999999999</v>
      </c>
      <c r="F513" s="1">
        <v>2.85504E-2</v>
      </c>
      <c r="G513">
        <v>24.94866</v>
      </c>
      <c r="H513">
        <v>0</v>
      </c>
      <c r="I513">
        <v>0</v>
      </c>
      <c r="J513" s="1">
        <v>2.8448359999999999E-2</v>
      </c>
      <c r="K513">
        <v>25.119119999999999</v>
      </c>
      <c r="L513">
        <v>0</v>
      </c>
      <c r="M513">
        <v>0</v>
      </c>
      <c r="N513">
        <v>2.82659E-2</v>
      </c>
      <c r="O513">
        <v>25.307400000000001</v>
      </c>
      <c r="P513">
        <v>0</v>
      </c>
      <c r="Q513">
        <v>0</v>
      </c>
      <c r="R513" s="1">
        <v>2.8028239999999999E-2</v>
      </c>
      <c r="S513">
        <v>25.42923</v>
      </c>
      <c r="T513">
        <v>0</v>
      </c>
      <c r="U513">
        <v>0</v>
      </c>
      <c r="V513" s="1">
        <v>2.7818490000000001E-2</v>
      </c>
      <c r="W513">
        <v>25.45701</v>
      </c>
      <c r="X513">
        <v>0</v>
      </c>
      <c r="Y513">
        <v>0</v>
      </c>
      <c r="Z513" s="1">
        <v>2.7680880000000001E-2</v>
      </c>
      <c r="AA513">
        <v>25.49316</v>
      </c>
      <c r="AB513">
        <v>0</v>
      </c>
      <c r="AC513">
        <v>0</v>
      </c>
      <c r="AD513" s="1">
        <v>2.763024E-2</v>
      </c>
      <c r="AE513">
        <v>25.542570000000001</v>
      </c>
      <c r="AF513">
        <v>0</v>
      </c>
      <c r="AG513">
        <v>0</v>
      </c>
      <c r="AH513" s="1">
        <v>2.7445170000000001E-2</v>
      </c>
      <c r="AI513">
        <v>25.738330000000001</v>
      </c>
      <c r="AJ513">
        <v>0</v>
      </c>
      <c r="AK513">
        <v>0</v>
      </c>
      <c r="AL513" s="1">
        <v>2.722919E-2</v>
      </c>
      <c r="AM513">
        <v>25.985430000000001</v>
      </c>
      <c r="AN513">
        <v>0</v>
      </c>
      <c r="AO513">
        <v>0</v>
      </c>
      <c r="AP513" s="1">
        <v>2.699286E-2</v>
      </c>
      <c r="AQ513">
        <v>26.24316</v>
      </c>
      <c r="AR513">
        <v>0</v>
      </c>
      <c r="AS513">
        <v>0</v>
      </c>
      <c r="AT513">
        <v>2.6843100000000002E-2</v>
      </c>
      <c r="AU513">
        <v>26.476099999999999</v>
      </c>
      <c r="AV513">
        <v>0</v>
      </c>
      <c r="AW513">
        <v>0</v>
      </c>
      <c r="AX513" s="1">
        <v>2.6739329999999999E-2</v>
      </c>
      <c r="AY513">
        <v>26.59177</v>
      </c>
      <c r="AZ513">
        <v>0</v>
      </c>
      <c r="BA513">
        <v>0</v>
      </c>
      <c r="BB513" s="1">
        <v>2.6613009999999999E-2</v>
      </c>
      <c r="BC513">
        <v>26.656610000000001</v>
      </c>
      <c r="BD513">
        <v>0</v>
      </c>
      <c r="BE513">
        <v>0</v>
      </c>
      <c r="BF513" s="1">
        <v>2.6471330000000001E-2</v>
      </c>
      <c r="BG513">
        <v>26.710460000000001</v>
      </c>
      <c r="BH513">
        <v>0</v>
      </c>
      <c r="BI513">
        <v>0</v>
      </c>
      <c r="BJ513" s="1">
        <v>2.6456299999999999E-2</v>
      </c>
      <c r="BK513">
        <v>26.800809999999998</v>
      </c>
      <c r="BL513">
        <v>0</v>
      </c>
      <c r="BM513">
        <v>0</v>
      </c>
      <c r="BN513" s="1">
        <v>2.6287520000000002E-2</v>
      </c>
      <c r="BO513">
        <v>27.048030000000001</v>
      </c>
      <c r="BP513">
        <v>0</v>
      </c>
      <c r="BQ513">
        <v>0</v>
      </c>
      <c r="BR513" s="1">
        <v>2.606141E-2</v>
      </c>
      <c r="BS513">
        <v>27.29505</v>
      </c>
      <c r="BT513">
        <v>0</v>
      </c>
      <c r="BU513">
        <v>0</v>
      </c>
      <c r="BV513" s="1">
        <v>2.5826789999999999E-2</v>
      </c>
      <c r="BW513">
        <v>27.53941</v>
      </c>
      <c r="BX513">
        <v>0</v>
      </c>
      <c r="BY513">
        <v>0</v>
      </c>
      <c r="BZ513" s="1">
        <v>2.56581E-2</v>
      </c>
      <c r="CA513">
        <v>27.731829999999999</v>
      </c>
      <c r="CB513">
        <v>0</v>
      </c>
      <c r="CC513">
        <v>0</v>
      </c>
      <c r="CD513" s="1">
        <v>2.5537339999999999E-2</v>
      </c>
      <c r="CE513">
        <v>27.817150000000002</v>
      </c>
      <c r="CF513">
        <v>0</v>
      </c>
      <c r="CG513">
        <v>0</v>
      </c>
      <c r="CH513" s="1">
        <v>2.5380260000000002E-2</v>
      </c>
      <c r="CI513">
        <v>27.812460000000002</v>
      </c>
      <c r="CJ513">
        <v>0</v>
      </c>
      <c r="CK513">
        <v>0</v>
      </c>
      <c r="CL513" s="1">
        <v>2.5225500000000001E-2</v>
      </c>
      <c r="CM513">
        <v>27.822610000000001</v>
      </c>
      <c r="CN513">
        <v>0</v>
      </c>
      <c r="CO513">
        <v>0</v>
      </c>
      <c r="CP513" s="1">
        <v>2.535565E-2</v>
      </c>
      <c r="CQ513">
        <v>27.888739999999999</v>
      </c>
      <c r="CR513">
        <v>0</v>
      </c>
      <c r="CS513">
        <v>0</v>
      </c>
      <c r="CT513" s="1">
        <v>2.516935E-2</v>
      </c>
      <c r="CU513">
        <v>28.068930000000002</v>
      </c>
      <c r="CV513">
        <v>0</v>
      </c>
      <c r="CW513">
        <v>0</v>
      </c>
      <c r="CX513" s="1">
        <v>2.486054E-2</v>
      </c>
      <c r="CY513">
        <v>28.155270000000002</v>
      </c>
      <c r="CZ513">
        <v>0</v>
      </c>
      <c r="DA513">
        <v>0</v>
      </c>
      <c r="DB513" s="1">
        <v>2.4551429999999999E-2</v>
      </c>
      <c r="DC513">
        <v>28.338920000000002</v>
      </c>
      <c r="DD513">
        <v>0</v>
      </c>
      <c r="DE513">
        <v>0</v>
      </c>
      <c r="DF513" s="1">
        <v>2.4399049999999999E-2</v>
      </c>
      <c r="DG513">
        <v>28.500440000000001</v>
      </c>
      <c r="DH513">
        <v>0</v>
      </c>
      <c r="DI513">
        <v>0</v>
      </c>
      <c r="DJ513" s="1">
        <v>2.432109E-2</v>
      </c>
      <c r="DK513">
        <v>28.57084</v>
      </c>
      <c r="DL513">
        <v>0</v>
      </c>
      <c r="DM513">
        <v>0</v>
      </c>
      <c r="DN513">
        <v>2.420311E-2</v>
      </c>
      <c r="DO513">
        <v>28.579419999999999</v>
      </c>
      <c r="DP513">
        <v>0</v>
      </c>
      <c r="DQ513">
        <v>0</v>
      </c>
      <c r="DR513" s="1">
        <v>2.3961110000000001E-2</v>
      </c>
      <c r="DS513">
        <v>28.592590000000001</v>
      </c>
      <c r="DT513">
        <v>0</v>
      </c>
      <c r="DU513">
        <v>7.8103230000000005E-37</v>
      </c>
      <c r="DV513" s="1">
        <v>2.35795E-2</v>
      </c>
      <c r="DW513">
        <v>28.65165</v>
      </c>
      <c r="DX513">
        <v>1.007296E-36</v>
      </c>
      <c r="DY513">
        <v>1.11789E-32</v>
      </c>
      <c r="DZ513" s="1">
        <v>2.3422200000000001E-2</v>
      </c>
      <c r="EA513">
        <v>28.88073</v>
      </c>
      <c r="EB513">
        <v>4.6695729999999998E-33</v>
      </c>
      <c r="EC513">
        <v>4.6690079999999998E-29</v>
      </c>
      <c r="ED513" s="1">
        <v>2.3360909999999999E-2</v>
      </c>
      <c r="EE513">
        <v>29.139430000000001</v>
      </c>
      <c r="EF513">
        <v>8.0104510000000007E-30</v>
      </c>
      <c r="EG513" s="1">
        <v>7.4754890000000003E-26</v>
      </c>
      <c r="EH513" s="1">
        <v>2.329666E-2</v>
      </c>
      <c r="EI513">
        <v>29.401330000000002</v>
      </c>
      <c r="EJ513" s="1">
        <v>5.927073E-27</v>
      </c>
      <c r="EK513" s="1">
        <v>5.3045250000000003E-23</v>
      </c>
      <c r="EL513" s="1">
        <v>2.3146670000000001E-2</v>
      </c>
      <c r="EM513">
        <v>29.632930000000002</v>
      </c>
      <c r="EN513" s="1">
        <v>2.1580790000000001E-24</v>
      </c>
      <c r="EO513" s="1">
        <v>1.8851819999999999E-20</v>
      </c>
      <c r="EP513" s="1">
        <v>2.2980850000000001E-2</v>
      </c>
      <c r="EQ513">
        <v>29.726690000000001</v>
      </c>
      <c r="ER513" s="1">
        <v>4.2749150000000001E-22</v>
      </c>
      <c r="ES513" s="1">
        <v>3.6865849999999997E-18</v>
      </c>
      <c r="ET513" s="1">
        <v>2.2841170000000001E-2</v>
      </c>
      <c r="EU513">
        <v>29.702359999999999</v>
      </c>
      <c r="EV513" s="1">
        <v>4.9733590000000001E-20</v>
      </c>
      <c r="EW513" s="1">
        <v>4.2602930000000002E-16</v>
      </c>
      <c r="EX513" s="1">
        <v>2.277303E-2</v>
      </c>
      <c r="EY513">
        <v>29.694780000000002</v>
      </c>
      <c r="EZ513" s="1">
        <v>3.6282579999999999E-18</v>
      </c>
      <c r="FA513" s="1">
        <v>3.0919669999999999E-14</v>
      </c>
      <c r="FB513" s="1">
        <v>2.2957229999999999E-2</v>
      </c>
      <c r="FC513">
        <v>29.714259999999999</v>
      </c>
      <c r="FD513" s="1">
        <v>1.7658649999999999E-16</v>
      </c>
      <c r="FE513" s="1">
        <v>1.486491E-12</v>
      </c>
      <c r="FF513" s="1">
        <v>2.289149E-2</v>
      </c>
      <c r="FG513">
        <v>29.84085</v>
      </c>
      <c r="FH513" s="1">
        <v>5.8740930000000002E-15</v>
      </c>
      <c r="FI513" s="1">
        <v>4.9472960000000001E-11</v>
      </c>
      <c r="FJ513" s="1">
        <v>2.2726329999999999E-2</v>
      </c>
      <c r="FK513">
        <v>29.969090000000001</v>
      </c>
      <c r="FL513" s="1">
        <v>1.391919E-13</v>
      </c>
      <c r="FM513" s="1">
        <v>1.1820339999999999E-9</v>
      </c>
      <c r="FN513" s="1">
        <v>2.2526520000000001E-2</v>
      </c>
      <c r="FO513">
        <v>30.04853</v>
      </c>
      <c r="FP513" s="1">
        <v>2.4401589999999998E-12</v>
      </c>
      <c r="FQ513" s="1">
        <v>2.0940280000000001E-8</v>
      </c>
      <c r="FR513" s="1">
        <v>2.2464810000000002E-2</v>
      </c>
      <c r="FS513">
        <v>30.095649999999999</v>
      </c>
      <c r="FT513" s="1">
        <v>3.2815299999999997E-11</v>
      </c>
      <c r="FU513" s="1">
        <v>2.83367E-7</v>
      </c>
      <c r="FV513" s="1">
        <v>2.2453850000000001E-2</v>
      </c>
      <c r="FW513">
        <v>30.08858</v>
      </c>
      <c r="FX513" s="1">
        <v>3.4662740000000002E-10</v>
      </c>
      <c r="FY513" s="1">
        <v>3.006808E-6</v>
      </c>
      <c r="FZ513" s="1">
        <v>2.2383009999999998E-2</v>
      </c>
      <c r="GA513">
        <v>30.061640000000001</v>
      </c>
      <c r="GB513" s="1">
        <v>2.9246799999999999E-9</v>
      </c>
      <c r="GC513" s="1">
        <v>2.5583330000000002E-5</v>
      </c>
      <c r="GD513" s="1">
        <v>2.2243389999999998E-2</v>
      </c>
      <c r="GE513">
        <v>30.035699999999999</v>
      </c>
      <c r="GF513" s="1">
        <v>2.0114139999999999E-8</v>
      </c>
      <c r="GG513" s="1">
        <v>1.780013E-4</v>
      </c>
      <c r="GH513" s="1">
        <v>2.2115030000000001E-2</v>
      </c>
      <c r="GI513">
        <v>30.053339999999999</v>
      </c>
      <c r="GJ513" s="1">
        <v>1.151958E-7</v>
      </c>
      <c r="GK513" s="1">
        <v>1.0311949999999999E-3</v>
      </c>
      <c r="GL513" s="1">
        <v>2.2012250000000001E-2</v>
      </c>
      <c r="GM513">
        <v>30.208629999999999</v>
      </c>
      <c r="GN513" s="1">
        <v>5.5906269999999998E-7</v>
      </c>
      <c r="GO513" s="1">
        <v>5.0589149999999998E-3</v>
      </c>
      <c r="GP513" s="1">
        <v>2.1869320000000001E-2</v>
      </c>
      <c r="GQ513">
        <v>30.40737</v>
      </c>
      <c r="GR513" s="1">
        <v>2.329191E-6</v>
      </c>
      <c r="GS513" s="1">
        <v>2.1337200000000001E-2</v>
      </c>
      <c r="GT513" s="1">
        <v>2.1757530000000001E-2</v>
      </c>
      <c r="GU513">
        <v>30.627210000000002</v>
      </c>
      <c r="GV513" s="1">
        <v>8.4663890000000007E-6</v>
      </c>
      <c r="GW513" s="1">
        <v>7.8451859999999998E-2</v>
      </c>
      <c r="GX513" s="1">
        <v>2.1618510000000001E-2</v>
      </c>
      <c r="GY513">
        <v>30.791</v>
      </c>
      <c r="GZ513" s="1">
        <v>2.7127460000000001E-5</v>
      </c>
      <c r="HA513" s="1">
        <v>0.25465769999999999</v>
      </c>
      <c r="HB513" s="1">
        <v>2.1459510000000001E-2</v>
      </c>
      <c r="HC513">
        <v>30.868400000000001</v>
      </c>
      <c r="HD513" s="1">
        <v>7.7538260000000007E-5</v>
      </c>
      <c r="HE513" s="1">
        <v>0.73805509999999996</v>
      </c>
      <c r="HF513" s="1">
        <v>2.1332279999999999E-2</v>
      </c>
      <c r="HG513">
        <v>30.818680000000001</v>
      </c>
      <c r="HH513" s="1">
        <v>2.0021629999999999E-4</v>
      </c>
      <c r="HI513" s="1">
        <v>1.9303969999999999</v>
      </c>
      <c r="HJ513" s="1">
        <v>2.1211939999999999E-2</v>
      </c>
      <c r="HK513">
        <v>30.757570000000001</v>
      </c>
      <c r="HL513" s="1">
        <v>4.7124279999999997E-4</v>
      </c>
      <c r="HM513" s="1">
        <v>4.6011480000000002</v>
      </c>
      <c r="HN513">
        <v>2.1525949999999999E-2</v>
      </c>
      <c r="HO513">
        <v>30.71912</v>
      </c>
      <c r="HP513" s="1">
        <v>1.0418350000000001E-3</v>
      </c>
      <c r="HQ513">
        <v>10.0946</v>
      </c>
      <c r="HR513" s="1">
        <v>2.1340789999999998E-2</v>
      </c>
      <c r="HS513">
        <v>30.77807</v>
      </c>
      <c r="HT513" s="1">
        <v>2.0872769999999998E-3</v>
      </c>
      <c r="HU513">
        <v>20.545179999999998</v>
      </c>
      <c r="HV513" s="1">
        <v>2.0971679999999999E-2</v>
      </c>
      <c r="HW513">
        <v>30.906320000000001</v>
      </c>
      <c r="HX513" s="1">
        <v>3.8678359999999999E-3</v>
      </c>
      <c r="HY513">
        <v>39.010719999999999</v>
      </c>
      <c r="HZ513" s="1">
        <v>2.0568639999999999E-2</v>
      </c>
      <c r="IA513">
        <v>30.983070000000001</v>
      </c>
      <c r="IB513" s="1">
        <v>6.7185719999999999E-3</v>
      </c>
      <c r="IC513">
        <v>69.564599999999999</v>
      </c>
      <c r="ID513" s="1">
        <v>2.0409239999999999E-2</v>
      </c>
      <c r="IE513">
        <v>31.05</v>
      </c>
      <c r="IF513" s="1">
        <v>1.116236E-2</v>
      </c>
      <c r="IG513">
        <v>117.2732</v>
      </c>
      <c r="IH513">
        <v>2.0393390000000001E-2</v>
      </c>
      <c r="II513">
        <v>31.05791</v>
      </c>
      <c r="IJ513" s="1">
        <v>1.777196E-2</v>
      </c>
      <c r="IK513">
        <v>188.10300000000001</v>
      </c>
      <c r="IL513" s="1">
        <v>2.0320000000000001E-2</v>
      </c>
      <c r="IM513">
        <v>30.994820000000001</v>
      </c>
      <c r="IN513" s="1">
        <v>2.6989030000000001E-2</v>
      </c>
      <c r="IO513">
        <v>288.52</v>
      </c>
      <c r="IP513" s="1">
        <v>2.018671E-2</v>
      </c>
      <c r="IQ513">
        <v>30.92924</v>
      </c>
      <c r="IR513" s="1">
        <v>3.9250970000000003E-2</v>
      </c>
      <c r="IS513">
        <v>425.00029999999998</v>
      </c>
      <c r="IT513" s="1">
        <v>2.0582929999999999E-2</v>
      </c>
      <c r="IU513">
        <v>30.91892</v>
      </c>
      <c r="IV513" s="1">
        <v>5.6554340000000002E-2</v>
      </c>
      <c r="IW513">
        <v>604.22</v>
      </c>
      <c r="IX513" s="1">
        <v>2.040024E-2</v>
      </c>
      <c r="IY513">
        <v>31.10012</v>
      </c>
      <c r="IZ513" s="1">
        <v>7.6740559999999999E-2</v>
      </c>
      <c r="JA513">
        <v>832.03800000000001</v>
      </c>
      <c r="JB513" s="1">
        <v>2.0053910000000001E-2</v>
      </c>
      <c r="JC513">
        <v>31.329160000000002</v>
      </c>
      <c r="JD513" s="1">
        <v>0.10027129999999999</v>
      </c>
      <c r="JE513">
        <v>1111.934</v>
      </c>
      <c r="JF513" s="1">
        <v>1.9671379999999999E-2</v>
      </c>
      <c r="JG513">
        <v>31.549299999999999</v>
      </c>
      <c r="JH513" s="1">
        <v>0.12726789999999999</v>
      </c>
      <c r="JI513">
        <v>1446.31</v>
      </c>
      <c r="JJ513" s="1">
        <v>1.9561269999999999E-2</v>
      </c>
      <c r="JK513">
        <v>31.664999999999999</v>
      </c>
      <c r="JL513" s="1">
        <v>0.15989919999999999</v>
      </c>
      <c r="JM513">
        <v>1836.5889999999999</v>
      </c>
      <c r="JN513" s="1">
        <v>1.95858E-2</v>
      </c>
      <c r="JO513">
        <v>31.701170000000001</v>
      </c>
      <c r="JP513">
        <v>0.1981407</v>
      </c>
      <c r="JQ513">
        <v>2283.5459999999998</v>
      </c>
      <c r="JR513" s="1">
        <v>1.9531369999999999E-2</v>
      </c>
      <c r="JS513">
        <v>31.639189999999999</v>
      </c>
      <c r="JT513" s="1">
        <v>0.23997399999999999</v>
      </c>
      <c r="JU513">
        <v>2785.8220000000001</v>
      </c>
      <c r="JV513">
        <v>1.93638E-2</v>
      </c>
      <c r="JW513">
        <v>31.575800000000001</v>
      </c>
      <c r="JX513" s="1">
        <v>0.2840472</v>
      </c>
      <c r="JY513">
        <v>3339.7660000000001</v>
      </c>
      <c r="JZ513" s="1">
        <v>1.9710539999999999E-2</v>
      </c>
      <c r="KA513">
        <v>31.53781</v>
      </c>
      <c r="KB513" s="1">
        <v>0.3399973</v>
      </c>
      <c r="KC513">
        <v>3943.1529999999998</v>
      </c>
      <c r="KD513" s="1">
        <v>1.9467089999999999E-2</v>
      </c>
      <c r="KE513">
        <v>31.643660000000001</v>
      </c>
      <c r="KF513" s="1">
        <v>0.38954339999999998</v>
      </c>
      <c r="KG513">
        <v>4591.6679999999997</v>
      </c>
      <c r="KH513" s="1">
        <v>1.9071029999999999E-2</v>
      </c>
      <c r="KI513">
        <v>31.769220000000001</v>
      </c>
      <c r="KJ513" s="1">
        <v>0.43696249999999998</v>
      </c>
      <c r="KK513">
        <v>5275.6279999999997</v>
      </c>
      <c r="KL513" s="1">
        <v>1.861225E-2</v>
      </c>
      <c r="KM513">
        <v>31.903680000000001</v>
      </c>
      <c r="KN513">
        <v>0.4824291</v>
      </c>
      <c r="KO513">
        <v>5987.7920000000004</v>
      </c>
      <c r="KP513" s="1">
        <v>1.8413280000000001E-2</v>
      </c>
      <c r="KQ513">
        <v>32.015590000000003</v>
      </c>
      <c r="KR513">
        <v>0.53419380000000005</v>
      </c>
      <c r="KS513">
        <v>6722.2370000000001</v>
      </c>
      <c r="KT513" s="1">
        <v>1.8331859999999998E-2</v>
      </c>
      <c r="KU513">
        <v>32.029069999999997</v>
      </c>
      <c r="KV513">
        <v>0.58962990000000004</v>
      </c>
      <c r="KW513">
        <v>7474.9639999999999</v>
      </c>
      <c r="KX513" s="1">
        <v>1.8163229999999999E-2</v>
      </c>
      <c r="KY513">
        <v>31.971589999999999</v>
      </c>
      <c r="KZ513">
        <v>0.64218850000000005</v>
      </c>
      <c r="LA513">
        <v>8239.7430000000004</v>
      </c>
      <c r="LB513" s="1">
        <v>1.7889240000000001E-2</v>
      </c>
      <c r="LC513">
        <v>31.896370000000001</v>
      </c>
      <c r="LD513">
        <v>0.68975200000000003</v>
      </c>
      <c r="LE513">
        <v>9009.1039999999994</v>
      </c>
      <c r="LF513">
        <v>1.794654E-2</v>
      </c>
      <c r="LG513">
        <v>31.856359999999999</v>
      </c>
      <c r="LH513">
        <v>0.74930859999999999</v>
      </c>
      <c r="LI513">
        <v>9779.0329999999994</v>
      </c>
      <c r="LJ513" s="1">
        <v>1.7680850000000001E-2</v>
      </c>
      <c r="LK513">
        <v>31.942160000000001</v>
      </c>
      <c r="LL513">
        <v>0.79417349999999998</v>
      </c>
      <c r="LM513">
        <v>10545.26</v>
      </c>
      <c r="LN513" s="1">
        <v>1.7332319999999998E-2</v>
      </c>
      <c r="LO513">
        <v>32.051519999999996</v>
      </c>
      <c r="LP513">
        <v>0.83230190000000004</v>
      </c>
      <c r="LQ513">
        <v>11299.24</v>
      </c>
      <c r="LR513" s="1">
        <v>1.6920859999999999E-2</v>
      </c>
      <c r="LS513">
        <v>32.175379999999997</v>
      </c>
      <c r="LT513">
        <v>0.86375590000000002</v>
      </c>
      <c r="LU513">
        <v>12036.58</v>
      </c>
      <c r="LV513" s="1">
        <v>1.6657999999999999E-2</v>
      </c>
      <c r="LW513">
        <v>32.262360000000001</v>
      </c>
      <c r="LX513">
        <v>0.89926450000000002</v>
      </c>
      <c r="LY513">
        <v>12753.72</v>
      </c>
      <c r="LZ513" s="1">
        <v>1.6401679999999998E-2</v>
      </c>
      <c r="MA513">
        <v>32.289990000000003</v>
      </c>
      <c r="MB513">
        <v>0.93070129999999995</v>
      </c>
      <c r="MC513">
        <v>13449.27</v>
      </c>
      <c r="MD513" s="1">
        <v>1.6011540000000001E-2</v>
      </c>
      <c r="ME513">
        <v>32.21564</v>
      </c>
      <c r="MF513">
        <v>0.94874480000000005</v>
      </c>
      <c r="MG513">
        <v>14118.65</v>
      </c>
      <c r="MH513" s="1">
        <v>1.5613180000000001E-2</v>
      </c>
      <c r="MI513">
        <v>32.127920000000003</v>
      </c>
      <c r="MJ513">
        <v>0.9622541</v>
      </c>
      <c r="MK513">
        <v>14759.14</v>
      </c>
      <c r="ML513" s="1">
        <v>1.554296E-2</v>
      </c>
      <c r="MM513">
        <v>32.05782</v>
      </c>
      <c r="MN513">
        <v>0.99293540000000002</v>
      </c>
      <c r="MO513">
        <v>15371.49</v>
      </c>
      <c r="MP513" s="1">
        <v>1.535825E-2</v>
      </c>
      <c r="MQ513">
        <v>32.134680000000003</v>
      </c>
      <c r="MR513">
        <v>1.0138720000000001</v>
      </c>
      <c r="MS513">
        <v>15957.28</v>
      </c>
      <c r="MT513" s="1">
        <v>1.51463E-2</v>
      </c>
      <c r="MU513">
        <v>32.177169999999997</v>
      </c>
      <c r="MV513">
        <v>1.0302119999999999</v>
      </c>
      <c r="MW513">
        <v>16513.68</v>
      </c>
      <c r="MX513" s="1">
        <v>1.485801E-2</v>
      </c>
      <c r="MY513">
        <v>32.177079999999997</v>
      </c>
      <c r="MZ513">
        <v>1.038546</v>
      </c>
      <c r="NA513">
        <v>17040.16</v>
      </c>
      <c r="NB513" s="1">
        <v>1.4648990000000001E-2</v>
      </c>
      <c r="NC513">
        <v>32.156790000000001</v>
      </c>
      <c r="ND513">
        <v>1.049606</v>
      </c>
      <c r="NE513">
        <v>17535.98</v>
      </c>
      <c r="NF513" s="1">
        <v>1.4543199999999999E-2</v>
      </c>
      <c r="NG513">
        <v>32.139310000000002</v>
      </c>
      <c r="NH513">
        <v>1.065758</v>
      </c>
      <c r="NI513">
        <v>18003.41</v>
      </c>
      <c r="NJ513" s="1">
        <v>1.444874E-2</v>
      </c>
      <c r="NK513">
        <v>32.082149999999999</v>
      </c>
      <c r="NL513">
        <v>1.0807640000000001</v>
      </c>
      <c r="NM513">
        <v>18443.36</v>
      </c>
      <c r="NN513">
        <v>1.434916E-2</v>
      </c>
      <c r="NO513">
        <v>32.014479999999999</v>
      </c>
      <c r="NP513">
        <v>1.0935539999999999</v>
      </c>
      <c r="NQ513">
        <v>18856.400000000001</v>
      </c>
      <c r="NR513" s="1">
        <v>1.43537E-2</v>
      </c>
      <c r="NS513">
        <v>31.951360000000001</v>
      </c>
      <c r="NT513">
        <v>1.11266</v>
      </c>
      <c r="NU513">
        <v>19243.43</v>
      </c>
      <c r="NV513" s="1">
        <v>1.419462E-2</v>
      </c>
      <c r="NW513">
        <v>32.055030000000002</v>
      </c>
      <c r="NX513">
        <v>1.117494</v>
      </c>
      <c r="NY513">
        <v>19605.29</v>
      </c>
      <c r="NZ513" s="1">
        <v>1.400887E-2</v>
      </c>
      <c r="OA513">
        <v>32.189540000000001</v>
      </c>
      <c r="OB513">
        <v>1.1183719999999999</v>
      </c>
      <c r="OC513">
        <v>19940.919999999998</v>
      </c>
      <c r="OD513" s="1">
        <v>1.3851489999999999E-2</v>
      </c>
      <c r="OE513">
        <v>32.275239999999997</v>
      </c>
      <c r="OF513">
        <v>1.1196820000000001</v>
      </c>
      <c r="OG513">
        <v>20251.27</v>
      </c>
      <c r="OH513" s="1">
        <v>1.37912E-2</v>
      </c>
      <c r="OI513">
        <v>32.339269999999999</v>
      </c>
      <c r="OJ513">
        <v>1.1274390000000001</v>
      </c>
      <c r="OK513">
        <v>20538.21</v>
      </c>
    </row>
    <row r="514" spans="1:401" x14ac:dyDescent="0.35">
      <c r="A514">
        <v>523</v>
      </c>
      <c r="B514" t="s">
        <v>4</v>
      </c>
      <c r="C514" t="s">
        <v>364</v>
      </c>
      <c r="D514" t="s">
        <v>521</v>
      </c>
      <c r="E514">
        <v>915.41200000000003</v>
      </c>
      <c r="F514">
        <v>2.8909600000000001E-2</v>
      </c>
      <c r="G514">
        <v>24.74701</v>
      </c>
      <c r="H514">
        <v>0</v>
      </c>
      <c r="I514">
        <v>0</v>
      </c>
      <c r="J514" s="1">
        <v>2.8805170000000001E-2</v>
      </c>
      <c r="K514">
        <v>24.916930000000001</v>
      </c>
      <c r="L514">
        <v>0</v>
      </c>
      <c r="M514">
        <v>0</v>
      </c>
      <c r="N514" s="1">
        <v>2.8620130000000001E-2</v>
      </c>
      <c r="O514">
        <v>25.104109999999999</v>
      </c>
      <c r="P514">
        <v>0</v>
      </c>
      <c r="Q514">
        <v>0</v>
      </c>
      <c r="R514" s="1">
        <v>2.8381380000000001E-2</v>
      </c>
      <c r="S514">
        <v>25.227329999999998</v>
      </c>
      <c r="T514">
        <v>0</v>
      </c>
      <c r="U514">
        <v>0</v>
      </c>
      <c r="V514">
        <v>2.8168439999999999E-2</v>
      </c>
      <c r="W514">
        <v>25.25947</v>
      </c>
      <c r="X514">
        <v>0</v>
      </c>
      <c r="Y514">
        <v>0</v>
      </c>
      <c r="Z514" s="1">
        <v>2.8031219999999999E-2</v>
      </c>
      <c r="AA514">
        <v>25.299479999999999</v>
      </c>
      <c r="AB514">
        <v>0</v>
      </c>
      <c r="AC514">
        <v>0</v>
      </c>
      <c r="AD514" s="1">
        <v>2.7981209999999999E-2</v>
      </c>
      <c r="AE514">
        <v>25.35172</v>
      </c>
      <c r="AF514">
        <v>0</v>
      </c>
      <c r="AG514">
        <v>0</v>
      </c>
      <c r="AH514" s="1">
        <v>2.779471E-2</v>
      </c>
      <c r="AI514">
        <v>25.544750000000001</v>
      </c>
      <c r="AJ514">
        <v>0</v>
      </c>
      <c r="AK514">
        <v>0</v>
      </c>
      <c r="AL514" s="1">
        <v>2.757391E-2</v>
      </c>
      <c r="AM514">
        <v>25.788080000000001</v>
      </c>
      <c r="AN514">
        <v>0</v>
      </c>
      <c r="AO514">
        <v>0</v>
      </c>
      <c r="AP514" s="1">
        <v>2.7334109999999998E-2</v>
      </c>
      <c r="AQ514">
        <v>26.042459999999998</v>
      </c>
      <c r="AR514">
        <v>0</v>
      </c>
      <c r="AS514">
        <v>0</v>
      </c>
      <c r="AT514" s="1">
        <v>2.718185E-2</v>
      </c>
      <c r="AU514">
        <v>26.27356</v>
      </c>
      <c r="AV514">
        <v>0</v>
      </c>
      <c r="AW514">
        <v>0</v>
      </c>
      <c r="AX514" s="1">
        <v>2.7078649999999999E-2</v>
      </c>
      <c r="AY514">
        <v>26.39228</v>
      </c>
      <c r="AZ514">
        <v>0</v>
      </c>
      <c r="BA514">
        <v>0</v>
      </c>
      <c r="BB514" s="1">
        <v>2.6951180000000002E-2</v>
      </c>
      <c r="BC514">
        <v>26.461880000000001</v>
      </c>
      <c r="BD514">
        <v>0</v>
      </c>
      <c r="BE514">
        <v>0</v>
      </c>
      <c r="BF514" s="1">
        <v>2.6808530000000001E-2</v>
      </c>
      <c r="BG514">
        <v>26.520029999999998</v>
      </c>
      <c r="BH514">
        <v>0</v>
      </c>
      <c r="BI514">
        <v>0</v>
      </c>
      <c r="BJ514" s="1">
        <v>2.679556E-2</v>
      </c>
      <c r="BK514">
        <v>26.612939999999998</v>
      </c>
      <c r="BL514">
        <v>0</v>
      </c>
      <c r="BM514">
        <v>0</v>
      </c>
      <c r="BN514" s="1">
        <v>2.6623730000000002E-2</v>
      </c>
      <c r="BO514">
        <v>26.857109999999999</v>
      </c>
      <c r="BP514">
        <v>0</v>
      </c>
      <c r="BQ514">
        <v>0</v>
      </c>
      <c r="BR514" s="1">
        <v>2.6393409999999999E-2</v>
      </c>
      <c r="BS514">
        <v>27.10134</v>
      </c>
      <c r="BT514">
        <v>0</v>
      </c>
      <c r="BU514">
        <v>0</v>
      </c>
      <c r="BV514" s="1">
        <v>2.6155749999999998E-2</v>
      </c>
      <c r="BW514">
        <v>27.34348</v>
      </c>
      <c r="BX514">
        <v>0</v>
      </c>
      <c r="BY514">
        <v>0</v>
      </c>
      <c r="BZ514" s="1">
        <v>2.5984469999999999E-2</v>
      </c>
      <c r="CA514">
        <v>27.53584</v>
      </c>
      <c r="CB514">
        <v>0</v>
      </c>
      <c r="CC514">
        <v>0</v>
      </c>
      <c r="CD514" s="1">
        <v>2.5862610000000001E-2</v>
      </c>
      <c r="CE514">
        <v>27.625540000000001</v>
      </c>
      <c r="CF514">
        <v>0</v>
      </c>
      <c r="CG514">
        <v>0</v>
      </c>
      <c r="CH514" s="1">
        <v>2.5708479999999999E-2</v>
      </c>
      <c r="CI514">
        <v>27.627520000000001</v>
      </c>
      <c r="CJ514">
        <v>0</v>
      </c>
      <c r="CK514">
        <v>0</v>
      </c>
      <c r="CL514" s="1">
        <v>2.5549570000000001E-2</v>
      </c>
      <c r="CM514">
        <v>27.642890000000001</v>
      </c>
      <c r="CN514">
        <v>0</v>
      </c>
      <c r="CO514">
        <v>0</v>
      </c>
      <c r="CP514" s="1">
        <v>2.5686819999999999E-2</v>
      </c>
      <c r="CQ514">
        <v>27.711860000000001</v>
      </c>
      <c r="CR514">
        <v>0</v>
      </c>
      <c r="CS514">
        <v>0</v>
      </c>
      <c r="CT514" s="1">
        <v>2.5498980000000001E-2</v>
      </c>
      <c r="CU514">
        <v>27.890499999999999</v>
      </c>
      <c r="CV514">
        <v>0</v>
      </c>
      <c r="CW514">
        <v>0</v>
      </c>
      <c r="CX514" s="1">
        <v>2.5182340000000001E-2</v>
      </c>
      <c r="CY514">
        <v>27.979150000000001</v>
      </c>
      <c r="CZ514">
        <v>0</v>
      </c>
      <c r="DA514">
        <v>0</v>
      </c>
      <c r="DB514">
        <v>2.4867480000000001E-2</v>
      </c>
      <c r="DC514">
        <v>28.161069999999999</v>
      </c>
      <c r="DD514">
        <v>0</v>
      </c>
      <c r="DE514">
        <v>0</v>
      </c>
      <c r="DF514">
        <v>2.4715129999999998E-2</v>
      </c>
      <c r="DG514">
        <v>28.322320000000001</v>
      </c>
      <c r="DH514">
        <v>0</v>
      </c>
      <c r="DI514">
        <v>0</v>
      </c>
      <c r="DJ514" s="1">
        <v>2.46381E-2</v>
      </c>
      <c r="DK514">
        <v>28.395520000000001</v>
      </c>
      <c r="DL514">
        <v>0</v>
      </c>
      <c r="DM514">
        <v>0</v>
      </c>
      <c r="DN514" s="1">
        <v>2.4520150000000001E-2</v>
      </c>
      <c r="DO514">
        <v>28.40897</v>
      </c>
      <c r="DP514">
        <v>0</v>
      </c>
      <c r="DQ514">
        <v>0</v>
      </c>
      <c r="DR514" s="1">
        <v>2.4274359999999998E-2</v>
      </c>
      <c r="DS514">
        <v>28.426210000000001</v>
      </c>
      <c r="DT514">
        <v>0</v>
      </c>
      <c r="DU514">
        <v>1.683422E-37</v>
      </c>
      <c r="DV514" s="1">
        <v>2.3882690000000002E-2</v>
      </c>
      <c r="DW514">
        <v>28.48715</v>
      </c>
      <c r="DX514">
        <v>2.521701E-37</v>
      </c>
      <c r="DY514">
        <v>2.655102E-33</v>
      </c>
      <c r="DZ514" s="1">
        <v>2.3722219999999999E-2</v>
      </c>
      <c r="EA514">
        <v>28.7119</v>
      </c>
      <c r="EB514">
        <v>1.2598670000000001E-33</v>
      </c>
      <c r="EC514">
        <v>1.202899E-29</v>
      </c>
      <c r="ED514" s="1">
        <v>2.3662200000000001E-2</v>
      </c>
      <c r="EE514">
        <v>28.966090000000001</v>
      </c>
      <c r="EF514">
        <v>2.310297E-30</v>
      </c>
      <c r="EG514" s="1">
        <v>2.0688100000000001E-26</v>
      </c>
      <c r="EH514" s="1">
        <v>2.3598649999999999E-2</v>
      </c>
      <c r="EI514">
        <v>29.223710000000001</v>
      </c>
      <c r="EJ514" s="1">
        <v>1.819808E-27</v>
      </c>
      <c r="EK514" s="1">
        <v>1.56843E-23</v>
      </c>
      <c r="EL514" s="1">
        <v>2.3449009999999999E-2</v>
      </c>
      <c r="EM514">
        <v>29.452359999999999</v>
      </c>
      <c r="EN514" s="1">
        <v>7.0167960000000003E-25</v>
      </c>
      <c r="EO514" s="1">
        <v>5.919507E-21</v>
      </c>
      <c r="EP514">
        <v>2.327955E-2</v>
      </c>
      <c r="EQ514">
        <v>29.54805</v>
      </c>
      <c r="ER514" s="1">
        <v>1.4665669999999999E-22</v>
      </c>
      <c r="ES514" s="1">
        <v>1.224475E-18</v>
      </c>
      <c r="ET514" s="1">
        <v>2.3135599999999999E-2</v>
      </c>
      <c r="EU514">
        <v>29.529699999999998</v>
      </c>
      <c r="EV514" s="1">
        <v>1.7947550000000001E-20</v>
      </c>
      <c r="EW514" s="1">
        <v>1.4916990000000001E-16</v>
      </c>
      <c r="EX514" s="1">
        <v>2.306888E-2</v>
      </c>
      <c r="EY514">
        <v>29.526869999999999</v>
      </c>
      <c r="EZ514" s="1">
        <v>1.3738830000000001E-18</v>
      </c>
      <c r="FA514" s="1">
        <v>1.1378659999999999E-14</v>
      </c>
      <c r="FB514" s="1">
        <v>2.3260889999999999E-2</v>
      </c>
      <c r="FC514">
        <v>29.549469999999999</v>
      </c>
      <c r="FD514" s="1">
        <v>6.9998700000000003E-17</v>
      </c>
      <c r="FE514" s="1">
        <v>5.7340999999999998E-13</v>
      </c>
      <c r="FF514" s="1">
        <v>2.3195400000000001E-2</v>
      </c>
      <c r="FG514">
        <v>29.675319999999999</v>
      </c>
      <c r="FH514" s="1">
        <v>2.4316179999999998E-15</v>
      </c>
      <c r="FI514" s="1">
        <v>1.9954340000000001E-11</v>
      </c>
      <c r="FJ514" s="1">
        <v>2.3025750000000001E-2</v>
      </c>
      <c r="FK514">
        <v>29.80284</v>
      </c>
      <c r="FL514" s="1">
        <v>6.003812E-14</v>
      </c>
      <c r="FM514" s="1">
        <v>4.9738990000000005E-10</v>
      </c>
      <c r="FN514" s="1">
        <v>2.2821359999999999E-2</v>
      </c>
      <c r="FO514">
        <v>29.88355</v>
      </c>
      <c r="FP514" s="1">
        <v>1.094678E-12</v>
      </c>
      <c r="FQ514" s="1">
        <v>9.1742810000000002E-9</v>
      </c>
      <c r="FR514" s="1">
        <v>2.2758299999999999E-2</v>
      </c>
      <c r="FS514">
        <v>29.932939999999999</v>
      </c>
      <c r="FT514" s="1">
        <v>1.528508E-11</v>
      </c>
      <c r="FU514" s="1">
        <v>1.290203E-7</v>
      </c>
      <c r="FV514" s="1">
        <v>2.2750650000000001E-2</v>
      </c>
      <c r="FW514">
        <v>29.9297</v>
      </c>
      <c r="FX514" s="1">
        <v>1.6741209999999999E-10</v>
      </c>
      <c r="FY514" s="1">
        <v>1.420431E-6</v>
      </c>
      <c r="FZ514">
        <v>2.2679520000000002E-2</v>
      </c>
      <c r="GA514">
        <v>29.906680000000001</v>
      </c>
      <c r="GB514" s="1">
        <v>1.4623190000000001E-9</v>
      </c>
      <c r="GC514" s="1">
        <v>1.251987E-5</v>
      </c>
      <c r="GD514" s="1">
        <v>2.2537060000000001E-2</v>
      </c>
      <c r="GE514">
        <v>29.88439</v>
      </c>
      <c r="GF514" s="1">
        <v>1.0395979999999999E-8</v>
      </c>
      <c r="GG514" s="1">
        <v>9.0105320000000001E-5</v>
      </c>
      <c r="GH514" s="1">
        <v>2.2407509999999999E-2</v>
      </c>
      <c r="GI514">
        <v>29.90362</v>
      </c>
      <c r="GJ514" s="1">
        <v>6.1466690000000004E-8</v>
      </c>
      <c r="GK514" s="1">
        <v>5.3917739999999998E-4</v>
      </c>
      <c r="GL514" s="1">
        <v>2.2300879999999999E-2</v>
      </c>
      <c r="GM514">
        <v>30.055510000000002</v>
      </c>
      <c r="GN514" s="1">
        <v>3.0751609999999998E-7</v>
      </c>
      <c r="GO514" s="1">
        <v>2.7284190000000002E-3</v>
      </c>
      <c r="GP514" s="1">
        <v>2.2155910000000001E-2</v>
      </c>
      <c r="GQ514">
        <v>30.250319999999999</v>
      </c>
      <c r="GR514" s="1">
        <v>1.319178E-6</v>
      </c>
      <c r="GS514" s="1">
        <v>1.1854150000000001E-2</v>
      </c>
      <c r="GT514" s="1">
        <v>2.2044749999999998E-2</v>
      </c>
      <c r="GU514">
        <v>30.466180000000001</v>
      </c>
      <c r="GV514" s="1">
        <v>4.9315659999999998E-6</v>
      </c>
      <c r="GW514" s="1">
        <v>4.4838660000000002E-2</v>
      </c>
      <c r="GX514">
        <v>2.190485E-2</v>
      </c>
      <c r="GY514">
        <v>30.628959999999999</v>
      </c>
      <c r="GZ514" s="1">
        <v>1.6230760000000001E-5</v>
      </c>
      <c r="HA514" s="1">
        <v>0.1495476</v>
      </c>
      <c r="HB514">
        <v>2.1743120000000001E-2</v>
      </c>
      <c r="HC514">
        <v>30.708290000000002</v>
      </c>
      <c r="HD514" s="1">
        <v>4.759256E-5</v>
      </c>
      <c r="HE514" s="1">
        <v>0.44478610000000002</v>
      </c>
      <c r="HF514" s="1">
        <v>2.1614319999999999E-2</v>
      </c>
      <c r="HG514">
        <v>30.664149999999999</v>
      </c>
      <c r="HH514" s="1">
        <v>1.2592650000000001E-4</v>
      </c>
      <c r="HI514" s="1">
        <v>1.1924090000000001</v>
      </c>
      <c r="HJ514" s="1">
        <v>2.14951E-2</v>
      </c>
      <c r="HK514">
        <v>30.60829</v>
      </c>
      <c r="HL514" s="1">
        <v>3.0340020000000002E-4</v>
      </c>
      <c r="HM514">
        <v>2.909745</v>
      </c>
      <c r="HN514" s="1">
        <v>2.1822299999999999E-2</v>
      </c>
      <c r="HO514">
        <v>30.573989999999998</v>
      </c>
      <c r="HP514" s="1">
        <v>6.860856E-4</v>
      </c>
      <c r="HQ514" s="1">
        <v>6.5285409999999997</v>
      </c>
      <c r="HR514" s="1">
        <v>2.1633050000000001E-2</v>
      </c>
      <c r="HS514">
        <v>30.63336</v>
      </c>
      <c r="HT514" s="1">
        <v>1.403751E-3</v>
      </c>
      <c r="HU514">
        <v>13.57362</v>
      </c>
      <c r="HV514" s="1">
        <v>2.1253149999999998E-2</v>
      </c>
      <c r="HW514">
        <v>30.759599999999999</v>
      </c>
      <c r="HX514" s="1">
        <v>2.6528820000000001E-3</v>
      </c>
      <c r="HY514">
        <v>26.29758</v>
      </c>
      <c r="HZ514" s="1">
        <v>2.0843710000000001E-2</v>
      </c>
      <c r="IA514">
        <v>30.837959999999999</v>
      </c>
      <c r="IB514" s="1">
        <v>4.6956050000000003E-3</v>
      </c>
      <c r="IC514">
        <v>47.795850000000002</v>
      </c>
      <c r="ID514" s="1">
        <v>2.0682030000000001E-2</v>
      </c>
      <c r="IE514">
        <v>30.906790000000001</v>
      </c>
      <c r="IF514" s="1">
        <v>7.9417840000000003E-3</v>
      </c>
      <c r="IG514">
        <v>82.04092</v>
      </c>
      <c r="IH514" s="1">
        <v>2.0670580000000001E-2</v>
      </c>
      <c r="II514">
        <v>30.918089999999999</v>
      </c>
      <c r="IJ514" s="1">
        <v>1.28629E-2</v>
      </c>
      <c r="IK514">
        <v>133.86019999999999</v>
      </c>
      <c r="IL514" s="1">
        <v>2.0595849999999999E-2</v>
      </c>
      <c r="IM514">
        <v>30.859850000000002</v>
      </c>
      <c r="IN514" s="1">
        <v>1.984853E-2</v>
      </c>
      <c r="IO514">
        <v>208.66589999999999</v>
      </c>
      <c r="IP514">
        <v>2.0463019999999998E-2</v>
      </c>
      <c r="IQ514">
        <v>30.79881</v>
      </c>
      <c r="IR514" s="1">
        <v>2.9307900000000001E-2</v>
      </c>
      <c r="IS514">
        <v>312.09280000000001</v>
      </c>
      <c r="IT514">
        <v>2.087549E-2</v>
      </c>
      <c r="IU514">
        <v>30.790839999999999</v>
      </c>
      <c r="IV514" s="1">
        <v>4.2855150000000002E-2</v>
      </c>
      <c r="IW514">
        <v>450.13830000000002</v>
      </c>
      <c r="IX514" s="1">
        <v>2.0689530000000001E-2</v>
      </c>
      <c r="IY514">
        <v>30.967459999999999</v>
      </c>
      <c r="IZ514" s="1">
        <v>5.8936599999999999E-2</v>
      </c>
      <c r="JA514">
        <v>628.34910000000002</v>
      </c>
      <c r="JB514" s="1">
        <v>2.03325E-2</v>
      </c>
      <c r="JC514">
        <v>31.19115</v>
      </c>
      <c r="JD514" s="1">
        <v>7.7963080000000004E-2</v>
      </c>
      <c r="JE514">
        <v>850.51139999999998</v>
      </c>
      <c r="JF514" s="1">
        <v>1.9941529999999999E-2</v>
      </c>
      <c r="JG514">
        <v>31.407050000000002</v>
      </c>
      <c r="JH514" s="1">
        <v>0.10011539999999999</v>
      </c>
      <c r="JI514">
        <v>1119.606</v>
      </c>
      <c r="JJ514" s="1">
        <v>1.983116E-2</v>
      </c>
      <c r="JK514">
        <v>31.52271</v>
      </c>
      <c r="JL514" s="1">
        <v>0.1272017</v>
      </c>
      <c r="JM514">
        <v>1437.857</v>
      </c>
      <c r="JN514" s="1">
        <v>1.985781E-2</v>
      </c>
      <c r="JO514">
        <v>31.56155</v>
      </c>
      <c r="JP514" s="1">
        <v>0.1593039</v>
      </c>
      <c r="JQ514">
        <v>1806.943</v>
      </c>
      <c r="JR514" s="1">
        <v>1.9807419999999999E-2</v>
      </c>
      <c r="JS514">
        <v>31.50582</v>
      </c>
      <c r="JT514" s="1">
        <v>0.19491330000000001</v>
      </c>
      <c r="JU514">
        <v>2226.732</v>
      </c>
      <c r="JV514" s="1">
        <v>1.9638800000000001E-2</v>
      </c>
      <c r="JW514">
        <v>31.447949999999999</v>
      </c>
      <c r="JX514" s="1">
        <v>0.23289770000000001</v>
      </c>
      <c r="JY514">
        <v>2694.9780000000001</v>
      </c>
      <c r="JZ514" s="1">
        <v>2.0000440000000001E-2</v>
      </c>
      <c r="KA514">
        <v>31.414380000000001</v>
      </c>
      <c r="KB514" s="1">
        <v>0.28138970000000002</v>
      </c>
      <c r="KC514">
        <v>3210.596</v>
      </c>
      <c r="KD514" s="1">
        <v>1.975068E-2</v>
      </c>
      <c r="KE514">
        <v>31.51904</v>
      </c>
      <c r="KF514" s="1">
        <v>0.32505840000000003</v>
      </c>
      <c r="KG514">
        <v>3770.48</v>
      </c>
      <c r="KH514">
        <v>1.9345930000000001E-2</v>
      </c>
      <c r="KI514">
        <v>31.643640000000001</v>
      </c>
      <c r="KJ514" s="1">
        <v>0.36745050000000001</v>
      </c>
      <c r="KK514">
        <v>4366.8540000000003</v>
      </c>
      <c r="KL514" s="1">
        <v>1.8874709999999999E-2</v>
      </c>
      <c r="KM514">
        <v>31.776949999999999</v>
      </c>
      <c r="KN514" s="1">
        <v>0.40856740000000002</v>
      </c>
      <c r="KO514">
        <v>4993.6379999999999</v>
      </c>
      <c r="KP514" s="1">
        <v>1.8676310000000002E-2</v>
      </c>
      <c r="KQ514">
        <v>31.888649999999998</v>
      </c>
      <c r="KR514">
        <v>0.45564460000000001</v>
      </c>
      <c r="KS514">
        <v>5645.893</v>
      </c>
      <c r="KT514">
        <v>1.8596680000000001E-2</v>
      </c>
      <c r="KU514">
        <v>31.905560000000001</v>
      </c>
      <c r="KV514">
        <v>0.50634250000000003</v>
      </c>
      <c r="KW514">
        <v>6320.3440000000001</v>
      </c>
      <c r="KX514" s="1">
        <v>1.8427740000000001E-2</v>
      </c>
      <c r="KY514">
        <v>31.853300000000001</v>
      </c>
      <c r="KZ514">
        <v>0.55499889999999996</v>
      </c>
      <c r="LA514">
        <v>7011.38</v>
      </c>
      <c r="LB514" s="1">
        <v>1.814928E-2</v>
      </c>
      <c r="LC514">
        <v>31.78368</v>
      </c>
      <c r="LD514">
        <v>0.5996264</v>
      </c>
      <c r="LE514">
        <v>7712.2619999999997</v>
      </c>
      <c r="LF514">
        <v>1.821213E-2</v>
      </c>
      <c r="LG514">
        <v>31.74756</v>
      </c>
      <c r="LH514">
        <v>0.65524170000000004</v>
      </c>
      <c r="LI514">
        <v>8419.2659999999996</v>
      </c>
      <c r="LJ514" s="1">
        <v>1.79442E-2</v>
      </c>
      <c r="LK514">
        <v>31.832999999999998</v>
      </c>
      <c r="LL514">
        <v>0.69825269999999995</v>
      </c>
      <c r="LM514">
        <v>9128.2389999999996</v>
      </c>
      <c r="LN514" s="1">
        <v>1.7588300000000001E-2</v>
      </c>
      <c r="LO514">
        <v>31.9419</v>
      </c>
      <c r="LP514">
        <v>0.73537870000000005</v>
      </c>
      <c r="LQ514">
        <v>9831.14</v>
      </c>
      <c r="LR514" s="1">
        <v>1.7169139999999999E-2</v>
      </c>
      <c r="LS514">
        <v>32.065060000000003</v>
      </c>
      <c r="LT514">
        <v>0.76673880000000005</v>
      </c>
      <c r="LU514">
        <v>10523.44</v>
      </c>
      <c r="LV514" s="1">
        <v>1.690272E-2</v>
      </c>
      <c r="LW514">
        <v>32.152889999999999</v>
      </c>
      <c r="LX514">
        <v>0.8018767</v>
      </c>
      <c r="LY514">
        <v>11201.64</v>
      </c>
      <c r="LZ514" s="1">
        <v>1.6644989999999998E-2</v>
      </c>
      <c r="MA514">
        <v>32.182589999999998</v>
      </c>
      <c r="MB514">
        <v>0.83359179999999999</v>
      </c>
      <c r="MC514">
        <v>11864.05</v>
      </c>
      <c r="MD514" s="1">
        <v>1.6249960000000001E-2</v>
      </c>
      <c r="ME514">
        <v>32.113700000000001</v>
      </c>
      <c r="MF514">
        <v>0.85326400000000002</v>
      </c>
      <c r="MG514">
        <v>12506.12</v>
      </c>
      <c r="MH514" s="1">
        <v>1.584489E-2</v>
      </c>
      <c r="MI514">
        <v>32.031509999999997</v>
      </c>
      <c r="MJ514">
        <v>0.86871940000000003</v>
      </c>
      <c r="MK514">
        <v>13124.85</v>
      </c>
      <c r="ML514" s="1">
        <v>1.5777840000000001E-2</v>
      </c>
      <c r="MM514">
        <v>31.965900000000001</v>
      </c>
      <c r="MN514">
        <v>0.89995619999999998</v>
      </c>
      <c r="MO514">
        <v>13720.52</v>
      </c>
      <c r="MP514" s="1">
        <v>1.558876E-2</v>
      </c>
      <c r="MQ514">
        <v>32.041870000000003</v>
      </c>
      <c r="MR514">
        <v>0.92206509999999997</v>
      </c>
      <c r="MS514">
        <v>14294.19</v>
      </c>
      <c r="MT514" s="1">
        <v>1.5374189999999999E-2</v>
      </c>
      <c r="MU514">
        <v>32.085459999999998</v>
      </c>
      <c r="MV514">
        <v>0.94009410000000004</v>
      </c>
      <c r="MW514">
        <v>14842.88</v>
      </c>
      <c r="MX514" s="1">
        <v>1.507963E-2</v>
      </c>
      <c r="MY514">
        <v>32.08746</v>
      </c>
      <c r="MZ514">
        <v>0.95058379999999998</v>
      </c>
      <c r="NA514">
        <v>15365.49</v>
      </c>
      <c r="NB514" s="1">
        <v>1.486558E-2</v>
      </c>
      <c r="NC514">
        <v>32.070169999999997</v>
      </c>
      <c r="ND514">
        <v>0.96348849999999997</v>
      </c>
      <c r="NE514">
        <v>15861.16</v>
      </c>
      <c r="NF514" s="1">
        <v>1.476214E-2</v>
      </c>
      <c r="NG514">
        <v>32.05527</v>
      </c>
      <c r="NH514">
        <v>0.98139180000000004</v>
      </c>
      <c r="NI514">
        <v>16331.74</v>
      </c>
      <c r="NJ514" s="1">
        <v>1.466582E-2</v>
      </c>
      <c r="NK514">
        <v>32.001849999999997</v>
      </c>
      <c r="NL514">
        <v>0.99792689999999995</v>
      </c>
      <c r="NM514">
        <v>16777.71</v>
      </c>
      <c r="NN514" s="1">
        <v>1.4564799999999999E-2</v>
      </c>
      <c r="NO514">
        <v>31.938140000000001</v>
      </c>
      <c r="NP514">
        <v>1.0123979999999999</v>
      </c>
      <c r="NQ514">
        <v>17199.36</v>
      </c>
      <c r="NR514" s="1">
        <v>1.457467E-2</v>
      </c>
      <c r="NS514">
        <v>31.878699999999998</v>
      </c>
      <c r="NT514">
        <v>1.033056</v>
      </c>
      <c r="NU514">
        <v>17597.45</v>
      </c>
      <c r="NV514" s="1">
        <v>1.441041E-2</v>
      </c>
      <c r="NW514">
        <v>31.979959999999998</v>
      </c>
      <c r="NX514">
        <v>1.0398510000000001</v>
      </c>
      <c r="NY514">
        <v>17972.34</v>
      </c>
      <c r="NZ514" s="1">
        <v>1.4221370000000001E-2</v>
      </c>
      <c r="OA514">
        <v>32.11206</v>
      </c>
      <c r="OB514">
        <v>1.0430299999999999</v>
      </c>
      <c r="OC514">
        <v>18322.810000000001</v>
      </c>
      <c r="OD514" s="1">
        <v>1.4060720000000001E-2</v>
      </c>
      <c r="OE514">
        <v>32.197969999999998</v>
      </c>
      <c r="OF514">
        <v>1.0464850000000001</v>
      </c>
      <c r="OG514">
        <v>18649.689999999999</v>
      </c>
      <c r="OH514" s="1">
        <v>1.4000200000000001E-2</v>
      </c>
      <c r="OI514">
        <v>32.262639999999998</v>
      </c>
      <c r="OJ514">
        <v>1.0560080000000001</v>
      </c>
      <c r="OK514">
        <v>18954.419999999998</v>
      </c>
    </row>
    <row r="515" spans="1:401" x14ac:dyDescent="0.35">
      <c r="A515">
        <v>524</v>
      </c>
      <c r="B515" t="s">
        <v>4</v>
      </c>
      <c r="C515" t="s">
        <v>364</v>
      </c>
      <c r="D515" t="s">
        <v>522</v>
      </c>
      <c r="E515">
        <v>910.33389999999997</v>
      </c>
      <c r="F515">
        <v>2.9303010000000001E-2</v>
      </c>
      <c r="G515">
        <v>24.54382</v>
      </c>
      <c r="H515">
        <v>0</v>
      </c>
      <c r="I515">
        <v>0</v>
      </c>
      <c r="J515" s="1">
        <v>2.9197399999999998E-2</v>
      </c>
      <c r="K515">
        <v>24.712679999999999</v>
      </c>
      <c r="L515">
        <v>0</v>
      </c>
      <c r="M515">
        <v>0</v>
      </c>
      <c r="N515" s="1">
        <v>2.9009139999999999E-2</v>
      </c>
      <c r="O515">
        <v>24.898489999999999</v>
      </c>
      <c r="P515">
        <v>0</v>
      </c>
      <c r="Q515">
        <v>0</v>
      </c>
      <c r="R515" s="1">
        <v>2.8766880000000002E-2</v>
      </c>
      <c r="S515">
        <v>25.021909999999998</v>
      </c>
      <c r="T515">
        <v>0</v>
      </c>
      <c r="U515">
        <v>0</v>
      </c>
      <c r="V515" s="1">
        <v>2.8549939999999999E-2</v>
      </c>
      <c r="W515">
        <v>25.057099999999998</v>
      </c>
      <c r="X515">
        <v>0</v>
      </c>
      <c r="Y515">
        <v>0</v>
      </c>
      <c r="Z515" s="1">
        <v>2.841252E-2</v>
      </c>
      <c r="AA515">
        <v>25.100439999999999</v>
      </c>
      <c r="AB515">
        <v>0</v>
      </c>
      <c r="AC515">
        <v>0</v>
      </c>
      <c r="AD515" s="1">
        <v>2.8363039999999999E-2</v>
      </c>
      <c r="AE515">
        <v>25.155380000000001</v>
      </c>
      <c r="AF515">
        <v>0</v>
      </c>
      <c r="AG515">
        <v>0</v>
      </c>
      <c r="AH515" s="1">
        <v>2.817441E-2</v>
      </c>
      <c r="AI515">
        <v>25.34713</v>
      </c>
      <c r="AJ515">
        <v>0</v>
      </c>
      <c r="AK515">
        <v>0</v>
      </c>
      <c r="AL515" s="1">
        <v>2.7948029999999999E-2</v>
      </c>
      <c r="AM515">
        <v>25.587289999999999</v>
      </c>
      <c r="AN515">
        <v>0</v>
      </c>
      <c r="AO515">
        <v>0</v>
      </c>
      <c r="AP515" s="1">
        <v>2.7706359999999999E-2</v>
      </c>
      <c r="AQ515">
        <v>25.838519999999999</v>
      </c>
      <c r="AR515">
        <v>0</v>
      </c>
      <c r="AS515">
        <v>0</v>
      </c>
      <c r="AT515" s="1">
        <v>2.7549299999999999E-2</v>
      </c>
      <c r="AU515">
        <v>26.067170000000001</v>
      </c>
      <c r="AV515">
        <v>0</v>
      </c>
      <c r="AW515">
        <v>0</v>
      </c>
      <c r="AX515" s="1">
        <v>2.7446020000000002E-2</v>
      </c>
      <c r="AY515">
        <v>26.187190000000001</v>
      </c>
      <c r="AZ515">
        <v>0</v>
      </c>
      <c r="BA515">
        <v>0</v>
      </c>
      <c r="BB515" s="1">
        <v>2.7317210000000001E-2</v>
      </c>
      <c r="BC515">
        <v>26.26069</v>
      </c>
      <c r="BD515">
        <v>0</v>
      </c>
      <c r="BE515">
        <v>0</v>
      </c>
      <c r="BF515" s="1">
        <v>2.717284E-2</v>
      </c>
      <c r="BG515">
        <v>26.322410000000001</v>
      </c>
      <c r="BH515">
        <v>0</v>
      </c>
      <c r="BI515">
        <v>0</v>
      </c>
      <c r="BJ515" s="1">
        <v>2.7163759999999999E-2</v>
      </c>
      <c r="BK515">
        <v>26.41827</v>
      </c>
      <c r="BL515">
        <v>0</v>
      </c>
      <c r="BM515">
        <v>0</v>
      </c>
      <c r="BN515" s="1">
        <v>2.6988519999999998E-2</v>
      </c>
      <c r="BO515">
        <v>26.660920000000001</v>
      </c>
      <c r="BP515">
        <v>0</v>
      </c>
      <c r="BQ515">
        <v>0</v>
      </c>
      <c r="BR515" s="1">
        <v>2.675344E-2</v>
      </c>
      <c r="BS515">
        <v>26.902529999999999</v>
      </c>
      <c r="BT515">
        <v>0</v>
      </c>
      <c r="BU515">
        <v>0</v>
      </c>
      <c r="BV515" s="1">
        <v>2.6510189999999999E-2</v>
      </c>
      <c r="BW515">
        <v>27.142150000000001</v>
      </c>
      <c r="BX515">
        <v>0</v>
      </c>
      <c r="BY515">
        <v>0</v>
      </c>
      <c r="BZ515" s="1">
        <v>2.6335830000000001E-2</v>
      </c>
      <c r="CA515">
        <v>27.333939999999998</v>
      </c>
      <c r="CB515">
        <v>0</v>
      </c>
      <c r="CC515">
        <v>0</v>
      </c>
      <c r="CD515" s="1">
        <v>2.6214640000000001E-2</v>
      </c>
      <c r="CE515">
        <v>27.426300000000001</v>
      </c>
      <c r="CF515">
        <v>0</v>
      </c>
      <c r="CG515">
        <v>0</v>
      </c>
      <c r="CH515" s="1">
        <v>2.606083E-2</v>
      </c>
      <c r="CI515">
        <v>27.433869999999999</v>
      </c>
      <c r="CJ515">
        <v>0</v>
      </c>
      <c r="CK515">
        <v>0</v>
      </c>
      <c r="CL515" s="1">
        <v>2.5897489999999999E-2</v>
      </c>
      <c r="CM515">
        <v>27.454029999999999</v>
      </c>
      <c r="CN515">
        <v>0</v>
      </c>
      <c r="CO515">
        <v>0</v>
      </c>
      <c r="CP515" s="1">
        <v>2.604389E-2</v>
      </c>
      <c r="CQ515">
        <v>27.526499999999999</v>
      </c>
      <c r="CR515">
        <v>0</v>
      </c>
      <c r="CS515">
        <v>0</v>
      </c>
      <c r="CT515" s="1">
        <v>2.5854149999999999E-2</v>
      </c>
      <c r="CU515">
        <v>27.704750000000001</v>
      </c>
      <c r="CV515">
        <v>0</v>
      </c>
      <c r="CW515">
        <v>0</v>
      </c>
      <c r="CX515" s="1">
        <v>2.55307E-2</v>
      </c>
      <c r="CY515">
        <v>27.795169999999999</v>
      </c>
      <c r="CZ515">
        <v>0</v>
      </c>
      <c r="DA515">
        <v>0</v>
      </c>
      <c r="DB515">
        <v>2.5207899999999998E-2</v>
      </c>
      <c r="DC515">
        <v>27.97655</v>
      </c>
      <c r="DD515">
        <v>0</v>
      </c>
      <c r="DE515">
        <v>0</v>
      </c>
      <c r="DF515" s="1">
        <v>2.5053300000000001E-2</v>
      </c>
      <c r="DG515">
        <v>28.137170000000001</v>
      </c>
      <c r="DH515">
        <v>0</v>
      </c>
      <c r="DI515">
        <v>0</v>
      </c>
      <c r="DJ515" s="1">
        <v>2.497897E-2</v>
      </c>
      <c r="DK515">
        <v>28.21208</v>
      </c>
      <c r="DL515">
        <v>0</v>
      </c>
      <c r="DM515">
        <v>0</v>
      </c>
      <c r="DN515" s="1">
        <v>2.4858580000000002E-2</v>
      </c>
      <c r="DO515">
        <v>28.22973</v>
      </c>
      <c r="DP515">
        <v>0</v>
      </c>
      <c r="DQ515">
        <v>0</v>
      </c>
      <c r="DR515" s="1">
        <v>2.4608459999999999E-2</v>
      </c>
      <c r="DS515">
        <v>28.250879999999999</v>
      </c>
      <c r="DT515">
        <v>0</v>
      </c>
      <c r="DU515">
        <v>3.5517960000000001E-38</v>
      </c>
      <c r="DV515" s="1">
        <v>2.4208299999999999E-2</v>
      </c>
      <c r="DW515">
        <v>28.314630000000001</v>
      </c>
      <c r="DX515">
        <v>5.4808630000000001E-38</v>
      </c>
      <c r="DY515">
        <v>6.171551E-34</v>
      </c>
      <c r="DZ515" s="1">
        <v>2.404423E-2</v>
      </c>
      <c r="EA515">
        <v>28.53669</v>
      </c>
      <c r="EB515">
        <v>2.9859640000000002E-34</v>
      </c>
      <c r="EC515">
        <v>3.0361379999999999E-30</v>
      </c>
      <c r="ED515" s="1">
        <v>2.3985300000000001E-2</v>
      </c>
      <c r="EE515">
        <v>28.787310000000002</v>
      </c>
      <c r="EF515">
        <v>6.0435999999999997E-31</v>
      </c>
      <c r="EG515" s="1">
        <v>5.6140510000000002E-27</v>
      </c>
      <c r="EH515" s="1">
        <v>2.392238E-2</v>
      </c>
      <c r="EI515">
        <v>29.041049999999998</v>
      </c>
      <c r="EJ515" s="1">
        <v>5.1745910000000002E-28</v>
      </c>
      <c r="EK515" s="1">
        <v>4.5508499999999998E-24</v>
      </c>
      <c r="EL515" s="1">
        <v>2.3772600000000001E-2</v>
      </c>
      <c r="EM515">
        <v>29.266380000000002</v>
      </c>
      <c r="EN515" s="1">
        <v>2.1429869999999998E-25</v>
      </c>
      <c r="EO515" s="1">
        <v>1.8251100000000001E-21</v>
      </c>
      <c r="EP515" s="1">
        <v>2.3597219999999999E-2</v>
      </c>
      <c r="EQ515">
        <v>29.362100000000002</v>
      </c>
      <c r="ER515" s="1">
        <v>4.774003E-23</v>
      </c>
      <c r="ES515" s="1">
        <v>3.9948510000000001E-19</v>
      </c>
      <c r="ET515">
        <v>2.3450530000000001E-2</v>
      </c>
      <c r="EU515">
        <v>29.348479999999999</v>
      </c>
      <c r="EV515" s="1">
        <v>6.1935649999999996E-21</v>
      </c>
      <c r="EW515" s="1">
        <v>5.1318350000000002E-17</v>
      </c>
      <c r="EX515" s="1">
        <v>2.3385360000000001E-2</v>
      </c>
      <c r="EY515">
        <v>29.350079999999998</v>
      </c>
      <c r="EZ515" s="1">
        <v>5.004541E-19</v>
      </c>
      <c r="FA515" s="1">
        <v>4.1151059999999999E-15</v>
      </c>
      <c r="FB515" s="1">
        <v>2.3585289999999998E-2</v>
      </c>
      <c r="FC515">
        <v>29.376049999999999</v>
      </c>
      <c r="FD515" s="1">
        <v>2.681805E-17</v>
      </c>
      <c r="FE515" s="1">
        <v>2.174022E-13</v>
      </c>
      <c r="FF515" s="1">
        <v>2.3517739999999999E-2</v>
      </c>
      <c r="FG515">
        <v>29.50244</v>
      </c>
      <c r="FH515" s="1">
        <v>9.7641469999999997E-16</v>
      </c>
      <c r="FI515" s="1">
        <v>7.9111799999999994E-12</v>
      </c>
      <c r="FJ515" s="1">
        <v>2.334522E-2</v>
      </c>
      <c r="FK515">
        <v>29.62931</v>
      </c>
      <c r="FL515" s="1">
        <v>2.5197409999999999E-14</v>
      </c>
      <c r="FM515" s="1">
        <v>2.057365E-10</v>
      </c>
      <c r="FN515">
        <v>2.313569E-2</v>
      </c>
      <c r="FO515">
        <v>29.711349999999999</v>
      </c>
      <c r="FP515" s="1">
        <v>4.7898999999999996E-13</v>
      </c>
      <c r="FQ515" s="1">
        <v>3.9510279999999999E-9</v>
      </c>
      <c r="FR515" s="1">
        <v>2.3071310000000001E-2</v>
      </c>
      <c r="FS515">
        <v>29.7623</v>
      </c>
      <c r="FT515" s="1">
        <v>6.9583509999999999E-12</v>
      </c>
      <c r="FU515" s="1">
        <v>5.7743229999999997E-8</v>
      </c>
      <c r="FV515" s="1">
        <v>2.3064979999999999E-2</v>
      </c>
      <c r="FW515">
        <v>29.762309999999999</v>
      </c>
      <c r="FX515" s="1">
        <v>7.9148830000000003E-11</v>
      </c>
      <c r="FY515" s="1">
        <v>6.5954709999999996E-7</v>
      </c>
      <c r="FZ515" s="1">
        <v>2.2995249999999998E-2</v>
      </c>
      <c r="GA515">
        <v>29.74287</v>
      </c>
      <c r="GB515" s="1">
        <v>7.1676119999999998E-10</v>
      </c>
      <c r="GC515" s="1">
        <v>6.0218009999999999E-6</v>
      </c>
      <c r="GD515" s="1">
        <v>2.284742E-2</v>
      </c>
      <c r="GE515">
        <v>29.72428</v>
      </c>
      <c r="GF515" s="1">
        <v>5.2730189999999997E-9</v>
      </c>
      <c r="GG515" s="1">
        <v>4.482628E-5</v>
      </c>
      <c r="GH515" s="1">
        <v>2.2716549999999999E-2</v>
      </c>
      <c r="GI515">
        <v>29.74597</v>
      </c>
      <c r="GJ515" s="1">
        <v>3.2217620000000002E-8</v>
      </c>
      <c r="GK515" s="1">
        <v>2.770421E-4</v>
      </c>
      <c r="GL515" s="1">
        <v>2.2609669999999998E-2</v>
      </c>
      <c r="GM515">
        <v>29.896129999999999</v>
      </c>
      <c r="GN515" s="1">
        <v>1.6632549999999999E-7</v>
      </c>
      <c r="GO515" s="1">
        <v>1.445989E-3</v>
      </c>
      <c r="GP515" s="1">
        <v>2.2462559999999999E-2</v>
      </c>
      <c r="GQ515">
        <v>30.08785</v>
      </c>
      <c r="GR515" s="1">
        <v>7.3517789999999995E-7</v>
      </c>
      <c r="GS515" s="1">
        <v>6.4711589999999998E-3</v>
      </c>
      <c r="GT515" s="1">
        <v>2.2350060000000001E-2</v>
      </c>
      <c r="GU515">
        <v>30.300139999999999</v>
      </c>
      <c r="GV515" s="1">
        <v>2.8280580000000002E-6</v>
      </c>
      <c r="GW515" s="1">
        <v>2.5180589999999999E-2</v>
      </c>
      <c r="GX515" s="1">
        <v>2.2208849999999999E-2</v>
      </c>
      <c r="GY515">
        <v>30.461469999999998</v>
      </c>
      <c r="GZ515" s="1">
        <v>9.5654199999999996E-6</v>
      </c>
      <c r="HA515" s="1">
        <v>8.6289459999999998E-2</v>
      </c>
      <c r="HB515" s="1">
        <v>2.204397E-2</v>
      </c>
      <c r="HC515">
        <v>30.54139</v>
      </c>
      <c r="HD515" s="1">
        <v>2.8786969999999999E-5</v>
      </c>
      <c r="HE515" s="1">
        <v>0.26337359999999999</v>
      </c>
      <c r="HF515" s="1">
        <v>2.1911529999999999E-2</v>
      </c>
      <c r="HG515">
        <v>30.501439999999999</v>
      </c>
      <c r="HH515" s="1">
        <v>7.8073890000000004E-5</v>
      </c>
      <c r="HI515" s="1">
        <v>0.72372570000000003</v>
      </c>
      <c r="HJ515" s="1">
        <v>2.1795459999999999E-2</v>
      </c>
      <c r="HK515">
        <v>30.45044</v>
      </c>
      <c r="HL515" s="1">
        <v>1.926454E-4</v>
      </c>
      <c r="HM515" s="1">
        <v>1.8081670000000001</v>
      </c>
      <c r="HN515" s="1">
        <v>2.2136200000000002E-2</v>
      </c>
      <c r="HO515">
        <v>30.420470000000002</v>
      </c>
      <c r="HP515" s="1">
        <v>4.4574300000000002E-4</v>
      </c>
      <c r="HQ515" s="1">
        <v>4.1493270000000004</v>
      </c>
      <c r="HR515" s="1">
        <v>2.1942239999999998E-2</v>
      </c>
      <c r="HS515">
        <v>30.481280000000002</v>
      </c>
      <c r="HT515" s="1">
        <v>9.3165629999999999E-4</v>
      </c>
      <c r="HU515">
        <v>8.8137709999999991</v>
      </c>
      <c r="HV515" s="1">
        <v>2.1553059999999999E-2</v>
      </c>
      <c r="HW515">
        <v>30.60641</v>
      </c>
      <c r="HX515" s="1">
        <v>1.796366E-3</v>
      </c>
      <c r="HY515">
        <v>17.425699999999999</v>
      </c>
      <c r="HZ515" s="1">
        <v>2.1134730000000001E-2</v>
      </c>
      <c r="IA515">
        <v>30.686319999999998</v>
      </c>
      <c r="IB515" s="1">
        <v>3.240527E-3</v>
      </c>
      <c r="IC515">
        <v>32.28492</v>
      </c>
      <c r="ID515" s="1">
        <v>2.0970920000000001E-2</v>
      </c>
      <c r="IE515">
        <v>30.756969999999999</v>
      </c>
      <c r="IF515" s="1">
        <v>5.5810080000000001E-3</v>
      </c>
      <c r="IG515">
        <v>56.434539999999998</v>
      </c>
      <c r="IH515" s="1">
        <v>2.096367E-2</v>
      </c>
      <c r="II515">
        <v>30.77055</v>
      </c>
      <c r="IJ515" s="1">
        <v>9.1979910000000008E-3</v>
      </c>
      <c r="IK515">
        <v>93.686099999999996</v>
      </c>
      <c r="IL515" s="1">
        <v>2.0889609999999999E-2</v>
      </c>
      <c r="IM515">
        <v>30.71669</v>
      </c>
      <c r="IN515" s="1">
        <v>1.4427189999999999E-2</v>
      </c>
      <c r="IO515">
        <v>148.45339999999999</v>
      </c>
      <c r="IP515" s="1">
        <v>2.0757370000000001E-2</v>
      </c>
      <c r="IQ515">
        <v>30.659939999999999</v>
      </c>
      <c r="IR515" s="1">
        <v>2.1634939999999998E-2</v>
      </c>
      <c r="IS515">
        <v>225.4984</v>
      </c>
      <c r="IT515" s="1">
        <v>2.1184680000000001E-2</v>
      </c>
      <c r="IU515">
        <v>30.655069999999998</v>
      </c>
      <c r="IV515" s="1">
        <v>3.2111559999999997E-2</v>
      </c>
      <c r="IW515">
        <v>330.0444</v>
      </c>
      <c r="IX515" s="1">
        <v>2.0994860000000001E-2</v>
      </c>
      <c r="IY515">
        <v>30.829270000000001</v>
      </c>
      <c r="IZ515" s="1">
        <v>4.4768919999999997E-2</v>
      </c>
      <c r="JA515">
        <v>467.1379</v>
      </c>
      <c r="JB515" s="1">
        <v>2.0628629999999998E-2</v>
      </c>
      <c r="JC515">
        <v>31.048539999999999</v>
      </c>
      <c r="JD515" s="1">
        <v>5.997777E-2</v>
      </c>
      <c r="JE515">
        <v>640.59310000000005</v>
      </c>
      <c r="JF515">
        <v>2.0229049999999998E-2</v>
      </c>
      <c r="JG515">
        <v>31.260380000000001</v>
      </c>
      <c r="JH515" s="1">
        <v>7.7945349999999997E-2</v>
      </c>
      <c r="JI515">
        <v>853.66300000000001</v>
      </c>
      <c r="JJ515" s="1">
        <v>2.0118850000000001E-2</v>
      </c>
      <c r="JK515">
        <v>31.374939999999999</v>
      </c>
      <c r="JL515" s="1">
        <v>0.10017620000000001</v>
      </c>
      <c r="JM515">
        <v>1109.0450000000001</v>
      </c>
      <c r="JN515" s="1">
        <v>2.0147499999999999E-2</v>
      </c>
      <c r="JO515">
        <v>31.414999999999999</v>
      </c>
      <c r="JP515" s="1">
        <v>0.12682740000000001</v>
      </c>
      <c r="JQ515">
        <v>1409.0329999999999</v>
      </c>
      <c r="JR515">
        <v>2.0097190000000001E-2</v>
      </c>
      <c r="JS515">
        <v>31.364260000000002</v>
      </c>
      <c r="JT515">
        <v>0.15677260000000001</v>
      </c>
      <c r="JU515">
        <v>1754.4169999999999</v>
      </c>
      <c r="JV515" s="1">
        <v>1.992959E-2</v>
      </c>
      <c r="JW515">
        <v>31.31138</v>
      </c>
      <c r="JX515" s="1">
        <v>0.18916479999999999</v>
      </c>
      <c r="JY515">
        <v>2144.1509999999998</v>
      </c>
      <c r="JZ515" s="1">
        <v>2.030477E-2</v>
      </c>
      <c r="KA515">
        <v>31.28246</v>
      </c>
      <c r="KB515" s="1">
        <v>0.2307321</v>
      </c>
      <c r="KC515">
        <v>2578.0990000000002</v>
      </c>
      <c r="KD515" s="1">
        <v>2.005231E-2</v>
      </c>
      <c r="KE515">
        <v>31.387619999999998</v>
      </c>
      <c r="KF515" s="1">
        <v>0.2688507</v>
      </c>
      <c r="KG515">
        <v>3054.2260000000001</v>
      </c>
      <c r="KH515" s="1">
        <v>1.963649E-2</v>
      </c>
      <c r="KI515">
        <v>31.511839999999999</v>
      </c>
      <c r="KJ515" s="1">
        <v>0.30630469999999999</v>
      </c>
      <c r="KK515">
        <v>3566.5250000000001</v>
      </c>
      <c r="KL515" s="1">
        <v>1.9154620000000001E-2</v>
      </c>
      <c r="KM515">
        <v>31.64414</v>
      </c>
      <c r="KN515" s="1">
        <v>0.34311029999999998</v>
      </c>
      <c r="KO515">
        <v>4110.0690000000004</v>
      </c>
      <c r="KP515" s="1">
        <v>1.8956850000000001E-2</v>
      </c>
      <c r="KQ515">
        <v>31.755710000000001</v>
      </c>
      <c r="KR515" s="1">
        <v>0.38546819999999998</v>
      </c>
      <c r="KS515">
        <v>4680.9269999999997</v>
      </c>
      <c r="KT515" s="1">
        <v>1.8877250000000002E-2</v>
      </c>
      <c r="KU515">
        <v>31.774560000000001</v>
      </c>
      <c r="KV515">
        <v>0.43130400000000002</v>
      </c>
      <c r="KW515">
        <v>5276.4380000000001</v>
      </c>
      <c r="KX515">
        <v>1.870784E-2</v>
      </c>
      <c r="KY515">
        <v>31.726680000000002</v>
      </c>
      <c r="KZ515">
        <v>0.47585250000000001</v>
      </c>
      <c r="LA515">
        <v>5891.7950000000001</v>
      </c>
      <c r="LB515" s="1">
        <v>1.842682E-2</v>
      </c>
      <c r="LC515">
        <v>31.662130000000001</v>
      </c>
      <c r="LD515">
        <v>0.51730330000000002</v>
      </c>
      <c r="LE515">
        <v>6521.0810000000001</v>
      </c>
      <c r="LF515" s="1">
        <v>1.8495649999999999E-2</v>
      </c>
      <c r="LG515">
        <v>31.630510000000001</v>
      </c>
      <c r="LH515">
        <v>0.56871609999999995</v>
      </c>
      <c r="LI515">
        <v>7160.9380000000001</v>
      </c>
      <c r="LJ515" s="1">
        <v>1.822325E-2</v>
      </c>
      <c r="LK515">
        <v>31.716670000000001</v>
      </c>
      <c r="LL515">
        <v>0.60936729999999995</v>
      </c>
      <c r="LM515">
        <v>7807.45</v>
      </c>
      <c r="LN515" s="1">
        <v>1.7859779999999999E-2</v>
      </c>
      <c r="LO515">
        <v>31.825869999999998</v>
      </c>
      <c r="LP515">
        <v>0.64503849999999996</v>
      </c>
      <c r="LQ515">
        <v>8453.2950000000001</v>
      </c>
      <c r="LR515" s="1">
        <v>1.7432659999999999E-2</v>
      </c>
      <c r="LS515">
        <v>31.94866</v>
      </c>
      <c r="LT515">
        <v>0.67579080000000002</v>
      </c>
      <c r="LU515">
        <v>9093.8739999999998</v>
      </c>
      <c r="LV515" s="1">
        <v>1.7162509999999999E-2</v>
      </c>
      <c r="LW515">
        <v>32.037039999999998</v>
      </c>
      <c r="LX515">
        <v>0.71007169999999997</v>
      </c>
      <c r="LY515">
        <v>9725.9040000000005</v>
      </c>
      <c r="LZ515" s="1">
        <v>1.6905259999999998E-2</v>
      </c>
      <c r="MA515">
        <v>32.068040000000003</v>
      </c>
      <c r="MB515">
        <v>0.74160899999999996</v>
      </c>
      <c r="MC515">
        <v>10347.49</v>
      </c>
      <c r="MD515">
        <v>1.650511E-2</v>
      </c>
      <c r="ME515">
        <v>32.003529999999998</v>
      </c>
      <c r="MF515">
        <v>0.76234670000000004</v>
      </c>
      <c r="MG515">
        <v>10954.19</v>
      </c>
      <c r="MH515" s="1">
        <v>1.609319E-2</v>
      </c>
      <c r="MI515">
        <v>31.926220000000001</v>
      </c>
      <c r="MJ515">
        <v>0.77922360000000002</v>
      </c>
      <c r="MK515">
        <v>11542.82</v>
      </c>
      <c r="ML515" s="1">
        <v>1.6027719999999999E-2</v>
      </c>
      <c r="MM515">
        <v>31.865410000000001</v>
      </c>
      <c r="MN515">
        <v>0.81043730000000003</v>
      </c>
      <c r="MO515">
        <v>12113.38</v>
      </c>
      <c r="MP515" s="1">
        <v>1.5838060000000001E-2</v>
      </c>
      <c r="MQ515">
        <v>31.9421</v>
      </c>
      <c r="MR515">
        <v>0.83347400000000005</v>
      </c>
      <c r="MS515">
        <v>12666.39</v>
      </c>
      <c r="MT515" s="1">
        <v>1.561892E-2</v>
      </c>
      <c r="MU515">
        <v>31.9863</v>
      </c>
      <c r="MV515">
        <v>0.85263630000000001</v>
      </c>
      <c r="MW515">
        <v>13198.75</v>
      </c>
      <c r="MX515" s="1">
        <v>1.5319940000000001E-2</v>
      </c>
      <c r="MY515">
        <v>31.990590000000001</v>
      </c>
      <c r="MZ515">
        <v>0.86498439999999999</v>
      </c>
      <c r="NA515">
        <v>13709.12</v>
      </c>
      <c r="NB515" s="1">
        <v>1.510103E-2</v>
      </c>
      <c r="NC515">
        <v>31.97617</v>
      </c>
      <c r="ND515">
        <v>0.87937160000000003</v>
      </c>
      <c r="NE515">
        <v>14196.38</v>
      </c>
      <c r="NF515" s="1">
        <v>1.499604E-2</v>
      </c>
      <c r="NG515">
        <v>31.963550000000001</v>
      </c>
      <c r="NH515">
        <v>0.89838770000000001</v>
      </c>
      <c r="NI515">
        <v>14662</v>
      </c>
      <c r="NJ515" s="1">
        <v>1.4899920000000001E-2</v>
      </c>
      <c r="NK515">
        <v>31.91347</v>
      </c>
      <c r="NL515">
        <v>0.91622380000000003</v>
      </c>
      <c r="NM515">
        <v>15106</v>
      </c>
      <c r="NN515" s="1">
        <v>1.4797660000000001E-2</v>
      </c>
      <c r="NO515">
        <v>31.85351</v>
      </c>
      <c r="NP515">
        <v>0.93205360000000004</v>
      </c>
      <c r="NQ515">
        <v>15528.59</v>
      </c>
      <c r="NR515" s="1">
        <v>1.4811120000000001E-2</v>
      </c>
      <c r="NS515">
        <v>31.797989999999999</v>
      </c>
      <c r="NT515">
        <v>0.95377299999999998</v>
      </c>
      <c r="NU515">
        <v>15930.22</v>
      </c>
      <c r="NV515" s="1">
        <v>1.464352E-2</v>
      </c>
      <c r="NW515">
        <v>31.89875</v>
      </c>
      <c r="NX515">
        <v>0.96239070000000004</v>
      </c>
      <c r="NY515">
        <v>16310.96</v>
      </c>
      <c r="NZ515" s="1">
        <v>1.4451200000000001E-2</v>
      </c>
      <c r="OA515">
        <v>32.029159999999997</v>
      </c>
      <c r="OB515">
        <v>0.96761129999999995</v>
      </c>
      <c r="OC515">
        <v>16669.419999999998</v>
      </c>
      <c r="OD515" s="1">
        <v>1.4287390000000001E-2</v>
      </c>
      <c r="OE515">
        <v>32.115049999999997</v>
      </c>
      <c r="OF515">
        <v>0.97298580000000001</v>
      </c>
      <c r="OG515">
        <v>17006.23</v>
      </c>
      <c r="OH515" s="1">
        <v>1.422694E-2</v>
      </c>
      <c r="OI515">
        <v>32.180340000000001</v>
      </c>
      <c r="OJ515">
        <v>0.98404449999999999</v>
      </c>
      <c r="OK515">
        <v>17322.5</v>
      </c>
    </row>
    <row r="516" spans="1:401" x14ac:dyDescent="0.35">
      <c r="A516">
        <v>525</v>
      </c>
      <c r="B516" t="s">
        <v>4</v>
      </c>
      <c r="C516" t="s">
        <v>364</v>
      </c>
      <c r="D516" t="s">
        <v>523</v>
      </c>
      <c r="E516">
        <v>910.82780000000002</v>
      </c>
      <c r="F516">
        <v>2.9404940000000001E-2</v>
      </c>
      <c r="G516">
        <v>24.335370000000001</v>
      </c>
      <c r="H516">
        <v>0</v>
      </c>
      <c r="I516">
        <v>0</v>
      </c>
      <c r="J516" s="1">
        <v>2.930085E-2</v>
      </c>
      <c r="K516">
        <v>24.5029</v>
      </c>
      <c r="L516">
        <v>0</v>
      </c>
      <c r="M516">
        <v>0</v>
      </c>
      <c r="N516" s="1">
        <v>2.9111080000000001E-2</v>
      </c>
      <c r="O516">
        <v>24.687290000000001</v>
      </c>
      <c r="P516">
        <v>0</v>
      </c>
      <c r="Q516">
        <v>0</v>
      </c>
      <c r="R516" s="1">
        <v>2.8865930000000001E-2</v>
      </c>
      <c r="S516">
        <v>24.810580000000002</v>
      </c>
      <c r="T516">
        <v>0</v>
      </c>
      <c r="U516">
        <v>0</v>
      </c>
      <c r="V516" s="1">
        <v>2.8647240000000001E-2</v>
      </c>
      <c r="W516">
        <v>24.847909999999999</v>
      </c>
      <c r="X516">
        <v>0</v>
      </c>
      <c r="Y516">
        <v>0</v>
      </c>
      <c r="Z516" s="1">
        <v>2.8511020000000002E-2</v>
      </c>
      <c r="AA516">
        <v>24.89387</v>
      </c>
      <c r="AB516">
        <v>0</v>
      </c>
      <c r="AC516">
        <v>0</v>
      </c>
      <c r="AD516" s="1">
        <v>2.8462250000000001E-2</v>
      </c>
      <c r="AE516">
        <v>24.95091</v>
      </c>
      <c r="AF516">
        <v>0</v>
      </c>
      <c r="AG516">
        <v>0</v>
      </c>
      <c r="AH516" s="1">
        <v>2.8273220000000002E-2</v>
      </c>
      <c r="AI516">
        <v>25.141559999999998</v>
      </c>
      <c r="AJ516">
        <v>0</v>
      </c>
      <c r="AK516">
        <v>0</v>
      </c>
      <c r="AL516" s="1">
        <v>2.8043700000000001E-2</v>
      </c>
      <c r="AM516">
        <v>25.37894</v>
      </c>
      <c r="AN516">
        <v>0</v>
      </c>
      <c r="AO516">
        <v>0</v>
      </c>
      <c r="AP516" s="1">
        <v>2.7802190000000001E-2</v>
      </c>
      <c r="AQ516">
        <v>25.627310000000001</v>
      </c>
      <c r="AR516">
        <v>0</v>
      </c>
      <c r="AS516">
        <v>0</v>
      </c>
      <c r="AT516">
        <v>2.764401E-2</v>
      </c>
      <c r="AU516">
        <v>25.853429999999999</v>
      </c>
      <c r="AV516">
        <v>0</v>
      </c>
      <c r="AW516">
        <v>0</v>
      </c>
      <c r="AX516">
        <v>2.7539890000000001E-2</v>
      </c>
      <c r="AY516">
        <v>25.9742</v>
      </c>
      <c r="AZ516">
        <v>0</v>
      </c>
      <c r="BA516">
        <v>0</v>
      </c>
      <c r="BB516" s="1">
        <v>2.7410609999999998E-2</v>
      </c>
      <c r="BC516">
        <v>26.050650000000001</v>
      </c>
      <c r="BD516">
        <v>0</v>
      </c>
      <c r="BE516">
        <v>0</v>
      </c>
      <c r="BF516" s="1">
        <v>2.7266329999999998E-2</v>
      </c>
      <c r="BG516">
        <v>26.115310000000001</v>
      </c>
      <c r="BH516">
        <v>0</v>
      </c>
      <c r="BI516">
        <v>0</v>
      </c>
      <c r="BJ516" s="1">
        <v>2.7262850000000002E-2</v>
      </c>
      <c r="BK516">
        <v>26.213560000000001</v>
      </c>
      <c r="BL516">
        <v>0</v>
      </c>
      <c r="BM516">
        <v>0</v>
      </c>
      <c r="BN516" s="1">
        <v>2.7083759999999998E-2</v>
      </c>
      <c r="BO516">
        <v>26.455159999999999</v>
      </c>
      <c r="BP516">
        <v>0</v>
      </c>
      <c r="BQ516">
        <v>0</v>
      </c>
      <c r="BR516" s="1">
        <v>2.6848319999999998E-2</v>
      </c>
      <c r="BS516">
        <v>26.694559999999999</v>
      </c>
      <c r="BT516">
        <v>0</v>
      </c>
      <c r="BU516">
        <v>0</v>
      </c>
      <c r="BV516">
        <v>2.6601659999999999E-2</v>
      </c>
      <c r="BW516">
        <v>26.931889999999999</v>
      </c>
      <c r="BX516">
        <v>0</v>
      </c>
      <c r="BY516">
        <v>0</v>
      </c>
      <c r="BZ516" s="1">
        <v>2.642626E-2</v>
      </c>
      <c r="CA516">
        <v>27.122869999999999</v>
      </c>
      <c r="CB516">
        <v>0</v>
      </c>
      <c r="CC516">
        <v>0</v>
      </c>
      <c r="CD516" s="1">
        <v>2.6306820000000002E-2</v>
      </c>
      <c r="CE516">
        <v>27.217500000000001</v>
      </c>
      <c r="CF516">
        <v>0</v>
      </c>
      <c r="CG516">
        <v>0</v>
      </c>
      <c r="CH516" s="1">
        <v>2.6152829999999998E-2</v>
      </c>
      <c r="CI516">
        <v>27.229649999999999</v>
      </c>
      <c r="CJ516">
        <v>0</v>
      </c>
      <c r="CK516">
        <v>0</v>
      </c>
      <c r="CL516" s="1">
        <v>2.5988460000000001E-2</v>
      </c>
      <c r="CM516">
        <v>27.254010000000001</v>
      </c>
      <c r="CN516">
        <v>0</v>
      </c>
      <c r="CO516">
        <v>0</v>
      </c>
      <c r="CP516" s="1">
        <v>2.6143130000000001E-2</v>
      </c>
      <c r="CQ516">
        <v>27.329740000000001</v>
      </c>
      <c r="CR516">
        <v>0</v>
      </c>
      <c r="CS516">
        <v>0</v>
      </c>
      <c r="CT516" s="1">
        <v>2.595074E-2</v>
      </c>
      <c r="CU516">
        <v>27.508430000000001</v>
      </c>
      <c r="CV516">
        <v>0</v>
      </c>
      <c r="CW516">
        <v>0</v>
      </c>
      <c r="CX516" s="1">
        <v>2.5625809999999999E-2</v>
      </c>
      <c r="CY516">
        <v>27.600539999999999</v>
      </c>
      <c r="CZ516">
        <v>0</v>
      </c>
      <c r="DA516">
        <v>0</v>
      </c>
      <c r="DB516" s="1">
        <v>2.529791E-2</v>
      </c>
      <c r="DC516">
        <v>27.781590000000001</v>
      </c>
      <c r="DD516">
        <v>0</v>
      </c>
      <c r="DE516">
        <v>0</v>
      </c>
      <c r="DF516" s="1">
        <v>2.514305E-2</v>
      </c>
      <c r="DG516">
        <v>27.941800000000001</v>
      </c>
      <c r="DH516">
        <v>0</v>
      </c>
      <c r="DI516">
        <v>0</v>
      </c>
      <c r="DJ516" s="1">
        <v>2.5070220000000001E-2</v>
      </c>
      <c r="DK516">
        <v>28.018319999999999</v>
      </c>
      <c r="DL516">
        <v>0</v>
      </c>
      <c r="DM516">
        <v>0</v>
      </c>
      <c r="DN516" s="1">
        <v>2.4948359999999999E-2</v>
      </c>
      <c r="DO516">
        <v>28.03952</v>
      </c>
      <c r="DP516">
        <v>0</v>
      </c>
      <c r="DQ516">
        <v>0</v>
      </c>
      <c r="DR516" s="1">
        <v>2.4696349999999999E-2</v>
      </c>
      <c r="DS516">
        <v>28.064419999999998</v>
      </c>
      <c r="DT516">
        <v>0</v>
      </c>
      <c r="DU516">
        <v>0</v>
      </c>
      <c r="DV516" s="1">
        <v>2.429334E-2</v>
      </c>
      <c r="DW516">
        <v>28.130649999999999</v>
      </c>
      <c r="DX516">
        <v>1.2690630000000001E-38</v>
      </c>
      <c r="DY516">
        <v>1.483586E-34</v>
      </c>
      <c r="DZ516" s="1">
        <v>2.4127450000000002E-2</v>
      </c>
      <c r="EA516">
        <v>28.35106</v>
      </c>
      <c r="EB516">
        <v>6.9920020000000004E-35</v>
      </c>
      <c r="EC516">
        <v>7.8847920000000003E-31</v>
      </c>
      <c r="ED516" s="1">
        <v>2.4068240000000001E-2</v>
      </c>
      <c r="EE516">
        <v>28.59873</v>
      </c>
      <c r="EF516">
        <v>1.5569919999999999E-31</v>
      </c>
      <c r="EG516" s="1">
        <v>1.563346E-27</v>
      </c>
      <c r="EH516" s="1">
        <v>2.400834E-2</v>
      </c>
      <c r="EI516">
        <v>28.848990000000001</v>
      </c>
      <c r="EJ516" s="1">
        <v>1.446344E-28</v>
      </c>
      <c r="EK516" s="1">
        <v>1.352203E-24</v>
      </c>
      <c r="EL516" s="1">
        <v>2.385787E-2</v>
      </c>
      <c r="EM516">
        <v>29.071290000000001</v>
      </c>
      <c r="EN516" s="1">
        <v>6.4259120000000006E-26</v>
      </c>
      <c r="EO516" s="1">
        <v>5.7535510000000002E-22</v>
      </c>
      <c r="EP516" s="1">
        <v>2.3678419999999999E-2</v>
      </c>
      <c r="EQ516">
        <v>29.166779999999999</v>
      </c>
      <c r="ER516" s="1">
        <v>1.524629E-23</v>
      </c>
      <c r="ES516" s="1">
        <v>1.3308020000000001E-19</v>
      </c>
      <c r="ET516">
        <v>2.3532460000000002E-2</v>
      </c>
      <c r="EU516">
        <v>29.156949999999998</v>
      </c>
      <c r="EV516" s="1">
        <v>2.096201E-21</v>
      </c>
      <c r="EW516" s="1">
        <v>1.8008869999999999E-17</v>
      </c>
      <c r="EX516" s="1">
        <v>2.346939E-2</v>
      </c>
      <c r="EY516">
        <v>29.162469999999999</v>
      </c>
      <c r="EZ516" s="1">
        <v>1.7874710000000001E-19</v>
      </c>
      <c r="FA516" s="1">
        <v>1.516917E-15</v>
      </c>
      <c r="FB516" s="1">
        <v>2.3675370000000001E-2</v>
      </c>
      <c r="FC516">
        <v>29.19164</v>
      </c>
      <c r="FD516" s="1">
        <v>1.007377E-17</v>
      </c>
      <c r="FE516" s="1">
        <v>8.3968130000000003E-14</v>
      </c>
      <c r="FF516" s="1">
        <v>2.3606180000000001E-2</v>
      </c>
      <c r="FG516">
        <v>29.318819999999999</v>
      </c>
      <c r="FH516" s="1">
        <v>3.8442169999999998E-16</v>
      </c>
      <c r="FI516" s="1">
        <v>3.1940859999999999E-12</v>
      </c>
      <c r="FJ516" s="1">
        <v>2.343044E-2</v>
      </c>
      <c r="FK516">
        <v>29.44577</v>
      </c>
      <c r="FL516" s="1">
        <v>1.0368450000000001E-14</v>
      </c>
      <c r="FM516" s="1">
        <v>8.6645270000000002E-11</v>
      </c>
      <c r="FN516">
        <v>2.3219879999999998E-2</v>
      </c>
      <c r="FO516">
        <v>29.528780000000001</v>
      </c>
      <c r="FP516" s="1">
        <v>2.05534E-13</v>
      </c>
      <c r="FQ516" s="1">
        <v>1.7324030000000001E-9</v>
      </c>
      <c r="FR516" s="1">
        <v>2.3155080000000001E-2</v>
      </c>
      <c r="FS516">
        <v>29.581579999999999</v>
      </c>
      <c r="FT516" s="1">
        <v>3.1069059999999998E-12</v>
      </c>
      <c r="FU516" s="1">
        <v>2.6313559999999999E-8</v>
      </c>
      <c r="FV516" s="1">
        <v>2.3147919999999999E-2</v>
      </c>
      <c r="FW516">
        <v>29.584499999999998</v>
      </c>
      <c r="FX516" s="1">
        <v>3.6704059999999998E-11</v>
      </c>
      <c r="FY516" s="1">
        <v>3.1188190000000002E-7</v>
      </c>
      <c r="FZ516" s="1">
        <v>2.3082209999999999E-2</v>
      </c>
      <c r="GA516">
        <v>29.568549999999998</v>
      </c>
      <c r="GB516" s="1">
        <v>3.4469279999999999E-10</v>
      </c>
      <c r="GC516" s="1">
        <v>2.9505450000000001E-6</v>
      </c>
      <c r="GD516" s="1">
        <v>2.293046E-2</v>
      </c>
      <c r="GE516">
        <v>29.5535</v>
      </c>
      <c r="GF516" s="1">
        <v>2.624598E-9</v>
      </c>
      <c r="GG516" s="1">
        <v>2.2726470000000001E-5</v>
      </c>
      <c r="GH516" s="1">
        <v>2.2799690000000001E-2</v>
      </c>
      <c r="GI516">
        <v>29.57762</v>
      </c>
      <c r="GJ516" s="1">
        <v>1.6574869999999999E-8</v>
      </c>
      <c r="GK516" s="1">
        <v>1.4513859999999999E-4</v>
      </c>
      <c r="GL516" s="1">
        <v>2.2693620000000001E-2</v>
      </c>
      <c r="GM516">
        <v>29.72681</v>
      </c>
      <c r="GN516" s="1">
        <v>8.8319030000000001E-8</v>
      </c>
      <c r="GO516" s="1">
        <v>7.817729E-4</v>
      </c>
      <c r="GP516" s="1">
        <v>2.2547439999999998E-2</v>
      </c>
      <c r="GQ516">
        <v>29.91611</v>
      </c>
      <c r="GR516" s="1">
        <v>4.0237280000000001E-7</v>
      </c>
      <c r="GS516" s="1">
        <v>3.606007E-3</v>
      </c>
      <c r="GT516" s="1">
        <v>2.2432850000000001E-2</v>
      </c>
      <c r="GU516">
        <v>30.125499999999999</v>
      </c>
      <c r="GV516" s="1">
        <v>1.593008E-6</v>
      </c>
      <c r="GW516" s="1">
        <v>1.4444469999999999E-2</v>
      </c>
      <c r="GX516" s="1">
        <v>2.2291620000000002E-2</v>
      </c>
      <c r="GY516">
        <v>30.28567</v>
      </c>
      <c r="GZ516" s="1">
        <v>5.5387930000000002E-6</v>
      </c>
      <c r="HA516" s="1">
        <v>5.0894559999999998E-2</v>
      </c>
      <c r="HB516">
        <v>2.2125390000000002E-2</v>
      </c>
      <c r="HC516">
        <v>30.366029999999999</v>
      </c>
      <c r="HD516" s="1">
        <v>1.7113119999999999E-5</v>
      </c>
      <c r="HE516" s="1">
        <v>0.15953529999999999</v>
      </c>
      <c r="HF516" s="1">
        <v>2.1992370000000001E-2</v>
      </c>
      <c r="HG516">
        <v>30.32938</v>
      </c>
      <c r="HH516" s="1">
        <v>4.7593429999999999E-5</v>
      </c>
      <c r="HI516" s="1">
        <v>0.4497101</v>
      </c>
      <c r="HJ516" s="1">
        <v>2.18789E-2</v>
      </c>
      <c r="HK516">
        <v>30.282720000000001</v>
      </c>
      <c r="HL516" s="1">
        <v>1.203002E-4</v>
      </c>
      <c r="HM516" s="1">
        <v>1.1512960000000001</v>
      </c>
      <c r="HN516" s="1">
        <v>2.2228390000000001E-2</v>
      </c>
      <c r="HO516">
        <v>30.256530000000001</v>
      </c>
      <c r="HP516" s="1">
        <v>2.8489020000000001E-4</v>
      </c>
      <c r="HQ516" s="1">
        <v>2.7043430000000002</v>
      </c>
      <c r="HR516" s="1">
        <v>2.2034680000000001E-2</v>
      </c>
      <c r="HS516">
        <v>30.318999999999999</v>
      </c>
      <c r="HT516" s="1">
        <v>6.0860020000000001E-4</v>
      </c>
      <c r="HU516" s="1">
        <v>5.8738910000000004</v>
      </c>
      <c r="HV516">
        <v>2.1639720000000001E-2</v>
      </c>
      <c r="HW516">
        <v>30.44388</v>
      </c>
      <c r="HX516" s="1">
        <v>1.1977100000000001E-3</v>
      </c>
      <c r="HY516">
        <v>11.86163</v>
      </c>
      <c r="HZ516" s="1">
        <v>2.1215109999999999E-2</v>
      </c>
      <c r="IA516">
        <v>30.525459999999999</v>
      </c>
      <c r="IB516" s="1">
        <v>2.202692E-3</v>
      </c>
      <c r="IC516">
        <v>22.421500000000002</v>
      </c>
      <c r="ID516" s="1">
        <v>2.1052660000000001E-2</v>
      </c>
      <c r="IE516">
        <v>30.598050000000001</v>
      </c>
      <c r="IF516" s="1">
        <v>3.8648839999999999E-3</v>
      </c>
      <c r="IG516">
        <v>39.947130000000001</v>
      </c>
      <c r="IH516" s="1">
        <v>2.1047960000000001E-2</v>
      </c>
      <c r="II516">
        <v>30.614090000000001</v>
      </c>
      <c r="IJ516" s="1">
        <v>6.4835120000000003E-3</v>
      </c>
      <c r="IK516">
        <v>67.527829999999994</v>
      </c>
      <c r="IL516" s="1">
        <v>2.0975009999999999E-2</v>
      </c>
      <c r="IM516">
        <v>30.564070000000001</v>
      </c>
      <c r="IN516" s="1">
        <v>1.0341299999999999E-2</v>
      </c>
      <c r="IO516">
        <v>108.8609</v>
      </c>
      <c r="IP516">
        <v>2.0844959999999999E-2</v>
      </c>
      <c r="IQ516">
        <v>30.511230000000001</v>
      </c>
      <c r="IR516" s="1">
        <v>1.5756200000000001E-2</v>
      </c>
      <c r="IS516">
        <v>168.07310000000001</v>
      </c>
      <c r="IT516" s="1">
        <v>2.1283110000000001E-2</v>
      </c>
      <c r="IU516">
        <v>30.509239999999998</v>
      </c>
      <c r="IV516" s="1">
        <v>2.374799E-2</v>
      </c>
      <c r="IW516">
        <v>249.82390000000001</v>
      </c>
      <c r="IX516" s="1">
        <v>2.1088909999999999E-2</v>
      </c>
      <c r="IY516">
        <v>30.681819999999998</v>
      </c>
      <c r="IZ516" s="1">
        <v>3.3573899999999997E-2</v>
      </c>
      <c r="JA516">
        <v>358.80110000000002</v>
      </c>
      <c r="JB516" s="1">
        <v>2.0718839999999999E-2</v>
      </c>
      <c r="JC516">
        <v>30.897570000000002</v>
      </c>
      <c r="JD516" s="1">
        <v>4.55763E-2</v>
      </c>
      <c r="JE516">
        <v>498.85759999999999</v>
      </c>
      <c r="JF516" s="1">
        <v>2.0314539999999999E-2</v>
      </c>
      <c r="JG516">
        <v>31.105910000000002</v>
      </c>
      <c r="JH516" s="1">
        <v>5.9965560000000001E-2</v>
      </c>
      <c r="JI516">
        <v>673.46010000000001</v>
      </c>
      <c r="JJ516" s="1">
        <v>2.0205870000000001E-2</v>
      </c>
      <c r="JK516">
        <v>31.219360000000002</v>
      </c>
      <c r="JL516" s="1">
        <v>7.7988340000000003E-2</v>
      </c>
      <c r="JM516">
        <v>885.69269999999995</v>
      </c>
      <c r="JN516" s="1">
        <v>2.0238329999999999E-2</v>
      </c>
      <c r="JO516">
        <v>31.26041</v>
      </c>
      <c r="JP516" s="1">
        <v>9.986006E-2</v>
      </c>
      <c r="JQ516">
        <v>1138.347</v>
      </c>
      <c r="JR516" s="1">
        <v>2.018853E-2</v>
      </c>
      <c r="JS516">
        <v>31.213619999999999</v>
      </c>
      <c r="JT516" s="1">
        <v>0.1247492</v>
      </c>
      <c r="JU516">
        <v>1432.9670000000001</v>
      </c>
      <c r="JV516" s="1">
        <v>2.002367E-2</v>
      </c>
      <c r="JW516">
        <v>31.165289999999999</v>
      </c>
      <c r="JX516" s="1">
        <v>0.15205640000000001</v>
      </c>
      <c r="JY516">
        <v>1769.4929999999999</v>
      </c>
      <c r="JZ516" s="1">
        <v>2.040693E-2</v>
      </c>
      <c r="KA516">
        <v>31.140409999999999</v>
      </c>
      <c r="KB516" s="1">
        <v>0.18728310000000001</v>
      </c>
      <c r="KC516">
        <v>2148.54</v>
      </c>
      <c r="KD516" s="1">
        <v>2.0155550000000001E-2</v>
      </c>
      <c r="KE516">
        <v>31.246770000000001</v>
      </c>
      <c r="KF516" s="1">
        <v>0.2202016</v>
      </c>
      <c r="KG516">
        <v>2569.0320000000002</v>
      </c>
      <c r="KH516" s="1">
        <v>1.9730839999999999E-2</v>
      </c>
      <c r="KI516">
        <v>31.370930000000001</v>
      </c>
      <c r="KJ516" s="1">
        <v>0.25290430000000003</v>
      </c>
      <c r="KK516">
        <v>3026.2539999999999</v>
      </c>
      <c r="KL516">
        <v>1.924499E-2</v>
      </c>
      <c r="KM516">
        <v>31.502960000000002</v>
      </c>
      <c r="KN516" s="1">
        <v>0.28551179999999998</v>
      </c>
      <c r="KO516">
        <v>3516.2280000000001</v>
      </c>
      <c r="KP516" s="1">
        <v>1.9048120000000002E-2</v>
      </c>
      <c r="KQ516">
        <v>31.614350000000002</v>
      </c>
      <c r="KR516" s="1">
        <v>0.32318429999999998</v>
      </c>
      <c r="KS516">
        <v>4035.7240000000002</v>
      </c>
      <c r="KT516" s="1">
        <v>1.8969300000000001E-2</v>
      </c>
      <c r="KU516">
        <v>31.63494</v>
      </c>
      <c r="KV516" s="1">
        <v>0.36419119999999999</v>
      </c>
      <c r="KW516">
        <v>4582.5879999999997</v>
      </c>
      <c r="KX516" s="1">
        <v>1.8800959999999999E-2</v>
      </c>
      <c r="KY516">
        <v>31.590800000000002</v>
      </c>
      <c r="KZ516" s="1">
        <v>0.40453830000000002</v>
      </c>
      <c r="LA516">
        <v>5152.6850000000004</v>
      </c>
      <c r="LB516" s="1">
        <v>1.852024E-2</v>
      </c>
      <c r="LC516">
        <v>31.53098</v>
      </c>
      <c r="LD516">
        <v>0.4426059</v>
      </c>
      <c r="LE516">
        <v>5740.6729999999998</v>
      </c>
      <c r="LF516">
        <v>1.8594630000000001E-2</v>
      </c>
      <c r="LG516">
        <v>31.50338</v>
      </c>
      <c r="LH516">
        <v>0.48965959999999997</v>
      </c>
      <c r="LI516">
        <v>6343.424</v>
      </c>
      <c r="LJ516" s="1">
        <v>1.8321870000000001E-2</v>
      </c>
      <c r="LK516">
        <v>31.590920000000001</v>
      </c>
      <c r="LL516">
        <v>0.5276883</v>
      </c>
      <c r="LM516">
        <v>6957.2849999999999</v>
      </c>
      <c r="LN516" s="1">
        <v>1.79525E-2</v>
      </c>
      <c r="LO516">
        <v>31.700890000000001</v>
      </c>
      <c r="LP516">
        <v>0.56147550000000002</v>
      </c>
      <c r="LQ516">
        <v>7575.2079999999996</v>
      </c>
      <c r="LR516" s="1">
        <v>1.752157E-2</v>
      </c>
      <c r="LS516">
        <v>31.823789999999999</v>
      </c>
      <c r="LT516">
        <v>0.59119089999999996</v>
      </c>
      <c r="LU516">
        <v>8192.5789999999997</v>
      </c>
      <c r="LV516" s="1">
        <v>1.7252630000000001E-2</v>
      </c>
      <c r="LW516">
        <v>31.912870000000002</v>
      </c>
      <c r="LX516">
        <v>0.62427440000000001</v>
      </c>
      <c r="LY516">
        <v>8806.0849999999991</v>
      </c>
      <c r="LZ516" s="1">
        <v>1.6998119999999999E-2</v>
      </c>
      <c r="MA516">
        <v>31.945270000000001</v>
      </c>
      <c r="MB516">
        <v>0.65515659999999998</v>
      </c>
      <c r="MC516">
        <v>9413.7289999999994</v>
      </c>
      <c r="MD516" s="1">
        <v>1.6596679999999999E-2</v>
      </c>
      <c r="ME516">
        <v>31.884429999999998</v>
      </c>
      <c r="MF516">
        <v>0.67645010000000005</v>
      </c>
      <c r="MG516">
        <v>10010.950000000001</v>
      </c>
      <c r="MH516" s="1">
        <v>1.6182060000000002E-2</v>
      </c>
      <c r="MI516">
        <v>31.81165</v>
      </c>
      <c r="MJ516">
        <v>0.69426540000000003</v>
      </c>
      <c r="MK516">
        <v>10594.32</v>
      </c>
      <c r="ML516" s="1">
        <v>1.611711E-2</v>
      </c>
      <c r="MM516">
        <v>31.755140000000001</v>
      </c>
      <c r="MN516">
        <v>0.72495849999999995</v>
      </c>
      <c r="MO516">
        <v>11163.56</v>
      </c>
      <c r="MP516" s="1">
        <v>1.5928560000000001E-2</v>
      </c>
      <c r="MQ516">
        <v>31.833069999999999</v>
      </c>
      <c r="MR516">
        <v>0.74846449999999998</v>
      </c>
      <c r="MS516">
        <v>11718.86</v>
      </c>
      <c r="MT516" s="1">
        <v>1.570908E-2</v>
      </c>
      <c r="MU516">
        <v>31.878720000000001</v>
      </c>
      <c r="MV516">
        <v>0.76844920000000005</v>
      </c>
      <c r="MW516">
        <v>12256.85</v>
      </c>
      <c r="MX516" s="1">
        <v>1.540848E-2</v>
      </c>
      <c r="MY516">
        <v>31.885300000000001</v>
      </c>
      <c r="MZ516">
        <v>0.78223739999999997</v>
      </c>
      <c r="NA516">
        <v>12775.99</v>
      </c>
      <c r="NB516" s="1">
        <v>1.518683E-2</v>
      </c>
      <c r="NC516">
        <v>31.87332</v>
      </c>
      <c r="ND516">
        <v>0.79775050000000003</v>
      </c>
      <c r="NE516">
        <v>13274.75</v>
      </c>
      <c r="NF516" s="1">
        <v>1.507958E-2</v>
      </c>
      <c r="NG516">
        <v>31.863189999999999</v>
      </c>
      <c r="NH516">
        <v>0.81742700000000001</v>
      </c>
      <c r="NI516">
        <v>13754.3</v>
      </c>
      <c r="NJ516" s="1">
        <v>1.4986650000000001E-2</v>
      </c>
      <c r="NK516">
        <v>31.816369999999999</v>
      </c>
      <c r="NL516">
        <v>0.83632090000000003</v>
      </c>
      <c r="NM516">
        <v>14214.41</v>
      </c>
      <c r="NN516" s="1">
        <v>1.488388E-2</v>
      </c>
      <c r="NO516">
        <v>31.760069999999999</v>
      </c>
      <c r="NP516">
        <v>0.85318139999999998</v>
      </c>
      <c r="NQ516">
        <v>14655.11</v>
      </c>
      <c r="NR516" s="1">
        <v>1.489912E-2</v>
      </c>
      <c r="NS516">
        <v>31.70824</v>
      </c>
      <c r="NT516">
        <v>0.87551820000000002</v>
      </c>
      <c r="NU516">
        <v>15076.59</v>
      </c>
      <c r="NV516" s="1">
        <v>1.4731660000000001E-2</v>
      </c>
      <c r="NW516">
        <v>31.809059999999999</v>
      </c>
      <c r="NX516">
        <v>0.88578259999999998</v>
      </c>
      <c r="NY516">
        <v>15478.66</v>
      </c>
      <c r="NZ516" s="1">
        <v>1.453602E-2</v>
      </c>
      <c r="OA516">
        <v>31.938659999999999</v>
      </c>
      <c r="OB516">
        <v>0.89265819999999996</v>
      </c>
      <c r="OC516">
        <v>15859.76</v>
      </c>
      <c r="OD516" s="1">
        <v>1.4372670000000001E-2</v>
      </c>
      <c r="OE516">
        <v>32.02487</v>
      </c>
      <c r="OF516">
        <v>0.89983020000000002</v>
      </c>
      <c r="OG516">
        <v>16220.25</v>
      </c>
      <c r="OH516" s="1">
        <v>1.4313060000000001E-2</v>
      </c>
      <c r="OI516">
        <v>32.090940000000003</v>
      </c>
      <c r="OJ516">
        <v>0.91219399999999995</v>
      </c>
      <c r="OK516">
        <v>16561.060000000001</v>
      </c>
    </row>
    <row r="517" spans="1:401" x14ac:dyDescent="0.35">
      <c r="A517">
        <v>526</v>
      </c>
      <c r="B517" t="s">
        <v>4</v>
      </c>
      <c r="C517" t="s">
        <v>364</v>
      </c>
      <c r="D517" t="s">
        <v>524</v>
      </c>
      <c r="E517">
        <v>806.2296</v>
      </c>
      <c r="F517" s="1">
        <v>2.7241640000000001E-2</v>
      </c>
      <c r="G517">
        <v>24.153919999999999</v>
      </c>
      <c r="H517">
        <v>0</v>
      </c>
      <c r="I517">
        <v>0</v>
      </c>
      <c r="J517" s="1">
        <v>2.7147649999999999E-2</v>
      </c>
      <c r="K517">
        <v>24.320150000000002</v>
      </c>
      <c r="L517">
        <v>0</v>
      </c>
      <c r="M517">
        <v>0</v>
      </c>
      <c r="N517" s="1">
        <v>2.6971289999999998E-2</v>
      </c>
      <c r="O517">
        <v>24.503150000000002</v>
      </c>
      <c r="P517">
        <v>0</v>
      </c>
      <c r="Q517">
        <v>0</v>
      </c>
      <c r="R517" s="1">
        <v>2.6742370000000001E-2</v>
      </c>
      <c r="S517">
        <v>24.625699999999998</v>
      </c>
      <c r="T517">
        <v>0</v>
      </c>
      <c r="U517">
        <v>0</v>
      </c>
      <c r="V517" s="1">
        <v>2.6539210000000001E-2</v>
      </c>
      <c r="W517">
        <v>24.66413</v>
      </c>
      <c r="X517">
        <v>0</v>
      </c>
      <c r="Y517">
        <v>0</v>
      </c>
      <c r="Z517" s="1">
        <v>2.6415069999999999E-2</v>
      </c>
      <c r="AA517">
        <v>24.711780000000001</v>
      </c>
      <c r="AB517">
        <v>0</v>
      </c>
      <c r="AC517">
        <v>0</v>
      </c>
      <c r="AD517" s="1">
        <v>2.6373270000000001E-2</v>
      </c>
      <c r="AE517">
        <v>24.77036</v>
      </c>
      <c r="AF517">
        <v>0</v>
      </c>
      <c r="AG517">
        <v>0</v>
      </c>
      <c r="AH517">
        <v>2.6196759999999999E-2</v>
      </c>
      <c r="AI517">
        <v>24.9604</v>
      </c>
      <c r="AJ517">
        <v>0</v>
      </c>
      <c r="AK517">
        <v>0</v>
      </c>
      <c r="AL517" s="1">
        <v>2.5983679999999999E-2</v>
      </c>
      <c r="AM517">
        <v>25.195709999999998</v>
      </c>
      <c r="AN517">
        <v>0</v>
      </c>
      <c r="AO517">
        <v>0</v>
      </c>
      <c r="AP517" s="1">
        <v>2.5759770000000001E-2</v>
      </c>
      <c r="AQ517">
        <v>25.44183</v>
      </c>
      <c r="AR517">
        <v>0</v>
      </c>
      <c r="AS517">
        <v>0</v>
      </c>
      <c r="AT517" s="1">
        <v>2.5614600000000001E-2</v>
      </c>
      <c r="AU517">
        <v>25.66572</v>
      </c>
      <c r="AV517">
        <v>0</v>
      </c>
      <c r="AW517">
        <v>0</v>
      </c>
      <c r="AX517" s="1">
        <v>2.5518059999999999E-2</v>
      </c>
      <c r="AY517">
        <v>25.786370000000002</v>
      </c>
      <c r="AZ517">
        <v>0</v>
      </c>
      <c r="BA517">
        <v>0</v>
      </c>
      <c r="BB517" s="1">
        <v>2.5397070000000001E-2</v>
      </c>
      <c r="BC517">
        <v>25.864609999999999</v>
      </c>
      <c r="BD517">
        <v>0</v>
      </c>
      <c r="BE517">
        <v>0</v>
      </c>
      <c r="BF517" s="1">
        <v>2.526583E-2</v>
      </c>
      <c r="BG517">
        <v>25.9313</v>
      </c>
      <c r="BH517">
        <v>0</v>
      </c>
      <c r="BI517">
        <v>0</v>
      </c>
      <c r="BJ517" s="1">
        <v>2.5266489999999999E-2</v>
      </c>
      <c r="BK517">
        <v>26.03144</v>
      </c>
      <c r="BL517">
        <v>0</v>
      </c>
      <c r="BM517">
        <v>0</v>
      </c>
      <c r="BN517" s="1">
        <v>2.509962E-2</v>
      </c>
      <c r="BO517">
        <v>26.27252</v>
      </c>
      <c r="BP517">
        <v>0</v>
      </c>
      <c r="BQ517">
        <v>0</v>
      </c>
      <c r="BR517" s="1">
        <v>2.4881830000000001E-2</v>
      </c>
      <c r="BS517">
        <v>26.510339999999999</v>
      </c>
      <c r="BT517">
        <v>0</v>
      </c>
      <c r="BU517">
        <v>0</v>
      </c>
      <c r="BV517" s="1">
        <v>2.4651470000000002E-2</v>
      </c>
      <c r="BW517">
        <v>26.74567</v>
      </c>
      <c r="BX517">
        <v>0</v>
      </c>
      <c r="BY517">
        <v>0</v>
      </c>
      <c r="BZ517" s="1">
        <v>2.449053E-2</v>
      </c>
      <c r="CA517">
        <v>26.935739999999999</v>
      </c>
      <c r="CB517">
        <v>0</v>
      </c>
      <c r="CC517">
        <v>0</v>
      </c>
      <c r="CD517" s="1">
        <v>2.437843E-2</v>
      </c>
      <c r="CE517">
        <v>27.031559999999999</v>
      </c>
      <c r="CF517">
        <v>0</v>
      </c>
      <c r="CG517">
        <v>0</v>
      </c>
      <c r="CH517">
        <v>2.423664E-2</v>
      </c>
      <c r="CI517">
        <v>27.046800000000001</v>
      </c>
      <c r="CJ517">
        <v>0</v>
      </c>
      <c r="CK517">
        <v>0</v>
      </c>
      <c r="CL517" s="1">
        <v>2.4087810000000001E-2</v>
      </c>
      <c r="CM517">
        <v>27.074490000000001</v>
      </c>
      <c r="CN517">
        <v>0</v>
      </c>
      <c r="CO517">
        <v>0</v>
      </c>
      <c r="CP517" s="1">
        <v>2.4234769999999999E-2</v>
      </c>
      <c r="CQ517">
        <v>27.152999999999999</v>
      </c>
      <c r="CR517">
        <v>0</v>
      </c>
      <c r="CS517">
        <v>0</v>
      </c>
      <c r="CT517" s="1">
        <v>2.4056589999999999E-2</v>
      </c>
      <c r="CU517">
        <v>27.33229</v>
      </c>
      <c r="CV517">
        <v>0</v>
      </c>
      <c r="CW517">
        <v>0</v>
      </c>
      <c r="CX517" s="1">
        <v>2.3753090000000001E-2</v>
      </c>
      <c r="CY517">
        <v>27.42576</v>
      </c>
      <c r="CZ517">
        <v>0</v>
      </c>
      <c r="DA517">
        <v>0</v>
      </c>
      <c r="DB517">
        <v>2.344771E-2</v>
      </c>
      <c r="DC517">
        <v>27.607009999999999</v>
      </c>
      <c r="DD517">
        <v>0</v>
      </c>
      <c r="DE517">
        <v>0</v>
      </c>
      <c r="DF517" s="1">
        <v>2.3306480000000001E-2</v>
      </c>
      <c r="DG517">
        <v>27.766960000000001</v>
      </c>
      <c r="DH517">
        <v>0</v>
      </c>
      <c r="DI517">
        <v>0</v>
      </c>
      <c r="DJ517" s="1">
        <v>2.3239200000000002E-2</v>
      </c>
      <c r="DK517">
        <v>27.844360000000002</v>
      </c>
      <c r="DL517">
        <v>0</v>
      </c>
      <c r="DM517">
        <v>0</v>
      </c>
      <c r="DN517" s="1">
        <v>2.3127290000000002E-2</v>
      </c>
      <c r="DO517">
        <v>27.86825</v>
      </c>
      <c r="DP517">
        <v>0</v>
      </c>
      <c r="DQ517">
        <v>0</v>
      </c>
      <c r="DR517" s="1">
        <v>2.289074E-2</v>
      </c>
      <c r="DS517">
        <v>27.896100000000001</v>
      </c>
      <c r="DT517">
        <v>0</v>
      </c>
      <c r="DU517">
        <v>0</v>
      </c>
      <c r="DV517" s="1">
        <v>2.2516040000000001E-2</v>
      </c>
      <c r="DW517">
        <v>27.96461</v>
      </c>
      <c r="DX517">
        <v>0</v>
      </c>
      <c r="DY517">
        <v>3.3017529999999997E-35</v>
      </c>
      <c r="DZ517" s="1">
        <v>2.2361840000000001E-2</v>
      </c>
      <c r="EA517">
        <v>28.184539999999998</v>
      </c>
      <c r="EB517">
        <v>1.7922829999999999E-35</v>
      </c>
      <c r="EC517">
        <v>1.9038640000000001E-31</v>
      </c>
      <c r="ED517" s="1">
        <v>2.2307090000000002E-2</v>
      </c>
      <c r="EE517">
        <v>28.430129999999998</v>
      </c>
      <c r="EF517">
        <v>4.2153999999999999E-32</v>
      </c>
      <c r="EG517" s="1">
        <v>4.0602010000000002E-28</v>
      </c>
      <c r="EH517">
        <v>2.2254650000000001E-2</v>
      </c>
      <c r="EI517">
        <v>28.677869999999999</v>
      </c>
      <c r="EJ517" s="1">
        <v>4.1438000000000002E-29</v>
      </c>
      <c r="EK517" s="1">
        <v>3.7552319999999998E-25</v>
      </c>
      <c r="EL517" s="1">
        <v>2.211515E-2</v>
      </c>
      <c r="EM517">
        <v>28.89761</v>
      </c>
      <c r="EN517" s="1">
        <v>1.943931E-26</v>
      </c>
      <c r="EO517" s="1">
        <v>1.6976569999999999E-22</v>
      </c>
      <c r="EP517" s="1">
        <v>2.194776E-2</v>
      </c>
      <c r="EQ517">
        <v>28.992329999999999</v>
      </c>
      <c r="ER517" s="1">
        <v>4.8587079999999998E-24</v>
      </c>
      <c r="ES517" s="1">
        <v>4.1525129999999997E-20</v>
      </c>
      <c r="ET517" s="1">
        <v>2.1811730000000001E-2</v>
      </c>
      <c r="EU517">
        <v>28.98499</v>
      </c>
      <c r="EV517" s="1">
        <v>7.0237659999999997E-22</v>
      </c>
      <c r="EW517" s="1">
        <v>5.9212549999999999E-18</v>
      </c>
      <c r="EX517" s="1">
        <v>2.1756089999999999E-2</v>
      </c>
      <c r="EY517">
        <v>28.993379999999998</v>
      </c>
      <c r="EZ517" s="1">
        <v>6.2852240000000005E-20</v>
      </c>
      <c r="FA517" s="1">
        <v>5.2385749999999995E-16</v>
      </c>
      <c r="FB517" s="1">
        <v>2.1952220000000001E-2</v>
      </c>
      <c r="FC517">
        <v>29.025230000000001</v>
      </c>
      <c r="FD517" s="1">
        <v>3.7101040000000004E-18</v>
      </c>
      <c r="FE517" s="1">
        <v>3.0370789999999997E-14</v>
      </c>
      <c r="FF517" s="1">
        <v>2.1886550000000001E-2</v>
      </c>
      <c r="FG517">
        <v>29.153590000000001</v>
      </c>
      <c r="FH517" s="1">
        <v>1.4795519999999999E-16</v>
      </c>
      <c r="FI517" s="1">
        <v>1.2068759999999999E-12</v>
      </c>
      <c r="FJ517" s="1">
        <v>2.1721290000000001E-2</v>
      </c>
      <c r="FK517">
        <v>29.280709999999999</v>
      </c>
      <c r="FL517" s="1">
        <v>4.1621100000000001E-15</v>
      </c>
      <c r="FM517" s="1">
        <v>3.4120799999999997E-11</v>
      </c>
      <c r="FN517" s="1">
        <v>2.152602E-2</v>
      </c>
      <c r="FO517">
        <v>29.36478</v>
      </c>
      <c r="FP517" s="1">
        <v>8.5913659999999994E-14</v>
      </c>
      <c r="FQ517" s="1">
        <v>7.0955349999999997E-10</v>
      </c>
      <c r="FR517" s="1">
        <v>2.1465870000000001E-2</v>
      </c>
      <c r="FS517">
        <v>29.418880000000001</v>
      </c>
      <c r="FT517" s="1">
        <v>1.350087E-12</v>
      </c>
      <c r="FU517" s="1">
        <v>1.1187839999999999E-8</v>
      </c>
      <c r="FV517" s="1">
        <v>2.1460719999999999E-2</v>
      </c>
      <c r="FW517">
        <v>29.424019999999999</v>
      </c>
      <c r="FX517" s="1">
        <v>1.655732E-11</v>
      </c>
      <c r="FY517" s="1">
        <v>1.37421E-7</v>
      </c>
      <c r="FZ517" s="1">
        <v>2.140011E-2</v>
      </c>
      <c r="GA517">
        <v>29.410869999999999</v>
      </c>
      <c r="GB517" s="1">
        <v>1.6118269999999999E-10</v>
      </c>
      <c r="GC517" s="1">
        <v>1.3452019999999999E-6</v>
      </c>
      <c r="GD517" s="1">
        <v>2.125809E-2</v>
      </c>
      <c r="GE517">
        <v>29.398720000000001</v>
      </c>
      <c r="GF517" s="1">
        <v>1.2703799999999999E-9</v>
      </c>
      <c r="GG517" s="1">
        <v>1.070534E-5</v>
      </c>
      <c r="GH517" s="1">
        <v>2.1137389999999999E-2</v>
      </c>
      <c r="GI517">
        <v>29.425070000000002</v>
      </c>
      <c r="GJ517" s="1">
        <v>8.2940710000000008E-9</v>
      </c>
      <c r="GK517" s="1">
        <v>7.0538259999999999E-5</v>
      </c>
      <c r="GL517" s="1">
        <v>2.103847E-2</v>
      </c>
      <c r="GM517">
        <v>29.57413</v>
      </c>
      <c r="GN517" s="1">
        <v>4.5628689999999998E-8</v>
      </c>
      <c r="GO517" s="1">
        <v>3.9148319999999999E-4</v>
      </c>
      <c r="GP517">
        <v>2.0904519999999999E-2</v>
      </c>
      <c r="GQ517">
        <v>29.762139999999999</v>
      </c>
      <c r="GR517" s="1">
        <v>2.1437659999999999E-7</v>
      </c>
      <c r="GS517" s="1">
        <v>1.8581839999999999E-3</v>
      </c>
      <c r="GT517" s="1">
        <v>2.0798850000000001E-2</v>
      </c>
      <c r="GU517">
        <v>29.96942</v>
      </c>
      <c r="GV517" s="1">
        <v>8.7410710000000005E-7</v>
      </c>
      <c r="GW517" s="1">
        <v>7.6497409999999998E-3</v>
      </c>
      <c r="GX517">
        <v>2.0668289999999999E-2</v>
      </c>
      <c r="GY517">
        <v>30.128730000000001</v>
      </c>
      <c r="GZ517" s="1">
        <v>3.1263820000000002E-6</v>
      </c>
      <c r="HA517" s="1">
        <v>2.7668399999999999E-2</v>
      </c>
      <c r="HB517" s="1">
        <v>2.051364E-2</v>
      </c>
      <c r="HC517">
        <v>30.209050000000001</v>
      </c>
      <c r="HD517" s="1">
        <v>9.9244279999999993E-6</v>
      </c>
      <c r="HE517" s="1">
        <v>8.8925950000000004E-2</v>
      </c>
      <c r="HF517">
        <v>2.039028E-2</v>
      </c>
      <c r="HG517">
        <v>30.17456</v>
      </c>
      <c r="HH517" s="1">
        <v>2.8325440000000001E-5</v>
      </c>
      <c r="HI517" s="1">
        <v>0.25672869999999998</v>
      </c>
      <c r="HJ517">
        <v>2.028831E-2</v>
      </c>
      <c r="HK517">
        <v>30.1311</v>
      </c>
      <c r="HL517" s="1">
        <v>7.3405049999999996E-5</v>
      </c>
      <c r="HM517" s="1">
        <v>0.67238549999999997</v>
      </c>
      <c r="HN517" s="1">
        <v>2.0619229999999999E-2</v>
      </c>
      <c r="HO517">
        <v>30.107959999999999</v>
      </c>
      <c r="HP517" s="1">
        <v>1.780648E-4</v>
      </c>
      <c r="HQ517">
        <v>1.6140840000000001</v>
      </c>
      <c r="HR517" s="1">
        <v>2.0440059999999999E-2</v>
      </c>
      <c r="HS517">
        <v>30.17229</v>
      </c>
      <c r="HT517" s="1">
        <v>3.8911540000000002E-4</v>
      </c>
      <c r="HU517" s="1">
        <v>3.5792549999999999</v>
      </c>
      <c r="HV517" s="1">
        <v>2.006991E-2</v>
      </c>
      <c r="HW517">
        <v>30.297499999999999</v>
      </c>
      <c r="HX517" s="1">
        <v>7.8227199999999998E-4</v>
      </c>
      <c r="HY517">
        <v>7.3714659999999999</v>
      </c>
      <c r="HZ517" s="1">
        <v>1.9671399999999999E-2</v>
      </c>
      <c r="IA517">
        <v>30.380549999999999</v>
      </c>
      <c r="IB517" s="1">
        <v>1.4679560000000001E-3</v>
      </c>
      <c r="IC517">
        <v>14.195779999999999</v>
      </c>
      <c r="ID517">
        <v>1.9522930000000001E-2</v>
      </c>
      <c r="IE517">
        <v>30.454910000000002</v>
      </c>
      <c r="IF517" s="1">
        <v>2.6263079999999999E-3</v>
      </c>
      <c r="IG517">
        <v>25.74173</v>
      </c>
      <c r="IH517" s="1">
        <v>1.9521199999999999E-2</v>
      </c>
      <c r="II517">
        <v>30.472809999999999</v>
      </c>
      <c r="IJ517" s="1">
        <v>4.4880739999999999E-3</v>
      </c>
      <c r="IK517">
        <v>44.248109999999997</v>
      </c>
      <c r="IL517" s="1">
        <v>1.9454659999999999E-2</v>
      </c>
      <c r="IM517">
        <v>30.42549</v>
      </c>
      <c r="IN517" s="1">
        <v>7.2850470000000002E-3</v>
      </c>
      <c r="IO517">
        <v>72.472110000000001</v>
      </c>
      <c r="IP517" s="1">
        <v>1.9336800000000001E-2</v>
      </c>
      <c r="IQ517">
        <v>30.37594</v>
      </c>
      <c r="IR517" s="1">
        <v>1.128615E-2</v>
      </c>
      <c r="IS517">
        <v>113.5821</v>
      </c>
      <c r="IT517" s="1">
        <v>1.9749849999999999E-2</v>
      </c>
      <c r="IU517">
        <v>30.376570000000001</v>
      </c>
      <c r="IV517" s="1">
        <v>1.728472E-2</v>
      </c>
      <c r="IW517">
        <v>171.2389</v>
      </c>
      <c r="IX517" s="1">
        <v>1.9569369999999999E-2</v>
      </c>
      <c r="IY517">
        <v>30.548639999999999</v>
      </c>
      <c r="IZ517" s="1">
        <v>2.4800719999999998E-2</v>
      </c>
      <c r="JA517">
        <v>249.25710000000001</v>
      </c>
      <c r="JB517" s="1">
        <v>1.9221680000000001E-2</v>
      </c>
      <c r="JC517">
        <v>30.76211</v>
      </c>
      <c r="JD517" s="1">
        <v>3.4133009999999998E-2</v>
      </c>
      <c r="JE517">
        <v>350.96589999999998</v>
      </c>
      <c r="JF517" s="1">
        <v>1.8844070000000001E-2</v>
      </c>
      <c r="JG517">
        <v>30.967929999999999</v>
      </c>
      <c r="JH517" s="1">
        <v>4.549694E-2</v>
      </c>
      <c r="JI517">
        <v>479.47140000000002</v>
      </c>
      <c r="JJ517">
        <v>1.8745029999999999E-2</v>
      </c>
      <c r="JK517">
        <v>31.08013</v>
      </c>
      <c r="JL517" s="1">
        <v>5.991353E-2</v>
      </c>
      <c r="JM517">
        <v>637.66079999999999</v>
      </c>
      <c r="JN517" s="1">
        <v>1.8778469999999998E-2</v>
      </c>
      <c r="JO517">
        <v>31.121559999999999</v>
      </c>
      <c r="JP517" s="1">
        <v>7.7631699999999998E-2</v>
      </c>
      <c r="JQ517">
        <v>828.24850000000004</v>
      </c>
      <c r="JR517" s="1">
        <v>1.8734290000000001E-2</v>
      </c>
      <c r="JS517">
        <v>31.077470000000002</v>
      </c>
      <c r="JT517" s="1">
        <v>9.8068920000000004E-2</v>
      </c>
      <c r="JU517">
        <v>1053.048</v>
      </c>
      <c r="JV517" s="1">
        <v>1.858288E-2</v>
      </c>
      <c r="JW517">
        <v>31.032679999999999</v>
      </c>
      <c r="JX517">
        <v>0.12080100000000001</v>
      </c>
      <c r="JY517">
        <v>1312.643</v>
      </c>
      <c r="JZ517">
        <v>1.894612E-2</v>
      </c>
      <c r="KA517">
        <v>31.011189999999999</v>
      </c>
      <c r="KB517" s="1">
        <v>0.15032319999999999</v>
      </c>
      <c r="KC517">
        <v>1608.05</v>
      </c>
      <c r="KD517" s="1">
        <v>1.8714060000000001E-2</v>
      </c>
      <c r="KE517">
        <v>31.119029999999999</v>
      </c>
      <c r="KF517" s="1">
        <v>0.17841950000000001</v>
      </c>
      <c r="KG517">
        <v>1939.0060000000001</v>
      </c>
      <c r="KH517" s="1">
        <v>1.8313070000000001E-2</v>
      </c>
      <c r="KI517">
        <v>31.243600000000001</v>
      </c>
      <c r="KJ517" s="1">
        <v>0.2066559</v>
      </c>
      <c r="KK517">
        <v>2302.2800000000002</v>
      </c>
      <c r="KL517" s="1">
        <v>1.785865E-2</v>
      </c>
      <c r="KM517">
        <v>31.375499999999999</v>
      </c>
      <c r="KN517" s="1">
        <v>0.2351964</v>
      </c>
      <c r="KO517">
        <v>2695.0430000000001</v>
      </c>
      <c r="KP517" s="1">
        <v>1.7677539999999999E-2</v>
      </c>
      <c r="KQ517">
        <v>31.486799999999999</v>
      </c>
      <c r="KR517" s="1">
        <v>0.26833980000000002</v>
      </c>
      <c r="KS517">
        <v>3114.9749999999999</v>
      </c>
      <c r="KT517" s="1">
        <v>1.7606980000000001E-2</v>
      </c>
      <c r="KU517">
        <v>31.50853</v>
      </c>
      <c r="KV517" s="1">
        <v>0.30467050000000001</v>
      </c>
      <c r="KW517">
        <v>3560.5509999999999</v>
      </c>
      <c r="KX517" s="1">
        <v>1.745207E-2</v>
      </c>
      <c r="KY517">
        <v>31.467099999999999</v>
      </c>
      <c r="KZ517">
        <v>0.34082319999999999</v>
      </c>
      <c r="LA517">
        <v>4028.6790000000001</v>
      </c>
      <c r="LB517" s="1">
        <v>1.7191020000000001E-2</v>
      </c>
      <c r="LC517">
        <v>31.41094</v>
      </c>
      <c r="LD517">
        <v>0.37536219999999998</v>
      </c>
      <c r="LE517">
        <v>4515.1030000000001</v>
      </c>
      <c r="LF517" s="1">
        <v>1.7266360000000001E-2</v>
      </c>
      <c r="LG517">
        <v>31.386780000000002</v>
      </c>
      <c r="LH517">
        <v>0.41803580000000001</v>
      </c>
      <c r="LI517">
        <v>5017.3010000000004</v>
      </c>
      <c r="LJ517">
        <v>1.701161E-2</v>
      </c>
      <c r="LK517">
        <v>31.475950000000001</v>
      </c>
      <c r="LL517">
        <v>0.45315929999999999</v>
      </c>
      <c r="LM517">
        <v>5532.2709999999997</v>
      </c>
      <c r="LN517" s="1">
        <v>1.6666440000000001E-2</v>
      </c>
      <c r="LO517">
        <v>31.587050000000001</v>
      </c>
      <c r="LP517">
        <v>0.48483910000000002</v>
      </c>
      <c r="LQ517">
        <v>6054.1639999999998</v>
      </c>
      <c r="LR517" s="1">
        <v>1.6264569999999999E-2</v>
      </c>
      <c r="LS517">
        <v>31.710450000000002</v>
      </c>
      <c r="LT517">
        <v>0.51317170000000001</v>
      </c>
      <c r="LU517">
        <v>6578.91</v>
      </c>
      <c r="LV517" s="1">
        <v>1.6018839999999999E-2</v>
      </c>
      <c r="LW517">
        <v>31.800280000000001</v>
      </c>
      <c r="LX517">
        <v>0.54476659999999999</v>
      </c>
      <c r="LY517">
        <v>7103.6049999999996</v>
      </c>
      <c r="LZ517" s="1">
        <v>1.5782350000000001E-2</v>
      </c>
      <c r="MA517">
        <v>31.83344</v>
      </c>
      <c r="MB517">
        <v>0.57445659999999998</v>
      </c>
      <c r="MC517">
        <v>7626.3490000000002</v>
      </c>
      <c r="MD517" s="1">
        <v>1.541177E-2</v>
      </c>
      <c r="ME517">
        <v>31.775269999999999</v>
      </c>
      <c r="MF517">
        <v>0.5959179</v>
      </c>
      <c r="MG517">
        <v>8143.25</v>
      </c>
      <c r="MH517" s="1">
        <v>1.5024310000000001E-2</v>
      </c>
      <c r="MI517">
        <v>31.706050000000001</v>
      </c>
      <c r="MJ517">
        <v>0.61415929999999996</v>
      </c>
      <c r="MK517">
        <v>8651.1039999999994</v>
      </c>
      <c r="ML517" s="1">
        <v>1.4966490000000001E-2</v>
      </c>
      <c r="MM517">
        <v>31.65314</v>
      </c>
      <c r="MN517">
        <v>0.64405639999999997</v>
      </c>
      <c r="MO517">
        <v>9149.3729999999996</v>
      </c>
      <c r="MP517">
        <v>1.479103E-2</v>
      </c>
      <c r="MQ517">
        <v>31.73254</v>
      </c>
      <c r="MR517">
        <v>0.66753280000000004</v>
      </c>
      <c r="MS517">
        <v>9638.0740000000005</v>
      </c>
      <c r="MT517" s="1">
        <v>1.458947E-2</v>
      </c>
      <c r="MU517">
        <v>31.779630000000001</v>
      </c>
      <c r="MV517">
        <v>0.68802870000000005</v>
      </c>
      <c r="MW517">
        <v>10114.24</v>
      </c>
      <c r="MX517" s="1">
        <v>1.430824E-2</v>
      </c>
      <c r="MY517">
        <v>31.788139999999999</v>
      </c>
      <c r="MZ517">
        <v>0.70276799999999995</v>
      </c>
      <c r="NA517">
        <v>10576.1</v>
      </c>
      <c r="NB517" s="1">
        <v>1.4101020000000001E-2</v>
      </c>
      <c r="NC517">
        <v>31.778390000000002</v>
      </c>
      <c r="ND517">
        <v>0.71905989999999997</v>
      </c>
      <c r="NE517">
        <v>11022.2</v>
      </c>
      <c r="NF517" s="1">
        <v>1.400123E-2</v>
      </c>
      <c r="NG517">
        <v>31.770130000000002</v>
      </c>
      <c r="NH517">
        <v>0.73917100000000002</v>
      </c>
      <c r="NI517">
        <v>11453.31</v>
      </c>
      <c r="NJ517" s="1">
        <v>1.39163E-2</v>
      </c>
      <c r="NK517">
        <v>31.725989999999999</v>
      </c>
      <c r="NL517">
        <v>0.75866880000000003</v>
      </c>
      <c r="NM517">
        <v>11869.07</v>
      </c>
      <c r="NN517" s="1">
        <v>1.382249E-2</v>
      </c>
      <c r="NO517">
        <v>31.67287</v>
      </c>
      <c r="NP517">
        <v>0.7763428</v>
      </c>
      <c r="NQ517">
        <v>12269.36</v>
      </c>
      <c r="NR517" s="1">
        <v>1.3837739999999999E-2</v>
      </c>
      <c r="NS517">
        <v>31.624199999999998</v>
      </c>
      <c r="NT517">
        <v>0.79899620000000005</v>
      </c>
      <c r="NU517">
        <v>12654.1</v>
      </c>
      <c r="NV517" s="1">
        <v>1.368276E-2</v>
      </c>
      <c r="NW517">
        <v>31.72588</v>
      </c>
      <c r="NX517">
        <v>0.81059590000000004</v>
      </c>
      <c r="NY517">
        <v>13023.1</v>
      </c>
      <c r="NZ517" s="1">
        <v>1.3496889999999999E-2</v>
      </c>
      <c r="OA517">
        <v>31.855229999999999</v>
      </c>
      <c r="OB517">
        <v>0.81876130000000003</v>
      </c>
      <c r="OC517">
        <v>13374.66</v>
      </c>
      <c r="OD517" s="1">
        <v>1.334626E-2</v>
      </c>
      <c r="OE517">
        <v>31.941929999999999</v>
      </c>
      <c r="OF517">
        <v>0.82745930000000001</v>
      </c>
      <c r="OG517">
        <v>13708.98</v>
      </c>
      <c r="OH517" s="1">
        <v>1.3291799999999999E-2</v>
      </c>
      <c r="OI517">
        <v>32.008740000000003</v>
      </c>
      <c r="OJ517">
        <v>0.84088759999999996</v>
      </c>
      <c r="OK517">
        <v>14026.77</v>
      </c>
    </row>
    <row r="518" spans="1:401" x14ac:dyDescent="0.35">
      <c r="A518">
        <v>527</v>
      </c>
      <c r="B518" t="s">
        <v>4</v>
      </c>
      <c r="C518" t="s">
        <v>364</v>
      </c>
      <c r="D518" t="s">
        <v>525</v>
      </c>
      <c r="E518">
        <v>803.20899999999995</v>
      </c>
      <c r="F518" s="1">
        <v>2.752485E-2</v>
      </c>
      <c r="G518">
        <v>23.986640000000001</v>
      </c>
      <c r="H518">
        <v>0</v>
      </c>
      <c r="I518">
        <v>0</v>
      </c>
      <c r="J518">
        <v>2.742957E-2</v>
      </c>
      <c r="K518">
        <v>24.151540000000001</v>
      </c>
      <c r="L518">
        <v>0</v>
      </c>
      <c r="M518">
        <v>0</v>
      </c>
      <c r="N518" s="1">
        <v>2.7250199999999999E-2</v>
      </c>
      <c r="O518">
        <v>24.332989999999999</v>
      </c>
      <c r="P518">
        <v>0</v>
      </c>
      <c r="Q518">
        <v>0</v>
      </c>
      <c r="R518" s="1">
        <v>2.7016950000000001E-2</v>
      </c>
      <c r="S518">
        <v>24.4544</v>
      </c>
      <c r="T518">
        <v>0</v>
      </c>
      <c r="U518">
        <v>0</v>
      </c>
      <c r="V518" s="1">
        <v>2.6812160000000002E-2</v>
      </c>
      <c r="W518">
        <v>24.493369999999999</v>
      </c>
      <c r="X518">
        <v>0</v>
      </c>
      <c r="Y518">
        <v>0</v>
      </c>
      <c r="Z518" s="1">
        <v>2.6688070000000001E-2</v>
      </c>
      <c r="AA518">
        <v>24.542100000000001</v>
      </c>
      <c r="AB518">
        <v>0</v>
      </c>
      <c r="AC518">
        <v>0</v>
      </c>
      <c r="AD518" s="1">
        <v>2.6646349999999999E-2</v>
      </c>
      <c r="AE518">
        <v>24.601800000000001</v>
      </c>
      <c r="AF518">
        <v>0</v>
      </c>
      <c r="AG518">
        <v>0</v>
      </c>
      <c r="AH518" s="1">
        <v>2.6467839999999999E-2</v>
      </c>
      <c r="AI518">
        <v>24.791440000000001</v>
      </c>
      <c r="AJ518">
        <v>0</v>
      </c>
      <c r="AK518">
        <v>0</v>
      </c>
      <c r="AL518" s="1">
        <v>2.625181E-2</v>
      </c>
      <c r="AM518">
        <v>25.025099999999998</v>
      </c>
      <c r="AN518">
        <v>0</v>
      </c>
      <c r="AO518">
        <v>0</v>
      </c>
      <c r="AP518" s="1">
        <v>2.6024619999999998E-2</v>
      </c>
      <c r="AQ518">
        <v>25.269300000000001</v>
      </c>
      <c r="AR518">
        <v>0</v>
      </c>
      <c r="AS518">
        <v>0</v>
      </c>
      <c r="AT518" s="1">
        <v>2.58771E-2</v>
      </c>
      <c r="AU518">
        <v>25.491040000000002</v>
      </c>
      <c r="AV518">
        <v>0</v>
      </c>
      <c r="AW518">
        <v>0</v>
      </c>
      <c r="AX518" s="1">
        <v>2.5780750000000002E-2</v>
      </c>
      <c r="AY518">
        <v>25.611070000000002</v>
      </c>
      <c r="AZ518">
        <v>0</v>
      </c>
      <c r="BA518">
        <v>0</v>
      </c>
      <c r="BB518" s="1">
        <v>2.565653E-2</v>
      </c>
      <c r="BC518">
        <v>25.69042</v>
      </c>
      <c r="BD518">
        <v>0</v>
      </c>
      <c r="BE518">
        <v>0</v>
      </c>
      <c r="BF518" s="1">
        <v>2.5525969999999999E-2</v>
      </c>
      <c r="BG518">
        <v>25.758489999999998</v>
      </c>
      <c r="BH518">
        <v>0</v>
      </c>
      <c r="BI518">
        <v>0</v>
      </c>
      <c r="BJ518" s="1">
        <v>2.5527899999999999E-2</v>
      </c>
      <c r="BK518">
        <v>25.860309999999998</v>
      </c>
      <c r="BL518">
        <v>0</v>
      </c>
      <c r="BM518">
        <v>0</v>
      </c>
      <c r="BN518" s="1">
        <v>2.5359409999999999E-2</v>
      </c>
      <c r="BO518">
        <v>26.101030000000002</v>
      </c>
      <c r="BP518">
        <v>0</v>
      </c>
      <c r="BQ518">
        <v>0</v>
      </c>
      <c r="BR518" s="1">
        <v>2.5139410000000001E-2</v>
      </c>
      <c r="BS518">
        <v>26.33756</v>
      </c>
      <c r="BT518">
        <v>0</v>
      </c>
      <c r="BU518">
        <v>0</v>
      </c>
      <c r="BV518" s="1">
        <v>2.490438E-2</v>
      </c>
      <c r="BW518">
        <v>26.570979999999999</v>
      </c>
      <c r="BX518">
        <v>0</v>
      </c>
      <c r="BY518">
        <v>0</v>
      </c>
      <c r="BZ518" s="1">
        <v>2.4742779999999999E-2</v>
      </c>
      <c r="CA518">
        <v>26.760059999999999</v>
      </c>
      <c r="CB518">
        <v>0</v>
      </c>
      <c r="CC518">
        <v>0</v>
      </c>
      <c r="CD518" s="1">
        <v>2.4626240000000001E-2</v>
      </c>
      <c r="CE518">
        <v>26.856339999999999</v>
      </c>
      <c r="CF518">
        <v>0</v>
      </c>
      <c r="CG518">
        <v>0</v>
      </c>
      <c r="CH518" s="1">
        <v>2.448492E-2</v>
      </c>
      <c r="CI518">
        <v>26.873930000000001</v>
      </c>
      <c r="CJ518">
        <v>0</v>
      </c>
      <c r="CK518">
        <v>0</v>
      </c>
      <c r="CL518" s="1">
        <v>2.4337330000000001E-2</v>
      </c>
      <c r="CM518">
        <v>26.904250000000001</v>
      </c>
      <c r="CN518">
        <v>0</v>
      </c>
      <c r="CO518">
        <v>0</v>
      </c>
      <c r="CP518" s="1">
        <v>2.4487410000000001E-2</v>
      </c>
      <c r="CQ518">
        <v>26.985320000000002</v>
      </c>
      <c r="CR518">
        <v>0</v>
      </c>
      <c r="CS518">
        <v>0</v>
      </c>
      <c r="CT518" s="1">
        <v>2.430854E-2</v>
      </c>
      <c r="CU518">
        <v>27.165089999999999</v>
      </c>
      <c r="CV518">
        <v>0</v>
      </c>
      <c r="CW518">
        <v>0</v>
      </c>
      <c r="CX518" s="1">
        <v>2.3999599999999999E-2</v>
      </c>
      <c r="CY518">
        <v>27.25985</v>
      </c>
      <c r="CZ518">
        <v>0</v>
      </c>
      <c r="DA518">
        <v>0</v>
      </c>
      <c r="DB518" s="1">
        <v>2.3689490000000001E-2</v>
      </c>
      <c r="DC518">
        <v>27.44154</v>
      </c>
      <c r="DD518">
        <v>0</v>
      </c>
      <c r="DE518">
        <v>0</v>
      </c>
      <c r="DF518" s="1">
        <v>2.3548670000000001E-2</v>
      </c>
      <c r="DG518">
        <v>27.60126</v>
      </c>
      <c r="DH518">
        <v>0</v>
      </c>
      <c r="DI518">
        <v>0</v>
      </c>
      <c r="DJ518" s="1">
        <v>2.3480299999999999E-2</v>
      </c>
      <c r="DK518">
        <v>27.679200000000002</v>
      </c>
      <c r="DL518">
        <v>0</v>
      </c>
      <c r="DM518">
        <v>0</v>
      </c>
      <c r="DN518" s="1">
        <v>2.3369500000000001E-2</v>
      </c>
      <c r="DO518">
        <v>27.705369999999998</v>
      </c>
      <c r="DP518">
        <v>0</v>
      </c>
      <c r="DQ518">
        <v>0</v>
      </c>
      <c r="DR518" s="1">
        <v>2.312589E-2</v>
      </c>
      <c r="DS518">
        <v>27.735600000000002</v>
      </c>
      <c r="DT518">
        <v>0</v>
      </c>
      <c r="DU518">
        <v>0</v>
      </c>
      <c r="DV518" s="1">
        <v>2.2745910000000001E-2</v>
      </c>
      <c r="DW518">
        <v>27.806439999999998</v>
      </c>
      <c r="DX518">
        <v>0</v>
      </c>
      <c r="DY518">
        <v>8.8584929999999997E-36</v>
      </c>
      <c r="DZ518" s="1">
        <v>2.258932E-2</v>
      </c>
      <c r="EA518">
        <v>28.026319999999998</v>
      </c>
      <c r="EB518">
        <v>5.7845590000000003E-36</v>
      </c>
      <c r="EC518">
        <v>5.5113950000000002E-32</v>
      </c>
      <c r="ED518" s="1">
        <v>2.2535409999999999E-2</v>
      </c>
      <c r="EE518">
        <v>28.270420000000001</v>
      </c>
      <c r="EF518">
        <v>1.41845E-32</v>
      </c>
      <c r="EG518">
        <v>1.2553600000000001E-28</v>
      </c>
      <c r="EH518" s="1">
        <v>2.248352E-2</v>
      </c>
      <c r="EI518">
        <v>28.516200000000001</v>
      </c>
      <c r="EJ518">
        <v>1.458054E-29</v>
      </c>
      <c r="EK518" s="1">
        <v>1.233899E-25</v>
      </c>
      <c r="EL518" s="1">
        <v>2.2342089999999998E-2</v>
      </c>
      <c r="EM518">
        <v>28.73368</v>
      </c>
      <c r="EN518" s="1">
        <v>7.1471600000000007E-27</v>
      </c>
      <c r="EO518" s="1">
        <v>5.8954909999999999E-23</v>
      </c>
      <c r="EP518" s="1">
        <v>2.2173209999999999E-2</v>
      </c>
      <c r="EQ518">
        <v>28.827390000000001</v>
      </c>
      <c r="ER518" s="1">
        <v>1.8639980000000001E-24</v>
      </c>
      <c r="ES518" s="1">
        <v>1.517674E-20</v>
      </c>
      <c r="ET518" s="1">
        <v>2.2033270000000001E-2</v>
      </c>
      <c r="EU518">
        <v>28.821750000000002</v>
      </c>
      <c r="EV518" s="1">
        <v>2.8078690000000002E-22</v>
      </c>
      <c r="EW518" s="1">
        <v>2.2704980000000002E-18</v>
      </c>
      <c r="EX518">
        <v>2.1980949999999999E-2</v>
      </c>
      <c r="EY518">
        <v>28.832380000000001</v>
      </c>
      <c r="EZ518" s="1">
        <v>2.6150370000000001E-20</v>
      </c>
      <c r="FA518" s="1">
        <v>2.1014799999999999E-16</v>
      </c>
      <c r="FB518" s="1">
        <v>2.2182E-2</v>
      </c>
      <c r="FC518">
        <v>28.866589999999999</v>
      </c>
      <c r="FD518" s="1">
        <v>1.604001E-18</v>
      </c>
      <c r="FE518" s="1">
        <v>1.2714090000000001E-14</v>
      </c>
      <c r="FF518" s="1">
        <v>2.2114200000000001E-2</v>
      </c>
      <c r="FG518">
        <v>28.996279999999999</v>
      </c>
      <c r="FH518" s="1">
        <v>6.6354229999999999E-17</v>
      </c>
      <c r="FI518" s="1">
        <v>5.2603249999999996E-13</v>
      </c>
      <c r="FJ518" s="1">
        <v>2.194635E-2</v>
      </c>
      <c r="FK518">
        <v>29.123640000000002</v>
      </c>
      <c r="FL518" s="1">
        <v>1.933408E-15</v>
      </c>
      <c r="FM518" s="1">
        <v>1.545191E-11</v>
      </c>
      <c r="FN518" s="1">
        <v>2.1745569999999999E-2</v>
      </c>
      <c r="FO518">
        <v>29.208850000000002</v>
      </c>
      <c r="FP518" s="1">
        <v>4.127542E-14</v>
      </c>
      <c r="FQ518" s="1">
        <v>3.3323770000000002E-10</v>
      </c>
      <c r="FR518" s="1">
        <v>2.1686219999999999E-2</v>
      </c>
      <c r="FS518">
        <v>29.263860000000001</v>
      </c>
      <c r="FT518" s="1">
        <v>6.7006189999999996E-13</v>
      </c>
      <c r="FU518" s="1">
        <v>5.4397400000000001E-9</v>
      </c>
      <c r="FV518" s="1">
        <v>2.1683500000000001E-2</v>
      </c>
      <c r="FW518">
        <v>29.270910000000001</v>
      </c>
      <c r="FX518" s="1">
        <v>8.4792740000000004E-12</v>
      </c>
      <c r="FY518" s="1">
        <v>6.9069520000000002E-8</v>
      </c>
      <c r="FZ518" s="1">
        <v>2.162097E-2</v>
      </c>
      <c r="GA518">
        <v>29.260090000000002</v>
      </c>
      <c r="GB518" s="1">
        <v>8.5058759999999997E-11</v>
      </c>
      <c r="GC518" s="1">
        <v>6.9792210000000004E-7</v>
      </c>
      <c r="GD518" s="1">
        <v>2.1475930000000001E-2</v>
      </c>
      <c r="GE518">
        <v>29.250399999999999</v>
      </c>
      <c r="GF518" s="1">
        <v>6.9004699999999999E-10</v>
      </c>
      <c r="GG518" s="1">
        <v>5.7256699999999997E-6</v>
      </c>
      <c r="GH518" s="1">
        <v>2.1354149999999999E-2</v>
      </c>
      <c r="GI518">
        <v>29.279050000000002</v>
      </c>
      <c r="GJ518" s="1">
        <v>4.6324950000000003E-9</v>
      </c>
      <c r="GK518" s="1">
        <v>3.8842469999999997E-5</v>
      </c>
      <c r="GL518" s="1">
        <v>2.1253459999999998E-2</v>
      </c>
      <c r="GM518">
        <v>29.42839</v>
      </c>
      <c r="GN518" s="1">
        <v>2.617588E-8</v>
      </c>
      <c r="GO518" s="1">
        <v>2.21676E-4</v>
      </c>
      <c r="GP518" s="1">
        <v>2.111946E-2</v>
      </c>
      <c r="GQ518">
        <v>29.61572</v>
      </c>
      <c r="GR518" s="1">
        <v>1.2619679999999999E-7</v>
      </c>
      <c r="GS518" s="1">
        <v>1.080702E-3</v>
      </c>
      <c r="GT518" s="1">
        <v>2.101285E-2</v>
      </c>
      <c r="GU518">
        <v>29.821429999999999</v>
      </c>
      <c r="GV518" s="1">
        <v>5.2742989999999996E-7</v>
      </c>
      <c r="GW518" s="1">
        <v>4.564317E-3</v>
      </c>
      <c r="GX518" s="1">
        <v>2.0881110000000001E-2</v>
      </c>
      <c r="GY518">
        <v>29.98002</v>
      </c>
      <c r="GZ518" s="1">
        <v>1.9316989999999998E-6</v>
      </c>
      <c r="HA518" s="1">
        <v>1.6917910000000001E-2</v>
      </c>
      <c r="HB518" s="1">
        <v>2.0724360000000001E-2</v>
      </c>
      <c r="HC518">
        <v>30.060120000000001</v>
      </c>
      <c r="HD518" s="1">
        <v>6.272735E-6</v>
      </c>
      <c r="HE518" s="1">
        <v>5.5661799999999997E-2</v>
      </c>
      <c r="HF518" s="1">
        <v>2.0599309999999999E-2</v>
      </c>
      <c r="HG518">
        <v>30.02713</v>
      </c>
      <c r="HH518" s="1">
        <v>1.8296379999999998E-5</v>
      </c>
      <c r="HI518" s="1">
        <v>0.16433</v>
      </c>
      <c r="HJ518" s="1">
        <v>2.0499139999999999E-2</v>
      </c>
      <c r="HK518">
        <v>29.986190000000001</v>
      </c>
      <c r="HL518" s="1">
        <v>4.8417710000000003E-5</v>
      </c>
      <c r="HM518" s="1">
        <v>0.43967349999999999</v>
      </c>
      <c r="HN518" s="1">
        <v>2.0839960000000001E-2</v>
      </c>
      <c r="HO518">
        <v>29.965789999999998</v>
      </c>
      <c r="HP518" s="1">
        <v>1.1984390000000001E-4</v>
      </c>
      <c r="HQ518" s="1">
        <v>1.0771630000000001</v>
      </c>
      <c r="HR518" s="1">
        <v>2.0657379999999999E-2</v>
      </c>
      <c r="HS518">
        <v>30.03199</v>
      </c>
      <c r="HT518" s="1">
        <v>2.6689070000000001E-4</v>
      </c>
      <c r="HU518" s="1">
        <v>2.4354879999999999</v>
      </c>
      <c r="HV518" s="1">
        <v>2.0281230000000001E-2</v>
      </c>
      <c r="HW518">
        <v>30.157810000000001</v>
      </c>
      <c r="HX518" s="1">
        <v>5.4628550000000004E-4</v>
      </c>
      <c r="HY518" s="1">
        <v>5.1093380000000002</v>
      </c>
      <c r="HZ518" s="1">
        <v>1.987618E-2</v>
      </c>
      <c r="IA518">
        <v>30.242439999999998</v>
      </c>
      <c r="IB518" s="1">
        <v>1.042704E-3</v>
      </c>
      <c r="IC518">
        <v>10.0128</v>
      </c>
      <c r="ID518" s="1">
        <v>1.9726489999999999E-2</v>
      </c>
      <c r="IE518">
        <v>30.318390000000001</v>
      </c>
      <c r="IF518" s="1">
        <v>1.896071E-3</v>
      </c>
      <c r="IG518">
        <v>18.45946</v>
      </c>
      <c r="IH518" s="1">
        <v>1.9727069999999999E-2</v>
      </c>
      <c r="II518">
        <v>30.33774</v>
      </c>
      <c r="IJ518" s="1">
        <v>3.2909010000000002E-3</v>
      </c>
      <c r="IK518">
        <v>32.232089999999999</v>
      </c>
      <c r="IL518" s="1">
        <v>1.9662249999999999E-2</v>
      </c>
      <c r="IM518">
        <v>30.292590000000001</v>
      </c>
      <c r="IN518" s="1">
        <v>5.4212139999999997E-3</v>
      </c>
      <c r="IO518">
        <v>53.582430000000002</v>
      </c>
      <c r="IP518" s="1">
        <v>1.9546020000000001E-2</v>
      </c>
      <c r="IQ518">
        <v>30.24605</v>
      </c>
      <c r="IR518" s="1">
        <v>8.517096E-3</v>
      </c>
      <c r="IS518">
        <v>85.167180000000002</v>
      </c>
      <c r="IT518" s="1">
        <v>1.9968130000000001E-2</v>
      </c>
      <c r="IU518">
        <v>30.24907</v>
      </c>
      <c r="IV518" s="1">
        <v>1.321892E-2</v>
      </c>
      <c r="IW518">
        <v>130.11840000000001</v>
      </c>
      <c r="IX518" s="1">
        <v>1.9788449999999999E-2</v>
      </c>
      <c r="IY518">
        <v>30.42136</v>
      </c>
      <c r="IZ518" s="1">
        <v>1.9206500000000001E-2</v>
      </c>
      <c r="JA518">
        <v>191.7987</v>
      </c>
      <c r="JB518" s="1">
        <v>1.9431569999999999E-2</v>
      </c>
      <c r="JC518">
        <v>30.633179999999999</v>
      </c>
      <c r="JD518" s="1">
        <v>2.6737799999999999E-2</v>
      </c>
      <c r="JE518">
        <v>273.28089999999997</v>
      </c>
      <c r="JF518" s="1">
        <v>1.9045980000000001E-2</v>
      </c>
      <c r="JG518">
        <v>30.836980000000001</v>
      </c>
      <c r="JH518" s="1">
        <v>3.6027129999999997E-2</v>
      </c>
      <c r="JI518">
        <v>377.52409999999998</v>
      </c>
      <c r="JJ518">
        <v>1.8947849999999999E-2</v>
      </c>
      <c r="JK518">
        <v>30.947970000000002</v>
      </c>
      <c r="JL518" s="1">
        <v>4.7941909999999997E-2</v>
      </c>
      <c r="JM518">
        <v>507.36349999999999</v>
      </c>
      <c r="JN518" s="1">
        <v>1.8984899999999999E-2</v>
      </c>
      <c r="JO518">
        <v>30.9894</v>
      </c>
      <c r="JP518" s="1">
        <v>6.274035E-2</v>
      </c>
      <c r="JQ518">
        <v>665.54250000000002</v>
      </c>
      <c r="JR518" s="1">
        <v>1.8942179999999999E-2</v>
      </c>
      <c r="JS518">
        <v>30.947369999999999</v>
      </c>
      <c r="JT518" s="1">
        <v>8.0000109999999999E-2</v>
      </c>
      <c r="JU518">
        <v>854.10260000000005</v>
      </c>
      <c r="JV518" s="1">
        <v>1.879099E-2</v>
      </c>
      <c r="JW518">
        <v>30.90549</v>
      </c>
      <c r="JX518" s="1">
        <v>9.9416619999999997E-2</v>
      </c>
      <c r="JY518">
        <v>1074.057</v>
      </c>
      <c r="JZ518" s="1">
        <v>1.916561E-2</v>
      </c>
      <c r="KA518">
        <v>30.887070000000001</v>
      </c>
      <c r="KB518" s="1">
        <v>0.1247828</v>
      </c>
      <c r="KC518">
        <v>1326.7460000000001</v>
      </c>
      <c r="KD518">
        <v>1.8932149999999998E-2</v>
      </c>
      <c r="KE518">
        <v>30.996459999999999</v>
      </c>
      <c r="KF518" s="1">
        <v>0.14927409999999999</v>
      </c>
      <c r="KG518">
        <v>1612.4179999999999</v>
      </c>
      <c r="KH518" s="1">
        <v>1.8520709999999999E-2</v>
      </c>
      <c r="KI518">
        <v>31.121690000000001</v>
      </c>
      <c r="KJ518">
        <v>0.17411860000000001</v>
      </c>
      <c r="KK518">
        <v>1928.7180000000001</v>
      </c>
      <c r="KL518" s="1">
        <v>1.8059849999999999E-2</v>
      </c>
      <c r="KM518">
        <v>31.253499999999999</v>
      </c>
      <c r="KN518" s="1">
        <v>0.19952549999999999</v>
      </c>
      <c r="KO518">
        <v>2273.502</v>
      </c>
      <c r="KP518" s="1">
        <v>1.7878689999999999E-2</v>
      </c>
      <c r="KQ518">
        <v>31.364940000000001</v>
      </c>
      <c r="KR518" s="1">
        <v>0.22915179999999999</v>
      </c>
      <c r="KS518">
        <v>2644.998</v>
      </c>
      <c r="KT518" s="1">
        <v>1.7810070000000001E-2</v>
      </c>
      <c r="KU518">
        <v>31.387360000000001</v>
      </c>
      <c r="KV518" s="1">
        <v>0.2618164</v>
      </c>
      <c r="KW518">
        <v>3042.0590000000002</v>
      </c>
      <c r="KX518" s="1">
        <v>1.7653120000000001E-2</v>
      </c>
      <c r="KY518">
        <v>31.348109999999998</v>
      </c>
      <c r="KZ518" s="1">
        <v>0.29458620000000002</v>
      </c>
      <c r="LA518">
        <v>3462.1819999999998</v>
      </c>
      <c r="LB518" s="1">
        <v>1.739253E-2</v>
      </c>
      <c r="LC518">
        <v>31.29505</v>
      </c>
      <c r="LD518" s="1">
        <v>0.32629150000000001</v>
      </c>
      <c r="LE518">
        <v>3901.712</v>
      </c>
      <c r="LF518" s="1">
        <v>1.7473220000000001E-2</v>
      </c>
      <c r="LG518">
        <v>31.274100000000001</v>
      </c>
      <c r="LH518" s="1">
        <v>0.36537760000000002</v>
      </c>
      <c r="LI518">
        <v>4358.47</v>
      </c>
      <c r="LJ518" s="1">
        <v>1.7212970000000001E-2</v>
      </c>
      <c r="LK518">
        <v>31.364889999999999</v>
      </c>
      <c r="LL518">
        <v>0.3979781</v>
      </c>
      <c r="LM518">
        <v>4829.7219999999998</v>
      </c>
      <c r="LN518" s="1">
        <v>1.686354E-2</v>
      </c>
      <c r="LO518">
        <v>31.477319999999999</v>
      </c>
      <c r="LP518">
        <v>0.42779669999999997</v>
      </c>
      <c r="LQ518">
        <v>5310.277</v>
      </c>
      <c r="LR518">
        <v>1.645572E-2</v>
      </c>
      <c r="LS518">
        <v>31.60135</v>
      </c>
      <c r="LT518">
        <v>0.45476939999999999</v>
      </c>
      <c r="LU518">
        <v>5796.2619999999997</v>
      </c>
      <c r="LV518" s="1">
        <v>1.620949E-2</v>
      </c>
      <c r="LW518">
        <v>31.692029999999999</v>
      </c>
      <c r="LX518">
        <v>0.48486620000000002</v>
      </c>
      <c r="LY518">
        <v>6284.9290000000001</v>
      </c>
      <c r="LZ518" s="1">
        <v>1.5972009999999998E-2</v>
      </c>
      <c r="MA518">
        <v>31.7256</v>
      </c>
      <c r="MB518">
        <v>0.51338010000000001</v>
      </c>
      <c r="MC518">
        <v>6774.3909999999996</v>
      </c>
      <c r="MD518" s="1">
        <v>1.559934E-2</v>
      </c>
      <c r="ME518">
        <v>31.66967</v>
      </c>
      <c r="MF518">
        <v>0.53465110000000005</v>
      </c>
      <c r="MG518">
        <v>7261.0249999999996</v>
      </c>
      <c r="MH518" s="1">
        <v>1.5205460000000001E-2</v>
      </c>
      <c r="MI518">
        <v>31.603390000000001</v>
      </c>
      <c r="MJ518">
        <v>0.55292810000000003</v>
      </c>
      <c r="MK518">
        <v>7741.6310000000003</v>
      </c>
      <c r="ML518" s="1">
        <v>1.5149889999999999E-2</v>
      </c>
      <c r="MM518">
        <v>31.55369</v>
      </c>
      <c r="MN518">
        <v>0.58192390000000005</v>
      </c>
      <c r="MO518">
        <v>8215.4869999999992</v>
      </c>
      <c r="MP518">
        <v>1.497396E-2</v>
      </c>
      <c r="MQ518">
        <v>31.634689999999999</v>
      </c>
      <c r="MR518">
        <v>0.60515390000000002</v>
      </c>
      <c r="MS518">
        <v>8682.5079999999998</v>
      </c>
      <c r="MT518" s="1">
        <v>1.476909E-2</v>
      </c>
      <c r="MU518">
        <v>31.683050000000001</v>
      </c>
      <c r="MV518">
        <v>0.62563230000000003</v>
      </c>
      <c r="MW518">
        <v>9139.8729999999996</v>
      </c>
      <c r="MX518" s="1">
        <v>1.448462E-2</v>
      </c>
      <c r="MY518">
        <v>31.69342</v>
      </c>
      <c r="MZ518">
        <v>0.64092260000000001</v>
      </c>
      <c r="NA518">
        <v>9585.5409999999993</v>
      </c>
      <c r="NB518" s="1">
        <v>1.427402E-2</v>
      </c>
      <c r="NC518">
        <v>31.685839999999999</v>
      </c>
      <c r="ND518">
        <v>0.65758059999999996</v>
      </c>
      <c r="NE518">
        <v>10018.07</v>
      </c>
      <c r="NF518" s="1">
        <v>1.417331E-2</v>
      </c>
      <c r="NG518">
        <v>31.679110000000001</v>
      </c>
      <c r="NH518">
        <v>0.67778890000000003</v>
      </c>
      <c r="NI518">
        <v>10437.91</v>
      </c>
      <c r="NJ518">
        <v>1.4090790000000001E-2</v>
      </c>
      <c r="NK518">
        <v>31.637419999999999</v>
      </c>
      <c r="NL518">
        <v>0.69761490000000004</v>
      </c>
      <c r="NM518">
        <v>10844.72</v>
      </c>
      <c r="NN518" s="1">
        <v>1.399592E-2</v>
      </c>
      <c r="NO518">
        <v>31.587060000000001</v>
      </c>
      <c r="NP518">
        <v>0.71562040000000005</v>
      </c>
      <c r="NQ518">
        <v>11238.17</v>
      </c>
      <c r="NR518" s="1">
        <v>1.4014749999999999E-2</v>
      </c>
      <c r="NS518">
        <v>31.54138</v>
      </c>
      <c r="NT518">
        <v>0.738398</v>
      </c>
      <c r="NU518">
        <v>11617.96</v>
      </c>
      <c r="NV518">
        <v>1.385699E-2</v>
      </c>
      <c r="NW518">
        <v>31.64433</v>
      </c>
      <c r="NX518">
        <v>0.75076019999999999</v>
      </c>
      <c r="NY518">
        <v>11983.94</v>
      </c>
      <c r="NZ518" s="1">
        <v>1.366712E-2</v>
      </c>
      <c r="OA518">
        <v>31.77392</v>
      </c>
      <c r="OB518">
        <v>0.75985899999999995</v>
      </c>
      <c r="OC518">
        <v>12334.15</v>
      </c>
      <c r="OD518" s="1">
        <v>1.351451E-2</v>
      </c>
      <c r="OE518">
        <v>31.861160000000002</v>
      </c>
      <c r="OF518">
        <v>0.76950050000000003</v>
      </c>
      <c r="OG518">
        <v>12668.72</v>
      </c>
      <c r="OH518" s="1">
        <v>1.346076E-2</v>
      </c>
      <c r="OI518">
        <v>31.928730000000002</v>
      </c>
      <c r="OJ518">
        <v>0.78360940000000001</v>
      </c>
      <c r="OK518">
        <v>12988.3</v>
      </c>
    </row>
    <row r="519" spans="1:401" x14ac:dyDescent="0.35">
      <c r="A519">
        <v>528</v>
      </c>
      <c r="B519" t="s">
        <v>4</v>
      </c>
      <c r="C519" t="s">
        <v>364</v>
      </c>
      <c r="D519" t="s">
        <v>526</v>
      </c>
      <c r="E519">
        <v>798.01819999999998</v>
      </c>
      <c r="F519" s="1">
        <v>2.7165559999999998E-2</v>
      </c>
      <c r="G519">
        <v>23.822859999999999</v>
      </c>
      <c r="H519">
        <v>0</v>
      </c>
      <c r="I519">
        <v>0</v>
      </c>
      <c r="J519" s="1">
        <v>2.7073139999999999E-2</v>
      </c>
      <c r="K519">
        <v>23.986509999999999</v>
      </c>
      <c r="L519">
        <v>0</v>
      </c>
      <c r="M519">
        <v>0</v>
      </c>
      <c r="N519" s="1">
        <v>2.6894930000000001E-2</v>
      </c>
      <c r="O519">
        <v>24.16628</v>
      </c>
      <c r="P519">
        <v>0</v>
      </c>
      <c r="Q519">
        <v>0</v>
      </c>
      <c r="R519" s="1">
        <v>2.6662910000000001E-2</v>
      </c>
      <c r="S519">
        <v>24.286860000000001</v>
      </c>
      <c r="T519">
        <v>0</v>
      </c>
      <c r="U519">
        <v>0</v>
      </c>
      <c r="V519" s="1">
        <v>2.6461519999999999E-2</v>
      </c>
      <c r="W519">
        <v>24.326139999999999</v>
      </c>
      <c r="X519">
        <v>0</v>
      </c>
      <c r="Y519">
        <v>0</v>
      </c>
      <c r="Z519">
        <v>2.6340789999999999E-2</v>
      </c>
      <c r="AA519">
        <v>24.37546</v>
      </c>
      <c r="AB519">
        <v>0</v>
      </c>
      <c r="AC519">
        <v>0</v>
      </c>
      <c r="AD519">
        <v>2.6298950000000001E-2</v>
      </c>
      <c r="AE519">
        <v>24.435680000000001</v>
      </c>
      <c r="AF519">
        <v>0</v>
      </c>
      <c r="AG519">
        <v>0</v>
      </c>
      <c r="AH519" s="1">
        <v>2.6124330000000001E-2</v>
      </c>
      <c r="AI519">
        <v>24.624199999999998</v>
      </c>
      <c r="AJ519">
        <v>0</v>
      </c>
      <c r="AK519">
        <v>0</v>
      </c>
      <c r="AL519" s="1">
        <v>2.591044E-2</v>
      </c>
      <c r="AM519">
        <v>24.85633</v>
      </c>
      <c r="AN519">
        <v>0</v>
      </c>
      <c r="AO519">
        <v>0</v>
      </c>
      <c r="AP519" s="1">
        <v>2.5684019999999998E-2</v>
      </c>
      <c r="AQ519">
        <v>25.098549999999999</v>
      </c>
      <c r="AR519">
        <v>0</v>
      </c>
      <c r="AS519">
        <v>0</v>
      </c>
      <c r="AT519" s="1">
        <v>2.5538089999999999E-2</v>
      </c>
      <c r="AU519">
        <v>25.318439999999999</v>
      </c>
      <c r="AV519">
        <v>0</v>
      </c>
      <c r="AW519">
        <v>0</v>
      </c>
      <c r="AX519" s="1">
        <v>2.5445740000000001E-2</v>
      </c>
      <c r="AY519">
        <v>25.43826</v>
      </c>
      <c r="AZ519">
        <v>0</v>
      </c>
      <c r="BA519">
        <v>0</v>
      </c>
      <c r="BB519" s="1">
        <v>2.5323180000000001E-2</v>
      </c>
      <c r="BC519">
        <v>25.518329999999999</v>
      </c>
      <c r="BD519">
        <v>0</v>
      </c>
      <c r="BE519">
        <v>0</v>
      </c>
      <c r="BF519" s="1">
        <v>2.5194899999999999E-2</v>
      </c>
      <c r="BG519">
        <v>25.587340000000001</v>
      </c>
      <c r="BH519">
        <v>0</v>
      </c>
      <c r="BI519">
        <v>0</v>
      </c>
      <c r="BJ519" s="1">
        <v>2.5198580000000002E-2</v>
      </c>
      <c r="BK519">
        <v>25.690059999999999</v>
      </c>
      <c r="BL519">
        <v>0</v>
      </c>
      <c r="BM519">
        <v>0</v>
      </c>
      <c r="BN519" s="1">
        <v>2.5032450000000001E-2</v>
      </c>
      <c r="BO519">
        <v>25.92991</v>
      </c>
      <c r="BP519">
        <v>0</v>
      </c>
      <c r="BQ519">
        <v>0</v>
      </c>
      <c r="BR519" s="1">
        <v>2.4813760000000001E-2</v>
      </c>
      <c r="BS519">
        <v>26.16525</v>
      </c>
      <c r="BT519">
        <v>0</v>
      </c>
      <c r="BU519">
        <v>0</v>
      </c>
      <c r="BV519" s="1">
        <v>2.457966E-2</v>
      </c>
      <c r="BW519">
        <v>26.397069999999999</v>
      </c>
      <c r="BX519">
        <v>0</v>
      </c>
      <c r="BY519">
        <v>0</v>
      </c>
      <c r="BZ519" s="1">
        <v>2.4421399999999999E-2</v>
      </c>
      <c r="CA519">
        <v>26.585270000000001</v>
      </c>
      <c r="CB519">
        <v>0</v>
      </c>
      <c r="CC519">
        <v>0</v>
      </c>
      <c r="CD519" s="1">
        <v>2.4306729999999999E-2</v>
      </c>
      <c r="CE519">
        <v>26.682410000000001</v>
      </c>
      <c r="CF519">
        <v>0</v>
      </c>
      <c r="CG519">
        <v>0</v>
      </c>
      <c r="CH519" s="1">
        <v>2.4167569999999999E-2</v>
      </c>
      <c r="CI519">
        <v>26.701930000000001</v>
      </c>
      <c r="CJ519">
        <v>0</v>
      </c>
      <c r="CK519">
        <v>0</v>
      </c>
      <c r="CL519" s="1">
        <v>2.4024940000000002E-2</v>
      </c>
      <c r="CM519">
        <v>26.734249999999999</v>
      </c>
      <c r="CN519">
        <v>0</v>
      </c>
      <c r="CO519">
        <v>0</v>
      </c>
      <c r="CP519" s="1">
        <v>2.417505E-2</v>
      </c>
      <c r="CQ519">
        <v>26.817129999999999</v>
      </c>
      <c r="CR519">
        <v>0</v>
      </c>
      <c r="CS519">
        <v>0</v>
      </c>
      <c r="CT519" s="1">
        <v>2.3999360000000001E-2</v>
      </c>
      <c r="CU519">
        <v>26.997299999999999</v>
      </c>
      <c r="CV519">
        <v>0</v>
      </c>
      <c r="CW519">
        <v>0</v>
      </c>
      <c r="CX519">
        <v>2.3692129999999999E-2</v>
      </c>
      <c r="CY519">
        <v>27.093499999999999</v>
      </c>
      <c r="CZ519">
        <v>0</v>
      </c>
      <c r="DA519">
        <v>0</v>
      </c>
      <c r="DB519" s="1">
        <v>2.3382839999999998E-2</v>
      </c>
      <c r="DC519">
        <v>27.274979999999999</v>
      </c>
      <c r="DD519">
        <v>0</v>
      </c>
      <c r="DE519">
        <v>0</v>
      </c>
      <c r="DF519" s="1">
        <v>2.3245970000000001E-2</v>
      </c>
      <c r="DG519">
        <v>27.434930000000001</v>
      </c>
      <c r="DH519">
        <v>0</v>
      </c>
      <c r="DI519">
        <v>0</v>
      </c>
      <c r="DJ519" s="1">
        <v>2.3180039999999999E-2</v>
      </c>
      <c r="DK519">
        <v>27.51397</v>
      </c>
      <c r="DL519">
        <v>0</v>
      </c>
      <c r="DM519">
        <v>0</v>
      </c>
      <c r="DN519" s="1">
        <v>2.3071339999999999E-2</v>
      </c>
      <c r="DO519">
        <v>27.54203</v>
      </c>
      <c r="DP519">
        <v>0</v>
      </c>
      <c r="DQ519">
        <v>0</v>
      </c>
      <c r="DR519" s="1">
        <v>2.282787E-2</v>
      </c>
      <c r="DS519">
        <v>27.57442</v>
      </c>
      <c r="DT519">
        <v>0</v>
      </c>
      <c r="DU519">
        <v>0</v>
      </c>
      <c r="DV519">
        <v>2.2449859999999999E-2</v>
      </c>
      <c r="DW519">
        <v>27.646909999999998</v>
      </c>
      <c r="DX519">
        <v>0</v>
      </c>
      <c r="DY519">
        <v>2.402751E-36</v>
      </c>
      <c r="DZ519" s="1">
        <v>2.229658E-2</v>
      </c>
      <c r="EA519">
        <v>27.866399999999999</v>
      </c>
      <c r="EB519">
        <v>1.8435620000000001E-36</v>
      </c>
      <c r="EC519">
        <v>1.6127259999999999E-32</v>
      </c>
      <c r="ED519" s="1">
        <v>2.2244699999999999E-2</v>
      </c>
      <c r="EE519">
        <v>28.109369999999998</v>
      </c>
      <c r="EF519">
        <v>4.7127069999999997E-33</v>
      </c>
      <c r="EG519">
        <v>3.921263E-29</v>
      </c>
      <c r="EH519" s="1">
        <v>2.2194660000000001E-2</v>
      </c>
      <c r="EI519">
        <v>28.353480000000001</v>
      </c>
      <c r="EJ519">
        <v>5.0666560000000001E-30</v>
      </c>
      <c r="EK519" s="1">
        <v>4.0939359999999998E-26</v>
      </c>
      <c r="EL519" s="1">
        <v>2.2054879999999999E-2</v>
      </c>
      <c r="EM519">
        <v>28.569299999999998</v>
      </c>
      <c r="EN519" s="1">
        <v>2.5966249999999999E-27</v>
      </c>
      <c r="EO519" s="1">
        <v>2.0665949999999999E-23</v>
      </c>
      <c r="EP519" s="1">
        <v>2.1886760000000002E-2</v>
      </c>
      <c r="EQ519">
        <v>28.66273</v>
      </c>
      <c r="ER519" s="1">
        <v>7.0703019999999998E-25</v>
      </c>
      <c r="ES519" s="1">
        <v>5.596731E-21</v>
      </c>
      <c r="ET519" s="1">
        <v>2.1747860000000001E-2</v>
      </c>
      <c r="EU519">
        <v>28.658560000000001</v>
      </c>
      <c r="EV519" s="1">
        <v>1.1106879999999999E-22</v>
      </c>
      <c r="EW519" s="1">
        <v>8.7811530000000005E-19</v>
      </c>
      <c r="EX519" s="1">
        <v>2.1700400000000002E-2</v>
      </c>
      <c r="EY519">
        <v>28.671019999999999</v>
      </c>
      <c r="EZ519" s="1">
        <v>1.077394E-20</v>
      </c>
      <c r="FA519" s="1">
        <v>8.4997489999999997E-17</v>
      </c>
      <c r="FB519" s="1">
        <v>2.1900309999999999E-2</v>
      </c>
      <c r="FC519">
        <v>28.707129999999999</v>
      </c>
      <c r="FD519" s="1">
        <v>6.8717970000000004E-19</v>
      </c>
      <c r="FE519" s="1">
        <v>5.3646320000000002E-15</v>
      </c>
      <c r="FF519" s="1">
        <v>2.183332E-2</v>
      </c>
      <c r="FG519">
        <v>28.83756</v>
      </c>
      <c r="FH519" s="1">
        <v>2.951177E-17</v>
      </c>
      <c r="FI519" s="1">
        <v>2.3102080000000002E-13</v>
      </c>
      <c r="FJ519" s="1">
        <v>2.1665259999999999E-2</v>
      </c>
      <c r="FK519">
        <v>28.96564</v>
      </c>
      <c r="FL519" s="1">
        <v>8.9122219999999991E-16</v>
      </c>
      <c r="FM519" s="1">
        <v>7.0484839999999998E-12</v>
      </c>
      <c r="FN519" s="1">
        <v>2.1465209999999998E-2</v>
      </c>
      <c r="FO519">
        <v>29.051780000000001</v>
      </c>
      <c r="FP519" s="1">
        <v>1.9691419999999999E-14</v>
      </c>
      <c r="FQ519" s="1">
        <v>1.5759419999999999E-10</v>
      </c>
      <c r="FR519">
        <v>2.1409839999999999E-2</v>
      </c>
      <c r="FS519">
        <v>29.108149999999998</v>
      </c>
      <c r="FT519" s="1">
        <v>3.3046419999999999E-13</v>
      </c>
      <c r="FU519" s="1">
        <v>2.662546E-9</v>
      </c>
      <c r="FV519" s="1">
        <v>2.140825E-2</v>
      </c>
      <c r="FW519">
        <v>29.11712</v>
      </c>
      <c r="FX519" s="1">
        <v>4.3171470000000003E-12</v>
      </c>
      <c r="FY519" s="1">
        <v>3.493595E-8</v>
      </c>
      <c r="FZ519" s="1">
        <v>2.1344990000000001E-2</v>
      </c>
      <c r="GA519">
        <v>29.10848</v>
      </c>
      <c r="GB519" s="1">
        <v>4.4648520000000001E-11</v>
      </c>
      <c r="GC519" s="1">
        <v>3.6429090000000002E-7</v>
      </c>
      <c r="GD519" s="1">
        <v>2.1201999999999999E-2</v>
      </c>
      <c r="GE519">
        <v>29.10097</v>
      </c>
      <c r="GF519" s="1">
        <v>3.7302929999999999E-10</v>
      </c>
      <c r="GG519" s="1">
        <v>3.079934E-6</v>
      </c>
      <c r="GH519" s="1">
        <v>2.1082170000000001E-2</v>
      </c>
      <c r="GI519">
        <v>29.131509999999999</v>
      </c>
      <c r="GJ519" s="1">
        <v>2.5761469999999999E-9</v>
      </c>
      <c r="GK519" s="1">
        <v>2.1505380000000001E-5</v>
      </c>
      <c r="GL519" s="1">
        <v>2.0982089999999998E-2</v>
      </c>
      <c r="GM519">
        <v>29.280889999999999</v>
      </c>
      <c r="GN519" s="1">
        <v>1.495692E-8</v>
      </c>
      <c r="GO519" s="1">
        <v>1.261689E-4</v>
      </c>
      <c r="GP519" s="1">
        <v>2.0851100000000001E-2</v>
      </c>
      <c r="GQ519">
        <v>29.467600000000001</v>
      </c>
      <c r="GR519" s="1">
        <v>7.4020039999999997E-8</v>
      </c>
      <c r="GS519" s="1">
        <v>6.315715E-4</v>
      </c>
      <c r="GT519">
        <v>2.074459E-2</v>
      </c>
      <c r="GU519">
        <v>29.67231</v>
      </c>
      <c r="GV519" s="1">
        <v>3.1717719999999999E-7</v>
      </c>
      <c r="GW519" s="1">
        <v>2.7357340000000001E-3</v>
      </c>
      <c r="GX519" s="1">
        <v>2.061491E-2</v>
      </c>
      <c r="GY519">
        <v>29.830539999999999</v>
      </c>
      <c r="GZ519" s="1">
        <v>1.1898630000000001E-6</v>
      </c>
      <c r="HA519" s="1">
        <v>1.0388329999999999E-2</v>
      </c>
      <c r="HB519">
        <v>2.045949E-2</v>
      </c>
      <c r="HC519">
        <v>29.911010000000001</v>
      </c>
      <c r="HD519" s="1">
        <v>3.9534519999999999E-6</v>
      </c>
      <c r="HE519" s="1">
        <v>3.4977939999999999E-2</v>
      </c>
      <c r="HF519">
        <v>2.033751E-2</v>
      </c>
      <c r="HG519">
        <v>29.879539999999999</v>
      </c>
      <c r="HH519" s="1">
        <v>1.178834E-5</v>
      </c>
      <c r="HI519" s="1">
        <v>0.1055685</v>
      </c>
      <c r="HJ519" s="1">
        <v>2.0239969999999999E-2</v>
      </c>
      <c r="HK519">
        <v>29.840730000000001</v>
      </c>
      <c r="HL519" s="1">
        <v>3.1859149999999998E-5</v>
      </c>
      <c r="HM519" s="1">
        <v>0.2884601</v>
      </c>
      <c r="HN519" s="1">
        <v>2.0583170000000001E-2</v>
      </c>
      <c r="HO519">
        <v>29.822610000000001</v>
      </c>
      <c r="HP519" s="1">
        <v>8.0480309999999997E-5</v>
      </c>
      <c r="HQ519" s="1">
        <v>0.72102580000000005</v>
      </c>
      <c r="HR519" s="1">
        <v>2.0402449999999999E-2</v>
      </c>
      <c r="HS519">
        <v>29.89011</v>
      </c>
      <c r="HT519" s="1">
        <v>1.826869E-4</v>
      </c>
      <c r="HU519" s="1">
        <v>1.6617360000000001</v>
      </c>
      <c r="HV519">
        <v>2.0027099999999999E-2</v>
      </c>
      <c r="HW519">
        <v>30.01661</v>
      </c>
      <c r="HX519" s="1">
        <v>3.8072490000000002E-4</v>
      </c>
      <c r="HY519" s="1">
        <v>3.550014</v>
      </c>
      <c r="HZ519" s="1">
        <v>1.9626480000000002E-2</v>
      </c>
      <c r="IA519">
        <v>30.103069999999999</v>
      </c>
      <c r="IB519" s="1">
        <v>7.392926E-4</v>
      </c>
      <c r="IC519">
        <v>7.0774999999999997</v>
      </c>
      <c r="ID519" s="1">
        <v>1.9479150000000001E-2</v>
      </c>
      <c r="IE519">
        <v>30.18065</v>
      </c>
      <c r="IF519" s="1">
        <v>1.366485E-3</v>
      </c>
      <c r="IG519">
        <v>13.261699999999999</v>
      </c>
      <c r="IH519" s="1">
        <v>1.9480379999999999E-2</v>
      </c>
      <c r="II519">
        <v>30.202000000000002</v>
      </c>
      <c r="IJ519" s="1">
        <v>2.4087959999999999E-3</v>
      </c>
      <c r="IK519">
        <v>23.515440000000002</v>
      </c>
      <c r="IL519" s="1">
        <v>1.9420400000000001E-2</v>
      </c>
      <c r="IM519">
        <v>30.158950000000001</v>
      </c>
      <c r="IN519" s="1">
        <v>4.0275470000000002E-3</v>
      </c>
      <c r="IO519">
        <v>39.665950000000002</v>
      </c>
      <c r="IP519" s="1">
        <v>1.930695E-2</v>
      </c>
      <c r="IQ519">
        <v>30.115010000000002</v>
      </c>
      <c r="IR519" s="1">
        <v>6.416476E-3</v>
      </c>
      <c r="IS519">
        <v>63.922739999999997</v>
      </c>
      <c r="IT519" s="1">
        <v>1.973024E-2</v>
      </c>
      <c r="IU519">
        <v>30.11984</v>
      </c>
      <c r="IV519" s="1">
        <v>1.0093410000000001E-2</v>
      </c>
      <c r="IW519">
        <v>98.941280000000006</v>
      </c>
      <c r="IX519" s="1">
        <v>1.9553310000000001E-2</v>
      </c>
      <c r="IY519">
        <v>30.291899999999998</v>
      </c>
      <c r="IZ519" s="1">
        <v>1.484895E-2</v>
      </c>
      <c r="JA519">
        <v>147.64930000000001</v>
      </c>
      <c r="JB519" s="1">
        <v>1.9196729999999999E-2</v>
      </c>
      <c r="JC519">
        <v>30.502410000000001</v>
      </c>
      <c r="JD519" s="1">
        <v>2.0910410000000001E-2</v>
      </c>
      <c r="JE519">
        <v>212.82689999999999</v>
      </c>
      <c r="JF519" s="1">
        <v>1.8811990000000001E-2</v>
      </c>
      <c r="JG519">
        <v>30.704650000000001</v>
      </c>
      <c r="JH519" s="1">
        <v>2.8480760000000001E-2</v>
      </c>
      <c r="JI519">
        <v>297.22739999999999</v>
      </c>
      <c r="JJ519" s="1">
        <v>1.8715519999999999E-2</v>
      </c>
      <c r="JK519">
        <v>30.815049999999999</v>
      </c>
      <c r="JL519" s="1">
        <v>3.8294290000000002E-2</v>
      </c>
      <c r="JM519">
        <v>403.55590000000001</v>
      </c>
      <c r="JN519" s="1">
        <v>1.8757090000000001E-2</v>
      </c>
      <c r="JO519">
        <v>30.85698</v>
      </c>
      <c r="JP519" s="1">
        <v>5.0618459999999997E-2</v>
      </c>
      <c r="JQ519">
        <v>534.49720000000002</v>
      </c>
      <c r="JR519" s="1">
        <v>1.8714789999999999E-2</v>
      </c>
      <c r="JS519">
        <v>30.81682</v>
      </c>
      <c r="JT519" s="1">
        <v>6.5139429999999998E-2</v>
      </c>
      <c r="JU519">
        <v>692.19389999999999</v>
      </c>
      <c r="JV519" s="1">
        <v>1.8567199999999999E-2</v>
      </c>
      <c r="JW519">
        <v>30.777380000000001</v>
      </c>
      <c r="JX519" s="1">
        <v>8.1662540000000006E-2</v>
      </c>
      <c r="JY519">
        <v>877.94830000000002</v>
      </c>
      <c r="JZ519">
        <v>1.894473E-2</v>
      </c>
      <c r="KA519">
        <v>30.761479999999999</v>
      </c>
      <c r="KB519" s="1">
        <v>0.10338269999999999</v>
      </c>
      <c r="KC519">
        <v>1093.327</v>
      </c>
      <c r="KD519" s="1">
        <v>1.871461E-2</v>
      </c>
      <c r="KE519">
        <v>30.871960000000001</v>
      </c>
      <c r="KF519" s="1">
        <v>0.1246406</v>
      </c>
      <c r="KG519">
        <v>1338.9590000000001</v>
      </c>
      <c r="KH519" s="1">
        <v>1.8303429999999999E-2</v>
      </c>
      <c r="KI519">
        <v>30.99783</v>
      </c>
      <c r="KJ519" s="1">
        <v>0.14641419999999999</v>
      </c>
      <c r="KK519">
        <v>1613.2</v>
      </c>
      <c r="KL519">
        <v>1.7846460000000001E-2</v>
      </c>
      <c r="KM519">
        <v>31.129930000000002</v>
      </c>
      <c r="KN519" s="1">
        <v>0.16891880000000001</v>
      </c>
      <c r="KO519">
        <v>1914.4970000000001</v>
      </c>
      <c r="KP519" s="1">
        <v>1.7667829999999999E-2</v>
      </c>
      <c r="KQ519">
        <v>31.241599999999998</v>
      </c>
      <c r="KR519" s="1">
        <v>0.1952615</v>
      </c>
      <c r="KS519">
        <v>2241.5659999999998</v>
      </c>
      <c r="KT519" s="1">
        <v>1.7604080000000001E-2</v>
      </c>
      <c r="KU519">
        <v>31.265280000000001</v>
      </c>
      <c r="KV519" s="1">
        <v>0.22451070000000001</v>
      </c>
      <c r="KW519">
        <v>2593.6390000000001</v>
      </c>
      <c r="KX519" s="1">
        <v>1.744861E-2</v>
      </c>
      <c r="KY519">
        <v>31.227989999999998</v>
      </c>
      <c r="KZ519" s="1">
        <v>0.2540655</v>
      </c>
      <c r="LA519">
        <v>2968.6840000000002</v>
      </c>
      <c r="LB519" s="1">
        <v>1.719422E-2</v>
      </c>
      <c r="LC519">
        <v>31.177810000000001</v>
      </c>
      <c r="LD519" s="1">
        <v>0.2830029</v>
      </c>
      <c r="LE519">
        <v>3363.6559999999999</v>
      </c>
      <c r="LF519" s="1">
        <v>1.7276659999999999E-2</v>
      </c>
      <c r="LG519">
        <v>31.159389999999998</v>
      </c>
      <c r="LH519" s="1">
        <v>0.31859890000000002</v>
      </c>
      <c r="LI519">
        <v>3776.6979999999999</v>
      </c>
      <c r="LJ519" s="1">
        <v>1.7017890000000001E-2</v>
      </c>
      <c r="LK519">
        <v>31.25151</v>
      </c>
      <c r="LL519" s="1">
        <v>0.34870250000000003</v>
      </c>
      <c r="LM519">
        <v>4205.3969999999999</v>
      </c>
      <c r="LN519" s="1">
        <v>1.6672139999999998E-2</v>
      </c>
      <c r="LO519">
        <v>31.365210000000001</v>
      </c>
      <c r="LP519">
        <v>0.37656790000000001</v>
      </c>
      <c r="LQ519">
        <v>4645.1009999999997</v>
      </c>
      <c r="LR519" s="1">
        <v>1.626741E-2</v>
      </c>
      <c r="LS519">
        <v>31.490069999999999</v>
      </c>
      <c r="LT519">
        <v>0.40203670000000002</v>
      </c>
      <c r="LU519">
        <v>5092.28</v>
      </c>
      <c r="LV519" s="1">
        <v>1.6024759999999999E-2</v>
      </c>
      <c r="LW519">
        <v>31.58175</v>
      </c>
      <c r="LX519">
        <v>0.43044979999999999</v>
      </c>
      <c r="LY519">
        <v>5544.3379999999997</v>
      </c>
      <c r="LZ519" s="1">
        <v>1.5792960000000002E-2</v>
      </c>
      <c r="MA519">
        <v>31.616240000000001</v>
      </c>
      <c r="MB519">
        <v>0.45765349999999999</v>
      </c>
      <c r="MC519">
        <v>5999.5020000000004</v>
      </c>
      <c r="MD519" s="1">
        <v>1.5424820000000001E-2</v>
      </c>
      <c r="ME519">
        <v>31.562539999999998</v>
      </c>
      <c r="MF519">
        <v>0.47841919999999999</v>
      </c>
      <c r="MG519">
        <v>6454.4120000000003</v>
      </c>
      <c r="MH519" s="1">
        <v>1.5035049999999999E-2</v>
      </c>
      <c r="MI519">
        <v>31.498989999999999</v>
      </c>
      <c r="MJ519">
        <v>0.49652790000000002</v>
      </c>
      <c r="MK519">
        <v>6905.8850000000002</v>
      </c>
      <c r="ML519" s="1">
        <v>1.49829E-2</v>
      </c>
      <c r="MM519">
        <v>31.45194</v>
      </c>
      <c r="MN519">
        <v>0.52443459999999997</v>
      </c>
      <c r="MO519">
        <v>7353.201</v>
      </c>
      <c r="MP519" s="1">
        <v>1.48118E-2</v>
      </c>
      <c r="MQ519">
        <v>31.534079999999999</v>
      </c>
      <c r="MR519">
        <v>0.54723920000000004</v>
      </c>
      <c r="MS519">
        <v>7796.1559999999999</v>
      </c>
      <c r="MT519" s="1">
        <v>1.460495E-2</v>
      </c>
      <c r="MU519">
        <v>31.58426</v>
      </c>
      <c r="MV519">
        <v>0.56734340000000005</v>
      </c>
      <c r="MW519">
        <v>8231.9110000000001</v>
      </c>
      <c r="MX519" s="1">
        <v>1.432516E-2</v>
      </c>
      <c r="MY519">
        <v>31.596489999999999</v>
      </c>
      <c r="MZ519">
        <v>0.58298030000000001</v>
      </c>
      <c r="NA519">
        <v>8658.5540000000001</v>
      </c>
      <c r="NB519" s="1">
        <v>1.411595E-2</v>
      </c>
      <c r="NC519">
        <v>31.590810000000001</v>
      </c>
      <c r="ND519">
        <v>0.59977040000000004</v>
      </c>
      <c r="NE519">
        <v>9074.4320000000007</v>
      </c>
      <c r="NF519" s="1">
        <v>1.4018060000000001E-2</v>
      </c>
      <c r="NG519">
        <v>31.58605</v>
      </c>
      <c r="NH519">
        <v>0.61993149999999997</v>
      </c>
      <c r="NI519">
        <v>9479.893</v>
      </c>
      <c r="NJ519" s="1">
        <v>1.393804E-2</v>
      </c>
      <c r="NK519">
        <v>31.546669999999999</v>
      </c>
      <c r="NL519">
        <v>0.6397777</v>
      </c>
      <c r="NM519">
        <v>9874.5049999999992</v>
      </c>
      <c r="NN519" s="1">
        <v>1.384405E-2</v>
      </c>
      <c r="NO519">
        <v>31.498830000000002</v>
      </c>
      <c r="NP519">
        <v>0.65789750000000002</v>
      </c>
      <c r="NQ519">
        <v>10257.790000000001</v>
      </c>
      <c r="NR519" s="1">
        <v>1.386738E-2</v>
      </c>
      <c r="NS519">
        <v>31.455929999999999</v>
      </c>
      <c r="NT519">
        <v>0.68067160000000004</v>
      </c>
      <c r="NU519">
        <v>10629.44</v>
      </c>
      <c r="NV519" s="1">
        <v>1.370858E-2</v>
      </c>
      <c r="NW519">
        <v>31.559460000000001</v>
      </c>
      <c r="NX519">
        <v>0.69349899999999998</v>
      </c>
      <c r="NY519">
        <v>10988.99</v>
      </c>
      <c r="NZ519" s="1">
        <v>1.3520559999999999E-2</v>
      </c>
      <c r="OA519">
        <v>31.689769999999999</v>
      </c>
      <c r="OB519">
        <v>0.70341370000000003</v>
      </c>
      <c r="OC519">
        <v>11334.58</v>
      </c>
      <c r="OD519" s="1">
        <v>1.3369199999999999E-2</v>
      </c>
      <c r="OE519">
        <v>31.77797</v>
      </c>
      <c r="OF519">
        <v>0.71379959999999998</v>
      </c>
      <c r="OG519">
        <v>11666.19</v>
      </c>
      <c r="OH519" s="1">
        <v>1.3315540000000001E-2</v>
      </c>
      <c r="OI519">
        <v>31.846419999999998</v>
      </c>
      <c r="OJ519">
        <v>0.72831509999999999</v>
      </c>
      <c r="OK519">
        <v>11984.26</v>
      </c>
    </row>
    <row r="520" spans="1:401" x14ac:dyDescent="0.35">
      <c r="A520">
        <v>529</v>
      </c>
      <c r="B520" t="s">
        <v>4</v>
      </c>
      <c r="C520" t="s">
        <v>364</v>
      </c>
      <c r="D520" t="s">
        <v>527</v>
      </c>
      <c r="E520">
        <v>811.60929999999996</v>
      </c>
      <c r="F520" s="1">
        <v>2.7381590000000001E-2</v>
      </c>
      <c r="G520">
        <v>23.659700000000001</v>
      </c>
      <c r="H520">
        <v>0</v>
      </c>
      <c r="I520">
        <v>0</v>
      </c>
      <c r="J520" s="1">
        <v>2.7290060000000001E-2</v>
      </c>
      <c r="K520">
        <v>23.822040000000001</v>
      </c>
      <c r="L520">
        <v>0</v>
      </c>
      <c r="M520">
        <v>0</v>
      </c>
      <c r="N520" s="1">
        <v>2.7111159999999999E-2</v>
      </c>
      <c r="O520">
        <v>24.000119999999999</v>
      </c>
      <c r="P520">
        <v>0</v>
      </c>
      <c r="Q520">
        <v>0</v>
      </c>
      <c r="R520" s="1">
        <v>2.6875360000000001E-2</v>
      </c>
      <c r="S520">
        <v>24.120149999999999</v>
      </c>
      <c r="T520">
        <v>0</v>
      </c>
      <c r="U520">
        <v>0</v>
      </c>
      <c r="V520" s="1">
        <v>2.6673229999999999E-2</v>
      </c>
      <c r="W520">
        <v>24.159520000000001</v>
      </c>
      <c r="X520">
        <v>0</v>
      </c>
      <c r="Y520">
        <v>0</v>
      </c>
      <c r="Z520" s="1">
        <v>2.655163E-2</v>
      </c>
      <c r="AA520">
        <v>24.209040000000002</v>
      </c>
      <c r="AB520">
        <v>0</v>
      </c>
      <c r="AC520">
        <v>0</v>
      </c>
      <c r="AD520" s="1">
        <v>2.6512230000000001E-2</v>
      </c>
      <c r="AE520">
        <v>24.269400000000001</v>
      </c>
      <c r="AF520">
        <v>0</v>
      </c>
      <c r="AG520">
        <v>0</v>
      </c>
      <c r="AH520" s="1">
        <v>2.6334260000000002E-2</v>
      </c>
      <c r="AI520">
        <v>24.456009999999999</v>
      </c>
      <c r="AJ520">
        <v>0</v>
      </c>
      <c r="AK520">
        <v>0</v>
      </c>
      <c r="AL520" s="1">
        <v>2.6117999999999999E-2</v>
      </c>
      <c r="AM520">
        <v>24.686579999999999</v>
      </c>
      <c r="AN520">
        <v>0</v>
      </c>
      <c r="AO520">
        <v>0</v>
      </c>
      <c r="AP520" s="1">
        <v>2.5889390000000002E-2</v>
      </c>
      <c r="AQ520">
        <v>24.92671</v>
      </c>
      <c r="AR520">
        <v>0</v>
      </c>
      <c r="AS520">
        <v>0</v>
      </c>
      <c r="AT520" s="1">
        <v>2.574191E-2</v>
      </c>
      <c r="AU520">
        <v>25.144950000000001</v>
      </c>
      <c r="AV520">
        <v>0</v>
      </c>
      <c r="AW520">
        <v>0</v>
      </c>
      <c r="AX520" s="1">
        <v>2.56517E-2</v>
      </c>
      <c r="AY520">
        <v>25.264980000000001</v>
      </c>
      <c r="AZ520">
        <v>0</v>
      </c>
      <c r="BA520">
        <v>0</v>
      </c>
      <c r="BB520" s="1">
        <v>2.5528209999999999E-2</v>
      </c>
      <c r="BC520">
        <v>25.345420000000001</v>
      </c>
      <c r="BD520">
        <v>0</v>
      </c>
      <c r="BE520">
        <v>0</v>
      </c>
      <c r="BF520" s="1">
        <v>2.539945E-2</v>
      </c>
      <c r="BG520">
        <v>25.415109999999999</v>
      </c>
      <c r="BH520">
        <v>0</v>
      </c>
      <c r="BI520">
        <v>0</v>
      </c>
      <c r="BJ520" s="1">
        <v>2.5404920000000001E-2</v>
      </c>
      <c r="BK520">
        <v>25.51793</v>
      </c>
      <c r="BL520">
        <v>0</v>
      </c>
      <c r="BM520">
        <v>0</v>
      </c>
      <c r="BN520" s="1">
        <v>2.5237369999999999E-2</v>
      </c>
      <c r="BO520">
        <v>25.756460000000001</v>
      </c>
      <c r="BP520">
        <v>0</v>
      </c>
      <c r="BQ520">
        <v>0</v>
      </c>
      <c r="BR520" s="1">
        <v>2.5013899999999999E-2</v>
      </c>
      <c r="BS520">
        <v>25.990590000000001</v>
      </c>
      <c r="BT520">
        <v>0</v>
      </c>
      <c r="BU520">
        <v>0</v>
      </c>
      <c r="BV520" s="1">
        <v>2.4777400000000002E-2</v>
      </c>
      <c r="BW520">
        <v>26.221070000000001</v>
      </c>
      <c r="BX520">
        <v>0</v>
      </c>
      <c r="BY520">
        <v>0</v>
      </c>
      <c r="BZ520" s="1">
        <v>2.461932E-2</v>
      </c>
      <c r="CA520">
        <v>26.408460000000002</v>
      </c>
      <c r="CB520">
        <v>0</v>
      </c>
      <c r="CC520">
        <v>0</v>
      </c>
      <c r="CD520" s="1">
        <v>2.4505450000000002E-2</v>
      </c>
      <c r="CE520">
        <v>26.506889999999999</v>
      </c>
      <c r="CF520">
        <v>0</v>
      </c>
      <c r="CG520">
        <v>0</v>
      </c>
      <c r="CH520">
        <v>2.4362390000000001E-2</v>
      </c>
      <c r="CI520">
        <v>26.527850000000001</v>
      </c>
      <c r="CJ520">
        <v>0</v>
      </c>
      <c r="CK520">
        <v>0</v>
      </c>
      <c r="CL520" s="1">
        <v>2.4221759999999998E-2</v>
      </c>
      <c r="CM520">
        <v>26.561820000000001</v>
      </c>
      <c r="CN520">
        <v>0</v>
      </c>
      <c r="CO520">
        <v>0</v>
      </c>
      <c r="CP520">
        <v>2.437829E-2</v>
      </c>
      <c r="CQ520">
        <v>26.645790000000002</v>
      </c>
      <c r="CR520">
        <v>0</v>
      </c>
      <c r="CS520">
        <v>0</v>
      </c>
      <c r="CT520" s="1">
        <v>2.4200360000000001E-2</v>
      </c>
      <c r="CU520">
        <v>26.826309999999999</v>
      </c>
      <c r="CV520">
        <v>0</v>
      </c>
      <c r="CW520">
        <v>0</v>
      </c>
      <c r="CX520" s="1">
        <v>2.3886549999999999E-2</v>
      </c>
      <c r="CY520">
        <v>26.923970000000001</v>
      </c>
      <c r="CZ520">
        <v>0</v>
      </c>
      <c r="DA520">
        <v>0</v>
      </c>
      <c r="DB520" s="1">
        <v>2.3573210000000001E-2</v>
      </c>
      <c r="DC520">
        <v>27.104800000000001</v>
      </c>
      <c r="DD520">
        <v>0</v>
      </c>
      <c r="DE520">
        <v>0</v>
      </c>
      <c r="DF520" s="1">
        <v>2.3437610000000001E-2</v>
      </c>
      <c r="DG520">
        <v>27.265270000000001</v>
      </c>
      <c r="DH520">
        <v>0</v>
      </c>
      <c r="DI520">
        <v>0</v>
      </c>
      <c r="DJ520" s="1">
        <v>2.3372569999999999E-2</v>
      </c>
      <c r="DK520">
        <v>27.34591</v>
      </c>
      <c r="DL520">
        <v>0</v>
      </c>
      <c r="DM520">
        <v>0</v>
      </c>
      <c r="DN520" s="1">
        <v>2.3263610000000001E-2</v>
      </c>
      <c r="DO520">
        <v>27.375589999999999</v>
      </c>
      <c r="DP520">
        <v>0</v>
      </c>
      <c r="DQ520">
        <v>0</v>
      </c>
      <c r="DR520" s="1">
        <v>2.3016789999999999E-2</v>
      </c>
      <c r="DS520">
        <v>27.410039999999999</v>
      </c>
      <c r="DT520">
        <v>0</v>
      </c>
      <c r="DU520">
        <v>0</v>
      </c>
      <c r="DV520" s="1">
        <v>2.2631040000000002E-2</v>
      </c>
      <c r="DW520">
        <v>27.483470000000001</v>
      </c>
      <c r="DX520">
        <v>0</v>
      </c>
      <c r="DY520">
        <v>6.5440109999999999E-37</v>
      </c>
      <c r="DZ520" s="1">
        <v>2.2477799999999999E-2</v>
      </c>
      <c r="EA520">
        <v>27.702290000000001</v>
      </c>
      <c r="EB520">
        <v>5.5568609999999997E-37</v>
      </c>
      <c r="EC520">
        <v>4.7410810000000003E-33</v>
      </c>
      <c r="ED520" s="1">
        <v>2.2426910000000001E-2</v>
      </c>
      <c r="EE520">
        <v>27.94435</v>
      </c>
      <c r="EF520">
        <v>1.5092210000000001E-33</v>
      </c>
      <c r="EG520">
        <v>1.230623E-29</v>
      </c>
      <c r="EH520" s="1">
        <v>2.23777E-2</v>
      </c>
      <c r="EI520">
        <v>28.186979999999998</v>
      </c>
      <c r="EJ520">
        <v>1.7176849999999999E-30</v>
      </c>
      <c r="EK520" s="1">
        <v>1.3646230000000001E-26</v>
      </c>
      <c r="EL520" s="1">
        <v>2.2236430000000001E-2</v>
      </c>
      <c r="EM520">
        <v>28.401620000000001</v>
      </c>
      <c r="EN520" s="1">
        <v>9.2785840000000007E-28</v>
      </c>
      <c r="EO520" s="1">
        <v>7.2778469999999993E-24</v>
      </c>
      <c r="EP520" s="1">
        <v>2.2065640000000001E-2</v>
      </c>
      <c r="EQ520">
        <v>28.495380000000001</v>
      </c>
      <c r="ER520" s="1">
        <v>2.6526610000000001E-25</v>
      </c>
      <c r="ES520" s="1">
        <v>2.0732159999999999E-21</v>
      </c>
      <c r="ET520" s="1">
        <v>2.192498E-2</v>
      </c>
      <c r="EU520">
        <v>28.4925</v>
      </c>
      <c r="EV520" s="1">
        <v>4.3635490000000003E-23</v>
      </c>
      <c r="EW520" s="1">
        <v>3.410858E-19</v>
      </c>
      <c r="EX520" s="1">
        <v>2.187973E-2</v>
      </c>
      <c r="EY520">
        <v>28.506609999999998</v>
      </c>
      <c r="EZ520" s="1">
        <v>4.4217239999999997E-21</v>
      </c>
      <c r="FA520" s="1">
        <v>3.4521339999999997E-17</v>
      </c>
      <c r="FB520" s="1">
        <v>2.208448E-2</v>
      </c>
      <c r="FC520">
        <v>28.544270000000001</v>
      </c>
      <c r="FD520" s="1">
        <v>2.939557E-19</v>
      </c>
      <c r="FE520" s="1">
        <v>2.2725169999999998E-15</v>
      </c>
      <c r="FF520" s="1">
        <v>2.2016580000000001E-2</v>
      </c>
      <c r="FG520">
        <v>28.674939999999999</v>
      </c>
      <c r="FH520" s="1">
        <v>1.3128500000000001E-17</v>
      </c>
      <c r="FI520" s="1">
        <v>1.018369E-13</v>
      </c>
      <c r="FJ520" s="1">
        <v>2.1844889999999999E-2</v>
      </c>
      <c r="FK520">
        <v>28.804089999999999</v>
      </c>
      <c r="FL520" s="1">
        <v>4.1144489999999999E-16</v>
      </c>
      <c r="FM520" s="1">
        <v>3.2263939999999998E-12</v>
      </c>
      <c r="FN520" s="1">
        <v>2.1642890000000001E-2</v>
      </c>
      <c r="FO520">
        <v>28.89096</v>
      </c>
      <c r="FP520" s="1">
        <v>9.418664E-15</v>
      </c>
      <c r="FQ520" s="1">
        <v>7.476856E-11</v>
      </c>
      <c r="FR520" s="1">
        <v>2.1588739999999999E-2</v>
      </c>
      <c r="FS520">
        <v>28.949149999999999</v>
      </c>
      <c r="FT520" s="1">
        <v>1.6351369999999999E-13</v>
      </c>
      <c r="FU520" s="1">
        <v>1.307034E-9</v>
      </c>
      <c r="FV520" s="1">
        <v>2.158823E-2</v>
      </c>
      <c r="FW520">
        <v>28.96011</v>
      </c>
      <c r="FX520" s="1">
        <v>2.2064409999999998E-12</v>
      </c>
      <c r="FY520" s="1">
        <v>1.7717340000000002E-8</v>
      </c>
      <c r="FZ520" s="1">
        <v>2.152312E-2</v>
      </c>
      <c r="GA520">
        <v>28.953510000000001</v>
      </c>
      <c r="GB520" s="1">
        <v>2.3535490000000001E-11</v>
      </c>
      <c r="GC520" s="1">
        <v>1.905851E-7</v>
      </c>
      <c r="GD520" s="1">
        <v>2.1380389999999999E-2</v>
      </c>
      <c r="GE520">
        <v>28.94811</v>
      </c>
      <c r="GF520" s="1">
        <v>2.0257130000000001E-10</v>
      </c>
      <c r="GG520" s="1">
        <v>1.660023E-6</v>
      </c>
      <c r="GH520" s="1">
        <v>2.1260129999999999E-2</v>
      </c>
      <c r="GI520">
        <v>28.980049999999999</v>
      </c>
      <c r="GJ520" s="1">
        <v>1.4393639999999999E-9</v>
      </c>
      <c r="GK520" s="1">
        <v>1.1926000000000001E-5</v>
      </c>
      <c r="GL520">
        <v>2.115852E-2</v>
      </c>
      <c r="GM520">
        <v>29.129280000000001</v>
      </c>
      <c r="GN520" s="1">
        <v>8.5873920000000003E-9</v>
      </c>
      <c r="GO520" s="1">
        <v>7.1901840000000006E-5</v>
      </c>
      <c r="GP520" s="1">
        <v>2.102762E-2</v>
      </c>
      <c r="GQ520">
        <v>29.315460000000002</v>
      </c>
      <c r="GR520" s="1">
        <v>4.362437E-8</v>
      </c>
      <c r="GS520" s="1">
        <v>3.6943190000000002E-4</v>
      </c>
      <c r="GT520" s="1">
        <v>2.0917370000000001E-2</v>
      </c>
      <c r="GU520">
        <v>29.519500000000001</v>
      </c>
      <c r="GV520" s="1">
        <v>1.9163E-7</v>
      </c>
      <c r="GW520" s="1">
        <v>1.6406089999999999E-3</v>
      </c>
      <c r="GX520" s="1">
        <v>2.078843E-2</v>
      </c>
      <c r="GY520">
        <v>29.677769999999999</v>
      </c>
      <c r="GZ520" s="1">
        <v>7.3631739999999996E-7</v>
      </c>
      <c r="HA520" s="1">
        <v>6.3798960000000004E-3</v>
      </c>
      <c r="HB520" s="1">
        <v>2.062959E-2</v>
      </c>
      <c r="HC520">
        <v>29.75902</v>
      </c>
      <c r="HD520" s="1">
        <v>2.5027210000000001E-6</v>
      </c>
      <c r="HE520" s="1">
        <v>2.1974919999999998E-2</v>
      </c>
      <c r="HF520" s="1">
        <v>2.0507910000000001E-2</v>
      </c>
      <c r="HG520">
        <v>29.729240000000001</v>
      </c>
      <c r="HH520" s="1">
        <v>7.6274099999999999E-6</v>
      </c>
      <c r="HI520" s="1">
        <v>6.7776610000000001E-2</v>
      </c>
      <c r="HJ520">
        <v>2.0411189999999999E-2</v>
      </c>
      <c r="HK520">
        <v>29.692340000000002</v>
      </c>
      <c r="HL520" s="1">
        <v>2.1048170000000001E-5</v>
      </c>
      <c r="HM520" s="1">
        <v>0.18905820000000001</v>
      </c>
      <c r="HN520" s="1">
        <v>2.0765490000000001E-2</v>
      </c>
      <c r="HO520">
        <v>29.676220000000001</v>
      </c>
      <c r="HP520" s="1">
        <v>5.4256080000000002E-5</v>
      </c>
      <c r="HQ520" s="1">
        <v>0.48195919999999998</v>
      </c>
      <c r="HR520" s="1">
        <v>2.05843E-2</v>
      </c>
      <c r="HS520">
        <v>29.744530000000001</v>
      </c>
      <c r="HT520" s="1">
        <v>1.255122E-4</v>
      </c>
      <c r="HU520" s="1">
        <v>1.1317619999999999</v>
      </c>
      <c r="HV520" s="1">
        <v>2.0199970000000001E-2</v>
      </c>
      <c r="HW520">
        <v>29.871700000000001</v>
      </c>
      <c r="HX520" s="1">
        <v>2.6622979999999999E-4</v>
      </c>
      <c r="HY520" s="1">
        <v>2.4611489999999998</v>
      </c>
      <c r="HZ520" s="1">
        <v>1.9795210000000001E-2</v>
      </c>
      <c r="IA520">
        <v>29.960149999999999</v>
      </c>
      <c r="IB520" s="1">
        <v>5.2578529999999996E-4</v>
      </c>
      <c r="IC520" s="1">
        <v>4.9897369999999999</v>
      </c>
      <c r="ID520" s="1">
        <v>1.9647189999999998E-2</v>
      </c>
      <c r="IE520">
        <v>30.039449999999999</v>
      </c>
      <c r="IF520" s="1">
        <v>9.8757519999999994E-4</v>
      </c>
      <c r="IG520">
        <v>9.4991479999999999</v>
      </c>
      <c r="IH520" s="1">
        <v>1.9649340000000001E-2</v>
      </c>
      <c r="II520">
        <v>30.063269999999999</v>
      </c>
      <c r="IJ520" s="1">
        <v>1.767572E-3</v>
      </c>
      <c r="IK520">
        <v>17.098549999999999</v>
      </c>
      <c r="IL520" s="1">
        <v>1.9591040000000001E-2</v>
      </c>
      <c r="IM520">
        <v>30.02234</v>
      </c>
      <c r="IN520" s="1">
        <v>2.9985540000000001E-3</v>
      </c>
      <c r="IO520">
        <v>29.25479</v>
      </c>
      <c r="IP520" s="1">
        <v>1.947811E-2</v>
      </c>
      <c r="IQ520">
        <v>29.980699999999999</v>
      </c>
      <c r="IR520" s="1">
        <v>4.842893E-3</v>
      </c>
      <c r="IS520">
        <v>47.782229999999998</v>
      </c>
      <c r="IT520" s="1">
        <v>1.9913230000000001E-2</v>
      </c>
      <c r="IU520">
        <v>29.98695</v>
      </c>
      <c r="IV520" s="1">
        <v>7.7196929999999997E-3</v>
      </c>
      <c r="IW520">
        <v>74.904240000000001</v>
      </c>
      <c r="IX520" s="1">
        <v>1.9733219999999999E-2</v>
      </c>
      <c r="IY520">
        <v>30.15821</v>
      </c>
      <c r="IZ520" s="1">
        <v>1.149474E-2</v>
      </c>
      <c r="JA520">
        <v>113.12739999999999</v>
      </c>
      <c r="JB520" s="1">
        <v>1.9370930000000001E-2</v>
      </c>
      <c r="JC520">
        <v>30.36778</v>
      </c>
      <c r="JD520" s="1">
        <v>1.6370829999999999E-2</v>
      </c>
      <c r="JE520">
        <v>164.91499999999999</v>
      </c>
      <c r="JF520" s="1">
        <v>1.8978910000000002E-2</v>
      </c>
      <c r="JG520">
        <v>30.568770000000001</v>
      </c>
      <c r="JH520" s="1">
        <v>2.2533629999999999E-2</v>
      </c>
      <c r="JI520">
        <v>232.76400000000001</v>
      </c>
      <c r="JJ520" s="1">
        <v>1.888217E-2</v>
      </c>
      <c r="JK520">
        <v>30.679079999999999</v>
      </c>
      <c r="JL520" s="1">
        <v>3.06057E-2</v>
      </c>
      <c r="JM520">
        <v>319.18920000000003</v>
      </c>
      <c r="JN520" s="1">
        <v>1.8927329999999999E-2</v>
      </c>
      <c r="JO520">
        <v>30.721879999999999</v>
      </c>
      <c r="JP520" s="1">
        <v>4.0848740000000001E-2</v>
      </c>
      <c r="JQ520">
        <v>426.74290000000002</v>
      </c>
      <c r="JR520" s="1">
        <v>1.888449E-2</v>
      </c>
      <c r="JS520">
        <v>30.68357</v>
      </c>
      <c r="JT520" s="1">
        <v>5.3039629999999997E-2</v>
      </c>
      <c r="JU520">
        <v>557.56029999999998</v>
      </c>
      <c r="JV520">
        <v>1.873901E-2</v>
      </c>
      <c r="JW520">
        <v>30.646339999999999</v>
      </c>
      <c r="JX520" s="1">
        <v>6.7070190000000002E-2</v>
      </c>
      <c r="JY520">
        <v>713.11069999999995</v>
      </c>
      <c r="JZ520" s="1">
        <v>1.9125779999999998E-2</v>
      </c>
      <c r="KA520">
        <v>30.6325</v>
      </c>
      <c r="KB520" s="1">
        <v>8.5616810000000002E-2</v>
      </c>
      <c r="KC520">
        <v>895.10260000000005</v>
      </c>
      <c r="KD520" s="1">
        <v>1.889368E-2</v>
      </c>
      <c r="KE520">
        <v>30.743680000000001</v>
      </c>
      <c r="KF520" s="1">
        <v>0.104006</v>
      </c>
      <c r="KG520">
        <v>1104.4269999999999</v>
      </c>
      <c r="KH520">
        <v>1.847559E-2</v>
      </c>
      <c r="KI520">
        <v>30.87013</v>
      </c>
      <c r="KJ520" s="1">
        <v>0.1230262</v>
      </c>
      <c r="KK520">
        <v>1340.0050000000001</v>
      </c>
      <c r="KL520" s="1">
        <v>1.801115E-2</v>
      </c>
      <c r="KM520">
        <v>31.002770000000002</v>
      </c>
      <c r="KN520" s="1">
        <v>0.1428613</v>
      </c>
      <c r="KO520">
        <v>1600.7929999999999</v>
      </c>
      <c r="KP520" s="1">
        <v>1.783152E-2</v>
      </c>
      <c r="KQ520">
        <v>31.114699999999999</v>
      </c>
      <c r="KR520" s="1">
        <v>0.166187</v>
      </c>
      <c r="KS520">
        <v>1885.953</v>
      </c>
      <c r="KT520" s="1">
        <v>1.777101E-2</v>
      </c>
      <c r="KU520">
        <v>31.140250000000002</v>
      </c>
      <c r="KV520" s="1">
        <v>0.19226309999999999</v>
      </c>
      <c r="KW520">
        <v>2195.06</v>
      </c>
      <c r="KX520" s="1">
        <v>1.7616699999999999E-2</v>
      </c>
      <c r="KY520">
        <v>31.104890000000001</v>
      </c>
      <c r="KZ520" s="1">
        <v>0.2188329</v>
      </c>
      <c r="LA520">
        <v>2526.527</v>
      </c>
      <c r="LB520">
        <v>1.7359800000000002E-2</v>
      </c>
      <c r="LC520">
        <v>31.057310000000001</v>
      </c>
      <c r="LD520" s="1">
        <v>0.24505830000000001</v>
      </c>
      <c r="LE520">
        <v>2877.8180000000002</v>
      </c>
      <c r="LF520">
        <v>1.7445809999999999E-2</v>
      </c>
      <c r="LG520">
        <v>31.040880000000001</v>
      </c>
      <c r="LH520" s="1">
        <v>0.27732489999999999</v>
      </c>
      <c r="LI520">
        <v>3247.451</v>
      </c>
      <c r="LJ520" s="1">
        <v>1.7184350000000001E-2</v>
      </c>
      <c r="LK520">
        <v>31.134180000000001</v>
      </c>
      <c r="LL520" s="1">
        <v>0.30498609999999998</v>
      </c>
      <c r="LM520">
        <v>3633.3620000000001</v>
      </c>
      <c r="LN520" s="1">
        <v>1.6834749999999999E-2</v>
      </c>
      <c r="LO520">
        <v>31.249079999999999</v>
      </c>
      <c r="LP520" s="1">
        <v>0.33084789999999997</v>
      </c>
      <c r="LQ520">
        <v>4031.386</v>
      </c>
      <c r="LR520" s="1">
        <v>1.6424609999999999E-2</v>
      </c>
      <c r="LS520">
        <v>31.374970000000001</v>
      </c>
      <c r="LT520">
        <v>0.35471340000000001</v>
      </c>
      <c r="LU520">
        <v>4438.3860000000004</v>
      </c>
      <c r="LV520" s="1">
        <v>1.618031E-2</v>
      </c>
      <c r="LW520">
        <v>31.467690000000001</v>
      </c>
      <c r="LX520">
        <v>0.38134790000000002</v>
      </c>
      <c r="LY520">
        <v>4851.9849999999997</v>
      </c>
      <c r="LZ520" s="1">
        <v>1.594924E-2</v>
      </c>
      <c r="MA520">
        <v>31.50357</v>
      </c>
      <c r="MB520">
        <v>0.40709489999999998</v>
      </c>
      <c r="MC520">
        <v>5270.5910000000003</v>
      </c>
      <c r="MD520" s="1">
        <v>1.5577560000000001E-2</v>
      </c>
      <c r="ME520">
        <v>31.45214</v>
      </c>
      <c r="MF520">
        <v>0.42714200000000002</v>
      </c>
      <c r="MG520">
        <v>5691.0770000000002</v>
      </c>
      <c r="MH520" s="1">
        <v>1.518211E-2</v>
      </c>
      <c r="MI520">
        <v>31.39114</v>
      </c>
      <c r="MJ520">
        <v>0.4448048</v>
      </c>
      <c r="MK520">
        <v>6110.366</v>
      </c>
      <c r="ML520" s="1">
        <v>1.5133870000000001E-2</v>
      </c>
      <c r="MM520">
        <v>31.346399999999999</v>
      </c>
      <c r="MN520">
        <v>0.47151159999999998</v>
      </c>
      <c r="MO520">
        <v>6527.8419999999996</v>
      </c>
      <c r="MP520" s="1">
        <v>1.496198E-2</v>
      </c>
      <c r="MQ520">
        <v>31.429369999999999</v>
      </c>
      <c r="MR520">
        <v>0.49361919999999998</v>
      </c>
      <c r="MS520">
        <v>6943.1980000000003</v>
      </c>
      <c r="MT520">
        <v>1.475224E-2</v>
      </c>
      <c r="MU520">
        <v>31.4819</v>
      </c>
      <c r="MV520">
        <v>0.51327860000000003</v>
      </c>
      <c r="MW520">
        <v>7353.6040000000003</v>
      </c>
      <c r="MX520" s="1">
        <v>1.446776E-2</v>
      </c>
      <c r="MY520">
        <v>31.49586</v>
      </c>
      <c r="MZ520">
        <v>0.52889439999999999</v>
      </c>
      <c r="NA520">
        <v>7757.2539999999999</v>
      </c>
      <c r="NB520" s="1">
        <v>1.4257199999999999E-2</v>
      </c>
      <c r="NC520">
        <v>31.491890000000001</v>
      </c>
      <c r="ND520">
        <v>0.5456626</v>
      </c>
      <c r="NE520">
        <v>8152.4070000000002</v>
      </c>
      <c r="NF520" s="1">
        <v>1.4159969999999999E-2</v>
      </c>
      <c r="NG520">
        <v>31.489519999999999</v>
      </c>
      <c r="NH520">
        <v>0.56556930000000005</v>
      </c>
      <c r="NI520">
        <v>8539.402</v>
      </c>
      <c r="NJ520" s="1">
        <v>1.4079080000000001E-2</v>
      </c>
      <c r="NK520">
        <v>31.452310000000001</v>
      </c>
      <c r="NL520">
        <v>0.58515950000000005</v>
      </c>
      <c r="NM520">
        <v>8917.6139999999996</v>
      </c>
      <c r="NN520">
        <v>1.398551E-2</v>
      </c>
      <c r="NO520">
        <v>31.406960000000002</v>
      </c>
      <c r="NP520">
        <v>0.60326250000000003</v>
      </c>
      <c r="NQ520">
        <v>9286.5570000000007</v>
      </c>
      <c r="NR520" s="1">
        <v>1.4010399999999999E-2</v>
      </c>
      <c r="NS520">
        <v>31.366589999999999</v>
      </c>
      <c r="NT520">
        <v>0.62567879999999998</v>
      </c>
      <c r="NU520">
        <v>9645.857</v>
      </c>
      <c r="NV520" s="1">
        <v>1.385043E-2</v>
      </c>
      <c r="NW520">
        <v>31.470279999999999</v>
      </c>
      <c r="NX520">
        <v>0.63892669999999996</v>
      </c>
      <c r="NY520">
        <v>9994.8320000000003</v>
      </c>
      <c r="NZ520" s="1">
        <v>1.3660129999999999E-2</v>
      </c>
      <c r="OA520">
        <v>31.601430000000001</v>
      </c>
      <c r="OB520">
        <v>0.64945070000000005</v>
      </c>
      <c r="OC520">
        <v>10331.66</v>
      </c>
      <c r="OD520" s="1">
        <v>1.350522E-2</v>
      </c>
      <c r="OE520">
        <v>31.69106</v>
      </c>
      <c r="OF520">
        <v>0.66031249999999997</v>
      </c>
      <c r="OG520">
        <v>10656.22</v>
      </c>
      <c r="OH520" s="1">
        <v>1.3450780000000001E-2</v>
      </c>
      <c r="OI520">
        <v>31.760480000000001</v>
      </c>
      <c r="OJ520">
        <v>0.67506619999999995</v>
      </c>
      <c r="OK520">
        <v>10968.77</v>
      </c>
    </row>
    <row r="521" spans="1:401" x14ac:dyDescent="0.35">
      <c r="A521">
        <v>530</v>
      </c>
      <c r="B521" t="s">
        <v>4</v>
      </c>
      <c r="C521" t="s">
        <v>364</v>
      </c>
      <c r="D521" t="s">
        <v>528</v>
      </c>
      <c r="E521">
        <v>796.02189999999996</v>
      </c>
      <c r="F521" s="1">
        <v>2.8599490000000002E-2</v>
      </c>
      <c r="G521">
        <v>23.489809999999999</v>
      </c>
      <c r="H521">
        <v>0</v>
      </c>
      <c r="I521">
        <v>0</v>
      </c>
      <c r="J521" s="1">
        <v>2.8503899999999999E-2</v>
      </c>
      <c r="K521">
        <v>23.650510000000001</v>
      </c>
      <c r="L521">
        <v>0</v>
      </c>
      <c r="M521">
        <v>0</v>
      </c>
      <c r="N521" s="1">
        <v>2.8317829999999999E-2</v>
      </c>
      <c r="O521">
        <v>23.826799999999999</v>
      </c>
      <c r="P521">
        <v>0</v>
      </c>
      <c r="Q521">
        <v>0</v>
      </c>
      <c r="R521" s="1">
        <v>2.8071550000000001E-2</v>
      </c>
      <c r="S521">
        <v>23.94604</v>
      </c>
      <c r="T521">
        <v>0</v>
      </c>
      <c r="U521">
        <v>0</v>
      </c>
      <c r="V521" s="1">
        <v>2.7859749999999999E-2</v>
      </c>
      <c r="W521">
        <v>23.985029999999998</v>
      </c>
      <c r="X521">
        <v>0</v>
      </c>
      <c r="Y521">
        <v>0</v>
      </c>
      <c r="Z521">
        <v>2.773339E-2</v>
      </c>
      <c r="AA521">
        <v>24.034549999999999</v>
      </c>
      <c r="AB521">
        <v>0</v>
      </c>
      <c r="AC521">
        <v>0</v>
      </c>
      <c r="AD521" s="1">
        <v>2.7694960000000001E-2</v>
      </c>
      <c r="AE521">
        <v>24.094909999999999</v>
      </c>
      <c r="AF521">
        <v>0</v>
      </c>
      <c r="AG521">
        <v>0</v>
      </c>
      <c r="AH521" s="1">
        <v>2.7508939999999999E-2</v>
      </c>
      <c r="AI521">
        <v>24.279669999999999</v>
      </c>
      <c r="AJ521">
        <v>0</v>
      </c>
      <c r="AK521">
        <v>0</v>
      </c>
      <c r="AL521">
        <v>2.728073E-2</v>
      </c>
      <c r="AM521">
        <v>24.508510000000001</v>
      </c>
      <c r="AN521">
        <v>0</v>
      </c>
      <c r="AO521">
        <v>0</v>
      </c>
      <c r="AP521" s="1">
        <v>2.7043520000000001E-2</v>
      </c>
      <c r="AQ521">
        <v>24.746490000000001</v>
      </c>
      <c r="AR521">
        <v>0</v>
      </c>
      <c r="AS521">
        <v>0</v>
      </c>
      <c r="AT521" s="1">
        <v>2.6889219999999998E-2</v>
      </c>
      <c r="AU521">
        <v>24.962769999999999</v>
      </c>
      <c r="AV521">
        <v>0</v>
      </c>
      <c r="AW521">
        <v>0</v>
      </c>
      <c r="AX521" s="1">
        <v>2.6796500000000001E-2</v>
      </c>
      <c r="AY521">
        <v>25.082609999999999</v>
      </c>
      <c r="AZ521">
        <v>0</v>
      </c>
      <c r="BA521">
        <v>0</v>
      </c>
      <c r="BB521">
        <v>2.6667610000000001E-2</v>
      </c>
      <c r="BC521">
        <v>25.163229999999999</v>
      </c>
      <c r="BD521">
        <v>0</v>
      </c>
      <c r="BE521">
        <v>0</v>
      </c>
      <c r="BF521" s="1">
        <v>2.6534229999999999E-2</v>
      </c>
      <c r="BG521">
        <v>25.233319999999999</v>
      </c>
      <c r="BH521">
        <v>0</v>
      </c>
      <c r="BI521">
        <v>0</v>
      </c>
      <c r="BJ521" s="1">
        <v>2.6541479999999999E-2</v>
      </c>
      <c r="BK521">
        <v>25.336099999999998</v>
      </c>
      <c r="BL521">
        <v>0</v>
      </c>
      <c r="BM521">
        <v>0</v>
      </c>
      <c r="BN521" s="1">
        <v>2.6366569999999999E-2</v>
      </c>
      <c r="BO521">
        <v>25.57347</v>
      </c>
      <c r="BP521">
        <v>0</v>
      </c>
      <c r="BQ521">
        <v>0</v>
      </c>
      <c r="BR521" s="1">
        <v>2.6131959999999999E-2</v>
      </c>
      <c r="BS521">
        <v>25.80622</v>
      </c>
      <c r="BT521">
        <v>0</v>
      </c>
      <c r="BU521">
        <v>0</v>
      </c>
      <c r="BV521" s="1">
        <v>2.5884480000000001E-2</v>
      </c>
      <c r="BW521">
        <v>26.035160000000001</v>
      </c>
      <c r="BX521">
        <v>0</v>
      </c>
      <c r="BY521">
        <v>0</v>
      </c>
      <c r="BZ521" s="1">
        <v>2.572085E-2</v>
      </c>
      <c r="CA521">
        <v>26.221499999999999</v>
      </c>
      <c r="CB521">
        <v>0</v>
      </c>
      <c r="CC521">
        <v>0</v>
      </c>
      <c r="CD521" s="1">
        <v>2.5602380000000001E-2</v>
      </c>
      <c r="CE521">
        <v>26.320820000000001</v>
      </c>
      <c r="CF521">
        <v>0</v>
      </c>
      <c r="CG521">
        <v>0</v>
      </c>
      <c r="CH521" s="1">
        <v>2.545184E-2</v>
      </c>
      <c r="CI521">
        <v>26.342949999999998</v>
      </c>
      <c r="CJ521">
        <v>0</v>
      </c>
      <c r="CK521">
        <v>0</v>
      </c>
      <c r="CL521" s="1">
        <v>2.5306639999999998E-2</v>
      </c>
      <c r="CM521">
        <v>26.378419999999998</v>
      </c>
      <c r="CN521">
        <v>0</v>
      </c>
      <c r="CO521">
        <v>0</v>
      </c>
      <c r="CP521" s="1">
        <v>2.547698E-2</v>
      </c>
      <c r="CQ521">
        <v>26.463429999999999</v>
      </c>
      <c r="CR521">
        <v>0</v>
      </c>
      <c r="CS521">
        <v>0</v>
      </c>
      <c r="CT521" s="1">
        <v>2.528998E-2</v>
      </c>
      <c r="CU521">
        <v>26.644400000000001</v>
      </c>
      <c r="CV521">
        <v>0</v>
      </c>
      <c r="CW521">
        <v>0</v>
      </c>
      <c r="CX521" s="1">
        <v>2.4958399999999999E-2</v>
      </c>
      <c r="CY521">
        <v>26.743269999999999</v>
      </c>
      <c r="CZ521">
        <v>0</v>
      </c>
      <c r="DA521">
        <v>0</v>
      </c>
      <c r="DB521">
        <v>2.4631259999999999E-2</v>
      </c>
      <c r="DC521">
        <v>26.923760000000001</v>
      </c>
      <c r="DD521">
        <v>0</v>
      </c>
      <c r="DE521">
        <v>0</v>
      </c>
      <c r="DF521" s="1">
        <v>2.4490390000000001E-2</v>
      </c>
      <c r="DG521">
        <v>27.084589999999999</v>
      </c>
      <c r="DH521">
        <v>0</v>
      </c>
      <c r="DI521">
        <v>0</v>
      </c>
      <c r="DJ521" s="1">
        <v>2.4424120000000001E-2</v>
      </c>
      <c r="DK521">
        <v>27.16649</v>
      </c>
      <c r="DL521">
        <v>0</v>
      </c>
      <c r="DM521">
        <v>0</v>
      </c>
      <c r="DN521" s="1">
        <v>2.431094E-2</v>
      </c>
      <c r="DO521">
        <v>27.19783</v>
      </c>
      <c r="DP521">
        <v>0</v>
      </c>
      <c r="DQ521">
        <v>0</v>
      </c>
      <c r="DR521" s="1">
        <v>2.4051469999999998E-2</v>
      </c>
      <c r="DS521">
        <v>27.234269999999999</v>
      </c>
      <c r="DT521">
        <v>0</v>
      </c>
      <c r="DU521">
        <v>0</v>
      </c>
      <c r="DV521" s="1">
        <v>2.3645699999999999E-2</v>
      </c>
      <c r="DW521">
        <v>27.30875</v>
      </c>
      <c r="DX521">
        <v>0</v>
      </c>
      <c r="DY521">
        <v>1.6777949999999999E-37</v>
      </c>
      <c r="DZ521" s="1">
        <v>2.3485369999999998E-2</v>
      </c>
      <c r="EA521">
        <v>27.527180000000001</v>
      </c>
      <c r="EB521">
        <v>1.6881010000000001E-37</v>
      </c>
      <c r="EC521">
        <v>1.3152069999999999E-33</v>
      </c>
      <c r="ED521" s="1">
        <v>2.343547E-2</v>
      </c>
      <c r="EE521">
        <v>27.7685</v>
      </c>
      <c r="EF521">
        <v>4.8675879999999999E-34</v>
      </c>
      <c r="EG521">
        <v>3.6504599999999998E-30</v>
      </c>
      <c r="EH521" s="1">
        <v>2.3383620000000001E-2</v>
      </c>
      <c r="EI521">
        <v>28.009689999999999</v>
      </c>
      <c r="EJ521">
        <v>5.8592119999999999E-31</v>
      </c>
      <c r="EK521" s="1">
        <v>4.3051359999999998E-27</v>
      </c>
      <c r="EL521" s="1">
        <v>2.323418E-2</v>
      </c>
      <c r="EM521">
        <v>28.22306</v>
      </c>
      <c r="EN521" s="1">
        <v>3.3337099999999998E-28</v>
      </c>
      <c r="EO521" s="1">
        <v>2.4289010000000001E-24</v>
      </c>
      <c r="EP521" s="1">
        <v>2.3057859999999999E-2</v>
      </c>
      <c r="EQ521">
        <v>28.31691</v>
      </c>
      <c r="ER521" s="1">
        <v>1.000214E-25</v>
      </c>
      <c r="ES521" s="1">
        <v>7.2857180000000004E-22</v>
      </c>
      <c r="ET521" s="1">
        <v>2.2910070000000001E-2</v>
      </c>
      <c r="EU521">
        <v>28.315100000000001</v>
      </c>
      <c r="EV521" s="1">
        <v>1.7218770000000001E-23</v>
      </c>
      <c r="EW521" s="1">
        <v>1.2580649999999999E-19</v>
      </c>
      <c r="EX521" s="1">
        <v>2.2862650000000002E-2</v>
      </c>
      <c r="EY521">
        <v>28.33089</v>
      </c>
      <c r="EZ521" s="1">
        <v>1.821557E-21</v>
      </c>
      <c r="FA521" s="1">
        <v>1.33251E-17</v>
      </c>
      <c r="FB521" s="1">
        <v>2.30829E-2</v>
      </c>
      <c r="FC521">
        <v>28.370149999999999</v>
      </c>
      <c r="FD521" s="1">
        <v>1.2617750000000001E-19</v>
      </c>
      <c r="FE521" s="1">
        <v>9.1565850000000005E-16</v>
      </c>
      <c r="FF521" s="1">
        <v>2.30117E-2</v>
      </c>
      <c r="FG521">
        <v>28.501270000000002</v>
      </c>
      <c r="FH521" s="1">
        <v>5.8577999999999998E-18</v>
      </c>
      <c r="FI521" s="1">
        <v>4.2730349999999998E-14</v>
      </c>
      <c r="FJ521" s="1">
        <v>2.2829840000000001E-2</v>
      </c>
      <c r="FK521">
        <v>28.631450000000001</v>
      </c>
      <c r="FL521" s="1">
        <v>1.904394E-16</v>
      </c>
      <c r="FM521" s="1">
        <v>1.406717E-12</v>
      </c>
      <c r="FN521" s="1">
        <v>2.2617169999999999E-2</v>
      </c>
      <c r="FO521">
        <v>28.718959999999999</v>
      </c>
      <c r="FP521" s="1">
        <v>4.5146439999999996E-15</v>
      </c>
      <c r="FQ521" s="1">
        <v>3.3808319999999997E-11</v>
      </c>
      <c r="FR521">
        <v>2.2560790000000001E-2</v>
      </c>
      <c r="FS521">
        <v>28.7789</v>
      </c>
      <c r="FT521" s="1">
        <v>8.1042240000000002E-14</v>
      </c>
      <c r="FU521" s="1">
        <v>6.1185049999999996E-10</v>
      </c>
      <c r="FV521" s="1">
        <v>2.256143E-2</v>
      </c>
      <c r="FW521">
        <v>28.791830000000001</v>
      </c>
      <c r="FX521" s="1">
        <v>1.129161E-12</v>
      </c>
      <c r="FY521" s="1">
        <v>8.5726239999999993E-9</v>
      </c>
      <c r="FZ521" s="1">
        <v>2.2495109999999999E-2</v>
      </c>
      <c r="GA521">
        <v>28.787330000000001</v>
      </c>
      <c r="GB521" s="1">
        <v>1.241971E-11</v>
      </c>
      <c r="GC521" s="1">
        <v>9.5174730000000004E-8</v>
      </c>
      <c r="GD521" s="1">
        <v>2.2345940000000002E-2</v>
      </c>
      <c r="GE521">
        <v>28.784109999999998</v>
      </c>
      <c r="GF521" s="1">
        <v>1.100782E-10</v>
      </c>
      <c r="GG521" s="1">
        <v>8.5438870000000001E-7</v>
      </c>
      <c r="GH521" s="1">
        <v>2.2220819999999999E-2</v>
      </c>
      <c r="GI521">
        <v>28.817530000000001</v>
      </c>
      <c r="GJ521" s="1">
        <v>8.0446130000000003E-10</v>
      </c>
      <c r="GK521" s="1">
        <v>6.3178650000000002E-6</v>
      </c>
      <c r="GL521" s="1">
        <v>2.2113959999999998E-2</v>
      </c>
      <c r="GM521">
        <v>28.966950000000001</v>
      </c>
      <c r="GN521" s="1">
        <v>4.9302310000000002E-9</v>
      </c>
      <c r="GO521" s="1">
        <v>3.9156090000000002E-5</v>
      </c>
      <c r="GP521">
        <v>2.197853E-2</v>
      </c>
      <c r="GQ521">
        <v>29.15288</v>
      </c>
      <c r="GR521" s="1">
        <v>2.5700870000000001E-8</v>
      </c>
      <c r="GS521" s="1">
        <v>2.06558E-4</v>
      </c>
      <c r="GT521" s="1">
        <v>2.1862070000000001E-2</v>
      </c>
      <c r="GU521">
        <v>29.356400000000001</v>
      </c>
      <c r="GV521" s="1">
        <v>1.157043E-7</v>
      </c>
      <c r="GW521" s="1">
        <v>9.4068289999999996E-4</v>
      </c>
      <c r="GX521" s="1">
        <v>2.1727630000000001E-2</v>
      </c>
      <c r="GY521">
        <v>29.514690000000002</v>
      </c>
      <c r="GZ521" s="1">
        <v>4.5517529999999997E-7</v>
      </c>
      <c r="HA521" s="1">
        <v>3.7469809999999999E-3</v>
      </c>
      <c r="HB521" s="1">
        <v>2.156127E-2</v>
      </c>
      <c r="HC521">
        <v>29.596550000000001</v>
      </c>
      <c r="HD521" s="1">
        <v>1.582268E-6</v>
      </c>
      <c r="HE521" s="1">
        <v>1.3205E-2</v>
      </c>
      <c r="HF521" s="1">
        <v>2.1433649999999999E-2</v>
      </c>
      <c r="HG521">
        <v>29.56831</v>
      </c>
      <c r="HH521" s="1">
        <v>4.9266630000000002E-6</v>
      </c>
      <c r="HI521" s="1">
        <v>4.1626549999999998E-2</v>
      </c>
      <c r="HJ521" s="1">
        <v>2.1334559999999999E-2</v>
      </c>
      <c r="HK521">
        <v>29.533329999999999</v>
      </c>
      <c r="HL521" s="1">
        <v>1.3877380000000001E-5</v>
      </c>
      <c r="HM521" s="1">
        <v>0.1185515</v>
      </c>
      <c r="HN521" s="1">
        <v>2.1713090000000001E-2</v>
      </c>
      <c r="HO521">
        <v>29.519269999999999</v>
      </c>
      <c r="HP521" s="1">
        <v>3.6490640000000002E-5</v>
      </c>
      <c r="HQ521" s="1">
        <v>0.30827009999999999</v>
      </c>
      <c r="HR521" s="1">
        <v>2.152424E-2</v>
      </c>
      <c r="HS521">
        <v>29.588619999999999</v>
      </c>
      <c r="HT521" s="1">
        <v>8.5998880000000006E-5</v>
      </c>
      <c r="HU521" s="1">
        <v>0.73765320000000001</v>
      </c>
      <c r="HV521" s="1">
        <v>2.1116840000000001E-2</v>
      </c>
      <c r="HW521">
        <v>29.71659</v>
      </c>
      <c r="HX521" s="1">
        <v>1.8560629999999999E-4</v>
      </c>
      <c r="HY521" s="1">
        <v>1.632951</v>
      </c>
      <c r="HZ521" s="1">
        <v>2.0693010000000001E-2</v>
      </c>
      <c r="IA521">
        <v>29.807030000000001</v>
      </c>
      <c r="IB521" s="1">
        <v>3.7269720000000003E-4</v>
      </c>
      <c r="IC521" s="1">
        <v>3.366838</v>
      </c>
      <c r="ID521" s="1">
        <v>2.0538979999999998E-2</v>
      </c>
      <c r="IE521">
        <v>29.888169999999999</v>
      </c>
      <c r="IF521" s="1">
        <v>7.1115230000000005E-4</v>
      </c>
      <c r="IG521">
        <v>6.5123129999999998</v>
      </c>
      <c r="IH521" s="1">
        <v>2.054369E-2</v>
      </c>
      <c r="II521">
        <v>29.914300000000001</v>
      </c>
      <c r="IJ521" s="1">
        <v>1.292093E-3</v>
      </c>
      <c r="IK521">
        <v>11.90015</v>
      </c>
      <c r="IL521" s="1">
        <v>2.0481650000000001E-2</v>
      </c>
      <c r="IM521">
        <v>29.875530000000001</v>
      </c>
      <c r="IN521" s="1">
        <v>2.2229659999999998E-3</v>
      </c>
      <c r="IO521">
        <v>20.652889999999999</v>
      </c>
      <c r="IP521" s="1">
        <v>2.036694E-2</v>
      </c>
      <c r="IQ521">
        <v>29.836210000000001</v>
      </c>
      <c r="IR521" s="1">
        <v>3.639045E-3</v>
      </c>
      <c r="IS521">
        <v>34.189920000000001</v>
      </c>
      <c r="IT521" s="1">
        <v>2.0829819999999999E-2</v>
      </c>
      <c r="IU521">
        <v>29.844100000000001</v>
      </c>
      <c r="IV521" s="1">
        <v>5.8767380000000003E-3</v>
      </c>
      <c r="IW521">
        <v>54.286090000000002</v>
      </c>
      <c r="IX521" s="1">
        <v>2.0641110000000001E-2</v>
      </c>
      <c r="IY521">
        <v>30.014959999999999</v>
      </c>
      <c r="IZ521" s="1">
        <v>8.8553569999999995E-3</v>
      </c>
      <c r="JA521">
        <v>82.981629999999996</v>
      </c>
      <c r="JB521" s="1">
        <v>2.0257870000000001E-2</v>
      </c>
      <c r="JC521">
        <v>30.223790000000001</v>
      </c>
      <c r="JD521" s="1">
        <v>1.275138E-2</v>
      </c>
      <c r="JE521">
        <v>122.3456</v>
      </c>
      <c r="JF521" s="1">
        <v>1.9844250000000001E-2</v>
      </c>
      <c r="JG521">
        <v>30.423629999999999</v>
      </c>
      <c r="JH521" s="1">
        <v>1.7733840000000001E-2</v>
      </c>
      <c r="JI521">
        <v>174.52289999999999</v>
      </c>
      <c r="JJ521" s="1">
        <v>1.9745559999999999E-2</v>
      </c>
      <c r="JK521">
        <v>30.53368</v>
      </c>
      <c r="JL521" s="1">
        <v>2.4328990000000002E-2</v>
      </c>
      <c r="JM521">
        <v>241.72710000000001</v>
      </c>
      <c r="JN521" s="1">
        <v>1.979419E-2</v>
      </c>
      <c r="JO521">
        <v>30.577069999999999</v>
      </c>
      <c r="JP521" s="1">
        <v>3.2779000000000003E-2</v>
      </c>
      <c r="JQ521">
        <v>326.25040000000001</v>
      </c>
      <c r="JR521" s="1">
        <v>1.975066E-2</v>
      </c>
      <c r="JS521">
        <v>30.540610000000001</v>
      </c>
      <c r="JT521" s="1">
        <v>4.2941790000000001E-2</v>
      </c>
      <c r="JU521">
        <v>430.0881</v>
      </c>
      <c r="JV521" s="1">
        <v>1.9602069999999999E-2</v>
      </c>
      <c r="JW521">
        <v>30.505690000000001</v>
      </c>
      <c r="JX521" s="1">
        <v>5.4765319999999999E-2</v>
      </c>
      <c r="JY521">
        <v>554.72879999999998</v>
      </c>
      <c r="JZ521" s="1">
        <v>2.0010650000000001E-2</v>
      </c>
      <c r="KA521">
        <v>30.493880000000001</v>
      </c>
      <c r="KB521" s="1">
        <v>7.0478399999999997E-2</v>
      </c>
      <c r="KC521">
        <v>701.90530000000001</v>
      </c>
      <c r="KD521" s="1">
        <v>1.976733E-2</v>
      </c>
      <c r="KE521">
        <v>30.60604</v>
      </c>
      <c r="KF521" s="1">
        <v>8.625729E-2</v>
      </c>
      <c r="KG521">
        <v>872.63969999999995</v>
      </c>
      <c r="KH521" s="1">
        <v>1.9326630000000001E-2</v>
      </c>
      <c r="KI521">
        <v>30.73311</v>
      </c>
      <c r="KJ521" s="1">
        <v>0.10273309999999999</v>
      </c>
      <c r="KK521">
        <v>1066.3309999999999</v>
      </c>
      <c r="KL521">
        <v>1.8839140000000001E-2</v>
      </c>
      <c r="KM521">
        <v>30.866330000000001</v>
      </c>
      <c r="KN521" s="1">
        <v>0.1200754</v>
      </c>
      <c r="KO521">
        <v>1282.3979999999999</v>
      </c>
      <c r="KP521" s="1">
        <v>1.865174E-2</v>
      </c>
      <c r="KQ521">
        <v>30.978670000000001</v>
      </c>
      <c r="KR521" s="1">
        <v>0.14055790000000001</v>
      </c>
      <c r="KS521">
        <v>1520.421</v>
      </c>
      <c r="KT521" s="1">
        <v>1.859075E-2</v>
      </c>
      <c r="KU521">
        <v>31.005780000000001</v>
      </c>
      <c r="KV521">
        <v>0.16359580000000001</v>
      </c>
      <c r="KW521">
        <v>1780.278</v>
      </c>
      <c r="KX521">
        <v>1.8431650000000001E-2</v>
      </c>
      <c r="KY521">
        <v>30.972370000000002</v>
      </c>
      <c r="KZ521" s="1">
        <v>0.18727579999999999</v>
      </c>
      <c r="LA521">
        <v>2060.8429999999998</v>
      </c>
      <c r="LB521" s="1">
        <v>1.8162600000000001E-2</v>
      </c>
      <c r="LC521">
        <v>30.927340000000001</v>
      </c>
      <c r="LD521" s="1">
        <v>0.21083270000000001</v>
      </c>
      <c r="LE521">
        <v>2360.0940000000001</v>
      </c>
      <c r="LF521" s="1">
        <v>1.825674E-2</v>
      </c>
      <c r="LG521">
        <v>30.913060000000002</v>
      </c>
      <c r="LH521" s="1">
        <v>0.23985670000000001</v>
      </c>
      <c r="LI521">
        <v>2676.989</v>
      </c>
      <c r="LJ521" s="1">
        <v>1.798261E-2</v>
      </c>
      <c r="LK521">
        <v>31.007840000000002</v>
      </c>
      <c r="LL521" s="1">
        <v>0.2650457</v>
      </c>
      <c r="LM521">
        <v>3009.8530000000001</v>
      </c>
      <c r="LN521" s="1">
        <v>1.7616070000000001E-2</v>
      </c>
      <c r="LO521">
        <v>31.12407</v>
      </c>
      <c r="LP521">
        <v>0.28881970000000001</v>
      </c>
      <c r="LQ521">
        <v>3355.098</v>
      </c>
      <c r="LR521" s="1">
        <v>1.7183750000000001E-2</v>
      </c>
      <c r="LS521">
        <v>31.25113</v>
      </c>
      <c r="LT521">
        <v>0.31093389999999999</v>
      </c>
      <c r="LU521">
        <v>3710.0940000000001</v>
      </c>
      <c r="LV521">
        <v>1.6930259999999999E-2</v>
      </c>
      <c r="LW521">
        <v>31.34488</v>
      </c>
      <c r="LX521">
        <v>0.33569320000000002</v>
      </c>
      <c r="LY521">
        <v>4072.828</v>
      </c>
      <c r="LZ521" s="1">
        <v>1.6690980000000001E-2</v>
      </c>
      <c r="MA521">
        <v>31.382079999999998</v>
      </c>
      <c r="MB521">
        <v>0.35981669999999999</v>
      </c>
      <c r="MC521">
        <v>4441.9549999999999</v>
      </c>
      <c r="MD521" s="1">
        <v>1.630214E-2</v>
      </c>
      <c r="ME521">
        <v>31.33277</v>
      </c>
      <c r="MF521">
        <v>0.37894369999999999</v>
      </c>
      <c r="MG521">
        <v>4814.6229999999996</v>
      </c>
      <c r="MH521" s="1">
        <v>1.588606E-2</v>
      </c>
      <c r="MI521">
        <v>31.274280000000001</v>
      </c>
      <c r="MJ521">
        <v>0.39595439999999998</v>
      </c>
      <c r="MK521">
        <v>5188.0659999999998</v>
      </c>
      <c r="ML521" s="1">
        <v>1.5840130000000001E-2</v>
      </c>
      <c r="MM521">
        <v>31.23199</v>
      </c>
      <c r="MN521">
        <v>0.42127039999999999</v>
      </c>
      <c r="MO521">
        <v>5561.81</v>
      </c>
      <c r="MP521" s="1">
        <v>1.5659309999999999E-2</v>
      </c>
      <c r="MQ521">
        <v>31.316210000000002</v>
      </c>
      <c r="MR521">
        <v>0.4424303</v>
      </c>
      <c r="MS521">
        <v>5935.4809999999998</v>
      </c>
      <c r="MT521" s="1">
        <v>1.5440189999999999E-2</v>
      </c>
      <c r="MU521">
        <v>31.370999999999999</v>
      </c>
      <c r="MV521">
        <v>0.46149689999999999</v>
      </c>
      <c r="MW521">
        <v>6306.4340000000002</v>
      </c>
      <c r="MX521" s="1">
        <v>1.514046E-2</v>
      </c>
      <c r="MY521">
        <v>31.386849999999999</v>
      </c>
      <c r="MZ521">
        <v>0.47688530000000001</v>
      </c>
      <c r="NA521">
        <v>6672.9089999999997</v>
      </c>
      <c r="NB521" s="1">
        <v>1.492077E-2</v>
      </c>
      <c r="NC521">
        <v>31.38458</v>
      </c>
      <c r="ND521">
        <v>0.49342069999999999</v>
      </c>
      <c r="NE521">
        <v>7033.3090000000002</v>
      </c>
      <c r="NF521" s="1">
        <v>1.481878E-2</v>
      </c>
      <c r="NG521">
        <v>31.38457</v>
      </c>
      <c r="NH521">
        <v>0.51281019999999999</v>
      </c>
      <c r="NI521">
        <v>7387.9049999999997</v>
      </c>
      <c r="NJ521" s="1">
        <v>1.473558E-2</v>
      </c>
      <c r="NK521">
        <v>31.34966</v>
      </c>
      <c r="NL521">
        <v>0.5320165</v>
      </c>
      <c r="NM521">
        <v>7736.0290000000005</v>
      </c>
      <c r="NN521" s="1">
        <v>1.4638770000000001E-2</v>
      </c>
      <c r="NO521">
        <v>31.30688</v>
      </c>
      <c r="NP521">
        <v>0.54990220000000001</v>
      </c>
      <c r="NQ521">
        <v>8077.0919999999996</v>
      </c>
      <c r="NR521" s="1">
        <v>1.4664379999999999E-2</v>
      </c>
      <c r="NS521">
        <v>31.269120000000001</v>
      </c>
      <c r="NT521">
        <v>0.57170580000000004</v>
      </c>
      <c r="NU521">
        <v>8410.73</v>
      </c>
      <c r="NV521" s="1">
        <v>1.449867E-2</v>
      </c>
      <c r="NW521">
        <v>31.37358</v>
      </c>
      <c r="NX521">
        <v>0.58525119999999997</v>
      </c>
      <c r="NY521">
        <v>8736.1479999999992</v>
      </c>
      <c r="NZ521" s="1">
        <v>1.429895E-2</v>
      </c>
      <c r="OA521">
        <v>31.505610000000001</v>
      </c>
      <c r="OB521">
        <v>0.59620390000000001</v>
      </c>
      <c r="OC521">
        <v>9051.5190000000002</v>
      </c>
      <c r="OD521" s="1">
        <v>1.4133120000000001E-2</v>
      </c>
      <c r="OE521">
        <v>31.59667</v>
      </c>
      <c r="OF521">
        <v>0.60732370000000002</v>
      </c>
      <c r="OG521">
        <v>9356.6370000000006</v>
      </c>
      <c r="OH521" s="1">
        <v>1.4077269999999999E-2</v>
      </c>
      <c r="OI521">
        <v>31.667159999999999</v>
      </c>
      <c r="OJ521">
        <v>0.62223459999999997</v>
      </c>
      <c r="OK521">
        <v>9651.8549999999996</v>
      </c>
    </row>
    <row r="522" spans="1:401" x14ac:dyDescent="0.35">
      <c r="A522">
        <v>531</v>
      </c>
      <c r="B522" t="s">
        <v>4</v>
      </c>
      <c r="C522" t="s">
        <v>364</v>
      </c>
      <c r="D522" t="s">
        <v>529</v>
      </c>
      <c r="E522">
        <v>795.98519999999996</v>
      </c>
      <c r="F522" s="1">
        <v>2.852789E-2</v>
      </c>
      <c r="G522">
        <v>23.324439999999999</v>
      </c>
      <c r="H522">
        <v>0</v>
      </c>
      <c r="I522">
        <v>0</v>
      </c>
      <c r="J522" s="1">
        <v>2.843536E-2</v>
      </c>
      <c r="K522">
        <v>23.483339999999998</v>
      </c>
      <c r="L522">
        <v>0</v>
      </c>
      <c r="M522">
        <v>0</v>
      </c>
      <c r="N522" s="1">
        <v>2.824869E-2</v>
      </c>
      <c r="O522">
        <v>23.657720000000001</v>
      </c>
      <c r="P522">
        <v>0</v>
      </c>
      <c r="Q522">
        <v>0</v>
      </c>
      <c r="R522" s="1">
        <v>2.800153E-2</v>
      </c>
      <c r="S522">
        <v>23.774850000000001</v>
      </c>
      <c r="T522">
        <v>0</v>
      </c>
      <c r="U522">
        <v>0</v>
      </c>
      <c r="V522" s="1">
        <v>2.778943E-2</v>
      </c>
      <c r="W522">
        <v>23.813120000000001</v>
      </c>
      <c r="X522">
        <v>0</v>
      </c>
      <c r="Y522">
        <v>0</v>
      </c>
      <c r="Z522" s="1">
        <v>2.7665329999999998E-2</v>
      </c>
      <c r="AA522">
        <v>23.862590000000001</v>
      </c>
      <c r="AB522">
        <v>0</v>
      </c>
      <c r="AC522">
        <v>0</v>
      </c>
      <c r="AD522" s="1">
        <v>2.7628070000000001E-2</v>
      </c>
      <c r="AE522">
        <v>23.92306</v>
      </c>
      <c r="AF522">
        <v>0</v>
      </c>
      <c r="AG522">
        <v>0</v>
      </c>
      <c r="AH522" s="1">
        <v>2.7443530000000001E-2</v>
      </c>
      <c r="AI522">
        <v>24.10736</v>
      </c>
      <c r="AJ522">
        <v>0</v>
      </c>
      <c r="AK522">
        <v>0</v>
      </c>
      <c r="AL522" s="1">
        <v>2.721544E-2</v>
      </c>
      <c r="AM522">
        <v>24.334430000000001</v>
      </c>
      <c r="AN522">
        <v>0</v>
      </c>
      <c r="AO522">
        <v>0</v>
      </c>
      <c r="AP522" s="1">
        <v>2.697691E-2</v>
      </c>
      <c r="AQ522">
        <v>24.57029</v>
      </c>
      <c r="AR522">
        <v>0</v>
      </c>
      <c r="AS522">
        <v>0</v>
      </c>
      <c r="AT522" s="1">
        <v>2.6824069999999998E-2</v>
      </c>
      <c r="AU522">
        <v>24.784109999999998</v>
      </c>
      <c r="AV522">
        <v>0</v>
      </c>
      <c r="AW522">
        <v>0</v>
      </c>
      <c r="AX522" s="1">
        <v>2.6731250000000002E-2</v>
      </c>
      <c r="AY522">
        <v>24.90239</v>
      </c>
      <c r="AZ522">
        <v>0</v>
      </c>
      <c r="BA522">
        <v>0</v>
      </c>
      <c r="BB522" s="1">
        <v>2.66027E-2</v>
      </c>
      <c r="BC522">
        <v>24.983059999999998</v>
      </c>
      <c r="BD522">
        <v>0</v>
      </c>
      <c r="BE522">
        <v>0</v>
      </c>
      <c r="BF522" s="1">
        <v>2.6470489999999999E-2</v>
      </c>
      <c r="BG522">
        <v>25.053260000000002</v>
      </c>
      <c r="BH522">
        <v>0</v>
      </c>
      <c r="BI522">
        <v>0</v>
      </c>
      <c r="BJ522" s="1">
        <v>2.6479099999999998E-2</v>
      </c>
      <c r="BK522">
        <v>25.156780000000001</v>
      </c>
      <c r="BL522">
        <v>0</v>
      </c>
      <c r="BM522">
        <v>0</v>
      </c>
      <c r="BN522" s="1">
        <v>2.6304669999999999E-2</v>
      </c>
      <c r="BO522">
        <v>25.393840000000001</v>
      </c>
      <c r="BP522">
        <v>0</v>
      </c>
      <c r="BQ522">
        <v>0</v>
      </c>
      <c r="BR522" s="1">
        <v>2.6070820000000001E-2</v>
      </c>
      <c r="BS522">
        <v>25.624939999999999</v>
      </c>
      <c r="BT522">
        <v>0</v>
      </c>
      <c r="BU522">
        <v>0</v>
      </c>
      <c r="BV522" s="1">
        <v>2.5823430000000001E-2</v>
      </c>
      <c r="BW522">
        <v>25.851890000000001</v>
      </c>
      <c r="BX522">
        <v>0</v>
      </c>
      <c r="BY522">
        <v>0</v>
      </c>
      <c r="BZ522">
        <v>2.5661369999999999E-2</v>
      </c>
      <c r="CA522">
        <v>26.036799999999999</v>
      </c>
      <c r="CB522">
        <v>0</v>
      </c>
      <c r="CC522">
        <v>0</v>
      </c>
      <c r="CD522" s="1">
        <v>2.5543369999999999E-2</v>
      </c>
      <c r="CE522">
        <v>26.135490000000001</v>
      </c>
      <c r="CF522">
        <v>0</v>
      </c>
      <c r="CG522">
        <v>0</v>
      </c>
      <c r="CH522" s="1">
        <v>2.539373E-2</v>
      </c>
      <c r="CI522">
        <v>26.158539999999999</v>
      </c>
      <c r="CJ522">
        <v>0</v>
      </c>
      <c r="CK522">
        <v>0</v>
      </c>
      <c r="CL522" s="1">
        <v>2.5248860000000001E-2</v>
      </c>
      <c r="CM522">
        <v>26.195489999999999</v>
      </c>
      <c r="CN522">
        <v>0</v>
      </c>
      <c r="CO522">
        <v>0</v>
      </c>
      <c r="CP522" s="1">
        <v>2.5425039999999999E-2</v>
      </c>
      <c r="CQ522">
        <v>26.28229</v>
      </c>
      <c r="CR522">
        <v>0</v>
      </c>
      <c r="CS522">
        <v>0</v>
      </c>
      <c r="CT522" s="1">
        <v>2.5237260000000001E-2</v>
      </c>
      <c r="CU522">
        <v>26.46369</v>
      </c>
      <c r="CV522">
        <v>0</v>
      </c>
      <c r="CW522">
        <v>0</v>
      </c>
      <c r="CX522" s="1">
        <v>2.4904389999999998E-2</v>
      </c>
      <c r="CY522">
        <v>26.56317</v>
      </c>
      <c r="CZ522">
        <v>0</v>
      </c>
      <c r="DA522">
        <v>0</v>
      </c>
      <c r="DB522" s="1">
        <v>2.4576569999999999E-2</v>
      </c>
      <c r="DC522">
        <v>26.74437</v>
      </c>
      <c r="DD522">
        <v>0</v>
      </c>
      <c r="DE522">
        <v>0</v>
      </c>
      <c r="DF522" s="1">
        <v>2.4435350000000002E-2</v>
      </c>
      <c r="DG522">
        <v>26.904890000000002</v>
      </c>
      <c r="DH522">
        <v>0</v>
      </c>
      <c r="DI522">
        <v>0</v>
      </c>
      <c r="DJ522">
        <v>2.4372120000000001E-2</v>
      </c>
      <c r="DK522">
        <v>26.98676</v>
      </c>
      <c r="DL522">
        <v>0</v>
      </c>
      <c r="DM522">
        <v>0</v>
      </c>
      <c r="DN522" s="1">
        <v>2.4259869999999999E-2</v>
      </c>
      <c r="DO522">
        <v>27.019780000000001</v>
      </c>
      <c r="DP522">
        <v>0</v>
      </c>
      <c r="DQ522">
        <v>0</v>
      </c>
      <c r="DR522" s="1">
        <v>2.399917E-2</v>
      </c>
      <c r="DS522">
        <v>27.058119999999999</v>
      </c>
      <c r="DT522">
        <v>0</v>
      </c>
      <c r="DU522">
        <v>0</v>
      </c>
      <c r="DV522" s="1">
        <v>2.3591709999999998E-2</v>
      </c>
      <c r="DW522">
        <v>27.134650000000001</v>
      </c>
      <c r="DX522">
        <v>0</v>
      </c>
      <c r="DY522">
        <v>4.4859360000000003E-38</v>
      </c>
      <c r="DZ522" s="1">
        <v>2.3431710000000001E-2</v>
      </c>
      <c r="EA522">
        <v>27.353760000000001</v>
      </c>
      <c r="EB522">
        <v>4.8632539999999996E-38</v>
      </c>
      <c r="EC522">
        <v>3.8023269999999999E-34</v>
      </c>
      <c r="ED522" s="1">
        <v>2.3384780000000001E-2</v>
      </c>
      <c r="EE522">
        <v>27.594349999999999</v>
      </c>
      <c r="EF522">
        <v>1.503999E-34</v>
      </c>
      <c r="EG522">
        <v>1.1274120000000001E-30</v>
      </c>
      <c r="EH522" s="1">
        <v>2.333418E-2</v>
      </c>
      <c r="EI522">
        <v>27.83426</v>
      </c>
      <c r="EJ522">
        <v>1.928743E-31</v>
      </c>
      <c r="EK522" s="1">
        <v>1.412308E-27</v>
      </c>
      <c r="EL522">
        <v>2.3181569999999999E-2</v>
      </c>
      <c r="EM522">
        <v>28.045680000000001</v>
      </c>
      <c r="EN522" s="1">
        <v>1.1621989999999999E-28</v>
      </c>
      <c r="EO522" s="1">
        <v>8.4192399999999998E-25</v>
      </c>
      <c r="EP522" s="1">
        <v>2.3007509999999998E-2</v>
      </c>
      <c r="EQ522">
        <v>28.13805</v>
      </c>
      <c r="ER522" s="1">
        <v>3.674866E-26</v>
      </c>
      <c r="ES522" s="1">
        <v>2.6557980000000001E-22</v>
      </c>
      <c r="ET522" s="1">
        <v>2.2860789999999999E-2</v>
      </c>
      <c r="EU522">
        <v>28.1372</v>
      </c>
      <c r="EV522" s="1">
        <v>6.6435220000000002E-24</v>
      </c>
      <c r="EW522" s="1">
        <v>4.8066089999999998E-20</v>
      </c>
      <c r="EX522">
        <v>2.2811990000000001E-2</v>
      </c>
      <c r="EY522">
        <v>28.154779999999999</v>
      </c>
      <c r="EZ522" s="1">
        <v>7.3570869999999995E-22</v>
      </c>
      <c r="FA522" s="1">
        <v>5.3202579999999998E-18</v>
      </c>
      <c r="FB522" s="1">
        <v>2.3037430000000001E-2</v>
      </c>
      <c r="FC522">
        <v>28.195910000000001</v>
      </c>
      <c r="FD522" s="1">
        <v>5.322282E-20</v>
      </c>
      <c r="FE522" s="1">
        <v>3.8107559999999998E-16</v>
      </c>
      <c r="FF522" s="1">
        <v>2.296581E-2</v>
      </c>
      <c r="FG522">
        <v>28.32846</v>
      </c>
      <c r="FH522" s="1">
        <v>2.5733689999999998E-18</v>
      </c>
      <c r="FI522" s="1">
        <v>1.8491740000000001E-14</v>
      </c>
      <c r="FJ522" s="1">
        <v>2.2782159999999999E-2</v>
      </c>
      <c r="FK522">
        <v>28.458819999999999</v>
      </c>
      <c r="FL522" s="1">
        <v>8.6926160000000003E-17</v>
      </c>
      <c r="FM522" s="1">
        <v>6.3161080000000003E-13</v>
      </c>
      <c r="FN522" s="1">
        <v>2.2568350000000001E-2</v>
      </c>
      <c r="FO522">
        <v>28.54749</v>
      </c>
      <c r="FP522" s="1">
        <v>2.1368950000000002E-15</v>
      </c>
      <c r="FQ522" s="1">
        <v>1.571848E-11</v>
      </c>
      <c r="FR522" s="1">
        <v>2.2512299999999999E-2</v>
      </c>
      <c r="FS522">
        <v>28.607990000000001</v>
      </c>
      <c r="FT522" s="1">
        <v>3.9708630000000002E-14</v>
      </c>
      <c r="FU522" s="1">
        <v>2.9404120000000002E-10</v>
      </c>
      <c r="FV522" s="1">
        <v>2.251409E-2</v>
      </c>
      <c r="FW522">
        <v>28.622610000000002</v>
      </c>
      <c r="FX522" s="1">
        <v>5.7179899999999998E-13</v>
      </c>
      <c r="FY522" s="1">
        <v>4.2515539999999999E-9</v>
      </c>
      <c r="FZ522" s="1">
        <v>2.244931E-2</v>
      </c>
      <c r="GA522">
        <v>28.62012</v>
      </c>
      <c r="GB522" s="1">
        <v>6.4902119999999996E-12</v>
      </c>
      <c r="GC522" s="1">
        <v>4.8638669999999997E-8</v>
      </c>
      <c r="GD522">
        <v>2.2300219999999999E-2</v>
      </c>
      <c r="GE522">
        <v>28.61909</v>
      </c>
      <c r="GF522" s="1">
        <v>5.9272339999999999E-11</v>
      </c>
      <c r="GG522" s="1">
        <v>4.4929070000000002E-7</v>
      </c>
      <c r="GH522">
        <v>2.2175859999999999E-2</v>
      </c>
      <c r="GI522">
        <v>28.65484</v>
      </c>
      <c r="GJ522" s="1">
        <v>4.4574219999999998E-10</v>
      </c>
      <c r="GK522" s="1">
        <v>3.4141169999999999E-6</v>
      </c>
      <c r="GL522" s="1">
        <v>2.2068529999999999E-2</v>
      </c>
      <c r="GM522">
        <v>28.805409999999998</v>
      </c>
      <c r="GN522" s="1">
        <v>2.8073009999999999E-9</v>
      </c>
      <c r="GO522" s="1">
        <v>2.1716809999999999E-5</v>
      </c>
      <c r="GP522" s="1">
        <v>2.1934740000000001E-2</v>
      </c>
      <c r="GQ522">
        <v>28.991479999999999</v>
      </c>
      <c r="GR522" s="1">
        <v>1.5021420000000001E-8</v>
      </c>
      <c r="GS522" s="1">
        <v>1.174352E-4</v>
      </c>
      <c r="GT522" s="1">
        <v>2.181727E-2</v>
      </c>
      <c r="GU522">
        <v>29.194289999999999</v>
      </c>
      <c r="GV522" s="1">
        <v>6.9322759999999994E-8</v>
      </c>
      <c r="GW522" s="1">
        <v>5.4758369999999995E-4</v>
      </c>
      <c r="GX522" s="1">
        <v>2.168322E-2</v>
      </c>
      <c r="GY522">
        <v>29.352129999999999</v>
      </c>
      <c r="GZ522" s="1">
        <v>2.7924629999999999E-7</v>
      </c>
      <c r="HA522" s="1">
        <v>2.230746E-3</v>
      </c>
      <c r="HB522" s="1">
        <v>2.1518300000000001E-2</v>
      </c>
      <c r="HC522">
        <v>29.433579999999999</v>
      </c>
      <c r="HD522" s="1">
        <v>9.928987E-7</v>
      </c>
      <c r="HE522" s="1">
        <v>8.0315149999999995E-3</v>
      </c>
      <c r="HF522" s="1">
        <v>2.1390650000000001E-2</v>
      </c>
      <c r="HG522">
        <v>29.406269999999999</v>
      </c>
      <c r="HH522" s="1">
        <v>3.1585950000000002E-6</v>
      </c>
      <c r="HI522" s="1">
        <v>2.583862E-2</v>
      </c>
      <c r="HJ522" s="1">
        <v>2.1293619999999999E-2</v>
      </c>
      <c r="HK522">
        <v>29.37322</v>
      </c>
      <c r="HL522" s="1">
        <v>9.0814040000000001E-6</v>
      </c>
      <c r="HM522" s="1">
        <v>7.5025729999999999E-2</v>
      </c>
      <c r="HN522" s="1">
        <v>2.1677399999999999E-2</v>
      </c>
      <c r="HO522">
        <v>29.361599999999999</v>
      </c>
      <c r="HP522" s="1">
        <v>2.4356270000000001E-5</v>
      </c>
      <c r="HQ522" s="1">
        <v>0.19872670000000001</v>
      </c>
      <c r="HR522" s="1">
        <v>2.1489080000000001E-2</v>
      </c>
      <c r="HS522">
        <v>29.433050000000001</v>
      </c>
      <c r="HT522" s="1">
        <v>5.8472530000000002E-5</v>
      </c>
      <c r="HU522" s="1">
        <v>0.48393340000000001</v>
      </c>
      <c r="HV522" s="1">
        <v>2.1077060000000002E-2</v>
      </c>
      <c r="HW522">
        <v>29.561869999999999</v>
      </c>
      <c r="HX522" s="1">
        <v>1.283899E-4</v>
      </c>
      <c r="HY522" s="1">
        <v>1.089164</v>
      </c>
      <c r="HZ522">
        <v>2.0653540000000001E-2</v>
      </c>
      <c r="IA522">
        <v>29.65399</v>
      </c>
      <c r="IB522" s="1">
        <v>2.6208779999999999E-4</v>
      </c>
      <c r="IC522" s="1">
        <v>2.281021</v>
      </c>
      <c r="ID522" s="1">
        <v>2.0499070000000001E-2</v>
      </c>
      <c r="IE522">
        <v>29.736920000000001</v>
      </c>
      <c r="IF522" s="1">
        <v>5.0793340000000005E-4</v>
      </c>
      <c r="IG522" s="1">
        <v>4.477773</v>
      </c>
      <c r="IH522" s="1">
        <v>2.0507480000000002E-2</v>
      </c>
      <c r="II522">
        <v>29.76397</v>
      </c>
      <c r="IJ522" s="1">
        <v>9.3676830000000003E-4</v>
      </c>
      <c r="IK522">
        <v>8.2979000000000003</v>
      </c>
      <c r="IL522" s="1">
        <v>2.0444480000000001E-2</v>
      </c>
      <c r="IM522">
        <v>29.727239999999998</v>
      </c>
      <c r="IN522" s="1">
        <v>1.6342520000000001E-3</v>
      </c>
      <c r="IO522">
        <v>14.593590000000001</v>
      </c>
      <c r="IP522" s="1">
        <v>2.0333239999999999E-2</v>
      </c>
      <c r="IQ522">
        <v>29.69031</v>
      </c>
      <c r="IR522" s="1">
        <v>2.711293E-3</v>
      </c>
      <c r="IS522">
        <v>24.464120000000001</v>
      </c>
      <c r="IT522" s="1">
        <v>2.0801239999999999E-2</v>
      </c>
      <c r="IU522">
        <v>29.700849999999999</v>
      </c>
      <c r="IV522" s="1">
        <v>4.4350359999999998E-3</v>
      </c>
      <c r="IW522">
        <v>39.310540000000003</v>
      </c>
      <c r="IX522" s="1">
        <v>2.0613630000000001E-2</v>
      </c>
      <c r="IY522">
        <v>29.87274</v>
      </c>
      <c r="IZ522" s="1">
        <v>6.7627219999999997E-3</v>
      </c>
      <c r="JA522">
        <v>60.771419999999999</v>
      </c>
      <c r="JB522" s="1">
        <v>2.0227040000000002E-2</v>
      </c>
      <c r="JC522">
        <v>30.081</v>
      </c>
      <c r="JD522" s="1">
        <v>9.844841E-3</v>
      </c>
      <c r="JE522">
        <v>90.552490000000006</v>
      </c>
      <c r="JF522" s="1">
        <v>1.9810689999999999E-2</v>
      </c>
      <c r="JG522">
        <v>30.279599999999999</v>
      </c>
      <c r="JH522" s="1">
        <v>1.383267E-2</v>
      </c>
      <c r="JI522">
        <v>130.46199999999999</v>
      </c>
      <c r="JJ522" s="1">
        <v>1.9714490000000001E-2</v>
      </c>
      <c r="JK522">
        <v>30.388459999999998</v>
      </c>
      <c r="JL522" s="1">
        <v>1.9166599999999999E-2</v>
      </c>
      <c r="JM522">
        <v>182.40629999999999</v>
      </c>
      <c r="JN522">
        <v>1.9765939999999999E-2</v>
      </c>
      <c r="JO522">
        <v>30.431480000000001</v>
      </c>
      <c r="JP522" s="1">
        <v>2.6068850000000001E-2</v>
      </c>
      <c r="JQ522">
        <v>248.39420000000001</v>
      </c>
      <c r="JR522" s="1">
        <v>1.9723540000000001E-2</v>
      </c>
      <c r="JS522">
        <v>30.396540000000002</v>
      </c>
      <c r="JT522" s="1">
        <v>3.4455060000000003E-2</v>
      </c>
      <c r="JU522">
        <v>330.23090000000002</v>
      </c>
      <c r="JV522" s="1">
        <v>1.957714E-2</v>
      </c>
      <c r="JW522">
        <v>30.363880000000002</v>
      </c>
      <c r="JX522" s="1">
        <v>4.4312560000000001E-2</v>
      </c>
      <c r="JY522">
        <v>429.34530000000001</v>
      </c>
      <c r="JZ522" s="1">
        <v>1.9990379999999999E-2</v>
      </c>
      <c r="KA522">
        <v>30.354759999999999</v>
      </c>
      <c r="KB522" s="1">
        <v>5.7495039999999997E-2</v>
      </c>
      <c r="KC522">
        <v>547.41769999999997</v>
      </c>
      <c r="KD522" s="1">
        <v>1.9746730000000001E-2</v>
      </c>
      <c r="KE522">
        <v>30.46876</v>
      </c>
      <c r="KF522" s="1">
        <v>7.0893869999999998E-2</v>
      </c>
      <c r="KG522">
        <v>685.50199999999995</v>
      </c>
      <c r="KH522" s="1">
        <v>1.9303500000000001E-2</v>
      </c>
      <c r="KI522">
        <v>30.59665</v>
      </c>
      <c r="KJ522" s="1">
        <v>8.5016930000000004E-2</v>
      </c>
      <c r="KK522">
        <v>843.35080000000005</v>
      </c>
      <c r="KL522" s="1">
        <v>1.8815169999999999E-2</v>
      </c>
      <c r="KM522">
        <v>30.730029999999999</v>
      </c>
      <c r="KN522" s="1">
        <v>0.1000196</v>
      </c>
      <c r="KO522">
        <v>1020.7329999999999</v>
      </c>
      <c r="KP522" s="1">
        <v>1.8628889999999999E-2</v>
      </c>
      <c r="KQ522">
        <v>30.842890000000001</v>
      </c>
      <c r="KR522" s="1">
        <v>0.11782140000000001</v>
      </c>
      <c r="KS522">
        <v>1217.5530000000001</v>
      </c>
      <c r="KT522" s="1">
        <v>1.8569800000000001E-2</v>
      </c>
      <c r="KU522">
        <v>30.87013</v>
      </c>
      <c r="KV522" s="1">
        <v>0.13796710000000001</v>
      </c>
      <c r="KW522">
        <v>1433.9259999999999</v>
      </c>
      <c r="KX522" s="1">
        <v>1.841156E-2</v>
      </c>
      <c r="KY522">
        <v>30.83839</v>
      </c>
      <c r="KZ522" s="1">
        <v>0.1588407</v>
      </c>
      <c r="LA522">
        <v>1669.076</v>
      </c>
      <c r="LB522" s="1">
        <v>1.8142789999999999E-2</v>
      </c>
      <c r="LC522">
        <v>30.795839999999998</v>
      </c>
      <c r="LD522" s="1">
        <v>0.17978259999999999</v>
      </c>
      <c r="LE522">
        <v>1921.444</v>
      </c>
      <c r="LF522" s="1">
        <v>1.8242419999999999E-2</v>
      </c>
      <c r="LG522">
        <v>30.784600000000001</v>
      </c>
      <c r="LH522" s="1">
        <v>0.20564779999999999</v>
      </c>
      <c r="LI522">
        <v>2190.3829999999998</v>
      </c>
      <c r="LJ522" s="1">
        <v>1.796625E-2</v>
      </c>
      <c r="LK522">
        <v>30.881399999999999</v>
      </c>
      <c r="LL522" s="1">
        <v>0.22833039999999999</v>
      </c>
      <c r="LM522">
        <v>2474.5129999999999</v>
      </c>
      <c r="LN522" s="1">
        <v>1.7600899999999999E-2</v>
      </c>
      <c r="LO522">
        <v>30.99915</v>
      </c>
      <c r="LP522" s="1">
        <v>0.24997639999999999</v>
      </c>
      <c r="LQ522">
        <v>2770.846</v>
      </c>
      <c r="LR522" s="1">
        <v>1.7166130000000002E-2</v>
      </c>
      <c r="LS522">
        <v>31.127330000000001</v>
      </c>
      <c r="LT522" s="1">
        <v>0.27025399999999999</v>
      </c>
      <c r="LU522">
        <v>3077.19</v>
      </c>
      <c r="LV522" s="1">
        <v>1.6915010000000001E-2</v>
      </c>
      <c r="LW522">
        <v>31.221910000000001</v>
      </c>
      <c r="LX522" s="1">
        <v>0.29303400000000002</v>
      </c>
      <c r="LY522">
        <v>3391.9279999999999</v>
      </c>
      <c r="LZ522" s="1">
        <v>1.667687E-2</v>
      </c>
      <c r="MA522">
        <v>31.259419999999999</v>
      </c>
      <c r="MB522" s="1">
        <v>0.31536940000000002</v>
      </c>
      <c r="MC522">
        <v>3713.8939999999998</v>
      </c>
      <c r="MD522">
        <v>1.6288259999999999E-2</v>
      </c>
      <c r="ME522">
        <v>31.211659999999998</v>
      </c>
      <c r="MF522">
        <v>0.33340069999999999</v>
      </c>
      <c r="MG522">
        <v>4040.587</v>
      </c>
      <c r="MH522" s="1">
        <v>1.58722E-2</v>
      </c>
      <c r="MI522">
        <v>31.155570000000001</v>
      </c>
      <c r="MJ522">
        <v>0.34962389999999999</v>
      </c>
      <c r="MK522">
        <v>4369.5280000000002</v>
      </c>
      <c r="ML522" s="1">
        <v>1.582921E-2</v>
      </c>
      <c r="MM522">
        <v>31.116289999999999</v>
      </c>
      <c r="MN522">
        <v>0.37334669999999998</v>
      </c>
      <c r="MO522">
        <v>4700.4409999999998</v>
      </c>
      <c r="MP522">
        <v>1.564898E-2</v>
      </c>
      <c r="MQ522">
        <v>31.202850000000002</v>
      </c>
      <c r="MR522">
        <v>0.3934299</v>
      </c>
      <c r="MS522">
        <v>5032.8630000000003</v>
      </c>
      <c r="MT522" s="1">
        <v>1.542906E-2</v>
      </c>
      <c r="MU522">
        <v>31.25854</v>
      </c>
      <c r="MV522">
        <v>0.41167789999999999</v>
      </c>
      <c r="MW522">
        <v>5364.32</v>
      </c>
      <c r="MX522" s="1">
        <v>1.512937E-2</v>
      </c>
      <c r="MY522">
        <v>31.27656</v>
      </c>
      <c r="MZ522">
        <v>0.4267069</v>
      </c>
      <c r="NA522">
        <v>5693.2979999999998</v>
      </c>
      <c r="NB522" s="1">
        <v>1.490909E-2</v>
      </c>
      <c r="NC522">
        <v>31.276319999999998</v>
      </c>
      <c r="ND522">
        <v>0.44278119999999999</v>
      </c>
      <c r="NE522">
        <v>6018.2439999999997</v>
      </c>
      <c r="NF522" s="1">
        <v>1.480855E-2</v>
      </c>
      <c r="NG522">
        <v>31.277850000000001</v>
      </c>
      <c r="NH522">
        <v>0.46152789999999999</v>
      </c>
      <c r="NI522">
        <v>6339.3980000000001</v>
      </c>
      <c r="NJ522" s="1">
        <v>1.47268E-2</v>
      </c>
      <c r="NK522">
        <v>31.245159999999998</v>
      </c>
      <c r="NL522">
        <v>0.48017130000000002</v>
      </c>
      <c r="NM522">
        <v>6656.1059999999998</v>
      </c>
      <c r="NN522" s="1">
        <v>1.4629680000000001E-2</v>
      </c>
      <c r="NO522">
        <v>31.204799999999999</v>
      </c>
      <c r="NP522">
        <v>0.49760840000000001</v>
      </c>
      <c r="NQ522">
        <v>6967.6620000000003</v>
      </c>
      <c r="NR522">
        <v>1.465642E-2</v>
      </c>
      <c r="NS522">
        <v>31.170110000000001</v>
      </c>
      <c r="NT522">
        <v>0.51869949999999998</v>
      </c>
      <c r="NU522">
        <v>7273.7809999999999</v>
      </c>
      <c r="NV522" s="1">
        <v>1.4491E-2</v>
      </c>
      <c r="NW522">
        <v>31.276800000000001</v>
      </c>
      <c r="NX522">
        <v>0.53229519999999997</v>
      </c>
      <c r="NY522">
        <v>7573.54</v>
      </c>
      <c r="NZ522" s="1">
        <v>1.429093E-2</v>
      </c>
      <c r="OA522">
        <v>31.409659999999999</v>
      </c>
      <c r="OB522">
        <v>0.5435141</v>
      </c>
      <c r="OC522">
        <v>7865.2150000000001</v>
      </c>
      <c r="OD522" s="1">
        <v>1.412356E-2</v>
      </c>
      <c r="OE522">
        <v>31.501539999999999</v>
      </c>
      <c r="OF522">
        <v>0.55483119999999997</v>
      </c>
      <c r="OG522">
        <v>8148.509</v>
      </c>
      <c r="OH522" s="1">
        <v>1.4068840000000001E-2</v>
      </c>
      <c r="OI522">
        <v>31.5731</v>
      </c>
      <c r="OJ522">
        <v>0.56974270000000005</v>
      </c>
      <c r="OK522">
        <v>8423.8410000000003</v>
      </c>
    </row>
    <row r="523" spans="1:401" x14ac:dyDescent="0.35">
      <c r="A523">
        <v>532</v>
      </c>
      <c r="B523" t="s">
        <v>4</v>
      </c>
      <c r="C523" t="s">
        <v>364</v>
      </c>
      <c r="D523" t="s">
        <v>530</v>
      </c>
      <c r="E523">
        <v>785.01239999999996</v>
      </c>
      <c r="F523" s="1">
        <v>3.1374689999999997E-2</v>
      </c>
      <c r="G523">
        <v>23.14273</v>
      </c>
      <c r="H523">
        <v>0</v>
      </c>
      <c r="I523">
        <v>0</v>
      </c>
      <c r="J523" s="1">
        <v>3.1275289999999997E-2</v>
      </c>
      <c r="K523">
        <v>23.299569999999999</v>
      </c>
      <c r="L523">
        <v>0</v>
      </c>
      <c r="M523">
        <v>0</v>
      </c>
      <c r="N523" s="1">
        <v>3.106948E-2</v>
      </c>
      <c r="O523">
        <v>23.47176</v>
      </c>
      <c r="P523">
        <v>0</v>
      </c>
      <c r="Q523">
        <v>0</v>
      </c>
      <c r="R523" s="1">
        <v>3.079382E-2</v>
      </c>
      <c r="S523">
        <v>23.585629999999998</v>
      </c>
      <c r="T523">
        <v>0</v>
      </c>
      <c r="U523">
        <v>0</v>
      </c>
      <c r="V523">
        <v>3.0560609999999998E-2</v>
      </c>
      <c r="W523">
        <v>23.623190000000001</v>
      </c>
      <c r="X523">
        <v>0</v>
      </c>
      <c r="Y523">
        <v>0</v>
      </c>
      <c r="Z523" s="1">
        <v>3.0423849999999999E-2</v>
      </c>
      <c r="AA523">
        <v>23.672540000000001</v>
      </c>
      <c r="AB523">
        <v>0</v>
      </c>
      <c r="AC523">
        <v>0</v>
      </c>
      <c r="AD523" s="1">
        <v>3.0384789999999998E-2</v>
      </c>
      <c r="AE523">
        <v>23.733149999999998</v>
      </c>
      <c r="AF523">
        <v>0</v>
      </c>
      <c r="AG523">
        <v>0</v>
      </c>
      <c r="AH523" s="1">
        <v>3.0180760000000001E-2</v>
      </c>
      <c r="AI523">
        <v>23.9175</v>
      </c>
      <c r="AJ523">
        <v>0</v>
      </c>
      <c r="AK523">
        <v>0</v>
      </c>
      <c r="AL523">
        <v>2.9930100000000001E-2</v>
      </c>
      <c r="AM523">
        <v>24.142320000000002</v>
      </c>
      <c r="AN523">
        <v>0</v>
      </c>
      <c r="AO523">
        <v>0</v>
      </c>
      <c r="AP523" s="1">
        <v>2.9665259999999999E-2</v>
      </c>
      <c r="AQ523">
        <v>24.375779999999999</v>
      </c>
      <c r="AR523">
        <v>0</v>
      </c>
      <c r="AS523">
        <v>0</v>
      </c>
      <c r="AT523" s="1">
        <v>2.9498050000000001E-2</v>
      </c>
      <c r="AU523">
        <v>24.586569999999998</v>
      </c>
      <c r="AV523">
        <v>0</v>
      </c>
      <c r="AW523">
        <v>0</v>
      </c>
      <c r="AX523" s="1">
        <v>2.9394969999999999E-2</v>
      </c>
      <c r="AY523">
        <v>24.702369999999998</v>
      </c>
      <c r="AZ523">
        <v>0</v>
      </c>
      <c r="BA523">
        <v>0</v>
      </c>
      <c r="BB523" s="1">
        <v>2.925291E-2</v>
      </c>
      <c r="BC523">
        <v>24.783159999999999</v>
      </c>
      <c r="BD523">
        <v>0</v>
      </c>
      <c r="BE523">
        <v>0</v>
      </c>
      <c r="BF523" s="1">
        <v>2.910795E-2</v>
      </c>
      <c r="BG523">
        <v>24.853259999999999</v>
      </c>
      <c r="BH523">
        <v>0</v>
      </c>
      <c r="BI523">
        <v>0</v>
      </c>
      <c r="BJ523" s="1">
        <v>2.9118310000000001E-2</v>
      </c>
      <c r="BK523">
        <v>24.958020000000001</v>
      </c>
      <c r="BL523">
        <v>0</v>
      </c>
      <c r="BM523">
        <v>0</v>
      </c>
      <c r="BN523" s="1">
        <v>2.8925659999999999E-2</v>
      </c>
      <c r="BO523">
        <v>25.194900000000001</v>
      </c>
      <c r="BP523">
        <v>0</v>
      </c>
      <c r="BQ523">
        <v>0</v>
      </c>
      <c r="BR523" s="1">
        <v>2.866819E-2</v>
      </c>
      <c r="BS523">
        <v>25.423909999999999</v>
      </c>
      <c r="BT523">
        <v>0</v>
      </c>
      <c r="BU523">
        <v>0</v>
      </c>
      <c r="BV523" s="1">
        <v>2.8395239999999999E-2</v>
      </c>
      <c r="BW523">
        <v>25.64828</v>
      </c>
      <c r="BX523">
        <v>0</v>
      </c>
      <c r="BY523">
        <v>0</v>
      </c>
      <c r="BZ523" s="1">
        <v>2.821624E-2</v>
      </c>
      <c r="CA523">
        <v>25.831399999999999</v>
      </c>
      <c r="CB523">
        <v>0</v>
      </c>
      <c r="CC523">
        <v>0</v>
      </c>
      <c r="CD523" s="1">
        <v>2.8087850000000001E-2</v>
      </c>
      <c r="CE523">
        <v>25.928650000000001</v>
      </c>
      <c r="CF523">
        <v>0</v>
      </c>
      <c r="CG523">
        <v>0</v>
      </c>
      <c r="CH523" s="1">
        <v>2.792304E-2</v>
      </c>
      <c r="CI523">
        <v>25.95269</v>
      </c>
      <c r="CJ523">
        <v>0</v>
      </c>
      <c r="CK523">
        <v>0</v>
      </c>
      <c r="CL523" s="1">
        <v>2.7763639999999999E-2</v>
      </c>
      <c r="CM523">
        <v>25.99128</v>
      </c>
      <c r="CN523">
        <v>0</v>
      </c>
      <c r="CO523">
        <v>0</v>
      </c>
      <c r="CP523" s="1">
        <v>2.79639E-2</v>
      </c>
      <c r="CQ523">
        <v>26.08051</v>
      </c>
      <c r="CR523">
        <v>0</v>
      </c>
      <c r="CS523">
        <v>0</v>
      </c>
      <c r="CT523" s="1">
        <v>2.775553E-2</v>
      </c>
      <c r="CU523">
        <v>26.262060000000002</v>
      </c>
      <c r="CV523">
        <v>0</v>
      </c>
      <c r="CW523">
        <v>0</v>
      </c>
      <c r="CX523" s="1">
        <v>2.73867E-2</v>
      </c>
      <c r="CY523">
        <v>26.36187</v>
      </c>
      <c r="CZ523">
        <v>0</v>
      </c>
      <c r="DA523">
        <v>0</v>
      </c>
      <c r="DB523">
        <v>2.7024599999999999E-2</v>
      </c>
      <c r="DC523">
        <v>26.544319999999999</v>
      </c>
      <c r="DD523">
        <v>0</v>
      </c>
      <c r="DE523">
        <v>0</v>
      </c>
      <c r="DF523" s="1">
        <v>2.686815E-2</v>
      </c>
      <c r="DG523">
        <v>26.704070000000002</v>
      </c>
      <c r="DH523">
        <v>0</v>
      </c>
      <c r="DI523">
        <v>0</v>
      </c>
      <c r="DJ523" s="1">
        <v>2.6799750000000001E-2</v>
      </c>
      <c r="DK523">
        <v>26.78528</v>
      </c>
      <c r="DL523">
        <v>0</v>
      </c>
      <c r="DM523">
        <v>0</v>
      </c>
      <c r="DN523" s="1">
        <v>2.6676809999999999E-2</v>
      </c>
      <c r="DO523">
        <v>26.820219999999999</v>
      </c>
      <c r="DP523">
        <v>0</v>
      </c>
      <c r="DQ523">
        <v>0</v>
      </c>
      <c r="DR523" s="1">
        <v>2.6389429999999998E-2</v>
      </c>
      <c r="DS523">
        <v>26.860679999999999</v>
      </c>
      <c r="DT523">
        <v>0</v>
      </c>
      <c r="DU523">
        <v>0</v>
      </c>
      <c r="DV523" s="1">
        <v>2.5938010000000001E-2</v>
      </c>
      <c r="DW523">
        <v>26.940110000000001</v>
      </c>
      <c r="DX523">
        <v>0</v>
      </c>
      <c r="DY523">
        <v>0</v>
      </c>
      <c r="DZ523" s="1">
        <v>2.5761880000000001E-2</v>
      </c>
      <c r="EA523">
        <v>27.16029</v>
      </c>
      <c r="EB523">
        <v>1.5579180000000001E-38</v>
      </c>
      <c r="EC523">
        <v>1.0322299999999999E-34</v>
      </c>
      <c r="ED523">
        <v>2.571267E-2</v>
      </c>
      <c r="EE523">
        <v>27.399930000000001</v>
      </c>
      <c r="EF523">
        <v>5.0867669999999998E-35</v>
      </c>
      <c r="EG523">
        <v>3.2742900000000001E-31</v>
      </c>
      <c r="EH523" s="1">
        <v>2.5657940000000001E-2</v>
      </c>
      <c r="EI523">
        <v>27.638500000000001</v>
      </c>
      <c r="EJ523">
        <v>6.8675000000000001E-32</v>
      </c>
      <c r="EK523" s="1">
        <v>4.3611160000000001E-28</v>
      </c>
      <c r="EL523" s="1">
        <v>2.5487639999999999E-2</v>
      </c>
      <c r="EM523">
        <v>27.847429999999999</v>
      </c>
      <c r="EN523" s="1">
        <v>4.342802E-29</v>
      </c>
      <c r="EO523" s="1">
        <v>2.7493919999999999E-25</v>
      </c>
      <c r="EP523" s="1">
        <v>2.5294779999999999E-2</v>
      </c>
      <c r="EQ523">
        <v>27.937329999999999</v>
      </c>
      <c r="ER523" s="1">
        <v>1.4362560000000001E-26</v>
      </c>
      <c r="ES523" s="1">
        <v>9.1261399999999996E-23</v>
      </c>
      <c r="ET523" s="1">
        <v>2.5135459999999998E-2</v>
      </c>
      <c r="EU523">
        <v>27.937819999999999</v>
      </c>
      <c r="EV523" s="1">
        <v>2.709581E-24</v>
      </c>
      <c r="EW523" s="1">
        <v>1.7320079999999999E-20</v>
      </c>
      <c r="EX523" s="1">
        <v>2.5081429999999998E-2</v>
      </c>
      <c r="EY523">
        <v>27.957529999999998</v>
      </c>
      <c r="EZ523" s="1">
        <v>3.1239909999999999E-22</v>
      </c>
      <c r="FA523" s="1">
        <v>2.004205E-18</v>
      </c>
      <c r="FB523" s="1">
        <v>2.5332130000000001E-2</v>
      </c>
      <c r="FC523">
        <v>28.00084</v>
      </c>
      <c r="FD523" s="1">
        <v>2.348482E-20</v>
      </c>
      <c r="FE523" s="1">
        <v>1.496896E-16</v>
      </c>
      <c r="FF523" s="1">
        <v>2.5253959999999999E-2</v>
      </c>
      <c r="FG523">
        <v>28.135449999999999</v>
      </c>
      <c r="FH523" s="1">
        <v>1.1775389999999999E-18</v>
      </c>
      <c r="FI523" s="1">
        <v>7.5549940000000002E-15</v>
      </c>
      <c r="FJ523" s="1">
        <v>2.504957E-2</v>
      </c>
      <c r="FK523">
        <v>28.265250000000002</v>
      </c>
      <c r="FL523" s="1">
        <v>4.1165600000000002E-17</v>
      </c>
      <c r="FM523" s="1">
        <v>2.6778300000000001E-13</v>
      </c>
      <c r="FN523" s="1">
        <v>2.4814099999999999E-2</v>
      </c>
      <c r="FO523">
        <v>28.355820000000001</v>
      </c>
      <c r="FP523" s="1">
        <v>1.045633E-15</v>
      </c>
      <c r="FQ523" s="1">
        <v>6.9014950000000004E-12</v>
      </c>
      <c r="FR523" s="1">
        <v>2.4752489999999999E-2</v>
      </c>
      <c r="FS523">
        <v>28.416239999999998</v>
      </c>
      <c r="FT523" s="1">
        <v>2.004627E-14</v>
      </c>
      <c r="FU523" s="1">
        <v>1.334657E-10</v>
      </c>
      <c r="FV523" s="1">
        <v>2.4753609999999999E-2</v>
      </c>
      <c r="FW523">
        <v>28.432580000000002</v>
      </c>
      <c r="FX523" s="1">
        <v>2.9738240000000001E-13</v>
      </c>
      <c r="FY523" s="1">
        <v>1.9917350000000001E-9</v>
      </c>
      <c r="FZ523" s="1">
        <v>2.468383E-2</v>
      </c>
      <c r="GA523">
        <v>28.432320000000001</v>
      </c>
      <c r="GB523" s="1">
        <v>3.4730859999999998E-12</v>
      </c>
      <c r="GC523" s="1">
        <v>2.348181E-8</v>
      </c>
      <c r="GD523" s="1">
        <v>2.451936E-2</v>
      </c>
      <c r="GE523">
        <v>28.43375</v>
      </c>
      <c r="GF523" s="1">
        <v>3.2591899999999999E-11</v>
      </c>
      <c r="GG523" s="1">
        <v>2.2321449999999999E-7</v>
      </c>
      <c r="GH523" s="1">
        <v>2.4382850000000001E-2</v>
      </c>
      <c r="GI523">
        <v>28.472619999999999</v>
      </c>
      <c r="GJ523" s="1">
        <v>2.5155749999999999E-10</v>
      </c>
      <c r="GK523" s="1">
        <v>1.7432019999999999E-6</v>
      </c>
      <c r="GL523">
        <v>2.426381E-2</v>
      </c>
      <c r="GM523">
        <v>28.62482</v>
      </c>
      <c r="GN523" s="1">
        <v>1.624124E-9</v>
      </c>
      <c r="GO523" s="1">
        <v>1.138151E-5</v>
      </c>
      <c r="GP523">
        <v>2.4117840000000001E-2</v>
      </c>
      <c r="GQ523">
        <v>28.811140000000002</v>
      </c>
      <c r="GR523" s="1">
        <v>8.8997639999999995E-9</v>
      </c>
      <c r="GS523" s="1">
        <v>6.3098090000000004E-5</v>
      </c>
      <c r="GT523" s="1">
        <v>2.3987270000000002E-2</v>
      </c>
      <c r="GU523">
        <v>29.012889999999999</v>
      </c>
      <c r="GV523" s="1">
        <v>4.2011120000000003E-8</v>
      </c>
      <c r="GW523" s="1">
        <v>3.0128920000000001E-4</v>
      </c>
      <c r="GX523" s="1">
        <v>2.384122E-2</v>
      </c>
      <c r="GY523">
        <v>29.170100000000001</v>
      </c>
      <c r="GZ523" s="1">
        <v>1.7294199999999999E-7</v>
      </c>
      <c r="HA523" s="1">
        <v>1.2555209999999999E-3</v>
      </c>
      <c r="HB523" s="1">
        <v>2.3659349999999999E-2</v>
      </c>
      <c r="HC523">
        <v>29.250620000000001</v>
      </c>
      <c r="HD523" s="1">
        <v>6.2773429999999995E-7</v>
      </c>
      <c r="HE523" s="1">
        <v>4.6190520000000002E-3</v>
      </c>
      <c r="HF523" s="1">
        <v>2.3518239999999999E-2</v>
      </c>
      <c r="HG523">
        <v>29.224240000000002</v>
      </c>
      <c r="HH523" s="1">
        <v>2.03658E-6</v>
      </c>
      <c r="HI523" s="1">
        <v>1.516954E-2</v>
      </c>
      <c r="HJ523" s="1">
        <v>2.3415180000000001E-2</v>
      </c>
      <c r="HK523">
        <v>29.193560000000002</v>
      </c>
      <c r="HL523" s="1">
        <v>5.9672829999999998E-6</v>
      </c>
      <c r="HM523" s="1">
        <v>4.4920639999999998E-2</v>
      </c>
      <c r="HN523" s="1">
        <v>2.384238E-2</v>
      </c>
      <c r="HO523">
        <v>29.184840000000001</v>
      </c>
      <c r="HP523" s="1">
        <v>1.629787E-5</v>
      </c>
      <c r="HQ523" s="1">
        <v>0.1212488</v>
      </c>
      <c r="HR523" s="1">
        <v>2.3635090000000001E-2</v>
      </c>
      <c r="HS523">
        <v>29.259170000000001</v>
      </c>
      <c r="HT523" s="1">
        <v>3.9799889999999997E-5</v>
      </c>
      <c r="HU523" s="1">
        <v>0.30059340000000001</v>
      </c>
      <c r="HV523" s="1">
        <v>2.3177639999999999E-2</v>
      </c>
      <c r="HW523">
        <v>29.388770000000001</v>
      </c>
      <c r="HX523" s="1">
        <v>8.8795669999999999E-5</v>
      </c>
      <c r="HY523" s="1">
        <v>0.68807620000000003</v>
      </c>
      <c r="HZ523" s="1">
        <v>2.2709859999999998E-2</v>
      </c>
      <c r="IA523">
        <v>29.482579999999999</v>
      </c>
      <c r="IB523" s="1">
        <v>1.840379E-4</v>
      </c>
      <c r="IC523" s="1">
        <v>1.4643379999999999</v>
      </c>
      <c r="ID523" s="1">
        <v>2.2539139999999999E-2</v>
      </c>
      <c r="IE523">
        <v>29.567409999999999</v>
      </c>
      <c r="IF523" s="1">
        <v>3.6186889999999998E-4</v>
      </c>
      <c r="IG523">
        <v>2.9187919999999998</v>
      </c>
      <c r="IH523">
        <v>2.2552389999999999E-2</v>
      </c>
      <c r="II523">
        <v>29.594819999999999</v>
      </c>
      <c r="IJ523" s="1">
        <v>6.7678360000000002E-4</v>
      </c>
      <c r="IK523">
        <v>5.4882109999999997</v>
      </c>
      <c r="IL523">
        <v>2.248354E-2</v>
      </c>
      <c r="IM523">
        <v>29.560369999999999</v>
      </c>
      <c r="IN523" s="1">
        <v>1.1962870000000001E-3</v>
      </c>
      <c r="IO523">
        <v>9.7866359999999997</v>
      </c>
      <c r="IP523" s="1">
        <v>2.2363319999999999E-2</v>
      </c>
      <c r="IQ523">
        <v>29.526289999999999</v>
      </c>
      <c r="IR523" s="1">
        <v>2.0096839999999999E-3</v>
      </c>
      <c r="IS523">
        <v>16.622769999999999</v>
      </c>
      <c r="IT523" s="1">
        <v>2.288484E-2</v>
      </c>
      <c r="IU523">
        <v>29.540310000000002</v>
      </c>
      <c r="IV523" s="1">
        <v>3.327591E-3</v>
      </c>
      <c r="IW523">
        <v>27.049150000000001</v>
      </c>
      <c r="IX523" s="1">
        <v>2.2679129999999999E-2</v>
      </c>
      <c r="IY523">
        <v>29.71387</v>
      </c>
      <c r="IZ523" s="1">
        <v>5.1314760000000003E-3</v>
      </c>
      <c r="JA523">
        <v>42.317259999999997</v>
      </c>
      <c r="JB523" s="1">
        <v>2.2251259999999998E-2</v>
      </c>
      <c r="JC523">
        <v>29.921479999999999</v>
      </c>
      <c r="JD523" s="1">
        <v>7.5485120000000003E-3</v>
      </c>
      <c r="JE523">
        <v>63.765830000000001</v>
      </c>
      <c r="JF523" s="1">
        <v>2.1788439999999999E-2</v>
      </c>
      <c r="JG523">
        <v>30.118510000000001</v>
      </c>
      <c r="JH523" s="1">
        <v>1.0709730000000001E-2</v>
      </c>
      <c r="JI523">
        <v>92.847440000000006</v>
      </c>
      <c r="JJ523" s="1">
        <v>2.168544E-2</v>
      </c>
      <c r="JK523">
        <v>30.225719999999999</v>
      </c>
      <c r="JL523" s="1">
        <v>1.4982000000000001E-2</v>
      </c>
      <c r="JM523">
        <v>131.1301</v>
      </c>
      <c r="JN523" s="1">
        <v>2.1745270000000001E-2</v>
      </c>
      <c r="JO523">
        <v>30.268000000000001</v>
      </c>
      <c r="JP523" s="1">
        <v>2.0564320000000001E-2</v>
      </c>
      <c r="JQ523">
        <v>180.2937</v>
      </c>
      <c r="JR523">
        <v>2.1700029999999999E-2</v>
      </c>
      <c r="JS523">
        <v>30.234739999999999</v>
      </c>
      <c r="JT523" s="1">
        <v>2.7414109999999998E-2</v>
      </c>
      <c r="JU523">
        <v>241.8954</v>
      </c>
      <c r="JV523" s="1">
        <v>2.1541290000000001E-2</v>
      </c>
      <c r="JW523">
        <v>30.20459</v>
      </c>
      <c r="JX523" s="1">
        <v>3.554686E-2</v>
      </c>
      <c r="JY523">
        <v>317.23469999999998</v>
      </c>
      <c r="JZ523" s="1">
        <v>2.2002239999999999E-2</v>
      </c>
      <c r="KA523">
        <v>30.198920000000001</v>
      </c>
      <c r="KB523" s="1">
        <v>4.6493100000000002E-2</v>
      </c>
      <c r="KC523">
        <v>407.86079999999998</v>
      </c>
      <c r="KD523" s="1">
        <v>2.1735310000000001E-2</v>
      </c>
      <c r="KE523">
        <v>30.315200000000001</v>
      </c>
      <c r="KF523" s="1">
        <v>5.7752589999999999E-2</v>
      </c>
      <c r="KG523">
        <v>514.78989999999999</v>
      </c>
      <c r="KH523" s="1">
        <v>2.1244610000000001E-2</v>
      </c>
      <c r="KI523">
        <v>30.444050000000001</v>
      </c>
      <c r="KJ523" s="1">
        <v>6.9727380000000005E-2</v>
      </c>
      <c r="KK523">
        <v>638.05989999999997</v>
      </c>
      <c r="KL523" s="1">
        <v>2.0705919999999999E-2</v>
      </c>
      <c r="KM523">
        <v>30.577290000000001</v>
      </c>
      <c r="KN523">
        <v>8.256318E-2</v>
      </c>
      <c r="KO523">
        <v>777.71810000000005</v>
      </c>
      <c r="KP523" s="1">
        <v>2.05007E-2</v>
      </c>
      <c r="KQ523">
        <v>30.690709999999999</v>
      </c>
      <c r="KR523">
        <v>9.7862909999999997E-2</v>
      </c>
      <c r="KS523">
        <v>933.9434</v>
      </c>
      <c r="KT523" s="1">
        <v>2.043965E-2</v>
      </c>
      <c r="KU523">
        <v>30.717490000000002</v>
      </c>
      <c r="KV523" s="1">
        <v>0.11530070000000001</v>
      </c>
      <c r="KW523">
        <v>1107.028</v>
      </c>
      <c r="KX523" s="1">
        <v>2.026654E-2</v>
      </c>
      <c r="KY523">
        <v>30.687609999999999</v>
      </c>
      <c r="KZ523" s="1">
        <v>0.13350500000000001</v>
      </c>
      <c r="LA523">
        <v>1296.5129999999999</v>
      </c>
      <c r="LB523">
        <v>1.9971320000000001E-2</v>
      </c>
      <c r="LC523">
        <v>30.647870000000001</v>
      </c>
      <c r="LD523" s="1">
        <v>0.151925</v>
      </c>
      <c r="LE523">
        <v>1501.3</v>
      </c>
      <c r="LF523" s="1">
        <v>2.0085809999999999E-2</v>
      </c>
      <c r="LG523">
        <v>30.640460000000001</v>
      </c>
      <c r="LH523" s="1">
        <v>0.17472480000000001</v>
      </c>
      <c r="LI523">
        <v>1721.09</v>
      </c>
      <c r="LJ523">
        <v>1.9781409999999999E-2</v>
      </c>
      <c r="LK523">
        <v>30.739650000000001</v>
      </c>
      <c r="LL523" s="1">
        <v>0.1949487</v>
      </c>
      <c r="LM523">
        <v>1954.7919999999999</v>
      </c>
      <c r="LN523" s="1">
        <v>1.9379E-2</v>
      </c>
      <c r="LO523">
        <v>30.859059999999999</v>
      </c>
      <c r="LP523" s="1">
        <v>0.21442820000000001</v>
      </c>
      <c r="LQ523">
        <v>2200.078</v>
      </c>
      <c r="LR523" s="1">
        <v>1.8900770000000001E-2</v>
      </c>
      <c r="LS523">
        <v>30.98845</v>
      </c>
      <c r="LT523" s="1">
        <v>0.23286019999999999</v>
      </c>
      <c r="LU523">
        <v>2455.221</v>
      </c>
      <c r="LV523" s="1">
        <v>1.8624040000000001E-2</v>
      </c>
      <c r="LW523">
        <v>31.083770000000001</v>
      </c>
      <c r="LX523" s="1">
        <v>0.2535616</v>
      </c>
      <c r="LY523">
        <v>2718.973</v>
      </c>
      <c r="LZ523" s="1">
        <v>1.8363299999999999E-2</v>
      </c>
      <c r="MA523">
        <v>31.121089999999999</v>
      </c>
      <c r="MB523" s="1">
        <v>0.27402460000000001</v>
      </c>
      <c r="MC523">
        <v>2990.3910000000001</v>
      </c>
      <c r="MD523" s="1">
        <v>1.7937169999999999E-2</v>
      </c>
      <c r="ME523">
        <v>31.07508</v>
      </c>
      <c r="MF523" s="1">
        <v>0.29085250000000001</v>
      </c>
      <c r="MG523">
        <v>3267.3649999999998</v>
      </c>
      <c r="MH523" s="1">
        <v>1.7479250000000002E-2</v>
      </c>
      <c r="MI523">
        <v>31.021629999999998</v>
      </c>
      <c r="MJ523">
        <v>0.306143</v>
      </c>
      <c r="MK523">
        <v>3547.7939999999999</v>
      </c>
      <c r="ML523">
        <v>1.7434069999999999E-2</v>
      </c>
      <c r="MM523">
        <v>30.986049999999999</v>
      </c>
      <c r="MN523">
        <v>0.32813179999999997</v>
      </c>
      <c r="MO523">
        <v>3831.547</v>
      </c>
      <c r="MP523" s="1">
        <v>1.7238030000000001E-2</v>
      </c>
      <c r="MQ523">
        <v>31.075700000000001</v>
      </c>
      <c r="MR523">
        <v>0.34702749999999999</v>
      </c>
      <c r="MS523">
        <v>4118.1049999999996</v>
      </c>
      <c r="MT523" s="1">
        <v>1.6997000000000002E-2</v>
      </c>
      <c r="MU523">
        <v>31.131540000000001</v>
      </c>
      <c r="MV523">
        <v>0.36434840000000002</v>
      </c>
      <c r="MW523">
        <v>4405.2780000000002</v>
      </c>
      <c r="MX523" s="1">
        <v>1.6665349999999999E-2</v>
      </c>
      <c r="MY523">
        <v>31.15211</v>
      </c>
      <c r="MZ523">
        <v>0.37881809999999999</v>
      </c>
      <c r="NA523">
        <v>4691.7640000000001</v>
      </c>
      <c r="NB523">
        <v>1.6421069999999999E-2</v>
      </c>
      <c r="NC523">
        <v>31.15437</v>
      </c>
      <c r="ND523">
        <v>0.39424419999999999</v>
      </c>
      <c r="NE523">
        <v>4976.1779999999999</v>
      </c>
      <c r="NF523" s="1">
        <v>1.6313810000000002E-2</v>
      </c>
      <c r="NG523">
        <v>31.157150000000001</v>
      </c>
      <c r="NH523">
        <v>0.4122323</v>
      </c>
      <c r="NI523">
        <v>5258.7049999999999</v>
      </c>
      <c r="NJ523" s="1">
        <v>1.6224329999999999E-2</v>
      </c>
      <c r="NK523">
        <v>31.12688</v>
      </c>
      <c r="NL523">
        <v>0.43011660000000002</v>
      </c>
      <c r="NM523">
        <v>5538.6670000000004</v>
      </c>
      <c r="NN523" s="1">
        <v>1.611897E-2</v>
      </c>
      <c r="NO523">
        <v>31.089320000000001</v>
      </c>
      <c r="NP523">
        <v>0.44699860000000002</v>
      </c>
      <c r="NQ523">
        <v>5815.3739999999998</v>
      </c>
      <c r="NR523" s="1">
        <v>1.6148860000000001E-2</v>
      </c>
      <c r="NS523">
        <v>31.058219999999999</v>
      </c>
      <c r="NT523">
        <v>0.4671864</v>
      </c>
      <c r="NU523">
        <v>6088.5</v>
      </c>
      <c r="NV523" s="1">
        <v>1.5967100000000001E-2</v>
      </c>
      <c r="NW523">
        <v>31.167950000000001</v>
      </c>
      <c r="NX523">
        <v>0.48066880000000001</v>
      </c>
      <c r="NY523">
        <v>6357.2039999999997</v>
      </c>
      <c r="NZ523" s="1">
        <v>1.574679E-2</v>
      </c>
      <c r="OA523">
        <v>31.30161</v>
      </c>
      <c r="OB523">
        <v>0.49200280000000002</v>
      </c>
      <c r="OC523">
        <v>6619.8119999999999</v>
      </c>
      <c r="OD523" s="1">
        <v>1.55625E-2</v>
      </c>
      <c r="OE523">
        <v>31.394079999999999</v>
      </c>
      <c r="OF523">
        <v>0.50343400000000005</v>
      </c>
      <c r="OG523">
        <v>6876.0619999999999</v>
      </c>
      <c r="OH523" s="1">
        <v>1.550414E-2</v>
      </c>
      <c r="OI523">
        <v>31.46688</v>
      </c>
      <c r="OJ523">
        <v>0.5182042</v>
      </c>
      <c r="OK523">
        <v>7126.25</v>
      </c>
    </row>
    <row r="524" spans="1:401" x14ac:dyDescent="0.35">
      <c r="A524">
        <v>533</v>
      </c>
      <c r="B524" t="s">
        <v>4</v>
      </c>
      <c r="C524" t="s">
        <v>364</v>
      </c>
      <c r="D524" t="s">
        <v>531</v>
      </c>
      <c r="E524">
        <v>804.95849999999996</v>
      </c>
      <c r="F524" s="1">
        <v>3.1282419999999998E-2</v>
      </c>
      <c r="G524">
        <v>22.937609999999999</v>
      </c>
      <c r="H524">
        <v>0</v>
      </c>
      <c r="I524">
        <v>0</v>
      </c>
      <c r="J524" s="1">
        <v>3.1182499999999998E-2</v>
      </c>
      <c r="K524">
        <v>23.092220000000001</v>
      </c>
      <c r="L524">
        <v>0</v>
      </c>
      <c r="M524">
        <v>0</v>
      </c>
      <c r="N524" s="1">
        <v>3.0978740000000001E-2</v>
      </c>
      <c r="O524">
        <v>23.26191</v>
      </c>
      <c r="P524">
        <v>0</v>
      </c>
      <c r="Q524">
        <v>0</v>
      </c>
      <c r="R524" s="1">
        <v>3.0701300000000001E-2</v>
      </c>
      <c r="S524">
        <v>23.373529999999999</v>
      </c>
      <c r="T524">
        <v>0</v>
      </c>
      <c r="U524">
        <v>0</v>
      </c>
      <c r="V524" s="1">
        <v>3.0467500000000002E-2</v>
      </c>
      <c r="W524">
        <v>23.410779999999999</v>
      </c>
      <c r="X524">
        <v>0</v>
      </c>
      <c r="Y524">
        <v>0</v>
      </c>
      <c r="Z524" s="1">
        <v>3.033129E-2</v>
      </c>
      <c r="AA524">
        <v>23.459859999999999</v>
      </c>
      <c r="AB524">
        <v>0</v>
      </c>
      <c r="AC524">
        <v>0</v>
      </c>
      <c r="AD524" s="1">
        <v>3.02943E-2</v>
      </c>
      <c r="AE524">
        <v>23.52007</v>
      </c>
      <c r="AF524">
        <v>0</v>
      </c>
      <c r="AG524">
        <v>0</v>
      </c>
      <c r="AH524" s="1">
        <v>3.00916E-2</v>
      </c>
      <c r="AI524">
        <v>23.70241</v>
      </c>
      <c r="AJ524">
        <v>0</v>
      </c>
      <c r="AK524">
        <v>0</v>
      </c>
      <c r="AL524" s="1">
        <v>2.9839810000000001E-2</v>
      </c>
      <c r="AM524">
        <v>23.924029999999998</v>
      </c>
      <c r="AN524">
        <v>0</v>
      </c>
      <c r="AO524">
        <v>0</v>
      </c>
      <c r="AP524" s="1">
        <v>2.957332E-2</v>
      </c>
      <c r="AQ524">
        <v>24.15447</v>
      </c>
      <c r="AR524">
        <v>0</v>
      </c>
      <c r="AS524">
        <v>0</v>
      </c>
      <c r="AT524" s="1">
        <v>2.9407490000000001E-2</v>
      </c>
      <c r="AU524">
        <v>24.36233</v>
      </c>
      <c r="AV524">
        <v>0</v>
      </c>
      <c r="AW524">
        <v>0</v>
      </c>
      <c r="AX524" s="1">
        <v>2.930373E-2</v>
      </c>
      <c r="AY524">
        <v>24.476929999999999</v>
      </c>
      <c r="AZ524">
        <v>0</v>
      </c>
      <c r="BA524">
        <v>0</v>
      </c>
      <c r="BB524" s="1">
        <v>2.9163189999999999E-2</v>
      </c>
      <c r="BC524">
        <v>24.557980000000001</v>
      </c>
      <c r="BD524">
        <v>0</v>
      </c>
      <c r="BE524">
        <v>0</v>
      </c>
      <c r="BF524" s="1">
        <v>2.9019300000000001E-2</v>
      </c>
      <c r="BG524">
        <v>24.6282</v>
      </c>
      <c r="BH524">
        <v>0</v>
      </c>
      <c r="BI524">
        <v>0</v>
      </c>
      <c r="BJ524" s="1">
        <v>2.9030340000000002E-2</v>
      </c>
      <c r="BK524">
        <v>24.732990000000001</v>
      </c>
      <c r="BL524">
        <v>0</v>
      </c>
      <c r="BM524">
        <v>0</v>
      </c>
      <c r="BN524" s="1">
        <v>2.8837669999999999E-2</v>
      </c>
      <c r="BO524">
        <v>24.967880000000001</v>
      </c>
      <c r="BP524">
        <v>0</v>
      </c>
      <c r="BQ524">
        <v>0</v>
      </c>
      <c r="BR524">
        <v>2.858072E-2</v>
      </c>
      <c r="BS524">
        <v>25.194500000000001</v>
      </c>
      <c r="BT524">
        <v>0</v>
      </c>
      <c r="BU524">
        <v>0</v>
      </c>
      <c r="BV524" s="1">
        <v>2.8305750000000001E-2</v>
      </c>
      <c r="BW524">
        <v>25.416250000000002</v>
      </c>
      <c r="BX524">
        <v>0</v>
      </c>
      <c r="BY524">
        <v>0</v>
      </c>
      <c r="BZ524" s="1">
        <v>2.8127039999999999E-2</v>
      </c>
      <c r="CA524">
        <v>25.59779</v>
      </c>
      <c r="CB524">
        <v>0</v>
      </c>
      <c r="CC524">
        <v>0</v>
      </c>
      <c r="CD524" s="1">
        <v>2.800004E-2</v>
      </c>
      <c r="CE524">
        <v>25.695150000000002</v>
      </c>
      <c r="CF524">
        <v>0</v>
      </c>
      <c r="CG524">
        <v>0</v>
      </c>
      <c r="CH524" s="1">
        <v>2.783565E-2</v>
      </c>
      <c r="CI524">
        <v>25.72092</v>
      </c>
      <c r="CJ524">
        <v>0</v>
      </c>
      <c r="CK524">
        <v>0</v>
      </c>
      <c r="CL524" s="1">
        <v>2.7678230000000002E-2</v>
      </c>
      <c r="CM524">
        <v>25.761019999999998</v>
      </c>
      <c r="CN524">
        <v>0</v>
      </c>
      <c r="CO524">
        <v>0</v>
      </c>
      <c r="CP524" s="1">
        <v>2.7883080000000001E-2</v>
      </c>
      <c r="CQ524">
        <v>25.851690000000001</v>
      </c>
      <c r="CR524">
        <v>0</v>
      </c>
      <c r="CS524">
        <v>0</v>
      </c>
      <c r="CT524" s="1">
        <v>2.7674919999999999E-2</v>
      </c>
      <c r="CU524">
        <v>26.032710000000002</v>
      </c>
      <c r="CV524">
        <v>0</v>
      </c>
      <c r="CW524">
        <v>0</v>
      </c>
      <c r="CX524" s="1">
        <v>2.7302699999999999E-2</v>
      </c>
      <c r="CY524">
        <v>26.13335</v>
      </c>
      <c r="CZ524">
        <v>0</v>
      </c>
      <c r="DA524">
        <v>0</v>
      </c>
      <c r="DB524" s="1">
        <v>2.6939950000000001E-2</v>
      </c>
      <c r="DC524">
        <v>26.315740000000002</v>
      </c>
      <c r="DD524">
        <v>0</v>
      </c>
      <c r="DE524">
        <v>0</v>
      </c>
      <c r="DF524" s="1">
        <v>2.6784909999999999E-2</v>
      </c>
      <c r="DG524">
        <v>26.47522</v>
      </c>
      <c r="DH524">
        <v>0</v>
      </c>
      <c r="DI524">
        <v>0</v>
      </c>
      <c r="DJ524" s="1">
        <v>2.6717979999999999E-2</v>
      </c>
      <c r="DK524">
        <v>26.557210000000001</v>
      </c>
      <c r="DL524">
        <v>0</v>
      </c>
      <c r="DM524">
        <v>0</v>
      </c>
      <c r="DN524">
        <v>2.6593990000000001E-2</v>
      </c>
      <c r="DO524">
        <v>26.594470000000001</v>
      </c>
      <c r="DP524">
        <v>0</v>
      </c>
      <c r="DQ524">
        <v>0</v>
      </c>
      <c r="DR524" s="1">
        <v>2.63082E-2</v>
      </c>
      <c r="DS524">
        <v>26.637309999999999</v>
      </c>
      <c r="DT524">
        <v>0</v>
      </c>
      <c r="DU524">
        <v>0</v>
      </c>
      <c r="DV524" s="1">
        <v>2.5854849999999999E-2</v>
      </c>
      <c r="DW524">
        <v>26.718769999999999</v>
      </c>
      <c r="DX524">
        <v>0</v>
      </c>
      <c r="DY524">
        <v>0</v>
      </c>
      <c r="DZ524" s="1">
        <v>2.567914E-2</v>
      </c>
      <c r="EA524">
        <v>26.93834</v>
      </c>
      <c r="EB524">
        <v>0</v>
      </c>
      <c r="EC524">
        <v>3.0863629999999998E-35</v>
      </c>
      <c r="ED524" s="1">
        <v>2.563269E-2</v>
      </c>
      <c r="EE524">
        <v>27.176629999999999</v>
      </c>
      <c r="EF524">
        <v>1.3584010000000001E-35</v>
      </c>
      <c r="EG524">
        <v>1.042846E-31</v>
      </c>
      <c r="EH524" s="1">
        <v>2.5579319999999999E-2</v>
      </c>
      <c r="EI524">
        <v>27.41358</v>
      </c>
      <c r="EJ524">
        <v>2.0008149999999999E-32</v>
      </c>
      <c r="EK524" s="1">
        <v>1.4719860000000001E-28</v>
      </c>
      <c r="EL524" s="1">
        <v>2.5406850000000002E-2</v>
      </c>
      <c r="EM524">
        <v>27.620640000000002</v>
      </c>
      <c r="EN524">
        <v>1.362971E-29</v>
      </c>
      <c r="EO524" s="1">
        <v>9.7897560000000004E-26</v>
      </c>
      <c r="EP524" s="1">
        <v>2.5213220000000001E-2</v>
      </c>
      <c r="EQ524">
        <v>27.710049999999999</v>
      </c>
      <c r="ER524" s="1">
        <v>4.8083340000000003E-27</v>
      </c>
      <c r="ES524" s="1">
        <v>3.4134030000000003E-23</v>
      </c>
      <c r="ET524" s="1">
        <v>2.5054670000000001E-2</v>
      </c>
      <c r="EU524">
        <v>27.713000000000001</v>
      </c>
      <c r="EV524" s="1">
        <v>9.6138460000000009E-25</v>
      </c>
      <c r="EW524" s="1">
        <v>6.7852730000000004E-21</v>
      </c>
      <c r="EX524" s="1">
        <v>2.500221E-2</v>
      </c>
      <c r="EY524">
        <v>27.734929999999999</v>
      </c>
      <c r="EZ524" s="1">
        <v>1.168683E-22</v>
      </c>
      <c r="FA524" s="1">
        <v>8.2033509999999997E-19</v>
      </c>
      <c r="FB524" s="1">
        <v>2.5255219999999998E-2</v>
      </c>
      <c r="FC524">
        <v>27.780090000000001</v>
      </c>
      <c r="FD524" s="1">
        <v>9.2253880000000004E-21</v>
      </c>
      <c r="FE524" s="1">
        <v>6.3875950000000004E-17</v>
      </c>
      <c r="FF524">
        <v>2.5177499999999998E-2</v>
      </c>
      <c r="FG524">
        <v>27.915520000000001</v>
      </c>
      <c r="FH524" s="1">
        <v>4.8383549999999998E-19</v>
      </c>
      <c r="FI524" s="1">
        <v>3.3539890000000001E-15</v>
      </c>
      <c r="FJ524">
        <v>2.497276E-2</v>
      </c>
      <c r="FK524">
        <v>28.045390000000001</v>
      </c>
      <c r="FL524" s="1">
        <v>1.7633210000000001E-17</v>
      </c>
      <c r="FM524" s="1">
        <v>1.234334E-13</v>
      </c>
      <c r="FN524" s="1">
        <v>2.4734389999999998E-2</v>
      </c>
      <c r="FO524">
        <v>28.13758</v>
      </c>
      <c r="FP524" s="1">
        <v>4.6559199999999997E-16</v>
      </c>
      <c r="FQ524" s="1">
        <v>3.2972490000000001E-12</v>
      </c>
      <c r="FR524" s="1">
        <v>2.4674749999999999E-2</v>
      </c>
      <c r="FS524">
        <v>28.199290000000001</v>
      </c>
      <c r="FT524" s="1">
        <v>9.2589579999999997E-15</v>
      </c>
      <c r="FU524" s="1">
        <v>6.5989259999999996E-11</v>
      </c>
      <c r="FV524" s="1">
        <v>2.4675220000000001E-2</v>
      </c>
      <c r="FW524">
        <v>28.2179</v>
      </c>
      <c r="FX524" s="1">
        <v>1.4216619999999999E-13</v>
      </c>
      <c r="FY524" s="1">
        <v>1.0176810000000001E-9</v>
      </c>
      <c r="FZ524" s="1">
        <v>2.4606880000000001E-2</v>
      </c>
      <c r="GA524">
        <v>28.220379999999999</v>
      </c>
      <c r="GB524" s="1">
        <v>1.7153789999999999E-12</v>
      </c>
      <c r="GC524" s="1">
        <v>1.2382719999999999E-8</v>
      </c>
      <c r="GD524" s="1">
        <v>2.4442510000000001E-2</v>
      </c>
      <c r="GE524">
        <v>28.224489999999999</v>
      </c>
      <c r="GF524" s="1">
        <v>1.6600820000000001E-11</v>
      </c>
      <c r="GG524" s="1">
        <v>1.213272E-7</v>
      </c>
      <c r="GH524">
        <v>2.430686E-2</v>
      </c>
      <c r="GI524">
        <v>28.26585</v>
      </c>
      <c r="GJ524" s="1">
        <v>1.3193669999999999E-10</v>
      </c>
      <c r="GK524" s="1">
        <v>9.7549750000000006E-7</v>
      </c>
      <c r="GL524" s="1">
        <v>2.418698E-2</v>
      </c>
      <c r="GM524">
        <v>28.418299999999999</v>
      </c>
      <c r="GN524" s="1">
        <v>8.7578610000000003E-10</v>
      </c>
      <c r="GO524" s="1">
        <v>6.5499389999999998E-6</v>
      </c>
      <c r="GP524" s="1">
        <v>2.4041030000000001E-2</v>
      </c>
      <c r="GQ524">
        <v>28.604230000000001</v>
      </c>
      <c r="GR524" s="1">
        <v>4.9274969999999997E-9</v>
      </c>
      <c r="GS524" s="1">
        <v>3.7302650000000001E-5</v>
      </c>
      <c r="GT524" s="1">
        <v>2.3912490000000002E-2</v>
      </c>
      <c r="GU524">
        <v>28.805070000000001</v>
      </c>
      <c r="GV524" s="1">
        <v>2.3853640000000001E-8</v>
      </c>
      <c r="GW524" s="1">
        <v>1.827837E-4</v>
      </c>
      <c r="GX524" s="1">
        <v>2.376673E-2</v>
      </c>
      <c r="GY524">
        <v>28.962350000000001</v>
      </c>
      <c r="GZ524" s="1">
        <v>1.005709E-7</v>
      </c>
      <c r="HA524" s="1">
        <v>7.8084490000000003E-4</v>
      </c>
      <c r="HB524" s="1">
        <v>2.3583340000000001E-2</v>
      </c>
      <c r="HC524">
        <v>29.043410000000002</v>
      </c>
      <c r="HD524" s="1">
        <v>3.734162E-7</v>
      </c>
      <c r="HE524" s="1">
        <v>2.9420459999999998E-3</v>
      </c>
      <c r="HF524" s="1">
        <v>2.3443490000000001E-2</v>
      </c>
      <c r="HG524">
        <v>29.01933</v>
      </c>
      <c r="HH524" s="1">
        <v>1.2380649999999999E-6</v>
      </c>
      <c r="HI524" s="1">
        <v>9.8858520000000005E-3</v>
      </c>
      <c r="HJ524" s="1">
        <v>2.3343030000000001E-2</v>
      </c>
      <c r="HK524">
        <v>28.991589999999999</v>
      </c>
      <c r="HL524" s="1">
        <v>3.7036279999999999E-6</v>
      </c>
      <c r="HM524" s="1">
        <v>2.9925150000000001E-2</v>
      </c>
      <c r="HN524" s="1">
        <v>2.3774150000000001E-2</v>
      </c>
      <c r="HO524">
        <v>28.985499999999998</v>
      </c>
      <c r="HP524" s="1">
        <v>1.031994E-5</v>
      </c>
      <c r="HQ524" s="1">
        <v>8.2504270000000005E-2</v>
      </c>
      <c r="HR524" s="1">
        <v>2.356697E-2</v>
      </c>
      <c r="HS524">
        <v>29.06147</v>
      </c>
      <c r="HT524" s="1">
        <v>2.567891E-5</v>
      </c>
      <c r="HU524" s="1">
        <v>0.2087349</v>
      </c>
      <c r="HV524" s="1">
        <v>2.3109520000000001E-2</v>
      </c>
      <c r="HW524">
        <v>29.191510000000001</v>
      </c>
      <c r="HX524" s="1">
        <v>5.831413E-5</v>
      </c>
      <c r="HY524" s="1">
        <v>0.48713709999999999</v>
      </c>
      <c r="HZ524" s="1">
        <v>2.2639570000000001E-2</v>
      </c>
      <c r="IA524">
        <v>29.287479999999999</v>
      </c>
      <c r="IB524" s="1">
        <v>1.2289509999999999E-4</v>
      </c>
      <c r="IC524" s="1">
        <v>1.05602</v>
      </c>
      <c r="ID524" s="1">
        <v>2.2470199999999999E-2</v>
      </c>
      <c r="IE524">
        <v>29.374580000000002</v>
      </c>
      <c r="IF524" s="1">
        <v>2.4555889999999998E-4</v>
      </c>
      <c r="IG524">
        <v>2.142395</v>
      </c>
      <c r="IH524" s="1">
        <v>2.2485930000000001E-2</v>
      </c>
      <c r="II524">
        <v>29.404070000000001</v>
      </c>
      <c r="IJ524" s="1">
        <v>4.663852E-4</v>
      </c>
      <c r="IK524">
        <v>4.0970500000000003</v>
      </c>
      <c r="IL524" s="1">
        <v>2.2419060000000001E-2</v>
      </c>
      <c r="IM524">
        <v>29.372640000000001</v>
      </c>
      <c r="IN524" s="1">
        <v>8.365337E-4</v>
      </c>
      <c r="IO524">
        <v>7.4249980000000004</v>
      </c>
      <c r="IP524" s="1">
        <v>2.2300219999999999E-2</v>
      </c>
      <c r="IQ524">
        <v>29.341729999999998</v>
      </c>
      <c r="IR524" s="1">
        <v>1.4249270000000001E-3</v>
      </c>
      <c r="IS524">
        <v>12.807589999999999</v>
      </c>
      <c r="IT524" s="1">
        <v>2.2826920000000001E-2</v>
      </c>
      <c r="IU524">
        <v>29.35829</v>
      </c>
      <c r="IV524" s="1">
        <v>2.3915540000000002E-3</v>
      </c>
      <c r="IW524">
        <v>21.1524</v>
      </c>
      <c r="IX524" s="1">
        <v>2.262372E-2</v>
      </c>
      <c r="IY524">
        <v>29.531639999999999</v>
      </c>
      <c r="IZ524" s="1">
        <v>3.7349309999999999E-3</v>
      </c>
      <c r="JA524">
        <v>33.563339999999997</v>
      </c>
      <c r="JB524" s="1">
        <v>2.2192630000000001E-2</v>
      </c>
      <c r="JC524">
        <v>29.737850000000002</v>
      </c>
      <c r="JD524" s="1">
        <v>5.5584600000000003E-3</v>
      </c>
      <c r="JE524">
        <v>51.257469999999998</v>
      </c>
      <c r="JF524">
        <v>2.172756E-2</v>
      </c>
      <c r="JG524">
        <v>29.933489999999999</v>
      </c>
      <c r="JH524" s="1">
        <v>7.9737409999999995E-3</v>
      </c>
      <c r="JI524">
        <v>75.591059999999999</v>
      </c>
      <c r="JJ524" s="1">
        <v>2.1627899999999999E-2</v>
      </c>
      <c r="JK524">
        <v>30.040479999999999</v>
      </c>
      <c r="JL524" s="1">
        <v>1.127563E-2</v>
      </c>
      <c r="JM524">
        <v>108.0629</v>
      </c>
      <c r="JN524" s="1">
        <v>2.16895E-2</v>
      </c>
      <c r="JO524">
        <v>30.08344</v>
      </c>
      <c r="JP524" s="1">
        <v>1.5636460000000001E-2</v>
      </c>
      <c r="JQ524">
        <v>150.31100000000001</v>
      </c>
      <c r="JR524" s="1">
        <v>2.1645359999999999E-2</v>
      </c>
      <c r="JS524">
        <v>30.05283</v>
      </c>
      <c r="JT524" s="1">
        <v>2.1048560000000001E-2</v>
      </c>
      <c r="JU524">
        <v>203.9145</v>
      </c>
      <c r="JV524" s="1">
        <v>2.148796E-2</v>
      </c>
      <c r="JW524">
        <v>30.02552</v>
      </c>
      <c r="JX524" s="1">
        <v>2.7545799999999999E-2</v>
      </c>
      <c r="JY524">
        <v>270.25689999999997</v>
      </c>
      <c r="JZ524" s="1">
        <v>2.195594E-2</v>
      </c>
      <c r="KA524">
        <v>30.022860000000001</v>
      </c>
      <c r="KB524" s="1">
        <v>3.6361009999999999E-2</v>
      </c>
      <c r="KC524">
        <v>350.995</v>
      </c>
      <c r="KD524" s="1">
        <v>2.1689989999999999E-2</v>
      </c>
      <c r="KE524">
        <v>30.140090000000001</v>
      </c>
      <c r="KF524" s="1">
        <v>4.5547650000000002E-2</v>
      </c>
      <c r="KG524">
        <v>447.3107</v>
      </c>
      <c r="KH524" s="1">
        <v>2.1197089999999998E-2</v>
      </c>
      <c r="KI524">
        <v>30.26952</v>
      </c>
      <c r="KJ524" s="1">
        <v>5.5420219999999999E-2</v>
      </c>
      <c r="KK524">
        <v>559.52809999999999</v>
      </c>
      <c r="KL524" s="1">
        <v>2.065852E-2</v>
      </c>
      <c r="KM524">
        <v>30.402979999999999</v>
      </c>
      <c r="KN524" s="1">
        <v>6.6111929999999999E-2</v>
      </c>
      <c r="KO524">
        <v>687.95860000000005</v>
      </c>
      <c r="KP524" s="1">
        <v>2.045371E-2</v>
      </c>
      <c r="KQ524">
        <v>30.517009999999999</v>
      </c>
      <c r="KR524" s="1">
        <v>7.8926029999999994E-2</v>
      </c>
      <c r="KS524">
        <v>833.04819999999995</v>
      </c>
      <c r="KT524" s="1">
        <v>2.0396649999999999E-2</v>
      </c>
      <c r="KU524">
        <v>30.545169999999999</v>
      </c>
      <c r="KV524" s="1">
        <v>9.3646980000000005E-2</v>
      </c>
      <c r="KW524">
        <v>995.31849999999997</v>
      </c>
      <c r="KX524">
        <v>2.0226460000000002E-2</v>
      </c>
      <c r="KY524">
        <v>30.518039999999999</v>
      </c>
      <c r="KZ524" s="1">
        <v>0.1091577</v>
      </c>
      <c r="LA524">
        <v>1174.575</v>
      </c>
      <c r="LB524" s="1">
        <v>1.9932370000000001E-2</v>
      </c>
      <c r="LC524">
        <v>30.4817</v>
      </c>
      <c r="LD524" s="1">
        <v>0.1249985</v>
      </c>
      <c r="LE524">
        <v>1370.008</v>
      </c>
      <c r="LF524" s="1">
        <v>2.0049930000000001E-2</v>
      </c>
      <c r="LG524">
        <v>30.477350000000001</v>
      </c>
      <c r="LH524" s="1">
        <v>0.14464440000000001</v>
      </c>
      <c r="LI524">
        <v>1581.5319999999999</v>
      </c>
      <c r="LJ524" s="1">
        <v>1.9746820000000002E-2</v>
      </c>
      <c r="LK524">
        <v>30.57799</v>
      </c>
      <c r="LL524" s="1">
        <v>0.16231709999999999</v>
      </c>
      <c r="LM524">
        <v>1808.28</v>
      </c>
      <c r="LN524" s="1">
        <v>1.9343409999999998E-2</v>
      </c>
      <c r="LO524">
        <v>30.698810000000002</v>
      </c>
      <c r="LP524" s="1">
        <v>0.17949399999999999</v>
      </c>
      <c r="LQ524">
        <v>2048.165</v>
      </c>
      <c r="LR524" s="1">
        <v>1.8866319999999999E-2</v>
      </c>
      <c r="LS524">
        <v>30.8294</v>
      </c>
      <c r="LT524" s="1">
        <v>0.19594</v>
      </c>
      <c r="LU524">
        <v>2299.6239999999998</v>
      </c>
      <c r="LV524" s="1">
        <v>1.8589910000000001E-2</v>
      </c>
      <c r="LW524">
        <v>30.925930000000001</v>
      </c>
      <c r="LX524" s="1">
        <v>0.21442020000000001</v>
      </c>
      <c r="LY524">
        <v>2561.509</v>
      </c>
      <c r="LZ524" s="1">
        <v>1.8332459999999998E-2</v>
      </c>
      <c r="MA524">
        <v>30.964459999999999</v>
      </c>
      <c r="MB524" s="1">
        <v>0.2328683</v>
      </c>
      <c r="MC524">
        <v>2832.9650000000001</v>
      </c>
      <c r="MD524" s="1">
        <v>1.790885E-2</v>
      </c>
      <c r="ME524">
        <v>30.921489999999999</v>
      </c>
      <c r="MF524" s="1">
        <v>0.24832270000000001</v>
      </c>
      <c r="MG524">
        <v>3111.9540000000002</v>
      </c>
      <c r="MH524" s="1">
        <v>1.7451629999999999E-2</v>
      </c>
      <c r="MI524">
        <v>30.871379999999998</v>
      </c>
      <c r="MJ524" s="1">
        <v>0.26252059999999999</v>
      </c>
      <c r="MK524">
        <v>3396.375</v>
      </c>
      <c r="ML524" s="1">
        <v>1.7408949999999999E-2</v>
      </c>
      <c r="MM524">
        <v>30.839200000000002</v>
      </c>
      <c r="MN524" s="1">
        <v>0.28260069999999998</v>
      </c>
      <c r="MO524">
        <v>3686.0810000000001</v>
      </c>
      <c r="MP524" s="1">
        <v>1.721541E-2</v>
      </c>
      <c r="MQ524">
        <v>30.930510000000002</v>
      </c>
      <c r="MR524">
        <v>0.3001238</v>
      </c>
      <c r="MS524">
        <v>3980.5230000000001</v>
      </c>
      <c r="MT524" s="1">
        <v>1.6975589999999999E-2</v>
      </c>
      <c r="MU524">
        <v>30.98781</v>
      </c>
      <c r="MV524">
        <v>0.3163455</v>
      </c>
      <c r="MW524">
        <v>4277.4489999999996</v>
      </c>
      <c r="MX524" s="1">
        <v>1.664318E-2</v>
      </c>
      <c r="MY524">
        <v>31.010999999999999</v>
      </c>
      <c r="MZ524">
        <v>0.33010679999999998</v>
      </c>
      <c r="NA524">
        <v>4575.4870000000001</v>
      </c>
      <c r="NB524" s="1">
        <v>1.6397410000000001E-2</v>
      </c>
      <c r="NC524">
        <v>31.015830000000001</v>
      </c>
      <c r="ND524">
        <v>0.34474290000000002</v>
      </c>
      <c r="NE524">
        <v>4873.2079999999996</v>
      </c>
      <c r="NF524" s="1">
        <v>1.6293709999999999E-2</v>
      </c>
      <c r="NG524">
        <v>31.020820000000001</v>
      </c>
      <c r="NH524">
        <v>0.36179299999999998</v>
      </c>
      <c r="NI524">
        <v>5170.6689999999999</v>
      </c>
      <c r="NJ524" s="1">
        <v>1.62033E-2</v>
      </c>
      <c r="NK524">
        <v>30.993510000000001</v>
      </c>
      <c r="NL524">
        <v>0.37872090000000003</v>
      </c>
      <c r="NM524">
        <v>5467.0789999999997</v>
      </c>
      <c r="NN524" s="1">
        <v>1.610116E-2</v>
      </c>
      <c r="NO524">
        <v>30.959299999999999</v>
      </c>
      <c r="NP524">
        <v>0.39492359999999999</v>
      </c>
      <c r="NQ524">
        <v>5761.7359999999999</v>
      </c>
      <c r="NR524" s="1">
        <v>1.6133120000000001E-2</v>
      </c>
      <c r="NS524">
        <v>30.93158</v>
      </c>
      <c r="NT524">
        <v>0.41408859999999997</v>
      </c>
      <c r="NU524">
        <v>6054.1</v>
      </c>
      <c r="NV524" s="1">
        <v>1.5950209999999999E-2</v>
      </c>
      <c r="NW524">
        <v>31.042539999999999</v>
      </c>
      <c r="NX524">
        <v>0.42727540000000003</v>
      </c>
      <c r="NY524">
        <v>6343.2830000000004</v>
      </c>
      <c r="NZ524">
        <v>1.5730319999999999E-2</v>
      </c>
      <c r="OA524">
        <v>31.1769</v>
      </c>
      <c r="OB524">
        <v>0.43860919999999998</v>
      </c>
      <c r="OC524">
        <v>6627.4809999999998</v>
      </c>
      <c r="OD524" s="1">
        <v>1.5546269999999999E-2</v>
      </c>
      <c r="OE524">
        <v>31.27074</v>
      </c>
      <c r="OF524">
        <v>0.45004290000000002</v>
      </c>
      <c r="OG524">
        <v>6906.2709999999997</v>
      </c>
      <c r="OH524" s="1">
        <v>1.548982E-2</v>
      </c>
      <c r="OI524">
        <v>31.34515</v>
      </c>
      <c r="OJ524">
        <v>0.4645417</v>
      </c>
      <c r="OK524">
        <v>7179.9229999999998</v>
      </c>
    </row>
    <row r="525" spans="1:401" x14ac:dyDescent="0.35">
      <c r="A525">
        <v>534</v>
      </c>
      <c r="B525" t="s">
        <v>4</v>
      </c>
      <c r="C525" t="s">
        <v>364</v>
      </c>
      <c r="D525" t="s">
        <v>532</v>
      </c>
      <c r="E525">
        <v>783.41830000000004</v>
      </c>
      <c r="F525" s="1">
        <v>2.5472370000000001E-2</v>
      </c>
      <c r="G525">
        <v>22.761859999999999</v>
      </c>
      <c r="H525">
        <v>0</v>
      </c>
      <c r="I525">
        <v>0</v>
      </c>
      <c r="J525" s="1">
        <v>2.5391190000000001E-2</v>
      </c>
      <c r="K525">
        <v>22.914729999999999</v>
      </c>
      <c r="L525">
        <v>0</v>
      </c>
      <c r="M525">
        <v>0</v>
      </c>
      <c r="N525">
        <v>2.5225239999999999E-2</v>
      </c>
      <c r="O525">
        <v>23.082080000000001</v>
      </c>
      <c r="P525">
        <v>0</v>
      </c>
      <c r="Q525">
        <v>0</v>
      </c>
      <c r="R525" s="1">
        <v>2.4999480000000001E-2</v>
      </c>
      <c r="S525">
        <v>23.193650000000002</v>
      </c>
      <c r="T525">
        <v>0</v>
      </c>
      <c r="U525">
        <v>0</v>
      </c>
      <c r="V525">
        <v>2.480825E-2</v>
      </c>
      <c r="W525">
        <v>23.231210000000001</v>
      </c>
      <c r="X525">
        <v>0</v>
      </c>
      <c r="Y525">
        <v>0</v>
      </c>
      <c r="Z525">
        <v>2.469812E-2</v>
      </c>
      <c r="AA525">
        <v>23.27994</v>
      </c>
      <c r="AB525">
        <v>0</v>
      </c>
      <c r="AC525">
        <v>0</v>
      </c>
      <c r="AD525" s="1">
        <v>2.4670689999999999E-2</v>
      </c>
      <c r="AE525">
        <v>23.33933</v>
      </c>
      <c r="AF525">
        <v>0</v>
      </c>
      <c r="AG525">
        <v>0</v>
      </c>
      <c r="AH525" s="1">
        <v>2.4506300000000002E-2</v>
      </c>
      <c r="AI525">
        <v>23.517340000000001</v>
      </c>
      <c r="AJ525">
        <v>0</v>
      </c>
      <c r="AK525">
        <v>0</v>
      </c>
      <c r="AL525" s="1">
        <v>2.4298920000000002E-2</v>
      </c>
      <c r="AM525">
        <v>23.735589999999998</v>
      </c>
      <c r="AN525">
        <v>0</v>
      </c>
      <c r="AO525">
        <v>0</v>
      </c>
      <c r="AP525" s="1">
        <v>2.4082019999999999E-2</v>
      </c>
      <c r="AQ525">
        <v>23.96311</v>
      </c>
      <c r="AR525">
        <v>0</v>
      </c>
      <c r="AS525">
        <v>0</v>
      </c>
      <c r="AT525" s="1">
        <v>2.3946729999999999E-2</v>
      </c>
      <c r="AU525">
        <v>24.168959999999998</v>
      </c>
      <c r="AV525">
        <v>0</v>
      </c>
      <c r="AW525">
        <v>0</v>
      </c>
      <c r="AX525" s="1">
        <v>2.3863619999999999E-2</v>
      </c>
      <c r="AY525">
        <v>24.284600000000001</v>
      </c>
      <c r="AZ525">
        <v>0</v>
      </c>
      <c r="BA525">
        <v>0</v>
      </c>
      <c r="BB525" s="1">
        <v>2.375039E-2</v>
      </c>
      <c r="BC525">
        <v>24.366060000000001</v>
      </c>
      <c r="BD525">
        <v>0</v>
      </c>
      <c r="BE525">
        <v>0</v>
      </c>
      <c r="BF525" s="1">
        <v>2.3632739999999999E-2</v>
      </c>
      <c r="BG525">
        <v>24.436620000000001</v>
      </c>
      <c r="BH525">
        <v>0</v>
      </c>
      <c r="BI525">
        <v>0</v>
      </c>
      <c r="BJ525" s="1">
        <v>2.3644720000000001E-2</v>
      </c>
      <c r="BK525">
        <v>24.540019999999998</v>
      </c>
      <c r="BL525">
        <v>0</v>
      </c>
      <c r="BM525">
        <v>0</v>
      </c>
      <c r="BN525" s="1">
        <v>2.3487250000000001E-2</v>
      </c>
      <c r="BO525">
        <v>24.771100000000001</v>
      </c>
      <c r="BP525">
        <v>0</v>
      </c>
      <c r="BQ525">
        <v>0</v>
      </c>
      <c r="BR525" s="1">
        <v>2.3276600000000001E-2</v>
      </c>
      <c r="BS525">
        <v>24.995570000000001</v>
      </c>
      <c r="BT525">
        <v>0</v>
      </c>
      <c r="BU525">
        <v>0</v>
      </c>
      <c r="BV525" s="1">
        <v>2.3052389999999999E-2</v>
      </c>
      <c r="BW525">
        <v>25.215520000000001</v>
      </c>
      <c r="BX525">
        <v>0</v>
      </c>
      <c r="BY525">
        <v>0</v>
      </c>
      <c r="BZ525" s="1">
        <v>2.2908600000000001E-2</v>
      </c>
      <c r="CA525">
        <v>25.39631</v>
      </c>
      <c r="CB525">
        <v>0</v>
      </c>
      <c r="CC525">
        <v>0</v>
      </c>
      <c r="CD525" s="1">
        <v>2.280511E-2</v>
      </c>
      <c r="CE525">
        <v>25.49578</v>
      </c>
      <c r="CF525">
        <v>0</v>
      </c>
      <c r="CG525">
        <v>0</v>
      </c>
      <c r="CH525" s="1">
        <v>2.2671710000000001E-2</v>
      </c>
      <c r="CI525">
        <v>25.523769999999999</v>
      </c>
      <c r="CJ525">
        <v>0</v>
      </c>
      <c r="CK525">
        <v>0</v>
      </c>
      <c r="CL525" s="1">
        <v>2.2545280000000001E-2</v>
      </c>
      <c r="CM525">
        <v>25.56494</v>
      </c>
      <c r="CN525">
        <v>0</v>
      </c>
      <c r="CO525">
        <v>0</v>
      </c>
      <c r="CP525" s="1">
        <v>2.2715840000000001E-2</v>
      </c>
      <c r="CQ525">
        <v>25.655280000000001</v>
      </c>
      <c r="CR525">
        <v>0</v>
      </c>
      <c r="CS525">
        <v>0</v>
      </c>
      <c r="CT525" s="1">
        <v>2.2547210000000002E-2</v>
      </c>
      <c r="CU525">
        <v>25.83493</v>
      </c>
      <c r="CV525">
        <v>0</v>
      </c>
      <c r="CW525">
        <v>0</v>
      </c>
      <c r="CX525" s="1">
        <v>2.2240179999999998E-2</v>
      </c>
      <c r="CY525">
        <v>25.93702</v>
      </c>
      <c r="CZ525">
        <v>0</v>
      </c>
      <c r="DA525">
        <v>0</v>
      </c>
      <c r="DB525" s="1">
        <v>2.1943609999999999E-2</v>
      </c>
      <c r="DC525">
        <v>26.117540000000002</v>
      </c>
      <c r="DD525">
        <v>0</v>
      </c>
      <c r="DE525">
        <v>0</v>
      </c>
      <c r="DF525" s="1">
        <v>2.1818359999999998E-2</v>
      </c>
      <c r="DG525">
        <v>26.277480000000001</v>
      </c>
      <c r="DH525">
        <v>0</v>
      </c>
      <c r="DI525">
        <v>0</v>
      </c>
      <c r="DJ525" s="1">
        <v>2.176676E-2</v>
      </c>
      <c r="DK525">
        <v>26.36214</v>
      </c>
      <c r="DL525">
        <v>0</v>
      </c>
      <c r="DM525">
        <v>0</v>
      </c>
      <c r="DN525" s="1">
        <v>2.166483E-2</v>
      </c>
      <c r="DO525">
        <v>26.40155</v>
      </c>
      <c r="DP525">
        <v>0</v>
      </c>
      <c r="DQ525">
        <v>0</v>
      </c>
      <c r="DR525" s="1">
        <v>2.1431189999999999E-2</v>
      </c>
      <c r="DS525">
        <v>26.446449999999999</v>
      </c>
      <c r="DT525">
        <v>0</v>
      </c>
      <c r="DU525">
        <v>0</v>
      </c>
      <c r="DV525" s="1">
        <v>2.1059459999999999E-2</v>
      </c>
      <c r="DW525">
        <v>26.52806</v>
      </c>
      <c r="DX525">
        <v>0</v>
      </c>
      <c r="DY525">
        <v>0</v>
      </c>
      <c r="DZ525">
        <v>2.0916629999999999E-2</v>
      </c>
      <c r="EA525">
        <v>26.74492</v>
      </c>
      <c r="EB525">
        <v>0</v>
      </c>
      <c r="EC525">
        <v>9.6976660000000004E-36</v>
      </c>
      <c r="ED525" s="1">
        <v>2.0879999999999999E-2</v>
      </c>
      <c r="EE525">
        <v>26.981649999999998</v>
      </c>
      <c r="EF525">
        <v>2.901428E-36</v>
      </c>
      <c r="EG525">
        <v>3.4751279999999997E-32</v>
      </c>
      <c r="EH525" s="1">
        <v>2.0839280000000002E-2</v>
      </c>
      <c r="EI525">
        <v>27.217089999999999</v>
      </c>
      <c r="EJ525">
        <v>4.3192649999999997E-33</v>
      </c>
      <c r="EK525">
        <v>5.1763529999999995E-29</v>
      </c>
      <c r="EL525" s="1">
        <v>2.0698310000000001E-2</v>
      </c>
      <c r="EM525">
        <v>27.42362</v>
      </c>
      <c r="EN525">
        <v>3.206178E-30</v>
      </c>
      <c r="EO525" s="1">
        <v>3.623928E-26</v>
      </c>
      <c r="EP525" s="1">
        <v>2.0539390000000001E-2</v>
      </c>
      <c r="EQ525">
        <v>27.515440000000002</v>
      </c>
      <c r="ER525" s="1">
        <v>1.23198E-27</v>
      </c>
      <c r="ES525" s="1">
        <v>1.325278E-23</v>
      </c>
      <c r="ET525" s="1">
        <v>2.0408119999999998E-2</v>
      </c>
      <c r="EU525">
        <v>27.521350000000002</v>
      </c>
      <c r="EV525" s="1">
        <v>2.6546999999999999E-25</v>
      </c>
      <c r="EW525" s="1">
        <v>2.755287E-21</v>
      </c>
      <c r="EX525" s="1">
        <v>2.036876E-2</v>
      </c>
      <c r="EY525">
        <v>27.545059999999999</v>
      </c>
      <c r="EZ525" s="1">
        <v>3.4518119999999999E-23</v>
      </c>
      <c r="FA525" s="1">
        <v>3.4755250000000001E-19</v>
      </c>
      <c r="FB525" s="1">
        <v>2.0577560000000002E-2</v>
      </c>
      <c r="FC525">
        <v>27.591180000000001</v>
      </c>
      <c r="FD525" s="1">
        <v>2.8967819999999999E-21</v>
      </c>
      <c r="FE525" s="1">
        <v>2.8173600000000002E-17</v>
      </c>
      <c r="FF525" s="1">
        <v>2.0514810000000001E-2</v>
      </c>
      <c r="FG525">
        <v>27.725439999999999</v>
      </c>
      <c r="FH525" s="1">
        <v>1.606851E-19</v>
      </c>
      <c r="FI525" s="1">
        <v>1.5371920000000001E-15</v>
      </c>
      <c r="FJ525">
        <v>2.0347009999999999E-2</v>
      </c>
      <c r="FK525">
        <v>27.856359999999999</v>
      </c>
      <c r="FL525" s="1">
        <v>6.1664020000000004E-18</v>
      </c>
      <c r="FM525" s="1">
        <v>5.867724E-14</v>
      </c>
      <c r="FN525" s="1">
        <v>2.0148559999999999E-2</v>
      </c>
      <c r="FO525">
        <v>27.94922</v>
      </c>
      <c r="FP525" s="1">
        <v>1.7080180000000001E-16</v>
      </c>
      <c r="FQ525" s="1">
        <v>1.6230480000000001E-12</v>
      </c>
      <c r="FR525" s="1">
        <v>2.01017E-2</v>
      </c>
      <c r="FS525">
        <v>28.013649999999998</v>
      </c>
      <c r="FT525" s="1">
        <v>3.5534230000000003E-15</v>
      </c>
      <c r="FU525" s="1">
        <v>3.3584359999999998E-11</v>
      </c>
      <c r="FV525" s="1">
        <v>2.0104750000000001E-2</v>
      </c>
      <c r="FW525">
        <v>28.034790000000001</v>
      </c>
      <c r="FX525" s="1">
        <v>5.6931029999999995E-14</v>
      </c>
      <c r="FY525" s="1">
        <v>5.3475740000000002E-10</v>
      </c>
      <c r="FZ525" s="1">
        <v>2.0048940000000001E-2</v>
      </c>
      <c r="GA525">
        <v>28.039870000000001</v>
      </c>
      <c r="GB525" s="1">
        <v>7.1499539999999995E-13</v>
      </c>
      <c r="GC525" s="1">
        <v>6.7098019999999999E-9</v>
      </c>
      <c r="GD525" s="1">
        <v>1.9916050000000001E-2</v>
      </c>
      <c r="GE525">
        <v>28.046220000000002</v>
      </c>
      <c r="GF525" s="1">
        <v>7.1872790000000003E-12</v>
      </c>
      <c r="GG525" s="1">
        <v>6.7716550000000006E-8</v>
      </c>
      <c r="GH525" s="1">
        <v>1.9804619999999998E-2</v>
      </c>
      <c r="GI525">
        <v>28.088360000000002</v>
      </c>
      <c r="GJ525" s="1">
        <v>5.9213069999999997E-11</v>
      </c>
      <c r="GK525" s="1">
        <v>5.6016710000000003E-7</v>
      </c>
      <c r="GL525" s="1">
        <v>1.9707840000000001E-2</v>
      </c>
      <c r="GM525">
        <v>28.239139999999999</v>
      </c>
      <c r="GN525" s="1">
        <v>4.0676310000000001E-10</v>
      </c>
      <c r="GO525" s="1">
        <v>3.8656349999999998E-6</v>
      </c>
      <c r="GP525" s="1">
        <v>1.9587219999999999E-2</v>
      </c>
      <c r="GQ525">
        <v>28.423929999999999</v>
      </c>
      <c r="GR525" s="1">
        <v>2.3642570000000001E-9</v>
      </c>
      <c r="GS525" s="1">
        <v>2.2603310000000002E-5</v>
      </c>
      <c r="GT525" s="1">
        <v>1.9485559999999999E-2</v>
      </c>
      <c r="GU525">
        <v>28.624210000000001</v>
      </c>
      <c r="GV525" s="1">
        <v>1.1808099999999999E-8</v>
      </c>
      <c r="GW525" s="1">
        <v>1.1360229999999999E-4</v>
      </c>
      <c r="GX525" s="1">
        <v>1.9363780000000001E-2</v>
      </c>
      <c r="GY525">
        <v>28.782250000000001</v>
      </c>
      <c r="GZ525" s="1">
        <v>5.1272640000000003E-8</v>
      </c>
      <c r="HA525" s="1">
        <v>4.9728819999999999E-4</v>
      </c>
      <c r="HB525" s="1">
        <v>1.9214269999999999E-2</v>
      </c>
      <c r="HC525">
        <v>28.865849999999998</v>
      </c>
      <c r="HD525" s="1">
        <v>1.9582299999999999E-7</v>
      </c>
      <c r="HE525" s="1">
        <v>1.918159E-3</v>
      </c>
      <c r="HF525" s="1">
        <v>1.9102629999999999E-2</v>
      </c>
      <c r="HG525">
        <v>28.84525</v>
      </c>
      <c r="HH525" s="1">
        <v>6.6705190000000004E-7</v>
      </c>
      <c r="HI525" s="1">
        <v>6.5923910000000004E-3</v>
      </c>
      <c r="HJ525">
        <v>1.9021980000000001E-2</v>
      </c>
      <c r="HK525">
        <v>28.8202</v>
      </c>
      <c r="HL525" s="1">
        <v>2.0475420000000002E-6</v>
      </c>
      <c r="HM525" s="1">
        <v>2.0392690000000002E-2</v>
      </c>
      <c r="HN525">
        <v>1.9379690000000001E-2</v>
      </c>
      <c r="HO525">
        <v>28.815799999999999</v>
      </c>
      <c r="HP525" s="1">
        <v>5.8494339999999999E-6</v>
      </c>
      <c r="HQ525" s="1">
        <v>5.740228E-2</v>
      </c>
      <c r="HR525" s="1">
        <v>1.920991E-2</v>
      </c>
      <c r="HS525">
        <v>28.89124</v>
      </c>
      <c r="HT525" s="1">
        <v>1.490029E-5</v>
      </c>
      <c r="HU525" s="1">
        <v>0.14816789999999999</v>
      </c>
      <c r="HV525" s="1">
        <v>1.8835600000000001E-2</v>
      </c>
      <c r="HW525">
        <v>29.020980000000002</v>
      </c>
      <c r="HX525" s="1">
        <v>3.4597919999999998E-5</v>
      </c>
      <c r="HY525" s="1">
        <v>0.35250589999999998</v>
      </c>
      <c r="HZ525" s="1">
        <v>1.844778E-2</v>
      </c>
      <c r="IA525">
        <v>29.119160000000001</v>
      </c>
      <c r="IB525" s="1">
        <v>7.4458169999999996E-5</v>
      </c>
      <c r="IC525" s="1">
        <v>0.77834740000000002</v>
      </c>
      <c r="ID525">
        <v>1.8312309999999998E-2</v>
      </c>
      <c r="IE525">
        <v>29.208469999999998</v>
      </c>
      <c r="IF525" s="1">
        <v>1.5183150000000001E-4</v>
      </c>
      <c r="IG525">
        <v>1.6069850000000001</v>
      </c>
      <c r="IH525" s="1">
        <v>1.8327550000000001E-2</v>
      </c>
      <c r="II525">
        <v>29.241720000000001</v>
      </c>
      <c r="IJ525" s="1">
        <v>2.940153E-4</v>
      </c>
      <c r="IK525" s="1">
        <v>3.124987</v>
      </c>
      <c r="IL525" s="1">
        <v>1.8274599999999998E-2</v>
      </c>
      <c r="IM525">
        <v>29.21341</v>
      </c>
      <c r="IN525" s="1">
        <v>5.3717529999999997E-4</v>
      </c>
      <c r="IO525">
        <v>5.7547509999999997</v>
      </c>
      <c r="IP525" s="1">
        <v>1.8178739999999999E-2</v>
      </c>
      <c r="IQ525">
        <v>29.185110000000002</v>
      </c>
      <c r="IR525" s="1">
        <v>9.3118599999999997E-4</v>
      </c>
      <c r="IS525">
        <v>10.07971</v>
      </c>
      <c r="IT525" s="1">
        <v>1.8612750000000001E-2</v>
      </c>
      <c r="IU525">
        <v>29.202310000000001</v>
      </c>
      <c r="IV525" s="1">
        <v>1.589568E-3</v>
      </c>
      <c r="IW525">
        <v>16.891290000000001</v>
      </c>
      <c r="IX525" s="1">
        <v>1.8448050000000001E-2</v>
      </c>
      <c r="IY525">
        <v>29.37276</v>
      </c>
      <c r="IZ525" s="1">
        <v>2.5224150000000001E-3</v>
      </c>
      <c r="JA525">
        <v>27.180240000000001</v>
      </c>
      <c r="JB525" s="1">
        <v>1.809376E-2</v>
      </c>
      <c r="JC525">
        <v>29.577179999999998</v>
      </c>
      <c r="JD525" s="1">
        <v>3.8104150000000002E-3</v>
      </c>
      <c r="JE525">
        <v>42.068980000000003</v>
      </c>
      <c r="JF525" s="1">
        <v>1.7711210000000002E-2</v>
      </c>
      <c r="JG525">
        <v>29.771940000000001</v>
      </c>
      <c r="JH525" s="1">
        <v>5.5437849999999999E-3</v>
      </c>
      <c r="JI525">
        <v>62.835740000000001</v>
      </c>
      <c r="JJ525" s="1">
        <v>1.763135E-2</v>
      </c>
      <c r="JK525">
        <v>29.880569999999999</v>
      </c>
      <c r="JL525" s="1">
        <v>7.9472080000000007E-3</v>
      </c>
      <c r="JM525">
        <v>90.918999999999997</v>
      </c>
      <c r="JN525" s="1">
        <v>1.768467E-2</v>
      </c>
      <c r="JO525">
        <v>29.925920000000001</v>
      </c>
      <c r="JP525" s="1">
        <v>1.116602E-2</v>
      </c>
      <c r="JQ525">
        <v>127.9222</v>
      </c>
      <c r="JR525" s="1">
        <v>1.7647619999999999E-2</v>
      </c>
      <c r="JS525">
        <v>29.898499999999999</v>
      </c>
      <c r="JT525" s="1">
        <v>1.521604E-2</v>
      </c>
      <c r="JU525">
        <v>175.44900000000001</v>
      </c>
      <c r="JV525" s="1">
        <v>1.752194E-2</v>
      </c>
      <c r="JW525">
        <v>29.873809999999999</v>
      </c>
      <c r="JX525" s="1">
        <v>2.015026E-2</v>
      </c>
      <c r="JY525">
        <v>234.97130000000001</v>
      </c>
      <c r="JZ525" s="1">
        <v>1.791038E-2</v>
      </c>
      <c r="KA525">
        <v>29.872610000000002</v>
      </c>
      <c r="KB525" s="1">
        <v>2.6907779999999999E-2</v>
      </c>
      <c r="KC525">
        <v>308.20190000000002</v>
      </c>
      <c r="KD525" s="1">
        <v>1.7691579999999998E-2</v>
      </c>
      <c r="KE525">
        <v>29.988630000000001</v>
      </c>
      <c r="KF525" s="1">
        <v>3.4063780000000002E-2</v>
      </c>
      <c r="KG525">
        <v>396.52839999999998</v>
      </c>
      <c r="KH525" s="1">
        <v>1.7286050000000001E-2</v>
      </c>
      <c r="KI525">
        <v>30.118069999999999</v>
      </c>
      <c r="KJ525" s="1">
        <v>4.1861200000000001E-2</v>
      </c>
      <c r="KK525">
        <v>500.54840000000002</v>
      </c>
      <c r="KL525" s="1">
        <v>1.68454E-2</v>
      </c>
      <c r="KM525">
        <v>30.25217</v>
      </c>
      <c r="KN525" s="1">
        <v>5.0415880000000003E-2</v>
      </c>
      <c r="KO525">
        <v>620.80780000000004</v>
      </c>
      <c r="KP525" s="1">
        <v>1.6679579999999999E-2</v>
      </c>
      <c r="KQ525">
        <v>30.36674</v>
      </c>
      <c r="KR525" s="1">
        <v>6.0745500000000001E-2</v>
      </c>
      <c r="KS525">
        <v>757.9402</v>
      </c>
      <c r="KT525" s="1">
        <v>1.6636339999999999E-2</v>
      </c>
      <c r="KU525">
        <v>30.398299999999999</v>
      </c>
      <c r="KV525" s="1">
        <v>7.2721620000000001E-2</v>
      </c>
      <c r="KW525">
        <v>912.68060000000003</v>
      </c>
      <c r="KX525" s="1">
        <v>1.649921E-2</v>
      </c>
      <c r="KY525">
        <v>30.374310000000001</v>
      </c>
      <c r="KZ525" s="1">
        <v>8.5484130000000005E-2</v>
      </c>
      <c r="LA525">
        <v>1085.123</v>
      </c>
      <c r="LB525" s="1">
        <v>1.6257830000000001E-2</v>
      </c>
      <c r="LC525">
        <v>30.340969999999999</v>
      </c>
      <c r="LD525" s="1">
        <v>9.8661570000000004E-2</v>
      </c>
      <c r="LE525">
        <v>1274.732</v>
      </c>
      <c r="LF525" s="1">
        <v>1.6358020000000001E-2</v>
      </c>
      <c r="LG525">
        <v>30.338069999999998</v>
      </c>
      <c r="LH525" s="1">
        <v>0.11506769999999999</v>
      </c>
      <c r="LI525">
        <v>1481.5519999999999</v>
      </c>
      <c r="LJ525">
        <v>1.6110530000000001E-2</v>
      </c>
      <c r="LK525">
        <v>30.438400000000001</v>
      </c>
      <c r="LL525" s="1">
        <v>0.13006609999999999</v>
      </c>
      <c r="LM525">
        <v>1705.0260000000001</v>
      </c>
      <c r="LN525" s="1">
        <v>1.5779149999999999E-2</v>
      </c>
      <c r="LO525">
        <v>30.559840000000001</v>
      </c>
      <c r="LP525" s="1">
        <v>0.1448112</v>
      </c>
      <c r="LQ525">
        <v>1943.3130000000001</v>
      </c>
      <c r="LR525" s="1">
        <v>1.5388260000000001E-2</v>
      </c>
      <c r="LS525">
        <v>30.69117</v>
      </c>
      <c r="LT525" s="1">
        <v>0.15911310000000001</v>
      </c>
      <c r="LU525">
        <v>2194.9699999999998</v>
      </c>
      <c r="LV525" s="1">
        <v>1.5163680000000001E-2</v>
      </c>
      <c r="LW525">
        <v>30.789339999999999</v>
      </c>
      <c r="LX525" s="1">
        <v>0.1752349</v>
      </c>
      <c r="LY525">
        <v>2458.8829999999998</v>
      </c>
      <c r="LZ525" s="1">
        <v>1.495573E-2</v>
      </c>
      <c r="MA525">
        <v>30.830629999999999</v>
      </c>
      <c r="MB525" s="1">
        <v>0.19149369999999999</v>
      </c>
      <c r="MC525">
        <v>2734.2809999999999</v>
      </c>
      <c r="MD525" s="1">
        <v>1.4610959999999999E-2</v>
      </c>
      <c r="ME525">
        <v>30.791360000000001</v>
      </c>
      <c r="MF525" s="1">
        <v>0.2054038</v>
      </c>
      <c r="MG525">
        <v>3019.2750000000001</v>
      </c>
      <c r="MH525" s="1">
        <v>1.4237649999999999E-2</v>
      </c>
      <c r="MI525">
        <v>30.744520000000001</v>
      </c>
      <c r="MJ525" s="1">
        <v>0.2183512</v>
      </c>
      <c r="MK525">
        <v>3311.7350000000001</v>
      </c>
      <c r="ML525" s="1">
        <v>1.420477E-2</v>
      </c>
      <c r="MM525">
        <v>30.71443</v>
      </c>
      <c r="MN525" s="1">
        <v>0.23633580000000001</v>
      </c>
      <c r="MO525">
        <v>3611.328</v>
      </c>
      <c r="MP525" s="1">
        <v>1.404656E-2</v>
      </c>
      <c r="MQ525">
        <v>30.804929999999999</v>
      </c>
      <c r="MR525" s="1">
        <v>0.25226690000000002</v>
      </c>
      <c r="MS525">
        <v>3917.5940000000001</v>
      </c>
      <c r="MT525" s="1">
        <v>1.3851459999999999E-2</v>
      </c>
      <c r="MU525">
        <v>30.864999999999998</v>
      </c>
      <c r="MV525" s="1">
        <v>0.26721499999999998</v>
      </c>
      <c r="MW525">
        <v>4228.277</v>
      </c>
      <c r="MX525">
        <v>1.357975E-2</v>
      </c>
      <c r="MY525">
        <v>30.890070000000001</v>
      </c>
      <c r="MZ525">
        <v>0.28014220000000001</v>
      </c>
      <c r="NA525">
        <v>4541.9549999999999</v>
      </c>
      <c r="NB525" s="1">
        <v>1.337881E-2</v>
      </c>
      <c r="NC525">
        <v>30.897120000000001</v>
      </c>
      <c r="ND525">
        <v>0.29387410000000003</v>
      </c>
      <c r="NE525">
        <v>4857.0420000000004</v>
      </c>
      <c r="NF525" s="1">
        <v>1.3295299999999999E-2</v>
      </c>
      <c r="NG525">
        <v>30.904890000000002</v>
      </c>
      <c r="NH525">
        <v>0.30976920000000002</v>
      </c>
      <c r="NI525">
        <v>5173.4110000000001</v>
      </c>
      <c r="NJ525" s="1">
        <v>1.3221790000000001E-2</v>
      </c>
      <c r="NK525">
        <v>30.88044</v>
      </c>
      <c r="NL525">
        <v>0.3256175</v>
      </c>
      <c r="NM525">
        <v>5490.2619999999997</v>
      </c>
      <c r="NN525" s="1">
        <v>1.3137609999999999E-2</v>
      </c>
      <c r="NO525">
        <v>30.849</v>
      </c>
      <c r="NP525">
        <v>0.34089000000000003</v>
      </c>
      <c r="NQ525">
        <v>5806.7910000000002</v>
      </c>
      <c r="NR525" s="1">
        <v>1.316782E-2</v>
      </c>
      <c r="NS525">
        <v>30.823720000000002</v>
      </c>
      <c r="NT525">
        <v>0.35892499999999999</v>
      </c>
      <c r="NU525">
        <v>6122.3620000000001</v>
      </c>
      <c r="NV525" s="1">
        <v>1.301535E-2</v>
      </c>
      <c r="NW525">
        <v>30.933029999999999</v>
      </c>
      <c r="NX525">
        <v>0.37163930000000001</v>
      </c>
      <c r="NY525">
        <v>6435.9970000000003</v>
      </c>
      <c r="NZ525" s="1">
        <v>1.28355E-2</v>
      </c>
      <c r="OA525">
        <v>31.06767</v>
      </c>
      <c r="OB525">
        <v>0.38285390000000002</v>
      </c>
      <c r="OC525">
        <v>6745.8490000000002</v>
      </c>
      <c r="OD525" s="1">
        <v>1.268502E-2</v>
      </c>
      <c r="OE525">
        <v>31.163489999999999</v>
      </c>
      <c r="OF525">
        <v>0.39417859999999999</v>
      </c>
      <c r="OG525">
        <v>7051.2420000000002</v>
      </c>
      <c r="OH525" s="1">
        <v>1.263854E-2</v>
      </c>
      <c r="OI525">
        <v>31.23949</v>
      </c>
      <c r="OJ525">
        <v>0.40821970000000002</v>
      </c>
      <c r="OK525">
        <v>7352.2969999999996</v>
      </c>
    </row>
    <row r="526" spans="1:401" x14ac:dyDescent="0.35">
      <c r="A526">
        <v>535</v>
      </c>
      <c r="B526" t="s">
        <v>4</v>
      </c>
      <c r="C526" t="s">
        <v>364</v>
      </c>
      <c r="D526" t="s">
        <v>533</v>
      </c>
      <c r="E526">
        <v>791.6662</v>
      </c>
      <c r="F526" s="1">
        <v>2.2310719999999999E-2</v>
      </c>
      <c r="G526">
        <v>22.61157</v>
      </c>
      <c r="H526">
        <v>0</v>
      </c>
      <c r="I526">
        <v>0</v>
      </c>
      <c r="J526" s="1">
        <v>2.2240869999999999E-2</v>
      </c>
      <c r="K526">
        <v>22.762930000000001</v>
      </c>
      <c r="L526">
        <v>0</v>
      </c>
      <c r="M526">
        <v>0</v>
      </c>
      <c r="N526" s="1">
        <v>2.209436E-2</v>
      </c>
      <c r="O526">
        <v>22.928129999999999</v>
      </c>
      <c r="P526">
        <v>0</v>
      </c>
      <c r="Q526">
        <v>0</v>
      </c>
      <c r="R526" s="1">
        <v>2.1896530000000001E-2</v>
      </c>
      <c r="S526">
        <v>23.040199999999999</v>
      </c>
      <c r="T526">
        <v>0</v>
      </c>
      <c r="U526">
        <v>0</v>
      </c>
      <c r="V526" s="1">
        <v>2.1729869999999998E-2</v>
      </c>
      <c r="W526">
        <v>23.078309999999998</v>
      </c>
      <c r="X526">
        <v>0</v>
      </c>
      <c r="Y526">
        <v>0</v>
      </c>
      <c r="Z526" s="1">
        <v>2.1633019999999999E-2</v>
      </c>
      <c r="AA526">
        <v>23.126670000000001</v>
      </c>
      <c r="AB526">
        <v>0</v>
      </c>
      <c r="AC526">
        <v>0</v>
      </c>
      <c r="AD526" s="1">
        <v>2.1611180000000001E-2</v>
      </c>
      <c r="AE526">
        <v>23.18526</v>
      </c>
      <c r="AF526">
        <v>0</v>
      </c>
      <c r="AG526">
        <v>0</v>
      </c>
      <c r="AH526" s="1">
        <v>2.1468210000000001E-2</v>
      </c>
      <c r="AI526">
        <v>23.358540000000001</v>
      </c>
      <c r="AJ526">
        <v>0</v>
      </c>
      <c r="AK526">
        <v>0</v>
      </c>
      <c r="AL526" s="1">
        <v>2.1284399999999998E-2</v>
      </c>
      <c r="AM526">
        <v>23.573530000000002</v>
      </c>
      <c r="AN526">
        <v>0</v>
      </c>
      <c r="AO526">
        <v>0</v>
      </c>
      <c r="AP526" s="1">
        <v>2.1095719999999998E-2</v>
      </c>
      <c r="AQ526">
        <v>23.798310000000001</v>
      </c>
      <c r="AR526">
        <v>0</v>
      </c>
      <c r="AS526">
        <v>0</v>
      </c>
      <c r="AT526" s="1">
        <v>2.097597E-2</v>
      </c>
      <c r="AU526">
        <v>24.002369999999999</v>
      </c>
      <c r="AV526">
        <v>0</v>
      </c>
      <c r="AW526">
        <v>0</v>
      </c>
      <c r="AX526">
        <v>2.0904209999999999E-2</v>
      </c>
      <c r="AY526">
        <v>24.11956</v>
      </c>
      <c r="AZ526">
        <v>0</v>
      </c>
      <c r="BA526">
        <v>0</v>
      </c>
      <c r="BB526" s="1">
        <v>2.080634E-2</v>
      </c>
      <c r="BC526">
        <v>24.201550000000001</v>
      </c>
      <c r="BD526">
        <v>0</v>
      </c>
      <c r="BE526">
        <v>0</v>
      </c>
      <c r="BF526">
        <v>2.0703360000000001E-2</v>
      </c>
      <c r="BG526">
        <v>24.272459999999999</v>
      </c>
      <c r="BH526">
        <v>0</v>
      </c>
      <c r="BI526">
        <v>0</v>
      </c>
      <c r="BJ526" s="1">
        <v>2.071771E-2</v>
      </c>
      <c r="BK526">
        <v>24.374289999999998</v>
      </c>
      <c r="BL526">
        <v>0</v>
      </c>
      <c r="BM526">
        <v>0</v>
      </c>
      <c r="BN526">
        <v>2.0579420000000001E-2</v>
      </c>
      <c r="BO526">
        <v>24.60127</v>
      </c>
      <c r="BP526">
        <v>0</v>
      </c>
      <c r="BQ526">
        <v>0</v>
      </c>
      <c r="BR526">
        <v>2.0393769999999999E-2</v>
      </c>
      <c r="BS526">
        <v>24.823589999999999</v>
      </c>
      <c r="BT526">
        <v>0</v>
      </c>
      <c r="BU526">
        <v>0</v>
      </c>
      <c r="BV526" s="1">
        <v>2.019673E-2</v>
      </c>
      <c r="BW526">
        <v>25.041979999999999</v>
      </c>
      <c r="BX526">
        <v>0</v>
      </c>
      <c r="BY526">
        <v>0</v>
      </c>
      <c r="BZ526" s="1">
        <v>2.007099E-2</v>
      </c>
      <c r="CA526">
        <v>25.222200000000001</v>
      </c>
      <c r="CB526">
        <v>0</v>
      </c>
      <c r="CC526">
        <v>0</v>
      </c>
      <c r="CD526" s="1">
        <v>1.9981829999999999E-2</v>
      </c>
      <c r="CE526">
        <v>25.324200000000001</v>
      </c>
      <c r="CF526">
        <v>0</v>
      </c>
      <c r="CG526">
        <v>0</v>
      </c>
      <c r="CH526">
        <v>1.98652E-2</v>
      </c>
      <c r="CI526">
        <v>25.354420000000001</v>
      </c>
      <c r="CJ526">
        <v>0</v>
      </c>
      <c r="CK526">
        <v>0</v>
      </c>
      <c r="CL526" s="1">
        <v>1.975646E-2</v>
      </c>
      <c r="CM526">
        <v>25.39649</v>
      </c>
      <c r="CN526">
        <v>0</v>
      </c>
      <c r="CO526">
        <v>0</v>
      </c>
      <c r="CP526" s="1">
        <v>1.9908209999999999E-2</v>
      </c>
      <c r="CQ526">
        <v>25.485980000000001</v>
      </c>
      <c r="CR526">
        <v>0</v>
      </c>
      <c r="CS526">
        <v>0</v>
      </c>
      <c r="CT526">
        <v>1.9760880000000001E-2</v>
      </c>
      <c r="CU526">
        <v>25.663979999999999</v>
      </c>
      <c r="CV526">
        <v>0</v>
      </c>
      <c r="CW526">
        <v>0</v>
      </c>
      <c r="CX526" s="1">
        <v>1.9489759999999998E-2</v>
      </c>
      <c r="CY526">
        <v>25.767479999999999</v>
      </c>
      <c r="CZ526">
        <v>0</v>
      </c>
      <c r="DA526">
        <v>0</v>
      </c>
      <c r="DB526" s="1">
        <v>1.9228829999999999E-2</v>
      </c>
      <c r="DC526">
        <v>25.945689999999999</v>
      </c>
      <c r="DD526">
        <v>0</v>
      </c>
      <c r="DE526">
        <v>0</v>
      </c>
      <c r="DF526">
        <v>1.9120390000000001E-2</v>
      </c>
      <c r="DG526">
        <v>26.106120000000001</v>
      </c>
      <c r="DH526">
        <v>0</v>
      </c>
      <c r="DI526">
        <v>0</v>
      </c>
      <c r="DJ526" s="1">
        <v>1.9076409999999999E-2</v>
      </c>
      <c r="DK526">
        <v>26.193650000000002</v>
      </c>
      <c r="DL526">
        <v>0</v>
      </c>
      <c r="DM526">
        <v>0</v>
      </c>
      <c r="DN526">
        <v>1.898766E-2</v>
      </c>
      <c r="DO526">
        <v>26.235029999999998</v>
      </c>
      <c r="DP526">
        <v>0</v>
      </c>
      <c r="DQ526">
        <v>0</v>
      </c>
      <c r="DR526" s="1">
        <v>1.8780720000000001E-2</v>
      </c>
      <c r="DS526">
        <v>26.281680000000001</v>
      </c>
      <c r="DT526">
        <v>0</v>
      </c>
      <c r="DU526">
        <v>0</v>
      </c>
      <c r="DV526" s="1">
        <v>1.8453919999999999E-2</v>
      </c>
      <c r="DW526">
        <v>26.362929999999999</v>
      </c>
      <c r="DX526">
        <v>0</v>
      </c>
      <c r="DY526">
        <v>0</v>
      </c>
      <c r="DZ526" s="1">
        <v>1.8329330000000001E-2</v>
      </c>
      <c r="EA526">
        <v>26.576599999999999</v>
      </c>
      <c r="EB526">
        <v>0</v>
      </c>
      <c r="EC526">
        <v>3.1109270000000002E-36</v>
      </c>
      <c r="ED526" s="1">
        <v>1.829851E-2</v>
      </c>
      <c r="EE526">
        <v>26.81175</v>
      </c>
      <c r="EF526">
        <v>8.6028100000000001E-37</v>
      </c>
      <c r="EG526">
        <v>1.182467E-32</v>
      </c>
      <c r="EH526" s="1">
        <v>1.826405E-2</v>
      </c>
      <c r="EI526">
        <v>27.045660000000002</v>
      </c>
      <c r="EJ526">
        <v>1.418196E-33</v>
      </c>
      <c r="EK526">
        <v>1.860193E-29</v>
      </c>
      <c r="EL526" s="1">
        <v>1.8141029999999999E-2</v>
      </c>
      <c r="EM526">
        <v>27.252089999999999</v>
      </c>
      <c r="EN526">
        <v>1.107417E-30</v>
      </c>
      <c r="EO526" s="1">
        <v>1.370863E-26</v>
      </c>
      <c r="EP526" s="1">
        <v>1.800098E-2</v>
      </c>
      <c r="EQ526">
        <v>27.346920000000001</v>
      </c>
      <c r="ER526" s="1">
        <v>4.4129289999999998E-28</v>
      </c>
      <c r="ES526" s="1">
        <v>5.2563609999999999E-24</v>
      </c>
      <c r="ET526" s="1">
        <v>1.788404E-2</v>
      </c>
      <c r="EU526">
        <v>27.355740000000001</v>
      </c>
      <c r="EV526" s="1">
        <v>9.8601039999999996E-26</v>
      </c>
      <c r="EW526" s="1">
        <v>1.1425559999999999E-21</v>
      </c>
      <c r="EX526" s="1">
        <v>1.7851289999999999E-2</v>
      </c>
      <c r="EY526">
        <v>27.381039999999999</v>
      </c>
      <c r="EZ526" s="1">
        <v>1.329018E-23</v>
      </c>
      <c r="FA526" s="1">
        <v>1.5032680000000001E-19</v>
      </c>
      <c r="FB526" s="1">
        <v>1.8037049999999999E-2</v>
      </c>
      <c r="FC526">
        <v>27.427890000000001</v>
      </c>
      <c r="FD526" s="1">
        <v>1.155075E-21</v>
      </c>
      <c r="FE526" s="1">
        <v>1.268279E-17</v>
      </c>
      <c r="FF526" s="1">
        <v>1.798363E-2</v>
      </c>
      <c r="FG526">
        <v>27.560479999999998</v>
      </c>
      <c r="FH526" s="1">
        <v>6.6307989999999997E-20</v>
      </c>
      <c r="FI526" s="1">
        <v>7.1889770000000003E-16</v>
      </c>
      <c r="FJ526" s="1">
        <v>1.7833040000000001E-2</v>
      </c>
      <c r="FK526">
        <v>27.692430000000002</v>
      </c>
      <c r="FL526" s="1">
        <v>2.6300369999999999E-18</v>
      </c>
      <c r="FM526" s="1">
        <v>2.8457990000000002E-14</v>
      </c>
      <c r="FN526" s="1">
        <v>1.765918E-2</v>
      </c>
      <c r="FO526">
        <v>27.785740000000001</v>
      </c>
      <c r="FP526" s="1">
        <v>7.5228150000000004E-17</v>
      </c>
      <c r="FQ526" s="1">
        <v>8.1499280000000004E-13</v>
      </c>
      <c r="FR526">
        <v>1.7618640000000001E-2</v>
      </c>
      <c r="FS526">
        <v>27.852989999999998</v>
      </c>
      <c r="FT526" s="1">
        <v>1.614404E-15</v>
      </c>
      <c r="FU526" s="1">
        <v>1.7433760000000001E-11</v>
      </c>
      <c r="FV526" s="1">
        <v>1.762381E-2</v>
      </c>
      <c r="FW526">
        <v>27.876580000000001</v>
      </c>
      <c r="FX526" s="1">
        <v>2.6655449999999999E-14</v>
      </c>
      <c r="FY526" s="1">
        <v>2.8657929999999999E-10</v>
      </c>
      <c r="FZ526" s="1">
        <v>1.7574739999999998E-2</v>
      </c>
      <c r="GA526">
        <v>27.88392</v>
      </c>
      <c r="GB526" s="1">
        <v>3.4462619999999999E-13</v>
      </c>
      <c r="GC526" s="1">
        <v>3.707725E-9</v>
      </c>
      <c r="GD526" s="1">
        <v>1.7459120000000002E-2</v>
      </c>
      <c r="GE526">
        <v>27.892299999999999</v>
      </c>
      <c r="GF526" s="1">
        <v>3.5633599999999999E-12</v>
      </c>
      <c r="GG526" s="1">
        <v>3.853998E-8</v>
      </c>
      <c r="GH526" s="1">
        <v>1.7359369999999999E-2</v>
      </c>
      <c r="GI526">
        <v>27.934629999999999</v>
      </c>
      <c r="GJ526" s="1">
        <v>3.0163770000000001E-11</v>
      </c>
      <c r="GK526" s="1">
        <v>3.279969E-7</v>
      </c>
      <c r="GL526" s="1">
        <v>1.7275039999999998E-2</v>
      </c>
      <c r="GM526">
        <v>28.08323</v>
      </c>
      <c r="GN526" s="1">
        <v>2.127433E-10</v>
      </c>
      <c r="GO526" s="1">
        <v>2.3262209999999998E-6</v>
      </c>
      <c r="GP526" s="1">
        <v>1.716937E-2</v>
      </c>
      <c r="GQ526">
        <v>28.266690000000001</v>
      </c>
      <c r="GR526" s="1">
        <v>1.268427E-9</v>
      </c>
      <c r="GS526" s="1">
        <v>1.396498E-5</v>
      </c>
      <c r="GT526" s="1">
        <v>1.708171E-2</v>
      </c>
      <c r="GU526">
        <v>28.466370000000001</v>
      </c>
      <c r="GV526" s="1">
        <v>6.4932560000000004E-9</v>
      </c>
      <c r="GW526" s="1">
        <v>7.1988800000000004E-5</v>
      </c>
      <c r="GX526">
        <v>1.6973660000000002E-2</v>
      </c>
      <c r="GY526">
        <v>28.62529</v>
      </c>
      <c r="GZ526" s="1">
        <v>2.886892E-8</v>
      </c>
      <c r="HA526" s="1">
        <v>3.2290429999999999E-4</v>
      </c>
      <c r="HB526" s="1">
        <v>1.684246E-2</v>
      </c>
      <c r="HC526">
        <v>28.711780000000001</v>
      </c>
      <c r="HD526" s="1">
        <v>1.128092E-7</v>
      </c>
      <c r="HE526" s="1">
        <v>1.2750870000000001E-3</v>
      </c>
      <c r="HF526">
        <v>1.6746730000000001E-2</v>
      </c>
      <c r="HG526">
        <v>28.69481</v>
      </c>
      <c r="HH526" s="1">
        <v>3.9288250000000002E-7</v>
      </c>
      <c r="HI526" s="1">
        <v>4.4821380000000001E-3</v>
      </c>
      <c r="HJ526" s="1">
        <v>1.6677250000000001E-2</v>
      </c>
      <c r="HK526">
        <v>28.67221</v>
      </c>
      <c r="HL526" s="1">
        <v>1.2319039999999999E-6</v>
      </c>
      <c r="HM526" s="1">
        <v>1.416828E-2</v>
      </c>
      <c r="HN526" s="1">
        <v>1.6996850000000001E-2</v>
      </c>
      <c r="HO526">
        <v>28.66919</v>
      </c>
      <c r="HP526" s="1">
        <v>3.5925899999999999E-6</v>
      </c>
      <c r="HQ526" s="1">
        <v>4.071458E-2</v>
      </c>
      <c r="HR526">
        <v>1.684681E-2</v>
      </c>
      <c r="HS526">
        <v>28.743580000000001</v>
      </c>
      <c r="HT526" s="1">
        <v>9.3325939999999996E-6</v>
      </c>
      <c r="HU526" s="1">
        <v>0.1072129</v>
      </c>
      <c r="HV526" s="1">
        <v>1.651561E-2</v>
      </c>
      <c r="HW526">
        <v>28.87266</v>
      </c>
      <c r="HX526" s="1">
        <v>2.2081309999999999E-5</v>
      </c>
      <c r="HY526" s="1">
        <v>0.26002180000000003</v>
      </c>
      <c r="HZ526" s="1">
        <v>1.6171499999999998E-2</v>
      </c>
      <c r="IA526">
        <v>28.972740000000002</v>
      </c>
      <c r="IB526" s="1">
        <v>4.8379859999999998E-5</v>
      </c>
      <c r="IC526" s="1">
        <v>0.58478209999999997</v>
      </c>
      <c r="ID526" s="1">
        <v>1.6056580000000001E-2</v>
      </c>
      <c r="IE526">
        <v>29.064029999999999</v>
      </c>
      <c r="IF526" s="1">
        <v>1.003981E-4</v>
      </c>
      <c r="IG526" s="1">
        <v>1.228637</v>
      </c>
      <c r="IH526" s="1">
        <v>1.607074E-2</v>
      </c>
      <c r="II526">
        <v>29.101189999999999</v>
      </c>
      <c r="IJ526" s="1">
        <v>1.9765620000000001E-4</v>
      </c>
      <c r="IK526" s="1">
        <v>2.429297</v>
      </c>
      <c r="IL526" s="1">
        <v>1.6027110000000001E-2</v>
      </c>
      <c r="IM526">
        <v>29.07582</v>
      </c>
      <c r="IN526" s="1">
        <v>3.6693089999999999E-4</v>
      </c>
      <c r="IO526" s="1">
        <v>4.5452450000000004</v>
      </c>
      <c r="IP526" s="1">
        <v>1.5944130000000001E-2</v>
      </c>
      <c r="IQ526">
        <v>29.04983</v>
      </c>
      <c r="IR526" s="1">
        <v>6.4579579999999995E-4</v>
      </c>
      <c r="IS526">
        <v>8.0830099999999998</v>
      </c>
      <c r="IT526" s="1">
        <v>1.6329119999999999E-2</v>
      </c>
      <c r="IU526">
        <v>29.067129999999999</v>
      </c>
      <c r="IV526" s="1">
        <v>1.118558E-3</v>
      </c>
      <c r="IW526">
        <v>13.741350000000001</v>
      </c>
      <c r="IX526" s="1">
        <v>1.6185370000000001E-2</v>
      </c>
      <c r="IY526">
        <v>29.234120000000001</v>
      </c>
      <c r="IZ526" s="1">
        <v>1.799751E-3</v>
      </c>
      <c r="JA526">
        <v>22.419</v>
      </c>
      <c r="JB526" s="1">
        <v>1.587148E-2</v>
      </c>
      <c r="JC526">
        <v>29.436679999999999</v>
      </c>
      <c r="JD526" s="1">
        <v>2.7544900000000001E-3</v>
      </c>
      <c r="JE526">
        <v>35.162109999999998</v>
      </c>
      <c r="JF526" s="1">
        <v>1.5533E-2</v>
      </c>
      <c r="JG526">
        <v>29.630590000000002</v>
      </c>
      <c r="JH526" s="1">
        <v>4.0576070000000004E-3</v>
      </c>
      <c r="JI526">
        <v>53.184660000000001</v>
      </c>
      <c r="JJ526" s="1">
        <v>1.546313E-2</v>
      </c>
      <c r="JK526">
        <v>29.741140000000001</v>
      </c>
      <c r="JL526" s="1">
        <v>5.8865139999999998E-3</v>
      </c>
      <c r="JM526">
        <v>77.875129999999999</v>
      </c>
      <c r="JN526" s="1">
        <v>1.551258E-2</v>
      </c>
      <c r="JO526">
        <v>29.789249999999999</v>
      </c>
      <c r="JP526" s="1">
        <v>8.3660090000000006E-3</v>
      </c>
      <c r="JQ526">
        <v>110.8082</v>
      </c>
      <c r="JR526" s="1">
        <v>1.548075E-2</v>
      </c>
      <c r="JS526">
        <v>29.765059999999998</v>
      </c>
      <c r="JT526" s="1">
        <v>1.152413E-2</v>
      </c>
      <c r="JU526">
        <v>153.6095</v>
      </c>
      <c r="JV526" s="1">
        <v>1.537266E-2</v>
      </c>
      <c r="JW526">
        <v>29.742809999999999</v>
      </c>
      <c r="JX526" s="1">
        <v>1.5421209999999999E-2</v>
      </c>
      <c r="JY526">
        <v>207.8339</v>
      </c>
      <c r="JZ526" s="1">
        <v>1.5718409999999999E-2</v>
      </c>
      <c r="KA526">
        <v>29.742529999999999</v>
      </c>
      <c r="KB526" s="1">
        <v>2.0799910000000001E-2</v>
      </c>
      <c r="KC526">
        <v>275.24119999999999</v>
      </c>
      <c r="KD526" s="1">
        <v>1.55272E-2</v>
      </c>
      <c r="KE526">
        <v>29.85689</v>
      </c>
      <c r="KF526" s="1">
        <v>2.6580019999999999E-2</v>
      </c>
      <c r="KG526">
        <v>357.4051</v>
      </c>
      <c r="KH526" s="1">
        <v>1.5167999999999999E-2</v>
      </c>
      <c r="KI526">
        <v>29.986039999999999</v>
      </c>
      <c r="KJ526" s="1">
        <v>3.2952009999999997E-2</v>
      </c>
      <c r="KK526">
        <v>455.18029999999999</v>
      </c>
      <c r="KL526" s="1">
        <v>1.477854E-2</v>
      </c>
      <c r="KM526">
        <v>30.120719999999999</v>
      </c>
      <c r="KN526" s="1">
        <v>4.0020069999999998E-2</v>
      </c>
      <c r="KO526">
        <v>569.32960000000003</v>
      </c>
      <c r="KP526" s="1">
        <v>1.463426E-2</v>
      </c>
      <c r="KQ526">
        <v>30.235720000000001</v>
      </c>
      <c r="KR526" s="1">
        <v>4.8615169999999999E-2</v>
      </c>
      <c r="KS526">
        <v>700.65560000000005</v>
      </c>
      <c r="KT526" s="1">
        <v>1.459919E-2</v>
      </c>
      <c r="KU526">
        <v>30.270900000000001</v>
      </c>
      <c r="KV526" s="1">
        <v>5.8658589999999997E-2</v>
      </c>
      <c r="KW526">
        <v>850.08690000000001</v>
      </c>
      <c r="KX526" s="1">
        <v>1.447901E-2</v>
      </c>
      <c r="KY526">
        <v>30.249929999999999</v>
      </c>
      <c r="KZ526" s="1">
        <v>6.945983E-2</v>
      </c>
      <c r="LA526">
        <v>1017.991</v>
      </c>
      <c r="LB526" s="1">
        <v>1.426732E-2</v>
      </c>
      <c r="LC526">
        <v>30.219329999999999</v>
      </c>
      <c r="LD526">
        <v>8.0730280000000001E-2</v>
      </c>
      <c r="LE526">
        <v>1204.1010000000001</v>
      </c>
      <c r="LF526" s="1">
        <v>1.435897E-2</v>
      </c>
      <c r="LG526">
        <v>30.217390000000002</v>
      </c>
      <c r="LH526" s="1">
        <v>9.4804700000000006E-2</v>
      </c>
      <c r="LI526">
        <v>1408.587</v>
      </c>
      <c r="LJ526">
        <v>1.414267E-2</v>
      </c>
      <c r="LK526">
        <v>30.316970000000001</v>
      </c>
      <c r="LL526">
        <v>0.1078527</v>
      </c>
      <c r="LM526">
        <v>1631.174</v>
      </c>
      <c r="LN526" s="1">
        <v>1.3848330000000001E-2</v>
      </c>
      <c r="LO526">
        <v>30.438490000000002</v>
      </c>
      <c r="LP526" s="1">
        <v>0.1207859</v>
      </c>
      <c r="LQ526">
        <v>1870.2719999999999</v>
      </c>
      <c r="LR526" s="1">
        <v>1.3503599999999999E-2</v>
      </c>
      <c r="LS526">
        <v>30.570239999999998</v>
      </c>
      <c r="LT526" s="1">
        <v>0.1334764</v>
      </c>
      <c r="LU526">
        <v>2124.5630000000001</v>
      </c>
      <c r="LV526" s="1">
        <v>1.3307360000000001E-2</v>
      </c>
      <c r="LW526">
        <v>30.670010000000001</v>
      </c>
      <c r="LX526" s="1">
        <v>0.14782970000000001</v>
      </c>
      <c r="LY526">
        <v>2392.9679999999998</v>
      </c>
      <c r="LZ526" s="1">
        <v>1.312667E-2</v>
      </c>
      <c r="MA526">
        <v>30.71424</v>
      </c>
      <c r="MB526" s="1">
        <v>0.1624265</v>
      </c>
      <c r="MC526">
        <v>2674.7759999999998</v>
      </c>
      <c r="MD526" s="1">
        <v>1.2824759999999999E-2</v>
      </c>
      <c r="ME526">
        <v>30.678529999999999</v>
      </c>
      <c r="MF526" s="1">
        <v>0.1751238</v>
      </c>
      <c r="MG526">
        <v>2968.2350000000001</v>
      </c>
      <c r="MH526" s="1">
        <v>1.2496699999999999E-2</v>
      </c>
      <c r="MI526">
        <v>30.634709999999998</v>
      </c>
      <c r="MJ526" s="1">
        <v>0.1870676</v>
      </c>
      <c r="MK526">
        <v>3271.2460000000001</v>
      </c>
      <c r="ML526" s="1">
        <v>1.246974E-2</v>
      </c>
      <c r="MM526">
        <v>30.606280000000002</v>
      </c>
      <c r="MN526" s="1">
        <v>0.2034435</v>
      </c>
      <c r="MO526">
        <v>3583.2570000000001</v>
      </c>
      <c r="MP526" s="1">
        <v>1.2329069999999999E-2</v>
      </c>
      <c r="MQ526">
        <v>30.695250000000001</v>
      </c>
      <c r="MR526" s="1">
        <v>0.218087</v>
      </c>
      <c r="MS526">
        <v>3903.8560000000002</v>
      </c>
      <c r="MT526" s="1">
        <v>1.21595E-2</v>
      </c>
      <c r="MU526">
        <v>30.75816</v>
      </c>
      <c r="MV526" s="1">
        <v>0.2320256</v>
      </c>
      <c r="MW526">
        <v>4230.8850000000002</v>
      </c>
      <c r="MX526" s="1">
        <v>1.192055E-2</v>
      </c>
      <c r="MY526">
        <v>30.784700000000001</v>
      </c>
      <c r="MZ526" s="1">
        <v>0.24423610000000001</v>
      </c>
      <c r="NA526">
        <v>4562.7539999999999</v>
      </c>
      <c r="NB526" s="1">
        <v>1.174365E-2</v>
      </c>
      <c r="NC526">
        <v>30.79372</v>
      </c>
      <c r="ND526" s="1">
        <v>0.25720140000000002</v>
      </c>
      <c r="NE526">
        <v>4897.8339999999998</v>
      </c>
      <c r="NF526" s="1">
        <v>1.167002E-2</v>
      </c>
      <c r="NG526">
        <v>30.80414</v>
      </c>
      <c r="NH526">
        <v>0.27211790000000002</v>
      </c>
      <c r="NI526">
        <v>5235.7439999999997</v>
      </c>
      <c r="NJ526">
        <v>1.160687E-2</v>
      </c>
      <c r="NK526">
        <v>30.78227</v>
      </c>
      <c r="NL526">
        <v>0.28710059999999998</v>
      </c>
      <c r="NM526">
        <v>5575.71</v>
      </c>
      <c r="NN526">
        <v>1.153236E-2</v>
      </c>
      <c r="NO526">
        <v>30.753170000000001</v>
      </c>
      <c r="NP526">
        <v>0.30158239999999997</v>
      </c>
      <c r="NQ526">
        <v>5916.7640000000001</v>
      </c>
      <c r="NR526" s="1">
        <v>1.156134E-2</v>
      </c>
      <c r="NS526">
        <v>30.729890000000001</v>
      </c>
      <c r="NT526">
        <v>0.31865520000000003</v>
      </c>
      <c r="NU526">
        <v>6258.2629999999999</v>
      </c>
      <c r="NV526" s="1">
        <v>1.1427100000000001E-2</v>
      </c>
      <c r="NW526">
        <v>30.836939999999998</v>
      </c>
      <c r="NX526">
        <v>0.33098379999999999</v>
      </c>
      <c r="NY526">
        <v>6599.1239999999998</v>
      </c>
      <c r="NZ526" s="1">
        <v>1.1267360000000001E-2</v>
      </c>
      <c r="OA526">
        <v>30.97156</v>
      </c>
      <c r="OB526">
        <v>0.34196749999999998</v>
      </c>
      <c r="OC526">
        <v>6937.4260000000004</v>
      </c>
      <c r="OD526" s="1">
        <v>1.113481E-2</v>
      </c>
      <c r="OE526">
        <v>31.069269999999999</v>
      </c>
      <c r="OF526">
        <v>0.35311540000000002</v>
      </c>
      <c r="OG526">
        <v>7272.2550000000001</v>
      </c>
      <c r="OH526" s="1">
        <v>1.109242E-2</v>
      </c>
      <c r="OI526">
        <v>31.146640000000001</v>
      </c>
      <c r="OJ526">
        <v>0.3666797</v>
      </c>
      <c r="OK526">
        <v>7603.5550000000003</v>
      </c>
    </row>
    <row r="527" spans="1:401" x14ac:dyDescent="0.35">
      <c r="A527">
        <v>536</v>
      </c>
      <c r="B527" t="s">
        <v>4</v>
      </c>
      <c r="C527" t="s">
        <v>364</v>
      </c>
      <c r="D527" t="s">
        <v>534</v>
      </c>
      <c r="E527">
        <v>751.26800000000003</v>
      </c>
      <c r="F527" s="1">
        <v>1.97161E-2</v>
      </c>
      <c r="G527">
        <v>22.487970000000001</v>
      </c>
      <c r="H527">
        <v>0</v>
      </c>
      <c r="I527">
        <v>0</v>
      </c>
      <c r="J527">
        <v>1.9656940000000001E-2</v>
      </c>
      <c r="K527">
        <v>22.63785</v>
      </c>
      <c r="L527">
        <v>0</v>
      </c>
      <c r="M527">
        <v>0</v>
      </c>
      <c r="N527" s="1">
        <v>1.9526330000000001E-2</v>
      </c>
      <c r="O527">
        <v>22.801169999999999</v>
      </c>
      <c r="P527">
        <v>0</v>
      </c>
      <c r="Q527">
        <v>0</v>
      </c>
      <c r="R527" s="1">
        <v>1.935015E-2</v>
      </c>
      <c r="S527">
        <v>22.912739999999999</v>
      </c>
      <c r="T527">
        <v>0</v>
      </c>
      <c r="U527">
        <v>0</v>
      </c>
      <c r="V527" s="1">
        <v>1.9204909999999999E-2</v>
      </c>
      <c r="W527">
        <v>22.951180000000001</v>
      </c>
      <c r="X527">
        <v>0</v>
      </c>
      <c r="Y527">
        <v>0</v>
      </c>
      <c r="Z527" s="1">
        <v>1.9119029999999999E-2</v>
      </c>
      <c r="AA527">
        <v>22.999359999999999</v>
      </c>
      <c r="AB527">
        <v>0</v>
      </c>
      <c r="AC527">
        <v>0</v>
      </c>
      <c r="AD527" s="1">
        <v>1.9100679999999998E-2</v>
      </c>
      <c r="AE527">
        <v>23.05743</v>
      </c>
      <c r="AF527">
        <v>0</v>
      </c>
      <c r="AG527">
        <v>0</v>
      </c>
      <c r="AH527" s="1">
        <v>1.8976259999999998E-2</v>
      </c>
      <c r="AI527">
        <v>23.227720000000001</v>
      </c>
      <c r="AJ527">
        <v>0</v>
      </c>
      <c r="AK527">
        <v>0</v>
      </c>
      <c r="AL527" s="1">
        <v>1.8811769999999998E-2</v>
      </c>
      <c r="AM527">
        <v>23.439959999999999</v>
      </c>
      <c r="AN527">
        <v>0</v>
      </c>
      <c r="AO527">
        <v>0</v>
      </c>
      <c r="AP527" s="1">
        <v>1.864495E-2</v>
      </c>
      <c r="AQ527">
        <v>23.662240000000001</v>
      </c>
      <c r="AR527">
        <v>0</v>
      </c>
      <c r="AS527">
        <v>0</v>
      </c>
      <c r="AT527" s="1">
        <v>1.8539300000000002E-2</v>
      </c>
      <c r="AU527">
        <v>23.864409999999999</v>
      </c>
      <c r="AV527">
        <v>0</v>
      </c>
      <c r="AW527">
        <v>0</v>
      </c>
      <c r="AX527" s="1">
        <v>1.8476840000000001E-2</v>
      </c>
      <c r="AY527">
        <v>23.9819</v>
      </c>
      <c r="AZ527">
        <v>0</v>
      </c>
      <c r="BA527">
        <v>0</v>
      </c>
      <c r="BB527" s="1">
        <v>1.8390239999999999E-2</v>
      </c>
      <c r="BC527">
        <v>24.06428</v>
      </c>
      <c r="BD527">
        <v>0</v>
      </c>
      <c r="BE527">
        <v>0</v>
      </c>
      <c r="BF527" s="1">
        <v>1.8300500000000001E-2</v>
      </c>
      <c r="BG527">
        <v>24.135449999999999</v>
      </c>
      <c r="BH527">
        <v>0</v>
      </c>
      <c r="BI527">
        <v>0</v>
      </c>
      <c r="BJ527">
        <v>1.831692E-2</v>
      </c>
      <c r="BK527">
        <v>24.236619999999998</v>
      </c>
      <c r="BL527">
        <v>0</v>
      </c>
      <c r="BM527">
        <v>0</v>
      </c>
      <c r="BN527" s="1">
        <v>1.8192779999999999E-2</v>
      </c>
      <c r="BO527">
        <v>24.460740000000001</v>
      </c>
      <c r="BP527">
        <v>0</v>
      </c>
      <c r="BQ527">
        <v>0</v>
      </c>
      <c r="BR527" s="1">
        <v>1.802892E-2</v>
      </c>
      <c r="BS527">
        <v>24.680959999999999</v>
      </c>
      <c r="BT527">
        <v>0</v>
      </c>
      <c r="BU527">
        <v>0</v>
      </c>
      <c r="BV527" s="1">
        <v>1.7853000000000001E-2</v>
      </c>
      <c r="BW527">
        <v>24.89762</v>
      </c>
      <c r="BX527">
        <v>0</v>
      </c>
      <c r="BY527">
        <v>0</v>
      </c>
      <c r="BZ527" s="1">
        <v>1.7743459999999999E-2</v>
      </c>
      <c r="CA527">
        <v>25.077020000000001</v>
      </c>
      <c r="CB527">
        <v>0</v>
      </c>
      <c r="CC527">
        <v>0</v>
      </c>
      <c r="CD527" s="1">
        <v>1.7665960000000001E-2</v>
      </c>
      <c r="CE527">
        <v>25.180140000000002</v>
      </c>
      <c r="CF527">
        <v>0</v>
      </c>
      <c r="CG527">
        <v>0</v>
      </c>
      <c r="CH527" s="1">
        <v>1.7563280000000001E-2</v>
      </c>
      <c r="CI527">
        <v>25.212150000000001</v>
      </c>
      <c r="CJ527">
        <v>0</v>
      </c>
      <c r="CK527">
        <v>0</v>
      </c>
      <c r="CL527" s="1">
        <v>1.7468979999999999E-2</v>
      </c>
      <c r="CM527">
        <v>25.255109999999998</v>
      </c>
      <c r="CN527">
        <v>0</v>
      </c>
      <c r="CO527">
        <v>0</v>
      </c>
      <c r="CP527" s="1">
        <v>1.7605320000000001E-2</v>
      </c>
      <c r="CQ527">
        <v>25.3445</v>
      </c>
      <c r="CR527">
        <v>0</v>
      </c>
      <c r="CS527">
        <v>0</v>
      </c>
      <c r="CT527" s="1">
        <v>1.7474139999999999E-2</v>
      </c>
      <c r="CU527">
        <v>25.521149999999999</v>
      </c>
      <c r="CV527">
        <v>0</v>
      </c>
      <c r="CW527">
        <v>0</v>
      </c>
      <c r="CX527" s="1">
        <v>1.723353E-2</v>
      </c>
      <c r="CY527">
        <v>25.625330000000002</v>
      </c>
      <c r="CZ527">
        <v>0</v>
      </c>
      <c r="DA527">
        <v>0</v>
      </c>
      <c r="DB527" s="1">
        <v>1.7000620000000001E-2</v>
      </c>
      <c r="DC527">
        <v>25.802230000000002</v>
      </c>
      <c r="DD527">
        <v>0</v>
      </c>
      <c r="DE527">
        <v>0</v>
      </c>
      <c r="DF527" s="1">
        <v>1.6907180000000001E-2</v>
      </c>
      <c r="DG527">
        <v>25.96256</v>
      </c>
      <c r="DH527">
        <v>0</v>
      </c>
      <c r="DI527">
        <v>0</v>
      </c>
      <c r="DJ527" s="1">
        <v>1.6868359999999999E-2</v>
      </c>
      <c r="DK527">
        <v>26.051480000000002</v>
      </c>
      <c r="DL527">
        <v>0</v>
      </c>
      <c r="DM527">
        <v>0</v>
      </c>
      <c r="DN527" s="1">
        <v>1.679158E-2</v>
      </c>
      <c r="DO527">
        <v>26.0946</v>
      </c>
      <c r="DP527">
        <v>0</v>
      </c>
      <c r="DQ527">
        <v>0</v>
      </c>
      <c r="DR527" s="1">
        <v>1.660646E-2</v>
      </c>
      <c r="DS527">
        <v>26.142720000000001</v>
      </c>
      <c r="DT527">
        <v>0</v>
      </c>
      <c r="DU527">
        <v>0</v>
      </c>
      <c r="DV527" s="1">
        <v>1.6316569999999999E-2</v>
      </c>
      <c r="DW527">
        <v>26.22438</v>
      </c>
      <c r="DX527">
        <v>0</v>
      </c>
      <c r="DY527">
        <v>0</v>
      </c>
      <c r="DZ527" s="1">
        <v>1.6207010000000001E-2</v>
      </c>
      <c r="EA527">
        <v>26.436129999999999</v>
      </c>
      <c r="EB527">
        <v>0</v>
      </c>
      <c r="EC527">
        <v>9.1297560000000006E-37</v>
      </c>
      <c r="ED527">
        <v>1.618089E-2</v>
      </c>
      <c r="EE527">
        <v>26.669799999999999</v>
      </c>
      <c r="EF527">
        <v>2.8926690000000001E-37</v>
      </c>
      <c r="EG527">
        <v>3.700212E-33</v>
      </c>
      <c r="EH527">
        <v>1.615163E-2</v>
      </c>
      <c r="EI527">
        <v>26.902259999999998</v>
      </c>
      <c r="EJ527">
        <v>5.0779150000000004E-34</v>
      </c>
      <c r="EK527">
        <v>6.1675549999999997E-30</v>
      </c>
      <c r="EL527">
        <v>1.604059E-2</v>
      </c>
      <c r="EM527">
        <v>27.108000000000001</v>
      </c>
      <c r="EN527">
        <v>4.0807299999999997E-31</v>
      </c>
      <c r="EO527" s="1">
        <v>4.7954600000000001E-27</v>
      </c>
      <c r="EP527" s="1">
        <v>1.591739E-2</v>
      </c>
      <c r="EQ527">
        <v>27.204219999999999</v>
      </c>
      <c r="ER527" s="1">
        <v>1.6766130000000001E-28</v>
      </c>
      <c r="ES527" s="1">
        <v>1.9314630000000002E-24</v>
      </c>
      <c r="ET527" s="1">
        <v>1.5813509999999999E-2</v>
      </c>
      <c r="EU527">
        <v>27.215399999999999</v>
      </c>
      <c r="EV527" s="1">
        <v>3.866297E-26</v>
      </c>
      <c r="EW527" s="1">
        <v>4.3956499999999997E-22</v>
      </c>
      <c r="EX527" s="1">
        <v>1.5785029999999999E-2</v>
      </c>
      <c r="EY527">
        <v>27.242280000000001</v>
      </c>
      <c r="EZ527" s="1">
        <v>5.3808829999999996E-24</v>
      </c>
      <c r="FA527" s="1">
        <v>6.0390030000000001E-20</v>
      </c>
      <c r="FB527" s="1">
        <v>1.595307E-2</v>
      </c>
      <c r="FC527">
        <v>27.290120000000002</v>
      </c>
      <c r="FD527" s="1">
        <v>4.8287789999999998E-22</v>
      </c>
      <c r="FE527" s="1">
        <v>5.3070659999999997E-18</v>
      </c>
      <c r="FF527" s="1">
        <v>1.590718E-2</v>
      </c>
      <c r="FG527">
        <v>27.42201</v>
      </c>
      <c r="FH527" s="1">
        <v>2.8608139999999998E-20</v>
      </c>
      <c r="FI527" s="1">
        <v>3.1269719999999999E-16</v>
      </c>
      <c r="FJ527" s="1">
        <v>1.577081E-2</v>
      </c>
      <c r="FK527">
        <v>27.554169999999999</v>
      </c>
      <c r="FL527" s="1">
        <v>1.1700039999999999E-18</v>
      </c>
      <c r="FM527" s="1">
        <v>1.284173E-14</v>
      </c>
      <c r="FN527" s="1">
        <v>1.561703E-2</v>
      </c>
      <c r="FO527">
        <v>27.648140000000001</v>
      </c>
      <c r="FP527" s="1">
        <v>3.4488960000000003E-17</v>
      </c>
      <c r="FQ527" s="1">
        <v>3.8084750000000001E-13</v>
      </c>
      <c r="FR527" s="1">
        <v>1.558172E-2</v>
      </c>
      <c r="FS527">
        <v>27.717009999999998</v>
      </c>
      <c r="FT527" s="1">
        <v>7.6215510000000004E-16</v>
      </c>
      <c r="FU527" s="1">
        <v>8.4224920000000007E-12</v>
      </c>
      <c r="FV527" s="1">
        <v>1.558856E-2</v>
      </c>
      <c r="FW527">
        <v>27.742509999999999</v>
      </c>
      <c r="FX527" s="1">
        <v>1.294913E-14</v>
      </c>
      <c r="FY527" s="1">
        <v>1.4291740000000001E-10</v>
      </c>
      <c r="FZ527" s="1">
        <v>1.554498E-2</v>
      </c>
      <c r="GA527">
        <v>27.751660000000001</v>
      </c>
      <c r="GB527" s="1">
        <v>1.7211879999999999E-13</v>
      </c>
      <c r="GC527" s="1">
        <v>1.9061370000000001E-9</v>
      </c>
      <c r="GD527">
        <v>1.544358E-2</v>
      </c>
      <c r="GE527">
        <v>27.76183</v>
      </c>
      <c r="GF527" s="1">
        <v>1.8284110000000001E-12</v>
      </c>
      <c r="GG527" s="1">
        <v>2.0399879999999999E-8</v>
      </c>
      <c r="GH527">
        <v>1.5353459999999999E-2</v>
      </c>
      <c r="GI527">
        <v>27.804939999999998</v>
      </c>
      <c r="GJ527" s="1">
        <v>1.5885760000000001E-11</v>
      </c>
      <c r="GK527" s="1">
        <v>1.785378E-7</v>
      </c>
      <c r="GL527" s="1">
        <v>1.527952E-2</v>
      </c>
      <c r="GM527">
        <v>27.952380000000002</v>
      </c>
      <c r="GN527" s="1">
        <v>1.149244E-10</v>
      </c>
      <c r="GO527" s="1">
        <v>1.3006380000000001E-6</v>
      </c>
      <c r="GP527" s="1">
        <v>1.518591E-2</v>
      </c>
      <c r="GQ527">
        <v>28.134840000000001</v>
      </c>
      <c r="GR527" s="1">
        <v>7.0225959999999999E-10</v>
      </c>
      <c r="GS527" s="1">
        <v>8.0116130000000002E-6</v>
      </c>
      <c r="GT527">
        <v>1.510982E-2</v>
      </c>
      <c r="GU527">
        <v>28.333649999999999</v>
      </c>
      <c r="GV527" s="1">
        <v>3.6818309999999998E-9</v>
      </c>
      <c r="GW527" s="1">
        <v>4.2330909999999999E-5</v>
      </c>
      <c r="GX527" s="1">
        <v>1.501424E-2</v>
      </c>
      <c r="GY527">
        <v>28.49296</v>
      </c>
      <c r="GZ527" s="1">
        <v>1.674985E-8</v>
      </c>
      <c r="HA527" s="1">
        <v>1.944157E-4</v>
      </c>
      <c r="HB527">
        <v>1.489675E-2</v>
      </c>
      <c r="HC527">
        <v>28.580960000000001</v>
      </c>
      <c r="HD527" s="1">
        <v>6.6915739999999998E-8</v>
      </c>
      <c r="HE527" s="1">
        <v>7.8530750000000002E-4</v>
      </c>
      <c r="HF527" s="1">
        <v>1.4814020000000001E-2</v>
      </c>
      <c r="HG527">
        <v>28.566680000000002</v>
      </c>
      <c r="HH527" s="1">
        <v>2.3811899999999999E-7</v>
      </c>
      <c r="HI527" s="1">
        <v>2.821011E-3</v>
      </c>
      <c r="HJ527" s="1">
        <v>1.4753820000000001E-2</v>
      </c>
      <c r="HK527">
        <v>28.546309999999998</v>
      </c>
      <c r="HL527" s="1">
        <v>7.6224310000000005E-7</v>
      </c>
      <c r="HM527" s="1">
        <v>9.1043979999999997E-3</v>
      </c>
      <c r="HN527" s="1">
        <v>1.504083E-2</v>
      </c>
      <c r="HO527">
        <v>28.544840000000001</v>
      </c>
      <c r="HP527" s="1">
        <v>2.267796E-6</v>
      </c>
      <c r="HQ527" s="1">
        <v>2.6684490000000002E-2</v>
      </c>
      <c r="HR527" s="1">
        <v>1.490815E-2</v>
      </c>
      <c r="HS527">
        <v>28.61917</v>
      </c>
      <c r="HT527" s="1">
        <v>6.0045389999999999E-6</v>
      </c>
      <c r="HU527" s="1">
        <v>7.1614049999999999E-2</v>
      </c>
      <c r="HV527" s="1">
        <v>1.4611020000000001E-2</v>
      </c>
      <c r="HW527">
        <v>28.747800000000002</v>
      </c>
      <c r="HX527" s="1">
        <v>1.446728E-5</v>
      </c>
      <c r="HY527" s="1">
        <v>0.17688219999999999</v>
      </c>
      <c r="HZ527" s="1">
        <v>1.430534E-2</v>
      </c>
      <c r="IA527">
        <v>28.849229999999999</v>
      </c>
      <c r="IB527" s="1">
        <v>3.2259060000000001E-5</v>
      </c>
      <c r="IC527" s="1">
        <v>0.40478330000000001</v>
      </c>
      <c r="ID527" s="1">
        <v>1.420595E-2</v>
      </c>
      <c r="IE527">
        <v>28.941990000000001</v>
      </c>
      <c r="IF527" s="1">
        <v>6.8089330000000001E-5</v>
      </c>
      <c r="IG527">
        <v>0.8646045</v>
      </c>
      <c r="IH527" s="1">
        <v>1.4218059999999999E-2</v>
      </c>
      <c r="II527">
        <v>28.98143</v>
      </c>
      <c r="IJ527" s="1">
        <v>1.3620369999999999E-4</v>
      </c>
      <c r="IK527" s="1">
        <v>1.736437</v>
      </c>
      <c r="IL527" s="1">
        <v>1.418195E-2</v>
      </c>
      <c r="IM527">
        <v>28.958459999999999</v>
      </c>
      <c r="IN527" s="1">
        <v>2.567852E-4</v>
      </c>
      <c r="IO527" s="1">
        <v>3.2975590000000001</v>
      </c>
      <c r="IP527" s="1">
        <v>1.410964E-2</v>
      </c>
      <c r="IQ527">
        <v>28.934550000000002</v>
      </c>
      <c r="IR527" s="1">
        <v>4.5862620000000002E-4</v>
      </c>
      <c r="IS527">
        <v>5.9478819999999999</v>
      </c>
      <c r="IT527" s="1">
        <v>1.445565E-2</v>
      </c>
      <c r="IU527">
        <v>28.952770000000001</v>
      </c>
      <c r="IV527" s="1">
        <v>8.0571359999999999E-4</v>
      </c>
      <c r="IW527">
        <v>10.24774</v>
      </c>
      <c r="IX527" s="1">
        <v>1.4328830000000001E-2</v>
      </c>
      <c r="IY527">
        <v>29.117830000000001</v>
      </c>
      <c r="IZ527" s="1">
        <v>1.313743E-3</v>
      </c>
      <c r="JA527">
        <v>16.934149999999999</v>
      </c>
      <c r="JB527" s="1">
        <v>1.4047E-2</v>
      </c>
      <c r="JC527">
        <v>29.318840000000002</v>
      </c>
      <c r="JD527" s="1">
        <v>2.0358889999999999E-3</v>
      </c>
      <c r="JE527">
        <v>26.886669999999999</v>
      </c>
      <c r="JF527">
        <v>1.3745830000000001E-2</v>
      </c>
      <c r="JG527">
        <v>29.511679999999998</v>
      </c>
      <c r="JH527" s="1">
        <v>3.0353160000000001E-3</v>
      </c>
      <c r="JI527">
        <v>41.143009999999997</v>
      </c>
      <c r="JJ527" s="1">
        <v>1.368432E-2</v>
      </c>
      <c r="JK527">
        <v>29.623010000000001</v>
      </c>
      <c r="JL527" s="1">
        <v>4.454286E-3</v>
      </c>
      <c r="JM527">
        <v>60.906959999999998</v>
      </c>
      <c r="JN527" s="1">
        <v>1.3729399999999999E-2</v>
      </c>
      <c r="JO527">
        <v>29.672750000000001</v>
      </c>
      <c r="JP527" s="1">
        <v>6.3999570000000004E-3</v>
      </c>
      <c r="JQ527">
        <v>87.562809999999999</v>
      </c>
      <c r="JR527" s="1">
        <v>1.370408E-2</v>
      </c>
      <c r="JS527">
        <v>29.651199999999999</v>
      </c>
      <c r="JT527" s="1">
        <v>8.9088559999999997E-3</v>
      </c>
      <c r="JU527">
        <v>122.5787</v>
      </c>
      <c r="JV527">
        <v>1.360809E-2</v>
      </c>
      <c r="JW527">
        <v>29.631049999999998</v>
      </c>
      <c r="JX527" s="1">
        <v>1.203888E-2</v>
      </c>
      <c r="JY527">
        <v>167.3999</v>
      </c>
      <c r="JZ527">
        <v>1.391891E-2</v>
      </c>
      <c r="KA527">
        <v>29.632159999999999</v>
      </c>
      <c r="KB527" s="1">
        <v>1.6394100000000002E-2</v>
      </c>
      <c r="KC527">
        <v>223.64330000000001</v>
      </c>
      <c r="KD527" s="1">
        <v>1.375115E-2</v>
      </c>
      <c r="KE527">
        <v>29.745950000000001</v>
      </c>
      <c r="KF527" s="1">
        <v>2.1138779999999999E-2</v>
      </c>
      <c r="KG527">
        <v>292.84370000000001</v>
      </c>
      <c r="KH527" s="1">
        <v>1.342985E-2</v>
      </c>
      <c r="KI527">
        <v>29.87482</v>
      </c>
      <c r="KJ527" s="1">
        <v>2.6424369999999999E-2</v>
      </c>
      <c r="KK527">
        <v>375.96050000000002</v>
      </c>
      <c r="KL527" s="1">
        <v>1.308262E-2</v>
      </c>
      <c r="KM527">
        <v>30.009699999999999</v>
      </c>
      <c r="KN527" s="1">
        <v>3.2348109999999999E-2</v>
      </c>
      <c r="KO527">
        <v>473.84879999999998</v>
      </c>
      <c r="KP527" s="1">
        <v>1.29561E-2</v>
      </c>
      <c r="KQ527">
        <v>30.124970000000001</v>
      </c>
      <c r="KR527" s="1">
        <v>3.9601579999999997E-2</v>
      </c>
      <c r="KS527">
        <v>587.36779999999999</v>
      </c>
      <c r="KT527" s="1">
        <v>1.2926419999999999E-2</v>
      </c>
      <c r="KU527">
        <v>30.16216</v>
      </c>
      <c r="KV527" s="1">
        <v>4.8135070000000002E-2</v>
      </c>
      <c r="KW527">
        <v>717.49630000000002</v>
      </c>
      <c r="KX527" s="1">
        <v>1.2820089999999999E-2</v>
      </c>
      <c r="KY527">
        <v>30.14358</v>
      </c>
      <c r="KZ527" s="1">
        <v>5.739288E-2</v>
      </c>
      <c r="LA527">
        <v>864.77470000000005</v>
      </c>
      <c r="LB527" s="1">
        <v>1.2634019999999999E-2</v>
      </c>
      <c r="LC527">
        <v>30.115410000000001</v>
      </c>
      <c r="LD527" s="1">
        <v>6.7152859999999995E-2</v>
      </c>
      <c r="LE527">
        <v>1029.1869999999999</v>
      </c>
      <c r="LF527" s="1">
        <v>1.271741E-2</v>
      </c>
      <c r="LG527">
        <v>30.114920000000001</v>
      </c>
      <c r="LH527" s="1">
        <v>7.9367179999999996E-2</v>
      </c>
      <c r="LI527">
        <v>1210.999</v>
      </c>
      <c r="LJ527" s="1">
        <v>1.252649E-2</v>
      </c>
      <c r="LK527">
        <v>30.21443</v>
      </c>
      <c r="LL527" s="1">
        <v>9.0834570000000003E-2</v>
      </c>
      <c r="LM527">
        <v>1410.173</v>
      </c>
      <c r="LN527" s="1">
        <v>1.226388E-2</v>
      </c>
      <c r="LO527">
        <v>30.33605</v>
      </c>
      <c r="LP527" s="1">
        <v>0.102294</v>
      </c>
      <c r="LQ527">
        <v>1625.498</v>
      </c>
      <c r="LR527" s="1">
        <v>1.195832E-2</v>
      </c>
      <c r="LS527">
        <v>30.468129999999999</v>
      </c>
      <c r="LT527" s="1">
        <v>0.1136586</v>
      </c>
      <c r="LU527">
        <v>1855.915</v>
      </c>
      <c r="LV527" s="1">
        <v>1.178413E-2</v>
      </c>
      <c r="LW527">
        <v>30.568860000000001</v>
      </c>
      <c r="LX527" s="1">
        <v>0.12653249999999999</v>
      </c>
      <c r="LY527">
        <v>2100.5030000000002</v>
      </c>
      <c r="LZ527" s="1">
        <v>1.1625730000000001E-2</v>
      </c>
      <c r="MA527">
        <v>30.61477</v>
      </c>
      <c r="MB527" s="1">
        <v>0.1397351</v>
      </c>
      <c r="MC527">
        <v>2358.6750000000002</v>
      </c>
      <c r="MD527" s="1">
        <v>1.135891E-2</v>
      </c>
      <c r="ME527">
        <v>30.581720000000001</v>
      </c>
      <c r="MF527" s="1">
        <v>0.1513814</v>
      </c>
      <c r="MG527">
        <v>2628.9690000000001</v>
      </c>
      <c r="MH527" s="1">
        <v>1.106802E-2</v>
      </c>
      <c r="MI527">
        <v>30.540430000000001</v>
      </c>
      <c r="MJ527">
        <v>0.162437</v>
      </c>
      <c r="MK527">
        <v>2909.55</v>
      </c>
      <c r="ML527" s="1">
        <v>1.104602E-2</v>
      </c>
      <c r="MM527">
        <v>30.51388</v>
      </c>
      <c r="MN527">
        <v>0.17744850000000001</v>
      </c>
      <c r="MO527">
        <v>3199.7910000000002</v>
      </c>
      <c r="MP527" s="1">
        <v>1.0920910000000001E-2</v>
      </c>
      <c r="MQ527">
        <v>30.602509999999999</v>
      </c>
      <c r="MR527" s="1">
        <v>0.19099279999999999</v>
      </c>
      <c r="MS527">
        <v>3499.326</v>
      </c>
      <c r="MT527" s="1">
        <v>1.077094E-2</v>
      </c>
      <c r="MU527">
        <v>30.666820000000001</v>
      </c>
      <c r="MV527" s="1">
        <v>0.20400760000000001</v>
      </c>
      <c r="MW527">
        <v>3806.3040000000001</v>
      </c>
      <c r="MX527" s="1">
        <v>1.0558939999999999E-2</v>
      </c>
      <c r="MY527">
        <v>30.694870000000002</v>
      </c>
      <c r="MZ527" s="1">
        <v>0.21554760000000001</v>
      </c>
      <c r="NA527">
        <v>4119.2030000000004</v>
      </c>
      <c r="NB527" s="1">
        <v>1.040054E-2</v>
      </c>
      <c r="NC527">
        <v>30.705500000000001</v>
      </c>
      <c r="ND527" s="1">
        <v>0.22777610000000001</v>
      </c>
      <c r="NE527">
        <v>4436.4809999999998</v>
      </c>
      <c r="NF527" s="1">
        <v>1.0336349999999999E-2</v>
      </c>
      <c r="NG527">
        <v>30.717770000000002</v>
      </c>
      <c r="NH527">
        <v>0.2418421</v>
      </c>
      <c r="NI527">
        <v>4757.6930000000002</v>
      </c>
      <c r="NJ527" s="1">
        <v>1.028046E-2</v>
      </c>
      <c r="NK527">
        <v>30.69792</v>
      </c>
      <c r="NL527">
        <v>0.25600329999999999</v>
      </c>
      <c r="NM527">
        <v>5082.0659999999998</v>
      </c>
      <c r="NN527" s="1">
        <v>1.0216350000000001E-2</v>
      </c>
      <c r="NO527">
        <v>30.67089</v>
      </c>
      <c r="NP527">
        <v>0.26981850000000002</v>
      </c>
      <c r="NQ527">
        <v>5408.6940000000004</v>
      </c>
      <c r="NR527" s="1">
        <v>1.0241780000000001E-2</v>
      </c>
      <c r="NS527">
        <v>30.649509999999999</v>
      </c>
      <c r="NT527">
        <v>0.28595480000000001</v>
      </c>
      <c r="NU527">
        <v>5736.9049999999997</v>
      </c>
      <c r="NV527" s="1">
        <v>1.012361E-2</v>
      </c>
      <c r="NW527">
        <v>30.755780000000001</v>
      </c>
      <c r="NX527">
        <v>0.29791210000000001</v>
      </c>
      <c r="NY527">
        <v>6065.701</v>
      </c>
      <c r="NZ527" s="1">
        <v>9.9804170000000001E-3</v>
      </c>
      <c r="OA527">
        <v>30.890219999999999</v>
      </c>
      <c r="OB527">
        <v>0.3086197</v>
      </c>
      <c r="OC527">
        <v>6393.259</v>
      </c>
      <c r="OD527" s="1">
        <v>9.8627560000000003E-3</v>
      </c>
      <c r="OE527">
        <v>30.98903</v>
      </c>
      <c r="OF527">
        <v>0.31953930000000003</v>
      </c>
      <c r="OG527">
        <v>6718.6220000000003</v>
      </c>
      <c r="OH527" s="1">
        <v>9.8249540000000003E-3</v>
      </c>
      <c r="OI527">
        <v>31.06747</v>
      </c>
      <c r="OJ527">
        <v>0.33267409999999997</v>
      </c>
      <c r="OK527">
        <v>7041.5810000000001</v>
      </c>
    </row>
    <row r="528" spans="1:401" x14ac:dyDescent="0.35">
      <c r="A528">
        <v>537</v>
      </c>
      <c r="B528" t="s">
        <v>4</v>
      </c>
      <c r="C528" t="s">
        <v>364</v>
      </c>
      <c r="D528" t="s">
        <v>535</v>
      </c>
      <c r="E528">
        <v>757.2817</v>
      </c>
      <c r="F528" s="1">
        <v>1.9413619999999999E-2</v>
      </c>
      <c r="G528">
        <v>22.37941</v>
      </c>
      <c r="H528">
        <v>0</v>
      </c>
      <c r="I528">
        <v>0</v>
      </c>
      <c r="J528" s="1">
        <v>1.9356140000000001E-2</v>
      </c>
      <c r="K528">
        <v>22.527619999999999</v>
      </c>
      <c r="L528">
        <v>0</v>
      </c>
      <c r="M528">
        <v>0</v>
      </c>
      <c r="N528" s="1">
        <v>1.9227290000000001E-2</v>
      </c>
      <c r="O528">
        <v>22.689229999999998</v>
      </c>
      <c r="P528">
        <v>0</v>
      </c>
      <c r="Q528">
        <v>0</v>
      </c>
      <c r="R528" s="1">
        <v>1.9052099999999999E-2</v>
      </c>
      <c r="S528">
        <v>22.799160000000001</v>
      </c>
      <c r="T528">
        <v>0</v>
      </c>
      <c r="U528">
        <v>0</v>
      </c>
      <c r="V528" s="1">
        <v>1.8910639999999999E-2</v>
      </c>
      <c r="W528">
        <v>22.837589999999999</v>
      </c>
      <c r="X528">
        <v>0</v>
      </c>
      <c r="Y528">
        <v>0</v>
      </c>
      <c r="Z528">
        <v>1.8824199999999999E-2</v>
      </c>
      <c r="AA528">
        <v>22.885739999999998</v>
      </c>
      <c r="AB528">
        <v>0</v>
      </c>
      <c r="AC528">
        <v>0</v>
      </c>
      <c r="AD528" s="1">
        <v>1.8807830000000001E-2</v>
      </c>
      <c r="AE528">
        <v>22.943560000000002</v>
      </c>
      <c r="AF528">
        <v>0</v>
      </c>
      <c r="AG528">
        <v>0</v>
      </c>
      <c r="AH528" s="1">
        <v>1.8685670000000001E-2</v>
      </c>
      <c r="AI528">
        <v>23.112570000000002</v>
      </c>
      <c r="AJ528">
        <v>0</v>
      </c>
      <c r="AK528">
        <v>0</v>
      </c>
      <c r="AL528" s="1">
        <v>1.85227E-2</v>
      </c>
      <c r="AM528">
        <v>23.322399999999998</v>
      </c>
      <c r="AN528">
        <v>0</v>
      </c>
      <c r="AO528">
        <v>0</v>
      </c>
      <c r="AP528" s="1">
        <v>1.8356709999999998E-2</v>
      </c>
      <c r="AQ528">
        <v>23.542290000000001</v>
      </c>
      <c r="AR528">
        <v>0</v>
      </c>
      <c r="AS528">
        <v>0</v>
      </c>
      <c r="AT528" s="1">
        <v>1.825384E-2</v>
      </c>
      <c r="AU528">
        <v>23.742290000000001</v>
      </c>
      <c r="AV528">
        <v>0</v>
      </c>
      <c r="AW528">
        <v>0</v>
      </c>
      <c r="AX528" s="1">
        <v>1.8192759999999999E-2</v>
      </c>
      <c r="AY528">
        <v>23.858689999999999</v>
      </c>
      <c r="AZ528">
        <v>0</v>
      </c>
      <c r="BA528">
        <v>0</v>
      </c>
      <c r="BB528" s="1">
        <v>1.8107060000000001E-2</v>
      </c>
      <c r="BC528">
        <v>23.94134</v>
      </c>
      <c r="BD528">
        <v>0</v>
      </c>
      <c r="BE528">
        <v>0</v>
      </c>
      <c r="BF528" s="1">
        <v>1.8018389999999999E-2</v>
      </c>
      <c r="BG528">
        <v>24.012599999999999</v>
      </c>
      <c r="BH528">
        <v>0</v>
      </c>
      <c r="BI528">
        <v>0</v>
      </c>
      <c r="BJ528" s="1">
        <v>1.8036409999999999E-2</v>
      </c>
      <c r="BK528">
        <v>24.11403</v>
      </c>
      <c r="BL528">
        <v>0</v>
      </c>
      <c r="BM528">
        <v>0</v>
      </c>
      <c r="BN528" s="1">
        <v>1.7913459999999999E-2</v>
      </c>
      <c r="BO528">
        <v>24.336569999999998</v>
      </c>
      <c r="BP528">
        <v>0</v>
      </c>
      <c r="BQ528">
        <v>0</v>
      </c>
      <c r="BR528" s="1">
        <v>1.775208E-2</v>
      </c>
      <c r="BS528">
        <v>24.554670000000002</v>
      </c>
      <c r="BT528">
        <v>0</v>
      </c>
      <c r="BU528">
        <v>0</v>
      </c>
      <c r="BV528" s="1">
        <v>1.757819E-2</v>
      </c>
      <c r="BW528">
        <v>24.769259999999999</v>
      </c>
      <c r="BX528">
        <v>0</v>
      </c>
      <c r="BY528">
        <v>0</v>
      </c>
      <c r="BZ528" s="1">
        <v>1.7471460000000001E-2</v>
      </c>
      <c r="CA528">
        <v>24.94744</v>
      </c>
      <c r="CB528">
        <v>0</v>
      </c>
      <c r="CC528">
        <v>0</v>
      </c>
      <c r="CD528" s="1">
        <v>1.7396140000000001E-2</v>
      </c>
      <c r="CE528">
        <v>25.050249999999998</v>
      </c>
      <c r="CF528">
        <v>0</v>
      </c>
      <c r="CG528">
        <v>0</v>
      </c>
      <c r="CH528" s="1">
        <v>1.7293800000000002E-2</v>
      </c>
      <c r="CI528">
        <v>25.08352</v>
      </c>
      <c r="CJ528">
        <v>0</v>
      </c>
      <c r="CK528">
        <v>0</v>
      </c>
      <c r="CL528" s="1">
        <v>1.720242E-2</v>
      </c>
      <c r="CM528">
        <v>25.127520000000001</v>
      </c>
      <c r="CN528">
        <v>0</v>
      </c>
      <c r="CO528">
        <v>0</v>
      </c>
      <c r="CP528" s="1">
        <v>1.733997E-2</v>
      </c>
      <c r="CQ528">
        <v>25.21771</v>
      </c>
      <c r="CR528">
        <v>0</v>
      </c>
      <c r="CS528">
        <v>0</v>
      </c>
      <c r="CT528" s="1">
        <v>1.720963E-2</v>
      </c>
      <c r="CU528">
        <v>25.393370000000001</v>
      </c>
      <c r="CV528">
        <v>0</v>
      </c>
      <c r="CW528">
        <v>0</v>
      </c>
      <c r="CX528">
        <v>1.6971710000000001E-2</v>
      </c>
      <c r="CY528">
        <v>25.497489999999999</v>
      </c>
      <c r="CZ528">
        <v>0</v>
      </c>
      <c r="DA528">
        <v>0</v>
      </c>
      <c r="DB528" s="1">
        <v>1.6740040000000001E-2</v>
      </c>
      <c r="DC528">
        <v>25.674150000000001</v>
      </c>
      <c r="DD528">
        <v>0</v>
      </c>
      <c r="DE528">
        <v>0</v>
      </c>
      <c r="DF528" s="1">
        <v>1.6650229999999999E-2</v>
      </c>
      <c r="DG528">
        <v>25.833729999999999</v>
      </c>
      <c r="DH528">
        <v>0</v>
      </c>
      <c r="DI528">
        <v>0</v>
      </c>
      <c r="DJ528" s="1">
        <v>1.6611689999999998E-2</v>
      </c>
      <c r="DK528">
        <v>25.922619999999998</v>
      </c>
      <c r="DL528">
        <v>0</v>
      </c>
      <c r="DM528">
        <v>0</v>
      </c>
      <c r="DN528">
        <v>1.6536439999999999E-2</v>
      </c>
      <c r="DO528">
        <v>25.967269999999999</v>
      </c>
      <c r="DP528">
        <v>0</v>
      </c>
      <c r="DQ528">
        <v>0</v>
      </c>
      <c r="DR528" s="1">
        <v>1.6353059999999999E-2</v>
      </c>
      <c r="DS528">
        <v>26.016749999999998</v>
      </c>
      <c r="DT528">
        <v>0</v>
      </c>
      <c r="DU528">
        <v>0</v>
      </c>
      <c r="DV528" s="1">
        <v>1.606525E-2</v>
      </c>
      <c r="DW528">
        <v>26.099679999999999</v>
      </c>
      <c r="DX528">
        <v>0</v>
      </c>
      <c r="DY528">
        <v>0</v>
      </c>
      <c r="DZ528" s="1">
        <v>1.5957780000000001E-2</v>
      </c>
      <c r="EA528">
        <v>26.31082</v>
      </c>
      <c r="EB528">
        <v>0</v>
      </c>
      <c r="EC528">
        <v>2.7548379999999999E-37</v>
      </c>
      <c r="ED528" s="1">
        <v>1.593294E-2</v>
      </c>
      <c r="EE528">
        <v>26.543050000000001</v>
      </c>
      <c r="EF528">
        <v>1.064115E-37</v>
      </c>
      <c r="EG528">
        <v>1.190427E-33</v>
      </c>
      <c r="EH528" s="1">
        <v>1.590633E-2</v>
      </c>
      <c r="EI528">
        <v>26.77413</v>
      </c>
      <c r="EJ528">
        <v>1.9349739999999998E-34</v>
      </c>
      <c r="EK528">
        <v>2.101208E-30</v>
      </c>
      <c r="EL528" s="1">
        <v>1.579475E-2</v>
      </c>
      <c r="EM528">
        <v>26.978470000000002</v>
      </c>
      <c r="EN528">
        <v>1.611195E-31</v>
      </c>
      <c r="EO528" s="1">
        <v>1.7225270000000001E-27</v>
      </c>
      <c r="EP528" s="1">
        <v>1.5672450000000001E-2</v>
      </c>
      <c r="EQ528">
        <v>27.07423</v>
      </c>
      <c r="ER528" s="1">
        <v>6.8559959999999996E-29</v>
      </c>
      <c r="ES528" s="1">
        <v>7.2817959999999996E-25</v>
      </c>
      <c r="ET528" s="1">
        <v>1.556948E-2</v>
      </c>
      <c r="EU528">
        <v>27.08736</v>
      </c>
      <c r="EV528" s="1">
        <v>1.63615E-26</v>
      </c>
      <c r="EW528" s="1">
        <v>1.733396E-22</v>
      </c>
      <c r="EX528" s="1">
        <v>1.554298E-2</v>
      </c>
      <c r="EY528">
        <v>27.115950000000002</v>
      </c>
      <c r="EZ528" s="1">
        <v>2.3549499999999999E-24</v>
      </c>
      <c r="FA528" s="1">
        <v>2.4840989999999999E-20</v>
      </c>
      <c r="FB528" s="1">
        <v>1.5711909999999999E-2</v>
      </c>
      <c r="FC528">
        <v>27.165140000000001</v>
      </c>
      <c r="FD528" s="1">
        <v>2.1835589999999999E-22</v>
      </c>
      <c r="FE528" s="1">
        <v>2.2713689999999998E-18</v>
      </c>
      <c r="FF528" s="1">
        <v>1.5667839999999999E-2</v>
      </c>
      <c r="FG528">
        <v>27.297440000000002</v>
      </c>
      <c r="FH528" s="1">
        <v>1.335149E-20</v>
      </c>
      <c r="FI528" s="1">
        <v>1.3894849999999999E-16</v>
      </c>
      <c r="FJ528" s="1">
        <v>1.553155E-2</v>
      </c>
      <c r="FK528">
        <v>27.428999999999998</v>
      </c>
      <c r="FL528" s="1">
        <v>5.6284310000000003E-19</v>
      </c>
      <c r="FM528" s="1">
        <v>5.9125770000000001E-15</v>
      </c>
      <c r="FN528" s="1">
        <v>1.537875E-2</v>
      </c>
      <c r="FO528">
        <v>27.52393</v>
      </c>
      <c r="FP528" s="1">
        <v>1.708417E-17</v>
      </c>
      <c r="FQ528" s="1">
        <v>1.813538E-13</v>
      </c>
      <c r="FR528" s="1">
        <v>1.534309E-2</v>
      </c>
      <c r="FS528">
        <v>27.593160000000001</v>
      </c>
      <c r="FT528" s="1">
        <v>3.8834520000000002E-16</v>
      </c>
      <c r="FU528" s="1">
        <v>4.1409790000000002E-12</v>
      </c>
      <c r="FV528" s="1">
        <v>1.5351800000000001E-2</v>
      </c>
      <c r="FW528">
        <v>27.620139999999999</v>
      </c>
      <c r="FX528" s="1">
        <v>6.7813189999999997E-15</v>
      </c>
      <c r="FY528" s="1">
        <v>7.2437669999999997E-11</v>
      </c>
      <c r="FZ528" s="1">
        <v>1.530985E-2</v>
      </c>
      <c r="GA528">
        <v>27.630849999999999</v>
      </c>
      <c r="GB528" s="1">
        <v>9.2547039999999997E-14</v>
      </c>
      <c r="GC528" s="1">
        <v>9.9460720000000008E-10</v>
      </c>
      <c r="GD528" s="1">
        <v>1.5209439999999999E-2</v>
      </c>
      <c r="GE528">
        <v>27.642659999999999</v>
      </c>
      <c r="GF528" s="1">
        <v>1.008436E-12</v>
      </c>
      <c r="GG528" s="1">
        <v>1.094454E-8</v>
      </c>
      <c r="GH528" s="1">
        <v>1.511997E-2</v>
      </c>
      <c r="GI528">
        <v>27.687360000000002</v>
      </c>
      <c r="GJ528" s="1">
        <v>8.9790480000000007E-12</v>
      </c>
      <c r="GK528" s="1">
        <v>9.8366539999999996E-8</v>
      </c>
      <c r="GL528" s="1">
        <v>1.504753E-2</v>
      </c>
      <c r="GM528">
        <v>27.834769999999999</v>
      </c>
      <c r="GN528" s="1">
        <v>6.6516990000000001E-11</v>
      </c>
      <c r="GO528" s="1">
        <v>7.3505729999999997E-7</v>
      </c>
      <c r="GP528" s="1">
        <v>1.4953910000000001E-2</v>
      </c>
      <c r="GQ528">
        <v>28.01651</v>
      </c>
      <c r="GR528" s="1">
        <v>4.1581489999999999E-10</v>
      </c>
      <c r="GS528" s="1">
        <v>4.639368E-6</v>
      </c>
      <c r="GT528" s="1">
        <v>1.488131E-2</v>
      </c>
      <c r="GU528">
        <v>28.214220000000001</v>
      </c>
      <c r="GV528" s="1">
        <v>2.228896E-9</v>
      </c>
      <c r="GW528" s="1">
        <v>2.509084E-5</v>
      </c>
      <c r="GX528" s="1">
        <v>1.478587E-2</v>
      </c>
      <c r="GY528">
        <v>28.3733</v>
      </c>
      <c r="GZ528" s="1">
        <v>1.0355950000000001E-8</v>
      </c>
      <c r="HA528" s="1">
        <v>1.178321E-4</v>
      </c>
      <c r="HB528" s="1">
        <v>1.4669980000000001E-2</v>
      </c>
      <c r="HC528">
        <v>28.461510000000001</v>
      </c>
      <c r="HD528" s="1">
        <v>4.2222900000000002E-8</v>
      </c>
      <c r="HE528" s="1">
        <v>4.86214E-4</v>
      </c>
      <c r="HF528" s="1">
        <v>1.4589009999999999E-2</v>
      </c>
      <c r="HG528">
        <v>28.44896</v>
      </c>
      <c r="HH528" s="1">
        <v>1.5322150000000001E-7</v>
      </c>
      <c r="HI528" s="1">
        <v>1.7825199999999999E-3</v>
      </c>
      <c r="HJ528" s="1">
        <v>1.4530929999999999E-2</v>
      </c>
      <c r="HK528">
        <v>28.430730000000001</v>
      </c>
      <c r="HL528" s="1">
        <v>4.9980950000000001E-7</v>
      </c>
      <c r="HM528" s="1">
        <v>5.8658060000000003E-3</v>
      </c>
      <c r="HN528">
        <v>1.4819000000000001E-2</v>
      </c>
      <c r="HO528">
        <v>28.43122</v>
      </c>
      <c r="HP528" s="1">
        <v>1.514421E-6</v>
      </c>
      <c r="HQ528" s="1">
        <v>1.7513330000000001E-2</v>
      </c>
      <c r="HR528" s="1">
        <v>1.4688049999999999E-2</v>
      </c>
      <c r="HS528">
        <v>28.506589999999999</v>
      </c>
      <c r="HT528" s="1">
        <v>4.0793589999999998E-6</v>
      </c>
      <c r="HU528" s="1">
        <v>4.784004E-2</v>
      </c>
      <c r="HV528" s="1">
        <v>1.4392790000000001E-2</v>
      </c>
      <c r="HW528">
        <v>28.635149999999999</v>
      </c>
      <c r="HX528" s="1">
        <v>9.9914560000000004E-6</v>
      </c>
      <c r="HY528" s="1">
        <v>0.12018479999999999</v>
      </c>
      <c r="HZ528" s="1">
        <v>1.4089239999999999E-2</v>
      </c>
      <c r="IA528">
        <v>28.73743</v>
      </c>
      <c r="IB528" s="1">
        <v>2.2631150000000001E-5</v>
      </c>
      <c r="IC528" s="1">
        <v>0.2795202</v>
      </c>
      <c r="ID528" s="1">
        <v>1.3992340000000001E-2</v>
      </c>
      <c r="IE528">
        <v>28.831250000000001</v>
      </c>
      <c r="IF528" s="1">
        <v>4.8496640000000002E-5</v>
      </c>
      <c r="IG528" s="1">
        <v>0.60627600000000004</v>
      </c>
      <c r="IH528" s="1">
        <v>1.400506E-2</v>
      </c>
      <c r="II528">
        <v>28.871449999999999</v>
      </c>
      <c r="IJ528" s="1">
        <v>9.841308E-5</v>
      </c>
      <c r="IK528" s="1">
        <v>1.2354149999999999</v>
      </c>
      <c r="IL528" s="1">
        <v>1.3970679999999999E-2</v>
      </c>
      <c r="IM528">
        <v>28.85042</v>
      </c>
      <c r="IN528" s="1">
        <v>1.8809640000000001E-4</v>
      </c>
      <c r="IO528" s="1">
        <v>2.3786360000000002</v>
      </c>
      <c r="IP528">
        <v>1.390188E-2</v>
      </c>
      <c r="IQ528">
        <v>28.828579999999999</v>
      </c>
      <c r="IR528" s="1">
        <v>3.4039539999999998E-4</v>
      </c>
      <c r="IS528">
        <v>4.3469959999999999</v>
      </c>
      <c r="IT528" s="1">
        <v>1.424802E-2</v>
      </c>
      <c r="IU528">
        <v>28.848710000000001</v>
      </c>
      <c r="IV528" s="1">
        <v>6.0561499999999999E-4</v>
      </c>
      <c r="IW528">
        <v>7.5829199999999997</v>
      </c>
      <c r="IX528" s="1">
        <v>1.4122269999999999E-2</v>
      </c>
      <c r="IY528">
        <v>29.01343</v>
      </c>
      <c r="IZ528" s="1">
        <v>9.9905219999999991E-4</v>
      </c>
      <c r="JA528">
        <v>12.67891</v>
      </c>
      <c r="JB528" s="1">
        <v>1.3841910000000001E-2</v>
      </c>
      <c r="JC528">
        <v>29.213139999999999</v>
      </c>
      <c r="JD528" s="1">
        <v>1.5654169999999999E-3</v>
      </c>
      <c r="JE528">
        <v>20.35839</v>
      </c>
      <c r="JF528" s="1">
        <v>1.354379E-2</v>
      </c>
      <c r="JG528">
        <v>29.40466</v>
      </c>
      <c r="JH528" s="1">
        <v>2.3587119999999998E-3</v>
      </c>
      <c r="JI528">
        <v>31.48779</v>
      </c>
      <c r="JJ528" s="1">
        <v>1.348367E-2</v>
      </c>
      <c r="JK528">
        <v>29.515560000000001</v>
      </c>
      <c r="JL528" s="1">
        <v>3.4965949999999999E-3</v>
      </c>
      <c r="JM528">
        <v>47.086289999999998</v>
      </c>
      <c r="JN528">
        <v>1.3530789999999999E-2</v>
      </c>
      <c r="JO528">
        <v>29.565850000000001</v>
      </c>
      <c r="JP528" s="1">
        <v>5.0729060000000003E-3</v>
      </c>
      <c r="JQ528">
        <v>68.339590000000001</v>
      </c>
      <c r="JR528" s="1">
        <v>1.350609E-2</v>
      </c>
      <c r="JS528">
        <v>29.54627</v>
      </c>
      <c r="JT528" s="1">
        <v>7.1256160000000004E-3</v>
      </c>
      <c r="JU528">
        <v>96.531649999999999</v>
      </c>
      <c r="JV528" s="1">
        <v>1.341271E-2</v>
      </c>
      <c r="JW528">
        <v>29.52815</v>
      </c>
      <c r="JX528" s="1">
        <v>9.712877E-3</v>
      </c>
      <c r="JY528">
        <v>132.95820000000001</v>
      </c>
      <c r="JZ528" s="1">
        <v>1.372511E-2</v>
      </c>
      <c r="KA528">
        <v>29.53134</v>
      </c>
      <c r="KB528" s="1">
        <v>1.333985E-2</v>
      </c>
      <c r="KC528">
        <v>179.06729999999999</v>
      </c>
      <c r="KD528" s="1">
        <v>1.355895E-2</v>
      </c>
      <c r="KE528">
        <v>29.64564</v>
      </c>
      <c r="KF528" s="1">
        <v>1.7332509999999999E-2</v>
      </c>
      <c r="KG528">
        <v>236.27359999999999</v>
      </c>
      <c r="KH528" s="1">
        <v>1.324052E-2</v>
      </c>
      <c r="KI528">
        <v>29.77439</v>
      </c>
      <c r="KJ528" s="1">
        <v>2.182421E-2</v>
      </c>
      <c r="KK528">
        <v>305.56110000000001</v>
      </c>
      <c r="KL528" s="1">
        <v>1.2896090000000001E-2</v>
      </c>
      <c r="KM528">
        <v>29.909079999999999</v>
      </c>
      <c r="KN528" s="1">
        <v>2.6901109999999999E-2</v>
      </c>
      <c r="KO528">
        <v>387.81110000000001</v>
      </c>
      <c r="KP528" s="1">
        <v>1.2772820000000001E-2</v>
      </c>
      <c r="KQ528">
        <v>30.024480000000001</v>
      </c>
      <c r="KR528" s="1">
        <v>3.315676E-2</v>
      </c>
      <c r="KS528">
        <v>483.89670000000001</v>
      </c>
      <c r="KT528" s="1">
        <v>1.274512E-2</v>
      </c>
      <c r="KU528">
        <v>30.06212</v>
      </c>
      <c r="KV528" s="1">
        <v>4.0560110000000003E-2</v>
      </c>
      <c r="KW528">
        <v>594.78909999999996</v>
      </c>
      <c r="KX528" s="1">
        <v>1.264057E-2</v>
      </c>
      <c r="KY528">
        <v>30.045500000000001</v>
      </c>
      <c r="KZ528" s="1">
        <v>4.865096E-2</v>
      </c>
      <c r="LA528">
        <v>721.1191</v>
      </c>
      <c r="LB528" s="1">
        <v>1.2458759999999999E-2</v>
      </c>
      <c r="LC528">
        <v>30.019500000000001</v>
      </c>
      <c r="LD528" s="1">
        <v>5.7256090000000003E-2</v>
      </c>
      <c r="LE528">
        <v>863.04989999999998</v>
      </c>
      <c r="LF528" s="1">
        <v>1.2543479999999999E-2</v>
      </c>
      <c r="LG528">
        <v>30.021180000000001</v>
      </c>
      <c r="LH528" s="1">
        <v>6.8048830000000005E-2</v>
      </c>
      <c r="LI528">
        <v>1020.933</v>
      </c>
      <c r="LJ528" s="1">
        <v>1.2354769999999999E-2</v>
      </c>
      <c r="LK528">
        <v>30.12134</v>
      </c>
      <c r="LL528" s="1">
        <v>7.8278280000000006E-2</v>
      </c>
      <c r="LM528">
        <v>1194.876</v>
      </c>
      <c r="LN528" s="1">
        <v>1.2095440000000001E-2</v>
      </c>
      <c r="LO528">
        <v>30.243310000000001</v>
      </c>
      <c r="LP528" s="1">
        <v>8.8584720000000006E-2</v>
      </c>
      <c r="LQ528">
        <v>1384.0060000000001</v>
      </c>
      <c r="LR528" s="1">
        <v>1.179405E-2</v>
      </c>
      <c r="LS528">
        <v>30.375630000000001</v>
      </c>
      <c r="LT528">
        <v>9.888856E-2</v>
      </c>
      <c r="LU528">
        <v>1587.5070000000001</v>
      </c>
      <c r="LV528" s="1">
        <v>1.1622240000000001E-2</v>
      </c>
      <c r="LW528">
        <v>30.476780000000002</v>
      </c>
      <c r="LX528" s="1">
        <v>0.1105817</v>
      </c>
      <c r="LY528">
        <v>1804.645</v>
      </c>
      <c r="LZ528" s="1">
        <v>1.146781E-2</v>
      </c>
      <c r="MA528">
        <v>30.523129999999998</v>
      </c>
      <c r="MB528" s="1">
        <v>0.1226584</v>
      </c>
      <c r="MC528">
        <v>2034.95</v>
      </c>
      <c r="MD528" s="1">
        <v>1.1205420000000001E-2</v>
      </c>
      <c r="ME528">
        <v>30.491990000000001</v>
      </c>
      <c r="MF528" s="1">
        <v>0.13343060000000001</v>
      </c>
      <c r="MG528">
        <v>2277.221</v>
      </c>
      <c r="MH528" s="1">
        <v>1.091846E-2</v>
      </c>
      <c r="MI528">
        <v>30.452960000000001</v>
      </c>
      <c r="MJ528" s="1">
        <v>0.143732</v>
      </c>
      <c r="MK528">
        <v>2529.91</v>
      </c>
      <c r="ML528" s="1">
        <v>1.0898990000000001E-2</v>
      </c>
      <c r="MM528">
        <v>30.42867</v>
      </c>
      <c r="MN528" s="1">
        <v>0.1576272</v>
      </c>
      <c r="MO528">
        <v>2792.4160000000002</v>
      </c>
      <c r="MP528" s="1">
        <v>1.077649E-2</v>
      </c>
      <c r="MQ528">
        <v>30.51831</v>
      </c>
      <c r="MR528" s="1">
        <v>0.17026930000000001</v>
      </c>
      <c r="MS528">
        <v>3064.4050000000002</v>
      </c>
      <c r="MT528" s="1">
        <v>1.0627920000000001E-2</v>
      </c>
      <c r="MU528">
        <v>30.582630000000002</v>
      </c>
      <c r="MV528" s="1">
        <v>0.18247459999999999</v>
      </c>
      <c r="MW528">
        <v>3344.2779999999998</v>
      </c>
      <c r="MX528" s="1">
        <v>1.041737E-2</v>
      </c>
      <c r="MY528">
        <v>30.612290000000002</v>
      </c>
      <c r="MZ528">
        <v>0.19339419999999999</v>
      </c>
      <c r="NA528">
        <v>3630.7170000000001</v>
      </c>
      <c r="NB528" s="1">
        <v>1.026233E-2</v>
      </c>
      <c r="NC528">
        <v>30.624459999999999</v>
      </c>
      <c r="ND528" s="1">
        <v>0.2050207</v>
      </c>
      <c r="NE528">
        <v>3922.2559999999999</v>
      </c>
      <c r="NF528" s="1">
        <v>1.0199E-2</v>
      </c>
      <c r="NG528">
        <v>30.63775</v>
      </c>
      <c r="NH528" s="1">
        <v>0.2183245</v>
      </c>
      <c r="NI528">
        <v>4218.4840000000004</v>
      </c>
      <c r="NJ528" s="1">
        <v>1.014425E-2</v>
      </c>
      <c r="NK528">
        <v>30.619589999999999</v>
      </c>
      <c r="NL528" s="1">
        <v>0.23176949999999999</v>
      </c>
      <c r="NM528">
        <v>4518.6350000000002</v>
      </c>
      <c r="NN528" s="1">
        <v>1.008306E-2</v>
      </c>
      <c r="NO528">
        <v>30.594439999999999</v>
      </c>
      <c r="NP528" s="1">
        <v>0.24498819999999999</v>
      </c>
      <c r="NQ528">
        <v>4821.8869999999997</v>
      </c>
      <c r="NR528" s="1">
        <v>1.0108310000000001E-2</v>
      </c>
      <c r="NS528">
        <v>30.575189999999999</v>
      </c>
      <c r="NT528">
        <v>0.26031710000000002</v>
      </c>
      <c r="NU528">
        <v>5127.5829999999996</v>
      </c>
      <c r="NV528" s="1">
        <v>9.9927120000000008E-3</v>
      </c>
      <c r="NW528">
        <v>30.68224</v>
      </c>
      <c r="NX528">
        <v>0.27190700000000001</v>
      </c>
      <c r="NY528">
        <v>5434.799</v>
      </c>
      <c r="NZ528" s="1">
        <v>9.850157E-3</v>
      </c>
      <c r="OA528">
        <v>30.81643</v>
      </c>
      <c r="OB528">
        <v>0.28232190000000001</v>
      </c>
      <c r="OC528">
        <v>5741.857</v>
      </c>
      <c r="OD528" s="1">
        <v>9.7339269999999999E-3</v>
      </c>
      <c r="OE528">
        <v>30.915579999999999</v>
      </c>
      <c r="OF528">
        <v>0.29298800000000003</v>
      </c>
      <c r="OG528">
        <v>6047.8739999999998</v>
      </c>
      <c r="OH528" s="1">
        <v>9.6980020000000007E-3</v>
      </c>
      <c r="OI528">
        <v>30.994910000000001</v>
      </c>
      <c r="OJ528">
        <v>0.30575259999999999</v>
      </c>
      <c r="OK528">
        <v>6352.5029999999997</v>
      </c>
    </row>
    <row r="529" spans="1:401" x14ac:dyDescent="0.35">
      <c r="A529">
        <v>538</v>
      </c>
      <c r="B529" t="s">
        <v>4</v>
      </c>
      <c r="C529" t="s">
        <v>364</v>
      </c>
      <c r="D529" t="s">
        <v>536</v>
      </c>
      <c r="E529">
        <v>779.28219999999999</v>
      </c>
      <c r="F529" s="1">
        <v>2.073531E-2</v>
      </c>
      <c r="G529">
        <v>22.265360000000001</v>
      </c>
      <c r="H529">
        <v>0</v>
      </c>
      <c r="I529">
        <v>0</v>
      </c>
      <c r="J529" s="1">
        <v>2.0673380000000002E-2</v>
      </c>
      <c r="K529">
        <v>22.411529999999999</v>
      </c>
      <c r="L529">
        <v>0</v>
      </c>
      <c r="M529">
        <v>0</v>
      </c>
      <c r="N529" s="1">
        <v>2.053669E-2</v>
      </c>
      <c r="O529">
        <v>22.57133</v>
      </c>
      <c r="P529">
        <v>0</v>
      </c>
      <c r="Q529">
        <v>0</v>
      </c>
      <c r="R529" s="1">
        <v>2.0346300000000001E-2</v>
      </c>
      <c r="S529">
        <v>22.678940000000001</v>
      </c>
      <c r="T529">
        <v>0</v>
      </c>
      <c r="U529">
        <v>0</v>
      </c>
      <c r="V529" s="1">
        <v>2.0196970000000002E-2</v>
      </c>
      <c r="W529">
        <v>22.717199999999998</v>
      </c>
      <c r="X529">
        <v>0</v>
      </c>
      <c r="Y529">
        <v>0</v>
      </c>
      <c r="Z529" s="1">
        <v>2.0104009999999999E-2</v>
      </c>
      <c r="AA529">
        <v>22.76538</v>
      </c>
      <c r="AB529">
        <v>0</v>
      </c>
      <c r="AC529">
        <v>0</v>
      </c>
      <c r="AD529" s="1">
        <v>2.0086739999999999E-2</v>
      </c>
      <c r="AE529">
        <v>22.822959999999998</v>
      </c>
      <c r="AF529">
        <v>0</v>
      </c>
      <c r="AG529">
        <v>0</v>
      </c>
      <c r="AH529" s="1">
        <v>1.9956560000000002E-2</v>
      </c>
      <c r="AI529">
        <v>22.99118</v>
      </c>
      <c r="AJ529">
        <v>0</v>
      </c>
      <c r="AK529">
        <v>0</v>
      </c>
      <c r="AL529" s="1">
        <v>1.978253E-2</v>
      </c>
      <c r="AM529">
        <v>23.198409999999999</v>
      </c>
      <c r="AN529">
        <v>0</v>
      </c>
      <c r="AO529">
        <v>0</v>
      </c>
      <c r="AP529" s="1">
        <v>1.9603410000000002E-2</v>
      </c>
      <c r="AQ529">
        <v>23.41563</v>
      </c>
      <c r="AR529">
        <v>0</v>
      </c>
      <c r="AS529">
        <v>0</v>
      </c>
      <c r="AT529" s="1">
        <v>1.9494669999999999E-2</v>
      </c>
      <c r="AU529">
        <v>23.613019999999999</v>
      </c>
      <c r="AV529">
        <v>0</v>
      </c>
      <c r="AW529">
        <v>0</v>
      </c>
      <c r="AX529" s="1">
        <v>1.9428600000000001E-2</v>
      </c>
      <c r="AY529">
        <v>23.727620000000002</v>
      </c>
      <c r="AZ529">
        <v>0</v>
      </c>
      <c r="BA529">
        <v>0</v>
      </c>
      <c r="BB529" s="1">
        <v>1.933785E-2</v>
      </c>
      <c r="BC529">
        <v>23.810500000000001</v>
      </c>
      <c r="BD529">
        <v>0</v>
      </c>
      <c r="BE529">
        <v>0</v>
      </c>
      <c r="BF529" s="1">
        <v>1.9242789999999999E-2</v>
      </c>
      <c r="BG529">
        <v>23.881730000000001</v>
      </c>
      <c r="BH529">
        <v>0</v>
      </c>
      <c r="BI529">
        <v>0</v>
      </c>
      <c r="BJ529">
        <v>1.9262899999999999E-2</v>
      </c>
      <c r="BK529">
        <v>23.983709999999999</v>
      </c>
      <c r="BL529">
        <v>0</v>
      </c>
      <c r="BM529">
        <v>0</v>
      </c>
      <c r="BN529" s="1">
        <v>1.9131860000000001E-2</v>
      </c>
      <c r="BO529">
        <v>24.205020000000001</v>
      </c>
      <c r="BP529">
        <v>0</v>
      </c>
      <c r="BQ529">
        <v>0</v>
      </c>
      <c r="BR529" s="1">
        <v>1.8958019999999999E-2</v>
      </c>
      <c r="BS529">
        <v>24.420649999999998</v>
      </c>
      <c r="BT529">
        <v>0</v>
      </c>
      <c r="BU529">
        <v>0</v>
      </c>
      <c r="BV529" s="1">
        <v>1.8772710000000001E-2</v>
      </c>
      <c r="BW529">
        <v>24.63278</v>
      </c>
      <c r="BX529">
        <v>0</v>
      </c>
      <c r="BY529">
        <v>0</v>
      </c>
      <c r="BZ529" s="1">
        <v>1.8658750000000002E-2</v>
      </c>
      <c r="CA529">
        <v>24.809370000000001</v>
      </c>
      <c r="CB529">
        <v>0</v>
      </c>
      <c r="CC529">
        <v>0</v>
      </c>
      <c r="CD529">
        <v>1.8579310000000002E-2</v>
      </c>
      <c r="CE529">
        <v>24.91133</v>
      </c>
      <c r="CF529">
        <v>0</v>
      </c>
      <c r="CG529">
        <v>0</v>
      </c>
      <c r="CH529" s="1">
        <v>1.846859E-2</v>
      </c>
      <c r="CI529">
        <v>24.94567</v>
      </c>
      <c r="CJ529">
        <v>0</v>
      </c>
      <c r="CK529">
        <v>0</v>
      </c>
      <c r="CL529" s="1">
        <v>1.8372820000000002E-2</v>
      </c>
      <c r="CM529">
        <v>24.990870000000001</v>
      </c>
      <c r="CN529">
        <v>0</v>
      </c>
      <c r="CO529">
        <v>0</v>
      </c>
      <c r="CP529" s="1">
        <v>1.8523100000000001E-2</v>
      </c>
      <c r="CQ529">
        <v>25.082229999999999</v>
      </c>
      <c r="CR529">
        <v>0</v>
      </c>
      <c r="CS529">
        <v>0</v>
      </c>
      <c r="CT529" s="1">
        <v>1.8382450000000002E-2</v>
      </c>
      <c r="CU529">
        <v>25.256920000000001</v>
      </c>
      <c r="CV529">
        <v>0</v>
      </c>
      <c r="CW529">
        <v>0</v>
      </c>
      <c r="CX529">
        <v>1.812863E-2</v>
      </c>
      <c r="CY529">
        <v>25.360659999999999</v>
      </c>
      <c r="CZ529">
        <v>0</v>
      </c>
      <c r="DA529">
        <v>0</v>
      </c>
      <c r="DB529">
        <v>1.7878539999999998E-2</v>
      </c>
      <c r="DC529">
        <v>25.537369999999999</v>
      </c>
      <c r="DD529">
        <v>0</v>
      </c>
      <c r="DE529">
        <v>0</v>
      </c>
      <c r="DF529" s="1">
        <v>1.7783759999999999E-2</v>
      </c>
      <c r="DG529">
        <v>25.695779999999999</v>
      </c>
      <c r="DH529">
        <v>0</v>
      </c>
      <c r="DI529">
        <v>0</v>
      </c>
      <c r="DJ529" s="1">
        <v>1.7743680000000001E-2</v>
      </c>
      <c r="DK529">
        <v>25.784079999999999</v>
      </c>
      <c r="DL529">
        <v>0</v>
      </c>
      <c r="DM529">
        <v>0</v>
      </c>
      <c r="DN529" s="1">
        <v>1.7662270000000001E-2</v>
      </c>
      <c r="DO529">
        <v>25.830249999999999</v>
      </c>
      <c r="DP529">
        <v>0</v>
      </c>
      <c r="DQ529">
        <v>0</v>
      </c>
      <c r="DR529" s="1">
        <v>1.746638E-2</v>
      </c>
      <c r="DS529">
        <v>25.881160000000001</v>
      </c>
      <c r="DT529">
        <v>0</v>
      </c>
      <c r="DU529">
        <v>0</v>
      </c>
      <c r="DV529" s="1">
        <v>1.7156459999999998E-2</v>
      </c>
      <c r="DW529">
        <v>25.965789999999998</v>
      </c>
      <c r="DX529">
        <v>0</v>
      </c>
      <c r="DY529">
        <v>0</v>
      </c>
      <c r="DZ529" s="1">
        <v>1.7040759999999999E-2</v>
      </c>
      <c r="EA529">
        <v>26.1767</v>
      </c>
      <c r="EB529">
        <v>0</v>
      </c>
      <c r="EC529">
        <v>8.1358980000000004E-38</v>
      </c>
      <c r="ED529" s="1">
        <v>1.701652E-2</v>
      </c>
      <c r="EE529">
        <v>26.40729</v>
      </c>
      <c r="EF529">
        <v>3.722427E-38</v>
      </c>
      <c r="EG529">
        <v>3.7505509999999998E-34</v>
      </c>
      <c r="EH529" s="1">
        <v>1.698908E-2</v>
      </c>
      <c r="EI529">
        <v>26.636790000000001</v>
      </c>
      <c r="EJ529">
        <v>7.0970479999999996E-35</v>
      </c>
      <c r="EK529">
        <v>7.0140979999999998E-31</v>
      </c>
      <c r="EL529" s="1">
        <v>1.6868569999999999E-2</v>
      </c>
      <c r="EM529">
        <v>26.839289999999998</v>
      </c>
      <c r="EN529">
        <v>6.181891E-32</v>
      </c>
      <c r="EO529" s="1">
        <v>6.0669749999999997E-28</v>
      </c>
      <c r="EP529" s="1">
        <v>1.673697E-2</v>
      </c>
      <c r="EQ529">
        <v>26.933869999999999</v>
      </c>
      <c r="ER529" s="1">
        <v>2.7438100000000002E-29</v>
      </c>
      <c r="ES529" s="1">
        <v>2.6943219999999999E-25</v>
      </c>
      <c r="ET529" s="1">
        <v>1.6626330000000002E-2</v>
      </c>
      <c r="EU529">
        <v>26.94896</v>
      </c>
      <c r="EV529" s="1">
        <v>6.8136000000000001E-27</v>
      </c>
      <c r="EW529" s="1">
        <v>6.7149169999999996E-23</v>
      </c>
      <c r="EX529" s="1">
        <v>1.6599639999999999E-2</v>
      </c>
      <c r="EY529">
        <v>26.979579999999999</v>
      </c>
      <c r="EZ529" s="1">
        <v>1.01866E-24</v>
      </c>
      <c r="FA529" s="1">
        <v>1.0048370000000001E-20</v>
      </c>
      <c r="FB529" s="1">
        <v>1.6783880000000001E-2</v>
      </c>
      <c r="FC529">
        <v>27.030360000000002</v>
      </c>
      <c r="FD529" s="1">
        <v>9.793612E-23</v>
      </c>
      <c r="FE529" s="1">
        <v>9.5705789999999996E-19</v>
      </c>
      <c r="FF529" s="1">
        <v>1.673782E-2</v>
      </c>
      <c r="FG529">
        <v>27.16358</v>
      </c>
      <c r="FH529" s="1">
        <v>6.1978709999999998E-21</v>
      </c>
      <c r="FI529" s="1">
        <v>6.0856129999999999E-17</v>
      </c>
      <c r="FJ529">
        <v>1.6588720000000001E-2</v>
      </c>
      <c r="FK529">
        <v>27.29419</v>
      </c>
      <c r="FL529" s="1">
        <v>2.6990829999999999E-19</v>
      </c>
      <c r="FM529" s="1">
        <v>2.6863879999999998E-15</v>
      </c>
      <c r="FN529" s="1">
        <v>1.642534E-2</v>
      </c>
      <c r="FO529">
        <v>27.390170000000001</v>
      </c>
      <c r="FP529" s="1">
        <v>8.452305E-18</v>
      </c>
      <c r="FQ529" s="1">
        <v>8.5323629999999999E-14</v>
      </c>
      <c r="FR529">
        <v>1.6387700000000002E-2</v>
      </c>
      <c r="FS529">
        <v>27.459379999999999</v>
      </c>
      <c r="FT529" s="1">
        <v>1.9795069999999999E-16</v>
      </c>
      <c r="FU529" s="1">
        <v>2.0140680000000002E-12</v>
      </c>
      <c r="FV529" s="1">
        <v>1.6396609999999999E-2</v>
      </c>
      <c r="FW529">
        <v>27.487749999999998</v>
      </c>
      <c r="FX529" s="1">
        <v>3.5565229999999999E-15</v>
      </c>
      <c r="FY529" s="1">
        <v>3.636615E-11</v>
      </c>
      <c r="FZ529" s="1">
        <v>1.635261E-2</v>
      </c>
      <c r="GA529">
        <v>27.5001</v>
      </c>
      <c r="GB529" s="1">
        <v>4.9884269999999999E-14</v>
      </c>
      <c r="GC529" s="1">
        <v>5.1468959999999998E-10</v>
      </c>
      <c r="GD529" s="1">
        <v>1.6244749999999999E-2</v>
      </c>
      <c r="GE529">
        <v>27.5137</v>
      </c>
      <c r="GF529" s="1">
        <v>5.5799459999999996E-13</v>
      </c>
      <c r="GG529" s="1">
        <v>5.8304229999999999E-9</v>
      </c>
      <c r="GH529" s="1">
        <v>1.6149759999999999E-2</v>
      </c>
      <c r="GI529">
        <v>27.560469999999999</v>
      </c>
      <c r="GJ529" s="1">
        <v>5.0952630000000004E-12</v>
      </c>
      <c r="GK529" s="1">
        <v>5.388059E-8</v>
      </c>
      <c r="GL529" s="1">
        <v>1.607136E-2</v>
      </c>
      <c r="GM529">
        <v>27.70823</v>
      </c>
      <c r="GN529" s="1">
        <v>3.8666980000000002E-11</v>
      </c>
      <c r="GO529" s="1">
        <v>4.1350640000000002E-7</v>
      </c>
      <c r="GP529" s="1">
        <v>1.5969790000000001E-2</v>
      </c>
      <c r="GQ529">
        <v>27.889150000000001</v>
      </c>
      <c r="GR529" s="1">
        <v>2.4736780000000002E-10</v>
      </c>
      <c r="GS529" s="1">
        <v>2.6773889999999999E-6</v>
      </c>
      <c r="GT529" s="1">
        <v>1.589492E-2</v>
      </c>
      <c r="GU529">
        <v>28.085599999999999</v>
      </c>
      <c r="GV529" s="1">
        <v>1.3560370000000001E-9</v>
      </c>
      <c r="GW529" s="1">
        <v>1.4838679999999999E-5</v>
      </c>
      <c r="GX529" s="1">
        <v>1.579127E-2</v>
      </c>
      <c r="GY529">
        <v>28.244119999999999</v>
      </c>
      <c r="GZ529" s="1">
        <v>6.4356590000000002E-9</v>
      </c>
      <c r="HA529" s="1">
        <v>7.1337339999999995E-5</v>
      </c>
      <c r="HB529" s="1">
        <v>1.566733E-2</v>
      </c>
      <c r="HC529">
        <v>28.332059999999998</v>
      </c>
      <c r="HD529" s="1">
        <v>2.678127E-8</v>
      </c>
      <c r="HE529" s="1">
        <v>3.0103600000000002E-4</v>
      </c>
      <c r="HF529" s="1">
        <v>1.5581380000000001E-2</v>
      </c>
      <c r="HG529">
        <v>28.321069999999999</v>
      </c>
      <c r="HH529" s="1">
        <v>9.9110649999999994E-8</v>
      </c>
      <c r="HI529" s="1">
        <v>1.1275510000000001E-3</v>
      </c>
      <c r="HJ529" s="1">
        <v>1.5522060000000001E-2</v>
      </c>
      <c r="HK529">
        <v>28.305299999999999</v>
      </c>
      <c r="HL529" s="1">
        <v>3.294734E-7</v>
      </c>
      <c r="HM529" s="1">
        <v>3.787323E-3</v>
      </c>
      <c r="HN529" s="1">
        <v>1.5834310000000001E-2</v>
      </c>
      <c r="HO529">
        <v>28.30809</v>
      </c>
      <c r="HP529" s="1">
        <v>1.0166050000000001E-6</v>
      </c>
      <c r="HQ529" s="1">
        <v>1.153093E-2</v>
      </c>
      <c r="HR529" s="1">
        <v>1.5694039999999999E-2</v>
      </c>
      <c r="HS529">
        <v>28.38504</v>
      </c>
      <c r="HT529" s="1">
        <v>2.7855229999999998E-6</v>
      </c>
      <c r="HU529" s="1">
        <v>3.2091019999999998E-2</v>
      </c>
      <c r="HV529" s="1">
        <v>1.537695E-2</v>
      </c>
      <c r="HW529">
        <v>28.51371</v>
      </c>
      <c r="HX529" s="1">
        <v>6.9347169999999997E-6</v>
      </c>
      <c r="HY529" s="1">
        <v>8.2074339999999996E-2</v>
      </c>
      <c r="HZ529" s="1">
        <v>1.504874E-2</v>
      </c>
      <c r="IA529">
        <v>28.616610000000001</v>
      </c>
      <c r="IB529" s="1">
        <v>1.5951440000000001E-5</v>
      </c>
      <c r="IC529" s="1">
        <v>0.1941677</v>
      </c>
      <c r="ID529" s="1">
        <v>1.49464E-2</v>
      </c>
      <c r="IE529">
        <v>28.711400000000001</v>
      </c>
      <c r="IF529" s="1">
        <v>3.4698259999999997E-5</v>
      </c>
      <c r="IG529" s="1">
        <v>0.4280294</v>
      </c>
      <c r="IH529" s="1">
        <v>1.4962140000000001E-2</v>
      </c>
      <c r="II529">
        <v>28.75196</v>
      </c>
      <c r="IJ529" s="1">
        <v>7.1423419999999999E-5</v>
      </c>
      <c r="IK529">
        <v>0.88569469999999995</v>
      </c>
      <c r="IL529" s="1">
        <v>1.492667E-2</v>
      </c>
      <c r="IM529">
        <v>28.732939999999999</v>
      </c>
      <c r="IN529" s="1">
        <v>1.3836480000000001E-4</v>
      </c>
      <c r="IO529" s="1">
        <v>1.730313</v>
      </c>
      <c r="IP529" s="1">
        <v>1.48559E-2</v>
      </c>
      <c r="IQ529">
        <v>28.713429999999999</v>
      </c>
      <c r="IR529" s="1">
        <v>2.5365940000000002E-4</v>
      </c>
      <c r="IS529" s="1">
        <v>3.206283</v>
      </c>
      <c r="IT529">
        <v>1.523158E-2</v>
      </c>
      <c r="IU529">
        <v>28.735980000000001</v>
      </c>
      <c r="IV529" s="1">
        <v>4.5696570000000001E-4</v>
      </c>
      <c r="IW529">
        <v>5.6670990000000003</v>
      </c>
      <c r="IX529" s="1">
        <v>1.5096099999999999E-2</v>
      </c>
      <c r="IY529">
        <v>28.90099</v>
      </c>
      <c r="IZ529" s="1">
        <v>7.6248120000000003E-4</v>
      </c>
      <c r="JA529">
        <v>9.5942279999999993</v>
      </c>
      <c r="JB529">
        <v>1.4793560000000001E-2</v>
      </c>
      <c r="JC529">
        <v>29.099260000000001</v>
      </c>
      <c r="JD529" s="1">
        <v>1.2076840000000001E-3</v>
      </c>
      <c r="JE529">
        <v>15.58938</v>
      </c>
      <c r="JF529" s="1">
        <v>1.447352E-2</v>
      </c>
      <c r="JG529">
        <v>29.289169999999999</v>
      </c>
      <c r="JH529" s="1">
        <v>1.838594E-3</v>
      </c>
      <c r="JI529">
        <v>24.385339999999999</v>
      </c>
      <c r="JJ529" s="1">
        <v>1.440994E-2</v>
      </c>
      <c r="JK529">
        <v>29.39911</v>
      </c>
      <c r="JL529" s="1">
        <v>2.7527300000000001E-3</v>
      </c>
      <c r="JM529">
        <v>36.857329999999997</v>
      </c>
      <c r="JN529" s="1">
        <v>1.4463169999999999E-2</v>
      </c>
      <c r="JO529">
        <v>29.44961</v>
      </c>
      <c r="JP529" s="1">
        <v>4.0318710000000002E-3</v>
      </c>
      <c r="JQ529">
        <v>54.036149999999999</v>
      </c>
      <c r="JR529" s="1">
        <v>1.443707E-2</v>
      </c>
      <c r="JS529">
        <v>29.431999999999999</v>
      </c>
      <c r="JT529" s="1">
        <v>5.7135370000000003E-3</v>
      </c>
      <c r="JU529">
        <v>77.05883</v>
      </c>
      <c r="JV529">
        <v>1.4338709999999999E-2</v>
      </c>
      <c r="JW529">
        <v>29.416229999999999</v>
      </c>
      <c r="JX529" s="1">
        <v>7.8542820000000006E-3</v>
      </c>
      <c r="JY529">
        <v>107.1016</v>
      </c>
      <c r="JZ529" s="1">
        <v>1.4679289999999999E-2</v>
      </c>
      <c r="KA529">
        <v>29.42201</v>
      </c>
      <c r="KB529" s="1">
        <v>1.0877970000000001E-2</v>
      </c>
      <c r="KC529">
        <v>145.488</v>
      </c>
      <c r="KD529" s="1">
        <v>1.450064E-2</v>
      </c>
      <c r="KE529">
        <v>29.537220000000001</v>
      </c>
      <c r="KF529" s="1">
        <v>1.423927E-2</v>
      </c>
      <c r="KG529">
        <v>193.53039999999999</v>
      </c>
      <c r="KH529" s="1">
        <v>1.4158230000000001E-2</v>
      </c>
      <c r="KI529">
        <v>29.665880000000001</v>
      </c>
      <c r="KJ529" s="1">
        <v>1.8056059999999999E-2</v>
      </c>
      <c r="KK529">
        <v>252.22720000000001</v>
      </c>
      <c r="KL529" s="1">
        <v>1.3787829999999999E-2</v>
      </c>
      <c r="KM529">
        <v>29.800149999999999</v>
      </c>
      <c r="KN529" s="1">
        <v>2.2405540000000002E-2</v>
      </c>
      <c r="KO529">
        <v>322.48910000000001</v>
      </c>
      <c r="KP529" s="1">
        <v>1.365774E-2</v>
      </c>
      <c r="KQ529">
        <v>29.915579999999999</v>
      </c>
      <c r="KR529" s="1">
        <v>2.7798860000000002E-2</v>
      </c>
      <c r="KS529">
        <v>405.21899999999999</v>
      </c>
      <c r="KT529" s="1">
        <v>1.3629850000000001E-2</v>
      </c>
      <c r="KU529">
        <v>29.953209999999999</v>
      </c>
      <c r="KV529" s="1">
        <v>3.4219279999999998E-2</v>
      </c>
      <c r="KW529">
        <v>501.3947</v>
      </c>
      <c r="KX529" s="1">
        <v>1.351833E-2</v>
      </c>
      <c r="KY529">
        <v>29.93862</v>
      </c>
      <c r="KZ529" s="1">
        <v>4.1285330000000002E-2</v>
      </c>
      <c r="LA529">
        <v>611.72109999999998</v>
      </c>
      <c r="LB529" s="1">
        <v>1.3325770000000001E-2</v>
      </c>
      <c r="LC529">
        <v>29.914919999999999</v>
      </c>
      <c r="LD529" s="1">
        <v>4.8863959999999998E-2</v>
      </c>
      <c r="LE529">
        <v>736.50620000000004</v>
      </c>
      <c r="LF529" s="1">
        <v>1.3419159999999999E-2</v>
      </c>
      <c r="LG529">
        <v>29.919219999999999</v>
      </c>
      <c r="LH529" s="1">
        <v>5.8393109999999998E-2</v>
      </c>
      <c r="LI529">
        <v>876.21</v>
      </c>
      <c r="LJ529" s="1">
        <v>1.321807E-2</v>
      </c>
      <c r="LK529">
        <v>30.02046</v>
      </c>
      <c r="LL529">
        <v>6.7511219999999997E-2</v>
      </c>
      <c r="LM529">
        <v>1031.047</v>
      </c>
      <c r="LN529" s="1">
        <v>1.2939030000000001E-2</v>
      </c>
      <c r="LO529">
        <v>30.14283</v>
      </c>
      <c r="LP529" s="1">
        <v>7.6755959999999998E-2</v>
      </c>
      <c r="LQ529">
        <v>1200.413</v>
      </c>
      <c r="LR529" s="1">
        <v>1.261664E-2</v>
      </c>
      <c r="LS529">
        <v>30.27533</v>
      </c>
      <c r="LT529" s="1">
        <v>8.607534E-2</v>
      </c>
      <c r="LU529">
        <v>1383.7070000000001</v>
      </c>
      <c r="LV529" s="1">
        <v>1.243295E-2</v>
      </c>
      <c r="LW529">
        <v>30.376709999999999</v>
      </c>
      <c r="LX529" s="1">
        <v>9.6673560000000006E-2</v>
      </c>
      <c r="LY529">
        <v>1580.375</v>
      </c>
      <c r="LZ529" s="1">
        <v>1.226969E-2</v>
      </c>
      <c r="MA529">
        <v>30.423069999999999</v>
      </c>
      <c r="MB529" s="1">
        <v>0.1076932</v>
      </c>
      <c r="MC529">
        <v>1790.0509999999999</v>
      </c>
      <c r="MD529" s="1">
        <v>1.198982E-2</v>
      </c>
      <c r="ME529">
        <v>30.39376</v>
      </c>
      <c r="MF529" s="1">
        <v>0.11762309999999999</v>
      </c>
      <c r="MG529">
        <v>2011.7339999999999</v>
      </c>
      <c r="MH529" s="1">
        <v>1.168286E-2</v>
      </c>
      <c r="MI529">
        <v>30.35718</v>
      </c>
      <c r="MJ529" s="1">
        <v>0.12718499999999999</v>
      </c>
      <c r="MK529">
        <v>2244.1109999999999</v>
      </c>
      <c r="ML529" s="1">
        <v>1.1664600000000001E-2</v>
      </c>
      <c r="MM529">
        <v>30.335619999999999</v>
      </c>
      <c r="MN529" s="1">
        <v>0.14001530000000001</v>
      </c>
      <c r="MO529">
        <v>2486.654</v>
      </c>
      <c r="MP529" s="1">
        <v>1.153442E-2</v>
      </c>
      <c r="MQ529">
        <v>30.4268</v>
      </c>
      <c r="MR529" s="1">
        <v>0.15177769999999999</v>
      </c>
      <c r="MS529">
        <v>2739.0349999999999</v>
      </c>
      <c r="MT529" s="1">
        <v>1.137492E-2</v>
      </c>
      <c r="MU529">
        <v>30.490680000000001</v>
      </c>
      <c r="MV529" s="1">
        <v>0.1631851</v>
      </c>
      <c r="MW529">
        <v>2999.835</v>
      </c>
      <c r="MX529">
        <v>1.114683E-2</v>
      </c>
      <c r="MY529">
        <v>30.522069999999999</v>
      </c>
      <c r="MZ529" s="1">
        <v>0.1734541</v>
      </c>
      <c r="NA529">
        <v>3267.9</v>
      </c>
      <c r="NB529" s="1">
        <v>1.098359E-2</v>
      </c>
      <c r="NC529">
        <v>30.535869999999999</v>
      </c>
      <c r="ND529">
        <v>0.1844817</v>
      </c>
      <c r="NE529">
        <v>3541.8519999999999</v>
      </c>
      <c r="NF529" s="1">
        <v>1.091459E-2</v>
      </c>
      <c r="NG529">
        <v>30.54993</v>
      </c>
      <c r="NH529" s="1">
        <v>0.19699949999999999</v>
      </c>
      <c r="NI529">
        <v>3821.308</v>
      </c>
      <c r="NJ529" s="1">
        <v>1.0857790000000001E-2</v>
      </c>
      <c r="NK529">
        <v>30.53368</v>
      </c>
      <c r="NL529" s="1">
        <v>0.20974570000000001</v>
      </c>
      <c r="NM529">
        <v>4105.5140000000001</v>
      </c>
      <c r="NN529" s="1">
        <v>1.079458E-2</v>
      </c>
      <c r="NO529">
        <v>30.510490000000001</v>
      </c>
      <c r="NP529" s="1">
        <v>0.22234490000000001</v>
      </c>
      <c r="NQ529">
        <v>4393.6779999999999</v>
      </c>
      <c r="NR529" s="1">
        <v>1.0821870000000001E-2</v>
      </c>
      <c r="NS529">
        <v>30.493729999999999</v>
      </c>
      <c r="NT529" s="1">
        <v>0.23686589999999999</v>
      </c>
      <c r="NU529">
        <v>4685.1769999999997</v>
      </c>
      <c r="NV529" s="1">
        <v>1.070052E-2</v>
      </c>
      <c r="NW529">
        <v>30.602219999999999</v>
      </c>
      <c r="NX529">
        <v>0.2480745</v>
      </c>
      <c r="NY529">
        <v>4979.13</v>
      </c>
      <c r="NZ529" s="1">
        <v>1.0545260000000001E-2</v>
      </c>
      <c r="OA529">
        <v>30.73603</v>
      </c>
      <c r="OB529">
        <v>0.2581213</v>
      </c>
      <c r="OC529">
        <v>5273.9170000000004</v>
      </c>
      <c r="OD529" s="1">
        <v>1.04209E-2</v>
      </c>
      <c r="OE529">
        <v>30.8353</v>
      </c>
      <c r="OF529">
        <v>0.26848470000000002</v>
      </c>
      <c r="OG529">
        <v>5568.7089999999998</v>
      </c>
      <c r="OH529" s="1">
        <v>1.038261E-2</v>
      </c>
      <c r="OI529">
        <v>30.915400000000002</v>
      </c>
      <c r="OJ529">
        <v>0.28080110000000003</v>
      </c>
      <c r="OK529">
        <v>5863.1469999999999</v>
      </c>
    </row>
    <row r="530" spans="1:401" x14ac:dyDescent="0.35">
      <c r="A530">
        <v>539</v>
      </c>
      <c r="B530" t="s">
        <v>4</v>
      </c>
      <c r="C530" t="s">
        <v>364</v>
      </c>
      <c r="D530" t="s">
        <v>537</v>
      </c>
      <c r="E530">
        <v>722.40949999999998</v>
      </c>
      <c r="F530">
        <v>1.991041E-2</v>
      </c>
      <c r="G530">
        <v>22.161909999999999</v>
      </c>
      <c r="H530">
        <v>0</v>
      </c>
      <c r="I530">
        <v>0</v>
      </c>
      <c r="J530" s="1">
        <v>1.985027E-2</v>
      </c>
      <c r="K530">
        <v>22.306280000000001</v>
      </c>
      <c r="L530">
        <v>0</v>
      </c>
      <c r="M530">
        <v>0</v>
      </c>
      <c r="N530" s="1">
        <v>1.971987E-2</v>
      </c>
      <c r="O530">
        <v>22.464400000000001</v>
      </c>
      <c r="P530">
        <v>0</v>
      </c>
      <c r="Q530">
        <v>0</v>
      </c>
      <c r="R530" s="1">
        <v>1.953363E-2</v>
      </c>
      <c r="S530">
        <v>22.570589999999999</v>
      </c>
      <c r="T530">
        <v>0</v>
      </c>
      <c r="U530">
        <v>0</v>
      </c>
      <c r="V530" s="1">
        <v>1.9391950000000002E-2</v>
      </c>
      <c r="W530">
        <v>22.608789999999999</v>
      </c>
      <c r="X530">
        <v>0</v>
      </c>
      <c r="Y530">
        <v>0</v>
      </c>
      <c r="Z530" s="1">
        <v>1.930314E-2</v>
      </c>
      <c r="AA530">
        <v>22.656960000000002</v>
      </c>
      <c r="AB530">
        <v>0</v>
      </c>
      <c r="AC530">
        <v>0</v>
      </c>
      <c r="AD530" s="1">
        <v>1.9287100000000001E-2</v>
      </c>
      <c r="AE530">
        <v>22.714089999999999</v>
      </c>
      <c r="AF530">
        <v>0</v>
      </c>
      <c r="AG530">
        <v>0</v>
      </c>
      <c r="AH530">
        <v>1.91623E-2</v>
      </c>
      <c r="AI530">
        <v>22.88063</v>
      </c>
      <c r="AJ530">
        <v>0</v>
      </c>
      <c r="AK530">
        <v>0</v>
      </c>
      <c r="AL530" s="1">
        <v>1.8995109999999999E-2</v>
      </c>
      <c r="AM530">
        <v>23.085239999999999</v>
      </c>
      <c r="AN530">
        <v>0</v>
      </c>
      <c r="AO530">
        <v>0</v>
      </c>
      <c r="AP530" s="1">
        <v>1.881975E-2</v>
      </c>
      <c r="AQ530">
        <v>23.299859999999999</v>
      </c>
      <c r="AR530">
        <v>0</v>
      </c>
      <c r="AS530">
        <v>0</v>
      </c>
      <c r="AT530" s="1">
        <v>1.8716480000000001E-2</v>
      </c>
      <c r="AU530">
        <v>23.495080000000002</v>
      </c>
      <c r="AV530">
        <v>0</v>
      </c>
      <c r="AW530">
        <v>0</v>
      </c>
      <c r="AX530" s="1">
        <v>1.865356E-2</v>
      </c>
      <c r="AY530">
        <v>23.608779999999999</v>
      </c>
      <c r="AZ530">
        <v>0</v>
      </c>
      <c r="BA530">
        <v>0</v>
      </c>
      <c r="BB530" s="1">
        <v>1.856725E-2</v>
      </c>
      <c r="BC530">
        <v>23.69182</v>
      </c>
      <c r="BD530">
        <v>0</v>
      </c>
      <c r="BE530">
        <v>0</v>
      </c>
      <c r="BF530" s="1">
        <v>1.8476900000000001E-2</v>
      </c>
      <c r="BG530">
        <v>23.763089999999998</v>
      </c>
      <c r="BH530">
        <v>0</v>
      </c>
      <c r="BI530">
        <v>0</v>
      </c>
      <c r="BJ530" s="1">
        <v>1.8496970000000001E-2</v>
      </c>
      <c r="BK530">
        <v>23.864909999999998</v>
      </c>
      <c r="BL530">
        <v>0</v>
      </c>
      <c r="BM530">
        <v>0</v>
      </c>
      <c r="BN530" s="1">
        <v>1.836989E-2</v>
      </c>
      <c r="BO530">
        <v>24.084350000000001</v>
      </c>
      <c r="BP530">
        <v>0</v>
      </c>
      <c r="BQ530">
        <v>0</v>
      </c>
      <c r="BR530" s="1">
        <v>1.8200129999999998E-2</v>
      </c>
      <c r="BS530">
        <v>24.297650000000001</v>
      </c>
      <c r="BT530">
        <v>0</v>
      </c>
      <c r="BU530">
        <v>0</v>
      </c>
      <c r="BV530">
        <v>1.8022549999999998E-2</v>
      </c>
      <c r="BW530">
        <v>24.507719999999999</v>
      </c>
      <c r="BX530">
        <v>0</v>
      </c>
      <c r="BY530">
        <v>0</v>
      </c>
      <c r="BZ530">
        <v>1.7914579999999999E-2</v>
      </c>
      <c r="CA530">
        <v>24.683009999999999</v>
      </c>
      <c r="CB530">
        <v>0</v>
      </c>
      <c r="CC530">
        <v>0</v>
      </c>
      <c r="CD530" s="1">
        <v>1.7837990000000001E-2</v>
      </c>
      <c r="CE530">
        <v>24.784960000000002</v>
      </c>
      <c r="CF530">
        <v>0</v>
      </c>
      <c r="CG530">
        <v>0</v>
      </c>
      <c r="CH530" s="1">
        <v>1.773154E-2</v>
      </c>
      <c r="CI530">
        <v>24.82039</v>
      </c>
      <c r="CJ530">
        <v>0</v>
      </c>
      <c r="CK530">
        <v>0</v>
      </c>
      <c r="CL530" s="1">
        <v>1.7641299999999999E-2</v>
      </c>
      <c r="CM530">
        <v>24.86656</v>
      </c>
      <c r="CN530">
        <v>0</v>
      </c>
      <c r="CO530">
        <v>0</v>
      </c>
      <c r="CP530" s="1">
        <v>1.7789200000000002E-2</v>
      </c>
      <c r="CQ530">
        <v>24.958349999999999</v>
      </c>
      <c r="CR530">
        <v>0</v>
      </c>
      <c r="CS530">
        <v>0</v>
      </c>
      <c r="CT530" s="1">
        <v>1.7652480000000002E-2</v>
      </c>
      <c r="CU530">
        <v>25.131930000000001</v>
      </c>
      <c r="CV530">
        <v>0</v>
      </c>
      <c r="CW530">
        <v>0</v>
      </c>
      <c r="CX530" s="1">
        <v>1.740891E-2</v>
      </c>
      <c r="CY530">
        <v>25.235569999999999</v>
      </c>
      <c r="CZ530">
        <v>0</v>
      </c>
      <c r="DA530">
        <v>0</v>
      </c>
      <c r="DB530" s="1">
        <v>1.7166089999999998E-2</v>
      </c>
      <c r="DC530">
        <v>25.411539999999999</v>
      </c>
      <c r="DD530">
        <v>0</v>
      </c>
      <c r="DE530">
        <v>0</v>
      </c>
      <c r="DF530" s="1">
        <v>1.707496E-2</v>
      </c>
      <c r="DG530">
        <v>25.56908</v>
      </c>
      <c r="DH530">
        <v>0</v>
      </c>
      <c r="DI530">
        <v>0</v>
      </c>
      <c r="DJ530" s="1">
        <v>1.7037389999999999E-2</v>
      </c>
      <c r="DK530">
        <v>25.657530000000001</v>
      </c>
      <c r="DL530">
        <v>0</v>
      </c>
      <c r="DM530">
        <v>0</v>
      </c>
      <c r="DN530">
        <v>1.6959539999999999E-2</v>
      </c>
      <c r="DO530">
        <v>25.705030000000001</v>
      </c>
      <c r="DP530">
        <v>0</v>
      </c>
      <c r="DQ530">
        <v>0</v>
      </c>
      <c r="DR530" s="1">
        <v>1.6771290000000001E-2</v>
      </c>
      <c r="DS530">
        <v>25.75722</v>
      </c>
      <c r="DT530">
        <v>0</v>
      </c>
      <c r="DU530">
        <v>0</v>
      </c>
      <c r="DV530" s="1">
        <v>1.647096E-2</v>
      </c>
      <c r="DW530">
        <v>25.84263</v>
      </c>
      <c r="DX530">
        <v>0</v>
      </c>
      <c r="DY530">
        <v>0</v>
      </c>
      <c r="DZ530" s="1">
        <v>1.6359309999999998E-2</v>
      </c>
      <c r="EA530">
        <v>26.05255</v>
      </c>
      <c r="EB530">
        <v>0</v>
      </c>
      <c r="EC530">
        <v>2.2339420000000001E-38</v>
      </c>
      <c r="ED530" s="1">
        <v>1.6336659999999999E-2</v>
      </c>
      <c r="EE530">
        <v>26.281420000000001</v>
      </c>
      <c r="EF530">
        <v>0</v>
      </c>
      <c r="EG530">
        <v>1.1014599999999999E-34</v>
      </c>
      <c r="EH530" s="1">
        <v>1.6311539999999999E-2</v>
      </c>
      <c r="EI530">
        <v>26.509460000000001</v>
      </c>
      <c r="EJ530">
        <v>2.2812600000000001E-35</v>
      </c>
      <c r="EK530">
        <v>2.1856460000000002E-31</v>
      </c>
      <c r="EL530" s="1">
        <v>1.619433E-2</v>
      </c>
      <c r="EM530">
        <v>26.710609999999999</v>
      </c>
      <c r="EN530">
        <v>2.099901E-32</v>
      </c>
      <c r="EO530" s="1">
        <v>1.996364E-28</v>
      </c>
      <c r="EP530">
        <v>1.606834E-2</v>
      </c>
      <c r="EQ530">
        <v>26.805289999999999</v>
      </c>
      <c r="ER530" s="1">
        <v>9.8070539999999995E-30</v>
      </c>
      <c r="ES530" s="1">
        <v>9.3168660000000004E-26</v>
      </c>
      <c r="ET530" s="1">
        <v>1.5961320000000001E-2</v>
      </c>
      <c r="EU530">
        <v>26.82227</v>
      </c>
      <c r="EV530" s="1">
        <v>2.5532489999999999E-27</v>
      </c>
      <c r="EW530" s="1">
        <v>2.4307579999999999E-23</v>
      </c>
      <c r="EX530" s="1">
        <v>1.5937590000000001E-2</v>
      </c>
      <c r="EY530">
        <v>26.854679999999998</v>
      </c>
      <c r="EZ530" s="1">
        <v>3.991821E-25</v>
      </c>
      <c r="FA530" s="1">
        <v>3.796505E-21</v>
      </c>
      <c r="FB530" s="1">
        <v>1.6118199999999999E-2</v>
      </c>
      <c r="FC530">
        <v>26.906680000000001</v>
      </c>
      <c r="FD530" s="1">
        <v>4.0037330000000002E-23</v>
      </c>
      <c r="FE530" s="1">
        <v>3.7639169999999999E-19</v>
      </c>
      <c r="FF530" s="1">
        <v>1.6073580000000001E-2</v>
      </c>
      <c r="FG530">
        <v>27.040009999999999</v>
      </c>
      <c r="FH530" s="1">
        <v>2.6367110000000001E-21</v>
      </c>
      <c r="FI530" s="1">
        <v>2.485378E-17</v>
      </c>
      <c r="FJ530" s="1">
        <v>1.5926780000000001E-2</v>
      </c>
      <c r="FK530">
        <v>27.170259999999999</v>
      </c>
      <c r="FL530" s="1">
        <v>1.1921850000000001E-19</v>
      </c>
      <c r="FM530" s="1">
        <v>1.136865E-15</v>
      </c>
      <c r="FN530" s="1">
        <v>1.5769700000000001E-2</v>
      </c>
      <c r="FO530">
        <v>27.266729999999999</v>
      </c>
      <c r="FP530" s="1">
        <v>3.8697050000000002E-18</v>
      </c>
      <c r="FQ530" s="1">
        <v>3.7342439999999998E-14</v>
      </c>
      <c r="FR530" s="1">
        <v>1.5735280000000001E-2</v>
      </c>
      <c r="FS530">
        <v>27.3367</v>
      </c>
      <c r="FT530" s="1">
        <v>9.3784279999999998E-17</v>
      </c>
      <c r="FU530" s="1">
        <v>9.0996420000000009E-13</v>
      </c>
      <c r="FV530" s="1">
        <v>1.5743500000000001E-2</v>
      </c>
      <c r="FW530">
        <v>27.366440000000001</v>
      </c>
      <c r="FX530" s="1">
        <v>1.7406540000000001E-15</v>
      </c>
      <c r="FY530" s="1">
        <v>1.6933569999999999E-11</v>
      </c>
      <c r="FZ530" s="1">
        <v>1.570212E-2</v>
      </c>
      <c r="GA530">
        <v>27.380410000000001</v>
      </c>
      <c r="GB530" s="1">
        <v>2.5185900000000001E-14</v>
      </c>
      <c r="GC530" s="1">
        <v>2.4663620000000002E-10</v>
      </c>
      <c r="GD530">
        <v>1.559787E-2</v>
      </c>
      <c r="GE530">
        <v>27.395579999999999</v>
      </c>
      <c r="GF530" s="1">
        <v>2.9020630000000002E-13</v>
      </c>
      <c r="GG530" s="1">
        <v>2.871359E-9</v>
      </c>
      <c r="GH530" s="1">
        <v>1.5507140000000001E-2</v>
      </c>
      <c r="GI530">
        <v>27.44361</v>
      </c>
      <c r="GJ530" s="1">
        <v>2.7265079999999999E-12</v>
      </c>
      <c r="GK530" s="1">
        <v>2.723626E-8</v>
      </c>
      <c r="GL530" s="1">
        <v>1.5430869999999999E-2</v>
      </c>
      <c r="GM530">
        <v>27.591010000000001</v>
      </c>
      <c r="GN530" s="1">
        <v>2.126014E-11</v>
      </c>
      <c r="GO530" s="1">
        <v>2.142882E-7</v>
      </c>
      <c r="GP530" s="1">
        <v>1.533167E-2</v>
      </c>
      <c r="GQ530">
        <v>27.770859999999999</v>
      </c>
      <c r="GR530" s="1">
        <v>1.395818E-10</v>
      </c>
      <c r="GS530" s="1">
        <v>1.4207959999999999E-6</v>
      </c>
      <c r="GT530" s="1">
        <v>1.526246E-2</v>
      </c>
      <c r="GU530">
        <v>27.966270000000002</v>
      </c>
      <c r="GV530" s="1">
        <v>7.8460789999999999E-10</v>
      </c>
      <c r="GW530" s="1">
        <v>8.0547469999999995E-6</v>
      </c>
      <c r="GX530">
        <v>1.516136E-2</v>
      </c>
      <c r="GY530">
        <v>28.12454</v>
      </c>
      <c r="GZ530" s="1">
        <v>3.813026E-9</v>
      </c>
      <c r="HA530" s="1">
        <v>3.956861E-5</v>
      </c>
      <c r="HB530" s="1">
        <v>1.5040639999999999E-2</v>
      </c>
      <c r="HC530">
        <v>28.21294</v>
      </c>
      <c r="HD530" s="1">
        <v>1.623116E-8</v>
      </c>
      <c r="HE530" s="1">
        <v>1.7045E-4</v>
      </c>
      <c r="HF530" s="1">
        <v>1.4960029999999999E-2</v>
      </c>
      <c r="HG530">
        <v>28.203880000000002</v>
      </c>
      <c r="HH530" s="1">
        <v>6.1395739999999999E-8</v>
      </c>
      <c r="HI530" s="1">
        <v>6.5109399999999996E-4</v>
      </c>
      <c r="HJ530" s="1">
        <v>1.490592E-2</v>
      </c>
      <c r="HK530">
        <v>28.19042</v>
      </c>
      <c r="HL530" s="1">
        <v>2.084211E-7</v>
      </c>
      <c r="HM530" s="1">
        <v>2.228275E-3</v>
      </c>
      <c r="HN530" s="1">
        <v>1.5210609999999999E-2</v>
      </c>
      <c r="HO530">
        <v>28.195049999999998</v>
      </c>
      <c r="HP530" s="1">
        <v>6.5616660000000003E-7</v>
      </c>
      <c r="HQ530" s="1">
        <v>6.9062569999999998E-3</v>
      </c>
      <c r="HR530" s="1">
        <v>1.5075170000000001E-2</v>
      </c>
      <c r="HS530">
        <v>28.272739999999999</v>
      </c>
      <c r="HT530" s="1">
        <v>1.8320270000000001E-6</v>
      </c>
      <c r="HU530" s="1">
        <v>1.9548679999999999E-2</v>
      </c>
      <c r="HV530" s="1">
        <v>1.476745E-2</v>
      </c>
      <c r="HW530">
        <v>28.401240000000001</v>
      </c>
      <c r="HX530" s="1">
        <v>4.6430019999999999E-6</v>
      </c>
      <c r="HY530" s="1">
        <v>5.0812780000000002E-2</v>
      </c>
      <c r="HZ530" s="1">
        <v>1.444967E-2</v>
      </c>
      <c r="IA530">
        <v>28.50479</v>
      </c>
      <c r="IB530" s="1">
        <v>1.08633E-5</v>
      </c>
      <c r="IC530" s="1">
        <v>0.1220779</v>
      </c>
      <c r="ID530" s="1">
        <v>1.4352709999999999E-2</v>
      </c>
      <c r="IE530">
        <v>28.600490000000001</v>
      </c>
      <c r="IF530" s="1">
        <v>2.4021990000000001E-5</v>
      </c>
      <c r="IG530" s="1">
        <v>0.27308290000000002</v>
      </c>
      <c r="IH530" s="1">
        <v>1.437008E-2</v>
      </c>
      <c r="II530">
        <v>28.64227</v>
      </c>
      <c r="IJ530" s="1">
        <v>5.0226670000000003E-5</v>
      </c>
      <c r="IK530" s="1">
        <v>0.57296389999999997</v>
      </c>
      <c r="IL530" s="1">
        <v>1.4337219999999999E-2</v>
      </c>
      <c r="IM530">
        <v>28.625250000000001</v>
      </c>
      <c r="IN530" s="1">
        <v>9.8748520000000006E-5</v>
      </c>
      <c r="IO530" s="1">
        <v>1.134155</v>
      </c>
      <c r="IP530" s="1">
        <v>1.427221E-2</v>
      </c>
      <c r="IQ530">
        <v>28.60782</v>
      </c>
      <c r="IR530" s="1">
        <v>1.836118E-4</v>
      </c>
      <c r="IS530" s="1">
        <v>2.127974</v>
      </c>
      <c r="IT530" s="1">
        <v>1.4638999999999999E-2</v>
      </c>
      <c r="IU530">
        <v>28.63186</v>
      </c>
      <c r="IV530" s="1">
        <v>3.3532180000000003E-4</v>
      </c>
      <c r="IW530">
        <v>3.8060689999999999</v>
      </c>
      <c r="IX530" s="1">
        <v>1.4507590000000001E-2</v>
      </c>
      <c r="IY530">
        <v>28.796299999999999</v>
      </c>
      <c r="IZ530" s="1">
        <v>5.6650829999999996E-4</v>
      </c>
      <c r="JA530">
        <v>6.5161499999999997</v>
      </c>
      <c r="JB530" s="1">
        <v>1.421384E-2</v>
      </c>
      <c r="JC530">
        <v>28.993010000000002</v>
      </c>
      <c r="JD530" s="1">
        <v>9.0785490000000002E-4</v>
      </c>
      <c r="JE530">
        <v>10.70133</v>
      </c>
      <c r="JF530" s="1">
        <v>1.3904949999999999E-2</v>
      </c>
      <c r="JG530">
        <v>29.181509999999999</v>
      </c>
      <c r="JH530" s="1">
        <v>1.397737E-3</v>
      </c>
      <c r="JI530">
        <v>16.909680000000002</v>
      </c>
      <c r="JJ530" s="1">
        <v>1.384469E-2</v>
      </c>
      <c r="JK530">
        <v>29.29128</v>
      </c>
      <c r="JL530" s="1">
        <v>2.1154059999999998E-3</v>
      </c>
      <c r="JM530">
        <v>25.805040000000002</v>
      </c>
      <c r="JN530">
        <v>1.3897430000000001E-2</v>
      </c>
      <c r="JO530">
        <v>29.342600000000001</v>
      </c>
      <c r="JP530" s="1">
        <v>3.1303609999999999E-3</v>
      </c>
      <c r="JQ530">
        <v>38.17792</v>
      </c>
      <c r="JR530" s="1">
        <v>1.387536E-2</v>
      </c>
      <c r="JS530">
        <v>29.32715</v>
      </c>
      <c r="JT530" s="1">
        <v>4.4797049999999996E-3</v>
      </c>
      <c r="JU530">
        <v>54.913899999999998</v>
      </c>
      <c r="JV530" s="1">
        <v>1.3781089999999999E-2</v>
      </c>
      <c r="JW530">
        <v>29.313490000000002</v>
      </c>
      <c r="JX530" s="1">
        <v>6.2144790000000002E-3</v>
      </c>
      <c r="JY530">
        <v>76.946780000000004</v>
      </c>
      <c r="JZ530" s="1">
        <v>1.411394E-2</v>
      </c>
      <c r="KA530">
        <v>29.321120000000001</v>
      </c>
      <c r="KB530" s="1">
        <v>8.6849579999999996E-3</v>
      </c>
      <c r="KC530">
        <v>105.3394</v>
      </c>
      <c r="KD530" s="1">
        <v>1.3942319999999999E-2</v>
      </c>
      <c r="KE530">
        <v>29.436610000000002</v>
      </c>
      <c r="KF530" s="1">
        <v>1.1461829999999999E-2</v>
      </c>
      <c r="KG530">
        <v>141.154</v>
      </c>
      <c r="KH530">
        <v>1.3611349999999999E-2</v>
      </c>
      <c r="KI530">
        <v>29.564969999999999</v>
      </c>
      <c r="KJ530" s="1">
        <v>1.4645389999999999E-2</v>
      </c>
      <c r="KK530">
        <v>185.2499</v>
      </c>
      <c r="KL530" s="1">
        <v>1.3253050000000001E-2</v>
      </c>
      <c r="KM530">
        <v>29.698930000000001</v>
      </c>
      <c r="KN530" s="1">
        <v>1.8305120000000001E-2</v>
      </c>
      <c r="KO530">
        <v>238.4298</v>
      </c>
      <c r="KP530">
        <v>1.312984E-2</v>
      </c>
      <c r="KQ530">
        <v>29.814430000000002</v>
      </c>
      <c r="KR530" s="1">
        <v>2.2875039999999999E-2</v>
      </c>
      <c r="KS530">
        <v>301.49439999999998</v>
      </c>
      <c r="KT530" s="1">
        <v>1.310482E-2</v>
      </c>
      <c r="KU530">
        <v>29.85295</v>
      </c>
      <c r="KV530" s="1">
        <v>2.835056E-2</v>
      </c>
      <c r="KW530">
        <v>375.29919999999998</v>
      </c>
      <c r="KX530" s="1">
        <v>1.299784E-2</v>
      </c>
      <c r="KY530">
        <v>29.840389999999999</v>
      </c>
      <c r="KZ530" s="1">
        <v>3.4422309999999998E-2</v>
      </c>
      <c r="LA530">
        <v>460.49540000000002</v>
      </c>
      <c r="LB530">
        <v>1.281477E-2</v>
      </c>
      <c r="LC530">
        <v>29.818829999999998</v>
      </c>
      <c r="LD530" s="1">
        <v>4.0993080000000001E-2</v>
      </c>
      <c r="LE530">
        <v>557.43949999999995</v>
      </c>
      <c r="LF530" s="1">
        <v>1.2907450000000001E-2</v>
      </c>
      <c r="LG530">
        <v>29.824929999999998</v>
      </c>
      <c r="LH530" s="1">
        <v>4.92796E-2</v>
      </c>
      <c r="LI530">
        <v>666.61249999999995</v>
      </c>
      <c r="LJ530" s="1">
        <v>1.2714659999999999E-2</v>
      </c>
      <c r="LK530">
        <v>29.926649999999999</v>
      </c>
      <c r="LL530" s="1">
        <v>5.7287860000000003E-2</v>
      </c>
      <c r="LM530">
        <v>788.27229999999997</v>
      </c>
      <c r="LN530" s="1">
        <v>1.244469E-2</v>
      </c>
      <c r="LO530">
        <v>30.04918</v>
      </c>
      <c r="LP530" s="1">
        <v>6.5462640000000002E-2</v>
      </c>
      <c r="LQ530">
        <v>922.06129999999996</v>
      </c>
      <c r="LR530" s="1">
        <v>1.213464E-2</v>
      </c>
      <c r="LS530">
        <v>30.18178</v>
      </c>
      <c r="LT530" s="1">
        <v>7.3774720000000002E-2</v>
      </c>
      <c r="LU530">
        <v>1067.6110000000001</v>
      </c>
      <c r="LV530" s="1">
        <v>1.195822E-2</v>
      </c>
      <c r="LW530">
        <v>30.28351</v>
      </c>
      <c r="LX530" s="1">
        <v>8.3252709999999994E-2</v>
      </c>
      <c r="LY530">
        <v>1224.5709999999999</v>
      </c>
      <c r="LZ530" s="1">
        <v>1.180319E-2</v>
      </c>
      <c r="MA530">
        <v>30.330580000000001</v>
      </c>
      <c r="MB530" s="1">
        <v>9.3177070000000001E-2</v>
      </c>
      <c r="MC530">
        <v>1392.7149999999999</v>
      </c>
      <c r="MD530" s="1">
        <v>1.153481E-2</v>
      </c>
      <c r="ME530">
        <v>30.303280000000001</v>
      </c>
      <c r="MF530" s="1">
        <v>0.1022146</v>
      </c>
      <c r="MG530">
        <v>1571.3040000000001</v>
      </c>
      <c r="MH530" s="1">
        <v>1.123967E-2</v>
      </c>
      <c r="MI530">
        <v>30.26904</v>
      </c>
      <c r="MJ530">
        <v>0.110981</v>
      </c>
      <c r="MK530">
        <v>1759.3510000000001</v>
      </c>
      <c r="ML530" s="1">
        <v>1.1223469999999999E-2</v>
      </c>
      <c r="MM530">
        <v>30.24962</v>
      </c>
      <c r="MN530" s="1">
        <v>0.1226739</v>
      </c>
      <c r="MO530">
        <v>1956.491</v>
      </c>
      <c r="MP530" s="1">
        <v>1.1100469999999999E-2</v>
      </c>
      <c r="MQ530">
        <v>30.341370000000001</v>
      </c>
      <c r="MR530" s="1">
        <v>0.13350699999999999</v>
      </c>
      <c r="MS530">
        <v>2162.4430000000002</v>
      </c>
      <c r="MT530" s="1">
        <v>1.094649E-2</v>
      </c>
      <c r="MU530">
        <v>30.405639999999998</v>
      </c>
      <c r="MV530" s="1">
        <v>0.14405109999999999</v>
      </c>
      <c r="MW530">
        <v>2376.1080000000002</v>
      </c>
      <c r="MX530" s="1">
        <v>1.0724269999999999E-2</v>
      </c>
      <c r="MY530">
        <v>30.43834</v>
      </c>
      <c r="MZ530" s="1">
        <v>0.1536044</v>
      </c>
      <c r="NA530">
        <v>2596.5500000000002</v>
      </c>
      <c r="NB530" s="1">
        <v>1.0570070000000001E-2</v>
      </c>
      <c r="NC530">
        <v>30.453510000000001</v>
      </c>
      <c r="ND530" s="1">
        <v>0.16395399999999999</v>
      </c>
      <c r="NE530">
        <v>2822.6930000000002</v>
      </c>
      <c r="NF530" s="1">
        <v>1.050238E-2</v>
      </c>
      <c r="NG530">
        <v>30.468699999999998</v>
      </c>
      <c r="NH530" s="1">
        <v>0.17561309999999999</v>
      </c>
      <c r="NI530">
        <v>3054.2170000000001</v>
      </c>
      <c r="NJ530" s="1">
        <v>1.044966E-2</v>
      </c>
      <c r="NK530">
        <v>30.454280000000001</v>
      </c>
      <c r="NL530" s="1">
        <v>0.1875793</v>
      </c>
      <c r="NM530">
        <v>3290.498</v>
      </c>
      <c r="NN530" s="1">
        <v>1.039117E-2</v>
      </c>
      <c r="NO530">
        <v>30.432950000000002</v>
      </c>
      <c r="NP530" s="1">
        <v>0.19947219999999999</v>
      </c>
      <c r="NQ530">
        <v>3530.875</v>
      </c>
      <c r="NR530" s="1">
        <v>1.0417879999999999E-2</v>
      </c>
      <c r="NS530">
        <v>30.418099999999999</v>
      </c>
      <c r="NT530" s="1">
        <v>0.2131044</v>
      </c>
      <c r="NU530">
        <v>3774.819</v>
      </c>
      <c r="NV530" s="1">
        <v>1.0302E-2</v>
      </c>
      <c r="NW530">
        <v>30.526869999999999</v>
      </c>
      <c r="NX530">
        <v>0.2238125</v>
      </c>
      <c r="NY530">
        <v>4021.5810000000001</v>
      </c>
      <c r="NZ530" s="1">
        <v>1.015132E-2</v>
      </c>
      <c r="OA530">
        <v>30.660329999999998</v>
      </c>
      <c r="OB530" s="1">
        <v>0.23345250000000001</v>
      </c>
      <c r="OC530">
        <v>4269.8090000000002</v>
      </c>
      <c r="OD530" s="1">
        <v>1.003181E-2</v>
      </c>
      <c r="OE530">
        <v>30.759979999999999</v>
      </c>
      <c r="OF530">
        <v>0.24343680000000001</v>
      </c>
      <c r="OG530">
        <v>4518.8119999999999</v>
      </c>
      <c r="OH530" s="1">
        <v>9.995136E-3</v>
      </c>
      <c r="OI530">
        <v>30.840789999999998</v>
      </c>
      <c r="OJ530">
        <v>0.25522489999999998</v>
      </c>
      <c r="OK530">
        <v>4768.2929999999997</v>
      </c>
    </row>
    <row r="531" spans="1:401" x14ac:dyDescent="0.35">
      <c r="A531">
        <v>540</v>
      </c>
      <c r="B531" t="s">
        <v>4</v>
      </c>
      <c r="C531" t="s">
        <v>364</v>
      </c>
      <c r="D531" t="s">
        <v>538</v>
      </c>
      <c r="E531">
        <v>755.05359999999996</v>
      </c>
      <c r="F531" s="1">
        <v>2.2643509999999999E-2</v>
      </c>
      <c r="G531">
        <v>22.049900000000001</v>
      </c>
      <c r="H531">
        <v>0</v>
      </c>
      <c r="I531">
        <v>0</v>
      </c>
      <c r="J531" s="1">
        <v>2.2576160000000001E-2</v>
      </c>
      <c r="K531">
        <v>22.192460000000001</v>
      </c>
      <c r="L531">
        <v>0</v>
      </c>
      <c r="M531">
        <v>0</v>
      </c>
      <c r="N531" s="1">
        <v>2.2426649999999999E-2</v>
      </c>
      <c r="O531">
        <v>22.34862</v>
      </c>
      <c r="P531">
        <v>0</v>
      </c>
      <c r="Q531">
        <v>0</v>
      </c>
      <c r="R531" s="1">
        <v>2.2214330000000001E-2</v>
      </c>
      <c r="S531">
        <v>22.45431</v>
      </c>
      <c r="T531">
        <v>0</v>
      </c>
      <c r="U531">
        <v>0</v>
      </c>
      <c r="V531" s="1">
        <v>2.2054089999999998E-2</v>
      </c>
      <c r="W531">
        <v>22.49268</v>
      </c>
      <c r="X531">
        <v>0</v>
      </c>
      <c r="Y531">
        <v>0</v>
      </c>
      <c r="Z531" s="1">
        <v>2.1952969999999999E-2</v>
      </c>
      <c r="AA531">
        <v>22.540669999999999</v>
      </c>
      <c r="AB531">
        <v>0</v>
      </c>
      <c r="AC531">
        <v>0</v>
      </c>
      <c r="AD531">
        <v>2.1938059999999999E-2</v>
      </c>
      <c r="AE531">
        <v>22.59713</v>
      </c>
      <c r="AF531">
        <v>0</v>
      </c>
      <c r="AG531">
        <v>0</v>
      </c>
      <c r="AH531" s="1">
        <v>2.1795370000000001E-2</v>
      </c>
      <c r="AI531">
        <v>22.760439999999999</v>
      </c>
      <c r="AJ531">
        <v>0</v>
      </c>
      <c r="AK531">
        <v>0</v>
      </c>
      <c r="AL531" s="1">
        <v>2.160552E-2</v>
      </c>
      <c r="AM531">
        <v>22.9619</v>
      </c>
      <c r="AN531">
        <v>0</v>
      </c>
      <c r="AO531">
        <v>0</v>
      </c>
      <c r="AP531" s="1">
        <v>2.1404240000000001E-2</v>
      </c>
      <c r="AQ531">
        <v>23.173559999999998</v>
      </c>
      <c r="AR531">
        <v>0</v>
      </c>
      <c r="AS531">
        <v>0</v>
      </c>
      <c r="AT531" s="1">
        <v>2.1287299999999999E-2</v>
      </c>
      <c r="AU531">
        <v>23.366689999999998</v>
      </c>
      <c r="AV531">
        <v>0</v>
      </c>
      <c r="AW531">
        <v>0</v>
      </c>
      <c r="AX531" s="1">
        <v>2.1216619999999999E-2</v>
      </c>
      <c r="AY531">
        <v>23.48048</v>
      </c>
      <c r="AZ531">
        <v>0</v>
      </c>
      <c r="BA531">
        <v>0</v>
      </c>
      <c r="BB531" s="1">
        <v>2.1119570000000001E-2</v>
      </c>
      <c r="BC531">
        <v>23.563669999999998</v>
      </c>
      <c r="BD531">
        <v>0</v>
      </c>
      <c r="BE531">
        <v>0</v>
      </c>
      <c r="BF531" s="1">
        <v>2.101826E-2</v>
      </c>
      <c r="BG531">
        <v>23.635090000000002</v>
      </c>
      <c r="BH531">
        <v>0</v>
      </c>
      <c r="BI531">
        <v>0</v>
      </c>
      <c r="BJ531" s="1">
        <v>2.1042209999999999E-2</v>
      </c>
      <c r="BK531">
        <v>23.735890000000001</v>
      </c>
      <c r="BL531">
        <v>0</v>
      </c>
      <c r="BM531">
        <v>0</v>
      </c>
      <c r="BN531">
        <v>2.0897840000000001E-2</v>
      </c>
      <c r="BO531">
        <v>23.952259999999999</v>
      </c>
      <c r="BP531">
        <v>0</v>
      </c>
      <c r="BQ531">
        <v>0</v>
      </c>
      <c r="BR531" s="1">
        <v>2.0702209999999999E-2</v>
      </c>
      <c r="BS531">
        <v>24.163029999999999</v>
      </c>
      <c r="BT531">
        <v>0</v>
      </c>
      <c r="BU531">
        <v>0</v>
      </c>
      <c r="BV531" s="1">
        <v>2.0500890000000001E-2</v>
      </c>
      <c r="BW531">
        <v>24.371099999999998</v>
      </c>
      <c r="BX531">
        <v>0</v>
      </c>
      <c r="BY531">
        <v>0</v>
      </c>
      <c r="BZ531" s="1">
        <v>2.0378710000000001E-2</v>
      </c>
      <c r="CA531">
        <v>24.54524</v>
      </c>
      <c r="CB531">
        <v>0</v>
      </c>
      <c r="CC531">
        <v>0</v>
      </c>
      <c r="CD531" s="1">
        <v>2.0291500000000001E-2</v>
      </c>
      <c r="CE531">
        <v>24.64818</v>
      </c>
      <c r="CF531">
        <v>0</v>
      </c>
      <c r="CG531">
        <v>0</v>
      </c>
      <c r="CH531" s="1">
        <v>2.017178E-2</v>
      </c>
      <c r="CI531">
        <v>24.68505</v>
      </c>
      <c r="CJ531">
        <v>0</v>
      </c>
      <c r="CK531">
        <v>0</v>
      </c>
      <c r="CL531" s="1">
        <v>2.0071470000000001E-2</v>
      </c>
      <c r="CM531">
        <v>24.732130000000002</v>
      </c>
      <c r="CN531">
        <v>0</v>
      </c>
      <c r="CO531">
        <v>0</v>
      </c>
      <c r="CP531" s="1">
        <v>2.0243549999999999E-2</v>
      </c>
      <c r="CQ531">
        <v>24.82357</v>
      </c>
      <c r="CR531">
        <v>0</v>
      </c>
      <c r="CS531">
        <v>0</v>
      </c>
      <c r="CT531" s="1">
        <v>2.0087540000000001E-2</v>
      </c>
      <c r="CU531">
        <v>24.99559</v>
      </c>
      <c r="CV531">
        <v>0</v>
      </c>
      <c r="CW531">
        <v>0</v>
      </c>
      <c r="CX531" s="1">
        <v>1.980821E-2</v>
      </c>
      <c r="CY531">
        <v>25.09938</v>
      </c>
      <c r="CZ531">
        <v>0</v>
      </c>
      <c r="DA531">
        <v>0</v>
      </c>
      <c r="DB531" s="1">
        <v>1.9530829999999999E-2</v>
      </c>
      <c r="DC531">
        <v>25.27355</v>
      </c>
      <c r="DD531">
        <v>0</v>
      </c>
      <c r="DE531">
        <v>0</v>
      </c>
      <c r="DF531" s="1">
        <v>1.9426039999999999E-2</v>
      </c>
      <c r="DG531">
        <v>25.430479999999999</v>
      </c>
      <c r="DH531">
        <v>0</v>
      </c>
      <c r="DI531">
        <v>0</v>
      </c>
      <c r="DJ531" s="1">
        <v>1.9385590000000001E-2</v>
      </c>
      <c r="DK531">
        <v>25.520099999999999</v>
      </c>
      <c r="DL531">
        <v>0</v>
      </c>
      <c r="DM531">
        <v>0</v>
      </c>
      <c r="DN531" s="1">
        <v>1.9297539999999998E-2</v>
      </c>
      <c r="DO531">
        <v>25.569009999999999</v>
      </c>
      <c r="DP531">
        <v>0</v>
      </c>
      <c r="DQ531">
        <v>0</v>
      </c>
      <c r="DR531">
        <v>1.9082060000000001E-2</v>
      </c>
      <c r="DS531">
        <v>25.622489999999999</v>
      </c>
      <c r="DT531">
        <v>0</v>
      </c>
      <c r="DU531">
        <v>0</v>
      </c>
      <c r="DV531" s="1">
        <v>1.873797E-2</v>
      </c>
      <c r="DW531">
        <v>25.70778</v>
      </c>
      <c r="DX531">
        <v>0</v>
      </c>
      <c r="DY531">
        <v>0</v>
      </c>
      <c r="DZ531" s="1">
        <v>1.8611800000000001E-2</v>
      </c>
      <c r="EA531">
        <v>25.915489999999998</v>
      </c>
      <c r="EB531">
        <v>0</v>
      </c>
      <c r="EC531">
        <v>0</v>
      </c>
      <c r="ED531">
        <v>1.8587099999999999E-2</v>
      </c>
      <c r="EE531">
        <v>26.14235</v>
      </c>
      <c r="EF531">
        <v>0</v>
      </c>
      <c r="EG531">
        <v>3.479612E-35</v>
      </c>
      <c r="EH531" s="1">
        <v>1.856002E-2</v>
      </c>
      <c r="EI531">
        <v>26.368739999999999</v>
      </c>
      <c r="EJ531">
        <v>8.7331360000000006E-36</v>
      </c>
      <c r="EK531">
        <v>7.3106060000000002E-32</v>
      </c>
      <c r="EL531" s="1">
        <v>1.8425130000000001E-2</v>
      </c>
      <c r="EM531">
        <v>26.568919999999999</v>
      </c>
      <c r="EN531">
        <v>8.4103099999999999E-33</v>
      </c>
      <c r="EO531" s="1">
        <v>7.0387670000000001E-29</v>
      </c>
      <c r="EP531" s="1">
        <v>1.82825E-2</v>
      </c>
      <c r="EQ531">
        <v>26.665209999999998</v>
      </c>
      <c r="ER531">
        <v>4.096101E-30</v>
      </c>
      <c r="ES531" s="1">
        <v>3.4471110000000001E-26</v>
      </c>
      <c r="ET531" s="1">
        <v>1.8158850000000001E-2</v>
      </c>
      <c r="EU531">
        <v>26.6845</v>
      </c>
      <c r="EV531" s="1">
        <v>1.1088E-27</v>
      </c>
      <c r="EW531" s="1">
        <v>9.4029560000000004E-24</v>
      </c>
      <c r="EX531" s="1">
        <v>1.8134009999999999E-2</v>
      </c>
      <c r="EY531">
        <v>26.71865</v>
      </c>
      <c r="EZ531" s="1">
        <v>1.7989310000000001E-25</v>
      </c>
      <c r="FA531" s="1">
        <v>1.5312210000000001E-21</v>
      </c>
      <c r="FB531" s="1">
        <v>1.834353E-2</v>
      </c>
      <c r="FC531">
        <v>26.77167</v>
      </c>
      <c r="FD531" s="1">
        <v>1.868761E-23</v>
      </c>
      <c r="FE531" s="1">
        <v>1.578857E-19</v>
      </c>
      <c r="FF531" s="1">
        <v>1.8292320000000001E-2</v>
      </c>
      <c r="FG531">
        <v>26.904170000000001</v>
      </c>
      <c r="FH531" s="1">
        <v>1.2720340000000001E-21</v>
      </c>
      <c r="FI531" s="1">
        <v>1.0818170000000001E-17</v>
      </c>
      <c r="FJ531" s="1">
        <v>1.8123009999999998E-2</v>
      </c>
      <c r="FK531">
        <v>27.034669999999998</v>
      </c>
      <c r="FL531" s="1">
        <v>5.933987E-20</v>
      </c>
      <c r="FM531" s="1">
        <v>5.1244009999999998E-16</v>
      </c>
      <c r="FN531" s="1">
        <v>1.794428E-2</v>
      </c>
      <c r="FO531">
        <v>27.131229999999999</v>
      </c>
      <c r="FP531" s="1">
        <v>1.9843470000000001E-18</v>
      </c>
      <c r="FQ531" s="1">
        <v>1.7397790000000001E-14</v>
      </c>
      <c r="FR531" s="1">
        <v>1.7905770000000001E-2</v>
      </c>
      <c r="FS531">
        <v>27.20288</v>
      </c>
      <c r="FT531" s="1">
        <v>4.9475999999999998E-17</v>
      </c>
      <c r="FU531" s="1">
        <v>4.3746870000000001E-13</v>
      </c>
      <c r="FV531" s="1">
        <v>1.7916390000000001E-2</v>
      </c>
      <c r="FW531">
        <v>27.234359999999999</v>
      </c>
      <c r="FX531" s="1">
        <v>9.434788999999999E-16</v>
      </c>
      <c r="FY531" s="1">
        <v>8.3873949999999999E-12</v>
      </c>
      <c r="FZ531" s="1">
        <v>1.7870239999999999E-2</v>
      </c>
      <c r="GA531">
        <v>27.250260000000001</v>
      </c>
      <c r="GB531" s="1">
        <v>1.4008609999999999E-14</v>
      </c>
      <c r="GC531" s="1">
        <v>1.256843E-10</v>
      </c>
      <c r="GD531" s="1">
        <v>1.7749750000000002E-2</v>
      </c>
      <c r="GE531">
        <v>27.26699</v>
      </c>
      <c r="GF531" s="1">
        <v>1.6542769999999999E-13</v>
      </c>
      <c r="GG531" s="1">
        <v>1.5034690000000001E-9</v>
      </c>
      <c r="GH531" s="1">
        <v>1.7647119999999999E-2</v>
      </c>
      <c r="GI531">
        <v>27.31559</v>
      </c>
      <c r="GJ531" s="1">
        <v>1.59138E-12</v>
      </c>
      <c r="GK531" s="1">
        <v>1.4635910000000001E-8</v>
      </c>
      <c r="GL531" s="1">
        <v>1.7560699999999999E-2</v>
      </c>
      <c r="GM531">
        <v>27.461649999999999</v>
      </c>
      <c r="GN531" s="1">
        <v>1.269255E-11</v>
      </c>
      <c r="GO531" s="1">
        <v>1.180422E-7</v>
      </c>
      <c r="GP531" s="1">
        <v>1.7446239999999998E-2</v>
      </c>
      <c r="GQ531">
        <v>27.639980000000001</v>
      </c>
      <c r="GR531" s="1">
        <v>8.5144930000000005E-11</v>
      </c>
      <c r="GS531" s="1">
        <v>8.0142600000000005E-7</v>
      </c>
      <c r="GT531" s="1">
        <v>1.7370360000000001E-2</v>
      </c>
      <c r="GU531">
        <v>27.834340000000001</v>
      </c>
      <c r="GV531" s="1">
        <v>4.8869760000000004E-10</v>
      </c>
      <c r="GW531" s="1">
        <v>4.6476670000000001E-6</v>
      </c>
      <c r="GX531" s="1">
        <v>1.7253729999999998E-2</v>
      </c>
      <c r="GY531">
        <v>27.992719999999998</v>
      </c>
      <c r="GZ531" s="1">
        <v>2.4222039999999998E-9</v>
      </c>
      <c r="HA531" s="1">
        <v>2.333176E-5</v>
      </c>
      <c r="HB531" s="1">
        <v>1.711617E-2</v>
      </c>
      <c r="HC531">
        <v>28.082699999999999</v>
      </c>
      <c r="HD531" s="1">
        <v>1.0507559999999999E-8</v>
      </c>
      <c r="HE531" s="1">
        <v>1.026097E-4</v>
      </c>
      <c r="HF531" s="1">
        <v>1.7023960000000001E-2</v>
      </c>
      <c r="HG531">
        <v>28.076370000000001</v>
      </c>
      <c r="HH531" s="1">
        <v>4.0470390000000003E-8</v>
      </c>
      <c r="HI531" s="1">
        <v>3.9979730000000002E-4</v>
      </c>
      <c r="HJ531" s="1">
        <v>1.696543E-2</v>
      </c>
      <c r="HK531">
        <v>28.065390000000001</v>
      </c>
      <c r="HL531" s="1">
        <v>1.3980690000000001E-7</v>
      </c>
      <c r="HM531" s="1">
        <v>1.3943989999999999E-3</v>
      </c>
      <c r="HN531" s="1">
        <v>1.7318420000000001E-2</v>
      </c>
      <c r="HO531">
        <v>28.071729999999999</v>
      </c>
      <c r="HP531" s="1">
        <v>4.4765249999999998E-7</v>
      </c>
      <c r="HQ531" s="1">
        <v>4.4009100000000001E-3</v>
      </c>
      <c r="HR531" s="1">
        <v>1.7163350000000001E-2</v>
      </c>
      <c r="HS531">
        <v>28.149239999999999</v>
      </c>
      <c r="HT531" s="1">
        <v>1.269597E-6</v>
      </c>
      <c r="HU531" s="1">
        <v>1.267356E-2</v>
      </c>
      <c r="HV531" s="1">
        <v>1.6809660000000001E-2</v>
      </c>
      <c r="HW531">
        <v>28.277190000000001</v>
      </c>
      <c r="HX531" s="1">
        <v>3.2657750000000001E-6</v>
      </c>
      <c r="HY531" s="1">
        <v>3.348918E-2</v>
      </c>
      <c r="HZ531" s="1">
        <v>1.6445499999999998E-2</v>
      </c>
      <c r="IA531">
        <v>28.38157</v>
      </c>
      <c r="IB531" s="1">
        <v>7.7504079999999997E-6</v>
      </c>
      <c r="IC531" s="1">
        <v>8.1732920000000001E-2</v>
      </c>
      <c r="ID531" s="1">
        <v>1.633534E-2</v>
      </c>
      <c r="IE531">
        <v>28.47833</v>
      </c>
      <c r="IF531" s="1">
        <v>1.737511E-5</v>
      </c>
      <c r="IG531" s="1">
        <v>0.18559809999999999</v>
      </c>
      <c r="IH531" s="1">
        <v>1.6358569999999999E-2</v>
      </c>
      <c r="II531">
        <v>28.52261</v>
      </c>
      <c r="IJ531" s="1">
        <v>3.6812820000000002E-5</v>
      </c>
      <c r="IK531" s="1">
        <v>0.3950129</v>
      </c>
      <c r="IL531" s="1">
        <v>1.6322529999999998E-2</v>
      </c>
      <c r="IM531">
        <v>28.508040000000001</v>
      </c>
      <c r="IN531" s="1">
        <v>7.3281740000000003E-5</v>
      </c>
      <c r="IO531">
        <v>0.79258600000000001</v>
      </c>
      <c r="IP531" s="1">
        <v>1.6251560000000002E-2</v>
      </c>
      <c r="IQ531">
        <v>28.492799999999999</v>
      </c>
      <c r="IR531" s="1">
        <v>1.3789609999999999E-4</v>
      </c>
      <c r="IS531" s="1">
        <v>1.506405</v>
      </c>
      <c r="IT531" s="1">
        <v>1.667368E-2</v>
      </c>
      <c r="IU531">
        <v>28.517520000000001</v>
      </c>
      <c r="IV531" s="1">
        <v>2.5474379999999999E-4</v>
      </c>
      <c r="IW531">
        <v>2.7278389999999999</v>
      </c>
      <c r="IX531">
        <v>1.652234E-2</v>
      </c>
      <c r="IY531">
        <v>28.680029999999999</v>
      </c>
      <c r="IZ531" s="1">
        <v>4.349256E-4</v>
      </c>
      <c r="JA531">
        <v>4.7250139999999998</v>
      </c>
      <c r="JB531" s="1">
        <v>1.6185700000000001E-2</v>
      </c>
      <c r="JC531">
        <v>28.87481</v>
      </c>
      <c r="JD531" s="1">
        <v>7.0397000000000005E-4</v>
      </c>
      <c r="JE531">
        <v>7.8463209999999997</v>
      </c>
      <c r="JF531" s="1">
        <v>1.5832510000000001E-2</v>
      </c>
      <c r="JG531">
        <v>29.06195</v>
      </c>
      <c r="JH531" s="1">
        <v>1.0942009999999999E-3</v>
      </c>
      <c r="JI531">
        <v>12.52994</v>
      </c>
      <c r="JJ531">
        <v>1.5763510000000001E-2</v>
      </c>
      <c r="JK531">
        <v>29.17248</v>
      </c>
      <c r="JL531" s="1">
        <v>1.6712039999999999E-3</v>
      </c>
      <c r="JM531">
        <v>19.315010000000001</v>
      </c>
      <c r="JN531" s="1">
        <v>1.582633E-2</v>
      </c>
      <c r="JO531">
        <v>29.2256</v>
      </c>
      <c r="JP531" s="1">
        <v>2.4950440000000001E-3</v>
      </c>
      <c r="JQ531">
        <v>28.851220000000001</v>
      </c>
      <c r="JR531" s="1">
        <v>1.5802719999999999E-2</v>
      </c>
      <c r="JS531">
        <v>29.212859999999999</v>
      </c>
      <c r="JT531" s="1">
        <v>3.6003879999999999E-3</v>
      </c>
      <c r="JU531">
        <v>41.87735</v>
      </c>
      <c r="JV531" s="1">
        <v>1.569678E-2</v>
      </c>
      <c r="JW531">
        <v>29.201530000000002</v>
      </c>
      <c r="JX531" s="1">
        <v>5.034228E-3</v>
      </c>
      <c r="JY531">
        <v>59.187080000000002</v>
      </c>
      <c r="JZ531" s="1">
        <v>1.6080959999999998E-2</v>
      </c>
      <c r="KA531">
        <v>29.210509999999999</v>
      </c>
      <c r="KB531" s="1">
        <v>7.090514E-3</v>
      </c>
      <c r="KC531">
        <v>81.699129999999997</v>
      </c>
      <c r="KD531" s="1">
        <v>1.5885159999999999E-2</v>
      </c>
      <c r="KE531">
        <v>29.32546</v>
      </c>
      <c r="KF531" s="1">
        <v>9.4236819999999992E-3</v>
      </c>
      <c r="KG531">
        <v>110.33410000000001</v>
      </c>
      <c r="KH531" s="1">
        <v>1.55059E-2</v>
      </c>
      <c r="KI531">
        <v>29.453220000000002</v>
      </c>
      <c r="KJ531" s="1">
        <v>1.212043E-2</v>
      </c>
      <c r="KK531">
        <v>145.8777</v>
      </c>
      <c r="KL531" s="1">
        <v>1.5095249999999999E-2</v>
      </c>
      <c r="KM531">
        <v>29.586960000000001</v>
      </c>
      <c r="KN531" s="1">
        <v>1.52438E-2</v>
      </c>
      <c r="KO531">
        <v>189.0839</v>
      </c>
      <c r="KP531" s="1">
        <v>1.4956799999999999E-2</v>
      </c>
      <c r="KQ531">
        <v>29.702670000000001</v>
      </c>
      <c r="KR531" s="1">
        <v>1.9168459999999998E-2</v>
      </c>
      <c r="KS531">
        <v>240.71729999999999</v>
      </c>
      <c r="KT531" s="1">
        <v>1.4928490000000001E-2</v>
      </c>
      <c r="KU531">
        <v>29.743269999999999</v>
      </c>
      <c r="KV531" s="1">
        <v>2.3895929999999999E-2</v>
      </c>
      <c r="KW531">
        <v>301.58409999999998</v>
      </c>
      <c r="KX531" s="1">
        <v>1.480647E-2</v>
      </c>
      <c r="KY531">
        <v>29.733139999999999</v>
      </c>
      <c r="KZ531" s="1">
        <v>2.917436E-2</v>
      </c>
      <c r="LA531">
        <v>372.32499999999999</v>
      </c>
      <c r="LB531" s="1">
        <v>1.4601050000000001E-2</v>
      </c>
      <c r="LC531">
        <v>29.714079999999999</v>
      </c>
      <c r="LD531" s="1">
        <v>3.4934140000000002E-2</v>
      </c>
      <c r="LE531">
        <v>453.34559999999999</v>
      </c>
      <c r="LF531" s="1">
        <v>1.4709099999999999E-2</v>
      </c>
      <c r="LG531">
        <v>29.72138</v>
      </c>
      <c r="LH531" s="1">
        <v>4.2215219999999998E-2</v>
      </c>
      <c r="LI531">
        <v>545.17650000000003</v>
      </c>
      <c r="LJ531" s="1">
        <v>1.448816E-2</v>
      </c>
      <c r="LK531">
        <v>29.82281</v>
      </c>
      <c r="LL531" s="1">
        <v>4.9307139999999999E-2</v>
      </c>
      <c r="LM531">
        <v>648.11659999999995</v>
      </c>
      <c r="LN531">
        <v>1.4179840000000001E-2</v>
      </c>
      <c r="LO531">
        <v>29.945250000000001</v>
      </c>
      <c r="LP531" s="1">
        <v>5.6598389999999998E-2</v>
      </c>
      <c r="LQ531">
        <v>761.97370000000001</v>
      </c>
      <c r="LR531" s="1">
        <v>1.3824940000000001E-2</v>
      </c>
      <c r="LS531">
        <v>30.077829999999999</v>
      </c>
      <c r="LT531" s="1">
        <v>6.4056399999999999E-2</v>
      </c>
      <c r="LU531">
        <v>886.53779999999995</v>
      </c>
      <c r="LV531" s="1">
        <v>1.362525E-2</v>
      </c>
      <c r="LW531">
        <v>30.180289999999999</v>
      </c>
      <c r="LX531" s="1">
        <v>7.2595750000000001E-2</v>
      </c>
      <c r="LY531">
        <v>1021.614</v>
      </c>
      <c r="LZ531" s="1">
        <v>1.3450220000000001E-2</v>
      </c>
      <c r="MA531">
        <v>30.229140000000001</v>
      </c>
      <c r="MB531" s="1">
        <v>8.1585820000000003E-2</v>
      </c>
      <c r="MC531">
        <v>1167.0820000000001</v>
      </c>
      <c r="MD531" s="1">
        <v>1.314353E-2</v>
      </c>
      <c r="ME531">
        <v>30.204450000000001</v>
      </c>
      <c r="MF531" s="1">
        <v>8.9836769999999996E-2</v>
      </c>
      <c r="MG531">
        <v>1322.3630000000001</v>
      </c>
      <c r="MH531" s="1">
        <v>1.280829E-2</v>
      </c>
      <c r="MI531">
        <v>30.172879999999999</v>
      </c>
      <c r="MJ531" s="1">
        <v>9.7907800000000003E-2</v>
      </c>
      <c r="MK531">
        <v>1486.6659999999999</v>
      </c>
      <c r="ML531" s="1">
        <v>1.278964E-2</v>
      </c>
      <c r="MM531">
        <v>30.15523</v>
      </c>
      <c r="MN531" s="1">
        <v>0.1086043</v>
      </c>
      <c r="MO531">
        <v>1659.7629999999999</v>
      </c>
      <c r="MP531" s="1">
        <v>1.26526E-2</v>
      </c>
      <c r="MQ531">
        <v>30.246510000000001</v>
      </c>
      <c r="MR531" s="1">
        <v>0.11862399999999999</v>
      </c>
      <c r="MS531">
        <v>1841.4090000000001</v>
      </c>
      <c r="MT531" s="1">
        <v>1.2476050000000001E-2</v>
      </c>
      <c r="MU531">
        <v>30.312259999999998</v>
      </c>
      <c r="MV531" s="1">
        <v>0.12839829999999999</v>
      </c>
      <c r="MW531">
        <v>2030.6790000000001</v>
      </c>
      <c r="MX531" s="1">
        <v>1.221971E-2</v>
      </c>
      <c r="MY531">
        <v>30.346080000000001</v>
      </c>
      <c r="MZ531" s="1">
        <v>0.13730319999999999</v>
      </c>
      <c r="NA531">
        <v>2226.752</v>
      </c>
      <c r="NB531" s="1">
        <v>1.20467E-2</v>
      </c>
      <c r="NC531">
        <v>30.36261</v>
      </c>
      <c r="ND531" s="1">
        <v>0.1470243</v>
      </c>
      <c r="NE531">
        <v>2428.748</v>
      </c>
      <c r="NF531">
        <v>1.196795E-2</v>
      </c>
      <c r="NG531">
        <v>30.37961</v>
      </c>
      <c r="NH531" s="1">
        <v>0.15790969999999999</v>
      </c>
      <c r="NI531">
        <v>2636.38</v>
      </c>
      <c r="NJ531">
        <v>1.190943E-2</v>
      </c>
      <c r="NK531">
        <v>30.367270000000001</v>
      </c>
      <c r="NL531" s="1">
        <v>0.1691587</v>
      </c>
      <c r="NM531">
        <v>2849.1219999999998</v>
      </c>
      <c r="NN531" s="1">
        <v>1.1843360000000001E-2</v>
      </c>
      <c r="NO531">
        <v>30.348030000000001</v>
      </c>
      <c r="NP531" s="1">
        <v>0.18037259999999999</v>
      </c>
      <c r="NQ531">
        <v>3066.3670000000002</v>
      </c>
      <c r="NR531" s="1">
        <v>1.187505E-2</v>
      </c>
      <c r="NS531">
        <v>30.334849999999999</v>
      </c>
      <c r="NT531" s="1">
        <v>0.19321550000000001</v>
      </c>
      <c r="NU531">
        <v>3287.6489999999999</v>
      </c>
      <c r="NV531" s="1">
        <v>1.1742259999999999E-2</v>
      </c>
      <c r="NW531">
        <v>30.44247</v>
      </c>
      <c r="NX531" s="1">
        <v>0.20341219999999999</v>
      </c>
      <c r="NY531">
        <v>3512.2260000000001</v>
      </c>
      <c r="NZ531" s="1">
        <v>1.1570199999999999E-2</v>
      </c>
      <c r="OA531">
        <v>30.57554</v>
      </c>
      <c r="OB531" s="1">
        <v>0.212672</v>
      </c>
      <c r="OC531">
        <v>3738.9340000000002</v>
      </c>
      <c r="OD531" s="1">
        <v>1.1433799999999999E-2</v>
      </c>
      <c r="OE531">
        <v>30.676010000000002</v>
      </c>
      <c r="OF531" s="1">
        <v>0.22227279999999999</v>
      </c>
      <c r="OG531">
        <v>3967.1350000000002</v>
      </c>
      <c r="OH531" s="1">
        <v>1.1393179999999999E-2</v>
      </c>
      <c r="OI531">
        <v>30.757750000000001</v>
      </c>
      <c r="OJ531">
        <v>0.23357729999999999</v>
      </c>
      <c r="OK531">
        <v>4196.5600000000004</v>
      </c>
    </row>
    <row r="532" spans="1:401" x14ac:dyDescent="0.35">
      <c r="A532">
        <v>541</v>
      </c>
      <c r="B532" t="s">
        <v>4</v>
      </c>
      <c r="C532" t="s">
        <v>364</v>
      </c>
      <c r="D532" t="s">
        <v>539</v>
      </c>
      <c r="E532">
        <v>761.56410000000005</v>
      </c>
      <c r="F532" s="1">
        <v>2.2731390000000001E-2</v>
      </c>
      <c r="G532">
        <v>21.929410000000001</v>
      </c>
      <c r="H532">
        <v>0</v>
      </c>
      <c r="I532">
        <v>0</v>
      </c>
      <c r="J532" s="1">
        <v>2.2666100000000002E-2</v>
      </c>
      <c r="K532">
        <v>22.0701</v>
      </c>
      <c r="L532">
        <v>0</v>
      </c>
      <c r="M532">
        <v>0</v>
      </c>
      <c r="N532" s="1">
        <v>2.2514679999999999E-2</v>
      </c>
      <c r="O532">
        <v>22.223880000000001</v>
      </c>
      <c r="P532">
        <v>0</v>
      </c>
      <c r="Q532">
        <v>0</v>
      </c>
      <c r="R532" s="1">
        <v>2.2301049999999999E-2</v>
      </c>
      <c r="S532">
        <v>22.328890000000001</v>
      </c>
      <c r="T532">
        <v>0</v>
      </c>
      <c r="U532">
        <v>0</v>
      </c>
      <c r="V532" s="1">
        <v>2.213998E-2</v>
      </c>
      <c r="W532">
        <v>22.36758</v>
      </c>
      <c r="X532">
        <v>0</v>
      </c>
      <c r="Y532">
        <v>0</v>
      </c>
      <c r="Z532" s="1">
        <v>2.2038350000000002E-2</v>
      </c>
      <c r="AA532">
        <v>22.415330000000001</v>
      </c>
      <c r="AB532">
        <v>0</v>
      </c>
      <c r="AC532">
        <v>0</v>
      </c>
      <c r="AD532" s="1">
        <v>2.2026529999999999E-2</v>
      </c>
      <c r="AE532">
        <v>22.471170000000001</v>
      </c>
      <c r="AF532">
        <v>0</v>
      </c>
      <c r="AG532">
        <v>0</v>
      </c>
      <c r="AH532" s="1">
        <v>2.1882749999999999E-2</v>
      </c>
      <c r="AI532">
        <v>22.63083</v>
      </c>
      <c r="AJ532">
        <v>0</v>
      </c>
      <c r="AK532">
        <v>0</v>
      </c>
      <c r="AL532" s="1">
        <v>2.1691129999999999E-2</v>
      </c>
      <c r="AM532">
        <v>22.82873</v>
      </c>
      <c r="AN532">
        <v>0</v>
      </c>
      <c r="AO532">
        <v>0</v>
      </c>
      <c r="AP532" s="1">
        <v>2.1490189999999999E-2</v>
      </c>
      <c r="AQ532">
        <v>23.037189999999999</v>
      </c>
      <c r="AR532">
        <v>0</v>
      </c>
      <c r="AS532">
        <v>0</v>
      </c>
      <c r="AT532" s="1">
        <v>2.1373070000000001E-2</v>
      </c>
      <c r="AU532">
        <v>23.227889999999999</v>
      </c>
      <c r="AV532">
        <v>0</v>
      </c>
      <c r="AW532">
        <v>0</v>
      </c>
      <c r="AX532" s="1">
        <v>2.1301810000000001E-2</v>
      </c>
      <c r="AY532">
        <v>23.34168</v>
      </c>
      <c r="AZ532">
        <v>0</v>
      </c>
      <c r="BA532">
        <v>0</v>
      </c>
      <c r="BB532" s="1">
        <v>2.120534E-2</v>
      </c>
      <c r="BC532">
        <v>23.425090000000001</v>
      </c>
      <c r="BD532">
        <v>0</v>
      </c>
      <c r="BE532">
        <v>0</v>
      </c>
      <c r="BF532" s="1">
        <v>2.110513E-2</v>
      </c>
      <c r="BG532">
        <v>23.49663</v>
      </c>
      <c r="BH532">
        <v>0</v>
      </c>
      <c r="BI532">
        <v>0</v>
      </c>
      <c r="BJ532" s="1">
        <v>2.113025E-2</v>
      </c>
      <c r="BK532">
        <v>23.59646</v>
      </c>
      <c r="BL532">
        <v>0</v>
      </c>
      <c r="BM532">
        <v>0</v>
      </c>
      <c r="BN532" s="1">
        <v>2.0985480000000001E-2</v>
      </c>
      <c r="BO532">
        <v>23.80921</v>
      </c>
      <c r="BP532">
        <v>0</v>
      </c>
      <c r="BQ532">
        <v>0</v>
      </c>
      <c r="BR532" s="1">
        <v>2.0787989999999999E-2</v>
      </c>
      <c r="BS532">
        <v>24.017219999999998</v>
      </c>
      <c r="BT532">
        <v>0</v>
      </c>
      <c r="BU532">
        <v>0</v>
      </c>
      <c r="BV532" s="1">
        <v>2.0586500000000001E-2</v>
      </c>
      <c r="BW532">
        <v>24.222909999999999</v>
      </c>
      <c r="BX532">
        <v>0</v>
      </c>
      <c r="BY532">
        <v>0</v>
      </c>
      <c r="BZ532" s="1">
        <v>2.046193E-2</v>
      </c>
      <c r="CA532">
        <v>24.395759999999999</v>
      </c>
      <c r="CB532">
        <v>0</v>
      </c>
      <c r="CC532">
        <v>0</v>
      </c>
      <c r="CD532" s="1">
        <v>2.0375520000000001E-2</v>
      </c>
      <c r="CE532">
        <v>24.49962</v>
      </c>
      <c r="CF532">
        <v>0</v>
      </c>
      <c r="CG532">
        <v>0</v>
      </c>
      <c r="CH532" s="1">
        <v>2.025793E-2</v>
      </c>
      <c r="CI532">
        <v>24.538229999999999</v>
      </c>
      <c r="CJ532">
        <v>0</v>
      </c>
      <c r="CK532">
        <v>0</v>
      </c>
      <c r="CL532" s="1">
        <v>2.0158180000000001E-2</v>
      </c>
      <c r="CM532">
        <v>24.58625</v>
      </c>
      <c r="CN532">
        <v>0</v>
      </c>
      <c r="CO532">
        <v>0</v>
      </c>
      <c r="CP532">
        <v>2.0333250000000001E-2</v>
      </c>
      <c r="CQ532">
        <v>24.677320000000002</v>
      </c>
      <c r="CR532">
        <v>0</v>
      </c>
      <c r="CS532">
        <v>0</v>
      </c>
      <c r="CT532" s="1">
        <v>2.017737E-2</v>
      </c>
      <c r="CU532">
        <v>24.847300000000001</v>
      </c>
      <c r="CV532">
        <v>0</v>
      </c>
      <c r="CW532">
        <v>0</v>
      </c>
      <c r="CX532">
        <v>1.989469E-2</v>
      </c>
      <c r="CY532">
        <v>24.951270000000001</v>
      </c>
      <c r="CZ532">
        <v>0</v>
      </c>
      <c r="DA532">
        <v>0</v>
      </c>
      <c r="DB532" s="1">
        <v>1.9615230000000001E-2</v>
      </c>
      <c r="DC532">
        <v>25.123429999999999</v>
      </c>
      <c r="DD532">
        <v>0</v>
      </c>
      <c r="DE532">
        <v>0</v>
      </c>
      <c r="DF532" s="1">
        <v>1.9509060000000002E-2</v>
      </c>
      <c r="DG532">
        <v>25.279589999999999</v>
      </c>
      <c r="DH532">
        <v>0</v>
      </c>
      <c r="DI532">
        <v>0</v>
      </c>
      <c r="DJ532" s="1">
        <v>1.9472079999999999E-2</v>
      </c>
      <c r="DK532">
        <v>25.370429999999999</v>
      </c>
      <c r="DL532">
        <v>0</v>
      </c>
      <c r="DM532">
        <v>0</v>
      </c>
      <c r="DN532" s="1">
        <v>1.9383939999999999E-2</v>
      </c>
      <c r="DO532">
        <v>25.420940000000002</v>
      </c>
      <c r="DP532">
        <v>0</v>
      </c>
      <c r="DQ532">
        <v>0</v>
      </c>
      <c r="DR532" s="1">
        <v>1.916491E-2</v>
      </c>
      <c r="DS532">
        <v>25.47569</v>
      </c>
      <c r="DT532">
        <v>0</v>
      </c>
      <c r="DU532">
        <v>0</v>
      </c>
      <c r="DV532" s="1">
        <v>1.8818499999999998E-2</v>
      </c>
      <c r="DW532">
        <v>25.561050000000002</v>
      </c>
      <c r="DX532">
        <v>0</v>
      </c>
      <c r="DY532">
        <v>0</v>
      </c>
      <c r="DZ532" s="1">
        <v>1.8691610000000001E-2</v>
      </c>
      <c r="EA532">
        <v>25.766079999999999</v>
      </c>
      <c r="EB532">
        <v>0</v>
      </c>
      <c r="EC532">
        <v>0</v>
      </c>
      <c r="ED532" s="1">
        <v>1.8669109999999999E-2</v>
      </c>
      <c r="EE532">
        <v>25.990670000000001</v>
      </c>
      <c r="EF532">
        <v>0</v>
      </c>
      <c r="EG532">
        <v>1.101556E-35</v>
      </c>
      <c r="EH532" s="1">
        <v>1.8641970000000001E-2</v>
      </c>
      <c r="EI532">
        <v>26.215150000000001</v>
      </c>
      <c r="EJ532">
        <v>2.7322640000000001E-36</v>
      </c>
      <c r="EK532">
        <v>2.450259E-32</v>
      </c>
      <c r="EL532" s="1">
        <v>1.8506330000000001E-2</v>
      </c>
      <c r="EM532">
        <v>26.414210000000001</v>
      </c>
      <c r="EN532">
        <v>2.802834E-33</v>
      </c>
      <c r="EO532">
        <v>2.4875329999999999E-29</v>
      </c>
      <c r="EP532" s="1">
        <v>1.8362420000000001E-2</v>
      </c>
      <c r="EQ532">
        <v>26.512149999999998</v>
      </c>
      <c r="ER532">
        <v>1.4443849999999999E-30</v>
      </c>
      <c r="ES532" s="1">
        <v>1.279216E-26</v>
      </c>
      <c r="ET532" s="1">
        <v>1.8236570000000001E-2</v>
      </c>
      <c r="EU532">
        <v>26.53416</v>
      </c>
      <c r="EV532" s="1">
        <v>4.115091E-28</v>
      </c>
      <c r="EW532" s="1">
        <v>3.6513229999999999E-24</v>
      </c>
      <c r="EX532" s="1">
        <v>1.8214919999999999E-2</v>
      </c>
      <c r="EY532">
        <v>26.57019</v>
      </c>
      <c r="EZ532" s="1">
        <v>7.0016149999999998E-26</v>
      </c>
      <c r="FA532" s="1">
        <v>6.2057780000000001E-22</v>
      </c>
      <c r="FB532" s="1">
        <v>1.8427860000000001E-2</v>
      </c>
      <c r="FC532">
        <v>26.624289999999998</v>
      </c>
      <c r="FD532" s="1">
        <v>7.602167E-24</v>
      </c>
      <c r="FE532" s="1">
        <v>6.6628939999999997E-20</v>
      </c>
      <c r="FF532" s="1">
        <v>1.8377330000000001E-2</v>
      </c>
      <c r="FG532">
        <v>26.755949999999999</v>
      </c>
      <c r="FH532" s="1">
        <v>5.392062E-22</v>
      </c>
      <c r="FI532" s="1">
        <v>4.7435169999999996E-18</v>
      </c>
      <c r="FJ532">
        <v>1.8205260000000001E-2</v>
      </c>
      <c r="FK532">
        <v>26.88645</v>
      </c>
      <c r="FL532" s="1">
        <v>2.6138509999999999E-20</v>
      </c>
      <c r="FM532" s="1">
        <v>2.3301160000000002E-16</v>
      </c>
      <c r="FN532" s="1">
        <v>1.8024519999999999E-2</v>
      </c>
      <c r="FO532">
        <v>26.983440000000002</v>
      </c>
      <c r="FP532" s="1">
        <v>9.0625070000000009E-19</v>
      </c>
      <c r="FQ532" s="1">
        <v>8.1891139999999995E-15</v>
      </c>
      <c r="FR532" s="1">
        <v>1.7986499999999999E-2</v>
      </c>
      <c r="FS532">
        <v>27.05667</v>
      </c>
      <c r="FT532" s="1">
        <v>2.338231E-17</v>
      </c>
      <c r="FU532" s="1">
        <v>2.1281509999999999E-13</v>
      </c>
      <c r="FV532" s="1">
        <v>1.799949E-2</v>
      </c>
      <c r="FW532">
        <v>27.089980000000001</v>
      </c>
      <c r="FX532" s="1">
        <v>4.6060430000000004E-16</v>
      </c>
      <c r="FY532" s="1">
        <v>4.2106219999999996E-12</v>
      </c>
      <c r="FZ532" s="1">
        <v>1.7952650000000001E-2</v>
      </c>
      <c r="GA532">
        <v>27.107959999999999</v>
      </c>
      <c r="GB532" s="1">
        <v>7.0518200000000003E-15</v>
      </c>
      <c r="GC532" s="1">
        <v>6.5023129999999996E-11</v>
      </c>
      <c r="GD532" s="1">
        <v>1.7829959999999999E-2</v>
      </c>
      <c r="GE532">
        <v>27.126390000000001</v>
      </c>
      <c r="GF532" s="1">
        <v>8.5732050000000001E-14</v>
      </c>
      <c r="GG532" s="1">
        <v>8.0057540000000002E-10</v>
      </c>
      <c r="GH532" s="1">
        <v>1.7727440000000001E-2</v>
      </c>
      <c r="GI532">
        <v>27.175699999999999</v>
      </c>
      <c r="GJ532" s="1">
        <v>8.4800330000000001E-13</v>
      </c>
      <c r="GK532" s="1">
        <v>8.0120390000000001E-9</v>
      </c>
      <c r="GL532">
        <v>1.7642459999999999E-2</v>
      </c>
      <c r="GM532">
        <v>27.320170000000001</v>
      </c>
      <c r="GN532" s="1">
        <v>6.945876E-12</v>
      </c>
      <c r="GO532" s="1">
        <v>6.6357219999999994E-8</v>
      </c>
      <c r="GP532" s="1">
        <v>1.752722E-2</v>
      </c>
      <c r="GQ532">
        <v>27.496870000000001</v>
      </c>
      <c r="GR532" s="1">
        <v>4.778706E-11</v>
      </c>
      <c r="GS532" s="1">
        <v>4.6213820000000002E-7</v>
      </c>
      <c r="GT532" s="1">
        <v>1.7451230000000002E-2</v>
      </c>
      <c r="GU532">
        <v>27.68984</v>
      </c>
      <c r="GV532" s="1">
        <v>2.8098529999999998E-10</v>
      </c>
      <c r="GW532" s="1">
        <v>2.7463849999999999E-6</v>
      </c>
      <c r="GX532" s="1">
        <v>1.73338E-2</v>
      </c>
      <c r="GY532">
        <v>27.848310000000001</v>
      </c>
      <c r="GZ532" s="1">
        <v>1.4251179999999999E-9</v>
      </c>
      <c r="HA532" s="1">
        <v>1.4114199999999999E-5</v>
      </c>
      <c r="HB532" s="1">
        <v>1.7196739999999999E-2</v>
      </c>
      <c r="HC532">
        <v>27.939969999999999</v>
      </c>
      <c r="HD532" s="1">
        <v>6.3200150000000003E-9</v>
      </c>
      <c r="HE532" s="1">
        <v>6.348298E-5</v>
      </c>
      <c r="HF532" s="1">
        <v>1.7101040000000001E-2</v>
      </c>
      <c r="HG532">
        <v>27.936779999999999</v>
      </c>
      <c r="HH532" s="1">
        <v>2.4853840000000001E-8</v>
      </c>
      <c r="HI532" s="1">
        <v>2.52737E-4</v>
      </c>
      <c r="HJ532">
        <v>1.7046539999999999E-2</v>
      </c>
      <c r="HK532">
        <v>27.928540000000002</v>
      </c>
      <c r="HL532" s="1">
        <v>8.7619210000000006E-8</v>
      </c>
      <c r="HM532" s="1">
        <v>8.9988869999999997E-4</v>
      </c>
      <c r="HN532" s="1">
        <v>1.7405449999999999E-2</v>
      </c>
      <c r="HO532">
        <v>27.936769999999999</v>
      </c>
      <c r="HP532" s="1">
        <v>2.8606330000000001E-7</v>
      </c>
      <c r="HQ532" s="1">
        <v>2.8971410000000002E-3</v>
      </c>
      <c r="HR532" s="1">
        <v>1.7249859999999999E-2</v>
      </c>
      <c r="HS532">
        <v>28.014189999999999</v>
      </c>
      <c r="HT532" s="1">
        <v>8.2623719999999997E-7</v>
      </c>
      <c r="HU532" s="1">
        <v>8.5024420000000007E-3</v>
      </c>
      <c r="HV532" s="1">
        <v>1.6891429999999999E-2</v>
      </c>
      <c r="HW532">
        <v>28.141349999999999</v>
      </c>
      <c r="HX532" s="1">
        <v>2.1621960000000001E-6</v>
      </c>
      <c r="HY532" s="1">
        <v>2.287755E-2</v>
      </c>
      <c r="HZ532">
        <v>1.652315E-2</v>
      </c>
      <c r="IA532">
        <v>28.246659999999999</v>
      </c>
      <c r="IB532" s="1">
        <v>5.2165120000000003E-6</v>
      </c>
      <c r="IC532" s="1">
        <v>5.6810920000000001E-2</v>
      </c>
      <c r="ID532" s="1">
        <v>1.641273E-2</v>
      </c>
      <c r="IE532">
        <v>28.344570000000001</v>
      </c>
      <c r="IF532" s="1">
        <v>1.1881440000000001E-5</v>
      </c>
      <c r="IG532" s="1">
        <v>0.1311638</v>
      </c>
      <c r="IH532" s="1">
        <v>1.6438189999999998E-2</v>
      </c>
      <c r="II532">
        <v>28.391310000000001</v>
      </c>
      <c r="IJ532" s="1">
        <v>2.5559390000000001E-5</v>
      </c>
      <c r="IK532" s="1">
        <v>0.28361700000000001</v>
      </c>
      <c r="IL532">
        <v>1.6403049999999999E-2</v>
      </c>
      <c r="IM532">
        <v>28.3796</v>
      </c>
      <c r="IN532" s="1">
        <v>5.1617509999999999E-5</v>
      </c>
      <c r="IO532" s="1">
        <v>0.57771749999999999</v>
      </c>
      <c r="IP532" s="1">
        <v>1.6334620000000001E-2</v>
      </c>
      <c r="IQ532">
        <v>28.366759999999999</v>
      </c>
      <c r="IR532" s="1">
        <v>9.8477660000000005E-5</v>
      </c>
      <c r="IS532" s="1">
        <v>1.113899</v>
      </c>
      <c r="IT532" s="1">
        <v>1.6762869999999999E-2</v>
      </c>
      <c r="IU532">
        <v>28.392410000000002</v>
      </c>
      <c r="IV532" s="1">
        <v>1.843564E-4</v>
      </c>
      <c r="IW532" s="1">
        <v>2.045042</v>
      </c>
      <c r="IX532" s="1">
        <v>1.6608910000000001E-2</v>
      </c>
      <c r="IY532">
        <v>28.55256</v>
      </c>
      <c r="IZ532" s="1">
        <v>3.1862250000000002E-4</v>
      </c>
      <c r="JA532">
        <v>3.5888810000000002</v>
      </c>
      <c r="JB532" s="1">
        <v>1.6268640000000001E-2</v>
      </c>
      <c r="JC532">
        <v>28.745180000000001</v>
      </c>
      <c r="JD532" s="1">
        <v>5.217291E-4</v>
      </c>
      <c r="JE532">
        <v>6.0341079999999998</v>
      </c>
      <c r="JF532">
        <v>1.5912369999999999E-2</v>
      </c>
      <c r="JG532">
        <v>28.93085</v>
      </c>
      <c r="JH532" s="1">
        <v>8.1995240000000001E-4</v>
      </c>
      <c r="JI532">
        <v>9.7507439999999992</v>
      </c>
      <c r="JJ532" s="1">
        <v>1.584257E-2</v>
      </c>
      <c r="JK532">
        <v>29.042210000000001</v>
      </c>
      <c r="JL532" s="1">
        <v>1.2656869999999999E-3</v>
      </c>
      <c r="JM532">
        <v>15.20187</v>
      </c>
      <c r="JN532" s="1">
        <v>1.590838E-2</v>
      </c>
      <c r="JO532">
        <v>29.097249999999999</v>
      </c>
      <c r="JP532" s="1">
        <v>1.9091659999999999E-3</v>
      </c>
      <c r="JQ532">
        <v>22.95355</v>
      </c>
      <c r="JR532" s="1">
        <v>1.5885730000000001E-2</v>
      </c>
      <c r="JS532">
        <v>29.087569999999999</v>
      </c>
      <c r="JT532" s="1">
        <v>2.7817089999999998E-3</v>
      </c>
      <c r="JU532">
        <v>33.660029999999999</v>
      </c>
      <c r="JV532" s="1">
        <v>1.5782020000000001E-2</v>
      </c>
      <c r="JW532">
        <v>29.078859999999999</v>
      </c>
      <c r="JX532" s="1">
        <v>3.9257420000000003E-3</v>
      </c>
      <c r="JY532">
        <v>48.038150000000002</v>
      </c>
      <c r="JZ532" s="1">
        <v>1.6172780000000001E-2</v>
      </c>
      <c r="KA532">
        <v>29.08954</v>
      </c>
      <c r="KB532" s="1">
        <v>5.5792949999999997E-3</v>
      </c>
      <c r="KC532">
        <v>66.930610000000001</v>
      </c>
      <c r="KD532" s="1">
        <v>1.597405E-2</v>
      </c>
      <c r="KE532">
        <v>29.203569999999999</v>
      </c>
      <c r="KF532" s="1">
        <v>7.4758230000000004E-3</v>
      </c>
      <c r="KG532">
        <v>91.19247</v>
      </c>
      <c r="KH532" s="1">
        <v>1.5590379999999999E-2</v>
      </c>
      <c r="KI532">
        <v>29.33079</v>
      </c>
      <c r="KJ532" s="1">
        <v>9.6891909999999998E-3</v>
      </c>
      <c r="KK532">
        <v>121.5852</v>
      </c>
      <c r="KL532" s="1">
        <v>1.517658E-2</v>
      </c>
      <c r="KM532">
        <v>29.46425</v>
      </c>
      <c r="KN532" s="1">
        <v>1.227643E-2</v>
      </c>
      <c r="KO532">
        <v>158.8621</v>
      </c>
      <c r="KP532" s="1">
        <v>1.503783E-2</v>
      </c>
      <c r="KQ532">
        <v>29.58013</v>
      </c>
      <c r="KR532" s="1">
        <v>1.554823E-2</v>
      </c>
      <c r="KS532">
        <v>203.798</v>
      </c>
      <c r="KT532" s="1">
        <v>1.5010610000000001E-2</v>
      </c>
      <c r="KU532">
        <v>29.622920000000001</v>
      </c>
      <c r="KV532" s="1">
        <v>1.9517050000000001E-2</v>
      </c>
      <c r="KW532">
        <v>257.20659999999998</v>
      </c>
      <c r="KX532" s="1">
        <v>1.4886419999999999E-2</v>
      </c>
      <c r="KY532">
        <v>29.61543</v>
      </c>
      <c r="KZ532" s="1">
        <v>2.3981019999999999E-2</v>
      </c>
      <c r="LA532">
        <v>319.76280000000003</v>
      </c>
      <c r="LB532" s="1">
        <v>1.468269E-2</v>
      </c>
      <c r="LC532">
        <v>29.599150000000002</v>
      </c>
      <c r="LD532" s="1">
        <v>2.8898920000000002E-2</v>
      </c>
      <c r="LE532">
        <v>391.9434</v>
      </c>
      <c r="LF532" s="1">
        <v>1.479371E-2</v>
      </c>
      <c r="LG532">
        <v>29.60802</v>
      </c>
      <c r="LH532" s="1">
        <v>3.5135279999999998E-2</v>
      </c>
      <c r="LI532">
        <v>474.3485</v>
      </c>
      <c r="LJ532" s="1">
        <v>1.4571270000000001E-2</v>
      </c>
      <c r="LK532">
        <v>29.708929999999999</v>
      </c>
      <c r="LL532" s="1">
        <v>4.1269210000000001E-2</v>
      </c>
      <c r="LM532">
        <v>567.35140000000001</v>
      </c>
      <c r="LN532" s="1">
        <v>1.4260460000000001E-2</v>
      </c>
      <c r="LO532">
        <v>29.831240000000001</v>
      </c>
      <c r="LP532" s="1">
        <v>4.7624479999999997E-2</v>
      </c>
      <c r="LQ532">
        <v>670.89340000000004</v>
      </c>
      <c r="LR532">
        <v>1.3902009999999999E-2</v>
      </c>
      <c r="LS532">
        <v>29.963709999999999</v>
      </c>
      <c r="LT532" s="1">
        <v>5.4171030000000002E-2</v>
      </c>
      <c r="LU532">
        <v>784.89729999999997</v>
      </c>
      <c r="LV532">
        <v>1.370238E-2</v>
      </c>
      <c r="LW532">
        <v>30.067080000000001</v>
      </c>
      <c r="LX532" s="1">
        <v>6.1700699999999997E-2</v>
      </c>
      <c r="LY532">
        <v>909.30039999999997</v>
      </c>
      <c r="LZ532" s="1">
        <v>1.352774E-2</v>
      </c>
      <c r="MA532">
        <v>30.117750000000001</v>
      </c>
      <c r="MB532" s="1">
        <v>6.9676660000000001E-2</v>
      </c>
      <c r="MC532">
        <v>1044.079</v>
      </c>
      <c r="MD532" s="1">
        <v>1.321815E-2</v>
      </c>
      <c r="ME532">
        <v>30.09609</v>
      </c>
      <c r="MF532" s="1">
        <v>7.706383E-2</v>
      </c>
      <c r="MG532">
        <v>1188.7729999999999</v>
      </c>
      <c r="MH532" s="1">
        <v>1.288213E-2</v>
      </c>
      <c r="MI532">
        <v>30.06737</v>
      </c>
      <c r="MJ532" s="1">
        <v>8.4358089999999997E-2</v>
      </c>
      <c r="MK532">
        <v>1342.7260000000001</v>
      </c>
      <c r="ML532" s="1">
        <v>1.286442E-2</v>
      </c>
      <c r="MM532">
        <v>30.051780000000001</v>
      </c>
      <c r="MN532" s="1">
        <v>9.3972420000000001E-2</v>
      </c>
      <c r="MO532">
        <v>1505.81</v>
      </c>
      <c r="MP532" s="1">
        <v>1.272796E-2</v>
      </c>
      <c r="MQ532">
        <v>30.142440000000001</v>
      </c>
      <c r="MR532" s="1">
        <v>0.1030645</v>
      </c>
      <c r="MS532">
        <v>1677.8330000000001</v>
      </c>
      <c r="MT532" s="1">
        <v>1.254955E-2</v>
      </c>
      <c r="MU532">
        <v>30.209530000000001</v>
      </c>
      <c r="MV532" s="1">
        <v>0.1119769</v>
      </c>
      <c r="MW532">
        <v>1857.953</v>
      </c>
      <c r="MX532" s="1">
        <v>1.22887E-2</v>
      </c>
      <c r="MY532">
        <v>30.244630000000001</v>
      </c>
      <c r="MZ532" s="1">
        <v>0.1201533</v>
      </c>
      <c r="NA532">
        <v>2045.4269999999999</v>
      </c>
      <c r="NB532" s="1">
        <v>1.2116979999999999E-2</v>
      </c>
      <c r="NC532">
        <v>30.262889999999999</v>
      </c>
      <c r="ND532" s="1">
        <v>0.12913859999999999</v>
      </c>
      <c r="NE532">
        <v>2239.4879999999998</v>
      </c>
      <c r="NF532" s="1">
        <v>1.2037580000000001E-2</v>
      </c>
      <c r="NG532">
        <v>30.28173</v>
      </c>
      <c r="NH532" s="1">
        <v>0.13916909999999999</v>
      </c>
      <c r="NI532">
        <v>2439.873</v>
      </c>
      <c r="NJ532" s="1">
        <v>1.1978900000000001E-2</v>
      </c>
      <c r="NK532">
        <v>30.27158</v>
      </c>
      <c r="NL532" s="1">
        <v>0.14957409999999999</v>
      </c>
      <c r="NM532">
        <v>2646.0949999999998</v>
      </c>
      <c r="NN532" s="1">
        <v>1.191299E-2</v>
      </c>
      <c r="NO532">
        <v>30.254670000000001</v>
      </c>
      <c r="NP532" s="1">
        <v>0.1600007</v>
      </c>
      <c r="NQ532">
        <v>2857.5729999999999</v>
      </c>
      <c r="NR532" s="1">
        <v>1.194479E-2</v>
      </c>
      <c r="NS532">
        <v>30.243449999999999</v>
      </c>
      <c r="NT532" s="1">
        <v>0.17191439999999999</v>
      </c>
      <c r="NU532">
        <v>3073.857</v>
      </c>
      <c r="NV532" s="1">
        <v>1.18116E-2</v>
      </c>
      <c r="NW532">
        <v>30.349689999999999</v>
      </c>
      <c r="NX532" s="1">
        <v>0.18152280000000001</v>
      </c>
      <c r="NY532">
        <v>3294.23</v>
      </c>
      <c r="NZ532" s="1">
        <v>1.163815E-2</v>
      </c>
      <c r="OA532">
        <v>30.482189999999999</v>
      </c>
      <c r="OB532" s="1">
        <v>0.19031580000000001</v>
      </c>
      <c r="OC532">
        <v>3517.5610000000001</v>
      </c>
      <c r="OD532" s="1">
        <v>1.1499560000000001E-2</v>
      </c>
      <c r="OE532">
        <v>30.583539999999999</v>
      </c>
      <c r="OF532" s="1">
        <v>0.19942489999999999</v>
      </c>
      <c r="OG532">
        <v>3743.232</v>
      </c>
      <c r="OH532">
        <v>1.145971E-2</v>
      </c>
      <c r="OI532">
        <v>30.6663</v>
      </c>
      <c r="OJ532" s="1">
        <v>0.21013799999999999</v>
      </c>
      <c r="OK532">
        <v>3970.9769999999999</v>
      </c>
    </row>
    <row r="533" spans="1:401" x14ac:dyDescent="0.35">
      <c r="A533">
        <v>542</v>
      </c>
      <c r="B533" t="s">
        <v>4</v>
      </c>
      <c r="C533" t="s">
        <v>364</v>
      </c>
      <c r="D533" t="s">
        <v>540</v>
      </c>
      <c r="E533">
        <v>767.98019999999997</v>
      </c>
      <c r="F533" s="1">
        <v>2.0434230000000001E-2</v>
      </c>
      <c r="G533">
        <v>21.823730000000001</v>
      </c>
      <c r="H533">
        <v>0</v>
      </c>
      <c r="I533">
        <v>0</v>
      </c>
      <c r="J533" s="1">
        <v>2.0376209999999999E-2</v>
      </c>
      <c r="K533">
        <v>21.962730000000001</v>
      </c>
      <c r="L533">
        <v>0</v>
      </c>
      <c r="M533">
        <v>0</v>
      </c>
      <c r="N533" s="1">
        <v>2.02408E-2</v>
      </c>
      <c r="O533">
        <v>22.114380000000001</v>
      </c>
      <c r="P533">
        <v>0</v>
      </c>
      <c r="Q533">
        <v>0</v>
      </c>
      <c r="R533" s="1">
        <v>2.0046930000000001E-2</v>
      </c>
      <c r="S533">
        <v>22.21846</v>
      </c>
      <c r="T533">
        <v>0</v>
      </c>
      <c r="U533">
        <v>0</v>
      </c>
      <c r="V533" s="1">
        <v>1.9901459999999999E-2</v>
      </c>
      <c r="W533">
        <v>22.257470000000001</v>
      </c>
      <c r="X533">
        <v>0</v>
      </c>
      <c r="Y533">
        <v>0</v>
      </c>
      <c r="Z533" s="1">
        <v>1.9809650000000002E-2</v>
      </c>
      <c r="AA533">
        <v>22.304939999999998</v>
      </c>
      <c r="AB533">
        <v>0</v>
      </c>
      <c r="AC533">
        <v>0</v>
      </c>
      <c r="AD533" s="1">
        <v>1.9801590000000001E-2</v>
      </c>
      <c r="AE533">
        <v>22.360299999999999</v>
      </c>
      <c r="AF533">
        <v>0</v>
      </c>
      <c r="AG533">
        <v>0</v>
      </c>
      <c r="AH533" s="1">
        <v>1.9671419999999998E-2</v>
      </c>
      <c r="AI533">
        <v>22.5169</v>
      </c>
      <c r="AJ533">
        <v>0</v>
      </c>
      <c r="AK533">
        <v>0</v>
      </c>
      <c r="AL533" s="1">
        <v>1.9497980000000002E-2</v>
      </c>
      <c r="AM533">
        <v>22.711639999999999</v>
      </c>
      <c r="AN533">
        <v>0</v>
      </c>
      <c r="AO533">
        <v>0</v>
      </c>
      <c r="AP533" s="1">
        <v>1.931689E-2</v>
      </c>
      <c r="AQ533">
        <v>22.917259999999999</v>
      </c>
      <c r="AR533">
        <v>0</v>
      </c>
      <c r="AS533">
        <v>0</v>
      </c>
      <c r="AT533" s="1">
        <v>1.9211490000000001E-2</v>
      </c>
      <c r="AU533">
        <v>23.105630000000001</v>
      </c>
      <c r="AV533">
        <v>0</v>
      </c>
      <c r="AW533">
        <v>0</v>
      </c>
      <c r="AX533" s="1">
        <v>1.9147930000000001E-2</v>
      </c>
      <c r="AY533">
        <v>23.21921</v>
      </c>
      <c r="AZ533">
        <v>0</v>
      </c>
      <c r="BA533">
        <v>0</v>
      </c>
      <c r="BB533" s="1">
        <v>1.906064E-2</v>
      </c>
      <c r="BC533">
        <v>23.30274</v>
      </c>
      <c r="BD533">
        <v>0</v>
      </c>
      <c r="BE533">
        <v>0</v>
      </c>
      <c r="BF533" s="1">
        <v>1.8971499999999999E-2</v>
      </c>
      <c r="BG533">
        <v>23.374300000000002</v>
      </c>
      <c r="BH533">
        <v>0</v>
      </c>
      <c r="BI533">
        <v>0</v>
      </c>
      <c r="BJ533" s="1">
        <v>1.899613E-2</v>
      </c>
      <c r="BK533">
        <v>23.473500000000001</v>
      </c>
      <c r="BL533">
        <v>0</v>
      </c>
      <c r="BM533">
        <v>0</v>
      </c>
      <c r="BN533" s="1">
        <v>1.886467E-2</v>
      </c>
      <c r="BO533">
        <v>23.683070000000001</v>
      </c>
      <c r="BP533">
        <v>0</v>
      </c>
      <c r="BQ533">
        <v>0</v>
      </c>
      <c r="BR533" s="1">
        <v>1.868711E-2</v>
      </c>
      <c r="BS533">
        <v>23.888639999999999</v>
      </c>
      <c r="BT533">
        <v>0</v>
      </c>
      <c r="BU533">
        <v>0</v>
      </c>
      <c r="BV533" s="1">
        <v>1.8505069999999998E-2</v>
      </c>
      <c r="BW533">
        <v>24.09206</v>
      </c>
      <c r="BX533">
        <v>0</v>
      </c>
      <c r="BY533">
        <v>0</v>
      </c>
      <c r="BZ533" s="1">
        <v>1.8392490000000001E-2</v>
      </c>
      <c r="CA533">
        <v>24.263660000000002</v>
      </c>
      <c r="CB533">
        <v>0</v>
      </c>
      <c r="CC533">
        <v>0</v>
      </c>
      <c r="CD533" s="1">
        <v>1.831547E-2</v>
      </c>
      <c r="CE533">
        <v>24.36805</v>
      </c>
      <c r="CF533">
        <v>0</v>
      </c>
      <c r="CG533">
        <v>0</v>
      </c>
      <c r="CH533" s="1">
        <v>1.82107E-2</v>
      </c>
      <c r="CI533">
        <v>24.408169999999998</v>
      </c>
      <c r="CJ533">
        <v>0</v>
      </c>
      <c r="CK533">
        <v>0</v>
      </c>
      <c r="CL533" s="1">
        <v>1.8121780000000001E-2</v>
      </c>
      <c r="CM533">
        <v>24.456959999999999</v>
      </c>
      <c r="CN533">
        <v>0</v>
      </c>
      <c r="CO533">
        <v>0</v>
      </c>
      <c r="CP533" s="1">
        <v>1.8281160000000001E-2</v>
      </c>
      <c r="CQ533">
        <v>24.54776</v>
      </c>
      <c r="CR533">
        <v>0</v>
      </c>
      <c r="CS533">
        <v>0</v>
      </c>
      <c r="CT533" s="1">
        <v>1.8141359999999999E-2</v>
      </c>
      <c r="CU533">
        <v>24.715869999999999</v>
      </c>
      <c r="CV533">
        <v>0</v>
      </c>
      <c r="CW533">
        <v>0</v>
      </c>
      <c r="CX533" s="1">
        <v>1.7886329999999999E-2</v>
      </c>
      <c r="CY533">
        <v>24.819929999999999</v>
      </c>
      <c r="CZ533">
        <v>0</v>
      </c>
      <c r="DA533">
        <v>0</v>
      </c>
      <c r="DB533" s="1">
        <v>1.763286E-2</v>
      </c>
      <c r="DC533">
        <v>24.99043</v>
      </c>
      <c r="DD533">
        <v>0</v>
      </c>
      <c r="DE533">
        <v>0</v>
      </c>
      <c r="DF533" s="1">
        <v>1.753762E-2</v>
      </c>
      <c r="DG533">
        <v>25.145810000000001</v>
      </c>
      <c r="DH533">
        <v>0</v>
      </c>
      <c r="DI533">
        <v>0</v>
      </c>
      <c r="DJ533" s="1">
        <v>1.750635E-2</v>
      </c>
      <c r="DK533">
        <v>25.237459999999999</v>
      </c>
      <c r="DL533">
        <v>0</v>
      </c>
      <c r="DM533">
        <v>0</v>
      </c>
      <c r="DN533" s="1">
        <v>1.7427149999999999E-2</v>
      </c>
      <c r="DO533">
        <v>25.289359999999999</v>
      </c>
      <c r="DP533">
        <v>0</v>
      </c>
      <c r="DQ533">
        <v>0</v>
      </c>
      <c r="DR533" s="1">
        <v>1.7228790000000001E-2</v>
      </c>
      <c r="DS533">
        <v>25.34516</v>
      </c>
      <c r="DT533">
        <v>0</v>
      </c>
      <c r="DU533">
        <v>0</v>
      </c>
      <c r="DV533" s="1">
        <v>1.691643E-2</v>
      </c>
      <c r="DW533">
        <v>25.430779999999999</v>
      </c>
      <c r="DX533">
        <v>0</v>
      </c>
      <c r="DY533">
        <v>0</v>
      </c>
      <c r="DZ533" s="1">
        <v>1.6800840000000001E-2</v>
      </c>
      <c r="EA533">
        <v>25.633489999999998</v>
      </c>
      <c r="EB533">
        <v>0</v>
      </c>
      <c r="EC533">
        <v>0</v>
      </c>
      <c r="ED533">
        <v>1.6782499999999999E-2</v>
      </c>
      <c r="EE533">
        <v>25.856089999999998</v>
      </c>
      <c r="EF533">
        <v>0</v>
      </c>
      <c r="EG533">
        <v>3.6050199999999998E-36</v>
      </c>
      <c r="EH533" s="1">
        <v>1.6758019999999998E-2</v>
      </c>
      <c r="EI533">
        <v>26.078800000000001</v>
      </c>
      <c r="EJ533">
        <v>7.4783719999999998E-37</v>
      </c>
      <c r="EK533">
        <v>8.4837050000000002E-33</v>
      </c>
      <c r="EL533" s="1">
        <v>1.663684E-2</v>
      </c>
      <c r="EM533">
        <v>26.276789999999998</v>
      </c>
      <c r="EN533">
        <v>8.246816E-34</v>
      </c>
      <c r="EO533">
        <v>9.0742759999999994E-30</v>
      </c>
      <c r="EP533" s="1">
        <v>1.6505559999999999E-2</v>
      </c>
      <c r="EQ533">
        <v>26.37585</v>
      </c>
      <c r="ER533">
        <v>4.530136E-31</v>
      </c>
      <c r="ES533" s="1">
        <v>4.8962840000000003E-27</v>
      </c>
      <c r="ET533" s="1">
        <v>1.639181E-2</v>
      </c>
      <c r="EU533">
        <v>26.400230000000001</v>
      </c>
      <c r="EV533" s="1">
        <v>1.367004E-28</v>
      </c>
      <c r="EW533" s="1">
        <v>1.4611770000000001E-24</v>
      </c>
      <c r="EX533" s="1">
        <v>1.6375279999999999E-2</v>
      </c>
      <c r="EY533">
        <v>26.437940000000001</v>
      </c>
      <c r="EZ533" s="1">
        <v>2.452669E-26</v>
      </c>
      <c r="FA533" s="1">
        <v>2.5895440000000001E-22</v>
      </c>
      <c r="FB533" s="1">
        <v>1.6568909999999999E-2</v>
      </c>
      <c r="FC533">
        <v>26.493030000000001</v>
      </c>
      <c r="FD533" s="1">
        <v>2.7971859999999998E-24</v>
      </c>
      <c r="FE533" s="1">
        <v>2.8921619999999998E-20</v>
      </c>
      <c r="FF533">
        <v>1.6522909999999998E-2</v>
      </c>
      <c r="FG533">
        <v>26.624089999999999</v>
      </c>
      <c r="FH533" s="1">
        <v>2.0766E-22</v>
      </c>
      <c r="FI533" s="1">
        <v>2.13732E-18</v>
      </c>
      <c r="FJ533" s="1">
        <v>1.6367300000000001E-2</v>
      </c>
      <c r="FK533">
        <v>26.7544</v>
      </c>
      <c r="FL533" s="1">
        <v>1.050557E-20</v>
      </c>
      <c r="FM533" s="1">
        <v>1.08774E-16</v>
      </c>
      <c r="FN533" s="1">
        <v>1.6202479999999998E-2</v>
      </c>
      <c r="FO533">
        <v>26.85192</v>
      </c>
      <c r="FP533" s="1">
        <v>3.7910750000000002E-19</v>
      </c>
      <c r="FQ533" s="1">
        <v>3.953452E-15</v>
      </c>
      <c r="FR533">
        <v>1.6168769999999999E-2</v>
      </c>
      <c r="FS533">
        <v>26.926259999999999</v>
      </c>
      <c r="FT533" s="1">
        <v>1.015935E-17</v>
      </c>
      <c r="FU533" s="1">
        <v>1.060775E-13</v>
      </c>
      <c r="FV533" s="1">
        <v>1.6183699999999999E-2</v>
      </c>
      <c r="FW533">
        <v>26.961210000000001</v>
      </c>
      <c r="FX533" s="1">
        <v>2.0747099999999999E-16</v>
      </c>
      <c r="FY533" s="1">
        <v>2.163685E-12</v>
      </c>
      <c r="FZ533" s="1">
        <v>1.6139730000000001E-2</v>
      </c>
      <c r="GA533">
        <v>26.980840000000001</v>
      </c>
      <c r="GB533" s="1">
        <v>3.2858039999999999E-15</v>
      </c>
      <c r="GC533" s="1">
        <v>3.4398969999999999E-11</v>
      </c>
      <c r="GD533" s="1">
        <v>1.602899E-2</v>
      </c>
      <c r="GE533">
        <v>27.000830000000001</v>
      </c>
      <c r="GF533" s="1">
        <v>4.1258720000000002E-14</v>
      </c>
      <c r="GG533" s="1">
        <v>4.354799E-10</v>
      </c>
      <c r="GH533" s="1">
        <v>1.593721E-2</v>
      </c>
      <c r="GI533">
        <v>27.050909999999998</v>
      </c>
      <c r="GJ533" s="1">
        <v>4.2089059999999998E-13</v>
      </c>
      <c r="GK533" s="1">
        <v>4.4759960000000002E-9</v>
      </c>
      <c r="GL533" s="1">
        <v>1.5861030000000002E-2</v>
      </c>
      <c r="GM533">
        <v>27.194050000000001</v>
      </c>
      <c r="GN533" s="1">
        <v>3.5503789999999999E-12</v>
      </c>
      <c r="GO533" s="1">
        <v>3.803034E-8</v>
      </c>
      <c r="GP533" s="1">
        <v>1.5759490000000001E-2</v>
      </c>
      <c r="GQ533">
        <v>27.36947</v>
      </c>
      <c r="GR533" s="1">
        <v>2.512472E-11</v>
      </c>
      <c r="GS533" s="1">
        <v>2.7142220000000002E-7</v>
      </c>
      <c r="GT533">
        <v>1.5689000000000002E-2</v>
      </c>
      <c r="GU533">
        <v>27.561070000000001</v>
      </c>
      <c r="GV533" s="1">
        <v>1.5172330000000001E-10</v>
      </c>
      <c r="GW533" s="1">
        <v>1.6512909999999999E-6</v>
      </c>
      <c r="GX533" s="1">
        <v>1.5584219999999999E-2</v>
      </c>
      <c r="GY533">
        <v>27.71959</v>
      </c>
      <c r="GZ533" s="1">
        <v>7.895097E-10</v>
      </c>
      <c r="HA533" s="1">
        <v>8.679314E-6</v>
      </c>
      <c r="HB533" s="1">
        <v>1.5460689999999999E-2</v>
      </c>
      <c r="HC533">
        <v>27.812460000000002</v>
      </c>
      <c r="HD533" s="1">
        <v>3.5878099999999998E-9</v>
      </c>
      <c r="HE533" s="1">
        <v>3.9887449999999997E-5</v>
      </c>
      <c r="HF533" s="1">
        <v>1.5374209999999999E-2</v>
      </c>
      <c r="HG533">
        <v>27.812049999999999</v>
      </c>
      <c r="HH533" s="1">
        <v>1.4442019999999999E-8</v>
      </c>
      <c r="HI533" s="1">
        <v>1.6210810000000001E-4</v>
      </c>
      <c r="HJ533">
        <v>1.532801E-2</v>
      </c>
      <c r="HK533">
        <v>27.806149999999999</v>
      </c>
      <c r="HL533" s="1">
        <v>5.2071020000000003E-8</v>
      </c>
      <c r="HM533" s="1">
        <v>5.8870829999999996E-4</v>
      </c>
      <c r="HN533">
        <v>1.5654560000000001E-2</v>
      </c>
      <c r="HO533">
        <v>27.816109999999998</v>
      </c>
      <c r="HP533" s="1">
        <v>1.737155E-7</v>
      </c>
      <c r="HQ533" s="1">
        <v>1.931503E-3</v>
      </c>
      <c r="HR533" s="1">
        <v>1.5514709999999999E-2</v>
      </c>
      <c r="HS533">
        <v>27.89367</v>
      </c>
      <c r="HT533" s="1">
        <v>5.1203470000000002E-7</v>
      </c>
      <c r="HU533" s="1">
        <v>5.7719080000000001E-3</v>
      </c>
      <c r="HV533">
        <v>1.518947E-2</v>
      </c>
      <c r="HW533">
        <v>28.020150000000001</v>
      </c>
      <c r="HX533" s="1">
        <v>1.3658919999999999E-6</v>
      </c>
      <c r="HY533" s="1">
        <v>1.5801220000000001E-2</v>
      </c>
      <c r="HZ533" s="1">
        <v>1.4856340000000001E-2</v>
      </c>
      <c r="IA533">
        <v>28.126300000000001</v>
      </c>
      <c r="IB533" s="1">
        <v>3.3564219999999999E-6</v>
      </c>
      <c r="IC533" s="1">
        <v>3.9893119999999997E-2</v>
      </c>
      <c r="ID533" s="1">
        <v>1.475719E-2</v>
      </c>
      <c r="IE533">
        <v>28.225210000000001</v>
      </c>
      <c r="IF533" s="1">
        <v>7.7810920000000005E-6</v>
      </c>
      <c r="IG533" s="1">
        <v>9.3572230000000006E-2</v>
      </c>
      <c r="IH533" s="1">
        <v>1.478206E-2</v>
      </c>
      <c r="II533">
        <v>28.273769999999999</v>
      </c>
      <c r="IJ533" s="1">
        <v>1.7025050000000001E-5</v>
      </c>
      <c r="IK533" s="1">
        <v>0.20540620000000001</v>
      </c>
      <c r="IL533" s="1">
        <v>1.4750360000000001E-2</v>
      </c>
      <c r="IM533">
        <v>28.264600000000002</v>
      </c>
      <c r="IN533" s="1">
        <v>3.4935979999999998E-5</v>
      </c>
      <c r="IO533" s="1">
        <v>0.42445329999999998</v>
      </c>
      <c r="IP533" s="1">
        <v>1.4691310000000001E-2</v>
      </c>
      <c r="IQ533">
        <v>28.253879999999999</v>
      </c>
      <c r="IR533" s="1">
        <v>6.7684139999999994E-5</v>
      </c>
      <c r="IS533" s="1">
        <v>0.82965149999999999</v>
      </c>
      <c r="IT533" s="1">
        <v>1.508174E-2</v>
      </c>
      <c r="IU533">
        <v>28.280619999999999</v>
      </c>
      <c r="IV533" s="1">
        <v>1.2860599999999999E-4</v>
      </c>
      <c r="IW533" s="1">
        <v>1.543185</v>
      </c>
      <c r="IX533" s="1">
        <v>1.4942759999999999E-2</v>
      </c>
      <c r="IY533">
        <v>28.438790000000001</v>
      </c>
      <c r="IZ533" s="1">
        <v>2.253449E-4</v>
      </c>
      <c r="JA533" s="1">
        <v>2.742041</v>
      </c>
      <c r="JB533" s="1">
        <v>1.4633739999999999E-2</v>
      </c>
      <c r="JC533">
        <v>28.629529999999999</v>
      </c>
      <c r="JD533" s="1">
        <v>3.7377189999999999E-4</v>
      </c>
      <c r="JE533">
        <v>4.6650980000000004</v>
      </c>
      <c r="JF533" s="1">
        <v>1.431226E-2</v>
      </c>
      <c r="JG533">
        <v>28.813949999999998</v>
      </c>
      <c r="JH533" s="1">
        <v>5.9473709999999995E-4</v>
      </c>
      <c r="JI533">
        <v>7.6239699999999999</v>
      </c>
      <c r="JJ533" s="1">
        <v>1.424921E-2</v>
      </c>
      <c r="JK533">
        <v>28.925879999999999</v>
      </c>
      <c r="JL533" s="1">
        <v>9.2898540000000004E-4</v>
      </c>
      <c r="JM533">
        <v>12.014559999999999</v>
      </c>
      <c r="JN533" s="1">
        <v>1.431107E-2</v>
      </c>
      <c r="JO533">
        <v>28.982410000000002</v>
      </c>
      <c r="JP533" s="1">
        <v>1.4174750000000001E-3</v>
      </c>
      <c r="JQ533">
        <v>18.3277</v>
      </c>
      <c r="JR533">
        <v>1.4291699999999999E-2</v>
      </c>
      <c r="JS533">
        <v>28.975449999999999</v>
      </c>
      <c r="JT533" s="1">
        <v>2.0877220000000002E-3</v>
      </c>
      <c r="JU533">
        <v>27.13944</v>
      </c>
      <c r="JV533" s="1">
        <v>1.4201160000000001E-2</v>
      </c>
      <c r="JW533">
        <v>28.96903</v>
      </c>
      <c r="JX533" s="1">
        <v>2.9770579999999999E-3</v>
      </c>
      <c r="JY533">
        <v>39.092239999999997</v>
      </c>
      <c r="JZ533" s="1">
        <v>1.4556100000000001E-2</v>
      </c>
      <c r="KA533">
        <v>28.981380000000001</v>
      </c>
      <c r="KB533" s="1">
        <v>4.2732919999999997E-3</v>
      </c>
      <c r="KC533">
        <v>54.948689999999999</v>
      </c>
      <c r="KD533" s="1">
        <v>1.437682E-2</v>
      </c>
      <c r="KE533">
        <v>29.094650000000001</v>
      </c>
      <c r="KF533" s="1">
        <v>5.7788309999999999E-3</v>
      </c>
      <c r="KG533">
        <v>75.499470000000002</v>
      </c>
      <c r="KH533" s="1">
        <v>1.402961E-2</v>
      </c>
      <c r="KI533">
        <v>29.221520000000002</v>
      </c>
      <c r="KJ533" s="1">
        <v>7.5545389999999999E-3</v>
      </c>
      <c r="KK533">
        <v>101.4695</v>
      </c>
      <c r="KL533" s="1">
        <v>1.365538E-2</v>
      </c>
      <c r="KM533">
        <v>29.354690000000002</v>
      </c>
      <c r="KN533" s="1">
        <v>9.6505989999999993E-3</v>
      </c>
      <c r="KO533">
        <v>133.59229999999999</v>
      </c>
      <c r="KP533" s="1">
        <v>1.3531390000000001E-2</v>
      </c>
      <c r="KQ533">
        <v>29.47073</v>
      </c>
      <c r="KR533" s="1">
        <v>1.232109E-2</v>
      </c>
      <c r="KS533">
        <v>172.63120000000001</v>
      </c>
      <c r="KT533" s="1">
        <v>1.3510589999999999E-2</v>
      </c>
      <c r="KU533">
        <v>29.515260000000001</v>
      </c>
      <c r="KV533" s="1">
        <v>1.5588609999999999E-2</v>
      </c>
      <c r="KW533">
        <v>219.39179999999999</v>
      </c>
      <c r="KX533" s="1">
        <v>1.3397600000000001E-2</v>
      </c>
      <c r="KY533">
        <v>29.51005</v>
      </c>
      <c r="KZ533" s="1">
        <v>1.9291659999999999E-2</v>
      </c>
      <c r="LA533">
        <v>274.56479999999999</v>
      </c>
      <c r="LB533">
        <v>1.321598E-2</v>
      </c>
      <c r="LC533">
        <v>29.49615</v>
      </c>
      <c r="LD533" s="1">
        <v>2.3412019999999999E-2</v>
      </c>
      <c r="LE533">
        <v>338.67700000000002</v>
      </c>
      <c r="LF533" s="1">
        <v>1.3317219999999999E-2</v>
      </c>
      <c r="LG533">
        <v>29.50658</v>
      </c>
      <c r="LH533" s="1">
        <v>2.865564E-2</v>
      </c>
      <c r="LI533">
        <v>412.36369999999999</v>
      </c>
      <c r="LJ533" s="1">
        <v>1.311937E-2</v>
      </c>
      <c r="LK533">
        <v>29.60716</v>
      </c>
      <c r="LL533" s="1">
        <v>3.3877009999999999E-2</v>
      </c>
      <c r="LM533">
        <v>496.06920000000002</v>
      </c>
      <c r="LN533" s="1">
        <v>1.2837929999999999E-2</v>
      </c>
      <c r="LO533">
        <v>29.729369999999999</v>
      </c>
      <c r="LP533" s="1">
        <v>3.9324209999999998E-2</v>
      </c>
      <c r="LQ533">
        <v>589.84079999999994</v>
      </c>
      <c r="LR533">
        <v>1.251411E-2</v>
      </c>
      <c r="LS533">
        <v>29.86178</v>
      </c>
      <c r="LT533" s="1">
        <v>4.4982550000000003E-2</v>
      </c>
      <c r="LU533">
        <v>693.71119999999996</v>
      </c>
      <c r="LV533">
        <v>1.2335830000000001E-2</v>
      </c>
      <c r="LW533">
        <v>29.96594</v>
      </c>
      <c r="LX533" s="1">
        <v>5.1522970000000001E-2</v>
      </c>
      <c r="LY533">
        <v>807.72260000000006</v>
      </c>
      <c r="LZ533" s="1">
        <v>1.218002E-2</v>
      </c>
      <c r="MA533">
        <v>30.018000000000001</v>
      </c>
      <c r="MB533" s="1">
        <v>5.8497180000000003E-2</v>
      </c>
      <c r="MC533">
        <v>931.93880000000001</v>
      </c>
      <c r="MD533" s="1">
        <v>1.1901780000000001E-2</v>
      </c>
      <c r="ME533">
        <v>29.999020000000002</v>
      </c>
      <c r="MF533" s="1">
        <v>6.5028089999999997E-2</v>
      </c>
      <c r="MG533">
        <v>1066.0150000000001</v>
      </c>
      <c r="MH533" s="1">
        <v>1.1599389999999999E-2</v>
      </c>
      <c r="MI533">
        <v>29.972719999999999</v>
      </c>
      <c r="MJ533">
        <v>7.1527969999999996E-2</v>
      </c>
      <c r="MK533">
        <v>1209.421</v>
      </c>
      <c r="ML533" s="1">
        <v>1.1586040000000001E-2</v>
      </c>
      <c r="MM533">
        <v>29.959140000000001</v>
      </c>
      <c r="MN533" s="1">
        <v>8.0067479999999996E-2</v>
      </c>
      <c r="MO533">
        <v>1362.096</v>
      </c>
      <c r="MP533" s="1">
        <v>1.146341E-2</v>
      </c>
      <c r="MQ533">
        <v>30.049389999999999</v>
      </c>
      <c r="MR533" s="1">
        <v>8.820749E-2</v>
      </c>
      <c r="MS533">
        <v>1523.923</v>
      </c>
      <c r="MT533" s="1">
        <v>1.130223E-2</v>
      </c>
      <c r="MU533">
        <v>30.117290000000001</v>
      </c>
      <c r="MV533" s="1">
        <v>9.6240069999999997E-2</v>
      </c>
      <c r="MW533">
        <v>1694.152</v>
      </c>
      <c r="MX533" s="1">
        <v>1.1066090000000001E-2</v>
      </c>
      <c r="MY533">
        <v>30.15372</v>
      </c>
      <c r="MZ533" s="1">
        <v>0.1036774</v>
      </c>
      <c r="NA533">
        <v>1872.124</v>
      </c>
      <c r="NB533" s="1">
        <v>1.0912669999999999E-2</v>
      </c>
      <c r="NC533">
        <v>30.17361</v>
      </c>
      <c r="ND533" s="1">
        <v>0.11188090000000001</v>
      </c>
      <c r="NE533">
        <v>2057.1590000000001</v>
      </c>
      <c r="NF533" s="1">
        <v>1.084124E-2</v>
      </c>
      <c r="NG533">
        <v>30.19389</v>
      </c>
      <c r="NH533" s="1">
        <v>0.1210275</v>
      </c>
      <c r="NI533">
        <v>2249.0320000000002</v>
      </c>
      <c r="NJ533" s="1">
        <v>1.0788829999999999E-2</v>
      </c>
      <c r="NK533">
        <v>30.185649999999999</v>
      </c>
      <c r="NL533" s="1">
        <v>0.130555</v>
      </c>
      <c r="NM533">
        <v>2447.2979999999998</v>
      </c>
      <c r="NN533" s="1">
        <v>1.073033E-2</v>
      </c>
      <c r="NO533">
        <v>30.170719999999999</v>
      </c>
      <c r="NP533" s="1">
        <v>0.14015569999999999</v>
      </c>
      <c r="NQ533">
        <v>2651.422</v>
      </c>
      <c r="NR533" s="1">
        <v>1.075928E-2</v>
      </c>
      <c r="NS533">
        <v>30.16133</v>
      </c>
      <c r="NT533" s="1">
        <v>0.1511033</v>
      </c>
      <c r="NU533">
        <v>2860.9720000000002</v>
      </c>
      <c r="NV533" s="1">
        <v>1.0639859999999999E-2</v>
      </c>
      <c r="NW533">
        <v>30.266629999999999</v>
      </c>
      <c r="NX533" s="1">
        <v>0.16007569999999999</v>
      </c>
      <c r="NY533">
        <v>3075.279</v>
      </c>
      <c r="NZ533" s="1">
        <v>1.0483589999999999E-2</v>
      </c>
      <c r="OA533">
        <v>30.398589999999999</v>
      </c>
      <c r="OB533" s="1">
        <v>0.16835420000000001</v>
      </c>
      <c r="OC533">
        <v>3293.2570000000001</v>
      </c>
      <c r="OD533" s="1">
        <v>1.035779E-2</v>
      </c>
      <c r="OE533">
        <v>30.500679999999999</v>
      </c>
      <c r="OF533" s="1">
        <v>0.176928</v>
      </c>
      <c r="OG533">
        <v>3514.3110000000001</v>
      </c>
      <c r="OH533" s="1">
        <v>1.032311E-2</v>
      </c>
      <c r="OI533">
        <v>30.584299999999999</v>
      </c>
      <c r="OJ533" s="1">
        <v>0.18699789999999999</v>
      </c>
      <c r="OK533">
        <v>3738.1590000000001</v>
      </c>
    </row>
    <row r="534" spans="1:401" x14ac:dyDescent="0.35">
      <c r="A534">
        <v>543</v>
      </c>
      <c r="B534" t="s">
        <v>4</v>
      </c>
      <c r="C534" t="s">
        <v>364</v>
      </c>
      <c r="D534" t="s">
        <v>541</v>
      </c>
      <c r="E534">
        <v>763.40210000000002</v>
      </c>
      <c r="F534" s="1">
        <v>2.0901110000000001E-2</v>
      </c>
      <c r="G534">
        <v>21.719819999999999</v>
      </c>
      <c r="H534">
        <v>0</v>
      </c>
      <c r="I534">
        <v>0</v>
      </c>
      <c r="J534" s="1">
        <v>2.0842639999999999E-2</v>
      </c>
      <c r="K534">
        <v>21.85707</v>
      </c>
      <c r="L534">
        <v>0</v>
      </c>
      <c r="M534">
        <v>0</v>
      </c>
      <c r="N534">
        <v>2.0705009999999999E-2</v>
      </c>
      <c r="O534">
        <v>22.006679999999999</v>
      </c>
      <c r="P534">
        <v>0</v>
      </c>
      <c r="Q534">
        <v>0</v>
      </c>
      <c r="R534" s="1">
        <v>2.0505969999999998E-2</v>
      </c>
      <c r="S534">
        <v>22.109909999999999</v>
      </c>
      <c r="T534">
        <v>0</v>
      </c>
      <c r="U534">
        <v>0</v>
      </c>
      <c r="V534" s="1">
        <v>2.0355600000000001E-2</v>
      </c>
      <c r="W534">
        <v>22.149039999999999</v>
      </c>
      <c r="X534">
        <v>0</v>
      </c>
      <c r="Y534">
        <v>0</v>
      </c>
      <c r="Z534" s="1">
        <v>2.026263E-2</v>
      </c>
      <c r="AA534">
        <v>22.196200000000001</v>
      </c>
      <c r="AB534">
        <v>0</v>
      </c>
      <c r="AC534">
        <v>0</v>
      </c>
      <c r="AD534" s="1">
        <v>2.0256179999999999E-2</v>
      </c>
      <c r="AE534">
        <v>22.25093</v>
      </c>
      <c r="AF534">
        <v>0</v>
      </c>
      <c r="AG534">
        <v>0</v>
      </c>
      <c r="AH534" s="1">
        <v>2.0122069999999999E-2</v>
      </c>
      <c r="AI534">
        <v>22.404489999999999</v>
      </c>
      <c r="AJ534">
        <v>0</v>
      </c>
      <c r="AK534">
        <v>0</v>
      </c>
      <c r="AL534" s="1">
        <v>1.9945959999999999E-2</v>
      </c>
      <c r="AM534">
        <v>22.59618</v>
      </c>
      <c r="AN534">
        <v>0</v>
      </c>
      <c r="AO534">
        <v>0</v>
      </c>
      <c r="AP534" s="1">
        <v>1.9757739999999999E-2</v>
      </c>
      <c r="AQ534">
        <v>22.798940000000002</v>
      </c>
      <c r="AR534">
        <v>0</v>
      </c>
      <c r="AS534">
        <v>0</v>
      </c>
      <c r="AT534">
        <v>1.9650259999999999E-2</v>
      </c>
      <c r="AU534">
        <v>22.984999999999999</v>
      </c>
      <c r="AV534">
        <v>0</v>
      </c>
      <c r="AW534">
        <v>0</v>
      </c>
      <c r="AX534" s="1">
        <v>1.95871E-2</v>
      </c>
      <c r="AY534">
        <v>23.098400000000002</v>
      </c>
      <c r="AZ534">
        <v>0</v>
      </c>
      <c r="BA534">
        <v>0</v>
      </c>
      <c r="BB534" s="1">
        <v>1.9497400000000002E-2</v>
      </c>
      <c r="BC534">
        <v>23.18188</v>
      </c>
      <c r="BD534">
        <v>0</v>
      </c>
      <c r="BE534">
        <v>0</v>
      </c>
      <c r="BF534" s="1">
        <v>1.9407600000000001E-2</v>
      </c>
      <c r="BG534">
        <v>23.253399999999999</v>
      </c>
      <c r="BH534">
        <v>0</v>
      </c>
      <c r="BI534">
        <v>0</v>
      </c>
      <c r="BJ534">
        <v>1.9433700000000002E-2</v>
      </c>
      <c r="BK534">
        <v>23.351769999999998</v>
      </c>
      <c r="BL534">
        <v>0</v>
      </c>
      <c r="BM534">
        <v>0</v>
      </c>
      <c r="BN534" s="1">
        <v>1.9299029999999998E-2</v>
      </c>
      <c r="BO534">
        <v>23.558250000000001</v>
      </c>
      <c r="BP534">
        <v>0</v>
      </c>
      <c r="BQ534">
        <v>0</v>
      </c>
      <c r="BR534" s="1">
        <v>1.911757E-2</v>
      </c>
      <c r="BS534">
        <v>23.76145</v>
      </c>
      <c r="BT534">
        <v>0</v>
      </c>
      <c r="BU534">
        <v>0</v>
      </c>
      <c r="BV534" s="1">
        <v>1.892928E-2</v>
      </c>
      <c r="BW534">
        <v>23.96265</v>
      </c>
      <c r="BX534">
        <v>0</v>
      </c>
      <c r="BY534">
        <v>0</v>
      </c>
      <c r="BZ534" s="1">
        <v>1.881586E-2</v>
      </c>
      <c r="CA534">
        <v>24.13298</v>
      </c>
      <c r="CB534">
        <v>0</v>
      </c>
      <c r="CC534">
        <v>0</v>
      </c>
      <c r="CD534" s="1">
        <v>1.8735669999999999E-2</v>
      </c>
      <c r="CE534">
        <v>24.237839999999998</v>
      </c>
      <c r="CF534">
        <v>0</v>
      </c>
      <c r="CG534">
        <v>0</v>
      </c>
      <c r="CH534" s="1">
        <v>1.862962E-2</v>
      </c>
      <c r="CI534">
        <v>24.279240000000001</v>
      </c>
      <c r="CJ534">
        <v>0</v>
      </c>
      <c r="CK534">
        <v>0</v>
      </c>
      <c r="CL534" s="1">
        <v>1.8539630000000001E-2</v>
      </c>
      <c r="CM534">
        <v>24.328659999999999</v>
      </c>
      <c r="CN534">
        <v>0</v>
      </c>
      <c r="CO534">
        <v>0</v>
      </c>
      <c r="CP534" s="1">
        <v>1.8706E-2</v>
      </c>
      <c r="CQ534">
        <v>24.419080000000001</v>
      </c>
      <c r="CR534">
        <v>0</v>
      </c>
      <c r="CS534">
        <v>0</v>
      </c>
      <c r="CT534" s="1">
        <v>1.8563320000000001E-2</v>
      </c>
      <c r="CU534">
        <v>24.585470000000001</v>
      </c>
      <c r="CV534">
        <v>0</v>
      </c>
      <c r="CW534">
        <v>0</v>
      </c>
      <c r="CX534" s="1">
        <v>1.8300339999999998E-2</v>
      </c>
      <c r="CY534">
        <v>24.689509999999999</v>
      </c>
      <c r="CZ534">
        <v>0</v>
      </c>
      <c r="DA534">
        <v>0</v>
      </c>
      <c r="DB534" s="1">
        <v>1.8039920000000001E-2</v>
      </c>
      <c r="DC534">
        <v>24.858319999999999</v>
      </c>
      <c r="DD534">
        <v>0</v>
      </c>
      <c r="DE534">
        <v>0</v>
      </c>
      <c r="DF534" s="1">
        <v>1.7942880000000001E-2</v>
      </c>
      <c r="DG534">
        <v>25.012930000000001</v>
      </c>
      <c r="DH534">
        <v>0</v>
      </c>
      <c r="DI534">
        <v>0</v>
      </c>
      <c r="DJ534" s="1">
        <v>1.7911900000000001E-2</v>
      </c>
      <c r="DK534">
        <v>25.105309999999999</v>
      </c>
      <c r="DL534">
        <v>0</v>
      </c>
      <c r="DM534">
        <v>0</v>
      </c>
      <c r="DN534" s="1">
        <v>1.7830970000000002E-2</v>
      </c>
      <c r="DO534">
        <v>25.158449999999998</v>
      </c>
      <c r="DP534">
        <v>0</v>
      </c>
      <c r="DQ534">
        <v>0</v>
      </c>
      <c r="DR534">
        <v>1.7627609999999998E-2</v>
      </c>
      <c r="DS534">
        <v>25.215209999999999</v>
      </c>
      <c r="DT534">
        <v>0</v>
      </c>
      <c r="DU534">
        <v>0</v>
      </c>
      <c r="DV534" s="1">
        <v>1.730595E-2</v>
      </c>
      <c r="DW534">
        <v>25.300889999999999</v>
      </c>
      <c r="DX534">
        <v>0</v>
      </c>
      <c r="DY534">
        <v>0</v>
      </c>
      <c r="DZ534" s="1">
        <v>1.7188720000000001E-2</v>
      </c>
      <c r="EA534">
        <v>25.501359999999998</v>
      </c>
      <c r="EB534">
        <v>0</v>
      </c>
      <c r="EC534">
        <v>0</v>
      </c>
      <c r="ED534" s="1">
        <v>1.7169630000000002E-2</v>
      </c>
      <c r="EE534">
        <v>25.72204</v>
      </c>
      <c r="EF534">
        <v>0</v>
      </c>
      <c r="EG534">
        <v>1.085913E-36</v>
      </c>
      <c r="EH534" s="1">
        <v>1.7145779999999999E-2</v>
      </c>
      <c r="EI534">
        <v>25.943020000000001</v>
      </c>
      <c r="EJ534">
        <v>2.6444850000000001E-37</v>
      </c>
      <c r="EK534">
        <v>2.709361E-33</v>
      </c>
      <c r="EL534">
        <v>1.7022619999999999E-2</v>
      </c>
      <c r="EM534">
        <v>26.140049999999999</v>
      </c>
      <c r="EN534">
        <v>3.036662E-34</v>
      </c>
      <c r="EO534">
        <v>3.0588849999999999E-30</v>
      </c>
      <c r="EP534" s="1">
        <v>1.6886430000000001E-2</v>
      </c>
      <c r="EQ534">
        <v>26.240189999999998</v>
      </c>
      <c r="ER534">
        <v>1.7345240000000001E-31</v>
      </c>
      <c r="ES534" s="1">
        <v>1.7347859999999999E-27</v>
      </c>
      <c r="ET534" s="1">
        <v>1.6770609999999998E-2</v>
      </c>
      <c r="EU534">
        <v>26.266719999999999</v>
      </c>
      <c r="EV534" s="1">
        <v>5.4338099999999995E-29</v>
      </c>
      <c r="EW534" s="1">
        <v>5.4210400000000004E-25</v>
      </c>
      <c r="EX534" s="1">
        <v>1.6754720000000001E-2</v>
      </c>
      <c r="EY534">
        <v>26.30592</v>
      </c>
      <c r="EZ534" s="1">
        <v>1.010758E-26</v>
      </c>
      <c r="FA534" s="1">
        <v>1.003219E-22</v>
      </c>
      <c r="FB534" s="1">
        <v>1.6956389999999998E-2</v>
      </c>
      <c r="FC534">
        <v>26.362030000000001</v>
      </c>
      <c r="FD534" s="1">
        <v>1.193552E-24</v>
      </c>
      <c r="FE534" s="1">
        <v>1.167135E-20</v>
      </c>
      <c r="FF534" s="1">
        <v>1.690753E-2</v>
      </c>
      <c r="FG534">
        <v>26.49239</v>
      </c>
      <c r="FH534" s="1">
        <v>9.159564E-23</v>
      </c>
      <c r="FI534" s="1">
        <v>8.9644290000000007E-19</v>
      </c>
      <c r="FJ534" s="1">
        <v>1.6748550000000001E-2</v>
      </c>
      <c r="FK534">
        <v>26.622620000000001</v>
      </c>
      <c r="FL534" s="1">
        <v>4.7844049999999997E-21</v>
      </c>
      <c r="FM534" s="1">
        <v>4.7323039999999999E-17</v>
      </c>
      <c r="FN534" s="1">
        <v>1.6577430000000001E-2</v>
      </c>
      <c r="FO534">
        <v>26.72052</v>
      </c>
      <c r="FP534" s="1">
        <v>1.7799829999999999E-19</v>
      </c>
      <c r="FQ534" s="1">
        <v>1.7807619999999998E-15</v>
      </c>
      <c r="FR534" s="1">
        <v>1.6543639999999998E-2</v>
      </c>
      <c r="FS534">
        <v>26.796009999999999</v>
      </c>
      <c r="FT534" s="1">
        <v>4.9124199999999996E-18</v>
      </c>
      <c r="FU534" s="1">
        <v>4.938624E-14</v>
      </c>
      <c r="FV534" s="1">
        <v>1.656125E-2</v>
      </c>
      <c r="FW534">
        <v>26.83259</v>
      </c>
      <c r="FX534" s="1">
        <v>1.0320409999999999E-16</v>
      </c>
      <c r="FY534" s="1">
        <v>1.0395880000000001E-12</v>
      </c>
      <c r="FZ534" s="1">
        <v>1.6515470000000001E-2</v>
      </c>
      <c r="GA534">
        <v>26.853739999999998</v>
      </c>
      <c r="GB534" s="1">
        <v>1.679296E-15</v>
      </c>
      <c r="GC534" s="1">
        <v>1.7032450000000001E-11</v>
      </c>
      <c r="GD534" s="1">
        <v>1.640289E-2</v>
      </c>
      <c r="GE534">
        <v>26.875260000000001</v>
      </c>
      <c r="GF534" s="1">
        <v>2.1644710000000001E-14</v>
      </c>
      <c r="GG534" s="1">
        <v>2.2192589999999999E-10</v>
      </c>
      <c r="GH534" s="1">
        <v>1.630825E-2</v>
      </c>
      <c r="GI534">
        <v>26.925940000000001</v>
      </c>
      <c r="GJ534" s="1">
        <v>2.264084E-13</v>
      </c>
      <c r="GK534" s="1">
        <v>2.3448510000000001E-9</v>
      </c>
      <c r="GL534" s="1">
        <v>1.6229609999999998E-2</v>
      </c>
      <c r="GM534">
        <v>27.06775</v>
      </c>
      <c r="GN534" s="1">
        <v>1.9564730000000002E-12</v>
      </c>
      <c r="GO534" s="1">
        <v>2.0457110000000001E-8</v>
      </c>
      <c r="GP534" s="1">
        <v>1.612775E-2</v>
      </c>
      <c r="GQ534">
        <v>27.242010000000001</v>
      </c>
      <c r="GR534" s="1">
        <v>1.417292E-11</v>
      </c>
      <c r="GS534" s="1">
        <v>1.4975419999999999E-7</v>
      </c>
      <c r="GT534">
        <v>1.6054579999999999E-2</v>
      </c>
      <c r="GU534">
        <v>27.432410000000001</v>
      </c>
      <c r="GV534" s="1">
        <v>8.7517329999999995E-11</v>
      </c>
      <c r="GW534" s="1">
        <v>9.3351489999999999E-7</v>
      </c>
      <c r="GX534" s="1">
        <v>1.5947030000000001E-2</v>
      </c>
      <c r="GY534">
        <v>27.590979999999998</v>
      </c>
      <c r="GZ534" s="1">
        <v>4.6530270000000002E-10</v>
      </c>
      <c r="HA534" s="1">
        <v>5.0224590000000001E-6</v>
      </c>
      <c r="HB534" s="1">
        <v>1.582041E-2</v>
      </c>
      <c r="HC534">
        <v>27.685079999999999</v>
      </c>
      <c r="HD534" s="1">
        <v>2.1586240000000002E-9</v>
      </c>
      <c r="HE534" s="1">
        <v>2.3603449999999998E-5</v>
      </c>
      <c r="HF534" s="1">
        <v>1.5732429999999999E-2</v>
      </c>
      <c r="HG534">
        <v>27.68731</v>
      </c>
      <c r="HH534" s="1">
        <v>8.8636400000000002E-9</v>
      </c>
      <c r="HI534" s="1">
        <v>9.8005989999999996E-5</v>
      </c>
      <c r="HJ534" s="1">
        <v>1.568719E-2</v>
      </c>
      <c r="HK534">
        <v>27.683579999999999</v>
      </c>
      <c r="HL534" s="1">
        <v>3.2577069999999997E-8</v>
      </c>
      <c r="HM534" s="1">
        <v>3.633005E-4</v>
      </c>
      <c r="HN534" s="1">
        <v>1.6026829999999999E-2</v>
      </c>
      <c r="HO534">
        <v>27.695180000000001</v>
      </c>
      <c r="HP534" s="1">
        <v>1.107241E-7</v>
      </c>
      <c r="HQ534" s="1">
        <v>1.2156700000000001E-3</v>
      </c>
      <c r="HR534" s="1">
        <v>1.5883520000000002E-2</v>
      </c>
      <c r="HS534">
        <v>27.77281</v>
      </c>
      <c r="HT534" s="1">
        <v>3.3213689999999999E-7</v>
      </c>
      <c r="HU534" s="1">
        <v>3.70186E-3</v>
      </c>
      <c r="HV534" s="1">
        <v>1.5547409999999999E-2</v>
      </c>
      <c r="HW534">
        <v>27.898710000000001</v>
      </c>
      <c r="HX534" s="1">
        <v>9.0083410000000005E-7</v>
      </c>
      <c r="HY534" s="1">
        <v>1.031835E-2</v>
      </c>
      <c r="HZ534" s="1">
        <v>1.520435E-2</v>
      </c>
      <c r="IA534">
        <v>28.005739999999999</v>
      </c>
      <c r="IB534" s="1">
        <v>2.2493050000000001E-6</v>
      </c>
      <c r="IC534" s="1">
        <v>2.6503849999999999E-2</v>
      </c>
      <c r="ID534" s="1">
        <v>1.510324E-2</v>
      </c>
      <c r="IE534">
        <v>28.105619999999998</v>
      </c>
      <c r="IF534" s="1">
        <v>5.2957150000000002E-6</v>
      </c>
      <c r="IG534" s="1">
        <v>6.3201419999999994E-2</v>
      </c>
      <c r="IH534" s="1">
        <v>1.513194E-2</v>
      </c>
      <c r="II534">
        <v>28.156120000000001</v>
      </c>
      <c r="IJ534" s="1">
        <v>1.17617E-5</v>
      </c>
      <c r="IK534" s="1">
        <v>0.1409424</v>
      </c>
      <c r="IL534" s="1">
        <v>1.5098149999999999E-2</v>
      </c>
      <c r="IM534">
        <v>28.149280000000001</v>
      </c>
      <c r="IN534" s="1">
        <v>2.4475199999999999E-5</v>
      </c>
      <c r="IO534" s="1">
        <v>0.2956532</v>
      </c>
      <c r="IP534" s="1">
        <v>1.504073E-2</v>
      </c>
      <c r="IQ534">
        <v>28.140630000000002</v>
      </c>
      <c r="IR534" s="1">
        <v>4.8067489999999999E-5</v>
      </c>
      <c r="IS534" s="1">
        <v>0.58622459999999998</v>
      </c>
      <c r="IT534" s="1">
        <v>1.5444630000000001E-2</v>
      </c>
      <c r="IU534">
        <v>28.16827</v>
      </c>
      <c r="IV534" s="1">
        <v>9.2535510000000003E-5</v>
      </c>
      <c r="IW534" s="1">
        <v>1.1054170000000001</v>
      </c>
      <c r="IX534" s="1">
        <v>1.530365E-2</v>
      </c>
      <c r="IY534">
        <v>28.324619999999999</v>
      </c>
      <c r="IZ534" s="1">
        <v>1.6415519999999999E-4</v>
      </c>
      <c r="JA534" s="1">
        <v>1.9899789999999999</v>
      </c>
      <c r="JB534" s="1">
        <v>1.498411E-2</v>
      </c>
      <c r="JC534">
        <v>28.5136</v>
      </c>
      <c r="JD534" s="1">
        <v>2.7541449999999998E-4</v>
      </c>
      <c r="JE534">
        <v>3.4278369999999998</v>
      </c>
      <c r="JF534" s="1">
        <v>1.4652750000000001E-2</v>
      </c>
      <c r="JG534">
        <v>28.696899999999999</v>
      </c>
      <c r="JH534" s="1">
        <v>4.4307279999999998E-4</v>
      </c>
      <c r="JI534">
        <v>5.6686379999999996</v>
      </c>
      <c r="JJ534">
        <v>1.458798E-2</v>
      </c>
      <c r="JK534">
        <v>28.809429999999999</v>
      </c>
      <c r="JL534" s="1">
        <v>6.9946190000000005E-4</v>
      </c>
      <c r="JM534">
        <v>9.0345929999999992</v>
      </c>
      <c r="JN534" s="1">
        <v>1.4653970000000001E-2</v>
      </c>
      <c r="JO534">
        <v>28.867470000000001</v>
      </c>
      <c r="JP534" s="1">
        <v>1.07833E-3</v>
      </c>
      <c r="JQ534">
        <v>13.931150000000001</v>
      </c>
      <c r="JR534" s="1">
        <v>1.4635250000000001E-2</v>
      </c>
      <c r="JS534">
        <v>28.863099999999999</v>
      </c>
      <c r="JT534" s="1">
        <v>1.6037270000000001E-3</v>
      </c>
      <c r="JU534">
        <v>20.841619999999999</v>
      </c>
      <c r="JV534" s="1">
        <v>1.454431E-2</v>
      </c>
      <c r="JW534">
        <v>28.858830000000001</v>
      </c>
      <c r="JX534" s="1">
        <v>2.3082649999999999E-3</v>
      </c>
      <c r="JY534">
        <v>30.31475</v>
      </c>
      <c r="JZ534" s="1">
        <v>1.4911229999999999E-2</v>
      </c>
      <c r="KA534">
        <v>28.872689999999999</v>
      </c>
      <c r="KB534" s="1">
        <v>3.3431720000000002E-3</v>
      </c>
      <c r="KC534">
        <v>43.008760000000002</v>
      </c>
      <c r="KD534" s="1">
        <v>1.472919E-2</v>
      </c>
      <c r="KE534">
        <v>28.98536</v>
      </c>
      <c r="KF534" s="1">
        <v>4.5594720000000002E-3</v>
      </c>
      <c r="KG534">
        <v>59.620249999999999</v>
      </c>
      <c r="KH534" s="1">
        <v>1.437006E-2</v>
      </c>
      <c r="KI534">
        <v>29.11186</v>
      </c>
      <c r="KJ534" s="1">
        <v>6.006707E-3</v>
      </c>
      <c r="KK534">
        <v>80.806629999999998</v>
      </c>
      <c r="KL534" s="1">
        <v>1.39849E-2</v>
      </c>
      <c r="KM534">
        <v>29.244859999999999</v>
      </c>
      <c r="KN534" s="1">
        <v>7.7306809999999997E-3</v>
      </c>
      <c r="KO534">
        <v>107.2454</v>
      </c>
      <c r="KP534" s="1">
        <v>1.385868E-2</v>
      </c>
      <c r="KQ534">
        <v>29.361080000000001</v>
      </c>
      <c r="KR534" s="1">
        <v>9.9422450000000006E-3</v>
      </c>
      <c r="KS534">
        <v>139.65270000000001</v>
      </c>
      <c r="KT534" s="1">
        <v>1.384002E-2</v>
      </c>
      <c r="KU534">
        <v>29.407419999999998</v>
      </c>
      <c r="KV534" s="1">
        <v>1.2668779999999999E-2</v>
      </c>
      <c r="KW534">
        <v>178.7876</v>
      </c>
      <c r="KX534">
        <v>1.3725060000000001E-2</v>
      </c>
      <c r="KY534">
        <v>29.40438</v>
      </c>
      <c r="KZ534" s="1">
        <v>1.5783200000000001E-2</v>
      </c>
      <c r="LA534">
        <v>225.3218</v>
      </c>
      <c r="LB534" s="1">
        <v>1.353966E-2</v>
      </c>
      <c r="LC534">
        <v>29.392690000000002</v>
      </c>
      <c r="LD534" s="1">
        <v>1.9276519999999998E-2</v>
      </c>
      <c r="LE534">
        <v>279.79849999999999</v>
      </c>
      <c r="LF534" s="1">
        <v>1.364464E-2</v>
      </c>
      <c r="LG534">
        <v>29.404520000000002</v>
      </c>
      <c r="LH534" s="1">
        <v>2.3738789999999999E-2</v>
      </c>
      <c r="LI534">
        <v>342.85599999999999</v>
      </c>
      <c r="LJ534" s="1">
        <v>1.344411E-2</v>
      </c>
      <c r="LK534">
        <v>29.504909999999999</v>
      </c>
      <c r="LL534" s="1">
        <v>2.823142E-2</v>
      </c>
      <c r="LM534">
        <v>414.97859999999997</v>
      </c>
      <c r="LN534" s="1">
        <v>1.315387E-2</v>
      </c>
      <c r="LO534">
        <v>29.627030000000001</v>
      </c>
      <c r="LP534">
        <v>3.2947410000000003E-2</v>
      </c>
      <c r="LQ534">
        <v>496.3048</v>
      </c>
      <c r="LR534">
        <v>1.2820750000000001E-2</v>
      </c>
      <c r="LS534">
        <v>29.75948</v>
      </c>
      <c r="LT534" s="1">
        <v>3.7883399999999998E-2</v>
      </c>
      <c r="LU534">
        <v>586.96310000000005</v>
      </c>
      <c r="LV534">
        <v>1.2638369999999999E-2</v>
      </c>
      <c r="LW534">
        <v>29.8644</v>
      </c>
      <c r="LX534" s="1">
        <v>4.3612199999999997E-2</v>
      </c>
      <c r="LY534">
        <v>687.08429999999998</v>
      </c>
      <c r="LZ534" s="1">
        <v>1.2481290000000001E-2</v>
      </c>
      <c r="MA534">
        <v>29.917929999999998</v>
      </c>
      <c r="MB534" s="1">
        <v>4.9766100000000001E-2</v>
      </c>
      <c r="MC534">
        <v>796.81240000000003</v>
      </c>
      <c r="MD534">
        <v>1.2196419999999999E-2</v>
      </c>
      <c r="ME534">
        <v>29.901530000000001</v>
      </c>
      <c r="MF534" s="1">
        <v>5.5581100000000001E-2</v>
      </c>
      <c r="MG534">
        <v>915.92859999999996</v>
      </c>
      <c r="MH534" s="1">
        <v>1.188665E-2</v>
      </c>
      <c r="MI534">
        <v>29.877569999999999</v>
      </c>
      <c r="MJ534" s="1">
        <v>6.1409989999999998E-2</v>
      </c>
      <c r="MK534">
        <v>1044.04</v>
      </c>
      <c r="ML534" s="1">
        <v>1.18745E-2</v>
      </c>
      <c r="MM534">
        <v>29.865819999999999</v>
      </c>
      <c r="MN534" s="1">
        <v>6.9044590000000003E-2</v>
      </c>
      <c r="MO534">
        <v>1181.1510000000001</v>
      </c>
      <c r="MP534">
        <v>1.174877E-2</v>
      </c>
      <c r="MQ534">
        <v>29.955690000000001</v>
      </c>
      <c r="MR534" s="1">
        <v>7.6376869999999999E-2</v>
      </c>
      <c r="MS534">
        <v>1327.222</v>
      </c>
      <c r="MT534" s="1">
        <v>1.158405E-2</v>
      </c>
      <c r="MU534">
        <v>30.0246</v>
      </c>
      <c r="MV534" s="1">
        <v>8.3664719999999998E-2</v>
      </c>
      <c r="MW534">
        <v>1481.627</v>
      </c>
      <c r="MX534" s="1">
        <v>1.13416E-2</v>
      </c>
      <c r="MY534">
        <v>30.06232</v>
      </c>
      <c r="MZ534" s="1">
        <v>9.0468610000000005E-2</v>
      </c>
      <c r="NA534">
        <v>1643.8219999999999</v>
      </c>
      <c r="NB534" s="1">
        <v>1.1183459999999999E-2</v>
      </c>
      <c r="NC534">
        <v>30.083690000000001</v>
      </c>
      <c r="ND534" s="1">
        <v>9.7973969999999994E-2</v>
      </c>
      <c r="NE534">
        <v>1813.229</v>
      </c>
      <c r="NF534" s="1">
        <v>1.1111390000000001E-2</v>
      </c>
      <c r="NG534">
        <v>30.10549</v>
      </c>
      <c r="NH534">
        <v>0.1063655</v>
      </c>
      <c r="NI534">
        <v>1989.6759999999999</v>
      </c>
      <c r="NJ534" s="1">
        <v>1.105806E-2</v>
      </c>
      <c r="NK534">
        <v>30.099119999999999</v>
      </c>
      <c r="NL534">
        <v>0.1151293</v>
      </c>
      <c r="NM534">
        <v>2172.7730000000001</v>
      </c>
      <c r="NN534">
        <v>1.099877E-2</v>
      </c>
      <c r="NO534">
        <v>30.086040000000001</v>
      </c>
      <c r="NP534" s="1">
        <v>0.1240053</v>
      </c>
      <c r="NQ534">
        <v>2362.0720000000001</v>
      </c>
      <c r="NR534" s="1">
        <v>1.102965E-2</v>
      </c>
      <c r="NS534">
        <v>30.07836</v>
      </c>
      <c r="NT534">
        <v>0.13412540000000001</v>
      </c>
      <c r="NU534">
        <v>2557.1759999999999</v>
      </c>
      <c r="NV534" s="1">
        <v>1.0906580000000001E-2</v>
      </c>
      <c r="NW534">
        <v>30.1828</v>
      </c>
      <c r="NX534">
        <v>0.1425101</v>
      </c>
      <c r="NY534">
        <v>2757.4859999999999</v>
      </c>
      <c r="NZ534" s="1">
        <v>1.0746210000000001E-2</v>
      </c>
      <c r="OA534">
        <v>30.314330000000002</v>
      </c>
      <c r="OB534" s="1">
        <v>0.15031430000000001</v>
      </c>
      <c r="OC534">
        <v>2962.01</v>
      </c>
      <c r="OD534" s="1">
        <v>1.061608E-2</v>
      </c>
      <c r="OE534">
        <v>30.41724</v>
      </c>
      <c r="OF534" s="1">
        <v>0.15839600000000001</v>
      </c>
      <c r="OG534">
        <v>3170.2</v>
      </c>
      <c r="OH534" s="1">
        <v>1.0582879999999999E-2</v>
      </c>
      <c r="OI534">
        <v>30.50177</v>
      </c>
      <c r="OJ534" s="1">
        <v>0.16790279999999999</v>
      </c>
      <c r="OK534">
        <v>3381.78</v>
      </c>
    </row>
    <row r="535" spans="1:401" x14ac:dyDescent="0.35">
      <c r="A535">
        <v>544</v>
      </c>
      <c r="B535" t="s">
        <v>4</v>
      </c>
      <c r="C535" t="s">
        <v>364</v>
      </c>
      <c r="D535" t="s">
        <v>542</v>
      </c>
      <c r="E535">
        <v>764.60910000000001</v>
      </c>
      <c r="F535" s="1">
        <v>1.9618E-2</v>
      </c>
      <c r="G535">
        <v>21.62537</v>
      </c>
      <c r="H535">
        <v>0</v>
      </c>
      <c r="I535">
        <v>0</v>
      </c>
      <c r="J535" s="1">
        <v>1.9563839999999999E-2</v>
      </c>
      <c r="K535">
        <v>21.760929999999998</v>
      </c>
      <c r="L535">
        <v>0</v>
      </c>
      <c r="M535">
        <v>0</v>
      </c>
      <c r="N535">
        <v>1.943421E-2</v>
      </c>
      <c r="O535">
        <v>21.90868</v>
      </c>
      <c r="P535">
        <v>0</v>
      </c>
      <c r="Q535">
        <v>0</v>
      </c>
      <c r="R535" s="1">
        <v>1.924789E-2</v>
      </c>
      <c r="S535">
        <v>22.010909999999999</v>
      </c>
      <c r="T535">
        <v>0</v>
      </c>
      <c r="U535">
        <v>0</v>
      </c>
      <c r="V535" s="1">
        <v>1.9105339999999998E-2</v>
      </c>
      <c r="W535">
        <v>22.049849999999999</v>
      </c>
      <c r="X535">
        <v>0</v>
      </c>
      <c r="Y535">
        <v>0</v>
      </c>
      <c r="Z535" s="1">
        <v>1.9018980000000001E-2</v>
      </c>
      <c r="AA535">
        <v>22.09667</v>
      </c>
      <c r="AB535">
        <v>0</v>
      </c>
      <c r="AC535">
        <v>0</v>
      </c>
      <c r="AD535">
        <v>1.901448E-2</v>
      </c>
      <c r="AE535">
        <v>22.150759999999998</v>
      </c>
      <c r="AF535">
        <v>0</v>
      </c>
      <c r="AG535">
        <v>0</v>
      </c>
      <c r="AH535" s="1">
        <v>1.888778E-2</v>
      </c>
      <c r="AI535">
        <v>22.3019</v>
      </c>
      <c r="AJ535">
        <v>0</v>
      </c>
      <c r="AK535">
        <v>0</v>
      </c>
      <c r="AL535" s="1">
        <v>1.872358E-2</v>
      </c>
      <c r="AM535">
        <v>22.490950000000002</v>
      </c>
      <c r="AN535">
        <v>0</v>
      </c>
      <c r="AO535">
        <v>0</v>
      </c>
      <c r="AP535" s="1">
        <v>1.8545519999999999E-2</v>
      </c>
      <c r="AQ535">
        <v>22.69116</v>
      </c>
      <c r="AR535">
        <v>0</v>
      </c>
      <c r="AS535">
        <v>0</v>
      </c>
      <c r="AT535" s="1">
        <v>1.8444840000000001E-2</v>
      </c>
      <c r="AU535">
        <v>22.8751</v>
      </c>
      <c r="AV535">
        <v>0</v>
      </c>
      <c r="AW535">
        <v>0</v>
      </c>
      <c r="AX535">
        <v>1.8386119999999999E-2</v>
      </c>
      <c r="AY535">
        <v>22.987950000000001</v>
      </c>
      <c r="AZ535">
        <v>0</v>
      </c>
      <c r="BA535">
        <v>0</v>
      </c>
      <c r="BB535" s="1">
        <v>1.8302700000000002E-2</v>
      </c>
      <c r="BC535">
        <v>23.071210000000001</v>
      </c>
      <c r="BD535">
        <v>0</v>
      </c>
      <c r="BE535">
        <v>0</v>
      </c>
      <c r="BF535" s="1">
        <v>1.8219639999999999E-2</v>
      </c>
      <c r="BG535">
        <v>23.142579999999999</v>
      </c>
      <c r="BH535">
        <v>0</v>
      </c>
      <c r="BI535">
        <v>0</v>
      </c>
      <c r="BJ535" s="1">
        <v>1.82439E-2</v>
      </c>
      <c r="BK535">
        <v>23.240169999999999</v>
      </c>
      <c r="BL535">
        <v>0</v>
      </c>
      <c r="BM535">
        <v>0</v>
      </c>
      <c r="BN535">
        <v>1.811836E-2</v>
      </c>
      <c r="BO535">
        <v>23.444179999999999</v>
      </c>
      <c r="BP535">
        <v>0</v>
      </c>
      <c r="BQ535">
        <v>0</v>
      </c>
      <c r="BR535" s="1">
        <v>1.7948100000000002E-2</v>
      </c>
      <c r="BS535">
        <v>23.64528</v>
      </c>
      <c r="BT535">
        <v>0</v>
      </c>
      <c r="BU535">
        <v>0</v>
      </c>
      <c r="BV535" s="1">
        <v>1.7769549999999999E-2</v>
      </c>
      <c r="BW535">
        <v>23.84441</v>
      </c>
      <c r="BX535">
        <v>0</v>
      </c>
      <c r="BY535">
        <v>0</v>
      </c>
      <c r="BZ535" s="1">
        <v>1.7663580000000002E-2</v>
      </c>
      <c r="CA535">
        <v>24.01343</v>
      </c>
      <c r="CB535">
        <v>0</v>
      </c>
      <c r="CC535">
        <v>0</v>
      </c>
      <c r="CD535" s="1">
        <v>1.7588119999999999E-2</v>
      </c>
      <c r="CE535">
        <v>24.118400000000001</v>
      </c>
      <c r="CF535">
        <v>0</v>
      </c>
      <c r="CG535">
        <v>0</v>
      </c>
      <c r="CH535" s="1">
        <v>1.7489629999999999E-2</v>
      </c>
      <c r="CI535">
        <v>24.160620000000002</v>
      </c>
      <c r="CJ535">
        <v>0</v>
      </c>
      <c r="CK535">
        <v>0</v>
      </c>
      <c r="CL535" s="1">
        <v>1.7406100000000001E-2</v>
      </c>
      <c r="CM535">
        <v>24.21049</v>
      </c>
      <c r="CN535">
        <v>0</v>
      </c>
      <c r="CO535">
        <v>0</v>
      </c>
      <c r="CP535" s="1">
        <v>1.7565359999999999E-2</v>
      </c>
      <c r="CQ535">
        <v>24.300689999999999</v>
      </c>
      <c r="CR535">
        <v>0</v>
      </c>
      <c r="CS535">
        <v>0</v>
      </c>
      <c r="CT535" s="1">
        <v>1.7431660000000002E-2</v>
      </c>
      <c r="CU535">
        <v>24.46564</v>
      </c>
      <c r="CV535">
        <v>0</v>
      </c>
      <c r="CW535">
        <v>0</v>
      </c>
      <c r="CX535" s="1">
        <v>1.7182780000000002E-2</v>
      </c>
      <c r="CY535">
        <v>24.569489999999998</v>
      </c>
      <c r="CZ535">
        <v>0</v>
      </c>
      <c r="DA535">
        <v>0</v>
      </c>
      <c r="DB535">
        <v>1.6936150000000001E-2</v>
      </c>
      <c r="DC535">
        <v>24.736930000000001</v>
      </c>
      <c r="DD535">
        <v>0</v>
      </c>
      <c r="DE535">
        <v>0</v>
      </c>
      <c r="DF535" s="1">
        <v>1.6846630000000001E-2</v>
      </c>
      <c r="DG535">
        <v>24.890820000000001</v>
      </c>
      <c r="DH535">
        <v>0</v>
      </c>
      <c r="DI535">
        <v>0</v>
      </c>
      <c r="DJ535" s="1">
        <v>1.6818550000000002E-2</v>
      </c>
      <c r="DK535">
        <v>24.983550000000001</v>
      </c>
      <c r="DL535">
        <v>0</v>
      </c>
      <c r="DM535">
        <v>0</v>
      </c>
      <c r="DN535" s="1">
        <v>1.6742549999999998E-2</v>
      </c>
      <c r="DO535">
        <v>25.037569999999999</v>
      </c>
      <c r="DP535">
        <v>0</v>
      </c>
      <c r="DQ535">
        <v>0</v>
      </c>
      <c r="DR535">
        <v>1.6551150000000001E-2</v>
      </c>
      <c r="DS535">
        <v>25.095120000000001</v>
      </c>
      <c r="DT535">
        <v>0</v>
      </c>
      <c r="DU535">
        <v>0</v>
      </c>
      <c r="DV535" s="1">
        <v>1.6246119999999999E-2</v>
      </c>
      <c r="DW535">
        <v>25.180959999999999</v>
      </c>
      <c r="DX535">
        <v>0</v>
      </c>
      <c r="DY535">
        <v>0</v>
      </c>
      <c r="DZ535" s="1">
        <v>1.6138130000000001E-2</v>
      </c>
      <c r="EA535">
        <v>25.379729999999999</v>
      </c>
      <c r="EB535">
        <v>0</v>
      </c>
      <c r="EC535">
        <v>0</v>
      </c>
      <c r="ED535" s="1">
        <v>1.6119999999999999E-2</v>
      </c>
      <c r="EE535">
        <v>25.598780000000001</v>
      </c>
      <c r="EF535">
        <v>0</v>
      </c>
      <c r="EG535">
        <v>3.4356789999999999E-37</v>
      </c>
      <c r="EH535" s="1">
        <v>1.6098769999999998E-2</v>
      </c>
      <c r="EI535">
        <v>25.818239999999999</v>
      </c>
      <c r="EJ535">
        <v>7.9242240000000002E-38</v>
      </c>
      <c r="EK535">
        <v>9.0762339999999998E-34</v>
      </c>
      <c r="EL535" s="1">
        <v>1.5982670000000001E-2</v>
      </c>
      <c r="EM535">
        <v>26.014299999999999</v>
      </c>
      <c r="EN535">
        <v>9.6905609999999991E-35</v>
      </c>
      <c r="EO535">
        <v>1.080282E-30</v>
      </c>
      <c r="EP535" s="1">
        <v>1.5854139999999999E-2</v>
      </c>
      <c r="EQ535">
        <v>26.115010000000002</v>
      </c>
      <c r="ER535">
        <v>5.8568039999999995E-32</v>
      </c>
      <c r="ES535" s="1">
        <v>6.4328920000000001E-28</v>
      </c>
      <c r="ET535" s="1">
        <v>1.5746010000000001E-2</v>
      </c>
      <c r="EU535">
        <v>26.143219999999999</v>
      </c>
      <c r="EV535" s="1">
        <v>1.9311949999999999E-29</v>
      </c>
      <c r="EW535" s="1">
        <v>2.102993E-25</v>
      </c>
      <c r="EX535" s="1">
        <v>1.5732119999999999E-2</v>
      </c>
      <c r="EY535">
        <v>26.18366</v>
      </c>
      <c r="EZ535" s="1">
        <v>3.7666520000000003E-27</v>
      </c>
      <c r="FA535" s="1">
        <v>4.0603429999999999E-23</v>
      </c>
      <c r="FB535" s="1">
        <v>1.5923619999999999E-2</v>
      </c>
      <c r="FC535">
        <v>26.2407</v>
      </c>
      <c r="FD535" s="1">
        <v>4.6491699999999997E-25</v>
      </c>
      <c r="FE535" s="1">
        <v>4.9165859999999997E-21</v>
      </c>
      <c r="FF535" s="1">
        <v>1.5877160000000001E-2</v>
      </c>
      <c r="FG535">
        <v>26.370660000000001</v>
      </c>
      <c r="FH535" s="1">
        <v>3.7181939999999998E-23</v>
      </c>
      <c r="FI535" s="1">
        <v>3.921977E-19</v>
      </c>
      <c r="FJ535" s="1">
        <v>1.5726759999999999E-2</v>
      </c>
      <c r="FK535">
        <v>26.500730000000001</v>
      </c>
      <c r="FL535" s="1">
        <v>2.0189900000000002E-21</v>
      </c>
      <c r="FM535" s="1">
        <v>2.1461859999999999E-17</v>
      </c>
      <c r="FN535" s="1">
        <v>1.556513E-2</v>
      </c>
      <c r="FO535">
        <v>26.599019999999999</v>
      </c>
      <c r="FP535" s="1">
        <v>7.7913450000000002E-20</v>
      </c>
      <c r="FQ535" s="1">
        <v>8.3564789999999996E-16</v>
      </c>
      <c r="FR535" s="1">
        <v>1.5534009999999999E-2</v>
      </c>
      <c r="FS535">
        <v>26.6753</v>
      </c>
      <c r="FT535" s="1">
        <v>2.22625E-18</v>
      </c>
      <c r="FU535" s="1">
        <v>2.3940520000000001E-14</v>
      </c>
      <c r="FV535" s="1">
        <v>1.555165E-2</v>
      </c>
      <c r="FW535">
        <v>26.713229999999999</v>
      </c>
      <c r="FX535" s="1">
        <v>4.8339799999999999E-17</v>
      </c>
      <c r="FY535" s="1">
        <v>5.1981150000000004E-13</v>
      </c>
      <c r="FZ535" s="1">
        <v>1.551019E-2</v>
      </c>
      <c r="GA535">
        <v>26.735759999999999</v>
      </c>
      <c r="GB535" s="1">
        <v>8.1165260000000001E-16</v>
      </c>
      <c r="GC535" s="1">
        <v>8.7723780000000003E-12</v>
      </c>
      <c r="GD535">
        <v>1.5403989999999999E-2</v>
      </c>
      <c r="GE535">
        <v>26.75855</v>
      </c>
      <c r="GF535" s="1">
        <v>1.077834E-14</v>
      </c>
      <c r="GG535" s="1">
        <v>1.175873E-10</v>
      </c>
      <c r="GH535" s="1">
        <v>1.531442E-2</v>
      </c>
      <c r="GI535">
        <v>26.809850000000001</v>
      </c>
      <c r="GJ535" s="1">
        <v>1.160012E-13</v>
      </c>
      <c r="GK535" s="1">
        <v>1.2766440000000001E-9</v>
      </c>
      <c r="GL535" s="1">
        <v>1.5241050000000001E-2</v>
      </c>
      <c r="GM535">
        <v>26.950800000000001</v>
      </c>
      <c r="GN535" s="1">
        <v>1.030157E-12</v>
      </c>
      <c r="GO535" s="1">
        <v>1.143191E-8</v>
      </c>
      <c r="GP535" s="1">
        <v>1.514502E-2</v>
      </c>
      <c r="GQ535">
        <v>27.124110000000002</v>
      </c>
      <c r="GR535" s="1">
        <v>7.6597759999999992E-12</v>
      </c>
      <c r="GS535" s="1">
        <v>8.5804890000000004E-8</v>
      </c>
      <c r="GT535" s="1">
        <v>1.5075420000000001E-2</v>
      </c>
      <c r="GU535">
        <v>27.313549999999999</v>
      </c>
      <c r="GV535" s="1">
        <v>4.849195E-11</v>
      </c>
      <c r="GW535" s="1">
        <v>5.4786129999999999E-7</v>
      </c>
      <c r="GX535" s="1">
        <v>1.4975270000000001E-2</v>
      </c>
      <c r="GY535">
        <v>27.472090000000001</v>
      </c>
      <c r="GZ535" s="1">
        <v>2.6407020000000001E-10</v>
      </c>
      <c r="HA535" s="1">
        <v>3.0162099999999999E-6</v>
      </c>
      <c r="HB535" s="1">
        <v>1.485612E-2</v>
      </c>
      <c r="HC535">
        <v>27.56709</v>
      </c>
      <c r="HD535" s="1">
        <v>1.253403E-9</v>
      </c>
      <c r="HE535" s="1">
        <v>1.4491099999999999E-5</v>
      </c>
      <c r="HF535" s="1">
        <v>1.477293E-2</v>
      </c>
      <c r="HG535">
        <v>27.571370000000002</v>
      </c>
      <c r="HH535" s="1">
        <v>5.2603890000000004E-9</v>
      </c>
      <c r="HI535" s="1">
        <v>6.1456099999999996E-5</v>
      </c>
      <c r="HJ535" s="1">
        <v>1.473239E-2</v>
      </c>
      <c r="HK535">
        <v>27.569430000000001</v>
      </c>
      <c r="HL535" s="1">
        <v>1.9745859999999999E-8</v>
      </c>
      <c r="HM535" s="1">
        <v>2.3247860000000001E-4</v>
      </c>
      <c r="HN535">
        <v>1.505633E-2</v>
      </c>
      <c r="HO535">
        <v>27.582599999999999</v>
      </c>
      <c r="HP535" s="1">
        <v>6.8496700000000005E-8</v>
      </c>
      <c r="HQ535" s="1">
        <v>7.9318170000000003E-4</v>
      </c>
      <c r="HR535" s="1">
        <v>1.492251E-2</v>
      </c>
      <c r="HS535">
        <v>27.660509999999999</v>
      </c>
      <c r="HT535" s="1">
        <v>2.094583E-7</v>
      </c>
      <c r="HU535" s="1">
        <v>2.460715E-3</v>
      </c>
      <c r="HV535" s="1">
        <v>1.4603710000000001E-2</v>
      </c>
      <c r="HW535">
        <v>27.786110000000001</v>
      </c>
      <c r="HX535" s="1">
        <v>5.7848199999999998E-7</v>
      </c>
      <c r="HY535" s="1">
        <v>6.9820500000000001E-3</v>
      </c>
      <c r="HZ535">
        <v>1.4279689999999999E-2</v>
      </c>
      <c r="IA535">
        <v>27.893930000000001</v>
      </c>
      <c r="IB535" s="1">
        <v>1.469774E-6</v>
      </c>
      <c r="IC535" s="1">
        <v>1.8242700000000001E-2</v>
      </c>
      <c r="ID535" s="1">
        <v>1.418518E-2</v>
      </c>
      <c r="IE535">
        <v>27.994620000000001</v>
      </c>
      <c r="IF535" s="1">
        <v>3.519005E-6</v>
      </c>
      <c r="IG535">
        <v>4.4217380000000001E-2</v>
      </c>
      <c r="IH535" s="1">
        <v>1.4213959999999999E-2</v>
      </c>
      <c r="II535">
        <v>28.046690000000002</v>
      </c>
      <c r="IJ535" s="1">
        <v>7.9427790000000005E-6</v>
      </c>
      <c r="IK535" s="1">
        <v>0.1001563</v>
      </c>
      <c r="IL535" s="1">
        <v>1.41821E-2</v>
      </c>
      <c r="IM535">
        <v>28.041789999999999</v>
      </c>
      <c r="IN535" s="1">
        <v>1.678201E-5</v>
      </c>
      <c r="IO535" s="1">
        <v>0.2132426</v>
      </c>
      <c r="IP535" s="1">
        <v>1.413099E-2</v>
      </c>
      <c r="IQ535">
        <v>28.034939999999999</v>
      </c>
      <c r="IR535" s="1">
        <v>3.34471E-5</v>
      </c>
      <c r="IS535" s="1">
        <v>0.42885139999999999</v>
      </c>
      <c r="IT535" s="1">
        <v>1.451322E-2</v>
      </c>
      <c r="IU535">
        <v>28.063490000000002</v>
      </c>
      <c r="IV535" s="1">
        <v>6.5299470000000005E-5</v>
      </c>
      <c r="IW535" s="1">
        <v>0.81966000000000006</v>
      </c>
      <c r="IX535" s="1">
        <v>1.438181E-2</v>
      </c>
      <c r="IY535">
        <v>28.218689999999999</v>
      </c>
      <c r="IZ535" s="1">
        <v>1.173883E-4</v>
      </c>
      <c r="JA535" s="1">
        <v>1.4947239999999999</v>
      </c>
      <c r="JB535" s="1">
        <v>1.4079690000000001E-2</v>
      </c>
      <c r="JC535">
        <v>28.406289999999998</v>
      </c>
      <c r="JD535" s="1">
        <v>1.994121E-4</v>
      </c>
      <c r="JE535" s="1">
        <v>2.6065550000000002</v>
      </c>
      <c r="JF535" s="1">
        <v>1.376525E-2</v>
      </c>
      <c r="JG535">
        <v>28.588650000000001</v>
      </c>
      <c r="JH535" s="1">
        <v>3.2459250000000002E-4</v>
      </c>
      <c r="JI535">
        <v>4.3612549999999999</v>
      </c>
      <c r="JJ535" s="1">
        <v>1.3705429999999999E-2</v>
      </c>
      <c r="JK535">
        <v>28.701519999999999</v>
      </c>
      <c r="JL535" s="1">
        <v>5.183392E-4</v>
      </c>
      <c r="JM535">
        <v>7.0289549999999998</v>
      </c>
      <c r="JN535" s="1">
        <v>1.3769989999999999E-2</v>
      </c>
      <c r="JO535">
        <v>28.7607</v>
      </c>
      <c r="JP535" s="1">
        <v>8.079917E-4</v>
      </c>
      <c r="JQ535">
        <v>10.954510000000001</v>
      </c>
      <c r="JR535" s="1">
        <v>1.375212E-2</v>
      </c>
      <c r="JS535">
        <v>28.75844</v>
      </c>
      <c r="JT535" s="1">
        <v>1.2141560000000001E-3</v>
      </c>
      <c r="JU535">
        <v>16.555510000000002</v>
      </c>
      <c r="JV535" s="1">
        <v>1.3669499999999999E-2</v>
      </c>
      <c r="JW535">
        <v>28.756039999999999</v>
      </c>
      <c r="JX535" s="1">
        <v>1.765202E-3</v>
      </c>
      <c r="JY535">
        <v>24.31392</v>
      </c>
      <c r="JZ535" s="1">
        <v>1.4017460000000001E-2</v>
      </c>
      <c r="KA535">
        <v>28.77131</v>
      </c>
      <c r="KB535" s="1">
        <v>2.5812779999999998E-3</v>
      </c>
      <c r="KC535">
        <v>34.813200000000002</v>
      </c>
      <c r="KD535" s="1">
        <v>1.384753E-2</v>
      </c>
      <c r="KE535">
        <v>28.883780000000002</v>
      </c>
      <c r="KF535" s="1">
        <v>3.5523320000000001E-3</v>
      </c>
      <c r="KG535">
        <v>48.684440000000002</v>
      </c>
      <c r="KH535" s="1">
        <v>1.3506789999999999E-2</v>
      </c>
      <c r="KI535">
        <v>29.010100000000001</v>
      </c>
      <c r="KJ535" s="1">
        <v>4.7187640000000003E-3</v>
      </c>
      <c r="KK535">
        <v>66.537700000000001</v>
      </c>
      <c r="KL535">
        <v>1.314309E-2</v>
      </c>
      <c r="KM535">
        <v>29.142990000000001</v>
      </c>
      <c r="KN535" s="1">
        <v>6.1216719999999999E-3</v>
      </c>
      <c r="KO535">
        <v>89.012730000000005</v>
      </c>
      <c r="KP535" s="1">
        <v>1.30253E-2</v>
      </c>
      <c r="KQ535">
        <v>29.259409999999999</v>
      </c>
      <c r="KR535" s="1">
        <v>7.9345309999999999E-3</v>
      </c>
      <c r="KS535">
        <v>116.7923</v>
      </c>
      <c r="KT535" s="1">
        <v>1.300902E-2</v>
      </c>
      <c r="KU535">
        <v>29.30705</v>
      </c>
      <c r="KV535" s="1">
        <v>1.018643E-2</v>
      </c>
      <c r="KW535">
        <v>150.60830000000001</v>
      </c>
      <c r="KX535">
        <v>1.290271E-2</v>
      </c>
      <c r="KY535">
        <v>29.305879999999998</v>
      </c>
      <c r="KZ535" s="1">
        <v>1.2782129999999999E-2</v>
      </c>
      <c r="LA535">
        <v>191.1267</v>
      </c>
      <c r="LB535" s="1">
        <v>1.27291E-2</v>
      </c>
      <c r="LC535">
        <v>29.296130000000002</v>
      </c>
      <c r="LD535" s="1">
        <v>1.5717419999999999E-2</v>
      </c>
      <c r="LE535">
        <v>238.90880000000001</v>
      </c>
      <c r="LF535">
        <v>1.282894E-2</v>
      </c>
      <c r="LG535">
        <v>29.309259999999998</v>
      </c>
      <c r="LH535" s="1">
        <v>1.9482280000000001E-2</v>
      </c>
      <c r="LI535">
        <v>294.60129999999998</v>
      </c>
      <c r="LJ535" s="1">
        <v>1.2641100000000001E-2</v>
      </c>
      <c r="LK535">
        <v>29.40973</v>
      </c>
      <c r="LL535" s="1">
        <v>2.331341E-2</v>
      </c>
      <c r="LM535">
        <v>358.73</v>
      </c>
      <c r="LN535" s="1">
        <v>1.2367599999999999E-2</v>
      </c>
      <c r="LO535">
        <v>29.531970000000001</v>
      </c>
      <c r="LP535" s="1">
        <v>2.7366519999999998E-2</v>
      </c>
      <c r="LQ535">
        <v>431.51179999999999</v>
      </c>
      <c r="LR535" s="1">
        <v>1.205432E-2</v>
      </c>
      <c r="LS535">
        <v>29.66461</v>
      </c>
      <c r="LT535" s="1">
        <v>3.1642980000000001E-2</v>
      </c>
      <c r="LU535">
        <v>513.15300000000002</v>
      </c>
      <c r="LV535" s="1">
        <v>1.1882E-2</v>
      </c>
      <c r="LW535">
        <v>29.77009</v>
      </c>
      <c r="LX535" s="1">
        <v>3.6621290000000001E-2</v>
      </c>
      <c r="LY535">
        <v>603.85410000000002</v>
      </c>
      <c r="LZ535" s="1">
        <v>1.173663E-2</v>
      </c>
      <c r="MA535">
        <v>29.824809999999999</v>
      </c>
      <c r="MB535" s="1">
        <v>4.2012359999999999E-2</v>
      </c>
      <c r="MC535">
        <v>703.83349999999996</v>
      </c>
      <c r="MD535" s="1">
        <v>1.146896E-2</v>
      </c>
      <c r="ME535">
        <v>29.810510000000001</v>
      </c>
      <c r="MF535" s="1">
        <v>4.7153929999999997E-2</v>
      </c>
      <c r="MG535">
        <v>812.98080000000004</v>
      </c>
      <c r="MH535" s="1">
        <v>1.117775E-2</v>
      </c>
      <c r="MI535">
        <v>29.78858</v>
      </c>
      <c r="MJ535" s="1">
        <v>5.234627E-2</v>
      </c>
      <c r="MK535">
        <v>931.00450000000001</v>
      </c>
      <c r="ML535" s="1">
        <v>1.116666E-2</v>
      </c>
      <c r="MM535">
        <v>29.778510000000001</v>
      </c>
      <c r="MN535" s="1">
        <v>5.9122960000000002E-2</v>
      </c>
      <c r="MO535">
        <v>1057.9670000000001</v>
      </c>
      <c r="MP535" s="1">
        <v>1.1049440000000001E-2</v>
      </c>
      <c r="MQ535">
        <v>29.868390000000002</v>
      </c>
      <c r="MR535" s="1">
        <v>6.5692749999999994E-2</v>
      </c>
      <c r="MS535">
        <v>1193.895</v>
      </c>
      <c r="MT535" s="1">
        <v>1.089501E-2</v>
      </c>
      <c r="MU535">
        <v>29.938199999999998</v>
      </c>
      <c r="MV535" s="1">
        <v>7.2265460000000004E-2</v>
      </c>
      <c r="MW535">
        <v>1338.271</v>
      </c>
      <c r="MX535" s="1">
        <v>1.0666510000000001E-2</v>
      </c>
      <c r="MY535">
        <v>29.977049999999998</v>
      </c>
      <c r="MZ535" s="1">
        <v>7.8452820000000006E-2</v>
      </c>
      <c r="NA535">
        <v>1490.6379999999999</v>
      </c>
      <c r="NB535" s="1">
        <v>1.051698E-2</v>
      </c>
      <c r="NC535">
        <v>29.99973</v>
      </c>
      <c r="ND535" s="1">
        <v>8.5282819999999995E-2</v>
      </c>
      <c r="NE535">
        <v>1650.4960000000001</v>
      </c>
      <c r="NF535" s="1">
        <v>1.045023E-2</v>
      </c>
      <c r="NG535">
        <v>30.022870000000001</v>
      </c>
      <c r="NH535" s="1">
        <v>9.2939930000000004E-2</v>
      </c>
      <c r="NI535">
        <v>1817.7059999999999</v>
      </c>
      <c r="NJ535" s="1">
        <v>1.0400370000000001E-2</v>
      </c>
      <c r="NK535">
        <v>30.018080000000001</v>
      </c>
      <c r="NL535" s="1">
        <v>0.1009594</v>
      </c>
      <c r="NM535">
        <v>1991.9459999999999</v>
      </c>
      <c r="NN535" s="1">
        <v>1.034526E-2</v>
      </c>
      <c r="NO535">
        <v>30.00666</v>
      </c>
      <c r="NP535" s="1">
        <v>0.1091239</v>
      </c>
      <c r="NQ535">
        <v>2172.8049999999998</v>
      </c>
      <c r="NR535">
        <v>1.0375479999999999E-2</v>
      </c>
      <c r="NS535">
        <v>30.000530000000001</v>
      </c>
      <c r="NT535" s="1">
        <v>0.1184335</v>
      </c>
      <c r="NU535">
        <v>2359.9349999999999</v>
      </c>
      <c r="NV535" s="1">
        <v>1.0258990000000001E-2</v>
      </c>
      <c r="NW535">
        <v>30.10464</v>
      </c>
      <c r="NX535" s="1">
        <v>0.12623129999999999</v>
      </c>
      <c r="NY535">
        <v>2552.7910000000002</v>
      </c>
      <c r="NZ535" s="1">
        <v>1.0107970000000001E-2</v>
      </c>
      <c r="OA535">
        <v>30.235959999999999</v>
      </c>
      <c r="OB535" s="1">
        <v>0.13355220000000001</v>
      </c>
      <c r="OC535">
        <v>2750.4479999999999</v>
      </c>
      <c r="OD535" s="1">
        <v>9.9844419999999996E-3</v>
      </c>
      <c r="OE535">
        <v>30.33954</v>
      </c>
      <c r="OF535" s="1">
        <v>0.14113529999999999</v>
      </c>
      <c r="OG535">
        <v>2952.373</v>
      </c>
      <c r="OH535" s="1">
        <v>9.9542769999999992E-3</v>
      </c>
      <c r="OI535">
        <v>30.424890000000001</v>
      </c>
      <c r="OJ535" s="1">
        <v>0.1500515</v>
      </c>
      <c r="OK535">
        <v>3158.3009999999999</v>
      </c>
    </row>
    <row r="536" spans="1:401" x14ac:dyDescent="0.35">
      <c r="A536">
        <v>545</v>
      </c>
      <c r="B536" t="s">
        <v>4</v>
      </c>
      <c r="C536" t="s">
        <v>364</v>
      </c>
      <c r="D536" t="s">
        <v>543</v>
      </c>
      <c r="E536">
        <v>764.96569999999997</v>
      </c>
      <c r="F536" s="1">
        <v>1.918431E-2</v>
      </c>
      <c r="G536">
        <v>21.537890000000001</v>
      </c>
      <c r="H536">
        <v>0</v>
      </c>
      <c r="I536">
        <v>0</v>
      </c>
      <c r="J536" s="1">
        <v>1.9132110000000001E-2</v>
      </c>
      <c r="K536">
        <v>21.671790000000001</v>
      </c>
      <c r="L536">
        <v>0</v>
      </c>
      <c r="M536">
        <v>0</v>
      </c>
      <c r="N536" s="1">
        <v>1.9003820000000001E-2</v>
      </c>
      <c r="O536">
        <v>21.81785</v>
      </c>
      <c r="P536">
        <v>0</v>
      </c>
      <c r="Q536">
        <v>0</v>
      </c>
      <c r="R536" s="1">
        <v>1.8821750000000002E-2</v>
      </c>
      <c r="S536">
        <v>21.918980000000001</v>
      </c>
      <c r="T536">
        <v>0</v>
      </c>
      <c r="U536">
        <v>0</v>
      </c>
      <c r="V536">
        <v>1.8683120000000001E-2</v>
      </c>
      <c r="W536">
        <v>21.957409999999999</v>
      </c>
      <c r="X536">
        <v>0</v>
      </c>
      <c r="Y536">
        <v>0</v>
      </c>
      <c r="Z536" s="1">
        <v>1.8598340000000001E-2</v>
      </c>
      <c r="AA536">
        <v>22.00376</v>
      </c>
      <c r="AB536">
        <v>0</v>
      </c>
      <c r="AC536">
        <v>0</v>
      </c>
      <c r="AD536" s="1">
        <v>1.859537E-2</v>
      </c>
      <c r="AE536">
        <v>22.057179999999999</v>
      </c>
      <c r="AF536">
        <v>0</v>
      </c>
      <c r="AG536">
        <v>0</v>
      </c>
      <c r="AH536" s="1">
        <v>1.8470509999999999E-2</v>
      </c>
      <c r="AI536">
        <v>22.206420000000001</v>
      </c>
      <c r="AJ536">
        <v>0</v>
      </c>
      <c r="AK536">
        <v>0</v>
      </c>
      <c r="AL536" s="1">
        <v>1.8309809999999999E-2</v>
      </c>
      <c r="AM536">
        <v>22.393219999999999</v>
      </c>
      <c r="AN536">
        <v>0</v>
      </c>
      <c r="AO536">
        <v>0</v>
      </c>
      <c r="AP536">
        <v>1.8135129999999999E-2</v>
      </c>
      <c r="AQ536">
        <v>22.591170000000002</v>
      </c>
      <c r="AR536">
        <v>0</v>
      </c>
      <c r="AS536">
        <v>0</v>
      </c>
      <c r="AT536" s="1">
        <v>1.8036940000000001E-2</v>
      </c>
      <c r="AU536">
        <v>22.773119999999999</v>
      </c>
      <c r="AV536">
        <v>0</v>
      </c>
      <c r="AW536">
        <v>0</v>
      </c>
      <c r="AX536" s="1">
        <v>1.7978839999999999E-2</v>
      </c>
      <c r="AY536">
        <v>22.885079999999999</v>
      </c>
      <c r="AZ536">
        <v>0</v>
      </c>
      <c r="BA536">
        <v>0</v>
      </c>
      <c r="BB536" s="1">
        <v>1.7897940000000001E-2</v>
      </c>
      <c r="BC536">
        <v>22.967960000000001</v>
      </c>
      <c r="BD536">
        <v>0</v>
      </c>
      <c r="BE536">
        <v>0</v>
      </c>
      <c r="BF536">
        <v>1.7817900000000001E-2</v>
      </c>
      <c r="BG536">
        <v>23.039000000000001</v>
      </c>
      <c r="BH536">
        <v>0</v>
      </c>
      <c r="BI536">
        <v>0</v>
      </c>
      <c r="BJ536" s="1">
        <v>1.784241E-2</v>
      </c>
      <c r="BK536">
        <v>23.135819999999999</v>
      </c>
      <c r="BL536">
        <v>0</v>
      </c>
      <c r="BM536">
        <v>0</v>
      </c>
      <c r="BN536" s="1">
        <v>1.7720329999999999E-2</v>
      </c>
      <c r="BO536">
        <v>23.338000000000001</v>
      </c>
      <c r="BP536">
        <v>0</v>
      </c>
      <c r="BQ536">
        <v>0</v>
      </c>
      <c r="BR536">
        <v>1.7552689999999999E-2</v>
      </c>
      <c r="BS536">
        <v>23.537189999999999</v>
      </c>
      <c r="BT536">
        <v>0</v>
      </c>
      <c r="BU536">
        <v>0</v>
      </c>
      <c r="BV536" s="1">
        <v>1.737615E-2</v>
      </c>
      <c r="BW536">
        <v>23.73441</v>
      </c>
      <c r="BX536">
        <v>0</v>
      </c>
      <c r="BY536">
        <v>0</v>
      </c>
      <c r="BZ536" s="1">
        <v>1.727416E-2</v>
      </c>
      <c r="CA536">
        <v>23.902069999999998</v>
      </c>
      <c r="CB536">
        <v>0</v>
      </c>
      <c r="CC536">
        <v>0</v>
      </c>
      <c r="CD536" s="1">
        <v>1.720002E-2</v>
      </c>
      <c r="CE536">
        <v>24.00685</v>
      </c>
      <c r="CF536">
        <v>0</v>
      </c>
      <c r="CG536">
        <v>0</v>
      </c>
      <c r="CH536">
        <v>1.7104680000000001E-2</v>
      </c>
      <c r="CI536">
        <v>24.049420000000001</v>
      </c>
      <c r="CJ536">
        <v>0</v>
      </c>
      <c r="CK536">
        <v>0</v>
      </c>
      <c r="CL536" s="1">
        <v>1.7023920000000001E-2</v>
      </c>
      <c r="CM536">
        <v>24.099530000000001</v>
      </c>
      <c r="CN536">
        <v>0</v>
      </c>
      <c r="CO536">
        <v>0</v>
      </c>
      <c r="CP536" s="1">
        <v>1.7182719999999999E-2</v>
      </c>
      <c r="CQ536">
        <v>24.18957</v>
      </c>
      <c r="CR536">
        <v>0</v>
      </c>
      <c r="CS536">
        <v>0</v>
      </c>
      <c r="CT536">
        <v>1.705195E-2</v>
      </c>
      <c r="CU536">
        <v>24.353449999999999</v>
      </c>
      <c r="CV536">
        <v>0</v>
      </c>
      <c r="CW536">
        <v>0</v>
      </c>
      <c r="CX536" s="1">
        <v>1.680773E-2</v>
      </c>
      <c r="CY536">
        <v>24.456969999999998</v>
      </c>
      <c r="CZ536">
        <v>0</v>
      </c>
      <c r="DA536">
        <v>0</v>
      </c>
      <c r="DB536" s="1">
        <v>1.6563209999999998E-2</v>
      </c>
      <c r="DC536">
        <v>24.6233</v>
      </c>
      <c r="DD536">
        <v>0</v>
      </c>
      <c r="DE536">
        <v>0</v>
      </c>
      <c r="DF536" s="1">
        <v>1.6477229999999999E-2</v>
      </c>
      <c r="DG536">
        <v>24.776479999999999</v>
      </c>
      <c r="DH536">
        <v>0</v>
      </c>
      <c r="DI536">
        <v>0</v>
      </c>
      <c r="DJ536" s="1">
        <v>1.6450530000000001E-2</v>
      </c>
      <c r="DK536">
        <v>24.869250000000001</v>
      </c>
      <c r="DL536">
        <v>0</v>
      </c>
      <c r="DM536">
        <v>0</v>
      </c>
      <c r="DN536" s="1">
        <v>1.63774E-2</v>
      </c>
      <c r="DO536">
        <v>24.923780000000001</v>
      </c>
      <c r="DP536">
        <v>0</v>
      </c>
      <c r="DQ536">
        <v>0</v>
      </c>
      <c r="DR536" s="1">
        <v>1.618847E-2</v>
      </c>
      <c r="DS536">
        <v>24.981950000000001</v>
      </c>
      <c r="DT536">
        <v>0</v>
      </c>
      <c r="DU536">
        <v>0</v>
      </c>
      <c r="DV536" s="1">
        <v>1.588705E-2</v>
      </c>
      <c r="DW536">
        <v>25.06794</v>
      </c>
      <c r="DX536">
        <v>0</v>
      </c>
      <c r="DY536">
        <v>0</v>
      </c>
      <c r="DZ536" s="1">
        <v>1.5782540000000001E-2</v>
      </c>
      <c r="EA536">
        <v>25.265599999999999</v>
      </c>
      <c r="EB536">
        <v>0</v>
      </c>
      <c r="EC536">
        <v>0</v>
      </c>
      <c r="ED536" s="1">
        <v>1.576661E-2</v>
      </c>
      <c r="EE536">
        <v>25.483339999999998</v>
      </c>
      <c r="EF536">
        <v>0</v>
      </c>
      <c r="EG536">
        <v>1.0628210000000001E-37</v>
      </c>
      <c r="EH536" s="1">
        <v>1.5745829999999999E-2</v>
      </c>
      <c r="EI536">
        <v>25.701460000000001</v>
      </c>
      <c r="EJ536">
        <v>2.5739800000000001E-38</v>
      </c>
      <c r="EK536">
        <v>2.9747279999999998E-34</v>
      </c>
      <c r="EL536" s="1">
        <v>1.563059E-2</v>
      </c>
      <c r="EM536">
        <v>25.896540000000002</v>
      </c>
      <c r="EN536">
        <v>3.3072590000000001E-35</v>
      </c>
      <c r="EO536">
        <v>3.734389E-31</v>
      </c>
      <c r="EP536" s="1">
        <v>1.550525E-2</v>
      </c>
      <c r="EQ536">
        <v>25.99737</v>
      </c>
      <c r="ER536">
        <v>2.0941089999999999E-32</v>
      </c>
      <c r="ES536" s="1">
        <v>2.3361039999999999E-28</v>
      </c>
      <c r="ET536" s="1">
        <v>1.539894E-2</v>
      </c>
      <c r="EU536">
        <v>26.026700000000002</v>
      </c>
      <c r="EV536" s="1">
        <v>7.2112470000000006E-30</v>
      </c>
      <c r="EW536" s="1">
        <v>7.9929940000000004E-26</v>
      </c>
      <c r="EX536" s="1">
        <v>1.538756E-2</v>
      </c>
      <c r="EY536">
        <v>26.068200000000001</v>
      </c>
      <c r="EZ536" s="1">
        <v>1.465682E-27</v>
      </c>
      <c r="FA536" s="1">
        <v>1.6106950000000001E-23</v>
      </c>
      <c r="FB536" s="1">
        <v>1.5575830000000001E-2</v>
      </c>
      <c r="FC536">
        <v>26.12603</v>
      </c>
      <c r="FD536" s="1">
        <v>1.881107E-25</v>
      </c>
      <c r="FE536" s="1">
        <v>2.0307130000000001E-21</v>
      </c>
      <c r="FF536" s="1">
        <v>1.553086E-2</v>
      </c>
      <c r="FG536">
        <v>26.255849999999999</v>
      </c>
      <c r="FH536" s="1">
        <v>1.5612769999999999E-23</v>
      </c>
      <c r="FI536" s="1">
        <v>1.6829859999999999E-19</v>
      </c>
      <c r="FJ536">
        <v>1.538142E-2</v>
      </c>
      <c r="FK536">
        <v>26.385809999999999</v>
      </c>
      <c r="FL536" s="1">
        <v>8.7812419999999991E-22</v>
      </c>
      <c r="FM536" s="1">
        <v>9.5499030000000004E-18</v>
      </c>
      <c r="FN536" s="1">
        <v>1.522341E-2</v>
      </c>
      <c r="FO536">
        <v>26.48432</v>
      </c>
      <c r="FP536" s="1">
        <v>3.5046889999999998E-20</v>
      </c>
      <c r="FQ536" s="1">
        <v>3.8487679999999999E-16</v>
      </c>
      <c r="FR536" s="1">
        <v>1.519355E-2</v>
      </c>
      <c r="FS536">
        <v>26.561219999999999</v>
      </c>
      <c r="FT536" s="1">
        <v>1.0341E-18</v>
      </c>
      <c r="FU536" s="1">
        <v>1.1393980000000001E-14</v>
      </c>
      <c r="FV536" s="1">
        <v>1.521194E-2</v>
      </c>
      <c r="FW536">
        <v>26.600239999999999</v>
      </c>
      <c r="FX536" s="1">
        <v>2.3155009999999999E-17</v>
      </c>
      <c r="FY536" s="1">
        <v>2.552535E-13</v>
      </c>
      <c r="FZ536">
        <v>1.517164E-2</v>
      </c>
      <c r="GA536">
        <v>26.623909999999999</v>
      </c>
      <c r="GB536" s="1">
        <v>4.0036960000000001E-16</v>
      </c>
      <c r="GC536" s="1">
        <v>4.4383239999999999E-12</v>
      </c>
      <c r="GD536" s="1">
        <v>1.5067260000000001E-2</v>
      </c>
      <c r="GE536">
        <v>26.647790000000001</v>
      </c>
      <c r="GF536" s="1">
        <v>5.468292E-15</v>
      </c>
      <c r="GG536" s="1">
        <v>6.1219070000000002E-11</v>
      </c>
      <c r="GH536" s="1">
        <v>1.498001E-2</v>
      </c>
      <c r="GI536">
        <v>26.6997</v>
      </c>
      <c r="GJ536" s="1">
        <v>6.0464770000000001E-14</v>
      </c>
      <c r="GK536" s="1">
        <v>6.8313409999999996E-10</v>
      </c>
      <c r="GL536" s="1">
        <v>1.4908670000000001E-2</v>
      </c>
      <c r="GM536">
        <v>26.840299999999999</v>
      </c>
      <c r="GN536" s="1">
        <v>5.5108499999999997E-13</v>
      </c>
      <c r="GO536" s="1">
        <v>6.2802649999999999E-9</v>
      </c>
      <c r="GP536" s="1">
        <v>1.481439E-2</v>
      </c>
      <c r="GQ536">
        <v>27.012879999999999</v>
      </c>
      <c r="GR536" s="1">
        <v>4.200851E-12</v>
      </c>
      <c r="GS536" s="1">
        <v>4.8342220000000001E-8</v>
      </c>
      <c r="GT536" s="1">
        <v>1.4745350000000001E-2</v>
      </c>
      <c r="GU536">
        <v>27.201589999999999</v>
      </c>
      <c r="GV536" s="1">
        <v>2.7236110000000001E-11</v>
      </c>
      <c r="GW536" s="1">
        <v>3.1622260000000002E-7</v>
      </c>
      <c r="GX536" s="1">
        <v>1.4648E-2</v>
      </c>
      <c r="GY536">
        <v>27.360099999999999</v>
      </c>
      <c r="GZ536" s="1">
        <v>1.5176969999999999E-10</v>
      </c>
      <c r="HA536" s="1">
        <v>1.7818349999999999E-6</v>
      </c>
      <c r="HB536" s="1">
        <v>1.453138E-2</v>
      </c>
      <c r="HC536">
        <v>27.455690000000001</v>
      </c>
      <c r="HD536" s="1">
        <v>7.364076E-10</v>
      </c>
      <c r="HE536" s="1">
        <v>8.7532549999999999E-6</v>
      </c>
      <c r="HF536" s="1">
        <v>1.445039E-2</v>
      </c>
      <c r="HG536">
        <v>27.461449999999999</v>
      </c>
      <c r="HH536" s="1">
        <v>3.156692E-9</v>
      </c>
      <c r="HI536" s="1">
        <v>3.7922449999999998E-5</v>
      </c>
      <c r="HJ536" s="1">
        <v>1.4412909999999999E-2</v>
      </c>
      <c r="HK536">
        <v>27.46097</v>
      </c>
      <c r="HL536" s="1">
        <v>1.209348E-8</v>
      </c>
      <c r="HM536" s="1">
        <v>1.4641569999999999E-4</v>
      </c>
      <c r="HN536" s="1">
        <v>1.4732479999999999E-2</v>
      </c>
      <c r="HO536">
        <v>27.4755</v>
      </c>
      <c r="HP536" s="1">
        <v>4.2781539999999998E-8</v>
      </c>
      <c r="HQ536" s="1">
        <v>5.0942469999999999E-4</v>
      </c>
      <c r="HR536" s="1">
        <v>1.460329E-2</v>
      </c>
      <c r="HS536">
        <v>27.55395</v>
      </c>
      <c r="HT536" s="1">
        <v>1.332971E-7</v>
      </c>
      <c r="HU536" s="1">
        <v>1.610333E-3</v>
      </c>
      <c r="HV536" s="1">
        <v>1.428834E-2</v>
      </c>
      <c r="HW536">
        <v>27.679569999999998</v>
      </c>
      <c r="HX536" s="1">
        <v>3.7467670000000001E-7</v>
      </c>
      <c r="HY536" s="1">
        <v>4.6518410000000003E-3</v>
      </c>
      <c r="HZ536" s="1">
        <v>1.396943E-2</v>
      </c>
      <c r="IA536">
        <v>27.788080000000001</v>
      </c>
      <c r="IB536" s="1">
        <v>9.6821739999999991E-7</v>
      </c>
      <c r="IC536" s="1">
        <v>1.236489E-2</v>
      </c>
      <c r="ID536">
        <v>1.3877499999999999E-2</v>
      </c>
      <c r="IE536">
        <v>27.889559999999999</v>
      </c>
      <c r="IF536" s="1">
        <v>2.3564060000000002E-6</v>
      </c>
      <c r="IG536" s="1">
        <v>3.0466779999999999E-2</v>
      </c>
      <c r="IH536" s="1">
        <v>1.390636E-2</v>
      </c>
      <c r="II536">
        <v>27.94285</v>
      </c>
      <c r="IJ536" s="1">
        <v>5.4025990000000003E-6</v>
      </c>
      <c r="IK536" s="1">
        <v>7.0101170000000004E-2</v>
      </c>
      <c r="IL536" s="1">
        <v>1.387616E-2</v>
      </c>
      <c r="IM536">
        <v>27.939520000000002</v>
      </c>
      <c r="IN536" s="1">
        <v>1.158696E-5</v>
      </c>
      <c r="IO536" s="1">
        <v>0.1515022</v>
      </c>
      <c r="IP536">
        <v>1.382799E-2</v>
      </c>
      <c r="IQ536">
        <v>27.934180000000001</v>
      </c>
      <c r="IR536" s="1">
        <v>2.3426239999999999E-5</v>
      </c>
      <c r="IS536" s="1">
        <v>0.30905860000000002</v>
      </c>
      <c r="IT536" s="1">
        <v>1.4206E-2</v>
      </c>
      <c r="IU536">
        <v>27.963640000000002</v>
      </c>
      <c r="IV536" s="1">
        <v>4.637071E-5</v>
      </c>
      <c r="IW536" s="1">
        <v>0.59877499999999995</v>
      </c>
      <c r="IX536" s="1">
        <v>1.407718E-2</v>
      </c>
      <c r="IY536">
        <v>28.118310000000001</v>
      </c>
      <c r="IZ536" s="1">
        <v>8.4443629999999994E-5</v>
      </c>
      <c r="JA536" s="1">
        <v>1.1061749999999999</v>
      </c>
      <c r="JB536" s="1">
        <v>1.378071E-2</v>
      </c>
      <c r="JC536">
        <v>28.30499</v>
      </c>
      <c r="JD536" s="1">
        <v>1.4521639999999999E-4</v>
      </c>
      <c r="JE536" s="1">
        <v>1.952968</v>
      </c>
      <c r="JF536" s="1">
        <v>1.346996E-2</v>
      </c>
      <c r="JG536">
        <v>28.48657</v>
      </c>
      <c r="JH536" s="1">
        <v>2.391119E-4</v>
      </c>
      <c r="JI536">
        <v>3.3063539999999998</v>
      </c>
      <c r="JJ536" s="1">
        <v>1.3412540000000001E-2</v>
      </c>
      <c r="JK536">
        <v>28.59956</v>
      </c>
      <c r="JL536" s="1">
        <v>3.8616120000000001E-4</v>
      </c>
      <c r="JM536">
        <v>5.3888639999999999</v>
      </c>
      <c r="JN536" s="1">
        <v>1.3479430000000001E-2</v>
      </c>
      <c r="JO536">
        <v>28.659600000000001</v>
      </c>
      <c r="JP536" s="1">
        <v>6.0857269999999995E-4</v>
      </c>
      <c r="JQ536">
        <v>8.4887320000000006</v>
      </c>
      <c r="JR536" s="1">
        <v>1.3459469999999999E-2</v>
      </c>
      <c r="JS536">
        <v>28.658860000000001</v>
      </c>
      <c r="JT536" s="1">
        <v>9.2365800000000005E-4</v>
      </c>
      <c r="JU536">
        <v>12.96022</v>
      </c>
      <c r="JV536" s="1">
        <v>1.3382669999999999E-2</v>
      </c>
      <c r="JW536">
        <v>28.658149999999999</v>
      </c>
      <c r="JX536" s="1">
        <v>1.3563200000000001E-3</v>
      </c>
      <c r="JY536">
        <v>19.219110000000001</v>
      </c>
      <c r="JZ536">
        <v>1.3726550000000001E-2</v>
      </c>
      <c r="KA536">
        <v>28.674679999999999</v>
      </c>
      <c r="KB536" s="1">
        <v>2.0021399999999999E-3</v>
      </c>
      <c r="KC536">
        <v>27.772950000000002</v>
      </c>
      <c r="KD536" s="1">
        <v>1.356007E-2</v>
      </c>
      <c r="KE536">
        <v>28.787379999999999</v>
      </c>
      <c r="KF536" s="1">
        <v>2.7796280000000001E-3</v>
      </c>
      <c r="KG536">
        <v>39.182139999999997</v>
      </c>
      <c r="KH536" s="1">
        <v>1.322452E-2</v>
      </c>
      <c r="KI536">
        <v>28.91367</v>
      </c>
      <c r="KJ536" s="1">
        <v>3.722805E-3</v>
      </c>
      <c r="KK536">
        <v>54.001260000000002</v>
      </c>
      <c r="KL536" s="1">
        <v>1.2865659999999999E-2</v>
      </c>
      <c r="KM536">
        <v>29.04654</v>
      </c>
      <c r="KN536" s="1">
        <v>4.8672009999999998E-3</v>
      </c>
      <c r="KO536">
        <v>72.819850000000002</v>
      </c>
      <c r="KP536" s="1">
        <v>1.2752589999999999E-2</v>
      </c>
      <c r="KQ536">
        <v>29.163229999999999</v>
      </c>
      <c r="KR536" s="1">
        <v>6.3577140000000004E-3</v>
      </c>
      <c r="KS536">
        <v>96.274640000000005</v>
      </c>
      <c r="KT536" s="1">
        <v>1.273793E-2</v>
      </c>
      <c r="KU536">
        <v>29.211790000000001</v>
      </c>
      <c r="KV536" s="1">
        <v>8.2223450000000007E-3</v>
      </c>
      <c r="KW536">
        <v>125.0543</v>
      </c>
      <c r="KX536" s="1">
        <v>1.263558E-2</v>
      </c>
      <c r="KY536">
        <v>29.2121</v>
      </c>
      <c r="KZ536" s="1">
        <v>1.0390740000000001E-2</v>
      </c>
      <c r="LA536">
        <v>159.80250000000001</v>
      </c>
      <c r="LB536" s="1">
        <v>1.2466390000000001E-2</v>
      </c>
      <c r="LC536">
        <v>29.204090000000001</v>
      </c>
      <c r="LD536" s="1">
        <v>1.286254E-2</v>
      </c>
      <c r="LE536">
        <v>201.0805</v>
      </c>
      <c r="LF536" s="1">
        <v>1.2565430000000001E-2</v>
      </c>
      <c r="LG536">
        <v>29.218409999999999</v>
      </c>
      <c r="LH536" s="1">
        <v>1.6046060000000001E-2</v>
      </c>
      <c r="LI536">
        <v>249.5257</v>
      </c>
      <c r="LJ536" s="1">
        <v>1.238216E-2</v>
      </c>
      <c r="LK536">
        <v>29.319289999999999</v>
      </c>
      <c r="LL536" s="1">
        <v>1.9318809999999999E-2</v>
      </c>
      <c r="LM536">
        <v>305.68369999999999</v>
      </c>
      <c r="LN536" s="1">
        <v>1.211373E-2</v>
      </c>
      <c r="LO536">
        <v>29.44182</v>
      </c>
      <c r="LP536" s="1">
        <v>2.2807689999999999E-2</v>
      </c>
      <c r="LQ536">
        <v>369.83300000000003</v>
      </c>
      <c r="LR536" s="1">
        <v>1.180688E-2</v>
      </c>
      <c r="LS536">
        <v>29.57479</v>
      </c>
      <c r="LT536" s="1">
        <v>2.651763E-2</v>
      </c>
      <c r="LU536">
        <v>442.2396</v>
      </c>
      <c r="LV536" s="1">
        <v>1.1638559999999999E-2</v>
      </c>
      <c r="LW536">
        <v>29.680779999999999</v>
      </c>
      <c r="LX536" s="1">
        <v>3.0852939999999999E-2</v>
      </c>
      <c r="LY536">
        <v>523.15930000000003</v>
      </c>
      <c r="LZ536" s="1">
        <v>1.1497479999999999E-2</v>
      </c>
      <c r="MA536">
        <v>29.73638</v>
      </c>
      <c r="MB536" s="1">
        <v>3.5578100000000001E-2</v>
      </c>
      <c r="MC536">
        <v>612.8682</v>
      </c>
      <c r="MD536" s="1">
        <v>1.123536E-2</v>
      </c>
      <c r="ME536">
        <v>29.723710000000001</v>
      </c>
      <c r="MF536">
        <v>4.0127049999999997E-2</v>
      </c>
      <c r="MG536">
        <v>711.3578</v>
      </c>
      <c r="MH536" s="1">
        <v>1.0950420000000001E-2</v>
      </c>
      <c r="MI536">
        <v>29.70354</v>
      </c>
      <c r="MJ536" s="1">
        <v>4.475436E-2</v>
      </c>
      <c r="MK536">
        <v>818.42600000000004</v>
      </c>
      <c r="ML536" s="1">
        <v>1.094007E-2</v>
      </c>
      <c r="MM536">
        <v>29.694990000000001</v>
      </c>
      <c r="MN536" s="1">
        <v>5.0776189999999999E-2</v>
      </c>
      <c r="MO536">
        <v>934.19320000000005</v>
      </c>
      <c r="MP536" s="1">
        <v>1.0827369999999999E-2</v>
      </c>
      <c r="MQ536">
        <v>29.785299999999999</v>
      </c>
      <c r="MR536" s="1">
        <v>5.6671480000000003E-2</v>
      </c>
      <c r="MS536">
        <v>1058.7429999999999</v>
      </c>
      <c r="MT536" s="1">
        <v>1.0675479999999999E-2</v>
      </c>
      <c r="MU536">
        <v>29.855899999999998</v>
      </c>
      <c r="MV536" s="1">
        <v>6.2595139999999994E-2</v>
      </c>
      <c r="MW536">
        <v>1191.6759999999999</v>
      </c>
      <c r="MX536" s="1">
        <v>1.0451149999999999E-2</v>
      </c>
      <c r="MY536">
        <v>29.89584</v>
      </c>
      <c r="MZ536">
        <v>6.8220500000000003E-2</v>
      </c>
      <c r="NA536">
        <v>1332.6120000000001</v>
      </c>
      <c r="NB536" s="1">
        <v>1.030408E-2</v>
      </c>
      <c r="NC536">
        <v>29.91958</v>
      </c>
      <c r="ND536" s="1">
        <v>7.4437180000000006E-2</v>
      </c>
      <c r="NE536">
        <v>1481.134</v>
      </c>
      <c r="NF536" s="1">
        <v>1.023988E-2</v>
      </c>
      <c r="NG536">
        <v>29.943919999999999</v>
      </c>
      <c r="NH536" s="1">
        <v>8.1425730000000002E-2</v>
      </c>
      <c r="NI536">
        <v>1637.155</v>
      </c>
      <c r="NJ536" s="1">
        <v>1.019129E-2</v>
      </c>
      <c r="NK536">
        <v>29.940539999999999</v>
      </c>
      <c r="NL536" s="1">
        <v>8.8765330000000003E-2</v>
      </c>
      <c r="NM536">
        <v>1800.405</v>
      </c>
      <c r="NN536" s="1">
        <v>1.013812E-2</v>
      </c>
      <c r="NO536">
        <v>29.930620000000001</v>
      </c>
      <c r="NP536">
        <v>9.6275659999999999E-2</v>
      </c>
      <c r="NQ536">
        <v>1970.5350000000001</v>
      </c>
      <c r="NR536" s="1">
        <v>1.01689E-2</v>
      </c>
      <c r="NS536">
        <v>29.925889999999999</v>
      </c>
      <c r="NT536" s="1">
        <v>0.1048424</v>
      </c>
      <c r="NU536">
        <v>2147.2440000000001</v>
      </c>
      <c r="NV536" s="1">
        <v>1.0054209999999999E-2</v>
      </c>
      <c r="NW536">
        <v>30.03012</v>
      </c>
      <c r="NX536" s="1">
        <v>0.1120901</v>
      </c>
      <c r="NY536">
        <v>2330.0459999999998</v>
      </c>
      <c r="NZ536" s="1">
        <v>9.9061189999999997E-3</v>
      </c>
      <c r="OA536">
        <v>30.161539999999999</v>
      </c>
      <c r="OB536" s="1">
        <v>0.11895020000000001</v>
      </c>
      <c r="OC536">
        <v>2518.1</v>
      </c>
      <c r="OD536" s="1">
        <v>9.7851480000000005E-3</v>
      </c>
      <c r="OE536">
        <v>30.265730000000001</v>
      </c>
      <c r="OF536" s="1">
        <v>0.1260733</v>
      </c>
      <c r="OG536">
        <v>2710.9059999999999</v>
      </c>
      <c r="OH536" s="1">
        <v>9.7556780000000003E-3</v>
      </c>
      <c r="OI536">
        <v>30.35182</v>
      </c>
      <c r="OJ536" s="1">
        <v>0.1344178</v>
      </c>
      <c r="OK536">
        <v>2908.2109999999998</v>
      </c>
    </row>
    <row r="537" spans="1:401" x14ac:dyDescent="0.35">
      <c r="A537">
        <v>546</v>
      </c>
      <c r="B537" t="s">
        <v>4</v>
      </c>
      <c r="C537" t="s">
        <v>364</v>
      </c>
      <c r="D537" t="s">
        <v>544</v>
      </c>
      <c r="E537">
        <v>737.21969999999999</v>
      </c>
      <c r="F537" s="1">
        <v>1.8520559999999998E-2</v>
      </c>
      <c r="G537">
        <v>21.460760000000001</v>
      </c>
      <c r="H537">
        <v>0</v>
      </c>
      <c r="I537">
        <v>0</v>
      </c>
      <c r="J537" s="1">
        <v>1.8470919999999998E-2</v>
      </c>
      <c r="K537">
        <v>21.593070000000001</v>
      </c>
      <c r="L537">
        <v>0</v>
      </c>
      <c r="M537">
        <v>0</v>
      </c>
      <c r="N537">
        <v>1.834564E-2</v>
      </c>
      <c r="O537">
        <v>21.737670000000001</v>
      </c>
      <c r="P537">
        <v>0</v>
      </c>
      <c r="Q537">
        <v>0</v>
      </c>
      <c r="R537" s="1">
        <v>1.8170209999999999E-2</v>
      </c>
      <c r="S537">
        <v>21.837309999999999</v>
      </c>
      <c r="T537">
        <v>0</v>
      </c>
      <c r="U537">
        <v>0</v>
      </c>
      <c r="V537" s="1">
        <v>1.8037330000000001E-2</v>
      </c>
      <c r="W537">
        <v>21.87499</v>
      </c>
      <c r="X537">
        <v>0</v>
      </c>
      <c r="Y537">
        <v>0</v>
      </c>
      <c r="Z537" s="1">
        <v>1.7955369999999998E-2</v>
      </c>
      <c r="AA537">
        <v>21.92079</v>
      </c>
      <c r="AB537">
        <v>0</v>
      </c>
      <c r="AC537">
        <v>0</v>
      </c>
      <c r="AD537" s="1">
        <v>1.7952949999999999E-2</v>
      </c>
      <c r="AE537">
        <v>21.973569999999999</v>
      </c>
      <c r="AF537">
        <v>0</v>
      </c>
      <c r="AG537">
        <v>0</v>
      </c>
      <c r="AH537" s="1">
        <v>1.783268E-2</v>
      </c>
      <c r="AI537">
        <v>22.121849999999998</v>
      </c>
      <c r="AJ537">
        <v>0</v>
      </c>
      <c r="AK537">
        <v>0</v>
      </c>
      <c r="AL537" s="1">
        <v>1.7677579999999998E-2</v>
      </c>
      <c r="AM537">
        <v>22.306909999999998</v>
      </c>
      <c r="AN537">
        <v>0</v>
      </c>
      <c r="AO537">
        <v>0</v>
      </c>
      <c r="AP537" s="1">
        <v>1.75085E-2</v>
      </c>
      <c r="AQ537">
        <v>22.502960000000002</v>
      </c>
      <c r="AR537">
        <v>0</v>
      </c>
      <c r="AS537">
        <v>0</v>
      </c>
      <c r="AT537" s="1">
        <v>1.7414180000000001E-2</v>
      </c>
      <c r="AU537">
        <v>22.683019999999999</v>
      </c>
      <c r="AV537">
        <v>0</v>
      </c>
      <c r="AW537">
        <v>0</v>
      </c>
      <c r="AX537" s="1">
        <v>1.7358660000000001E-2</v>
      </c>
      <c r="AY537">
        <v>22.793610000000001</v>
      </c>
      <c r="AZ537">
        <v>0</v>
      </c>
      <c r="BA537">
        <v>0</v>
      </c>
      <c r="BB537" s="1">
        <v>1.728027E-2</v>
      </c>
      <c r="BC537">
        <v>22.87595</v>
      </c>
      <c r="BD537">
        <v>0</v>
      </c>
      <c r="BE537">
        <v>0</v>
      </c>
      <c r="BF537" s="1">
        <v>1.7204339999999999E-2</v>
      </c>
      <c r="BG537">
        <v>22.946470000000001</v>
      </c>
      <c r="BH537">
        <v>0</v>
      </c>
      <c r="BI537">
        <v>0</v>
      </c>
      <c r="BJ537" s="1">
        <v>1.722889E-2</v>
      </c>
      <c r="BK537">
        <v>23.042829999999999</v>
      </c>
      <c r="BL537">
        <v>0</v>
      </c>
      <c r="BM537">
        <v>0</v>
      </c>
      <c r="BN537" s="1">
        <v>1.7110650000000002E-2</v>
      </c>
      <c r="BO537">
        <v>23.243970000000001</v>
      </c>
      <c r="BP537">
        <v>0</v>
      </c>
      <c r="BQ537">
        <v>0</v>
      </c>
      <c r="BR537" s="1">
        <v>1.6947810000000001E-2</v>
      </c>
      <c r="BS537">
        <v>23.44145</v>
      </c>
      <c r="BT537">
        <v>0</v>
      </c>
      <c r="BU537">
        <v>0</v>
      </c>
      <c r="BV537" s="1">
        <v>1.677669E-2</v>
      </c>
      <c r="BW537">
        <v>23.636900000000001</v>
      </c>
      <c r="BX537">
        <v>0</v>
      </c>
      <c r="BY537">
        <v>0</v>
      </c>
      <c r="BZ537" s="1">
        <v>1.668E-2</v>
      </c>
      <c r="CA537">
        <v>23.803180000000001</v>
      </c>
      <c r="CB537">
        <v>0</v>
      </c>
      <c r="CC537">
        <v>0</v>
      </c>
      <c r="CD537" s="1">
        <v>1.6607110000000001E-2</v>
      </c>
      <c r="CE537">
        <v>23.907129999999999</v>
      </c>
      <c r="CF537">
        <v>0</v>
      </c>
      <c r="CG537">
        <v>0</v>
      </c>
      <c r="CH537" s="1">
        <v>1.6517179999999999E-2</v>
      </c>
      <c r="CI537">
        <v>23.949629999999999</v>
      </c>
      <c r="CJ537">
        <v>0</v>
      </c>
      <c r="CK537">
        <v>0</v>
      </c>
      <c r="CL537" s="1">
        <v>1.644029E-2</v>
      </c>
      <c r="CM537">
        <v>23.99981</v>
      </c>
      <c r="CN537">
        <v>0</v>
      </c>
      <c r="CO537">
        <v>0</v>
      </c>
      <c r="CP537" s="1">
        <v>1.6595559999999999E-2</v>
      </c>
      <c r="CQ537">
        <v>24.089980000000001</v>
      </c>
      <c r="CR537">
        <v>0</v>
      </c>
      <c r="CS537">
        <v>0</v>
      </c>
      <c r="CT537" s="1">
        <v>1.6470289999999999E-2</v>
      </c>
      <c r="CU537">
        <v>24.253219999999999</v>
      </c>
      <c r="CV537">
        <v>0</v>
      </c>
      <c r="CW537">
        <v>0</v>
      </c>
      <c r="CX537" s="1">
        <v>1.623382E-2</v>
      </c>
      <c r="CY537">
        <v>24.356169999999999</v>
      </c>
      <c r="CZ537">
        <v>0</v>
      </c>
      <c r="DA537">
        <v>0</v>
      </c>
      <c r="DB537" s="1">
        <v>1.5995599999999999E-2</v>
      </c>
      <c r="DC537">
        <v>24.521999999999998</v>
      </c>
      <c r="DD537">
        <v>0</v>
      </c>
      <c r="DE537">
        <v>0</v>
      </c>
      <c r="DF537" s="1">
        <v>1.5913259999999999E-2</v>
      </c>
      <c r="DG537">
        <v>24.674340000000001</v>
      </c>
      <c r="DH537">
        <v>0</v>
      </c>
      <c r="DI537">
        <v>0</v>
      </c>
      <c r="DJ537" s="1">
        <v>1.588728E-2</v>
      </c>
      <c r="DK537">
        <v>24.766500000000001</v>
      </c>
      <c r="DL537">
        <v>0</v>
      </c>
      <c r="DM537">
        <v>0</v>
      </c>
      <c r="DN537">
        <v>1.581873E-2</v>
      </c>
      <c r="DO537">
        <v>24.821290000000001</v>
      </c>
      <c r="DP537">
        <v>0</v>
      </c>
      <c r="DQ537">
        <v>0</v>
      </c>
      <c r="DR537" s="1">
        <v>1.5634579999999999E-2</v>
      </c>
      <c r="DS537">
        <v>24.879899999999999</v>
      </c>
      <c r="DT537">
        <v>0</v>
      </c>
      <c r="DU537">
        <v>0</v>
      </c>
      <c r="DV537" s="1">
        <v>1.534057E-2</v>
      </c>
      <c r="DW537">
        <v>24.9663</v>
      </c>
      <c r="DX537">
        <v>0</v>
      </c>
      <c r="DY537">
        <v>0</v>
      </c>
      <c r="DZ537" s="1">
        <v>1.524082E-2</v>
      </c>
      <c r="EA537">
        <v>25.163650000000001</v>
      </c>
      <c r="EB537">
        <v>0</v>
      </c>
      <c r="EC537">
        <v>0</v>
      </c>
      <c r="ED537" s="1">
        <v>1.522622E-2</v>
      </c>
      <c r="EE537">
        <v>25.380400000000002</v>
      </c>
      <c r="EF537">
        <v>0</v>
      </c>
      <c r="EG537">
        <v>3.1896899999999998E-38</v>
      </c>
      <c r="EH537">
        <v>1.520731E-2</v>
      </c>
      <c r="EI537">
        <v>25.597449999999998</v>
      </c>
      <c r="EJ537">
        <v>0</v>
      </c>
      <c r="EK537">
        <v>9.4665839999999999E-35</v>
      </c>
      <c r="EL537" s="1">
        <v>1.5094359999999999E-2</v>
      </c>
      <c r="EM537">
        <v>25.791409999999999</v>
      </c>
      <c r="EN537">
        <v>1.1397119999999999E-35</v>
      </c>
      <c r="EO537">
        <v>1.2539809999999999E-31</v>
      </c>
      <c r="EP537" s="1">
        <v>1.4973729999999999E-2</v>
      </c>
      <c r="EQ537">
        <v>25.891549999999999</v>
      </c>
      <c r="ER537">
        <v>7.5554430000000006E-33</v>
      </c>
      <c r="ES537" s="1">
        <v>8.2428639999999999E-29</v>
      </c>
      <c r="ET537" s="1">
        <v>1.4870609999999999E-2</v>
      </c>
      <c r="EU537">
        <v>25.92146</v>
      </c>
      <c r="EV537">
        <v>2.715699E-30</v>
      </c>
      <c r="EW537" s="1">
        <v>2.9519130000000002E-26</v>
      </c>
      <c r="EX537" s="1">
        <v>1.4861920000000001E-2</v>
      </c>
      <c r="EY537">
        <v>25.963799999999999</v>
      </c>
      <c r="EZ537" s="1">
        <v>5.749253E-28</v>
      </c>
      <c r="FA537" s="1">
        <v>6.2076910000000003E-24</v>
      </c>
      <c r="FB537" s="1">
        <v>1.5044739999999999E-2</v>
      </c>
      <c r="FC537">
        <v>26.022400000000001</v>
      </c>
      <c r="FD537" s="1">
        <v>7.6695919999999996E-26</v>
      </c>
      <c r="FE537" s="1">
        <v>8.1468900000000004E-22</v>
      </c>
      <c r="FF537" s="1">
        <v>1.500166E-2</v>
      </c>
      <c r="FG537">
        <v>26.152539999999998</v>
      </c>
      <c r="FH537" s="1">
        <v>6.6038670000000004E-24</v>
      </c>
      <c r="FI537" s="1">
        <v>7.0123120000000002E-20</v>
      </c>
      <c r="FJ537" s="1">
        <v>1.485625E-2</v>
      </c>
      <c r="FK537">
        <v>26.282260000000001</v>
      </c>
      <c r="FL537" s="1">
        <v>3.8463760000000002E-22</v>
      </c>
      <c r="FM537" s="1">
        <v>4.1242189999999999E-18</v>
      </c>
      <c r="FN537" s="1">
        <v>1.4702639999999999E-2</v>
      </c>
      <c r="FO537">
        <v>26.380990000000001</v>
      </c>
      <c r="FP537" s="1">
        <v>1.587169E-20</v>
      </c>
      <c r="FQ537" s="1">
        <v>1.7195290000000001E-16</v>
      </c>
      <c r="FR537" s="1">
        <v>1.467329E-2</v>
      </c>
      <c r="FS537">
        <v>26.458010000000002</v>
      </c>
      <c r="FT537" s="1">
        <v>4.8346239999999995E-19</v>
      </c>
      <c r="FU537" s="1">
        <v>5.2572199999999999E-15</v>
      </c>
      <c r="FV537" s="1">
        <v>1.469233E-2</v>
      </c>
      <c r="FW537">
        <v>26.497730000000001</v>
      </c>
      <c r="FX537" s="1">
        <v>1.1161359999999999E-17</v>
      </c>
      <c r="FY537" s="1">
        <v>1.2144039999999999E-13</v>
      </c>
      <c r="FZ537">
        <v>1.4653650000000001E-2</v>
      </c>
      <c r="GA537">
        <v>26.52225</v>
      </c>
      <c r="GB537" s="1">
        <v>1.987037E-16</v>
      </c>
      <c r="GC537" s="1">
        <v>2.174171E-12</v>
      </c>
      <c r="GD537" s="1">
        <v>1.455351E-2</v>
      </c>
      <c r="GE537">
        <v>26.547039999999999</v>
      </c>
      <c r="GF537" s="1">
        <v>2.7910279999999999E-15</v>
      </c>
      <c r="GG537" s="1">
        <v>3.083719E-11</v>
      </c>
      <c r="GH537" s="1">
        <v>1.4469539999999999E-2</v>
      </c>
      <c r="GI537">
        <v>26.59975</v>
      </c>
      <c r="GJ537" s="1">
        <v>3.1701979999999997E-14</v>
      </c>
      <c r="GK537" s="1">
        <v>3.534104E-10</v>
      </c>
      <c r="GL537" s="1">
        <v>1.4400019999999999E-2</v>
      </c>
      <c r="GM537">
        <v>26.74061</v>
      </c>
      <c r="GN537" s="1">
        <v>2.9647160000000001E-13</v>
      </c>
      <c r="GO537" s="1">
        <v>3.3330380000000001E-9</v>
      </c>
      <c r="GP537" s="1">
        <v>1.43085E-2</v>
      </c>
      <c r="GQ537">
        <v>26.912849999999999</v>
      </c>
      <c r="GR537" s="1">
        <v>2.3165540000000001E-12</v>
      </c>
      <c r="GS537" s="1">
        <v>2.6290710000000001E-8</v>
      </c>
      <c r="GT537" s="1">
        <v>1.42433E-2</v>
      </c>
      <c r="GU537">
        <v>27.101050000000001</v>
      </c>
      <c r="GV537" s="1">
        <v>1.5382E-11</v>
      </c>
      <c r="GW537" s="1">
        <v>1.7604640000000001E-7</v>
      </c>
      <c r="GX537" s="1">
        <v>1.414779E-2</v>
      </c>
      <c r="GY537">
        <v>27.259340000000002</v>
      </c>
      <c r="GZ537" s="1">
        <v>8.7683349999999996E-11</v>
      </c>
      <c r="HA537" s="1">
        <v>1.014447E-6</v>
      </c>
      <c r="HB537" s="1">
        <v>1.403485E-2</v>
      </c>
      <c r="HC537">
        <v>27.35491</v>
      </c>
      <c r="HD537" s="1">
        <v>4.3486129999999999E-10</v>
      </c>
      <c r="HE537" s="1">
        <v>5.0914610000000003E-6</v>
      </c>
      <c r="HF537" s="1">
        <v>1.395823E-2</v>
      </c>
      <c r="HG537">
        <v>27.36148</v>
      </c>
      <c r="HH537" s="1">
        <v>1.9038309999999999E-9</v>
      </c>
      <c r="HI537" s="1">
        <v>2.2515260000000002E-5</v>
      </c>
      <c r="HJ537" s="1">
        <v>1.392533E-2</v>
      </c>
      <c r="HK537">
        <v>27.362200000000001</v>
      </c>
      <c r="HL537" s="1">
        <v>7.4436780000000003E-9</v>
      </c>
      <c r="HM537" s="1">
        <v>8.8652459999999996E-5</v>
      </c>
      <c r="HN537" s="1">
        <v>1.4235619999999999E-2</v>
      </c>
      <c r="HO537">
        <v>27.3779</v>
      </c>
      <c r="HP537" s="1">
        <v>2.6848089999999999E-8</v>
      </c>
      <c r="HQ537" s="1">
        <v>3.1429329999999999E-4</v>
      </c>
      <c r="HR537" s="1">
        <v>1.4111230000000001E-2</v>
      </c>
      <c r="HS537">
        <v>27.457319999999999</v>
      </c>
      <c r="HT537" s="1">
        <v>8.521573E-8</v>
      </c>
      <c r="HU537" s="1">
        <v>1.011521E-3</v>
      </c>
      <c r="HV537" s="1">
        <v>1.380491E-2</v>
      </c>
      <c r="HW537">
        <v>27.583279999999998</v>
      </c>
      <c r="HX537" s="1">
        <v>2.437648E-7</v>
      </c>
      <c r="HY537" s="1">
        <v>2.9725889999999999E-3</v>
      </c>
      <c r="HZ537" s="1">
        <v>1.3495099999999999E-2</v>
      </c>
      <c r="IA537">
        <v>27.69239</v>
      </c>
      <c r="IB537" s="1">
        <v>6.4059529999999995E-7</v>
      </c>
      <c r="IC537" s="1">
        <v>8.0319689999999999E-3</v>
      </c>
      <c r="ID537" s="1">
        <v>1.3406879999999999E-2</v>
      </c>
      <c r="IE537">
        <v>27.794619999999998</v>
      </c>
      <c r="IF537" s="1">
        <v>1.584576E-6</v>
      </c>
      <c r="IG537" s="1">
        <v>2.010321E-2</v>
      </c>
      <c r="IH537" s="1">
        <v>1.343549E-2</v>
      </c>
      <c r="II537">
        <v>27.848379999999999</v>
      </c>
      <c r="IJ537" s="1">
        <v>3.6898580000000001E-6</v>
      </c>
      <c r="IK537" s="1">
        <v>4.695278E-2</v>
      </c>
      <c r="IL537" s="1">
        <v>1.3407199999999999E-2</v>
      </c>
      <c r="IM537">
        <v>27.846150000000002</v>
      </c>
      <c r="IN537" s="1">
        <v>8.0319059999999999E-6</v>
      </c>
      <c r="IO537" s="1">
        <v>0.1029318</v>
      </c>
      <c r="IP537" s="1">
        <v>1.3362570000000001E-2</v>
      </c>
      <c r="IQ537">
        <v>27.842030000000001</v>
      </c>
      <c r="IR537" s="1">
        <v>1.6471090000000002E-5</v>
      </c>
      <c r="IS537" s="1">
        <v>0.21284629999999999</v>
      </c>
      <c r="IT537">
        <v>1.373168E-2</v>
      </c>
      <c r="IU537">
        <v>27.872630000000001</v>
      </c>
      <c r="IV537" s="1">
        <v>3.3052419999999997E-5</v>
      </c>
      <c r="IW537" s="1">
        <v>0.41773779999999999</v>
      </c>
      <c r="IX537" s="1">
        <v>1.3607869999999999E-2</v>
      </c>
      <c r="IY537">
        <v>28.027670000000001</v>
      </c>
      <c r="IZ537" s="1">
        <v>6.0969050000000002E-5</v>
      </c>
      <c r="JA537" s="1">
        <v>0.78130599999999994</v>
      </c>
      <c r="JB537" s="1">
        <v>1.331825E-2</v>
      </c>
      <c r="JC537">
        <v>28.213819999999998</v>
      </c>
      <c r="JD537" s="1">
        <v>1.0611050000000001E-4</v>
      </c>
      <c r="JE537" s="1">
        <v>1.3957010000000001</v>
      </c>
      <c r="JF537" s="1">
        <v>1.3016109999999999E-2</v>
      </c>
      <c r="JG537">
        <v>28.39481</v>
      </c>
      <c r="JH537" s="1">
        <v>1.7673710000000001E-4</v>
      </c>
      <c r="JI537" s="1">
        <v>2.389456</v>
      </c>
      <c r="JJ537" s="1">
        <v>1.2961810000000001E-2</v>
      </c>
      <c r="JK537">
        <v>28.507480000000001</v>
      </c>
      <c r="JL537" s="1">
        <v>2.886287E-4</v>
      </c>
      <c r="JM537">
        <v>3.9361169999999999</v>
      </c>
      <c r="JN537" s="1">
        <v>1.3028919999999999E-2</v>
      </c>
      <c r="JO537">
        <v>28.567789999999999</v>
      </c>
      <c r="JP537" s="1">
        <v>4.5978209999999998E-4</v>
      </c>
      <c r="JQ537">
        <v>6.2635670000000001</v>
      </c>
      <c r="JR537" s="1">
        <v>1.300929E-2</v>
      </c>
      <c r="JS537">
        <v>28.568059999999999</v>
      </c>
      <c r="JT537" s="1">
        <v>7.0486370000000004E-4</v>
      </c>
      <c r="JU537">
        <v>9.6557899999999997</v>
      </c>
      <c r="JV537" s="1">
        <v>1.293801E-2</v>
      </c>
      <c r="JW537">
        <v>28.568680000000001</v>
      </c>
      <c r="JX537" s="1">
        <v>1.0452339999999999E-3</v>
      </c>
      <c r="JY537">
        <v>14.45115</v>
      </c>
      <c r="JZ537" s="1">
        <v>1.3273470000000001E-2</v>
      </c>
      <c r="KA537">
        <v>28.586510000000001</v>
      </c>
      <c r="KB537" s="1">
        <v>1.5573920000000001E-3</v>
      </c>
      <c r="KC537">
        <v>21.066410000000001</v>
      </c>
      <c r="KD537" s="1">
        <v>1.3112260000000001E-2</v>
      </c>
      <c r="KE537">
        <v>28.700030000000002</v>
      </c>
      <c r="KF537" s="1">
        <v>2.1810039999999998E-3</v>
      </c>
      <c r="KG537">
        <v>29.969470000000001</v>
      </c>
      <c r="KH537" s="1">
        <v>1.278571E-2</v>
      </c>
      <c r="KI537">
        <v>28.82648</v>
      </c>
      <c r="KJ537" s="1">
        <v>2.9448790000000001E-3</v>
      </c>
      <c r="KK537">
        <v>41.633760000000002</v>
      </c>
      <c r="KL537" s="1">
        <v>1.243724E-2</v>
      </c>
      <c r="KM537">
        <v>28.959399999999999</v>
      </c>
      <c r="KN537" s="1">
        <v>3.8801059999999999E-3</v>
      </c>
      <c r="KO537">
        <v>56.568129999999996</v>
      </c>
      <c r="KP537" s="1">
        <v>1.23289E-2</v>
      </c>
      <c r="KQ537">
        <v>29.0763</v>
      </c>
      <c r="KR537" s="1">
        <v>5.1069749999999997E-3</v>
      </c>
      <c r="KS537">
        <v>75.329210000000003</v>
      </c>
      <c r="KT537" s="1">
        <v>1.2315960000000001E-2</v>
      </c>
      <c r="KU537">
        <v>29.125139999999998</v>
      </c>
      <c r="KV537" s="1">
        <v>6.6529909999999996E-3</v>
      </c>
      <c r="KW537">
        <v>98.523120000000006</v>
      </c>
      <c r="KX537" s="1">
        <v>1.221853E-2</v>
      </c>
      <c r="KY537">
        <v>29.12649</v>
      </c>
      <c r="KZ537" s="1">
        <v>8.4664340000000001E-3</v>
      </c>
      <c r="LA537">
        <v>126.73009999999999</v>
      </c>
      <c r="LB537">
        <v>1.205576E-2</v>
      </c>
      <c r="LC537">
        <v>29.119789999999998</v>
      </c>
      <c r="LD537" s="1">
        <v>1.055005E-2</v>
      </c>
      <c r="LE537">
        <v>160.46940000000001</v>
      </c>
      <c r="LF537" s="1">
        <v>1.21526E-2</v>
      </c>
      <c r="LG537">
        <v>29.135490000000001</v>
      </c>
      <c r="LH537" s="1">
        <v>1.324496E-2</v>
      </c>
      <c r="LI537">
        <v>200.32830000000001</v>
      </c>
      <c r="LJ537" s="1">
        <v>1.1975629999999999E-2</v>
      </c>
      <c r="LK537">
        <v>29.23723</v>
      </c>
      <c r="LL537" s="1">
        <v>1.6042420000000002E-2</v>
      </c>
      <c r="LM537">
        <v>246.8244</v>
      </c>
      <c r="LN537" s="1">
        <v>1.1715339999999999E-2</v>
      </c>
      <c r="LO537">
        <v>29.360240000000001</v>
      </c>
      <c r="LP537" s="1">
        <v>1.9047140000000001E-2</v>
      </c>
      <c r="LQ537">
        <v>300.26229999999998</v>
      </c>
      <c r="LR537" s="1">
        <v>1.1417399999999999E-2</v>
      </c>
      <c r="LS537">
        <v>29.49361</v>
      </c>
      <c r="LT537" s="1">
        <v>2.226446E-2</v>
      </c>
      <c r="LU537">
        <v>360.93299999999999</v>
      </c>
      <c r="LV537" s="1">
        <v>1.125605E-2</v>
      </c>
      <c r="LW537">
        <v>29.600020000000001</v>
      </c>
      <c r="LX537" s="1">
        <v>2.6043500000000001E-2</v>
      </c>
      <c r="LY537">
        <v>429.12009999999998</v>
      </c>
      <c r="LZ537" s="1">
        <v>1.1120669999999999E-2</v>
      </c>
      <c r="MA537">
        <v>29.65587</v>
      </c>
      <c r="MB537" s="1">
        <v>3.0185770000000001E-2</v>
      </c>
      <c r="MC537">
        <v>505.12209999999999</v>
      </c>
      <c r="MD537" s="1">
        <v>1.0867129999999999E-2</v>
      </c>
      <c r="ME537">
        <v>29.64432</v>
      </c>
      <c r="MF537" s="1">
        <v>3.420948E-2</v>
      </c>
      <c r="MG537">
        <v>589.00549999999998</v>
      </c>
      <c r="MH537" s="1">
        <v>1.0591720000000001E-2</v>
      </c>
      <c r="MI537">
        <v>29.625509999999998</v>
      </c>
      <c r="MJ537" s="1">
        <v>3.8331520000000001E-2</v>
      </c>
      <c r="MK537">
        <v>680.65800000000002</v>
      </c>
      <c r="ML537" s="1">
        <v>1.058215E-2</v>
      </c>
      <c r="MM537">
        <v>29.618390000000002</v>
      </c>
      <c r="MN537" s="1">
        <v>4.3683779999999998E-2</v>
      </c>
      <c r="MO537">
        <v>780.23810000000003</v>
      </c>
      <c r="MP537" s="1">
        <v>1.047502E-2</v>
      </c>
      <c r="MQ537">
        <v>29.709779999999999</v>
      </c>
      <c r="MR537" s="1">
        <v>4.8971849999999997E-2</v>
      </c>
      <c r="MS537">
        <v>887.87249999999995</v>
      </c>
      <c r="MT537" s="1">
        <v>1.0327279999999999E-2</v>
      </c>
      <c r="MU537">
        <v>29.78079</v>
      </c>
      <c r="MV537" s="1">
        <v>5.4308460000000003E-2</v>
      </c>
      <c r="MW537">
        <v>1003.271</v>
      </c>
      <c r="MX537" s="1">
        <v>1.0109689999999999E-2</v>
      </c>
      <c r="MY537">
        <v>29.8217</v>
      </c>
      <c r="MZ537" s="1">
        <v>5.9418449999999998E-2</v>
      </c>
      <c r="NA537">
        <v>1126.1559999999999</v>
      </c>
      <c r="NB537" s="1">
        <v>9.9668799999999991E-3</v>
      </c>
      <c r="NC537">
        <v>29.846360000000001</v>
      </c>
      <c r="ND537" s="1">
        <v>6.5074220000000002E-2</v>
      </c>
      <c r="NE537">
        <v>1256.2</v>
      </c>
      <c r="NF537" s="1">
        <v>9.9056879999999993E-3</v>
      </c>
      <c r="NG537">
        <v>29.871580000000002</v>
      </c>
      <c r="NH537" s="1">
        <v>7.1449449999999998E-2</v>
      </c>
      <c r="NI537">
        <v>1393.3679999999999</v>
      </c>
      <c r="NJ537" s="1">
        <v>9.8589779999999991E-3</v>
      </c>
      <c r="NK537">
        <v>29.869340000000001</v>
      </c>
      <c r="NL537" s="1">
        <v>7.8164159999999996E-2</v>
      </c>
      <c r="NM537">
        <v>1537.444</v>
      </c>
      <c r="NN537" s="1">
        <v>9.8081049999999993E-3</v>
      </c>
      <c r="NO537">
        <v>29.860669999999999</v>
      </c>
      <c r="NP537" s="1">
        <v>8.5068710000000006E-2</v>
      </c>
      <c r="NQ537">
        <v>1688.17</v>
      </c>
      <c r="NR537" s="1">
        <v>9.838945E-3</v>
      </c>
      <c r="NS537">
        <v>29.857340000000001</v>
      </c>
      <c r="NT537" s="1">
        <v>9.2949229999999994E-2</v>
      </c>
      <c r="NU537">
        <v>1845.296</v>
      </c>
      <c r="NV537" s="1">
        <v>9.7271119999999996E-3</v>
      </c>
      <c r="NW537">
        <v>29.962409999999998</v>
      </c>
      <c r="NX537" s="1">
        <v>9.9678610000000001E-2</v>
      </c>
      <c r="NY537">
        <v>2008.4169999999999</v>
      </c>
      <c r="NZ537" s="1">
        <v>9.5837060000000009E-3</v>
      </c>
      <c r="OA537">
        <v>30.094149999999999</v>
      </c>
      <c r="OB537" s="1">
        <v>0.1060976</v>
      </c>
      <c r="OC537">
        <v>2176.8110000000001</v>
      </c>
      <c r="OD537" s="1">
        <v>9.4666300000000002E-3</v>
      </c>
      <c r="OE537">
        <v>30.198789999999999</v>
      </c>
      <c r="OF537" s="1">
        <v>0.1127793</v>
      </c>
      <c r="OG537">
        <v>2350.0500000000002</v>
      </c>
      <c r="OH537" s="1">
        <v>9.438096E-3</v>
      </c>
      <c r="OI537">
        <v>30.285509999999999</v>
      </c>
      <c r="OJ537" s="1">
        <v>0.120583</v>
      </c>
      <c r="OK537">
        <v>2527.913</v>
      </c>
    </row>
    <row r="538" spans="1:401" x14ac:dyDescent="0.35">
      <c r="A538">
        <v>547</v>
      </c>
      <c r="B538" t="s">
        <v>4</v>
      </c>
      <c r="C538" t="s">
        <v>364</v>
      </c>
      <c r="D538" t="s">
        <v>545</v>
      </c>
      <c r="E538">
        <v>727.89599999999996</v>
      </c>
      <c r="F538" s="1">
        <v>1.9062470000000001E-2</v>
      </c>
      <c r="G538">
        <v>21.389669999999999</v>
      </c>
      <c r="H538">
        <v>0</v>
      </c>
      <c r="I538">
        <v>0</v>
      </c>
      <c r="J538" s="1">
        <v>1.901189E-2</v>
      </c>
      <c r="K538">
        <v>21.52046</v>
      </c>
      <c r="L538">
        <v>0</v>
      </c>
      <c r="M538">
        <v>0</v>
      </c>
      <c r="N538" s="1">
        <v>1.8882289999999999E-2</v>
      </c>
      <c r="O538">
        <v>21.66366</v>
      </c>
      <c r="P538">
        <v>0</v>
      </c>
      <c r="Q538">
        <v>0</v>
      </c>
      <c r="R538" s="1">
        <v>1.8701740000000001E-2</v>
      </c>
      <c r="S538">
        <v>21.76126</v>
      </c>
      <c r="T538">
        <v>0</v>
      </c>
      <c r="U538">
        <v>0</v>
      </c>
      <c r="V538" s="1">
        <v>1.8564629999999999E-2</v>
      </c>
      <c r="W538">
        <v>21.797989999999999</v>
      </c>
      <c r="X538">
        <v>0</v>
      </c>
      <c r="Y538">
        <v>0</v>
      </c>
      <c r="Z538" s="1">
        <v>1.8480940000000001E-2</v>
      </c>
      <c r="AA538">
        <v>21.843229999999998</v>
      </c>
      <c r="AB538">
        <v>0</v>
      </c>
      <c r="AC538">
        <v>0</v>
      </c>
      <c r="AD538" s="1">
        <v>1.8478560000000002E-2</v>
      </c>
      <c r="AE538">
        <v>21.895479999999999</v>
      </c>
      <c r="AF538">
        <v>0</v>
      </c>
      <c r="AG538">
        <v>0</v>
      </c>
      <c r="AH538" s="1">
        <v>1.8354769999999999E-2</v>
      </c>
      <c r="AI538">
        <v>22.043569999999999</v>
      </c>
      <c r="AJ538">
        <v>0</v>
      </c>
      <c r="AK538">
        <v>0</v>
      </c>
      <c r="AL538" s="1">
        <v>1.8193819999999999E-2</v>
      </c>
      <c r="AM538">
        <v>22.227260000000001</v>
      </c>
      <c r="AN538">
        <v>0</v>
      </c>
      <c r="AO538">
        <v>0</v>
      </c>
      <c r="AP538" s="1">
        <v>1.802014E-2</v>
      </c>
      <c r="AQ538">
        <v>22.42165</v>
      </c>
      <c r="AR538">
        <v>0</v>
      </c>
      <c r="AS538">
        <v>0</v>
      </c>
      <c r="AT538" s="1">
        <v>1.79233E-2</v>
      </c>
      <c r="AU538">
        <v>22.599799999999998</v>
      </c>
      <c r="AV538">
        <v>0</v>
      </c>
      <c r="AW538">
        <v>0</v>
      </c>
      <c r="AX538" s="1">
        <v>1.7866440000000001E-2</v>
      </c>
      <c r="AY538">
        <v>22.708480000000002</v>
      </c>
      <c r="AZ538">
        <v>0</v>
      </c>
      <c r="BA538">
        <v>0</v>
      </c>
      <c r="BB538" s="1">
        <v>1.7785209999999999E-2</v>
      </c>
      <c r="BC538">
        <v>22.790179999999999</v>
      </c>
      <c r="BD538">
        <v>0</v>
      </c>
      <c r="BE538">
        <v>0</v>
      </c>
      <c r="BF538" s="1">
        <v>1.7707110000000002E-2</v>
      </c>
      <c r="BG538">
        <v>22.86</v>
      </c>
      <c r="BH538">
        <v>0</v>
      </c>
      <c r="BI538">
        <v>0</v>
      </c>
      <c r="BJ538" s="1">
        <v>1.7734119999999999E-2</v>
      </c>
      <c r="BK538">
        <v>22.95636</v>
      </c>
      <c r="BL538">
        <v>0</v>
      </c>
      <c r="BM538">
        <v>0</v>
      </c>
      <c r="BN538" s="1">
        <v>1.7611769999999999E-2</v>
      </c>
      <c r="BO538">
        <v>23.15701</v>
      </c>
      <c r="BP538">
        <v>0</v>
      </c>
      <c r="BQ538">
        <v>0</v>
      </c>
      <c r="BR538" s="1">
        <v>1.7442989999999998E-2</v>
      </c>
      <c r="BS538">
        <v>23.35286</v>
      </c>
      <c r="BT538">
        <v>0</v>
      </c>
      <c r="BU538">
        <v>0</v>
      </c>
      <c r="BV538" s="1">
        <v>1.726714E-2</v>
      </c>
      <c r="BW538">
        <v>23.546559999999999</v>
      </c>
      <c r="BX538">
        <v>0</v>
      </c>
      <c r="BY538">
        <v>0</v>
      </c>
      <c r="BZ538">
        <v>1.7166939999999999E-2</v>
      </c>
      <c r="CA538">
        <v>23.711379999999998</v>
      </c>
      <c r="CB538">
        <v>0</v>
      </c>
      <c r="CC538">
        <v>0</v>
      </c>
      <c r="CD538" s="1">
        <v>1.7091490000000001E-2</v>
      </c>
      <c r="CE538">
        <v>23.813800000000001</v>
      </c>
      <c r="CF538">
        <v>0</v>
      </c>
      <c r="CG538">
        <v>0</v>
      </c>
      <c r="CH538" s="1">
        <v>1.700082E-2</v>
      </c>
      <c r="CI538">
        <v>23.855969999999999</v>
      </c>
      <c r="CJ538">
        <v>0</v>
      </c>
      <c r="CK538">
        <v>0</v>
      </c>
      <c r="CL538">
        <v>1.6923710000000002E-2</v>
      </c>
      <c r="CM538">
        <v>23.906179999999999</v>
      </c>
      <c r="CN538">
        <v>0</v>
      </c>
      <c r="CO538">
        <v>0</v>
      </c>
      <c r="CP538" s="1">
        <v>1.7084189999999999E-2</v>
      </c>
      <c r="CQ538">
        <v>23.996770000000001</v>
      </c>
      <c r="CR538">
        <v>0</v>
      </c>
      <c r="CS538">
        <v>0</v>
      </c>
      <c r="CT538" s="1">
        <v>1.695487E-2</v>
      </c>
      <c r="CU538">
        <v>24.159500000000001</v>
      </c>
      <c r="CV538">
        <v>0</v>
      </c>
      <c r="CW538">
        <v>0</v>
      </c>
      <c r="CX538" s="1">
        <v>1.671069E-2</v>
      </c>
      <c r="CY538">
        <v>24.261649999999999</v>
      </c>
      <c r="CZ538">
        <v>0</v>
      </c>
      <c r="DA538">
        <v>0</v>
      </c>
      <c r="DB538" s="1">
        <v>1.64634E-2</v>
      </c>
      <c r="DC538">
        <v>24.427589999999999</v>
      </c>
      <c r="DD538">
        <v>0</v>
      </c>
      <c r="DE538">
        <v>0</v>
      </c>
      <c r="DF538" s="1">
        <v>1.6379100000000001E-2</v>
      </c>
      <c r="DG538">
        <v>24.578900000000001</v>
      </c>
      <c r="DH538">
        <v>0</v>
      </c>
      <c r="DI538">
        <v>0</v>
      </c>
      <c r="DJ538" s="1">
        <v>1.6353090000000001E-2</v>
      </c>
      <c r="DK538">
        <v>24.669840000000001</v>
      </c>
      <c r="DL538">
        <v>0</v>
      </c>
      <c r="DM538">
        <v>0</v>
      </c>
      <c r="DN538" s="1">
        <v>1.6283470000000001E-2</v>
      </c>
      <c r="DO538">
        <v>24.724720000000001</v>
      </c>
      <c r="DP538">
        <v>0</v>
      </c>
      <c r="DQ538">
        <v>0</v>
      </c>
      <c r="DR538" s="1">
        <v>1.609319E-2</v>
      </c>
      <c r="DS538">
        <v>24.783639999999998</v>
      </c>
      <c r="DT538">
        <v>0</v>
      </c>
      <c r="DU538">
        <v>0</v>
      </c>
      <c r="DV538" s="1">
        <v>1.5787590000000001E-2</v>
      </c>
      <c r="DW538">
        <v>24.870909999999999</v>
      </c>
      <c r="DX538">
        <v>0</v>
      </c>
      <c r="DY538">
        <v>0</v>
      </c>
      <c r="DZ538" s="1">
        <v>1.5686039999999998E-2</v>
      </c>
      <c r="EA538">
        <v>25.068529999999999</v>
      </c>
      <c r="EB538">
        <v>0</v>
      </c>
      <c r="EC538">
        <v>0</v>
      </c>
      <c r="ED538" s="1">
        <v>1.567058E-2</v>
      </c>
      <c r="EE538">
        <v>25.284479999999999</v>
      </c>
      <c r="EF538">
        <v>0</v>
      </c>
      <c r="EG538">
        <v>0</v>
      </c>
      <c r="EH538" s="1">
        <v>1.565327E-2</v>
      </c>
      <c r="EI538">
        <v>25.50066</v>
      </c>
      <c r="EJ538">
        <v>0</v>
      </c>
      <c r="EK538">
        <v>3.0560229999999998E-35</v>
      </c>
      <c r="EL538" s="1">
        <v>1.5535220000000001E-2</v>
      </c>
      <c r="EM538">
        <v>25.693259999999999</v>
      </c>
      <c r="EN538">
        <v>4.2463120000000002E-36</v>
      </c>
      <c r="EO538">
        <v>4.2676779999999998E-32</v>
      </c>
      <c r="EP538" s="1">
        <v>1.541028E-2</v>
      </c>
      <c r="EQ538">
        <v>25.791820000000001</v>
      </c>
      <c r="ER538">
        <v>2.935255E-33</v>
      </c>
      <c r="ES538" s="1">
        <v>2.9451440000000001E-29</v>
      </c>
      <c r="ET538" s="1">
        <v>1.5304679999999999E-2</v>
      </c>
      <c r="EU538">
        <v>25.822009999999999</v>
      </c>
      <c r="EV538">
        <v>1.0974160000000001E-30</v>
      </c>
      <c r="EW538" s="1">
        <v>1.102902E-26</v>
      </c>
      <c r="EX538" s="1">
        <v>1.529694E-2</v>
      </c>
      <c r="EY538">
        <v>25.865100000000002</v>
      </c>
      <c r="EZ538" s="1">
        <v>2.4118699999999998E-28</v>
      </c>
      <c r="FA538" s="1">
        <v>2.4180129999999998E-24</v>
      </c>
      <c r="FB538" s="1">
        <v>1.548716E-2</v>
      </c>
      <c r="FC538">
        <v>25.924479999999999</v>
      </c>
      <c r="FD538" s="1">
        <v>3.334453E-26</v>
      </c>
      <c r="FE538" s="1">
        <v>3.3000510000000001E-22</v>
      </c>
      <c r="FF538">
        <v>1.544296E-2</v>
      </c>
      <c r="FG538">
        <v>26.055420000000002</v>
      </c>
      <c r="FH538" s="1">
        <v>2.970153E-24</v>
      </c>
      <c r="FI538" s="1">
        <v>2.9470560000000001E-20</v>
      </c>
      <c r="FJ538">
        <v>1.529208E-2</v>
      </c>
      <c r="FK538">
        <v>26.184570000000001</v>
      </c>
      <c r="FL538" s="1">
        <v>1.7866810000000001E-22</v>
      </c>
      <c r="FM538" s="1">
        <v>1.794675E-18</v>
      </c>
      <c r="FN538" s="1">
        <v>1.5132990000000001E-2</v>
      </c>
      <c r="FO538">
        <v>26.283799999999999</v>
      </c>
      <c r="FP538" s="1">
        <v>7.6032659999999999E-21</v>
      </c>
      <c r="FQ538" s="1">
        <v>7.7331399999999998E-17</v>
      </c>
      <c r="FR538" s="1">
        <v>1.5102330000000001E-2</v>
      </c>
      <c r="FS538">
        <v>26.360309999999998</v>
      </c>
      <c r="FT538" s="1">
        <v>2.3851910000000002E-19</v>
      </c>
      <c r="FU538" s="1">
        <v>2.4392750000000002E-15</v>
      </c>
      <c r="FV538">
        <v>1.512196E-2</v>
      </c>
      <c r="FW538">
        <v>26.400359999999999</v>
      </c>
      <c r="FX538" s="1">
        <v>5.6639419999999999E-18</v>
      </c>
      <c r="FY538" s="1">
        <v>5.8043789999999997E-14</v>
      </c>
      <c r="FZ538" s="1">
        <v>1.5083360000000001E-2</v>
      </c>
      <c r="GA538">
        <v>26.42557</v>
      </c>
      <c r="GB538" s="1">
        <v>1.035983E-16</v>
      </c>
      <c r="GC538" s="1">
        <v>1.068937E-12</v>
      </c>
      <c r="GD538" s="1">
        <v>1.4979660000000001E-2</v>
      </c>
      <c r="GE538">
        <v>26.45112</v>
      </c>
      <c r="GF538" s="1">
        <v>1.4932139999999999E-15</v>
      </c>
      <c r="GG538" s="1">
        <v>1.5575229999999999E-11</v>
      </c>
      <c r="GH538" s="1">
        <v>1.4894660000000001E-2</v>
      </c>
      <c r="GI538">
        <v>26.505019999999998</v>
      </c>
      <c r="GJ538" s="1">
        <v>1.7388419999999999E-14</v>
      </c>
      <c r="GK538" s="1">
        <v>1.8315699999999999E-10</v>
      </c>
      <c r="GL538" s="1">
        <v>1.4822470000000001E-2</v>
      </c>
      <c r="GM538">
        <v>26.646619999999999</v>
      </c>
      <c r="GN538" s="1">
        <v>1.6652709999999999E-13</v>
      </c>
      <c r="GO538" s="1">
        <v>1.770463E-9</v>
      </c>
      <c r="GP538" s="1">
        <v>1.4727840000000001E-2</v>
      </c>
      <c r="GQ538">
        <v>26.818850000000001</v>
      </c>
      <c r="GR538" s="1">
        <v>1.331263E-12</v>
      </c>
      <c r="GS538" s="1">
        <v>1.429842E-8</v>
      </c>
      <c r="GT538">
        <v>1.466195E-2</v>
      </c>
      <c r="GU538">
        <v>27.006609999999998</v>
      </c>
      <c r="GV538" s="1">
        <v>9.036546E-12</v>
      </c>
      <c r="GW538" s="1">
        <v>9.7928829999999995E-8</v>
      </c>
      <c r="GX538" s="1">
        <v>1.45621E-2</v>
      </c>
      <c r="GY538">
        <v>27.164490000000001</v>
      </c>
      <c r="GZ538" s="1">
        <v>5.2602509999999999E-11</v>
      </c>
      <c r="HA538" s="1">
        <v>5.766178E-7</v>
      </c>
      <c r="HB538" s="1">
        <v>1.4445609999999999E-2</v>
      </c>
      <c r="HC538">
        <v>27.259409999999999</v>
      </c>
      <c r="HD538" s="1">
        <v>2.6619980000000001E-10</v>
      </c>
      <c r="HE538" s="1">
        <v>2.95443E-6</v>
      </c>
      <c r="HF538" s="1">
        <v>1.4367120000000001E-2</v>
      </c>
      <c r="HG538">
        <v>27.266279999999998</v>
      </c>
      <c r="HH538" s="1">
        <v>1.1882519999999999E-9</v>
      </c>
      <c r="HI538" s="1">
        <v>1.332591E-5</v>
      </c>
      <c r="HJ538" s="1">
        <v>1.433659E-2</v>
      </c>
      <c r="HK538">
        <v>27.268039999999999</v>
      </c>
      <c r="HL538" s="1">
        <v>4.7340599999999997E-9</v>
      </c>
      <c r="HM538" s="1">
        <v>5.34726E-5</v>
      </c>
      <c r="HN538" s="1">
        <v>1.465871E-2</v>
      </c>
      <c r="HO538">
        <v>27.284970000000001</v>
      </c>
      <c r="HP538" s="1">
        <v>1.7384769999999999E-8</v>
      </c>
      <c r="HQ538" s="1">
        <v>1.9304160000000001E-4</v>
      </c>
      <c r="HR538" s="1">
        <v>1.4530929999999999E-2</v>
      </c>
      <c r="HS538">
        <v>27.365739999999999</v>
      </c>
      <c r="HT538" s="1">
        <v>5.6129880000000002E-8</v>
      </c>
      <c r="HU538" s="1">
        <v>6.3215210000000001E-4</v>
      </c>
      <c r="HV538" s="1">
        <v>1.4212290000000001E-2</v>
      </c>
      <c r="HW538">
        <v>27.492260000000002</v>
      </c>
      <c r="HX538" s="1">
        <v>1.6316720000000001E-7</v>
      </c>
      <c r="HY538" s="1">
        <v>1.8887210000000001E-3</v>
      </c>
      <c r="HZ538" s="1">
        <v>1.389279E-2</v>
      </c>
      <c r="IA538">
        <v>27.60191</v>
      </c>
      <c r="IB538" s="1">
        <v>4.3551940000000002E-7</v>
      </c>
      <c r="IC538" s="1">
        <v>5.184709E-3</v>
      </c>
      <c r="ID538" s="1">
        <v>1.3801529999999999E-2</v>
      </c>
      <c r="IE538">
        <v>27.704809999999998</v>
      </c>
      <c r="IF538" s="1">
        <v>1.0934899999999999E-6</v>
      </c>
      <c r="IG538" s="1">
        <v>1.317481E-2</v>
      </c>
      <c r="IH538" s="1">
        <v>1.3832769999999999E-2</v>
      </c>
      <c r="II538">
        <v>27.758310000000002</v>
      </c>
      <c r="IJ538" s="1">
        <v>2.5833049999999998E-6</v>
      </c>
      <c r="IK538" s="1">
        <v>3.1219529999999999E-2</v>
      </c>
      <c r="IL538" s="1">
        <v>1.3804490000000001E-2</v>
      </c>
      <c r="IM538">
        <v>27.756869999999999</v>
      </c>
      <c r="IN538" s="1">
        <v>5.7008410000000002E-6</v>
      </c>
      <c r="IO538" s="1">
        <v>6.9392419999999996E-2</v>
      </c>
      <c r="IP538" s="1">
        <v>1.376168E-2</v>
      </c>
      <c r="IQ538">
        <v>27.753889999999998</v>
      </c>
      <c r="IR538" s="1">
        <v>1.184644E-5</v>
      </c>
      <c r="IS538" s="1">
        <v>0.14539189999999999</v>
      </c>
      <c r="IT538" s="1">
        <v>1.4144510000000001E-2</v>
      </c>
      <c r="IU538">
        <v>27.785990000000002</v>
      </c>
      <c r="IV538" s="1">
        <v>2.407351E-5</v>
      </c>
      <c r="IW538" s="1">
        <v>0.28895530000000003</v>
      </c>
      <c r="IX538" s="1">
        <v>1.4018610000000001E-2</v>
      </c>
      <c r="IY538">
        <v>27.942150000000002</v>
      </c>
      <c r="IZ538" s="1">
        <v>4.494068E-5</v>
      </c>
      <c r="JA538" s="1">
        <v>0.5469446</v>
      </c>
      <c r="JB538" s="1">
        <v>1.3716269999999999E-2</v>
      </c>
      <c r="JC538">
        <v>28.128070000000001</v>
      </c>
      <c r="JD538" s="1">
        <v>7.9078990000000006E-5</v>
      </c>
      <c r="JE538" s="1">
        <v>0.98822670000000001</v>
      </c>
      <c r="JF538" s="1">
        <v>1.3403389999999999E-2</v>
      </c>
      <c r="JG538">
        <v>28.308530000000001</v>
      </c>
      <c r="JH538" s="1">
        <v>1.331188E-4</v>
      </c>
      <c r="JI538" s="1">
        <v>1.7102820000000001</v>
      </c>
      <c r="JJ538" s="1">
        <v>1.334871E-2</v>
      </c>
      <c r="JK538">
        <v>28.420480000000001</v>
      </c>
      <c r="JL538" s="1">
        <v>2.1965440000000001E-4</v>
      </c>
      <c r="JM538">
        <v>2.8465959999999999</v>
      </c>
      <c r="JN538" s="1">
        <v>1.3420420000000001E-2</v>
      </c>
      <c r="JO538">
        <v>28.480429999999998</v>
      </c>
      <c r="JP538" s="1">
        <v>3.5341419999999999E-4</v>
      </c>
      <c r="JQ538">
        <v>4.5747410000000004</v>
      </c>
      <c r="JR538" s="1">
        <v>1.339986E-2</v>
      </c>
      <c r="JS538">
        <v>28.48143</v>
      </c>
      <c r="JT538" s="1">
        <v>5.4685810000000004E-4</v>
      </c>
      <c r="JU538">
        <v>7.1190009999999999</v>
      </c>
      <c r="JV538" s="1">
        <v>1.3329529999999999E-2</v>
      </c>
      <c r="JW538">
        <v>28.483139999999999</v>
      </c>
      <c r="JX538" s="1">
        <v>8.1835199999999995E-4</v>
      </c>
      <c r="JY538">
        <v>10.750349999999999</v>
      </c>
      <c r="JZ538" s="1">
        <v>1.367821E-2</v>
      </c>
      <c r="KA538">
        <v>28.502459999999999</v>
      </c>
      <c r="KB538" s="1">
        <v>1.2299730000000001E-3</v>
      </c>
      <c r="KC538">
        <v>15.80594</v>
      </c>
      <c r="KD538" s="1">
        <v>1.351289E-2</v>
      </c>
      <c r="KE538">
        <v>28.617229999999999</v>
      </c>
      <c r="KF538" s="1">
        <v>1.7365340000000001E-3</v>
      </c>
      <c r="KG538">
        <v>22.669440000000002</v>
      </c>
      <c r="KH538" s="1">
        <v>1.31734E-2</v>
      </c>
      <c r="KI538">
        <v>28.744129999999998</v>
      </c>
      <c r="KJ538" s="1">
        <v>2.3622859999999999E-3</v>
      </c>
      <c r="KK538">
        <v>31.737159999999999</v>
      </c>
      <c r="KL538" s="1">
        <v>1.2814030000000001E-2</v>
      </c>
      <c r="KM538">
        <v>28.87707</v>
      </c>
      <c r="KN538" s="1">
        <v>3.1352580000000001E-3</v>
      </c>
      <c r="KO538">
        <v>43.440280000000001</v>
      </c>
      <c r="KP538" s="1">
        <v>1.270254E-2</v>
      </c>
      <c r="KQ538">
        <v>28.994119999999999</v>
      </c>
      <c r="KR538" s="1">
        <v>4.1555489999999997E-3</v>
      </c>
      <c r="KS538">
        <v>58.25573</v>
      </c>
      <c r="KT538" s="1">
        <v>1.269055E-2</v>
      </c>
      <c r="KU538">
        <v>29.042549999999999</v>
      </c>
      <c r="KV538" s="1">
        <v>5.4503529999999998E-3</v>
      </c>
      <c r="KW538">
        <v>76.706890000000001</v>
      </c>
      <c r="KX538" s="1">
        <v>1.259062E-2</v>
      </c>
      <c r="KY538">
        <v>29.044640000000001</v>
      </c>
      <c r="KZ538" s="1">
        <v>6.9806390000000003E-3</v>
      </c>
      <c r="LA538">
        <v>99.304929999999999</v>
      </c>
      <c r="LB538" s="1">
        <v>1.2424930000000001E-2</v>
      </c>
      <c r="LC538">
        <v>29.038959999999999</v>
      </c>
      <c r="LD538" s="1">
        <v>8.7532029999999993E-3</v>
      </c>
      <c r="LE538">
        <v>126.5175</v>
      </c>
      <c r="LF538" s="1">
        <v>1.2525980000000001E-2</v>
      </c>
      <c r="LG538">
        <v>29.05641</v>
      </c>
      <c r="LH538" s="1">
        <v>1.105448E-2</v>
      </c>
      <c r="LI538">
        <v>158.87479999999999</v>
      </c>
      <c r="LJ538" s="1">
        <v>1.2344020000000001E-2</v>
      </c>
      <c r="LK538">
        <v>29.159330000000001</v>
      </c>
      <c r="LL538" s="1">
        <v>1.3464490000000001E-2</v>
      </c>
      <c r="LM538">
        <v>196.85140000000001</v>
      </c>
      <c r="LN538" s="1">
        <v>1.2075280000000001E-2</v>
      </c>
      <c r="LO538">
        <v>29.28304</v>
      </c>
      <c r="LP538" s="1">
        <v>1.6071080000000001E-2</v>
      </c>
      <c r="LQ538">
        <v>240.7586</v>
      </c>
      <c r="LR538" s="1">
        <v>1.176724E-2</v>
      </c>
      <c r="LS538">
        <v>29.416889999999999</v>
      </c>
      <c r="LT538" s="1">
        <v>1.8880049999999999E-2</v>
      </c>
      <c r="LU538">
        <v>290.89479999999998</v>
      </c>
      <c r="LV538" s="1">
        <v>1.160155E-2</v>
      </c>
      <c r="LW538">
        <v>29.523589999999999</v>
      </c>
      <c r="LX538" s="1">
        <v>2.2193729999999998E-2</v>
      </c>
      <c r="LY538">
        <v>347.55560000000003</v>
      </c>
      <c r="LZ538" s="1">
        <v>1.146318E-2</v>
      </c>
      <c r="MA538">
        <v>29.57911</v>
      </c>
      <c r="MB538" s="1">
        <v>2.5846839999999999E-2</v>
      </c>
      <c r="MC538">
        <v>411.04500000000002</v>
      </c>
      <c r="MD538" s="1">
        <v>1.1203090000000001E-2</v>
      </c>
      <c r="ME538">
        <v>29.568259999999999</v>
      </c>
      <c r="MF538" s="1">
        <v>2.942722E-2</v>
      </c>
      <c r="MG538">
        <v>481.4812</v>
      </c>
      <c r="MH538" s="1">
        <v>1.0919659999999999E-2</v>
      </c>
      <c r="MI538">
        <v>29.55057</v>
      </c>
      <c r="MJ538" s="1">
        <v>3.3116680000000003E-2</v>
      </c>
      <c r="MK538">
        <v>558.82380000000001</v>
      </c>
      <c r="ML538" s="1">
        <v>1.091051E-2</v>
      </c>
      <c r="MM538">
        <v>29.545020000000001</v>
      </c>
      <c r="MN538" s="1">
        <v>3.789965E-2</v>
      </c>
      <c r="MO538">
        <v>643.25959999999998</v>
      </c>
      <c r="MP538" s="1">
        <v>1.080091E-2</v>
      </c>
      <c r="MQ538">
        <v>29.638000000000002</v>
      </c>
      <c r="MR538" s="1">
        <v>4.2660240000000002E-2</v>
      </c>
      <c r="MS538">
        <v>734.94209999999998</v>
      </c>
      <c r="MT538" s="1">
        <v>1.0649280000000001E-2</v>
      </c>
      <c r="MU538">
        <v>29.708880000000001</v>
      </c>
      <c r="MV538" s="1">
        <v>4.7492939999999997E-2</v>
      </c>
      <c r="MW538">
        <v>833.67319999999995</v>
      </c>
      <c r="MX538" s="1">
        <v>1.042444E-2</v>
      </c>
      <c r="MY538">
        <v>29.75075</v>
      </c>
      <c r="MZ538">
        <v>5.2150660000000001E-2</v>
      </c>
      <c r="NA538">
        <v>939.26369999999997</v>
      </c>
      <c r="NB538" s="1">
        <v>1.0276860000000001E-2</v>
      </c>
      <c r="NC538">
        <v>29.77646</v>
      </c>
      <c r="ND538" s="1">
        <v>5.7315169999999999E-2</v>
      </c>
      <c r="NE538">
        <v>1051.4760000000001</v>
      </c>
      <c r="NF538" s="1">
        <v>1.0213939999999999E-2</v>
      </c>
      <c r="NG538">
        <v>29.80217</v>
      </c>
      <c r="NH538" s="1">
        <v>6.3145400000000004E-2</v>
      </c>
      <c r="NI538">
        <v>1170.3050000000001</v>
      </c>
      <c r="NJ538" s="1">
        <v>1.0167300000000001E-2</v>
      </c>
      <c r="NK538">
        <v>29.800840000000001</v>
      </c>
      <c r="NL538" s="1">
        <v>6.9316799999999998E-2</v>
      </c>
      <c r="NM538">
        <v>1295.5999999999999</v>
      </c>
      <c r="NN538" s="1">
        <v>1.011567E-2</v>
      </c>
      <c r="NO538">
        <v>29.79326</v>
      </c>
      <c r="NP538" s="1">
        <v>7.5684609999999999E-2</v>
      </c>
      <c r="NQ538">
        <v>1427.164</v>
      </c>
      <c r="NR538" s="1">
        <v>1.014761E-2</v>
      </c>
      <c r="NS538">
        <v>29.79148</v>
      </c>
      <c r="NT538" s="1">
        <v>8.2949560000000006E-2</v>
      </c>
      <c r="NU538">
        <v>1564.819</v>
      </c>
      <c r="NV538" s="1">
        <v>1.003283E-2</v>
      </c>
      <c r="NW538">
        <v>29.898129999999998</v>
      </c>
      <c r="NX538" s="1">
        <v>8.9221220000000004E-2</v>
      </c>
      <c r="NY538">
        <v>1708.2090000000001</v>
      </c>
      <c r="NZ538" s="1">
        <v>9.8850069999999995E-3</v>
      </c>
      <c r="OA538">
        <v>30.030280000000001</v>
      </c>
      <c r="OB538" s="1">
        <v>9.5237409999999995E-2</v>
      </c>
      <c r="OC538">
        <v>1856.748</v>
      </c>
      <c r="OD538" s="1">
        <v>9.7633619999999994E-3</v>
      </c>
      <c r="OE538">
        <v>30.135169999999999</v>
      </c>
      <c r="OF538">
        <v>0.10150339999999999</v>
      </c>
      <c r="OG538">
        <v>2010.0730000000001</v>
      </c>
      <c r="OH538" s="1">
        <v>9.7341489999999992E-3</v>
      </c>
      <c r="OI538">
        <v>30.222439999999999</v>
      </c>
      <c r="OJ538" s="1">
        <v>0.108817</v>
      </c>
      <c r="OK538">
        <v>2168.0030000000002</v>
      </c>
    </row>
    <row r="539" spans="1:401" x14ac:dyDescent="0.35">
      <c r="A539">
        <v>548</v>
      </c>
      <c r="B539" t="s">
        <v>4</v>
      </c>
      <c r="C539" t="s">
        <v>364</v>
      </c>
      <c r="D539" t="s">
        <v>546</v>
      </c>
      <c r="E539">
        <v>739.1644</v>
      </c>
      <c r="F539" s="1">
        <v>1.987483E-2</v>
      </c>
      <c r="G539">
        <v>21.31701</v>
      </c>
      <c r="H539">
        <v>0</v>
      </c>
      <c r="I539">
        <v>0</v>
      </c>
      <c r="J539" s="1">
        <v>1.9821330000000002E-2</v>
      </c>
      <c r="K539">
        <v>21.446359999999999</v>
      </c>
      <c r="L539">
        <v>0</v>
      </c>
      <c r="M539">
        <v>0</v>
      </c>
      <c r="N539" s="1">
        <v>1.9686499999999999E-2</v>
      </c>
      <c r="O539">
        <v>21.588170000000002</v>
      </c>
      <c r="P539">
        <v>0</v>
      </c>
      <c r="Q539">
        <v>0</v>
      </c>
      <c r="R539" s="1">
        <v>1.9496960000000001E-2</v>
      </c>
      <c r="S539">
        <v>21.68411</v>
      </c>
      <c r="T539">
        <v>0</v>
      </c>
      <c r="U539">
        <v>0</v>
      </c>
      <c r="V539">
        <v>1.9354659999999999E-2</v>
      </c>
      <c r="W539">
        <v>21.719819999999999</v>
      </c>
      <c r="X539">
        <v>0</v>
      </c>
      <c r="Y539">
        <v>0</v>
      </c>
      <c r="Z539" s="1">
        <v>1.9267969999999999E-2</v>
      </c>
      <c r="AA539">
        <v>21.76436</v>
      </c>
      <c r="AB539">
        <v>0</v>
      </c>
      <c r="AC539">
        <v>0</v>
      </c>
      <c r="AD539" s="1">
        <v>1.9265569999999999E-2</v>
      </c>
      <c r="AE539">
        <v>21.815909999999999</v>
      </c>
      <c r="AF539">
        <v>0</v>
      </c>
      <c r="AG539">
        <v>0</v>
      </c>
      <c r="AH539" s="1">
        <v>1.9136420000000001E-2</v>
      </c>
      <c r="AI539">
        <v>21.963280000000001</v>
      </c>
      <c r="AJ539">
        <v>0</v>
      </c>
      <c r="AK539">
        <v>0</v>
      </c>
      <c r="AL539">
        <v>1.8965989999999999E-2</v>
      </c>
      <c r="AM539">
        <v>22.145530000000001</v>
      </c>
      <c r="AN539">
        <v>0</v>
      </c>
      <c r="AO539">
        <v>0</v>
      </c>
      <c r="AP539" s="1">
        <v>1.878523E-2</v>
      </c>
      <c r="AQ539">
        <v>22.338329999999999</v>
      </c>
      <c r="AR539">
        <v>0</v>
      </c>
      <c r="AS539">
        <v>0</v>
      </c>
      <c r="AT539" s="1">
        <v>1.8684340000000001E-2</v>
      </c>
      <c r="AU539">
        <v>22.514790000000001</v>
      </c>
      <c r="AV539">
        <v>0</v>
      </c>
      <c r="AW539">
        <v>0</v>
      </c>
      <c r="AX539" s="1">
        <v>1.8625280000000001E-2</v>
      </c>
      <c r="AY539">
        <v>22.6219</v>
      </c>
      <c r="AZ539">
        <v>0</v>
      </c>
      <c r="BA539">
        <v>0</v>
      </c>
      <c r="BB539" s="1">
        <v>1.8541120000000001E-2</v>
      </c>
      <c r="BC539">
        <v>22.702850000000002</v>
      </c>
      <c r="BD539">
        <v>0</v>
      </c>
      <c r="BE539">
        <v>0</v>
      </c>
      <c r="BF539" s="1">
        <v>1.8458490000000001E-2</v>
      </c>
      <c r="BG539">
        <v>22.771879999999999</v>
      </c>
      <c r="BH539">
        <v>0</v>
      </c>
      <c r="BI539">
        <v>0</v>
      </c>
      <c r="BJ539" s="1">
        <v>1.8488399999999999E-2</v>
      </c>
      <c r="BK539">
        <v>22.867819999999998</v>
      </c>
      <c r="BL539">
        <v>0</v>
      </c>
      <c r="BM539">
        <v>0</v>
      </c>
      <c r="BN539" s="1">
        <v>1.8362360000000001E-2</v>
      </c>
      <c r="BO539">
        <v>23.06767</v>
      </c>
      <c r="BP539">
        <v>0</v>
      </c>
      <c r="BQ539">
        <v>0</v>
      </c>
      <c r="BR539">
        <v>1.8183919999999999E-2</v>
      </c>
      <c r="BS539">
        <v>23.261970000000002</v>
      </c>
      <c r="BT539">
        <v>0</v>
      </c>
      <c r="BU539">
        <v>0</v>
      </c>
      <c r="BV539" s="1">
        <v>1.800063E-2</v>
      </c>
      <c r="BW539">
        <v>23.4541</v>
      </c>
      <c r="BX539">
        <v>0</v>
      </c>
      <c r="BY539">
        <v>0</v>
      </c>
      <c r="BZ539" s="1">
        <v>1.7895500000000002E-2</v>
      </c>
      <c r="CA539">
        <v>23.617560000000001</v>
      </c>
      <c r="CB539">
        <v>0</v>
      </c>
      <c r="CC539">
        <v>0</v>
      </c>
      <c r="CD539">
        <v>1.7816269999999999E-2</v>
      </c>
      <c r="CE539">
        <v>23.718779999999999</v>
      </c>
      <c r="CF539">
        <v>0</v>
      </c>
      <c r="CG539">
        <v>0</v>
      </c>
      <c r="CH539" s="1">
        <v>1.7722499999999999E-2</v>
      </c>
      <c r="CI539">
        <v>23.7605</v>
      </c>
      <c r="CJ539">
        <v>0</v>
      </c>
      <c r="CK539">
        <v>0</v>
      </c>
      <c r="CL539" s="1">
        <v>1.7644300000000002E-2</v>
      </c>
      <c r="CM539">
        <v>23.810559999999999</v>
      </c>
      <c r="CN539">
        <v>0</v>
      </c>
      <c r="CO539">
        <v>0</v>
      </c>
      <c r="CP539" s="1">
        <v>1.781334E-2</v>
      </c>
      <c r="CQ539">
        <v>23.90109</v>
      </c>
      <c r="CR539">
        <v>0</v>
      </c>
      <c r="CS539">
        <v>0</v>
      </c>
      <c r="CT539" s="1">
        <v>1.767703E-2</v>
      </c>
      <c r="CU539">
        <v>24.06325</v>
      </c>
      <c r="CV539">
        <v>0</v>
      </c>
      <c r="CW539">
        <v>0</v>
      </c>
      <c r="CX539" s="1">
        <v>1.7421510000000001E-2</v>
      </c>
      <c r="CY539">
        <v>24.164680000000001</v>
      </c>
      <c r="CZ539">
        <v>0</v>
      </c>
      <c r="DA539">
        <v>0</v>
      </c>
      <c r="DB539" s="1">
        <v>1.7161429999999998E-2</v>
      </c>
      <c r="DC539">
        <v>24.330349999999999</v>
      </c>
      <c r="DD539">
        <v>0</v>
      </c>
      <c r="DE539">
        <v>0</v>
      </c>
      <c r="DF539" s="1">
        <v>1.707411E-2</v>
      </c>
      <c r="DG539">
        <v>24.480840000000001</v>
      </c>
      <c r="DH539">
        <v>0</v>
      </c>
      <c r="DI539">
        <v>0</v>
      </c>
      <c r="DJ539">
        <v>1.7048830000000001E-2</v>
      </c>
      <c r="DK539">
        <v>24.570959999999999</v>
      </c>
      <c r="DL539">
        <v>0</v>
      </c>
      <c r="DM539">
        <v>0</v>
      </c>
      <c r="DN539" s="1">
        <v>1.697705E-2</v>
      </c>
      <c r="DO539">
        <v>24.625810000000001</v>
      </c>
      <c r="DP539">
        <v>0</v>
      </c>
      <c r="DQ539">
        <v>0</v>
      </c>
      <c r="DR539" s="1">
        <v>1.6777779999999999E-2</v>
      </c>
      <c r="DS539">
        <v>24.684930000000001</v>
      </c>
      <c r="DT539">
        <v>0</v>
      </c>
      <c r="DU539">
        <v>0</v>
      </c>
      <c r="DV539" s="1">
        <v>1.6455939999999999E-2</v>
      </c>
      <c r="DW539">
        <v>24.772559999999999</v>
      </c>
      <c r="DX539">
        <v>0</v>
      </c>
      <c r="DY539">
        <v>0</v>
      </c>
      <c r="DZ539" s="1">
        <v>1.6351250000000001E-2</v>
      </c>
      <c r="EA539">
        <v>24.970140000000001</v>
      </c>
      <c r="EB539">
        <v>0</v>
      </c>
      <c r="EC539">
        <v>0</v>
      </c>
      <c r="ED539" s="1">
        <v>1.633455E-2</v>
      </c>
      <c r="EE539">
        <v>25.185359999999999</v>
      </c>
      <c r="EF539">
        <v>0</v>
      </c>
      <c r="EG539">
        <v>0</v>
      </c>
      <c r="EH539" s="1">
        <v>1.631755E-2</v>
      </c>
      <c r="EI539">
        <v>25.400739999999999</v>
      </c>
      <c r="EJ539">
        <v>0</v>
      </c>
      <c r="EK539">
        <v>1.0154790000000001E-35</v>
      </c>
      <c r="EL539" s="1">
        <v>1.6193659999999999E-2</v>
      </c>
      <c r="EM539">
        <v>25.592289999999998</v>
      </c>
      <c r="EN539">
        <v>1.5246040000000002E-36</v>
      </c>
      <c r="EO539">
        <v>1.493672E-32</v>
      </c>
      <c r="EP539" s="1">
        <v>1.6062460000000001E-2</v>
      </c>
      <c r="EQ539">
        <v>25.68975</v>
      </c>
      <c r="ER539">
        <v>1.1054899999999999E-33</v>
      </c>
      <c r="ES539">
        <v>1.081593E-29</v>
      </c>
      <c r="ET539" s="1">
        <v>1.5952839999999999E-2</v>
      </c>
      <c r="EU539">
        <v>25.720130000000001</v>
      </c>
      <c r="EV539">
        <v>4.3188550000000003E-31</v>
      </c>
      <c r="EW539" s="1">
        <v>4.2342059999999998E-27</v>
      </c>
      <c r="EX539" s="1">
        <v>1.594491E-2</v>
      </c>
      <c r="EY539">
        <v>25.76371</v>
      </c>
      <c r="EZ539" s="1">
        <v>9.8883820000000004E-29</v>
      </c>
      <c r="FA539" s="1">
        <v>9.6768509999999991E-25</v>
      </c>
      <c r="FB539" s="1">
        <v>1.6146359999999998E-2</v>
      </c>
      <c r="FC539">
        <v>25.823650000000001</v>
      </c>
      <c r="FD539" s="1">
        <v>1.420969E-26</v>
      </c>
      <c r="FE539" s="1">
        <v>1.373505E-22</v>
      </c>
      <c r="FF539" s="1">
        <v>1.6100369999999999E-2</v>
      </c>
      <c r="FG539">
        <v>25.955010000000001</v>
      </c>
      <c r="FH539" s="1">
        <v>1.3123769999999999E-24</v>
      </c>
      <c r="FI539" s="1">
        <v>1.2728790000000001E-20</v>
      </c>
      <c r="FJ539" s="1">
        <v>1.594048E-2</v>
      </c>
      <c r="FK539">
        <v>26.083860000000001</v>
      </c>
      <c r="FL539" s="1">
        <v>8.1677660000000004E-23</v>
      </c>
      <c r="FM539" s="1">
        <v>8.0286810000000003E-19</v>
      </c>
      <c r="FN539" s="1">
        <v>1.5774880000000002E-2</v>
      </c>
      <c r="FO539">
        <v>26.18336</v>
      </c>
      <c r="FP539" s="1">
        <v>3.5902290000000002E-21</v>
      </c>
      <c r="FQ539" s="1">
        <v>3.5769489999999999E-17</v>
      </c>
      <c r="FR539" s="1">
        <v>1.5743380000000001E-2</v>
      </c>
      <c r="FS539">
        <v>26.25977</v>
      </c>
      <c r="FT539" s="1">
        <v>1.161441E-19</v>
      </c>
      <c r="FU539" s="1">
        <v>1.1647319999999999E-15</v>
      </c>
      <c r="FV539" s="1">
        <v>1.5762789999999999E-2</v>
      </c>
      <c r="FW539">
        <v>26.30012</v>
      </c>
      <c r="FX539" s="1">
        <v>2.83958E-18</v>
      </c>
      <c r="FY539" s="1">
        <v>2.856929E-14</v>
      </c>
      <c r="FZ539" s="1">
        <v>1.572372E-2</v>
      </c>
      <c r="GA539">
        <v>26.325959999999998</v>
      </c>
      <c r="GB539" s="1">
        <v>5.3408050000000001E-17</v>
      </c>
      <c r="GC539" s="1">
        <v>5.4161360000000001E-13</v>
      </c>
      <c r="GD539" s="1">
        <v>1.561505E-2</v>
      </c>
      <c r="GE539">
        <v>26.352150000000002</v>
      </c>
      <c r="GF539" s="1">
        <v>7.9049230000000003E-16</v>
      </c>
      <c r="GG539" s="1">
        <v>8.1138499999999994E-12</v>
      </c>
      <c r="GH539" s="1">
        <v>1.552656E-2</v>
      </c>
      <c r="GI539">
        <v>26.40692</v>
      </c>
      <c r="GJ539" s="1">
        <v>9.4423820000000006E-15</v>
      </c>
      <c r="GK539" s="1">
        <v>9.7990749999999996E-11</v>
      </c>
      <c r="GL539" s="1">
        <v>1.545175E-2</v>
      </c>
      <c r="GM539">
        <v>26.54898</v>
      </c>
      <c r="GN539" s="1">
        <v>9.2660730000000001E-14</v>
      </c>
      <c r="GO539" s="1">
        <v>9.7176709999999995E-10</v>
      </c>
      <c r="GP539" s="1">
        <v>1.535241E-2</v>
      </c>
      <c r="GQ539">
        <v>26.721209999999999</v>
      </c>
      <c r="GR539" s="1">
        <v>7.5820940000000001E-13</v>
      </c>
      <c r="GS539" s="1">
        <v>8.0433069999999999E-9</v>
      </c>
      <c r="GT539" s="1">
        <v>1.5285150000000001E-2</v>
      </c>
      <c r="GU539">
        <v>26.908709999999999</v>
      </c>
      <c r="GV539" s="1">
        <v>5.2633440000000004E-12</v>
      </c>
      <c r="GW539" s="1">
        <v>5.6399839999999997E-8</v>
      </c>
      <c r="GX539">
        <v>1.5179349999999999E-2</v>
      </c>
      <c r="GY539">
        <v>27.06643</v>
      </c>
      <c r="GZ539" s="1">
        <v>3.1296950000000001E-11</v>
      </c>
      <c r="HA539" s="1">
        <v>3.3967200000000003E-7</v>
      </c>
      <c r="HB539" s="1">
        <v>1.5058810000000001E-2</v>
      </c>
      <c r="HC539">
        <v>27.161190000000001</v>
      </c>
      <c r="HD539" s="1">
        <v>1.6166899999999999E-10</v>
      </c>
      <c r="HE539" s="1">
        <v>1.778515E-6</v>
      </c>
      <c r="HF539" s="1">
        <v>1.4976120000000001E-2</v>
      </c>
      <c r="HG539">
        <v>27.168389999999999</v>
      </c>
      <c r="HH539" s="1">
        <v>7.3591370000000004E-10</v>
      </c>
      <c r="HI539" s="1">
        <v>8.1905510000000001E-6</v>
      </c>
      <c r="HJ539" s="1">
        <v>1.494675E-2</v>
      </c>
      <c r="HK539">
        <v>27.171019999999999</v>
      </c>
      <c r="HL539" s="1">
        <v>2.9880770000000002E-9</v>
      </c>
      <c r="HM539" s="1">
        <v>3.3528780000000002E-5</v>
      </c>
      <c r="HN539" s="1">
        <v>1.528531E-2</v>
      </c>
      <c r="HO539">
        <v>27.1889</v>
      </c>
      <c r="HP539" s="1">
        <v>1.117494E-8</v>
      </c>
      <c r="HQ539" s="1">
        <v>1.2338919999999999E-4</v>
      </c>
      <c r="HR539" s="1">
        <v>1.5154559999999999E-2</v>
      </c>
      <c r="HS539">
        <v>27.270630000000001</v>
      </c>
      <c r="HT539" s="1">
        <v>3.6714460000000001E-8</v>
      </c>
      <c r="HU539" s="1">
        <v>4.1155720000000002E-4</v>
      </c>
      <c r="HV539" s="1">
        <v>1.481788E-2</v>
      </c>
      <c r="HW539">
        <v>27.397670000000002</v>
      </c>
      <c r="HX539" s="1">
        <v>1.08468E-7</v>
      </c>
      <c r="HY539" s="1">
        <v>1.251399E-3</v>
      </c>
      <c r="HZ539" s="1">
        <v>1.448409E-2</v>
      </c>
      <c r="IA539">
        <v>27.507940000000001</v>
      </c>
      <c r="IB539" s="1">
        <v>2.941043E-7</v>
      </c>
      <c r="IC539" s="1">
        <v>3.4933939999999999E-3</v>
      </c>
      <c r="ID539" s="1">
        <v>1.43885E-2</v>
      </c>
      <c r="IE539">
        <v>27.611650000000001</v>
      </c>
      <c r="IF539" s="1">
        <v>7.4964680000000003E-7</v>
      </c>
      <c r="IG539" s="1">
        <v>9.0212829999999997E-3</v>
      </c>
      <c r="IH539" s="1">
        <v>1.442296E-2</v>
      </c>
      <c r="II539">
        <v>27.665420000000001</v>
      </c>
      <c r="IJ539" s="1">
        <v>1.7970309999999999E-6</v>
      </c>
      <c r="IK539" s="1">
        <v>2.1710110000000001E-2</v>
      </c>
      <c r="IL539" s="1">
        <v>1.439438E-2</v>
      </c>
      <c r="IM539">
        <v>27.664719999999999</v>
      </c>
      <c r="IN539" s="1">
        <v>4.0210740000000001E-6</v>
      </c>
      <c r="IO539" s="1">
        <v>4.8973379999999997E-2</v>
      </c>
      <c r="IP539" s="1">
        <v>1.4353049999999999E-2</v>
      </c>
      <c r="IQ539">
        <v>27.662749999999999</v>
      </c>
      <c r="IR539" s="1">
        <v>8.4685170000000002E-6</v>
      </c>
      <c r="IS539" s="1">
        <v>0.1040647</v>
      </c>
      <c r="IT539" s="1">
        <v>1.4755300000000001E-2</v>
      </c>
      <c r="IU539">
        <v>27.696020000000001</v>
      </c>
      <c r="IV539" s="1">
        <v>1.7430409999999999E-5</v>
      </c>
      <c r="IW539" s="1">
        <v>0.2096269</v>
      </c>
      <c r="IX539">
        <v>1.4625590000000001E-2</v>
      </c>
      <c r="IY539">
        <v>27.85286</v>
      </c>
      <c r="IZ539" s="1">
        <v>3.2935119999999997E-5</v>
      </c>
      <c r="JA539" s="1">
        <v>0.40191519999999997</v>
      </c>
      <c r="JB539" s="1">
        <v>1.4307139999999999E-2</v>
      </c>
      <c r="JC539">
        <v>28.03867</v>
      </c>
      <c r="JD539" s="1">
        <v>5.8605540000000003E-5</v>
      </c>
      <c r="JE539" s="1">
        <v>0.73510609999999998</v>
      </c>
      <c r="JF539" s="1">
        <v>1.3977949999999999E-2</v>
      </c>
      <c r="JG539">
        <v>28.218810000000001</v>
      </c>
      <c r="JH539" s="1">
        <v>9.9710580000000006E-5</v>
      </c>
      <c r="JI539" s="1">
        <v>1.287091</v>
      </c>
      <c r="JJ539" s="1">
        <v>1.392235E-2</v>
      </c>
      <c r="JK539">
        <v>28.330480000000001</v>
      </c>
      <c r="JL539" s="1">
        <v>1.6625989999999999E-4</v>
      </c>
      <c r="JM539" s="1">
        <v>2.1661800000000002</v>
      </c>
      <c r="JN539" s="1">
        <v>1.3999930000000001E-2</v>
      </c>
      <c r="JO539">
        <v>28.390350000000002</v>
      </c>
      <c r="JP539" s="1">
        <v>2.7022230000000002E-4</v>
      </c>
      <c r="JQ539">
        <v>3.518437</v>
      </c>
      <c r="JR539" s="1">
        <v>1.397697E-2</v>
      </c>
      <c r="JS539">
        <v>28.392109999999999</v>
      </c>
      <c r="JT539" s="1">
        <v>4.2205420000000001E-4</v>
      </c>
      <c r="JU539">
        <v>5.5310410000000001</v>
      </c>
      <c r="JV539" s="1">
        <v>1.3907070000000001E-2</v>
      </c>
      <c r="JW539">
        <v>28.394770000000001</v>
      </c>
      <c r="JX539" s="1">
        <v>6.3745339999999998E-4</v>
      </c>
      <c r="JY539">
        <v>8.4334299999999995</v>
      </c>
      <c r="JZ539" s="1">
        <v>1.4275349999999999E-2</v>
      </c>
      <c r="KA539">
        <v>28.41526</v>
      </c>
      <c r="KB539" s="1">
        <v>9.6665499999999997E-4</v>
      </c>
      <c r="KC539">
        <v>12.51449</v>
      </c>
      <c r="KD539" s="1">
        <v>1.4103640000000001E-2</v>
      </c>
      <c r="KE539">
        <v>28.53097</v>
      </c>
      <c r="KF539" s="1">
        <v>1.376052E-3</v>
      </c>
      <c r="KG539">
        <v>18.107140000000001</v>
      </c>
      <c r="KH539" s="1">
        <v>1.374627E-2</v>
      </c>
      <c r="KI539">
        <v>28.658339999999999</v>
      </c>
      <c r="KJ539" s="1">
        <v>1.8861049999999999E-3</v>
      </c>
      <c r="KK539">
        <v>25.562729999999998</v>
      </c>
      <c r="KL539" s="1">
        <v>1.3371050000000001E-2</v>
      </c>
      <c r="KM539">
        <v>28.79147</v>
      </c>
      <c r="KN539" s="1">
        <v>2.5218290000000002E-3</v>
      </c>
      <c r="KO539">
        <v>35.268509999999999</v>
      </c>
      <c r="KP539" s="1">
        <v>1.3253879999999999E-2</v>
      </c>
      <c r="KQ539">
        <v>28.908750000000001</v>
      </c>
      <c r="KR539" s="1">
        <v>3.366019E-3</v>
      </c>
      <c r="KS539">
        <v>47.658070000000002</v>
      </c>
      <c r="KT539" s="1">
        <v>1.32441E-2</v>
      </c>
      <c r="KU539">
        <v>28.957270000000001</v>
      </c>
      <c r="KV539" s="1">
        <v>4.4457289999999998E-3</v>
      </c>
      <c r="KW539">
        <v>63.211680000000001</v>
      </c>
      <c r="KX539" s="1">
        <v>1.3139130000000001E-2</v>
      </c>
      <c r="KY539">
        <v>28.96003</v>
      </c>
      <c r="KZ539" s="1">
        <v>5.7306789999999998E-3</v>
      </c>
      <c r="LA539">
        <v>82.406499999999994</v>
      </c>
      <c r="LB539">
        <v>1.2969690000000001E-2</v>
      </c>
      <c r="LC539">
        <v>28.955359999999999</v>
      </c>
      <c r="LD539" s="1">
        <v>7.2323769999999999E-3</v>
      </c>
      <c r="LE539">
        <v>105.6904</v>
      </c>
      <c r="LF539" s="1">
        <v>1.3076600000000001E-2</v>
      </c>
      <c r="LG539">
        <v>28.974170000000001</v>
      </c>
      <c r="LH539" s="1">
        <v>9.1891709999999995E-3</v>
      </c>
      <c r="LI539">
        <v>133.57149999999999</v>
      </c>
      <c r="LJ539" s="1">
        <v>1.2887259999999999E-2</v>
      </c>
      <c r="LK539">
        <v>29.07808</v>
      </c>
      <c r="LL539" s="1">
        <v>1.12566E-2</v>
      </c>
      <c r="LM539">
        <v>166.51329999999999</v>
      </c>
      <c r="LN539" s="1">
        <v>1.2606289999999999E-2</v>
      </c>
      <c r="LO539">
        <v>29.202470000000002</v>
      </c>
      <c r="LP539" s="1">
        <v>1.3508249999999999E-2</v>
      </c>
      <c r="LQ539">
        <v>204.84540000000001</v>
      </c>
      <c r="LR539" s="1">
        <v>1.2283799999999999E-2</v>
      </c>
      <c r="LS539">
        <v>29.33689</v>
      </c>
      <c r="LT539" s="1">
        <v>1.5950470000000001E-2</v>
      </c>
      <c r="LU539">
        <v>248.88849999999999</v>
      </c>
      <c r="LV539" s="1">
        <v>1.211048E-2</v>
      </c>
      <c r="LW539">
        <v>29.444030000000001</v>
      </c>
      <c r="LX539" s="1">
        <v>1.8842769999999998E-2</v>
      </c>
      <c r="LY539">
        <v>298.964</v>
      </c>
      <c r="LZ539" s="1">
        <v>1.1968589999999999E-2</v>
      </c>
      <c r="MA539">
        <v>29.499690000000001</v>
      </c>
      <c r="MB539" s="1">
        <v>2.2053699999999999E-2</v>
      </c>
      <c r="MC539">
        <v>355.39929999999998</v>
      </c>
      <c r="MD539" s="1">
        <v>1.169827E-2</v>
      </c>
      <c r="ME539">
        <v>29.48958</v>
      </c>
      <c r="MF539" s="1">
        <v>2.522657E-2</v>
      </c>
      <c r="MG539">
        <v>418.36250000000001</v>
      </c>
      <c r="MH539" s="1">
        <v>1.14018E-2</v>
      </c>
      <c r="MI539">
        <v>29.472950000000001</v>
      </c>
      <c r="MJ539" s="1">
        <v>2.8512989999999998E-2</v>
      </c>
      <c r="MK539">
        <v>487.87290000000002</v>
      </c>
      <c r="ML539" s="1">
        <v>1.1394349999999999E-2</v>
      </c>
      <c r="MM539">
        <v>29.468810000000001</v>
      </c>
      <c r="MN539" s="1">
        <v>3.2775209999999999E-2</v>
      </c>
      <c r="MO539">
        <v>564.16</v>
      </c>
      <c r="MP539" s="1">
        <v>1.128096E-2</v>
      </c>
      <c r="MQ539">
        <v>29.562930000000001</v>
      </c>
      <c r="MR539" s="1">
        <v>3.7045540000000002E-2</v>
      </c>
      <c r="MS539">
        <v>647.40340000000003</v>
      </c>
      <c r="MT539" s="1">
        <v>1.1123249999999999E-2</v>
      </c>
      <c r="MU539">
        <v>29.634170000000001</v>
      </c>
      <c r="MV539" s="1">
        <v>4.1406239999999997E-2</v>
      </c>
      <c r="MW539">
        <v>737.48580000000004</v>
      </c>
      <c r="MX539" s="1">
        <v>1.088798E-2</v>
      </c>
      <c r="MY539">
        <v>29.677</v>
      </c>
      <c r="MZ539" s="1">
        <v>4.5636250000000003E-2</v>
      </c>
      <c r="NA539">
        <v>834.27670000000001</v>
      </c>
      <c r="NB539" s="1">
        <v>1.0733700000000001E-2</v>
      </c>
      <c r="NC539">
        <v>29.70365</v>
      </c>
      <c r="ND539" s="1">
        <v>5.0336649999999997E-2</v>
      </c>
      <c r="NE539">
        <v>937.60760000000005</v>
      </c>
      <c r="NF539" s="1">
        <v>1.0668230000000001E-2</v>
      </c>
      <c r="NG539">
        <v>29.730090000000001</v>
      </c>
      <c r="NH539" s="1">
        <v>5.5651890000000002E-2</v>
      </c>
      <c r="NI539">
        <v>1047.5129999999999</v>
      </c>
      <c r="NJ539" s="1">
        <v>1.0621230000000001E-2</v>
      </c>
      <c r="NK539">
        <v>29.729669999999999</v>
      </c>
      <c r="NL539" s="1">
        <v>6.1306260000000001E-2</v>
      </c>
      <c r="NM539">
        <v>1163.886</v>
      </c>
      <c r="NN539" s="1">
        <v>1.0568320000000001E-2</v>
      </c>
      <c r="NO539">
        <v>29.723109999999998</v>
      </c>
      <c r="NP539" s="1">
        <v>6.716134E-2</v>
      </c>
      <c r="NQ539">
        <v>1286.577</v>
      </c>
      <c r="NR539" s="1">
        <v>1.0600770000000001E-2</v>
      </c>
      <c r="NS539">
        <v>29.722660000000001</v>
      </c>
      <c r="NT539" s="1">
        <v>7.3832480000000006E-2</v>
      </c>
      <c r="NU539">
        <v>1415.4570000000001</v>
      </c>
      <c r="NV539" s="1">
        <v>1.048261E-2</v>
      </c>
      <c r="NW539">
        <v>29.830480000000001</v>
      </c>
      <c r="NX539" s="1">
        <v>7.9667600000000005E-2</v>
      </c>
      <c r="NY539">
        <v>1550.222</v>
      </c>
      <c r="NZ539" s="1">
        <v>1.032837E-2</v>
      </c>
      <c r="OA539">
        <v>29.963190000000001</v>
      </c>
      <c r="OB539" s="1">
        <v>8.5288810000000007E-2</v>
      </c>
      <c r="OC539">
        <v>1690.345</v>
      </c>
      <c r="OD539" s="1">
        <v>1.020047E-2</v>
      </c>
      <c r="OE539">
        <v>30.068560000000002</v>
      </c>
      <c r="OF539" s="1">
        <v>9.1148590000000002E-2</v>
      </c>
      <c r="OG539">
        <v>1835.5070000000001</v>
      </c>
      <c r="OH539" s="1">
        <v>1.017025E-2</v>
      </c>
      <c r="OI539">
        <v>30.156559999999999</v>
      </c>
      <c r="OJ539" s="1">
        <v>9.7984840000000004E-2</v>
      </c>
      <c r="OK539">
        <v>1985.568</v>
      </c>
    </row>
    <row r="540" spans="1:401" x14ac:dyDescent="0.35">
      <c r="A540">
        <v>549</v>
      </c>
      <c r="B540" t="s">
        <v>4</v>
      </c>
      <c r="C540" t="s">
        <v>364</v>
      </c>
      <c r="D540" t="s">
        <v>547</v>
      </c>
      <c r="E540">
        <v>735.20510000000002</v>
      </c>
      <c r="F540" s="1">
        <v>1.8649539999999999E-2</v>
      </c>
      <c r="G540">
        <v>21.250430000000001</v>
      </c>
      <c r="H540">
        <v>0</v>
      </c>
      <c r="I540">
        <v>0</v>
      </c>
      <c r="J540" s="1">
        <v>1.8598989999999999E-2</v>
      </c>
      <c r="K540">
        <v>21.378679999999999</v>
      </c>
      <c r="L540">
        <v>0</v>
      </c>
      <c r="M540">
        <v>0</v>
      </c>
      <c r="N540" s="1">
        <v>1.8473090000000001E-2</v>
      </c>
      <c r="O540">
        <v>21.519259999999999</v>
      </c>
      <c r="P540">
        <v>0</v>
      </c>
      <c r="Q540">
        <v>0</v>
      </c>
      <c r="R540" s="1">
        <v>1.8294439999999999E-2</v>
      </c>
      <c r="S540">
        <v>21.614409999999999</v>
      </c>
      <c r="T540">
        <v>0</v>
      </c>
      <c r="U540">
        <v>0</v>
      </c>
      <c r="V540" s="1">
        <v>1.816189E-2</v>
      </c>
      <c r="W540">
        <v>21.649329999999999</v>
      </c>
      <c r="X540">
        <v>0</v>
      </c>
      <c r="Y540">
        <v>0</v>
      </c>
      <c r="Z540" s="1">
        <v>1.80804E-2</v>
      </c>
      <c r="AA540">
        <v>21.69304</v>
      </c>
      <c r="AB540">
        <v>0</v>
      </c>
      <c r="AC540">
        <v>0</v>
      </c>
      <c r="AD540" s="1">
        <v>1.8078569999999999E-2</v>
      </c>
      <c r="AE540">
        <v>21.743680000000001</v>
      </c>
      <c r="AF540">
        <v>0</v>
      </c>
      <c r="AG540">
        <v>0</v>
      </c>
      <c r="AH540" s="1">
        <v>1.7958689999999999E-2</v>
      </c>
      <c r="AI540">
        <v>21.889489999999999</v>
      </c>
      <c r="AJ540">
        <v>0</v>
      </c>
      <c r="AK540">
        <v>0</v>
      </c>
      <c r="AL540" s="1">
        <v>1.779764E-2</v>
      </c>
      <c r="AM540">
        <v>22.07029</v>
      </c>
      <c r="AN540">
        <v>0</v>
      </c>
      <c r="AO540">
        <v>0</v>
      </c>
      <c r="AP540" s="1">
        <v>1.7627360000000002E-2</v>
      </c>
      <c r="AQ540">
        <v>22.261710000000001</v>
      </c>
      <c r="AR540">
        <v>0</v>
      </c>
      <c r="AS540">
        <v>0</v>
      </c>
      <c r="AT540" s="1">
        <v>1.7532249999999999E-2</v>
      </c>
      <c r="AU540">
        <v>22.43693</v>
      </c>
      <c r="AV540">
        <v>0</v>
      </c>
      <c r="AW540">
        <v>0</v>
      </c>
      <c r="AX540" s="1">
        <v>1.7478460000000001E-2</v>
      </c>
      <c r="AY540">
        <v>22.543399999999998</v>
      </c>
      <c r="AZ540">
        <v>0</v>
      </c>
      <c r="BA540">
        <v>0</v>
      </c>
      <c r="BB540" s="1">
        <v>1.7399040000000001E-2</v>
      </c>
      <c r="BC540">
        <v>22.623629999999999</v>
      </c>
      <c r="BD540">
        <v>0</v>
      </c>
      <c r="BE540">
        <v>0</v>
      </c>
      <c r="BF540" s="1">
        <v>1.7322069999999998E-2</v>
      </c>
      <c r="BG540">
        <v>22.691939999999999</v>
      </c>
      <c r="BH540">
        <v>0</v>
      </c>
      <c r="BI540">
        <v>0</v>
      </c>
      <c r="BJ540" s="1">
        <v>1.735097E-2</v>
      </c>
      <c r="BK540">
        <v>22.786809999999999</v>
      </c>
      <c r="BL540">
        <v>0</v>
      </c>
      <c r="BM540">
        <v>0</v>
      </c>
      <c r="BN540" s="1">
        <v>1.723417E-2</v>
      </c>
      <c r="BO540">
        <v>22.985250000000001</v>
      </c>
      <c r="BP540">
        <v>0</v>
      </c>
      <c r="BQ540">
        <v>0</v>
      </c>
      <c r="BR540" s="1">
        <v>1.7065730000000001E-2</v>
      </c>
      <c r="BS540">
        <v>23.17831</v>
      </c>
      <c r="BT540">
        <v>0</v>
      </c>
      <c r="BU540">
        <v>0</v>
      </c>
      <c r="BV540" s="1">
        <v>1.689293E-2</v>
      </c>
      <c r="BW540">
        <v>23.369330000000001</v>
      </c>
      <c r="BX540">
        <v>0</v>
      </c>
      <c r="BY540">
        <v>0</v>
      </c>
      <c r="BZ540">
        <v>1.6794030000000001E-2</v>
      </c>
      <c r="CA540">
        <v>23.531780000000001</v>
      </c>
      <c r="CB540">
        <v>0</v>
      </c>
      <c r="CC540">
        <v>0</v>
      </c>
      <c r="CD540" s="1">
        <v>1.6720510000000001E-2</v>
      </c>
      <c r="CE540">
        <v>23.63269</v>
      </c>
      <c r="CF540">
        <v>0</v>
      </c>
      <c r="CG540">
        <v>0</v>
      </c>
      <c r="CH540" s="1">
        <v>1.663361E-2</v>
      </c>
      <c r="CI540">
        <v>23.67408</v>
      </c>
      <c r="CJ540">
        <v>0</v>
      </c>
      <c r="CK540">
        <v>0</v>
      </c>
      <c r="CL540" s="1">
        <v>1.6561599999999999E-2</v>
      </c>
      <c r="CM540">
        <v>23.723690000000001</v>
      </c>
      <c r="CN540">
        <v>0</v>
      </c>
      <c r="CO540">
        <v>0</v>
      </c>
      <c r="CP540" s="1">
        <v>1.6722040000000001E-2</v>
      </c>
      <c r="CQ540">
        <v>23.813490000000002</v>
      </c>
      <c r="CR540">
        <v>0</v>
      </c>
      <c r="CS540">
        <v>0</v>
      </c>
      <c r="CT540" s="1">
        <v>1.659364E-2</v>
      </c>
      <c r="CU540">
        <v>23.97486</v>
      </c>
      <c r="CV540">
        <v>0</v>
      </c>
      <c r="CW540">
        <v>0</v>
      </c>
      <c r="CX540" s="1">
        <v>1.635323E-2</v>
      </c>
      <c r="CY540">
        <v>24.075959999999998</v>
      </c>
      <c r="CZ540">
        <v>0</v>
      </c>
      <c r="DA540">
        <v>0</v>
      </c>
      <c r="DB540" s="1">
        <v>1.6108029999999999E-2</v>
      </c>
      <c r="DC540">
        <v>24.24072</v>
      </c>
      <c r="DD540">
        <v>0</v>
      </c>
      <c r="DE540">
        <v>0</v>
      </c>
      <c r="DF540" s="1">
        <v>1.6025790000000002E-2</v>
      </c>
      <c r="DG540">
        <v>24.39077</v>
      </c>
      <c r="DH540">
        <v>0</v>
      </c>
      <c r="DI540">
        <v>0</v>
      </c>
      <c r="DJ540" s="1">
        <v>1.6004049999999999E-2</v>
      </c>
      <c r="DK540">
        <v>24.480920000000001</v>
      </c>
      <c r="DL540">
        <v>0</v>
      </c>
      <c r="DM540">
        <v>0</v>
      </c>
      <c r="DN540" s="1">
        <v>1.5937739999999999E-2</v>
      </c>
      <c r="DO540">
        <v>24.535710000000002</v>
      </c>
      <c r="DP540">
        <v>0</v>
      </c>
      <c r="DQ540">
        <v>0</v>
      </c>
      <c r="DR540" s="1">
        <v>1.5748709999999999E-2</v>
      </c>
      <c r="DS540">
        <v>24.594860000000001</v>
      </c>
      <c r="DT540">
        <v>0</v>
      </c>
      <c r="DU540">
        <v>0</v>
      </c>
      <c r="DV540" s="1">
        <v>1.544363E-2</v>
      </c>
      <c r="DW540">
        <v>24.68206</v>
      </c>
      <c r="DX540">
        <v>0</v>
      </c>
      <c r="DY540">
        <v>0</v>
      </c>
      <c r="DZ540" s="1">
        <v>1.534685E-2</v>
      </c>
      <c r="EA540">
        <v>24.878879999999999</v>
      </c>
      <c r="EB540">
        <v>0</v>
      </c>
      <c r="EC540">
        <v>0</v>
      </c>
      <c r="ED540" s="1">
        <v>1.533196E-2</v>
      </c>
      <c r="EE540">
        <v>25.093499999999999</v>
      </c>
      <c r="EF540">
        <v>0</v>
      </c>
      <c r="EG540">
        <v>0</v>
      </c>
      <c r="EH540" s="1">
        <v>1.5316150000000001E-2</v>
      </c>
      <c r="EI540">
        <v>25.308229999999998</v>
      </c>
      <c r="EJ540">
        <v>0</v>
      </c>
      <c r="EK540">
        <v>3.3722580000000002E-36</v>
      </c>
      <c r="EL540" s="1">
        <v>1.5200150000000001E-2</v>
      </c>
      <c r="EM540">
        <v>25.499320000000001</v>
      </c>
      <c r="EN540">
        <v>4.8001299999999997E-37</v>
      </c>
      <c r="EO540">
        <v>5.2220720000000001E-33</v>
      </c>
      <c r="EP540" s="1">
        <v>1.5077429999999999E-2</v>
      </c>
      <c r="EQ540">
        <v>25.596900000000002</v>
      </c>
      <c r="ER540">
        <v>3.6829309999999998E-34</v>
      </c>
      <c r="ES540">
        <v>3.9666749999999997E-30</v>
      </c>
      <c r="ET540" s="1">
        <v>1.497413E-2</v>
      </c>
      <c r="EU540">
        <v>25.627479999999998</v>
      </c>
      <c r="EV540">
        <v>1.5144660000000001E-31</v>
      </c>
      <c r="EW540" s="1">
        <v>1.623181E-27</v>
      </c>
      <c r="EX540" s="1">
        <v>1.496713E-2</v>
      </c>
      <c r="EY540">
        <v>25.671199999999999</v>
      </c>
      <c r="EZ540" s="1">
        <v>3.6356719999999999E-29</v>
      </c>
      <c r="FA540" s="1">
        <v>3.8669369999999999E-25</v>
      </c>
      <c r="FB540" s="1">
        <v>1.5158339999999999E-2</v>
      </c>
      <c r="FC540">
        <v>25.73124</v>
      </c>
      <c r="FD540" s="1">
        <v>5.4616749999999998E-27</v>
      </c>
      <c r="FE540" s="1">
        <v>5.7089279999999995E-23</v>
      </c>
      <c r="FF540" s="1">
        <v>1.511638E-2</v>
      </c>
      <c r="FG540">
        <v>25.862290000000002</v>
      </c>
      <c r="FH540" s="1">
        <v>5.2582690000000002E-25</v>
      </c>
      <c r="FI540" s="1">
        <v>5.4917740000000003E-21</v>
      </c>
      <c r="FJ540" s="1">
        <v>1.4963880000000001E-2</v>
      </c>
      <c r="FK540">
        <v>25.991309999999999</v>
      </c>
      <c r="FL540" s="1">
        <v>3.402279E-23</v>
      </c>
      <c r="FM540" s="1">
        <v>3.5890569999999999E-19</v>
      </c>
      <c r="FN540" s="1">
        <v>1.4807600000000001E-2</v>
      </c>
      <c r="FO540">
        <v>26.090669999999999</v>
      </c>
      <c r="FP540" s="1">
        <v>1.5516270000000001E-21</v>
      </c>
      <c r="FQ540" s="1">
        <v>1.6540080000000001E-17</v>
      </c>
      <c r="FR540" s="1">
        <v>1.4779860000000001E-2</v>
      </c>
      <c r="FS540">
        <v>26.16771</v>
      </c>
      <c r="FT540" s="1">
        <v>5.1987569999999998E-20</v>
      </c>
      <c r="FU540" s="1">
        <v>5.5626100000000001E-16</v>
      </c>
      <c r="FV540" s="1">
        <v>1.479837E-2</v>
      </c>
      <c r="FW540">
        <v>26.208480000000002</v>
      </c>
      <c r="FX540" s="1">
        <v>1.3140109999999999E-18</v>
      </c>
      <c r="FY540" s="1">
        <v>1.407258E-14</v>
      </c>
      <c r="FZ540">
        <v>1.476186E-2</v>
      </c>
      <c r="GA540">
        <v>26.234819999999999</v>
      </c>
      <c r="GB540" s="1">
        <v>2.5509219999999999E-17</v>
      </c>
      <c r="GC540" s="1">
        <v>2.7480049999999999E-13</v>
      </c>
      <c r="GD540">
        <v>1.4659149999999999E-2</v>
      </c>
      <c r="GE540">
        <v>26.261489999999998</v>
      </c>
      <c r="GF540" s="1">
        <v>3.8911599999999998E-16</v>
      </c>
      <c r="GG540" s="1">
        <v>4.2352530000000003E-12</v>
      </c>
      <c r="GH540" s="1">
        <v>1.4575400000000001E-2</v>
      </c>
      <c r="GI540">
        <v>26.316420000000001</v>
      </c>
      <c r="GJ540" s="1">
        <v>4.7839079999999996E-15</v>
      </c>
      <c r="GK540" s="1">
        <v>5.2562499999999999E-11</v>
      </c>
      <c r="GL540" s="1">
        <v>1.450686E-2</v>
      </c>
      <c r="GM540">
        <v>26.458259999999999</v>
      </c>
      <c r="GN540" s="1">
        <v>4.8268429999999998E-14</v>
      </c>
      <c r="GO540" s="1">
        <v>5.3510510000000002E-10</v>
      </c>
      <c r="GP540" s="1">
        <v>1.4412039999999999E-2</v>
      </c>
      <c r="GQ540">
        <v>26.63034</v>
      </c>
      <c r="GR540" s="1">
        <v>4.055232E-13</v>
      </c>
      <c r="GS540" s="1">
        <v>4.5419079999999999E-9</v>
      </c>
      <c r="GT540">
        <v>1.435138E-2</v>
      </c>
      <c r="GU540">
        <v>26.81785</v>
      </c>
      <c r="GV540" s="1">
        <v>2.8875299999999999E-12</v>
      </c>
      <c r="GW540" s="1">
        <v>3.2618710000000003E-8</v>
      </c>
      <c r="GX540" s="1">
        <v>1.4250479999999999E-2</v>
      </c>
      <c r="GY540">
        <v>26.975840000000002</v>
      </c>
      <c r="GZ540" s="1">
        <v>1.7587510000000001E-11</v>
      </c>
      <c r="HA540" s="1">
        <v>2.0100040000000001E-7</v>
      </c>
      <c r="HB540" s="1">
        <v>1.413707E-2</v>
      </c>
      <c r="HC540">
        <v>27.071280000000002</v>
      </c>
      <c r="HD540" s="1">
        <v>9.2975469999999994E-11</v>
      </c>
      <c r="HE540" s="1">
        <v>1.075816E-6</v>
      </c>
      <c r="HF540" s="1">
        <v>1.405883E-2</v>
      </c>
      <c r="HG540">
        <v>27.079149999999998</v>
      </c>
      <c r="HH540" s="1">
        <v>4.326766E-10</v>
      </c>
      <c r="HI540" s="1">
        <v>5.059905E-6</v>
      </c>
      <c r="HJ540" s="1">
        <v>1.403504E-2</v>
      </c>
      <c r="HK540">
        <v>27.082380000000001</v>
      </c>
      <c r="HL540" s="1">
        <v>1.7949669999999999E-9</v>
      </c>
      <c r="HM540" s="1">
        <v>2.113587E-5</v>
      </c>
      <c r="HN540">
        <v>1.435561E-2</v>
      </c>
      <c r="HO540">
        <v>27.100709999999999</v>
      </c>
      <c r="HP540" s="1">
        <v>6.8523529999999999E-9</v>
      </c>
      <c r="HQ540" s="1">
        <v>7.9307299999999999E-5</v>
      </c>
      <c r="HR540" s="1">
        <v>1.4233829999999999E-2</v>
      </c>
      <c r="HS540">
        <v>27.182510000000001</v>
      </c>
      <c r="HT540" s="1">
        <v>2.2956780000000001E-8</v>
      </c>
      <c r="HU540" s="1">
        <v>2.6947830000000002E-4</v>
      </c>
      <c r="HV540" s="1">
        <v>1.3914299999999999E-2</v>
      </c>
      <c r="HW540">
        <v>27.309799999999999</v>
      </c>
      <c r="HX540" s="1">
        <v>6.9074199999999998E-8</v>
      </c>
      <c r="HY540" s="1">
        <v>8.3399120000000003E-4</v>
      </c>
      <c r="HZ540" s="1">
        <v>1.36004E-2</v>
      </c>
      <c r="IA540">
        <v>27.420839999999998</v>
      </c>
      <c r="IB540" s="1">
        <v>1.9062609999999999E-7</v>
      </c>
      <c r="IC540" s="1">
        <v>2.3677680000000001E-3</v>
      </c>
      <c r="ID540" s="1">
        <v>1.3510400000000001E-2</v>
      </c>
      <c r="IE540">
        <v>27.52543</v>
      </c>
      <c r="IF540" s="1">
        <v>4.941853E-7</v>
      </c>
      <c r="IG540" s="1">
        <v>6.2141260000000004E-3</v>
      </c>
      <c r="IH540">
        <v>1.354347E-2</v>
      </c>
      <c r="II540">
        <v>27.58023</v>
      </c>
      <c r="IJ540" s="1">
        <v>1.2040949999999999E-6</v>
      </c>
      <c r="IK540" s="1">
        <v>1.5187819999999999E-2</v>
      </c>
      <c r="IL540" s="1">
        <v>1.3517329999999999E-2</v>
      </c>
      <c r="IM540">
        <v>27.580359999999999</v>
      </c>
      <c r="IN540" s="1">
        <v>2.7365009999999998E-6</v>
      </c>
      <c r="IO540" s="1">
        <v>3.4770240000000001E-2</v>
      </c>
      <c r="IP540" s="1">
        <v>1.3482020000000001E-2</v>
      </c>
      <c r="IQ540">
        <v>27.57912</v>
      </c>
      <c r="IR540" s="1">
        <v>5.8502250000000004E-6</v>
      </c>
      <c r="IS540" s="1">
        <v>7.4929930000000006E-2</v>
      </c>
      <c r="IT540" s="1">
        <v>1.3862630000000001E-2</v>
      </c>
      <c r="IU540">
        <v>27.61279</v>
      </c>
      <c r="IV540" s="1">
        <v>1.221463E-5</v>
      </c>
      <c r="IW540" s="1">
        <v>0.15298049999999999</v>
      </c>
      <c r="IX540" s="1">
        <v>1.3741939999999999E-2</v>
      </c>
      <c r="IY540">
        <v>27.769310000000001</v>
      </c>
      <c r="IZ540" s="1">
        <v>2.339318E-5</v>
      </c>
      <c r="JA540" s="1">
        <v>0.29708000000000001</v>
      </c>
      <c r="JB540" s="1">
        <v>1.343956E-2</v>
      </c>
      <c r="JC540">
        <v>27.954999999999998</v>
      </c>
      <c r="JD540" s="1">
        <v>4.2149350000000003E-5</v>
      </c>
      <c r="JE540">
        <v>0.54999169999999997</v>
      </c>
      <c r="JF540" s="1">
        <v>1.3128600000000001E-2</v>
      </c>
      <c r="JG540">
        <v>28.13522</v>
      </c>
      <c r="JH540" s="1">
        <v>7.2574990000000002E-5</v>
      </c>
      <c r="JI540" s="1">
        <v>0.97414140000000005</v>
      </c>
      <c r="JJ540" s="1">
        <v>1.3076630000000001E-2</v>
      </c>
      <c r="JK540">
        <v>28.24736</v>
      </c>
      <c r="JL540" s="1">
        <v>1.22421E-4</v>
      </c>
      <c r="JM540" s="1">
        <v>1.6576200000000001</v>
      </c>
      <c r="JN540" s="1">
        <v>1.3152270000000001E-2</v>
      </c>
      <c r="JO540">
        <v>28.30782</v>
      </c>
      <c r="JP540" s="1">
        <v>2.012196E-4</v>
      </c>
      <c r="JQ540">
        <v>2.7208510000000001</v>
      </c>
      <c r="JR540">
        <v>1.3130050000000001E-2</v>
      </c>
      <c r="JS540">
        <v>28.310420000000001</v>
      </c>
      <c r="JT540" s="1">
        <v>3.17588E-4</v>
      </c>
      <c r="JU540">
        <v>4.3203230000000001</v>
      </c>
      <c r="JV540" s="1">
        <v>1.3067759999999999E-2</v>
      </c>
      <c r="JW540">
        <v>28.313800000000001</v>
      </c>
      <c r="JX540" s="1">
        <v>4.8462070000000003E-4</v>
      </c>
      <c r="JY540">
        <v>6.6505219999999996</v>
      </c>
      <c r="JZ540" s="1">
        <v>1.341675E-2</v>
      </c>
      <c r="KA540">
        <v>28.334800000000001</v>
      </c>
      <c r="KB540" s="1">
        <v>7.4212240000000004E-4</v>
      </c>
      <c r="KC540">
        <v>9.9591980000000007</v>
      </c>
      <c r="KD540" s="1">
        <v>1.3256779999999999E-2</v>
      </c>
      <c r="KE540">
        <v>28.450700000000001</v>
      </c>
      <c r="KF540" s="1">
        <v>1.066195E-3</v>
      </c>
      <c r="KG540">
        <v>14.535450000000001</v>
      </c>
      <c r="KH540" s="1">
        <v>1.291757E-2</v>
      </c>
      <c r="KI540">
        <v>28.578410000000002</v>
      </c>
      <c r="KJ540" s="1">
        <v>1.473701E-3</v>
      </c>
      <c r="KK540">
        <v>20.690249999999999</v>
      </c>
      <c r="KL540" s="1">
        <v>1.256459E-2</v>
      </c>
      <c r="KM540">
        <v>28.711939999999998</v>
      </c>
      <c r="KN540" s="1">
        <v>1.9866240000000002E-3</v>
      </c>
      <c r="KO540">
        <v>28.77073</v>
      </c>
      <c r="KP540" s="1">
        <v>1.245359E-2</v>
      </c>
      <c r="KQ540">
        <v>28.82957</v>
      </c>
      <c r="KR540" s="1">
        <v>2.6723599999999999E-3</v>
      </c>
      <c r="KS540">
        <v>39.169890000000002</v>
      </c>
      <c r="KT540" s="1">
        <v>1.2445589999999999E-2</v>
      </c>
      <c r="KU540">
        <v>28.878990000000002</v>
      </c>
      <c r="KV540" s="1">
        <v>3.5565649999999998E-3</v>
      </c>
      <c r="KW540">
        <v>52.327390000000001</v>
      </c>
      <c r="KX540" s="1">
        <v>1.234829E-2</v>
      </c>
      <c r="KY540">
        <v>28.882529999999999</v>
      </c>
      <c r="KZ540" s="1">
        <v>4.6180830000000003E-3</v>
      </c>
      <c r="LA540">
        <v>68.686840000000004</v>
      </c>
      <c r="LB540" s="1">
        <v>1.219108E-2</v>
      </c>
      <c r="LC540">
        <v>28.878740000000001</v>
      </c>
      <c r="LD540" s="1">
        <v>5.8694189999999999E-3</v>
      </c>
      <c r="LE540">
        <v>88.674300000000002</v>
      </c>
      <c r="LF540" s="1">
        <v>1.229272E-2</v>
      </c>
      <c r="LG540">
        <v>28.898109999999999</v>
      </c>
      <c r="LH540" s="1">
        <v>7.5074089999999996E-3</v>
      </c>
      <c r="LI540">
        <v>112.7734</v>
      </c>
      <c r="LJ540" s="1">
        <v>1.211371E-2</v>
      </c>
      <c r="LK540">
        <v>29.002359999999999</v>
      </c>
      <c r="LL540" s="1">
        <v>9.2537769999999995E-3</v>
      </c>
      <c r="LM540">
        <v>141.434</v>
      </c>
      <c r="LN540" s="1">
        <v>1.184996E-2</v>
      </c>
      <c r="LO540">
        <v>29.127279999999999</v>
      </c>
      <c r="LP540" s="1">
        <v>1.1172130000000001E-2</v>
      </c>
      <c r="LQ540">
        <v>174.99600000000001</v>
      </c>
      <c r="LR540" s="1">
        <v>1.1545649999999999E-2</v>
      </c>
      <c r="LS540">
        <v>29.262309999999999</v>
      </c>
      <c r="LT540" s="1">
        <v>1.3266729999999999E-2</v>
      </c>
      <c r="LU540">
        <v>213.79429999999999</v>
      </c>
      <c r="LV540" s="1">
        <v>1.138217E-2</v>
      </c>
      <c r="LW540">
        <v>29.37011</v>
      </c>
      <c r="LX540" s="1">
        <v>1.575828E-2</v>
      </c>
      <c r="LY540">
        <v>258.1669</v>
      </c>
      <c r="LZ540" s="1">
        <v>1.125203E-2</v>
      </c>
      <c r="MA540">
        <v>29.42671</v>
      </c>
      <c r="MB540" s="1">
        <v>1.854687E-2</v>
      </c>
      <c r="MC540">
        <v>308.46129999999999</v>
      </c>
      <c r="MD540" s="1">
        <v>1.0997720000000001E-2</v>
      </c>
      <c r="ME540">
        <v>29.4175</v>
      </c>
      <c r="MF540" s="1">
        <v>2.1323089999999999E-2</v>
      </c>
      <c r="MG540">
        <v>364.88069999999999</v>
      </c>
      <c r="MH540" s="1">
        <v>1.071831E-2</v>
      </c>
      <c r="MI540">
        <v>29.401810000000001</v>
      </c>
      <c r="MJ540" s="1">
        <v>2.4217329999999999E-2</v>
      </c>
      <c r="MK540">
        <v>427.4991</v>
      </c>
      <c r="ML540" s="1">
        <v>1.071307E-2</v>
      </c>
      <c r="MM540">
        <v>29.398530000000001</v>
      </c>
      <c r="MN540" s="1">
        <v>2.7973359999999999E-2</v>
      </c>
      <c r="MO540">
        <v>496.57780000000002</v>
      </c>
      <c r="MP540" s="1">
        <v>1.060814E-2</v>
      </c>
      <c r="MQ540">
        <v>29.492840000000001</v>
      </c>
      <c r="MR540" s="1">
        <v>3.17664E-2</v>
      </c>
      <c r="MS540">
        <v>572.32429999999999</v>
      </c>
      <c r="MT540" s="1">
        <v>1.0459120000000001E-2</v>
      </c>
      <c r="MU540">
        <v>29.565259999999999</v>
      </c>
      <c r="MV540" s="1">
        <v>3.5658120000000001E-2</v>
      </c>
      <c r="MW540">
        <v>654.68529999999998</v>
      </c>
      <c r="MX540" s="1">
        <v>1.0237110000000001E-2</v>
      </c>
      <c r="MY540">
        <v>29.608830000000001</v>
      </c>
      <c r="MZ540" s="1">
        <v>3.9462690000000002E-2</v>
      </c>
      <c r="NA540">
        <v>743.58730000000003</v>
      </c>
      <c r="NB540" s="1">
        <v>1.009169E-2</v>
      </c>
      <c r="NC540">
        <v>29.636199999999999</v>
      </c>
      <c r="ND540">
        <v>4.3701360000000002E-2</v>
      </c>
      <c r="NE540">
        <v>838.91660000000002</v>
      </c>
      <c r="NF540" s="1">
        <v>1.003012E-2</v>
      </c>
      <c r="NG540">
        <v>29.66366</v>
      </c>
      <c r="NH540" s="1">
        <v>4.8503869999999998E-2</v>
      </c>
      <c r="NI540">
        <v>940.7491</v>
      </c>
      <c r="NJ540" s="1">
        <v>9.9873110000000005E-3</v>
      </c>
      <c r="NK540">
        <v>29.66414</v>
      </c>
      <c r="NL540" s="1">
        <v>5.3639829999999999E-2</v>
      </c>
      <c r="NM540">
        <v>1049.021</v>
      </c>
      <c r="NN540" s="1">
        <v>9.9381490000000003E-3</v>
      </c>
      <c r="NO540">
        <v>29.658449999999998</v>
      </c>
      <c r="NP540" s="1">
        <v>5.8978950000000002E-2</v>
      </c>
      <c r="NQ540">
        <v>1163.625</v>
      </c>
      <c r="NR540" s="1">
        <v>9.9686930000000007E-3</v>
      </c>
      <c r="NS540">
        <v>29.65887</v>
      </c>
      <c r="NT540" s="1">
        <v>6.5063540000000003E-2</v>
      </c>
      <c r="NU540">
        <v>1284.471</v>
      </c>
      <c r="NV540" s="1">
        <v>9.8577379999999996E-3</v>
      </c>
      <c r="NW540">
        <v>29.76679</v>
      </c>
      <c r="NX540" s="1">
        <v>7.0443790000000006E-2</v>
      </c>
      <c r="NY540">
        <v>1411.3150000000001</v>
      </c>
      <c r="NZ540" s="1">
        <v>9.7125790000000007E-3</v>
      </c>
      <c r="OA540">
        <v>29.900099999999998</v>
      </c>
      <c r="OB540" s="1">
        <v>7.5658630000000004E-2</v>
      </c>
      <c r="OC540">
        <v>1543.6849999999999</v>
      </c>
      <c r="OD540" s="1">
        <v>9.5923190000000002E-3</v>
      </c>
      <c r="OE540">
        <v>30.006360000000001</v>
      </c>
      <c r="OF540" s="1">
        <v>8.1110689999999999E-2</v>
      </c>
      <c r="OG540">
        <v>1681.3009999999999</v>
      </c>
      <c r="OH540" s="1">
        <v>9.5628039999999994E-3</v>
      </c>
      <c r="OI540">
        <v>30.09515</v>
      </c>
      <c r="OJ540" s="1">
        <v>8.7449100000000002E-2</v>
      </c>
      <c r="OK540">
        <v>1824.0530000000001</v>
      </c>
    </row>
    <row r="541" spans="1:401" x14ac:dyDescent="0.35">
      <c r="A541">
        <v>550</v>
      </c>
      <c r="B541" t="s">
        <v>4</v>
      </c>
      <c r="C541" t="s">
        <v>364</v>
      </c>
      <c r="D541" t="s">
        <v>548</v>
      </c>
      <c r="E541">
        <v>735.21420000000001</v>
      </c>
      <c r="F541" s="1">
        <v>1.8661190000000001E-2</v>
      </c>
      <c r="G541">
        <v>21.188559999999999</v>
      </c>
      <c r="H541">
        <v>0</v>
      </c>
      <c r="I541">
        <v>0</v>
      </c>
      <c r="J541" s="1">
        <v>1.8611260000000001E-2</v>
      </c>
      <c r="K541">
        <v>21.31596</v>
      </c>
      <c r="L541">
        <v>0</v>
      </c>
      <c r="M541">
        <v>0</v>
      </c>
      <c r="N541">
        <v>1.848466E-2</v>
      </c>
      <c r="O541">
        <v>21.455369999999998</v>
      </c>
      <c r="P541">
        <v>0</v>
      </c>
      <c r="Q541">
        <v>0</v>
      </c>
      <c r="R541" s="1">
        <v>1.8307110000000001E-2</v>
      </c>
      <c r="S541">
        <v>21.550149999999999</v>
      </c>
      <c r="T541">
        <v>0</v>
      </c>
      <c r="U541">
        <v>0</v>
      </c>
      <c r="V541" s="1">
        <v>1.817326E-2</v>
      </c>
      <c r="W541">
        <v>21.584420000000001</v>
      </c>
      <c r="X541">
        <v>0</v>
      </c>
      <c r="Y541">
        <v>0</v>
      </c>
      <c r="Z541" s="1">
        <v>1.809258E-2</v>
      </c>
      <c r="AA541">
        <v>21.627179999999999</v>
      </c>
      <c r="AB541">
        <v>0</v>
      </c>
      <c r="AC541">
        <v>0</v>
      </c>
      <c r="AD541" s="1">
        <v>1.8091079999999999E-2</v>
      </c>
      <c r="AE541">
        <v>21.676829999999999</v>
      </c>
      <c r="AF541">
        <v>0</v>
      </c>
      <c r="AG541">
        <v>0</v>
      </c>
      <c r="AH541" s="1">
        <v>1.797122E-2</v>
      </c>
      <c r="AI541">
        <v>21.820689999999999</v>
      </c>
      <c r="AJ541">
        <v>0</v>
      </c>
      <c r="AK541">
        <v>0</v>
      </c>
      <c r="AL541" s="1">
        <v>1.7810030000000001E-2</v>
      </c>
      <c r="AM541">
        <v>22.000109999999999</v>
      </c>
      <c r="AN541">
        <v>0</v>
      </c>
      <c r="AO541">
        <v>0</v>
      </c>
      <c r="AP541" s="1">
        <v>1.7637750000000001E-2</v>
      </c>
      <c r="AQ541">
        <v>22.190370000000001</v>
      </c>
      <c r="AR541">
        <v>0</v>
      </c>
      <c r="AS541">
        <v>0</v>
      </c>
      <c r="AT541" s="1">
        <v>1.7543110000000001E-2</v>
      </c>
      <c r="AU541">
        <v>22.364599999999999</v>
      </c>
      <c r="AV541">
        <v>0</v>
      </c>
      <c r="AW541">
        <v>0</v>
      </c>
      <c r="AX541" s="1">
        <v>1.7490829999999999E-2</v>
      </c>
      <c r="AY541">
        <v>22.470849999999999</v>
      </c>
      <c r="AZ541">
        <v>0</v>
      </c>
      <c r="BA541">
        <v>0</v>
      </c>
      <c r="BB541" s="1">
        <v>1.740978E-2</v>
      </c>
      <c r="BC541">
        <v>22.550350000000002</v>
      </c>
      <c r="BD541">
        <v>0</v>
      </c>
      <c r="BE541">
        <v>0</v>
      </c>
      <c r="BF541" s="1">
        <v>1.7334249999999999E-2</v>
      </c>
      <c r="BG541">
        <v>22.61795</v>
      </c>
      <c r="BH541">
        <v>0</v>
      </c>
      <c r="BI541">
        <v>0</v>
      </c>
      <c r="BJ541" s="1">
        <v>1.736408E-2</v>
      </c>
      <c r="BK541">
        <v>22.71152</v>
      </c>
      <c r="BL541">
        <v>0</v>
      </c>
      <c r="BM541">
        <v>0</v>
      </c>
      <c r="BN541" s="1">
        <v>1.724753E-2</v>
      </c>
      <c r="BO541">
        <v>22.908239999999999</v>
      </c>
      <c r="BP541">
        <v>0</v>
      </c>
      <c r="BQ541">
        <v>0</v>
      </c>
      <c r="BR541">
        <v>1.707883E-2</v>
      </c>
      <c r="BS541">
        <v>23.100269999999998</v>
      </c>
      <c r="BT541">
        <v>0</v>
      </c>
      <c r="BU541">
        <v>0</v>
      </c>
      <c r="BV541" s="1">
        <v>1.690411E-2</v>
      </c>
      <c r="BW541">
        <v>23.290420000000001</v>
      </c>
      <c r="BX541">
        <v>0</v>
      </c>
      <c r="BY541">
        <v>0</v>
      </c>
      <c r="BZ541" s="1">
        <v>1.6804719999999999E-2</v>
      </c>
      <c r="CA541">
        <v>23.45205</v>
      </c>
      <c r="CB541">
        <v>0</v>
      </c>
      <c r="CC541">
        <v>0</v>
      </c>
      <c r="CD541" s="1">
        <v>1.6733049999999999E-2</v>
      </c>
      <c r="CE541">
        <v>23.553000000000001</v>
      </c>
      <c r="CF541">
        <v>0</v>
      </c>
      <c r="CG541">
        <v>0</v>
      </c>
      <c r="CH541" s="1">
        <v>1.6645799999999999E-2</v>
      </c>
      <c r="CI541">
        <v>23.59412</v>
      </c>
      <c r="CJ541">
        <v>0</v>
      </c>
      <c r="CK541">
        <v>0</v>
      </c>
      <c r="CL541" s="1">
        <v>1.6576319999999999E-2</v>
      </c>
      <c r="CM541">
        <v>23.643070000000002</v>
      </c>
      <c r="CN541">
        <v>0</v>
      </c>
      <c r="CO541">
        <v>0</v>
      </c>
      <c r="CP541" s="1">
        <v>1.673871E-2</v>
      </c>
      <c r="CQ541">
        <v>23.731850000000001</v>
      </c>
      <c r="CR541">
        <v>0</v>
      </c>
      <c r="CS541">
        <v>0</v>
      </c>
      <c r="CT541" s="1">
        <v>1.6609510000000001E-2</v>
      </c>
      <c r="CU541">
        <v>23.89228</v>
      </c>
      <c r="CV541">
        <v>0</v>
      </c>
      <c r="CW541">
        <v>0</v>
      </c>
      <c r="CX541" s="1">
        <v>1.636816E-2</v>
      </c>
      <c r="CY541">
        <v>23.993310000000001</v>
      </c>
      <c r="CZ541">
        <v>0</v>
      </c>
      <c r="DA541">
        <v>0</v>
      </c>
      <c r="DB541" s="1">
        <v>1.6121779999999999E-2</v>
      </c>
      <c r="DC541">
        <v>24.156880000000001</v>
      </c>
      <c r="DD541">
        <v>0</v>
      </c>
      <c r="DE541">
        <v>0</v>
      </c>
      <c r="DF541" s="1">
        <v>1.6039210000000002E-2</v>
      </c>
      <c r="DG541">
        <v>24.306629999999998</v>
      </c>
      <c r="DH541">
        <v>0</v>
      </c>
      <c r="DI541">
        <v>0</v>
      </c>
      <c r="DJ541" s="1">
        <v>1.601936E-2</v>
      </c>
      <c r="DK541">
        <v>24.397169999999999</v>
      </c>
      <c r="DL541">
        <v>0</v>
      </c>
      <c r="DM541">
        <v>0</v>
      </c>
      <c r="DN541" s="1">
        <v>1.5953910000000002E-2</v>
      </c>
      <c r="DO541">
        <v>24.451889999999999</v>
      </c>
      <c r="DP541">
        <v>0</v>
      </c>
      <c r="DQ541">
        <v>0</v>
      </c>
      <c r="DR541" s="1">
        <v>1.5761609999999999E-2</v>
      </c>
      <c r="DS541">
        <v>24.510919999999999</v>
      </c>
      <c r="DT541">
        <v>0</v>
      </c>
      <c r="DU541">
        <v>0</v>
      </c>
      <c r="DV541" s="1">
        <v>1.5454320000000001E-2</v>
      </c>
      <c r="DW541">
        <v>24.597380000000001</v>
      </c>
      <c r="DX541">
        <v>0</v>
      </c>
      <c r="DY541">
        <v>0</v>
      </c>
      <c r="DZ541" s="1">
        <v>1.5357890000000001E-2</v>
      </c>
      <c r="EA541">
        <v>24.793089999999999</v>
      </c>
      <c r="EB541">
        <v>0</v>
      </c>
      <c r="EC541">
        <v>0</v>
      </c>
      <c r="ED541" s="1">
        <v>1.5344780000000001E-2</v>
      </c>
      <c r="EE541">
        <v>25.007249999999999</v>
      </c>
      <c r="EF541">
        <v>0</v>
      </c>
      <c r="EG541">
        <v>0</v>
      </c>
      <c r="EH541" s="1">
        <v>1.532907E-2</v>
      </c>
      <c r="EI541">
        <v>25.22148</v>
      </c>
      <c r="EJ541">
        <v>0</v>
      </c>
      <c r="EK541">
        <v>9.2083380000000001E-37</v>
      </c>
      <c r="EL541" s="1">
        <v>1.521307E-2</v>
      </c>
      <c r="EM541">
        <v>25.412369999999999</v>
      </c>
      <c r="EN541">
        <v>1.594297E-37</v>
      </c>
      <c r="EO541">
        <v>1.5270569999999999E-33</v>
      </c>
      <c r="EP541" s="1">
        <v>1.50896E-2</v>
      </c>
      <c r="EQ541">
        <v>25.510529999999999</v>
      </c>
      <c r="ER541">
        <v>1.285539E-34</v>
      </c>
      <c r="ES541">
        <v>1.236078E-30</v>
      </c>
      <c r="ET541" s="1">
        <v>1.4986940000000001E-2</v>
      </c>
      <c r="EU541">
        <v>25.541360000000001</v>
      </c>
      <c r="EV541">
        <v>5.5367839999999997E-32</v>
      </c>
      <c r="EW541" s="1">
        <v>5.3634360000000004E-28</v>
      </c>
      <c r="EX541" s="1">
        <v>1.498034E-2</v>
      </c>
      <c r="EY541">
        <v>25.585000000000001</v>
      </c>
      <c r="EZ541" s="1">
        <v>1.388306E-29</v>
      </c>
      <c r="FA541" s="1">
        <v>1.3495240000000001E-25</v>
      </c>
      <c r="FB541" s="1">
        <v>1.517261E-2</v>
      </c>
      <c r="FC541">
        <v>25.644829999999999</v>
      </c>
      <c r="FD541" s="1">
        <v>2.1737510000000002E-27</v>
      </c>
      <c r="FE541" s="1">
        <v>2.097757E-23</v>
      </c>
      <c r="FF541" s="1">
        <v>1.5131779999999999E-2</v>
      </c>
      <c r="FG541">
        <v>25.775210000000001</v>
      </c>
      <c r="FH541" s="1">
        <v>2.176788E-25</v>
      </c>
      <c r="FI541" s="1">
        <v>2.1180350000000002E-21</v>
      </c>
      <c r="FJ541" s="1">
        <v>1.4977829999999999E-2</v>
      </c>
      <c r="FK541">
        <v>25.904530000000001</v>
      </c>
      <c r="FL541" s="1">
        <v>1.4619540000000001E-23</v>
      </c>
      <c r="FM541" s="1">
        <v>1.4487470000000001E-19</v>
      </c>
      <c r="FN541" s="1">
        <v>1.482055E-2</v>
      </c>
      <c r="FO541">
        <v>26.003740000000001</v>
      </c>
      <c r="FP541" s="1">
        <v>6.9088569999999998E-22</v>
      </c>
      <c r="FQ541" s="1">
        <v>6.9700070000000003E-18</v>
      </c>
      <c r="FR541" s="1">
        <v>1.479347E-2</v>
      </c>
      <c r="FS541">
        <v>26.08155</v>
      </c>
      <c r="FT541" s="1">
        <v>2.3951159999999999E-20</v>
      </c>
      <c r="FU541" s="1">
        <v>2.4415349999999999E-16</v>
      </c>
      <c r="FV541" s="1">
        <v>1.4813369999999999E-2</v>
      </c>
      <c r="FW541">
        <v>26.122800000000002</v>
      </c>
      <c r="FX541" s="1">
        <v>6.254783E-19</v>
      </c>
      <c r="FY541" s="1">
        <v>6.4196959999999997E-15</v>
      </c>
      <c r="FZ541" s="1">
        <v>1.4776849999999999E-2</v>
      </c>
      <c r="GA541">
        <v>26.14949</v>
      </c>
      <c r="GB541" s="1">
        <v>1.252676E-17</v>
      </c>
      <c r="GC541" s="1">
        <v>1.300212E-13</v>
      </c>
      <c r="GD541" s="1">
        <v>1.4673490000000001E-2</v>
      </c>
      <c r="GE541">
        <v>26.176559999999998</v>
      </c>
      <c r="GF541" s="1">
        <v>1.9685599999999999E-16</v>
      </c>
      <c r="GG541" s="1">
        <v>2.0743449999999999E-12</v>
      </c>
      <c r="GH541" s="1">
        <v>1.4588820000000001E-2</v>
      </c>
      <c r="GI541">
        <v>26.23132</v>
      </c>
      <c r="GJ541" s="1">
        <v>2.490227E-15</v>
      </c>
      <c r="GK541" s="1">
        <v>2.6602409999999999E-11</v>
      </c>
      <c r="GL541" s="1">
        <v>1.4521890000000001E-2</v>
      </c>
      <c r="GM541">
        <v>26.372640000000001</v>
      </c>
      <c r="GN541" s="1">
        <v>2.582735E-14</v>
      </c>
      <c r="GO541" s="1">
        <v>2.7939620000000002E-10</v>
      </c>
      <c r="GP541" s="1">
        <v>1.442531E-2</v>
      </c>
      <c r="GQ541">
        <v>26.544519999999999</v>
      </c>
      <c r="GR541" s="1">
        <v>2.2272420000000001E-13</v>
      </c>
      <c r="GS541" s="1">
        <v>2.4422549999999999E-9</v>
      </c>
      <c r="GT541" s="1">
        <v>1.436603E-2</v>
      </c>
      <c r="GU541">
        <v>26.73218</v>
      </c>
      <c r="GV541" s="1">
        <v>1.6255759999999999E-12</v>
      </c>
      <c r="GW541" s="1">
        <v>1.8019989999999999E-8</v>
      </c>
      <c r="GX541" s="1">
        <v>1.4264489999999999E-2</v>
      </c>
      <c r="GY541">
        <v>26.890709999999999</v>
      </c>
      <c r="GZ541" s="1">
        <v>1.0136290000000001E-11</v>
      </c>
      <c r="HA541" s="1">
        <v>1.139216E-7</v>
      </c>
      <c r="HB541" s="1">
        <v>1.415082E-2</v>
      </c>
      <c r="HC541">
        <v>26.987110000000001</v>
      </c>
      <c r="HD541" s="1">
        <v>5.4803840000000001E-11</v>
      </c>
      <c r="HE541" s="1">
        <v>6.2475099999999995E-7</v>
      </c>
      <c r="HF541" s="1">
        <v>1.4071800000000001E-2</v>
      </c>
      <c r="HG541">
        <v>26.995760000000001</v>
      </c>
      <c r="HH541" s="1">
        <v>2.6057479999999999E-10</v>
      </c>
      <c r="HI541" s="1">
        <v>3.0070909999999999E-6</v>
      </c>
      <c r="HJ541" s="1">
        <v>1.405178E-2</v>
      </c>
      <c r="HK541">
        <v>26.99945</v>
      </c>
      <c r="HL541" s="1">
        <v>1.103798E-9</v>
      </c>
      <c r="HM541" s="1">
        <v>1.283999E-5</v>
      </c>
      <c r="HN541" s="1">
        <v>1.437536E-2</v>
      </c>
      <c r="HO541">
        <v>27.017949999999999</v>
      </c>
      <c r="HP541" s="1">
        <v>4.298779E-9</v>
      </c>
      <c r="HQ541" s="1">
        <v>4.9202880000000001E-5</v>
      </c>
      <c r="HR541" s="1">
        <v>1.425326E-2</v>
      </c>
      <c r="HS541">
        <v>27.099409999999999</v>
      </c>
      <c r="HT541" s="1">
        <v>1.467518E-8</v>
      </c>
      <c r="HU541" s="1">
        <v>1.7052810000000001E-4</v>
      </c>
      <c r="HV541" s="1">
        <v>1.3930919999999999E-2</v>
      </c>
      <c r="HW541">
        <v>27.226780000000002</v>
      </c>
      <c r="HX541" s="1">
        <v>4.4944239999999999E-8</v>
      </c>
      <c r="HY541" s="1">
        <v>5.3769340000000003E-4</v>
      </c>
      <c r="HZ541" s="1">
        <v>1.3615169999999999E-2</v>
      </c>
      <c r="IA541">
        <v>27.33867</v>
      </c>
      <c r="IB541" s="1">
        <v>1.2614920000000001E-7</v>
      </c>
      <c r="IC541" s="1">
        <v>1.5537820000000001E-3</v>
      </c>
      <c r="ID541" s="1">
        <v>1.352473E-2</v>
      </c>
      <c r="IE541">
        <v>27.444099999999999</v>
      </c>
      <c r="IF541" s="1">
        <v>3.3239820000000002E-7</v>
      </c>
      <c r="IG541" s="1">
        <v>4.1472540000000004E-3</v>
      </c>
      <c r="IH541" s="1">
        <v>1.3559750000000001E-2</v>
      </c>
      <c r="II541">
        <v>27.500229999999998</v>
      </c>
      <c r="IJ541" s="1">
        <v>8.2272979999999997E-7</v>
      </c>
      <c r="IK541" s="1">
        <v>1.030057E-2</v>
      </c>
      <c r="IL541" s="1">
        <v>1.353436E-2</v>
      </c>
      <c r="IM541">
        <v>27.501200000000001</v>
      </c>
      <c r="IN541" s="1">
        <v>1.897852E-6</v>
      </c>
      <c r="IO541" s="1">
        <v>2.3944030000000002E-2</v>
      </c>
      <c r="IP541" s="1">
        <v>1.350252E-2</v>
      </c>
      <c r="IQ541">
        <v>27.500540000000001</v>
      </c>
      <c r="IR541" s="1">
        <v>4.1160339999999997E-6</v>
      </c>
      <c r="IS541" s="1">
        <v>5.2350069999999999E-2</v>
      </c>
      <c r="IT541" s="1">
        <v>1.3886529999999999E-2</v>
      </c>
      <c r="IU541">
        <v>27.534230000000001</v>
      </c>
      <c r="IV541" s="1">
        <v>8.7122159999999998E-6</v>
      </c>
      <c r="IW541" s="1">
        <v>0.1083659</v>
      </c>
      <c r="IX541" s="1">
        <v>1.376662E-2</v>
      </c>
      <c r="IY541">
        <v>27.689969999999999</v>
      </c>
      <c r="IZ541" s="1">
        <v>1.6901360000000001E-5</v>
      </c>
      <c r="JA541" s="1">
        <v>0.2131931</v>
      </c>
      <c r="JB541" s="1">
        <v>1.346054E-2</v>
      </c>
      <c r="JC541">
        <v>27.875599999999999</v>
      </c>
      <c r="JD541" s="1">
        <v>3.0816309999999999E-5</v>
      </c>
      <c r="JE541" s="1">
        <v>0.39956049999999999</v>
      </c>
      <c r="JF541" s="1">
        <v>1.314743E-2</v>
      </c>
      <c r="JG541">
        <v>28.056149999999999</v>
      </c>
      <c r="JH541" s="1">
        <v>5.3668100000000002E-5</v>
      </c>
      <c r="JI541">
        <v>0.71597350000000004</v>
      </c>
      <c r="JJ541" s="1">
        <v>1.3095849999999999E-2</v>
      </c>
      <c r="JK541">
        <v>28.169070000000001</v>
      </c>
      <c r="JL541" s="1">
        <v>9.1529890000000005E-5</v>
      </c>
      <c r="JM541" s="1">
        <v>1.231895</v>
      </c>
      <c r="JN541" s="1">
        <v>1.317431E-2</v>
      </c>
      <c r="JO541">
        <v>28.23048</v>
      </c>
      <c r="JP541" s="1">
        <v>1.520619E-4</v>
      </c>
      <c r="JQ541" s="1">
        <v>2.04358</v>
      </c>
      <c r="JR541">
        <v>1.3151339999999999E-2</v>
      </c>
      <c r="JS541">
        <v>28.23386</v>
      </c>
      <c r="JT541" s="1">
        <v>2.423975E-4</v>
      </c>
      <c r="JU541">
        <v>3.2777210000000001</v>
      </c>
      <c r="JV541" s="1">
        <v>1.309248E-2</v>
      </c>
      <c r="JW541">
        <v>28.23779</v>
      </c>
      <c r="JX541" s="1">
        <v>3.7351529999999998E-4</v>
      </c>
      <c r="JY541">
        <v>5.0940409999999998</v>
      </c>
      <c r="JZ541" s="1">
        <v>1.344506E-2</v>
      </c>
      <c r="KA541">
        <v>28.25901</v>
      </c>
      <c r="KB541" s="1">
        <v>5.7732629999999996E-4</v>
      </c>
      <c r="KC541">
        <v>7.6985080000000004</v>
      </c>
      <c r="KD541" s="1">
        <v>1.328611E-2</v>
      </c>
      <c r="KE541">
        <v>28.37471</v>
      </c>
      <c r="KF541" s="1">
        <v>8.3671090000000004E-4</v>
      </c>
      <c r="KG541">
        <v>11.333729999999999</v>
      </c>
      <c r="KH541" s="1">
        <v>1.294287E-2</v>
      </c>
      <c r="KI541">
        <v>28.50273</v>
      </c>
      <c r="KJ541" s="1">
        <v>1.165728E-3</v>
      </c>
      <c r="KK541">
        <v>16.265830000000001</v>
      </c>
      <c r="KL541" s="1">
        <v>1.258783E-2</v>
      </c>
      <c r="KM541">
        <v>28.636769999999999</v>
      </c>
      <c r="KN541" s="1">
        <v>1.5835910000000001E-3</v>
      </c>
      <c r="KO541">
        <v>22.7957</v>
      </c>
      <c r="KP541" s="1">
        <v>1.2476950000000001E-2</v>
      </c>
      <c r="KQ541">
        <v>28.75479</v>
      </c>
      <c r="KR541" s="1">
        <v>2.1461969999999999E-3</v>
      </c>
      <c r="KS541">
        <v>31.267890000000001</v>
      </c>
      <c r="KT541" s="1">
        <v>1.247029E-2</v>
      </c>
      <c r="KU541">
        <v>28.805440000000001</v>
      </c>
      <c r="KV541" s="1">
        <v>2.877068E-3</v>
      </c>
      <c r="KW541">
        <v>42.071010000000001</v>
      </c>
      <c r="KX541" s="1">
        <v>1.237515E-2</v>
      </c>
      <c r="KY541">
        <v>28.80978</v>
      </c>
      <c r="KZ541" s="1">
        <v>3.762095E-3</v>
      </c>
      <c r="LA541">
        <v>55.603209999999997</v>
      </c>
      <c r="LB541" s="1">
        <v>1.2218740000000001E-2</v>
      </c>
      <c r="LC541">
        <v>28.806719999999999</v>
      </c>
      <c r="LD541" s="1">
        <v>4.8132490000000003E-3</v>
      </c>
      <c r="LE541">
        <v>72.254140000000007</v>
      </c>
      <c r="LF541" s="1">
        <v>1.232159E-2</v>
      </c>
      <c r="LG541">
        <v>28.8263</v>
      </c>
      <c r="LH541" s="1">
        <v>6.195697E-3</v>
      </c>
      <c r="LI541">
        <v>92.469790000000003</v>
      </c>
      <c r="LJ541" s="1">
        <v>1.214121E-2</v>
      </c>
      <c r="LK541">
        <v>28.930510000000002</v>
      </c>
      <c r="LL541" s="1">
        <v>7.6821459999999999E-3</v>
      </c>
      <c r="LM541">
        <v>116.6673</v>
      </c>
      <c r="LN541" s="1">
        <v>1.187729E-2</v>
      </c>
      <c r="LO541">
        <v>29.055959999999999</v>
      </c>
      <c r="LP541">
        <v>9.3282669999999995E-3</v>
      </c>
      <c r="LQ541">
        <v>145.18180000000001</v>
      </c>
      <c r="LR541" s="1">
        <v>1.157119E-2</v>
      </c>
      <c r="LS541">
        <v>29.19164</v>
      </c>
      <c r="LT541" s="1">
        <v>1.113697E-2</v>
      </c>
      <c r="LU541">
        <v>178.34559999999999</v>
      </c>
      <c r="LV541" s="1">
        <v>1.140801E-2</v>
      </c>
      <c r="LW541">
        <v>29.300270000000001</v>
      </c>
      <c r="LX541" s="1">
        <v>1.329899E-2</v>
      </c>
      <c r="LY541">
        <v>216.49770000000001</v>
      </c>
      <c r="LZ541" s="1">
        <v>1.12797E-2</v>
      </c>
      <c r="MA541">
        <v>29.358049999999999</v>
      </c>
      <c r="MB541" s="1">
        <v>1.5734669999999999E-2</v>
      </c>
      <c r="MC541">
        <v>259.98829999999998</v>
      </c>
      <c r="MD541" s="1">
        <v>1.1024630000000001E-2</v>
      </c>
      <c r="ME541">
        <v>29.349799999999998</v>
      </c>
      <c r="MF541" s="1">
        <v>1.817765E-2</v>
      </c>
      <c r="MG541">
        <v>309.03870000000001</v>
      </c>
      <c r="MH541" s="1">
        <v>1.0745070000000001E-2</v>
      </c>
      <c r="MI541">
        <v>29.334969999999998</v>
      </c>
      <c r="MJ541" s="1">
        <v>2.0742449999999999E-2</v>
      </c>
      <c r="MK541">
        <v>363.7697</v>
      </c>
      <c r="ML541" s="1">
        <v>1.0740639999999999E-2</v>
      </c>
      <c r="MM541">
        <v>29.332180000000001</v>
      </c>
      <c r="MN541" s="1">
        <v>2.4069219999999999E-2</v>
      </c>
      <c r="MO541">
        <v>424.45850000000002</v>
      </c>
      <c r="MP541" s="1">
        <v>1.06371E-2</v>
      </c>
      <c r="MQ541">
        <v>29.42625</v>
      </c>
      <c r="MR541" s="1">
        <v>2.745558E-2</v>
      </c>
      <c r="MS541">
        <v>491.33069999999998</v>
      </c>
      <c r="MT541" s="1">
        <v>1.048701E-2</v>
      </c>
      <c r="MU541">
        <v>29.50009</v>
      </c>
      <c r="MV541" s="1">
        <v>3.0945779999999999E-2</v>
      </c>
      <c r="MW541">
        <v>564.38570000000004</v>
      </c>
      <c r="MX541" s="1">
        <v>1.0262510000000001E-2</v>
      </c>
      <c r="MY541">
        <v>29.544319999999999</v>
      </c>
      <c r="MZ541" s="1">
        <v>3.4378619999999999E-2</v>
      </c>
      <c r="NA541">
        <v>643.60350000000005</v>
      </c>
      <c r="NB541" s="1">
        <v>1.0117640000000001E-2</v>
      </c>
      <c r="NC541">
        <v>29.572399999999998</v>
      </c>
      <c r="ND541" s="1">
        <v>3.8221440000000002E-2</v>
      </c>
      <c r="NE541">
        <v>728.92489999999998</v>
      </c>
      <c r="NF541" s="1">
        <v>1.0055980000000001E-2</v>
      </c>
      <c r="NG541">
        <v>29.600899999999999</v>
      </c>
      <c r="NH541" s="1">
        <v>4.2579930000000002E-2</v>
      </c>
      <c r="NI541">
        <v>820.45809999999994</v>
      </c>
      <c r="NJ541" s="1">
        <v>1.0013380000000001E-2</v>
      </c>
      <c r="NK541">
        <v>29.6022</v>
      </c>
      <c r="NL541" s="1">
        <v>4.7259269999999999E-2</v>
      </c>
      <c r="NM541">
        <v>918.18</v>
      </c>
      <c r="NN541" s="1">
        <v>9.9659350000000004E-3</v>
      </c>
      <c r="NO541">
        <v>29.597349999999999</v>
      </c>
      <c r="NP541" s="1">
        <v>5.2152539999999997E-2</v>
      </c>
      <c r="NQ541">
        <v>1022.027</v>
      </c>
      <c r="NR541" s="1">
        <v>9.9976730000000003E-3</v>
      </c>
      <c r="NS541">
        <v>29.598400000000002</v>
      </c>
      <c r="NT541" s="1">
        <v>5.7731619999999997E-2</v>
      </c>
      <c r="NU541">
        <v>1131.953</v>
      </c>
      <c r="NV541" s="1">
        <v>9.8855590000000004E-3</v>
      </c>
      <c r="NW541">
        <v>29.705939999999998</v>
      </c>
      <c r="NX541">
        <v>6.2701859999999998E-2</v>
      </c>
      <c r="NY541">
        <v>1247.76</v>
      </c>
      <c r="NZ541" s="1">
        <v>9.7399770000000004E-3</v>
      </c>
      <c r="OA541">
        <v>29.839880000000001</v>
      </c>
      <c r="OB541">
        <v>6.7553219999999997E-2</v>
      </c>
      <c r="OC541">
        <v>1369.0530000000001</v>
      </c>
      <c r="OD541" s="1">
        <v>9.6183699999999994E-3</v>
      </c>
      <c r="OE541">
        <v>29.947199999999999</v>
      </c>
      <c r="OF541" s="1">
        <v>7.2631290000000001E-2</v>
      </c>
      <c r="OG541">
        <v>1495.597</v>
      </c>
      <c r="OH541" s="1">
        <v>9.5888710000000005E-3</v>
      </c>
      <c r="OI541">
        <v>30.036840000000002</v>
      </c>
      <c r="OJ541" s="1">
        <v>7.8535499999999994E-2</v>
      </c>
      <c r="OK541">
        <v>1627.3140000000001</v>
      </c>
    </row>
    <row r="542" spans="1:401" x14ac:dyDescent="0.35">
      <c r="A542">
        <v>551</v>
      </c>
      <c r="B542" t="s">
        <v>4</v>
      </c>
      <c r="C542" t="s">
        <v>364</v>
      </c>
      <c r="D542" t="s">
        <v>549</v>
      </c>
      <c r="E542">
        <v>2879.0520000000001</v>
      </c>
      <c r="F542">
        <v>1.8853950000000001E-2</v>
      </c>
      <c r="G542">
        <v>21.04693</v>
      </c>
      <c r="H542">
        <v>0</v>
      </c>
      <c r="I542">
        <v>0</v>
      </c>
      <c r="J542" s="1">
        <v>1.8804299999999999E-2</v>
      </c>
      <c r="K542">
        <v>21.172540000000001</v>
      </c>
      <c r="L542">
        <v>0</v>
      </c>
      <c r="M542">
        <v>0</v>
      </c>
      <c r="N542" s="1">
        <v>1.8675839999999999E-2</v>
      </c>
      <c r="O542">
        <v>21.30931</v>
      </c>
      <c r="P542">
        <v>0</v>
      </c>
      <c r="Q542">
        <v>0</v>
      </c>
      <c r="R542" s="1">
        <v>1.8496700000000001E-2</v>
      </c>
      <c r="S542">
        <v>21.402360000000002</v>
      </c>
      <c r="T542">
        <v>0</v>
      </c>
      <c r="U542">
        <v>0</v>
      </c>
      <c r="V542" s="1">
        <v>1.836051E-2</v>
      </c>
      <c r="W542">
        <v>21.434850000000001</v>
      </c>
      <c r="X542">
        <v>0</v>
      </c>
      <c r="Y542">
        <v>0</v>
      </c>
      <c r="Z542" s="1">
        <v>1.8280959999999999E-2</v>
      </c>
      <c r="AA542">
        <v>21.475149999999999</v>
      </c>
      <c r="AB542">
        <v>0</v>
      </c>
      <c r="AC542">
        <v>0</v>
      </c>
      <c r="AD542" s="1">
        <v>1.8279859999999998E-2</v>
      </c>
      <c r="AE542">
        <v>21.522269999999999</v>
      </c>
      <c r="AF542">
        <v>0</v>
      </c>
      <c r="AG542">
        <v>0</v>
      </c>
      <c r="AH542" s="1">
        <v>1.8158959999999998E-2</v>
      </c>
      <c r="AI542">
        <v>21.662179999999999</v>
      </c>
      <c r="AJ542">
        <v>0</v>
      </c>
      <c r="AK542">
        <v>0</v>
      </c>
      <c r="AL542" s="1">
        <v>1.7994909999999999E-2</v>
      </c>
      <c r="AM542">
        <v>21.838840000000001</v>
      </c>
      <c r="AN542">
        <v>0</v>
      </c>
      <c r="AO542">
        <v>0</v>
      </c>
      <c r="AP542" s="1">
        <v>1.7819339999999999E-2</v>
      </c>
      <c r="AQ542">
        <v>22.026879999999998</v>
      </c>
      <c r="AR542">
        <v>0</v>
      </c>
      <c r="AS542">
        <v>0</v>
      </c>
      <c r="AT542" s="1">
        <v>1.7725500000000002E-2</v>
      </c>
      <c r="AU542">
        <v>22.19894</v>
      </c>
      <c r="AV542">
        <v>0</v>
      </c>
      <c r="AW542">
        <v>0</v>
      </c>
      <c r="AX542" s="1">
        <v>1.767316E-2</v>
      </c>
      <c r="AY542">
        <v>22.303989999999999</v>
      </c>
      <c r="AZ542">
        <v>0</v>
      </c>
      <c r="BA542">
        <v>0</v>
      </c>
      <c r="BB542" s="1">
        <v>1.7590890000000001E-2</v>
      </c>
      <c r="BC542">
        <v>22.381499999999999</v>
      </c>
      <c r="BD542">
        <v>0</v>
      </c>
      <c r="BE542">
        <v>0</v>
      </c>
      <c r="BF542" s="1">
        <v>1.7516159999999999E-2</v>
      </c>
      <c r="BG542">
        <v>22.44697</v>
      </c>
      <c r="BH542">
        <v>0</v>
      </c>
      <c r="BI542">
        <v>0</v>
      </c>
      <c r="BJ542">
        <v>1.7547219999999999E-2</v>
      </c>
      <c r="BK542">
        <v>22.537800000000001</v>
      </c>
      <c r="BL542">
        <v>0</v>
      </c>
      <c r="BM542">
        <v>0</v>
      </c>
      <c r="BN542" s="1">
        <v>1.7429790000000001E-2</v>
      </c>
      <c r="BO542">
        <v>22.73095</v>
      </c>
      <c r="BP542">
        <v>0</v>
      </c>
      <c r="BQ542">
        <v>0</v>
      </c>
      <c r="BR542" s="1">
        <v>1.7258240000000001E-2</v>
      </c>
      <c r="BS542">
        <v>22.920870000000001</v>
      </c>
      <c r="BT542">
        <v>0</v>
      </c>
      <c r="BU542">
        <v>0</v>
      </c>
      <c r="BV542">
        <v>1.7081079999999998E-2</v>
      </c>
      <c r="BW542">
        <v>23.108889999999999</v>
      </c>
      <c r="BX542">
        <v>0</v>
      </c>
      <c r="BY542">
        <v>0</v>
      </c>
      <c r="BZ542" s="1">
        <v>1.6980439999999999E-2</v>
      </c>
      <c r="CA542">
        <v>23.268630000000002</v>
      </c>
      <c r="CB542">
        <v>0</v>
      </c>
      <c r="CC542">
        <v>0</v>
      </c>
      <c r="CD542" s="1">
        <v>1.6909879999999999E-2</v>
      </c>
      <c r="CE542">
        <v>23.368649999999999</v>
      </c>
      <c r="CF542">
        <v>0</v>
      </c>
      <c r="CG542">
        <v>0</v>
      </c>
      <c r="CH542" s="1">
        <v>1.682061E-2</v>
      </c>
      <c r="CI542">
        <v>23.40851</v>
      </c>
      <c r="CJ542">
        <v>0</v>
      </c>
      <c r="CK542">
        <v>0</v>
      </c>
      <c r="CL542">
        <v>1.6754060000000001E-2</v>
      </c>
      <c r="CM542">
        <v>23.455490000000001</v>
      </c>
      <c r="CN542">
        <v>0</v>
      </c>
      <c r="CO542">
        <v>0</v>
      </c>
      <c r="CP542" s="1">
        <v>1.6919880000000002E-2</v>
      </c>
      <c r="CQ542">
        <v>23.542020000000001</v>
      </c>
      <c r="CR542">
        <v>0</v>
      </c>
      <c r="CS542">
        <v>0</v>
      </c>
      <c r="CT542" s="1">
        <v>1.6788629999999999E-2</v>
      </c>
      <c r="CU542">
        <v>23.700040000000001</v>
      </c>
      <c r="CV542">
        <v>0</v>
      </c>
      <c r="CW542">
        <v>0</v>
      </c>
      <c r="CX542" s="1">
        <v>1.6543189999999999E-2</v>
      </c>
      <c r="CY542">
        <v>23.800799999999999</v>
      </c>
      <c r="CZ542">
        <v>0</v>
      </c>
      <c r="DA542">
        <v>0</v>
      </c>
      <c r="DB542" s="1">
        <v>1.6293120000000001E-2</v>
      </c>
      <c r="DC542">
        <v>23.962250000000001</v>
      </c>
      <c r="DD542">
        <v>0</v>
      </c>
      <c r="DE542">
        <v>0</v>
      </c>
      <c r="DF542" s="1">
        <v>1.621063E-2</v>
      </c>
      <c r="DG542">
        <v>24.111139999999999</v>
      </c>
      <c r="DH542">
        <v>0</v>
      </c>
      <c r="DI542">
        <v>0</v>
      </c>
      <c r="DJ542" s="1">
        <v>1.6192479999999999E-2</v>
      </c>
      <c r="DK542">
        <v>24.201630000000002</v>
      </c>
      <c r="DL542">
        <v>0</v>
      </c>
      <c r="DM542">
        <v>0</v>
      </c>
      <c r="DN542" s="1">
        <v>1.6126209999999998E-2</v>
      </c>
      <c r="DO542">
        <v>24.255949999999999</v>
      </c>
      <c r="DP542">
        <v>0</v>
      </c>
      <c r="DQ542">
        <v>0</v>
      </c>
      <c r="DR542" s="1">
        <v>1.592988E-2</v>
      </c>
      <c r="DS542">
        <v>24.314330000000002</v>
      </c>
      <c r="DT542">
        <v>0</v>
      </c>
      <c r="DU542">
        <v>0</v>
      </c>
      <c r="DV542">
        <v>1.561854E-2</v>
      </c>
      <c r="DW542">
        <v>24.399519999999999</v>
      </c>
      <c r="DX542">
        <v>0</v>
      </c>
      <c r="DY542">
        <v>0</v>
      </c>
      <c r="DZ542" s="1">
        <v>1.5520610000000001E-2</v>
      </c>
      <c r="EA542">
        <v>24.593229999999998</v>
      </c>
      <c r="EB542">
        <v>0</v>
      </c>
      <c r="EC542">
        <v>0</v>
      </c>
      <c r="ED542" s="1">
        <v>1.5509230000000001E-2</v>
      </c>
      <c r="EE542">
        <v>24.80677</v>
      </c>
      <c r="EF542">
        <v>0</v>
      </c>
      <c r="EG542">
        <v>0</v>
      </c>
      <c r="EH542" s="1">
        <v>1.5493470000000001E-2</v>
      </c>
      <c r="EI542">
        <v>25.020189999999999</v>
      </c>
      <c r="EJ542">
        <v>0</v>
      </c>
      <c r="EK542">
        <v>8.2534349999999993E-37</v>
      </c>
      <c r="EL542" s="1">
        <v>1.537638E-2</v>
      </c>
      <c r="EM542">
        <v>25.210550000000001</v>
      </c>
      <c r="EN542">
        <v>2.417986E-38</v>
      </c>
      <c r="EO542">
        <v>1.391615E-33</v>
      </c>
      <c r="EP542" s="1">
        <v>1.5250919999999999E-2</v>
      </c>
      <c r="EQ542">
        <v>25.308890000000002</v>
      </c>
      <c r="ER542">
        <v>1.98063E-35</v>
      </c>
      <c r="ES542">
        <v>1.146256E-30</v>
      </c>
      <c r="ET542">
        <v>1.51469E-2</v>
      </c>
      <c r="EU542">
        <v>25.33971</v>
      </c>
      <c r="EV542">
        <v>8.7111290000000007E-33</v>
      </c>
      <c r="EW542" s="1">
        <v>5.0636499999999996E-28</v>
      </c>
      <c r="EX542" s="1">
        <v>1.514195E-2</v>
      </c>
      <c r="EY542">
        <v>25.382629999999999</v>
      </c>
      <c r="EZ542" s="1">
        <v>2.2386839999999999E-30</v>
      </c>
      <c r="FA542" s="1">
        <v>1.297689E-25</v>
      </c>
      <c r="FB542" s="1">
        <v>1.533726E-2</v>
      </c>
      <c r="FC542">
        <v>25.44162</v>
      </c>
      <c r="FD542" s="1">
        <v>3.6011410000000001E-28</v>
      </c>
      <c r="FE542" s="1">
        <v>2.054921E-23</v>
      </c>
      <c r="FF542" s="1">
        <v>1.529585E-2</v>
      </c>
      <c r="FG542">
        <v>25.57066</v>
      </c>
      <c r="FH542" s="1">
        <v>3.713507E-26</v>
      </c>
      <c r="FI542" s="1">
        <v>2.1157800000000001E-21</v>
      </c>
      <c r="FJ542" s="1">
        <v>1.5139980000000001E-2</v>
      </c>
      <c r="FK542">
        <v>25.700089999999999</v>
      </c>
      <c r="FL542" s="1">
        <v>2.572896E-24</v>
      </c>
      <c r="FM542" s="1">
        <v>1.4771500000000001E-19</v>
      </c>
      <c r="FN542" s="1">
        <v>1.49804E-2</v>
      </c>
      <c r="FO542">
        <v>25.799769999999999</v>
      </c>
      <c r="FP542" s="1">
        <v>1.25593E-22</v>
      </c>
      <c r="FQ542" s="1">
        <v>7.2586909999999995E-18</v>
      </c>
      <c r="FR542">
        <v>1.495262E-2</v>
      </c>
      <c r="FS542">
        <v>25.878309999999999</v>
      </c>
      <c r="FT542" s="1">
        <v>4.5003069999999997E-21</v>
      </c>
      <c r="FU542" s="1">
        <v>2.5977530000000001E-16</v>
      </c>
      <c r="FV542" s="1">
        <v>1.497416E-2</v>
      </c>
      <c r="FW542">
        <v>25.920100000000001</v>
      </c>
      <c r="FX542" s="1">
        <v>1.2155280000000001E-19</v>
      </c>
      <c r="FY542" s="1">
        <v>6.9809019999999999E-15</v>
      </c>
      <c r="FZ542" s="1">
        <v>1.493835E-2</v>
      </c>
      <c r="GA542">
        <v>25.947189999999999</v>
      </c>
      <c r="GB542" s="1">
        <v>2.5191850000000001E-18</v>
      </c>
      <c r="GC542" s="1">
        <v>1.4458679999999999E-13</v>
      </c>
      <c r="GD542" s="1">
        <v>1.483334E-2</v>
      </c>
      <c r="GE542">
        <v>25.974740000000001</v>
      </c>
      <c r="GF542" s="1">
        <v>4.0984720000000003E-17</v>
      </c>
      <c r="GG542" s="1">
        <v>2.3604970000000002E-12</v>
      </c>
      <c r="GH542" s="1">
        <v>1.474699E-2</v>
      </c>
      <c r="GI542">
        <v>26.02946</v>
      </c>
      <c r="GJ542" s="1">
        <v>5.3689320000000005E-16</v>
      </c>
      <c r="GK542" s="1">
        <v>3.0992780000000003E-11</v>
      </c>
      <c r="GL542">
        <v>1.468002E-2</v>
      </c>
      <c r="GM542">
        <v>26.170159999999999</v>
      </c>
      <c r="GN542" s="1">
        <v>5.7678000000000004E-15</v>
      </c>
      <c r="GO542" s="1">
        <v>3.333781E-10</v>
      </c>
      <c r="GP542">
        <v>1.4581780000000001E-2</v>
      </c>
      <c r="GQ542">
        <v>26.34225</v>
      </c>
      <c r="GR542" s="1">
        <v>5.324096E-14</v>
      </c>
      <c r="GS542" s="1">
        <v>2.9870589999999999E-9</v>
      </c>
      <c r="GT542" s="1">
        <v>1.452225E-2</v>
      </c>
      <c r="GU542">
        <v>26.530550000000002</v>
      </c>
      <c r="GV542" s="1">
        <v>4.4979030000000002E-13</v>
      </c>
      <c r="GW542" s="1">
        <v>2.2668169999999999E-8</v>
      </c>
      <c r="GX542" s="1">
        <v>1.441913E-2</v>
      </c>
      <c r="GY542">
        <v>26.69049</v>
      </c>
      <c r="GZ542" s="1">
        <v>3.1632729999999998E-12</v>
      </c>
      <c r="HA542" s="1">
        <v>1.4747189999999999E-7</v>
      </c>
      <c r="HB542">
        <v>1.4305089999999999E-2</v>
      </c>
      <c r="HC542">
        <v>26.78838</v>
      </c>
      <c r="HD542" s="1">
        <v>1.8932909999999999E-11</v>
      </c>
      <c r="HE542" s="1">
        <v>8.3232810000000003E-7</v>
      </c>
      <c r="HF542">
        <v>1.4224540000000001E-2</v>
      </c>
      <c r="HG542">
        <v>26.798100000000002</v>
      </c>
      <c r="HH542" s="1">
        <v>9.8225500000000006E-11</v>
      </c>
      <c r="HI542" s="1">
        <v>4.1225750000000001E-6</v>
      </c>
      <c r="HJ542" s="1">
        <v>1.420721E-2</v>
      </c>
      <c r="HK542">
        <v>26.802209999999999</v>
      </c>
      <c r="HL542" s="1">
        <v>4.490472E-10</v>
      </c>
      <c r="HM542" s="1">
        <v>1.8109679999999999E-5</v>
      </c>
      <c r="HN542" s="1">
        <v>1.4536810000000001E-2</v>
      </c>
      <c r="HO542">
        <v>26.820869999999999</v>
      </c>
      <c r="HP542" s="1">
        <v>1.8712659999999999E-9</v>
      </c>
      <c r="HQ542" s="1">
        <v>7.1337050000000002E-5</v>
      </c>
      <c r="HR542" s="1">
        <v>1.4414120000000001E-2</v>
      </c>
      <c r="HS542">
        <v>26.902170000000002</v>
      </c>
      <c r="HT542" s="1">
        <v>6.7778700000000003E-9</v>
      </c>
      <c r="HU542" s="1">
        <v>2.5420940000000001E-4</v>
      </c>
      <c r="HV542" s="1">
        <v>1.4085810000000001E-2</v>
      </c>
      <c r="HW542">
        <v>27.029699999999998</v>
      </c>
      <c r="HX542" s="1">
        <v>2.187052E-8</v>
      </c>
      <c r="HY542" s="1">
        <v>8.2424569999999995E-4</v>
      </c>
      <c r="HZ542" s="1">
        <v>1.376408E-2</v>
      </c>
      <c r="IA542">
        <v>27.143820000000002</v>
      </c>
      <c r="IB542" s="1">
        <v>6.4326470000000001E-8</v>
      </c>
      <c r="IC542" s="1">
        <v>2.4484720000000001E-3</v>
      </c>
      <c r="ID542" s="1">
        <v>1.367353E-2</v>
      </c>
      <c r="IE542">
        <v>27.251249999999999</v>
      </c>
      <c r="IF542" s="1">
        <v>1.7690260000000001E-7</v>
      </c>
      <c r="IG542" s="1">
        <v>6.7139699999999997E-3</v>
      </c>
      <c r="IH542" s="1">
        <v>1.371183E-2</v>
      </c>
      <c r="II542">
        <v>27.309799999999999</v>
      </c>
      <c r="IJ542" s="1">
        <v>4.5532140000000003E-7</v>
      </c>
      <c r="IK542" s="1">
        <v>1.712137E-2</v>
      </c>
      <c r="IL542" s="1">
        <v>1.3686800000000001E-2</v>
      </c>
      <c r="IM542">
        <v>27.312149999999999</v>
      </c>
      <c r="IN542" s="1">
        <v>1.088168E-6</v>
      </c>
      <c r="IO542" s="1">
        <v>4.084488E-2</v>
      </c>
      <c r="IP542" s="1">
        <v>1.365709E-2</v>
      </c>
      <c r="IQ542">
        <v>27.31249</v>
      </c>
      <c r="IR542" s="1">
        <v>2.4375829999999999E-6</v>
      </c>
      <c r="IS542" s="1">
        <v>9.160633E-2</v>
      </c>
      <c r="IT542" s="1">
        <v>1.4048079999999999E-2</v>
      </c>
      <c r="IU542">
        <v>27.346640000000001</v>
      </c>
      <c r="IV542" s="1">
        <v>5.3160649999999999E-6</v>
      </c>
      <c r="IW542" s="1">
        <v>0.1943647</v>
      </c>
      <c r="IX542" s="1">
        <v>1.392762E-2</v>
      </c>
      <c r="IY542">
        <v>27.501449999999998</v>
      </c>
      <c r="IZ542" s="1">
        <v>1.0595600000000001E-5</v>
      </c>
      <c r="JA542" s="1">
        <v>0.3917834</v>
      </c>
      <c r="JB542" s="1">
        <v>1.3615850000000001E-2</v>
      </c>
      <c r="JC542">
        <v>27.68777</v>
      </c>
      <c r="JD542" s="1">
        <v>1.9797780000000001E-5</v>
      </c>
      <c r="JE542" s="1">
        <v>0.75202469999999999</v>
      </c>
      <c r="JF542" s="1">
        <v>1.3296479999999999E-2</v>
      </c>
      <c r="JG542">
        <v>27.869260000000001</v>
      </c>
      <c r="JH542" s="1">
        <v>3.5262400000000003E-5</v>
      </c>
      <c r="JI542" s="1">
        <v>1.3792899999999999</v>
      </c>
      <c r="JJ542" s="1">
        <v>1.324584E-2</v>
      </c>
      <c r="JK542">
        <v>27.983910000000002</v>
      </c>
      <c r="JL542" s="1">
        <v>6.1426600000000006E-5</v>
      </c>
      <c r="JM542" s="1">
        <v>2.4272870000000002</v>
      </c>
      <c r="JN542" s="1">
        <v>1.3325780000000001E-2</v>
      </c>
      <c r="JO542">
        <v>28.046800000000001</v>
      </c>
      <c r="JP542" s="1">
        <v>1.04077E-4</v>
      </c>
      <c r="JQ542">
        <v>4.1154729999999997</v>
      </c>
      <c r="JR542">
        <v>1.3303789999999999E-2</v>
      </c>
      <c r="JS542">
        <v>28.051600000000001</v>
      </c>
      <c r="JT542" s="1">
        <v>1.689676E-4</v>
      </c>
      <c r="JU542">
        <v>6.7424410000000004</v>
      </c>
      <c r="JV542" s="1">
        <v>1.324667E-2</v>
      </c>
      <c r="JW542">
        <v>28.056260000000002</v>
      </c>
      <c r="JX542" s="1">
        <v>2.6484639999999998E-4</v>
      </c>
      <c r="JY542">
        <v>10.69726</v>
      </c>
      <c r="JZ542" s="1">
        <v>1.3606129999999999E-2</v>
      </c>
      <c r="KA542">
        <v>28.078150000000001</v>
      </c>
      <c r="KB542" s="1">
        <v>4.1598409999999997E-4</v>
      </c>
      <c r="KC542">
        <v>16.491610000000001</v>
      </c>
      <c r="KD542" s="1">
        <v>1.3445240000000001E-2</v>
      </c>
      <c r="KE542">
        <v>28.193650000000002</v>
      </c>
      <c r="KF542" s="1">
        <v>6.1178220000000002E-4</v>
      </c>
      <c r="KG542">
        <v>24.753399999999999</v>
      </c>
      <c r="KH542" s="1">
        <v>1.3095559999999999E-2</v>
      </c>
      <c r="KI542">
        <v>28.322800000000001</v>
      </c>
      <c r="KJ542" s="1">
        <v>8.63871E-4</v>
      </c>
      <c r="KK542">
        <v>36.19988</v>
      </c>
      <c r="KL542" s="1">
        <v>1.2733929999999999E-2</v>
      </c>
      <c r="KM542">
        <v>28.45825</v>
      </c>
      <c r="KN542" s="1">
        <v>1.1883029999999999E-3</v>
      </c>
      <c r="KO542">
        <v>51.663890000000002</v>
      </c>
      <c r="KP542" s="1">
        <v>1.26231E-2</v>
      </c>
      <c r="KQ542">
        <v>28.577359999999999</v>
      </c>
      <c r="KR542" s="1">
        <v>1.6300030000000001E-3</v>
      </c>
      <c r="KS542">
        <v>72.11824</v>
      </c>
      <c r="KT542" s="1">
        <v>1.261866E-2</v>
      </c>
      <c r="KU542">
        <v>28.630130000000001</v>
      </c>
      <c r="KV542" s="1">
        <v>2.2102530000000001E-3</v>
      </c>
      <c r="KW542">
        <v>98.690029999999993</v>
      </c>
      <c r="KX542" s="1">
        <v>1.252343E-2</v>
      </c>
      <c r="KY542">
        <v>28.635819999999999</v>
      </c>
      <c r="KZ542" s="1">
        <v>2.9212019999999999E-3</v>
      </c>
      <c r="LA542">
        <v>132.584</v>
      </c>
      <c r="LB542" s="1">
        <v>1.2366220000000001E-2</v>
      </c>
      <c r="LC542">
        <v>28.6341</v>
      </c>
      <c r="LD542" s="1">
        <v>3.775161E-3</v>
      </c>
      <c r="LE542">
        <v>175.03659999999999</v>
      </c>
      <c r="LF542" s="1">
        <v>1.2470200000000001E-2</v>
      </c>
      <c r="LG542">
        <v>28.654389999999999</v>
      </c>
      <c r="LH542" s="1">
        <v>4.9055289999999996E-3</v>
      </c>
      <c r="LI542">
        <v>227.45410000000001</v>
      </c>
      <c r="LJ542" s="1">
        <v>1.2288530000000001E-2</v>
      </c>
      <c r="LK542">
        <v>28.75892</v>
      </c>
      <c r="LL542" s="1">
        <v>6.137137E-3</v>
      </c>
      <c r="LM542">
        <v>291.24079999999998</v>
      </c>
      <c r="LN542" s="1">
        <v>1.2020640000000001E-2</v>
      </c>
      <c r="LO542">
        <v>28.886140000000001</v>
      </c>
      <c r="LP542" s="1">
        <v>7.5143709999999997E-3</v>
      </c>
      <c r="LQ542">
        <v>367.63499999999999</v>
      </c>
      <c r="LR542" s="1">
        <v>1.17097E-2</v>
      </c>
      <c r="LS542">
        <v>29.02384</v>
      </c>
      <c r="LT542" s="1">
        <v>9.041706E-3</v>
      </c>
      <c r="LU542">
        <v>457.88350000000003</v>
      </c>
      <c r="LV542" s="1">
        <v>1.1546249999999999E-2</v>
      </c>
      <c r="LW542">
        <v>29.134699999999999</v>
      </c>
      <c r="LX542" s="1">
        <v>1.087987E-2</v>
      </c>
      <c r="LY542">
        <v>563.27729999999997</v>
      </c>
      <c r="LZ542" s="1">
        <v>1.141617E-2</v>
      </c>
      <c r="MA542">
        <v>29.194220000000001</v>
      </c>
      <c r="MB542" s="1">
        <v>1.296452E-2</v>
      </c>
      <c r="MC542">
        <v>685.16420000000005</v>
      </c>
      <c r="MD542" s="1">
        <v>1.115881E-2</v>
      </c>
      <c r="ME542">
        <v>29.18798</v>
      </c>
      <c r="MF542" s="1">
        <v>1.5080090000000001E-2</v>
      </c>
      <c r="MG542">
        <v>824.59770000000003</v>
      </c>
      <c r="MH542" s="1">
        <v>1.087628E-2</v>
      </c>
      <c r="MI542">
        <v>29.174379999999999</v>
      </c>
      <c r="MJ542" s="1">
        <v>1.7319669999999999E-2</v>
      </c>
      <c r="MK542">
        <v>982.351</v>
      </c>
      <c r="ML542" s="1">
        <v>1.087248E-2</v>
      </c>
      <c r="MM542">
        <v>29.172609999999999</v>
      </c>
      <c r="MN542" s="1">
        <v>2.0222810000000001E-2</v>
      </c>
      <c r="MO542">
        <v>1159.577</v>
      </c>
      <c r="MP542" s="1">
        <v>1.0768069999999999E-2</v>
      </c>
      <c r="MQ542">
        <v>29.2668</v>
      </c>
      <c r="MR542" s="1">
        <v>2.320444E-2</v>
      </c>
      <c r="MS542">
        <v>1357.3389999999999</v>
      </c>
      <c r="MT542" s="1">
        <v>1.061642E-2</v>
      </c>
      <c r="MU542">
        <v>29.34327</v>
      </c>
      <c r="MV542" s="1">
        <v>2.6301410000000001E-2</v>
      </c>
      <c r="MW542">
        <v>1576.0920000000001</v>
      </c>
      <c r="MX542" s="1">
        <v>1.038715E-2</v>
      </c>
      <c r="MY542">
        <v>29.38945</v>
      </c>
      <c r="MZ542" s="1">
        <v>2.9369180000000002E-2</v>
      </c>
      <c r="NA542">
        <v>1816.1510000000001</v>
      </c>
      <c r="NB542" s="1">
        <v>1.0240340000000001E-2</v>
      </c>
      <c r="NC542">
        <v>29.419409999999999</v>
      </c>
      <c r="ND542" s="1">
        <v>3.2817779999999998E-2</v>
      </c>
      <c r="NE542">
        <v>2077.7339999999999</v>
      </c>
      <c r="NF542" s="1">
        <v>1.0178950000000001E-2</v>
      </c>
      <c r="NG542">
        <v>29.44961</v>
      </c>
      <c r="NH542" s="1">
        <v>3.6741870000000003E-2</v>
      </c>
      <c r="NI542">
        <v>2361.4650000000001</v>
      </c>
      <c r="NJ542" s="1">
        <v>1.0136050000000001E-2</v>
      </c>
      <c r="NK542">
        <v>29.45251</v>
      </c>
      <c r="NL542" s="1">
        <v>4.0970569999999998E-2</v>
      </c>
      <c r="NM542">
        <v>2667.6190000000001</v>
      </c>
      <c r="NN542" s="1">
        <v>1.0088649999999999E-2</v>
      </c>
      <c r="NO542">
        <v>29.449359999999999</v>
      </c>
      <c r="NP542" s="1">
        <v>4.541746E-2</v>
      </c>
      <c r="NQ542">
        <v>2996.357</v>
      </c>
      <c r="NR542" s="1">
        <v>1.012274E-2</v>
      </c>
      <c r="NS542">
        <v>29.452059999999999</v>
      </c>
      <c r="NT542" s="1">
        <v>5.0501039999999997E-2</v>
      </c>
      <c r="NU542">
        <v>3347.8139999999999</v>
      </c>
      <c r="NV542" s="1">
        <v>1.000827E-2</v>
      </c>
      <c r="NW542">
        <v>29.559830000000002</v>
      </c>
      <c r="NX542" s="1">
        <v>5.5068199999999998E-2</v>
      </c>
      <c r="NY542">
        <v>3721.6889999999999</v>
      </c>
      <c r="NZ542" s="1">
        <v>9.8597470000000003E-3</v>
      </c>
      <c r="OA542">
        <v>29.69548</v>
      </c>
      <c r="OB542" s="1">
        <v>5.9555009999999999E-2</v>
      </c>
      <c r="OC542">
        <v>4117.0309999999999</v>
      </c>
      <c r="OD542" s="1">
        <v>9.7365339999999998E-3</v>
      </c>
      <c r="OE542">
        <v>29.805599999999998</v>
      </c>
      <c r="OF542" s="1">
        <v>6.4272129999999997E-2</v>
      </c>
      <c r="OG542">
        <v>4533.32</v>
      </c>
      <c r="OH542" s="1">
        <v>9.7067190000000008E-3</v>
      </c>
      <c r="OI542">
        <v>29.897459999999999</v>
      </c>
      <c r="OJ542" s="1">
        <v>6.9748710000000005E-2</v>
      </c>
      <c r="OK542">
        <v>4970.4430000000002</v>
      </c>
    </row>
    <row r="543" spans="1:401" x14ac:dyDescent="0.35">
      <c r="A543">
        <v>552</v>
      </c>
      <c r="B543" t="s">
        <v>4</v>
      </c>
      <c r="C543" t="s">
        <v>364</v>
      </c>
      <c r="D543" t="s">
        <v>550</v>
      </c>
      <c r="E543">
        <v>2892.2289999999998</v>
      </c>
      <c r="F543">
        <v>1.7575710000000001E-2</v>
      </c>
      <c r="G543">
        <v>20.90804</v>
      </c>
      <c r="H543">
        <v>0</v>
      </c>
      <c r="I543">
        <v>0</v>
      </c>
      <c r="J543" s="1">
        <v>1.7531120000000001E-2</v>
      </c>
      <c r="K543">
        <v>21.030830000000002</v>
      </c>
      <c r="L543">
        <v>0</v>
      </c>
      <c r="M543">
        <v>0</v>
      </c>
      <c r="N543" s="1">
        <v>1.7412259999999999E-2</v>
      </c>
      <c r="O543">
        <v>21.165569999999999</v>
      </c>
      <c r="P543">
        <v>0</v>
      </c>
      <c r="Q543">
        <v>0</v>
      </c>
      <c r="R543" s="1">
        <v>1.724156E-2</v>
      </c>
      <c r="S543">
        <v>21.252929999999999</v>
      </c>
      <c r="T543">
        <v>0</v>
      </c>
      <c r="U543">
        <v>0</v>
      </c>
      <c r="V543" s="1">
        <v>1.711033E-2</v>
      </c>
      <c r="W543">
        <v>21.278880000000001</v>
      </c>
      <c r="X543">
        <v>0</v>
      </c>
      <c r="Y543">
        <v>0</v>
      </c>
      <c r="Z543" s="1">
        <v>1.7043139999999998E-2</v>
      </c>
      <c r="AA543">
        <v>21.315429999999999</v>
      </c>
      <c r="AB543">
        <v>0</v>
      </c>
      <c r="AC543">
        <v>0</v>
      </c>
      <c r="AD543" s="1">
        <v>1.704288E-2</v>
      </c>
      <c r="AE543">
        <v>21.359870000000001</v>
      </c>
      <c r="AF543">
        <v>0</v>
      </c>
      <c r="AG543">
        <v>0</v>
      </c>
      <c r="AH543" s="1">
        <v>1.6929639999999999E-2</v>
      </c>
      <c r="AI543">
        <v>21.50263</v>
      </c>
      <c r="AJ543">
        <v>0</v>
      </c>
      <c r="AK543">
        <v>0</v>
      </c>
      <c r="AL543" s="1">
        <v>1.677211E-2</v>
      </c>
      <c r="AM543">
        <v>21.680330000000001</v>
      </c>
      <c r="AN543">
        <v>0</v>
      </c>
      <c r="AO543">
        <v>0</v>
      </c>
      <c r="AP543" s="1">
        <v>1.6605410000000001E-2</v>
      </c>
      <c r="AQ543">
        <v>21.86777</v>
      </c>
      <c r="AR543">
        <v>0</v>
      </c>
      <c r="AS543">
        <v>0</v>
      </c>
      <c r="AT543" s="1">
        <v>1.6520139999999999E-2</v>
      </c>
      <c r="AU543">
        <v>22.037030000000001</v>
      </c>
      <c r="AV543">
        <v>0</v>
      </c>
      <c r="AW543">
        <v>0</v>
      </c>
      <c r="AX543" s="1">
        <v>1.6472839999999999E-2</v>
      </c>
      <c r="AY543">
        <v>22.135400000000001</v>
      </c>
      <c r="AZ543">
        <v>0</v>
      </c>
      <c r="BA543">
        <v>0</v>
      </c>
      <c r="BB543" s="1">
        <v>1.639798E-2</v>
      </c>
      <c r="BC543">
        <v>22.207989999999999</v>
      </c>
      <c r="BD543">
        <v>0</v>
      </c>
      <c r="BE543">
        <v>0</v>
      </c>
      <c r="BF543" s="1">
        <v>1.6329900000000001E-2</v>
      </c>
      <c r="BG543">
        <v>22.269020000000001</v>
      </c>
      <c r="BH543">
        <v>0</v>
      </c>
      <c r="BI543">
        <v>0</v>
      </c>
      <c r="BJ543" s="1">
        <v>1.6361669999999998E-2</v>
      </c>
      <c r="BK543">
        <v>22.358609999999999</v>
      </c>
      <c r="BL543">
        <v>0</v>
      </c>
      <c r="BM543">
        <v>0</v>
      </c>
      <c r="BN543">
        <v>1.6252389999999999E-2</v>
      </c>
      <c r="BO543">
        <v>22.555160000000001</v>
      </c>
      <c r="BP543">
        <v>0</v>
      </c>
      <c r="BQ543">
        <v>0</v>
      </c>
      <c r="BR543" s="1">
        <v>1.6088040000000001E-2</v>
      </c>
      <c r="BS543">
        <v>22.744230000000002</v>
      </c>
      <c r="BT543">
        <v>0</v>
      </c>
      <c r="BU543">
        <v>0</v>
      </c>
      <c r="BV543" s="1">
        <v>1.5923940000000001E-2</v>
      </c>
      <c r="BW543">
        <v>22.92991</v>
      </c>
      <c r="BX543">
        <v>0</v>
      </c>
      <c r="BY543">
        <v>0</v>
      </c>
      <c r="BZ543" s="1">
        <v>1.58289E-2</v>
      </c>
      <c r="CA543">
        <v>23.08595</v>
      </c>
      <c r="CB543">
        <v>0</v>
      </c>
      <c r="CC543">
        <v>0</v>
      </c>
      <c r="CD543" s="1">
        <v>1.5765310000000001E-2</v>
      </c>
      <c r="CE543">
        <v>23.179359999999999</v>
      </c>
      <c r="CF543">
        <v>0</v>
      </c>
      <c r="CG543">
        <v>0</v>
      </c>
      <c r="CH543" s="1">
        <v>1.5681130000000001E-2</v>
      </c>
      <c r="CI543">
        <v>23.212430000000001</v>
      </c>
      <c r="CJ543">
        <v>0</v>
      </c>
      <c r="CK543">
        <v>0</v>
      </c>
      <c r="CL543" s="1">
        <v>1.5625389999999999E-2</v>
      </c>
      <c r="CM543">
        <v>23.255949999999999</v>
      </c>
      <c r="CN543">
        <v>0</v>
      </c>
      <c r="CO543">
        <v>0</v>
      </c>
      <c r="CP543" s="1">
        <v>1.578972E-2</v>
      </c>
      <c r="CQ543">
        <v>23.342600000000001</v>
      </c>
      <c r="CR543">
        <v>0</v>
      </c>
      <c r="CS543">
        <v>0</v>
      </c>
      <c r="CT543" s="1">
        <v>1.5667299999999999E-2</v>
      </c>
      <c r="CU543">
        <v>23.502610000000001</v>
      </c>
      <c r="CV543">
        <v>0</v>
      </c>
      <c r="CW543">
        <v>0</v>
      </c>
      <c r="CX543" s="1">
        <v>1.5428229999999999E-2</v>
      </c>
      <c r="CY543">
        <v>23.600349999999999</v>
      </c>
      <c r="CZ543">
        <v>0</v>
      </c>
      <c r="DA543">
        <v>0</v>
      </c>
      <c r="DB543" s="1">
        <v>1.5195149999999999E-2</v>
      </c>
      <c r="DC543">
        <v>23.7637</v>
      </c>
      <c r="DD543">
        <v>0</v>
      </c>
      <c r="DE543">
        <v>0</v>
      </c>
      <c r="DF543" s="1">
        <v>1.5117759999999999E-2</v>
      </c>
      <c r="DG543">
        <v>23.91122</v>
      </c>
      <c r="DH543">
        <v>0</v>
      </c>
      <c r="DI543">
        <v>0</v>
      </c>
      <c r="DJ543" s="1">
        <v>1.510766E-2</v>
      </c>
      <c r="DK543">
        <v>23.996590000000001</v>
      </c>
      <c r="DL543">
        <v>0</v>
      </c>
      <c r="DM543">
        <v>0</v>
      </c>
      <c r="DN543">
        <v>1.504052E-2</v>
      </c>
      <c r="DO543">
        <v>24.046970000000002</v>
      </c>
      <c r="DP543">
        <v>0</v>
      </c>
      <c r="DQ543">
        <v>0</v>
      </c>
      <c r="DR543" s="1">
        <v>1.4853140000000001E-2</v>
      </c>
      <c r="DS543">
        <v>24.103470000000002</v>
      </c>
      <c r="DT543">
        <v>0</v>
      </c>
      <c r="DU543">
        <v>0</v>
      </c>
      <c r="DV543">
        <v>1.455942E-2</v>
      </c>
      <c r="DW543">
        <v>24.189579999999999</v>
      </c>
      <c r="DX543">
        <v>0</v>
      </c>
      <c r="DY543">
        <v>0</v>
      </c>
      <c r="DZ543" s="1">
        <v>1.446675E-2</v>
      </c>
      <c r="EA543">
        <v>24.389009999999999</v>
      </c>
      <c r="EB543">
        <v>0</v>
      </c>
      <c r="EC543">
        <v>0</v>
      </c>
      <c r="ED543" s="1">
        <v>1.446244E-2</v>
      </c>
      <c r="EE543">
        <v>24.605060000000002</v>
      </c>
      <c r="EF543">
        <v>0</v>
      </c>
      <c r="EG543">
        <v>0</v>
      </c>
      <c r="EH543" s="1">
        <v>1.444806E-2</v>
      </c>
      <c r="EI543">
        <v>24.818809999999999</v>
      </c>
      <c r="EJ543">
        <v>0</v>
      </c>
      <c r="EK543">
        <v>3.1139530000000003E-38</v>
      </c>
      <c r="EL543" s="1">
        <v>1.434265E-2</v>
      </c>
      <c r="EM543">
        <v>25.006920000000001</v>
      </c>
      <c r="EN543">
        <v>0</v>
      </c>
      <c r="EO543">
        <v>5.8009289999999999E-35</v>
      </c>
      <c r="EP543" s="1">
        <v>1.4222719999999999E-2</v>
      </c>
      <c r="EQ543">
        <v>25.097909999999999</v>
      </c>
      <c r="ER543">
        <v>1.03547E-36</v>
      </c>
      <c r="ES543">
        <v>5.2585019999999997E-32</v>
      </c>
      <c r="ET543" s="1">
        <v>1.412039E-2</v>
      </c>
      <c r="EU543">
        <v>25.122579999999999</v>
      </c>
      <c r="EV543">
        <v>4.9875109999999999E-34</v>
      </c>
      <c r="EW543" s="1">
        <v>2.5450139999999999E-29</v>
      </c>
      <c r="EX543" s="1">
        <v>1.4122239999999999E-2</v>
      </c>
      <c r="EY543">
        <v>25.163239999999998</v>
      </c>
      <c r="EZ543">
        <v>1.399713E-31</v>
      </c>
      <c r="FA543" s="1">
        <v>7.1192809999999998E-27</v>
      </c>
      <c r="FB543" s="1">
        <v>1.431179E-2</v>
      </c>
      <c r="FC543">
        <v>25.22165</v>
      </c>
      <c r="FD543" s="1">
        <v>2.4514409999999999E-29</v>
      </c>
      <c r="FE543" s="1">
        <v>1.22681E-24</v>
      </c>
      <c r="FF543" s="1">
        <v>1.427194E-2</v>
      </c>
      <c r="FG543">
        <v>25.354299999999999</v>
      </c>
      <c r="FH543" s="1">
        <v>2.7447290000000001E-27</v>
      </c>
      <c r="FI543" s="1">
        <v>1.3715599999999999E-22</v>
      </c>
      <c r="FJ543" s="1">
        <v>1.4124919999999999E-2</v>
      </c>
      <c r="FK543">
        <v>25.483910000000002</v>
      </c>
      <c r="FL543" s="1">
        <v>2.0607370000000001E-25</v>
      </c>
      <c r="FM543" s="1">
        <v>1.037791E-20</v>
      </c>
      <c r="FN543">
        <v>1.396994E-2</v>
      </c>
      <c r="FO543">
        <v>25.583130000000001</v>
      </c>
      <c r="FP543" s="1">
        <v>1.087664E-23</v>
      </c>
      <c r="FQ543" s="1">
        <v>5.5164319999999998E-19</v>
      </c>
      <c r="FR543" s="1">
        <v>1.3946419999999999E-2</v>
      </c>
      <c r="FS543">
        <v>25.659279999999999</v>
      </c>
      <c r="FT543" s="1">
        <v>4.2076039999999999E-22</v>
      </c>
      <c r="FU543" s="1">
        <v>2.13104E-17</v>
      </c>
      <c r="FV543" s="1">
        <v>1.396764E-2</v>
      </c>
      <c r="FW543">
        <v>25.698409999999999</v>
      </c>
      <c r="FX543" s="1">
        <v>1.224356E-20</v>
      </c>
      <c r="FY543" s="1">
        <v>6.169067E-16</v>
      </c>
      <c r="FZ543" s="1">
        <v>1.393778E-2</v>
      </c>
      <c r="GA543">
        <v>25.723759999999999</v>
      </c>
      <c r="GB543" s="1">
        <v>2.7294270000000002E-19</v>
      </c>
      <c r="GC543" s="1">
        <v>1.3740449999999999E-14</v>
      </c>
      <c r="GD543" s="1">
        <v>1.383732E-2</v>
      </c>
      <c r="GE543">
        <v>25.75075</v>
      </c>
      <c r="GF543" s="1">
        <v>4.7671830000000002E-18</v>
      </c>
      <c r="GG543" s="1">
        <v>2.4086940000000002E-13</v>
      </c>
      <c r="GH543" s="1">
        <v>1.3757810000000001E-2</v>
      </c>
      <c r="GI543">
        <v>25.807600000000001</v>
      </c>
      <c r="GJ543" s="1">
        <v>6.6961600000000003E-17</v>
      </c>
      <c r="GK543" s="1">
        <v>3.3908269999999999E-12</v>
      </c>
      <c r="GL543" s="1">
        <v>1.3693810000000001E-2</v>
      </c>
      <c r="GM543">
        <v>25.953900000000001</v>
      </c>
      <c r="GN543" s="1">
        <v>7.700005E-16</v>
      </c>
      <c r="GO543" s="1">
        <v>3.9046129999999999E-11</v>
      </c>
      <c r="GP543" s="1">
        <v>1.360341E-2</v>
      </c>
      <c r="GQ543">
        <v>26.13036</v>
      </c>
      <c r="GR543" s="1">
        <v>7.3547429999999995E-15</v>
      </c>
      <c r="GS543" s="1">
        <v>3.7393860000000002E-10</v>
      </c>
      <c r="GT543" s="1">
        <v>1.354521E-2</v>
      </c>
      <c r="GU543">
        <v>26.32131</v>
      </c>
      <c r="GV543" s="1">
        <v>5.9505300000000004E-14</v>
      </c>
      <c r="GW543" s="1">
        <v>3.0287249999999998E-9</v>
      </c>
      <c r="GX543" s="1">
        <v>1.344653E-2</v>
      </c>
      <c r="GY543">
        <v>26.481400000000001</v>
      </c>
      <c r="GZ543" s="1">
        <v>4.1105889999999999E-13</v>
      </c>
      <c r="HA543" s="1">
        <v>2.10131E-8</v>
      </c>
      <c r="HB543" s="1">
        <v>1.3343509999999999E-2</v>
      </c>
      <c r="HC543">
        <v>26.57564</v>
      </c>
      <c r="HD543" s="1">
        <v>2.4595250000000001E-12</v>
      </c>
      <c r="HE543" s="1">
        <v>1.2629859999999999E-7</v>
      </c>
      <c r="HF543" s="1">
        <v>1.3269619999999999E-2</v>
      </c>
      <c r="HG543">
        <v>26.57958</v>
      </c>
      <c r="HH543" s="1">
        <v>1.291132E-11</v>
      </c>
      <c r="HI543" s="1">
        <v>6.6510060000000005E-7</v>
      </c>
      <c r="HJ543" s="1">
        <v>1.326105E-2</v>
      </c>
      <c r="HK543">
        <v>26.581479999999999</v>
      </c>
      <c r="HL543" s="1">
        <v>6.3545340000000001E-11</v>
      </c>
      <c r="HM543" s="1">
        <v>3.1035040000000001E-6</v>
      </c>
      <c r="HN543" s="1">
        <v>1.3581559999999999E-2</v>
      </c>
      <c r="HO543">
        <v>26.600539999999999</v>
      </c>
      <c r="HP543" s="1">
        <v>2.8885770000000001E-10</v>
      </c>
      <c r="HQ543" s="1">
        <v>1.297401E-5</v>
      </c>
      <c r="HR543">
        <v>1.3464469999999999E-2</v>
      </c>
      <c r="HS543">
        <v>26.685700000000001</v>
      </c>
      <c r="HT543" s="1">
        <v>1.133841E-9</v>
      </c>
      <c r="HU543" s="1">
        <v>4.8982379999999999E-5</v>
      </c>
      <c r="HV543" s="1">
        <v>1.3152479999999999E-2</v>
      </c>
      <c r="HW543">
        <v>26.81757</v>
      </c>
      <c r="HX543" s="1">
        <v>3.9464570000000003E-9</v>
      </c>
      <c r="HY543" s="1">
        <v>1.680342E-4</v>
      </c>
      <c r="HZ543" s="1">
        <v>1.284334E-2</v>
      </c>
      <c r="IA543">
        <v>26.934349999999998</v>
      </c>
      <c r="IB543" s="1">
        <v>1.2447789999999999E-8</v>
      </c>
      <c r="IC543" s="1">
        <v>5.2690080000000002E-4</v>
      </c>
      <c r="ID543" s="1">
        <v>1.276652E-2</v>
      </c>
      <c r="IE543">
        <v>27.043800000000001</v>
      </c>
      <c r="IF543" s="1">
        <v>3.6550590000000003E-8</v>
      </c>
      <c r="IG543" s="1">
        <v>1.521835E-3</v>
      </c>
      <c r="IH543" s="1">
        <v>1.2804960000000001E-2</v>
      </c>
      <c r="II543">
        <v>27.100429999999999</v>
      </c>
      <c r="IJ543" s="1">
        <v>9.9960489999999994E-8</v>
      </c>
      <c r="IK543" s="1">
        <v>4.0796790000000001E-3</v>
      </c>
      <c r="IL543">
        <v>1.278346E-2</v>
      </c>
      <c r="IM543">
        <v>27.09958</v>
      </c>
      <c r="IN543" s="1">
        <v>2.5301249999999998E-7</v>
      </c>
      <c r="IO543" s="1">
        <v>1.021239E-2</v>
      </c>
      <c r="IP543" s="1">
        <v>1.276647E-2</v>
      </c>
      <c r="IQ543">
        <v>27.099599999999999</v>
      </c>
      <c r="IR543" s="1">
        <v>5.9907479999999997E-7</v>
      </c>
      <c r="IS543" s="1">
        <v>2.3992289999999999E-2</v>
      </c>
      <c r="IT543" s="1">
        <v>1.314207E-2</v>
      </c>
      <c r="IU543">
        <v>27.136399999999998</v>
      </c>
      <c r="IV543" s="1">
        <v>1.3759E-6</v>
      </c>
      <c r="IW543" s="1">
        <v>5.322342E-2</v>
      </c>
      <c r="IX543" s="1">
        <v>1.3031010000000001E-2</v>
      </c>
      <c r="IY543">
        <v>27.299189999999999</v>
      </c>
      <c r="IZ543" s="1">
        <v>2.8811759999999998E-6</v>
      </c>
      <c r="JA543" s="1">
        <v>0.11197219999999999</v>
      </c>
      <c r="JB543" s="1">
        <v>1.27312E-2</v>
      </c>
      <c r="JC543">
        <v>27.490359999999999</v>
      </c>
      <c r="JD543" s="1">
        <v>5.6424840000000002E-6</v>
      </c>
      <c r="JE543" s="1">
        <v>0.22398850000000001</v>
      </c>
      <c r="JF543" s="1">
        <v>1.2427250000000001E-2</v>
      </c>
      <c r="JG543">
        <v>27.673940000000002</v>
      </c>
      <c r="JH543" s="1">
        <v>1.051343E-5</v>
      </c>
      <c r="JI543" s="1">
        <v>0.42747230000000003</v>
      </c>
      <c r="JJ543" s="1">
        <v>1.2386680000000001E-2</v>
      </c>
      <c r="JK543">
        <v>27.786269999999998</v>
      </c>
      <c r="JL543" s="1">
        <v>1.9131940000000002E-5</v>
      </c>
      <c r="JM543" s="1">
        <v>0.78150280000000005</v>
      </c>
      <c r="JN543" s="1">
        <v>1.2459949999999999E-2</v>
      </c>
      <c r="JO543">
        <v>27.84573</v>
      </c>
      <c r="JP543" s="1">
        <v>3.3768099999999999E-5</v>
      </c>
      <c r="JQ543" s="1">
        <v>1.3742840000000001</v>
      </c>
      <c r="JR543" s="1">
        <v>1.244719E-2</v>
      </c>
      <c r="JS543">
        <v>27.84675</v>
      </c>
      <c r="JT543" s="1">
        <v>5.705372E-5</v>
      </c>
      <c r="JU543" s="1">
        <v>2.3316490000000001</v>
      </c>
      <c r="JV543" s="1">
        <v>1.2400660000000001E-2</v>
      </c>
      <c r="JW543">
        <v>27.850680000000001</v>
      </c>
      <c r="JX543" s="1">
        <v>9.2921329999999996E-5</v>
      </c>
      <c r="JY543">
        <v>3.825644</v>
      </c>
      <c r="JZ543" s="1">
        <v>1.2747349999999999E-2</v>
      </c>
      <c r="KA543">
        <v>27.874009999999998</v>
      </c>
      <c r="KB543" s="1">
        <v>1.5139560000000001E-4</v>
      </c>
      <c r="KC543">
        <v>6.0904629999999997</v>
      </c>
      <c r="KD543" s="1">
        <v>1.2595520000000001E-2</v>
      </c>
      <c r="KE543">
        <v>27.99567</v>
      </c>
      <c r="KF543" s="1">
        <v>2.3046850000000001E-4</v>
      </c>
      <c r="KG543">
        <v>9.4272539999999996</v>
      </c>
      <c r="KH543" s="1">
        <v>1.226345E-2</v>
      </c>
      <c r="KI543">
        <v>28.128499999999999</v>
      </c>
      <c r="KJ543" s="1">
        <v>3.363552E-4</v>
      </c>
      <c r="KK543">
        <v>14.200699999999999</v>
      </c>
      <c r="KL543" s="1">
        <v>1.1916660000000001E-2</v>
      </c>
      <c r="KM543">
        <v>28.266380000000002</v>
      </c>
      <c r="KN543" s="1">
        <v>4.774124E-4</v>
      </c>
      <c r="KO543">
        <v>20.851330000000001</v>
      </c>
      <c r="KP543" s="1">
        <v>1.1819069999999999E-2</v>
      </c>
      <c r="KQ543">
        <v>28.38672</v>
      </c>
      <c r="KR543" s="1">
        <v>6.7553429999999998E-4</v>
      </c>
      <c r="KS543">
        <v>29.910019999999999</v>
      </c>
      <c r="KT543" s="1">
        <v>1.181977E-2</v>
      </c>
      <c r="KU543">
        <v>28.43627</v>
      </c>
      <c r="KV543" s="1">
        <v>9.4352070000000001E-4</v>
      </c>
      <c r="KW543">
        <v>42.009279999999997</v>
      </c>
      <c r="KX543">
        <v>1.173422E-2</v>
      </c>
      <c r="KY543">
        <v>28.439330000000002</v>
      </c>
      <c r="KZ543" s="1">
        <v>1.2828200000000001E-3</v>
      </c>
      <c r="LA543">
        <v>57.860570000000003</v>
      </c>
      <c r="LB543" s="1">
        <v>1.15922E-2</v>
      </c>
      <c r="LC543">
        <v>28.437190000000001</v>
      </c>
      <c r="LD543" s="1">
        <v>1.7039030000000001E-3</v>
      </c>
      <c r="LE543">
        <v>78.235770000000002</v>
      </c>
      <c r="LF543" s="1">
        <v>1.169388E-2</v>
      </c>
      <c r="LG543">
        <v>28.459620000000001</v>
      </c>
      <c r="LH543" s="1">
        <v>2.272755E-3</v>
      </c>
      <c r="LI543">
        <v>104.01900000000001</v>
      </c>
      <c r="LJ543" s="1">
        <v>1.152632E-2</v>
      </c>
      <c r="LK543">
        <v>28.570350000000001</v>
      </c>
      <c r="LL543" s="1">
        <v>2.9155019999999999E-3</v>
      </c>
      <c r="LM543">
        <v>136.1447</v>
      </c>
      <c r="LN543" s="1">
        <v>1.1272870000000001E-2</v>
      </c>
      <c r="LO543">
        <v>28.702539999999999</v>
      </c>
      <c r="LP543" s="1">
        <v>3.6554600000000001E-3</v>
      </c>
      <c r="LQ543">
        <v>175.5196</v>
      </c>
      <c r="LR543" s="1">
        <v>1.0977580000000001E-2</v>
      </c>
      <c r="LS543">
        <v>28.844190000000001</v>
      </c>
      <c r="LT543" s="1">
        <v>4.4992529999999999E-3</v>
      </c>
      <c r="LU543">
        <v>223.08500000000001</v>
      </c>
      <c r="LV543" s="1">
        <v>1.0827389999999999E-2</v>
      </c>
      <c r="LW543">
        <v>28.956410000000002</v>
      </c>
      <c r="LX543" s="1">
        <v>5.5364050000000003E-3</v>
      </c>
      <c r="LY543">
        <v>279.8313</v>
      </c>
      <c r="LZ543" s="1">
        <v>1.0709160000000001E-2</v>
      </c>
      <c r="MA543">
        <v>29.013649999999998</v>
      </c>
      <c r="MB543" s="1">
        <v>6.7408210000000001E-3</v>
      </c>
      <c r="MC543">
        <v>346.79919999999998</v>
      </c>
      <c r="MD543" s="1">
        <v>1.0470449999999999E-2</v>
      </c>
      <c r="ME543">
        <v>29.00394</v>
      </c>
      <c r="MF543" s="1">
        <v>8.0046279999999997E-3</v>
      </c>
      <c r="MG543">
        <v>424.92500000000001</v>
      </c>
      <c r="MH543" s="1">
        <v>1.020832E-2</v>
      </c>
      <c r="MI543">
        <v>28.989570000000001</v>
      </c>
      <c r="MJ543" s="1">
        <v>9.3788039999999993E-3</v>
      </c>
      <c r="MK543">
        <v>515.02409999999998</v>
      </c>
      <c r="ML543" s="1">
        <v>1.020831E-2</v>
      </c>
      <c r="MM543">
        <v>28.989439999999998</v>
      </c>
      <c r="MN543" s="1">
        <v>1.116339E-2</v>
      </c>
      <c r="MO543">
        <v>618.07529999999997</v>
      </c>
      <c r="MP543" s="1">
        <v>1.011221E-2</v>
      </c>
      <c r="MQ543">
        <v>29.09075</v>
      </c>
      <c r="MR543" s="1">
        <v>1.3046189999999999E-2</v>
      </c>
      <c r="MS543">
        <v>735.03250000000003</v>
      </c>
      <c r="MT543" s="1">
        <v>9.9711399999999999E-3</v>
      </c>
      <c r="MU543">
        <v>29.168980000000001</v>
      </c>
      <c r="MV543" s="1">
        <v>1.5050330000000001E-2</v>
      </c>
      <c r="MW543">
        <v>866.56380000000001</v>
      </c>
      <c r="MX543" s="1">
        <v>9.7525540000000001E-3</v>
      </c>
      <c r="MY543">
        <v>29.216380000000001</v>
      </c>
      <c r="MZ543" s="1">
        <v>1.7085260000000001E-2</v>
      </c>
      <c r="NA543">
        <v>1013.229</v>
      </c>
      <c r="NB543" s="1">
        <v>9.6110510000000007E-3</v>
      </c>
      <c r="NC543">
        <v>29.246729999999999</v>
      </c>
      <c r="ND543" s="1">
        <v>1.9395760000000001E-2</v>
      </c>
      <c r="NE543">
        <v>1175.5119999999999</v>
      </c>
      <c r="NF543" s="1">
        <v>9.5580700000000001E-3</v>
      </c>
      <c r="NG543">
        <v>29.277059999999999</v>
      </c>
      <c r="NH543" s="1">
        <v>2.206617E-2</v>
      </c>
      <c r="NI543">
        <v>1354.095</v>
      </c>
      <c r="NJ543" s="1">
        <v>9.5189880000000008E-3</v>
      </c>
      <c r="NK543">
        <v>29.279679999999999</v>
      </c>
      <c r="NL543" s="1">
        <v>2.4980289999999999E-2</v>
      </c>
      <c r="NM543">
        <v>1549.501</v>
      </c>
      <c r="NN543" s="1">
        <v>9.4776900000000004E-3</v>
      </c>
      <c r="NO543">
        <v>29.27711</v>
      </c>
      <c r="NP543" s="1">
        <v>2.81035E-2</v>
      </c>
      <c r="NQ543">
        <v>1762.1510000000001</v>
      </c>
      <c r="NR543" s="1">
        <v>9.5133219999999994E-3</v>
      </c>
      <c r="NS543">
        <v>29.281639999999999</v>
      </c>
      <c r="NT543" s="1">
        <v>3.1698499999999998E-2</v>
      </c>
      <c r="NU543">
        <v>1992.422</v>
      </c>
      <c r="NV543" s="1">
        <v>9.4066299999999992E-3</v>
      </c>
      <c r="NW543">
        <v>29.397680000000001</v>
      </c>
      <c r="NX543" s="1">
        <v>3.5035259999999999E-2</v>
      </c>
      <c r="NY543">
        <v>2240.4740000000002</v>
      </c>
      <c r="NZ543" s="1">
        <v>9.2637190000000001E-3</v>
      </c>
      <c r="OA543">
        <v>29.538900000000002</v>
      </c>
      <c r="OB543" s="1">
        <v>3.8369590000000002E-2</v>
      </c>
      <c r="OC543">
        <v>2505.982</v>
      </c>
      <c r="OD543" s="1">
        <v>9.1522559999999992E-3</v>
      </c>
      <c r="OE543">
        <v>29.65166</v>
      </c>
      <c r="OF543" s="1">
        <v>4.1948890000000003E-2</v>
      </c>
      <c r="OG543">
        <v>2788.8560000000002</v>
      </c>
      <c r="OH543" s="1">
        <v>9.1209220000000001E-3</v>
      </c>
      <c r="OI543">
        <v>29.744859999999999</v>
      </c>
      <c r="OJ543" s="1">
        <v>4.605778E-2</v>
      </c>
      <c r="OK543">
        <v>3089.1550000000002</v>
      </c>
    </row>
    <row r="544" spans="1:401" x14ac:dyDescent="0.35">
      <c r="A544">
        <v>553</v>
      </c>
      <c r="B544" t="s">
        <v>4</v>
      </c>
      <c r="C544" t="s">
        <v>364</v>
      </c>
      <c r="D544" t="s">
        <v>551</v>
      </c>
      <c r="E544">
        <v>5230.1180000000004</v>
      </c>
      <c r="F544" s="1">
        <v>2.5559700000000001E-2</v>
      </c>
      <c r="G544">
        <v>20.740030000000001</v>
      </c>
      <c r="H544">
        <v>0</v>
      </c>
      <c r="I544">
        <v>0</v>
      </c>
      <c r="J544" s="1">
        <v>2.5495650000000002E-2</v>
      </c>
      <c r="K544">
        <v>20.860469999999999</v>
      </c>
      <c r="L544">
        <v>0</v>
      </c>
      <c r="M544">
        <v>0</v>
      </c>
      <c r="N544" s="1">
        <v>2.5322649999999999E-2</v>
      </c>
      <c r="O544">
        <v>20.992270000000001</v>
      </c>
      <c r="P544">
        <v>0</v>
      </c>
      <c r="Q544">
        <v>0</v>
      </c>
      <c r="R544" s="1">
        <v>2.5073689999999999E-2</v>
      </c>
      <c r="S544">
        <v>21.07714</v>
      </c>
      <c r="T544">
        <v>0</v>
      </c>
      <c r="U544">
        <v>0</v>
      </c>
      <c r="V544" s="1">
        <v>2.4876309999999999E-2</v>
      </c>
      <c r="W544">
        <v>21.099689999999999</v>
      </c>
      <c r="X544">
        <v>0</v>
      </c>
      <c r="Y544">
        <v>0</v>
      </c>
      <c r="Z544" s="1">
        <v>2.478344E-2</v>
      </c>
      <c r="AA544">
        <v>21.13223</v>
      </c>
      <c r="AB544">
        <v>0</v>
      </c>
      <c r="AC544">
        <v>0</v>
      </c>
      <c r="AD544" s="1">
        <v>2.4782829999999999E-2</v>
      </c>
      <c r="AE544">
        <v>21.172779999999999</v>
      </c>
      <c r="AF544">
        <v>0</v>
      </c>
      <c r="AG544">
        <v>0</v>
      </c>
      <c r="AH544" s="1">
        <v>2.4615970000000001E-2</v>
      </c>
      <c r="AI544">
        <v>21.311509999999998</v>
      </c>
      <c r="AJ544">
        <v>0</v>
      </c>
      <c r="AK544">
        <v>0</v>
      </c>
      <c r="AL544" s="1">
        <v>2.438425E-2</v>
      </c>
      <c r="AM544">
        <v>21.48659</v>
      </c>
      <c r="AN544">
        <v>0</v>
      </c>
      <c r="AO544">
        <v>0</v>
      </c>
      <c r="AP544" s="1">
        <v>2.4141840000000001E-2</v>
      </c>
      <c r="AQ544">
        <v>21.67183</v>
      </c>
      <c r="AR544">
        <v>0</v>
      </c>
      <c r="AS544">
        <v>0</v>
      </c>
      <c r="AT544" s="1">
        <v>2.4015979999999999E-2</v>
      </c>
      <c r="AU544">
        <v>21.838740000000001</v>
      </c>
      <c r="AV544">
        <v>0</v>
      </c>
      <c r="AW544">
        <v>0</v>
      </c>
      <c r="AX544" s="1">
        <v>2.3948939999999998E-2</v>
      </c>
      <c r="AY544">
        <v>21.93469</v>
      </c>
      <c r="AZ544">
        <v>0</v>
      </c>
      <c r="BA544">
        <v>0</v>
      </c>
      <c r="BB544" s="1">
        <v>2.3841660000000001E-2</v>
      </c>
      <c r="BC544">
        <v>22.003969999999999</v>
      </c>
      <c r="BD544">
        <v>0</v>
      </c>
      <c r="BE544">
        <v>0</v>
      </c>
      <c r="BF544" s="1">
        <v>2.3744950000000001E-2</v>
      </c>
      <c r="BG544">
        <v>22.061029999999999</v>
      </c>
      <c r="BH544">
        <v>0</v>
      </c>
      <c r="BI544">
        <v>0</v>
      </c>
      <c r="BJ544" s="1">
        <v>2.379477E-2</v>
      </c>
      <c r="BK544">
        <v>22.14658</v>
      </c>
      <c r="BL544">
        <v>0</v>
      </c>
      <c r="BM544">
        <v>0</v>
      </c>
      <c r="BN544" s="1">
        <v>2.3634430000000001E-2</v>
      </c>
      <c r="BO544">
        <v>22.339449999999999</v>
      </c>
      <c r="BP544">
        <v>0</v>
      </c>
      <c r="BQ544">
        <v>0</v>
      </c>
      <c r="BR544" s="1">
        <v>2.3393279999999999E-2</v>
      </c>
      <c r="BS544">
        <v>22.526029999999999</v>
      </c>
      <c r="BT544">
        <v>0</v>
      </c>
      <c r="BU544">
        <v>0</v>
      </c>
      <c r="BV544" s="1">
        <v>2.31506E-2</v>
      </c>
      <c r="BW544">
        <v>22.709160000000001</v>
      </c>
      <c r="BX544">
        <v>0</v>
      </c>
      <c r="BY544">
        <v>0</v>
      </c>
      <c r="BZ544" s="1">
        <v>2.301541E-2</v>
      </c>
      <c r="CA544">
        <v>22.86262</v>
      </c>
      <c r="CB544">
        <v>0</v>
      </c>
      <c r="CC544">
        <v>0</v>
      </c>
      <c r="CD544" s="1">
        <v>2.2920490000000002E-2</v>
      </c>
      <c r="CE544">
        <v>22.953600000000002</v>
      </c>
      <c r="CF544">
        <v>0</v>
      </c>
      <c r="CG544">
        <v>0</v>
      </c>
      <c r="CH544" s="1">
        <v>2.279573E-2</v>
      </c>
      <c r="CI544">
        <v>22.983049999999999</v>
      </c>
      <c r="CJ544">
        <v>0</v>
      </c>
      <c r="CK544">
        <v>0</v>
      </c>
      <c r="CL544" s="1">
        <v>2.2720549999999999E-2</v>
      </c>
      <c r="CM544">
        <v>23.022600000000001</v>
      </c>
      <c r="CN544">
        <v>0</v>
      </c>
      <c r="CO544">
        <v>0</v>
      </c>
      <c r="CP544" s="1">
        <v>2.297252E-2</v>
      </c>
      <c r="CQ544">
        <v>23.105409999999999</v>
      </c>
      <c r="CR544">
        <v>0</v>
      </c>
      <c r="CS544">
        <v>0</v>
      </c>
      <c r="CT544" s="1">
        <v>2.2796429999999999E-2</v>
      </c>
      <c r="CU544">
        <v>23.26247</v>
      </c>
      <c r="CV544">
        <v>0</v>
      </c>
      <c r="CW544">
        <v>0</v>
      </c>
      <c r="CX544" s="1">
        <v>2.2438989999999999E-2</v>
      </c>
      <c r="CY544">
        <v>23.358789999999999</v>
      </c>
      <c r="CZ544">
        <v>0</v>
      </c>
      <c r="DA544">
        <v>0</v>
      </c>
      <c r="DB544">
        <v>2.209504E-2</v>
      </c>
      <c r="DC544">
        <v>23.519690000000001</v>
      </c>
      <c r="DD544">
        <v>0</v>
      </c>
      <c r="DE544">
        <v>0</v>
      </c>
      <c r="DF544" s="1">
        <v>2.1982419999999999E-2</v>
      </c>
      <c r="DG544">
        <v>23.666049999999998</v>
      </c>
      <c r="DH544">
        <v>0</v>
      </c>
      <c r="DI544">
        <v>0</v>
      </c>
      <c r="DJ544" s="1">
        <v>2.1972499999999999E-2</v>
      </c>
      <c r="DK544">
        <v>23.75029</v>
      </c>
      <c r="DL544">
        <v>0</v>
      </c>
      <c r="DM544">
        <v>0</v>
      </c>
      <c r="DN544" s="1">
        <v>2.1875769999999999E-2</v>
      </c>
      <c r="DO544">
        <v>23.798449999999999</v>
      </c>
      <c r="DP544">
        <v>0</v>
      </c>
      <c r="DQ544">
        <v>0</v>
      </c>
      <c r="DR544" s="1">
        <v>2.1595349999999999E-2</v>
      </c>
      <c r="DS544">
        <v>23.852540000000001</v>
      </c>
      <c r="DT544">
        <v>0</v>
      </c>
      <c r="DU544">
        <v>0</v>
      </c>
      <c r="DV544" s="1">
        <v>2.1162920000000002E-2</v>
      </c>
      <c r="DW544">
        <v>23.936800000000002</v>
      </c>
      <c r="DX544">
        <v>0</v>
      </c>
      <c r="DY544">
        <v>0</v>
      </c>
      <c r="DZ544" s="1">
        <v>2.102735E-2</v>
      </c>
      <c r="EA544">
        <v>24.13456</v>
      </c>
      <c r="EB544">
        <v>0</v>
      </c>
      <c r="EC544">
        <v>0</v>
      </c>
      <c r="ED544" s="1">
        <v>2.1025120000000001E-2</v>
      </c>
      <c r="EE544">
        <v>24.349989999999998</v>
      </c>
      <c r="EF544">
        <v>0</v>
      </c>
      <c r="EG544">
        <v>0</v>
      </c>
      <c r="EH544" s="1">
        <v>2.1004100000000001E-2</v>
      </c>
      <c r="EI544">
        <v>24.563110000000002</v>
      </c>
      <c r="EJ544">
        <v>0</v>
      </c>
      <c r="EK544">
        <v>0</v>
      </c>
      <c r="EL544" s="1">
        <v>2.0854919999999999E-2</v>
      </c>
      <c r="EM544">
        <v>24.750240000000002</v>
      </c>
      <c r="EN544">
        <v>0</v>
      </c>
      <c r="EO544">
        <v>3.6308159999999998E-36</v>
      </c>
      <c r="EP544" s="1">
        <v>2.0675809999999999E-2</v>
      </c>
      <c r="EQ544">
        <v>24.84</v>
      </c>
      <c r="ER544">
        <v>5.8894359999999999E-38</v>
      </c>
      <c r="ES544">
        <v>3.4686159999999999E-33</v>
      </c>
      <c r="ET544" s="1">
        <v>2.052416E-2</v>
      </c>
      <c r="EU544">
        <v>24.862380000000002</v>
      </c>
      <c r="EV544">
        <v>2.9886009999999998E-35</v>
      </c>
      <c r="EW544">
        <v>1.7688209999999999E-30</v>
      </c>
      <c r="EX544" s="1">
        <v>2.0532370000000001E-2</v>
      </c>
      <c r="EY544">
        <v>24.90044</v>
      </c>
      <c r="EZ544">
        <v>8.8386430000000002E-33</v>
      </c>
      <c r="FA544" s="1">
        <v>5.2127580000000003E-28</v>
      </c>
      <c r="FB544" s="1">
        <v>2.082316E-2</v>
      </c>
      <c r="FC544">
        <v>24.956050000000001</v>
      </c>
      <c r="FD544" s="1">
        <v>1.6322219999999998E-30</v>
      </c>
      <c r="FE544" s="1">
        <v>9.4644929999999996E-26</v>
      </c>
      <c r="FF544" s="1">
        <v>2.0761910000000001E-2</v>
      </c>
      <c r="FG544">
        <v>25.086359999999999</v>
      </c>
      <c r="FH544" s="1">
        <v>1.92582E-28</v>
      </c>
      <c r="FI544" s="1">
        <v>1.1151999999999999E-23</v>
      </c>
      <c r="FJ544" s="1">
        <v>2.0544650000000001E-2</v>
      </c>
      <c r="FK544">
        <v>25.215679999999999</v>
      </c>
      <c r="FL544" s="1">
        <v>1.5243960000000001E-26</v>
      </c>
      <c r="FM544" s="1">
        <v>8.8976319999999999E-22</v>
      </c>
      <c r="FN544" s="1">
        <v>2.0311160000000002E-2</v>
      </c>
      <c r="FO544">
        <v>25.31446</v>
      </c>
      <c r="FP544" s="1">
        <v>8.4840689999999997E-25</v>
      </c>
      <c r="FQ544" s="1">
        <v>4.9890679999999998E-20</v>
      </c>
      <c r="FR544" s="1">
        <v>2.0280490000000002E-2</v>
      </c>
      <c r="FS544">
        <v>25.390540000000001</v>
      </c>
      <c r="FT544" s="1">
        <v>3.4634049999999998E-23</v>
      </c>
      <c r="FU544" s="1">
        <v>2.0334339999999999E-18</v>
      </c>
      <c r="FV544" s="1">
        <v>2.0307680000000002E-2</v>
      </c>
      <c r="FW544">
        <v>25.42896</v>
      </c>
      <c r="FX544" s="1">
        <v>1.063185E-21</v>
      </c>
      <c r="FY544" s="1">
        <v>6.2109819999999995E-17</v>
      </c>
      <c r="FZ544" s="1">
        <v>2.0268479999999998E-2</v>
      </c>
      <c r="GA544">
        <v>25.453230000000001</v>
      </c>
      <c r="GB544" s="1">
        <v>2.5016730000000001E-20</v>
      </c>
      <c r="GC544" s="1">
        <v>1.459838E-15</v>
      </c>
      <c r="GD544" s="1">
        <v>2.0123229999999999E-2</v>
      </c>
      <c r="GE544">
        <v>25.479109999999999</v>
      </c>
      <c r="GF544" s="1">
        <v>4.6122099999999995E-19</v>
      </c>
      <c r="GG544" s="1">
        <v>2.7011529999999999E-14</v>
      </c>
      <c r="GH544" s="1">
        <v>2.0009119999999998E-2</v>
      </c>
      <c r="GI544">
        <v>25.535250000000001</v>
      </c>
      <c r="GJ544" s="1">
        <v>6.8402040000000004E-18</v>
      </c>
      <c r="GK544" s="1">
        <v>4.0144889999999999E-13</v>
      </c>
      <c r="GL544" s="1">
        <v>1.9913819999999999E-2</v>
      </c>
      <c r="GM544">
        <v>25.68122</v>
      </c>
      <c r="GN544" s="1">
        <v>8.3040460000000005E-17</v>
      </c>
      <c r="GO544" s="1">
        <v>4.880926E-12</v>
      </c>
      <c r="GP544" s="1">
        <v>1.978336E-2</v>
      </c>
      <c r="GQ544">
        <v>25.858689999999999</v>
      </c>
      <c r="GR544" s="1">
        <v>8.3756290000000002E-16</v>
      </c>
      <c r="GS544" s="1">
        <v>4.9356449999999997E-11</v>
      </c>
      <c r="GT544" s="1">
        <v>1.9694880000000001E-2</v>
      </c>
      <c r="GU544">
        <v>26.050999999999998</v>
      </c>
      <c r="GV544" s="1">
        <v>7.1485400000000008E-15</v>
      </c>
      <c r="GW544" s="1">
        <v>4.2179109999999999E-10</v>
      </c>
      <c r="GX544" s="1">
        <v>1.9551599999999999E-2</v>
      </c>
      <c r="GY544">
        <v>26.212669999999999</v>
      </c>
      <c r="GZ544" s="1">
        <v>5.211851E-14</v>
      </c>
      <c r="HA544" s="1">
        <v>3.0884739999999998E-9</v>
      </c>
      <c r="HB544" s="1">
        <v>1.9401620000000001E-2</v>
      </c>
      <c r="HC544">
        <v>26.307870000000001</v>
      </c>
      <c r="HD544" s="1">
        <v>3.2918620000000001E-13</v>
      </c>
      <c r="HE544" s="1">
        <v>1.9595139999999999E-8</v>
      </c>
      <c r="HF544">
        <v>1.9300810000000002E-2</v>
      </c>
      <c r="HG544">
        <v>26.311730000000001</v>
      </c>
      <c r="HH544" s="1">
        <v>1.824525E-12</v>
      </c>
      <c r="HI544" s="1">
        <v>1.089112E-7</v>
      </c>
      <c r="HJ544">
        <v>1.9296919999999999E-2</v>
      </c>
      <c r="HK544">
        <v>26.31279</v>
      </c>
      <c r="HL544" s="1">
        <v>8.9964550000000002E-12</v>
      </c>
      <c r="HM544" s="1">
        <v>5.3594849999999999E-7</v>
      </c>
      <c r="HN544" s="1">
        <v>1.978077E-2</v>
      </c>
      <c r="HO544">
        <v>26.330390000000001</v>
      </c>
      <c r="HP544" s="1">
        <v>4.0692100000000001E-11</v>
      </c>
      <c r="HQ544" s="1">
        <v>2.3602400000000001E-6</v>
      </c>
      <c r="HR544" s="1">
        <v>1.9603349999999999E-2</v>
      </c>
      <c r="HS544">
        <v>26.414149999999999</v>
      </c>
      <c r="HT544" s="1">
        <v>1.6059479999999999E-10</v>
      </c>
      <c r="HU544" s="1">
        <v>9.3854070000000008E-6</v>
      </c>
      <c r="HV544" s="1">
        <v>1.9145470000000001E-2</v>
      </c>
      <c r="HW544">
        <v>26.546589999999998</v>
      </c>
      <c r="HX544" s="1">
        <v>5.7375260000000001E-10</v>
      </c>
      <c r="HY544" s="1">
        <v>3.3924419999999998E-5</v>
      </c>
      <c r="HZ544">
        <v>1.8683689999999999E-2</v>
      </c>
      <c r="IA544">
        <v>26.666519999999998</v>
      </c>
      <c r="IB544" s="1">
        <v>2.1882460000000001E-9</v>
      </c>
      <c r="IC544" s="1">
        <v>1.124967E-4</v>
      </c>
      <c r="ID544" s="1">
        <v>1.8579539999999999E-2</v>
      </c>
      <c r="IE544">
        <v>26.779150000000001</v>
      </c>
      <c r="IF544" s="1">
        <v>7.4310159999999998E-9</v>
      </c>
      <c r="IG544" s="1">
        <v>3.4392960000000002E-4</v>
      </c>
      <c r="IH544">
        <v>1.8639220000000001E-2</v>
      </c>
      <c r="II544">
        <v>26.837969999999999</v>
      </c>
      <c r="IJ544" s="1">
        <v>2.2835009999999999E-8</v>
      </c>
      <c r="IK544" s="1">
        <v>9.7436419999999998E-4</v>
      </c>
      <c r="IL544" s="1">
        <v>1.8609239999999999E-2</v>
      </c>
      <c r="IM544">
        <v>26.83737</v>
      </c>
      <c r="IN544" s="1">
        <v>6.3672030000000006E-8</v>
      </c>
      <c r="IO544" s="1">
        <v>2.571916E-3</v>
      </c>
      <c r="IP544" s="1">
        <v>1.8597909999999999E-2</v>
      </c>
      <c r="IQ544">
        <v>26.837489999999999</v>
      </c>
      <c r="IR544" s="1">
        <v>1.6389990000000001E-7</v>
      </c>
      <c r="IS544" s="1">
        <v>6.3615340000000003E-3</v>
      </c>
      <c r="IT544" s="1">
        <v>1.9164710000000001E-2</v>
      </c>
      <c r="IU544">
        <v>26.87321</v>
      </c>
      <c r="IV544" s="1">
        <v>4.051162E-7</v>
      </c>
      <c r="IW544" s="1">
        <v>1.482968E-2</v>
      </c>
      <c r="IX544" s="1">
        <v>1.9002100000000001E-2</v>
      </c>
      <c r="IY544">
        <v>27.03546</v>
      </c>
      <c r="IZ544" s="1">
        <v>9.0434179999999998E-7</v>
      </c>
      <c r="JA544" s="1">
        <v>3.2738580000000003E-2</v>
      </c>
      <c r="JB544" s="1">
        <v>1.8552119999999998E-2</v>
      </c>
      <c r="JC544">
        <v>27.22803</v>
      </c>
      <c r="JD544" s="1">
        <v>1.8749480000000001E-6</v>
      </c>
      <c r="JE544" s="1">
        <v>6.865338E-2</v>
      </c>
      <c r="JF544" s="1">
        <v>1.8102650000000001E-2</v>
      </c>
      <c r="JG544">
        <v>27.414200000000001</v>
      </c>
      <c r="JH544" s="1">
        <v>3.6809939999999998E-6</v>
      </c>
      <c r="JI544" s="1">
        <v>0.13719790000000001</v>
      </c>
      <c r="JJ544" s="1">
        <v>1.8050380000000001E-2</v>
      </c>
      <c r="JK544">
        <v>27.528829999999999</v>
      </c>
      <c r="JL544" s="1">
        <v>7.03256E-6</v>
      </c>
      <c r="JM544" s="1">
        <v>0.26225130000000002</v>
      </c>
      <c r="JN544" s="1">
        <v>1.8160720000000002E-2</v>
      </c>
      <c r="JO544">
        <v>27.589320000000001</v>
      </c>
      <c r="JP544" s="1">
        <v>1.297889E-5</v>
      </c>
      <c r="JQ544" s="1">
        <v>0.481354</v>
      </c>
      <c r="JR544" s="1">
        <v>1.8151730000000001E-2</v>
      </c>
      <c r="JS544">
        <v>27.59018</v>
      </c>
      <c r="JT544" s="1">
        <v>2.2860839999999999E-5</v>
      </c>
      <c r="JU544">
        <v>0.85109449999999998</v>
      </c>
      <c r="JV544">
        <v>1.8091670000000001E-2</v>
      </c>
      <c r="JW544">
        <v>27.593859999999999</v>
      </c>
      <c r="JX544" s="1">
        <v>3.8704800000000003E-5</v>
      </c>
      <c r="JY544" s="1">
        <v>1.4534100000000001</v>
      </c>
      <c r="JZ544" s="1">
        <v>1.861662E-2</v>
      </c>
      <c r="KA544">
        <v>27.616350000000001</v>
      </c>
      <c r="KB544" s="1">
        <v>6.5427080000000001E-5</v>
      </c>
      <c r="KC544" s="1">
        <v>2.4040970000000002</v>
      </c>
      <c r="KD544">
        <v>1.8395470000000001E-2</v>
      </c>
      <c r="KE544">
        <v>27.737549999999999</v>
      </c>
      <c r="KF544" s="1">
        <v>1.0299549999999999E-4</v>
      </c>
      <c r="KG544">
        <v>3.8613059999999999</v>
      </c>
      <c r="KH544" s="1">
        <v>1.7903639999999998E-2</v>
      </c>
      <c r="KI544">
        <v>27.872119999999999</v>
      </c>
      <c r="KJ544" s="1">
        <v>1.55098E-4</v>
      </c>
      <c r="KK544">
        <v>6.030411</v>
      </c>
      <c r="KL544" s="1">
        <v>1.7386789999999999E-2</v>
      </c>
      <c r="KM544">
        <v>28.013000000000002</v>
      </c>
      <c r="KN544" s="1">
        <v>2.26725E-4</v>
      </c>
      <c r="KO544">
        <v>9.17197</v>
      </c>
      <c r="KP544" s="1">
        <v>1.7250100000000001E-2</v>
      </c>
      <c r="KQ544">
        <v>28.136130000000001</v>
      </c>
      <c r="KR544" s="1">
        <v>3.301911E-4</v>
      </c>
      <c r="KS544">
        <v>13.610580000000001</v>
      </c>
      <c r="KT544" s="1">
        <v>1.7258320000000001E-2</v>
      </c>
      <c r="KU544">
        <v>28.187519999999999</v>
      </c>
      <c r="KV544" s="1">
        <v>4.739287E-4</v>
      </c>
      <c r="KW544">
        <v>19.745229999999999</v>
      </c>
      <c r="KX544" s="1">
        <v>1.7137759999999998E-2</v>
      </c>
      <c r="KY544">
        <v>28.191330000000001</v>
      </c>
      <c r="KZ544" s="1">
        <v>6.6110889999999997E-4</v>
      </c>
      <c r="LA544">
        <v>28.053139999999999</v>
      </c>
      <c r="LB544" s="1">
        <v>1.6939699999999999E-2</v>
      </c>
      <c r="LC544">
        <v>28.189830000000001</v>
      </c>
      <c r="LD544" s="1">
        <v>9.0011889999999997E-4</v>
      </c>
      <c r="LE544">
        <v>39.086399999999998</v>
      </c>
      <c r="LF544" s="1">
        <v>1.709981E-2</v>
      </c>
      <c r="LG544">
        <v>28.212499999999999</v>
      </c>
      <c r="LH544" s="1">
        <v>1.2293499999999999E-3</v>
      </c>
      <c r="LI544">
        <v>53.478369999999998</v>
      </c>
      <c r="LJ544" s="1">
        <v>1.685679E-2</v>
      </c>
      <c r="LK544">
        <v>28.324159999999999</v>
      </c>
      <c r="LL544" s="1">
        <v>1.6120310000000001E-3</v>
      </c>
      <c r="LM544">
        <v>71.950379999999996</v>
      </c>
      <c r="LN544" s="1">
        <v>1.6478659999999999E-2</v>
      </c>
      <c r="LO544">
        <v>28.45928</v>
      </c>
      <c r="LP544" s="1">
        <v>2.0629759999999998E-3</v>
      </c>
      <c r="LQ544">
        <v>95.279169999999993</v>
      </c>
      <c r="LR544" s="1">
        <v>1.6046999999999999E-2</v>
      </c>
      <c r="LS544">
        <v>28.60453</v>
      </c>
      <c r="LT544" s="1">
        <v>2.5906789999999998E-3</v>
      </c>
      <c r="LU544">
        <v>124.2957</v>
      </c>
      <c r="LV544" s="1">
        <v>1.5828060000000001E-2</v>
      </c>
      <c r="LW544">
        <v>28.720220000000001</v>
      </c>
      <c r="LX544" s="1">
        <v>3.249877E-3</v>
      </c>
      <c r="LY544">
        <v>159.87430000000001</v>
      </c>
      <c r="LZ544" s="1">
        <v>1.5665789999999999E-2</v>
      </c>
      <c r="MA544">
        <v>28.779910000000001</v>
      </c>
      <c r="MB544" s="1">
        <v>4.0328350000000002E-3</v>
      </c>
      <c r="MC544">
        <v>202.947</v>
      </c>
      <c r="MD544" s="1">
        <v>1.5319660000000001E-2</v>
      </c>
      <c r="ME544">
        <v>28.771370000000001</v>
      </c>
      <c r="MF544" s="1">
        <v>4.8746500000000003E-3</v>
      </c>
      <c r="MG544">
        <v>254.4743</v>
      </c>
      <c r="MH544" s="1">
        <v>1.493711E-2</v>
      </c>
      <c r="MI544">
        <v>28.758019999999998</v>
      </c>
      <c r="MJ544" s="1">
        <v>5.8088009999999997E-3</v>
      </c>
      <c r="MK544">
        <v>315.3646</v>
      </c>
      <c r="ML544" s="1">
        <v>1.4943379999999999E-2</v>
      </c>
      <c r="MM544">
        <v>28.758330000000001</v>
      </c>
      <c r="MN544" s="1">
        <v>7.0287099999999996E-3</v>
      </c>
      <c r="MO544">
        <v>386.5127</v>
      </c>
      <c r="MP544" s="1">
        <v>1.4810230000000001E-2</v>
      </c>
      <c r="MQ544">
        <v>28.86026</v>
      </c>
      <c r="MR544" s="1">
        <v>8.344733E-3</v>
      </c>
      <c r="MS544">
        <v>468.96409999999997</v>
      </c>
      <c r="MT544" s="1">
        <v>1.460055E-2</v>
      </c>
      <c r="MU544">
        <v>28.940860000000001</v>
      </c>
      <c r="MV544" s="1">
        <v>9.7658339999999993E-3</v>
      </c>
      <c r="MW544">
        <v>563.53</v>
      </c>
      <c r="MX544" s="1">
        <v>1.4280279999999999E-2</v>
      </c>
      <c r="MY544">
        <v>28.989730000000002</v>
      </c>
      <c r="MZ544" s="1">
        <v>1.124142E-2</v>
      </c>
      <c r="NA544">
        <v>670.97990000000004</v>
      </c>
      <c r="NB544" s="1">
        <v>1.4074100000000001E-2</v>
      </c>
      <c r="NC544">
        <v>29.020849999999999</v>
      </c>
      <c r="ND544" s="1">
        <v>1.293357E-2</v>
      </c>
      <c r="NE544">
        <v>792.06679999999994</v>
      </c>
      <c r="NF544" s="1">
        <v>1.399917E-2</v>
      </c>
      <c r="NG544">
        <v>29.052009999999999</v>
      </c>
      <c r="NH544" s="1">
        <v>1.4905730000000001E-2</v>
      </c>
      <c r="NI544">
        <v>927.75289999999995</v>
      </c>
      <c r="NJ544" s="1">
        <v>1.3943840000000001E-2</v>
      </c>
      <c r="NK544">
        <v>29.055520000000001</v>
      </c>
      <c r="NL544" s="1">
        <v>1.7084140000000001E-2</v>
      </c>
      <c r="NM544">
        <v>1078.8489999999999</v>
      </c>
      <c r="NN544">
        <v>1.389403E-2</v>
      </c>
      <c r="NO544">
        <v>29.05368</v>
      </c>
      <c r="NP544" s="1">
        <v>1.9461889999999999E-2</v>
      </c>
      <c r="NQ544">
        <v>1246.039</v>
      </c>
      <c r="NR544" s="1">
        <v>1.3941149999999999E-2</v>
      </c>
      <c r="NS544">
        <v>29.059180000000001</v>
      </c>
      <c r="NT544" s="1">
        <v>2.2191860000000001E-2</v>
      </c>
      <c r="NU544">
        <v>1430.04</v>
      </c>
      <c r="NV544" s="1">
        <v>1.3791029999999999E-2</v>
      </c>
      <c r="NW544">
        <v>29.176159999999999</v>
      </c>
      <c r="NX544" s="1">
        <v>2.4805879999999999E-2</v>
      </c>
      <c r="NY544">
        <v>1631.251</v>
      </c>
      <c r="NZ544" s="1">
        <v>1.3578069999999999E-2</v>
      </c>
      <c r="OA544">
        <v>29.32038</v>
      </c>
      <c r="OB544" s="1">
        <v>2.7443220000000001E-2</v>
      </c>
      <c r="OC544">
        <v>1849.6590000000001</v>
      </c>
      <c r="OD544" s="1">
        <v>1.341612E-2</v>
      </c>
      <c r="OE544">
        <v>29.437059999999999</v>
      </c>
      <c r="OF544" s="1">
        <v>3.030702E-2</v>
      </c>
      <c r="OG544">
        <v>2085.5479999999998</v>
      </c>
      <c r="OH544" s="1">
        <v>1.3371279999999999E-2</v>
      </c>
      <c r="OI544">
        <v>29.533090000000001</v>
      </c>
      <c r="OJ544" s="1">
        <v>3.3598309999999999E-2</v>
      </c>
      <c r="OK544">
        <v>2339.41</v>
      </c>
    </row>
    <row r="545" spans="1:401" x14ac:dyDescent="0.35">
      <c r="A545">
        <v>554</v>
      </c>
      <c r="B545" t="s">
        <v>4</v>
      </c>
      <c r="C545" t="s">
        <v>364</v>
      </c>
      <c r="D545" t="s">
        <v>552</v>
      </c>
      <c r="E545">
        <v>4614.0169999999998</v>
      </c>
      <c r="F545" s="1">
        <v>4.4463929999999999E-2</v>
      </c>
      <c r="G545">
        <v>20.305700000000002</v>
      </c>
      <c r="H545">
        <v>0</v>
      </c>
      <c r="I545">
        <v>0</v>
      </c>
      <c r="J545" s="1">
        <v>4.4361589999999999E-2</v>
      </c>
      <c r="K545">
        <v>20.412369999999999</v>
      </c>
      <c r="L545">
        <v>0</v>
      </c>
      <c r="M545">
        <v>0</v>
      </c>
      <c r="N545">
        <v>4.4055150000000001E-2</v>
      </c>
      <c r="O545">
        <v>20.529160000000001</v>
      </c>
      <c r="P545">
        <v>0</v>
      </c>
      <c r="Q545">
        <v>0</v>
      </c>
      <c r="R545" s="1">
        <v>4.3624019999999999E-2</v>
      </c>
      <c r="S545">
        <v>20.607859999999999</v>
      </c>
      <c r="T545">
        <v>0</v>
      </c>
      <c r="U545">
        <v>0</v>
      </c>
      <c r="V545" s="1">
        <v>4.3283339999999997E-2</v>
      </c>
      <c r="W545">
        <v>20.633870000000002</v>
      </c>
      <c r="X545">
        <v>0</v>
      </c>
      <c r="Y545">
        <v>0</v>
      </c>
      <c r="Z545" s="1">
        <v>4.3126360000000002E-2</v>
      </c>
      <c r="AA545">
        <v>20.666149999999998</v>
      </c>
      <c r="AB545">
        <v>0</v>
      </c>
      <c r="AC545">
        <v>0</v>
      </c>
      <c r="AD545" s="1">
        <v>4.3131599999999999E-2</v>
      </c>
      <c r="AE545">
        <v>20.70336</v>
      </c>
      <c r="AF545">
        <v>0</v>
      </c>
      <c r="AG545">
        <v>0</v>
      </c>
      <c r="AH545" s="1">
        <v>4.2849579999999998E-2</v>
      </c>
      <c r="AI545">
        <v>20.82009</v>
      </c>
      <c r="AJ545">
        <v>0</v>
      </c>
      <c r="AK545">
        <v>0</v>
      </c>
      <c r="AL545">
        <v>4.2442880000000002E-2</v>
      </c>
      <c r="AM545">
        <v>20.968800000000002</v>
      </c>
      <c r="AN545">
        <v>0</v>
      </c>
      <c r="AO545">
        <v>0</v>
      </c>
      <c r="AP545" s="1">
        <v>4.201713E-2</v>
      </c>
      <c r="AQ545">
        <v>21.12809</v>
      </c>
      <c r="AR545">
        <v>0</v>
      </c>
      <c r="AS545">
        <v>0</v>
      </c>
      <c r="AT545" s="1">
        <v>4.180702E-2</v>
      </c>
      <c r="AU545">
        <v>21.274339999999999</v>
      </c>
      <c r="AV545">
        <v>0</v>
      </c>
      <c r="AW545">
        <v>0</v>
      </c>
      <c r="AX545" s="1">
        <v>4.1685739999999999E-2</v>
      </c>
      <c r="AY545">
        <v>21.364809999999999</v>
      </c>
      <c r="AZ545">
        <v>0</v>
      </c>
      <c r="BA545">
        <v>0</v>
      </c>
      <c r="BB545">
        <v>4.1504180000000002E-2</v>
      </c>
      <c r="BC545">
        <v>21.432549999999999</v>
      </c>
      <c r="BD545">
        <v>0</v>
      </c>
      <c r="BE545">
        <v>0</v>
      </c>
      <c r="BF545" s="1">
        <v>4.1357930000000001E-2</v>
      </c>
      <c r="BG545">
        <v>21.488309999999998</v>
      </c>
      <c r="BH545">
        <v>0</v>
      </c>
      <c r="BI545">
        <v>0</v>
      </c>
      <c r="BJ545" s="1">
        <v>4.1448720000000001E-2</v>
      </c>
      <c r="BK545">
        <v>21.56597</v>
      </c>
      <c r="BL545">
        <v>0</v>
      </c>
      <c r="BM545">
        <v>0</v>
      </c>
      <c r="BN545" s="1">
        <v>4.1171489999999998E-2</v>
      </c>
      <c r="BO545">
        <v>21.731870000000001</v>
      </c>
      <c r="BP545">
        <v>0</v>
      </c>
      <c r="BQ545">
        <v>0</v>
      </c>
      <c r="BR545" s="1">
        <v>4.0748470000000002E-2</v>
      </c>
      <c r="BS545">
        <v>21.89405</v>
      </c>
      <c r="BT545">
        <v>0</v>
      </c>
      <c r="BU545">
        <v>0</v>
      </c>
      <c r="BV545" s="1">
        <v>4.0314910000000002E-2</v>
      </c>
      <c r="BW545">
        <v>22.054659999999998</v>
      </c>
      <c r="BX545">
        <v>0</v>
      </c>
      <c r="BY545">
        <v>0</v>
      </c>
      <c r="BZ545" s="1">
        <v>4.0095369999999998E-2</v>
      </c>
      <c r="CA545">
        <v>22.192150000000002</v>
      </c>
      <c r="CB545">
        <v>0</v>
      </c>
      <c r="CC545">
        <v>0</v>
      </c>
      <c r="CD545" s="1">
        <v>3.9927280000000002E-2</v>
      </c>
      <c r="CE545">
        <v>22.280149999999999</v>
      </c>
      <c r="CF545">
        <v>0</v>
      </c>
      <c r="CG545">
        <v>0</v>
      </c>
      <c r="CH545">
        <v>3.9707100000000002E-2</v>
      </c>
      <c r="CI545">
        <v>22.315770000000001</v>
      </c>
      <c r="CJ545">
        <v>0</v>
      </c>
      <c r="CK545">
        <v>0</v>
      </c>
      <c r="CL545" s="1">
        <v>3.9597180000000003E-2</v>
      </c>
      <c r="CM545">
        <v>22.35641</v>
      </c>
      <c r="CN545">
        <v>0</v>
      </c>
      <c r="CO545">
        <v>0</v>
      </c>
      <c r="CP545" s="1">
        <v>4.005094E-2</v>
      </c>
      <c r="CQ545">
        <v>22.432130000000001</v>
      </c>
      <c r="CR545">
        <v>0</v>
      </c>
      <c r="CS545">
        <v>0</v>
      </c>
      <c r="CT545" s="1">
        <v>3.974772E-2</v>
      </c>
      <c r="CU545">
        <v>22.569179999999999</v>
      </c>
      <c r="CV545">
        <v>0</v>
      </c>
      <c r="CW545">
        <v>0</v>
      </c>
      <c r="CX545" s="1">
        <v>3.9115650000000002E-2</v>
      </c>
      <c r="CY545">
        <v>22.65654</v>
      </c>
      <c r="CZ545">
        <v>0</v>
      </c>
      <c r="DA545">
        <v>0</v>
      </c>
      <c r="DB545" s="1">
        <v>3.8503809999999999E-2</v>
      </c>
      <c r="DC545">
        <v>22.79522</v>
      </c>
      <c r="DD545">
        <v>0</v>
      </c>
      <c r="DE545">
        <v>0</v>
      </c>
      <c r="DF545" s="1">
        <v>3.8312600000000002E-2</v>
      </c>
      <c r="DG545">
        <v>22.923390000000001</v>
      </c>
      <c r="DH545">
        <v>0</v>
      </c>
      <c r="DI545">
        <v>0</v>
      </c>
      <c r="DJ545" s="1">
        <v>3.8302450000000002E-2</v>
      </c>
      <c r="DK545">
        <v>23.002520000000001</v>
      </c>
      <c r="DL545">
        <v>0</v>
      </c>
      <c r="DM545">
        <v>0</v>
      </c>
      <c r="DN545" s="1">
        <v>3.8157129999999997E-2</v>
      </c>
      <c r="DO545">
        <v>23.052009999999999</v>
      </c>
      <c r="DP545">
        <v>0</v>
      </c>
      <c r="DQ545">
        <v>0</v>
      </c>
      <c r="DR545">
        <v>3.7647420000000001E-2</v>
      </c>
      <c r="DS545">
        <v>23.10463</v>
      </c>
      <c r="DT545">
        <v>0</v>
      </c>
      <c r="DU545">
        <v>0</v>
      </c>
      <c r="DV545" s="1">
        <v>3.6886229999999999E-2</v>
      </c>
      <c r="DW545">
        <v>23.178570000000001</v>
      </c>
      <c r="DX545">
        <v>0</v>
      </c>
      <c r="DY545">
        <v>0</v>
      </c>
      <c r="DZ545" s="1">
        <v>3.6654579999999999E-2</v>
      </c>
      <c r="EA545">
        <v>23.345050000000001</v>
      </c>
      <c r="EB545">
        <v>0</v>
      </c>
      <c r="EC545">
        <v>0</v>
      </c>
      <c r="ED545" s="1">
        <v>3.665123E-2</v>
      </c>
      <c r="EE545">
        <v>23.529630000000001</v>
      </c>
      <c r="EF545">
        <v>0</v>
      </c>
      <c r="EG545">
        <v>0</v>
      </c>
      <c r="EH545" s="1">
        <v>3.6615059999999998E-2</v>
      </c>
      <c r="EI545">
        <v>23.715479999999999</v>
      </c>
      <c r="EJ545">
        <v>0</v>
      </c>
      <c r="EK545">
        <v>0</v>
      </c>
      <c r="EL545" s="1">
        <v>3.635741E-2</v>
      </c>
      <c r="EM545">
        <v>23.881609999999998</v>
      </c>
      <c r="EN545">
        <v>0</v>
      </c>
      <c r="EO545">
        <v>0</v>
      </c>
      <c r="EP545" s="1">
        <v>3.6048530000000002E-2</v>
      </c>
      <c r="EQ545">
        <v>23.9682</v>
      </c>
      <c r="ER545">
        <v>0</v>
      </c>
      <c r="ES545">
        <v>0</v>
      </c>
      <c r="ET545" s="1">
        <v>3.577967E-2</v>
      </c>
      <c r="EU545">
        <v>23.99906</v>
      </c>
      <c r="EV545">
        <v>0</v>
      </c>
      <c r="EW545">
        <v>-6.2895979999999997E-36</v>
      </c>
      <c r="EX545" s="1">
        <v>3.5806879999999999E-2</v>
      </c>
      <c r="EY545">
        <v>24.040279999999999</v>
      </c>
      <c r="EZ545">
        <v>0</v>
      </c>
      <c r="FA545">
        <v>-1.5055070000000001E-33</v>
      </c>
      <c r="FB545" s="1">
        <v>3.6340249999999998E-2</v>
      </c>
      <c r="FC545">
        <v>24.096039999999999</v>
      </c>
      <c r="FD545">
        <v>0</v>
      </c>
      <c r="FE545">
        <v>-2.7550059999999999E-31</v>
      </c>
      <c r="FF545">
        <v>3.622823E-2</v>
      </c>
      <c r="FG545">
        <v>24.213149999999999</v>
      </c>
      <c r="FH545">
        <v>0</v>
      </c>
      <c r="FI545" s="1">
        <v>-6.0397080000000003E-30</v>
      </c>
      <c r="FJ545" s="1">
        <v>3.5841789999999998E-2</v>
      </c>
      <c r="FK545">
        <v>24.329550000000001</v>
      </c>
      <c r="FL545">
        <v>0</v>
      </c>
      <c r="FM545" s="1">
        <v>-9.6097400000000004E-28</v>
      </c>
      <c r="FN545" s="1">
        <v>3.5426619999999999E-2</v>
      </c>
      <c r="FO545">
        <v>24.420439999999999</v>
      </c>
      <c r="FP545">
        <v>0</v>
      </c>
      <c r="FQ545" s="1">
        <v>-8.4034899999999995E-27</v>
      </c>
      <c r="FR545" s="1">
        <v>3.5378359999999998E-2</v>
      </c>
      <c r="FS545">
        <v>24.493069999999999</v>
      </c>
      <c r="FT545">
        <v>0</v>
      </c>
      <c r="FU545" s="1">
        <v>-2.9253099999999999E-25</v>
      </c>
      <c r="FV545" s="1">
        <v>3.5424730000000001E-2</v>
      </c>
      <c r="FW545">
        <v>24.534739999999999</v>
      </c>
      <c r="FX545">
        <v>1.4329270000000001E-25</v>
      </c>
      <c r="FY545" s="1">
        <v>6.7519619999999999E-21</v>
      </c>
      <c r="FZ545" s="1">
        <v>3.5366170000000002E-2</v>
      </c>
      <c r="GA545">
        <v>24.563659999999999</v>
      </c>
      <c r="GB545">
        <v>1.9901379999999999E-23</v>
      </c>
      <c r="GC545" s="1">
        <v>9.3645619999999995E-19</v>
      </c>
      <c r="GD545" s="1">
        <v>3.51133E-2</v>
      </c>
      <c r="GE545">
        <v>24.592469999999999</v>
      </c>
      <c r="GF545">
        <v>6.9251949999999996E-22</v>
      </c>
      <c r="GG545" s="1">
        <v>3.2701109999999997E-17</v>
      </c>
      <c r="GH545" s="1">
        <v>3.4913470000000002E-2</v>
      </c>
      <c r="GI545">
        <v>24.644439999999999</v>
      </c>
      <c r="GJ545">
        <v>1.5413660000000001E-20</v>
      </c>
      <c r="GK545" s="1">
        <v>7.2940420000000001E-16</v>
      </c>
      <c r="GL545" s="1">
        <v>3.474327E-2</v>
      </c>
      <c r="GM545">
        <v>24.769500000000001</v>
      </c>
      <c r="GN545">
        <v>2.564746E-19</v>
      </c>
      <c r="GO545" s="1">
        <v>1.215681E-14</v>
      </c>
      <c r="GP545" s="1">
        <v>3.4524310000000002E-2</v>
      </c>
      <c r="GQ545">
        <v>24.92267</v>
      </c>
      <c r="GR545" s="1">
        <v>3.3225500000000001E-18</v>
      </c>
      <c r="GS545" s="1">
        <v>1.578472E-13</v>
      </c>
      <c r="GT545" s="1">
        <v>3.4375650000000001E-2</v>
      </c>
      <c r="GU545">
        <v>25.090779999999999</v>
      </c>
      <c r="GV545" s="1">
        <v>3.5091290000000002E-17</v>
      </c>
      <c r="GW545" s="1">
        <v>1.669031E-12</v>
      </c>
      <c r="GX545" s="1">
        <v>3.41179E-2</v>
      </c>
      <c r="GY545">
        <v>25.237549999999999</v>
      </c>
      <c r="GZ545" s="1">
        <v>3.0758110000000001E-16</v>
      </c>
      <c r="HA545" s="1">
        <v>1.469609E-11</v>
      </c>
      <c r="HB545" s="1">
        <v>3.3852309999999997E-2</v>
      </c>
      <c r="HC545">
        <v>25.329450000000001</v>
      </c>
      <c r="HD545" s="1">
        <v>2.274534E-15</v>
      </c>
      <c r="HE545" s="1">
        <v>1.091767E-10</v>
      </c>
      <c r="HF545" s="1">
        <v>3.3685359999999998E-2</v>
      </c>
      <c r="HG545">
        <v>25.344570000000001</v>
      </c>
      <c r="HH545" s="1">
        <v>1.4628800000000001E-14</v>
      </c>
      <c r="HI545" s="1">
        <v>7.039768E-10</v>
      </c>
      <c r="HJ545" s="1">
        <v>3.3704930000000001E-2</v>
      </c>
      <c r="HK545">
        <v>25.35539</v>
      </c>
      <c r="HL545" s="1">
        <v>8.3158719999999999E-14</v>
      </c>
      <c r="HM545" s="1">
        <v>3.9907230000000002E-9</v>
      </c>
      <c r="HN545">
        <v>3.457826E-2</v>
      </c>
      <c r="HO545">
        <v>25.38072</v>
      </c>
      <c r="HP545" s="1">
        <v>4.5586059999999998E-13</v>
      </c>
      <c r="HQ545" s="1">
        <v>2.128212E-8</v>
      </c>
      <c r="HR545" s="1">
        <v>3.4265589999999999E-2</v>
      </c>
      <c r="HS545">
        <v>25.46012</v>
      </c>
      <c r="HT545" s="1">
        <v>2.091108E-12</v>
      </c>
      <c r="HU545" s="1">
        <v>9.8371159999999999E-8</v>
      </c>
      <c r="HV545" s="1">
        <v>3.3448470000000001E-2</v>
      </c>
      <c r="HW545">
        <v>25.577549999999999</v>
      </c>
      <c r="HX545" s="1">
        <v>8.0526769999999999E-12</v>
      </c>
      <c r="HY545" s="1">
        <v>3.8750580000000002E-7</v>
      </c>
      <c r="HZ545" s="1">
        <v>3.2625340000000003E-2</v>
      </c>
      <c r="IA545">
        <v>25.687049999999999</v>
      </c>
      <c r="IB545" s="1">
        <v>2.7585940000000001E-11</v>
      </c>
      <c r="IC545" s="1">
        <v>1.3593690000000001E-6</v>
      </c>
      <c r="ID545">
        <v>3.2454080000000003E-2</v>
      </c>
      <c r="IE545">
        <v>25.790569999999999</v>
      </c>
      <c r="IF545" s="1">
        <v>9.040617E-11</v>
      </c>
      <c r="IG545" s="1">
        <v>4.4745890000000002E-6</v>
      </c>
      <c r="IH545" s="1">
        <v>3.2571969999999999E-2</v>
      </c>
      <c r="II545">
        <v>25.85013</v>
      </c>
      <c r="IJ545" s="1">
        <v>6.40402E-10</v>
      </c>
      <c r="IK545" s="1">
        <v>1.431501E-5</v>
      </c>
      <c r="IL545" s="1">
        <v>3.2524070000000002E-2</v>
      </c>
      <c r="IM545">
        <v>25.859749999999998</v>
      </c>
      <c r="IN545" s="1">
        <v>3.2913009999999999E-9</v>
      </c>
      <c r="IO545" s="1">
        <v>4.4941429999999998E-5</v>
      </c>
      <c r="IP545" s="1">
        <v>3.2523589999999998E-2</v>
      </c>
      <c r="IQ545">
        <v>25.867899999999999</v>
      </c>
      <c r="IR545" s="1">
        <v>1.1825080000000001E-8</v>
      </c>
      <c r="IS545" s="1">
        <v>1.307976E-4</v>
      </c>
      <c r="IT545">
        <v>3.3551200000000003E-2</v>
      </c>
      <c r="IU545">
        <v>25.906849999999999</v>
      </c>
      <c r="IV545" s="1">
        <v>3.6716250000000003E-8</v>
      </c>
      <c r="IW545" s="1">
        <v>3.6677820000000002E-4</v>
      </c>
      <c r="IX545" s="1">
        <v>3.3264059999999998E-2</v>
      </c>
      <c r="IY545">
        <v>26.04984</v>
      </c>
      <c r="IZ545" s="1">
        <v>9.7259269999999998E-8</v>
      </c>
      <c r="JA545" s="1">
        <v>9.490112E-4</v>
      </c>
      <c r="JB545" s="1">
        <v>3.2456930000000002E-2</v>
      </c>
      <c r="JC545">
        <v>26.217580000000002</v>
      </c>
      <c r="JD545" s="1">
        <v>2.309928E-7</v>
      </c>
      <c r="JE545" s="1">
        <v>2.2233019999999999E-3</v>
      </c>
      <c r="JF545" s="1">
        <v>3.1647179999999997E-2</v>
      </c>
      <c r="JG545">
        <v>26.37968</v>
      </c>
      <c r="JH545" s="1">
        <v>5.0772000000000005E-7</v>
      </c>
      <c r="JI545" s="1">
        <v>4.8237660000000002E-3</v>
      </c>
      <c r="JJ545" s="1">
        <v>3.156399E-2</v>
      </c>
      <c r="JK545">
        <v>26.484159999999999</v>
      </c>
      <c r="JL545" s="1">
        <v>1.0703059999999999E-6</v>
      </c>
      <c r="JM545" s="1">
        <v>1.001086E-2</v>
      </c>
      <c r="JN545" s="1">
        <v>3.1774330000000003E-2</v>
      </c>
      <c r="JO545">
        <v>26.54599</v>
      </c>
      <c r="JP545" s="1">
        <v>2.1562199999999999E-6</v>
      </c>
      <c r="JQ545" s="1">
        <v>2.0211920000000001E-2</v>
      </c>
      <c r="JR545" s="1">
        <v>3.1772549999999997E-2</v>
      </c>
      <c r="JS545">
        <v>26.56101</v>
      </c>
      <c r="JT545" s="1">
        <v>4.1087250000000002E-6</v>
      </c>
      <c r="JU545" s="1">
        <v>3.9369420000000002E-2</v>
      </c>
      <c r="JV545" s="1">
        <v>3.168377E-2</v>
      </c>
      <c r="JW545">
        <v>26.575880000000002</v>
      </c>
      <c r="JX545" s="1">
        <v>7.4702330000000003E-6</v>
      </c>
      <c r="JY545" s="1">
        <v>7.3277679999999998E-2</v>
      </c>
      <c r="JZ545" s="1">
        <v>3.2629270000000002E-2</v>
      </c>
      <c r="KA545">
        <v>26.60744</v>
      </c>
      <c r="KB545" s="1">
        <v>1.3494570000000001E-5</v>
      </c>
      <c r="KC545" s="1">
        <v>0.1339632</v>
      </c>
      <c r="KD545" s="1">
        <v>3.225186E-2</v>
      </c>
      <c r="KE545">
        <v>26.720210000000002</v>
      </c>
      <c r="KF545" s="1">
        <v>2.2577010000000002E-5</v>
      </c>
      <c r="KG545" s="1">
        <v>0.23606050000000001</v>
      </c>
      <c r="KH545" s="1">
        <v>3.1364009999999998E-2</v>
      </c>
      <c r="KI545">
        <v>26.84207</v>
      </c>
      <c r="KJ545" s="1">
        <v>3.5901030000000003E-5</v>
      </c>
      <c r="KK545" s="1">
        <v>0.3938971</v>
      </c>
      <c r="KL545" s="1">
        <v>3.0441090000000001E-2</v>
      </c>
      <c r="KM545">
        <v>26.967220000000001</v>
      </c>
      <c r="KN545" s="1">
        <v>5.5178959999999999E-5</v>
      </c>
      <c r="KO545">
        <v>0.62750660000000003</v>
      </c>
      <c r="KP545" s="1">
        <v>3.021184E-2</v>
      </c>
      <c r="KQ545">
        <v>27.07713</v>
      </c>
      <c r="KR545" s="1">
        <v>8.4275869999999995E-5</v>
      </c>
      <c r="KS545">
        <v>0.97251520000000002</v>
      </c>
      <c r="KT545" s="1">
        <v>3.023795E-2</v>
      </c>
      <c r="KU545">
        <v>27.129899999999999</v>
      </c>
      <c r="KV545" s="1">
        <v>1.2653919999999999E-4</v>
      </c>
      <c r="KW545" s="1">
        <v>1.485616</v>
      </c>
      <c r="KX545" s="1">
        <v>3.0034140000000001E-2</v>
      </c>
      <c r="KY545">
        <v>27.143170000000001</v>
      </c>
      <c r="KZ545" s="1">
        <v>1.8418889999999999E-4</v>
      </c>
      <c r="LA545">
        <v>2.2283740000000001</v>
      </c>
      <c r="LB545" s="1">
        <v>2.970165E-2</v>
      </c>
      <c r="LC545">
        <v>27.150690000000001</v>
      </c>
      <c r="LD545" s="1">
        <v>2.6108190000000001E-4</v>
      </c>
      <c r="LE545">
        <v>3.2603759999999999</v>
      </c>
      <c r="LF545" s="1">
        <v>2.9988569999999999E-2</v>
      </c>
      <c r="LG545">
        <v>27.177610000000001</v>
      </c>
      <c r="LH545" s="1">
        <v>3.7044839999999998E-4</v>
      </c>
      <c r="LI545">
        <v>4.7059430000000004</v>
      </c>
      <c r="LJ545" s="1">
        <v>2.9573350000000002E-2</v>
      </c>
      <c r="LK545">
        <v>27.277950000000001</v>
      </c>
      <c r="LL545" s="1">
        <v>5.0378520000000004E-4</v>
      </c>
      <c r="LM545">
        <v>6.6713659999999999</v>
      </c>
      <c r="LN545">
        <v>2.888396E-2</v>
      </c>
      <c r="LO545">
        <v>27.398679999999999</v>
      </c>
      <c r="LP545" s="1">
        <v>6.6627780000000001E-4</v>
      </c>
      <c r="LQ545">
        <v>9.2110500000000002</v>
      </c>
      <c r="LR545" s="1">
        <v>2.8129089999999999E-2</v>
      </c>
      <c r="LS545">
        <v>27.52693</v>
      </c>
      <c r="LT545" s="1">
        <v>8.6361390000000004E-4</v>
      </c>
      <c r="LU545">
        <v>12.40253</v>
      </c>
      <c r="LV545">
        <v>2.7746E-2</v>
      </c>
      <c r="LW545">
        <v>27.630590000000002</v>
      </c>
      <c r="LX545" s="1">
        <v>1.116134E-3</v>
      </c>
      <c r="LY545">
        <v>16.405149999999999</v>
      </c>
      <c r="LZ545" s="1">
        <v>2.747167E-2</v>
      </c>
      <c r="MA545">
        <v>27.685970000000001</v>
      </c>
      <c r="MB545" s="1">
        <v>1.425443E-3</v>
      </c>
      <c r="MC545">
        <v>21.450099999999999</v>
      </c>
      <c r="MD545" s="1">
        <v>2.6869000000000001E-2</v>
      </c>
      <c r="ME545">
        <v>27.68505</v>
      </c>
      <c r="MF545" s="1">
        <v>1.7703560000000001E-3</v>
      </c>
      <c r="MG545">
        <v>27.65521</v>
      </c>
      <c r="MH545" s="1">
        <v>2.619465E-2</v>
      </c>
      <c r="MI545">
        <v>27.677440000000001</v>
      </c>
      <c r="MJ545" s="1">
        <v>2.1634359999999999E-3</v>
      </c>
      <c r="MK545">
        <v>35.081009999999999</v>
      </c>
      <c r="ML545" s="1">
        <v>2.6210629999999999E-2</v>
      </c>
      <c r="MM545">
        <v>27.68094</v>
      </c>
      <c r="MN545" s="1">
        <v>2.6825479999999999E-3</v>
      </c>
      <c r="MO545">
        <v>44.198990000000002</v>
      </c>
      <c r="MP545">
        <v>2.599133E-2</v>
      </c>
      <c r="MQ545">
        <v>27.768170000000001</v>
      </c>
      <c r="MR545" s="1">
        <v>3.2621859999999998E-3</v>
      </c>
      <c r="MS545">
        <v>55.335140000000003</v>
      </c>
      <c r="MT545" s="1">
        <v>2.5611419999999999E-2</v>
      </c>
      <c r="MU545">
        <v>27.841449999999998</v>
      </c>
      <c r="MV545" s="1">
        <v>3.9025980000000002E-3</v>
      </c>
      <c r="MW545">
        <v>68.707229999999996</v>
      </c>
      <c r="MX545" s="1">
        <v>2.5055060000000001E-2</v>
      </c>
      <c r="MY545">
        <v>27.890470000000001</v>
      </c>
      <c r="MZ545" s="1">
        <v>4.5919439999999997E-3</v>
      </c>
      <c r="NA545">
        <v>84.781670000000005</v>
      </c>
      <c r="NB545" s="1">
        <v>2.4687710000000002E-2</v>
      </c>
      <c r="NC545">
        <v>27.925550000000001</v>
      </c>
      <c r="ND545" s="1">
        <v>5.3946869999999996E-3</v>
      </c>
      <c r="NE545">
        <v>103.9572</v>
      </c>
      <c r="NF545" s="1">
        <v>2.4560829999999999E-2</v>
      </c>
      <c r="NG545">
        <v>27.961220000000001</v>
      </c>
      <c r="NH545" s="1">
        <v>6.3472069999999997E-3</v>
      </c>
      <c r="NI545">
        <v>126.4997</v>
      </c>
      <c r="NJ545" s="1">
        <v>2.4475420000000001E-2</v>
      </c>
      <c r="NK545">
        <v>27.9739</v>
      </c>
      <c r="NL545" s="1">
        <v>7.4242120000000003E-3</v>
      </c>
      <c r="NM545">
        <v>152.7193</v>
      </c>
      <c r="NN545" s="1">
        <v>2.439537E-2</v>
      </c>
      <c r="NO545">
        <v>27.982109999999999</v>
      </c>
      <c r="NP545" s="1">
        <v>8.6237540000000008E-3</v>
      </c>
      <c r="NQ545">
        <v>182.9761</v>
      </c>
      <c r="NR545" s="1">
        <v>2.4469040000000001E-2</v>
      </c>
      <c r="NS545">
        <v>27.996749999999999</v>
      </c>
      <c r="NT545" s="1">
        <v>1.001349E-2</v>
      </c>
      <c r="NU545">
        <v>217.5667</v>
      </c>
      <c r="NV545" s="1">
        <v>2.4211239999999998E-2</v>
      </c>
      <c r="NW545">
        <v>28.101780000000002</v>
      </c>
      <c r="NX545" s="1">
        <v>1.139741E-2</v>
      </c>
      <c r="NY545">
        <v>256.9581</v>
      </c>
      <c r="NZ545">
        <v>2.3822200000000002E-2</v>
      </c>
      <c r="OA545">
        <v>28.234010000000001</v>
      </c>
      <c r="OB545" s="1">
        <v>1.282054E-2</v>
      </c>
      <c r="OC545">
        <v>301.68920000000003</v>
      </c>
      <c r="OD545" s="1">
        <v>2.3532600000000001E-2</v>
      </c>
      <c r="OE545">
        <v>28.348559999999999</v>
      </c>
      <c r="OF545" s="1">
        <v>1.439381E-2</v>
      </c>
      <c r="OG545">
        <v>352.15879999999999</v>
      </c>
      <c r="OH545" s="1">
        <v>2.3459710000000002E-2</v>
      </c>
      <c r="OI545">
        <v>28.446079999999998</v>
      </c>
      <c r="OJ545" s="1">
        <v>1.6221699999999999E-2</v>
      </c>
      <c r="OK545">
        <v>408.56310000000002</v>
      </c>
    </row>
    <row r="546" spans="1:401" x14ac:dyDescent="0.35">
      <c r="A546">
        <v>555</v>
      </c>
      <c r="B546" t="s">
        <v>4</v>
      </c>
      <c r="C546" t="s">
        <v>364</v>
      </c>
      <c r="D546" t="s">
        <v>553</v>
      </c>
      <c r="E546">
        <v>8950.6470000000008</v>
      </c>
      <c r="F546" s="1">
        <v>2.946178E-2</v>
      </c>
      <c r="G546">
        <v>19.876329999999999</v>
      </c>
      <c r="H546">
        <v>0</v>
      </c>
      <c r="I546">
        <v>0</v>
      </c>
      <c r="J546" s="1">
        <v>2.940044E-2</v>
      </c>
      <c r="K546">
        <v>19.97458</v>
      </c>
      <c r="L546">
        <v>0</v>
      </c>
      <c r="M546">
        <v>0</v>
      </c>
      <c r="N546" s="1">
        <v>2.9194890000000001E-2</v>
      </c>
      <c r="O546">
        <v>20.081759999999999</v>
      </c>
      <c r="P546">
        <v>0</v>
      </c>
      <c r="Q546">
        <v>0</v>
      </c>
      <c r="R546" s="1">
        <v>2.890291E-2</v>
      </c>
      <c r="S546">
        <v>20.15258</v>
      </c>
      <c r="T546">
        <v>0</v>
      </c>
      <c r="U546">
        <v>0</v>
      </c>
      <c r="V546" s="1">
        <v>2.8676509999999999E-2</v>
      </c>
      <c r="W546">
        <v>20.17454</v>
      </c>
      <c r="X546">
        <v>0</v>
      </c>
      <c r="Y546">
        <v>0</v>
      </c>
      <c r="Z546" s="1">
        <v>2.8576310000000001E-2</v>
      </c>
      <c r="AA546">
        <v>20.20363</v>
      </c>
      <c r="AB546">
        <v>0</v>
      </c>
      <c r="AC546">
        <v>0</v>
      </c>
      <c r="AD546" s="1">
        <v>2.858463E-2</v>
      </c>
      <c r="AE546">
        <v>20.237380000000002</v>
      </c>
      <c r="AF546">
        <v>0</v>
      </c>
      <c r="AG546">
        <v>0</v>
      </c>
      <c r="AH546" s="1">
        <v>2.839678E-2</v>
      </c>
      <c r="AI546">
        <v>20.3461</v>
      </c>
      <c r="AJ546">
        <v>0</v>
      </c>
      <c r="AK546">
        <v>0</v>
      </c>
      <c r="AL546" s="1">
        <v>2.812243E-2</v>
      </c>
      <c r="AM546">
        <v>20.484000000000002</v>
      </c>
      <c r="AN546">
        <v>0</v>
      </c>
      <c r="AO546">
        <v>0</v>
      </c>
      <c r="AP546" s="1">
        <v>2.7836340000000001E-2</v>
      </c>
      <c r="AQ546">
        <v>20.63109</v>
      </c>
      <c r="AR546">
        <v>0</v>
      </c>
      <c r="AS546">
        <v>0</v>
      </c>
      <c r="AT546" s="1">
        <v>2.769802E-2</v>
      </c>
      <c r="AU546">
        <v>20.764880000000002</v>
      </c>
      <c r="AV546">
        <v>0</v>
      </c>
      <c r="AW546">
        <v>0</v>
      </c>
      <c r="AX546" s="1">
        <v>2.762032E-2</v>
      </c>
      <c r="AY546">
        <v>20.84628</v>
      </c>
      <c r="AZ546">
        <v>0</v>
      </c>
      <c r="BA546">
        <v>0</v>
      </c>
      <c r="BB546" s="1">
        <v>2.7498470000000001E-2</v>
      </c>
      <c r="BC546">
        <v>20.907250000000001</v>
      </c>
      <c r="BD546">
        <v>0</v>
      </c>
      <c r="BE546">
        <v>0</v>
      </c>
      <c r="BF546">
        <v>2.7408129999999999E-2</v>
      </c>
      <c r="BG546">
        <v>20.957319999999999</v>
      </c>
      <c r="BH546">
        <v>0</v>
      </c>
      <c r="BI546">
        <v>0</v>
      </c>
      <c r="BJ546" s="1">
        <v>2.74661E-2</v>
      </c>
      <c r="BK546">
        <v>21.02854</v>
      </c>
      <c r="BL546">
        <v>0</v>
      </c>
      <c r="BM546">
        <v>0</v>
      </c>
      <c r="BN546" s="1">
        <v>2.7284180000000002E-2</v>
      </c>
      <c r="BO546">
        <v>21.182749999999999</v>
      </c>
      <c r="BP546">
        <v>0</v>
      </c>
      <c r="BQ546">
        <v>0</v>
      </c>
      <c r="BR546" s="1">
        <v>2.7000860000000002E-2</v>
      </c>
      <c r="BS546">
        <v>21.332329999999999</v>
      </c>
      <c r="BT546">
        <v>0</v>
      </c>
      <c r="BU546">
        <v>0</v>
      </c>
      <c r="BV546">
        <v>2.671339E-2</v>
      </c>
      <c r="BW546">
        <v>21.479970000000002</v>
      </c>
      <c r="BX546">
        <v>0</v>
      </c>
      <c r="BY546">
        <v>0</v>
      </c>
      <c r="BZ546" s="1">
        <v>2.6563949999999999E-2</v>
      </c>
      <c r="CA546">
        <v>21.606100000000001</v>
      </c>
      <c r="CB546">
        <v>0</v>
      </c>
      <c r="CC546">
        <v>0</v>
      </c>
      <c r="CD546" s="1">
        <v>2.645368E-2</v>
      </c>
      <c r="CE546">
        <v>21.686209999999999</v>
      </c>
      <c r="CF546">
        <v>0</v>
      </c>
      <c r="CG546">
        <v>0</v>
      </c>
      <c r="CH546" s="1">
        <v>2.6309909999999999E-2</v>
      </c>
      <c r="CI546">
        <v>21.71772</v>
      </c>
      <c r="CJ546">
        <v>0</v>
      </c>
      <c r="CK546">
        <v>0</v>
      </c>
      <c r="CL546" s="1">
        <v>2.6247019999999999E-2</v>
      </c>
      <c r="CM546">
        <v>21.755120000000002</v>
      </c>
      <c r="CN546">
        <v>0</v>
      </c>
      <c r="CO546">
        <v>0</v>
      </c>
      <c r="CP546">
        <v>2.655211E-2</v>
      </c>
      <c r="CQ546">
        <v>21.825669999999999</v>
      </c>
      <c r="CR546">
        <v>0</v>
      </c>
      <c r="CS546">
        <v>0</v>
      </c>
      <c r="CT546" s="1">
        <v>2.6355940000000001E-2</v>
      </c>
      <c r="CU546">
        <v>21.953250000000001</v>
      </c>
      <c r="CV546">
        <v>0</v>
      </c>
      <c r="CW546">
        <v>0</v>
      </c>
      <c r="CX546" s="1">
        <v>2.5928240000000002E-2</v>
      </c>
      <c r="CY546">
        <v>22.034579999999998</v>
      </c>
      <c r="CZ546">
        <v>0</v>
      </c>
      <c r="DA546">
        <v>0</v>
      </c>
      <c r="DB546" s="1">
        <v>2.5519010000000002E-2</v>
      </c>
      <c r="DC546">
        <v>22.165489999999998</v>
      </c>
      <c r="DD546">
        <v>0</v>
      </c>
      <c r="DE546">
        <v>0</v>
      </c>
      <c r="DF546" s="1">
        <v>2.5390260000000001E-2</v>
      </c>
      <c r="DG546">
        <v>22.285900000000002</v>
      </c>
      <c r="DH546">
        <v>0</v>
      </c>
      <c r="DI546">
        <v>0</v>
      </c>
      <c r="DJ546" s="1">
        <v>2.5387920000000001E-2</v>
      </c>
      <c r="DK546">
        <v>22.359200000000001</v>
      </c>
      <c r="DL546">
        <v>0</v>
      </c>
      <c r="DM546">
        <v>0</v>
      </c>
      <c r="DN546" s="1">
        <v>2.5291500000000001E-2</v>
      </c>
      <c r="DO546">
        <v>22.405239999999999</v>
      </c>
      <c r="DP546">
        <v>0</v>
      </c>
      <c r="DQ546">
        <v>0</v>
      </c>
      <c r="DR546" s="1">
        <v>2.4947790000000001E-2</v>
      </c>
      <c r="DS546">
        <v>22.455719999999999</v>
      </c>
      <c r="DT546">
        <v>0</v>
      </c>
      <c r="DU546">
        <v>0</v>
      </c>
      <c r="DV546" s="1">
        <v>2.444027E-2</v>
      </c>
      <c r="DW546">
        <v>22.527729999999998</v>
      </c>
      <c r="DX546">
        <v>0</v>
      </c>
      <c r="DY546">
        <v>0</v>
      </c>
      <c r="DZ546" s="1">
        <v>2.4287010000000001E-2</v>
      </c>
      <c r="EA546">
        <v>22.687370000000001</v>
      </c>
      <c r="EB546">
        <v>0</v>
      </c>
      <c r="EC546">
        <v>0</v>
      </c>
      <c r="ED546" s="1">
        <v>2.428628E-2</v>
      </c>
      <c r="EE546">
        <v>22.862179999999999</v>
      </c>
      <c r="EF546">
        <v>0</v>
      </c>
      <c r="EG546">
        <v>0</v>
      </c>
      <c r="EH546" s="1">
        <v>2.4264910000000001E-2</v>
      </c>
      <c r="EI546">
        <v>23.036180000000002</v>
      </c>
      <c r="EJ546">
        <v>0</v>
      </c>
      <c r="EK546">
        <v>0</v>
      </c>
      <c r="EL546" s="1">
        <v>2.4093469999999999E-2</v>
      </c>
      <c r="EM546">
        <v>23.19032</v>
      </c>
      <c r="EN546">
        <v>0</v>
      </c>
      <c r="EO546">
        <v>1.4583030000000001E-38</v>
      </c>
      <c r="EP546" s="1">
        <v>2.3889569999999999E-2</v>
      </c>
      <c r="EQ546">
        <v>23.269369999999999</v>
      </c>
      <c r="ER546">
        <v>0</v>
      </c>
      <c r="ES546">
        <v>1.5331539999999999E-35</v>
      </c>
      <c r="ET546" s="1">
        <v>2.3706870000000001E-2</v>
      </c>
      <c r="EU546">
        <v>23.29823</v>
      </c>
      <c r="EV546">
        <v>0</v>
      </c>
      <c r="EW546">
        <v>8.56864E-33</v>
      </c>
      <c r="EX546" s="1">
        <v>2.373045E-2</v>
      </c>
      <c r="EY546">
        <v>23.338270000000001</v>
      </c>
      <c r="EZ546">
        <v>0</v>
      </c>
      <c r="FA546">
        <v>2.7572949999999999E-30</v>
      </c>
      <c r="FB546" s="1">
        <v>2.408838E-2</v>
      </c>
      <c r="FC546">
        <v>23.391010000000001</v>
      </c>
      <c r="FD546">
        <v>0</v>
      </c>
      <c r="FE546" s="1">
        <v>5.4493149999999999E-28</v>
      </c>
      <c r="FF546" s="1">
        <v>2.4016969999999999E-2</v>
      </c>
      <c r="FG546">
        <v>23.5016</v>
      </c>
      <c r="FH546">
        <v>0</v>
      </c>
      <c r="FI546" s="1">
        <v>6.9762339999999999E-26</v>
      </c>
      <c r="FJ546" s="1">
        <v>2.3754319999999999E-2</v>
      </c>
      <c r="FK546">
        <v>23.611599999999999</v>
      </c>
      <c r="FL546">
        <v>0</v>
      </c>
      <c r="FM546" s="1">
        <v>6.0389659999999998E-24</v>
      </c>
      <c r="FN546" s="1">
        <v>2.347747E-2</v>
      </c>
      <c r="FO546">
        <v>23.698879999999999</v>
      </c>
      <c r="FP546">
        <v>0</v>
      </c>
      <c r="FQ546" s="1">
        <v>3.668644E-22</v>
      </c>
      <c r="FR546" s="1">
        <v>2.3443769999999999E-2</v>
      </c>
      <c r="FS546">
        <v>23.76896</v>
      </c>
      <c r="FT546">
        <v>0</v>
      </c>
      <c r="FU546" s="1">
        <v>1.6170500000000001E-20</v>
      </c>
      <c r="FV546" s="1">
        <v>2.348364E-2</v>
      </c>
      <c r="FW546">
        <v>23.8094</v>
      </c>
      <c r="FX546">
        <v>1.4320029999999999E-25</v>
      </c>
      <c r="FY546" s="1">
        <v>5.3328820000000003E-19</v>
      </c>
      <c r="FZ546" s="1">
        <v>2.344311E-2</v>
      </c>
      <c r="GA546">
        <v>23.837969999999999</v>
      </c>
      <c r="GB546">
        <v>1.988727E-23</v>
      </c>
      <c r="GC546" s="1">
        <v>1.3537320000000001E-17</v>
      </c>
      <c r="GD546" s="1">
        <v>2.3273289999999999E-2</v>
      </c>
      <c r="GE546">
        <v>23.867470000000001</v>
      </c>
      <c r="GF546">
        <v>6.9196959999999996E-22</v>
      </c>
      <c r="GG546" s="1">
        <v>2.7038619999999999E-16</v>
      </c>
      <c r="GH546" s="1">
        <v>2.3139409999999999E-2</v>
      </c>
      <c r="GI546">
        <v>23.919550000000001</v>
      </c>
      <c r="GJ546">
        <v>1.5400510000000001E-20</v>
      </c>
      <c r="GK546" s="1">
        <v>4.3340020000000003E-15</v>
      </c>
      <c r="GL546" s="1">
        <v>2.302301E-2</v>
      </c>
      <c r="GM546">
        <v>24.040230000000001</v>
      </c>
      <c r="GN546">
        <v>2.5621700000000001E-19</v>
      </c>
      <c r="GO546" s="1">
        <v>5.6785899999999997E-14</v>
      </c>
      <c r="GP546" s="1">
        <v>2.2882349999999999E-2</v>
      </c>
      <c r="GQ546">
        <v>24.187270000000002</v>
      </c>
      <c r="GR546" s="1">
        <v>3.3198870000000001E-18</v>
      </c>
      <c r="GS546" s="1">
        <v>6.1834270000000001E-13</v>
      </c>
      <c r="GT546" s="1">
        <v>2.2785739999999999E-2</v>
      </c>
      <c r="GU546">
        <v>24.348099999999999</v>
      </c>
      <c r="GV546" s="1">
        <v>3.5066310000000001E-17</v>
      </c>
      <c r="GW546" s="1">
        <v>5.682621E-12</v>
      </c>
      <c r="GX546">
        <v>2.2612009999999998E-2</v>
      </c>
      <c r="GY546">
        <v>24.489100000000001</v>
      </c>
      <c r="GZ546" s="1">
        <v>3.0732349999999999E-16</v>
      </c>
      <c r="HA546" s="1">
        <v>4.471881E-11</v>
      </c>
      <c r="HB546" s="1">
        <v>2.2435730000000001E-2</v>
      </c>
      <c r="HC546">
        <v>24.577529999999999</v>
      </c>
      <c r="HD546" s="1">
        <v>2.2726160000000002E-15</v>
      </c>
      <c r="HE546" s="1">
        <v>3.047957E-10</v>
      </c>
      <c r="HF546" s="1">
        <v>2.232284E-2</v>
      </c>
      <c r="HG546">
        <v>24.59348</v>
      </c>
      <c r="HH546" s="1">
        <v>1.4615080000000001E-14</v>
      </c>
      <c r="HI546" s="1">
        <v>1.8188230000000001E-9</v>
      </c>
      <c r="HJ546" s="1">
        <v>2.2352029999999998E-2</v>
      </c>
      <c r="HK546">
        <v>24.60688</v>
      </c>
      <c r="HL546" s="1">
        <v>8.314112E-14</v>
      </c>
      <c r="HM546" s="1">
        <v>9.6010309999999994E-9</v>
      </c>
      <c r="HN546" s="1">
        <v>2.293477E-2</v>
      </c>
      <c r="HO546">
        <v>24.632239999999999</v>
      </c>
      <c r="HP546" s="1">
        <v>4.1168849999999998E-13</v>
      </c>
      <c r="HQ546" s="1">
        <v>4.555284E-8</v>
      </c>
      <c r="HR546" s="1">
        <v>2.273621E-2</v>
      </c>
      <c r="HS546">
        <v>24.70851</v>
      </c>
      <c r="HT546" s="1">
        <v>1.7427550000000001E-12</v>
      </c>
      <c r="HU546" s="1">
        <v>1.942345E-7</v>
      </c>
      <c r="HV546" s="1">
        <v>2.2183970000000001E-2</v>
      </c>
      <c r="HW546">
        <v>24.822949999999999</v>
      </c>
      <c r="HX546" s="1">
        <v>6.5889620000000002E-12</v>
      </c>
      <c r="HY546" s="1">
        <v>7.5154659999999998E-7</v>
      </c>
      <c r="HZ546" s="1">
        <v>2.1630529999999999E-2</v>
      </c>
      <c r="IA546">
        <v>24.93451</v>
      </c>
      <c r="IB546" s="1">
        <v>2.276784E-11</v>
      </c>
      <c r="IC546" s="1">
        <v>2.660248E-6</v>
      </c>
      <c r="ID546" s="1">
        <v>2.1518700000000002E-2</v>
      </c>
      <c r="IE546">
        <v>25.040870000000002</v>
      </c>
      <c r="IF546" s="1">
        <v>7.3963350000000004E-11</v>
      </c>
      <c r="IG546" s="1">
        <v>8.6792369999999994E-6</v>
      </c>
      <c r="IH546" s="1">
        <v>2.160258E-2</v>
      </c>
      <c r="II546">
        <v>25.102920000000001</v>
      </c>
      <c r="IJ546" s="1">
        <v>2.2473319999999999E-10</v>
      </c>
      <c r="IK546" s="1">
        <v>2.6247050000000001E-5</v>
      </c>
      <c r="IL546" s="1">
        <v>2.1574909999999999E-2</v>
      </c>
      <c r="IM546">
        <v>25.115819999999999</v>
      </c>
      <c r="IN546" s="1">
        <v>6.335414E-10</v>
      </c>
      <c r="IO546" s="1">
        <v>7.4029790000000007E-5</v>
      </c>
      <c r="IP546" s="1">
        <v>2.1588550000000001E-2</v>
      </c>
      <c r="IQ546">
        <v>25.127960000000002</v>
      </c>
      <c r="IR546" s="1">
        <v>1.676705E-9</v>
      </c>
      <c r="IS546" s="1">
        <v>1.956944E-4</v>
      </c>
      <c r="IT546">
        <v>2.2279420000000001E-2</v>
      </c>
      <c r="IU546">
        <v>25.16686</v>
      </c>
      <c r="IV546" s="1">
        <v>4.3086259999999998E-9</v>
      </c>
      <c r="IW546" s="1">
        <v>4.8717340000000001E-4</v>
      </c>
      <c r="IX546">
        <v>2.2093600000000001E-2</v>
      </c>
      <c r="IY546">
        <v>25.302990000000001</v>
      </c>
      <c r="IZ546" s="1">
        <v>1.007725E-8</v>
      </c>
      <c r="JA546" s="1">
        <v>1.1485880000000001E-3</v>
      </c>
      <c r="JB546">
        <v>2.1544939999999999E-2</v>
      </c>
      <c r="JC546">
        <v>25.463830000000002</v>
      </c>
      <c r="JD546" s="1">
        <v>2.200646E-8</v>
      </c>
      <c r="JE546" s="1">
        <v>2.5711620000000001E-3</v>
      </c>
      <c r="JF546" s="1">
        <v>2.1000580000000001E-2</v>
      </c>
      <c r="JG546">
        <v>25.62133</v>
      </c>
      <c r="JH546" s="1">
        <v>4.5712099999999998E-8</v>
      </c>
      <c r="JI546" s="1">
        <v>5.4783219999999999E-3</v>
      </c>
      <c r="JJ546">
        <v>2.095197E-2</v>
      </c>
      <c r="JK546">
        <v>25.724730000000001</v>
      </c>
      <c r="JL546" s="1">
        <v>9.2798269999999995E-8</v>
      </c>
      <c r="JM546" s="1">
        <v>1.114683E-2</v>
      </c>
      <c r="JN546">
        <v>2.109929E-2</v>
      </c>
      <c r="JO546">
        <v>25.786449999999999</v>
      </c>
      <c r="JP546" s="1">
        <v>1.82404E-7</v>
      </c>
      <c r="JQ546" s="1">
        <v>2.1751610000000001E-2</v>
      </c>
      <c r="JR546">
        <v>2.1093290000000001E-2</v>
      </c>
      <c r="JS546">
        <v>25.803920000000002</v>
      </c>
      <c r="JT546" s="1">
        <v>3.4259229999999998E-7</v>
      </c>
      <c r="JU546" s="1">
        <v>4.0861590000000003E-2</v>
      </c>
      <c r="JV546" s="1">
        <v>2.1058960000000002E-2</v>
      </c>
      <c r="JW546">
        <v>25.822749999999999</v>
      </c>
      <c r="JX546" s="1">
        <v>6.2032770000000002E-7</v>
      </c>
      <c r="JY546" s="1">
        <v>7.4087349999999996E-2</v>
      </c>
      <c r="JZ546" s="1">
        <v>2.1689630000000001E-2</v>
      </c>
      <c r="KA546">
        <v>25.85558</v>
      </c>
      <c r="KB546" s="1">
        <v>1.1209290000000001E-6</v>
      </c>
      <c r="KC546" s="1">
        <v>0.12997429999999999</v>
      </c>
      <c r="KD546" s="1">
        <v>2.144472E-2</v>
      </c>
      <c r="KE546">
        <v>25.964980000000001</v>
      </c>
      <c r="KF546" s="1">
        <v>1.887778E-6</v>
      </c>
      <c r="KG546" s="1">
        <v>0.221356</v>
      </c>
      <c r="KH546" s="1">
        <v>2.083844E-2</v>
      </c>
      <c r="KI546">
        <v>26.085380000000001</v>
      </c>
      <c r="KJ546" s="1">
        <v>3.0367749999999998E-6</v>
      </c>
      <c r="KK546" s="1">
        <v>0.36635020000000001</v>
      </c>
      <c r="KL546" s="1">
        <v>2.0226480000000002E-2</v>
      </c>
      <c r="KM546">
        <v>26.211490000000001</v>
      </c>
      <c r="KN546" s="1">
        <v>4.7456620000000004E-6</v>
      </c>
      <c r="KO546" s="1">
        <v>0.58967099999999995</v>
      </c>
      <c r="KP546" s="1">
        <v>2.0074930000000001E-2</v>
      </c>
      <c r="KQ546">
        <v>26.32386</v>
      </c>
      <c r="KR546" s="1">
        <v>7.385851E-6</v>
      </c>
      <c r="KS546" s="1">
        <v>0.92439380000000004</v>
      </c>
      <c r="KT546" s="1">
        <v>2.0097239999999999E-2</v>
      </c>
      <c r="KU546">
        <v>26.380389999999998</v>
      </c>
      <c r="KV546" s="1">
        <v>1.1317109999999999E-5</v>
      </c>
      <c r="KW546" s="1">
        <v>1.4146460000000001</v>
      </c>
      <c r="KX546" s="1">
        <v>1.9968329999999999E-2</v>
      </c>
      <c r="KY546">
        <v>26.399159999999998</v>
      </c>
      <c r="KZ546" s="1">
        <v>1.6838450000000001E-5</v>
      </c>
      <c r="LA546">
        <v>2.1181299999999998</v>
      </c>
      <c r="LB546">
        <v>1.9753550000000002E-2</v>
      </c>
      <c r="LC546">
        <v>26.414269999999998</v>
      </c>
      <c r="LD546" s="1">
        <v>2.4443619999999999E-5</v>
      </c>
      <c r="LE546">
        <v>3.1075750000000002</v>
      </c>
      <c r="LF546" s="1">
        <v>1.995334E-2</v>
      </c>
      <c r="LG546">
        <v>26.44708</v>
      </c>
      <c r="LH546" s="1">
        <v>3.5549700000000003E-5</v>
      </c>
      <c r="LI546">
        <v>4.472626</v>
      </c>
      <c r="LJ546" s="1">
        <v>1.9676300000000001E-2</v>
      </c>
      <c r="LK546">
        <v>26.54982</v>
      </c>
      <c r="LL546" s="1">
        <v>4.9586390000000003E-5</v>
      </c>
      <c r="LM546">
        <v>6.3256709999999998</v>
      </c>
      <c r="LN546" s="1">
        <v>1.9215670000000001E-2</v>
      </c>
      <c r="LO546">
        <v>26.674019999999999</v>
      </c>
      <c r="LP546" s="1">
        <v>6.7368619999999999E-5</v>
      </c>
      <c r="LQ546">
        <v>8.7988149999999994</v>
      </c>
      <c r="LR546" s="1">
        <v>1.8708869999999999E-2</v>
      </c>
      <c r="LS546">
        <v>26.80714</v>
      </c>
      <c r="LT546" s="1">
        <v>8.9795289999999997E-5</v>
      </c>
      <c r="LU546">
        <v>12.04373</v>
      </c>
      <c r="LV546" s="1">
        <v>1.8459570000000002E-2</v>
      </c>
      <c r="LW546">
        <v>26.916920000000001</v>
      </c>
      <c r="LX546" s="1">
        <v>1.194476E-4</v>
      </c>
      <c r="LY546">
        <v>16.233080000000001</v>
      </c>
      <c r="LZ546" s="1">
        <v>1.8281619999999998E-2</v>
      </c>
      <c r="MA546">
        <v>26.97832</v>
      </c>
      <c r="MB546" s="1">
        <v>1.569827E-4</v>
      </c>
      <c r="MC546">
        <v>21.567129999999999</v>
      </c>
      <c r="MD546">
        <v>1.7882530000000001E-2</v>
      </c>
      <c r="ME546">
        <v>26.986879999999999</v>
      </c>
      <c r="MF546" s="1">
        <v>2.006457E-4</v>
      </c>
      <c r="MG546">
        <v>28.275200000000002</v>
      </c>
      <c r="MH546" s="1">
        <v>1.743917E-2</v>
      </c>
      <c r="MI546">
        <v>26.991309999999999</v>
      </c>
      <c r="MJ546" s="1">
        <v>2.5253489999999999E-4</v>
      </c>
      <c r="MK546">
        <v>36.60765</v>
      </c>
      <c r="ML546" s="1">
        <v>1.7448970000000001E-2</v>
      </c>
      <c r="MM546">
        <v>27.005690000000001</v>
      </c>
      <c r="MN546" s="1">
        <v>3.2228699999999999E-4</v>
      </c>
      <c r="MO546">
        <v>46.832659999999997</v>
      </c>
      <c r="MP546" s="1">
        <v>1.7308469999999999E-2</v>
      </c>
      <c r="MQ546">
        <v>27.098939999999999</v>
      </c>
      <c r="MR546" s="1">
        <v>4.0333490000000002E-4</v>
      </c>
      <c r="MS546">
        <v>59.260109999999997</v>
      </c>
      <c r="MT546">
        <v>1.7059910000000001E-2</v>
      </c>
      <c r="MU546">
        <v>27.17858</v>
      </c>
      <c r="MV546" s="1">
        <v>4.9650729999999998E-4</v>
      </c>
      <c r="MW546">
        <v>74.215519999999998</v>
      </c>
      <c r="MX546" s="1">
        <v>1.6685289999999998E-2</v>
      </c>
      <c r="MY546">
        <v>27.23293</v>
      </c>
      <c r="MZ546" s="1">
        <v>5.9908840000000004E-4</v>
      </c>
      <c r="NA546">
        <v>91.798450000000003</v>
      </c>
      <c r="NB546">
        <v>1.6441440000000002E-2</v>
      </c>
      <c r="NC546">
        <v>27.271730000000002</v>
      </c>
      <c r="ND546" s="1">
        <v>7.199156E-4</v>
      </c>
      <c r="NE546">
        <v>112.2255</v>
      </c>
      <c r="NF546" s="1">
        <v>1.6356639999999999E-2</v>
      </c>
      <c r="NG546">
        <v>27.31007</v>
      </c>
      <c r="NH546" s="1">
        <v>8.6610249999999995E-4</v>
      </c>
      <c r="NI546">
        <v>136.04339999999999</v>
      </c>
      <c r="NJ546" s="1">
        <v>1.630529E-2</v>
      </c>
      <c r="NK546">
        <v>27.326270000000001</v>
      </c>
      <c r="NL546" s="1">
        <v>1.0367620000000001E-3</v>
      </c>
      <c r="NM546">
        <v>163.73820000000001</v>
      </c>
      <c r="NN546" s="1">
        <v>1.625911E-2</v>
      </c>
      <c r="NO546">
        <v>27.33821</v>
      </c>
      <c r="NP546" s="1">
        <v>1.2330900000000001E-3</v>
      </c>
      <c r="NQ546">
        <v>195.7338</v>
      </c>
      <c r="NR546" s="1">
        <v>1.630964E-2</v>
      </c>
      <c r="NS546">
        <v>27.35717</v>
      </c>
      <c r="NT546" s="1">
        <v>1.4670029999999999E-3</v>
      </c>
      <c r="NU546">
        <v>232.63120000000001</v>
      </c>
      <c r="NV546" s="1">
        <v>1.6138619999999999E-2</v>
      </c>
      <c r="NW546">
        <v>27.46144</v>
      </c>
      <c r="NX546" s="1">
        <v>1.7105460000000001E-3</v>
      </c>
      <c r="NY546">
        <v>274.6755</v>
      </c>
      <c r="NZ546" s="1">
        <v>1.5875190000000001E-2</v>
      </c>
      <c r="OA546">
        <v>27.591750000000001</v>
      </c>
      <c r="OB546" s="1">
        <v>1.967655E-3</v>
      </c>
      <c r="OC546">
        <v>321.82150000000001</v>
      </c>
      <c r="OD546" s="1">
        <v>1.5681759999999999E-2</v>
      </c>
      <c r="OE546">
        <v>27.70505</v>
      </c>
      <c r="OF546" s="1">
        <v>2.2567149999999998E-3</v>
      </c>
      <c r="OG546">
        <v>374.36959999999999</v>
      </c>
      <c r="OH546" s="1">
        <v>1.563786E-2</v>
      </c>
      <c r="OI546">
        <v>27.801100000000002</v>
      </c>
      <c r="OJ546" s="1">
        <v>2.5987499999999999E-3</v>
      </c>
      <c r="OK546">
        <v>433.09030000000001</v>
      </c>
    </row>
    <row r="547" spans="1:401" x14ac:dyDescent="0.35">
      <c r="A547">
        <v>556</v>
      </c>
      <c r="B547" t="s">
        <v>4</v>
      </c>
      <c r="C547" t="s">
        <v>364</v>
      </c>
      <c r="D547" t="s">
        <v>554</v>
      </c>
      <c r="E547">
        <v>5178.9880000000003</v>
      </c>
      <c r="F547" s="1">
        <v>2.8421200000000001E-2</v>
      </c>
      <c r="G547">
        <v>19.53275</v>
      </c>
      <c r="H547">
        <v>0</v>
      </c>
      <c r="I547">
        <v>0</v>
      </c>
      <c r="J547" s="1">
        <v>2.837396E-2</v>
      </c>
      <c r="K547">
        <v>19.625340000000001</v>
      </c>
      <c r="L547">
        <v>0</v>
      </c>
      <c r="M547">
        <v>0</v>
      </c>
      <c r="N547" s="1">
        <v>2.817192E-2</v>
      </c>
      <c r="O547">
        <v>19.72587</v>
      </c>
      <c r="P547">
        <v>0</v>
      </c>
      <c r="Q547">
        <v>0</v>
      </c>
      <c r="R547" s="1">
        <v>2.78897E-2</v>
      </c>
      <c r="S547">
        <v>19.792860000000001</v>
      </c>
      <c r="T547">
        <v>0</v>
      </c>
      <c r="U547">
        <v>0</v>
      </c>
      <c r="V547" s="1">
        <v>2.766277E-2</v>
      </c>
      <c r="W547">
        <v>19.81474</v>
      </c>
      <c r="X547">
        <v>0</v>
      </c>
      <c r="Y547">
        <v>0</v>
      </c>
      <c r="Z547" s="1">
        <v>2.7583239999999998E-2</v>
      </c>
      <c r="AA547">
        <v>19.84291</v>
      </c>
      <c r="AB547">
        <v>0</v>
      </c>
      <c r="AC547">
        <v>0</v>
      </c>
      <c r="AD547" s="1">
        <v>2.7598060000000001E-2</v>
      </c>
      <c r="AE547">
        <v>19.874849999999999</v>
      </c>
      <c r="AF547">
        <v>0</v>
      </c>
      <c r="AG547">
        <v>0</v>
      </c>
      <c r="AH547" s="1">
        <v>2.74107E-2</v>
      </c>
      <c r="AI547">
        <v>19.97503</v>
      </c>
      <c r="AJ547">
        <v>0</v>
      </c>
      <c r="AK547">
        <v>0</v>
      </c>
      <c r="AL547" s="1">
        <v>2.7142650000000001E-2</v>
      </c>
      <c r="AM547">
        <v>20.102250000000002</v>
      </c>
      <c r="AN547">
        <v>0</v>
      </c>
      <c r="AO547">
        <v>0</v>
      </c>
      <c r="AP547" s="1">
        <v>2.686784E-2</v>
      </c>
      <c r="AQ547">
        <v>20.238350000000001</v>
      </c>
      <c r="AR547">
        <v>0</v>
      </c>
      <c r="AS547">
        <v>0</v>
      </c>
      <c r="AT547" s="1">
        <v>2.6728350000000001E-2</v>
      </c>
      <c r="AU547">
        <v>20.36224</v>
      </c>
      <c r="AV547">
        <v>0</v>
      </c>
      <c r="AW547">
        <v>0</v>
      </c>
      <c r="AX547" s="1">
        <v>2.6657159999999999E-2</v>
      </c>
      <c r="AY547">
        <v>20.43825</v>
      </c>
      <c r="AZ547">
        <v>0</v>
      </c>
      <c r="BA547">
        <v>0</v>
      </c>
      <c r="BB547" s="1">
        <v>2.6545320000000001E-2</v>
      </c>
      <c r="BC547">
        <v>20.495519999999999</v>
      </c>
      <c r="BD547">
        <v>0</v>
      </c>
      <c r="BE547">
        <v>0</v>
      </c>
      <c r="BF547" s="1">
        <v>2.6463649999999998E-2</v>
      </c>
      <c r="BG547">
        <v>20.541930000000001</v>
      </c>
      <c r="BH547">
        <v>0</v>
      </c>
      <c r="BI547">
        <v>0</v>
      </c>
      <c r="BJ547" s="1">
        <v>2.6528880000000001E-2</v>
      </c>
      <c r="BK547">
        <v>20.60773</v>
      </c>
      <c r="BL547">
        <v>0</v>
      </c>
      <c r="BM547">
        <v>0</v>
      </c>
      <c r="BN547" s="1">
        <v>2.6349689999999999E-2</v>
      </c>
      <c r="BO547">
        <v>20.749549999999999</v>
      </c>
      <c r="BP547">
        <v>0</v>
      </c>
      <c r="BQ547">
        <v>0</v>
      </c>
      <c r="BR547" s="1">
        <v>2.6069579999999998E-2</v>
      </c>
      <c r="BS547">
        <v>20.887129999999999</v>
      </c>
      <c r="BT547">
        <v>0</v>
      </c>
      <c r="BU547">
        <v>0</v>
      </c>
      <c r="BV547" s="1">
        <v>2.5792949999999999E-2</v>
      </c>
      <c r="BW547">
        <v>21.022970000000001</v>
      </c>
      <c r="BX547">
        <v>0</v>
      </c>
      <c r="BY547">
        <v>0</v>
      </c>
      <c r="BZ547" s="1">
        <v>2.5639370000000002E-2</v>
      </c>
      <c r="CA547">
        <v>21.139340000000001</v>
      </c>
      <c r="CB547">
        <v>0</v>
      </c>
      <c r="CC547">
        <v>0</v>
      </c>
      <c r="CD547">
        <v>2.5541109999999999E-2</v>
      </c>
      <c r="CE547">
        <v>21.214089999999999</v>
      </c>
      <c r="CF547">
        <v>0</v>
      </c>
      <c r="CG547">
        <v>0</v>
      </c>
      <c r="CH547" s="1">
        <v>2.541334E-2</v>
      </c>
      <c r="CI547">
        <v>21.243659999999998</v>
      </c>
      <c r="CJ547">
        <v>0</v>
      </c>
      <c r="CK547">
        <v>0</v>
      </c>
      <c r="CL547" s="1">
        <v>2.5371689999999999E-2</v>
      </c>
      <c r="CM547">
        <v>21.278130000000001</v>
      </c>
      <c r="CN547">
        <v>0</v>
      </c>
      <c r="CO547">
        <v>0</v>
      </c>
      <c r="CP547" s="1">
        <v>2.5672960000000002E-2</v>
      </c>
      <c r="CQ547">
        <v>21.343309999999999</v>
      </c>
      <c r="CR547">
        <v>0</v>
      </c>
      <c r="CS547">
        <v>0</v>
      </c>
      <c r="CT547" s="1">
        <v>2.548835E-2</v>
      </c>
      <c r="CU547">
        <v>21.460789999999999</v>
      </c>
      <c r="CV547">
        <v>0</v>
      </c>
      <c r="CW547">
        <v>0</v>
      </c>
      <c r="CX547">
        <v>2.505899E-2</v>
      </c>
      <c r="CY547">
        <v>21.536010000000001</v>
      </c>
      <c r="CZ547">
        <v>0</v>
      </c>
      <c r="DA547">
        <v>0</v>
      </c>
      <c r="DB547" s="1">
        <v>2.4663040000000001E-2</v>
      </c>
      <c r="DC547">
        <v>21.656300000000002</v>
      </c>
      <c r="DD547">
        <v>0</v>
      </c>
      <c r="DE547">
        <v>0</v>
      </c>
      <c r="DF547" s="1">
        <v>2.4540220000000001E-2</v>
      </c>
      <c r="DG547">
        <v>21.76735</v>
      </c>
      <c r="DH547">
        <v>0</v>
      </c>
      <c r="DI547">
        <v>0</v>
      </c>
      <c r="DJ547" s="1">
        <v>2.454193E-2</v>
      </c>
      <c r="DK547">
        <v>21.835349999999998</v>
      </c>
      <c r="DL547">
        <v>0</v>
      </c>
      <c r="DM547">
        <v>0</v>
      </c>
      <c r="DN547" s="1">
        <v>2.44446E-2</v>
      </c>
      <c r="DO547">
        <v>21.878440000000001</v>
      </c>
      <c r="DP547">
        <v>0</v>
      </c>
      <c r="DQ547">
        <v>0</v>
      </c>
      <c r="DR547" s="1">
        <v>2.4103039999999999E-2</v>
      </c>
      <c r="DS547">
        <v>21.925370000000001</v>
      </c>
      <c r="DT547">
        <v>0</v>
      </c>
      <c r="DU547">
        <v>0</v>
      </c>
      <c r="DV547" s="1">
        <v>2.3608870000000001E-2</v>
      </c>
      <c r="DW547">
        <v>21.991540000000001</v>
      </c>
      <c r="DX547">
        <v>0</v>
      </c>
      <c r="DY547">
        <v>0</v>
      </c>
      <c r="DZ547">
        <v>2.3457909999999998E-2</v>
      </c>
      <c r="EA547">
        <v>22.138069999999999</v>
      </c>
      <c r="EB547">
        <v>0</v>
      </c>
      <c r="EC547">
        <v>0</v>
      </c>
      <c r="ED547" s="1">
        <v>2.3462319999999998E-2</v>
      </c>
      <c r="EE547">
        <v>22.299289999999999</v>
      </c>
      <c r="EF547">
        <v>0</v>
      </c>
      <c r="EG547">
        <v>0</v>
      </c>
      <c r="EH547" s="1">
        <v>2.3450260000000001E-2</v>
      </c>
      <c r="EI547">
        <v>22.460149999999999</v>
      </c>
      <c r="EJ547">
        <v>0</v>
      </c>
      <c r="EK547">
        <v>0</v>
      </c>
      <c r="EL547" s="1">
        <v>2.3281909999999999E-2</v>
      </c>
      <c r="EM547">
        <v>22.602730000000001</v>
      </c>
      <c r="EN547">
        <v>0</v>
      </c>
      <c r="EO547">
        <v>0</v>
      </c>
      <c r="EP547" s="1">
        <v>2.3080369999999999E-2</v>
      </c>
      <c r="EQ547">
        <v>22.676169999999999</v>
      </c>
      <c r="ER547">
        <v>0</v>
      </c>
      <c r="ES547">
        <v>1.723726E-37</v>
      </c>
      <c r="ET547" s="1">
        <v>2.2901500000000002E-2</v>
      </c>
      <c r="EU547">
        <v>22.703700000000001</v>
      </c>
      <c r="EV547">
        <v>7.5398329999999996E-38</v>
      </c>
      <c r="EW547">
        <v>1.0471600000000001E-34</v>
      </c>
      <c r="EX547" s="1">
        <v>2.294303E-2</v>
      </c>
      <c r="EY547">
        <v>22.741510000000002</v>
      </c>
      <c r="EZ547">
        <v>2.4382059999999998E-35</v>
      </c>
      <c r="FA547">
        <v>3.6738190000000003E-32</v>
      </c>
      <c r="FB547" s="1">
        <v>2.3296839999999999E-2</v>
      </c>
      <c r="FC547">
        <v>22.790970000000002</v>
      </c>
      <c r="FD547">
        <v>4.9070929999999997E-33</v>
      </c>
      <c r="FE547" s="1">
        <v>8.0140279999999998E-30</v>
      </c>
      <c r="FF547" s="1">
        <v>2.3229280000000001E-2</v>
      </c>
      <c r="FG547">
        <v>22.89367</v>
      </c>
      <c r="FH547" s="1">
        <v>6.2908259999999998E-31</v>
      </c>
      <c r="FI547" s="1">
        <v>1.114118E-27</v>
      </c>
      <c r="FJ547" s="1">
        <v>2.296666E-2</v>
      </c>
      <c r="FK547">
        <v>22.99588</v>
      </c>
      <c r="FL547" s="1">
        <v>5.3979540000000002E-29</v>
      </c>
      <c r="FM547" s="1">
        <v>1.0351510000000001E-25</v>
      </c>
      <c r="FN547" s="1">
        <v>2.2690780000000001E-2</v>
      </c>
      <c r="FO547">
        <v>23.077310000000001</v>
      </c>
      <c r="FP547" s="1">
        <v>3.2527330000000001E-27</v>
      </c>
      <c r="FQ547" s="1">
        <v>6.7217770000000001E-24</v>
      </c>
      <c r="FR547" s="1">
        <v>2.2660860000000001E-2</v>
      </c>
      <c r="FS547">
        <v>23.14293</v>
      </c>
      <c r="FT547" s="1">
        <v>1.436242E-25</v>
      </c>
      <c r="FU547" s="1">
        <v>3.189251E-22</v>
      </c>
      <c r="FV547" s="1">
        <v>2.2717089999999999E-2</v>
      </c>
      <c r="FW547">
        <v>23.18141</v>
      </c>
      <c r="FX547" s="1">
        <v>4.7657670000000003E-24</v>
      </c>
      <c r="FY547" s="1">
        <v>1.135008E-20</v>
      </c>
      <c r="FZ547" s="1">
        <v>2.2674329999999999E-2</v>
      </c>
      <c r="GA547">
        <v>23.208860000000001</v>
      </c>
      <c r="GB547" s="1">
        <v>1.211133E-22</v>
      </c>
      <c r="GC547" s="1">
        <v>3.0676770000000001E-19</v>
      </c>
      <c r="GD547" s="1">
        <v>2.2504550000000002E-2</v>
      </c>
      <c r="GE547">
        <v>23.236809999999998</v>
      </c>
      <c r="GF547" s="1">
        <v>2.409534E-21</v>
      </c>
      <c r="GG547" s="1">
        <v>6.4761180000000002E-18</v>
      </c>
      <c r="GH547">
        <v>2.2379650000000001E-2</v>
      </c>
      <c r="GI547">
        <v>23.285360000000001</v>
      </c>
      <c r="GJ547" s="1">
        <v>3.8544590000000001E-20</v>
      </c>
      <c r="GK547" s="1">
        <v>1.0969489999999999E-16</v>
      </c>
      <c r="GL547" s="1">
        <v>2.226523E-2</v>
      </c>
      <c r="GM547">
        <v>23.396699999999999</v>
      </c>
      <c r="GN547" s="1">
        <v>5.0408289999999997E-19</v>
      </c>
      <c r="GO547" s="1">
        <v>1.519666E-15</v>
      </c>
      <c r="GP547">
        <v>2.21243E-2</v>
      </c>
      <c r="GQ547">
        <v>23.532920000000001</v>
      </c>
      <c r="GR547" s="1">
        <v>5.4761270000000004E-18</v>
      </c>
      <c r="GS547" s="1">
        <v>1.747363E-14</v>
      </c>
      <c r="GT547" s="1">
        <v>2.203654E-2</v>
      </c>
      <c r="GU547">
        <v>23.682500000000001</v>
      </c>
      <c r="GV547" s="1">
        <v>5.0286260000000001E-17</v>
      </c>
      <c r="GW547" s="1">
        <v>1.696557E-13</v>
      </c>
      <c r="GX547" s="1">
        <v>2.1873150000000001E-2</v>
      </c>
      <c r="GY547">
        <v>23.81494</v>
      </c>
      <c r="GZ547" s="1">
        <v>3.9395729999999999E-16</v>
      </c>
      <c r="HA547" s="1">
        <v>1.408398E-12</v>
      </c>
      <c r="HB547" s="1">
        <v>2.1695599999999999E-2</v>
      </c>
      <c r="HC547">
        <v>23.898579999999999</v>
      </c>
      <c r="HD547" s="1">
        <v>2.6718849999999998E-15</v>
      </c>
      <c r="HE547" s="1">
        <v>1.011245E-11</v>
      </c>
      <c r="HF547" s="1">
        <v>2.1583020000000001E-2</v>
      </c>
      <c r="HG547">
        <v>23.914809999999999</v>
      </c>
      <c r="HH547" s="1">
        <v>1.58993E-14</v>
      </c>
      <c r="HI547" s="1">
        <v>6.364168E-11</v>
      </c>
      <c r="HJ547" s="1">
        <v>2.1650900000000001E-2</v>
      </c>
      <c r="HK547">
        <v>23.928799999999999</v>
      </c>
      <c r="HL547" s="1">
        <v>8.4376620000000005E-14</v>
      </c>
      <c r="HM547" s="1">
        <v>3.5504640000000002E-10</v>
      </c>
      <c r="HN547" s="1">
        <v>2.2216139999999999E-2</v>
      </c>
      <c r="HO547">
        <v>23.954319999999999</v>
      </c>
      <c r="HP547" s="1">
        <v>2.063696E-13</v>
      </c>
      <c r="HQ547" s="1">
        <v>1.5257650000000001E-9</v>
      </c>
      <c r="HR547" s="1">
        <v>2.2043500000000001E-2</v>
      </c>
      <c r="HS547">
        <v>24.026489999999999</v>
      </c>
      <c r="HT547" s="1">
        <v>8.5105919999999995E-13</v>
      </c>
      <c r="HU547" s="1">
        <v>6.5370860000000002E-9</v>
      </c>
      <c r="HV547" s="1">
        <v>2.1480630000000001E-2</v>
      </c>
      <c r="HW547">
        <v>24.13354</v>
      </c>
      <c r="HX547" s="1">
        <v>3.1989590000000002E-12</v>
      </c>
      <c r="HY547" s="1">
        <v>2.6035050000000001E-8</v>
      </c>
      <c r="HZ547" s="1">
        <v>2.0940050000000002E-2</v>
      </c>
      <c r="IA547">
        <v>24.239629999999998</v>
      </c>
      <c r="IB547" s="1">
        <v>1.111437E-11</v>
      </c>
      <c r="IC547" s="1">
        <v>9.5455810000000004E-8</v>
      </c>
      <c r="ID547" s="1">
        <v>2.0836460000000001E-2</v>
      </c>
      <c r="IE547">
        <v>24.341100000000001</v>
      </c>
      <c r="IF547" s="1">
        <v>3.6113600000000002E-11</v>
      </c>
      <c r="IG547" s="1">
        <v>3.2568310000000001E-7</v>
      </c>
      <c r="IH547" s="1">
        <v>2.0930000000000001E-2</v>
      </c>
      <c r="II547">
        <v>24.40138</v>
      </c>
      <c r="IJ547" s="1">
        <v>1.07899E-10</v>
      </c>
      <c r="IK547" s="1">
        <v>1.0359600000000001E-6</v>
      </c>
      <c r="IL547" s="1">
        <v>2.090494E-2</v>
      </c>
      <c r="IM547">
        <v>24.415579999999999</v>
      </c>
      <c r="IN547" s="1">
        <v>2.9167839999999998E-10</v>
      </c>
      <c r="IO547" s="1">
        <v>3.0378739999999999E-6</v>
      </c>
      <c r="IP547" s="1">
        <v>2.0961839999999999E-2</v>
      </c>
      <c r="IQ547">
        <v>24.429130000000001</v>
      </c>
      <c r="IR547" s="1">
        <v>7.3993380000000002E-10</v>
      </c>
      <c r="IS547" s="1">
        <v>8.2603139999999995E-6</v>
      </c>
      <c r="IT547" s="1">
        <v>2.1636099999999998E-2</v>
      </c>
      <c r="IU547">
        <v>24.467410000000001</v>
      </c>
      <c r="IV547" s="1">
        <v>1.7823550000000001E-9</v>
      </c>
      <c r="IW547" s="1">
        <v>2.1315789999999999E-5</v>
      </c>
      <c r="IX547" s="1">
        <v>2.146841E-2</v>
      </c>
      <c r="IY547">
        <v>24.59487</v>
      </c>
      <c r="IZ547" s="1">
        <v>3.9255130000000002E-9</v>
      </c>
      <c r="JA547" s="1">
        <v>5.1441160000000002E-5</v>
      </c>
      <c r="JB547" s="1">
        <v>2.0907729999999999E-2</v>
      </c>
      <c r="JC547">
        <v>24.744800000000001</v>
      </c>
      <c r="JD547" s="1">
        <v>8.2817500000000007E-9</v>
      </c>
      <c r="JE547" s="1">
        <v>1.167154E-4</v>
      </c>
      <c r="JF547" s="1">
        <v>2.0371279999999999E-2</v>
      </c>
      <c r="JG547">
        <v>24.891290000000001</v>
      </c>
      <c r="JH547" s="1">
        <v>1.6977E-8</v>
      </c>
      <c r="JI547" s="1">
        <v>2.524863E-4</v>
      </c>
      <c r="JJ547" s="1">
        <v>2.032697E-2</v>
      </c>
      <c r="JK547">
        <v>24.988409999999998</v>
      </c>
      <c r="JL547" s="1">
        <v>3.401474E-8</v>
      </c>
      <c r="JM547" s="1">
        <v>5.273462E-4</v>
      </c>
      <c r="JN547" s="1">
        <v>2.048587E-2</v>
      </c>
      <c r="JO547">
        <v>25.047969999999999</v>
      </c>
      <c r="JP547" s="1">
        <v>6.5238350000000004E-8</v>
      </c>
      <c r="JQ547" s="1">
        <v>1.064941E-3</v>
      </c>
      <c r="JR547" s="1">
        <v>2.047883E-2</v>
      </c>
      <c r="JS547">
        <v>25.067419999999998</v>
      </c>
      <c r="JT547" s="1">
        <v>1.190121E-7</v>
      </c>
      <c r="JU547" s="1">
        <v>2.0682119999999998E-3</v>
      </c>
      <c r="JV547" s="1">
        <v>2.0501249999999999E-2</v>
      </c>
      <c r="JW547">
        <v>25.08803</v>
      </c>
      <c r="JX547" s="1">
        <v>2.115004E-7</v>
      </c>
      <c r="JY547" s="1">
        <v>3.8640860000000001E-3</v>
      </c>
      <c r="JZ547">
        <v>2.1111680000000001E-2</v>
      </c>
      <c r="KA547">
        <v>25.122219999999999</v>
      </c>
      <c r="KB547" s="1">
        <v>3.6813850000000002E-7</v>
      </c>
      <c r="KC547" s="1">
        <v>7.041538E-3</v>
      </c>
      <c r="KD547" s="1">
        <v>2.0880470000000002E-2</v>
      </c>
      <c r="KE547">
        <v>25.226800000000001</v>
      </c>
      <c r="KF547" s="1">
        <v>5.9988140000000004E-7</v>
      </c>
      <c r="KG547" s="1">
        <v>1.236551E-2</v>
      </c>
      <c r="KH547" s="1">
        <v>2.0270449999999999E-2</v>
      </c>
      <c r="KI547">
        <v>25.34094</v>
      </c>
      <c r="KJ547" s="1">
        <v>9.5847599999999999E-7</v>
      </c>
      <c r="KK547" s="1">
        <v>2.0921490000000001E-2</v>
      </c>
      <c r="KL547" s="1">
        <v>1.966387E-2</v>
      </c>
      <c r="KM547">
        <v>25.45974</v>
      </c>
      <c r="KN547" s="1">
        <v>1.520827E-6</v>
      </c>
      <c r="KO547" s="1">
        <v>3.441864E-2</v>
      </c>
      <c r="KP547">
        <v>1.951406E-2</v>
      </c>
      <c r="KQ547">
        <v>25.56588</v>
      </c>
      <c r="KR547" s="1">
        <v>2.4099820000000001E-6</v>
      </c>
      <c r="KS547" s="1">
        <v>5.558155E-2</v>
      </c>
      <c r="KT547" s="1">
        <v>1.9553589999999999E-2</v>
      </c>
      <c r="KU547">
        <v>25.620809999999999</v>
      </c>
      <c r="KV547" s="1">
        <v>3.7283360000000001E-6</v>
      </c>
      <c r="KW547" s="1">
        <v>8.8295009999999993E-2</v>
      </c>
      <c r="KX547" s="1">
        <v>1.9435250000000001E-2</v>
      </c>
      <c r="KY547">
        <v>25.641200000000001</v>
      </c>
      <c r="KZ547" s="1">
        <v>5.577587E-6</v>
      </c>
      <c r="LA547" s="1">
        <v>0.13734950000000001</v>
      </c>
      <c r="LB547" s="1">
        <v>1.924936E-2</v>
      </c>
      <c r="LC547">
        <v>25.65849</v>
      </c>
      <c r="LD547" s="1">
        <v>8.1857160000000007E-6</v>
      </c>
      <c r="LE547">
        <v>0.20877029999999999</v>
      </c>
      <c r="LF547" s="1">
        <v>1.944943E-2</v>
      </c>
      <c r="LG547">
        <v>25.692319999999999</v>
      </c>
      <c r="LH547" s="1">
        <v>1.196171E-5</v>
      </c>
      <c r="LI547" s="1">
        <v>0.31230540000000001</v>
      </c>
      <c r="LJ547" s="1">
        <v>1.9183140000000001E-2</v>
      </c>
      <c r="LK547">
        <v>25.790939999999999</v>
      </c>
      <c r="LL547" s="1">
        <v>1.6768550000000001E-5</v>
      </c>
      <c r="LM547" s="1">
        <v>0.45806580000000002</v>
      </c>
      <c r="LN547">
        <v>1.8728069999999999E-2</v>
      </c>
      <c r="LO547">
        <v>25.9101</v>
      </c>
      <c r="LP547" s="1">
        <v>2.3106879999999999E-5</v>
      </c>
      <c r="LQ547" s="1">
        <v>0.65754619999999997</v>
      </c>
      <c r="LR547" s="1">
        <v>1.8224870000000001E-2</v>
      </c>
      <c r="LS547">
        <v>26.03736</v>
      </c>
      <c r="LT547" s="1">
        <v>3.1504519999999998E-5</v>
      </c>
      <c r="LU547" s="1">
        <v>0.92656950000000005</v>
      </c>
      <c r="LV547" s="1">
        <v>1.799127E-2</v>
      </c>
      <c r="LW547">
        <v>26.142779999999998</v>
      </c>
      <c r="LX547" s="1">
        <v>4.3000760000000001E-5</v>
      </c>
      <c r="LY547" s="1">
        <v>1.287866</v>
      </c>
      <c r="LZ547" s="1">
        <v>1.7826959999999999E-2</v>
      </c>
      <c r="MA547">
        <v>26.202300000000001</v>
      </c>
      <c r="MB547" s="1">
        <v>5.7826759999999997E-5</v>
      </c>
      <c r="MC547">
        <v>1.7698320000000001</v>
      </c>
      <c r="MD547" s="1">
        <v>1.7444919999999999E-2</v>
      </c>
      <c r="ME547">
        <v>26.21311</v>
      </c>
      <c r="MF547" s="1">
        <v>7.5632419999999999E-5</v>
      </c>
      <c r="MG547">
        <v>2.3996230000000001</v>
      </c>
      <c r="MH547" s="1">
        <v>1.7025640000000002E-2</v>
      </c>
      <c r="MI547">
        <v>26.220079999999999</v>
      </c>
      <c r="MJ547" s="1">
        <v>9.7653120000000003E-5</v>
      </c>
      <c r="MK547">
        <v>3.204806</v>
      </c>
      <c r="ML547" s="1">
        <v>1.7026650000000001E-2</v>
      </c>
      <c r="MM547">
        <v>26.236160000000002</v>
      </c>
      <c r="MN547" s="1">
        <v>1.2709900000000001E-4</v>
      </c>
      <c r="MO547">
        <v>4.2370950000000001</v>
      </c>
      <c r="MP547" s="1">
        <v>1.6896700000000001E-2</v>
      </c>
      <c r="MQ547">
        <v>26.32526</v>
      </c>
      <c r="MR547" s="1">
        <v>1.6175599999999999E-4</v>
      </c>
      <c r="MS547">
        <v>5.5484970000000002</v>
      </c>
      <c r="MT547" s="1">
        <v>1.6662739999999999E-2</v>
      </c>
      <c r="MU547">
        <v>26.402950000000001</v>
      </c>
      <c r="MV547" s="1">
        <v>2.0208840000000001E-4</v>
      </c>
      <c r="MW547">
        <v>7.1786269999999996</v>
      </c>
      <c r="MX547" s="1">
        <v>1.6286869999999998E-2</v>
      </c>
      <c r="MY547">
        <v>26.457260000000002</v>
      </c>
      <c r="MZ547" s="1">
        <v>2.459297E-4</v>
      </c>
      <c r="NA547">
        <v>9.1619869999999999</v>
      </c>
      <c r="NB547" s="1">
        <v>1.6053399999999999E-2</v>
      </c>
      <c r="NC547">
        <v>26.496939999999999</v>
      </c>
      <c r="ND547" s="1">
        <v>2.9697170000000001E-4</v>
      </c>
      <c r="NE547">
        <v>11.53213</v>
      </c>
      <c r="NF547">
        <v>1.5964530000000001E-2</v>
      </c>
      <c r="NG547">
        <v>26.535889999999998</v>
      </c>
      <c r="NH547" s="1">
        <v>3.584204E-4</v>
      </c>
      <c r="NI547">
        <v>14.36148</v>
      </c>
      <c r="NJ547" s="1">
        <v>1.592582E-2</v>
      </c>
      <c r="NK547">
        <v>26.554569999999998</v>
      </c>
      <c r="NL547" s="1">
        <v>4.3105070000000001E-4</v>
      </c>
      <c r="NM547">
        <v>17.731819999999999</v>
      </c>
      <c r="NN547" s="1">
        <v>1.5890370000000001E-2</v>
      </c>
      <c r="NO547">
        <v>26.569479999999999</v>
      </c>
      <c r="NP547" s="1">
        <v>5.1529319999999996E-4</v>
      </c>
      <c r="NQ547">
        <v>21.725210000000001</v>
      </c>
      <c r="NR547">
        <v>1.5944710000000001E-2</v>
      </c>
      <c r="NS547">
        <v>26.591519999999999</v>
      </c>
      <c r="NT547" s="1">
        <v>6.1688219999999998E-4</v>
      </c>
      <c r="NU547">
        <v>26.455190000000002</v>
      </c>
      <c r="NV547" s="1">
        <v>1.5772290000000001E-2</v>
      </c>
      <c r="NW547">
        <v>26.69135</v>
      </c>
      <c r="NX547" s="1">
        <v>7.2345890000000005E-4</v>
      </c>
      <c r="NY547">
        <v>31.994019999999999</v>
      </c>
      <c r="NZ547" s="1">
        <v>1.5505100000000001E-2</v>
      </c>
      <c r="OA547">
        <v>26.816790000000001</v>
      </c>
      <c r="OB547" s="1">
        <v>8.3548849999999996E-4</v>
      </c>
      <c r="OC547">
        <v>38.357849999999999</v>
      </c>
      <c r="OD547" s="1">
        <v>1.5326319999999999E-2</v>
      </c>
      <c r="OE547">
        <v>26.927569999999999</v>
      </c>
      <c r="OF547" s="1">
        <v>9.6189319999999997E-4</v>
      </c>
      <c r="OG547">
        <v>45.578400000000002</v>
      </c>
      <c r="OH547" s="1">
        <v>1.528536E-2</v>
      </c>
      <c r="OI547">
        <v>27.021599999999999</v>
      </c>
      <c r="OJ547" s="1">
        <v>1.111573E-3</v>
      </c>
      <c r="OK547">
        <v>53.795279999999998</v>
      </c>
    </row>
    <row r="548" spans="1:401" x14ac:dyDescent="0.35">
      <c r="A548">
        <v>557</v>
      </c>
      <c r="B548" t="s">
        <v>4</v>
      </c>
      <c r="C548" t="s">
        <v>364</v>
      </c>
      <c r="D548" t="s">
        <v>555</v>
      </c>
      <c r="E548">
        <v>10713.59</v>
      </c>
      <c r="F548" s="1">
        <v>3.3817930000000003E-2</v>
      </c>
      <c r="G548">
        <v>19.098949999999999</v>
      </c>
      <c r="H548">
        <v>0</v>
      </c>
      <c r="I548">
        <v>0</v>
      </c>
      <c r="J548">
        <v>3.376618E-2</v>
      </c>
      <c r="K548">
        <v>19.182400000000001</v>
      </c>
      <c r="L548">
        <v>0</v>
      </c>
      <c r="M548">
        <v>0</v>
      </c>
      <c r="N548" s="1">
        <v>3.3518199999999998E-2</v>
      </c>
      <c r="O548">
        <v>19.27327</v>
      </c>
      <c r="P548">
        <v>0</v>
      </c>
      <c r="Q548">
        <v>0</v>
      </c>
      <c r="R548" s="1">
        <v>3.3188809999999999E-2</v>
      </c>
      <c r="S548">
        <v>19.331959999999999</v>
      </c>
      <c r="T548">
        <v>0</v>
      </c>
      <c r="U548">
        <v>0</v>
      </c>
      <c r="V548" s="1">
        <v>3.2913329999999998E-2</v>
      </c>
      <c r="W548">
        <v>19.348199999999999</v>
      </c>
      <c r="X548">
        <v>0</v>
      </c>
      <c r="Y548">
        <v>0</v>
      </c>
      <c r="Z548" s="1">
        <v>3.2823360000000003E-2</v>
      </c>
      <c r="AA548">
        <v>19.370640000000002</v>
      </c>
      <c r="AB548">
        <v>0</v>
      </c>
      <c r="AC548">
        <v>0</v>
      </c>
      <c r="AD548" s="1">
        <v>3.2847000000000001E-2</v>
      </c>
      <c r="AE548">
        <v>19.396809999999999</v>
      </c>
      <c r="AF548">
        <v>0</v>
      </c>
      <c r="AG548">
        <v>0</v>
      </c>
      <c r="AH548" s="1">
        <v>3.2621610000000002E-2</v>
      </c>
      <c r="AI548">
        <v>19.487220000000001</v>
      </c>
      <c r="AJ548">
        <v>0</v>
      </c>
      <c r="AK548">
        <v>0</v>
      </c>
      <c r="AL548" s="1">
        <v>3.2298090000000002E-2</v>
      </c>
      <c r="AM548">
        <v>19.602979999999999</v>
      </c>
      <c r="AN548">
        <v>0</v>
      </c>
      <c r="AO548">
        <v>0</v>
      </c>
      <c r="AP548" s="1">
        <v>3.1967059999999999E-2</v>
      </c>
      <c r="AQ548">
        <v>19.72702</v>
      </c>
      <c r="AR548">
        <v>0</v>
      </c>
      <c r="AS548">
        <v>0</v>
      </c>
      <c r="AT548" s="1">
        <v>3.1805689999999998E-2</v>
      </c>
      <c r="AU548">
        <v>19.83916</v>
      </c>
      <c r="AV548">
        <v>0</v>
      </c>
      <c r="AW548">
        <v>0</v>
      </c>
      <c r="AX548">
        <v>3.1720379999999999E-2</v>
      </c>
      <c r="AY548">
        <v>19.906469999999999</v>
      </c>
      <c r="AZ548">
        <v>0</v>
      </c>
      <c r="BA548">
        <v>0</v>
      </c>
      <c r="BB548" s="1">
        <v>3.1591519999999998E-2</v>
      </c>
      <c r="BC548">
        <v>19.956530000000001</v>
      </c>
      <c r="BD548">
        <v>0</v>
      </c>
      <c r="BE548">
        <v>0</v>
      </c>
      <c r="BF548" s="1">
        <v>3.1499880000000001E-2</v>
      </c>
      <c r="BG548">
        <v>19.995899999999999</v>
      </c>
      <c r="BH548">
        <v>0</v>
      </c>
      <c r="BI548">
        <v>0</v>
      </c>
      <c r="BJ548">
        <v>3.1574989999999997E-2</v>
      </c>
      <c r="BK548">
        <v>20.05377</v>
      </c>
      <c r="BL548">
        <v>0</v>
      </c>
      <c r="BM548">
        <v>0</v>
      </c>
      <c r="BN548" s="1">
        <v>3.1364860000000001E-2</v>
      </c>
      <c r="BO548">
        <v>20.183319999999998</v>
      </c>
      <c r="BP548">
        <v>0</v>
      </c>
      <c r="BQ548">
        <v>0</v>
      </c>
      <c r="BR548" s="1">
        <v>3.1025919999999998E-2</v>
      </c>
      <c r="BS548">
        <v>20.307960000000001</v>
      </c>
      <c r="BT548">
        <v>0</v>
      </c>
      <c r="BU548">
        <v>0</v>
      </c>
      <c r="BV548" s="1">
        <v>3.0691949999999999E-2</v>
      </c>
      <c r="BW548">
        <v>20.430620000000001</v>
      </c>
      <c r="BX548">
        <v>0</v>
      </c>
      <c r="BY548">
        <v>0</v>
      </c>
      <c r="BZ548" s="1">
        <v>3.0511949999999999E-2</v>
      </c>
      <c r="CA548">
        <v>20.53501</v>
      </c>
      <c r="CB548">
        <v>0</v>
      </c>
      <c r="CC548">
        <v>0</v>
      </c>
      <c r="CD548" s="1">
        <v>3.039861E-2</v>
      </c>
      <c r="CE548">
        <v>20.60069</v>
      </c>
      <c r="CF548">
        <v>0</v>
      </c>
      <c r="CG548">
        <v>0</v>
      </c>
      <c r="CH548" s="1">
        <v>3.0245930000000001E-2</v>
      </c>
      <c r="CI548">
        <v>20.623480000000001</v>
      </c>
      <c r="CJ548">
        <v>0</v>
      </c>
      <c r="CK548">
        <v>0</v>
      </c>
      <c r="CL548" s="1">
        <v>3.021018E-2</v>
      </c>
      <c r="CM548">
        <v>20.650919999999999</v>
      </c>
      <c r="CN548">
        <v>0</v>
      </c>
      <c r="CO548">
        <v>0</v>
      </c>
      <c r="CP548" s="1">
        <v>3.0569160000000001E-2</v>
      </c>
      <c r="CQ548">
        <v>20.707609999999999</v>
      </c>
      <c r="CR548">
        <v>0</v>
      </c>
      <c r="CS548">
        <v>0</v>
      </c>
      <c r="CT548" s="1">
        <v>3.0354099999999998E-2</v>
      </c>
      <c r="CU548">
        <v>20.813389999999998</v>
      </c>
      <c r="CV548">
        <v>0</v>
      </c>
      <c r="CW548">
        <v>0</v>
      </c>
      <c r="CX548" s="1">
        <v>2.9828009999999999E-2</v>
      </c>
      <c r="CY548">
        <v>20.87931</v>
      </c>
      <c r="CZ548">
        <v>0</v>
      </c>
      <c r="DA548">
        <v>0</v>
      </c>
      <c r="DB548">
        <v>2.9362309999999999E-2</v>
      </c>
      <c r="DC548">
        <v>20.987670000000001</v>
      </c>
      <c r="DD548">
        <v>0</v>
      </c>
      <c r="DE548">
        <v>0</v>
      </c>
      <c r="DF548" s="1">
        <v>2.9214540000000001E-2</v>
      </c>
      <c r="DG548">
        <v>21.08717</v>
      </c>
      <c r="DH548">
        <v>0</v>
      </c>
      <c r="DI548">
        <v>0</v>
      </c>
      <c r="DJ548" s="1">
        <v>2.9219309999999998E-2</v>
      </c>
      <c r="DK548">
        <v>21.145810000000001</v>
      </c>
      <c r="DL548">
        <v>0</v>
      </c>
      <c r="DM548">
        <v>0</v>
      </c>
      <c r="DN548" s="1">
        <v>2.910737E-2</v>
      </c>
      <c r="DO548">
        <v>21.181529999999999</v>
      </c>
      <c r="DP548">
        <v>0</v>
      </c>
      <c r="DQ548">
        <v>0</v>
      </c>
      <c r="DR548" s="1">
        <v>2.8686929999999999E-2</v>
      </c>
      <c r="DS548">
        <v>21.22092</v>
      </c>
      <c r="DT548">
        <v>0</v>
      </c>
      <c r="DU548">
        <v>0</v>
      </c>
      <c r="DV548" s="1">
        <v>2.8097649999999998E-2</v>
      </c>
      <c r="DW548">
        <v>21.27833</v>
      </c>
      <c r="DX548">
        <v>0</v>
      </c>
      <c r="DY548">
        <v>0</v>
      </c>
      <c r="DZ548">
        <v>2.791331E-2</v>
      </c>
      <c r="EA548">
        <v>21.411539999999999</v>
      </c>
      <c r="EB548">
        <v>0</v>
      </c>
      <c r="EC548">
        <v>0</v>
      </c>
      <c r="ED548" s="1">
        <v>2.7927560000000001E-2</v>
      </c>
      <c r="EE548">
        <v>21.558129999999998</v>
      </c>
      <c r="EF548">
        <v>0</v>
      </c>
      <c r="EG548">
        <v>0</v>
      </c>
      <c r="EH548" s="1">
        <v>2.7914270000000001E-2</v>
      </c>
      <c r="EI548">
        <v>21.703810000000001</v>
      </c>
      <c r="EJ548">
        <v>0</v>
      </c>
      <c r="EK548">
        <v>0</v>
      </c>
      <c r="EL548" s="1">
        <v>2.7715179999999999E-2</v>
      </c>
      <c r="EM548">
        <v>21.831579999999999</v>
      </c>
      <c r="EN548">
        <v>0</v>
      </c>
      <c r="EO548">
        <v>0</v>
      </c>
      <c r="EP548" s="1">
        <v>2.7467689999999999E-2</v>
      </c>
      <c r="EQ548">
        <v>21.89367</v>
      </c>
      <c r="ER548">
        <v>0</v>
      </c>
      <c r="ES548">
        <v>1.495489E-38</v>
      </c>
      <c r="ET548" s="1">
        <v>2.7258109999999999E-2</v>
      </c>
      <c r="EU548">
        <v>21.913460000000001</v>
      </c>
      <c r="EV548">
        <v>0</v>
      </c>
      <c r="EW548">
        <v>9.1264150000000001E-36</v>
      </c>
      <c r="EX548" s="1">
        <v>2.732354E-2</v>
      </c>
      <c r="EY548">
        <v>21.94341</v>
      </c>
      <c r="EZ548">
        <v>2.2088020000000001E-38</v>
      </c>
      <c r="FA548">
        <v>3.2188719999999999E-33</v>
      </c>
      <c r="FB548" s="1">
        <v>2.774095E-2</v>
      </c>
      <c r="FC548">
        <v>21.984290000000001</v>
      </c>
      <c r="FD548">
        <v>4.9368880000000003E-36</v>
      </c>
      <c r="FE548">
        <v>7.0659000000000004E-31</v>
      </c>
      <c r="FF548" s="1">
        <v>2.7663799999999999E-2</v>
      </c>
      <c r="FG548">
        <v>22.075700000000001</v>
      </c>
      <c r="FH548">
        <v>6.9161550000000003E-34</v>
      </c>
      <c r="FI548" s="1">
        <v>9.8834950000000002E-29</v>
      </c>
      <c r="FJ548" s="1">
        <v>2.7343619999999999E-2</v>
      </c>
      <c r="FK548">
        <v>22.16666</v>
      </c>
      <c r="FL548">
        <v>6.4015509999999997E-32</v>
      </c>
      <c r="FM548" s="1">
        <v>9.2314459999999997E-27</v>
      </c>
      <c r="FN548" s="1">
        <v>2.7017139999999999E-2</v>
      </c>
      <c r="FO548">
        <v>22.238119999999999</v>
      </c>
      <c r="FP548" s="1">
        <v>4.1446169999999998E-30</v>
      </c>
      <c r="FQ548" s="1">
        <v>6.0249429999999998E-25</v>
      </c>
      <c r="FR548" s="1">
        <v>2.698124E-2</v>
      </c>
      <c r="FS548">
        <v>22.294709999999998</v>
      </c>
      <c r="FT548" s="1">
        <v>1.9819819999999999E-28</v>
      </c>
      <c r="FU548" s="1">
        <v>2.8761300000000002E-23</v>
      </c>
      <c r="FV548" s="1">
        <v>2.7053830000000001E-2</v>
      </c>
      <c r="FW548">
        <v>22.32565</v>
      </c>
      <c r="FX548" s="1">
        <v>7.1567420000000007E-27</v>
      </c>
      <c r="FY548" s="1">
        <v>1.031958E-21</v>
      </c>
      <c r="FZ548" s="1">
        <v>2.7003010000000001E-2</v>
      </c>
      <c r="GA548">
        <v>22.346150000000002</v>
      </c>
      <c r="GB548" s="1">
        <v>1.9696359999999999E-25</v>
      </c>
      <c r="GC548" s="1">
        <v>2.8368860000000003E-20</v>
      </c>
      <c r="GD548" s="1">
        <v>2.679635E-2</v>
      </c>
      <c r="GE548">
        <v>22.367349999999998</v>
      </c>
      <c r="GF548" s="1">
        <v>4.2149050000000003E-24</v>
      </c>
      <c r="GG548" s="1">
        <v>6.095648E-19</v>
      </c>
      <c r="GH548" s="1">
        <v>2.6651069999999999E-2</v>
      </c>
      <c r="GI548">
        <v>22.408249999999999</v>
      </c>
      <c r="GJ548" s="1">
        <v>7.2467309999999997E-23</v>
      </c>
      <c r="GK548" s="1">
        <v>1.0500020000000001E-17</v>
      </c>
      <c r="GL548" s="1">
        <v>2.6516729999999999E-2</v>
      </c>
      <c r="GM548">
        <v>22.508089999999999</v>
      </c>
      <c r="GN548" s="1">
        <v>1.0191040000000001E-21</v>
      </c>
      <c r="GO548" s="1">
        <v>1.4792720000000001E-16</v>
      </c>
      <c r="GP548" s="1">
        <v>2.634568E-2</v>
      </c>
      <c r="GQ548">
        <v>22.63167</v>
      </c>
      <c r="GR548" s="1">
        <v>1.188246E-20</v>
      </c>
      <c r="GS548" s="1">
        <v>1.7290139999999999E-15</v>
      </c>
      <c r="GT548" s="1">
        <v>2.623967E-2</v>
      </c>
      <c r="GU548">
        <v>22.76792</v>
      </c>
      <c r="GV548" s="1">
        <v>1.171207E-19</v>
      </c>
      <c r="GW548" s="1">
        <v>1.7056660000000001E-14</v>
      </c>
      <c r="GX548" s="1">
        <v>2.6045450000000001E-2</v>
      </c>
      <c r="GY548">
        <v>22.888670000000001</v>
      </c>
      <c r="GZ548" s="1">
        <v>9.8334670000000008E-19</v>
      </c>
      <c r="HA548" s="1">
        <v>1.438474E-13</v>
      </c>
      <c r="HB548" s="1">
        <v>2.5835540000000001E-2</v>
      </c>
      <c r="HC548">
        <v>22.962599999999998</v>
      </c>
      <c r="HD548" s="1">
        <v>7.1312800000000005E-18</v>
      </c>
      <c r="HE548" s="1">
        <v>1.0482839999999999E-12</v>
      </c>
      <c r="HF548" s="1">
        <v>2.5699360000000001E-2</v>
      </c>
      <c r="HG548">
        <v>22.97212</v>
      </c>
      <c r="HH548" s="1">
        <v>4.5411120000000003E-17</v>
      </c>
      <c r="HI548" s="1">
        <v>6.694699E-12</v>
      </c>
      <c r="HJ548" s="1">
        <v>2.5806630000000001E-2</v>
      </c>
      <c r="HK548">
        <v>22.980049999999999</v>
      </c>
      <c r="HL548" s="1">
        <v>2.589037E-16</v>
      </c>
      <c r="HM548" s="1">
        <v>3.7926480000000002E-11</v>
      </c>
      <c r="HN548">
        <v>2.6474649999999999E-2</v>
      </c>
      <c r="HO548">
        <v>22.999199999999998</v>
      </c>
      <c r="HP548" s="1">
        <v>1.36541E-15</v>
      </c>
      <c r="HQ548" s="1">
        <v>1.9458729999999999E-10</v>
      </c>
      <c r="HR548" s="1">
        <v>2.6277470000000001E-2</v>
      </c>
      <c r="HS548">
        <v>23.062550000000002</v>
      </c>
      <c r="HT548" s="1">
        <v>6.2088840000000001E-15</v>
      </c>
      <c r="HU548" s="1">
        <v>8.9018659999999995E-10</v>
      </c>
      <c r="HV548" s="1">
        <v>2.559575E-2</v>
      </c>
      <c r="HW548">
        <v>23.159279999999999</v>
      </c>
      <c r="HX548" s="1">
        <v>2.471294E-14</v>
      </c>
      <c r="HY548" s="1">
        <v>3.6322460000000001E-9</v>
      </c>
      <c r="HZ548" s="1">
        <v>2.4946960000000001E-2</v>
      </c>
      <c r="IA548">
        <v>23.257960000000001</v>
      </c>
      <c r="IB548" s="1">
        <v>8.9216670000000004E-14</v>
      </c>
      <c r="IC548" s="1">
        <v>1.343809E-8</v>
      </c>
      <c r="ID548">
        <v>2.4826379999999999E-2</v>
      </c>
      <c r="IE548">
        <v>23.352129999999999</v>
      </c>
      <c r="IF548" s="1">
        <v>3.0522129999999998E-13</v>
      </c>
      <c r="IG548" s="1">
        <v>4.6155909999999998E-8</v>
      </c>
      <c r="IH548" s="1">
        <v>2.4945019999999998E-2</v>
      </c>
      <c r="II548">
        <v>23.40587</v>
      </c>
      <c r="IJ548" s="1">
        <v>9.9025710000000001E-13</v>
      </c>
      <c r="IK548" s="1">
        <v>1.489107E-7</v>
      </c>
      <c r="IL548" s="1">
        <v>2.4910700000000001E-2</v>
      </c>
      <c r="IM548">
        <v>23.414529999999999</v>
      </c>
      <c r="IN548" s="1">
        <v>2.984481E-12</v>
      </c>
      <c r="IO548" s="1">
        <v>4.4905769999999999E-7</v>
      </c>
      <c r="IP548" s="1">
        <v>2.500952E-2</v>
      </c>
      <c r="IQ548">
        <v>23.422989999999999</v>
      </c>
      <c r="IR548" s="1">
        <v>8.4419489999999994E-12</v>
      </c>
      <c r="IS548" s="1">
        <v>1.2645060000000001E-6</v>
      </c>
      <c r="IT548" s="1">
        <v>2.581584E-2</v>
      </c>
      <c r="IU548">
        <v>23.454750000000001</v>
      </c>
      <c r="IV548" s="1">
        <v>2.3478499999999999E-11</v>
      </c>
      <c r="IW548" s="1">
        <v>3.406244E-6</v>
      </c>
      <c r="IX548" s="1">
        <v>2.5620739999999999E-2</v>
      </c>
      <c r="IY548">
        <v>23.570350000000001</v>
      </c>
      <c r="IZ548" s="1">
        <v>5.908568E-11</v>
      </c>
      <c r="JA548" s="1">
        <v>8.6340909999999996E-6</v>
      </c>
      <c r="JB548" s="1">
        <v>2.4945269999999999E-2</v>
      </c>
      <c r="JC548">
        <v>23.707439999999998</v>
      </c>
      <c r="JD548" s="1">
        <v>1.3586309999999999E-10</v>
      </c>
      <c r="JE548" s="1">
        <v>2.0383240000000001E-5</v>
      </c>
      <c r="JF548" s="1">
        <v>2.4300570000000001E-2</v>
      </c>
      <c r="JG548">
        <v>23.841290000000001</v>
      </c>
      <c r="JH548" s="1">
        <v>2.9395899999999998E-10</v>
      </c>
      <c r="JI548" s="1">
        <v>4.5263930000000001E-5</v>
      </c>
      <c r="JJ548" s="1">
        <v>2.4241619999999998E-2</v>
      </c>
      <c r="JK548">
        <v>23.928339999999999</v>
      </c>
      <c r="JL548" s="1">
        <v>6.2418140000000004E-10</v>
      </c>
      <c r="JM548" s="1">
        <v>9.6343290000000002E-5</v>
      </c>
      <c r="JN548" s="1">
        <v>2.443992E-2</v>
      </c>
      <c r="JO548">
        <v>23.979610000000001</v>
      </c>
      <c r="JP548" s="1">
        <v>1.298302E-9</v>
      </c>
      <c r="JQ548" s="1">
        <v>1.9871759999999999E-4</v>
      </c>
      <c r="JR548" s="1">
        <v>2.4438100000000001E-2</v>
      </c>
      <c r="JS548">
        <v>23.994129999999998</v>
      </c>
      <c r="JT548" s="1">
        <v>2.587081E-9</v>
      </c>
      <c r="JU548" s="1">
        <v>3.9596990000000001E-4</v>
      </c>
      <c r="JV548" s="1">
        <v>2.449643E-2</v>
      </c>
      <c r="JW548">
        <v>24.010149999999999</v>
      </c>
      <c r="JX548" s="1">
        <v>4.9743130000000001E-9</v>
      </c>
      <c r="JY548" s="1">
        <v>7.5931999999999996E-4</v>
      </c>
      <c r="JZ548" s="1">
        <v>2.5218540000000001E-2</v>
      </c>
      <c r="KA548">
        <v>24.039280000000002</v>
      </c>
      <c r="KB548" s="1">
        <v>9.6023940000000004E-9</v>
      </c>
      <c r="KC548" s="1">
        <v>1.423735E-3</v>
      </c>
      <c r="KD548" s="1">
        <v>2.4953220000000002E-2</v>
      </c>
      <c r="KE548">
        <v>24.135269999999998</v>
      </c>
      <c r="KF548" s="1">
        <v>1.724498E-8</v>
      </c>
      <c r="KG548" s="1">
        <v>2.5836219999999998E-3</v>
      </c>
      <c r="KH548" s="1">
        <v>2.421328E-2</v>
      </c>
      <c r="KI548">
        <v>24.240449999999999</v>
      </c>
      <c r="KJ548" s="1">
        <v>2.9090469999999999E-8</v>
      </c>
      <c r="KK548" s="1">
        <v>4.4903089999999996E-3</v>
      </c>
      <c r="KL548" s="1">
        <v>2.3478619999999999E-2</v>
      </c>
      <c r="KM548">
        <v>24.350359999999998</v>
      </c>
      <c r="KN548" s="1">
        <v>4.717478E-8</v>
      </c>
      <c r="KO548" s="1">
        <v>7.5074909999999998E-3</v>
      </c>
      <c r="KP548" s="1">
        <v>2.3300319999999999E-2</v>
      </c>
      <c r="KQ548">
        <v>24.447659999999999</v>
      </c>
      <c r="KR548" s="1">
        <v>7.6242380000000004E-8</v>
      </c>
      <c r="KS548" s="1">
        <v>1.2222729999999999E-2</v>
      </c>
      <c r="KT548" s="1">
        <v>2.3359100000000001E-2</v>
      </c>
      <c r="KU548">
        <v>24.495889999999999</v>
      </c>
      <c r="KV548" s="1">
        <v>1.2228230000000001E-7</v>
      </c>
      <c r="KW548" s="1">
        <v>1.955144E-2</v>
      </c>
      <c r="KX548" s="1">
        <v>2.321819E-2</v>
      </c>
      <c r="KY548">
        <v>24.511500000000002</v>
      </c>
      <c r="KZ548" s="1">
        <v>1.9078369999999999E-7</v>
      </c>
      <c r="LA548" s="1">
        <v>3.0685250000000001E-2</v>
      </c>
      <c r="LB548" s="1">
        <v>2.3017470000000002E-2</v>
      </c>
      <c r="LC548">
        <v>24.525230000000001</v>
      </c>
      <c r="LD548" s="1">
        <v>2.9029819999999998E-7</v>
      </c>
      <c r="LE548" s="1">
        <v>4.7088089999999999E-2</v>
      </c>
      <c r="LF548" s="1">
        <v>2.3245849999999998E-2</v>
      </c>
      <c r="LG548">
        <v>24.554569999999998</v>
      </c>
      <c r="LH548" s="1">
        <v>4.4318529999999998E-7</v>
      </c>
      <c r="LI548" s="1">
        <v>7.1153599999999997E-2</v>
      </c>
      <c r="LJ548" s="1">
        <v>2.2939640000000001E-2</v>
      </c>
      <c r="LK548">
        <v>24.645779999999998</v>
      </c>
      <c r="LL548" s="1">
        <v>6.4916470000000003E-7</v>
      </c>
      <c r="LM548" s="1">
        <v>0.1056021</v>
      </c>
      <c r="LN548" s="1">
        <v>2.2387210000000001E-2</v>
      </c>
      <c r="LO548">
        <v>24.758199999999999</v>
      </c>
      <c r="LP548" s="1">
        <v>9.1928229999999999E-7</v>
      </c>
      <c r="LQ548" s="1">
        <v>0.15320900000000001</v>
      </c>
      <c r="LR548" s="1">
        <v>2.1787609999999999E-2</v>
      </c>
      <c r="LS548">
        <v>24.878509999999999</v>
      </c>
      <c r="LT548" s="1">
        <v>1.269928E-6</v>
      </c>
      <c r="LU548">
        <v>0.2174382</v>
      </c>
      <c r="LV548" s="1">
        <v>2.1507200000000001E-2</v>
      </c>
      <c r="LW548">
        <v>24.97738</v>
      </c>
      <c r="LX548" s="1">
        <v>1.749427E-6</v>
      </c>
      <c r="LY548" s="1">
        <v>0.30336449999999998</v>
      </c>
      <c r="LZ548" s="1">
        <v>2.131655E-2</v>
      </c>
      <c r="MA548">
        <v>25.030110000000001</v>
      </c>
      <c r="MB548" s="1">
        <v>2.3856079999999999E-6</v>
      </c>
      <c r="MC548" s="1">
        <v>0.41787099999999999</v>
      </c>
      <c r="MD548" s="1">
        <v>2.0862229999999999E-2</v>
      </c>
      <c r="ME548">
        <v>25.03697</v>
      </c>
      <c r="MF548" s="1">
        <v>3.1617390000000002E-6</v>
      </c>
      <c r="MG548" s="1">
        <v>0.56776850000000001</v>
      </c>
      <c r="MH548" s="1">
        <v>2.037622E-2</v>
      </c>
      <c r="MI548">
        <v>25.04073</v>
      </c>
      <c r="MJ548" s="1">
        <v>4.116028E-6</v>
      </c>
      <c r="MK548" s="1">
        <v>0.75915239999999995</v>
      </c>
      <c r="ML548">
        <v>2.0368600000000001E-2</v>
      </c>
      <c r="MM548">
        <v>25.053439999999998</v>
      </c>
      <c r="MN548" s="1">
        <v>5.4286110000000001E-6</v>
      </c>
      <c r="MO548" s="1">
        <v>1.00461</v>
      </c>
      <c r="MP548">
        <v>2.0225549999999998E-2</v>
      </c>
      <c r="MQ548">
        <v>25.135649999999998</v>
      </c>
      <c r="MR548" s="1">
        <v>7.0524789999999999E-6</v>
      </c>
      <c r="MS548">
        <v>1.3182339999999999</v>
      </c>
      <c r="MT548" s="1">
        <v>1.99411E-2</v>
      </c>
      <c r="MU548">
        <v>25.208069999999999</v>
      </c>
      <c r="MV548" s="1">
        <v>9.0021219999999999E-6</v>
      </c>
      <c r="MW548">
        <v>1.711317</v>
      </c>
      <c r="MX548" s="1">
        <v>1.9490710000000001E-2</v>
      </c>
      <c r="MY548">
        <v>25.258050000000001</v>
      </c>
      <c r="MZ548" s="1">
        <v>1.125442E-5</v>
      </c>
      <c r="NA548">
        <v>2.1946330000000001</v>
      </c>
      <c r="NB548" s="1">
        <v>1.9212630000000001E-2</v>
      </c>
      <c r="NC548">
        <v>25.293659999999999</v>
      </c>
      <c r="ND548" s="1">
        <v>1.402291E-5</v>
      </c>
      <c r="NE548">
        <v>2.7808999999999999</v>
      </c>
      <c r="NF548" s="1">
        <v>1.9104599999999999E-2</v>
      </c>
      <c r="NG548">
        <v>25.328669999999999</v>
      </c>
      <c r="NH548" s="1">
        <v>1.746931E-5</v>
      </c>
      <c r="NI548">
        <v>3.4923920000000002</v>
      </c>
      <c r="NJ548" s="1">
        <v>1.906128E-2</v>
      </c>
      <c r="NK548">
        <v>25.34423</v>
      </c>
      <c r="NL548" s="1">
        <v>2.1675969999999998E-5</v>
      </c>
      <c r="NM548">
        <v>4.3531310000000003</v>
      </c>
      <c r="NN548" s="1">
        <v>1.902655E-2</v>
      </c>
      <c r="NO548">
        <v>25.356729999999999</v>
      </c>
      <c r="NP548" s="1">
        <v>2.6722510000000001E-5</v>
      </c>
      <c r="NQ548">
        <v>5.3883989999999997</v>
      </c>
      <c r="NR548" s="1">
        <v>1.9091730000000001E-2</v>
      </c>
      <c r="NS548">
        <v>25.37689</v>
      </c>
      <c r="NT548" s="1">
        <v>3.2932360000000001E-5</v>
      </c>
      <c r="NU548">
        <v>6.631786</v>
      </c>
      <c r="NV548" s="1">
        <v>1.8883569999999999E-2</v>
      </c>
      <c r="NW548">
        <v>25.470590000000001</v>
      </c>
      <c r="NX548" s="1">
        <v>3.9738170000000003E-5</v>
      </c>
      <c r="NY548">
        <v>8.1067</v>
      </c>
      <c r="NZ548" s="1">
        <v>1.8569189999999999E-2</v>
      </c>
      <c r="OA548">
        <v>25.59085</v>
      </c>
      <c r="OB548" s="1">
        <v>4.7285299999999999E-5</v>
      </c>
      <c r="OC548">
        <v>9.8284739999999999</v>
      </c>
      <c r="OD548" s="1">
        <v>1.8354280000000001E-2</v>
      </c>
      <c r="OE548">
        <v>25.69979</v>
      </c>
      <c r="OF548" s="1">
        <v>5.6209830000000001E-5</v>
      </c>
      <c r="OG548">
        <v>11.84291</v>
      </c>
      <c r="OH548" s="1">
        <v>1.8302639999999998E-2</v>
      </c>
      <c r="OI548">
        <v>25.791979999999999</v>
      </c>
      <c r="OJ548" s="1">
        <v>6.704026E-5</v>
      </c>
      <c r="OK548">
        <v>14.18966</v>
      </c>
    </row>
    <row r="549" spans="1:401" x14ac:dyDescent="0.35">
      <c r="A549">
        <v>558</v>
      </c>
      <c r="B549" t="s">
        <v>4</v>
      </c>
      <c r="C549" t="s">
        <v>364</v>
      </c>
      <c r="D549" t="s">
        <v>556</v>
      </c>
      <c r="E549">
        <v>9018.3680000000004</v>
      </c>
      <c r="F549" s="1">
        <v>2.209852E-2</v>
      </c>
      <c r="G549">
        <v>18.7864</v>
      </c>
      <c r="H549">
        <v>0</v>
      </c>
      <c r="I549">
        <v>0</v>
      </c>
      <c r="J549" s="1">
        <v>2.2069100000000001E-2</v>
      </c>
      <c r="K549">
        <v>18.862739999999999</v>
      </c>
      <c r="L549">
        <v>0</v>
      </c>
      <c r="M549">
        <v>0</v>
      </c>
      <c r="N549" s="1">
        <v>2.190661E-2</v>
      </c>
      <c r="O549">
        <v>18.945879999999999</v>
      </c>
      <c r="P549">
        <v>0</v>
      </c>
      <c r="Q549">
        <v>0</v>
      </c>
      <c r="R549" s="1">
        <v>2.1684370000000001E-2</v>
      </c>
      <c r="S549">
        <v>18.99915</v>
      </c>
      <c r="T549">
        <v>0</v>
      </c>
      <c r="U549">
        <v>0</v>
      </c>
      <c r="V549" s="1">
        <v>2.150643E-2</v>
      </c>
      <c r="W549">
        <v>19.012440000000002</v>
      </c>
      <c r="X549">
        <v>0</v>
      </c>
      <c r="Y549">
        <v>0</v>
      </c>
      <c r="Z549" s="1">
        <v>2.1444669999999999E-2</v>
      </c>
      <c r="AA549">
        <v>19.031140000000001</v>
      </c>
      <c r="AB549">
        <v>0</v>
      </c>
      <c r="AC549">
        <v>0</v>
      </c>
      <c r="AD549" s="1">
        <v>2.1467150000000001E-2</v>
      </c>
      <c r="AE549">
        <v>19.052910000000001</v>
      </c>
      <c r="AF549">
        <v>0</v>
      </c>
      <c r="AG549">
        <v>0</v>
      </c>
      <c r="AH549" s="1">
        <v>2.132649E-2</v>
      </c>
      <c r="AI549">
        <v>19.134399999999999</v>
      </c>
      <c r="AJ549">
        <v>0</v>
      </c>
      <c r="AK549">
        <v>0</v>
      </c>
      <c r="AL549" s="1">
        <v>2.110542E-2</v>
      </c>
      <c r="AM549">
        <v>19.239750000000001</v>
      </c>
      <c r="AN549">
        <v>0</v>
      </c>
      <c r="AO549">
        <v>0</v>
      </c>
      <c r="AP549" s="1">
        <v>2.0887200000000002E-2</v>
      </c>
      <c r="AQ549">
        <v>19.353090000000002</v>
      </c>
      <c r="AR549">
        <v>0</v>
      </c>
      <c r="AS549">
        <v>0</v>
      </c>
      <c r="AT549" s="1">
        <v>2.0781129999999998E-2</v>
      </c>
      <c r="AU549">
        <v>19.45542</v>
      </c>
      <c r="AV549">
        <v>0</v>
      </c>
      <c r="AW549">
        <v>0</v>
      </c>
      <c r="AX549" s="1">
        <v>2.0733390000000001E-2</v>
      </c>
      <c r="AY549">
        <v>19.516480000000001</v>
      </c>
      <c r="AZ549">
        <v>0</v>
      </c>
      <c r="BA549">
        <v>0</v>
      </c>
      <c r="BB549" s="1">
        <v>2.0647860000000001E-2</v>
      </c>
      <c r="BC549">
        <v>19.561540000000001</v>
      </c>
      <c r="BD549">
        <v>0</v>
      </c>
      <c r="BE549">
        <v>0</v>
      </c>
      <c r="BF549" s="1">
        <v>2.060058E-2</v>
      </c>
      <c r="BG549">
        <v>19.596</v>
      </c>
      <c r="BH549">
        <v>0</v>
      </c>
      <c r="BI549">
        <v>0</v>
      </c>
      <c r="BJ549" s="1">
        <v>2.0642609999999999E-2</v>
      </c>
      <c r="BK549">
        <v>19.647469999999998</v>
      </c>
      <c r="BL549">
        <v>0</v>
      </c>
      <c r="BM549">
        <v>0</v>
      </c>
      <c r="BN549">
        <v>2.0510980000000002E-2</v>
      </c>
      <c r="BO549">
        <v>19.765689999999999</v>
      </c>
      <c r="BP549">
        <v>0</v>
      </c>
      <c r="BQ549">
        <v>0</v>
      </c>
      <c r="BR549" s="1">
        <v>2.028748E-2</v>
      </c>
      <c r="BS549">
        <v>19.879429999999999</v>
      </c>
      <c r="BT549">
        <v>0</v>
      </c>
      <c r="BU549">
        <v>0</v>
      </c>
      <c r="BV549" s="1">
        <v>2.0063810000000001E-2</v>
      </c>
      <c r="BW549">
        <v>19.991440000000001</v>
      </c>
      <c r="BX549">
        <v>0</v>
      </c>
      <c r="BY549">
        <v>0</v>
      </c>
      <c r="BZ549" s="1">
        <v>1.9944759999999999E-2</v>
      </c>
      <c r="CA549">
        <v>20.086729999999999</v>
      </c>
      <c r="CB549">
        <v>0</v>
      </c>
      <c r="CC549">
        <v>0</v>
      </c>
      <c r="CD549" s="1">
        <v>1.9877570000000001E-2</v>
      </c>
      <c r="CE549">
        <v>20.14629</v>
      </c>
      <c r="CF549">
        <v>0</v>
      </c>
      <c r="CG549">
        <v>0</v>
      </c>
      <c r="CH549" s="1">
        <v>1.9774420000000001E-2</v>
      </c>
      <c r="CI549">
        <v>20.165389999999999</v>
      </c>
      <c r="CJ549">
        <v>0</v>
      </c>
      <c r="CK549">
        <v>0</v>
      </c>
      <c r="CL549">
        <v>1.9778299999999999E-2</v>
      </c>
      <c r="CM549">
        <v>20.188359999999999</v>
      </c>
      <c r="CN549">
        <v>0</v>
      </c>
      <c r="CO549">
        <v>0</v>
      </c>
      <c r="CP549" s="1">
        <v>2.000569E-2</v>
      </c>
      <c r="CQ549">
        <v>20.238409999999998</v>
      </c>
      <c r="CR549">
        <v>0</v>
      </c>
      <c r="CS549">
        <v>0</v>
      </c>
      <c r="CT549" s="1">
        <v>1.9877499999999999E-2</v>
      </c>
      <c r="CU549">
        <v>20.334</v>
      </c>
      <c r="CV549">
        <v>0</v>
      </c>
      <c r="CW549">
        <v>0</v>
      </c>
      <c r="CX549" s="1">
        <v>1.9519169999999999E-2</v>
      </c>
      <c r="CY549">
        <v>20.392700000000001</v>
      </c>
      <c r="CZ549">
        <v>0</v>
      </c>
      <c r="DA549">
        <v>0</v>
      </c>
      <c r="DB549" s="1">
        <v>1.9205340000000001E-2</v>
      </c>
      <c r="DC549">
        <v>20.490770000000001</v>
      </c>
      <c r="DD549">
        <v>0</v>
      </c>
      <c r="DE549">
        <v>0</v>
      </c>
      <c r="DF549" s="1">
        <v>1.91144E-2</v>
      </c>
      <c r="DG549">
        <v>20.580770000000001</v>
      </c>
      <c r="DH549">
        <v>0</v>
      </c>
      <c r="DI549">
        <v>0</v>
      </c>
      <c r="DJ549" s="1">
        <v>1.9121579999999999E-2</v>
      </c>
      <c r="DK549">
        <v>20.632760000000001</v>
      </c>
      <c r="DL549">
        <v>0</v>
      </c>
      <c r="DM549">
        <v>0</v>
      </c>
      <c r="DN549">
        <v>1.9054649999999999E-2</v>
      </c>
      <c r="DO549">
        <v>20.663319999999999</v>
      </c>
      <c r="DP549">
        <v>0</v>
      </c>
      <c r="DQ549">
        <v>0</v>
      </c>
      <c r="DR549" s="1">
        <v>1.876533E-2</v>
      </c>
      <c r="DS549">
        <v>20.697209999999998</v>
      </c>
      <c r="DT549">
        <v>0</v>
      </c>
      <c r="DU549">
        <v>0</v>
      </c>
      <c r="DV549" s="1">
        <v>1.8372719999999999E-2</v>
      </c>
      <c r="DW549">
        <v>20.747489999999999</v>
      </c>
      <c r="DX549">
        <v>0</v>
      </c>
      <c r="DY549">
        <v>0</v>
      </c>
      <c r="DZ549" s="1">
        <v>1.8251650000000001E-2</v>
      </c>
      <c r="EA549">
        <v>20.868359999999999</v>
      </c>
      <c r="EB549">
        <v>0</v>
      </c>
      <c r="EC549">
        <v>0</v>
      </c>
      <c r="ED549" s="1">
        <v>1.8265219999999999E-2</v>
      </c>
      <c r="EE549">
        <v>21.002009999999999</v>
      </c>
      <c r="EF549">
        <v>0</v>
      </c>
      <c r="EG549">
        <v>0</v>
      </c>
      <c r="EH549" s="1">
        <v>1.8260709999999999E-2</v>
      </c>
      <c r="EI549">
        <v>21.134810000000002</v>
      </c>
      <c r="EJ549">
        <v>0</v>
      </c>
      <c r="EK549">
        <v>0</v>
      </c>
      <c r="EL549" s="1">
        <v>1.8127770000000001E-2</v>
      </c>
      <c r="EM549">
        <v>21.251010000000001</v>
      </c>
      <c r="EN549">
        <v>0</v>
      </c>
      <c r="EO549">
        <v>0</v>
      </c>
      <c r="EP549" s="1">
        <v>1.7964520000000001E-2</v>
      </c>
      <c r="EQ549">
        <v>21.305710000000001</v>
      </c>
      <c r="ER549">
        <v>0</v>
      </c>
      <c r="ES549">
        <v>0</v>
      </c>
      <c r="ET549" s="1">
        <v>1.7822959999999999E-2</v>
      </c>
      <c r="EU549">
        <v>21.321339999999999</v>
      </c>
      <c r="EV549">
        <v>0</v>
      </c>
      <c r="EW549">
        <v>4.0296070000000001E-38</v>
      </c>
      <c r="EX549" s="1">
        <v>1.7892410000000001E-2</v>
      </c>
      <c r="EY549">
        <v>21.34609</v>
      </c>
      <c r="EZ549">
        <v>0</v>
      </c>
      <c r="FA549">
        <v>1.5483090000000001E-35</v>
      </c>
      <c r="FB549" s="1">
        <v>1.8162560000000001E-2</v>
      </c>
      <c r="FC549">
        <v>21.380569999999999</v>
      </c>
      <c r="FD549">
        <v>2.6078759999999998E-38</v>
      </c>
      <c r="FE549">
        <v>3.7484989999999998E-33</v>
      </c>
      <c r="FF549" s="1">
        <v>1.8122030000000001E-2</v>
      </c>
      <c r="FG549">
        <v>21.462019999999999</v>
      </c>
      <c r="FH549">
        <v>3.9852419999999997E-36</v>
      </c>
      <c r="FI549">
        <v>5.7162009999999996E-31</v>
      </c>
      <c r="FJ549" s="1">
        <v>1.789462E-2</v>
      </c>
      <c r="FK549">
        <v>21.54318</v>
      </c>
      <c r="FL549">
        <v>3.958931E-34</v>
      </c>
      <c r="FM549" s="1">
        <v>5.7359200000000001E-29</v>
      </c>
      <c r="FN549" s="1">
        <v>1.7688309999999999E-2</v>
      </c>
      <c r="FO549">
        <v>21.606300000000001</v>
      </c>
      <c r="FP549">
        <v>2.7398650000000001E-32</v>
      </c>
      <c r="FQ549" s="1">
        <v>3.9999340000000001E-27</v>
      </c>
      <c r="FR549" s="1">
        <v>1.766349E-2</v>
      </c>
      <c r="FS549">
        <v>21.65558</v>
      </c>
      <c r="FT549" s="1">
        <v>1.4066180000000001E-30</v>
      </c>
      <c r="FU549" s="1">
        <v>2.050107E-25</v>
      </c>
      <c r="FV549" s="1">
        <v>1.7712720000000001E-2</v>
      </c>
      <c r="FW549">
        <v>21.680620000000001</v>
      </c>
      <c r="FX549" s="1">
        <v>5.4842680000000003E-29</v>
      </c>
      <c r="FY549" s="1">
        <v>7.9416830000000005E-24</v>
      </c>
      <c r="FZ549" s="1">
        <v>1.7680080000000001E-2</v>
      </c>
      <c r="GA549">
        <v>21.695530000000002</v>
      </c>
      <c r="GB549" s="1">
        <v>1.6258450000000001E-27</v>
      </c>
      <c r="GC549" s="1">
        <v>2.3516460000000001E-22</v>
      </c>
      <c r="GD549" s="1">
        <v>1.7545040000000001E-2</v>
      </c>
      <c r="GE549">
        <v>21.710999999999999</v>
      </c>
      <c r="GF549" s="1">
        <v>3.7251580000000002E-26</v>
      </c>
      <c r="GG549" s="1">
        <v>5.4101239999999998E-21</v>
      </c>
      <c r="GH549" s="1">
        <v>1.7450050000000002E-2</v>
      </c>
      <c r="GI549">
        <v>21.74464</v>
      </c>
      <c r="GJ549" s="1">
        <v>6.8358070000000003E-25</v>
      </c>
      <c r="GK549" s="1">
        <v>9.946404E-20</v>
      </c>
      <c r="GL549" s="1">
        <v>1.7360850000000001E-2</v>
      </c>
      <c r="GM549">
        <v>21.832809999999998</v>
      </c>
      <c r="GN549" s="1">
        <v>1.026092E-23</v>
      </c>
      <c r="GO549" s="1">
        <v>1.495813E-18</v>
      </c>
      <c r="GP549" s="1">
        <v>1.7252429999999999E-2</v>
      </c>
      <c r="GQ549">
        <v>21.943729999999999</v>
      </c>
      <c r="GR549" s="1">
        <v>1.275856E-22</v>
      </c>
      <c r="GS549" s="1">
        <v>1.8640610000000001E-17</v>
      </c>
      <c r="GT549" s="1">
        <v>1.7182949999999999E-2</v>
      </c>
      <c r="GU549">
        <v>22.066990000000001</v>
      </c>
      <c r="GV549" s="1">
        <v>1.339485E-21</v>
      </c>
      <c r="GW549" s="1">
        <v>1.958724E-16</v>
      </c>
      <c r="GX549" s="1">
        <v>1.7053639999999998E-2</v>
      </c>
      <c r="GY549">
        <v>22.1767</v>
      </c>
      <c r="GZ549" s="1">
        <v>1.196554E-20</v>
      </c>
      <c r="HA549" s="1">
        <v>1.757762E-15</v>
      </c>
      <c r="HB549" s="1">
        <v>1.6918019999999999E-2</v>
      </c>
      <c r="HC549">
        <v>22.242319999999999</v>
      </c>
      <c r="HD549" s="1">
        <v>9.2106860000000003E-20</v>
      </c>
      <c r="HE549" s="1">
        <v>1.3595149999999999E-14</v>
      </c>
      <c r="HF549" s="1">
        <v>1.6824680000000002E-2</v>
      </c>
      <c r="HG549">
        <v>22.247440000000001</v>
      </c>
      <c r="HH549" s="1">
        <v>6.2212320000000004E-19</v>
      </c>
      <c r="HI549" s="1">
        <v>9.2116189999999995E-14</v>
      </c>
      <c r="HJ549" s="1">
        <v>1.6933139999999999E-2</v>
      </c>
      <c r="HK549">
        <v>22.250800000000002</v>
      </c>
      <c r="HL549" s="1">
        <v>3.7772039999999998E-18</v>
      </c>
      <c r="HM549" s="1">
        <v>5.5447979999999996E-13</v>
      </c>
      <c r="HN549" s="1">
        <v>1.7370879999999998E-2</v>
      </c>
      <c r="HO549">
        <v>22.264240000000001</v>
      </c>
      <c r="HP549" s="1">
        <v>2.1466490000000001E-17</v>
      </c>
      <c r="HQ549" s="1">
        <v>3.0657580000000001E-12</v>
      </c>
      <c r="HR549" s="1">
        <v>1.724989E-2</v>
      </c>
      <c r="HS549">
        <v>22.318660000000001</v>
      </c>
      <c r="HT549" s="1">
        <v>1.050933E-16</v>
      </c>
      <c r="HU549" s="1">
        <v>1.5092499999999999E-11</v>
      </c>
      <c r="HV549" s="1">
        <v>1.6793389999999998E-2</v>
      </c>
      <c r="HW549">
        <v>22.404579999999999</v>
      </c>
      <c r="HX549" s="1">
        <v>4.424778E-16</v>
      </c>
      <c r="HY549" s="1">
        <v>6.5176339999999995E-11</v>
      </c>
      <c r="HZ549" s="1">
        <v>1.6360380000000001E-2</v>
      </c>
      <c r="IA549">
        <v>22.494720000000001</v>
      </c>
      <c r="IB549" s="1">
        <v>1.667499E-15</v>
      </c>
      <c r="IC549" s="1">
        <v>2.5182509999999999E-10</v>
      </c>
      <c r="ID549" s="1">
        <v>1.6272600000000002E-2</v>
      </c>
      <c r="IE549">
        <v>22.580880000000001</v>
      </c>
      <c r="IF549" s="1">
        <v>5.9400109999999999E-15</v>
      </c>
      <c r="IG549" s="1">
        <v>9.0110230000000003E-10</v>
      </c>
      <c r="IH549" s="1">
        <v>1.636234E-2</v>
      </c>
      <c r="II549">
        <v>22.628240000000002</v>
      </c>
      <c r="IJ549" s="1">
        <v>2.024703E-14</v>
      </c>
      <c r="IK549" s="1">
        <v>3.052076E-9</v>
      </c>
      <c r="IL549" s="1">
        <v>1.634234E-2</v>
      </c>
      <c r="IM549">
        <v>22.632359999999998</v>
      </c>
      <c r="IN549" s="1">
        <v>6.4510059999999997E-14</v>
      </c>
      <c r="IO549" s="1">
        <v>9.7285280000000007E-9</v>
      </c>
      <c r="IP549" s="1">
        <v>1.6456910000000002E-2</v>
      </c>
      <c r="IQ549">
        <v>22.636019999999998</v>
      </c>
      <c r="IR549" s="1">
        <v>1.93669E-13</v>
      </c>
      <c r="IS549" s="1">
        <v>2.898729E-8</v>
      </c>
      <c r="IT549" s="1">
        <v>1.6976749999999999E-2</v>
      </c>
      <c r="IU549">
        <v>22.661000000000001</v>
      </c>
      <c r="IV549" s="1">
        <v>5.7285709999999999E-13</v>
      </c>
      <c r="IW549" s="1">
        <v>8.3100199999999994E-8</v>
      </c>
      <c r="IX549" s="1">
        <v>1.6859389999999998E-2</v>
      </c>
      <c r="IY549">
        <v>22.763819999999999</v>
      </c>
      <c r="IZ549" s="1">
        <v>1.541346E-12</v>
      </c>
      <c r="JA549" s="1">
        <v>2.250587E-7</v>
      </c>
      <c r="JB549" s="1">
        <v>1.640138E-2</v>
      </c>
      <c r="JC549">
        <v>22.887090000000001</v>
      </c>
      <c r="JD549" s="1">
        <v>3.7502330000000004E-12</v>
      </c>
      <c r="JE549" s="1">
        <v>5.6265949999999997E-7</v>
      </c>
      <c r="JF549" s="1">
        <v>1.5970910000000001E-2</v>
      </c>
      <c r="JG549">
        <v>23.00797</v>
      </c>
      <c r="JH549" s="1">
        <v>8.4893220000000008E-12</v>
      </c>
      <c r="JI549" s="1">
        <v>1.307776E-6</v>
      </c>
      <c r="JJ549" s="1">
        <v>1.5931620000000001E-2</v>
      </c>
      <c r="JK549">
        <v>23.085450000000002</v>
      </c>
      <c r="JL549" s="1">
        <v>1.875862E-11</v>
      </c>
      <c r="JM549" s="1">
        <v>2.8968470000000002E-6</v>
      </c>
      <c r="JN549" s="1">
        <v>1.6074390000000001E-2</v>
      </c>
      <c r="JO549">
        <v>23.12941</v>
      </c>
      <c r="JP549" s="1">
        <v>4.072416E-11</v>
      </c>
      <c r="JQ549" s="1">
        <v>6.231438E-6</v>
      </c>
      <c r="JR549" s="1">
        <v>1.6072010000000001E-2</v>
      </c>
      <c r="JS549">
        <v>23.139510000000001</v>
      </c>
      <c r="JT549" s="1">
        <v>8.4974529999999996E-11</v>
      </c>
      <c r="JU549" s="1">
        <v>1.300318E-5</v>
      </c>
      <c r="JV549" s="1">
        <v>1.6162619999999999E-2</v>
      </c>
      <c r="JW549">
        <v>23.150919999999999</v>
      </c>
      <c r="JX549" s="1">
        <v>1.718851E-10</v>
      </c>
      <c r="JY549" s="1">
        <v>2.6147479999999999E-5</v>
      </c>
      <c r="JZ549" s="1">
        <v>1.662342E-2</v>
      </c>
      <c r="KA549">
        <v>23.17428</v>
      </c>
      <c r="KB549" s="1">
        <v>3.4863459999999998E-10</v>
      </c>
      <c r="KC549" s="1">
        <v>5.1561899999999998E-5</v>
      </c>
      <c r="KD549" s="1">
        <v>1.6461119999999999E-2</v>
      </c>
      <c r="KE549">
        <v>23.260120000000001</v>
      </c>
      <c r="KF549" s="1">
        <v>6.6078150000000003E-10</v>
      </c>
      <c r="KG549" s="1">
        <v>9.8672560000000005E-5</v>
      </c>
      <c r="KH549" s="1">
        <v>1.5957320000000001E-2</v>
      </c>
      <c r="KI549">
        <v>23.35492</v>
      </c>
      <c r="KJ549" s="1">
        <v>1.1691339999999999E-9</v>
      </c>
      <c r="KK549" s="1">
        <v>1.8004730000000001E-4</v>
      </c>
      <c r="KL549" s="1">
        <v>1.5473199999999999E-2</v>
      </c>
      <c r="KM549">
        <v>23.454509999999999</v>
      </c>
      <c r="KN549" s="1">
        <v>1.9751160000000001E-9</v>
      </c>
      <c r="KO549" s="1">
        <v>3.1359420000000001E-4</v>
      </c>
      <c r="KP549" s="1">
        <v>1.536004E-2</v>
      </c>
      <c r="KQ549">
        <v>23.542590000000001</v>
      </c>
      <c r="KR549" s="1">
        <v>3.3084039999999999E-9</v>
      </c>
      <c r="KS549" s="1">
        <v>5.2900080000000001E-4</v>
      </c>
      <c r="KT549" s="1">
        <v>1.540791E-2</v>
      </c>
      <c r="KU549">
        <v>23.584420000000001</v>
      </c>
      <c r="KV549" s="1">
        <v>5.4940280000000001E-9</v>
      </c>
      <c r="KW549" s="1">
        <v>8.7561599999999996E-4</v>
      </c>
      <c r="KX549" s="1">
        <v>1.530778E-2</v>
      </c>
      <c r="KY549">
        <v>23.595569999999999</v>
      </c>
      <c r="KZ549" s="1">
        <v>8.8708920000000008E-9</v>
      </c>
      <c r="LA549" s="1">
        <v>1.4228789999999999E-3</v>
      </c>
      <c r="LB549" s="1">
        <v>1.5211280000000001E-2</v>
      </c>
      <c r="LC549">
        <v>23.6053</v>
      </c>
      <c r="LD549" s="1">
        <v>1.401201E-8</v>
      </c>
      <c r="LE549" s="1">
        <v>2.261267E-3</v>
      </c>
      <c r="LF549" s="1">
        <v>1.534902E-2</v>
      </c>
      <c r="LG549">
        <v>23.629359999999998</v>
      </c>
      <c r="LH549" s="1">
        <v>2.2146070000000001E-8</v>
      </c>
      <c r="LI549" s="1">
        <v>3.5404680000000002E-3</v>
      </c>
      <c r="LJ549" s="1">
        <v>1.516019E-2</v>
      </c>
      <c r="LK549">
        <v>23.711600000000001</v>
      </c>
      <c r="LL549" s="1">
        <v>3.3661340000000002E-8</v>
      </c>
      <c r="LM549" s="1">
        <v>5.447754E-3</v>
      </c>
      <c r="LN549" s="1">
        <v>1.478488E-2</v>
      </c>
      <c r="LO549">
        <v>23.81484</v>
      </c>
      <c r="LP549" s="1">
        <v>4.9314589999999997E-8</v>
      </c>
      <c r="LQ549" s="1">
        <v>8.1823380000000008E-3</v>
      </c>
      <c r="LR549" s="1">
        <v>1.4394270000000001E-2</v>
      </c>
      <c r="LS549">
        <v>23.926179999999999</v>
      </c>
      <c r="LT549" s="1">
        <v>7.035499E-8</v>
      </c>
      <c r="LU549" s="1">
        <v>1.1988230000000001E-2</v>
      </c>
      <c r="LV549" s="1">
        <v>1.4204919999999999E-2</v>
      </c>
      <c r="LW549">
        <v>24.017309999999998</v>
      </c>
      <c r="LX549" s="1">
        <v>9.9765639999999999E-8</v>
      </c>
      <c r="LY549" s="1">
        <v>1.722166E-2</v>
      </c>
      <c r="LZ549" s="1">
        <v>1.4087540000000001E-2</v>
      </c>
      <c r="MA549">
        <v>24.063510000000001</v>
      </c>
      <c r="MB549" s="1">
        <v>1.399525E-7</v>
      </c>
      <c r="MC549" s="1">
        <v>2.4388400000000001E-2</v>
      </c>
      <c r="MD549" s="1">
        <v>1.3786629999999999E-2</v>
      </c>
      <c r="ME549">
        <v>24.066880000000001</v>
      </c>
      <c r="MF549" s="1">
        <v>1.9052510000000001E-7</v>
      </c>
      <c r="MG549" s="1">
        <v>3.4038810000000003E-2</v>
      </c>
      <c r="MH549" s="1">
        <v>1.3483449999999999E-2</v>
      </c>
      <c r="MI549">
        <v>24.06738</v>
      </c>
      <c r="MJ549" s="1">
        <v>2.5473359999999999E-7</v>
      </c>
      <c r="MK549">
        <v>4.6679909999999998E-2</v>
      </c>
      <c r="ML549" s="1">
        <v>1.347755E-2</v>
      </c>
      <c r="MM549">
        <v>24.07638</v>
      </c>
      <c r="MN549" s="1">
        <v>3.4427229999999998E-7</v>
      </c>
      <c r="MO549" s="1">
        <v>6.3303709999999999E-2</v>
      </c>
      <c r="MP549" s="1">
        <v>1.3393250000000001E-2</v>
      </c>
      <c r="MQ549">
        <v>24.150279999999999</v>
      </c>
      <c r="MR549" s="1">
        <v>4.586174E-7</v>
      </c>
      <c r="MS549" s="1">
        <v>8.5110450000000004E-2</v>
      </c>
      <c r="MT549" s="1">
        <v>1.320324E-2</v>
      </c>
      <c r="MU549">
        <v>24.216069999999998</v>
      </c>
      <c r="MV549" s="1">
        <v>5.9970510000000003E-7</v>
      </c>
      <c r="MW549" s="1">
        <v>0.1132021</v>
      </c>
      <c r="MX549" s="1">
        <v>1.290032E-2</v>
      </c>
      <c r="MY549">
        <v>24.260570000000001</v>
      </c>
      <c r="MZ549" s="1">
        <v>7.6750849999999998E-7</v>
      </c>
      <c r="NA549" s="1">
        <v>0.14866489999999999</v>
      </c>
      <c r="NB549" s="1">
        <v>1.271765E-2</v>
      </c>
      <c r="NC549">
        <v>24.29074</v>
      </c>
      <c r="ND549" s="1">
        <v>9.7912450000000001E-7</v>
      </c>
      <c r="NE549" s="1">
        <v>0.19285099999999999</v>
      </c>
      <c r="NF549" s="1">
        <v>1.2642749999999999E-2</v>
      </c>
      <c r="NG549">
        <v>24.319990000000001</v>
      </c>
      <c r="NH549" s="1">
        <v>1.248324E-6</v>
      </c>
      <c r="NI549" s="1">
        <v>0.2479286</v>
      </c>
      <c r="NJ549" s="1">
        <v>1.262423E-2</v>
      </c>
      <c r="NK549">
        <v>24.330880000000001</v>
      </c>
      <c r="NL549" s="1">
        <v>1.5872729999999999E-6</v>
      </c>
      <c r="NM549">
        <v>0.31642749999999997</v>
      </c>
      <c r="NN549" s="1">
        <v>1.261461E-2</v>
      </c>
      <c r="NO549">
        <v>24.338850000000001</v>
      </c>
      <c r="NP549" s="1">
        <v>2.005919E-6</v>
      </c>
      <c r="NQ549" s="1">
        <v>0.40108149999999998</v>
      </c>
      <c r="NR549" s="1">
        <v>1.265228E-2</v>
      </c>
      <c r="NS549">
        <v>24.354690000000002</v>
      </c>
      <c r="NT549" s="1">
        <v>2.531094E-6</v>
      </c>
      <c r="NU549" s="1">
        <v>0.50563689999999994</v>
      </c>
      <c r="NV549" s="1">
        <v>1.252115E-2</v>
      </c>
      <c r="NW549">
        <v>24.43892</v>
      </c>
      <c r="NX549" s="1">
        <v>3.129628E-6</v>
      </c>
      <c r="NY549" s="1">
        <v>0.63301320000000005</v>
      </c>
      <c r="NZ549" s="1">
        <v>1.2308329999999999E-2</v>
      </c>
      <c r="OA549">
        <v>24.549880000000002</v>
      </c>
      <c r="OB549" s="1">
        <v>3.8095039999999998E-6</v>
      </c>
      <c r="OC549" s="1">
        <v>0.78534769999999998</v>
      </c>
      <c r="OD549" s="1">
        <v>1.2163780000000001E-2</v>
      </c>
      <c r="OE549">
        <v>24.651620000000001</v>
      </c>
      <c r="OF549" s="1">
        <v>4.6221150000000004E-6</v>
      </c>
      <c r="OG549">
        <v>0.96603729999999999</v>
      </c>
      <c r="OH549" s="1">
        <v>1.212941E-2</v>
      </c>
      <c r="OI549">
        <v>24.73706</v>
      </c>
      <c r="OJ549" s="1">
        <v>5.6247459999999997E-6</v>
      </c>
      <c r="OK549">
        <v>1.180992</v>
      </c>
    </row>
    <row r="550" spans="1:401" x14ac:dyDescent="0.35">
      <c r="A550">
        <v>559</v>
      </c>
      <c r="B550" t="s">
        <v>4</v>
      </c>
      <c r="C550" t="s">
        <v>364</v>
      </c>
      <c r="D550" t="s">
        <v>557</v>
      </c>
      <c r="E550">
        <v>5293.4380000000001</v>
      </c>
      <c r="F550" s="1">
        <v>2.2665520000000001E-2</v>
      </c>
      <c r="G550">
        <v>18.64846</v>
      </c>
      <c r="H550">
        <v>0</v>
      </c>
      <c r="I550">
        <v>0</v>
      </c>
      <c r="J550" s="1">
        <v>2.2638160000000001E-2</v>
      </c>
      <c r="K550">
        <v>18.72043</v>
      </c>
      <c r="L550">
        <v>0</v>
      </c>
      <c r="M550">
        <v>0</v>
      </c>
      <c r="N550" s="1">
        <v>2.247101E-2</v>
      </c>
      <c r="O550">
        <v>18.799700000000001</v>
      </c>
      <c r="P550">
        <v>0</v>
      </c>
      <c r="Q550">
        <v>0</v>
      </c>
      <c r="R550" s="1">
        <v>2.2230489999999999E-2</v>
      </c>
      <c r="S550">
        <v>18.84591</v>
      </c>
      <c r="T550">
        <v>0</v>
      </c>
      <c r="U550">
        <v>0</v>
      </c>
      <c r="V550" s="1">
        <v>2.204923E-2</v>
      </c>
      <c r="W550">
        <v>18.848410000000001</v>
      </c>
      <c r="X550">
        <v>0</v>
      </c>
      <c r="Y550">
        <v>0</v>
      </c>
      <c r="Z550" s="1">
        <v>2.199653E-2</v>
      </c>
      <c r="AA550">
        <v>18.857230000000001</v>
      </c>
      <c r="AB550">
        <v>0</v>
      </c>
      <c r="AC550">
        <v>0</v>
      </c>
      <c r="AD550" s="1">
        <v>2.2010740000000001E-2</v>
      </c>
      <c r="AE550">
        <v>18.86936</v>
      </c>
      <c r="AF550">
        <v>0</v>
      </c>
      <c r="AG550">
        <v>0</v>
      </c>
      <c r="AH550" s="1">
        <v>2.1881000000000001E-2</v>
      </c>
      <c r="AI550">
        <v>18.947140000000001</v>
      </c>
      <c r="AJ550">
        <v>0</v>
      </c>
      <c r="AK550">
        <v>0</v>
      </c>
      <c r="AL550" s="1">
        <v>2.1649410000000001E-2</v>
      </c>
      <c r="AM550">
        <v>19.050699999999999</v>
      </c>
      <c r="AN550">
        <v>0</v>
      </c>
      <c r="AO550">
        <v>0</v>
      </c>
      <c r="AP550" s="1">
        <v>2.1424680000000002E-2</v>
      </c>
      <c r="AQ550">
        <v>19.16273</v>
      </c>
      <c r="AR550">
        <v>0</v>
      </c>
      <c r="AS550">
        <v>0</v>
      </c>
      <c r="AT550" s="1">
        <v>2.1310780000000001E-2</v>
      </c>
      <c r="AU550">
        <v>19.262309999999999</v>
      </c>
      <c r="AV550">
        <v>0</v>
      </c>
      <c r="AW550">
        <v>0</v>
      </c>
      <c r="AX550" s="1">
        <v>2.1262949999999999E-2</v>
      </c>
      <c r="AY550">
        <v>19.316500000000001</v>
      </c>
      <c r="AZ550">
        <v>0</v>
      </c>
      <c r="BA550">
        <v>0</v>
      </c>
      <c r="BB550" s="1">
        <v>2.117322E-2</v>
      </c>
      <c r="BC550">
        <v>19.353110000000001</v>
      </c>
      <c r="BD550">
        <v>0</v>
      </c>
      <c r="BE550">
        <v>0</v>
      </c>
      <c r="BF550" s="1">
        <v>2.113404E-2</v>
      </c>
      <c r="BG550">
        <v>19.378050000000002</v>
      </c>
      <c r="BH550">
        <v>0</v>
      </c>
      <c r="BI550">
        <v>0</v>
      </c>
      <c r="BJ550">
        <v>2.1180600000000001E-2</v>
      </c>
      <c r="BK550">
        <v>19.421859999999999</v>
      </c>
      <c r="BL550">
        <v>0</v>
      </c>
      <c r="BM550">
        <v>0</v>
      </c>
      <c r="BN550" s="1">
        <v>2.1045029999999999E-2</v>
      </c>
      <c r="BO550">
        <v>19.538530000000002</v>
      </c>
      <c r="BP550">
        <v>0</v>
      </c>
      <c r="BQ550">
        <v>0</v>
      </c>
      <c r="BR550" s="1">
        <v>2.081009E-2</v>
      </c>
      <c r="BS550">
        <v>19.64988</v>
      </c>
      <c r="BT550">
        <v>0</v>
      </c>
      <c r="BU550">
        <v>0</v>
      </c>
      <c r="BV550">
        <v>2.0584140000000001E-2</v>
      </c>
      <c r="BW550">
        <v>19.758710000000001</v>
      </c>
      <c r="BX550">
        <v>0</v>
      </c>
      <c r="BY550">
        <v>0</v>
      </c>
      <c r="BZ550">
        <v>2.045729E-2</v>
      </c>
      <c r="CA550">
        <v>19.8491</v>
      </c>
      <c r="CB550">
        <v>0</v>
      </c>
      <c r="CC550">
        <v>0</v>
      </c>
      <c r="CD550" s="1">
        <v>2.0397499999999999E-2</v>
      </c>
      <c r="CE550">
        <v>19.900269999999999</v>
      </c>
      <c r="CF550">
        <v>0</v>
      </c>
      <c r="CG550">
        <v>0</v>
      </c>
      <c r="CH550" s="1">
        <v>2.0293160000000001E-2</v>
      </c>
      <c r="CI550">
        <v>19.907109999999999</v>
      </c>
      <c r="CJ550">
        <v>0</v>
      </c>
      <c r="CK550">
        <v>0</v>
      </c>
      <c r="CL550" s="1">
        <v>2.0321479999999999E-2</v>
      </c>
      <c r="CM550">
        <v>19.918209999999998</v>
      </c>
      <c r="CN550">
        <v>0</v>
      </c>
      <c r="CO550">
        <v>0</v>
      </c>
      <c r="CP550" s="1">
        <v>2.0547780000000002E-2</v>
      </c>
      <c r="CQ550">
        <v>19.959430000000001</v>
      </c>
      <c r="CR550">
        <v>0</v>
      </c>
      <c r="CS550">
        <v>0</v>
      </c>
      <c r="CT550">
        <v>2.0416690000000001E-2</v>
      </c>
      <c r="CU550">
        <v>20.050360000000001</v>
      </c>
      <c r="CV550">
        <v>0</v>
      </c>
      <c r="CW550">
        <v>0</v>
      </c>
      <c r="CX550" s="1">
        <v>2.0047180000000001E-2</v>
      </c>
      <c r="CY550">
        <v>20.100750000000001</v>
      </c>
      <c r="CZ550">
        <v>0</v>
      </c>
      <c r="DA550">
        <v>0</v>
      </c>
      <c r="DB550" s="1">
        <v>1.970912E-2</v>
      </c>
      <c r="DC550">
        <v>20.194199999999999</v>
      </c>
      <c r="DD550">
        <v>0</v>
      </c>
      <c r="DE550">
        <v>0</v>
      </c>
      <c r="DF550" s="1">
        <v>1.9623040000000001E-2</v>
      </c>
      <c r="DG550">
        <v>20.278569999999998</v>
      </c>
      <c r="DH550">
        <v>0</v>
      </c>
      <c r="DI550">
        <v>0</v>
      </c>
      <c r="DJ550" s="1">
        <v>1.963283E-2</v>
      </c>
      <c r="DK550">
        <v>20.320979999999999</v>
      </c>
      <c r="DL550">
        <v>0</v>
      </c>
      <c r="DM550">
        <v>0</v>
      </c>
      <c r="DN550" s="1">
        <v>1.9572610000000001E-2</v>
      </c>
      <c r="DO550">
        <v>20.3401</v>
      </c>
      <c r="DP550">
        <v>0</v>
      </c>
      <c r="DQ550">
        <v>0</v>
      </c>
      <c r="DR550" s="1">
        <v>1.9263720000000002E-2</v>
      </c>
      <c r="DS550">
        <v>20.363199999999999</v>
      </c>
      <c r="DT550">
        <v>0</v>
      </c>
      <c r="DU550">
        <v>0</v>
      </c>
      <c r="DV550" s="1">
        <v>1.8850760000000001E-2</v>
      </c>
      <c r="DW550">
        <v>20.404199999999999</v>
      </c>
      <c r="DX550">
        <v>0</v>
      </c>
      <c r="DY550">
        <v>0</v>
      </c>
      <c r="DZ550" s="1">
        <v>1.8729880000000001E-2</v>
      </c>
      <c r="EA550">
        <v>20.522500000000001</v>
      </c>
      <c r="EB550">
        <v>0</v>
      </c>
      <c r="EC550">
        <v>0</v>
      </c>
      <c r="ED550" s="1">
        <v>1.874201E-2</v>
      </c>
      <c r="EE550">
        <v>20.654520000000002</v>
      </c>
      <c r="EF550">
        <v>0</v>
      </c>
      <c r="EG550">
        <v>0</v>
      </c>
      <c r="EH550" s="1">
        <v>1.8742890000000002E-2</v>
      </c>
      <c r="EI550">
        <v>20.785160000000001</v>
      </c>
      <c r="EJ550">
        <v>0</v>
      </c>
      <c r="EK550">
        <v>0</v>
      </c>
      <c r="EL550" s="1">
        <v>1.8600530000000001E-2</v>
      </c>
      <c r="EM550">
        <v>20.896989999999999</v>
      </c>
      <c r="EN550">
        <v>0</v>
      </c>
      <c r="EO550">
        <v>0</v>
      </c>
      <c r="EP550" s="1">
        <v>1.8437740000000001E-2</v>
      </c>
      <c r="EQ550">
        <v>20.940930000000002</v>
      </c>
      <c r="ER550">
        <v>0</v>
      </c>
      <c r="ES550">
        <v>0</v>
      </c>
      <c r="ET550" s="1">
        <v>1.828099E-2</v>
      </c>
      <c r="EU550">
        <v>20.94238</v>
      </c>
      <c r="EV550">
        <v>0</v>
      </c>
      <c r="EW550">
        <v>0</v>
      </c>
      <c r="EX550" s="1">
        <v>1.8384660000000001E-2</v>
      </c>
      <c r="EY550">
        <v>20.9541</v>
      </c>
      <c r="EZ550">
        <v>0</v>
      </c>
      <c r="FA550">
        <v>0</v>
      </c>
      <c r="FB550" s="1">
        <v>1.8656929999999999E-2</v>
      </c>
      <c r="FC550">
        <v>20.976739999999999</v>
      </c>
      <c r="FD550">
        <v>0</v>
      </c>
      <c r="FE550">
        <v>-2.8590239999999999E-37</v>
      </c>
      <c r="FF550" s="1">
        <v>1.8622079999999999E-2</v>
      </c>
      <c r="FG550">
        <v>21.051169999999999</v>
      </c>
      <c r="FH550">
        <v>0</v>
      </c>
      <c r="FI550">
        <v>-9.7948390000000001E-36</v>
      </c>
      <c r="FJ550" s="1">
        <v>1.8378729999999999E-2</v>
      </c>
      <c r="FK550">
        <v>21.124849999999999</v>
      </c>
      <c r="FL550">
        <v>0</v>
      </c>
      <c r="FM550">
        <v>-2.5068E-33</v>
      </c>
      <c r="FN550" s="1">
        <v>1.816597E-2</v>
      </c>
      <c r="FO550">
        <v>21.178789999999999</v>
      </c>
      <c r="FP550">
        <v>0</v>
      </c>
      <c r="FQ550">
        <v>-3.9674419999999999E-32</v>
      </c>
      <c r="FR550" s="1">
        <v>1.8138479999999998E-2</v>
      </c>
      <c r="FS550">
        <v>21.217479999999998</v>
      </c>
      <c r="FT550">
        <v>0</v>
      </c>
      <c r="FU550" s="1">
        <v>-4.3101920000000003E-30</v>
      </c>
      <c r="FV550" s="1">
        <v>1.8191769999999999E-2</v>
      </c>
      <c r="FW550">
        <v>21.22955</v>
      </c>
      <c r="FX550">
        <v>0</v>
      </c>
      <c r="FY550" s="1">
        <v>-5.035051E-29</v>
      </c>
      <c r="FZ550" s="1">
        <v>1.8159290000000002E-2</v>
      </c>
      <c r="GA550">
        <v>21.230830000000001</v>
      </c>
      <c r="GB550">
        <v>0</v>
      </c>
      <c r="GC550" s="1">
        <v>-5.1065989999999999E-27</v>
      </c>
      <c r="GD550" s="1">
        <v>1.802496E-2</v>
      </c>
      <c r="GE550">
        <v>21.232790000000001</v>
      </c>
      <c r="GF550">
        <v>0</v>
      </c>
      <c r="GG550" s="1">
        <v>-6.6786709999999996E-26</v>
      </c>
      <c r="GH550" s="1">
        <v>1.792436E-2</v>
      </c>
      <c r="GI550">
        <v>21.254750000000001</v>
      </c>
      <c r="GJ550">
        <v>0</v>
      </c>
      <c r="GK550" s="1">
        <v>-1.272399E-24</v>
      </c>
      <c r="GL550">
        <v>1.7829790000000002E-2</v>
      </c>
      <c r="GM550">
        <v>21.33662</v>
      </c>
      <c r="GN550">
        <v>0</v>
      </c>
      <c r="GO550" s="1">
        <v>-3.2752199999999998E-23</v>
      </c>
      <c r="GP550" s="1">
        <v>1.7720759999999999E-2</v>
      </c>
      <c r="GQ550">
        <v>21.443439999999999</v>
      </c>
      <c r="GR550">
        <v>0</v>
      </c>
      <c r="GS550" s="1">
        <v>-4.187457E-23</v>
      </c>
      <c r="GT550" s="1">
        <v>1.7657550000000001E-2</v>
      </c>
      <c r="GU550">
        <v>21.563739999999999</v>
      </c>
      <c r="GV550">
        <v>0</v>
      </c>
      <c r="GW550" s="1">
        <v>-3.3535499999999999E-21</v>
      </c>
      <c r="GX550" s="1">
        <v>1.7519139999999999E-2</v>
      </c>
      <c r="GY550">
        <v>21.669589999999999</v>
      </c>
      <c r="GZ550">
        <v>0</v>
      </c>
      <c r="HA550" s="1">
        <v>-4.0348310000000001E-20</v>
      </c>
      <c r="HB550" s="1">
        <v>1.7373489999999998E-2</v>
      </c>
      <c r="HC550">
        <v>21.72616</v>
      </c>
      <c r="HD550">
        <v>0</v>
      </c>
      <c r="HE550" s="1">
        <v>-6.7401770000000002E-20</v>
      </c>
      <c r="HF550" s="1">
        <v>1.7272860000000001E-2</v>
      </c>
      <c r="HG550">
        <v>21.715900000000001</v>
      </c>
      <c r="HH550">
        <v>0</v>
      </c>
      <c r="HI550" s="1">
        <v>-1.1036560000000001E-18</v>
      </c>
      <c r="HJ550" s="1">
        <v>1.743283E-2</v>
      </c>
      <c r="HK550">
        <v>21.704190000000001</v>
      </c>
      <c r="HL550">
        <v>0</v>
      </c>
      <c r="HM550" s="1">
        <v>-7.2007019999999995E-18</v>
      </c>
      <c r="HN550" s="1">
        <v>1.7879119999999998E-2</v>
      </c>
      <c r="HO550">
        <v>21.703890000000001</v>
      </c>
      <c r="HP550">
        <v>0</v>
      </c>
      <c r="HQ550" s="1">
        <v>-2.5631330000000001E-17</v>
      </c>
      <c r="HR550" s="1">
        <v>1.7755839999999998E-2</v>
      </c>
      <c r="HS550">
        <v>21.748729999999998</v>
      </c>
      <c r="HT550">
        <v>0</v>
      </c>
      <c r="HU550" s="1">
        <v>-2.5739949999999999E-16</v>
      </c>
      <c r="HV550" s="1">
        <v>1.7276010000000001E-2</v>
      </c>
      <c r="HW550">
        <v>21.82798</v>
      </c>
      <c r="HX550">
        <v>0</v>
      </c>
      <c r="HY550" s="1">
        <v>-9.1249009999999995E-16</v>
      </c>
      <c r="HZ550" s="1">
        <v>1.6830850000000001E-2</v>
      </c>
      <c r="IA550">
        <v>21.913270000000001</v>
      </c>
      <c r="IB550">
        <v>0</v>
      </c>
      <c r="IC550" s="1">
        <v>-3.6242420000000003E-15</v>
      </c>
      <c r="ID550">
        <v>1.673703E-2</v>
      </c>
      <c r="IE550">
        <v>21.993980000000001</v>
      </c>
      <c r="IF550">
        <v>0</v>
      </c>
      <c r="IG550" s="1">
        <v>-1.325058E-14</v>
      </c>
      <c r="IH550" s="1">
        <v>1.683573E-2</v>
      </c>
      <c r="II550">
        <v>22.031300000000002</v>
      </c>
      <c r="IJ550">
        <v>0</v>
      </c>
      <c r="IK550" s="1">
        <v>-2.6971910000000001E-14</v>
      </c>
      <c r="IL550" s="1">
        <v>1.682345E-2</v>
      </c>
      <c r="IM550">
        <v>22.02046</v>
      </c>
      <c r="IN550">
        <v>0</v>
      </c>
      <c r="IO550" s="1">
        <v>-2.888855E-14</v>
      </c>
      <c r="IP550" s="1">
        <v>1.6987200000000001E-2</v>
      </c>
      <c r="IQ550">
        <v>22.009499999999999</v>
      </c>
      <c r="IR550">
        <v>0</v>
      </c>
      <c r="IS550" s="1">
        <v>-4.6703859999999998E-14</v>
      </c>
      <c r="IT550" s="1">
        <v>1.7502440000000001E-2</v>
      </c>
      <c r="IU550">
        <v>22.022310000000001</v>
      </c>
      <c r="IV550">
        <v>0</v>
      </c>
      <c r="IW550" s="1">
        <v>-6.4247080000000005E-13</v>
      </c>
      <c r="IX550" s="1">
        <v>1.739835E-2</v>
      </c>
      <c r="IY550">
        <v>22.120439999999999</v>
      </c>
      <c r="IZ550">
        <v>0</v>
      </c>
      <c r="JA550" s="1">
        <v>-5.4480579999999998E-13</v>
      </c>
      <c r="JB550" s="1">
        <v>1.690502E-2</v>
      </c>
      <c r="JC550">
        <v>22.240480000000002</v>
      </c>
      <c r="JD550">
        <v>0</v>
      </c>
      <c r="JE550" s="1">
        <v>-1.0824930000000001E-13</v>
      </c>
      <c r="JF550">
        <v>1.6463519999999999E-2</v>
      </c>
      <c r="JG550">
        <v>22.357500000000002</v>
      </c>
      <c r="JH550">
        <v>0</v>
      </c>
      <c r="JI550" s="1">
        <v>-8.7600460000000003E-13</v>
      </c>
      <c r="JJ550" s="1">
        <v>1.6420210000000001E-2</v>
      </c>
      <c r="JK550">
        <v>22.426410000000001</v>
      </c>
      <c r="JL550">
        <v>0</v>
      </c>
      <c r="JM550" s="1">
        <v>-1.2826280000000001E-11</v>
      </c>
      <c r="JN550">
        <v>1.6581350000000002E-2</v>
      </c>
      <c r="JO550">
        <v>22.458739999999999</v>
      </c>
      <c r="JP550">
        <v>0</v>
      </c>
      <c r="JQ550" s="1">
        <v>-2.008473E-11</v>
      </c>
      <c r="JR550" s="1">
        <v>1.6575949999999999E-2</v>
      </c>
      <c r="JS550">
        <v>22.454519999999999</v>
      </c>
      <c r="JT550">
        <v>0</v>
      </c>
      <c r="JU550" s="1">
        <v>-6.8173019999999994E-11</v>
      </c>
      <c r="JV550" s="1">
        <v>1.6720209999999999E-2</v>
      </c>
      <c r="JW550">
        <v>22.45205</v>
      </c>
      <c r="JX550">
        <v>0</v>
      </c>
      <c r="JY550" s="1">
        <v>-8.7937800000000005E-11</v>
      </c>
      <c r="JZ550">
        <v>1.7182200000000002E-2</v>
      </c>
      <c r="KA550">
        <v>22.463090000000001</v>
      </c>
      <c r="KB550">
        <v>0</v>
      </c>
      <c r="KC550" s="1">
        <v>-2.5258650000000003E-10</v>
      </c>
      <c r="KD550" s="1">
        <v>1.7024049999999999E-2</v>
      </c>
      <c r="KE550">
        <v>22.543130000000001</v>
      </c>
      <c r="KF550">
        <v>0</v>
      </c>
      <c r="KG550" s="1">
        <v>-3.1241650000000001E-10</v>
      </c>
      <c r="KH550" s="1">
        <v>1.6494740000000001E-2</v>
      </c>
      <c r="KI550">
        <v>22.632560000000002</v>
      </c>
      <c r="KJ550">
        <v>0</v>
      </c>
      <c r="KK550" s="1">
        <v>-6.3674079999999996E-10</v>
      </c>
      <c r="KL550" s="1">
        <v>1.5993879999999999E-2</v>
      </c>
      <c r="KM550">
        <v>22.726790000000001</v>
      </c>
      <c r="KN550">
        <v>0</v>
      </c>
      <c r="KO550" s="1">
        <v>-3.8354180000000001E-10</v>
      </c>
      <c r="KP550" s="1">
        <v>1.5878219999999998E-2</v>
      </c>
      <c r="KQ550">
        <v>22.807790000000001</v>
      </c>
      <c r="KR550">
        <v>0</v>
      </c>
      <c r="KS550" s="1">
        <v>-3.8281939999999999E-10</v>
      </c>
      <c r="KT550" s="1">
        <v>1.5939499999999999E-2</v>
      </c>
      <c r="KU550">
        <v>22.83811</v>
      </c>
      <c r="KV550">
        <v>0</v>
      </c>
      <c r="KW550" s="1">
        <v>-1.038695E-9</v>
      </c>
      <c r="KX550" s="1">
        <v>1.5826239999999998E-2</v>
      </c>
      <c r="KY550">
        <v>22.834589999999999</v>
      </c>
      <c r="KZ550">
        <v>0</v>
      </c>
      <c r="LA550" s="1">
        <v>-3.6571369999999999E-9</v>
      </c>
      <c r="LB550" s="1">
        <v>1.5762290000000002E-2</v>
      </c>
      <c r="LC550">
        <v>22.83005</v>
      </c>
      <c r="LD550">
        <v>0</v>
      </c>
      <c r="LE550" s="1">
        <v>-4.6582080000000004E-9</v>
      </c>
      <c r="LF550" s="1">
        <v>1.5890370000000001E-2</v>
      </c>
      <c r="LG550">
        <v>22.841439999999999</v>
      </c>
      <c r="LH550">
        <v>0</v>
      </c>
      <c r="LI550" s="1">
        <v>-1.1291589999999999E-9</v>
      </c>
      <c r="LJ550" s="1">
        <v>1.57114E-2</v>
      </c>
      <c r="LK550">
        <v>22.917449999999999</v>
      </c>
      <c r="LL550">
        <v>0</v>
      </c>
      <c r="LM550" s="1">
        <v>-6.1889129999999996E-9</v>
      </c>
      <c r="LN550" s="1">
        <v>1.5313439999999999E-2</v>
      </c>
      <c r="LO550">
        <v>23.017140000000001</v>
      </c>
      <c r="LP550">
        <v>0</v>
      </c>
      <c r="LQ550" s="1">
        <v>-7.6128290000000002E-9</v>
      </c>
      <c r="LR550" s="1">
        <v>1.491088E-2</v>
      </c>
      <c r="LS550">
        <v>23.125689999999999</v>
      </c>
      <c r="LT550">
        <v>0</v>
      </c>
      <c r="LU550" s="1">
        <v>-1.425577E-8</v>
      </c>
      <c r="LV550" s="1">
        <v>1.471743E-2</v>
      </c>
      <c r="LW550">
        <v>23.211279999999999</v>
      </c>
      <c r="LX550">
        <v>0</v>
      </c>
      <c r="LY550" s="1">
        <v>-1.21315E-8</v>
      </c>
      <c r="LZ550" s="1">
        <v>1.460234E-2</v>
      </c>
      <c r="MA550">
        <v>23.245740000000001</v>
      </c>
      <c r="MB550">
        <v>0</v>
      </c>
      <c r="MC550" s="1">
        <v>-1.2840959999999999E-8</v>
      </c>
      <c r="MD550" s="1">
        <v>1.429383E-2</v>
      </c>
      <c r="ME550">
        <v>23.233309999999999</v>
      </c>
      <c r="MF550">
        <v>0</v>
      </c>
      <c r="MG550" s="1">
        <v>-1.174656E-8</v>
      </c>
      <c r="MH550" s="1">
        <v>1.398898E-2</v>
      </c>
      <c r="MI550">
        <v>23.217870000000001</v>
      </c>
      <c r="MJ550">
        <v>0</v>
      </c>
      <c r="MK550" s="1">
        <v>-5.5127599999999999E-9</v>
      </c>
      <c r="ML550" s="1">
        <v>1.3982420000000001E-2</v>
      </c>
      <c r="MM550">
        <v>23.212</v>
      </c>
      <c r="MN550">
        <v>0</v>
      </c>
      <c r="MO550" s="1">
        <v>-3.194453E-9</v>
      </c>
      <c r="MP550" s="1">
        <v>1.3900819999999999E-2</v>
      </c>
      <c r="MQ550">
        <v>23.278269999999999</v>
      </c>
      <c r="MR550">
        <v>0</v>
      </c>
      <c r="MS550" s="1">
        <v>-1.9499890000000001E-8</v>
      </c>
      <c r="MT550" s="1">
        <v>1.3697030000000001E-2</v>
      </c>
      <c r="MU550">
        <v>23.336510000000001</v>
      </c>
      <c r="MV550">
        <v>0</v>
      </c>
      <c r="MW550" s="1">
        <v>-1.8595780000000001E-9</v>
      </c>
      <c r="MX550" s="1">
        <v>1.3383539999999999E-2</v>
      </c>
      <c r="MY550">
        <v>23.371420000000001</v>
      </c>
      <c r="MZ550">
        <v>0</v>
      </c>
      <c r="NA550" s="1">
        <v>-1.9480649999999999E-9</v>
      </c>
      <c r="NB550" s="1">
        <v>1.319641E-2</v>
      </c>
      <c r="NC550">
        <v>23.39085</v>
      </c>
      <c r="ND550">
        <v>1.2948149999999999E-10</v>
      </c>
      <c r="NE550" s="1">
        <v>1.9814019999999998E-5</v>
      </c>
      <c r="NF550" s="1">
        <v>1.3123559999999999E-2</v>
      </c>
      <c r="NG550">
        <v>23.40935</v>
      </c>
      <c r="NH550">
        <v>7.9461599999999996E-10</v>
      </c>
      <c r="NI550" s="1">
        <v>1.22557E-4</v>
      </c>
      <c r="NJ550" s="1">
        <v>1.310821E-2</v>
      </c>
      <c r="NK550">
        <v>23.408329999999999</v>
      </c>
      <c r="NL550">
        <v>2.2321679999999999E-9</v>
      </c>
      <c r="NM550" s="1">
        <v>3.4539310000000003E-4</v>
      </c>
      <c r="NN550" s="1">
        <v>1.310805E-2</v>
      </c>
      <c r="NO550">
        <v>23.40447</v>
      </c>
      <c r="NP550">
        <v>4.7375709999999997E-9</v>
      </c>
      <c r="NQ550" s="1">
        <v>7.3472830000000002E-4</v>
      </c>
      <c r="NR550" s="1">
        <v>1.314441E-2</v>
      </c>
      <c r="NS550">
        <v>23.410229999999999</v>
      </c>
      <c r="NT550">
        <v>8.7194539999999993E-9</v>
      </c>
      <c r="NU550" s="1">
        <v>1.3512699999999999E-3</v>
      </c>
      <c r="NV550" s="1">
        <v>1.3014420000000001E-2</v>
      </c>
      <c r="NW550">
        <v>23.49128</v>
      </c>
      <c r="NX550">
        <v>1.4485380000000001E-8</v>
      </c>
      <c r="NY550" s="1">
        <v>2.271725E-3</v>
      </c>
      <c r="NZ550" s="1">
        <v>1.278962E-2</v>
      </c>
      <c r="OA550">
        <v>23.6038</v>
      </c>
      <c r="OB550">
        <v>2.243923E-8</v>
      </c>
      <c r="OC550" s="1">
        <v>3.5877470000000001E-3</v>
      </c>
      <c r="OD550" s="1">
        <v>1.2643140000000001E-2</v>
      </c>
      <c r="OE550">
        <v>23.707879999999999</v>
      </c>
      <c r="OF550">
        <v>3.3281599999999998E-8</v>
      </c>
      <c r="OG550" s="1">
        <v>5.3930590000000004E-3</v>
      </c>
      <c r="OH550" s="1">
        <v>1.26021E-2</v>
      </c>
      <c r="OI550">
        <v>23.79354</v>
      </c>
      <c r="OJ550">
        <v>4.7882410000000003E-8</v>
      </c>
      <c r="OK550" s="1">
        <v>7.7976060000000003E-3</v>
      </c>
    </row>
    <row r="551" spans="1:401" x14ac:dyDescent="0.35">
      <c r="A551">
        <v>560</v>
      </c>
      <c r="B551" t="s">
        <v>4</v>
      </c>
      <c r="C551" t="s">
        <v>364</v>
      </c>
      <c r="D551" t="s">
        <v>558</v>
      </c>
      <c r="E551">
        <v>3754.1179999999999</v>
      </c>
      <c r="F551" s="1">
        <v>1.324212E-2</v>
      </c>
      <c r="G551">
        <v>18.57488</v>
      </c>
      <c r="H551">
        <v>0</v>
      </c>
      <c r="I551">
        <v>0</v>
      </c>
      <c r="J551" s="1">
        <v>1.322068E-2</v>
      </c>
      <c r="K551">
        <v>18.645330000000001</v>
      </c>
      <c r="L551">
        <v>0</v>
      </c>
      <c r="M551">
        <v>0</v>
      </c>
      <c r="N551">
        <v>1.3120389999999999E-2</v>
      </c>
      <c r="O551">
        <v>18.72325</v>
      </c>
      <c r="P551">
        <v>0</v>
      </c>
      <c r="Q551">
        <v>0</v>
      </c>
      <c r="R551" s="1">
        <v>1.2978379999999999E-2</v>
      </c>
      <c r="S551">
        <v>18.765899999999998</v>
      </c>
      <c r="T551">
        <v>0</v>
      </c>
      <c r="U551">
        <v>0</v>
      </c>
      <c r="V551" s="1">
        <v>1.287276E-2</v>
      </c>
      <c r="W551">
        <v>18.762720000000002</v>
      </c>
      <c r="X551">
        <v>0</v>
      </c>
      <c r="Y551">
        <v>0</v>
      </c>
      <c r="Z551" s="1">
        <v>1.284768E-2</v>
      </c>
      <c r="AA551">
        <v>18.766670000000001</v>
      </c>
      <c r="AB551">
        <v>0</v>
      </c>
      <c r="AC551">
        <v>0</v>
      </c>
      <c r="AD551" s="1">
        <v>1.285209E-2</v>
      </c>
      <c r="AE551">
        <v>18.774560000000001</v>
      </c>
      <c r="AF551">
        <v>0</v>
      </c>
      <c r="AG551">
        <v>0</v>
      </c>
      <c r="AH551" s="1">
        <v>1.278024E-2</v>
      </c>
      <c r="AI551">
        <v>18.85181</v>
      </c>
      <c r="AJ551">
        <v>0</v>
      </c>
      <c r="AK551">
        <v>0</v>
      </c>
      <c r="AL551" s="1">
        <v>1.264155E-2</v>
      </c>
      <c r="AM551">
        <v>18.955960000000001</v>
      </c>
      <c r="AN551">
        <v>0</v>
      </c>
      <c r="AO551">
        <v>0</v>
      </c>
      <c r="AP551">
        <v>1.251217E-2</v>
      </c>
      <c r="AQ551">
        <v>19.068480000000001</v>
      </c>
      <c r="AR551">
        <v>0</v>
      </c>
      <c r="AS551">
        <v>0</v>
      </c>
      <c r="AT551" s="1">
        <v>1.244719E-2</v>
      </c>
      <c r="AU551">
        <v>19.167149999999999</v>
      </c>
      <c r="AV551">
        <v>0</v>
      </c>
      <c r="AW551">
        <v>0</v>
      </c>
      <c r="AX551" s="1">
        <v>1.2415890000000001E-2</v>
      </c>
      <c r="AY551">
        <v>19.217669999999998</v>
      </c>
      <c r="AZ551">
        <v>0</v>
      </c>
      <c r="BA551">
        <v>0</v>
      </c>
      <c r="BB551" s="1">
        <v>1.2361189999999999E-2</v>
      </c>
      <c r="BC551">
        <v>19.249970000000001</v>
      </c>
      <c r="BD551">
        <v>0</v>
      </c>
      <c r="BE551">
        <v>0</v>
      </c>
      <c r="BF551" s="1">
        <v>1.23445E-2</v>
      </c>
      <c r="BG551">
        <v>19.27028</v>
      </c>
      <c r="BH551">
        <v>0</v>
      </c>
      <c r="BI551">
        <v>0</v>
      </c>
      <c r="BJ551" s="1">
        <v>1.237226E-2</v>
      </c>
      <c r="BK551">
        <v>19.310749999999999</v>
      </c>
      <c r="BL551">
        <v>0</v>
      </c>
      <c r="BM551">
        <v>0</v>
      </c>
      <c r="BN551" s="1">
        <v>1.2293760000000001E-2</v>
      </c>
      <c r="BO551">
        <v>19.42812</v>
      </c>
      <c r="BP551">
        <v>0</v>
      </c>
      <c r="BQ551">
        <v>0</v>
      </c>
      <c r="BR551" s="1">
        <v>1.215429E-2</v>
      </c>
      <c r="BS551">
        <v>19.53905</v>
      </c>
      <c r="BT551">
        <v>0</v>
      </c>
      <c r="BU551">
        <v>0</v>
      </c>
      <c r="BV551" s="1">
        <v>1.2019459999999999E-2</v>
      </c>
      <c r="BW551">
        <v>19.64696</v>
      </c>
      <c r="BX551">
        <v>0</v>
      </c>
      <c r="BY551">
        <v>0</v>
      </c>
      <c r="BZ551">
        <v>1.194749E-2</v>
      </c>
      <c r="CA551">
        <v>19.735140000000001</v>
      </c>
      <c r="CB551">
        <v>0</v>
      </c>
      <c r="CC551">
        <v>0</v>
      </c>
      <c r="CD551" s="1">
        <v>1.191273E-2</v>
      </c>
      <c r="CE551">
        <v>19.781880000000001</v>
      </c>
      <c r="CF551">
        <v>0</v>
      </c>
      <c r="CG551">
        <v>0</v>
      </c>
      <c r="CH551" s="1">
        <v>1.185163E-2</v>
      </c>
      <c r="CI551">
        <v>19.78228</v>
      </c>
      <c r="CJ551">
        <v>0</v>
      </c>
      <c r="CK551">
        <v>0</v>
      </c>
      <c r="CL551" s="1">
        <v>1.188057E-2</v>
      </c>
      <c r="CM551">
        <v>19.787990000000001</v>
      </c>
      <c r="CN551">
        <v>0</v>
      </c>
      <c r="CO551">
        <v>0</v>
      </c>
      <c r="CP551" s="1">
        <v>1.201063E-2</v>
      </c>
      <c r="CQ551">
        <v>19.825869999999998</v>
      </c>
      <c r="CR551">
        <v>0</v>
      </c>
      <c r="CS551">
        <v>0</v>
      </c>
      <c r="CT551" s="1">
        <v>1.1940320000000001E-2</v>
      </c>
      <c r="CU551">
        <v>19.915849999999999</v>
      </c>
      <c r="CV551">
        <v>0</v>
      </c>
      <c r="CW551">
        <v>0</v>
      </c>
      <c r="CX551" s="1">
        <v>1.1715700000000001E-2</v>
      </c>
      <c r="CY551">
        <v>19.963039999999999</v>
      </c>
      <c r="CZ551">
        <v>0</v>
      </c>
      <c r="DA551">
        <v>0</v>
      </c>
      <c r="DB551" s="1">
        <v>1.1516800000000001E-2</v>
      </c>
      <c r="DC551">
        <v>20.055820000000001</v>
      </c>
      <c r="DD551">
        <v>0</v>
      </c>
      <c r="DE551">
        <v>0</v>
      </c>
      <c r="DF551" s="1">
        <v>1.1464719999999999E-2</v>
      </c>
      <c r="DG551">
        <v>20.138739999999999</v>
      </c>
      <c r="DH551">
        <v>0</v>
      </c>
      <c r="DI551">
        <v>0</v>
      </c>
      <c r="DJ551" s="1">
        <v>1.147689E-2</v>
      </c>
      <c r="DK551">
        <v>20.177119999999999</v>
      </c>
      <c r="DL551">
        <v>0</v>
      </c>
      <c r="DM551">
        <v>0</v>
      </c>
      <c r="DN551" s="1">
        <v>1.144351E-2</v>
      </c>
      <c r="DO551">
        <v>20.191269999999999</v>
      </c>
      <c r="DP551">
        <v>0</v>
      </c>
      <c r="DQ551">
        <v>0</v>
      </c>
      <c r="DR551" s="1">
        <v>1.1251499999999999E-2</v>
      </c>
      <c r="DS551">
        <v>20.210149999999999</v>
      </c>
      <c r="DT551">
        <v>0</v>
      </c>
      <c r="DU551">
        <v>0</v>
      </c>
      <c r="DV551">
        <v>1.101279E-2</v>
      </c>
      <c r="DW551">
        <v>20.24849</v>
      </c>
      <c r="DX551">
        <v>0</v>
      </c>
      <c r="DY551">
        <v>0</v>
      </c>
      <c r="DZ551">
        <v>1.0937270000000001E-2</v>
      </c>
      <c r="EA551">
        <v>20.368539999999999</v>
      </c>
      <c r="EB551">
        <v>0</v>
      </c>
      <c r="EC551">
        <v>0</v>
      </c>
      <c r="ED551" s="1">
        <v>1.0947129999999999E-2</v>
      </c>
      <c r="EE551">
        <v>20.502109999999998</v>
      </c>
      <c r="EF551">
        <v>0</v>
      </c>
      <c r="EG551">
        <v>0</v>
      </c>
      <c r="EH551" s="1">
        <v>1.0949230000000001E-2</v>
      </c>
      <c r="EI551">
        <v>20.633299999999998</v>
      </c>
      <c r="EJ551">
        <v>0</v>
      </c>
      <c r="EK551">
        <v>0</v>
      </c>
      <c r="EL551" s="1">
        <v>1.086053E-2</v>
      </c>
      <c r="EM551">
        <v>20.743749999999999</v>
      </c>
      <c r="EN551">
        <v>0</v>
      </c>
      <c r="EO551">
        <v>0</v>
      </c>
      <c r="EP551" s="1">
        <v>1.0768420000000001E-2</v>
      </c>
      <c r="EQ551">
        <v>20.782250000000001</v>
      </c>
      <c r="ER551">
        <v>0</v>
      </c>
      <c r="ES551">
        <v>0</v>
      </c>
      <c r="ET551" s="1">
        <v>1.0676069999999999E-2</v>
      </c>
      <c r="EU551">
        <v>20.777000000000001</v>
      </c>
      <c r="EV551">
        <v>0</v>
      </c>
      <c r="EW551">
        <v>0</v>
      </c>
      <c r="EX551" s="1">
        <v>1.075045E-2</v>
      </c>
      <c r="EY551">
        <v>20.783300000000001</v>
      </c>
      <c r="EZ551">
        <v>0</v>
      </c>
      <c r="FA551">
        <v>2.262804E-38</v>
      </c>
      <c r="FB551" s="1">
        <v>1.0904189999999999E-2</v>
      </c>
      <c r="FC551">
        <v>20.80133</v>
      </c>
      <c r="FD551">
        <v>0</v>
      </c>
      <c r="FE551">
        <v>5.9286320000000001E-36</v>
      </c>
      <c r="FF551" s="1">
        <v>1.0887869999999999E-2</v>
      </c>
      <c r="FG551">
        <v>20.874140000000001</v>
      </c>
      <c r="FH551">
        <v>0</v>
      </c>
      <c r="FI551">
        <v>9.8451480000000005E-34</v>
      </c>
      <c r="FJ551" s="1">
        <v>1.074192E-2</v>
      </c>
      <c r="FK551">
        <v>20.946000000000002</v>
      </c>
      <c r="FL551">
        <v>0</v>
      </c>
      <c r="FM551">
        <v>1.071988E-31</v>
      </c>
      <c r="FN551" s="1">
        <v>1.061572E-2</v>
      </c>
      <c r="FO551">
        <v>20.99729</v>
      </c>
      <c r="FP551">
        <v>0</v>
      </c>
      <c r="FQ551" s="1">
        <v>8.0680180000000007E-30</v>
      </c>
      <c r="FR551" s="1">
        <v>1.059735E-2</v>
      </c>
      <c r="FS551">
        <v>21.032340000000001</v>
      </c>
      <c r="FT551">
        <v>0</v>
      </c>
      <c r="FU551" s="1">
        <v>4.4357129999999997E-28</v>
      </c>
      <c r="FV551" s="1">
        <v>1.0632890000000001E-2</v>
      </c>
      <c r="FW551">
        <v>21.039490000000001</v>
      </c>
      <c r="FX551">
        <v>0</v>
      </c>
      <c r="FY551" s="1">
        <v>1.843128E-26</v>
      </c>
      <c r="FZ551" s="1">
        <v>1.061261E-2</v>
      </c>
      <c r="GA551">
        <v>21.035499999999999</v>
      </c>
      <c r="GB551">
        <v>0</v>
      </c>
      <c r="GC551" s="1">
        <v>5.8662710000000001E-25</v>
      </c>
      <c r="GD551" s="1">
        <v>1.053542E-2</v>
      </c>
      <c r="GE551">
        <v>21.032779999999999</v>
      </c>
      <c r="GF551">
        <v>0</v>
      </c>
      <c r="GG551" s="1">
        <v>1.4508529999999999E-23</v>
      </c>
      <c r="GH551" s="1">
        <v>1.047614E-2</v>
      </c>
      <c r="GI551">
        <v>21.051659999999998</v>
      </c>
      <c r="GJ551">
        <v>0</v>
      </c>
      <c r="GK551" s="1">
        <v>2.8553579999999999E-22</v>
      </c>
      <c r="GL551" s="1">
        <v>1.041887E-2</v>
      </c>
      <c r="GM551">
        <v>21.133870000000002</v>
      </c>
      <c r="GN551">
        <v>0</v>
      </c>
      <c r="GO551" s="1">
        <v>4.5891880000000004E-21</v>
      </c>
      <c r="GP551" s="1">
        <v>1.0355929999999999E-2</v>
      </c>
      <c r="GQ551">
        <v>21.24203</v>
      </c>
      <c r="GR551">
        <v>0</v>
      </c>
      <c r="GS551" s="1">
        <v>6.1109399999999998E-20</v>
      </c>
      <c r="GT551" s="1">
        <v>1.03178E-2</v>
      </c>
      <c r="GU551">
        <v>21.36374</v>
      </c>
      <c r="GV551">
        <v>0</v>
      </c>
      <c r="GW551" s="1">
        <v>6.8447730000000004E-19</v>
      </c>
      <c r="GX551" s="1">
        <v>1.023838E-2</v>
      </c>
      <c r="GY551">
        <v>21.469670000000001</v>
      </c>
      <c r="GZ551">
        <v>0</v>
      </c>
      <c r="HA551" s="1">
        <v>6.5480630000000002E-18</v>
      </c>
      <c r="HB551" s="1">
        <v>1.015489E-2</v>
      </c>
      <c r="HC551">
        <v>21.522960000000001</v>
      </c>
      <c r="HD551">
        <v>0</v>
      </c>
      <c r="HE551" s="1">
        <v>5.3961080000000002E-17</v>
      </c>
      <c r="HF551" s="1">
        <v>1.0093120000000001E-2</v>
      </c>
      <c r="HG551">
        <v>21.50591</v>
      </c>
      <c r="HH551">
        <v>0</v>
      </c>
      <c r="HI551" s="1">
        <v>3.883998E-16</v>
      </c>
      <c r="HJ551" s="1">
        <v>1.0210230000000001E-2</v>
      </c>
      <c r="HK551">
        <v>21.488289999999999</v>
      </c>
      <c r="HL551">
        <v>0</v>
      </c>
      <c r="HM551" s="1">
        <v>2.4734399999999998E-15</v>
      </c>
      <c r="HN551" s="1">
        <v>1.046771E-2</v>
      </c>
      <c r="HO551">
        <v>21.482700000000001</v>
      </c>
      <c r="HP551">
        <v>0</v>
      </c>
      <c r="HQ551" s="1">
        <v>1.430801E-14</v>
      </c>
      <c r="HR551" s="1">
        <v>1.0396890000000001E-2</v>
      </c>
      <c r="HS551">
        <v>21.524850000000001</v>
      </c>
      <c r="HT551">
        <v>0</v>
      </c>
      <c r="HU551" s="1">
        <v>7.5006109999999994E-14</v>
      </c>
      <c r="HV551" s="1">
        <v>1.0108219999999999E-2</v>
      </c>
      <c r="HW551">
        <v>21.60378</v>
      </c>
      <c r="HX551">
        <v>0</v>
      </c>
      <c r="HY551" s="1">
        <v>3.4848730000000002E-13</v>
      </c>
      <c r="HZ551" s="1">
        <v>9.8451760000000006E-3</v>
      </c>
      <c r="IA551">
        <v>21.69003</v>
      </c>
      <c r="IB551">
        <v>0</v>
      </c>
      <c r="IC551" s="1">
        <v>1.44158E-12</v>
      </c>
      <c r="ID551" s="1">
        <v>9.793141E-3</v>
      </c>
      <c r="IE551">
        <v>21.771129999999999</v>
      </c>
      <c r="IF551">
        <v>0</v>
      </c>
      <c r="IG551" s="1">
        <v>5.4367300000000004E-12</v>
      </c>
      <c r="IH551" s="1">
        <v>9.8544099999999992E-3</v>
      </c>
      <c r="II551">
        <v>21.805520000000001</v>
      </c>
      <c r="IJ551">
        <v>0</v>
      </c>
      <c r="IK551" s="1">
        <v>1.9193059999999999E-11</v>
      </c>
      <c r="IL551" s="1">
        <v>9.8499090000000004E-3</v>
      </c>
      <c r="IM551">
        <v>21.78912</v>
      </c>
      <c r="IN551">
        <v>0</v>
      </c>
      <c r="IO551" s="1">
        <v>6.3951189999999998E-11</v>
      </c>
      <c r="IP551" s="1">
        <v>9.9700329999999997E-3</v>
      </c>
      <c r="IQ551">
        <v>21.773060000000001</v>
      </c>
      <c r="IR551">
        <v>0</v>
      </c>
      <c r="IS551" s="1">
        <v>2.0007510000000001E-10</v>
      </c>
      <c r="IT551" s="1">
        <v>1.026084E-2</v>
      </c>
      <c r="IU551">
        <v>21.781669999999998</v>
      </c>
      <c r="IV551">
        <v>0</v>
      </c>
      <c r="IW551" s="1">
        <v>5.9362559999999999E-10</v>
      </c>
      <c r="IX551" s="1">
        <v>1.0209899999999999E-2</v>
      </c>
      <c r="IY551">
        <v>21.879960000000001</v>
      </c>
      <c r="IZ551">
        <v>0</v>
      </c>
      <c r="JA551" s="1">
        <v>1.6827529999999999E-9</v>
      </c>
      <c r="JB551" s="1">
        <v>9.9109349999999992E-3</v>
      </c>
      <c r="JC551">
        <v>22.00142</v>
      </c>
      <c r="JD551">
        <v>0</v>
      </c>
      <c r="JE551" s="1">
        <v>4.4781370000000003E-9</v>
      </c>
      <c r="JF551" s="1">
        <v>9.6515130000000005E-3</v>
      </c>
      <c r="JG551">
        <v>22.119520000000001</v>
      </c>
      <c r="JH551">
        <v>0</v>
      </c>
      <c r="JI551" s="1">
        <v>1.110808E-8</v>
      </c>
      <c r="JJ551" s="1">
        <v>9.6265329999999996E-3</v>
      </c>
      <c r="JK551">
        <v>22.186720000000001</v>
      </c>
      <c r="JL551">
        <v>0</v>
      </c>
      <c r="JM551" s="1">
        <v>2.5928360000000001E-8</v>
      </c>
      <c r="JN551" s="1">
        <v>9.7241789999999995E-3</v>
      </c>
      <c r="JO551">
        <v>22.21489</v>
      </c>
      <c r="JP551">
        <v>0</v>
      </c>
      <c r="JQ551" s="1">
        <v>5.7951009999999997E-8</v>
      </c>
      <c r="JR551" s="1">
        <v>9.7233560000000007E-3</v>
      </c>
      <c r="JS551">
        <v>22.204740000000001</v>
      </c>
      <c r="JT551">
        <v>0</v>
      </c>
      <c r="JU551" s="1">
        <v>1.2528239999999999E-7</v>
      </c>
      <c r="JV551" s="1">
        <v>9.837152E-3</v>
      </c>
      <c r="JW551">
        <v>22.197009999999999</v>
      </c>
      <c r="JX551">
        <v>0</v>
      </c>
      <c r="JY551" s="1">
        <v>2.6187120000000001E-7</v>
      </c>
      <c r="JZ551" s="1">
        <v>1.0099749999999999E-2</v>
      </c>
      <c r="KA551">
        <v>22.203399999999998</v>
      </c>
      <c r="KB551">
        <v>0</v>
      </c>
      <c r="KC551" s="1">
        <v>5.3129160000000002E-7</v>
      </c>
      <c r="KD551" s="1">
        <v>1.0010639999999999E-2</v>
      </c>
      <c r="KE551">
        <v>22.282630000000001</v>
      </c>
      <c r="KF551">
        <v>0</v>
      </c>
      <c r="KG551" s="1">
        <v>1.0517400000000001E-6</v>
      </c>
      <c r="KH551" s="1">
        <v>9.6926970000000001E-3</v>
      </c>
      <c r="KI551">
        <v>22.371970000000001</v>
      </c>
      <c r="KJ551">
        <v>0</v>
      </c>
      <c r="KK551" s="1">
        <v>2.014288E-6</v>
      </c>
      <c r="KL551" s="1">
        <v>9.3984389999999998E-3</v>
      </c>
      <c r="KM551">
        <v>22.467189999999999</v>
      </c>
      <c r="KN551">
        <v>0</v>
      </c>
      <c r="KO551" s="1">
        <v>3.7064959999999999E-6</v>
      </c>
      <c r="KP551" s="1">
        <v>9.3259039999999994E-3</v>
      </c>
      <c r="KQ551">
        <v>22.548179999999999</v>
      </c>
      <c r="KR551">
        <v>0</v>
      </c>
      <c r="KS551" s="1">
        <v>6.5642660000000003E-6</v>
      </c>
      <c r="KT551" s="1">
        <v>9.3698400000000008E-3</v>
      </c>
      <c r="KU551">
        <v>22.574929999999998</v>
      </c>
      <c r="KV551">
        <v>0</v>
      </c>
      <c r="KW551" s="1">
        <v>1.128317E-5</v>
      </c>
      <c r="KX551" s="1">
        <v>9.3016620000000005E-3</v>
      </c>
      <c r="KY551">
        <v>22.566279999999999</v>
      </c>
      <c r="KZ551">
        <v>0</v>
      </c>
      <c r="LA551" s="1">
        <v>1.8951249999999999E-5</v>
      </c>
      <c r="LB551" s="1">
        <v>9.280557E-3</v>
      </c>
      <c r="LC551">
        <v>22.55762</v>
      </c>
      <c r="LD551">
        <v>0</v>
      </c>
      <c r="LE551" s="1">
        <v>3.1155370000000001E-5</v>
      </c>
      <c r="LF551" s="1">
        <v>9.3506549999999994E-3</v>
      </c>
      <c r="LG551">
        <v>22.565989999999999</v>
      </c>
      <c r="LH551">
        <v>0</v>
      </c>
      <c r="LI551" s="1">
        <v>5.0210639999999999E-5</v>
      </c>
      <c r="LJ551" s="1">
        <v>9.2542579999999996E-3</v>
      </c>
      <c r="LK551">
        <v>22.642910000000001</v>
      </c>
      <c r="LL551">
        <v>0</v>
      </c>
      <c r="LM551" s="1">
        <v>7.9554790000000005E-5</v>
      </c>
      <c r="LN551" s="1">
        <v>9.012974E-3</v>
      </c>
      <c r="LO551">
        <v>22.745200000000001</v>
      </c>
      <c r="LP551">
        <v>0</v>
      </c>
      <c r="LQ551" s="1">
        <v>1.2374040000000001E-4</v>
      </c>
      <c r="LR551" s="1">
        <v>8.7790990000000003E-3</v>
      </c>
      <c r="LS551">
        <v>22.85698</v>
      </c>
      <c r="LT551">
        <v>0</v>
      </c>
      <c r="LU551" s="1">
        <v>1.8852469999999999E-4</v>
      </c>
      <c r="LV551" s="1">
        <v>8.6702559999999994E-3</v>
      </c>
      <c r="LW551">
        <v>22.94425</v>
      </c>
      <c r="LX551">
        <v>0</v>
      </c>
      <c r="LY551" s="1">
        <v>2.8127579999999999E-4</v>
      </c>
      <c r="LZ551" s="1">
        <v>8.6002609999999997E-3</v>
      </c>
      <c r="MA551">
        <v>22.976649999999999</v>
      </c>
      <c r="MB551">
        <v>0</v>
      </c>
      <c r="MC551" s="1">
        <v>4.1194160000000002E-4</v>
      </c>
      <c r="MD551" s="1">
        <v>8.4183120000000007E-3</v>
      </c>
      <c r="ME551">
        <v>22.960180000000001</v>
      </c>
      <c r="MF551">
        <v>0</v>
      </c>
      <c r="MG551" s="1">
        <v>5.9365570000000003E-4</v>
      </c>
      <c r="MH551" s="1">
        <v>8.2505930000000005E-3</v>
      </c>
      <c r="MI551">
        <v>22.942250000000001</v>
      </c>
      <c r="MJ551">
        <v>0</v>
      </c>
      <c r="MK551" s="1">
        <v>8.4214540000000001E-4</v>
      </c>
      <c r="ML551" s="1">
        <v>8.2426730000000007E-3</v>
      </c>
      <c r="MM551">
        <v>22.934999999999999</v>
      </c>
      <c r="MN551">
        <v>0</v>
      </c>
      <c r="MO551" s="1">
        <v>1.1767080000000001E-3</v>
      </c>
      <c r="MP551" s="1">
        <v>8.2002870000000005E-3</v>
      </c>
      <c r="MQ551">
        <v>23.004239999999999</v>
      </c>
      <c r="MR551">
        <v>0</v>
      </c>
      <c r="MS551" s="1">
        <v>1.6237020000000001E-3</v>
      </c>
      <c r="MT551" s="1">
        <v>8.076761E-3</v>
      </c>
      <c r="MU551">
        <v>23.064620000000001</v>
      </c>
      <c r="MV551">
        <v>0</v>
      </c>
      <c r="MW551" s="1">
        <v>2.2155909999999998E-3</v>
      </c>
      <c r="MX551" s="1">
        <v>7.8901010000000001E-3</v>
      </c>
      <c r="MY551">
        <v>23.100490000000001</v>
      </c>
      <c r="MZ551">
        <v>0</v>
      </c>
      <c r="NA551" s="1">
        <v>2.9900399999999998E-3</v>
      </c>
      <c r="NB551" s="1">
        <v>7.7845689999999999E-3</v>
      </c>
      <c r="NC551">
        <v>23.119769999999999</v>
      </c>
      <c r="ND551">
        <v>1.3041379999999999E-10</v>
      </c>
      <c r="NE551" s="1">
        <v>3.9891340000000001E-3</v>
      </c>
      <c r="NF551" s="1">
        <v>7.7439650000000002E-3</v>
      </c>
      <c r="NG551">
        <v>23.138280000000002</v>
      </c>
      <c r="NH551">
        <v>8.0056289999999997E-10</v>
      </c>
      <c r="NI551" s="1">
        <v>5.2639590000000003E-3</v>
      </c>
      <c r="NJ551" s="1">
        <v>7.7335870000000001E-3</v>
      </c>
      <c r="NK551">
        <v>23.13589</v>
      </c>
      <c r="NL551">
        <v>2.2484289999999999E-9</v>
      </c>
      <c r="NM551" s="1">
        <v>6.878828E-3</v>
      </c>
      <c r="NN551" s="1">
        <v>7.7414220000000004E-3</v>
      </c>
      <c r="NO551">
        <v>23.130849999999999</v>
      </c>
      <c r="NP551">
        <v>4.776838E-9</v>
      </c>
      <c r="NQ551" s="1">
        <v>8.9122379999999994E-3</v>
      </c>
      <c r="NR551" s="1">
        <v>7.7602699999999997E-3</v>
      </c>
      <c r="NS551">
        <v>23.13636</v>
      </c>
      <c r="NT551">
        <v>8.7884980000000006E-9</v>
      </c>
      <c r="NU551" s="1">
        <v>1.1459240000000001E-2</v>
      </c>
      <c r="NV551" s="1">
        <v>7.6842170000000001E-3</v>
      </c>
      <c r="NW551">
        <v>23.221</v>
      </c>
      <c r="NX551">
        <v>1.460096E-8</v>
      </c>
      <c r="NY551" s="1">
        <v>1.463473E-2</v>
      </c>
      <c r="NZ551" s="1">
        <v>7.5584010000000002E-3</v>
      </c>
      <c r="OA551">
        <v>23.338509999999999</v>
      </c>
      <c r="OB551">
        <v>2.263833E-8</v>
      </c>
      <c r="OC551" s="1">
        <v>1.856087E-2</v>
      </c>
      <c r="OD551" s="1">
        <v>7.4718720000000001E-3</v>
      </c>
      <c r="OE551">
        <v>23.4467</v>
      </c>
      <c r="OF551">
        <v>3.3576120000000001E-8</v>
      </c>
      <c r="OG551" s="1">
        <v>2.3367010000000001E-2</v>
      </c>
      <c r="OH551" s="1">
        <v>7.4450819999999996E-3</v>
      </c>
      <c r="OI551">
        <v>23.534269999999999</v>
      </c>
      <c r="OJ551">
        <v>4.8288330000000001E-8</v>
      </c>
      <c r="OK551" s="1">
        <v>2.9205950000000001E-2</v>
      </c>
    </row>
    <row r="552" spans="1:401" x14ac:dyDescent="0.35">
      <c r="A552">
        <v>561</v>
      </c>
      <c r="B552" t="s">
        <v>4</v>
      </c>
      <c r="C552" t="s">
        <v>364</v>
      </c>
      <c r="D552" t="s">
        <v>559</v>
      </c>
      <c r="E552">
        <v>7395.5150000000003</v>
      </c>
      <c r="F552" s="1">
        <v>5.9408229999999996E-3</v>
      </c>
      <c r="G552">
        <v>18.51717</v>
      </c>
      <c r="H552">
        <v>0</v>
      </c>
      <c r="I552">
        <v>0</v>
      </c>
      <c r="J552" s="1">
        <v>5.9292499999999996E-3</v>
      </c>
      <c r="K552">
        <v>18.585840000000001</v>
      </c>
      <c r="L552">
        <v>0</v>
      </c>
      <c r="M552">
        <v>0</v>
      </c>
      <c r="N552" s="1">
        <v>5.8822249999999996E-3</v>
      </c>
      <c r="O552">
        <v>18.661539999999999</v>
      </c>
      <c r="P552">
        <v>0</v>
      </c>
      <c r="Q552">
        <v>0</v>
      </c>
      <c r="R552" s="1">
        <v>5.8192169999999998E-3</v>
      </c>
      <c r="S552">
        <v>18.704889999999999</v>
      </c>
      <c r="T552">
        <v>0</v>
      </c>
      <c r="U552">
        <v>0</v>
      </c>
      <c r="V552" s="1">
        <v>5.7723669999999996E-3</v>
      </c>
      <c r="W552">
        <v>18.7056</v>
      </c>
      <c r="X552">
        <v>0</v>
      </c>
      <c r="Y552">
        <v>0</v>
      </c>
      <c r="Z552" s="1">
        <v>5.7639140000000002E-3</v>
      </c>
      <c r="AA552">
        <v>18.712430000000001</v>
      </c>
      <c r="AB552">
        <v>0</v>
      </c>
      <c r="AC552">
        <v>0</v>
      </c>
      <c r="AD552" s="1">
        <v>5.7649850000000002E-3</v>
      </c>
      <c r="AE552">
        <v>18.722529999999999</v>
      </c>
      <c r="AF552">
        <v>0</v>
      </c>
      <c r="AG552">
        <v>0</v>
      </c>
      <c r="AH552" s="1">
        <v>5.7333560000000002E-3</v>
      </c>
      <c r="AI552">
        <v>18.79646</v>
      </c>
      <c r="AJ552">
        <v>0</v>
      </c>
      <c r="AK552">
        <v>0</v>
      </c>
      <c r="AL552" s="1">
        <v>5.6687450000000002E-3</v>
      </c>
      <c r="AM552">
        <v>18.89583</v>
      </c>
      <c r="AN552">
        <v>0</v>
      </c>
      <c r="AO552">
        <v>0</v>
      </c>
      <c r="AP552" s="1">
        <v>5.6105529999999999E-3</v>
      </c>
      <c r="AQ552">
        <v>19.003520000000002</v>
      </c>
      <c r="AR552">
        <v>0</v>
      </c>
      <c r="AS552">
        <v>0</v>
      </c>
      <c r="AT552" s="1">
        <v>5.5826549999999997E-3</v>
      </c>
      <c r="AU552">
        <v>19.098890000000001</v>
      </c>
      <c r="AV552">
        <v>0</v>
      </c>
      <c r="AW552">
        <v>0</v>
      </c>
      <c r="AX552" s="1">
        <v>5.570462E-3</v>
      </c>
      <c r="AY552">
        <v>19.150110000000002</v>
      </c>
      <c r="AZ552">
        <v>0</v>
      </c>
      <c r="BA552">
        <v>0</v>
      </c>
      <c r="BB552" s="1">
        <v>5.5440990000000002E-3</v>
      </c>
      <c r="BC552">
        <v>19.18432</v>
      </c>
      <c r="BD552">
        <v>0</v>
      </c>
      <c r="BE552">
        <v>0</v>
      </c>
      <c r="BF552" s="1">
        <v>5.5414560000000002E-3</v>
      </c>
      <c r="BG552">
        <v>19.207049999999999</v>
      </c>
      <c r="BH552">
        <v>0</v>
      </c>
      <c r="BI552">
        <v>0</v>
      </c>
      <c r="BJ552" s="1">
        <v>5.5543199999999997E-3</v>
      </c>
      <c r="BK552">
        <v>19.248000000000001</v>
      </c>
      <c r="BL552">
        <v>0</v>
      </c>
      <c r="BM552">
        <v>0</v>
      </c>
      <c r="BN552" s="1">
        <v>5.5190439999999999E-3</v>
      </c>
      <c r="BO552">
        <v>19.360220000000002</v>
      </c>
      <c r="BP552">
        <v>0</v>
      </c>
      <c r="BQ552">
        <v>0</v>
      </c>
      <c r="BR552" s="1">
        <v>5.4526619999999996E-3</v>
      </c>
      <c r="BS552">
        <v>19.46696</v>
      </c>
      <c r="BT552">
        <v>0</v>
      </c>
      <c r="BU552">
        <v>0</v>
      </c>
      <c r="BV552" s="1">
        <v>5.392885E-3</v>
      </c>
      <c r="BW552">
        <v>19.57132</v>
      </c>
      <c r="BX552">
        <v>0</v>
      </c>
      <c r="BY552">
        <v>0</v>
      </c>
      <c r="BZ552" s="1">
        <v>5.3622729999999999E-3</v>
      </c>
      <c r="CA552">
        <v>19.65774</v>
      </c>
      <c r="CB552">
        <v>0</v>
      </c>
      <c r="CC552">
        <v>0</v>
      </c>
      <c r="CD552" s="1">
        <v>5.3451560000000002E-3</v>
      </c>
      <c r="CE552">
        <v>19.70609</v>
      </c>
      <c r="CF552">
        <v>0</v>
      </c>
      <c r="CG552">
        <v>0</v>
      </c>
      <c r="CH552" s="1">
        <v>5.3176730000000002E-3</v>
      </c>
      <c r="CI552">
        <v>19.711189999999998</v>
      </c>
      <c r="CJ552">
        <v>0</v>
      </c>
      <c r="CK552">
        <v>0</v>
      </c>
      <c r="CL552" s="1">
        <v>5.3403890000000001E-3</v>
      </c>
      <c r="CM552">
        <v>19.720580000000002</v>
      </c>
      <c r="CN552">
        <v>0</v>
      </c>
      <c r="CO552">
        <v>0</v>
      </c>
      <c r="CP552" s="1">
        <v>5.3968690000000003E-3</v>
      </c>
      <c r="CQ552">
        <v>19.75929</v>
      </c>
      <c r="CR552">
        <v>0</v>
      </c>
      <c r="CS552">
        <v>0</v>
      </c>
      <c r="CT552" s="1">
        <v>5.3681880000000003E-3</v>
      </c>
      <c r="CU552">
        <v>19.84619</v>
      </c>
      <c r="CV552">
        <v>0</v>
      </c>
      <c r="CW552">
        <v>0</v>
      </c>
      <c r="CX552" s="1">
        <v>5.2633569999999998E-3</v>
      </c>
      <c r="CY552">
        <v>19.89377</v>
      </c>
      <c r="CZ552">
        <v>0</v>
      </c>
      <c r="DA552">
        <v>0</v>
      </c>
      <c r="DB552" s="1">
        <v>5.1752480000000003E-3</v>
      </c>
      <c r="DC552">
        <v>19.98339</v>
      </c>
      <c r="DD552">
        <v>0</v>
      </c>
      <c r="DE552">
        <v>0</v>
      </c>
      <c r="DF552" s="1">
        <v>5.1495669999999999E-3</v>
      </c>
      <c r="DG552">
        <v>20.064260000000001</v>
      </c>
      <c r="DH552">
        <v>0</v>
      </c>
      <c r="DI552">
        <v>0</v>
      </c>
      <c r="DJ552" s="1">
        <v>5.1576240000000004E-3</v>
      </c>
      <c r="DK552">
        <v>20.104230000000001</v>
      </c>
      <c r="DL552">
        <v>0</v>
      </c>
      <c r="DM552">
        <v>0</v>
      </c>
      <c r="DN552" s="1">
        <v>5.1419910000000003E-3</v>
      </c>
      <c r="DO552">
        <v>20.121639999999999</v>
      </c>
      <c r="DP552">
        <v>0</v>
      </c>
      <c r="DQ552">
        <v>0</v>
      </c>
      <c r="DR552" s="1">
        <v>5.0505799999999998E-3</v>
      </c>
      <c r="DS552">
        <v>20.143059999999998</v>
      </c>
      <c r="DT552">
        <v>0</v>
      </c>
      <c r="DU552">
        <v>0</v>
      </c>
      <c r="DV552" s="1">
        <v>4.9436660000000002E-3</v>
      </c>
      <c r="DW552">
        <v>20.182230000000001</v>
      </c>
      <c r="DX552">
        <v>0</v>
      </c>
      <c r="DY552">
        <v>0</v>
      </c>
      <c r="DZ552" s="1">
        <v>4.9091270000000001E-3</v>
      </c>
      <c r="EA552">
        <v>20.296790000000001</v>
      </c>
      <c r="EB552">
        <v>0</v>
      </c>
      <c r="EC552">
        <v>0</v>
      </c>
      <c r="ED552" s="1">
        <v>4.9154840000000003E-3</v>
      </c>
      <c r="EE552">
        <v>20.424389999999999</v>
      </c>
      <c r="EF552">
        <v>0</v>
      </c>
      <c r="EG552">
        <v>0</v>
      </c>
      <c r="EH552" s="1">
        <v>4.9176970000000004E-3</v>
      </c>
      <c r="EI552">
        <v>20.550329999999999</v>
      </c>
      <c r="EJ552">
        <v>0</v>
      </c>
      <c r="EK552">
        <v>0</v>
      </c>
      <c r="EL552" s="1">
        <v>4.8772599999999996E-3</v>
      </c>
      <c r="EM552">
        <v>20.65757</v>
      </c>
      <c r="EN552">
        <v>0</v>
      </c>
      <c r="EO552">
        <v>0</v>
      </c>
      <c r="EP552" s="1">
        <v>4.8344130000000001E-3</v>
      </c>
      <c r="EQ552">
        <v>20.698540000000001</v>
      </c>
      <c r="ER552">
        <v>0</v>
      </c>
      <c r="ES552">
        <v>0</v>
      </c>
      <c r="ET552" s="1">
        <v>4.7942080000000003E-3</v>
      </c>
      <c r="EU552">
        <v>20.698740000000001</v>
      </c>
      <c r="EV552">
        <v>0</v>
      </c>
      <c r="EW552">
        <v>0</v>
      </c>
      <c r="EX552" s="1">
        <v>4.8313499999999999E-3</v>
      </c>
      <c r="EY552">
        <v>20.709050000000001</v>
      </c>
      <c r="EZ552">
        <v>0</v>
      </c>
      <c r="FA552">
        <v>0</v>
      </c>
      <c r="FB552" s="1">
        <v>4.902015E-3</v>
      </c>
      <c r="FC552">
        <v>20.729800000000001</v>
      </c>
      <c r="FD552">
        <v>0</v>
      </c>
      <c r="FE552">
        <v>9.274964E-38</v>
      </c>
      <c r="FF552" s="1">
        <v>4.8966979999999997E-3</v>
      </c>
      <c r="FG552">
        <v>20.801020000000001</v>
      </c>
      <c r="FH552">
        <v>0</v>
      </c>
      <c r="FI552">
        <v>1.676314E-35</v>
      </c>
      <c r="FJ552" s="1">
        <v>4.8281360000000002E-3</v>
      </c>
      <c r="FK552">
        <v>20.871559999999999</v>
      </c>
      <c r="FL552">
        <v>6.5178490000000001E-37</v>
      </c>
      <c r="FM552">
        <v>1.9755940000000001E-33</v>
      </c>
      <c r="FN552" s="1">
        <v>4.7705359999999997E-3</v>
      </c>
      <c r="FO552">
        <v>20.92314</v>
      </c>
      <c r="FP552">
        <v>4.8664339999999999E-35</v>
      </c>
      <c r="FQ552" s="1">
        <v>1.601541E-31</v>
      </c>
      <c r="FR552" s="1">
        <v>4.7616630000000002E-3</v>
      </c>
      <c r="FS552">
        <v>20.959700000000002</v>
      </c>
      <c r="FT552">
        <v>2.678733E-33</v>
      </c>
      <c r="FU552" s="1">
        <v>9.4427940000000002E-30</v>
      </c>
      <c r="FV552" s="1">
        <v>4.7803139999999999E-3</v>
      </c>
      <c r="FW552">
        <v>20.970330000000001</v>
      </c>
      <c r="FX552" s="1">
        <v>1.1215509999999999E-31</v>
      </c>
      <c r="FY552" s="1">
        <v>4.208764E-28</v>
      </c>
      <c r="FZ552" s="1">
        <v>4.7699639999999998E-3</v>
      </c>
      <c r="GA552">
        <v>20.970310000000001</v>
      </c>
      <c r="GB552" s="1">
        <v>3.5725890000000003E-30</v>
      </c>
      <c r="GC552" s="1">
        <v>1.4383099999999999E-26</v>
      </c>
      <c r="GD552" s="1">
        <v>4.7360290000000001E-3</v>
      </c>
      <c r="GE552">
        <v>20.9711</v>
      </c>
      <c r="GF552" s="1">
        <v>8.804515E-29</v>
      </c>
      <c r="GG552" s="1">
        <v>3.8172800000000001E-25</v>
      </c>
      <c r="GH552" s="1">
        <v>4.709403E-3</v>
      </c>
      <c r="GI552">
        <v>20.99166</v>
      </c>
      <c r="GJ552" s="1">
        <v>1.729168E-27</v>
      </c>
      <c r="GK552" s="1">
        <v>8.0383300000000006E-24</v>
      </c>
      <c r="GL552" s="1">
        <v>4.6823059999999998E-3</v>
      </c>
      <c r="GM552">
        <v>21.070499999999999</v>
      </c>
      <c r="GN552" s="1">
        <v>2.772129E-26</v>
      </c>
      <c r="GO552" s="1">
        <v>1.3788879999999999E-22</v>
      </c>
      <c r="GP552" s="1">
        <v>4.6545010000000001E-3</v>
      </c>
      <c r="GQ552">
        <v>21.17371</v>
      </c>
      <c r="GR552" s="1">
        <v>3.6843179999999999E-25</v>
      </c>
      <c r="GS552" s="1">
        <v>1.9587740000000001E-21</v>
      </c>
      <c r="GT552" s="1">
        <v>4.6346429999999999E-3</v>
      </c>
      <c r="GU552">
        <v>21.28988</v>
      </c>
      <c r="GV552" s="1">
        <v>4.1221359999999997E-24</v>
      </c>
      <c r="GW552" s="1">
        <v>2.3374159999999999E-20</v>
      </c>
      <c r="GX552" s="1">
        <v>4.60188E-3</v>
      </c>
      <c r="GY552">
        <v>21.391940000000002</v>
      </c>
      <c r="GZ552" s="1">
        <v>3.9271809999999999E-23</v>
      </c>
      <c r="HA552" s="1">
        <v>2.378541E-19</v>
      </c>
      <c r="HB552" s="1">
        <v>4.5674399999999999E-3</v>
      </c>
      <c r="HC552">
        <v>21.445720000000001</v>
      </c>
      <c r="HD552" s="1">
        <v>3.2225140000000001E-22</v>
      </c>
      <c r="HE552" s="1">
        <v>2.0847509999999999E-18</v>
      </c>
      <c r="HF552" s="1">
        <v>4.5374320000000001E-3</v>
      </c>
      <c r="HG552">
        <v>21.434349999999998</v>
      </c>
      <c r="HH552" s="1">
        <v>2.3097340000000001E-21</v>
      </c>
      <c r="HI552" s="1">
        <v>1.5929280000000001E-17</v>
      </c>
      <c r="HJ552" s="1">
        <v>4.6048360000000002E-3</v>
      </c>
      <c r="HK552">
        <v>21.421939999999999</v>
      </c>
      <c r="HL552" s="1">
        <v>1.496034E-20</v>
      </c>
      <c r="HM552" s="1">
        <v>1.076287E-16</v>
      </c>
      <c r="HN552" s="1">
        <v>4.7156250000000002E-3</v>
      </c>
      <c r="HO552">
        <v>21.42022</v>
      </c>
      <c r="HP552" s="1">
        <v>8.8797299999999995E-20</v>
      </c>
      <c r="HQ552" s="1">
        <v>6.5681249999999996E-16</v>
      </c>
      <c r="HR552" s="1">
        <v>4.6885479999999998E-3</v>
      </c>
      <c r="HS552">
        <v>21.462309999999999</v>
      </c>
      <c r="HT552" s="1">
        <v>4.6348729999999996E-19</v>
      </c>
      <c r="HU552" s="1">
        <v>3.64216E-15</v>
      </c>
      <c r="HV552" s="1">
        <v>4.5523079999999997E-3</v>
      </c>
      <c r="HW552">
        <v>21.538450000000001</v>
      </c>
      <c r="HX552" s="1">
        <v>2.0939089999999999E-18</v>
      </c>
      <c r="HY552" s="1">
        <v>1.8031870000000001E-14</v>
      </c>
      <c r="HZ552" s="1">
        <v>4.4350969999999998E-3</v>
      </c>
      <c r="IA552">
        <v>21.621749999999999</v>
      </c>
      <c r="IB552" s="1">
        <v>8.4487130000000002E-18</v>
      </c>
      <c r="IC552" s="1">
        <v>7.9484049999999996E-14</v>
      </c>
      <c r="ID552" s="1">
        <v>4.4108089999999999E-3</v>
      </c>
      <c r="IE552">
        <v>21.700530000000001</v>
      </c>
      <c r="IF552" s="1">
        <v>3.171675E-17</v>
      </c>
      <c r="IG552" s="1">
        <v>3.173799E-13</v>
      </c>
      <c r="IH552" s="1">
        <v>4.4406300000000001E-3</v>
      </c>
      <c r="II552">
        <v>21.736260000000001</v>
      </c>
      <c r="IJ552" s="1">
        <v>1.1282080000000001E-16</v>
      </c>
      <c r="IK552" s="1">
        <v>1.175251E-12</v>
      </c>
      <c r="IL552" s="1">
        <v>4.4364410000000002E-3</v>
      </c>
      <c r="IM552">
        <v>21.724730000000001</v>
      </c>
      <c r="IN552" s="1">
        <v>3.758644E-16</v>
      </c>
      <c r="IO552" s="1">
        <v>4.0922559999999999E-12</v>
      </c>
      <c r="IP552" s="1">
        <v>4.5091360000000004E-3</v>
      </c>
      <c r="IQ552">
        <v>21.713059999999999</v>
      </c>
      <c r="IR552" s="1">
        <v>1.1958380000000001E-15</v>
      </c>
      <c r="IS552" s="1">
        <v>1.3428010000000001E-11</v>
      </c>
      <c r="IT552" s="1">
        <v>4.635498E-3</v>
      </c>
      <c r="IU552">
        <v>21.723800000000001</v>
      </c>
      <c r="IV552" s="1">
        <v>3.6482060000000001E-15</v>
      </c>
      <c r="IW552" s="1">
        <v>4.1747880000000002E-11</v>
      </c>
      <c r="IX552" s="1">
        <v>4.615409E-3</v>
      </c>
      <c r="IY552">
        <v>21.817350000000001</v>
      </c>
      <c r="IZ552" s="1">
        <v>1.0300919999999999E-14</v>
      </c>
      <c r="JA552" s="1">
        <v>1.234839E-10</v>
      </c>
      <c r="JB552" s="1">
        <v>4.4766670000000001E-3</v>
      </c>
      <c r="JC552">
        <v>21.93271</v>
      </c>
      <c r="JD552" s="1">
        <v>2.6599230000000001E-14</v>
      </c>
      <c r="JE552" s="1">
        <v>3.449734E-10</v>
      </c>
      <c r="JF552" s="1">
        <v>4.3581310000000003E-3</v>
      </c>
      <c r="JG552">
        <v>22.04551</v>
      </c>
      <c r="JH552" s="1">
        <v>6.4244250000000004E-14</v>
      </c>
      <c r="JI552" s="1">
        <v>9.0372580000000005E-10</v>
      </c>
      <c r="JJ552" s="1">
        <v>4.3501429999999999E-3</v>
      </c>
      <c r="JK552">
        <v>22.111709999999999</v>
      </c>
      <c r="JL552" s="1">
        <v>1.4968430000000001E-13</v>
      </c>
      <c r="JM552" s="1">
        <v>2.228346E-9</v>
      </c>
      <c r="JN552" s="1">
        <v>4.3949280000000002E-3</v>
      </c>
      <c r="JO552">
        <v>22.141919999999999</v>
      </c>
      <c r="JP552" s="1">
        <v>3.3808449999999998E-13</v>
      </c>
      <c r="JQ552" s="1">
        <v>5.226924E-9</v>
      </c>
      <c r="JR552" s="1">
        <v>4.394935E-3</v>
      </c>
      <c r="JS552">
        <v>22.136500000000002</v>
      </c>
      <c r="JT552" s="1">
        <v>7.3096000000000005E-13</v>
      </c>
      <c r="JU552" s="1">
        <v>1.177385E-8</v>
      </c>
      <c r="JV552" s="1">
        <v>4.4650549999999999E-3</v>
      </c>
      <c r="JW552">
        <v>22.13287</v>
      </c>
      <c r="JX552" s="1">
        <v>1.5527270000000001E-12</v>
      </c>
      <c r="JY552" s="1">
        <v>2.560038E-8</v>
      </c>
      <c r="JZ552" s="1">
        <v>4.5765320000000003E-3</v>
      </c>
      <c r="KA552">
        <v>22.14199</v>
      </c>
      <c r="KB552" s="1">
        <v>3.2290499999999999E-12</v>
      </c>
      <c r="KC552" s="1">
        <v>5.4021479999999999E-8</v>
      </c>
      <c r="KD552" s="1">
        <v>4.5403529999999996E-3</v>
      </c>
      <c r="KE552">
        <v>22.218229999999998</v>
      </c>
      <c r="KF552" s="1">
        <v>6.3428650000000004E-12</v>
      </c>
      <c r="KG552" s="1">
        <v>1.107159E-7</v>
      </c>
      <c r="KH552" s="1">
        <v>4.3908269999999999E-3</v>
      </c>
      <c r="KI552">
        <v>22.304130000000001</v>
      </c>
      <c r="KJ552" s="1">
        <v>1.175086E-11</v>
      </c>
      <c r="KK552" s="1">
        <v>2.1981470000000001E-7</v>
      </c>
      <c r="KL552" s="1">
        <v>4.2587179999999999E-3</v>
      </c>
      <c r="KM552">
        <v>22.39583</v>
      </c>
      <c r="KN552" s="1">
        <v>2.097857E-11</v>
      </c>
      <c r="KO552" s="1">
        <v>4.2134700000000002E-7</v>
      </c>
      <c r="KP552" s="1">
        <v>4.2256059999999998E-3</v>
      </c>
      <c r="KQ552">
        <v>22.47456</v>
      </c>
      <c r="KR552" s="1">
        <v>3.6875360000000003E-11</v>
      </c>
      <c r="KS552" s="1">
        <v>7.801954E-7</v>
      </c>
      <c r="KT552" s="1">
        <v>4.2471640000000003E-3</v>
      </c>
      <c r="KU552">
        <v>22.503229999999999</v>
      </c>
      <c r="KV552" s="1">
        <v>6.3716960000000004E-11</v>
      </c>
      <c r="KW552" s="1">
        <v>1.4002730000000001E-6</v>
      </c>
      <c r="KX552" s="1">
        <v>4.2193120000000002E-3</v>
      </c>
      <c r="KY552">
        <v>22.498940000000001</v>
      </c>
      <c r="KZ552" s="1">
        <v>1.0633E-10</v>
      </c>
      <c r="LA552" s="1">
        <v>2.44453E-6</v>
      </c>
      <c r="LB552" s="1">
        <v>4.2167740000000004E-3</v>
      </c>
      <c r="LC552">
        <v>22.49427</v>
      </c>
      <c r="LD552" s="1">
        <v>1.7473780000000001E-10</v>
      </c>
      <c r="LE552" s="1">
        <v>4.1632960000000003E-6</v>
      </c>
      <c r="LF552" s="1">
        <v>4.2461560000000001E-3</v>
      </c>
      <c r="LG552">
        <v>22.504989999999999</v>
      </c>
      <c r="LH552" s="1">
        <v>2.8368980000000002E-10</v>
      </c>
      <c r="LI552" s="1">
        <v>6.9431459999999996E-6</v>
      </c>
      <c r="LJ552" s="1">
        <v>4.2076550000000002E-3</v>
      </c>
      <c r="LK552">
        <v>22.578939999999999</v>
      </c>
      <c r="LL552" s="1">
        <v>4.4546149999999999E-10</v>
      </c>
      <c r="LM552" s="1">
        <v>1.134984E-5</v>
      </c>
      <c r="LN552" s="1">
        <v>4.0923119999999999E-3</v>
      </c>
      <c r="LO552">
        <v>22.676839999999999</v>
      </c>
      <c r="LP552" s="1">
        <v>6.7399619999999998E-10</v>
      </c>
      <c r="LQ552" s="1">
        <v>1.8193260000000001E-5</v>
      </c>
      <c r="LR552" s="1">
        <v>3.9886649999999997E-3</v>
      </c>
      <c r="LS552">
        <v>22.784230000000001</v>
      </c>
      <c r="LT552" s="1">
        <v>1.001019E-9</v>
      </c>
      <c r="LU552" s="1">
        <v>2.8602349999999999E-5</v>
      </c>
      <c r="LV552" s="1">
        <v>3.939433E-3</v>
      </c>
      <c r="LW552">
        <v>22.869530000000001</v>
      </c>
      <c r="LX552" s="1">
        <v>1.475479E-9</v>
      </c>
      <c r="LY552" s="1">
        <v>4.4119480000000002E-5</v>
      </c>
      <c r="LZ552" s="1">
        <v>3.9094530000000002E-3</v>
      </c>
      <c r="MA552">
        <v>22.904150000000001</v>
      </c>
      <c r="MB552" s="1">
        <v>2.1419829999999998E-9</v>
      </c>
      <c r="MC552" s="1">
        <v>6.6820060000000005E-5</v>
      </c>
      <c r="MD552" s="1">
        <v>3.8273980000000001E-3</v>
      </c>
      <c r="ME552">
        <v>22.893260000000001</v>
      </c>
      <c r="MF552" s="1">
        <v>3.0120489999999998E-9</v>
      </c>
      <c r="MG552" s="1">
        <v>9.9439680000000001E-5</v>
      </c>
      <c r="MH552" s="1">
        <v>3.7581479999999998E-3</v>
      </c>
      <c r="MI552">
        <v>22.880739999999999</v>
      </c>
      <c r="MJ552" s="1">
        <v>4.1823780000000004E-9</v>
      </c>
      <c r="MK552" s="1">
        <v>1.4551439999999999E-4</v>
      </c>
      <c r="ML552" s="1">
        <v>3.7517219999999999E-3</v>
      </c>
      <c r="MM552">
        <v>22.87743</v>
      </c>
      <c r="MN552" s="1">
        <v>5.8166149999999998E-9</v>
      </c>
      <c r="MO552" s="1">
        <v>2.0972070000000001E-4</v>
      </c>
      <c r="MP552" s="1">
        <v>3.735796E-3</v>
      </c>
      <c r="MQ552">
        <v>22.944379999999999</v>
      </c>
      <c r="MR552" s="1">
        <v>7.9685519999999996E-9</v>
      </c>
      <c r="MS552" s="1">
        <v>2.980422E-4</v>
      </c>
      <c r="MT552" s="1">
        <v>3.6786980000000002E-3</v>
      </c>
      <c r="MU552">
        <v>23.00347</v>
      </c>
      <c r="MV552" s="1">
        <v>1.067825E-8</v>
      </c>
      <c r="MW552" s="1">
        <v>4.1802320000000002E-4</v>
      </c>
      <c r="MX552" s="1">
        <v>3.5941240000000002E-3</v>
      </c>
      <c r="MY552">
        <v>23.04007</v>
      </c>
      <c r="MZ552" s="1">
        <v>1.404293E-8</v>
      </c>
      <c r="NA552" s="1">
        <v>5.7907659999999997E-4</v>
      </c>
      <c r="NB552" s="1">
        <v>3.5459829999999999E-3</v>
      </c>
      <c r="NC552">
        <v>23.061360000000001</v>
      </c>
      <c r="ND552" s="1">
        <v>1.8439099999999999E-8</v>
      </c>
      <c r="NE552" s="1">
        <v>7.9340159999999999E-4</v>
      </c>
      <c r="NF552" s="1">
        <v>3.5275110000000001E-3</v>
      </c>
      <c r="NG552">
        <v>23.08173</v>
      </c>
      <c r="NH552" s="1">
        <v>2.4146609999999999E-8</v>
      </c>
      <c r="NI552" s="1">
        <v>1.0811379999999999E-3</v>
      </c>
      <c r="NJ552" s="1">
        <v>3.5232110000000001E-3</v>
      </c>
      <c r="NK552">
        <v>23.082350000000002</v>
      </c>
      <c r="NL552" s="1">
        <v>3.144456E-8</v>
      </c>
      <c r="NM552" s="1">
        <v>1.4701969999999999E-3</v>
      </c>
      <c r="NN552" s="1">
        <v>3.5327470000000001E-3</v>
      </c>
      <c r="NO552">
        <v>23.080179999999999</v>
      </c>
      <c r="NP552" s="1">
        <v>4.0759290000000001E-8</v>
      </c>
      <c r="NQ552" s="1">
        <v>1.9957590000000002E-3</v>
      </c>
      <c r="NR552" s="1">
        <v>3.5393360000000001E-3</v>
      </c>
      <c r="NS552">
        <v>23.087319999999998</v>
      </c>
      <c r="NT552" s="1">
        <v>5.2396339999999997E-8</v>
      </c>
      <c r="NU552" s="1">
        <v>2.702402E-3</v>
      </c>
      <c r="NV552" s="1">
        <v>3.5084119999999998E-3</v>
      </c>
      <c r="NW552">
        <v>23.167459999999998</v>
      </c>
      <c r="NX552" s="1">
        <v>6.6199590000000005E-8</v>
      </c>
      <c r="NY552" s="1">
        <v>3.6452199999999998E-3</v>
      </c>
      <c r="NZ552" s="1">
        <v>3.4474330000000002E-3</v>
      </c>
      <c r="OA552">
        <v>23.278670000000002</v>
      </c>
      <c r="OB552" s="1">
        <v>8.2342950000000002E-8</v>
      </c>
      <c r="OC552" s="1">
        <v>4.8920129999999997E-3</v>
      </c>
      <c r="OD552" s="1">
        <v>3.4082629999999999E-3</v>
      </c>
      <c r="OE552">
        <v>23.382100000000001</v>
      </c>
      <c r="OF552" s="1">
        <v>1.02292E-7</v>
      </c>
      <c r="OG552" s="1">
        <v>6.5246050000000002E-3</v>
      </c>
      <c r="OH552" s="1">
        <v>3.3981990000000002E-3</v>
      </c>
      <c r="OI552">
        <v>23.466909999999999</v>
      </c>
      <c r="OJ552" s="1">
        <v>1.272524E-7</v>
      </c>
      <c r="OK552" s="1">
        <v>8.6395150000000004E-3</v>
      </c>
    </row>
    <row r="553" spans="1:401" x14ac:dyDescent="0.35">
      <c r="A553">
        <v>562</v>
      </c>
      <c r="B553" t="s">
        <v>4</v>
      </c>
      <c r="C553" t="s">
        <v>364</v>
      </c>
      <c r="D553" t="s">
        <v>560</v>
      </c>
      <c r="E553">
        <v>8816.3639999999996</v>
      </c>
      <c r="F553" s="1">
        <v>1.0862460000000001E-2</v>
      </c>
      <c r="G553">
        <v>18.23828</v>
      </c>
      <c r="H553">
        <v>0</v>
      </c>
      <c r="I553">
        <v>0</v>
      </c>
      <c r="J553" s="1">
        <v>1.083948E-2</v>
      </c>
      <c r="K553">
        <v>18.30104</v>
      </c>
      <c r="L553">
        <v>0</v>
      </c>
      <c r="M553">
        <v>0</v>
      </c>
      <c r="N553" s="1">
        <v>1.0752370000000001E-2</v>
      </c>
      <c r="O553">
        <v>18.369479999999999</v>
      </c>
      <c r="P553">
        <v>0</v>
      </c>
      <c r="Q553">
        <v>0</v>
      </c>
      <c r="R553" s="1">
        <v>1.0632590000000001E-2</v>
      </c>
      <c r="S553">
        <v>18.41245</v>
      </c>
      <c r="T553">
        <v>0</v>
      </c>
      <c r="U553">
        <v>0</v>
      </c>
      <c r="V553">
        <v>1.055013E-2</v>
      </c>
      <c r="W553">
        <v>18.421150000000001</v>
      </c>
      <c r="X553">
        <v>0</v>
      </c>
      <c r="Y553">
        <v>0</v>
      </c>
      <c r="Z553" s="1">
        <v>1.054631E-2</v>
      </c>
      <c r="AA553">
        <v>18.434280000000001</v>
      </c>
      <c r="AB553">
        <v>0</v>
      </c>
      <c r="AC553">
        <v>0</v>
      </c>
      <c r="AD553" s="1">
        <v>1.0544649999999999E-2</v>
      </c>
      <c r="AE553">
        <v>18.4495</v>
      </c>
      <c r="AF553">
        <v>0</v>
      </c>
      <c r="AG553">
        <v>0</v>
      </c>
      <c r="AH553" s="1">
        <v>1.048843E-2</v>
      </c>
      <c r="AI553">
        <v>18.515080000000001</v>
      </c>
      <c r="AJ553">
        <v>0</v>
      </c>
      <c r="AK553">
        <v>0</v>
      </c>
      <c r="AL553" s="1">
        <v>1.0361E-2</v>
      </c>
      <c r="AM553">
        <v>18.601240000000001</v>
      </c>
      <c r="AN553">
        <v>0</v>
      </c>
      <c r="AO553">
        <v>0</v>
      </c>
      <c r="AP553" s="1">
        <v>1.025499E-2</v>
      </c>
      <c r="AQ553">
        <v>18.694649999999999</v>
      </c>
      <c r="AR553">
        <v>0</v>
      </c>
      <c r="AS553">
        <v>0</v>
      </c>
      <c r="AT553" s="1">
        <v>1.0203530000000001E-2</v>
      </c>
      <c r="AU553">
        <v>18.778929999999999</v>
      </c>
      <c r="AV553">
        <v>0</v>
      </c>
      <c r="AW553">
        <v>0</v>
      </c>
      <c r="AX553" s="1">
        <v>1.018814E-2</v>
      </c>
      <c r="AY553">
        <v>18.828779999999998</v>
      </c>
      <c r="AZ553">
        <v>0</v>
      </c>
      <c r="BA553">
        <v>0</v>
      </c>
      <c r="BB553" s="1">
        <v>1.013849E-2</v>
      </c>
      <c r="BC553">
        <v>18.864979999999999</v>
      </c>
      <c r="BD553">
        <v>0</v>
      </c>
      <c r="BE553">
        <v>0</v>
      </c>
      <c r="BF553" s="1">
        <v>1.015275E-2</v>
      </c>
      <c r="BG553">
        <v>18.8916</v>
      </c>
      <c r="BH553">
        <v>0</v>
      </c>
      <c r="BI553">
        <v>0</v>
      </c>
      <c r="BJ553" s="1">
        <v>1.017099E-2</v>
      </c>
      <c r="BK553">
        <v>18.93243</v>
      </c>
      <c r="BL553">
        <v>0</v>
      </c>
      <c r="BM553">
        <v>0</v>
      </c>
      <c r="BN553" s="1">
        <v>1.0105380000000001E-2</v>
      </c>
      <c r="BO553">
        <v>19.029910000000001</v>
      </c>
      <c r="BP553">
        <v>0</v>
      </c>
      <c r="BQ553">
        <v>0</v>
      </c>
      <c r="BR553" s="1">
        <v>9.9755079999999993E-3</v>
      </c>
      <c r="BS553">
        <v>19.12349</v>
      </c>
      <c r="BT553">
        <v>0</v>
      </c>
      <c r="BU553">
        <v>0</v>
      </c>
      <c r="BV553" s="1">
        <v>9.8702000000000008E-3</v>
      </c>
      <c r="BW553">
        <v>19.215630000000001</v>
      </c>
      <c r="BX553">
        <v>0</v>
      </c>
      <c r="BY553">
        <v>0</v>
      </c>
      <c r="BZ553" s="1">
        <v>9.8212420000000009E-3</v>
      </c>
      <c r="CA553">
        <v>19.294119999999999</v>
      </c>
      <c r="CB553">
        <v>0</v>
      </c>
      <c r="CC553">
        <v>0</v>
      </c>
      <c r="CD553" s="1">
        <v>9.7837619999999997E-3</v>
      </c>
      <c r="CE553">
        <v>19.3429</v>
      </c>
      <c r="CF553">
        <v>0</v>
      </c>
      <c r="CG553">
        <v>0</v>
      </c>
      <c r="CH553" s="1">
        <v>9.7333980000000007E-3</v>
      </c>
      <c r="CI553">
        <v>19.35689</v>
      </c>
      <c r="CJ553">
        <v>0</v>
      </c>
      <c r="CK553">
        <v>0</v>
      </c>
      <c r="CL553" s="1">
        <v>9.8122499999999998E-3</v>
      </c>
      <c r="CM553">
        <v>19.373419999999999</v>
      </c>
      <c r="CN553">
        <v>0</v>
      </c>
      <c r="CO553">
        <v>0</v>
      </c>
      <c r="CP553" s="1">
        <v>9.9018430000000004E-3</v>
      </c>
      <c r="CQ553">
        <v>19.412990000000001</v>
      </c>
      <c r="CR553">
        <v>0</v>
      </c>
      <c r="CS553">
        <v>0</v>
      </c>
      <c r="CT553" s="1">
        <v>9.8573440000000005E-3</v>
      </c>
      <c r="CU553">
        <v>19.490849999999998</v>
      </c>
      <c r="CV553">
        <v>0</v>
      </c>
      <c r="CW553">
        <v>0</v>
      </c>
      <c r="CX553" s="1">
        <v>9.6572250000000002E-3</v>
      </c>
      <c r="CY553">
        <v>19.537680000000002</v>
      </c>
      <c r="CZ553">
        <v>0</v>
      </c>
      <c r="DA553">
        <v>0</v>
      </c>
      <c r="DB553" s="1">
        <v>9.5011999999999996E-3</v>
      </c>
      <c r="DC553">
        <v>19.617899999999999</v>
      </c>
      <c r="DD553">
        <v>0</v>
      </c>
      <c r="DE553">
        <v>0</v>
      </c>
      <c r="DF553" s="1">
        <v>9.4525010000000003E-3</v>
      </c>
      <c r="DG553">
        <v>19.691479999999999</v>
      </c>
      <c r="DH553">
        <v>0</v>
      </c>
      <c r="DI553">
        <v>0</v>
      </c>
      <c r="DJ553" s="1">
        <v>9.4643369999999997E-3</v>
      </c>
      <c r="DK553">
        <v>19.732759999999999</v>
      </c>
      <c r="DL553">
        <v>0</v>
      </c>
      <c r="DM553">
        <v>0</v>
      </c>
      <c r="DN553" s="1">
        <v>9.4334640000000008E-3</v>
      </c>
      <c r="DO553">
        <v>19.755949999999999</v>
      </c>
      <c r="DP553">
        <v>0</v>
      </c>
      <c r="DQ553">
        <v>0</v>
      </c>
      <c r="DR553" s="1">
        <v>9.2510049999999996E-3</v>
      </c>
      <c r="DS553">
        <v>19.781839999999999</v>
      </c>
      <c r="DT553">
        <v>0</v>
      </c>
      <c r="DU553">
        <v>0</v>
      </c>
      <c r="DV553" s="1">
        <v>9.0567830000000005E-3</v>
      </c>
      <c r="DW553">
        <v>19.82133</v>
      </c>
      <c r="DX553">
        <v>0</v>
      </c>
      <c r="DY553">
        <v>0</v>
      </c>
      <c r="DZ553" s="1">
        <v>8.992903E-3</v>
      </c>
      <c r="EA553">
        <v>19.920760000000001</v>
      </c>
      <c r="EB553">
        <v>0</v>
      </c>
      <c r="EC553">
        <v>0</v>
      </c>
      <c r="ED553" s="1">
        <v>9.012005E-3</v>
      </c>
      <c r="EE553">
        <v>20.031300000000002</v>
      </c>
      <c r="EF553">
        <v>0</v>
      </c>
      <c r="EG553">
        <v>0</v>
      </c>
      <c r="EH553" s="1">
        <v>9.0149229999999993E-3</v>
      </c>
      <c r="EI553">
        <v>20.14133</v>
      </c>
      <c r="EJ553">
        <v>0</v>
      </c>
      <c r="EK553">
        <v>0</v>
      </c>
      <c r="EL553" s="1">
        <v>8.9429880000000007E-3</v>
      </c>
      <c r="EM553">
        <v>20.23706</v>
      </c>
      <c r="EN553">
        <v>0</v>
      </c>
      <c r="EO553">
        <v>0</v>
      </c>
      <c r="EP553" s="1">
        <v>8.8597859999999997E-3</v>
      </c>
      <c r="EQ553">
        <v>20.280360000000002</v>
      </c>
      <c r="ER553">
        <v>0</v>
      </c>
      <c r="ES553">
        <v>0</v>
      </c>
      <c r="ET553" s="1">
        <v>8.7913479999999992E-3</v>
      </c>
      <c r="EU553">
        <v>20.291029999999999</v>
      </c>
      <c r="EV553">
        <v>0</v>
      </c>
      <c r="EW553">
        <v>0</v>
      </c>
      <c r="EX553" s="1">
        <v>8.8752710000000005E-3</v>
      </c>
      <c r="EY553">
        <v>20.30912</v>
      </c>
      <c r="EZ553">
        <v>0</v>
      </c>
      <c r="FA553">
        <v>0</v>
      </c>
      <c r="FB553" s="1">
        <v>9.004382E-3</v>
      </c>
      <c r="FC553">
        <v>20.334849999999999</v>
      </c>
      <c r="FD553">
        <v>0</v>
      </c>
      <c r="FE553">
        <v>0</v>
      </c>
      <c r="FF553" s="1">
        <v>9.0062400000000004E-3</v>
      </c>
      <c r="FG553">
        <v>20.400580000000001</v>
      </c>
      <c r="FH553">
        <v>0</v>
      </c>
      <c r="FI553">
        <v>2.0663379999999999E-37</v>
      </c>
      <c r="FJ553" s="1">
        <v>8.8629060000000003E-3</v>
      </c>
      <c r="FK553">
        <v>20.465969999999999</v>
      </c>
      <c r="FL553">
        <v>0</v>
      </c>
      <c r="FM553">
        <v>2.5830279999999998E-35</v>
      </c>
      <c r="FN553" s="1">
        <v>8.7600040000000001E-3</v>
      </c>
      <c r="FO553">
        <v>20.516220000000001</v>
      </c>
      <c r="FP553">
        <v>0</v>
      </c>
      <c r="FQ553">
        <v>2.2163310000000001E-33</v>
      </c>
      <c r="FR553" s="1">
        <v>8.7436700000000003E-3</v>
      </c>
      <c r="FS553">
        <v>20.55471</v>
      </c>
      <c r="FT553">
        <v>3.9121330000000001E-37</v>
      </c>
      <c r="FU553" s="1">
        <v>1.3770799999999999E-31</v>
      </c>
      <c r="FV553">
        <v>8.7812199999999993E-3</v>
      </c>
      <c r="FW553">
        <v>20.572120000000002</v>
      </c>
      <c r="FX553">
        <v>1.849848E-35</v>
      </c>
      <c r="FY553" s="1">
        <v>6.4597460000000003E-30</v>
      </c>
      <c r="FZ553" s="1">
        <v>8.7629019999999995E-3</v>
      </c>
      <c r="GA553">
        <v>20.58052</v>
      </c>
      <c r="GB553">
        <v>6.6758439999999997E-34</v>
      </c>
      <c r="GC553" s="1">
        <v>2.3291619999999999E-28</v>
      </c>
      <c r="GD553" s="1">
        <v>8.7027749999999994E-3</v>
      </c>
      <c r="GE553">
        <v>20.588940000000001</v>
      </c>
      <c r="GF553" s="1">
        <v>1.8666190000000001E-32</v>
      </c>
      <c r="GG553" s="1">
        <v>6.5339109999999997E-27</v>
      </c>
      <c r="GH553" s="1">
        <v>8.6545830000000004E-3</v>
      </c>
      <c r="GI553">
        <v>20.612559999999998</v>
      </c>
      <c r="GJ553" s="1">
        <v>4.1429189999999999E-31</v>
      </c>
      <c r="GK553" s="1">
        <v>1.453087E-25</v>
      </c>
      <c r="GL553" s="1">
        <v>8.5997420000000005E-3</v>
      </c>
      <c r="GM553">
        <v>20.68235</v>
      </c>
      <c r="GN553" s="1">
        <v>7.4680840000000002E-30</v>
      </c>
      <c r="GO553" s="1">
        <v>2.6275479999999999E-24</v>
      </c>
      <c r="GP553" s="1">
        <v>8.5504020000000003E-3</v>
      </c>
      <c r="GQ553">
        <v>20.772099999999998</v>
      </c>
      <c r="GR553" s="1">
        <v>1.1164239999999999E-28</v>
      </c>
      <c r="GS553" s="1">
        <v>3.9346129999999999E-23</v>
      </c>
      <c r="GT553" s="1">
        <v>8.5095870000000007E-3</v>
      </c>
      <c r="GU553">
        <v>20.873010000000001</v>
      </c>
      <c r="GV553" s="1">
        <v>1.4015120000000001E-27</v>
      </c>
      <c r="GW553" s="1">
        <v>4.9474799999999996E-22</v>
      </c>
      <c r="GX553" s="1">
        <v>8.4546919999999998E-3</v>
      </c>
      <c r="GY553">
        <v>20.963709999999999</v>
      </c>
      <c r="GZ553" s="1">
        <v>1.4965900000000001E-26</v>
      </c>
      <c r="HA553" s="1">
        <v>5.3017199999999999E-21</v>
      </c>
      <c r="HB553" s="1">
        <v>8.3969470000000001E-3</v>
      </c>
      <c r="HC553">
        <v>21.016220000000001</v>
      </c>
      <c r="HD553" s="1">
        <v>1.377044E-25</v>
      </c>
      <c r="HE553" s="1">
        <v>4.8957509999999999E-20</v>
      </c>
      <c r="HF553" s="1">
        <v>8.3330149999999992E-3</v>
      </c>
      <c r="HG553">
        <v>21.016459999999999</v>
      </c>
      <c r="HH553" s="1">
        <v>1.1017039999999999E-24</v>
      </c>
      <c r="HI553" s="1">
        <v>3.9375630000000002E-19</v>
      </c>
      <c r="HJ553" s="1">
        <v>8.5140230000000008E-3</v>
      </c>
      <c r="HK553">
        <v>21.015059999999998</v>
      </c>
      <c r="HL553" s="1">
        <v>8.0037420000000004E-24</v>
      </c>
      <c r="HM553" s="1">
        <v>2.7936379999999998E-18</v>
      </c>
      <c r="HN553" s="1">
        <v>8.6981909999999992E-3</v>
      </c>
      <c r="HO553">
        <v>21.021629999999998</v>
      </c>
      <c r="HP553" s="1">
        <v>5.2189739999999997E-23</v>
      </c>
      <c r="HQ553" s="1">
        <v>1.7795459999999999E-17</v>
      </c>
      <c r="HR553" s="1">
        <v>8.6621200000000006E-3</v>
      </c>
      <c r="HS553">
        <v>21.062519999999999</v>
      </c>
      <c r="HT553" s="1">
        <v>3.0171910000000001E-22</v>
      </c>
      <c r="HU553" s="1">
        <v>1.0316180000000001E-16</v>
      </c>
      <c r="HV553" s="1">
        <v>8.3924759999999994E-3</v>
      </c>
      <c r="HW553">
        <v>21.130569999999999</v>
      </c>
      <c r="HX553" s="1">
        <v>1.5308029999999999E-21</v>
      </c>
      <c r="HY553" s="1">
        <v>5.3942740000000005E-16</v>
      </c>
      <c r="HZ553" s="1">
        <v>8.1839010000000004E-3</v>
      </c>
      <c r="IA553">
        <v>21.20552</v>
      </c>
      <c r="IB553" s="1">
        <v>6.9903180000000003E-21</v>
      </c>
      <c r="IC553" s="1">
        <v>2.5230880000000001E-15</v>
      </c>
      <c r="ID553" s="1">
        <v>8.1315520000000002E-3</v>
      </c>
      <c r="IE553">
        <v>21.277429999999999</v>
      </c>
      <c r="IF553" s="1">
        <v>2.9326969999999998E-20</v>
      </c>
      <c r="IG553" s="1">
        <v>1.064396E-14</v>
      </c>
      <c r="IH553" s="1">
        <v>8.1945590000000006E-3</v>
      </c>
      <c r="II553">
        <v>21.314830000000001</v>
      </c>
      <c r="IJ553" s="1">
        <v>1.146888E-19</v>
      </c>
      <c r="IK553" s="1">
        <v>4.1269719999999997E-14</v>
      </c>
      <c r="IL553" s="1">
        <v>8.1843039999999999E-3</v>
      </c>
      <c r="IM553">
        <v>21.313770000000002</v>
      </c>
      <c r="IN553" s="1">
        <v>4.1556299999999999E-19</v>
      </c>
      <c r="IO553" s="1">
        <v>1.496026E-13</v>
      </c>
      <c r="IP553" s="1">
        <v>8.3824380000000007E-3</v>
      </c>
      <c r="IQ553">
        <v>21.31194</v>
      </c>
      <c r="IR553" s="1">
        <v>1.4536109999999999E-18</v>
      </c>
      <c r="IS553" s="1">
        <v>5.1064999999999995E-13</v>
      </c>
      <c r="IT553">
        <v>8.5972180000000002E-3</v>
      </c>
      <c r="IU553">
        <v>21.327369999999998</v>
      </c>
      <c r="IV553" s="1">
        <v>4.8133050000000003E-18</v>
      </c>
      <c r="IW553" s="1">
        <v>1.6483649999999999E-12</v>
      </c>
      <c r="IX553" s="1">
        <v>8.5716630000000002E-3</v>
      </c>
      <c r="IY553">
        <v>21.4084</v>
      </c>
      <c r="IZ553" s="1">
        <v>1.4731370000000001E-17</v>
      </c>
      <c r="JA553" s="1">
        <v>5.0578699999999997E-12</v>
      </c>
      <c r="JB553" s="1">
        <v>8.299697E-3</v>
      </c>
      <c r="JC553">
        <v>21.507259999999999</v>
      </c>
      <c r="JD553" s="1">
        <v>4.1586780000000002E-17</v>
      </c>
      <c r="JE553" s="1">
        <v>1.47404E-11</v>
      </c>
      <c r="JF553" s="1">
        <v>8.0775250000000003E-3</v>
      </c>
      <c r="JG553">
        <v>21.605039999999999</v>
      </c>
      <c r="JH553" s="1">
        <v>1.1136539999999999E-16</v>
      </c>
      <c r="JI553" s="1">
        <v>4.0552000000000002E-11</v>
      </c>
      <c r="JJ553" s="1">
        <v>8.0704169999999999E-3</v>
      </c>
      <c r="JK553">
        <v>21.666260000000001</v>
      </c>
      <c r="JL553" s="1">
        <v>2.8848229999999999E-16</v>
      </c>
      <c r="JM553" s="1">
        <v>1.051402E-10</v>
      </c>
      <c r="JN553" s="1">
        <v>8.1566780000000005E-3</v>
      </c>
      <c r="JO553">
        <v>21.699010000000001</v>
      </c>
      <c r="JP553" s="1">
        <v>7.1642970000000004E-16</v>
      </c>
      <c r="JQ553" s="1">
        <v>2.5827909999999998E-10</v>
      </c>
      <c r="JR553" s="1">
        <v>8.1617879999999997E-3</v>
      </c>
      <c r="JS553">
        <v>21.703299999999999</v>
      </c>
      <c r="JT553" s="1">
        <v>1.6824709999999999E-15</v>
      </c>
      <c r="JU553" s="1">
        <v>6.0611850000000001E-10</v>
      </c>
      <c r="JV553" s="1">
        <v>8.3504660000000008E-3</v>
      </c>
      <c r="JW553">
        <v>21.708500000000001</v>
      </c>
      <c r="JX553" s="1">
        <v>3.8856919999999999E-15</v>
      </c>
      <c r="JY553" s="1">
        <v>1.367798E-9</v>
      </c>
      <c r="JZ553" s="1">
        <v>8.5294819999999997E-3</v>
      </c>
      <c r="KA553">
        <v>21.723299999999998</v>
      </c>
      <c r="KB553" s="1">
        <v>8.6600560000000005E-15</v>
      </c>
      <c r="KC553" s="1">
        <v>2.9843029999999998E-9</v>
      </c>
      <c r="KD553" s="1">
        <v>8.4850510000000004E-3</v>
      </c>
      <c r="KE553">
        <v>21.791170000000001</v>
      </c>
      <c r="KF553" s="1">
        <v>1.823919E-14</v>
      </c>
      <c r="KG553" s="1">
        <v>6.3170460000000002E-9</v>
      </c>
      <c r="KH553" s="1">
        <v>8.1847510000000005E-3</v>
      </c>
      <c r="KI553">
        <v>21.867190000000001</v>
      </c>
      <c r="KJ553" s="1">
        <v>3.6161129999999999E-14</v>
      </c>
      <c r="KK553" s="1">
        <v>1.298047E-8</v>
      </c>
      <c r="KL553" s="1">
        <v>7.9393829999999995E-3</v>
      </c>
      <c r="KM553">
        <v>21.948239999999998</v>
      </c>
      <c r="KN553" s="1">
        <v>6.9866969999999999E-14</v>
      </c>
      <c r="KO553" s="1">
        <v>2.5846650000000001E-8</v>
      </c>
      <c r="KP553" s="1">
        <v>7.8846369999999999E-3</v>
      </c>
      <c r="KQ553">
        <v>22.019439999999999</v>
      </c>
      <c r="KR553" s="1">
        <v>1.337701E-13</v>
      </c>
      <c r="KS553" s="1">
        <v>4.9816029999999997E-8</v>
      </c>
      <c r="KT553" s="1">
        <v>7.9307059999999992E-3</v>
      </c>
      <c r="KU553">
        <v>22.051010000000002</v>
      </c>
      <c r="KV553" s="1">
        <v>2.5128490000000002E-13</v>
      </c>
      <c r="KW553" s="1">
        <v>9.3022490000000001E-8</v>
      </c>
      <c r="KX553" s="1">
        <v>7.8872279999999996E-3</v>
      </c>
      <c r="KY553">
        <v>22.055869999999999</v>
      </c>
      <c r="KZ553" s="1">
        <v>4.5321969999999999E-13</v>
      </c>
      <c r="LA553" s="1">
        <v>1.686841E-7</v>
      </c>
      <c r="LB553" s="1">
        <v>7.915343E-3</v>
      </c>
      <c r="LC553">
        <v>22.060020000000002</v>
      </c>
      <c r="LD553" s="1">
        <v>8.0304229999999999E-13</v>
      </c>
      <c r="LE553" s="1">
        <v>2.9775739999999998E-7</v>
      </c>
      <c r="LF553" s="1">
        <v>7.9550460000000003E-3</v>
      </c>
      <c r="LG553">
        <v>22.075859999999999</v>
      </c>
      <c r="LH553" s="1">
        <v>1.391913E-12</v>
      </c>
      <c r="LI553" s="1">
        <v>5.1331089999999996E-7</v>
      </c>
      <c r="LJ553" s="1">
        <v>7.8928190000000006E-3</v>
      </c>
      <c r="LK553">
        <v>22.141860000000001</v>
      </c>
      <c r="LL553" s="1">
        <v>2.3301270000000002E-12</v>
      </c>
      <c r="LM553" s="1">
        <v>8.6599150000000003E-7</v>
      </c>
      <c r="LN553" s="1">
        <v>7.6667819999999996E-3</v>
      </c>
      <c r="LO553">
        <v>22.22747</v>
      </c>
      <c r="LP553" s="1">
        <v>3.7259720000000001E-12</v>
      </c>
      <c r="LQ553" s="1">
        <v>1.42535E-6</v>
      </c>
      <c r="LR553" s="1">
        <v>7.4772559999999998E-3</v>
      </c>
      <c r="LS553">
        <v>22.32075</v>
      </c>
      <c r="LT553" s="1">
        <v>5.8196170000000001E-12</v>
      </c>
      <c r="LU553" s="1">
        <v>2.2823580000000001E-6</v>
      </c>
      <c r="LV553" s="1">
        <v>7.380312E-3</v>
      </c>
      <c r="LW553">
        <v>22.396799999999999</v>
      </c>
      <c r="LX553" s="1">
        <v>9.0238079999999993E-12</v>
      </c>
      <c r="LY553" s="1">
        <v>3.5844840000000001E-6</v>
      </c>
      <c r="LZ553" s="1">
        <v>7.3356819999999996E-3</v>
      </c>
      <c r="MA553">
        <v>22.432110000000002</v>
      </c>
      <c r="MB553" s="1">
        <v>1.385843E-11</v>
      </c>
      <c r="MC553" s="1">
        <v>5.5448720000000001E-6</v>
      </c>
      <c r="MD553" s="1">
        <v>7.1877599999999996E-3</v>
      </c>
      <c r="ME553">
        <v>22.43083</v>
      </c>
      <c r="MF553" s="1">
        <v>2.057974E-11</v>
      </c>
      <c r="MG553" s="1">
        <v>8.4315090000000001E-6</v>
      </c>
      <c r="MH553" s="1">
        <v>7.0783039999999997E-3</v>
      </c>
      <c r="MI553">
        <v>22.427320000000002</v>
      </c>
      <c r="MJ553" s="1">
        <v>3.0117450000000003E-11</v>
      </c>
      <c r="MK553" s="1">
        <v>1.25693E-5</v>
      </c>
      <c r="ML553" s="1">
        <v>7.0564039999999996E-3</v>
      </c>
      <c r="MM553">
        <v>22.43074</v>
      </c>
      <c r="MN553" s="1">
        <v>4.4062299999999997E-11</v>
      </c>
      <c r="MO553" s="1">
        <v>1.850118E-5</v>
      </c>
      <c r="MP553" s="1">
        <v>7.0376270000000003E-3</v>
      </c>
      <c r="MQ553">
        <v>22.489730000000002</v>
      </c>
      <c r="MR553" s="1">
        <v>6.3715770000000002E-11</v>
      </c>
      <c r="MS553" s="1">
        <v>2.69046E-5</v>
      </c>
      <c r="MT553" s="1">
        <v>6.9264950000000004E-3</v>
      </c>
      <c r="MU553">
        <v>22.54336</v>
      </c>
      <c r="MV553" s="1">
        <v>8.9705929999999996E-11</v>
      </c>
      <c r="MW553" s="1">
        <v>3.8590980000000002E-5</v>
      </c>
      <c r="MX553" s="1">
        <v>6.7740550000000002E-3</v>
      </c>
      <c r="MY553">
        <v>22.57855</v>
      </c>
      <c r="MZ553" s="1">
        <v>1.234311E-10</v>
      </c>
      <c r="NA553" s="1">
        <v>5.443621E-5</v>
      </c>
      <c r="NB553" s="1">
        <v>6.6781119999999999E-3</v>
      </c>
      <c r="NC553">
        <v>22.601320000000001</v>
      </c>
      <c r="ND553" s="1">
        <v>1.6893359999999999E-10</v>
      </c>
      <c r="NE553" s="1">
        <v>7.5760170000000005E-5</v>
      </c>
      <c r="NF553" s="1">
        <v>6.6435390000000004E-3</v>
      </c>
      <c r="NG553">
        <v>22.62312</v>
      </c>
      <c r="NH553" s="1">
        <v>2.311857E-10</v>
      </c>
      <c r="NI553" s="1">
        <v>1.044704E-4</v>
      </c>
      <c r="NJ553" s="1">
        <v>6.6356119999999999E-3</v>
      </c>
      <c r="NK553">
        <v>22.62904</v>
      </c>
      <c r="NL553" s="1">
        <v>3.1607940000000002E-10</v>
      </c>
      <c r="NM553" s="1">
        <v>1.433277E-4</v>
      </c>
      <c r="NN553" s="1">
        <v>6.6756990000000002E-3</v>
      </c>
      <c r="NO553">
        <v>22.63259</v>
      </c>
      <c r="NP553" s="1">
        <v>4.3379960000000002E-10</v>
      </c>
      <c r="NQ553" s="1">
        <v>1.9596530000000001E-4</v>
      </c>
      <c r="NR553" s="1">
        <v>6.6809249999999999E-3</v>
      </c>
      <c r="NS553">
        <v>22.643460000000001</v>
      </c>
      <c r="NT553" s="1">
        <v>5.9120110000000003E-10</v>
      </c>
      <c r="NU553" s="1">
        <v>2.6741960000000001E-4</v>
      </c>
      <c r="NV553" s="1">
        <v>6.6352119999999997E-3</v>
      </c>
      <c r="NW553">
        <v>22.712389999999999</v>
      </c>
      <c r="NX553" s="1">
        <v>7.9608630000000005E-10</v>
      </c>
      <c r="NY553" s="1">
        <v>3.6330279999999997E-4</v>
      </c>
      <c r="NZ553" s="1">
        <v>6.5059940000000002E-3</v>
      </c>
      <c r="OA553">
        <v>22.806850000000001</v>
      </c>
      <c r="OB553" s="1">
        <v>1.0508070000000001E-9</v>
      </c>
      <c r="OC553" s="1">
        <v>4.900115E-4</v>
      </c>
      <c r="OD553" s="1">
        <v>6.4338290000000003E-3</v>
      </c>
      <c r="OE553">
        <v>22.896149999999999</v>
      </c>
      <c r="OF553" s="1">
        <v>1.3893880000000001E-9</v>
      </c>
      <c r="OG553" s="1">
        <v>6.564187E-4</v>
      </c>
      <c r="OH553" s="1">
        <v>6.4231410000000003E-3</v>
      </c>
      <c r="OI553">
        <v>22.970929999999999</v>
      </c>
      <c r="OJ553" s="1">
        <v>1.846624E-9</v>
      </c>
      <c r="OK553" s="1">
        <v>8.7542309999999999E-4</v>
      </c>
    </row>
    <row r="554" spans="1:401" x14ac:dyDescent="0.35">
      <c r="A554">
        <v>563</v>
      </c>
      <c r="B554" t="s">
        <v>4</v>
      </c>
      <c r="C554" t="s">
        <v>364</v>
      </c>
      <c r="D554" t="s">
        <v>561</v>
      </c>
      <c r="E554">
        <v>3852.931</v>
      </c>
      <c r="F554" s="1">
        <v>7.6390750000000004E-3</v>
      </c>
      <c r="G554">
        <v>18.094950000000001</v>
      </c>
      <c r="H554">
        <v>0</v>
      </c>
      <c r="I554">
        <v>0</v>
      </c>
      <c r="J554" s="1">
        <v>7.6252510000000004E-3</v>
      </c>
      <c r="K554">
        <v>18.15597</v>
      </c>
      <c r="L554">
        <v>0</v>
      </c>
      <c r="M554">
        <v>0</v>
      </c>
      <c r="N554" s="1">
        <v>7.5653300000000003E-3</v>
      </c>
      <c r="O554">
        <v>18.22231</v>
      </c>
      <c r="P554">
        <v>0</v>
      </c>
      <c r="Q554">
        <v>0</v>
      </c>
      <c r="R554" s="1">
        <v>7.4736359999999996E-3</v>
      </c>
      <c r="S554">
        <v>18.264240000000001</v>
      </c>
      <c r="T554">
        <v>0</v>
      </c>
      <c r="U554">
        <v>0</v>
      </c>
      <c r="V554" s="1">
        <v>7.4209619999999997E-3</v>
      </c>
      <c r="W554">
        <v>18.27337</v>
      </c>
      <c r="X554">
        <v>0</v>
      </c>
      <c r="Y554">
        <v>0</v>
      </c>
      <c r="Z554" s="1">
        <v>7.4205039999999996E-3</v>
      </c>
      <c r="AA554">
        <v>18.28669</v>
      </c>
      <c r="AB554">
        <v>0</v>
      </c>
      <c r="AC554">
        <v>0</v>
      </c>
      <c r="AD554" s="1">
        <v>7.4159630000000002E-3</v>
      </c>
      <c r="AE554">
        <v>18.302129999999998</v>
      </c>
      <c r="AF554">
        <v>0</v>
      </c>
      <c r="AG554">
        <v>0</v>
      </c>
      <c r="AH554" s="1">
        <v>7.3758119999999998E-3</v>
      </c>
      <c r="AI554">
        <v>18.36562</v>
      </c>
      <c r="AJ554">
        <v>0</v>
      </c>
      <c r="AK554">
        <v>0</v>
      </c>
      <c r="AL554" s="1">
        <v>7.2923090000000003E-3</v>
      </c>
      <c r="AM554">
        <v>18.44877</v>
      </c>
      <c r="AN554">
        <v>0</v>
      </c>
      <c r="AO554">
        <v>0</v>
      </c>
      <c r="AP554" s="1">
        <v>7.2141760000000001E-3</v>
      </c>
      <c r="AQ554">
        <v>18.53885</v>
      </c>
      <c r="AR554">
        <v>0</v>
      </c>
      <c r="AS554">
        <v>0</v>
      </c>
      <c r="AT554" s="1">
        <v>7.1782010000000004E-3</v>
      </c>
      <c r="AU554">
        <v>18.620080000000002</v>
      </c>
      <c r="AV554">
        <v>0</v>
      </c>
      <c r="AW554">
        <v>0</v>
      </c>
      <c r="AX554" s="1">
        <v>7.1632470000000002E-3</v>
      </c>
      <c r="AY554">
        <v>18.668420000000001</v>
      </c>
      <c r="AZ554">
        <v>0</v>
      </c>
      <c r="BA554">
        <v>0</v>
      </c>
      <c r="BB554" s="1">
        <v>7.1330339999999999E-3</v>
      </c>
      <c r="BC554">
        <v>18.703690000000002</v>
      </c>
      <c r="BD554">
        <v>0</v>
      </c>
      <c r="BE554">
        <v>0</v>
      </c>
      <c r="BF554" s="1">
        <v>7.1508769999999999E-3</v>
      </c>
      <c r="BG554">
        <v>18.729759999999999</v>
      </c>
      <c r="BH554">
        <v>0</v>
      </c>
      <c r="BI554">
        <v>0</v>
      </c>
      <c r="BJ554" s="1">
        <v>7.1573289999999996E-3</v>
      </c>
      <c r="BK554">
        <v>18.76943</v>
      </c>
      <c r="BL554">
        <v>0</v>
      </c>
      <c r="BM554">
        <v>0</v>
      </c>
      <c r="BN554" s="1">
        <v>7.114619E-3</v>
      </c>
      <c r="BO554">
        <v>18.86307</v>
      </c>
      <c r="BP554">
        <v>0</v>
      </c>
      <c r="BQ554">
        <v>0</v>
      </c>
      <c r="BR554" s="1">
        <v>7.0269290000000003E-3</v>
      </c>
      <c r="BS554">
        <v>18.952999999999999</v>
      </c>
      <c r="BT554">
        <v>0</v>
      </c>
      <c r="BU554">
        <v>0</v>
      </c>
      <c r="BV554" s="1">
        <v>6.9489290000000004E-3</v>
      </c>
      <c r="BW554">
        <v>19.04157</v>
      </c>
      <c r="BX554">
        <v>0</v>
      </c>
      <c r="BY554">
        <v>0</v>
      </c>
      <c r="BZ554" s="1">
        <v>6.9139049999999997E-3</v>
      </c>
      <c r="CA554">
        <v>19.117059999999999</v>
      </c>
      <c r="CB554">
        <v>0</v>
      </c>
      <c r="CC554">
        <v>0</v>
      </c>
      <c r="CD554" s="1">
        <v>6.8880469999999996E-3</v>
      </c>
      <c r="CE554">
        <v>19.164300000000001</v>
      </c>
      <c r="CF554">
        <v>0</v>
      </c>
      <c r="CG554">
        <v>0</v>
      </c>
      <c r="CH554" s="1">
        <v>6.8524659999999998E-3</v>
      </c>
      <c r="CI554">
        <v>19.17822</v>
      </c>
      <c r="CJ554">
        <v>0</v>
      </c>
      <c r="CK554">
        <v>0</v>
      </c>
      <c r="CL554" s="1">
        <v>6.9278869999999998E-3</v>
      </c>
      <c r="CM554">
        <v>19.194520000000001</v>
      </c>
      <c r="CN554">
        <v>0</v>
      </c>
      <c r="CO554">
        <v>0</v>
      </c>
      <c r="CP554" s="1">
        <v>6.9852860000000003E-3</v>
      </c>
      <c r="CQ554">
        <v>19.232900000000001</v>
      </c>
      <c r="CR554">
        <v>0</v>
      </c>
      <c r="CS554">
        <v>0</v>
      </c>
      <c r="CT554" s="1">
        <v>6.956406E-3</v>
      </c>
      <c r="CU554">
        <v>19.30789</v>
      </c>
      <c r="CV554">
        <v>0</v>
      </c>
      <c r="CW554">
        <v>0</v>
      </c>
      <c r="CX554" s="1">
        <v>6.810422E-3</v>
      </c>
      <c r="CY554">
        <v>19.353490000000001</v>
      </c>
      <c r="CZ554">
        <v>0</v>
      </c>
      <c r="DA554">
        <v>0</v>
      </c>
      <c r="DB554" s="1">
        <v>6.6993729999999998E-3</v>
      </c>
      <c r="DC554">
        <v>19.430900000000001</v>
      </c>
      <c r="DD554">
        <v>0</v>
      </c>
      <c r="DE554">
        <v>0</v>
      </c>
      <c r="DF554" s="1">
        <v>6.6658719999999998E-3</v>
      </c>
      <c r="DG554">
        <v>19.502050000000001</v>
      </c>
      <c r="DH554">
        <v>0</v>
      </c>
      <c r="DI554">
        <v>0</v>
      </c>
      <c r="DJ554" s="1">
        <v>6.6771039999999997E-3</v>
      </c>
      <c r="DK554">
        <v>19.542300000000001</v>
      </c>
      <c r="DL554">
        <v>0</v>
      </c>
      <c r="DM554">
        <v>0</v>
      </c>
      <c r="DN554" s="1">
        <v>6.6542090000000003E-3</v>
      </c>
      <c r="DO554">
        <v>19.565249999999999</v>
      </c>
      <c r="DP554">
        <v>0</v>
      </c>
      <c r="DQ554">
        <v>0</v>
      </c>
      <c r="DR554" s="1">
        <v>6.5192080000000003E-3</v>
      </c>
      <c r="DS554">
        <v>19.590920000000001</v>
      </c>
      <c r="DT554">
        <v>0</v>
      </c>
      <c r="DU554">
        <v>0</v>
      </c>
      <c r="DV554" s="1">
        <v>6.3866849999999996E-3</v>
      </c>
      <c r="DW554">
        <v>19.629539999999999</v>
      </c>
      <c r="DX554">
        <v>0</v>
      </c>
      <c r="DY554">
        <v>0</v>
      </c>
      <c r="DZ554" s="1">
        <v>6.3351479999999996E-3</v>
      </c>
      <c r="EA554">
        <v>19.725380000000001</v>
      </c>
      <c r="EB554">
        <v>0</v>
      </c>
      <c r="EC554">
        <v>0</v>
      </c>
      <c r="ED554" s="1">
        <v>6.3546770000000004E-3</v>
      </c>
      <c r="EE554">
        <v>19.83183</v>
      </c>
      <c r="EF554">
        <v>0</v>
      </c>
      <c r="EG554">
        <v>0</v>
      </c>
      <c r="EH554" s="1">
        <v>6.3542160000000002E-3</v>
      </c>
      <c r="EI554">
        <v>19.937609999999999</v>
      </c>
      <c r="EJ554">
        <v>0</v>
      </c>
      <c r="EK554">
        <v>0</v>
      </c>
      <c r="EL554" s="1">
        <v>6.3011300000000003E-3</v>
      </c>
      <c r="EM554">
        <v>20.029669999999999</v>
      </c>
      <c r="EN554">
        <v>0</v>
      </c>
      <c r="EO554">
        <v>0</v>
      </c>
      <c r="EP554" s="1">
        <v>6.2423890000000001E-3</v>
      </c>
      <c r="EQ554">
        <v>20.071480000000001</v>
      </c>
      <c r="ER554">
        <v>0</v>
      </c>
      <c r="ES554">
        <v>0</v>
      </c>
      <c r="ET554" s="1">
        <v>6.1930529999999996E-3</v>
      </c>
      <c r="EU554">
        <v>20.0823</v>
      </c>
      <c r="EV554">
        <v>0</v>
      </c>
      <c r="EW554">
        <v>0</v>
      </c>
      <c r="EX554" s="1">
        <v>6.2728410000000004E-3</v>
      </c>
      <c r="EY554">
        <v>20.100269999999998</v>
      </c>
      <c r="EZ554">
        <v>0</v>
      </c>
      <c r="FA554">
        <v>0</v>
      </c>
      <c r="FB554" s="1">
        <v>6.3533340000000004E-3</v>
      </c>
      <c r="FC554">
        <v>20.125630000000001</v>
      </c>
      <c r="FD554">
        <v>0</v>
      </c>
      <c r="FE554">
        <v>0</v>
      </c>
      <c r="FF554" s="1">
        <v>6.3585600000000001E-3</v>
      </c>
      <c r="FG554">
        <v>20.189150000000001</v>
      </c>
      <c r="FH554">
        <v>0</v>
      </c>
      <c r="FI554">
        <v>0</v>
      </c>
      <c r="FJ554" s="1">
        <v>6.2510489999999998E-3</v>
      </c>
      <c r="FK554">
        <v>20.25253</v>
      </c>
      <c r="FL554">
        <v>0</v>
      </c>
      <c r="FM554">
        <v>0</v>
      </c>
      <c r="FN554" s="1">
        <v>6.1813379999999998E-3</v>
      </c>
      <c r="FO554">
        <v>20.301570000000002</v>
      </c>
      <c r="FP554">
        <v>0</v>
      </c>
      <c r="FQ554">
        <v>-4.8286320000000004E-38</v>
      </c>
      <c r="FR554">
        <v>6.1739239999999999E-3</v>
      </c>
      <c r="FS554">
        <v>20.339459999999999</v>
      </c>
      <c r="FT554">
        <v>0</v>
      </c>
      <c r="FU554">
        <v>-6.4757209999999996E-36</v>
      </c>
      <c r="FV554" s="1">
        <v>6.1934909999999998E-3</v>
      </c>
      <c r="FW554">
        <v>20.35716</v>
      </c>
      <c r="FX554">
        <v>0</v>
      </c>
      <c r="FY554">
        <v>-9.3628950000000005E-35</v>
      </c>
      <c r="FZ554" s="1">
        <v>6.1871640000000002E-3</v>
      </c>
      <c r="GA554">
        <v>20.366250000000001</v>
      </c>
      <c r="GB554">
        <v>0</v>
      </c>
      <c r="GC554">
        <v>-1.180567E-32</v>
      </c>
      <c r="GD554" s="1">
        <v>6.145083E-3</v>
      </c>
      <c r="GE554">
        <v>20.37538</v>
      </c>
      <c r="GF554">
        <v>0</v>
      </c>
      <c r="GG554" s="1">
        <v>-1.914913E-31</v>
      </c>
      <c r="GH554" s="1">
        <v>6.1125629999999997E-3</v>
      </c>
      <c r="GI554">
        <v>20.399090000000001</v>
      </c>
      <c r="GJ554">
        <v>0</v>
      </c>
      <c r="GK554" s="1">
        <v>-4.4684420000000002E-30</v>
      </c>
      <c r="GL554" s="1">
        <v>6.0701260000000003E-3</v>
      </c>
      <c r="GM554">
        <v>20.467020000000002</v>
      </c>
      <c r="GN554">
        <v>0</v>
      </c>
      <c r="GO554" s="1">
        <v>-1.4033389999999999E-28</v>
      </c>
      <c r="GP554" s="1">
        <v>6.0360539999999999E-3</v>
      </c>
      <c r="GQ554">
        <v>20.554030000000001</v>
      </c>
      <c r="GR554">
        <v>0</v>
      </c>
      <c r="GS554" s="1">
        <v>-2.1859869999999999E-28</v>
      </c>
      <c r="GT554" s="1">
        <v>6.0114369999999997E-3</v>
      </c>
      <c r="GU554">
        <v>20.65174</v>
      </c>
      <c r="GV554">
        <v>0</v>
      </c>
      <c r="GW554" s="1">
        <v>-2.1172590000000001E-26</v>
      </c>
      <c r="GX554" s="1">
        <v>5.9692629999999998E-3</v>
      </c>
      <c r="GY554">
        <v>20.739809999999999</v>
      </c>
      <c r="GZ554">
        <v>0</v>
      </c>
      <c r="HA554" s="1">
        <v>-3.084612E-25</v>
      </c>
      <c r="HB554" s="1">
        <v>5.9250120000000003E-3</v>
      </c>
      <c r="HC554">
        <v>20.791180000000001</v>
      </c>
      <c r="HD554">
        <v>0</v>
      </c>
      <c r="HE554" s="1">
        <v>-6.2159220000000003E-25</v>
      </c>
      <c r="HF554" s="1">
        <v>5.8793960000000003E-3</v>
      </c>
      <c r="HG554">
        <v>20.79242</v>
      </c>
      <c r="HH554">
        <v>0</v>
      </c>
      <c r="HI554" s="1">
        <v>-1.218387E-23</v>
      </c>
      <c r="HJ554" s="1">
        <v>6.0345720000000002E-3</v>
      </c>
      <c r="HK554">
        <v>20.791879999999999</v>
      </c>
      <c r="HL554">
        <v>0</v>
      </c>
      <c r="HM554" s="1">
        <v>-9.3659349999999994E-23</v>
      </c>
      <c r="HN554" s="1">
        <v>6.158302E-3</v>
      </c>
      <c r="HO554">
        <v>20.798629999999999</v>
      </c>
      <c r="HP554">
        <v>0</v>
      </c>
      <c r="HQ554" s="1">
        <v>-3.8919870000000001E-22</v>
      </c>
      <c r="HR554" s="1">
        <v>6.1392360000000002E-3</v>
      </c>
      <c r="HS554">
        <v>20.838370000000001</v>
      </c>
      <c r="HT554">
        <v>0</v>
      </c>
      <c r="HU554" s="1">
        <v>-4.784212E-21</v>
      </c>
      <c r="HV554" s="1">
        <v>5.9418370000000002E-3</v>
      </c>
      <c r="HW554">
        <v>20.904640000000001</v>
      </c>
      <c r="HX554">
        <v>0</v>
      </c>
      <c r="HY554" s="1">
        <v>-2.093064E-20</v>
      </c>
      <c r="HZ554" s="1">
        <v>5.7896730000000004E-3</v>
      </c>
      <c r="IA554">
        <v>20.978370000000002</v>
      </c>
      <c r="IB554">
        <v>0</v>
      </c>
      <c r="IC554" s="1">
        <v>-9.9673290000000005E-20</v>
      </c>
      <c r="ID554" s="1">
        <v>5.7574840000000002E-3</v>
      </c>
      <c r="IE554">
        <v>21.049119999999998</v>
      </c>
      <c r="IF554">
        <v>0</v>
      </c>
      <c r="IG554" s="1">
        <v>-4.1857690000000001E-19</v>
      </c>
      <c r="IH554" s="1">
        <v>5.8016250000000004E-3</v>
      </c>
      <c r="II554">
        <v>21.086269999999999</v>
      </c>
      <c r="IJ554">
        <v>0</v>
      </c>
      <c r="IK554" s="1">
        <v>-9.6411369999999995E-19</v>
      </c>
      <c r="IL554" s="1">
        <v>5.7995110000000002E-3</v>
      </c>
      <c r="IM554">
        <v>21.086349999999999</v>
      </c>
      <c r="IN554">
        <v>0</v>
      </c>
      <c r="IO554" s="1">
        <v>-1.1901940000000001E-18</v>
      </c>
      <c r="IP554" s="1">
        <v>5.9759779999999998E-3</v>
      </c>
      <c r="IQ554">
        <v>21.085450000000002</v>
      </c>
      <c r="IR554">
        <v>0</v>
      </c>
      <c r="IS554" s="1">
        <v>-2.2210840000000002E-18</v>
      </c>
      <c r="IT554" s="1">
        <v>6.1124580000000003E-3</v>
      </c>
      <c r="IU554">
        <v>21.10041</v>
      </c>
      <c r="IV554">
        <v>0</v>
      </c>
      <c r="IW554" s="1">
        <v>-3.4608460000000003E-17</v>
      </c>
      <c r="IX554" s="1">
        <v>6.108446E-3</v>
      </c>
      <c r="IY554">
        <v>21.178270000000001</v>
      </c>
      <c r="IZ554">
        <v>0</v>
      </c>
      <c r="JA554" s="1">
        <v>-3.4759679999999999E-17</v>
      </c>
      <c r="JB554" s="1">
        <v>5.9026950000000003E-3</v>
      </c>
      <c r="JC554">
        <v>21.273910000000001</v>
      </c>
      <c r="JD554">
        <v>0</v>
      </c>
      <c r="JE554" s="1">
        <v>-8.3614059999999994E-18</v>
      </c>
      <c r="JF554" s="1">
        <v>5.7416610000000003E-3</v>
      </c>
      <c r="JG554">
        <v>21.368919999999999</v>
      </c>
      <c r="JH554">
        <v>0</v>
      </c>
      <c r="JI554" s="1">
        <v>-8.011977E-17</v>
      </c>
      <c r="JJ554" s="1">
        <v>5.7370959999999997E-3</v>
      </c>
      <c r="JK554">
        <v>21.428909999999998</v>
      </c>
      <c r="JL554">
        <v>0</v>
      </c>
      <c r="JM554" s="1">
        <v>-1.327878E-15</v>
      </c>
      <c r="JN554" s="1">
        <v>5.8016170000000002E-3</v>
      </c>
      <c r="JO554">
        <v>21.46115</v>
      </c>
      <c r="JP554">
        <v>0</v>
      </c>
      <c r="JQ554" s="1">
        <v>-2.2977589999999999E-15</v>
      </c>
      <c r="JR554" s="1">
        <v>5.8123070000000001E-3</v>
      </c>
      <c r="JS554">
        <v>21.466090000000001</v>
      </c>
      <c r="JT554">
        <v>0</v>
      </c>
      <c r="JU554" s="1">
        <v>-8.6991089999999997E-15</v>
      </c>
      <c r="JV554" s="1">
        <v>5.9788180000000003E-3</v>
      </c>
      <c r="JW554">
        <v>21.471689999999999</v>
      </c>
      <c r="JX554">
        <v>0</v>
      </c>
      <c r="JY554" s="1">
        <v>-1.254643E-14</v>
      </c>
      <c r="JZ554" s="1">
        <v>6.0869940000000001E-3</v>
      </c>
      <c r="KA554">
        <v>21.486180000000001</v>
      </c>
      <c r="KB554">
        <v>0</v>
      </c>
      <c r="KC554" s="1">
        <v>-4.0074970000000001E-14</v>
      </c>
      <c r="KD554" s="1">
        <v>6.069807E-3</v>
      </c>
      <c r="KE554">
        <v>21.551659999999998</v>
      </c>
      <c r="KF554">
        <v>0</v>
      </c>
      <c r="KG554" s="1">
        <v>-5.6920320000000004E-14</v>
      </c>
      <c r="KH554" s="1">
        <v>5.8448689999999999E-3</v>
      </c>
      <c r="KI554">
        <v>21.625640000000001</v>
      </c>
      <c r="KJ554">
        <v>0</v>
      </c>
      <c r="KK554" s="1">
        <v>-1.3513789999999999E-13</v>
      </c>
      <c r="KL554">
        <v>5.668218E-3</v>
      </c>
      <c r="KM554">
        <v>21.70495</v>
      </c>
      <c r="KN554">
        <v>0</v>
      </c>
      <c r="KO554" s="1">
        <v>-9.2724450000000002E-14</v>
      </c>
      <c r="KP554" s="1">
        <v>5.6298559999999999E-3</v>
      </c>
      <c r="KQ554">
        <v>21.77468</v>
      </c>
      <c r="KR554">
        <v>0</v>
      </c>
      <c r="KS554" s="1">
        <v>-1.012892E-13</v>
      </c>
      <c r="KT554" s="1">
        <v>5.6682859999999998E-3</v>
      </c>
      <c r="KU554">
        <v>21.80603</v>
      </c>
      <c r="KV554">
        <v>0</v>
      </c>
      <c r="KW554" s="1">
        <v>-2.9178129999999999E-13</v>
      </c>
      <c r="KX554" s="1">
        <v>5.637024E-3</v>
      </c>
      <c r="KY554">
        <v>21.81166</v>
      </c>
      <c r="KZ554">
        <v>0</v>
      </c>
      <c r="LA554" s="1">
        <v>-1.0747140000000001E-12</v>
      </c>
      <c r="LB554" s="1">
        <v>5.6891800000000003E-3</v>
      </c>
      <c r="LC554">
        <v>21.816749999999999</v>
      </c>
      <c r="LD554">
        <v>0</v>
      </c>
      <c r="LE554" s="1">
        <v>-1.4108680000000001E-12</v>
      </c>
      <c r="LF554" s="1">
        <v>5.7000050000000002E-3</v>
      </c>
      <c r="LG554">
        <v>21.832719999999998</v>
      </c>
      <c r="LH554">
        <v>0</v>
      </c>
      <c r="LI554" s="1">
        <v>-3.4866100000000002E-13</v>
      </c>
      <c r="LJ554" s="1">
        <v>5.661714E-3</v>
      </c>
      <c r="LK554">
        <v>21.89677</v>
      </c>
      <c r="LL554">
        <v>0</v>
      </c>
      <c r="LM554" s="1">
        <v>-1.8975850000000001E-12</v>
      </c>
      <c r="LN554">
        <v>5.5007620000000002E-3</v>
      </c>
      <c r="LO554">
        <v>21.980260000000001</v>
      </c>
      <c r="LP554">
        <v>0</v>
      </c>
      <c r="LQ554" s="1">
        <v>-2.2729239999999999E-12</v>
      </c>
      <c r="LR554" s="1">
        <v>5.363062E-3</v>
      </c>
      <c r="LS554">
        <v>22.07114</v>
      </c>
      <c r="LT554">
        <v>0</v>
      </c>
      <c r="LU554" s="1">
        <v>-4.1702719999999997E-12</v>
      </c>
      <c r="LV554" s="1">
        <v>5.2926650000000002E-3</v>
      </c>
      <c r="LW554">
        <v>22.145150000000001</v>
      </c>
      <c r="LX554">
        <v>0</v>
      </c>
      <c r="LY554" s="1">
        <v>-3.353047E-12</v>
      </c>
      <c r="LZ554" s="1">
        <v>5.2655050000000002E-3</v>
      </c>
      <c r="MA554">
        <v>22.179590000000001</v>
      </c>
      <c r="MB554">
        <v>0</v>
      </c>
      <c r="MC554" s="1">
        <v>-2.7446250000000001E-12</v>
      </c>
      <c r="MD554" s="1">
        <v>5.1650619999999998E-3</v>
      </c>
      <c r="ME554">
        <v>22.17897</v>
      </c>
      <c r="MF554">
        <v>0</v>
      </c>
      <c r="MG554" s="1">
        <v>-9.4456370000000008E-13</v>
      </c>
      <c r="MH554" s="1">
        <v>5.0956300000000003E-3</v>
      </c>
      <c r="MI554">
        <v>22.175989999999999</v>
      </c>
      <c r="MJ554">
        <v>9.8882019999999997E-15</v>
      </c>
      <c r="MK554" s="1">
        <v>1.9679270000000001E-9</v>
      </c>
      <c r="ML554" s="1">
        <v>5.0757060000000001E-3</v>
      </c>
      <c r="MM554">
        <v>22.1798</v>
      </c>
      <c r="MN554">
        <v>1.084066E-13</v>
      </c>
      <c r="MO554" s="1">
        <v>2.171934E-8</v>
      </c>
      <c r="MP554" s="1">
        <v>5.0682790000000002E-3</v>
      </c>
      <c r="MQ554">
        <v>22.236689999999999</v>
      </c>
      <c r="MR554">
        <v>3.7714520000000002E-13</v>
      </c>
      <c r="MS554" s="1">
        <v>7.5906799999999995E-8</v>
      </c>
      <c r="MT554" s="1">
        <v>4.9848970000000003E-3</v>
      </c>
      <c r="MU554">
        <v>22.288689999999999</v>
      </c>
      <c r="MV554">
        <v>9.0569199999999999E-13</v>
      </c>
      <c r="MW554" s="1">
        <v>1.8580240000000001E-7</v>
      </c>
      <c r="MX554" s="1">
        <v>4.8778620000000002E-3</v>
      </c>
      <c r="MY554">
        <v>22.323149999999998</v>
      </c>
      <c r="MZ554">
        <v>1.7654639999999999E-12</v>
      </c>
      <c r="NA554" s="1">
        <v>3.7110500000000001E-7</v>
      </c>
      <c r="NB554" s="1">
        <v>4.8078219999999998E-3</v>
      </c>
      <c r="NC554">
        <v>22.345569999999999</v>
      </c>
      <c r="ND554">
        <v>3.0719419999999999E-12</v>
      </c>
      <c r="NE554" s="1">
        <v>6.5673250000000005E-7</v>
      </c>
      <c r="NF554" s="1">
        <v>4.7837299999999999E-3</v>
      </c>
      <c r="NG554">
        <v>22.36702</v>
      </c>
      <c r="NH554">
        <v>5.0026249999999996E-12</v>
      </c>
      <c r="NI554" s="1">
        <v>1.0774799999999999E-6</v>
      </c>
      <c r="NJ554" s="1">
        <v>4.7828910000000001E-3</v>
      </c>
      <c r="NK554">
        <v>22.373270000000002</v>
      </c>
      <c r="NL554">
        <v>7.7645729999999992E-12</v>
      </c>
      <c r="NM554" s="1">
        <v>1.6763829999999999E-6</v>
      </c>
      <c r="NN554" s="1">
        <v>4.8204600000000004E-3</v>
      </c>
      <c r="NO554">
        <v>22.37734</v>
      </c>
      <c r="NP554">
        <v>1.170453E-11</v>
      </c>
      <c r="NQ554" s="1">
        <v>2.5129550000000002E-6</v>
      </c>
      <c r="NR554" s="1">
        <v>4.8196080000000004E-3</v>
      </c>
      <c r="NS554">
        <v>22.388549999999999</v>
      </c>
      <c r="NT554">
        <v>1.716978E-11</v>
      </c>
      <c r="NU554" s="1">
        <v>3.6946550000000002E-6</v>
      </c>
      <c r="NV554">
        <v>4.7849700000000004E-3</v>
      </c>
      <c r="NW554">
        <v>22.455190000000002</v>
      </c>
      <c r="NX554">
        <v>2.4623980000000001E-11</v>
      </c>
      <c r="NY554" s="1">
        <v>5.3476799999999999E-6</v>
      </c>
      <c r="NZ554" s="1">
        <v>4.6986900000000002E-3</v>
      </c>
      <c r="OA554">
        <v>22.546600000000002</v>
      </c>
      <c r="OB554" s="1">
        <v>3.4299759999999998E-11</v>
      </c>
      <c r="OC554" s="1">
        <v>7.6002789999999999E-6</v>
      </c>
      <c r="OD554" s="1">
        <v>4.6427930000000001E-3</v>
      </c>
      <c r="OE554">
        <v>22.633369999999999</v>
      </c>
      <c r="OF554" s="1">
        <v>4.7187709999999997E-11</v>
      </c>
      <c r="OG554" s="1">
        <v>1.0602069999999999E-5</v>
      </c>
      <c r="OH554" s="1">
        <v>4.6333329999999999E-3</v>
      </c>
      <c r="OI554">
        <v>22.705970000000001</v>
      </c>
      <c r="OJ554" s="1">
        <v>6.5145010000000004E-11</v>
      </c>
      <c r="OK554" s="1">
        <v>1.469209E-5</v>
      </c>
    </row>
    <row r="555" spans="1:401" x14ac:dyDescent="0.35">
      <c r="A555">
        <v>564</v>
      </c>
      <c r="B555" t="s">
        <v>4</v>
      </c>
      <c r="C555" t="s">
        <v>364</v>
      </c>
      <c r="D555" t="s">
        <v>562</v>
      </c>
      <c r="E555">
        <v>3150.8310000000001</v>
      </c>
      <c r="F555" s="1">
        <v>8.5196579999999994E-3</v>
      </c>
      <c r="G555">
        <v>18.037220000000001</v>
      </c>
      <c r="H555">
        <v>0</v>
      </c>
      <c r="I555">
        <v>0</v>
      </c>
      <c r="J555">
        <v>8.5043919999999995E-3</v>
      </c>
      <c r="K555">
        <v>18.097750000000001</v>
      </c>
      <c r="L555">
        <v>0</v>
      </c>
      <c r="M555">
        <v>0</v>
      </c>
      <c r="N555" s="1">
        <v>8.4357330000000008E-3</v>
      </c>
      <c r="O555">
        <v>18.163709999999998</v>
      </c>
      <c r="P555">
        <v>0</v>
      </c>
      <c r="Q555">
        <v>0</v>
      </c>
      <c r="R555" s="1">
        <v>8.3339550000000005E-3</v>
      </c>
      <c r="S555">
        <v>18.2041</v>
      </c>
      <c r="T555">
        <v>0</v>
      </c>
      <c r="U555">
        <v>0</v>
      </c>
      <c r="V555" s="1">
        <v>8.2765919999999993E-3</v>
      </c>
      <c r="W555">
        <v>18.211099999999998</v>
      </c>
      <c r="X555">
        <v>0</v>
      </c>
      <c r="Y555">
        <v>0</v>
      </c>
      <c r="Z555" s="1">
        <v>8.2751149999999996E-3</v>
      </c>
      <c r="AA555">
        <v>18.223130000000001</v>
      </c>
      <c r="AB555">
        <v>0</v>
      </c>
      <c r="AC555">
        <v>0</v>
      </c>
      <c r="AD555" s="1">
        <v>8.2675930000000002E-3</v>
      </c>
      <c r="AE555">
        <v>18.237559999999998</v>
      </c>
      <c r="AF555">
        <v>0</v>
      </c>
      <c r="AG555">
        <v>0</v>
      </c>
      <c r="AH555" s="1">
        <v>8.2249569999999998E-3</v>
      </c>
      <c r="AI555">
        <v>18.301829999999999</v>
      </c>
      <c r="AJ555">
        <v>0</v>
      </c>
      <c r="AK555">
        <v>0</v>
      </c>
      <c r="AL555" s="1">
        <v>8.1343260000000008E-3</v>
      </c>
      <c r="AM555">
        <v>18.385819999999999</v>
      </c>
      <c r="AN555">
        <v>0</v>
      </c>
      <c r="AO555">
        <v>0</v>
      </c>
      <c r="AP555" s="1">
        <v>8.0429630000000002E-3</v>
      </c>
      <c r="AQ555">
        <v>18.476289999999999</v>
      </c>
      <c r="AR555">
        <v>0</v>
      </c>
      <c r="AS555">
        <v>0</v>
      </c>
      <c r="AT555" s="1">
        <v>8.0062880000000003E-3</v>
      </c>
      <c r="AU555">
        <v>18.556989999999999</v>
      </c>
      <c r="AV555">
        <v>0</v>
      </c>
      <c r="AW555">
        <v>0</v>
      </c>
      <c r="AX555" s="1">
        <v>7.9875090000000003E-3</v>
      </c>
      <c r="AY555">
        <v>18.603470000000002</v>
      </c>
      <c r="AZ555">
        <v>0</v>
      </c>
      <c r="BA555">
        <v>0</v>
      </c>
      <c r="BB555" s="1">
        <v>7.9555289999999994E-3</v>
      </c>
      <c r="BC555">
        <v>18.637039999999999</v>
      </c>
      <c r="BD555">
        <v>0</v>
      </c>
      <c r="BE555">
        <v>0</v>
      </c>
      <c r="BF555" s="1">
        <v>7.9778469999999997E-3</v>
      </c>
      <c r="BG555">
        <v>18.661370000000002</v>
      </c>
      <c r="BH555">
        <v>0</v>
      </c>
      <c r="BI555">
        <v>0</v>
      </c>
      <c r="BJ555" s="1">
        <v>7.9839669999999998E-3</v>
      </c>
      <c r="BK555">
        <v>18.70026</v>
      </c>
      <c r="BL555">
        <v>0</v>
      </c>
      <c r="BM555">
        <v>0</v>
      </c>
      <c r="BN555" s="1">
        <v>7.9398409999999996E-3</v>
      </c>
      <c r="BO555">
        <v>18.79485</v>
      </c>
      <c r="BP555">
        <v>0</v>
      </c>
      <c r="BQ555">
        <v>0</v>
      </c>
      <c r="BR555" s="1">
        <v>7.8381049999999997E-3</v>
      </c>
      <c r="BS555">
        <v>18.884720000000002</v>
      </c>
      <c r="BT555">
        <v>0</v>
      </c>
      <c r="BU555">
        <v>0</v>
      </c>
      <c r="BV555" s="1">
        <v>7.7526640000000003E-3</v>
      </c>
      <c r="BW555">
        <v>18.972660000000001</v>
      </c>
      <c r="BX555">
        <v>0</v>
      </c>
      <c r="BY555">
        <v>0</v>
      </c>
      <c r="BZ555" s="1">
        <v>7.7110970000000001E-3</v>
      </c>
      <c r="CA555">
        <v>19.046959999999999</v>
      </c>
      <c r="CB555">
        <v>0</v>
      </c>
      <c r="CC555">
        <v>0</v>
      </c>
      <c r="CD555" s="1">
        <v>7.6846049999999997E-3</v>
      </c>
      <c r="CE555">
        <v>19.092030000000001</v>
      </c>
      <c r="CF555">
        <v>0</v>
      </c>
      <c r="CG555">
        <v>0</v>
      </c>
      <c r="CH555" s="1">
        <v>7.6445769999999996E-3</v>
      </c>
      <c r="CI555">
        <v>19.103269999999998</v>
      </c>
      <c r="CJ555">
        <v>0</v>
      </c>
      <c r="CK555">
        <v>0</v>
      </c>
      <c r="CL555" s="1">
        <v>7.7382620000000001E-3</v>
      </c>
      <c r="CM555">
        <v>19.11777</v>
      </c>
      <c r="CN555">
        <v>0</v>
      </c>
      <c r="CO555">
        <v>0</v>
      </c>
      <c r="CP555" s="1">
        <v>7.8008779999999998E-3</v>
      </c>
      <c r="CQ555">
        <v>19.155529999999999</v>
      </c>
      <c r="CR555">
        <v>0</v>
      </c>
      <c r="CS555">
        <v>0</v>
      </c>
      <c r="CT555" s="1">
        <v>7.771755E-3</v>
      </c>
      <c r="CU555">
        <v>19.230889999999999</v>
      </c>
      <c r="CV555">
        <v>0</v>
      </c>
      <c r="CW555">
        <v>0</v>
      </c>
      <c r="CX555" s="1">
        <v>7.6031429999999997E-3</v>
      </c>
      <c r="CY555">
        <v>19.275359999999999</v>
      </c>
      <c r="CZ555">
        <v>0</v>
      </c>
      <c r="DA555">
        <v>0</v>
      </c>
      <c r="DB555" s="1">
        <v>7.4767480000000001E-3</v>
      </c>
      <c r="DC555">
        <v>19.35276</v>
      </c>
      <c r="DD555">
        <v>0</v>
      </c>
      <c r="DE555">
        <v>0</v>
      </c>
      <c r="DF555" s="1">
        <v>7.4401600000000003E-3</v>
      </c>
      <c r="DG555">
        <v>19.42323</v>
      </c>
      <c r="DH555">
        <v>0</v>
      </c>
      <c r="DI555">
        <v>0</v>
      </c>
      <c r="DJ555" s="1">
        <v>7.4561690000000003E-3</v>
      </c>
      <c r="DK555">
        <v>19.46162</v>
      </c>
      <c r="DL555">
        <v>0</v>
      </c>
      <c r="DM555">
        <v>0</v>
      </c>
      <c r="DN555" s="1">
        <v>7.4302120000000003E-3</v>
      </c>
      <c r="DO555">
        <v>19.482759999999999</v>
      </c>
      <c r="DP555">
        <v>0</v>
      </c>
      <c r="DQ555">
        <v>0</v>
      </c>
      <c r="DR555" s="1">
        <v>7.2749060000000003E-3</v>
      </c>
      <c r="DS555">
        <v>19.507100000000001</v>
      </c>
      <c r="DT555">
        <v>0</v>
      </c>
      <c r="DU555">
        <v>0</v>
      </c>
      <c r="DV555" s="1">
        <v>7.127197E-3</v>
      </c>
      <c r="DW555">
        <v>19.545179999999998</v>
      </c>
      <c r="DX555">
        <v>0</v>
      </c>
      <c r="DY555">
        <v>0</v>
      </c>
      <c r="DZ555" s="1">
        <v>7.0667530000000003E-3</v>
      </c>
      <c r="EA555">
        <v>19.642130000000002</v>
      </c>
      <c r="EB555">
        <v>0</v>
      </c>
      <c r="EC555">
        <v>0</v>
      </c>
      <c r="ED555" s="1">
        <v>7.0925440000000001E-3</v>
      </c>
      <c r="EE555">
        <v>19.74924</v>
      </c>
      <c r="EF555">
        <v>0</v>
      </c>
      <c r="EG555">
        <v>0</v>
      </c>
      <c r="EH555" s="1">
        <v>7.0930000000000003E-3</v>
      </c>
      <c r="EI555">
        <v>19.854949999999999</v>
      </c>
      <c r="EJ555">
        <v>0</v>
      </c>
      <c r="EK555">
        <v>0</v>
      </c>
      <c r="EL555" s="1">
        <v>7.0344500000000003E-3</v>
      </c>
      <c r="EM555">
        <v>19.94585</v>
      </c>
      <c r="EN555">
        <v>0</v>
      </c>
      <c r="EO555">
        <v>0</v>
      </c>
      <c r="EP555" s="1">
        <v>6.9662700000000001E-3</v>
      </c>
      <c r="EQ555">
        <v>19.984660000000002</v>
      </c>
      <c r="ER555">
        <v>0</v>
      </c>
      <c r="ES555">
        <v>0</v>
      </c>
      <c r="ET555" s="1">
        <v>6.9088170000000003E-3</v>
      </c>
      <c r="EU555">
        <v>19.992519999999999</v>
      </c>
      <c r="EV555">
        <v>0</v>
      </c>
      <c r="EW555">
        <v>0</v>
      </c>
      <c r="EX555" s="1">
        <v>7.009604E-3</v>
      </c>
      <c r="EY555">
        <v>20.00864</v>
      </c>
      <c r="EZ555">
        <v>0</v>
      </c>
      <c r="FA555">
        <v>0</v>
      </c>
      <c r="FB555" s="1">
        <v>7.0934240000000001E-3</v>
      </c>
      <c r="FC555">
        <v>20.032779999999999</v>
      </c>
      <c r="FD555">
        <v>0</v>
      </c>
      <c r="FE555">
        <v>0</v>
      </c>
      <c r="FF555" s="1">
        <v>7.099869E-3</v>
      </c>
      <c r="FG555">
        <v>20.09657</v>
      </c>
      <c r="FH555">
        <v>0</v>
      </c>
      <c r="FI555">
        <v>0</v>
      </c>
      <c r="FJ555" s="1">
        <v>6.9815739999999999E-3</v>
      </c>
      <c r="FK555">
        <v>20.159579999999998</v>
      </c>
      <c r="FL555">
        <v>0</v>
      </c>
      <c r="FM555">
        <v>0</v>
      </c>
      <c r="FN555" s="1">
        <v>6.9027560000000003E-3</v>
      </c>
      <c r="FO555">
        <v>20.207740000000001</v>
      </c>
      <c r="FP555">
        <v>0</v>
      </c>
      <c r="FQ555">
        <v>0</v>
      </c>
      <c r="FR555" s="1">
        <v>6.8949629999999996E-3</v>
      </c>
      <c r="FS555">
        <v>20.24419</v>
      </c>
      <c r="FT555">
        <v>0</v>
      </c>
      <c r="FU555">
        <v>-5.3731269999999997E-38</v>
      </c>
      <c r="FV555" s="1">
        <v>6.9154580000000002E-3</v>
      </c>
      <c r="FW555">
        <v>20.260269999999998</v>
      </c>
      <c r="FX555">
        <v>0</v>
      </c>
      <c r="FY555">
        <v>-8.2658830000000003E-37</v>
      </c>
      <c r="FZ555" s="1">
        <v>6.911627E-3</v>
      </c>
      <c r="GA555">
        <v>20.26783</v>
      </c>
      <c r="GB555">
        <v>0</v>
      </c>
      <c r="GC555">
        <v>-1.113127E-34</v>
      </c>
      <c r="GD555" s="1">
        <v>6.8644129999999998E-3</v>
      </c>
      <c r="GE555">
        <v>20.27589</v>
      </c>
      <c r="GF555">
        <v>0</v>
      </c>
      <c r="GG555">
        <v>-1.9343130000000001E-33</v>
      </c>
      <c r="GH555" s="1">
        <v>6.829384E-3</v>
      </c>
      <c r="GI555">
        <v>20.29936</v>
      </c>
      <c r="GJ555">
        <v>0</v>
      </c>
      <c r="GK555" s="1">
        <v>-4.8204170000000001E-32</v>
      </c>
      <c r="GL555" s="1">
        <v>6.7796530000000001E-3</v>
      </c>
      <c r="GM555">
        <v>20.368020000000001</v>
      </c>
      <c r="GN555">
        <v>0</v>
      </c>
      <c r="GO555" s="1">
        <v>-1.6074990000000001E-30</v>
      </c>
      <c r="GP555" s="1">
        <v>6.7419289999999998E-3</v>
      </c>
      <c r="GQ555">
        <v>20.455680000000001</v>
      </c>
      <c r="GR555">
        <v>0</v>
      </c>
      <c r="GS555" s="1">
        <v>-2.6662780000000001E-30</v>
      </c>
      <c r="GT555" s="1">
        <v>6.7135240000000002E-3</v>
      </c>
      <c r="GU555">
        <v>20.553629999999998</v>
      </c>
      <c r="GV555">
        <v>0</v>
      </c>
      <c r="GW555" s="1">
        <v>-2.7552100000000001E-28</v>
      </c>
      <c r="GX555" s="1">
        <v>6.6677940000000003E-3</v>
      </c>
      <c r="GY555">
        <v>20.64106</v>
      </c>
      <c r="GZ555">
        <v>0</v>
      </c>
      <c r="HA555" s="1">
        <v>-4.2727260000000002E-27</v>
      </c>
      <c r="HB555" s="1">
        <v>6.6170530000000003E-3</v>
      </c>
      <c r="HC555">
        <v>20.690100000000001</v>
      </c>
      <c r="HD555">
        <v>0</v>
      </c>
      <c r="HE555" s="1">
        <v>-9.1752040000000004E-27</v>
      </c>
      <c r="HF555" s="1">
        <v>6.5679639999999999E-3</v>
      </c>
      <c r="HG555">
        <v>20.68778</v>
      </c>
      <c r="HH555">
        <v>0</v>
      </c>
      <c r="HI555" s="1">
        <v>-1.9170750000000001E-25</v>
      </c>
      <c r="HJ555" s="1">
        <v>6.7526039999999997E-3</v>
      </c>
      <c r="HK555">
        <v>20.68515</v>
      </c>
      <c r="HL555">
        <v>0</v>
      </c>
      <c r="HM555" s="1">
        <v>-1.6248580000000001E-24</v>
      </c>
      <c r="HN555" s="1">
        <v>6.8860750000000002E-3</v>
      </c>
      <c r="HO555">
        <v>20.691759999999999</v>
      </c>
      <c r="HP555">
        <v>0</v>
      </c>
      <c r="HQ555" s="1">
        <v>-7.2920680000000003E-24</v>
      </c>
      <c r="HR555" s="1">
        <v>6.8717120000000003E-3</v>
      </c>
      <c r="HS555">
        <v>20.732479999999999</v>
      </c>
      <c r="HT555">
        <v>0</v>
      </c>
      <c r="HU555" s="1">
        <v>-9.5735049999999995E-23</v>
      </c>
      <c r="HV555" s="1">
        <v>6.6463629999999998E-3</v>
      </c>
      <c r="HW555">
        <v>20.799440000000001</v>
      </c>
      <c r="HX555">
        <v>0</v>
      </c>
      <c r="HY555" s="1">
        <v>-4.4124029999999999E-22</v>
      </c>
      <c r="HZ555" s="1">
        <v>6.4761089999999999E-3</v>
      </c>
      <c r="IA555">
        <v>20.872399999999999</v>
      </c>
      <c r="IB555">
        <v>0</v>
      </c>
      <c r="IC555" s="1">
        <v>-2.2453139999999999E-21</v>
      </c>
      <c r="ID555" s="1">
        <v>6.4429939999999996E-3</v>
      </c>
      <c r="IE555">
        <v>20.941790000000001</v>
      </c>
      <c r="IF555">
        <v>0</v>
      </c>
      <c r="IG555" s="1">
        <v>-1.025254E-20</v>
      </c>
      <c r="IH555" s="1">
        <v>6.4901289999999999E-3</v>
      </c>
      <c r="II555">
        <v>20.976890000000001</v>
      </c>
      <c r="IJ555">
        <v>0</v>
      </c>
      <c r="IK555" s="1">
        <v>-2.5694620000000001E-20</v>
      </c>
      <c r="IL555" s="1">
        <v>6.4862990000000001E-3</v>
      </c>
      <c r="IM555">
        <v>20.974430000000002</v>
      </c>
      <c r="IN555">
        <v>0</v>
      </c>
      <c r="IO555" s="1">
        <v>-3.3977239999999998E-20</v>
      </c>
      <c r="IP555" s="1">
        <v>6.7051669999999997E-3</v>
      </c>
      <c r="IQ555">
        <v>20.972429999999999</v>
      </c>
      <c r="IR555">
        <v>0</v>
      </c>
      <c r="IS555" s="1">
        <v>-7.0375160000000003E-20</v>
      </c>
      <c r="IT555" s="1">
        <v>6.8511839999999997E-3</v>
      </c>
      <c r="IU555">
        <v>20.98847</v>
      </c>
      <c r="IV555">
        <v>0</v>
      </c>
      <c r="IW555" s="1">
        <v>-1.2010289999999999E-18</v>
      </c>
      <c r="IX555" s="1">
        <v>6.8513460000000003E-3</v>
      </c>
      <c r="IY555">
        <v>21.069130000000001</v>
      </c>
      <c r="IZ555">
        <v>0</v>
      </c>
      <c r="JA555" s="1">
        <v>-1.2930980000000001E-18</v>
      </c>
      <c r="JB555" s="1">
        <v>6.6163180000000004E-3</v>
      </c>
      <c r="JC555">
        <v>21.165900000000001</v>
      </c>
      <c r="JD555">
        <v>0</v>
      </c>
      <c r="JE555" s="1">
        <v>-3.2600060000000001E-19</v>
      </c>
      <c r="JF555" s="1">
        <v>6.4360770000000001E-3</v>
      </c>
      <c r="JG555">
        <v>21.25985</v>
      </c>
      <c r="JH555">
        <v>0</v>
      </c>
      <c r="JI555" s="1">
        <v>-3.3561509999999999E-18</v>
      </c>
      <c r="JJ555" s="1">
        <v>6.4296190000000001E-3</v>
      </c>
      <c r="JK555">
        <v>21.31728</v>
      </c>
      <c r="JL555">
        <v>0</v>
      </c>
      <c r="JM555" s="1">
        <v>-6.1957419999999996E-17</v>
      </c>
      <c r="JN555" s="1">
        <v>6.5039169999999997E-3</v>
      </c>
      <c r="JO555">
        <v>21.347059999999999</v>
      </c>
      <c r="JP555">
        <v>0</v>
      </c>
      <c r="JQ555" s="1">
        <v>-1.206823E-16</v>
      </c>
      <c r="JR555" s="1">
        <v>6.5154619999999996E-3</v>
      </c>
      <c r="JS555">
        <v>21.349810000000002</v>
      </c>
      <c r="JT555">
        <v>0</v>
      </c>
      <c r="JU555" s="1">
        <v>-5.0595890000000004E-16</v>
      </c>
      <c r="JV555" s="1">
        <v>6.7237909999999998E-3</v>
      </c>
      <c r="JW555">
        <v>21.35444</v>
      </c>
      <c r="JX555">
        <v>0</v>
      </c>
      <c r="JY555" s="1">
        <v>-8.3091739999999998E-16</v>
      </c>
      <c r="JZ555" s="1">
        <v>6.8339819999999997E-3</v>
      </c>
      <c r="KA555">
        <v>21.36974</v>
      </c>
      <c r="KB555">
        <v>0</v>
      </c>
      <c r="KC555" s="1">
        <v>-2.9609909999999998E-15</v>
      </c>
      <c r="KD555" s="1">
        <v>6.8205330000000002E-3</v>
      </c>
      <c r="KE555">
        <v>21.437550000000002</v>
      </c>
      <c r="KF555">
        <v>0</v>
      </c>
      <c r="KG555" s="1">
        <v>-4.6133339999999996E-15</v>
      </c>
      <c r="KH555" s="1">
        <v>6.5632219999999996E-3</v>
      </c>
      <c r="KI555">
        <v>21.511780000000002</v>
      </c>
      <c r="KJ555">
        <v>0</v>
      </c>
      <c r="KK555" s="1">
        <v>-1.1699E-14</v>
      </c>
      <c r="KL555" s="1">
        <v>6.3662279999999998E-3</v>
      </c>
      <c r="KM555">
        <v>21.589600000000001</v>
      </c>
      <c r="KN555">
        <v>0</v>
      </c>
      <c r="KO555" s="1">
        <v>-8.833393E-15</v>
      </c>
      <c r="KP555" s="1">
        <v>6.3251189999999997E-3</v>
      </c>
      <c r="KQ555">
        <v>21.657129999999999</v>
      </c>
      <c r="KR555">
        <v>0</v>
      </c>
      <c r="KS555" s="1">
        <v>-1.112812E-14</v>
      </c>
      <c r="KT555" s="1">
        <v>6.3654419999999998E-3</v>
      </c>
      <c r="KU555">
        <v>21.685680000000001</v>
      </c>
      <c r="KV555">
        <v>0</v>
      </c>
      <c r="KW555" s="1">
        <v>-3.8138999999999999E-14</v>
      </c>
      <c r="KX555" s="1">
        <v>6.3350339999999998E-3</v>
      </c>
      <c r="KY555">
        <v>21.688669999999998</v>
      </c>
      <c r="KZ555">
        <v>0</v>
      </c>
      <c r="LA555" s="1">
        <v>-1.677641E-13</v>
      </c>
      <c r="LB555" s="1">
        <v>6.4029450000000002E-3</v>
      </c>
      <c r="LC555">
        <v>21.691949999999999</v>
      </c>
      <c r="LD555">
        <v>0</v>
      </c>
      <c r="LE555" s="1">
        <v>-2.7276240000000001E-13</v>
      </c>
      <c r="LF555" s="1">
        <v>6.4112140000000001E-3</v>
      </c>
      <c r="LG555">
        <v>21.707460000000001</v>
      </c>
      <c r="LH555">
        <v>0</v>
      </c>
      <c r="LI555" s="1">
        <v>-8.4374929999999994E-14</v>
      </c>
      <c r="LJ555" s="1">
        <v>6.3727949999999997E-3</v>
      </c>
      <c r="LK555">
        <v>21.772549999999999</v>
      </c>
      <c r="LL555">
        <v>0</v>
      </c>
      <c r="LM555" s="1">
        <v>-5.9165339999999995E-13</v>
      </c>
      <c r="LN555" s="1">
        <v>6.1886220000000004E-3</v>
      </c>
      <c r="LO555">
        <v>21.85651</v>
      </c>
      <c r="LP555">
        <v>0</v>
      </c>
      <c r="LQ555" s="1">
        <v>-9.1018299999999998E-13</v>
      </c>
      <c r="LR555" s="1">
        <v>6.0338969999999999E-3</v>
      </c>
      <c r="LS555">
        <v>21.94706</v>
      </c>
      <c r="LT555">
        <v>0</v>
      </c>
      <c r="LU555" s="1">
        <v>-2.12914E-12</v>
      </c>
      <c r="LV555" s="1">
        <v>5.9547280000000003E-3</v>
      </c>
      <c r="LW555">
        <v>22.019680000000001</v>
      </c>
      <c r="LX555">
        <v>0</v>
      </c>
      <c r="LY555" s="1">
        <v>-2.3283169999999998E-12</v>
      </c>
      <c r="LZ555" s="1">
        <v>5.9265359999999996E-3</v>
      </c>
      <c r="MA555">
        <v>22.05125</v>
      </c>
      <c r="MB555">
        <v>0</v>
      </c>
      <c r="MC555" s="1">
        <v>-3.261953E-12</v>
      </c>
      <c r="MD555" s="1">
        <v>5.8149969999999997E-3</v>
      </c>
      <c r="ME555">
        <v>22.047249999999998</v>
      </c>
      <c r="MF555">
        <v>0</v>
      </c>
      <c r="MG555" s="1">
        <v>-3.8540929999999999E-12</v>
      </c>
      <c r="MH555" s="1">
        <v>5.7428260000000004E-3</v>
      </c>
      <c r="MI555">
        <v>22.042090000000002</v>
      </c>
      <c r="MJ555">
        <v>0</v>
      </c>
      <c r="MK555" s="1">
        <v>-2.352654E-12</v>
      </c>
      <c r="ML555" s="1">
        <v>5.7188209999999998E-3</v>
      </c>
      <c r="MM555">
        <v>22.044519999999999</v>
      </c>
      <c r="MN555">
        <v>0</v>
      </c>
      <c r="MO555" s="1">
        <v>-1.9152300000000001E-12</v>
      </c>
      <c r="MP555" s="1">
        <v>5.7106659999999997E-3</v>
      </c>
      <c r="MQ555">
        <v>22.10239</v>
      </c>
      <c r="MR555">
        <v>0</v>
      </c>
      <c r="MS555" s="1">
        <v>-1.7119770000000001E-11</v>
      </c>
      <c r="MT555" s="1">
        <v>5.6171909999999997E-3</v>
      </c>
      <c r="MU555">
        <v>22.15456</v>
      </c>
      <c r="MV555">
        <v>0</v>
      </c>
      <c r="MW555" s="1">
        <v>-2.5303860000000002E-12</v>
      </c>
      <c r="MX555" s="1">
        <v>5.4981079999999998E-3</v>
      </c>
      <c r="MY555">
        <v>22.18863</v>
      </c>
      <c r="MZ555">
        <v>0</v>
      </c>
      <c r="NA555" s="1">
        <v>-1.2039839999999999E-11</v>
      </c>
      <c r="NB555" s="1">
        <v>5.4187610000000002E-3</v>
      </c>
      <c r="NC555">
        <v>22.210190000000001</v>
      </c>
      <c r="ND555">
        <v>0</v>
      </c>
      <c r="NE555" s="1">
        <v>-1.1531969999999999E-11</v>
      </c>
      <c r="NF555" s="1">
        <v>5.3925400000000004E-3</v>
      </c>
      <c r="NG555">
        <v>22.230799999999999</v>
      </c>
      <c r="NH555">
        <v>0</v>
      </c>
      <c r="NI555" s="1">
        <v>-2.4962840000000002E-11</v>
      </c>
      <c r="NJ555" s="1">
        <v>5.3962940000000003E-3</v>
      </c>
      <c r="NK555">
        <v>22.235949999999999</v>
      </c>
      <c r="NL555">
        <v>0</v>
      </c>
      <c r="NM555" s="1">
        <v>-4.7283740000000003E-12</v>
      </c>
      <c r="NN555" s="1">
        <v>5.4414609999999999E-3</v>
      </c>
      <c r="NO555">
        <v>22.23912</v>
      </c>
      <c r="NP555">
        <v>0</v>
      </c>
      <c r="NQ555" s="1">
        <v>-2.8809400000000001E-11</v>
      </c>
      <c r="NR555" s="1">
        <v>5.4375700000000001E-3</v>
      </c>
      <c r="NS555">
        <v>22.250119999999999</v>
      </c>
      <c r="NT555">
        <v>0</v>
      </c>
      <c r="NU555" s="1">
        <v>-2.7551130000000001E-11</v>
      </c>
      <c r="NV555" s="1">
        <v>5.3975860000000002E-3</v>
      </c>
      <c r="NW555">
        <v>22.318290000000001</v>
      </c>
      <c r="NX555">
        <v>0</v>
      </c>
      <c r="NY555" s="1">
        <v>-4.231348E-11</v>
      </c>
      <c r="NZ555" s="1">
        <v>5.3032840000000001E-3</v>
      </c>
      <c r="OA555">
        <v>22.411809999999999</v>
      </c>
      <c r="OB555">
        <v>0</v>
      </c>
      <c r="OC555" s="1">
        <v>-5.9718669999999996E-11</v>
      </c>
      <c r="OD555" s="1">
        <v>5.2358830000000002E-3</v>
      </c>
      <c r="OE555">
        <v>22.499700000000001</v>
      </c>
      <c r="OF555">
        <v>0</v>
      </c>
      <c r="OG555" s="1">
        <v>-6.4411939999999996E-11</v>
      </c>
      <c r="OH555" s="1">
        <v>5.2280219999999997E-3</v>
      </c>
      <c r="OI555">
        <v>22.572479999999999</v>
      </c>
      <c r="OJ555">
        <v>0</v>
      </c>
      <c r="OK555" s="1">
        <v>-3.3478379999999999E-11</v>
      </c>
    </row>
    <row r="556" spans="1:401" x14ac:dyDescent="0.35">
      <c r="A556">
        <v>565</v>
      </c>
      <c r="B556" t="s">
        <v>4</v>
      </c>
      <c r="C556" t="s">
        <v>364</v>
      </c>
      <c r="D556" t="s">
        <v>563</v>
      </c>
      <c r="E556">
        <v>10328.57</v>
      </c>
      <c r="F556" s="1">
        <v>9.1603120000000003E-3</v>
      </c>
      <c r="G556">
        <v>17.925419999999999</v>
      </c>
      <c r="H556">
        <v>0</v>
      </c>
      <c r="I556">
        <v>0</v>
      </c>
      <c r="J556" s="1">
        <v>9.1435179999999998E-3</v>
      </c>
      <c r="K556">
        <v>17.98434</v>
      </c>
      <c r="L556">
        <v>0</v>
      </c>
      <c r="M556">
        <v>0</v>
      </c>
      <c r="N556" s="1">
        <v>9.0681170000000005E-3</v>
      </c>
      <c r="O556">
        <v>18.048660000000002</v>
      </c>
      <c r="P556">
        <v>0</v>
      </c>
      <c r="Q556">
        <v>0</v>
      </c>
      <c r="R556" s="1">
        <v>8.9611480000000004E-3</v>
      </c>
      <c r="S556">
        <v>18.08736</v>
      </c>
      <c r="T556">
        <v>0</v>
      </c>
      <c r="U556">
        <v>0</v>
      </c>
      <c r="V556" s="1">
        <v>8.8962380000000008E-3</v>
      </c>
      <c r="W556">
        <v>18.092420000000001</v>
      </c>
      <c r="X556">
        <v>0</v>
      </c>
      <c r="Y556">
        <v>0</v>
      </c>
      <c r="Z556" s="1">
        <v>8.8965539999999992E-3</v>
      </c>
      <c r="AA556">
        <v>18.102399999999999</v>
      </c>
      <c r="AB556">
        <v>0</v>
      </c>
      <c r="AC556">
        <v>0</v>
      </c>
      <c r="AD556" s="1">
        <v>8.8857099999999998E-3</v>
      </c>
      <c r="AE556">
        <v>18.114650000000001</v>
      </c>
      <c r="AF556">
        <v>0</v>
      </c>
      <c r="AG556">
        <v>0</v>
      </c>
      <c r="AH556" s="1">
        <v>8.8442109999999994E-3</v>
      </c>
      <c r="AI556">
        <v>18.176880000000001</v>
      </c>
      <c r="AJ556">
        <v>0</v>
      </c>
      <c r="AK556">
        <v>0</v>
      </c>
      <c r="AL556" s="1">
        <v>8.7434450000000007E-3</v>
      </c>
      <c r="AM556">
        <v>18.2592</v>
      </c>
      <c r="AN556">
        <v>0</v>
      </c>
      <c r="AO556">
        <v>0</v>
      </c>
      <c r="AP556" s="1">
        <v>8.6443660000000005E-3</v>
      </c>
      <c r="AQ556">
        <v>18.34826</v>
      </c>
      <c r="AR556">
        <v>0</v>
      </c>
      <c r="AS556">
        <v>0</v>
      </c>
      <c r="AT556" s="1">
        <v>8.6054870000000002E-3</v>
      </c>
      <c r="AU556">
        <v>18.42756</v>
      </c>
      <c r="AV556">
        <v>0</v>
      </c>
      <c r="AW556">
        <v>0</v>
      </c>
      <c r="AX556" s="1">
        <v>8.5858549999999999E-3</v>
      </c>
      <c r="AY556">
        <v>18.472629999999999</v>
      </c>
      <c r="AZ556">
        <v>0</v>
      </c>
      <c r="BA556">
        <v>0</v>
      </c>
      <c r="BB556" s="1">
        <v>8.5527620000000002E-3</v>
      </c>
      <c r="BC556">
        <v>18.504549999999998</v>
      </c>
      <c r="BD556">
        <v>0</v>
      </c>
      <c r="BE556">
        <v>0</v>
      </c>
      <c r="BF556" s="1">
        <v>8.5791719999999995E-3</v>
      </c>
      <c r="BG556">
        <v>18.527000000000001</v>
      </c>
      <c r="BH556">
        <v>0</v>
      </c>
      <c r="BI556">
        <v>0</v>
      </c>
      <c r="BJ556" s="1">
        <v>8.5847070000000004E-3</v>
      </c>
      <c r="BK556">
        <v>18.563880000000001</v>
      </c>
      <c r="BL556">
        <v>0</v>
      </c>
      <c r="BM556">
        <v>0</v>
      </c>
      <c r="BN556" s="1">
        <v>8.5397279999999999E-3</v>
      </c>
      <c r="BO556">
        <v>18.65671</v>
      </c>
      <c r="BP556">
        <v>0</v>
      </c>
      <c r="BQ556">
        <v>0</v>
      </c>
      <c r="BR556" s="1">
        <v>8.4268559999999999E-3</v>
      </c>
      <c r="BS556">
        <v>18.744990000000001</v>
      </c>
      <c r="BT556">
        <v>0</v>
      </c>
      <c r="BU556">
        <v>0</v>
      </c>
      <c r="BV556" s="1">
        <v>8.3340710000000002E-3</v>
      </c>
      <c r="BW556">
        <v>18.831309999999998</v>
      </c>
      <c r="BX556">
        <v>0</v>
      </c>
      <c r="BY556">
        <v>0</v>
      </c>
      <c r="BZ556" s="1">
        <v>8.2900339999999999E-3</v>
      </c>
      <c r="CA556">
        <v>18.903939999999999</v>
      </c>
      <c r="CB556">
        <v>0</v>
      </c>
      <c r="CC556">
        <v>0</v>
      </c>
      <c r="CD556" s="1">
        <v>8.2633329999999994E-3</v>
      </c>
      <c r="CE556">
        <v>18.947279999999999</v>
      </c>
      <c r="CF556">
        <v>0</v>
      </c>
      <c r="CG556">
        <v>0</v>
      </c>
      <c r="CH556" s="1">
        <v>8.2196149999999996E-3</v>
      </c>
      <c r="CI556">
        <v>18.956399999999999</v>
      </c>
      <c r="CJ556">
        <v>0</v>
      </c>
      <c r="CK556">
        <v>0</v>
      </c>
      <c r="CL556" s="1">
        <v>8.3295290000000004E-3</v>
      </c>
      <c r="CM556">
        <v>18.968620000000001</v>
      </c>
      <c r="CN556">
        <v>0</v>
      </c>
      <c r="CO556">
        <v>0</v>
      </c>
      <c r="CP556" s="1">
        <v>8.3923859999999999E-3</v>
      </c>
      <c r="CQ556">
        <v>19.004069999999999</v>
      </c>
      <c r="CR556">
        <v>0</v>
      </c>
      <c r="CS556">
        <v>0</v>
      </c>
      <c r="CT556" s="1">
        <v>8.3657829999999999E-3</v>
      </c>
      <c r="CU556">
        <v>19.07732</v>
      </c>
      <c r="CV556">
        <v>0</v>
      </c>
      <c r="CW556">
        <v>0</v>
      </c>
      <c r="CX556" s="1">
        <v>8.1792570000000005E-3</v>
      </c>
      <c r="CY556">
        <v>19.119800000000001</v>
      </c>
      <c r="CZ556">
        <v>0</v>
      </c>
      <c r="DA556">
        <v>0</v>
      </c>
      <c r="DB556" s="1">
        <v>8.0443029999999992E-3</v>
      </c>
      <c r="DC556">
        <v>19.195160000000001</v>
      </c>
      <c r="DD556">
        <v>0</v>
      </c>
      <c r="DE556">
        <v>0</v>
      </c>
      <c r="DF556" s="1">
        <v>8.0060689999999993E-3</v>
      </c>
      <c r="DG556">
        <v>19.263770000000001</v>
      </c>
      <c r="DH556">
        <v>0</v>
      </c>
      <c r="DI556">
        <v>0</v>
      </c>
      <c r="DJ556" s="1">
        <v>8.023021E-3</v>
      </c>
      <c r="DK556">
        <v>19.300260000000002</v>
      </c>
      <c r="DL556">
        <v>0</v>
      </c>
      <c r="DM556">
        <v>0</v>
      </c>
      <c r="DN556" s="1">
        <v>7.9947979999999991E-3</v>
      </c>
      <c r="DO556">
        <v>19.319279999999999</v>
      </c>
      <c r="DP556">
        <v>0</v>
      </c>
      <c r="DQ556">
        <v>0</v>
      </c>
      <c r="DR556" s="1">
        <v>7.8232479999999997E-3</v>
      </c>
      <c r="DS556">
        <v>19.341449999999998</v>
      </c>
      <c r="DT556">
        <v>0</v>
      </c>
      <c r="DU556">
        <v>0</v>
      </c>
      <c r="DV556" s="1">
        <v>7.6624120000000004E-3</v>
      </c>
      <c r="DW556">
        <v>19.377320000000001</v>
      </c>
      <c r="DX556">
        <v>0</v>
      </c>
      <c r="DY556">
        <v>0</v>
      </c>
      <c r="DZ556" s="1">
        <v>7.5976000000000004E-3</v>
      </c>
      <c r="EA556">
        <v>19.472390000000001</v>
      </c>
      <c r="EB556">
        <v>0</v>
      </c>
      <c r="EC556">
        <v>0</v>
      </c>
      <c r="ED556" s="1">
        <v>7.6266249999999997E-3</v>
      </c>
      <c r="EE556">
        <v>19.577860000000001</v>
      </c>
      <c r="EF556">
        <v>0</v>
      </c>
      <c r="EG556">
        <v>0</v>
      </c>
      <c r="EH556" s="1">
        <v>7.6274680000000001E-3</v>
      </c>
      <c r="EI556">
        <v>19.68206</v>
      </c>
      <c r="EJ556">
        <v>0</v>
      </c>
      <c r="EK556">
        <v>0</v>
      </c>
      <c r="EL556" s="1">
        <v>7.5674920000000003E-3</v>
      </c>
      <c r="EM556">
        <v>19.7713</v>
      </c>
      <c r="EN556">
        <v>0</v>
      </c>
      <c r="EO556">
        <v>0</v>
      </c>
      <c r="EP556" s="1">
        <v>7.4919419999999997E-3</v>
      </c>
      <c r="EQ556">
        <v>19.808260000000001</v>
      </c>
      <c r="ER556">
        <v>0</v>
      </c>
      <c r="ES556">
        <v>0</v>
      </c>
      <c r="ET556" s="1">
        <v>7.4284859999999998E-3</v>
      </c>
      <c r="EU556">
        <v>19.81381</v>
      </c>
      <c r="EV556">
        <v>0</v>
      </c>
      <c r="EW556">
        <v>0</v>
      </c>
      <c r="EX556" s="1">
        <v>7.5449039999999998E-3</v>
      </c>
      <c r="EY556">
        <v>19.827529999999999</v>
      </c>
      <c r="EZ556">
        <v>0</v>
      </c>
      <c r="FA556">
        <v>0</v>
      </c>
      <c r="FB556" s="1">
        <v>7.6318619999999997E-3</v>
      </c>
      <c r="FC556">
        <v>19.849160000000001</v>
      </c>
      <c r="FD556">
        <v>0</v>
      </c>
      <c r="FE556">
        <v>0</v>
      </c>
      <c r="FF556" s="1">
        <v>7.6411020000000003E-3</v>
      </c>
      <c r="FG556">
        <v>19.910599999999999</v>
      </c>
      <c r="FH556">
        <v>0</v>
      </c>
      <c r="FI556">
        <v>0</v>
      </c>
      <c r="FJ556" s="1">
        <v>7.5126510000000004E-3</v>
      </c>
      <c r="FK556">
        <v>19.971540000000001</v>
      </c>
      <c r="FL556">
        <v>0</v>
      </c>
      <c r="FM556">
        <v>0</v>
      </c>
      <c r="FN556" s="1">
        <v>7.4274559999999998E-3</v>
      </c>
      <c r="FO556">
        <v>20.017679999999999</v>
      </c>
      <c r="FP556">
        <v>0</v>
      </c>
      <c r="FQ556">
        <v>0</v>
      </c>
      <c r="FR556" s="1">
        <v>7.417295E-3</v>
      </c>
      <c r="FS556">
        <v>20.052070000000001</v>
      </c>
      <c r="FT556">
        <v>0</v>
      </c>
      <c r="FU556">
        <v>0</v>
      </c>
      <c r="FV556" s="1">
        <v>7.442845E-3</v>
      </c>
      <c r="FW556">
        <v>20.06597</v>
      </c>
      <c r="FX556">
        <v>0</v>
      </c>
      <c r="FY556">
        <v>0</v>
      </c>
      <c r="FZ556" s="1">
        <v>7.4390180000000004E-3</v>
      </c>
      <c r="GA556">
        <v>20.071300000000001</v>
      </c>
      <c r="GB556">
        <v>0</v>
      </c>
      <c r="GC556">
        <v>0</v>
      </c>
      <c r="GD556" s="1">
        <v>7.3876710000000002E-3</v>
      </c>
      <c r="GE556">
        <v>20.077190000000002</v>
      </c>
      <c r="GF556">
        <v>0</v>
      </c>
      <c r="GG556">
        <v>0</v>
      </c>
      <c r="GH556" s="1">
        <v>7.3515070000000002E-3</v>
      </c>
      <c r="GI556">
        <v>20.098510000000001</v>
      </c>
      <c r="GJ556">
        <v>0</v>
      </c>
      <c r="GK556">
        <v>0</v>
      </c>
      <c r="GL556" s="1">
        <v>7.2957050000000004E-3</v>
      </c>
      <c r="GM556">
        <v>20.16545</v>
      </c>
      <c r="GN556">
        <v>0</v>
      </c>
      <c r="GO556">
        <v>0</v>
      </c>
      <c r="GP556" s="1">
        <v>7.2553579999999999E-3</v>
      </c>
      <c r="GQ556">
        <v>20.251909999999999</v>
      </c>
      <c r="GR556">
        <v>0</v>
      </c>
      <c r="GS556">
        <v>0</v>
      </c>
      <c r="GT556" s="1">
        <v>7.2213540000000001E-3</v>
      </c>
      <c r="GU556">
        <v>20.34892</v>
      </c>
      <c r="GV556">
        <v>0</v>
      </c>
      <c r="GW556">
        <v>0</v>
      </c>
      <c r="GX556" s="1">
        <v>7.1733480000000004E-3</v>
      </c>
      <c r="GY556">
        <v>20.435690000000001</v>
      </c>
      <c r="GZ556">
        <v>0</v>
      </c>
      <c r="HA556">
        <v>0</v>
      </c>
      <c r="HB556" s="1">
        <v>7.1203100000000004E-3</v>
      </c>
      <c r="HC556">
        <v>20.48386</v>
      </c>
      <c r="HD556">
        <v>0</v>
      </c>
      <c r="HE556">
        <v>0</v>
      </c>
      <c r="HF556" s="1">
        <v>7.0663419999999998E-3</v>
      </c>
      <c r="HG556">
        <v>20.48019</v>
      </c>
      <c r="HH556">
        <v>0</v>
      </c>
      <c r="HI556">
        <v>0</v>
      </c>
      <c r="HJ556" s="1">
        <v>7.2784820000000002E-3</v>
      </c>
      <c r="HK556">
        <v>20.475719999999999</v>
      </c>
      <c r="HL556">
        <v>0</v>
      </c>
      <c r="HM556">
        <v>0</v>
      </c>
      <c r="HN556" s="1">
        <v>7.4172379999999996E-3</v>
      </c>
      <c r="HO556">
        <v>20.479610000000001</v>
      </c>
      <c r="HP556">
        <v>0</v>
      </c>
      <c r="HQ556">
        <v>0</v>
      </c>
      <c r="HR556" s="1">
        <v>7.4067170000000002E-3</v>
      </c>
      <c r="HS556">
        <v>20.517969999999998</v>
      </c>
      <c r="HT556">
        <v>0</v>
      </c>
      <c r="HU556">
        <v>0</v>
      </c>
      <c r="HV556" s="1">
        <v>7.1595319999999997E-3</v>
      </c>
      <c r="HW556">
        <v>20.583390000000001</v>
      </c>
      <c r="HX556">
        <v>0</v>
      </c>
      <c r="HY556">
        <v>0</v>
      </c>
      <c r="HZ556" s="1">
        <v>6.9772560000000003E-3</v>
      </c>
      <c r="IA556">
        <v>20.656310000000001</v>
      </c>
      <c r="IB556">
        <v>0</v>
      </c>
      <c r="IC556">
        <v>0</v>
      </c>
      <c r="ID556" s="1">
        <v>6.9415780000000003E-3</v>
      </c>
      <c r="IE556">
        <v>20.725860000000001</v>
      </c>
      <c r="IF556">
        <v>0</v>
      </c>
      <c r="IG556">
        <v>0</v>
      </c>
      <c r="IH556" s="1">
        <v>6.9934180000000004E-3</v>
      </c>
      <c r="II556">
        <v>20.760459999999998</v>
      </c>
      <c r="IJ556">
        <v>0</v>
      </c>
      <c r="IK556">
        <v>0</v>
      </c>
      <c r="IL556" s="1">
        <v>6.9899669999999997E-3</v>
      </c>
      <c r="IM556">
        <v>20.756609999999998</v>
      </c>
      <c r="IN556">
        <v>0</v>
      </c>
      <c r="IO556">
        <v>0</v>
      </c>
      <c r="IP556" s="1">
        <v>7.2427730000000001E-3</v>
      </c>
      <c r="IQ556">
        <v>20.75271</v>
      </c>
      <c r="IR556">
        <v>0</v>
      </c>
      <c r="IS556">
        <v>0</v>
      </c>
      <c r="IT556" s="1">
        <v>7.3910310000000002E-3</v>
      </c>
      <c r="IU556">
        <v>20.766079999999999</v>
      </c>
      <c r="IV556">
        <v>0</v>
      </c>
      <c r="IW556">
        <v>0</v>
      </c>
      <c r="IX556" s="1">
        <v>7.3966869999999999E-3</v>
      </c>
      <c r="IY556">
        <v>20.844470000000001</v>
      </c>
      <c r="IZ556">
        <v>0</v>
      </c>
      <c r="JA556">
        <v>0</v>
      </c>
      <c r="JB556" s="1">
        <v>7.1387109999999998E-3</v>
      </c>
      <c r="JC556">
        <v>20.939990000000002</v>
      </c>
      <c r="JD556">
        <v>0</v>
      </c>
      <c r="JE556">
        <v>0</v>
      </c>
      <c r="JF556" s="1">
        <v>6.9454089999999996E-3</v>
      </c>
      <c r="JG556">
        <v>21.033750000000001</v>
      </c>
      <c r="JH556">
        <v>0</v>
      </c>
      <c r="JI556">
        <v>0</v>
      </c>
      <c r="JJ556" s="1">
        <v>6.9352019999999997E-3</v>
      </c>
      <c r="JK556">
        <v>21.090979999999998</v>
      </c>
      <c r="JL556">
        <v>0</v>
      </c>
      <c r="JM556">
        <v>0</v>
      </c>
      <c r="JN556" s="1">
        <v>7.0198389999999999E-3</v>
      </c>
      <c r="JO556">
        <v>21.119810000000001</v>
      </c>
      <c r="JP556">
        <v>0</v>
      </c>
      <c r="JQ556">
        <v>0</v>
      </c>
      <c r="JR556" s="1">
        <v>7.0285770000000003E-3</v>
      </c>
      <c r="JS556">
        <v>21.121130000000001</v>
      </c>
      <c r="JT556">
        <v>0</v>
      </c>
      <c r="JU556">
        <v>0</v>
      </c>
      <c r="JV556" s="1">
        <v>7.2730650000000004E-3</v>
      </c>
      <c r="JW556">
        <v>21.123919999999998</v>
      </c>
      <c r="JX556">
        <v>0</v>
      </c>
      <c r="JY556">
        <v>0</v>
      </c>
      <c r="JZ556" s="1">
        <v>7.3844799999999997E-3</v>
      </c>
      <c r="KA556">
        <v>21.136690000000002</v>
      </c>
      <c r="KB556">
        <v>0</v>
      </c>
      <c r="KC556">
        <v>0</v>
      </c>
      <c r="KD556" s="1">
        <v>7.3742599999999997E-3</v>
      </c>
      <c r="KE556">
        <v>21.202249999999999</v>
      </c>
      <c r="KF556">
        <v>0</v>
      </c>
      <c r="KG556">
        <v>0</v>
      </c>
      <c r="KH556" s="1">
        <v>7.0935820000000002E-3</v>
      </c>
      <c r="KI556">
        <v>21.275510000000001</v>
      </c>
      <c r="KJ556">
        <v>0</v>
      </c>
      <c r="KK556">
        <v>0</v>
      </c>
      <c r="KL556" s="1">
        <v>6.8802719999999998E-3</v>
      </c>
      <c r="KM556">
        <v>21.353380000000001</v>
      </c>
      <c r="KN556">
        <v>0</v>
      </c>
      <c r="KO556">
        <v>0</v>
      </c>
      <c r="KP556" s="1">
        <v>6.8385369999999996E-3</v>
      </c>
      <c r="KQ556">
        <v>21.42107</v>
      </c>
      <c r="KR556">
        <v>0</v>
      </c>
      <c r="KS556">
        <v>0</v>
      </c>
      <c r="KT556" s="1">
        <v>6.8820419999999997E-3</v>
      </c>
      <c r="KU556">
        <v>21.449059999999999</v>
      </c>
      <c r="KV556">
        <v>0</v>
      </c>
      <c r="KW556">
        <v>0</v>
      </c>
      <c r="KX556" s="1">
        <v>6.8503230000000002E-3</v>
      </c>
      <c r="KY556">
        <v>21.450970000000002</v>
      </c>
      <c r="KZ556">
        <v>0</v>
      </c>
      <c r="LA556">
        <v>0</v>
      </c>
      <c r="LB556">
        <v>6.9297320000000001E-3</v>
      </c>
      <c r="LC556">
        <v>21.452919999999999</v>
      </c>
      <c r="LD556">
        <v>0</v>
      </c>
      <c r="LE556">
        <v>0</v>
      </c>
      <c r="LF556" s="1">
        <v>6.9402329999999996E-3</v>
      </c>
      <c r="LG556">
        <v>21.466719999999999</v>
      </c>
      <c r="LH556">
        <v>0</v>
      </c>
      <c r="LI556">
        <v>0</v>
      </c>
      <c r="LJ556" s="1">
        <v>6.8992940000000003E-3</v>
      </c>
      <c r="LK556">
        <v>21.530619999999999</v>
      </c>
      <c r="LL556">
        <v>0</v>
      </c>
      <c r="LM556">
        <v>0</v>
      </c>
      <c r="LN556" s="1">
        <v>6.6970290000000002E-3</v>
      </c>
      <c r="LO556">
        <v>21.614519999999999</v>
      </c>
      <c r="LP556">
        <v>0</v>
      </c>
      <c r="LQ556">
        <v>0</v>
      </c>
      <c r="LR556" s="1">
        <v>6.5301420000000001E-3</v>
      </c>
      <c r="LS556">
        <v>21.705960000000001</v>
      </c>
      <c r="LT556">
        <v>0</v>
      </c>
      <c r="LU556">
        <v>0</v>
      </c>
      <c r="LV556" s="1">
        <v>6.4448109999999999E-3</v>
      </c>
      <c r="LW556">
        <v>21.779710000000001</v>
      </c>
      <c r="LX556">
        <v>0</v>
      </c>
      <c r="LY556">
        <v>0</v>
      </c>
      <c r="LZ556" s="1">
        <v>6.4165250000000002E-3</v>
      </c>
      <c r="MA556">
        <v>21.81183</v>
      </c>
      <c r="MB556">
        <v>0</v>
      </c>
      <c r="MC556">
        <v>0</v>
      </c>
      <c r="MD556" s="1">
        <v>6.296215E-3</v>
      </c>
      <c r="ME556">
        <v>21.808109999999999</v>
      </c>
      <c r="MF556">
        <v>0</v>
      </c>
      <c r="MG556">
        <v>0</v>
      </c>
      <c r="MH556" s="1">
        <v>6.2263509999999998E-3</v>
      </c>
      <c r="MI556">
        <v>21.80303</v>
      </c>
      <c r="MJ556">
        <v>0</v>
      </c>
      <c r="MK556">
        <v>2.065779E-11</v>
      </c>
      <c r="ML556" s="1">
        <v>6.1968250000000004E-3</v>
      </c>
      <c r="MM556">
        <v>21.80528</v>
      </c>
      <c r="MN556">
        <v>0</v>
      </c>
      <c r="MO556">
        <v>6.2727499999999999E-10</v>
      </c>
      <c r="MP556" s="1">
        <v>6.187952E-3</v>
      </c>
      <c r="MQ556">
        <v>21.863009999999999</v>
      </c>
      <c r="MR556">
        <v>0</v>
      </c>
      <c r="MS556">
        <v>3.400831E-9</v>
      </c>
      <c r="MT556" s="1">
        <v>6.0867409999999997E-3</v>
      </c>
      <c r="MU556">
        <v>21.91525</v>
      </c>
      <c r="MV556">
        <v>0</v>
      </c>
      <c r="MW556">
        <v>1.0940119999999999E-8</v>
      </c>
      <c r="MX556" s="1">
        <v>5.959443E-3</v>
      </c>
      <c r="MY556">
        <v>21.949159999999999</v>
      </c>
      <c r="MZ556">
        <v>0</v>
      </c>
      <c r="NA556">
        <v>2.673099E-8</v>
      </c>
      <c r="NB556" s="1">
        <v>5.8754250000000001E-3</v>
      </c>
      <c r="NC556">
        <v>21.97044</v>
      </c>
      <c r="ND556">
        <v>0</v>
      </c>
      <c r="NE556">
        <v>5.5245189999999997E-8</v>
      </c>
      <c r="NF556" s="1">
        <v>5.845673E-3</v>
      </c>
      <c r="NG556">
        <v>21.990790000000001</v>
      </c>
      <c r="NH556">
        <v>0</v>
      </c>
      <c r="NI556">
        <v>1.026073E-7</v>
      </c>
      <c r="NJ556" s="1">
        <v>5.8535189999999997E-3</v>
      </c>
      <c r="NK556">
        <v>21.99541</v>
      </c>
      <c r="NL556">
        <v>0</v>
      </c>
      <c r="NM556">
        <v>1.7722749999999999E-7</v>
      </c>
      <c r="NN556" s="1">
        <v>5.905446E-3</v>
      </c>
      <c r="NO556">
        <v>21.998059999999999</v>
      </c>
      <c r="NP556">
        <v>0</v>
      </c>
      <c r="NQ556">
        <v>2.9006040000000001E-7</v>
      </c>
      <c r="NR556" s="1">
        <v>5.8981789999999999E-3</v>
      </c>
      <c r="NS556">
        <v>22.008579999999998</v>
      </c>
      <c r="NT556">
        <v>0</v>
      </c>
      <c r="NU556">
        <v>4.5691409999999998E-7</v>
      </c>
      <c r="NV556" s="1">
        <v>5.8566039999999996E-3</v>
      </c>
      <c r="NW556">
        <v>22.076339999999998</v>
      </c>
      <c r="NX556">
        <v>0</v>
      </c>
      <c r="NY556">
        <v>6.9738810000000002E-7</v>
      </c>
      <c r="NZ556" s="1">
        <v>5.7542569999999996E-3</v>
      </c>
      <c r="OA556">
        <v>22.16994</v>
      </c>
      <c r="OB556">
        <v>0</v>
      </c>
      <c r="OC556" s="1">
        <v>1.035774E-6</v>
      </c>
      <c r="OD556" s="1">
        <v>5.6801539999999998E-3</v>
      </c>
      <c r="OE556">
        <v>22.258369999999999</v>
      </c>
      <c r="OF556">
        <v>0</v>
      </c>
      <c r="OG556" s="1">
        <v>1.5017130000000001E-6</v>
      </c>
      <c r="OH556" s="1">
        <v>5.6719689999999998E-3</v>
      </c>
      <c r="OI556">
        <v>22.331579999999999</v>
      </c>
      <c r="OJ556">
        <v>0</v>
      </c>
      <c r="OK556" s="1">
        <v>2.1420450000000002E-6</v>
      </c>
    </row>
    <row r="557" spans="1:401" x14ac:dyDescent="0.35">
      <c r="A557">
        <v>566</v>
      </c>
      <c r="B557" t="s">
        <v>4</v>
      </c>
      <c r="C557" t="s">
        <v>364</v>
      </c>
      <c r="D557" t="s">
        <v>564</v>
      </c>
      <c r="E557">
        <v>10739.23</v>
      </c>
      <c r="F557" s="1">
        <v>8.0344219999999994E-3</v>
      </c>
      <c r="G557">
        <v>17.770679999999999</v>
      </c>
      <c r="H557">
        <v>0</v>
      </c>
      <c r="I557">
        <v>0</v>
      </c>
      <c r="J557" s="1">
        <v>8.0246580000000005E-3</v>
      </c>
      <c r="K557">
        <v>17.825939999999999</v>
      </c>
      <c r="L557">
        <v>0</v>
      </c>
      <c r="M557">
        <v>0</v>
      </c>
      <c r="N557" s="1">
        <v>7.9519380000000004E-3</v>
      </c>
      <c r="O557">
        <v>17.88616</v>
      </c>
      <c r="P557">
        <v>0</v>
      </c>
      <c r="Q557">
        <v>0</v>
      </c>
      <c r="R557" s="1">
        <v>7.8645369999999996E-3</v>
      </c>
      <c r="S557">
        <v>17.923169999999999</v>
      </c>
      <c r="T557">
        <v>0</v>
      </c>
      <c r="U557">
        <v>0</v>
      </c>
      <c r="V557" s="1">
        <v>7.7940819999999999E-3</v>
      </c>
      <c r="W557">
        <v>17.929410000000001</v>
      </c>
      <c r="X557">
        <v>0</v>
      </c>
      <c r="Y557">
        <v>0</v>
      </c>
      <c r="Z557" s="1">
        <v>7.8087199999999999E-3</v>
      </c>
      <c r="AA557">
        <v>17.93984</v>
      </c>
      <c r="AB557">
        <v>0</v>
      </c>
      <c r="AC557">
        <v>0</v>
      </c>
      <c r="AD557" s="1">
        <v>7.7952259999999997E-3</v>
      </c>
      <c r="AE557">
        <v>17.952120000000001</v>
      </c>
      <c r="AF557">
        <v>0</v>
      </c>
      <c r="AG557">
        <v>0</v>
      </c>
      <c r="AH557" s="1">
        <v>7.7641619999999998E-3</v>
      </c>
      <c r="AI557">
        <v>18.009789999999999</v>
      </c>
      <c r="AJ557">
        <v>0</v>
      </c>
      <c r="AK557">
        <v>0</v>
      </c>
      <c r="AL557" s="1">
        <v>7.6660340000000004E-3</v>
      </c>
      <c r="AM557">
        <v>18.086030000000001</v>
      </c>
      <c r="AN557">
        <v>0</v>
      </c>
      <c r="AO557">
        <v>0</v>
      </c>
      <c r="AP557" s="1">
        <v>7.5855949999999997E-3</v>
      </c>
      <c r="AQ557">
        <v>18.168800000000001</v>
      </c>
      <c r="AR557">
        <v>0</v>
      </c>
      <c r="AS557">
        <v>0</v>
      </c>
      <c r="AT557" s="1">
        <v>7.5469409999999997E-3</v>
      </c>
      <c r="AU557">
        <v>18.24295</v>
      </c>
      <c r="AV557">
        <v>0</v>
      </c>
      <c r="AW557">
        <v>0</v>
      </c>
      <c r="AX557" s="1">
        <v>7.5299219999999997E-3</v>
      </c>
      <c r="AY557">
        <v>18.286280000000001</v>
      </c>
      <c r="AZ557">
        <v>0</v>
      </c>
      <c r="BA557">
        <v>0</v>
      </c>
      <c r="BB557" s="1">
        <v>7.5053569999999998E-3</v>
      </c>
      <c r="BC557">
        <v>18.317589999999999</v>
      </c>
      <c r="BD557">
        <v>0</v>
      </c>
      <c r="BE557">
        <v>0</v>
      </c>
      <c r="BF557" s="1">
        <v>7.5379929999999998E-3</v>
      </c>
      <c r="BG557">
        <v>18.340009999999999</v>
      </c>
      <c r="BH557">
        <v>0</v>
      </c>
      <c r="BI557">
        <v>0</v>
      </c>
      <c r="BJ557" s="1">
        <v>7.5393500000000002E-3</v>
      </c>
      <c r="BK557">
        <v>18.375350000000001</v>
      </c>
      <c r="BL557">
        <v>0</v>
      </c>
      <c r="BM557">
        <v>0</v>
      </c>
      <c r="BN557" s="1">
        <v>7.5058759999999999E-3</v>
      </c>
      <c r="BO557">
        <v>18.461770000000001</v>
      </c>
      <c r="BP557">
        <v>0</v>
      </c>
      <c r="BQ557">
        <v>0</v>
      </c>
      <c r="BR557" s="1">
        <v>7.4024019999999998E-3</v>
      </c>
      <c r="BS557">
        <v>18.544280000000001</v>
      </c>
      <c r="BT557">
        <v>0</v>
      </c>
      <c r="BU557">
        <v>0</v>
      </c>
      <c r="BV557" s="1">
        <v>7.3124080000000003E-3</v>
      </c>
      <c r="BW557">
        <v>18.625319999999999</v>
      </c>
      <c r="BX557">
        <v>0</v>
      </c>
      <c r="BY557">
        <v>0</v>
      </c>
      <c r="BZ557" s="1">
        <v>7.2773869999999997E-3</v>
      </c>
      <c r="CA557">
        <v>18.69406</v>
      </c>
      <c r="CB557">
        <v>0</v>
      </c>
      <c r="CC557">
        <v>0</v>
      </c>
      <c r="CD557" s="1">
        <v>7.2599159999999999E-3</v>
      </c>
      <c r="CE557">
        <v>18.7364</v>
      </c>
      <c r="CF557">
        <v>0</v>
      </c>
      <c r="CG557">
        <v>0</v>
      </c>
      <c r="CH557" s="1">
        <v>7.2164050000000004E-3</v>
      </c>
      <c r="CI557">
        <v>18.747240000000001</v>
      </c>
      <c r="CJ557">
        <v>0</v>
      </c>
      <c r="CK557">
        <v>0</v>
      </c>
      <c r="CL557" s="1">
        <v>7.3390260000000002E-3</v>
      </c>
      <c r="CM557">
        <v>18.76051</v>
      </c>
      <c r="CN557">
        <v>0</v>
      </c>
      <c r="CO557">
        <v>0</v>
      </c>
      <c r="CP557" s="1">
        <v>7.3865440000000001E-3</v>
      </c>
      <c r="CQ557">
        <v>18.794699999999999</v>
      </c>
      <c r="CR557">
        <v>0</v>
      </c>
      <c r="CS557">
        <v>0</v>
      </c>
      <c r="CT557" s="1">
        <v>7.365028E-3</v>
      </c>
      <c r="CU557">
        <v>18.863250000000001</v>
      </c>
      <c r="CV557">
        <v>0</v>
      </c>
      <c r="CW557">
        <v>0</v>
      </c>
      <c r="CX557" s="1">
        <v>7.1996179999999996E-3</v>
      </c>
      <c r="CY557">
        <v>18.904050000000002</v>
      </c>
      <c r="CZ557">
        <v>0</v>
      </c>
      <c r="DA557">
        <v>0</v>
      </c>
      <c r="DB557" s="1">
        <v>7.0788869999999999E-3</v>
      </c>
      <c r="DC557">
        <v>18.97486</v>
      </c>
      <c r="DD557">
        <v>0</v>
      </c>
      <c r="DE557">
        <v>0</v>
      </c>
      <c r="DF557" s="1">
        <v>7.0436409999999998E-3</v>
      </c>
      <c r="DG557">
        <v>19.039729999999999</v>
      </c>
      <c r="DH557">
        <v>0</v>
      </c>
      <c r="DI557">
        <v>0</v>
      </c>
      <c r="DJ557" s="1">
        <v>7.0641560000000003E-3</v>
      </c>
      <c r="DK557">
        <v>19.075410000000002</v>
      </c>
      <c r="DL557">
        <v>0</v>
      </c>
      <c r="DM557">
        <v>0</v>
      </c>
      <c r="DN557" s="1">
        <v>7.0376120000000004E-3</v>
      </c>
      <c r="DO557">
        <v>19.095020000000002</v>
      </c>
      <c r="DP557">
        <v>0</v>
      </c>
      <c r="DQ557">
        <v>0</v>
      </c>
      <c r="DR557" s="1">
        <v>6.8782579999999999E-3</v>
      </c>
      <c r="DS557">
        <v>19.117360000000001</v>
      </c>
      <c r="DT557">
        <v>0</v>
      </c>
      <c r="DU557">
        <v>0</v>
      </c>
      <c r="DV557" s="1">
        <v>6.7333540000000004E-3</v>
      </c>
      <c r="DW557">
        <v>19.15204</v>
      </c>
      <c r="DX557">
        <v>0</v>
      </c>
      <c r="DY557">
        <v>0</v>
      </c>
      <c r="DZ557" s="1">
        <v>6.6780499999999996E-3</v>
      </c>
      <c r="EA557">
        <v>19.240829999999999</v>
      </c>
      <c r="EB557">
        <v>0</v>
      </c>
      <c r="EC557">
        <v>0</v>
      </c>
      <c r="ED557" s="1">
        <v>6.7029510000000004E-3</v>
      </c>
      <c r="EE557">
        <v>19.339359999999999</v>
      </c>
      <c r="EF557">
        <v>0</v>
      </c>
      <c r="EG557">
        <v>0</v>
      </c>
      <c r="EH557" s="1">
        <v>6.702965E-3</v>
      </c>
      <c r="EI557">
        <v>19.436920000000001</v>
      </c>
      <c r="EJ557">
        <v>0</v>
      </c>
      <c r="EK557">
        <v>0</v>
      </c>
      <c r="EL557" s="1">
        <v>6.6510440000000001E-3</v>
      </c>
      <c r="EM557">
        <v>19.521100000000001</v>
      </c>
      <c r="EN557">
        <v>0</v>
      </c>
      <c r="EO557">
        <v>0</v>
      </c>
      <c r="EP557" s="1">
        <v>6.5850889999999997E-3</v>
      </c>
      <c r="EQ557">
        <v>19.557780000000001</v>
      </c>
      <c r="ER557">
        <v>0</v>
      </c>
      <c r="ES557">
        <v>0</v>
      </c>
      <c r="ET557" s="1">
        <v>6.5260420000000001E-3</v>
      </c>
      <c r="EU557">
        <v>19.56578</v>
      </c>
      <c r="EV557">
        <v>0</v>
      </c>
      <c r="EW557">
        <v>0</v>
      </c>
      <c r="EX557" s="1">
        <v>6.6494800000000001E-3</v>
      </c>
      <c r="EY557">
        <v>19.580760000000001</v>
      </c>
      <c r="EZ557">
        <v>0</v>
      </c>
      <c r="FA557">
        <v>0</v>
      </c>
      <c r="FB557" s="1">
        <v>6.7209679999999999E-3</v>
      </c>
      <c r="FC557">
        <v>19.60267</v>
      </c>
      <c r="FD557">
        <v>0</v>
      </c>
      <c r="FE557">
        <v>0</v>
      </c>
      <c r="FF557" s="1">
        <v>6.7395060000000001E-3</v>
      </c>
      <c r="FG557">
        <v>19.660699999999999</v>
      </c>
      <c r="FH557">
        <v>0</v>
      </c>
      <c r="FI557">
        <v>0</v>
      </c>
      <c r="FJ557" s="1">
        <v>6.6144539999999996E-3</v>
      </c>
      <c r="FK557">
        <v>19.718389999999999</v>
      </c>
      <c r="FL557">
        <v>0</v>
      </c>
      <c r="FM557">
        <v>0</v>
      </c>
      <c r="FN557" s="1">
        <v>6.5408999999999997E-3</v>
      </c>
      <c r="FO557">
        <v>19.762740000000001</v>
      </c>
      <c r="FP557">
        <v>0</v>
      </c>
      <c r="FQ557">
        <v>0</v>
      </c>
      <c r="FR557" s="1">
        <v>6.5294890000000003E-3</v>
      </c>
      <c r="FS557">
        <v>19.796510000000001</v>
      </c>
      <c r="FT557">
        <v>0</v>
      </c>
      <c r="FU557">
        <v>0</v>
      </c>
      <c r="FV557" s="1">
        <v>6.5599680000000002E-3</v>
      </c>
      <c r="FW557">
        <v>19.81119</v>
      </c>
      <c r="FX557">
        <v>0</v>
      </c>
      <c r="FY557">
        <v>0</v>
      </c>
      <c r="FZ557" s="1">
        <v>6.5505019999999997E-3</v>
      </c>
      <c r="GA557">
        <v>19.81793</v>
      </c>
      <c r="GB557">
        <v>0</v>
      </c>
      <c r="GC557">
        <v>0</v>
      </c>
      <c r="GD557" s="1">
        <v>6.5097139999999998E-3</v>
      </c>
      <c r="GE557">
        <v>19.824909999999999</v>
      </c>
      <c r="GF557">
        <v>0</v>
      </c>
      <c r="GG557">
        <v>0</v>
      </c>
      <c r="GH557" s="1">
        <v>6.4769040000000003E-3</v>
      </c>
      <c r="GI557">
        <v>19.845739999999999</v>
      </c>
      <c r="GJ557">
        <v>0</v>
      </c>
      <c r="GK557">
        <v>0</v>
      </c>
      <c r="GL557" s="1">
        <v>6.4270220000000001E-3</v>
      </c>
      <c r="GM557">
        <v>19.90813</v>
      </c>
      <c r="GN557">
        <v>0</v>
      </c>
      <c r="GO557">
        <v>0</v>
      </c>
      <c r="GP557" s="1">
        <v>6.3923820000000003E-3</v>
      </c>
      <c r="GQ557">
        <v>19.988589999999999</v>
      </c>
      <c r="GR557">
        <v>0</v>
      </c>
      <c r="GS557">
        <v>0</v>
      </c>
      <c r="GT557" s="1">
        <v>6.3592259999999999E-3</v>
      </c>
      <c r="GU557">
        <v>20.079129999999999</v>
      </c>
      <c r="GV557">
        <v>0</v>
      </c>
      <c r="GW557">
        <v>0</v>
      </c>
      <c r="GX557" s="1">
        <v>6.3130469999999996E-3</v>
      </c>
      <c r="GY557">
        <v>20.16084</v>
      </c>
      <c r="GZ557">
        <v>0</v>
      </c>
      <c r="HA557">
        <v>0</v>
      </c>
      <c r="HB557" s="1">
        <v>6.2722430000000003E-3</v>
      </c>
      <c r="HC557">
        <v>20.20748</v>
      </c>
      <c r="HD557">
        <v>0</v>
      </c>
      <c r="HE557">
        <v>0</v>
      </c>
      <c r="HF557" s="1">
        <v>6.2208330000000003E-3</v>
      </c>
      <c r="HG557">
        <v>20.206579999999999</v>
      </c>
      <c r="HH557">
        <v>0</v>
      </c>
      <c r="HI557">
        <v>0</v>
      </c>
      <c r="HJ557" s="1">
        <v>6.4477639999999999E-3</v>
      </c>
      <c r="HK557">
        <v>20.20457</v>
      </c>
      <c r="HL557">
        <v>0</v>
      </c>
      <c r="HM557">
        <v>0</v>
      </c>
      <c r="HN557" s="1">
        <v>6.5578950000000002E-3</v>
      </c>
      <c r="HO557">
        <v>20.209779999999999</v>
      </c>
      <c r="HP557">
        <v>0</v>
      </c>
      <c r="HQ557">
        <v>0</v>
      </c>
      <c r="HR557" s="1">
        <v>6.5587450000000004E-3</v>
      </c>
      <c r="HS557">
        <v>20.24607</v>
      </c>
      <c r="HT557">
        <v>0</v>
      </c>
      <c r="HU557">
        <v>0</v>
      </c>
      <c r="HV557" s="1">
        <v>6.3315480000000002E-3</v>
      </c>
      <c r="HW557">
        <v>20.307289999999998</v>
      </c>
      <c r="HX557">
        <v>0</v>
      </c>
      <c r="HY557">
        <v>0</v>
      </c>
      <c r="HZ557" s="1">
        <v>6.163188E-3</v>
      </c>
      <c r="IA557">
        <v>20.376200000000001</v>
      </c>
      <c r="IB557">
        <v>0</v>
      </c>
      <c r="IC557">
        <v>0</v>
      </c>
      <c r="ID557" s="1">
        <v>6.1342259999999996E-3</v>
      </c>
      <c r="IE557">
        <v>20.4422</v>
      </c>
      <c r="IF557">
        <v>0</v>
      </c>
      <c r="IG557">
        <v>0</v>
      </c>
      <c r="IH557" s="1">
        <v>6.1841350000000003E-3</v>
      </c>
      <c r="II557">
        <v>20.476240000000001</v>
      </c>
      <c r="IJ557">
        <v>0</v>
      </c>
      <c r="IK557">
        <v>0</v>
      </c>
      <c r="IL557" s="1">
        <v>6.1881469999999997E-3</v>
      </c>
      <c r="IM557">
        <v>20.47485</v>
      </c>
      <c r="IN557">
        <v>0</v>
      </c>
      <c r="IO557">
        <v>0</v>
      </c>
      <c r="IP557" s="1">
        <v>6.4570340000000004E-3</v>
      </c>
      <c r="IQ557">
        <v>20.473009999999999</v>
      </c>
      <c r="IR557">
        <v>0</v>
      </c>
      <c r="IS557">
        <v>0</v>
      </c>
      <c r="IT557" s="1">
        <v>6.5619579999999997E-3</v>
      </c>
      <c r="IU557">
        <v>20.486450000000001</v>
      </c>
      <c r="IV557">
        <v>0</v>
      </c>
      <c r="IW557">
        <v>0</v>
      </c>
      <c r="IX557" s="1">
        <v>6.5862009999999999E-3</v>
      </c>
      <c r="IY557">
        <v>20.558879999999998</v>
      </c>
      <c r="IZ557">
        <v>0</v>
      </c>
      <c r="JA557">
        <v>0</v>
      </c>
      <c r="JB557" s="1">
        <v>6.3465589999999999E-3</v>
      </c>
      <c r="JC557">
        <v>20.647500000000001</v>
      </c>
      <c r="JD557">
        <v>0</v>
      </c>
      <c r="JE557">
        <v>0</v>
      </c>
      <c r="JF557" s="1">
        <v>6.1755380000000004E-3</v>
      </c>
      <c r="JG557">
        <v>20.735040000000001</v>
      </c>
      <c r="JH557">
        <v>0</v>
      </c>
      <c r="JI557">
        <v>0</v>
      </c>
      <c r="JJ557" s="1">
        <v>6.159426E-3</v>
      </c>
      <c r="JK557">
        <v>20.789560000000002</v>
      </c>
      <c r="JL557">
        <v>0</v>
      </c>
      <c r="JM557">
        <v>0</v>
      </c>
      <c r="JN557" s="1">
        <v>6.2410429999999999E-3</v>
      </c>
      <c r="JO557">
        <v>20.818169999999999</v>
      </c>
      <c r="JP557">
        <v>0</v>
      </c>
      <c r="JQ557">
        <v>0</v>
      </c>
      <c r="JR557" s="1">
        <v>6.2486269999999997E-3</v>
      </c>
      <c r="JS557">
        <v>20.821660000000001</v>
      </c>
      <c r="JT557">
        <v>0</v>
      </c>
      <c r="JU557">
        <v>0</v>
      </c>
      <c r="JV557" s="1">
        <v>6.5113949999999997E-3</v>
      </c>
      <c r="JW557">
        <v>20.826080000000001</v>
      </c>
      <c r="JX557">
        <v>0</v>
      </c>
      <c r="JY557">
        <v>0</v>
      </c>
      <c r="JZ557" s="1">
        <v>6.5966590000000004E-3</v>
      </c>
      <c r="KA557">
        <v>20.839220000000001</v>
      </c>
      <c r="KB557">
        <v>0</v>
      </c>
      <c r="KC557">
        <v>0</v>
      </c>
      <c r="KD557" s="1">
        <v>6.5963239999999998E-3</v>
      </c>
      <c r="KE557">
        <v>20.900300000000001</v>
      </c>
      <c r="KF557">
        <v>0</v>
      </c>
      <c r="KG557">
        <v>0</v>
      </c>
      <c r="KH557" s="1">
        <v>6.3395049999999996E-3</v>
      </c>
      <c r="KI557">
        <v>20.968920000000001</v>
      </c>
      <c r="KJ557">
        <v>0</v>
      </c>
      <c r="KK557">
        <v>0</v>
      </c>
      <c r="KL557" s="1">
        <v>6.1526020000000001E-3</v>
      </c>
      <c r="KM557">
        <v>21.04222</v>
      </c>
      <c r="KN557">
        <v>0</v>
      </c>
      <c r="KO557">
        <v>0</v>
      </c>
      <c r="KP557" s="1">
        <v>6.1136209999999996E-3</v>
      </c>
      <c r="KQ557">
        <v>21.10642</v>
      </c>
      <c r="KR557">
        <v>0</v>
      </c>
      <c r="KS557">
        <v>0</v>
      </c>
      <c r="KT557" s="1">
        <v>6.1583940000000002E-3</v>
      </c>
      <c r="KU557">
        <v>21.13428</v>
      </c>
      <c r="KV557">
        <v>0</v>
      </c>
      <c r="KW557">
        <v>0</v>
      </c>
      <c r="KX557" s="1">
        <v>6.13102E-3</v>
      </c>
      <c r="KY557">
        <v>21.13824</v>
      </c>
      <c r="KZ557">
        <v>0</v>
      </c>
      <c r="LA557">
        <v>0</v>
      </c>
      <c r="LB557" s="1">
        <v>6.2241149999999997E-3</v>
      </c>
      <c r="LC557">
        <v>21.142009999999999</v>
      </c>
      <c r="LD557">
        <v>0</v>
      </c>
      <c r="LE557">
        <v>0</v>
      </c>
      <c r="LF557" s="1">
        <v>6.2277790000000001E-3</v>
      </c>
      <c r="LG557">
        <v>21.156400000000001</v>
      </c>
      <c r="LH557">
        <v>0</v>
      </c>
      <c r="LI557">
        <v>0</v>
      </c>
      <c r="LJ557" s="1">
        <v>6.1964730000000001E-3</v>
      </c>
      <c r="LK557">
        <v>21.216570000000001</v>
      </c>
      <c r="LL557">
        <v>0</v>
      </c>
      <c r="LM557">
        <v>0</v>
      </c>
      <c r="LN557" s="1">
        <v>6.0114859999999999E-3</v>
      </c>
      <c r="LO557">
        <v>21.29523</v>
      </c>
      <c r="LP557">
        <v>0</v>
      </c>
      <c r="LQ557">
        <v>0</v>
      </c>
      <c r="LR557" s="1">
        <v>5.8652940000000001E-3</v>
      </c>
      <c r="LS557">
        <v>21.380870000000002</v>
      </c>
      <c r="LT557">
        <v>0</v>
      </c>
      <c r="LU557">
        <v>0</v>
      </c>
      <c r="LV557" s="1">
        <v>5.7912809999999997E-3</v>
      </c>
      <c r="LW557">
        <v>21.45036</v>
      </c>
      <c r="LX557">
        <v>0</v>
      </c>
      <c r="LY557">
        <v>0</v>
      </c>
      <c r="LZ557" s="1">
        <v>5.7657869999999996E-3</v>
      </c>
      <c r="MA557">
        <v>21.481590000000001</v>
      </c>
      <c r="MB557">
        <v>0</v>
      </c>
      <c r="MC557">
        <v>0</v>
      </c>
      <c r="MD557" s="1">
        <v>5.6623790000000004E-3</v>
      </c>
      <c r="ME557">
        <v>21.479980000000001</v>
      </c>
      <c r="MF557">
        <v>0</v>
      </c>
      <c r="MG557">
        <v>0</v>
      </c>
      <c r="MH557" s="1">
        <v>5.6194579999999999E-3</v>
      </c>
      <c r="MI557">
        <v>21.476780000000002</v>
      </c>
      <c r="MJ557">
        <v>4.2891280000000003E-17</v>
      </c>
      <c r="MK557">
        <v>8.2942809999999997E-14</v>
      </c>
      <c r="ML557" s="1">
        <v>5.5842640000000002E-3</v>
      </c>
      <c r="MM557">
        <v>21.480180000000001</v>
      </c>
      <c r="MN557">
        <v>1.2908179999999999E-15</v>
      </c>
      <c r="MO557">
        <v>7.1390049999999998E-12</v>
      </c>
      <c r="MP557" s="1">
        <v>5.5817380000000002E-3</v>
      </c>
      <c r="MQ557">
        <v>21.534099999999999</v>
      </c>
      <c r="MR557">
        <v>6.97305E-15</v>
      </c>
      <c r="MS557">
        <v>6.1645219999999995E-11</v>
      </c>
      <c r="MT557" s="1">
        <v>5.4879799999999999E-3</v>
      </c>
      <c r="MU557">
        <v>21.583400000000001</v>
      </c>
      <c r="MV557">
        <v>2.2001219999999999E-14</v>
      </c>
      <c r="MW557">
        <v>2.6606260000000001E-10</v>
      </c>
      <c r="MX557" s="1">
        <v>5.3732529999999997E-3</v>
      </c>
      <c r="MY557">
        <v>21.615970000000001</v>
      </c>
      <c r="MZ557">
        <v>5.2495119999999999E-14</v>
      </c>
      <c r="NA557">
        <v>8.0364689999999995E-10</v>
      </c>
      <c r="NB557" s="1">
        <v>5.3033660000000003E-3</v>
      </c>
      <c r="NC557">
        <v>21.636849999999999</v>
      </c>
      <c r="ND557">
        <v>1.068222E-13</v>
      </c>
      <c r="NE557">
        <v>1.96296E-9</v>
      </c>
      <c r="NF557" s="1">
        <v>5.2740260000000002E-3</v>
      </c>
      <c r="NG557">
        <v>21.65682</v>
      </c>
      <c r="NH557">
        <v>1.968247E-13</v>
      </c>
      <c r="NI557">
        <v>4.173959E-9</v>
      </c>
      <c r="NJ557" s="1">
        <v>5.2841449999999996E-3</v>
      </c>
      <c r="NK557">
        <v>21.66234</v>
      </c>
      <c r="NL557">
        <v>3.3986509999999999E-13</v>
      </c>
      <c r="NM557">
        <v>8.0882659999999998E-9</v>
      </c>
      <c r="NN557" s="1">
        <v>5.3424129999999998E-3</v>
      </c>
      <c r="NO557">
        <v>21.665990000000001</v>
      </c>
      <c r="NP557">
        <v>5.6111379999999999E-13</v>
      </c>
      <c r="NQ557">
        <v>1.4621389999999999E-8</v>
      </c>
      <c r="NR557" s="1">
        <v>5.3300170000000003E-3</v>
      </c>
      <c r="NS557">
        <v>21.676819999999999</v>
      </c>
      <c r="NT557">
        <v>8.8001550000000005E-13</v>
      </c>
      <c r="NU557">
        <v>2.508548E-8</v>
      </c>
      <c r="NV557" s="1">
        <v>5.297642E-3</v>
      </c>
      <c r="NW557">
        <v>21.73977</v>
      </c>
      <c r="NX557">
        <v>1.3323559999999999E-12</v>
      </c>
      <c r="NY557">
        <v>4.1119320000000002E-8</v>
      </c>
      <c r="NZ557" s="1">
        <v>5.2040580000000001E-3</v>
      </c>
      <c r="OA557">
        <v>21.82685</v>
      </c>
      <c r="OB557" s="1">
        <v>1.9401819999999999E-12</v>
      </c>
      <c r="OC557" s="1">
        <v>6.4777499999999999E-8</v>
      </c>
      <c r="OD557" s="1">
        <v>5.1409949999999998E-3</v>
      </c>
      <c r="OE557">
        <v>21.909949999999998</v>
      </c>
      <c r="OF557" s="1">
        <v>2.773613E-12</v>
      </c>
      <c r="OG557" s="1">
        <v>9.876048E-8</v>
      </c>
      <c r="OH557" s="1">
        <v>5.1297829999999997E-3</v>
      </c>
      <c r="OI557">
        <v>21.979209999999998</v>
      </c>
      <c r="OJ557" s="1">
        <v>3.94084E-12</v>
      </c>
      <c r="OK557" s="1">
        <v>1.470457E-7</v>
      </c>
    </row>
    <row r="558" spans="1:401" x14ac:dyDescent="0.35">
      <c r="A558">
        <v>567</v>
      </c>
      <c r="B558" t="s">
        <v>4</v>
      </c>
      <c r="C558" t="s">
        <v>364</v>
      </c>
      <c r="D558" t="s">
        <v>565</v>
      </c>
      <c r="E558">
        <v>7174.0379999999996</v>
      </c>
      <c r="F558" s="1">
        <v>8.6873469999999998E-3</v>
      </c>
      <c r="G558">
        <v>17.635649999999998</v>
      </c>
      <c r="H558">
        <v>0</v>
      </c>
      <c r="I558">
        <v>0</v>
      </c>
      <c r="J558" s="1">
        <v>8.6720019999999998E-3</v>
      </c>
      <c r="K558">
        <v>17.688580000000002</v>
      </c>
      <c r="L558">
        <v>0</v>
      </c>
      <c r="M558">
        <v>0</v>
      </c>
      <c r="N558" s="1">
        <v>8.5968820000000001E-3</v>
      </c>
      <c r="O558">
        <v>17.746479999999998</v>
      </c>
      <c r="P558">
        <v>0</v>
      </c>
      <c r="Q558">
        <v>0</v>
      </c>
      <c r="R558" s="1">
        <v>8.5022339999999991E-3</v>
      </c>
      <c r="S558">
        <v>17.780239999999999</v>
      </c>
      <c r="T558">
        <v>0</v>
      </c>
      <c r="U558">
        <v>0</v>
      </c>
      <c r="V558" s="1">
        <v>8.4220470000000002E-3</v>
      </c>
      <c r="W558">
        <v>17.78256</v>
      </c>
      <c r="X558">
        <v>0</v>
      </c>
      <c r="Y558">
        <v>0</v>
      </c>
      <c r="Z558" s="1">
        <v>8.4481360000000002E-3</v>
      </c>
      <c r="AA558">
        <v>17.789539999999999</v>
      </c>
      <c r="AB558">
        <v>0</v>
      </c>
      <c r="AC558">
        <v>0</v>
      </c>
      <c r="AD558" s="1">
        <v>8.4327450000000002E-3</v>
      </c>
      <c r="AE558">
        <v>17.798590000000001</v>
      </c>
      <c r="AF558">
        <v>0</v>
      </c>
      <c r="AG558">
        <v>0</v>
      </c>
      <c r="AH558" s="1">
        <v>8.3965110000000006E-3</v>
      </c>
      <c r="AI558">
        <v>17.854279999999999</v>
      </c>
      <c r="AJ558">
        <v>0</v>
      </c>
      <c r="AK558">
        <v>0</v>
      </c>
      <c r="AL558" s="1">
        <v>8.2860290000000003E-3</v>
      </c>
      <c r="AM558">
        <v>17.92877</v>
      </c>
      <c r="AN558">
        <v>0</v>
      </c>
      <c r="AO558">
        <v>0</v>
      </c>
      <c r="AP558" s="1">
        <v>8.2027850000000006E-3</v>
      </c>
      <c r="AQ558">
        <v>18.00957</v>
      </c>
      <c r="AR558">
        <v>0</v>
      </c>
      <c r="AS558">
        <v>0</v>
      </c>
      <c r="AT558" s="1">
        <v>8.1569099999999999E-3</v>
      </c>
      <c r="AU558">
        <v>18.081130000000002</v>
      </c>
      <c r="AV558">
        <v>0</v>
      </c>
      <c r="AW558">
        <v>0</v>
      </c>
      <c r="AX558" s="1">
        <v>8.1362050000000005E-3</v>
      </c>
      <c r="AY558">
        <v>18.120930000000001</v>
      </c>
      <c r="AZ558">
        <v>0</v>
      </c>
      <c r="BA558">
        <v>0</v>
      </c>
      <c r="BB558" s="1">
        <v>8.1082770000000005E-3</v>
      </c>
      <c r="BC558">
        <v>18.148620000000001</v>
      </c>
      <c r="BD558">
        <v>0</v>
      </c>
      <c r="BE558">
        <v>0</v>
      </c>
      <c r="BF558" s="1">
        <v>8.1563729999999997E-3</v>
      </c>
      <c r="BG558">
        <v>18.167090000000002</v>
      </c>
      <c r="BH558">
        <v>0</v>
      </c>
      <c r="BI558">
        <v>0</v>
      </c>
      <c r="BJ558" s="1">
        <v>8.1609339999999999E-3</v>
      </c>
      <c r="BK558">
        <v>18.199210000000001</v>
      </c>
      <c r="BL558">
        <v>0</v>
      </c>
      <c r="BM558">
        <v>0</v>
      </c>
      <c r="BN558" s="1">
        <v>8.1221469999999997E-3</v>
      </c>
      <c r="BO558">
        <v>18.2837</v>
      </c>
      <c r="BP558">
        <v>0</v>
      </c>
      <c r="BQ558">
        <v>0</v>
      </c>
      <c r="BR558" s="1">
        <v>8.0092879999999998E-3</v>
      </c>
      <c r="BS558">
        <v>18.363630000000001</v>
      </c>
      <c r="BT558">
        <v>0</v>
      </c>
      <c r="BU558">
        <v>0</v>
      </c>
      <c r="BV558" s="1">
        <v>7.9120960000000004E-3</v>
      </c>
      <c r="BW558">
        <v>18.44163</v>
      </c>
      <c r="BX558">
        <v>0</v>
      </c>
      <c r="BY558">
        <v>0</v>
      </c>
      <c r="BZ558" s="1">
        <v>7.8725489999999995E-3</v>
      </c>
      <c r="CA558">
        <v>18.506789999999999</v>
      </c>
      <c r="CB558">
        <v>0</v>
      </c>
      <c r="CC558">
        <v>0</v>
      </c>
      <c r="CD558" s="1">
        <v>7.8548300000000001E-3</v>
      </c>
      <c r="CE558">
        <v>18.544879999999999</v>
      </c>
      <c r="CF558">
        <v>0</v>
      </c>
      <c r="CG558">
        <v>0</v>
      </c>
      <c r="CH558" s="1">
        <v>7.8046210000000003E-3</v>
      </c>
      <c r="CI558">
        <v>18.550789999999999</v>
      </c>
      <c r="CJ558">
        <v>0</v>
      </c>
      <c r="CK558">
        <v>0</v>
      </c>
      <c r="CL558" s="1">
        <v>7.966196E-3</v>
      </c>
      <c r="CM558">
        <v>18.559619999999999</v>
      </c>
      <c r="CN558">
        <v>0</v>
      </c>
      <c r="CO558">
        <v>0</v>
      </c>
      <c r="CP558" s="1">
        <v>8.0150740000000005E-3</v>
      </c>
      <c r="CQ558">
        <v>18.590499999999999</v>
      </c>
      <c r="CR558">
        <v>0</v>
      </c>
      <c r="CS558">
        <v>0</v>
      </c>
      <c r="CT558" s="1">
        <v>7.9924709999999993E-3</v>
      </c>
      <c r="CU558">
        <v>18.656639999999999</v>
      </c>
      <c r="CV558">
        <v>0</v>
      </c>
      <c r="CW558">
        <v>0</v>
      </c>
      <c r="CX558" s="1">
        <v>7.8106900000000003E-3</v>
      </c>
      <c r="CY558">
        <v>18.69407</v>
      </c>
      <c r="CZ558">
        <v>0</v>
      </c>
      <c r="DA558">
        <v>0</v>
      </c>
      <c r="DB558" s="1">
        <v>7.6728769999999998E-3</v>
      </c>
      <c r="DC558">
        <v>18.762070000000001</v>
      </c>
      <c r="DD558">
        <v>0</v>
      </c>
      <c r="DE558">
        <v>0</v>
      </c>
      <c r="DF558" s="1">
        <v>7.6291830000000003E-3</v>
      </c>
      <c r="DG558">
        <v>18.823630000000001</v>
      </c>
      <c r="DH558">
        <v>0</v>
      </c>
      <c r="DI558">
        <v>0</v>
      </c>
      <c r="DJ558" s="1">
        <v>7.6657679999999999E-3</v>
      </c>
      <c r="DK558">
        <v>18.855170000000001</v>
      </c>
      <c r="DL558">
        <v>0</v>
      </c>
      <c r="DM558">
        <v>0</v>
      </c>
      <c r="DN558" s="1">
        <v>7.6312309999999996E-3</v>
      </c>
      <c r="DO558">
        <v>18.870660000000001</v>
      </c>
      <c r="DP558">
        <v>0</v>
      </c>
      <c r="DQ558">
        <v>0</v>
      </c>
      <c r="DR558" s="1">
        <v>7.4538449999999997E-3</v>
      </c>
      <c r="DS558">
        <v>18.88916</v>
      </c>
      <c r="DT558">
        <v>0</v>
      </c>
      <c r="DU558">
        <v>0</v>
      </c>
      <c r="DV558" s="1">
        <v>7.2953469999999998E-3</v>
      </c>
      <c r="DW558">
        <v>18.920200000000001</v>
      </c>
      <c r="DX558">
        <v>0</v>
      </c>
      <c r="DY558">
        <v>0</v>
      </c>
      <c r="DZ558" s="1">
        <v>7.2314190000000002E-3</v>
      </c>
      <c r="EA558">
        <v>19.006489999999999</v>
      </c>
      <c r="EB558">
        <v>0</v>
      </c>
      <c r="EC558">
        <v>0</v>
      </c>
      <c r="ED558" s="1">
        <v>7.2624580000000003E-3</v>
      </c>
      <c r="EE558">
        <v>19.10248</v>
      </c>
      <c r="EF558">
        <v>0</v>
      </c>
      <c r="EG558">
        <v>0</v>
      </c>
      <c r="EH558" s="1">
        <v>7.2594529999999999E-3</v>
      </c>
      <c r="EI558">
        <v>19.197150000000001</v>
      </c>
      <c r="EJ558">
        <v>0</v>
      </c>
      <c r="EK558">
        <v>0</v>
      </c>
      <c r="EL558" s="1">
        <v>7.2021409999999996E-3</v>
      </c>
      <c r="EM558">
        <v>19.277629999999998</v>
      </c>
      <c r="EN558">
        <v>0</v>
      </c>
      <c r="EO558">
        <v>0</v>
      </c>
      <c r="EP558" s="1">
        <v>7.1303850000000004E-3</v>
      </c>
      <c r="EQ558">
        <v>19.309049999999999</v>
      </c>
      <c r="ER558">
        <v>0</v>
      </c>
      <c r="ES558">
        <v>0</v>
      </c>
      <c r="ET558" s="1">
        <v>7.065478E-3</v>
      </c>
      <c r="EU558">
        <v>19.311440000000001</v>
      </c>
      <c r="EV558">
        <v>0</v>
      </c>
      <c r="EW558">
        <v>0</v>
      </c>
      <c r="EX558" s="1">
        <v>7.2215830000000002E-3</v>
      </c>
      <c r="EY558">
        <v>19.321549999999998</v>
      </c>
      <c r="EZ558">
        <v>0</v>
      </c>
      <c r="FA558">
        <v>0</v>
      </c>
      <c r="FB558" s="1">
        <v>7.2891969999999999E-3</v>
      </c>
      <c r="FC558">
        <v>19.339310000000001</v>
      </c>
      <c r="FD558">
        <v>0</v>
      </c>
      <c r="FE558">
        <v>0</v>
      </c>
      <c r="FF558" s="1">
        <v>7.3158229999999999E-3</v>
      </c>
      <c r="FG558">
        <v>19.394439999999999</v>
      </c>
      <c r="FH558">
        <v>0</v>
      </c>
      <c r="FI558">
        <v>0</v>
      </c>
      <c r="FJ558" s="1">
        <v>7.1789890000000002E-3</v>
      </c>
      <c r="FK558">
        <v>19.449059999999999</v>
      </c>
      <c r="FL558">
        <v>0</v>
      </c>
      <c r="FM558">
        <v>0</v>
      </c>
      <c r="FN558" s="1">
        <v>7.0969079999999999E-3</v>
      </c>
      <c r="FO558">
        <v>19.48977</v>
      </c>
      <c r="FP558">
        <v>0</v>
      </c>
      <c r="FQ558">
        <v>0</v>
      </c>
      <c r="FR558" s="1">
        <v>7.086284E-3</v>
      </c>
      <c r="FS558">
        <v>19.5197</v>
      </c>
      <c r="FT558">
        <v>0</v>
      </c>
      <c r="FU558">
        <v>0</v>
      </c>
      <c r="FV558" s="1">
        <v>7.1180899999999997E-3</v>
      </c>
      <c r="FW558">
        <v>19.53022</v>
      </c>
      <c r="FX558">
        <v>0</v>
      </c>
      <c r="FY558">
        <v>0</v>
      </c>
      <c r="FZ558" s="1">
        <v>7.0989790000000001E-3</v>
      </c>
      <c r="GA558">
        <v>19.532769999999999</v>
      </c>
      <c r="GB558">
        <v>0</v>
      </c>
      <c r="GC558">
        <v>0</v>
      </c>
      <c r="GD558" s="1">
        <v>7.0667999999999998E-3</v>
      </c>
      <c r="GE558">
        <v>19.535969999999999</v>
      </c>
      <c r="GF558">
        <v>0</v>
      </c>
      <c r="GG558">
        <v>0</v>
      </c>
      <c r="GH558" s="1">
        <v>7.0237010000000002E-3</v>
      </c>
      <c r="GI558">
        <v>19.553619999999999</v>
      </c>
      <c r="GJ558">
        <v>0</v>
      </c>
      <c r="GK558">
        <v>0</v>
      </c>
      <c r="GL558" s="1">
        <v>6.9752629999999998E-3</v>
      </c>
      <c r="GM558">
        <v>19.613779999999998</v>
      </c>
      <c r="GN558">
        <v>0</v>
      </c>
      <c r="GO558">
        <v>0</v>
      </c>
      <c r="GP558" s="1">
        <v>6.9389619999999999E-3</v>
      </c>
      <c r="GQ558">
        <v>19.692329999999998</v>
      </c>
      <c r="GR558">
        <v>0</v>
      </c>
      <c r="GS558">
        <v>0</v>
      </c>
      <c r="GT558" s="1">
        <v>6.9060440000000001E-3</v>
      </c>
      <c r="GU558">
        <v>19.780830000000002</v>
      </c>
      <c r="GV558">
        <v>0</v>
      </c>
      <c r="GW558">
        <v>0</v>
      </c>
      <c r="GX558" s="1">
        <v>6.852187E-3</v>
      </c>
      <c r="GY558">
        <v>19.860040000000001</v>
      </c>
      <c r="GZ558">
        <v>0</v>
      </c>
      <c r="HA558">
        <v>0</v>
      </c>
      <c r="HB558" s="1">
        <v>6.8085899999999998E-3</v>
      </c>
      <c r="HC558">
        <v>19.902819999999998</v>
      </c>
      <c r="HD558">
        <v>0</v>
      </c>
      <c r="HE558">
        <v>0</v>
      </c>
      <c r="HF558" s="1">
        <v>6.7552979999999999E-3</v>
      </c>
      <c r="HG558">
        <v>19.896830000000001</v>
      </c>
      <c r="HH558">
        <v>0</v>
      </c>
      <c r="HI558">
        <v>0</v>
      </c>
      <c r="HJ558" s="1">
        <v>7.0324760000000002E-3</v>
      </c>
      <c r="HK558">
        <v>19.890350000000002</v>
      </c>
      <c r="HL558">
        <v>0</v>
      </c>
      <c r="HM558">
        <v>0</v>
      </c>
      <c r="HN558" s="1">
        <v>7.1472300000000001E-3</v>
      </c>
      <c r="HO558">
        <v>19.892050000000001</v>
      </c>
      <c r="HP558">
        <v>0</v>
      </c>
      <c r="HQ558">
        <v>0</v>
      </c>
      <c r="HR558" s="1">
        <v>7.150829E-3</v>
      </c>
      <c r="HS558">
        <v>19.92604</v>
      </c>
      <c r="HT558">
        <v>0</v>
      </c>
      <c r="HU558">
        <v>0</v>
      </c>
      <c r="HV558" s="1">
        <v>6.8977179999999997E-3</v>
      </c>
      <c r="HW558">
        <v>19.985279999999999</v>
      </c>
      <c r="HX558">
        <v>0</v>
      </c>
      <c r="HY558">
        <v>0</v>
      </c>
      <c r="HZ558" s="1">
        <v>6.7107180000000001E-3</v>
      </c>
      <c r="IA558">
        <v>20.05246</v>
      </c>
      <c r="IB558">
        <v>0</v>
      </c>
      <c r="IC558">
        <v>0</v>
      </c>
      <c r="ID558" s="1">
        <v>6.679623E-3</v>
      </c>
      <c r="IE558">
        <v>20.116289999999999</v>
      </c>
      <c r="IF558">
        <v>0</v>
      </c>
      <c r="IG558">
        <v>0</v>
      </c>
      <c r="IH558" s="1">
        <v>6.7393440000000004E-3</v>
      </c>
      <c r="II558">
        <v>20.146879999999999</v>
      </c>
      <c r="IJ558">
        <v>0</v>
      </c>
      <c r="IK558">
        <v>0</v>
      </c>
      <c r="IL558" s="1">
        <v>6.7404309999999999E-3</v>
      </c>
      <c r="IM558">
        <v>20.141030000000001</v>
      </c>
      <c r="IN558">
        <v>0</v>
      </c>
      <c r="IO558">
        <v>0</v>
      </c>
      <c r="IP558" s="1">
        <v>7.0818690000000002E-3</v>
      </c>
      <c r="IQ558">
        <v>20.135349999999999</v>
      </c>
      <c r="IR558">
        <v>0</v>
      </c>
      <c r="IS558">
        <v>0</v>
      </c>
      <c r="IT558" s="1">
        <v>7.1795490000000003E-3</v>
      </c>
      <c r="IU558">
        <v>20.146229999999999</v>
      </c>
      <c r="IV558">
        <v>0</v>
      </c>
      <c r="IW558">
        <v>0</v>
      </c>
      <c r="IX558" s="1">
        <v>7.2204720000000003E-3</v>
      </c>
      <c r="IY558">
        <v>20.217669999999998</v>
      </c>
      <c r="IZ558">
        <v>0</v>
      </c>
      <c r="JA558">
        <v>0</v>
      </c>
      <c r="JB558" s="1">
        <v>6.9466830000000004E-3</v>
      </c>
      <c r="JC558">
        <v>20.30509</v>
      </c>
      <c r="JD558">
        <v>0</v>
      </c>
      <c r="JE558">
        <v>0</v>
      </c>
      <c r="JF558" s="1">
        <v>6.7682109999999997E-3</v>
      </c>
      <c r="JG558">
        <v>20.390509999999999</v>
      </c>
      <c r="JH558">
        <v>0</v>
      </c>
      <c r="JI558">
        <v>0</v>
      </c>
      <c r="JJ558" s="1">
        <v>6.7474650000000002E-3</v>
      </c>
      <c r="JK558">
        <v>20.441649999999999</v>
      </c>
      <c r="JL558">
        <v>0</v>
      </c>
      <c r="JM558">
        <v>0</v>
      </c>
      <c r="JN558" s="1">
        <v>6.835453E-3</v>
      </c>
      <c r="JO558">
        <v>20.466180000000001</v>
      </c>
      <c r="JP558">
        <v>0</v>
      </c>
      <c r="JQ558">
        <v>0</v>
      </c>
      <c r="JR558" s="1">
        <v>6.8460279999999997E-3</v>
      </c>
      <c r="JS558">
        <v>20.465399999999999</v>
      </c>
      <c r="JT558">
        <v>0</v>
      </c>
      <c r="JU558">
        <v>0</v>
      </c>
      <c r="JV558" s="1">
        <v>7.1731590000000001E-3</v>
      </c>
      <c r="JW558">
        <v>20.466329999999999</v>
      </c>
      <c r="JX558">
        <v>0</v>
      </c>
      <c r="JY558">
        <v>0</v>
      </c>
      <c r="JZ558" s="1">
        <v>7.2583509999999997E-3</v>
      </c>
      <c r="KA558">
        <v>20.477060000000002</v>
      </c>
      <c r="KB558">
        <v>0</v>
      </c>
      <c r="KC558">
        <v>0</v>
      </c>
      <c r="KD558" s="1">
        <v>7.2665769999999998E-3</v>
      </c>
      <c r="KE558">
        <v>20.53726</v>
      </c>
      <c r="KF558">
        <v>0</v>
      </c>
      <c r="KG558">
        <v>0</v>
      </c>
      <c r="KH558" s="1">
        <v>6.9703819999999998E-3</v>
      </c>
      <c r="KI558">
        <v>20.60446</v>
      </c>
      <c r="KJ558">
        <v>0</v>
      </c>
      <c r="KK558">
        <v>0</v>
      </c>
      <c r="KL558" s="1">
        <v>6.7774760000000002E-3</v>
      </c>
      <c r="KM558">
        <v>20.675740000000001</v>
      </c>
      <c r="KN558">
        <v>0</v>
      </c>
      <c r="KO558">
        <v>0</v>
      </c>
      <c r="KP558" s="1">
        <v>6.7329479999999999E-3</v>
      </c>
      <c r="KQ558">
        <v>20.73714</v>
      </c>
      <c r="KR558">
        <v>0</v>
      </c>
      <c r="KS558">
        <v>0</v>
      </c>
      <c r="KT558" s="1">
        <v>6.7798279999999999E-3</v>
      </c>
      <c r="KU558">
        <v>20.761140000000001</v>
      </c>
      <c r="KV558">
        <v>0</v>
      </c>
      <c r="KW558">
        <v>0</v>
      </c>
      <c r="KX558" s="1">
        <v>6.7617090000000003E-3</v>
      </c>
      <c r="KY558">
        <v>20.7608</v>
      </c>
      <c r="KZ558">
        <v>0</v>
      </c>
      <c r="LA558">
        <v>0</v>
      </c>
      <c r="LB558" s="1">
        <v>6.8850020000000003E-3</v>
      </c>
      <c r="LC558">
        <v>20.761030000000002</v>
      </c>
      <c r="LD558">
        <v>0</v>
      </c>
      <c r="LE558">
        <v>0</v>
      </c>
      <c r="LF558" s="1">
        <v>6.8803320000000003E-3</v>
      </c>
      <c r="LG558">
        <v>20.772469999999998</v>
      </c>
      <c r="LH558">
        <v>0</v>
      </c>
      <c r="LI558">
        <v>0</v>
      </c>
      <c r="LJ558" s="1">
        <v>6.8529250000000002E-3</v>
      </c>
      <c r="LK558">
        <v>20.83109</v>
      </c>
      <c r="LL558">
        <v>0</v>
      </c>
      <c r="LM558">
        <v>0</v>
      </c>
      <c r="LN558" s="1">
        <v>6.6411090000000001E-3</v>
      </c>
      <c r="LO558">
        <v>20.908650000000002</v>
      </c>
      <c r="LP558">
        <v>0</v>
      </c>
      <c r="LQ558">
        <v>0</v>
      </c>
      <c r="LR558" s="1">
        <v>6.4878419999999997E-3</v>
      </c>
      <c r="LS558">
        <v>20.99286</v>
      </c>
      <c r="LT558">
        <v>0</v>
      </c>
      <c r="LU558">
        <v>0</v>
      </c>
      <c r="LV558" s="1">
        <v>6.4032519999999999E-3</v>
      </c>
      <c r="LW558">
        <v>21.059979999999999</v>
      </c>
      <c r="LX558">
        <v>0</v>
      </c>
      <c r="LY558">
        <v>0</v>
      </c>
      <c r="LZ558" s="1">
        <v>6.3765649999999998E-3</v>
      </c>
      <c r="MA558">
        <v>21.08708</v>
      </c>
      <c r="MB558">
        <v>0</v>
      </c>
      <c r="MC558">
        <v>0</v>
      </c>
      <c r="MD558" s="1">
        <v>6.2604089999999998E-3</v>
      </c>
      <c r="ME558">
        <v>21.080629999999999</v>
      </c>
      <c r="MF558">
        <v>0</v>
      </c>
      <c r="MG558">
        <v>0</v>
      </c>
      <c r="MH558" s="1">
        <v>6.2319619999999997E-3</v>
      </c>
      <c r="MI558">
        <v>21.073029999999999</v>
      </c>
      <c r="MJ558">
        <v>0</v>
      </c>
      <c r="MK558">
        <v>-1.0624220000000001E-18</v>
      </c>
      <c r="ML558" s="1">
        <v>6.1861099999999999E-3</v>
      </c>
      <c r="MM558">
        <v>21.072659999999999</v>
      </c>
      <c r="MN558">
        <v>0</v>
      </c>
      <c r="MO558">
        <v>-1.541834E-17</v>
      </c>
      <c r="MP558" s="1">
        <v>6.1940500000000004E-3</v>
      </c>
      <c r="MQ558">
        <v>21.12434</v>
      </c>
      <c r="MR558">
        <v>0</v>
      </c>
      <c r="MS558">
        <v>-4.5303920000000001E-16</v>
      </c>
      <c r="MT558" s="1">
        <v>6.0908790000000004E-3</v>
      </c>
      <c r="MU558">
        <v>21.171489999999999</v>
      </c>
      <c r="MV558">
        <v>0</v>
      </c>
      <c r="MW558">
        <v>-1.3158180000000001E-16</v>
      </c>
      <c r="MX558" s="1">
        <v>5.9670679999999999E-3</v>
      </c>
      <c r="MY558">
        <v>21.2012</v>
      </c>
      <c r="MZ558">
        <v>0</v>
      </c>
      <c r="NA558">
        <v>-9.1265419999999998E-16</v>
      </c>
      <c r="NB558" s="1">
        <v>5.8819010000000001E-3</v>
      </c>
      <c r="NC558">
        <v>21.21874</v>
      </c>
      <c r="ND558">
        <v>0</v>
      </c>
      <c r="NE558">
        <v>-9.7616509999999994E-16</v>
      </c>
      <c r="NF558" s="1">
        <v>5.8559750000000002E-3</v>
      </c>
      <c r="NG558">
        <v>21.23537</v>
      </c>
      <c r="NH558">
        <v>0</v>
      </c>
      <c r="NI558">
        <v>-1.5987670000000001E-15</v>
      </c>
      <c r="NJ558" s="1">
        <v>5.8623670000000003E-3</v>
      </c>
      <c r="NK558">
        <v>21.237310000000001</v>
      </c>
      <c r="NL558">
        <v>5.469573E-20</v>
      </c>
      <c r="NM558">
        <v>2.406214E-14</v>
      </c>
      <c r="NN558" s="1">
        <v>5.9431809999999996E-3</v>
      </c>
      <c r="NO558">
        <v>21.237719999999999</v>
      </c>
      <c r="NP558">
        <v>2.503488E-17</v>
      </c>
      <c r="NQ558">
        <v>1.0879219999999999E-11</v>
      </c>
      <c r="NR558" s="1">
        <v>5.92524E-3</v>
      </c>
      <c r="NS558">
        <v>21.246169999999999</v>
      </c>
      <c r="NT558">
        <v>1.2678409999999999E-16</v>
      </c>
      <c r="NU558">
        <v>5.5366750000000003E-11</v>
      </c>
      <c r="NV558" s="1">
        <v>5.8864900000000003E-3</v>
      </c>
      <c r="NW558">
        <v>21.308019999999999</v>
      </c>
      <c r="NX558">
        <v>3.6399140000000002E-16</v>
      </c>
      <c r="NY558">
        <v>1.603162E-10</v>
      </c>
      <c r="NZ558" s="1">
        <v>5.7878069999999998E-3</v>
      </c>
      <c r="OA558">
        <v>21.394870000000001</v>
      </c>
      <c r="OB558">
        <v>8.0707519999999997E-16</v>
      </c>
      <c r="OC558" s="1">
        <v>3.6221339999999998E-10</v>
      </c>
      <c r="OD558" s="1">
        <v>5.7217730000000003E-3</v>
      </c>
      <c r="OE558">
        <v>21.477499999999999</v>
      </c>
      <c r="OF558">
        <v>1.5628110000000001E-15</v>
      </c>
      <c r="OG558" s="1">
        <v>7.1080600000000002E-10</v>
      </c>
      <c r="OH558" s="1">
        <v>5.7095710000000001E-3</v>
      </c>
      <c r="OI558">
        <v>21.54523</v>
      </c>
      <c r="OJ558">
        <v>2.8036689999999998E-15</v>
      </c>
      <c r="OK558" s="1">
        <v>1.2800589999999999E-9</v>
      </c>
    </row>
    <row r="559" spans="1:401" x14ac:dyDescent="0.35">
      <c r="A559">
        <v>568</v>
      </c>
      <c r="B559" t="s">
        <v>4</v>
      </c>
      <c r="C559" t="s">
        <v>364</v>
      </c>
      <c r="D559" t="s">
        <v>566</v>
      </c>
      <c r="E559">
        <v>4514.8040000000001</v>
      </c>
      <c r="F559" s="1">
        <v>5.6112999999999996E-3</v>
      </c>
      <c r="G559">
        <v>17.54279</v>
      </c>
      <c r="H559">
        <v>0</v>
      </c>
      <c r="I559">
        <v>0</v>
      </c>
      <c r="J559" s="1">
        <v>5.5970899999999999E-3</v>
      </c>
      <c r="K559">
        <v>17.593830000000001</v>
      </c>
      <c r="L559">
        <v>0</v>
      </c>
      <c r="M559">
        <v>0</v>
      </c>
      <c r="N559" s="1">
        <v>5.5531759999999999E-3</v>
      </c>
      <c r="O559">
        <v>17.64949</v>
      </c>
      <c r="P559">
        <v>0</v>
      </c>
      <c r="Q559">
        <v>0</v>
      </c>
      <c r="R559" s="1">
        <v>5.4871160000000002E-3</v>
      </c>
      <c r="S559">
        <v>17.682770000000001</v>
      </c>
      <c r="T559">
        <v>0</v>
      </c>
      <c r="U559">
        <v>0</v>
      </c>
      <c r="V559" s="1">
        <v>5.4390940000000002E-3</v>
      </c>
      <c r="W559">
        <v>17.686720000000001</v>
      </c>
      <c r="X559">
        <v>0</v>
      </c>
      <c r="Y559">
        <v>0</v>
      </c>
      <c r="Z559" s="1">
        <v>5.4581689999999997E-3</v>
      </c>
      <c r="AA559">
        <v>17.694970000000001</v>
      </c>
      <c r="AB559">
        <v>0</v>
      </c>
      <c r="AC559">
        <v>0</v>
      </c>
      <c r="AD559" s="1">
        <v>5.451989E-3</v>
      </c>
      <c r="AE559">
        <v>17.705110000000001</v>
      </c>
      <c r="AF559">
        <v>0</v>
      </c>
      <c r="AG559">
        <v>0</v>
      </c>
      <c r="AH559" s="1">
        <v>5.4257200000000002E-3</v>
      </c>
      <c r="AI559">
        <v>17.758569999999999</v>
      </c>
      <c r="AJ559">
        <v>0</v>
      </c>
      <c r="AK559">
        <v>0</v>
      </c>
      <c r="AL559" s="1">
        <v>5.3552290000000004E-3</v>
      </c>
      <c r="AM559">
        <v>17.82959</v>
      </c>
      <c r="AN559">
        <v>0</v>
      </c>
      <c r="AO559">
        <v>0</v>
      </c>
      <c r="AP559" s="1">
        <v>5.2961889999999998E-3</v>
      </c>
      <c r="AQ559">
        <v>17.906580000000002</v>
      </c>
      <c r="AR559">
        <v>0</v>
      </c>
      <c r="AS559">
        <v>0</v>
      </c>
      <c r="AT559" s="1">
        <v>5.2699460000000002E-3</v>
      </c>
      <c r="AU559">
        <v>17.975069999999999</v>
      </c>
      <c r="AV559">
        <v>0</v>
      </c>
      <c r="AW559">
        <v>0</v>
      </c>
      <c r="AX559" s="1">
        <v>5.2535500000000001E-3</v>
      </c>
      <c r="AY559">
        <v>18.014089999999999</v>
      </c>
      <c r="AZ559">
        <v>0</v>
      </c>
      <c r="BA559">
        <v>0</v>
      </c>
      <c r="BB559" s="1">
        <v>5.2355800000000001E-3</v>
      </c>
      <c r="BC559">
        <v>18.041779999999999</v>
      </c>
      <c r="BD559">
        <v>0</v>
      </c>
      <c r="BE559">
        <v>0</v>
      </c>
      <c r="BF559" s="1">
        <v>5.2752809999999997E-3</v>
      </c>
      <c r="BG559">
        <v>18.060939999999999</v>
      </c>
      <c r="BH559">
        <v>0</v>
      </c>
      <c r="BI559">
        <v>0</v>
      </c>
      <c r="BJ559" s="1">
        <v>5.2732919999999997E-3</v>
      </c>
      <c r="BK559">
        <v>18.092669999999998</v>
      </c>
      <c r="BL559">
        <v>0</v>
      </c>
      <c r="BM559">
        <v>0</v>
      </c>
      <c r="BN559" s="1">
        <v>5.2462910000000001E-3</v>
      </c>
      <c r="BO559">
        <v>18.173200000000001</v>
      </c>
      <c r="BP559">
        <v>0</v>
      </c>
      <c r="BQ559">
        <v>0</v>
      </c>
      <c r="BR559" s="1">
        <v>5.1759229999999998E-3</v>
      </c>
      <c r="BS559">
        <v>18.249459999999999</v>
      </c>
      <c r="BT559">
        <v>0</v>
      </c>
      <c r="BU559">
        <v>0</v>
      </c>
      <c r="BV559" s="1">
        <v>5.1134070000000004E-3</v>
      </c>
      <c r="BW559">
        <v>18.324079999999999</v>
      </c>
      <c r="BX559">
        <v>0</v>
      </c>
      <c r="BY559">
        <v>0</v>
      </c>
      <c r="BZ559" s="1">
        <v>5.0878039999999996E-3</v>
      </c>
      <c r="CA559">
        <v>18.386880000000001</v>
      </c>
      <c r="CB559">
        <v>0</v>
      </c>
      <c r="CC559">
        <v>0</v>
      </c>
      <c r="CD559" s="1">
        <v>5.0737619999999999E-3</v>
      </c>
      <c r="CE559">
        <v>18.424669999999999</v>
      </c>
      <c r="CF559">
        <v>0</v>
      </c>
      <c r="CG559">
        <v>0</v>
      </c>
      <c r="CH559" s="1">
        <v>5.0480789999999996E-3</v>
      </c>
      <c r="CI559">
        <v>18.432410000000001</v>
      </c>
      <c r="CJ559">
        <v>0</v>
      </c>
      <c r="CK559">
        <v>0</v>
      </c>
      <c r="CL559" s="1">
        <v>5.1615150000000002E-3</v>
      </c>
      <c r="CM559">
        <v>18.442769999999999</v>
      </c>
      <c r="CN559">
        <v>0</v>
      </c>
      <c r="CO559">
        <v>0</v>
      </c>
      <c r="CP559" s="1">
        <v>5.1908420000000002E-3</v>
      </c>
      <c r="CQ559">
        <v>18.47353</v>
      </c>
      <c r="CR559">
        <v>0</v>
      </c>
      <c r="CS559">
        <v>0</v>
      </c>
      <c r="CT559" s="1">
        <v>5.1757540000000003E-3</v>
      </c>
      <c r="CU559">
        <v>18.537019999999998</v>
      </c>
      <c r="CV559">
        <v>0</v>
      </c>
      <c r="CW559">
        <v>0</v>
      </c>
      <c r="CX559" s="1">
        <v>5.0570830000000004E-3</v>
      </c>
      <c r="CY559">
        <v>18.573879999999999</v>
      </c>
      <c r="CZ559">
        <v>0</v>
      </c>
      <c r="DA559">
        <v>0</v>
      </c>
      <c r="DB559" s="1">
        <v>4.9705510000000001E-3</v>
      </c>
      <c r="DC559">
        <v>18.63927</v>
      </c>
      <c r="DD559">
        <v>0</v>
      </c>
      <c r="DE559">
        <v>0</v>
      </c>
      <c r="DF559" s="1">
        <v>4.9410019999999999E-3</v>
      </c>
      <c r="DG559">
        <v>18.69877</v>
      </c>
      <c r="DH559">
        <v>0</v>
      </c>
      <c r="DI559">
        <v>0</v>
      </c>
      <c r="DJ559" s="1">
        <v>4.9638479999999999E-3</v>
      </c>
      <c r="DK559">
        <v>18.73029</v>
      </c>
      <c r="DL559">
        <v>0</v>
      </c>
      <c r="DM559">
        <v>0</v>
      </c>
      <c r="DN559" s="1">
        <v>4.9394679999999998E-3</v>
      </c>
      <c r="DO559">
        <v>18.746770000000001</v>
      </c>
      <c r="DP559">
        <v>0</v>
      </c>
      <c r="DQ559">
        <v>0</v>
      </c>
      <c r="DR559" s="1">
        <v>4.8211469999999996E-3</v>
      </c>
      <c r="DS559">
        <v>18.766200000000001</v>
      </c>
      <c r="DT559">
        <v>0</v>
      </c>
      <c r="DU559">
        <v>0</v>
      </c>
      <c r="DV559" s="1">
        <v>4.7185109999999999E-3</v>
      </c>
      <c r="DW559">
        <v>18.797339999999998</v>
      </c>
      <c r="DX559">
        <v>0</v>
      </c>
      <c r="DY559">
        <v>0</v>
      </c>
      <c r="DZ559" s="1">
        <v>4.6761520000000003E-3</v>
      </c>
      <c r="EA559">
        <v>18.879909999999999</v>
      </c>
      <c r="EB559">
        <v>0</v>
      </c>
      <c r="EC559">
        <v>0</v>
      </c>
      <c r="ED559" s="1">
        <v>4.6947899999999999E-3</v>
      </c>
      <c r="EE559">
        <v>18.97157</v>
      </c>
      <c r="EF559">
        <v>0</v>
      </c>
      <c r="EG559">
        <v>0</v>
      </c>
      <c r="EH559" s="1">
        <v>4.6959310000000004E-3</v>
      </c>
      <c r="EI559">
        <v>19.061969999999999</v>
      </c>
      <c r="EJ559">
        <v>0</v>
      </c>
      <c r="EK559">
        <v>0</v>
      </c>
      <c r="EL559" s="1">
        <v>4.6556820000000004E-3</v>
      </c>
      <c r="EM559">
        <v>19.13917</v>
      </c>
      <c r="EN559">
        <v>0</v>
      </c>
      <c r="EO559">
        <v>0</v>
      </c>
      <c r="EP559" s="1">
        <v>4.6094719999999999E-3</v>
      </c>
      <c r="EQ559">
        <v>19.1708</v>
      </c>
      <c r="ER559">
        <v>0</v>
      </c>
      <c r="ES559">
        <v>0</v>
      </c>
      <c r="ET559" s="1">
        <v>4.568524E-3</v>
      </c>
      <c r="EU559">
        <v>19.175550000000001</v>
      </c>
      <c r="EV559">
        <v>0</v>
      </c>
      <c r="EW559">
        <v>0</v>
      </c>
      <c r="EX559" s="1">
        <v>4.6814489999999999E-3</v>
      </c>
      <c r="EY559">
        <v>19.187429999999999</v>
      </c>
      <c r="EZ559">
        <v>0</v>
      </c>
      <c r="FA559">
        <v>0</v>
      </c>
      <c r="FB559" s="1">
        <v>4.7221149999999998E-3</v>
      </c>
      <c r="FC559">
        <v>19.206250000000001</v>
      </c>
      <c r="FD559">
        <v>0</v>
      </c>
      <c r="FE559">
        <v>0</v>
      </c>
      <c r="FF559" s="1">
        <v>4.7351210000000001E-3</v>
      </c>
      <c r="FG559">
        <v>19.259720000000002</v>
      </c>
      <c r="FH559">
        <v>0</v>
      </c>
      <c r="FI559">
        <v>0</v>
      </c>
      <c r="FJ559" s="1">
        <v>4.6483089999999998E-3</v>
      </c>
      <c r="FK559">
        <v>19.312729999999998</v>
      </c>
      <c r="FL559">
        <v>0</v>
      </c>
      <c r="FM559">
        <v>0</v>
      </c>
      <c r="FN559" s="1">
        <v>4.5972080000000002E-3</v>
      </c>
      <c r="FO559">
        <v>19.352889999999999</v>
      </c>
      <c r="FP559">
        <v>0</v>
      </c>
      <c r="FQ559">
        <v>0</v>
      </c>
      <c r="FR559" s="1">
        <v>4.5871109999999996E-3</v>
      </c>
      <c r="FS559">
        <v>19.38288</v>
      </c>
      <c r="FT559">
        <v>0</v>
      </c>
      <c r="FU559">
        <v>0</v>
      </c>
      <c r="FV559" s="1">
        <v>4.6124549999999997E-3</v>
      </c>
      <c r="FW559">
        <v>19.39479</v>
      </c>
      <c r="FX559">
        <v>0</v>
      </c>
      <c r="FY559">
        <v>0</v>
      </c>
      <c r="FZ559" s="1">
        <v>4.5972010000000004E-3</v>
      </c>
      <c r="GA559">
        <v>19.399149999999999</v>
      </c>
      <c r="GB559">
        <v>0</v>
      </c>
      <c r="GC559">
        <v>0</v>
      </c>
      <c r="GD559" s="1">
        <v>4.5790240000000001E-3</v>
      </c>
      <c r="GE559">
        <v>19.404060000000001</v>
      </c>
      <c r="GF559">
        <v>0</v>
      </c>
      <c r="GG559">
        <v>0</v>
      </c>
      <c r="GH559" s="1">
        <v>4.5458870000000002E-3</v>
      </c>
      <c r="GI559">
        <v>19.422339999999998</v>
      </c>
      <c r="GJ559">
        <v>0</v>
      </c>
      <c r="GK559">
        <v>0</v>
      </c>
      <c r="GL559" s="1">
        <v>4.5184220000000002E-3</v>
      </c>
      <c r="GM559">
        <v>19.480219999999999</v>
      </c>
      <c r="GN559">
        <v>0</v>
      </c>
      <c r="GO559">
        <v>0</v>
      </c>
      <c r="GP559" s="1">
        <v>4.4959270000000003E-3</v>
      </c>
      <c r="GQ559">
        <v>19.555209999999999</v>
      </c>
      <c r="GR559">
        <v>0</v>
      </c>
      <c r="GS559">
        <v>0</v>
      </c>
      <c r="GT559" s="1">
        <v>4.4761269999999999E-3</v>
      </c>
      <c r="GU559">
        <v>19.63955</v>
      </c>
      <c r="GV559">
        <v>0</v>
      </c>
      <c r="GW559">
        <v>0</v>
      </c>
      <c r="GX559" s="1">
        <v>4.4389659999999999E-3</v>
      </c>
      <c r="GY559">
        <v>19.715420000000002</v>
      </c>
      <c r="GZ559">
        <v>0</v>
      </c>
      <c r="HA559">
        <v>0</v>
      </c>
      <c r="HB559" s="1">
        <v>4.4119759999999997E-3</v>
      </c>
      <c r="HC559">
        <v>19.757339999999999</v>
      </c>
      <c r="HD559">
        <v>0</v>
      </c>
      <c r="HE559">
        <v>0</v>
      </c>
      <c r="HF559" s="1">
        <v>4.3725090000000001E-3</v>
      </c>
      <c r="HG559">
        <v>19.753810000000001</v>
      </c>
      <c r="HH559">
        <v>0</v>
      </c>
      <c r="HI559">
        <v>0</v>
      </c>
      <c r="HJ559" s="1">
        <v>4.576325E-3</v>
      </c>
      <c r="HK559">
        <v>19.74981</v>
      </c>
      <c r="HL559">
        <v>0</v>
      </c>
      <c r="HM559">
        <v>0</v>
      </c>
      <c r="HN559" s="1">
        <v>4.6438709999999999E-3</v>
      </c>
      <c r="HO559">
        <v>19.7531</v>
      </c>
      <c r="HP559">
        <v>0</v>
      </c>
      <c r="HQ559">
        <v>0</v>
      </c>
      <c r="HR559" s="1">
        <v>4.6479219999999996E-3</v>
      </c>
      <c r="HS559">
        <v>19.786269999999998</v>
      </c>
      <c r="HT559">
        <v>0</v>
      </c>
      <c r="HU559">
        <v>0</v>
      </c>
      <c r="HV559" s="1">
        <v>4.4778450000000003E-3</v>
      </c>
      <c r="HW559">
        <v>19.843129999999999</v>
      </c>
      <c r="HX559">
        <v>0</v>
      </c>
      <c r="HY559">
        <v>0</v>
      </c>
      <c r="HZ559" s="1">
        <v>4.3609319999999997E-3</v>
      </c>
      <c r="IA559">
        <v>19.907789999999999</v>
      </c>
      <c r="IB559">
        <v>0</v>
      </c>
      <c r="IC559">
        <v>0</v>
      </c>
      <c r="ID559" s="1">
        <v>4.339636E-3</v>
      </c>
      <c r="IE559">
        <v>19.969480000000001</v>
      </c>
      <c r="IF559">
        <v>0</v>
      </c>
      <c r="IG559">
        <v>0</v>
      </c>
      <c r="IH559" s="1">
        <v>4.3813639999999996E-3</v>
      </c>
      <c r="II559">
        <v>20.000039999999998</v>
      </c>
      <c r="IJ559">
        <v>0</v>
      </c>
      <c r="IK559">
        <v>0</v>
      </c>
      <c r="IL559" s="1">
        <v>4.378631E-3</v>
      </c>
      <c r="IM559">
        <v>19.99654</v>
      </c>
      <c r="IN559">
        <v>0</v>
      </c>
      <c r="IO559">
        <v>0</v>
      </c>
      <c r="IP559" s="1">
        <v>4.6254219999999997E-3</v>
      </c>
      <c r="IQ559">
        <v>19.992999999999999</v>
      </c>
      <c r="IR559">
        <v>0</v>
      </c>
      <c r="IS559">
        <v>0</v>
      </c>
      <c r="IT559" s="1">
        <v>4.6841160000000003E-3</v>
      </c>
      <c r="IU559">
        <v>20.004380000000001</v>
      </c>
      <c r="IV559">
        <v>0</v>
      </c>
      <c r="IW559">
        <v>0</v>
      </c>
      <c r="IX559" s="1">
        <v>4.7156480000000002E-3</v>
      </c>
      <c r="IY559">
        <v>20.072120000000002</v>
      </c>
      <c r="IZ559">
        <v>0</v>
      </c>
      <c r="JA559">
        <v>0</v>
      </c>
      <c r="JB559" s="1">
        <v>4.5319310000000003E-3</v>
      </c>
      <c r="JC559">
        <v>20.154879999999999</v>
      </c>
      <c r="JD559">
        <v>0</v>
      </c>
      <c r="JE559">
        <v>0</v>
      </c>
      <c r="JF559" s="1">
        <v>4.4193119999999999E-3</v>
      </c>
      <c r="JG559">
        <v>20.2362</v>
      </c>
      <c r="JH559">
        <v>0</v>
      </c>
      <c r="JI559">
        <v>0</v>
      </c>
      <c r="JJ559">
        <v>4.4072360000000001E-3</v>
      </c>
      <c r="JK559">
        <v>20.285689999999999</v>
      </c>
      <c r="JL559">
        <v>0</v>
      </c>
      <c r="JM559">
        <v>0</v>
      </c>
      <c r="JN559" s="1">
        <v>4.4678840000000001E-3</v>
      </c>
      <c r="JO559">
        <v>20.310449999999999</v>
      </c>
      <c r="JP559">
        <v>0</v>
      </c>
      <c r="JQ559">
        <v>0</v>
      </c>
      <c r="JR559" s="1">
        <v>4.4689279999999996E-3</v>
      </c>
      <c r="JS559">
        <v>20.311679999999999</v>
      </c>
      <c r="JT559">
        <v>0</v>
      </c>
      <c r="JU559">
        <v>0</v>
      </c>
      <c r="JV559" s="1">
        <v>4.7057269999999998E-3</v>
      </c>
      <c r="JW559">
        <v>20.314260000000001</v>
      </c>
      <c r="JX559">
        <v>0</v>
      </c>
      <c r="JY559">
        <v>0</v>
      </c>
      <c r="JZ559" s="1">
        <v>4.7526490000000003E-3</v>
      </c>
      <c r="KA559">
        <v>20.325600000000001</v>
      </c>
      <c r="KB559">
        <v>0</v>
      </c>
      <c r="KC559">
        <v>0</v>
      </c>
      <c r="KD559" s="1">
        <v>4.7625080000000004E-3</v>
      </c>
      <c r="KE559">
        <v>20.382909999999999</v>
      </c>
      <c r="KF559">
        <v>0</v>
      </c>
      <c r="KG559">
        <v>0</v>
      </c>
      <c r="KH559" s="1">
        <v>4.5685550000000002E-3</v>
      </c>
      <c r="KI559">
        <v>20.44706</v>
      </c>
      <c r="KJ559">
        <v>0</v>
      </c>
      <c r="KK559">
        <v>0</v>
      </c>
      <c r="KL559" s="1">
        <v>4.4442830000000003E-3</v>
      </c>
      <c r="KM559">
        <v>20.515350000000002</v>
      </c>
      <c r="KN559">
        <v>0</v>
      </c>
      <c r="KO559">
        <v>0</v>
      </c>
      <c r="KP559" s="1">
        <v>4.4176959999999996E-3</v>
      </c>
      <c r="KQ559">
        <v>20.574539999999999</v>
      </c>
      <c r="KR559">
        <v>0</v>
      </c>
      <c r="KS559">
        <v>0</v>
      </c>
      <c r="KT559" s="1">
        <v>4.4472649999999997E-3</v>
      </c>
      <c r="KU559">
        <v>20.598939999999999</v>
      </c>
      <c r="KV559">
        <v>0</v>
      </c>
      <c r="KW559">
        <v>0</v>
      </c>
      <c r="KX559" s="1">
        <v>4.4337739999999997E-3</v>
      </c>
      <c r="KY559">
        <v>20.600529999999999</v>
      </c>
      <c r="KZ559">
        <v>0</v>
      </c>
      <c r="LA559">
        <v>0</v>
      </c>
      <c r="LB559" s="1">
        <v>4.5346989999999997E-3</v>
      </c>
      <c r="LC559">
        <v>20.602709999999998</v>
      </c>
      <c r="LD559">
        <v>0</v>
      </c>
      <c r="LE559">
        <v>0</v>
      </c>
      <c r="LF559" s="1">
        <v>4.5248320000000003E-3</v>
      </c>
      <c r="LG559">
        <v>20.615069999999999</v>
      </c>
      <c r="LH559">
        <v>0</v>
      </c>
      <c r="LI559">
        <v>0</v>
      </c>
      <c r="LJ559" s="1">
        <v>4.5076079999999998E-3</v>
      </c>
      <c r="LK559">
        <v>20.671399999999998</v>
      </c>
      <c r="LL559">
        <v>0</v>
      </c>
      <c r="LM559">
        <v>0</v>
      </c>
      <c r="LN559" s="1">
        <v>4.3672370000000004E-3</v>
      </c>
      <c r="LO559">
        <v>20.745640000000002</v>
      </c>
      <c r="LP559">
        <v>0</v>
      </c>
      <c r="LQ559">
        <v>0</v>
      </c>
      <c r="LR559" s="1">
        <v>4.2692140000000003E-3</v>
      </c>
      <c r="LS559">
        <v>20.826360000000001</v>
      </c>
      <c r="LT559">
        <v>0</v>
      </c>
      <c r="LU559">
        <v>0</v>
      </c>
      <c r="LV559" s="1">
        <v>4.2127589999999999E-3</v>
      </c>
      <c r="LW559">
        <v>20.89133</v>
      </c>
      <c r="LX559">
        <v>0</v>
      </c>
      <c r="LY559">
        <v>0</v>
      </c>
      <c r="LZ559" s="1">
        <v>4.1967389999999997E-3</v>
      </c>
      <c r="MA559">
        <v>20.918859999999999</v>
      </c>
      <c r="MB559">
        <v>0</v>
      </c>
      <c r="MC559">
        <v>0</v>
      </c>
      <c r="MD559" s="1">
        <v>4.121212E-3</v>
      </c>
      <c r="ME559">
        <v>20.915230000000001</v>
      </c>
      <c r="MF559">
        <v>0</v>
      </c>
      <c r="MG559">
        <v>0</v>
      </c>
      <c r="MH559" s="1">
        <v>4.1114280000000003E-3</v>
      </c>
      <c r="MI559">
        <v>20.910640000000001</v>
      </c>
      <c r="MJ559">
        <v>0</v>
      </c>
      <c r="MK559">
        <v>6.5798529999999998E-19</v>
      </c>
      <c r="ML559" s="1">
        <v>4.0778460000000004E-3</v>
      </c>
      <c r="MM559">
        <v>20.912610000000001</v>
      </c>
      <c r="MN559">
        <v>0</v>
      </c>
      <c r="MO559">
        <v>1.6047179999999999E-16</v>
      </c>
      <c r="MP559" s="1">
        <v>4.0881429999999998E-3</v>
      </c>
      <c r="MQ559">
        <v>20.963059999999999</v>
      </c>
      <c r="MR559">
        <v>0</v>
      </c>
      <c r="MS559">
        <v>2.1959689999999998E-15</v>
      </c>
      <c r="MT559" s="1">
        <v>4.0176489999999999E-3</v>
      </c>
      <c r="MU559">
        <v>21.009270000000001</v>
      </c>
      <c r="MV559">
        <v>0</v>
      </c>
      <c r="MW559">
        <v>1.272702E-14</v>
      </c>
      <c r="MX559" s="1">
        <v>3.9397449999999997E-3</v>
      </c>
      <c r="MY559">
        <v>21.039349999999999</v>
      </c>
      <c r="MZ559">
        <v>0</v>
      </c>
      <c r="NA559">
        <v>4.786798E-14</v>
      </c>
      <c r="NB559" s="1">
        <v>3.8859530000000002E-3</v>
      </c>
      <c r="NC559">
        <v>21.058119999999999</v>
      </c>
      <c r="ND559">
        <v>0</v>
      </c>
      <c r="NE559">
        <v>1.385971E-13</v>
      </c>
      <c r="NF559" s="1">
        <v>3.8677690000000001E-3</v>
      </c>
      <c r="NG559">
        <v>21.076029999999999</v>
      </c>
      <c r="NH559">
        <v>0</v>
      </c>
      <c r="NI559">
        <v>3.3763539999999998E-13</v>
      </c>
      <c r="NJ559" s="1">
        <v>3.874841E-3</v>
      </c>
      <c r="NK559">
        <v>21.080200000000001</v>
      </c>
      <c r="NL559">
        <v>5.5574279999999995E-20</v>
      </c>
      <c r="NM559">
        <v>7.2969209999999999E-13</v>
      </c>
      <c r="NN559" s="1">
        <v>3.927959E-3</v>
      </c>
      <c r="NO559">
        <v>21.08277</v>
      </c>
      <c r="NP559">
        <v>3.7567900000000002E-18</v>
      </c>
      <c r="NQ559">
        <v>1.617213E-12</v>
      </c>
      <c r="NR559" s="1">
        <v>3.9169929999999997E-3</v>
      </c>
      <c r="NS559">
        <v>21.092600000000001</v>
      </c>
      <c r="NT559">
        <v>9.6686149999999999E-18</v>
      </c>
      <c r="NU559">
        <v>4.1824979999999997E-12</v>
      </c>
      <c r="NV559" s="1">
        <v>3.8950539999999998E-3</v>
      </c>
      <c r="NW559">
        <v>21.152180000000001</v>
      </c>
      <c r="NX559">
        <v>2.4420820000000001E-17</v>
      </c>
      <c r="NY559">
        <v>1.0645120000000001E-11</v>
      </c>
      <c r="NZ559" s="1">
        <v>3.8265959999999998E-3</v>
      </c>
      <c r="OA559">
        <v>21.23517</v>
      </c>
      <c r="OB559">
        <v>5.5186369999999997E-17</v>
      </c>
      <c r="OC559" s="1">
        <v>2.453363E-11</v>
      </c>
      <c r="OD559" s="1">
        <v>3.7804679999999999E-3</v>
      </c>
      <c r="OE559">
        <v>21.31457</v>
      </c>
      <c r="OF559">
        <v>1.1323540000000001E-16</v>
      </c>
      <c r="OG559" s="1">
        <v>5.1050720000000003E-11</v>
      </c>
      <c r="OH559" s="1">
        <v>3.7746839999999999E-3</v>
      </c>
      <c r="OI559">
        <v>21.380099999999999</v>
      </c>
      <c r="OJ559">
        <v>2.1627920000000001E-16</v>
      </c>
      <c r="OK559" s="1">
        <v>9.7822240000000005E-11</v>
      </c>
    </row>
    <row r="560" spans="1:401" x14ac:dyDescent="0.35">
      <c r="A560">
        <v>569</v>
      </c>
      <c r="B560" t="s">
        <v>4</v>
      </c>
      <c r="C560" t="s">
        <v>364</v>
      </c>
      <c r="D560" t="s">
        <v>567</v>
      </c>
      <c r="E560">
        <v>7576.5839999999998</v>
      </c>
      <c r="F560" s="1">
        <v>3.3967519999999998E-3</v>
      </c>
      <c r="G560">
        <v>17.501519999999999</v>
      </c>
      <c r="H560">
        <v>0</v>
      </c>
      <c r="I560">
        <v>0</v>
      </c>
      <c r="J560" s="1">
        <v>3.3897570000000002E-3</v>
      </c>
      <c r="K560">
        <v>17.551380000000002</v>
      </c>
      <c r="L560">
        <v>0</v>
      </c>
      <c r="M560">
        <v>0</v>
      </c>
      <c r="N560" s="1">
        <v>3.3613559999999998E-3</v>
      </c>
      <c r="O560">
        <v>17.605650000000001</v>
      </c>
      <c r="P560">
        <v>0</v>
      </c>
      <c r="Q560">
        <v>0</v>
      </c>
      <c r="R560" s="1">
        <v>3.321283E-3</v>
      </c>
      <c r="S560">
        <v>17.63937</v>
      </c>
      <c r="T560">
        <v>0</v>
      </c>
      <c r="U560">
        <v>0</v>
      </c>
      <c r="V560" s="1">
        <v>3.2920549999999999E-3</v>
      </c>
      <c r="W560">
        <v>17.645710000000001</v>
      </c>
      <c r="X560">
        <v>0</v>
      </c>
      <c r="Y560">
        <v>0</v>
      </c>
      <c r="Z560" s="1">
        <v>3.305278E-3</v>
      </c>
      <c r="AA560">
        <v>17.655650000000001</v>
      </c>
      <c r="AB560">
        <v>0</v>
      </c>
      <c r="AC560">
        <v>0</v>
      </c>
      <c r="AD560" s="1">
        <v>3.302691E-3</v>
      </c>
      <c r="AE560">
        <v>17.667069999999999</v>
      </c>
      <c r="AF560">
        <v>0</v>
      </c>
      <c r="AG560">
        <v>0</v>
      </c>
      <c r="AH560" s="1">
        <v>3.2875059999999999E-3</v>
      </c>
      <c r="AI560">
        <v>17.71846</v>
      </c>
      <c r="AJ560">
        <v>0</v>
      </c>
      <c r="AK560">
        <v>0</v>
      </c>
      <c r="AL560" s="1">
        <v>3.2422839999999998E-3</v>
      </c>
      <c r="AM560">
        <v>17.7865</v>
      </c>
      <c r="AN560">
        <v>0</v>
      </c>
      <c r="AO560">
        <v>0</v>
      </c>
      <c r="AP560" s="1">
        <v>3.206787E-3</v>
      </c>
      <c r="AQ560">
        <v>17.86046</v>
      </c>
      <c r="AR560">
        <v>0</v>
      </c>
      <c r="AS560">
        <v>0</v>
      </c>
      <c r="AT560" s="1">
        <v>3.1920899999999999E-3</v>
      </c>
      <c r="AU560">
        <v>17.92698</v>
      </c>
      <c r="AV560">
        <v>0</v>
      </c>
      <c r="AW560">
        <v>0</v>
      </c>
      <c r="AX560" s="1">
        <v>3.1812820000000001E-3</v>
      </c>
      <c r="AY560">
        <v>17.966429999999999</v>
      </c>
      <c r="AZ560">
        <v>0</v>
      </c>
      <c r="BA560">
        <v>0</v>
      </c>
      <c r="BB560" s="1">
        <v>3.1722569999999999E-3</v>
      </c>
      <c r="BC560">
        <v>17.995159999999998</v>
      </c>
      <c r="BD560">
        <v>0</v>
      </c>
      <c r="BE560">
        <v>0</v>
      </c>
      <c r="BF560" s="1">
        <v>3.1989739999999998E-3</v>
      </c>
      <c r="BG560">
        <v>18.015840000000001</v>
      </c>
      <c r="BH560">
        <v>0</v>
      </c>
      <c r="BI560">
        <v>0</v>
      </c>
      <c r="BJ560" s="1">
        <v>3.1969009999999998E-3</v>
      </c>
      <c r="BK560">
        <v>18.047750000000001</v>
      </c>
      <c r="BL560">
        <v>0</v>
      </c>
      <c r="BM560">
        <v>0</v>
      </c>
      <c r="BN560" s="1">
        <v>3.1808510000000002E-3</v>
      </c>
      <c r="BO560">
        <v>18.124919999999999</v>
      </c>
      <c r="BP560">
        <v>0</v>
      </c>
      <c r="BQ560">
        <v>0</v>
      </c>
      <c r="BR560" s="1">
        <v>3.1367370000000001E-3</v>
      </c>
      <c r="BS560">
        <v>18.198599999999999</v>
      </c>
      <c r="BT560">
        <v>0</v>
      </c>
      <c r="BU560">
        <v>0</v>
      </c>
      <c r="BV560" s="1">
        <v>3.0991809999999999E-3</v>
      </c>
      <c r="BW560">
        <v>18.271139999999999</v>
      </c>
      <c r="BX560">
        <v>0</v>
      </c>
      <c r="BY560">
        <v>0</v>
      </c>
      <c r="BZ560" s="1">
        <v>3.0839019999999999E-3</v>
      </c>
      <c r="CA560">
        <v>18.33297</v>
      </c>
      <c r="CB560">
        <v>0</v>
      </c>
      <c r="CC560">
        <v>0</v>
      </c>
      <c r="CD560" s="1">
        <v>3.0742650000000001E-3</v>
      </c>
      <c r="CE560">
        <v>18.371700000000001</v>
      </c>
      <c r="CF560">
        <v>0</v>
      </c>
      <c r="CG560">
        <v>0</v>
      </c>
      <c r="CH560" s="1">
        <v>3.0615310000000001E-3</v>
      </c>
      <c r="CI560">
        <v>18.382300000000001</v>
      </c>
      <c r="CJ560">
        <v>0</v>
      </c>
      <c r="CK560">
        <v>0</v>
      </c>
      <c r="CL560" s="1">
        <v>3.1354920000000001E-3</v>
      </c>
      <c r="CM560">
        <v>18.394770000000001</v>
      </c>
      <c r="CN560">
        <v>0</v>
      </c>
      <c r="CO560">
        <v>0</v>
      </c>
      <c r="CP560" s="1">
        <v>3.151797E-3</v>
      </c>
      <c r="CQ560">
        <v>18.425740000000001</v>
      </c>
      <c r="CR560">
        <v>0</v>
      </c>
      <c r="CS560">
        <v>0</v>
      </c>
      <c r="CT560" s="1">
        <v>3.144066E-3</v>
      </c>
      <c r="CU560">
        <v>18.487020000000001</v>
      </c>
      <c r="CV560">
        <v>0</v>
      </c>
      <c r="CW560">
        <v>0</v>
      </c>
      <c r="CX560" s="1">
        <v>3.0704349999999998E-3</v>
      </c>
      <c r="CY560">
        <v>18.523949999999999</v>
      </c>
      <c r="CZ560">
        <v>0</v>
      </c>
      <c r="DA560">
        <v>0</v>
      </c>
      <c r="DB560" s="1">
        <v>3.0169559999999999E-3</v>
      </c>
      <c r="DC560">
        <v>18.587309999999999</v>
      </c>
      <c r="DD560">
        <v>0</v>
      </c>
      <c r="DE560">
        <v>0</v>
      </c>
      <c r="DF560" s="1">
        <v>3.003075E-3</v>
      </c>
      <c r="DG560">
        <v>18.645589999999999</v>
      </c>
      <c r="DH560">
        <v>0</v>
      </c>
      <c r="DI560">
        <v>0</v>
      </c>
      <c r="DJ560" s="1">
        <v>3.0136469999999999E-3</v>
      </c>
      <c r="DK560">
        <v>18.678100000000001</v>
      </c>
      <c r="DL560">
        <v>0</v>
      </c>
      <c r="DM560">
        <v>0</v>
      </c>
      <c r="DN560" s="1">
        <v>3.0013129999999998E-3</v>
      </c>
      <c r="DO560">
        <v>18.696339999999999</v>
      </c>
      <c r="DP560">
        <v>0</v>
      </c>
      <c r="DQ560">
        <v>0</v>
      </c>
      <c r="DR560" s="1">
        <v>2.9229690000000001E-3</v>
      </c>
      <c r="DS560">
        <v>18.717020000000002</v>
      </c>
      <c r="DT560">
        <v>0</v>
      </c>
      <c r="DU560">
        <v>0</v>
      </c>
      <c r="DV560" s="1">
        <v>2.8625899999999999E-3</v>
      </c>
      <c r="DW560">
        <v>18.748390000000001</v>
      </c>
      <c r="DX560">
        <v>0</v>
      </c>
      <c r="DY560">
        <v>0</v>
      </c>
      <c r="DZ560" s="1">
        <v>2.8366939999999998E-3</v>
      </c>
      <c r="EA560">
        <v>18.827539999999999</v>
      </c>
      <c r="EB560">
        <v>0</v>
      </c>
      <c r="EC560">
        <v>0</v>
      </c>
      <c r="ED560" s="1">
        <v>2.8483800000000002E-3</v>
      </c>
      <c r="EE560">
        <v>18.915620000000001</v>
      </c>
      <c r="EF560">
        <v>0</v>
      </c>
      <c r="EG560">
        <v>0</v>
      </c>
      <c r="EH560" s="1">
        <v>2.8497010000000001E-3</v>
      </c>
      <c r="EI560">
        <v>19.002939999999999</v>
      </c>
      <c r="EJ560">
        <v>0</v>
      </c>
      <c r="EK560">
        <v>0</v>
      </c>
      <c r="EL560" s="1">
        <v>2.824081E-3</v>
      </c>
      <c r="EM560">
        <v>19.078420000000001</v>
      </c>
      <c r="EN560">
        <v>0</v>
      </c>
      <c r="EO560">
        <v>0</v>
      </c>
      <c r="EP560" s="1">
        <v>2.7951130000000001E-3</v>
      </c>
      <c r="EQ560">
        <v>19.111820000000002</v>
      </c>
      <c r="ER560">
        <v>0</v>
      </c>
      <c r="ES560">
        <v>0</v>
      </c>
      <c r="ET560" s="1">
        <v>2.7713870000000002E-3</v>
      </c>
      <c r="EU560">
        <v>19.119959999999999</v>
      </c>
      <c r="EV560">
        <v>0</v>
      </c>
      <c r="EW560">
        <v>0</v>
      </c>
      <c r="EX560" s="1">
        <v>2.8450229999999999E-3</v>
      </c>
      <c r="EY560">
        <v>19.1341</v>
      </c>
      <c r="EZ560">
        <v>0</v>
      </c>
      <c r="FA560">
        <v>0</v>
      </c>
      <c r="FB560" s="1">
        <v>2.8701379999999999E-3</v>
      </c>
      <c r="FC560">
        <v>19.154250000000001</v>
      </c>
      <c r="FD560">
        <v>0</v>
      </c>
      <c r="FE560">
        <v>0</v>
      </c>
      <c r="FF560" s="1">
        <v>2.8775089999999999E-3</v>
      </c>
      <c r="FG560">
        <v>19.20628</v>
      </c>
      <c r="FH560">
        <v>0</v>
      </c>
      <c r="FI560">
        <v>0</v>
      </c>
      <c r="FJ560" s="1">
        <v>2.8240180000000002E-3</v>
      </c>
      <c r="FK560">
        <v>19.258099999999999</v>
      </c>
      <c r="FL560">
        <v>0</v>
      </c>
      <c r="FM560">
        <v>0</v>
      </c>
      <c r="FN560" s="1">
        <v>2.7912340000000001E-3</v>
      </c>
      <c r="FO560">
        <v>19.298200000000001</v>
      </c>
      <c r="FP560">
        <v>0</v>
      </c>
      <c r="FQ560">
        <v>0</v>
      </c>
      <c r="FR560" s="1">
        <v>2.7870880000000001E-3</v>
      </c>
      <c r="FS560">
        <v>19.328869999999998</v>
      </c>
      <c r="FT560">
        <v>0</v>
      </c>
      <c r="FU560">
        <v>0</v>
      </c>
      <c r="FV560" s="1">
        <v>2.8043460000000001E-3</v>
      </c>
      <c r="FW560">
        <v>19.34263</v>
      </c>
      <c r="FX560">
        <v>0</v>
      </c>
      <c r="FY560">
        <v>0</v>
      </c>
      <c r="FZ560" s="1">
        <v>2.7942940000000001E-3</v>
      </c>
      <c r="GA560">
        <v>19.3491</v>
      </c>
      <c r="GB560">
        <v>0</v>
      </c>
      <c r="GC560">
        <v>0</v>
      </c>
      <c r="GD560" s="1">
        <v>2.7835300000000002E-3</v>
      </c>
      <c r="GE560">
        <v>19.355699999999999</v>
      </c>
      <c r="GF560">
        <v>0</v>
      </c>
      <c r="GG560">
        <v>0</v>
      </c>
      <c r="GH560" s="1">
        <v>2.7626909999999998E-3</v>
      </c>
      <c r="GI560">
        <v>19.374469999999999</v>
      </c>
      <c r="GJ560">
        <v>0</v>
      </c>
      <c r="GK560">
        <v>0</v>
      </c>
      <c r="GL560" s="1">
        <v>2.7459810000000002E-3</v>
      </c>
      <c r="GM560">
        <v>19.42991</v>
      </c>
      <c r="GN560">
        <v>0</v>
      </c>
      <c r="GO560">
        <v>0</v>
      </c>
      <c r="GP560" s="1">
        <v>2.7330380000000001E-3</v>
      </c>
      <c r="GQ560">
        <v>19.501629999999999</v>
      </c>
      <c r="GR560">
        <v>0</v>
      </c>
      <c r="GS560">
        <v>0</v>
      </c>
      <c r="GT560" s="1">
        <v>2.7192399999999999E-3</v>
      </c>
      <c r="GU560">
        <v>19.582599999999999</v>
      </c>
      <c r="GV560">
        <v>0</v>
      </c>
      <c r="GW560">
        <v>0</v>
      </c>
      <c r="GX560" s="1">
        <v>2.698008E-3</v>
      </c>
      <c r="GY560">
        <v>19.656140000000001</v>
      </c>
      <c r="GZ560">
        <v>0</v>
      </c>
      <c r="HA560">
        <v>0</v>
      </c>
      <c r="HB560" s="1">
        <v>2.6824449999999999E-3</v>
      </c>
      <c r="HC560">
        <v>19.698509999999999</v>
      </c>
      <c r="HD560">
        <v>0</v>
      </c>
      <c r="HE560">
        <v>0</v>
      </c>
      <c r="HF560" s="1">
        <v>2.6565019999999998E-3</v>
      </c>
      <c r="HG560">
        <v>19.698540000000001</v>
      </c>
      <c r="HH560">
        <v>0</v>
      </c>
      <c r="HI560">
        <v>0</v>
      </c>
      <c r="HJ560" s="1">
        <v>2.792021E-3</v>
      </c>
      <c r="HK560">
        <v>19.697430000000001</v>
      </c>
      <c r="HL560">
        <v>0</v>
      </c>
      <c r="HM560">
        <v>0</v>
      </c>
      <c r="HN560" s="1">
        <v>2.8294010000000001E-3</v>
      </c>
      <c r="HO560">
        <v>19.702549999999999</v>
      </c>
      <c r="HP560">
        <v>0</v>
      </c>
      <c r="HQ560">
        <v>0</v>
      </c>
      <c r="HR560" s="1">
        <v>2.8333880000000001E-3</v>
      </c>
      <c r="HS560">
        <v>19.735029999999998</v>
      </c>
      <c r="HT560">
        <v>0</v>
      </c>
      <c r="HU560">
        <v>0</v>
      </c>
      <c r="HV560" s="1">
        <v>2.7287829999999998E-3</v>
      </c>
      <c r="HW560">
        <v>19.789670000000001</v>
      </c>
      <c r="HX560">
        <v>0</v>
      </c>
      <c r="HY560">
        <v>0</v>
      </c>
      <c r="HZ560" s="1">
        <v>2.6579680000000001E-3</v>
      </c>
      <c r="IA560">
        <v>19.852070000000001</v>
      </c>
      <c r="IB560">
        <v>0</v>
      </c>
      <c r="IC560">
        <v>0</v>
      </c>
      <c r="ID560" s="1">
        <v>2.645077E-3</v>
      </c>
      <c r="IE560">
        <v>19.912109999999998</v>
      </c>
      <c r="IF560">
        <v>0</v>
      </c>
      <c r="IG560">
        <v>0</v>
      </c>
      <c r="IH560" s="1">
        <v>2.6705140000000001E-3</v>
      </c>
      <c r="II560">
        <v>19.943470000000001</v>
      </c>
      <c r="IJ560">
        <v>0</v>
      </c>
      <c r="IK560">
        <v>0</v>
      </c>
      <c r="IL560" s="1">
        <v>2.6679E-3</v>
      </c>
      <c r="IM560">
        <v>19.94295</v>
      </c>
      <c r="IN560">
        <v>0</v>
      </c>
      <c r="IO560">
        <v>0</v>
      </c>
      <c r="IP560" s="1">
        <v>2.8325059999999998E-3</v>
      </c>
      <c r="IQ560">
        <v>19.941790000000001</v>
      </c>
      <c r="IR560">
        <v>0</v>
      </c>
      <c r="IS560">
        <v>0</v>
      </c>
      <c r="IT560" s="1">
        <v>2.8664430000000002E-3</v>
      </c>
      <c r="IU560">
        <v>19.95392</v>
      </c>
      <c r="IV560">
        <v>0</v>
      </c>
      <c r="IW560">
        <v>0</v>
      </c>
      <c r="IX560" s="1">
        <v>2.887588E-3</v>
      </c>
      <c r="IY560">
        <v>20.018170000000001</v>
      </c>
      <c r="IZ560">
        <v>0</v>
      </c>
      <c r="JA560">
        <v>0</v>
      </c>
      <c r="JB560" s="1">
        <v>2.773317E-3</v>
      </c>
      <c r="JC560">
        <v>20.096969999999999</v>
      </c>
      <c r="JD560">
        <v>0</v>
      </c>
      <c r="JE560">
        <v>0</v>
      </c>
      <c r="JF560" s="1">
        <v>2.7057539999999999E-3</v>
      </c>
      <c r="JG560">
        <v>20.175160000000002</v>
      </c>
      <c r="JH560">
        <v>0</v>
      </c>
      <c r="JI560">
        <v>0</v>
      </c>
      <c r="JJ560" s="1">
        <v>2.6972060000000002E-3</v>
      </c>
      <c r="JK560">
        <v>20.224219999999999</v>
      </c>
      <c r="JL560">
        <v>0</v>
      </c>
      <c r="JM560">
        <v>0</v>
      </c>
      <c r="JN560" s="1">
        <v>2.7357979999999998E-3</v>
      </c>
      <c r="JO560">
        <v>20.250409999999999</v>
      </c>
      <c r="JP560">
        <v>0</v>
      </c>
      <c r="JQ560">
        <v>0</v>
      </c>
      <c r="JR560" s="1">
        <v>2.7355320000000002E-3</v>
      </c>
      <c r="JS560">
        <v>20.25441</v>
      </c>
      <c r="JT560">
        <v>0</v>
      </c>
      <c r="JU560">
        <v>0</v>
      </c>
      <c r="JV560" s="1">
        <v>2.8947389999999999E-3</v>
      </c>
      <c r="JW560">
        <v>20.25909</v>
      </c>
      <c r="JX560">
        <v>0</v>
      </c>
      <c r="JY560">
        <v>0</v>
      </c>
      <c r="JZ560" s="1">
        <v>2.9187430000000001E-3</v>
      </c>
      <c r="KA560">
        <v>20.2714</v>
      </c>
      <c r="KB560">
        <v>0</v>
      </c>
      <c r="KC560">
        <v>0</v>
      </c>
      <c r="KD560" s="1">
        <v>2.9262590000000001E-3</v>
      </c>
      <c r="KE560">
        <v>20.326149999999998</v>
      </c>
      <c r="KF560">
        <v>0</v>
      </c>
      <c r="KG560">
        <v>0</v>
      </c>
      <c r="KH560" s="1">
        <v>2.8071060000000002E-3</v>
      </c>
      <c r="KI560">
        <v>20.387779999999999</v>
      </c>
      <c r="KJ560">
        <v>0</v>
      </c>
      <c r="KK560">
        <v>0</v>
      </c>
      <c r="KL560" s="1">
        <v>2.7313910000000001E-3</v>
      </c>
      <c r="KM560">
        <v>20.453759999999999</v>
      </c>
      <c r="KN560">
        <v>0</v>
      </c>
      <c r="KO560">
        <v>0</v>
      </c>
      <c r="KP560" s="1">
        <v>2.717091E-3</v>
      </c>
      <c r="KQ560">
        <v>20.511659999999999</v>
      </c>
      <c r="KR560">
        <v>0</v>
      </c>
      <c r="KS560">
        <v>0</v>
      </c>
      <c r="KT560" s="1">
        <v>2.734476E-3</v>
      </c>
      <c r="KU560">
        <v>20.537400000000002</v>
      </c>
      <c r="KV560">
        <v>0</v>
      </c>
      <c r="KW560">
        <v>0</v>
      </c>
      <c r="KX560" s="1">
        <v>2.7228500000000002E-3</v>
      </c>
      <c r="KY560">
        <v>20.541650000000001</v>
      </c>
      <c r="KZ560">
        <v>0</v>
      </c>
      <c r="LA560">
        <v>0</v>
      </c>
      <c r="LB560" s="1">
        <v>2.7960289999999998E-3</v>
      </c>
      <c r="LC560">
        <v>20.545940000000002</v>
      </c>
      <c r="LD560">
        <v>0</v>
      </c>
      <c r="LE560">
        <v>0</v>
      </c>
      <c r="LF560" s="1">
        <v>2.7865260000000001E-3</v>
      </c>
      <c r="LG560">
        <v>20.5593</v>
      </c>
      <c r="LH560">
        <v>0</v>
      </c>
      <c r="LI560">
        <v>0</v>
      </c>
      <c r="LJ560" s="1">
        <v>2.7759199999999999E-3</v>
      </c>
      <c r="LK560">
        <v>20.613340000000001</v>
      </c>
      <c r="LL560">
        <v>0</v>
      </c>
      <c r="LM560">
        <v>0</v>
      </c>
      <c r="LN560" s="1">
        <v>2.6914399999999998E-3</v>
      </c>
      <c r="LO560">
        <v>20.684419999999999</v>
      </c>
      <c r="LP560">
        <v>0</v>
      </c>
      <c r="LQ560">
        <v>0</v>
      </c>
      <c r="LR560" s="1">
        <v>2.6318209999999999E-3</v>
      </c>
      <c r="LS560">
        <v>20.762180000000001</v>
      </c>
      <c r="LT560">
        <v>0</v>
      </c>
      <c r="LU560">
        <v>0</v>
      </c>
      <c r="LV560" s="1">
        <v>2.5979699999999998E-3</v>
      </c>
      <c r="LW560">
        <v>20.825769999999999</v>
      </c>
      <c r="LX560">
        <v>0</v>
      </c>
      <c r="LY560">
        <v>0</v>
      </c>
      <c r="LZ560" s="1">
        <v>2.587364E-3</v>
      </c>
      <c r="MA560">
        <v>20.85473</v>
      </c>
      <c r="MB560">
        <v>0</v>
      </c>
      <c r="MC560">
        <v>0</v>
      </c>
      <c r="MD560" s="1">
        <v>2.5423329999999999E-3</v>
      </c>
      <c r="ME560">
        <v>20.854479999999999</v>
      </c>
      <c r="MF560">
        <v>0</v>
      </c>
      <c r="MG560">
        <v>0</v>
      </c>
      <c r="MH560" s="1">
        <v>2.5403980000000001E-3</v>
      </c>
      <c r="MI560">
        <v>20.852910000000001</v>
      </c>
      <c r="MJ560">
        <v>1.654009E-24</v>
      </c>
      <c r="MK560">
        <v>6.116151E-21</v>
      </c>
      <c r="ML560" s="1">
        <v>2.519121E-3</v>
      </c>
      <c r="MM560">
        <v>20.856870000000001</v>
      </c>
      <c r="MN560">
        <v>3.990391E-22</v>
      </c>
      <c r="MO560">
        <v>4.3197909999999997E-18</v>
      </c>
      <c r="MP560" s="1">
        <v>2.5267110000000001E-3</v>
      </c>
      <c r="MQ560">
        <v>20.905570000000001</v>
      </c>
      <c r="MR560">
        <v>5.4590240000000003E-21</v>
      </c>
      <c r="MS560">
        <v>9.5663839999999997E-17</v>
      </c>
      <c r="MT560" s="1">
        <v>2.4837489999999999E-3</v>
      </c>
      <c r="MU560">
        <v>20.950710000000001</v>
      </c>
      <c r="MV560">
        <v>3.1030669999999997E-20</v>
      </c>
      <c r="MW560">
        <v>7.5531529999999997E-16</v>
      </c>
      <c r="MX560" s="1">
        <v>2.4337500000000001E-3</v>
      </c>
      <c r="MY560">
        <v>20.98104</v>
      </c>
      <c r="MZ560">
        <v>1.1405640000000001E-19</v>
      </c>
      <c r="NA560">
        <v>3.5754559999999999E-15</v>
      </c>
      <c r="NB560" s="1">
        <v>2.4024049999999998E-3</v>
      </c>
      <c r="NC560">
        <v>21.000910000000001</v>
      </c>
      <c r="ND560">
        <v>3.2520499999999998E-19</v>
      </c>
      <c r="NE560">
        <v>1.242166E-14</v>
      </c>
      <c r="NF560" s="1">
        <v>2.3918530000000002E-3</v>
      </c>
      <c r="NG560">
        <v>21.019880000000001</v>
      </c>
      <c r="NH560">
        <v>7.8682479999999999E-19</v>
      </c>
      <c r="NI560">
        <v>3.5116989999999999E-14</v>
      </c>
      <c r="NJ560" s="1">
        <v>2.396572E-3</v>
      </c>
      <c r="NK560">
        <v>21.025919999999999</v>
      </c>
      <c r="NL560">
        <v>1.7001519999999999E-18</v>
      </c>
      <c r="NM560">
        <v>8.5867330000000005E-14</v>
      </c>
      <c r="NN560" s="1">
        <v>2.428674E-3</v>
      </c>
      <c r="NO560">
        <v>21.030159999999999</v>
      </c>
      <c r="NP560">
        <v>4.0339579999999998E-19</v>
      </c>
      <c r="NQ560">
        <v>2.6822199999999999E-13</v>
      </c>
      <c r="NR560" s="1">
        <v>2.4237629999999998E-3</v>
      </c>
      <c r="NS560">
        <v>21.04081</v>
      </c>
      <c r="NT560">
        <v>1.737158E-18</v>
      </c>
      <c r="NU560">
        <v>1.1597530000000001E-12</v>
      </c>
      <c r="NV560" s="1">
        <v>2.4110669999999998E-3</v>
      </c>
      <c r="NW560">
        <v>21.09759</v>
      </c>
      <c r="NX560">
        <v>5.9173310000000004E-18</v>
      </c>
      <c r="NY560">
        <v>3.9792289999999996E-12</v>
      </c>
      <c r="NZ560" s="1">
        <v>2.3676460000000002E-3</v>
      </c>
      <c r="OA560">
        <v>21.176600000000001</v>
      </c>
      <c r="OB560" s="1">
        <v>1.574567E-17</v>
      </c>
      <c r="OC560" s="1">
        <v>1.080325E-11</v>
      </c>
      <c r="OD560" s="1">
        <v>2.338864E-3</v>
      </c>
      <c r="OE560">
        <v>21.253</v>
      </c>
      <c r="OF560" s="1">
        <v>3.5733209999999998E-17</v>
      </c>
      <c r="OG560" s="1">
        <v>2.4865020000000001E-11</v>
      </c>
      <c r="OH560" s="1">
        <v>2.3356280000000002E-3</v>
      </c>
      <c r="OI560">
        <v>21.316960000000002</v>
      </c>
      <c r="OJ560" s="1">
        <v>7.3149530000000001E-17</v>
      </c>
      <c r="OK560" s="1">
        <v>5.1057100000000002E-11</v>
      </c>
    </row>
    <row r="561" spans="1:427" x14ac:dyDescent="0.35">
      <c r="A561">
        <v>570</v>
      </c>
      <c r="B561" t="s">
        <v>4</v>
      </c>
      <c r="C561" t="s">
        <v>364</v>
      </c>
      <c r="D561" t="s">
        <v>568</v>
      </c>
      <c r="E561">
        <v>10575.66</v>
      </c>
      <c r="F561" s="1">
        <v>6.6923420000000004E-3</v>
      </c>
      <c r="G561">
        <v>17.432829999999999</v>
      </c>
      <c r="H561">
        <v>0</v>
      </c>
      <c r="I561">
        <v>0</v>
      </c>
      <c r="J561" s="1">
        <v>6.6837859999999997E-3</v>
      </c>
      <c r="K561">
        <v>17.481760000000001</v>
      </c>
      <c r="L561">
        <v>0</v>
      </c>
      <c r="M561">
        <v>0</v>
      </c>
      <c r="N561" s="1">
        <v>6.6258380000000002E-3</v>
      </c>
      <c r="O561">
        <v>17.534980000000001</v>
      </c>
      <c r="P561">
        <v>0</v>
      </c>
      <c r="Q561">
        <v>0</v>
      </c>
      <c r="R561" s="1">
        <v>6.5474330000000001E-3</v>
      </c>
      <c r="S561">
        <v>17.567540000000001</v>
      </c>
      <c r="T561">
        <v>0</v>
      </c>
      <c r="U561">
        <v>0</v>
      </c>
      <c r="V561" s="1">
        <v>6.4838420000000001E-3</v>
      </c>
      <c r="W561">
        <v>17.572929999999999</v>
      </c>
      <c r="X561">
        <v>0</v>
      </c>
      <c r="Y561">
        <v>0</v>
      </c>
      <c r="Z561" s="1">
        <v>6.5155070000000002E-3</v>
      </c>
      <c r="AA561">
        <v>17.58221</v>
      </c>
      <c r="AB561">
        <v>0</v>
      </c>
      <c r="AC561">
        <v>0</v>
      </c>
      <c r="AD561" s="1">
        <v>6.5076999999999999E-3</v>
      </c>
      <c r="AE561">
        <v>17.5931</v>
      </c>
      <c r="AF561">
        <v>0</v>
      </c>
      <c r="AG561">
        <v>0</v>
      </c>
      <c r="AH561" s="1">
        <v>6.4844400000000002E-3</v>
      </c>
      <c r="AI561">
        <v>17.64395</v>
      </c>
      <c r="AJ561">
        <v>0</v>
      </c>
      <c r="AK561">
        <v>0</v>
      </c>
      <c r="AL561">
        <v>6.3860150000000001E-3</v>
      </c>
      <c r="AM561">
        <v>17.711089999999999</v>
      </c>
      <c r="AN561">
        <v>0</v>
      </c>
      <c r="AO561">
        <v>0</v>
      </c>
      <c r="AP561" s="1">
        <v>6.3185100000000003E-3</v>
      </c>
      <c r="AQ561">
        <v>17.78379</v>
      </c>
      <c r="AR561">
        <v>0</v>
      </c>
      <c r="AS561">
        <v>0</v>
      </c>
      <c r="AT561" s="1">
        <v>6.2875099999999996E-3</v>
      </c>
      <c r="AU561">
        <v>17.848749999999999</v>
      </c>
      <c r="AV561">
        <v>0</v>
      </c>
      <c r="AW561">
        <v>0</v>
      </c>
      <c r="AX561" s="1">
        <v>6.2692490000000002E-3</v>
      </c>
      <c r="AY561">
        <v>17.88673</v>
      </c>
      <c r="AZ561">
        <v>0</v>
      </c>
      <c r="BA561">
        <v>0</v>
      </c>
      <c r="BB561" s="1">
        <v>6.252011E-3</v>
      </c>
      <c r="BC561">
        <v>17.91422</v>
      </c>
      <c r="BD561">
        <v>0</v>
      </c>
      <c r="BE561">
        <v>0</v>
      </c>
      <c r="BF561" s="1">
        <v>6.3167830000000003E-3</v>
      </c>
      <c r="BG561">
        <v>17.933759999999999</v>
      </c>
      <c r="BH561">
        <v>0</v>
      </c>
      <c r="BI561">
        <v>0</v>
      </c>
      <c r="BJ561" s="1">
        <v>6.3119070000000003E-3</v>
      </c>
      <c r="BK561">
        <v>17.964790000000001</v>
      </c>
      <c r="BL561">
        <v>0</v>
      </c>
      <c r="BM561">
        <v>0</v>
      </c>
      <c r="BN561" s="1">
        <v>6.2850010000000001E-3</v>
      </c>
      <c r="BO561">
        <v>18.040780000000002</v>
      </c>
      <c r="BP561">
        <v>0</v>
      </c>
      <c r="BQ561">
        <v>0</v>
      </c>
      <c r="BR561" s="1">
        <v>6.1869430000000003E-3</v>
      </c>
      <c r="BS561">
        <v>18.113099999999999</v>
      </c>
      <c r="BT561">
        <v>0</v>
      </c>
      <c r="BU561">
        <v>0</v>
      </c>
      <c r="BV561" s="1">
        <v>6.114034E-3</v>
      </c>
      <c r="BW561">
        <v>18.183910000000001</v>
      </c>
      <c r="BX561">
        <v>0</v>
      </c>
      <c r="BY561">
        <v>0</v>
      </c>
      <c r="BZ561" s="1">
        <v>6.0851960000000002E-3</v>
      </c>
      <c r="CA561">
        <v>18.244009999999999</v>
      </c>
      <c r="CB561">
        <v>0</v>
      </c>
      <c r="CC561">
        <v>0</v>
      </c>
      <c r="CD561" s="1">
        <v>6.063349E-3</v>
      </c>
      <c r="CE561">
        <v>18.281030000000001</v>
      </c>
      <c r="CF561">
        <v>0</v>
      </c>
      <c r="CG561">
        <v>0</v>
      </c>
      <c r="CH561" s="1">
        <v>6.0400819999999996E-3</v>
      </c>
      <c r="CI561">
        <v>18.290289999999999</v>
      </c>
      <c r="CJ561">
        <v>0</v>
      </c>
      <c r="CK561">
        <v>0</v>
      </c>
      <c r="CL561" s="1">
        <v>6.2083629999999997E-3</v>
      </c>
      <c r="CM561">
        <v>18.301749999999998</v>
      </c>
      <c r="CN561">
        <v>0</v>
      </c>
      <c r="CO561">
        <v>0</v>
      </c>
      <c r="CP561" s="1">
        <v>6.235394E-3</v>
      </c>
      <c r="CQ561">
        <v>18.33193</v>
      </c>
      <c r="CR561">
        <v>0</v>
      </c>
      <c r="CS561">
        <v>0</v>
      </c>
      <c r="CT561" s="1">
        <v>6.2285830000000002E-3</v>
      </c>
      <c r="CU561">
        <v>18.39235</v>
      </c>
      <c r="CV561">
        <v>0</v>
      </c>
      <c r="CW561">
        <v>0</v>
      </c>
      <c r="CX561" s="1">
        <v>6.0766850000000001E-3</v>
      </c>
      <c r="CY561">
        <v>18.4283</v>
      </c>
      <c r="CZ561">
        <v>0</v>
      </c>
      <c r="DA561">
        <v>0</v>
      </c>
      <c r="DB561" s="1">
        <v>5.962462E-3</v>
      </c>
      <c r="DC561">
        <v>18.490490000000001</v>
      </c>
      <c r="DD561">
        <v>0</v>
      </c>
      <c r="DE561">
        <v>0</v>
      </c>
      <c r="DF561" s="1">
        <v>5.9438650000000004E-3</v>
      </c>
      <c r="DG561">
        <v>18.547370000000001</v>
      </c>
      <c r="DH561">
        <v>0</v>
      </c>
      <c r="DI561">
        <v>0</v>
      </c>
      <c r="DJ561" s="1">
        <v>5.960651E-3</v>
      </c>
      <c r="DK561">
        <v>18.578620000000001</v>
      </c>
      <c r="DL561">
        <v>0</v>
      </c>
      <c r="DM561">
        <v>0</v>
      </c>
      <c r="DN561" s="1">
        <v>5.9437270000000002E-3</v>
      </c>
      <c r="DO561">
        <v>18.595849999999999</v>
      </c>
      <c r="DP561">
        <v>0</v>
      </c>
      <c r="DQ561">
        <v>0</v>
      </c>
      <c r="DR561" s="1">
        <v>5.7722700000000004E-3</v>
      </c>
      <c r="DS561">
        <v>18.615600000000001</v>
      </c>
      <c r="DT561">
        <v>0</v>
      </c>
      <c r="DU561">
        <v>0</v>
      </c>
      <c r="DV561" s="1">
        <v>5.6546440000000003E-3</v>
      </c>
      <c r="DW561">
        <v>18.646059999999999</v>
      </c>
      <c r="DX561">
        <v>0</v>
      </c>
      <c r="DY561">
        <v>0</v>
      </c>
      <c r="DZ561" s="1">
        <v>5.6037689999999998E-3</v>
      </c>
      <c r="EA561">
        <v>18.724060000000001</v>
      </c>
      <c r="EB561">
        <v>0</v>
      </c>
      <c r="EC561">
        <v>0</v>
      </c>
      <c r="ED561" s="1">
        <v>5.6289640000000002E-3</v>
      </c>
      <c r="EE561">
        <v>18.810559999999999</v>
      </c>
      <c r="EF561">
        <v>0</v>
      </c>
      <c r="EG561">
        <v>0</v>
      </c>
      <c r="EH561" s="1">
        <v>5.6314920000000001E-3</v>
      </c>
      <c r="EI561">
        <v>18.896039999999999</v>
      </c>
      <c r="EJ561">
        <v>0</v>
      </c>
      <c r="EK561">
        <v>0</v>
      </c>
      <c r="EL561" s="1">
        <v>5.582638E-3</v>
      </c>
      <c r="EM561">
        <v>18.969480000000001</v>
      </c>
      <c r="EN561">
        <v>0</v>
      </c>
      <c r="EO561">
        <v>0</v>
      </c>
      <c r="EP561" s="1">
        <v>5.5207650000000004E-3</v>
      </c>
      <c r="EQ561">
        <v>19.000859999999999</v>
      </c>
      <c r="ER561">
        <v>0</v>
      </c>
      <c r="ES561">
        <v>0</v>
      </c>
      <c r="ET561" s="1">
        <v>5.4736740000000004E-3</v>
      </c>
      <c r="EU561">
        <v>19.007380000000001</v>
      </c>
      <c r="EV561">
        <v>0</v>
      </c>
      <c r="EW561">
        <v>0</v>
      </c>
      <c r="EX561" s="1">
        <v>5.6293719999999997E-3</v>
      </c>
      <c r="EY561">
        <v>19.02036</v>
      </c>
      <c r="EZ561">
        <v>0</v>
      </c>
      <c r="FA561">
        <v>0</v>
      </c>
      <c r="FB561" s="1">
        <v>5.6854130000000003E-3</v>
      </c>
      <c r="FC561">
        <v>19.039619999999999</v>
      </c>
      <c r="FD561">
        <v>0</v>
      </c>
      <c r="FE561">
        <v>0</v>
      </c>
      <c r="FF561" s="1">
        <v>5.7022679999999999E-3</v>
      </c>
      <c r="FG561">
        <v>19.090820000000001</v>
      </c>
      <c r="FH561">
        <v>0</v>
      </c>
      <c r="FI561">
        <v>0</v>
      </c>
      <c r="FJ561" s="1">
        <v>5.5943989999999999E-3</v>
      </c>
      <c r="FK561">
        <v>19.14162</v>
      </c>
      <c r="FL561">
        <v>0</v>
      </c>
      <c r="FM561">
        <v>0</v>
      </c>
      <c r="FN561" s="1">
        <v>5.5187120000000003E-3</v>
      </c>
      <c r="FO561">
        <v>19.18064</v>
      </c>
      <c r="FP561">
        <v>0</v>
      </c>
      <c r="FQ561">
        <v>0</v>
      </c>
      <c r="FR561" s="1">
        <v>5.5183699999999999E-3</v>
      </c>
      <c r="FS561">
        <v>19.21031</v>
      </c>
      <c r="FT561">
        <v>0</v>
      </c>
      <c r="FU561">
        <v>0</v>
      </c>
      <c r="FV561" s="1">
        <v>5.5529000000000004E-3</v>
      </c>
      <c r="FW561">
        <v>19.223330000000001</v>
      </c>
      <c r="FX561">
        <v>0</v>
      </c>
      <c r="FY561">
        <v>0</v>
      </c>
      <c r="FZ561" s="1">
        <v>5.5337549999999996E-3</v>
      </c>
      <c r="GA561">
        <v>19.229299999999999</v>
      </c>
      <c r="GB561">
        <v>0</v>
      </c>
      <c r="GC561">
        <v>0</v>
      </c>
      <c r="GD561" s="1">
        <v>5.5135990000000001E-3</v>
      </c>
      <c r="GE561">
        <v>19.23554</v>
      </c>
      <c r="GF561">
        <v>0</v>
      </c>
      <c r="GG561">
        <v>0</v>
      </c>
      <c r="GH561" s="1">
        <v>5.4751230000000001E-3</v>
      </c>
      <c r="GI561">
        <v>19.254079999999998</v>
      </c>
      <c r="GJ561">
        <v>0</v>
      </c>
      <c r="GK561">
        <v>0</v>
      </c>
      <c r="GL561" s="1">
        <v>5.4370549999999997E-3</v>
      </c>
      <c r="GM561">
        <v>19.308979999999998</v>
      </c>
      <c r="GN561">
        <v>0</v>
      </c>
      <c r="GO561">
        <v>0</v>
      </c>
      <c r="GP561" s="1">
        <v>5.4138040000000004E-3</v>
      </c>
      <c r="GQ561">
        <v>19.379919999999998</v>
      </c>
      <c r="GR561">
        <v>0</v>
      </c>
      <c r="GS561">
        <v>0</v>
      </c>
      <c r="GT561" s="1">
        <v>5.3799709999999999E-3</v>
      </c>
      <c r="GU561">
        <v>19.459790000000002</v>
      </c>
      <c r="GV561">
        <v>0</v>
      </c>
      <c r="GW561">
        <v>0</v>
      </c>
      <c r="GX561" s="1">
        <v>5.3428369999999996E-3</v>
      </c>
      <c r="GY561">
        <v>19.53199</v>
      </c>
      <c r="GZ561">
        <v>0</v>
      </c>
      <c r="HA561">
        <v>0</v>
      </c>
      <c r="HB561" s="1">
        <v>5.314399E-3</v>
      </c>
      <c r="HC561">
        <v>19.572880000000001</v>
      </c>
      <c r="HD561">
        <v>0</v>
      </c>
      <c r="HE561">
        <v>0</v>
      </c>
      <c r="HF561" s="1">
        <v>5.2630929999999999E-3</v>
      </c>
      <c r="HG561">
        <v>19.571729999999999</v>
      </c>
      <c r="HH561">
        <v>0</v>
      </c>
      <c r="HI561">
        <v>0</v>
      </c>
      <c r="HJ561" s="1">
        <v>5.5560469999999997E-3</v>
      </c>
      <c r="HK561">
        <v>19.569900000000001</v>
      </c>
      <c r="HL561">
        <v>0</v>
      </c>
      <c r="HM561">
        <v>0</v>
      </c>
      <c r="HN561" s="1">
        <v>5.6235440000000003E-3</v>
      </c>
      <c r="HO561">
        <v>19.574750000000002</v>
      </c>
      <c r="HP561">
        <v>0</v>
      </c>
      <c r="HQ561">
        <v>0</v>
      </c>
      <c r="HR561" s="1">
        <v>5.6384479999999999E-3</v>
      </c>
      <c r="HS561">
        <v>19.607119999999998</v>
      </c>
      <c r="HT561">
        <v>0</v>
      </c>
      <c r="HU561">
        <v>0</v>
      </c>
      <c r="HV561" s="1">
        <v>5.4279510000000003E-3</v>
      </c>
      <c r="HW561">
        <v>19.661280000000001</v>
      </c>
      <c r="HX561">
        <v>0</v>
      </c>
      <c r="HY561">
        <v>0</v>
      </c>
      <c r="HZ561" s="1">
        <v>5.2842699999999998E-3</v>
      </c>
      <c r="IA561">
        <v>19.72306</v>
      </c>
      <c r="IB561">
        <v>0</v>
      </c>
      <c r="IC561">
        <v>0</v>
      </c>
      <c r="ID561" s="1">
        <v>5.2596270000000002E-3</v>
      </c>
      <c r="IE561">
        <v>19.7822</v>
      </c>
      <c r="IF561">
        <v>0</v>
      </c>
      <c r="IG561">
        <v>0</v>
      </c>
      <c r="IH561" s="1">
        <v>5.3105139999999997E-3</v>
      </c>
      <c r="II561">
        <v>19.81251</v>
      </c>
      <c r="IJ561">
        <v>0</v>
      </c>
      <c r="IK561">
        <v>0</v>
      </c>
      <c r="IL561" s="1">
        <v>5.3056270000000003E-3</v>
      </c>
      <c r="IM561">
        <v>19.811150000000001</v>
      </c>
      <c r="IN561">
        <v>0</v>
      </c>
      <c r="IO561">
        <v>0</v>
      </c>
      <c r="IP561" s="1">
        <v>5.6724899999999997E-3</v>
      </c>
      <c r="IQ561">
        <v>19.809629999999999</v>
      </c>
      <c r="IR561">
        <v>0</v>
      </c>
      <c r="IS561">
        <v>0</v>
      </c>
      <c r="IT561" s="1">
        <v>5.7286610000000003E-3</v>
      </c>
      <c r="IU561">
        <v>19.821850000000001</v>
      </c>
      <c r="IV561">
        <v>0</v>
      </c>
      <c r="IW561">
        <v>0</v>
      </c>
      <c r="IX561" s="1">
        <v>5.7790020000000001E-3</v>
      </c>
      <c r="IY561">
        <v>19.885960000000001</v>
      </c>
      <c r="IZ561">
        <v>0</v>
      </c>
      <c r="JA561">
        <v>0</v>
      </c>
      <c r="JB561" s="1">
        <v>5.54391E-3</v>
      </c>
      <c r="JC561">
        <v>19.96407</v>
      </c>
      <c r="JD561">
        <v>0</v>
      </c>
      <c r="JE561">
        <v>0</v>
      </c>
      <c r="JF561" s="1">
        <v>5.4147179999999998E-3</v>
      </c>
      <c r="JG561">
        <v>20.040970000000002</v>
      </c>
      <c r="JH561">
        <v>0</v>
      </c>
      <c r="JI561">
        <v>0</v>
      </c>
      <c r="JJ561" s="1">
        <v>5.38997E-3</v>
      </c>
      <c r="JK561">
        <v>20.088629999999998</v>
      </c>
      <c r="JL561">
        <v>0</v>
      </c>
      <c r="JM561">
        <v>0</v>
      </c>
      <c r="JN561" s="1">
        <v>5.470974E-3</v>
      </c>
      <c r="JO561">
        <v>20.11355</v>
      </c>
      <c r="JP561">
        <v>0</v>
      </c>
      <c r="JQ561">
        <v>0</v>
      </c>
      <c r="JR561" s="1">
        <v>5.473154E-3</v>
      </c>
      <c r="JS561">
        <v>20.11664</v>
      </c>
      <c r="JT561">
        <v>0</v>
      </c>
      <c r="JU561">
        <v>0</v>
      </c>
      <c r="JV561" s="1">
        <v>5.8302060000000001E-3</v>
      </c>
      <c r="JW561">
        <v>20.120930000000001</v>
      </c>
      <c r="JX561">
        <v>0</v>
      </c>
      <c r="JY561">
        <v>0</v>
      </c>
      <c r="JZ561" s="1">
        <v>5.8689179999999999E-3</v>
      </c>
      <c r="KA561">
        <v>20.133289999999999</v>
      </c>
      <c r="KB561">
        <v>0</v>
      </c>
      <c r="KC561">
        <v>0</v>
      </c>
      <c r="KD561" s="1">
        <v>5.891304E-3</v>
      </c>
      <c r="KE561">
        <v>20.18805</v>
      </c>
      <c r="KF561">
        <v>0</v>
      </c>
      <c r="KG561">
        <v>0</v>
      </c>
      <c r="KH561" s="1">
        <v>5.6446489999999998E-3</v>
      </c>
      <c r="KI561">
        <v>20.249140000000001</v>
      </c>
      <c r="KJ561">
        <v>0</v>
      </c>
      <c r="KK561">
        <v>0</v>
      </c>
      <c r="KL561" s="1">
        <v>5.4962819999999999E-3</v>
      </c>
      <c r="KM561">
        <v>20.314150000000001</v>
      </c>
      <c r="KN561">
        <v>0</v>
      </c>
      <c r="KO561">
        <v>0</v>
      </c>
      <c r="KP561" s="1">
        <v>5.4698680000000001E-3</v>
      </c>
      <c r="KQ561">
        <v>20.370809999999999</v>
      </c>
      <c r="KR561">
        <v>0</v>
      </c>
      <c r="KS561">
        <v>0</v>
      </c>
      <c r="KT561" s="1">
        <v>5.5074249999999998E-3</v>
      </c>
      <c r="KU561">
        <v>20.395330000000001</v>
      </c>
      <c r="KV561">
        <v>0</v>
      </c>
      <c r="KW561">
        <v>0</v>
      </c>
      <c r="KX561" s="1">
        <v>5.4773469999999996E-3</v>
      </c>
      <c r="KY561">
        <v>20.398669999999999</v>
      </c>
      <c r="KZ561">
        <v>0</v>
      </c>
      <c r="LA561">
        <v>0</v>
      </c>
      <c r="LB561" s="1">
        <v>5.6485980000000003E-3</v>
      </c>
      <c r="LC561">
        <v>20.4024</v>
      </c>
      <c r="LD561">
        <v>0</v>
      </c>
      <c r="LE561">
        <v>0</v>
      </c>
      <c r="LF561" s="1">
        <v>5.6242480000000001E-3</v>
      </c>
      <c r="LG561">
        <v>20.415600000000001</v>
      </c>
      <c r="LH561">
        <v>0</v>
      </c>
      <c r="LI561">
        <v>0</v>
      </c>
      <c r="LJ561" s="1">
        <v>5.6074890000000002E-3</v>
      </c>
      <c r="LK561">
        <v>20.469329999999999</v>
      </c>
      <c r="LL561">
        <v>0</v>
      </c>
      <c r="LM561">
        <v>0</v>
      </c>
      <c r="LN561" s="1">
        <v>5.4366270000000003E-3</v>
      </c>
      <c r="LO561">
        <v>20.53979</v>
      </c>
      <c r="LP561">
        <v>0</v>
      </c>
      <c r="LQ561">
        <v>0</v>
      </c>
      <c r="LR561" s="1">
        <v>5.3204009999999998E-3</v>
      </c>
      <c r="LS561">
        <v>20.61647</v>
      </c>
      <c r="LT561">
        <v>0</v>
      </c>
      <c r="LU561">
        <v>0</v>
      </c>
      <c r="LV561" s="1">
        <v>5.2543640000000001E-3</v>
      </c>
      <c r="LW561">
        <v>20.678629999999998</v>
      </c>
      <c r="LX561">
        <v>0</v>
      </c>
      <c r="LY561">
        <v>0</v>
      </c>
      <c r="LZ561" s="1">
        <v>5.2312440000000003E-3</v>
      </c>
      <c r="MA561">
        <v>20.706040000000002</v>
      </c>
      <c r="MB561">
        <v>0</v>
      </c>
      <c r="MC561">
        <v>0</v>
      </c>
      <c r="MD561" s="1">
        <v>5.1434610000000002E-3</v>
      </c>
      <c r="ME561">
        <v>20.704550000000001</v>
      </c>
      <c r="MF561">
        <v>0</v>
      </c>
      <c r="MG561">
        <v>0</v>
      </c>
      <c r="MH561" s="1">
        <v>5.1531540000000001E-3</v>
      </c>
      <c r="MI561">
        <v>20.702069999999999</v>
      </c>
      <c r="MJ561">
        <v>0</v>
      </c>
      <c r="MK561">
        <v>-4.4794259999999997E-26</v>
      </c>
      <c r="ML561" s="1">
        <v>5.1079209999999996E-3</v>
      </c>
      <c r="MM561">
        <v>20.70542</v>
      </c>
      <c r="MN561">
        <v>0</v>
      </c>
      <c r="MO561">
        <v>-3.1543660000000001E-24</v>
      </c>
      <c r="MP561" s="1">
        <v>5.127848E-3</v>
      </c>
      <c r="MQ561">
        <v>20.753579999999999</v>
      </c>
      <c r="MR561">
        <v>0</v>
      </c>
      <c r="MS561">
        <v>-1.311625E-23</v>
      </c>
      <c r="MT561" s="1">
        <v>5.0419030000000004E-3</v>
      </c>
      <c r="MU561">
        <v>20.798079999999999</v>
      </c>
      <c r="MV561">
        <v>2.7743729999999998E-24</v>
      </c>
      <c r="MW561">
        <v>1.582156E-18</v>
      </c>
      <c r="MX561" s="1">
        <v>4.9350710000000001E-3</v>
      </c>
      <c r="MY561">
        <v>20.827559999999998</v>
      </c>
      <c r="MZ561">
        <v>3.2553330000000001E-23</v>
      </c>
      <c r="NA561">
        <v>1.9017970000000001E-17</v>
      </c>
      <c r="NB561" s="1">
        <v>4.8708900000000001E-3</v>
      </c>
      <c r="NC561">
        <v>20.846550000000001</v>
      </c>
      <c r="ND561">
        <v>1.7974319999999999E-22</v>
      </c>
      <c r="NE561">
        <v>1.0664260000000001E-16</v>
      </c>
      <c r="NF561" s="1">
        <v>4.8539589999999997E-3</v>
      </c>
      <c r="NG561">
        <v>20.864699999999999</v>
      </c>
      <c r="NH561">
        <v>6.941744E-22</v>
      </c>
      <c r="NI561">
        <v>4.1431839999999999E-16</v>
      </c>
      <c r="NJ561" s="1">
        <v>4.8629320000000004E-3</v>
      </c>
      <c r="NK561">
        <v>20.87011</v>
      </c>
      <c r="NL561">
        <v>2.1604740000000001E-21</v>
      </c>
      <c r="NM561">
        <v>1.289804E-15</v>
      </c>
      <c r="NN561" s="1">
        <v>4.9369399999999999E-3</v>
      </c>
      <c r="NO561">
        <v>20.87396</v>
      </c>
      <c r="NP561">
        <v>6.6394310000000002E-21</v>
      </c>
      <c r="NQ561">
        <v>3.9136050000000002E-15</v>
      </c>
      <c r="NR561" s="1">
        <v>4.9275040000000001E-3</v>
      </c>
      <c r="NS561">
        <v>20.884550000000001</v>
      </c>
      <c r="NT561">
        <v>2.8323290000000002E-20</v>
      </c>
      <c r="NU561">
        <v>1.6761970000000001E-14</v>
      </c>
      <c r="NV561" s="1">
        <v>4.8982920000000003E-3</v>
      </c>
      <c r="NW561">
        <v>20.94107</v>
      </c>
      <c r="NX561">
        <v>1.3007960000000001E-19</v>
      </c>
      <c r="NY561">
        <v>6.9015390000000002E-14</v>
      </c>
      <c r="NZ561" s="1">
        <v>4.8126660000000002E-3</v>
      </c>
      <c r="OA561">
        <v>21.019590000000001</v>
      </c>
      <c r="OB561">
        <v>2.381354E-18</v>
      </c>
      <c r="OC561" s="1">
        <v>2.2826610000000002E-13</v>
      </c>
      <c r="OD561" s="1">
        <v>4.7599640000000002E-3</v>
      </c>
      <c r="OE561">
        <v>21.095089999999999</v>
      </c>
      <c r="OF561">
        <v>7.9297489999999995E-18</v>
      </c>
      <c r="OG561" s="1">
        <v>6.2313379999999996E-13</v>
      </c>
      <c r="OH561" s="1">
        <v>4.753485E-3</v>
      </c>
      <c r="OI561">
        <v>21.157800000000002</v>
      </c>
      <c r="OJ561" s="1">
        <v>1.9521329999999999E-17</v>
      </c>
      <c r="OK561" s="1">
        <v>1.4767030000000001E-12</v>
      </c>
    </row>
    <row r="562" spans="1:427" x14ac:dyDescent="0.35">
      <c r="A562">
        <v>571</v>
      </c>
      <c r="B562" t="s">
        <v>4</v>
      </c>
      <c r="C562" t="s">
        <v>364</v>
      </c>
      <c r="D562" t="s">
        <v>569</v>
      </c>
      <c r="E562">
        <v>6870.28</v>
      </c>
      <c r="F562" s="1">
        <v>7.0560450000000004E-3</v>
      </c>
      <c r="G562">
        <v>17.37473</v>
      </c>
      <c r="H562">
        <v>0</v>
      </c>
      <c r="I562">
        <v>0</v>
      </c>
      <c r="J562" s="1">
        <v>7.050054E-3</v>
      </c>
      <c r="K562">
        <v>17.422059999999998</v>
      </c>
      <c r="L562">
        <v>0</v>
      </c>
      <c r="M562">
        <v>0</v>
      </c>
      <c r="N562" s="1">
        <v>6.9897309999999999E-3</v>
      </c>
      <c r="O562">
        <v>17.473490000000002</v>
      </c>
      <c r="P562">
        <v>0</v>
      </c>
      <c r="Q562">
        <v>0</v>
      </c>
      <c r="R562" s="1">
        <v>6.9048989999999999E-3</v>
      </c>
      <c r="S562">
        <v>17.505420000000001</v>
      </c>
      <c r="T562">
        <v>0</v>
      </c>
      <c r="U562">
        <v>0</v>
      </c>
      <c r="V562" s="1">
        <v>6.8398590000000002E-3</v>
      </c>
      <c r="W562">
        <v>17.511330000000001</v>
      </c>
      <c r="X562">
        <v>0</v>
      </c>
      <c r="Y562">
        <v>0</v>
      </c>
      <c r="Z562" s="1">
        <v>6.8744790000000002E-3</v>
      </c>
      <c r="AA562">
        <v>17.52074</v>
      </c>
      <c r="AB562">
        <v>0</v>
      </c>
      <c r="AC562">
        <v>0</v>
      </c>
      <c r="AD562" s="1">
        <v>6.8643100000000002E-3</v>
      </c>
      <c r="AE562">
        <v>17.53152</v>
      </c>
      <c r="AF562">
        <v>0</v>
      </c>
      <c r="AG562">
        <v>0</v>
      </c>
      <c r="AH562" s="1">
        <v>6.8428849999999999E-3</v>
      </c>
      <c r="AI562">
        <v>17.580300000000001</v>
      </c>
      <c r="AJ562">
        <v>0</v>
      </c>
      <c r="AK562">
        <v>0</v>
      </c>
      <c r="AL562" s="1">
        <v>6.7375719999999998E-3</v>
      </c>
      <c r="AM562">
        <v>17.644819999999999</v>
      </c>
      <c r="AN562">
        <v>0</v>
      </c>
      <c r="AO562">
        <v>0</v>
      </c>
      <c r="AP562" s="1">
        <v>6.6677630000000002E-3</v>
      </c>
      <c r="AQ562">
        <v>17.714880000000001</v>
      </c>
      <c r="AR562">
        <v>0</v>
      </c>
      <c r="AS562">
        <v>0</v>
      </c>
      <c r="AT562" s="1">
        <v>6.6280660000000002E-3</v>
      </c>
      <c r="AU562">
        <v>17.777750000000001</v>
      </c>
      <c r="AV562">
        <v>0</v>
      </c>
      <c r="AW562">
        <v>0</v>
      </c>
      <c r="AX562" s="1">
        <v>6.6120379999999998E-3</v>
      </c>
      <c r="AY562">
        <v>17.81503</v>
      </c>
      <c r="AZ562">
        <v>0</v>
      </c>
      <c r="BA562">
        <v>0</v>
      </c>
      <c r="BB562" s="1">
        <v>6.5919300000000002E-3</v>
      </c>
      <c r="BC562">
        <v>17.842279999999999</v>
      </c>
      <c r="BD562">
        <v>0</v>
      </c>
      <c r="BE562">
        <v>0</v>
      </c>
      <c r="BF562" s="1">
        <v>6.6807699999999999E-3</v>
      </c>
      <c r="BG562">
        <v>17.861809999999998</v>
      </c>
      <c r="BH562">
        <v>0</v>
      </c>
      <c r="BI562">
        <v>0</v>
      </c>
      <c r="BJ562" s="1">
        <v>6.666768E-3</v>
      </c>
      <c r="BK562">
        <v>17.892140000000001</v>
      </c>
      <c r="BL562">
        <v>0</v>
      </c>
      <c r="BM562">
        <v>0</v>
      </c>
      <c r="BN562" s="1">
        <v>6.6369410000000004E-3</v>
      </c>
      <c r="BO562">
        <v>17.965309999999999</v>
      </c>
      <c r="BP562">
        <v>0</v>
      </c>
      <c r="BQ562">
        <v>0</v>
      </c>
      <c r="BR562" s="1">
        <v>6.5338779999999999E-3</v>
      </c>
      <c r="BS562">
        <v>18.03518</v>
      </c>
      <c r="BT562">
        <v>0</v>
      </c>
      <c r="BU562">
        <v>0</v>
      </c>
      <c r="BV562" s="1">
        <v>6.4532419999999997E-3</v>
      </c>
      <c r="BW562">
        <v>18.103750000000002</v>
      </c>
      <c r="BX562">
        <v>0</v>
      </c>
      <c r="BY562">
        <v>0</v>
      </c>
      <c r="BZ562" s="1">
        <v>6.4185429999999996E-3</v>
      </c>
      <c r="CA562">
        <v>18.162230000000001</v>
      </c>
      <c r="CB562">
        <v>0</v>
      </c>
      <c r="CC562">
        <v>0</v>
      </c>
      <c r="CD562" s="1">
        <v>6.4003050000000002E-3</v>
      </c>
      <c r="CE562">
        <v>18.198840000000001</v>
      </c>
      <c r="CF562">
        <v>0</v>
      </c>
      <c r="CG562">
        <v>0</v>
      </c>
      <c r="CH562" s="1">
        <v>6.3764260000000001E-3</v>
      </c>
      <c r="CI562">
        <v>18.208819999999999</v>
      </c>
      <c r="CJ562">
        <v>0</v>
      </c>
      <c r="CK562">
        <v>0</v>
      </c>
      <c r="CL562" s="1">
        <v>6.5746049999999999E-3</v>
      </c>
      <c r="CM562">
        <v>18.220669999999998</v>
      </c>
      <c r="CN562">
        <v>0</v>
      </c>
      <c r="CO562">
        <v>0</v>
      </c>
      <c r="CP562" s="1">
        <v>6.6013929999999997E-3</v>
      </c>
      <c r="CQ562">
        <v>18.250219999999999</v>
      </c>
      <c r="CR562">
        <v>0</v>
      </c>
      <c r="CS562">
        <v>0</v>
      </c>
      <c r="CT562" s="1">
        <v>6.59284E-3</v>
      </c>
      <c r="CU562">
        <v>18.30857</v>
      </c>
      <c r="CV562">
        <v>0</v>
      </c>
      <c r="CW562">
        <v>0</v>
      </c>
      <c r="CX562" s="1">
        <v>6.4328720000000001E-3</v>
      </c>
      <c r="CY562">
        <v>18.343689999999999</v>
      </c>
      <c r="CZ562">
        <v>0</v>
      </c>
      <c r="DA562">
        <v>0</v>
      </c>
      <c r="DB562" s="1">
        <v>6.3113290000000001E-3</v>
      </c>
      <c r="DC562">
        <v>18.403749999999999</v>
      </c>
      <c r="DD562">
        <v>0</v>
      </c>
      <c r="DE562">
        <v>0</v>
      </c>
      <c r="DF562" s="1">
        <v>6.2854720000000003E-3</v>
      </c>
      <c r="DG562">
        <v>18.458950000000002</v>
      </c>
      <c r="DH562">
        <v>0</v>
      </c>
      <c r="DI562">
        <v>0</v>
      </c>
      <c r="DJ562" s="1">
        <v>6.3090250000000002E-3</v>
      </c>
      <c r="DK562">
        <v>18.489709999999999</v>
      </c>
      <c r="DL562">
        <v>0</v>
      </c>
      <c r="DM562">
        <v>0</v>
      </c>
      <c r="DN562" s="1">
        <v>6.2883059999999996E-3</v>
      </c>
      <c r="DO562">
        <v>18.507059999999999</v>
      </c>
      <c r="DP562">
        <v>0</v>
      </c>
      <c r="DQ562">
        <v>0</v>
      </c>
      <c r="DR562" s="1">
        <v>6.1026639999999998E-3</v>
      </c>
      <c r="DS562">
        <v>18.52674</v>
      </c>
      <c r="DT562">
        <v>0</v>
      </c>
      <c r="DU562">
        <v>0</v>
      </c>
      <c r="DV562" s="1">
        <v>5.9821340000000001E-3</v>
      </c>
      <c r="DW562">
        <v>18.556450000000002</v>
      </c>
      <c r="DX562">
        <v>0</v>
      </c>
      <c r="DY562">
        <v>0</v>
      </c>
      <c r="DZ562" s="1">
        <v>5.9175929999999996E-3</v>
      </c>
      <c r="EA562">
        <v>18.63147</v>
      </c>
      <c r="EB562">
        <v>0</v>
      </c>
      <c r="EC562">
        <v>0</v>
      </c>
      <c r="ED562" s="1">
        <v>5.9446519999999999E-3</v>
      </c>
      <c r="EE562">
        <v>18.714790000000001</v>
      </c>
      <c r="EF562">
        <v>0</v>
      </c>
      <c r="EG562">
        <v>0</v>
      </c>
      <c r="EH562" s="1">
        <v>5.9537310000000003E-3</v>
      </c>
      <c r="EI562">
        <v>18.79731</v>
      </c>
      <c r="EJ562">
        <v>0</v>
      </c>
      <c r="EK562">
        <v>0</v>
      </c>
      <c r="EL562" s="1">
        <v>5.9020410000000002E-3</v>
      </c>
      <c r="EM562">
        <v>18.868490000000001</v>
      </c>
      <c r="EN562">
        <v>0</v>
      </c>
      <c r="EO562">
        <v>0</v>
      </c>
      <c r="EP562" s="1">
        <v>5.8394670000000001E-3</v>
      </c>
      <c r="EQ562">
        <v>18.899650000000001</v>
      </c>
      <c r="ER562">
        <v>0</v>
      </c>
      <c r="ES562">
        <v>0</v>
      </c>
      <c r="ET562" s="1">
        <v>5.784417E-3</v>
      </c>
      <c r="EU562">
        <v>18.907050000000002</v>
      </c>
      <c r="EV562">
        <v>0</v>
      </c>
      <c r="EW562">
        <v>0</v>
      </c>
      <c r="EX562" s="1">
        <v>5.9614969999999996E-3</v>
      </c>
      <c r="EY562">
        <v>18.92043</v>
      </c>
      <c r="EZ562">
        <v>0</v>
      </c>
      <c r="FA562">
        <v>0</v>
      </c>
      <c r="FB562" s="1">
        <v>6.0270819999999996E-3</v>
      </c>
      <c r="FC562">
        <v>18.939540000000001</v>
      </c>
      <c r="FD562">
        <v>0</v>
      </c>
      <c r="FE562">
        <v>0</v>
      </c>
      <c r="FF562" s="1">
        <v>6.041907E-3</v>
      </c>
      <c r="FG562">
        <v>18.989070000000002</v>
      </c>
      <c r="FH562">
        <v>0</v>
      </c>
      <c r="FI562">
        <v>0</v>
      </c>
      <c r="FJ562" s="1">
        <v>5.9257229999999999E-3</v>
      </c>
      <c r="FK562">
        <v>19.038360000000001</v>
      </c>
      <c r="FL562">
        <v>0</v>
      </c>
      <c r="FM562">
        <v>0</v>
      </c>
      <c r="FN562" s="1">
        <v>5.8464950000000002E-3</v>
      </c>
      <c r="FO562">
        <v>19.07639</v>
      </c>
      <c r="FP562">
        <v>0</v>
      </c>
      <c r="FQ562">
        <v>0</v>
      </c>
      <c r="FR562" s="1">
        <v>5.8417770000000003E-3</v>
      </c>
      <c r="FS562">
        <v>19.105540000000001</v>
      </c>
      <c r="FT562">
        <v>0</v>
      </c>
      <c r="FU562">
        <v>0</v>
      </c>
      <c r="FV562" s="1">
        <v>5.8765199999999997E-3</v>
      </c>
      <c r="FW562">
        <v>19.118680000000001</v>
      </c>
      <c r="FX562">
        <v>0</v>
      </c>
      <c r="FY562">
        <v>0</v>
      </c>
      <c r="FZ562" s="1">
        <v>5.8618289999999998E-3</v>
      </c>
      <c r="GA562">
        <v>19.124919999999999</v>
      </c>
      <c r="GB562">
        <v>0</v>
      </c>
      <c r="GC562">
        <v>0</v>
      </c>
      <c r="GD562" s="1">
        <v>5.841738E-3</v>
      </c>
      <c r="GE562">
        <v>19.131360000000001</v>
      </c>
      <c r="GF562">
        <v>0</v>
      </c>
      <c r="GG562">
        <v>0</v>
      </c>
      <c r="GH562" s="1">
        <v>5.8016810000000004E-3</v>
      </c>
      <c r="GI562">
        <v>19.14941</v>
      </c>
      <c r="GJ562">
        <v>0</v>
      </c>
      <c r="GK562">
        <v>0</v>
      </c>
      <c r="GL562" s="1">
        <v>5.7587990000000002E-3</v>
      </c>
      <c r="GM562">
        <v>19.202079999999999</v>
      </c>
      <c r="GN562">
        <v>0</v>
      </c>
      <c r="GO562">
        <v>0</v>
      </c>
      <c r="GP562" s="1">
        <v>5.7378969999999996E-3</v>
      </c>
      <c r="GQ562">
        <v>19.270209999999999</v>
      </c>
      <c r="GR562">
        <v>0</v>
      </c>
      <c r="GS562">
        <v>0</v>
      </c>
      <c r="GT562" s="1">
        <v>5.7025030000000003E-3</v>
      </c>
      <c r="GU562">
        <v>19.34695</v>
      </c>
      <c r="GV562">
        <v>0</v>
      </c>
      <c r="GW562">
        <v>0</v>
      </c>
      <c r="GX562" s="1">
        <v>5.6596479999999998E-3</v>
      </c>
      <c r="GY562">
        <v>19.416740000000001</v>
      </c>
      <c r="GZ562">
        <v>0</v>
      </c>
      <c r="HA562">
        <v>0</v>
      </c>
      <c r="HB562" s="1">
        <v>5.6312480000000002E-3</v>
      </c>
      <c r="HC562">
        <v>19.456790000000002</v>
      </c>
      <c r="HD562">
        <v>0</v>
      </c>
      <c r="HE562">
        <v>0</v>
      </c>
      <c r="HF562" s="1">
        <v>5.5703940000000002E-3</v>
      </c>
      <c r="HG562">
        <v>19.456569999999999</v>
      </c>
      <c r="HH562">
        <v>0</v>
      </c>
      <c r="HI562">
        <v>0</v>
      </c>
      <c r="HJ562" s="1">
        <v>5.9126680000000003E-3</v>
      </c>
      <c r="HK562">
        <v>19.455660000000002</v>
      </c>
      <c r="HL562">
        <v>0</v>
      </c>
      <c r="HM562">
        <v>0</v>
      </c>
      <c r="HN562" s="1">
        <v>5.9788990000000002E-3</v>
      </c>
      <c r="HO562">
        <v>19.46095</v>
      </c>
      <c r="HP562">
        <v>0</v>
      </c>
      <c r="HQ562">
        <v>0</v>
      </c>
      <c r="HR562" s="1">
        <v>6.00587E-3</v>
      </c>
      <c r="HS562">
        <v>19.492260000000002</v>
      </c>
      <c r="HT562">
        <v>0</v>
      </c>
      <c r="HU562">
        <v>0</v>
      </c>
      <c r="HV562" s="1">
        <v>5.7734170000000003E-3</v>
      </c>
      <c r="HW562">
        <v>19.544440000000002</v>
      </c>
      <c r="HX562">
        <v>0</v>
      </c>
      <c r="HY562">
        <v>0</v>
      </c>
      <c r="HZ562" s="1">
        <v>5.6166860000000001E-3</v>
      </c>
      <c r="IA562">
        <v>19.604189999999999</v>
      </c>
      <c r="IB562">
        <v>0</v>
      </c>
      <c r="IC562">
        <v>0</v>
      </c>
      <c r="ID562" s="1">
        <v>5.5933880000000004E-3</v>
      </c>
      <c r="IE562">
        <v>19.661480000000001</v>
      </c>
      <c r="IF562">
        <v>0</v>
      </c>
      <c r="IG562">
        <v>0</v>
      </c>
      <c r="IH562" s="1">
        <v>5.6480840000000003E-3</v>
      </c>
      <c r="II562">
        <v>19.691369999999999</v>
      </c>
      <c r="IJ562">
        <v>0</v>
      </c>
      <c r="IK562">
        <v>0</v>
      </c>
      <c r="IL562" s="1">
        <v>5.6482839999999999E-3</v>
      </c>
      <c r="IM562">
        <v>19.69088</v>
      </c>
      <c r="IN562">
        <v>0</v>
      </c>
      <c r="IO562">
        <v>0</v>
      </c>
      <c r="IP562" s="1">
        <v>6.0718170000000002E-3</v>
      </c>
      <c r="IQ562">
        <v>19.690159999999999</v>
      </c>
      <c r="IR562">
        <v>0</v>
      </c>
      <c r="IS562">
        <v>0</v>
      </c>
      <c r="IT562" s="1">
        <v>6.1207880000000003E-3</v>
      </c>
      <c r="IU562">
        <v>19.702290000000001</v>
      </c>
      <c r="IV562">
        <v>0</v>
      </c>
      <c r="IW562">
        <v>0</v>
      </c>
      <c r="IX562" s="1">
        <v>6.1783469999999998E-3</v>
      </c>
      <c r="IY562">
        <v>19.763850000000001</v>
      </c>
      <c r="IZ562">
        <v>0</v>
      </c>
      <c r="JA562">
        <v>0</v>
      </c>
      <c r="JB562" s="1">
        <v>5.9229909999999998E-3</v>
      </c>
      <c r="JC562">
        <v>19.838899999999999</v>
      </c>
      <c r="JD562">
        <v>0</v>
      </c>
      <c r="JE562">
        <v>0</v>
      </c>
      <c r="JF562" s="1">
        <v>5.7905580000000003E-3</v>
      </c>
      <c r="JG562">
        <v>19.912980000000001</v>
      </c>
      <c r="JH562">
        <v>0</v>
      </c>
      <c r="JI562">
        <v>0</v>
      </c>
      <c r="JJ562" s="1">
        <v>5.7598290000000002E-3</v>
      </c>
      <c r="JK562">
        <v>19.959440000000001</v>
      </c>
      <c r="JL562">
        <v>0</v>
      </c>
      <c r="JM562">
        <v>0</v>
      </c>
      <c r="JN562" s="1">
        <v>5.8496290000000003E-3</v>
      </c>
      <c r="JO562">
        <v>19.984200000000001</v>
      </c>
      <c r="JP562">
        <v>0</v>
      </c>
      <c r="JQ562">
        <v>0</v>
      </c>
      <c r="JR562" s="1">
        <v>5.8523550000000001E-3</v>
      </c>
      <c r="JS562">
        <v>19.988130000000002</v>
      </c>
      <c r="JT562">
        <v>0</v>
      </c>
      <c r="JU562">
        <v>0</v>
      </c>
      <c r="JV562" s="1">
        <v>6.2633380000000002E-3</v>
      </c>
      <c r="JW562">
        <v>19.992999999999999</v>
      </c>
      <c r="JX562">
        <v>0</v>
      </c>
      <c r="JY562">
        <v>0</v>
      </c>
      <c r="JZ562" s="1">
        <v>6.2966970000000004E-3</v>
      </c>
      <c r="KA562">
        <v>20.005420000000001</v>
      </c>
      <c r="KB562">
        <v>0</v>
      </c>
      <c r="KC562">
        <v>0</v>
      </c>
      <c r="KD562" s="1">
        <v>6.3314950000000004E-3</v>
      </c>
      <c r="KE562">
        <v>20.058209999999999</v>
      </c>
      <c r="KF562">
        <v>0</v>
      </c>
      <c r="KG562">
        <v>0</v>
      </c>
      <c r="KH562" s="1">
        <v>6.064107E-3</v>
      </c>
      <c r="KI562">
        <v>20.117260000000002</v>
      </c>
      <c r="KJ562">
        <v>0</v>
      </c>
      <c r="KK562">
        <v>0</v>
      </c>
      <c r="KL562" s="1">
        <v>5.9070759999999998E-3</v>
      </c>
      <c r="KM562">
        <v>20.18008</v>
      </c>
      <c r="KN562">
        <v>0</v>
      </c>
      <c r="KO562">
        <v>0</v>
      </c>
      <c r="KP562" s="1">
        <v>5.8742009999999999E-3</v>
      </c>
      <c r="KQ562">
        <v>20.235130000000002</v>
      </c>
      <c r="KR562">
        <v>0</v>
      </c>
      <c r="KS562">
        <v>0</v>
      </c>
      <c r="KT562" s="1">
        <v>5.9194679999999998E-3</v>
      </c>
      <c r="KU562">
        <v>20.25957</v>
      </c>
      <c r="KV562">
        <v>0</v>
      </c>
      <c r="KW562">
        <v>0</v>
      </c>
      <c r="KX562" s="1">
        <v>5.8901789999999997E-3</v>
      </c>
      <c r="KY562">
        <v>20.2637</v>
      </c>
      <c r="KZ562">
        <v>0</v>
      </c>
      <c r="LA562">
        <v>0</v>
      </c>
      <c r="LB562" s="1">
        <v>6.0906809999999997E-3</v>
      </c>
      <c r="LC562">
        <v>20.26811</v>
      </c>
      <c r="LD562">
        <v>0</v>
      </c>
      <c r="LE562">
        <v>0</v>
      </c>
      <c r="LF562" s="1">
        <v>6.0600569999999998E-3</v>
      </c>
      <c r="LG562">
        <v>20.28134</v>
      </c>
      <c r="LH562">
        <v>0</v>
      </c>
      <c r="LI562">
        <v>0</v>
      </c>
      <c r="LJ562" s="1">
        <v>6.0472260000000002E-3</v>
      </c>
      <c r="LK562">
        <v>20.333130000000001</v>
      </c>
      <c r="LL562">
        <v>0</v>
      </c>
      <c r="LM562">
        <v>0</v>
      </c>
      <c r="LN562" s="1">
        <v>5.8577309999999997E-3</v>
      </c>
      <c r="LO562">
        <v>20.401209999999999</v>
      </c>
      <c r="LP562">
        <v>0</v>
      </c>
      <c r="LQ562">
        <v>0</v>
      </c>
      <c r="LR562" s="1">
        <v>5.7400940000000003E-3</v>
      </c>
      <c r="LS562">
        <v>20.47532</v>
      </c>
      <c r="LT562">
        <v>0</v>
      </c>
      <c r="LU562">
        <v>0</v>
      </c>
      <c r="LV562" s="1">
        <v>5.6719509999999997E-3</v>
      </c>
      <c r="LW562">
        <v>20.535740000000001</v>
      </c>
      <c r="LX562">
        <v>0</v>
      </c>
      <c r="LY562">
        <v>0</v>
      </c>
      <c r="LZ562" s="1">
        <v>5.6444989999999999E-3</v>
      </c>
      <c r="MA562">
        <v>20.563020000000002</v>
      </c>
      <c r="MB562">
        <v>0</v>
      </c>
      <c r="MC562">
        <v>0</v>
      </c>
      <c r="MD562" s="1">
        <v>5.5562700000000003E-3</v>
      </c>
      <c r="ME562">
        <v>20.562550000000002</v>
      </c>
      <c r="MF562">
        <v>0</v>
      </c>
      <c r="MG562">
        <v>0</v>
      </c>
      <c r="MH562" s="1">
        <v>5.5779920000000004E-3</v>
      </c>
      <c r="MI562">
        <v>20.560919999999999</v>
      </c>
      <c r="MJ562">
        <v>0</v>
      </c>
      <c r="MK562">
        <v>-4.3736560000000004E-28</v>
      </c>
      <c r="ML562" s="1">
        <v>5.5256100000000002E-3</v>
      </c>
      <c r="MM562">
        <v>20.564710000000002</v>
      </c>
      <c r="MN562">
        <v>0</v>
      </c>
      <c r="MO562">
        <v>-1.7933709999999999E-25</v>
      </c>
      <c r="MP562" s="1">
        <v>5.5475339999999998E-3</v>
      </c>
      <c r="MQ562">
        <v>20.611129999999999</v>
      </c>
      <c r="MR562">
        <v>0</v>
      </c>
      <c r="MS562">
        <v>-2.6921620000000002E-23</v>
      </c>
      <c r="MT562" s="1">
        <v>5.4539159999999996E-3</v>
      </c>
      <c r="MU562">
        <v>20.654219999999999</v>
      </c>
      <c r="MV562">
        <v>0</v>
      </c>
      <c r="MW562">
        <v>-2.378488E-23</v>
      </c>
      <c r="MX562" s="1">
        <v>5.3437220000000004E-3</v>
      </c>
      <c r="MY562">
        <v>20.683029999999999</v>
      </c>
      <c r="MZ562">
        <v>0</v>
      </c>
      <c r="NA562">
        <v>-4.0952690000000002E-22</v>
      </c>
      <c r="NB562" s="1">
        <v>5.2741369999999999E-3</v>
      </c>
      <c r="NC562">
        <v>20.70166</v>
      </c>
      <c r="ND562">
        <v>0</v>
      </c>
      <c r="NE562">
        <v>-1.0618979999999999E-21</v>
      </c>
      <c r="NF562" s="1">
        <v>5.2548660000000004E-3</v>
      </c>
      <c r="NG562">
        <v>20.719449999999998</v>
      </c>
      <c r="NH562">
        <v>0</v>
      </c>
      <c r="NI562">
        <v>-5.1229920000000002E-21</v>
      </c>
      <c r="NJ562" s="1">
        <v>5.2646189999999999E-3</v>
      </c>
      <c r="NK562">
        <v>20.725110000000001</v>
      </c>
      <c r="NL562">
        <v>0</v>
      </c>
      <c r="NM562">
        <v>-1.8636690000000001E-21</v>
      </c>
      <c r="NN562" s="1">
        <v>5.3554329999999997E-3</v>
      </c>
      <c r="NO562">
        <v>20.729209999999998</v>
      </c>
      <c r="NP562">
        <v>0</v>
      </c>
      <c r="NQ562">
        <v>-3.102031E-20</v>
      </c>
      <c r="NR562" s="1">
        <v>5.3429000000000003E-3</v>
      </c>
      <c r="NS562">
        <v>20.739660000000001</v>
      </c>
      <c r="NT562">
        <v>0</v>
      </c>
      <c r="NU562">
        <v>-1.1105559999999999E-19</v>
      </c>
      <c r="NV562" s="1">
        <v>5.3063659999999999E-3</v>
      </c>
      <c r="NW562">
        <v>20.79382</v>
      </c>
      <c r="NX562">
        <v>0</v>
      </c>
      <c r="NY562">
        <v>-4.7137509999999996E-19</v>
      </c>
      <c r="NZ562" s="1">
        <v>5.2157920000000003E-3</v>
      </c>
      <c r="OA562">
        <v>20.869240000000001</v>
      </c>
      <c r="OB562">
        <v>0</v>
      </c>
      <c r="OC562" s="1">
        <v>-1.421351E-18</v>
      </c>
      <c r="OD562" s="1">
        <v>5.1648980000000002E-3</v>
      </c>
      <c r="OE562">
        <v>20.94218</v>
      </c>
      <c r="OF562">
        <v>0</v>
      </c>
      <c r="OG562" s="1">
        <v>-2.7255200000000001E-18</v>
      </c>
      <c r="OH562" s="1">
        <v>5.1613750000000002E-3</v>
      </c>
      <c r="OI562">
        <v>21.003</v>
      </c>
      <c r="OJ562">
        <v>0</v>
      </c>
      <c r="OK562" s="1">
        <v>-2.279415E-18</v>
      </c>
    </row>
    <row r="563" spans="1:427" x14ac:dyDescent="0.35">
      <c r="A563">
        <v>572</v>
      </c>
      <c r="B563" t="s">
        <v>4</v>
      </c>
      <c r="C563" t="s">
        <v>364</v>
      </c>
      <c r="D563" t="s">
        <v>570</v>
      </c>
      <c r="E563">
        <v>6174.1080000000002</v>
      </c>
      <c r="F563" s="1">
        <v>5.5184420000000001E-3</v>
      </c>
      <c r="G563">
        <v>17.376449999999998</v>
      </c>
      <c r="H563">
        <v>0</v>
      </c>
      <c r="I563">
        <v>0</v>
      </c>
      <c r="J563" s="1">
        <v>5.5157959999999999E-3</v>
      </c>
      <c r="K563">
        <v>17.424479999999999</v>
      </c>
      <c r="L563">
        <v>0</v>
      </c>
      <c r="M563">
        <v>0</v>
      </c>
      <c r="N563" s="1">
        <v>5.4677520000000002E-3</v>
      </c>
      <c r="O563">
        <v>17.476739999999999</v>
      </c>
      <c r="P563">
        <v>0</v>
      </c>
      <c r="Q563">
        <v>0</v>
      </c>
      <c r="R563" s="1">
        <v>5.3999149999999999E-3</v>
      </c>
      <c r="S563">
        <v>17.50788</v>
      </c>
      <c r="T563">
        <v>0</v>
      </c>
      <c r="U563">
        <v>0</v>
      </c>
      <c r="V563" s="1">
        <v>5.3509229999999996E-3</v>
      </c>
      <c r="W563">
        <v>17.511369999999999</v>
      </c>
      <c r="X563">
        <v>0</v>
      </c>
      <c r="Y563">
        <v>0</v>
      </c>
      <c r="Z563" s="1">
        <v>5.3795539999999999E-3</v>
      </c>
      <c r="AA563">
        <v>17.518910000000002</v>
      </c>
      <c r="AB563">
        <v>0</v>
      </c>
      <c r="AC563">
        <v>0</v>
      </c>
      <c r="AD563" s="1">
        <v>5.3708690000000003E-3</v>
      </c>
      <c r="AE563">
        <v>17.528020000000001</v>
      </c>
      <c r="AF563">
        <v>0</v>
      </c>
      <c r="AG563">
        <v>0</v>
      </c>
      <c r="AH563" s="1">
        <v>5.3546720000000004E-3</v>
      </c>
      <c r="AI563">
        <v>17.578050000000001</v>
      </c>
      <c r="AJ563">
        <v>0</v>
      </c>
      <c r="AK563">
        <v>0</v>
      </c>
      <c r="AL563" s="1">
        <v>5.2702419999999996E-3</v>
      </c>
      <c r="AM563">
        <v>17.64472</v>
      </c>
      <c r="AN563">
        <v>0</v>
      </c>
      <c r="AO563">
        <v>0</v>
      </c>
      <c r="AP563" s="1">
        <v>5.2171049999999997E-3</v>
      </c>
      <c r="AQ563">
        <v>17.71697</v>
      </c>
      <c r="AR563">
        <v>0</v>
      </c>
      <c r="AS563">
        <v>0</v>
      </c>
      <c r="AT563" s="1">
        <v>5.1826049999999999E-3</v>
      </c>
      <c r="AU563">
        <v>17.781189999999999</v>
      </c>
      <c r="AV563">
        <v>0</v>
      </c>
      <c r="AW563">
        <v>0</v>
      </c>
      <c r="AX563" s="1">
        <v>5.1729410000000003E-3</v>
      </c>
      <c r="AY563">
        <v>17.81776</v>
      </c>
      <c r="AZ563">
        <v>0</v>
      </c>
      <c r="BA563">
        <v>0</v>
      </c>
      <c r="BB563" s="1">
        <v>5.1553550000000004E-3</v>
      </c>
      <c r="BC563">
        <v>17.843689999999999</v>
      </c>
      <c r="BD563">
        <v>0</v>
      </c>
      <c r="BE563">
        <v>0</v>
      </c>
      <c r="BF563" s="1">
        <v>5.2310050000000004E-3</v>
      </c>
      <c r="BG563">
        <v>17.861470000000001</v>
      </c>
      <c r="BH563">
        <v>0</v>
      </c>
      <c r="BI563">
        <v>0</v>
      </c>
      <c r="BJ563" s="1">
        <v>5.2209769999999999E-3</v>
      </c>
      <c r="BK563">
        <v>17.891020000000001</v>
      </c>
      <c r="BL563">
        <v>0</v>
      </c>
      <c r="BM563">
        <v>0</v>
      </c>
      <c r="BN563" s="1">
        <v>5.1962040000000003E-3</v>
      </c>
      <c r="BO563">
        <v>17.966429999999999</v>
      </c>
      <c r="BP563">
        <v>0</v>
      </c>
      <c r="BQ563">
        <v>0</v>
      </c>
      <c r="BR563" s="1">
        <v>5.1185989999999997E-3</v>
      </c>
      <c r="BS563">
        <v>18.037880000000001</v>
      </c>
      <c r="BT563">
        <v>0</v>
      </c>
      <c r="BU563">
        <v>0</v>
      </c>
      <c r="BV563" s="1">
        <v>5.0505649999999999E-3</v>
      </c>
      <c r="BW563">
        <v>18.107810000000001</v>
      </c>
      <c r="BX563">
        <v>0</v>
      </c>
      <c r="BY563">
        <v>0</v>
      </c>
      <c r="BZ563" s="1">
        <v>5.0211279999999997E-3</v>
      </c>
      <c r="CA563">
        <v>18.166689999999999</v>
      </c>
      <c r="CB563">
        <v>0</v>
      </c>
      <c r="CC563">
        <v>0</v>
      </c>
      <c r="CD563" s="1">
        <v>5.0095890000000001E-3</v>
      </c>
      <c r="CE563">
        <v>18.20204</v>
      </c>
      <c r="CF563">
        <v>0</v>
      </c>
      <c r="CG563">
        <v>0</v>
      </c>
      <c r="CH563" s="1">
        <v>4.9908160000000003E-3</v>
      </c>
      <c r="CI563">
        <v>18.209060000000001</v>
      </c>
      <c r="CJ563">
        <v>0</v>
      </c>
      <c r="CK563">
        <v>0</v>
      </c>
      <c r="CL563" s="1">
        <v>5.1568960000000002E-3</v>
      </c>
      <c r="CM563">
        <v>18.218419999999998</v>
      </c>
      <c r="CN563">
        <v>0</v>
      </c>
      <c r="CO563">
        <v>0</v>
      </c>
      <c r="CP563" s="1">
        <v>5.178897E-3</v>
      </c>
      <c r="CQ563">
        <v>18.24699</v>
      </c>
      <c r="CR563">
        <v>0</v>
      </c>
      <c r="CS563">
        <v>0</v>
      </c>
      <c r="CT563" s="1">
        <v>5.1700640000000003E-3</v>
      </c>
      <c r="CU563">
        <v>18.306439999999998</v>
      </c>
      <c r="CV563">
        <v>0</v>
      </c>
      <c r="CW563">
        <v>0</v>
      </c>
      <c r="CX563" s="1">
        <v>5.0433559999999997E-3</v>
      </c>
      <c r="CY563">
        <v>18.34083</v>
      </c>
      <c r="CZ563">
        <v>0</v>
      </c>
      <c r="DA563">
        <v>0</v>
      </c>
      <c r="DB563" s="1">
        <v>4.9482620000000001E-3</v>
      </c>
      <c r="DC563">
        <v>18.402000000000001</v>
      </c>
      <c r="DD563">
        <v>0</v>
      </c>
      <c r="DE563">
        <v>0</v>
      </c>
      <c r="DF563" s="1">
        <v>4.9262819999999997E-3</v>
      </c>
      <c r="DG563">
        <v>18.457850000000001</v>
      </c>
      <c r="DH563">
        <v>0</v>
      </c>
      <c r="DI563">
        <v>0</v>
      </c>
      <c r="DJ563" s="1">
        <v>4.9485629999999996E-3</v>
      </c>
      <c r="DK563">
        <v>18.48732</v>
      </c>
      <c r="DL563">
        <v>0</v>
      </c>
      <c r="DM563">
        <v>0</v>
      </c>
      <c r="DN563" s="1">
        <v>4.930111E-3</v>
      </c>
      <c r="DO563">
        <v>18.502600000000001</v>
      </c>
      <c r="DP563">
        <v>0</v>
      </c>
      <c r="DQ563">
        <v>0</v>
      </c>
      <c r="DR563" s="1">
        <v>4.7827959999999997E-3</v>
      </c>
      <c r="DS563">
        <v>18.520569999999999</v>
      </c>
      <c r="DT563">
        <v>0</v>
      </c>
      <c r="DU563">
        <v>0</v>
      </c>
      <c r="DV563" s="1">
        <v>4.688851E-3</v>
      </c>
      <c r="DW563">
        <v>18.549569999999999</v>
      </c>
      <c r="DX563">
        <v>0</v>
      </c>
      <c r="DY563">
        <v>0</v>
      </c>
      <c r="DZ563" s="1">
        <v>4.6335309999999998E-3</v>
      </c>
      <c r="EA563">
        <v>18.627089999999999</v>
      </c>
      <c r="EB563">
        <v>0</v>
      </c>
      <c r="EC563">
        <v>0</v>
      </c>
      <c r="ED563" s="1">
        <v>4.656019E-3</v>
      </c>
      <c r="EE563">
        <v>18.713200000000001</v>
      </c>
      <c r="EF563">
        <v>0</v>
      </c>
      <c r="EG563">
        <v>0</v>
      </c>
      <c r="EH563" s="1">
        <v>4.6648059999999996E-3</v>
      </c>
      <c r="EI563">
        <v>18.798079999999999</v>
      </c>
      <c r="EJ563">
        <v>0</v>
      </c>
      <c r="EK563">
        <v>0</v>
      </c>
      <c r="EL563" s="1">
        <v>4.6237500000000003E-3</v>
      </c>
      <c r="EM563">
        <v>18.870429999999999</v>
      </c>
      <c r="EN563">
        <v>0</v>
      </c>
      <c r="EO563">
        <v>0</v>
      </c>
      <c r="EP563" s="1">
        <v>4.5754710000000002E-3</v>
      </c>
      <c r="EQ563">
        <v>18.89977</v>
      </c>
      <c r="ER563">
        <v>0</v>
      </c>
      <c r="ES563">
        <v>0</v>
      </c>
      <c r="ET563" s="1">
        <v>4.5312529999999998E-3</v>
      </c>
      <c r="EU563">
        <v>18.903839999999999</v>
      </c>
      <c r="EV563">
        <v>0</v>
      </c>
      <c r="EW563">
        <v>0</v>
      </c>
      <c r="EX563" s="1">
        <v>4.6774049999999999E-3</v>
      </c>
      <c r="EY563">
        <v>18.914680000000001</v>
      </c>
      <c r="EZ563">
        <v>0</v>
      </c>
      <c r="FA563">
        <v>0</v>
      </c>
      <c r="FB563" s="1">
        <v>4.7294759999999998E-3</v>
      </c>
      <c r="FC563">
        <v>18.931899999999999</v>
      </c>
      <c r="FD563">
        <v>0</v>
      </c>
      <c r="FE563">
        <v>0</v>
      </c>
      <c r="FF563" s="1">
        <v>4.7410020000000002E-3</v>
      </c>
      <c r="FG563">
        <v>18.981809999999999</v>
      </c>
      <c r="FH563">
        <v>0</v>
      </c>
      <c r="FI563">
        <v>0</v>
      </c>
      <c r="FJ563" s="1">
        <v>4.6481300000000003E-3</v>
      </c>
      <c r="FK563">
        <v>19.031330000000001</v>
      </c>
      <c r="FL563">
        <v>0</v>
      </c>
      <c r="FM563">
        <v>0</v>
      </c>
      <c r="FN563">
        <v>4.5872789999999997E-3</v>
      </c>
      <c r="FO563">
        <v>19.06888</v>
      </c>
      <c r="FP563">
        <v>0</v>
      </c>
      <c r="FQ563">
        <v>0</v>
      </c>
      <c r="FR563" s="1">
        <v>4.5810390000000003E-3</v>
      </c>
      <c r="FS563">
        <v>19.096800000000002</v>
      </c>
      <c r="FT563">
        <v>0</v>
      </c>
      <c r="FU563">
        <v>0</v>
      </c>
      <c r="FV563" s="1">
        <v>4.6096599999999998E-3</v>
      </c>
      <c r="FW563">
        <v>19.10765</v>
      </c>
      <c r="FX563">
        <v>0</v>
      </c>
      <c r="FY563">
        <v>0</v>
      </c>
      <c r="FZ563" s="1">
        <v>4.5991900000000004E-3</v>
      </c>
      <c r="GA563">
        <v>19.1113</v>
      </c>
      <c r="GB563">
        <v>0</v>
      </c>
      <c r="GC563">
        <v>0</v>
      </c>
      <c r="GD563" s="1">
        <v>4.5841429999999997E-3</v>
      </c>
      <c r="GE563">
        <v>19.115480000000002</v>
      </c>
      <c r="GF563">
        <v>0</v>
      </c>
      <c r="GG563">
        <v>0</v>
      </c>
      <c r="GH563" s="1">
        <v>4.552693E-3</v>
      </c>
      <c r="GI563">
        <v>19.132380000000001</v>
      </c>
      <c r="GJ563">
        <v>0</v>
      </c>
      <c r="GK563">
        <v>0</v>
      </c>
      <c r="GL563" s="1">
        <v>4.5183200000000001E-3</v>
      </c>
      <c r="GM563">
        <v>19.186430000000001</v>
      </c>
      <c r="GN563">
        <v>0</v>
      </c>
      <c r="GO563">
        <v>0</v>
      </c>
      <c r="GP563" s="1">
        <v>4.5050630000000001E-3</v>
      </c>
      <c r="GQ563">
        <v>19.25684</v>
      </c>
      <c r="GR563">
        <v>0</v>
      </c>
      <c r="GS563">
        <v>0</v>
      </c>
      <c r="GT563" s="1">
        <v>4.4754440000000003E-3</v>
      </c>
      <c r="GU563">
        <v>19.336099999999998</v>
      </c>
      <c r="GV563">
        <v>0</v>
      </c>
      <c r="GW563">
        <v>0</v>
      </c>
      <c r="GX563" s="1">
        <v>4.4407320000000002E-3</v>
      </c>
      <c r="GY563">
        <v>19.407620000000001</v>
      </c>
      <c r="GZ563">
        <v>0</v>
      </c>
      <c r="HA563">
        <v>0</v>
      </c>
      <c r="HB563" s="1">
        <v>4.4190150000000001E-3</v>
      </c>
      <c r="HC563">
        <v>19.446999999999999</v>
      </c>
      <c r="HD563">
        <v>0</v>
      </c>
      <c r="HE563">
        <v>0</v>
      </c>
      <c r="HF563" s="1">
        <v>4.3681120000000004E-3</v>
      </c>
      <c r="HG563">
        <v>19.443290000000001</v>
      </c>
      <c r="HH563">
        <v>0</v>
      </c>
      <c r="HI563">
        <v>0</v>
      </c>
      <c r="HJ563" s="1">
        <v>4.654231E-3</v>
      </c>
      <c r="HK563">
        <v>19.439119999999999</v>
      </c>
      <c r="HL563">
        <v>0</v>
      </c>
      <c r="HM563">
        <v>0</v>
      </c>
      <c r="HN563" s="1">
        <v>4.7039919999999997E-3</v>
      </c>
      <c r="HO563">
        <v>19.441800000000001</v>
      </c>
      <c r="HP563">
        <v>0</v>
      </c>
      <c r="HQ563">
        <v>0</v>
      </c>
      <c r="HR563" s="1">
        <v>4.7251139999999999E-3</v>
      </c>
      <c r="HS563">
        <v>19.472619999999999</v>
      </c>
      <c r="HT563">
        <v>0</v>
      </c>
      <c r="HU563">
        <v>0</v>
      </c>
      <c r="HV563" s="1">
        <v>4.5430319999999998E-3</v>
      </c>
      <c r="HW563">
        <v>19.525870000000001</v>
      </c>
      <c r="HX563">
        <v>0</v>
      </c>
      <c r="HY563">
        <v>0</v>
      </c>
      <c r="HZ563" s="1">
        <v>4.4162079999999996E-3</v>
      </c>
      <c r="IA563">
        <v>19.58717</v>
      </c>
      <c r="IB563">
        <v>0</v>
      </c>
      <c r="IC563">
        <v>0</v>
      </c>
      <c r="ID563" s="1">
        <v>4.4014800000000001E-3</v>
      </c>
      <c r="IE563">
        <v>19.64556</v>
      </c>
      <c r="IF563">
        <v>0</v>
      </c>
      <c r="IG563">
        <v>0</v>
      </c>
      <c r="IH563" s="1">
        <v>4.4442709999999996E-3</v>
      </c>
      <c r="II563">
        <v>19.67446</v>
      </c>
      <c r="IJ563">
        <v>0</v>
      </c>
      <c r="IK563">
        <v>0</v>
      </c>
      <c r="IL563" s="1">
        <v>4.4458950000000001E-3</v>
      </c>
      <c r="IM563">
        <v>19.670819999999999</v>
      </c>
      <c r="IN563">
        <v>0</v>
      </c>
      <c r="IO563">
        <v>0</v>
      </c>
      <c r="IP563" s="1">
        <v>4.7993239999999998E-3</v>
      </c>
      <c r="IQ563">
        <v>19.667159999999999</v>
      </c>
      <c r="IR563">
        <v>0</v>
      </c>
      <c r="IS563">
        <v>0</v>
      </c>
      <c r="IT563" s="1">
        <v>4.8331110000000002E-3</v>
      </c>
      <c r="IU563">
        <v>19.677489999999999</v>
      </c>
      <c r="IV563">
        <v>0</v>
      </c>
      <c r="IW563">
        <v>0</v>
      </c>
      <c r="IX563" s="1">
        <v>4.87661E-3</v>
      </c>
      <c r="IY563">
        <v>19.740849999999998</v>
      </c>
      <c r="IZ563">
        <v>0</v>
      </c>
      <c r="JA563">
        <v>0</v>
      </c>
      <c r="JB563" s="1">
        <v>4.678336E-3</v>
      </c>
      <c r="JC563">
        <v>19.818429999999999</v>
      </c>
      <c r="JD563">
        <v>0</v>
      </c>
      <c r="JE563">
        <v>0</v>
      </c>
      <c r="JF563" s="1">
        <v>4.5729880000000001E-3</v>
      </c>
      <c r="JG563">
        <v>19.894770000000001</v>
      </c>
      <c r="JH563">
        <v>0</v>
      </c>
      <c r="JI563">
        <v>0</v>
      </c>
      <c r="JJ563" s="1">
        <v>4.5472749999999999E-3</v>
      </c>
      <c r="JK563">
        <v>19.941140000000001</v>
      </c>
      <c r="JL563">
        <v>0</v>
      </c>
      <c r="JM563">
        <v>0</v>
      </c>
      <c r="JN563" s="1">
        <v>4.6199839999999997E-3</v>
      </c>
      <c r="JO563">
        <v>19.964169999999999</v>
      </c>
      <c r="JP563">
        <v>0</v>
      </c>
      <c r="JQ563">
        <v>0</v>
      </c>
      <c r="JR563" s="1">
        <v>4.6214769999999997E-3</v>
      </c>
      <c r="JS563">
        <v>19.965109999999999</v>
      </c>
      <c r="JT563">
        <v>0</v>
      </c>
      <c r="JU563">
        <v>0</v>
      </c>
      <c r="JV563">
        <v>4.9620890000000003E-3</v>
      </c>
      <c r="JW563">
        <v>19.967359999999999</v>
      </c>
      <c r="JX563">
        <v>0</v>
      </c>
      <c r="JY563">
        <v>0</v>
      </c>
      <c r="JZ563" s="1">
        <v>4.9849830000000001E-3</v>
      </c>
      <c r="KA563">
        <v>19.97784</v>
      </c>
      <c r="KB563">
        <v>0</v>
      </c>
      <c r="KC563">
        <v>0</v>
      </c>
      <c r="KD563" s="1">
        <v>5.0155019999999998E-3</v>
      </c>
      <c r="KE563">
        <v>20.031700000000001</v>
      </c>
      <c r="KF563">
        <v>0</v>
      </c>
      <c r="KG563">
        <v>0</v>
      </c>
      <c r="KH563" s="1">
        <v>4.8046790000000001E-3</v>
      </c>
      <c r="KI563">
        <v>20.092040000000001</v>
      </c>
      <c r="KJ563">
        <v>0</v>
      </c>
      <c r="KK563">
        <v>0</v>
      </c>
      <c r="KL563" s="1">
        <v>4.6808589999999999E-3</v>
      </c>
      <c r="KM563">
        <v>20.156320000000001</v>
      </c>
      <c r="KN563">
        <v>0</v>
      </c>
      <c r="KO563">
        <v>0</v>
      </c>
      <c r="KP563" s="1">
        <v>4.6531150000000002E-3</v>
      </c>
      <c r="KQ563">
        <v>20.2121</v>
      </c>
      <c r="KR563">
        <v>0</v>
      </c>
      <c r="KS563">
        <v>0</v>
      </c>
      <c r="KT563" s="1">
        <v>4.6917859999999999E-3</v>
      </c>
      <c r="KU563">
        <v>20.234909999999999</v>
      </c>
      <c r="KV563">
        <v>0</v>
      </c>
      <c r="KW563">
        <v>0</v>
      </c>
      <c r="KX563" s="1">
        <v>4.6674419999999999E-3</v>
      </c>
      <c r="KY563">
        <v>20.236080000000001</v>
      </c>
      <c r="KZ563">
        <v>0</v>
      </c>
      <c r="LA563">
        <v>0</v>
      </c>
      <c r="LB563">
        <v>4.8353989999999998E-3</v>
      </c>
      <c r="LC563">
        <v>20.237939999999998</v>
      </c>
      <c r="LD563">
        <v>0</v>
      </c>
      <c r="LE563">
        <v>0</v>
      </c>
      <c r="LF563" s="1">
        <v>4.8093779999999996E-3</v>
      </c>
      <c r="LG563">
        <v>20.24943</v>
      </c>
      <c r="LH563">
        <v>0</v>
      </c>
      <c r="LI563">
        <v>0</v>
      </c>
      <c r="LJ563" s="1">
        <v>4.8013439999999999E-3</v>
      </c>
      <c r="LK563">
        <v>20.302430000000001</v>
      </c>
      <c r="LL563">
        <v>0</v>
      </c>
      <c r="LM563">
        <v>0</v>
      </c>
      <c r="LN563" s="1">
        <v>4.6502569999999997E-3</v>
      </c>
      <c r="LO563">
        <v>20.372679999999999</v>
      </c>
      <c r="LP563">
        <v>0</v>
      </c>
      <c r="LQ563">
        <v>0</v>
      </c>
      <c r="LR563" s="1">
        <v>4.5586410000000004E-3</v>
      </c>
      <c r="LS563">
        <v>20.44913</v>
      </c>
      <c r="LT563">
        <v>0</v>
      </c>
      <c r="LU563">
        <v>0</v>
      </c>
      <c r="LV563" s="1">
        <v>4.5078080000000003E-3</v>
      </c>
      <c r="LW563">
        <v>20.510619999999999</v>
      </c>
      <c r="LX563">
        <v>0</v>
      </c>
      <c r="LY563">
        <v>0</v>
      </c>
      <c r="LZ563" s="1">
        <v>4.4831970000000004E-3</v>
      </c>
      <c r="MA563">
        <v>20.536370000000002</v>
      </c>
      <c r="MB563">
        <v>0</v>
      </c>
      <c r="MC563">
        <v>0</v>
      </c>
      <c r="MD563" s="1">
        <v>4.4191869999999998E-3</v>
      </c>
      <c r="ME563">
        <v>20.53256</v>
      </c>
      <c r="MF563">
        <v>0</v>
      </c>
      <c r="MG563">
        <v>0</v>
      </c>
      <c r="MH563" s="1">
        <v>4.440963E-3</v>
      </c>
      <c r="MI563">
        <v>20.527909999999999</v>
      </c>
      <c r="MJ563">
        <v>0</v>
      </c>
      <c r="MK563">
        <v>0</v>
      </c>
      <c r="ML563" s="1">
        <v>4.3926080000000001E-3</v>
      </c>
      <c r="MM563">
        <v>20.529430000000001</v>
      </c>
      <c r="MN563">
        <v>0</v>
      </c>
      <c r="MO563">
        <v>0</v>
      </c>
      <c r="MP563" s="1">
        <v>4.4118059999999999E-3</v>
      </c>
      <c r="MQ563">
        <v>20.576840000000001</v>
      </c>
      <c r="MR563">
        <v>0</v>
      </c>
      <c r="MS563">
        <v>0</v>
      </c>
      <c r="MT563" s="1">
        <v>4.3416549999999998E-3</v>
      </c>
      <c r="MU563">
        <v>20.620480000000001</v>
      </c>
      <c r="MV563">
        <v>0</v>
      </c>
      <c r="MW563">
        <v>9.6908810000000004E-23</v>
      </c>
      <c r="MX563" s="1">
        <v>4.2575119999999998E-3</v>
      </c>
      <c r="MY563">
        <v>20.648790000000002</v>
      </c>
      <c r="MZ563">
        <v>0</v>
      </c>
      <c r="NA563">
        <v>1.9292189999999999E-21</v>
      </c>
      <c r="NB563" s="1">
        <v>4.2022739999999998E-3</v>
      </c>
      <c r="NC563">
        <v>20.6663</v>
      </c>
      <c r="ND563">
        <v>0</v>
      </c>
      <c r="NE563">
        <v>1.4175579999999999E-20</v>
      </c>
      <c r="NF563" s="1">
        <v>4.1845290000000002E-3</v>
      </c>
      <c r="NG563">
        <v>20.682919999999999</v>
      </c>
      <c r="NH563">
        <v>0</v>
      </c>
      <c r="NI563">
        <v>6.6526890000000005E-20</v>
      </c>
      <c r="NJ563" s="1">
        <v>4.1911329999999997E-3</v>
      </c>
      <c r="NK563">
        <v>20.686679999999999</v>
      </c>
      <c r="NL563">
        <v>0</v>
      </c>
      <c r="NM563">
        <v>2.411648E-19</v>
      </c>
      <c r="NN563" s="1">
        <v>4.265909E-3</v>
      </c>
      <c r="NO563">
        <v>20.68892</v>
      </c>
      <c r="NP563">
        <v>0</v>
      </c>
      <c r="NQ563">
        <v>7.5711119999999998E-19</v>
      </c>
      <c r="NR563" s="1">
        <v>4.2579200000000001E-3</v>
      </c>
      <c r="NS563">
        <v>20.69819</v>
      </c>
      <c r="NT563">
        <v>0</v>
      </c>
      <c r="NU563">
        <v>2.738078E-18</v>
      </c>
      <c r="NV563" s="1">
        <v>4.2283629999999997E-3</v>
      </c>
      <c r="NW563">
        <v>20.754339999999999</v>
      </c>
      <c r="NX563">
        <v>0</v>
      </c>
      <c r="NY563">
        <v>1.13057E-17</v>
      </c>
      <c r="NZ563" s="1">
        <v>4.1539250000000002E-3</v>
      </c>
      <c r="OA563">
        <v>20.833010000000002</v>
      </c>
      <c r="OB563">
        <v>0</v>
      </c>
      <c r="OC563">
        <v>4.153688E-17</v>
      </c>
      <c r="OD563" s="1">
        <v>4.1175810000000004E-3</v>
      </c>
      <c r="OE563">
        <v>20.9087</v>
      </c>
      <c r="OF563">
        <v>0</v>
      </c>
      <c r="OG563">
        <v>1.280825E-16</v>
      </c>
      <c r="OH563" s="1">
        <v>4.1135160000000002E-3</v>
      </c>
      <c r="OI563">
        <v>20.971080000000001</v>
      </c>
      <c r="OJ563">
        <v>0</v>
      </c>
      <c r="OK563" s="1">
        <v>3.4086849999999998E-16</v>
      </c>
    </row>
    <row r="564" spans="1:427" x14ac:dyDescent="0.35">
      <c r="A564">
        <v>573</v>
      </c>
      <c r="B564" t="s">
        <v>4</v>
      </c>
      <c r="C564" t="s">
        <v>364</v>
      </c>
      <c r="D564" t="s">
        <v>571</v>
      </c>
      <c r="E564">
        <v>4965.7870000000003</v>
      </c>
      <c r="F564" s="1">
        <v>5.104412E-3</v>
      </c>
      <c r="G564">
        <v>17.37274</v>
      </c>
      <c r="H564">
        <v>0</v>
      </c>
      <c r="I564">
        <v>0</v>
      </c>
      <c r="J564" s="1">
        <v>5.1052739999999999E-3</v>
      </c>
      <c r="K564">
        <v>17.420449999999999</v>
      </c>
      <c r="L564">
        <v>0</v>
      </c>
      <c r="M564">
        <v>0</v>
      </c>
      <c r="N564" s="1">
        <v>5.0619990000000002E-3</v>
      </c>
      <c r="O564">
        <v>17.47242</v>
      </c>
      <c r="P564">
        <v>0</v>
      </c>
      <c r="Q564">
        <v>0</v>
      </c>
      <c r="R564" s="1">
        <v>4.9976669999999999E-3</v>
      </c>
      <c r="S564">
        <v>17.503319999999999</v>
      </c>
      <c r="T564">
        <v>0</v>
      </c>
      <c r="U564">
        <v>0</v>
      </c>
      <c r="V564" s="1">
        <v>4.9516070000000002E-3</v>
      </c>
      <c r="W564">
        <v>17.50685</v>
      </c>
      <c r="X564">
        <v>0</v>
      </c>
      <c r="Y564">
        <v>0</v>
      </c>
      <c r="Z564" s="1">
        <v>4.9833489999999998E-3</v>
      </c>
      <c r="AA564">
        <v>17.514479999999999</v>
      </c>
      <c r="AB564">
        <v>0</v>
      </c>
      <c r="AC564">
        <v>0</v>
      </c>
      <c r="AD564" s="1">
        <v>4.9791949999999996E-3</v>
      </c>
      <c r="AE564">
        <v>17.52366</v>
      </c>
      <c r="AF564">
        <v>0</v>
      </c>
      <c r="AG564">
        <v>0</v>
      </c>
      <c r="AH564" s="1">
        <v>4.9602250000000004E-3</v>
      </c>
      <c r="AI564">
        <v>17.57358</v>
      </c>
      <c r="AJ564">
        <v>0</v>
      </c>
      <c r="AK564">
        <v>0</v>
      </c>
      <c r="AL564" s="1">
        <v>4.8781739999999999E-3</v>
      </c>
      <c r="AM564">
        <v>17.639890000000001</v>
      </c>
      <c r="AN564">
        <v>0</v>
      </c>
      <c r="AO564">
        <v>0</v>
      </c>
      <c r="AP564" s="1">
        <v>4.8275510000000002E-3</v>
      </c>
      <c r="AQ564">
        <v>17.711749999999999</v>
      </c>
      <c r="AR564">
        <v>0</v>
      </c>
      <c r="AS564">
        <v>0</v>
      </c>
      <c r="AT564" s="1">
        <v>4.7995420000000004E-3</v>
      </c>
      <c r="AU564">
        <v>17.775580000000001</v>
      </c>
      <c r="AV564">
        <v>0</v>
      </c>
      <c r="AW564">
        <v>0</v>
      </c>
      <c r="AX564" s="1">
        <v>4.786205E-3</v>
      </c>
      <c r="AY564">
        <v>17.811900000000001</v>
      </c>
      <c r="AZ564">
        <v>0</v>
      </c>
      <c r="BA564">
        <v>0</v>
      </c>
      <c r="BB564" s="1">
        <v>4.7720439999999996E-3</v>
      </c>
      <c r="BC564">
        <v>17.837789999999998</v>
      </c>
      <c r="BD564">
        <v>0</v>
      </c>
      <c r="BE564">
        <v>0</v>
      </c>
      <c r="BF564" s="1">
        <v>4.8457730000000003E-3</v>
      </c>
      <c r="BG564">
        <v>17.85558</v>
      </c>
      <c r="BH564">
        <v>0</v>
      </c>
      <c r="BI564">
        <v>0</v>
      </c>
      <c r="BJ564" s="1">
        <v>4.8408690000000002E-3</v>
      </c>
      <c r="BK564">
        <v>17.885210000000001</v>
      </c>
      <c r="BL564">
        <v>0</v>
      </c>
      <c r="BM564">
        <v>0</v>
      </c>
      <c r="BN564" s="1">
        <v>4.8187539999999997E-3</v>
      </c>
      <c r="BO564">
        <v>17.96041</v>
      </c>
      <c r="BP564">
        <v>0</v>
      </c>
      <c r="BQ564">
        <v>0</v>
      </c>
      <c r="BR564" s="1">
        <v>4.7464459999999997E-3</v>
      </c>
      <c r="BS564">
        <v>18.031500000000001</v>
      </c>
      <c r="BT564">
        <v>0</v>
      </c>
      <c r="BU564">
        <v>0</v>
      </c>
      <c r="BV564" s="1">
        <v>4.6780019999999997E-3</v>
      </c>
      <c r="BW564">
        <v>18.101130000000001</v>
      </c>
      <c r="BX564">
        <v>0</v>
      </c>
      <c r="BY564">
        <v>0</v>
      </c>
      <c r="BZ564" s="1">
        <v>4.651227E-3</v>
      </c>
      <c r="CA564">
        <v>18.15981</v>
      </c>
      <c r="CB564">
        <v>0</v>
      </c>
      <c r="CC564">
        <v>0</v>
      </c>
      <c r="CD564" s="1">
        <v>4.6400310000000002E-3</v>
      </c>
      <c r="CE564">
        <v>18.19511</v>
      </c>
      <c r="CF564">
        <v>0</v>
      </c>
      <c r="CG564">
        <v>0</v>
      </c>
      <c r="CH564" s="1">
        <v>4.6225210000000001E-3</v>
      </c>
      <c r="CI564">
        <v>18.202279999999998</v>
      </c>
      <c r="CJ564">
        <v>0</v>
      </c>
      <c r="CK564">
        <v>0</v>
      </c>
      <c r="CL564" s="1">
        <v>4.7902370000000001E-3</v>
      </c>
      <c r="CM564">
        <v>18.211870000000001</v>
      </c>
      <c r="CN564">
        <v>0</v>
      </c>
      <c r="CO564">
        <v>0</v>
      </c>
      <c r="CP564" s="1">
        <v>4.8065900000000003E-3</v>
      </c>
      <c r="CQ564">
        <v>18.240559999999999</v>
      </c>
      <c r="CR564">
        <v>0</v>
      </c>
      <c r="CS564">
        <v>0</v>
      </c>
      <c r="CT564" s="1">
        <v>4.8028289999999998E-3</v>
      </c>
      <c r="CU564">
        <v>18.299900000000001</v>
      </c>
      <c r="CV564">
        <v>0</v>
      </c>
      <c r="CW564">
        <v>0</v>
      </c>
      <c r="CX564" s="1">
        <v>4.6821349999999996E-3</v>
      </c>
      <c r="CY564">
        <v>18.334209999999999</v>
      </c>
      <c r="CZ564">
        <v>0</v>
      </c>
      <c r="DA564">
        <v>0</v>
      </c>
      <c r="DB564" s="1">
        <v>4.5915519999999996E-3</v>
      </c>
      <c r="DC564">
        <v>18.395199999999999</v>
      </c>
      <c r="DD564">
        <v>0</v>
      </c>
      <c r="DE564">
        <v>0</v>
      </c>
      <c r="DF564" s="1">
        <v>4.5697430000000002E-3</v>
      </c>
      <c r="DG564">
        <v>18.450780000000002</v>
      </c>
      <c r="DH564">
        <v>0</v>
      </c>
      <c r="DI564">
        <v>0</v>
      </c>
      <c r="DJ564" s="1">
        <v>4.5955470000000002E-3</v>
      </c>
      <c r="DK564">
        <v>18.48011</v>
      </c>
      <c r="DL564">
        <v>0</v>
      </c>
      <c r="DM564">
        <v>0</v>
      </c>
      <c r="DN564" s="1">
        <v>4.5746770000000001E-3</v>
      </c>
      <c r="DO564">
        <v>18.495380000000001</v>
      </c>
      <c r="DP564">
        <v>0</v>
      </c>
      <c r="DQ564">
        <v>0</v>
      </c>
      <c r="DR564" s="1">
        <v>4.4338620000000002E-3</v>
      </c>
      <c r="DS564">
        <v>18.513390000000001</v>
      </c>
      <c r="DT564">
        <v>0</v>
      </c>
      <c r="DU564">
        <v>0</v>
      </c>
      <c r="DV564" s="1">
        <v>4.3505760000000001E-3</v>
      </c>
      <c r="DW564">
        <v>18.542459999999998</v>
      </c>
      <c r="DX564">
        <v>0</v>
      </c>
      <c r="DY564">
        <v>0</v>
      </c>
      <c r="DZ564" s="1">
        <v>4.2967029999999998E-3</v>
      </c>
      <c r="EA564">
        <v>18.61984</v>
      </c>
      <c r="EB564">
        <v>0</v>
      </c>
      <c r="EC564">
        <v>0</v>
      </c>
      <c r="ED564" s="1">
        <v>4.3164040000000002E-3</v>
      </c>
      <c r="EE564">
        <v>18.705549999999999</v>
      </c>
      <c r="EF564">
        <v>0</v>
      </c>
      <c r="EG564">
        <v>0</v>
      </c>
      <c r="EH564" s="1">
        <v>4.3252830000000001E-3</v>
      </c>
      <c r="EI564">
        <v>18.78998</v>
      </c>
      <c r="EJ564">
        <v>0</v>
      </c>
      <c r="EK564">
        <v>0</v>
      </c>
      <c r="EL564" s="1">
        <v>4.2866060000000001E-3</v>
      </c>
      <c r="EM564">
        <v>18.861979999999999</v>
      </c>
      <c r="EN564">
        <v>0</v>
      </c>
      <c r="EO564">
        <v>0</v>
      </c>
      <c r="EP564" s="1">
        <v>4.2422370000000003E-3</v>
      </c>
      <c r="EQ564">
        <v>18.891200000000001</v>
      </c>
      <c r="ER564">
        <v>0</v>
      </c>
      <c r="ES564">
        <v>0</v>
      </c>
      <c r="ET564" s="1">
        <v>4.2005999999999996E-3</v>
      </c>
      <c r="EU564">
        <v>18.895379999999999</v>
      </c>
      <c r="EV564">
        <v>0</v>
      </c>
      <c r="EW564">
        <v>0</v>
      </c>
      <c r="EX564" s="1">
        <v>4.3442810000000002E-3</v>
      </c>
      <c r="EY564">
        <v>18.906410000000001</v>
      </c>
      <c r="EZ564">
        <v>0</v>
      </c>
      <c r="FA564">
        <v>0</v>
      </c>
      <c r="FB564" s="1">
        <v>4.3909129999999998E-3</v>
      </c>
      <c r="FC564">
        <v>18.923850000000002</v>
      </c>
      <c r="FD564">
        <v>0</v>
      </c>
      <c r="FE564">
        <v>0</v>
      </c>
      <c r="FF564" s="1">
        <v>4.4034010000000004E-3</v>
      </c>
      <c r="FG564">
        <v>18.973690000000001</v>
      </c>
      <c r="FH564">
        <v>0</v>
      </c>
      <c r="FI564">
        <v>0</v>
      </c>
      <c r="FJ564" s="1">
        <v>4.3095490000000002E-3</v>
      </c>
      <c r="FK564">
        <v>19.02308</v>
      </c>
      <c r="FL564">
        <v>0</v>
      </c>
      <c r="FM564">
        <v>0</v>
      </c>
      <c r="FN564" s="1">
        <v>4.2600199999999998E-3</v>
      </c>
      <c r="FO564">
        <v>19.060580000000002</v>
      </c>
      <c r="FP564">
        <v>0</v>
      </c>
      <c r="FQ564">
        <v>0</v>
      </c>
      <c r="FR564" s="1">
        <v>4.2519960000000001E-3</v>
      </c>
      <c r="FS564">
        <v>19.088419999999999</v>
      </c>
      <c r="FT564">
        <v>0</v>
      </c>
      <c r="FU564">
        <v>0</v>
      </c>
      <c r="FV564" s="1">
        <v>4.2803390000000002E-3</v>
      </c>
      <c r="FW564">
        <v>19.099299999999999</v>
      </c>
      <c r="FX564">
        <v>0</v>
      </c>
      <c r="FY564">
        <v>0</v>
      </c>
      <c r="FZ564" s="1">
        <v>4.2710150000000004E-3</v>
      </c>
      <c r="GA564">
        <v>19.10305</v>
      </c>
      <c r="GB564">
        <v>0</v>
      </c>
      <c r="GC564">
        <v>0</v>
      </c>
      <c r="GD564" s="1">
        <v>4.2575950000000003E-3</v>
      </c>
      <c r="GE564">
        <v>19.107330000000001</v>
      </c>
      <c r="GF564">
        <v>0</v>
      </c>
      <c r="GG564">
        <v>0</v>
      </c>
      <c r="GH564" s="1">
        <v>4.2283039999999996E-3</v>
      </c>
      <c r="GI564">
        <v>19.12426</v>
      </c>
      <c r="GJ564">
        <v>0</v>
      </c>
      <c r="GK564">
        <v>0</v>
      </c>
      <c r="GL564" s="1">
        <v>4.1958469999999999E-3</v>
      </c>
      <c r="GM564">
        <v>19.178149999999999</v>
      </c>
      <c r="GN564">
        <v>0</v>
      </c>
      <c r="GO564">
        <v>0</v>
      </c>
      <c r="GP564" s="1">
        <v>4.1880019999999997E-3</v>
      </c>
      <c r="GQ564">
        <v>19.248180000000001</v>
      </c>
      <c r="GR564">
        <v>0</v>
      </c>
      <c r="GS564">
        <v>0</v>
      </c>
      <c r="GT564" s="1">
        <v>4.1567160000000004E-3</v>
      </c>
      <c r="GU564">
        <v>19.32696</v>
      </c>
      <c r="GV564">
        <v>0</v>
      </c>
      <c r="GW564">
        <v>0</v>
      </c>
      <c r="GX564" s="1">
        <v>4.1237549999999998E-3</v>
      </c>
      <c r="GY564">
        <v>19.398</v>
      </c>
      <c r="GZ564">
        <v>0</v>
      </c>
      <c r="HA564">
        <v>0</v>
      </c>
      <c r="HB564" s="1">
        <v>4.1039129999999998E-3</v>
      </c>
      <c r="HC564">
        <v>19.43703</v>
      </c>
      <c r="HD564">
        <v>0</v>
      </c>
      <c r="HE564">
        <v>0</v>
      </c>
      <c r="HF564" s="1">
        <v>4.0567090000000004E-3</v>
      </c>
      <c r="HG564">
        <v>19.433330000000002</v>
      </c>
      <c r="HH564">
        <v>0</v>
      </c>
      <c r="HI564">
        <v>0</v>
      </c>
      <c r="HJ564" s="1">
        <v>4.3363680000000002E-3</v>
      </c>
      <c r="HK564">
        <v>19.429279999999999</v>
      </c>
      <c r="HL564">
        <v>0</v>
      </c>
      <c r="HM564">
        <v>0</v>
      </c>
      <c r="HN564" s="1">
        <v>4.3822920000000003E-3</v>
      </c>
      <c r="HO564">
        <v>19.432020000000001</v>
      </c>
      <c r="HP564">
        <v>0</v>
      </c>
      <c r="HQ564">
        <v>0</v>
      </c>
      <c r="HR564" s="1">
        <v>4.4013129999999996E-3</v>
      </c>
      <c r="HS564">
        <v>19.46284</v>
      </c>
      <c r="HT564">
        <v>0</v>
      </c>
      <c r="HU564">
        <v>0</v>
      </c>
      <c r="HV564" s="1">
        <v>4.2300109999999997E-3</v>
      </c>
      <c r="HW564">
        <v>19.515940000000001</v>
      </c>
      <c r="HX564">
        <v>0</v>
      </c>
      <c r="HY564">
        <v>0</v>
      </c>
      <c r="HZ564" s="1">
        <v>4.113762E-3</v>
      </c>
      <c r="IA564">
        <v>19.57694</v>
      </c>
      <c r="IB564">
        <v>0</v>
      </c>
      <c r="IC564">
        <v>0</v>
      </c>
      <c r="ID564" s="1">
        <v>4.0971879999999999E-3</v>
      </c>
      <c r="IE564">
        <v>19.635059999999999</v>
      </c>
      <c r="IF564">
        <v>0</v>
      </c>
      <c r="IG564">
        <v>0</v>
      </c>
      <c r="IH564" s="1">
        <v>4.1405620000000004E-3</v>
      </c>
      <c r="II564">
        <v>19.663709999999998</v>
      </c>
      <c r="IJ564">
        <v>0</v>
      </c>
      <c r="IK564">
        <v>0</v>
      </c>
      <c r="IL564" s="1">
        <v>4.143257E-3</v>
      </c>
      <c r="IM564">
        <v>19.660049999999998</v>
      </c>
      <c r="IN564">
        <v>0</v>
      </c>
      <c r="IO564">
        <v>0</v>
      </c>
      <c r="IP564" s="1">
        <v>4.4931830000000004E-3</v>
      </c>
      <c r="IQ564">
        <v>19.656410000000001</v>
      </c>
      <c r="IR564">
        <v>0</v>
      </c>
      <c r="IS564">
        <v>0</v>
      </c>
      <c r="IT564" s="1">
        <v>4.518279E-3</v>
      </c>
      <c r="IU564">
        <v>19.66675</v>
      </c>
      <c r="IV564">
        <v>0</v>
      </c>
      <c r="IW564">
        <v>0</v>
      </c>
      <c r="IX564" s="1">
        <v>4.5571980000000002E-3</v>
      </c>
      <c r="IY564">
        <v>19.72982</v>
      </c>
      <c r="IZ564">
        <v>0</v>
      </c>
      <c r="JA564">
        <v>0</v>
      </c>
      <c r="JB564" s="1">
        <v>4.3781690000000003E-3</v>
      </c>
      <c r="JC564">
        <v>19.806989999999999</v>
      </c>
      <c r="JD564">
        <v>0</v>
      </c>
      <c r="JE564">
        <v>0</v>
      </c>
      <c r="JF564" s="1">
        <v>4.277744E-3</v>
      </c>
      <c r="JG564">
        <v>19.882860000000001</v>
      </c>
      <c r="JH564">
        <v>0</v>
      </c>
      <c r="JI564">
        <v>0</v>
      </c>
      <c r="JJ564" s="1">
        <v>4.2569069999999999E-3</v>
      </c>
      <c r="JK564">
        <v>19.92887</v>
      </c>
      <c r="JL564">
        <v>0</v>
      </c>
      <c r="JM564">
        <v>0</v>
      </c>
      <c r="JN564" s="1">
        <v>4.318026E-3</v>
      </c>
      <c r="JO564">
        <v>19.95168</v>
      </c>
      <c r="JP564">
        <v>0</v>
      </c>
      <c r="JQ564">
        <v>0</v>
      </c>
      <c r="JR564" s="1">
        <v>4.3229080000000003E-3</v>
      </c>
      <c r="JS564">
        <v>19.9526</v>
      </c>
      <c r="JT564">
        <v>0</v>
      </c>
      <c r="JU564">
        <v>0</v>
      </c>
      <c r="JV564" s="1">
        <v>4.6565460000000001E-3</v>
      </c>
      <c r="JW564">
        <v>19.954940000000001</v>
      </c>
      <c r="JX564">
        <v>0</v>
      </c>
      <c r="JY564">
        <v>0</v>
      </c>
      <c r="JZ564" s="1">
        <v>4.6768089999999997E-3</v>
      </c>
      <c r="KA564">
        <v>19.965440000000001</v>
      </c>
      <c r="KB564">
        <v>0</v>
      </c>
      <c r="KC564">
        <v>0</v>
      </c>
      <c r="KD564" s="1">
        <v>4.7071459999999997E-3</v>
      </c>
      <c r="KE564">
        <v>20.01905</v>
      </c>
      <c r="KF564">
        <v>0</v>
      </c>
      <c r="KG564">
        <v>0</v>
      </c>
      <c r="KH564" s="1">
        <v>4.5138540000000003E-3</v>
      </c>
      <c r="KI564">
        <v>20.079039999999999</v>
      </c>
      <c r="KJ564">
        <v>0</v>
      </c>
      <c r="KK564">
        <v>0</v>
      </c>
      <c r="KL564" s="1">
        <v>4.395576E-3</v>
      </c>
      <c r="KM564">
        <v>20.142980000000001</v>
      </c>
      <c r="KN564">
        <v>0</v>
      </c>
      <c r="KO564">
        <v>0</v>
      </c>
      <c r="KP564" s="1">
        <v>4.3681470000000002E-3</v>
      </c>
      <c r="KQ564">
        <v>20.198409999999999</v>
      </c>
      <c r="KR564">
        <v>0</v>
      </c>
      <c r="KS564">
        <v>0</v>
      </c>
      <c r="KT564" s="1">
        <v>4.4068190000000002E-3</v>
      </c>
      <c r="KU564">
        <v>20.221039999999999</v>
      </c>
      <c r="KV564">
        <v>0</v>
      </c>
      <c r="KW564">
        <v>0</v>
      </c>
      <c r="KX564" s="1">
        <v>4.3826179999999996E-3</v>
      </c>
      <c r="KY564">
        <v>20.22223</v>
      </c>
      <c r="KZ564">
        <v>0</v>
      </c>
      <c r="LA564">
        <v>0</v>
      </c>
      <c r="LB564" s="1">
        <v>4.5516910000000001E-3</v>
      </c>
      <c r="LC564">
        <v>20.224219999999999</v>
      </c>
      <c r="LD564">
        <v>0</v>
      </c>
      <c r="LE564">
        <v>0</v>
      </c>
      <c r="LF564" s="1">
        <v>4.5238220000000003E-3</v>
      </c>
      <c r="LG564">
        <v>20.235700000000001</v>
      </c>
      <c r="LH564">
        <v>0</v>
      </c>
      <c r="LI564">
        <v>0</v>
      </c>
      <c r="LJ564" s="1">
        <v>4.5219020000000004E-3</v>
      </c>
      <c r="LK564">
        <v>20.28858</v>
      </c>
      <c r="LL564">
        <v>0</v>
      </c>
      <c r="LM564">
        <v>0</v>
      </c>
      <c r="LN564" s="1">
        <v>4.377499E-3</v>
      </c>
      <c r="LO564">
        <v>20.358529999999998</v>
      </c>
      <c r="LP564">
        <v>0</v>
      </c>
      <c r="LQ564">
        <v>0</v>
      </c>
      <c r="LR564" s="1">
        <v>4.2951159999999999E-3</v>
      </c>
      <c r="LS564">
        <v>20.434619999999999</v>
      </c>
      <c r="LT564">
        <v>0</v>
      </c>
      <c r="LU564">
        <v>0</v>
      </c>
      <c r="LV564" s="1">
        <v>4.243854E-3</v>
      </c>
      <c r="LW564">
        <v>20.495760000000001</v>
      </c>
      <c r="LX564">
        <v>0</v>
      </c>
      <c r="LY564">
        <v>0</v>
      </c>
      <c r="LZ564" s="1">
        <v>4.2204879999999997E-3</v>
      </c>
      <c r="MA564">
        <v>20.52129</v>
      </c>
      <c r="MB564">
        <v>0</v>
      </c>
      <c r="MC564">
        <v>0</v>
      </c>
      <c r="MD564" s="1">
        <v>4.1624380000000001E-3</v>
      </c>
      <c r="ME564">
        <v>20.517579999999999</v>
      </c>
      <c r="MF564">
        <v>0</v>
      </c>
      <c r="MG564">
        <v>0</v>
      </c>
      <c r="MH564" s="1">
        <v>4.1931219999999996E-3</v>
      </c>
      <c r="MI564">
        <v>20.51313</v>
      </c>
      <c r="MJ564">
        <v>0</v>
      </c>
      <c r="MK564">
        <v>0</v>
      </c>
      <c r="ML564" s="1">
        <v>4.1405069999999999E-3</v>
      </c>
      <c r="MM564">
        <v>20.51482</v>
      </c>
      <c r="MN564">
        <v>0</v>
      </c>
      <c r="MO564">
        <v>0</v>
      </c>
      <c r="MP564" s="1">
        <v>4.1649540000000002E-3</v>
      </c>
      <c r="MQ564">
        <v>20.5623</v>
      </c>
      <c r="MR564">
        <v>0</v>
      </c>
      <c r="MS564">
        <v>0</v>
      </c>
      <c r="MT564" s="1">
        <v>4.0975400000000002E-3</v>
      </c>
      <c r="MU564">
        <v>20.60585</v>
      </c>
      <c r="MV564">
        <v>2.3743849999999998E-28</v>
      </c>
      <c r="MW564">
        <v>2.0477179999999999E-24</v>
      </c>
      <c r="MX564" s="1">
        <v>4.022884E-3</v>
      </c>
      <c r="MY564">
        <v>20.63402</v>
      </c>
      <c r="MZ564">
        <v>4.6279570000000002E-27</v>
      </c>
      <c r="NA564">
        <v>7.1012159999999996E-23</v>
      </c>
      <c r="NB564" s="1">
        <v>3.971156E-3</v>
      </c>
      <c r="NC564">
        <v>20.65147</v>
      </c>
      <c r="ND564">
        <v>3.3489559999999998E-26</v>
      </c>
      <c r="NE564">
        <v>6.9769869999999997E-22</v>
      </c>
      <c r="NF564" s="1">
        <v>3.9489540000000002E-3</v>
      </c>
      <c r="NG564">
        <v>20.66816</v>
      </c>
      <c r="NH564">
        <v>1.559008E-25</v>
      </c>
      <c r="NI564">
        <v>3.9917050000000003E-21</v>
      </c>
      <c r="NJ564" s="1">
        <v>3.9567040000000001E-3</v>
      </c>
      <c r="NK564">
        <v>20.671970000000002</v>
      </c>
      <c r="NL564">
        <v>5.6508720000000004E-25</v>
      </c>
      <c r="NM564">
        <v>1.677537E-20</v>
      </c>
      <c r="NN564" s="1">
        <v>4.0310909999999997E-3</v>
      </c>
      <c r="NO564">
        <v>20.674230000000001</v>
      </c>
      <c r="NP564">
        <v>1.8031290000000001E-24</v>
      </c>
      <c r="NQ564">
        <v>5.7832530000000002E-20</v>
      </c>
      <c r="NR564" s="1">
        <v>4.0250429999999999E-3</v>
      </c>
      <c r="NS564">
        <v>20.683499999999999</v>
      </c>
      <c r="NT564">
        <v>6.4975459999999999E-24</v>
      </c>
      <c r="NU564">
        <v>1.9533840000000001E-19</v>
      </c>
      <c r="NV564" s="1">
        <v>3.9987340000000003E-3</v>
      </c>
      <c r="NW564">
        <v>20.739439999999998</v>
      </c>
      <c r="NX564">
        <v>2.6598810000000002E-23</v>
      </c>
      <c r="NY564">
        <v>7.5499919999999999E-19</v>
      </c>
      <c r="NZ564" s="1">
        <v>3.9272279999999996E-3</v>
      </c>
      <c r="OA564">
        <v>20.817779999999999</v>
      </c>
      <c r="OB564">
        <v>9.5790239999999999E-23</v>
      </c>
      <c r="OC564">
        <v>2.927291E-18</v>
      </c>
      <c r="OD564" s="1">
        <v>3.8942059999999999E-3</v>
      </c>
      <c r="OE564">
        <v>20.89303</v>
      </c>
      <c r="OF564">
        <v>2.9234620000000001E-22</v>
      </c>
      <c r="OG564">
        <v>9.9906940000000002E-18</v>
      </c>
      <c r="OH564" s="1">
        <v>3.88982E-3</v>
      </c>
      <c r="OI564">
        <v>20.955089999999998</v>
      </c>
      <c r="OJ564" s="1">
        <v>7.758728E-22</v>
      </c>
      <c r="OK564" s="1">
        <v>2.9522470000000002E-17</v>
      </c>
    </row>
    <row r="565" spans="1:427" x14ac:dyDescent="0.35">
      <c r="A565">
        <v>574</v>
      </c>
      <c r="B565" t="s">
        <v>4</v>
      </c>
      <c r="C565" t="s">
        <v>364</v>
      </c>
      <c r="D565" t="s">
        <v>572</v>
      </c>
      <c r="E565">
        <v>3104.9</v>
      </c>
      <c r="F565" s="1">
        <v>4.7113900000000002E-3</v>
      </c>
      <c r="G565">
        <v>17.36505</v>
      </c>
      <c r="H565">
        <v>0</v>
      </c>
      <c r="I565">
        <v>0</v>
      </c>
      <c r="J565" s="1">
        <v>4.7150960000000002E-3</v>
      </c>
      <c r="K565">
        <v>17.412189999999999</v>
      </c>
      <c r="L565">
        <v>0</v>
      </c>
      <c r="M565">
        <v>0</v>
      </c>
      <c r="N565" s="1">
        <v>4.6767429999999997E-3</v>
      </c>
      <c r="O565">
        <v>17.463460000000001</v>
      </c>
      <c r="P565">
        <v>0</v>
      </c>
      <c r="Q565">
        <v>0</v>
      </c>
      <c r="R565" s="1">
        <v>4.6151849999999999E-3</v>
      </c>
      <c r="S565">
        <v>17.495270000000001</v>
      </c>
      <c r="T565">
        <v>0</v>
      </c>
      <c r="U565">
        <v>0</v>
      </c>
      <c r="V565" s="1">
        <v>4.5725139999999997E-3</v>
      </c>
      <c r="W565">
        <v>17.500969999999999</v>
      </c>
      <c r="X565">
        <v>0</v>
      </c>
      <c r="Y565">
        <v>0</v>
      </c>
      <c r="Z565" s="1">
        <v>4.6067149999999999E-3</v>
      </c>
      <c r="AA565">
        <v>17.509740000000001</v>
      </c>
      <c r="AB565">
        <v>0</v>
      </c>
      <c r="AC565">
        <v>0</v>
      </c>
      <c r="AD565" s="1">
        <v>4.606097E-3</v>
      </c>
      <c r="AE565">
        <v>17.519570000000002</v>
      </c>
      <c r="AF565">
        <v>0</v>
      </c>
      <c r="AG565">
        <v>0</v>
      </c>
      <c r="AH565" s="1">
        <v>4.5856159999999998E-3</v>
      </c>
      <c r="AI565">
        <v>17.567309999999999</v>
      </c>
      <c r="AJ565">
        <v>0</v>
      </c>
      <c r="AK565">
        <v>0</v>
      </c>
      <c r="AL565" s="1">
        <v>4.5052820000000002E-3</v>
      </c>
      <c r="AM565">
        <v>17.6312</v>
      </c>
      <c r="AN565">
        <v>0</v>
      </c>
      <c r="AO565">
        <v>0</v>
      </c>
      <c r="AP565" s="1">
        <v>4.457857E-3</v>
      </c>
      <c r="AQ565">
        <v>17.701090000000001</v>
      </c>
      <c r="AR565">
        <v>0</v>
      </c>
      <c r="AS565">
        <v>0</v>
      </c>
      <c r="AT565" s="1">
        <v>4.4350090000000002E-3</v>
      </c>
      <c r="AU565">
        <v>17.764089999999999</v>
      </c>
      <c r="AV565">
        <v>0</v>
      </c>
      <c r="AW565">
        <v>0</v>
      </c>
      <c r="AX565" s="1">
        <v>4.4207300000000003E-3</v>
      </c>
      <c r="AY565">
        <v>17.80153</v>
      </c>
      <c r="AZ565">
        <v>0</v>
      </c>
      <c r="BA565">
        <v>0</v>
      </c>
      <c r="BB565" s="1">
        <v>4.4112980000000001E-3</v>
      </c>
      <c r="BC565">
        <v>17.828710000000001</v>
      </c>
      <c r="BD565">
        <v>0</v>
      </c>
      <c r="BE565">
        <v>0</v>
      </c>
      <c r="BF565" s="1">
        <v>4.4831230000000003E-3</v>
      </c>
      <c r="BG565">
        <v>17.847930000000002</v>
      </c>
      <c r="BH565">
        <v>0</v>
      </c>
      <c r="BI565">
        <v>0</v>
      </c>
      <c r="BJ565" s="1">
        <v>4.4789290000000004E-3</v>
      </c>
      <c r="BK565">
        <v>17.877690000000001</v>
      </c>
      <c r="BL565">
        <v>0</v>
      </c>
      <c r="BM565">
        <v>0</v>
      </c>
      <c r="BN565" s="1">
        <v>4.4599319999999998E-3</v>
      </c>
      <c r="BO565">
        <v>17.95017</v>
      </c>
      <c r="BP565">
        <v>0</v>
      </c>
      <c r="BQ565">
        <v>0</v>
      </c>
      <c r="BR565" s="1">
        <v>4.392806E-3</v>
      </c>
      <c r="BS565">
        <v>18.019649999999999</v>
      </c>
      <c r="BT565">
        <v>0</v>
      </c>
      <c r="BU565">
        <v>0</v>
      </c>
      <c r="BV565" s="1">
        <v>4.3245059999999997E-3</v>
      </c>
      <c r="BW565">
        <v>18.088249999999999</v>
      </c>
      <c r="BX565">
        <v>0</v>
      </c>
      <c r="BY565">
        <v>0</v>
      </c>
      <c r="BZ565" s="1">
        <v>4.2999279999999997E-3</v>
      </c>
      <c r="CA565">
        <v>18.14687</v>
      </c>
      <c r="CB565">
        <v>0</v>
      </c>
      <c r="CC565">
        <v>0</v>
      </c>
      <c r="CD565" s="1">
        <v>4.2893940000000002E-3</v>
      </c>
      <c r="CE565">
        <v>18.183669999999999</v>
      </c>
      <c r="CF565">
        <v>0</v>
      </c>
      <c r="CG565">
        <v>0</v>
      </c>
      <c r="CH565" s="1">
        <v>4.2731959999999999E-3</v>
      </c>
      <c r="CI565">
        <v>18.1935</v>
      </c>
      <c r="CJ565">
        <v>0</v>
      </c>
      <c r="CK565">
        <v>0</v>
      </c>
      <c r="CL565" s="1">
        <v>4.437753E-3</v>
      </c>
      <c r="CM565">
        <v>18.204750000000001</v>
      </c>
      <c r="CN565">
        <v>0</v>
      </c>
      <c r="CO565">
        <v>0</v>
      </c>
      <c r="CP565" s="1">
        <v>4.4526110000000004E-3</v>
      </c>
      <c r="CQ565">
        <v>18.233370000000001</v>
      </c>
      <c r="CR565">
        <v>0</v>
      </c>
      <c r="CS565">
        <v>0</v>
      </c>
      <c r="CT565" s="1">
        <v>4.4522040000000004E-3</v>
      </c>
      <c r="CU565">
        <v>18.290849999999999</v>
      </c>
      <c r="CV565">
        <v>0</v>
      </c>
      <c r="CW565">
        <v>0</v>
      </c>
      <c r="CX565" s="1">
        <v>4.3364270000000003E-3</v>
      </c>
      <c r="CY565">
        <v>18.32545</v>
      </c>
      <c r="CZ565">
        <v>0</v>
      </c>
      <c r="DA565">
        <v>0</v>
      </c>
      <c r="DB565" s="1">
        <v>4.2514270000000003E-3</v>
      </c>
      <c r="DC565">
        <v>18.384799999999998</v>
      </c>
      <c r="DD565">
        <v>0</v>
      </c>
      <c r="DE565">
        <v>0</v>
      </c>
      <c r="DF565">
        <v>4.2304430000000004E-3</v>
      </c>
      <c r="DG565">
        <v>18.439630000000001</v>
      </c>
      <c r="DH565">
        <v>0</v>
      </c>
      <c r="DI565">
        <v>0</v>
      </c>
      <c r="DJ565" s="1">
        <v>4.2594099999999999E-3</v>
      </c>
      <c r="DK565">
        <v>18.470230000000001</v>
      </c>
      <c r="DL565">
        <v>0</v>
      </c>
      <c r="DM565">
        <v>0</v>
      </c>
      <c r="DN565" s="1">
        <v>4.23588E-3</v>
      </c>
      <c r="DO565">
        <v>18.487089999999998</v>
      </c>
      <c r="DP565">
        <v>0</v>
      </c>
      <c r="DQ565">
        <v>0</v>
      </c>
      <c r="DR565" s="1">
        <v>4.1019919999999996E-3</v>
      </c>
      <c r="DS565">
        <v>18.505960000000002</v>
      </c>
      <c r="DT565">
        <v>0</v>
      </c>
      <c r="DU565">
        <v>0</v>
      </c>
      <c r="DV565" s="1">
        <v>4.0289150000000001E-3</v>
      </c>
      <c r="DW565">
        <v>18.53472</v>
      </c>
      <c r="DX565">
        <v>0</v>
      </c>
      <c r="DY565">
        <v>0</v>
      </c>
      <c r="DZ565" s="1">
        <v>3.9766890000000003E-3</v>
      </c>
      <c r="EA565">
        <v>18.60887</v>
      </c>
      <c r="EB565">
        <v>0</v>
      </c>
      <c r="EC565">
        <v>0</v>
      </c>
      <c r="ED565" s="1">
        <v>3.9946519999999996E-3</v>
      </c>
      <c r="EE565">
        <v>18.691859999999998</v>
      </c>
      <c r="EF565">
        <v>0</v>
      </c>
      <c r="EG565">
        <v>0</v>
      </c>
      <c r="EH565" s="1">
        <v>4.0031169999999996E-3</v>
      </c>
      <c r="EI565">
        <v>18.774439999999998</v>
      </c>
      <c r="EJ565">
        <v>0</v>
      </c>
      <c r="EK565">
        <v>0</v>
      </c>
      <c r="EL565" s="1">
        <v>3.9670189999999996E-3</v>
      </c>
      <c r="EM565">
        <v>18.845949999999998</v>
      </c>
      <c r="EN565">
        <v>0</v>
      </c>
      <c r="EO565">
        <v>0</v>
      </c>
      <c r="EP565" s="1">
        <v>3.9260880000000003E-3</v>
      </c>
      <c r="EQ565">
        <v>18.87753</v>
      </c>
      <c r="ER565">
        <v>0</v>
      </c>
      <c r="ES565">
        <v>0</v>
      </c>
      <c r="ET565" s="1">
        <v>3.8872529999999998E-3</v>
      </c>
      <c r="EU565">
        <v>18.884799999999998</v>
      </c>
      <c r="EV565">
        <v>0</v>
      </c>
      <c r="EW565">
        <v>0</v>
      </c>
      <c r="EX565" s="1">
        <v>4.024204E-3</v>
      </c>
      <c r="EY565">
        <v>18.89761</v>
      </c>
      <c r="EZ565">
        <v>0</v>
      </c>
      <c r="FA565">
        <v>0</v>
      </c>
      <c r="FB565" s="1">
        <v>4.0696079999999997E-3</v>
      </c>
      <c r="FC565">
        <v>18.915870000000002</v>
      </c>
      <c r="FD565">
        <v>0</v>
      </c>
      <c r="FE565">
        <v>0</v>
      </c>
      <c r="FF565" s="1">
        <v>4.0818579999999998E-3</v>
      </c>
      <c r="FG565">
        <v>18.96424</v>
      </c>
      <c r="FH565">
        <v>0</v>
      </c>
      <c r="FI565">
        <v>0</v>
      </c>
      <c r="FJ565" s="1">
        <v>3.9876190000000004E-3</v>
      </c>
      <c r="FK565">
        <v>19.01277</v>
      </c>
      <c r="FL565">
        <v>0</v>
      </c>
      <c r="FM565">
        <v>0</v>
      </c>
      <c r="FN565" s="1">
        <v>3.9514839999999999E-3</v>
      </c>
      <c r="FO565">
        <v>19.050239999999999</v>
      </c>
      <c r="FP565">
        <v>0</v>
      </c>
      <c r="FQ565">
        <v>0</v>
      </c>
      <c r="FR565" s="1">
        <v>3.9416130000000001E-3</v>
      </c>
      <c r="FS565">
        <v>19.078779999999998</v>
      </c>
      <c r="FT565">
        <v>0</v>
      </c>
      <c r="FU565">
        <v>0</v>
      </c>
      <c r="FV565" s="1">
        <v>3.9674089999999999E-3</v>
      </c>
      <c r="FW565">
        <v>19.09121</v>
      </c>
      <c r="FX565">
        <v>0</v>
      </c>
      <c r="FY565">
        <v>0</v>
      </c>
      <c r="FZ565" s="1">
        <v>3.9589150000000004E-3</v>
      </c>
      <c r="GA565">
        <v>19.09646</v>
      </c>
      <c r="GB565">
        <v>0</v>
      </c>
      <c r="GC565">
        <v>0</v>
      </c>
      <c r="GD565" s="1">
        <v>3.9467310000000002E-3</v>
      </c>
      <c r="GE565">
        <v>19.10172</v>
      </c>
      <c r="GF565">
        <v>0</v>
      </c>
      <c r="GG565">
        <v>0</v>
      </c>
      <c r="GH565" s="1">
        <v>3.9195260000000004E-3</v>
      </c>
      <c r="GI565">
        <v>19.11844</v>
      </c>
      <c r="GJ565">
        <v>0</v>
      </c>
      <c r="GK565">
        <v>0</v>
      </c>
      <c r="GL565" s="1">
        <v>3.889202E-3</v>
      </c>
      <c r="GM565">
        <v>19.169840000000001</v>
      </c>
      <c r="GN565">
        <v>0</v>
      </c>
      <c r="GO565">
        <v>0</v>
      </c>
      <c r="GP565" s="1">
        <v>3.886572E-3</v>
      </c>
      <c r="GQ565">
        <v>19.237110000000001</v>
      </c>
      <c r="GR565">
        <v>0</v>
      </c>
      <c r="GS565">
        <v>0</v>
      </c>
      <c r="GT565" s="1">
        <v>3.853216E-3</v>
      </c>
      <c r="GU565">
        <v>19.313400000000001</v>
      </c>
      <c r="GV565">
        <v>0</v>
      </c>
      <c r="GW565">
        <v>0</v>
      </c>
      <c r="GX565" s="1">
        <v>3.8223459999999999E-3</v>
      </c>
      <c r="GY565">
        <v>19.383140000000001</v>
      </c>
      <c r="GZ565">
        <v>0</v>
      </c>
      <c r="HA565">
        <v>0</v>
      </c>
      <c r="HB565" s="1">
        <v>3.804104E-3</v>
      </c>
      <c r="HC565">
        <v>19.42334</v>
      </c>
      <c r="HD565">
        <v>0</v>
      </c>
      <c r="HE565">
        <v>0</v>
      </c>
      <c r="HF565" s="1">
        <v>3.7603160000000001E-3</v>
      </c>
      <c r="HG565">
        <v>19.42304</v>
      </c>
      <c r="HH565">
        <v>0</v>
      </c>
      <c r="HI565">
        <v>0</v>
      </c>
      <c r="HJ565" s="1">
        <v>4.0302549999999999E-3</v>
      </c>
      <c r="HK565">
        <v>19.421489999999999</v>
      </c>
      <c r="HL565">
        <v>0</v>
      </c>
      <c r="HM565">
        <v>0</v>
      </c>
      <c r="HN565" s="1">
        <v>4.074093E-3</v>
      </c>
      <c r="HO565">
        <v>19.42559</v>
      </c>
      <c r="HP565">
        <v>0</v>
      </c>
      <c r="HQ565">
        <v>0</v>
      </c>
      <c r="HR565" s="1">
        <v>4.0929479999999999E-3</v>
      </c>
      <c r="HS565">
        <v>19.455539999999999</v>
      </c>
      <c r="HT565">
        <v>0</v>
      </c>
      <c r="HU565">
        <v>0</v>
      </c>
      <c r="HV565" s="1">
        <v>3.9316519999999999E-3</v>
      </c>
      <c r="HW565">
        <v>19.50656</v>
      </c>
      <c r="HX565">
        <v>0</v>
      </c>
      <c r="HY565">
        <v>0</v>
      </c>
      <c r="HZ565" s="1">
        <v>3.8256879999999998E-3</v>
      </c>
      <c r="IA565">
        <v>19.565519999999999</v>
      </c>
      <c r="IB565">
        <v>0</v>
      </c>
      <c r="IC565">
        <v>0</v>
      </c>
      <c r="ID565" s="1">
        <v>3.8064930000000002E-3</v>
      </c>
      <c r="IE565">
        <v>19.622420000000002</v>
      </c>
      <c r="IF565">
        <v>0</v>
      </c>
      <c r="IG565">
        <v>0</v>
      </c>
      <c r="IH565" s="1">
        <v>3.849459E-3</v>
      </c>
      <c r="II565">
        <v>19.652149999999999</v>
      </c>
      <c r="IJ565">
        <v>0</v>
      </c>
      <c r="IK565">
        <v>0</v>
      </c>
      <c r="IL565" s="1">
        <v>3.849721E-3</v>
      </c>
      <c r="IM565">
        <v>19.651230000000002</v>
      </c>
      <c r="IN565">
        <v>0</v>
      </c>
      <c r="IO565">
        <v>0</v>
      </c>
      <c r="IP565" s="1">
        <v>4.1940329999999998E-3</v>
      </c>
      <c r="IQ565">
        <v>19.649609999999999</v>
      </c>
      <c r="IR565">
        <v>0</v>
      </c>
      <c r="IS565">
        <v>0</v>
      </c>
      <c r="IT565" s="1">
        <v>4.2132769999999996E-3</v>
      </c>
      <c r="IU565">
        <v>19.660450000000001</v>
      </c>
      <c r="IV565">
        <v>0</v>
      </c>
      <c r="IW565">
        <v>0</v>
      </c>
      <c r="IX565" s="1">
        <v>4.2459790000000004E-3</v>
      </c>
      <c r="IY565">
        <v>19.720559999999999</v>
      </c>
      <c r="IZ565">
        <v>0</v>
      </c>
      <c r="JA565">
        <v>0</v>
      </c>
      <c r="JB565" s="1">
        <v>4.0845059999999999E-3</v>
      </c>
      <c r="JC565">
        <v>19.794820000000001</v>
      </c>
      <c r="JD565">
        <v>0</v>
      </c>
      <c r="JE565">
        <v>0</v>
      </c>
      <c r="JF565" s="1">
        <v>3.9902779999999999E-3</v>
      </c>
      <c r="JG565">
        <v>19.868639999999999</v>
      </c>
      <c r="JH565">
        <v>0</v>
      </c>
      <c r="JI565">
        <v>0</v>
      </c>
      <c r="JJ565" s="1">
        <v>3.9735090000000001E-3</v>
      </c>
      <c r="JK565">
        <v>19.91508</v>
      </c>
      <c r="JL565">
        <v>0</v>
      </c>
      <c r="JM565">
        <v>0</v>
      </c>
      <c r="JN565" s="1">
        <v>4.0220469999999999E-3</v>
      </c>
      <c r="JO565">
        <v>19.939710000000002</v>
      </c>
      <c r="JP565">
        <v>0</v>
      </c>
      <c r="JQ565">
        <v>0</v>
      </c>
      <c r="JR565" s="1">
        <v>4.032178E-3</v>
      </c>
      <c r="JS565">
        <v>19.943159999999999</v>
      </c>
      <c r="JT565">
        <v>0</v>
      </c>
      <c r="JU565">
        <v>0</v>
      </c>
      <c r="JV565" s="1">
        <v>4.3538520000000001E-3</v>
      </c>
      <c r="JW565">
        <v>19.947240000000001</v>
      </c>
      <c r="JX565">
        <v>0</v>
      </c>
      <c r="JY565">
        <v>0</v>
      </c>
      <c r="JZ565" s="1">
        <v>4.3734409999999996E-3</v>
      </c>
      <c r="KA565">
        <v>19.95842</v>
      </c>
      <c r="KB565">
        <v>0</v>
      </c>
      <c r="KC565">
        <v>0</v>
      </c>
      <c r="KD565" s="1">
        <v>4.4023589999999998E-3</v>
      </c>
      <c r="KE565">
        <v>20.009810000000002</v>
      </c>
      <c r="KF565">
        <v>0</v>
      </c>
      <c r="KG565">
        <v>0</v>
      </c>
      <c r="KH565" s="1">
        <v>4.2278710000000002E-3</v>
      </c>
      <c r="KI565">
        <v>20.06794</v>
      </c>
      <c r="KJ565">
        <v>0</v>
      </c>
      <c r="KK565">
        <v>0</v>
      </c>
      <c r="KL565" s="1">
        <v>4.1128889999999998E-3</v>
      </c>
      <c r="KM565">
        <v>20.130230000000001</v>
      </c>
      <c r="KN565">
        <v>0</v>
      </c>
      <c r="KO565">
        <v>0</v>
      </c>
      <c r="KP565" s="1">
        <v>4.0864760000000003E-3</v>
      </c>
      <c r="KQ565">
        <v>20.184989999999999</v>
      </c>
      <c r="KR565">
        <v>0</v>
      </c>
      <c r="KS565">
        <v>0</v>
      </c>
      <c r="KT565" s="1">
        <v>4.1220170000000004E-3</v>
      </c>
      <c r="KU565">
        <v>20.209250000000001</v>
      </c>
      <c r="KV565">
        <v>0</v>
      </c>
      <c r="KW565">
        <v>0</v>
      </c>
      <c r="KX565" s="1">
        <v>4.1002690000000001E-3</v>
      </c>
      <c r="KY565">
        <v>20.212890000000002</v>
      </c>
      <c r="KZ565">
        <v>0</v>
      </c>
      <c r="LA565">
        <v>0</v>
      </c>
      <c r="LB565" s="1">
        <v>4.2684539999999997E-3</v>
      </c>
      <c r="LC565">
        <v>20.21651</v>
      </c>
      <c r="LD565">
        <v>0</v>
      </c>
      <c r="LE565">
        <v>0</v>
      </c>
      <c r="LF565" s="1">
        <v>4.2383050000000004E-3</v>
      </c>
      <c r="LG565">
        <v>20.22841</v>
      </c>
      <c r="LH565">
        <v>0</v>
      </c>
      <c r="LI565">
        <v>0</v>
      </c>
      <c r="LJ565" s="1">
        <v>4.2412919999999998E-3</v>
      </c>
      <c r="LK565">
        <v>20.279019999999999</v>
      </c>
      <c r="LL565">
        <v>0</v>
      </c>
      <c r="LM565">
        <v>0</v>
      </c>
      <c r="LN565" s="1">
        <v>4.102807E-3</v>
      </c>
      <c r="LO565">
        <v>20.346360000000001</v>
      </c>
      <c r="LP565">
        <v>0</v>
      </c>
      <c r="LQ565">
        <v>0</v>
      </c>
      <c r="LR565" s="1">
        <v>4.0288149999999998E-3</v>
      </c>
      <c r="LS565">
        <v>20.42014</v>
      </c>
      <c r="LT565">
        <v>0</v>
      </c>
      <c r="LU565">
        <v>0</v>
      </c>
      <c r="LV565" s="1">
        <v>3.9794979999999997E-3</v>
      </c>
      <c r="LW565">
        <v>20.480609999999999</v>
      </c>
      <c r="LX565">
        <v>0</v>
      </c>
      <c r="LY565">
        <v>0</v>
      </c>
      <c r="LZ565" s="1">
        <v>3.9560610000000003E-3</v>
      </c>
      <c r="MA565">
        <v>20.507930000000002</v>
      </c>
      <c r="MB565">
        <v>0</v>
      </c>
      <c r="MC565">
        <v>0</v>
      </c>
      <c r="MD565" s="1">
        <v>3.904009E-3</v>
      </c>
      <c r="ME565">
        <v>20.507149999999999</v>
      </c>
      <c r="MF565">
        <v>0</v>
      </c>
      <c r="MG565">
        <v>0</v>
      </c>
      <c r="MH565" s="1">
        <v>3.9411079999999996E-3</v>
      </c>
      <c r="MI565">
        <v>20.50479</v>
      </c>
      <c r="MJ565">
        <v>0</v>
      </c>
      <c r="MK565">
        <v>0</v>
      </c>
      <c r="ML565" s="1">
        <v>3.8876620000000001E-3</v>
      </c>
      <c r="MM565">
        <v>20.507480000000001</v>
      </c>
      <c r="MN565">
        <v>0</v>
      </c>
      <c r="MO565">
        <v>0</v>
      </c>
      <c r="MP565" s="1">
        <v>3.9131219999999998E-3</v>
      </c>
      <c r="MQ565">
        <v>20.552790000000002</v>
      </c>
      <c r="MR565">
        <v>0</v>
      </c>
      <c r="MS565">
        <v>0</v>
      </c>
      <c r="MT565" s="1">
        <v>3.848181E-3</v>
      </c>
      <c r="MU565">
        <v>20.595279999999999</v>
      </c>
      <c r="MV565">
        <v>0</v>
      </c>
      <c r="MW565">
        <v>-1.3063599999999999E-29</v>
      </c>
      <c r="MX565" s="1">
        <v>3.7828190000000002E-3</v>
      </c>
      <c r="MY565">
        <v>20.62341</v>
      </c>
      <c r="MZ565">
        <v>0</v>
      </c>
      <c r="NA565">
        <v>-3.8432500000000001E-28</v>
      </c>
      <c r="NB565" s="1">
        <v>3.7345389999999998E-3</v>
      </c>
      <c r="NC565">
        <v>20.641449999999999</v>
      </c>
      <c r="ND565">
        <v>3.0506860000000001E-30</v>
      </c>
      <c r="NE565">
        <v>6.9960849999999999E-25</v>
      </c>
      <c r="NF565" s="1">
        <v>3.711799E-3</v>
      </c>
      <c r="NG565">
        <v>20.658750000000001</v>
      </c>
      <c r="NH565">
        <v>2.1756940000000002E-28</v>
      </c>
      <c r="NI565">
        <v>5.0297799999999998E-23</v>
      </c>
      <c r="NJ565" s="1">
        <v>3.7166859999999999E-3</v>
      </c>
      <c r="NK565">
        <v>20.663740000000001</v>
      </c>
      <c r="NL565">
        <v>1.859084E-27</v>
      </c>
      <c r="NM565">
        <v>4.3001050000000004E-22</v>
      </c>
      <c r="NN565" s="1">
        <v>3.7933340000000002E-3</v>
      </c>
      <c r="NO565">
        <v>20.666969999999999</v>
      </c>
      <c r="NP565">
        <v>9.60198E-27</v>
      </c>
      <c r="NQ565">
        <v>2.1812520000000001E-21</v>
      </c>
      <c r="NR565" s="1">
        <v>3.7853359999999998E-3</v>
      </c>
      <c r="NS565">
        <v>20.67643</v>
      </c>
      <c r="NT565">
        <v>3.4428579999999998E-26</v>
      </c>
      <c r="NU565">
        <v>7.8533239999999995E-21</v>
      </c>
      <c r="NV565" s="1">
        <v>3.7611670000000002E-3</v>
      </c>
      <c r="NW565">
        <v>20.729469999999999</v>
      </c>
      <c r="NX565">
        <v>1.0938950000000001E-25</v>
      </c>
      <c r="NY565">
        <v>2.516405E-20</v>
      </c>
      <c r="NZ565" s="1">
        <v>3.6953110000000002E-3</v>
      </c>
      <c r="OA565">
        <v>20.804369999999999</v>
      </c>
      <c r="OB565">
        <v>4.0758350000000002E-25</v>
      </c>
      <c r="OC565">
        <v>9.5623180000000003E-20</v>
      </c>
      <c r="OD565" s="1">
        <v>3.663431E-3</v>
      </c>
      <c r="OE565">
        <v>20.877289999999999</v>
      </c>
      <c r="OF565">
        <v>1.6532799999999999E-24</v>
      </c>
      <c r="OG565">
        <v>3.9199169999999998E-19</v>
      </c>
      <c r="OH565" s="1">
        <v>3.6590390000000002E-3</v>
      </c>
      <c r="OI565">
        <v>20.938510000000001</v>
      </c>
      <c r="OJ565">
        <v>6.1064169999999999E-24</v>
      </c>
      <c r="OK565" s="1">
        <v>1.4518779999999999E-18</v>
      </c>
    </row>
    <row r="568" spans="1:427" x14ac:dyDescent="0.35">
      <c r="H568" s="5">
        <v>0.125</v>
      </c>
      <c r="L568">
        <f>0.125+H568</f>
        <v>0.25</v>
      </c>
      <c r="P568">
        <f>0.125+L568</f>
        <v>0.375</v>
      </c>
      <c r="T568">
        <f>0.125+P568</f>
        <v>0.5</v>
      </c>
      <c r="X568">
        <f>0.125+T568</f>
        <v>0.625</v>
      </c>
      <c r="AB568">
        <f>0.125+X568</f>
        <v>0.75</v>
      </c>
      <c r="AF568">
        <f>0.125+AB568</f>
        <v>0.875</v>
      </c>
      <c r="AJ568">
        <f>0.125+AF568</f>
        <v>1</v>
      </c>
      <c r="AN568">
        <f>0.125+AJ568</f>
        <v>1.125</v>
      </c>
      <c r="AR568">
        <f>0.125+AN568</f>
        <v>1.25</v>
      </c>
      <c r="AV568">
        <f>0.125+AR568</f>
        <v>1.375</v>
      </c>
      <c r="AZ568">
        <f>0.125+AV568</f>
        <v>1.5</v>
      </c>
      <c r="BD568">
        <f>0.125+AZ568</f>
        <v>1.625</v>
      </c>
      <c r="BH568">
        <f>0.125+BD568</f>
        <v>1.75</v>
      </c>
      <c r="BL568">
        <f>0.125+BH568</f>
        <v>1.875</v>
      </c>
      <c r="BP568">
        <f>0.125+BL568</f>
        <v>2</v>
      </c>
      <c r="BT568">
        <f>0.125+BP568</f>
        <v>2.125</v>
      </c>
      <c r="BX568">
        <f>0.125+BT568</f>
        <v>2.25</v>
      </c>
      <c r="CB568">
        <f>0.125+BX568</f>
        <v>2.375</v>
      </c>
      <c r="CF568">
        <f>0.125+CB568</f>
        <v>2.5</v>
      </c>
      <c r="CJ568">
        <f>0.125+CF568</f>
        <v>2.625</v>
      </c>
      <c r="CN568">
        <f>0.125+CJ568</f>
        <v>2.75</v>
      </c>
      <c r="CR568">
        <f>0.125+CN568</f>
        <v>2.875</v>
      </c>
      <c r="CV568">
        <f>0.125+CR568</f>
        <v>3</v>
      </c>
      <c r="CZ568">
        <f>0.125+CV568</f>
        <v>3.125</v>
      </c>
      <c r="DD568">
        <f>0.125+CZ568</f>
        <v>3.25</v>
      </c>
      <c r="DH568">
        <f>0.125+DD568</f>
        <v>3.375</v>
      </c>
      <c r="DL568">
        <f>0.125+DH568</f>
        <v>3.5</v>
      </c>
      <c r="DP568">
        <f>0.125+DL568</f>
        <v>3.625</v>
      </c>
      <c r="DT568">
        <f>0.125+DP568</f>
        <v>3.75</v>
      </c>
      <c r="DX568">
        <f>0.125+DT568</f>
        <v>3.875</v>
      </c>
      <c r="EB568">
        <f>0.125+DX568</f>
        <v>4</v>
      </c>
      <c r="EF568">
        <f>0.125+EB568</f>
        <v>4.125</v>
      </c>
      <c r="EJ568">
        <f>0.125+EF568</f>
        <v>4.25</v>
      </c>
      <c r="EN568">
        <f>0.125+EJ568</f>
        <v>4.375</v>
      </c>
      <c r="ER568">
        <f>0.125+EN568</f>
        <v>4.5</v>
      </c>
      <c r="EV568">
        <f>0.125+ER568</f>
        <v>4.625</v>
      </c>
      <c r="EZ568">
        <f>0.125+EV568</f>
        <v>4.75</v>
      </c>
      <c r="FD568">
        <f>0.125+EZ568</f>
        <v>4.875</v>
      </c>
      <c r="FH568">
        <f>0.125+FD568</f>
        <v>5</v>
      </c>
      <c r="FL568">
        <f>0.125+FH568</f>
        <v>5.125</v>
      </c>
      <c r="FP568">
        <f>0.125+FL568</f>
        <v>5.25</v>
      </c>
      <c r="FT568">
        <f>0.125+FP568</f>
        <v>5.375</v>
      </c>
      <c r="FX568">
        <f>0.125+FT568</f>
        <v>5.5</v>
      </c>
      <c r="GB568">
        <f>0.125+FX568</f>
        <v>5.625</v>
      </c>
      <c r="GF568">
        <f>0.125+GB568</f>
        <v>5.75</v>
      </c>
      <c r="GJ568">
        <f>0.125+GF568</f>
        <v>5.875</v>
      </c>
      <c r="GN568">
        <f>0.125+GJ568</f>
        <v>6</v>
      </c>
      <c r="GR568">
        <f>0.125+GN568</f>
        <v>6.125</v>
      </c>
      <c r="GV568">
        <f>0.125+GR568</f>
        <v>6.25</v>
      </c>
      <c r="GZ568">
        <f>0.125+GV568</f>
        <v>6.375</v>
      </c>
      <c r="HD568">
        <f>0.125+GZ568</f>
        <v>6.5</v>
      </c>
      <c r="HH568">
        <f>0.125+HD568</f>
        <v>6.625</v>
      </c>
      <c r="HL568">
        <f>0.125+HH568</f>
        <v>6.75</v>
      </c>
      <c r="HP568">
        <f>0.125+HL568</f>
        <v>6.875</v>
      </c>
      <c r="HT568">
        <f>0.125+HP568</f>
        <v>7</v>
      </c>
      <c r="HX568">
        <f>0.125+HT568</f>
        <v>7.125</v>
      </c>
      <c r="IB568">
        <f>0.125+HX568</f>
        <v>7.25</v>
      </c>
      <c r="IF568">
        <f>0.125+IB568</f>
        <v>7.375</v>
      </c>
      <c r="IJ568">
        <f>0.125+IF568</f>
        <v>7.5</v>
      </c>
      <c r="IN568">
        <f>0.125+IJ568</f>
        <v>7.625</v>
      </c>
      <c r="IR568">
        <f>0.125+IN568</f>
        <v>7.75</v>
      </c>
      <c r="IV568">
        <f>0.125+IR568</f>
        <v>7.875</v>
      </c>
      <c r="IZ568">
        <f>0.125+IV568</f>
        <v>8</v>
      </c>
      <c r="JD568">
        <f>0.125+IZ568</f>
        <v>8.125</v>
      </c>
      <c r="JH568">
        <f>0.125+JD568</f>
        <v>8.25</v>
      </c>
      <c r="JL568">
        <f>0.125+JH568</f>
        <v>8.375</v>
      </c>
      <c r="JP568">
        <f>0.125+JL568</f>
        <v>8.5</v>
      </c>
      <c r="JT568">
        <f>0.125+JP568</f>
        <v>8.625</v>
      </c>
      <c r="JX568">
        <f>0.125+JT568</f>
        <v>8.75</v>
      </c>
      <c r="KB568">
        <f>0.125+JX568</f>
        <v>8.875</v>
      </c>
      <c r="KF568">
        <f>0.125+KB568</f>
        <v>9</v>
      </c>
      <c r="KJ568">
        <f>0.125+KF568</f>
        <v>9.125</v>
      </c>
      <c r="KN568">
        <f>0.125+KJ568</f>
        <v>9.25</v>
      </c>
      <c r="KR568">
        <f>0.125+KN568</f>
        <v>9.375</v>
      </c>
      <c r="KV568">
        <f>0.125+KR568</f>
        <v>9.5</v>
      </c>
      <c r="KZ568">
        <f>0.125+KV568</f>
        <v>9.625</v>
      </c>
      <c r="LD568">
        <f>0.125+KZ568</f>
        <v>9.75</v>
      </c>
      <c r="LH568">
        <f>0.125+LD568</f>
        <v>9.875</v>
      </c>
      <c r="LL568">
        <f>0.125+LH568</f>
        <v>10</v>
      </c>
      <c r="LP568">
        <f>0.125+LL568</f>
        <v>10.125</v>
      </c>
      <c r="LT568">
        <f>0.125+LP568</f>
        <v>10.25</v>
      </c>
      <c r="LX568">
        <f>0.125+LT568</f>
        <v>10.375</v>
      </c>
      <c r="MB568">
        <f>0.125+LX568</f>
        <v>10.5</v>
      </c>
      <c r="MF568">
        <f>0.125+MB568</f>
        <v>10.625</v>
      </c>
      <c r="MJ568">
        <f>0.125+MF568</f>
        <v>10.75</v>
      </c>
      <c r="MN568">
        <f>0.125+MJ568</f>
        <v>10.875</v>
      </c>
      <c r="MR568">
        <f>0.125+MN568</f>
        <v>11</v>
      </c>
      <c r="MV568">
        <f>0.125+MR568</f>
        <v>11.125</v>
      </c>
      <c r="MZ568">
        <f>0.125+MV568</f>
        <v>11.25</v>
      </c>
      <c r="ND568">
        <f>0.125+MZ568</f>
        <v>11.375</v>
      </c>
      <c r="NH568">
        <f>0.125+ND568</f>
        <v>11.5</v>
      </c>
      <c r="NL568">
        <f>0.125+NH568</f>
        <v>11.625</v>
      </c>
      <c r="NP568">
        <f>0.125+NL568</f>
        <v>11.75</v>
      </c>
      <c r="NT568">
        <f>0.125+NP568</f>
        <v>11.875</v>
      </c>
      <c r="NX568">
        <f>0.125+NT568</f>
        <v>12</v>
      </c>
      <c r="OB568">
        <f>0.125+NX568</f>
        <v>12.125</v>
      </c>
      <c r="OF568">
        <f>0.125+OB568</f>
        <v>12.25</v>
      </c>
      <c r="OJ568">
        <f>0.125+OF568</f>
        <v>12.375</v>
      </c>
      <c r="OK568" s="5">
        <f>0.125*OO[[#Headers],[99]]</f>
        <v>12.375</v>
      </c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9A09-C6C0-4086-8364-2454E2209A8A}">
  <sheetPr>
    <tabColor theme="7"/>
  </sheetPr>
  <dimension ref="A1:CX569"/>
  <sheetViews>
    <sheetView topLeftCell="A547" workbookViewId="0">
      <selection activeCell="A566" sqref="A566:CW568"/>
    </sheetView>
  </sheetViews>
  <sheetFormatPr defaultRowHeight="14.5" x14ac:dyDescent="0.35"/>
  <cols>
    <col min="2" max="2" width="12.1796875" customWidth="1"/>
    <col min="3" max="102" width="8.7265625" style="10"/>
  </cols>
  <sheetData>
    <row r="1" spans="1:102" ht="29" x14ac:dyDescent="0.35">
      <c r="A1" s="2" t="s">
        <v>2</v>
      </c>
      <c r="B1" s="2" t="s">
        <v>3</v>
      </c>
      <c r="C1" s="10" t="s">
        <v>871</v>
      </c>
      <c r="D1" s="10" t="s">
        <v>872</v>
      </c>
      <c r="E1" s="10" t="s">
        <v>873</v>
      </c>
      <c r="F1" s="10" t="s">
        <v>874</v>
      </c>
      <c r="G1" s="10" t="s">
        <v>875</v>
      </c>
      <c r="H1" s="10" t="s">
        <v>876</v>
      </c>
      <c r="I1" s="10" t="s">
        <v>877</v>
      </c>
      <c r="J1" s="10" t="s">
        <v>878</v>
      </c>
      <c r="K1" s="10" t="s">
        <v>879</v>
      </c>
      <c r="L1" s="10" t="s">
        <v>880</v>
      </c>
      <c r="M1" s="10" t="s">
        <v>881</v>
      </c>
      <c r="N1" s="10" t="s">
        <v>882</v>
      </c>
      <c r="O1" s="10" t="s">
        <v>883</v>
      </c>
      <c r="P1" s="10" t="s">
        <v>884</v>
      </c>
      <c r="Q1" s="10" t="s">
        <v>885</v>
      </c>
      <c r="R1" s="10" t="s">
        <v>886</v>
      </c>
      <c r="S1" s="10" t="s">
        <v>887</v>
      </c>
      <c r="T1" s="10" t="s">
        <v>888</v>
      </c>
      <c r="U1" s="10" t="s">
        <v>889</v>
      </c>
      <c r="V1" s="10" t="s">
        <v>890</v>
      </c>
      <c r="W1" s="10" t="s">
        <v>891</v>
      </c>
      <c r="X1" s="10" t="s">
        <v>892</v>
      </c>
      <c r="Y1" s="10" t="s">
        <v>893</v>
      </c>
      <c r="Z1" s="10" t="s">
        <v>894</v>
      </c>
      <c r="AA1" s="10" t="s">
        <v>895</v>
      </c>
      <c r="AB1" s="10" t="s">
        <v>896</v>
      </c>
      <c r="AC1" s="10" t="s">
        <v>897</v>
      </c>
      <c r="AD1" s="10" t="s">
        <v>898</v>
      </c>
      <c r="AE1" s="10" t="s">
        <v>899</v>
      </c>
      <c r="AF1" s="10" t="s">
        <v>900</v>
      </c>
      <c r="AG1" s="10" t="s">
        <v>901</v>
      </c>
      <c r="AH1" s="10" t="s">
        <v>902</v>
      </c>
      <c r="AI1" s="10" t="s">
        <v>903</v>
      </c>
      <c r="AJ1" s="10" t="s">
        <v>904</v>
      </c>
      <c r="AK1" s="10" t="s">
        <v>905</v>
      </c>
      <c r="AL1" s="10" t="s">
        <v>906</v>
      </c>
      <c r="AM1" s="10" t="s">
        <v>907</v>
      </c>
      <c r="AN1" s="10" t="s">
        <v>908</v>
      </c>
      <c r="AO1" s="10" t="s">
        <v>909</v>
      </c>
      <c r="AP1" s="10" t="s">
        <v>910</v>
      </c>
      <c r="AQ1" s="10" t="s">
        <v>911</v>
      </c>
      <c r="AR1" s="10" t="s">
        <v>912</v>
      </c>
      <c r="AS1" s="10" t="s">
        <v>913</v>
      </c>
      <c r="AT1" s="10" t="s">
        <v>914</v>
      </c>
      <c r="AU1" s="10" t="s">
        <v>915</v>
      </c>
      <c r="AV1" s="10" t="s">
        <v>916</v>
      </c>
      <c r="AW1" s="10" t="s">
        <v>917</v>
      </c>
      <c r="AX1" s="10" t="s">
        <v>918</v>
      </c>
      <c r="AY1" s="10" t="s">
        <v>919</v>
      </c>
      <c r="AZ1" s="10" t="s">
        <v>920</v>
      </c>
      <c r="BA1" s="10" t="s">
        <v>921</v>
      </c>
      <c r="BB1" s="10" t="s">
        <v>922</v>
      </c>
      <c r="BC1" s="10" t="s">
        <v>923</v>
      </c>
      <c r="BD1" s="10" t="s">
        <v>924</v>
      </c>
      <c r="BE1" s="10" t="s">
        <v>925</v>
      </c>
      <c r="BF1" s="10" t="s">
        <v>926</v>
      </c>
      <c r="BG1" s="10" t="s">
        <v>927</v>
      </c>
      <c r="BH1" s="10" t="s">
        <v>928</v>
      </c>
      <c r="BI1" s="10" t="s">
        <v>929</v>
      </c>
      <c r="BJ1" s="10" t="s">
        <v>930</v>
      </c>
      <c r="BK1" s="10" t="s">
        <v>931</v>
      </c>
      <c r="BL1" s="10" t="s">
        <v>932</v>
      </c>
      <c r="BM1" s="10" t="s">
        <v>933</v>
      </c>
      <c r="BN1" s="10" t="s">
        <v>934</v>
      </c>
      <c r="BO1" s="10" t="s">
        <v>935</v>
      </c>
      <c r="BP1" s="10" t="s">
        <v>936</v>
      </c>
      <c r="BQ1" s="10" t="s">
        <v>937</v>
      </c>
      <c r="BR1" s="10" t="s">
        <v>938</v>
      </c>
      <c r="BS1" s="10" t="s">
        <v>939</v>
      </c>
      <c r="BT1" s="10" t="s">
        <v>940</v>
      </c>
      <c r="BU1" s="10" t="s">
        <v>941</v>
      </c>
      <c r="BV1" s="10" t="s">
        <v>942</v>
      </c>
      <c r="BW1" s="10" t="s">
        <v>943</v>
      </c>
      <c r="BX1" s="10" t="s">
        <v>944</v>
      </c>
      <c r="BY1" s="10" t="s">
        <v>945</v>
      </c>
      <c r="BZ1" s="10" t="s">
        <v>946</v>
      </c>
      <c r="CA1" s="10" t="s">
        <v>947</v>
      </c>
      <c r="CB1" s="10" t="s">
        <v>948</v>
      </c>
      <c r="CC1" s="10" t="s">
        <v>949</v>
      </c>
      <c r="CD1" s="10" t="s">
        <v>950</v>
      </c>
      <c r="CE1" s="10" t="s">
        <v>951</v>
      </c>
      <c r="CF1" s="10" t="s">
        <v>952</v>
      </c>
      <c r="CG1" s="10" t="s">
        <v>953</v>
      </c>
      <c r="CH1" s="10" t="s">
        <v>954</v>
      </c>
      <c r="CI1" s="10" t="s">
        <v>955</v>
      </c>
      <c r="CJ1" s="10" t="s">
        <v>956</v>
      </c>
      <c r="CK1" s="10" t="s">
        <v>957</v>
      </c>
      <c r="CL1" s="10" t="s">
        <v>958</v>
      </c>
      <c r="CM1" s="10" t="s">
        <v>959</v>
      </c>
      <c r="CN1" s="10" t="s">
        <v>960</v>
      </c>
      <c r="CO1" s="10" t="s">
        <v>961</v>
      </c>
      <c r="CP1" s="10" t="s">
        <v>962</v>
      </c>
      <c r="CQ1" s="10" t="s">
        <v>963</v>
      </c>
      <c r="CR1" s="10" t="s">
        <v>964</v>
      </c>
      <c r="CS1" s="10" t="s">
        <v>965</v>
      </c>
      <c r="CT1" s="10" t="s">
        <v>966</v>
      </c>
      <c r="CU1" s="10" t="s">
        <v>967</v>
      </c>
      <c r="CV1" s="10" t="s">
        <v>968</v>
      </c>
      <c r="CW1" s="10" t="s">
        <v>969</v>
      </c>
      <c r="CX1" s="10" t="s">
        <v>970</v>
      </c>
    </row>
    <row r="2" spans="1:102" x14ac:dyDescent="0.35">
      <c r="A2" t="s">
        <v>6</v>
      </c>
      <c r="B2">
        <v>611.77329999999995</v>
      </c>
      <c r="C2" s="10">
        <f>3/24*OO[[#This Row],[59 (26JUN1985 06:00:00)-Water Temperature (C)]]*OO[[#This Row],[1]]/SUM(OO[1])</f>
        <v>3.0012933591202025E-15</v>
      </c>
      <c r="D2" s="10">
        <f>3/24*OO[[#This Row],[60 (26JUN1985 09:00:00)-Water Temperature (C)]]*OO[[#This Row],[2]]/SUM(OO[2])</f>
        <v>1.3997246227845331E-17</v>
      </c>
      <c r="E2" s="10">
        <f>3/24*OO[[#This Row],[61 (26JUN1985 12:00:00)-Water Temperature (C)]]*OO[[#This Row],[3]]/SUM(OO[3])</f>
        <v>5.4850388997637086E-20</v>
      </c>
      <c r="F2" s="10">
        <f>3/24*OO[[#This Row],[62 (26JUN1985 15:00:00)-Water Temperature (C)]]*OO[[#This Row],[4]]/SUM(OO[4])</f>
        <v>1.9739132863354201E-22</v>
      </c>
      <c r="G2" s="10">
        <f>3/24*OO[[#This Row],[63 (26JUN1985 18:00:00)-Water Temperature (C)]]*OO[[#This Row],[5]]/SUM(OO[5])</f>
        <v>6.892402158758045E-25</v>
      </c>
      <c r="H2" s="10">
        <f>3/24*OO[[#This Row],[64 (26JUN1985 21:00:00)-Water Temperature (C)]]*OO[[#This Row],[6]]/SUM(OO[6])</f>
        <v>7.6652655321052584E-27</v>
      </c>
      <c r="I2" s="10">
        <f>3/24*OO[[#This Row],[65 (27JUN1985 00:00:00)-Water Temperature (C)]]*OO[[#This Row],[7]]/SUM(OO[7])</f>
        <v>1.6765227873673518E-27</v>
      </c>
      <c r="J2" s="10">
        <f>3/24*OO[[#This Row],[66 (27JUN1985 03:00:00)-Water Temperature (C)]]*OO[[#This Row],[8]]/SUM(OO[8])</f>
        <v>2.7845377148872467E-27</v>
      </c>
      <c r="K2" s="10">
        <f>3/24*OO[[#This Row],[67 (27JUN1985 06:00:00)-Water Temperature (C)]]*OO[[#This Row],[9]]/SUM(OO[9])</f>
        <v>3.8340996963267847E-27</v>
      </c>
      <c r="L2" s="10">
        <f>3/24*OO[[#This Row],[68 (27JUN1985 09:00:00)-Water Temperature (C)]]*OO[[#This Row],[10]]/SUM(OO[10])</f>
        <v>4.6381053212678366E-27</v>
      </c>
      <c r="M2" s="10">
        <f>3/24*OO[[#This Row],[69 (27JUN1985 12:00:00)-Water Temperature (C)]]*OO[[#This Row],[11]]/SUM(OO[11])</f>
        <v>5.2511755927096113E-27</v>
      </c>
      <c r="N2" s="10">
        <f>3/24*OO[[#This Row],[70 (27JUN1985 15:00:00)-Water Temperature (C)]]*OO[[#This Row],[12]]/SUM(OO[12])</f>
        <v>5.7341201757283555E-27</v>
      </c>
      <c r="O2" s="10">
        <f>3/24*OO[[#This Row],[71 (27JUN1985 18:00:00)-Water Temperature (C)]]*OO[[#This Row],[13]]/SUM(OO[13])</f>
        <v>6.092192108393271E-27</v>
      </c>
      <c r="P2" s="10">
        <f>3/24*OO[[#This Row],[72 (27JUN1985 21:00:00)-Water Temperature (C)]]*OO[[#This Row],[14]]/SUM(OO[14])</f>
        <v>6.5675988151860054E-27</v>
      </c>
      <c r="Q2" s="10">
        <f>3/24*OO[[#This Row],[73 (28JUN1985 00:00:00)-Water Temperature (C)]]*OO[[#This Row],[15]]/SUM(OO[15])</f>
        <v>7.1320748738165565E-27</v>
      </c>
      <c r="R2" s="10">
        <f>3/24*OO[[#This Row],[74 (28JUN1985 03:00:00)-Water Temperature (C)]]*OO[[#This Row],[16]]/SUM(OO[16])</f>
        <v>7.5462795201229853E-27</v>
      </c>
      <c r="S2" s="10">
        <f>3/24*OO[[#This Row],[75 (28JUN1985 06:00:00)-Water Temperature (C)]]*OO[[#This Row],[17]]/SUM(OO[17])</f>
        <v>8.808602847649732E-27</v>
      </c>
      <c r="T2" s="10">
        <f>3/24*OO[[#This Row],[76 (28JUN1985 09:00:00)-Water Temperature (C)]]*OO[[#This Row],[18]]/SUM(OO[18])</f>
        <v>1.0722032957293046E-26</v>
      </c>
      <c r="U2" s="10">
        <f>3/24*OO[[#This Row],[77 (28JUN1985 12:00:00)-Water Temperature (C)]]*OO[[#This Row],[19]]/SUM(OO[19])</f>
        <v>1.3067136513203363E-26</v>
      </c>
      <c r="V2" s="10">
        <f>3/24000000*OO[[#This Row],[78 (28JUN1985 15:00:00)-Water Temperature (C)]]*OO[[#This Row],[20]]</f>
        <v>1.54752298241375E-26</v>
      </c>
      <c r="W2" s="10">
        <f>3/24000000*OO[[#This Row],[79 (28JUN1985 18:00:00)-Water Temperature (C)]]*OO[[#This Row],[21]]</f>
        <v>1.6403244483449999E-26</v>
      </c>
      <c r="X2" s="10">
        <f>3/24000000*OO[[#This Row],[80 (28JUN1985 21:00:00)-Water Temperature (C)]]*OO[[#This Row],[22]]</f>
        <v>1.7031427795024997E-26</v>
      </c>
      <c r="Y2" s="10">
        <f>3/24000000*OO[[#This Row],[81 (29JUN1985 00:00:00)-Water Temperature (C)]]*OO[[#This Row],[23]]</f>
        <v>1.7364995488574999E-26</v>
      </c>
      <c r="Z2" s="10">
        <f>3/24000000*OO[[#This Row],[82 (29JUN1985 03:00:00)-Water Temperature (C)]]*OO[[#This Row],[24]]</f>
        <v>1.74028946975625E-26</v>
      </c>
      <c r="AA2" s="10">
        <f>3/24000000*OO[[#This Row],[83 (29JUN1985 06:00:00)-Water Temperature (C)]]*OO[[#This Row],[25]]</f>
        <v>1.7695105828675001E-26</v>
      </c>
      <c r="AB2" s="10">
        <f>3/24000000*OO[[#This Row],[84 (29JUN1985 09:00:00)-Water Temperature (C)]]*OO[[#This Row],[26]]</f>
        <v>2.1254139239649996E-26</v>
      </c>
      <c r="AC2" s="10">
        <f>3/24000000*OO[[#This Row],[85 (29JUN1985 12:00:00)-Water Temperature (C)]]*OO[[#This Row],[27]]</f>
        <v>4.5011563817399994E-26</v>
      </c>
      <c r="AD2" s="10">
        <f>3/24000000*OO[[#This Row],[86 (29JUN1985 15:00:00)-Water Temperature (C)]]*OO[[#This Row],[28]]</f>
        <v>1.0468280199168752E-25</v>
      </c>
      <c r="AE2" s="10">
        <f>3/24000000*OO[[#This Row],[88 (29JUN1985 21:00:00)-Water Temperature (C)]]*OO[[#This Row],[30]]</f>
        <v>2.2171797767762499E-25</v>
      </c>
      <c r="AF2" s="10">
        <f>3/24000000*OO[[#This Row],[88 (29JUN1985 21:00:00)-Water Temperature (C)]]*OO[[#This Row],[30]]</f>
        <v>2.2171797767762499E-25</v>
      </c>
      <c r="AG2" s="10">
        <f>3/24000000*OO[[#This Row],[89 (30JUN1985 00:00:00)-Water Temperature (C)]]*OO[[#This Row],[31]]</f>
        <v>2.1019044656399999E-25</v>
      </c>
      <c r="AH2" s="10">
        <f>3/24000000*OO[[#This Row],[90 (30JUN1985 03:00:00)-Water Temperature (C)]]*OO[[#This Row],[32]]</f>
        <v>1.5762003797749999E-25</v>
      </c>
      <c r="AI2" s="10">
        <f>3/24000000*OO[[#This Row],[91 (30JUN1985 06:00:00)-Water Temperature (C)]]*OO[[#This Row],[33]]</f>
        <v>1.0705401893216249E-25</v>
      </c>
      <c r="AJ2" s="10">
        <f>3/24000000*OO[[#This Row],[92 (30JUN1985 09:00:00)-Water Temperature (C)]]*OO[[#This Row],[34]]</f>
        <v>7.6190260473599999E-26</v>
      </c>
      <c r="AK2" s="10">
        <f>3/24000000*OO[[#This Row],[93 (30JUN1985 12:00:00)-Water Temperature (C)]]*OO[[#This Row],[35]]</f>
        <v>6.0627136513249989E-26</v>
      </c>
      <c r="AL2" s="10">
        <f>3/24000000*OO[[#This Row],[94 (30JUN1985 15:00:00)-Water Temperature (C)]]*OO[[#This Row],[36]]</f>
        <v>5.2477186177412486E-26</v>
      </c>
      <c r="AM2" s="10">
        <f>3/24000000*OO[[#This Row],[95 (30JUN1985 18:00:00)-Water Temperature (C)]]*OO[[#This Row],[37]]</f>
        <v>4.8073549699687495E-26</v>
      </c>
      <c r="AN2" s="10">
        <f>3/24000000*OO[[#This Row],[96 (30JUN1985 21:00:00)-Water Temperature (C)]]*OO[[#This Row],[38]]</f>
        <v>4.4495591743862498E-26</v>
      </c>
      <c r="AO2" s="10">
        <f>3/24000000*OO[[#This Row],[97 (01JUL1985 00:00:00)-Water Temperature (C)]]*OO[[#This Row],[39]]</f>
        <v>4.0824605305749995E-26</v>
      </c>
      <c r="AP2" s="10">
        <f>3/24000000*OO[[#This Row],[98 (01JUL1985 03:00:00)-Water Temperature (C)]]*OO[[#This Row],[40]]</f>
        <v>3.5901695812499994E-26</v>
      </c>
      <c r="AQ2" s="10">
        <f>3/24000000*OO[[#This Row],[99 (01JUL1985 06:00:00)-Water Temperature (C)]]*OO[[#This Row],[41]]</f>
        <v>3.1552013480049997E-26</v>
      </c>
      <c r="AR2" s="10">
        <f>3/24000000*OO[[#This Row],[100 (01JUL1985 09:00:00)-Water Temperature (C)]]*OO[[#This Row],[42]]</f>
        <v>2.8646911988775001E-26</v>
      </c>
      <c r="AS2" s="10">
        <f>3/24000000*OO[[#This Row],[101 (01JUL1985 12:00:00)-Water Temperature (C)]]*OO[[#This Row],[43]]</f>
        <v>2.65237445852E-26</v>
      </c>
      <c r="AT2" s="10">
        <f>3/24000000*OO[[#This Row],[102 (01JUL1985 15:00:00)-Water Temperature (C)]]*OO[[#This Row],[44]]</f>
        <v>2.5016129869499998E-26</v>
      </c>
      <c r="AU2" s="10">
        <f>3/24000000*OO[[#This Row],[103 (01JUL1985 18:00:00)-Water Temperature (C)]]*OO[[#This Row],[45]]</f>
        <v>2.3727857909999999E-26</v>
      </c>
      <c r="AV2" s="10">
        <f>3/24000000*OO[[#This Row],[104 (01JUL1985 21:00:00)-Water Temperature (C)]]*OO[[#This Row],[46]]</f>
        <v>2.2873488362937496E-26</v>
      </c>
      <c r="AW2" s="10">
        <f>3/24000000*OO[[#This Row],[105 (02JUL1985 00:00:00)-Water Temperature (C)]]*OO[[#This Row],[47]]</f>
        <v>2.2488086298337498E-26</v>
      </c>
      <c r="AX2" s="10">
        <f>3/24000000*OO[[#This Row],[106 (02JUL1985 03:00:00)-Water Temperature (C)]]*OO[[#This Row],[48]]</f>
        <v>2.2802367569999999E-26</v>
      </c>
      <c r="AY2" s="10">
        <f>3/24000000*OO[[#This Row],[107 (02JUL1985 06:00:00)-Water Temperature (C)]]*OO[[#This Row],[49]]</f>
        <v>2.3137779753724996E-26</v>
      </c>
      <c r="AZ2" s="10">
        <f>3/24000000*OO[[#This Row],[108 (02JUL1985 09:00:00)-Water Temperature (C)]]*OO[[#This Row],[50]]</f>
        <v>2.3131864078125001E-26</v>
      </c>
      <c r="BA2" s="10">
        <f>3/24000000*OO[[#This Row],[109 (02JUL1985 12:00:00)-Water Temperature (C)]]*OO[[#This Row],[51]]</f>
        <v>2.2851256915125002E-26</v>
      </c>
      <c r="BB2" s="10">
        <f>3/24000000*OO[[#This Row],[110 (02JUL1985 15:00:00)-Water Temperature (C)]]*OO[[#This Row],[52]]</f>
        <v>2.2396630284924999E-26</v>
      </c>
      <c r="BC2" s="10">
        <f>3/24000000*OO[[#This Row],[111 (02JUL1985 18:00:00)-Water Temperature (C)]]*OO[[#This Row],[53]]</f>
        <v>2.1937745040900001E-26</v>
      </c>
      <c r="BD2" s="10">
        <f>3/24000000*OO[[#This Row],[112 (02JUL1985 21:00:00)-Water Temperature (C)]]*OO[[#This Row],[54]]</f>
        <v>2.1491357935575E-26</v>
      </c>
      <c r="BE2" s="10">
        <f>3/24000000*OO[[#This Row],[113 (03JUL1985 00:00:00)-Water Temperature (C)]]*OO[[#This Row],[55]]</f>
        <v>2.1018399463875E-26</v>
      </c>
      <c r="BF2" s="10">
        <f>3/24000000*OO[[#This Row],[114 (03JUL1985 03:00:00)-Water Temperature (C)]]*OO[[#This Row],[56]]</f>
        <v>2.0578166510449998E-26</v>
      </c>
      <c r="BG2" s="10">
        <f>3/24000000*OO[[#This Row],[115 (03JUL1985 06:00:00)-Water Temperature (C)]]*OO[[#This Row],[57]]</f>
        <v>2.0133332146937498E-26</v>
      </c>
      <c r="BH2" s="10">
        <f>3/24000000*OO[[#This Row],[116 (03JUL1985 09:00:00)-Water Temperature (C)]]*OO[[#This Row],[58]]</f>
        <v>1.9673249968125001E-26</v>
      </c>
      <c r="BI2" s="10">
        <f>3/24000000*OO[[#This Row],[117 (03JUL1985 12:00:00)-Water Temperature (C)]]*OO[[#This Row],[59]]</f>
        <v>1.92323793734E-26</v>
      </c>
      <c r="BJ2" s="10">
        <f>3/24000000*OO[[#This Row],[118 (03JUL1985 15:00:00)-Water Temperature (C)]]*OO[[#This Row],[60]]</f>
        <v>1.873791660895E-26</v>
      </c>
      <c r="BK2" s="10">
        <f>3/24000000*OO[[#This Row],[119 (03JUL1985 18:00:00)-Water Temperature (C)]]*OO[[#This Row],[61]]</f>
        <v>1.8300622586250001E-26</v>
      </c>
      <c r="BL2" s="10">
        <f>3/24000000*OO[[#This Row],[120 (03JUL1985 21:00:00)-Water Temperature (C)]]*OO[[#This Row],[62]]</f>
        <v>1.7710722814950002E-26</v>
      </c>
      <c r="BM2" s="10">
        <f>3/24000000*OO[[#This Row],[121 (04JUL1985 00:00:00)-Water Temperature (C)]]*OO[[#This Row],[63]]</f>
        <v>1.69112385348375E-26</v>
      </c>
      <c r="BN2" s="10">
        <f>3/24000000*OO[[#This Row],[122 (04JUL1985 03:00:00)-Water Temperature (C)]]*OO[[#This Row],[64]]</f>
        <v>1.5676284356700001E-26</v>
      </c>
      <c r="BO2" s="10">
        <f>3/24000000*OO[[#This Row],[123 (04JUL1985 06:00:00)-Water Temperature (C)]]*OO[[#This Row],[65]]</f>
        <v>1.4524848265771249E-26</v>
      </c>
      <c r="BP2" s="10">
        <f>3/24000000*OO[[#This Row],[124 (04JUL1985 09:00:00)-Water Temperature (C)]]*OO[[#This Row],[66]]</f>
        <v>1.363454562354E-26</v>
      </c>
      <c r="BQ2" s="10">
        <f>3/24000000*OO[[#This Row],[125 (04JUL1985 12:00:00)-Water Temperature (C)]]*OO[[#This Row],[67]]</f>
        <v>1.2934115903433749E-26</v>
      </c>
      <c r="BR2" s="10">
        <f>3/24000000*OO[[#This Row],[126 (04JUL1985 15:00:00)-Water Temperature (C)]]*OO[[#This Row],[68]]</f>
        <v>1.2349003326809999E-26</v>
      </c>
      <c r="BS2" s="10">
        <f>3/24000000*OO[[#This Row],[127 (04JUL1985 18:00:00)-Water Temperature (C)]]*OO[[#This Row],[69]]</f>
        <v>1.1851754598994999E-26</v>
      </c>
      <c r="BT2" s="10">
        <f>3/24000000*OO[[#This Row],[128 (04JUL1985 21:00:00)-Water Temperature (C)]]*OO[[#This Row],[70]]</f>
        <v>1.13980424678775E-26</v>
      </c>
      <c r="BU2" s="10">
        <f>3/24000000*OO[[#This Row],[129 (05JUL1985 00:00:00)-Water Temperature (C)]]*OO[[#This Row],[71]]</f>
        <v>1.0985421162603749E-26</v>
      </c>
      <c r="BV2" s="10">
        <f>3/24000000*OO[[#This Row],[130 (05JUL1985 03:00:00)-Water Temperature (C)]]*OO[[#This Row],[72]]</f>
        <v>1.05926822604225E-26</v>
      </c>
      <c r="BW2" s="10">
        <f>3/24000000*OO[[#This Row],[131 (05JUL1985 06:00:00)-Water Temperature (C)]]*OO[[#This Row],[73]]</f>
        <v>1.0206597071265E-26</v>
      </c>
      <c r="BX2" s="10">
        <f>3/24000000*OO[[#This Row],[132 (05JUL1985 09:00:00)-Water Temperature (C)]]*OO[[#This Row],[74]]</f>
        <v>9.8330498557124984E-27</v>
      </c>
      <c r="BY2" s="10">
        <f>3/24000000*OO[[#This Row],[133 (05JUL1985 12:00:00)-Water Temperature (C)]]*OO[[#This Row],[75]]</f>
        <v>9.4773654896000012E-27</v>
      </c>
      <c r="BZ2" s="10">
        <f>3/24000000*OO[[#This Row],[134 (05JUL1985 15:00:00)-Water Temperature (C)]]*OO[[#This Row],[76]]</f>
        <v>9.1168841544299997E-27</v>
      </c>
      <c r="CA2" s="10">
        <f>3/24000000*OO[[#This Row],[135 (05JUL1985 18:00:00)-Water Temperature (C)]]*OO[[#This Row],[77]]</f>
        <v>8.8049907219449995E-27</v>
      </c>
      <c r="CB2" s="10">
        <f>3/24000000*OO[[#This Row],[136 (05JUL1985 21:00:00)-Water Temperature (C)]]*OO[[#This Row],[78]]</f>
        <v>8.4952901799149994E-27</v>
      </c>
      <c r="CC2" s="10">
        <f>3/24000000*OO[[#This Row],[137 (06JUL1985 00:00:00)-Water Temperature (C)]]*OO[[#This Row],[79]]</f>
        <v>8.2109601273637483E-27</v>
      </c>
      <c r="CD2" s="10">
        <f>3/24000000*OO[[#This Row],[138 (06JUL1985 03:00:00)-Water Temperature (C)]]*OO[[#This Row],[80]]</f>
        <v>7.945912200502501E-27</v>
      </c>
      <c r="CE2" s="10">
        <f>3/24000000*OO[[#This Row],[139 (06JUL1985 06:00:00)-Water Temperature (C)]]*OO[[#This Row],[81]]</f>
        <v>7.6886566544800011E-27</v>
      </c>
      <c r="CF2" s="10">
        <f>3/24000000*OO[[#This Row],[140 (06JUL1985 09:00:00)-Water Temperature (C)]]*OO[[#This Row],[82]]</f>
        <v>7.4182780291312492E-27</v>
      </c>
      <c r="CG2" s="10">
        <f>3/24000000*OO[[#This Row],[141 (06JUL1985 12:00:00)-Water Temperature (C)]]*OO[[#This Row],[83]]</f>
        <v>7.1680049530999983E-27</v>
      </c>
      <c r="CH2" s="10">
        <f>3/24000000*OO[[#This Row],[142 (06JUL1985 15:00:00)-Water Temperature (C)]]*OO[[#This Row],[84]]</f>
        <v>6.9057292139349997E-27</v>
      </c>
      <c r="CI2" s="10">
        <f>3/24000000*OO[[#This Row],[143 (06JUL1985 18:00:00)-Water Temperature (C)]]*OO[[#This Row],[85]]</f>
        <v>6.6498279227574999E-27</v>
      </c>
      <c r="CJ2" s="10">
        <f>3/24000000*OO[[#This Row],[144 (06JUL1985 21:00:00)-Water Temperature (C)]]*OO[[#This Row],[86]]</f>
        <v>6.3814810611299996E-27</v>
      </c>
      <c r="CK2" s="10">
        <f>3/24000000*OO[[#This Row],[145 (07JUL1985 00:00:00)-Water Temperature (C)]]*OO[[#This Row],[87]]</f>
        <v>6.1483373903637488E-27</v>
      </c>
      <c r="CL2" s="10">
        <f>3/24000000*OO[[#This Row],[146 (07JUL1985 03:00:00)-Water Temperature (C)]]*OO[[#This Row],[88]]</f>
        <v>5.9078089699199999E-27</v>
      </c>
      <c r="CM2" s="10">
        <f>3/24000000*OO[[#This Row],[147 (07JUL1985 06:00:00)-Water Temperature (C)]]*OO[[#This Row],[89]]</f>
        <v>5.6647288590712496E-27</v>
      </c>
      <c r="CN2" s="10">
        <f>3/24000000*OO[[#This Row],[148 (07JUL1985 09:00:00)-Water Temperature (C)]]*OO[[#This Row],[90]]</f>
        <v>5.4550606182100004E-27</v>
      </c>
      <c r="CO2" s="10">
        <f>3/24000000*OO[[#This Row],[149 (07JUL1985 12:00:00)-Water Temperature (C)]]*OO[[#This Row],[91]]</f>
        <v>5.2527369697049999E-27</v>
      </c>
      <c r="CP2" s="10">
        <f>3/24000000*OO[[#This Row],[150 (07JUL1985 15:00:00)-Water Temperature (C)]]*OO[[#This Row],[92]]</f>
        <v>5.0516124491699997E-27</v>
      </c>
      <c r="CQ2" s="10">
        <f>3/24000000*OO[[#This Row],[151 (07JUL1985 18:00:00)-Water Temperature (C)]]*OO[[#This Row],[93]]</f>
        <v>4.8601996888500006E-27</v>
      </c>
      <c r="CR2" s="10">
        <f>3/24000000*OO[[#This Row],[152 (07JUL1985 21:00:00)-Water Temperature (C)]]*OO[[#This Row],[94]]</f>
        <v>4.7780666201812505E-27</v>
      </c>
      <c r="CS2" s="10">
        <f>3/24000000*OO[[#This Row],[153 (08JUL1985 00:00:00)-Water Temperature (C)]]*OO[[#This Row],[95]]</f>
        <v>4.8378860998312493E-27</v>
      </c>
      <c r="CT2" s="10">
        <f>3/24000000*OO[[#This Row],[154 (08JUL1985 03:00:00)-Water Temperature (C)]]*OO[[#This Row],[96]]</f>
        <v>5.1827833023787495E-27</v>
      </c>
      <c r="CU2" s="10">
        <f>3/24000000*OO[[#This Row],[155 (08JUL1985 06:00:00)-Water Temperature (C)]]*OO[[#This Row],[97]]</f>
        <v>5.5722085094199989E-27</v>
      </c>
      <c r="CV2" s="10">
        <f>3/24000000*OO[[#This Row],[156 (08JUL1985 09:00:00)-Water Temperature (C)]]*OO[[#This Row],[98]]</f>
        <v>5.8220227578487489E-27</v>
      </c>
      <c r="CW2" s="10">
        <f>3/24000000*OO[[#This Row],[157 (08JUL1985 12:00:00)-Water Temperature (C)]]*OO[[#This Row],[99]]</f>
        <v>5.941628246920001E-27</v>
      </c>
    </row>
    <row r="3" spans="1:102" x14ac:dyDescent="0.35">
      <c r="A3" t="s">
        <v>7</v>
      </c>
      <c r="B3">
        <v>611.18489999999997</v>
      </c>
      <c r="C3" s="10">
        <f>3/24*OO[[#This Row],[59 (26JUN1985 06:00:00)-Water Temperature (C)]]*OO[[#This Row],[1]]/SUM(OO[1])</f>
        <v>7.7891561726318157E-14</v>
      </c>
      <c r="D3" s="10">
        <f>3/24*OO[[#This Row],[60 (26JUN1985 09:00:00)-Water Temperature (C)]]*OO[[#This Row],[2]]/SUM(OO[2])</f>
        <v>3.8919991661252695E-16</v>
      </c>
      <c r="E3" s="10">
        <f>3/24*OO[[#This Row],[61 (26JUN1985 12:00:00)-Water Temperature (C)]]*OO[[#This Row],[3]]/SUM(OO[3])</f>
        <v>1.6484122933568388E-18</v>
      </c>
      <c r="F3" s="10">
        <f>3/24*OO[[#This Row],[62 (26JUN1985 15:00:00)-Water Temperature (C)]]*OO[[#This Row],[4]]/SUM(OO[4])</f>
        <v>6.4738014436724803E-21</v>
      </c>
      <c r="G3" s="10">
        <f>3/24*OO[[#This Row],[63 (26JUN1985 18:00:00)-Water Temperature (C)]]*OO[[#This Row],[5]]/SUM(OO[5])</f>
        <v>2.5146149780018599E-23</v>
      </c>
      <c r="H3" s="10">
        <f>3/24*OO[[#This Row],[64 (26JUN1985 21:00:00)-Water Temperature (C)]]*OO[[#This Row],[6]]/SUM(OO[6])</f>
        <v>7.0654601730634834E-25</v>
      </c>
      <c r="I3" s="10">
        <f>3/24*OO[[#This Row],[65 (27JUN1985 00:00:00)-Water Temperature (C)]]*OO[[#This Row],[7]]/SUM(OO[7])</f>
        <v>1.0051337998080813E-24</v>
      </c>
      <c r="J3" s="10">
        <f>3/24*OO[[#This Row],[66 (27JUN1985 03:00:00)-Water Temperature (C)]]*OO[[#This Row],[8]]/SUM(OO[8])</f>
        <v>1.7244541088556004E-24</v>
      </c>
      <c r="K3" s="10">
        <f>3/24*OO[[#This Row],[67 (27JUN1985 06:00:00)-Water Temperature (C)]]*OO[[#This Row],[9]]/SUM(OO[9])</f>
        <v>2.3844539828272698E-24</v>
      </c>
      <c r="L3" s="10">
        <f>3/24*OO[[#This Row],[68 (27JUN1985 09:00:00)-Water Temperature (C)]]*OO[[#This Row],[10]]/SUM(OO[10])</f>
        <v>2.8953551910163203E-24</v>
      </c>
      <c r="M3" s="10">
        <f>3/24*OO[[#This Row],[69 (27JUN1985 12:00:00)-Water Temperature (C)]]*OO[[#This Row],[11]]/SUM(OO[11])</f>
        <v>3.2866764511169897E-24</v>
      </c>
      <c r="N3" s="10">
        <f>3/24*OO[[#This Row],[70 (27JUN1985 15:00:00)-Water Temperature (C)]]*OO[[#This Row],[12]]/SUM(OO[12])</f>
        <v>3.5980060494189121E-24</v>
      </c>
      <c r="O3" s="10">
        <f>3/24*OO[[#This Row],[71 (27JUN1985 18:00:00)-Water Temperature (C)]]*OO[[#This Row],[13]]/SUM(OO[13])</f>
        <v>3.8335837036818345E-24</v>
      </c>
      <c r="P3" s="10">
        <f>3/24*OO[[#This Row],[72 (27JUN1985 21:00:00)-Water Temperature (C)]]*OO[[#This Row],[14]]/SUM(OO[14])</f>
        <v>4.0742300074759557E-24</v>
      </c>
      <c r="Q3" s="10">
        <f>3/24*OO[[#This Row],[73 (28JUN1985 00:00:00)-Water Temperature (C)]]*OO[[#This Row],[15]]/SUM(OO[15])</f>
        <v>4.2504081537141853E-24</v>
      </c>
      <c r="R3" s="10">
        <f>3/24*OO[[#This Row],[74 (28JUN1985 03:00:00)-Water Temperature (C)]]*OO[[#This Row],[16]]/SUM(OO[16])</f>
        <v>4.3200344416681083E-24</v>
      </c>
      <c r="S3" s="10">
        <f>3/24*OO[[#This Row],[75 (28JUN1985 06:00:00)-Water Temperature (C)]]*OO[[#This Row],[17]]/SUM(OO[17])</f>
        <v>5.0110190005814542E-24</v>
      </c>
      <c r="T3" s="10">
        <f>3/24*OO[[#This Row],[76 (28JUN1985 09:00:00)-Water Temperature (C)]]*OO[[#This Row],[18]]/SUM(OO[18])</f>
        <v>6.1233550889971948E-24</v>
      </c>
      <c r="U3" s="10">
        <f>3/24*OO[[#This Row],[77 (28JUN1985 12:00:00)-Water Temperature (C)]]*OO[[#This Row],[19]]/SUM(OO[19])</f>
        <v>7.5017433879741508E-24</v>
      </c>
      <c r="V3" s="10">
        <f>3/24000000*OO[[#This Row],[78 (28JUN1985 15:00:00)-Water Temperature (C)]]*OO[[#This Row],[20]]</f>
        <v>8.9029427950487494E-24</v>
      </c>
      <c r="W3" s="10">
        <f>3/24000000*OO[[#This Row],[79 (28JUN1985 18:00:00)-Water Temperature (C)]]*OO[[#This Row],[21]]</f>
        <v>9.4563624184049993E-24</v>
      </c>
      <c r="X3" s="10">
        <f>3/24000000*OO[[#This Row],[80 (28JUN1985 21:00:00)-Water Temperature (C)]]*OO[[#This Row],[22]]</f>
        <v>9.8461120063875004E-24</v>
      </c>
      <c r="Y3" s="10">
        <f>3/24000000*OO[[#This Row],[81 (29JUN1985 00:00:00)-Water Temperature (C)]]*OO[[#This Row],[23]]</f>
        <v>1.008772598364375E-23</v>
      </c>
      <c r="Z3" s="10">
        <f>3/24000000*OO[[#This Row],[82 (29JUN1985 03:00:00)-Water Temperature (C)]]*OO[[#This Row],[24]]</f>
        <v>1.0139686262677499E-23</v>
      </c>
      <c r="AA3" s="10">
        <f>3/24000000*OO[[#This Row],[83 (29JUN1985 06:00:00)-Water Temperature (C)]]*OO[[#This Row],[25]]</f>
        <v>1.0346111669285E-23</v>
      </c>
      <c r="AB3" s="10">
        <f>3/24000000*OO[[#This Row],[84 (29JUN1985 09:00:00)-Water Temperature (C)]]*OO[[#This Row],[26]]</f>
        <v>1.2535545543559999E-23</v>
      </c>
      <c r="AC3" s="10">
        <f>3/24000000*OO[[#This Row],[85 (29JUN1985 12:00:00)-Water Temperature (C)]]*OO[[#This Row],[27]]</f>
        <v>1.5117357243012499E-23</v>
      </c>
      <c r="AD3" s="10">
        <f>3/24000000*OO[[#This Row],[86 (29JUN1985 15:00:00)-Water Temperature (C)]]*OO[[#This Row],[28]]</f>
        <v>1.82757848292E-23</v>
      </c>
      <c r="AE3" s="10">
        <f>3/24000000*OO[[#This Row],[88 (29JUN1985 21:00:00)-Water Temperature (C)]]*OO[[#This Row],[30]]</f>
        <v>2.2878449749612496E-23</v>
      </c>
      <c r="AF3" s="10">
        <f>3/24000000*OO[[#This Row],[88 (29JUN1985 21:00:00)-Water Temperature (C)]]*OO[[#This Row],[30]]</f>
        <v>2.2878449749612496E-23</v>
      </c>
      <c r="AG3" s="10">
        <f>3/24000000*OO[[#This Row],[89 (30JUN1985 00:00:00)-Water Temperature (C)]]*OO[[#This Row],[31]]</f>
        <v>2.08974505152E-23</v>
      </c>
      <c r="AH3" s="10">
        <f>3/24000000*OO[[#This Row],[90 (30JUN1985 03:00:00)-Water Temperature (C)]]*OO[[#This Row],[32]]</f>
        <v>1.5222826994504999E-23</v>
      </c>
      <c r="AI3" s="10">
        <f>3/24000000*OO[[#This Row],[91 (30JUN1985 06:00:00)-Water Temperature (C)]]*OO[[#This Row],[33]]</f>
        <v>1.0102314675859998E-23</v>
      </c>
      <c r="AJ3" s="10">
        <f>3/24000000*OO[[#This Row],[92 (30JUN1985 09:00:00)-Water Temperature (C)]]*OO[[#This Row],[34]]</f>
        <v>7.0697925232274999E-24</v>
      </c>
      <c r="AK3" s="10">
        <f>3/24000000*OO[[#This Row],[93 (30JUN1985 12:00:00)-Water Temperature (C)]]*OO[[#This Row],[35]]</f>
        <v>5.5267224239024995E-24</v>
      </c>
      <c r="AL3" s="10">
        <f>3/24000000*OO[[#This Row],[94 (30JUN1985 15:00:00)-Water Temperature (C)]]*OO[[#This Row],[36]]</f>
        <v>4.6811019621199998E-24</v>
      </c>
      <c r="AM3" s="10">
        <f>3/24000000*OO[[#This Row],[95 (30JUN1985 18:00:00)-Water Temperature (C)]]*OO[[#This Row],[37]]</f>
        <v>4.2166356633862502E-24</v>
      </c>
      <c r="AN3" s="10">
        <f>3/24000000*OO[[#This Row],[96 (30JUN1985 21:00:00)-Water Temperature (C)]]*OO[[#This Row],[38]]</f>
        <v>3.8835020578199998E-24</v>
      </c>
      <c r="AO3" s="10">
        <f>3/24000000*OO[[#This Row],[97 (01JUL1985 00:00:00)-Water Temperature (C)]]*OO[[#This Row],[39]]</f>
        <v>3.5598834543712497E-24</v>
      </c>
      <c r="AP3" s="10">
        <f>3/24000000*OO[[#This Row],[98 (01JUL1985 03:00:00)-Water Temperature (C)]]*OO[[#This Row],[40]]</f>
        <v>3.1325950117474998E-24</v>
      </c>
      <c r="AQ3" s="10">
        <f>3/24000000*OO[[#This Row],[99 (01JUL1985 06:00:00)-Water Temperature (C)]]*OO[[#This Row],[41]]</f>
        <v>2.7494385844799999E-24</v>
      </c>
      <c r="AR3" s="10">
        <f>3/24000000*OO[[#This Row],[100 (01JUL1985 09:00:00)-Water Temperature (C)]]*OO[[#This Row],[42]]</f>
        <v>2.5035503625337503E-24</v>
      </c>
      <c r="AS3" s="10">
        <f>3/24000000*OO[[#This Row],[101 (01JUL1985 12:00:00)-Water Temperature (C)]]*OO[[#This Row],[43]]</f>
        <v>2.3119079060587501E-24</v>
      </c>
      <c r="AT3" s="10">
        <f>3/24000000*OO[[#This Row],[102 (01JUL1985 15:00:00)-Water Temperature (C)]]*OO[[#This Row],[44]]</f>
        <v>2.1788140517399999E-24</v>
      </c>
      <c r="AU3" s="10">
        <f>3/24000000*OO[[#This Row],[103 (01JUL1985 18:00:00)-Water Temperature (C)]]*OO[[#This Row],[45]]</f>
        <v>2.0656828794037495E-24</v>
      </c>
      <c r="AV3" s="10">
        <f>3/24000000*OO[[#This Row],[104 (01JUL1985 21:00:00)-Water Temperature (C)]]*OO[[#This Row],[46]]</f>
        <v>1.9783591727437499E-24</v>
      </c>
      <c r="AW3" s="10">
        <f>3/24000000*OO[[#This Row],[105 (02JUL1985 00:00:00)-Water Temperature (C)]]*OO[[#This Row],[47]]</f>
        <v>1.9330223407875002E-24</v>
      </c>
      <c r="AX3" s="10">
        <f>3/24000000*OO[[#This Row],[106 (02JUL1985 03:00:00)-Water Temperature (C)]]*OO[[#This Row],[48]]</f>
        <v>1.9466888656750001E-24</v>
      </c>
      <c r="AY3" s="10">
        <f>3/24000000*OO[[#This Row],[107 (02JUL1985 06:00:00)-Water Temperature (C)]]*OO[[#This Row],[49]]</f>
        <v>1.9582495181699999E-24</v>
      </c>
      <c r="AZ3" s="10">
        <f>3/24000000*OO[[#This Row],[108 (02JUL1985 09:00:00)-Water Temperature (C)]]*OO[[#This Row],[50]]</f>
        <v>1.9388459407874998E-24</v>
      </c>
      <c r="BA3" s="10">
        <f>3/24000000*OO[[#This Row],[109 (02JUL1985 12:00:00)-Water Temperature (C)]]*OO[[#This Row],[51]]</f>
        <v>1.89547337454375E-24</v>
      </c>
      <c r="BB3" s="10">
        <f>3/24000000*OO[[#This Row],[110 (02JUL1985 15:00:00)-Water Temperature (C)]]*OO[[#This Row],[52]]</f>
        <v>1.8329704288950001E-24</v>
      </c>
      <c r="BC3" s="10">
        <f>3/24000000*OO[[#This Row],[111 (02JUL1985 18:00:00)-Water Temperature (C)]]*OO[[#This Row],[53]]</f>
        <v>1.7768862340249998E-24</v>
      </c>
      <c r="BD3" s="10">
        <f>3/24000000*OO[[#This Row],[112 (02JUL1985 21:00:00)-Water Temperature (C)]]*OO[[#This Row],[54]]</f>
        <v>1.7249511437850001E-24</v>
      </c>
      <c r="BE3" s="10">
        <f>3/24000000*OO[[#This Row],[113 (03JUL1985 00:00:00)-Water Temperature (C)]]*OO[[#This Row],[55]]</f>
        <v>1.6739012706000002E-24</v>
      </c>
      <c r="BF3" s="10">
        <f>3/24000000*OO[[#This Row],[114 (03JUL1985 03:00:00)-Water Temperature (C)]]*OO[[#This Row],[56]]</f>
        <v>1.6279031143499998E-24</v>
      </c>
      <c r="BG3" s="10">
        <f>3/24000000*OO[[#This Row],[115 (03JUL1985 06:00:00)-Water Temperature (C)]]*OO[[#This Row],[57]]</f>
        <v>1.5829856951862498E-24</v>
      </c>
      <c r="BH3" s="10">
        <f>3/24000000*OO[[#This Row],[116 (03JUL1985 09:00:00)-Water Temperature (C)]]*OO[[#This Row],[58]]</f>
        <v>1.53476721922725E-24</v>
      </c>
      <c r="BI3" s="10">
        <f>3/24000000*OO[[#This Row],[117 (03JUL1985 12:00:00)-Water Temperature (C)]]*OO[[#This Row],[59]]</f>
        <v>1.4862667277493752E-24</v>
      </c>
      <c r="BJ3" s="10">
        <f>3/24000000*OO[[#This Row],[118 (03JUL1985 15:00:00)-Water Temperature (C)]]*OO[[#This Row],[60]]</f>
        <v>1.4290926550109997E-24</v>
      </c>
      <c r="BK3" s="10">
        <f>3/24000000*OO[[#This Row],[119 (03JUL1985 18:00:00)-Water Temperature (C)]]*OO[[#This Row],[61]]</f>
        <v>1.38341077968E-24</v>
      </c>
      <c r="BL3" s="10">
        <f>3/24000000*OO[[#This Row],[120 (03JUL1985 21:00:00)-Water Temperature (C)]]*OO[[#This Row],[62]]</f>
        <v>1.3354214396267498E-24</v>
      </c>
      <c r="BM3" s="10">
        <f>3/24000000*OO[[#This Row],[121 (04JUL1985 00:00:00)-Water Temperature (C)]]*OO[[#This Row],[63]]</f>
        <v>1.27687740759725E-24</v>
      </c>
      <c r="BN3" s="10">
        <f>3/24000000*OO[[#This Row],[122 (04JUL1985 03:00:00)-Water Temperature (C)]]*OO[[#This Row],[64]]</f>
        <v>1.185882547020375E-24</v>
      </c>
      <c r="BO3" s="10">
        <f>3/24000000*OO[[#This Row],[123 (04JUL1985 06:00:00)-Water Temperature (C)]]*OO[[#This Row],[65]]</f>
        <v>1.10016470905975E-24</v>
      </c>
      <c r="BP3" s="10">
        <f>3/24000000*OO[[#This Row],[124 (04JUL1985 09:00:00)-Water Temperature (C)]]*OO[[#This Row],[66]]</f>
        <v>1.0323480135539998E-24</v>
      </c>
      <c r="BQ3" s="10">
        <f>3/24000000*OO[[#This Row],[125 (04JUL1985 12:00:00)-Water Temperature (C)]]*OO[[#This Row],[67]]</f>
        <v>9.7758233203687509E-25</v>
      </c>
      <c r="BR3" s="10">
        <f>3/24000000*OO[[#This Row],[126 (04JUL1985 15:00:00)-Water Temperature (C)]]*OO[[#This Row],[68]]</f>
        <v>9.3128527185099991E-25</v>
      </c>
      <c r="BS3" s="10">
        <f>3/24000000*OO[[#This Row],[127 (04JUL1985 18:00:00)-Water Temperature (C)]]*OO[[#This Row],[69]]</f>
        <v>8.9360238490949989E-25</v>
      </c>
      <c r="BT3" s="10">
        <f>3/24000000*OO[[#This Row],[128 (04JUL1985 21:00:00)-Water Temperature (C)]]*OO[[#This Row],[70]]</f>
        <v>8.5947137154374999E-25</v>
      </c>
      <c r="BU3" s="10">
        <f>3/24000000*OO[[#This Row],[129 (05JUL1985 00:00:00)-Water Temperature (C)]]*OO[[#This Row],[71]]</f>
        <v>8.2987702639399999E-25</v>
      </c>
      <c r="BV3" s="10">
        <f>3/24000000*OO[[#This Row],[130 (05JUL1985 03:00:00)-Water Temperature (C)]]*OO[[#This Row],[72]]</f>
        <v>8.0221684217324991E-25</v>
      </c>
      <c r="BW3" s="10">
        <f>3/24000000*OO[[#This Row],[131 (05JUL1985 06:00:00)-Water Temperature (C)]]*OO[[#This Row],[73]]</f>
        <v>7.7291567830987486E-25</v>
      </c>
      <c r="BX3" s="10">
        <f>3/24000000*OO[[#This Row],[132 (05JUL1985 09:00:00)-Water Temperature (C)]]*OO[[#This Row],[74]]</f>
        <v>7.4503557288824995E-25</v>
      </c>
      <c r="BY3" s="10">
        <f>3/24000000*OO[[#This Row],[133 (05JUL1985 12:00:00)-Water Temperature (C)]]*OO[[#This Row],[75]]</f>
        <v>7.1705825649437507E-25</v>
      </c>
      <c r="BZ3" s="10">
        <f>3/24000000*OO[[#This Row],[134 (05JUL1985 15:00:00)-Water Temperature (C)]]*OO[[#This Row],[76]]</f>
        <v>6.8763124102275E-25</v>
      </c>
      <c r="CA3" s="10">
        <f>3/24000000*OO[[#This Row],[135 (05JUL1985 18:00:00)-Water Temperature (C)]]*OO[[#This Row],[77]]</f>
        <v>6.6372470569687507E-25</v>
      </c>
      <c r="CB3" s="10">
        <f>3/24000000*OO[[#This Row],[136 (05JUL1985 21:00:00)-Water Temperature (C)]]*OO[[#This Row],[78]]</f>
        <v>6.40771650358125E-25</v>
      </c>
      <c r="CC3" s="10">
        <f>3/24000000*OO[[#This Row],[137 (06JUL1985 00:00:00)-Water Temperature (C)]]*OO[[#This Row],[79]]</f>
        <v>6.2040700313374989E-25</v>
      </c>
      <c r="CD3" s="10">
        <f>3/24000000*OO[[#This Row],[138 (06JUL1985 03:00:00)-Water Temperature (C)]]*OO[[#This Row],[80]]</f>
        <v>6.0197435689599997E-25</v>
      </c>
      <c r="CE3" s="10">
        <f>3/24000000*OO[[#This Row],[139 (06JUL1985 06:00:00)-Water Temperature (C)]]*OO[[#This Row],[81]]</f>
        <v>5.8316711908950005E-25</v>
      </c>
      <c r="CF3" s="10">
        <f>3/24000000*OO[[#This Row],[140 (06JUL1985 09:00:00)-Water Temperature (C)]]*OO[[#This Row],[82]]</f>
        <v>5.6284128642924997E-25</v>
      </c>
      <c r="CG3" s="10">
        <f>3/24000000*OO[[#This Row],[141 (06JUL1985 12:00:00)-Water Temperature (C)]]*OO[[#This Row],[83]]</f>
        <v>5.4274800530749995E-25</v>
      </c>
      <c r="CH3" s="10">
        <f>3/24000000*OO[[#This Row],[142 (06JUL1985 15:00:00)-Water Temperature (C)]]*OO[[#This Row],[84]]</f>
        <v>5.2058218809374999E-25</v>
      </c>
      <c r="CI3" s="10">
        <f>3/24000000*OO[[#This Row],[143 (06JUL1985 18:00:00)-Water Temperature (C)]]*OO[[#This Row],[85]]</f>
        <v>5.010026516294999E-25</v>
      </c>
      <c r="CJ3" s="10">
        <f>3/24000000*OO[[#This Row],[144 (06JUL1985 21:00:00)-Water Temperature (C)]]*OO[[#This Row],[86]]</f>
        <v>4.81062715389E-25</v>
      </c>
      <c r="CK3" s="10">
        <f>3/24000000*OO[[#This Row],[145 (07JUL1985 00:00:00)-Water Temperature (C)]]*OO[[#This Row],[87]]</f>
        <v>4.6429128559687494E-25</v>
      </c>
      <c r="CL3" s="10">
        <f>3/24000000*OO[[#This Row],[146 (07JUL1985 03:00:00)-Water Temperature (C)]]*OO[[#This Row],[88]]</f>
        <v>4.4765713170149997E-25</v>
      </c>
      <c r="CM3" s="10">
        <f>3/24000000*OO[[#This Row],[147 (07JUL1985 06:00:00)-Water Temperature (C)]]*OO[[#This Row],[89]]</f>
        <v>4.2818440432312501E-25</v>
      </c>
      <c r="CN3" s="10">
        <f>3/24000000*OO[[#This Row],[148 (07JUL1985 09:00:00)-Water Temperature (C)]]*OO[[#This Row],[90]]</f>
        <v>4.1271974235775001E-25</v>
      </c>
      <c r="CO3" s="10">
        <f>3/24000000*OO[[#This Row],[149 (07JUL1985 12:00:00)-Water Temperature (C)]]*OO[[#This Row],[91]]</f>
        <v>3.9734243912200001E-25</v>
      </c>
      <c r="CP3" s="10">
        <f>3/24000000*OO[[#This Row],[150 (07JUL1985 15:00:00)-Water Temperature (C)]]*OO[[#This Row],[92]]</f>
        <v>3.8162968039125002E-25</v>
      </c>
      <c r="CQ3" s="10">
        <f>3/24000000*OO[[#This Row],[151 (07JUL1985 18:00:00)-Water Temperature (C)]]*OO[[#This Row],[93]]</f>
        <v>3.6708353691475003E-25</v>
      </c>
      <c r="CR3" s="10">
        <f>3/24000000*OO[[#This Row],[152 (07JUL1985 21:00:00)-Water Temperature (C)]]*OO[[#This Row],[94]]</f>
        <v>3.5682281406749993E-25</v>
      </c>
      <c r="CS3" s="10">
        <f>3/24000000*OO[[#This Row],[153 (08JUL1985 00:00:00)-Water Temperature (C)]]*OO[[#This Row],[95]]</f>
        <v>3.5706765667650004E-25</v>
      </c>
      <c r="CT3" s="10">
        <f>3/24000000*OO[[#This Row],[154 (08JUL1985 03:00:00)-Water Temperature (C)]]*OO[[#This Row],[96]]</f>
        <v>3.7855279377375005E-25</v>
      </c>
      <c r="CU3" s="10">
        <f>3/24000000*OO[[#This Row],[155 (08JUL1985 06:00:00)-Water Temperature (C)]]*OO[[#This Row],[97]]</f>
        <v>4.0088038846362506E-25</v>
      </c>
      <c r="CV3" s="10">
        <f>3/24000000*OO[[#This Row],[156 (08JUL1985 09:00:00)-Water Temperature (C)]]*OO[[#This Row],[98]]</f>
        <v>4.1199931484799997E-25</v>
      </c>
      <c r="CW3" s="10">
        <f>3/24000000*OO[[#This Row],[157 (08JUL1985 12:00:00)-Water Temperature (C)]]*OO[[#This Row],[99]]</f>
        <v>4.1308502245799997E-25</v>
      </c>
    </row>
    <row r="4" spans="1:102" x14ac:dyDescent="0.35">
      <c r="A4" t="s">
        <v>8</v>
      </c>
      <c r="B4">
        <v>640.27809999999999</v>
      </c>
      <c r="C4" s="10">
        <f>3/24*OO[[#This Row],[59 (26JUN1985 06:00:00)-Water Temperature (C)]]*OO[[#This Row],[1]]/SUM(OO[1])</f>
        <v>5.7002823738008197E-13</v>
      </c>
      <c r="D4" s="10">
        <f>3/24*OO[[#This Row],[60 (26JUN1985 09:00:00)-Water Temperature (C)]]*OO[[#This Row],[2]]/SUM(OO[2])</f>
        <v>2.8809002689719161E-15</v>
      </c>
      <c r="E4" s="10">
        <f>3/24*OO[[#This Row],[61 (26JUN1985 12:00:00)-Water Temperature (C)]]*OO[[#This Row],[3]]/SUM(OO[3])</f>
        <v>1.2404818302141918E-17</v>
      </c>
      <c r="F4" s="10">
        <f>3/24*OO[[#This Row],[62 (26JUN1985 15:00:00)-Water Temperature (C)]]*OO[[#This Row],[4]]/SUM(OO[4])</f>
        <v>4.9533749484579086E-20</v>
      </c>
      <c r="G4" s="10">
        <f>3/24*OO[[#This Row],[63 (26JUN1985 18:00:00)-Water Temperature (C)]]*OO[[#This Row],[5]]/SUM(OO[5])</f>
        <v>1.9745565026719983E-22</v>
      </c>
      <c r="H4" s="10">
        <f>3/24*OO[[#This Row],[64 (26JUN1985 21:00:00)-Water Temperature (C)]]*OO[[#This Row],[6]]/SUM(OO[6])</f>
        <v>7.2745243293715101E-24</v>
      </c>
      <c r="I4" s="10">
        <f>3/24*OO[[#This Row],[65 (27JUN1985 00:00:00)-Water Temperature (C)]]*OO[[#This Row],[7]]/SUM(OO[7])</f>
        <v>1.127622191316544E-23</v>
      </c>
      <c r="J4" s="10">
        <f>3/24*OO[[#This Row],[66 (27JUN1985 03:00:00)-Water Temperature (C)]]*OO[[#This Row],[8]]/SUM(OO[8])</f>
        <v>1.9934104822185547E-23</v>
      </c>
      <c r="K4" s="10">
        <f>3/24*OO[[#This Row],[67 (27JUN1985 06:00:00)-Water Temperature (C)]]*OO[[#This Row],[9]]/SUM(OO[9])</f>
        <v>2.819072799797617E-23</v>
      </c>
      <c r="L4" s="10">
        <f>3/24*OO[[#This Row],[68 (27JUN1985 09:00:00)-Water Temperature (C)]]*OO[[#This Row],[10]]/SUM(OO[10])</f>
        <v>3.5316031704412429E-23</v>
      </c>
      <c r="M4" s="10">
        <f>3/24*OO[[#This Row],[69 (27JUN1985 12:00:00)-Water Temperature (C)]]*OO[[#This Row],[11]]/SUM(OO[11])</f>
        <v>4.1554047788564333E-23</v>
      </c>
      <c r="N4" s="10">
        <f>3/24*OO[[#This Row],[70 (27JUN1985 15:00:00)-Water Temperature (C)]]*OO[[#This Row],[12]]/SUM(OO[12])</f>
        <v>4.7337003992346798E-23</v>
      </c>
      <c r="O4" s="10">
        <f>3/24*OO[[#This Row],[71 (27JUN1985 18:00:00)-Water Temperature (C)]]*OO[[#This Row],[13]]/SUM(OO[13])</f>
        <v>5.3024174730864044E-23</v>
      </c>
      <c r="P4" s="10">
        <f>3/24*OO[[#This Row],[72 (27JUN1985 21:00:00)-Water Temperature (C)]]*OO[[#This Row],[14]]/SUM(OO[14])</f>
        <v>5.9565055492871721E-23</v>
      </c>
      <c r="Q4" s="10">
        <f>3/24*OO[[#This Row],[73 (28JUN1985 00:00:00)-Water Temperature (C)]]*OO[[#This Row],[15]]/SUM(OO[15])</f>
        <v>6.6941145492168737E-23</v>
      </c>
      <c r="R4" s="10">
        <f>3/24*OO[[#This Row],[74 (28JUN1985 03:00:00)-Water Temperature (C)]]*OO[[#This Row],[16]]/SUM(OO[16])</f>
        <v>7.4310011438010256E-23</v>
      </c>
      <c r="S4" s="10">
        <f>3/24*OO[[#This Row],[75 (28JUN1985 06:00:00)-Water Temperature (C)]]*OO[[#This Row],[17]]/SUM(OO[17])</f>
        <v>8.5265538982636348E-23</v>
      </c>
      <c r="T4" s="10">
        <f>3/24*OO[[#This Row],[76 (28JUN1985 09:00:00)-Water Temperature (C)]]*OO[[#This Row],[18]]/SUM(OO[18])</f>
        <v>9.9177800249336943E-23</v>
      </c>
      <c r="U4" s="10">
        <f>3/24*OO[[#This Row],[77 (28JUN1985 12:00:00)-Water Temperature (C)]]*OO[[#This Row],[19]]/SUM(OO[19])</f>
        <v>1.1576891302851788E-22</v>
      </c>
      <c r="V4" s="10">
        <f>3/24000000*OO[[#This Row],[78 (28JUN1985 15:00:00)-Water Temperature (C)]]*OO[[#This Row],[20]]</f>
        <v>1.30476119962875E-22</v>
      </c>
      <c r="W4" s="10">
        <f>3/24000000*OO[[#This Row],[79 (28JUN1985 18:00:00)-Water Temperature (C)]]*OO[[#This Row],[21]]</f>
        <v>1.4801790714037499E-22</v>
      </c>
      <c r="X4" s="10">
        <f>3/24000000*OO[[#This Row],[80 (28JUN1985 21:00:00)-Water Temperature (C)]]*OO[[#This Row],[22]]</f>
        <v>1.6734480468187497E-22</v>
      </c>
      <c r="Y4" s="10">
        <f>3/24000000*OO[[#This Row],[81 (29JUN1985 00:00:00)-Water Temperature (C)]]*OO[[#This Row],[23]]</f>
        <v>1.8801109337999997E-22</v>
      </c>
      <c r="Z4" s="10">
        <f>3/24000000*OO[[#This Row],[82 (29JUN1985 03:00:00)-Water Temperature (C)]]*OO[[#This Row],[24]]</f>
        <v>2.0935150787624997E-22</v>
      </c>
      <c r="AA4" s="10">
        <f>3/24000000*OO[[#This Row],[83 (29JUN1985 06:00:00)-Water Temperature (C)]]*OO[[#This Row],[25]]</f>
        <v>2.3841914613112499E-22</v>
      </c>
      <c r="AB4" s="10">
        <f>3/24000000*OO[[#This Row],[84 (29JUN1985 09:00:00)-Water Temperature (C)]]*OO[[#This Row],[26]]</f>
        <v>2.8291016905900002E-22</v>
      </c>
      <c r="AC4" s="10">
        <f>3/24000000*OO[[#This Row],[85 (29JUN1985 12:00:00)-Water Temperature (C)]]*OO[[#This Row],[27]]</f>
        <v>3.3131142532125003E-22</v>
      </c>
      <c r="AD4" s="10">
        <f>3/24000000*OO[[#This Row],[86 (29JUN1985 15:00:00)-Water Temperature (C)]]*OO[[#This Row],[28]]</f>
        <v>3.8758349740312505E-22</v>
      </c>
      <c r="AE4" s="10">
        <f>3/24000000*OO[[#This Row],[88 (29JUN1985 21:00:00)-Water Temperature (C)]]*OO[[#This Row],[30]]</f>
        <v>4.6326920015699999E-22</v>
      </c>
      <c r="AF4" s="10">
        <f>3/24000000*OO[[#This Row],[88 (29JUN1985 21:00:00)-Water Temperature (C)]]*OO[[#This Row],[30]]</f>
        <v>4.6326920015699999E-22</v>
      </c>
      <c r="AG4" s="10">
        <f>3/24000000*OO[[#This Row],[89 (30JUN1985 00:00:00)-Water Temperature (C)]]*OO[[#This Row],[31]]</f>
        <v>4.1930295492824997E-22</v>
      </c>
      <c r="AH4" s="10">
        <f>3/24000000*OO[[#This Row],[90 (30JUN1985 03:00:00)-Water Temperature (C)]]*OO[[#This Row],[32]]</f>
        <v>3.0336029651999994E-22</v>
      </c>
      <c r="AI4" s="10">
        <f>3/24000000*OO[[#This Row],[91 (30JUN1985 06:00:00)-Water Temperature (C)]]*OO[[#This Row],[33]]</f>
        <v>2.0079903603175E-22</v>
      </c>
      <c r="AJ4" s="10">
        <f>3/24000000*OO[[#This Row],[92 (30JUN1985 09:00:00)-Water Temperature (C)]]*OO[[#This Row],[34]]</f>
        <v>1.4097402012650001E-22</v>
      </c>
      <c r="AK4" s="10">
        <f>3/24000000*OO[[#This Row],[93 (30JUN1985 12:00:00)-Water Temperature (C)]]*OO[[#This Row],[35]]</f>
        <v>1.102344895335625E-22</v>
      </c>
      <c r="AL4" s="10">
        <f>3/24000000*OO[[#This Row],[94 (30JUN1985 15:00:00)-Water Temperature (C)]]*OO[[#This Row],[36]]</f>
        <v>9.2832840803250011E-23</v>
      </c>
      <c r="AM4" s="10">
        <f>3/24000000*OO[[#This Row],[95 (30JUN1985 18:00:00)-Water Temperature (C)]]*OO[[#This Row],[37]]</f>
        <v>8.3669933005749997E-23</v>
      </c>
      <c r="AN4" s="10">
        <f>3/24000000*OO[[#This Row],[96 (30JUN1985 21:00:00)-Water Temperature (C)]]*OO[[#This Row],[38]]</f>
        <v>7.7079969848437491E-23</v>
      </c>
      <c r="AO4" s="10">
        <f>3/24000000*OO[[#This Row],[97 (01JUL1985 00:00:00)-Water Temperature (C)]]*OO[[#This Row],[39]]</f>
        <v>7.0636714000400001E-23</v>
      </c>
      <c r="AP4" s="10">
        <f>3/24000000*OO[[#This Row],[98 (01JUL1985 03:00:00)-Water Temperature (C)]]*OO[[#This Row],[40]]</f>
        <v>6.2340603379574998E-23</v>
      </c>
      <c r="AQ4" s="10">
        <f>3/24000000*OO[[#This Row],[99 (01JUL1985 06:00:00)-Water Temperature (C)]]*OO[[#This Row],[41]]</f>
        <v>5.4625052136900002E-23</v>
      </c>
      <c r="AR4" s="10">
        <f>3/24000000*OO[[#This Row],[100 (01JUL1985 09:00:00)-Water Temperature (C)]]*OO[[#This Row],[42]]</f>
        <v>4.9919211814375006E-23</v>
      </c>
      <c r="AS4" s="10">
        <f>3/24000000*OO[[#This Row],[101 (01JUL1985 12:00:00)-Water Temperature (C)]]*OO[[#This Row],[43]]</f>
        <v>4.5936165334999994E-23</v>
      </c>
      <c r="AT4" s="10">
        <f>3/24000000*OO[[#This Row],[102 (01JUL1985 15:00:00)-Water Temperature (C)]]*OO[[#This Row],[44]]</f>
        <v>4.3245317493625002E-23</v>
      </c>
      <c r="AU4" s="10">
        <f>3/24000000*OO[[#This Row],[103 (01JUL1985 18:00:00)-Water Temperature (C)]]*OO[[#This Row],[45]]</f>
        <v>4.098453142205E-23</v>
      </c>
      <c r="AV4" s="10">
        <f>3/24000000*OO[[#This Row],[104 (01JUL1985 21:00:00)-Water Temperature (C)]]*OO[[#This Row],[46]]</f>
        <v>3.9262052451037494E-23</v>
      </c>
      <c r="AW4" s="10">
        <f>3/24000000*OO[[#This Row],[105 (02JUL1985 00:00:00)-Water Temperature (C)]]*OO[[#This Row],[47]]</f>
        <v>3.8498314300999998E-23</v>
      </c>
      <c r="AX4" s="10">
        <f>3/24000000*OO[[#This Row],[106 (02JUL1985 03:00:00)-Water Temperature (C)]]*OO[[#This Row],[48]]</f>
        <v>3.8924429834062496E-23</v>
      </c>
      <c r="AY4" s="10">
        <f>3/24000000*OO[[#This Row],[107 (02JUL1985 06:00:00)-Water Temperature (C)]]*OO[[#This Row],[49]]</f>
        <v>3.9160611453600004E-23</v>
      </c>
      <c r="AZ4" s="10">
        <f>3/24000000*OO[[#This Row],[108 (02JUL1985 09:00:00)-Water Temperature (C)]]*OO[[#This Row],[50]]</f>
        <v>3.8720095694999995E-23</v>
      </c>
      <c r="BA4" s="10">
        <f>3/24000000*OO[[#This Row],[109 (02JUL1985 12:00:00)-Water Temperature (C)]]*OO[[#This Row],[51]]</f>
        <v>3.776555209294999E-23</v>
      </c>
      <c r="BB4" s="10">
        <f>3/24000000*OO[[#This Row],[110 (02JUL1985 15:00:00)-Water Temperature (C)]]*OO[[#This Row],[52]]</f>
        <v>3.6218498870400006E-23</v>
      </c>
      <c r="BC4" s="10">
        <f>3/24000000*OO[[#This Row],[111 (02JUL1985 18:00:00)-Water Temperature (C)]]*OO[[#This Row],[53]]</f>
        <v>3.4973557892324997E-23</v>
      </c>
      <c r="BD4" s="10">
        <f>3/24000000*OO[[#This Row],[112 (02JUL1985 21:00:00)-Water Temperature (C)]]*OO[[#This Row],[54]]</f>
        <v>3.3919334796974992E-23</v>
      </c>
      <c r="BE4" s="10">
        <f>3/24000000*OO[[#This Row],[113 (03JUL1985 00:00:00)-Water Temperature (C)]]*OO[[#This Row],[55]]</f>
        <v>3.2937146484999998E-23</v>
      </c>
      <c r="BF4" s="10">
        <f>3/24000000*OO[[#This Row],[114 (03JUL1985 03:00:00)-Water Temperature (C)]]*OO[[#This Row],[56]]</f>
        <v>3.2105512864725004E-23</v>
      </c>
      <c r="BG4" s="10">
        <f>3/24000000*OO[[#This Row],[115 (03JUL1985 06:00:00)-Water Temperature (C)]]*OO[[#This Row],[57]]</f>
        <v>3.132877437147499E-23</v>
      </c>
      <c r="BH4" s="10">
        <f>3/24000000*OO[[#This Row],[116 (03JUL1985 09:00:00)-Water Temperature (C)]]*OO[[#This Row],[58]]</f>
        <v>3.0374276545999996E-23</v>
      </c>
      <c r="BI4" s="10">
        <f>3/24000000*OO[[#This Row],[117 (03JUL1985 12:00:00)-Water Temperature (C)]]*OO[[#This Row],[59]]</f>
        <v>2.9352223745949998E-23</v>
      </c>
      <c r="BJ4" s="10">
        <f>3/24000000*OO[[#This Row],[118 (03JUL1985 15:00:00)-Water Temperature (C)]]*OO[[#This Row],[60]]</f>
        <v>2.79841565744875E-23</v>
      </c>
      <c r="BK4" s="10">
        <f>3/24000000*OO[[#This Row],[119 (03JUL1985 18:00:00)-Water Temperature (C)]]*OO[[#This Row],[61]]</f>
        <v>2.7007595612349999E-23</v>
      </c>
      <c r="BL4" s="10">
        <f>3/24000000*OO[[#This Row],[120 (03JUL1985 21:00:00)-Water Temperature (C)]]*OO[[#This Row],[62]]</f>
        <v>2.6059350343500001E-23</v>
      </c>
      <c r="BM4" s="10">
        <f>3/24000000*OO[[#This Row],[121 (04JUL1985 00:00:00)-Water Temperature (C)]]*OO[[#This Row],[63]]</f>
        <v>2.4970280317125E-23</v>
      </c>
      <c r="BN4" s="10">
        <f>3/24000000*OO[[#This Row],[122 (04JUL1985 03:00:00)-Water Temperature (C)]]*OO[[#This Row],[64]]</f>
        <v>2.3299626494699998E-23</v>
      </c>
      <c r="BO4" s="10">
        <f>3/24000000*OO[[#This Row],[123 (04JUL1985 06:00:00)-Water Temperature (C)]]*OO[[#This Row],[65]]</f>
        <v>2.1659186051624998E-23</v>
      </c>
      <c r="BP4" s="10">
        <f>3/24000000*OO[[#This Row],[124 (04JUL1985 09:00:00)-Water Temperature (C)]]*OO[[#This Row],[66]]</f>
        <v>2.0314627769587499E-23</v>
      </c>
      <c r="BQ4" s="10">
        <f>3/24000000*OO[[#This Row],[125 (04JUL1985 12:00:00)-Water Temperature (C)]]*OO[[#This Row],[67]]</f>
        <v>1.917521894175E-23</v>
      </c>
      <c r="BR4" s="10">
        <f>3/24000000*OO[[#This Row],[126 (04JUL1985 15:00:00)-Water Temperature (C)]]*OO[[#This Row],[68]]</f>
        <v>1.8199390769999998E-23</v>
      </c>
      <c r="BS4" s="10">
        <f>3/24000000*OO[[#This Row],[127 (04JUL1985 18:00:00)-Water Temperature (C)]]*OO[[#This Row],[69]]</f>
        <v>1.7449644163149999E-23</v>
      </c>
      <c r="BT4" s="10">
        <f>3/24000000*OO[[#This Row],[128 (04JUL1985 21:00:00)-Water Temperature (C)]]*OO[[#This Row],[70]]</f>
        <v>1.678644028005E-23</v>
      </c>
      <c r="BU4" s="10">
        <f>3/24000000*OO[[#This Row],[129 (05JUL1985 00:00:00)-Water Temperature (C)]]*OO[[#This Row],[71]]</f>
        <v>1.6250241537599999E-23</v>
      </c>
      <c r="BV4" s="10">
        <f>3/24000000*OO[[#This Row],[130 (05JUL1985 03:00:00)-Water Temperature (C)]]*OO[[#This Row],[72]]</f>
        <v>1.5785728076799997E-23</v>
      </c>
      <c r="BW4" s="10">
        <f>3/24000000*OO[[#This Row],[131 (05JUL1985 06:00:00)-Water Temperature (C)]]*OO[[#This Row],[73]]</f>
        <v>1.52035246138425E-23</v>
      </c>
      <c r="BX4" s="10">
        <f>3/24000000*OO[[#This Row],[132 (05JUL1985 09:00:00)-Water Temperature (C)]]*OO[[#This Row],[74]]</f>
        <v>1.4669072177219998E-23</v>
      </c>
      <c r="BY4" s="10">
        <f>3/24000000*OO[[#This Row],[133 (05JUL1985 12:00:00)-Water Temperature (C)]]*OO[[#This Row],[75]]</f>
        <v>1.40897535946425E-23</v>
      </c>
      <c r="BZ4" s="10">
        <f>3/24000000*OO[[#This Row],[134 (05JUL1985 15:00:00)-Water Temperature (C)]]*OO[[#This Row],[76]]</f>
        <v>1.3441349722915001E-23</v>
      </c>
      <c r="CA4" s="10">
        <f>3/24000000*OO[[#This Row],[135 (05JUL1985 18:00:00)-Water Temperature (C)]]*OO[[#This Row],[77]]</f>
        <v>1.295747401848375E-23</v>
      </c>
      <c r="CB4" s="10">
        <f>3/24000000*OO[[#This Row],[136 (05JUL1985 21:00:00)-Water Temperature (C)]]*OO[[#This Row],[78]]</f>
        <v>1.251610488421125E-23</v>
      </c>
      <c r="CC4" s="10">
        <f>3/24000000*OO[[#This Row],[137 (06JUL1985 00:00:00)-Water Temperature (C)]]*OO[[#This Row],[79]]</f>
        <v>1.2153886336762498E-23</v>
      </c>
      <c r="CD4" s="10">
        <f>3/24000000*OO[[#This Row],[138 (06JUL1985 03:00:00)-Water Temperature (C)]]*OO[[#This Row],[80]]</f>
        <v>1.1852950367790001E-23</v>
      </c>
      <c r="CE4" s="10">
        <f>3/24000000*OO[[#This Row],[139 (06JUL1985 06:00:00)-Water Temperature (C)]]*OO[[#This Row],[81]]</f>
        <v>1.1505304654919999E-23</v>
      </c>
      <c r="CF4" s="10">
        <f>3/24000000*OO[[#This Row],[140 (06JUL1985 09:00:00)-Water Temperature (C)]]*OO[[#This Row],[82]]</f>
        <v>1.11110369252925E-23</v>
      </c>
      <c r="CG4" s="10">
        <f>3/24000000*OO[[#This Row],[141 (06JUL1985 12:00:00)-Water Temperature (C)]]*OO[[#This Row],[83]]</f>
        <v>1.0680227853289999E-23</v>
      </c>
      <c r="CH4" s="10">
        <f>3/24000000*OO[[#This Row],[142 (06JUL1985 15:00:00)-Water Temperature (C)]]*OO[[#This Row],[84]]</f>
        <v>1.0167423152088749E-23</v>
      </c>
      <c r="CI4" s="10">
        <f>3/24000000*OO[[#This Row],[143 (06JUL1985 18:00:00)-Water Temperature (C)]]*OO[[#This Row],[85]]</f>
        <v>9.770542446354999E-24</v>
      </c>
      <c r="CJ4" s="10">
        <f>3/24000000*OO[[#This Row],[144 (06JUL1985 21:00:00)-Water Temperature (C)]]*OO[[#This Row],[86]]</f>
        <v>9.386061632319999E-24</v>
      </c>
      <c r="CK4" s="10">
        <f>3/24000000*OO[[#This Row],[145 (07JUL1985 00:00:00)-Water Temperature (C)]]*OO[[#This Row],[87]]</f>
        <v>9.0773775907124991E-24</v>
      </c>
      <c r="CL4" s="10">
        <f>3/24000000*OO[[#This Row],[146 (07JUL1985 03:00:00)-Water Temperature (C)]]*OO[[#This Row],[88]]</f>
        <v>8.803822512306251E-24</v>
      </c>
      <c r="CM4" s="10">
        <f>3/24000000*OO[[#This Row],[147 (07JUL1985 06:00:00)-Water Temperature (C)]]*OO[[#This Row],[89]]</f>
        <v>8.3904986415150001E-24</v>
      </c>
      <c r="CN4" s="10">
        <f>3/24000000*OO[[#This Row],[148 (07JUL1985 09:00:00)-Water Temperature (C)]]*OO[[#This Row],[90]]</f>
        <v>8.0966620582399985E-24</v>
      </c>
      <c r="CO4" s="10">
        <f>3/24000000*OO[[#This Row],[149 (07JUL1985 12:00:00)-Water Temperature (C)]]*OO[[#This Row],[91]]</f>
        <v>7.7806732450699994E-24</v>
      </c>
      <c r="CP4" s="10">
        <f>3/24000000*OO[[#This Row],[150 (07JUL1985 15:00:00)-Water Temperature (C)]]*OO[[#This Row],[92]]</f>
        <v>7.4608749273400001E-24</v>
      </c>
      <c r="CQ4" s="10">
        <f>3/24000000*OO[[#This Row],[151 (07JUL1985 18:00:00)-Water Temperature (C)]]*OO[[#This Row],[93]]</f>
        <v>7.1697480048674996E-24</v>
      </c>
      <c r="CR4" s="10">
        <f>3/24000000*OO[[#This Row],[152 (07JUL1985 21:00:00)-Water Temperature (C)]]*OO[[#This Row],[94]]</f>
        <v>6.9641823378062503E-24</v>
      </c>
      <c r="CS4" s="10">
        <f>3/24000000*OO[[#This Row],[153 (08JUL1985 00:00:00)-Water Temperature (C)]]*OO[[#This Row],[95]]</f>
        <v>6.9927776614800004E-24</v>
      </c>
      <c r="CT4" s="10">
        <f>3/24000000*OO[[#This Row],[154 (08JUL1985 03:00:00)-Water Temperature (C)]]*OO[[#This Row],[96]]</f>
        <v>7.4591343038712497E-24</v>
      </c>
      <c r="CU4" s="10">
        <f>3/24000000*OO[[#This Row],[155 (08JUL1985 06:00:00)-Water Temperature (C)]]*OO[[#This Row],[97]]</f>
        <v>7.8939384135300005E-24</v>
      </c>
      <c r="CV4" s="10">
        <f>3/24000000*OO[[#This Row],[156 (08JUL1985 09:00:00)-Water Temperature (C)]]*OO[[#This Row],[98]]</f>
        <v>8.0870054077999994E-24</v>
      </c>
      <c r="CW4" s="10">
        <f>3/24000000*OO[[#This Row],[157 (08JUL1985 12:00:00)-Water Temperature (C)]]*OO[[#This Row],[99]]</f>
        <v>8.0587362579749998E-24</v>
      </c>
    </row>
    <row r="5" spans="1:102" x14ac:dyDescent="0.35">
      <c r="A5" t="s">
        <v>9</v>
      </c>
      <c r="B5">
        <v>654.51840000000004</v>
      </c>
      <c r="C5" s="10">
        <f>3/24*OO[[#This Row],[59 (26JUN1985 06:00:00)-Water Temperature (C)]]*OO[[#This Row],[1]]/SUM(OO[1])</f>
        <v>1.5319595256599544E-12</v>
      </c>
      <c r="D5" s="10">
        <f>3/24*OO[[#This Row],[60 (26JUN1985 09:00:00)-Water Temperature (C)]]*OO[[#This Row],[2]]/SUM(OO[2])</f>
        <v>7.6465042787925891E-15</v>
      </c>
      <c r="E5" s="10">
        <f>3/24*OO[[#This Row],[61 (26JUN1985 12:00:00)-Water Temperature (C)]]*OO[[#This Row],[3]]/SUM(OO[3])</f>
        <v>3.2813737335877873E-17</v>
      </c>
      <c r="F5" s="10">
        <f>3/24*OO[[#This Row],[62 (26JUN1985 15:00:00)-Water Temperature (C)]]*OO[[#This Row],[4]]/SUM(OO[4])</f>
        <v>1.3106642559880485E-19</v>
      </c>
      <c r="G5" s="10">
        <f>3/24*OO[[#This Row],[63 (26JUN1985 18:00:00)-Water Temperature (C)]]*OO[[#This Row],[5]]/SUM(OO[5])</f>
        <v>5.2989317538885518E-22</v>
      </c>
      <c r="H5" s="10">
        <f>3/24*OO[[#This Row],[64 (26JUN1985 21:00:00)-Water Temperature (C)]]*OO[[#This Row],[6]]/SUM(OO[6])</f>
        <v>2.9287200732997955E-23</v>
      </c>
      <c r="I5" s="10">
        <f>3/24*OO[[#This Row],[65 (27JUN1985 00:00:00)-Water Temperature (C)]]*OO[[#This Row],[7]]/SUM(OO[7])</f>
        <v>4.9374888603827705E-23</v>
      </c>
      <c r="J5" s="10">
        <f>3/24*OO[[#This Row],[66 (27JUN1985 03:00:00)-Water Temperature (C)]]*OO[[#This Row],[8]]/SUM(OO[8])</f>
        <v>8.9947370706705321E-23</v>
      </c>
      <c r="K5" s="10">
        <f>3/24*OO[[#This Row],[67 (27JUN1985 06:00:00)-Water Temperature (C)]]*OO[[#This Row],[9]]/SUM(OO[9])</f>
        <v>1.310025889023112E-22</v>
      </c>
      <c r="L5" s="10">
        <f>3/24*OO[[#This Row],[68 (27JUN1985 09:00:00)-Water Temperature (C)]]*OO[[#This Row],[10]]/SUM(OO[10])</f>
        <v>1.7081004666850942E-22</v>
      </c>
      <c r="M5" s="10">
        <f>3/24*OO[[#This Row],[69 (27JUN1985 12:00:00)-Water Temperature (C)]]*OO[[#This Row],[11]]/SUM(OO[11])</f>
        <v>2.1013406503675678E-22</v>
      </c>
      <c r="N5" s="10">
        <f>3/24*OO[[#This Row],[70 (27JUN1985 15:00:00)-Water Temperature (C)]]*OO[[#This Row],[12]]/SUM(OO[12])</f>
        <v>2.5113824555188206E-22</v>
      </c>
      <c r="O5" s="10">
        <f>3/24*OO[[#This Row],[71 (27JUN1985 18:00:00)-Water Temperature (C)]]*OO[[#This Row],[13]]/SUM(OO[13])</f>
        <v>2.9745877042387545E-22</v>
      </c>
      <c r="P5" s="10">
        <f>3/24*OO[[#This Row],[72 (27JUN1985 21:00:00)-Water Temperature (C)]]*OO[[#This Row],[14]]/SUM(OO[14])</f>
        <v>3.5404008480510731E-22</v>
      </c>
      <c r="Q5" s="10">
        <f>3/24*OO[[#This Row],[73 (28JUN1985 00:00:00)-Water Temperature (C)]]*OO[[#This Row],[15]]/SUM(OO[15])</f>
        <v>4.2551370532751563E-22</v>
      </c>
      <c r="R5" s="10">
        <f>3/24*OO[[#This Row],[74 (28JUN1985 03:00:00)-Water Temperature (C)]]*OO[[#This Row],[16]]/SUM(OO[16])</f>
        <v>5.0742126432653094E-22</v>
      </c>
      <c r="S5" s="10">
        <f>3/24*OO[[#This Row],[75 (28JUN1985 06:00:00)-Water Temperature (C)]]*OO[[#This Row],[17]]/SUM(OO[17])</f>
        <v>5.8142825049005343E-22</v>
      </c>
      <c r="T5" s="10">
        <f>3/24*OO[[#This Row],[76 (28JUN1985 09:00:00)-Water Temperature (C)]]*OO[[#This Row],[18]]/SUM(OO[18])</f>
        <v>6.5945711603389945E-22</v>
      </c>
      <c r="U5" s="10">
        <f>3/24*OO[[#This Row],[77 (28JUN1985 12:00:00)-Water Temperature (C)]]*OO[[#This Row],[19]]/SUM(OO[19])</f>
        <v>7.506040978811174E-22</v>
      </c>
      <c r="V5" s="10">
        <f>3/24000000*OO[[#This Row],[78 (28JUN1985 15:00:00)-Water Temperature (C)]]*OO[[#This Row],[20]]</f>
        <v>8.2218222168224995E-22</v>
      </c>
      <c r="W5" s="10">
        <f>3/24000000*OO[[#This Row],[79 (28JUN1985 18:00:00)-Water Temperature (C)]]*OO[[#This Row],[21]]</f>
        <v>9.0989140717312499E-22</v>
      </c>
      <c r="X5" s="10">
        <f>3/24000000*OO[[#This Row],[80 (28JUN1985 21:00:00)-Water Temperature (C)]]*OO[[#This Row],[22]]</f>
        <v>1.0058960110868749E-21</v>
      </c>
      <c r="Y5" s="10">
        <f>3/24000000*OO[[#This Row],[81 (29JUN1985 00:00:00)-Water Temperature (C)]]*OO[[#This Row],[23]]</f>
        <v>1.1078966380414999E-21</v>
      </c>
      <c r="Z5" s="10">
        <f>3/24000000*OO[[#This Row],[82 (29JUN1985 03:00:00)-Water Temperature (C)]]*OO[[#This Row],[24]]</f>
        <v>1.2096100644072501E-21</v>
      </c>
      <c r="AA5" s="10">
        <f>3/24000000*OO[[#This Row],[83 (29JUN1985 06:00:00)-Water Temperature (C)]]*OO[[#This Row],[25]]</f>
        <v>1.3464492117862498E-21</v>
      </c>
      <c r="AB5" s="10">
        <f>3/24000000*OO[[#This Row],[84 (29JUN1985 09:00:00)-Water Temperature (C)]]*OO[[#This Row],[26]]</f>
        <v>1.5653457942900001E-21</v>
      </c>
      <c r="AC5" s="10">
        <f>3/24000000*OO[[#This Row],[85 (29JUN1985 12:00:00)-Water Temperature (C)]]*OO[[#This Row],[27]]</f>
        <v>1.7861255030925001E-21</v>
      </c>
      <c r="AD5" s="10">
        <f>3/24000000*OO[[#This Row],[86 (29JUN1985 15:00:00)-Water Temperature (C)]]*OO[[#This Row],[28]]</f>
        <v>2.0266684494225001E-21</v>
      </c>
      <c r="AE5" s="10">
        <f>3/24000000*OO[[#This Row],[88 (29JUN1985 21:00:00)-Water Temperature (C)]]*OO[[#This Row],[30]]</f>
        <v>2.3330759294974999E-21</v>
      </c>
      <c r="AF5" s="10">
        <f>3/24000000*OO[[#This Row],[88 (29JUN1985 21:00:00)-Water Temperature (C)]]*OO[[#This Row],[30]]</f>
        <v>2.3330759294974999E-21</v>
      </c>
      <c r="AG5" s="10">
        <f>3/24000000*OO[[#This Row],[89 (30JUN1985 00:00:00)-Water Temperature (C)]]*OO[[#This Row],[31]]</f>
        <v>2.0924127286062498E-21</v>
      </c>
      <c r="AH5" s="10">
        <f>3/24000000*OO[[#This Row],[90 (30JUN1985 03:00:00)-Water Temperature (C)]]*OO[[#This Row],[32]]</f>
        <v>1.5042630956739997E-21</v>
      </c>
      <c r="AI5" s="10">
        <f>3/24000000*OO[[#This Row],[91 (30JUN1985 06:00:00)-Water Temperature (C)]]*OO[[#This Row],[33]]</f>
        <v>9.93864971534375E-22</v>
      </c>
      <c r="AJ5" s="10">
        <f>3/24000000*OO[[#This Row],[92 (30JUN1985 09:00:00)-Water Temperature (C)]]*OO[[#This Row],[34]]</f>
        <v>7.0068158443987493E-22</v>
      </c>
      <c r="AK5" s="10">
        <f>3/24000000*OO[[#This Row],[93 (30JUN1985 12:00:00)-Water Temperature (C)]]*OO[[#This Row],[35]]</f>
        <v>5.4855749116262492E-22</v>
      </c>
      <c r="AL5" s="10">
        <f>3/24000000*OO[[#This Row],[94 (30JUN1985 15:00:00)-Water Temperature (C)]]*OO[[#This Row],[36]]</f>
        <v>4.59753678026E-22</v>
      </c>
      <c r="AM5" s="10">
        <f>3/24000000*OO[[#This Row],[95 (30JUN1985 18:00:00)-Water Temperature (C)]]*OO[[#This Row],[37]]</f>
        <v>4.1458523628900001E-22</v>
      </c>
      <c r="AN5" s="10">
        <f>3/24000000*OO[[#This Row],[96 (30JUN1985 21:00:00)-Water Temperature (C)]]*OO[[#This Row],[38]]</f>
        <v>3.8223383962749998E-22</v>
      </c>
      <c r="AO5" s="10">
        <f>3/24000000*OO[[#This Row],[97 (01JUL1985 00:00:00)-Water Temperature (C)]]*OO[[#This Row],[39]]</f>
        <v>3.500640811485E-22</v>
      </c>
      <c r="AP5" s="10">
        <f>3/24000000*OO[[#This Row],[98 (01JUL1985 03:00:00)-Water Temperature (C)]]*OO[[#This Row],[40]]</f>
        <v>3.0981840830675002E-22</v>
      </c>
      <c r="AQ5" s="10">
        <f>3/24000000*OO[[#This Row],[99 (01JUL1985 06:00:00)-Water Temperature (C)]]*OO[[#This Row],[41]]</f>
        <v>2.7123018471899995E-22</v>
      </c>
      <c r="AR5" s="10">
        <f>3/24000000*OO[[#This Row],[100 (01JUL1985 09:00:00)-Water Temperature (C)]]*OO[[#This Row],[42]]</f>
        <v>2.4859315754325002E-22</v>
      </c>
      <c r="AS5" s="10">
        <f>3/24000000*OO[[#This Row],[101 (01JUL1985 12:00:00)-Water Temperature (C)]]*OO[[#This Row],[43]]</f>
        <v>2.2816299075612499E-22</v>
      </c>
      <c r="AT5" s="10">
        <f>3/24000000*OO[[#This Row],[102 (01JUL1985 15:00:00)-Water Temperature (C)]]*OO[[#This Row],[44]]</f>
        <v>2.1461436320312498E-22</v>
      </c>
      <c r="AU5" s="10">
        <f>3/24000000*OO[[#This Row],[103 (01JUL1985 18:00:00)-Water Temperature (C)]]*OO[[#This Row],[45]]</f>
        <v>2.0333561933649994E-22</v>
      </c>
      <c r="AV5" s="10">
        <f>3/24000000*OO[[#This Row],[104 (01JUL1985 21:00:00)-Water Temperature (C)]]*OO[[#This Row],[46]]</f>
        <v>1.9477427764612499E-22</v>
      </c>
      <c r="AW5" s="10">
        <f>3/24000000*OO[[#This Row],[105 (02JUL1985 00:00:00)-Water Temperature (C)]]*OO[[#This Row],[47]]</f>
        <v>1.9164094579799999E-22</v>
      </c>
      <c r="AX5" s="10">
        <f>3/24000000*OO[[#This Row],[106 (02JUL1985 03:00:00)-Water Temperature (C)]]*OO[[#This Row],[48]]</f>
        <v>1.9450432625412498E-22</v>
      </c>
      <c r="AY5" s="10">
        <f>3/24000000*OO[[#This Row],[107 (02JUL1985 06:00:00)-Water Temperature (C)]]*OO[[#This Row],[49]]</f>
        <v>1.9567645754249998E-22</v>
      </c>
      <c r="AZ5" s="10">
        <f>3/24000000*OO[[#This Row],[108 (02JUL1985 09:00:00)-Water Temperature (C)]]*OO[[#This Row],[50]]</f>
        <v>1.9325344664999999E-22</v>
      </c>
      <c r="BA5" s="10">
        <f>3/24000000*OO[[#This Row],[109 (02JUL1985 12:00:00)-Water Temperature (C)]]*OO[[#This Row],[51]]</f>
        <v>1.8811163840625E-22</v>
      </c>
      <c r="BB5" s="10">
        <f>3/24000000*OO[[#This Row],[110 (02JUL1985 15:00:00)-Water Temperature (C)]]*OO[[#This Row],[52]]</f>
        <v>1.7907558774187502E-22</v>
      </c>
      <c r="BC5" s="10">
        <f>3/24000000*OO[[#This Row],[111 (02JUL1985 18:00:00)-Water Temperature (C)]]*OO[[#This Row],[53]]</f>
        <v>1.7220663518499999E-22</v>
      </c>
      <c r="BD5" s="10">
        <f>3/24000000*OO[[#This Row],[112 (02JUL1985 21:00:00)-Water Temperature (C)]]*OO[[#This Row],[54]]</f>
        <v>1.6685970138337499E-22</v>
      </c>
      <c r="BE5" s="10">
        <f>3/24000000*OO[[#This Row],[113 (03JUL1985 00:00:00)-Water Temperature (C)]]*OO[[#This Row],[55]]</f>
        <v>1.6208773829562501E-22</v>
      </c>
      <c r="BF5" s="10">
        <f>3/24000000*OO[[#This Row],[114 (03JUL1985 03:00:00)-Water Temperature (C)]]*OO[[#This Row],[56]]</f>
        <v>1.5832480941900001E-22</v>
      </c>
      <c r="BG5" s="10">
        <f>3/24000000*OO[[#This Row],[115 (03JUL1985 06:00:00)-Water Temperature (C)]]*OO[[#This Row],[57]]</f>
        <v>1.549699268095E-22</v>
      </c>
      <c r="BH5" s="10">
        <f>3/24000000*OO[[#This Row],[116 (03JUL1985 09:00:00)-Water Temperature (C)]]*OO[[#This Row],[58]]</f>
        <v>1.5026736968131251E-22</v>
      </c>
      <c r="BI5" s="10">
        <f>3/24000000*OO[[#This Row],[117 (03JUL1985 12:00:00)-Water Temperature (C)]]*OO[[#This Row],[59]]</f>
        <v>1.4494473911923748E-22</v>
      </c>
      <c r="BJ5" s="10">
        <f>3/24000000*OO[[#This Row],[118 (03JUL1985 15:00:00)-Water Temperature (C)]]*OO[[#This Row],[60]]</f>
        <v>1.3715111690239999E-22</v>
      </c>
      <c r="BK5" s="10">
        <f>3/24000000*OO[[#This Row],[119 (03JUL1985 18:00:00)-Water Temperature (C)]]*OO[[#This Row],[61]]</f>
        <v>1.31944450895775E-22</v>
      </c>
      <c r="BL5" s="10">
        <f>3/24000000*OO[[#This Row],[120 (03JUL1985 21:00:00)-Water Temperature (C)]]*OO[[#This Row],[62]]</f>
        <v>1.2727499136827498E-22</v>
      </c>
      <c r="BM5" s="10">
        <f>3/24000000*OO[[#This Row],[121 (04JUL1985 00:00:00)-Water Temperature (C)]]*OO[[#This Row],[63]]</f>
        <v>1.2212862218144997E-22</v>
      </c>
      <c r="BN5" s="10">
        <f>3/24000000*OO[[#This Row],[122 (04JUL1985 03:00:00)-Water Temperature (C)]]*OO[[#This Row],[64]]</f>
        <v>1.1447728944962499E-22</v>
      </c>
      <c r="BO5" s="10">
        <f>3/24000000*OO[[#This Row],[123 (04JUL1985 06:00:00)-Water Temperature (C)]]*OO[[#This Row],[65]]</f>
        <v>1.0662837959628749E-22</v>
      </c>
      <c r="BP5" s="10">
        <f>3/24000000*OO[[#This Row],[124 (04JUL1985 09:00:00)-Water Temperature (C)]]*OO[[#This Row],[66]]</f>
        <v>9.9998757770062495E-23</v>
      </c>
      <c r="BQ5" s="10">
        <f>3/24000000*OO[[#This Row],[125 (04JUL1985 12:00:00)-Water Temperature (C)]]*OO[[#This Row],[67]]</f>
        <v>9.4118578015949993E-23</v>
      </c>
      <c r="BR5" s="10">
        <f>3/24000000*OO[[#This Row],[126 (04JUL1985 15:00:00)-Water Temperature (C)]]*OO[[#This Row],[68]]</f>
        <v>8.9036421886299987E-23</v>
      </c>
      <c r="BS5" s="10">
        <f>3/24000000*OO[[#This Row],[127 (04JUL1985 18:00:00)-Water Temperature (C)]]*OO[[#This Row],[69]]</f>
        <v>8.5286712150899992E-23</v>
      </c>
      <c r="BT5" s="10">
        <f>3/24000000*OO[[#This Row],[128 (04JUL1985 21:00:00)-Water Temperature (C)]]*OO[[#This Row],[70]]</f>
        <v>8.2065090453649995E-23</v>
      </c>
      <c r="BU5" s="10">
        <f>3/24000000*OO[[#This Row],[129 (05JUL1985 00:00:00)-Water Temperature (C)]]*OO[[#This Row],[71]]</f>
        <v>7.9607852721187505E-23</v>
      </c>
      <c r="BV5" s="10">
        <f>3/24000000*OO[[#This Row],[130 (05JUL1985 03:00:00)-Water Temperature (C)]]*OO[[#This Row],[72]]</f>
        <v>7.7702928107999992E-23</v>
      </c>
      <c r="BW5" s="10">
        <f>3/24000000*OO[[#This Row],[131 (05JUL1985 06:00:00)-Water Temperature (C)]]*OO[[#This Row],[73]]</f>
        <v>7.4807832339624998E-23</v>
      </c>
      <c r="BX5" s="10">
        <f>3/24000000*OO[[#This Row],[132 (05JUL1985 09:00:00)-Water Temperature (C)]]*OO[[#This Row],[74]]</f>
        <v>7.223927000209999E-23</v>
      </c>
      <c r="BY5" s="10">
        <f>3/24000000*OO[[#This Row],[133 (05JUL1985 12:00:00)-Water Temperature (C)]]*OO[[#This Row],[75]]</f>
        <v>6.9272223815987493E-23</v>
      </c>
      <c r="BZ5" s="10">
        <f>3/24000000*OO[[#This Row],[134 (05JUL1985 15:00:00)-Water Temperature (C)]]*OO[[#This Row],[76]]</f>
        <v>6.5777183077200004E-23</v>
      </c>
      <c r="CA5" s="10">
        <f>3/24000000*OO[[#This Row],[135 (05JUL1985 18:00:00)-Water Temperature (C)]]*OO[[#This Row],[77]]</f>
        <v>6.3321694456274998E-23</v>
      </c>
      <c r="CB5" s="10">
        <f>3/24000000*OO[[#This Row],[136 (05JUL1985 21:00:00)-Water Temperature (C)]]*OO[[#This Row],[78]]</f>
        <v>6.1195961065500002E-23</v>
      </c>
      <c r="CC5" s="10">
        <f>3/24000000*OO[[#This Row],[137 (06JUL1985 00:00:00)-Water Temperature (C)]]*OO[[#This Row],[79]]</f>
        <v>5.9564641064400002E-23</v>
      </c>
      <c r="CD5" s="10">
        <f>3/24000000*OO[[#This Row],[138 (06JUL1985 03:00:00)-Water Temperature (C)]]*OO[[#This Row],[80]]</f>
        <v>5.8378629140500002E-23</v>
      </c>
      <c r="CE5" s="10">
        <f>3/24000000*OO[[#This Row],[139 (06JUL1985 06:00:00)-Water Temperature (C)]]*OO[[#This Row],[81]]</f>
        <v>5.6766314138699993E-23</v>
      </c>
      <c r="CF5" s="10">
        <f>3/24000000*OO[[#This Row],[140 (06JUL1985 09:00:00)-Water Temperature (C)]]*OO[[#This Row],[82]]</f>
        <v>5.4856989031649994E-23</v>
      </c>
      <c r="CG5" s="10">
        <f>3/24000000*OO[[#This Row],[141 (06JUL1985 12:00:00)-Water Temperature (C)]]*OO[[#This Row],[83]]</f>
        <v>5.2582916189749991E-23</v>
      </c>
      <c r="CH5" s="10">
        <f>3/24000000*OO[[#This Row],[142 (06JUL1985 15:00:00)-Water Temperature (C)]]*OO[[#This Row],[84]]</f>
        <v>4.9720977035849997E-23</v>
      </c>
      <c r="CI5" s="10">
        <f>3/24000000*OO[[#This Row],[143 (06JUL1985 18:00:00)-Water Temperature (C)]]*OO[[#This Row],[85]]</f>
        <v>4.76984931346875E-23</v>
      </c>
      <c r="CJ5" s="10">
        <f>3/24000000*OO[[#This Row],[144 (06JUL1985 21:00:00)-Water Temperature (C)]]*OO[[#This Row],[86]]</f>
        <v>4.5840215538149997E-23</v>
      </c>
      <c r="CK5" s="10">
        <f>3/24000000*OO[[#This Row],[145 (07JUL1985 00:00:00)-Water Temperature (C)]]*OO[[#This Row],[87]]</f>
        <v>4.4401081502399993E-23</v>
      </c>
      <c r="CL5" s="10">
        <f>3/24000000*OO[[#This Row],[146 (07JUL1985 03:00:00)-Water Temperature (C)]]*OO[[#This Row],[88]]</f>
        <v>4.3302531857812493E-23</v>
      </c>
      <c r="CM5" s="10">
        <f>3/24000000*OO[[#This Row],[147 (07JUL1985 06:00:00)-Water Temperature (C)]]*OO[[#This Row],[89]]</f>
        <v>4.1158206133199999E-23</v>
      </c>
      <c r="CN5" s="10">
        <f>3/24000000*OO[[#This Row],[148 (07JUL1985 09:00:00)-Water Temperature (C)]]*OO[[#This Row],[90]]</f>
        <v>3.9748483976337499E-23</v>
      </c>
      <c r="CO5" s="10">
        <f>3/24000000*OO[[#This Row],[149 (07JUL1985 12:00:00)-Water Temperature (C)]]*OO[[#This Row],[91]]</f>
        <v>3.8109449135074994E-23</v>
      </c>
      <c r="CP5" s="10">
        <f>3/24000000*OO[[#This Row],[150 (07JUL1985 15:00:00)-Water Temperature (C)]]*OO[[#This Row],[92]]</f>
        <v>3.6502727840312501E-23</v>
      </c>
      <c r="CQ5" s="10">
        <f>3/24000000*OO[[#This Row],[151 (07JUL1985 18:00:00)-Water Temperature (C)]]*OO[[#This Row],[93]]</f>
        <v>3.5042960917199992E-23</v>
      </c>
      <c r="CR5" s="10">
        <f>3/24000000*OO[[#This Row],[152 (07JUL1985 21:00:00)-Water Temperature (C)]]*OO[[#This Row],[94]]</f>
        <v>3.3997722783062498E-23</v>
      </c>
      <c r="CS5" s="10">
        <f>3/24000000*OO[[#This Row],[153 (08JUL1985 00:00:00)-Water Temperature (C)]]*OO[[#This Row],[95]]</f>
        <v>3.4242772481399996E-23</v>
      </c>
      <c r="CT5" s="10">
        <f>3/24000000*OO[[#This Row],[154 (08JUL1985 03:00:00)-Water Temperature (C)]]*OO[[#This Row],[96]]</f>
        <v>3.6735234070499992E-23</v>
      </c>
      <c r="CU5" s="10">
        <f>3/24000000*OO[[#This Row],[155 (08JUL1985 06:00:00)-Water Temperature (C)]]*OO[[#This Row],[97]]</f>
        <v>3.8838432352725001E-23</v>
      </c>
      <c r="CV5" s="10">
        <f>3/24000000*OO[[#This Row],[156 (08JUL1985 09:00:00)-Water Temperature (C)]]*OO[[#This Row],[98]]</f>
        <v>3.9656237257687499E-23</v>
      </c>
      <c r="CW5" s="10">
        <f>3/24000000*OO[[#This Row],[157 (08JUL1985 12:00:00)-Water Temperature (C)]]*OO[[#This Row],[99]]</f>
        <v>3.9295862676699993E-23</v>
      </c>
    </row>
    <row r="6" spans="1:102" x14ac:dyDescent="0.35">
      <c r="A6" t="s">
        <v>10</v>
      </c>
      <c r="B6">
        <v>629.23220000000003</v>
      </c>
      <c r="C6" s="10">
        <f>3/24*OO[[#This Row],[59 (26JUN1985 06:00:00)-Water Temperature (C)]]*OO[[#This Row],[1]]/SUM(OO[1])</f>
        <v>3.3633514228877082E-10</v>
      </c>
      <c r="D6" s="10">
        <f>3/24*OO[[#This Row],[60 (26JUN1985 09:00:00)-Water Temperature (C)]]*OO[[#This Row],[2]]/SUM(OO[2])</f>
        <v>9.9126247656337456E-13</v>
      </c>
      <c r="E6" s="10">
        <f>3/24*OO[[#This Row],[61 (26JUN1985 12:00:00)-Water Temperature (C)]]*OO[[#This Row],[3]]/SUM(OO[3])</f>
        <v>3.0103074460539046E-15</v>
      </c>
      <c r="F6" s="10">
        <f>3/24*OO[[#This Row],[62 (26JUN1985 15:00:00)-Water Temperature (C)]]*OO[[#This Row],[4]]/SUM(OO[4])</f>
        <v>9.319180229691583E-18</v>
      </c>
      <c r="G6" s="10">
        <f>3/24*OO[[#This Row],[63 (26JUN1985 18:00:00)-Water Temperature (C)]]*OO[[#This Row],[5]]/SUM(OO[5])</f>
        <v>3.168833651566119E-20</v>
      </c>
      <c r="H6" s="10">
        <f>3/24*OO[[#This Row],[64 (26JUN1985 21:00:00)-Water Temperature (C)]]*OO[[#This Row],[6]]/SUM(OO[6])</f>
        <v>2.176547069688491E-21</v>
      </c>
      <c r="I6" s="10">
        <f>3/24*OO[[#This Row],[65 (27JUN1985 00:00:00)-Water Temperature (C)]]*OO[[#This Row],[7]]/SUM(OO[7])</f>
        <v>2.8999596602575186E-21</v>
      </c>
      <c r="J6" s="10">
        <f>3/24*OO[[#This Row],[66 (27JUN1985 03:00:00)-Water Temperature (C)]]*OO[[#This Row],[8]]/SUM(OO[8])</f>
        <v>4.2339974455063807E-21</v>
      </c>
      <c r="K6" s="10">
        <f>3/24*OO[[#This Row],[67 (27JUN1985 06:00:00)-Water Temperature (C)]]*OO[[#This Row],[9]]/SUM(OO[9])</f>
        <v>5.118949065476047E-21</v>
      </c>
      <c r="L6" s="10">
        <f>3/24*OO[[#This Row],[68 (27JUN1985 09:00:00)-Water Temperature (C)]]*OO[[#This Row],[10]]/SUM(OO[10])</f>
        <v>5.7714711039772336E-21</v>
      </c>
      <c r="M6" s="10">
        <f>3/24*OO[[#This Row],[69 (27JUN1985 12:00:00)-Water Temperature (C)]]*OO[[#This Row],[11]]/SUM(OO[11])</f>
        <v>6.2797100191761496E-21</v>
      </c>
      <c r="N6" s="10">
        <f>3/24*OO[[#This Row],[70 (27JUN1985 15:00:00)-Water Temperature (C)]]*OO[[#This Row],[12]]/SUM(OO[12])</f>
        <v>6.7348601905474962E-21</v>
      </c>
      <c r="O6" s="10">
        <f>3/24*OO[[#This Row],[71 (27JUN1985 18:00:00)-Water Temperature (C)]]*OO[[#This Row],[13]]/SUM(OO[13])</f>
        <v>7.2676806536875761E-21</v>
      </c>
      <c r="P6" s="10">
        <f>3/24*OO[[#This Row],[72 (27JUN1985 21:00:00)-Water Temperature (C)]]*OO[[#This Row],[14]]/SUM(OO[14])</f>
        <v>7.9365025473531553E-21</v>
      </c>
      <c r="Q6" s="10">
        <f>3/24*OO[[#This Row],[73 (28JUN1985 00:00:00)-Water Temperature (C)]]*OO[[#This Row],[15]]/SUM(OO[15])</f>
        <v>8.8731970982747341E-21</v>
      </c>
      <c r="R6" s="10">
        <f>3/24*OO[[#This Row],[74 (28JUN1985 03:00:00)-Water Temperature (C)]]*OO[[#This Row],[16]]/SUM(OO[16])</f>
        <v>9.9231099508417181E-21</v>
      </c>
      <c r="S6" s="10">
        <f>3/24*OO[[#This Row],[75 (28JUN1985 06:00:00)-Water Temperature (C)]]*OO[[#This Row],[17]]/SUM(OO[17])</f>
        <v>1.0618936311247578E-20</v>
      </c>
      <c r="T6" s="10">
        <f>3/24*OO[[#This Row],[76 (28JUN1985 09:00:00)-Water Temperature (C)]]*OO[[#This Row],[18]]/SUM(OO[18])</f>
        <v>1.1182945499923273E-20</v>
      </c>
      <c r="U6" s="10">
        <f>3/24*OO[[#This Row],[77 (28JUN1985 12:00:00)-Water Temperature (C)]]*OO[[#This Row],[19]]/SUM(OO[19])</f>
        <v>1.183737743142532E-20</v>
      </c>
      <c r="V6" s="10">
        <f>3/24000000*OO[[#This Row],[78 (28JUN1985 15:00:00)-Water Temperature (C)]]*OO[[#This Row],[20]]</f>
        <v>1.2066383125775E-20</v>
      </c>
      <c r="W6" s="10">
        <f>3/24000000*OO[[#This Row],[79 (28JUN1985 18:00:00)-Water Temperature (C)]]*OO[[#This Row],[21]]</f>
        <v>1.2506089406643749E-20</v>
      </c>
      <c r="X6" s="10">
        <f>3/24000000*OO[[#This Row],[80 (28JUN1985 21:00:00)-Water Temperature (C)]]*OO[[#This Row],[22]]</f>
        <v>1.3020723030273751E-20</v>
      </c>
      <c r="Y6" s="10">
        <f>3/24000000*OO[[#This Row],[81 (29JUN1985 00:00:00)-Water Temperature (C)]]*OO[[#This Row],[23]]</f>
        <v>1.356484853878E-20</v>
      </c>
      <c r="Z6" s="10">
        <f>3/24000000*OO[[#This Row],[82 (29JUN1985 03:00:00)-Water Temperature (C)]]*OO[[#This Row],[24]]</f>
        <v>1.4038299402623749E-20</v>
      </c>
      <c r="AA6" s="10">
        <f>3/24000000*OO[[#This Row],[83 (29JUN1985 06:00:00)-Water Temperature (C)]]*OO[[#This Row],[25]]</f>
        <v>1.4739665928599999E-20</v>
      </c>
      <c r="AB6" s="10">
        <f>3/24000000*OO[[#This Row],[84 (29JUN1985 09:00:00)-Water Temperature (C)]]*OO[[#This Row],[26]]</f>
        <v>1.6267759469374999E-20</v>
      </c>
      <c r="AC6" s="10">
        <f>3/24000000*OO[[#This Row],[85 (29JUN1985 12:00:00)-Water Temperature (C)]]*OO[[#This Row],[27]]</f>
        <v>1.7530907878687499E-20</v>
      </c>
      <c r="AD6" s="10">
        <f>3/24000000*OO[[#This Row],[86 (29JUN1985 15:00:00)-Water Temperature (C)]]*OO[[#This Row],[28]]</f>
        <v>1.8679271893800003E-20</v>
      </c>
      <c r="AE6" s="10">
        <f>3/24000000*OO[[#This Row],[88 (29JUN1985 21:00:00)-Water Temperature (C)]]*OO[[#This Row],[30]]</f>
        <v>1.9927570560224999E-20</v>
      </c>
      <c r="AF6" s="10">
        <f>3/24000000*OO[[#This Row],[88 (29JUN1985 21:00:00)-Water Temperature (C)]]*OO[[#This Row],[30]]</f>
        <v>1.9927570560224999E-20</v>
      </c>
      <c r="AG6" s="10">
        <f>3/24000000*OO[[#This Row],[89 (30JUN1985 00:00:00)-Water Temperature (C)]]*OO[[#This Row],[31]]</f>
        <v>1.7605611402924998E-20</v>
      </c>
      <c r="AH6" s="10">
        <f>3/24000000*OO[[#This Row],[90 (30JUN1985 03:00:00)-Water Temperature (C)]]*OO[[#This Row],[32]]</f>
        <v>1.2540512076726248E-20</v>
      </c>
      <c r="AI6" s="10">
        <f>3/24000000*OO[[#This Row],[91 (30JUN1985 06:00:00)-Water Temperature (C)]]*OO[[#This Row],[33]]</f>
        <v>8.2606700450249989E-21</v>
      </c>
      <c r="AJ6" s="10">
        <f>3/24000000*OO[[#This Row],[92 (30JUN1985 09:00:00)-Water Temperature (C)]]*OO[[#This Row],[34]]</f>
        <v>5.8528706677174986E-21</v>
      </c>
      <c r="AK6" s="10">
        <f>3/24000000*OO[[#This Row],[93 (30JUN1985 12:00:00)-Water Temperature (C)]]*OO[[#This Row],[35]]</f>
        <v>4.5859589840025006E-21</v>
      </c>
      <c r="AL6" s="10">
        <f>3/24000000*OO[[#This Row],[94 (30JUN1985 15:00:00)-Water Temperature (C)]]*OO[[#This Row],[36]]</f>
        <v>3.8163247059199999E-21</v>
      </c>
      <c r="AM6" s="10">
        <f>3/24000000*OO[[#This Row],[95 (30JUN1985 18:00:00)-Water Temperature (C)]]*OO[[#This Row],[37]]</f>
        <v>3.4363663208550001E-21</v>
      </c>
      <c r="AN6" s="10">
        <f>3/24000000*OO[[#This Row],[96 (30JUN1985 21:00:00)-Water Temperature (C)]]*OO[[#This Row],[38]]</f>
        <v>3.1710085671787499E-21</v>
      </c>
      <c r="AO6" s="10">
        <f>3/24000000*OO[[#This Row],[97 (01JUL1985 00:00:00)-Water Temperature (C)]]*OO[[#This Row],[39]]</f>
        <v>2.8999199636375002E-21</v>
      </c>
      <c r="AP6" s="10">
        <f>3/24000000*OO[[#This Row],[98 (01JUL1985 03:00:00)-Water Temperature (C)]]*OO[[#This Row],[40]]</f>
        <v>2.5762473613199995E-21</v>
      </c>
      <c r="AQ6" s="10">
        <f>3/24000000*OO[[#This Row],[99 (01JUL1985 06:00:00)-Water Temperature (C)]]*OO[[#This Row],[41]]</f>
        <v>2.2548293106049998E-21</v>
      </c>
      <c r="AR6" s="10">
        <f>3/24000000*OO[[#This Row],[100 (01JUL1985 09:00:00)-Water Temperature (C)]]*OO[[#This Row],[42]]</f>
        <v>2.0721441301237499E-21</v>
      </c>
      <c r="AS6" s="10">
        <f>3/24000000*OO[[#This Row],[101 (01JUL1985 12:00:00)-Water Temperature (C)]]*OO[[#This Row],[43]]</f>
        <v>1.8972937125350001E-21</v>
      </c>
      <c r="AT6" s="10">
        <f>3/24000000*OO[[#This Row],[102 (01JUL1985 15:00:00)-Water Temperature (C)]]*OO[[#This Row],[44]]</f>
        <v>1.7826372470924999E-21</v>
      </c>
      <c r="AU6" s="10">
        <f>3/24000000*OO[[#This Row],[103 (01JUL1985 18:00:00)-Water Temperature (C)]]*OO[[#This Row],[45]]</f>
        <v>1.68816101366E-21</v>
      </c>
      <c r="AV6" s="10">
        <f>3/24000000*OO[[#This Row],[104 (01JUL1985 21:00:00)-Water Temperature (C)]]*OO[[#This Row],[46]]</f>
        <v>1.6158956986199998E-21</v>
      </c>
      <c r="AW6" s="10">
        <f>3/24000000*OO[[#This Row],[105 (02JUL1985 00:00:00)-Water Temperature (C)]]*OO[[#This Row],[47]]</f>
        <v>1.5952918908149998E-21</v>
      </c>
      <c r="AX6" s="10">
        <f>3/24000000*OO[[#This Row],[106 (02JUL1985 03:00:00)-Water Temperature (C)]]*OO[[#This Row],[48]]</f>
        <v>1.6262039252525E-21</v>
      </c>
      <c r="AY6" s="10">
        <f>3/24000000*OO[[#This Row],[107 (02JUL1985 06:00:00)-Water Temperature (C)]]*OO[[#This Row],[49]]</f>
        <v>1.6347769310187498E-21</v>
      </c>
      <c r="AZ6" s="10">
        <f>3/24000000*OO[[#This Row],[108 (02JUL1985 09:00:00)-Water Temperature (C)]]*OO[[#This Row],[50]]</f>
        <v>1.6112012182087501E-21</v>
      </c>
      <c r="BA6" s="10">
        <f>3/24000000*OO[[#This Row],[109 (02JUL1985 12:00:00)-Water Temperature (C)]]*OO[[#This Row],[51]]</f>
        <v>1.5633389340800001E-21</v>
      </c>
      <c r="BB6" s="10">
        <f>3/24000000*OO[[#This Row],[110 (02JUL1985 15:00:00)-Water Temperature (C)]]*OO[[#This Row],[52]]</f>
        <v>1.4742514523402499E-21</v>
      </c>
      <c r="BC6" s="10">
        <f>3/24000000*OO[[#This Row],[111 (02JUL1985 18:00:00)-Water Temperature (C)]]*OO[[#This Row],[53]]</f>
        <v>1.407786274305E-21</v>
      </c>
      <c r="BD6" s="10">
        <f>3/24000000*OO[[#This Row],[112 (02JUL1985 21:00:00)-Water Temperature (C)]]*OO[[#This Row],[54]]</f>
        <v>1.361393765775E-21</v>
      </c>
      <c r="BE6" s="10">
        <f>3/24000000*OO[[#This Row],[113 (03JUL1985 00:00:00)-Water Temperature (C)]]*OO[[#This Row],[55]]</f>
        <v>1.3217263505909998E-21</v>
      </c>
      <c r="BF6" s="10">
        <f>3/24000000*OO[[#This Row],[114 (03JUL1985 03:00:00)-Water Temperature (C)]]*OO[[#This Row],[56]]</f>
        <v>1.2936407053184998E-21</v>
      </c>
      <c r="BG6" s="10">
        <f>3/24000000*OO[[#This Row],[115 (03JUL1985 06:00:00)-Water Temperature (C)]]*OO[[#This Row],[57]]</f>
        <v>1.269891848233125E-21</v>
      </c>
      <c r="BH6" s="10">
        <f>3/24000000*OO[[#This Row],[116 (03JUL1985 09:00:00)-Water Temperature (C)]]*OO[[#This Row],[58]]</f>
        <v>1.2308979933284998E-21</v>
      </c>
      <c r="BI6" s="10">
        <f>3/24000000*OO[[#This Row],[117 (03JUL1985 12:00:00)-Water Temperature (C)]]*OO[[#This Row],[59]]</f>
        <v>1.1839705194869999E-21</v>
      </c>
      <c r="BJ6" s="10">
        <f>3/24000000*OO[[#This Row],[118 (03JUL1985 15:00:00)-Water Temperature (C)]]*OO[[#This Row],[60]]</f>
        <v>1.109831329035E-21</v>
      </c>
      <c r="BK6" s="10">
        <f>3/24000000*OO[[#This Row],[119 (03JUL1985 18:00:00)-Water Temperature (C)]]*OO[[#This Row],[61]]</f>
        <v>1.0616047091624999E-21</v>
      </c>
      <c r="BL6" s="10">
        <f>3/24000000*OO[[#This Row],[120 (03JUL1985 21:00:00)-Water Temperature (C)]]*OO[[#This Row],[62]]</f>
        <v>1.0235564692749999E-21</v>
      </c>
      <c r="BM6" s="10">
        <f>3/24000000*OO[[#This Row],[121 (04JUL1985 00:00:00)-Water Temperature (C)]]*OO[[#This Row],[63]]</f>
        <v>9.8303629440750002E-22</v>
      </c>
      <c r="BN6" s="10">
        <f>3/24000000*OO[[#This Row],[122 (04JUL1985 03:00:00)-Water Temperature (C)]]*OO[[#This Row],[64]]</f>
        <v>9.2724010367624989E-22</v>
      </c>
      <c r="BO6" s="10">
        <f>3/24000000*OO[[#This Row],[123 (04JUL1985 06:00:00)-Water Temperature (C)]]*OO[[#This Row],[65]]</f>
        <v>8.6599864722499989E-22</v>
      </c>
      <c r="BP6" s="10">
        <f>3/24000000*OO[[#This Row],[124 (04JUL1985 09:00:00)-Water Temperature (C)]]*OO[[#This Row],[66]]</f>
        <v>8.1237424972899998E-22</v>
      </c>
      <c r="BQ6" s="10">
        <f>3/24000000*OO[[#This Row],[125 (04JUL1985 12:00:00)-Water Temperature (C)]]*OO[[#This Row],[67]]</f>
        <v>7.6178199210749985E-22</v>
      </c>
      <c r="BR6" s="10">
        <f>3/24000000*OO[[#This Row],[126 (04JUL1985 15:00:00)-Water Temperature (C)]]*OO[[#This Row],[68]]</f>
        <v>7.1786102764599988E-22</v>
      </c>
      <c r="BS6" s="10">
        <f>3/24000000*OO[[#This Row],[127 (04JUL1985 18:00:00)-Water Temperature (C)]]*OO[[#This Row],[69]]</f>
        <v>6.8660103797187485E-22</v>
      </c>
      <c r="BT6" s="10">
        <f>3/24000000*OO[[#This Row],[128 (04JUL1985 21:00:00)-Water Temperature (C)]]*OO[[#This Row],[70]]</f>
        <v>6.6074998373999994E-22</v>
      </c>
      <c r="BU6" s="10">
        <f>3/24000000*OO[[#This Row],[129 (05JUL1985 00:00:00)-Water Temperature (C)]]*OO[[#This Row],[71]]</f>
        <v>6.4234568005274995E-22</v>
      </c>
      <c r="BV6" s="10">
        <f>3/24000000*OO[[#This Row],[130 (05JUL1985 03:00:00)-Water Temperature (C)]]*OO[[#This Row],[72]]</f>
        <v>6.3104958941999998E-22</v>
      </c>
      <c r="BW6" s="10">
        <f>3/24000000*OO[[#This Row],[131 (05JUL1985 06:00:00)-Water Temperature (C)]]*OO[[#This Row],[73]]</f>
        <v>6.0733981572899997E-22</v>
      </c>
      <c r="BX6" s="10">
        <f>3/24000000*OO[[#This Row],[132 (05JUL1985 09:00:00)-Water Temperature (C)]]*OO[[#This Row],[74]]</f>
        <v>5.8715266606649998E-22</v>
      </c>
      <c r="BY6" s="10">
        <f>3/24000000*OO[[#This Row],[133 (05JUL1985 12:00:00)-Water Temperature (C)]]*OO[[#This Row],[75]]</f>
        <v>5.6190914244674996E-22</v>
      </c>
      <c r="BZ6" s="10">
        <f>3/24000000*OO[[#This Row],[134 (05JUL1985 15:00:00)-Water Temperature (C)]]*OO[[#This Row],[76]]</f>
        <v>5.3053546679399998E-22</v>
      </c>
      <c r="CA6" s="10">
        <f>3/24000000*OO[[#This Row],[135 (05JUL1985 18:00:00)-Water Temperature (C)]]*OO[[#This Row],[77]]</f>
        <v>5.0962761671374994E-22</v>
      </c>
      <c r="CB6" s="10">
        <f>3/24000000*OO[[#This Row],[136 (05JUL1985 21:00:00)-Water Temperature (C)]]*OO[[#This Row],[78]]</f>
        <v>4.9282739930924995E-22</v>
      </c>
      <c r="CC6" s="10">
        <f>3/24000000*OO[[#This Row],[137 (06JUL1985 00:00:00)-Water Temperature (C)]]*OO[[#This Row],[79]]</f>
        <v>4.8081556082475E-22</v>
      </c>
      <c r="CD6" s="10">
        <f>3/24000000*OO[[#This Row],[138 (06JUL1985 03:00:00)-Water Temperature (C)]]*OO[[#This Row],[80]]</f>
        <v>4.7442721257299998E-22</v>
      </c>
      <c r="CE6" s="10">
        <f>3/24000000*OO[[#This Row],[139 (06JUL1985 06:00:00)-Water Temperature (C)]]*OO[[#This Row],[81]]</f>
        <v>4.6235656084849998E-22</v>
      </c>
      <c r="CF6" s="10">
        <f>3/24000000*OO[[#This Row],[140 (06JUL1985 09:00:00)-Water Temperature (C)]]*OO[[#This Row],[82]]</f>
        <v>4.4727504246424997E-22</v>
      </c>
      <c r="CG6" s="10">
        <f>3/24000000*OO[[#This Row],[141 (06JUL1985 12:00:00)-Water Temperature (C)]]*OO[[#This Row],[83]]</f>
        <v>4.2728499388950001E-22</v>
      </c>
      <c r="CH6" s="10">
        <f>3/24000000*OO[[#This Row],[142 (06JUL1985 15:00:00)-Water Temperature (C)]]*OO[[#This Row],[84]]</f>
        <v>4.0083063001149997E-22</v>
      </c>
      <c r="CI6" s="10">
        <f>3/24000000*OO[[#This Row],[143 (06JUL1985 18:00:00)-Water Temperature (C)]]*OO[[#This Row],[85]]</f>
        <v>3.83449907083875E-22</v>
      </c>
      <c r="CJ6" s="10">
        <f>3/24000000*OO[[#This Row],[144 (06JUL1985 21:00:00)-Water Temperature (C)]]*OO[[#This Row],[86]]</f>
        <v>3.6864162705375002E-22</v>
      </c>
      <c r="CK6" s="10">
        <f>3/24000000*OO[[#This Row],[145 (07JUL1985 00:00:00)-Water Temperature (C)]]*OO[[#This Row],[87]]</f>
        <v>3.5760592570124999E-22</v>
      </c>
      <c r="CL6" s="10">
        <f>3/24000000*OO[[#This Row],[146 (07JUL1985 03:00:00)-Water Temperature (C)]]*OO[[#This Row],[88]]</f>
        <v>3.5129109993699997E-22</v>
      </c>
      <c r="CM6" s="10">
        <f>3/24000000*OO[[#This Row],[147 (07JUL1985 06:00:00)-Water Temperature (C)]]*OO[[#This Row],[89]]</f>
        <v>3.331304728E-22</v>
      </c>
      <c r="CN6" s="10">
        <f>3/24000000*OO[[#This Row],[148 (07JUL1985 09:00:00)-Water Temperature (C)]]*OO[[#This Row],[90]]</f>
        <v>3.2181625777499997E-22</v>
      </c>
      <c r="CO6" s="10">
        <f>3/24000000*OO[[#This Row],[149 (07JUL1985 12:00:00)-Water Temperature (C)]]*OO[[#This Row],[91]]</f>
        <v>3.0757756223287497E-22</v>
      </c>
      <c r="CP6" s="10">
        <f>3/24000000*OO[[#This Row],[150 (07JUL1985 15:00:00)-Water Temperature (C)]]*OO[[#This Row],[92]]</f>
        <v>2.9434650511475E-22</v>
      </c>
      <c r="CQ6" s="10">
        <f>3/24000000*OO[[#This Row],[151 (07JUL1985 18:00:00)-Water Temperature (C)]]*OO[[#This Row],[93]]</f>
        <v>2.8212193772362497E-22</v>
      </c>
      <c r="CR6" s="10">
        <f>3/24000000*OO[[#This Row],[152 (07JUL1985 21:00:00)-Water Temperature (C)]]*OO[[#This Row],[94]]</f>
        <v>2.7302093051062497E-22</v>
      </c>
      <c r="CS6" s="10">
        <f>3/24000000*OO[[#This Row],[153 (08JUL1985 00:00:00)-Water Temperature (C)]]*OO[[#This Row],[95]]</f>
        <v>2.7564012413849999E-22</v>
      </c>
      <c r="CT6" s="10">
        <f>3/24000000*OO[[#This Row],[154 (08JUL1985 03:00:00)-Water Temperature (C)]]*OO[[#This Row],[96]]</f>
        <v>2.9738630706749998E-22</v>
      </c>
      <c r="CU6" s="10">
        <f>3/24000000*OO[[#This Row],[155 (08JUL1985 06:00:00)-Water Temperature (C)]]*OO[[#This Row],[97]]</f>
        <v>3.1364030319524995E-22</v>
      </c>
      <c r="CV6" s="10">
        <f>3/24000000*OO[[#This Row],[156 (08JUL1985 09:00:00)-Water Temperature (C)]]*OO[[#This Row],[98]]</f>
        <v>3.1841360670437498E-22</v>
      </c>
      <c r="CW6" s="10">
        <f>3/24000000*OO[[#This Row],[157 (08JUL1985 12:00:00)-Water Temperature (C)]]*OO[[#This Row],[99]]</f>
        <v>3.1289133308349996E-22</v>
      </c>
    </row>
    <row r="7" spans="1:102" x14ac:dyDescent="0.35">
      <c r="A7" t="s">
        <v>11</v>
      </c>
      <c r="B7">
        <v>481.7303</v>
      </c>
      <c r="C7" s="10">
        <f>3/24*OO[[#This Row],[59 (26JUN1985 06:00:00)-Water Temperature (C)]]*OO[[#This Row],[1]]/SUM(OO[1])</f>
        <v>1.816638152897054E-9</v>
      </c>
      <c r="D7" s="10">
        <f>3/24*OO[[#This Row],[60 (26JUN1985 09:00:00)-Water Temperature (C)]]*OO[[#This Row],[2]]/SUM(OO[2])</f>
        <v>5.3053278175846287E-12</v>
      </c>
      <c r="E7" s="10">
        <f>3/24*OO[[#This Row],[61 (26JUN1985 12:00:00)-Water Temperature (C)]]*OO[[#This Row],[3]]/SUM(OO[3])</f>
        <v>1.5984633243198159E-14</v>
      </c>
      <c r="F7" s="10">
        <f>3/24*OO[[#This Row],[62 (26JUN1985 15:00:00)-Water Temperature (C)]]*OO[[#This Row],[4]]/SUM(OO[4])</f>
        <v>4.9000765446530419E-17</v>
      </c>
      <c r="G7" s="10">
        <f>3/24*OO[[#This Row],[63 (26JUN1985 18:00:00)-Water Temperature (C)]]*OO[[#This Row],[5]]/SUM(OO[5])</f>
        <v>1.6837567768888173E-19</v>
      </c>
      <c r="H7" s="10">
        <f>3/24*OO[[#This Row],[64 (26JUN1985 21:00:00)-Water Temperature (C)]]*OO[[#This Row],[6]]/SUM(OO[6])</f>
        <v>1.4817846942815068E-20</v>
      </c>
      <c r="I7" s="10">
        <f>3/24*OO[[#This Row],[65 (27JUN1985 00:00:00)-Water Temperature (C)]]*OO[[#This Row],[7]]/SUM(OO[7])</f>
        <v>1.9754236725781766E-20</v>
      </c>
      <c r="J7" s="10">
        <f>3/24*OO[[#This Row],[66 (27JUN1985 03:00:00)-Water Temperature (C)]]*OO[[#This Row],[8]]/SUM(OO[8])</f>
        <v>2.8140025949523441E-20</v>
      </c>
      <c r="K7" s="10">
        <f>3/24*OO[[#This Row],[67 (27JUN1985 06:00:00)-Water Temperature (C)]]*OO[[#This Row],[9]]/SUM(OO[9])</f>
        <v>3.3109788389795556E-20</v>
      </c>
      <c r="L7" s="10">
        <f>3/24*OO[[#This Row],[68 (27JUN1985 09:00:00)-Water Temperature (C)]]*OO[[#This Row],[10]]/SUM(OO[10])</f>
        <v>3.6537388222180464E-20</v>
      </c>
      <c r="M7" s="10">
        <f>3/24*OO[[#This Row],[69 (27JUN1985 12:00:00)-Water Temperature (C)]]*OO[[#This Row],[11]]/SUM(OO[11])</f>
        <v>3.8887671521072074E-20</v>
      </c>
      <c r="N7" s="10">
        <f>3/24*OO[[#This Row],[70 (27JUN1985 15:00:00)-Water Temperature (C)]]*OO[[#This Row],[12]]/SUM(OO[12])</f>
        <v>4.0758677690553036E-20</v>
      </c>
      <c r="O7" s="10">
        <f>3/24*OO[[#This Row],[71 (27JUN1985 18:00:00)-Water Temperature (C)]]*OO[[#This Row],[13]]/SUM(OO[13])</f>
        <v>4.3031560895804465E-20</v>
      </c>
      <c r="P7" s="10">
        <f>3/24*OO[[#This Row],[72 (27JUN1985 21:00:00)-Water Temperature (C)]]*OO[[#This Row],[14]]/SUM(OO[14])</f>
        <v>4.584078779051429E-20</v>
      </c>
      <c r="Q7" s="10">
        <f>3/24*OO[[#This Row],[73 (28JUN1985 00:00:00)-Water Temperature (C)]]*OO[[#This Row],[15]]/SUM(OO[15])</f>
        <v>5.0196463385237335E-20</v>
      </c>
      <c r="R7" s="10">
        <f>3/24*OO[[#This Row],[74 (28JUN1985 03:00:00)-Water Temperature (C)]]*OO[[#This Row],[16]]/SUM(OO[16])</f>
        <v>5.5043614305072894E-20</v>
      </c>
      <c r="S7" s="10">
        <f>3/24*OO[[#This Row],[75 (28JUN1985 06:00:00)-Water Temperature (C)]]*OO[[#This Row],[17]]/SUM(OO[17])</f>
        <v>5.7621858056478596E-20</v>
      </c>
      <c r="T7" s="10">
        <f>3/24*OO[[#This Row],[76 (28JUN1985 09:00:00)-Water Temperature (C)]]*OO[[#This Row],[18]]/SUM(OO[18])</f>
        <v>5.9346021795751972E-20</v>
      </c>
      <c r="U7" s="10">
        <f>3/24*OO[[#This Row],[77 (28JUN1985 12:00:00)-Water Temperature (C)]]*OO[[#This Row],[19]]/SUM(OO[19])</f>
        <v>6.1346492739284087E-20</v>
      </c>
      <c r="V7" s="10">
        <f>3/24000000*OO[[#This Row],[78 (28JUN1985 15:00:00)-Water Temperature (C)]]*OO[[#This Row],[20]]</f>
        <v>6.1009710364000004E-20</v>
      </c>
      <c r="W7" s="10">
        <f>3/24000000*OO[[#This Row],[79 (28JUN1985 18:00:00)-Water Temperature (C)]]*OO[[#This Row],[21]]</f>
        <v>6.1817490268124994E-20</v>
      </c>
      <c r="X7" s="10">
        <f>3/24000000*OO[[#This Row],[80 (28JUN1985 21:00:00)-Water Temperature (C)]]*OO[[#This Row],[22]]</f>
        <v>6.30856709071875E-20</v>
      </c>
      <c r="Y7" s="10">
        <f>3/24000000*OO[[#This Row],[81 (29JUN1985 00:00:00)-Water Temperature (C)]]*OO[[#This Row],[23]]</f>
        <v>6.4508272134949984E-20</v>
      </c>
      <c r="Z7" s="10">
        <f>3/24000000*OO[[#This Row],[82 (29JUN1985 03:00:00)-Water Temperature (C)]]*OO[[#This Row],[24]]</f>
        <v>6.5632562768399996E-20</v>
      </c>
      <c r="AA7" s="10">
        <f>3/24000000*OO[[#This Row],[83 (29JUN1985 06:00:00)-Water Temperature (C)]]*OO[[#This Row],[25]]</f>
        <v>6.7321259816737491E-20</v>
      </c>
      <c r="AB7" s="10">
        <f>3/24000000*OO[[#This Row],[84 (29JUN1985 09:00:00)-Water Temperature (C)]]*OO[[#This Row],[26]]</f>
        <v>7.2954343315499997E-20</v>
      </c>
      <c r="AC7" s="10">
        <f>3/24000000*OO[[#This Row],[85 (29JUN1985 12:00:00)-Water Temperature (C)]]*OO[[#This Row],[27]]</f>
        <v>7.6800490886437495E-20</v>
      </c>
      <c r="AD7" s="10">
        <f>3/24000000*OO[[#This Row],[86 (29JUN1985 15:00:00)-Water Temperature (C)]]*OO[[#This Row],[28]]</f>
        <v>7.9467509128012492E-20</v>
      </c>
      <c r="AE7" s="10">
        <f>3/24000000*OO[[#This Row],[88 (29JUN1985 21:00:00)-Water Temperature (C)]]*OO[[#This Row],[30]]</f>
        <v>8.2249427091912502E-20</v>
      </c>
      <c r="AF7" s="10">
        <f>3/24000000*OO[[#This Row],[88 (29JUN1985 21:00:00)-Water Temperature (C)]]*OO[[#This Row],[30]]</f>
        <v>8.2249427091912502E-20</v>
      </c>
      <c r="AG7" s="10">
        <f>3/24000000*OO[[#This Row],[89 (30JUN1985 00:00:00)-Water Temperature (C)]]*OO[[#This Row],[31]]</f>
        <v>7.191481427040001E-20</v>
      </c>
      <c r="AH7" s="10">
        <f>3/24000000*OO[[#This Row],[90 (30JUN1985 03:00:00)-Water Temperature (C)]]*OO[[#This Row],[32]]</f>
        <v>5.1055011149324997E-20</v>
      </c>
      <c r="AI7" s="10">
        <f>3/24000000*OO[[#This Row],[91 (30JUN1985 06:00:00)-Water Temperature (C)]]*OO[[#This Row],[33]]</f>
        <v>3.3641585248949995E-20</v>
      </c>
      <c r="AJ7" s="10">
        <f>3/24000000*OO[[#This Row],[92 (30JUN1985 09:00:00)-Water Temperature (C)]]*OO[[#This Row],[34]]</f>
        <v>2.3968512276450002E-20</v>
      </c>
      <c r="AK7" s="10">
        <f>3/24000000*OO[[#This Row],[93 (30JUN1985 12:00:00)-Water Temperature (C)]]*OO[[#This Row],[35]]</f>
        <v>1.8813660318999998E-20</v>
      </c>
      <c r="AL7" s="10">
        <f>3/24000000*OO[[#This Row],[94 (30JUN1985 15:00:00)-Water Temperature (C)]]*OO[[#This Row],[36]]</f>
        <v>1.5574829825912498E-20</v>
      </c>
      <c r="AM7" s="10">
        <f>3/24000000*OO[[#This Row],[95 (30JUN1985 18:00:00)-Water Temperature (C)]]*OO[[#This Row],[37]]</f>
        <v>1.401465110178E-20</v>
      </c>
      <c r="AN7" s="10">
        <f>3/24000000*OO[[#This Row],[96 (30JUN1985 21:00:00)-Water Temperature (C)]]*OO[[#This Row],[38]]</f>
        <v>1.2948601456799999E-20</v>
      </c>
      <c r="AO7" s="10">
        <f>3/24000000*OO[[#This Row],[97 (01JUL1985 00:00:00)-Water Temperature (C)]]*OO[[#This Row],[39]]</f>
        <v>1.1827161875474999E-20</v>
      </c>
      <c r="AP7" s="10">
        <f>3/24000000*OO[[#This Row],[98 (01JUL1985 03:00:00)-Water Temperature (C)]]*OO[[#This Row],[40]]</f>
        <v>1.055002521279E-20</v>
      </c>
      <c r="AQ7" s="10">
        <f>3/24000000*OO[[#This Row],[99 (01JUL1985 06:00:00)-Water Temperature (C)]]*OO[[#This Row],[41]]</f>
        <v>9.2369585212500002E-21</v>
      </c>
      <c r="AR7" s="10">
        <f>3/24000000*OO[[#This Row],[100 (01JUL1985 09:00:00)-Water Temperature (C)]]*OO[[#This Row],[42]]</f>
        <v>8.4985430712949998E-21</v>
      </c>
      <c r="AS7" s="10">
        <f>3/24000000*OO[[#This Row],[101 (01JUL1985 12:00:00)-Water Temperature (C)]]*OO[[#This Row],[43]]</f>
        <v>7.7684314443674991E-21</v>
      </c>
      <c r="AT7" s="10">
        <f>3/24000000*OO[[#This Row],[102 (01JUL1985 15:00:00)-Water Temperature (C)]]*OO[[#This Row],[44]]</f>
        <v>7.2886353674062488E-21</v>
      </c>
      <c r="AU7" s="10">
        <f>3/24000000*OO[[#This Row],[103 (01JUL1985 18:00:00)-Water Temperature (C)]]*OO[[#This Row],[45]]</f>
        <v>6.8989889670100005E-21</v>
      </c>
      <c r="AV7" s="10">
        <f>3/24000000*OO[[#This Row],[104 (01JUL1985 21:00:00)-Water Temperature (C)]]*OO[[#This Row],[46]]</f>
        <v>6.6021655405537494E-21</v>
      </c>
      <c r="AW7" s="10">
        <f>3/24000000*OO[[#This Row],[105 (02JUL1985 00:00:00)-Water Temperature (C)]]*OO[[#This Row],[47]]</f>
        <v>6.5409120710212497E-21</v>
      </c>
      <c r="AX7" s="10">
        <f>3/24000000*OO[[#This Row],[106 (02JUL1985 03:00:00)-Water Temperature (C)]]*OO[[#This Row],[48]]</f>
        <v>6.7007685766187503E-21</v>
      </c>
      <c r="AY7" s="10">
        <f>3/24000000*OO[[#This Row],[107 (02JUL1985 06:00:00)-Water Temperature (C)]]*OO[[#This Row],[49]]</f>
        <v>6.74071240665625E-21</v>
      </c>
      <c r="AZ7" s="10">
        <f>3/24000000*OO[[#This Row],[108 (02JUL1985 09:00:00)-Water Temperature (C)]]*OO[[#This Row],[50]]</f>
        <v>6.6398025511875001E-21</v>
      </c>
      <c r="BA7" s="10">
        <f>3/24000000*OO[[#This Row],[109 (02JUL1985 12:00:00)-Water Temperature (C)]]*OO[[#This Row],[51]]</f>
        <v>6.4318438825437487E-21</v>
      </c>
      <c r="BB7" s="10">
        <f>3/24000000*OO[[#This Row],[110 (02JUL1985 15:00:00)-Water Temperature (C)]]*OO[[#This Row],[52]]</f>
        <v>6.0219028747499994E-21</v>
      </c>
      <c r="BC7" s="10">
        <f>3/24000000*OO[[#This Row],[111 (02JUL1985 18:00:00)-Water Temperature (C)]]*OO[[#This Row],[53]]</f>
        <v>5.7137750560000004E-21</v>
      </c>
      <c r="BD7" s="10">
        <f>3/24000000*OO[[#This Row],[112 (02JUL1985 21:00:00)-Water Temperature (C)]]*OO[[#This Row],[54]]</f>
        <v>5.52021230744E-21</v>
      </c>
      <c r="BE7" s="10">
        <f>3/24000000*OO[[#This Row],[113 (03JUL1985 00:00:00)-Water Temperature (C)]]*OO[[#This Row],[55]]</f>
        <v>5.3616412120600001E-21</v>
      </c>
      <c r="BF7" s="10">
        <f>3/24000000*OO[[#This Row],[114 (03JUL1985 03:00:00)-Water Temperature (C)]]*OO[[#This Row],[56]]</f>
        <v>5.2636459557724999E-21</v>
      </c>
      <c r="BG7" s="10">
        <f>3/24000000*OO[[#This Row],[115 (03JUL1985 06:00:00)-Water Temperature (C)]]*OO[[#This Row],[57]]</f>
        <v>5.1841817577799995E-21</v>
      </c>
      <c r="BH7" s="10">
        <f>3/24000000*OO[[#This Row],[116 (03JUL1985 09:00:00)-Water Temperature (C)]]*OO[[#This Row],[58]]</f>
        <v>5.0299710573037494E-21</v>
      </c>
      <c r="BI7" s="10">
        <f>3/24000000*OO[[#This Row],[117 (03JUL1985 12:00:00)-Water Temperature (C)]]*OO[[#This Row],[59]]</f>
        <v>4.8317191419612494E-21</v>
      </c>
      <c r="BJ7" s="10">
        <f>3/24000000*OO[[#This Row],[118 (03JUL1985 15:00:00)-Water Temperature (C)]]*OO[[#This Row],[60]]</f>
        <v>4.4972557746187497E-21</v>
      </c>
      <c r="BK7" s="10">
        <f>3/24000000*OO[[#This Row],[119 (03JUL1985 18:00:00)-Water Temperature (C)]]*OO[[#This Row],[61]]</f>
        <v>4.2797461312375003E-21</v>
      </c>
      <c r="BL7" s="10">
        <f>3/24000000*OO[[#This Row],[120 (03JUL1985 21:00:00)-Water Temperature (C)]]*OO[[#This Row],[62]]</f>
        <v>4.12528249199E-21</v>
      </c>
      <c r="BM7" s="10">
        <f>3/24000000*OO[[#This Row],[121 (04JUL1985 00:00:00)-Water Temperature (C)]]*OO[[#This Row],[63]]</f>
        <v>3.9648629919925002E-21</v>
      </c>
      <c r="BN7" s="10">
        <f>3/24000000*OO[[#This Row],[122 (04JUL1985 03:00:00)-Water Temperature (C)]]*OO[[#This Row],[64]]</f>
        <v>3.7647015699224992E-21</v>
      </c>
      <c r="BO7" s="10">
        <f>3/24000000*OO[[#This Row],[123 (04JUL1985 06:00:00)-Water Temperature (C)]]*OO[[#This Row],[65]]</f>
        <v>3.5253760736249994E-21</v>
      </c>
      <c r="BP7" s="10">
        <f>3/24000000*OO[[#This Row],[124 (04JUL1985 09:00:00)-Water Temperature (C)]]*OO[[#This Row],[66]]</f>
        <v>3.30788802926E-21</v>
      </c>
      <c r="BQ7" s="10">
        <f>3/24000000*OO[[#This Row],[125 (04JUL1985 12:00:00)-Water Temperature (C)]]*OO[[#This Row],[67]]</f>
        <v>3.0909181005562498E-21</v>
      </c>
      <c r="BR7" s="10">
        <f>3/24000000*OO[[#This Row],[126 (04JUL1985 15:00:00)-Water Temperature (C)]]*OO[[#This Row],[68]]</f>
        <v>2.9024708383249997E-21</v>
      </c>
      <c r="BS7" s="10">
        <f>3/24000000*OO[[#This Row],[127 (04JUL1985 18:00:00)-Water Temperature (C)]]*OO[[#This Row],[69]]</f>
        <v>2.7702956556899999E-21</v>
      </c>
      <c r="BT7" s="10">
        <f>3/24000000*OO[[#This Row],[128 (04JUL1985 21:00:00)-Water Temperature (C)]]*OO[[#This Row],[70]]</f>
        <v>2.6668866945899998E-21</v>
      </c>
      <c r="BU7" s="10">
        <f>3/24000000*OO[[#This Row],[129 (05JUL1985 00:00:00)-Water Temperature (C)]]*OO[[#This Row],[71]]</f>
        <v>2.5968790411174999E-21</v>
      </c>
      <c r="BV7" s="10">
        <f>3/24000000*OO[[#This Row],[130 (05JUL1985 03:00:00)-Water Temperature (C)]]*OO[[#This Row],[72]]</f>
        <v>2.5674598752999996E-21</v>
      </c>
      <c r="BW7" s="10">
        <f>3/24000000*OO[[#This Row],[131 (05JUL1985 06:00:00)-Water Temperature (C)]]*OO[[#This Row],[73]]</f>
        <v>2.4710321762799997E-21</v>
      </c>
      <c r="BX7" s="10">
        <f>3/24000000*OO[[#This Row],[132 (05JUL1985 09:00:00)-Water Temperature (C)]]*OO[[#This Row],[74]]</f>
        <v>2.39074737124125E-21</v>
      </c>
      <c r="BY7" s="10">
        <f>3/24000000*OO[[#This Row],[133 (05JUL1985 12:00:00)-Water Temperature (C)]]*OO[[#This Row],[75]]</f>
        <v>2.2845396399074999E-21</v>
      </c>
      <c r="BZ7" s="10">
        <f>3/24000000*OO[[#This Row],[134 (05JUL1985 15:00:00)-Water Temperature (C)]]*OO[[#This Row],[76]]</f>
        <v>2.1458540149049999E-21</v>
      </c>
      <c r="CA7" s="10">
        <f>3/24000000*OO[[#This Row],[135 (05JUL1985 18:00:00)-Water Temperature (C)]]*OO[[#This Row],[77]]</f>
        <v>2.05612127295E-21</v>
      </c>
      <c r="CB7" s="10">
        <f>3/24000000*OO[[#This Row],[136 (05JUL1985 21:00:00)-Water Temperature (C)]]*OO[[#This Row],[78]]</f>
        <v>1.9891925541187497E-21</v>
      </c>
      <c r="CC7" s="10">
        <f>3/24000000*OO[[#This Row],[137 (06JUL1985 00:00:00)-Water Temperature (C)]]*OO[[#This Row],[79]]</f>
        <v>1.9443740341724998E-21</v>
      </c>
      <c r="CD7" s="10">
        <f>3/24000000*OO[[#This Row],[138 (06JUL1985 03:00:00)-Water Temperature (C)]]*OO[[#This Row],[80]]</f>
        <v>1.9308768171899999E-21</v>
      </c>
      <c r="CE7" s="10">
        <f>3/24000000*OO[[#This Row],[139 (06JUL1985 06:00:00)-Water Temperature (C)]]*OO[[#This Row],[81]]</f>
        <v>1.8862477667999997E-21</v>
      </c>
      <c r="CF7" s="10">
        <f>3/24000000*OO[[#This Row],[140 (06JUL1985 09:00:00)-Water Temperature (C)]]*OO[[#This Row],[82]]</f>
        <v>1.8265459289399999E-21</v>
      </c>
      <c r="CG7" s="10">
        <f>3/24000000*OO[[#This Row],[141 (06JUL1985 12:00:00)-Water Temperature (C)]]*OO[[#This Row],[83]]</f>
        <v>1.7400426643600001E-21</v>
      </c>
      <c r="CH7" s="10">
        <f>3/24000000*OO[[#This Row],[142 (06JUL1985 15:00:00)-Water Temperature (C)]]*OO[[#This Row],[84]]</f>
        <v>1.6206941552174997E-21</v>
      </c>
      <c r="CI7" s="10">
        <f>3/24000000*OO[[#This Row],[143 (06JUL1985 18:00:00)-Water Temperature (C)]]*OO[[#This Row],[85]]</f>
        <v>1.545364211584E-21</v>
      </c>
      <c r="CJ7" s="10">
        <f>3/24000000*OO[[#This Row],[144 (06JUL1985 21:00:00)-Water Temperature (C)]]*OO[[#This Row],[86]]</f>
        <v>1.48596123503325E-21</v>
      </c>
      <c r="CK7" s="10">
        <f>3/24000000*OO[[#This Row],[145 (07JUL1985 00:00:00)-Water Temperature (C)]]*OO[[#This Row],[87]]</f>
        <v>1.4430208742474998E-21</v>
      </c>
      <c r="CL7" s="10">
        <f>3/24000000*OO[[#This Row],[146 (07JUL1985 03:00:00)-Water Temperature (C)]]*OO[[#This Row],[88]]</f>
        <v>1.4276897725434999E-21</v>
      </c>
      <c r="CM7" s="10">
        <f>3/24000000*OO[[#This Row],[147 (07JUL1985 06:00:00)-Water Temperature (C)]]*OO[[#This Row],[89]]</f>
        <v>1.3519662870656248E-21</v>
      </c>
      <c r="CN7" s="10">
        <f>3/24000000*OO[[#This Row],[148 (07JUL1985 09:00:00)-Water Temperature (C)]]*OO[[#This Row],[90]]</f>
        <v>1.3055299265202501E-21</v>
      </c>
      <c r="CO7" s="10">
        <f>3/24000000*OO[[#This Row],[149 (07JUL1985 12:00:00)-Water Temperature (C)]]*OO[[#This Row],[91]]</f>
        <v>1.2437972264374998E-21</v>
      </c>
      <c r="CP7" s="10">
        <f>3/24000000*OO[[#This Row],[150 (07JUL1985 15:00:00)-Water Temperature (C)]]*OO[[#This Row],[92]]</f>
        <v>1.1896547755184998E-21</v>
      </c>
      <c r="CQ7" s="10">
        <f>3/24000000*OO[[#This Row],[151 (07JUL1985 18:00:00)-Water Temperature (C)]]*OO[[#This Row],[93]]</f>
        <v>1.1385766352039998E-21</v>
      </c>
      <c r="CR7" s="10">
        <f>3/24000000*OO[[#This Row],[152 (07JUL1985 21:00:00)-Water Temperature (C)]]*OO[[#This Row],[94]]</f>
        <v>1.100465189475E-21</v>
      </c>
      <c r="CS7" s="10">
        <f>3/24000000*OO[[#This Row],[153 (08JUL1985 00:00:00)-Water Temperature (C)]]*OO[[#This Row],[95]]</f>
        <v>1.1148690670576251E-21</v>
      </c>
      <c r="CT7" s="10">
        <f>3/24000000*OO[[#This Row],[154 (08JUL1985 03:00:00)-Water Temperature (C)]]*OO[[#This Row],[96]]</f>
        <v>1.2108506633437498E-21</v>
      </c>
      <c r="CU7" s="10">
        <f>3/24000000*OO[[#This Row],[155 (08JUL1985 06:00:00)-Water Temperature (C)]]*OO[[#This Row],[97]]</f>
        <v>1.2771821642474999E-21</v>
      </c>
      <c r="CV7" s="10">
        <f>3/24000000*OO[[#This Row],[156 (08JUL1985 09:00:00)-Water Temperature (C)]]*OO[[#This Row],[98]]</f>
        <v>1.2927742971135E-21</v>
      </c>
      <c r="CW7" s="10">
        <f>3/24000000*OO[[#This Row],[157 (08JUL1985 12:00:00)-Water Temperature (C)]]*OO[[#This Row],[99]]</f>
        <v>1.2637651366288749E-21</v>
      </c>
    </row>
    <row r="8" spans="1:102" x14ac:dyDescent="0.35">
      <c r="A8" t="s">
        <v>12</v>
      </c>
      <c r="B8">
        <v>477.774</v>
      </c>
      <c r="C8" s="10">
        <f>3/24*OO[[#This Row],[59 (26JUN1985 06:00:00)-Water Temperature (C)]]*OO[[#This Row],[1]]/SUM(OO[1])</f>
        <v>6.038116966272173E-9</v>
      </c>
      <c r="D8" s="10">
        <f>3/24*OO[[#This Row],[60 (26JUN1985 09:00:00)-Water Temperature (C)]]*OO[[#This Row],[2]]/SUM(OO[2])</f>
        <v>1.756147693449723E-11</v>
      </c>
      <c r="E8" s="10">
        <f>3/24*OO[[#This Row],[61 (26JUN1985 12:00:00)-Water Temperature (C)]]*OO[[#This Row],[3]]/SUM(OO[3])</f>
        <v>5.2752218106124991E-14</v>
      </c>
      <c r="F8" s="10">
        <f>3/24*OO[[#This Row],[62 (26JUN1985 15:00:00)-Water Temperature (C)]]*OO[[#This Row],[4]]/SUM(OO[4])</f>
        <v>1.6097337214376239E-16</v>
      </c>
      <c r="G8" s="10">
        <f>3/24*OO[[#This Row],[63 (26JUN1985 18:00:00)-Water Temperature (C)]]*OO[[#This Row],[5]]/SUM(OO[5])</f>
        <v>5.6445692869253313E-19</v>
      </c>
      <c r="H8" s="10">
        <f>3/24*OO[[#This Row],[64 (26JUN1985 21:00:00)-Water Temperature (C)]]*OO[[#This Row],[6]]/SUM(OO[6])</f>
        <v>6.3261481757545128E-20</v>
      </c>
      <c r="I8" s="10">
        <f>3/24*OO[[#This Row],[65 (27JUN1985 00:00:00)-Water Temperature (C)]]*OO[[#This Row],[7]]/SUM(OO[7])</f>
        <v>8.494475057494699E-20</v>
      </c>
      <c r="J8" s="10">
        <f>3/24*OO[[#This Row],[66 (27JUN1985 03:00:00)-Water Temperature (C)]]*OO[[#This Row],[8]]/SUM(OO[8])</f>
        <v>1.1932488281424861E-19</v>
      </c>
      <c r="K8" s="10">
        <f>3/24*OO[[#This Row],[67 (27JUN1985 06:00:00)-Water Temperature (C)]]*OO[[#This Row],[9]]/SUM(OO[9])</f>
        <v>1.3828196517172701E-19</v>
      </c>
      <c r="L8" s="10">
        <f>3/24*OO[[#This Row],[68 (27JUN1985 09:00:00)-Water Temperature (C)]]*OO[[#This Row],[10]]/SUM(OO[10])</f>
        <v>1.5096491523811215E-19</v>
      </c>
      <c r="M8" s="10">
        <f>3/24*OO[[#This Row],[69 (27JUN1985 12:00:00)-Water Temperature (C)]]*OO[[#This Row],[11]]/SUM(OO[11])</f>
        <v>1.5887814266600246E-19</v>
      </c>
      <c r="N8" s="10">
        <f>3/24*OO[[#This Row],[70 (27JUN1985 15:00:00)-Water Temperature (C)]]*OO[[#This Row],[12]]/SUM(OO[12])</f>
        <v>1.6452924852591411E-19</v>
      </c>
      <c r="O8" s="10">
        <f>3/24*OO[[#This Row],[71 (27JUN1985 18:00:00)-Water Temperature (C)]]*OO[[#This Row],[13]]/SUM(OO[13])</f>
        <v>1.7177826743652274E-19</v>
      </c>
      <c r="P8" s="10">
        <f>3/24*OO[[#This Row],[72 (27JUN1985 21:00:00)-Water Temperature (C)]]*OO[[#This Row],[14]]/SUM(OO[14])</f>
        <v>1.805178056120609E-19</v>
      </c>
      <c r="Q8" s="10">
        <f>3/24*OO[[#This Row],[73 (28JUN1985 00:00:00)-Water Temperature (C)]]*OO[[#This Row],[15]]/SUM(OO[15])</f>
        <v>1.9561344146740539E-19</v>
      </c>
      <c r="R8" s="10">
        <f>3/24*OO[[#This Row],[74 (28JUN1985 03:00:00)-Water Temperature (C)]]*OO[[#This Row],[16]]/SUM(OO[16])</f>
        <v>2.1264299540720042E-19</v>
      </c>
      <c r="S8" s="10">
        <f>3/24*OO[[#This Row],[75 (28JUN1985 06:00:00)-Water Temperature (C)]]*OO[[#This Row],[17]]/SUM(OO[17])</f>
        <v>2.1990383972463307E-19</v>
      </c>
      <c r="T8" s="10">
        <f>3/24*OO[[#This Row],[76 (28JUN1985 09:00:00)-Water Temperature (C)]]*OO[[#This Row],[18]]/SUM(OO[18])</f>
        <v>2.2388030133550179E-19</v>
      </c>
      <c r="U8" s="10">
        <f>3/24*OO[[#This Row],[77 (28JUN1985 12:00:00)-Water Temperature (C)]]*OO[[#This Row],[19]]/SUM(OO[19])</f>
        <v>2.283640744578734E-19</v>
      </c>
      <c r="V8" s="10">
        <f>3/24000000*OO[[#This Row],[78 (28JUN1985 15:00:00)-Water Temperature (C)]]*OO[[#This Row],[20]]</f>
        <v>2.24113850953125E-19</v>
      </c>
      <c r="W8" s="10">
        <f>3/24000000*OO[[#This Row],[79 (28JUN1985 18:00:00)-Water Temperature (C)]]*OO[[#This Row],[21]]</f>
        <v>2.2410156046874993E-19</v>
      </c>
      <c r="X8" s="10">
        <f>3/24000000*OO[[#This Row],[80 (28JUN1985 21:00:00)-Water Temperature (C)]]*OO[[#This Row],[22]]</f>
        <v>2.26339373687E-19</v>
      </c>
      <c r="Y8" s="10">
        <f>3/24000000*OO[[#This Row],[81 (29JUN1985 00:00:00)-Water Temperature (C)]]*OO[[#This Row],[23]]</f>
        <v>2.2931082680499996E-19</v>
      </c>
      <c r="Z8" s="10">
        <f>3/24000000*OO[[#This Row],[82 (29JUN1985 03:00:00)-Water Temperature (C)]]*OO[[#This Row],[24]]</f>
        <v>2.31739843097125E-19</v>
      </c>
      <c r="AA8" s="10">
        <f>3/24000000*OO[[#This Row],[83 (29JUN1985 06:00:00)-Water Temperature (C)]]*OO[[#This Row],[25]]</f>
        <v>2.3464744840549996E-19</v>
      </c>
      <c r="AB8" s="10">
        <f>3/24000000*OO[[#This Row],[84 (29JUN1985 09:00:00)-Water Temperature (C)]]*OO[[#This Row],[26]]</f>
        <v>2.5213012709200001E-19</v>
      </c>
      <c r="AC8" s="10">
        <f>3/24000000*OO[[#This Row],[85 (29JUN1985 12:00:00)-Water Temperature (C)]]*OO[[#This Row],[27]]</f>
        <v>2.6230303218874997E-19</v>
      </c>
      <c r="AD8" s="10">
        <f>3/24000000*OO[[#This Row],[86 (29JUN1985 15:00:00)-Water Temperature (C)]]*OO[[#This Row],[28]]</f>
        <v>2.6691803620312494E-19</v>
      </c>
      <c r="AE8" s="10">
        <f>3/24000000*OO[[#This Row],[88 (29JUN1985 21:00:00)-Water Temperature (C)]]*OO[[#This Row],[30]]</f>
        <v>2.7250678407999999E-19</v>
      </c>
      <c r="AF8" s="10">
        <f>3/24000000*OO[[#This Row],[88 (29JUN1985 21:00:00)-Water Temperature (C)]]*OO[[#This Row],[30]]</f>
        <v>2.7250678407999999E-19</v>
      </c>
      <c r="AG8" s="10">
        <f>3/24000000*OO[[#This Row],[89 (30JUN1985 00:00:00)-Water Temperature (C)]]*OO[[#This Row],[31]]</f>
        <v>2.3604658909999999E-19</v>
      </c>
      <c r="AH8" s="10">
        <f>3/24000000*OO[[#This Row],[90 (30JUN1985 03:00:00)-Water Temperature (C)]]*OO[[#This Row],[32]]</f>
        <v>1.6735349278374999E-19</v>
      </c>
      <c r="AI8" s="10">
        <f>3/24000000*OO[[#This Row],[91 (30JUN1985 06:00:00)-Water Temperature (C)]]*OO[[#This Row],[33]]</f>
        <v>1.1045053917952501E-19</v>
      </c>
      <c r="AJ8" s="10">
        <f>3/24000000*OO[[#This Row],[92 (30JUN1985 09:00:00)-Water Temperature (C)]]*OO[[#This Row],[34]]</f>
        <v>7.9131525171599987E-20</v>
      </c>
      <c r="AK8" s="10">
        <f>3/24000000*OO[[#This Row],[93 (30JUN1985 12:00:00)-Water Temperature (C)]]*OO[[#This Row],[35]]</f>
        <v>6.2267879413349991E-20</v>
      </c>
      <c r="AL8" s="10">
        <f>3/24000000*OO[[#This Row],[94 (30JUN1985 15:00:00)-Water Temperature (C)]]*OO[[#This Row],[36]]</f>
        <v>5.1369260415799994E-20</v>
      </c>
      <c r="AM8" s="10">
        <f>3/24000000*OO[[#This Row],[95 (30JUN1985 18:00:00)-Water Temperature (C)]]*OO[[#This Row],[37]]</f>
        <v>4.6181206806599999E-20</v>
      </c>
      <c r="AN8" s="10">
        <f>3/24000000*OO[[#This Row],[96 (30JUN1985 21:00:00)-Water Temperature (C)]]*OO[[#This Row],[38]]</f>
        <v>4.2726339159937499E-20</v>
      </c>
      <c r="AO8" s="10">
        <f>3/24000000*OO[[#This Row],[97 (01JUL1985 00:00:00)-Water Temperature (C)]]*OO[[#This Row],[39]]</f>
        <v>3.8969448756637502E-20</v>
      </c>
      <c r="AP8" s="10">
        <f>3/24000000*OO[[#This Row],[98 (01JUL1985 03:00:00)-Water Temperature (C)]]*OO[[#This Row],[40]]</f>
        <v>3.4891389090250001E-20</v>
      </c>
      <c r="AQ8" s="10">
        <f>3/24000000*OO[[#This Row],[99 (01JUL1985 06:00:00)-Water Temperature (C)]]*OO[[#This Row],[41]]</f>
        <v>3.0584638576199996E-20</v>
      </c>
      <c r="AR8" s="10">
        <f>3/24000000*OO[[#This Row],[100 (01JUL1985 09:00:00)-Water Temperature (C)]]*OO[[#This Row],[42]]</f>
        <v>2.8137652847974997E-20</v>
      </c>
      <c r="AS8" s="10">
        <f>3/24000000*OO[[#This Row],[101 (01JUL1985 12:00:00)-Water Temperature (C)]]*OO[[#This Row],[43]]</f>
        <v>2.5706839501499995E-20</v>
      </c>
      <c r="AT8" s="10">
        <f>3/24000000*OO[[#This Row],[102 (01JUL1985 15:00:00)-Water Temperature (C)]]*OO[[#This Row],[44]]</f>
        <v>2.4084964034949999E-20</v>
      </c>
      <c r="AU8" s="10">
        <f>3/24000000*OO[[#This Row],[103 (01JUL1985 18:00:00)-Water Temperature (C)]]*OO[[#This Row],[45]]</f>
        <v>2.2784175690624995E-20</v>
      </c>
      <c r="AV8" s="10">
        <f>3/24000000*OO[[#This Row],[104 (01JUL1985 21:00:00)-Water Temperature (C)]]*OO[[#This Row],[46]]</f>
        <v>2.1803038222399998E-20</v>
      </c>
      <c r="AW8" s="10">
        <f>3/24000000*OO[[#This Row],[105 (02JUL1985 00:00:00)-Water Temperature (C)]]*OO[[#This Row],[47]]</f>
        <v>2.1663502456500003E-20</v>
      </c>
      <c r="AX8" s="10">
        <f>3/24000000*OO[[#This Row],[106 (02JUL1985 03:00:00)-Water Temperature (C)]]*OO[[#This Row],[48]]</f>
        <v>2.2293977740500001E-20</v>
      </c>
      <c r="AY8" s="10">
        <f>3/24000000*OO[[#This Row],[107 (02JUL1985 06:00:00)-Water Temperature (C)]]*OO[[#This Row],[49]]</f>
        <v>2.24487317439E-20</v>
      </c>
      <c r="AZ8" s="10">
        <f>3/24000000*OO[[#This Row],[108 (02JUL1985 09:00:00)-Water Temperature (C)]]*OO[[#This Row],[50]]</f>
        <v>2.21151945597375E-20</v>
      </c>
      <c r="BA8" s="10">
        <f>3/24000000*OO[[#This Row],[109 (02JUL1985 12:00:00)-Water Temperature (C)]]*OO[[#This Row],[51]]</f>
        <v>2.1399821410887498E-20</v>
      </c>
      <c r="BB8" s="10">
        <f>3/24000000*OO[[#This Row],[110 (02JUL1985 15:00:00)-Water Temperature (C)]]*OO[[#This Row],[52]]</f>
        <v>1.9935767970462502E-20</v>
      </c>
      <c r="BC8" s="10">
        <f>3/24000000*OO[[#This Row],[111 (02JUL1985 18:00:00)-Water Temperature (C)]]*OO[[#This Row],[53]]</f>
        <v>1.8801722735099997E-20</v>
      </c>
      <c r="BD8" s="10">
        <f>3/24000000*OO[[#This Row],[112 (02JUL1985 21:00:00)-Water Temperature (C)]]*OO[[#This Row],[54]]</f>
        <v>1.8153934194375E-20</v>
      </c>
      <c r="BE8" s="10">
        <f>3/24000000*OO[[#This Row],[113 (03JUL1985 00:00:00)-Water Temperature (C)]]*OO[[#This Row],[55]]</f>
        <v>1.7639041635812502E-20</v>
      </c>
      <c r="BF8" s="10">
        <f>3/24000000*OO[[#This Row],[114 (03JUL1985 03:00:00)-Water Temperature (C)]]*OO[[#This Row],[56]]</f>
        <v>1.7367456768187498E-20</v>
      </c>
      <c r="BG8" s="10">
        <f>3/24000000*OO[[#This Row],[115 (03JUL1985 06:00:00)-Water Temperature (C)]]*OO[[#This Row],[57]]</f>
        <v>1.7152641776199999E-20</v>
      </c>
      <c r="BH8" s="10">
        <f>3/24000000*OO[[#This Row],[116 (03JUL1985 09:00:00)-Water Temperature (C)]]*OO[[#This Row],[58]]</f>
        <v>1.6667889928999999E-20</v>
      </c>
      <c r="BI8" s="10">
        <f>3/24000000*OO[[#This Row],[117 (03JUL1985 12:00:00)-Water Temperature (C)]]*OO[[#This Row],[59]]</f>
        <v>1.5999590808894999E-20</v>
      </c>
      <c r="BJ8" s="10">
        <f>3/24000000*OO[[#This Row],[118 (03JUL1985 15:00:00)-Water Temperature (C)]]*OO[[#This Row],[60]]</f>
        <v>1.4819190157687498E-20</v>
      </c>
      <c r="BK8" s="10">
        <f>3/24000000*OO[[#This Row],[119 (03JUL1985 18:00:00)-Water Temperature (C)]]*OO[[#This Row],[61]]</f>
        <v>1.4034314956299998E-20</v>
      </c>
      <c r="BL8" s="10">
        <f>3/24000000*OO[[#This Row],[120 (03JUL1985 21:00:00)-Water Temperature (C)]]*OO[[#This Row],[62]]</f>
        <v>1.3523600609557498E-20</v>
      </c>
      <c r="BM8" s="10">
        <f>3/24000000*OO[[#This Row],[121 (04JUL1985 00:00:00)-Water Temperature (C)]]*OO[[#This Row],[63]]</f>
        <v>1.2998426085027503E-20</v>
      </c>
      <c r="BN8" s="10">
        <f>3/24000000*OO[[#This Row],[122 (04JUL1985 03:00:00)-Water Temperature (C)]]*OO[[#This Row],[64]]</f>
        <v>1.2418378611782498E-20</v>
      </c>
      <c r="BO8" s="10">
        <f>3/24000000*OO[[#This Row],[123 (04JUL1985 06:00:00)-Water Temperature (C)]]*OO[[#This Row],[65]]</f>
        <v>1.1657285181078749E-20</v>
      </c>
      <c r="BP8" s="10">
        <f>3/24000000*OO[[#This Row],[124 (04JUL1985 09:00:00)-Water Temperature (C)]]*OO[[#This Row],[66]]</f>
        <v>1.094418801258375E-20</v>
      </c>
      <c r="BQ8" s="10">
        <f>3/24000000*OO[[#This Row],[125 (04JUL1985 12:00:00)-Water Temperature (C)]]*OO[[#This Row],[67]]</f>
        <v>1.0195268899970001E-20</v>
      </c>
      <c r="BR8" s="10">
        <f>3/24000000*OO[[#This Row],[126 (04JUL1985 15:00:00)-Water Temperature (C)]]*OO[[#This Row],[68]]</f>
        <v>9.5472358783149997E-21</v>
      </c>
      <c r="BS8" s="10">
        <f>3/24000000*OO[[#This Row],[127 (04JUL1985 18:00:00)-Water Temperature (C)]]*OO[[#This Row],[69]]</f>
        <v>9.0919555923899991E-21</v>
      </c>
      <c r="BT8" s="10">
        <f>3/24000000*OO[[#This Row],[128 (04JUL1985 21:00:00)-Water Temperature (C)]]*OO[[#This Row],[70]]</f>
        <v>8.7551696149112511E-21</v>
      </c>
      <c r="BU8" s="10">
        <f>3/24000000*OO[[#This Row],[129 (05JUL1985 00:00:00)-Water Temperature (C)]]*OO[[#This Row],[71]]</f>
        <v>8.5334561763300003E-21</v>
      </c>
      <c r="BV8" s="10">
        <f>3/24000000*OO[[#This Row],[130 (05JUL1985 03:00:00)-Water Temperature (C)]]*OO[[#This Row],[72]]</f>
        <v>8.4842071104524993E-21</v>
      </c>
      <c r="BW8" s="10">
        <f>3/24000000*OO[[#This Row],[131 (05JUL1985 06:00:00)-Water Temperature (C)]]*OO[[#This Row],[73]]</f>
        <v>8.1689729919100007E-21</v>
      </c>
      <c r="BX8" s="10">
        <f>3/24000000*OO[[#This Row],[132 (05JUL1985 09:00:00)-Water Temperature (C)]]*OO[[#This Row],[74]]</f>
        <v>7.9080469306125007E-21</v>
      </c>
      <c r="BY8" s="10">
        <f>3/24000000*OO[[#This Row],[133 (05JUL1985 12:00:00)-Water Temperature (C)]]*OO[[#This Row],[75]]</f>
        <v>7.5488797226500007E-21</v>
      </c>
      <c r="BZ8" s="10">
        <f>3/24000000*OO[[#This Row],[134 (05JUL1985 15:00:00)-Water Temperature (C)]]*OO[[#This Row],[76]]</f>
        <v>7.0611708013499994E-21</v>
      </c>
      <c r="CA8" s="10">
        <f>3/24000000*OO[[#This Row],[135 (05JUL1985 18:00:00)-Water Temperature (C)]]*OO[[#This Row],[77]]</f>
        <v>6.74840092218375E-21</v>
      </c>
      <c r="CB8" s="10">
        <f>3/24000000*OO[[#This Row],[136 (05JUL1985 21:00:00)-Water Temperature (C)]]*OO[[#This Row],[78]]</f>
        <v>6.5305432729237499E-21</v>
      </c>
      <c r="CC8" s="10">
        <f>3/24000000*OO[[#This Row],[137 (06JUL1985 00:00:00)-Water Temperature (C)]]*OO[[#This Row],[79]]</f>
        <v>6.3903574882875003E-21</v>
      </c>
      <c r="CD8" s="10">
        <f>3/24000000*OO[[#This Row],[138 (06JUL1985 03:00:00)-Water Temperature (C)]]*OO[[#This Row],[80]]</f>
        <v>6.3820684060274996E-21</v>
      </c>
      <c r="CE8" s="10">
        <f>3/24000000*OO[[#This Row],[139 (06JUL1985 06:00:00)-Water Temperature (C)]]*OO[[#This Row],[81]]</f>
        <v>6.2480200062212502E-21</v>
      </c>
      <c r="CF8" s="10">
        <f>3/24000000*OO[[#This Row],[140 (06JUL1985 09:00:00)-Water Temperature (C)]]*OO[[#This Row],[82]]</f>
        <v>6.0565283562349992E-21</v>
      </c>
      <c r="CG8" s="10">
        <f>3/24000000*OO[[#This Row],[141 (06JUL1985 12:00:00)-Water Temperature (C)]]*OO[[#This Row],[83]]</f>
        <v>5.7576141556999996E-21</v>
      </c>
      <c r="CH8" s="10">
        <f>3/24000000*OO[[#This Row],[142 (06JUL1985 15:00:00)-Water Temperature (C)]]*OO[[#This Row],[84]]</f>
        <v>5.3329382557275E-21</v>
      </c>
      <c r="CI8" s="10">
        <f>3/24000000*OO[[#This Row],[143 (06JUL1985 18:00:00)-Water Temperature (C)]]*OO[[#This Row],[85]]</f>
        <v>5.0673166472362499E-21</v>
      </c>
      <c r="CJ8" s="10">
        <f>3/24000000*OO[[#This Row],[144 (06JUL1985 21:00:00)-Water Temperature (C)]]*OO[[#This Row],[86]]</f>
        <v>4.87281764408E-21</v>
      </c>
      <c r="CK8" s="10">
        <f>3/24000000*OO[[#This Row],[145 (07JUL1985 00:00:00)-Water Temperature (C)]]*OO[[#This Row],[87]]</f>
        <v>4.7343973793600001E-21</v>
      </c>
      <c r="CL8" s="10">
        <f>3/24000000*OO[[#This Row],[146 (07JUL1985 03:00:00)-Water Temperature (C)]]*OO[[#This Row],[88]]</f>
        <v>4.7130332538187502E-21</v>
      </c>
      <c r="CM8" s="10">
        <f>3/24000000*OO[[#This Row],[147 (07JUL1985 06:00:00)-Water Temperature (C)]]*OO[[#This Row],[89]]</f>
        <v>4.4625324709499994E-21</v>
      </c>
      <c r="CN8" s="10">
        <f>3/24000000*OO[[#This Row],[148 (07JUL1985 09:00:00)-Water Temperature (C)]]*OO[[#This Row],[90]]</f>
        <v>4.3042044914875003E-21</v>
      </c>
      <c r="CO8" s="10">
        <f>3/24000000*OO[[#This Row],[149 (07JUL1985 12:00:00)-Water Temperature (C)]]*OO[[#This Row],[91]]</f>
        <v>4.0896289946999997E-21</v>
      </c>
      <c r="CP8" s="10">
        <f>3/24000000*OO[[#This Row],[150 (07JUL1985 15:00:00)-Water Temperature (C)]]*OO[[#This Row],[92]]</f>
        <v>3.9110362948125002E-21</v>
      </c>
      <c r="CQ8" s="10">
        <f>3/24000000*OO[[#This Row],[151 (07JUL1985 18:00:00)-Water Temperature (C)]]*OO[[#This Row],[93]]</f>
        <v>3.737880632475E-21</v>
      </c>
      <c r="CR8" s="10">
        <f>3/24000000*OO[[#This Row],[152 (07JUL1985 21:00:00)-Water Temperature (C)]]*OO[[#This Row],[94]]</f>
        <v>3.6102969461999998E-21</v>
      </c>
      <c r="CS8" s="10">
        <f>3/24000000*OO[[#This Row],[153 (08JUL1985 00:00:00)-Water Temperature (C)]]*OO[[#This Row],[95]]</f>
        <v>3.6689028448050005E-21</v>
      </c>
      <c r="CT8" s="10">
        <f>3/24000000*OO[[#This Row],[154 (08JUL1985 03:00:00)-Water Temperature (C)]]*OO[[#This Row],[96]]</f>
        <v>4.0088334046312499E-21</v>
      </c>
      <c r="CU8" s="10">
        <f>3/24000000*OO[[#This Row],[155 (08JUL1985 06:00:00)-Water Temperature (C)]]*OO[[#This Row],[97]]</f>
        <v>4.2324527797499996E-21</v>
      </c>
      <c r="CV8" s="10">
        <f>3/24000000*OO[[#This Row],[156 (08JUL1985 09:00:00)-Water Temperature (C)]]*OO[[#This Row],[98]]</f>
        <v>4.2761285673600004E-21</v>
      </c>
      <c r="CW8" s="10">
        <f>3/24000000*OO[[#This Row],[157 (08JUL1985 12:00:00)-Water Temperature (C)]]*OO[[#This Row],[99]]</f>
        <v>4.1659971517587498E-21</v>
      </c>
    </row>
    <row r="9" spans="1:102" x14ac:dyDescent="0.35">
      <c r="A9" t="s">
        <v>13</v>
      </c>
      <c r="B9">
        <v>638.97659999999996</v>
      </c>
      <c r="C9" s="10">
        <f>3/24*OO[[#This Row],[59 (26JUN1985 06:00:00)-Water Temperature (C)]]*OO[[#This Row],[1]]/SUM(OO[1])</f>
        <v>2.8907930958461889E-8</v>
      </c>
      <c r="D9" s="10">
        <f>3/24*OO[[#This Row],[60 (26JUN1985 09:00:00)-Water Temperature (C)]]*OO[[#This Row],[2]]/SUM(OO[2])</f>
        <v>8.3685426753040007E-11</v>
      </c>
      <c r="E9" s="10">
        <f>3/24*OO[[#This Row],[61 (26JUN1985 12:00:00)-Water Temperature (C)]]*OO[[#This Row],[3]]/SUM(OO[3])</f>
        <v>2.5056541441982934E-13</v>
      </c>
      <c r="F9" s="10">
        <f>3/24*OO[[#This Row],[62 (26JUN1985 15:00:00)-Water Temperature (C)]]*OO[[#This Row],[4]]/SUM(OO[4])</f>
        <v>7.609122578256733E-16</v>
      </c>
      <c r="G9" s="10">
        <f>3/24*OO[[#This Row],[63 (26JUN1985 18:00:00)-Water Temperature (C)]]*OO[[#This Row],[5]]/SUM(OO[5])</f>
        <v>2.7649659760496818E-18</v>
      </c>
      <c r="H9" s="10">
        <f>3/24*OO[[#This Row],[64 (26JUN1985 21:00:00)-Water Temperature (C)]]*OO[[#This Row],[6]]/SUM(OO[6])</f>
        <v>4.158294449892829E-19</v>
      </c>
      <c r="I9" s="10">
        <f>3/24*OO[[#This Row],[65 (27JUN1985 00:00:00)-Water Temperature (C)]]*OO[[#This Row],[7]]/SUM(OO[7])</f>
        <v>5.6195610493548708E-19</v>
      </c>
      <c r="J9" s="10">
        <f>3/24*OO[[#This Row],[66 (27JUN1985 03:00:00)-Water Temperature (C)]]*OO[[#This Row],[8]]/SUM(OO[8])</f>
        <v>7.7767517947072766E-19</v>
      </c>
      <c r="K9" s="10">
        <f>3/24*OO[[#This Row],[67 (27JUN1985 06:00:00)-Water Temperature (C)]]*OO[[#This Row],[9]]/SUM(OO[9])</f>
        <v>8.8739531323828085E-19</v>
      </c>
      <c r="L9" s="10">
        <f>3/24*OO[[#This Row],[68 (27JUN1985 09:00:00)-Water Temperature (C)]]*OO[[#This Row],[10]]/SUM(OO[10])</f>
        <v>9.5800277291601933E-19</v>
      </c>
      <c r="M9" s="10">
        <f>3/24*OO[[#This Row],[69 (27JUN1985 12:00:00)-Water Temperature (C)]]*OO[[#This Row],[11]]/SUM(OO[11])</f>
        <v>9.961579377819798E-19</v>
      </c>
      <c r="N9" s="10">
        <f>3/24*OO[[#This Row],[70 (27JUN1985 15:00:00)-Water Temperature (C)]]*OO[[#This Row],[12]]/SUM(OO[12])</f>
        <v>1.0181899291330168E-18</v>
      </c>
      <c r="O9" s="10">
        <f>3/24*OO[[#This Row],[71 (27JUN1985 18:00:00)-Water Temperature (C)]]*OO[[#This Row],[13]]/SUM(OO[13])</f>
        <v>1.0502616502775004E-18</v>
      </c>
      <c r="P9" s="10">
        <f>3/24*OO[[#This Row],[72 (27JUN1985 21:00:00)-Water Temperature (C)]]*OO[[#This Row],[14]]/SUM(OO[14])</f>
        <v>1.0872212270217467E-18</v>
      </c>
      <c r="Q9" s="10">
        <f>3/24*OO[[#This Row],[73 (28JUN1985 00:00:00)-Water Temperature (C)]]*OO[[#This Row],[15]]/SUM(OO[15])</f>
        <v>1.1648461405740719E-18</v>
      </c>
      <c r="R9" s="10">
        <f>3/24*OO[[#This Row],[74 (28JUN1985 03:00:00)-Water Temperature (C)]]*OO[[#This Row],[16]]/SUM(OO[16])</f>
        <v>1.2555773887480567E-18</v>
      </c>
      <c r="S9" s="10">
        <f>3/24*OO[[#This Row],[75 (28JUN1985 06:00:00)-Water Temperature (C)]]*OO[[#This Row],[17]]/SUM(OO[17])</f>
        <v>1.2816097223703467E-18</v>
      </c>
      <c r="T9" s="10">
        <f>3/24*OO[[#This Row],[76 (28JUN1985 09:00:00)-Water Temperature (C)]]*OO[[#This Row],[18]]/SUM(OO[18])</f>
        <v>1.2906297544905871E-18</v>
      </c>
      <c r="U9" s="10">
        <f>3/24*OO[[#This Row],[77 (28JUN1985 12:00:00)-Water Temperature (C)]]*OO[[#This Row],[19]]/SUM(OO[19])</f>
        <v>1.2987810014445551E-18</v>
      </c>
      <c r="V9" s="10">
        <f>3/24000000*OO[[#This Row],[78 (28JUN1985 15:00:00)-Water Temperature (C)]]*OO[[#This Row],[20]]</f>
        <v>1.258169605734E-18</v>
      </c>
      <c r="W9" s="10">
        <f>3/24000000*OO[[#This Row],[79 (28JUN1985 18:00:00)-Water Temperature (C)]]*OO[[#This Row],[21]]</f>
        <v>1.2400603787918748E-18</v>
      </c>
      <c r="X9" s="10">
        <f>3/24000000*OO[[#This Row],[80 (28JUN1985 21:00:00)-Water Temperature (C)]]*OO[[#This Row],[22]]</f>
        <v>1.2385892768116249E-18</v>
      </c>
      <c r="Y9" s="10">
        <f>3/24000000*OO[[#This Row],[81 (29JUN1985 00:00:00)-Water Temperature (C)]]*OO[[#This Row],[23]]</f>
        <v>1.2425231483099999E-18</v>
      </c>
      <c r="Z9" s="10">
        <f>3/24000000*OO[[#This Row],[82 (29JUN1985 03:00:00)-Water Temperature (C)]]*OO[[#This Row],[24]]</f>
        <v>1.2487830323605E-18</v>
      </c>
      <c r="AA9" s="10">
        <f>3/24000000*OO[[#This Row],[83 (29JUN1985 06:00:00)-Water Temperature (C)]]*OO[[#This Row],[25]]</f>
        <v>1.247058779555875E-18</v>
      </c>
      <c r="AB9" s="10">
        <f>3/24000000*OO[[#This Row],[84 (29JUN1985 09:00:00)-Water Temperature (C)]]*OO[[#This Row],[26]]</f>
        <v>1.3286476926607499E-18</v>
      </c>
      <c r="AC9" s="10">
        <f>3/24000000*OO[[#This Row],[85 (29JUN1985 12:00:00)-Water Temperature (C)]]*OO[[#This Row],[27]]</f>
        <v>1.3680542994879999E-18</v>
      </c>
      <c r="AD9" s="10">
        <f>3/24000000*OO[[#This Row],[86 (29JUN1985 15:00:00)-Water Temperature (C)]]*OO[[#This Row],[28]]</f>
        <v>1.3702678874099998E-18</v>
      </c>
      <c r="AE9" s="10">
        <f>3/24000000*OO[[#This Row],[88 (29JUN1985 21:00:00)-Water Temperature (C)]]*OO[[#This Row],[30]]</f>
        <v>1.3800988259364998E-18</v>
      </c>
      <c r="AF9" s="10">
        <f>3/24000000*OO[[#This Row],[88 (29JUN1985 21:00:00)-Water Temperature (C)]]*OO[[#This Row],[30]]</f>
        <v>1.3800988259364998E-18</v>
      </c>
      <c r="AG9" s="10">
        <f>3/24000000*OO[[#This Row],[89 (30JUN1985 00:00:00)-Water Temperature (C)]]*OO[[#This Row],[31]]</f>
        <v>1.180701961621E-18</v>
      </c>
      <c r="AH9" s="10">
        <f>3/24000000*OO[[#This Row],[90 (30JUN1985 03:00:00)-Water Temperature (C)]]*OO[[#This Row],[32]]</f>
        <v>8.3666819807562498E-19</v>
      </c>
      <c r="AI9" s="10">
        <f>3/24000000*OO[[#This Row],[91 (30JUN1985 06:00:00)-Water Temperature (C)]]*OO[[#This Row],[33]]</f>
        <v>5.5383814525049996E-19</v>
      </c>
      <c r="AJ9" s="10">
        <f>3/24000000*OO[[#This Row],[92 (30JUN1985 09:00:00)-Water Temperature (C)]]*OO[[#This Row],[34]]</f>
        <v>3.9947911944474998E-19</v>
      </c>
      <c r="AK9" s="10">
        <f>3/24000000*OO[[#This Row],[93 (30JUN1985 12:00:00)-Water Temperature (C)]]*OO[[#This Row],[35]]</f>
        <v>3.1539523898250001E-19</v>
      </c>
      <c r="AL9" s="10">
        <f>3/24000000*OO[[#This Row],[94 (30JUN1985 15:00:00)-Water Temperature (C)]]*OO[[#This Row],[36]]</f>
        <v>2.5929717669099997E-19</v>
      </c>
      <c r="AM9" s="10">
        <f>3/24000000*OO[[#This Row],[95 (30JUN1985 18:00:00)-Water Temperature (C)]]*OO[[#This Row],[37]]</f>
        <v>2.3255765632000003E-19</v>
      </c>
      <c r="AN9" s="10">
        <f>3/24000000*OO[[#This Row],[96 (30JUN1985 21:00:00)-Water Temperature (C)]]*OO[[#This Row],[38]]</f>
        <v>2.1551379526649998E-19</v>
      </c>
      <c r="AO9" s="10">
        <f>3/24000000*OO[[#This Row],[97 (01JUL1985 00:00:00)-Water Temperature (C)]]*OO[[#This Row],[39]]</f>
        <v>1.961523456995E-19</v>
      </c>
      <c r="AP9" s="10">
        <f>3/24000000*OO[[#This Row],[98 (01JUL1985 03:00:00)-Water Temperature (C)]]*OO[[#This Row],[40]]</f>
        <v>1.7643281992449999E-19</v>
      </c>
      <c r="AQ9" s="10">
        <f>3/24000000*OO[[#This Row],[99 (01JUL1985 06:00:00)-Water Temperature (C)]]*OO[[#This Row],[41]]</f>
        <v>1.5503247586563751E-19</v>
      </c>
      <c r="AR9" s="10">
        <f>3/24000000*OO[[#This Row],[100 (01JUL1985 09:00:00)-Water Temperature (C)]]*OO[[#This Row],[42]]</f>
        <v>1.4243258192231247E-19</v>
      </c>
      <c r="AS9" s="10">
        <f>3/24000000*OO[[#This Row],[101 (01JUL1985 12:00:00)-Water Temperature (C)]]*OO[[#This Row],[43]]</f>
        <v>1.30180621152375E-19</v>
      </c>
      <c r="AT9" s="10">
        <f>3/24000000*OO[[#This Row],[102 (01JUL1985 15:00:00)-Water Temperature (C)]]*OO[[#This Row],[44]]</f>
        <v>1.217337978744375E-19</v>
      </c>
      <c r="AU9" s="10">
        <f>3/24000000*OO[[#This Row],[103 (01JUL1985 18:00:00)-Water Temperature (C)]]*OO[[#This Row],[45]]</f>
        <v>1.15048544437875E-19</v>
      </c>
      <c r="AV9" s="10">
        <f>3/24000000*OO[[#This Row],[104 (01JUL1985 21:00:00)-Water Temperature (C)]]*OO[[#This Row],[46]]</f>
        <v>1.1007179048702497E-19</v>
      </c>
      <c r="AW9" s="10">
        <f>3/24000000*OO[[#This Row],[105 (02JUL1985 00:00:00)-Water Temperature (C)]]*OO[[#This Row],[47]]</f>
        <v>1.09709543876325E-19</v>
      </c>
      <c r="AX9" s="10">
        <f>3/24000000*OO[[#This Row],[106 (02JUL1985 03:00:00)-Water Temperature (C)]]*OO[[#This Row],[48]]</f>
        <v>1.1351791861905002E-19</v>
      </c>
      <c r="AY9" s="10">
        <f>3/24000000*OO[[#This Row],[107 (02JUL1985 06:00:00)-Water Temperature (C)]]*OO[[#This Row],[49]]</f>
        <v>1.1447796446385E-19</v>
      </c>
      <c r="AZ9" s="10">
        <f>3/24000000*OO[[#This Row],[108 (02JUL1985 09:00:00)-Water Temperature (C)]]*OO[[#This Row],[50]]</f>
        <v>1.1284566411825002E-19</v>
      </c>
      <c r="BA9" s="10">
        <f>3/24000000*OO[[#This Row],[109 (02JUL1985 12:00:00)-Water Temperature (C)]]*OO[[#This Row],[51]]</f>
        <v>1.09092391565625E-19</v>
      </c>
      <c r="BB9" s="10">
        <f>3/24000000*OO[[#This Row],[110 (02JUL1985 15:00:00)-Water Temperature (C)]]*OO[[#This Row],[52]]</f>
        <v>1.0114293581862499E-19</v>
      </c>
      <c r="BC9" s="10">
        <f>3/24000000*OO[[#This Row],[111 (02JUL1985 18:00:00)-Water Temperature (C)]]*OO[[#This Row],[53]]</f>
        <v>9.4611730200499997E-20</v>
      </c>
      <c r="BD9" s="10">
        <f>3/24000000*OO[[#This Row],[112 (02JUL1985 21:00:00)-Water Temperature (C)]]*OO[[#This Row],[54]]</f>
        <v>9.1276040847212499E-20</v>
      </c>
      <c r="BE9" s="10">
        <f>3/24000000*OO[[#This Row],[113 (03JUL1985 00:00:00)-Water Temperature (C)]]*OO[[#This Row],[55]]</f>
        <v>8.8704666465799998E-20</v>
      </c>
      <c r="BF9" s="10">
        <f>3/24000000*OO[[#This Row],[114 (03JUL1985 03:00:00)-Water Temperature (C)]]*OO[[#This Row],[56]]</f>
        <v>8.7663240775374999E-20</v>
      </c>
      <c r="BG9" s="10">
        <f>3/24000000*OO[[#This Row],[115 (03JUL1985 06:00:00)-Water Temperature (C)]]*OO[[#This Row],[57]]</f>
        <v>8.6830833234525005E-20</v>
      </c>
      <c r="BH9" s="10">
        <f>3/24000000*OO[[#This Row],[116 (03JUL1985 09:00:00)-Water Temperature (C)]]*OO[[#This Row],[58]]</f>
        <v>8.4574014122749994E-20</v>
      </c>
      <c r="BI9" s="10">
        <f>3/24000000*OO[[#This Row],[117 (03JUL1985 12:00:00)-Water Temperature (C)]]*OO[[#This Row],[59]]</f>
        <v>8.1142170734599996E-20</v>
      </c>
      <c r="BJ9" s="10">
        <f>3/24000000*OO[[#This Row],[118 (03JUL1985 15:00:00)-Water Temperature (C)]]*OO[[#This Row],[60]]</f>
        <v>7.4822193554487507E-20</v>
      </c>
      <c r="BK9" s="10">
        <f>3/24000000*OO[[#This Row],[119 (03JUL1985 18:00:00)-Water Temperature (C)]]*OO[[#This Row],[61]]</f>
        <v>7.0388622777149984E-20</v>
      </c>
      <c r="BL9" s="10">
        <f>3/24000000*OO[[#This Row],[120 (03JUL1985 21:00:00)-Water Temperature (C)]]*OO[[#This Row],[62]]</f>
        <v>6.7782287362499998E-20</v>
      </c>
      <c r="BM9" s="10">
        <f>3/24000000*OO[[#This Row],[121 (04JUL1985 00:00:00)-Water Temperature (C)]]*OO[[#This Row],[63]]</f>
        <v>6.5105831391999997E-20</v>
      </c>
      <c r="BN9" s="10">
        <f>3/24000000*OO[[#This Row],[122 (04JUL1985 03:00:00)-Water Temperature (C)]]*OO[[#This Row],[64]]</f>
        <v>6.2683736539199986E-20</v>
      </c>
      <c r="BO9" s="10">
        <f>3/24000000*OO[[#This Row],[123 (04JUL1985 06:00:00)-Water Temperature (C)]]*OO[[#This Row],[65]]</f>
        <v>5.9029929663424995E-20</v>
      </c>
      <c r="BP9" s="10">
        <f>3/24000000*OO[[#This Row],[124 (04JUL1985 09:00:00)-Water Temperature (C)]]*OO[[#This Row],[66]]</f>
        <v>5.5477955394549998E-20</v>
      </c>
      <c r="BQ9" s="10">
        <f>3/24000000*OO[[#This Row],[125 (04JUL1985 12:00:00)-Water Temperature (C)]]*OO[[#This Row],[67]]</f>
        <v>5.1503320642199994E-20</v>
      </c>
      <c r="BR9" s="10">
        <f>3/24000000*OO[[#This Row],[126 (04JUL1985 15:00:00)-Water Temperature (C)]]*OO[[#This Row],[68]]</f>
        <v>4.8084293753849994E-20</v>
      </c>
      <c r="BS9" s="10">
        <f>3/24000000*OO[[#This Row],[127 (04JUL1985 18:00:00)-Water Temperature (C)]]*OO[[#This Row],[69]]</f>
        <v>4.5641460521362496E-20</v>
      </c>
      <c r="BT9" s="10">
        <f>3/24000000*OO[[#This Row],[128 (04JUL1985 21:00:00)-Water Temperature (C)]]*OO[[#This Row],[70]]</f>
        <v>4.3955769740212499E-20</v>
      </c>
      <c r="BU9" s="10">
        <f>3/24000000*OO[[#This Row],[129 (05JUL1985 00:00:00)-Water Temperature (C)]]*OO[[#This Row],[71]]</f>
        <v>4.2872804851074999E-20</v>
      </c>
      <c r="BV9" s="10">
        <f>3/24000000*OO[[#This Row],[130 (05JUL1985 03:00:00)-Water Temperature (C)]]*OO[[#This Row],[72]]</f>
        <v>4.2914693959899994E-20</v>
      </c>
      <c r="BW9" s="10">
        <f>3/24000000*OO[[#This Row],[131 (05JUL1985 06:00:00)-Water Temperature (C)]]*OO[[#This Row],[73]]</f>
        <v>4.1365734382462496E-20</v>
      </c>
      <c r="BX9" s="10">
        <f>3/24000000*OO[[#This Row],[132 (05JUL1985 09:00:00)-Water Temperature (C)]]*OO[[#This Row],[74]]</f>
        <v>4.0066939441300003E-20</v>
      </c>
      <c r="BY9" s="10">
        <f>3/24000000*OO[[#This Row],[133 (05JUL1985 12:00:00)-Water Temperature (C)]]*OO[[#This Row],[75]]</f>
        <v>3.8209825042900001E-20</v>
      </c>
      <c r="BZ9" s="10">
        <f>3/24000000*OO[[#This Row],[134 (05JUL1985 15:00:00)-Water Temperature (C)]]*OO[[#This Row],[76]]</f>
        <v>3.5583831864187499E-20</v>
      </c>
      <c r="CA9" s="10">
        <f>3/24000000*OO[[#This Row],[135 (05JUL1985 18:00:00)-Water Temperature (C)]]*OO[[#This Row],[77]]</f>
        <v>3.3876377159625E-20</v>
      </c>
      <c r="CB9" s="10">
        <f>3/24000000*OO[[#This Row],[136 (05JUL1985 21:00:00)-Water Temperature (C)]]*OO[[#This Row],[78]]</f>
        <v>3.2791671207249992E-20</v>
      </c>
      <c r="CC9" s="10">
        <f>3/24000000*OO[[#This Row],[137 (06JUL1985 00:00:00)-Water Temperature (C)]]*OO[[#This Row],[79]]</f>
        <v>3.21092975795625E-20</v>
      </c>
      <c r="CD9" s="10">
        <f>3/24000000*OO[[#This Row],[138 (06JUL1985 03:00:00)-Water Temperature (C)]]*OO[[#This Row],[80]]</f>
        <v>3.2287169154937499E-20</v>
      </c>
      <c r="CE9" s="10">
        <f>3/24000000*OO[[#This Row],[139 (06JUL1985 06:00:00)-Water Temperature (C)]]*OO[[#This Row],[81]]</f>
        <v>3.1697080586999995E-20</v>
      </c>
      <c r="CF9" s="10">
        <f>3/24000000*OO[[#This Row],[140 (06JUL1985 09:00:00)-Water Temperature (C)]]*OO[[#This Row],[82]]</f>
        <v>3.0773586531149997E-20</v>
      </c>
      <c r="CG9" s="10">
        <f>3/24000000*OO[[#This Row],[141 (06JUL1985 12:00:00)-Water Temperature (C)]]*OO[[#This Row],[83]]</f>
        <v>2.9193679724749999E-20</v>
      </c>
      <c r="CH9" s="10">
        <f>3/24000000*OO[[#This Row],[142 (06JUL1985 15:00:00)-Water Temperature (C)]]*OO[[#This Row],[84]]</f>
        <v>2.6885306571700004E-20</v>
      </c>
      <c r="CI9" s="10">
        <f>3/24000000*OO[[#This Row],[143 (06JUL1985 18:00:00)-Water Temperature (C)]]*OO[[#This Row],[85]]</f>
        <v>2.5409669349349997E-20</v>
      </c>
      <c r="CJ9" s="10">
        <f>3/24000000*OO[[#This Row],[144 (06JUL1985 21:00:00)-Water Temperature (C)]]*OO[[#This Row],[86]]</f>
        <v>2.4435381274599996E-20</v>
      </c>
      <c r="CK9" s="10">
        <f>3/24000000*OO[[#This Row],[145 (07JUL1985 00:00:00)-Water Temperature (C)]]*OO[[#This Row],[87]]</f>
        <v>2.3744958891749999E-20</v>
      </c>
      <c r="CL9" s="10">
        <f>3/24000000*OO[[#This Row],[146 (07JUL1985 03:00:00)-Water Temperature (C)]]*OO[[#This Row],[88]]</f>
        <v>2.38056379800125E-20</v>
      </c>
      <c r="CM9" s="10">
        <f>3/24000000*OO[[#This Row],[147 (07JUL1985 06:00:00)-Water Temperature (C)]]*OO[[#This Row],[89]]</f>
        <v>2.2574298412350001E-20</v>
      </c>
      <c r="CN9" s="10">
        <f>3/24000000*OO[[#This Row],[148 (07JUL1985 09:00:00)-Water Temperature (C)]]*OO[[#This Row],[90]]</f>
        <v>2.1716911534100002E-20</v>
      </c>
      <c r="CO9" s="10">
        <f>3/24000000*OO[[#This Row],[149 (07JUL1985 12:00:00)-Water Temperature (C)]]*OO[[#This Row],[91]]</f>
        <v>2.0572571591249998E-20</v>
      </c>
      <c r="CP9" s="10">
        <f>3/24000000*OO[[#This Row],[150 (07JUL1985 15:00:00)-Water Temperature (C)]]*OO[[#This Row],[92]]</f>
        <v>1.9677866906400001E-20</v>
      </c>
      <c r="CQ9" s="10">
        <f>3/24000000*OO[[#This Row],[151 (07JUL1985 18:00:00)-Water Temperature (C)]]*OO[[#This Row],[93]]</f>
        <v>1.8771054434875002E-20</v>
      </c>
      <c r="CR9" s="10">
        <f>3/24000000*OO[[#This Row],[152 (07JUL1985 21:00:00)-Water Temperature (C)]]*OO[[#This Row],[94]]</f>
        <v>1.8118223484E-20</v>
      </c>
      <c r="CS9" s="10">
        <f>3/24000000*OO[[#This Row],[153 (08JUL1985 00:00:00)-Water Temperature (C)]]*OO[[#This Row],[95]]</f>
        <v>1.8474105030274998E-20</v>
      </c>
      <c r="CT9" s="10">
        <f>3/24000000*OO[[#This Row],[154 (08JUL1985 03:00:00)-Water Temperature (C)]]*OO[[#This Row],[96]]</f>
        <v>2.0325621022124998E-20</v>
      </c>
      <c r="CU9" s="10">
        <f>3/24000000*OO[[#This Row],[155 (08JUL1985 06:00:00)-Water Temperature (C)]]*OO[[#This Row],[97]]</f>
        <v>2.1500752319474997E-20</v>
      </c>
      <c r="CV9" s="10">
        <f>3/24000000*OO[[#This Row],[156 (08JUL1985 09:00:00)-Water Temperature (C)]]*OO[[#This Row],[98]]</f>
        <v>2.1682394478787501E-20</v>
      </c>
      <c r="CW9" s="10">
        <f>3/24000000*OO[[#This Row],[157 (08JUL1985 12:00:00)-Water Temperature (C)]]*OO[[#This Row],[99]]</f>
        <v>2.10570684256375E-20</v>
      </c>
    </row>
    <row r="10" spans="1:102" x14ac:dyDescent="0.35">
      <c r="A10" t="s">
        <v>14</v>
      </c>
      <c r="B10">
        <v>643.17070000000001</v>
      </c>
      <c r="C10" s="10">
        <f>3/24*OO[[#This Row],[59 (26JUN1985 06:00:00)-Water Temperature (C)]]*OO[[#This Row],[1]]/SUM(OO[1])</f>
        <v>1.2132467901211586E-7</v>
      </c>
      <c r="D10" s="10">
        <f>3/24*OO[[#This Row],[60 (26JUN1985 09:00:00)-Water Temperature (C)]]*OO[[#This Row],[2]]/SUM(OO[2])</f>
        <v>3.4966221794191624E-10</v>
      </c>
      <c r="E10" s="10">
        <f>3/24*OO[[#This Row],[61 (26JUN1985 12:00:00)-Water Temperature (C)]]*OO[[#This Row],[3]]/SUM(OO[3])</f>
        <v>1.044117090697235E-12</v>
      </c>
      <c r="F10" s="10">
        <f>3/24*OO[[#This Row],[62 (26JUN1985 15:00:00)-Water Temperature (C)]]*OO[[#This Row],[4]]/SUM(OO[4])</f>
        <v>3.1582038634931108E-15</v>
      </c>
      <c r="G10" s="10">
        <f>3/24*OO[[#This Row],[63 (26JUN1985 18:00:00)-Water Temperature (C)]]*OO[[#This Row],[5]]/SUM(OO[5])</f>
        <v>1.2473845953490451E-17</v>
      </c>
      <c r="H10" s="10">
        <f>3/24*OO[[#This Row],[64 (26JUN1985 21:00:00)-Water Temperature (C)]]*OO[[#This Row],[6]]/SUM(OO[6])</f>
        <v>2.8502129880230475E-18</v>
      </c>
      <c r="I10" s="10">
        <f>3/24*OO[[#This Row],[65 (27JUN1985 00:00:00)-Water Temperature (C)]]*OO[[#This Row],[7]]/SUM(OO[7])</f>
        <v>3.8858899765565351E-18</v>
      </c>
      <c r="J10" s="10">
        <f>3/24*OO[[#This Row],[66 (27JUN1985 03:00:00)-Water Temperature (C)]]*OO[[#This Row],[8]]/SUM(OO[8])</f>
        <v>5.2670742399527217E-18</v>
      </c>
      <c r="K10" s="10">
        <f>3/24*OO[[#This Row],[67 (27JUN1985 06:00:00)-Water Temperature (C)]]*OO[[#This Row],[9]]/SUM(OO[9])</f>
        <v>5.8944595700966434E-18</v>
      </c>
      <c r="L10" s="10">
        <f>3/24*OO[[#This Row],[68 (27JUN1985 09:00:00)-Water Temperature (C)]]*OO[[#This Row],[10]]/SUM(OO[10])</f>
        <v>6.2697696269070473E-18</v>
      </c>
      <c r="M10" s="10">
        <f>3/24*OO[[#This Row],[69 (27JUN1985 12:00:00)-Water Temperature (C)]]*OO[[#This Row],[11]]/SUM(OO[11])</f>
        <v>6.4175642938690177E-18</v>
      </c>
      <c r="N10" s="10">
        <f>3/24*OO[[#This Row],[70 (27JUN1985 15:00:00)-Water Temperature (C)]]*OO[[#This Row],[12]]/SUM(OO[12])</f>
        <v>6.4481202986086276E-18</v>
      </c>
      <c r="O10" s="10">
        <f>3/24*OO[[#This Row],[71 (27JUN1985 18:00:00)-Water Temperature (C)]]*OO[[#This Row],[13]]/SUM(OO[13])</f>
        <v>6.5430639521473109E-18</v>
      </c>
      <c r="P10" s="10">
        <f>3/24*OO[[#This Row],[72 (27JUN1985 21:00:00)-Water Temperature (C)]]*OO[[#This Row],[14]]/SUM(OO[14])</f>
        <v>6.6406842153737217E-18</v>
      </c>
      <c r="Q10" s="10">
        <f>3/24*OO[[#This Row],[73 (28JUN1985 00:00:00)-Water Temperature (C)]]*OO[[#This Row],[15]]/SUM(OO[15])</f>
        <v>7.006632402852964E-18</v>
      </c>
      <c r="R10" s="10">
        <f>3/24*OO[[#This Row],[74 (28JUN1985 03:00:00)-Water Temperature (C)]]*OO[[#This Row],[16]]/SUM(OO[16])</f>
        <v>7.4712832892885955E-18</v>
      </c>
      <c r="S10" s="10">
        <f>3/24*OO[[#This Row],[75 (28JUN1985 06:00:00)-Water Temperature (C)]]*OO[[#This Row],[17]]/SUM(OO[17])</f>
        <v>7.5007326510834071E-18</v>
      </c>
      <c r="T10" s="10">
        <f>3/24*OO[[#This Row],[76 (28JUN1985 09:00:00)-Water Temperature (C)]]*OO[[#This Row],[18]]/SUM(OO[18])</f>
        <v>7.4325874089372259E-18</v>
      </c>
      <c r="U10" s="10">
        <f>3/24*OO[[#This Row],[77 (28JUN1985 12:00:00)-Water Temperature (C)]]*OO[[#This Row],[19]]/SUM(OO[19])</f>
        <v>7.331171078202609E-18</v>
      </c>
      <c r="V10" s="10">
        <f>3/24000000*OO[[#This Row],[78 (28JUN1985 15:00:00)-Water Temperature (C)]]*OO[[#This Row],[20]]</f>
        <v>6.9739386422725002E-18</v>
      </c>
      <c r="W10" s="10">
        <f>3/24000000*OO[[#This Row],[79 (28JUN1985 18:00:00)-Water Temperature (C)]]*OO[[#This Row],[21]]</f>
        <v>6.7188035913074996E-18</v>
      </c>
      <c r="X10" s="10">
        <f>3/24000000*OO[[#This Row],[80 (28JUN1985 21:00:00)-Water Temperature (C)]]*OO[[#This Row],[22]]</f>
        <v>6.5928089801874991E-18</v>
      </c>
      <c r="Y10" s="10">
        <f>3/24000000*OO[[#This Row],[81 (29JUN1985 00:00:00)-Water Temperature (C)]]*OO[[#This Row],[23]]</f>
        <v>6.5102701722499996E-18</v>
      </c>
      <c r="Z10" s="10">
        <f>3/24000000*OO[[#This Row],[82 (29JUN1985 03:00:00)-Water Temperature (C)]]*OO[[#This Row],[24]]</f>
        <v>6.4808141941549994E-18</v>
      </c>
      <c r="AA10" s="10">
        <f>3/24000000*OO[[#This Row],[83 (29JUN1985 06:00:00)-Water Temperature (C)]]*OO[[#This Row],[25]]</f>
        <v>6.34242164853125E-18</v>
      </c>
      <c r="AB10" s="10">
        <f>3/24000000*OO[[#This Row],[84 (29JUN1985 09:00:00)-Water Temperature (C)]]*OO[[#This Row],[26]]</f>
        <v>6.6685588678274994E-18</v>
      </c>
      <c r="AC10" s="10">
        <f>3/24000000*OO[[#This Row],[85 (29JUN1985 12:00:00)-Water Temperature (C)]]*OO[[#This Row],[27]]</f>
        <v>6.7621560806799988E-18</v>
      </c>
      <c r="AD10" s="10">
        <f>3/24000000*OO[[#This Row],[86 (29JUN1985 15:00:00)-Water Temperature (C)]]*OO[[#This Row],[28]]</f>
        <v>6.6229961053337507E-18</v>
      </c>
      <c r="AE10" s="10">
        <f>3/24000000*OO[[#This Row],[88 (29JUN1985 21:00:00)-Water Temperature (C)]]*OO[[#This Row],[30]]</f>
        <v>6.47701056698375E-18</v>
      </c>
      <c r="AF10" s="10">
        <f>3/24000000*OO[[#This Row],[88 (29JUN1985 21:00:00)-Water Temperature (C)]]*OO[[#This Row],[30]]</f>
        <v>6.47701056698375E-18</v>
      </c>
      <c r="AG10" s="10">
        <f>3/24000000*OO[[#This Row],[89 (30JUN1985 00:00:00)-Water Temperature (C)]]*OO[[#This Row],[31]]</f>
        <v>5.4239844618550004E-18</v>
      </c>
      <c r="AH10" s="10">
        <f>3/24000000*OO[[#This Row],[90 (30JUN1985 03:00:00)-Water Temperature (C)]]*OO[[#This Row],[32]]</f>
        <v>3.8372681663999996E-18</v>
      </c>
      <c r="AI10" s="10">
        <f>3/24000000*OO[[#This Row],[91 (30JUN1985 06:00:00)-Water Temperature (C)]]*OO[[#This Row],[33]]</f>
        <v>2.5519973522750003E-18</v>
      </c>
      <c r="AJ10" s="10">
        <f>3/24000000*OO[[#This Row],[92 (30JUN1985 09:00:00)-Water Temperature (C)]]*OO[[#This Row],[34]]</f>
        <v>1.8567374751787498E-18</v>
      </c>
      <c r="AK10" s="10">
        <f>3/24000000*OO[[#This Row],[93 (30JUN1985 12:00:00)-Water Temperature (C)]]*OO[[#This Row],[35]]</f>
        <v>1.473117079746E-18</v>
      </c>
      <c r="AL10" s="10">
        <f>3/24000000*OO[[#This Row],[94 (30JUN1985 15:00:00)-Water Temperature (C)]]*OO[[#This Row],[36]]</f>
        <v>1.2069823664159998E-18</v>
      </c>
      <c r="AM10" s="10">
        <f>3/24000000*OO[[#This Row],[95 (30JUN1985 18:00:00)-Water Temperature (C)]]*OO[[#This Row],[37]]</f>
        <v>1.0771749831656249E-18</v>
      </c>
      <c r="AN10" s="10">
        <f>3/24000000*OO[[#This Row],[96 (30JUN1985 21:00:00)-Water Temperature (C)]]*OO[[#This Row],[38]]</f>
        <v>9.9970077106275005E-19</v>
      </c>
      <c r="AO10" s="10">
        <f>3/24000000*OO[[#This Row],[97 (01JUL1985 00:00:00)-Water Temperature (C)]]*OO[[#This Row],[39]]</f>
        <v>9.0665966579999987E-19</v>
      </c>
      <c r="AP10" s="10">
        <f>3/24000000*OO[[#This Row],[98 (01JUL1985 03:00:00)-Water Temperature (C)]]*OO[[#This Row],[40]]</f>
        <v>8.2002260816449995E-19</v>
      </c>
      <c r="AQ10" s="10">
        <f>3/24000000*OO[[#This Row],[99 (01JUL1985 06:00:00)-Water Temperature (C)]]*OO[[#This Row],[41]]</f>
        <v>7.2394030344674983E-19</v>
      </c>
      <c r="AR10" s="10">
        <f>3/24000000*OO[[#This Row],[100 (01JUL1985 09:00:00)-Water Temperature (C)]]*OO[[#This Row],[42]]</f>
        <v>6.6342405420500006E-19</v>
      </c>
      <c r="AS10" s="10">
        <f>3/24000000*OO[[#This Row],[101 (01JUL1985 12:00:00)-Water Temperature (C)]]*OO[[#This Row],[43]]</f>
        <v>6.0741581416524996E-19</v>
      </c>
      <c r="AT10" s="10">
        <f>3/24000000*OO[[#This Row],[102 (01JUL1985 15:00:00)-Water Temperature (C)]]*OO[[#This Row],[44]]</f>
        <v>5.6626639423062501E-19</v>
      </c>
      <c r="AU10" s="10">
        <f>3/24000000*OO[[#This Row],[103 (01JUL1985 18:00:00)-Water Temperature (C)]]*OO[[#This Row],[45]]</f>
        <v>5.3441882276249998E-19</v>
      </c>
      <c r="AV10" s="10">
        <f>3/24000000*OO[[#This Row],[104 (01JUL1985 21:00:00)-Water Temperature (C)]]*OO[[#This Row],[46]]</f>
        <v>5.1113436067687498E-19</v>
      </c>
      <c r="AW10" s="10">
        <f>3/24000000*OO[[#This Row],[105 (02JUL1985 00:00:00)-Water Temperature (C)]]*OO[[#This Row],[47]]</f>
        <v>5.1130027616500004E-19</v>
      </c>
      <c r="AX10" s="10">
        <f>3/24000000*OO[[#This Row],[106 (02JUL1985 03:00:00)-Water Temperature (C)]]*OO[[#This Row],[48]]</f>
        <v>5.3235841255024994E-19</v>
      </c>
      <c r="AY10" s="10">
        <f>3/24000000*OO[[#This Row],[107 (02JUL1985 06:00:00)-Water Temperature (C)]]*OO[[#This Row],[49]]</f>
        <v>5.3796941050200006E-19</v>
      </c>
      <c r="AZ10" s="10">
        <f>3/24000000*OO[[#This Row],[108 (02JUL1985 09:00:00)-Water Temperature (C)]]*OO[[#This Row],[50]]</f>
        <v>5.3069974315312494E-19</v>
      </c>
      <c r="BA10" s="10">
        <f>3/24000000*OO[[#This Row],[109 (02JUL1985 12:00:00)-Water Temperature (C)]]*OO[[#This Row],[51]]</f>
        <v>5.1241442824350002E-19</v>
      </c>
      <c r="BB10" s="10">
        <f>3/24000000*OO[[#This Row],[110 (02JUL1985 15:00:00)-Water Temperature (C)]]*OO[[#This Row],[52]]</f>
        <v>4.7279300175299997E-19</v>
      </c>
      <c r="BC10" s="10">
        <f>3/24000000*OO[[#This Row],[111 (02JUL1985 18:00:00)-Water Temperature (C)]]*OO[[#This Row],[53]]</f>
        <v>4.3736290119250001E-19</v>
      </c>
      <c r="BD10" s="10">
        <f>3/24000000*OO[[#This Row],[112 (02JUL1985 21:00:00)-Water Temperature (C)]]*OO[[#This Row],[54]]</f>
        <v>4.21176634772625E-19</v>
      </c>
      <c r="BE10" s="10">
        <f>3/24000000*OO[[#This Row],[113 (03JUL1985 00:00:00)-Water Temperature (C)]]*OO[[#This Row],[55]]</f>
        <v>4.0929732721999992E-19</v>
      </c>
      <c r="BF10" s="10">
        <f>3/24000000*OO[[#This Row],[114 (03JUL1985 03:00:00)-Water Temperature (C)]]*OO[[#This Row],[56]]</f>
        <v>4.0625497147124997E-19</v>
      </c>
      <c r="BG10" s="10">
        <f>3/24000000*OO[[#This Row],[115 (03JUL1985 06:00:00)-Water Temperature (C)]]*OO[[#This Row],[57]]</f>
        <v>4.0349955155374993E-19</v>
      </c>
      <c r="BH10" s="10">
        <f>3/24000000*OO[[#This Row],[116 (03JUL1985 09:00:00)-Water Temperature (C)]]*OO[[#This Row],[58]]</f>
        <v>3.9432296139750003E-19</v>
      </c>
      <c r="BI10" s="10">
        <f>3/24000000*OO[[#This Row],[117 (03JUL1985 12:00:00)-Water Temperature (C)]]*OO[[#This Row],[59]]</f>
        <v>3.7814319659E-19</v>
      </c>
      <c r="BJ10" s="10">
        <f>3/24000000*OO[[#This Row],[118 (03JUL1985 15:00:00)-Water Temperature (C)]]*OO[[#This Row],[60]]</f>
        <v>3.47219936186375E-19</v>
      </c>
      <c r="BK10" s="10">
        <f>3/24000000*OO[[#This Row],[119 (03JUL1985 18:00:00)-Water Temperature (C)]]*OO[[#This Row],[61]]</f>
        <v>3.23552163183625E-19</v>
      </c>
      <c r="BL10" s="10">
        <f>3/24000000*OO[[#This Row],[120 (03JUL1985 21:00:00)-Water Temperature (C)]]*OO[[#This Row],[62]]</f>
        <v>3.1107266791899998E-19</v>
      </c>
      <c r="BM10" s="10">
        <f>3/24000000*OO[[#This Row],[121 (04JUL1985 00:00:00)-Water Temperature (C)]]*OO[[#This Row],[63]]</f>
        <v>2.9824366583812499E-19</v>
      </c>
      <c r="BN10" s="10">
        <f>3/24000000*OO[[#This Row],[122 (04JUL1985 03:00:00)-Water Temperature (C)]]*OO[[#This Row],[64]]</f>
        <v>2.8991758591649996E-19</v>
      </c>
      <c r="BO10" s="10">
        <f>3/24000000*OO[[#This Row],[123 (04JUL1985 06:00:00)-Water Temperature (C)]]*OO[[#This Row],[65]]</f>
        <v>2.7429615961037499E-19</v>
      </c>
      <c r="BP10" s="10">
        <f>3/24000000*OO[[#This Row],[124 (04JUL1985 09:00:00)-Water Temperature (C)]]*OO[[#This Row],[66]]</f>
        <v>2.5824470579387501E-19</v>
      </c>
      <c r="BQ10" s="10">
        <f>3/24000000*OO[[#This Row],[125 (04JUL1985 12:00:00)-Water Temperature (C)]]*OO[[#This Row],[67]]</f>
        <v>2.3881614376200002E-19</v>
      </c>
      <c r="BR10" s="10">
        <f>3/24000000*OO[[#This Row],[126 (04JUL1985 15:00:00)-Water Temperature (C)]]*OO[[#This Row],[68]]</f>
        <v>2.2218171569362499E-19</v>
      </c>
      <c r="BS10" s="10">
        <f>3/24000000*OO[[#This Row],[127 (04JUL1985 18:00:00)-Water Temperature (C)]]*OO[[#This Row],[69]]</f>
        <v>2.0989744343287499E-19</v>
      </c>
      <c r="BT10" s="10">
        <f>3/24000000*OO[[#This Row],[128 (04JUL1985 21:00:00)-Water Temperature (C)]]*OO[[#This Row],[70]]</f>
        <v>2.0213529453824999E-19</v>
      </c>
      <c r="BU10" s="10">
        <f>3/24000000*OO[[#This Row],[129 (05JUL1985 00:00:00)-Water Temperature (C)]]*OO[[#This Row],[71]]</f>
        <v>1.9725788509900001E-19</v>
      </c>
      <c r="BV10" s="10">
        <f>3/24000000*OO[[#This Row],[130 (05JUL1985 03:00:00)-Water Temperature (C)]]*OO[[#This Row],[72]]</f>
        <v>1.9902257314750001E-19</v>
      </c>
      <c r="BW10" s="10">
        <f>3/24000000*OO[[#This Row],[131 (05JUL1985 06:00:00)-Water Temperature (C)]]*OO[[#This Row],[73]]</f>
        <v>1.9234112061775001E-19</v>
      </c>
      <c r="BX10" s="10">
        <f>3/24000000*OO[[#This Row],[132 (05JUL1985 09:00:00)-Water Temperature (C)]]*OO[[#This Row],[74]]</f>
        <v>1.8639544167299996E-19</v>
      </c>
      <c r="BY10" s="10">
        <f>3/24000000*OO[[#This Row],[133 (05JUL1985 12:00:00)-Water Temperature (C)]]*OO[[#This Row],[75]]</f>
        <v>1.7758427138999997E-19</v>
      </c>
      <c r="BZ10" s="10">
        <f>3/24000000*OO[[#This Row],[134 (05JUL1985 15:00:00)-Water Temperature (C)]]*OO[[#This Row],[76]]</f>
        <v>1.6458913297924997E-19</v>
      </c>
      <c r="CA10" s="10">
        <f>3/24000000*OO[[#This Row],[135 (05JUL1985 18:00:00)-Water Temperature (C)]]*OO[[#This Row],[77]]</f>
        <v>1.5581593168391249E-19</v>
      </c>
      <c r="CB10" s="10">
        <f>3/24000000*OO[[#This Row],[136 (05JUL1985 21:00:00)-Water Temperature (C)]]*OO[[#This Row],[78]]</f>
        <v>1.5082344370753748E-19</v>
      </c>
      <c r="CC10" s="10">
        <f>3/24000000*OO[[#This Row],[137 (06JUL1985 00:00:00)-Water Temperature (C)]]*OO[[#This Row],[79]]</f>
        <v>1.4774966630963748E-19</v>
      </c>
      <c r="CD10" s="10">
        <f>3/24000000*OO[[#This Row],[138 (06JUL1985 03:00:00)-Water Temperature (C)]]*OO[[#This Row],[80]]</f>
        <v>1.4975626580075E-19</v>
      </c>
      <c r="CE10" s="10">
        <f>3/24000000*OO[[#This Row],[139 (06JUL1985 06:00:00)-Water Temperature (C)]]*OO[[#This Row],[81]]</f>
        <v>1.4759621786890001E-19</v>
      </c>
      <c r="CF10" s="10">
        <f>3/24000000*OO[[#This Row],[140 (06JUL1985 09:00:00)-Water Temperature (C)]]*OO[[#This Row],[82]]</f>
        <v>1.4362339623659998E-19</v>
      </c>
      <c r="CG10" s="10">
        <f>3/24000000*OO[[#This Row],[141 (06JUL1985 12:00:00)-Water Temperature (C)]]*OO[[#This Row],[83]]</f>
        <v>1.3597857521902497E-19</v>
      </c>
      <c r="CH10" s="10">
        <f>3/24000000*OO[[#This Row],[142 (06JUL1985 15:00:00)-Water Temperature (C)]]*OO[[#This Row],[84]]</f>
        <v>1.2448335127759999E-19</v>
      </c>
      <c r="CI10" s="10">
        <f>3/24000000*OO[[#This Row],[143 (06JUL1985 18:00:00)-Water Temperature (C)]]*OO[[#This Row],[85]]</f>
        <v>1.1669963713105E-19</v>
      </c>
      <c r="CJ10" s="10">
        <f>3/24000000*OO[[#This Row],[144 (06JUL1985 21:00:00)-Water Temperature (C)]]*OO[[#This Row],[86]]</f>
        <v>1.122094150809125E-19</v>
      </c>
      <c r="CK10" s="10">
        <f>3/24000000*OO[[#This Row],[145 (07JUL1985 00:00:00)-Water Temperature (C)]]*OO[[#This Row],[87]]</f>
        <v>1.0901990451644999E-19</v>
      </c>
      <c r="CL10" s="10">
        <f>3/24000000*OO[[#This Row],[146 (07JUL1985 03:00:00)-Water Temperature (C)]]*OO[[#This Row],[88]]</f>
        <v>1.1020578773295001E-19</v>
      </c>
      <c r="CM10" s="10">
        <f>3/24000000*OO[[#This Row],[147 (07JUL1985 06:00:00)-Water Temperature (C)]]*OO[[#This Row],[89]]</f>
        <v>1.048693048580625E-19</v>
      </c>
      <c r="CN10" s="10">
        <f>3/24000000*OO[[#This Row],[148 (07JUL1985 09:00:00)-Water Temperature (C)]]*OO[[#This Row],[90]]</f>
        <v>1.0041963750097499E-19</v>
      </c>
      <c r="CO10" s="10">
        <f>3/24000000*OO[[#This Row],[149 (07JUL1985 12:00:00)-Water Temperature (C)]]*OO[[#This Row],[91]]</f>
        <v>9.4886567448937495E-20</v>
      </c>
      <c r="CP10" s="10">
        <f>3/24000000*OO[[#This Row],[150 (07JUL1985 15:00:00)-Water Temperature (C)]]*OO[[#This Row],[92]]</f>
        <v>9.0767551462087492E-20</v>
      </c>
      <c r="CQ10" s="10">
        <f>3/24000000*OO[[#This Row],[151 (07JUL1985 18:00:00)-Water Temperature (C)]]*OO[[#This Row],[93]]</f>
        <v>8.6373592765350011E-20</v>
      </c>
      <c r="CR10" s="10">
        <f>3/24000000*OO[[#This Row],[152 (07JUL1985 21:00:00)-Water Temperature (C)]]*OO[[#This Row],[94]]</f>
        <v>8.3324778381799991E-20</v>
      </c>
      <c r="CS10" s="10">
        <f>3/24000000*OO[[#This Row],[153 (08JUL1985 00:00:00)-Water Temperature (C)]]*OO[[#This Row],[95]]</f>
        <v>8.5307483814050006E-20</v>
      </c>
      <c r="CT10" s="10">
        <f>3/24000000*OO[[#This Row],[154 (08JUL1985 03:00:00)-Water Temperature (C)]]*OO[[#This Row],[96]]</f>
        <v>9.4547847232299995E-20</v>
      </c>
      <c r="CU10" s="10">
        <f>3/24000000*OO[[#This Row],[155 (08JUL1985 06:00:00)-Water Temperature (C)]]*OO[[#This Row],[97]]</f>
        <v>1.00234307682E-19</v>
      </c>
      <c r="CV10" s="10">
        <f>3/24000000*OO[[#This Row],[156 (08JUL1985 09:00:00)-Water Temperature (C)]]*OO[[#This Row],[98]]</f>
        <v>1.0083518048199999E-19</v>
      </c>
      <c r="CW10" s="10">
        <f>3/24000000*OO[[#This Row],[157 (08JUL1985 12:00:00)-Water Temperature (C)]]*OO[[#This Row],[99]]</f>
        <v>9.7579189364262501E-20</v>
      </c>
    </row>
    <row r="11" spans="1:102" x14ac:dyDescent="0.35">
      <c r="A11" t="s">
        <v>15</v>
      </c>
      <c r="B11">
        <v>659.23059999999998</v>
      </c>
      <c r="C11" s="10">
        <f>3/24*OO[[#This Row],[59 (26JUN1985 06:00:00)-Water Temperature (C)]]*OO[[#This Row],[1]]/SUM(OO[1])</f>
        <v>3.5287156224595561E-7</v>
      </c>
      <c r="D11" s="10">
        <f>3/24*OO[[#This Row],[60 (26JUN1985 09:00:00)-Water Temperature (C)]]*OO[[#This Row],[2]]/SUM(OO[2])</f>
        <v>1.0138857603758219E-9</v>
      </c>
      <c r="E11" s="10">
        <f>3/24*OO[[#This Row],[61 (26JUN1985 12:00:00)-Water Temperature (C)]]*OO[[#This Row],[3]]/SUM(OO[3])</f>
        <v>3.0229425962801106E-12</v>
      </c>
      <c r="F11" s="10">
        <f>3/24*OO[[#This Row],[62 (26JUN1985 15:00:00)-Water Temperature (C)]]*OO[[#This Row],[4]]/SUM(OO[4])</f>
        <v>9.1250650677833828E-15</v>
      </c>
      <c r="G11" s="10">
        <f>3/24*OO[[#This Row],[63 (26JUN1985 18:00:00)-Water Temperature (C)]]*OO[[#This Row],[5]]/SUM(OO[5])</f>
        <v>4.2059349213004929E-17</v>
      </c>
      <c r="H11" s="10">
        <f>3/24*OO[[#This Row],[64 (26JUN1985 21:00:00)-Water Temperature (C)]]*OO[[#This Row],[6]]/SUM(OO[6])</f>
        <v>1.4842554983603548E-17</v>
      </c>
      <c r="I11" s="10">
        <f>3/24*OO[[#This Row],[65 (27JUN1985 00:00:00)-Water Temperature (C)]]*OO[[#This Row],[7]]/SUM(OO[7])</f>
        <v>2.0397512213710992E-17</v>
      </c>
      <c r="J11" s="10">
        <f>3/24*OO[[#This Row],[66 (27JUN1985 03:00:00)-Water Temperature (C)]]*OO[[#This Row],[8]]/SUM(OO[8])</f>
        <v>2.713437094732625E-17</v>
      </c>
      <c r="K11" s="10">
        <f>3/24*OO[[#This Row],[67 (27JUN1985 06:00:00)-Water Temperature (C)]]*OO[[#This Row],[9]]/SUM(OO[9])</f>
        <v>2.9921713755246166E-17</v>
      </c>
      <c r="L11" s="10">
        <f>3/24*OO[[#This Row],[68 (27JUN1985 09:00:00)-Water Temperature (C)]]*OO[[#This Row],[10]]/SUM(OO[10])</f>
        <v>3.1479898750179603E-17</v>
      </c>
      <c r="M11" s="10">
        <f>3/24*OO[[#This Row],[69 (27JUN1985 12:00:00)-Water Temperature (C)]]*OO[[#This Row],[11]]/SUM(OO[11])</f>
        <v>3.1856086825365374E-17</v>
      </c>
      <c r="N11" s="10">
        <f>3/24*OO[[#This Row],[70 (27JUN1985 15:00:00)-Water Temperature (C)]]*OO[[#This Row],[12]]/SUM(OO[12])</f>
        <v>3.1607339778023948E-17</v>
      </c>
      <c r="O11" s="10">
        <f>3/24*OO[[#This Row],[71 (27JUN1985 18:00:00)-Water Temperature (C)]]*OO[[#This Row],[13]]/SUM(OO[13])</f>
        <v>3.1679347177256898E-17</v>
      </c>
      <c r="P11" s="10">
        <f>3/24*OO[[#This Row],[72 (27JUN1985 21:00:00)-Water Temperature (C)]]*OO[[#This Row],[14]]/SUM(OO[14])</f>
        <v>3.1665920183307313E-17</v>
      </c>
      <c r="Q11" s="10">
        <f>3/24*OO[[#This Row],[73 (28JUN1985 00:00:00)-Water Temperature (C)]]*OO[[#This Row],[15]]/SUM(OO[15])</f>
        <v>3.3039163459384782E-17</v>
      </c>
      <c r="R11" s="10">
        <f>3/24*OO[[#This Row],[74 (28JUN1985 03:00:00)-Water Temperature (C)]]*OO[[#This Row],[16]]/SUM(OO[16])</f>
        <v>3.5011849015398232E-17</v>
      </c>
      <c r="S11" s="10">
        <f>3/24*OO[[#This Row],[75 (28JUN1985 06:00:00)-Water Temperature (C)]]*OO[[#This Row],[17]]/SUM(OO[17])</f>
        <v>3.4732983426845193E-17</v>
      </c>
      <c r="T11" s="10">
        <f>3/24*OO[[#This Row],[76 (28JUN1985 09:00:00)-Water Temperature (C)]]*OO[[#This Row],[18]]/SUM(OO[18])</f>
        <v>3.4059376096611667E-17</v>
      </c>
      <c r="U11" s="10">
        <f>3/24*OO[[#This Row],[77 (28JUN1985 12:00:00)-Water Temperature (C)]]*OO[[#This Row],[19]]/SUM(OO[19])</f>
        <v>3.3105548509827233E-17</v>
      </c>
      <c r="V11" s="10">
        <f>3/24000000*OO[[#This Row],[78 (28JUN1985 15:00:00)-Water Temperature (C)]]*OO[[#This Row],[20]]</f>
        <v>3.11458071249E-17</v>
      </c>
      <c r="W11" s="10">
        <f>3/24000000*OO[[#This Row],[79 (28JUN1985 18:00:00)-Water Temperature (C)]]*OO[[#This Row],[21]]</f>
        <v>2.9501710565199997E-17</v>
      </c>
      <c r="X11" s="10">
        <f>3/24000000*OO[[#This Row],[80 (28JUN1985 21:00:00)-Water Temperature (C)]]*OO[[#This Row],[22]]</f>
        <v>2.86004811466E-17</v>
      </c>
      <c r="Y11" s="10">
        <f>3/24000000*OO[[#This Row],[81 (29JUN1985 00:00:00)-Water Temperature (C)]]*OO[[#This Row],[23]]</f>
        <v>2.7951853740200002E-17</v>
      </c>
      <c r="Z11" s="10">
        <f>3/24000000*OO[[#This Row],[82 (29JUN1985 03:00:00)-Water Temperature (C)]]*OO[[#This Row],[24]]</f>
        <v>2.7739351001950002E-17</v>
      </c>
      <c r="AA11" s="10">
        <f>3/24000000*OO[[#This Row],[83 (29JUN1985 06:00:00)-Water Temperature (C)]]*OO[[#This Row],[25]]</f>
        <v>2.6806223327249999E-17</v>
      </c>
      <c r="AB11" s="10">
        <f>3/24000000*OO[[#This Row],[84 (29JUN1985 09:00:00)-Water Temperature (C)]]*OO[[#This Row],[26]]</f>
        <v>2.79478301799E-17</v>
      </c>
      <c r="AC11" s="10">
        <f>3/24000000*OO[[#This Row],[85 (29JUN1985 12:00:00)-Water Temperature (C)]]*OO[[#This Row],[27]]</f>
        <v>2.8114303948500001E-17</v>
      </c>
      <c r="AD11" s="10">
        <f>3/24000000*OO[[#This Row],[86 (29JUN1985 15:00:00)-Water Temperature (C)]]*OO[[#This Row],[28]]</f>
        <v>2.7133085260999994E-17</v>
      </c>
      <c r="AE11" s="10">
        <f>3/24000000*OO[[#This Row],[88 (29JUN1985 21:00:00)-Water Temperature (C)]]*OO[[#This Row],[30]]</f>
        <v>2.5989032734012496E-17</v>
      </c>
      <c r="AF11" s="10">
        <f>3/24000000*OO[[#This Row],[88 (29JUN1985 21:00:00)-Water Temperature (C)]]*OO[[#This Row],[30]]</f>
        <v>2.5989032734012496E-17</v>
      </c>
      <c r="AG11" s="10">
        <f>3/24000000*OO[[#This Row],[89 (30JUN1985 00:00:00)-Water Temperature (C)]]*OO[[#This Row],[31]]</f>
        <v>2.1247482720274999E-17</v>
      </c>
      <c r="AH11" s="10">
        <f>3/24000000*OO[[#This Row],[90 (30JUN1985 03:00:00)-Water Temperature (C)]]*OO[[#This Row],[32]]</f>
        <v>1.501387092039E-17</v>
      </c>
      <c r="AI11" s="10">
        <f>3/24000000*OO[[#This Row],[91 (30JUN1985 06:00:00)-Water Temperature (C)]]*OO[[#This Row],[33]]</f>
        <v>1.0056125389943749E-17</v>
      </c>
      <c r="AJ11" s="10">
        <f>3/24000000*OO[[#This Row],[92 (30JUN1985 09:00:00)-Water Temperature (C)]]*OO[[#This Row],[34]]</f>
        <v>7.3904712527249997E-18</v>
      </c>
      <c r="AK11" s="10">
        <f>3/24000000*OO[[#This Row],[93 (30JUN1985 12:00:00)-Water Temperature (C)]]*OO[[#This Row],[35]]</f>
        <v>5.9016856831762502E-18</v>
      </c>
      <c r="AL11" s="10">
        <f>3/24000000*OO[[#This Row],[94 (30JUN1985 15:00:00)-Water Temperature (C)]]*OO[[#This Row],[36]]</f>
        <v>4.8284355572937496E-18</v>
      </c>
      <c r="AM11" s="10">
        <f>3/24000000*OO[[#This Row],[95 (30JUN1985 18:00:00)-Water Temperature (C)]]*OO[[#This Row],[37]]</f>
        <v>4.2845515103699996E-18</v>
      </c>
      <c r="AN11" s="10">
        <f>3/24000000*OO[[#This Row],[96 (30JUN1985 21:00:00)-Water Temperature (C)]]*OO[[#This Row],[38]]</f>
        <v>3.9820795416774997E-18</v>
      </c>
      <c r="AO11" s="10">
        <f>3/24000000*OO[[#This Row],[97 (01JUL1985 00:00:00)-Water Temperature (C)]]*OO[[#This Row],[39]]</f>
        <v>3.5958742554899998E-18</v>
      </c>
      <c r="AP11" s="10">
        <f>3/24000000*OO[[#This Row],[98 (01JUL1985 03:00:00)-Water Temperature (C)]]*OO[[#This Row],[40]]</f>
        <v>3.2697636196725003E-18</v>
      </c>
      <c r="AQ11" s="10">
        <f>3/24000000*OO[[#This Row],[99 (01JUL1985 06:00:00)-Water Temperature (C)]]*OO[[#This Row],[41]]</f>
        <v>2.90481289254E-18</v>
      </c>
      <c r="AR11" s="10">
        <f>3/24000000*OO[[#This Row],[100 (01JUL1985 09:00:00)-Water Temperature (C)]]*OO[[#This Row],[42]]</f>
        <v>2.6538107875937495E-18</v>
      </c>
      <c r="AS11" s="10">
        <f>3/24000000*OO[[#This Row],[101 (01JUL1985 12:00:00)-Water Temperature (C)]]*OO[[#This Row],[43]]</f>
        <v>2.4372369774599999E-18</v>
      </c>
      <c r="AT11" s="10">
        <f>3/24000000*OO[[#This Row],[102 (01JUL1985 15:00:00)-Water Temperature (C)]]*OO[[#This Row],[44]]</f>
        <v>2.2635061147124998E-18</v>
      </c>
      <c r="AU11" s="10">
        <f>3/24000000*OO[[#This Row],[103 (01JUL1985 18:00:00)-Water Temperature (C)]]*OO[[#This Row],[45]]</f>
        <v>2.1325870533749998E-18</v>
      </c>
      <c r="AV11" s="10">
        <f>3/24000000*OO[[#This Row],[104 (01JUL1985 21:00:00)-Water Temperature (C)]]*OO[[#This Row],[46]]</f>
        <v>2.039597255115E-18</v>
      </c>
      <c r="AW11" s="10">
        <f>3/24000000*OO[[#This Row],[105 (02JUL1985 00:00:00)-Water Temperature (C)]]*OO[[#This Row],[47]]</f>
        <v>2.0477148653237499E-18</v>
      </c>
      <c r="AX11" s="10">
        <f>3/24000000*OO[[#This Row],[106 (02JUL1985 03:00:00)-Water Temperature (C)]]*OO[[#This Row],[48]]</f>
        <v>2.1447911888637497E-18</v>
      </c>
      <c r="AY11" s="10">
        <f>3/24000000*OO[[#This Row],[107 (02JUL1985 06:00:00)-Water Temperature (C)]]*OO[[#This Row],[49]]</f>
        <v>2.1730899459712501E-18</v>
      </c>
      <c r="AZ11" s="10">
        <f>3/24000000*OO[[#This Row],[108 (02JUL1985 09:00:00)-Water Temperature (C)]]*OO[[#This Row],[50]]</f>
        <v>2.14613228201E-18</v>
      </c>
      <c r="BA11" s="10">
        <f>3/24000000*OO[[#This Row],[109 (02JUL1985 12:00:00)-Water Temperature (C)]]*OO[[#This Row],[51]]</f>
        <v>2.0704419076962499E-18</v>
      </c>
      <c r="BB11" s="10">
        <f>3/24000000*OO[[#This Row],[110 (02JUL1985 15:00:00)-Water Temperature (C)]]*OO[[#This Row],[52]]</f>
        <v>1.9040690297812497E-18</v>
      </c>
      <c r="BC11" s="10">
        <f>3/24000000*OO[[#This Row],[111 (02JUL1985 18:00:00)-Water Temperature (C)]]*OO[[#This Row],[53]]</f>
        <v>1.7416828716999998E-18</v>
      </c>
      <c r="BD11" s="10">
        <f>3/24000000*OO[[#This Row],[112 (02JUL1985 21:00:00)-Water Temperature (C)]]*OO[[#This Row],[54]]</f>
        <v>1.673641801875E-18</v>
      </c>
      <c r="BE11" s="10">
        <f>3/24000000*OO[[#This Row],[113 (03JUL1985 00:00:00)-Water Temperature (C)]]*OO[[#This Row],[55]]</f>
        <v>1.626649322225E-18</v>
      </c>
      <c r="BF11" s="10">
        <f>3/24000000*OO[[#This Row],[114 (03JUL1985 03:00:00)-Water Temperature (C)]]*OO[[#This Row],[56]]</f>
        <v>1.62144784607E-18</v>
      </c>
      <c r="BG11" s="10">
        <f>3/24000000*OO[[#This Row],[115 (03JUL1985 06:00:00)-Water Temperature (C)]]*OO[[#This Row],[57]]</f>
        <v>1.6146694393179996E-18</v>
      </c>
      <c r="BH11" s="10">
        <f>3/24000000*OO[[#This Row],[116 (03JUL1985 09:00:00)-Water Temperature (C)]]*OO[[#This Row],[58]]</f>
        <v>1.5847103131717499E-18</v>
      </c>
      <c r="BI11" s="10">
        <f>3/24000000*OO[[#This Row],[117 (03JUL1985 12:00:00)-Water Temperature (C)]]*OO[[#This Row],[59]]</f>
        <v>1.5196947554677499E-18</v>
      </c>
      <c r="BJ11" s="10">
        <f>3/24000000*OO[[#This Row],[118 (03JUL1985 15:00:00)-Water Temperature (C)]]*OO[[#This Row],[60]]</f>
        <v>1.3916694434061246E-18</v>
      </c>
      <c r="BK11" s="10">
        <f>3/24000000*OO[[#This Row],[119 (03JUL1985 18:00:00)-Water Temperature (C)]]*OO[[#This Row],[61]]</f>
        <v>1.2839969519453749E-18</v>
      </c>
      <c r="BL11" s="10">
        <f>3/24000000*OO[[#This Row],[120 (03JUL1985 21:00:00)-Water Temperature (C)]]*OO[[#This Row],[62]]</f>
        <v>1.23183083221875E-18</v>
      </c>
      <c r="BM11" s="10">
        <f>3/24000000*OO[[#This Row],[121 (04JUL1985 00:00:00)-Water Temperature (C)]]*OO[[#This Row],[63]]</f>
        <v>1.1778943625499999E-18</v>
      </c>
      <c r="BN11" s="10">
        <f>3/24000000*OO[[#This Row],[122 (04JUL1985 03:00:00)-Water Temperature (C)]]*OO[[#This Row],[64]]</f>
        <v>1.1557741164857501E-18</v>
      </c>
      <c r="BO11" s="10">
        <f>3/24000000*OO[[#This Row],[123 (04JUL1985 06:00:00)-Water Temperature (C)]]*OO[[#This Row],[65]]</f>
        <v>1.0996414289694999E-18</v>
      </c>
      <c r="BP11" s="10">
        <f>3/24000000*OO[[#This Row],[124 (04JUL1985 09:00:00)-Water Temperature (C)]]*OO[[#This Row],[66]]</f>
        <v>1.037564477365625E-18</v>
      </c>
      <c r="BQ11" s="10">
        <f>3/24000000*OO[[#This Row],[125 (04JUL1985 12:00:00)-Water Temperature (C)]]*OO[[#This Row],[67]]</f>
        <v>9.5611938627412488E-19</v>
      </c>
      <c r="BR11" s="10">
        <f>3/24000000*OO[[#This Row],[126 (04JUL1985 15:00:00)-Water Temperature (C)]]*OO[[#This Row],[68]]</f>
        <v>8.8653702988999989E-19</v>
      </c>
      <c r="BS11" s="10">
        <f>3/24000000*OO[[#This Row],[127 (04JUL1985 18:00:00)-Water Temperature (C)]]*OO[[#This Row],[69]]</f>
        <v>8.3324779393724999E-19</v>
      </c>
      <c r="BT11" s="10">
        <f>3/24000000*OO[[#This Row],[128 (04JUL1985 21:00:00)-Water Temperature (C)]]*OO[[#This Row],[70]]</f>
        <v>8.0218692170750001E-19</v>
      </c>
      <c r="BU11" s="10">
        <f>3/24000000*OO[[#This Row],[129 (05JUL1985 00:00:00)-Water Temperature (C)]]*OO[[#This Row],[71]]</f>
        <v>7.8295791824074988E-19</v>
      </c>
      <c r="BV11" s="10">
        <f>3/24000000*OO[[#This Row],[130 (05JUL1985 03:00:00)-Water Temperature (C)]]*OO[[#This Row],[72]]</f>
        <v>7.9582041284237504E-19</v>
      </c>
      <c r="BW11" s="10">
        <f>3/24000000*OO[[#This Row],[131 (05JUL1985 06:00:00)-Water Temperature (C)]]*OO[[#This Row],[73]]</f>
        <v>7.71914924193E-19</v>
      </c>
      <c r="BX11" s="10">
        <f>3/24000000*OO[[#This Row],[132 (05JUL1985 09:00:00)-Water Temperature (C)]]*OO[[#This Row],[74]]</f>
        <v>7.4835030121625002E-19</v>
      </c>
      <c r="BY11" s="10">
        <f>3/24000000*OO[[#This Row],[133 (05JUL1985 12:00:00)-Water Temperature (C)]]*OO[[#This Row],[75]]</f>
        <v>7.1258434411837498E-19</v>
      </c>
      <c r="BZ11" s="10">
        <f>3/24000000*OO[[#This Row],[134 (05JUL1985 15:00:00)-Water Temperature (C)]]*OO[[#This Row],[76]]</f>
        <v>6.57642207558E-19</v>
      </c>
      <c r="CA11" s="10">
        <f>3/24000000*OO[[#This Row],[135 (05JUL1985 18:00:00)-Water Temperature (C)]]*OO[[#This Row],[77]]</f>
        <v>6.1869416242849992E-19</v>
      </c>
      <c r="CB11" s="10">
        <f>3/24000000*OO[[#This Row],[136 (05JUL1985 21:00:00)-Water Temperature (C)]]*OO[[#This Row],[78]]</f>
        <v>5.9867626041599997E-19</v>
      </c>
      <c r="CC11" s="10">
        <f>3/24000000*OO[[#This Row],[137 (06JUL1985 00:00:00)-Water Temperature (C)]]*OO[[#This Row],[79]]</f>
        <v>5.8652461815437497E-19</v>
      </c>
      <c r="CD11" s="10">
        <f>3/24000000*OO[[#This Row],[138 (06JUL1985 03:00:00)-Water Temperature (C)]]*OO[[#This Row],[80]]</f>
        <v>5.9881004074875005E-19</v>
      </c>
      <c r="CE11" s="10">
        <f>3/24000000*OO[[#This Row],[139 (06JUL1985 06:00:00)-Water Temperature (C)]]*OO[[#This Row],[81]]</f>
        <v>5.9278946478337493E-19</v>
      </c>
      <c r="CF11" s="10">
        <f>3/24000000*OO[[#This Row],[140 (06JUL1985 09:00:00)-Water Temperature (C)]]*OO[[#This Row],[82]]</f>
        <v>5.7836552567937491E-19</v>
      </c>
      <c r="CG11" s="10">
        <f>3/24000000*OO[[#This Row],[141 (06JUL1985 12:00:00)-Water Temperature (C)]]*OO[[#This Row],[83]]</f>
        <v>5.4685668632100001E-19</v>
      </c>
      <c r="CH11" s="10">
        <f>3/24000000*OO[[#This Row],[142 (06JUL1985 15:00:00)-Water Temperature (C)]]*OO[[#This Row],[84]]</f>
        <v>4.98121370314875E-19</v>
      </c>
      <c r="CI11" s="10">
        <f>3/24000000*OO[[#This Row],[143 (06JUL1985 18:00:00)-Water Temperature (C)]]*OO[[#This Row],[85]]</f>
        <v>4.6271908834375E-19</v>
      </c>
      <c r="CJ11" s="10">
        <f>3/24000000*OO[[#This Row],[144 (06JUL1985 21:00:00)-Water Temperature (C)]]*OO[[#This Row],[86]]</f>
        <v>4.4465606360399996E-19</v>
      </c>
      <c r="CK11" s="10">
        <f>3/24000000*OO[[#This Row],[145 (07JUL1985 00:00:00)-Water Temperature (C)]]*OO[[#This Row],[87]]</f>
        <v>4.3185160030874993E-19</v>
      </c>
      <c r="CL11" s="10">
        <f>3/24000000*OO[[#This Row],[146 (07JUL1985 03:00:00)-Water Temperature (C)]]*OO[[#This Row],[88]]</f>
        <v>4.3983037643999997E-19</v>
      </c>
      <c r="CM11" s="10">
        <f>3/24000000*OO[[#This Row],[147 (07JUL1985 06:00:00)-Water Temperature (C)]]*OO[[#This Row],[89]]</f>
        <v>4.20582425821875E-19</v>
      </c>
      <c r="CN11" s="10">
        <f>3/24000000*OO[[#This Row],[148 (07JUL1985 09:00:00)-Water Temperature (C)]]*OO[[#This Row],[90]]</f>
        <v>4.0047882899737492E-19</v>
      </c>
      <c r="CO11" s="10">
        <f>3/24000000*OO[[#This Row],[149 (07JUL1985 12:00:00)-Water Temperature (C)]]*OO[[#This Row],[91]]</f>
        <v>3.7793367904899995E-19</v>
      </c>
      <c r="CP11" s="10">
        <f>3/24000000*OO[[#This Row],[150 (07JUL1985 15:00:00)-Water Temperature (C)]]*OO[[#This Row],[92]]</f>
        <v>3.6145493169199999E-19</v>
      </c>
      <c r="CQ11" s="10">
        <f>3/24000000*OO[[#This Row],[151 (07JUL1985 18:00:00)-Water Temperature (C)]]*OO[[#This Row],[93]]</f>
        <v>3.4305777653124999E-19</v>
      </c>
      <c r="CR11" s="10">
        <f>3/24000000*OO[[#This Row],[152 (07JUL1985 21:00:00)-Water Temperature (C)]]*OO[[#This Row],[94]]</f>
        <v>3.3094556665799999E-19</v>
      </c>
      <c r="CS11" s="10">
        <f>3/24000000*OO[[#This Row],[153 (08JUL1985 00:00:00)-Water Temperature (C)]]*OO[[#This Row],[95]]</f>
        <v>3.4049834875125E-19</v>
      </c>
      <c r="CT11" s="10">
        <f>3/24000000*OO[[#This Row],[154 (08JUL1985 03:00:00)-Water Temperature (C)]]*OO[[#This Row],[96]]</f>
        <v>3.798690702105E-19</v>
      </c>
      <c r="CU11" s="10">
        <f>3/24000000*OO[[#This Row],[155 (08JUL1985 06:00:00)-Water Temperature (C)]]*OO[[#This Row],[97]]</f>
        <v>4.0390521687337495E-19</v>
      </c>
      <c r="CV11" s="10">
        <f>3/24000000*OO[[#This Row],[156 (08JUL1985 09:00:00)-Water Temperature (C)]]*OO[[#This Row],[98]]</f>
        <v>4.0569581396375E-19</v>
      </c>
      <c r="CW11" s="10">
        <f>3/24000000*OO[[#This Row],[157 (08JUL1985 12:00:00)-Water Temperature (C)]]*OO[[#This Row],[99]]</f>
        <v>3.9170178125599999E-19</v>
      </c>
    </row>
    <row r="12" spans="1:102" x14ac:dyDescent="0.35">
      <c r="A12" t="s">
        <v>16</v>
      </c>
      <c r="B12">
        <v>733.02260000000001</v>
      </c>
      <c r="C12" s="10">
        <f>3/24*OO[[#This Row],[59 (26JUN1985 06:00:00)-Water Temperature (C)]]*OO[[#This Row],[1]]/SUM(OO[1])</f>
        <v>6.9982728378944755E-7</v>
      </c>
      <c r="D12" s="10">
        <f>3/24*OO[[#This Row],[60 (26JUN1985 09:00:00)-Water Temperature (C)]]*OO[[#This Row],[2]]/SUM(OO[2])</f>
        <v>2.0033860183615443E-9</v>
      </c>
      <c r="E12" s="10">
        <f>3/24*OO[[#This Row],[61 (26JUN1985 12:00:00)-Water Temperature (C)]]*OO[[#This Row],[3]]/SUM(OO[3])</f>
        <v>5.9573222318348714E-12</v>
      </c>
      <c r="F12" s="10">
        <f>3/24*OO[[#This Row],[62 (26JUN1985 15:00:00)-Water Temperature (C)]]*OO[[#This Row],[4]]/SUM(OO[4])</f>
        <v>1.7948571107701409E-14</v>
      </c>
      <c r="G12" s="10">
        <f>3/24*OO[[#This Row],[63 (26JUN1985 18:00:00)-Water Temperature (C)]]*OO[[#This Row],[5]]/SUM(OO[5])</f>
        <v>1.168737002636177E-16</v>
      </c>
      <c r="H12" s="10">
        <f>3/24*OO[[#This Row],[64 (26JUN1985 21:00:00)-Water Temperature (C)]]*OO[[#This Row],[6]]/SUM(OO[6])</f>
        <v>6.6300165802051369E-17</v>
      </c>
      <c r="I12" s="10">
        <f>3/24*OO[[#This Row],[65 (27JUN1985 00:00:00)-Water Temperature (C)]]*OO[[#This Row],[7]]/SUM(OO[7])</f>
        <v>9.1270229701529162E-17</v>
      </c>
      <c r="J12" s="10">
        <f>3/24*OO[[#This Row],[66 (27JUN1985 03:00:00)-Water Temperature (C)]]*OO[[#This Row],[8]]/SUM(OO[8])</f>
        <v>1.1831566257762299E-16</v>
      </c>
      <c r="K12" s="10">
        <f>3/24*OO[[#This Row],[67 (27JUN1985 06:00:00)-Water Temperature (C)]]*OO[[#This Row],[9]]/SUM(OO[9])</f>
        <v>1.2797009464351528E-16</v>
      </c>
      <c r="L12" s="10">
        <f>3/24*OO[[#This Row],[68 (27JUN1985 09:00:00)-Water Temperature (C)]]*OO[[#This Row],[10]]/SUM(OO[10])</f>
        <v>1.3249984134899513E-16</v>
      </c>
      <c r="M12" s="10">
        <f>3/24*OO[[#This Row],[69 (27JUN1985 12:00:00)-Water Temperature (C)]]*OO[[#This Row],[11]]/SUM(OO[11])</f>
        <v>1.3195502669431352E-16</v>
      </c>
      <c r="N12" s="10">
        <f>3/24*OO[[#This Row],[70 (27JUN1985 15:00:00)-Water Temperature (C)]]*OO[[#This Row],[12]]/SUM(OO[12])</f>
        <v>1.2874351370728767E-16</v>
      </c>
      <c r="O12" s="10">
        <f>3/24*OO[[#This Row],[71 (27JUN1985 18:00:00)-Water Temperature (C)]]*OO[[#This Row],[13]]/SUM(OO[13])</f>
        <v>1.2683448184249229E-16</v>
      </c>
      <c r="P12" s="10">
        <f>3/24*OO[[#This Row],[72 (27JUN1985 21:00:00)-Water Temperature (C)]]*OO[[#This Row],[14]]/SUM(OO[14])</f>
        <v>1.2437397428714955E-16</v>
      </c>
      <c r="Q12" s="10">
        <f>3/24*OO[[#This Row],[73 (28JUN1985 00:00:00)-Water Temperature (C)]]*OO[[#This Row],[15]]/SUM(OO[15])</f>
        <v>1.2771190611296891E-16</v>
      </c>
      <c r="R12" s="10">
        <f>3/24*OO[[#This Row],[74 (28JUN1985 03:00:00)-Water Temperature (C)]]*OO[[#This Row],[16]]/SUM(OO[16])</f>
        <v>1.3368254989136574E-16</v>
      </c>
      <c r="S12" s="10">
        <f>3/24*OO[[#This Row],[75 (28JUN1985 06:00:00)-Water Temperature (C)]]*OO[[#This Row],[17]]/SUM(OO[17])</f>
        <v>1.3041118008458163E-16</v>
      </c>
      <c r="T12" s="10">
        <f>3/24*OO[[#This Row],[76 (28JUN1985 09:00:00)-Water Temperature (C)]]*OO[[#This Row],[18]]/SUM(OO[18])</f>
        <v>1.2618180173313937E-16</v>
      </c>
      <c r="U12" s="10">
        <f>3/24*OO[[#This Row],[77 (28JUN1985 12:00:00)-Water Temperature (C)]]*OO[[#This Row],[19]]/SUM(OO[19])</f>
        <v>1.2042437424491959E-16</v>
      </c>
      <c r="V12" s="10">
        <f>3/24000000*OO[[#This Row],[78 (28JUN1985 15:00:00)-Water Temperature (C)]]*OO[[#This Row],[20]]</f>
        <v>1.1176582313224998E-16</v>
      </c>
      <c r="W12" s="10">
        <f>3/24000000*OO[[#This Row],[79 (28JUN1985 18:00:00)-Water Temperature (C)]]*OO[[#This Row],[21]]</f>
        <v>1.0380296454543748E-16</v>
      </c>
      <c r="X12" s="10">
        <f>3/24000000*OO[[#This Row],[80 (28JUN1985 21:00:00)-Water Temperature (C)]]*OO[[#This Row],[22]]</f>
        <v>9.9053672144024982E-17</v>
      </c>
      <c r="Y12" s="10">
        <f>3/24000000*OO[[#This Row],[81 (29JUN1985 00:00:00)-Water Temperature (C)]]*OO[[#This Row],[23]]</f>
        <v>9.5415818623949993E-17</v>
      </c>
      <c r="Z12" s="10">
        <f>3/24000000*OO[[#This Row],[82 (29JUN1985 03:00:00)-Water Temperature (C)]]*OO[[#This Row],[24]]</f>
        <v>9.4002245725387494E-17</v>
      </c>
      <c r="AA12" s="10">
        <f>3/24000000*OO[[#This Row],[83 (29JUN1985 06:00:00)-Water Temperature (C)]]*OO[[#This Row],[25]]</f>
        <v>8.9568342874500002E-17</v>
      </c>
      <c r="AB12" s="10">
        <f>3/24000000*OO[[#This Row],[84 (29JUN1985 09:00:00)-Water Temperature (C)]]*OO[[#This Row],[26]]</f>
        <v>9.2154423588149996E-17</v>
      </c>
      <c r="AC12" s="10">
        <f>3/24000000*OO[[#This Row],[85 (29JUN1985 12:00:00)-Water Temperature (C)]]*OO[[#This Row],[27]]</f>
        <v>9.1793899339999989E-17</v>
      </c>
      <c r="AD12" s="10">
        <f>3/24000000*OO[[#This Row],[86 (29JUN1985 15:00:00)-Water Temperature (C)]]*OO[[#This Row],[28]]</f>
        <v>8.7128777865499986E-17</v>
      </c>
      <c r="AE12" s="10">
        <f>3/24000000*OO[[#This Row],[88 (29JUN1985 21:00:00)-Water Temperature (C)]]*OO[[#This Row],[30]]</f>
        <v>8.1176347426799993E-17</v>
      </c>
      <c r="AF12" s="10">
        <f>3/24000000*OO[[#This Row],[88 (29JUN1985 21:00:00)-Water Temperature (C)]]*OO[[#This Row],[30]]</f>
        <v>8.1176347426799993E-17</v>
      </c>
      <c r="AG12" s="10">
        <f>3/24000000*OO[[#This Row],[89 (30JUN1985 00:00:00)-Water Temperature (C)]]*OO[[#This Row],[31]]</f>
        <v>6.440333692913749E-17</v>
      </c>
      <c r="AH12" s="10">
        <f>3/24000000*OO[[#This Row],[90 (30JUN1985 03:00:00)-Water Temperature (C)]]*OO[[#This Row],[32]]</f>
        <v>4.5331147387500002E-17</v>
      </c>
      <c r="AI12" s="10">
        <f>3/24000000*OO[[#This Row],[91 (30JUN1985 06:00:00)-Water Temperature (C)]]*OO[[#This Row],[33]]</f>
        <v>3.0613287780099997E-17</v>
      </c>
      <c r="AJ12" s="10">
        <f>3/24000000*OO[[#This Row],[92 (30JUN1985 09:00:00)-Water Temperature (C)]]*OO[[#This Row],[34]]</f>
        <v>2.2754921480025E-17</v>
      </c>
      <c r="AK12" s="10">
        <f>3/24000000*OO[[#This Row],[93 (30JUN1985 12:00:00)-Water Temperature (C)]]*OO[[#This Row],[35]]</f>
        <v>1.8307097008199997E-17</v>
      </c>
      <c r="AL12" s="10">
        <f>3/24000000*OO[[#This Row],[94 (30JUN1985 15:00:00)-Water Temperature (C)]]*OO[[#This Row],[36]]</f>
        <v>1.4987660687859999E-17</v>
      </c>
      <c r="AM12" s="10">
        <f>3/24000000*OO[[#This Row],[95 (30JUN1985 18:00:00)-Water Temperature (C)]]*OO[[#This Row],[37]]</f>
        <v>1.3232924178E-17</v>
      </c>
      <c r="AN12" s="10">
        <f>3/24000000*OO[[#This Row],[96 (30JUN1985 21:00:00)-Water Temperature (C)]]*OO[[#This Row],[38]]</f>
        <v>1.230732136235E-17</v>
      </c>
      <c r="AO12" s="10">
        <f>3/24000000*OO[[#This Row],[97 (01JUL1985 00:00:00)-Water Temperature (C)]]*OO[[#This Row],[39]]</f>
        <v>1.1053482792624998E-17</v>
      </c>
      <c r="AP12" s="10">
        <f>3/24000000*OO[[#This Row],[98 (01JUL1985 03:00:00)-Water Temperature (C)]]*OO[[#This Row],[40]]</f>
        <v>1.0096477490924999E-17</v>
      </c>
      <c r="AQ12" s="10">
        <f>3/24000000*OO[[#This Row],[99 (01JUL1985 06:00:00)-Water Temperature (C)]]*OO[[#This Row],[41]]</f>
        <v>9.0302084015512495E-18</v>
      </c>
      <c r="AR12" s="10">
        <f>3/24000000*OO[[#This Row],[100 (01JUL1985 09:00:00)-Water Temperature (C)]]*OO[[#This Row],[42]]</f>
        <v>8.2329482247499986E-18</v>
      </c>
      <c r="AS12" s="10">
        <f>3/24000000*OO[[#This Row],[101 (01JUL1985 12:00:00)-Water Temperature (C)]]*OO[[#This Row],[43]]</f>
        <v>7.5867070384100006E-18</v>
      </c>
      <c r="AT12" s="10">
        <f>3/24000000*OO[[#This Row],[102 (01JUL1985 15:00:00)-Water Temperature (C)]]*OO[[#This Row],[44]]</f>
        <v>7.0225986989887503E-18</v>
      </c>
      <c r="AU12" s="10">
        <f>3/24000000*OO[[#This Row],[103 (01JUL1985 18:00:00)-Water Temperature (C)]]*OO[[#This Row],[45]]</f>
        <v>6.6075687944437497E-18</v>
      </c>
      <c r="AV12" s="10">
        <f>3/24000000*OO[[#This Row],[104 (01JUL1985 21:00:00)-Water Temperature (C)]]*OO[[#This Row],[46]]</f>
        <v>6.3217862342212503E-18</v>
      </c>
      <c r="AW12" s="10">
        <f>3/24000000*OO[[#This Row],[105 (02JUL1985 00:00:00)-Water Temperature (C)]]*OO[[#This Row],[47]]</f>
        <v>6.3696996062499993E-18</v>
      </c>
      <c r="AX12" s="10">
        <f>3/24000000*OO[[#This Row],[106 (02JUL1985 03:00:00)-Water Temperature (C)]]*OO[[#This Row],[48]]</f>
        <v>6.6986132516937499E-18</v>
      </c>
      <c r="AY12" s="10">
        <f>3/24000000*OO[[#This Row],[107 (02JUL1985 06:00:00)-Water Temperature (C)]]*OO[[#This Row],[49]]</f>
        <v>6.7988867677537499E-18</v>
      </c>
      <c r="AZ12" s="10">
        <f>3/24000000*OO[[#This Row],[108 (02JUL1985 09:00:00)-Water Temperature (C)]]*OO[[#This Row],[50]]</f>
        <v>6.7178368195749988E-18</v>
      </c>
      <c r="BA12" s="10">
        <f>3/24000000*OO[[#This Row],[109 (02JUL1985 12:00:00)-Water Temperature (C)]]*OO[[#This Row],[51]]</f>
        <v>6.4753741425150001E-18</v>
      </c>
      <c r="BB12" s="10">
        <f>3/24000000*OO[[#This Row],[110 (02JUL1985 15:00:00)-Water Temperature (C)]]*OO[[#This Row],[52]]</f>
        <v>5.9413892963912498E-18</v>
      </c>
      <c r="BC12" s="10">
        <f>3/24000000*OO[[#This Row],[111 (02JUL1985 18:00:00)-Water Temperature (C)]]*OO[[#This Row],[53]]</f>
        <v>5.3846777905800003E-18</v>
      </c>
      <c r="BD12" s="10">
        <f>3/24000000*OO[[#This Row],[112 (02JUL1985 21:00:00)-Water Temperature (C)]]*OO[[#This Row],[54]]</f>
        <v>5.1618927148362504E-18</v>
      </c>
      <c r="BE12" s="10">
        <f>3/24000000*OO[[#This Row],[113 (03JUL1985 00:00:00)-Water Temperature (C)]]*OO[[#This Row],[55]]</f>
        <v>5.01634830996E-18</v>
      </c>
      <c r="BF12" s="10">
        <f>3/24000000*OO[[#This Row],[114 (03JUL1985 03:00:00)-Water Temperature (C)]]*OO[[#This Row],[56]]</f>
        <v>5.0151016220399995E-18</v>
      </c>
      <c r="BG12" s="10">
        <f>3/24000000*OO[[#This Row],[115 (03JUL1985 06:00:00)-Water Temperature (C)]]*OO[[#This Row],[57]]</f>
        <v>5.0031699951349997E-18</v>
      </c>
      <c r="BH12" s="10">
        <f>3/24000000*OO[[#This Row],[116 (03JUL1985 09:00:00)-Water Temperature (C)]]*OO[[#This Row],[58]]</f>
        <v>4.9279384890312499E-18</v>
      </c>
      <c r="BI12" s="10">
        <f>3/24000000*OO[[#This Row],[117 (03JUL1985 12:00:00)-Water Temperature (C)]]*OO[[#This Row],[59]]</f>
        <v>4.7256454600199999E-18</v>
      </c>
      <c r="BJ12" s="10">
        <f>3/24000000*OO[[#This Row],[118 (03JUL1985 15:00:00)-Water Temperature (C)]]*OO[[#This Row],[60]]</f>
        <v>4.3197774173012501E-18</v>
      </c>
      <c r="BK12" s="10">
        <f>3/24000000*OO[[#This Row],[119 (03JUL1985 18:00:00)-Water Temperature (C)]]*OO[[#This Row],[61]]</f>
        <v>3.9521988537937495E-18</v>
      </c>
      <c r="BL12" s="10">
        <f>3/24000000*OO[[#This Row],[120 (03JUL1985 21:00:00)-Water Temperature (C)]]*OO[[#This Row],[62]]</f>
        <v>3.7816999646399999E-18</v>
      </c>
      <c r="BM12" s="10">
        <f>3/24000000*OO[[#This Row],[121 (04JUL1985 00:00:00)-Water Temperature (C)]]*OO[[#This Row],[63]]</f>
        <v>3.6036555901324996E-18</v>
      </c>
      <c r="BN12" s="10">
        <f>3/24000000*OO[[#This Row],[122 (04JUL1985 03:00:00)-Water Temperature (C)]]*OO[[#This Row],[64]]</f>
        <v>3.5622956776162496E-18</v>
      </c>
      <c r="BO12" s="10">
        <f>3/24000000*OO[[#This Row],[123 (04JUL1985 06:00:00)-Water Temperature (C)]]*OO[[#This Row],[65]]</f>
        <v>3.4077140520674996E-18</v>
      </c>
      <c r="BP12" s="10">
        <f>3/24000000*OO[[#This Row],[124 (04JUL1985 09:00:00)-Water Temperature (C)]]*OO[[#This Row],[66]]</f>
        <v>3.2227905133424998E-18</v>
      </c>
      <c r="BQ12" s="10">
        <f>3/24000000*OO[[#This Row],[125 (04JUL1985 12:00:00)-Water Temperature (C)]]*OO[[#This Row],[67]]</f>
        <v>2.962705520845E-18</v>
      </c>
      <c r="BR12" s="10">
        <f>3/24000000*OO[[#This Row],[126 (04JUL1985 15:00:00)-Water Temperature (C)]]*OO[[#This Row],[68]]</f>
        <v>2.7399869371574997E-18</v>
      </c>
      <c r="BS12" s="10">
        <f>3/24000000*OO[[#This Row],[127 (04JUL1985 18:00:00)-Water Temperature (C)]]*OO[[#This Row],[69]]</f>
        <v>2.5643336505499993E-18</v>
      </c>
      <c r="BT12" s="10">
        <f>3/24000000*OO[[#This Row],[128 (04JUL1985 21:00:00)-Water Temperature (C)]]*OO[[#This Row],[70]]</f>
        <v>2.4677936517500001E-18</v>
      </c>
      <c r="BU12" s="10">
        <f>3/24000000*OO[[#This Row],[129 (05JUL1985 00:00:00)-Water Temperature (C)]]*OO[[#This Row],[71]]</f>
        <v>2.4086191444874996E-18</v>
      </c>
      <c r="BV12" s="10">
        <f>3/24000000*OO[[#This Row],[130 (05JUL1985 03:00:00)-Water Temperature (C)]]*OO[[#This Row],[72]]</f>
        <v>2.4614830145874997E-18</v>
      </c>
      <c r="BW12" s="10">
        <f>3/24000000*OO[[#This Row],[131 (05JUL1985 06:00:00)-Water Temperature (C)]]*OO[[#This Row],[73]]</f>
        <v>2.3962326935374997E-18</v>
      </c>
      <c r="BX12" s="10">
        <f>3/24000000*OO[[#This Row],[132 (05JUL1985 09:00:00)-Water Temperature (C)]]*OO[[#This Row],[74]]</f>
        <v>2.3237422701449999E-18</v>
      </c>
      <c r="BY12" s="10">
        <f>3/24000000*OO[[#This Row],[133 (05JUL1985 12:00:00)-Water Temperature (C)]]*OO[[#This Row],[75]]</f>
        <v>2.2121627394474999E-18</v>
      </c>
      <c r="BZ12" s="10">
        <f>3/24000000*OO[[#This Row],[134 (05JUL1985 15:00:00)-Water Temperature (C)]]*OO[[#This Row],[76]]</f>
        <v>2.0355387377750002E-18</v>
      </c>
      <c r="CA12" s="10">
        <f>3/24000000*OO[[#This Row],[135 (05JUL1985 18:00:00)-Water Temperature (C)]]*OO[[#This Row],[77]]</f>
        <v>1.9047426924937497E-18</v>
      </c>
      <c r="CB12" s="10">
        <f>3/24000000*OO[[#This Row],[136 (05JUL1985 21:00:00)-Water Temperature (C)]]*OO[[#This Row],[78]]</f>
        <v>1.8419694887550002E-18</v>
      </c>
      <c r="CC12" s="10">
        <f>3/24000000*OO[[#This Row],[137 (06JUL1985 00:00:00)-Water Temperature (C)]]*OO[[#This Row],[79]]</f>
        <v>1.80472702975125E-18</v>
      </c>
      <c r="CD12" s="10">
        <f>3/24000000*OO[[#This Row],[138 (06JUL1985 03:00:00)-Water Temperature (C)]]*OO[[#This Row],[80]]</f>
        <v>1.8523711619725E-18</v>
      </c>
      <c r="CE12" s="10">
        <f>3/24000000*OO[[#This Row],[139 (06JUL1985 06:00:00)-Water Temperature (C)]]*OO[[#This Row],[81]]</f>
        <v>1.8406140245625002E-18</v>
      </c>
      <c r="CF12" s="10">
        <f>3/24000000*OO[[#This Row],[140 (06JUL1985 09:00:00)-Water Temperature (C)]]*OO[[#This Row],[82]]</f>
        <v>1.8000015795137496E-18</v>
      </c>
      <c r="CG12" s="10">
        <f>3/24000000*OO[[#This Row],[141 (06JUL1985 12:00:00)-Water Temperature (C)]]*OO[[#This Row],[83]]</f>
        <v>1.7008073349268751E-18</v>
      </c>
      <c r="CH12" s="10">
        <f>3/24000000*OO[[#This Row],[142 (06JUL1985 15:00:00)-Water Temperature (C)]]*OO[[#This Row],[84]]</f>
        <v>1.5436493111246246E-18</v>
      </c>
      <c r="CI12" s="10">
        <f>3/24000000*OO[[#This Row],[143 (06JUL1985 18:00:00)-Water Temperature (C)]]*OO[[#This Row],[85]]</f>
        <v>1.422639526026E-18</v>
      </c>
      <c r="CJ12" s="10">
        <f>3/24000000*OO[[#This Row],[144 (06JUL1985 21:00:00)-Water Temperature (C)]]*OO[[#This Row],[86]]</f>
        <v>1.3663365323574998E-18</v>
      </c>
      <c r="CK12" s="10">
        <f>3/24000000*OO[[#This Row],[145 (07JUL1985 00:00:00)-Water Temperature (C)]]*OO[[#This Row],[87]]</f>
        <v>1.3261439278251251E-18</v>
      </c>
      <c r="CL12" s="10">
        <f>3/24000000*OO[[#This Row],[146 (07JUL1985 03:00:00)-Water Temperature (C)]]*OO[[#This Row],[88]]</f>
        <v>1.3581392129415E-18</v>
      </c>
      <c r="CM12" s="10">
        <f>3/24000000*OO[[#This Row],[147 (07JUL1985 06:00:00)-Water Temperature (C)]]*OO[[#This Row],[89]]</f>
        <v>1.3048646590979998E-18</v>
      </c>
      <c r="CN12" s="10">
        <f>3/24000000*OO[[#This Row],[148 (07JUL1985 09:00:00)-Water Temperature (C)]]*OO[[#This Row],[90]]</f>
        <v>1.236445851466875E-18</v>
      </c>
      <c r="CO12" s="10">
        <f>3/24000000*OO[[#This Row],[149 (07JUL1985 12:00:00)-Water Temperature (C)]]*OO[[#This Row],[91]]</f>
        <v>1.1665226120831249E-18</v>
      </c>
      <c r="CP12" s="10">
        <f>3/24000000*OO[[#This Row],[150 (07JUL1985 15:00:00)-Water Temperature (C)]]*OO[[#This Row],[92]]</f>
        <v>1.1151624559074999E-18</v>
      </c>
      <c r="CQ12" s="10">
        <f>3/24000000*OO[[#This Row],[151 (07JUL1985 18:00:00)-Water Temperature (C)]]*OO[[#This Row],[93]]</f>
        <v>1.0562762791659999E-18</v>
      </c>
      <c r="CR12" s="10">
        <f>3/24000000*OO[[#This Row],[152 (07JUL1985 21:00:00)-Water Temperature (C)]]*OO[[#This Row],[94]]</f>
        <v>1.0194791218919998E-18</v>
      </c>
      <c r="CS12" s="10">
        <f>3/24000000*OO[[#This Row],[153 (08JUL1985 00:00:00)-Water Temperature (C)]]*OO[[#This Row],[95]]</f>
        <v>1.0546816114218751E-18</v>
      </c>
      <c r="CT12" s="10">
        <f>3/24000000*OO[[#This Row],[154 (08JUL1985 03:00:00)-Water Temperature (C)]]*OO[[#This Row],[96]]</f>
        <v>1.1811616784239999E-18</v>
      </c>
      <c r="CU12" s="10">
        <f>3/24000000*OO[[#This Row],[155 (08JUL1985 06:00:00)-Water Temperature (C)]]*OO[[#This Row],[97]]</f>
        <v>1.2576343378224998E-18</v>
      </c>
      <c r="CV12" s="10">
        <f>3/24000000*OO[[#This Row],[156 (08JUL1985 09:00:00)-Water Temperature (C)]]*OO[[#This Row],[98]]</f>
        <v>1.26083725250925E-18</v>
      </c>
      <c r="CW12" s="10">
        <f>3/24000000*OO[[#This Row],[157 (08JUL1985 12:00:00)-Water Temperature (C)]]*OO[[#This Row],[99]]</f>
        <v>1.2148894884945E-18</v>
      </c>
    </row>
    <row r="13" spans="1:102" x14ac:dyDescent="0.35">
      <c r="A13" s="3" t="s">
        <v>17</v>
      </c>
      <c r="B13" s="3">
        <v>731.47130000000004</v>
      </c>
      <c r="C13" s="10">
        <f>3/24*OO[[#This Row],[59 (26JUN1985 06:00:00)-Water Temperature (C)]]*OO[[#This Row],[1]]/SUM(OO[1])</f>
        <v>9.1047833477398131E-7</v>
      </c>
      <c r="D13" s="10">
        <f>3/24*OO[[#This Row],[60 (26JUN1985 09:00:00)-Water Temperature (C)]]*OO[[#This Row],[2]]/SUM(OO[2])</f>
        <v>2.5971460162186463E-9</v>
      </c>
      <c r="E13" s="10">
        <f>3/24*OO[[#This Row],[61 (26JUN1985 12:00:00)-Water Temperature (C)]]*OO[[#This Row],[3]]/SUM(OO[3])</f>
        <v>7.6862782766963932E-12</v>
      </c>
      <c r="F13" s="10">
        <f>3/24*OO[[#This Row],[62 (26JUN1985 15:00:00)-Water Temperature (C)]]*OO[[#This Row],[4]]/SUM(OO[4])</f>
        <v>2.3313075292405285E-14</v>
      </c>
      <c r="G13" s="10">
        <f>3/24*OO[[#This Row],[63 (26JUN1985 18:00:00)-Water Temperature (C)]]*OO[[#This Row],[5]]/SUM(OO[5])</f>
        <v>4.5916746480478837E-16</v>
      </c>
      <c r="H13" s="10">
        <f>3/24*OO[[#This Row],[64 (26JUN1985 21:00:00)-Water Temperature (C)]]*OO[[#This Row],[6]]/SUM(OO[6])</f>
        <v>4.1951583847350896E-16</v>
      </c>
      <c r="I13" s="10">
        <f>3/24*OO[[#This Row],[65 (27JUN1985 00:00:00)-Water Temperature (C)]]*OO[[#This Row],[7]]/SUM(OO[7])</f>
        <v>5.7316864050333817E-16</v>
      </c>
      <c r="J13" s="10">
        <f>3/24*OO[[#This Row],[66 (27JUN1985 03:00:00)-Water Temperature (C)]]*OO[[#This Row],[8]]/SUM(OO[8])</f>
        <v>7.1637358264101765E-16</v>
      </c>
      <c r="K13" s="10">
        <f>3/24*OO[[#This Row],[67 (27JUN1985 06:00:00)-Water Temperature (C)]]*OO[[#This Row],[9]]/SUM(OO[9])</f>
        <v>7.5498882875384578E-16</v>
      </c>
      <c r="L13" s="10">
        <f>3/24*OO[[#This Row],[68 (27JUN1985 09:00:00)-Water Temperature (C)]]*OO[[#This Row],[10]]/SUM(OO[10])</f>
        <v>7.640203746547759E-16</v>
      </c>
      <c r="M13" s="10">
        <f>3/24*OO[[#This Row],[69 (27JUN1985 12:00:00)-Water Temperature (C)]]*OO[[#This Row],[11]]/SUM(OO[11])</f>
        <v>7.4403139576836998E-16</v>
      </c>
      <c r="N13" s="10">
        <f>3/24*OO[[#This Row],[70 (27JUN1985 15:00:00)-Water Temperature (C)]]*OO[[#This Row],[12]]/SUM(OO[12])</f>
        <v>7.0931225130367703E-16</v>
      </c>
      <c r="O13" s="10">
        <f>3/24*OO[[#This Row],[71 (27JUN1985 18:00:00)-Water Temperature (C)]]*OO[[#This Row],[13]]/SUM(OO[13])</f>
        <v>6.8225005318794891E-16</v>
      </c>
      <c r="P13" s="10">
        <f>3/24*OO[[#This Row],[72 (27JUN1985 21:00:00)-Water Temperature (C)]]*OO[[#This Row],[14]]/SUM(OO[14])</f>
        <v>6.5227184263302582E-16</v>
      </c>
      <c r="Q13" s="10">
        <f>3/24*OO[[#This Row],[73 (28JUN1985 00:00:00)-Water Temperature (C)]]*OO[[#This Row],[15]]/SUM(OO[15])</f>
        <v>6.5478711047586926E-16</v>
      </c>
      <c r="R13" s="10">
        <f>3/24*OO[[#This Row],[74 (28JUN1985 03:00:00)-Water Temperature (C)]]*OO[[#This Row],[16]]/SUM(OO[16])</f>
        <v>6.7151255748038189E-16</v>
      </c>
      <c r="S13" s="10">
        <f>3/24*OO[[#This Row],[75 (28JUN1985 06:00:00)-Water Temperature (C)]]*OO[[#This Row],[17]]/SUM(OO[17])</f>
        <v>6.3791429778342063E-16</v>
      </c>
      <c r="T13" s="10">
        <f>3/24*OO[[#This Row],[76 (28JUN1985 09:00:00)-Water Temperature (C)]]*OO[[#This Row],[18]]/SUM(OO[18])</f>
        <v>6.0049799400313971E-16</v>
      </c>
      <c r="U13" s="10">
        <f>3/24*OO[[#This Row],[77 (28JUN1985 12:00:00)-Water Temperature (C)]]*OO[[#This Row],[19]]/SUM(OO[19])</f>
        <v>5.5438577806446251E-16</v>
      </c>
      <c r="V13" s="10">
        <f>3/24000000*OO[[#This Row],[78 (28JUN1985 15:00:00)-Water Temperature (C)]]*OO[[#This Row],[20]]</f>
        <v>5.0060879763675001E-16</v>
      </c>
      <c r="W13" s="10">
        <f>3/24000000*OO[[#This Row],[79 (28JUN1985 18:00:00)-Water Temperature (C)]]*OO[[#This Row],[21]]</f>
        <v>4.4943937540224991E-16</v>
      </c>
      <c r="X13" s="10">
        <f>3/24000000*OO[[#This Row],[80 (28JUN1985 21:00:00)-Water Temperature (C)]]*OO[[#This Row],[22]]</f>
        <v>4.15640624122875E-16</v>
      </c>
      <c r="Y13" s="10">
        <f>3/24000000*OO[[#This Row],[81 (29JUN1985 00:00:00)-Water Temperature (C)]]*OO[[#This Row],[23]]</f>
        <v>3.8847574326562494E-16</v>
      </c>
      <c r="Z13" s="10">
        <f>3/24000000*OO[[#This Row],[82 (29JUN1985 03:00:00)-Water Temperature (C)]]*OO[[#This Row],[24]]</f>
        <v>3.7379042557650002E-16</v>
      </c>
      <c r="AA13" s="10">
        <f>3/24000000*OO[[#This Row],[83 (29JUN1985 06:00:00)-Water Temperature (C)]]*OO[[#This Row],[25]]</f>
        <v>3.4878315317999997E-16</v>
      </c>
      <c r="AB13" s="10">
        <f>3/24000000*OO[[#This Row],[84 (29JUN1985 09:00:00)-Water Temperature (C)]]*OO[[#This Row],[26]]</f>
        <v>3.5169262390499995E-16</v>
      </c>
      <c r="AC13" s="10">
        <f>3/24000000*OO[[#This Row],[85 (29JUN1985 12:00:00)-Water Temperature (C)]]*OO[[#This Row],[27]]</f>
        <v>3.4377720250125E-16</v>
      </c>
      <c r="AD13" s="10">
        <f>3/24000000*OO[[#This Row],[86 (29JUN1985 15:00:00)-Water Temperature (C)]]*OO[[#This Row],[28]]</f>
        <v>3.183308355E-16</v>
      </c>
      <c r="AE13" s="10">
        <f>3/24000000*OO[[#This Row],[88 (29JUN1985 21:00:00)-Water Temperature (C)]]*OO[[#This Row],[30]]</f>
        <v>2.8428174649874997E-16</v>
      </c>
      <c r="AF13" s="10">
        <f>3/24000000*OO[[#This Row],[88 (29JUN1985 21:00:00)-Water Temperature (C)]]*OO[[#This Row],[30]]</f>
        <v>2.8428174649874997E-16</v>
      </c>
      <c r="AG13" s="10">
        <f>3/24000000*OO[[#This Row],[89 (30JUN1985 00:00:00)-Water Temperature (C)]]*OO[[#This Row],[31]]</f>
        <v>2.16529533599125E-16</v>
      </c>
      <c r="AH13" s="10">
        <f>3/24000000*OO[[#This Row],[90 (30JUN1985 03:00:00)-Water Temperature (C)]]*OO[[#This Row],[32]]</f>
        <v>1.5125027229317501E-16</v>
      </c>
      <c r="AI13" s="10">
        <f>3/24000000*OO[[#This Row],[91 (30JUN1985 06:00:00)-Water Temperature (C)]]*OO[[#This Row],[33]]</f>
        <v>1.0325651702975E-16</v>
      </c>
      <c r="AJ13" s="10">
        <f>3/24000000*OO[[#This Row],[92 (30JUN1985 09:00:00)-Water Temperature (C)]]*OO[[#This Row],[34]]</f>
        <v>7.7899690931399998E-17</v>
      </c>
      <c r="AK13" s="10">
        <f>3/24000000*OO[[#This Row],[93 (30JUN1985 12:00:00)-Water Temperature (C)]]*OO[[#This Row],[35]]</f>
        <v>6.3262857332850008E-17</v>
      </c>
      <c r="AL13" s="10">
        <f>3/24000000*OO[[#This Row],[94 (30JUN1985 15:00:00)-Water Temperature (C)]]*OO[[#This Row],[36]]</f>
        <v>5.193717462185E-17</v>
      </c>
      <c r="AM13" s="10">
        <f>3/24000000*OO[[#This Row],[95 (30JUN1985 18:00:00)-Water Temperature (C)]]*OO[[#This Row],[37]]</f>
        <v>4.5678309138700007E-17</v>
      </c>
      <c r="AN13" s="10">
        <f>3/24000000*OO[[#This Row],[96 (30JUN1985 21:00:00)-Water Temperature (C)]]*OO[[#This Row],[38]]</f>
        <v>4.2468662773387497E-17</v>
      </c>
      <c r="AO13" s="10">
        <f>3/24000000*OO[[#This Row],[97 (01JUL1985 00:00:00)-Water Temperature (C)]]*OO[[#This Row],[39]]</f>
        <v>3.7861253628899999E-17</v>
      </c>
      <c r="AP13" s="10">
        <f>3/24000000*OO[[#This Row],[98 (01JUL1985 03:00:00)-Water Temperature (C)]]*OO[[#This Row],[40]]</f>
        <v>3.4738091373899995E-17</v>
      </c>
      <c r="AQ13" s="10">
        <f>3/24000000*OO[[#This Row],[99 (01JUL1985 06:00:00)-Water Temperature (C)]]*OO[[#This Row],[41]]</f>
        <v>3.1300363945399996E-17</v>
      </c>
      <c r="AR13" s="10">
        <f>3/24000000*OO[[#This Row],[100 (01JUL1985 09:00:00)-Water Temperature (C)]]*OO[[#This Row],[42]]</f>
        <v>2.8522052453999998E-17</v>
      </c>
      <c r="AS13" s="10">
        <f>3/24000000*OO[[#This Row],[101 (01JUL1985 12:00:00)-Water Temperature (C)]]*OO[[#This Row],[43]]</f>
        <v>2.6376927730474999E-17</v>
      </c>
      <c r="AT13" s="10">
        <f>3/24000000*OO[[#This Row],[102 (01JUL1985 15:00:00)-Water Temperature (C)]]*OO[[#This Row],[44]]</f>
        <v>2.435049898785E-17</v>
      </c>
      <c r="AU13" s="10">
        <f>3/24000000*OO[[#This Row],[103 (01JUL1985 18:00:00)-Water Temperature (C)]]*OO[[#This Row],[45]]</f>
        <v>2.2892337074249997E-17</v>
      </c>
      <c r="AV13" s="10">
        <f>3/24000000*OO[[#This Row],[104 (01JUL1985 21:00:00)-Water Temperature (C)]]*OO[[#This Row],[46]]</f>
        <v>2.1923914364049996E-17</v>
      </c>
      <c r="AW13" s="10">
        <f>3/24000000*OO[[#This Row],[105 (02JUL1985 00:00:00)-Water Temperature (C)]]*OO[[#This Row],[47]]</f>
        <v>2.2179948885524998E-17</v>
      </c>
      <c r="AX13" s="10">
        <f>3/24000000*OO[[#This Row],[106 (02JUL1985 03:00:00)-Water Temperature (C)]]*OO[[#This Row],[48]]</f>
        <v>2.3375956974299997E-17</v>
      </c>
      <c r="AY13" s="10">
        <f>3/24000000*OO[[#This Row],[107 (02JUL1985 06:00:00)-Water Temperature (C)]]*OO[[#This Row],[49]]</f>
        <v>2.3734705417762496E-17</v>
      </c>
      <c r="AZ13" s="10">
        <f>3/24000000*OO[[#This Row],[108 (02JUL1985 09:00:00)-Water Temperature (C)]]*OO[[#This Row],[50]]</f>
        <v>2.34427580424E-17</v>
      </c>
      <c r="BA13" s="10">
        <f>3/24000000*OO[[#This Row],[109 (02JUL1985 12:00:00)-Water Temperature (C)]]*OO[[#This Row],[51]]</f>
        <v>2.2574074376000001E-17</v>
      </c>
      <c r="BB13" s="10">
        <f>3/24000000*OO[[#This Row],[110 (02JUL1985 15:00:00)-Water Temperature (C)]]*OO[[#This Row],[52]]</f>
        <v>2.0663913690899999E-17</v>
      </c>
      <c r="BC13" s="10">
        <f>3/24000000*OO[[#This Row],[111 (02JUL1985 18:00:00)-Water Temperature (C)]]*OO[[#This Row],[53]]</f>
        <v>1.8585383943000003E-17</v>
      </c>
      <c r="BD13" s="10">
        <f>3/24000000*OO[[#This Row],[112 (02JUL1985 21:00:00)-Water Temperature (C)]]*OO[[#This Row],[54]]</f>
        <v>1.7765162501100001E-17</v>
      </c>
      <c r="BE13" s="10">
        <f>3/24000000*OO[[#This Row],[113 (03JUL1985 00:00:00)-Water Temperature (C)]]*OO[[#This Row],[55]]</f>
        <v>1.725772943205E-17</v>
      </c>
      <c r="BF13" s="10">
        <f>3/24000000*OO[[#This Row],[114 (03JUL1985 03:00:00)-Water Temperature (C)]]*OO[[#This Row],[56]]</f>
        <v>1.7284581362412499E-17</v>
      </c>
      <c r="BG13" s="10">
        <f>3/24000000*OO[[#This Row],[115 (03JUL1985 06:00:00)-Water Temperature (C)]]*OO[[#This Row],[57]]</f>
        <v>1.7263552401237499E-17</v>
      </c>
      <c r="BH13" s="10">
        <f>3/24000000*OO[[#This Row],[116 (03JUL1985 09:00:00)-Water Temperature (C)]]*OO[[#This Row],[58]]</f>
        <v>1.70490154494E-17</v>
      </c>
      <c r="BI13" s="10">
        <f>3/24000000*OO[[#This Row],[117 (03JUL1985 12:00:00)-Water Temperature (C)]]*OO[[#This Row],[59]]</f>
        <v>1.6344498437463751E-17</v>
      </c>
      <c r="BJ13" s="10">
        <f>3/24000000*OO[[#This Row],[118 (03JUL1985 15:00:00)-Water Temperature (C)]]*OO[[#This Row],[60]]</f>
        <v>1.4914643863916248E-17</v>
      </c>
      <c r="BK13" s="10">
        <f>3/24000000*OO[[#This Row],[119 (03JUL1985 18:00:00)-Water Temperature (C)]]*OO[[#This Row],[61]]</f>
        <v>1.3548580333425E-17</v>
      </c>
      <c r="BL13" s="10">
        <f>3/24000000*OO[[#This Row],[120 (03JUL1985 21:00:00)-Water Temperature (C)]]*OO[[#This Row],[62]]</f>
        <v>1.2922139028026251E-17</v>
      </c>
      <c r="BM13" s="10">
        <f>3/24000000*OO[[#This Row],[121 (04JUL1985 00:00:00)-Water Temperature (C)]]*OO[[#This Row],[63]]</f>
        <v>1.2256652575732499E-17</v>
      </c>
      <c r="BN13" s="10">
        <f>3/24000000*OO[[#This Row],[122 (04JUL1985 03:00:00)-Water Temperature (C)]]*OO[[#This Row],[64]]</f>
        <v>1.219136551787375E-17</v>
      </c>
      <c r="BO13" s="10">
        <f>3/24000000*OO[[#This Row],[123 (04JUL1985 06:00:00)-Water Temperature (C)]]*OO[[#This Row],[65]]</f>
        <v>1.1727147571464999E-17</v>
      </c>
      <c r="BP13" s="10">
        <f>3/24000000*OO[[#This Row],[124 (04JUL1985 09:00:00)-Water Temperature (C)]]*OO[[#This Row],[66]]</f>
        <v>1.11197319004975E-17</v>
      </c>
      <c r="BQ13" s="10">
        <f>3/24000000*OO[[#This Row],[125 (04JUL1985 12:00:00)-Water Temperature (C)]]*OO[[#This Row],[67]]</f>
        <v>1.0205952968412499E-17</v>
      </c>
      <c r="BR13" s="10">
        <f>3/24000000*OO[[#This Row],[126 (04JUL1985 15:00:00)-Water Temperature (C)]]*OO[[#This Row],[68]]</f>
        <v>9.4199386493300003E-18</v>
      </c>
      <c r="BS13" s="10">
        <f>3/24000000*OO[[#This Row],[127 (04JUL1985 18:00:00)-Water Temperature (C)]]*OO[[#This Row],[69]]</f>
        <v>8.7857858759274998E-18</v>
      </c>
      <c r="BT13" s="10">
        <f>3/24000000*OO[[#This Row],[128 (04JUL1985 21:00:00)-Water Temperature (C)]]*OO[[#This Row],[70]]</f>
        <v>8.4511474049625005E-18</v>
      </c>
      <c r="BU13" s="10">
        <f>3/24000000*OO[[#This Row],[129 (05JUL1985 00:00:00)-Water Temperature (C)]]*OO[[#This Row],[71]]</f>
        <v>8.2482361198887491E-18</v>
      </c>
      <c r="BV13" s="10">
        <f>3/24000000*OO[[#This Row],[130 (05JUL1985 03:00:00)-Water Temperature (C)]]*OO[[#This Row],[72]]</f>
        <v>8.4632799745675011E-18</v>
      </c>
      <c r="BW13" s="10">
        <f>3/24000000*OO[[#This Row],[131 (05JUL1985 06:00:00)-Water Temperature (C)]]*OO[[#This Row],[73]]</f>
        <v>8.266745994745E-18</v>
      </c>
      <c r="BX13" s="10">
        <f>3/24000000*OO[[#This Row],[132 (05JUL1985 09:00:00)-Water Temperature (C)]]*OO[[#This Row],[74]]</f>
        <v>8.0194674376912491E-18</v>
      </c>
      <c r="BY13" s="10">
        <f>3/24000000*OO[[#This Row],[133 (05JUL1985 12:00:00)-Water Temperature (C)]]*OO[[#This Row],[75]]</f>
        <v>7.6339153386499989E-18</v>
      </c>
      <c r="BZ13" s="10">
        <f>3/24000000*OO[[#This Row],[134 (05JUL1985 15:00:00)-Water Temperature (C)]]*OO[[#This Row],[76]]</f>
        <v>7.0093362691999991E-18</v>
      </c>
      <c r="CA13" s="10">
        <f>3/24000000*OO[[#This Row],[135 (05JUL1985 18:00:00)-Water Temperature (C)]]*OO[[#This Row],[77]]</f>
        <v>6.5296044552599991E-18</v>
      </c>
      <c r="CB13" s="10">
        <f>3/24000000*OO[[#This Row],[136 (05JUL1985 21:00:00)-Water Temperature (C)]]*OO[[#This Row],[78]]</f>
        <v>6.30951706017E-18</v>
      </c>
      <c r="CC13" s="10">
        <f>3/24000000*OO[[#This Row],[137 (06JUL1985 00:00:00)-Water Temperature (C)]]*OO[[#This Row],[79]]</f>
        <v>6.1835653205937499E-18</v>
      </c>
      <c r="CD13" s="10">
        <f>3/24000000*OO[[#This Row],[138 (06JUL1985 03:00:00)-Water Temperature (C)]]*OO[[#This Row],[80]]</f>
        <v>6.3711295261899981E-18</v>
      </c>
      <c r="CE13" s="10">
        <f>3/24000000*OO[[#This Row],[139 (06JUL1985 06:00:00)-Water Temperature (C)]]*OO[[#This Row],[81]]</f>
        <v>6.3504711520562495E-18</v>
      </c>
      <c r="CF13" s="10">
        <f>3/24000000*OO[[#This Row],[140 (06JUL1985 09:00:00)-Water Temperature (C)]]*OO[[#This Row],[82]]</f>
        <v>6.2225294469125E-18</v>
      </c>
      <c r="CG13" s="10">
        <f>3/24000000*OO[[#This Row],[141 (06JUL1985 12:00:00)-Water Temperature (C)]]*OO[[#This Row],[83]]</f>
        <v>5.87812299006125E-18</v>
      </c>
      <c r="CH13" s="10">
        <f>3/24000000*OO[[#This Row],[142 (06JUL1985 15:00:00)-Water Temperature (C)]]*OO[[#This Row],[84]]</f>
        <v>5.3187410499299989E-18</v>
      </c>
      <c r="CI13" s="10">
        <f>3/24000000*OO[[#This Row],[143 (06JUL1985 18:00:00)-Water Temperature (C)]]*OO[[#This Row],[85]]</f>
        <v>4.8703210393400003E-18</v>
      </c>
      <c r="CJ13" s="10">
        <f>3/24000000*OO[[#This Row],[144 (06JUL1985 21:00:00)-Water Temperature (C)]]*OO[[#This Row],[86]]</f>
        <v>4.6757718268949999E-18</v>
      </c>
      <c r="CK13" s="10">
        <f>3/24000000*OO[[#This Row],[145 (07JUL1985 00:00:00)-Water Temperature (C)]]*OO[[#This Row],[87]]</f>
        <v>4.533530879274999E-18</v>
      </c>
      <c r="CL13" s="10">
        <f>3/24000000*OO[[#This Row],[146 (07JUL1985 03:00:00)-Water Temperature (C)]]*OO[[#This Row],[88]]</f>
        <v>4.6626814364899999E-18</v>
      </c>
      <c r="CM13" s="10">
        <f>3/24000000*OO[[#This Row],[147 (07JUL1985 06:00:00)-Water Temperature (C)]]*OO[[#This Row],[89]]</f>
        <v>4.4983464432674993E-18</v>
      </c>
      <c r="CN13" s="10">
        <f>3/24000000*OO[[#This Row],[148 (07JUL1985 09:00:00)-Water Temperature (C)]]*OO[[#This Row],[90]]</f>
        <v>4.246543004075E-18</v>
      </c>
      <c r="CO13" s="10">
        <f>3/24000000*OO[[#This Row],[149 (07JUL1985 12:00:00)-Water Temperature (C)]]*OO[[#This Row],[91]]</f>
        <v>4.0073273673999998E-18</v>
      </c>
      <c r="CP13" s="10">
        <f>3/24000000*OO[[#This Row],[150 (07JUL1985 15:00:00)-Water Temperature (C)]]*OO[[#This Row],[92]]</f>
        <v>3.8282960458274995E-18</v>
      </c>
      <c r="CQ13" s="10">
        <f>3/24000000*OO[[#This Row],[151 (07JUL1985 18:00:00)-Water Temperature (C)]]*OO[[#This Row],[93]]</f>
        <v>3.6207757036275003E-18</v>
      </c>
      <c r="CR13" s="10">
        <f>3/24000000*OO[[#This Row],[152 (07JUL1985 21:00:00)-Water Temperature (C)]]*OO[[#This Row],[94]]</f>
        <v>3.4992470454149997E-18</v>
      </c>
      <c r="CS13" s="10">
        <f>3/24000000*OO[[#This Row],[153 (08JUL1985 00:00:00)-Water Temperature (C)]]*OO[[#This Row],[95]]</f>
        <v>3.6454528968899996E-18</v>
      </c>
      <c r="CT13" s="10">
        <f>3/24000000*OO[[#This Row],[154 (08JUL1985 03:00:00)-Water Temperature (C)]]*OO[[#This Row],[96]]</f>
        <v>4.0865119730200003E-18</v>
      </c>
      <c r="CU13" s="10">
        <f>3/24000000*OO[[#This Row],[155 (08JUL1985 06:00:00)-Water Temperature (C)]]*OO[[#This Row],[97]]</f>
        <v>4.3472746558425003E-18</v>
      </c>
      <c r="CV13" s="10">
        <f>3/24000000*OO[[#This Row],[156 (08JUL1985 09:00:00)-Water Temperature (C)]]*OO[[#This Row],[98]]</f>
        <v>4.3452233484225001E-18</v>
      </c>
      <c r="CW13" s="10">
        <f>3/24000000*OO[[#This Row],[157 (08JUL1985 12:00:00)-Water Temperature (C)]]*OO[[#This Row],[99]]</f>
        <v>4.1759854971150002E-18</v>
      </c>
    </row>
    <row r="14" spans="1:102" x14ac:dyDescent="0.35">
      <c r="A14" t="s">
        <v>18</v>
      </c>
      <c r="B14">
        <v>735.5068</v>
      </c>
      <c r="C14" s="10">
        <f>3/24*OO[[#This Row],[59 (26JUN1985 06:00:00)-Water Temperature (C)]]*OO[[#This Row],[1]]/SUM(OO[1])</f>
        <v>9.4785755685608704E-7</v>
      </c>
      <c r="D14" s="10">
        <f>3/24*OO[[#This Row],[60 (26JUN1985 09:00:00)-Water Temperature (C)]]*OO[[#This Row],[2]]/SUM(OO[2])</f>
        <v>2.6639062544063537E-9</v>
      </c>
      <c r="E14" s="10">
        <f>3/24*OO[[#This Row],[61 (26JUN1985 12:00:00)-Water Temperature (C)]]*OO[[#This Row],[3]]/SUM(OO[3])</f>
        <v>6.6823843301698971E-12</v>
      </c>
      <c r="F14" s="10">
        <f>3/24*OO[[#This Row],[62 (26JUN1985 15:00:00)-Water Temperature (C)]]*OO[[#This Row],[4]]/SUM(OO[4])</f>
        <v>3.523910708552828E-14</v>
      </c>
      <c r="G14" s="10">
        <f>3/24*OO[[#This Row],[63 (26JUN1985 18:00:00)-Water Temperature (C)]]*OO[[#This Row],[5]]/SUM(OO[5])</f>
        <v>1.6167473485442275E-14</v>
      </c>
      <c r="H14" s="10">
        <f>3/24*OO[[#This Row],[64 (26JUN1985 21:00:00)-Water Temperature (C)]]*OO[[#This Row],[6]]/SUM(OO[6])</f>
        <v>1.6164932222139987E-14</v>
      </c>
      <c r="I14" s="10">
        <f>3/24*OO[[#This Row],[65 (27JUN1985 00:00:00)-Water Temperature (C)]]*OO[[#This Row],[7]]/SUM(OO[7])</f>
        <v>1.9663940436029485E-14</v>
      </c>
      <c r="J14" s="10">
        <f>3/24*OO[[#This Row],[66 (27JUN1985 03:00:00)-Water Temperature (C)]]*OO[[#This Row],[8]]/SUM(OO[8])</f>
        <v>2.1890372298307374E-14</v>
      </c>
      <c r="K14" s="10">
        <f>3/24*OO[[#This Row],[67 (27JUN1985 06:00:00)-Water Temperature (C)]]*OO[[#This Row],[9]]/SUM(OO[9])</f>
        <v>2.1111896787022951E-14</v>
      </c>
      <c r="L14" s="10">
        <f>3/24*OO[[#This Row],[68 (27JUN1985 09:00:00)-Water Temperature (C)]]*OO[[#This Row],[10]]/SUM(OO[10])</f>
        <v>1.9679109666184484E-14</v>
      </c>
      <c r="M14" s="10">
        <f>3/24*OO[[#This Row],[69 (27JUN1985 12:00:00)-Water Temperature (C)]]*OO[[#This Row],[11]]/SUM(OO[11])</f>
        <v>1.7740006256152013E-14</v>
      </c>
      <c r="N14" s="10">
        <f>3/24*OO[[#This Row],[70 (27JUN1985 15:00:00)-Water Temperature (C)]]*OO[[#This Row],[12]]/SUM(OO[12])</f>
        <v>1.5693407933853719E-14</v>
      </c>
      <c r="O14" s="10">
        <f>3/24*OO[[#This Row],[71 (27JUN1985 18:00:00)-Water Temperature (C)]]*OO[[#This Row],[13]]/SUM(OO[13])</f>
        <v>1.4034313587250404E-14</v>
      </c>
      <c r="P14" s="10">
        <f>3/24*OO[[#This Row],[72 (27JUN1985 21:00:00)-Water Temperature (C)]]*OO[[#This Row],[14]]/SUM(OO[14])</f>
        <v>1.2495551317468454E-14</v>
      </c>
      <c r="Q14" s="10">
        <f>3/24*OO[[#This Row],[73 (28JUN1985 00:00:00)-Water Temperature (C)]]*OO[[#This Row],[15]]/SUM(OO[15])</f>
        <v>1.1725345541507304E-14</v>
      </c>
      <c r="R14" s="10">
        <f>3/24*OO[[#This Row],[74 (28JUN1985 03:00:00)-Water Temperature (C)]]*OO[[#This Row],[16]]/SUM(OO[16])</f>
        <v>1.1517565966414102E-14</v>
      </c>
      <c r="S14" s="10">
        <f>3/24*OO[[#This Row],[75 (28JUN1985 06:00:00)-Water Temperature (C)]]*OO[[#This Row],[17]]/SUM(OO[17])</f>
        <v>1.0531205204711555E-14</v>
      </c>
      <c r="T14" s="10">
        <f>3/24*OO[[#This Row],[76 (28JUN1985 09:00:00)-Water Temperature (C)]]*OO[[#This Row],[18]]/SUM(OO[18])</f>
        <v>9.5560681791289021E-15</v>
      </c>
      <c r="U14" s="10">
        <f>3/24*OO[[#This Row],[77 (28JUN1985 12:00:00)-Water Temperature (C)]]*OO[[#This Row],[19]]/SUM(OO[19])</f>
        <v>8.6257021335523773E-15</v>
      </c>
      <c r="V14" s="10">
        <f>3/24000000*OO[[#This Row],[78 (28JUN1985 15:00:00)-Water Temperature (C)]]*OO[[#This Row],[20]]</f>
        <v>7.6740520481624982E-15</v>
      </c>
      <c r="W14" s="10">
        <f>3/24000000*OO[[#This Row],[79 (28JUN1985 18:00:00)-Water Temperature (C)]]*OO[[#This Row],[21]]</f>
        <v>6.7494554838299992E-15</v>
      </c>
      <c r="X14" s="10">
        <f>3/24000000*OO[[#This Row],[80 (28JUN1985 21:00:00)-Water Temperature (C)]]*OO[[#This Row],[22]]</f>
        <v>6.1302074000200003E-15</v>
      </c>
      <c r="Y14" s="10">
        <f>3/24000000*OO[[#This Row],[81 (29JUN1985 00:00:00)-Water Temperature (C)]]*OO[[#This Row],[23]]</f>
        <v>5.6324330626049995E-15</v>
      </c>
      <c r="Z14" s="10">
        <f>3/24000000*OO[[#This Row],[82 (29JUN1985 03:00:00)-Water Temperature (C)]]*OO[[#This Row],[24]]</f>
        <v>5.3542072209149994E-15</v>
      </c>
      <c r="AA14" s="10">
        <f>3/24000000*OO[[#This Row],[83 (29JUN1985 06:00:00)-Water Temperature (C)]]*OO[[#This Row],[25]]</f>
        <v>4.7077025482312499E-15</v>
      </c>
      <c r="AB14" s="10">
        <f>3/24000000*OO[[#This Row],[84 (29JUN1985 09:00:00)-Water Temperature (C)]]*OO[[#This Row],[26]]</f>
        <v>4.3475559696562498E-15</v>
      </c>
      <c r="AC14" s="10">
        <f>3/24000000*OO[[#This Row],[85 (29JUN1985 12:00:00)-Water Temperature (C)]]*OO[[#This Row],[27]]</f>
        <v>3.9211503313449993E-15</v>
      </c>
      <c r="AD14" s="10">
        <f>3/24000000*OO[[#This Row],[86 (29JUN1985 15:00:00)-Water Temperature (C)]]*OO[[#This Row],[28]]</f>
        <v>3.3835751654250001E-15</v>
      </c>
      <c r="AE14" s="10">
        <f>3/24000000*OO[[#This Row],[88 (29JUN1985 21:00:00)-Water Temperature (C)]]*OO[[#This Row],[30]]</f>
        <v>2.7137533771075E-15</v>
      </c>
      <c r="AF14" s="10">
        <f>3/24000000*OO[[#This Row],[88 (29JUN1985 21:00:00)-Water Temperature (C)]]*OO[[#This Row],[30]]</f>
        <v>2.7137533771075E-15</v>
      </c>
      <c r="AG14" s="10">
        <f>3/24000000*OO[[#This Row],[89 (30JUN1985 00:00:00)-Water Temperature (C)]]*OO[[#This Row],[31]]</f>
        <v>1.9799542150074999E-15</v>
      </c>
      <c r="AH14" s="10">
        <f>3/24000000*OO[[#This Row],[90 (30JUN1985 03:00:00)-Water Temperature (C)]]*OO[[#This Row],[32]]</f>
        <v>1.3704092049049999E-15</v>
      </c>
      <c r="AI14" s="10">
        <f>3/24000000*OO[[#This Row],[91 (30JUN1985 06:00:00)-Water Temperature (C)]]*OO[[#This Row],[33]]</f>
        <v>9.4314870633899987E-16</v>
      </c>
      <c r="AJ14" s="10">
        <f>3/24000000*OO[[#This Row],[92 (30JUN1985 09:00:00)-Water Temperature (C)]]*OO[[#This Row],[34]]</f>
        <v>7.1855411180125004E-16</v>
      </c>
      <c r="AK14" s="10">
        <f>3/24000000*OO[[#This Row],[93 (30JUN1985 12:00:00)-Water Temperature (C)]]*OO[[#This Row],[35]]</f>
        <v>5.8633271234824999E-16</v>
      </c>
      <c r="AL14" s="10">
        <f>3/24000000*OO[[#This Row],[94 (30JUN1985 15:00:00)-Water Temperature (C)]]*OO[[#This Row],[36]]</f>
        <v>4.8144164198512497E-16</v>
      </c>
      <c r="AM14" s="10">
        <f>3/24000000*OO[[#This Row],[95 (30JUN1985 18:00:00)-Water Temperature (C)]]*OO[[#This Row],[37]]</f>
        <v>4.2085472966100005E-16</v>
      </c>
      <c r="AN14" s="10">
        <f>3/24000000*OO[[#This Row],[96 (30JUN1985 21:00:00)-Water Temperature (C)]]*OO[[#This Row],[38]]</f>
        <v>3.9001801810674999E-16</v>
      </c>
      <c r="AO14" s="10">
        <f>3/24000000*OO[[#This Row],[97 (01JUL1985 00:00:00)-Water Temperature (C)]]*OO[[#This Row],[39]]</f>
        <v>3.4537026746475003E-16</v>
      </c>
      <c r="AP14" s="10">
        <f>3/24000000*OO[[#This Row],[98 (01JUL1985 03:00:00)-Water Temperature (C)]]*OO[[#This Row],[40]]</f>
        <v>3.1815085471812496E-16</v>
      </c>
      <c r="AQ14" s="10">
        <f>3/24000000*OO[[#This Row],[99 (01JUL1985 06:00:00)-Water Temperature (C)]]*OO[[#This Row],[41]]</f>
        <v>2.8849023074025E-16</v>
      </c>
      <c r="AR14" s="10">
        <f>3/24000000*OO[[#This Row],[100 (01JUL1985 09:00:00)-Water Temperature (C)]]*OO[[#This Row],[42]]</f>
        <v>2.6281163765550004E-16</v>
      </c>
      <c r="AS14" s="10">
        <f>3/24000000*OO[[#This Row],[101 (01JUL1985 12:00:00)-Water Temperature (C)]]*OO[[#This Row],[43]]</f>
        <v>2.4374202949124997E-16</v>
      </c>
      <c r="AT14" s="10">
        <f>3/24000000*OO[[#This Row],[102 (01JUL1985 15:00:00)-Water Temperature (C)]]*OO[[#This Row],[44]]</f>
        <v>2.2454204995012498E-16</v>
      </c>
      <c r="AU14" s="10">
        <f>3/24000000*OO[[#This Row],[103 (01JUL1985 18:00:00)-Water Temperature (C)]]*OO[[#This Row],[45]]</f>
        <v>2.1094464305249999E-16</v>
      </c>
      <c r="AV14" s="10">
        <f>3/24000000*OO[[#This Row],[104 (01JUL1985 21:00:00)-Water Temperature (C)]]*OO[[#This Row],[46]]</f>
        <v>2.0222911378149998E-16</v>
      </c>
      <c r="AW14" s="10">
        <f>3/24000000*OO[[#This Row],[105 (02JUL1985 00:00:00)-Water Temperature (C)]]*OO[[#This Row],[47]]</f>
        <v>2.0493755399249996E-16</v>
      </c>
      <c r="AX14" s="10">
        <f>3/24000000*OO[[#This Row],[106 (02JUL1985 03:00:00)-Water Temperature (C)]]*OO[[#This Row],[48]]</f>
        <v>2.1590857615624997E-16</v>
      </c>
      <c r="AY14" s="10">
        <f>3/24000000*OO[[#This Row],[107 (02JUL1985 06:00:00)-Water Temperature (C)]]*OO[[#This Row],[49]]</f>
        <v>2.1888081123000001E-16</v>
      </c>
      <c r="AZ14" s="10">
        <f>3/24000000*OO[[#This Row],[108 (02JUL1985 09:00:00)-Water Temperature (C)]]*OO[[#This Row],[50]]</f>
        <v>2.1579017784862502E-16</v>
      </c>
      <c r="BA14" s="10">
        <f>3/24000000*OO[[#This Row],[109 (02JUL1985 12:00:00)-Water Temperature (C)]]*OO[[#This Row],[51]]</f>
        <v>2.0740069264687498E-16</v>
      </c>
      <c r="BB14" s="10">
        <f>3/24000000*OO[[#This Row],[110 (02JUL1985 15:00:00)-Water Temperature (C)]]*OO[[#This Row],[52]]</f>
        <v>1.8928733801249998E-16</v>
      </c>
      <c r="BC14" s="10">
        <f>3/24000000*OO[[#This Row],[111 (02JUL1985 18:00:00)-Water Temperature (C)]]*OO[[#This Row],[53]]</f>
        <v>1.69003023367625E-16</v>
      </c>
      <c r="BD14" s="10">
        <f>3/24000000*OO[[#This Row],[112 (02JUL1985 21:00:00)-Water Temperature (C)]]*OO[[#This Row],[54]]</f>
        <v>1.6088945994937499E-16</v>
      </c>
      <c r="BE14" s="10">
        <f>3/24000000*OO[[#This Row],[113 (03JUL1985 00:00:00)-Water Temperature (C)]]*OO[[#This Row],[55]]</f>
        <v>1.5600475378999998E-16</v>
      </c>
      <c r="BF14" s="10">
        <f>3/24000000*OO[[#This Row],[114 (03JUL1985 03:00:00)-Water Temperature (C)]]*OO[[#This Row],[56]]</f>
        <v>1.5618415265160001E-16</v>
      </c>
      <c r="BG14" s="10">
        <f>3/24000000*OO[[#This Row],[115 (03JUL1985 06:00:00)-Water Temperature (C)]]*OO[[#This Row],[57]]</f>
        <v>1.5588606091889999E-16</v>
      </c>
      <c r="BH14" s="10">
        <f>3/24000000*OO[[#This Row],[116 (03JUL1985 09:00:00)-Water Temperature (C)]]*OO[[#This Row],[58]]</f>
        <v>1.5408445815600001E-16</v>
      </c>
      <c r="BI14" s="10">
        <f>3/24000000*OO[[#This Row],[117 (03JUL1985 12:00:00)-Water Temperature (C)]]*OO[[#This Row],[59]]</f>
        <v>1.4753521768686249E-16</v>
      </c>
      <c r="BJ14" s="10">
        <f>3/24000000*OO[[#This Row],[118 (03JUL1985 15:00:00)-Water Temperature (C)]]*OO[[#This Row],[60]]</f>
        <v>1.3429413599054999E-16</v>
      </c>
      <c r="BK14" s="10">
        <f>3/24000000*OO[[#This Row],[119 (03JUL1985 18:00:00)-Water Temperature (C)]]*OO[[#This Row],[61]]</f>
        <v>1.2113003062474998E-16</v>
      </c>
      <c r="BL14" s="10">
        <f>3/24000000*OO[[#This Row],[120 (03JUL1985 21:00:00)-Water Temperature (C)]]*OO[[#This Row],[62]]</f>
        <v>1.1505430790201249E-16</v>
      </c>
      <c r="BM14" s="10">
        <f>3/24000000*OO[[#This Row],[121 (04JUL1985 00:00:00)-Water Temperature (C)]]*OO[[#This Row],[63]]</f>
        <v>1.0865204206174998E-16</v>
      </c>
      <c r="BN14" s="10">
        <f>3/24000000*OO[[#This Row],[122 (04JUL1985 03:00:00)-Water Temperature (C)]]*OO[[#This Row],[64]]</f>
        <v>1.0859841823739998E-16</v>
      </c>
      <c r="BO14" s="10">
        <f>3/24000000*OO[[#This Row],[123 (04JUL1985 06:00:00)-Water Temperature (C)]]*OO[[#This Row],[65]]</f>
        <v>1.04949296205E-16</v>
      </c>
      <c r="BP14" s="10">
        <f>3/24000000*OO[[#This Row],[124 (04JUL1985 09:00:00)-Water Temperature (C)]]*OO[[#This Row],[66]]</f>
        <v>9.9768694170374984E-17</v>
      </c>
      <c r="BQ14" s="10">
        <f>3/24000000*OO[[#This Row],[125 (04JUL1985 12:00:00)-Water Temperature (C)]]*OO[[#This Row],[67]]</f>
        <v>9.1466038352662505E-17</v>
      </c>
      <c r="BR14" s="10">
        <f>3/24000000*OO[[#This Row],[126 (04JUL1985 15:00:00)-Water Temperature (C)]]*OO[[#This Row],[68]]</f>
        <v>8.4297837300112511E-17</v>
      </c>
      <c r="BS14" s="10">
        <f>3/24000000*OO[[#This Row],[127 (04JUL1985 18:00:00)-Water Temperature (C)]]*OO[[#This Row],[69]]</f>
        <v>7.8410796870999988E-17</v>
      </c>
      <c r="BT14" s="10">
        <f>3/24000000*OO[[#This Row],[128 (04JUL1985 21:00:00)-Water Temperature (C)]]*OO[[#This Row],[70]]</f>
        <v>7.5376392026399997E-17</v>
      </c>
      <c r="BU14" s="10">
        <f>3/24000000*OO[[#This Row],[129 (05JUL1985 00:00:00)-Water Temperature (C)]]*OO[[#This Row],[71]]</f>
        <v>7.3556092428224992E-17</v>
      </c>
      <c r="BV14" s="10">
        <f>3/24000000*OO[[#This Row],[130 (05JUL1985 03:00:00)-Water Temperature (C)]]*OO[[#This Row],[72]]</f>
        <v>7.5687098100050002E-17</v>
      </c>
      <c r="BW14" s="10">
        <f>3/24000000*OO[[#This Row],[131 (05JUL1985 06:00:00)-Water Temperature (C)]]*OO[[#This Row],[73]]</f>
        <v>7.4123653184475002E-17</v>
      </c>
      <c r="BX14" s="10">
        <f>3/24000000*OO[[#This Row],[132 (05JUL1985 09:00:00)-Water Temperature (C)]]*OO[[#This Row],[74]]</f>
        <v>7.1949414818700003E-17</v>
      </c>
      <c r="BY14" s="10">
        <f>3/24000000*OO[[#This Row],[133 (05JUL1985 12:00:00)-Water Temperature (C)]]*OO[[#This Row],[75]]</f>
        <v>6.8507384783449995E-17</v>
      </c>
      <c r="BZ14" s="10">
        <f>3/24000000*OO[[#This Row],[134 (05JUL1985 15:00:00)-Water Temperature (C)]]*OO[[#This Row],[76]]</f>
        <v>6.2815144456199994E-17</v>
      </c>
      <c r="CA14" s="10">
        <f>3/24000000*OO[[#This Row],[135 (05JUL1985 18:00:00)-Water Temperature (C)]]*OO[[#This Row],[77]]</f>
        <v>5.8308008380800012E-17</v>
      </c>
      <c r="CB14" s="10">
        <f>3/24000000*OO[[#This Row],[136 (05JUL1985 21:00:00)-Water Temperature (C)]]*OO[[#This Row],[78]]</f>
        <v>5.6283407181499988E-17</v>
      </c>
      <c r="CC14" s="10">
        <f>3/24000000*OO[[#This Row],[137 (06JUL1985 00:00:00)-Water Temperature (C)]]*OO[[#This Row],[79]]</f>
        <v>5.5179380599349995E-17</v>
      </c>
      <c r="CD14" s="10">
        <f>3/24000000*OO[[#This Row],[138 (06JUL1985 03:00:00)-Water Temperature (C)]]*OO[[#This Row],[80]]</f>
        <v>5.6993328026662505E-17</v>
      </c>
      <c r="CE14" s="10">
        <f>3/24000000*OO[[#This Row],[139 (06JUL1985 06:00:00)-Water Temperature (C)]]*OO[[#This Row],[81]]</f>
        <v>5.6962740442999995E-17</v>
      </c>
      <c r="CF14" s="10">
        <f>3/24000000*OO[[#This Row],[140 (06JUL1985 09:00:00)-Water Temperature (C)]]*OO[[#This Row],[82]]</f>
        <v>5.5889039751999999E-17</v>
      </c>
      <c r="CG14" s="10">
        <f>3/24000000*OO[[#This Row],[141 (06JUL1985 12:00:00)-Water Temperature (C)]]*OO[[#This Row],[83]]</f>
        <v>5.2808820977399997E-17</v>
      </c>
      <c r="CH14" s="10">
        <f>3/24000000*OO[[#This Row],[142 (06JUL1985 15:00:00)-Water Temperature (C)]]*OO[[#This Row],[84]]</f>
        <v>4.7665279419675004E-17</v>
      </c>
      <c r="CI14" s="10">
        <f>3/24000000*OO[[#This Row],[143 (06JUL1985 18:00:00)-Water Temperature (C)]]*OO[[#This Row],[85]]</f>
        <v>4.3448668088249998E-17</v>
      </c>
      <c r="CJ14" s="10">
        <f>3/24000000*OO[[#This Row],[144 (06JUL1985 21:00:00)-Water Temperature (C)]]*OO[[#This Row],[86]]</f>
        <v>4.1692687280999994E-17</v>
      </c>
      <c r="CK14" s="10">
        <f>3/24000000*OO[[#This Row],[145 (07JUL1985 00:00:00)-Water Temperature (C)]]*OO[[#This Row],[87]]</f>
        <v>4.0378932945000002E-17</v>
      </c>
      <c r="CL14" s="10">
        <f>3/24000000*OO[[#This Row],[146 (07JUL1985 03:00:00)-Water Temperature (C)]]*OO[[#This Row],[88]]</f>
        <v>4.1649868535774999E-17</v>
      </c>
      <c r="CM14" s="10">
        <f>3/24000000*OO[[#This Row],[147 (07JUL1985 06:00:00)-Water Temperature (C)]]*OO[[#This Row],[89]]</f>
        <v>4.0327434848499996E-17</v>
      </c>
      <c r="CN14" s="10">
        <f>3/24000000*OO[[#This Row],[148 (07JUL1985 09:00:00)-Water Temperature (C)]]*OO[[#This Row],[90]]</f>
        <v>3.7970301413524997E-17</v>
      </c>
      <c r="CO14" s="10">
        <f>3/24000000*OO[[#This Row],[149 (07JUL1985 12:00:00)-Water Temperature (C)]]*OO[[#This Row],[91]]</f>
        <v>3.5841409411274998E-17</v>
      </c>
      <c r="CP14" s="10">
        <f>3/24000000*OO[[#This Row],[150 (07JUL1985 15:00:00)-Water Temperature (C)]]*OO[[#This Row],[92]]</f>
        <v>3.4219775052750003E-17</v>
      </c>
      <c r="CQ14" s="10">
        <f>3/24000000*OO[[#This Row],[151 (07JUL1985 18:00:00)-Water Temperature (C)]]*OO[[#This Row],[93]]</f>
        <v>3.232296596175E-17</v>
      </c>
      <c r="CR14" s="10">
        <f>3/24000000*OO[[#This Row],[152 (07JUL1985 21:00:00)-Water Temperature (C)]]*OO[[#This Row],[94]]</f>
        <v>3.1274024197212498E-17</v>
      </c>
      <c r="CS14" s="10">
        <f>3/24000000*OO[[#This Row],[153 (08JUL1985 00:00:00)-Water Temperature (C)]]*OO[[#This Row],[95]]</f>
        <v>3.2694550687999999E-17</v>
      </c>
      <c r="CT14" s="10">
        <f>3/24000000*OO[[#This Row],[154 (08JUL1985 03:00:00)-Water Temperature (C)]]*OO[[#This Row],[96]]</f>
        <v>3.6520252696125E-17</v>
      </c>
      <c r="CU14" s="10">
        <f>3/24000000*OO[[#This Row],[155 (08JUL1985 06:00:00)-Water Temperature (C)]]*OO[[#This Row],[97]]</f>
        <v>3.8711183162250007E-17</v>
      </c>
      <c r="CV14" s="10">
        <f>3/24000000*OO[[#This Row],[156 (08JUL1985 09:00:00)-Water Temperature (C)]]*OO[[#This Row],[98]]</f>
        <v>3.8504282770312498E-17</v>
      </c>
      <c r="CW14" s="10">
        <f>3/24000000*OO[[#This Row],[157 (08JUL1985 12:00:00)-Water Temperature (C)]]*OO[[#This Row],[99]]</f>
        <v>3.6827135304125E-17</v>
      </c>
    </row>
    <row r="15" spans="1:102" x14ac:dyDescent="0.35">
      <c r="A15" t="s">
        <v>19</v>
      </c>
      <c r="B15">
        <v>540.94680000000005</v>
      </c>
      <c r="C15" s="10">
        <f>3/24*OO[[#This Row],[59 (26JUN1985 06:00:00)-Water Temperature (C)]]*OO[[#This Row],[1]]/SUM(OO[1])</f>
        <v>9.4153264189131301E-7</v>
      </c>
      <c r="D15" s="10">
        <f>3/24*OO[[#This Row],[60 (26JUN1985 09:00:00)-Water Temperature (C)]]*OO[[#This Row],[2]]/SUM(OO[2])</f>
        <v>2.7771608606706851E-9</v>
      </c>
      <c r="E15" s="10">
        <f>3/24*OO[[#This Row],[61 (26JUN1985 12:00:00)-Water Temperature (C)]]*OO[[#This Row],[3]]/SUM(OO[3])</f>
        <v>1.5095629448973618E-11</v>
      </c>
      <c r="F15" s="10">
        <f>3/24*OO[[#This Row],[62 (26JUN1985 15:00:00)-Water Temperature (C)]]*OO[[#This Row],[4]]/SUM(OO[4])</f>
        <v>6.6925974598832252E-12</v>
      </c>
      <c r="G15" s="10">
        <f>3/24*OO[[#This Row],[63 (26JUN1985 18:00:00)-Water Temperature (C)]]*OO[[#This Row],[5]]/SUM(OO[5])</f>
        <v>5.9200029567862308E-12</v>
      </c>
      <c r="H15" s="10">
        <f>3/24*OO[[#This Row],[64 (26JUN1985 21:00:00)-Water Temperature (C)]]*OO[[#This Row],[6]]/SUM(OO[6])</f>
        <v>5.9445591309535761E-12</v>
      </c>
      <c r="I15" s="10">
        <f>3/24*OO[[#This Row],[65 (27JUN1985 00:00:00)-Water Temperature (C)]]*OO[[#This Row],[7]]/SUM(OO[7])</f>
        <v>7.239667095063386E-12</v>
      </c>
      <c r="J15" s="10">
        <f>3/24*OO[[#This Row],[66 (27JUN1985 03:00:00)-Water Temperature (C)]]*OO[[#This Row],[8]]/SUM(OO[8])</f>
        <v>8.0534079221622561E-12</v>
      </c>
      <c r="K15" s="10">
        <f>3/24*OO[[#This Row],[67 (27JUN1985 06:00:00)-Water Temperature (C)]]*OO[[#This Row],[9]]/SUM(OO[9])</f>
        <v>7.7577169592536304E-12</v>
      </c>
      <c r="L15" s="10">
        <f>3/24*OO[[#This Row],[68 (27JUN1985 09:00:00)-Water Temperature (C)]]*OO[[#This Row],[10]]/SUM(OO[10])</f>
        <v>7.2108850555581631E-12</v>
      </c>
      <c r="M15" s="10">
        <f>3/24*OO[[#This Row],[69 (27JUN1985 12:00:00)-Water Temperature (C)]]*OO[[#This Row],[11]]/SUM(OO[11])</f>
        <v>6.4781020362850534E-12</v>
      </c>
      <c r="N15" s="10">
        <f>3/24*OO[[#This Row],[70 (27JUN1985 15:00:00)-Water Temperature (C)]]*OO[[#This Row],[12]]/SUM(OO[12])</f>
        <v>5.70431354048098E-12</v>
      </c>
      <c r="O15" s="10">
        <f>3/24*OO[[#This Row],[71 (27JUN1985 18:00:00)-Water Temperature (C)]]*OO[[#This Row],[13]]/SUM(OO[13])</f>
        <v>5.0756930883695178E-12</v>
      </c>
      <c r="P15" s="10">
        <f>3/24*OO[[#This Row],[72 (27JUN1985 21:00:00)-Water Temperature (C)]]*OO[[#This Row],[14]]/SUM(OO[14])</f>
        <v>4.4951345717954214E-12</v>
      </c>
      <c r="Q15" s="10">
        <f>3/24*OO[[#This Row],[73 (28JUN1985 00:00:00)-Water Temperature (C)]]*OO[[#This Row],[15]]/SUM(OO[15])</f>
        <v>4.1982977729360328E-12</v>
      </c>
      <c r="R15" s="10">
        <f>3/24*OO[[#This Row],[74 (28JUN1985 03:00:00)-Water Temperature (C)]]*OO[[#This Row],[16]]/SUM(OO[16])</f>
        <v>4.1297109535421125E-12</v>
      </c>
      <c r="S15" s="10">
        <f>3/24*OO[[#This Row],[75 (28JUN1985 06:00:00)-Water Temperature (C)]]*OO[[#This Row],[17]]/SUM(OO[17])</f>
        <v>3.7807076522303352E-12</v>
      </c>
      <c r="T15" s="10">
        <f>3/24*OO[[#This Row],[76 (28JUN1985 09:00:00)-Water Temperature (C)]]*OO[[#This Row],[18]]/SUM(OO[18])</f>
        <v>3.4289685497771637E-12</v>
      </c>
      <c r="U15" s="10">
        <f>3/24*OO[[#This Row],[77 (28JUN1985 12:00:00)-Water Temperature (C)]]*OO[[#This Row],[19]]/SUM(OO[19])</f>
        <v>3.0963126128380653E-12</v>
      </c>
      <c r="V15" s="10">
        <f>3/24000000*OO[[#This Row],[78 (28JUN1985 15:00:00)-Water Temperature (C)]]*OO[[#This Row],[20]]</f>
        <v>2.758598283735E-12</v>
      </c>
      <c r="W15" s="10">
        <f>3/24000000*OO[[#This Row],[79 (28JUN1985 18:00:00)-Water Temperature (C)]]*OO[[#This Row],[21]]</f>
        <v>2.4230604595200001E-12</v>
      </c>
      <c r="X15" s="10">
        <f>3/24000000*OO[[#This Row],[80 (28JUN1985 21:00:00)-Water Temperature (C)]]*OO[[#This Row],[22]]</f>
        <v>2.2022703576E-12</v>
      </c>
      <c r="Y15" s="10">
        <f>3/24000000*OO[[#This Row],[81 (29JUN1985 00:00:00)-Water Temperature (C)]]*OO[[#This Row],[23]]</f>
        <v>2.0279596126112501E-12</v>
      </c>
      <c r="Z15" s="10">
        <f>3/24000000*OO[[#This Row],[82 (29JUN1985 03:00:00)-Water Temperature (C)]]*OO[[#This Row],[24]]</f>
        <v>1.9361678132362499E-12</v>
      </c>
      <c r="AA15" s="10">
        <f>3/24000000*OO[[#This Row],[83 (29JUN1985 06:00:00)-Water Temperature (C)]]*OO[[#This Row],[25]]</f>
        <v>1.6931949869099999E-12</v>
      </c>
      <c r="AB15" s="10">
        <f>3/24000000*OO[[#This Row],[84 (29JUN1985 09:00:00)-Water Temperature (C)]]*OO[[#This Row],[26]]</f>
        <v>1.551341978923E-12</v>
      </c>
      <c r="AC15" s="10">
        <f>3/24000000*OO[[#This Row],[85 (29JUN1985 12:00:00)-Water Temperature (C)]]*OO[[#This Row],[27]]</f>
        <v>1.3911672380624998E-12</v>
      </c>
      <c r="AD15" s="10">
        <f>3/24000000*OO[[#This Row],[86 (29JUN1985 15:00:00)-Water Temperature (C)]]*OO[[#This Row],[28]]</f>
        <v>1.19122363609675E-12</v>
      </c>
      <c r="AE15" s="10">
        <f>3/24000000*OO[[#This Row],[88 (29JUN1985 21:00:00)-Water Temperature (C)]]*OO[[#This Row],[30]]</f>
        <v>9.4043827501499991E-13</v>
      </c>
      <c r="AF15" s="10">
        <f>3/24000000*OO[[#This Row],[88 (29JUN1985 21:00:00)-Water Temperature (C)]]*OO[[#This Row],[30]]</f>
        <v>9.4043827501499991E-13</v>
      </c>
      <c r="AG15" s="10">
        <f>3/24000000*OO[[#This Row],[89 (30JUN1985 00:00:00)-Water Temperature (C)]]*OO[[#This Row],[31]]</f>
        <v>6.816933281687499E-13</v>
      </c>
      <c r="AH15" s="10">
        <f>3/24000000*OO[[#This Row],[90 (30JUN1985 03:00:00)-Water Temperature (C)]]*OO[[#This Row],[32]]</f>
        <v>4.7151962561312499E-13</v>
      </c>
      <c r="AI15" s="10">
        <f>3/24000000*OO[[#This Row],[91 (30JUN1985 06:00:00)-Water Temperature (C)]]*OO[[#This Row],[33]]</f>
        <v>3.2472533655149996E-13</v>
      </c>
      <c r="AJ15" s="10">
        <f>3/24000000*OO[[#This Row],[92 (30JUN1985 09:00:00)-Water Temperature (C)]]*OO[[#This Row],[34]]</f>
        <v>2.4696782796825E-13</v>
      </c>
      <c r="AK15" s="10">
        <f>3/24000000*OO[[#This Row],[93 (30JUN1985 12:00:00)-Water Temperature (C)]]*OO[[#This Row],[35]]</f>
        <v>2.01084288333E-13</v>
      </c>
      <c r="AL15" s="10">
        <f>3/24000000*OO[[#This Row],[94 (30JUN1985 15:00:00)-Water Temperature (C)]]*OO[[#This Row],[36]]</f>
        <v>1.64433427773875E-13</v>
      </c>
      <c r="AM15" s="10">
        <f>3/24000000*OO[[#This Row],[95 (30JUN1985 18:00:00)-Water Temperature (C)]]*OO[[#This Row],[37]]</f>
        <v>1.4259136368509999E-13</v>
      </c>
      <c r="AN15" s="10">
        <f>3/24000000*OO[[#This Row],[96 (30JUN1985 21:00:00)-Water Temperature (C)]]*OO[[#This Row],[38]]</f>
        <v>1.3169674097765E-13</v>
      </c>
      <c r="AO15" s="10">
        <f>3/24000000*OO[[#This Row],[97 (01JUL1985 00:00:00)-Water Temperature (C)]]*OO[[#This Row],[39]]</f>
        <v>1.162154464632E-13</v>
      </c>
      <c r="AP15" s="10">
        <f>3/24000000*OO[[#This Row],[98 (01JUL1985 03:00:00)-Water Temperature (C)]]*OO[[#This Row],[40]]</f>
        <v>1.0691299551281249E-13</v>
      </c>
      <c r="AQ15" s="10">
        <f>3/24000000*OO[[#This Row],[99 (01JUL1985 06:00:00)-Water Temperature (C)]]*OO[[#This Row],[41]]</f>
        <v>9.696303378674999E-14</v>
      </c>
      <c r="AR15" s="10">
        <f>3/24000000*OO[[#This Row],[100 (01JUL1985 09:00:00)-Water Temperature (C)]]*OO[[#This Row],[42]]</f>
        <v>8.7878598184874993E-14</v>
      </c>
      <c r="AS15" s="10">
        <f>3/24000000*OO[[#This Row],[101 (01JUL1985 12:00:00)-Water Temperature (C)]]*OO[[#This Row],[43]]</f>
        <v>8.1343846940737492E-14</v>
      </c>
      <c r="AT15" s="10">
        <f>3/24000000*OO[[#This Row],[102 (01JUL1985 15:00:00)-Water Temperature (C)]]*OO[[#This Row],[44]]</f>
        <v>7.4479887931412504E-14</v>
      </c>
      <c r="AU15" s="10">
        <f>3/24000000*OO[[#This Row],[103 (01JUL1985 18:00:00)-Water Temperature (C)]]*OO[[#This Row],[45]]</f>
        <v>6.9646832266899994E-14</v>
      </c>
      <c r="AV15" s="10">
        <f>3/24000000*OO[[#This Row],[104 (01JUL1985 21:00:00)-Water Temperature (C)]]*OO[[#This Row],[46]]</f>
        <v>6.6520722884849992E-14</v>
      </c>
      <c r="AW15" s="10">
        <f>3/24000000*OO[[#This Row],[105 (02JUL1985 00:00:00)-Water Temperature (C)]]*OO[[#This Row],[47]]</f>
        <v>6.7203909623100002E-14</v>
      </c>
      <c r="AX15" s="10">
        <f>3/24000000*OO[[#This Row],[106 (02JUL1985 03:00:00)-Water Temperature (C)]]*OO[[#This Row],[48]]</f>
        <v>7.0714088856112501E-14</v>
      </c>
      <c r="AY15" s="10">
        <f>3/24000000*OO[[#This Row],[107 (02JUL1985 06:00:00)-Water Temperature (C)]]*OO[[#This Row],[49]]</f>
        <v>7.1606930675499997E-14</v>
      </c>
      <c r="AZ15" s="10">
        <f>3/24000000*OO[[#This Row],[108 (02JUL1985 09:00:00)-Water Temperature (C)]]*OO[[#This Row],[50]]</f>
        <v>7.0428376962049989E-14</v>
      </c>
      <c r="BA15" s="10">
        <f>3/24000000*OO[[#This Row],[109 (02JUL1985 12:00:00)-Water Temperature (C)]]*OO[[#This Row],[51]]</f>
        <v>6.7487934129424992E-14</v>
      </c>
      <c r="BB15" s="10">
        <f>3/24000000*OO[[#This Row],[110 (02JUL1985 15:00:00)-Water Temperature (C)]]*OO[[#This Row],[52]]</f>
        <v>6.1393506891199998E-14</v>
      </c>
      <c r="BC15" s="10">
        <f>3/24000000*OO[[#This Row],[111 (02JUL1985 18:00:00)-Water Temperature (C)]]*OO[[#This Row],[53]]</f>
        <v>5.4385134874412505E-14</v>
      </c>
      <c r="BD15" s="10">
        <f>3/24000000*OO[[#This Row],[112 (02JUL1985 21:00:00)-Water Temperature (C)]]*OO[[#This Row],[54]]</f>
        <v>5.1537654469799997E-14</v>
      </c>
      <c r="BE15" s="10">
        <f>3/24000000*OO[[#This Row],[113 (03JUL1985 00:00:00)-Water Temperature (C)]]*OO[[#This Row],[55]]</f>
        <v>4.9878594038649999E-14</v>
      </c>
      <c r="BF15" s="10">
        <f>3/24000000*OO[[#This Row],[114 (03JUL1985 03:00:00)-Water Temperature (C)]]*OO[[#This Row],[56]]</f>
        <v>4.9932190022000004E-14</v>
      </c>
      <c r="BG15" s="10">
        <f>3/24000000*OO[[#This Row],[115 (03JUL1985 06:00:00)-Water Temperature (C)]]*OO[[#This Row],[57]]</f>
        <v>4.985331873965E-14</v>
      </c>
      <c r="BH15" s="10">
        <f>3/24000000*OO[[#This Row],[116 (03JUL1985 09:00:00)-Water Temperature (C)]]*OO[[#This Row],[58]]</f>
        <v>4.9346481208149995E-14</v>
      </c>
      <c r="BI15" s="10">
        <f>3/24000000*OO[[#This Row],[117 (03JUL1985 12:00:00)-Water Temperature (C)]]*OO[[#This Row],[59]]</f>
        <v>4.7237051295500003E-14</v>
      </c>
      <c r="BJ15" s="10">
        <f>3/24000000*OO[[#This Row],[118 (03JUL1985 15:00:00)-Water Temperature (C)]]*OO[[#This Row],[60]]</f>
        <v>4.2953460882074999E-14</v>
      </c>
      <c r="BK15" s="10">
        <f>3/24000000*OO[[#This Row],[119 (03JUL1985 18:00:00)-Water Temperature (C)]]*OO[[#This Row],[61]]</f>
        <v>3.8514703084000002E-14</v>
      </c>
      <c r="BL15" s="10">
        <f>3/24000000*OO[[#This Row],[120 (03JUL1985 21:00:00)-Water Temperature (C)]]*OO[[#This Row],[62]]</f>
        <v>3.64854294E-14</v>
      </c>
      <c r="BM15" s="10">
        <f>3/24000000*OO[[#This Row],[121 (04JUL1985 00:00:00)-Water Temperature (C)]]*OO[[#This Row],[63]]</f>
        <v>3.4429842134549998E-14</v>
      </c>
      <c r="BN15" s="10">
        <f>3/24000000*OO[[#This Row],[122 (04JUL1985 03:00:00)-Water Temperature (C)]]*OO[[#This Row],[64]]</f>
        <v>3.452293581105E-14</v>
      </c>
      <c r="BO15" s="10">
        <f>3/24000000*OO[[#This Row],[123 (04JUL1985 06:00:00)-Water Temperature (C)]]*OO[[#This Row],[65]]</f>
        <v>3.3474813914449997E-14</v>
      </c>
      <c r="BP15" s="10">
        <f>3/24000000*OO[[#This Row],[124 (04JUL1985 09:00:00)-Water Temperature (C)]]*OO[[#This Row],[66]]</f>
        <v>3.1851824629349991E-14</v>
      </c>
      <c r="BQ15" s="10">
        <f>3/24000000*OO[[#This Row],[125 (04JUL1985 12:00:00)-Water Temperature (C)]]*OO[[#This Row],[67]]</f>
        <v>2.9169014612575002E-14</v>
      </c>
      <c r="BR15" s="10">
        <f>3/24000000*OO[[#This Row],[126 (04JUL1985 15:00:00)-Water Temperature (C)]]*OO[[#This Row],[68]]</f>
        <v>2.68176882456E-14</v>
      </c>
      <c r="BS15" s="10">
        <f>3/24000000*OO[[#This Row],[127 (04JUL1985 18:00:00)-Water Temperature (C)]]*OO[[#This Row],[69]]</f>
        <v>2.48672320447375E-14</v>
      </c>
      <c r="BT15" s="10">
        <f>3/24000000*OO[[#This Row],[128 (04JUL1985 21:00:00)-Water Temperature (C)]]*OO[[#This Row],[70]]</f>
        <v>2.3878692534812501E-14</v>
      </c>
      <c r="BU15" s="10">
        <f>3/24000000*OO[[#This Row],[129 (05JUL1985 00:00:00)-Water Temperature (C)]]*OO[[#This Row],[71]]</f>
        <v>2.3301218433199998E-14</v>
      </c>
      <c r="BV15" s="10">
        <f>3/24000000*OO[[#This Row],[130 (05JUL1985 03:00:00)-Water Temperature (C)]]*OO[[#This Row],[72]]</f>
        <v>2.4028409390624999E-14</v>
      </c>
      <c r="BW15" s="10">
        <f>3/24000000*OO[[#This Row],[131 (05JUL1985 06:00:00)-Water Temperature (C)]]*OO[[#This Row],[73]]</f>
        <v>2.360204490165E-14</v>
      </c>
      <c r="BX15" s="10">
        <f>3/24000000*OO[[#This Row],[132 (05JUL1985 09:00:00)-Water Temperature (C)]]*OO[[#This Row],[74]]</f>
        <v>2.29101479965E-14</v>
      </c>
      <c r="BY15" s="10">
        <f>3/24000000*OO[[#This Row],[133 (05JUL1985 12:00:00)-Water Temperature (C)]]*OO[[#This Row],[75]]</f>
        <v>2.1814686818499999E-14</v>
      </c>
      <c r="BZ15" s="10">
        <f>3/24000000*OO[[#This Row],[134 (05JUL1985 15:00:00)-Water Temperature (C)]]*OO[[#This Row],[76]]</f>
        <v>1.9969630122299999E-14</v>
      </c>
      <c r="CA15" s="10">
        <f>3/24000000*OO[[#This Row],[135 (05JUL1985 18:00:00)-Water Temperature (C)]]*OO[[#This Row],[77]]</f>
        <v>1.8463536849374998E-14</v>
      </c>
      <c r="CB15" s="10">
        <f>3/24000000*OO[[#This Row],[136 (05JUL1985 21:00:00)-Water Temperature (C)]]*OO[[#This Row],[78]]</f>
        <v>1.7798184145949998E-14</v>
      </c>
      <c r="CC15" s="10">
        <f>3/24000000*OO[[#This Row],[137 (06JUL1985 00:00:00)-Water Temperature (C)]]*OO[[#This Row],[79]]</f>
        <v>1.74483183819375E-14</v>
      </c>
      <c r="CD15" s="10">
        <f>3/24000000*OO[[#This Row],[138 (06JUL1985 03:00:00)-Water Temperature (C)]]*OO[[#This Row],[80]]</f>
        <v>1.8061834304100002E-14</v>
      </c>
      <c r="CE15" s="10">
        <f>3/24000000*OO[[#This Row],[139 (06JUL1985 06:00:00)-Water Temperature (C)]]*OO[[#This Row],[81]]</f>
        <v>1.810674313875E-14</v>
      </c>
      <c r="CF15" s="10">
        <f>3/24000000*OO[[#This Row],[140 (06JUL1985 09:00:00)-Water Temperature (C)]]*OO[[#This Row],[82]]</f>
        <v>1.7788791912929997E-14</v>
      </c>
      <c r="CG15" s="10">
        <f>3/24000000*OO[[#This Row],[141 (06JUL1985 12:00:00)-Water Temperature (C)]]*OO[[#This Row],[83]]</f>
        <v>1.6809931669999998E-14</v>
      </c>
      <c r="CH15" s="10">
        <f>3/24000000*OO[[#This Row],[142 (06JUL1985 15:00:00)-Water Temperature (C)]]*OO[[#This Row],[84]]</f>
        <v>1.5164636658851248E-14</v>
      </c>
      <c r="CI15" s="10">
        <f>3/24000000*OO[[#This Row],[143 (06JUL1985 18:00:00)-Water Temperature (C)]]*OO[[#This Row],[85]]</f>
        <v>1.3794453935077499E-14</v>
      </c>
      <c r="CJ15" s="10">
        <f>3/24000000*OO[[#This Row],[144 (06JUL1985 21:00:00)-Water Temperature (C)]]*OO[[#This Row],[86]]</f>
        <v>1.32620527123875E-14</v>
      </c>
      <c r="CK15" s="10">
        <f>3/24000000*OO[[#This Row],[145 (07JUL1985 00:00:00)-Water Temperature (C)]]*OO[[#This Row],[87]]</f>
        <v>1.2882631064890001E-14</v>
      </c>
      <c r="CL15" s="10">
        <f>3/24000000*OO[[#This Row],[146 (07JUL1985 03:00:00)-Water Temperature (C)]]*OO[[#This Row],[88]]</f>
        <v>1.3355803010448748E-14</v>
      </c>
      <c r="CM15" s="10">
        <f>3/24000000*OO[[#This Row],[147 (07JUL1985 06:00:00)-Water Temperature (C)]]*OO[[#This Row],[89]]</f>
        <v>1.3018543225385001E-14</v>
      </c>
      <c r="CN15" s="10">
        <f>3/24000000*OO[[#This Row],[148 (07JUL1985 09:00:00)-Water Temperature (C)]]*OO[[#This Row],[90]]</f>
        <v>1.2254891757074998E-14</v>
      </c>
      <c r="CO15" s="10">
        <f>3/24000000*OO[[#This Row],[149 (07JUL1985 12:00:00)-Water Temperature (C)]]*OO[[#This Row],[91]]</f>
        <v>1.1599757749562498E-14</v>
      </c>
      <c r="CP15" s="10">
        <f>3/24000000*OO[[#This Row],[150 (07JUL1985 15:00:00)-Water Temperature (C)]]*OO[[#This Row],[92]]</f>
        <v>1.109235346792125E-14</v>
      </c>
      <c r="CQ15" s="10">
        <f>3/24000000*OO[[#This Row],[151 (07JUL1985 18:00:00)-Water Temperature (C)]]*OO[[#This Row],[93]]</f>
        <v>1.048795197444625E-14</v>
      </c>
      <c r="CR15" s="10">
        <f>3/24000000*OO[[#This Row],[152 (07JUL1985 21:00:00)-Water Temperature (C)]]*OO[[#This Row],[94]]</f>
        <v>1.0165370898847501E-14</v>
      </c>
      <c r="CS15" s="10">
        <f>3/24000000*OO[[#This Row],[153 (08JUL1985 00:00:00)-Water Temperature (C)]]*OO[[#This Row],[95]]</f>
        <v>1.065344490165375E-14</v>
      </c>
      <c r="CT15" s="10">
        <f>3/24000000*OO[[#This Row],[154 (08JUL1985 03:00:00)-Water Temperature (C)]]*OO[[#This Row],[96]]</f>
        <v>1.194609560067E-14</v>
      </c>
      <c r="CU15" s="10">
        <f>3/24000000*OO[[#This Row],[155 (08JUL1985 06:00:00)-Water Temperature (C)]]*OO[[#This Row],[97]]</f>
        <v>1.2727907846699999E-14</v>
      </c>
      <c r="CV15" s="10">
        <f>3/24000000*OO[[#This Row],[156 (08JUL1985 09:00:00)-Water Temperature (C)]]*OO[[#This Row],[98]]</f>
        <v>1.26964988752425E-14</v>
      </c>
      <c r="CW15" s="10">
        <f>3/24000000*OO[[#This Row],[157 (08JUL1985 12:00:00)-Water Temperature (C)]]*OO[[#This Row],[99]]</f>
        <v>1.216413418283875E-14</v>
      </c>
    </row>
    <row r="16" spans="1:102" x14ac:dyDescent="0.35">
      <c r="A16" t="s">
        <v>20</v>
      </c>
      <c r="B16">
        <v>907.9778</v>
      </c>
      <c r="C16" s="10">
        <f>3/24*OO[[#This Row],[59 (26JUN1985 06:00:00)-Water Temperature (C)]]*OO[[#This Row],[1]]/SUM(OO[1])</f>
        <v>1.9427898753459982E-6</v>
      </c>
      <c r="D16" s="10">
        <f>3/24*OO[[#This Row],[60 (26JUN1985 09:00:00)-Water Temperature (C)]]*OO[[#This Row],[2]]/SUM(OO[2])</f>
        <v>5.1618896367243597E-9</v>
      </c>
      <c r="E16" s="10">
        <f>3/24*OO[[#This Row],[61 (26JUN1985 12:00:00)-Water Temperature (C)]]*OO[[#This Row],[3]]/SUM(OO[3])</f>
        <v>1.2637037734462681E-10</v>
      </c>
      <c r="F16" s="10">
        <f>3/24*OO[[#This Row],[62 (26JUN1985 15:00:00)-Water Temperature (C)]]*OO[[#This Row],[4]]/SUM(OO[4])</f>
        <v>9.9671344620299527E-11</v>
      </c>
      <c r="G16" s="10">
        <f>3/24*OO[[#This Row],[63 (26JUN1985 18:00:00)-Water Temperature (C)]]*OO[[#This Row],[5]]/SUM(OO[5])</f>
        <v>8.7939501566840906E-11</v>
      </c>
      <c r="H16" s="10">
        <f>3/24*OO[[#This Row],[64 (26JUN1985 21:00:00)-Water Temperature (C)]]*OO[[#This Row],[6]]/SUM(OO[6])</f>
        <v>8.8468454099182825E-11</v>
      </c>
      <c r="I16" s="10">
        <f>3/24*OO[[#This Row],[65 (27JUN1985 00:00:00)-Water Temperature (C)]]*OO[[#This Row],[7]]/SUM(OO[7])</f>
        <v>1.0677024508140411E-10</v>
      </c>
      <c r="J16" s="10">
        <f>3/24*OO[[#This Row],[66 (27JUN1985 03:00:00)-Water Temperature (C)]]*OO[[#This Row],[8]]/SUM(OO[8])</f>
        <v>1.1704608291783565E-10</v>
      </c>
      <c r="K16" s="10">
        <f>3/24*OO[[#This Row],[67 (27JUN1985 06:00:00)-Water Temperature (C)]]*OO[[#This Row],[9]]/SUM(OO[9])</f>
        <v>1.1162091861124485E-10</v>
      </c>
      <c r="L16" s="10">
        <f>3/24*OO[[#This Row],[68 (27JUN1985 09:00:00)-Water Temperature (C)]]*OO[[#This Row],[10]]/SUM(OO[10])</f>
        <v>1.025839034796849E-10</v>
      </c>
      <c r="M16" s="10">
        <f>3/24*OO[[#This Row],[69 (27JUN1985 12:00:00)-Water Temperature (C)]]*OO[[#This Row],[11]]/SUM(OO[11])</f>
        <v>9.1116157119159273E-11</v>
      </c>
      <c r="N16" s="10">
        <f>3/24*OO[[#This Row],[70 (27JUN1985 15:00:00)-Water Temperature (C)]]*OO[[#This Row],[12]]/SUM(OO[12])</f>
        <v>7.9217175897996983E-11</v>
      </c>
      <c r="O16" s="10">
        <f>3/24*OO[[#This Row],[71 (27JUN1985 18:00:00)-Water Temperature (C)]]*OO[[#This Row],[13]]/SUM(OO[13])</f>
        <v>6.9532300197592369E-11</v>
      </c>
      <c r="P16" s="10">
        <f>3/24*OO[[#This Row],[72 (27JUN1985 21:00:00)-Water Temperature (C)]]*OO[[#This Row],[14]]/SUM(OO[14])</f>
        <v>6.071612307690513E-11</v>
      </c>
      <c r="Q16" s="10">
        <f>3/24*OO[[#This Row],[73 (28JUN1985 00:00:00)-Water Temperature (C)]]*OO[[#This Row],[15]]/SUM(OO[15])</f>
        <v>5.590799026462313E-11</v>
      </c>
      <c r="R16" s="10">
        <f>3/24*OO[[#This Row],[74 (28JUN1985 03:00:00)-Water Temperature (C)]]*OO[[#This Row],[16]]/SUM(OO[16])</f>
        <v>5.4430429812150697E-11</v>
      </c>
      <c r="S16" s="10">
        <f>3/24*OO[[#This Row],[75 (28JUN1985 06:00:00)-Water Temperature (C)]]*OO[[#This Row],[17]]/SUM(OO[17])</f>
        <v>4.9149158943500513E-11</v>
      </c>
      <c r="T16" s="10">
        <f>3/24*OO[[#This Row],[76 (28JUN1985 09:00:00)-Water Temperature (C)]]*OO[[#This Row],[18]]/SUM(OO[18])</f>
        <v>4.3945041629038435E-11</v>
      </c>
      <c r="U16" s="10">
        <f>3/24*OO[[#This Row],[77 (28JUN1985 12:00:00)-Water Temperature (C)]]*OO[[#This Row],[19]]/SUM(OO[19])</f>
        <v>3.9086323411158855E-11</v>
      </c>
      <c r="V16" s="10">
        <f>3/24000000*OO[[#This Row],[78 (28JUN1985 15:00:00)-Water Temperature (C)]]*OO[[#This Row],[20]]</f>
        <v>3.4350569253437498E-11</v>
      </c>
      <c r="W16" s="10">
        <f>3/24000000*OO[[#This Row],[79 (28JUN1985 18:00:00)-Water Temperature (C)]]*OO[[#This Row],[21]]</f>
        <v>2.9634619523437497E-11</v>
      </c>
      <c r="X16" s="10">
        <f>3/24000000*OO[[#This Row],[80 (28JUN1985 21:00:00)-Water Temperature (C)]]*OO[[#This Row],[22]]</f>
        <v>2.6492158176750001E-11</v>
      </c>
      <c r="Y16" s="10">
        <f>3/24000000*OO[[#This Row],[81 (29JUN1985 00:00:00)-Water Temperature (C)]]*OO[[#This Row],[23]]</f>
        <v>2.4040088013949998E-11</v>
      </c>
      <c r="Z16" s="10">
        <f>3/24000000*OO[[#This Row],[82 (29JUN1985 03:00:00)-Water Temperature (C)]]*OO[[#This Row],[24]]</f>
        <v>2.2663980093437497E-11</v>
      </c>
      <c r="AA16" s="10">
        <f>3/24000000*OO[[#This Row],[83 (29JUN1985 06:00:00)-Water Temperature (C)]]*OO[[#This Row],[25]]</f>
        <v>1.9480749525687499E-11</v>
      </c>
      <c r="AB16" s="10">
        <f>3/24000000*OO[[#This Row],[84 (29JUN1985 09:00:00)-Water Temperature (C)]]*OO[[#This Row],[26]]</f>
        <v>1.7540533919937502E-11</v>
      </c>
      <c r="AC16" s="10">
        <f>3/24000000*OO[[#This Row],[85 (29JUN1985 12:00:00)-Water Temperature (C)]]*OO[[#This Row],[27]]</f>
        <v>1.5476940261188749E-11</v>
      </c>
      <c r="AD16" s="10">
        <f>3/24000000*OO[[#This Row],[86 (29JUN1985 15:00:00)-Water Temperature (C)]]*OO[[#This Row],[28]]</f>
        <v>1.302128204664E-11</v>
      </c>
      <c r="AE16" s="10">
        <f>3/24000000*OO[[#This Row],[88 (29JUN1985 21:00:00)-Water Temperature (C)]]*OO[[#This Row],[30]]</f>
        <v>9.8768558195999977E-12</v>
      </c>
      <c r="AF16" s="10">
        <f>3/24000000*OO[[#This Row],[88 (29JUN1985 21:00:00)-Water Temperature (C)]]*OO[[#This Row],[30]]</f>
        <v>9.8768558195999977E-12</v>
      </c>
      <c r="AG16" s="10">
        <f>3/24000000*OO[[#This Row],[89 (30JUN1985 00:00:00)-Water Temperature (C)]]*OO[[#This Row],[31]]</f>
        <v>7.0649093969662502E-12</v>
      </c>
      <c r="AH16" s="10">
        <f>3/24000000*OO[[#This Row],[90 (30JUN1985 03:00:00)-Water Temperature (C)]]*OO[[#This Row],[32]]</f>
        <v>4.8856905860437496E-12</v>
      </c>
      <c r="AI16" s="10">
        <f>3/24000000*OO[[#This Row],[91 (30JUN1985 06:00:00)-Water Temperature (C)]]*OO[[#This Row],[33]]</f>
        <v>3.3826138857262494E-12</v>
      </c>
      <c r="AJ16" s="10">
        <f>3/24000000*OO[[#This Row],[92 (30JUN1985 09:00:00)-Water Temperature (C)]]*OO[[#This Row],[34]]</f>
        <v>2.5792468768749997E-12</v>
      </c>
      <c r="AK16" s="10">
        <f>3/24000000*OO[[#This Row],[93 (30JUN1985 12:00:00)-Water Temperature (C)]]*OO[[#This Row],[35]]</f>
        <v>2.1022011617237499E-12</v>
      </c>
      <c r="AL16" s="10">
        <f>3/24000000*OO[[#This Row],[94 (30JUN1985 15:00:00)-Water Temperature (C)]]*OO[[#This Row],[36]]</f>
        <v>1.7164216866049999E-12</v>
      </c>
      <c r="AM16" s="10">
        <f>3/24000000*OO[[#This Row],[95 (30JUN1985 18:00:00)-Water Temperature (C)]]*OO[[#This Row],[37]]</f>
        <v>1.4793227859762499E-12</v>
      </c>
      <c r="AN16" s="10">
        <f>3/24000000*OO[[#This Row],[96 (30JUN1985 21:00:00)-Water Temperature (C)]]*OO[[#This Row],[38]]</f>
        <v>1.3636747185576249E-12</v>
      </c>
      <c r="AO16" s="10">
        <f>3/24000000*OO[[#This Row],[97 (01JUL1985 00:00:00)-Water Temperature (C)]]*OO[[#This Row],[39]]</f>
        <v>1.2013732203116249E-12</v>
      </c>
      <c r="AP16" s="10">
        <f>3/24000000*OO[[#This Row],[98 (01JUL1985 03:00:00)-Water Temperature (C)]]*OO[[#This Row],[40]]</f>
        <v>1.1080378246117499E-12</v>
      </c>
      <c r="AQ16" s="10">
        <f>3/24000000*OO[[#This Row],[99 (01JUL1985 06:00:00)-Water Temperature (C)]]*OO[[#This Row],[41]]</f>
        <v>1.00917134792025E-12</v>
      </c>
      <c r="AR16" s="10">
        <f>3/24000000*OO[[#This Row],[100 (01JUL1985 09:00:00)-Water Temperature (C)]]*OO[[#This Row],[42]]</f>
        <v>9.136633169287497E-13</v>
      </c>
      <c r="AS16" s="10">
        <f>3/24000000*OO[[#This Row],[101 (01JUL1985 12:00:00)-Water Temperature (C)]]*OO[[#This Row],[43]]</f>
        <v>8.4687283919999997E-13</v>
      </c>
      <c r="AT16" s="10">
        <f>3/24000000*OO[[#This Row],[102 (01JUL1985 15:00:00)-Water Temperature (C)]]*OO[[#This Row],[44]]</f>
        <v>7.7318097682E-13</v>
      </c>
      <c r="AU16" s="10">
        <f>3/24000000*OO[[#This Row],[103 (01JUL1985 18:00:00)-Water Temperature (C)]]*OO[[#This Row],[45]]</f>
        <v>7.219871705445E-13</v>
      </c>
      <c r="AV16" s="10">
        <f>3/24000000*OO[[#This Row],[104 (01JUL1985 21:00:00)-Water Temperature (C)]]*OO[[#This Row],[46]]</f>
        <v>6.8981211427312493E-13</v>
      </c>
      <c r="AW16" s="10">
        <f>3/24000000*OO[[#This Row],[105 (02JUL1985 00:00:00)-Water Temperature (C)]]*OO[[#This Row],[47]]</f>
        <v>6.9732007276912493E-13</v>
      </c>
      <c r="AX16" s="10">
        <f>3/24000000*OO[[#This Row],[106 (02JUL1985 03:00:00)-Water Temperature (C)]]*OO[[#This Row],[48]]</f>
        <v>7.346979369764999E-13</v>
      </c>
      <c r="AY16" s="10">
        <f>3/24000000*OO[[#This Row],[107 (02JUL1985 06:00:00)-Water Temperature (C)]]*OO[[#This Row],[49]]</f>
        <v>7.4525149017799999E-13</v>
      </c>
      <c r="AZ16" s="10">
        <f>3/24000000*OO[[#This Row],[108 (02JUL1985 09:00:00)-Water Temperature (C)]]*OO[[#This Row],[50]]</f>
        <v>7.3328055056550002E-13</v>
      </c>
      <c r="BA16" s="10">
        <f>3/24000000*OO[[#This Row],[109 (02JUL1985 12:00:00)-Water Temperature (C)]]*OO[[#This Row],[51]]</f>
        <v>7.0229521805449995E-13</v>
      </c>
      <c r="BB16" s="10">
        <f>3/24000000*OO[[#This Row],[110 (02JUL1985 15:00:00)-Water Temperature (C)]]*OO[[#This Row],[52]]</f>
        <v>6.3806743086124991E-13</v>
      </c>
      <c r="BC16" s="10">
        <f>3/24000000*OO[[#This Row],[111 (02JUL1985 18:00:00)-Water Temperature (C)]]*OO[[#This Row],[53]]</f>
        <v>5.6182992399799993E-13</v>
      </c>
      <c r="BD16" s="10">
        <f>3/24000000*OO[[#This Row],[112 (02JUL1985 21:00:00)-Water Temperature (C)]]*OO[[#This Row],[54]]</f>
        <v>5.3054288941162493E-13</v>
      </c>
      <c r="BE16" s="10">
        <f>3/24000000*OO[[#This Row],[113 (03JUL1985 00:00:00)-Water Temperature (C)]]*OO[[#This Row],[55]]</f>
        <v>5.1321684173499995E-13</v>
      </c>
      <c r="BF16" s="10">
        <f>3/24000000*OO[[#This Row],[114 (03JUL1985 03:00:00)-Water Temperature (C)]]*OO[[#This Row],[56]]</f>
        <v>5.1430396814124991E-13</v>
      </c>
      <c r="BG16" s="10">
        <f>3/24000000*OO[[#This Row],[115 (03JUL1985 06:00:00)-Water Temperature (C)]]*OO[[#This Row],[57]]</f>
        <v>5.1425555528124996E-13</v>
      </c>
      <c r="BH16" s="10">
        <f>3/24000000*OO[[#This Row],[116 (03JUL1985 09:00:00)-Water Temperature (C)]]*OO[[#This Row],[58]]</f>
        <v>5.1017750033449997E-13</v>
      </c>
      <c r="BI16" s="10">
        <f>3/24000000*OO[[#This Row],[117 (03JUL1985 12:00:00)-Water Temperature (C)]]*OO[[#This Row],[59]]</f>
        <v>4.8842651111124996E-13</v>
      </c>
      <c r="BJ16" s="10">
        <f>3/24000000*OO[[#This Row],[118 (03JUL1985 15:00:00)-Water Temperature (C)]]*OO[[#This Row],[60]]</f>
        <v>4.4363412442125E-13</v>
      </c>
      <c r="BK16" s="10">
        <f>3/24000000*OO[[#This Row],[119 (03JUL1985 18:00:00)-Water Temperature (C)]]*OO[[#This Row],[61]]</f>
        <v>3.95368647705E-13</v>
      </c>
      <c r="BL16" s="10">
        <f>3/24000000*OO[[#This Row],[120 (03JUL1985 21:00:00)-Water Temperature (C)]]*OO[[#This Row],[62]]</f>
        <v>3.7325527700124996E-13</v>
      </c>
      <c r="BM16" s="10">
        <f>3/24000000*OO[[#This Row],[121 (04JUL1985 00:00:00)-Water Temperature (C)]]*OO[[#This Row],[63]]</f>
        <v>3.5189249495399996E-13</v>
      </c>
      <c r="BN16" s="10">
        <f>3/24000000*OO[[#This Row],[122 (04JUL1985 03:00:00)-Water Temperature (C)]]*OO[[#This Row],[64]]</f>
        <v>3.5421678980362499E-13</v>
      </c>
      <c r="BO16" s="10">
        <f>3/24000000*OO[[#This Row],[123 (04JUL1985 06:00:00)-Water Temperature (C)]]*OO[[#This Row],[65]]</f>
        <v>3.4498561118287499E-13</v>
      </c>
      <c r="BP16" s="10">
        <f>3/24000000*OO[[#This Row],[124 (04JUL1985 09:00:00)-Water Temperature (C)]]*OO[[#This Row],[66]]</f>
        <v>3.2876948387750001E-13</v>
      </c>
      <c r="BQ16" s="10">
        <f>3/24000000*OO[[#This Row],[125 (04JUL1985 12:00:00)-Water Temperature (C)]]*OO[[#This Row],[67]]</f>
        <v>3.0078862078124997E-13</v>
      </c>
      <c r="BR16" s="10">
        <f>3/24000000*OO[[#This Row],[126 (04JUL1985 15:00:00)-Water Temperature (C)]]*OO[[#This Row],[68]]</f>
        <v>2.7584177428124995E-13</v>
      </c>
      <c r="BS16" s="10">
        <f>3/24000000*OO[[#This Row],[127 (04JUL1985 18:00:00)-Water Temperature (C)]]*OO[[#This Row],[69]]</f>
        <v>2.5498320867249998E-13</v>
      </c>
      <c r="BT16" s="10">
        <f>3/24000000*OO[[#This Row],[128 (04JUL1985 21:00:00)-Water Temperature (C)]]*OO[[#This Row],[70]]</f>
        <v>2.4462199586962499E-13</v>
      </c>
      <c r="BU16" s="10">
        <f>3/24000000*OO[[#This Row],[129 (05JUL1985 00:00:00)-Water Temperature (C)]]*OO[[#This Row],[71]]</f>
        <v>2.38738890831E-13</v>
      </c>
      <c r="BV16" s="10">
        <f>3/24000000*OO[[#This Row],[130 (05JUL1985 03:00:00)-Water Temperature (C)]]*OO[[#This Row],[72]]</f>
        <v>2.4678303034500001E-13</v>
      </c>
      <c r="BW16" s="10">
        <f>3/24000000*OO[[#This Row],[131 (05JUL1985 06:00:00)-Water Temperature (C)]]*OO[[#This Row],[73]]</f>
        <v>2.4327129715425002E-13</v>
      </c>
      <c r="BX16" s="10">
        <f>3/24000000*OO[[#This Row],[132 (05JUL1985 09:00:00)-Water Temperature (C)]]*OO[[#This Row],[74]]</f>
        <v>2.3620656320099997E-13</v>
      </c>
      <c r="BY16" s="10">
        <f>3/24000000*OO[[#This Row],[133 (05JUL1985 12:00:00)-Water Temperature (C)]]*OO[[#This Row],[75]]</f>
        <v>2.2501011036187502E-13</v>
      </c>
      <c r="BZ16" s="10">
        <f>3/24000000*OO[[#This Row],[134 (05JUL1985 15:00:00)-Water Temperature (C)]]*OO[[#This Row],[76]]</f>
        <v>2.0566127545562499E-13</v>
      </c>
      <c r="CA16" s="10">
        <f>3/24000000*OO[[#This Row],[135 (05JUL1985 18:00:00)-Water Temperature (C)]]*OO[[#This Row],[77]]</f>
        <v>1.8936713217374998E-13</v>
      </c>
      <c r="CB16" s="10">
        <f>3/24000000*OO[[#This Row],[136 (05JUL1985 21:00:00)-Water Temperature (C)]]*OO[[#This Row],[78]]</f>
        <v>1.8230992799249999E-13</v>
      </c>
      <c r="CC16" s="10">
        <f>3/24000000*OO[[#This Row],[137 (06JUL1985 00:00:00)-Water Temperature (C)]]*OO[[#This Row],[79]]</f>
        <v>1.7883013359399997E-13</v>
      </c>
      <c r="CD16" s="10">
        <f>3/24000000*OO[[#This Row],[138 (06JUL1985 03:00:00)-Water Temperature (C)]]*OO[[#This Row],[80]]</f>
        <v>1.8555203737687499E-13</v>
      </c>
      <c r="CE16" s="10">
        <f>3/24000000*OO[[#This Row],[139 (06JUL1985 06:00:00)-Water Temperature (C)]]*OO[[#This Row],[81]]</f>
        <v>1.8668265036900001E-13</v>
      </c>
      <c r="CF16" s="10">
        <f>3/24000000*OO[[#This Row],[140 (06JUL1985 09:00:00)-Water Temperature (C)]]*OO[[#This Row],[82]]</f>
        <v>1.8367272728326249E-13</v>
      </c>
      <c r="CG16" s="10">
        <f>3/24000000*OO[[#This Row],[141 (06JUL1985 12:00:00)-Water Temperature (C)]]*OO[[#This Row],[83]]</f>
        <v>1.7362501071434997E-13</v>
      </c>
      <c r="CH16" s="10">
        <f>3/24000000*OO[[#This Row],[142 (06JUL1985 15:00:00)-Water Temperature (C)]]*OO[[#This Row],[84]]</f>
        <v>1.56331941724875E-13</v>
      </c>
      <c r="CI16" s="10">
        <f>3/24000000*OO[[#This Row],[143 (06JUL1985 18:00:00)-Water Temperature (C)]]*OO[[#This Row],[85]]</f>
        <v>1.4141132807737497E-13</v>
      </c>
      <c r="CJ16" s="10">
        <f>3/24000000*OO[[#This Row],[144 (06JUL1985 21:00:00)-Water Temperature (C)]]*OO[[#This Row],[86]]</f>
        <v>1.3575430543998749E-13</v>
      </c>
      <c r="CK16" s="10">
        <f>3/24000000*OO[[#This Row],[145 (07JUL1985 00:00:00)-Water Temperature (C)]]*OO[[#This Row],[87]]</f>
        <v>1.3186802665146248E-13</v>
      </c>
      <c r="CL16" s="10">
        <f>3/24000000*OO[[#This Row],[146 (07JUL1985 03:00:00)-Water Temperature (C)]]*OO[[#This Row],[88]]</f>
        <v>1.3702726167882499E-13</v>
      </c>
      <c r="CM16" s="10">
        <f>3/24000000*OO[[#This Row],[147 (07JUL1985 06:00:00)-Water Temperature (C)]]*OO[[#This Row],[89]]</f>
        <v>1.341008950620625E-13</v>
      </c>
      <c r="CN16" s="10">
        <f>3/24000000*OO[[#This Row],[148 (07JUL1985 09:00:00)-Water Temperature (C)]]*OO[[#This Row],[90]]</f>
        <v>1.2592268300760001E-13</v>
      </c>
      <c r="CO16" s="10">
        <f>3/24000000*OO[[#This Row],[149 (07JUL1985 12:00:00)-Water Temperature (C)]]*OO[[#This Row],[91]]</f>
        <v>1.1923684434488748E-13</v>
      </c>
      <c r="CP16" s="10">
        <f>3/24000000*OO[[#This Row],[150 (07JUL1985 15:00:00)-Water Temperature (C)]]*OO[[#This Row],[92]]</f>
        <v>1.138857804044E-13</v>
      </c>
      <c r="CQ16" s="10">
        <f>3/24000000*OO[[#This Row],[151 (07JUL1985 18:00:00)-Water Temperature (C)]]*OO[[#This Row],[93]]</f>
        <v>1.07534039886E-13</v>
      </c>
      <c r="CR16" s="10">
        <f>3/24000000*OO[[#This Row],[152 (07JUL1985 21:00:00)-Water Temperature (C)]]*OO[[#This Row],[94]]</f>
        <v>1.042542031388E-13</v>
      </c>
      <c r="CS16" s="10">
        <f>3/24000000*OO[[#This Row],[153 (08JUL1985 00:00:00)-Water Temperature (C)]]*OO[[#This Row],[95]]</f>
        <v>1.093720135024E-13</v>
      </c>
      <c r="CT16" s="10">
        <f>3/24000000*OO[[#This Row],[154 (08JUL1985 03:00:00)-Water Temperature (C)]]*OO[[#This Row],[96]]</f>
        <v>1.226446123364625E-13</v>
      </c>
      <c r="CU16" s="10">
        <f>3/24000000*OO[[#This Row],[155 (08JUL1985 06:00:00)-Water Temperature (C)]]*OO[[#This Row],[97]]</f>
        <v>1.3087538871824999E-13</v>
      </c>
      <c r="CV16" s="10">
        <f>3/24000000*OO[[#This Row],[156 (08JUL1985 09:00:00)-Water Temperature (C)]]*OO[[#This Row],[98]]</f>
        <v>1.30505165852475E-13</v>
      </c>
      <c r="CW16" s="10">
        <f>3/24000000*OO[[#This Row],[157 (08JUL1985 12:00:00)-Water Temperature (C)]]*OO[[#This Row],[99]]</f>
        <v>1.2484150048124999E-13</v>
      </c>
    </row>
    <row r="17" spans="1:101" x14ac:dyDescent="0.35">
      <c r="A17" t="s">
        <v>21</v>
      </c>
      <c r="B17">
        <v>611.05079999999998</v>
      </c>
      <c r="C17" s="10">
        <f>3/24*OO[[#This Row],[59 (26JUN1985 06:00:00)-Water Temperature (C)]]*OO[[#This Row],[1]]/SUM(OO[1])</f>
        <v>7.8055289382208636E-6</v>
      </c>
      <c r="D17" s="10">
        <f>3/24*OO[[#This Row],[60 (26JUN1985 09:00:00)-Water Temperature (C)]]*OO[[#This Row],[2]]/SUM(OO[2])</f>
        <v>1.0697228969544709E-7</v>
      </c>
      <c r="E17" s="10">
        <f>3/24*OO[[#This Row],[61 (26JUN1985 12:00:00)-Water Temperature (C)]]*OO[[#This Row],[3]]/SUM(OO[3])</f>
        <v>7.7242121508183955E-8</v>
      </c>
      <c r="F17" s="10">
        <f>3/24*OO[[#This Row],[62 (26JUN1985 15:00:00)-Water Temperature (C)]]*OO[[#This Row],[4]]/SUM(OO[4])</f>
        <v>6.8044042046958518E-8</v>
      </c>
      <c r="G17" s="10">
        <f>3/24*OO[[#This Row],[63 (26JUN1985 18:00:00)-Water Temperature (C)]]*OO[[#This Row],[5]]/SUM(OO[5])</f>
        <v>5.9615658147562099E-8</v>
      </c>
      <c r="H17" s="10">
        <f>3/24*OO[[#This Row],[64 (26JUN1985 21:00:00)-Water Temperature (C)]]*OO[[#This Row],[6]]/SUM(OO[6])</f>
        <v>5.9793757351815099E-8</v>
      </c>
      <c r="I17" s="10">
        <f>3/24*OO[[#This Row],[65 (27JUN1985 00:00:00)-Water Temperature (C)]]*OO[[#This Row],[7]]/SUM(OO[7])</f>
        <v>7.182086772607815E-8</v>
      </c>
      <c r="J17" s="10">
        <f>3/24*OO[[#This Row],[66 (27JUN1985 03:00:00)-Water Temperature (C)]]*OO[[#This Row],[8]]/SUM(OO[8])</f>
        <v>7.8178019450761424E-8</v>
      </c>
      <c r="K17" s="10">
        <f>3/24*OO[[#This Row],[67 (27JUN1985 06:00:00)-Water Temperature (C)]]*OO[[#This Row],[9]]/SUM(OO[9])</f>
        <v>7.4243232822926065E-8</v>
      </c>
      <c r="L17" s="10">
        <f>3/24*OO[[#This Row],[68 (27JUN1985 09:00:00)-Water Temperature (C)]]*OO[[#This Row],[10]]/SUM(OO[10])</f>
        <v>6.7782880186673045E-8</v>
      </c>
      <c r="M17" s="10">
        <f>3/24*OO[[#This Row],[69 (27JUN1985 12:00:00)-Water Temperature (C)]]*OO[[#This Row],[11]]/SUM(OO[11])</f>
        <v>5.9737156437296956E-8</v>
      </c>
      <c r="N17" s="10">
        <f>3/24*OO[[#This Row],[70 (27JUN1985 15:00:00)-Water Temperature (C)]]*OO[[#This Row],[12]]/SUM(OO[12])</f>
        <v>5.1403392826272897E-8</v>
      </c>
      <c r="O17" s="10">
        <f>3/24*OO[[#This Row],[71 (27JUN1985 18:00:00)-Water Temperature (C)]]*OO[[#This Row],[13]]/SUM(OO[13])</f>
        <v>4.460028314478406E-8</v>
      </c>
      <c r="P17" s="10">
        <f>3/24*OO[[#This Row],[72 (27JUN1985 21:00:00)-Water Temperature (C)]]*OO[[#This Row],[14]]/SUM(OO[14])</f>
        <v>3.8513754163772547E-8</v>
      </c>
      <c r="Q17" s="10">
        <f>3/24*OO[[#This Row],[73 (28JUN1985 00:00:00)-Water Temperature (C)]]*OO[[#This Row],[15]]/SUM(OO[15])</f>
        <v>3.504835404859936E-8</v>
      </c>
      <c r="R17" s="10">
        <f>3/24*OO[[#This Row],[74 (28JUN1985 03:00:00)-Water Temperature (C)]]*OO[[#This Row],[16]]/SUM(OO[16])</f>
        <v>3.3925563556326434E-8</v>
      </c>
      <c r="S17" s="10">
        <f>3/24*OO[[#This Row],[75 (28JUN1985 06:00:00)-Water Temperature (C)]]*OO[[#This Row],[17]]/SUM(OO[17])</f>
        <v>3.0396509709872343E-8</v>
      </c>
      <c r="T17" s="10">
        <f>3/24*OO[[#This Row],[76 (28JUN1985 09:00:00)-Water Temperature (C)]]*OO[[#This Row],[18]]/SUM(OO[18])</f>
        <v>2.6848871110000205E-8</v>
      </c>
      <c r="U17" s="10">
        <f>3/24*OO[[#This Row],[77 (28JUN1985 12:00:00)-Water Temperature (C)]]*OO[[#This Row],[19]]/SUM(OO[19])</f>
        <v>2.3615143524667334E-8</v>
      </c>
      <c r="V17" s="10">
        <f>3/24000000*OO[[#This Row],[78 (28JUN1985 15:00:00)-Water Temperature (C)]]*OO[[#This Row],[20]]</f>
        <v>2.0509376330999997E-8</v>
      </c>
      <c r="W17" s="10">
        <f>3/24000000*OO[[#This Row],[79 (28JUN1985 18:00:00)-Water Temperature (C)]]*OO[[#This Row],[21]]</f>
        <v>1.7411392102400002E-8</v>
      </c>
      <c r="X17" s="10">
        <f>3/24000000*OO[[#This Row],[80 (28JUN1985 21:00:00)-Water Temperature (C)]]*OO[[#This Row],[22]]</f>
        <v>1.5342187689599998E-8</v>
      </c>
      <c r="Y17" s="10">
        <f>3/24000000*OO[[#This Row],[81 (29JUN1985 00:00:00)-Water Temperature (C)]]*OO[[#This Row],[23]]</f>
        <v>1.3769887903199999E-8</v>
      </c>
      <c r="Z17" s="10">
        <f>3/24000000*OO[[#This Row],[82 (29JUN1985 03:00:00)-Water Temperature (C)]]*OO[[#This Row],[24]]</f>
        <v>1.2861600746459998E-8</v>
      </c>
      <c r="AA17" s="10">
        <f>3/24000000*OO[[#This Row],[83 (29JUN1985 06:00:00)-Water Temperature (C)]]*OO[[#This Row],[25]]</f>
        <v>1.09107477182825E-8</v>
      </c>
      <c r="AB17" s="10">
        <f>3/24000000*OO[[#This Row],[84 (29JUN1985 09:00:00)-Water Temperature (C)]]*OO[[#This Row],[26]]</f>
        <v>9.6739386820999999E-9</v>
      </c>
      <c r="AC17" s="10">
        <f>3/24000000*OO[[#This Row],[85 (29JUN1985 12:00:00)-Water Temperature (C)]]*OO[[#This Row],[27]]</f>
        <v>8.4140497870624993E-9</v>
      </c>
      <c r="AD17" s="10">
        <f>3/24000000*OO[[#This Row],[86 (29JUN1985 15:00:00)-Water Temperature (C)]]*OO[[#This Row],[28]]</f>
        <v>6.9709280272937502E-9</v>
      </c>
      <c r="AE17" s="10">
        <f>3/24000000*OO[[#This Row],[88 (29JUN1985 21:00:00)-Water Temperature (C)]]*OO[[#This Row],[30]]</f>
        <v>5.1142113586124994E-9</v>
      </c>
      <c r="AF17" s="10">
        <f>3/24000000*OO[[#This Row],[88 (29JUN1985 21:00:00)-Water Temperature (C)]]*OO[[#This Row],[30]]</f>
        <v>5.1142113586124994E-9</v>
      </c>
      <c r="AG17" s="10">
        <f>3/24000000*OO[[#This Row],[89 (30JUN1985 00:00:00)-Water Temperature (C)]]*OO[[#This Row],[31]]</f>
        <v>3.6189407027999995E-9</v>
      </c>
      <c r="AH17" s="10">
        <f>3/24000000*OO[[#This Row],[90 (30JUN1985 03:00:00)-Water Temperature (C)]]*OO[[#This Row],[32]]</f>
        <v>2.4953610028512501E-9</v>
      </c>
      <c r="AI17" s="10">
        <f>3/24000000*OO[[#This Row],[91 (30JUN1985 06:00:00)-Water Temperature (C)]]*OO[[#This Row],[33]]</f>
        <v>1.7292394940302499E-9</v>
      </c>
      <c r="AJ17" s="10">
        <f>3/24000000*OO[[#This Row],[92 (30JUN1985 09:00:00)-Water Temperature (C)]]*OO[[#This Row],[34]]</f>
        <v>1.3144864479124999E-9</v>
      </c>
      <c r="AK17" s="10">
        <f>3/24000000*OO[[#This Row],[93 (30JUN1985 12:00:00)-Water Temperature (C)]]*OO[[#This Row],[35]]</f>
        <v>1.0670485241807499E-9</v>
      </c>
      <c r="AL17" s="10">
        <f>3/24000000*OO[[#This Row],[94 (30JUN1985 15:00:00)-Water Temperature (C)]]*OO[[#This Row],[36]]</f>
        <v>8.648820885319998E-10</v>
      </c>
      <c r="AM17" s="10">
        <f>3/24000000*OO[[#This Row],[95 (30JUN1985 18:00:00)-Water Temperature (C)]]*OO[[#This Row],[37]]</f>
        <v>7.3696613738474996E-10</v>
      </c>
      <c r="AN17" s="10">
        <f>3/24000000*OO[[#This Row],[96 (30JUN1985 21:00:00)-Water Temperature (C)]]*OO[[#This Row],[38]]</f>
        <v>6.7564339963399988E-10</v>
      </c>
      <c r="AO17" s="10">
        <f>3/24000000*OO[[#This Row],[97 (01JUL1985 00:00:00)-Water Temperature (C)]]*OO[[#This Row],[39]]</f>
        <v>5.9349871825799997E-10</v>
      </c>
      <c r="AP17" s="10">
        <f>3/24000000*OO[[#This Row],[98 (01JUL1985 03:00:00)-Water Temperature (C)]]*OO[[#This Row],[40]]</f>
        <v>5.4716238926387491E-10</v>
      </c>
      <c r="AQ17" s="10">
        <f>3/24000000*OO[[#This Row],[99 (01JUL1985 06:00:00)-Water Temperature (C)]]*OO[[#This Row],[41]]</f>
        <v>4.9889563942225003E-10</v>
      </c>
      <c r="AR17" s="10">
        <f>3/24000000*OO[[#This Row],[100 (01JUL1985 09:00:00)-Water Temperature (C)]]*OO[[#This Row],[42]]</f>
        <v>4.4985856473599993E-10</v>
      </c>
      <c r="AS17" s="10">
        <f>3/24000000*OO[[#This Row],[101 (01JUL1985 12:00:00)-Water Temperature (C)]]*OO[[#This Row],[43]]</f>
        <v>4.1531153968337503E-10</v>
      </c>
      <c r="AT17" s="10">
        <f>3/24000000*OO[[#This Row],[102 (01JUL1985 15:00:00)-Water Temperature (C)]]*OO[[#This Row],[44]]</f>
        <v>3.76364507371125E-10</v>
      </c>
      <c r="AU17" s="10">
        <f>3/24000000*OO[[#This Row],[103 (01JUL1985 18:00:00)-Water Temperature (C)]]*OO[[#This Row],[45]]</f>
        <v>3.4939525428025E-10</v>
      </c>
      <c r="AV17" s="10">
        <f>3/24000000*OO[[#This Row],[104 (01JUL1985 21:00:00)-Water Temperature (C)]]*OO[[#This Row],[46]]</f>
        <v>3.3248836246599998E-10</v>
      </c>
      <c r="AW17" s="10">
        <f>3/24000000*OO[[#This Row],[105 (02JUL1985 00:00:00)-Water Temperature (C)]]*OO[[#This Row],[47]]</f>
        <v>3.3535674392425E-10</v>
      </c>
      <c r="AX17" s="10">
        <f>3/24000000*OO[[#This Row],[106 (02JUL1985 03:00:00)-Water Temperature (C)]]*OO[[#This Row],[48]]</f>
        <v>3.533790042495E-10</v>
      </c>
      <c r="AY17" s="10">
        <f>3/24000000*OO[[#This Row],[107 (02JUL1985 06:00:00)-Water Temperature (C)]]*OO[[#This Row],[49]]</f>
        <v>3.5887324088E-10</v>
      </c>
      <c r="AZ17" s="10">
        <f>3/24000000*OO[[#This Row],[108 (02JUL1985 09:00:00)-Water Temperature (C)]]*OO[[#This Row],[50]]</f>
        <v>3.5249246393374998E-10</v>
      </c>
      <c r="BA17" s="10">
        <f>3/24000000*OO[[#This Row],[109 (02JUL1985 12:00:00)-Water Temperature (C)]]*OO[[#This Row],[51]]</f>
        <v>3.3658837024312498E-10</v>
      </c>
      <c r="BB17" s="10">
        <f>3/24000000*OO[[#This Row],[110 (02JUL1985 15:00:00)-Water Temperature (C)]]*OO[[#This Row],[52]]</f>
        <v>3.0421007958599995E-10</v>
      </c>
      <c r="BC17" s="10">
        <f>3/24000000*OO[[#This Row],[111 (02JUL1985 18:00:00)-Water Temperature (C)]]*OO[[#This Row],[53]]</f>
        <v>2.6511230791E-10</v>
      </c>
      <c r="BD17" s="10">
        <f>3/24000000*OO[[#This Row],[112 (02JUL1985 21:00:00)-Water Temperature (C)]]*OO[[#This Row],[54]]</f>
        <v>2.4834389704499998E-10</v>
      </c>
      <c r="BE17" s="10">
        <f>3/24000000*OO[[#This Row],[113 (03JUL1985 00:00:00)-Water Temperature (C)]]*OO[[#This Row],[55]]</f>
        <v>2.3981732956674999E-10</v>
      </c>
      <c r="BF17" s="10">
        <f>3/24000000*OO[[#This Row],[114 (03JUL1985 03:00:00)-Water Temperature (C)]]*OO[[#This Row],[56]]</f>
        <v>2.4052950250537497E-10</v>
      </c>
      <c r="BG17" s="10">
        <f>3/24000000*OO[[#This Row],[115 (03JUL1985 06:00:00)-Water Temperature (C)]]*OO[[#This Row],[57]]</f>
        <v>2.4123193483687501E-10</v>
      </c>
      <c r="BH17" s="10">
        <f>3/24000000*OO[[#This Row],[116 (03JUL1985 09:00:00)-Water Temperature (C)]]*OO[[#This Row],[58]]</f>
        <v>2.3992467038625003E-10</v>
      </c>
      <c r="BI17" s="10">
        <f>3/24000000*OO[[#This Row],[117 (03JUL1985 12:00:00)-Water Temperature (C)]]*OO[[#This Row],[59]]</f>
        <v>2.2970116414199997E-10</v>
      </c>
      <c r="BJ17" s="10">
        <f>3/24000000*OO[[#This Row],[118 (03JUL1985 15:00:00)-Water Temperature (C)]]*OO[[#This Row],[60]]</f>
        <v>2.0797313907850002E-10</v>
      </c>
      <c r="BK17" s="10">
        <f>3/24000000*OO[[#This Row],[119 (03JUL1985 18:00:00)-Water Temperature (C)]]*OO[[#This Row],[61]]</f>
        <v>1.8378118199249999E-10</v>
      </c>
      <c r="BL17" s="10">
        <f>3/24000000*OO[[#This Row],[120 (03JUL1985 21:00:00)-Water Temperature (C)]]*OO[[#This Row],[62]]</f>
        <v>1.7255428877625E-10</v>
      </c>
      <c r="BM17" s="10">
        <f>3/24000000*OO[[#This Row],[121 (04JUL1985 00:00:00)-Water Temperature (C)]]*OO[[#This Row],[63]]</f>
        <v>1.6273264494937501E-10</v>
      </c>
      <c r="BN17" s="10">
        <f>3/24000000*OO[[#This Row],[122 (04JUL1985 03:00:00)-Water Temperature (C)]]*OO[[#This Row],[64]]</f>
        <v>1.646087445518625E-10</v>
      </c>
      <c r="BO17" s="10">
        <f>3/24000000*OO[[#This Row],[123 (04JUL1985 06:00:00)-Water Temperature (C)]]*OO[[#This Row],[65]]</f>
        <v>1.6138413412204999E-10</v>
      </c>
      <c r="BP17" s="10">
        <f>3/24000000*OO[[#This Row],[124 (04JUL1985 09:00:00)-Water Temperature (C)]]*OO[[#This Row],[66]]</f>
        <v>1.5402177026097497E-10</v>
      </c>
      <c r="BQ17" s="10">
        <f>3/24000000*OO[[#This Row],[125 (04JUL1985 12:00:00)-Water Temperature (C)]]*OO[[#This Row],[67]]</f>
        <v>1.406906767601E-10</v>
      </c>
      <c r="BR17" s="10">
        <f>3/24000000*OO[[#This Row],[126 (04JUL1985 15:00:00)-Water Temperature (C)]]*OO[[#This Row],[68]]</f>
        <v>1.28334622117E-10</v>
      </c>
      <c r="BS17" s="10">
        <f>3/24000000*OO[[#This Row],[127 (04JUL1985 18:00:00)-Water Temperature (C)]]*OO[[#This Row],[69]]</f>
        <v>1.1806080923893748E-10</v>
      </c>
      <c r="BT17" s="10">
        <f>3/24000000*OO[[#This Row],[128 (04JUL1985 21:00:00)-Water Temperature (C)]]*OO[[#This Row],[70]]</f>
        <v>1.1298779248615E-10</v>
      </c>
      <c r="BU17" s="10">
        <f>3/24000000*OO[[#This Row],[129 (05JUL1985 00:00:00)-Water Temperature (C)]]*OO[[#This Row],[71]]</f>
        <v>1.103744798590875E-10</v>
      </c>
      <c r="BV17" s="10">
        <f>3/24000000*OO[[#This Row],[130 (05JUL1985 03:00:00)-Water Temperature (C)]]*OO[[#This Row],[72]]</f>
        <v>1.1450057793227498E-10</v>
      </c>
      <c r="BW17" s="10">
        <f>3/24000000*OO[[#This Row],[131 (05JUL1985 06:00:00)-Water Temperature (C)]]*OO[[#This Row],[73]]</f>
        <v>1.134925628253625E-10</v>
      </c>
      <c r="BX17" s="10">
        <f>3/24000000*OO[[#This Row],[132 (05JUL1985 09:00:00)-Water Temperature (C)]]*OO[[#This Row],[74]]</f>
        <v>1.102535822297875E-10</v>
      </c>
      <c r="BY17" s="10">
        <f>3/24000000*OO[[#This Row],[133 (05JUL1985 12:00:00)-Water Temperature (C)]]*OO[[#This Row],[75]]</f>
        <v>1.0503155550252499E-10</v>
      </c>
      <c r="BZ17" s="10">
        <f>3/24000000*OO[[#This Row],[134 (05JUL1985 15:00:00)-Water Temperature (C)]]*OO[[#This Row],[76]]</f>
        <v>9.5687442593049988E-11</v>
      </c>
      <c r="CA17" s="10">
        <f>3/24000000*OO[[#This Row],[135 (05JUL1985 18:00:00)-Water Temperature (C)]]*OO[[#This Row],[77]]</f>
        <v>8.7541761457912509E-11</v>
      </c>
      <c r="CB17" s="10">
        <f>3/24000000*OO[[#This Row],[136 (05JUL1985 21:00:00)-Water Temperature (C)]]*OO[[#This Row],[78]]</f>
        <v>8.4057226080987502E-11</v>
      </c>
      <c r="CC17" s="10">
        <f>3/24000000*OO[[#This Row],[137 (06JUL1985 00:00:00)-Water Temperature (C)]]*OO[[#This Row],[79]]</f>
        <v>8.2552287929999987E-11</v>
      </c>
      <c r="CD17" s="10">
        <f>3/24000000*OO[[#This Row],[138 (06JUL1985 03:00:00)-Water Temperature (C)]]*OO[[#This Row],[80]]</f>
        <v>8.5960867109537502E-11</v>
      </c>
      <c r="CE17" s="10">
        <f>3/24000000*OO[[#This Row],[139 (06JUL1985 06:00:00)-Water Temperature (C)]]*OO[[#This Row],[81]]</f>
        <v>8.6989870100700002E-11</v>
      </c>
      <c r="CF17" s="10">
        <f>3/24000000*OO[[#This Row],[140 (06JUL1985 09:00:00)-Water Temperature (C)]]*OO[[#This Row],[82]]</f>
        <v>8.5802690637237499E-11</v>
      </c>
      <c r="CG17" s="10">
        <f>3/24000000*OO[[#This Row],[141 (06JUL1985 12:00:00)-Water Temperature (C)]]*OO[[#This Row],[83]]</f>
        <v>8.1112117375849989E-11</v>
      </c>
      <c r="CH17" s="10">
        <f>3/24000000*OO[[#This Row],[142 (06JUL1985 15:00:00)-Water Temperature (C)]]*OO[[#This Row],[84]]</f>
        <v>7.2822768811199996E-11</v>
      </c>
      <c r="CI17" s="10">
        <f>3/24000000*OO[[#This Row],[143 (06JUL1985 18:00:00)-Water Temperature (C)]]*OO[[#This Row],[85]]</f>
        <v>6.5540003766187502E-11</v>
      </c>
      <c r="CJ17" s="10">
        <f>3/24000000*OO[[#This Row],[144 (06JUL1985 21:00:00)-Water Temperature (C)]]*OO[[#This Row],[86]]</f>
        <v>6.2913528619649993E-11</v>
      </c>
      <c r="CK17" s="10">
        <f>3/24000000*OO[[#This Row],[145 (07JUL1985 00:00:00)-Water Temperature (C)]]*OO[[#This Row],[87]]</f>
        <v>6.1345566695599997E-11</v>
      </c>
      <c r="CL17" s="10">
        <f>3/24000000*OO[[#This Row],[146 (07JUL1985 03:00:00)-Water Temperature (C)]]*OO[[#This Row],[88]]</f>
        <v>6.4169975564999993E-11</v>
      </c>
      <c r="CM17" s="10">
        <f>3/24000000*OO[[#This Row],[147 (07JUL1985 06:00:00)-Water Temperature (C)]]*OO[[#This Row],[89]]</f>
        <v>6.3311491457999992E-11</v>
      </c>
      <c r="CN17" s="10">
        <f>3/24000000*OO[[#This Row],[148 (07JUL1985 09:00:00)-Water Temperature (C)]]*OO[[#This Row],[90]]</f>
        <v>5.9487322190624998E-11</v>
      </c>
      <c r="CO17" s="10">
        <f>3/24000000*OO[[#This Row],[149 (07JUL1985 12:00:00)-Water Temperature (C)]]*OO[[#This Row],[91]]</f>
        <v>5.6436269539562494E-11</v>
      </c>
      <c r="CP17" s="10">
        <f>3/24000000*OO[[#This Row],[150 (07JUL1985 15:00:00)-Water Temperature (C)]]*OO[[#This Row],[92]]</f>
        <v>5.38867085772125E-11</v>
      </c>
      <c r="CQ17" s="10">
        <f>3/24000000*OO[[#This Row],[151 (07JUL1985 18:00:00)-Water Temperature (C)]]*OO[[#This Row],[93]]</f>
        <v>5.09090547069E-11</v>
      </c>
      <c r="CR17" s="10">
        <f>3/24000000*OO[[#This Row],[152 (07JUL1985 21:00:00)-Water Temperature (C)]]*OO[[#This Row],[94]]</f>
        <v>4.9403155126612501E-11</v>
      </c>
      <c r="CS17" s="10">
        <f>3/24000000*OO[[#This Row],[153 (08JUL1985 00:00:00)-Water Temperature (C)]]*OO[[#This Row],[95]]</f>
        <v>5.1982633983637508E-11</v>
      </c>
      <c r="CT17" s="10">
        <f>3/24000000*OO[[#This Row],[154 (08JUL1985 03:00:00)-Water Temperature (C)]]*OO[[#This Row],[96]]</f>
        <v>5.8609129745512502E-11</v>
      </c>
      <c r="CU17" s="10">
        <f>3/24000000*OO[[#This Row],[155 (08JUL1985 06:00:00)-Water Temperature (C)]]*OO[[#This Row],[97]]</f>
        <v>6.300846318217501E-11</v>
      </c>
      <c r="CV17" s="10">
        <f>3/24000000*OO[[#This Row],[156 (08JUL1985 09:00:00)-Water Temperature (C)]]*OO[[#This Row],[98]]</f>
        <v>6.3081286209525E-11</v>
      </c>
      <c r="CW17" s="10">
        <f>3/24000000*OO[[#This Row],[157 (08JUL1985 12:00:00)-Water Temperature (C)]]*OO[[#This Row],[99]]</f>
        <v>6.0390929581199999E-11</v>
      </c>
    </row>
    <row r="18" spans="1:101" x14ac:dyDescent="0.35">
      <c r="A18" t="s">
        <v>22</v>
      </c>
      <c r="B18">
        <v>869.7011</v>
      </c>
      <c r="C18" s="10">
        <f>3/24*OO[[#This Row],[59 (26JUN1985 06:00:00)-Water Temperature (C)]]*OO[[#This Row],[1]]/SUM(OO[1])</f>
        <v>3.6566863597649842E-5</v>
      </c>
      <c r="D18" s="10">
        <f>3/24*OO[[#This Row],[60 (26JUN1985 09:00:00)-Water Temperature (C)]]*OO[[#This Row],[2]]/SUM(OO[2])</f>
        <v>8.6860662485125808E-7</v>
      </c>
      <c r="E18" s="10">
        <f>3/24*OO[[#This Row],[61 (26JUN1985 12:00:00)-Water Temperature (C)]]*OO[[#This Row],[3]]/SUM(OO[3])</f>
        <v>6.9744896772222248E-7</v>
      </c>
      <c r="F18" s="10">
        <f>3/24*OO[[#This Row],[62 (26JUN1985 15:00:00)-Water Temperature (C)]]*OO[[#This Row],[4]]/SUM(OO[4])</f>
        <v>6.1334324414748292E-7</v>
      </c>
      <c r="G18" s="10">
        <f>3/24*OO[[#This Row],[63 (26JUN1985 18:00:00)-Water Temperature (C)]]*OO[[#This Row],[5]]/SUM(OO[5])</f>
        <v>5.3480685862449637E-7</v>
      </c>
      <c r="H18" s="10">
        <f>3/24*OO[[#This Row],[64 (26JUN1985 21:00:00)-Water Temperature (C)]]*OO[[#This Row],[6]]/SUM(OO[6])</f>
        <v>5.3995346929772626E-7</v>
      </c>
      <c r="I18" s="10">
        <f>3/24*OO[[#This Row],[65 (27JUN1985 00:00:00)-Water Temperature (C)]]*OO[[#This Row],[7]]/SUM(OO[7])</f>
        <v>6.4432961752415361E-7</v>
      </c>
      <c r="J18" s="10">
        <f>3/24*OO[[#This Row],[66 (27JUN1985 03:00:00)-Water Temperature (C)]]*OO[[#This Row],[8]]/SUM(OO[8])</f>
        <v>6.9211442470992852E-7</v>
      </c>
      <c r="K18" s="10">
        <f>3/24*OO[[#This Row],[67 (27JUN1985 06:00:00)-Water Temperature (C)]]*OO[[#This Row],[9]]/SUM(OO[9])</f>
        <v>6.5444889045689501E-7</v>
      </c>
      <c r="L18" s="10">
        <f>3/24*OO[[#This Row],[68 (27JUN1985 09:00:00)-Water Temperature (C)]]*OO[[#This Row],[10]]/SUM(OO[10])</f>
        <v>5.9384126121583839E-7</v>
      </c>
      <c r="M18" s="10">
        <f>3/24*OO[[#This Row],[69 (27JUN1985 12:00:00)-Water Temperature (C)]]*OO[[#This Row],[11]]/SUM(OO[11])</f>
        <v>5.2098420460207721E-7</v>
      </c>
      <c r="N18" s="10">
        <f>3/24*OO[[#This Row],[70 (27JUN1985 15:00:00)-Water Temperature (C)]]*OO[[#This Row],[12]]/SUM(OO[12])</f>
        <v>4.4548251892633817E-7</v>
      </c>
      <c r="O18" s="10">
        <f>3/24*OO[[#This Row],[71 (27JUN1985 18:00:00)-Water Temperature (C)]]*OO[[#This Row],[13]]/SUM(OO[13])</f>
        <v>3.8346501561983256E-7</v>
      </c>
      <c r="P18" s="10">
        <f>3/24*OO[[#This Row],[72 (27JUN1985 21:00:00)-Water Temperature (C)]]*OO[[#This Row],[14]]/SUM(OO[14])</f>
        <v>3.2883186048764855E-7</v>
      </c>
      <c r="Q18" s="10">
        <f>3/24*OO[[#This Row],[73 (28JUN1985 00:00:00)-Water Temperature (C)]]*OO[[#This Row],[15]]/SUM(OO[15])</f>
        <v>2.9680807986195713E-7</v>
      </c>
      <c r="R18" s="10">
        <f>3/24*OO[[#This Row],[74 (28JUN1985 03:00:00)-Water Temperature (C)]]*OO[[#This Row],[16]]/SUM(OO[16])</f>
        <v>2.8669504863322873E-7</v>
      </c>
      <c r="S18" s="10">
        <f>3/24*OO[[#This Row],[75 (28JUN1985 06:00:00)-Water Temperature (C)]]*OO[[#This Row],[17]]/SUM(OO[17])</f>
        <v>2.558136099727685E-7</v>
      </c>
      <c r="T18" s="10">
        <f>3/24*OO[[#This Row],[76 (28JUN1985 09:00:00)-Water Temperature (C)]]*OO[[#This Row],[18]]/SUM(OO[18])</f>
        <v>2.2451025542253112E-7</v>
      </c>
      <c r="U18" s="10">
        <f>3/24*OO[[#This Row],[77 (28JUN1985 12:00:00)-Water Temperature (C)]]*OO[[#This Row],[19]]/SUM(OO[19])</f>
        <v>1.958228454330604E-7</v>
      </c>
      <c r="V18" s="10">
        <f>3/24000000*OO[[#This Row],[78 (28JUN1985 15:00:00)-Water Temperature (C)]]*OO[[#This Row],[20]]</f>
        <v>1.68909900003125E-7</v>
      </c>
      <c r="W18" s="10">
        <f>3/24000000*OO[[#This Row],[79 (28JUN1985 18:00:00)-Water Temperature (C)]]*OO[[#This Row],[21]]</f>
        <v>1.417502903758875E-7</v>
      </c>
      <c r="X18" s="10">
        <f>3/24000000*OO[[#This Row],[80 (28JUN1985 21:00:00)-Water Temperature (C)]]*OO[[#This Row],[22]]</f>
        <v>1.235733910906625E-7</v>
      </c>
      <c r="Y18" s="10">
        <f>3/24000000*OO[[#This Row],[81 (29JUN1985 00:00:00)-Water Temperature (C)]]*OO[[#This Row],[23]]</f>
        <v>1.101691397142E-7</v>
      </c>
      <c r="Z18" s="10">
        <f>3/24000000*OO[[#This Row],[82 (29JUN1985 03:00:00)-Water Temperature (C)]]*OO[[#This Row],[24]]</f>
        <v>1.0246599695149999E-7</v>
      </c>
      <c r="AA18" s="10">
        <f>3/24000000*OO[[#This Row],[83 (29JUN1985 06:00:00)-Water Temperature (C)]]*OO[[#This Row],[25]]</f>
        <v>8.6237367239400007E-8</v>
      </c>
      <c r="AB18" s="10">
        <f>3/24000000*OO[[#This Row],[84 (29JUN1985 09:00:00)-Water Temperature (C)]]*OO[[#This Row],[26]]</f>
        <v>7.5668908150000004E-8</v>
      </c>
      <c r="AC18" s="10">
        <f>3/24000000*OO[[#This Row],[85 (29JUN1985 12:00:00)-Water Temperature (C)]]*OO[[#This Row],[27]]</f>
        <v>6.5463452246749995E-8</v>
      </c>
      <c r="AD18" s="10">
        <f>3/24000000*OO[[#This Row],[86 (29JUN1985 15:00:00)-Water Temperature (C)]]*OO[[#This Row],[28]]</f>
        <v>5.3609455164000001E-8</v>
      </c>
      <c r="AE18" s="10">
        <f>3/24000000*OO[[#This Row],[88 (29JUN1985 21:00:00)-Water Temperature (C)]]*OO[[#This Row],[30]]</f>
        <v>3.8000331086987503E-8</v>
      </c>
      <c r="AF18" s="10">
        <f>3/24000000*OO[[#This Row],[88 (29JUN1985 21:00:00)-Water Temperature (C)]]*OO[[#This Row],[30]]</f>
        <v>3.8000331086987503E-8</v>
      </c>
      <c r="AG18" s="10">
        <f>3/24000000*OO[[#This Row],[89 (30JUN1985 00:00:00)-Water Temperature (C)]]*OO[[#This Row],[31]]</f>
        <v>2.657702019555E-8</v>
      </c>
      <c r="AH18" s="10">
        <f>3/24000000*OO[[#This Row],[90 (30JUN1985 03:00:00)-Water Temperature (C)]]*OO[[#This Row],[32]]</f>
        <v>1.8364895109325E-8</v>
      </c>
      <c r="AI18" s="10">
        <f>3/24000000*OO[[#This Row],[91 (30JUN1985 06:00:00)-Water Temperature (C)]]*OO[[#This Row],[33]]</f>
        <v>1.285948679202125E-8</v>
      </c>
      <c r="AJ18" s="10">
        <f>3/24000000*OO[[#This Row],[92 (30JUN1985 09:00:00)-Water Temperature (C)]]*OO[[#This Row],[34]]</f>
        <v>9.8285541271537488E-9</v>
      </c>
      <c r="AK18" s="10">
        <f>3/24000000*OO[[#This Row],[93 (30JUN1985 12:00:00)-Water Temperature (C)]]*OO[[#This Row],[35]]</f>
        <v>7.9911857322724994E-9</v>
      </c>
      <c r="AL18" s="10">
        <f>3/24000000*OO[[#This Row],[94 (30JUN1985 15:00:00)-Water Temperature (C)]]*OO[[#This Row],[36]]</f>
        <v>6.4622636806499996E-9</v>
      </c>
      <c r="AM18" s="10">
        <f>3/24000000*OO[[#This Row],[95 (30JUN1985 18:00:00)-Water Temperature (C)]]*OO[[#This Row],[37]]</f>
        <v>5.4670836765824991E-9</v>
      </c>
      <c r="AN18" s="10">
        <f>3/24000000*OO[[#This Row],[96 (30JUN1985 21:00:00)-Water Temperature (C)]]*OO[[#This Row],[38]]</f>
        <v>4.9924361740224998E-9</v>
      </c>
      <c r="AO18" s="10">
        <f>3/24000000*OO[[#This Row],[97 (01JUL1985 00:00:00)-Water Temperature (C)]]*OO[[#This Row],[39]]</f>
        <v>4.3800937727999997E-9</v>
      </c>
      <c r="AP18" s="10">
        <f>3/24000000*OO[[#This Row],[98 (01JUL1985 03:00:00)-Water Temperature (C)]]*OO[[#This Row],[40]]</f>
        <v>4.05494709424E-9</v>
      </c>
      <c r="AQ18" s="10">
        <f>3/24000000*OO[[#This Row],[99 (01JUL1985 06:00:00)-Water Temperature (C)]]*OO[[#This Row],[41]]</f>
        <v>3.7161699605799998E-9</v>
      </c>
      <c r="AR18" s="10">
        <f>3/24000000*OO[[#This Row],[100 (01JUL1985 09:00:00)-Water Temperature (C)]]*OO[[#This Row],[42]]</f>
        <v>3.3544184960699996E-9</v>
      </c>
      <c r="AS18" s="10">
        <f>3/24000000*OO[[#This Row],[101 (01JUL1985 12:00:00)-Water Temperature (C)]]*OO[[#This Row],[43]]</f>
        <v>3.09353287706125E-9</v>
      </c>
      <c r="AT18" s="10">
        <f>3/24000000*OO[[#This Row],[102 (01JUL1985 15:00:00)-Water Temperature (C)]]*OO[[#This Row],[44]]</f>
        <v>2.7943210064700002E-9</v>
      </c>
      <c r="AU18" s="10">
        <f>3/24000000*OO[[#This Row],[103 (01JUL1985 18:00:00)-Water Temperature (C)]]*OO[[#This Row],[45]]</f>
        <v>2.5882832205562495E-9</v>
      </c>
      <c r="AV18" s="10">
        <f>3/24000000*OO[[#This Row],[104 (01JUL1985 21:00:00)-Water Temperature (C)]]*OO[[#This Row],[46]]</f>
        <v>2.4641331502649997E-9</v>
      </c>
      <c r="AW18" s="10">
        <f>3/24000000*OO[[#This Row],[105 (02JUL1985 00:00:00)-Water Temperature (C)]]*OO[[#This Row],[47]]</f>
        <v>2.4896518837499994E-9</v>
      </c>
      <c r="AX18" s="10">
        <f>3/24000000*OO[[#This Row],[106 (02JUL1985 03:00:00)-Water Temperature (C)]]*OO[[#This Row],[48]]</f>
        <v>2.6296273374637504E-9</v>
      </c>
      <c r="AY18" s="10">
        <f>3/24000000*OO[[#This Row],[107 (02JUL1985 06:00:00)-Water Temperature (C)]]*OO[[#This Row],[49]]</f>
        <v>2.6797153784599998E-9</v>
      </c>
      <c r="AZ18" s="10">
        <f>3/24000000*OO[[#This Row],[108 (02JUL1985 09:00:00)-Water Temperature (C)]]*OO[[#This Row],[50]]</f>
        <v>2.6353222452450001E-9</v>
      </c>
      <c r="BA18" s="10">
        <f>3/24000000*OO[[#This Row],[109 (02JUL1985 12:00:00)-Water Temperature (C)]]*OO[[#This Row],[51]]</f>
        <v>2.5167198144899998E-9</v>
      </c>
      <c r="BB18" s="10">
        <f>3/24000000*OO[[#This Row],[110 (02JUL1985 15:00:00)-Water Temperature (C)]]*OO[[#This Row],[52]]</f>
        <v>2.26846536136875E-9</v>
      </c>
      <c r="BC18" s="10">
        <f>3/24000000*OO[[#This Row],[111 (02JUL1985 18:00:00)-Water Temperature (C)]]*OO[[#This Row],[53]]</f>
        <v>1.9628353969987497E-9</v>
      </c>
      <c r="BD18" s="10">
        <f>3/24000000*OO[[#This Row],[112 (02JUL1985 21:00:00)-Water Temperature (C)]]*OO[[#This Row],[54]]</f>
        <v>1.8263163588075001E-9</v>
      </c>
      <c r="BE18" s="10">
        <f>3/24000000*OO[[#This Row],[113 (03JUL1985 00:00:00)-Water Temperature (C)]]*OO[[#This Row],[55]]</f>
        <v>1.7635308606299997E-9</v>
      </c>
      <c r="BF18" s="10">
        <f>3/24000000*OO[[#This Row],[114 (03JUL1985 03:00:00)-Water Temperature (C)]]*OO[[#This Row],[56]]</f>
        <v>1.7720553993187501E-9</v>
      </c>
      <c r="BG18" s="10">
        <f>3/24000000*OO[[#This Row],[115 (03JUL1985 06:00:00)-Water Temperature (C)]]*OO[[#This Row],[57]]</f>
        <v>1.7850563692587498E-9</v>
      </c>
      <c r="BH18" s="10">
        <f>3/24000000*OO[[#This Row],[116 (03JUL1985 09:00:00)-Water Temperature (C)]]*OO[[#This Row],[58]]</f>
        <v>1.7809145712764998E-9</v>
      </c>
      <c r="BI18" s="10">
        <f>3/24000000*OO[[#This Row],[117 (03JUL1985 12:00:00)-Water Temperature (C)]]*OO[[#This Row],[59]]</f>
        <v>1.7069163918337502E-9</v>
      </c>
      <c r="BJ18" s="10">
        <f>3/24000000*OO[[#This Row],[118 (03JUL1985 15:00:00)-Water Temperature (C)]]*OO[[#This Row],[60]]</f>
        <v>1.5414524005578748E-9</v>
      </c>
      <c r="BK18" s="10">
        <f>3/24000000*OO[[#This Row],[119 (03JUL1985 18:00:00)-Water Temperature (C)]]*OO[[#This Row],[61]]</f>
        <v>1.3524144373563748E-9</v>
      </c>
      <c r="BL18" s="10">
        <f>3/24000000*OO[[#This Row],[120 (03JUL1985 21:00:00)-Water Temperature (C)]]*OO[[#This Row],[62]]</f>
        <v>1.2619464202E-9</v>
      </c>
      <c r="BM18" s="10">
        <f>3/24000000*OO[[#This Row],[121 (04JUL1985 00:00:00)-Water Temperature (C)]]*OO[[#This Row],[63]]</f>
        <v>1.1895501083004999E-9</v>
      </c>
      <c r="BN18" s="10">
        <f>3/24000000*OO[[#This Row],[122 (04JUL1985 03:00:00)-Water Temperature (C)]]*OO[[#This Row],[64]]</f>
        <v>1.2097833938002499E-9</v>
      </c>
      <c r="BO18" s="10">
        <f>3/24000000*OO[[#This Row],[123 (04JUL1985 06:00:00)-Water Temperature (C)]]*OO[[#This Row],[65]]</f>
        <v>1.1950166042640001E-9</v>
      </c>
      <c r="BP18" s="10">
        <f>3/24000000*OO[[#This Row],[124 (04JUL1985 09:00:00)-Water Temperature (C)]]*OO[[#This Row],[66]]</f>
        <v>1.143113689416875E-9</v>
      </c>
      <c r="BQ18" s="10">
        <f>3/24000000*OO[[#This Row],[125 (04JUL1985 12:00:00)-Water Temperature (C)]]*OO[[#This Row],[67]]</f>
        <v>1.0429851985655001E-9</v>
      </c>
      <c r="BR18" s="10">
        <f>3/24000000*OO[[#This Row],[126 (04JUL1985 15:00:00)-Water Temperature (C)]]*OO[[#This Row],[68]]</f>
        <v>9.4692896357999993E-10</v>
      </c>
      <c r="BS18" s="10">
        <f>3/24000000*OO[[#This Row],[127 (04JUL1985 18:00:00)-Water Temperature (C)]]*OO[[#This Row],[69]]</f>
        <v>8.6742734658587505E-10</v>
      </c>
      <c r="BT18" s="10">
        <f>3/24000000*OO[[#This Row],[128 (04JUL1985 21:00:00)-Water Temperature (C)]]*OO[[#This Row],[70]]</f>
        <v>8.2816121612449993E-10</v>
      </c>
      <c r="BU18" s="10">
        <f>3/24000000*OO[[#This Row],[129 (05JUL1985 00:00:00)-Water Temperature (C)]]*OO[[#This Row],[71]]</f>
        <v>8.096483273697499E-10</v>
      </c>
      <c r="BV18" s="10">
        <f>3/24000000*OO[[#This Row],[130 (05JUL1985 03:00:00)-Water Temperature (C)]]*OO[[#This Row],[72]]</f>
        <v>8.4280800371837495E-10</v>
      </c>
      <c r="BW18" s="10">
        <f>3/24000000*OO[[#This Row],[131 (05JUL1985 06:00:00)-Water Temperature (C)]]*OO[[#This Row],[73]]</f>
        <v>8.3982621443174985E-10</v>
      </c>
      <c r="BX18" s="10">
        <f>3/24000000*OO[[#This Row],[132 (05JUL1985 09:00:00)-Water Temperature (C)]]*OO[[#This Row],[74]]</f>
        <v>8.1701028035999992E-10</v>
      </c>
      <c r="BY18" s="10">
        <f>3/24000000*OO[[#This Row],[133 (05JUL1985 12:00:00)-Water Temperature (C)]]*OO[[#This Row],[75]]</f>
        <v>7.7842440379449992E-10</v>
      </c>
      <c r="BZ18" s="10">
        <f>3/24000000*OO[[#This Row],[134 (05JUL1985 15:00:00)-Water Temperature (C)]]*OO[[#This Row],[76]]</f>
        <v>7.0727283540199995E-10</v>
      </c>
      <c r="CA18" s="10">
        <f>3/24000000*OO[[#This Row],[135 (05JUL1985 18:00:00)-Water Temperature (C)]]*OO[[#This Row],[77]]</f>
        <v>6.4331917393650004E-10</v>
      </c>
      <c r="CB18" s="10">
        <f>3/24000000*OO[[#This Row],[136 (05JUL1985 21:00:00)-Water Temperature (C)]]*OO[[#This Row],[78]]</f>
        <v>6.1601024738312501E-10</v>
      </c>
      <c r="CC18" s="10">
        <f>3/24000000*OO[[#This Row],[137 (06JUL1985 00:00:00)-Water Temperature (C)]]*OO[[#This Row],[79]]</f>
        <v>6.0596830373337485E-10</v>
      </c>
      <c r="CD18" s="10">
        <f>3/24000000*OO[[#This Row],[138 (06JUL1985 03:00:00)-Water Temperature (C)]]*OO[[#This Row],[80]]</f>
        <v>6.3305764130249991E-10</v>
      </c>
      <c r="CE18" s="10">
        <f>3/24000000*OO[[#This Row],[139 (06JUL1985 06:00:00)-Water Temperature (C)]]*OO[[#This Row],[81]]</f>
        <v>6.4449018119299999E-10</v>
      </c>
      <c r="CF18" s="10">
        <f>3/24000000*OO[[#This Row],[140 (06JUL1985 09:00:00)-Water Temperature (C)]]*OO[[#This Row],[82]]</f>
        <v>6.3722411705900002E-10</v>
      </c>
      <c r="CG18" s="10">
        <f>3/24000000*OO[[#This Row],[141 (06JUL1985 12:00:00)-Water Temperature (C)]]*OO[[#This Row],[83]]</f>
        <v>6.0262959768749996E-10</v>
      </c>
      <c r="CH18" s="10">
        <f>3/24000000*OO[[#This Row],[142 (06JUL1985 15:00:00)-Water Temperature (C)]]*OO[[#This Row],[84]]</f>
        <v>5.3897922825637504E-10</v>
      </c>
      <c r="CI18" s="10">
        <f>3/24000000*OO[[#This Row],[143 (06JUL1985 18:00:00)-Water Temperature (C)]]*OO[[#This Row],[85]]</f>
        <v>4.8150979091175003E-10</v>
      </c>
      <c r="CJ18" s="10">
        <f>3/24000000*OO[[#This Row],[144 (06JUL1985 21:00:00)-Water Temperature (C)]]*OO[[#This Row],[86]]</f>
        <v>4.6060384301775007E-10</v>
      </c>
      <c r="CK18" s="10">
        <f>3/24000000*OO[[#This Row],[145 (07JUL1985 00:00:00)-Water Temperature (C)]]*OO[[#This Row],[87]]</f>
        <v>4.4924230838712493E-10</v>
      </c>
      <c r="CL18" s="10">
        <f>3/24000000*OO[[#This Row],[146 (07JUL1985 03:00:00)-Water Temperature (C)]]*OO[[#This Row],[88]]</f>
        <v>4.7166689919449993E-10</v>
      </c>
      <c r="CM18" s="10">
        <f>3/24000000*OO[[#This Row],[147 (07JUL1985 06:00:00)-Water Temperature (C)]]*OO[[#This Row],[89]]</f>
        <v>4.6758359149199996E-10</v>
      </c>
      <c r="CN18" s="10">
        <f>3/24000000*OO[[#This Row],[148 (07JUL1985 09:00:00)-Water Temperature (C)]]*OO[[#This Row],[90]]</f>
        <v>4.3919086184124998E-10</v>
      </c>
      <c r="CO18" s="10">
        <f>3/24000000*OO[[#This Row],[149 (07JUL1985 12:00:00)-Water Temperature (C)]]*OO[[#This Row],[91]]</f>
        <v>4.1602686171374998E-10</v>
      </c>
      <c r="CP18" s="10">
        <f>3/24000000*OO[[#This Row],[150 (07JUL1985 15:00:00)-Water Temperature (C)]]*OO[[#This Row],[92]]</f>
        <v>3.9617857452699996E-10</v>
      </c>
      <c r="CQ18" s="10">
        <f>3/24000000*OO[[#This Row],[151 (07JUL1985 18:00:00)-Water Temperature (C)]]*OO[[#This Row],[93]]</f>
        <v>3.7376136486062497E-10</v>
      </c>
      <c r="CR18" s="10">
        <f>3/24000000*OO[[#This Row],[152 (07JUL1985 21:00:00)-Water Temperature (C)]]*OO[[#This Row],[94]]</f>
        <v>3.6269734558749997E-10</v>
      </c>
      <c r="CS18" s="10">
        <f>3/24000000*OO[[#This Row],[153 (08JUL1985 00:00:00)-Water Temperature (C)]]*OO[[#This Row],[95]]</f>
        <v>3.8263271701662497E-10</v>
      </c>
      <c r="CT18" s="10">
        <f>3/24000000*OO[[#This Row],[154 (08JUL1985 03:00:00)-Water Temperature (C)]]*OO[[#This Row],[96]]</f>
        <v>4.3177087278674992E-10</v>
      </c>
      <c r="CU18" s="10">
        <f>3/24000000*OO[[#This Row],[155 (08JUL1985 06:00:00)-Water Temperature (C)]]*OO[[#This Row],[97]]</f>
        <v>4.6583243672875002E-10</v>
      </c>
      <c r="CV18" s="10">
        <f>3/24000000*OO[[#This Row],[156 (08JUL1985 09:00:00)-Water Temperature (C)]]*OO[[#This Row],[98]]</f>
        <v>4.6687639927325001E-10</v>
      </c>
      <c r="CW18" s="10">
        <f>3/24000000*OO[[#This Row],[157 (08JUL1985 12:00:00)-Water Temperature (C)]]*OO[[#This Row],[99]]</f>
        <v>4.4608056383099993E-10</v>
      </c>
    </row>
    <row r="19" spans="1:101" x14ac:dyDescent="0.35">
      <c r="A19" t="s">
        <v>23</v>
      </c>
      <c r="B19">
        <v>735.077</v>
      </c>
      <c r="C19" s="10">
        <f>3/24*OO[[#This Row],[59 (26JUN1985 06:00:00)-Water Temperature (C)]]*OO[[#This Row],[1]]/SUM(OO[1])</f>
        <v>8.7839857990081865E-5</v>
      </c>
      <c r="D19" s="10">
        <f>3/24*OO[[#This Row],[60 (26JUN1985 09:00:00)-Water Temperature (C)]]*OO[[#This Row],[2]]/SUM(OO[2])</f>
        <v>7.0139840609411894E-6</v>
      </c>
      <c r="E19" s="10">
        <f>3/24*OO[[#This Row],[61 (26JUN1985 12:00:00)-Water Temperature (C)]]*OO[[#This Row],[3]]/SUM(OO[3])</f>
        <v>6.2209961640964223E-6</v>
      </c>
      <c r="F19" s="10">
        <f>3/24*OO[[#This Row],[62 (26JUN1985 15:00:00)-Water Temperature (C)]]*OO[[#This Row],[4]]/SUM(OO[4])</f>
        <v>5.4691838141914735E-6</v>
      </c>
      <c r="G19" s="10">
        <f>3/24*OO[[#This Row],[63 (26JUN1985 18:00:00)-Water Temperature (C)]]*OO[[#This Row],[5]]/SUM(OO[5])</f>
        <v>4.7541985507999449E-6</v>
      </c>
      <c r="H19" s="10">
        <f>3/24*OO[[#This Row],[64 (26JUN1985 21:00:00)-Water Temperature (C)]]*OO[[#This Row],[6]]/SUM(OO[6])</f>
        <v>4.8814531889571318E-6</v>
      </c>
      <c r="I19" s="10">
        <f>3/24*OO[[#This Row],[65 (27JUN1985 00:00:00)-Water Temperature (C)]]*OO[[#This Row],[7]]/SUM(OO[7])</f>
        <v>5.724905184185663E-6</v>
      </c>
      <c r="J19" s="10">
        <f>3/24*OO[[#This Row],[66 (27JUN1985 03:00:00)-Water Temperature (C)]]*OO[[#This Row],[8]]/SUM(OO[8])</f>
        <v>5.992704016272557E-6</v>
      </c>
      <c r="K19" s="10">
        <f>3/24*OO[[#This Row],[67 (27JUN1985 06:00:00)-Water Temperature (C)]]*OO[[#This Row],[9]]/SUM(OO[9])</f>
        <v>5.6408256926495335E-6</v>
      </c>
      <c r="L19" s="10">
        <f>3/24*OO[[#This Row],[68 (27JUN1985 09:00:00)-Water Temperature (C)]]*OO[[#This Row],[10]]/SUM(OO[10])</f>
        <v>5.0441142240633408E-6</v>
      </c>
      <c r="M19" s="10">
        <f>3/24*OO[[#This Row],[69 (27JUN1985 12:00:00)-Water Temperature (C)]]*OO[[#This Row],[11]]/SUM(OO[11])</f>
        <v>4.3475665020469887E-6</v>
      </c>
      <c r="N19" s="10">
        <f>3/24*OO[[#This Row],[70 (27JUN1985 15:00:00)-Water Temperature (C)]]*OO[[#This Row],[12]]/SUM(OO[12])</f>
        <v>3.6477144558025771E-6</v>
      </c>
      <c r="O19" s="10">
        <f>3/24*OO[[#This Row],[71 (27JUN1985 18:00:00)-Water Temperature (C)]]*OO[[#This Row],[13]]/SUM(OO[13])</f>
        <v>3.0736390279489995E-6</v>
      </c>
      <c r="P19" s="10">
        <f>3/24*OO[[#This Row],[72 (27JUN1985 21:00:00)-Water Temperature (C)]]*OO[[#This Row],[14]]/SUM(OO[14])</f>
        <v>2.5835223402228654E-6</v>
      </c>
      <c r="Q19" s="10">
        <f>3/24*OO[[#This Row],[73 (28JUN1985 00:00:00)-Water Temperature (C)]]*OO[[#This Row],[15]]/SUM(OO[15])</f>
        <v>2.2806021418737588E-6</v>
      </c>
      <c r="R19" s="10">
        <f>3/24*OO[[#This Row],[74 (28JUN1985 03:00:00)-Water Temperature (C)]]*OO[[#This Row],[16]]/SUM(OO[16])</f>
        <v>2.1696779959924504E-6</v>
      </c>
      <c r="S19" s="10">
        <f>3/24*OO[[#This Row],[75 (28JUN1985 06:00:00)-Water Temperature (C)]]*OO[[#This Row],[17]]/SUM(OO[17])</f>
        <v>1.90444818573121E-6</v>
      </c>
      <c r="T19" s="10">
        <f>3/24*OO[[#This Row],[76 (28JUN1985 09:00:00)-Water Temperature (C)]]*OO[[#This Row],[18]]/SUM(OO[18])</f>
        <v>1.6450564422939673E-6</v>
      </c>
      <c r="U19" s="10">
        <f>3/24*OO[[#This Row],[77 (28JUN1985 12:00:00)-Water Temperature (C)]]*OO[[#This Row],[19]]/SUM(OO[19])</f>
        <v>1.406739603690256E-6</v>
      </c>
      <c r="V19" s="10">
        <f>3/24000000*OO[[#This Row],[78 (28JUN1985 15:00:00)-Water Temperature (C)]]*OO[[#This Row],[20]]</f>
        <v>1.19598384890875E-6</v>
      </c>
      <c r="W19" s="10">
        <f>3/24000000*OO[[#This Row],[79 (28JUN1985 18:00:00)-Water Temperature (C)]]*OO[[#This Row],[21]]</f>
        <v>9.8377105280599995E-7</v>
      </c>
      <c r="X19" s="10">
        <f>3/24000000*OO[[#This Row],[80 (28JUN1985 21:00:00)-Water Temperature (C)]]*OO[[#This Row],[22]]</f>
        <v>8.3987044452337481E-7</v>
      </c>
      <c r="Y19" s="10">
        <f>3/24000000*OO[[#This Row],[81 (29JUN1985 00:00:00)-Water Temperature (C)]]*OO[[#This Row],[23]]</f>
        <v>7.3717119442687508E-7</v>
      </c>
      <c r="Z19" s="10">
        <f>3/24000000*OO[[#This Row],[82 (29JUN1985 03:00:00)-Water Temperature (C)]]*OO[[#This Row],[24]]</f>
        <v>6.7854533204425001E-7</v>
      </c>
      <c r="AA19" s="10">
        <f>3/24000000*OO[[#This Row],[83 (29JUN1985 06:00:00)-Water Temperature (C)]]*OO[[#This Row],[25]]</f>
        <v>5.6324335669874999E-7</v>
      </c>
      <c r="AB19" s="10">
        <f>3/24000000*OO[[#This Row],[84 (29JUN1985 09:00:00)-Water Temperature (C)]]*OO[[#This Row],[26]]</f>
        <v>4.8625630149249999E-7</v>
      </c>
      <c r="AC19" s="10">
        <f>3/24000000*OO[[#This Row],[85 (29JUN1985 12:00:00)-Water Temperature (C)]]*OO[[#This Row],[27]]</f>
        <v>4.1887885084099997E-7</v>
      </c>
      <c r="AD19" s="10">
        <f>3/24000000*OO[[#This Row],[86 (29JUN1985 15:00:00)-Water Temperature (C)]]*OO[[#This Row],[28]]</f>
        <v>3.4067466035749995E-7</v>
      </c>
      <c r="AE19" s="10">
        <f>3/24000000*OO[[#This Row],[88 (29JUN1985 21:00:00)-Water Temperature (C)]]*OO[[#This Row],[30]]</f>
        <v>2.3306350316999999E-7</v>
      </c>
      <c r="AF19" s="10">
        <f>3/24000000*OO[[#This Row],[88 (29JUN1985 21:00:00)-Water Temperature (C)]]*OO[[#This Row],[30]]</f>
        <v>2.3306350316999999E-7</v>
      </c>
      <c r="AG19" s="10">
        <f>3/24000000*OO[[#This Row],[89 (30JUN1985 00:00:00)-Water Temperature (C)]]*OO[[#This Row],[31]]</f>
        <v>1.618118528027E-7</v>
      </c>
      <c r="AH19" s="10">
        <f>3/24000000*OO[[#This Row],[90 (30JUN1985 03:00:00)-Water Temperature (C)]]*OO[[#This Row],[32]]</f>
        <v>1.1345017129224999E-7</v>
      </c>
      <c r="AI19" s="10">
        <f>3/24000000*OO[[#This Row],[91 (30JUN1985 06:00:00)-Water Temperature (C)]]*OO[[#This Row],[33]]</f>
        <v>8.1599444969700005E-8</v>
      </c>
      <c r="AJ19" s="10">
        <f>3/24000000*OO[[#This Row],[92 (30JUN1985 09:00:00)-Water Temperature (C)]]*OO[[#This Row],[34]]</f>
        <v>6.3442480725487492E-8</v>
      </c>
      <c r="AK19" s="10">
        <f>3/24000000*OO[[#This Row],[93 (30JUN1985 12:00:00)-Water Temperature (C)]]*OO[[#This Row],[35]]</f>
        <v>5.2033160227949998E-8</v>
      </c>
      <c r="AL19" s="10">
        <f>3/24000000*OO[[#This Row],[94 (30JUN1985 15:00:00)-Water Temperature (C)]]*OO[[#This Row],[36]]</f>
        <v>4.2232223012000001E-8</v>
      </c>
      <c r="AM19" s="10">
        <f>3/24000000*OO[[#This Row],[95 (30JUN1985 18:00:00)-Water Temperature (C)]]*OO[[#This Row],[37]]</f>
        <v>3.55320144966E-8</v>
      </c>
      <c r="AN19" s="10">
        <f>3/24000000*OO[[#This Row],[96 (30JUN1985 21:00:00)-Water Temperature (C)]]*OO[[#This Row],[38]]</f>
        <v>3.2258255675025002E-8</v>
      </c>
      <c r="AO19" s="10">
        <f>3/24000000*OO[[#This Row],[97 (01JUL1985 00:00:00)-Water Temperature (C)]]*OO[[#This Row],[39]]</f>
        <v>2.8245532045499996E-8</v>
      </c>
      <c r="AP19" s="10">
        <f>3/24000000*OO[[#This Row],[98 (01JUL1985 03:00:00)-Water Temperature (C)]]*OO[[#This Row],[40]]</f>
        <v>2.6318451502775E-8</v>
      </c>
      <c r="AQ19" s="10">
        <f>3/24000000*OO[[#This Row],[99 (01JUL1985 06:00:00)-Water Temperature (C)]]*OO[[#This Row],[41]]</f>
        <v>2.4323046097524998E-8</v>
      </c>
      <c r="AR19" s="10">
        <f>3/24000000*OO[[#This Row],[100 (01JUL1985 09:00:00)-Water Temperature (C)]]*OO[[#This Row],[42]]</f>
        <v>2.2014706773299998E-8</v>
      </c>
      <c r="AS19" s="10">
        <f>3/24000000*OO[[#This Row],[101 (01JUL1985 12:00:00)-Water Temperature (C)]]*OO[[#This Row],[43]]</f>
        <v>2.03002408035E-8</v>
      </c>
      <c r="AT19" s="10">
        <f>3/24000000*OO[[#This Row],[102 (01JUL1985 15:00:00)-Water Temperature (C)]]*OO[[#This Row],[44]]</f>
        <v>1.82976111190875E-8</v>
      </c>
      <c r="AU19" s="10">
        <f>3/24000000*OO[[#This Row],[103 (01JUL1985 18:00:00)-Water Temperature (C)]]*OO[[#This Row],[45]]</f>
        <v>1.6909330586699997E-8</v>
      </c>
      <c r="AV19" s="10">
        <f>3/24000000*OO[[#This Row],[104 (01JUL1985 21:00:00)-Water Temperature (C)]]*OO[[#This Row],[46]]</f>
        <v>1.6126892715062499E-8</v>
      </c>
      <c r="AW19" s="10">
        <f>3/24000000*OO[[#This Row],[105 (02JUL1985 00:00:00)-Water Temperature (C)]]*OO[[#This Row],[47]]</f>
        <v>1.6310078557587496E-8</v>
      </c>
      <c r="AX19" s="10">
        <f>3/24000000*OO[[#This Row],[106 (02JUL1985 03:00:00)-Water Temperature (C)]]*OO[[#This Row],[48]]</f>
        <v>1.7238707436101248E-8</v>
      </c>
      <c r="AY19" s="10">
        <f>3/24000000*OO[[#This Row],[107 (02JUL1985 06:00:00)-Water Temperature (C)]]*OO[[#This Row],[49]]</f>
        <v>1.76082191490975E-8</v>
      </c>
      <c r="AZ19" s="10">
        <f>3/24000000*OO[[#This Row],[108 (02JUL1985 09:00:00)-Water Temperature (C)]]*OO[[#This Row],[50]]</f>
        <v>1.7342379012749999E-8</v>
      </c>
      <c r="BA19" s="10">
        <f>3/24000000*OO[[#This Row],[109 (02JUL1985 12:00:00)-Water Temperature (C)]]*OO[[#This Row],[51]]</f>
        <v>1.6570757239753746E-8</v>
      </c>
      <c r="BB19" s="10">
        <f>3/24000000*OO[[#This Row],[110 (02JUL1985 15:00:00)-Water Temperature (C)]]*OO[[#This Row],[52]]</f>
        <v>1.4926518668969999E-8</v>
      </c>
      <c r="BC19" s="10">
        <f>3/24000000*OO[[#This Row],[111 (02JUL1985 18:00:00)-Water Temperature (C)]]*OO[[#This Row],[53]]</f>
        <v>1.2831706625294999E-8</v>
      </c>
      <c r="BD19" s="10">
        <f>3/24000000*OO[[#This Row],[112 (02JUL1985 21:00:00)-Water Temperature (C)]]*OO[[#This Row],[54]]</f>
        <v>1.1839470586687501E-8</v>
      </c>
      <c r="BE19" s="10">
        <f>3/24000000*OO[[#This Row],[113 (03JUL1985 00:00:00)-Water Temperature (C)]]*OO[[#This Row],[55]]</f>
        <v>1.1424219514402499E-8</v>
      </c>
      <c r="BF19" s="10">
        <f>3/24000000*OO[[#This Row],[114 (03JUL1985 03:00:00)-Water Temperature (C)]]*OO[[#This Row],[56]]</f>
        <v>1.1492666706892499E-8</v>
      </c>
      <c r="BG19" s="10">
        <f>3/24000000*OO[[#This Row],[115 (03JUL1985 06:00:00)-Water Temperature (C)]]*OO[[#This Row],[57]]</f>
        <v>1.162772659296E-8</v>
      </c>
      <c r="BH19" s="10">
        <f>3/24000000*OO[[#This Row],[116 (03JUL1985 09:00:00)-Water Temperature (C)]]*OO[[#This Row],[58]]</f>
        <v>1.1642965597079999E-8</v>
      </c>
      <c r="BI19" s="10">
        <f>3/24000000*OO[[#This Row],[117 (03JUL1985 12:00:00)-Water Temperature (C)]]*OO[[#This Row],[59]]</f>
        <v>1.1184724732713751E-8</v>
      </c>
      <c r="BJ19" s="10">
        <f>3/24000000*OO[[#This Row],[118 (03JUL1985 15:00:00)-Water Temperature (C)]]*OO[[#This Row],[60]]</f>
        <v>1.0097527404824999E-8</v>
      </c>
      <c r="BK19" s="10">
        <f>3/24000000*OO[[#This Row],[119 (03JUL1985 18:00:00)-Water Temperature (C)]]*OO[[#This Row],[61]]</f>
        <v>8.800093929809999E-9</v>
      </c>
      <c r="BL19" s="10">
        <f>3/24000000*OO[[#This Row],[120 (03JUL1985 21:00:00)-Water Temperature (C)]]*OO[[#This Row],[62]]</f>
        <v>8.1429020810549988E-9</v>
      </c>
      <c r="BM19" s="10">
        <f>3/24000000*OO[[#This Row],[121 (04JUL1985 00:00:00)-Water Temperature (C)]]*OO[[#This Row],[63]]</f>
        <v>7.6559742929887502E-9</v>
      </c>
      <c r="BN19" s="10">
        <f>3/24000000*OO[[#This Row],[122 (04JUL1985 03:00:00)-Water Temperature (C)]]*OO[[#This Row],[64]]</f>
        <v>7.8339933069562502E-9</v>
      </c>
      <c r="BO19" s="10">
        <f>3/24000000*OO[[#This Row],[123 (04JUL1985 06:00:00)-Water Temperature (C)]]*OO[[#This Row],[65]]</f>
        <v>7.8090445330499997E-9</v>
      </c>
      <c r="BP19" s="10">
        <f>3/24000000*OO[[#This Row],[124 (04JUL1985 09:00:00)-Water Temperature (C)]]*OO[[#This Row],[66]]</f>
        <v>7.4985494837662498E-9</v>
      </c>
      <c r="BQ19" s="10">
        <f>3/24000000*OO[[#This Row],[125 (04JUL1985 12:00:00)-Water Temperature (C)]]*OO[[#This Row],[67]]</f>
        <v>6.8425554624999996E-9</v>
      </c>
      <c r="BR19" s="10">
        <f>3/24000000*OO[[#This Row],[126 (04JUL1985 15:00:00)-Water Temperature (C)]]*OO[[#This Row],[68]]</f>
        <v>6.1910494378124994E-9</v>
      </c>
      <c r="BS19" s="10">
        <f>3/24000000*OO[[#This Row],[127 (04JUL1985 18:00:00)-Water Temperature (C)]]*OO[[#This Row],[69]]</f>
        <v>5.6446105049737495E-9</v>
      </c>
      <c r="BT19" s="10">
        <f>3/24000000*OO[[#This Row],[128 (04JUL1985 21:00:00)-Water Temperature (C)]]*OO[[#This Row],[70]]</f>
        <v>5.3722687398075E-9</v>
      </c>
      <c r="BU19" s="10">
        <f>3/24000000*OO[[#This Row],[129 (05JUL1985 00:00:00)-Water Temperature (C)]]*OO[[#This Row],[71]]</f>
        <v>5.2509327830250001E-9</v>
      </c>
      <c r="BV19" s="10">
        <f>3/24000000*OO[[#This Row],[130 (05JUL1985 03:00:00)-Water Temperature (C)]]*OO[[#This Row],[72]]</f>
        <v>5.4807792585974997E-9</v>
      </c>
      <c r="BW19" s="10">
        <f>3/24000000*OO[[#This Row],[131 (05JUL1985 06:00:00)-Water Temperature (C)]]*OO[[#This Row],[73]]</f>
        <v>5.4924413177287492E-9</v>
      </c>
      <c r="BX19" s="10">
        <f>3/24000000*OO[[#This Row],[132 (05JUL1985 09:00:00)-Water Temperature (C)]]*OO[[#This Row],[74]]</f>
        <v>5.3551716417599997E-9</v>
      </c>
      <c r="BY19" s="10">
        <f>3/24000000*OO[[#This Row],[133 (05JUL1985 12:00:00)-Water Temperature (C)]]*OO[[#This Row],[75]]</f>
        <v>5.1060130626374995E-9</v>
      </c>
      <c r="BZ19" s="10">
        <f>3/24000000*OO[[#This Row],[134 (05JUL1985 15:00:00)-Water Temperature (C)]]*OO[[#This Row],[76]]</f>
        <v>4.6337424888787495E-9</v>
      </c>
      <c r="CA19" s="10">
        <f>3/24000000*OO[[#This Row],[135 (05JUL1985 18:00:00)-Water Temperature (C)]]*OO[[#This Row],[77]]</f>
        <v>4.1892001188862494E-9</v>
      </c>
      <c r="CB19" s="10">
        <f>3/24000000*OO[[#This Row],[136 (05JUL1985 21:00:00)-Water Temperature (C)]]*OO[[#This Row],[78]]</f>
        <v>3.996199974375E-9</v>
      </c>
      <c r="CC19" s="10">
        <f>3/24000000*OO[[#This Row],[137 (06JUL1985 00:00:00)-Water Temperature (C)]]*OO[[#This Row],[79]]</f>
        <v>3.934659909825E-9</v>
      </c>
      <c r="CD19" s="10">
        <f>3/24000000*OO[[#This Row],[138 (06JUL1985 03:00:00)-Water Temperature (C)]]*OO[[#This Row],[80]]</f>
        <v>4.1198697729000003E-9</v>
      </c>
      <c r="CE19" s="10">
        <f>3/24000000*OO[[#This Row],[139 (06JUL1985 06:00:00)-Water Temperature (C)]]*OO[[#This Row],[81]]</f>
        <v>4.2214575783599995E-9</v>
      </c>
      <c r="CF19" s="10">
        <f>3/24000000*OO[[#This Row],[140 (06JUL1985 09:00:00)-Water Temperature (C)]]*OO[[#This Row],[82]]</f>
        <v>4.1838593549799998E-9</v>
      </c>
      <c r="CG19" s="10">
        <f>3/24000000*OO[[#This Row],[141 (06JUL1985 12:00:00)-Water Temperature (C)]]*OO[[#This Row],[83]]</f>
        <v>3.9630470168987504E-9</v>
      </c>
      <c r="CH19" s="10">
        <f>3/24000000*OO[[#This Row],[142 (06JUL1985 15:00:00)-Water Temperature (C)]]*OO[[#This Row],[84]]</f>
        <v>3.5370947734374994E-9</v>
      </c>
      <c r="CI19" s="10">
        <f>3/24000000*OO[[#This Row],[143 (06JUL1985 18:00:00)-Water Temperature (C)]]*OO[[#This Row],[85]]</f>
        <v>3.1370701939100001E-9</v>
      </c>
      <c r="CJ19" s="10">
        <f>3/24000000*OO[[#This Row],[144 (06JUL1985 21:00:00)-Water Temperature (C)]]*OO[[#This Row],[86]]</f>
        <v>2.9862177696899998E-9</v>
      </c>
      <c r="CK19" s="10">
        <f>3/24000000*OO[[#This Row],[145 (07JUL1985 00:00:00)-Water Temperature (C)]]*OO[[#This Row],[87]]</f>
        <v>2.9101061229750002E-9</v>
      </c>
      <c r="CL19" s="10">
        <f>3/24000000*OO[[#This Row],[146 (07JUL1985 03:00:00)-Water Temperature (C)]]*OO[[#This Row],[88]]</f>
        <v>3.0630888833849997E-9</v>
      </c>
      <c r="CM19" s="10">
        <f>3/24000000*OO[[#This Row],[147 (07JUL1985 06:00:00)-Water Temperature (C)]]*OO[[#This Row],[89]]</f>
        <v>3.0561917399999999E-9</v>
      </c>
      <c r="CN19" s="10">
        <f>3/24000000*OO[[#This Row],[148 (07JUL1985 09:00:00)-Water Temperature (C)]]*OO[[#This Row],[90]]</f>
        <v>2.8735711134999999E-9</v>
      </c>
      <c r="CO19" s="10">
        <f>3/24000000*OO[[#This Row],[149 (07JUL1985 12:00:00)-Water Temperature (C)]]*OO[[#This Row],[91]]</f>
        <v>2.7134007701899997E-9</v>
      </c>
      <c r="CP19" s="10">
        <f>3/24000000*OO[[#This Row],[150 (07JUL1985 15:00:00)-Water Temperature (C)]]*OO[[#This Row],[92]]</f>
        <v>2.5788024075974998E-9</v>
      </c>
      <c r="CQ19" s="10">
        <f>3/24000000*OO[[#This Row],[151 (07JUL1985 18:00:00)-Water Temperature (C)]]*OO[[#This Row],[93]]</f>
        <v>2.4300306847299998E-9</v>
      </c>
      <c r="CR19" s="10">
        <f>3/24000000*OO[[#This Row],[152 (07JUL1985 21:00:00)-Water Temperature (C)]]*OO[[#This Row],[94]]</f>
        <v>2.3625674187224999E-9</v>
      </c>
      <c r="CS19" s="10">
        <f>3/24000000*OO[[#This Row],[153 (08JUL1985 00:00:00)-Water Temperature (C)]]*OO[[#This Row],[95]]</f>
        <v>2.5008264781500002E-9</v>
      </c>
      <c r="CT19" s="10">
        <f>3/24000000*OO[[#This Row],[154 (08JUL1985 03:00:00)-Water Temperature (C)]]*OO[[#This Row],[96]]</f>
        <v>2.8141929122924998E-9</v>
      </c>
      <c r="CU19" s="10">
        <f>3/24000000*OO[[#This Row],[155 (08JUL1985 06:00:00)-Water Temperature (C)]]*OO[[#This Row],[97]]</f>
        <v>3.0414453612074997E-9</v>
      </c>
      <c r="CV19" s="10">
        <f>3/24000000*OO[[#This Row],[156 (08JUL1985 09:00:00)-Water Temperature (C)]]*OO[[#This Row],[98]]</f>
        <v>3.052175388665E-9</v>
      </c>
      <c r="CW19" s="10">
        <f>3/24000000*OO[[#This Row],[157 (08JUL1985 12:00:00)-Water Temperature (C)]]*OO[[#This Row],[99]]</f>
        <v>2.9114395656500002E-9</v>
      </c>
    </row>
    <row r="20" spans="1:101" x14ac:dyDescent="0.35">
      <c r="A20" t="s">
        <v>25</v>
      </c>
      <c r="B20">
        <v>706.07839999999999</v>
      </c>
      <c r="C20" s="10">
        <f>3/24*OO[[#This Row],[59 (26JUN1985 06:00:00)-Water Temperature (C)]]*OO[[#This Row],[1]]/SUM(OO[1])</f>
        <v>2.4194697827199744E-4</v>
      </c>
      <c r="D20" s="10">
        <f>3/24*OO[[#This Row],[60 (26JUN1985 09:00:00)-Water Temperature (C)]]*OO[[#This Row],[2]]/SUM(OO[2])</f>
        <v>4.873842915285253E-5</v>
      </c>
      <c r="E20" s="10">
        <f>3/24*OO[[#This Row],[61 (26JUN1985 12:00:00)-Water Temperature (C)]]*OO[[#This Row],[3]]/SUM(OO[3])</f>
        <v>4.4129358825557806E-5</v>
      </c>
      <c r="F20" s="10">
        <f>3/24*OO[[#This Row],[62 (26JUN1985 15:00:00)-Water Temperature (C)]]*OO[[#This Row],[4]]/SUM(OO[4])</f>
        <v>3.8686827669821685E-5</v>
      </c>
      <c r="G20" s="10">
        <f>3/24*OO[[#This Row],[63 (26JUN1985 18:00:00)-Water Temperature (C)]]*OO[[#This Row],[5]]/SUM(OO[5])</f>
        <v>3.3456353382821472E-5</v>
      </c>
      <c r="H20" s="10">
        <f>3/24*OO[[#This Row],[64 (26JUN1985 21:00:00)-Water Temperature (C)]]*OO[[#This Row],[6]]/SUM(OO[6])</f>
        <v>3.4730802213317789E-5</v>
      </c>
      <c r="I20" s="10">
        <f>3/24*OO[[#This Row],[65 (27JUN1985 00:00:00)-Water Temperature (C)]]*OO[[#This Row],[7]]/SUM(OO[7])</f>
        <v>4.0005685244220782E-5</v>
      </c>
      <c r="J20" s="10">
        <f>3/24*OO[[#This Row],[66 (27JUN1985 03:00:00)-Water Temperature (C)]]*OO[[#This Row],[8]]/SUM(OO[8])</f>
        <v>4.083556842160648E-5</v>
      </c>
      <c r="K20" s="10">
        <f>3/24*OO[[#This Row],[67 (27JUN1985 06:00:00)-Water Temperature (C)]]*OO[[#This Row],[9]]/SUM(OO[9])</f>
        <v>3.814282678855725E-5</v>
      </c>
      <c r="L20" s="10">
        <f>3/24*OO[[#This Row],[68 (27JUN1985 09:00:00)-Water Temperature (C)]]*OO[[#This Row],[10]]/SUM(OO[10])</f>
        <v>3.3698575303208103E-5</v>
      </c>
      <c r="M20" s="10">
        <f>3/24*OO[[#This Row],[69 (27JUN1985 12:00:00)-Water Temperature (C)]]*OO[[#This Row],[11]]/SUM(OO[11])</f>
        <v>2.8742301319919689E-5</v>
      </c>
      <c r="N20" s="10">
        <f>3/24*OO[[#This Row],[70 (27JUN1985 15:00:00)-Water Temperature (C)]]*OO[[#This Row],[12]]/SUM(OO[12])</f>
        <v>2.3820121933665366E-5</v>
      </c>
      <c r="O20" s="10">
        <f>3/24*OO[[#This Row],[71 (27JUN1985 18:00:00)-Water Temperature (C)]]*OO[[#This Row],[13]]/SUM(OO[13])</f>
        <v>1.9776653880472129E-5</v>
      </c>
      <c r="P20" s="10">
        <f>3/24*OO[[#This Row],[72 (27JUN1985 21:00:00)-Water Temperature (C)]]*OO[[#This Row],[14]]/SUM(OO[14])</f>
        <v>1.6402014504200477E-5</v>
      </c>
      <c r="Q20" s="10">
        <f>3/24*OO[[#This Row],[73 (28JUN1985 00:00:00)-Water Temperature (C)]]*OO[[#This Row],[15]]/SUM(OO[15])</f>
        <v>1.4229576445554468E-5</v>
      </c>
      <c r="R20" s="10">
        <f>3/24*OO[[#This Row],[74 (28JUN1985 03:00:00)-Water Temperature (C)]]*OO[[#This Row],[16]]/SUM(OO[16])</f>
        <v>1.3427376289892632E-5</v>
      </c>
      <c r="S20" s="10">
        <f>3/24*OO[[#This Row],[75 (28JUN1985 06:00:00)-Water Temperature (C)]]*OO[[#This Row],[17]]/SUM(OO[17])</f>
        <v>1.1760142346765894E-5</v>
      </c>
      <c r="T20" s="10">
        <f>3/24*OO[[#This Row],[76 (28JUN1985 09:00:00)-Water Temperature (C)]]*OO[[#This Row],[18]]/SUM(OO[18])</f>
        <v>1.0147332863598101E-5</v>
      </c>
      <c r="U20" s="10">
        <f>3/24*OO[[#This Row],[77 (28JUN1985 12:00:00)-Water Temperature (C)]]*OO[[#This Row],[19]]/SUM(OO[19])</f>
        <v>8.6337601733509788E-6</v>
      </c>
      <c r="V20" s="10">
        <f>3/24000000*OO[[#This Row],[78 (28JUN1985 15:00:00)-Water Temperature (C)]]*OO[[#This Row],[20]]</f>
        <v>7.3121005676099991E-6</v>
      </c>
      <c r="W20" s="10">
        <f>3/24000000*OO[[#This Row],[79 (28JUN1985 18:00:00)-Water Temperature (C)]]*OO[[#This Row],[21]]</f>
        <v>5.9705354791862493E-6</v>
      </c>
      <c r="X20" s="10">
        <f>3/24000000*OO[[#This Row],[80 (28JUN1985 21:00:00)-Water Temperature (C)]]*OO[[#This Row],[22]]</f>
        <v>5.0447301644099994E-6</v>
      </c>
      <c r="Y20" s="10">
        <f>3/24000000*OO[[#This Row],[81 (29JUN1985 00:00:00)-Water Temperature (C)]]*OO[[#This Row],[23]]</f>
        <v>4.3995455694512496E-6</v>
      </c>
      <c r="Z20" s="10">
        <f>3/24000000*OO[[#This Row],[82 (29JUN1985 03:00:00)-Water Temperature (C)]]*OO[[#This Row],[24]]</f>
        <v>4.0692453743062503E-6</v>
      </c>
      <c r="AA20" s="10">
        <f>3/24000000*OO[[#This Row],[83 (29JUN1985 06:00:00)-Water Temperature (C)]]*OO[[#This Row],[25]]</f>
        <v>3.4483507815575001E-6</v>
      </c>
      <c r="AB20" s="10">
        <f>3/24000000*OO[[#This Row],[84 (29JUN1985 09:00:00)-Water Temperature (C)]]*OO[[#This Row],[26]]</f>
        <v>3.038577726015E-6</v>
      </c>
      <c r="AC20" s="10">
        <f>3/24000000*OO[[#This Row],[85 (29JUN1985 12:00:00)-Water Temperature (C)]]*OO[[#This Row],[27]]</f>
        <v>2.6065049121074999E-6</v>
      </c>
      <c r="AD20" s="10">
        <f>3/24000000*OO[[#This Row],[86 (29JUN1985 15:00:00)-Water Temperature (C)]]*OO[[#This Row],[28]]</f>
        <v>2.11729248184375E-6</v>
      </c>
      <c r="AE20" s="10">
        <f>3/24000000*OO[[#This Row],[88 (29JUN1985 21:00:00)-Water Temperature (C)]]*OO[[#This Row],[30]]</f>
        <v>1.369204483084875E-6</v>
      </c>
      <c r="AF20" s="10">
        <f>3/24000000*OO[[#This Row],[88 (29JUN1985 21:00:00)-Water Temperature (C)]]*OO[[#This Row],[30]]</f>
        <v>1.369204483084875E-6</v>
      </c>
      <c r="AG20" s="10">
        <f>3/24000000*OO[[#This Row],[89 (30JUN1985 00:00:00)-Water Temperature (C)]]*OO[[#This Row],[31]]</f>
        <v>9.4750211856712486E-7</v>
      </c>
      <c r="AH20" s="10">
        <f>3/24000000*OO[[#This Row],[90 (30JUN1985 03:00:00)-Water Temperature (C)]]*OO[[#This Row],[32]]</f>
        <v>6.7189937726500002E-7</v>
      </c>
      <c r="AI20" s="10">
        <f>3/24000000*OO[[#This Row],[91 (30JUN1985 06:00:00)-Water Temperature (C)]]*OO[[#This Row],[33]]</f>
        <v>4.9559256417824992E-7</v>
      </c>
      <c r="AJ20" s="10">
        <f>3/24000000*OO[[#This Row],[92 (30JUN1985 09:00:00)-Water Temperature (C)]]*OO[[#This Row],[34]]</f>
        <v>3.9135367610475004E-7</v>
      </c>
      <c r="AK20" s="10">
        <f>3/24000000*OO[[#This Row],[93 (30JUN1985 12:00:00)-Water Temperature (C)]]*OO[[#This Row],[35]]</f>
        <v>3.2389692368337495E-7</v>
      </c>
      <c r="AL20" s="10">
        <f>3/24000000*OO[[#This Row],[94 (30JUN1985 15:00:00)-Water Temperature (C)]]*OO[[#This Row],[36]]</f>
        <v>2.64647965848E-7</v>
      </c>
      <c r="AM20" s="10">
        <f>3/24000000*OO[[#This Row],[95 (30JUN1985 18:00:00)-Water Temperature (C)]]*OO[[#This Row],[37]]</f>
        <v>2.2164555724087497E-7</v>
      </c>
      <c r="AN20" s="10">
        <f>3/24000000*OO[[#This Row],[96 (30JUN1985 21:00:00)-Water Temperature (C)]]*OO[[#This Row],[38]]</f>
        <v>1.9967320544587499E-7</v>
      </c>
      <c r="AO20" s="10">
        <f>3/24000000*OO[[#This Row],[97 (01JUL1985 00:00:00)-Water Temperature (C)]]*OO[[#This Row],[39]]</f>
        <v>1.7462954101250001E-7</v>
      </c>
      <c r="AP20" s="10">
        <f>3/24000000*OO[[#This Row],[98 (01JUL1985 03:00:00)-Water Temperature (C)]]*OO[[#This Row],[40]]</f>
        <v>1.633081511052E-7</v>
      </c>
      <c r="AQ20" s="10">
        <f>3/24000000*OO[[#This Row],[99 (01JUL1985 06:00:00)-Water Temperature (C)]]*OO[[#This Row],[41]]</f>
        <v>1.5237023507848751E-7</v>
      </c>
      <c r="AR20" s="10">
        <f>3/24000000*OO[[#This Row],[100 (01JUL1985 09:00:00)-Water Temperature (C)]]*OO[[#This Row],[42]]</f>
        <v>1.38221235186525E-7</v>
      </c>
      <c r="AS20" s="10">
        <f>3/24000000*OO[[#This Row],[101 (01JUL1985 12:00:00)-Water Temperature (C)]]*OO[[#This Row],[43]]</f>
        <v>1.2753832247268749E-7</v>
      </c>
      <c r="AT20" s="10">
        <f>3/24000000*OO[[#This Row],[102 (01JUL1985 15:00:00)-Water Temperature (C)]]*OO[[#This Row],[44]]</f>
        <v>1.1487384985612499E-7</v>
      </c>
      <c r="AU20" s="10">
        <f>3/24000000*OO[[#This Row],[103 (01JUL1985 18:00:00)-Water Temperature (C)]]*OO[[#This Row],[45]]</f>
        <v>1.0585691316213749E-7</v>
      </c>
      <c r="AV20" s="10">
        <f>3/24000000*OO[[#This Row],[104 (01JUL1985 21:00:00)-Water Temperature (C)]]*OO[[#This Row],[46]]</f>
        <v>1.0097720723912499E-7</v>
      </c>
      <c r="AW20" s="10">
        <f>3/24000000*OO[[#This Row],[105 (02JUL1985 00:00:00)-Water Temperature (C)]]*OO[[#This Row],[47]]</f>
        <v>1.0203255618787499E-7</v>
      </c>
      <c r="AX20" s="10">
        <f>3/24000000*OO[[#This Row],[106 (02JUL1985 03:00:00)-Water Temperature (C)]]*OO[[#This Row],[48]]</f>
        <v>1.077913368972E-7</v>
      </c>
      <c r="AY20" s="10">
        <f>3/24000000*OO[[#This Row],[107 (02JUL1985 06:00:00)-Water Temperature (C)]]*OO[[#This Row],[49]]</f>
        <v>1.10476566093075E-7</v>
      </c>
      <c r="AZ20" s="10">
        <f>3/24000000*OO[[#This Row],[108 (02JUL1985 09:00:00)-Water Temperature (C)]]*OO[[#This Row],[50]]</f>
        <v>1.0911803130948749E-7</v>
      </c>
      <c r="BA20" s="10">
        <f>3/24000000*OO[[#This Row],[109 (02JUL1985 12:00:00)-Water Temperature (C)]]*OO[[#This Row],[51]]</f>
        <v>1.0442671537451249E-7</v>
      </c>
      <c r="BB20" s="10">
        <f>3/24000000*OO[[#This Row],[110 (02JUL1985 15:00:00)-Water Temperature (C)]]*OO[[#This Row],[52]]</f>
        <v>9.4377129201249989E-8</v>
      </c>
      <c r="BC20" s="10">
        <f>3/24000000*OO[[#This Row],[111 (02JUL1985 18:00:00)-Water Temperature (C)]]*OO[[#This Row],[53]]</f>
        <v>8.0818193813312488E-8</v>
      </c>
      <c r="BD20" s="10">
        <f>3/24000000*OO[[#This Row],[112 (02JUL1985 21:00:00)-Water Temperature (C)]]*OO[[#This Row],[54]]</f>
        <v>7.3828104737900003E-8</v>
      </c>
      <c r="BE20" s="10">
        <f>3/24000000*OO[[#This Row],[113 (03JUL1985 00:00:00)-Water Temperature (C)]]*OO[[#This Row],[55]]</f>
        <v>7.1107530307462511E-8</v>
      </c>
      <c r="BF20" s="10">
        <f>3/24000000*OO[[#This Row],[114 (03JUL1985 03:00:00)-Water Temperature (C)]]*OO[[#This Row],[56]]</f>
        <v>7.151520145195001E-8</v>
      </c>
      <c r="BG20" s="10">
        <f>3/24000000*OO[[#This Row],[115 (03JUL1985 06:00:00)-Water Temperature (C)]]*OO[[#This Row],[57]]</f>
        <v>7.2634544774149986E-8</v>
      </c>
      <c r="BH20" s="10">
        <f>3/24000000*OO[[#This Row],[116 (03JUL1985 09:00:00)-Water Temperature (C)]]*OO[[#This Row],[58]]</f>
        <v>7.3005478535250004E-8</v>
      </c>
      <c r="BI20" s="10">
        <f>3/24000000*OO[[#This Row],[117 (03JUL1985 12:00:00)-Water Temperature (C)]]*OO[[#This Row],[59]]</f>
        <v>7.0391853932400007E-8</v>
      </c>
      <c r="BJ20" s="10">
        <f>3/24000000*OO[[#This Row],[118 (03JUL1985 15:00:00)-Water Temperature (C)]]*OO[[#This Row],[60]]</f>
        <v>6.3809070426674995E-8</v>
      </c>
      <c r="BK20" s="10">
        <f>3/24000000*OO[[#This Row],[119 (03JUL1985 18:00:00)-Water Temperature (C)]]*OO[[#This Row],[61]]</f>
        <v>5.5370502596000003E-8</v>
      </c>
      <c r="BL20" s="10">
        <f>3/24000000*OO[[#This Row],[120 (03JUL1985 21:00:00)-Water Temperature (C)]]*OO[[#This Row],[62]]</f>
        <v>5.0727992808675001E-8</v>
      </c>
      <c r="BM20" s="10">
        <f>3/24000000*OO[[#This Row],[121 (04JUL1985 00:00:00)-Water Temperature (C)]]*OO[[#This Row],[63]]</f>
        <v>4.7487792408999998E-8</v>
      </c>
      <c r="BN20" s="10">
        <f>3/24000000*OO[[#This Row],[122 (04JUL1985 03:00:00)-Water Temperature (C)]]*OO[[#This Row],[64]]</f>
        <v>4.8757257622674993E-8</v>
      </c>
      <c r="BO20" s="10">
        <f>3/24000000*OO[[#This Row],[123 (04JUL1985 06:00:00)-Water Temperature (C)]]*OO[[#This Row],[65]]</f>
        <v>4.9058859633000004E-8</v>
      </c>
      <c r="BP20" s="10">
        <f>3/24000000*OO[[#This Row],[124 (04JUL1985 09:00:00)-Water Temperature (C)]]*OO[[#This Row],[66]]</f>
        <v>4.7336736732187493E-8</v>
      </c>
      <c r="BQ20" s="10">
        <f>3/24000000*OO[[#This Row],[125 (04JUL1985 12:00:00)-Water Temperature (C)]]*OO[[#This Row],[67]]</f>
        <v>4.3293335733449998E-8</v>
      </c>
      <c r="BR20" s="10">
        <f>3/24000000*OO[[#This Row],[126 (04JUL1985 15:00:00)-Water Temperature (C)]]*OO[[#This Row],[68]]</f>
        <v>3.9109515437100002E-8</v>
      </c>
      <c r="BS20" s="10">
        <f>3/24000000*OO[[#This Row],[127 (04JUL1985 18:00:00)-Water Temperature (C)]]*OO[[#This Row],[69]]</f>
        <v>3.5485509557500003E-8</v>
      </c>
      <c r="BT20" s="10">
        <f>3/24000000*OO[[#This Row],[128 (04JUL1985 21:00:00)-Water Temperature (C)]]*OO[[#This Row],[70]]</f>
        <v>3.3625780334250003E-8</v>
      </c>
      <c r="BU20" s="10">
        <f>3/24000000*OO[[#This Row],[129 (05JUL1985 00:00:00)-Water Temperature (C)]]*OO[[#This Row],[71]]</f>
        <v>3.2803034825274997E-8</v>
      </c>
      <c r="BV20" s="10">
        <f>3/24000000*OO[[#This Row],[130 (05JUL1985 03:00:00)-Water Temperature (C)]]*OO[[#This Row],[72]]</f>
        <v>3.4255613467525002E-8</v>
      </c>
      <c r="BW20" s="10">
        <f>3/24000000*OO[[#This Row],[131 (05JUL1985 06:00:00)-Water Temperature (C)]]*OO[[#This Row],[73]]</f>
        <v>3.4557832139399994E-8</v>
      </c>
      <c r="BX20" s="10">
        <f>3/24000000*OO[[#This Row],[132 (05JUL1985 09:00:00)-Water Temperature (C)]]*OO[[#This Row],[74]]</f>
        <v>3.3786206672749997E-8</v>
      </c>
      <c r="BY20" s="10">
        <f>3/24000000*OO[[#This Row],[133 (05JUL1985 12:00:00)-Water Temperature (C)]]*OO[[#This Row],[75]]</f>
        <v>3.2255763062499995E-8</v>
      </c>
      <c r="BZ20" s="10">
        <f>3/24000000*OO[[#This Row],[134 (05JUL1985 15:00:00)-Water Temperature (C)]]*OO[[#This Row],[76]]</f>
        <v>2.9325336674375003E-8</v>
      </c>
      <c r="CA20" s="10">
        <f>3/24000000*OO[[#This Row],[135 (05JUL1985 18:00:00)-Water Temperature (C)]]*OO[[#This Row],[77]]</f>
        <v>2.6365352101949995E-8</v>
      </c>
      <c r="CB20" s="10">
        <f>3/24000000*OO[[#This Row],[136 (05JUL1985 21:00:00)-Water Temperature (C)]]*OO[[#This Row],[78]]</f>
        <v>2.5008470395399998E-8</v>
      </c>
      <c r="CC20" s="10">
        <f>3/24000000*OO[[#This Row],[137 (06JUL1985 00:00:00)-Water Temperature (C)]]*OO[[#This Row],[79]]</f>
        <v>2.4592131423349997E-8</v>
      </c>
      <c r="CD20" s="10">
        <f>3/24000000*OO[[#This Row],[138 (06JUL1985 03:00:00)-Water Temperature (C)]]*OO[[#This Row],[80]]</f>
        <v>2.5755183983725E-8</v>
      </c>
      <c r="CE20" s="10">
        <f>3/24000000*OO[[#This Row],[139 (06JUL1985 06:00:00)-Water Temperature (C)]]*OO[[#This Row],[81]]</f>
        <v>2.6564944216524999E-8</v>
      </c>
      <c r="CF20" s="10">
        <f>3/24000000*OO[[#This Row],[140 (06JUL1985 09:00:00)-Water Temperature (C)]]*OO[[#This Row],[82]]</f>
        <v>2.6405230617499996E-8</v>
      </c>
      <c r="CG20" s="10">
        <f>3/24000000*OO[[#This Row],[141 (06JUL1985 12:00:00)-Water Temperature (C)]]*OO[[#This Row],[83]]</f>
        <v>2.50922737329875E-8</v>
      </c>
      <c r="CH20" s="10">
        <f>3/24000000*OO[[#This Row],[142 (06JUL1985 15:00:00)-Water Temperature (C)]]*OO[[#This Row],[84]]</f>
        <v>2.2436497333799997E-8</v>
      </c>
      <c r="CI20" s="10">
        <f>3/24000000*OO[[#This Row],[143 (06JUL1985 18:00:00)-Water Temperature (C)]]*OO[[#This Row],[85]]</f>
        <v>1.9767485746824999E-8</v>
      </c>
      <c r="CJ20" s="10">
        <f>3/24000000*OO[[#This Row],[144 (06JUL1985 21:00:00)-Water Temperature (C)]]*OO[[#This Row],[86]]</f>
        <v>1.8675931001687501E-8</v>
      </c>
      <c r="CK20" s="10">
        <f>3/24000000*OO[[#This Row],[145 (07JUL1985 00:00:00)-Water Temperature (C)]]*OO[[#This Row],[87]]</f>
        <v>1.8162956760712499E-8</v>
      </c>
      <c r="CL20" s="10">
        <f>3/24000000*OO[[#This Row],[146 (07JUL1985 03:00:00)-Water Temperature (C)]]*OO[[#This Row],[88]]</f>
        <v>1.9113377370937497E-8</v>
      </c>
      <c r="CM20" s="10">
        <f>3/24000000*OO[[#This Row],[147 (07JUL1985 06:00:00)-Water Temperature (C)]]*OO[[#This Row],[89]]</f>
        <v>1.9249991429575E-8</v>
      </c>
      <c r="CN20" s="10">
        <f>3/24000000*OO[[#This Row],[148 (07JUL1985 09:00:00)-Water Temperature (C)]]*OO[[#This Row],[90]]</f>
        <v>1.8135703412949998E-8</v>
      </c>
      <c r="CO20" s="10">
        <f>3/24000000*OO[[#This Row],[149 (07JUL1985 12:00:00)-Water Temperature (C)]]*OO[[#This Row],[91]]</f>
        <v>1.7050921142255001E-8</v>
      </c>
      <c r="CP20" s="10">
        <f>3/24000000*OO[[#This Row],[150 (07JUL1985 15:00:00)-Water Temperature (C)]]*OO[[#This Row],[92]]</f>
        <v>1.6190383303635002E-8</v>
      </c>
      <c r="CQ20" s="10">
        <f>3/24000000*OO[[#This Row],[151 (07JUL1985 18:00:00)-Water Temperature (C)]]*OO[[#This Row],[93]]</f>
        <v>1.52496598348E-8</v>
      </c>
      <c r="CR20" s="10">
        <f>3/24000000*OO[[#This Row],[152 (07JUL1985 21:00:00)-Water Temperature (C)]]*OO[[#This Row],[94]]</f>
        <v>1.4840144167789999E-8</v>
      </c>
      <c r="CS20" s="10">
        <f>3/24000000*OO[[#This Row],[153 (08JUL1985 00:00:00)-Water Temperature (C)]]*OO[[#This Row],[95]]</f>
        <v>1.5720079041349998E-8</v>
      </c>
      <c r="CT20" s="10">
        <f>3/24000000*OO[[#This Row],[154 (08JUL1985 03:00:00)-Water Temperature (C)]]*OO[[#This Row],[96]]</f>
        <v>1.7621094603846251E-8</v>
      </c>
      <c r="CU20" s="10">
        <f>3/24000000*OO[[#This Row],[155 (08JUL1985 06:00:00)-Water Temperature (C)]]*OO[[#This Row],[97]]</f>
        <v>1.9107888999097499E-8</v>
      </c>
      <c r="CV20" s="10">
        <f>3/24000000*OO[[#This Row],[156 (08JUL1985 09:00:00)-Water Temperature (C)]]*OO[[#This Row],[98]]</f>
        <v>1.9243489459999995E-8</v>
      </c>
      <c r="CW20" s="10">
        <f>3/24000000*OO[[#This Row],[157 (08JUL1985 12:00:00)-Water Temperature (C)]]*OO[[#This Row],[99]]</f>
        <v>1.8376108031264998E-8</v>
      </c>
    </row>
    <row r="21" spans="1:101" x14ac:dyDescent="0.35">
      <c r="A21" t="s">
        <v>26</v>
      </c>
      <c r="B21">
        <v>703.35040000000004</v>
      </c>
      <c r="C21" s="10">
        <f>3/24*OO[[#This Row],[59 (26JUN1985 06:00:00)-Water Temperature (C)]]*OO[[#This Row],[1]]/SUM(OO[1])</f>
        <v>4.3751818075355429E-4</v>
      </c>
      <c r="D21" s="10">
        <f>3/24*OO[[#This Row],[60 (26JUN1985 09:00:00)-Water Temperature (C)]]*OO[[#This Row],[2]]/SUM(OO[2])</f>
        <v>5.2269242276809201E-5</v>
      </c>
      <c r="E21" s="10">
        <f>3/24*OO[[#This Row],[61 (26JUN1985 12:00:00)-Water Temperature (C)]]*OO[[#This Row],[3]]/SUM(OO[3])</f>
        <v>4.5884448121941657E-5</v>
      </c>
      <c r="F21" s="10">
        <f>3/24*OO[[#This Row],[62 (26JUN1985 15:00:00)-Water Temperature (C)]]*OO[[#This Row],[4]]/SUM(OO[4])</f>
        <v>4.0339604719580686E-5</v>
      </c>
      <c r="G21" s="10">
        <f>3/24*OO[[#This Row],[63 (26JUN1985 18:00:00)-Water Temperature (C)]]*OO[[#This Row],[5]]/SUM(OO[5])</f>
        <v>3.481493218633242E-5</v>
      </c>
      <c r="H21" s="10">
        <f>3/24*OO[[#This Row],[64 (26JUN1985 21:00:00)-Water Temperature (C)]]*OO[[#This Row],[6]]/SUM(OO[6])</f>
        <v>3.529307477004255E-5</v>
      </c>
      <c r="I21" s="10">
        <f>3/24*OO[[#This Row],[65 (27JUN1985 00:00:00)-Water Temperature (C)]]*OO[[#This Row],[7]]/SUM(OO[7])</f>
        <v>4.0999573955244902E-5</v>
      </c>
      <c r="J21" s="10">
        <f>3/24*OO[[#This Row],[66 (27JUN1985 03:00:00)-Water Temperature (C)]]*OO[[#This Row],[8]]/SUM(OO[8])</f>
        <v>4.2450335125077796E-5</v>
      </c>
      <c r="K21" s="10">
        <f>3/24*OO[[#This Row],[67 (27JUN1985 06:00:00)-Water Temperature (C)]]*OO[[#This Row],[9]]/SUM(OO[9])</f>
        <v>4.0005968491158501E-5</v>
      </c>
      <c r="L21" s="10">
        <f>3/24*OO[[#This Row],[68 (27JUN1985 09:00:00)-Water Temperature (C)]]*OO[[#This Row],[10]]/SUM(OO[10])</f>
        <v>3.5684607127632218E-5</v>
      </c>
      <c r="M21" s="10">
        <f>3/24*OO[[#This Row],[69 (27JUN1985 12:00:00)-Water Temperature (C)]]*OO[[#This Row],[11]]/SUM(OO[11])</f>
        <v>3.056819832897598E-5</v>
      </c>
      <c r="N21" s="10">
        <f>3/24*OO[[#This Row],[70 (27JUN1985 15:00:00)-Water Temperature (C)]]*OO[[#This Row],[12]]/SUM(OO[12])</f>
        <v>2.5426497074690857E-5</v>
      </c>
      <c r="O21" s="10">
        <f>3/24*OO[[#This Row],[71 (27JUN1985 18:00:00)-Water Temperature (C)]]*OO[[#This Row],[13]]/SUM(OO[13])</f>
        <v>2.114683759162137E-5</v>
      </c>
      <c r="P21" s="10">
        <f>3/24*OO[[#This Row],[72 (27JUN1985 21:00:00)-Water Temperature (C)]]*OO[[#This Row],[14]]/SUM(OO[14])</f>
        <v>1.7587765106530048E-5</v>
      </c>
      <c r="Q21" s="10">
        <f>3/24*OO[[#This Row],[73 (28JUN1985 00:00:00)-Water Temperature (C)]]*OO[[#This Row],[15]]/SUM(OO[15])</f>
        <v>1.522930919106277E-5</v>
      </c>
      <c r="R21" s="10">
        <f>3/24*OO[[#This Row],[74 (28JUN1985 03:00:00)-Water Temperature (C)]]*OO[[#This Row],[16]]/SUM(OO[16])</f>
        <v>1.4376279658867593E-5</v>
      </c>
      <c r="S21" s="10">
        <f>3/24*OO[[#This Row],[75 (28JUN1985 06:00:00)-Water Temperature (C)]]*OO[[#This Row],[17]]/SUM(OO[17])</f>
        <v>1.2758128667821717E-5</v>
      </c>
      <c r="T21" s="10">
        <f>3/24*OO[[#This Row],[76 (28JUN1985 09:00:00)-Water Temperature (C)]]*OO[[#This Row],[18]]/SUM(OO[18])</f>
        <v>1.1005288604958254E-5</v>
      </c>
      <c r="U21" s="10">
        <f>3/24*OO[[#This Row],[77 (28JUN1985 12:00:00)-Water Temperature (C)]]*OO[[#This Row],[19]]/SUM(OO[19])</f>
        <v>9.4111795082612017E-6</v>
      </c>
      <c r="V21" s="10">
        <f>3/24000000*OO[[#This Row],[78 (28JUN1985 15:00:00)-Water Temperature (C)]]*OO[[#This Row],[20]]</f>
        <v>7.9841675368349997E-6</v>
      </c>
      <c r="W21" s="10">
        <f>3/24000000*OO[[#This Row],[79 (28JUN1985 18:00:00)-Water Temperature (C)]]*OO[[#This Row],[21]]</f>
        <v>6.5364209558762502E-6</v>
      </c>
      <c r="X21" s="10">
        <f>3/24000000*OO[[#This Row],[80 (28JUN1985 21:00:00)-Water Temperature (C)]]*OO[[#This Row],[22]]</f>
        <v>5.5353338619999996E-6</v>
      </c>
      <c r="Y21" s="10">
        <f>3/24000000*OO[[#This Row],[81 (29JUN1985 00:00:00)-Water Temperature (C)]]*OO[[#This Row],[23]]</f>
        <v>4.8385233839249991E-6</v>
      </c>
      <c r="Z21" s="10">
        <f>3/24000000*OO[[#This Row],[82 (29JUN1985 03:00:00)-Water Temperature (C)]]*OO[[#This Row],[24]]</f>
        <v>4.4873177058699998E-6</v>
      </c>
      <c r="AA21" s="10">
        <f>3/24000000*OO[[#This Row],[83 (29JUN1985 06:00:00)-Water Temperature (C)]]*OO[[#This Row],[25]]</f>
        <v>3.8221069816050001E-6</v>
      </c>
      <c r="AB21" s="10">
        <f>3/24000000*OO[[#This Row],[84 (29JUN1985 09:00:00)-Water Temperature (C)]]*OO[[#This Row],[26]]</f>
        <v>3.3654523314299999E-6</v>
      </c>
      <c r="AC21" s="10">
        <f>3/24000000*OO[[#This Row],[85 (29JUN1985 12:00:00)-Water Temperature (C)]]*OO[[#This Row],[27]]</f>
        <v>2.9017583010312502E-6</v>
      </c>
      <c r="AD21" s="10">
        <f>3/24000000*OO[[#This Row],[86 (29JUN1985 15:00:00)-Water Temperature (C)]]*OO[[#This Row],[28]]</f>
        <v>2.3700749029100003E-6</v>
      </c>
      <c r="AE21" s="10">
        <f>3/24000000*OO[[#This Row],[88 (29JUN1985 21:00:00)-Water Temperature (C)]]*OO[[#This Row],[30]]</f>
        <v>1.5599638620037499E-6</v>
      </c>
      <c r="AF21" s="10">
        <f>3/24000000*OO[[#This Row],[88 (29JUN1985 21:00:00)-Water Temperature (C)]]*OO[[#This Row],[30]]</f>
        <v>1.5599638620037499E-6</v>
      </c>
      <c r="AG21" s="10">
        <f>3/24000000*OO[[#This Row],[89 (30JUN1985 00:00:00)-Water Temperature (C)]]*OO[[#This Row],[31]]</f>
        <v>1.1004003369365E-6</v>
      </c>
      <c r="AH21" s="10">
        <f>3/24000000*OO[[#This Row],[90 (30JUN1985 03:00:00)-Water Temperature (C)]]*OO[[#This Row],[32]]</f>
        <v>7.8221978726850002E-7</v>
      </c>
      <c r="AI21" s="10">
        <f>3/24000000*OO[[#This Row],[91 (30JUN1985 06:00:00)-Water Temperature (C)]]*OO[[#This Row],[33]]</f>
        <v>5.7181303769450004E-7</v>
      </c>
      <c r="AJ21" s="10">
        <f>3/24000000*OO[[#This Row],[92 (30JUN1985 09:00:00)-Water Temperature (C)]]*OO[[#This Row],[34]]</f>
        <v>4.445815884375E-7</v>
      </c>
      <c r="AK21" s="10">
        <f>3/24000000*OO[[#This Row],[93 (30JUN1985 12:00:00)-Water Temperature (C)]]*OO[[#This Row],[35]]</f>
        <v>3.6407695128074999E-7</v>
      </c>
      <c r="AL21" s="10">
        <f>3/24000000*OO[[#This Row],[94 (30JUN1985 15:00:00)-Water Temperature (C)]]*OO[[#This Row],[36]]</f>
        <v>2.9525959344399997E-7</v>
      </c>
      <c r="AM21" s="10">
        <f>3/24000000*OO[[#This Row],[95 (30JUN1985 18:00:00)-Water Temperature (C)]]*OO[[#This Row],[37]]</f>
        <v>2.4518735909937501E-7</v>
      </c>
      <c r="AN21" s="10">
        <f>3/24000000*OO[[#This Row],[96 (30JUN1985 21:00:00)-Water Temperature (C)]]*OO[[#This Row],[38]]</f>
        <v>2.2052071601625003E-7</v>
      </c>
      <c r="AO21" s="10">
        <f>3/24000000*OO[[#This Row],[97 (01JUL1985 00:00:00)-Water Temperature (C)]]*OO[[#This Row],[39]]</f>
        <v>1.940825121795E-7</v>
      </c>
      <c r="AP21" s="10">
        <f>3/24000000*OO[[#This Row],[98 (01JUL1985 03:00:00)-Water Temperature (C)]]*OO[[#This Row],[40]]</f>
        <v>1.80489760339375E-7</v>
      </c>
      <c r="AQ21" s="10">
        <f>3/24000000*OO[[#This Row],[99 (01JUL1985 06:00:00)-Water Temperature (C)]]*OO[[#This Row],[41]]</f>
        <v>1.6838943509759998E-7</v>
      </c>
      <c r="AR21" s="10">
        <f>3/24000000*OO[[#This Row],[100 (01JUL1985 09:00:00)-Water Temperature (C)]]*OO[[#This Row],[42]]</f>
        <v>1.5220805986181249E-7</v>
      </c>
      <c r="AS21" s="10">
        <f>3/24000000*OO[[#This Row],[101 (01JUL1985 12:00:00)-Water Temperature (C)]]*OO[[#This Row],[43]]</f>
        <v>1.400637167608E-7</v>
      </c>
      <c r="AT21" s="10">
        <f>3/24000000*OO[[#This Row],[102 (01JUL1985 15:00:00)-Water Temperature (C)]]*OO[[#This Row],[44]]</f>
        <v>1.2615591079012499E-7</v>
      </c>
      <c r="AU21" s="10">
        <f>3/24000000*OO[[#This Row],[103 (01JUL1985 18:00:00)-Water Temperature (C)]]*OO[[#This Row],[45]]</f>
        <v>1.1576313448878749E-7</v>
      </c>
      <c r="AV21" s="10">
        <f>3/24000000*OO[[#This Row],[104 (01JUL1985 21:00:00)-Water Temperature (C)]]*OO[[#This Row],[46]]</f>
        <v>1.0973582452649999E-7</v>
      </c>
      <c r="AW21" s="10">
        <f>3/24000000*OO[[#This Row],[105 (02JUL1985 00:00:00)-Water Temperature (C)]]*OO[[#This Row],[47]]</f>
        <v>1.106009509563625E-7</v>
      </c>
      <c r="AX21" s="10">
        <f>3/24000000*OO[[#This Row],[106 (02JUL1985 03:00:00)-Water Temperature (C)]]*OO[[#This Row],[48]]</f>
        <v>1.1707944324469999E-7</v>
      </c>
      <c r="AY21" s="10">
        <f>3/24000000*OO[[#This Row],[107 (02JUL1985 06:00:00)-Water Temperature (C)]]*OO[[#This Row],[49]]</f>
        <v>1.2082684535301249E-7</v>
      </c>
      <c r="AZ21" s="10">
        <f>3/24000000*OO[[#This Row],[108 (02JUL1985 09:00:00)-Water Temperature (C)]]*OO[[#This Row],[50]]</f>
        <v>1.1985152133555E-7</v>
      </c>
      <c r="BA21" s="10">
        <f>3/24000000*OO[[#This Row],[109 (02JUL1985 12:00:00)-Water Temperature (C)]]*OO[[#This Row],[51]]</f>
        <v>1.1498029329712499E-7</v>
      </c>
      <c r="BB21" s="10">
        <f>3/24000000*OO[[#This Row],[110 (02JUL1985 15:00:00)-Water Temperature (C)]]*OO[[#This Row],[52]]</f>
        <v>1.0403301590109999E-7</v>
      </c>
      <c r="BC21" s="10">
        <f>3/24000000*OO[[#This Row],[111 (02JUL1985 18:00:00)-Water Temperature (C)]]*OO[[#This Row],[53]]</f>
        <v>8.89185607441875E-8</v>
      </c>
      <c r="BD21" s="10">
        <f>3/24000000*OO[[#This Row],[112 (02JUL1985 21:00:00)-Water Temperature (C)]]*OO[[#This Row],[54]]</f>
        <v>8.0646765507000003E-8</v>
      </c>
      <c r="BE21" s="10">
        <f>3/24000000*OO[[#This Row],[113 (03JUL1985 00:00:00)-Water Temperature (C)]]*OO[[#This Row],[55]]</f>
        <v>7.7448390661949993E-8</v>
      </c>
      <c r="BF21" s="10">
        <f>3/24000000*OO[[#This Row],[114 (03JUL1985 03:00:00)-Water Temperature (C)]]*OO[[#This Row],[56]]</f>
        <v>7.7942336837812503E-8</v>
      </c>
      <c r="BG21" s="10">
        <f>3/24000000*OO[[#This Row],[115 (03JUL1985 06:00:00)-Water Temperature (C)]]*OO[[#This Row],[57]]</f>
        <v>7.9357397952750002E-8</v>
      </c>
      <c r="BH21" s="10">
        <f>3/24000000*OO[[#This Row],[116 (03JUL1985 09:00:00)-Water Temperature (C)]]*OO[[#This Row],[58]]</f>
        <v>7.9947707431000001E-8</v>
      </c>
      <c r="BI21" s="10">
        <f>3/24000000*OO[[#This Row],[117 (03JUL1985 12:00:00)-Water Temperature (C)]]*OO[[#This Row],[59]]</f>
        <v>7.7321855146249992E-8</v>
      </c>
      <c r="BJ21" s="10">
        <f>3/24000000*OO[[#This Row],[118 (03JUL1985 15:00:00)-Water Temperature (C)]]*OO[[#This Row],[60]]</f>
        <v>7.0185751320712496E-8</v>
      </c>
      <c r="BK21" s="10">
        <f>3/24000000*OO[[#This Row],[119 (03JUL1985 18:00:00)-Water Temperature (C)]]*OO[[#This Row],[61]]</f>
        <v>6.0810036973000006E-8</v>
      </c>
      <c r="BL21" s="10">
        <f>3/24000000*OO[[#This Row],[120 (03JUL1985 21:00:00)-Water Temperature (C)]]*OO[[#This Row],[62]]</f>
        <v>5.5488349739999994E-8</v>
      </c>
      <c r="BM21" s="10">
        <f>3/24000000*OO[[#This Row],[121 (04JUL1985 00:00:00)-Water Temperature (C)]]*OO[[#This Row],[63]]</f>
        <v>5.2054693192424998E-8</v>
      </c>
      <c r="BN21" s="10">
        <f>3/24000000*OO[[#This Row],[122 (04JUL1985 03:00:00)-Water Temperature (C)]]*OO[[#This Row],[64]]</f>
        <v>5.3292210185925002E-8</v>
      </c>
      <c r="BO21" s="10">
        <f>3/24000000*OO[[#This Row],[123 (04JUL1985 06:00:00)-Water Temperature (C)]]*OO[[#This Row],[65]]</f>
        <v>5.3856551870774992E-8</v>
      </c>
      <c r="BP21" s="10">
        <f>3/24000000*OO[[#This Row],[124 (04JUL1985 09:00:00)-Water Temperature (C)]]*OO[[#This Row],[66]]</f>
        <v>5.2062385520437504E-8</v>
      </c>
      <c r="BQ21" s="10">
        <f>3/24000000*OO[[#This Row],[125 (04JUL1985 12:00:00)-Water Temperature (C)]]*OO[[#This Row],[67]]</f>
        <v>4.7671455593974992E-8</v>
      </c>
      <c r="BR21" s="10">
        <f>3/24000000*OO[[#This Row],[126 (04JUL1985 15:00:00)-Water Temperature (C)]]*OO[[#This Row],[68]]</f>
        <v>4.2921580379124996E-8</v>
      </c>
      <c r="BS21" s="10">
        <f>3/24000000*OO[[#This Row],[127 (04JUL1985 18:00:00)-Water Temperature (C)]]*OO[[#This Row],[69]]</f>
        <v>3.882610416945E-8</v>
      </c>
      <c r="BT21" s="10">
        <f>3/24000000*OO[[#This Row],[128 (04JUL1985 21:00:00)-Water Temperature (C)]]*OO[[#This Row],[70]]</f>
        <v>3.6633948188599998E-8</v>
      </c>
      <c r="BU21" s="10">
        <f>3/24000000*OO[[#This Row],[129 (05JUL1985 00:00:00)-Water Temperature (C)]]*OO[[#This Row],[71]]</f>
        <v>3.5701115430375002E-8</v>
      </c>
      <c r="BV21" s="10">
        <f>3/24000000*OO[[#This Row],[130 (05JUL1985 03:00:00)-Water Temperature (C)]]*OO[[#This Row],[72]]</f>
        <v>3.7281292255500006E-8</v>
      </c>
      <c r="BW21" s="10">
        <f>3/24000000*OO[[#This Row],[131 (05JUL1985 06:00:00)-Water Temperature (C)]]*OO[[#This Row],[73]]</f>
        <v>3.78373631798625E-8</v>
      </c>
      <c r="BX21" s="10">
        <f>3/24000000*OO[[#This Row],[132 (05JUL1985 09:00:00)-Water Temperature (C)]]*OO[[#This Row],[74]]</f>
        <v>3.7024678960987498E-8</v>
      </c>
      <c r="BY21" s="10">
        <f>3/24000000*OO[[#This Row],[133 (05JUL1985 12:00:00)-Water Temperature (C)]]*OO[[#This Row],[75]]</f>
        <v>3.5391830471375002E-8</v>
      </c>
      <c r="BZ21" s="10">
        <f>3/24000000*OO[[#This Row],[134 (05JUL1985 15:00:00)-Water Temperature (C)]]*OO[[#This Row],[76]]</f>
        <v>3.2178901570499995E-8</v>
      </c>
      <c r="CA21" s="10">
        <f>3/24000000*OO[[#This Row],[135 (05JUL1985 18:00:00)-Water Temperature (C)]]*OO[[#This Row],[77]]</f>
        <v>2.8850708439599999E-8</v>
      </c>
      <c r="CB21" s="10">
        <f>3/24000000*OO[[#This Row],[136 (05JUL1985 21:00:00)-Water Temperature (C)]]*OO[[#This Row],[78]]</f>
        <v>2.7233372205149999E-8</v>
      </c>
      <c r="CC21" s="10">
        <f>3/24000000*OO[[#This Row],[137 (06JUL1985 00:00:00)-Water Temperature (C)]]*OO[[#This Row],[79]]</f>
        <v>2.6713470789312502E-8</v>
      </c>
      <c r="CD21" s="10">
        <f>3/24000000*OO[[#This Row],[138 (06JUL1985 03:00:00)-Water Temperature (C)]]*OO[[#This Row],[80]]</f>
        <v>2.7999871965625002E-8</v>
      </c>
      <c r="CE21" s="10">
        <f>3/24000000*OO[[#This Row],[139 (06JUL1985 06:00:00)-Water Temperature (C)]]*OO[[#This Row],[81]]</f>
        <v>2.9006223932474997E-8</v>
      </c>
      <c r="CF21" s="10">
        <f>3/24000000*OO[[#This Row],[140 (06JUL1985 09:00:00)-Water Temperature (C)]]*OO[[#This Row],[82]]</f>
        <v>2.8967536317937495E-8</v>
      </c>
      <c r="CG21" s="10">
        <f>3/24000000*OO[[#This Row],[141 (06JUL1985 12:00:00)-Water Temperature (C)]]*OO[[#This Row],[83]]</f>
        <v>2.7561896077100002E-8</v>
      </c>
      <c r="CH21" s="10">
        <f>3/24000000*OO[[#This Row],[142 (06JUL1985 15:00:00)-Water Temperature (C)]]*OO[[#This Row],[84]]</f>
        <v>2.46656097853E-8</v>
      </c>
      <c r="CI21" s="10">
        <f>3/24000000*OO[[#This Row],[143 (06JUL1985 18:00:00)-Water Temperature (C)]]*OO[[#This Row],[85]]</f>
        <v>2.164567875305E-8</v>
      </c>
      <c r="CJ21" s="10">
        <f>3/24000000*OO[[#This Row],[144 (06JUL1985 21:00:00)-Water Temperature (C)]]*OO[[#This Row],[86]]</f>
        <v>2.0309970618087497E-8</v>
      </c>
      <c r="CK21" s="10">
        <f>3/24000000*OO[[#This Row],[145 (07JUL1985 00:00:00)-Water Temperature (C)]]*OO[[#This Row],[87]]</f>
        <v>1.9735407938174998E-8</v>
      </c>
      <c r="CL21" s="10">
        <f>3/24000000*OO[[#This Row],[146 (07JUL1985 03:00:00)-Water Temperature (C)]]*OO[[#This Row],[88]]</f>
        <v>2.0757028540949999E-8</v>
      </c>
      <c r="CM21" s="10">
        <f>3/24000000*OO[[#This Row],[147 (07JUL1985 06:00:00)-Water Temperature (C)]]*OO[[#This Row],[89]]</f>
        <v>2.1051065192000001E-8</v>
      </c>
      <c r="CN21" s="10">
        <f>3/24000000*OO[[#This Row],[148 (07JUL1985 09:00:00)-Water Temperature (C)]]*OO[[#This Row],[90]]</f>
        <v>1.9852064461899999E-8</v>
      </c>
      <c r="CO21" s="10">
        <f>3/24000000*OO[[#This Row],[149 (07JUL1985 12:00:00)-Water Temperature (C)]]*OO[[#This Row],[91]]</f>
        <v>1.8642597173625E-8</v>
      </c>
      <c r="CP21" s="10">
        <f>3/24000000*OO[[#This Row],[150 (07JUL1985 15:00:00)-Water Temperature (C)]]*OO[[#This Row],[92]]</f>
        <v>1.7678432794750001E-8</v>
      </c>
      <c r="CQ21" s="10">
        <f>3/24000000*OO[[#This Row],[151 (07JUL1985 18:00:00)-Water Temperature (C)]]*OO[[#This Row],[93]]</f>
        <v>1.6643040760899998E-8</v>
      </c>
      <c r="CR21" s="10">
        <f>3/24000000*OO[[#This Row],[152 (07JUL1985 21:00:00)-Water Temperature (C)]]*OO[[#This Row],[94]]</f>
        <v>1.6091661477718748E-8</v>
      </c>
      <c r="CS21" s="10">
        <f>3/24000000*OO[[#This Row],[153 (08JUL1985 00:00:00)-Water Temperature (C)]]*OO[[#This Row],[95]]</f>
        <v>1.6970848276750001E-8</v>
      </c>
      <c r="CT21" s="10">
        <f>3/24000000*OO[[#This Row],[154 (08JUL1985 03:00:00)-Water Temperature (C)]]*OO[[#This Row],[96]]</f>
        <v>1.9068277914124999E-8</v>
      </c>
      <c r="CU21" s="10">
        <f>3/24000000*OO[[#This Row],[155 (08JUL1985 06:00:00)-Water Temperature (C)]]*OO[[#This Row],[97]]</f>
        <v>2.0826786751999996E-8</v>
      </c>
      <c r="CV21" s="10">
        <f>3/24000000*OO[[#This Row],[156 (08JUL1985 09:00:00)-Water Temperature (C)]]*OO[[#This Row],[98]]</f>
        <v>2.1085507202E-8</v>
      </c>
      <c r="CW21" s="10">
        <f>3/24000000*OO[[#This Row],[157 (08JUL1985 12:00:00)-Water Temperature (C)]]*OO[[#This Row],[99]]</f>
        <v>2.0191130722875E-8</v>
      </c>
    </row>
    <row r="22" spans="1:101" x14ac:dyDescent="0.35">
      <c r="A22" t="s">
        <v>27</v>
      </c>
      <c r="B22">
        <v>716.95060000000001</v>
      </c>
      <c r="C22" s="10">
        <f>3/24*OO[[#This Row],[59 (26JUN1985 06:00:00)-Water Temperature (C)]]*OO[[#This Row],[1]]/SUM(OO[1])</f>
        <v>7.3384348325825056E-4</v>
      </c>
      <c r="D22" s="10">
        <f>3/24*OO[[#This Row],[60 (26JUN1985 09:00:00)-Water Temperature (C)]]*OO[[#This Row],[2]]/SUM(OO[2])</f>
        <v>5.2108938281963149E-5</v>
      </c>
      <c r="E22" s="10">
        <f>3/24*OO[[#This Row],[61 (26JUN1985 12:00:00)-Water Temperature (C)]]*OO[[#This Row],[3]]/SUM(OO[3])</f>
        <v>4.4481232858055032E-5</v>
      </c>
      <c r="F22" s="10">
        <f>3/24*OO[[#This Row],[62 (26JUN1985 15:00:00)-Water Temperature (C)]]*OO[[#This Row],[4]]/SUM(OO[4])</f>
        <v>3.9198014701994708E-5</v>
      </c>
      <c r="G22" s="10">
        <f>3/24*OO[[#This Row],[63 (26JUN1985 18:00:00)-Water Temperature (C)]]*OO[[#This Row],[5]]/SUM(OO[5])</f>
        <v>3.3782053862205199E-5</v>
      </c>
      <c r="H22" s="10">
        <f>3/24*OO[[#This Row],[64 (26JUN1985 21:00:00)-Water Temperature (C)]]*OO[[#This Row],[6]]/SUM(OO[6])</f>
        <v>3.3465118995755028E-5</v>
      </c>
      <c r="I22" s="10">
        <f>3/24*OO[[#This Row],[65 (27JUN1985 00:00:00)-Water Temperature (C)]]*OO[[#This Row],[7]]/SUM(OO[7])</f>
        <v>3.916342762997273E-5</v>
      </c>
      <c r="J22" s="10">
        <f>3/24*OO[[#This Row],[66 (27JUN1985 03:00:00)-Water Temperature (C)]]*OO[[#This Row],[8]]/SUM(OO[8])</f>
        <v>4.1168275653045281E-5</v>
      </c>
      <c r="K22" s="10">
        <f>3/24*OO[[#This Row],[67 (27JUN1985 06:00:00)-Water Temperature (C)]]*OO[[#This Row],[9]]/SUM(OO[9])</f>
        <v>3.9164608808468645E-5</v>
      </c>
      <c r="L22" s="10">
        <f>3/24*OO[[#This Row],[68 (27JUN1985 09:00:00)-Water Temperature (C)]]*OO[[#This Row],[10]]/SUM(OO[10])</f>
        <v>3.525259599847153E-5</v>
      </c>
      <c r="M22" s="10">
        <f>3/24*OO[[#This Row],[69 (27JUN1985 12:00:00)-Water Temperature (C)]]*OO[[#This Row],[11]]/SUM(OO[11])</f>
        <v>3.0379846208853164E-5</v>
      </c>
      <c r="N22" s="10">
        <f>3/24*OO[[#This Row],[70 (27JUN1985 15:00:00)-Water Temperature (C)]]*OO[[#This Row],[12]]/SUM(OO[12])</f>
        <v>2.540641499515433E-5</v>
      </c>
      <c r="O22" s="10">
        <f>3/24*OO[[#This Row],[71 (27JUN1985 18:00:00)-Water Temperature (C)]]*OO[[#This Row],[13]]/SUM(OO[13])</f>
        <v>2.1203778403640403E-5</v>
      </c>
      <c r="P22" s="10">
        <f>3/24*OO[[#This Row],[72 (27JUN1985 21:00:00)-Water Temperature (C)]]*OO[[#This Row],[14]]/SUM(OO[14])</f>
        <v>1.7717780757513905E-5</v>
      </c>
      <c r="Q22" s="10">
        <f>3/24*OO[[#This Row],[73 (28JUN1985 00:00:00)-Water Temperature (C)]]*OO[[#This Row],[15]]/SUM(OO[15])</f>
        <v>1.5354103914873402E-5</v>
      </c>
      <c r="R22" s="10">
        <f>3/24*OO[[#This Row],[74 (28JUN1985 03:00:00)-Water Temperature (C)]]*OO[[#This Row],[16]]/SUM(OO[16])</f>
        <v>1.450198273074714E-5</v>
      </c>
      <c r="S22" s="10">
        <f>3/24*OO[[#This Row],[75 (28JUN1985 06:00:00)-Water Temperature (C)]]*OO[[#This Row],[17]]/SUM(OO[17])</f>
        <v>1.2988024641490596E-5</v>
      </c>
      <c r="T22" s="10">
        <f>3/24*OO[[#This Row],[76 (28JUN1985 09:00:00)-Water Temperature (C)]]*OO[[#This Row],[18]]/SUM(OO[18])</f>
        <v>1.1199079338907007E-5</v>
      </c>
      <c r="U22" s="10">
        <f>3/24*OO[[#This Row],[77 (28JUN1985 12:00:00)-Water Temperature (C)]]*OO[[#This Row],[19]]/SUM(OO[19])</f>
        <v>9.5977534566149751E-6</v>
      </c>
      <c r="V22" s="10">
        <f>3/24000000*OO[[#This Row],[78 (28JUN1985 15:00:00)-Water Temperature (C)]]*OO[[#This Row],[20]]</f>
        <v>8.1447584537924996E-6</v>
      </c>
      <c r="W22" s="10">
        <f>3/24000000*OO[[#This Row],[79 (28JUN1985 18:00:00)-Water Temperature (C)]]*OO[[#This Row],[21]]</f>
        <v>6.6724515523575009E-6</v>
      </c>
      <c r="X22" s="10">
        <f>3/24000000*OO[[#This Row],[80 (28JUN1985 21:00:00)-Water Temperature (C)]]*OO[[#This Row],[22]]</f>
        <v>5.6432749861874996E-6</v>
      </c>
      <c r="Y22" s="10">
        <f>3/24000000*OO[[#This Row],[81 (29JUN1985 00:00:00)-Water Temperature (C)]]*OO[[#This Row],[23]]</f>
        <v>4.9338427162499997E-6</v>
      </c>
      <c r="Z22" s="10">
        <f>3/24000000*OO[[#This Row],[82 (29JUN1985 03:00:00)-Water Temperature (C)]]*OO[[#This Row],[24]]</f>
        <v>4.5835379179799998E-6</v>
      </c>
      <c r="AA22" s="10">
        <f>3/24000000*OO[[#This Row],[83 (29JUN1985 06:00:00)-Water Temperature (C)]]*OO[[#This Row],[25]]</f>
        <v>3.9244373190049996E-6</v>
      </c>
      <c r="AB22" s="10">
        <f>3/24000000*OO[[#This Row],[84 (29JUN1985 09:00:00)-Water Temperature (C)]]*OO[[#This Row],[26]]</f>
        <v>3.4504044988875E-6</v>
      </c>
      <c r="AC22" s="10">
        <f>3/24000000*OO[[#This Row],[85 (29JUN1985 12:00:00)-Water Temperature (C)]]*OO[[#This Row],[27]]</f>
        <v>2.9883976152874999E-6</v>
      </c>
      <c r="AD22" s="10">
        <f>3/24000000*OO[[#This Row],[86 (29JUN1985 15:00:00)-Water Temperature (C)]]*OO[[#This Row],[28]]</f>
        <v>2.4520108971562501E-6</v>
      </c>
      <c r="AE22" s="10">
        <f>3/24000000*OO[[#This Row],[88 (29JUN1985 21:00:00)-Water Temperature (C)]]*OO[[#This Row],[30]]</f>
        <v>1.6260289362165E-6</v>
      </c>
      <c r="AF22" s="10">
        <f>3/24000000*OO[[#This Row],[88 (29JUN1985 21:00:00)-Water Temperature (C)]]*OO[[#This Row],[30]]</f>
        <v>1.6260289362165E-6</v>
      </c>
      <c r="AG22" s="10">
        <f>3/24000000*OO[[#This Row],[89 (30JUN1985 00:00:00)-Water Temperature (C)]]*OO[[#This Row],[31]]</f>
        <v>1.1655305161835E-6</v>
      </c>
      <c r="AH22" s="10">
        <f>3/24000000*OO[[#This Row],[90 (30JUN1985 03:00:00)-Water Temperature (C)]]*OO[[#This Row],[32]]</f>
        <v>8.2997754761124996E-7</v>
      </c>
      <c r="AI22" s="10">
        <f>3/24000000*OO[[#This Row],[91 (30JUN1985 06:00:00)-Water Temperature (C)]]*OO[[#This Row],[33]]</f>
        <v>6.0401777237624997E-7</v>
      </c>
      <c r="AJ22" s="10">
        <f>3/24000000*OO[[#This Row],[92 (30JUN1985 09:00:00)-Water Temperature (C)]]*OO[[#This Row],[34]]</f>
        <v>4.6560928915624996E-7</v>
      </c>
      <c r="AK22" s="10">
        <f>3/24000000*OO[[#This Row],[93 (30JUN1985 12:00:00)-Water Temperature (C)]]*OO[[#This Row],[35]]</f>
        <v>3.7895939212999999E-7</v>
      </c>
      <c r="AL22" s="10">
        <f>3/24000000*OO[[#This Row],[94 (30JUN1985 15:00:00)-Water Temperature (C)]]*OO[[#This Row],[36]]</f>
        <v>3.0619595724375001E-7</v>
      </c>
      <c r="AM22" s="10">
        <f>3/24000000*OO[[#This Row],[95 (30JUN1985 18:00:00)-Water Temperature (C)]]*OO[[#This Row],[37]]</f>
        <v>2.5255489348799996E-7</v>
      </c>
      <c r="AN22" s="10">
        <f>3/24000000*OO[[#This Row],[96 (30JUN1985 21:00:00)-Water Temperature (C)]]*OO[[#This Row],[38]]</f>
        <v>2.2624082668925E-7</v>
      </c>
      <c r="AO22" s="10">
        <f>3/24000000*OO[[#This Row],[97 (01JUL1985 00:00:00)-Water Temperature (C)]]*OO[[#This Row],[39]]</f>
        <v>1.9997298540374999E-7</v>
      </c>
      <c r="AP22" s="10">
        <f>3/24000000*OO[[#This Row],[98 (01JUL1985 03:00:00)-Water Temperature (C)]]*OO[[#This Row],[40]]</f>
        <v>1.8529298305762498E-7</v>
      </c>
      <c r="AQ22" s="10">
        <f>3/24000000*OO[[#This Row],[99 (01JUL1985 06:00:00)-Water Temperature (C)]]*OO[[#This Row],[41]]</f>
        <v>1.7309881712042501E-7</v>
      </c>
      <c r="AR22" s="10">
        <f>3/24000000*OO[[#This Row],[100 (01JUL1985 09:00:00)-Water Temperature (C)]]*OO[[#This Row],[42]]</f>
        <v>1.563082541129125E-7</v>
      </c>
      <c r="AS22" s="10">
        <f>3/24000000*OO[[#This Row],[101 (01JUL1985 12:00:00)-Water Temperature (C)]]*OO[[#This Row],[43]]</f>
        <v>1.43522086150275E-7</v>
      </c>
      <c r="AT22" s="10">
        <f>3/24000000*OO[[#This Row],[102 (01JUL1985 15:00:00)-Water Temperature (C)]]*OO[[#This Row],[44]]</f>
        <v>1.2930230376679999E-7</v>
      </c>
      <c r="AU22" s="10">
        <f>3/24000000*OO[[#This Row],[103 (01JUL1985 18:00:00)-Water Temperature (C)]]*OO[[#This Row],[45]]</f>
        <v>1.1821547126127498E-7</v>
      </c>
      <c r="AV22" s="10">
        <f>3/24000000*OO[[#This Row],[104 (01JUL1985 21:00:00)-Water Temperature (C)]]*OO[[#This Row],[46]]</f>
        <v>1.1146558923368749E-7</v>
      </c>
      <c r="AW22" s="10">
        <f>3/24000000*OO[[#This Row],[105 (02JUL1985 00:00:00)-Water Temperature (C)]]*OO[[#This Row],[47]]</f>
        <v>1.1205314190459999E-7</v>
      </c>
      <c r="AX22" s="10">
        <f>3/24000000*OO[[#This Row],[106 (02JUL1985 03:00:00)-Water Temperature (C)]]*OO[[#This Row],[48]]</f>
        <v>1.1873948706914999E-7</v>
      </c>
      <c r="AY22" s="10">
        <f>3/24000000*OO[[#This Row],[107 (02JUL1985 06:00:00)-Water Temperature (C)]]*OO[[#This Row],[49]]</f>
        <v>1.2330862932437499E-7</v>
      </c>
      <c r="AZ22" s="10">
        <f>3/24000000*OO[[#This Row],[108 (02JUL1985 09:00:00)-Water Temperature (C)]]*OO[[#This Row],[50]]</f>
        <v>1.227891094899625E-7</v>
      </c>
      <c r="BA22" s="10">
        <f>3/24000000*OO[[#This Row],[109 (02JUL1985 12:00:00)-Water Temperature (C)]]*OO[[#This Row],[51]]</f>
        <v>1.1804065877937501E-7</v>
      </c>
      <c r="BB22" s="10">
        <f>3/24000000*OO[[#This Row],[110 (02JUL1985 15:00:00)-Water Temperature (C)]]*OO[[#This Row],[52]]</f>
        <v>1.0704501842474999E-7</v>
      </c>
      <c r="BC22" s="10">
        <f>3/24000000*OO[[#This Row],[111 (02JUL1985 18:00:00)-Water Temperature (C)]]*OO[[#This Row],[53]]</f>
        <v>9.1381743929999981E-8</v>
      </c>
      <c r="BD22" s="10">
        <f>3/24000000*OO[[#This Row],[112 (02JUL1985 21:00:00)-Water Temperature (C)]]*OO[[#This Row],[54]]</f>
        <v>8.2280382647674997E-8</v>
      </c>
      <c r="BE22" s="10">
        <f>3/24000000*OO[[#This Row],[113 (03JUL1985 00:00:00)-Water Temperature (C)]]*OO[[#This Row],[55]]</f>
        <v>7.87855551825E-8</v>
      </c>
      <c r="BF22" s="10">
        <f>3/24000000*OO[[#This Row],[114 (03JUL1985 03:00:00)-Water Temperature (C)]]*OO[[#This Row],[56]]</f>
        <v>7.9288439132450005E-8</v>
      </c>
      <c r="BG22" s="10">
        <f>3/24000000*OO[[#This Row],[115 (03JUL1985 06:00:00)-Water Temperature (C)]]*OO[[#This Row],[57]]</f>
        <v>8.0890890215337498E-8</v>
      </c>
      <c r="BH22" s="10">
        <f>3/24000000*OO[[#This Row],[116 (03JUL1985 09:00:00)-Water Temperature (C)]]*OO[[#This Row],[58]]</f>
        <v>8.1691221306724998E-8</v>
      </c>
      <c r="BI22" s="10">
        <f>3/24000000*OO[[#This Row],[117 (03JUL1985 12:00:00)-Water Temperature (C)]]*OO[[#This Row],[59]]</f>
        <v>7.925230760036249E-8</v>
      </c>
      <c r="BJ22" s="10">
        <f>3/24000000*OO[[#This Row],[118 (03JUL1985 15:00:00)-Water Temperature (C)]]*OO[[#This Row],[60]]</f>
        <v>7.2131018274699996E-8</v>
      </c>
      <c r="BK22" s="10">
        <f>3/24000000*OO[[#This Row],[119 (03JUL1985 18:00:00)-Water Temperature (C)]]*OO[[#This Row],[61]]</f>
        <v>6.2421691290562495E-8</v>
      </c>
      <c r="BL22" s="10">
        <f>3/24000000*OO[[#This Row],[120 (03JUL1985 21:00:00)-Water Temperature (C)]]*OO[[#This Row],[62]]</f>
        <v>5.6658711611999994E-8</v>
      </c>
      <c r="BM22" s="10">
        <f>3/24000000*OO[[#This Row],[121 (04JUL1985 00:00:00)-Water Temperature (C)]]*OO[[#This Row],[63]]</f>
        <v>5.3166143255400005E-8</v>
      </c>
      <c r="BN22" s="10">
        <f>3/24000000*OO[[#This Row],[122 (04JUL1985 03:00:00)-Water Temperature (C)]]*OO[[#This Row],[64]]</f>
        <v>5.432707436355E-8</v>
      </c>
      <c r="BO22" s="10">
        <f>3/24000000*OO[[#This Row],[123 (04JUL1985 06:00:00)-Water Temperature (C)]]*OO[[#This Row],[65]]</f>
        <v>5.5134357868124995E-8</v>
      </c>
      <c r="BP22" s="10">
        <f>3/24000000*OO[[#This Row],[124 (04JUL1985 09:00:00)-Water Temperature (C)]]*OO[[#This Row],[66]]</f>
        <v>5.343445415179999E-8</v>
      </c>
      <c r="BQ22" s="10">
        <f>3/24000000*OO[[#This Row],[125 (04JUL1985 12:00:00)-Water Temperature (C)]]*OO[[#This Row],[67]]</f>
        <v>4.9018173764299998E-8</v>
      </c>
      <c r="BR22" s="10">
        <f>3/24000000*OO[[#This Row],[126 (04JUL1985 15:00:00)-Water Temperature (C)]]*OO[[#This Row],[68]]</f>
        <v>4.4037684699749997E-8</v>
      </c>
      <c r="BS22" s="10">
        <f>3/24000000*OO[[#This Row],[127 (04JUL1985 18:00:00)-Water Temperature (C)]]*OO[[#This Row],[69]]</f>
        <v>3.9714686950224994E-8</v>
      </c>
      <c r="BT22" s="10">
        <f>3/24000000*OO[[#This Row],[128 (04JUL1985 21:00:00)-Water Temperature (C)]]*OO[[#This Row],[70]]</f>
        <v>3.7319299667999998E-8</v>
      </c>
      <c r="BU22" s="10">
        <f>3/24000000*OO[[#This Row],[129 (05JUL1985 00:00:00)-Water Temperature (C)]]*OO[[#This Row],[71]]</f>
        <v>3.6324159536274998E-8</v>
      </c>
      <c r="BV22" s="10">
        <f>3/24000000*OO[[#This Row],[130 (05JUL1985 03:00:00)-Water Temperature (C)]]*OO[[#This Row],[72]]</f>
        <v>3.7900720098449997E-8</v>
      </c>
      <c r="BW22" s="10">
        <f>3/24000000*OO[[#This Row],[131 (05JUL1985 06:00:00)-Water Temperature (C)]]*OO[[#This Row],[73]]</f>
        <v>3.867496302135E-8</v>
      </c>
      <c r="BX22" s="10">
        <f>3/24000000*OO[[#This Row],[132 (05JUL1985 09:00:00)-Water Temperature (C)]]*OO[[#This Row],[74]]</f>
        <v>3.7913448697925E-8</v>
      </c>
      <c r="BY22" s="10">
        <f>3/24000000*OO[[#This Row],[133 (05JUL1985 12:00:00)-Water Temperature (C)]]*OO[[#This Row],[75]]</f>
        <v>3.6277797616374997E-8</v>
      </c>
      <c r="BZ22" s="10">
        <f>3/24000000*OO[[#This Row],[134 (05JUL1985 15:00:00)-Water Temperature (C)]]*OO[[#This Row],[76]]</f>
        <v>3.3019326292149999E-8</v>
      </c>
      <c r="CA22" s="10">
        <f>3/24000000*OO[[#This Row],[135 (05JUL1985 18:00:00)-Water Temperature (C)]]*OO[[#This Row],[77]]</f>
        <v>2.9522677772249999E-8</v>
      </c>
      <c r="CB22" s="10">
        <f>3/24000000*OO[[#This Row],[136 (05JUL1985 21:00:00)-Water Temperature (C)]]*OO[[#This Row],[78]]</f>
        <v>2.7734525612062494E-8</v>
      </c>
      <c r="CC22" s="10">
        <f>3/24000000*OO[[#This Row],[137 (06JUL1985 00:00:00)-Water Temperature (C)]]*OO[[#This Row],[79]]</f>
        <v>2.7146648554374996E-8</v>
      </c>
      <c r="CD22" s="10">
        <f>3/24000000*OO[[#This Row],[138 (06JUL1985 03:00:00)-Water Temperature (C)]]*OO[[#This Row],[80]]</f>
        <v>2.8446124496999998E-8</v>
      </c>
      <c r="CE22" s="10">
        <f>3/24000000*OO[[#This Row],[139 (06JUL1985 06:00:00)-Water Temperature (C)]]*OO[[#This Row],[81]]</f>
        <v>2.95923845756E-8</v>
      </c>
      <c r="CF22" s="10">
        <f>3/24000000*OO[[#This Row],[140 (06JUL1985 09:00:00)-Water Temperature (C)]]*OO[[#This Row],[82]]</f>
        <v>2.9675425649700002E-8</v>
      </c>
      <c r="CG22" s="10">
        <f>3/24000000*OO[[#This Row],[141 (06JUL1985 12:00:00)-Water Temperature (C)]]*OO[[#This Row],[83]]</f>
        <v>2.8292531369399999E-8</v>
      </c>
      <c r="CH22" s="10">
        <f>3/24000000*OO[[#This Row],[142 (06JUL1985 15:00:00)-Water Temperature (C)]]*OO[[#This Row],[84]]</f>
        <v>2.5363827805675001E-8</v>
      </c>
      <c r="CI22" s="10">
        <f>3/24000000*OO[[#This Row],[143 (06JUL1985 18:00:00)-Water Temperature (C)]]*OO[[#This Row],[85]]</f>
        <v>2.2172671621137499E-8</v>
      </c>
      <c r="CJ22" s="10">
        <f>3/24000000*OO[[#This Row],[144 (06JUL1985 21:00:00)-Water Temperature (C)]]*OO[[#This Row],[86]]</f>
        <v>2.0662208968675002E-8</v>
      </c>
      <c r="CK22" s="10">
        <f>3/24000000*OO[[#This Row],[145 (07JUL1985 00:00:00)-Water Temperature (C)]]*OO[[#This Row],[87]]</f>
        <v>2.0054460756049998E-8</v>
      </c>
      <c r="CL22" s="10">
        <f>3/24000000*OO[[#This Row],[146 (07JUL1985 03:00:00)-Water Temperature (C)]]*OO[[#This Row],[88]]</f>
        <v>2.1069058390949999E-8</v>
      </c>
      <c r="CM22" s="10">
        <f>3/24000000*OO[[#This Row],[147 (07JUL1985 06:00:00)-Water Temperature (C)]]*OO[[#This Row],[89]]</f>
        <v>2.1501506243937499E-8</v>
      </c>
      <c r="CN22" s="10">
        <f>3/24000000*OO[[#This Row],[148 (07JUL1985 09:00:00)-Water Temperature (C)]]*OO[[#This Row],[90]]</f>
        <v>2.0315106941025001E-8</v>
      </c>
      <c r="CO22" s="10">
        <f>3/24000000*OO[[#This Row],[149 (07JUL1985 12:00:00)-Water Temperature (C)]]*OO[[#This Row],[91]]</f>
        <v>1.9047146402524997E-8</v>
      </c>
      <c r="CP22" s="10">
        <f>3/24000000*OO[[#This Row],[150 (07JUL1985 15:00:00)-Water Temperature (C)]]*OO[[#This Row],[92]]</f>
        <v>1.8045557470674999E-8</v>
      </c>
      <c r="CQ22" s="10">
        <f>3/24000000*OO[[#This Row],[151 (07JUL1985 18:00:00)-Water Temperature (C)]]*OO[[#This Row],[93]]</f>
        <v>1.698202117475E-8</v>
      </c>
      <c r="CR22" s="10">
        <f>3/24000000*OO[[#This Row],[152 (07JUL1985 21:00:00)-Water Temperature (C)]]*OO[[#This Row],[94]]</f>
        <v>1.632676378131375E-8</v>
      </c>
      <c r="CS22" s="10">
        <f>3/24000000*OO[[#This Row],[153 (08JUL1985 00:00:00)-Water Temperature (C)]]*OO[[#This Row],[95]]</f>
        <v>1.7107867218374997E-8</v>
      </c>
      <c r="CT22" s="10">
        <f>3/24000000*OO[[#This Row],[154 (08JUL1985 03:00:00)-Water Temperature (C)]]*OO[[#This Row],[96]]</f>
        <v>1.9268211461099999E-8</v>
      </c>
      <c r="CU22" s="10">
        <f>3/24000000*OO[[#This Row],[155 (08JUL1985 06:00:00)-Water Temperature (C)]]*OO[[#This Row],[97]]</f>
        <v>2.119730711E-8</v>
      </c>
      <c r="CV22" s="10">
        <f>3/24000000*OO[[#This Row],[156 (08JUL1985 09:00:00)-Water Temperature (C)]]*OO[[#This Row],[98]]</f>
        <v>2.1574086929349997E-8</v>
      </c>
      <c r="CW22" s="10">
        <f>3/24000000*OO[[#This Row],[157 (08JUL1985 12:00:00)-Water Temperature (C)]]*OO[[#This Row],[99]]</f>
        <v>2.0731944885750001E-8</v>
      </c>
    </row>
    <row r="23" spans="1:101" x14ac:dyDescent="0.35">
      <c r="A23" t="s">
        <v>28</v>
      </c>
      <c r="B23">
        <v>961.78420000000006</v>
      </c>
      <c r="C23" s="10">
        <f>3/24*OO[[#This Row],[59 (26JUN1985 06:00:00)-Water Temperature (C)]]*OO[[#This Row],[1]]/SUM(OO[1])</f>
        <v>1.4773025810388266E-3</v>
      </c>
      <c r="D23" s="10">
        <f>3/24*OO[[#This Row],[60 (26JUN1985 09:00:00)-Water Temperature (C)]]*OO[[#This Row],[2]]/SUM(OO[2])</f>
        <v>6.5355878333442572E-5</v>
      </c>
      <c r="E23" s="10">
        <f>3/24*OO[[#This Row],[61 (26JUN1985 12:00:00)-Water Temperature (C)]]*OO[[#This Row],[3]]/SUM(OO[3])</f>
        <v>5.369406346804155E-5</v>
      </c>
      <c r="F23" s="10">
        <f>3/24*OO[[#This Row],[62 (26JUN1985 15:00:00)-Water Temperature (C)]]*OO[[#This Row],[4]]/SUM(OO[4])</f>
        <v>4.7392076648995524E-5</v>
      </c>
      <c r="G23" s="10">
        <f>3/24*OO[[#This Row],[63 (26JUN1985 18:00:00)-Water Temperature (C)]]*OO[[#This Row],[5]]/SUM(OO[5])</f>
        <v>4.078035751383953E-5</v>
      </c>
      <c r="H23" s="10">
        <f>3/24*OO[[#This Row],[64 (26JUN1985 21:00:00)-Water Temperature (C)]]*OO[[#This Row],[6]]/SUM(OO[6])</f>
        <v>3.947645787089746E-5</v>
      </c>
      <c r="I23" s="10">
        <f>3/24*OO[[#This Row],[65 (27JUN1985 00:00:00)-Water Temperature (C)]]*OO[[#This Row],[7]]/SUM(OO[7])</f>
        <v>4.6378146173628359E-5</v>
      </c>
      <c r="J23" s="10">
        <f>3/24*OO[[#This Row],[66 (27JUN1985 03:00:00)-Water Temperature (C)]]*OO[[#This Row],[8]]/SUM(OO[8])</f>
        <v>4.9356385580685971E-5</v>
      </c>
      <c r="K23" s="10">
        <f>3/24*OO[[#This Row],[67 (27JUN1985 06:00:00)-Water Temperature (C)]]*OO[[#This Row],[9]]/SUM(OO[9])</f>
        <v>4.726221133581292E-5</v>
      </c>
      <c r="L23" s="10">
        <f>3/24*OO[[#This Row],[68 (27JUN1985 09:00:00)-Water Temperature (C)]]*OO[[#This Row],[10]]/SUM(OO[10])</f>
        <v>4.2773094608939503E-5</v>
      </c>
      <c r="M23" s="10">
        <f>3/24*OO[[#This Row],[69 (27JUN1985 12:00:00)-Water Temperature (C)]]*OO[[#This Row],[11]]/SUM(OO[11])</f>
        <v>3.6949004378450139E-5</v>
      </c>
      <c r="N23" s="10">
        <f>3/24*OO[[#This Row],[70 (27JUN1985 15:00:00)-Water Temperature (C)]]*OO[[#This Row],[12]]/SUM(OO[12])</f>
        <v>3.0943206699194041E-5</v>
      </c>
      <c r="O23" s="10">
        <f>3/24*OO[[#This Row],[71 (27JUN1985 18:00:00)-Water Temperature (C)]]*OO[[#This Row],[13]]/SUM(OO[13])</f>
        <v>2.5808289460025218E-5</v>
      </c>
      <c r="P23" s="10">
        <f>3/24*OO[[#This Row],[72 (27JUN1985 21:00:00)-Water Temperature (C)]]*OO[[#This Row],[14]]/SUM(OO[14])</f>
        <v>2.157167292659513E-5</v>
      </c>
      <c r="Q23" s="10">
        <f>3/24*OO[[#This Row],[73 (28JUN1985 00:00:00)-Water Temperature (C)]]*OO[[#This Row],[15]]/SUM(OO[15])</f>
        <v>1.8628462562514315E-5</v>
      </c>
      <c r="R23" s="10">
        <f>3/24*OO[[#This Row],[74 (28JUN1985 03:00:00)-Water Temperature (C)]]*OO[[#This Row],[16]]/SUM(OO[16])</f>
        <v>1.7556146776064497E-5</v>
      </c>
      <c r="S23" s="10">
        <f>3/24*OO[[#This Row],[75 (28JUN1985 06:00:00)-Water Temperature (C)]]*OO[[#This Row],[17]]/SUM(OO[17])</f>
        <v>1.5856989121546034E-5</v>
      </c>
      <c r="T23" s="10">
        <f>3/24*OO[[#This Row],[76 (28JUN1985 09:00:00)-Water Temperature (C)]]*OO[[#This Row],[18]]/SUM(OO[18])</f>
        <v>1.3668591215184785E-5</v>
      </c>
      <c r="U23" s="10">
        <f>3/24*OO[[#This Row],[77 (28JUN1985 12:00:00)-Water Temperature (C)]]*OO[[#This Row],[19]]/SUM(OO[19])</f>
        <v>1.1733417308417547E-5</v>
      </c>
      <c r="V23" s="10">
        <f>3/24000000*OO[[#This Row],[78 (28JUN1985 15:00:00)-Water Temperature (C)]]*OO[[#This Row],[20]]</f>
        <v>9.9536713066699997E-6</v>
      </c>
      <c r="W23" s="10">
        <f>3/24000000*OO[[#This Row],[79 (28JUN1985 18:00:00)-Water Temperature (C)]]*OO[[#This Row],[21]]</f>
        <v>8.1605773637437504E-6</v>
      </c>
      <c r="X23" s="10">
        <f>3/24000000*OO[[#This Row],[80 (28JUN1985 21:00:00)-Water Temperature (C)]]*OO[[#This Row],[22]]</f>
        <v>6.885885704189999E-6</v>
      </c>
      <c r="Y23" s="10">
        <f>3/24000000*OO[[#This Row],[81 (29JUN1985 00:00:00)-Water Temperature (C)]]*OO[[#This Row],[23]]</f>
        <v>6.0194190045962496E-6</v>
      </c>
      <c r="Z23" s="10">
        <f>3/24000000*OO[[#This Row],[82 (29JUN1985 03:00:00)-Water Temperature (C)]]*OO[[#This Row],[24]]</f>
        <v>5.5920864585812501E-6</v>
      </c>
      <c r="AA23" s="10">
        <f>3/24000000*OO[[#This Row],[83 (29JUN1985 06:00:00)-Water Temperature (C)]]*OO[[#This Row],[25]]</f>
        <v>4.8108810830699997E-6</v>
      </c>
      <c r="AB23" s="10">
        <f>3/24000000*OO[[#This Row],[84 (29JUN1985 09:00:00)-Water Temperature (C)]]*OO[[#This Row],[26]]</f>
        <v>4.2200965801799999E-6</v>
      </c>
      <c r="AC23" s="10">
        <f>3/24000000*OO[[#This Row],[85 (29JUN1985 12:00:00)-Water Temperature (C)]]*OO[[#This Row],[27]]</f>
        <v>3.6683326186174998E-6</v>
      </c>
      <c r="AD23" s="10">
        <f>3/24000000*OO[[#This Row],[86 (29JUN1985 15:00:00)-Water Temperature (C)]]*OO[[#This Row],[28]]</f>
        <v>3.0209704445899998E-6</v>
      </c>
      <c r="AE23" s="10">
        <f>3/24000000*OO[[#This Row],[88 (29JUN1985 21:00:00)-Water Temperature (C)]]*OO[[#This Row],[30]]</f>
        <v>2.0088257725362502E-6</v>
      </c>
      <c r="AF23" s="10">
        <f>3/24000000*OO[[#This Row],[88 (29JUN1985 21:00:00)-Water Temperature (C)]]*OO[[#This Row],[30]]</f>
        <v>2.0088257725362502E-6</v>
      </c>
      <c r="AG23" s="10">
        <f>3/24000000*OO[[#This Row],[89 (30JUN1985 00:00:00)-Water Temperature (C)]]*OO[[#This Row],[31]]</f>
        <v>1.463145212528125E-6</v>
      </c>
      <c r="AH23" s="10">
        <f>3/24000000*OO[[#This Row],[90 (30JUN1985 03:00:00)-Water Temperature (C)]]*OO[[#This Row],[32]]</f>
        <v>1.0434720942279999E-6</v>
      </c>
      <c r="AI23" s="10">
        <f>3/24000000*OO[[#This Row],[91 (30JUN1985 06:00:00)-Water Temperature (C)]]*OO[[#This Row],[33]]</f>
        <v>7.5623840365562492E-7</v>
      </c>
      <c r="AJ23" s="10">
        <f>3/24000000*OO[[#This Row],[92 (30JUN1985 09:00:00)-Water Temperature (C)]]*OO[[#This Row],[34]]</f>
        <v>5.7817664381837497E-7</v>
      </c>
      <c r="AK23" s="10">
        <f>3/24000000*OO[[#This Row],[93 (30JUN1985 12:00:00)-Water Temperature (C)]]*OO[[#This Row],[35]]</f>
        <v>4.6768790476899998E-7</v>
      </c>
      <c r="AL23" s="10">
        <f>3/24000000*OO[[#This Row],[94 (30JUN1985 15:00:00)-Water Temperature (C)]]*OO[[#This Row],[36]]</f>
        <v>3.7661810305799999E-7</v>
      </c>
      <c r="AM23" s="10">
        <f>3/24000000*OO[[#This Row],[95 (30JUN1985 18:00:00)-Water Temperature (C)]]*OO[[#This Row],[37]]</f>
        <v>3.08670185481E-7</v>
      </c>
      <c r="AN23" s="10">
        <f>3/24000000*OO[[#This Row],[96 (30JUN1985 21:00:00)-Water Temperature (C)]]*OO[[#This Row],[38]]</f>
        <v>2.7502420104999996E-7</v>
      </c>
      <c r="AO23" s="10">
        <f>3/24000000*OO[[#This Row],[97 (01JUL1985 00:00:00)-Water Temperature (C)]]*OO[[#This Row],[39]]</f>
        <v>2.4414161839199997E-7</v>
      </c>
      <c r="AP23" s="10">
        <f>3/24000000*OO[[#This Row],[98 (01JUL1985 03:00:00)-Water Temperature (C)]]*OO[[#This Row],[40]]</f>
        <v>2.2545847592475003E-7</v>
      </c>
      <c r="AQ23" s="10">
        <f>3/24000000*OO[[#This Row],[99 (01JUL1985 06:00:00)-Water Temperature (C)]]*OO[[#This Row],[41]]</f>
        <v>2.1081795568000001E-7</v>
      </c>
      <c r="AR23" s="10">
        <f>3/24000000*OO[[#This Row],[100 (01JUL1985 09:00:00)-Water Temperature (C)]]*OO[[#This Row],[42]]</f>
        <v>1.9039967447025E-7</v>
      </c>
      <c r="AS23" s="10">
        <f>3/24000000*OO[[#This Row],[101 (01JUL1985 12:00:00)-Water Temperature (C)]]*OO[[#This Row],[43]]</f>
        <v>1.7439673722523752E-7</v>
      </c>
      <c r="AT23" s="10">
        <f>3/24000000*OO[[#This Row],[102 (01JUL1985 15:00:00)-Water Temperature (C)]]*OO[[#This Row],[44]]</f>
        <v>1.5716504023115E-7</v>
      </c>
      <c r="AU23" s="10">
        <f>3/24000000*OO[[#This Row],[103 (01JUL1985 18:00:00)-Water Temperature (C)]]*OO[[#This Row],[45]]</f>
        <v>1.431705024336E-7</v>
      </c>
      <c r="AV23" s="10">
        <f>3/24000000*OO[[#This Row],[104 (01JUL1985 21:00:00)-Water Temperature (C)]]*OO[[#This Row],[46]]</f>
        <v>1.3440510761017496E-7</v>
      </c>
      <c r="AW23" s="10">
        <f>3/24000000*OO[[#This Row],[105 (02JUL1985 00:00:00)-Water Temperature (C)]]*OO[[#This Row],[47]]</f>
        <v>1.346236362354375E-7</v>
      </c>
      <c r="AX23" s="10">
        <f>3/24000000*OO[[#This Row],[106 (02JUL1985 03:00:00)-Water Temperature (C)]]*OO[[#This Row],[48]]</f>
        <v>1.427773010096E-7</v>
      </c>
      <c r="AY23" s="10">
        <f>3/24000000*OO[[#This Row],[107 (02JUL1985 06:00:00)-Water Temperature (C)]]*OO[[#This Row],[49]]</f>
        <v>1.4910276281355002E-7</v>
      </c>
      <c r="AZ23" s="10">
        <f>3/24000000*OO[[#This Row],[108 (02JUL1985 09:00:00)-Water Temperature (C)]]*OO[[#This Row],[50]]</f>
        <v>1.4905290545259999E-7</v>
      </c>
      <c r="BA23" s="10">
        <f>3/24000000*OO[[#This Row],[109 (02JUL1985 12:00:00)-Water Temperature (C)]]*OO[[#This Row],[51]]</f>
        <v>1.4355456504593748E-7</v>
      </c>
      <c r="BB23" s="10">
        <f>3/24000000*OO[[#This Row],[110 (02JUL1985 15:00:00)-Water Temperature (C)]]*OO[[#This Row],[52]]</f>
        <v>1.3053011822946249E-7</v>
      </c>
      <c r="BC23" s="10">
        <f>3/24000000*OO[[#This Row],[111 (02JUL1985 18:00:00)-Water Temperature (C)]]*OO[[#This Row],[53]]</f>
        <v>1.113628137734875E-7</v>
      </c>
      <c r="BD23" s="10">
        <f>3/24000000*OO[[#This Row],[112 (02JUL1985 21:00:00)-Water Temperature (C)]]*OO[[#This Row],[54]]</f>
        <v>9.9530176638300003E-8</v>
      </c>
      <c r="BE23" s="10">
        <f>3/24000000*OO[[#This Row],[113 (03JUL1985 00:00:00)-Water Temperature (C)]]*OO[[#This Row],[55]]</f>
        <v>9.4993281068849997E-8</v>
      </c>
      <c r="BF23" s="10">
        <f>3/24000000*OO[[#This Row],[114 (03JUL1985 03:00:00)-Water Temperature (C)]]*OO[[#This Row],[56]]</f>
        <v>9.5565303860749994E-8</v>
      </c>
      <c r="BG23" s="10">
        <f>3/24000000*OO[[#This Row],[115 (03JUL1985 06:00:00)-Water Temperature (C)]]*OO[[#This Row],[57]]</f>
        <v>9.7669324465050003E-8</v>
      </c>
      <c r="BH23" s="10">
        <f>3/24000000*OO[[#This Row],[116 (03JUL1985 09:00:00)-Water Temperature (C)]]*OO[[#This Row],[58]]</f>
        <v>9.8863769942249986E-8</v>
      </c>
      <c r="BI23" s="10">
        <f>3/24000000*OO[[#This Row],[117 (03JUL1985 12:00:00)-Water Temperature (C)]]*OO[[#This Row],[59]]</f>
        <v>9.6211603934549997E-8</v>
      </c>
      <c r="BJ23" s="10">
        <f>3/24000000*OO[[#This Row],[118 (03JUL1985 15:00:00)-Water Temperature (C)]]*OO[[#This Row],[60]]</f>
        <v>8.7832109484E-8</v>
      </c>
      <c r="BK23" s="10">
        <f>3/24000000*OO[[#This Row],[119 (03JUL1985 18:00:00)-Water Temperature (C)]]*OO[[#This Row],[61]]</f>
        <v>7.5951254618399999E-8</v>
      </c>
      <c r="BL23" s="10">
        <f>3/24000000*OO[[#This Row],[120 (03JUL1985 21:00:00)-Water Temperature (C)]]*OO[[#This Row],[62]]</f>
        <v>6.8542064405999991E-8</v>
      </c>
      <c r="BM23" s="10">
        <f>3/24000000*OO[[#This Row],[121 (04JUL1985 00:00:00)-Water Temperature (C)]]*OO[[#This Row],[63]]</f>
        <v>6.4322310142050004E-8</v>
      </c>
      <c r="BN23" s="10">
        <f>3/24000000*OO[[#This Row],[122 (04JUL1985 03:00:00)-Water Temperature (C)]]*OO[[#This Row],[64]]</f>
        <v>6.5579501846125006E-8</v>
      </c>
      <c r="BO23" s="10">
        <f>3/24000000*OO[[#This Row],[123 (04JUL1985 06:00:00)-Water Temperature (C)]]*OO[[#This Row],[65]]</f>
        <v>6.6814985455999994E-8</v>
      </c>
      <c r="BP23" s="10">
        <f>3/24000000*OO[[#This Row],[124 (04JUL1985 09:00:00)-Water Temperature (C)]]*OO[[#This Row],[66]]</f>
        <v>6.4933550000249994E-8</v>
      </c>
      <c r="BQ23" s="10">
        <f>3/24000000*OO[[#This Row],[125 (04JUL1985 12:00:00)-Water Temperature (C)]]*OO[[#This Row],[67]]</f>
        <v>5.9697587130999992E-8</v>
      </c>
      <c r="BR23" s="10">
        <f>3/24000000*OO[[#This Row],[126 (04JUL1985 15:00:00)-Water Temperature (C)]]*OO[[#This Row],[68]]</f>
        <v>5.3539663554299999E-8</v>
      </c>
      <c r="BS23" s="10">
        <f>3/24000000*OO[[#This Row],[127 (04JUL1985 18:00:00)-Water Temperature (C)]]*OO[[#This Row],[69]]</f>
        <v>4.8137114496800003E-8</v>
      </c>
      <c r="BT23" s="10">
        <f>3/24000000*OO[[#This Row],[128 (04JUL1985 21:00:00)-Water Temperature (C)]]*OO[[#This Row],[70]]</f>
        <v>4.5047683816850003E-8</v>
      </c>
      <c r="BU23" s="10">
        <f>3/24000000*OO[[#This Row],[129 (05JUL1985 00:00:00)-Water Temperature (C)]]*OO[[#This Row],[71]]</f>
        <v>4.3789155178699992E-8</v>
      </c>
      <c r="BV23" s="10">
        <f>3/24000000*OO[[#This Row],[130 (05JUL1985 03:00:00)-Water Temperature (C)]]*OO[[#This Row],[72]]</f>
        <v>4.5631487932800003E-8</v>
      </c>
      <c r="BW23" s="10">
        <f>3/24000000*OO[[#This Row],[131 (05JUL1985 06:00:00)-Water Temperature (C)]]*OO[[#This Row],[73]]</f>
        <v>4.6796841627749998E-8</v>
      </c>
      <c r="BX23" s="10">
        <f>3/24000000*OO[[#This Row],[132 (05JUL1985 09:00:00)-Water Temperature (C)]]*OO[[#This Row],[74]]</f>
        <v>4.5987283886249998E-8</v>
      </c>
      <c r="BY23" s="10">
        <f>3/24000000*OO[[#This Row],[133 (05JUL1985 12:00:00)-Water Temperature (C)]]*OO[[#This Row],[75]]</f>
        <v>4.404120960195E-8</v>
      </c>
      <c r="BZ23" s="10">
        <f>3/24000000*OO[[#This Row],[134 (05JUL1985 15:00:00)-Water Temperature (C)]]*OO[[#This Row],[76]]</f>
        <v>4.0143930518437497E-8</v>
      </c>
      <c r="CA23" s="10">
        <f>3/24000000*OO[[#This Row],[135 (05JUL1985 18:00:00)-Water Temperature (C)]]*OO[[#This Row],[77]]</f>
        <v>3.5801673461299996E-8</v>
      </c>
      <c r="CB23" s="10">
        <f>3/24000000*OO[[#This Row],[136 (05JUL1985 21:00:00)-Water Temperature (C)]]*OO[[#This Row],[78]]</f>
        <v>3.3468084986249998E-8</v>
      </c>
      <c r="CC23" s="10">
        <f>3/24000000*OO[[#This Row],[137 (06JUL1985 00:00:00)-Water Temperature (C)]]*OO[[#This Row],[79]]</f>
        <v>3.2691309609537502E-8</v>
      </c>
      <c r="CD23" s="10">
        <f>3/24000000*OO[[#This Row],[138 (06JUL1985 03:00:00)-Water Temperature (C)]]*OO[[#This Row],[80]]</f>
        <v>3.4232517347899997E-8</v>
      </c>
      <c r="CE23" s="10">
        <f>3/24000000*OO[[#This Row],[139 (06JUL1985 06:00:00)-Water Temperature (C)]]*OO[[#This Row],[81]]</f>
        <v>3.5751941073462498E-8</v>
      </c>
      <c r="CF23" s="10">
        <f>3/24000000*OO[[#This Row],[140 (06JUL1985 09:00:00)-Water Temperature (C)]]*OO[[#This Row],[82]]</f>
        <v>3.5996717388712492E-8</v>
      </c>
      <c r="CG23" s="10">
        <f>3/24000000*OO[[#This Row],[141 (06JUL1985 12:00:00)-Water Temperature (C)]]*OO[[#This Row],[83]]</f>
        <v>3.4400836043387501E-8</v>
      </c>
      <c r="CH23" s="10">
        <f>3/24000000*OO[[#This Row],[142 (06JUL1985 15:00:00)-Water Temperature (C)]]*OO[[#This Row],[84]]</f>
        <v>3.0906057899062496E-8</v>
      </c>
      <c r="CI23" s="10">
        <f>3/24000000*OO[[#This Row],[143 (06JUL1985 18:00:00)-Water Temperature (C)]]*OO[[#This Row],[85]]</f>
        <v>2.6920865753512499E-8</v>
      </c>
      <c r="CJ23" s="10">
        <f>3/24000000*OO[[#This Row],[144 (06JUL1985 21:00:00)-Water Temperature (C)]]*OO[[#This Row],[86]]</f>
        <v>2.49079749872625E-8</v>
      </c>
      <c r="CK23" s="10">
        <f>3/24000000*OO[[#This Row],[145 (07JUL1985 00:00:00)-Water Temperature (C)]]*OO[[#This Row],[87]]</f>
        <v>2.4147638547312499E-8</v>
      </c>
      <c r="CL23" s="10">
        <f>3/24000000*OO[[#This Row],[146 (07JUL1985 03:00:00)-Water Temperature (C)]]*OO[[#This Row],[88]]</f>
        <v>2.5329943647337499E-8</v>
      </c>
      <c r="CM23" s="10">
        <f>3/24000000*OO[[#This Row],[147 (07JUL1985 06:00:00)-Water Temperature (C)]]*OO[[#This Row],[89]]</f>
        <v>2.5995863799762499E-8</v>
      </c>
      <c r="CN23" s="10">
        <f>3/24000000*OO[[#This Row],[148 (07JUL1985 09:00:00)-Water Temperature (C)]]*OO[[#This Row],[90]]</f>
        <v>2.4626466009537496E-8</v>
      </c>
      <c r="CO23" s="10">
        <f>3/24000000*OO[[#This Row],[149 (07JUL1985 12:00:00)-Water Temperature (C)]]*OO[[#This Row],[91]]</f>
        <v>2.3051189069787498E-8</v>
      </c>
      <c r="CP23" s="10">
        <f>3/24000000*OO[[#This Row],[150 (07JUL1985 15:00:00)-Water Temperature (C)]]*OO[[#This Row],[92]]</f>
        <v>2.1822031025149998E-8</v>
      </c>
      <c r="CQ23" s="10">
        <f>3/24000000*OO[[#This Row],[151 (07JUL1985 18:00:00)-Water Temperature (C)]]*OO[[#This Row],[93]]</f>
        <v>2.0526992259574997E-8</v>
      </c>
      <c r="CR23" s="10">
        <f>3/24000000*OO[[#This Row],[152 (07JUL1985 21:00:00)-Water Temperature (C)]]*OO[[#This Row],[94]]</f>
        <v>1.963067106495E-8</v>
      </c>
      <c r="CS23" s="10">
        <f>3/24000000*OO[[#This Row],[153 (08JUL1985 00:00:00)-Water Temperature (C)]]*OO[[#This Row],[95]]</f>
        <v>2.0429992114499997E-8</v>
      </c>
      <c r="CT23" s="10">
        <f>3/24000000*OO[[#This Row],[154 (08JUL1985 03:00:00)-Water Temperature (C)]]*OO[[#This Row],[96]]</f>
        <v>2.3054218043999996E-8</v>
      </c>
      <c r="CU23" s="10">
        <f>3/24000000*OO[[#This Row],[155 (08JUL1985 06:00:00)-Water Temperature (C)]]*OO[[#This Row],[97]]</f>
        <v>2.5529529484799995E-8</v>
      </c>
      <c r="CV23" s="10">
        <f>3/24000000*OO[[#This Row],[156 (08JUL1985 09:00:00)-Water Temperature (C)]]*OO[[#This Row],[98]]</f>
        <v>2.6133118285724993E-8</v>
      </c>
      <c r="CW23" s="10">
        <f>3/24000000*OO[[#This Row],[157 (08JUL1985 12:00:00)-Water Temperature (C)]]*OO[[#This Row],[99]]</f>
        <v>2.5194929181937498E-8</v>
      </c>
    </row>
    <row r="24" spans="1:101" x14ac:dyDescent="0.35">
      <c r="A24" t="s">
        <v>29</v>
      </c>
      <c r="B24">
        <v>876.2817</v>
      </c>
      <c r="C24" s="10">
        <f>3/24*OO[[#This Row],[59 (26JUN1985 06:00:00)-Water Temperature (C)]]*OO[[#This Row],[1]]/SUM(OO[1])</f>
        <v>2.5004020287068851E-3</v>
      </c>
      <c r="D24" s="10">
        <f>3/24*OO[[#This Row],[60 (26JUN1985 09:00:00)-Water Temperature (C)]]*OO[[#This Row],[2]]/SUM(OO[2])</f>
        <v>6.1974960142234138E-5</v>
      </c>
      <c r="E24" s="10">
        <f>3/24*OO[[#This Row],[61 (26JUN1985 12:00:00)-Water Temperature (C)]]*OO[[#This Row],[3]]/SUM(OO[3])</f>
        <v>4.7008658330596364E-5</v>
      </c>
      <c r="F24" s="10">
        <f>3/24*OO[[#This Row],[62 (26JUN1985 15:00:00)-Water Temperature (C)]]*OO[[#This Row],[4]]/SUM(OO[4])</f>
        <v>4.1538260987923297E-5</v>
      </c>
      <c r="G24" s="10">
        <f>3/24*OO[[#This Row],[63 (26JUN1985 18:00:00)-Water Temperature (C)]]*OO[[#This Row],[5]]/SUM(OO[5])</f>
        <v>3.569764576656903E-5</v>
      </c>
      <c r="H24" s="10">
        <f>3/24*OO[[#This Row],[64 (26JUN1985 21:00:00)-Water Temperature (C)]]*OO[[#This Row],[6]]/SUM(OO[6])</f>
        <v>3.3757728619903394E-5</v>
      </c>
      <c r="I24" s="10">
        <f>3/24*OO[[#This Row],[65 (27JUN1985 00:00:00)-Water Temperature (C)]]*OO[[#This Row],[7]]/SUM(OO[7])</f>
        <v>3.9638507169950204E-5</v>
      </c>
      <c r="J24" s="10">
        <f>3/24*OO[[#This Row],[66 (27JUN1985 03:00:00)-Water Temperature (C)]]*OO[[#This Row],[8]]/SUM(OO[8])</f>
        <v>4.2757267668934893E-5</v>
      </c>
      <c r="K24" s="10">
        <f>3/24*OO[[#This Row],[67 (27JUN1985 06:00:00)-Water Temperature (C)]]*OO[[#This Row],[9]]/SUM(OO[9])</f>
        <v>4.1264438756559205E-5</v>
      </c>
      <c r="L24" s="10">
        <f>3/24*OO[[#This Row],[68 (27JUN1985 09:00:00)-Water Temperature (C)]]*OO[[#This Row],[10]]/SUM(OO[10])</f>
        <v>3.7558918578686756E-5</v>
      </c>
      <c r="M24" s="10">
        <f>3/24*OO[[#This Row],[69 (27JUN1985 12:00:00)-Water Temperature (C)]]*OO[[#This Row],[11]]/SUM(OO[11])</f>
        <v>3.252268344041577E-5</v>
      </c>
      <c r="N24" s="10">
        <f>3/24*OO[[#This Row],[70 (27JUN1985 15:00:00)-Water Temperature (C)]]*OO[[#This Row],[12]]/SUM(OO[12])</f>
        <v>2.7256817501328924E-5</v>
      </c>
      <c r="O24" s="10">
        <f>3/24*OO[[#This Row],[71 (27JUN1985 18:00:00)-Water Temperature (C)]]*OO[[#This Row],[13]]/SUM(OO[13])</f>
        <v>2.2705671443532888E-5</v>
      </c>
      <c r="P24" s="10">
        <f>3/24*OO[[#This Row],[72 (27JUN1985 21:00:00)-Water Temperature (C)]]*OO[[#This Row],[14]]/SUM(OO[14])</f>
        <v>1.8967765876349194E-5</v>
      </c>
      <c r="Q24" s="10">
        <f>3/24*OO[[#This Row],[73 (28JUN1985 00:00:00)-Water Temperature (C)]]*OO[[#This Row],[15]]/SUM(OO[15])</f>
        <v>1.6312586786899465E-5</v>
      </c>
      <c r="R24" s="10">
        <f>3/24*OO[[#This Row],[74 (28JUN1985 03:00:00)-Water Temperature (C)]]*OO[[#This Row],[16]]/SUM(OO[16])</f>
        <v>1.5311322411542915E-5</v>
      </c>
      <c r="S24" s="10">
        <f>3/24*OO[[#This Row],[75 (28JUN1985 06:00:00)-Water Temperature (C)]]*OO[[#This Row],[17]]/SUM(OO[17])</f>
        <v>1.3942803731538065E-5</v>
      </c>
      <c r="T24" s="10">
        <f>3/24*OO[[#This Row],[76 (28JUN1985 09:00:00)-Water Temperature (C)]]*OO[[#This Row],[18]]/SUM(OO[18])</f>
        <v>1.2015181967181902E-5</v>
      </c>
      <c r="U24" s="10">
        <f>3/24*OO[[#This Row],[77 (28JUN1985 12:00:00)-Water Temperature (C)]]*OO[[#This Row],[19]]/SUM(OO[19])</f>
        <v>1.0323795025879248E-5</v>
      </c>
      <c r="V24" s="10">
        <f>3/24000000*OO[[#This Row],[78 (28JUN1985 15:00:00)-Water Temperature (C)]]*OO[[#This Row],[20]]</f>
        <v>8.741181077909999E-6</v>
      </c>
      <c r="W24" s="10">
        <f>3/24000000*OO[[#This Row],[79 (28JUN1985 18:00:00)-Water Temperature (C)]]*OO[[#This Row],[21]]</f>
        <v>7.1705582440449996E-6</v>
      </c>
      <c r="X24" s="10">
        <f>3/24000000*OO[[#This Row],[80 (28JUN1985 21:00:00)-Water Temperature (C)]]*OO[[#This Row],[22]]</f>
        <v>6.0259024376224994E-6</v>
      </c>
      <c r="Y24" s="10">
        <f>3/24000000*OO[[#This Row],[81 (29JUN1985 00:00:00)-Water Temperature (C)]]*OO[[#This Row],[23]]</f>
        <v>5.2628837318024998E-6</v>
      </c>
      <c r="Z24" s="10">
        <f>3/24000000*OO[[#This Row],[82 (29JUN1985 03:00:00)-Water Temperature (C)]]*OO[[#This Row],[24]]</f>
        <v>4.8750773139599995E-6</v>
      </c>
      <c r="AA24" s="10">
        <f>3/24000000*OO[[#This Row],[83 (29JUN1985 06:00:00)-Water Temperature (C)]]*OO[[#This Row],[25]]</f>
        <v>4.2130249088600005E-6</v>
      </c>
      <c r="AB24" s="10">
        <f>3/24000000*OO[[#This Row],[84 (29JUN1985 09:00:00)-Water Temperature (C)]]*OO[[#This Row],[26]]</f>
        <v>3.6825705515550002E-6</v>
      </c>
      <c r="AC24" s="10">
        <f>3/24000000*OO[[#This Row],[85 (29JUN1985 12:00:00)-Water Temperature (C)]]*OO[[#This Row],[27]]</f>
        <v>3.2067150035199995E-6</v>
      </c>
      <c r="AD24" s="10">
        <f>3/24000000*OO[[#This Row],[86 (29JUN1985 15:00:00)-Water Temperature (C)]]*OO[[#This Row],[28]]</f>
        <v>2.6448712280099998E-6</v>
      </c>
      <c r="AE24" s="10">
        <f>3/24000000*OO[[#This Row],[88 (29JUN1985 21:00:00)-Water Temperature (C)]]*OO[[#This Row],[30]]</f>
        <v>1.7513856859499999E-6</v>
      </c>
      <c r="AF24" s="10">
        <f>3/24000000*OO[[#This Row],[88 (29JUN1985 21:00:00)-Water Temperature (C)]]*OO[[#This Row],[30]]</f>
        <v>1.7513856859499999E-6</v>
      </c>
      <c r="AG24" s="10">
        <f>3/24000000*OO[[#This Row],[89 (30JUN1985 00:00:00)-Water Temperature (C)]]*OO[[#This Row],[31]]</f>
        <v>1.298817665652E-6</v>
      </c>
      <c r="AH24" s="10">
        <f>3/24000000*OO[[#This Row],[90 (30JUN1985 03:00:00)-Water Temperature (C)]]*OO[[#This Row],[32]]</f>
        <v>9.2838796679649996E-7</v>
      </c>
      <c r="AI24" s="10">
        <f>3/24000000*OO[[#This Row],[91 (30JUN1985 06:00:00)-Water Temperature (C)]]*OO[[#This Row],[33]]</f>
        <v>6.6953215082774988E-7</v>
      </c>
      <c r="AJ24" s="10">
        <f>3/24000000*OO[[#This Row],[92 (30JUN1985 09:00:00)-Water Temperature (C)]]*OO[[#This Row],[34]]</f>
        <v>5.0695880538837492E-7</v>
      </c>
      <c r="AK24" s="10">
        <f>3/24000000*OO[[#This Row],[93 (30JUN1985 12:00:00)-Water Temperature (C)]]*OO[[#This Row],[35]]</f>
        <v>4.0687319124549998E-7</v>
      </c>
      <c r="AL24" s="10">
        <f>3/24000000*OO[[#This Row],[94 (30JUN1985 15:00:00)-Water Temperature (C)]]*OO[[#This Row],[36]]</f>
        <v>3.2622794077100001E-7</v>
      </c>
      <c r="AM24" s="10">
        <f>3/24000000*OO[[#This Row],[95 (30JUN1985 18:00:00)-Water Temperature (C)]]*OO[[#This Row],[37]]</f>
        <v>2.6562692574E-7</v>
      </c>
      <c r="AN24" s="10">
        <f>3/24000000*OO[[#This Row],[96 (30JUN1985 21:00:00)-Water Temperature (C)]]*OO[[#This Row],[38]]</f>
        <v>2.34910075594E-7</v>
      </c>
      <c r="AO24" s="10">
        <f>3/24000000*OO[[#This Row],[97 (01JUL1985 00:00:00)-Water Temperature (C)]]*OO[[#This Row],[39]]</f>
        <v>2.0954914202137501E-7</v>
      </c>
      <c r="AP24" s="10">
        <f>3/24000000*OO[[#This Row],[98 (01JUL1985 03:00:00)-Water Temperature (C)]]*OO[[#This Row],[40]]</f>
        <v>1.9290495913799999E-7</v>
      </c>
      <c r="AQ24" s="10">
        <f>3/24000000*OO[[#This Row],[99 (01JUL1985 06:00:00)-Water Temperature (C)]]*OO[[#This Row],[41]]</f>
        <v>1.8036423958994998E-7</v>
      </c>
      <c r="AR24" s="10">
        <f>3/24000000*OO[[#This Row],[100 (01JUL1985 09:00:00)-Water Temperature (C)]]*OO[[#This Row],[42]]</f>
        <v>1.6313697875437499E-7</v>
      </c>
      <c r="AS24" s="10">
        <f>3/24000000*OO[[#This Row],[101 (01JUL1985 12:00:00)-Water Temperature (C)]]*OO[[#This Row],[43]]</f>
        <v>1.48927324503975E-7</v>
      </c>
      <c r="AT24" s="10">
        <f>3/24000000*OO[[#This Row],[102 (01JUL1985 15:00:00)-Water Temperature (C)]]*OO[[#This Row],[44]]</f>
        <v>1.34248520956225E-7</v>
      </c>
      <c r="AU24" s="10">
        <f>3/24000000*OO[[#This Row],[103 (01JUL1985 18:00:00)-Water Temperature (C)]]*OO[[#This Row],[45]]</f>
        <v>1.2180757867439999E-7</v>
      </c>
      <c r="AV24" s="10">
        <f>3/24000000*OO[[#This Row],[104 (01JUL1985 21:00:00)-Water Temperature (C)]]*OO[[#This Row],[46]]</f>
        <v>1.1389205719009999E-7</v>
      </c>
      <c r="AW24" s="10">
        <f>3/24000000*OO[[#This Row],[105 (02JUL1985 00:00:00)-Water Temperature (C)]]*OO[[#This Row],[47]]</f>
        <v>1.1354089432399999E-7</v>
      </c>
      <c r="AX24" s="10">
        <f>3/24000000*OO[[#This Row],[106 (02JUL1985 03:00:00)-Water Temperature (C)]]*OO[[#This Row],[48]]</f>
        <v>1.2047881753062498E-7</v>
      </c>
      <c r="AY24" s="10">
        <f>3/24000000*OO[[#This Row],[107 (02JUL1985 06:00:00)-Water Temperature (C)]]*OO[[#This Row],[49]]</f>
        <v>1.2651819102859999E-7</v>
      </c>
      <c r="AZ24" s="10">
        <f>3/24000000*OO[[#This Row],[108 (02JUL1985 09:00:00)-Water Temperature (C)]]*OO[[#This Row],[50]]</f>
        <v>1.2704470597664998E-7</v>
      </c>
      <c r="BA24" s="10">
        <f>3/24000000*OO[[#This Row],[109 (02JUL1985 12:00:00)-Water Temperature (C)]]*OO[[#This Row],[51]]</f>
        <v>1.2260016788629999E-7</v>
      </c>
      <c r="BB24" s="10">
        <f>3/24000000*OO[[#This Row],[110 (02JUL1985 15:00:00)-Water Temperature (C)]]*OO[[#This Row],[52]]</f>
        <v>1.1178282270687501E-7</v>
      </c>
      <c r="BC24" s="10">
        <f>3/24000000*OO[[#This Row],[111 (02JUL1985 18:00:00)-Water Temperature (C)]]*OO[[#This Row],[53]]</f>
        <v>9.5378552551799997E-8</v>
      </c>
      <c r="BD24" s="10">
        <f>3/24000000*OO[[#This Row],[112 (02JUL1985 21:00:00)-Water Temperature (C)]]*OO[[#This Row],[54]]</f>
        <v>8.455934474487499E-8</v>
      </c>
      <c r="BE24" s="10">
        <f>3/24000000*OO[[#This Row],[113 (03JUL1985 00:00:00)-Water Temperature (C)]]*OO[[#This Row],[55]]</f>
        <v>8.0367247500149996E-8</v>
      </c>
      <c r="BF24" s="10">
        <f>3/24000000*OO[[#This Row],[114 (03JUL1985 03:00:00)-Water Temperature (C)]]*OO[[#This Row],[56]]</f>
        <v>8.0794866567774993E-8</v>
      </c>
      <c r="BG24" s="10">
        <f>3/24000000*OO[[#This Row],[115 (03JUL1985 06:00:00)-Water Temperature (C)]]*OO[[#This Row],[57]]</f>
        <v>8.2736223575599991E-8</v>
      </c>
      <c r="BH24" s="10">
        <f>3/24000000*OO[[#This Row],[116 (03JUL1985 09:00:00)-Water Temperature (C)]]*OO[[#This Row],[58]]</f>
        <v>8.3949903129599998E-8</v>
      </c>
      <c r="BI24" s="10">
        <f>3/24000000*OO[[#This Row],[117 (03JUL1985 12:00:00)-Water Temperature (C)]]*OO[[#This Row],[59]]</f>
        <v>8.19808226881E-8</v>
      </c>
      <c r="BJ24" s="10">
        <f>3/24000000*OO[[#This Row],[118 (03JUL1985 15:00:00)-Water Temperature (C)]]*OO[[#This Row],[60]]</f>
        <v>7.5070930854624991E-8</v>
      </c>
      <c r="BK24" s="10">
        <f>3/24000000*OO[[#This Row],[119 (03JUL1985 18:00:00)-Water Temperature (C)]]*OO[[#This Row],[61]]</f>
        <v>6.4902769902749998E-8</v>
      </c>
      <c r="BL24" s="10">
        <f>3/24000000*OO[[#This Row],[120 (03JUL1985 21:00:00)-Water Temperature (C)]]*OO[[#This Row],[62]]</f>
        <v>5.8177040227349994E-8</v>
      </c>
      <c r="BM24" s="10">
        <f>3/24000000*OO[[#This Row],[121 (04JUL1985 00:00:00)-Water Temperature (C)]]*OO[[#This Row],[63]]</f>
        <v>5.4593145689775002E-8</v>
      </c>
      <c r="BN24" s="10">
        <f>3/24000000*OO[[#This Row],[122 (04JUL1985 03:00:00)-Water Temperature (C)]]*OO[[#This Row],[64]]</f>
        <v>5.5525170471750001E-8</v>
      </c>
      <c r="BO24" s="10">
        <f>3/24000000*OO[[#This Row],[123 (04JUL1985 06:00:00)-Water Temperature (C)]]*OO[[#This Row],[65]]</f>
        <v>5.6779283283937504E-8</v>
      </c>
      <c r="BP24" s="10">
        <f>3/24000000*OO[[#This Row],[124 (04JUL1985 09:00:00)-Water Temperature (C)]]*OO[[#This Row],[66]]</f>
        <v>5.5362975685049992E-8</v>
      </c>
      <c r="BQ24" s="10">
        <f>3/24000000*OO[[#This Row],[125 (04JUL1985 12:00:00)-Water Temperature (C)]]*OO[[#This Row],[67]]</f>
        <v>5.10288926994E-8</v>
      </c>
      <c r="BR24" s="10">
        <f>3/24000000*OO[[#This Row],[126 (04JUL1985 15:00:00)-Water Temperature (C)]]*OO[[#This Row],[68]]</f>
        <v>4.56904451781E-8</v>
      </c>
      <c r="BS24" s="10">
        <f>3/24000000*OO[[#This Row],[127 (04JUL1985 18:00:00)-Water Temperature (C)]]*OO[[#This Row],[69]]</f>
        <v>4.09451387686875E-8</v>
      </c>
      <c r="BT24" s="10">
        <f>3/24000000*OO[[#This Row],[128 (04JUL1985 21:00:00)-Water Temperature (C)]]*OO[[#This Row],[70]]</f>
        <v>3.8139686867500005E-8</v>
      </c>
      <c r="BU24" s="10">
        <f>3/24000000*OO[[#This Row],[129 (05JUL1985 00:00:00)-Water Temperature (C)]]*OO[[#This Row],[71]]</f>
        <v>3.7017729371399996E-8</v>
      </c>
      <c r="BV24" s="10">
        <f>3/24000000*OO[[#This Row],[130 (05JUL1985 03:00:00)-Water Temperature (C)]]*OO[[#This Row],[72]]</f>
        <v>3.8514313452262496E-8</v>
      </c>
      <c r="BW24" s="10">
        <f>3/24000000*OO[[#This Row],[131 (05JUL1985 06:00:00)-Water Temperature (C)]]*OO[[#This Row],[73]]</f>
        <v>3.9684225623612505E-8</v>
      </c>
      <c r="BX24" s="10">
        <f>3/24000000*OO[[#This Row],[132 (05JUL1985 09:00:00)-Water Temperature (C)]]*OO[[#This Row],[74]]</f>
        <v>3.9133787953462498E-8</v>
      </c>
      <c r="BY24" s="10">
        <f>3/24000000*OO[[#This Row],[133 (05JUL1985 12:00:00)-Water Temperature (C)]]*OO[[#This Row],[75]]</f>
        <v>3.7514104814800003E-8</v>
      </c>
      <c r="BZ24" s="10">
        <f>3/24000000*OO[[#This Row],[134 (05JUL1985 15:00:00)-Water Temperature (C)]]*OO[[#This Row],[76]]</f>
        <v>3.4246688624999998E-8</v>
      </c>
      <c r="CA24" s="10">
        <f>3/24000000*OO[[#This Row],[135 (05JUL1985 18:00:00)-Water Temperature (C)]]*OO[[#This Row],[77]]</f>
        <v>3.0472979583399998E-8</v>
      </c>
      <c r="CB24" s="10">
        <f>3/24000000*OO[[#This Row],[136 (05JUL1985 21:00:00)-Water Temperature (C)]]*OO[[#This Row],[78]]</f>
        <v>2.8327660036499998E-8</v>
      </c>
      <c r="CC24" s="10">
        <f>3/24000000*OO[[#This Row],[137 (06JUL1985 00:00:00)-Water Temperature (C)]]*OO[[#This Row],[79]]</f>
        <v>2.7611010247374998E-8</v>
      </c>
      <c r="CD24" s="10">
        <f>3/24000000*OO[[#This Row],[138 (06JUL1985 03:00:00)-Water Temperature (C)]]*OO[[#This Row],[80]]</f>
        <v>2.8881066051750001E-8</v>
      </c>
      <c r="CE24" s="10">
        <f>3/24000000*OO[[#This Row],[139 (06JUL1985 06:00:00)-Water Temperature (C)]]*OO[[#This Row],[81]]</f>
        <v>3.0286374341825001E-8</v>
      </c>
      <c r="CF24" s="10">
        <f>3/24000000*OO[[#This Row],[140 (06JUL1985 09:00:00)-Water Temperature (C)]]*OO[[#This Row],[82]]</f>
        <v>3.0624363229924999E-8</v>
      </c>
      <c r="CG24" s="10">
        <f>3/24000000*OO[[#This Row],[141 (06JUL1985 12:00:00)-Water Temperature (C)]]*OO[[#This Row],[83]]</f>
        <v>2.9351007207199997E-8</v>
      </c>
      <c r="CH24" s="10">
        <f>3/24000000*OO[[#This Row],[142 (06JUL1985 15:00:00)-Water Temperature (C)]]*OO[[#This Row],[84]]</f>
        <v>2.6430120523724995E-8</v>
      </c>
      <c r="CI24" s="10">
        <f>3/24000000*OO[[#This Row],[143 (06JUL1985 18:00:00)-Water Temperature (C)]]*OO[[#This Row],[85]]</f>
        <v>2.2948335804099999E-8</v>
      </c>
      <c r="CJ24" s="10">
        <f>3/24000000*OO[[#This Row],[144 (06JUL1985 21:00:00)-Water Temperature (C)]]*OO[[#This Row],[86]]</f>
        <v>2.105816058875E-8</v>
      </c>
      <c r="CK24" s="10">
        <f>3/24000000*OO[[#This Row],[145 (07JUL1985 00:00:00)-Water Temperature (C)]]*OO[[#This Row],[87]]</f>
        <v>2.0387152536299997E-8</v>
      </c>
      <c r="CL24" s="10">
        <f>3/24000000*OO[[#This Row],[146 (07JUL1985 03:00:00)-Water Temperature (C)]]*OO[[#This Row],[88]]</f>
        <v>2.1345162507750001E-8</v>
      </c>
      <c r="CM24" s="10">
        <f>3/24000000*OO[[#This Row],[147 (07JUL1985 06:00:00)-Water Temperature (C)]]*OO[[#This Row],[89]]</f>
        <v>2.2012115917875E-8</v>
      </c>
      <c r="CN24" s="10">
        <f>3/24000000*OO[[#This Row],[148 (07JUL1985 09:00:00)-Water Temperature (C)]]*OO[[#This Row],[90]]</f>
        <v>2.0942823274687502E-8</v>
      </c>
      <c r="CO24" s="10">
        <f>3/24000000*OO[[#This Row],[149 (07JUL1985 12:00:00)-Water Temperature (C)]]*OO[[#This Row],[91]]</f>
        <v>1.9567779533499995E-8</v>
      </c>
      <c r="CP24" s="10">
        <f>3/24000000*OO[[#This Row],[150 (07JUL1985 15:00:00)-Water Temperature (C)]]*OO[[#This Row],[92]]</f>
        <v>1.8507381683374996E-8</v>
      </c>
      <c r="CQ24" s="10">
        <f>3/24000000*OO[[#This Row],[151 (07JUL1985 18:00:00)-Water Temperature (C)]]*OO[[#This Row],[93]]</f>
        <v>1.7395718865299999E-8</v>
      </c>
      <c r="CR24" s="10">
        <f>3/24000000*OO[[#This Row],[152 (07JUL1985 21:00:00)-Water Temperature (C)]]*OO[[#This Row],[94]]</f>
        <v>1.6556577231149999E-8</v>
      </c>
      <c r="CS24" s="10">
        <f>3/24000000*OO[[#This Row],[153 (08JUL1985 00:00:00)-Water Temperature (C)]]*OO[[#This Row],[95]]</f>
        <v>1.7092294005249999E-8</v>
      </c>
      <c r="CT24" s="10">
        <f>3/24000000*OO[[#This Row],[154 (08JUL1985 03:00:00)-Water Temperature (C)]]*OO[[#This Row],[96]]</f>
        <v>1.9314293468374999E-8</v>
      </c>
      <c r="CU24" s="10">
        <f>3/24000000*OO[[#This Row],[155 (08JUL1985 06:00:00)-Water Temperature (C)]]*OO[[#This Row],[97]]</f>
        <v>2.1528007930000001E-8</v>
      </c>
      <c r="CV24" s="10">
        <f>3/24000000*OO[[#This Row],[156 (08JUL1985 09:00:00)-Water Temperature (C)]]*OO[[#This Row],[98]]</f>
        <v>2.2187140839187497E-8</v>
      </c>
      <c r="CW24" s="10">
        <f>3/24000000*OO[[#This Row],[157 (08JUL1985 12:00:00)-Water Temperature (C)]]*OO[[#This Row],[99]]</f>
        <v>2.1465169153400001E-8</v>
      </c>
    </row>
    <row r="25" spans="1:101" x14ac:dyDescent="0.35">
      <c r="A25" t="s">
        <v>30</v>
      </c>
      <c r="B25">
        <v>996.51009999999997</v>
      </c>
      <c r="C25" s="10">
        <f>3/24*OO[[#This Row],[59 (26JUN1985 06:00:00)-Water Temperature (C)]]*OO[[#This Row],[1]]/SUM(OO[1])</f>
        <v>6.0414139142008138E-3</v>
      </c>
      <c r="D25" s="10">
        <f>3/24*OO[[#This Row],[60 (26JUN1985 09:00:00)-Water Temperature (C)]]*OO[[#This Row],[2]]/SUM(OO[2])</f>
        <v>8.8612667262936688E-5</v>
      </c>
      <c r="E25" s="10">
        <f>3/24*OO[[#This Row],[61 (26JUN1985 12:00:00)-Water Temperature (C)]]*OO[[#This Row],[3]]/SUM(OO[3])</f>
        <v>5.8319398788818288E-5</v>
      </c>
      <c r="F25" s="10">
        <f>3/24*OO[[#This Row],[62 (26JUN1985 15:00:00)-Water Temperature (C)]]*OO[[#This Row],[4]]/SUM(OO[4])</f>
        <v>5.1539549047939406E-5</v>
      </c>
      <c r="G25" s="10">
        <f>3/24*OO[[#This Row],[63 (26JUN1985 18:00:00)-Water Temperature (C)]]*OO[[#This Row],[5]]/SUM(OO[5])</f>
        <v>4.4246335379249691E-5</v>
      </c>
      <c r="H25" s="10">
        <f>3/24*OO[[#This Row],[64 (26JUN1985 21:00:00)-Water Temperature (C)]]*OO[[#This Row],[6]]/SUM(OO[6])</f>
        <v>4.0948451165737604E-5</v>
      </c>
      <c r="I25" s="10">
        <f>3/24*OO[[#This Row],[65 (27JUN1985 00:00:00)-Water Temperature (C)]]*OO[[#This Row],[7]]/SUM(OO[7])</f>
        <v>4.7780127081501667E-5</v>
      </c>
      <c r="J25" s="10">
        <f>3/24*OO[[#This Row],[66 (27JUN1985 03:00:00)-Water Temperature (C)]]*OO[[#This Row],[8]]/SUM(OO[8])</f>
        <v>5.2269717811243466E-5</v>
      </c>
      <c r="K25" s="10">
        <f>3/24*OO[[#This Row],[67 (27JUN1985 06:00:00)-Water Temperature (C)]]*OO[[#This Row],[9]]/SUM(OO[9])</f>
        <v>5.0860643563345896E-5</v>
      </c>
      <c r="L25" s="10">
        <f>3/24*OO[[#This Row],[68 (27JUN1985 09:00:00)-Water Temperature (C)]]*OO[[#This Row],[10]]/SUM(OO[10])</f>
        <v>4.6531854157868545E-5</v>
      </c>
      <c r="M25" s="10">
        <f>3/24*OO[[#This Row],[69 (27JUN1985 12:00:00)-Water Temperature (C)]]*OO[[#This Row],[11]]/SUM(OO[11])</f>
        <v>4.0364896766022356E-5</v>
      </c>
      <c r="N25" s="10">
        <f>3/24*OO[[#This Row],[70 (27JUN1985 15:00:00)-Water Temperature (C)]]*OO[[#This Row],[12]]/SUM(OO[12])</f>
        <v>3.381134039045514E-5</v>
      </c>
      <c r="O25" s="10">
        <f>3/24*OO[[#This Row],[71 (27JUN1985 18:00:00)-Water Temperature (C)]]*OO[[#This Row],[13]]/SUM(OO[13])</f>
        <v>2.8104382687485651E-5</v>
      </c>
      <c r="P25" s="10">
        <f>3/24*OO[[#This Row],[72 (27JUN1985 21:00:00)-Water Temperature (C)]]*OO[[#This Row],[14]]/SUM(OO[14])</f>
        <v>2.3430183033194999E-5</v>
      </c>
      <c r="Q25" s="10">
        <f>3/24*OO[[#This Row],[73 (28JUN1985 00:00:00)-Water Temperature (C)]]*OO[[#This Row],[15]]/SUM(OO[15])</f>
        <v>2.0053142004887886E-5</v>
      </c>
      <c r="R25" s="10">
        <f>3/24*OO[[#This Row],[74 (28JUN1985 03:00:00)-Water Temperature (C)]]*OO[[#This Row],[16]]/SUM(OO[16])</f>
        <v>1.8711463248699547E-5</v>
      </c>
      <c r="S25" s="10">
        <f>3/24*OO[[#This Row],[75 (28JUN1985 06:00:00)-Water Temperature (C)]]*OO[[#This Row],[17]]/SUM(OO[17])</f>
        <v>1.7144637634167902E-5</v>
      </c>
      <c r="T25" s="10">
        <f>3/24*OO[[#This Row],[76 (28JUN1985 09:00:00)-Water Temperature (C)]]*OO[[#This Row],[18]]/SUM(OO[18])</f>
        <v>1.4767063146885388E-5</v>
      </c>
      <c r="U25" s="10">
        <f>3/24*OO[[#This Row],[77 (28JUN1985 12:00:00)-Water Temperature (C)]]*OO[[#This Row],[19]]/SUM(OO[19])</f>
        <v>1.2680095716320575E-5</v>
      </c>
      <c r="V25" s="10">
        <f>3/24000000*OO[[#This Row],[78 (28JUN1985 15:00:00)-Water Temperature (C)]]*OO[[#This Row],[20]]</f>
        <v>1.0694442916391249E-5</v>
      </c>
      <c r="W25" s="10">
        <f>3/24000000*OO[[#This Row],[79 (28JUN1985 18:00:00)-Water Temperature (C)]]*OO[[#This Row],[21]]</f>
        <v>8.7679171721137501E-6</v>
      </c>
      <c r="X25" s="10">
        <f>3/24000000*OO[[#This Row],[80 (28JUN1985 21:00:00)-Water Temperature (C)]]*OO[[#This Row],[22]]</f>
        <v>7.324394423592499E-6</v>
      </c>
      <c r="Y25" s="10">
        <f>3/24000000*OO[[#This Row],[81 (29JUN1985 00:00:00)-Water Temperature (C)]]*OO[[#This Row],[23]]</f>
        <v>6.3804994340274994E-6</v>
      </c>
      <c r="Z25" s="10">
        <f>3/24000000*OO[[#This Row],[82 (29JUN1985 03:00:00)-Water Temperature (C)]]*OO[[#This Row],[24]]</f>
        <v>5.8719683179374995E-6</v>
      </c>
      <c r="AA25" s="10">
        <f>3/24000000*OO[[#This Row],[83 (29JUN1985 06:00:00)-Water Temperature (C)]]*OO[[#This Row],[25]]</f>
        <v>5.10040403467E-6</v>
      </c>
      <c r="AB25" s="10">
        <f>3/24000000*OO[[#This Row],[84 (29JUN1985 09:00:00)-Water Temperature (C)]]*OO[[#This Row],[26]]</f>
        <v>4.4471753840849998E-6</v>
      </c>
      <c r="AC25" s="10">
        <f>3/24000000*OO[[#This Row],[85 (29JUN1985 12:00:00)-Water Temperature (C)]]*OO[[#This Row],[27]]</f>
        <v>3.8767782665662496E-6</v>
      </c>
      <c r="AD25" s="10">
        <f>3/24000000*OO[[#This Row],[86 (29JUN1985 15:00:00)-Water Temperature (C)]]*OO[[#This Row],[28]]</f>
        <v>3.2005760948200001E-6</v>
      </c>
      <c r="AE25" s="10">
        <f>3/24000000*OO[[#This Row],[88 (29JUN1985 21:00:00)-Water Temperature (C)]]*OO[[#This Row],[30]]</f>
        <v>2.1070042889400001E-6</v>
      </c>
      <c r="AF25" s="10">
        <f>3/24000000*OO[[#This Row],[88 (29JUN1985 21:00:00)-Water Temperature (C)]]*OO[[#This Row],[30]]</f>
        <v>2.1070042889400001E-6</v>
      </c>
      <c r="AG25" s="10">
        <f>3/24000000*OO[[#This Row],[89 (30JUN1985 00:00:00)-Water Temperature (C)]]*OO[[#This Row],[31]]</f>
        <v>1.5918538250372498E-6</v>
      </c>
      <c r="AH25" s="10">
        <f>3/24000000*OO[[#This Row],[90 (30JUN1985 03:00:00)-Water Temperature (C)]]*OO[[#This Row],[32]]</f>
        <v>1.1438953832879999E-6</v>
      </c>
      <c r="AI25" s="10">
        <f>3/24000000*OO[[#This Row],[91 (30JUN1985 06:00:00)-Water Temperature (C)]]*OO[[#This Row],[33]]</f>
        <v>8.2201864097149998E-7</v>
      </c>
      <c r="AJ25" s="10">
        <f>3/24000000*OO[[#This Row],[92 (30JUN1985 09:00:00)-Water Temperature (C)]]*OO[[#This Row],[34]]</f>
        <v>6.16882452421625E-7</v>
      </c>
      <c r="AK25" s="10">
        <f>3/24000000*OO[[#This Row],[93 (30JUN1985 12:00:00)-Water Temperature (C)]]*OO[[#This Row],[35]]</f>
        <v>4.9113017480525E-7</v>
      </c>
      <c r="AL25" s="10">
        <f>3/24000000*OO[[#This Row],[94 (30JUN1985 15:00:00)-Water Temperature (C)]]*OO[[#This Row],[36]]</f>
        <v>3.92103937992E-7</v>
      </c>
      <c r="AM25" s="10">
        <f>3/24000000*OO[[#This Row],[95 (30JUN1985 18:00:00)-Water Temperature (C)]]*OO[[#This Row],[37]]</f>
        <v>3.1744183609724998E-7</v>
      </c>
      <c r="AN25" s="10">
        <f>3/24000000*OO[[#This Row],[96 (30JUN1985 21:00:00)-Water Temperature (C)]]*OO[[#This Row],[38]]</f>
        <v>2.7842985099599997E-7</v>
      </c>
      <c r="AO25" s="10">
        <f>3/24000000*OO[[#This Row],[97 (01JUL1985 00:00:00)-Water Temperature (C)]]*OO[[#This Row],[39]]</f>
        <v>2.4956664546800003E-7</v>
      </c>
      <c r="AP25" s="10">
        <f>3/24000000*OO[[#This Row],[98 (01JUL1985 03:00:00)-Water Temperature (C)]]*OO[[#This Row],[40]]</f>
        <v>2.2920351491175E-7</v>
      </c>
      <c r="AQ25" s="10">
        <f>3/24000000*OO[[#This Row],[99 (01JUL1985 06:00:00)-Water Temperature (C)]]*OO[[#This Row],[41]]</f>
        <v>2.1412238250937499E-7</v>
      </c>
      <c r="AR25" s="10">
        <f>3/24000000*OO[[#This Row],[100 (01JUL1985 09:00:00)-Water Temperature (C)]]*OO[[#This Row],[42]]</f>
        <v>1.9409878076374999E-7</v>
      </c>
      <c r="AS25" s="10">
        <f>3/24000000*OO[[#This Row],[101 (01JUL1985 12:00:00)-Water Temperature (C)]]*OO[[#This Row],[43]]</f>
        <v>1.76565990361425E-7</v>
      </c>
      <c r="AT25" s="10">
        <f>3/24000000*OO[[#This Row],[102 (01JUL1985 15:00:00)-Water Temperature (C)]]*OO[[#This Row],[44]]</f>
        <v>1.5919655058000002E-7</v>
      </c>
      <c r="AU25" s="10">
        <f>3/24000000*OO[[#This Row],[103 (01JUL1985 18:00:00)-Water Temperature (C)]]*OO[[#This Row],[45]]</f>
        <v>1.439014156890125E-7</v>
      </c>
      <c r="AV25" s="10">
        <f>3/24000000*OO[[#This Row],[104 (01JUL1985 21:00:00)-Water Temperature (C)]]*OO[[#This Row],[46]]</f>
        <v>1.3408090635209997E-7</v>
      </c>
      <c r="AW25" s="10">
        <f>3/24000000*OO[[#This Row],[105 (02JUL1985 00:00:00)-Water Temperature (C)]]*OO[[#This Row],[47]]</f>
        <v>1.329742232258E-7</v>
      </c>
      <c r="AX25" s="10">
        <f>3/24000000*OO[[#This Row],[106 (02JUL1985 03:00:00)-Water Temperature (C)]]*OO[[#This Row],[48]]</f>
        <v>1.4111661656776249E-7</v>
      </c>
      <c r="AY25" s="10">
        <f>3/24000000*OO[[#This Row],[107 (02JUL1985 06:00:00)-Water Temperature (C)]]*OO[[#This Row],[49]]</f>
        <v>1.4893571503709999E-7</v>
      </c>
      <c r="AZ25" s="10">
        <f>3/24000000*OO[[#This Row],[108 (02JUL1985 09:00:00)-Water Temperature (C)]]*OO[[#This Row],[50]]</f>
        <v>1.5028016324355003E-7</v>
      </c>
      <c r="BA25" s="10">
        <f>3/24000000*OO[[#This Row],[109 (02JUL1985 12:00:00)-Water Temperature (C)]]*OO[[#This Row],[51]]</f>
        <v>1.4535696310646251E-7</v>
      </c>
      <c r="BB25" s="10">
        <f>3/24000000*OO[[#This Row],[110 (02JUL1985 15:00:00)-Water Temperature (C)]]*OO[[#This Row],[52]]</f>
        <v>1.3288227676095E-7</v>
      </c>
      <c r="BC25" s="10">
        <f>3/24000000*OO[[#This Row],[111 (02JUL1985 18:00:00)-Water Temperature (C)]]*OO[[#This Row],[53]]</f>
        <v>1.1348237365624999E-7</v>
      </c>
      <c r="BD25" s="10">
        <f>3/24000000*OO[[#This Row],[112 (02JUL1985 21:00:00)-Water Temperature (C)]]*OO[[#This Row],[54]]</f>
        <v>9.9860105637999992E-8</v>
      </c>
      <c r="BE25" s="10">
        <f>3/24000000*OO[[#This Row],[113 (03JUL1985 00:00:00)-Water Temperature (C)]]*OO[[#This Row],[55]]</f>
        <v>9.4454424842800002E-8</v>
      </c>
      <c r="BF25" s="10">
        <f>3/24000000*OO[[#This Row],[114 (03JUL1985 03:00:00)-Water Temperature (C)]]*OO[[#This Row],[56]]</f>
        <v>9.4876774438737494E-8</v>
      </c>
      <c r="BG25" s="10">
        <f>3/24000000*OO[[#This Row],[115 (03JUL1985 06:00:00)-Water Temperature (C)]]*OO[[#This Row],[57]]</f>
        <v>9.7348247942399992E-8</v>
      </c>
      <c r="BH25" s="10">
        <f>3/24000000*OO[[#This Row],[116 (03JUL1985 09:00:00)-Water Temperature (C)]]*OO[[#This Row],[58]]</f>
        <v>9.9021402041900006E-8</v>
      </c>
      <c r="BI25" s="10">
        <f>3/24000000*OO[[#This Row],[117 (03JUL1985 12:00:00)-Water Temperature (C)]]*OO[[#This Row],[59]]</f>
        <v>9.7058457211650013E-8</v>
      </c>
      <c r="BJ25" s="10">
        <f>3/24000000*OO[[#This Row],[118 (03JUL1985 15:00:00)-Water Temperature (C)]]*OO[[#This Row],[60]]</f>
        <v>8.9145879076275007E-8</v>
      </c>
      <c r="BK25" s="10">
        <f>3/24000000*OO[[#This Row],[119 (03JUL1985 18:00:00)-Water Temperature (C)]]*OO[[#This Row],[61]]</f>
        <v>7.7116299430800004E-8</v>
      </c>
      <c r="BL25" s="10">
        <f>3/24000000*OO[[#This Row],[120 (03JUL1985 21:00:00)-Water Temperature (C)]]*OO[[#This Row],[62]]</f>
        <v>6.8670732029137497E-8</v>
      </c>
      <c r="BM25" s="10">
        <f>3/24000000*OO[[#This Row],[121 (04JUL1985 00:00:00)-Water Temperature (C)]]*OO[[#This Row],[63]]</f>
        <v>6.4433926833899995E-8</v>
      </c>
      <c r="BN25" s="10">
        <f>3/24000000*OO[[#This Row],[122 (04JUL1985 03:00:00)-Water Temperature (C)]]*OO[[#This Row],[64]]</f>
        <v>6.5365078532849986E-8</v>
      </c>
      <c r="BO25" s="10">
        <f>3/24000000*OO[[#This Row],[123 (04JUL1985 06:00:00)-Water Temperature (C)]]*OO[[#This Row],[65]]</f>
        <v>6.7043436673199995E-8</v>
      </c>
      <c r="BP25" s="10">
        <f>3/24000000*OO[[#This Row],[124 (04JUL1985 09:00:00)-Water Temperature (C)]]*OO[[#This Row],[66]]</f>
        <v>6.5617517503174993E-8</v>
      </c>
      <c r="BQ25" s="10">
        <f>3/24000000*OO[[#This Row],[125 (04JUL1985 12:00:00)-Water Temperature (C)]]*OO[[#This Row],[67]]</f>
        <v>6.0634041336137496E-8</v>
      </c>
      <c r="BR25" s="10">
        <f>3/24000000*OO[[#This Row],[126 (04JUL1985 15:00:00)-Water Temperature (C)]]*OO[[#This Row],[68]]</f>
        <v>5.4224533779974994E-8</v>
      </c>
      <c r="BS25" s="10">
        <f>3/24000000*OO[[#This Row],[127 (04JUL1985 18:00:00)-Water Temperature (C)]]*OO[[#This Row],[69]]</f>
        <v>4.8438991553212499E-8</v>
      </c>
      <c r="BT25" s="10">
        <f>3/24000000*OO[[#This Row],[128 (04JUL1985 21:00:00)-Water Temperature (C)]]*OO[[#This Row],[70]]</f>
        <v>4.49093085820625E-8</v>
      </c>
      <c r="BU25" s="10">
        <f>3/24000000*OO[[#This Row],[129 (05JUL1985 00:00:00)-Water Temperature (C)]]*OO[[#This Row],[71]]</f>
        <v>4.3507467291824993E-8</v>
      </c>
      <c r="BV25" s="10">
        <f>3/24000000*OO[[#This Row],[130 (05JUL1985 03:00:00)-Water Temperature (C)]]*OO[[#This Row],[72]]</f>
        <v>4.5190303437399996E-8</v>
      </c>
      <c r="BW25" s="10">
        <f>3/24000000*OO[[#This Row],[131 (05JUL1985 06:00:00)-Water Temperature (C)]]*OO[[#This Row],[73]]</f>
        <v>4.6742852245650007E-8</v>
      </c>
      <c r="BX25" s="10">
        <f>3/24000000*OO[[#This Row],[132 (05JUL1985 09:00:00)-Water Temperature (C)]]*OO[[#This Row],[74]]</f>
        <v>4.6282900260149996E-8</v>
      </c>
      <c r="BY25" s="10">
        <f>3/24000000*OO[[#This Row],[133 (05JUL1985 12:00:00)-Water Temperature (C)]]*OO[[#This Row],[75]]</f>
        <v>4.4423592753350002E-8</v>
      </c>
      <c r="BZ25" s="10">
        <f>3/24000000*OO[[#This Row],[134 (05JUL1985 15:00:00)-Water Temperature (C)]]*OO[[#This Row],[76]]</f>
        <v>4.06128218875E-8</v>
      </c>
      <c r="CA25" s="10">
        <f>3/24000000*OO[[#This Row],[135 (05JUL1985 18:00:00)-Water Temperature (C)]]*OO[[#This Row],[77]]</f>
        <v>3.6079242650062502E-8</v>
      </c>
      <c r="CB25" s="10">
        <f>3/24000000*OO[[#This Row],[136 (05JUL1985 21:00:00)-Water Temperature (C)]]*OO[[#This Row],[78]]</f>
        <v>3.3349097282949997E-8</v>
      </c>
      <c r="CC25" s="10">
        <f>3/24000000*OO[[#This Row],[137 (06JUL1985 00:00:00)-Water Temperature (C)]]*OO[[#This Row],[79]]</f>
        <v>3.2428530764662495E-8</v>
      </c>
      <c r="CD25" s="10">
        <f>3/24000000*OO[[#This Row],[138 (06JUL1985 03:00:00)-Water Temperature (C)]]*OO[[#This Row],[80]]</f>
        <v>3.3877012324049994E-8</v>
      </c>
      <c r="CE25" s="10">
        <f>3/24000000*OO[[#This Row],[139 (06JUL1985 06:00:00)-Water Temperature (C)]]*OO[[#This Row],[81]]</f>
        <v>3.5655484770587495E-8</v>
      </c>
      <c r="CF25" s="10">
        <f>3/24000000*OO[[#This Row],[140 (06JUL1985 09:00:00)-Water Temperature (C)]]*OO[[#This Row],[82]]</f>
        <v>3.6200780069449995E-8</v>
      </c>
      <c r="CG25" s="10">
        <f>3/24000000*OO[[#This Row],[141 (06JUL1985 12:00:00)-Water Temperature (C)]]*OO[[#This Row],[83]]</f>
        <v>3.4805697272249995E-8</v>
      </c>
      <c r="CH25" s="10">
        <f>3/24000000*OO[[#This Row],[142 (06JUL1985 15:00:00)-Water Temperature (C)]]*OO[[#This Row],[84]]</f>
        <v>3.1413922143599998E-8</v>
      </c>
      <c r="CI25" s="10">
        <f>3/24000000*OO[[#This Row],[143 (06JUL1985 18:00:00)-Water Temperature (C)]]*OO[[#This Row],[85]]</f>
        <v>2.7215457034500002E-8</v>
      </c>
      <c r="CJ25" s="10">
        <f>3/24000000*OO[[#This Row],[144 (06JUL1985 21:00:00)-Water Temperature (C)]]*OO[[#This Row],[86]]</f>
        <v>2.4766662755887498E-8</v>
      </c>
      <c r="CK25" s="10">
        <f>3/24000000*OO[[#This Row],[145 (07JUL1985 00:00:00)-Water Temperature (C)]]*OO[[#This Row],[87]]</f>
        <v>2.393078342475E-8</v>
      </c>
      <c r="CL25" s="10">
        <f>3/24000000*OO[[#This Row],[146 (07JUL1985 03:00:00)-Water Temperature (C)]]*OO[[#This Row],[88]]</f>
        <v>2.5005201251249999E-8</v>
      </c>
      <c r="CM25" s="10">
        <f>3/24000000*OO[[#This Row],[147 (07JUL1985 06:00:00)-Water Temperature (C)]]*OO[[#This Row],[89]]</f>
        <v>2.5880770197449999E-8</v>
      </c>
      <c r="CN25" s="10">
        <f>3/24000000*OO[[#This Row],[148 (07JUL1985 09:00:00)-Water Temperature (C)]]*OO[[#This Row],[90]]</f>
        <v>2.4760492452150002E-8</v>
      </c>
      <c r="CO25" s="10">
        <f>3/24000000*OO[[#This Row],[149 (07JUL1985 12:00:00)-Water Temperature (C)]]*OO[[#This Row],[91]]</f>
        <v>2.3095488552124996E-8</v>
      </c>
      <c r="CP25" s="10">
        <f>3/24000000*OO[[#This Row],[150 (07JUL1985 15:00:00)-Water Temperature (C)]]*OO[[#This Row],[92]]</f>
        <v>2.1823604593374995E-8</v>
      </c>
      <c r="CQ25" s="10">
        <f>3/24000000*OO[[#This Row],[151 (07JUL1985 18:00:00)-Water Temperature (C)]]*OO[[#This Row],[93]]</f>
        <v>2.0491273746124998E-8</v>
      </c>
      <c r="CR25" s="10">
        <f>3/24000000*OO[[#This Row],[152 (07JUL1985 21:00:00)-Water Temperature (C)]]*OO[[#This Row],[94]]</f>
        <v>1.9430832427499997E-8</v>
      </c>
      <c r="CS25" s="10">
        <f>3/24000000*OO[[#This Row],[153 (08JUL1985 00:00:00)-Water Temperature (C)]]*OO[[#This Row],[95]]</f>
        <v>1.9888453359199999E-8</v>
      </c>
      <c r="CT25" s="10">
        <f>3/24000000*OO[[#This Row],[154 (08JUL1985 03:00:00)-Water Temperature (C)]]*OO[[#This Row],[96]]</f>
        <v>2.2489101058599995E-8</v>
      </c>
      <c r="CU25" s="10">
        <f>3/24000000*OO[[#This Row],[155 (08JUL1985 06:00:00)-Water Temperature (C)]]*OO[[#This Row],[97]]</f>
        <v>2.5219340140625E-8</v>
      </c>
      <c r="CV25" s="10">
        <f>3/24000000*OO[[#This Row],[156 (08JUL1985 09:00:00)-Water Temperature (C)]]*OO[[#This Row],[98]]</f>
        <v>2.6183629684499999E-8</v>
      </c>
      <c r="CW25" s="10">
        <f>3/24000000*OO[[#This Row],[157 (08JUL1985 12:00:00)-Water Temperature (C)]]*OO[[#This Row],[99]]</f>
        <v>2.5431445545575001E-8</v>
      </c>
    </row>
    <row r="26" spans="1:101" x14ac:dyDescent="0.35">
      <c r="A26" t="s">
        <v>31</v>
      </c>
      <c r="B26">
        <v>926.50670000000002</v>
      </c>
      <c r="C26" s="10">
        <f>3/24*OO[[#This Row],[59 (26JUN1985 06:00:00)-Water Temperature (C)]]*OO[[#This Row],[1]]/SUM(OO[1])</f>
        <v>1.0266654854780602E-2</v>
      </c>
      <c r="D26" s="10">
        <f>3/24*OO[[#This Row],[60 (26JUN1985 09:00:00)-Water Temperature (C)]]*OO[[#This Row],[2]]/SUM(OO[2])</f>
        <v>1.0151946838379283E-4</v>
      </c>
      <c r="E26" s="10">
        <f>3/24*OO[[#This Row],[61 (26JUN1985 12:00:00)-Water Temperature (C)]]*OO[[#This Row],[3]]/SUM(OO[3])</f>
        <v>5.3845526446034244E-5</v>
      </c>
      <c r="F26" s="10">
        <f>3/24*OO[[#This Row],[62 (26JUN1985 15:00:00)-Water Temperature (C)]]*OO[[#This Row],[4]]/SUM(OO[4])</f>
        <v>4.7548700987835777E-5</v>
      </c>
      <c r="G26" s="10">
        <f>3/24*OO[[#This Row],[63 (26JUN1985 18:00:00)-Water Temperature (C)]]*OO[[#This Row],[5]]/SUM(OO[5])</f>
        <v>4.0798059739899427E-5</v>
      </c>
      <c r="H26" s="10">
        <f>3/24*OO[[#This Row],[64 (26JUN1985 21:00:00)-Water Temperature (C)]]*OO[[#This Row],[6]]/SUM(OO[6])</f>
        <v>3.7091611844041179E-5</v>
      </c>
      <c r="I26" s="10">
        <f>3/24*OO[[#This Row],[65 (27JUN1985 00:00:00)-Water Temperature (C)]]*OO[[#This Row],[7]]/SUM(OO[7])</f>
        <v>4.2786448392864607E-5</v>
      </c>
      <c r="J26" s="10">
        <f>3/24*OO[[#This Row],[66 (27JUN1985 03:00:00)-Water Temperature (C)]]*OO[[#This Row],[8]]/SUM(OO[8])</f>
        <v>4.7492303637718971E-5</v>
      </c>
      <c r="K26" s="10">
        <f>3/24*OO[[#This Row],[67 (27JUN1985 06:00:00)-Water Temperature (C)]]*OO[[#This Row],[9]]/SUM(OO[9])</f>
        <v>4.6630723888155885E-5</v>
      </c>
      <c r="L26" s="10">
        <f>3/24*OO[[#This Row],[68 (27JUN1985 09:00:00)-Water Temperature (C)]]*OO[[#This Row],[10]]/SUM(OO[10])</f>
        <v>4.2884790900823089E-5</v>
      </c>
      <c r="M26" s="10">
        <f>3/24*OO[[#This Row],[69 (27JUN1985 12:00:00)-Water Temperature (C)]]*OO[[#This Row],[11]]/SUM(OO[11])</f>
        <v>3.7281852761018224E-5</v>
      </c>
      <c r="N26" s="10">
        <f>3/24*OO[[#This Row],[70 (27JUN1985 15:00:00)-Water Temperature (C)]]*OO[[#This Row],[12]]/SUM(OO[12])</f>
        <v>3.120950286272314E-5</v>
      </c>
      <c r="O26" s="10">
        <f>3/24*OO[[#This Row],[71 (27JUN1985 18:00:00)-Water Temperature (C)]]*OO[[#This Row],[13]]/SUM(OO[13])</f>
        <v>2.5890243478961183E-5</v>
      </c>
      <c r="P26" s="10">
        <f>3/24*OO[[#This Row],[72 (27JUN1985 21:00:00)-Water Temperature (C)]]*OO[[#This Row],[14]]/SUM(OO[14])</f>
        <v>2.1537245863326433E-5</v>
      </c>
      <c r="Q26" s="10">
        <f>3/24*OO[[#This Row],[73 (28JUN1985 00:00:00)-Water Temperature (C)]]*OO[[#This Row],[15]]/SUM(OO[15])</f>
        <v>1.8369590069480402E-5</v>
      </c>
      <c r="R26" s="10">
        <f>3/24*OO[[#This Row],[74 (28JUN1985 03:00:00)-Water Temperature (C)]]*OO[[#This Row],[16]]/SUM(OO[16])</f>
        <v>1.7052904630598308E-5</v>
      </c>
      <c r="S26" s="10">
        <f>3/24*OO[[#This Row],[75 (28JUN1985 06:00:00)-Water Temperature (C)]]*OO[[#This Row],[17]]/SUM(OO[17])</f>
        <v>1.5707298067101339E-5</v>
      </c>
      <c r="T26" s="10">
        <f>3/24*OO[[#This Row],[76 (28JUN1985 09:00:00)-Water Temperature (C)]]*OO[[#This Row],[18]]/SUM(OO[18])</f>
        <v>1.3547426299758897E-5</v>
      </c>
      <c r="U26" s="10">
        <f>3/24*OO[[#This Row],[77 (28JUN1985 12:00:00)-Water Temperature (C)]]*OO[[#This Row],[19]]/SUM(OO[19])</f>
        <v>1.1628361519478402E-5</v>
      </c>
      <c r="V26" s="10">
        <f>3/24000000*OO[[#This Row],[78 (28JUN1985 15:00:00)-Water Temperature (C)]]*OO[[#This Row],[20]]</f>
        <v>9.7757849597624989E-6</v>
      </c>
      <c r="W26" s="10">
        <f>3/24000000*OO[[#This Row],[79 (28JUN1985 18:00:00)-Water Temperature (C)]]*OO[[#This Row],[21]]</f>
        <v>8.0169125406100005E-6</v>
      </c>
      <c r="X26" s="10">
        <f>3/24000000*OO[[#This Row],[80 (28JUN1985 21:00:00)-Water Temperature (C)]]*OO[[#This Row],[22]]</f>
        <v>6.6629096008200002E-6</v>
      </c>
      <c r="Y26" s="10">
        <f>3/24000000*OO[[#This Row],[81 (29JUN1985 00:00:00)-Water Temperature (C)]]*OO[[#This Row],[23]]</f>
        <v>5.7996576852924994E-6</v>
      </c>
      <c r="Z26" s="10">
        <f>3/24000000*OO[[#This Row],[82 (29JUN1985 03:00:00)-Water Temperature (C)]]*OO[[#This Row],[24]]</f>
        <v>5.3132350117499997E-6</v>
      </c>
      <c r="AA26" s="10">
        <f>3/24000000*OO[[#This Row],[83 (29JUN1985 06:00:00)-Water Temperature (C)]]*OO[[#This Row],[25]]</f>
        <v>4.6501236956799996E-6</v>
      </c>
      <c r="AB26" s="10">
        <f>3/24000000*OO[[#This Row],[84 (29JUN1985 09:00:00)-Water Temperature (C)]]*OO[[#This Row],[26]]</f>
        <v>4.0588147632712499E-6</v>
      </c>
      <c r="AC26" s="10">
        <f>3/24000000*OO[[#This Row],[85 (29JUN1985 12:00:00)-Water Temperature (C)]]*OO[[#This Row],[27]]</f>
        <v>3.5487832490549999E-6</v>
      </c>
      <c r="AD26" s="10">
        <f>3/24000000*OO[[#This Row],[86 (29JUN1985 15:00:00)-Water Temperature (C)]]*OO[[#This Row],[28]]</f>
        <v>2.9403990472349998E-6</v>
      </c>
      <c r="AE26" s="10">
        <f>3/24000000*OO[[#This Row],[88 (29JUN1985 21:00:00)-Water Temperature (C)]]*OO[[#This Row],[30]]</f>
        <v>1.9364403884850002E-6</v>
      </c>
      <c r="AF26" s="10">
        <f>3/24000000*OO[[#This Row],[88 (29JUN1985 21:00:00)-Water Temperature (C)]]*OO[[#This Row],[30]]</f>
        <v>1.9364403884850002E-6</v>
      </c>
      <c r="AG26" s="10">
        <f>3/24000000*OO[[#This Row],[89 (30JUN1985 00:00:00)-Water Temperature (C)]]*OO[[#This Row],[31]]</f>
        <v>1.496221190131E-6</v>
      </c>
      <c r="AH26" s="10">
        <f>3/24000000*OO[[#This Row],[90 (30JUN1985 03:00:00)-Water Temperature (C)]]*OO[[#This Row],[32]]</f>
        <v>1.08456904956975E-6</v>
      </c>
      <c r="AI26" s="10">
        <f>3/24000000*OO[[#This Row],[91 (30JUN1985 06:00:00)-Water Temperature (C)]]*OO[[#This Row],[33]]</f>
        <v>7.7797617271499996E-7</v>
      </c>
      <c r="AJ26" s="10">
        <f>3/24000000*OO[[#This Row],[92 (30JUN1985 09:00:00)-Water Temperature (C)]]*OO[[#This Row],[34]]</f>
        <v>5.7933053828400002E-7</v>
      </c>
      <c r="AK26" s="10">
        <f>3/24000000*OO[[#This Row],[93 (30JUN1985 12:00:00)-Water Temperature (C)]]*OO[[#This Row],[35]]</f>
        <v>4.5762117569250001E-7</v>
      </c>
      <c r="AL26" s="10">
        <f>3/24000000*OO[[#This Row],[94 (30JUN1985 15:00:00)-Water Temperature (C)]]*OO[[#This Row],[36]]</f>
        <v>3.6393440996150004E-7</v>
      </c>
      <c r="AM26" s="10">
        <f>3/24000000*OO[[#This Row],[95 (30JUN1985 18:00:00)-Water Temperature (C)]]*OO[[#This Row],[37]]</f>
        <v>2.9318354749237494E-7</v>
      </c>
      <c r="AN26" s="10">
        <f>3/24000000*OO[[#This Row],[96 (30JUN1985 21:00:00)-Water Temperature (C)]]*OO[[#This Row],[38]]</f>
        <v>2.54956685517625E-7</v>
      </c>
      <c r="AO26" s="10">
        <f>3/24000000*OO[[#This Row],[97 (01JUL1985 00:00:00)-Water Temperature (C)]]*OO[[#This Row],[39]]</f>
        <v>2.2947859697625E-7</v>
      </c>
      <c r="AP26" s="10">
        <f>3/24000000*OO[[#This Row],[98 (01JUL1985 03:00:00)-Water Temperature (C)]]*OO[[#This Row],[40]]</f>
        <v>2.1045897630150001E-7</v>
      </c>
      <c r="AQ26" s="10">
        <f>3/24000000*OO[[#This Row],[99 (01JUL1985 06:00:00)-Water Temperature (C)]]*OO[[#This Row],[41]]</f>
        <v>1.9634184693200001E-7</v>
      </c>
      <c r="AR26" s="10">
        <f>3/24000000*OO[[#This Row],[100 (01JUL1985 09:00:00)-Water Temperature (C)]]*OO[[#This Row],[42]]</f>
        <v>1.7840659767719999E-7</v>
      </c>
      <c r="AS26" s="10">
        <f>3/24000000*OO[[#This Row],[101 (01JUL1985 12:00:00)-Water Temperature (C)]]*OO[[#This Row],[43]]</f>
        <v>1.6175651760064999E-7</v>
      </c>
      <c r="AT26" s="10">
        <f>3/24000000*OO[[#This Row],[102 (01JUL1985 15:00:00)-Water Temperature (C)]]*OO[[#This Row],[44]]</f>
        <v>1.4586711318839998E-7</v>
      </c>
      <c r="AU26" s="10">
        <f>3/24000000*OO[[#This Row],[103 (01JUL1985 18:00:00)-Water Temperature (C)]]*OO[[#This Row],[45]]</f>
        <v>1.3141084052524999E-7</v>
      </c>
      <c r="AV26" s="10">
        <f>3/24000000*OO[[#This Row],[104 (01JUL1985 21:00:00)-Water Temperature (C)]]*OO[[#This Row],[46]]</f>
        <v>1.2205144705049999E-7</v>
      </c>
      <c r="AW26" s="10">
        <f>3/24000000*OO[[#This Row],[105 (02JUL1985 00:00:00)-Water Temperature (C)]]*OO[[#This Row],[47]]</f>
        <v>1.2035600211865E-7</v>
      </c>
      <c r="AX26" s="10">
        <f>3/24000000*OO[[#This Row],[106 (02JUL1985 03:00:00)-Water Temperature (C)]]*OO[[#This Row],[48]]</f>
        <v>1.2767054698969998E-7</v>
      </c>
      <c r="AY26" s="10">
        <f>3/24000000*OO[[#This Row],[107 (02JUL1985 06:00:00)-Water Temperature (C)]]*OO[[#This Row],[49]]</f>
        <v>1.3533605270324997E-7</v>
      </c>
      <c r="AZ26" s="10">
        <f>3/24000000*OO[[#This Row],[108 (02JUL1985 09:00:00)-Water Temperature (C)]]*OO[[#This Row],[50]]</f>
        <v>1.372831327846125E-7</v>
      </c>
      <c r="BA26" s="10">
        <f>3/24000000*OO[[#This Row],[109 (02JUL1985 12:00:00)-Water Temperature (C)]]*OO[[#This Row],[51]]</f>
        <v>1.3317223781062499E-7</v>
      </c>
      <c r="BB26" s="10">
        <f>3/24000000*OO[[#This Row],[110 (02JUL1985 15:00:00)-Water Temperature (C)]]*OO[[#This Row],[52]]</f>
        <v>1.2208536552753746E-7</v>
      </c>
      <c r="BC26" s="10">
        <f>3/24000000*OO[[#This Row],[111 (02JUL1985 18:00:00)-Water Temperature (C)]]*OO[[#This Row],[53]]</f>
        <v>1.044334860922875E-7</v>
      </c>
      <c r="BD26" s="10">
        <f>3/24000000*OO[[#This Row],[112 (02JUL1985 21:00:00)-Water Temperature (C)]]*OO[[#This Row],[54]]</f>
        <v>9.1288448633249998E-8</v>
      </c>
      <c r="BE26" s="10">
        <f>3/24000000*OO[[#This Row],[113 (03JUL1985 00:00:00)-Water Temperature (C)]]*OO[[#This Row],[55]]</f>
        <v>8.5861408402250006E-8</v>
      </c>
      <c r="BF26" s="10">
        <f>3/24000000*OO[[#This Row],[114 (03JUL1985 03:00:00)-Water Temperature (C)]]*OO[[#This Row],[56]]</f>
        <v>8.6160742500000005E-8</v>
      </c>
      <c r="BG26" s="10">
        <f>3/24000000*OO[[#This Row],[115 (03JUL1985 06:00:00)-Water Temperature (C)]]*OO[[#This Row],[57]]</f>
        <v>8.8548575401125E-8</v>
      </c>
      <c r="BH26" s="10">
        <f>3/24000000*OO[[#This Row],[116 (03JUL1985 09:00:00)-Water Temperature (C)]]*OO[[#This Row],[58]]</f>
        <v>9.030727286411249E-8</v>
      </c>
      <c r="BI26" s="10">
        <f>3/24000000*OO[[#This Row],[117 (03JUL1985 12:00:00)-Water Temperature (C)]]*OO[[#This Row],[59]]</f>
        <v>8.8880186192149992E-8</v>
      </c>
      <c r="BJ26" s="10">
        <f>3/24000000*OO[[#This Row],[118 (03JUL1985 15:00:00)-Water Temperature (C)]]*OO[[#This Row],[60]]</f>
        <v>8.1900557989950005E-8</v>
      </c>
      <c r="BK26" s="10">
        <f>3/24000000*OO[[#This Row],[119 (03JUL1985 18:00:00)-Water Temperature (C)]]*OO[[#This Row],[61]]</f>
        <v>7.0948725964374993E-8</v>
      </c>
      <c r="BL26" s="10">
        <f>3/24000000*OO[[#This Row],[120 (03JUL1985 21:00:00)-Water Temperature (C)]]*OO[[#This Row],[62]]</f>
        <v>6.2793607010974996E-8</v>
      </c>
      <c r="BM26" s="10">
        <f>3/24000000*OO[[#This Row],[121 (04JUL1985 00:00:00)-Water Temperature (C)]]*OO[[#This Row],[63]]</f>
        <v>5.8873404921987485E-8</v>
      </c>
      <c r="BN26" s="10">
        <f>3/24000000*OO[[#This Row],[122 (04JUL1985 03:00:00)-Water Temperature (C)]]*OO[[#This Row],[64]]</f>
        <v>5.9558665245450005E-8</v>
      </c>
      <c r="BO26" s="10">
        <f>3/24000000*OO[[#This Row],[123 (04JUL1985 06:00:00)-Water Temperature (C)]]*OO[[#This Row],[65]]</f>
        <v>6.1236689475649993E-8</v>
      </c>
      <c r="BP26" s="10">
        <f>3/24000000*OO[[#This Row],[124 (04JUL1985 09:00:00)-Water Temperature (C)]]*OO[[#This Row],[66]]</f>
        <v>6.0198033267E-8</v>
      </c>
      <c r="BQ26" s="10">
        <f>3/24000000*OO[[#This Row],[125 (04JUL1985 12:00:00)-Water Temperature (C)]]*OO[[#This Row],[67]]</f>
        <v>5.5770621169449998E-8</v>
      </c>
      <c r="BR26" s="10">
        <f>3/24000000*OO[[#This Row],[126 (04JUL1985 15:00:00)-Water Temperature (C)]]*OO[[#This Row],[68]]</f>
        <v>4.9846334401374995E-8</v>
      </c>
      <c r="BS26" s="10">
        <f>3/24000000*OO[[#This Row],[127 (04JUL1985 18:00:00)-Water Temperature (C)]]*OO[[#This Row],[69]]</f>
        <v>4.4392295536099993E-8</v>
      </c>
      <c r="BT26" s="10">
        <f>3/24000000*OO[[#This Row],[128 (04JUL1985 21:00:00)-Water Temperature (C)]]*OO[[#This Row],[70]]</f>
        <v>4.0964694958799995E-8</v>
      </c>
      <c r="BU26" s="10">
        <f>3/24000000*OO[[#This Row],[129 (05JUL1985 00:00:00)-Water Temperature (C)]]*OO[[#This Row],[71]]</f>
        <v>3.9586907268749998E-8</v>
      </c>
      <c r="BV26" s="10">
        <f>3/24000000*OO[[#This Row],[130 (05JUL1985 03:00:00)-Water Temperature (C)]]*OO[[#This Row],[72]]</f>
        <v>4.1044701811199995E-8</v>
      </c>
      <c r="BW26" s="10">
        <f>3/24000000*OO[[#This Row],[131 (05JUL1985 06:00:00)-Water Temperature (C)]]*OO[[#This Row],[73]]</f>
        <v>4.2583161774474993E-8</v>
      </c>
      <c r="BX26" s="10">
        <f>3/24000000*OO[[#This Row],[132 (05JUL1985 09:00:00)-Water Temperature (C)]]*OO[[#This Row],[74]]</f>
        <v>4.2356043019124994E-8</v>
      </c>
      <c r="BY26" s="10">
        <f>3/24000000*OO[[#This Row],[133 (05JUL1985 12:00:00)-Water Temperature (C)]]*OO[[#This Row],[75]]</f>
        <v>4.0724135538212492E-8</v>
      </c>
      <c r="BZ26" s="10">
        <f>3/24000000*OO[[#This Row],[134 (05JUL1985 15:00:00)-Water Temperature (C)]]*OO[[#This Row],[76]]</f>
        <v>3.7289213165999997E-8</v>
      </c>
      <c r="CA26" s="10">
        <f>3/24000000*OO[[#This Row],[135 (05JUL1985 18:00:00)-Water Temperature (C)]]*OO[[#This Row],[77]]</f>
        <v>3.3096857250600004E-8</v>
      </c>
      <c r="CB26" s="10">
        <f>3/24000000*OO[[#This Row],[136 (05JUL1985 21:00:00)-Water Temperature (C)]]*OO[[#This Row],[78]]</f>
        <v>3.0418206736499999E-8</v>
      </c>
      <c r="CC26" s="10">
        <f>3/24000000*OO[[#This Row],[137 (06JUL1985 00:00:00)-Water Temperature (C)]]*OO[[#This Row],[79]]</f>
        <v>2.9490876115849999E-8</v>
      </c>
      <c r="CD26" s="10">
        <f>3/24000000*OO[[#This Row],[138 (06JUL1985 03:00:00)-Water Temperature (C)]]*OO[[#This Row],[80]]</f>
        <v>3.0761927567474991E-8</v>
      </c>
      <c r="CE26" s="10">
        <f>3/24000000*OO[[#This Row],[139 (06JUL1985 06:00:00)-Water Temperature (C)]]*OO[[#This Row],[81]]</f>
        <v>3.2474999415450001E-8</v>
      </c>
      <c r="CF26" s="10">
        <f>3/24000000*OO[[#This Row],[140 (06JUL1985 09:00:00)-Water Temperature (C)]]*OO[[#This Row],[82]]</f>
        <v>3.3103033192374996E-8</v>
      </c>
      <c r="CG26" s="10">
        <f>3/24000000*OO[[#This Row],[141 (06JUL1985 12:00:00)-Water Temperature (C)]]*OO[[#This Row],[83]]</f>
        <v>3.1940393895299998E-8</v>
      </c>
      <c r="CH26" s="10">
        <f>3/24000000*OO[[#This Row],[142 (06JUL1985 15:00:00)-Water Temperature (C)]]*OO[[#This Row],[84]]</f>
        <v>2.8901176779249998E-8</v>
      </c>
      <c r="CI26" s="10">
        <f>3/24000000*OO[[#This Row],[143 (06JUL1985 18:00:00)-Water Temperature (C)]]*OO[[#This Row],[85]]</f>
        <v>2.5012340003024998E-8</v>
      </c>
      <c r="CJ26" s="10">
        <f>3/24000000*OO[[#This Row],[144 (06JUL1985 21:00:00)-Water Temperature (C)]]*OO[[#This Row],[86]]</f>
        <v>2.2576350878675E-8</v>
      </c>
      <c r="CK26" s="10">
        <f>3/24000000*OO[[#This Row],[145 (07JUL1985 00:00:00)-Water Temperature (C)]]*OO[[#This Row],[87]]</f>
        <v>2.17491346194875E-8</v>
      </c>
      <c r="CL26" s="10">
        <f>3/24000000*OO[[#This Row],[146 (07JUL1985 03:00:00)-Water Temperature (C)]]*OO[[#This Row],[88]]</f>
        <v>2.26717989756E-8</v>
      </c>
      <c r="CM26" s="10">
        <f>3/24000000*OO[[#This Row],[147 (07JUL1985 06:00:00)-Water Temperature (C)]]*OO[[#This Row],[89]]</f>
        <v>2.3534446298549995E-8</v>
      </c>
      <c r="CN26" s="10">
        <f>3/24000000*OO[[#This Row],[148 (07JUL1985 09:00:00)-Water Temperature (C)]]*OO[[#This Row],[90]]</f>
        <v>2.2663077665737497E-8</v>
      </c>
      <c r="CO26" s="10">
        <f>3/24000000*OO[[#This Row],[149 (07JUL1985 12:00:00)-Water Temperature (C)]]*OO[[#This Row],[91]]</f>
        <v>2.1110441412625E-8</v>
      </c>
      <c r="CP26" s="10">
        <f>3/24000000*OO[[#This Row],[150 (07JUL1985 15:00:00)-Water Temperature (C)]]*OO[[#This Row],[92]]</f>
        <v>1.9929294727875E-8</v>
      </c>
      <c r="CQ26" s="10">
        <f>3/24000000*OO[[#This Row],[151 (07JUL1985 18:00:00)-Water Temperature (C)]]*OO[[#This Row],[93]]</f>
        <v>1.8688401987E-8</v>
      </c>
      <c r="CR26" s="10">
        <f>3/24000000*OO[[#This Row],[152 (07JUL1985 21:00:00)-Water Temperature (C)]]*OO[[#This Row],[94]]</f>
        <v>1.7672466537E-8</v>
      </c>
      <c r="CS26" s="10">
        <f>3/24000000*OO[[#This Row],[153 (08JUL1985 00:00:00)-Water Temperature (C)]]*OO[[#This Row],[95]]</f>
        <v>1.79268713865E-8</v>
      </c>
      <c r="CT26" s="10">
        <f>3/24000000*OO[[#This Row],[154 (08JUL1985 03:00:00)-Water Temperature (C)]]*OO[[#This Row],[96]]</f>
        <v>2.0258008399199995E-8</v>
      </c>
      <c r="CU26" s="10">
        <f>3/24000000*OO[[#This Row],[155 (08JUL1985 06:00:00)-Water Temperature (C)]]*OO[[#This Row],[97]]</f>
        <v>2.2848836641499995E-8</v>
      </c>
      <c r="CV26" s="10">
        <f>3/24000000*OO[[#This Row],[156 (08JUL1985 09:00:00)-Water Temperature (C)]]*OO[[#This Row],[98]]</f>
        <v>2.3916307828874995E-8</v>
      </c>
      <c r="CW26" s="10">
        <f>3/24000000*OO[[#This Row],[157 (08JUL1985 12:00:00)-Water Temperature (C)]]*OO[[#This Row],[99]]</f>
        <v>2.3338144772250003E-8</v>
      </c>
    </row>
    <row r="27" spans="1:101" x14ac:dyDescent="0.35">
      <c r="A27" t="s">
        <v>32</v>
      </c>
      <c r="B27">
        <v>829.80579999999998</v>
      </c>
      <c r="C27" s="10">
        <f>3/24*OO[[#This Row],[59 (26JUN1985 06:00:00)-Water Temperature (C)]]*OO[[#This Row],[1]]/SUM(OO[1])</f>
        <v>1.8214163265093019E-2</v>
      </c>
      <c r="D27" s="10">
        <f>3/24*OO[[#This Row],[60 (26JUN1985 09:00:00)-Water Temperature (C)]]*OO[[#This Row],[2]]/SUM(OO[2])</f>
        <v>1.4739600053834047E-4</v>
      </c>
      <c r="E27" s="10">
        <f>3/24*OO[[#This Row],[61 (26JUN1985 12:00:00)-Water Temperature (C)]]*OO[[#This Row],[3]]/SUM(OO[3])</f>
        <v>5.1626590174918921E-5</v>
      </c>
      <c r="F27" s="10">
        <f>3/24*OO[[#This Row],[62 (26JUN1985 15:00:00)-Water Temperature (C)]]*OO[[#This Row],[4]]/SUM(OO[4])</f>
        <v>4.5428827608921322E-5</v>
      </c>
      <c r="G27" s="10">
        <f>3/24*OO[[#This Row],[63 (26JUN1985 18:00:00)-Water Temperature (C)]]*OO[[#This Row],[5]]/SUM(OO[5])</f>
        <v>3.8982891747774311E-5</v>
      </c>
      <c r="H27" s="10">
        <f>3/24*OO[[#This Row],[64 (26JUN1985 21:00:00)-Water Temperature (C)]]*OO[[#This Row],[6]]/SUM(OO[6])</f>
        <v>3.4965762631834489E-5</v>
      </c>
      <c r="I27" s="10">
        <f>3/24*OO[[#This Row],[65 (27JUN1985 00:00:00)-Water Temperature (C)]]*OO[[#This Row],[7]]/SUM(OO[7])</f>
        <v>3.9650241148144227E-5</v>
      </c>
      <c r="J27" s="10">
        <f>3/24*OO[[#This Row],[66 (27JUN1985 03:00:00)-Water Temperature (C)]]*OO[[#This Row],[8]]/SUM(OO[8])</f>
        <v>4.4686416506747513E-5</v>
      </c>
      <c r="K27" s="10">
        <f>3/24*OO[[#This Row],[67 (27JUN1985 06:00:00)-Water Temperature (C)]]*OO[[#This Row],[9]]/SUM(OO[9])</f>
        <v>4.4357013018462551E-5</v>
      </c>
      <c r="L27" s="10">
        <f>3/24*OO[[#This Row],[68 (27JUN1985 09:00:00)-Water Temperature (C)]]*OO[[#This Row],[10]]/SUM(OO[10])</f>
        <v>4.104082144134115E-5</v>
      </c>
      <c r="M27" s="10">
        <f>3/24*OO[[#This Row],[69 (27JUN1985 12:00:00)-Water Temperature (C)]]*OO[[#This Row],[11]]/SUM(OO[11])</f>
        <v>3.5803187814856321E-5</v>
      </c>
      <c r="N27" s="10">
        <f>3/24*OO[[#This Row],[70 (27JUN1985 15:00:00)-Water Temperature (C)]]*OO[[#This Row],[12]]/SUM(OO[12])</f>
        <v>2.9983235419102978E-5</v>
      </c>
      <c r="O27" s="10">
        <f>3/24*OO[[#This Row],[71 (27JUN1985 18:00:00)-Water Temperature (C)]]*OO[[#This Row],[13]]/SUM(OO[13])</f>
        <v>2.4860411050124239E-5</v>
      </c>
      <c r="P27" s="10">
        <f>3/24*OO[[#This Row],[72 (27JUN1985 21:00:00)-Water Temperature (C)]]*OO[[#This Row],[14]]/SUM(OO[14])</f>
        <v>2.065807809563427E-5</v>
      </c>
      <c r="Q27" s="10">
        <f>3/24*OO[[#This Row],[73 (28JUN1985 00:00:00)-Water Temperature (C)]]*OO[[#This Row],[15]]/SUM(OO[15])</f>
        <v>1.7586274056231072E-5</v>
      </c>
      <c r="R27" s="10">
        <f>3/24*OO[[#This Row],[74 (28JUN1985 03:00:00)-Water Temperature (C)]]*OO[[#This Row],[16]]/SUM(OO[16])</f>
        <v>1.6264833984339455E-5</v>
      </c>
      <c r="S27" s="10">
        <f>3/24*OO[[#This Row],[75 (28JUN1985 06:00:00)-Water Temperature (C)]]*OO[[#This Row],[17]]/SUM(OO[17])</f>
        <v>1.5048595005292826E-5</v>
      </c>
      <c r="T27" s="10">
        <f>3/24*OO[[#This Row],[76 (28JUN1985 09:00:00)-Water Temperature (C)]]*OO[[#This Row],[18]]/SUM(OO[18])</f>
        <v>1.3028735364450303E-5</v>
      </c>
      <c r="U27" s="10">
        <f>3/24*OO[[#This Row],[77 (28JUN1985 12:00:00)-Water Temperature (C)]]*OO[[#This Row],[19]]/SUM(OO[19])</f>
        <v>1.118290293940231E-5</v>
      </c>
      <c r="V27" s="10">
        <f>3/24000000*OO[[#This Row],[78 (28JUN1985 15:00:00)-Water Temperature (C)]]*OO[[#This Row],[20]]</f>
        <v>9.3829146656437498E-6</v>
      </c>
      <c r="W27" s="10">
        <f>3/24000000*OO[[#This Row],[79 (28JUN1985 18:00:00)-Water Temperature (C)]]*OO[[#This Row],[21]]</f>
        <v>7.7053273340399986E-6</v>
      </c>
      <c r="X27" s="10">
        <f>3/24000000*OO[[#This Row],[80 (28JUN1985 21:00:00)-Water Temperature (C)]]*OO[[#This Row],[22]]</f>
        <v>6.3832245211200005E-6</v>
      </c>
      <c r="Y27" s="10">
        <f>3/24000000*OO[[#This Row],[81 (29JUN1985 00:00:00)-Water Temperature (C)]]*OO[[#This Row],[23]]</f>
        <v>5.5569667975249995E-6</v>
      </c>
      <c r="Z27" s="10">
        <f>3/24000000*OO[[#This Row],[82 (29JUN1985 03:00:00)-Water Temperature (C)]]*OO[[#This Row],[24]]</f>
        <v>5.0734353407599998E-6</v>
      </c>
      <c r="AA27" s="10">
        <f>3/24000000*OO[[#This Row],[83 (29JUN1985 06:00:00)-Water Temperature (C)]]*OO[[#This Row],[25]]</f>
        <v>4.4685919275599997E-6</v>
      </c>
      <c r="AB27" s="10">
        <f>3/24000000*OO[[#This Row],[84 (29JUN1985 09:00:00)-Water Temperature (C)]]*OO[[#This Row],[26]]</f>
        <v>3.9051159250024998E-6</v>
      </c>
      <c r="AC27" s="10">
        <f>3/24000000*OO[[#This Row],[85 (29JUN1985 12:00:00)-Water Temperature (C)]]*OO[[#This Row],[27]]</f>
        <v>3.4167570863587502E-6</v>
      </c>
      <c r="AD27" s="10">
        <f>3/24000000*OO[[#This Row],[86 (29JUN1985 15:00:00)-Water Temperature (C)]]*OO[[#This Row],[28]]</f>
        <v>2.8366692186124999E-6</v>
      </c>
      <c r="AE27" s="10">
        <f>3/24000000*OO[[#This Row],[88 (29JUN1985 21:00:00)-Water Temperature (C)]]*OO[[#This Row],[30]]</f>
        <v>1.8720964275750002E-6</v>
      </c>
      <c r="AF27" s="10">
        <f>3/24000000*OO[[#This Row],[88 (29JUN1985 21:00:00)-Water Temperature (C)]]*OO[[#This Row],[30]]</f>
        <v>1.8720964275750002E-6</v>
      </c>
      <c r="AG27" s="10">
        <f>3/24000000*OO[[#This Row],[89 (30JUN1985 00:00:00)-Water Temperature (C)]]*OO[[#This Row],[31]]</f>
        <v>1.4767283621373751E-6</v>
      </c>
      <c r="AH27" s="10">
        <f>3/24000000*OO[[#This Row],[90 (30JUN1985 03:00:00)-Water Temperature (C)]]*OO[[#This Row],[32]]</f>
        <v>1.080502436028E-6</v>
      </c>
      <c r="AI27" s="10">
        <f>3/24000000*OO[[#This Row],[91 (30JUN1985 06:00:00)-Water Temperature (C)]]*OO[[#This Row],[33]]</f>
        <v>7.7327638003799996E-7</v>
      </c>
      <c r="AJ27" s="10">
        <f>3/24000000*OO[[#This Row],[92 (30JUN1985 09:00:00)-Water Temperature (C)]]*OO[[#This Row],[34]]</f>
        <v>5.7117341691562499E-7</v>
      </c>
      <c r="AK27" s="10">
        <f>3/24000000*OO[[#This Row],[93 (30JUN1985 12:00:00)-Water Temperature (C)]]*OO[[#This Row],[35]]</f>
        <v>4.4710139502224997E-7</v>
      </c>
      <c r="AL27" s="10">
        <f>3/24000000*OO[[#This Row],[94 (30JUN1985 15:00:00)-Water Temperature (C)]]*OO[[#This Row],[36]]</f>
        <v>3.5373211038825E-7</v>
      </c>
      <c r="AM27" s="10">
        <f>3/24000000*OO[[#This Row],[95 (30JUN1985 18:00:00)-Water Temperature (C)]]*OO[[#This Row],[37]]</f>
        <v>2.8360342837800001E-7</v>
      </c>
      <c r="AN27" s="10">
        <f>3/24000000*OO[[#This Row],[96 (30JUN1985 21:00:00)-Water Temperature (C)]]*OO[[#This Row],[38]]</f>
        <v>2.4442642408999997E-7</v>
      </c>
      <c r="AO27" s="10">
        <f>3/24000000*OO[[#This Row],[97 (01JUL1985 00:00:00)-Water Temperature (C)]]*OO[[#This Row],[39]]</f>
        <v>2.2057486622362503E-7</v>
      </c>
      <c r="AP27" s="10">
        <f>3/24000000*OO[[#This Row],[98 (01JUL1985 03:00:00)-Water Temperature (C)]]*OO[[#This Row],[40]]</f>
        <v>2.0230320384549998E-7</v>
      </c>
      <c r="AQ27" s="10">
        <f>3/24000000*OO[[#This Row],[99 (01JUL1985 06:00:00)-Water Temperature (C)]]*OO[[#This Row],[41]]</f>
        <v>1.8826767273600001E-7</v>
      </c>
      <c r="AR27" s="10">
        <f>3/24000000*OO[[#This Row],[100 (01JUL1985 09:00:00)-Water Temperature (C)]]*OO[[#This Row],[42]]</f>
        <v>1.7151701126422499E-7</v>
      </c>
      <c r="AS27" s="10">
        <f>3/24000000*OO[[#This Row],[101 (01JUL1985 12:00:00)-Water Temperature (C)]]*OO[[#This Row],[43]]</f>
        <v>1.5496321209424998E-7</v>
      </c>
      <c r="AT27" s="10">
        <f>3/24000000*OO[[#This Row],[102 (01JUL1985 15:00:00)-Water Temperature (C)]]*OO[[#This Row],[44]]</f>
        <v>1.3971028020708749E-7</v>
      </c>
      <c r="AU27" s="10">
        <f>3/24000000*OO[[#This Row],[103 (01JUL1985 18:00:00)-Water Temperature (C)]]*OO[[#This Row],[45]]</f>
        <v>1.2551190375422499E-7</v>
      </c>
      <c r="AV27" s="10">
        <f>3/24000000*OO[[#This Row],[104 (01JUL1985 21:00:00)-Water Temperature (C)]]*OO[[#This Row],[46]]</f>
        <v>1.1622925030853749E-7</v>
      </c>
      <c r="AW27" s="10">
        <f>3/24000000*OO[[#This Row],[105 (02JUL1985 00:00:00)-Water Temperature (C)]]*OO[[#This Row],[47]]</f>
        <v>1.1397099819498749E-7</v>
      </c>
      <c r="AX27" s="10">
        <f>3/24000000*OO[[#This Row],[106 (02JUL1985 03:00:00)-Water Temperature (C)]]*OO[[#This Row],[48]]</f>
        <v>1.207936754934E-7</v>
      </c>
      <c r="AY27" s="10">
        <f>3/24000000*OO[[#This Row],[107 (02JUL1985 06:00:00)-Water Temperature (C)]]*OO[[#This Row],[49]]</f>
        <v>1.2850472252607501E-7</v>
      </c>
      <c r="AZ27" s="10">
        <f>3/24000000*OO[[#This Row],[108 (02JUL1985 09:00:00)-Water Temperature (C)]]*OO[[#This Row],[50]]</f>
        <v>1.310651261637375E-7</v>
      </c>
      <c r="BA27" s="10">
        <f>3/24000000*OO[[#This Row],[109 (02JUL1985 12:00:00)-Water Temperature (C)]]*OO[[#This Row],[51]]</f>
        <v>1.2753615587060002E-7</v>
      </c>
      <c r="BB27" s="10">
        <f>3/24000000*OO[[#This Row],[110 (02JUL1985 15:00:00)-Water Temperature (C)]]*OO[[#This Row],[52]]</f>
        <v>1.171584669612E-7</v>
      </c>
      <c r="BC27" s="10">
        <f>3/24000000*OO[[#This Row],[111 (02JUL1985 18:00:00)-Water Temperature (C)]]*OO[[#This Row],[53]]</f>
        <v>1.0040475833484999E-7</v>
      </c>
      <c r="BD27" s="10">
        <f>3/24000000*OO[[#This Row],[112 (02JUL1985 21:00:00)-Water Temperature (C)]]*OO[[#This Row],[54]]</f>
        <v>8.726840013002499E-8</v>
      </c>
      <c r="BE27" s="10">
        <f>3/24000000*OO[[#This Row],[113 (03JUL1985 00:00:00)-Water Temperature (C)]]*OO[[#This Row],[55]]</f>
        <v>8.155919900961249E-8</v>
      </c>
      <c r="BF27" s="10">
        <f>3/24000000*OO[[#This Row],[114 (03JUL1985 03:00:00)-Water Temperature (C)]]*OO[[#This Row],[56]]</f>
        <v>8.1734698146837489E-8</v>
      </c>
      <c r="BG27" s="10">
        <f>3/24000000*OO[[#This Row],[115 (03JUL1985 06:00:00)-Water Temperature (C)]]*OO[[#This Row],[57]]</f>
        <v>8.4129082128362501E-8</v>
      </c>
      <c r="BH27" s="10">
        <f>3/24000000*OO[[#This Row],[116 (03JUL1985 09:00:00)-Water Temperature (C)]]*OO[[#This Row],[58]]</f>
        <v>8.6011453959399998E-8</v>
      </c>
      <c r="BI27" s="10">
        <f>3/24000000*OO[[#This Row],[117 (03JUL1985 12:00:00)-Water Temperature (C)]]*OO[[#This Row],[59]]</f>
        <v>8.4967028526399999E-8</v>
      </c>
      <c r="BJ27" s="10">
        <f>3/24000000*OO[[#This Row],[118 (03JUL1985 15:00:00)-Water Temperature (C)]]*OO[[#This Row],[60]]</f>
        <v>7.8495655641262488E-8</v>
      </c>
      <c r="BK27" s="10">
        <f>3/24000000*OO[[#This Row],[119 (03JUL1985 18:00:00)-Water Temperature (C)]]*OO[[#This Row],[61]]</f>
        <v>6.8121430227000002E-8</v>
      </c>
      <c r="BL27" s="10">
        <f>3/24000000*OO[[#This Row],[120 (03JUL1985 21:00:00)-Water Temperature (C)]]*OO[[#This Row],[62]]</f>
        <v>5.9964598281262497E-8</v>
      </c>
      <c r="BM27" s="10">
        <f>3/24000000*OO[[#This Row],[121 (04JUL1985 00:00:00)-Water Temperature (C)]]*OO[[#This Row],[63]]</f>
        <v>5.6138166054000001E-8</v>
      </c>
      <c r="BN27" s="10">
        <f>3/24000000*OO[[#This Row],[122 (04JUL1985 03:00:00)-Water Temperature (C)]]*OO[[#This Row],[64]]</f>
        <v>5.6698420823450006E-8</v>
      </c>
      <c r="BO27" s="10">
        <f>3/24000000*OO[[#This Row],[123 (04JUL1985 06:00:00)-Water Temperature (C)]]*OO[[#This Row],[65]]</f>
        <v>5.8354306031249989E-8</v>
      </c>
      <c r="BP27" s="10">
        <f>3/24000000*OO[[#This Row],[124 (04JUL1985 09:00:00)-Water Temperature (C)]]*OO[[#This Row],[66]]</f>
        <v>5.7627602941074996E-8</v>
      </c>
      <c r="BQ27" s="10">
        <f>3/24000000*OO[[#This Row],[125 (04JUL1985 12:00:00)-Water Temperature (C)]]*OO[[#This Row],[67]]</f>
        <v>5.3512623658175E-8</v>
      </c>
      <c r="BR27" s="10">
        <f>3/24000000*OO[[#This Row],[126 (04JUL1985 15:00:00)-Water Temperature (C)]]*OO[[#This Row],[68]]</f>
        <v>4.7815770273100001E-8</v>
      </c>
      <c r="BS27" s="10">
        <f>3/24000000*OO[[#This Row],[127 (04JUL1985 18:00:00)-Water Temperature (C)]]*OO[[#This Row],[69]]</f>
        <v>4.2458531627999997E-8</v>
      </c>
      <c r="BT27" s="10">
        <f>3/24000000*OO[[#This Row],[128 (04JUL1985 21:00:00)-Water Temperature (C)]]*OO[[#This Row],[70]]</f>
        <v>3.900506186925E-8</v>
      </c>
      <c r="BU27" s="10">
        <f>3/24000000*OO[[#This Row],[129 (05JUL1985 00:00:00)-Water Temperature (C)]]*OO[[#This Row],[71]]</f>
        <v>3.7588151074499999E-8</v>
      </c>
      <c r="BV27" s="10">
        <f>3/24000000*OO[[#This Row],[130 (05JUL1985 03:00:00)-Water Temperature (C)]]*OO[[#This Row],[72]]</f>
        <v>3.8918209611399997E-8</v>
      </c>
      <c r="BW27" s="10">
        <f>3/24000000*OO[[#This Row],[131 (05JUL1985 06:00:00)-Water Temperature (C)]]*OO[[#This Row],[73]]</f>
        <v>4.0458952580499998E-8</v>
      </c>
      <c r="BX27" s="10">
        <f>3/24000000*OO[[#This Row],[132 (05JUL1985 09:00:00)-Water Temperature (C)]]*OO[[#This Row],[74]]</f>
        <v>4.0442271183874994E-8</v>
      </c>
      <c r="BY27" s="10">
        <f>3/24000000*OO[[#This Row],[133 (05JUL1985 12:00:00)-Water Temperature (C)]]*OO[[#This Row],[75]]</f>
        <v>3.8954170996825E-8</v>
      </c>
      <c r="BZ27" s="10">
        <f>3/24000000*OO[[#This Row],[134 (05JUL1985 15:00:00)-Water Temperature (C)]]*OO[[#This Row],[76]]</f>
        <v>3.5707410836999996E-8</v>
      </c>
      <c r="CA27" s="10">
        <f>3/24000000*OO[[#This Row],[135 (05JUL1985 18:00:00)-Water Temperature (C)]]*OO[[#This Row],[77]]</f>
        <v>3.16857777915E-8</v>
      </c>
      <c r="CB27" s="10">
        <f>3/24000000*OO[[#This Row],[136 (05JUL1985 21:00:00)-Water Temperature (C)]]*OO[[#This Row],[78]]</f>
        <v>2.8966131843749998E-8</v>
      </c>
      <c r="CC27" s="10">
        <f>3/24000000*OO[[#This Row],[137 (06JUL1985 00:00:00)-Water Temperature (C)]]*OO[[#This Row],[79]]</f>
        <v>2.7993277560112498E-8</v>
      </c>
      <c r="CD27" s="10">
        <f>3/24000000*OO[[#This Row],[138 (06JUL1985 03:00:00)-Water Temperature (C)]]*OO[[#This Row],[80]]</f>
        <v>2.9159864939699997E-8</v>
      </c>
      <c r="CE27" s="10">
        <f>3/24000000*OO[[#This Row],[139 (06JUL1985 06:00:00)-Water Temperature (C)]]*OO[[#This Row],[81]]</f>
        <v>3.0859403818749992E-8</v>
      </c>
      <c r="CF27" s="10">
        <f>3/24000000*OO[[#This Row],[140 (06JUL1985 09:00:00)-Water Temperature (C)]]*OO[[#This Row],[82]]</f>
        <v>3.1577048633249998E-8</v>
      </c>
      <c r="CG27" s="10">
        <f>3/24000000*OO[[#This Row],[141 (06JUL1985 12:00:00)-Water Temperature (C)]]*OO[[#This Row],[83]]</f>
        <v>3.0576454473599998E-8</v>
      </c>
      <c r="CH27" s="10">
        <f>3/24000000*OO[[#This Row],[142 (06JUL1985 15:00:00)-Water Temperature (C)]]*OO[[#This Row],[84]]</f>
        <v>2.7722238568049998E-8</v>
      </c>
      <c r="CI27" s="10">
        <f>3/24000000*OO[[#This Row],[143 (06JUL1985 18:00:00)-Water Temperature (C)]]*OO[[#This Row],[85]]</f>
        <v>2.3991955970124999E-8</v>
      </c>
      <c r="CJ27" s="10">
        <f>3/24000000*OO[[#This Row],[144 (06JUL1985 21:00:00)-Water Temperature (C)]]*OO[[#This Row],[86]]</f>
        <v>2.149418712285E-8</v>
      </c>
      <c r="CK27" s="10">
        <f>3/24000000*OO[[#This Row],[145 (07JUL1985 00:00:00)-Water Temperature (C)]]*OO[[#This Row],[87]]</f>
        <v>2.06258080119E-8</v>
      </c>
      <c r="CL27" s="10">
        <f>3/24000000*OO[[#This Row],[146 (07JUL1985 03:00:00)-Water Temperature (C)]]*OO[[#This Row],[88]]</f>
        <v>2.146596388215E-8</v>
      </c>
      <c r="CM27" s="10">
        <f>3/24000000*OO[[#This Row],[147 (07JUL1985 06:00:00)-Water Temperature (C)]]*OO[[#This Row],[89]]</f>
        <v>2.2306742144099997E-8</v>
      </c>
      <c r="CN27" s="10">
        <f>3/24000000*OO[[#This Row],[148 (07JUL1985 09:00:00)-Water Temperature (C)]]*OO[[#This Row],[90]]</f>
        <v>2.1637094559112496E-8</v>
      </c>
      <c r="CO27" s="10">
        <f>3/24000000*OO[[#This Row],[149 (07JUL1985 12:00:00)-Water Temperature (C)]]*OO[[#This Row],[91]]</f>
        <v>2.0142282792249999E-8</v>
      </c>
      <c r="CP27" s="10">
        <f>3/24000000*OO[[#This Row],[150 (07JUL1985 15:00:00)-Water Temperature (C)]]*OO[[#This Row],[92]]</f>
        <v>1.8989068197625E-8</v>
      </c>
      <c r="CQ27" s="10">
        <f>3/24000000*OO[[#This Row],[151 (07JUL1985 18:00:00)-Water Temperature (C)]]*OO[[#This Row],[93]]</f>
        <v>1.7780274953999999E-8</v>
      </c>
      <c r="CR27" s="10">
        <f>3/24000000*OO[[#This Row],[152 (07JUL1985 21:00:00)-Water Temperature (C)]]*OO[[#This Row],[94]]</f>
        <v>1.6781457005249999E-8</v>
      </c>
      <c r="CS27" s="10">
        <f>3/24000000*OO[[#This Row],[153 (08JUL1985 00:00:00)-Water Temperature (C)]]*OO[[#This Row],[95]]</f>
        <v>1.6875564696875001E-8</v>
      </c>
      <c r="CT27" s="10">
        <f>3/24000000*OO[[#This Row],[154 (08JUL1985 03:00:00)-Water Temperature (C)]]*OO[[#This Row],[96]]</f>
        <v>1.9031693888812496E-8</v>
      </c>
      <c r="CU27" s="10">
        <f>3/24000000*OO[[#This Row],[155 (08JUL1985 06:00:00)-Water Temperature (C)]]*OO[[#This Row],[97]]</f>
        <v>2.15797155493125E-8</v>
      </c>
      <c r="CV27" s="10">
        <f>3/24000000*OO[[#This Row],[156 (08JUL1985 09:00:00)-Water Temperature (C)]]*OO[[#This Row],[98]]</f>
        <v>2.2769021922700006E-8</v>
      </c>
      <c r="CW27" s="10">
        <f>3/24000000*OO[[#This Row],[157 (08JUL1985 12:00:00)-Water Temperature (C)]]*OO[[#This Row],[99]]</f>
        <v>2.2321739676249995E-8</v>
      </c>
    </row>
    <row r="28" spans="1:101" x14ac:dyDescent="0.35">
      <c r="A28" t="s">
        <v>33</v>
      </c>
      <c r="B28">
        <v>839.62040000000002</v>
      </c>
      <c r="C28" s="10">
        <f>3/24*OO[[#This Row],[59 (26JUN1985 06:00:00)-Water Temperature (C)]]*OO[[#This Row],[1]]/SUM(OO[1])</f>
        <v>3.5254448503925742E-2</v>
      </c>
      <c r="D28" s="10">
        <f>3/24*OO[[#This Row],[60 (26JUN1985 09:00:00)-Water Temperature (C)]]*OO[[#This Row],[2]]/SUM(OO[2])</f>
        <v>2.9686741672604996E-4</v>
      </c>
      <c r="E28" s="10">
        <f>3/24*OO[[#This Row],[61 (26JUN1985 12:00:00)-Water Temperature (C)]]*OO[[#This Row],[3]]/SUM(OO[3])</f>
        <v>5.8828136303952913E-5</v>
      </c>
      <c r="F28" s="10">
        <f>3/24*OO[[#This Row],[62 (26JUN1985 15:00:00)-Water Temperature (C)]]*OO[[#This Row],[4]]/SUM(OO[4])</f>
        <v>5.1210379125556198E-5</v>
      </c>
      <c r="G28" s="10">
        <f>3/24*OO[[#This Row],[63 (26JUN1985 18:00:00)-Water Temperature (C)]]*OO[[#This Row],[5]]/SUM(OO[5])</f>
        <v>4.3957910203623179E-5</v>
      </c>
      <c r="H28" s="10">
        <f>3/24*OO[[#This Row],[64 (26JUN1985 21:00:00)-Water Temperature (C)]]*OO[[#This Row],[6]]/SUM(OO[6])</f>
        <v>3.8992359234222808E-5</v>
      </c>
      <c r="I28" s="10">
        <f>3/24*OO[[#This Row],[65 (27JUN1985 00:00:00)-Water Temperature (C)]]*OO[[#This Row],[7]]/SUM(OO[7])</f>
        <v>4.3305573960623705E-5</v>
      </c>
      <c r="J28" s="10">
        <f>3/24*OO[[#This Row],[66 (27JUN1985 03:00:00)-Water Temperature (C)]]*OO[[#This Row],[8]]/SUM(OO[8])</f>
        <v>4.9521721105219715E-5</v>
      </c>
      <c r="K28" s="10">
        <f>3/24*OO[[#This Row],[67 (27JUN1985 06:00:00)-Water Temperature (C)]]*OO[[#This Row],[9]]/SUM(OO[9])</f>
        <v>4.9737534132651691E-5</v>
      </c>
      <c r="L28" s="10">
        <f>3/24*OO[[#This Row],[68 (27JUN1985 09:00:00)-Water Temperature (C)]]*OO[[#This Row],[10]]/SUM(OO[10])</f>
        <v>4.6291579819658636E-5</v>
      </c>
      <c r="M28" s="10">
        <f>3/24*OO[[#This Row],[69 (27JUN1985 12:00:00)-Water Temperature (C)]]*OO[[#This Row],[11]]/SUM(OO[11])</f>
        <v>4.0537973928462687E-5</v>
      </c>
      <c r="N28" s="10">
        <f>3/24*OO[[#This Row],[70 (27JUN1985 15:00:00)-Water Temperature (C)]]*OO[[#This Row],[12]]/SUM(OO[12])</f>
        <v>3.3961368113676093E-5</v>
      </c>
      <c r="O28" s="10">
        <f>3/24*OO[[#This Row],[71 (27JUN1985 18:00:00)-Water Temperature (C)]]*OO[[#This Row],[13]]/SUM(OO[13])</f>
        <v>2.8150672352215871E-5</v>
      </c>
      <c r="P28" s="10">
        <f>3/24*OO[[#This Row],[72 (27JUN1985 21:00:00)-Water Temperature (C)]]*OO[[#This Row],[14]]/SUM(OO[14])</f>
        <v>2.3368522330706117E-5</v>
      </c>
      <c r="Q28" s="10">
        <f>3/24*OO[[#This Row],[73 (28JUN1985 00:00:00)-Water Temperature (C)]]*OO[[#This Row],[15]]/SUM(OO[15])</f>
        <v>1.9855959896581273E-5</v>
      </c>
      <c r="R28" s="10">
        <f>3/24*OO[[#This Row],[74 (28JUN1985 03:00:00)-Water Temperature (C)]]*OO[[#This Row],[16]]/SUM(OO[16])</f>
        <v>1.8293506403631681E-5</v>
      </c>
      <c r="S28" s="10">
        <f>3/24*OO[[#This Row],[75 (28JUN1985 06:00:00)-Water Temperature (C)]]*OO[[#This Row],[17]]/SUM(OO[17])</f>
        <v>1.6965449343278607E-5</v>
      </c>
      <c r="T28" s="10">
        <f>3/24*OO[[#This Row],[76 (28JUN1985 09:00:00)-Water Temperature (C)]]*OO[[#This Row],[18]]/SUM(OO[18])</f>
        <v>1.4754534475462979E-5</v>
      </c>
      <c r="U28" s="10">
        <f>3/24*OO[[#This Row],[77 (28JUN1985 12:00:00)-Water Temperature (C)]]*OO[[#This Row],[19]]/SUM(OO[19])</f>
        <v>1.265035374391797E-5</v>
      </c>
      <c r="V28" s="10">
        <f>3/24000000*OO[[#This Row],[78 (28JUN1985 15:00:00)-Water Temperature (C)]]*OO[[#This Row],[20]]</f>
        <v>1.0591519006304999E-5</v>
      </c>
      <c r="W28" s="10">
        <f>3/24000000*OO[[#This Row],[79 (28JUN1985 18:00:00)-Water Temperature (C)]]*OO[[#This Row],[21]]</f>
        <v>8.6999667940499997E-6</v>
      </c>
      <c r="X28" s="10">
        <f>3/24000000*OO[[#This Row],[80 (28JUN1985 21:00:00)-Water Temperature (C)]]*OO[[#This Row],[22]]</f>
        <v>7.1873479578037504E-6</v>
      </c>
      <c r="Y28" s="10">
        <f>3/24000000*OO[[#This Row],[81 (29JUN1985 00:00:00)-Water Temperature (C)]]*OO[[#This Row],[23]]</f>
        <v>6.2491772310075E-6</v>
      </c>
      <c r="Z28" s="10">
        <f>3/24000000*OO[[#This Row],[82 (29JUN1985 03:00:00)-Water Temperature (C)]]*OO[[#This Row],[24]]</f>
        <v>5.678658402115E-6</v>
      </c>
      <c r="AA28" s="10">
        <f>3/24000000*OO[[#This Row],[83 (29JUN1985 06:00:00)-Water Temperature (C)]]*OO[[#This Row],[25]]</f>
        <v>5.0219121410999999E-6</v>
      </c>
      <c r="AB28" s="10">
        <f>3/24000000*OO[[#This Row],[84 (29JUN1985 09:00:00)-Water Temperature (C)]]*OO[[#This Row],[26]]</f>
        <v>4.3933432882799997E-6</v>
      </c>
      <c r="AC28" s="10">
        <f>3/24000000*OO[[#This Row],[85 (29JUN1985 12:00:00)-Water Temperature (C)]]*OO[[#This Row],[27]]</f>
        <v>3.8375082148562491E-6</v>
      </c>
      <c r="AD28" s="10">
        <f>3/24000000*OO[[#This Row],[86 (29JUN1985 15:00:00)-Water Temperature (C)]]*OO[[#This Row],[28]]</f>
        <v>3.1865754966224999E-6</v>
      </c>
      <c r="AE28" s="10">
        <f>3/24000000*OO[[#This Row],[88 (29JUN1985 21:00:00)-Water Temperature (C)]]*OO[[#This Row],[30]]</f>
        <v>2.09987084888E-6</v>
      </c>
      <c r="AF28" s="10">
        <f>3/24000000*OO[[#This Row],[88 (29JUN1985 21:00:00)-Water Temperature (C)]]*OO[[#This Row],[30]]</f>
        <v>2.09987084888E-6</v>
      </c>
      <c r="AG28" s="10">
        <f>3/24000000*OO[[#This Row],[89 (30JUN1985 00:00:00)-Water Temperature (C)]]*OO[[#This Row],[31]]</f>
        <v>1.6820446772844999E-6</v>
      </c>
      <c r="AH28" s="10">
        <f>3/24000000*OO[[#This Row],[90 (30JUN1985 03:00:00)-Water Temperature (C)]]*OO[[#This Row],[32]]</f>
        <v>1.2443079555584997E-6</v>
      </c>
      <c r="AI28" s="10">
        <f>3/24000000*OO[[#This Row],[91 (30JUN1985 06:00:00)-Water Temperature (C)]]*OO[[#This Row],[33]]</f>
        <v>8.8887478010375007E-7</v>
      </c>
      <c r="AJ28" s="10">
        <f>3/24000000*OO[[#This Row],[92 (30JUN1985 09:00:00)-Water Temperature (C)]]*OO[[#This Row],[34]]</f>
        <v>6.5144252436187493E-7</v>
      </c>
      <c r="AK28" s="10">
        <f>3/24000000*OO[[#This Row],[93 (30JUN1985 12:00:00)-Water Temperature (C)]]*OO[[#This Row],[35]]</f>
        <v>5.0496907817999989E-7</v>
      </c>
      <c r="AL28" s="10">
        <f>3/24000000*OO[[#This Row],[94 (30JUN1985 15:00:00)-Water Temperature (C)]]*OO[[#This Row],[36]]</f>
        <v>3.9691199333650004E-7</v>
      </c>
      <c r="AM28" s="10">
        <f>3/24000000*OO[[#This Row],[95 (30JUN1985 18:00:00)-Water Temperature (C)]]*OO[[#This Row],[37]]</f>
        <v>3.1675804364999999E-7</v>
      </c>
      <c r="AN28" s="10">
        <f>3/24000000*OO[[#This Row],[96 (30JUN1985 21:00:00)-Water Temperature (C)]]*OO[[#This Row],[38]]</f>
        <v>2.7064612234737501E-7</v>
      </c>
      <c r="AO28" s="10">
        <f>3/24000000*OO[[#This Row],[97 (01JUL1985 00:00:00)-Water Temperature (C)]]*OO[[#This Row],[39]]</f>
        <v>2.4449888747437496E-7</v>
      </c>
      <c r="AP28" s="10">
        <f>3/24000000*OO[[#This Row],[98 (01JUL1985 03:00:00)-Water Temperature (C)]]*OO[[#This Row],[40]]</f>
        <v>2.2463088466999996E-7</v>
      </c>
      <c r="AQ28" s="10">
        <f>3/24000000*OO[[#This Row],[99 (01JUL1985 06:00:00)-Water Temperature (C)]]*OO[[#This Row],[41]]</f>
        <v>2.0833222344124999E-7</v>
      </c>
      <c r="AR28" s="10">
        <f>3/24000000*OO[[#This Row],[100 (01JUL1985 09:00:00)-Water Temperature (C)]]*OO[[#This Row],[42]]</f>
        <v>1.90310797695E-7</v>
      </c>
      <c r="AS28" s="10">
        <f>3/24000000*OO[[#This Row],[101 (01JUL1985 12:00:00)-Water Temperature (C)]]*OO[[#This Row],[43]]</f>
        <v>1.7129979478011247E-7</v>
      </c>
      <c r="AT28" s="10">
        <f>3/24000000*OO[[#This Row],[102 (01JUL1985 15:00:00)-Water Temperature (C)]]*OO[[#This Row],[44]]</f>
        <v>1.543099772965E-7</v>
      </c>
      <c r="AU28" s="10">
        <f>3/24000000*OO[[#This Row],[103 (01JUL1985 18:00:00)-Water Temperature (C)]]*OO[[#This Row],[45]]</f>
        <v>1.3832648023173751E-7</v>
      </c>
      <c r="AV28" s="10">
        <f>3/24000000*OO[[#This Row],[104 (01JUL1985 21:00:00)-Water Temperature (C)]]*OO[[#This Row],[46]]</f>
        <v>1.2772977806294999E-7</v>
      </c>
      <c r="AW28" s="10">
        <f>3/24000000*OO[[#This Row],[105 (02JUL1985 00:00:00)-Water Temperature (C)]]*OO[[#This Row],[47]]</f>
        <v>1.2461727236734997E-7</v>
      </c>
      <c r="AX28" s="10">
        <f>3/24000000*OO[[#This Row],[106 (02JUL1985 03:00:00)-Water Temperature (C)]]*OO[[#This Row],[48]]</f>
        <v>1.3195123950569999E-7</v>
      </c>
      <c r="AY28" s="10">
        <f>3/24000000*OO[[#This Row],[107 (02JUL1985 06:00:00)-Water Temperature (C)]]*OO[[#This Row],[49]]</f>
        <v>1.408043034651E-7</v>
      </c>
      <c r="AZ28" s="10">
        <f>3/24000000*OO[[#This Row],[108 (02JUL1985 09:00:00)-Water Temperature (C)]]*OO[[#This Row],[50]]</f>
        <v>1.4438882603374996E-7</v>
      </c>
      <c r="BA28" s="10">
        <f>3/24000000*OO[[#This Row],[109 (02JUL1985 12:00:00)-Water Temperature (C)]]*OO[[#This Row],[51]]</f>
        <v>1.40938052553025E-7</v>
      </c>
      <c r="BB28" s="10">
        <f>3/24000000*OO[[#This Row],[110 (02JUL1985 15:00:00)-Water Temperature (C)]]*OO[[#This Row],[52]]</f>
        <v>1.2961609489619999E-7</v>
      </c>
      <c r="BC28" s="10">
        <f>3/24000000*OO[[#This Row],[111 (02JUL1985 18:00:00)-Water Temperature (C)]]*OO[[#This Row],[53]]</f>
        <v>1.112726723167125E-7</v>
      </c>
      <c r="BD28" s="10">
        <f>3/24000000*OO[[#This Row],[112 (02JUL1985 21:00:00)-Water Temperature (C)]]*OO[[#This Row],[54]]</f>
        <v>9.6274742414399988E-8</v>
      </c>
      <c r="BE28" s="10">
        <f>3/24000000*OO[[#This Row],[113 (03JUL1985 00:00:00)-Water Temperature (C)]]*OO[[#This Row],[55]]</f>
        <v>8.9390637651874997E-8</v>
      </c>
      <c r="BF28" s="10">
        <f>3/24000000*OO[[#This Row],[114 (03JUL1985 03:00:00)-Water Temperature (C)]]*OO[[#This Row],[56]]</f>
        <v>8.9465552544199986E-8</v>
      </c>
      <c r="BG28" s="10">
        <f>3/24000000*OO[[#This Row],[115 (03JUL1985 06:00:00)-Water Temperature (C)]]*OO[[#This Row],[57]]</f>
        <v>9.2237891515137497E-8</v>
      </c>
      <c r="BH28" s="10">
        <f>3/24000000*OO[[#This Row],[116 (03JUL1985 09:00:00)-Water Temperature (C)]]*OO[[#This Row],[58]]</f>
        <v>9.4520254424624985E-8</v>
      </c>
      <c r="BI28" s="10">
        <f>3/24000000*OO[[#This Row],[117 (03JUL1985 12:00:00)-Water Temperature (C)]]*OO[[#This Row],[59]]</f>
        <v>9.3662511492949997E-8</v>
      </c>
      <c r="BJ28" s="10">
        <f>3/24000000*OO[[#This Row],[118 (03JUL1985 15:00:00)-Water Temperature (C)]]*OO[[#This Row],[60]]</f>
        <v>8.666537722644999E-8</v>
      </c>
      <c r="BK28" s="10">
        <f>3/24000000*OO[[#This Row],[119 (03JUL1985 18:00:00)-Water Temperature (C)]]*OO[[#This Row],[61]]</f>
        <v>7.5353031512999992E-8</v>
      </c>
      <c r="BL28" s="10">
        <f>3/24000000*OO[[#This Row],[120 (03JUL1985 21:00:00)-Water Temperature (C)]]*OO[[#This Row],[62]]</f>
        <v>6.6035707094537499E-8</v>
      </c>
      <c r="BM28" s="10">
        <f>3/24000000*OO[[#This Row],[121 (04JUL1985 00:00:00)-Water Temperature (C)]]*OO[[#This Row],[63]]</f>
        <v>6.1715330313875007E-8</v>
      </c>
      <c r="BN28" s="10">
        <f>3/24000000*OO[[#This Row],[122 (04JUL1985 03:00:00)-Water Temperature (C)]]*OO[[#This Row],[64]]</f>
        <v>6.2276292595099986E-8</v>
      </c>
      <c r="BO28" s="10">
        <f>3/24000000*OO[[#This Row],[123 (04JUL1985 06:00:00)-Water Temperature (C)]]*OO[[#This Row],[65]]</f>
        <v>6.413220711324999E-8</v>
      </c>
      <c r="BP28" s="10">
        <f>3/24000000*OO[[#This Row],[124 (04JUL1985 09:00:00)-Water Temperature (C)]]*OO[[#This Row],[66]]</f>
        <v>6.3608197541400004E-8</v>
      </c>
      <c r="BQ28" s="10">
        <f>3/24000000*OO[[#This Row],[125 (04JUL1985 12:00:00)-Water Temperature (C)]]*OO[[#This Row],[67]]</f>
        <v>5.9171948299849993E-8</v>
      </c>
      <c r="BR28" s="10">
        <f>3/24000000*OO[[#This Row],[126 (04JUL1985 15:00:00)-Water Temperature (C)]]*OO[[#This Row],[68]]</f>
        <v>5.2860461496849995E-8</v>
      </c>
      <c r="BS28" s="10">
        <f>3/24000000*OO[[#This Row],[127 (04JUL1985 18:00:00)-Water Temperature (C)]]*OO[[#This Row],[69]]</f>
        <v>4.6804706160024998E-8</v>
      </c>
      <c r="BT28" s="10">
        <f>3/24000000*OO[[#This Row],[128 (04JUL1985 21:00:00)-Water Temperature (C)]]*OO[[#This Row],[70]]</f>
        <v>4.2821897585825001E-8</v>
      </c>
      <c r="BU28" s="10">
        <f>3/24000000*OO[[#This Row],[129 (05JUL1985 00:00:00)-Water Temperature (C)]]*OO[[#This Row],[71]]</f>
        <v>4.1154991467700002E-8</v>
      </c>
      <c r="BV28" s="10">
        <f>3/24000000*OO[[#This Row],[130 (05JUL1985 03:00:00)-Water Temperature (C)]]*OO[[#This Row],[72]]</f>
        <v>4.2582625604549994E-8</v>
      </c>
      <c r="BW28" s="10">
        <f>3/24000000*OO[[#This Row],[131 (05JUL1985 06:00:00)-Water Temperature (C)]]*OO[[#This Row],[73]]</f>
        <v>4.4315554764374994E-8</v>
      </c>
      <c r="BX28" s="10">
        <f>3/24000000*OO[[#This Row],[132 (05JUL1985 09:00:00)-Water Temperature (C)]]*OO[[#This Row],[74]]</f>
        <v>4.4523479076187495E-8</v>
      </c>
      <c r="BY28" s="10">
        <f>3/24000000*OO[[#This Row],[133 (05JUL1985 12:00:00)-Water Temperature (C)]]*OO[[#This Row],[75]]</f>
        <v>4.295537741249999E-8</v>
      </c>
      <c r="BZ28" s="10">
        <f>3/24000000*OO[[#This Row],[134 (05JUL1985 15:00:00)-Water Temperature (C)]]*OO[[#This Row],[76]]</f>
        <v>3.9388378350937499E-8</v>
      </c>
      <c r="CA28" s="10">
        <f>3/24000000*OO[[#This Row],[135 (05JUL1985 18:00:00)-Water Temperature (C)]]*OO[[#This Row],[77]]</f>
        <v>3.4957068124275002E-8</v>
      </c>
      <c r="CB28" s="10">
        <f>3/24000000*OO[[#This Row],[136 (05JUL1985 21:00:00)-Water Temperature (C)]]*OO[[#This Row],[78]]</f>
        <v>3.18073796544E-8</v>
      </c>
      <c r="CC28" s="10">
        <f>3/24000000*OO[[#This Row],[137 (06JUL1985 00:00:00)-Water Temperature (C)]]*OO[[#This Row],[79]]</f>
        <v>3.0644518830275002E-8</v>
      </c>
      <c r="CD28" s="10">
        <f>3/24000000*OO[[#This Row],[138 (06JUL1985 03:00:00)-Water Temperature (C)]]*OO[[#This Row],[80]]</f>
        <v>3.1892597172525001E-8</v>
      </c>
      <c r="CE28" s="10">
        <f>3/24000000*OO[[#This Row],[139 (06JUL1985 06:00:00)-Water Temperature (C)]]*OO[[#This Row],[81]]</f>
        <v>3.3817747901262499E-8</v>
      </c>
      <c r="CF28" s="10">
        <f>3/24000000*OO[[#This Row],[140 (06JUL1985 09:00:00)-Water Temperature (C)]]*OO[[#This Row],[82]]</f>
        <v>3.47304625644375E-8</v>
      </c>
      <c r="CG28" s="10">
        <f>3/24000000*OO[[#This Row],[141 (06JUL1985 12:00:00)-Water Temperature (C)]]*OO[[#This Row],[83]]</f>
        <v>3.3738761042437497E-8</v>
      </c>
      <c r="CH28" s="10">
        <f>3/24000000*OO[[#This Row],[142 (06JUL1985 15:00:00)-Water Temperature (C)]]*OO[[#This Row],[84]]</f>
        <v>3.0623270562999992E-8</v>
      </c>
      <c r="CI28" s="10">
        <f>3/24000000*OO[[#This Row],[143 (06JUL1985 18:00:00)-Water Temperature (C)]]*OO[[#This Row],[85]]</f>
        <v>2.6518046815324995E-8</v>
      </c>
      <c r="CJ28" s="10">
        <f>3/24000000*OO[[#This Row],[144 (06JUL1985 21:00:00)-Water Temperature (C)]]*OO[[#This Row],[86]]</f>
        <v>2.360384631825E-8</v>
      </c>
      <c r="CK28" s="10">
        <f>3/24000000*OO[[#This Row],[145 (07JUL1985 00:00:00)-Water Temperature (C)]]*OO[[#This Row],[87]]</f>
        <v>2.2549529114999998E-8</v>
      </c>
      <c r="CL28" s="10">
        <f>3/24000000*OO[[#This Row],[146 (07JUL1985 03:00:00)-Water Temperature (C)]]*OO[[#This Row],[88]]</f>
        <v>2.3448242695549999E-8</v>
      </c>
      <c r="CM28" s="10">
        <f>3/24000000*OO[[#This Row],[147 (07JUL1985 06:00:00)-Water Temperature (C)]]*OO[[#This Row],[89]]</f>
        <v>2.4357935059724999E-8</v>
      </c>
      <c r="CN28" s="10">
        <f>3/24000000*OO[[#This Row],[148 (07JUL1985 09:00:00)-Water Temperature (C)]]*OO[[#This Row],[90]]</f>
        <v>2.3802583089087498E-8</v>
      </c>
      <c r="CO28" s="10">
        <f>3/24000000*OO[[#This Row],[149 (07JUL1985 12:00:00)-Water Temperature (C)]]*OO[[#This Row],[91]]</f>
        <v>2.2160451762962498E-8</v>
      </c>
      <c r="CP28" s="10">
        <f>3/24000000*OO[[#This Row],[150 (07JUL1985 15:00:00)-Water Temperature (C)]]*OO[[#This Row],[92]]</f>
        <v>2.08523599015875E-8</v>
      </c>
      <c r="CQ28" s="10">
        <f>3/24000000*OO[[#This Row],[151 (07JUL1985 18:00:00)-Water Temperature (C)]]*OO[[#This Row],[93]]</f>
        <v>1.9493817857999999E-8</v>
      </c>
      <c r="CR28" s="10">
        <f>3/24000000*OO[[#This Row],[152 (07JUL1985 21:00:00)-Water Temperature (C)]]*OO[[#This Row],[94]]</f>
        <v>1.8374492127437501E-8</v>
      </c>
      <c r="CS28" s="10">
        <f>3/24000000*OO[[#This Row],[153 (08JUL1985 00:00:00)-Water Temperature (C)]]*OO[[#This Row],[95]]</f>
        <v>1.8334494220437498E-8</v>
      </c>
      <c r="CT28" s="10">
        <f>3/24000000*OO[[#This Row],[154 (08JUL1985 03:00:00)-Water Temperature (C)]]*OO[[#This Row],[96]]</f>
        <v>2.06287608995E-8</v>
      </c>
      <c r="CU28" s="10">
        <f>3/24000000*OO[[#This Row],[155 (08JUL1985 06:00:00)-Water Temperature (C)]]*OO[[#This Row],[97]]</f>
        <v>2.3497018432574999E-8</v>
      </c>
      <c r="CV28" s="10">
        <f>3/24000000*OO[[#This Row],[156 (08JUL1985 09:00:00)-Water Temperature (C)]]*OO[[#This Row],[98]]</f>
        <v>2.4980703587325001E-8</v>
      </c>
      <c r="CW28" s="10">
        <f>3/24000000*OO[[#This Row],[157 (08JUL1985 12:00:00)-Water Temperature (C)]]*OO[[#This Row],[99]]</f>
        <v>2.4597924751887498E-8</v>
      </c>
    </row>
    <row r="29" spans="1:101" x14ac:dyDescent="0.35">
      <c r="A29" t="s">
        <v>34</v>
      </c>
      <c r="B29">
        <v>848.61800000000005</v>
      </c>
      <c r="C29" s="10">
        <f>3/24*OO[[#This Row],[59 (26JUN1985 06:00:00)-Water Temperature (C)]]*OO[[#This Row],[1]]/SUM(OO[1])</f>
        <v>6.211146087076231E-2</v>
      </c>
      <c r="D29" s="10">
        <f>3/24*OO[[#This Row],[60 (26JUN1985 09:00:00)-Water Temperature (C)]]*OO[[#This Row],[2]]/SUM(OO[2])</f>
        <v>6.773522635643665E-4</v>
      </c>
      <c r="E29" s="10">
        <f>3/24*OO[[#This Row],[61 (26JUN1985 12:00:00)-Water Temperature (C)]]*OO[[#This Row],[3]]/SUM(OO[3])</f>
        <v>6.5469075675066927E-5</v>
      </c>
      <c r="F29" s="10">
        <f>3/24*OO[[#This Row],[62 (26JUN1985 15:00:00)-Water Temperature (C)]]*OO[[#This Row],[4]]/SUM(OO[4])</f>
        <v>5.5086792918061621E-5</v>
      </c>
      <c r="G29" s="10">
        <f>3/24*OO[[#This Row],[63 (26JUN1985 18:00:00)-Water Temperature (C)]]*OO[[#This Row],[5]]/SUM(OO[5])</f>
        <v>4.7312588527180376E-5</v>
      </c>
      <c r="H29" s="10">
        <f>3/24*OO[[#This Row],[64 (26JUN1985 21:00:00)-Water Temperature (C)]]*OO[[#This Row],[6]]/SUM(OO[6])</f>
        <v>4.1612493125367038E-5</v>
      </c>
      <c r="I29" s="10">
        <f>3/24*OO[[#This Row],[65 (27JUN1985 00:00:00)-Water Temperature (C)]]*OO[[#This Row],[7]]/SUM(OO[7])</f>
        <v>4.5016093527808976E-5</v>
      </c>
      <c r="J29" s="10">
        <f>3/24*OO[[#This Row],[66 (27JUN1985 03:00:00)-Water Temperature (C)]]*OO[[#This Row],[8]]/SUM(OO[8])</f>
        <v>5.2229064674389207E-5</v>
      </c>
      <c r="K29" s="10">
        <f>3/24*OO[[#This Row],[67 (27JUN1985 06:00:00)-Water Temperature (C)]]*OO[[#This Row],[9]]/SUM(OO[9])</f>
        <v>5.3193790555863391E-5</v>
      </c>
      <c r="L29" s="10">
        <f>3/24*OO[[#This Row],[68 (27JUN1985 09:00:00)-Water Temperature (C)]]*OO[[#This Row],[10]]/SUM(OO[10])</f>
        <v>4.9847601442210074E-5</v>
      </c>
      <c r="M29" s="10">
        <f>3/24*OO[[#This Row],[69 (27JUN1985 12:00:00)-Water Temperature (C)]]*OO[[#This Row],[11]]/SUM(OO[11])</f>
        <v>4.3871932875656064E-5</v>
      </c>
      <c r="N29" s="10">
        <f>3/24*OO[[#This Row],[70 (27JUN1985 15:00:00)-Water Temperature (C)]]*OO[[#This Row],[12]]/SUM(OO[12])</f>
        <v>3.6791272229548129E-5</v>
      </c>
      <c r="O29" s="10">
        <f>3/24*OO[[#This Row],[71 (27JUN1985 18:00:00)-Water Temperature (C)]]*OO[[#This Row],[13]]/SUM(OO[13])</f>
        <v>3.0494419880362805E-5</v>
      </c>
      <c r="P29" s="10">
        <f>3/24*OO[[#This Row],[72 (27JUN1985 21:00:00)-Water Temperature (C)]]*OO[[#This Row],[14]]/SUM(OO[14])</f>
        <v>2.5290415460566117E-5</v>
      </c>
      <c r="Q29" s="10">
        <f>3/24*OO[[#This Row],[73 (28JUN1985 00:00:00)-Water Temperature (C)]]*OO[[#This Row],[15]]/SUM(OO[15])</f>
        <v>2.1466908784368316E-5</v>
      </c>
      <c r="R29" s="10">
        <f>3/24*OO[[#This Row],[74 (28JUN1985 03:00:00)-Water Temperature (C)]]*OO[[#This Row],[16]]/SUM(OO[16])</f>
        <v>1.9710955481458459E-5</v>
      </c>
      <c r="S29" s="10">
        <f>3/24*OO[[#This Row],[75 (28JUN1985 06:00:00)-Water Temperature (C)]]*OO[[#This Row],[17]]/SUM(OO[17])</f>
        <v>1.8307118711559723E-5</v>
      </c>
      <c r="T29" s="10">
        <f>3/24*OO[[#This Row],[76 (28JUN1985 09:00:00)-Water Temperature (C)]]*OO[[#This Row],[18]]/SUM(OO[18])</f>
        <v>1.6028768405103262E-5</v>
      </c>
      <c r="U29" s="10">
        <f>3/24*OO[[#This Row],[77 (28JUN1985 12:00:00)-Water Temperature (C)]]*OO[[#This Row],[19]]/SUM(OO[19])</f>
        <v>1.373165299192542E-5</v>
      </c>
      <c r="V29" s="10">
        <f>3/24000000*OO[[#This Row],[78 (28JUN1985 15:00:00)-Water Temperature (C)]]*OO[[#This Row],[20]]</f>
        <v>1.1487350988119999E-5</v>
      </c>
      <c r="W29" s="10">
        <f>3/24000000*OO[[#This Row],[79 (28JUN1985 18:00:00)-Water Temperature (C)]]*OO[[#This Row],[21]]</f>
        <v>9.4367767061050016E-6</v>
      </c>
      <c r="X29" s="10">
        <f>3/24000000*OO[[#This Row],[80 (28JUN1985 21:00:00)-Water Temperature (C)]]*OO[[#This Row],[22]]</f>
        <v>7.7815878773849986E-6</v>
      </c>
      <c r="Y29" s="10">
        <f>3/24000000*OO[[#This Row],[81 (29JUN1985 00:00:00)-Water Temperature (C)]]*OO[[#This Row],[23]]</f>
        <v>6.7631526340312502E-6</v>
      </c>
      <c r="Z29" s="10">
        <f>3/24000000*OO[[#This Row],[82 (29JUN1985 03:00:00)-Water Temperature (C)]]*OO[[#This Row],[24]]</f>
        <v>6.13297547995E-6</v>
      </c>
      <c r="AA29" s="10">
        <f>3/24000000*OO[[#This Row],[83 (29JUN1985 06:00:00)-Water Temperature (C)]]*OO[[#This Row],[25]]</f>
        <v>5.449378058499999E-6</v>
      </c>
      <c r="AB29" s="10">
        <f>3/24000000*OO[[#This Row],[84 (29JUN1985 09:00:00)-Water Temperature (C)]]*OO[[#This Row],[26]]</f>
        <v>4.7877522902912502E-6</v>
      </c>
      <c r="AC29" s="10">
        <f>3/24000000*OO[[#This Row],[85 (29JUN1985 12:00:00)-Water Temperature (C)]]*OO[[#This Row],[27]]</f>
        <v>4.1810248691199998E-6</v>
      </c>
      <c r="AD29" s="10">
        <f>3/24000000*OO[[#This Row],[86 (29JUN1985 15:00:00)-Water Temperature (C)]]*OO[[#This Row],[28]]</f>
        <v>3.4817019062962493E-6</v>
      </c>
      <c r="AE29" s="10">
        <f>3/24000000*OO[[#This Row],[88 (29JUN1985 21:00:00)-Water Temperature (C)]]*OO[[#This Row],[30]]</f>
        <v>2.2944699675187499E-6</v>
      </c>
      <c r="AF29" s="10">
        <f>3/24000000*OO[[#This Row],[88 (29JUN1985 21:00:00)-Water Temperature (C)]]*OO[[#This Row],[30]]</f>
        <v>2.2944699675187499E-6</v>
      </c>
      <c r="AG29" s="10">
        <f>3/24000000*OO[[#This Row],[89 (30JUN1985 00:00:00)-Water Temperature (C)]]*OO[[#This Row],[31]]</f>
        <v>1.8666869910799997E-6</v>
      </c>
      <c r="AH29" s="10">
        <f>3/24000000*OO[[#This Row],[90 (30JUN1985 03:00:00)-Water Temperature (C)]]*OO[[#This Row],[32]]</f>
        <v>1.4034906262451248E-6</v>
      </c>
      <c r="AI29" s="10">
        <f>3/24000000*OO[[#This Row],[91 (30JUN1985 06:00:00)-Water Temperature (C)]]*OO[[#This Row],[33]]</f>
        <v>1.0032461665012499E-6</v>
      </c>
      <c r="AJ29" s="10">
        <f>3/24000000*OO[[#This Row],[92 (30JUN1985 09:00:00)-Water Temperature (C)]]*OO[[#This Row],[34]]</f>
        <v>7.3001828961387491E-7</v>
      </c>
      <c r="AK29" s="10">
        <f>3/24000000*OO[[#This Row],[93 (30JUN1985 12:00:00)-Water Temperature (C)]]*OO[[#This Row],[35]]</f>
        <v>5.60018926027E-7</v>
      </c>
      <c r="AL29" s="10">
        <f>3/24000000*OO[[#This Row],[94 (30JUN1985 15:00:00)-Water Temperature (C)]]*OO[[#This Row],[36]]</f>
        <v>4.3684478289899992E-7</v>
      </c>
      <c r="AM29" s="10">
        <f>3/24000000*OO[[#This Row],[95 (30JUN1985 18:00:00)-Water Temperature (C)]]*OO[[#This Row],[37]]</f>
        <v>3.4695720153474999E-7</v>
      </c>
      <c r="AN29" s="10">
        <f>3/24000000*OO[[#This Row],[96 (30JUN1985 21:00:00)-Water Temperature (C)]]*OO[[#This Row],[38]]</f>
        <v>2.93882092473375E-7</v>
      </c>
      <c r="AO29" s="10">
        <f>3/24000000*OO[[#This Row],[97 (01JUL1985 00:00:00)-Water Temperature (C)]]*OO[[#This Row],[39]]</f>
        <v>2.6532297236249996E-7</v>
      </c>
      <c r="AP29" s="10">
        <f>3/24000000*OO[[#This Row],[98 (01JUL1985 03:00:00)-Water Temperature (C)]]*OO[[#This Row],[40]]</f>
        <v>2.446194366875E-7</v>
      </c>
      <c r="AQ29" s="10">
        <f>3/24000000*OO[[#This Row],[99 (01JUL1985 06:00:00)-Water Temperature (C)]]*OO[[#This Row],[41]]</f>
        <v>2.2598547274237497E-7</v>
      </c>
      <c r="AR29" s="10">
        <f>3/24000000*OO[[#This Row],[100 (01JUL1985 09:00:00)-Water Temperature (C)]]*OO[[#This Row],[42]]</f>
        <v>2.0690364270825E-7</v>
      </c>
      <c r="AS29" s="10">
        <f>3/24000000*OO[[#This Row],[101 (01JUL1985 12:00:00)-Water Temperature (C)]]*OO[[#This Row],[43]]</f>
        <v>1.8559449986875E-7</v>
      </c>
      <c r="AT29" s="10">
        <f>3/24000000*OO[[#This Row],[102 (01JUL1985 15:00:00)-Water Temperature (C)]]*OO[[#This Row],[44]]</f>
        <v>1.6692939346849998E-7</v>
      </c>
      <c r="AU29" s="10">
        <f>3/24000000*OO[[#This Row],[103 (01JUL1985 18:00:00)-Water Temperature (C)]]*OO[[#This Row],[45]]</f>
        <v>1.4939796074774998E-7</v>
      </c>
      <c r="AV29" s="10">
        <f>3/24000000*OO[[#This Row],[104 (01JUL1985 21:00:00)-Water Temperature (C)]]*OO[[#This Row],[46]]</f>
        <v>1.3749822566675001E-7</v>
      </c>
      <c r="AW29" s="10">
        <f>3/24000000*OO[[#This Row],[105 (02JUL1985 00:00:00)-Water Temperature (C)]]*OO[[#This Row],[47]]</f>
        <v>1.3345814844947497E-7</v>
      </c>
      <c r="AX29" s="10">
        <f>3/24000000*OO[[#This Row],[106 (02JUL1985 03:00:00)-Water Temperature (C)]]*OO[[#This Row],[48]]</f>
        <v>1.4112103317650001E-7</v>
      </c>
      <c r="AY29" s="10">
        <f>3/24000000*OO[[#This Row],[107 (02JUL1985 06:00:00)-Water Temperature (C)]]*OO[[#This Row],[49]]</f>
        <v>1.510203075979E-7</v>
      </c>
      <c r="AZ29" s="10">
        <f>3/24000000*OO[[#This Row],[108 (02JUL1985 09:00:00)-Water Temperature (C)]]*OO[[#This Row],[50]]</f>
        <v>1.5580325206710001E-7</v>
      </c>
      <c r="BA29" s="10">
        <f>3/24000000*OO[[#This Row],[109 (02JUL1985 12:00:00)-Water Temperature (C)]]*OO[[#This Row],[51]]</f>
        <v>1.5264398626592499E-7</v>
      </c>
      <c r="BB29" s="10">
        <f>3/24000000*OO[[#This Row],[110 (02JUL1985 15:00:00)-Water Temperature (C)]]*OO[[#This Row],[52]]</f>
        <v>1.405387871166875E-7</v>
      </c>
      <c r="BC29" s="10">
        <f>3/24000000*OO[[#This Row],[111 (02JUL1985 18:00:00)-Water Temperature (C)]]*OO[[#This Row],[53]]</f>
        <v>1.2087486889505E-7</v>
      </c>
      <c r="BD29" s="10">
        <f>3/24000000*OO[[#This Row],[112 (02JUL1985 21:00:00)-Water Temperature (C)]]*OO[[#This Row],[54]]</f>
        <v>1.0420829257061248E-7</v>
      </c>
      <c r="BE29" s="10">
        <f>3/24000000*OO[[#This Row],[113 (03JUL1985 00:00:00)-Water Temperature (C)]]*OO[[#This Row],[55]]</f>
        <v>9.6044506246849997E-8</v>
      </c>
      <c r="BF29" s="10">
        <f>3/24000000*OO[[#This Row],[114 (03JUL1985 03:00:00)-Water Temperature (C)]]*OO[[#This Row],[56]]</f>
        <v>9.5969774671874983E-8</v>
      </c>
      <c r="BG29" s="10">
        <f>3/24000000*OO[[#This Row],[115 (03JUL1985 06:00:00)-Water Temperature (C)]]*OO[[#This Row],[57]]</f>
        <v>9.9118106774724989E-8</v>
      </c>
      <c r="BH29" s="10">
        <f>3/24000000*OO[[#This Row],[116 (03JUL1985 09:00:00)-Water Temperature (C)]]*OO[[#This Row],[58]]</f>
        <v>1.0182510931999998E-7</v>
      </c>
      <c r="BI29" s="10">
        <f>3/24000000*OO[[#This Row],[117 (03JUL1985 12:00:00)-Water Temperature (C)]]*OO[[#This Row],[59]]</f>
        <v>1.0121249473425001E-7</v>
      </c>
      <c r="BJ29" s="10">
        <f>3/24000000*OO[[#This Row],[118 (03JUL1985 15:00:00)-Water Temperature (C)]]*OO[[#This Row],[60]]</f>
        <v>9.3809512578949978E-8</v>
      </c>
      <c r="BK29" s="10">
        <f>3/24000000*OO[[#This Row],[119 (03JUL1985 18:00:00)-Water Temperature (C)]]*OO[[#This Row],[61]]</f>
        <v>8.1744780915037495E-8</v>
      </c>
      <c r="BL29" s="10">
        <f>3/24000000*OO[[#This Row],[120 (03JUL1985 21:00:00)-Water Temperature (C)]]*OO[[#This Row],[62]]</f>
        <v>7.1386383376875003E-8</v>
      </c>
      <c r="BM29" s="10">
        <f>3/24000000*OO[[#This Row],[121 (04JUL1985 00:00:00)-Water Temperature (C)]]*OO[[#This Row],[63]]</f>
        <v>6.6528560500812497E-8</v>
      </c>
      <c r="BN29" s="10">
        <f>3/24000000*OO[[#This Row],[122 (04JUL1985 03:00:00)-Water Temperature (C)]]*OO[[#This Row],[64]]</f>
        <v>6.7162570655949996E-8</v>
      </c>
      <c r="BO29" s="10">
        <f>3/24000000*OO[[#This Row],[123 (04JUL1985 06:00:00)-Water Temperature (C)]]*OO[[#This Row],[65]]</f>
        <v>6.9139951208900007E-8</v>
      </c>
      <c r="BP29" s="10">
        <f>3/24000000*OO[[#This Row],[124 (04JUL1985 09:00:00)-Water Temperature (C)]]*OO[[#This Row],[66]]</f>
        <v>6.8880279009374999E-8</v>
      </c>
      <c r="BQ29" s="10">
        <f>3/24000000*OO[[#This Row],[125 (04JUL1985 12:00:00)-Water Temperature (C)]]*OO[[#This Row],[67]]</f>
        <v>6.4190934678600003E-8</v>
      </c>
      <c r="BR29" s="10">
        <f>3/24000000*OO[[#This Row],[126 (04JUL1985 15:00:00)-Water Temperature (C)]]*OO[[#This Row],[68]]</f>
        <v>5.7357056006250005E-8</v>
      </c>
      <c r="BS29" s="10">
        <f>3/24000000*OO[[#This Row],[127 (04JUL1985 18:00:00)-Water Temperature (C)]]*OO[[#This Row],[69]]</f>
        <v>5.0635513314462495E-8</v>
      </c>
      <c r="BT29" s="10">
        <f>3/24000000*OO[[#This Row],[128 (04JUL1985 21:00:00)-Water Temperature (C)]]*OO[[#This Row],[70]]</f>
        <v>4.6135836247812496E-8</v>
      </c>
      <c r="BU29" s="10">
        <f>3/24000000*OO[[#This Row],[129 (05JUL1985 00:00:00)-Water Temperature (C)]]*OO[[#This Row],[71]]</f>
        <v>4.4192793275174999E-8</v>
      </c>
      <c r="BV29" s="10">
        <f>3/24000000*OO[[#This Row],[130 (05JUL1985 03:00:00)-Water Temperature (C)]]*OO[[#This Row],[72]]</f>
        <v>4.5717565913649994E-8</v>
      </c>
      <c r="BW29" s="10">
        <f>3/24000000*OO[[#This Row],[131 (05JUL1985 06:00:00)-Water Temperature (C)]]*OO[[#This Row],[73]]</f>
        <v>4.7592347829600005E-8</v>
      </c>
      <c r="BX29" s="10">
        <f>3/24000000*OO[[#This Row],[132 (05JUL1985 09:00:00)-Water Temperature (C)]]*OO[[#This Row],[74]]</f>
        <v>4.8077139469149999E-8</v>
      </c>
      <c r="BY29" s="10">
        <f>3/24000000*OO[[#This Row],[133 (05JUL1985 12:00:00)-Water Temperature (C)]]*OO[[#This Row],[75]]</f>
        <v>4.6473975728074997E-8</v>
      </c>
      <c r="BZ29" s="10">
        <f>3/24000000*OO[[#This Row],[134 (05JUL1985 15:00:00)-Water Temperature (C)]]*OO[[#This Row],[76]]</f>
        <v>4.261871590025E-8</v>
      </c>
      <c r="CA29" s="10">
        <f>3/24000000*OO[[#This Row],[135 (05JUL1985 18:00:00)-Water Temperature (C)]]*OO[[#This Row],[77]]</f>
        <v>3.7838965474800002E-8</v>
      </c>
      <c r="CB29" s="10">
        <f>3/24000000*OO[[#This Row],[136 (05JUL1985 21:00:00)-Water Temperature (C)]]*OO[[#This Row],[78]]</f>
        <v>3.4279936417299992E-8</v>
      </c>
      <c r="CC29" s="10">
        <f>3/24000000*OO[[#This Row],[137 (06JUL1985 00:00:00)-Water Temperature (C)]]*OO[[#This Row],[79]]</f>
        <v>3.2902951921199994E-8</v>
      </c>
      <c r="CD29" s="10">
        <f>3/24000000*OO[[#This Row],[138 (06JUL1985 03:00:00)-Water Temperature (C)]]*OO[[#This Row],[80]]</f>
        <v>3.4219734386587497E-8</v>
      </c>
      <c r="CE29" s="10">
        <f>3/24000000*OO[[#This Row],[139 (06JUL1985 06:00:00)-Water Temperature (C)]]*OO[[#This Row],[81]]</f>
        <v>3.6337500782699998E-8</v>
      </c>
      <c r="CF29" s="10">
        <f>3/24000000*OO[[#This Row],[140 (06JUL1985 09:00:00)-Water Temperature (C)]]*OO[[#This Row],[82]]</f>
        <v>3.7462250362487494E-8</v>
      </c>
      <c r="CG29" s="10">
        <f>3/24000000*OO[[#This Row],[141 (06JUL1985 12:00:00)-Water Temperature (C)]]*OO[[#This Row],[83]]</f>
        <v>3.65189087248E-8</v>
      </c>
      <c r="CH29" s="10">
        <f>3/24000000*OO[[#This Row],[142 (06JUL1985 15:00:00)-Water Temperature (C)]]*OO[[#This Row],[84]]</f>
        <v>3.3181476306E-8</v>
      </c>
      <c r="CI29" s="10">
        <f>3/24000000*OO[[#This Row],[143 (06JUL1985 18:00:00)-Water Temperature (C)]]*OO[[#This Row],[85]]</f>
        <v>2.8764062129275001E-8</v>
      </c>
      <c r="CJ29" s="10">
        <f>3/24000000*OO[[#This Row],[144 (06JUL1985 21:00:00)-Water Temperature (C)]]*OO[[#This Row],[86]]</f>
        <v>2.5449836582099997E-8</v>
      </c>
      <c r="CK29" s="10">
        <f>3/24000000*OO[[#This Row],[145 (07JUL1985 00:00:00)-Water Temperature (C)]]*OO[[#This Row],[87]]</f>
        <v>2.4172289864175001E-8</v>
      </c>
      <c r="CL29" s="10">
        <f>3/24000000*OO[[#This Row],[146 (07JUL1985 03:00:00)-Water Temperature (C)]]*OO[[#This Row],[88]]</f>
        <v>2.513168212895E-8</v>
      </c>
      <c r="CM29" s="10">
        <f>3/24000000*OO[[#This Row],[147 (07JUL1985 06:00:00)-Water Temperature (C)]]*OO[[#This Row],[89]]</f>
        <v>2.60718437046375E-8</v>
      </c>
      <c r="CN29" s="10">
        <f>3/24000000*OO[[#This Row],[148 (07JUL1985 09:00:00)-Water Temperature (C)]]*OO[[#This Row],[90]]</f>
        <v>2.5673338780537502E-8</v>
      </c>
      <c r="CO29" s="10">
        <f>3/24000000*OO[[#This Row],[149 (07JUL1985 12:00:00)-Water Temperature (C)]]*OO[[#This Row],[91]]</f>
        <v>2.3921159304074998E-8</v>
      </c>
      <c r="CP29" s="10">
        <f>3/24000000*OO[[#This Row],[150 (07JUL1985 15:00:00)-Water Temperature (C)]]*OO[[#This Row],[92]]</f>
        <v>2.2462006773537498E-8</v>
      </c>
      <c r="CQ29" s="10">
        <f>3/24000000*OO[[#This Row],[151 (07JUL1985 18:00:00)-Water Temperature (C)]]*OO[[#This Row],[93]]</f>
        <v>2.0960556860324998E-8</v>
      </c>
      <c r="CR29" s="10">
        <f>3/24000000*OO[[#This Row],[152 (07JUL1985 21:00:00)-Water Temperature (C)]]*OO[[#This Row],[94]]</f>
        <v>1.9736316483137499E-8</v>
      </c>
      <c r="CS29" s="10">
        <f>3/24000000*OO[[#This Row],[153 (08JUL1985 00:00:00)-Water Temperature (C)]]*OO[[#This Row],[95]]</f>
        <v>1.9542695020499998E-8</v>
      </c>
      <c r="CT29" s="10">
        <f>3/24000000*OO[[#This Row],[154 (08JUL1985 03:00:00)-Water Temperature (C)]]*OO[[#This Row],[96]]</f>
        <v>2.1915413699937497E-8</v>
      </c>
      <c r="CU29" s="10">
        <f>3/24000000*OO[[#This Row],[155 (08JUL1985 06:00:00)-Water Temperature (C)]]*OO[[#This Row],[97]]</f>
        <v>2.5074325305749997E-8</v>
      </c>
      <c r="CV29" s="10">
        <f>3/24000000*OO[[#This Row],[156 (08JUL1985 09:00:00)-Water Temperature (C)]]*OO[[#This Row],[98]]</f>
        <v>2.6875135378124998E-8</v>
      </c>
      <c r="CW29" s="10">
        <f>3/24000000*OO[[#This Row],[157 (08JUL1985 12:00:00)-Water Temperature (C)]]*OO[[#This Row],[99]]</f>
        <v>2.6600282182100001E-8</v>
      </c>
    </row>
    <row r="30" spans="1:101" x14ac:dyDescent="0.35">
      <c r="A30" t="s">
        <v>35</v>
      </c>
      <c r="B30">
        <v>785.0154</v>
      </c>
      <c r="C30" s="10">
        <f>3/24*OO[[#This Row],[59 (26JUN1985 06:00:00)-Water Temperature (C)]]*OO[[#This Row],[1]]/SUM(OO[1])</f>
        <v>9.3997156939368068E-2</v>
      </c>
      <c r="D30" s="10">
        <f>3/24*OO[[#This Row],[60 (26JUN1985 09:00:00)-Water Temperature (C)]]*OO[[#This Row],[2]]/SUM(OO[2])</f>
        <v>1.5156977390355202E-3</v>
      </c>
      <c r="E30" s="10">
        <f>3/24*OO[[#This Row],[61 (26JUN1985 12:00:00)-Water Temperature (C)]]*OO[[#This Row],[3]]/SUM(OO[3])</f>
        <v>7.2366973301767434E-5</v>
      </c>
      <c r="F30" s="10">
        <f>3/24*OO[[#This Row],[62 (26JUN1985 15:00:00)-Water Temperature (C)]]*OO[[#This Row],[4]]/SUM(OO[4])</f>
        <v>5.5567834676733802E-5</v>
      </c>
      <c r="G30" s="10">
        <f>3/24*OO[[#This Row],[63 (26JUN1985 18:00:00)-Water Temperature (C)]]*OO[[#This Row],[5]]/SUM(OO[5])</f>
        <v>4.7748864715613266E-5</v>
      </c>
      <c r="H30" s="10">
        <f>3/24*OO[[#This Row],[64 (26JUN1985 21:00:00)-Water Temperature (C)]]*OO[[#This Row],[6]]/SUM(OO[6])</f>
        <v>4.1742247094388198E-5</v>
      </c>
      <c r="I30" s="10">
        <f>3/24*OO[[#This Row],[65 (27JUN1985 00:00:00)-Water Temperature (C)]]*OO[[#This Row],[7]]/SUM(OO[7])</f>
        <v>4.3868029255600906E-5</v>
      </c>
      <c r="J30" s="10">
        <f>3/24*OO[[#This Row],[66 (27JUN1985 03:00:00)-Water Temperature (C)]]*OO[[#This Row],[8]]/SUM(OO[8])</f>
        <v>5.1537752889359409E-5</v>
      </c>
      <c r="K30" s="10">
        <f>3/24*OO[[#This Row],[67 (27JUN1985 06:00:00)-Water Temperature (C)]]*OO[[#This Row],[9]]/SUM(OO[9])</f>
        <v>5.3313270348119551E-5</v>
      </c>
      <c r="L30" s="10">
        <f>3/24*OO[[#This Row],[68 (27JUN1985 09:00:00)-Water Temperature (C)]]*OO[[#This Row],[10]]/SUM(OO[10])</f>
        <v>5.035058000231279E-5</v>
      </c>
      <c r="M30" s="10">
        <f>3/24*OO[[#This Row],[69 (27JUN1985 12:00:00)-Water Temperature (C)]]*OO[[#This Row],[11]]/SUM(OO[11])</f>
        <v>4.4588433870979767E-5</v>
      </c>
      <c r="N30" s="10">
        <f>3/24*OO[[#This Row],[70 (27JUN1985 15:00:00)-Water Temperature (C)]]*OO[[#This Row],[12]]/SUM(OO[12])</f>
        <v>3.7465286959661275E-5</v>
      </c>
      <c r="O30" s="10">
        <f>3/24*OO[[#This Row],[71 (27JUN1985 18:00:00)-Water Temperature (C)]]*OO[[#This Row],[13]]/SUM(OO[13])</f>
        <v>3.1076147425579894E-5</v>
      </c>
      <c r="P30" s="10">
        <f>3/24*OO[[#This Row],[72 (27JUN1985 21:00:00)-Water Temperature (C)]]*OO[[#This Row],[14]]/SUM(OO[14])</f>
        <v>2.5746581834648651E-5</v>
      </c>
      <c r="Q30" s="10">
        <f>3/24*OO[[#This Row],[73 (28JUN1985 00:00:00)-Water Temperature (C)]]*OO[[#This Row],[15]]/SUM(OO[15])</f>
        <v>2.1840968266471126E-5</v>
      </c>
      <c r="R30" s="10">
        <f>3/24*OO[[#This Row],[74 (28JUN1985 03:00:00)-Water Temperature (C)]]*OO[[#This Row],[16]]/SUM(OO[16])</f>
        <v>1.9989608023361146E-5</v>
      </c>
      <c r="S30" s="10">
        <f>3/24*OO[[#This Row],[75 (28JUN1985 06:00:00)-Water Temperature (C)]]*OO[[#This Row],[17]]/SUM(OO[17])</f>
        <v>1.8570229259803104E-5</v>
      </c>
      <c r="T30" s="10">
        <f>3/24*OO[[#This Row],[76 (28JUN1985 09:00:00)-Water Temperature (C)]]*OO[[#This Row],[18]]/SUM(OO[18])</f>
        <v>1.6387976459695671E-5</v>
      </c>
      <c r="U30" s="10">
        <f>3/24*OO[[#This Row],[77 (28JUN1985 12:00:00)-Water Temperature (C)]]*OO[[#This Row],[19]]/SUM(OO[19])</f>
        <v>1.4030485539157492E-5</v>
      </c>
      <c r="V30" s="10">
        <f>3/24000000*OO[[#This Row],[78 (28JUN1985 15:00:00)-Water Temperature (C)]]*OO[[#This Row],[20]]</f>
        <v>1.1737237512E-5</v>
      </c>
      <c r="W30" s="10">
        <f>3/24000000*OO[[#This Row],[79 (28JUN1985 18:00:00)-Water Temperature (C)]]*OO[[#This Row],[21]]</f>
        <v>9.6376137429337496E-6</v>
      </c>
      <c r="X30" s="10">
        <f>3/24000000*OO[[#This Row],[80 (28JUN1985 21:00:00)-Water Temperature (C)]]*OO[[#This Row],[22]]</f>
        <v>7.93249740442125E-6</v>
      </c>
      <c r="Y30" s="10">
        <f>3/24000000*OO[[#This Row],[81 (29JUN1985 00:00:00)-Water Temperature (C)]]*OO[[#This Row],[23]]</f>
        <v>6.8830602950699987E-6</v>
      </c>
      <c r="Z30" s="10">
        <f>3/24000000*OO[[#This Row],[82 (29JUN1985 03:00:00)-Water Temperature (C)]]*OO[[#This Row],[24]]</f>
        <v>6.2311676143600002E-6</v>
      </c>
      <c r="AA30" s="10">
        <f>3/24000000*OO[[#This Row],[83 (29JUN1985 06:00:00)-Water Temperature (C)]]*OO[[#This Row],[25]]</f>
        <v>5.5486063166474993E-6</v>
      </c>
      <c r="AB30" s="10">
        <f>3/24000000*OO[[#This Row],[84 (29JUN1985 09:00:00)-Water Temperature (C)]]*OO[[#This Row],[26]]</f>
        <v>4.8972262795249999E-6</v>
      </c>
      <c r="AC30" s="10">
        <f>3/24000000*OO[[#This Row],[85 (29JUN1985 12:00:00)-Water Temperature (C)]]*OO[[#This Row],[27]]</f>
        <v>4.2708974885225002E-6</v>
      </c>
      <c r="AD30" s="10">
        <f>3/24000000*OO[[#This Row],[86 (29JUN1985 15:00:00)-Water Temperature (C)]]*OO[[#This Row],[28]]</f>
        <v>3.5645786582999996E-6</v>
      </c>
      <c r="AE30" s="10">
        <f>3/24000000*OO[[#This Row],[88 (29JUN1985 21:00:00)-Water Temperature (C)]]*OO[[#This Row],[30]]</f>
        <v>2.3460483037537497E-6</v>
      </c>
      <c r="AF30" s="10">
        <f>3/24000000*OO[[#This Row],[88 (29JUN1985 21:00:00)-Water Temperature (C)]]*OO[[#This Row],[30]]</f>
        <v>2.3460483037537497E-6</v>
      </c>
      <c r="AG30" s="10">
        <f>3/24000000*OO[[#This Row],[89 (30JUN1985 00:00:00)-Water Temperature (C)]]*OO[[#This Row],[31]]</f>
        <v>1.9312354629749996E-6</v>
      </c>
      <c r="AH30" s="10">
        <f>3/24000000*OO[[#This Row],[90 (30JUN1985 03:00:00)-Water Temperature (C)]]*OO[[#This Row],[32]]</f>
        <v>1.4789098610879998E-6</v>
      </c>
      <c r="AI30" s="10">
        <f>3/24000000*OO[[#This Row],[91 (30JUN1985 06:00:00)-Water Temperature (C)]]*OO[[#This Row],[33]]</f>
        <v>1.0596052680584999E-6</v>
      </c>
      <c r="AJ30" s="10">
        <f>3/24000000*OO[[#This Row],[92 (30JUN1985 09:00:00)-Water Temperature (C)]]*OO[[#This Row],[34]]</f>
        <v>7.6596681741249993E-7</v>
      </c>
      <c r="AK30" s="10">
        <f>3/24000000*OO[[#This Row],[93 (30JUN1985 12:00:00)-Water Temperature (C)]]*OO[[#This Row],[35]]</f>
        <v>5.8134961041750012E-7</v>
      </c>
      <c r="AL30" s="10">
        <f>3/24000000*OO[[#This Row],[94 (30JUN1985 15:00:00)-Water Temperature (C)]]*OO[[#This Row],[36]]</f>
        <v>4.4972487497287492E-7</v>
      </c>
      <c r="AM30" s="10">
        <f>3/24000000*OO[[#This Row],[95 (30JUN1985 18:00:00)-Water Temperature (C)]]*OO[[#This Row],[37]]</f>
        <v>3.5535630373075E-7</v>
      </c>
      <c r="AN30" s="10">
        <f>3/24000000*OO[[#This Row],[96 (30JUN1985 21:00:00)-Water Temperature (C)]]*OO[[#This Row],[38]]</f>
        <v>2.9851587457724995E-7</v>
      </c>
      <c r="AO30" s="10">
        <f>3/24000000*OO[[#This Row],[97 (01JUL1985 00:00:00)-Water Temperature (C)]]*OO[[#This Row],[39]]</f>
        <v>2.6876300537550006E-7</v>
      </c>
      <c r="AP30" s="10">
        <f>3/24000000*OO[[#This Row],[98 (01JUL1985 03:00:00)-Water Temperature (C)]]*OO[[#This Row],[40]]</f>
        <v>2.4889998368112498E-7</v>
      </c>
      <c r="AQ30" s="10">
        <f>3/24000000*OO[[#This Row],[99 (01JUL1985 06:00:00)-Water Temperature (C)]]*OO[[#This Row],[41]]</f>
        <v>2.2909937765175E-7</v>
      </c>
      <c r="AR30" s="10">
        <f>3/24000000*OO[[#This Row],[100 (01JUL1985 09:00:00)-Water Temperature (C)]]*OO[[#This Row],[42]]</f>
        <v>2.0999577039375002E-7</v>
      </c>
      <c r="AS30" s="10">
        <f>3/24000000*OO[[#This Row],[101 (01JUL1985 12:00:00)-Water Temperature (C)]]*OO[[#This Row],[43]]</f>
        <v>1.8793494977550003E-7</v>
      </c>
      <c r="AT30" s="10">
        <f>3/24000000*OO[[#This Row],[102 (01JUL1985 15:00:00)-Water Temperature (C)]]*OO[[#This Row],[44]]</f>
        <v>1.6866966858997499E-7</v>
      </c>
      <c r="AU30" s="10">
        <f>3/24000000*OO[[#This Row],[103 (01JUL1985 18:00:00)-Water Temperature (C)]]*OO[[#This Row],[45]]</f>
        <v>1.5079608073530001E-7</v>
      </c>
      <c r="AV30" s="10">
        <f>3/24000000*OO[[#This Row],[104 (01JUL1985 21:00:00)-Water Temperature (C)]]*OO[[#This Row],[46]]</f>
        <v>1.3829815049162499E-7</v>
      </c>
      <c r="AW30" s="10">
        <f>3/24000000*OO[[#This Row],[105 (02JUL1985 00:00:00)-Water Temperature (C)]]*OO[[#This Row],[47]]</f>
        <v>1.335593012877E-7</v>
      </c>
      <c r="AX30" s="10">
        <f>3/24000000*OO[[#This Row],[106 (02JUL1985 03:00:00)-Water Temperature (C)]]*OO[[#This Row],[48]]</f>
        <v>1.4095161442911251E-7</v>
      </c>
      <c r="AY30" s="10">
        <f>3/24000000*OO[[#This Row],[107 (02JUL1985 06:00:00)-Water Temperature (C)]]*OO[[#This Row],[49]]</f>
        <v>1.511805278094E-7</v>
      </c>
      <c r="AZ30" s="10">
        <f>3/24000000*OO[[#This Row],[108 (02JUL1985 09:00:00)-Water Temperature (C)]]*OO[[#This Row],[50]]</f>
        <v>1.5691670067554999E-7</v>
      </c>
      <c r="BA30" s="10">
        <f>3/24000000*OO[[#This Row],[109 (02JUL1985 12:00:00)-Water Temperature (C)]]*OO[[#This Row],[51]]</f>
        <v>1.5435444215501248E-7</v>
      </c>
      <c r="BB30" s="10">
        <f>3/24000000*OO[[#This Row],[110 (02JUL1985 15:00:00)-Water Temperature (C)]]*OO[[#This Row],[52]]</f>
        <v>1.4230823554455E-7</v>
      </c>
      <c r="BC30" s="10">
        <f>3/24000000*OO[[#This Row],[111 (02JUL1985 18:00:00)-Water Temperature (C)]]*OO[[#This Row],[53]]</f>
        <v>1.226062081595125E-7</v>
      </c>
      <c r="BD30" s="10">
        <f>3/24000000*OO[[#This Row],[112 (02JUL1985 21:00:00)-Water Temperature (C)]]*OO[[#This Row],[54]]</f>
        <v>1.0544189261619998E-7</v>
      </c>
      <c r="BE30" s="10">
        <f>3/24000000*OO[[#This Row],[113 (03JUL1985 00:00:00)-Water Temperature (C)]]*OO[[#This Row],[55]]</f>
        <v>9.6426875208149986E-8</v>
      </c>
      <c r="BF30" s="10">
        <f>3/24000000*OO[[#This Row],[114 (03JUL1985 03:00:00)-Water Temperature (C)]]*OO[[#This Row],[56]]</f>
        <v>9.6141627444800001E-8</v>
      </c>
      <c r="BG30" s="10">
        <f>3/24000000*OO[[#This Row],[115 (03JUL1985 06:00:00)-Water Temperature (C)]]*OO[[#This Row],[57]]</f>
        <v>9.9423036015199994E-8</v>
      </c>
      <c r="BH30" s="10">
        <f>3/24000000*OO[[#This Row],[116 (03JUL1985 09:00:00)-Water Temperature (C)]]*OO[[#This Row],[58]]</f>
        <v>1.0238442382811249E-7</v>
      </c>
      <c r="BI30" s="10">
        <f>3/24000000*OO[[#This Row],[117 (03JUL1985 12:00:00)-Water Temperature (C)]]*OO[[#This Row],[59]]</f>
        <v>1.0205644386105E-7</v>
      </c>
      <c r="BJ30" s="10">
        <f>3/24000000*OO[[#This Row],[118 (03JUL1985 15:00:00)-Water Temperature (C)]]*OO[[#This Row],[60]]</f>
        <v>9.4788134701000005E-8</v>
      </c>
      <c r="BK30" s="10">
        <f>3/24000000*OO[[#This Row],[119 (03JUL1985 18:00:00)-Water Temperature (C)]]*OO[[#This Row],[61]]</f>
        <v>8.2780634847262507E-8</v>
      </c>
      <c r="BL30" s="10">
        <f>3/24000000*OO[[#This Row],[120 (03JUL1985 21:00:00)-Water Temperature (C)]]*OO[[#This Row],[62]]</f>
        <v>7.2118032915875002E-8</v>
      </c>
      <c r="BM30" s="10">
        <f>3/24000000*OO[[#This Row],[121 (04JUL1985 00:00:00)-Water Temperature (C)]]*OO[[#This Row],[63]]</f>
        <v>6.6933570937949994E-8</v>
      </c>
      <c r="BN30" s="10">
        <f>3/24000000*OO[[#This Row],[122 (04JUL1985 03:00:00)-Water Temperature (C)]]*OO[[#This Row],[64]]</f>
        <v>6.7653727087749987E-8</v>
      </c>
      <c r="BO30" s="10">
        <f>3/24000000*OO[[#This Row],[123 (04JUL1985 06:00:00)-Water Temperature (C)]]*OO[[#This Row],[65]]</f>
        <v>6.9575702447399988E-8</v>
      </c>
      <c r="BP30" s="10">
        <f>3/24000000*OO[[#This Row],[124 (04JUL1985 09:00:00)-Water Temperature (C)]]*OO[[#This Row],[66]]</f>
        <v>6.9597319603187491E-8</v>
      </c>
      <c r="BQ30" s="10">
        <f>3/24000000*OO[[#This Row],[125 (04JUL1985 12:00:00)-Water Temperature (C)]]*OO[[#This Row],[67]]</f>
        <v>6.4991827454500011E-8</v>
      </c>
      <c r="BR30" s="10">
        <f>3/24000000*OO[[#This Row],[126 (04JUL1985 15:00:00)-Water Temperature (C)]]*OO[[#This Row],[68]]</f>
        <v>5.8118314660087494E-8</v>
      </c>
      <c r="BS30" s="10">
        <f>3/24000000*OO[[#This Row],[127 (04JUL1985 18:00:00)-Water Temperature (C)]]*OO[[#This Row],[69]]</f>
        <v>5.1163976872399996E-8</v>
      </c>
      <c r="BT30" s="10">
        <f>3/24000000*OO[[#This Row],[128 (04JUL1985 21:00:00)-Water Temperature (C)]]*OO[[#This Row],[70]]</f>
        <v>4.64335540123625E-8</v>
      </c>
      <c r="BU30" s="10">
        <f>3/24000000*OO[[#This Row],[129 (05JUL1985 00:00:00)-Water Temperature (C)]]*OO[[#This Row],[71]]</f>
        <v>4.4305376418187498E-8</v>
      </c>
      <c r="BV30" s="10">
        <f>3/24000000*OO[[#This Row],[130 (05JUL1985 03:00:00)-Water Temperature (C)]]*OO[[#This Row],[72]]</f>
        <v>4.5836408877049994E-8</v>
      </c>
      <c r="BW30" s="10">
        <f>3/24000000*OO[[#This Row],[131 (05JUL1985 06:00:00)-Water Temperature (C)]]*OO[[#This Row],[73]]</f>
        <v>4.7698292716799992E-8</v>
      </c>
      <c r="BX30" s="10">
        <f>3/24000000*OO[[#This Row],[132 (05JUL1985 09:00:00)-Water Temperature (C)]]*OO[[#This Row],[74]]</f>
        <v>4.8434589440937507E-8</v>
      </c>
      <c r="BY30" s="10">
        <f>3/24000000*OO[[#This Row],[133 (05JUL1985 12:00:00)-Water Temperature (C)]]*OO[[#This Row],[75]]</f>
        <v>4.6928650687275E-8</v>
      </c>
      <c r="BZ30" s="10">
        <f>3/24000000*OO[[#This Row],[134 (05JUL1985 15:00:00)-Water Temperature (C)]]*OO[[#This Row],[76]]</f>
        <v>4.3047155887350003E-8</v>
      </c>
      <c r="CA30" s="10">
        <f>3/24000000*OO[[#This Row],[135 (05JUL1985 18:00:00)-Water Temperature (C)]]*OO[[#This Row],[77]]</f>
        <v>3.8241492393824994E-8</v>
      </c>
      <c r="CB30" s="10">
        <f>3/24000000*OO[[#This Row],[136 (05JUL1985 21:00:00)-Water Temperature (C)]]*OO[[#This Row],[78]]</f>
        <v>3.4518103401899996E-8</v>
      </c>
      <c r="CC30" s="10">
        <f>3/24000000*OO[[#This Row],[137 (06JUL1985 00:00:00)-Water Temperature (C)]]*OO[[#This Row],[79]]</f>
        <v>3.2982013590374994E-8</v>
      </c>
      <c r="CD30" s="10">
        <f>3/24000000*OO[[#This Row],[138 (06JUL1985 03:00:00)-Water Temperature (C)]]*OO[[#This Row],[80]]</f>
        <v>3.4279431418874998E-8</v>
      </c>
      <c r="CE30" s="10">
        <f>3/24000000*OO[[#This Row],[139 (06JUL1985 06:00:00)-Water Temperature (C)]]*OO[[#This Row],[81]]</f>
        <v>3.6433723586124997E-8</v>
      </c>
      <c r="CF30" s="10">
        <f>3/24000000*OO[[#This Row],[140 (06JUL1985 09:00:00)-Water Temperature (C)]]*OO[[#This Row],[82]]</f>
        <v>3.7704653567500002E-8</v>
      </c>
      <c r="CG30" s="10">
        <f>3/24000000*OO[[#This Row],[141 (06JUL1985 12:00:00)-Water Temperature (C)]]*OO[[#This Row],[83]]</f>
        <v>3.6886627432124997E-8</v>
      </c>
      <c r="CH30" s="10">
        <f>3/24000000*OO[[#This Row],[142 (06JUL1985 15:00:00)-Water Temperature (C)]]*OO[[#This Row],[84]]</f>
        <v>3.3563009136487501E-8</v>
      </c>
      <c r="CI30" s="10">
        <f>3/24000000*OO[[#This Row],[143 (06JUL1985 18:00:00)-Water Temperature (C)]]*OO[[#This Row],[85]]</f>
        <v>2.9132656211875001E-8</v>
      </c>
      <c r="CJ30" s="10">
        <f>3/24000000*OO[[#This Row],[144 (06JUL1985 21:00:00)-Water Temperature (C)]]*OO[[#This Row],[86]]</f>
        <v>2.5646382837949997E-8</v>
      </c>
      <c r="CK30" s="10">
        <f>3/24000000*OO[[#This Row],[145 (07JUL1985 00:00:00)-Water Temperature (C)]]*OO[[#This Row],[87]]</f>
        <v>2.4192272504524997E-8</v>
      </c>
      <c r="CL30" s="10">
        <f>3/24000000*OO[[#This Row],[146 (07JUL1985 03:00:00)-Water Temperature (C)]]*OO[[#This Row],[88]]</f>
        <v>2.5152174269625002E-8</v>
      </c>
      <c r="CM30" s="10">
        <f>3/24000000*OO[[#This Row],[147 (07JUL1985 06:00:00)-Water Temperature (C)]]*OO[[#This Row],[89]]</f>
        <v>2.6055418753799999E-8</v>
      </c>
      <c r="CN30" s="10">
        <f>3/24000000*OO[[#This Row],[148 (07JUL1985 09:00:00)-Water Temperature (C)]]*OO[[#This Row],[90]]</f>
        <v>2.5829340669424999E-8</v>
      </c>
      <c r="CO30" s="10">
        <f>3/24000000*OO[[#This Row],[149 (07JUL1985 12:00:00)-Water Temperature (C)]]*OO[[#This Row],[91]]</f>
        <v>2.4105434922224998E-8</v>
      </c>
      <c r="CP30" s="10">
        <f>3/24000000*OO[[#This Row],[150 (07JUL1985 15:00:00)-Water Temperature (C)]]*OO[[#This Row],[92]]</f>
        <v>2.2592747448425001E-8</v>
      </c>
      <c r="CQ30" s="10">
        <f>3/24000000*OO[[#This Row],[151 (07JUL1985 18:00:00)-Water Temperature (C)]]*OO[[#This Row],[93]]</f>
        <v>2.10454466821125E-8</v>
      </c>
      <c r="CR30" s="10">
        <f>3/24000000*OO[[#This Row],[152 (07JUL1985 21:00:00)-Water Temperature (C)]]*OO[[#This Row],[94]]</f>
        <v>1.9797504757874997E-8</v>
      </c>
      <c r="CS30" s="10">
        <f>3/24000000*OO[[#This Row],[153 (08JUL1985 00:00:00)-Water Temperature (C)]]*OO[[#This Row],[95]]</f>
        <v>1.94653340242125E-8</v>
      </c>
      <c r="CT30" s="10">
        <f>3/24000000*OO[[#This Row],[154 (08JUL1985 03:00:00)-Water Temperature (C)]]*OO[[#This Row],[96]]</f>
        <v>2.1730885904249997E-8</v>
      </c>
      <c r="CU30" s="10">
        <f>3/24000000*OO[[#This Row],[155 (08JUL1985 06:00:00)-Water Temperature (C)]]*OO[[#This Row],[97]]</f>
        <v>2.4957888539999996E-8</v>
      </c>
      <c r="CV30" s="10">
        <f>3/24000000*OO[[#This Row],[156 (08JUL1985 09:00:00)-Water Temperature (C)]]*OO[[#This Row],[98]]</f>
        <v>2.6956977922800002E-8</v>
      </c>
      <c r="CW30" s="10">
        <f>3/24000000*OO[[#This Row],[157 (08JUL1985 12:00:00)-Water Temperature (C)]]*OO[[#This Row],[99]]</f>
        <v>2.6832160207199992E-8</v>
      </c>
    </row>
    <row r="31" spans="1:101" x14ac:dyDescent="0.35">
      <c r="A31" t="s">
        <v>36</v>
      </c>
      <c r="B31">
        <v>858.42660000000001</v>
      </c>
      <c r="C31" s="10">
        <f>3/24*OO[[#This Row],[59 (26JUN1985 06:00:00)-Water Temperature (C)]]*OO[[#This Row],[1]]/SUM(OO[1])</f>
        <v>0.14960130059006629</v>
      </c>
      <c r="D31" s="10">
        <f>3/24*OO[[#This Row],[60 (26JUN1985 09:00:00)-Water Temperature (C)]]*OO[[#This Row],[2]]/SUM(OO[2])</f>
        <v>3.5499263801777974E-3</v>
      </c>
      <c r="E31" s="10">
        <f>3/24*OO[[#This Row],[61 (26JUN1985 12:00:00)-Water Temperature (C)]]*OO[[#This Row],[3]]/SUM(OO[3])</f>
        <v>9.9875578453174088E-5</v>
      </c>
      <c r="F31" s="10">
        <f>3/24*OO[[#This Row],[62 (26JUN1985 15:00:00)-Water Temperature (C)]]*OO[[#This Row],[4]]/SUM(OO[4])</f>
        <v>6.4554930243941914E-5</v>
      </c>
      <c r="G31" s="10">
        <f>3/24*OO[[#This Row],[63 (26JUN1985 18:00:00)-Water Temperature (C)]]*OO[[#This Row],[5]]/SUM(OO[5])</f>
        <v>5.5447291477166608E-5</v>
      </c>
      <c r="H31" s="10">
        <f>3/24*OO[[#This Row],[64 (26JUN1985 21:00:00)-Water Temperature (C)]]*OO[[#This Row],[6]]/SUM(OO[6])</f>
        <v>4.8249661608543428E-5</v>
      </c>
      <c r="I31" s="10">
        <f>3/24*OO[[#This Row],[65 (27JUN1985 00:00:00)-Water Temperature (C)]]*OO[[#This Row],[7]]/SUM(OO[7])</f>
        <v>4.9204570744483791E-5</v>
      </c>
      <c r="J31" s="10">
        <f>3/24*OO[[#This Row],[66 (27JUN1985 03:00:00)-Water Temperature (C)]]*OO[[#This Row],[8]]/SUM(OO[8])</f>
        <v>5.8330343426307078E-5</v>
      </c>
      <c r="K31" s="10">
        <f>3/24*OO[[#This Row],[67 (27JUN1985 06:00:00)-Water Temperature (C)]]*OO[[#This Row],[9]]/SUM(OO[9])</f>
        <v>6.1306612297885434E-5</v>
      </c>
      <c r="L31" s="10">
        <f>3/24*OO[[#This Row],[68 (27JUN1985 09:00:00)-Water Temperature (C)]]*OO[[#This Row],[10]]/SUM(OO[10])</f>
        <v>5.8350693040043663E-5</v>
      </c>
      <c r="M31" s="10">
        <f>3/24*OO[[#This Row],[69 (27JUN1985 12:00:00)-Water Temperature (C)]]*OO[[#This Row],[11]]/SUM(OO[11])</f>
        <v>5.1980023519418306E-5</v>
      </c>
      <c r="N31" s="10">
        <f>3/24*OO[[#This Row],[70 (27JUN1985 15:00:00)-Water Temperature (C)]]*OO[[#This Row],[12]]/SUM(OO[12])</f>
        <v>4.3748656142023305E-5</v>
      </c>
      <c r="O31" s="10">
        <f>3/24*OO[[#This Row],[71 (27JUN1985 18:00:00)-Water Temperature (C)]]*OO[[#This Row],[13]]/SUM(OO[13])</f>
        <v>3.6297646776231308E-5</v>
      </c>
      <c r="P31" s="10">
        <f>3/24*OO[[#This Row],[72 (27JUN1985 21:00:00)-Water Temperature (C)]]*OO[[#This Row],[14]]/SUM(OO[14])</f>
        <v>3.0013648992797456E-5</v>
      </c>
      <c r="Q31" s="10">
        <f>3/24*OO[[#This Row],[73 (28JUN1985 00:00:00)-Water Temperature (C)]]*OO[[#This Row],[15]]/SUM(OO[15])</f>
        <v>2.5429783528468086E-5</v>
      </c>
      <c r="R31" s="10">
        <f>3/24*OO[[#This Row],[74 (28JUN1985 03:00:00)-Water Temperature (C)]]*OO[[#This Row],[16]]/SUM(OO[16])</f>
        <v>2.318206428401807E-5</v>
      </c>
      <c r="S31" s="10">
        <f>3/24*OO[[#This Row],[75 (28JUN1985 06:00:00)-Water Temperature (C)]]*OO[[#This Row],[17]]/SUM(OO[17])</f>
        <v>2.1499147640771772E-5</v>
      </c>
      <c r="T31" s="10">
        <f>3/24*OO[[#This Row],[76 (28JUN1985 09:00:00)-Water Temperature (C)]]*OO[[#This Row],[18]]/SUM(OO[18])</f>
        <v>1.9111091243898261E-5</v>
      </c>
      <c r="U31" s="10">
        <f>3/24*OO[[#This Row],[77 (28JUN1985 12:00:00)-Water Temperature (C)]]*OO[[#This Row],[19]]/SUM(OO[19])</f>
        <v>1.6340336324750499E-5</v>
      </c>
      <c r="V31" s="10">
        <f>3/24000000*OO[[#This Row],[78 (28JUN1985 15:00:00)-Water Temperature (C)]]*OO[[#This Row],[20]]</f>
        <v>1.3660139387436251E-5</v>
      </c>
      <c r="W31" s="10">
        <f>3/24000000*OO[[#This Row],[79 (28JUN1985 18:00:00)-Water Temperature (C)]]*OO[[#This Row],[21]]</f>
        <v>1.1190540275425001E-5</v>
      </c>
      <c r="X31" s="10">
        <f>3/24000000*OO[[#This Row],[80 (28JUN1985 21:00:00)-Water Temperature (C)]]*OO[[#This Row],[22]]</f>
        <v>9.1865628424912486E-6</v>
      </c>
      <c r="Y31" s="10">
        <f>3/24000000*OO[[#This Row],[81 (29JUN1985 00:00:00)-Water Temperature (C)]]*OO[[#This Row],[23]]</f>
        <v>7.9378581874799999E-6</v>
      </c>
      <c r="Z31" s="10">
        <f>3/24000000*OO[[#This Row],[82 (29JUN1985 03:00:00)-Water Temperature (C)]]*OO[[#This Row],[24]]</f>
        <v>7.1647780719562495E-6</v>
      </c>
      <c r="AA31" s="10">
        <f>3/24000000*OO[[#This Row],[83 (29JUN1985 06:00:00)-Water Temperature (C)]]*OO[[#This Row],[25]]</f>
        <v>6.3680127529749997E-6</v>
      </c>
      <c r="AB31" s="10">
        <f>3/24000000*OO[[#This Row],[84 (29JUN1985 09:00:00)-Water Temperature (C)]]*OO[[#This Row],[26]]</f>
        <v>5.6354329758874993E-6</v>
      </c>
      <c r="AC31" s="10">
        <f>3/24000000*OO[[#This Row],[85 (29JUN1985 12:00:00)-Water Temperature (C)]]*OO[[#This Row],[27]]</f>
        <v>4.8940285352799994E-6</v>
      </c>
      <c r="AD31" s="10">
        <f>3/24000000*OO[[#This Row],[86 (29JUN1985 15:00:00)-Water Temperature (C)]]*OO[[#This Row],[28]]</f>
        <v>4.0805603764599997E-6</v>
      </c>
      <c r="AE31" s="10">
        <f>3/24000000*OO[[#This Row],[88 (29JUN1985 21:00:00)-Water Temperature (C)]]*OO[[#This Row],[30]]</f>
        <v>2.6654239916500002E-6</v>
      </c>
      <c r="AF31" s="10">
        <f>3/24000000*OO[[#This Row],[88 (29JUN1985 21:00:00)-Water Temperature (C)]]*OO[[#This Row],[30]]</f>
        <v>2.6654239916500002E-6</v>
      </c>
      <c r="AG31" s="10">
        <f>3/24000000*OO[[#This Row],[89 (30JUN1985 00:00:00)-Water Temperature (C)]]*OO[[#This Row],[31]]</f>
        <v>2.2086343026137499E-6</v>
      </c>
      <c r="AH31" s="10">
        <f>3/24000000*OO[[#This Row],[90 (30JUN1985 03:00:00)-Water Temperature (C)]]*OO[[#This Row],[32]]</f>
        <v>1.7209131702967502E-6</v>
      </c>
      <c r="AI31" s="10">
        <f>3/24000000*OO[[#This Row],[91 (30JUN1985 06:00:00)-Water Temperature (C)]]*OO[[#This Row],[33]]</f>
        <v>1.2360517620359998E-6</v>
      </c>
      <c r="AJ31" s="10">
        <f>3/24000000*OO[[#This Row],[92 (30JUN1985 09:00:00)-Water Temperature (C)]]*OO[[#This Row],[34]]</f>
        <v>8.8784995705349993E-7</v>
      </c>
      <c r="AK31" s="10">
        <f>3/24000000*OO[[#This Row],[93 (30JUN1985 12:00:00)-Water Temperature (C)]]*OO[[#This Row],[35]]</f>
        <v>6.6661395550212485E-7</v>
      </c>
      <c r="AL31" s="10">
        <f>3/24000000*OO[[#This Row],[94 (30JUN1985 15:00:00)-Water Temperature (C)]]*OO[[#This Row],[36]]</f>
        <v>5.1103137649374996E-7</v>
      </c>
      <c r="AM31" s="10">
        <f>3/24000000*OO[[#This Row],[95 (30JUN1985 18:00:00)-Water Temperature (C)]]*OO[[#This Row],[37]]</f>
        <v>4.0159271277949994E-7</v>
      </c>
      <c r="AN31" s="10">
        <f>3/24000000*OO[[#This Row],[96 (30JUN1985 21:00:00)-Water Temperature (C)]]*OO[[#This Row],[38]]</f>
        <v>3.3482194202912494E-7</v>
      </c>
      <c r="AO31" s="10">
        <f>3/24000000*OO[[#This Row],[97 (01JUL1985 00:00:00)-Water Temperature (C)]]*OO[[#This Row],[39]]</f>
        <v>3.00114748951875E-7</v>
      </c>
      <c r="AP31" s="10">
        <f>3/24000000*OO[[#This Row],[98 (01JUL1985 03:00:00)-Water Temperature (C)]]*OO[[#This Row],[40]]</f>
        <v>2.7926557507924997E-7</v>
      </c>
      <c r="AQ31" s="10">
        <f>3/24000000*OO[[#This Row],[99 (01JUL1985 06:00:00)-Water Temperature (C)]]*OO[[#This Row],[41]]</f>
        <v>2.5619626986274996E-7</v>
      </c>
      <c r="AR31" s="10">
        <f>3/24000000*OO[[#This Row],[100 (01JUL1985 09:00:00)-Water Temperature (C)]]*OO[[#This Row],[42]]</f>
        <v>2.3489052216162497E-7</v>
      </c>
      <c r="AS31" s="10">
        <f>3/24000000*OO[[#This Row],[101 (01JUL1985 12:00:00)-Water Temperature (C)]]*OO[[#This Row],[43]]</f>
        <v>2.0992614179999999E-7</v>
      </c>
      <c r="AT31" s="10">
        <f>3/24000000*OO[[#This Row],[102 (01JUL1985 15:00:00)-Water Temperature (C)]]*OO[[#This Row],[44]]</f>
        <v>1.8791057674125001E-7</v>
      </c>
      <c r="AU31" s="10">
        <f>3/24000000*OO[[#This Row],[103 (01JUL1985 18:00:00)-Water Temperature (C)]]*OO[[#This Row],[45]]</f>
        <v>1.6787834620620001E-7</v>
      </c>
      <c r="AV31" s="10">
        <f>3/24000000*OO[[#This Row],[104 (01JUL1985 21:00:00)-Water Temperature (C)]]*OO[[#This Row],[46]]</f>
        <v>1.534304714759375E-7</v>
      </c>
      <c r="AW31" s="10">
        <f>3/24000000*OO[[#This Row],[105 (02JUL1985 00:00:00)-Water Temperature (C)]]*OO[[#This Row],[47]]</f>
        <v>1.47524503473E-7</v>
      </c>
      <c r="AX31" s="10">
        <f>3/24000000*OO[[#This Row],[106 (02JUL1985 03:00:00)-Water Temperature (C)]]*OO[[#This Row],[48]]</f>
        <v>1.5532518342720001E-7</v>
      </c>
      <c r="AY31" s="10">
        <f>3/24000000*OO[[#This Row],[107 (02JUL1985 06:00:00)-Water Temperature (C)]]*OO[[#This Row],[49]]</f>
        <v>1.6687802257593751E-7</v>
      </c>
      <c r="AZ31" s="10">
        <f>3/24000000*OO[[#This Row],[108 (02JUL1985 09:00:00)-Water Temperature (C)]]*OO[[#This Row],[50]]</f>
        <v>1.7416778038320001E-7</v>
      </c>
      <c r="BA31" s="10">
        <f>3/24000000*OO[[#This Row],[109 (02JUL1985 12:00:00)-Water Temperature (C)]]*OO[[#This Row],[51]]</f>
        <v>1.71991057632625E-7</v>
      </c>
      <c r="BB31" s="10">
        <f>3/24000000*OO[[#This Row],[110 (02JUL1985 15:00:00)-Water Temperature (C)]]*OO[[#This Row],[52]]</f>
        <v>1.5876960080754998E-7</v>
      </c>
      <c r="BC31" s="10">
        <f>3/24000000*OO[[#This Row],[111 (02JUL1985 18:00:00)-Water Temperature (C)]]*OO[[#This Row],[53]]</f>
        <v>1.3697419713918749E-7</v>
      </c>
      <c r="BD31" s="10">
        <f>3/24000000*OO[[#This Row],[112 (02JUL1985 21:00:00)-Water Temperature (C)]]*OO[[#This Row],[54]]</f>
        <v>1.1762680458443748E-7</v>
      </c>
      <c r="BE31" s="10">
        <f>3/24000000*OO[[#This Row],[113 (03JUL1985 00:00:00)-Water Temperature (C)]]*OO[[#This Row],[55]]</f>
        <v>1.0677139942799999E-7</v>
      </c>
      <c r="BF31" s="10">
        <f>3/24000000*OO[[#This Row],[114 (03JUL1985 03:00:00)-Water Temperature (C)]]*OO[[#This Row],[56]]</f>
        <v>1.0617951144709998E-7</v>
      </c>
      <c r="BG31" s="10">
        <f>3/24000000*OO[[#This Row],[115 (03JUL1985 06:00:00)-Water Temperature (C)]]*OO[[#This Row],[57]]</f>
        <v>1.09885431852625E-7</v>
      </c>
      <c r="BH31" s="10">
        <f>3/24000000*OO[[#This Row],[116 (03JUL1985 09:00:00)-Water Temperature (C)]]*OO[[#This Row],[58]]</f>
        <v>1.1340418777554999E-7</v>
      </c>
      <c r="BI31" s="10">
        <f>3/24000000*OO[[#This Row],[117 (03JUL1985 12:00:00)-Water Temperature (C)]]*OO[[#This Row],[59]]</f>
        <v>1.132965305955E-7</v>
      </c>
      <c r="BJ31" s="10">
        <f>3/24000000*OO[[#This Row],[118 (03JUL1985 15:00:00)-Water Temperature (C)]]*OO[[#This Row],[60]]</f>
        <v>1.0543530743212501E-7</v>
      </c>
      <c r="BK31" s="10">
        <f>3/24000000*OO[[#This Row],[119 (03JUL1985 18:00:00)-Water Temperature (C)]]*OO[[#This Row],[61]]</f>
        <v>9.2258829282449986E-8</v>
      </c>
      <c r="BL31" s="10">
        <f>3/24000000*OO[[#This Row],[120 (03JUL1985 21:00:00)-Water Temperature (C)]]*OO[[#This Row],[62]]</f>
        <v>8.0256144226387482E-8</v>
      </c>
      <c r="BM31" s="10">
        <f>3/24000000*OO[[#This Row],[121 (04JUL1985 00:00:00)-Water Temperature (C)]]*OO[[#This Row],[63]]</f>
        <v>7.4144929414999994E-8</v>
      </c>
      <c r="BN31" s="10">
        <f>3/24000000*OO[[#This Row],[122 (04JUL1985 03:00:00)-Water Temperature (C)]]*OO[[#This Row],[64]]</f>
        <v>7.5057793793125004E-8</v>
      </c>
      <c r="BO31" s="10">
        <f>3/24000000*OO[[#This Row],[123 (04JUL1985 06:00:00)-Water Temperature (C)]]*OO[[#This Row],[65]]</f>
        <v>7.7083425747925006E-8</v>
      </c>
      <c r="BP31" s="10">
        <f>3/24000000*OO[[#This Row],[124 (04JUL1985 09:00:00)-Water Temperature (C)]]*OO[[#This Row],[66]]</f>
        <v>7.7371529561624982E-8</v>
      </c>
      <c r="BQ31" s="10">
        <f>3/24000000*OO[[#This Row],[125 (04JUL1985 12:00:00)-Water Temperature (C)]]*OO[[#This Row],[67]]</f>
        <v>7.2395405769375002E-8</v>
      </c>
      <c r="BR31" s="10">
        <f>3/24000000*OO[[#This Row],[126 (04JUL1985 15:00:00)-Water Temperature (C)]]*OO[[#This Row],[68]]</f>
        <v>6.4808433692362497E-8</v>
      </c>
      <c r="BS31" s="10">
        <f>3/24000000*OO[[#This Row],[127 (04JUL1985 18:00:00)-Water Temperature (C)]]*OO[[#This Row],[69]]</f>
        <v>5.6911645031962493E-8</v>
      </c>
      <c r="BT31" s="10">
        <f>3/24000000*OO[[#This Row],[128 (04JUL1985 21:00:00)-Water Temperature (C)]]*OO[[#This Row],[70]]</f>
        <v>5.1466689663324998E-8</v>
      </c>
      <c r="BU31" s="10">
        <f>3/24000000*OO[[#This Row],[129 (05JUL1985 00:00:00)-Water Temperature (C)]]*OO[[#This Row],[71]]</f>
        <v>4.891755557125E-8</v>
      </c>
      <c r="BV31" s="10">
        <f>3/24000000*OO[[#This Row],[130 (05JUL1985 03:00:00)-Water Temperature (C)]]*OO[[#This Row],[72]]</f>
        <v>5.0614560944849998E-8</v>
      </c>
      <c r="BW31" s="10">
        <f>3/24000000*OO[[#This Row],[131 (05JUL1985 06:00:00)-Water Temperature (C)]]*OO[[#This Row],[73]]</f>
        <v>5.2633228562812503E-8</v>
      </c>
      <c r="BX31" s="10">
        <f>3/24000000*OO[[#This Row],[132 (05JUL1985 09:00:00)-Water Temperature (C)]]*OO[[#This Row],[74]]</f>
        <v>5.3688709768650002E-8</v>
      </c>
      <c r="BY31" s="10">
        <f>3/24000000*OO[[#This Row],[133 (05JUL1985 12:00:00)-Water Temperature (C)]]*OO[[#This Row],[75]]</f>
        <v>5.2146345905500002E-8</v>
      </c>
      <c r="BZ31" s="10">
        <f>3/24000000*OO[[#This Row],[134 (05JUL1985 15:00:00)-Water Temperature (C)]]*OO[[#This Row],[76]]</f>
        <v>4.7848221690300003E-8</v>
      </c>
      <c r="CA31" s="10">
        <f>3/24000000*OO[[#This Row],[135 (05JUL1985 18:00:00)-Water Temperature (C)]]*OO[[#This Row],[77]]</f>
        <v>4.2530656937174996E-8</v>
      </c>
      <c r="CB31" s="10">
        <f>3/24000000*OO[[#This Row],[136 (05JUL1985 21:00:00)-Water Temperature (C)]]*OO[[#This Row],[78]]</f>
        <v>3.8282279345699998E-8</v>
      </c>
      <c r="CC31" s="10">
        <f>3/24000000*OO[[#This Row],[137 (06JUL1985 00:00:00)-Water Temperature (C)]]*OO[[#This Row],[79]]</f>
        <v>3.6407569315837505E-8</v>
      </c>
      <c r="CD31" s="10">
        <f>3/24000000*OO[[#This Row],[138 (06JUL1985 03:00:00)-Water Temperature (C)]]*OO[[#This Row],[80]]</f>
        <v>3.7819892227412493E-8</v>
      </c>
      <c r="CE31" s="10">
        <f>3/24000000*OO[[#This Row],[139 (06JUL1985 06:00:00)-Water Temperature (C)]]*OO[[#This Row],[81]]</f>
        <v>4.0213360554400004E-8</v>
      </c>
      <c r="CF31" s="10">
        <f>3/24000000*OO[[#This Row],[140 (06JUL1985 09:00:00)-Water Temperature (C)]]*OO[[#This Row],[82]]</f>
        <v>4.176221735189999E-8</v>
      </c>
      <c r="CG31" s="10">
        <f>3/24000000*OO[[#This Row],[141 (06JUL1985 12:00:00)-Water Temperature (C)]]*OO[[#This Row],[83]]</f>
        <v>4.0993151418150004E-8</v>
      </c>
      <c r="CH31" s="10">
        <f>3/24000000*OO[[#This Row],[142 (06JUL1985 15:00:00)-Water Temperature (C)]]*OO[[#This Row],[84]]</f>
        <v>3.735606322035E-8</v>
      </c>
      <c r="CI31" s="10">
        <f>3/24000000*OO[[#This Row],[143 (06JUL1985 18:00:00)-Water Temperature (C)]]*OO[[#This Row],[85]]</f>
        <v>3.2467805094624999E-8</v>
      </c>
      <c r="CJ31" s="10">
        <f>3/24000000*OO[[#This Row],[144 (06JUL1985 21:00:00)-Water Temperature (C)]]*OO[[#This Row],[86]]</f>
        <v>2.84687409345E-8</v>
      </c>
      <c r="CK31" s="10">
        <f>3/24000000*OO[[#This Row],[145 (07JUL1985 00:00:00)-Water Temperature (C)]]*OO[[#This Row],[87]]</f>
        <v>2.6666745979762502E-8</v>
      </c>
      <c r="CL31" s="10">
        <f>3/24000000*OO[[#This Row],[146 (07JUL1985 03:00:00)-Water Temperature (C)]]*OO[[#This Row],[88]]</f>
        <v>2.7726833117674999E-8</v>
      </c>
      <c r="CM31" s="10">
        <f>3/24000000*OO[[#This Row],[147 (07JUL1985 06:00:00)-Water Temperature (C)]]*OO[[#This Row],[89]]</f>
        <v>2.8676123980787497E-8</v>
      </c>
      <c r="CN31" s="10">
        <f>3/24000000*OO[[#This Row],[148 (07JUL1985 09:00:00)-Water Temperature (C)]]*OO[[#This Row],[90]]</f>
        <v>2.8580037096599995E-8</v>
      </c>
      <c r="CO31" s="10">
        <f>3/24000000*OO[[#This Row],[149 (07JUL1985 12:00:00)-Water Temperature (C)]]*OO[[#This Row],[91]]</f>
        <v>2.6737095568875001E-8</v>
      </c>
      <c r="CP31" s="10">
        <f>3/24000000*OO[[#This Row],[150 (07JUL1985 15:00:00)-Water Temperature (C)]]*OO[[#This Row],[92]]</f>
        <v>2.5017446861399997E-8</v>
      </c>
      <c r="CQ31" s="10">
        <f>3/24000000*OO[[#This Row],[151 (07JUL1985 18:00:00)-Water Temperature (C)]]*OO[[#This Row],[93]]</f>
        <v>2.3267016565587498E-8</v>
      </c>
      <c r="CR31" s="10">
        <f>3/24000000*OO[[#This Row],[152 (07JUL1985 21:00:00)-Water Temperature (C)]]*OO[[#This Row],[94]]</f>
        <v>2.1866579133937503E-8</v>
      </c>
      <c r="CS31" s="10">
        <f>3/24000000*OO[[#This Row],[153 (08JUL1985 00:00:00)-Water Temperature (C)]]*OO[[#This Row],[95]]</f>
        <v>2.13761738640625E-8</v>
      </c>
      <c r="CT31" s="10">
        <f>3/24000000*OO[[#This Row],[154 (08JUL1985 03:00:00)-Water Temperature (C)]]*OO[[#This Row],[96]]</f>
        <v>2.3741616936124999E-8</v>
      </c>
      <c r="CU31" s="10">
        <f>3/24000000*OO[[#This Row],[155 (08JUL1985 06:00:00)-Water Temperature (C)]]*OO[[#This Row],[97]]</f>
        <v>2.7343979334674999E-8</v>
      </c>
      <c r="CV31" s="10">
        <f>3/24000000*OO[[#This Row],[156 (08JUL1985 09:00:00)-Water Temperature (C)]]*OO[[#This Row],[98]]</f>
        <v>2.9732286161249999E-8</v>
      </c>
      <c r="CW31" s="10">
        <f>3/24000000*OO[[#This Row],[157 (08JUL1985 12:00:00)-Water Temperature (C)]]*OO[[#This Row],[99]]</f>
        <v>2.97562372169125E-8</v>
      </c>
    </row>
    <row r="32" spans="1:101" x14ac:dyDescent="0.35">
      <c r="A32" t="s">
        <v>37</v>
      </c>
      <c r="B32">
        <v>815.40089999999998</v>
      </c>
      <c r="C32" s="10">
        <f>3/24*OO[[#This Row],[59 (26JUN1985 06:00:00)-Water Temperature (C)]]*OO[[#This Row],[1]]/SUM(OO[1])</f>
        <v>0.15902520959362371</v>
      </c>
      <c r="D32" s="10">
        <f>3/24*OO[[#This Row],[60 (26JUN1985 09:00:00)-Water Temperature (C)]]*OO[[#This Row],[2]]/SUM(OO[2])</f>
        <v>5.1493372017931182E-3</v>
      </c>
      <c r="E32" s="10">
        <f>3/24*OO[[#This Row],[61 (26JUN1985 12:00:00)-Water Temperature (C)]]*OO[[#This Row],[3]]/SUM(OO[3])</f>
        <v>1.0741920113211798E-4</v>
      </c>
      <c r="F32" s="10">
        <f>3/24*OO[[#This Row],[62 (26JUN1985 15:00:00)-Water Temperature (C)]]*OO[[#This Row],[4]]/SUM(OO[4])</f>
        <v>5.6080203222454956E-5</v>
      </c>
      <c r="G32" s="10">
        <f>3/24*OO[[#This Row],[63 (26JUN1985 18:00:00)-Water Temperature (C)]]*OO[[#This Row],[5]]/SUM(OO[5])</f>
        <v>4.8109718213112595E-5</v>
      </c>
      <c r="H32" s="10">
        <f>3/24*OO[[#This Row],[64 (26JUN1985 21:00:00)-Water Temperature (C)]]*OO[[#This Row],[6]]/SUM(OO[6])</f>
        <v>4.1746431671078477E-5</v>
      </c>
      <c r="I32" s="10">
        <f>3/24*OO[[#This Row],[65 (27JUN1985 00:00:00)-Water Temperature (C)]]*OO[[#This Row],[7]]/SUM(OO[7])</f>
        <v>4.1520957502842458E-5</v>
      </c>
      <c r="J32" s="10">
        <f>3/24*OO[[#This Row],[66 (27JUN1985 03:00:00)-Water Temperature (C)]]*OO[[#This Row],[8]]/SUM(OO[8])</f>
        <v>4.9471427609155917E-5</v>
      </c>
      <c r="K32" s="10">
        <f>3/24*OO[[#This Row],[67 (27JUN1985 06:00:00)-Water Temperature (C)]]*OO[[#This Row],[9]]/SUM(OO[9])</f>
        <v>5.2743850032588866E-5</v>
      </c>
      <c r="L32" s="10">
        <f>3/24*OO[[#This Row],[68 (27JUN1985 09:00:00)-Water Temperature (C)]]*OO[[#This Row],[10]]/SUM(OO[10])</f>
        <v>5.0579331447946859E-5</v>
      </c>
      <c r="M32" s="10">
        <f>3/24*OO[[#This Row],[69 (27JUN1985 12:00:00)-Water Temperature (C)]]*OO[[#This Row],[11]]/SUM(OO[11])</f>
        <v>4.5320138342831609E-5</v>
      </c>
      <c r="N32" s="10">
        <f>3/24*OO[[#This Row],[70 (27JUN1985 15:00:00)-Water Temperature (C)]]*OO[[#This Row],[12]]/SUM(OO[12])</f>
        <v>3.8246320020250486E-5</v>
      </c>
      <c r="O32" s="10">
        <f>3/24*OO[[#This Row],[71 (27JUN1985 18:00:00)-Water Temperature (C)]]*OO[[#This Row],[13]]/SUM(OO[13])</f>
        <v>3.1768886029161367E-5</v>
      </c>
      <c r="P32" s="10">
        <f>3/24*OO[[#This Row],[72 (27JUN1985 21:00:00)-Water Temperature (C)]]*OO[[#This Row],[14]]/SUM(OO[14])</f>
        <v>2.6256860356235701E-5</v>
      </c>
      <c r="Q32" s="10">
        <f>3/24*OO[[#This Row],[73 (28JUN1985 00:00:00)-Water Temperature (C)]]*OO[[#This Row],[15]]/SUM(OO[15])</f>
        <v>2.224599054213122E-5</v>
      </c>
      <c r="R32" s="10">
        <f>3/24*OO[[#This Row],[74 (28JUN1985 03:00:00)-Water Temperature (C)]]*OO[[#This Row],[16]]/SUM(OO[16])</f>
        <v>2.0234649959987296E-5</v>
      </c>
      <c r="S32" s="10">
        <f>3/24*OO[[#This Row],[75 (28JUN1985 06:00:00)-Water Temperature (C)]]*OO[[#This Row],[17]]/SUM(OO[17])</f>
        <v>1.8749431696413483E-5</v>
      </c>
      <c r="T32" s="10">
        <f>3/24*OO[[#This Row],[76 (28JUN1985 09:00:00)-Water Temperature (C)]]*OO[[#This Row],[18]]/SUM(OO[18])</f>
        <v>1.6793902169014041E-5</v>
      </c>
      <c r="U32" s="10">
        <f>3/24*OO[[#This Row],[77 (28JUN1985 12:00:00)-Water Temperature (C)]]*OO[[#This Row],[19]]/SUM(OO[19])</f>
        <v>1.4366907984554967E-5</v>
      </c>
      <c r="V32" s="10">
        <f>3/24000000*OO[[#This Row],[78 (28JUN1985 15:00:00)-Water Temperature (C)]]*OO[[#This Row],[20]]</f>
        <v>1.2034360514098751E-5</v>
      </c>
      <c r="W32" s="10">
        <f>3/24000000*OO[[#This Row],[79 (28JUN1985 18:00:00)-Water Temperature (C)]]*OO[[#This Row],[21]]</f>
        <v>9.8594261830999988E-6</v>
      </c>
      <c r="X32" s="10">
        <f>3/24000000*OO[[#This Row],[80 (28JUN1985 21:00:00)-Water Temperature (C)]]*OO[[#This Row],[22]]</f>
        <v>8.1015455573500002E-6</v>
      </c>
      <c r="Y32" s="10">
        <f>3/24000000*OO[[#This Row],[81 (29JUN1985 00:00:00)-Water Temperature (C)]]*OO[[#This Row],[23]]</f>
        <v>6.9898207054200009E-6</v>
      </c>
      <c r="Z32" s="10">
        <f>3/24000000*OO[[#This Row],[82 (29JUN1985 03:00:00)-Water Temperature (C)]]*OO[[#This Row],[24]]</f>
        <v>6.3156351442124991E-6</v>
      </c>
      <c r="AA32" s="10">
        <f>3/24000000*OO[[#This Row],[83 (29JUN1985 06:00:00)-Water Temperature (C)]]*OO[[#This Row],[25]]</f>
        <v>5.6140093280699996E-6</v>
      </c>
      <c r="AB32" s="10">
        <f>3/24000000*OO[[#This Row],[84 (29JUN1985 09:00:00)-Water Temperature (C)]]*OO[[#This Row],[26]]</f>
        <v>4.9958209986999989E-6</v>
      </c>
      <c r="AC32" s="10">
        <f>3/24000000*OO[[#This Row],[85 (29JUN1985 12:00:00)-Water Temperature (C)]]*OO[[#This Row],[27]]</f>
        <v>4.3393825402249992E-6</v>
      </c>
      <c r="AD32" s="10">
        <f>3/24000000*OO[[#This Row],[86 (29JUN1985 15:00:00)-Water Temperature (C)]]*OO[[#This Row],[28]]</f>
        <v>3.6316190378399996E-6</v>
      </c>
      <c r="AE32" s="10">
        <f>3/24000000*OO[[#This Row],[88 (29JUN1985 21:00:00)-Water Temperature (C)]]*OO[[#This Row],[30]]</f>
        <v>2.3783777252549996E-6</v>
      </c>
      <c r="AF32" s="10">
        <f>3/24000000*OO[[#This Row],[88 (29JUN1985 21:00:00)-Water Temperature (C)]]*OO[[#This Row],[30]]</f>
        <v>2.3783777252549996E-6</v>
      </c>
      <c r="AG32" s="10">
        <f>3/24000000*OO[[#This Row],[89 (30JUN1985 00:00:00)-Water Temperature (C)]]*OO[[#This Row],[31]]</f>
        <v>1.9832923062062499E-6</v>
      </c>
      <c r="AH32" s="10">
        <f>3/24000000*OO[[#This Row],[90 (30JUN1985 03:00:00)-Water Temperature (C)]]*OO[[#This Row],[32]]</f>
        <v>1.5747443397084998E-6</v>
      </c>
      <c r="AI32" s="10">
        <f>3/24000000*OO[[#This Row],[91 (30JUN1985 06:00:00)-Water Temperature (C)]]*OO[[#This Row],[33]]</f>
        <v>1.1376856304268751E-6</v>
      </c>
      <c r="AJ32" s="10">
        <f>3/24000000*OO[[#This Row],[92 (30JUN1985 09:00:00)-Water Temperature (C)]]*OO[[#This Row],[34]]</f>
        <v>8.1420781133250007E-7</v>
      </c>
      <c r="AK32" s="10">
        <f>3/24000000*OO[[#This Row],[93 (30JUN1985 12:00:00)-Water Temperature (C)]]*OO[[#This Row],[35]]</f>
        <v>6.0614356379849993E-7</v>
      </c>
      <c r="AL32" s="10">
        <f>3/24000000*OO[[#This Row],[94 (30JUN1985 15:00:00)-Water Temperature (C)]]*OO[[#This Row],[36]]</f>
        <v>4.6127861452499998E-7</v>
      </c>
      <c r="AM32" s="10">
        <f>3/24000000*OO[[#This Row],[95 (30JUN1985 18:00:00)-Water Temperature (C)]]*OO[[#This Row],[37]]</f>
        <v>3.6070034460499998E-7</v>
      </c>
      <c r="AN32" s="10">
        <f>3/24000000*OO[[#This Row],[96 (30JUN1985 21:00:00)-Water Temperature (C)]]*OO[[#This Row],[38]]</f>
        <v>2.9887373080174999E-7</v>
      </c>
      <c r="AO32" s="10">
        <f>3/24000000*OO[[#This Row],[97 (01JUL1985 00:00:00)-Water Temperature (C)]]*OO[[#This Row],[39]]</f>
        <v>2.6651459205249995E-7</v>
      </c>
      <c r="AP32" s="10">
        <f>3/24000000*OO[[#This Row],[98 (01JUL1985 03:00:00)-Water Temperature (C)]]*OO[[#This Row],[40]]</f>
        <v>2.4904719765224996E-7</v>
      </c>
      <c r="AQ32" s="10">
        <f>3/24000000*OO[[#This Row],[99 (01JUL1985 06:00:00)-Water Temperature (C)]]*OO[[#This Row],[41]]</f>
        <v>2.2806398509399998E-7</v>
      </c>
      <c r="AR32" s="10">
        <f>3/24000000*OO[[#This Row],[100 (01JUL1985 09:00:00)-Water Temperature (C)]]*OO[[#This Row],[42]]</f>
        <v>2.0890277726462496E-7</v>
      </c>
      <c r="AS32" s="10">
        <f>3/24000000*OO[[#This Row],[101 (01JUL1985 12:00:00)-Water Temperature (C)]]*OO[[#This Row],[43]]</f>
        <v>1.8675265111177498E-7</v>
      </c>
      <c r="AT32" s="10">
        <f>3/24000000*OO[[#This Row],[102 (01JUL1985 15:00:00)-Water Temperature (C)]]*OO[[#This Row],[44]]</f>
        <v>1.66732342296975E-7</v>
      </c>
      <c r="AU32" s="10">
        <f>3/24000000*OO[[#This Row],[103 (01JUL1985 18:00:00)-Water Temperature (C)]]*OO[[#This Row],[45]]</f>
        <v>1.4889300591794999E-7</v>
      </c>
      <c r="AV32" s="10">
        <f>3/24000000*OO[[#This Row],[104 (01JUL1985 21:00:00)-Water Temperature (C)]]*OO[[#This Row],[46]]</f>
        <v>1.3562422371382501E-7</v>
      </c>
      <c r="AW32" s="10">
        <f>3/24000000*OO[[#This Row],[105 (02JUL1985 00:00:00)-Water Temperature (C)]]*OO[[#This Row],[47]]</f>
        <v>1.2985359191512502E-7</v>
      </c>
      <c r="AX32" s="10">
        <f>3/24000000*OO[[#This Row],[106 (02JUL1985 03:00:00)-Water Temperature (C)]]*OO[[#This Row],[48]]</f>
        <v>1.3632463697300001E-7</v>
      </c>
      <c r="AY32" s="10">
        <f>3/24000000*OO[[#This Row],[107 (02JUL1985 06:00:00)-Water Temperature (C)]]*OO[[#This Row],[49]]</f>
        <v>1.466377509000875E-7</v>
      </c>
      <c r="AZ32" s="10">
        <f>3/24000000*OO[[#This Row],[108 (02JUL1985 09:00:00)-Water Temperature (C)]]*OO[[#This Row],[50]]</f>
        <v>1.5379955460884999E-7</v>
      </c>
      <c r="BA32" s="10">
        <f>3/24000000*OO[[#This Row],[109 (02JUL1985 12:00:00)-Water Temperature (C)]]*OO[[#This Row],[51]]</f>
        <v>1.52501744304875E-7</v>
      </c>
      <c r="BB32" s="10">
        <f>3/24000000*OO[[#This Row],[110 (02JUL1985 15:00:00)-Water Temperature (C)]]*OO[[#This Row],[52]]</f>
        <v>1.411051292282125E-7</v>
      </c>
      <c r="BC32" s="10">
        <f>3/24000000*OO[[#This Row],[111 (02JUL1985 18:00:00)-Water Temperature (C)]]*OO[[#This Row],[53]]</f>
        <v>1.2192497836155001E-7</v>
      </c>
      <c r="BD32" s="10">
        <f>3/24000000*OO[[#This Row],[112 (02JUL1985 21:00:00)-Water Temperature (C)]]*OO[[#This Row],[54]]</f>
        <v>1.0465003651274999E-7</v>
      </c>
      <c r="BE32" s="10">
        <f>3/24000000*OO[[#This Row],[113 (03JUL1985 00:00:00)-Water Temperature (C)]]*OO[[#This Row],[55]]</f>
        <v>9.4339484135999998E-8</v>
      </c>
      <c r="BF32" s="10">
        <f>3/24000000*OO[[#This Row],[114 (03JUL1985 03:00:00)-Water Temperature (C)]]*OO[[#This Row],[56]]</f>
        <v>9.3526057894462499E-8</v>
      </c>
      <c r="BG32" s="10">
        <f>3/24000000*OO[[#This Row],[115 (03JUL1985 06:00:00)-Water Temperature (C)]]*OO[[#This Row],[57]]</f>
        <v>9.6764068047149997E-8</v>
      </c>
      <c r="BH32" s="10">
        <f>3/24000000*OO[[#This Row],[116 (03JUL1985 09:00:00)-Water Temperature (C)]]*OO[[#This Row],[58]]</f>
        <v>1.0012890568143751E-7</v>
      </c>
      <c r="BI32" s="10">
        <f>3/24000000*OO[[#This Row],[117 (03JUL1985 12:00:00)-Water Temperature (C)]]*OO[[#This Row],[59]]</f>
        <v>1.0023596780762499E-7</v>
      </c>
      <c r="BJ32" s="10">
        <f>3/24000000*OO[[#This Row],[118 (03JUL1985 15:00:00)-Water Temperature (C)]]*OO[[#This Row],[60]]</f>
        <v>9.3575360287812489E-8</v>
      </c>
      <c r="BK32" s="10">
        <f>3/24000000*OO[[#This Row],[119 (03JUL1985 18:00:00)-Water Temperature (C)]]*OO[[#This Row],[61]]</f>
        <v>8.2047911062499996E-8</v>
      </c>
      <c r="BL32" s="10">
        <f>3/24000000*OO[[#This Row],[120 (03JUL1985 21:00:00)-Water Temperature (C)]]*OO[[#This Row],[62]]</f>
        <v>7.1335220168600003E-8</v>
      </c>
      <c r="BM32" s="10">
        <f>3/24000000*OO[[#This Row],[121 (04JUL1985 00:00:00)-Water Temperature (C)]]*OO[[#This Row],[63]]</f>
        <v>6.5563184834549993E-8</v>
      </c>
      <c r="BN32" s="10">
        <f>3/24000000*OO[[#This Row],[122 (04JUL1985 03:00:00)-Water Temperature (C)]]*OO[[#This Row],[64]]</f>
        <v>6.6435024014500006E-8</v>
      </c>
      <c r="BO32" s="10">
        <f>3/24000000*OO[[#This Row],[123 (04JUL1985 06:00:00)-Water Temperature (C)]]*OO[[#This Row],[65]]</f>
        <v>6.8126784196624983E-8</v>
      </c>
      <c r="BP32" s="10">
        <f>3/24000000*OO[[#This Row],[124 (04JUL1985 09:00:00)-Water Temperature (C)]]*OO[[#This Row],[66]]</f>
        <v>6.8599481581199997E-8</v>
      </c>
      <c r="BQ32" s="10">
        <f>3/24000000*OO[[#This Row],[125 (04JUL1985 12:00:00)-Water Temperature (C)]]*OO[[#This Row],[67]]</f>
        <v>6.4345880852212502E-8</v>
      </c>
      <c r="BR32" s="10">
        <f>3/24000000*OO[[#This Row],[126 (04JUL1985 15:00:00)-Water Temperature (C)]]*OO[[#This Row],[68]]</f>
        <v>5.7706705229424999E-8</v>
      </c>
      <c r="BS32" s="10">
        <f>3/24000000*OO[[#This Row],[127 (04JUL1985 18:00:00)-Water Temperature (C)]]*OO[[#This Row],[69]]</f>
        <v>5.0573217191999994E-8</v>
      </c>
      <c r="BT32" s="10">
        <f>3/24000000*OO[[#This Row],[128 (04JUL1985 21:00:00)-Water Temperature (C)]]*OO[[#This Row],[70]]</f>
        <v>4.5588649886399997E-8</v>
      </c>
      <c r="BU32" s="10">
        <f>3/24000000*OO[[#This Row],[129 (05JUL1985 00:00:00)-Water Temperature (C)]]*OO[[#This Row],[71]]</f>
        <v>4.3145401986724998E-8</v>
      </c>
      <c r="BV32" s="10">
        <f>3/24000000*OO[[#This Row],[130 (05JUL1985 03:00:00)-Water Temperature (C)]]*OO[[#This Row],[72]]</f>
        <v>4.4629259245137498E-8</v>
      </c>
      <c r="BW32" s="10">
        <f>3/24000000*OO[[#This Row],[131 (05JUL1985 06:00:00)-Water Temperature (C)]]*OO[[#This Row],[73]]</f>
        <v>4.637697727845E-8</v>
      </c>
      <c r="BX32" s="10">
        <f>3/24000000*OO[[#This Row],[132 (05JUL1985 09:00:00)-Water Temperature (C)]]*OO[[#This Row],[74]]</f>
        <v>4.7475776718974995E-8</v>
      </c>
      <c r="BY32" s="10">
        <f>3/24000000*OO[[#This Row],[133 (05JUL1985 12:00:00)-Water Temperature (C)]]*OO[[#This Row],[75]]</f>
        <v>4.6241672682124996E-8</v>
      </c>
      <c r="BZ32" s="10">
        <f>3/24000000*OO[[#This Row],[134 (05JUL1985 15:00:00)-Water Temperature (C)]]*OO[[#This Row],[76]]</f>
        <v>4.2475930664062508E-8</v>
      </c>
      <c r="CA32" s="10">
        <f>3/24000000*OO[[#This Row],[135 (05JUL1985 18:00:00)-Water Temperature (C)]]*OO[[#This Row],[77]]</f>
        <v>3.7778953427274996E-8</v>
      </c>
      <c r="CB32" s="10">
        <f>3/24000000*OO[[#This Row],[136 (05JUL1985 21:00:00)-Water Temperature (C)]]*OO[[#This Row],[78]]</f>
        <v>3.3929933407425E-8</v>
      </c>
      <c r="CC32" s="10">
        <f>3/24000000*OO[[#This Row],[137 (06JUL1985 00:00:00)-Water Temperature (C)]]*OO[[#This Row],[79]]</f>
        <v>3.2104541097500002E-8</v>
      </c>
      <c r="CD32" s="10">
        <f>3/24000000*OO[[#This Row],[138 (06JUL1985 03:00:00)-Water Temperature (C)]]*OO[[#This Row],[80]]</f>
        <v>3.3319170333937502E-8</v>
      </c>
      <c r="CE32" s="10">
        <f>3/24000000*OO[[#This Row],[139 (06JUL1985 06:00:00)-Water Temperature (C)]]*OO[[#This Row],[81]]</f>
        <v>3.5420180900574998E-8</v>
      </c>
      <c r="CF32" s="10">
        <f>3/24000000*OO[[#This Row],[140 (06JUL1985 09:00:00)-Water Temperature (C)]]*OO[[#This Row],[82]]</f>
        <v>3.6899659283999996E-8</v>
      </c>
      <c r="CG32" s="10">
        <f>3/24000000*OO[[#This Row],[141 (06JUL1985 12:00:00)-Water Temperature (C)]]*OO[[#This Row],[83]]</f>
        <v>3.6346082116274998E-8</v>
      </c>
      <c r="CH32" s="10">
        <f>3/24000000*OO[[#This Row],[142 (06JUL1985 15:00:00)-Water Temperature (C)]]*OO[[#This Row],[84]]</f>
        <v>3.3205580343149999E-8</v>
      </c>
      <c r="CI32" s="10">
        <f>3/24000000*OO[[#This Row],[143 (06JUL1985 18:00:00)-Water Temperature (C)]]*OO[[#This Row],[85]]</f>
        <v>2.8899715541174997E-8</v>
      </c>
      <c r="CJ32" s="10">
        <f>3/24000000*OO[[#This Row],[144 (06JUL1985 21:00:00)-Water Temperature (C)]]*OO[[#This Row],[86]]</f>
        <v>2.5263208933112498E-8</v>
      </c>
      <c r="CK32" s="10">
        <f>3/24000000*OO[[#This Row],[145 (07JUL1985 00:00:00)-Water Temperature (C)]]*OO[[#This Row],[87]]</f>
        <v>2.34950674512E-8</v>
      </c>
      <c r="CL32" s="10">
        <f>3/24000000*OO[[#This Row],[146 (07JUL1985 03:00:00)-Water Temperature (C)]]*OO[[#This Row],[88]]</f>
        <v>2.4405304770699999E-8</v>
      </c>
      <c r="CM32" s="10">
        <f>3/24000000*OO[[#This Row],[147 (07JUL1985 06:00:00)-Water Temperature (C)]]*OO[[#This Row],[89]]</f>
        <v>2.5225177480837499E-8</v>
      </c>
      <c r="CN32" s="10">
        <f>3/24000000*OO[[#This Row],[148 (07JUL1985 09:00:00)-Water Temperature (C)]]*OO[[#This Row],[90]]</f>
        <v>2.5234797335312496E-8</v>
      </c>
      <c r="CO32" s="10">
        <f>3/24000000*OO[[#This Row],[149 (07JUL1985 12:00:00)-Water Temperature (C)]]*OO[[#This Row],[91]]</f>
        <v>2.3679703803800001E-8</v>
      </c>
      <c r="CP32" s="10">
        <f>3/24000000*OO[[#This Row],[150 (07JUL1985 15:00:00)-Water Temperature (C)]]*OO[[#This Row],[92]]</f>
        <v>2.2134307470749999E-8</v>
      </c>
      <c r="CQ32" s="10">
        <f>3/24000000*OO[[#This Row],[151 (07JUL1985 18:00:00)-Water Temperature (C)]]*OO[[#This Row],[93]]</f>
        <v>2.0556868305374999E-8</v>
      </c>
      <c r="CR32" s="10">
        <f>3/24000000*OO[[#This Row],[152 (07JUL1985 21:00:00)-Water Temperature (C)]]*OO[[#This Row],[94]]</f>
        <v>1.9301686564950001E-8</v>
      </c>
      <c r="CS32" s="10">
        <f>3/24000000*OO[[#This Row],[153 (08JUL1985 00:00:00)-Water Temperature (C)]]*OO[[#This Row],[95]]</f>
        <v>1.8769173255787499E-8</v>
      </c>
      <c r="CT32" s="10">
        <f>3/24000000*OO[[#This Row],[154 (08JUL1985 03:00:00)-Water Temperature (C)]]*OO[[#This Row],[96]]</f>
        <v>2.0729052312324999E-8</v>
      </c>
      <c r="CU32" s="10">
        <f>3/24000000*OO[[#This Row],[155 (08JUL1985 06:00:00)-Water Temperature (C)]]*OO[[#This Row],[97]]</f>
        <v>2.3921754067500001E-8</v>
      </c>
      <c r="CV32" s="10">
        <f>3/24000000*OO[[#This Row],[156 (08JUL1985 09:00:00)-Water Temperature (C)]]*OO[[#This Row],[98]]</f>
        <v>2.6173839678187505E-8</v>
      </c>
      <c r="CW32" s="10">
        <f>3/24000000*OO[[#This Row],[157 (08JUL1985 12:00:00)-Water Temperature (C)]]*OO[[#This Row],[99]]</f>
        <v>2.63524412367E-8</v>
      </c>
    </row>
    <row r="33" spans="1:101" x14ac:dyDescent="0.35">
      <c r="A33" t="s">
        <v>38</v>
      </c>
      <c r="B33">
        <v>821.43299999999999</v>
      </c>
      <c r="C33" s="10">
        <f>3/24*OO[[#This Row],[59 (26JUN1985 06:00:00)-Water Temperature (C)]]*OO[[#This Row],[1]]/SUM(OO[1])</f>
        <v>0.17596020408260213</v>
      </c>
      <c r="D33" s="10">
        <f>3/24*OO[[#This Row],[60 (26JUN1985 09:00:00)-Water Temperature (C)]]*OO[[#This Row],[2]]/SUM(OO[2])</f>
        <v>8.1224096465483883E-3</v>
      </c>
      <c r="E33" s="10">
        <f>3/24*OO[[#This Row],[61 (26JUN1985 12:00:00)-Water Temperature (C)]]*OO[[#This Row],[3]]/SUM(OO[3])</f>
        <v>1.4083007334567423E-4</v>
      </c>
      <c r="F33" s="10">
        <f>3/24*OO[[#This Row],[62 (26JUN1985 15:00:00)-Water Temperature (C)]]*OO[[#This Row],[4]]/SUM(OO[4])</f>
        <v>5.4020466067884963E-5</v>
      </c>
      <c r="G33" s="10">
        <f>3/24*OO[[#This Row],[63 (26JUN1985 18:00:00)-Water Temperature (C)]]*OO[[#This Row],[5]]/SUM(OO[5])</f>
        <v>4.6189076686205408E-5</v>
      </c>
      <c r="H33" s="10">
        <f>3/24*OO[[#This Row],[64 (26JUN1985 21:00:00)-Water Temperature (C)]]*OO[[#This Row],[6]]/SUM(OO[6])</f>
        <v>4.0004721387678988E-5</v>
      </c>
      <c r="I33" s="10">
        <f>3/24*OO[[#This Row],[65 (27JUN1985 00:00:00)-Water Temperature (C)]]*OO[[#This Row],[7]]/SUM(OO[7])</f>
        <v>3.8868467250288443E-5</v>
      </c>
      <c r="J33" s="10">
        <f>3/24*OO[[#This Row],[66 (27JUN1985 03:00:00)-Water Temperature (C)]]*OO[[#This Row],[8]]/SUM(OO[8])</f>
        <v>4.6389027242447677E-5</v>
      </c>
      <c r="K33" s="10">
        <f>3/24*OO[[#This Row],[67 (27JUN1985 06:00:00)-Water Temperature (C)]]*OO[[#This Row],[9]]/SUM(OO[9])</f>
        <v>5.023988000631221E-5</v>
      </c>
      <c r="L33" s="10">
        <f>3/24*OO[[#This Row],[68 (27JUN1985 09:00:00)-Water Temperature (C)]]*OO[[#This Row],[10]]/SUM(OO[10])</f>
        <v>4.8641690191738557E-5</v>
      </c>
      <c r="M33" s="10">
        <f>3/24*OO[[#This Row],[69 (27JUN1985 12:00:00)-Water Temperature (C)]]*OO[[#This Row],[11]]/SUM(OO[11])</f>
        <v>4.3910894146309312E-5</v>
      </c>
      <c r="N33" s="10">
        <f>3/24*OO[[#This Row],[70 (27JUN1985 15:00:00)-Water Temperature (C)]]*OO[[#This Row],[12]]/SUM(OO[12])</f>
        <v>3.7231099979785501E-5</v>
      </c>
      <c r="O33" s="10">
        <f>3/24*OO[[#This Row],[71 (27JUN1985 18:00:00)-Water Temperature (C)]]*OO[[#This Row],[13]]/SUM(OO[13])</f>
        <v>3.1007837843905403E-5</v>
      </c>
      <c r="P33" s="10">
        <f>3/24*OO[[#This Row],[72 (27JUN1985 21:00:00)-Water Temperature (C)]]*OO[[#This Row],[14]]/SUM(OO[14])</f>
        <v>2.5660068880041097E-5</v>
      </c>
      <c r="Q33" s="10">
        <f>3/24*OO[[#This Row],[73 (28JUN1985 00:00:00)-Water Temperature (C)]]*OO[[#This Row],[15]]/SUM(OO[15])</f>
        <v>2.1764177441833945E-5</v>
      </c>
      <c r="R33" s="10">
        <f>3/24*OO[[#This Row],[74 (28JUN1985 03:00:00)-Water Temperature (C)]]*OO[[#This Row],[16]]/SUM(OO[16])</f>
        <v>1.9778554199048594E-5</v>
      </c>
      <c r="S33" s="10">
        <f>3/24*OO[[#This Row],[75 (28JUN1985 06:00:00)-Water Temperature (C)]]*OO[[#This Row],[17]]/SUM(OO[17])</f>
        <v>1.8322820727165718E-5</v>
      </c>
      <c r="T33" s="10">
        <f>3/24*OO[[#This Row],[76 (28JUN1985 09:00:00)-Water Temperature (C)]]*OO[[#This Row],[18]]/SUM(OO[18])</f>
        <v>1.6455828568415099E-5</v>
      </c>
      <c r="U33" s="10">
        <f>3/24*OO[[#This Row],[77 (28JUN1985 12:00:00)-Water Temperature (C)]]*OO[[#This Row],[19]]/SUM(OO[19])</f>
        <v>1.4020400837830568E-5</v>
      </c>
      <c r="V33" s="10">
        <f>3/24000000*OO[[#This Row],[78 (28JUN1985 15:00:00)-Water Temperature (C)]]*OO[[#This Row],[20]]</f>
        <v>1.1704778093294999E-5</v>
      </c>
      <c r="W33" s="10">
        <f>3/24000000*OO[[#This Row],[79 (28JUN1985 18:00:00)-Water Temperature (C)]]*OO[[#This Row],[21]]</f>
        <v>9.5259990153299992E-6</v>
      </c>
      <c r="X33" s="10">
        <f>3/24000000*OO[[#This Row],[80 (28JUN1985 21:00:00)-Water Temperature (C)]]*OO[[#This Row],[22]]</f>
        <v>7.7756171027999999E-6</v>
      </c>
      <c r="Y33" s="10">
        <f>3/24000000*OO[[#This Row],[81 (29JUN1985 00:00:00)-Water Temperature (C)]]*OO[[#This Row],[23]]</f>
        <v>6.6374056602800003E-6</v>
      </c>
      <c r="Z33" s="10">
        <f>3/24000000*OO[[#This Row],[82 (29JUN1985 03:00:00)-Water Temperature (C)]]*OO[[#This Row],[24]]</f>
        <v>5.9531805747E-6</v>
      </c>
      <c r="AA33" s="10">
        <f>3/24000000*OO[[#This Row],[83 (29JUN1985 06:00:00)-Water Temperature (C)]]*OO[[#This Row],[25]]</f>
        <v>5.26497133588125E-6</v>
      </c>
      <c r="AB33" s="10">
        <f>3/24000000*OO[[#This Row],[84 (29JUN1985 09:00:00)-Water Temperature (C)]]*OO[[#This Row],[26]]</f>
        <v>4.7294303749824992E-6</v>
      </c>
      <c r="AC33" s="10">
        <f>3/24000000*OO[[#This Row],[85 (29JUN1985 12:00:00)-Water Temperature (C)]]*OO[[#This Row],[27]]</f>
        <v>4.1328273806174992E-6</v>
      </c>
      <c r="AD33" s="10">
        <f>3/24000000*OO[[#This Row],[86 (29JUN1985 15:00:00)-Water Temperature (C)]]*OO[[#This Row],[28]]</f>
        <v>3.4926822035337497E-6</v>
      </c>
      <c r="AE33" s="10">
        <f>3/24000000*OO[[#This Row],[88 (29JUN1985 21:00:00)-Water Temperature (C)]]*OO[[#This Row],[30]]</f>
        <v>2.3211740230124999E-6</v>
      </c>
      <c r="AF33" s="10">
        <f>3/24000000*OO[[#This Row],[88 (29JUN1985 21:00:00)-Water Temperature (C)]]*OO[[#This Row],[30]]</f>
        <v>2.3211740230124999E-6</v>
      </c>
      <c r="AG33" s="10">
        <f>3/24000000*OO[[#This Row],[89 (30JUN1985 00:00:00)-Water Temperature (C)]]*OO[[#This Row],[31]]</f>
        <v>1.9490593171874999E-6</v>
      </c>
      <c r="AH33" s="10">
        <f>3/24000000*OO[[#This Row],[90 (30JUN1985 03:00:00)-Water Temperature (C)]]*OO[[#This Row],[32]]</f>
        <v>1.5809267072332498E-6</v>
      </c>
      <c r="AI33" s="10">
        <f>3/24000000*OO[[#This Row],[91 (30JUN1985 06:00:00)-Water Temperature (C)]]*OO[[#This Row],[33]]</f>
        <v>1.154295205182E-6</v>
      </c>
      <c r="AJ33" s="10">
        <f>3/24000000*OO[[#This Row],[92 (30JUN1985 09:00:00)-Water Temperature (C)]]*OO[[#This Row],[34]]</f>
        <v>8.2562887058049994E-7</v>
      </c>
      <c r="AK33" s="10">
        <f>3/24000000*OO[[#This Row],[93 (30JUN1985 12:00:00)-Water Temperature (C)]]*OO[[#This Row],[35]]</f>
        <v>6.1089449349499989E-7</v>
      </c>
      <c r="AL33" s="10">
        <f>3/24000000*OO[[#This Row],[94 (30JUN1985 15:00:00)-Water Temperature (C)]]*OO[[#This Row],[36]]</f>
        <v>4.6259951777500002E-7</v>
      </c>
      <c r="AM33" s="10">
        <f>3/24000000*OO[[#This Row],[95 (30JUN1985 18:00:00)-Water Temperature (C)]]*OO[[#This Row],[37]]</f>
        <v>3.6005510653074994E-7</v>
      </c>
      <c r="AN33" s="10">
        <f>3/24000000*OO[[#This Row],[96 (30JUN1985 21:00:00)-Water Temperature (C)]]*OO[[#This Row],[38]]</f>
        <v>2.9674018053750002E-7</v>
      </c>
      <c r="AO33" s="10">
        <f>3/24000000*OO[[#This Row],[97 (01JUL1985 00:00:00)-Water Temperature (C)]]*OO[[#This Row],[39]]</f>
        <v>2.6301797310599997E-7</v>
      </c>
      <c r="AP33" s="10">
        <f>3/24000000*OO[[#This Row],[98 (01JUL1985 03:00:00)-Water Temperature (C)]]*OO[[#This Row],[40]]</f>
        <v>2.4653151329300003E-7</v>
      </c>
      <c r="AQ33" s="10">
        <f>3/24000000*OO[[#This Row],[99 (01JUL1985 06:00:00)-Water Temperature (C)]]*OO[[#This Row],[41]]</f>
        <v>2.2581856835999997E-7</v>
      </c>
      <c r="AR33" s="10">
        <f>3/24000000*OO[[#This Row],[100 (01JUL1985 09:00:00)-Water Temperature (C)]]*OO[[#This Row],[42]]</f>
        <v>2.0638520239650001E-7</v>
      </c>
      <c r="AS33" s="10">
        <f>3/24000000*OO[[#This Row],[101 (01JUL1985 12:00:00)-Water Temperature (C)]]*OO[[#This Row],[43]]</f>
        <v>1.8494673494254998E-7</v>
      </c>
      <c r="AT33" s="10">
        <f>3/24000000*OO[[#This Row],[102 (01JUL1985 15:00:00)-Water Temperature (C)]]*OO[[#This Row],[44]]</f>
        <v>1.6471375076674997E-7</v>
      </c>
      <c r="AU33" s="10">
        <f>3/24000000*OO[[#This Row],[103 (01JUL1985 18:00:00)-Water Temperature (C)]]*OO[[#This Row],[45]]</f>
        <v>1.4704639956600001E-7</v>
      </c>
      <c r="AV33" s="10">
        <f>3/24000000*OO[[#This Row],[104 (01JUL1985 21:00:00)-Water Temperature (C)]]*OO[[#This Row],[46]]</f>
        <v>1.3349677391358749E-7</v>
      </c>
      <c r="AW33" s="10">
        <f>3/24000000*OO[[#This Row],[105 (02JUL1985 00:00:00)-Water Temperature (C)]]*OO[[#This Row],[47]]</f>
        <v>1.2718589715062499E-7</v>
      </c>
      <c r="AX33" s="10">
        <f>3/24000000*OO[[#This Row],[106 (02JUL1985 03:00:00)-Water Temperature (C)]]*OO[[#This Row],[48]]</f>
        <v>1.3290755197320001E-7</v>
      </c>
      <c r="AY33" s="10">
        <f>3/24000000*OO[[#This Row],[107 (02JUL1985 06:00:00)-Water Temperature (C)]]*OO[[#This Row],[49]]</f>
        <v>1.4305432685334998E-7</v>
      </c>
      <c r="AZ33" s="10">
        <f>3/24000000*OO[[#This Row],[108 (02JUL1985 09:00:00)-Water Temperature (C)]]*OO[[#This Row],[50]]</f>
        <v>1.5083672720606247E-7</v>
      </c>
      <c r="BA33" s="10">
        <f>3/24000000*OO[[#This Row],[109 (02JUL1985 12:00:00)-Water Temperature (C)]]*OO[[#This Row],[51]]</f>
        <v>1.5027966427760001E-7</v>
      </c>
      <c r="BB33" s="10">
        <f>3/24000000*OO[[#This Row],[110 (02JUL1985 15:00:00)-Water Temperature (C)]]*OO[[#This Row],[52]]</f>
        <v>1.3966191159433752E-7</v>
      </c>
      <c r="BC33" s="10">
        <f>3/24000000*OO[[#This Row],[111 (02JUL1985 18:00:00)-Water Temperature (C)]]*OO[[#This Row],[53]]</f>
        <v>1.2095270631342501E-7</v>
      </c>
      <c r="BD33" s="10">
        <f>3/24000000*OO[[#This Row],[112 (02JUL1985 21:00:00)-Water Temperature (C)]]*OO[[#This Row],[54]]</f>
        <v>1.038342086118375E-7</v>
      </c>
      <c r="BE33" s="10">
        <f>3/24000000*OO[[#This Row],[113 (03JUL1985 00:00:00)-Water Temperature (C)]]*OO[[#This Row],[55]]</f>
        <v>9.2960166115599986E-8</v>
      </c>
      <c r="BF33" s="10">
        <f>3/24000000*OO[[#This Row],[114 (03JUL1985 03:00:00)-Water Temperature (C)]]*OO[[#This Row],[56]]</f>
        <v>9.1730639161425001E-8</v>
      </c>
      <c r="BG33" s="10">
        <f>3/24000000*OO[[#This Row],[115 (03JUL1985 06:00:00)-Water Temperature (C)]]*OO[[#This Row],[57]]</f>
        <v>9.4830885453999989E-8</v>
      </c>
      <c r="BH33" s="10">
        <f>3/24000000*OO[[#This Row],[116 (03JUL1985 09:00:00)-Water Temperature (C)]]*OO[[#This Row],[58]]</f>
        <v>9.829287107615001E-8</v>
      </c>
      <c r="BI33" s="10">
        <f>3/24000000*OO[[#This Row],[117 (03JUL1985 12:00:00)-Water Temperature (C)]]*OO[[#This Row],[59]]</f>
        <v>9.8736413765424996E-8</v>
      </c>
      <c r="BJ33" s="10">
        <f>3/24000000*OO[[#This Row],[118 (03JUL1985 15:00:00)-Water Temperature (C)]]*OO[[#This Row],[60]]</f>
        <v>9.2675729050350006E-8</v>
      </c>
      <c r="BK33" s="10">
        <f>3/24000000*OO[[#This Row],[119 (03JUL1985 18:00:00)-Water Temperature (C)]]*OO[[#This Row],[61]]</f>
        <v>8.1465007969124985E-8</v>
      </c>
      <c r="BL33" s="10">
        <f>3/24000000*OO[[#This Row],[120 (03JUL1985 21:00:00)-Water Temperature (C)]]*OO[[#This Row],[62]]</f>
        <v>7.0838786271325003E-8</v>
      </c>
      <c r="BM33" s="10">
        <f>3/24000000*OO[[#This Row],[121 (04JUL1985 00:00:00)-Water Temperature (C)]]*OO[[#This Row],[63]]</f>
        <v>6.4692308770649991E-8</v>
      </c>
      <c r="BN33" s="10">
        <f>3/24000000*OO[[#This Row],[122 (04JUL1985 03:00:00)-Water Temperature (C)]]*OO[[#This Row],[64]]</f>
        <v>6.5517792669787496E-8</v>
      </c>
      <c r="BO33" s="10">
        <f>3/24000000*OO[[#This Row],[123 (04JUL1985 06:00:00)-Water Temperature (C)]]*OO[[#This Row],[65]]</f>
        <v>6.7120793426700007E-8</v>
      </c>
      <c r="BP33" s="10">
        <f>3/24000000*OO[[#This Row],[124 (04JUL1985 09:00:00)-Water Temperature (C)]]*OO[[#This Row],[66]]</f>
        <v>6.778748324722499E-8</v>
      </c>
      <c r="BQ33" s="10">
        <f>3/24000000*OO[[#This Row],[125 (04JUL1985 12:00:00)-Water Temperature (C)]]*OO[[#This Row],[67]]</f>
        <v>6.3818080447675E-8</v>
      </c>
      <c r="BR33" s="10">
        <f>3/24000000*OO[[#This Row],[126 (04JUL1985 15:00:00)-Water Temperature (C)]]*OO[[#This Row],[68]]</f>
        <v>5.7400891668875013E-8</v>
      </c>
      <c r="BS33" s="10">
        <f>3/24000000*OO[[#This Row],[127 (04JUL1985 18:00:00)-Water Temperature (C)]]*OO[[#This Row],[69]]</f>
        <v>5.0229466529374994E-8</v>
      </c>
      <c r="BT33" s="10">
        <f>3/24000000*OO[[#This Row],[128 (04JUL1985 21:00:00)-Water Temperature (C)]]*OO[[#This Row],[70]]</f>
        <v>4.5136005411287495E-8</v>
      </c>
      <c r="BU33" s="10">
        <f>3/24000000*OO[[#This Row],[129 (05JUL1985 00:00:00)-Water Temperature (C)]]*OO[[#This Row],[71]]</f>
        <v>4.2490679231962494E-8</v>
      </c>
      <c r="BV33" s="10">
        <f>3/24000000*OO[[#This Row],[130 (05JUL1985 03:00:00)-Water Temperature (C)]]*OO[[#This Row],[72]]</f>
        <v>4.38492459476875E-8</v>
      </c>
      <c r="BW33" s="10">
        <f>3/24000000*OO[[#This Row],[131 (05JUL1985 06:00:00)-Water Temperature (C)]]*OO[[#This Row],[73]]</f>
        <v>4.5551725399349993E-8</v>
      </c>
      <c r="BX33" s="10">
        <f>3/24000000*OO[[#This Row],[132 (05JUL1985 09:00:00)-Water Temperature (C)]]*OO[[#This Row],[74]]</f>
        <v>4.6793972257199999E-8</v>
      </c>
      <c r="BY33" s="10">
        <f>3/24000000*OO[[#This Row],[133 (05JUL1985 12:00:00)-Water Temperature (C)]]*OO[[#This Row],[75]]</f>
        <v>4.5742890585150007E-8</v>
      </c>
      <c r="BZ33" s="10">
        <f>3/24000000*OO[[#This Row],[134 (05JUL1985 15:00:00)-Water Temperature (C)]]*OO[[#This Row],[76]]</f>
        <v>4.2125773424999992E-8</v>
      </c>
      <c r="CA33" s="10">
        <f>3/24000000*OO[[#This Row],[135 (05JUL1985 18:00:00)-Water Temperature (C)]]*OO[[#This Row],[77]]</f>
        <v>3.7501173924687497E-8</v>
      </c>
      <c r="CB33" s="10">
        <f>3/24000000*OO[[#This Row],[136 (05JUL1985 21:00:00)-Water Temperature (C)]]*OO[[#This Row],[78]]</f>
        <v>3.3613607519649998E-8</v>
      </c>
      <c r="CC33" s="10">
        <f>3/24000000*OO[[#This Row],[137 (06JUL1985 00:00:00)-Water Temperature (C)]]*OO[[#This Row],[79]]</f>
        <v>3.1610384719337502E-8</v>
      </c>
      <c r="CD33" s="10">
        <f>3/24000000*OO[[#This Row],[138 (06JUL1985 03:00:00)-Water Temperature (C)]]*OO[[#This Row],[80]]</f>
        <v>3.2712585842399995E-8</v>
      </c>
      <c r="CE33" s="10">
        <f>3/24000000*OO[[#This Row],[139 (06JUL1985 06:00:00)-Water Temperature (C)]]*OO[[#This Row],[81]]</f>
        <v>3.4762195983787498E-8</v>
      </c>
      <c r="CF33" s="10">
        <f>3/24000000*OO[[#This Row],[140 (06JUL1985 09:00:00)-Water Temperature (C)]]*OO[[#This Row],[82]]</f>
        <v>3.6334563444074993E-8</v>
      </c>
      <c r="CG33" s="10">
        <f>3/24000000*OO[[#This Row],[141 (06JUL1985 12:00:00)-Water Temperature (C)]]*OO[[#This Row],[83]]</f>
        <v>3.5936531226825E-8</v>
      </c>
      <c r="CH33" s="10">
        <f>3/24000000*OO[[#This Row],[142 (06JUL1985 15:00:00)-Water Temperature (C)]]*OO[[#This Row],[84]]</f>
        <v>3.2980140093299997E-8</v>
      </c>
      <c r="CI33" s="10">
        <f>3/24000000*OO[[#This Row],[143 (06JUL1985 18:00:00)-Water Temperature (C)]]*OO[[#This Row],[85]]</f>
        <v>2.8749225523199996E-8</v>
      </c>
      <c r="CJ33" s="10">
        <f>3/24000000*OO[[#This Row],[144 (06JUL1985 21:00:00)-Water Temperature (C)]]*OO[[#This Row],[86]]</f>
        <v>2.5071313204262502E-8</v>
      </c>
      <c r="CK33" s="10">
        <f>3/24000000*OO[[#This Row],[145 (07JUL1985 00:00:00)-Water Temperature (C)]]*OO[[#This Row],[87]]</f>
        <v>2.3131797278175E-8</v>
      </c>
      <c r="CL33" s="10">
        <f>3/24000000*OO[[#This Row],[146 (07JUL1985 03:00:00)-Water Temperature (C)]]*OO[[#This Row],[88]]</f>
        <v>2.39531647311E-8</v>
      </c>
      <c r="CM33" s="10">
        <f>3/24000000*OO[[#This Row],[147 (07JUL1985 06:00:00)-Water Temperature (C)]]*OO[[#This Row],[89]]</f>
        <v>2.4776953989300001E-8</v>
      </c>
      <c r="CN33" s="10">
        <f>3/24000000*OO[[#This Row],[148 (07JUL1985 09:00:00)-Water Temperature (C)]]*OO[[#This Row],[90]]</f>
        <v>2.4849844832400001E-8</v>
      </c>
      <c r="CO33" s="10">
        <f>3/24000000*OO[[#This Row],[149 (07JUL1985 12:00:00)-Water Temperature (C)]]*OO[[#This Row],[91]]</f>
        <v>2.3413237319875E-8</v>
      </c>
      <c r="CP33" s="10">
        <f>3/24000000*OO[[#This Row],[150 (07JUL1985 15:00:00)-Water Temperature (C)]]*OO[[#This Row],[92]]</f>
        <v>2.188195983425E-8</v>
      </c>
      <c r="CQ33" s="10">
        <f>3/24000000*OO[[#This Row],[151 (07JUL1985 18:00:00)-Water Temperature (C)]]*OO[[#This Row],[93]]</f>
        <v>2.0298429671775E-8</v>
      </c>
      <c r="CR33" s="10">
        <f>3/24000000*OO[[#This Row],[152 (07JUL1985 21:00:00)-Water Temperature (C)]]*OO[[#This Row],[94]]</f>
        <v>1.90398991068E-8</v>
      </c>
      <c r="CS33" s="10">
        <f>3/24000000*OO[[#This Row],[153 (08JUL1985 00:00:00)-Water Temperature (C)]]*OO[[#This Row],[95]]</f>
        <v>1.8416398606649998E-8</v>
      </c>
      <c r="CT33" s="10">
        <f>3/24000000*OO[[#This Row],[154 (08JUL1985 03:00:00)-Water Temperature (C)]]*OO[[#This Row],[96]]</f>
        <v>2.0176848378600001E-8</v>
      </c>
      <c r="CU33" s="10">
        <f>3/24000000*OO[[#This Row],[155 (08JUL1985 06:00:00)-Water Temperature (C)]]*OO[[#This Row],[97]]</f>
        <v>2.3319692551150003E-8</v>
      </c>
      <c r="CV33" s="10">
        <f>3/24000000*OO[[#This Row],[156 (08JUL1985 09:00:00)-Water Temperature (C)]]*OO[[#This Row],[98]]</f>
        <v>2.5686891704512502E-8</v>
      </c>
      <c r="CW33" s="10">
        <f>3/24000000*OO[[#This Row],[157 (08JUL1985 12:00:00)-Water Temperature (C)]]*OO[[#This Row],[99]]</f>
        <v>2.6052478902124997E-8</v>
      </c>
    </row>
    <row r="34" spans="1:101" x14ac:dyDescent="0.35">
      <c r="A34" t="s">
        <v>39</v>
      </c>
      <c r="B34">
        <v>811.86530000000005</v>
      </c>
      <c r="C34" s="10">
        <f>3/24*OO[[#This Row],[59 (26JUN1985 06:00:00)-Water Temperature (C)]]*OO[[#This Row],[1]]/SUM(OO[1])</f>
        <v>0.17360184894988651</v>
      </c>
      <c r="D34" s="10">
        <f>3/24*OO[[#This Row],[60 (26JUN1985 09:00:00)-Water Temperature (C)]]*OO[[#This Row],[2]]/SUM(OO[2])</f>
        <v>1.0519795917286764E-2</v>
      </c>
      <c r="E34" s="10">
        <f>3/24*OO[[#This Row],[61 (26JUN1985 12:00:00)-Water Temperature (C)]]*OO[[#This Row],[3]]/SUM(OO[3])</f>
        <v>1.6951396635754413E-4</v>
      </c>
      <c r="F34" s="10">
        <f>3/24*OO[[#This Row],[62 (26JUN1985 15:00:00)-Water Temperature (C)]]*OO[[#This Row],[4]]/SUM(OO[4])</f>
        <v>4.9396408267303109E-5</v>
      </c>
      <c r="G34" s="10">
        <f>3/24*OO[[#This Row],[63 (26JUN1985 18:00:00)-Water Temperature (C)]]*OO[[#This Row],[5]]/SUM(OO[5])</f>
        <v>4.2000383015734218E-5</v>
      </c>
      <c r="H34" s="10">
        <f>3/24*OO[[#This Row],[64 (26JUN1985 21:00:00)-Water Temperature (C)]]*OO[[#This Row],[6]]/SUM(OO[6])</f>
        <v>3.630710379462182E-5</v>
      </c>
      <c r="I34" s="10">
        <f>3/24*OO[[#This Row],[65 (27JUN1985 00:00:00)-Water Temperature (C)]]*OO[[#This Row],[7]]/SUM(OO[7])</f>
        <v>3.4627530045901226E-5</v>
      </c>
      <c r="J34" s="10">
        <f>3/24*OO[[#This Row],[66 (27JUN1985 03:00:00)-Water Temperature (C)]]*OO[[#This Row],[8]]/SUM(OO[8])</f>
        <v>4.1223284031472673E-5</v>
      </c>
      <c r="K34" s="10">
        <f>3/24*OO[[#This Row],[67 (27JUN1985 06:00:00)-Water Temperature (C)]]*OO[[#This Row],[9]]/SUM(OO[9])</f>
        <v>4.5094074330200427E-5</v>
      </c>
      <c r="L34" s="10">
        <f>3/24*OO[[#This Row],[68 (27JUN1985 09:00:00)-Water Temperature (C)]]*OO[[#This Row],[10]]/SUM(OO[10])</f>
        <v>4.3899150239840663E-5</v>
      </c>
      <c r="M34" s="10">
        <f>3/24*OO[[#This Row],[69 (27JUN1985 12:00:00)-Water Temperature (C)]]*OO[[#This Row],[11]]/SUM(OO[11])</f>
        <v>3.9740092716999364E-5</v>
      </c>
      <c r="N34" s="10">
        <f>3/24*OO[[#This Row],[70 (27JUN1985 15:00:00)-Water Temperature (C)]]*OO[[#This Row],[12]]/SUM(OO[12])</f>
        <v>3.3714061023728228E-5</v>
      </c>
      <c r="O34" s="10">
        <f>3/24*OO[[#This Row],[71 (27JUN1985 18:00:00)-Water Temperature (C)]]*OO[[#This Row],[13]]/SUM(OO[13])</f>
        <v>2.8089807559596825E-5</v>
      </c>
      <c r="P34" s="10">
        <f>3/24*OO[[#This Row],[72 (27JUN1985 21:00:00)-Water Temperature (C)]]*OO[[#This Row],[14]]/SUM(OO[14])</f>
        <v>2.3228139105796162E-5</v>
      </c>
      <c r="Q34" s="10">
        <f>3/24*OO[[#This Row],[73 (28JUN1985 00:00:00)-Water Temperature (C)]]*OO[[#This Row],[15]]/SUM(OO[15])</f>
        <v>1.9684041161417695E-5</v>
      </c>
      <c r="R34" s="10">
        <f>3/24*OO[[#This Row],[74 (28JUN1985 03:00:00)-Water Temperature (C)]]*OO[[#This Row],[16]]/SUM(OO[16])</f>
        <v>1.7840659403145983E-5</v>
      </c>
      <c r="S34" s="10">
        <f>3/24*OO[[#This Row],[75 (28JUN1985 06:00:00)-Water Temperature (C)]]*OO[[#This Row],[17]]/SUM(OO[17])</f>
        <v>1.6498768540040121E-5</v>
      </c>
      <c r="T34" s="10">
        <f>3/24*OO[[#This Row],[76 (28JUN1985 09:00:00)-Water Temperature (C)]]*OO[[#This Row],[18]]/SUM(OO[18])</f>
        <v>1.4876406649044298E-5</v>
      </c>
      <c r="U34" s="10">
        <f>3/24*OO[[#This Row],[77 (28JUN1985 12:00:00)-Water Temperature (C)]]*OO[[#This Row],[19]]/SUM(OO[19])</f>
        <v>1.2668063890161416E-5</v>
      </c>
      <c r="V34" s="10">
        <f>3/24000000*OO[[#This Row],[78 (28JUN1985 15:00:00)-Water Temperature (C)]]*OO[[#This Row],[20]]</f>
        <v>1.0563980917612501E-5</v>
      </c>
      <c r="W34" s="10">
        <f>3/24000000*OO[[#This Row],[79 (28JUN1985 18:00:00)-Water Temperature (C)]]*OO[[#This Row],[21]]</f>
        <v>8.5779809572049999E-6</v>
      </c>
      <c r="X34" s="10">
        <f>3/24000000*OO[[#This Row],[80 (28JUN1985 21:00:00)-Water Temperature (C)]]*OO[[#This Row],[22]]</f>
        <v>7.002024771093749E-6</v>
      </c>
      <c r="Y34" s="10">
        <f>3/24000000*OO[[#This Row],[81 (29JUN1985 00:00:00)-Water Temperature (C)]]*OO[[#This Row],[23]]</f>
        <v>5.9574548617649993E-6</v>
      </c>
      <c r="Z34" s="10">
        <f>3/24000000*OO[[#This Row],[82 (29JUN1985 03:00:00)-Water Temperature (C)]]*OO[[#This Row],[24]]</f>
        <v>5.3412361084800008E-6</v>
      </c>
      <c r="AA34" s="10">
        <f>3/24000000*OO[[#This Row],[83 (29JUN1985 06:00:00)-Water Temperature (C)]]*OO[[#This Row],[25]]</f>
        <v>4.7085030181699991E-6</v>
      </c>
      <c r="AB34" s="10">
        <f>3/24000000*OO[[#This Row],[84 (29JUN1985 09:00:00)-Water Temperature (C)]]*OO[[#This Row],[26]]</f>
        <v>4.2488846141437495E-6</v>
      </c>
      <c r="AC34" s="10">
        <f>3/24000000*OO[[#This Row],[85 (29JUN1985 12:00:00)-Water Temperature (C)]]*OO[[#This Row],[27]]</f>
        <v>3.7202242812999994E-6</v>
      </c>
      <c r="AD34" s="10">
        <f>3/24000000*OO[[#This Row],[86 (29JUN1985 15:00:00)-Water Temperature (C)]]*OO[[#This Row],[28]]</f>
        <v>3.15698410802875E-6</v>
      </c>
      <c r="AE34" s="10">
        <f>3/24000000*OO[[#This Row],[88 (29JUN1985 21:00:00)-Water Temperature (C)]]*OO[[#This Row],[30]]</f>
        <v>2.1096523715812501E-6</v>
      </c>
      <c r="AF34" s="10">
        <f>3/24000000*OO[[#This Row],[88 (29JUN1985 21:00:00)-Water Temperature (C)]]*OO[[#This Row],[30]]</f>
        <v>2.1096523715812501E-6</v>
      </c>
      <c r="AG34" s="10">
        <f>3/24000000*OO[[#This Row],[89 (30JUN1985 00:00:00)-Water Temperature (C)]]*OO[[#This Row],[31]]</f>
        <v>1.7746058625587497E-6</v>
      </c>
      <c r="AH34" s="10">
        <f>3/24000000*OO[[#This Row],[90 (30JUN1985 03:00:00)-Water Temperature (C)]]*OO[[#This Row],[32]]</f>
        <v>1.4615783612531251E-6</v>
      </c>
      <c r="AI34" s="10">
        <f>3/24000000*OO[[#This Row],[91 (30JUN1985 06:00:00)-Water Temperature (C)]]*OO[[#This Row],[33]]</f>
        <v>1.0763577596306251E-6</v>
      </c>
      <c r="AJ34" s="10">
        <f>3/24000000*OO[[#This Row],[92 (30JUN1985 09:00:00)-Water Temperature (C)]]*OO[[#This Row],[34]]</f>
        <v>7.694524647406249E-7</v>
      </c>
      <c r="AK34" s="10">
        <f>3/24000000*OO[[#This Row],[93 (30JUN1985 12:00:00)-Water Temperature (C)]]*OO[[#This Row],[35]]</f>
        <v>5.661919311431251E-7</v>
      </c>
      <c r="AL34" s="10">
        <f>3/24000000*OO[[#This Row],[94 (30JUN1985 15:00:00)-Water Temperature (C)]]*OO[[#This Row],[36]]</f>
        <v>4.2680618586374991E-7</v>
      </c>
      <c r="AM34" s="10">
        <f>3/24000000*OO[[#This Row],[95 (30JUN1985 18:00:00)-Water Temperature (C)]]*OO[[#This Row],[37]]</f>
        <v>3.3069844034500004E-7</v>
      </c>
      <c r="AN34" s="10">
        <f>3/24000000*OO[[#This Row],[96 (30JUN1985 21:00:00)-Water Temperature (C)]]*OO[[#This Row],[38]]</f>
        <v>2.7124996770524999E-7</v>
      </c>
      <c r="AO34" s="10">
        <f>3/24000000*OO[[#This Row],[97 (01JUL1985 00:00:00)-Water Temperature (C)]]*OO[[#This Row],[39]]</f>
        <v>2.3896002373587501E-7</v>
      </c>
      <c r="AP34" s="10">
        <f>3/24000000*OO[[#This Row],[98 (01JUL1985 03:00:00)-Water Temperature (C)]]*OO[[#This Row],[40]]</f>
        <v>2.2430556919149998E-7</v>
      </c>
      <c r="AQ34" s="10">
        <f>3/24000000*OO[[#This Row],[99 (01JUL1985 06:00:00)-Water Temperature (C)]]*OO[[#This Row],[41]]</f>
        <v>2.0565423916425E-7</v>
      </c>
      <c r="AR34" s="10">
        <f>3/24000000*OO[[#This Row],[100 (01JUL1985 09:00:00)-Water Temperature (C)]]*OO[[#This Row],[42]]</f>
        <v>1.8755509517562499E-7</v>
      </c>
      <c r="AS34" s="10">
        <f>3/24000000*OO[[#This Row],[101 (01JUL1985 12:00:00)-Water Temperature (C)]]*OO[[#This Row],[43]]</f>
        <v>1.6849159872214998E-7</v>
      </c>
      <c r="AT34" s="10">
        <f>3/24000000*OO[[#This Row],[102 (01JUL1985 15:00:00)-Water Temperature (C)]]*OO[[#This Row],[44]]</f>
        <v>1.4973172017181248E-7</v>
      </c>
      <c r="AU34" s="10">
        <f>3/24000000*OO[[#This Row],[103 (01JUL1985 18:00:00)-Water Temperature (C)]]*OO[[#This Row],[45]]</f>
        <v>1.3363411208774999E-7</v>
      </c>
      <c r="AV34" s="10">
        <f>3/24000000*OO[[#This Row],[104 (01JUL1985 21:00:00)-Water Temperature (C)]]*OO[[#This Row],[46]]</f>
        <v>1.2098951515359999E-7</v>
      </c>
      <c r="AW34" s="10">
        <f>3/24000000*OO[[#This Row],[105 (02JUL1985 00:00:00)-Water Temperature (C)]]*OO[[#This Row],[47]]</f>
        <v>1.1478496805799999E-7</v>
      </c>
      <c r="AX34" s="10">
        <f>3/24000000*OO[[#This Row],[106 (02JUL1985 03:00:00)-Water Temperature (C)]]*OO[[#This Row],[48]]</f>
        <v>1.1939448063674999E-7</v>
      </c>
      <c r="AY34" s="10">
        <f>3/24000000*OO[[#This Row],[107 (02JUL1985 06:00:00)-Water Temperature (C)]]*OO[[#This Row],[49]]</f>
        <v>1.2851809464462498E-7</v>
      </c>
      <c r="AZ34" s="10">
        <f>3/24000000*OO[[#This Row],[108 (02JUL1985 09:00:00)-Water Temperature (C)]]*OO[[#This Row],[50]]</f>
        <v>1.3605623969503747E-7</v>
      </c>
      <c r="BA34" s="10">
        <f>3/24000000*OO[[#This Row],[109 (02JUL1985 12:00:00)-Water Temperature (C)]]*OO[[#This Row],[51]]</f>
        <v>1.361032801014625E-7</v>
      </c>
      <c r="BB34" s="10">
        <f>3/24000000*OO[[#This Row],[110 (02JUL1985 15:00:00)-Water Temperature (C)]]*OO[[#This Row],[52]]</f>
        <v>1.2702297630854999E-7</v>
      </c>
      <c r="BC34" s="10">
        <f>3/24000000*OO[[#This Row],[111 (02JUL1985 18:00:00)-Water Temperature (C)]]*OO[[#This Row],[53]]</f>
        <v>1.1025575743712501E-7</v>
      </c>
      <c r="BD34" s="10">
        <f>3/24000000*OO[[#This Row],[112 (02JUL1985 21:00:00)-Water Temperature (C)]]*OO[[#This Row],[54]]</f>
        <v>9.4688554455824989E-8</v>
      </c>
      <c r="BE34" s="10">
        <f>3/24000000*OO[[#This Row],[113 (03JUL1985 00:00:00)-Water Temperature (C)]]*OO[[#This Row],[55]]</f>
        <v>8.4290286437024996E-8</v>
      </c>
      <c r="BF34" s="10">
        <f>3/24000000*OO[[#This Row],[114 (03JUL1985 03:00:00)-Water Temperature (C)]]*OO[[#This Row],[56]]</f>
        <v>8.278084672115001E-8</v>
      </c>
      <c r="BG34" s="10">
        <f>3/24000000*OO[[#This Row],[115 (03JUL1985 06:00:00)-Water Temperature (C)]]*OO[[#This Row],[57]]</f>
        <v>8.5427028181000006E-8</v>
      </c>
      <c r="BH34" s="10">
        <f>3/24000000*OO[[#This Row],[116 (03JUL1985 09:00:00)-Water Temperature (C)]]*OO[[#This Row],[58]]</f>
        <v>8.870426896799999E-8</v>
      </c>
      <c r="BI34" s="10">
        <f>3/24000000*OO[[#This Row],[117 (03JUL1985 12:00:00)-Water Temperature (C)]]*OO[[#This Row],[59]]</f>
        <v>8.931754143794999E-8</v>
      </c>
      <c r="BJ34" s="10">
        <f>3/24000000*OO[[#This Row],[118 (03JUL1985 15:00:00)-Water Temperature (C)]]*OO[[#This Row],[60]]</f>
        <v>8.4252064559512497E-8</v>
      </c>
      <c r="BK34" s="10">
        <f>3/24000000*OO[[#This Row],[119 (03JUL1985 18:00:00)-Water Temperature (C)]]*OO[[#This Row],[61]]</f>
        <v>7.423506588695001E-8</v>
      </c>
      <c r="BL34" s="10">
        <f>3/24000000*OO[[#This Row],[120 (03JUL1985 21:00:00)-Water Temperature (C)]]*OO[[#This Row],[62]]</f>
        <v>6.4572813746049986E-8</v>
      </c>
      <c r="BM34" s="10">
        <f>3/24000000*OO[[#This Row],[121 (04JUL1985 00:00:00)-Water Temperature (C)]]*OO[[#This Row],[63]]</f>
        <v>5.8639287240675004E-8</v>
      </c>
      <c r="BN34" s="10">
        <f>3/24000000*OO[[#This Row],[122 (04JUL1985 03:00:00)-Water Temperature (C)]]*OO[[#This Row],[64]]</f>
        <v>5.9290836645549993E-8</v>
      </c>
      <c r="BO34" s="10">
        <f>3/24000000*OO[[#This Row],[123 (04JUL1985 06:00:00)-Water Temperature (C)]]*OO[[#This Row],[65]]</f>
        <v>6.0688672583999991E-8</v>
      </c>
      <c r="BP34" s="10">
        <f>3/24000000*OO[[#This Row],[124 (04JUL1985 09:00:00)-Water Temperature (C)]]*OO[[#This Row],[66]]</f>
        <v>6.1433514751999996E-8</v>
      </c>
      <c r="BQ34" s="10">
        <f>3/24000000*OO[[#This Row],[125 (04JUL1985 12:00:00)-Water Temperature (C)]]*OO[[#This Row],[67]]</f>
        <v>5.8041455475374993E-8</v>
      </c>
      <c r="BR34" s="10">
        <f>3/24000000*OO[[#This Row],[126 (04JUL1985 15:00:00)-Water Temperature (C)]]*OO[[#This Row],[68]]</f>
        <v>5.2351746523550002E-8</v>
      </c>
      <c r="BS34" s="10">
        <f>3/24000000*OO[[#This Row],[127 (04JUL1985 18:00:00)-Water Temperature (C)]]*OO[[#This Row],[69]]</f>
        <v>4.5773462294912498E-8</v>
      </c>
      <c r="BT34" s="10">
        <f>3/24000000*OO[[#This Row],[128 (04JUL1985 21:00:00)-Water Temperature (C)]]*OO[[#This Row],[70]]</f>
        <v>4.1023162147799998E-8</v>
      </c>
      <c r="BU34" s="10">
        <f>3/24000000*OO[[#This Row],[129 (05JUL1985 00:00:00)-Water Temperature (C)]]*OO[[#This Row],[71]]</f>
        <v>3.8441251925949992E-8</v>
      </c>
      <c r="BV34" s="10">
        <f>3/24000000*OO[[#This Row],[130 (05JUL1985 03:00:00)-Water Temperature (C)]]*OO[[#This Row],[72]]</f>
        <v>3.9561261030762503E-8</v>
      </c>
      <c r="BW34" s="10">
        <f>3/24000000*OO[[#This Row],[131 (05JUL1985 06:00:00)-Water Temperature (C)]]*OO[[#This Row],[73]]</f>
        <v>4.1088701173350003E-8</v>
      </c>
      <c r="BX34" s="10">
        <f>3/24000000*OO[[#This Row],[132 (05JUL1985 09:00:00)-Water Temperature (C)]]*OO[[#This Row],[74]]</f>
        <v>4.2313133383249999E-8</v>
      </c>
      <c r="BY34" s="10">
        <f>3/24000000*OO[[#This Row],[133 (05JUL1985 12:00:00)-Water Temperature (C)]]*OO[[#This Row],[75]]</f>
        <v>4.1502301582000001E-8</v>
      </c>
      <c r="BZ34" s="10">
        <f>3/24000000*OO[[#This Row],[134 (05JUL1985 15:00:00)-Water Temperature (C)]]*OO[[#This Row],[76]]</f>
        <v>3.8323931961700007E-8</v>
      </c>
      <c r="CA34" s="10">
        <f>3/24000000*OO[[#This Row],[135 (05JUL1985 18:00:00)-Water Temperature (C)]]*OO[[#This Row],[77]]</f>
        <v>3.4148834640374997E-8</v>
      </c>
      <c r="CB34" s="10">
        <f>3/24000000*OO[[#This Row],[136 (05JUL1985 21:00:00)-Water Temperature (C)]]*OO[[#This Row],[78]]</f>
        <v>3.0567080452125002E-8</v>
      </c>
      <c r="CC34" s="10">
        <f>3/24000000*OO[[#This Row],[137 (06JUL1985 00:00:00)-Water Temperature (C)]]*OO[[#This Row],[79]]</f>
        <v>2.8592714465499997E-8</v>
      </c>
      <c r="CD34" s="10">
        <f>3/24000000*OO[[#This Row],[138 (06JUL1985 03:00:00)-Water Temperature (C)]]*OO[[#This Row],[80]]</f>
        <v>2.9495361079274998E-8</v>
      </c>
      <c r="CE34" s="10">
        <f>3/24000000*OO[[#This Row],[139 (06JUL1985 06:00:00)-Water Temperature (C)]]*OO[[#This Row],[81]]</f>
        <v>3.1323818846750003E-8</v>
      </c>
      <c r="CF34" s="10">
        <f>3/24000000*OO[[#This Row],[140 (06JUL1985 09:00:00)-Water Temperature (C)]]*OO[[#This Row],[82]]</f>
        <v>3.2825433667862497E-8</v>
      </c>
      <c r="CG34" s="10">
        <f>3/24000000*OO[[#This Row],[141 (06JUL1985 12:00:00)-Water Temperature (C)]]*OO[[#This Row],[83]]</f>
        <v>3.2586347303999999E-8</v>
      </c>
      <c r="CH34" s="10">
        <f>3/24000000*OO[[#This Row],[142 (06JUL1985 15:00:00)-Water Temperature (C)]]*OO[[#This Row],[84]]</f>
        <v>3.0039260105750004E-8</v>
      </c>
      <c r="CI34" s="10">
        <f>3/24000000*OO[[#This Row],[143 (06JUL1985 18:00:00)-Water Temperature (C)]]*OO[[#This Row],[85]]</f>
        <v>2.6227219154399999E-8</v>
      </c>
      <c r="CJ34" s="10">
        <f>3/24000000*OO[[#This Row],[144 (06JUL1985 21:00:00)-Water Temperature (C)]]*OO[[#This Row],[86]]</f>
        <v>2.2837147834725001E-8</v>
      </c>
      <c r="CK34" s="10">
        <f>3/24000000*OO[[#This Row],[145 (07JUL1985 00:00:00)-Water Temperature (C)]]*OO[[#This Row],[87]]</f>
        <v>2.0928306758924999E-8</v>
      </c>
      <c r="CL34" s="10">
        <f>3/24000000*OO[[#This Row],[146 (07JUL1985 03:00:00)-Water Temperature (C)]]*OO[[#This Row],[88]]</f>
        <v>2.1588139916250001E-8</v>
      </c>
      <c r="CM34" s="10">
        <f>3/24000000*OO[[#This Row],[147 (07JUL1985 06:00:00)-Water Temperature (C)]]*OO[[#This Row],[89]]</f>
        <v>2.2351981497299999E-8</v>
      </c>
      <c r="CN34" s="10">
        <f>3/24000000*OO[[#This Row],[148 (07JUL1985 09:00:00)-Water Temperature (C)]]*OO[[#This Row],[90]]</f>
        <v>2.2446550614175002E-8</v>
      </c>
      <c r="CO34" s="10">
        <f>3/24000000*OO[[#This Row],[149 (07JUL1985 12:00:00)-Water Temperature (C)]]*OO[[#This Row],[91]]</f>
        <v>2.1244692466049999E-8</v>
      </c>
      <c r="CP34" s="10">
        <f>3/24000000*OO[[#This Row],[150 (07JUL1985 15:00:00)-Water Temperature (C)]]*OO[[#This Row],[92]]</f>
        <v>1.9855918909849999E-8</v>
      </c>
      <c r="CQ34" s="10">
        <f>3/24000000*OO[[#This Row],[151 (07JUL1985 18:00:00)-Water Temperature (C)]]*OO[[#This Row],[93]]</f>
        <v>1.8403075710999999E-8</v>
      </c>
      <c r="CR34" s="10">
        <f>3/24000000*OO[[#This Row],[152 (07JUL1985 21:00:00)-Water Temperature (C)]]*OO[[#This Row],[94]]</f>
        <v>1.7246144562937498E-8</v>
      </c>
      <c r="CS34" s="10">
        <f>3/24000000*OO[[#This Row],[153 (08JUL1985 00:00:00)-Water Temperature (C)]]*OO[[#This Row],[95]]</f>
        <v>1.6612242042630001E-8</v>
      </c>
      <c r="CT34" s="10">
        <f>3/24000000*OO[[#This Row],[154 (08JUL1985 03:00:00)-Water Temperature (C)]]*OO[[#This Row],[96]]</f>
        <v>1.8059832971988747E-8</v>
      </c>
      <c r="CU34" s="10">
        <f>3/24000000*OO[[#This Row],[155 (08JUL1985 06:00:00)-Water Temperature (C)]]*OO[[#This Row],[97]]</f>
        <v>2.0875924756000004E-8</v>
      </c>
      <c r="CV34" s="10">
        <f>3/24000000*OO[[#This Row],[156 (08JUL1985 09:00:00)-Water Temperature (C)]]*OO[[#This Row],[98]]</f>
        <v>2.3109419375787497E-8</v>
      </c>
      <c r="CW34" s="10">
        <f>3/24000000*OO[[#This Row],[157 (08JUL1985 12:00:00)-Water Temperature (C)]]*OO[[#This Row],[99]]</f>
        <v>2.3596935803775003E-8</v>
      </c>
    </row>
    <row r="35" spans="1:101" x14ac:dyDescent="0.35">
      <c r="A35" t="s">
        <v>40</v>
      </c>
      <c r="B35">
        <v>806.18989999999997</v>
      </c>
      <c r="C35" s="10">
        <f>3/24*OO[[#This Row],[59 (26JUN1985 06:00:00)-Water Temperature (C)]]*OO[[#This Row],[1]]/SUM(OO[1])</f>
        <v>0.19023788825811211</v>
      </c>
      <c r="D35" s="10">
        <f>3/24*OO[[#This Row],[60 (26JUN1985 09:00:00)-Water Temperature (C)]]*OO[[#This Row],[2]]/SUM(OO[2])</f>
        <v>1.8859913836712573E-2</v>
      </c>
      <c r="E35" s="10">
        <f>3/24*OO[[#This Row],[61 (26JUN1985 12:00:00)-Water Temperature (C)]]*OO[[#This Row],[3]]/SUM(OO[3])</f>
        <v>3.6128829663537655E-4</v>
      </c>
      <c r="F35" s="10">
        <f>3/24*OO[[#This Row],[62 (26JUN1985 15:00:00)-Water Temperature (C)]]*OO[[#This Row],[4]]/SUM(OO[4])</f>
        <v>5.564089766100815E-5</v>
      </c>
      <c r="G35" s="10">
        <f>3/24*OO[[#This Row],[63 (26JUN1985 18:00:00)-Water Temperature (C)]]*OO[[#This Row],[5]]/SUM(OO[5])</f>
        <v>4.5551958890344715E-5</v>
      </c>
      <c r="H35" s="10">
        <f>3/24*OO[[#This Row],[64 (26JUN1985 21:00:00)-Water Temperature (C)]]*OO[[#This Row],[6]]/SUM(OO[6])</f>
        <v>3.9361417719305799E-5</v>
      </c>
      <c r="I35" s="10">
        <f>3/24*OO[[#This Row],[65 (27JUN1985 00:00:00)-Water Temperature (C)]]*OO[[#This Row],[7]]/SUM(OO[7])</f>
        <v>3.68197358451456E-5</v>
      </c>
      <c r="J35" s="10">
        <f>3/24*OO[[#This Row],[66 (27JUN1985 03:00:00)-Water Temperature (C)]]*OO[[#This Row],[8]]/SUM(OO[8])</f>
        <v>4.3533063179356561E-5</v>
      </c>
      <c r="K35" s="10">
        <f>3/24*OO[[#This Row],[67 (27JUN1985 06:00:00)-Water Temperature (C)]]*OO[[#This Row],[9]]/SUM(OO[9])</f>
        <v>4.843307536148983E-5</v>
      </c>
      <c r="L35" s="10">
        <f>3/24*OO[[#This Row],[68 (27JUN1985 09:00:00)-Water Temperature (C)]]*OO[[#This Row],[10]]/SUM(OO[10])</f>
        <v>4.7713080582686983E-5</v>
      </c>
      <c r="M35" s="10">
        <f>3/24*OO[[#This Row],[69 (27JUN1985 12:00:00)-Water Temperature (C)]]*OO[[#This Row],[11]]/SUM(OO[11])</f>
        <v>4.3572251895397087E-5</v>
      </c>
      <c r="N35" s="10">
        <f>3/24*OO[[#This Row],[70 (27JUN1985 15:00:00)-Water Temperature (C)]]*OO[[#This Row],[12]]/SUM(OO[12])</f>
        <v>3.7196702525622007E-5</v>
      </c>
      <c r="O35" s="10">
        <f>3/24*OO[[#This Row],[71 (27JUN1985 18:00:00)-Water Temperature (C)]]*OO[[#This Row],[13]]/SUM(OO[13])</f>
        <v>3.1096432848121707E-5</v>
      </c>
      <c r="P35" s="10">
        <f>3/24*OO[[#This Row],[72 (27JUN1985 21:00:00)-Water Temperature (C)]]*OO[[#This Row],[14]]/SUM(OO[14])</f>
        <v>2.5772321750619928E-5</v>
      </c>
      <c r="Q35" s="10">
        <f>3/24*OO[[#This Row],[73 (28JUN1985 00:00:00)-Water Temperature (C)]]*OO[[#This Row],[15]]/SUM(OO[15])</f>
        <v>2.1863810988993118E-5</v>
      </c>
      <c r="R35" s="10">
        <f>3/24*OO[[#This Row],[74 (28JUN1985 03:00:00)-Water Temperature (C)]]*OO[[#This Row],[16]]/SUM(OO[16])</f>
        <v>1.9797171030648201E-5</v>
      </c>
      <c r="S35" s="10">
        <f>3/24*OO[[#This Row],[75 (28JUN1985 06:00:00)-Water Temperature (C)]]*OO[[#This Row],[17]]/SUM(OO[17])</f>
        <v>1.831480850450097E-5</v>
      </c>
      <c r="T35" s="10">
        <f>3/24*OO[[#This Row],[76 (28JUN1985 09:00:00)-Water Temperature (C)]]*OO[[#This Row],[18]]/SUM(OO[18])</f>
        <v>1.6780303690113091E-5</v>
      </c>
      <c r="U35" s="10">
        <f>3/24*OO[[#This Row],[77 (28JUN1985 12:00:00)-Water Temperature (C)]]*OO[[#This Row],[19]]/SUM(OO[19])</f>
        <v>1.4475063019093773E-5</v>
      </c>
      <c r="V35" s="10">
        <f>3/24000000*OO[[#This Row],[78 (28JUN1985 15:00:00)-Water Temperature (C)]]*OO[[#This Row],[20]]</f>
        <v>1.2215567329507501E-5</v>
      </c>
      <c r="W35" s="10">
        <f>3/24000000*OO[[#This Row],[79 (28JUN1985 18:00:00)-Water Temperature (C)]]*OO[[#This Row],[21]]</f>
        <v>1.00285702808325E-5</v>
      </c>
      <c r="X35" s="10">
        <f>3/24000000*OO[[#This Row],[80 (28JUN1985 21:00:00)-Water Temperature (C)]]*OO[[#This Row],[22]]</f>
        <v>8.3086140275075003E-6</v>
      </c>
      <c r="Y35" s="10">
        <f>3/24000000*OO[[#This Row],[81 (29JUN1985 00:00:00)-Water Temperature (C)]]*OO[[#This Row],[23]]</f>
        <v>7.1459640710699993E-6</v>
      </c>
      <c r="Z35" s="10">
        <f>3/24000000*OO[[#This Row],[82 (29JUN1985 03:00:00)-Water Temperature (C)]]*OO[[#This Row],[24]]</f>
        <v>6.4983885308999996E-6</v>
      </c>
      <c r="AA35" s="10">
        <f>3/24000000*OO[[#This Row],[83 (29JUN1985 06:00:00)-Water Temperature (C)]]*OO[[#This Row],[25]]</f>
        <v>5.7726298394250004E-6</v>
      </c>
      <c r="AB35" s="10">
        <f>3/24000000*OO[[#This Row],[84 (29JUN1985 09:00:00)-Water Temperature (C)]]*OO[[#This Row],[26]]</f>
        <v>5.2389132638437501E-6</v>
      </c>
      <c r="AC35" s="10">
        <f>3/24000000*OO[[#This Row],[85 (29JUN1985 12:00:00)-Water Temperature (C)]]*OO[[#This Row],[27]]</f>
        <v>4.6072910692749999E-6</v>
      </c>
      <c r="AD35" s="10">
        <f>3/24000000*OO[[#This Row],[86 (29JUN1985 15:00:00)-Water Temperature (C)]]*OO[[#This Row],[28]]</f>
        <v>3.9345715138312501E-6</v>
      </c>
      <c r="AE35" s="10">
        <f>3/24000000*OO[[#This Row],[88 (29JUN1985 21:00:00)-Water Temperature (C)]]*OO[[#This Row],[30]]</f>
        <v>2.65117400769375E-6</v>
      </c>
      <c r="AF35" s="10">
        <f>3/24000000*OO[[#This Row],[88 (29JUN1985 21:00:00)-Water Temperature (C)]]*OO[[#This Row],[30]]</f>
        <v>2.65117400769375E-6</v>
      </c>
      <c r="AG35" s="10">
        <f>3/24000000*OO[[#This Row],[89 (30JUN1985 00:00:00)-Water Temperature (C)]]*OO[[#This Row],[31]]</f>
        <v>2.2296968587499997E-6</v>
      </c>
      <c r="AH35" s="10">
        <f>3/24000000*OO[[#This Row],[90 (30JUN1985 03:00:00)-Water Temperature (C)]]*OO[[#This Row],[32]]</f>
        <v>1.8747968361742501E-6</v>
      </c>
      <c r="AI35" s="10">
        <f>3/24000000*OO[[#This Row],[91 (30JUN1985 06:00:00)-Water Temperature (C)]]*OO[[#This Row],[33]]</f>
        <v>1.4050656302409997E-6</v>
      </c>
      <c r="AJ35" s="10">
        <f>3/24000000*OO[[#This Row],[92 (30JUN1985 09:00:00)-Water Temperature (C)]]*OO[[#This Row],[34]]</f>
        <v>1.0059882415174999E-6</v>
      </c>
      <c r="AK35" s="10">
        <f>3/24000000*OO[[#This Row],[93 (30JUN1985 12:00:00)-Water Temperature (C)]]*OO[[#This Row],[35]]</f>
        <v>7.3370617790624989E-7</v>
      </c>
      <c r="AL35" s="10">
        <f>3/24000000*OO[[#This Row],[94 (30JUN1985 15:00:00)-Water Temperature (C)]]*OO[[#This Row],[36]]</f>
        <v>5.4818104774999999E-7</v>
      </c>
      <c r="AM35" s="10">
        <f>3/24000000*OO[[#This Row],[95 (30JUN1985 18:00:00)-Water Temperature (C)]]*OO[[#This Row],[37]]</f>
        <v>4.2132077892449991E-7</v>
      </c>
      <c r="AN35" s="10">
        <f>3/24000000*OO[[#This Row],[96 (30JUN1985 21:00:00)-Water Temperature (C)]]*OO[[#This Row],[38]]</f>
        <v>3.4282223489150001E-7</v>
      </c>
      <c r="AO35" s="10">
        <f>3/24000000*OO[[#This Row],[97 (01JUL1985 00:00:00)-Water Temperature (C)]]*OO[[#This Row],[39]]</f>
        <v>2.9870399324999995E-7</v>
      </c>
      <c r="AP35" s="10">
        <f>3/24000000*OO[[#This Row],[98 (01JUL1985 03:00:00)-Water Temperature (C)]]*OO[[#This Row],[40]]</f>
        <v>2.8023523449512495E-7</v>
      </c>
      <c r="AQ35" s="10">
        <f>3/24000000*OO[[#This Row],[99 (01JUL1985 06:00:00)-Water Temperature (C)]]*OO[[#This Row],[41]]</f>
        <v>2.5759219544325E-7</v>
      </c>
      <c r="AR35" s="10">
        <f>3/24000000*OO[[#This Row],[100 (01JUL1985 09:00:00)-Water Temperature (C)]]*OO[[#This Row],[42]]</f>
        <v>2.3422210593750001E-7</v>
      </c>
      <c r="AS35" s="10">
        <f>3/24000000*OO[[#This Row],[101 (01JUL1985 12:00:00)-Water Temperature (C)]]*OO[[#This Row],[43]]</f>
        <v>2.1114527129149999E-7</v>
      </c>
      <c r="AT35" s="10">
        <f>3/24000000*OO[[#This Row],[102 (01JUL1985 15:00:00)-Water Temperature (C)]]*OO[[#This Row],[44]]</f>
        <v>1.8706441283999998E-7</v>
      </c>
      <c r="AU35" s="10">
        <f>3/24000000*OO[[#This Row],[103 (01JUL1985 18:00:00)-Water Temperature (C)]]*OO[[#This Row],[45]]</f>
        <v>1.6681189996047499E-7</v>
      </c>
      <c r="AV35" s="10">
        <f>3/24000000*OO[[#This Row],[104 (01JUL1985 21:00:00)-Water Temperature (C)]]*OO[[#This Row],[46]]</f>
        <v>1.50472986881375E-7</v>
      </c>
      <c r="AW35" s="10">
        <f>3/24000000*OO[[#This Row],[105 (02JUL1985 00:00:00)-Water Temperature (C)]]*OO[[#This Row],[47]]</f>
        <v>1.41862658059125E-7</v>
      </c>
      <c r="AX35" s="10">
        <f>3/24000000*OO[[#This Row],[106 (02JUL1985 03:00:00)-Water Temperature (C)]]*OO[[#This Row],[48]]</f>
        <v>1.4624665569398751E-7</v>
      </c>
      <c r="AY35" s="10">
        <f>3/24000000*OO[[#This Row],[107 (02JUL1985 06:00:00)-Water Temperature (C)]]*OO[[#This Row],[49]]</f>
        <v>1.5718966347892502E-7</v>
      </c>
      <c r="AZ35" s="10">
        <f>3/24000000*OO[[#This Row],[108 (02JUL1985 09:00:00)-Water Temperature (C)]]*OO[[#This Row],[50]]</f>
        <v>1.6718315764192496E-7</v>
      </c>
      <c r="BA35" s="10">
        <f>3/24000000*OO[[#This Row],[109 (02JUL1985 12:00:00)-Water Temperature (C)]]*OO[[#This Row],[51]]</f>
        <v>1.6846743965039999E-7</v>
      </c>
      <c r="BB35" s="10">
        <f>3/24000000*OO[[#This Row],[110 (02JUL1985 15:00:00)-Water Temperature (C)]]*OO[[#This Row],[52]]</f>
        <v>1.5838747812698748E-7</v>
      </c>
      <c r="BC35" s="10">
        <f>3/24000000*OO[[#This Row],[111 (02JUL1985 18:00:00)-Water Temperature (C)]]*OO[[#This Row],[53]]</f>
        <v>1.3818868070791252E-7</v>
      </c>
      <c r="BD35" s="10">
        <f>3/24000000*OO[[#This Row],[112 (02JUL1985 21:00:00)-Water Temperature (C)]]*OO[[#This Row],[54]]</f>
        <v>1.1886239273457499E-7</v>
      </c>
      <c r="BE35" s="10">
        <f>3/24000000*OO[[#This Row],[113 (03JUL1985 00:00:00)-Water Temperature (C)]]*OO[[#This Row],[55]]</f>
        <v>1.0500999944312499E-7</v>
      </c>
      <c r="BF35" s="10">
        <f>3/24000000*OO[[#This Row],[114 (03JUL1985 03:00:00)-Water Temperature (C)]]*OO[[#This Row],[56]]</f>
        <v>1.0212321304203749E-7</v>
      </c>
      <c r="BG35" s="10">
        <f>3/24000000*OO[[#This Row],[115 (03JUL1985 06:00:00)-Water Temperature (C)]]*OO[[#This Row],[57]]</f>
        <v>1.0497034480622499E-7</v>
      </c>
      <c r="BH35" s="10">
        <f>3/24000000*OO[[#This Row],[116 (03JUL1985 09:00:00)-Water Temperature (C)]]*OO[[#This Row],[58]]</f>
        <v>1.0920380924564998E-7</v>
      </c>
      <c r="BI35" s="10">
        <f>3/24000000*OO[[#This Row],[117 (03JUL1985 12:00:00)-Water Temperature (C)]]*OO[[#This Row],[59]]</f>
        <v>1.1037510174341249E-7</v>
      </c>
      <c r="BJ35" s="10">
        <f>3/24000000*OO[[#This Row],[118 (03JUL1985 15:00:00)-Water Temperature (C)]]*OO[[#This Row],[60]]</f>
        <v>1.0491307306012499E-7</v>
      </c>
      <c r="BK35" s="10">
        <f>3/24000000*OO[[#This Row],[119 (03JUL1985 18:00:00)-Water Temperature (C)]]*OO[[#This Row],[61]]</f>
        <v>9.2910026743187493E-8</v>
      </c>
      <c r="BL35" s="10">
        <f>3/24000000*OO[[#This Row],[120 (03JUL1985 21:00:00)-Water Temperature (C)]]*OO[[#This Row],[62]]</f>
        <v>8.0948516138749989E-8</v>
      </c>
      <c r="BM35" s="10">
        <f>3/24000000*OO[[#This Row],[121 (04JUL1985 00:00:00)-Water Temperature (C)]]*OO[[#This Row],[63]]</f>
        <v>7.2942175110374989E-8</v>
      </c>
      <c r="BN35" s="10">
        <f>3/24000000*OO[[#This Row],[122 (04JUL1985 03:00:00)-Water Temperature (C)]]*OO[[#This Row],[64]]</f>
        <v>7.3339459862062491E-8</v>
      </c>
      <c r="BO35" s="10">
        <f>3/24000000*OO[[#This Row],[123 (04JUL1985 06:00:00)-Water Temperature (C)]]*OO[[#This Row],[65]]</f>
        <v>7.4976376154074985E-8</v>
      </c>
      <c r="BP35" s="10">
        <f>3/24000000*OO[[#This Row],[124 (04JUL1985 09:00:00)-Water Temperature (C)]]*OO[[#This Row],[66]]</f>
        <v>7.6052165771349999E-8</v>
      </c>
      <c r="BQ35" s="10">
        <f>3/24000000*OO[[#This Row],[125 (04JUL1985 12:00:00)-Water Temperature (C)]]*OO[[#This Row],[67]]</f>
        <v>7.234186323525E-8</v>
      </c>
      <c r="BR35" s="10">
        <f>3/24000000*OO[[#This Row],[126 (04JUL1985 15:00:00)-Water Temperature (C)]]*OO[[#This Row],[68]]</f>
        <v>6.5566160920762484E-8</v>
      </c>
      <c r="BS35" s="10">
        <f>3/24000000*OO[[#This Row],[127 (04JUL1985 18:00:00)-Water Temperature (C)]]*OO[[#This Row],[69]]</f>
        <v>5.7352256251550004E-8</v>
      </c>
      <c r="BT35" s="10">
        <f>3/24000000*OO[[#This Row],[128 (04JUL1985 21:00:00)-Water Temperature (C)]]*OO[[#This Row],[70]]</f>
        <v>5.1190766844699997E-8</v>
      </c>
      <c r="BU35" s="10">
        <f>3/24000000*OO[[#This Row],[129 (05JUL1985 00:00:00)-Water Temperature (C)]]*OO[[#This Row],[71]]</f>
        <v>4.7636919794212498E-8</v>
      </c>
      <c r="BV35" s="10">
        <f>3/24000000*OO[[#This Row],[130 (05JUL1985 03:00:00)-Water Temperature (C)]]*OO[[#This Row],[72]]</f>
        <v>4.8696927711799997E-8</v>
      </c>
      <c r="BW35" s="10">
        <f>3/24000000*OO[[#This Row],[131 (05JUL1985 06:00:00)-Water Temperature (C)]]*OO[[#This Row],[73]]</f>
        <v>5.0550615906374997E-8</v>
      </c>
      <c r="BX35" s="10">
        <f>3/24000000*OO[[#This Row],[132 (05JUL1985 09:00:00)-Water Temperature (C)]]*OO[[#This Row],[74]]</f>
        <v>5.2190039894E-8</v>
      </c>
      <c r="BY35" s="10">
        <f>3/24000000*OO[[#This Row],[133 (05JUL1985 12:00:00)-Water Temperature (C)]]*OO[[#This Row],[75]]</f>
        <v>5.1500818773549994E-8</v>
      </c>
      <c r="BZ35" s="10">
        <f>3/24000000*OO[[#This Row],[134 (05JUL1985 15:00:00)-Water Temperature (C)]]*OO[[#This Row],[76]]</f>
        <v>4.7803766918949996E-8</v>
      </c>
      <c r="CA35" s="10">
        <f>3/24000000*OO[[#This Row],[135 (05JUL1985 18:00:00)-Water Temperature (C)]]*OO[[#This Row],[77]]</f>
        <v>4.269234613995E-8</v>
      </c>
      <c r="CB35" s="10">
        <f>3/24000000*OO[[#This Row],[136 (05JUL1985 21:00:00)-Water Temperature (C)]]*OO[[#This Row],[78]]</f>
        <v>3.8166977330099999E-8</v>
      </c>
      <c r="CC35" s="10">
        <f>3/24000000*OO[[#This Row],[137 (06JUL1985 00:00:00)-Water Temperature (C)]]*OO[[#This Row],[79]]</f>
        <v>3.5429948186025002E-8</v>
      </c>
      <c r="CD35" s="10">
        <f>3/24000000*OO[[#This Row],[138 (06JUL1985 03:00:00)-Water Temperature (C)]]*OO[[#This Row],[80]]</f>
        <v>3.6280094901924998E-8</v>
      </c>
      <c r="CE35" s="10">
        <f>3/24000000*OO[[#This Row],[139 (06JUL1985 06:00:00)-Water Temperature (C)]]*OO[[#This Row],[81]]</f>
        <v>3.8461198642874998E-8</v>
      </c>
      <c r="CF35" s="10">
        <f>3/24000000*OO[[#This Row],[140 (06JUL1985 09:00:00)-Water Temperature (C)]]*OO[[#This Row],[82]]</f>
        <v>4.0432167120749991E-8</v>
      </c>
      <c r="CG35" s="10">
        <f>3/24000000*OO[[#This Row],[141 (06JUL1985 12:00:00)-Water Temperature (C)]]*OO[[#This Row],[83]]</f>
        <v>4.0387425926850003E-8</v>
      </c>
      <c r="CH35" s="10">
        <f>3/24000000*OO[[#This Row],[142 (06JUL1985 15:00:00)-Water Temperature (C)]]*OO[[#This Row],[84]]</f>
        <v>3.7521129897500004E-8</v>
      </c>
      <c r="CI35" s="10">
        <f>3/24000000*OO[[#This Row],[143 (06JUL1985 18:00:00)-Water Temperature (C)]]*OO[[#This Row],[85]]</f>
        <v>3.2882457440237493E-8</v>
      </c>
      <c r="CJ35" s="10">
        <f>3/24000000*OO[[#This Row],[144 (06JUL1985 21:00:00)-Water Temperature (C)]]*OO[[#This Row],[86]]</f>
        <v>2.8606642602837502E-8</v>
      </c>
      <c r="CK35" s="10">
        <f>3/24000000*OO[[#This Row],[145 (07JUL1985 00:00:00)-Water Temperature (C)]]*OO[[#This Row],[87]]</f>
        <v>2.5959849250937498E-8</v>
      </c>
      <c r="CL35" s="10">
        <f>3/24000000*OO[[#This Row],[146 (07JUL1985 03:00:00)-Water Temperature (C)]]*OO[[#This Row],[88]]</f>
        <v>2.6534726712462501E-8</v>
      </c>
      <c r="CM35" s="10">
        <f>3/24000000*OO[[#This Row],[147 (07JUL1985 06:00:00)-Water Temperature (C)]]*OO[[#This Row],[89]]</f>
        <v>2.7482987424374999E-8</v>
      </c>
      <c r="CN35" s="10">
        <f>3/24000000*OO[[#This Row],[148 (07JUL1985 09:00:00)-Water Temperature (C)]]*OO[[#This Row],[90]]</f>
        <v>2.7631445932575E-8</v>
      </c>
      <c r="CO35" s="10">
        <f>3/24000000*OO[[#This Row],[149 (07JUL1985 12:00:00)-Water Temperature (C)]]*OO[[#This Row],[91]]</f>
        <v>2.6389909348649995E-8</v>
      </c>
      <c r="CP35" s="10">
        <f>3/24000000*OO[[#This Row],[150 (07JUL1985 15:00:00)-Water Temperature (C)]]*OO[[#This Row],[92]]</f>
        <v>2.4681295581937502E-8</v>
      </c>
      <c r="CQ35" s="10">
        <f>3/24000000*OO[[#This Row],[151 (07JUL1985 18:00:00)-Water Temperature (C)]]*OO[[#This Row],[93]]</f>
        <v>2.2851214343050001E-8</v>
      </c>
      <c r="CR35" s="10">
        <f>3/24000000*OO[[#This Row],[152 (07JUL1985 21:00:00)-Water Temperature (C)]]*OO[[#This Row],[94]]</f>
        <v>2.1378130420050001E-8</v>
      </c>
      <c r="CS35" s="10">
        <f>3/24000000*OO[[#This Row],[153 (08JUL1985 00:00:00)-Water Temperature (C)]]*OO[[#This Row],[95]]</f>
        <v>2.0490298912687503E-8</v>
      </c>
      <c r="CT35" s="10">
        <f>3/24000000*OO[[#This Row],[154 (08JUL1985 03:00:00)-Water Temperature (C)]]*OO[[#This Row],[96]]</f>
        <v>2.197518114285E-8</v>
      </c>
      <c r="CU35" s="10">
        <f>3/24000000*OO[[#This Row],[155 (08JUL1985 06:00:00)-Water Temperature (C)]]*OO[[#This Row],[97]]</f>
        <v>2.5326754670612502E-8</v>
      </c>
      <c r="CV35" s="10">
        <f>3/24000000*OO[[#This Row],[156 (08JUL1985 09:00:00)-Water Temperature (C)]]*OO[[#This Row],[98]]</f>
        <v>2.8237818922449997E-8</v>
      </c>
      <c r="CW35" s="10">
        <f>3/24000000*OO[[#This Row],[157 (08JUL1985 12:00:00)-Water Temperature (C)]]*OO[[#This Row],[99]]</f>
        <v>2.91504919010625E-8</v>
      </c>
    </row>
    <row r="36" spans="1:101" x14ac:dyDescent="0.35">
      <c r="A36" t="s">
        <v>41</v>
      </c>
      <c r="B36">
        <v>817.98260000000005</v>
      </c>
      <c r="C36" s="10">
        <f>3/24*OO[[#This Row],[59 (26JUN1985 06:00:00)-Water Temperature (C)]]*OO[[#This Row],[1]]/SUM(OO[1])</f>
        <v>0.24338842792403423</v>
      </c>
      <c r="D36" s="10">
        <f>3/24*OO[[#This Row],[60 (26JUN1985 09:00:00)-Water Temperature (C)]]*OO[[#This Row],[2]]/SUM(OO[2])</f>
        <v>4.2346918373853418E-2</v>
      </c>
      <c r="E36" s="10">
        <f>3/24*OO[[#This Row],[61 (26JUN1985 12:00:00)-Water Temperature (C)]]*OO[[#This Row],[3]]/SUM(OO[3])</f>
        <v>1.0875381501482386E-3</v>
      </c>
      <c r="F36" s="10">
        <f>3/24*OO[[#This Row],[62 (26JUN1985 15:00:00)-Water Temperature (C)]]*OO[[#This Row],[4]]/SUM(OO[4])</f>
        <v>8.4740848941099457E-5</v>
      </c>
      <c r="G36" s="10">
        <f>3/24*OO[[#This Row],[63 (26JUN1985 18:00:00)-Water Temperature (C)]]*OO[[#This Row],[5]]/SUM(OO[5])</f>
        <v>6.1963863207377108E-5</v>
      </c>
      <c r="H36" s="10">
        <f>3/24*OO[[#This Row],[64 (26JUN1985 21:00:00)-Water Temperature (C)]]*OO[[#This Row],[6]]/SUM(OO[6])</f>
        <v>5.347764550004254E-5</v>
      </c>
      <c r="I36" s="10">
        <f>3/24*OO[[#This Row],[65 (27JUN1985 00:00:00)-Water Temperature (C)]]*OO[[#This Row],[7]]/SUM(OO[7])</f>
        <v>4.9087908683085671E-5</v>
      </c>
      <c r="J36" s="10">
        <f>3/24*OO[[#This Row],[66 (27JUN1985 03:00:00)-Water Temperature (C)]]*OO[[#This Row],[8]]/SUM(OO[8])</f>
        <v>5.7162022638765177E-5</v>
      </c>
      <c r="K36" s="10">
        <f>3/24*OO[[#This Row],[67 (27JUN1985 06:00:00)-Water Temperature (C)]]*OO[[#This Row],[9]]/SUM(OO[9])</f>
        <v>6.482693564764643E-5</v>
      </c>
      <c r="L36" s="10">
        <f>3/24*OO[[#This Row],[68 (27JUN1985 09:00:00)-Water Temperature (C)]]*OO[[#This Row],[10]]/SUM(OO[10])</f>
        <v>6.4913464806553333E-5</v>
      </c>
      <c r="M36" s="10">
        <f>3/24*OO[[#This Row],[69 (27JUN1985 12:00:00)-Water Temperature (C)]]*OO[[#This Row],[11]]/SUM(OO[11])</f>
        <v>5.9967444617802811E-5</v>
      </c>
      <c r="N36" s="10">
        <f>3/24*OO[[#This Row],[70 (27JUN1985 15:00:00)-Water Temperature (C)]]*OO[[#This Row],[12]]/SUM(OO[12])</f>
        <v>5.1650681745033482E-5</v>
      </c>
      <c r="O36" s="10">
        <f>3/24*OO[[#This Row],[71 (27JUN1985 18:00:00)-Water Temperature (C)]]*OO[[#This Row],[13]]/SUM(OO[13])</f>
        <v>4.3321480033160331E-5</v>
      </c>
      <c r="P36" s="10">
        <f>3/24*OO[[#This Row],[72 (27JUN1985 21:00:00)-Water Temperature (C)]]*OO[[#This Row],[14]]/SUM(OO[14])</f>
        <v>3.598064320946476E-5</v>
      </c>
      <c r="Q36" s="10">
        <f>3/24*OO[[#This Row],[73 (28JUN1985 00:00:00)-Water Temperature (C)]]*OO[[#This Row],[15]]/SUM(OO[15])</f>
        <v>3.0523425859678128E-5</v>
      </c>
      <c r="R36" s="10">
        <f>3/24*OO[[#This Row],[74 (28JUN1985 03:00:00)-Water Temperature (C)]]*OO[[#This Row],[16]]/SUM(OO[16])</f>
        <v>2.757619087736718E-5</v>
      </c>
      <c r="S36" s="10">
        <f>3/24*OO[[#This Row],[75 (28JUN1985 06:00:00)-Water Temperature (C)]]*OO[[#This Row],[17]]/SUM(OO[17])</f>
        <v>2.5458012170038146E-5</v>
      </c>
      <c r="T36" s="10">
        <f>3/24*OO[[#This Row],[76 (28JUN1985 09:00:00)-Water Temperature (C)]]*OO[[#This Row],[18]]/SUM(OO[18])</f>
        <v>2.3514996006899134E-5</v>
      </c>
      <c r="U36" s="10">
        <f>3/24*OO[[#This Row],[77 (28JUN1985 12:00:00)-Water Temperature (C)]]*OO[[#This Row],[19]]/SUM(OO[19])</f>
        <v>2.0437128259536097E-5</v>
      </c>
      <c r="V36" s="10">
        <f>3/24000000*OO[[#This Row],[78 (28JUN1985 15:00:00)-Water Temperature (C)]]*OO[[#This Row],[20]]</f>
        <v>1.73193606531375E-5</v>
      </c>
      <c r="W36" s="10">
        <f>3/24000000*OO[[#This Row],[79 (28JUN1985 18:00:00)-Water Temperature (C)]]*OO[[#This Row],[21]]</f>
        <v>1.4242104426825001E-5</v>
      </c>
      <c r="X36" s="10">
        <f>3/24000000*OO[[#This Row],[80 (28JUN1985 21:00:00)-Water Temperature (C)]]*OO[[#This Row],[22]]</f>
        <v>1.1820249713714999E-5</v>
      </c>
      <c r="Y36" s="10">
        <f>3/24000000*OO[[#This Row],[81 (29JUN1985 00:00:00)-Water Temperature (C)]]*OO[[#This Row],[23]]</f>
        <v>1.013434185206375E-5</v>
      </c>
      <c r="Z36" s="10">
        <f>3/24000000*OO[[#This Row],[82 (29JUN1985 03:00:00)-Water Temperature (C)]]*OO[[#This Row],[24]]</f>
        <v>9.2066466765000006E-6</v>
      </c>
      <c r="AA36" s="10">
        <f>3/24000000*OO[[#This Row],[83 (29JUN1985 06:00:00)-Water Temperature (C)]]*OO[[#This Row],[25]]</f>
        <v>8.1827672341250011E-6</v>
      </c>
      <c r="AB36" s="10">
        <f>3/24000000*OO[[#This Row],[84 (29JUN1985 09:00:00)-Water Temperature (C)]]*OO[[#This Row],[26]]</f>
        <v>7.4553613923749988E-6</v>
      </c>
      <c r="AC36" s="10">
        <f>3/24000000*OO[[#This Row],[85 (29JUN1985 12:00:00)-Water Temperature (C)]]*OO[[#This Row],[27]]</f>
        <v>6.5897702712187499E-6</v>
      </c>
      <c r="AD36" s="10">
        <f>3/24000000*OO[[#This Row],[86 (29JUN1985 15:00:00)-Water Temperature (C)]]*OO[[#This Row],[28]]</f>
        <v>5.6569209691312496E-6</v>
      </c>
      <c r="AE36" s="10">
        <f>3/24000000*OO[[#This Row],[88 (29JUN1985 21:00:00)-Water Temperature (C)]]*OO[[#This Row],[30]]</f>
        <v>3.842561164175E-6</v>
      </c>
      <c r="AF36" s="10">
        <f>3/24000000*OO[[#This Row],[88 (29JUN1985 21:00:00)-Water Temperature (C)]]*OO[[#This Row],[30]]</f>
        <v>3.842561164175E-6</v>
      </c>
      <c r="AG36" s="10">
        <f>3/24000000*OO[[#This Row],[89 (30JUN1985 00:00:00)-Water Temperature (C)]]*OO[[#This Row],[31]]</f>
        <v>3.2242779238374999E-6</v>
      </c>
      <c r="AH36" s="10">
        <f>3/24000000*OO[[#This Row],[90 (30JUN1985 03:00:00)-Water Temperature (C)]]*OO[[#This Row],[32]]</f>
        <v>2.7609404282949998E-6</v>
      </c>
      <c r="AI36" s="10">
        <f>3/24000000*OO[[#This Row],[91 (30JUN1985 06:00:00)-Water Temperature (C)]]*OO[[#This Row],[33]]</f>
        <v>2.1152733672750002E-6</v>
      </c>
      <c r="AJ36" s="10">
        <f>3/24000000*OO[[#This Row],[92 (30JUN1985 09:00:00)-Water Temperature (C)]]*OO[[#This Row],[34]]</f>
        <v>1.52190241161E-6</v>
      </c>
      <c r="AK36" s="10">
        <f>3/24000000*OO[[#This Row],[93 (30JUN1985 12:00:00)-Water Temperature (C)]]*OO[[#This Row],[35]]</f>
        <v>1.1004842291418752E-6</v>
      </c>
      <c r="AL36" s="10">
        <f>3/24000000*OO[[#This Row],[94 (30JUN1985 15:00:00)-Water Temperature (C)]]*OO[[#This Row],[36]]</f>
        <v>8.13358714136625E-7</v>
      </c>
      <c r="AM36" s="10">
        <f>3/24000000*OO[[#This Row],[95 (30JUN1985 18:00:00)-Water Temperature (C)]]*OO[[#This Row],[37]]</f>
        <v>6.1927565015924994E-7</v>
      </c>
      <c r="AN36" s="10">
        <f>3/24000000*OO[[#This Row],[96 (30JUN1985 21:00:00)-Water Temperature (C)]]*OO[[#This Row],[38]]</f>
        <v>4.9921940402437496E-7</v>
      </c>
      <c r="AO36" s="10">
        <f>3/24000000*OO[[#This Row],[97 (01JUL1985 00:00:00)-Water Temperature (C)]]*OO[[#This Row],[39]]</f>
        <v>4.2948518946412496E-7</v>
      </c>
      <c r="AP36" s="10">
        <f>3/24000000*OO[[#This Row],[98 (01JUL1985 03:00:00)-Water Temperature (C)]]*OO[[#This Row],[40]]</f>
        <v>4.0144469218649993E-7</v>
      </c>
      <c r="AQ36" s="10">
        <f>3/24000000*OO[[#This Row],[99 (01JUL1985 06:00:00)-Water Temperature (C)]]*OO[[#This Row],[41]]</f>
        <v>3.7023587319112501E-7</v>
      </c>
      <c r="AR36" s="10">
        <f>3/24000000*OO[[#This Row],[100 (01JUL1985 09:00:00)-Water Temperature (C)]]*OO[[#This Row],[42]]</f>
        <v>3.3587834053687503E-7</v>
      </c>
      <c r="AS36" s="10">
        <f>3/24000000*OO[[#This Row],[101 (01JUL1985 12:00:00)-Water Temperature (C)]]*OO[[#This Row],[43]]</f>
        <v>3.0365639853000002E-7</v>
      </c>
      <c r="AT36" s="10">
        <f>3/24000000*OO[[#This Row],[102 (01JUL1985 15:00:00)-Water Temperature (C)]]*OO[[#This Row],[44]]</f>
        <v>2.6837684596800001E-7</v>
      </c>
      <c r="AU36" s="10">
        <f>3/24000000*OO[[#This Row],[103 (01JUL1985 18:00:00)-Water Temperature (C)]]*OO[[#This Row],[45]]</f>
        <v>2.3898289375199998E-7</v>
      </c>
      <c r="AV36" s="10">
        <f>3/24000000*OO[[#This Row],[104 (01JUL1985 21:00:00)-Water Temperature (C)]]*OO[[#This Row],[46]]</f>
        <v>2.1485895954062501E-7</v>
      </c>
      <c r="AW36" s="10">
        <f>3/24000000*OO[[#This Row],[105 (02JUL1985 00:00:00)-Water Temperature (C)]]*OO[[#This Row],[47]]</f>
        <v>2.0122733990599996E-7</v>
      </c>
      <c r="AX36" s="10">
        <f>3/24000000*OO[[#This Row],[106 (02JUL1985 03:00:00)-Water Temperature (C)]]*OO[[#This Row],[48]]</f>
        <v>2.0520474743275001E-7</v>
      </c>
      <c r="AY36" s="10">
        <f>3/24000000*OO[[#This Row],[107 (02JUL1985 06:00:00)-Water Temperature (C)]]*OO[[#This Row],[49]]</f>
        <v>2.1982902590999999E-7</v>
      </c>
      <c r="AZ36" s="10">
        <f>3/24000000*OO[[#This Row],[108 (02JUL1985 09:00:00)-Water Temperature (C)]]*OO[[#This Row],[50]]</f>
        <v>2.34791827578625E-7</v>
      </c>
      <c r="BA36" s="10">
        <f>3/24000000*OO[[#This Row],[109 (02JUL1985 12:00:00)-Water Temperature (C)]]*OO[[#This Row],[51]]</f>
        <v>2.3852702551212497E-7</v>
      </c>
      <c r="BB36" s="10">
        <f>3/24000000*OO[[#This Row],[110 (02JUL1985 15:00:00)-Water Temperature (C)]]*OO[[#This Row],[52]]</f>
        <v>2.26158939709375E-7</v>
      </c>
      <c r="BC36" s="10">
        <f>3/24000000*OO[[#This Row],[111 (02JUL1985 18:00:00)-Water Temperature (C)]]*OO[[#This Row],[53]]</f>
        <v>1.9870025604274999E-7</v>
      </c>
      <c r="BD36" s="10">
        <f>3/24000000*OO[[#This Row],[112 (02JUL1985 21:00:00)-Water Temperature (C)]]*OO[[#This Row],[54]]</f>
        <v>1.7132700731324997E-7</v>
      </c>
      <c r="BE36" s="10">
        <f>3/24000000*OO[[#This Row],[113 (03JUL1985 00:00:00)-Water Temperature (C)]]*OO[[#This Row],[55]]</f>
        <v>1.5034779201520001E-7</v>
      </c>
      <c r="BF36" s="10">
        <f>3/24000000*OO[[#This Row],[114 (03JUL1985 03:00:00)-Water Temperature (C)]]*OO[[#This Row],[56]]</f>
        <v>1.4442217662267499E-7</v>
      </c>
      <c r="BG36" s="10">
        <f>3/24000000*OO[[#This Row],[115 (03JUL1985 06:00:00)-Water Temperature (C)]]*OO[[#This Row],[57]]</f>
        <v>1.4764022933204999E-7</v>
      </c>
      <c r="BH36" s="10">
        <f>3/24000000*OO[[#This Row],[116 (03JUL1985 09:00:00)-Water Temperature (C)]]*OO[[#This Row],[58]]</f>
        <v>1.5376581748355001E-7</v>
      </c>
      <c r="BI36" s="10">
        <f>3/24000000*OO[[#This Row],[117 (03JUL1985 12:00:00)-Water Temperature (C)]]*OO[[#This Row],[59]]</f>
        <v>1.5604520302572499E-7</v>
      </c>
      <c r="BJ36" s="10">
        <f>3/24000000*OO[[#This Row],[118 (03JUL1985 15:00:00)-Water Temperature (C)]]*OO[[#This Row],[60]]</f>
        <v>1.4949273914834999E-7</v>
      </c>
      <c r="BK36" s="10">
        <f>3/24000000*OO[[#This Row],[119 (03JUL1985 18:00:00)-Water Temperature (C)]]*OO[[#This Row],[61]]</f>
        <v>1.3329375643849997E-7</v>
      </c>
      <c r="BL36" s="10">
        <f>3/24000000*OO[[#This Row],[120 (03JUL1985 21:00:00)-Water Temperature (C)]]*OO[[#This Row],[62]]</f>
        <v>1.1644796926148751E-7</v>
      </c>
      <c r="BM36" s="10">
        <f>3/24000000*OO[[#This Row],[121 (04JUL1985 00:00:00)-Water Temperature (C)]]*OO[[#This Row],[63]]</f>
        <v>1.04196837999725E-7</v>
      </c>
      <c r="BN36" s="10">
        <f>3/24000000*OO[[#This Row],[122 (04JUL1985 03:00:00)-Water Temperature (C)]]*OO[[#This Row],[64]]</f>
        <v>1.038490243451E-7</v>
      </c>
      <c r="BO36" s="10">
        <f>3/24000000*OO[[#This Row],[123 (04JUL1985 06:00:00)-Water Temperature (C)]]*OO[[#This Row],[65]]</f>
        <v>1.0602702475573749E-7</v>
      </c>
      <c r="BP36" s="10">
        <f>3/24000000*OO[[#This Row],[124 (04JUL1985 09:00:00)-Water Temperature (C)]]*OO[[#This Row],[66]]</f>
        <v>1.076956417955E-7</v>
      </c>
      <c r="BQ36" s="10">
        <f>3/24000000*OO[[#This Row],[125 (04JUL1985 12:00:00)-Water Temperature (C)]]*OO[[#This Row],[67]]</f>
        <v>1.0323097267762499E-7</v>
      </c>
      <c r="BR36" s="10">
        <f>3/24000000*OO[[#This Row],[126 (04JUL1985 15:00:00)-Water Temperature (C)]]*OO[[#This Row],[68]]</f>
        <v>9.4087488306675013E-8</v>
      </c>
      <c r="BS36" s="10">
        <f>3/24000000*OO[[#This Row],[127 (04JUL1985 18:00:00)-Water Temperature (C)]]*OO[[#This Row],[69]]</f>
        <v>8.2470840631025E-8</v>
      </c>
      <c r="BT36" s="10">
        <f>3/24000000*OO[[#This Row],[128 (04JUL1985 21:00:00)-Water Temperature (C)]]*OO[[#This Row],[70]]</f>
        <v>7.3303625475299987E-8</v>
      </c>
      <c r="BU36" s="10">
        <f>3/24000000*OO[[#This Row],[129 (05JUL1985 00:00:00)-Water Temperature (C)]]*OO[[#This Row],[71]]</f>
        <v>6.7718163944299997E-8</v>
      </c>
      <c r="BV36" s="10">
        <f>3/24000000*OO[[#This Row],[130 (05JUL1985 03:00:00)-Water Temperature (C)]]*OO[[#This Row],[72]]</f>
        <v>6.8599841135900002E-8</v>
      </c>
      <c r="BW36" s="10">
        <f>3/24000000*OO[[#This Row],[131 (05JUL1985 06:00:00)-Water Temperature (C)]]*OO[[#This Row],[73]]</f>
        <v>7.1124854440487503E-8</v>
      </c>
      <c r="BX36" s="10">
        <f>3/24000000*OO[[#This Row],[132 (05JUL1985 09:00:00)-Water Temperature (C)]]*OO[[#This Row],[74]]</f>
        <v>7.3561612019824981E-8</v>
      </c>
      <c r="BY36" s="10">
        <f>3/24000000*OO[[#This Row],[133 (05JUL1985 12:00:00)-Water Temperature (C)]]*OO[[#This Row],[75]]</f>
        <v>7.3103094311375002E-8</v>
      </c>
      <c r="BZ36" s="10">
        <f>3/24000000*OO[[#This Row],[134 (05JUL1985 15:00:00)-Water Temperature (C)]]*OO[[#This Row],[76]]</f>
        <v>6.8288747559750003E-8</v>
      </c>
      <c r="CA36" s="10">
        <f>3/24000000*OO[[#This Row],[135 (05JUL1985 18:00:00)-Water Temperature (C)]]*OO[[#This Row],[77]]</f>
        <v>6.1188542625149992E-8</v>
      </c>
      <c r="CB36" s="10">
        <f>3/24000000*OO[[#This Row],[136 (05JUL1985 21:00:00)-Water Temperature (C)]]*OO[[#This Row],[78]]</f>
        <v>5.4669539753099999E-8</v>
      </c>
      <c r="CC36" s="10">
        <f>3/24000000*OO[[#This Row],[137 (06JUL1985 00:00:00)-Water Temperature (C)]]*OO[[#This Row],[79]]</f>
        <v>5.0374800235212502E-8</v>
      </c>
      <c r="CD36" s="10">
        <f>3/24000000*OO[[#This Row],[138 (06JUL1985 03:00:00)-Water Temperature (C)]]*OO[[#This Row],[80]]</f>
        <v>5.1080058416874998E-8</v>
      </c>
      <c r="CE36" s="10">
        <f>3/24000000*OO[[#This Row],[139 (06JUL1985 06:00:00)-Water Temperature (C)]]*OO[[#This Row],[81]]</f>
        <v>5.3996245592362497E-8</v>
      </c>
      <c r="CF36" s="10">
        <f>3/24000000*OO[[#This Row],[140 (06JUL1985 09:00:00)-Water Temperature (C)]]*OO[[#This Row],[82]]</f>
        <v>5.6912989590112503E-8</v>
      </c>
      <c r="CG36" s="10">
        <f>3/24000000*OO[[#This Row],[141 (06JUL1985 12:00:00)-Water Temperature (C)]]*OO[[#This Row],[83]]</f>
        <v>5.7237708915450008E-8</v>
      </c>
      <c r="CH36" s="10">
        <f>3/24000000*OO[[#This Row],[142 (06JUL1985 15:00:00)-Water Temperature (C)]]*OO[[#This Row],[84]]</f>
        <v>5.3649662699325005E-8</v>
      </c>
      <c r="CI36" s="10">
        <f>3/24000000*OO[[#This Row],[143 (06JUL1985 18:00:00)-Water Temperature (C)]]*OO[[#This Row],[85]]</f>
        <v>4.7271948455949992E-8</v>
      </c>
      <c r="CJ36" s="10">
        <f>3/24000000*OO[[#This Row],[144 (06JUL1985 21:00:00)-Water Temperature (C)]]*OO[[#This Row],[86]]</f>
        <v>4.1136834908400001E-8</v>
      </c>
      <c r="CK36" s="10">
        <f>3/24000000*OO[[#This Row],[145 (07JUL1985 00:00:00)-Water Temperature (C)]]*OO[[#This Row],[87]]</f>
        <v>3.69773315094E-8</v>
      </c>
      <c r="CL36" s="10">
        <f>3/24000000*OO[[#This Row],[146 (07JUL1985 03:00:00)-Water Temperature (C)]]*OO[[#This Row],[88]]</f>
        <v>3.7327553720325006E-8</v>
      </c>
      <c r="CM36" s="10">
        <f>3/24000000*OO[[#This Row],[147 (07JUL1985 06:00:00)-Water Temperature (C)]]*OO[[#This Row],[89]]</f>
        <v>3.8625958141224994E-8</v>
      </c>
      <c r="CN36" s="10">
        <f>3/24000000*OO[[#This Row],[148 (07JUL1985 09:00:00)-Water Temperature (C)]]*OO[[#This Row],[90]]</f>
        <v>3.8884790600100006E-8</v>
      </c>
      <c r="CO36" s="10">
        <f>3/24000000*OO[[#This Row],[149 (07JUL1985 12:00:00)-Water Temperature (C)]]*OO[[#This Row],[91]]</f>
        <v>3.7515423249324996E-8</v>
      </c>
      <c r="CP36" s="10">
        <f>3/24000000*OO[[#This Row],[150 (07JUL1985 15:00:00)-Water Temperature (C)]]*OO[[#This Row],[92]]</f>
        <v>3.5148793065149999E-8</v>
      </c>
      <c r="CQ36" s="10">
        <f>3/24000000*OO[[#This Row],[151 (07JUL1985 18:00:00)-Water Temperature (C)]]*OO[[#This Row],[93]]</f>
        <v>3.2516407307625001E-8</v>
      </c>
      <c r="CR36" s="10">
        <f>3/24000000*OO[[#This Row],[152 (07JUL1985 21:00:00)-Water Temperature (C)]]*OO[[#This Row],[94]]</f>
        <v>3.0356959390099993E-8</v>
      </c>
      <c r="CS36" s="10">
        <f>3/24000000*OO[[#This Row],[153 (08JUL1985 00:00:00)-Water Temperature (C)]]*OO[[#This Row],[95]]</f>
        <v>2.8971589015462498E-8</v>
      </c>
      <c r="CT36" s="10">
        <f>3/24000000*OO[[#This Row],[154 (08JUL1985 03:00:00)-Water Temperature (C)]]*OO[[#This Row],[96]]</f>
        <v>3.0597101307749994E-8</v>
      </c>
      <c r="CU36" s="10">
        <f>3/24000000*OO[[#This Row],[155 (08JUL1985 06:00:00)-Water Temperature (C)]]*OO[[#This Row],[97]]</f>
        <v>3.5045518225899995E-8</v>
      </c>
      <c r="CV36" s="10">
        <f>3/24000000*OO[[#This Row],[156 (08JUL1985 09:00:00)-Water Temperature (C)]]*OO[[#This Row],[98]]</f>
        <v>3.9333235229062502E-8</v>
      </c>
      <c r="CW36" s="10">
        <f>3/24000000*OO[[#This Row],[157 (08JUL1985 12:00:00)-Water Temperature (C)]]*OO[[#This Row],[99]]</f>
        <v>4.1106246991299999E-8</v>
      </c>
    </row>
    <row r="37" spans="1:101" x14ac:dyDescent="0.35">
      <c r="A37" t="s">
        <v>42</v>
      </c>
      <c r="B37">
        <v>859.25260000000003</v>
      </c>
      <c r="C37" s="10">
        <f>3/24*OO[[#This Row],[59 (26JUN1985 06:00:00)-Water Temperature (C)]]*OO[[#This Row],[1]]/SUM(OO[1])</f>
        <v>0.23051094007831294</v>
      </c>
      <c r="D37" s="10">
        <f>3/24*OO[[#This Row],[60 (26JUN1985 09:00:00)-Water Temperature (C)]]*OO[[#This Row],[2]]/SUM(OO[2])</f>
        <v>6.8378262528647482E-2</v>
      </c>
      <c r="E37" s="10">
        <f>3/24*OO[[#This Row],[61 (26JUN1985 12:00:00)-Water Temperature (C)]]*OO[[#This Row],[3]]/SUM(OO[3])</f>
        <v>2.3086899074346986E-3</v>
      </c>
      <c r="F37" s="10">
        <f>3/24*OO[[#This Row],[62 (26JUN1985 15:00:00)-Water Temperature (C)]]*OO[[#This Row],[4]]/SUM(OO[4])</f>
        <v>1.1256911473010202E-4</v>
      </c>
      <c r="G37" s="10">
        <f>3/24*OO[[#This Row],[63 (26JUN1985 18:00:00)-Water Temperature (C)]]*OO[[#This Row],[5]]/SUM(OO[5])</f>
        <v>6.7317794877087063E-5</v>
      </c>
      <c r="H37" s="10">
        <f>3/24*OO[[#This Row],[64 (26JUN1985 21:00:00)-Water Temperature (C)]]*OO[[#This Row],[6]]/SUM(OO[6])</f>
        <v>5.7852219337557314E-5</v>
      </c>
      <c r="I37" s="10">
        <f>3/24*OO[[#This Row],[65 (27JUN1985 00:00:00)-Water Temperature (C)]]*OO[[#This Row],[7]]/SUM(OO[7])</f>
        <v>5.2257313350042573E-5</v>
      </c>
      <c r="J37" s="10">
        <f>3/24*OO[[#This Row],[66 (27JUN1985 03:00:00)-Water Temperature (C)]]*OO[[#This Row],[8]]/SUM(OO[8])</f>
        <v>5.951947697112185E-5</v>
      </c>
      <c r="K37" s="10">
        <f>3/24*OO[[#This Row],[67 (27JUN1985 06:00:00)-Water Temperature (C)]]*OO[[#This Row],[9]]/SUM(OO[9])</f>
        <v>6.8488035664817195E-5</v>
      </c>
      <c r="L37" s="10">
        <f>3/24*OO[[#This Row],[68 (27JUN1985 09:00:00)-Water Temperature (C)]]*OO[[#This Row],[10]]/SUM(OO[10])</f>
        <v>6.9527871906882184E-5</v>
      </c>
      <c r="M37" s="10">
        <f>3/24*OO[[#This Row],[69 (27JUN1985 12:00:00)-Water Temperature (C)]]*OO[[#This Row],[11]]/SUM(OO[11])</f>
        <v>6.4744093975059073E-5</v>
      </c>
      <c r="N37" s="10">
        <f>3/24*OO[[#This Row],[70 (27JUN1985 15:00:00)-Water Temperature (C)]]*OO[[#This Row],[12]]/SUM(OO[12])</f>
        <v>5.609083686431366E-5</v>
      </c>
      <c r="O37" s="10">
        <f>3/24*OO[[#This Row],[71 (27JUN1985 18:00:00)-Water Temperature (C)]]*OO[[#This Row],[13]]/SUM(OO[13])</f>
        <v>4.7104646592639099E-5</v>
      </c>
      <c r="P37" s="10">
        <f>3/24*OO[[#This Row],[72 (27JUN1985 21:00:00)-Water Temperature (C)]]*OO[[#This Row],[14]]/SUM(OO[14])</f>
        <v>3.9123040351191435E-5</v>
      </c>
      <c r="Q37" s="10">
        <f>3/24*OO[[#This Row],[73 (28JUN1985 00:00:00)-Water Temperature (C)]]*OO[[#This Row],[15]]/SUM(OO[15])</f>
        <v>3.3118695375600557E-5</v>
      </c>
      <c r="R37" s="10">
        <f>3/24*OO[[#This Row],[74 (28JUN1985 03:00:00)-Water Temperature (C)]]*OO[[#This Row],[16]]/SUM(OO[16])</f>
        <v>2.9786766830198609E-5</v>
      </c>
      <c r="S37" s="10">
        <f>3/24*OO[[#This Row],[75 (28JUN1985 06:00:00)-Water Temperature (C)]]*OO[[#This Row],[17]]/SUM(OO[17])</f>
        <v>2.7390145141707816E-5</v>
      </c>
      <c r="T37" s="10">
        <f>3/24*OO[[#This Row],[76 (28JUN1985 09:00:00)-Water Temperature (C)]]*OO[[#This Row],[18]]/SUM(OO[18])</f>
        <v>2.5396539165809738E-5</v>
      </c>
      <c r="U37" s="10">
        <f>3/24*OO[[#This Row],[77 (28JUN1985 12:00:00)-Water Temperature (C)]]*OO[[#This Row],[19]]/SUM(OO[19])</f>
        <v>2.2213934959840874E-5</v>
      </c>
      <c r="V37" s="10">
        <f>3/24000000*OO[[#This Row],[78 (28JUN1985 15:00:00)-Water Temperature (C)]]*OO[[#This Row],[20]]</f>
        <v>1.8855589720055E-5</v>
      </c>
      <c r="W37" s="10">
        <f>3/24000000*OO[[#This Row],[79 (28JUN1985 18:00:00)-Water Temperature (C)]]*OO[[#This Row],[21]]</f>
        <v>1.5517624993631251E-5</v>
      </c>
      <c r="X37" s="10">
        <f>3/24000000*OO[[#This Row],[80 (28JUN1985 21:00:00)-Water Temperature (C)]]*OO[[#This Row],[22]]</f>
        <v>1.2882092212937499E-5</v>
      </c>
      <c r="Y37" s="10">
        <f>3/24000000*OO[[#This Row],[81 (29JUN1985 00:00:00)-Water Temperature (C)]]*OO[[#This Row],[23]]</f>
        <v>1.1006305824294999E-5</v>
      </c>
      <c r="Z37" s="10">
        <f>3/24000000*OO[[#This Row],[82 (29JUN1985 03:00:00)-Water Temperature (C)]]*OO[[#This Row],[24]]</f>
        <v>9.9682724321250008E-6</v>
      </c>
      <c r="AA37" s="10">
        <f>3/24000000*OO[[#This Row],[83 (29JUN1985 06:00:00)-Water Temperature (C)]]*OO[[#This Row],[25]]</f>
        <v>8.8609745274375001E-6</v>
      </c>
      <c r="AB37" s="10">
        <f>3/24000000*OO[[#This Row],[84 (29JUN1985 09:00:00)-Water Temperature (C)]]*OO[[#This Row],[26]]</f>
        <v>8.0874105146187488E-6</v>
      </c>
      <c r="AC37" s="10">
        <f>3/24000000*OO[[#This Row],[85 (29JUN1985 12:00:00)-Water Temperature (C)]]*OO[[#This Row],[27]]</f>
        <v>7.1833826441750002E-6</v>
      </c>
      <c r="AD37" s="10">
        <f>3/24000000*OO[[#This Row],[86 (29JUN1985 15:00:00)-Water Temperature (C)]]*OO[[#This Row],[28]]</f>
        <v>6.1880954622412502E-6</v>
      </c>
      <c r="AE37" s="10">
        <f>3/24000000*OO[[#This Row],[88 (29JUN1985 21:00:00)-Water Temperature (C)]]*OO[[#This Row],[30]]</f>
        <v>4.24009909347375E-6</v>
      </c>
      <c r="AF37" s="10">
        <f>3/24000000*OO[[#This Row],[88 (29JUN1985 21:00:00)-Water Temperature (C)]]*OO[[#This Row],[30]]</f>
        <v>4.24009909347375E-6</v>
      </c>
      <c r="AG37" s="10">
        <f>3/24000000*OO[[#This Row],[89 (30JUN1985 00:00:00)-Water Temperature (C)]]*OO[[#This Row],[31]]</f>
        <v>3.5508952236874997E-6</v>
      </c>
      <c r="AH37" s="10">
        <f>3/24000000*OO[[#This Row],[90 (30JUN1985 03:00:00)-Water Temperature (C)]]*OO[[#This Row],[32]]</f>
        <v>3.0809990096287495E-6</v>
      </c>
      <c r="AI37" s="10">
        <f>3/24000000*OO[[#This Row],[91 (30JUN1985 06:00:00)-Water Temperature (C)]]*OO[[#This Row],[33]]</f>
        <v>2.4131043297449995E-6</v>
      </c>
      <c r="AJ37" s="10">
        <f>3/24000000*OO[[#This Row],[92 (30JUN1985 09:00:00)-Water Temperature (C)]]*OO[[#This Row],[34]]</f>
        <v>1.7495744803575001E-6</v>
      </c>
      <c r="AK37" s="10">
        <f>3/24000000*OO[[#This Row],[93 (30JUN1985 12:00:00)-Water Temperature (C)]]*OO[[#This Row],[35]]</f>
        <v>1.257725876746E-6</v>
      </c>
      <c r="AL37" s="10">
        <f>3/24000000*OO[[#This Row],[94 (30JUN1985 15:00:00)-Water Temperature (C)]]*OO[[#This Row],[36]]</f>
        <v>9.2016080678437497E-7</v>
      </c>
      <c r="AM37" s="10">
        <f>3/24000000*OO[[#This Row],[95 (30JUN1985 18:00:00)-Water Temperature (C)]]*OO[[#This Row],[37]]</f>
        <v>6.9448678490887493E-7</v>
      </c>
      <c r="AN37" s="10">
        <f>3/24000000*OO[[#This Row],[96 (30JUN1985 21:00:00)-Water Temperature (C)]]*OO[[#This Row],[38]]</f>
        <v>5.5488977767274994E-7</v>
      </c>
      <c r="AO37" s="10">
        <f>3/24000000*OO[[#This Row],[97 (01JUL1985 00:00:00)-Water Temperature (C)]]*OO[[#This Row],[39]]</f>
        <v>4.71866881005E-7</v>
      </c>
      <c r="AP37" s="10">
        <f>3/24000000*OO[[#This Row],[98 (01JUL1985 03:00:00)-Water Temperature (C)]]*OO[[#This Row],[40]]</f>
        <v>4.3842842480624999E-7</v>
      </c>
      <c r="AQ37" s="10">
        <f>3/24000000*OO[[#This Row],[99 (01JUL1985 06:00:00)-Water Temperature (C)]]*OO[[#This Row],[41]]</f>
        <v>4.0566616895887499E-7</v>
      </c>
      <c r="AR37" s="10">
        <f>3/24000000*OO[[#This Row],[100 (01JUL1985 09:00:00)-Water Temperature (C)]]*OO[[#This Row],[42]]</f>
        <v>3.6756390258850008E-7</v>
      </c>
      <c r="AS37" s="10">
        <f>3/24000000*OO[[#This Row],[101 (01JUL1985 12:00:00)-Water Temperature (C)]]*OO[[#This Row],[43]]</f>
        <v>3.3282620971249998E-7</v>
      </c>
      <c r="AT37" s="10">
        <f>3/24000000*OO[[#This Row],[102 (01JUL1985 15:00:00)-Water Temperature (C)]]*OO[[#This Row],[44]]</f>
        <v>2.9384831561600003E-7</v>
      </c>
      <c r="AU37" s="10">
        <f>3/24000000*OO[[#This Row],[103 (01JUL1985 18:00:00)-Water Temperature (C)]]*OO[[#This Row],[45]]</f>
        <v>2.6121916020449999E-7</v>
      </c>
      <c r="AV37" s="10">
        <f>3/24000000*OO[[#This Row],[104 (01JUL1985 21:00:00)-Water Temperature (C)]]*OO[[#This Row],[46]]</f>
        <v>2.3427656432874996E-7</v>
      </c>
      <c r="AW37" s="10">
        <f>3/24000000*OO[[#This Row],[105 (02JUL1985 00:00:00)-Water Temperature (C)]]*OO[[#This Row],[47]]</f>
        <v>2.18129774552E-7</v>
      </c>
      <c r="AX37" s="10">
        <f>3/24000000*OO[[#This Row],[106 (02JUL1985 03:00:00)-Water Temperature (C)]]*OO[[#This Row],[48]]</f>
        <v>2.2015856886612496E-7</v>
      </c>
      <c r="AY37" s="10">
        <f>3/24000000*OO[[#This Row],[107 (02JUL1985 06:00:00)-Water Temperature (C)]]*OO[[#This Row],[49]]</f>
        <v>2.3478066416437502E-7</v>
      </c>
      <c r="AZ37" s="10">
        <f>3/24000000*OO[[#This Row],[108 (02JUL1985 09:00:00)-Water Temperature (C)]]*OO[[#This Row],[50]]</f>
        <v>2.5143127082399997E-7</v>
      </c>
      <c r="BA37" s="10">
        <f>3/24000000*OO[[#This Row],[109 (02JUL1985 12:00:00)-Water Temperature (C)]]*OO[[#This Row],[51]]</f>
        <v>2.5742082462824996E-7</v>
      </c>
      <c r="BB37" s="10">
        <f>3/24000000*OO[[#This Row],[110 (02JUL1985 15:00:00)-Water Temperature (C)]]*OO[[#This Row],[52]]</f>
        <v>2.460338186715E-7</v>
      </c>
      <c r="BC37" s="10">
        <f>3/24000000*OO[[#This Row],[111 (02JUL1985 18:00:00)-Water Temperature (C)]]*OO[[#This Row],[53]]</f>
        <v>2.1777803842999999E-7</v>
      </c>
      <c r="BD37" s="10">
        <f>3/24000000*OO[[#This Row],[112 (02JUL1985 21:00:00)-Water Temperature (C)]]*OO[[#This Row],[54]]</f>
        <v>1.8831426715675E-7</v>
      </c>
      <c r="BE37" s="10">
        <f>3/24000000*OO[[#This Row],[113 (03JUL1985 00:00:00)-Water Temperature (C)]]*OO[[#This Row],[55]]</f>
        <v>1.6449835857562498E-7</v>
      </c>
      <c r="BF37" s="10">
        <f>3/24000000*OO[[#This Row],[114 (03JUL1985 03:00:00)-Water Temperature (C)]]*OO[[#This Row],[56]]</f>
        <v>1.5611663783643749E-7</v>
      </c>
      <c r="BG37" s="10">
        <f>3/24000000*OO[[#This Row],[115 (03JUL1985 06:00:00)-Water Temperature (C)]]*OO[[#This Row],[57]]</f>
        <v>1.5865294612590001E-7</v>
      </c>
      <c r="BH37" s="10">
        <f>3/24000000*OO[[#This Row],[116 (03JUL1985 09:00:00)-Water Temperature (C)]]*OO[[#This Row],[58]]</f>
        <v>1.6523717816799998E-7</v>
      </c>
      <c r="BI37" s="10">
        <f>3/24000000*OO[[#This Row],[117 (03JUL1985 12:00:00)-Water Temperature (C)]]*OO[[#This Row],[59]]</f>
        <v>1.6825106962878747E-7</v>
      </c>
      <c r="BJ37" s="10">
        <f>3/24000000*OO[[#This Row],[118 (03JUL1985 15:00:00)-Water Temperature (C)]]*OO[[#This Row],[60]]</f>
        <v>1.6230936645950003E-7</v>
      </c>
      <c r="BK37" s="10">
        <f>3/24000000*OO[[#This Row],[119 (03JUL1985 18:00:00)-Water Temperature (C)]]*OO[[#This Row],[61]]</f>
        <v>1.4578203249326248E-7</v>
      </c>
      <c r="BL37" s="10">
        <f>3/24000000*OO[[#This Row],[120 (03JUL1985 21:00:00)-Water Temperature (C)]]*OO[[#This Row],[62]]</f>
        <v>1.2776298337214998E-7</v>
      </c>
      <c r="BM37" s="10">
        <f>3/24000000*OO[[#This Row],[121 (04JUL1985 00:00:00)-Water Temperature (C)]]*OO[[#This Row],[63]]</f>
        <v>1.1376922036356248E-7</v>
      </c>
      <c r="BN37" s="10">
        <f>3/24000000*OO[[#This Row],[122 (04JUL1985 03:00:00)-Water Temperature (C)]]*OO[[#This Row],[64]]</f>
        <v>1.123020840066E-7</v>
      </c>
      <c r="BO37" s="10">
        <f>3/24000000*OO[[#This Row],[123 (04JUL1985 06:00:00)-Water Temperature (C)]]*OO[[#This Row],[65]]</f>
        <v>1.1447375746093749E-7</v>
      </c>
      <c r="BP37" s="10">
        <f>3/24000000*OO[[#This Row],[124 (04JUL1985 09:00:00)-Water Temperature (C)]]*OO[[#This Row],[66]]</f>
        <v>1.1632688633838748E-7</v>
      </c>
      <c r="BQ37" s="10">
        <f>3/24000000*OO[[#This Row],[125 (04JUL1985 12:00:00)-Water Temperature (C)]]*OO[[#This Row],[67]]</f>
        <v>1.1229184243239999E-7</v>
      </c>
      <c r="BR37" s="10">
        <f>3/24000000*OO[[#This Row],[126 (04JUL1985 15:00:00)-Water Temperature (C)]]*OO[[#This Row],[68]]</f>
        <v>1.0290395073887499E-7</v>
      </c>
      <c r="BS37" s="10">
        <f>3/24000000*OO[[#This Row],[127 (04JUL1985 18:00:00)-Water Temperature (C)]]*OO[[#This Row],[69]]</f>
        <v>9.0481293700124988E-8</v>
      </c>
      <c r="BT37" s="10">
        <f>3/24000000*OO[[#This Row],[128 (04JUL1985 21:00:00)-Water Temperature (C)]]*OO[[#This Row],[70]]</f>
        <v>8.0155358693550002E-8</v>
      </c>
      <c r="BU37" s="10">
        <f>3/24000000*OO[[#This Row],[129 (05JUL1985 00:00:00)-Water Temperature (C)]]*OO[[#This Row],[71]]</f>
        <v>7.35772853455E-8</v>
      </c>
      <c r="BV37" s="10">
        <f>3/24000000*OO[[#This Row],[130 (05JUL1985 03:00:00)-Water Temperature (C)]]*OO[[#This Row],[72]]</f>
        <v>7.384756012582499E-8</v>
      </c>
      <c r="BW37" s="10">
        <f>3/24000000*OO[[#This Row],[131 (05JUL1985 06:00:00)-Water Temperature (C)]]*OO[[#This Row],[73]]</f>
        <v>7.6408377671699995E-8</v>
      </c>
      <c r="BX37" s="10">
        <f>3/24000000*OO[[#This Row],[132 (05JUL1985 09:00:00)-Water Temperature (C)]]*OO[[#This Row],[74]]</f>
        <v>7.9100216021249995E-8</v>
      </c>
      <c r="BY37" s="10">
        <f>3/24000000*OO[[#This Row],[133 (05JUL1985 12:00:00)-Water Temperature (C)]]*OO[[#This Row],[75]]</f>
        <v>7.9112192110087491E-8</v>
      </c>
      <c r="BZ37" s="10">
        <f>3/24000000*OO[[#This Row],[134 (05JUL1985 15:00:00)-Water Temperature (C)]]*OO[[#This Row],[76]]</f>
        <v>7.437030692643749E-8</v>
      </c>
      <c r="CA37" s="10">
        <f>3/24000000*OO[[#This Row],[135 (05JUL1985 18:00:00)-Water Temperature (C)]]*OO[[#This Row],[77]]</f>
        <v>6.6887711075150001E-8</v>
      </c>
      <c r="CB37" s="10">
        <f>3/24000000*OO[[#This Row],[136 (05JUL1985 21:00:00)-Water Temperature (C)]]*OO[[#This Row],[78]]</f>
        <v>5.9769732467149992E-8</v>
      </c>
      <c r="CC37" s="10">
        <f>3/24000000*OO[[#This Row],[137 (06JUL1985 00:00:00)-Water Temperature (C)]]*OO[[#This Row],[79]]</f>
        <v>5.4753509824649997E-8</v>
      </c>
      <c r="CD37" s="10">
        <f>3/24000000*OO[[#This Row],[138 (06JUL1985 03:00:00)-Water Temperature (C)]]*OO[[#This Row],[80]]</f>
        <v>5.4971403119999994E-8</v>
      </c>
      <c r="CE37" s="10">
        <f>3/24000000*OO[[#This Row],[139 (06JUL1985 06:00:00)-Water Temperature (C)]]*OO[[#This Row],[81]]</f>
        <v>5.7896074760887501E-8</v>
      </c>
      <c r="CF37" s="10">
        <f>3/24000000*OO[[#This Row],[140 (06JUL1985 09:00:00)-Water Temperature (C)]]*OO[[#This Row],[82]]</f>
        <v>6.1117132662000009E-8</v>
      </c>
      <c r="CG37" s="10">
        <f>3/24000000*OO[[#This Row],[141 (06JUL1985 12:00:00)-Water Temperature (C)]]*OO[[#This Row],[83]]</f>
        <v>6.1842904494900006E-8</v>
      </c>
      <c r="CH37" s="10">
        <f>3/24000000*OO[[#This Row],[142 (06JUL1985 15:00:00)-Water Temperature (C)]]*OO[[#This Row],[84]]</f>
        <v>5.8445721025999994E-8</v>
      </c>
      <c r="CI37" s="10">
        <f>3/24000000*OO[[#This Row],[143 (06JUL1985 18:00:00)-Water Temperature (C)]]*OO[[#This Row],[85]]</f>
        <v>5.1813767170525009E-8</v>
      </c>
      <c r="CJ37" s="10">
        <f>3/24000000*OO[[#This Row],[144 (06JUL1985 21:00:00)-Water Temperature (C)]]*OO[[#This Row],[86]]</f>
        <v>4.5146243243249996E-8</v>
      </c>
      <c r="CK37" s="10">
        <f>3/24000000*OO[[#This Row],[145 (07JUL1985 00:00:00)-Water Temperature (C)]]*OO[[#This Row],[87]]</f>
        <v>4.02803780619625E-8</v>
      </c>
      <c r="CL37" s="10">
        <f>3/24000000*OO[[#This Row],[146 (07JUL1985 03:00:00)-Water Temperature (C)]]*OO[[#This Row],[88]]</f>
        <v>4.0148670920749998E-8</v>
      </c>
      <c r="CM37" s="10">
        <f>3/24000000*OO[[#This Row],[147 (07JUL1985 06:00:00)-Water Temperature (C)]]*OO[[#This Row],[89]]</f>
        <v>4.1445125562375E-8</v>
      </c>
      <c r="CN37" s="10">
        <f>3/24000000*OO[[#This Row],[148 (07JUL1985 09:00:00)-Water Temperature (C)]]*OO[[#This Row],[90]]</f>
        <v>4.1776444182912502E-8</v>
      </c>
      <c r="CO37" s="10">
        <f>3/24000000*OO[[#This Row],[149 (07JUL1985 12:00:00)-Water Temperature (C)]]*OO[[#This Row],[91]]</f>
        <v>4.0653681662925005E-8</v>
      </c>
      <c r="CP37" s="10">
        <f>3/24000000*OO[[#This Row],[150 (07JUL1985 15:00:00)-Water Temperature (C)]]*OO[[#This Row],[92]]</f>
        <v>3.8196445840374997E-8</v>
      </c>
      <c r="CQ37" s="10">
        <f>3/24000000*OO[[#This Row],[151 (07JUL1985 18:00:00)-Water Temperature (C)]]*OO[[#This Row],[93]]</f>
        <v>3.5324865125062503E-8</v>
      </c>
      <c r="CR37" s="10">
        <f>3/24000000*OO[[#This Row],[152 (07JUL1985 21:00:00)-Water Temperature (C)]]*OO[[#This Row],[94]]</f>
        <v>3.2914868725312498E-8</v>
      </c>
      <c r="CS37" s="10">
        <f>3/24000000*OO[[#This Row],[153 (08JUL1985 00:00:00)-Water Temperature (C)]]*OO[[#This Row],[95]]</f>
        <v>3.1310822169899997E-8</v>
      </c>
      <c r="CT37" s="10">
        <f>3/24000000*OO[[#This Row],[154 (08JUL1985 03:00:00)-Water Temperature (C)]]*OO[[#This Row],[96]]</f>
        <v>3.2618522979812498E-8</v>
      </c>
      <c r="CU37" s="10">
        <f>3/24000000*OO[[#This Row],[155 (08JUL1985 06:00:00)-Water Temperature (C)]]*OO[[#This Row],[97]]</f>
        <v>3.7058182783749989E-8</v>
      </c>
      <c r="CV37" s="10">
        <f>3/24000000*OO[[#This Row],[156 (08JUL1985 09:00:00)-Water Temperature (C)]]*OO[[#This Row],[98]]</f>
        <v>4.1796290891249998E-8</v>
      </c>
      <c r="CW37" s="10">
        <f>3/24000000*OO[[#This Row],[157 (08JUL1985 12:00:00)-Water Temperature (C)]]*OO[[#This Row],[99]]</f>
        <v>4.4170047500162503E-8</v>
      </c>
    </row>
    <row r="38" spans="1:101" x14ac:dyDescent="0.35">
      <c r="A38" t="s">
        <v>43</v>
      </c>
      <c r="B38">
        <v>714.60360000000003</v>
      </c>
      <c r="C38" s="10">
        <f>3/24*OO[[#This Row],[59 (26JUN1985 06:00:00)-Water Temperature (C)]]*OO[[#This Row],[1]]/SUM(OO[1])</f>
        <v>0.16530268216773872</v>
      </c>
      <c r="D38" s="10">
        <f>3/24*OO[[#This Row],[60 (26JUN1985 09:00:00)-Water Temperature (C)]]*OO[[#This Row],[2]]/SUM(OO[2])</f>
        <v>8.6156734304507987E-2</v>
      </c>
      <c r="E38" s="10">
        <f>3/24*OO[[#This Row],[61 (26JUN1985 12:00:00)-Water Temperature (C)]]*OO[[#This Row],[3]]/SUM(OO[3])</f>
        <v>3.9316585243127965E-3</v>
      </c>
      <c r="F38" s="10">
        <f>3/24*OO[[#This Row],[62 (26JUN1985 15:00:00)-Water Temperature (C)]]*OO[[#This Row],[4]]/SUM(OO[4])</f>
        <v>1.4206786684747768E-4</v>
      </c>
      <c r="G38" s="10">
        <f>3/24*OO[[#This Row],[63 (26JUN1985 18:00:00)-Water Temperature (C)]]*OO[[#This Row],[5]]/SUM(OO[5])</f>
        <v>6.1096491968382522E-5</v>
      </c>
      <c r="H38" s="10">
        <f>3/24*OO[[#This Row],[64 (26JUN1985 21:00:00)-Water Temperature (C)]]*OO[[#This Row],[6]]/SUM(OO[6])</f>
        <v>5.2030538179078317E-5</v>
      </c>
      <c r="I38" s="10">
        <f>3/24*OO[[#This Row],[65 (27JUN1985 00:00:00)-Water Temperature (C)]]*OO[[#This Row],[7]]/SUM(OO[7])</f>
        <v>4.6394536754123065E-5</v>
      </c>
      <c r="J38" s="10">
        <f>3/24*OO[[#This Row],[66 (27JUN1985 03:00:00)-Water Temperature (C)]]*OO[[#This Row],[8]]/SUM(OO[8])</f>
        <v>5.147743709066988E-5</v>
      </c>
      <c r="K38" s="10">
        <f>3/24*OO[[#This Row],[67 (27JUN1985 06:00:00)-Water Temperature (C)]]*OO[[#This Row],[9]]/SUM(OO[9])</f>
        <v>5.9995545420646944E-5</v>
      </c>
      <c r="L38" s="10">
        <f>3/24*OO[[#This Row],[68 (27JUN1985 09:00:00)-Water Temperature (C)]]*OO[[#This Row],[10]]/SUM(OO[10])</f>
        <v>6.1863867049517389E-5</v>
      </c>
      <c r="M38" s="10">
        <f>3/24*OO[[#This Row],[69 (27JUN1985 12:00:00)-Water Temperature (C)]]*OO[[#This Row],[11]]/SUM(OO[11])</f>
        <v>5.8134830820398965E-5</v>
      </c>
      <c r="N38" s="10">
        <f>3/24*OO[[#This Row],[70 (27JUN1985 15:00:00)-Water Temperature (C)]]*OO[[#This Row],[12]]/SUM(OO[12])</f>
        <v>5.072250282455152E-5</v>
      </c>
      <c r="O38" s="10">
        <f>3/24*OO[[#This Row],[71 (27JUN1985 18:00:00)-Water Temperature (C)]]*OO[[#This Row],[13]]/SUM(OO[13])</f>
        <v>4.2697329762991898E-5</v>
      </c>
      <c r="P38" s="10">
        <f>3/24*OO[[#This Row],[72 (27JUN1985 21:00:00)-Water Temperature (C)]]*OO[[#This Row],[14]]/SUM(OO[14])</f>
        <v>3.5496527613511597E-5</v>
      </c>
      <c r="Q38" s="10">
        <f>3/24*OO[[#This Row],[73 (28JUN1985 00:00:00)-Water Temperature (C)]]*OO[[#This Row],[15]]/SUM(OO[15])</f>
        <v>3.000848270044716E-5</v>
      </c>
      <c r="R38" s="10">
        <f>3/24*OO[[#This Row],[74 (28JUN1985 03:00:00)-Water Temperature (C)]]*OO[[#This Row],[16]]/SUM(OO[16])</f>
        <v>2.6887643760102614E-5</v>
      </c>
      <c r="S38" s="10">
        <f>3/24*OO[[#This Row],[75 (28JUN1985 06:00:00)-Water Temperature (C)]]*OO[[#This Row],[17]]/SUM(OO[17])</f>
        <v>2.4639669321481081E-5</v>
      </c>
      <c r="T38" s="10">
        <f>3/24*OO[[#This Row],[76 (28JUN1985 09:00:00)-Water Temperature (C)]]*OO[[#This Row],[18]]/SUM(OO[18])</f>
        <v>2.2891355628095184E-5</v>
      </c>
      <c r="U38" s="10">
        <f>3/24*OO[[#This Row],[77 (28JUN1985 12:00:00)-Water Temperature (C)]]*OO[[#This Row],[19]]/SUM(OO[19])</f>
        <v>2.017861536747152E-5</v>
      </c>
      <c r="V38" s="10">
        <f>3/24000000*OO[[#This Row],[78 (28JUN1985 15:00:00)-Water Temperature (C)]]*OO[[#This Row],[20]]</f>
        <v>1.7156360555587499E-5</v>
      </c>
      <c r="W38" s="10">
        <f>3/24000000*OO[[#This Row],[79 (28JUN1985 18:00:00)-Water Temperature (C)]]*OO[[#This Row],[21]]</f>
        <v>1.4144660995937502E-5</v>
      </c>
      <c r="X38" s="10">
        <f>3/24000000*OO[[#This Row],[80 (28JUN1985 21:00:00)-Water Temperature (C)]]*OO[[#This Row],[22]]</f>
        <v>1.1742902577762499E-5</v>
      </c>
      <c r="Y38" s="10">
        <f>3/24000000*OO[[#This Row],[81 (29JUN1985 00:00:00)-Water Temperature (C)]]*OO[[#This Row],[23]]</f>
        <v>1.000715318108625E-5</v>
      </c>
      <c r="Z38" s="10">
        <f>3/24000000*OO[[#This Row],[82 (29JUN1985 03:00:00)-Water Temperature (C)]]*OO[[#This Row],[24]]</f>
        <v>9.0296907821524989E-6</v>
      </c>
      <c r="AA38" s="10">
        <f>3/24000000*OO[[#This Row],[83 (29JUN1985 06:00:00)-Water Temperature (C)]]*OO[[#This Row],[25]]</f>
        <v>8.0330972375387496E-6</v>
      </c>
      <c r="AB38" s="10">
        <f>3/24000000*OO[[#This Row],[84 (29JUN1985 09:00:00)-Water Temperature (C)]]*OO[[#This Row],[26]]</f>
        <v>7.3359359498750005E-6</v>
      </c>
      <c r="AC38" s="10">
        <f>3/24000000*OO[[#This Row],[85 (29JUN1985 12:00:00)-Water Temperature (C)]]*OO[[#This Row],[27]]</f>
        <v>6.5475674749087496E-6</v>
      </c>
      <c r="AD38" s="10">
        <f>3/24000000*OO[[#This Row],[86 (29JUN1985 15:00:00)-Water Temperature (C)]]*OO[[#This Row],[28]]</f>
        <v>5.6537000104762498E-6</v>
      </c>
      <c r="AE38" s="10">
        <f>3/24000000*OO[[#This Row],[88 (29JUN1985 21:00:00)-Water Temperature (C)]]*OO[[#This Row],[30]]</f>
        <v>3.9064072151099991E-6</v>
      </c>
      <c r="AF38" s="10">
        <f>3/24000000*OO[[#This Row],[88 (29JUN1985 21:00:00)-Water Temperature (C)]]*OO[[#This Row],[30]]</f>
        <v>3.9064072151099991E-6</v>
      </c>
      <c r="AG38" s="10">
        <f>3/24000000*OO[[#This Row],[89 (30JUN1985 00:00:00)-Water Temperature (C)]]*OO[[#This Row],[31]]</f>
        <v>3.2650639921012498E-6</v>
      </c>
      <c r="AH38" s="10">
        <f>3/24000000*OO[[#This Row],[90 (30JUN1985 03:00:00)-Water Temperature (C)]]*OO[[#This Row],[32]]</f>
        <v>2.8573682846475E-6</v>
      </c>
      <c r="AI38" s="10">
        <f>3/24000000*OO[[#This Row],[91 (30JUN1985 06:00:00)-Water Temperature (C)]]*OO[[#This Row],[33]]</f>
        <v>2.2887519456862505E-6</v>
      </c>
      <c r="AJ38" s="10">
        <f>3/24000000*OO[[#This Row],[92 (30JUN1985 09:00:00)-Water Temperature (C)]]*OO[[#This Row],[34]]</f>
        <v>1.6767462818707499E-6</v>
      </c>
      <c r="AK38" s="10">
        <f>3/24000000*OO[[#This Row],[93 (30JUN1985 12:00:00)-Water Temperature (C)]]*OO[[#This Row],[35]]</f>
        <v>1.2007974434382499E-6</v>
      </c>
      <c r="AL38" s="10">
        <f>3/24000000*OO[[#This Row],[94 (30JUN1985 15:00:00)-Water Temperature (C)]]*OO[[#This Row],[36]]</f>
        <v>8.6949039260812485E-7</v>
      </c>
      <c r="AM38" s="10">
        <f>3/24000000*OO[[#This Row],[95 (30JUN1985 18:00:00)-Water Temperature (C)]]*OO[[#This Row],[37]]</f>
        <v>6.5040050738962498E-7</v>
      </c>
      <c r="AN38" s="10">
        <f>3/24000000*OO[[#This Row],[96 (30JUN1985 21:00:00)-Water Temperature (C)]]*OO[[#This Row],[38]]</f>
        <v>5.1492230670000005E-7</v>
      </c>
      <c r="AO38" s="10">
        <f>3/24000000*OO[[#This Row],[97 (01JUL1985 00:00:00)-Water Temperature (C)]]*OO[[#This Row],[39]]</f>
        <v>4.3301032270925E-7</v>
      </c>
      <c r="AP38" s="10">
        <f>3/24000000*OO[[#This Row],[98 (01JUL1985 03:00:00)-Water Temperature (C)]]*OO[[#This Row],[40]]</f>
        <v>3.9909492203999999E-7</v>
      </c>
      <c r="AQ38" s="10">
        <f>3/24000000*OO[[#This Row],[99 (01JUL1985 06:00:00)-Water Temperature (C)]]*OO[[#This Row],[41]]</f>
        <v>3.7023661552312497E-7</v>
      </c>
      <c r="AR38" s="10">
        <f>3/24000000*OO[[#This Row],[100 (01JUL1985 09:00:00)-Water Temperature (C)]]*OO[[#This Row],[42]]</f>
        <v>3.3541716413349997E-7</v>
      </c>
      <c r="AS38" s="10">
        <f>3/24000000*OO[[#This Row],[101 (01JUL1985 12:00:00)-Water Temperature (C)]]*OO[[#This Row],[43]]</f>
        <v>3.0375691426062493E-7</v>
      </c>
      <c r="AT38" s="10">
        <f>3/24000000*OO[[#This Row],[102 (01JUL1985 15:00:00)-Water Temperature (C)]]*OO[[#This Row],[44]]</f>
        <v>2.6823468445174995E-7</v>
      </c>
      <c r="AU38" s="10">
        <f>3/24000000*OO[[#This Row],[103 (01JUL1985 18:00:00)-Water Temperature (C)]]*OO[[#This Row],[45]]</f>
        <v>2.379658159065E-7</v>
      </c>
      <c r="AV38" s="10">
        <f>3/24000000*OO[[#This Row],[104 (01JUL1985 21:00:00)-Water Temperature (C)]]*OO[[#This Row],[46]]</f>
        <v>2.1302238815324998E-7</v>
      </c>
      <c r="AW38" s="10">
        <f>3/24000000*OO[[#This Row],[105 (02JUL1985 00:00:00)-Water Temperature (C)]]*OO[[#This Row],[47]]</f>
        <v>1.9727877991387499E-7</v>
      </c>
      <c r="AX38" s="10">
        <f>3/24000000*OO[[#This Row],[106 (02JUL1985 03:00:00)-Water Temperature (C)]]*OO[[#This Row],[48]]</f>
        <v>1.9715618150824999E-7</v>
      </c>
      <c r="AY38" s="10">
        <f>3/24000000*OO[[#This Row],[107 (02JUL1985 06:00:00)-Water Temperature (C)]]*OO[[#This Row],[49]]</f>
        <v>2.0900169867137501E-7</v>
      </c>
      <c r="AZ38" s="10">
        <f>3/24000000*OO[[#This Row],[108 (02JUL1985 09:00:00)-Water Temperature (C)]]*OO[[#This Row],[50]]</f>
        <v>2.2412155927E-7</v>
      </c>
      <c r="BA38" s="10">
        <f>3/24000000*OO[[#This Row],[109 (02JUL1985 12:00:00)-Water Temperature (C)]]*OO[[#This Row],[51]]</f>
        <v>2.3117101154474998E-7</v>
      </c>
      <c r="BB38" s="10">
        <f>3/24000000*OO[[#This Row],[110 (02JUL1985 15:00:00)-Water Temperature (C)]]*OO[[#This Row],[52]]</f>
        <v>2.2267720943038749E-7</v>
      </c>
      <c r="BC38" s="10">
        <f>3/24000000*OO[[#This Row],[111 (02JUL1985 18:00:00)-Water Temperature (C)]]*OO[[#This Row],[53]]</f>
        <v>1.9869858990280002E-7</v>
      </c>
      <c r="BD38" s="10">
        <f>3/24000000*OO[[#This Row],[112 (02JUL1985 21:00:00)-Water Temperature (C)]]*OO[[#This Row],[54]]</f>
        <v>1.7241435954826251E-7</v>
      </c>
      <c r="BE38" s="10">
        <f>3/24000000*OO[[#This Row],[113 (03JUL1985 00:00:00)-Water Temperature (C)]]*OO[[#This Row],[55]]</f>
        <v>1.5018213248324999E-7</v>
      </c>
      <c r="BF38" s="10">
        <f>3/24000000*OO[[#This Row],[114 (03JUL1985 03:00:00)-Water Temperature (C)]]*OO[[#This Row],[56]]</f>
        <v>1.40841430266125E-7</v>
      </c>
      <c r="BG38" s="10">
        <f>3/24000000*OO[[#This Row],[115 (03JUL1985 06:00:00)-Water Temperature (C)]]*OO[[#This Row],[57]]</f>
        <v>1.4216365105818749E-7</v>
      </c>
      <c r="BH38" s="10">
        <f>3/24000000*OO[[#This Row],[116 (03JUL1985 09:00:00)-Water Temperature (C)]]*OO[[#This Row],[58]]</f>
        <v>1.4788802126159999E-7</v>
      </c>
      <c r="BI38" s="10">
        <f>3/24000000*OO[[#This Row],[117 (03JUL1985 12:00:00)-Water Temperature (C)]]*OO[[#This Row],[59]]</f>
        <v>1.5106251743559998E-7</v>
      </c>
      <c r="BJ38" s="10">
        <f>3/24000000*OO[[#This Row],[118 (03JUL1985 15:00:00)-Water Temperature (C)]]*OO[[#This Row],[60]]</f>
        <v>1.465621254152E-7</v>
      </c>
      <c r="BK38" s="10">
        <f>3/24000000*OO[[#This Row],[119 (03JUL1985 18:00:00)-Water Temperature (C)]]*OO[[#This Row],[61]]</f>
        <v>1.3269495303296247E-7</v>
      </c>
      <c r="BL38" s="10">
        <f>3/24000000*OO[[#This Row],[120 (03JUL1985 21:00:00)-Water Temperature (C)]]*OO[[#This Row],[62]]</f>
        <v>1.1673647743143749E-7</v>
      </c>
      <c r="BM38" s="10">
        <f>3/24000000*OO[[#This Row],[121 (04JUL1985 00:00:00)-Water Temperature (C)]]*OO[[#This Row],[63]]</f>
        <v>1.03641543530525E-7</v>
      </c>
      <c r="BN38" s="10">
        <f>3/24000000*OO[[#This Row],[122 (04JUL1985 03:00:00)-Water Temperature (C)]]*OO[[#This Row],[64]]</f>
        <v>1.0122316057844999E-7</v>
      </c>
      <c r="BO38" s="10">
        <f>3/24000000*OO[[#This Row],[123 (04JUL1985 06:00:00)-Water Temperature (C)]]*OO[[#This Row],[65]]</f>
        <v>1.0298544896753751E-7</v>
      </c>
      <c r="BP38" s="10">
        <f>3/24000000*OO[[#This Row],[124 (04JUL1985 09:00:00)-Water Temperature (C)]]*OO[[#This Row],[66]]</f>
        <v>1.046176192821375E-7</v>
      </c>
      <c r="BQ38" s="10">
        <f>3/24000000*OO[[#This Row],[125 (04JUL1985 12:00:00)-Water Temperature (C)]]*OO[[#This Row],[67]]</f>
        <v>1.0162125896948748E-7</v>
      </c>
      <c r="BR38" s="10">
        <f>3/24000000*OO[[#This Row],[126 (04JUL1985 15:00:00)-Water Temperature (C)]]*OO[[#This Row],[68]]</f>
        <v>9.3647141777062494E-8</v>
      </c>
      <c r="BS38" s="10">
        <f>3/24000000*OO[[#This Row],[127 (04JUL1985 18:00:00)-Water Temperature (C)]]*OO[[#This Row],[69]]</f>
        <v>8.2680757632024979E-8</v>
      </c>
      <c r="BT38" s="10">
        <f>3/24000000*OO[[#This Row],[128 (04JUL1985 21:00:00)-Water Temperature (C)]]*OO[[#This Row],[70]]</f>
        <v>7.30622697340375E-8</v>
      </c>
      <c r="BU38" s="10">
        <f>3/24000000*OO[[#This Row],[129 (05JUL1985 00:00:00)-Water Temperature (C)]]*OO[[#This Row],[71]]</f>
        <v>6.6681306692699996E-8</v>
      </c>
      <c r="BV38" s="10">
        <f>3/24000000*OO[[#This Row],[130 (05JUL1985 03:00:00)-Water Temperature (C)]]*OO[[#This Row],[72]]</f>
        <v>6.6280631423799999E-8</v>
      </c>
      <c r="BW38" s="10">
        <f>3/24000000*OO[[#This Row],[131 (05JUL1985 06:00:00)-Water Temperature (C)]]*OO[[#This Row],[73]]</f>
        <v>6.8379005730187503E-8</v>
      </c>
      <c r="BX38" s="10">
        <f>3/24000000*OO[[#This Row],[132 (05JUL1985 09:00:00)-Water Temperature (C)]]*OO[[#This Row],[74]]</f>
        <v>7.0799571630899988E-8</v>
      </c>
      <c r="BY38" s="10">
        <f>3/24000000*OO[[#This Row],[133 (05JUL1985 12:00:00)-Water Temperature (C)]]*OO[[#This Row],[75]]</f>
        <v>7.1224871867662487E-8</v>
      </c>
      <c r="BZ38" s="10">
        <f>3/24000000*OO[[#This Row],[134 (05JUL1985 15:00:00)-Water Temperature (C)]]*OO[[#This Row],[76]]</f>
        <v>6.738693485562499E-8</v>
      </c>
      <c r="CA38" s="10">
        <f>3/24000000*OO[[#This Row],[135 (05JUL1985 18:00:00)-Water Temperature (C)]]*OO[[#This Row],[77]]</f>
        <v>6.087237341062501E-8</v>
      </c>
      <c r="CB38" s="10">
        <f>3/24000000*OO[[#This Row],[136 (05JUL1985 21:00:00)-Water Temperature (C)]]*OO[[#This Row],[78]]</f>
        <v>5.44409995088E-8</v>
      </c>
      <c r="CC38" s="10">
        <f>3/24000000*OO[[#This Row],[137 (06JUL1985 00:00:00)-Water Temperature (C)]]*OO[[#This Row],[79]]</f>
        <v>4.9645192044524995E-8</v>
      </c>
      <c r="CD38" s="10">
        <f>3/24000000*OO[[#This Row],[138 (06JUL1985 03:00:00)-Water Temperature (C)]]*OO[[#This Row],[80]]</f>
        <v>4.93261634162625E-8</v>
      </c>
      <c r="CE38" s="10">
        <f>3/24000000*OO[[#This Row],[139 (06JUL1985 06:00:00)-Water Temperature (C)]]*OO[[#This Row],[81]]</f>
        <v>5.1726995445999996E-8</v>
      </c>
      <c r="CF38" s="10">
        <f>3/24000000*OO[[#This Row],[140 (06JUL1985 09:00:00)-Water Temperature (C)]]*OO[[#This Row],[82]]</f>
        <v>5.4631494233662502E-8</v>
      </c>
      <c r="CG38" s="10">
        <f>3/24000000*OO[[#This Row],[141 (06JUL1985 12:00:00)-Water Temperature (C)]]*OO[[#This Row],[83]]</f>
        <v>5.5587926448649997E-8</v>
      </c>
      <c r="CH38" s="10">
        <f>3/24000000*OO[[#This Row],[142 (06JUL1985 15:00:00)-Water Temperature (C)]]*OO[[#This Row],[84]]</f>
        <v>5.2943347413374996E-8</v>
      </c>
      <c r="CI38" s="10">
        <f>3/24000000*OO[[#This Row],[143 (06JUL1985 18:00:00)-Water Temperature (C)]]*OO[[#This Row],[85]]</f>
        <v>4.7267403780025E-8</v>
      </c>
      <c r="CJ38" s="10">
        <f>3/24000000*OO[[#This Row],[144 (06JUL1985 21:00:00)-Water Temperature (C)]]*OO[[#This Row],[86]]</f>
        <v>4.1278271381750005E-8</v>
      </c>
      <c r="CK38" s="10">
        <f>3/24000000*OO[[#This Row],[145 (07JUL1985 00:00:00)-Water Temperature (C)]]*OO[[#This Row],[87]]</f>
        <v>3.6617510195199993E-8</v>
      </c>
      <c r="CL38" s="10">
        <f>3/24000000*OO[[#This Row],[146 (07JUL1985 03:00:00)-Water Temperature (C)]]*OO[[#This Row],[88]]</f>
        <v>3.6013418227637498E-8</v>
      </c>
      <c r="CM38" s="10">
        <f>3/24000000*OO[[#This Row],[147 (07JUL1985 06:00:00)-Water Temperature (C)]]*OO[[#This Row],[89]]</f>
        <v>3.7032826322799997E-8</v>
      </c>
      <c r="CN38" s="10">
        <f>3/24000000*OO[[#This Row],[148 (07JUL1985 09:00:00)-Water Temperature (C)]]*OO[[#This Row],[90]]</f>
        <v>3.7381418260874994E-8</v>
      </c>
      <c r="CO38" s="10">
        <f>3/24000000*OO[[#This Row],[149 (07JUL1985 12:00:00)-Water Temperature (C)]]*OO[[#This Row],[91]]</f>
        <v>3.6638506050300002E-8</v>
      </c>
      <c r="CP38" s="10">
        <f>3/24000000*OO[[#This Row],[150 (07JUL1985 15:00:00)-Water Temperature (C)]]*OO[[#This Row],[92]]</f>
        <v>3.45620729037375E-8</v>
      </c>
      <c r="CQ38" s="10">
        <f>3/24000000*OO[[#This Row],[151 (07JUL1985 18:00:00)-Water Temperature (C)]]*OO[[#This Row],[93]]</f>
        <v>3.1969285401500004E-8</v>
      </c>
      <c r="CR38" s="10">
        <f>3/24000000*OO[[#This Row],[152 (07JUL1985 21:00:00)-Water Temperature (C)]]*OO[[#This Row],[94]]</f>
        <v>2.9735094772499995E-8</v>
      </c>
      <c r="CS38" s="10">
        <f>3/24000000*OO[[#This Row],[153 (08JUL1985 00:00:00)-Water Temperature (C)]]*OO[[#This Row],[95]]</f>
        <v>2.8213487291499992E-8</v>
      </c>
      <c r="CT38" s="10">
        <f>3/24000000*OO[[#This Row],[154 (08JUL1985 03:00:00)-Water Temperature (C)]]*OO[[#This Row],[96]]</f>
        <v>2.9039235728350001E-8</v>
      </c>
      <c r="CU38" s="10">
        <f>3/24000000*OO[[#This Row],[155 (08JUL1985 06:00:00)-Water Temperature (C)]]*OO[[#This Row],[97]]</f>
        <v>3.2653354585599995E-8</v>
      </c>
      <c r="CV38" s="10">
        <f>3/24000000*OO[[#This Row],[156 (08JUL1985 09:00:00)-Water Temperature (C)]]*OO[[#This Row],[98]]</f>
        <v>3.6941795538049991E-8</v>
      </c>
      <c r="CW38" s="10">
        <f>3/24000000*OO[[#This Row],[157 (08JUL1985 12:00:00)-Water Temperature (C)]]*OO[[#This Row],[99]]</f>
        <v>3.9439152557749996E-8</v>
      </c>
    </row>
    <row r="39" spans="1:101" x14ac:dyDescent="0.35">
      <c r="A39" t="s">
        <v>44</v>
      </c>
      <c r="B39">
        <v>619.13109999999995</v>
      </c>
      <c r="C39" s="10">
        <f>3/24*OO[[#This Row],[59 (26JUN1985 06:00:00)-Water Temperature (C)]]*OO[[#This Row],[1]]/SUM(OO[1])</f>
        <v>0.10852709529690509</v>
      </c>
      <c r="D39" s="10">
        <f>3/24*OO[[#This Row],[60 (26JUN1985 09:00:00)-Water Temperature (C)]]*OO[[#This Row],[2]]/SUM(OO[2])</f>
        <v>7.9818072107109436E-2</v>
      </c>
      <c r="E39" s="10">
        <f>3/24*OO[[#This Row],[61 (26JUN1985 12:00:00)-Water Temperature (C)]]*OO[[#This Row],[3]]/SUM(OO[3])</f>
        <v>4.2383372892240909E-3</v>
      </c>
      <c r="F39" s="10">
        <f>3/24*OO[[#This Row],[62 (26JUN1985 15:00:00)-Water Temperature (C)]]*OO[[#This Row],[4]]/SUM(OO[4])</f>
        <v>1.3912812851515821E-4</v>
      </c>
      <c r="G39" s="10">
        <f>3/24*OO[[#This Row],[63 (26JUN1985 18:00:00)-Water Temperature (C)]]*OO[[#This Row],[5]]/SUM(OO[5])</f>
        <v>4.8372157067623925E-5</v>
      </c>
      <c r="H39" s="10">
        <f>3/24*OO[[#This Row],[64 (26JUN1985 21:00:00)-Water Temperature (C)]]*OO[[#This Row],[6]]/SUM(OO[6])</f>
        <v>4.0876112121922111E-5</v>
      </c>
      <c r="I39" s="10">
        <f>3/24*OO[[#This Row],[65 (27JUN1985 00:00:00)-Water Temperature (C)]]*OO[[#This Row],[7]]/SUM(OO[7])</f>
        <v>3.622648354519055E-5</v>
      </c>
      <c r="J39" s="10">
        <f>3/24*OO[[#This Row],[66 (27JUN1985 03:00:00)-Water Temperature (C)]]*OO[[#This Row],[8]]/SUM(OO[8])</f>
        <v>3.953959353096012E-5</v>
      </c>
      <c r="K39" s="10">
        <f>3/24*OO[[#This Row],[67 (27JUN1985 06:00:00)-Water Temperature (C)]]*OO[[#This Row],[9]]/SUM(OO[9])</f>
        <v>4.6417874783102123E-5</v>
      </c>
      <c r="L39" s="10">
        <f>3/24*OO[[#This Row],[68 (27JUN1985 09:00:00)-Water Temperature (C)]]*OO[[#This Row],[10]]/SUM(OO[10])</f>
        <v>4.8367591023623318E-5</v>
      </c>
      <c r="M39" s="10">
        <f>3/24*OO[[#This Row],[69 (27JUN1985 12:00:00)-Water Temperature (C)]]*OO[[#This Row],[11]]/SUM(OO[11])</f>
        <v>4.5748960870299495E-5</v>
      </c>
      <c r="N39" s="10">
        <f>3/24*OO[[#This Row],[70 (27JUN1985 15:00:00)-Water Temperature (C)]]*OO[[#This Row],[12]]/SUM(OO[12])</f>
        <v>4.0130759270232628E-5</v>
      </c>
      <c r="O39" s="10">
        <f>3/24*OO[[#This Row],[71 (27JUN1985 18:00:00)-Water Temperature (C)]]*OO[[#This Row],[13]]/SUM(OO[13])</f>
        <v>3.3868464449968185E-5</v>
      </c>
      <c r="P39" s="10">
        <f>3/24*OO[[#This Row],[72 (27JUN1985 21:00:00)-Water Temperature (C)]]*OO[[#This Row],[14]]/SUM(OO[14])</f>
        <v>2.8204847312172742E-5</v>
      </c>
      <c r="Q39" s="10">
        <f>3/24*OO[[#This Row],[73 (28JUN1985 00:00:00)-Water Temperature (C)]]*OO[[#This Row],[15]]/SUM(OO[15])</f>
        <v>2.3849396028384733E-5</v>
      </c>
      <c r="R39" s="10">
        <f>3/24*OO[[#This Row],[74 (28JUN1985 03:00:00)-Water Temperature (C)]]*OO[[#This Row],[16]]/SUM(OO[16])</f>
        <v>2.1345018944267196E-5</v>
      </c>
      <c r="S39" s="10">
        <f>3/24*OO[[#This Row],[75 (28JUN1985 06:00:00)-Water Temperature (C)]]*OO[[#This Row],[17]]/SUM(OO[17])</f>
        <v>1.9537251546920822E-5</v>
      </c>
      <c r="T39" s="10">
        <f>3/24*OO[[#This Row],[76 (28JUN1985 09:00:00)-Water Temperature (C)]]*OO[[#This Row],[18]]/SUM(OO[18])</f>
        <v>1.8171052543246215E-5</v>
      </c>
      <c r="U39" s="10">
        <f>3/24*OO[[#This Row],[77 (28JUN1985 12:00:00)-Water Temperature (C)]]*OO[[#This Row],[19]]/SUM(OO[19])</f>
        <v>1.6105676876091553E-5</v>
      </c>
      <c r="V39" s="10">
        <f>3/24000000*OO[[#This Row],[78 (28JUN1985 15:00:00)-Water Temperature (C)]]*OO[[#This Row],[20]]</f>
        <v>1.3716133388213749E-5</v>
      </c>
      <c r="W39" s="10">
        <f>3/24000000*OO[[#This Row],[79 (28JUN1985 18:00:00)-Water Temperature (C)]]*OO[[#This Row],[21]]</f>
        <v>1.1329983431360001E-5</v>
      </c>
      <c r="X39" s="10">
        <f>3/24000000*OO[[#This Row],[80 (28JUN1985 21:00:00)-Water Temperature (C)]]*OO[[#This Row],[22]]</f>
        <v>9.4110880075074996E-6</v>
      </c>
      <c r="Y39" s="10">
        <f>3/24000000*OO[[#This Row],[81 (29JUN1985 00:00:00)-Water Temperature (C)]]*OO[[#This Row],[23]]</f>
        <v>8.014914891218748E-6</v>
      </c>
      <c r="Z39" s="10">
        <f>3/24000000*OO[[#This Row],[82 (29JUN1985 03:00:00)-Water Temperature (C)]]*OO[[#This Row],[24]]</f>
        <v>7.21932247789875E-6</v>
      </c>
      <c r="AA39" s="10">
        <f>3/24000000*OO[[#This Row],[83 (29JUN1985 06:00:00)-Water Temperature (C)]]*OO[[#This Row],[25]]</f>
        <v>6.4303427171025002E-6</v>
      </c>
      <c r="AB39" s="10">
        <f>3/24000000*OO[[#This Row],[84 (29JUN1985 09:00:00)-Water Temperature (C)]]*OO[[#This Row],[26]]</f>
        <v>5.8740376704062494E-6</v>
      </c>
      <c r="AC39" s="10">
        <f>3/24000000*OO[[#This Row],[85 (29JUN1985 12:00:00)-Water Temperature (C)]]*OO[[#This Row],[27]]</f>
        <v>5.2587885783449993E-6</v>
      </c>
      <c r="AD39" s="10">
        <f>3/24000000*OO[[#This Row],[86 (29JUN1985 15:00:00)-Water Temperature (C)]]*OO[[#This Row],[28]]</f>
        <v>4.5469192104787503E-6</v>
      </c>
      <c r="AE39" s="10">
        <f>3/24000000*OO[[#This Row],[88 (29JUN1985 21:00:00)-Water Temperature (C)]]*OO[[#This Row],[30]]</f>
        <v>3.1583287126874997E-6</v>
      </c>
      <c r="AF39" s="10">
        <f>3/24000000*OO[[#This Row],[88 (29JUN1985 21:00:00)-Water Temperature (C)]]*OO[[#This Row],[30]]</f>
        <v>3.1583287126874997E-6</v>
      </c>
      <c r="AG39" s="10">
        <f>3/24000000*OO[[#This Row],[89 (30JUN1985 00:00:00)-Water Temperature (C)]]*OO[[#This Row],[31]]</f>
        <v>2.6377817289149999E-6</v>
      </c>
      <c r="AH39" s="10">
        <f>3/24000000*OO[[#This Row],[90 (30JUN1985 03:00:00)-Water Temperature (C)]]*OO[[#This Row],[32]]</f>
        <v>2.3171286796500001E-6</v>
      </c>
      <c r="AI39" s="10">
        <f>3/24000000*OO[[#This Row],[91 (30JUN1985 06:00:00)-Water Temperature (C)]]*OO[[#This Row],[33]]</f>
        <v>1.8803639269642501E-6</v>
      </c>
      <c r="AJ39" s="10">
        <f>3/24000000*OO[[#This Row],[92 (30JUN1985 09:00:00)-Water Temperature (C)]]*OO[[#This Row],[34]]</f>
        <v>1.38748553390925E-6</v>
      </c>
      <c r="AK39" s="10">
        <f>3/24000000*OO[[#This Row],[93 (30JUN1985 12:00:00)-Water Temperature (C)]]*OO[[#This Row],[35]]</f>
        <v>9.9233730136799993E-7</v>
      </c>
      <c r="AL39" s="10">
        <f>3/24000000*OO[[#This Row],[94 (30JUN1985 15:00:00)-Water Temperature (C)]]*OO[[#This Row],[36]]</f>
        <v>7.1436783303849996E-7</v>
      </c>
      <c r="AM39" s="10">
        <f>3/24000000*OO[[#This Row],[95 (30JUN1985 18:00:00)-Water Temperature (C)]]*OO[[#This Row],[37]]</f>
        <v>5.3155519289050004E-7</v>
      </c>
      <c r="AN39" s="10">
        <f>3/24000000*OO[[#This Row],[96 (30JUN1985 21:00:00)-Water Temperature (C)]]*OO[[#This Row],[38]]</f>
        <v>4.1854437022424997E-7</v>
      </c>
      <c r="AO39" s="10">
        <f>3/24000000*OO[[#This Row],[97 (01JUL1985 00:00:00)-Water Temperature (C)]]*OO[[#This Row],[39]]</f>
        <v>3.4972159910849996E-7</v>
      </c>
      <c r="AP39" s="10">
        <f>3/24000000*OO[[#This Row],[98 (01JUL1985 03:00:00)-Water Temperature (C)]]*OO[[#This Row],[40]]</f>
        <v>3.2058976316800001E-7</v>
      </c>
      <c r="AQ39" s="10">
        <f>3/24000000*OO[[#This Row],[99 (01JUL1985 06:00:00)-Water Temperature (C)]]*OO[[#This Row],[41]]</f>
        <v>2.9775095016749995E-7</v>
      </c>
      <c r="AR39" s="10">
        <f>3/24000000*OO[[#This Row],[100 (01JUL1985 09:00:00)-Water Temperature (C)]]*OO[[#This Row],[42]]</f>
        <v>2.6984043329999998E-7</v>
      </c>
      <c r="AS39" s="10">
        <f>3/24000000*OO[[#This Row],[101 (01JUL1985 12:00:00)-Water Temperature (C)]]*OO[[#This Row],[43]]</f>
        <v>2.4427060181837503E-7</v>
      </c>
      <c r="AT39" s="10">
        <f>3/24000000*OO[[#This Row],[102 (01JUL1985 15:00:00)-Water Temperature (C)]]*OO[[#This Row],[44]]</f>
        <v>2.1582062647200001E-7</v>
      </c>
      <c r="AU39" s="10">
        <f>3/24000000*OO[[#This Row],[103 (01JUL1985 18:00:00)-Water Temperature (C)]]*OO[[#This Row],[45]]</f>
        <v>1.91223344728125E-7</v>
      </c>
      <c r="AV39" s="10">
        <f>3/24000000*OO[[#This Row],[104 (01JUL1985 21:00:00)-Water Temperature (C)]]*OO[[#This Row],[46]]</f>
        <v>1.7101856380066251E-7</v>
      </c>
      <c r="AW39" s="10">
        <f>3/24000000*OO[[#This Row],[105 (02JUL1985 00:00:00)-Water Temperature (C)]]*OO[[#This Row],[47]]</f>
        <v>1.5790274114939998E-7</v>
      </c>
      <c r="AX39" s="10">
        <f>3/24000000*OO[[#This Row],[106 (02JUL1985 03:00:00)-Water Temperature (C)]]*OO[[#This Row],[48]]</f>
        <v>1.5691505694693751E-7</v>
      </c>
      <c r="AY39" s="10">
        <f>3/24000000*OO[[#This Row],[107 (02JUL1985 06:00:00)-Water Temperature (C)]]*OO[[#This Row],[49]]</f>
        <v>1.6568347206795E-7</v>
      </c>
      <c r="AZ39" s="10">
        <f>3/24000000*OO[[#This Row],[108 (02JUL1985 09:00:00)-Water Temperature (C)]]*OO[[#This Row],[50]]</f>
        <v>1.7772514526299998E-7</v>
      </c>
      <c r="BA39" s="10">
        <f>3/24000000*OO[[#This Row],[109 (02JUL1985 12:00:00)-Water Temperature (C)]]*OO[[#This Row],[51]]</f>
        <v>1.8409046872837502E-7</v>
      </c>
      <c r="BB39" s="10">
        <f>3/24000000*OO[[#This Row],[110 (02JUL1985 15:00:00)-Water Temperature (C)]]*OO[[#This Row],[52]]</f>
        <v>1.7814300784829998E-7</v>
      </c>
      <c r="BC39" s="10">
        <f>3/24000000*OO[[#This Row],[111 (02JUL1985 18:00:00)-Water Temperature (C)]]*OO[[#This Row],[53]]</f>
        <v>1.5973957118997499E-7</v>
      </c>
      <c r="BD39" s="10">
        <f>3/24000000*OO[[#This Row],[112 (02JUL1985 21:00:00)-Water Temperature (C)]]*OO[[#This Row],[54]]</f>
        <v>1.3893180408799999E-7</v>
      </c>
      <c r="BE39" s="10">
        <f>3/24000000*OO[[#This Row],[113 (03JUL1985 00:00:00)-Water Temperature (C)]]*OO[[#This Row],[55]]</f>
        <v>1.2088595004525003E-7</v>
      </c>
      <c r="BF39" s="10">
        <f>3/24000000*OO[[#This Row],[114 (03JUL1985 03:00:00)-Water Temperature (C)]]*OO[[#This Row],[56]]</f>
        <v>1.1259874687425E-7</v>
      </c>
      <c r="BG39" s="10">
        <f>3/24000000*OO[[#This Row],[115 (03JUL1985 06:00:00)-Water Temperature (C)]]*OO[[#This Row],[57]]</f>
        <v>1.1315735842646249E-7</v>
      </c>
      <c r="BH39" s="10">
        <f>3/24000000*OO[[#This Row],[116 (03JUL1985 09:00:00)-Water Temperature (C)]]*OO[[#This Row],[58]]</f>
        <v>1.175858107234E-7</v>
      </c>
      <c r="BI39" s="10">
        <f>3/24000000*OO[[#This Row],[117 (03JUL1985 12:00:00)-Water Temperature (C)]]*OO[[#This Row],[59]]</f>
        <v>1.2030955974880001E-7</v>
      </c>
      <c r="BJ39" s="10">
        <f>3/24000000*OO[[#This Row],[118 (03JUL1985 15:00:00)-Water Temperature (C)]]*OO[[#This Row],[60]]</f>
        <v>1.170870574044875E-7</v>
      </c>
      <c r="BK39" s="10">
        <f>3/24000000*OO[[#This Row],[119 (03JUL1985 18:00:00)-Water Temperature (C)]]*OO[[#This Row],[61]]</f>
        <v>1.0652836704525002E-7</v>
      </c>
      <c r="BL39" s="10">
        <f>3/24000000*OO[[#This Row],[120 (03JUL1985 21:00:00)-Water Temperature (C)]]*OO[[#This Row],[62]]</f>
        <v>9.3952687577500006E-8</v>
      </c>
      <c r="BM39" s="10">
        <f>3/24000000*OO[[#This Row],[121 (04JUL1985 00:00:00)-Water Temperature (C)]]*OO[[#This Row],[63]]</f>
        <v>8.3321761113149986E-8</v>
      </c>
      <c r="BN39" s="10">
        <f>3/24000000*OO[[#This Row],[122 (04JUL1985 03:00:00)-Water Temperature (C)]]*OO[[#This Row],[64]]</f>
        <v>8.0872273696499994E-8</v>
      </c>
      <c r="BO39" s="10">
        <f>3/24000000*OO[[#This Row],[123 (04JUL1985 06:00:00)-Water Temperature (C)]]*OO[[#This Row],[65]]</f>
        <v>8.2151159572625004E-8</v>
      </c>
      <c r="BP39" s="10">
        <f>3/24000000*OO[[#This Row],[124 (04JUL1985 09:00:00)-Water Temperature (C)]]*OO[[#This Row],[66]]</f>
        <v>8.342031106805001E-8</v>
      </c>
      <c r="BQ39" s="10">
        <f>3/24000000*OO[[#This Row],[125 (04JUL1985 12:00:00)-Water Temperature (C)]]*OO[[#This Row],[67]]</f>
        <v>8.1299282501874998E-8</v>
      </c>
      <c r="BR39" s="10">
        <f>3/24000000*OO[[#This Row],[126 (04JUL1985 15:00:00)-Water Temperature (C)]]*OO[[#This Row],[68]]</f>
        <v>7.5174926443875009E-8</v>
      </c>
      <c r="BS39" s="10">
        <f>3/24000000*OO[[#This Row],[127 (04JUL1985 18:00:00)-Water Temperature (C)]]*OO[[#This Row],[69]]</f>
        <v>6.655250259716251E-8</v>
      </c>
      <c r="BT39" s="10">
        <f>3/24000000*OO[[#This Row],[128 (04JUL1985 21:00:00)-Water Temperature (C)]]*OO[[#This Row],[70]]</f>
        <v>5.8743896589949997E-8</v>
      </c>
      <c r="BU39" s="10">
        <f>3/24000000*OO[[#This Row],[129 (05JUL1985 00:00:00)-Water Temperature (C)]]*OO[[#This Row],[71]]</f>
        <v>5.3442433081050001E-8</v>
      </c>
      <c r="BV39" s="10">
        <f>3/24000000*OO[[#This Row],[130 (05JUL1985 03:00:00)-Water Temperature (C)]]*OO[[#This Row],[72]]</f>
        <v>5.2823094867199994E-8</v>
      </c>
      <c r="BW39" s="10">
        <f>3/24000000*OO[[#This Row],[131 (05JUL1985 06:00:00)-Water Temperature (C)]]*OO[[#This Row],[73]]</f>
        <v>5.4373979049949994E-8</v>
      </c>
      <c r="BX39" s="10">
        <f>3/24000000*OO[[#This Row],[132 (05JUL1985 09:00:00)-Water Temperature (C)]]*OO[[#This Row],[74]]</f>
        <v>5.6289924436999999E-8</v>
      </c>
      <c r="BY39" s="10">
        <f>3/24000000*OO[[#This Row],[133 (05JUL1985 12:00:00)-Water Temperature (C)]]*OO[[#This Row],[75]]</f>
        <v>5.6808802121324995E-8</v>
      </c>
      <c r="BZ39" s="10">
        <f>3/24000000*OO[[#This Row],[134 (05JUL1985 15:00:00)-Water Temperature (C)]]*OO[[#This Row],[76]]</f>
        <v>5.3952750066100003E-8</v>
      </c>
      <c r="CA39" s="10">
        <f>3/24000000*OO[[#This Row],[135 (05JUL1985 18:00:00)-Water Temperature (C)]]*OO[[#This Row],[77]]</f>
        <v>4.8874908275999998E-8</v>
      </c>
      <c r="CB39" s="10">
        <f>3/24000000*OO[[#This Row],[136 (05JUL1985 21:00:00)-Water Temperature (C)]]*OO[[#This Row],[78]]</f>
        <v>4.3742890752000001E-8</v>
      </c>
      <c r="CC39" s="10">
        <f>3/24000000*OO[[#This Row],[137 (06JUL1985 00:00:00)-Water Temperature (C)]]*OO[[#This Row],[79]]</f>
        <v>3.9800321214374998E-8</v>
      </c>
      <c r="CD39" s="10">
        <f>3/24000000*OO[[#This Row],[138 (06JUL1985 03:00:00)-Water Temperature (C)]]*OO[[#This Row],[80]]</f>
        <v>3.9308760827962498E-8</v>
      </c>
      <c r="CE39" s="10">
        <f>3/24000000*OO[[#This Row],[139 (06JUL1985 06:00:00)-Water Temperature (C)]]*OO[[#This Row],[81]]</f>
        <v>4.1097633847537495E-8</v>
      </c>
      <c r="CF39" s="10">
        <f>3/24000000*OO[[#This Row],[140 (06JUL1985 09:00:00)-Water Temperature (C)]]*OO[[#This Row],[82]]</f>
        <v>4.34008266627E-8</v>
      </c>
      <c r="CG39" s="10">
        <f>3/24000000*OO[[#This Row],[141 (06JUL1985 12:00:00)-Water Temperature (C)]]*OO[[#This Row],[83]]</f>
        <v>4.4294743406587502E-8</v>
      </c>
      <c r="CH39" s="10">
        <f>3/24000000*OO[[#This Row],[142 (06JUL1985 15:00:00)-Water Temperature (C)]]*OO[[#This Row],[84]]</f>
        <v>4.2374108532850005E-8</v>
      </c>
      <c r="CI39" s="10">
        <f>3/24000000*OO[[#This Row],[143 (06JUL1985 18:00:00)-Water Temperature (C)]]*OO[[#This Row],[85]]</f>
        <v>3.8000099308687504E-8</v>
      </c>
      <c r="CJ39" s="10">
        <f>3/24000000*OO[[#This Row],[144 (06JUL1985 21:00:00)-Water Temperature (C)]]*OO[[#This Row],[86]]</f>
        <v>3.3240551967524997E-8</v>
      </c>
      <c r="CK39" s="10">
        <f>3/24000000*OO[[#This Row],[145 (07JUL1985 00:00:00)-Water Temperature (C)]]*OO[[#This Row],[87]]</f>
        <v>2.9406060680212496E-8</v>
      </c>
      <c r="CL39" s="10">
        <f>3/24000000*OO[[#This Row],[146 (07JUL1985 03:00:00)-Water Temperature (C)]]*OO[[#This Row],[88]]</f>
        <v>2.8698308075037496E-8</v>
      </c>
      <c r="CM39" s="10">
        <f>3/24000000*OO[[#This Row],[147 (07JUL1985 06:00:00)-Water Temperature (C)]]*OO[[#This Row],[89]]</f>
        <v>2.9418430349999997E-8</v>
      </c>
      <c r="CN39" s="10">
        <f>3/24000000*OO[[#This Row],[148 (07JUL1985 09:00:00)-Water Temperature (C)]]*OO[[#This Row],[90]]</f>
        <v>2.9720216660625E-8</v>
      </c>
      <c r="CO39" s="10">
        <f>3/24000000*OO[[#This Row],[149 (07JUL1985 12:00:00)-Water Temperature (C)]]*OO[[#This Row],[91]]</f>
        <v>2.9235256884674998E-8</v>
      </c>
      <c r="CP39" s="10">
        <f>3/24000000*OO[[#This Row],[150 (07JUL1985 15:00:00)-Water Temperature (C)]]*OO[[#This Row],[92]]</f>
        <v>2.7656785830825E-8</v>
      </c>
      <c r="CQ39" s="10">
        <f>3/24000000*OO[[#This Row],[151 (07JUL1985 18:00:00)-Water Temperature (C)]]*OO[[#This Row],[93]]</f>
        <v>2.5589931648749996E-8</v>
      </c>
      <c r="CR39" s="10">
        <f>3/24000000*OO[[#This Row],[152 (07JUL1985 21:00:00)-Water Temperature (C)]]*OO[[#This Row],[94]]</f>
        <v>2.3777800901275E-8</v>
      </c>
      <c r="CS39" s="10">
        <f>3/24000000*OO[[#This Row],[153 (08JUL1985 00:00:00)-Water Temperature (C)]]*OO[[#This Row],[95]]</f>
        <v>2.2530760430312502E-8</v>
      </c>
      <c r="CT39" s="10">
        <f>3/24000000*OO[[#This Row],[154 (08JUL1985 03:00:00)-Water Temperature (C)]]*OO[[#This Row],[96]]</f>
        <v>2.3035218408124999E-8</v>
      </c>
      <c r="CU39" s="10">
        <f>3/24000000*OO[[#This Row],[155 (08JUL1985 06:00:00)-Water Temperature (C)]]*OO[[#This Row],[97]]</f>
        <v>2.5732981357649997E-8</v>
      </c>
      <c r="CV39" s="10">
        <f>3/24000000*OO[[#This Row],[156 (08JUL1985 09:00:00)-Water Temperature (C)]]*OO[[#This Row],[98]]</f>
        <v>2.9144118895862498E-8</v>
      </c>
      <c r="CW39" s="10">
        <f>3/24000000*OO[[#This Row],[157 (08JUL1985 12:00:00)-Water Temperature (C)]]*OO[[#This Row],[99]]</f>
        <v>3.1291762697387494E-8</v>
      </c>
    </row>
    <row r="40" spans="1:101" x14ac:dyDescent="0.35">
      <c r="A40" t="s">
        <v>45</v>
      </c>
      <c r="B40">
        <v>1069.6469999999999</v>
      </c>
      <c r="C40" s="10">
        <f>3/24*OO[[#This Row],[59 (26JUN1985 06:00:00)-Water Temperature (C)]]*OO[[#This Row],[1]]/SUM(OO[1])</f>
        <v>0.11447731522437547</v>
      </c>
      <c r="D40" s="10">
        <f>3/24*OO[[#This Row],[60 (26JUN1985 09:00:00)-Water Temperature (C)]]*OO[[#This Row],[2]]/SUM(OO[2])</f>
        <v>0.13276833928504009</v>
      </c>
      <c r="E40" s="10">
        <f>3/24*OO[[#This Row],[61 (26JUN1985 12:00:00)-Water Temperature (C)]]*OO[[#This Row],[3]]/SUM(OO[3])</f>
        <v>8.6087988675020294E-3</v>
      </c>
      <c r="F40" s="10">
        <f>3/24*OO[[#This Row],[62 (26JUN1985 15:00:00)-Water Temperature (C)]]*OO[[#This Row],[4]]/SUM(OO[4])</f>
        <v>2.6492556684134763E-4</v>
      </c>
      <c r="G40" s="10">
        <f>3/24*OO[[#This Row],[63 (26JUN1985 18:00:00)-Water Temperature (C)]]*OO[[#This Row],[5]]/SUM(OO[5])</f>
        <v>6.8288541067431006E-5</v>
      </c>
      <c r="H40" s="10">
        <f>3/24*OO[[#This Row],[64 (26JUN1985 21:00:00)-Water Temperature (C)]]*OO[[#This Row],[6]]/SUM(OO[6])</f>
        <v>5.68108982080238E-5</v>
      </c>
      <c r="I40" s="10">
        <f>3/24*OO[[#This Row],[65 (27JUN1985 00:00:00)-Water Temperature (C)]]*OO[[#This Row],[7]]/SUM(OO[7])</f>
        <v>5.0018178526081655E-5</v>
      </c>
      <c r="J40" s="10">
        <f>3/24*OO[[#This Row],[66 (27JUN1985 03:00:00)-Water Temperature (C)]]*OO[[#This Row],[8]]/SUM(OO[8])</f>
        <v>5.3387559488923251E-5</v>
      </c>
      <c r="K40" s="10">
        <f>3/24*OO[[#This Row],[67 (27JUN1985 06:00:00)-Water Temperature (C)]]*OO[[#This Row],[9]]/SUM(OO[9])</f>
        <v>6.305981240720876E-5</v>
      </c>
      <c r="L40" s="10">
        <f>3/24*OO[[#This Row],[68 (27JUN1985 09:00:00)-Water Temperature (C)]]*OO[[#This Row],[10]]/SUM(OO[10])</f>
        <v>6.6526520456844512E-5</v>
      </c>
      <c r="M40" s="10">
        <f>3/24*OO[[#This Row],[69 (27JUN1985 12:00:00)-Water Temperature (C)]]*OO[[#This Row],[11]]/SUM(OO[11])</f>
        <v>6.3375631112340985E-5</v>
      </c>
      <c r="N40" s="10">
        <f>3/24*OO[[#This Row],[70 (27JUN1985 15:00:00)-Water Temperature (C)]]*OO[[#This Row],[12]]/SUM(OO[12])</f>
        <v>5.5900749066417513E-5</v>
      </c>
      <c r="O40" s="10">
        <f>3/24*OO[[#This Row],[71 (27JUN1985 18:00:00)-Water Temperature (C)]]*OO[[#This Row],[13]]/SUM(OO[13])</f>
        <v>4.7278207212754663E-5</v>
      </c>
      <c r="P40" s="10">
        <f>3/24*OO[[#This Row],[72 (27JUN1985 21:00:00)-Water Temperature (C)]]*OO[[#This Row],[14]]/SUM(OO[14])</f>
        <v>3.9401438827754317E-5</v>
      </c>
      <c r="Q40" s="10">
        <f>3/24*OO[[#This Row],[73 (28JUN1985 00:00:00)-Water Temperature (C)]]*OO[[#This Row],[15]]/SUM(OO[15])</f>
        <v>3.3284291720127657E-5</v>
      </c>
      <c r="R40" s="10">
        <f>3/24*OO[[#This Row],[74 (28JUN1985 03:00:00)-Water Temperature (C)]]*OO[[#This Row],[16]]/SUM(OO[16])</f>
        <v>2.9707568428661375E-5</v>
      </c>
      <c r="S40" s="10">
        <f>3/24*OO[[#This Row],[75 (28JUN1985 06:00:00)-Water Temperature (C)]]*OO[[#This Row],[17]]/SUM(OO[17])</f>
        <v>2.7118183081818613E-5</v>
      </c>
      <c r="T40" s="10">
        <f>3/24*OO[[#This Row],[76 (28JUN1985 09:00:00)-Water Temperature (C)]]*OO[[#This Row],[18]]/SUM(OO[18])</f>
        <v>2.5212106349090472E-5</v>
      </c>
      <c r="U40" s="10">
        <f>3/24*OO[[#This Row],[77 (28JUN1985 12:00:00)-Water Temperature (C)]]*OO[[#This Row],[19]]/SUM(OO[19])</f>
        <v>2.2485130422165173E-5</v>
      </c>
      <c r="V40" s="10">
        <f>3/24000000*OO[[#This Row],[78 (28JUN1985 15:00:00)-Water Temperature (C)]]*OO[[#This Row],[20]]</f>
        <v>1.9171658982612497E-5</v>
      </c>
      <c r="W40" s="10">
        <f>3/24000000*OO[[#This Row],[79 (28JUN1985 18:00:00)-Water Temperature (C)]]*OO[[#This Row],[21]]</f>
        <v>1.5862253718149997E-5</v>
      </c>
      <c r="X40" s="10">
        <f>3/24000000*OO[[#This Row],[80 (28JUN1985 21:00:00)-Water Temperature (C)]]*OO[[#This Row],[22]]</f>
        <v>1.3171524675294999E-5</v>
      </c>
      <c r="Y40" s="10">
        <f>3/24000000*OO[[#This Row],[81 (29JUN1985 00:00:00)-Water Temperature (C)]]*OO[[#This Row],[23]]</f>
        <v>1.120312866511875E-5</v>
      </c>
      <c r="Z40" s="10">
        <f>3/24000000*OO[[#This Row],[82 (29JUN1985 03:00:00)-Water Temperature (C)]]*OO[[#This Row],[24]]</f>
        <v>1.0055851306480001E-5</v>
      </c>
      <c r="AA40" s="10">
        <f>3/24000000*OO[[#This Row],[83 (29JUN1985 06:00:00)-Water Temperature (C)]]*OO[[#This Row],[25]]</f>
        <v>8.9600201011499983E-6</v>
      </c>
      <c r="AB40" s="10">
        <f>3/24000000*OO[[#This Row],[84 (29JUN1985 09:00:00)-Water Temperature (C)]]*OO[[#This Row],[26]]</f>
        <v>8.1815193059249985E-6</v>
      </c>
      <c r="AC40" s="10">
        <f>3/24000000*OO[[#This Row],[85 (29JUN1985 12:00:00)-Water Temperature (C)]]*OO[[#This Row],[27]]</f>
        <v>7.34971321877E-6</v>
      </c>
      <c r="AD40" s="10">
        <f>3/24000000*OO[[#This Row],[86 (29JUN1985 15:00:00)-Water Temperature (C)]]*OO[[#This Row],[28]]</f>
        <v>6.3624174450699996E-6</v>
      </c>
      <c r="AE40" s="10">
        <f>3/24000000*OO[[#This Row],[88 (29JUN1985 21:00:00)-Water Temperature (C)]]*OO[[#This Row],[30]]</f>
        <v>4.4469265226625E-6</v>
      </c>
      <c r="AF40" s="10">
        <f>3/24000000*OO[[#This Row],[88 (29JUN1985 21:00:00)-Water Temperature (C)]]*OO[[#This Row],[30]]</f>
        <v>4.4469265226625E-6</v>
      </c>
      <c r="AG40" s="10">
        <f>3/24000000*OO[[#This Row],[89 (30JUN1985 00:00:00)-Water Temperature (C)]]*OO[[#This Row],[31]]</f>
        <v>3.7118640270400003E-6</v>
      </c>
      <c r="AH40" s="10">
        <f>3/24000000*OO[[#This Row],[90 (30JUN1985 03:00:00)-Water Temperature (C)]]*OO[[#This Row],[32]]</f>
        <v>3.270126505095E-6</v>
      </c>
      <c r="AI40" s="10">
        <f>3/24000000*OO[[#This Row],[91 (30JUN1985 06:00:00)-Water Temperature (C)]]*OO[[#This Row],[33]]</f>
        <v>2.6971337125687503E-6</v>
      </c>
      <c r="AJ40" s="10">
        <f>3/24000000*OO[[#This Row],[92 (30JUN1985 09:00:00)-Water Temperature (C)]]*OO[[#This Row],[34]]</f>
        <v>2.010317908710375E-6</v>
      </c>
      <c r="AK40" s="10">
        <f>3/24000000*OO[[#This Row],[93 (30JUN1985 12:00:00)-Water Temperature (C)]]*OO[[#This Row],[35]]</f>
        <v>1.4368274171956252E-6</v>
      </c>
      <c r="AL40" s="10">
        <f>3/24000000*OO[[#This Row],[94 (30JUN1985 15:00:00)-Water Temperature (C)]]*OO[[#This Row],[36]]</f>
        <v>1.02669667316775E-6</v>
      </c>
      <c r="AM40" s="10">
        <f>3/24000000*OO[[#This Row],[95 (30JUN1985 18:00:00)-Water Temperature (C)]]*OO[[#This Row],[37]]</f>
        <v>7.5874895999100004E-7</v>
      </c>
      <c r="AN40" s="10">
        <f>3/24000000*OO[[#This Row],[96 (30JUN1985 21:00:00)-Water Temperature (C)]]*OO[[#This Row],[38]]</f>
        <v>5.9327186627250004E-7</v>
      </c>
      <c r="AO40" s="10">
        <f>3/24000000*OO[[#This Row],[97 (01JUL1985 00:00:00)-Water Temperature (C)]]*OO[[#This Row],[39]]</f>
        <v>4.9189611883687501E-7</v>
      </c>
      <c r="AP40" s="10">
        <f>3/24000000*OO[[#This Row],[98 (01JUL1985 03:00:00)-Water Temperature (C)]]*OO[[#This Row],[40]]</f>
        <v>4.4756526535049996E-7</v>
      </c>
      <c r="AQ40" s="10">
        <f>3/24000000*OO[[#This Row],[99 (01JUL1985 06:00:00)-Water Temperature (C)]]*OO[[#This Row],[41]]</f>
        <v>4.1598132801412496E-7</v>
      </c>
      <c r="AR40" s="10">
        <f>3/24000000*OO[[#This Row],[100 (01JUL1985 09:00:00)-Water Temperature (C)]]*OO[[#This Row],[42]]</f>
        <v>3.7733049224974998E-7</v>
      </c>
      <c r="AS40" s="10">
        <f>3/24000000*OO[[#This Row],[101 (01JUL1985 12:00:00)-Water Temperature (C)]]*OO[[#This Row],[43]]</f>
        <v>3.4112747049E-7</v>
      </c>
      <c r="AT40" s="10">
        <f>3/24000000*OO[[#This Row],[102 (01JUL1985 15:00:00)-Water Temperature (C)]]*OO[[#This Row],[44]]</f>
        <v>3.0173902430099994E-7</v>
      </c>
      <c r="AU40" s="10">
        <f>3/24000000*OO[[#This Row],[103 (01JUL1985 18:00:00)-Water Temperature (C)]]*OO[[#This Row],[45]]</f>
        <v>2.6690965534349999E-7</v>
      </c>
      <c r="AV40" s="10">
        <f>3/24000000*OO[[#This Row],[104 (01JUL1985 21:00:00)-Water Temperature (C)]]*OO[[#This Row],[46]]</f>
        <v>2.3846415095325003E-7</v>
      </c>
      <c r="AW40" s="10">
        <f>3/24000000*OO[[#This Row],[105 (02JUL1985 00:00:00)-Water Temperature (C)]]*OO[[#This Row],[47]]</f>
        <v>2.1941780258150001E-7</v>
      </c>
      <c r="AX40" s="10">
        <f>3/24000000*OO[[#This Row],[106 (02JUL1985 03:00:00)-Water Temperature (C)]]*OO[[#This Row],[48]]</f>
        <v>2.1661761833699998E-7</v>
      </c>
      <c r="AY40" s="10">
        <f>3/24000000*OO[[#This Row],[107 (02JUL1985 06:00:00)-Water Temperature (C)]]*OO[[#This Row],[49]]</f>
        <v>2.2745369369624998E-7</v>
      </c>
      <c r="AZ40" s="10">
        <f>3/24000000*OO[[#This Row],[108 (02JUL1985 09:00:00)-Water Temperature (C)]]*OO[[#This Row],[50]]</f>
        <v>2.4386689803E-7</v>
      </c>
      <c r="BA40" s="10">
        <f>3/24000000*OO[[#This Row],[109 (02JUL1985 12:00:00)-Water Temperature (C)]]*OO[[#This Row],[51]]</f>
        <v>2.5385751293399999E-7</v>
      </c>
      <c r="BB40" s="10">
        <f>3/24000000*OO[[#This Row],[110 (02JUL1985 15:00:00)-Water Temperature (C)]]*OO[[#This Row],[52]]</f>
        <v>2.4702131761250002E-7</v>
      </c>
      <c r="BC40" s="10">
        <f>3/24000000*OO[[#This Row],[111 (02JUL1985 18:00:00)-Water Temperature (C)]]*OO[[#This Row],[53]]</f>
        <v>2.2288618175625002E-7</v>
      </c>
      <c r="BD40" s="10">
        <f>3/24000000*OO[[#This Row],[112 (02JUL1985 21:00:00)-Water Temperature (C)]]*OO[[#This Row],[54]]</f>
        <v>1.944955445615E-7</v>
      </c>
      <c r="BE40" s="10">
        <f>3/24000000*OO[[#This Row],[113 (03JUL1985 00:00:00)-Water Temperature (C)]]*OO[[#This Row],[55]]</f>
        <v>1.691547134557875E-7</v>
      </c>
      <c r="BF40" s="10">
        <f>3/24000000*OO[[#This Row],[114 (03JUL1985 03:00:00)-Water Temperature (C)]]*OO[[#This Row],[56]]</f>
        <v>1.5632005981199997E-7</v>
      </c>
      <c r="BG40" s="10">
        <f>3/24000000*OO[[#This Row],[115 (03JUL1985 06:00:00)-Water Temperature (C)]]*OO[[#This Row],[57]]</f>
        <v>1.5621570611949998E-7</v>
      </c>
      <c r="BH40" s="10">
        <f>3/24000000*OO[[#This Row],[116 (03JUL1985 09:00:00)-Water Temperature (C)]]*OO[[#This Row],[58]]</f>
        <v>1.6194265915117496E-7</v>
      </c>
      <c r="BI40" s="10">
        <f>3/24000000*OO[[#This Row],[117 (03JUL1985 12:00:00)-Water Temperature (C)]]*OO[[#This Row],[59]]</f>
        <v>1.6598178032799999E-7</v>
      </c>
      <c r="BJ40" s="10">
        <f>3/24000000*OO[[#This Row],[118 (03JUL1985 15:00:00)-Water Temperature (C)]]*OO[[#This Row],[60]]</f>
        <v>1.6206047464139999E-7</v>
      </c>
      <c r="BK40" s="10">
        <f>3/24000000*OO[[#This Row],[119 (03JUL1985 18:00:00)-Water Temperature (C)]]*OO[[#This Row],[61]]</f>
        <v>1.483663937747E-7</v>
      </c>
      <c r="BL40" s="10">
        <f>3/24000000*OO[[#This Row],[120 (03JUL1985 21:00:00)-Water Temperature (C)]]*OO[[#This Row],[62]]</f>
        <v>1.3131392239349997E-7</v>
      </c>
      <c r="BM40" s="10">
        <f>3/24000000*OO[[#This Row],[121 (04JUL1985 00:00:00)-Water Temperature (C)]]*OO[[#This Row],[63]]</f>
        <v>1.1641615799999999E-7</v>
      </c>
      <c r="BN40" s="10">
        <f>3/24000000*OO[[#This Row],[122 (04JUL1985 03:00:00)-Water Temperature (C)]]*OO[[#This Row],[64]]</f>
        <v>1.12160287547175E-7</v>
      </c>
      <c r="BO40" s="10">
        <f>3/24000000*OO[[#This Row],[123 (04JUL1985 06:00:00)-Water Temperature (C)]]*OO[[#This Row],[65]]</f>
        <v>1.1362993183814997E-7</v>
      </c>
      <c r="BP40" s="10">
        <f>3/24000000*OO[[#This Row],[124 (04JUL1985 09:00:00)-Water Temperature (C)]]*OO[[#This Row],[66]]</f>
        <v>1.152940399533E-7</v>
      </c>
      <c r="BQ40" s="10">
        <f>3/24000000*OO[[#This Row],[125 (04JUL1985 12:00:00)-Water Temperature (C)]]*OO[[#This Row],[67]]</f>
        <v>1.1274071298778749E-7</v>
      </c>
      <c r="BR40" s="10">
        <f>3/24000000*OO[[#This Row],[126 (04JUL1985 15:00:00)-Water Temperature (C)]]*OO[[#This Row],[68]]</f>
        <v>1.04702132735375E-7</v>
      </c>
      <c r="BS40" s="10">
        <f>3/24000000*OO[[#This Row],[127 (04JUL1985 18:00:00)-Water Temperature (C)]]*OO[[#This Row],[69]]</f>
        <v>9.3038680575749994E-8</v>
      </c>
      <c r="BT40" s="10">
        <f>3/24000000*OO[[#This Row],[128 (04JUL1985 21:00:00)-Water Temperature (C)]]*OO[[#This Row],[70]]</f>
        <v>8.2050380186399988E-8</v>
      </c>
      <c r="BU40" s="10">
        <f>3/24000000*OO[[#This Row],[129 (05JUL1985 00:00:00)-Water Temperature (C)]]*OO[[#This Row],[71]]</f>
        <v>7.4377426974399996E-8</v>
      </c>
      <c r="BV40" s="10">
        <f>3/24000000*OO[[#This Row],[130 (05JUL1985 03:00:00)-Water Temperature (C)]]*OO[[#This Row],[72]]</f>
        <v>7.3026404355750004E-8</v>
      </c>
      <c r="BW40" s="10">
        <f>3/24000000*OO[[#This Row],[131 (05JUL1985 06:00:00)-Water Temperature (C)]]*OO[[#This Row],[73]]</f>
        <v>7.4908336534062505E-8</v>
      </c>
      <c r="BX40" s="10">
        <f>3/24000000*OO[[#This Row],[132 (05JUL1985 09:00:00)-Water Temperature (C)]]*OO[[#This Row],[74]]</f>
        <v>7.7499170599500002E-8</v>
      </c>
      <c r="BY40" s="10">
        <f>3/24000000*OO[[#This Row],[133 (05JUL1985 12:00:00)-Water Temperature (C)]]*OO[[#This Row],[75]]</f>
        <v>7.8488197396250001E-8</v>
      </c>
      <c r="BZ40" s="10">
        <f>3/24000000*OO[[#This Row],[134 (05JUL1985 15:00:00)-Water Temperature (C)]]*OO[[#This Row],[76]]</f>
        <v>7.4884923034637504E-8</v>
      </c>
      <c r="CA40" s="10">
        <f>3/24000000*OO[[#This Row],[135 (05JUL1985 18:00:00)-Water Temperature (C)]]*OO[[#This Row],[77]]</f>
        <v>6.8101512172800002E-8</v>
      </c>
      <c r="CB40" s="10">
        <f>3/24000000*OO[[#This Row],[136 (05JUL1985 21:00:00)-Water Temperature (C)]]*OO[[#This Row],[78]]</f>
        <v>6.1027288491624984E-8</v>
      </c>
      <c r="CC40" s="10">
        <f>3/24000000*OO[[#This Row],[137 (06JUL1985 00:00:00)-Water Temperature (C)]]*OO[[#This Row],[79]]</f>
        <v>5.5412784862199997E-8</v>
      </c>
      <c r="CD40" s="10">
        <f>3/24000000*OO[[#This Row],[138 (06JUL1985 03:00:00)-Water Temperature (C)]]*OO[[#This Row],[80]]</f>
        <v>5.4341164709999999E-8</v>
      </c>
      <c r="CE40" s="10">
        <f>3/24000000*OO[[#This Row],[139 (06JUL1985 06:00:00)-Water Temperature (C)]]*OO[[#This Row],[81]]</f>
        <v>5.6573271259237507E-8</v>
      </c>
      <c r="CF40" s="10">
        <f>3/24000000*OO[[#This Row],[140 (06JUL1985 09:00:00)-Water Temperature (C)]]*OO[[#This Row],[82]]</f>
        <v>5.9692837586812496E-8</v>
      </c>
      <c r="CG40" s="10">
        <f>3/24000000*OO[[#This Row],[141 (06JUL1985 12:00:00)-Water Temperature (C)]]*OO[[#This Row],[83]]</f>
        <v>6.1123921650600001E-8</v>
      </c>
      <c r="CH40" s="10">
        <f>3/24000000*OO[[#This Row],[142 (06JUL1985 15:00:00)-Water Temperature (C)]]*OO[[#This Row],[84]]</f>
        <v>5.8776828949150004E-8</v>
      </c>
      <c r="CI40" s="10">
        <f>3/24000000*OO[[#This Row],[143 (06JUL1985 18:00:00)-Water Temperature (C)]]*OO[[#This Row],[85]]</f>
        <v>5.3022976710300002E-8</v>
      </c>
      <c r="CJ40" s="10">
        <f>3/24000000*OO[[#This Row],[144 (06JUL1985 21:00:00)-Water Temperature (C)]]*OO[[#This Row],[86]]</f>
        <v>4.6499661602187506E-8</v>
      </c>
      <c r="CK40" s="10">
        <f>3/24000000*OO[[#This Row],[145 (07JUL1985 00:00:00)-Water Temperature (C)]]*OO[[#This Row],[87]]</f>
        <v>4.1033947909287495E-8</v>
      </c>
      <c r="CL40" s="10">
        <f>3/24000000*OO[[#This Row],[146 (07JUL1985 03:00:00)-Water Temperature (C)]]*OO[[#This Row],[88]]</f>
        <v>3.9680693469874998E-8</v>
      </c>
      <c r="CM40" s="10">
        <f>3/24000000*OO[[#This Row],[147 (07JUL1985 06:00:00)-Water Temperature (C)]]*OO[[#This Row],[89]]</f>
        <v>4.0465130295524998E-8</v>
      </c>
      <c r="CN40" s="10">
        <f>3/24000000*OO[[#This Row],[148 (07JUL1985 09:00:00)-Water Temperature (C)]]*OO[[#This Row],[90]]</f>
        <v>4.0917165435050003E-8</v>
      </c>
      <c r="CO40" s="10">
        <f>3/24000000*OO[[#This Row],[149 (07JUL1985 12:00:00)-Water Temperature (C)]]*OO[[#This Row],[91]]</f>
        <v>4.0396339466187497E-8</v>
      </c>
      <c r="CP40" s="10">
        <f>3/24000000*OO[[#This Row],[150 (07JUL1985 15:00:00)-Water Temperature (C)]]*OO[[#This Row],[92]]</f>
        <v>3.8375117499937492E-8</v>
      </c>
      <c r="CQ40" s="10">
        <f>3/24000000*OO[[#This Row],[151 (07JUL1985 18:00:00)-Water Temperature (C)]]*OO[[#This Row],[93]]</f>
        <v>3.5531411510999999E-8</v>
      </c>
      <c r="CR40" s="10">
        <f>3/24000000*OO[[#This Row],[152 (07JUL1985 21:00:00)-Water Temperature (C)]]*OO[[#This Row],[94]]</f>
        <v>3.2977462400437499E-8</v>
      </c>
      <c r="CS40" s="10">
        <f>3/24000000*OO[[#This Row],[153 (08JUL1985 00:00:00)-Water Temperature (C)]]*OO[[#This Row],[95]]</f>
        <v>3.12043643214875E-8</v>
      </c>
      <c r="CT40" s="10">
        <f>3/24000000*OO[[#This Row],[154 (08JUL1985 03:00:00)-Water Temperature (C)]]*OO[[#This Row],[96]]</f>
        <v>3.1677146811362497E-8</v>
      </c>
      <c r="CU40" s="10">
        <f>3/24000000*OO[[#This Row],[155 (08JUL1985 06:00:00)-Water Temperature (C)]]*OO[[#This Row],[97]]</f>
        <v>3.5067149385562499E-8</v>
      </c>
      <c r="CV40" s="10">
        <f>3/24000000*OO[[#This Row],[156 (08JUL1985 09:00:00)-Water Temperature (C)]]*OO[[#This Row],[98]]</f>
        <v>3.9720273510612503E-8</v>
      </c>
      <c r="CW40" s="10">
        <f>3/24000000*OO[[#This Row],[157 (08JUL1985 12:00:00)-Water Temperature (C)]]*OO[[#This Row],[99]]</f>
        <v>4.2924355460250001E-8</v>
      </c>
    </row>
    <row r="41" spans="1:101" x14ac:dyDescent="0.35">
      <c r="A41" t="s">
        <v>46</v>
      </c>
      <c r="B41">
        <v>837.41359999999997</v>
      </c>
      <c r="C41" s="10">
        <f>3/24*OO[[#This Row],[59 (26JUN1985 06:00:00)-Water Temperature (C)]]*OO[[#This Row],[1]]/SUM(OO[1])</f>
        <v>6.7907314002001812E-2</v>
      </c>
      <c r="D41" s="10">
        <f>3/24*OO[[#This Row],[60 (26JUN1985 09:00:00)-Water Temperature (C)]]*OO[[#This Row],[2]]/SUM(OO[2])</f>
        <v>0.14118921402991583</v>
      </c>
      <c r="E41" s="10">
        <f>3/24*OO[[#This Row],[61 (26JUN1985 12:00:00)-Water Temperature (C)]]*OO[[#This Row],[3]]/SUM(OO[3])</f>
        <v>1.2422298617668675E-2</v>
      </c>
      <c r="F41" s="10">
        <f>3/24*OO[[#This Row],[62 (26JUN1985 15:00:00)-Water Temperature (C)]]*OO[[#This Row],[4]]/SUM(OO[4])</f>
        <v>3.9099674229980074E-4</v>
      </c>
      <c r="G41" s="10">
        <f>3/24*OO[[#This Row],[63 (26JUN1985 18:00:00)-Water Temperature (C)]]*OO[[#This Row],[5]]/SUM(OO[5])</f>
        <v>6.3638403336346096E-5</v>
      </c>
      <c r="H41" s="10">
        <f>3/24*OO[[#This Row],[64 (26JUN1985 21:00:00)-Water Temperature (C)]]*OO[[#This Row],[6]]/SUM(OO[6])</f>
        <v>5.0777902486643989E-5</v>
      </c>
      <c r="I41" s="10">
        <f>3/24*OO[[#This Row],[65 (27JUN1985 00:00:00)-Water Temperature (C)]]*OO[[#This Row],[7]]/SUM(OO[7])</f>
        <v>4.4388991572592511E-5</v>
      </c>
      <c r="J41" s="10">
        <f>3/24*OO[[#This Row],[66 (27JUN1985 03:00:00)-Water Temperature (C)]]*OO[[#This Row],[8]]/SUM(OO[8])</f>
        <v>4.6055598096794278E-5</v>
      </c>
      <c r="K41" s="10">
        <f>3/24*OO[[#This Row],[67 (27JUN1985 06:00:00)-Water Temperature (C)]]*OO[[#This Row],[9]]/SUM(OO[9])</f>
        <v>5.4507650899973357E-5</v>
      </c>
      <c r="L41" s="10">
        <f>3/24*OO[[#This Row],[68 (27JUN1985 09:00:00)-Water Temperature (C)]]*OO[[#This Row],[10]]/SUM(OO[10])</f>
        <v>5.8312711752607163E-5</v>
      </c>
      <c r="M41" s="10">
        <f>3/24*OO[[#This Row],[69 (27JUN1985 12:00:00)-Water Temperature (C)]]*OO[[#This Row],[11]]/SUM(OO[11])</f>
        <v>5.5961609454178274E-5</v>
      </c>
      <c r="N41" s="10">
        <f>3/24*OO[[#This Row],[70 (27JUN1985 15:00:00)-Water Temperature (C)]]*OO[[#This Row],[12]]/SUM(OO[12])</f>
        <v>4.9582573348755789E-5</v>
      </c>
      <c r="O41" s="10">
        <f>3/24*OO[[#This Row],[71 (27JUN1985 18:00:00)-Water Temperature (C)]]*OO[[#This Row],[13]]/SUM(OO[13])</f>
        <v>4.197384247818054E-5</v>
      </c>
      <c r="P41" s="10">
        <f>3/24*OO[[#This Row],[72 (27JUN1985 21:00:00)-Water Temperature (C)]]*OO[[#This Row],[14]]/SUM(OO[14])</f>
        <v>3.4932660185482667E-5</v>
      </c>
      <c r="Q41" s="10">
        <f>3/24*OO[[#This Row],[73 (28JUN1985 00:00:00)-Water Temperature (C)]]*OO[[#This Row],[15]]/SUM(OO[15])</f>
        <v>2.9432638238300723E-5</v>
      </c>
      <c r="R41" s="10">
        <f>3/24*OO[[#This Row],[74 (28JUN1985 03:00:00)-Water Temperature (C)]]*OO[[#This Row],[16]]/SUM(OO[16])</f>
        <v>2.6149459691204813E-5</v>
      </c>
      <c r="S41" s="10">
        <f>3/24*OO[[#This Row],[75 (28JUN1985 06:00:00)-Water Temperature (C)]]*OO[[#This Row],[17]]/SUM(OO[17])</f>
        <v>2.3738222591890783E-5</v>
      </c>
      <c r="T41" s="10">
        <f>3/24*OO[[#This Row],[76 (28JUN1985 09:00:00)-Water Temperature (C)]]*OO[[#This Row],[18]]/SUM(OO[18])</f>
        <v>2.198441791433751E-5</v>
      </c>
      <c r="U41" s="10">
        <f>3/24*OO[[#This Row],[77 (28JUN1985 12:00:00)-Water Temperature (C)]]*OO[[#This Row],[19]]/SUM(OO[19])</f>
        <v>1.970909629125792E-5</v>
      </c>
      <c r="V41" s="10">
        <f>3/24000000*OO[[#This Row],[78 (28JUN1985 15:00:00)-Water Temperature (C)]]*OO[[#This Row],[20]]</f>
        <v>1.6787111647074998E-5</v>
      </c>
      <c r="W41" s="10">
        <f>3/24000000*OO[[#This Row],[79 (28JUN1985 18:00:00)-Water Temperature (C)]]*OO[[#This Row],[21]]</f>
        <v>1.3886424698625E-5</v>
      </c>
      <c r="X41" s="10">
        <f>3/24000000*OO[[#This Row],[80 (28JUN1985 21:00:00)-Water Temperature (C)]]*OO[[#This Row],[22]]</f>
        <v>1.1501797568249999E-5</v>
      </c>
      <c r="Y41" s="10">
        <f>3/24000000*OO[[#This Row],[81 (29JUN1985 00:00:00)-Water Temperature (C)]]*OO[[#This Row],[23]]</f>
        <v>9.7573125713350004E-6</v>
      </c>
      <c r="Z41" s="10">
        <f>3/24000000*OO[[#This Row],[82 (29JUN1985 03:00:00)-Water Temperature (C)]]*OO[[#This Row],[24]]</f>
        <v>8.6993809723274995E-6</v>
      </c>
      <c r="AA41" s="10">
        <f>3/24000000*OO[[#This Row],[83 (29JUN1985 06:00:00)-Water Temperature (C)]]*OO[[#This Row],[25]]</f>
        <v>7.7299428214399994E-6</v>
      </c>
      <c r="AB41" s="10">
        <f>3/24000000*OO[[#This Row],[84 (29JUN1985 09:00:00)-Water Temperature (C)]]*OO[[#This Row],[26]]</f>
        <v>7.0415121452249988E-6</v>
      </c>
      <c r="AC41" s="10">
        <f>3/24000000*OO[[#This Row],[85 (29JUN1985 12:00:00)-Water Temperature (C)]]*OO[[#This Row],[27]]</f>
        <v>6.3363479648887507E-6</v>
      </c>
      <c r="AD41" s="10">
        <f>3/24000000*OO[[#This Row],[86 (29JUN1985 15:00:00)-Water Temperature (C)]]*OO[[#This Row],[28]]</f>
        <v>5.4798912296899999E-6</v>
      </c>
      <c r="AE41" s="10">
        <f>3/24000000*OO[[#This Row],[88 (29JUN1985 21:00:00)-Water Temperature (C)]]*OO[[#This Row],[30]]</f>
        <v>3.8434718181000005E-6</v>
      </c>
      <c r="AF41" s="10">
        <f>3/24000000*OO[[#This Row],[88 (29JUN1985 21:00:00)-Water Temperature (C)]]*OO[[#This Row],[30]]</f>
        <v>3.8434718181000005E-6</v>
      </c>
      <c r="AG41" s="10">
        <f>3/24000000*OO[[#This Row],[89 (30JUN1985 00:00:00)-Water Temperature (C)]]*OO[[#This Row],[31]]</f>
        <v>3.2047304287812497E-6</v>
      </c>
      <c r="AH41" s="10">
        <f>3/24000000*OO[[#This Row],[90 (30JUN1985 03:00:00)-Water Temperature (C)]]*OO[[#This Row],[32]]</f>
        <v>2.8249682011312501E-6</v>
      </c>
      <c r="AI41" s="10">
        <f>3/24000000*OO[[#This Row],[91 (30JUN1985 06:00:00)-Water Temperature (C)]]*OO[[#This Row],[33]]</f>
        <v>2.3681651789374996E-6</v>
      </c>
      <c r="AJ41" s="10">
        <f>3/24000000*OO[[#This Row],[92 (30JUN1985 09:00:00)-Water Temperature (C)]]*OO[[#This Row],[34]]</f>
        <v>1.7899388231158749E-6</v>
      </c>
      <c r="AK41" s="10">
        <f>3/24000000*OO[[#This Row],[93 (30JUN1985 12:00:00)-Water Temperature (C)]]*OO[[#This Row],[35]]</f>
        <v>1.2796022022379999E-6</v>
      </c>
      <c r="AL41" s="10">
        <f>3/24000000*OO[[#This Row],[94 (30JUN1985 15:00:00)-Water Temperature (C)]]*OO[[#This Row],[36]]</f>
        <v>9.0553963362499982E-7</v>
      </c>
      <c r="AM41" s="10">
        <f>3/24000000*OO[[#This Row],[95 (30JUN1985 18:00:00)-Water Temperature (C)]]*OO[[#This Row],[37]]</f>
        <v>6.6325341016987505E-7</v>
      </c>
      <c r="AN41" s="10">
        <f>3/24000000*OO[[#This Row],[96 (30JUN1985 21:00:00)-Water Temperature (C)]]*OO[[#This Row],[38]]</f>
        <v>5.1416203300537496E-7</v>
      </c>
      <c r="AO41" s="10">
        <f>3/24000000*OO[[#This Row],[97 (01JUL1985 00:00:00)-Water Temperature (C)]]*OO[[#This Row],[39]]</f>
        <v>4.2254366908599999E-7</v>
      </c>
      <c r="AP41" s="10">
        <f>3/24000000*OO[[#This Row],[98 (01JUL1985 03:00:00)-Water Temperature (C)]]*OO[[#This Row],[40]]</f>
        <v>3.8101288704024999E-7</v>
      </c>
      <c r="AQ41" s="10">
        <f>3/24000000*OO[[#This Row],[99 (01JUL1985 06:00:00)-Water Temperature (C)]]*OO[[#This Row],[41]]</f>
        <v>3.5359419969474999E-7</v>
      </c>
      <c r="AR41" s="10">
        <f>3/24000000*OO[[#This Row],[100 (01JUL1985 09:00:00)-Water Temperature (C)]]*OO[[#This Row],[42]]</f>
        <v>3.2145840662999998E-7</v>
      </c>
      <c r="AS41" s="10">
        <f>3/24000000*OO[[#This Row],[101 (01JUL1985 12:00:00)-Water Temperature (C)]]*OO[[#This Row],[43]]</f>
        <v>2.8978656169349999E-7</v>
      </c>
      <c r="AT41" s="10">
        <f>3/24000000*OO[[#This Row],[102 (01JUL1985 15:00:00)-Water Temperature (C)]]*OO[[#This Row],[44]]</f>
        <v>2.5669840263600002E-7</v>
      </c>
      <c r="AU41" s="10">
        <f>3/24000000*OO[[#This Row],[103 (01JUL1985 18:00:00)-Water Temperature (C)]]*OO[[#This Row],[45]]</f>
        <v>2.2661724408175002E-7</v>
      </c>
      <c r="AV41" s="10">
        <f>3/24000000*OO[[#This Row],[104 (01JUL1985 21:00:00)-Water Temperature (C)]]*OO[[#This Row],[46]]</f>
        <v>2.0225026814849996E-7</v>
      </c>
      <c r="AW41" s="10">
        <f>3/24000000*OO[[#This Row],[105 (02JUL1985 00:00:00)-Water Temperature (C)]]*OO[[#This Row],[47]]</f>
        <v>1.8553820600175001E-7</v>
      </c>
      <c r="AX41" s="10">
        <f>3/24000000*OO[[#This Row],[106 (02JUL1985 03:00:00)-Water Temperature (C)]]*OO[[#This Row],[48]]</f>
        <v>1.8200757164000002E-7</v>
      </c>
      <c r="AY41" s="10">
        <f>3/24000000*OO[[#This Row],[107 (02JUL1985 06:00:00)-Water Temperature (C)]]*OO[[#This Row],[49]]</f>
        <v>1.8969506873044999E-7</v>
      </c>
      <c r="AZ41" s="10">
        <f>3/24000000*OO[[#This Row],[108 (02JUL1985 09:00:00)-Water Temperature (C)]]*OO[[#This Row],[50]]</f>
        <v>2.0313347035975001E-7</v>
      </c>
      <c r="BA41" s="10">
        <f>3/24000000*OO[[#This Row],[109 (02JUL1985 12:00:00)-Water Temperature (C)]]*OO[[#This Row],[51]]</f>
        <v>2.1234880712587498E-7</v>
      </c>
      <c r="BB41" s="10">
        <f>3/24000000*OO[[#This Row],[110 (02JUL1985 15:00:00)-Water Temperature (C)]]*OO[[#This Row],[52]]</f>
        <v>2.07752058487725E-7</v>
      </c>
      <c r="BC41" s="10">
        <f>3/24000000*OO[[#This Row],[111 (02JUL1985 18:00:00)-Water Temperature (C)]]*OO[[#This Row],[53]]</f>
        <v>1.88786644000925E-7</v>
      </c>
      <c r="BD41" s="10">
        <f>3/24000000*OO[[#This Row],[112 (02JUL1985 21:00:00)-Water Temperature (C)]]*OO[[#This Row],[54]]</f>
        <v>1.6549432117831252E-7</v>
      </c>
      <c r="BE41" s="10">
        <f>3/24000000*OO[[#This Row],[113 (03JUL1985 00:00:00)-Water Temperature (C)]]*OO[[#This Row],[55]]</f>
        <v>1.4405340801312501E-7</v>
      </c>
      <c r="BF41" s="10">
        <f>3/24000000*OO[[#This Row],[114 (03JUL1985 03:00:00)-Water Temperature (C)]]*OO[[#This Row],[56]]</f>
        <v>1.32112499879875E-7</v>
      </c>
      <c r="BG41" s="10">
        <f>3/24000000*OO[[#This Row],[115 (03JUL1985 06:00:00)-Water Temperature (C)]]*OO[[#This Row],[57]]</f>
        <v>1.310098624733E-7</v>
      </c>
      <c r="BH41" s="10">
        <f>3/24000000*OO[[#This Row],[116 (03JUL1985 09:00:00)-Water Temperature (C)]]*OO[[#This Row],[58]]</f>
        <v>1.3541184041124998E-7</v>
      </c>
      <c r="BI41" s="10">
        <f>3/24000000*OO[[#This Row],[117 (03JUL1985 12:00:00)-Water Temperature (C)]]*OO[[#This Row],[59]]</f>
        <v>1.38926318982E-7</v>
      </c>
      <c r="BJ41" s="10">
        <f>3/24000000*OO[[#This Row],[118 (03JUL1985 15:00:00)-Water Temperature (C)]]*OO[[#This Row],[60]]</f>
        <v>1.3592048246647498E-7</v>
      </c>
      <c r="BK41" s="10">
        <f>3/24000000*OO[[#This Row],[119 (03JUL1985 18:00:00)-Water Temperature (C)]]*OO[[#This Row],[61]]</f>
        <v>1.2530163416717499E-7</v>
      </c>
      <c r="BL41" s="10">
        <f>3/24000000*OO[[#This Row],[120 (03JUL1985 21:00:00)-Water Temperature (C)]]*OO[[#This Row],[62]]</f>
        <v>1.1144121125800001E-7</v>
      </c>
      <c r="BM41" s="10">
        <f>3/24000000*OO[[#This Row],[121 (04JUL1985 00:00:00)-Water Temperature (C)]]*OO[[#This Row],[63]]</f>
        <v>9.8930212025487487E-8</v>
      </c>
      <c r="BN41" s="10">
        <f>3/24000000*OO[[#This Row],[122 (04JUL1985 03:00:00)-Water Temperature (C)]]*OO[[#This Row],[64]]</f>
        <v>9.4658786660950005E-8</v>
      </c>
      <c r="BO41" s="10">
        <f>3/24000000*OO[[#This Row],[123 (04JUL1985 06:00:00)-Water Temperature (C)]]*OO[[#This Row],[65]]</f>
        <v>9.5502665768424988E-8</v>
      </c>
      <c r="BP41" s="10">
        <f>3/24000000*OO[[#This Row],[124 (04JUL1985 09:00:00)-Water Temperature (C)]]*OO[[#This Row],[66]]</f>
        <v>9.6726594755112508E-8</v>
      </c>
      <c r="BQ41" s="10">
        <f>3/24000000*OO[[#This Row],[125 (04JUL1985 12:00:00)-Water Temperature (C)]]*OO[[#This Row],[67]]</f>
        <v>9.4792685713012499E-8</v>
      </c>
      <c r="BR41" s="10">
        <f>3/24000000*OO[[#This Row],[126 (04JUL1985 15:00:00)-Water Temperature (C)]]*OO[[#This Row],[68]]</f>
        <v>8.8457286581624981E-8</v>
      </c>
      <c r="BS41" s="10">
        <f>3/24000000*OO[[#This Row],[127 (04JUL1985 18:00:00)-Water Temperature (C)]]*OO[[#This Row],[69]]</f>
        <v>7.8960963289649997E-8</v>
      </c>
      <c r="BT41" s="10">
        <f>3/24000000*OO[[#This Row],[128 (04JUL1985 21:00:00)-Water Temperature (C)]]*OO[[#This Row],[70]]</f>
        <v>6.963614868825E-8</v>
      </c>
      <c r="BU41" s="10">
        <f>3/24000000*OO[[#This Row],[129 (05JUL1985 00:00:00)-Water Temperature (C)]]*OO[[#This Row],[71]]</f>
        <v>6.2914791717599987E-8</v>
      </c>
      <c r="BV41" s="10">
        <f>3/24000000*OO[[#This Row],[130 (05JUL1985 03:00:00)-Water Temperature (C)]]*OO[[#This Row],[72]]</f>
        <v>6.1370750341899999E-8</v>
      </c>
      <c r="BW41" s="10">
        <f>3/24000000*OO[[#This Row],[131 (05JUL1985 06:00:00)-Water Temperature (C)]]*OO[[#This Row],[73]]</f>
        <v>6.2603263541362496E-8</v>
      </c>
      <c r="BX41" s="10">
        <f>3/24000000*OO[[#This Row],[132 (05JUL1985 09:00:00)-Water Temperature (C)]]*OO[[#This Row],[74]]</f>
        <v>6.4726483442699995E-8</v>
      </c>
      <c r="BY41" s="10">
        <f>3/24000000*OO[[#This Row],[133 (05JUL1985 12:00:00)-Water Temperature (C)]]*OO[[#This Row],[75]]</f>
        <v>6.5721028434624999E-8</v>
      </c>
      <c r="BZ41" s="10">
        <f>3/24000000*OO[[#This Row],[134 (05JUL1985 15:00:00)-Water Temperature (C)]]*OO[[#This Row],[76]]</f>
        <v>6.2990134721375007E-8</v>
      </c>
      <c r="CA41" s="10">
        <f>3/24000000*OO[[#This Row],[135 (05JUL1985 18:00:00)-Water Temperature (C)]]*OO[[#This Row],[77]]</f>
        <v>5.7561819774050002E-8</v>
      </c>
      <c r="CB41" s="10">
        <f>3/24000000*OO[[#This Row],[136 (05JUL1985 21:00:00)-Water Temperature (C)]]*OO[[#This Row],[78]]</f>
        <v>5.1695610055549992E-8</v>
      </c>
      <c r="CC41" s="10">
        <f>3/24000000*OO[[#This Row],[137 (06JUL1985 00:00:00)-Water Temperature (C)]]*OO[[#This Row],[79]]</f>
        <v>4.6894051102349998E-8</v>
      </c>
      <c r="CD41" s="10">
        <f>3/24000000*OO[[#This Row],[138 (06JUL1985 03:00:00)-Water Temperature (C)]]*OO[[#This Row],[80]]</f>
        <v>4.566990792374999E-8</v>
      </c>
      <c r="CE41" s="10">
        <f>3/24000000*OO[[#This Row],[139 (06JUL1985 06:00:00)-Water Temperature (C)]]*OO[[#This Row],[81]]</f>
        <v>4.7262137689899995E-8</v>
      </c>
      <c r="CF41" s="10">
        <f>3/24000000*OO[[#This Row],[140 (06JUL1985 09:00:00)-Water Temperature (C)]]*OO[[#This Row],[82]]</f>
        <v>4.9804261715249994E-8</v>
      </c>
      <c r="CG41" s="10">
        <f>3/24000000*OO[[#This Row],[141 (06JUL1985 12:00:00)-Water Temperature (C)]]*OO[[#This Row],[83]]</f>
        <v>5.1116092055099998E-8</v>
      </c>
      <c r="CH41" s="10">
        <f>3/24000000*OO[[#This Row],[142 (06JUL1985 15:00:00)-Water Temperature (C)]]*OO[[#This Row],[84]]</f>
        <v>4.9385200656312494E-8</v>
      </c>
      <c r="CI41" s="10">
        <f>3/24000000*OO[[#This Row],[143 (06JUL1985 18:00:00)-Water Temperature (C)]]*OO[[#This Row],[85]]</f>
        <v>4.4873917364374997E-8</v>
      </c>
      <c r="CJ41" s="10">
        <f>3/24000000*OO[[#This Row],[144 (06JUL1985 21:00:00)-Water Temperature (C)]]*OO[[#This Row],[86]]</f>
        <v>3.9504015929649989E-8</v>
      </c>
      <c r="CK41" s="10">
        <f>3/24000000*OO[[#This Row],[145 (07JUL1985 00:00:00)-Water Temperature (C)]]*OO[[#This Row],[87]]</f>
        <v>3.48121962393E-8</v>
      </c>
      <c r="CL41" s="10">
        <f>3/24000000*OO[[#This Row],[146 (07JUL1985 03:00:00)-Water Temperature (C)]]*OO[[#This Row],[88]]</f>
        <v>3.3369188370499999E-8</v>
      </c>
      <c r="CM41" s="10">
        <f>3/24000000*OO[[#This Row],[147 (07JUL1985 06:00:00)-Water Temperature (C)]]*OO[[#This Row],[89]]</f>
        <v>3.3744565708224999E-8</v>
      </c>
      <c r="CN41" s="10">
        <f>3/24000000*OO[[#This Row],[148 (07JUL1985 09:00:00)-Water Temperature (C)]]*OO[[#This Row],[90]]</f>
        <v>3.4140061492874995E-8</v>
      </c>
      <c r="CO41" s="10">
        <f>3/24000000*OO[[#This Row],[149 (07JUL1985 12:00:00)-Water Temperature (C)]]*OO[[#This Row],[91]]</f>
        <v>3.37993392606375E-8</v>
      </c>
      <c r="CP41" s="10">
        <f>3/24000000*OO[[#This Row],[150 (07JUL1985 15:00:00)-Water Temperature (C)]]*OO[[#This Row],[92]]</f>
        <v>3.2285185408124995E-8</v>
      </c>
      <c r="CQ41" s="10">
        <f>3/24000000*OO[[#This Row],[151 (07JUL1985 18:00:00)-Water Temperature (C)]]*OO[[#This Row],[93]]</f>
        <v>2.9926027629349998E-8</v>
      </c>
      <c r="CR41" s="10">
        <f>3/24000000*OO[[#This Row],[152 (07JUL1985 21:00:00)-Water Temperature (C)]]*OO[[#This Row],[94]]</f>
        <v>2.7745113413874996E-8</v>
      </c>
      <c r="CS41" s="10">
        <f>3/24000000*OO[[#This Row],[153 (08JUL1985 00:00:00)-Water Temperature (C)]]*OO[[#This Row],[95]]</f>
        <v>2.6227979770674997E-8</v>
      </c>
      <c r="CT41" s="10">
        <f>3/24000000*OO[[#This Row],[154 (08JUL1985 03:00:00)-Water Temperature (C)]]*OO[[#This Row],[96]]</f>
        <v>2.6471498569850001E-8</v>
      </c>
      <c r="CU41" s="10">
        <f>3/24000000*OO[[#This Row],[155 (08JUL1985 06:00:00)-Water Temperature (C)]]*OO[[#This Row],[97]]</f>
        <v>2.8971975633037499E-8</v>
      </c>
      <c r="CV41" s="10">
        <f>3/24000000*OO[[#This Row],[156 (08JUL1985 09:00:00)-Water Temperature (C)]]*OO[[#This Row],[98]]</f>
        <v>3.2741204821874997E-8</v>
      </c>
      <c r="CW41" s="10">
        <f>3/24000000*OO[[#This Row],[157 (08JUL1985 12:00:00)-Water Temperature (C)]]*OO[[#This Row],[99]]</f>
        <v>3.5595992101499998E-8</v>
      </c>
    </row>
    <row r="42" spans="1:101" x14ac:dyDescent="0.35">
      <c r="A42" t="s">
        <v>47</v>
      </c>
      <c r="B42">
        <v>828.13239999999996</v>
      </c>
      <c r="C42" s="10">
        <f>3/24*OO[[#This Row],[59 (26JUN1985 06:00:00)-Water Temperature (C)]]*OO[[#This Row],[1]]/SUM(OO[1])</f>
        <v>4.5667028879588685E-2</v>
      </c>
      <c r="D42" s="10">
        <f>3/24*OO[[#This Row],[60 (26JUN1985 09:00:00)-Water Temperature (C)]]*OO[[#This Row],[2]]/SUM(OO[2])</f>
        <v>0.16061456755345535</v>
      </c>
      <c r="E42" s="10">
        <f>3/24*OO[[#This Row],[61 (26JUN1985 12:00:00)-Water Temperature (C)]]*OO[[#This Row],[3]]/SUM(OO[3])</f>
        <v>1.7987186453671693E-2</v>
      </c>
      <c r="F42" s="10">
        <f>3/24*OO[[#This Row],[62 (26JUN1985 15:00:00)-Water Temperature (C)]]*OO[[#This Row],[4]]/SUM(OO[4])</f>
        <v>5.9514122541259591E-4</v>
      </c>
      <c r="G42" s="10">
        <f>3/24*OO[[#This Row],[63 (26JUN1985 18:00:00)-Water Temperature (C)]]*OO[[#This Row],[5]]/SUM(OO[5])</f>
        <v>6.8508826688055524E-5</v>
      </c>
      <c r="H42" s="10">
        <f>3/24*OO[[#This Row],[64 (26JUN1985 21:00:00)-Water Temperature (C)]]*OO[[#This Row],[6]]/SUM(OO[6])</f>
        <v>5.1869292122507229E-5</v>
      </c>
      <c r="I42" s="10">
        <f>3/24*OO[[#This Row],[65 (27JUN1985 00:00:00)-Water Temperature (C)]]*OO[[#This Row],[7]]/SUM(OO[7])</f>
        <v>4.5091567627373028E-5</v>
      </c>
      <c r="J42" s="10">
        <f>3/24*OO[[#This Row],[66 (27JUN1985 03:00:00)-Water Temperature (C)]]*OO[[#This Row],[8]]/SUM(OO[8])</f>
        <v>4.5716665554662978E-5</v>
      </c>
      <c r="K42" s="10">
        <f>3/24*OO[[#This Row],[67 (27JUN1985 06:00:00)-Water Temperature (C)]]*OO[[#This Row],[9]]/SUM(OO[9])</f>
        <v>5.3983368779033496E-5</v>
      </c>
      <c r="L42" s="10">
        <f>3/24*OO[[#This Row],[68 (27JUN1985 09:00:00)-Water Temperature (C)]]*OO[[#This Row],[10]]/SUM(OO[10])</f>
        <v>5.8351940957778672E-5</v>
      </c>
      <c r="M42" s="10">
        <f>3/24*OO[[#This Row],[69 (27JUN1985 12:00:00)-Water Temperature (C)]]*OO[[#This Row],[11]]/SUM(OO[11])</f>
        <v>5.6273679984183803E-5</v>
      </c>
      <c r="N42" s="10">
        <f>3/24*OO[[#This Row],[70 (27JUN1985 15:00:00)-Water Temperature (C)]]*OO[[#This Row],[12]]/SUM(OO[12])</f>
        <v>4.9953905718191392E-5</v>
      </c>
      <c r="O42" s="10">
        <f>3/24*OO[[#This Row],[71 (27JUN1985 18:00:00)-Water Temperature (C)]]*OO[[#This Row],[13]]/SUM(OO[13])</f>
        <v>4.2309540218889856E-5</v>
      </c>
      <c r="P42" s="10">
        <f>3/24*OO[[#This Row],[72 (27JUN1985 21:00:00)-Water Temperature (C)]]*OO[[#This Row],[14]]/SUM(OO[14])</f>
        <v>3.5226657440203858E-5</v>
      </c>
      <c r="Q42" s="10">
        <f>3/24*OO[[#This Row],[73 (28JUN1985 00:00:00)-Water Temperature (C)]]*OO[[#This Row],[15]]/SUM(OO[15])</f>
        <v>2.9673956681932396E-5</v>
      </c>
      <c r="R42" s="10">
        <f>3/24*OO[[#This Row],[74 (28JUN1985 03:00:00)-Water Temperature (C)]]*OO[[#This Row],[16]]/SUM(OO[16])</f>
        <v>2.63167580217403E-5</v>
      </c>
      <c r="S42" s="10">
        <f>3/24*OO[[#This Row],[75 (28JUN1985 06:00:00)-Water Temperature (C)]]*OO[[#This Row],[17]]/SUM(OO[17])</f>
        <v>2.3802320594759727E-5</v>
      </c>
      <c r="T42" s="10">
        <f>3/24*OO[[#This Row],[76 (28JUN1985 09:00:00)-Water Temperature (C)]]*OO[[#This Row],[18]]/SUM(OO[18])</f>
        <v>2.198154878852679E-5</v>
      </c>
      <c r="U42" s="10">
        <f>3/24*OO[[#This Row],[77 (28JUN1985 12:00:00)-Water Temperature (C)]]*OO[[#This Row],[19]]/SUM(OO[19])</f>
        <v>1.9796496335033713E-5</v>
      </c>
      <c r="V42" s="10">
        <f>3/24000000*OO[[#This Row],[78 (28JUN1985 15:00:00)-Water Temperature (C)]]*OO[[#This Row],[20]]</f>
        <v>1.686363117186E-5</v>
      </c>
      <c r="W42" s="10">
        <f>3/24000000*OO[[#This Row],[79 (28JUN1985 18:00:00)-Water Temperature (C)]]*OO[[#This Row],[21]]</f>
        <v>1.3957182924571249E-5</v>
      </c>
      <c r="X42" s="10">
        <f>3/24000000*OO[[#This Row],[80 (28JUN1985 21:00:00)-Water Temperature (C)]]*OO[[#This Row],[22]]</f>
        <v>1.1547876914779999E-5</v>
      </c>
      <c r="Y42" s="10">
        <f>3/24000000*OO[[#This Row],[81 (29JUN1985 00:00:00)-Water Temperature (C)]]*OO[[#This Row],[23]]</f>
        <v>9.7897169740987509E-6</v>
      </c>
      <c r="Z42" s="10">
        <f>3/24000000*OO[[#This Row],[82 (29JUN1985 03:00:00)-Water Temperature (C)]]*OO[[#This Row],[24]]</f>
        <v>8.6950250832625008E-6</v>
      </c>
      <c r="AA42" s="10">
        <f>3/24000000*OO[[#This Row],[83 (29JUN1985 06:00:00)-Water Temperature (C)]]*OO[[#This Row],[25]]</f>
        <v>7.7163419584087485E-6</v>
      </c>
      <c r="AB42" s="10">
        <f>3/24000000*OO[[#This Row],[84 (29JUN1985 09:00:00)-Water Temperature (C)]]*OO[[#This Row],[26]]</f>
        <v>7.0278193361999986E-6</v>
      </c>
      <c r="AC42" s="10">
        <f>3/24000000*OO[[#This Row],[85 (29JUN1985 12:00:00)-Water Temperature (C)]]*OO[[#This Row],[27]]</f>
        <v>6.33371270896E-6</v>
      </c>
      <c r="AD42" s="10">
        <f>3/24000000*OO[[#This Row],[86 (29JUN1985 15:00:00)-Water Temperature (C)]]*OO[[#This Row],[28]]</f>
        <v>5.47605227870625E-6</v>
      </c>
      <c r="AE42" s="10">
        <f>3/24000000*OO[[#This Row],[88 (29JUN1985 21:00:00)-Water Temperature (C)]]*OO[[#This Row],[30]]</f>
        <v>3.8557034131662495E-6</v>
      </c>
      <c r="AF42" s="10">
        <f>3/24000000*OO[[#This Row],[88 (29JUN1985 21:00:00)-Water Temperature (C)]]*OO[[#This Row],[30]]</f>
        <v>3.8557034131662495E-6</v>
      </c>
      <c r="AG42" s="10">
        <f>3/24000000*OO[[#This Row],[89 (30JUN1985 00:00:00)-Water Temperature (C)]]*OO[[#This Row],[31]]</f>
        <v>3.21647161905E-6</v>
      </c>
      <c r="AH42" s="10">
        <f>3/24000000*OO[[#This Row],[90 (30JUN1985 03:00:00)-Water Temperature (C)]]*OO[[#This Row],[32]]</f>
        <v>2.8367444814749997E-6</v>
      </c>
      <c r="AI42" s="10">
        <f>3/24000000*OO[[#This Row],[91 (30JUN1985 06:00:00)-Water Temperature (C)]]*OO[[#This Row],[33]]</f>
        <v>2.4065940494749999E-6</v>
      </c>
      <c r="AJ42" s="10">
        <f>3/24000000*OO[[#This Row],[92 (30JUN1985 09:00:00)-Water Temperature (C)]]*OO[[#This Row],[34]]</f>
        <v>1.839513216013625E-6</v>
      </c>
      <c r="AK42" s="10">
        <f>3/24000000*OO[[#This Row],[93 (30JUN1985 12:00:00)-Water Temperature (C)]]*OO[[#This Row],[35]]</f>
        <v>1.3167145887896249E-6</v>
      </c>
      <c r="AL42" s="10">
        <f>3/24000000*OO[[#This Row],[94 (30JUN1985 15:00:00)-Water Temperature (C)]]*OO[[#This Row],[36]]</f>
        <v>9.2531679056500007E-7</v>
      </c>
      <c r="AM42" s="10">
        <f>3/24000000*OO[[#This Row],[95 (30JUN1985 18:00:00)-Water Temperature (C)]]*OO[[#This Row],[37]]</f>
        <v>6.7314090296437506E-7</v>
      </c>
      <c r="AN42" s="10">
        <f>3/24000000*OO[[#This Row],[96 (30JUN1985 21:00:00)-Water Temperature (C)]]*OO[[#This Row],[38]]</f>
        <v>5.1851978981400003E-7</v>
      </c>
      <c r="AO42" s="10">
        <f>3/24000000*OO[[#This Row],[97 (01JUL1985 00:00:00)-Water Temperature (C)]]*OO[[#This Row],[39]]</f>
        <v>4.23417141546E-7</v>
      </c>
      <c r="AP42" s="10">
        <f>3/24000000*OO[[#This Row],[98 (01JUL1985 03:00:00)-Water Temperature (C)]]*OO[[#This Row],[40]]</f>
        <v>3.7929377250187499E-7</v>
      </c>
      <c r="AQ42" s="10">
        <f>3/24000000*OO[[#This Row],[99 (01JUL1985 06:00:00)-Water Temperature (C)]]*OO[[#This Row],[41]]</f>
        <v>3.5130406217650001E-7</v>
      </c>
      <c r="AR42" s="10">
        <f>3/24000000*OO[[#This Row],[100 (01JUL1985 09:00:00)-Water Temperature (C)]]*OO[[#This Row],[42]]</f>
        <v>3.1995587631749996E-7</v>
      </c>
      <c r="AS42" s="10">
        <f>3/24000000*OO[[#This Row],[101 (01JUL1985 12:00:00)-Water Temperature (C)]]*OO[[#This Row],[43]]</f>
        <v>2.8770531573874992E-7</v>
      </c>
      <c r="AT42" s="10">
        <f>3/24000000*OO[[#This Row],[102 (01JUL1985 15:00:00)-Water Temperature (C)]]*OO[[#This Row],[44]]</f>
        <v>2.5512004680749999E-7</v>
      </c>
      <c r="AU42" s="10">
        <f>3/24000000*OO[[#This Row],[103 (01JUL1985 18:00:00)-Water Temperature (C)]]*OO[[#This Row],[45]]</f>
        <v>2.2490066761774999E-7</v>
      </c>
      <c r="AV42" s="10">
        <f>3/24000000*OO[[#This Row],[104 (01JUL1985 21:00:00)-Water Temperature (C)]]*OO[[#This Row],[46]]</f>
        <v>2.0056002745199998E-7</v>
      </c>
      <c r="AW42" s="10">
        <f>3/24000000*OO[[#This Row],[105 (02JUL1985 00:00:00)-Water Temperature (C)]]*OO[[#This Row],[47]]</f>
        <v>1.8366557705324997E-7</v>
      </c>
      <c r="AX42" s="10">
        <f>3/24000000*OO[[#This Row],[106 (02JUL1985 03:00:00)-Water Temperature (C)]]*OO[[#This Row],[48]]</f>
        <v>1.7945642066133749E-7</v>
      </c>
      <c r="AY42" s="10">
        <f>3/24000000*OO[[#This Row],[107 (02JUL1985 06:00:00)-Water Temperature (C)]]*OO[[#This Row],[49]]</f>
        <v>1.8593999259801249E-7</v>
      </c>
      <c r="AZ42" s="10">
        <f>3/24000000*OO[[#This Row],[108 (02JUL1985 09:00:00)-Water Temperature (C)]]*OO[[#This Row],[50]]</f>
        <v>1.9877288973687496E-7</v>
      </c>
      <c r="BA42" s="10">
        <f>3/24000000*OO[[#This Row],[109 (02JUL1985 12:00:00)-Water Temperature (C)]]*OO[[#This Row],[51]]</f>
        <v>2.0837568973286248E-7</v>
      </c>
      <c r="BB42" s="10">
        <f>3/24000000*OO[[#This Row],[110 (02JUL1985 15:00:00)-Water Temperature (C)]]*OO[[#This Row],[52]]</f>
        <v>2.0459951898972496E-7</v>
      </c>
      <c r="BC42" s="10">
        <f>3/24000000*OO[[#This Row],[111 (02JUL1985 18:00:00)-Water Temperature (C)]]*OO[[#This Row],[53]]</f>
        <v>1.8685955058919999E-7</v>
      </c>
      <c r="BD42" s="10">
        <f>3/24000000*OO[[#This Row],[112 (02JUL1985 21:00:00)-Water Temperature (C)]]*OO[[#This Row],[54]]</f>
        <v>1.6444750540447498E-7</v>
      </c>
      <c r="BE42" s="10">
        <f>3/24000000*OO[[#This Row],[113 (03JUL1985 00:00:00)-Water Temperature (C)]]*OO[[#This Row],[55]]</f>
        <v>1.433229154729125E-7</v>
      </c>
      <c r="BF42" s="10">
        <f>3/24000000*OO[[#This Row],[114 (03JUL1985 03:00:00)-Water Temperature (C)]]*OO[[#This Row],[56]]</f>
        <v>1.3084010016127498E-7</v>
      </c>
      <c r="BG42" s="10">
        <f>3/24000000*OO[[#This Row],[115 (03JUL1985 06:00:00)-Water Temperature (C)]]*OO[[#This Row],[57]]</f>
        <v>1.2904500505049999E-7</v>
      </c>
      <c r="BH42" s="10">
        <f>3/24000000*OO[[#This Row],[116 (03JUL1985 09:00:00)-Water Temperature (C)]]*OO[[#This Row],[58]]</f>
        <v>1.3297402771515E-7</v>
      </c>
      <c r="BI42" s="10">
        <f>3/24000000*OO[[#This Row],[117 (03JUL1985 12:00:00)-Water Temperature (C)]]*OO[[#This Row],[59]]</f>
        <v>1.3647169204514995E-7</v>
      </c>
      <c r="BJ42" s="10">
        <f>3/24000000*OO[[#This Row],[118 (03JUL1985 15:00:00)-Water Temperature (C)]]*OO[[#This Row],[60]]</f>
        <v>1.3363082481649999E-7</v>
      </c>
      <c r="BK42" s="10">
        <f>3/24000000*OO[[#This Row],[119 (03JUL1985 18:00:00)-Water Temperature (C)]]*OO[[#This Row],[61]]</f>
        <v>1.2379520382974998E-7</v>
      </c>
      <c r="BL42" s="10">
        <f>3/24000000*OO[[#This Row],[120 (03JUL1985 21:00:00)-Water Temperature (C)]]*OO[[#This Row],[62]]</f>
        <v>1.105530213562125E-7</v>
      </c>
      <c r="BM42" s="10">
        <f>3/24000000*OO[[#This Row],[121 (04JUL1985 00:00:00)-Water Temperature (C)]]*OO[[#This Row],[63]]</f>
        <v>9.8322979554300005E-8</v>
      </c>
      <c r="BN42" s="10">
        <f>3/24000000*OO[[#This Row],[122 (04JUL1985 03:00:00)-Water Temperature (C)]]*OO[[#This Row],[64]]</f>
        <v>9.3712275678799992E-8</v>
      </c>
      <c r="BO42" s="10">
        <f>3/24000000*OO[[#This Row],[123 (04JUL1985 06:00:00)-Water Temperature (C)]]*OO[[#This Row],[65]]</f>
        <v>9.418677386824999E-8</v>
      </c>
      <c r="BP42" s="10">
        <f>3/24000000*OO[[#This Row],[124 (04JUL1985 09:00:00)-Water Temperature (C)]]*OO[[#This Row],[66]]</f>
        <v>9.5273069162475009E-8</v>
      </c>
      <c r="BQ42" s="10">
        <f>3/24000000*OO[[#This Row],[125 (04JUL1985 12:00:00)-Water Temperature (C)]]*OO[[#This Row],[67]]</f>
        <v>9.3419086706825005E-8</v>
      </c>
      <c r="BR42" s="10">
        <f>3/24000000*OO[[#This Row],[126 (04JUL1985 15:00:00)-Water Temperature (C)]]*OO[[#This Row],[68]]</f>
        <v>8.7470892206250003E-8</v>
      </c>
      <c r="BS42" s="10">
        <f>3/24000000*OO[[#This Row],[127 (04JUL1985 18:00:00)-Water Temperature (C)]]*OO[[#This Row],[69]]</f>
        <v>7.8347975234925008E-8</v>
      </c>
      <c r="BT42" s="10">
        <f>3/24000000*OO[[#This Row],[128 (04JUL1985 21:00:00)-Water Temperature (C)]]*OO[[#This Row],[70]]</f>
        <v>6.9135151428E-8</v>
      </c>
      <c r="BU42" s="10">
        <f>3/24000000*OO[[#This Row],[129 (05JUL1985 00:00:00)-Water Temperature (C)]]*OO[[#This Row],[71]]</f>
        <v>6.2331244724924998E-8</v>
      </c>
      <c r="BV42" s="10">
        <f>3/24000000*OO[[#This Row],[130 (05JUL1985 03:00:00)-Water Temperature (C)]]*OO[[#This Row],[72]]</f>
        <v>6.0556840841600005E-8</v>
      </c>
      <c r="BW42" s="10">
        <f>3/24000000*OO[[#This Row],[131 (05JUL1985 06:00:00)-Water Temperature (C)]]*OO[[#This Row],[73]]</f>
        <v>6.1479010549687511E-8</v>
      </c>
      <c r="BX42" s="10">
        <f>3/24000000*OO[[#This Row],[132 (05JUL1985 09:00:00)-Water Temperature (C)]]*OO[[#This Row],[74]]</f>
        <v>6.3511832665912494E-8</v>
      </c>
      <c r="BY42" s="10">
        <f>3/24000000*OO[[#This Row],[133 (05JUL1985 12:00:00)-Water Temperature (C)]]*OO[[#This Row],[75]]</f>
        <v>6.4576384215749997E-8</v>
      </c>
      <c r="BZ42" s="10">
        <f>3/24000000*OO[[#This Row],[134 (05JUL1985 15:00:00)-Water Temperature (C)]]*OO[[#This Row],[76]]</f>
        <v>6.2077879317349992E-8</v>
      </c>
      <c r="CA42" s="10">
        <f>3/24000000*OO[[#This Row],[135 (05JUL1985 18:00:00)-Water Temperature (C)]]*OO[[#This Row],[77]]</f>
        <v>5.6938556266000005E-8</v>
      </c>
      <c r="CB42" s="10">
        <f>3/24000000*OO[[#This Row],[136 (05JUL1985 21:00:00)-Water Temperature (C)]]*OO[[#This Row],[78]]</f>
        <v>5.1237285973399992E-8</v>
      </c>
      <c r="CC42" s="10">
        <f>3/24000000*OO[[#This Row],[137 (06JUL1985 00:00:00)-Water Temperature (C)]]*OO[[#This Row],[79]]</f>
        <v>4.6471658685599999E-8</v>
      </c>
      <c r="CD42" s="10">
        <f>3/24000000*OO[[#This Row],[138 (06JUL1985 03:00:00)-Water Temperature (C)]]*OO[[#This Row],[80]]</f>
        <v>4.5068553112837499E-8</v>
      </c>
      <c r="CE42" s="10">
        <f>3/24000000*OO[[#This Row],[139 (06JUL1985 06:00:00)-Water Temperature (C)]]*OO[[#This Row],[81]]</f>
        <v>4.641726454699999E-8</v>
      </c>
      <c r="CF42" s="10">
        <f>3/24000000*OO[[#This Row],[140 (06JUL1985 09:00:00)-Water Temperature (C)]]*OO[[#This Row],[82]]</f>
        <v>4.8832988539200006E-8</v>
      </c>
      <c r="CG42" s="10">
        <f>3/24000000*OO[[#This Row],[141 (06JUL1985 12:00:00)-Water Temperature (C)]]*OO[[#This Row],[83]]</f>
        <v>5.0181464661349998E-8</v>
      </c>
      <c r="CH42" s="10">
        <f>3/24000000*OO[[#This Row],[142 (06JUL1985 15:00:00)-Water Temperature (C)]]*OO[[#This Row],[84]]</f>
        <v>4.8621319260949994E-8</v>
      </c>
      <c r="CI42" s="10">
        <f>3/24000000*OO[[#This Row],[143 (06JUL1985 18:00:00)-Water Temperature (C)]]*OO[[#This Row],[85]]</f>
        <v>4.4418166461674998E-8</v>
      </c>
      <c r="CJ42" s="10">
        <f>3/24000000*OO[[#This Row],[144 (06JUL1985 21:00:00)-Water Temperature (C)]]*OO[[#This Row],[86]]</f>
        <v>3.92310086285E-8</v>
      </c>
      <c r="CK42" s="10">
        <f>3/24000000*OO[[#This Row],[145 (07JUL1985 00:00:00)-Water Temperature (C)]]*OO[[#This Row],[87]]</f>
        <v>3.4561681963199998E-8</v>
      </c>
      <c r="CL42" s="10">
        <f>3/24000000*OO[[#This Row],[146 (07JUL1985 03:00:00)-Water Temperature (C)]]*OO[[#This Row],[88]]</f>
        <v>3.2951272179800004E-8</v>
      </c>
      <c r="CM42" s="10">
        <f>3/24000000*OO[[#This Row],[147 (07JUL1985 06:00:00)-Water Temperature (C)]]*OO[[#This Row],[89]]</f>
        <v>3.3075795484500002E-8</v>
      </c>
      <c r="CN42" s="10">
        <f>3/24000000*OO[[#This Row],[148 (07JUL1985 09:00:00)-Water Temperature (C)]]*OO[[#This Row],[90]]</f>
        <v>3.3462842374437501E-8</v>
      </c>
      <c r="CO42" s="10">
        <f>3/24000000*OO[[#This Row],[149 (07JUL1985 12:00:00)-Water Temperature (C)]]*OO[[#This Row],[91]]</f>
        <v>3.3173225946874995E-8</v>
      </c>
      <c r="CP42" s="10">
        <f>3/24000000*OO[[#This Row],[150 (07JUL1985 15:00:00)-Water Temperature (C)]]*OO[[#This Row],[92]]</f>
        <v>3.18284427204E-8</v>
      </c>
      <c r="CQ42" s="10">
        <f>3/24000000*OO[[#This Row],[151 (07JUL1985 18:00:00)-Water Temperature (C)]]*OO[[#This Row],[93]]</f>
        <v>2.9533526331075E-8</v>
      </c>
      <c r="CR42" s="10">
        <f>3/24000000*OO[[#This Row],[152 (07JUL1985 21:00:00)-Water Temperature (C)]]*OO[[#This Row],[94]]</f>
        <v>2.73635830692E-8</v>
      </c>
      <c r="CS42" s="10">
        <f>3/24000000*OO[[#This Row],[153 (08JUL1985 00:00:00)-Water Temperature (C)]]*OO[[#This Row],[95]]</f>
        <v>2.5853828694412499E-8</v>
      </c>
      <c r="CT42" s="10">
        <f>3/24000000*OO[[#This Row],[154 (08JUL1985 03:00:00)-Water Temperature (C)]]*OO[[#This Row],[96]]</f>
        <v>2.6017950620337499E-8</v>
      </c>
      <c r="CU42" s="10">
        <f>3/24000000*OO[[#This Row],[155 (08JUL1985 06:00:00)-Water Temperature (C)]]*OO[[#This Row],[97]]</f>
        <v>2.82292751559E-8</v>
      </c>
      <c r="CV42" s="10">
        <f>3/24000000*OO[[#This Row],[156 (08JUL1985 09:00:00)-Water Temperature (C)]]*OO[[#This Row],[98]]</f>
        <v>3.1814510670800007E-8</v>
      </c>
      <c r="CW42" s="10">
        <f>3/24000000*OO[[#This Row],[157 (08JUL1985 12:00:00)-Water Temperature (C)]]*OO[[#This Row],[99]]</f>
        <v>3.4718133800624998E-8</v>
      </c>
    </row>
    <row r="43" spans="1:101" x14ac:dyDescent="0.35">
      <c r="A43" t="s">
        <v>48</v>
      </c>
      <c r="B43">
        <v>873.6422</v>
      </c>
      <c r="C43" s="10">
        <f>3/24*OO[[#This Row],[59 (26JUN1985 06:00:00)-Water Temperature (C)]]*OO[[#This Row],[1]]/SUM(OO[1])</f>
        <v>2.4331090957909873E-2</v>
      </c>
      <c r="D43" s="10">
        <f>3/24*OO[[#This Row],[60 (26JUN1985 09:00:00)-Water Temperature (C)]]*OO[[#This Row],[2]]/SUM(OO[2])</f>
        <v>0.12752621673557801</v>
      </c>
      <c r="E43" s="10">
        <f>3/24*OO[[#This Row],[61 (26JUN1985 12:00:00)-Water Temperature (C)]]*OO[[#This Row],[3]]/SUM(OO[3])</f>
        <v>1.6368241136795546E-2</v>
      </c>
      <c r="F43" s="10">
        <f>3/24*OO[[#This Row],[62 (26JUN1985 15:00:00)-Water Temperature (C)]]*OO[[#This Row],[4]]/SUM(OO[4])</f>
        <v>5.5444871118862365E-4</v>
      </c>
      <c r="G43" s="10">
        <f>3/24*OO[[#This Row],[63 (26JUN1985 18:00:00)-Water Temperature (C)]]*OO[[#This Row],[5]]/SUM(OO[5])</f>
        <v>5.3329104687417186E-5</v>
      </c>
      <c r="H43" s="10">
        <f>3/24*OO[[#This Row],[64 (26JUN1985 21:00:00)-Water Temperature (C)]]*OO[[#This Row],[6]]/SUM(OO[6])</f>
        <v>3.8938453442018199E-5</v>
      </c>
      <c r="I43" s="10">
        <f>3/24*OO[[#This Row],[65 (27JUN1985 00:00:00)-Water Temperature (C)]]*OO[[#This Row],[7]]/SUM(OO[7])</f>
        <v>3.3752239722322462E-5</v>
      </c>
      <c r="J43" s="10">
        <f>3/24*OO[[#This Row],[66 (27JUN1985 03:00:00)-Water Temperature (C)]]*OO[[#This Row],[8]]/SUM(OO[8])</f>
        <v>3.3747925750268551E-5</v>
      </c>
      <c r="K43" s="10">
        <f>3/24*OO[[#This Row],[67 (27JUN1985 06:00:00)-Water Temperature (C)]]*OO[[#This Row],[9]]/SUM(OO[9])</f>
        <v>3.9774063392479656E-5</v>
      </c>
      <c r="L43" s="10">
        <f>3/24*OO[[#This Row],[68 (27JUN1985 09:00:00)-Water Temperature (C)]]*OO[[#This Row],[10]]/SUM(OO[10])</f>
        <v>4.3301585166041786E-5</v>
      </c>
      <c r="M43" s="10">
        <f>3/24*OO[[#This Row],[69 (27JUN1985 12:00:00)-Water Temperature (C)]]*OO[[#This Row],[11]]/SUM(OO[11])</f>
        <v>4.1929322879801879E-5</v>
      </c>
      <c r="N43" s="10">
        <f>3/24*OO[[#This Row],[70 (27JUN1985 15:00:00)-Water Temperature (C)]]*OO[[#This Row],[12]]/SUM(OO[12])</f>
        <v>3.7282709620553718E-5</v>
      </c>
      <c r="O43" s="10">
        <f>3/24*OO[[#This Row],[71 (27JUN1985 18:00:00)-Water Temperature (C)]]*OO[[#This Row],[13]]/SUM(OO[13])</f>
        <v>3.1594785037817524E-5</v>
      </c>
      <c r="P43" s="10">
        <f>3/24*OO[[#This Row],[72 (27JUN1985 21:00:00)-Water Temperature (C)]]*OO[[#This Row],[14]]/SUM(OO[14])</f>
        <v>2.6312316242559149E-5</v>
      </c>
      <c r="Q43" s="10">
        <f>3/24*OO[[#This Row],[73 (28JUN1985 00:00:00)-Water Temperature (C)]]*OO[[#This Row],[15]]/SUM(OO[15])</f>
        <v>2.2165329386754467E-5</v>
      </c>
      <c r="R43" s="10">
        <f>3/24*OO[[#This Row],[74 (28JUN1985 03:00:00)-Water Temperature (C)]]*OO[[#This Row],[16]]/SUM(OO[16])</f>
        <v>1.9633766181414547E-5</v>
      </c>
      <c r="S43" s="10">
        <f>3/24*OO[[#This Row],[75 (28JUN1985 06:00:00)-Water Temperature (C)]]*OO[[#This Row],[17]]/SUM(OO[17])</f>
        <v>1.7705405419637437E-5</v>
      </c>
      <c r="T43" s="10">
        <f>3/24*OO[[#This Row],[76 (28JUN1985 09:00:00)-Water Temperature (C)]]*OO[[#This Row],[18]]/SUM(OO[18])</f>
        <v>1.6310871317471968E-5</v>
      </c>
      <c r="U43" s="10">
        <f>3/24*OO[[#This Row],[77 (28JUN1985 12:00:00)-Water Temperature (C)]]*OO[[#This Row],[19]]/SUM(OO[19])</f>
        <v>1.4723616144915038E-5</v>
      </c>
      <c r="V43" s="10">
        <f>3/24000000*OO[[#This Row],[78 (28JUN1985 15:00:00)-Water Temperature (C)]]*OO[[#This Row],[20]]</f>
        <v>1.2536319702027501E-5</v>
      </c>
      <c r="W43" s="10">
        <f>3/24000000*OO[[#This Row],[79 (28JUN1985 18:00:00)-Water Temperature (C)]]*OO[[#This Row],[21]]</f>
        <v>1.037196553471E-5</v>
      </c>
      <c r="X43" s="10">
        <f>3/24000000*OO[[#This Row],[80 (28JUN1985 21:00:00)-Water Temperature (C)]]*OO[[#This Row],[22]]</f>
        <v>8.5718261421787502E-6</v>
      </c>
      <c r="Y43" s="10">
        <f>3/24000000*OO[[#This Row],[81 (29JUN1985 00:00:00)-Water Temperature (C)]]*OO[[#This Row],[23]]</f>
        <v>7.2579895762949997E-6</v>
      </c>
      <c r="Z43" s="10">
        <f>3/24000000*OO[[#This Row],[82 (29JUN1985 03:00:00)-Water Temperature (C)]]*OO[[#This Row],[24]]</f>
        <v>6.4229918446862498E-6</v>
      </c>
      <c r="AA43" s="10">
        <f>3/24000000*OO[[#This Row],[83 (29JUN1985 06:00:00)-Water Temperature (C)]]*OO[[#This Row],[25]]</f>
        <v>5.68691548395E-6</v>
      </c>
      <c r="AB43" s="10">
        <f>3/24000000*OO[[#This Row],[84 (29JUN1985 09:00:00)-Water Temperature (C)]]*OO[[#This Row],[26]]</f>
        <v>5.1734324542724995E-6</v>
      </c>
      <c r="AC43" s="10">
        <f>3/24000000*OO[[#This Row],[85 (29JUN1985 12:00:00)-Water Temperature (C)]]*OO[[#This Row],[27]]</f>
        <v>4.6550541748049995E-6</v>
      </c>
      <c r="AD43" s="10">
        <f>3/24000000*OO[[#This Row],[86 (29JUN1985 15:00:00)-Water Temperature (C)]]*OO[[#This Row],[28]]</f>
        <v>4.0150203001049999E-6</v>
      </c>
      <c r="AE43" s="10">
        <f>3/24000000*OO[[#This Row],[88 (29JUN1985 21:00:00)-Water Temperature (C)]]*OO[[#This Row],[30]]</f>
        <v>2.8219838609537499E-6</v>
      </c>
      <c r="AF43" s="10">
        <f>3/24000000*OO[[#This Row],[88 (29JUN1985 21:00:00)-Water Temperature (C)]]*OO[[#This Row],[30]]</f>
        <v>2.8219838609537499E-6</v>
      </c>
      <c r="AG43" s="10">
        <f>3/24000000*OO[[#This Row],[89 (30JUN1985 00:00:00)-Water Temperature (C)]]*OO[[#This Row],[31]]</f>
        <v>2.3505574713999999E-6</v>
      </c>
      <c r="AH43" s="10">
        <f>3/24000000*OO[[#This Row],[90 (30JUN1985 03:00:00)-Water Temperature (C)]]*OO[[#This Row],[32]]</f>
        <v>2.0694560036974999E-6</v>
      </c>
      <c r="AI43" s="10">
        <f>3/24000000*OO[[#This Row],[91 (30JUN1985 06:00:00)-Water Temperature (C)]]*OO[[#This Row],[33]]</f>
        <v>1.7646773828702498E-6</v>
      </c>
      <c r="AJ43" s="10">
        <f>3/24000000*OO[[#This Row],[92 (30JUN1985 09:00:00)-Water Temperature (C)]]*OO[[#This Row],[34]]</f>
        <v>1.3564869941279999E-6</v>
      </c>
      <c r="AK43" s="10">
        <f>3/24000000*OO[[#This Row],[93 (30JUN1985 12:00:00)-Water Temperature (C)]]*OO[[#This Row],[35]]</f>
        <v>9.7100416313699981E-7</v>
      </c>
      <c r="AL43" s="10">
        <f>3/24000000*OO[[#This Row],[94 (30JUN1985 15:00:00)-Water Temperature (C)]]*OO[[#This Row],[36]]</f>
        <v>6.7901205092549992E-7</v>
      </c>
      <c r="AM43" s="10">
        <f>3/24000000*OO[[#This Row],[95 (30JUN1985 18:00:00)-Water Temperature (C)]]*OO[[#This Row],[37]]</f>
        <v>4.9180306915737492E-7</v>
      </c>
      <c r="AN43" s="10">
        <f>3/24000000*OO[[#This Row],[96 (30JUN1985 21:00:00)-Water Temperature (C)]]*OO[[#This Row],[38]]</f>
        <v>3.773340204595E-7</v>
      </c>
      <c r="AO43" s="10">
        <f>3/24000000*OO[[#This Row],[97 (01JUL1985 00:00:00)-Water Temperature (C)]]*OO[[#This Row],[39]]</f>
        <v>3.0694816406349998E-7</v>
      </c>
      <c r="AP43" s="10">
        <f>3/24000000*OO[[#This Row],[98 (01JUL1985 03:00:00)-Water Temperature (C)]]*OO[[#This Row],[40]]</f>
        <v>2.7393763407787496E-7</v>
      </c>
      <c r="AQ43" s="10">
        <f>3/24000000*OO[[#This Row],[99 (01JUL1985 06:00:00)-Water Temperature (C)]]*OO[[#This Row],[41]]</f>
        <v>2.5322552109787503E-7</v>
      </c>
      <c r="AR43" s="10">
        <f>3/24000000*OO[[#This Row],[100 (01JUL1985 09:00:00)-Water Temperature (C)]]*OO[[#This Row],[42]]</f>
        <v>2.3094475098187498E-7</v>
      </c>
      <c r="AS43" s="10">
        <f>3/24000000*OO[[#This Row],[101 (01JUL1985 12:00:00)-Water Temperature (C)]]*OO[[#This Row],[43]]</f>
        <v>2.0723176949474995E-7</v>
      </c>
      <c r="AT43" s="10">
        <f>3/24000000*OO[[#This Row],[102 (01JUL1985 15:00:00)-Water Temperature (C)]]*OO[[#This Row],[44]]</f>
        <v>1.8384534310874999E-7</v>
      </c>
      <c r="AU43" s="10">
        <f>3/24000000*OO[[#This Row],[103 (01JUL1985 18:00:00)-Water Temperature (C)]]*OO[[#This Row],[45]]</f>
        <v>1.6193085914812498E-7</v>
      </c>
      <c r="AV43" s="10">
        <f>3/24000000*OO[[#This Row],[104 (01JUL1985 21:00:00)-Water Temperature (C)]]*OO[[#This Row],[46]]</f>
        <v>1.4434307428012501E-7</v>
      </c>
      <c r="AW43" s="10">
        <f>3/24000000*OO[[#This Row],[105 (02JUL1985 00:00:00)-Water Temperature (C)]]*OO[[#This Row],[47]]</f>
        <v>1.3210620764411248E-7</v>
      </c>
      <c r="AX43" s="10">
        <f>3/24000000*OO[[#This Row],[106 (02JUL1985 03:00:00)-Water Temperature (C)]]*OO[[#This Row],[48]]</f>
        <v>1.2883187376604999E-7</v>
      </c>
      <c r="AY43" s="10">
        <f>3/24000000*OO[[#This Row],[107 (02JUL1985 06:00:00)-Water Temperature (C)]]*OO[[#This Row],[49]]</f>
        <v>1.3301159955265001E-7</v>
      </c>
      <c r="AZ43" s="10">
        <f>3/24000000*OO[[#This Row],[108 (02JUL1985 09:00:00)-Water Temperature (C)]]*OO[[#This Row],[50]]</f>
        <v>1.4199815847103753E-7</v>
      </c>
      <c r="BA43" s="10">
        <f>3/24000000*OO[[#This Row],[109 (02JUL1985 12:00:00)-Water Temperature (C)]]*OO[[#This Row],[51]]</f>
        <v>1.4903649254546248E-7</v>
      </c>
      <c r="BB43" s="10">
        <f>3/24000000*OO[[#This Row],[110 (02JUL1985 15:00:00)-Water Temperature (C)]]*OO[[#This Row],[52]]</f>
        <v>1.4655515204792499E-7</v>
      </c>
      <c r="BC43" s="10">
        <f>3/24000000*OO[[#This Row],[111 (02JUL1985 18:00:00)-Water Temperature (C)]]*OO[[#This Row],[53]]</f>
        <v>1.3421935505159996E-7</v>
      </c>
      <c r="BD43" s="10">
        <f>3/24000000*OO[[#This Row],[112 (02JUL1985 21:00:00)-Water Temperature (C)]]*OO[[#This Row],[54]]</f>
        <v>1.1840801886165001E-7</v>
      </c>
      <c r="BE43" s="10">
        <f>3/24000000*OO[[#This Row],[113 (03JUL1985 00:00:00)-Water Temperature (C)]]*OO[[#This Row],[55]]</f>
        <v>1.0330600464235E-7</v>
      </c>
      <c r="BF43" s="10">
        <f>3/24000000*OO[[#This Row],[114 (03JUL1985 03:00:00)-Water Temperature (C)]]*OO[[#This Row],[56]]</f>
        <v>9.4098847887774996E-8</v>
      </c>
      <c r="BG43" s="10">
        <f>3/24000000*OO[[#This Row],[115 (03JUL1985 06:00:00)-Water Temperature (C)]]*OO[[#This Row],[57]]</f>
        <v>9.2521235158874996E-8</v>
      </c>
      <c r="BH43" s="10">
        <f>3/24000000*OO[[#This Row],[116 (03JUL1985 09:00:00)-Water Temperature (C)]]*OO[[#This Row],[58]]</f>
        <v>9.5143894982537487E-8</v>
      </c>
      <c r="BI43" s="10">
        <f>3/24000000*OO[[#This Row],[117 (03JUL1985 12:00:00)-Water Temperature (C)]]*OO[[#This Row],[59]]</f>
        <v>9.7618986912737489E-8</v>
      </c>
      <c r="BJ43" s="10">
        <f>3/24000000*OO[[#This Row],[118 (03JUL1985 15:00:00)-Water Temperature (C)]]*OO[[#This Row],[60]]</f>
        <v>9.5556375272137481E-8</v>
      </c>
      <c r="BK43" s="10">
        <f>3/24000000*OO[[#This Row],[119 (03JUL1985 18:00:00)-Water Temperature (C)]]*OO[[#This Row],[61]]</f>
        <v>8.8759987293900012E-8</v>
      </c>
      <c r="BL43" s="10">
        <f>3/24000000*OO[[#This Row],[120 (03JUL1985 21:00:00)-Water Temperature (C)]]*OO[[#This Row],[62]]</f>
        <v>7.9464383567512501E-8</v>
      </c>
      <c r="BM43" s="10">
        <f>3/24000000*OO[[#This Row],[121 (04JUL1985 00:00:00)-Water Temperature (C)]]*OO[[#This Row],[63]]</f>
        <v>7.0789525299499996E-8</v>
      </c>
      <c r="BN43" s="10">
        <f>3/24000000*OO[[#This Row],[122 (04JUL1985 03:00:00)-Water Temperature (C)]]*OO[[#This Row],[64]]</f>
        <v>6.7360580919774987E-8</v>
      </c>
      <c r="BO43" s="10">
        <f>3/24000000*OO[[#This Row],[123 (04JUL1985 06:00:00)-Water Temperature (C)]]*OO[[#This Row],[65]]</f>
        <v>6.7531114640249998E-8</v>
      </c>
      <c r="BP43" s="10">
        <f>3/24000000*OO[[#This Row],[124 (04JUL1985 09:00:00)-Water Temperature (C)]]*OO[[#This Row],[66]]</f>
        <v>6.8224677550524998E-8</v>
      </c>
      <c r="BQ43" s="10">
        <f>3/24000000*OO[[#This Row],[125 (04JUL1985 12:00:00)-Water Temperature (C)]]*OO[[#This Row],[67]]</f>
        <v>6.6891155750999984E-8</v>
      </c>
      <c r="BR43" s="10">
        <f>3/24000000*OO[[#This Row],[126 (04JUL1985 15:00:00)-Water Temperature (C)]]*OO[[#This Row],[68]]</f>
        <v>6.2736579211487487E-8</v>
      </c>
      <c r="BS43" s="10">
        <f>3/24000000*OO[[#This Row],[127 (04JUL1985 18:00:00)-Water Temperature (C)]]*OO[[#This Row],[69]]</f>
        <v>5.6307465101249993E-8</v>
      </c>
      <c r="BT43" s="10">
        <f>3/24000000*OO[[#This Row],[128 (04JUL1985 21:00:00)-Water Temperature (C)]]*OO[[#This Row],[70]]</f>
        <v>4.9713537338887505E-8</v>
      </c>
      <c r="BU43" s="10">
        <f>3/24000000*OO[[#This Row],[129 (05JUL1985 00:00:00)-Water Temperature (C)]]*OO[[#This Row],[71]]</f>
        <v>4.4784485736849993E-8</v>
      </c>
      <c r="BV43" s="10">
        <f>3/24000000*OO[[#This Row],[130 (05JUL1985 03:00:00)-Water Temperature (C)]]*OO[[#This Row],[72]]</f>
        <v>4.3428644101012501E-8</v>
      </c>
      <c r="BW43" s="10">
        <f>3/24000000*OO[[#This Row],[131 (05JUL1985 06:00:00)-Water Temperature (C)]]*OO[[#This Row],[73]]</f>
        <v>4.3955535695949997E-8</v>
      </c>
      <c r="BX43" s="10">
        <f>3/24000000*OO[[#This Row],[132 (05JUL1985 09:00:00)-Water Temperature (C)]]*OO[[#This Row],[74]]</f>
        <v>4.5381529122650001E-8</v>
      </c>
      <c r="BY43" s="10">
        <f>3/24000000*OO[[#This Row],[133 (05JUL1985 12:00:00)-Water Temperature (C)]]*OO[[#This Row],[75]]</f>
        <v>4.6160869144650007E-8</v>
      </c>
      <c r="BZ43" s="10">
        <f>3/24000000*OO[[#This Row],[134 (05JUL1985 15:00:00)-Water Temperature (C)]]*OO[[#This Row],[76]]</f>
        <v>4.4432982553487498E-8</v>
      </c>
      <c r="CA43" s="10">
        <f>3/24000000*OO[[#This Row],[135 (05JUL1985 18:00:00)-Water Temperature (C)]]*OO[[#This Row],[77]]</f>
        <v>4.0844679189324992E-8</v>
      </c>
      <c r="CB43" s="10">
        <f>3/24000000*OO[[#This Row],[136 (05JUL1985 21:00:00)-Water Temperature (C)]]*OO[[#This Row],[78]]</f>
        <v>3.6803992302650001E-8</v>
      </c>
      <c r="CC43" s="10">
        <f>3/24000000*OO[[#This Row],[137 (06JUL1985 00:00:00)-Water Temperature (C)]]*OO[[#This Row],[79]]</f>
        <v>3.3394402899000004E-8</v>
      </c>
      <c r="CD43" s="10">
        <f>3/24000000*OO[[#This Row],[138 (06JUL1985 03:00:00)-Water Temperature (C)]]*OO[[#This Row],[80]]</f>
        <v>3.2324244046087497E-8</v>
      </c>
      <c r="CE43" s="10">
        <f>3/24000000*OO[[#This Row],[139 (06JUL1985 06:00:00)-Water Temperature (C)]]*OO[[#This Row],[81]]</f>
        <v>3.3196776303250002E-8</v>
      </c>
      <c r="CF43" s="10">
        <f>3/24000000*OO[[#This Row],[140 (06JUL1985 09:00:00)-Water Temperature (C)]]*OO[[#This Row],[82]]</f>
        <v>3.4883347912500002E-8</v>
      </c>
      <c r="CG43" s="10">
        <f>3/24000000*OO[[#This Row],[141 (06JUL1985 12:00:00)-Water Temperature (C)]]*OO[[#This Row],[83]]</f>
        <v>3.5854506399399997E-8</v>
      </c>
      <c r="CH43" s="10">
        <f>3/24000000*OO[[#This Row],[142 (06JUL1985 15:00:00)-Water Temperature (C)]]*OO[[#This Row],[84]]</f>
        <v>3.4777194329099997E-8</v>
      </c>
      <c r="CI43" s="10">
        <f>3/24000000*OO[[#This Row],[143 (06JUL1985 18:00:00)-Water Temperature (C)]]*OO[[#This Row],[85]]</f>
        <v>3.1870125451674996E-8</v>
      </c>
      <c r="CJ43" s="10">
        <f>3/24000000*OO[[#This Row],[144 (06JUL1985 21:00:00)-Water Temperature (C)]]*OO[[#This Row],[86]]</f>
        <v>2.82081816921625E-8</v>
      </c>
      <c r="CK43" s="10">
        <f>3/24000000*OO[[#This Row],[145 (07JUL1985 00:00:00)-Water Temperature (C)]]*OO[[#This Row],[87]]</f>
        <v>2.4859521515699997E-8</v>
      </c>
      <c r="CL43" s="10">
        <f>3/24000000*OO[[#This Row],[146 (07JUL1985 03:00:00)-Water Temperature (C)]]*OO[[#This Row],[88]]</f>
        <v>2.3644583535025E-8</v>
      </c>
      <c r="CM43" s="10">
        <f>3/24000000*OO[[#This Row],[147 (07JUL1985 06:00:00)-Water Temperature (C)]]*OO[[#This Row],[89]]</f>
        <v>2.3609039644699999E-8</v>
      </c>
      <c r="CN43" s="10">
        <f>3/24000000*OO[[#This Row],[148 (07JUL1985 09:00:00)-Water Temperature (C)]]*OO[[#This Row],[90]]</f>
        <v>2.3884123654875E-8</v>
      </c>
      <c r="CO43" s="10">
        <f>3/24000000*OO[[#This Row],[149 (07JUL1985 12:00:00)-Water Temperature (C)]]*OO[[#This Row],[91]]</f>
        <v>2.3690919785774999E-8</v>
      </c>
      <c r="CP43" s="10">
        <f>3/24000000*OO[[#This Row],[150 (07JUL1985 15:00:00)-Water Temperature (C)]]*OO[[#This Row],[92]]</f>
        <v>2.2788215171899997E-8</v>
      </c>
      <c r="CQ43" s="10">
        <f>3/24000000*OO[[#This Row],[151 (07JUL1985 18:00:00)-Water Temperature (C)]]*OO[[#This Row],[93]]</f>
        <v>2.1159291834999995E-8</v>
      </c>
      <c r="CR43" s="10">
        <f>3/24000000*OO[[#This Row],[152 (07JUL1985 21:00:00)-Water Temperature (C)]]*OO[[#This Row],[94]]</f>
        <v>1.9598635962499997E-8</v>
      </c>
      <c r="CS43" s="10">
        <f>3/24000000*OO[[#This Row],[153 (08JUL1985 00:00:00)-Water Temperature (C)]]*OO[[#This Row],[95]]</f>
        <v>1.8518207906875002E-8</v>
      </c>
      <c r="CT43" s="10">
        <f>3/24000000*OO[[#This Row],[154 (08JUL1985 03:00:00)-Water Temperature (C)]]*OO[[#This Row],[96]]</f>
        <v>1.8618837680249997E-8</v>
      </c>
      <c r="CU43" s="10">
        <f>3/24000000*OO[[#This Row],[155 (08JUL1985 06:00:00)-Water Temperature (C)]]*OO[[#This Row],[97]]</f>
        <v>2.0094514794106252E-8</v>
      </c>
      <c r="CV43" s="10">
        <f>3/24000000*OO[[#This Row],[156 (08JUL1985 09:00:00)-Water Temperature (C)]]*OO[[#This Row],[98]]</f>
        <v>2.2594532284400002E-8</v>
      </c>
      <c r="CW43" s="10">
        <f>3/24000000*OO[[#This Row],[157 (08JUL1985 12:00:00)-Water Temperature (C)]]*OO[[#This Row],[99]]</f>
        <v>2.469624805825E-8</v>
      </c>
    </row>
    <row r="44" spans="1:101" x14ac:dyDescent="0.35">
      <c r="A44" t="s">
        <v>49</v>
      </c>
      <c r="B44">
        <v>848.56320000000005</v>
      </c>
      <c r="C44" s="10">
        <f>3/24*OO[[#This Row],[59 (26JUN1985 06:00:00)-Water Temperature (C)]]*OO[[#This Row],[1]]/SUM(OO[1])</f>
        <v>1.5875748938294472E-2</v>
      </c>
      <c r="D44" s="10">
        <f>3/24*OO[[#This Row],[60 (26JUN1985 09:00:00)-Water Temperature (C)]]*OO[[#This Row],[2]]/SUM(OO[2])</f>
        <v>0.14936581078539929</v>
      </c>
      <c r="E44" s="10">
        <f>3/24*OO[[#This Row],[61 (26JUN1985 12:00:00)-Water Temperature (C)]]*OO[[#This Row],[3]]/SUM(OO[3])</f>
        <v>2.5899794149362963E-2</v>
      </c>
      <c r="F44" s="10">
        <f>3/24*OO[[#This Row],[62 (26JUN1985 15:00:00)-Water Temperature (C)]]*OO[[#This Row],[4]]/SUM(OO[4])</f>
        <v>9.9892325087714315E-4</v>
      </c>
      <c r="G44" s="10">
        <f>3/24*OO[[#This Row],[63 (26JUN1985 18:00:00)-Water Temperature (C)]]*OO[[#This Row],[5]]/SUM(OO[5])</f>
        <v>6.8134023266468771E-5</v>
      </c>
      <c r="H44" s="10">
        <f>3/24*OO[[#This Row],[64 (26JUN1985 21:00:00)-Water Temperature (C)]]*OO[[#This Row],[6]]/SUM(OO[6])</f>
        <v>4.4328508645769377E-5</v>
      </c>
      <c r="I44" s="10">
        <f>3/24*OO[[#This Row],[65 (27JUN1985 00:00:00)-Water Temperature (C)]]*OO[[#This Row],[7]]/SUM(OO[7])</f>
        <v>3.8326142337785017E-5</v>
      </c>
      <c r="J44" s="10">
        <f>3/24*OO[[#This Row],[66 (27JUN1985 03:00:00)-Water Temperature (C)]]*OO[[#This Row],[8]]/SUM(OO[8])</f>
        <v>3.768206301920688E-5</v>
      </c>
      <c r="K44" s="10">
        <f>3/24*OO[[#This Row],[67 (27JUN1985 06:00:00)-Water Temperature (C)]]*OO[[#This Row],[9]]/SUM(OO[9])</f>
        <v>4.4258875013705185E-5</v>
      </c>
      <c r="L44" s="10">
        <f>3/24*OO[[#This Row],[68 (27JUN1985 09:00:00)-Water Temperature (C)]]*OO[[#This Row],[10]]/SUM(OO[10])</f>
        <v>4.9024086901529819E-5</v>
      </c>
      <c r="M44" s="10">
        <f>3/24*OO[[#This Row],[69 (27JUN1985 12:00:00)-Water Temperature (C)]]*OO[[#This Row],[11]]/SUM(OO[11])</f>
        <v>4.8074323372762223E-5</v>
      </c>
      <c r="N44" s="10">
        <f>3/24*OO[[#This Row],[70 (27JUN1985 15:00:00)-Water Temperature (C)]]*OO[[#This Row],[12]]/SUM(OO[12])</f>
        <v>4.3133719731467311E-5</v>
      </c>
      <c r="O44" s="10">
        <f>3/24*OO[[#This Row],[71 (27JUN1985 18:00:00)-Water Temperature (C)]]*OO[[#This Row],[13]]/SUM(OO[13])</f>
        <v>3.6756969802046569E-5</v>
      </c>
      <c r="P44" s="10">
        <f>3/24*OO[[#This Row],[72 (27JUN1985 21:00:00)-Water Temperature (C)]]*OO[[#This Row],[14]]/SUM(OO[14])</f>
        <v>3.0627819127811834E-5</v>
      </c>
      <c r="Q44" s="10">
        <f>3/24*OO[[#This Row],[73 (28JUN1985 00:00:00)-Water Temperature (C)]]*OO[[#This Row],[15]]/SUM(OO[15])</f>
        <v>2.5805473573014287E-5</v>
      </c>
      <c r="R44" s="10">
        <f>3/24*OO[[#This Row],[74 (28JUN1985 03:00:00)-Water Temperature (C)]]*OO[[#This Row],[16]]/SUM(OO[16])</f>
        <v>2.2844814881647003E-5</v>
      </c>
      <c r="S44" s="10">
        <f>3/24*OO[[#This Row],[75 (28JUN1985 06:00:00)-Water Temperature (C)]]*OO[[#This Row],[17]]/SUM(OO[17])</f>
        <v>2.0536676188080221E-5</v>
      </c>
      <c r="T44" s="10">
        <f>3/24*OO[[#This Row],[76 (28JUN1985 09:00:00)-Water Temperature (C)]]*OO[[#This Row],[18]]/SUM(OO[18])</f>
        <v>1.8873318034092121E-5</v>
      </c>
      <c r="U44" s="10">
        <f>3/24*OO[[#This Row],[77 (28JUN1985 12:00:00)-Water Temperature (C)]]*OO[[#This Row],[19]]/SUM(OO[19])</f>
        <v>1.7120463488552583E-5</v>
      </c>
      <c r="V44" s="10">
        <f>3/24000000*OO[[#This Row],[78 (28JUN1985 15:00:00)-Water Temperature (C)]]*OO[[#This Row],[20]]</f>
        <v>1.4608025537024999E-5</v>
      </c>
      <c r="W44" s="10">
        <f>3/24000000*OO[[#This Row],[79 (28JUN1985 18:00:00)-Water Temperature (C)]]*OO[[#This Row],[21]]</f>
        <v>1.2097617817119998E-5</v>
      </c>
      <c r="X44" s="10">
        <f>3/24000000*OO[[#This Row],[80 (28JUN1985 21:00:00)-Water Temperature (C)]]*OO[[#This Row],[22]]</f>
        <v>1.000214152715E-5</v>
      </c>
      <c r="Y44" s="10">
        <f>3/24000000*OO[[#This Row],[81 (29JUN1985 00:00:00)-Water Temperature (C)]]*OO[[#This Row],[23]]</f>
        <v>8.4655377808275003E-6</v>
      </c>
      <c r="Z44" s="10">
        <f>3/24000000*OO[[#This Row],[82 (29JUN1985 03:00:00)-Water Temperature (C)]]*OO[[#This Row],[24]]</f>
        <v>7.4563935237037486E-6</v>
      </c>
      <c r="AA44" s="10">
        <f>3/24000000*OO[[#This Row],[83 (29JUN1985 06:00:00)-Water Temperature (C)]]*OO[[#This Row],[25]]</f>
        <v>6.5674099281149996E-6</v>
      </c>
      <c r="AB44" s="10">
        <f>3/24000000*OO[[#This Row],[84 (29JUN1985 09:00:00)-Water Temperature (C)]]*OO[[#This Row],[26]]</f>
        <v>5.9650537950112504E-6</v>
      </c>
      <c r="AC44" s="10">
        <f>3/24000000*OO[[#This Row],[85 (29JUN1985 12:00:00)-Water Temperature (C)]]*OO[[#This Row],[27]]</f>
        <v>5.3546984351300002E-6</v>
      </c>
      <c r="AD44" s="10">
        <f>3/24000000*OO[[#This Row],[86 (29JUN1985 15:00:00)-Water Temperature (C)]]*OO[[#This Row],[28]]</f>
        <v>4.6085631325499996E-6</v>
      </c>
      <c r="AE44" s="10">
        <f>3/24000000*OO[[#This Row],[88 (29JUN1985 21:00:00)-Water Temperature (C)]]*OO[[#This Row],[30]]</f>
        <v>3.2441516039625001E-6</v>
      </c>
      <c r="AF44" s="10">
        <f>3/24000000*OO[[#This Row],[88 (29JUN1985 21:00:00)-Water Temperature (C)]]*OO[[#This Row],[30]]</f>
        <v>3.2441516039625001E-6</v>
      </c>
      <c r="AG44" s="10">
        <f>3/24000000*OO[[#This Row],[89 (30JUN1985 00:00:00)-Water Temperature (C)]]*OO[[#This Row],[31]]</f>
        <v>2.7008948536724998E-6</v>
      </c>
      <c r="AH44" s="10">
        <f>3/24000000*OO[[#This Row],[90 (30JUN1985 03:00:00)-Water Temperature (C)]]*OO[[#This Row],[32]]</f>
        <v>2.3749857859524997E-6</v>
      </c>
      <c r="AI44" s="10">
        <f>3/24000000*OO[[#This Row],[91 (30JUN1985 06:00:00)-Water Temperature (C)]]*OO[[#This Row],[33]]</f>
        <v>2.0421320046024996E-6</v>
      </c>
      <c r="AJ44" s="10">
        <f>3/24000000*OO[[#This Row],[92 (30JUN1985 09:00:00)-Water Temperature (C)]]*OO[[#This Row],[34]]</f>
        <v>1.5895454753314998E-6</v>
      </c>
      <c r="AK44" s="10">
        <f>3/24000000*OO[[#This Row],[93 (30JUN1985 12:00:00)-Water Temperature (C)]]*OO[[#This Row],[35]]</f>
        <v>1.1405853751564998E-6</v>
      </c>
      <c r="AL44" s="10">
        <f>3/24000000*OO[[#This Row],[94 (30JUN1985 15:00:00)-Water Temperature (C)]]*OO[[#This Row],[36]]</f>
        <v>7.9048277410425014E-7</v>
      </c>
      <c r="AM44" s="10">
        <f>3/24000000*OO[[#This Row],[95 (30JUN1985 18:00:00)-Water Temperature (C)]]*OO[[#This Row],[37]]</f>
        <v>5.6742961001112494E-7</v>
      </c>
      <c r="AN44" s="10">
        <f>3/24000000*OO[[#This Row],[96 (30JUN1985 21:00:00)-Water Temperature (C)]]*OO[[#This Row],[38]]</f>
        <v>4.3222503102999998E-7</v>
      </c>
      <c r="AO44" s="10">
        <f>3/24000000*OO[[#This Row],[97 (01JUL1985 00:00:00)-Water Temperature (C)]]*OO[[#This Row],[39]]</f>
        <v>3.4925536741124997E-7</v>
      </c>
      <c r="AP44" s="10">
        <f>3/24000000*OO[[#This Row],[98 (01JUL1985 03:00:00)-Water Temperature (C)]]*OO[[#This Row],[40]]</f>
        <v>3.0983584636124996E-7</v>
      </c>
      <c r="AQ44" s="10">
        <f>3/24000000*OO[[#This Row],[99 (01JUL1985 06:00:00)-Water Temperature (C)]]*OO[[#This Row],[41]]</f>
        <v>2.8497688312499996E-7</v>
      </c>
      <c r="AR44" s="10">
        <f>3/24000000*OO[[#This Row],[100 (01JUL1985 09:00:00)-Water Temperature (C)]]*OO[[#This Row],[42]]</f>
        <v>2.6039323327537496E-7</v>
      </c>
      <c r="AS44" s="10">
        <f>3/24000000*OO[[#This Row],[101 (01JUL1985 12:00:00)-Water Temperature (C)]]*OO[[#This Row],[43]]</f>
        <v>2.3282564354112501E-7</v>
      </c>
      <c r="AT44" s="10">
        <f>3/24000000*OO[[#This Row],[102 (01JUL1985 15:00:00)-Water Temperature (C)]]*OO[[#This Row],[44]]</f>
        <v>2.0656474973999997E-7</v>
      </c>
      <c r="AU44" s="10">
        <f>3/24000000*OO[[#This Row],[103 (01JUL1985 18:00:00)-Water Temperature (C)]]*OO[[#This Row],[45]]</f>
        <v>1.817088878109375E-7</v>
      </c>
      <c r="AV44" s="10">
        <f>3/24000000*OO[[#This Row],[104 (01JUL1985 21:00:00)-Water Temperature (C)]]*OO[[#This Row],[46]]</f>
        <v>1.6182460711434999E-7</v>
      </c>
      <c r="AW44" s="10">
        <f>3/24000000*OO[[#This Row],[105 (02JUL1985 00:00:00)-Water Temperature (C)]]*OO[[#This Row],[47]]</f>
        <v>1.4804477928626248E-7</v>
      </c>
      <c r="AX44" s="10">
        <f>3/24000000*OO[[#This Row],[106 (02JUL1985 03:00:00)-Water Temperature (C)]]*OO[[#This Row],[48]]</f>
        <v>1.44135251414E-7</v>
      </c>
      <c r="AY44" s="10">
        <f>3/24000000*OO[[#This Row],[107 (02JUL1985 06:00:00)-Water Temperature (C)]]*OO[[#This Row],[49]]</f>
        <v>1.4785950284300001E-7</v>
      </c>
      <c r="AZ44" s="10">
        <f>3/24000000*OO[[#This Row],[108 (02JUL1985 09:00:00)-Water Temperature (C)]]*OO[[#This Row],[50]]</f>
        <v>1.573328733788E-7</v>
      </c>
      <c r="BA44" s="10">
        <f>3/24000000*OO[[#This Row],[109 (02JUL1985 12:00:00)-Water Temperature (C)]]*OO[[#This Row],[51]]</f>
        <v>1.6530596406315E-7</v>
      </c>
      <c r="BB44" s="10">
        <f>3/24000000*OO[[#This Row],[110 (02JUL1985 15:00:00)-Water Temperature (C)]]*OO[[#This Row],[52]]</f>
        <v>1.6286293319915001E-7</v>
      </c>
      <c r="BC44" s="10">
        <f>3/24000000*OO[[#This Row],[111 (02JUL1985 18:00:00)-Water Temperature (C)]]*OO[[#This Row],[53]]</f>
        <v>1.497316545632125E-7</v>
      </c>
      <c r="BD44" s="10">
        <f>3/24000000*OO[[#This Row],[112 (02JUL1985 21:00:00)-Water Temperature (C)]]*OO[[#This Row],[54]]</f>
        <v>1.3276819057739998E-7</v>
      </c>
      <c r="BE44" s="10">
        <f>3/24000000*OO[[#This Row],[113 (03JUL1985 00:00:00)-Water Temperature (C)]]*OO[[#This Row],[55]]</f>
        <v>1.1615679571533751E-7</v>
      </c>
      <c r="BF44" s="10">
        <f>3/24000000*OO[[#This Row],[114 (03JUL1985 03:00:00)-Water Temperature (C)]]*OO[[#This Row],[56]]</f>
        <v>1.056152200206E-7</v>
      </c>
      <c r="BG44" s="10">
        <f>3/24000000*OO[[#This Row],[115 (03JUL1985 06:00:00)-Water Temperature (C)]]*OO[[#This Row],[57]]</f>
        <v>1.0328836742696251E-7</v>
      </c>
      <c r="BH44" s="10">
        <f>3/24000000*OO[[#This Row],[116 (03JUL1985 09:00:00)-Water Temperature (C)]]*OO[[#This Row],[58]]</f>
        <v>1.05780967437275E-7</v>
      </c>
      <c r="BI44" s="10">
        <f>3/24000000*OO[[#This Row],[117 (03JUL1985 12:00:00)-Water Temperature (C)]]*OO[[#This Row],[59]]</f>
        <v>1.0838609969774998E-7</v>
      </c>
      <c r="BJ44" s="10">
        <f>3/24000000*OO[[#This Row],[118 (03JUL1985 15:00:00)-Water Temperature (C)]]*OO[[#This Row],[60]]</f>
        <v>1.0591514157124999E-7</v>
      </c>
      <c r="BK44" s="10">
        <f>3/24000000*OO[[#This Row],[119 (03JUL1985 18:00:00)-Water Temperature (C)]]*OO[[#This Row],[61]]</f>
        <v>9.8716713112612502E-8</v>
      </c>
      <c r="BL44" s="10">
        <f>3/24000000*OO[[#This Row],[120 (03JUL1985 21:00:00)-Water Temperature (C)]]*OO[[#This Row],[62]]</f>
        <v>8.8838093194024991E-8</v>
      </c>
      <c r="BM44" s="10">
        <f>3/24000000*OO[[#This Row],[121 (04JUL1985 00:00:00)-Water Temperature (C)]]*OO[[#This Row],[63]]</f>
        <v>7.9453291079250004E-8</v>
      </c>
      <c r="BN44" s="10">
        <f>3/24000000*OO[[#This Row],[122 (04JUL1985 03:00:00)-Water Temperature (C)]]*OO[[#This Row],[64]]</f>
        <v>7.5602492282749989E-8</v>
      </c>
      <c r="BO44" s="10">
        <f>3/24000000*OO[[#This Row],[123 (04JUL1985 06:00:00)-Water Temperature (C)]]*OO[[#This Row],[65]]</f>
        <v>7.5405453641774995E-8</v>
      </c>
      <c r="BP44" s="10">
        <f>3/24000000*OO[[#This Row],[124 (04JUL1985 09:00:00)-Water Temperature (C)]]*OO[[#This Row],[66]]</f>
        <v>7.5991795300499993E-8</v>
      </c>
      <c r="BQ44" s="10">
        <f>3/24000000*OO[[#This Row],[125 (04JUL1985 12:00:00)-Water Temperature (C)]]*OO[[#This Row],[67]]</f>
        <v>7.4349428278212502E-8</v>
      </c>
      <c r="BR44" s="10">
        <f>3/24000000*OO[[#This Row],[126 (04JUL1985 15:00:00)-Water Temperature (C)]]*OO[[#This Row],[68]]</f>
        <v>6.9895269822675007E-8</v>
      </c>
      <c r="BS44" s="10">
        <f>3/24000000*OO[[#This Row],[127 (04JUL1985 18:00:00)-Water Temperature (C)]]*OO[[#This Row],[69]]</f>
        <v>6.2933842950749996E-8</v>
      </c>
      <c r="BT44" s="10">
        <f>3/24000000*OO[[#This Row],[128 (04JUL1985 21:00:00)-Water Temperature (C)]]*OO[[#This Row],[70]]</f>
        <v>5.5677198306449995E-8</v>
      </c>
      <c r="BU44" s="10">
        <f>3/24000000*OO[[#This Row],[129 (05JUL1985 00:00:00)-Water Temperature (C)]]*OO[[#This Row],[71]]</f>
        <v>5.0109113296725E-8</v>
      </c>
      <c r="BV44" s="10">
        <f>3/24000000*OO[[#This Row],[130 (05JUL1985 03:00:00)-Water Temperature (C)]]*OO[[#This Row],[72]]</f>
        <v>4.8524126814400002E-8</v>
      </c>
      <c r="BW44" s="10">
        <f>3/24000000*OO[[#This Row],[131 (05JUL1985 06:00:00)-Water Temperature (C)]]*OO[[#This Row],[73]]</f>
        <v>4.8808638887874991E-8</v>
      </c>
      <c r="BX44" s="10">
        <f>3/24000000*OO[[#This Row],[132 (05JUL1985 09:00:00)-Water Temperature (C)]]*OO[[#This Row],[74]]</f>
        <v>5.0304941643312501E-8</v>
      </c>
      <c r="BY44" s="10">
        <f>3/24000000*OO[[#This Row],[133 (05JUL1985 12:00:00)-Water Temperature (C)]]*OO[[#This Row],[75]]</f>
        <v>5.1158782238199997E-8</v>
      </c>
      <c r="BZ44" s="10">
        <f>3/24000000*OO[[#This Row],[134 (05JUL1985 15:00:00)-Water Temperature (C)]]*OO[[#This Row],[76]]</f>
        <v>4.9308808878875E-8</v>
      </c>
      <c r="CA44" s="10">
        <f>3/24000000*OO[[#This Row],[135 (05JUL1985 18:00:00)-Water Temperature (C)]]*OO[[#This Row],[77]]</f>
        <v>4.5491613650274996E-8</v>
      </c>
      <c r="CB44" s="10">
        <f>3/24000000*OO[[#This Row],[136 (05JUL1985 21:00:00)-Water Temperature (C)]]*OO[[#This Row],[78]]</f>
        <v>4.1115241339199997E-8</v>
      </c>
      <c r="CC44" s="10">
        <f>3/24000000*OO[[#This Row],[137 (06JUL1985 00:00:00)-Water Temperature (C)]]*OO[[#This Row],[79]]</f>
        <v>3.7362471924487495E-8</v>
      </c>
      <c r="CD44" s="10">
        <f>3/24000000*OO[[#This Row],[138 (06JUL1985 03:00:00)-Water Temperature (C)]]*OO[[#This Row],[80]]</f>
        <v>3.6124523721149999E-8</v>
      </c>
      <c r="CE44" s="10">
        <f>3/24000000*OO[[#This Row],[139 (06JUL1985 06:00:00)-Water Temperature (C)]]*OO[[#This Row],[81]]</f>
        <v>3.6904762492899995E-8</v>
      </c>
      <c r="CF44" s="10">
        <f>3/24000000*OO[[#This Row],[140 (06JUL1985 09:00:00)-Water Temperature (C)]]*OO[[#This Row],[82]]</f>
        <v>3.8667128670000003E-8</v>
      </c>
      <c r="CG44" s="10">
        <f>3/24000000*OO[[#This Row],[141 (06JUL1985 12:00:00)-Water Temperature (C)]]*OO[[#This Row],[83]]</f>
        <v>3.9710308590875005E-8</v>
      </c>
      <c r="CH44" s="10">
        <f>3/24000000*OO[[#This Row],[142 (06JUL1985 15:00:00)-Water Temperature (C)]]*OO[[#This Row],[84]]</f>
        <v>3.8542487072537501E-8</v>
      </c>
      <c r="CI44" s="10">
        <f>3/24000000*OO[[#This Row],[143 (06JUL1985 18:00:00)-Water Temperature (C)]]*OO[[#This Row],[85]]</f>
        <v>3.5494060049349998E-8</v>
      </c>
      <c r="CJ44" s="10">
        <f>3/24000000*OO[[#This Row],[144 (06JUL1985 21:00:00)-Water Temperature (C)]]*OO[[#This Row],[86]]</f>
        <v>3.1559316900300004E-8</v>
      </c>
      <c r="CK44" s="10">
        <f>3/24000000*OO[[#This Row],[145 (07JUL1985 00:00:00)-Water Temperature (C)]]*OO[[#This Row],[87]]</f>
        <v>2.7858987999599996E-8</v>
      </c>
      <c r="CL44" s="10">
        <f>3/24000000*OO[[#This Row],[146 (07JUL1985 03:00:00)-Water Temperature (C)]]*OO[[#This Row],[88]]</f>
        <v>2.6450879252625E-8</v>
      </c>
      <c r="CM44" s="10">
        <f>3/24000000*OO[[#This Row],[147 (07JUL1985 06:00:00)-Water Temperature (C)]]*OO[[#This Row],[89]]</f>
        <v>2.6142133696737498E-8</v>
      </c>
      <c r="CN44" s="10">
        <f>3/24000000*OO[[#This Row],[148 (07JUL1985 09:00:00)-Water Temperature (C)]]*OO[[#This Row],[90]]</f>
        <v>2.6403488760024993E-8</v>
      </c>
      <c r="CO44" s="10">
        <f>3/24000000*OO[[#This Row],[149 (07JUL1985 12:00:00)-Water Temperature (C)]]*OO[[#This Row],[91]]</f>
        <v>2.6181359373675004E-8</v>
      </c>
      <c r="CP44" s="10">
        <f>3/24000000*OO[[#This Row],[150 (07JUL1985 15:00:00)-Water Temperature (C)]]*OO[[#This Row],[92]]</f>
        <v>2.530464564635E-8</v>
      </c>
      <c r="CQ44" s="10">
        <f>3/24000000*OO[[#This Row],[151 (07JUL1985 18:00:00)-Water Temperature (C)]]*OO[[#This Row],[93]]</f>
        <v>2.35311269865E-8</v>
      </c>
      <c r="CR44" s="10">
        <f>3/24000000*OO[[#This Row],[152 (07JUL1985 21:00:00)-Water Temperature (C)]]*OO[[#This Row],[94]]</f>
        <v>2.1788793215699998E-8</v>
      </c>
      <c r="CS44" s="10">
        <f>3/24000000*OO[[#This Row],[153 (08JUL1985 00:00:00)-Water Temperature (C)]]*OO[[#This Row],[95]]</f>
        <v>2.0592741332800001E-8</v>
      </c>
      <c r="CT44" s="10">
        <f>3/24000000*OO[[#This Row],[154 (08JUL1985 03:00:00)-Water Temperature (C)]]*OO[[#This Row],[96]]</f>
        <v>2.0721840165399998E-8</v>
      </c>
      <c r="CU44" s="10">
        <f>3/24000000*OO[[#This Row],[155 (08JUL1985 06:00:00)-Water Temperature (C)]]*OO[[#This Row],[97]]</f>
        <v>2.2173956603974997E-8</v>
      </c>
      <c r="CV44" s="10">
        <f>3/24000000*OO[[#This Row],[156 (08JUL1985 09:00:00)-Water Temperature (C)]]*OO[[#This Row],[98]]</f>
        <v>2.4777181878149995E-8</v>
      </c>
      <c r="CW44" s="10">
        <f>3/24000000*OO[[#This Row],[157 (08JUL1985 12:00:00)-Water Temperature (C)]]*OO[[#This Row],[99]]</f>
        <v>2.7114899573199999E-8</v>
      </c>
    </row>
    <row r="45" spans="1:101" x14ac:dyDescent="0.35">
      <c r="A45" t="s">
        <v>50</v>
      </c>
      <c r="B45">
        <v>815.12360000000001</v>
      </c>
      <c r="C45" s="10">
        <f>3/24*OO[[#This Row],[59 (26JUN1985 06:00:00)-Water Temperature (C)]]*OO[[#This Row],[1]]/SUM(OO[1])</f>
        <v>1.0152856810630953E-2</v>
      </c>
      <c r="D45" s="10">
        <f>3/24*OO[[#This Row],[60 (26JUN1985 09:00:00)-Water Temperature (C)]]*OO[[#This Row],[2]]/SUM(OO[2])</f>
        <v>0.16007392953622152</v>
      </c>
      <c r="E45" s="10">
        <f>3/24*OO[[#This Row],[61 (26JUN1985 12:00:00)-Water Temperature (C)]]*OO[[#This Row],[3]]/SUM(OO[3])</f>
        <v>3.4348282012259958E-2</v>
      </c>
      <c r="F45" s="10">
        <f>3/24*OO[[#This Row],[62 (26JUN1985 15:00:00)-Water Temperature (C)]]*OO[[#This Row],[4]]/SUM(OO[4])</f>
        <v>1.4395003020604212E-3</v>
      </c>
      <c r="G45" s="10">
        <f>3/24*OO[[#This Row],[63 (26JUN1985 18:00:00)-Water Temperature (C)]]*OO[[#This Row],[5]]/SUM(OO[5])</f>
        <v>8.0692154967408012E-5</v>
      </c>
      <c r="H45" s="10">
        <f>3/24*OO[[#This Row],[64 (26JUN1985 21:00:00)-Water Temperature (C)]]*OO[[#This Row],[6]]/SUM(OO[6])</f>
        <v>4.7343326446488646E-5</v>
      </c>
      <c r="I45" s="10">
        <f>3/24*OO[[#This Row],[65 (27JUN1985 00:00:00)-Water Temperature (C)]]*OO[[#This Row],[7]]/SUM(OO[7])</f>
        <v>4.0766636932868158E-5</v>
      </c>
      <c r="J45" s="10">
        <f>3/24*OO[[#This Row],[66 (27JUN1985 03:00:00)-Water Temperature (C)]]*OO[[#This Row],[8]]/SUM(OO[8])</f>
        <v>3.9526074608136266E-5</v>
      </c>
      <c r="K45" s="10">
        <f>3/24*OO[[#This Row],[67 (27JUN1985 06:00:00)-Water Temperature (C)]]*OO[[#This Row],[9]]/SUM(OO[9])</f>
        <v>4.6069918145614003E-5</v>
      </c>
      <c r="L45" s="10">
        <f>3/24*OO[[#This Row],[68 (27JUN1985 09:00:00)-Water Temperature (C)]]*OO[[#This Row],[10]]/SUM(OO[10])</f>
        <v>5.1453845135575817E-5</v>
      </c>
      <c r="M45" s="10">
        <f>3/24*OO[[#This Row],[69 (27JUN1985 12:00:00)-Water Temperature (C)]]*OO[[#This Row],[11]]/SUM(OO[11])</f>
        <v>5.0743299007411785E-5</v>
      </c>
      <c r="N45" s="10">
        <f>3/24*OO[[#This Row],[70 (27JUN1985 15:00:00)-Water Temperature (C)]]*OO[[#This Row],[12]]/SUM(OO[12])</f>
        <v>4.5682108071782183E-5</v>
      </c>
      <c r="O45" s="10">
        <f>3/24*OO[[#This Row],[71 (27JUN1985 18:00:00)-Water Temperature (C)]]*OO[[#This Row],[13]]/SUM(OO[13])</f>
        <v>3.9019205520822434E-5</v>
      </c>
      <c r="P45" s="10">
        <f>3/24*OO[[#This Row],[72 (27JUN1985 21:00:00)-Water Temperature (C)]]*OO[[#This Row],[14]]/SUM(OO[14])</f>
        <v>3.2507974373351784E-5</v>
      </c>
      <c r="Q45" s="10">
        <f>3/24*OO[[#This Row],[73 (28JUN1985 00:00:00)-Water Temperature (C)]]*OO[[#This Row],[15]]/SUM(OO[15])</f>
        <v>2.7381158994053099E-5</v>
      </c>
      <c r="R45" s="10">
        <f>3/24*OO[[#This Row],[74 (28JUN1985 03:00:00)-Water Temperature (C)]]*OO[[#This Row],[16]]/SUM(OO[16])</f>
        <v>2.4223366660679183E-5</v>
      </c>
      <c r="S45" s="10">
        <f>3/24*OO[[#This Row],[75 (28JUN1985 06:00:00)-Water Temperature (C)]]*OO[[#This Row],[17]]/SUM(OO[17])</f>
        <v>2.1708660726580419E-5</v>
      </c>
      <c r="T45" s="10">
        <f>3/24*OO[[#This Row],[76 (28JUN1985 09:00:00)-Water Temperature (C)]]*OO[[#This Row],[18]]/SUM(OO[18])</f>
        <v>1.9896839425163701E-5</v>
      </c>
      <c r="U45" s="10">
        <f>3/24*OO[[#This Row],[77 (28JUN1985 12:00:00)-Water Temperature (C)]]*OO[[#This Row],[19]]/SUM(OO[19])</f>
        <v>1.8086920012187123E-5</v>
      </c>
      <c r="V45" s="10">
        <f>3/24000000*OO[[#This Row],[78 (28JUN1985 15:00:00)-Water Temperature (C)]]*OO[[#This Row],[20]]</f>
        <v>1.5443026154895E-5</v>
      </c>
      <c r="W45" s="10">
        <f>3/24000000*OO[[#This Row],[79 (28JUN1985 18:00:00)-Water Temperature (C)]]*OO[[#This Row],[21]]</f>
        <v>1.2780502795417502E-5</v>
      </c>
      <c r="X45" s="10">
        <f>3/24000000*OO[[#This Row],[80 (28JUN1985 21:00:00)-Water Temperature (C)]]*OO[[#This Row],[22]]</f>
        <v>1.0557400812697499E-5</v>
      </c>
      <c r="Y45" s="10">
        <f>3/24000000*OO[[#This Row],[81 (29JUN1985 00:00:00)-Water Temperature (C)]]*OO[[#This Row],[23]]</f>
        <v>8.9416045945600002E-6</v>
      </c>
      <c r="Z45" s="10">
        <f>3/24000000*OO[[#This Row],[82 (29JUN1985 03:00:00)-Water Temperature (C)]]*OO[[#This Row],[24]]</f>
        <v>7.8668906268349997E-6</v>
      </c>
      <c r="AA45" s="10">
        <f>3/24000000*OO[[#This Row],[83 (29JUN1985 06:00:00)-Water Temperature (C)]]*OO[[#This Row],[25]]</f>
        <v>6.914953684493749E-6</v>
      </c>
      <c r="AB45" s="10">
        <f>3/24000000*OO[[#This Row],[84 (29JUN1985 09:00:00)-Water Temperature (C)]]*OO[[#This Row],[26]]</f>
        <v>6.2869173883012497E-6</v>
      </c>
      <c r="AC45" s="10">
        <f>3/24000000*OO[[#This Row],[85 (29JUN1985 12:00:00)-Water Temperature (C)]]*OO[[#This Row],[27]]</f>
        <v>5.645842279436249E-6</v>
      </c>
      <c r="AD45" s="10">
        <f>3/24000000*OO[[#This Row],[86 (29JUN1985 15:00:00)-Water Temperature (C)]]*OO[[#This Row],[28]]</f>
        <v>4.8613795541500001E-6</v>
      </c>
      <c r="AE45" s="10">
        <f>3/24000000*OO[[#This Row],[88 (29JUN1985 21:00:00)-Water Temperature (C)]]*OO[[#This Row],[30]]</f>
        <v>3.4371584779349998E-6</v>
      </c>
      <c r="AF45" s="10">
        <f>3/24000000*OO[[#This Row],[88 (29JUN1985 21:00:00)-Water Temperature (C)]]*OO[[#This Row],[30]]</f>
        <v>3.4371584779349998E-6</v>
      </c>
      <c r="AG45" s="10">
        <f>3/24000000*OO[[#This Row],[89 (30JUN1985 00:00:00)-Water Temperature (C)]]*OO[[#This Row],[31]]</f>
        <v>2.8654629321249998E-6</v>
      </c>
      <c r="AH45" s="10">
        <f>3/24000000*OO[[#This Row],[90 (30JUN1985 03:00:00)-Water Temperature (C)]]*OO[[#This Row],[32]]</f>
        <v>2.5221472953324999E-6</v>
      </c>
      <c r="AI45" s="10">
        <f>3/24000000*OO[[#This Row],[91 (30JUN1985 06:00:00)-Water Temperature (C)]]*OO[[#This Row],[33]]</f>
        <v>2.1822318740175E-6</v>
      </c>
      <c r="AJ45" s="10">
        <f>3/24000000*OO[[#This Row],[92 (30JUN1985 09:00:00)-Water Temperature (C)]]*OO[[#This Row],[34]]</f>
        <v>1.7148398751236249E-6</v>
      </c>
      <c r="AK45" s="10">
        <f>3/24000000*OO[[#This Row],[93 (30JUN1985 12:00:00)-Water Temperature (C)]]*OO[[#This Row],[35]]</f>
        <v>1.2342540029225E-6</v>
      </c>
      <c r="AL45" s="10">
        <f>3/24000000*OO[[#This Row],[94 (30JUN1985 15:00:00)-Water Temperature (C)]]*OO[[#This Row],[36]]</f>
        <v>8.5142348570999993E-7</v>
      </c>
      <c r="AM45" s="10">
        <f>3/24000000*OO[[#This Row],[95 (30JUN1985 18:00:00)-Water Temperature (C)]]*OO[[#This Row],[37]]</f>
        <v>6.0779837801900008E-7</v>
      </c>
      <c r="AN45" s="10">
        <f>3/24000000*OO[[#This Row],[96 (30JUN1985 21:00:00)-Water Temperature (C)]]*OO[[#This Row],[38]]</f>
        <v>4.6096615839374995E-7</v>
      </c>
      <c r="AO45" s="10">
        <f>3/24000000*OO[[#This Row],[97 (01JUL1985 00:00:00)-Water Temperature (C)]]*OO[[#This Row],[39]]</f>
        <v>3.709258812945E-7</v>
      </c>
      <c r="AP45" s="10">
        <f>3/24000000*OO[[#This Row],[98 (01JUL1985 03:00:00)-Water Temperature (C)]]*OO[[#This Row],[40]]</f>
        <v>3.2783545396112498E-7</v>
      </c>
      <c r="AQ45" s="10">
        <f>3/24000000*OO[[#This Row],[99 (01JUL1985 06:00:00)-Water Temperature (C)]]*OO[[#This Row],[41]]</f>
        <v>3.0057480453749996E-7</v>
      </c>
      <c r="AR45" s="10">
        <f>3/24000000*OO[[#This Row],[100 (01JUL1985 09:00:00)-Water Temperature (C)]]*OO[[#This Row],[42]]</f>
        <v>2.7487581705974997E-7</v>
      </c>
      <c r="AS45" s="10">
        <f>3/24000000*OO[[#This Row],[101 (01JUL1985 12:00:00)-Water Temperature (C)]]*OO[[#This Row],[43]]</f>
        <v>2.4534925833662499E-7</v>
      </c>
      <c r="AT45" s="10">
        <f>3/24000000*OO[[#This Row],[102 (01JUL1985 15:00:00)-Water Temperature (C)]]*OO[[#This Row],[44]]</f>
        <v>2.1765715110562498E-7</v>
      </c>
      <c r="AU45" s="10">
        <f>3/24000000*OO[[#This Row],[103 (01JUL1985 18:00:00)-Water Temperature (C)]]*OO[[#This Row],[45]]</f>
        <v>1.9133253814525001E-7</v>
      </c>
      <c r="AV45" s="10">
        <f>3/24000000*OO[[#This Row],[104 (01JUL1985 21:00:00)-Water Temperature (C)]]*OO[[#This Row],[46]]</f>
        <v>1.7027809092002497E-7</v>
      </c>
      <c r="AW45" s="10">
        <f>3/24000000*OO[[#This Row],[105 (02JUL1985 00:00:00)-Water Temperature (C)]]*OO[[#This Row],[47]]</f>
        <v>1.557130551574E-7</v>
      </c>
      <c r="AX45" s="10">
        <f>3/24000000*OO[[#This Row],[106 (02JUL1985 03:00:00)-Water Temperature (C)]]*OO[[#This Row],[48]]</f>
        <v>1.5147432231520002E-7</v>
      </c>
      <c r="AY45" s="10">
        <f>3/24000000*OO[[#This Row],[107 (02JUL1985 06:00:00)-Water Temperature (C)]]*OO[[#This Row],[49]]</f>
        <v>1.5474688556939999E-7</v>
      </c>
      <c r="AZ45" s="10">
        <f>3/24000000*OO[[#This Row],[108 (02JUL1985 09:00:00)-Water Temperature (C)]]*OO[[#This Row],[50]]</f>
        <v>1.6429860743368747E-7</v>
      </c>
      <c r="BA45" s="10">
        <f>3/24000000*OO[[#This Row],[109 (02JUL1985 12:00:00)-Water Temperature (C)]]*OO[[#This Row],[51]]</f>
        <v>1.727391906079125E-7</v>
      </c>
      <c r="BB45" s="10">
        <f>3/24000000*OO[[#This Row],[110 (02JUL1985 15:00:00)-Water Temperature (C)]]*OO[[#This Row],[52]]</f>
        <v>1.7044391973721249E-7</v>
      </c>
      <c r="BC45" s="10">
        <f>3/24000000*OO[[#This Row],[111 (02JUL1985 18:00:00)-Water Temperature (C)]]*OO[[#This Row],[53]]</f>
        <v>1.570600430553125E-7</v>
      </c>
      <c r="BD45" s="10">
        <f>3/24000000*OO[[#This Row],[112 (02JUL1985 21:00:00)-Water Temperature (C)]]*OO[[#This Row],[54]]</f>
        <v>1.3976576117056249E-7</v>
      </c>
      <c r="BE45" s="10">
        <f>3/24000000*OO[[#This Row],[113 (03JUL1985 00:00:00)-Water Temperature (C)]]*OO[[#This Row],[55]]</f>
        <v>1.2251547516633751E-7</v>
      </c>
      <c r="BF45" s="10">
        <f>3/24000000*OO[[#This Row],[114 (03JUL1985 03:00:00)-Water Temperature (C)]]*OO[[#This Row],[56]]</f>
        <v>1.1131714487430001E-7</v>
      </c>
      <c r="BG45" s="10">
        <f>3/24000000*OO[[#This Row],[115 (03JUL1985 06:00:00)-Water Temperature (C)]]*OO[[#This Row],[57]]</f>
        <v>1.0847260732049999E-7</v>
      </c>
      <c r="BH45" s="10">
        <f>3/24000000*OO[[#This Row],[116 (03JUL1985 09:00:00)-Water Temperature (C)]]*OO[[#This Row],[58]]</f>
        <v>1.1080328958067499E-7</v>
      </c>
      <c r="BI45" s="10">
        <f>3/24000000*OO[[#This Row],[117 (03JUL1985 12:00:00)-Water Temperature (C)]]*OO[[#This Row],[59]]</f>
        <v>1.134429124697625E-7</v>
      </c>
      <c r="BJ45" s="10">
        <f>3/24000000*OO[[#This Row],[118 (03JUL1985 15:00:00)-Water Temperature (C)]]*OO[[#This Row],[60]]</f>
        <v>1.1077365789864999E-7</v>
      </c>
      <c r="BK45" s="10">
        <f>3/24000000*OO[[#This Row],[119 (03JUL1985 18:00:00)-Water Temperature (C)]]*OO[[#This Row],[61]]</f>
        <v>1.0344725926899998E-7</v>
      </c>
      <c r="BL45" s="10">
        <f>3/24000000*OO[[#This Row],[120 (03JUL1985 21:00:00)-Water Temperature (C)]]*OO[[#This Row],[62]]</f>
        <v>9.3431661349562504E-8</v>
      </c>
      <c r="BM45" s="10">
        <f>3/24000000*OO[[#This Row],[121 (04JUL1985 00:00:00)-Water Temperature (C)]]*OO[[#This Row],[63]]</f>
        <v>8.377446662774999E-8</v>
      </c>
      <c r="BN45" s="10">
        <f>3/24000000*OO[[#This Row],[122 (04JUL1985 03:00:00)-Water Temperature (C)]]*OO[[#This Row],[64]]</f>
        <v>7.9756233584937502E-8</v>
      </c>
      <c r="BO45" s="10">
        <f>3/24000000*OO[[#This Row],[123 (04JUL1985 06:00:00)-Water Temperature (C)]]*OO[[#This Row],[65]]</f>
        <v>7.9280928026699985E-8</v>
      </c>
      <c r="BP45" s="10">
        <f>3/24000000*OO[[#This Row],[124 (04JUL1985 09:00:00)-Water Temperature (C)]]*OO[[#This Row],[66]]</f>
        <v>7.9779608385337507E-8</v>
      </c>
      <c r="BQ45" s="10">
        <f>3/24000000*OO[[#This Row],[125 (04JUL1985 12:00:00)-Water Temperature (C)]]*OO[[#This Row],[67]]</f>
        <v>7.7937828332000007E-8</v>
      </c>
      <c r="BR45" s="10">
        <f>3/24000000*OO[[#This Row],[126 (04JUL1985 15:00:00)-Water Temperature (C)]]*OO[[#This Row],[68]]</f>
        <v>7.3385607334875002E-8</v>
      </c>
      <c r="BS45" s="10">
        <f>3/24000000*OO[[#This Row],[127 (04JUL1985 18:00:00)-Water Temperature (C)]]*OO[[#This Row],[69]]</f>
        <v>6.6206570563549992E-8</v>
      </c>
      <c r="BT45" s="10">
        <f>3/24000000*OO[[#This Row],[128 (04JUL1985 21:00:00)-Water Temperature (C)]]*OO[[#This Row],[70]]</f>
        <v>5.8663262954062487E-8</v>
      </c>
      <c r="BU45" s="10">
        <f>3/24000000*OO[[#This Row],[129 (05JUL1985 00:00:00)-Water Temperature (C)]]*OO[[#This Row],[71]]</f>
        <v>5.2755589458449996E-8</v>
      </c>
      <c r="BV45" s="10">
        <f>3/24000000*OO[[#This Row],[130 (05JUL1985 03:00:00)-Water Temperature (C)]]*OO[[#This Row],[72]]</f>
        <v>5.105364307545E-8</v>
      </c>
      <c r="BW45" s="10">
        <f>3/24000000*OO[[#This Row],[131 (05JUL1985 06:00:00)-Water Temperature (C)]]*OO[[#This Row],[73]]</f>
        <v>5.1142220278875003E-8</v>
      </c>
      <c r="BX45" s="10">
        <f>3/24000000*OO[[#This Row],[132 (05JUL1985 09:00:00)-Water Temperature (C)]]*OO[[#This Row],[74]]</f>
        <v>5.2641839622937511E-8</v>
      </c>
      <c r="BY45" s="10">
        <f>3/24000000*OO[[#This Row],[133 (05JUL1985 12:00:00)-Water Temperature (C)]]*OO[[#This Row],[75]]</f>
        <v>5.3526273411000003E-8</v>
      </c>
      <c r="BZ45" s="10">
        <f>3/24000000*OO[[#This Row],[134 (05JUL1985 15:00:00)-Water Temperature (C)]]*OO[[#This Row],[76]]</f>
        <v>5.1637924188224999E-8</v>
      </c>
      <c r="CA45" s="10">
        <f>3/24000000*OO[[#This Row],[135 (05JUL1985 18:00:00)-Water Temperature (C)]]*OO[[#This Row],[77]]</f>
        <v>4.7747973549999993E-8</v>
      </c>
      <c r="CB45" s="10">
        <f>3/24000000*OO[[#This Row],[136 (05JUL1985 21:00:00)-Water Temperature (C)]]*OO[[#This Row],[78]]</f>
        <v>4.3243043146874993E-8</v>
      </c>
      <c r="CC45" s="10">
        <f>3/24000000*OO[[#This Row],[137 (06JUL1985 00:00:00)-Water Temperature (C)]]*OO[[#This Row],[79]]</f>
        <v>3.9328423183124995E-8</v>
      </c>
      <c r="CD45" s="10">
        <f>3/24000000*OO[[#This Row],[138 (06JUL1985 03:00:00)-Water Temperature (C)]]*OO[[#This Row],[80]]</f>
        <v>3.8010874419125E-8</v>
      </c>
      <c r="CE45" s="10">
        <f>3/24000000*OO[[#This Row],[139 (06JUL1985 06:00:00)-Water Temperature (C)]]*OO[[#This Row],[81]]</f>
        <v>3.8697531055300001E-8</v>
      </c>
      <c r="CF45" s="10">
        <f>3/24000000*OO[[#This Row],[140 (06JUL1985 09:00:00)-Water Temperature (C)]]*OO[[#This Row],[82]]</f>
        <v>4.0464112743749998E-8</v>
      </c>
      <c r="CG45" s="10">
        <f>3/24000000*OO[[#This Row],[141 (06JUL1985 12:00:00)-Water Temperature (C)]]*OO[[#This Row],[83]]</f>
        <v>4.1529162708949993E-8</v>
      </c>
      <c r="CH45" s="10">
        <f>3/24000000*OO[[#This Row],[142 (06JUL1985 15:00:00)-Water Temperature (C)]]*OO[[#This Row],[84]]</f>
        <v>4.0329640824199998E-8</v>
      </c>
      <c r="CI45" s="10">
        <f>3/24000000*OO[[#This Row],[143 (06JUL1985 18:00:00)-Water Temperature (C)]]*OO[[#This Row],[85]]</f>
        <v>3.7250291137737493E-8</v>
      </c>
      <c r="CJ45" s="10">
        <f>3/24000000*OO[[#This Row],[144 (06JUL1985 21:00:00)-Water Temperature (C)]]*OO[[#This Row],[86]]</f>
        <v>3.3223628956499999E-8</v>
      </c>
      <c r="CK45" s="10">
        <f>3/24000000*OO[[#This Row],[145 (07JUL1985 00:00:00)-Water Temperature (C)]]*OO[[#This Row],[87]]</f>
        <v>2.93596408288625E-8</v>
      </c>
      <c r="CL45" s="10">
        <f>3/24000000*OO[[#This Row],[146 (07JUL1985 03:00:00)-Water Temperature (C)]]*OO[[#This Row],[88]]</f>
        <v>2.7851434610999999E-8</v>
      </c>
      <c r="CM45" s="10">
        <f>3/24000000*OO[[#This Row],[147 (07JUL1985 06:00:00)-Water Temperature (C)]]*OO[[#This Row],[89]]</f>
        <v>2.7355695653474999E-8</v>
      </c>
      <c r="CN45" s="10">
        <f>3/24000000*OO[[#This Row],[148 (07JUL1985 09:00:00)-Water Temperature (C)]]*OO[[#This Row],[90]]</f>
        <v>2.7583821610312497E-8</v>
      </c>
      <c r="CO45" s="10">
        <f>3/24000000*OO[[#This Row],[149 (07JUL1985 12:00:00)-Water Temperature (C)]]*OO[[#This Row],[91]]</f>
        <v>2.7336723353437503E-8</v>
      </c>
      <c r="CP45" s="10">
        <f>3/24000000*OO[[#This Row],[150 (07JUL1985 15:00:00)-Water Temperature (C)]]*OO[[#This Row],[92]]</f>
        <v>2.6509163339137492E-8</v>
      </c>
      <c r="CQ45" s="10">
        <f>3/24000000*OO[[#This Row],[151 (07JUL1985 18:00:00)-Water Temperature (C)]]*OO[[#This Row],[93]]</f>
        <v>2.4677772423962497E-8</v>
      </c>
      <c r="CR45" s="10">
        <f>3/24000000*OO[[#This Row],[152 (07JUL1985 21:00:00)-Water Temperature (C)]]*OO[[#This Row],[94]]</f>
        <v>2.28481468902E-8</v>
      </c>
      <c r="CS45" s="10">
        <f>3/24000000*OO[[#This Row],[153 (08JUL1985 00:00:00)-Water Temperature (C)]]*OO[[#This Row],[95]]</f>
        <v>2.1590762369837496E-8</v>
      </c>
      <c r="CT45" s="10">
        <f>3/24000000*OO[[#This Row],[154 (08JUL1985 03:00:00)-Water Temperature (C)]]*OO[[#This Row],[96]]</f>
        <v>2.1743612913124997E-8</v>
      </c>
      <c r="CU45" s="10">
        <f>3/24000000*OO[[#This Row],[155 (08JUL1985 06:00:00)-Water Temperature (C)]]*OO[[#This Row],[97]]</f>
        <v>2.3148148731974997E-8</v>
      </c>
      <c r="CV45" s="10">
        <f>3/24000000*OO[[#This Row],[156 (08JUL1985 09:00:00)-Water Temperature (C)]]*OO[[#This Row],[98]]</f>
        <v>2.5754550515712503E-8</v>
      </c>
      <c r="CW45" s="10">
        <f>3/24000000*OO[[#This Row],[157 (08JUL1985 12:00:00)-Water Temperature (C)]]*OO[[#This Row],[99]]</f>
        <v>2.8206882867825003E-8</v>
      </c>
    </row>
    <row r="46" spans="1:101" x14ac:dyDescent="0.35">
      <c r="A46" t="s">
        <v>51</v>
      </c>
      <c r="B46">
        <v>838.18780000000004</v>
      </c>
      <c r="C46" s="10">
        <f>3/24*OO[[#This Row],[59 (26JUN1985 06:00:00)-Water Temperature (C)]]*OO[[#This Row],[1]]/SUM(OO[1])</f>
        <v>4.4034929216199212E-3</v>
      </c>
      <c r="D46" s="10">
        <f>3/24*OO[[#This Row],[60 (26JUN1985 09:00:00)-Water Temperature (C)]]*OO[[#This Row],[2]]/SUM(OO[2])</f>
        <v>0.11419942416493656</v>
      </c>
      <c r="E46" s="10">
        <f>3/24*OO[[#This Row],[61 (26JUN1985 12:00:00)-Water Temperature (C)]]*OO[[#This Row],[3]]/SUM(OO[3])</f>
        <v>2.9465480847666248E-2</v>
      </c>
      <c r="F46" s="10">
        <f>3/24*OO[[#This Row],[62 (26JUN1985 15:00:00)-Water Temperature (C)]]*OO[[#This Row],[4]]/SUM(OO[4])</f>
        <v>1.3279267888129786E-3</v>
      </c>
      <c r="G46" s="10">
        <f>3/24*OO[[#This Row],[63 (26JUN1985 18:00:00)-Water Temperature (C)]]*OO[[#This Row],[5]]/SUM(OO[5])</f>
        <v>6.4256232437704029E-5</v>
      </c>
      <c r="H46" s="10">
        <f>3/24*OO[[#This Row],[64 (26JUN1985 21:00:00)-Water Temperature (C)]]*OO[[#This Row],[6]]/SUM(OO[6])</f>
        <v>3.3767881126613787E-5</v>
      </c>
      <c r="I46" s="10">
        <f>3/24*OO[[#This Row],[65 (27JUN1985 00:00:00)-Water Temperature (C)]]*OO[[#This Row],[7]]/SUM(OO[7])</f>
        <v>2.8871635370364206E-5</v>
      </c>
      <c r="J46" s="10">
        <f>3/24*OO[[#This Row],[66 (27JUN1985 03:00:00)-Water Temperature (C)]]*OO[[#This Row],[8]]/SUM(OO[8])</f>
        <v>2.7604063506794941E-5</v>
      </c>
      <c r="K46" s="10">
        <f>3/24*OO[[#This Row],[67 (27JUN1985 06:00:00)-Water Temperature (C)]]*OO[[#This Row],[9]]/SUM(OO[9])</f>
        <v>3.1788275472374222E-5</v>
      </c>
      <c r="L46" s="10">
        <f>3/24*OO[[#This Row],[68 (27JUN1985 09:00:00)-Water Temperature (C)]]*OO[[#This Row],[10]]/SUM(OO[10])</f>
        <v>3.5639305876034667E-5</v>
      </c>
      <c r="M46" s="10">
        <f>3/24*OO[[#This Row],[69 (27JUN1985 12:00:00)-Water Temperature (C)]]*OO[[#This Row],[11]]/SUM(OO[11])</f>
        <v>3.5191982780869986E-5</v>
      </c>
      <c r="N46" s="10">
        <f>3/24*OO[[#This Row],[70 (27JUN1985 15:00:00)-Water Temperature (C)]]*OO[[#This Row],[12]]/SUM(OO[12])</f>
        <v>3.163459475428389E-5</v>
      </c>
      <c r="O46" s="10">
        <f>3/24*OO[[#This Row],[71 (27JUN1985 18:00:00)-Water Temperature (C)]]*OO[[#This Row],[13]]/SUM(OO[13])</f>
        <v>2.6973221648508223E-5</v>
      </c>
      <c r="P46" s="10">
        <f>3/24*OO[[#This Row],[72 (27JUN1985 21:00:00)-Water Temperature (C)]]*OO[[#This Row],[14]]/SUM(OO[14])</f>
        <v>2.2376653472866033E-5</v>
      </c>
      <c r="Q46" s="10">
        <f>3/24*OO[[#This Row],[73 (28JUN1985 00:00:00)-Water Temperature (C)]]*OO[[#This Row],[15]]/SUM(OO[15])</f>
        <v>1.877901947923327E-5</v>
      </c>
      <c r="R46" s="10">
        <f>3/24*OO[[#This Row],[74 (28JUN1985 03:00:00)-Water Temperature (C)]]*OO[[#This Row],[16]]/SUM(OO[16])</f>
        <v>1.6541277496558687E-5</v>
      </c>
      <c r="S46" s="10">
        <f>3/24*OO[[#This Row],[75 (28JUN1985 06:00:00)-Water Temperature (C)]]*OO[[#This Row],[17]]/SUM(OO[17])</f>
        <v>1.47119419717631E-5</v>
      </c>
      <c r="T46" s="10">
        <f>3/24*OO[[#This Row],[76 (28JUN1985 09:00:00)-Water Temperature (C)]]*OO[[#This Row],[18]]/SUM(OO[18])</f>
        <v>1.3380212989548311E-5</v>
      </c>
      <c r="U46" s="10">
        <f>3/24*OO[[#This Row],[77 (28JUN1985 12:00:00)-Water Temperature (C)]]*OO[[#This Row],[19]]/SUM(OO[19])</f>
        <v>1.2114969353171433E-5</v>
      </c>
      <c r="V46" s="10">
        <f>3/24000000*OO[[#This Row],[78 (28JUN1985 15:00:00)-Water Temperature (C)]]*OO[[#This Row],[20]]</f>
        <v>1.0306060900998748E-5</v>
      </c>
      <c r="W46" s="10">
        <f>3/24000000*OO[[#This Row],[79 (28JUN1985 18:00:00)-Water Temperature (C)]]*OO[[#This Row],[21]]</f>
        <v>8.4883308249950017E-6</v>
      </c>
      <c r="X46" s="10">
        <f>3/24000000*OO[[#This Row],[80 (28JUN1985 21:00:00)-Water Temperature (C)]]*OO[[#This Row],[22]]</f>
        <v>6.9791505306600004E-6</v>
      </c>
      <c r="Y46" s="10">
        <f>3/24000000*OO[[#This Row],[81 (29JUN1985 00:00:00)-Water Temperature (C)]]*OO[[#This Row],[23]]</f>
        <v>5.9010819456249995E-6</v>
      </c>
      <c r="Z46" s="10">
        <f>3/24000000*OO[[#This Row],[82 (29JUN1985 03:00:00)-Water Temperature (C)]]*OO[[#This Row],[24]]</f>
        <v>5.1744649655174999E-6</v>
      </c>
      <c r="AA46" s="10">
        <f>3/24000000*OO[[#This Row],[83 (29JUN1985 06:00:00)-Water Temperature (C)]]*OO[[#This Row],[25]]</f>
        <v>4.5275302167974999E-6</v>
      </c>
      <c r="AB46" s="10">
        <f>3/24000000*OO[[#This Row],[84 (29JUN1985 09:00:00)-Water Temperature (C)]]*OO[[#This Row],[26]]</f>
        <v>4.1113936957199999E-6</v>
      </c>
      <c r="AC46" s="10">
        <f>3/24000000*OO[[#This Row],[85 (29JUN1985 12:00:00)-Water Temperature (C)]]*OO[[#This Row],[27]]</f>
        <v>3.68140646511E-6</v>
      </c>
      <c r="AD46" s="10">
        <f>3/24000000*OO[[#This Row],[86 (29JUN1985 15:00:00)-Water Temperature (C)]]*OO[[#This Row],[28]]</f>
        <v>3.1593532758749996E-6</v>
      </c>
      <c r="AE46" s="10">
        <f>3/24000000*OO[[#This Row],[88 (29JUN1985 21:00:00)-Water Temperature (C)]]*OO[[#This Row],[30]]</f>
        <v>2.2248784287949999E-6</v>
      </c>
      <c r="AF46" s="10">
        <f>3/24000000*OO[[#This Row],[88 (29JUN1985 21:00:00)-Water Temperature (C)]]*OO[[#This Row],[30]]</f>
        <v>2.2248784287949999E-6</v>
      </c>
      <c r="AG46" s="10">
        <f>3/24000000*OO[[#This Row],[89 (30JUN1985 00:00:00)-Water Temperature (C)]]*OO[[#This Row],[31]]</f>
        <v>1.84952651866875E-6</v>
      </c>
      <c r="AH46" s="10">
        <f>3/24000000*OO[[#This Row],[90 (30JUN1985 03:00:00)-Water Temperature (C)]]*OO[[#This Row],[32]]</f>
        <v>1.6229365471491251E-6</v>
      </c>
      <c r="AI46" s="10">
        <f>3/24000000*OO[[#This Row],[91 (30JUN1985 06:00:00)-Water Temperature (C)]]*OO[[#This Row],[33]]</f>
        <v>1.4053712706749996E-6</v>
      </c>
      <c r="AJ46" s="10">
        <f>3/24000000*OO[[#This Row],[92 (30JUN1985 09:00:00)-Water Temperature (C)]]*OO[[#This Row],[34]]</f>
        <v>1.109846719141875E-6</v>
      </c>
      <c r="AK46" s="10">
        <f>3/24000000*OO[[#This Row],[93 (30JUN1985 12:00:00)-Water Temperature (C)]]*OO[[#This Row],[35]]</f>
        <v>7.9933304984749982E-7</v>
      </c>
      <c r="AL46" s="10">
        <f>3/24000000*OO[[#This Row],[94 (30JUN1985 15:00:00)-Water Temperature (C)]]*OO[[#This Row],[36]]</f>
        <v>5.4850539678149992E-7</v>
      </c>
      <c r="AM46" s="10">
        <f>3/24000000*OO[[#This Row],[95 (30JUN1985 18:00:00)-Water Temperature (C)]]*OO[[#This Row],[37]]</f>
        <v>3.8951016927974997E-7</v>
      </c>
      <c r="AN46" s="10">
        <f>3/24000000*OO[[#This Row],[96 (30JUN1985 21:00:00)-Water Temperature (C)]]*OO[[#This Row],[38]]</f>
        <v>2.9428377527587503E-7</v>
      </c>
      <c r="AO46" s="10">
        <f>3/24000000*OO[[#This Row],[97 (01JUL1985 00:00:00)-Water Temperature (C)]]*OO[[#This Row],[39]]</f>
        <v>2.3597585334E-7</v>
      </c>
      <c r="AP46" s="10">
        <f>3/24000000*OO[[#This Row],[98 (01JUL1985 03:00:00)-Water Temperature (C)]]*OO[[#This Row],[40]]</f>
        <v>2.0802270379449998E-7</v>
      </c>
      <c r="AQ46" s="10">
        <f>3/24000000*OO[[#This Row],[99 (01JUL1985 06:00:00)-Water Temperature (C)]]*OO[[#This Row],[41]]</f>
        <v>1.9005439595220002E-7</v>
      </c>
      <c r="AR46" s="10">
        <f>3/24000000*OO[[#This Row],[100 (01JUL1985 09:00:00)-Water Temperature (C)]]*OO[[#This Row],[42]]</f>
        <v>1.739423412150875E-7</v>
      </c>
      <c r="AS46" s="10">
        <f>3/24000000*OO[[#This Row],[101 (01JUL1985 12:00:00)-Water Temperature (C)]]*OO[[#This Row],[43]]</f>
        <v>1.5493804334549998E-7</v>
      </c>
      <c r="AT46" s="10">
        <f>3/24000000*OO[[#This Row],[102 (01JUL1985 15:00:00)-Water Temperature (C)]]*OO[[#This Row],[44]]</f>
        <v>1.3737112977192496E-7</v>
      </c>
      <c r="AU46" s="10">
        <f>3/24000000*OO[[#This Row],[103 (01JUL1985 18:00:00)-Water Temperature (C)]]*OO[[#This Row],[45]]</f>
        <v>1.2069129430277501E-7</v>
      </c>
      <c r="AV46" s="10">
        <f>3/24000000*OO[[#This Row],[104 (01JUL1985 21:00:00)-Water Temperature (C)]]*OO[[#This Row],[46]]</f>
        <v>1.073608738092875E-7</v>
      </c>
      <c r="AW46" s="10">
        <f>3/24000000*OO[[#This Row],[105 (02JUL1985 00:00:00)-Water Temperature (C)]]*OO[[#This Row],[47]]</f>
        <v>9.8209485581512512E-8</v>
      </c>
      <c r="AX46" s="10">
        <f>3/24000000*OO[[#This Row],[106 (02JUL1985 03:00:00)-Water Temperature (C)]]*OO[[#This Row],[48]]</f>
        <v>9.5539504171237499E-8</v>
      </c>
      <c r="AY46" s="10">
        <f>3/24000000*OO[[#This Row],[107 (02JUL1985 06:00:00)-Water Temperature (C)]]*OO[[#This Row],[49]]</f>
        <v>9.7306009649099986E-8</v>
      </c>
      <c r="AZ46" s="10">
        <f>3/24000000*OO[[#This Row],[108 (02JUL1985 09:00:00)-Water Temperature (C)]]*OO[[#This Row],[50]]</f>
        <v>1.0308256821474999E-7</v>
      </c>
      <c r="BA46" s="10">
        <f>3/24000000*OO[[#This Row],[109 (02JUL1985 12:00:00)-Water Temperature (C)]]*OO[[#This Row],[51]]</f>
        <v>1.0835891340137499E-7</v>
      </c>
      <c r="BB46" s="10">
        <f>3/24000000*OO[[#This Row],[110 (02JUL1985 15:00:00)-Water Temperature (C)]]*OO[[#This Row],[52]]</f>
        <v>1.0692608991884999E-7</v>
      </c>
      <c r="BC46" s="10">
        <f>3/24000000*OO[[#This Row],[111 (02JUL1985 18:00:00)-Water Temperature (C)]]*OO[[#This Row],[53]]</f>
        <v>9.8652284680499997E-8</v>
      </c>
      <c r="BD46" s="10">
        <f>3/24000000*OO[[#This Row],[112 (02JUL1985 21:00:00)-Water Temperature (C)]]*OO[[#This Row],[54]]</f>
        <v>8.8032760932999996E-8</v>
      </c>
      <c r="BE46" s="10">
        <f>3/24000000*OO[[#This Row],[113 (03JUL1985 00:00:00)-Water Temperature (C)]]*OO[[#This Row],[55]]</f>
        <v>7.7304648798674999E-8</v>
      </c>
      <c r="BF46" s="10">
        <f>3/24000000*OO[[#This Row],[114 (03JUL1985 03:00:00)-Water Temperature (C)]]*OO[[#This Row],[56]]</f>
        <v>7.0251034287437496E-8</v>
      </c>
      <c r="BG46" s="10">
        <f>3/24000000*OO[[#This Row],[115 (03JUL1985 06:00:00)-Water Temperature (C)]]*OO[[#This Row],[57]]</f>
        <v>6.8286948594124994E-8</v>
      </c>
      <c r="BH46" s="10">
        <f>3/24000000*OO[[#This Row],[116 (03JUL1985 09:00:00)-Water Temperature (C)]]*OO[[#This Row],[58]]</f>
        <v>6.9594974060999998E-8</v>
      </c>
      <c r="BI46" s="10">
        <f>3/24000000*OO[[#This Row],[117 (03JUL1985 12:00:00)-Water Temperature (C)]]*OO[[#This Row],[59]]</f>
        <v>7.1155907883375001E-8</v>
      </c>
      <c r="BJ46" s="10">
        <f>3/24000000*OO[[#This Row],[118 (03JUL1985 15:00:00)-Water Temperature (C)]]*OO[[#This Row],[60]]</f>
        <v>6.9352552702049999E-8</v>
      </c>
      <c r="BK46" s="10">
        <f>3/24000000*OO[[#This Row],[119 (03JUL1985 18:00:00)-Water Temperature (C)]]*OO[[#This Row],[61]]</f>
        <v>6.4822720145625002E-8</v>
      </c>
      <c r="BL46" s="10">
        <f>3/24000000*OO[[#This Row],[120 (03JUL1985 21:00:00)-Water Temperature (C)]]*OO[[#This Row],[62]]</f>
        <v>5.8708808595424998E-8</v>
      </c>
      <c r="BM46" s="10">
        <f>3/24000000*OO[[#This Row],[121 (04JUL1985 00:00:00)-Water Temperature (C)]]*OO[[#This Row],[63]]</f>
        <v>5.2776333530999997E-8</v>
      </c>
      <c r="BN46" s="10">
        <f>3/24000000*OO[[#This Row],[122 (04JUL1985 03:00:00)-Water Temperature (C)]]*OO[[#This Row],[64]]</f>
        <v>5.0315994094949995E-8</v>
      </c>
      <c r="BO46" s="10">
        <f>3/24000000*OO[[#This Row],[123 (04JUL1985 06:00:00)-Water Temperature (C)]]*OO[[#This Row],[65]]</f>
        <v>4.9883501932612506E-8</v>
      </c>
      <c r="BP46" s="10">
        <f>3/24000000*OO[[#This Row],[124 (04JUL1985 09:00:00)-Water Temperature (C)]]*OO[[#This Row],[66]]</f>
        <v>5.0114417244599999E-8</v>
      </c>
      <c r="BQ46" s="10">
        <f>3/24000000*OO[[#This Row],[125 (04JUL1985 12:00:00)-Water Temperature (C)]]*OO[[#This Row],[67]]</f>
        <v>4.8857986561499989E-8</v>
      </c>
      <c r="BR46" s="10">
        <f>3/24000000*OO[[#This Row],[126 (04JUL1985 15:00:00)-Water Temperature (C)]]*OO[[#This Row],[68]]</f>
        <v>4.6029635479687505E-8</v>
      </c>
      <c r="BS46" s="10">
        <f>3/24000000*OO[[#This Row],[127 (04JUL1985 18:00:00)-Water Temperature (C)]]*OO[[#This Row],[69]]</f>
        <v>4.1585136862399993E-8</v>
      </c>
      <c r="BT46" s="10">
        <f>3/24000000*OO[[#This Row],[128 (04JUL1985 21:00:00)-Water Temperature (C)]]*OO[[#This Row],[70]]</f>
        <v>3.6898916981137504E-8</v>
      </c>
      <c r="BU46" s="10">
        <f>3/24000000*OO[[#This Row],[129 (05JUL1985 00:00:00)-Water Temperature (C)]]*OO[[#This Row],[71]]</f>
        <v>3.3185397984374998E-8</v>
      </c>
      <c r="BV46" s="10">
        <f>3/24000000*OO[[#This Row],[130 (05JUL1985 03:00:00)-Water Temperature (C)]]*OO[[#This Row],[72]]</f>
        <v>3.2125530053362502E-8</v>
      </c>
      <c r="BW46" s="10">
        <f>3/24000000*OO[[#This Row],[131 (05JUL1985 06:00:00)-Water Temperature (C)]]*OO[[#This Row],[73]]</f>
        <v>3.2077230689700002E-8</v>
      </c>
      <c r="BX46" s="10">
        <f>3/24000000*OO[[#This Row],[132 (05JUL1985 09:00:00)-Water Temperature (C)]]*OO[[#This Row],[74]]</f>
        <v>3.2979105448612489E-8</v>
      </c>
      <c r="BY46" s="10">
        <f>3/24000000*OO[[#This Row],[133 (05JUL1985 12:00:00)-Water Temperature (C)]]*OO[[#This Row],[75]]</f>
        <v>3.3511258445287501E-8</v>
      </c>
      <c r="BZ46" s="10">
        <f>3/24000000*OO[[#This Row],[134 (05JUL1985 15:00:00)-Water Temperature (C)]]*OO[[#This Row],[76]]</f>
        <v>3.2324327797087498E-8</v>
      </c>
      <c r="CA46" s="10">
        <f>3/24000000*OO[[#This Row],[135 (05JUL1985 18:00:00)-Water Temperature (C)]]*OO[[#This Row],[77]]</f>
        <v>2.9935961062399999E-8</v>
      </c>
      <c r="CB46" s="10">
        <f>3/24000000*OO[[#This Row],[136 (05JUL1985 21:00:00)-Water Temperature (C)]]*OO[[#This Row],[78]]</f>
        <v>2.7159743035549996E-8</v>
      </c>
      <c r="CC46" s="10">
        <f>3/24000000*OO[[#This Row],[137 (06JUL1985 00:00:00)-Water Temperature (C)]]*OO[[#This Row],[79]]</f>
        <v>2.4735522476937499E-8</v>
      </c>
      <c r="CD46" s="10">
        <f>3/24000000*OO[[#This Row],[138 (06JUL1985 03:00:00)-Water Temperature (C)]]*OO[[#This Row],[80]]</f>
        <v>2.3919254946299996E-8</v>
      </c>
      <c r="CE46" s="10">
        <f>3/24000000*OO[[#This Row],[139 (06JUL1985 06:00:00)-Water Temperature (C)]]*OO[[#This Row],[81]]</f>
        <v>2.4293441402999998E-8</v>
      </c>
      <c r="CF46" s="10">
        <f>3/24000000*OO[[#This Row],[140 (06JUL1985 09:00:00)-Water Temperature (C)]]*OO[[#This Row],[82]]</f>
        <v>2.5355808033449997E-8</v>
      </c>
      <c r="CG46" s="10">
        <f>3/24000000*OO[[#This Row],[141 (06JUL1985 12:00:00)-Water Temperature (C)]]*OO[[#This Row],[83]]</f>
        <v>2.5991855192662497E-8</v>
      </c>
      <c r="CH46" s="10">
        <f>3/24000000*OO[[#This Row],[142 (06JUL1985 15:00:00)-Water Temperature (C)]]*OO[[#This Row],[84]]</f>
        <v>2.52263293828E-8</v>
      </c>
      <c r="CI46" s="10">
        <f>3/24000000*OO[[#This Row],[143 (06JUL1985 18:00:00)-Water Temperature (C)]]*OO[[#This Row],[85]]</f>
        <v>2.3347050719999998E-8</v>
      </c>
      <c r="CJ46" s="10">
        <f>3/24000000*OO[[#This Row],[144 (06JUL1985 21:00:00)-Water Temperature (C)]]*OO[[#This Row],[86]]</f>
        <v>2.0877828205499998E-8</v>
      </c>
      <c r="CK46" s="10">
        <f>3/24000000*OO[[#This Row],[145 (07JUL1985 00:00:00)-Water Temperature (C)]]*OO[[#This Row],[87]]</f>
        <v>1.8476519451056251E-8</v>
      </c>
      <c r="CL46" s="10">
        <f>3/24000000*OO[[#This Row],[146 (07JUL1985 03:00:00)-Water Temperature (C)]]*OO[[#This Row],[88]]</f>
        <v>1.7537099385506249E-8</v>
      </c>
      <c r="CM46" s="10">
        <f>3/24000000*OO[[#This Row],[147 (07JUL1985 06:00:00)-Water Temperature (C)]]*OO[[#This Row],[89]]</f>
        <v>1.7129052378700001E-8</v>
      </c>
      <c r="CN46" s="10">
        <f>3/24000000*OO[[#This Row],[148 (07JUL1985 09:00:00)-Water Temperature (C)]]*OO[[#This Row],[90]]</f>
        <v>1.7243328487162499E-8</v>
      </c>
      <c r="CO46" s="10">
        <f>3/24000000*OO[[#This Row],[149 (07JUL1985 12:00:00)-Water Temperature (C)]]*OO[[#This Row],[91]]</f>
        <v>1.7081057508449997E-8</v>
      </c>
      <c r="CP46" s="10">
        <f>3/24000000*OO[[#This Row],[150 (07JUL1985 15:00:00)-Water Temperature (C)]]*OO[[#This Row],[92]]</f>
        <v>1.6598226988480002E-8</v>
      </c>
      <c r="CQ46" s="10">
        <f>3/24000000*OO[[#This Row],[151 (07JUL1985 18:00:00)-Water Temperature (C)]]*OO[[#This Row],[93]]</f>
        <v>1.546505542296E-8</v>
      </c>
      <c r="CR46" s="10">
        <f>3/24000000*OO[[#This Row],[152 (07JUL1985 21:00:00)-Water Temperature (C)]]*OO[[#This Row],[94]]</f>
        <v>1.4318969735839998E-8</v>
      </c>
      <c r="CS46" s="10">
        <f>3/24000000*OO[[#This Row],[153 (08JUL1985 00:00:00)-Water Temperature (C)]]*OO[[#This Row],[95]]</f>
        <v>1.3536719916787499E-8</v>
      </c>
      <c r="CT46" s="10">
        <f>3/24000000*OO[[#This Row],[154 (08JUL1985 03:00:00)-Water Temperature (C)]]*OO[[#This Row],[96]]</f>
        <v>1.3655602988115E-8</v>
      </c>
      <c r="CU46" s="10">
        <f>3/24000000*OO[[#This Row],[155 (08JUL1985 06:00:00)-Water Temperature (C)]]*OO[[#This Row],[97]]</f>
        <v>1.4482416172201248E-8</v>
      </c>
      <c r="CV46" s="10">
        <f>3/24000000*OO[[#This Row],[156 (08JUL1985 09:00:00)-Water Temperature (C)]]*OO[[#This Row],[98]]</f>
        <v>1.6045678468971249E-8</v>
      </c>
      <c r="CW46" s="10">
        <f>3/24000000*OO[[#This Row],[157 (08JUL1985 12:00:00)-Water Temperature (C)]]*OO[[#This Row],[99]]</f>
        <v>1.7565088177253748E-8</v>
      </c>
    </row>
    <row r="47" spans="1:101" x14ac:dyDescent="0.35">
      <c r="A47" t="s">
        <v>52</v>
      </c>
      <c r="B47">
        <v>822.63080000000002</v>
      </c>
      <c r="C47" s="10">
        <f>3/24*OO[[#This Row],[59 (26JUN1985 06:00:00)-Water Temperature (C)]]*OO[[#This Row],[1]]/SUM(OO[1])</f>
        <v>2.6896916176800483E-3</v>
      </c>
      <c r="D47" s="10">
        <f>3/24*OO[[#This Row],[60 (26JUN1985 09:00:00)-Water Temperature (C)]]*OO[[#This Row],[2]]/SUM(OO[2])</f>
        <v>0.11781103815669362</v>
      </c>
      <c r="E47" s="10">
        <f>3/24*OO[[#This Row],[61 (26JUN1985 12:00:00)-Water Temperature (C)]]*OO[[#This Row],[3]]/SUM(OO[3])</f>
        <v>3.7336585754362106E-2</v>
      </c>
      <c r="F47" s="10">
        <f>3/24*OO[[#This Row],[62 (26JUN1985 15:00:00)-Water Temperature (C)]]*OO[[#This Row],[4]]/SUM(OO[4])</f>
        <v>1.8462567187574664E-3</v>
      </c>
      <c r="G47" s="10">
        <f>3/24*OO[[#This Row],[63 (26JUN1985 18:00:00)-Water Temperature (C)]]*OO[[#This Row],[5]]/SUM(OO[5])</f>
        <v>7.8881787920914988E-5</v>
      </c>
      <c r="H47" s="10">
        <f>3/24*OO[[#This Row],[64 (26JUN1985 21:00:00)-Water Temperature (C)]]*OO[[#This Row],[6]]/SUM(OO[6])</f>
        <v>3.6193821000249803E-5</v>
      </c>
      <c r="I47" s="10">
        <f>3/24*OO[[#This Row],[65 (27JUN1985 00:00:00)-Water Temperature (C)]]*OO[[#This Row],[7]]/SUM(OO[7])</f>
        <v>3.0814310650043727E-5</v>
      </c>
      <c r="J47" s="10">
        <f>3/24*OO[[#This Row],[66 (27JUN1985 03:00:00)-Water Temperature (C)]]*OO[[#This Row],[8]]/SUM(OO[8])</f>
        <v>2.9231652089371018E-5</v>
      </c>
      <c r="K47" s="10">
        <f>3/24*OO[[#This Row],[67 (27JUN1985 06:00:00)-Water Temperature (C)]]*OO[[#This Row],[9]]/SUM(OO[9])</f>
        <v>3.3398392241124042E-5</v>
      </c>
      <c r="L47" s="10">
        <f>3/24*OO[[#This Row],[68 (27JUN1985 09:00:00)-Water Temperature (C)]]*OO[[#This Row],[10]]/SUM(OO[10])</f>
        <v>3.7799707660849375E-5</v>
      </c>
      <c r="M47" s="10">
        <f>3/24*OO[[#This Row],[69 (27JUN1985 12:00:00)-Water Temperature (C)]]*OO[[#This Row],[11]]/SUM(OO[11])</f>
        <v>3.7643451247203136E-5</v>
      </c>
      <c r="N47" s="10">
        <f>3/24*OO[[#This Row],[70 (27JUN1985 15:00:00)-Water Temperature (C)]]*OO[[#This Row],[12]]/SUM(OO[12])</f>
        <v>3.3971887700982726E-5</v>
      </c>
      <c r="O47" s="10">
        <f>3/24*OO[[#This Row],[71 (27JUN1985 18:00:00)-Water Temperature (C)]]*OO[[#This Row],[13]]/SUM(OO[13])</f>
        <v>2.9073341103877323E-5</v>
      </c>
      <c r="P47" s="10">
        <f>3/24*OO[[#This Row],[72 (27JUN1985 21:00:00)-Water Temperature (C)]]*OO[[#This Row],[14]]/SUM(OO[14])</f>
        <v>2.414641046332626E-5</v>
      </c>
      <c r="Q47" s="10">
        <f>3/24*OO[[#This Row],[73 (28JUN1985 00:00:00)-Water Temperature (C)]]*OO[[#This Row],[15]]/SUM(OO[15])</f>
        <v>2.0291838309009933E-5</v>
      </c>
      <c r="R47" s="10">
        <f>3/24*OO[[#This Row],[74 (28JUN1985 03:00:00)-Water Temperature (C)]]*OO[[#This Row],[16]]/SUM(OO[16])</f>
        <v>1.7898818774506478E-5</v>
      </c>
      <c r="S47" s="10">
        <f>3/24*OO[[#This Row],[75 (28JUN1985 06:00:00)-Water Temperature (C)]]*OO[[#This Row],[17]]/SUM(OO[17])</f>
        <v>1.5885817469708473E-5</v>
      </c>
      <c r="T47" s="10">
        <f>3/24*OO[[#This Row],[76 (28JUN1985 09:00:00)-Water Temperature (C)]]*OO[[#This Row],[18]]/SUM(OO[18])</f>
        <v>1.4416525227396481E-5</v>
      </c>
      <c r="U47" s="10">
        <f>3/24*OO[[#This Row],[77 (28JUN1985 12:00:00)-Water Temperature (C)]]*OO[[#This Row],[19]]/SUM(OO[19])</f>
        <v>1.3066173760184731E-5</v>
      </c>
      <c r="V47" s="10">
        <f>3/24000000*OO[[#This Row],[78 (28JUN1985 15:00:00)-Water Temperature (C)]]*OO[[#This Row],[20]]</f>
        <v>1.113990730332E-5</v>
      </c>
      <c r="W47" s="10">
        <f>3/24000000*OO[[#This Row],[79 (28JUN1985 18:00:00)-Water Temperature (C)]]*OO[[#This Row],[21]]</f>
        <v>9.1801372014412484E-6</v>
      </c>
      <c r="X47" s="10">
        <f>3/24000000*OO[[#This Row],[80 (28JUN1985 21:00:00)-Water Temperature (C)]]*OO[[#This Row],[22]]</f>
        <v>7.5550716706312486E-6</v>
      </c>
      <c r="Y47" s="10">
        <f>3/24000000*OO[[#This Row],[81 (29JUN1985 00:00:00)-Water Temperature (C)]]*OO[[#This Row],[23]]</f>
        <v>6.3954285463424993E-6</v>
      </c>
      <c r="Z47" s="10">
        <f>3/24000000*OO[[#This Row],[82 (29JUN1985 03:00:00)-Water Temperature (C)]]*OO[[#This Row],[24]]</f>
        <v>5.6084606468425E-6</v>
      </c>
      <c r="AA47" s="10">
        <f>3/24000000*OO[[#This Row],[83 (29JUN1985 06:00:00)-Water Temperature (C)]]*OO[[#This Row],[25]]</f>
        <v>4.8963672582774997E-6</v>
      </c>
      <c r="AB47" s="10">
        <f>3/24000000*OO[[#This Row],[84 (29JUN1985 09:00:00)-Water Temperature (C)]]*OO[[#This Row],[26]]</f>
        <v>4.4532446940449992E-6</v>
      </c>
      <c r="AC47" s="10">
        <f>3/24000000*OO[[#This Row],[85 (29JUN1985 12:00:00)-Water Temperature (C)]]*OO[[#This Row],[27]]</f>
        <v>3.9851810239499998E-6</v>
      </c>
      <c r="AD47" s="10">
        <f>3/24000000*OO[[#This Row],[86 (29JUN1985 15:00:00)-Water Temperature (C)]]*OO[[#This Row],[28]]</f>
        <v>3.4165530553949999E-6</v>
      </c>
      <c r="AE47" s="10">
        <f>3/24000000*OO[[#This Row],[88 (29JUN1985 21:00:00)-Water Temperature (C)]]*OO[[#This Row],[30]]</f>
        <v>2.4096461213249994E-6</v>
      </c>
      <c r="AF47" s="10">
        <f>3/24000000*OO[[#This Row],[88 (29JUN1985 21:00:00)-Water Temperature (C)]]*OO[[#This Row],[30]]</f>
        <v>2.4096461213249994E-6</v>
      </c>
      <c r="AG47" s="10">
        <f>3/24000000*OO[[#This Row],[89 (30JUN1985 00:00:00)-Water Temperature (C)]]*OO[[#This Row],[31]]</f>
        <v>2.0088648294687495E-6</v>
      </c>
      <c r="AH47" s="10">
        <f>3/24000000*OO[[#This Row],[90 (30JUN1985 03:00:00)-Water Temperature (C)]]*OO[[#This Row],[32]]</f>
        <v>1.7669350062637501E-6</v>
      </c>
      <c r="AI47" s="10">
        <f>3/24000000*OO[[#This Row],[91 (30JUN1985 06:00:00)-Water Temperature (C)]]*OO[[#This Row],[33]]</f>
        <v>1.5370476557596247E-6</v>
      </c>
      <c r="AJ47" s="10">
        <f>3/24000000*OO[[#This Row],[92 (30JUN1985 09:00:00)-Water Temperature (C)]]*OO[[#This Row],[34]]</f>
        <v>1.2237285667485E-6</v>
      </c>
      <c r="AK47" s="10">
        <f>3/24000000*OO[[#This Row],[93 (30JUN1985 12:00:00)-Water Temperature (C)]]*OO[[#This Row],[35]]</f>
        <v>8.8401743453749996E-7</v>
      </c>
      <c r="AL47" s="10">
        <f>3/24000000*OO[[#This Row],[94 (30JUN1985 15:00:00)-Water Temperature (C)]]*OO[[#This Row],[36]]</f>
        <v>6.0418437897125006E-7</v>
      </c>
      <c r="AM47" s="10">
        <f>3/24000000*OO[[#This Row],[95 (30JUN1985 18:00:00)-Water Temperature (C)]]*OO[[#This Row],[37]]</f>
        <v>4.2667593879599994E-7</v>
      </c>
      <c r="AN47" s="10">
        <f>3/24000000*OO[[#This Row],[96 (30JUN1985 21:00:00)-Water Temperature (C)]]*OO[[#This Row],[38]]</f>
        <v>3.21118202564125E-7</v>
      </c>
      <c r="AO47" s="10">
        <f>3/24000000*OO[[#This Row],[97 (01JUL1985 00:00:00)-Water Temperature (C)]]*OO[[#This Row],[39]]</f>
        <v>2.5655398406749995E-7</v>
      </c>
      <c r="AP47" s="10">
        <f>3/24000000*OO[[#This Row],[98 (01JUL1985 03:00:00)-Water Temperature (C)]]*OO[[#This Row],[40]]</f>
        <v>2.2554685746449999E-7</v>
      </c>
      <c r="AQ47" s="10">
        <f>3/24000000*OO[[#This Row],[99 (01JUL1985 06:00:00)-Water Temperature (C)]]*OO[[#This Row],[41]]</f>
        <v>2.0535720901499999E-7</v>
      </c>
      <c r="AR47" s="10">
        <f>3/24000000*OO[[#This Row],[100 (01JUL1985 09:00:00)-Water Temperature (C)]]*OO[[#This Row],[42]]</f>
        <v>1.8798231397499998E-7</v>
      </c>
      <c r="AS47" s="10">
        <f>3/24000000*OO[[#This Row],[101 (01JUL1985 12:00:00)-Water Temperature (C)]]*OO[[#This Row],[43]]</f>
        <v>1.6722743864951248E-7</v>
      </c>
      <c r="AT47" s="10">
        <f>3/24000000*OO[[#This Row],[102 (01JUL1985 15:00:00)-Water Temperature (C)]]*OO[[#This Row],[44]]</f>
        <v>1.4814034920523751E-7</v>
      </c>
      <c r="AU47" s="10">
        <f>3/24000000*OO[[#This Row],[103 (01JUL1985 18:00:00)-Water Temperature (C)]]*OO[[#This Row],[45]]</f>
        <v>1.3009105281149999E-7</v>
      </c>
      <c r="AV47" s="10">
        <f>3/24000000*OO[[#This Row],[104 (01JUL1985 21:00:00)-Water Temperature (C)]]*OO[[#This Row],[46]]</f>
        <v>1.1564668636823749E-7</v>
      </c>
      <c r="AW47" s="10">
        <f>3/24000000*OO[[#This Row],[105 (02JUL1985 00:00:00)-Water Temperature (C)]]*OO[[#This Row],[47]]</f>
        <v>1.0579742071649999E-7</v>
      </c>
      <c r="AX47" s="10">
        <f>3/24000000*OO[[#This Row],[106 (02JUL1985 03:00:00)-Water Temperature (C)]]*OO[[#This Row],[48]]</f>
        <v>1.0293418455297501E-7</v>
      </c>
      <c r="AY47" s="10">
        <f>3/24000000*OO[[#This Row],[107 (02JUL1985 06:00:00)-Water Temperature (C)]]*OO[[#This Row],[49]]</f>
        <v>1.0451182115467498E-7</v>
      </c>
      <c r="AZ47" s="10">
        <f>3/24000000*OO[[#This Row],[108 (02JUL1985 09:00:00)-Water Temperature (C)]]*OO[[#This Row],[50]]</f>
        <v>1.104495255692E-7</v>
      </c>
      <c r="BA47" s="10">
        <f>3/24000000*OO[[#This Row],[109 (02JUL1985 12:00:00)-Water Temperature (C)]]*OO[[#This Row],[51]]</f>
        <v>1.16074101494575E-7</v>
      </c>
      <c r="BB47" s="10">
        <f>3/24000000*OO[[#This Row],[110 (02JUL1985 15:00:00)-Water Temperature (C)]]*OO[[#This Row],[52]]</f>
        <v>1.1461789558474999E-7</v>
      </c>
      <c r="BC47" s="10">
        <f>3/24000000*OO[[#This Row],[111 (02JUL1985 18:00:00)-Water Temperature (C)]]*OO[[#This Row],[53]]</f>
        <v>1.058721276822E-7</v>
      </c>
      <c r="BD47" s="10">
        <f>3/24000000*OO[[#This Row],[112 (02JUL1985 21:00:00)-Water Temperature (C)]]*OO[[#This Row],[54]]</f>
        <v>9.4790719875037489E-8</v>
      </c>
      <c r="BE47" s="10">
        <f>3/24000000*OO[[#This Row],[113 (03JUL1985 00:00:00)-Water Temperature (C)]]*OO[[#This Row],[55]]</f>
        <v>8.3413045895137508E-8</v>
      </c>
      <c r="BF47" s="10">
        <f>3/24000000*OO[[#This Row],[114 (03JUL1985 03:00:00)-Water Temperature (C)]]*OO[[#This Row],[56]]</f>
        <v>7.584514731236249E-8</v>
      </c>
      <c r="BG47" s="10">
        <f>3/24000000*OO[[#This Row],[115 (03JUL1985 06:00:00)-Water Temperature (C)]]*OO[[#This Row],[57]]</f>
        <v>7.3521428482824997E-8</v>
      </c>
      <c r="BH47" s="10">
        <f>3/24000000*OO[[#This Row],[116 (03JUL1985 09:00:00)-Water Temperature (C)]]*OO[[#This Row],[58]]</f>
        <v>7.4746132865250008E-8</v>
      </c>
      <c r="BI47" s="10">
        <f>3/24000000*OO[[#This Row],[117 (03JUL1985 12:00:00)-Water Temperature (C)]]*OO[[#This Row],[59]]</f>
        <v>7.6368396460250009E-8</v>
      </c>
      <c r="BJ47" s="10">
        <f>3/24000000*OO[[#This Row],[118 (03JUL1985 15:00:00)-Water Temperature (C)]]*OO[[#This Row],[60]]</f>
        <v>7.4296755450600013E-8</v>
      </c>
      <c r="BK47" s="10">
        <f>3/24000000*OO[[#This Row],[119 (03JUL1985 18:00:00)-Water Temperature (C)]]*OO[[#This Row],[61]]</f>
        <v>6.9488917460512501E-8</v>
      </c>
      <c r="BL47" s="10">
        <f>3/24000000*OO[[#This Row],[120 (03JUL1985 21:00:00)-Water Temperature (C)]]*OO[[#This Row],[62]]</f>
        <v>6.3139885953975001E-8</v>
      </c>
      <c r="BM47" s="10">
        <f>3/24000000*OO[[#This Row],[121 (04JUL1985 00:00:00)-Water Temperature (C)]]*OO[[#This Row],[63]]</f>
        <v>5.6914149501624995E-8</v>
      </c>
      <c r="BN47" s="10">
        <f>3/24000000*OO[[#This Row],[122 (04JUL1985 03:00:00)-Water Temperature (C)]]*OO[[#This Row],[64]]</f>
        <v>5.4371029435874992E-8</v>
      </c>
      <c r="BO47" s="10">
        <f>3/24000000*OO[[#This Row],[123 (04JUL1985 06:00:00)-Water Temperature (C)]]*OO[[#This Row],[65]]</f>
        <v>5.3748061409737493E-8</v>
      </c>
      <c r="BP47" s="10">
        <f>3/24000000*OO[[#This Row],[124 (04JUL1985 09:00:00)-Water Temperature (C)]]*OO[[#This Row],[66]]</f>
        <v>5.3916411388875003E-8</v>
      </c>
      <c r="BQ47" s="10">
        <f>3/24000000*OO[[#This Row],[125 (04JUL1985 12:00:00)-Water Temperature (C)]]*OO[[#This Row],[67]]</f>
        <v>5.2462114434099992E-8</v>
      </c>
      <c r="BR47" s="10">
        <f>3/24000000*OO[[#This Row],[126 (04JUL1985 15:00:00)-Water Temperature (C)]]*OO[[#This Row],[68]]</f>
        <v>4.9443782543924999E-8</v>
      </c>
      <c r="BS47" s="10">
        <f>3/24000000*OO[[#This Row],[127 (04JUL1985 18:00:00)-Water Temperature (C)]]*OO[[#This Row],[69]]</f>
        <v>4.4733540029062489E-8</v>
      </c>
      <c r="BT47" s="10">
        <f>3/24000000*OO[[#This Row],[128 (04JUL1985 21:00:00)-Water Temperature (C)]]*OO[[#This Row],[70]]</f>
        <v>3.9760014754337497E-8</v>
      </c>
      <c r="BU47" s="10">
        <f>3/24000000*OO[[#This Row],[129 (05JUL1985 00:00:00)-Water Temperature (C)]]*OO[[#This Row],[71]]</f>
        <v>3.5750985458424996E-8</v>
      </c>
      <c r="BV47" s="10">
        <f>3/24000000*OO[[#This Row],[130 (05JUL1985 03:00:00)-Water Temperature (C)]]*OO[[#This Row],[72]]</f>
        <v>3.4627399665262497E-8</v>
      </c>
      <c r="BW47" s="10">
        <f>3/24000000*OO[[#This Row],[131 (05JUL1985 06:00:00)-Water Temperature (C)]]*OO[[#This Row],[73]]</f>
        <v>3.4456514072437503E-8</v>
      </c>
      <c r="BX47" s="10">
        <f>3/24000000*OO[[#This Row],[132 (05JUL1985 09:00:00)-Water Temperature (C)]]*OO[[#This Row],[74]]</f>
        <v>3.5371199092499995E-8</v>
      </c>
      <c r="BY47" s="10">
        <f>3/24000000*OO[[#This Row],[133 (05JUL1985 12:00:00)-Water Temperature (C)]]*OO[[#This Row],[75]]</f>
        <v>3.5917590732875001E-8</v>
      </c>
      <c r="BZ47" s="10">
        <f>3/24000000*OO[[#This Row],[134 (05JUL1985 15:00:00)-Water Temperature (C)]]*OO[[#This Row],[76]]</f>
        <v>3.4647205058062496E-8</v>
      </c>
      <c r="CA47" s="10">
        <f>3/24000000*OO[[#This Row],[135 (05JUL1985 18:00:00)-Water Temperature (C)]]*OO[[#This Row],[77]]</f>
        <v>3.2136868041750005E-8</v>
      </c>
      <c r="CB47" s="10">
        <f>3/24000000*OO[[#This Row],[136 (05JUL1985 21:00:00)-Water Temperature (C)]]*OO[[#This Row],[78]]</f>
        <v>2.9217331423000001E-8</v>
      </c>
      <c r="CC47" s="10">
        <f>3/24000000*OO[[#This Row],[137 (06JUL1985 00:00:00)-Water Temperature (C)]]*OO[[#This Row],[79]]</f>
        <v>2.6638941855499997E-8</v>
      </c>
      <c r="CD47" s="10">
        <f>3/24000000*OO[[#This Row],[138 (06JUL1985 03:00:00)-Water Temperature (C)]]*OO[[#This Row],[80]]</f>
        <v>2.5783390240437497E-8</v>
      </c>
      <c r="CE47" s="10">
        <f>3/24000000*OO[[#This Row],[139 (06JUL1985 06:00:00)-Water Temperature (C)]]*OO[[#This Row],[81]]</f>
        <v>2.6115081402374996E-8</v>
      </c>
      <c r="CF47" s="10">
        <f>3/24000000*OO[[#This Row],[140 (06JUL1985 09:00:00)-Water Temperature (C)]]*OO[[#This Row],[82]]</f>
        <v>2.7200954144925003E-8</v>
      </c>
      <c r="CG47" s="10">
        <f>3/24000000*OO[[#This Row],[141 (06JUL1985 12:00:00)-Water Temperature (C)]]*OO[[#This Row],[83]]</f>
        <v>2.7848982581474994E-8</v>
      </c>
      <c r="CH47" s="10">
        <f>3/24000000*OO[[#This Row],[142 (06JUL1985 15:00:00)-Water Temperature (C)]]*OO[[#This Row],[84]]</f>
        <v>2.7019376229999997E-8</v>
      </c>
      <c r="CI47" s="10">
        <f>3/24000000*OO[[#This Row],[143 (06JUL1985 18:00:00)-Water Temperature (C)]]*OO[[#This Row],[85]]</f>
        <v>2.5053887752874996E-8</v>
      </c>
      <c r="CJ47" s="10">
        <f>3/24000000*OO[[#This Row],[144 (06JUL1985 21:00:00)-Water Temperature (C)]]*OO[[#This Row],[86]]</f>
        <v>2.2472292605599998E-8</v>
      </c>
      <c r="CK47" s="10">
        <f>3/24000000*OO[[#This Row],[145 (07JUL1985 00:00:00)-Water Temperature (C)]]*OO[[#This Row],[87]]</f>
        <v>1.9916551115999999E-8</v>
      </c>
      <c r="CL47" s="10">
        <f>3/24000000*OO[[#This Row],[146 (07JUL1985 03:00:00)-Water Temperature (C)]]*OO[[#This Row],[88]]</f>
        <v>1.8916382659475002E-8</v>
      </c>
      <c r="CM47" s="10">
        <f>3/24000000*OO[[#This Row],[147 (07JUL1985 06:00:00)-Water Temperature (C)]]*OO[[#This Row],[89]]</f>
        <v>1.8379495700444996E-8</v>
      </c>
      <c r="CN47" s="10">
        <f>3/24000000*OO[[#This Row],[148 (07JUL1985 09:00:00)-Water Temperature (C)]]*OO[[#This Row],[90]]</f>
        <v>1.8459251022179998E-8</v>
      </c>
      <c r="CO47" s="10">
        <f>3/24000000*OO[[#This Row],[149 (07JUL1985 12:00:00)-Water Temperature (C)]]*OO[[#This Row],[91]]</f>
        <v>1.8267144640219997E-8</v>
      </c>
      <c r="CP47" s="10">
        <f>3/24000000*OO[[#This Row],[150 (07JUL1985 15:00:00)-Water Temperature (C)]]*OO[[#This Row],[92]]</f>
        <v>1.7793066228471246E-8</v>
      </c>
      <c r="CQ47" s="10">
        <f>3/24000000*OO[[#This Row],[151 (07JUL1985 18:00:00)-Water Temperature (C)]]*OO[[#This Row],[93]]</f>
        <v>1.6596541617914997E-8</v>
      </c>
      <c r="CR47" s="10">
        <f>3/24000000*OO[[#This Row],[152 (07JUL1985 21:00:00)-Water Temperature (C)]]*OO[[#This Row],[94]]</f>
        <v>1.5368185834636248E-8</v>
      </c>
      <c r="CS47" s="10">
        <f>3/24000000*OO[[#This Row],[153 (08JUL1985 00:00:00)-Water Temperature (C)]]*OO[[#This Row],[95]]</f>
        <v>1.4528858972153749E-8</v>
      </c>
      <c r="CT47" s="10">
        <f>3/24000000*OO[[#This Row],[154 (08JUL1985 03:00:00)-Water Temperature (C)]]*OO[[#This Row],[96]]</f>
        <v>1.4684336524357499E-8</v>
      </c>
      <c r="CU47" s="10">
        <f>3/24000000*OO[[#This Row],[155 (08JUL1985 06:00:00)-Water Temperature (C)]]*OO[[#This Row],[97]]</f>
        <v>1.5518489977252501E-8</v>
      </c>
      <c r="CV47" s="10">
        <f>3/24000000*OO[[#This Row],[156 (08JUL1985 09:00:00)-Water Temperature (C)]]*OO[[#This Row],[98]]</f>
        <v>1.7111791082636247E-8</v>
      </c>
      <c r="CW47" s="10">
        <f>3/24000000*OO[[#This Row],[157 (08JUL1985 12:00:00)-Water Temperature (C)]]*OO[[#This Row],[99]]</f>
        <v>1.8725366672759999E-8</v>
      </c>
    </row>
    <row r="48" spans="1:101" x14ac:dyDescent="0.35">
      <c r="A48" t="s">
        <v>53</v>
      </c>
      <c r="B48">
        <v>805.71439999999996</v>
      </c>
      <c r="C48" s="10">
        <f>3/24*OO[[#This Row],[59 (26JUN1985 06:00:00)-Water Temperature (C)]]*OO[[#This Row],[1]]/SUM(OO[1])</f>
        <v>1.4476524153944998E-3</v>
      </c>
      <c r="D48" s="10">
        <f>3/24*OO[[#This Row],[60 (26JUN1985 09:00:00)-Water Temperature (C)]]*OO[[#This Row],[2]]/SUM(OO[2])</f>
        <v>0.10825099641352338</v>
      </c>
      <c r="E48" s="10">
        <f>3/24*OO[[#This Row],[61 (26JUN1985 12:00:00)-Water Temperature (C)]]*OO[[#This Row],[3]]/SUM(OO[3])</f>
        <v>4.1516901574149681E-2</v>
      </c>
      <c r="F48" s="10">
        <f>3/24*OO[[#This Row],[62 (26JUN1985 15:00:00)-Water Temperature (C)]]*OO[[#This Row],[4]]/SUM(OO[4])</f>
        <v>2.2276940872912768E-3</v>
      </c>
      <c r="G48" s="10">
        <f>3/24*OO[[#This Row],[63 (26JUN1985 18:00:00)-Water Temperature (C)]]*OO[[#This Row],[5]]/SUM(OO[5])</f>
        <v>8.7471118879880688E-5</v>
      </c>
      <c r="H48" s="10">
        <f>3/24*OO[[#This Row],[64 (26JUN1985 21:00:00)-Water Temperature (C)]]*OO[[#This Row],[6]]/SUM(OO[6])</f>
        <v>3.5416228256945166E-5</v>
      </c>
      <c r="I48" s="10">
        <f>3/24*OO[[#This Row],[65 (27JUN1985 00:00:00)-Water Temperature (C)]]*OO[[#This Row],[7]]/SUM(OO[7])</f>
        <v>3.0097601545012441E-5</v>
      </c>
      <c r="J48" s="10">
        <f>3/24*OO[[#This Row],[66 (27JUN1985 03:00:00)-Water Temperature (C)]]*OO[[#This Row],[8]]/SUM(OO[8])</f>
        <v>2.8457226495822747E-5</v>
      </c>
      <c r="K48" s="10">
        <f>3/24*OO[[#This Row],[67 (27JUN1985 06:00:00)-Water Temperature (C)]]*OO[[#This Row],[9]]/SUM(OO[9])</f>
        <v>3.2355235241987481E-5</v>
      </c>
      <c r="L48" s="10">
        <f>3/24*OO[[#This Row],[68 (27JUN1985 09:00:00)-Water Temperature (C)]]*OO[[#This Row],[10]]/SUM(OO[10])</f>
        <v>3.7001541371493723E-5</v>
      </c>
      <c r="M48" s="10">
        <f>3/24*OO[[#This Row],[69 (27JUN1985 12:00:00)-Water Temperature (C)]]*OO[[#This Row],[11]]/SUM(OO[11])</f>
        <v>3.7256676579726777E-5</v>
      </c>
      <c r="N48" s="10">
        <f>3/24*OO[[#This Row],[70 (27JUN1985 15:00:00)-Water Temperature (C)]]*OO[[#This Row],[12]]/SUM(OO[12])</f>
        <v>3.3899226599737816E-5</v>
      </c>
      <c r="O48" s="10">
        <f>3/24*OO[[#This Row],[71 (27JUN1985 18:00:00)-Water Temperature (C)]]*OO[[#This Row],[13]]/SUM(OO[13])</f>
        <v>2.9231702116181315E-5</v>
      </c>
      <c r="P48" s="10">
        <f>3/24*OO[[#This Row],[72 (27JUN1985 21:00:00)-Water Temperature (C)]]*OO[[#This Row],[14]]/SUM(OO[14])</f>
        <v>2.4409916103536248E-5</v>
      </c>
      <c r="Q48" s="10">
        <f>3/24*OO[[#This Row],[73 (28JUN1985 00:00:00)-Water Temperature (C)]]*OO[[#This Row],[15]]/SUM(OO[15])</f>
        <v>2.0612765240257966E-5</v>
      </c>
      <c r="R48" s="10">
        <f>3/24*OO[[#This Row],[74 (28JUN1985 03:00:00)-Water Temperature (C)]]*OO[[#This Row],[16]]/SUM(OO[16])</f>
        <v>1.828648715300881E-5</v>
      </c>
      <c r="S48" s="10">
        <f>3/24*OO[[#This Row],[75 (28JUN1985 06:00:00)-Water Temperature (C)]]*OO[[#This Row],[17]]/SUM(OO[17])</f>
        <v>1.6286705731241356E-5</v>
      </c>
      <c r="T48" s="10">
        <f>3/24*OO[[#This Row],[76 (28JUN1985 09:00:00)-Water Temperature (C)]]*OO[[#This Row],[18]]/SUM(OO[18])</f>
        <v>1.4837341633545054E-5</v>
      </c>
      <c r="U48" s="10">
        <f>3/24*OO[[#This Row],[77 (28JUN1985 12:00:00)-Water Temperature (C)]]*OO[[#This Row],[19]]/SUM(OO[19])</f>
        <v>1.3531073604020756E-5</v>
      </c>
      <c r="V48" s="10">
        <f>3/24000000*OO[[#This Row],[78 (28JUN1985 15:00:00)-Water Temperature (C)]]*OO[[#This Row],[20]]</f>
        <v>1.1620499906242501E-5</v>
      </c>
      <c r="W48" s="10">
        <f>3/24000000*OO[[#This Row],[79 (28JUN1985 18:00:00)-Water Temperature (C)]]*OO[[#This Row],[21]]</f>
        <v>9.6224397301500014E-6</v>
      </c>
      <c r="X48" s="10">
        <f>3/24000000*OO[[#This Row],[80 (28JUN1985 21:00:00)-Water Temperature (C)]]*OO[[#This Row],[22]]</f>
        <v>7.9612126303649996E-6</v>
      </c>
      <c r="Y48" s="10">
        <f>3/24000000*OO[[#This Row],[81 (29JUN1985 00:00:00)-Water Temperature (C)]]*OO[[#This Row],[23]]</f>
        <v>6.7729428200299993E-6</v>
      </c>
      <c r="Z48" s="10">
        <f>3/24000000*OO[[#This Row],[82 (29JUN1985 03:00:00)-Water Temperature (C)]]*OO[[#This Row],[24]]</f>
        <v>5.9725076057812493E-6</v>
      </c>
      <c r="AA48" s="10">
        <f>3/24000000*OO[[#This Row],[83 (29JUN1985 06:00:00)-Water Temperature (C)]]*OO[[#This Row],[25]]</f>
        <v>5.2284416605025003E-6</v>
      </c>
      <c r="AB48" s="10">
        <f>3/24000000*OO[[#This Row],[84 (29JUN1985 09:00:00)-Water Temperature (C)]]*OO[[#This Row],[26]]</f>
        <v>4.783806725775E-6</v>
      </c>
      <c r="AC48" s="10">
        <f>3/24000000*OO[[#This Row],[85 (29JUN1985 12:00:00)-Water Temperature (C)]]*OO[[#This Row],[27]]</f>
        <v>4.3030880535387495E-6</v>
      </c>
      <c r="AD48" s="10">
        <f>3/24000000*OO[[#This Row],[86 (29JUN1985 15:00:00)-Water Temperature (C)]]*OO[[#This Row],[28]]</f>
        <v>3.71277321408E-6</v>
      </c>
      <c r="AE48" s="10">
        <f>3/24000000*OO[[#This Row],[88 (29JUN1985 21:00:00)-Water Temperature (C)]]*OO[[#This Row],[30]]</f>
        <v>2.6560550901674997E-6</v>
      </c>
      <c r="AF48" s="10">
        <f>3/24000000*OO[[#This Row],[88 (29JUN1985 21:00:00)-Water Temperature (C)]]*OO[[#This Row],[30]]</f>
        <v>2.6560550901674997E-6</v>
      </c>
      <c r="AG48" s="10">
        <f>3/24000000*OO[[#This Row],[89 (30JUN1985 00:00:00)-Water Temperature (C)]]*OO[[#This Row],[31]]</f>
        <v>2.2324345114187502E-6</v>
      </c>
      <c r="AH48" s="10">
        <f>3/24000000*OO[[#This Row],[90 (30JUN1985 03:00:00)-Water Temperature (C)]]*OO[[#This Row],[32]]</f>
        <v>1.9794771875837499E-6</v>
      </c>
      <c r="AI48" s="10">
        <f>3/24000000*OO[[#This Row],[91 (30JUN1985 06:00:00)-Water Temperature (C)]]*OO[[#This Row],[33]]</f>
        <v>1.7383706264112501E-6</v>
      </c>
      <c r="AJ48" s="10">
        <f>3/24000000*OO[[#This Row],[92 (30JUN1985 09:00:00)-Water Temperature (C)]]*OO[[#This Row],[34]]</f>
        <v>1.40285068540875E-6</v>
      </c>
      <c r="AK48" s="10">
        <f>3/24000000*OO[[#This Row],[93 (30JUN1985 12:00:00)-Water Temperature (C)]]*OO[[#This Row],[35]]</f>
        <v>1.021093243238E-6</v>
      </c>
      <c r="AL48" s="10">
        <f>3/24000000*OO[[#This Row],[94 (30JUN1985 15:00:00)-Water Temperature (C)]]*OO[[#This Row],[36]]</f>
        <v>6.9786727934750005E-7</v>
      </c>
      <c r="AM48" s="10">
        <f>3/24000000*OO[[#This Row],[95 (30JUN1985 18:00:00)-Water Temperature (C)]]*OO[[#This Row],[37]]</f>
        <v>4.9038265905374994E-7</v>
      </c>
      <c r="AN48" s="10">
        <f>3/24000000*OO[[#This Row],[96 (30JUN1985 21:00:00)-Water Temperature (C)]]*OO[[#This Row],[38]]</f>
        <v>3.6776046114674998E-7</v>
      </c>
      <c r="AO48" s="10">
        <f>3/24000000*OO[[#This Row],[97 (01JUL1985 00:00:00)-Water Temperature (C)]]*OO[[#This Row],[39]]</f>
        <v>2.9268991755787493E-7</v>
      </c>
      <c r="AP48" s="10">
        <f>3/24000000*OO[[#This Row],[98 (01JUL1985 03:00:00)-Water Temperature (C)]]*OO[[#This Row],[40]]</f>
        <v>2.5637873300287497E-7</v>
      </c>
      <c r="AQ48" s="10">
        <f>3/24000000*OO[[#This Row],[99 (01JUL1985 06:00:00)-Water Temperature (C)]]*OO[[#This Row],[41]]</f>
        <v>2.3294597217975003E-7</v>
      </c>
      <c r="AR48" s="10">
        <f>3/24000000*OO[[#This Row],[100 (01JUL1985 09:00:00)-Water Temperature (C)]]*OO[[#This Row],[42]]</f>
        <v>2.1292386207049999E-7</v>
      </c>
      <c r="AS48" s="10">
        <f>3/24000000*OO[[#This Row],[101 (01JUL1985 12:00:00)-Water Temperature (C)]]*OO[[#This Row],[43]]</f>
        <v>1.8968559000929999E-7</v>
      </c>
      <c r="AT48" s="10">
        <f>3/24000000*OO[[#This Row],[102 (01JUL1985 15:00:00)-Water Temperature (C)]]*OO[[#This Row],[44]]</f>
        <v>1.6790951100724999E-7</v>
      </c>
      <c r="AU48" s="10">
        <f>3/24000000*OO[[#This Row],[103 (01JUL1985 18:00:00)-Water Temperature (C)]]*OO[[#This Row],[45]]</f>
        <v>1.4741957583691249E-7</v>
      </c>
      <c r="AV48" s="10">
        <f>3/24000000*OO[[#This Row],[104 (01JUL1985 21:00:00)-Water Temperature (C)]]*OO[[#This Row],[46]]</f>
        <v>1.3091307131341251E-7</v>
      </c>
      <c r="AW48" s="10">
        <f>3/24000000*OO[[#This Row],[105 (02JUL1985 00:00:00)-Water Temperature (C)]]*OO[[#This Row],[47]]</f>
        <v>1.19612417520825E-7</v>
      </c>
      <c r="AX48" s="10">
        <f>3/24000000*OO[[#This Row],[106 (02JUL1985 03:00:00)-Water Temperature (C)]]*OO[[#This Row],[48]]</f>
        <v>1.162832478573E-7</v>
      </c>
      <c r="AY48" s="10">
        <f>3/24000000*OO[[#This Row],[107 (02JUL1985 06:00:00)-Water Temperature (C)]]*OO[[#This Row],[49]]</f>
        <v>1.1767526034599999E-7</v>
      </c>
      <c r="AZ48" s="10">
        <f>3/24000000*OO[[#This Row],[108 (02JUL1985 09:00:00)-Water Temperature (C)]]*OO[[#This Row],[50]]</f>
        <v>1.2410513218124998E-7</v>
      </c>
      <c r="BA48" s="10">
        <f>3/24000000*OO[[#This Row],[109 (02JUL1985 12:00:00)-Water Temperature (C)]]*OO[[#This Row],[51]]</f>
        <v>1.3047324184676249E-7</v>
      </c>
      <c r="BB48" s="10">
        <f>3/24000000*OO[[#This Row],[110 (02JUL1985 15:00:00)-Water Temperature (C)]]*OO[[#This Row],[52]]</f>
        <v>1.2920680604024996E-7</v>
      </c>
      <c r="BC48" s="10">
        <f>3/24000000*OO[[#This Row],[111 (02JUL1985 18:00:00)-Water Temperature (C)]]*OO[[#This Row],[53]]</f>
        <v>1.195509946804625E-7</v>
      </c>
      <c r="BD48" s="10">
        <f>3/24000000*OO[[#This Row],[112 (02JUL1985 21:00:00)-Water Temperature (C)]]*OO[[#This Row],[54]]</f>
        <v>1.07450690248125E-7</v>
      </c>
      <c r="BE48" s="10">
        <f>3/24000000*OO[[#This Row],[113 (03JUL1985 00:00:00)-Water Temperature (C)]]*OO[[#This Row],[55]]</f>
        <v>9.4739282090549995E-8</v>
      </c>
      <c r="BF48" s="10">
        <f>3/24000000*OO[[#This Row],[114 (03JUL1985 03:00:00)-Water Temperature (C)]]*OO[[#This Row],[56]]</f>
        <v>8.6150453529000004E-8</v>
      </c>
      <c r="BG48" s="10">
        <f>3/24000000*OO[[#This Row],[115 (03JUL1985 06:00:00)-Water Temperature (C)]]*OO[[#This Row],[57]]</f>
        <v>8.3183237424262482E-8</v>
      </c>
      <c r="BH48" s="10">
        <f>3/24000000*OO[[#This Row],[116 (03JUL1985 09:00:00)-Water Temperature (C)]]*OO[[#This Row],[58]]</f>
        <v>8.4393521140224998E-8</v>
      </c>
      <c r="BI48" s="10">
        <f>3/24000000*OO[[#This Row],[117 (03JUL1985 12:00:00)-Water Temperature (C)]]*OO[[#This Row],[59]]</f>
        <v>8.612416867871249E-8</v>
      </c>
      <c r="BJ48" s="10">
        <f>3/24000000*OO[[#This Row],[118 (03JUL1985 15:00:00)-Water Temperature (C)]]*OO[[#This Row],[60]]</f>
        <v>8.3956659472175005E-8</v>
      </c>
      <c r="BK48" s="10">
        <f>3/24000000*OO[[#This Row],[119 (03JUL1985 18:00:00)-Water Temperature (C)]]*OO[[#This Row],[61]]</f>
        <v>7.8591150424925004E-8</v>
      </c>
      <c r="BL48" s="10">
        <f>3/24000000*OO[[#This Row],[120 (03JUL1985 21:00:00)-Water Temperature (C)]]*OO[[#This Row],[62]]</f>
        <v>7.1676608198999996E-8</v>
      </c>
      <c r="BM48" s="10">
        <f>3/24000000*OO[[#This Row],[121 (04JUL1985 00:00:00)-Water Temperature (C)]]*OO[[#This Row],[63]]</f>
        <v>6.4724310598349981E-8</v>
      </c>
      <c r="BN48" s="10">
        <f>3/24000000*OO[[#This Row],[122 (04JUL1985 03:00:00)-Water Temperature (C)]]*OO[[#This Row],[64]]</f>
        <v>6.1910758278712485E-8</v>
      </c>
      <c r="BO48" s="10">
        <f>3/24000000*OO[[#This Row],[123 (04JUL1985 06:00:00)-Water Temperature (C)]]*OO[[#This Row],[65]]</f>
        <v>6.102224956187501E-8</v>
      </c>
      <c r="BP48" s="10">
        <f>3/24000000*OO[[#This Row],[124 (04JUL1985 09:00:00)-Water Temperature (C)]]*OO[[#This Row],[66]]</f>
        <v>6.1169691825149999E-8</v>
      </c>
      <c r="BQ48" s="10">
        <f>3/24000000*OO[[#This Row],[125 (04JUL1985 12:00:00)-Water Temperature (C)]]*OO[[#This Row],[67]]</f>
        <v>5.9416174620624988E-8</v>
      </c>
      <c r="BR48" s="10">
        <f>3/24000000*OO[[#This Row],[126 (04JUL1985 15:00:00)-Water Temperature (C)]]*OO[[#This Row],[68]]</f>
        <v>5.6124853182124992E-8</v>
      </c>
      <c r="BS48" s="10">
        <f>3/24000000*OO[[#This Row],[127 (04JUL1985 18:00:00)-Water Temperature (C)]]*OO[[#This Row],[69]]</f>
        <v>5.0852927318812493E-8</v>
      </c>
      <c r="BT48" s="10">
        <f>3/24000000*OO[[#This Row],[128 (04JUL1985 21:00:00)-Water Temperature (C)]]*OO[[#This Row],[70]]</f>
        <v>4.5285079934949998E-8</v>
      </c>
      <c r="BU48" s="10">
        <f>3/24000000*OO[[#This Row],[129 (05JUL1985 00:00:00)-Water Temperature (C)]]*OO[[#This Row],[71]]</f>
        <v>4.0664907682749995E-8</v>
      </c>
      <c r="BV48" s="10">
        <f>3/24000000*OO[[#This Row],[130 (05JUL1985 03:00:00)-Water Temperature (C)]]*OO[[#This Row],[72]]</f>
        <v>3.9360046753449992E-8</v>
      </c>
      <c r="BW48" s="10">
        <f>3/24000000*OO[[#This Row],[131 (05JUL1985 06:00:00)-Water Temperature (C)]]*OO[[#This Row],[73]]</f>
        <v>3.9034591263012502E-8</v>
      </c>
      <c r="BX48" s="10">
        <f>3/24000000*OO[[#This Row],[132 (05JUL1985 09:00:00)-Water Temperature (C)]]*OO[[#This Row],[74]]</f>
        <v>4.0000972871712489E-8</v>
      </c>
      <c r="BY48" s="10">
        <f>3/24000000*OO[[#This Row],[133 (05JUL1985 12:00:00)-Water Temperature (C)]]*OO[[#This Row],[75]]</f>
        <v>4.0618707282499997E-8</v>
      </c>
      <c r="BZ48" s="10">
        <f>3/24000000*OO[[#This Row],[134 (05JUL1985 15:00:00)-Water Temperature (C)]]*OO[[#This Row],[76]]</f>
        <v>3.9235492728099997E-8</v>
      </c>
      <c r="CA48" s="10">
        <f>3/24000000*OO[[#This Row],[135 (05JUL1985 18:00:00)-Water Temperature (C)]]*OO[[#This Row],[77]]</f>
        <v>3.6455996065237503E-8</v>
      </c>
      <c r="CB48" s="10">
        <f>3/24000000*OO[[#This Row],[136 (05JUL1985 21:00:00)-Water Temperature (C)]]*OO[[#This Row],[78]]</f>
        <v>3.32143572480875E-8</v>
      </c>
      <c r="CC48" s="10">
        <f>3/24000000*OO[[#This Row],[137 (06JUL1985 00:00:00)-Water Temperature (C)]]*OO[[#This Row],[79]]</f>
        <v>3.0279250941975001E-8</v>
      </c>
      <c r="CD48" s="10">
        <f>3/24000000*OO[[#This Row],[138 (06JUL1985 03:00:00)-Water Temperature (C)]]*OO[[#This Row],[80]]</f>
        <v>2.9307055202999999E-8</v>
      </c>
      <c r="CE48" s="10">
        <f>3/24000000*OO[[#This Row],[139 (06JUL1985 06:00:00)-Water Temperature (C)]]*OO[[#This Row],[81]]</f>
        <v>2.9586019298687505E-8</v>
      </c>
      <c r="CF48" s="10">
        <f>3/24000000*OO[[#This Row],[140 (06JUL1985 09:00:00)-Water Temperature (C)]]*OO[[#This Row],[82]]</f>
        <v>3.0756106956149996E-8</v>
      </c>
      <c r="CG48" s="10">
        <f>3/24000000*OO[[#This Row],[141 (06JUL1985 12:00:00)-Water Temperature (C)]]*OO[[#This Row],[83]]</f>
        <v>3.1474212327974998E-8</v>
      </c>
      <c r="CH48" s="10">
        <f>3/24000000*OO[[#This Row],[142 (06JUL1985 15:00:00)-Water Temperature (C)]]*OO[[#This Row],[84]]</f>
        <v>3.0582130881224998E-8</v>
      </c>
      <c r="CI48" s="10">
        <f>3/24000000*OO[[#This Row],[143 (06JUL1985 18:00:00)-Water Temperature (C)]]*OO[[#This Row],[85]]</f>
        <v>2.8412048705449999E-8</v>
      </c>
      <c r="CJ48" s="10">
        <f>3/24000000*OO[[#This Row],[144 (06JUL1985 21:00:00)-Water Temperature (C)]]*OO[[#This Row],[86]]</f>
        <v>2.5568780420937495E-8</v>
      </c>
      <c r="CK48" s="10">
        <f>3/24000000*OO[[#This Row],[145 (07JUL1985 00:00:00)-Water Temperature (C)]]*OO[[#This Row],[87]]</f>
        <v>2.2677287472499999E-8</v>
      </c>
      <c r="CL48" s="10">
        <f>3/24000000*OO[[#This Row],[146 (07JUL1985 03:00:00)-Water Temperature (C)]]*OO[[#This Row],[88]]</f>
        <v>2.1519610989625E-8</v>
      </c>
      <c r="CM48" s="10">
        <f>3/24000000*OO[[#This Row],[147 (07JUL1985 06:00:00)-Water Temperature (C)]]*OO[[#This Row],[89]]</f>
        <v>2.0838941340524999E-8</v>
      </c>
      <c r="CN48" s="10">
        <f>3/24000000*OO[[#This Row],[148 (07JUL1985 09:00:00)-Water Temperature (C)]]*OO[[#This Row],[90]]</f>
        <v>2.0836884337749996E-8</v>
      </c>
      <c r="CO48" s="10">
        <f>3/24000000*OO[[#This Row],[149 (07JUL1985 12:00:00)-Water Temperature (C)]]*OO[[#This Row],[91]]</f>
        <v>2.0608008969100001E-8</v>
      </c>
      <c r="CP48" s="10">
        <f>3/24000000*OO[[#This Row],[150 (07JUL1985 15:00:00)-Water Temperature (C)]]*OO[[#This Row],[92]]</f>
        <v>2.0145492164842505E-8</v>
      </c>
      <c r="CQ48" s="10">
        <f>3/24000000*OO[[#This Row],[151 (07JUL1985 18:00:00)-Water Temperature (C)]]*OO[[#This Row],[93]]</f>
        <v>1.8819917170834997E-8</v>
      </c>
      <c r="CR48" s="10">
        <f>3/24000000*OO[[#This Row],[152 (07JUL1985 21:00:00)-Water Temperature (C)]]*OO[[#This Row],[94]]</f>
        <v>1.7430284767424998E-8</v>
      </c>
      <c r="CS48" s="10">
        <f>3/24000000*OO[[#This Row],[153 (08JUL1985 00:00:00)-Water Temperature (C)]]*OO[[#This Row],[95]]</f>
        <v>1.6456602360993748E-8</v>
      </c>
      <c r="CT48" s="10">
        <f>3/24000000*OO[[#This Row],[154 (08JUL1985 03:00:00)-Water Temperature (C)]]*OO[[#This Row],[96]]</f>
        <v>1.6638941539504998E-8</v>
      </c>
      <c r="CU48" s="10">
        <f>3/24000000*OO[[#This Row],[155 (08JUL1985 06:00:00)-Water Temperature (C)]]*OO[[#This Row],[97]]</f>
        <v>1.7526024977212503E-8</v>
      </c>
      <c r="CV48" s="10">
        <f>3/24000000*OO[[#This Row],[156 (08JUL1985 09:00:00)-Water Temperature (C)]]*OO[[#This Row],[98]]</f>
        <v>1.9239836712468747E-8</v>
      </c>
      <c r="CW48" s="10">
        <f>3/24000000*OO[[#This Row],[157 (08JUL1985 12:00:00)-Water Temperature (C)]]*OO[[#This Row],[99]]</f>
        <v>2.10717262328925E-8</v>
      </c>
    </row>
    <row r="49" spans="1:101" x14ac:dyDescent="0.35">
      <c r="A49" t="s">
        <v>54</v>
      </c>
      <c r="B49">
        <v>622.84360000000004</v>
      </c>
      <c r="C49" s="10">
        <f>3/24*OO[[#This Row],[59 (26JUN1985 06:00:00)-Water Temperature (C)]]*OO[[#This Row],[1]]/SUM(OO[1])</f>
        <v>6.9969924111823228E-4</v>
      </c>
      <c r="D49" s="10">
        <f>3/24*OO[[#This Row],[60 (26JUN1985 09:00:00)-Water Temperature (C)]]*OO[[#This Row],[2]]/SUM(OO[2])</f>
        <v>9.531967102945553E-2</v>
      </c>
      <c r="E49" s="10">
        <f>3/24*OO[[#This Row],[61 (26JUN1985 12:00:00)-Water Temperature (C)]]*OO[[#This Row],[3]]/SUM(OO[3])</f>
        <v>4.8565849194765753E-2</v>
      </c>
      <c r="F49" s="10">
        <f>3/24*OO[[#This Row],[62 (26JUN1985 15:00:00)-Water Temperature (C)]]*OO[[#This Row],[4]]/SUM(OO[4])</f>
        <v>3.1234328726037213E-3</v>
      </c>
      <c r="G49" s="10">
        <f>3/24*OO[[#This Row],[63 (26JUN1985 18:00:00)-Water Temperature (C)]]*OO[[#This Row],[5]]/SUM(OO[5])</f>
        <v>1.1447117583137059E-4</v>
      </c>
      <c r="H49" s="10">
        <f>3/24*OO[[#This Row],[64 (26JUN1985 21:00:00)-Water Temperature (C)]]*OO[[#This Row],[6]]/SUM(OO[6])</f>
        <v>3.5219727912814764E-5</v>
      </c>
      <c r="I49" s="10">
        <f>3/24*OO[[#This Row],[65 (27JUN1985 00:00:00)-Water Temperature (C)]]*OO[[#This Row],[7]]/SUM(OO[7])</f>
        <v>2.9539792680098633E-5</v>
      </c>
      <c r="J49" s="10">
        <f>3/24*OO[[#This Row],[66 (27JUN1985 03:00:00)-Water Temperature (C)]]*OO[[#This Row],[8]]/SUM(OO[8])</f>
        <v>2.769405732881885E-5</v>
      </c>
      <c r="K49" s="10">
        <f>3/24*OO[[#This Row],[67 (27JUN1985 06:00:00)-Water Temperature (C)]]*OO[[#This Row],[9]]/SUM(OO[9])</f>
        <v>3.1105566658478557E-5</v>
      </c>
      <c r="L49" s="10">
        <f>3/24*OO[[#This Row],[68 (27JUN1985 09:00:00)-Water Temperature (C)]]*OO[[#This Row],[10]]/SUM(OO[10])</f>
        <v>3.5970082782524098E-5</v>
      </c>
      <c r="M49" s="10">
        <f>3/24*OO[[#This Row],[69 (27JUN1985 12:00:00)-Water Temperature (C)]]*OO[[#This Row],[11]]/SUM(OO[11])</f>
        <v>3.6709370759952027E-5</v>
      </c>
      <c r="N49" s="10">
        <f>3/24*OO[[#This Row],[70 (27JUN1985 15:00:00)-Water Temperature (C)]]*OO[[#This Row],[12]]/SUM(OO[12])</f>
        <v>3.37272044899338E-5</v>
      </c>
      <c r="O49" s="10">
        <f>3/24*OO[[#This Row],[71 (27JUN1985 18:00:00)-Water Temperature (C)]]*OO[[#This Row],[13]]/SUM(OO[13])</f>
        <v>2.9315082894411583E-5</v>
      </c>
      <c r="P49" s="10">
        <f>3/24*OO[[#This Row],[72 (27JUN1985 21:00:00)-Water Temperature (C)]]*OO[[#This Row],[14]]/SUM(OO[14])</f>
        <v>2.4609822597342538E-5</v>
      </c>
      <c r="Q49" s="10">
        <f>3/24*OO[[#This Row],[73 (28JUN1985 00:00:00)-Water Temperature (C)]]*OO[[#This Row],[15]]/SUM(OO[15])</f>
        <v>2.0851077986875008E-5</v>
      </c>
      <c r="R49" s="10">
        <f>3/24*OO[[#This Row],[74 (28JUN1985 03:00:00)-Water Temperature (C)]]*OO[[#This Row],[16]]/SUM(OO[16])</f>
        <v>1.8576122311062621E-5</v>
      </c>
      <c r="S49" s="10">
        <f>3/24*OO[[#This Row],[75 (28JUN1985 06:00:00)-Water Temperature (C)]]*OO[[#This Row],[17]]/SUM(OO[17])</f>
        <v>1.6585187291696093E-5</v>
      </c>
      <c r="T49" s="10">
        <f>3/24*OO[[#This Row],[76 (28JUN1985 09:00:00)-Water Temperature (C)]]*OO[[#This Row],[18]]/SUM(OO[18])</f>
        <v>1.5151177718991988E-5</v>
      </c>
      <c r="U49" s="10">
        <f>3/24*OO[[#This Row],[77 (28JUN1985 12:00:00)-Water Temperature (C)]]*OO[[#This Row],[19]]/SUM(OO[19])</f>
        <v>1.3886046734076868E-5</v>
      </c>
      <c r="V49" s="10">
        <f>3/24000000*OO[[#This Row],[78 (28JUN1985 15:00:00)-Water Temperature (C)]]*OO[[#This Row],[20]]</f>
        <v>1.2046363170909998E-5</v>
      </c>
      <c r="W49" s="10">
        <f>3/24000000*OO[[#This Row],[79 (28JUN1985 18:00:00)-Water Temperature (C)]]*OO[[#This Row],[21]]</f>
        <v>1.0027835868499999E-5</v>
      </c>
      <c r="X49" s="10">
        <f>3/24000000*OO[[#This Row],[80 (28JUN1985 21:00:00)-Water Temperature (C)]]*OO[[#This Row],[22]]</f>
        <v>8.3436747075000003E-6</v>
      </c>
      <c r="Y49" s="10">
        <f>3/24000000*OO[[#This Row],[81 (29JUN1985 00:00:00)-Water Temperature (C)]]*OO[[#This Row],[23]]</f>
        <v>7.1263134902187499E-6</v>
      </c>
      <c r="Z49" s="10">
        <f>3/24000000*OO[[#This Row],[82 (29JUN1985 03:00:00)-Water Temperature (C)]]*OO[[#This Row],[24]]</f>
        <v>6.3207387702699987E-6</v>
      </c>
      <c r="AA49" s="10">
        <f>3/24000000*OO[[#This Row],[83 (29JUN1985 06:00:00)-Water Temperature (C)]]*OO[[#This Row],[25]]</f>
        <v>5.5451953000124998E-6</v>
      </c>
      <c r="AB49" s="10">
        <f>3/24000000*OO[[#This Row],[84 (29JUN1985 09:00:00)-Water Temperature (C)]]*OO[[#This Row],[26]]</f>
        <v>5.0961583331999997E-6</v>
      </c>
      <c r="AC49" s="10">
        <f>3/24000000*OO[[#This Row],[85 (29JUN1985 12:00:00)-Water Temperature (C)]]*OO[[#This Row],[27]]</f>
        <v>4.6152881397737501E-6</v>
      </c>
      <c r="AD49" s="10">
        <f>3/24000000*OO[[#This Row],[86 (29JUN1985 15:00:00)-Water Temperature (C)]]*OO[[#This Row],[28]]</f>
        <v>4.0204363844212493E-6</v>
      </c>
      <c r="AE49" s="10">
        <f>3/24000000*OO[[#This Row],[88 (29JUN1985 21:00:00)-Water Temperature (C)]]*OO[[#This Row],[30]]</f>
        <v>2.9202818814062497E-6</v>
      </c>
      <c r="AF49" s="10">
        <f>3/24000000*OO[[#This Row],[88 (29JUN1985 21:00:00)-Water Temperature (C)]]*OO[[#This Row],[30]]</f>
        <v>2.9202818814062497E-6</v>
      </c>
      <c r="AG49" s="10">
        <f>3/24000000*OO[[#This Row],[89 (30JUN1985 00:00:00)-Water Temperature (C)]]*OO[[#This Row],[31]]</f>
        <v>2.4696166774749998E-6</v>
      </c>
      <c r="AH49" s="10">
        <f>3/24000000*OO[[#This Row],[90 (30JUN1985 03:00:00)-Water Temperature (C)]]*OO[[#This Row],[32]]</f>
        <v>2.2029021812349999E-6</v>
      </c>
      <c r="AI49" s="10">
        <f>3/24000000*OO[[#This Row],[91 (30JUN1985 06:00:00)-Water Temperature (C)]]*OO[[#This Row],[33]]</f>
        <v>1.9533086645881247E-6</v>
      </c>
      <c r="AJ49" s="10">
        <f>3/24000000*OO[[#This Row],[92 (30JUN1985 09:00:00)-Water Temperature (C)]]*OO[[#This Row],[34]]</f>
        <v>1.6042496506197498E-6</v>
      </c>
      <c r="AK49" s="10">
        <f>3/24000000*OO[[#This Row],[93 (30JUN1985 12:00:00)-Water Temperature (C)]]*OO[[#This Row],[35]]</f>
        <v>1.1849291984302499E-6</v>
      </c>
      <c r="AL49" s="10">
        <f>3/24000000*OO[[#This Row],[94 (30JUN1985 15:00:00)-Water Temperature (C)]]*OO[[#This Row],[36]]</f>
        <v>8.1230265425400001E-7</v>
      </c>
      <c r="AM49" s="10">
        <f>3/24000000*OO[[#This Row],[95 (30JUN1985 18:00:00)-Water Temperature (C)]]*OO[[#This Row],[37]]</f>
        <v>5.6576528529849993E-7</v>
      </c>
      <c r="AN49" s="10">
        <f>3/24000000*OO[[#This Row],[96 (30JUN1985 21:00:00)-Water Temperature (C)]]*OO[[#This Row],[38]]</f>
        <v>4.2120563714075004E-7</v>
      </c>
      <c r="AO49" s="10">
        <f>3/24000000*OO[[#This Row],[97 (01JUL1985 00:00:00)-Water Temperature (C)]]*OO[[#This Row],[39]]</f>
        <v>3.3269135341662499E-7</v>
      </c>
      <c r="AP49" s="10">
        <f>3/24000000*OO[[#This Row],[98 (01JUL1985 03:00:00)-Water Temperature (C)]]*OO[[#This Row],[40]]</f>
        <v>2.88982447728125E-7</v>
      </c>
      <c r="AQ49" s="10">
        <f>3/24000000*OO[[#This Row],[99 (01JUL1985 06:00:00)-Water Temperature (C)]]*OO[[#This Row],[41]]</f>
        <v>2.61795764476375E-7</v>
      </c>
      <c r="AR49" s="10">
        <f>3/24000000*OO[[#This Row],[100 (01JUL1985 09:00:00)-Water Temperature (C)]]*OO[[#This Row],[42]]</f>
        <v>2.3852143287775002E-7</v>
      </c>
      <c r="AS49" s="10">
        <f>3/24000000*OO[[#This Row],[101 (01JUL1985 12:00:00)-Water Temperature (C)]]*OO[[#This Row],[43]]</f>
        <v>2.1334514926375001E-7</v>
      </c>
      <c r="AT49" s="10">
        <f>3/24000000*OO[[#This Row],[102 (01JUL1985 15:00:00)-Water Temperature (C)]]*OO[[#This Row],[44]]</f>
        <v>1.885410976535E-7</v>
      </c>
      <c r="AU49" s="10">
        <f>3/24000000*OO[[#This Row],[103 (01JUL1985 18:00:00)-Water Temperature (C)]]*OO[[#This Row],[45]]</f>
        <v>1.6553897533434995E-7</v>
      </c>
      <c r="AV49" s="10">
        <f>3/24000000*OO[[#This Row],[104 (01JUL1985 21:00:00)-Water Temperature (C)]]*OO[[#This Row],[46]]</f>
        <v>1.4671390518324999E-7</v>
      </c>
      <c r="AW49" s="10">
        <f>3/24000000*OO[[#This Row],[105 (02JUL1985 00:00:00)-Water Temperature (C)]]*OO[[#This Row],[47]]</f>
        <v>1.3363571844110001E-7</v>
      </c>
      <c r="AX49" s="10">
        <f>3/24000000*OO[[#This Row],[106 (02JUL1985 03:00:00)-Water Temperature (C)]]*OO[[#This Row],[48]]</f>
        <v>1.295124576353125E-7</v>
      </c>
      <c r="AY49" s="10">
        <f>3/24000000*OO[[#This Row],[107 (02JUL1985 06:00:00)-Water Temperature (C)]]*OO[[#This Row],[49]]</f>
        <v>1.3042333009396251E-7</v>
      </c>
      <c r="AZ49" s="10">
        <f>3/24000000*OO[[#This Row],[108 (02JUL1985 09:00:00)-Water Temperature (C)]]*OO[[#This Row],[50]]</f>
        <v>1.3696012237274997E-7</v>
      </c>
      <c r="BA49" s="10">
        <f>3/24000000*OO[[#This Row],[109 (02JUL1985 12:00:00)-Water Temperature (C)]]*OO[[#This Row],[51]]</f>
        <v>1.4400715419140001E-7</v>
      </c>
      <c r="BB49" s="10">
        <f>3/24000000*OO[[#This Row],[110 (02JUL1985 15:00:00)-Water Temperature (C)]]*OO[[#This Row],[52]]</f>
        <v>1.4354382337968749E-7</v>
      </c>
      <c r="BC49" s="10">
        <f>3/24000000*OO[[#This Row],[111 (02JUL1985 18:00:00)-Water Temperature (C)]]*OO[[#This Row],[53]]</f>
        <v>1.3327451851304998E-7</v>
      </c>
      <c r="BD49" s="10">
        <f>3/24000000*OO[[#This Row],[112 (02JUL1985 21:00:00)-Water Temperature (C)]]*OO[[#This Row],[54]]</f>
        <v>1.2045368175165001E-7</v>
      </c>
      <c r="BE49" s="10">
        <f>3/24000000*OO[[#This Row],[113 (03JUL1985 00:00:00)-Water Temperature (C)]]*OO[[#This Row],[55]]</f>
        <v>1.0649839216650001E-7</v>
      </c>
      <c r="BF49" s="10">
        <f>3/24000000*OO[[#This Row],[114 (03JUL1985 03:00:00)-Water Temperature (C)]]*OO[[#This Row],[56]]</f>
        <v>9.6767977430974988E-8</v>
      </c>
      <c r="BG49" s="10">
        <f>3/24000000*OO[[#This Row],[115 (03JUL1985 06:00:00)-Water Temperature (C)]]*OO[[#This Row],[57]]</f>
        <v>9.2716799401912496E-8</v>
      </c>
      <c r="BH49" s="10">
        <f>3/24000000*OO[[#This Row],[116 (03JUL1985 09:00:00)-Water Temperature (C)]]*OO[[#This Row],[58]]</f>
        <v>9.3674893901400001E-8</v>
      </c>
      <c r="BI49" s="10">
        <f>3/24000000*OO[[#This Row],[117 (03JUL1985 12:00:00)-Water Temperature (C)]]*OO[[#This Row],[59]]</f>
        <v>9.5560805355487511E-8</v>
      </c>
      <c r="BJ49" s="10">
        <f>3/24000000*OO[[#This Row],[118 (03JUL1985 15:00:00)-Water Temperature (C)]]*OO[[#This Row],[60]]</f>
        <v>9.3530955020949998E-8</v>
      </c>
      <c r="BK49" s="10">
        <f>3/24000000*OO[[#This Row],[119 (03JUL1985 18:00:00)-Water Temperature (C)]]*OO[[#This Row],[61]]</f>
        <v>8.7642038993512489E-8</v>
      </c>
      <c r="BL49" s="10">
        <f>3/24000000*OO[[#This Row],[120 (03JUL1985 21:00:00)-Water Temperature (C)]]*OO[[#This Row],[62]]</f>
        <v>8.0349973064050007E-8</v>
      </c>
      <c r="BM49" s="10">
        <f>3/24000000*OO[[#This Row],[121 (04JUL1985 00:00:00)-Water Temperature (C)]]*OO[[#This Row],[63]]</f>
        <v>7.2684640121887495E-8</v>
      </c>
      <c r="BN49" s="10">
        <f>3/24000000*OO[[#This Row],[122 (04JUL1985 03:00:00)-Water Temperature (C)]]*OO[[#This Row],[64]]</f>
        <v>6.9515136273450003E-8</v>
      </c>
      <c r="BO49" s="10">
        <f>3/24000000*OO[[#This Row],[123 (04JUL1985 06:00:00)-Water Temperature (C)]]*OO[[#This Row],[65]]</f>
        <v>6.8227245114874987E-8</v>
      </c>
      <c r="BP49" s="10">
        <f>3/24000000*OO[[#This Row],[124 (04JUL1985 09:00:00)-Water Temperature (C)]]*OO[[#This Row],[66]]</f>
        <v>6.8292261287699989E-8</v>
      </c>
      <c r="BQ49" s="10">
        <f>3/24000000*OO[[#This Row],[125 (04JUL1985 12:00:00)-Water Temperature (C)]]*OO[[#This Row],[67]]</f>
        <v>6.6322845493199993E-8</v>
      </c>
      <c r="BR49" s="10">
        <f>3/24000000*OO[[#This Row],[126 (04JUL1985 15:00:00)-Water Temperature (C)]]*OO[[#This Row],[68]]</f>
        <v>6.2848604744474994E-8</v>
      </c>
      <c r="BS49" s="10">
        <f>3/24000000*OO[[#This Row],[127 (04JUL1985 18:00:00)-Water Temperature (C)]]*OO[[#This Row],[69]]</f>
        <v>5.7099187885424998E-8</v>
      </c>
      <c r="BT49" s="10">
        <f>3/24000000*OO[[#This Row],[128 (04JUL1985 21:00:00)-Water Temperature (C)]]*OO[[#This Row],[70]]</f>
        <v>5.1005287032575002E-8</v>
      </c>
      <c r="BU49" s="10">
        <f>3/24000000*OO[[#This Row],[129 (05JUL1985 00:00:00)-Water Temperature (C)]]*OO[[#This Row],[71]]</f>
        <v>4.5699620606149996E-8</v>
      </c>
      <c r="BV49" s="10">
        <f>3/24000000*OO[[#This Row],[130 (05JUL1985 03:00:00)-Water Temperature (C)]]*OO[[#This Row],[72]]</f>
        <v>4.40766629691E-8</v>
      </c>
      <c r="BW49" s="10">
        <f>3/24000000*OO[[#This Row],[131 (05JUL1985 06:00:00)-Water Temperature (C)]]*OO[[#This Row],[73]]</f>
        <v>4.3535802985412498E-8</v>
      </c>
      <c r="BX49" s="10">
        <f>3/24000000*OO[[#This Row],[132 (05JUL1985 09:00:00)-Water Temperature (C)]]*OO[[#This Row],[74]]</f>
        <v>4.443706655609999E-8</v>
      </c>
      <c r="BY49" s="10">
        <f>3/24000000*OO[[#This Row],[133 (05JUL1985 12:00:00)-Water Temperature (C)]]*OO[[#This Row],[75]]</f>
        <v>4.5137639881599996E-8</v>
      </c>
      <c r="BZ49" s="10">
        <f>3/24000000*OO[[#This Row],[134 (05JUL1985 15:00:00)-Water Temperature (C)]]*OO[[#This Row],[76]]</f>
        <v>4.3778062306487493E-8</v>
      </c>
      <c r="CA49" s="10">
        <f>3/24000000*OO[[#This Row],[135 (05JUL1985 18:00:00)-Water Temperature (C)]]*OO[[#This Row],[77]]</f>
        <v>4.0794492919625E-8</v>
      </c>
      <c r="CB49" s="10">
        <f>3/24000000*OO[[#This Row],[136 (05JUL1985 21:00:00)-Water Temperature (C)]]*OO[[#This Row],[78]]</f>
        <v>3.7288605479999999E-8</v>
      </c>
      <c r="CC49" s="10">
        <f>3/24000000*OO[[#This Row],[137 (06JUL1985 00:00:00)-Water Temperature (C)]]*OO[[#This Row],[79]]</f>
        <v>3.3971987707499999E-8</v>
      </c>
      <c r="CD49" s="10">
        <f>3/24000000*OO[[#This Row],[138 (06JUL1985 03:00:00)-Water Temperature (C)]]*OO[[#This Row],[80]]</f>
        <v>3.2814287236787499E-8</v>
      </c>
      <c r="CE49" s="10">
        <f>3/24000000*OO[[#This Row],[139 (06JUL1985 06:00:00)-Water Temperature (C)]]*OO[[#This Row],[81]]</f>
        <v>3.2961106544437495E-8</v>
      </c>
      <c r="CF49" s="10">
        <f>3/24000000*OO[[#This Row],[140 (06JUL1985 09:00:00)-Water Temperature (C)]]*OO[[#This Row],[82]]</f>
        <v>3.4144000495199996E-8</v>
      </c>
      <c r="CG49" s="10">
        <f>3/24000000*OO[[#This Row],[141 (06JUL1985 12:00:00)-Water Temperature (C)]]*OO[[#This Row],[83]]</f>
        <v>3.4948610281200002E-8</v>
      </c>
      <c r="CH49" s="10">
        <f>3/24000000*OO[[#This Row],[142 (06JUL1985 15:00:00)-Water Temperature (C)]]*OO[[#This Row],[84]]</f>
        <v>3.4106125185599998E-8</v>
      </c>
      <c r="CI49" s="10">
        <f>3/24000000*OO[[#This Row],[143 (06JUL1985 18:00:00)-Water Temperature (C)]]*OO[[#This Row],[85]]</f>
        <v>3.1776452554687497E-8</v>
      </c>
      <c r="CJ49" s="10">
        <f>3/24000000*OO[[#This Row],[144 (06JUL1985 21:00:00)-Water Temperature (C)]]*OO[[#This Row],[86]]</f>
        <v>2.8745777789999999E-8</v>
      </c>
      <c r="CK49" s="10">
        <f>3/24000000*OO[[#This Row],[145 (07JUL1985 00:00:00)-Water Temperature (C)]]*OO[[#This Row],[87]]</f>
        <v>2.5527794374249999E-8</v>
      </c>
      <c r="CL49" s="10">
        <f>3/24000000*OO[[#This Row],[146 (07JUL1985 03:00:00)-Water Temperature (C)]]*OO[[#This Row],[88]]</f>
        <v>2.4140558058750002E-8</v>
      </c>
      <c r="CM49" s="10">
        <f>3/24000000*OO[[#This Row],[147 (07JUL1985 06:00:00)-Water Temperature (C)]]*OO[[#This Row],[89]]</f>
        <v>2.3307140264624997E-8</v>
      </c>
      <c r="CN49" s="10">
        <f>3/24000000*OO[[#This Row],[148 (07JUL1985 09:00:00)-Water Temperature (C)]]*OO[[#This Row],[90]]</f>
        <v>2.3120285999287499E-8</v>
      </c>
      <c r="CO49" s="10">
        <f>3/24000000*OO[[#This Row],[149 (07JUL1985 12:00:00)-Water Temperature (C)]]*OO[[#This Row],[91]]</f>
        <v>2.2862868471075E-8</v>
      </c>
      <c r="CP49" s="10">
        <f>3/24000000*OO[[#This Row],[150 (07JUL1985 15:00:00)-Water Temperature (C)]]*OO[[#This Row],[92]]</f>
        <v>2.24539883759E-8</v>
      </c>
      <c r="CQ49" s="10">
        <f>3/24000000*OO[[#This Row],[151 (07JUL1985 18:00:00)-Water Temperature (C)]]*OO[[#This Row],[93]]</f>
        <v>2.1050378184875001E-8</v>
      </c>
      <c r="CR49" s="10">
        <f>3/24000000*OO[[#This Row],[152 (07JUL1985 21:00:00)-Water Temperature (C)]]*OO[[#This Row],[94]]</f>
        <v>1.9509064124624997E-8</v>
      </c>
      <c r="CS49" s="10">
        <f>3/24000000*OO[[#This Row],[153 (08JUL1985 00:00:00)-Water Temperature (C)]]*OO[[#This Row],[95]]</f>
        <v>1.8366624120764999E-8</v>
      </c>
      <c r="CT49" s="10">
        <f>3/24000000*OO[[#This Row],[154 (08JUL1985 03:00:00)-Water Temperature (C)]]*OO[[#This Row],[96]]</f>
        <v>1.8527468712707499E-8</v>
      </c>
      <c r="CU49" s="10">
        <f>3/24000000*OO[[#This Row],[155 (08JUL1985 06:00:00)-Water Temperature (C)]]*OO[[#This Row],[97]]</f>
        <v>1.9427650899789995E-8</v>
      </c>
      <c r="CV49" s="10">
        <f>3/24000000*OO[[#This Row],[156 (08JUL1985 09:00:00)-Water Temperature (C)]]*OO[[#This Row],[98]]</f>
        <v>2.1171366527642498E-8</v>
      </c>
      <c r="CW49" s="10">
        <f>3/24000000*OO[[#This Row],[157 (08JUL1985 12:00:00)-Water Temperature (C)]]*OO[[#This Row],[99]]</f>
        <v>2.3202104375923749E-8</v>
      </c>
    </row>
    <row r="50" spans="1:101" x14ac:dyDescent="0.35">
      <c r="A50" t="s">
        <v>55</v>
      </c>
      <c r="B50">
        <v>947.24220000000003</v>
      </c>
      <c r="C50" s="10">
        <f>3/24*OO[[#This Row],[59 (26JUN1985 06:00:00)-Water Temperature (C)]]*OO[[#This Row],[1]]/SUM(OO[1])</f>
        <v>5.2696496537476926E-4</v>
      </c>
      <c r="D50" s="10">
        <f>3/24*OO[[#This Row],[60 (26JUN1985 09:00:00)-Water Temperature (C)]]*OO[[#This Row],[2]]/SUM(OO[2])</f>
        <v>0.16115792015534755</v>
      </c>
      <c r="E50" s="10">
        <f>3/24*OO[[#This Row],[61 (26JUN1985 12:00:00)-Water Temperature (C)]]*OO[[#This Row],[3]]/SUM(OO[3])</f>
        <v>0.11623902312970784</v>
      </c>
      <c r="F50" s="10">
        <f>3/24*OO[[#This Row],[62 (26JUN1985 15:00:00)-Water Temperature (C)]]*OO[[#This Row],[4]]/SUM(OO[4])</f>
        <v>9.1256246922308496E-3</v>
      </c>
      <c r="G50" s="10">
        <f>3/24*OO[[#This Row],[63 (26JUN1985 18:00:00)-Water Temperature (C)]]*OO[[#This Row],[5]]/SUM(OO[5])</f>
        <v>3.2533144808493802E-4</v>
      </c>
      <c r="H50" s="10">
        <f>3/24*OO[[#This Row],[64 (26JUN1985 21:00:00)-Water Temperature (C)]]*OO[[#This Row],[6]]/SUM(OO[6])</f>
        <v>7.1733665865182395E-5</v>
      </c>
      <c r="I50" s="10">
        <f>3/24*OO[[#This Row],[65 (27JUN1985 00:00:00)-Water Temperature (C)]]*OO[[#This Row],[7]]/SUM(OO[7])</f>
        <v>5.8664137624097068E-5</v>
      </c>
      <c r="J50" s="10">
        <f>3/24*OO[[#This Row],[66 (27JUN1985 03:00:00)-Water Temperature (C)]]*OO[[#This Row],[8]]/SUM(OO[8])</f>
        <v>5.4388951013606829E-5</v>
      </c>
      <c r="K50" s="10">
        <f>3/24*OO[[#This Row],[67 (27JUN1985 06:00:00)-Water Temperature (C)]]*OO[[#This Row],[9]]/SUM(OO[9])</f>
        <v>5.9936181014843377E-5</v>
      </c>
      <c r="L50" s="10">
        <f>3/24*OO[[#This Row],[68 (27JUN1985 09:00:00)-Water Temperature (C)]]*OO[[#This Row],[10]]/SUM(OO[10])</f>
        <v>6.9866055259087059E-5</v>
      </c>
      <c r="M50" s="10">
        <f>3/24*OO[[#This Row],[69 (27JUN1985 12:00:00)-Water Temperature (C)]]*OO[[#This Row],[11]]/SUM(OO[11])</f>
        <v>7.2234270688806683E-5</v>
      </c>
      <c r="N50" s="10">
        <f>3/24*OO[[#This Row],[70 (27JUN1985 15:00:00)-Water Temperature (C)]]*OO[[#This Row],[12]]/SUM(OO[12])</f>
        <v>6.6912063141209152E-5</v>
      </c>
      <c r="O50" s="10">
        <f>3/24*OO[[#This Row],[71 (27JUN1985 18:00:00)-Water Temperature (C)]]*OO[[#This Row],[13]]/SUM(OO[13])</f>
        <v>5.8481357118105749E-5</v>
      </c>
      <c r="P50" s="10">
        <f>3/24*OO[[#This Row],[72 (27JUN1985 21:00:00)-Water Temperature (C)]]*OO[[#This Row],[14]]/SUM(OO[14])</f>
        <v>4.9219788625584674E-5</v>
      </c>
      <c r="Q50" s="10">
        <f>3/24*OO[[#This Row],[73 (28JUN1985 00:00:00)-Water Temperature (C)]]*OO[[#This Row],[15]]/SUM(OO[15])</f>
        <v>4.1698107224319822E-5</v>
      </c>
      <c r="R50" s="10">
        <f>3/24*OO[[#This Row],[74 (28JUN1985 03:00:00)-Water Temperature (C)]]*OO[[#This Row],[16]]/SUM(OO[16])</f>
        <v>3.715205578837081E-5</v>
      </c>
      <c r="S50" s="10">
        <f>3/24*OO[[#This Row],[75 (28JUN1985 06:00:00)-Water Temperature (C)]]*OO[[#This Row],[17]]/SUM(OO[17])</f>
        <v>3.3116432728734348E-5</v>
      </c>
      <c r="T50" s="10">
        <f>3/24*OO[[#This Row],[76 (28JUN1985 09:00:00)-Water Temperature (C)]]*OO[[#This Row],[18]]/SUM(OO[18])</f>
        <v>3.0199888215216949E-5</v>
      </c>
      <c r="U50" s="10">
        <f>3/24*OO[[#This Row],[77 (28JUN1985 12:00:00)-Water Temperature (C)]]*OO[[#This Row],[19]]/SUM(OO[19])</f>
        <v>2.7686743678439839E-5</v>
      </c>
      <c r="V50" s="10">
        <f>3/24000000*OO[[#This Row],[78 (28JUN1985 15:00:00)-Water Temperature (C)]]*OO[[#This Row],[20]]</f>
        <v>2.418923787435E-5</v>
      </c>
      <c r="W50" s="10">
        <f>3/24000000*OO[[#This Row],[79 (28JUN1985 18:00:00)-Water Temperature (C)]]*OO[[#This Row],[21]]</f>
        <v>2.0160830958187499E-5</v>
      </c>
      <c r="X50" s="10">
        <f>3/24000000*OO[[#This Row],[80 (28JUN1985 21:00:00)-Water Temperature (C)]]*OO[[#This Row],[22]]</f>
        <v>1.67996581084575E-5</v>
      </c>
      <c r="Y50" s="10">
        <f>3/24000000*OO[[#This Row],[81 (29JUN1985 00:00:00)-Water Temperature (C)]]*OO[[#This Row],[23]]</f>
        <v>1.43379829826025E-5</v>
      </c>
      <c r="Z50" s="10">
        <f>3/24000000*OO[[#This Row],[82 (29JUN1985 03:00:00)-Water Temperature (C)]]*OO[[#This Row],[24]]</f>
        <v>1.2726317900513751E-5</v>
      </c>
      <c r="AA50" s="10">
        <f>3/24000000*OO[[#This Row],[83 (29JUN1985 06:00:00)-Water Temperature (C)]]*OO[[#This Row],[25]]</f>
        <v>1.1134194478988751E-5</v>
      </c>
      <c r="AB50" s="10">
        <f>3/24000000*OO[[#This Row],[84 (29JUN1985 09:00:00)-Water Temperature (C)]]*OO[[#This Row],[26]]</f>
        <v>1.0226475996359998E-5</v>
      </c>
      <c r="AC50" s="10">
        <f>3/24000000*OO[[#This Row],[85 (29JUN1985 12:00:00)-Water Temperature (C)]]*OO[[#This Row],[27]]</f>
        <v>9.2770963962325009E-6</v>
      </c>
      <c r="AD50" s="10">
        <f>3/24000000*OO[[#This Row],[86 (29JUN1985 15:00:00)-Water Temperature (C)]]*OO[[#This Row],[28]]</f>
        <v>8.1205102330874991E-6</v>
      </c>
      <c r="AE50" s="10">
        <f>3/24000000*OO[[#This Row],[88 (29JUN1985 21:00:00)-Water Temperature (C)]]*OO[[#This Row],[30]]</f>
        <v>5.9228985213224999E-6</v>
      </c>
      <c r="AF50" s="10">
        <f>3/24000000*OO[[#This Row],[88 (29JUN1985 21:00:00)-Water Temperature (C)]]*OO[[#This Row],[30]]</f>
        <v>5.9228985213224999E-6</v>
      </c>
      <c r="AG50" s="10">
        <f>3/24000000*OO[[#This Row],[89 (30JUN1985 00:00:00)-Water Temperature (C)]]*OO[[#This Row],[31]]</f>
        <v>5.0154996241174996E-6</v>
      </c>
      <c r="AH50" s="10">
        <f>3/24000000*OO[[#This Row],[90 (30JUN1985 03:00:00)-Water Temperature (C)]]*OO[[#This Row],[32]]</f>
        <v>4.4763891296599995E-6</v>
      </c>
      <c r="AI50" s="10">
        <f>3/24000000*OO[[#This Row],[91 (30JUN1985 06:00:00)-Water Temperature (C)]]*OO[[#This Row],[33]]</f>
        <v>3.9892146600074997E-6</v>
      </c>
      <c r="AJ50" s="10">
        <f>3/24000000*OO[[#This Row],[92 (30JUN1985 09:00:00)-Water Temperature (C)]]*OO[[#This Row],[34]]</f>
        <v>3.3264423438199999E-6</v>
      </c>
      <c r="AK50" s="10">
        <f>3/24000000*OO[[#This Row],[93 (30JUN1985 12:00:00)-Water Temperature (C)]]*OO[[#This Row],[35]]</f>
        <v>2.4918205341500004E-6</v>
      </c>
      <c r="AL50" s="10">
        <f>3/24000000*OO[[#This Row],[94 (30JUN1985 15:00:00)-Water Temperature (C)]]*OO[[#This Row],[36]]</f>
        <v>1.71414467023725E-6</v>
      </c>
      <c r="AM50" s="10">
        <f>3/24000000*OO[[#This Row],[95 (30JUN1985 18:00:00)-Water Temperature (C)]]*OO[[#This Row],[37]]</f>
        <v>1.1827317931437501E-6</v>
      </c>
      <c r="AN50" s="10">
        <f>3/24000000*OO[[#This Row],[96 (30JUN1985 21:00:00)-Water Temperature (C)]]*OO[[#This Row],[38]]</f>
        <v>8.7305630306237502E-7</v>
      </c>
      <c r="AO50" s="10">
        <f>3/24000000*OO[[#This Row],[97 (01JUL1985 00:00:00)-Water Temperature (C)]]*OO[[#This Row],[39]]</f>
        <v>6.8373396401487493E-7</v>
      </c>
      <c r="AP50" s="10">
        <f>3/24000000*OO[[#This Row],[98 (01JUL1985 03:00:00)-Water Temperature (C)]]*OO[[#This Row],[40]]</f>
        <v>5.8818374117587499E-7</v>
      </c>
      <c r="AQ50" s="10">
        <f>3/24000000*OO[[#This Row],[99 (01JUL1985 06:00:00)-Water Temperature (C)]]*OO[[#This Row],[41]]</f>
        <v>5.307216579884999E-7</v>
      </c>
      <c r="AR50" s="10">
        <f>3/24000000*OO[[#This Row],[100 (01JUL1985 09:00:00)-Water Temperature (C)]]*OO[[#This Row],[42]]</f>
        <v>4.8204929435999989E-7</v>
      </c>
      <c r="AS50" s="10">
        <f>3/24000000*OO[[#This Row],[101 (01JUL1985 12:00:00)-Water Temperature (C)]]*OO[[#This Row],[43]]</f>
        <v>4.32843017373E-7</v>
      </c>
      <c r="AT50" s="10">
        <f>3/24000000*OO[[#This Row],[102 (01JUL1985 15:00:00)-Water Temperature (C)]]*OO[[#This Row],[44]]</f>
        <v>3.8167067182649992E-7</v>
      </c>
      <c r="AU50" s="10">
        <f>3/24000000*OO[[#This Row],[103 (01JUL1985 18:00:00)-Water Temperature (C)]]*OO[[#This Row],[45]]</f>
        <v>3.3516900866487497E-7</v>
      </c>
      <c r="AV50" s="10">
        <f>3/24000000*OO[[#This Row],[104 (01JUL1985 21:00:00)-Water Temperature (C)]]*OO[[#This Row],[46]]</f>
        <v>2.9645385130549999E-7</v>
      </c>
      <c r="AW50" s="10">
        <f>3/24000000*OO[[#This Row],[105 (02JUL1985 00:00:00)-Water Temperature (C)]]*OO[[#This Row],[47]]</f>
        <v>2.6922754117475E-7</v>
      </c>
      <c r="AX50" s="10">
        <f>3/24000000*OO[[#This Row],[106 (02JUL1985 03:00:00)-Water Temperature (C)]]*OO[[#This Row],[48]]</f>
        <v>2.5994153590624997E-7</v>
      </c>
      <c r="AY50" s="10">
        <f>3/24000000*OO[[#This Row],[107 (02JUL1985 06:00:00)-Water Temperature (C)]]*OO[[#This Row],[49]]</f>
        <v>2.6053094484062493E-7</v>
      </c>
      <c r="AZ50" s="10">
        <f>3/24000000*OO[[#This Row],[108 (02JUL1985 09:00:00)-Water Temperature (C)]]*OO[[#This Row],[50]]</f>
        <v>2.7220032663075E-7</v>
      </c>
      <c r="BA50" s="10">
        <f>3/24000000*OO[[#This Row],[109 (02JUL1985 12:00:00)-Water Temperature (C)]]*OO[[#This Row],[51]]</f>
        <v>2.8599886052912501E-7</v>
      </c>
      <c r="BB50" s="10">
        <f>3/24000000*OO[[#This Row],[110 (02JUL1985 15:00:00)-Water Temperature (C)]]*OO[[#This Row],[52]]</f>
        <v>2.8683740547E-7</v>
      </c>
      <c r="BC50" s="10">
        <f>3/24000000*OO[[#This Row],[111 (02JUL1985 18:00:00)-Water Temperature (C)]]*OO[[#This Row],[53]]</f>
        <v>2.6739454450299996E-7</v>
      </c>
      <c r="BD50" s="10">
        <f>3/24000000*OO[[#This Row],[112 (02JUL1985 21:00:00)-Water Temperature (C)]]*OO[[#This Row],[54]]</f>
        <v>2.4298784315662501E-7</v>
      </c>
      <c r="BE50" s="10">
        <f>3/24000000*OO[[#This Row],[113 (03JUL1985 00:00:00)-Water Temperature (C)]]*OO[[#This Row],[55]]</f>
        <v>2.1554005609524999E-7</v>
      </c>
      <c r="BF50" s="10">
        <f>3/24000000*OO[[#This Row],[114 (03JUL1985 03:00:00)-Water Temperature (C)]]*OO[[#This Row],[56]]</f>
        <v>1.9570441368525E-7</v>
      </c>
      <c r="BG50" s="10">
        <f>3/24000000*OO[[#This Row],[115 (03JUL1985 06:00:00)-Water Temperature (C)]]*OO[[#This Row],[57]]</f>
        <v>1.8603193396972496E-7</v>
      </c>
      <c r="BH50" s="10">
        <f>3/24000000*OO[[#This Row],[116 (03JUL1985 09:00:00)-Water Temperature (C)]]*OO[[#This Row],[58]]</f>
        <v>1.8708970048193749E-7</v>
      </c>
      <c r="BI50" s="10">
        <f>3/24000000*OO[[#This Row],[117 (03JUL1985 12:00:00)-Water Temperature (C)]]*OO[[#This Row],[59]]</f>
        <v>1.9053076315227499E-7</v>
      </c>
      <c r="BJ50" s="10">
        <f>3/24000000*OO[[#This Row],[118 (03JUL1985 15:00:00)-Water Temperature (C)]]*OO[[#This Row],[60]]</f>
        <v>1.8720823535434996E-7</v>
      </c>
      <c r="BK50" s="10">
        <f>3/24000000*OO[[#This Row],[119 (03JUL1985 18:00:00)-Water Temperature (C)]]*OO[[#This Row],[61]]</f>
        <v>1.75573279091725E-7</v>
      </c>
      <c r="BL50" s="10">
        <f>3/24000000*OO[[#This Row],[120 (03JUL1985 21:00:00)-Water Temperature (C)]]*OO[[#This Row],[62]]</f>
        <v>1.61774798491625E-7</v>
      </c>
      <c r="BM50" s="10">
        <f>3/24000000*OO[[#This Row],[121 (04JUL1985 00:00:00)-Water Temperature (C)]]*OO[[#This Row],[63]]</f>
        <v>1.4668619133924998E-7</v>
      </c>
      <c r="BN50" s="10">
        <f>3/24000000*OO[[#This Row],[122 (04JUL1985 03:00:00)-Water Temperature (C)]]*OO[[#This Row],[64]]</f>
        <v>1.401857856182625E-7</v>
      </c>
      <c r="BO50" s="10">
        <f>3/24000000*OO[[#This Row],[123 (04JUL1985 06:00:00)-Water Temperature (C)]]*OO[[#This Row],[65]]</f>
        <v>1.3704187047975001E-7</v>
      </c>
      <c r="BP50" s="10">
        <f>3/24000000*OO[[#This Row],[124 (04JUL1985 09:00:00)-Water Temperature (C)]]*OO[[#This Row],[66]]</f>
        <v>1.3689086672234998E-7</v>
      </c>
      <c r="BQ50" s="10">
        <f>3/24000000*OO[[#This Row],[125 (04JUL1985 12:00:00)-Water Temperature (C)]]*OO[[#This Row],[67]]</f>
        <v>1.3290228212917501E-7</v>
      </c>
      <c r="BR50" s="10">
        <f>3/24000000*OO[[#This Row],[126 (04JUL1985 15:00:00)-Water Temperature (C)]]*OO[[#This Row],[68]]</f>
        <v>1.2629051705804997E-7</v>
      </c>
      <c r="BS50" s="10">
        <f>3/24000000*OO[[#This Row],[127 (04JUL1985 18:00:00)-Water Temperature (C)]]*OO[[#This Row],[69]]</f>
        <v>1.1509471108552498E-7</v>
      </c>
      <c r="BT50" s="10">
        <f>3/24000000*OO[[#This Row],[128 (04JUL1985 21:00:00)-Water Temperature (C)]]*OO[[#This Row],[70]]</f>
        <v>1.03150432273875E-7</v>
      </c>
      <c r="BU50" s="10">
        <f>3/24000000*OO[[#This Row],[129 (05JUL1985 00:00:00)-Water Temperature (C)]]*OO[[#This Row],[71]]</f>
        <v>9.2293469564887489E-8</v>
      </c>
      <c r="BV50" s="10">
        <f>3/24000000*OO[[#This Row],[130 (05JUL1985 03:00:00)-Water Temperature (C)]]*OO[[#This Row],[72]]</f>
        <v>8.8611350517899989E-8</v>
      </c>
      <c r="BW50" s="10">
        <f>3/24000000*OO[[#This Row],[131 (05JUL1985 06:00:00)-Water Temperature (C)]]*OO[[#This Row],[73]]</f>
        <v>8.7222748110575002E-8</v>
      </c>
      <c r="BX50" s="10">
        <f>3/24000000*OO[[#This Row],[132 (05JUL1985 09:00:00)-Water Temperature (C)]]*OO[[#This Row],[74]]</f>
        <v>8.8652402572587491E-8</v>
      </c>
      <c r="BY50" s="10">
        <f>3/24000000*OO[[#This Row],[133 (05JUL1985 12:00:00)-Water Temperature (C)]]*OO[[#This Row],[75]]</f>
        <v>9.0031879759249993E-8</v>
      </c>
      <c r="BZ50" s="10">
        <f>3/24000000*OO[[#This Row],[134 (05JUL1985 15:00:00)-Water Temperature (C)]]*OO[[#This Row],[76]]</f>
        <v>8.7650186384475012E-8</v>
      </c>
      <c r="CA50" s="10">
        <f>3/24000000*OO[[#This Row],[135 (05JUL1985 18:00:00)-Water Temperature (C)]]*OO[[#This Row],[77]]</f>
        <v>8.1923811199999992E-8</v>
      </c>
      <c r="CB50" s="10">
        <f>3/24000000*OO[[#This Row],[136 (05JUL1985 21:00:00)-Water Temperature (C)]]*OO[[#This Row],[78]]</f>
        <v>7.5146961593137477E-8</v>
      </c>
      <c r="CC50" s="10">
        <f>3/24000000*OO[[#This Row],[137 (06JUL1985 00:00:00)-Water Temperature (C)]]*OO[[#This Row],[79]]</f>
        <v>6.8472383286037486E-8</v>
      </c>
      <c r="CD50" s="10">
        <f>3/24000000*OO[[#This Row],[138 (06JUL1985 03:00:00)-Water Temperature (C)]]*OO[[#This Row],[80]]</f>
        <v>6.5961294820800005E-8</v>
      </c>
      <c r="CE50" s="10">
        <f>3/24000000*OO[[#This Row],[139 (06JUL1985 06:00:00)-Water Temperature (C)]]*OO[[#This Row],[81]]</f>
        <v>6.5941078844899986E-8</v>
      </c>
      <c r="CF50" s="10">
        <f>3/24000000*OO[[#This Row],[140 (06JUL1985 09:00:00)-Water Temperature (C)]]*OO[[#This Row],[82]]</f>
        <v>6.8053061815499992E-8</v>
      </c>
      <c r="CG50" s="10">
        <f>3/24000000*OO[[#This Row],[141 (06JUL1985 12:00:00)-Water Temperature (C)]]*OO[[#This Row],[83]]</f>
        <v>6.9649868069687494E-8</v>
      </c>
      <c r="CH50" s="10">
        <f>3/24000000*OO[[#This Row],[142 (06JUL1985 15:00:00)-Water Temperature (C)]]*OO[[#This Row],[84]]</f>
        <v>6.8253814865699989E-8</v>
      </c>
      <c r="CI50" s="10">
        <f>3/24000000*OO[[#This Row],[143 (06JUL1985 18:00:00)-Water Temperature (C)]]*OO[[#This Row],[85]]</f>
        <v>6.3773297468799997E-8</v>
      </c>
      <c r="CJ50" s="10">
        <f>3/24000000*OO[[#This Row],[144 (06JUL1985 21:00:00)-Water Temperature (C)]]*OO[[#This Row],[86]]</f>
        <v>5.8005143730600002E-8</v>
      </c>
      <c r="CK50" s="10">
        <f>3/24000000*OO[[#This Row],[145 (07JUL1985 00:00:00)-Water Temperature (C)]]*OO[[#This Row],[87]]</f>
        <v>5.1626004314399992E-8</v>
      </c>
      <c r="CL50" s="10">
        <f>3/24000000*OO[[#This Row],[146 (07JUL1985 03:00:00)-Water Temperature (C)]]*OO[[#This Row],[88]]</f>
        <v>4.8633868434949997E-8</v>
      </c>
      <c r="CM50" s="10">
        <f>3/24000000*OO[[#This Row],[147 (07JUL1985 06:00:00)-Water Temperature (C)]]*OO[[#This Row],[89]]</f>
        <v>4.6807740641100002E-8</v>
      </c>
      <c r="CN50" s="10">
        <f>3/24000000*OO[[#This Row],[148 (07JUL1985 09:00:00)-Water Temperature (C)]]*OO[[#This Row],[90]]</f>
        <v>4.6009272554550002E-8</v>
      </c>
      <c r="CO50" s="10">
        <f>3/24000000*OO[[#This Row],[149 (07JUL1985 12:00:00)-Water Temperature (C)]]*OO[[#This Row],[91]]</f>
        <v>4.5554071476375001E-8</v>
      </c>
      <c r="CP50" s="10">
        <f>3/24000000*OO[[#This Row],[150 (07JUL1985 15:00:00)-Water Temperature (C)]]*OO[[#This Row],[92]]</f>
        <v>4.4891032227749992E-8</v>
      </c>
      <c r="CQ50" s="10">
        <f>3/24000000*OO[[#This Row],[151 (07JUL1985 18:00:00)-Water Temperature (C)]]*OO[[#This Row],[93]]</f>
        <v>4.226272934375E-8</v>
      </c>
      <c r="CR50" s="10">
        <f>3/24000000*OO[[#This Row],[152 (07JUL1985 21:00:00)-Water Temperature (C)]]*OO[[#This Row],[94]]</f>
        <v>3.9207210678199993E-8</v>
      </c>
      <c r="CS50" s="10">
        <f>3/24000000*OO[[#This Row],[153 (08JUL1985 00:00:00)-Water Temperature (C)]]*OO[[#This Row],[95]]</f>
        <v>3.6819683569375001E-8</v>
      </c>
      <c r="CT50" s="10">
        <f>3/24000000*OO[[#This Row],[154 (08JUL1985 03:00:00)-Water Temperature (C)]]*OO[[#This Row],[96]]</f>
        <v>3.7028382063274991E-8</v>
      </c>
      <c r="CU50" s="10">
        <f>3/24000000*OO[[#This Row],[155 (08JUL1985 06:00:00)-Water Temperature (C)]]*OO[[#This Row],[97]]</f>
        <v>3.8659693627287502E-8</v>
      </c>
      <c r="CV50" s="10">
        <f>3/24000000*OO[[#This Row],[156 (08JUL1985 09:00:00)-Water Temperature (C)]]*OO[[#This Row],[98]]</f>
        <v>4.1790606672862499E-8</v>
      </c>
      <c r="CW50" s="10">
        <f>3/24000000*OO[[#This Row],[157 (08JUL1985 12:00:00)-Water Temperature (C)]]*OO[[#This Row],[99]]</f>
        <v>4.5770003920749996E-8</v>
      </c>
    </row>
    <row r="51" spans="1:101" x14ac:dyDescent="0.35">
      <c r="A51" t="s">
        <v>56</v>
      </c>
      <c r="B51">
        <v>912.23900000000003</v>
      </c>
      <c r="C51" s="10">
        <f>3/24*OO[[#This Row],[59 (26JUN1985 06:00:00)-Water Temperature (C)]]*OO[[#This Row],[1]]/SUM(OO[1])</f>
        <v>1.2778181904077819E-4</v>
      </c>
      <c r="D51" s="10">
        <f>3/24*OO[[#This Row],[60 (26JUN1985 09:00:00)-Water Temperature (C)]]*OO[[#This Row],[2]]/SUM(OO[2])</f>
        <v>0.1058001064133728</v>
      </c>
      <c r="E51" s="10">
        <f>3/24*OO[[#This Row],[61 (26JUN1985 12:00:00)-Water Temperature (C)]]*OO[[#This Row],[3]]/SUM(OO[3])</f>
        <v>0.10406763499648526</v>
      </c>
      <c r="F51" s="10">
        <f>3/24*OO[[#This Row],[62 (26JUN1985 15:00:00)-Water Temperature (C)]]*OO[[#This Row],[4]]/SUM(OO[4])</f>
        <v>9.5145726100886539E-3</v>
      </c>
      <c r="G51" s="10">
        <f>3/24*OO[[#This Row],[63 (26JUN1985 18:00:00)-Water Temperature (C)]]*OO[[#This Row],[5]]/SUM(OO[5])</f>
        <v>3.3982018209678314E-4</v>
      </c>
      <c r="H51" s="10">
        <f>3/24*OO[[#This Row],[64 (26JUN1985 21:00:00)-Water Temperature (C)]]*OO[[#This Row],[6]]/SUM(OO[6])</f>
        <v>5.7413471639120466E-5</v>
      </c>
      <c r="I51" s="10">
        <f>3/24*OO[[#This Row],[65 (27JUN1985 00:00:00)-Water Temperature (C)]]*OO[[#This Row],[7]]/SUM(OO[7])</f>
        <v>4.5570661795060585E-5</v>
      </c>
      <c r="J51" s="10">
        <f>3/24*OO[[#This Row],[66 (27JUN1985 03:00:00)-Water Temperature (C)]]*OO[[#This Row],[8]]/SUM(OO[8])</f>
        <v>4.1840933861274795E-5</v>
      </c>
      <c r="K51" s="10">
        <f>3/24*OO[[#This Row],[67 (27JUN1985 06:00:00)-Water Temperature (C)]]*OO[[#This Row],[9]]/SUM(OO[9])</f>
        <v>4.5232336536313109E-5</v>
      </c>
      <c r="L51" s="10">
        <f>3/24*OO[[#This Row],[68 (27JUN1985 09:00:00)-Water Temperature (C)]]*OO[[#This Row],[10]]/SUM(OO[10])</f>
        <v>5.285792754514817E-5</v>
      </c>
      <c r="M51" s="10">
        <f>3/24*OO[[#This Row],[69 (27JUN1985 12:00:00)-Water Temperature (C)]]*OO[[#This Row],[11]]/SUM(OO[11])</f>
        <v>5.5069864219591741E-5</v>
      </c>
      <c r="N51" s="10">
        <f>3/24*OO[[#This Row],[70 (27JUN1985 15:00:00)-Water Temperature (C)]]*OO[[#This Row],[12]]/SUM(OO[12])</f>
        <v>5.11670325412396E-5</v>
      </c>
      <c r="O51" s="10">
        <f>3/24*OO[[#This Row],[71 (27JUN1985 18:00:00)-Water Temperature (C)]]*OO[[#This Row],[13]]/SUM(OO[13])</f>
        <v>4.4747604251293523E-5</v>
      </c>
      <c r="P51" s="10">
        <f>3/24*OO[[#This Row],[72 (27JUN1985 21:00:00)-Water Temperature (C)]]*OO[[#This Row],[14]]/SUM(OO[14])</f>
        <v>3.7584697341340994E-5</v>
      </c>
      <c r="Q51" s="10">
        <f>3/24*OO[[#This Row],[73 (28JUN1985 00:00:00)-Water Temperature (C)]]*OO[[#This Row],[15]]/SUM(OO[15])</f>
        <v>3.1723610552452293E-5</v>
      </c>
      <c r="R51" s="10">
        <f>3/24*OO[[#This Row],[74 (28JUN1985 03:00:00)-Water Temperature (C)]]*OO[[#This Row],[16]]/SUM(OO[16])</f>
        <v>2.8140855649142046E-5</v>
      </c>
      <c r="S51" s="10">
        <f>3/24*OO[[#This Row],[75 (28JUN1985 06:00:00)-Water Temperature (C)]]*OO[[#This Row],[17]]/SUM(OO[17])</f>
        <v>2.4941295427864884E-5</v>
      </c>
      <c r="T51" s="10">
        <f>3/24*OO[[#This Row],[76 (28JUN1985 09:00:00)-Water Temperature (C)]]*OO[[#This Row],[18]]/SUM(OO[18])</f>
        <v>2.2598268333547286E-5</v>
      </c>
      <c r="U51" s="10">
        <f>3/24*OO[[#This Row],[77 (28JUN1985 12:00:00)-Water Temperature (C)]]*OO[[#This Row],[19]]/SUM(OO[19])</f>
        <v>2.0616296525694129E-5</v>
      </c>
      <c r="V51" s="10">
        <f>3/24000000*OO[[#This Row],[78 (28JUN1985 15:00:00)-Water Temperature (C)]]*OO[[#This Row],[20]]</f>
        <v>1.801472441137875E-5</v>
      </c>
      <c r="W51" s="10">
        <f>3/24000000*OO[[#This Row],[79 (28JUN1985 18:00:00)-Water Temperature (C)]]*OO[[#This Row],[21]]</f>
        <v>1.4957454913554999E-5</v>
      </c>
      <c r="X51" s="10">
        <f>3/24000000*OO[[#This Row],[80 (28JUN1985 21:00:00)-Water Temperature (C)]]*OO[[#This Row],[22]]</f>
        <v>1.241651875376E-5</v>
      </c>
      <c r="Y51" s="10">
        <f>3/24000000*OO[[#This Row],[81 (29JUN1985 00:00:00)-Water Temperature (C)]]*OO[[#This Row],[23]]</f>
        <v>1.0543714388829999E-5</v>
      </c>
      <c r="Z51" s="10">
        <f>3/24000000*OO[[#This Row],[82 (29JUN1985 03:00:00)-Water Temperature (C)]]*OO[[#This Row],[24]]</f>
        <v>9.309070806026251E-6</v>
      </c>
      <c r="AA51" s="10">
        <f>3/24000000*OO[[#This Row],[83 (29JUN1985 06:00:00)-Water Temperature (C)]]*OO[[#This Row],[25]]</f>
        <v>8.0845509962474981E-6</v>
      </c>
      <c r="AB51" s="10">
        <f>3/24000000*OO[[#This Row],[84 (29JUN1985 09:00:00)-Water Temperature (C)]]*OO[[#This Row],[26]]</f>
        <v>7.3831640276050008E-6</v>
      </c>
      <c r="AC51" s="10">
        <f>3/24000000*OO[[#This Row],[85 (29JUN1985 12:00:00)-Water Temperature (C)]]*OO[[#This Row],[27]]</f>
        <v>6.6708495527624998E-6</v>
      </c>
      <c r="AD51" s="10">
        <f>3/24000000*OO[[#This Row],[86 (29JUN1985 15:00:00)-Water Temperature (C)]]*OO[[#This Row],[28]]</f>
        <v>5.8255110657650005E-6</v>
      </c>
      <c r="AE51" s="10">
        <f>3/24000000*OO[[#This Row],[88 (29JUN1985 21:00:00)-Water Temperature (C)]]*OO[[#This Row],[30]]</f>
        <v>4.2166179610999997E-6</v>
      </c>
      <c r="AF51" s="10">
        <f>3/24000000*OO[[#This Row],[88 (29JUN1985 21:00:00)-Water Temperature (C)]]*OO[[#This Row],[30]]</f>
        <v>4.2166179610999997E-6</v>
      </c>
      <c r="AG51" s="10">
        <f>3/24000000*OO[[#This Row],[89 (30JUN1985 00:00:00)-Water Temperature (C)]]*OO[[#This Row],[31]]</f>
        <v>3.5583082738287499E-6</v>
      </c>
      <c r="AH51" s="10">
        <f>3/24000000*OO[[#This Row],[90 (30JUN1985 03:00:00)-Water Temperature (C)]]*OO[[#This Row],[32]]</f>
        <v>3.1610586289099992E-6</v>
      </c>
      <c r="AI51" s="10">
        <f>3/24000000*OO[[#This Row],[91 (30JUN1985 06:00:00)-Water Temperature (C)]]*OO[[#This Row],[33]]</f>
        <v>2.8129088292425E-6</v>
      </c>
      <c r="AJ51" s="10">
        <f>3/24000000*OO[[#This Row],[92 (30JUN1985 09:00:00)-Water Temperature (C)]]*OO[[#This Row],[34]]</f>
        <v>2.3612828752837501E-6</v>
      </c>
      <c r="AK51" s="10">
        <f>3/24000000*OO[[#This Row],[93 (30JUN1985 12:00:00)-Water Temperature (C)]]*OO[[#This Row],[35]]</f>
        <v>1.781557996855E-6</v>
      </c>
      <c r="AL51" s="10">
        <f>3/24000000*OO[[#This Row],[94 (30JUN1985 15:00:00)-Water Temperature (C)]]*OO[[#This Row],[36]]</f>
        <v>1.226322596418E-6</v>
      </c>
      <c r="AM51" s="10">
        <f>3/24000000*OO[[#This Row],[95 (30JUN1985 18:00:00)-Water Temperature (C)]]*OO[[#This Row],[37]]</f>
        <v>8.4048888726550001E-7</v>
      </c>
      <c r="AN51" s="10">
        <f>3/24000000*OO[[#This Row],[96 (30JUN1985 21:00:00)-Water Temperature (C)]]*OO[[#This Row],[38]]</f>
        <v>6.1647672896299992E-7</v>
      </c>
      <c r="AO51" s="10">
        <f>3/24000000*OO[[#This Row],[97 (01JUL1985 00:00:00)-Water Temperature (C)]]*OO[[#This Row],[39]]</f>
        <v>4.7990636899749995E-7</v>
      </c>
      <c r="AP51" s="10">
        <f>3/24000000*OO[[#This Row],[98 (01JUL1985 03:00:00)-Water Temperature (C)]]*OO[[#This Row],[40]]</f>
        <v>4.1017861961624998E-7</v>
      </c>
      <c r="AQ51" s="10">
        <f>3/24000000*OO[[#This Row],[99 (01JUL1985 06:00:00)-Water Temperature (C)]]*OO[[#This Row],[41]]</f>
        <v>3.68603444328125E-7</v>
      </c>
      <c r="AR51" s="10">
        <f>3/24000000*OO[[#This Row],[100 (01JUL1985 09:00:00)-Water Temperature (C)]]*OO[[#This Row],[42]]</f>
        <v>3.3419587131937501E-7</v>
      </c>
      <c r="AS51" s="10">
        <f>3/24000000*OO[[#This Row],[101 (01JUL1985 12:00:00)-Water Temperature (C)]]*OO[[#This Row],[43]]</f>
        <v>3.0060615174674997E-7</v>
      </c>
      <c r="AT51" s="10">
        <f>3/24000000*OO[[#This Row],[102 (01JUL1985 15:00:00)-Water Temperature (C)]]*OO[[#This Row],[44]]</f>
        <v>2.6455127047249999E-7</v>
      </c>
      <c r="AU51" s="10">
        <f>3/24000000*OO[[#This Row],[103 (01JUL1985 18:00:00)-Water Temperature (C)]]*OO[[#This Row],[45]]</f>
        <v>2.3233720264237498E-7</v>
      </c>
      <c r="AV51" s="10">
        <f>3/24000000*OO[[#This Row],[104 (01JUL1985 21:00:00)-Water Temperature (C)]]*OO[[#This Row],[46]]</f>
        <v>2.0525435671124998E-7</v>
      </c>
      <c r="AW51" s="10">
        <f>3/24000000*OO[[#This Row],[105 (02JUL1985 00:00:00)-Water Temperature (C)]]*OO[[#This Row],[47]]</f>
        <v>1.8619016038500001E-7</v>
      </c>
      <c r="AX51" s="10">
        <f>3/24000000*OO[[#This Row],[106 (02JUL1985 03:00:00)-Water Temperature (C)]]*OO[[#This Row],[48]]</f>
        <v>1.7938052510456249E-7</v>
      </c>
      <c r="AY51" s="10">
        <f>3/24000000*OO[[#This Row],[107 (02JUL1985 06:00:00)-Water Temperature (C)]]*OO[[#This Row],[49]]</f>
        <v>1.7926838620159999E-7</v>
      </c>
      <c r="AZ51" s="10">
        <f>3/24000000*OO[[#This Row],[108 (02JUL1985 09:00:00)-Water Temperature (C)]]*OO[[#This Row],[50]]</f>
        <v>1.8648891169649999E-7</v>
      </c>
      <c r="BA51" s="10">
        <f>3/24000000*OO[[#This Row],[109 (02JUL1985 12:00:00)-Water Temperature (C)]]*OO[[#This Row],[51]]</f>
        <v>1.9572049537919998E-7</v>
      </c>
      <c r="BB51" s="10">
        <f>3/24000000*OO[[#This Row],[110 (02JUL1985 15:00:00)-Water Temperature (C)]]*OO[[#This Row],[52]]</f>
        <v>1.9681968357562496E-7</v>
      </c>
      <c r="BC51" s="10">
        <f>3/24000000*OO[[#This Row],[111 (02JUL1985 18:00:00)-Water Temperature (C)]]*OO[[#This Row],[53]]</f>
        <v>1.8398086537500001E-7</v>
      </c>
      <c r="BD51" s="10">
        <f>3/24000000*OO[[#This Row],[112 (02JUL1985 21:00:00)-Water Temperature (C)]]*OO[[#This Row],[54]]</f>
        <v>1.6776447683299999E-7</v>
      </c>
      <c r="BE51" s="10">
        <f>3/24000000*OO[[#This Row],[113 (03JUL1985 00:00:00)-Water Temperature (C)]]*OO[[#This Row],[55]]</f>
        <v>1.4921685041013747E-7</v>
      </c>
      <c r="BF51" s="10">
        <f>3/24000000*OO[[#This Row],[114 (03JUL1985 03:00:00)-Water Temperature (C)]]*OO[[#This Row],[56]]</f>
        <v>1.3549438413809999E-7</v>
      </c>
      <c r="BG51" s="10">
        <f>3/24000000*OO[[#This Row],[115 (03JUL1985 06:00:00)-Water Temperature (C)]]*OO[[#This Row],[57]]</f>
        <v>1.282099616189E-7</v>
      </c>
      <c r="BH51" s="10">
        <f>3/24000000*OO[[#This Row],[116 (03JUL1985 09:00:00)-Water Temperature (C)]]*OO[[#This Row],[58]]</f>
        <v>1.284594638676E-7</v>
      </c>
      <c r="BI51" s="10">
        <f>3/24000000*OO[[#This Row],[117 (03JUL1985 12:00:00)-Water Temperature (C)]]*OO[[#This Row],[59]]</f>
        <v>1.3058081482241249E-7</v>
      </c>
      <c r="BJ51" s="10">
        <f>3/24000000*OO[[#This Row],[118 (03JUL1985 15:00:00)-Water Temperature (C)]]*OO[[#This Row],[60]]</f>
        <v>1.2840877897199999E-7</v>
      </c>
      <c r="BK51" s="10">
        <f>3/24000000*OO[[#This Row],[119 (03JUL1985 18:00:00)-Water Temperature (C)]]*OO[[#This Row],[61]]</f>
        <v>1.2046793369934999E-7</v>
      </c>
      <c r="BL51" s="10">
        <f>3/24000000*OO[[#This Row],[120 (03JUL1985 21:00:00)-Water Temperature (C)]]*OO[[#This Row],[62]]</f>
        <v>1.1135226104199999E-7</v>
      </c>
      <c r="BM51" s="10">
        <f>3/24000000*OO[[#This Row],[121 (04JUL1985 00:00:00)-Water Temperature (C)]]*OO[[#This Row],[63]]</f>
        <v>1.01229119194875E-7</v>
      </c>
      <c r="BN51" s="10">
        <f>3/24000000*OO[[#This Row],[122 (04JUL1985 03:00:00)-Water Temperature (C)]]*OO[[#This Row],[64]]</f>
        <v>9.67364143958E-8</v>
      </c>
      <c r="BO51" s="10">
        <f>3/24000000*OO[[#This Row],[123 (04JUL1985 06:00:00)-Water Temperature (C)]]*OO[[#This Row],[65]]</f>
        <v>9.4341016099075011E-8</v>
      </c>
      <c r="BP51" s="10">
        <f>3/24000000*OO[[#This Row],[124 (04JUL1985 09:00:00)-Water Temperature (C)]]*OO[[#This Row],[66]]</f>
        <v>9.3997471148074997E-8</v>
      </c>
      <c r="BQ51" s="10">
        <f>3/24000000*OO[[#This Row],[125 (04JUL1985 12:00:00)-Water Temperature (C)]]*OO[[#This Row],[67]]</f>
        <v>9.1226822039750002E-8</v>
      </c>
      <c r="BR51" s="10">
        <f>3/24000000*OO[[#This Row],[126 (04JUL1985 15:00:00)-Water Temperature (C)]]*OO[[#This Row],[68]]</f>
        <v>8.6750301812937488E-8</v>
      </c>
      <c r="BS51" s="10">
        <f>3/24000000*OO[[#This Row],[127 (04JUL1985 18:00:00)-Water Temperature (C)]]*OO[[#This Row],[69]]</f>
        <v>7.9232953872649983E-8</v>
      </c>
      <c r="BT51" s="10">
        <f>3/24000000*OO[[#This Row],[128 (04JUL1985 21:00:00)-Water Temperature (C)]]*OO[[#This Row],[70]]</f>
        <v>7.1173128833999995E-8</v>
      </c>
      <c r="BU51" s="10">
        <f>3/24000000*OO[[#This Row],[129 (05JUL1985 00:00:00)-Water Temperature (C)]]*OO[[#This Row],[71]]</f>
        <v>6.3695875586837489E-8</v>
      </c>
      <c r="BV51" s="10">
        <f>3/24000000*OO[[#This Row],[130 (05JUL1985 03:00:00)-Water Temperature (C)]]*OO[[#This Row],[72]]</f>
        <v>6.0984604995874999E-8</v>
      </c>
      <c r="BW51" s="10">
        <f>3/24000000*OO[[#This Row],[131 (05JUL1985 06:00:00)-Water Temperature (C)]]*OO[[#This Row],[73]]</f>
        <v>5.9906723916374991E-8</v>
      </c>
      <c r="BX51" s="10">
        <f>3/24000000*OO[[#This Row],[132 (05JUL1985 09:00:00)-Water Temperature (C)]]*OO[[#This Row],[74]]</f>
        <v>6.0681232264375004E-8</v>
      </c>
      <c r="BY51" s="10">
        <f>3/24000000*OO[[#This Row],[133 (05JUL1985 12:00:00)-Water Temperature (C)]]*OO[[#This Row],[75]]</f>
        <v>6.158454535039999E-8</v>
      </c>
      <c r="BZ51" s="10">
        <f>3/24000000*OO[[#This Row],[134 (05JUL1985 15:00:00)-Water Temperature (C)]]*OO[[#This Row],[76]]</f>
        <v>6.0061759287E-8</v>
      </c>
      <c r="CA51" s="10">
        <f>3/24000000*OO[[#This Row],[135 (05JUL1985 18:00:00)-Water Temperature (C)]]*OO[[#This Row],[77]]</f>
        <v>5.6249368531812496E-8</v>
      </c>
      <c r="CB51" s="10">
        <f>3/24000000*OO[[#This Row],[136 (05JUL1985 21:00:00)-Water Temperature (C)]]*OO[[#This Row],[78]]</f>
        <v>5.1727068695224988E-8</v>
      </c>
      <c r="CC51" s="10">
        <f>3/24000000*OO[[#This Row],[137 (06JUL1985 00:00:00)-Water Temperature (C)]]*OO[[#This Row],[79]]</f>
        <v>4.7191824503499995E-8</v>
      </c>
      <c r="CD51" s="10">
        <f>3/24000000*OO[[#This Row],[138 (06JUL1985 03:00:00)-Water Temperature (C)]]*OO[[#This Row],[80]]</f>
        <v>4.5396323207849999E-8</v>
      </c>
      <c r="CE51" s="10">
        <f>3/24000000*OO[[#This Row],[139 (06JUL1985 06:00:00)-Water Temperature (C)]]*OO[[#This Row],[81]]</f>
        <v>4.5258712903574993E-8</v>
      </c>
      <c r="CF51" s="10">
        <f>3/24000000*OO[[#This Row],[140 (06JUL1985 09:00:00)-Water Temperature (C)]]*OO[[#This Row],[82]]</f>
        <v>4.6558678296487495E-8</v>
      </c>
      <c r="CG51" s="10">
        <f>3/24000000*OO[[#This Row],[141 (06JUL1985 12:00:00)-Water Temperature (C)]]*OO[[#This Row],[83]]</f>
        <v>4.7624207097649995E-8</v>
      </c>
      <c r="CH51" s="10">
        <f>3/24000000*OO[[#This Row],[142 (06JUL1985 15:00:00)-Water Temperature (C)]]*OO[[#This Row],[84]]</f>
        <v>4.6750479677824996E-8</v>
      </c>
      <c r="CI51" s="10">
        <f>3/24000000*OO[[#This Row],[143 (06JUL1985 18:00:00)-Water Temperature (C)]]*OO[[#This Row],[85]]</f>
        <v>4.3761589629899998E-8</v>
      </c>
      <c r="CJ51" s="10">
        <f>3/24000000*OO[[#This Row],[144 (06JUL1985 21:00:00)-Water Temperature (C)]]*OO[[#This Row],[86]]</f>
        <v>3.9951623140474996E-8</v>
      </c>
      <c r="CK51" s="10">
        <f>3/24000000*OO[[#This Row],[145 (07JUL1985 00:00:00)-Water Temperature (C)]]*OO[[#This Row],[87]]</f>
        <v>3.5643989178787497E-8</v>
      </c>
      <c r="CL51" s="10">
        <f>3/24000000*OO[[#This Row],[146 (07JUL1985 03:00:00)-Water Temperature (C)]]*OO[[#This Row],[88]]</f>
        <v>3.3522915784987491E-8</v>
      </c>
      <c r="CM51" s="10">
        <f>3/24000000*OO[[#This Row],[147 (07JUL1985 06:00:00)-Water Temperature (C)]]*OO[[#This Row],[89]]</f>
        <v>3.2160478940624997E-8</v>
      </c>
      <c r="CN51" s="10">
        <f>3/24000000*OO[[#This Row],[148 (07JUL1985 09:00:00)-Water Temperature (C)]]*OO[[#This Row],[90]]</f>
        <v>3.1439529508749999E-8</v>
      </c>
      <c r="CO51" s="10">
        <f>3/24000000*OO[[#This Row],[149 (07JUL1985 12:00:00)-Water Temperature (C)]]*OO[[#This Row],[91]]</f>
        <v>3.1142418172499996E-8</v>
      </c>
      <c r="CP51" s="10">
        <f>3/24000000*OO[[#This Row],[150 (07JUL1985 15:00:00)-Water Temperature (C)]]*OO[[#This Row],[92]]</f>
        <v>3.0729689512987493E-8</v>
      </c>
      <c r="CQ51" s="10">
        <f>3/24000000*OO[[#This Row],[151 (07JUL1985 18:00:00)-Water Temperature (C)]]*OO[[#This Row],[93]]</f>
        <v>2.9017594907549999E-8</v>
      </c>
      <c r="CR51" s="10">
        <f>3/24000000*OO[[#This Row],[152 (07JUL1985 21:00:00)-Water Temperature (C)]]*OO[[#This Row],[94]]</f>
        <v>2.6941494648574999E-8</v>
      </c>
      <c r="CS51" s="10">
        <f>3/24000000*OO[[#This Row],[153 (08JUL1985 00:00:00)-Water Temperature (C)]]*OO[[#This Row],[95]]</f>
        <v>2.5283706739549997E-8</v>
      </c>
      <c r="CT51" s="10">
        <f>3/24000000*OO[[#This Row],[154 (08JUL1985 03:00:00)-Water Temperature (C)]]*OO[[#This Row],[96]]</f>
        <v>2.5390632048374999E-8</v>
      </c>
      <c r="CU51" s="10">
        <f>3/24000000*OO[[#This Row],[155 (08JUL1985 06:00:00)-Water Temperature (C)]]*OO[[#This Row],[97]]</f>
        <v>2.6436730497187495E-8</v>
      </c>
      <c r="CV51" s="10">
        <f>3/24000000*OO[[#This Row],[156 (08JUL1985 09:00:00)-Water Temperature (C)]]*OO[[#This Row],[98]]</f>
        <v>2.8398510378750003E-8</v>
      </c>
      <c r="CW51" s="10">
        <f>3/24000000*OO[[#This Row],[157 (08JUL1985 12:00:00)-Water Temperature (C)]]*OO[[#This Row],[99]]</f>
        <v>3.1052576622112497E-8</v>
      </c>
    </row>
    <row r="52" spans="1:101" x14ac:dyDescent="0.35">
      <c r="A52" t="s">
        <v>57</v>
      </c>
      <c r="B52">
        <v>924.20839999999998</v>
      </c>
      <c r="C52" s="10">
        <f>3/24*OO[[#This Row],[59 (26JUN1985 06:00:00)-Water Temperature (C)]]*OO[[#This Row],[1]]/SUM(OO[1])</f>
        <v>3.0340537737182704E-5</v>
      </c>
      <c r="D52" s="10">
        <f>3/24*OO[[#This Row],[60 (26JUN1985 09:00:00)-Water Temperature (C)]]*OO[[#This Row],[2]]/SUM(OO[2])</f>
        <v>7.0500257491540236E-2</v>
      </c>
      <c r="E52" s="10">
        <f>3/24*OO[[#This Row],[61 (26JUN1985 12:00:00)-Water Temperature (C)]]*OO[[#This Row],[3]]/SUM(OO[3])</f>
        <v>9.2772399298590782E-2</v>
      </c>
      <c r="F52" s="10">
        <f>3/24*OO[[#This Row],[62 (26JUN1985 15:00:00)-Water Temperature (C)]]*OO[[#This Row],[4]]/SUM(OO[4])</f>
        <v>9.8248093039893548E-3</v>
      </c>
      <c r="G52" s="10">
        <f>3/24*OO[[#This Row],[63 (26JUN1985 18:00:00)-Water Temperature (C)]]*OO[[#This Row],[5]]/SUM(OO[5])</f>
        <v>3.600985276336374E-4</v>
      </c>
      <c r="H52" s="10">
        <f>3/24*OO[[#This Row],[64 (26JUN1985 21:00:00)-Water Temperature (C)]]*OO[[#This Row],[6]]/SUM(OO[6])</f>
        <v>4.7665760867562232E-5</v>
      </c>
      <c r="I52" s="10">
        <f>3/24*OO[[#This Row],[65 (27JUN1985 00:00:00)-Water Temperature (C)]]*OO[[#This Row],[7]]/SUM(OO[7])</f>
        <v>3.6416985142886313E-5</v>
      </c>
      <c r="J52" s="10">
        <f>3/24*OO[[#This Row],[66 (27JUN1985 03:00:00)-Water Temperature (C)]]*OO[[#This Row],[8]]/SUM(OO[8])</f>
        <v>3.3190619664676619E-5</v>
      </c>
      <c r="K52" s="10">
        <f>3/24*OO[[#This Row],[67 (27JUN1985 06:00:00)-Water Temperature (C)]]*OO[[#This Row],[9]]/SUM(OO[9])</f>
        <v>3.5245386931708705E-5</v>
      </c>
      <c r="L52" s="10">
        <f>3/24*OO[[#This Row],[68 (27JUN1985 09:00:00)-Water Temperature (C)]]*OO[[#This Row],[10]]/SUM(OO[10])</f>
        <v>4.1166106831806278E-5</v>
      </c>
      <c r="M52" s="10">
        <f>3/24*OO[[#This Row],[69 (27JUN1985 12:00:00)-Water Temperature (C)]]*OO[[#This Row],[11]]/SUM(OO[11])</f>
        <v>4.3120676174302531E-5</v>
      </c>
      <c r="N52" s="10">
        <f>3/24*OO[[#This Row],[70 (27JUN1985 15:00:00)-Water Temperature (C)]]*OO[[#This Row],[12]]/SUM(OO[12])</f>
        <v>4.0097727875875626E-5</v>
      </c>
      <c r="O52" s="10">
        <f>3/24*OO[[#This Row],[71 (27JUN1985 18:00:00)-Water Temperature (C)]]*OO[[#This Row],[13]]/SUM(OO[13])</f>
        <v>3.5018152451596332E-5</v>
      </c>
      <c r="P52" s="10">
        <f>3/24*OO[[#This Row],[72 (27JUN1985 21:00:00)-Water Temperature (C)]]*OO[[#This Row],[14]]/SUM(OO[14])</f>
        <v>2.9306458820024268E-5</v>
      </c>
      <c r="Q52" s="10">
        <f>3/24*OO[[#This Row],[73 (28JUN1985 00:00:00)-Water Temperature (C)]]*OO[[#This Row],[15]]/SUM(OO[15])</f>
        <v>2.4622935400567075E-5</v>
      </c>
      <c r="R52" s="10">
        <f>3/24*OO[[#This Row],[74 (28JUN1985 03:00:00)-Water Temperature (C)]]*OO[[#This Row],[16]]/SUM(OO[16])</f>
        <v>2.1711284077130295E-5</v>
      </c>
      <c r="S52" s="10">
        <f>3/24*OO[[#This Row],[75 (28JUN1985 06:00:00)-Water Temperature (C)]]*OO[[#This Row],[17]]/SUM(OO[17])</f>
        <v>1.910803981523361E-5</v>
      </c>
      <c r="T52" s="10">
        <f>3/24*OO[[#This Row],[76 (28JUN1985 09:00:00)-Water Temperature (C)]]*OO[[#This Row],[18]]/SUM(OO[18])</f>
        <v>1.7167141071832018E-5</v>
      </c>
      <c r="U52" s="10">
        <f>3/24*OO[[#This Row],[77 (28JUN1985 12:00:00)-Water Temperature (C)]]*OO[[#This Row],[19]]/SUM(OO[19])</f>
        <v>1.5546153528503489E-5</v>
      </c>
      <c r="V52" s="10">
        <f>3/24000000*OO[[#This Row],[78 (28JUN1985 15:00:00)-Water Temperature (C)]]*OO[[#This Row],[20]]</f>
        <v>1.3532095193869999E-5</v>
      </c>
      <c r="W52" s="10">
        <f>3/24000000*OO[[#This Row],[79 (28JUN1985 18:00:00)-Water Temperature (C)]]*OO[[#This Row],[21]]</f>
        <v>1.116341459141E-5</v>
      </c>
      <c r="X52" s="10">
        <f>3/24000000*OO[[#This Row],[80 (28JUN1985 21:00:00)-Water Temperature (C)]]*OO[[#This Row],[22]]</f>
        <v>9.2071579338750014E-6</v>
      </c>
      <c r="Y52" s="10">
        <f>3/24000000*OO[[#This Row],[81 (29JUN1985 00:00:00)-Water Temperature (C)]]*OO[[#This Row],[23]]</f>
        <v>7.7650658667574991E-6</v>
      </c>
      <c r="Z52" s="10">
        <f>3/24000000*OO[[#This Row],[82 (29JUN1985 03:00:00)-Water Temperature (C)]]*OO[[#This Row],[24]]</f>
        <v>6.7949995119824995E-6</v>
      </c>
      <c r="AA52" s="10">
        <f>3/24000000*OO[[#This Row],[83 (29JUN1985 06:00:00)-Water Temperature (C)]]*OO[[#This Row],[25]]</f>
        <v>5.8387161961499998E-6</v>
      </c>
      <c r="AB52" s="10">
        <f>3/24000000*OO[[#This Row],[84 (29JUN1985 09:00:00)-Water Temperature (C)]]*OO[[#This Row],[26]]</f>
        <v>5.2842982806525E-6</v>
      </c>
      <c r="AC52" s="10">
        <f>3/24000000*OO[[#This Row],[85 (29JUN1985 12:00:00)-Water Temperature (C)]]*OO[[#This Row],[27]]</f>
        <v>4.7346258489075002E-6</v>
      </c>
      <c r="AD52" s="10">
        <f>3/24000000*OO[[#This Row],[86 (29JUN1985 15:00:00)-Water Temperature (C)]]*OO[[#This Row],[28]]</f>
        <v>4.1014422177962503E-6</v>
      </c>
      <c r="AE52" s="10">
        <f>3/24000000*OO[[#This Row],[88 (29JUN1985 21:00:00)-Water Temperature (C)]]*OO[[#This Row],[30]]</f>
        <v>2.9233756695025002E-6</v>
      </c>
      <c r="AF52" s="10">
        <f>3/24000000*OO[[#This Row],[88 (29JUN1985 21:00:00)-Water Temperature (C)]]*OO[[#This Row],[30]]</f>
        <v>2.9233756695025002E-6</v>
      </c>
      <c r="AG52" s="10">
        <f>3/24000000*OO[[#This Row],[89 (30JUN1985 00:00:00)-Water Temperature (C)]]*OO[[#This Row],[31]]</f>
        <v>2.4521633880149994E-6</v>
      </c>
      <c r="AH52" s="10">
        <f>3/24000000*OO[[#This Row],[90 (30JUN1985 03:00:00)-Water Temperature (C)]]*OO[[#This Row],[32]]</f>
        <v>2.1605109070062496E-6</v>
      </c>
      <c r="AI52" s="10">
        <f>3/24000000*OO[[#This Row],[91 (30JUN1985 06:00:00)-Water Temperature (C)]]*OO[[#This Row],[33]]</f>
        <v>1.909407310398E-6</v>
      </c>
      <c r="AJ52" s="10">
        <f>3/24000000*OO[[#This Row],[92 (30JUN1985 09:00:00)-Water Temperature (C)]]*OO[[#This Row],[34]]</f>
        <v>1.6051661846327498E-6</v>
      </c>
      <c r="AK52" s="10">
        <f>3/24000000*OO[[#This Row],[93 (30JUN1985 12:00:00)-Water Temperature (C)]]*OO[[#This Row],[35]]</f>
        <v>1.214261486327875E-6</v>
      </c>
      <c r="AL52" s="10">
        <f>3/24000000*OO[[#This Row],[94 (30JUN1985 15:00:00)-Water Temperature (C)]]*OO[[#This Row],[36]]</f>
        <v>8.3322298892274994E-7</v>
      </c>
      <c r="AM52" s="10">
        <f>3/24000000*OO[[#This Row],[95 (30JUN1985 18:00:00)-Water Temperature (C)]]*OO[[#This Row],[37]]</f>
        <v>5.6736361329387501E-7</v>
      </c>
      <c r="AN52" s="10">
        <f>3/24000000*OO[[#This Row],[96 (30JUN1985 21:00:00)-Water Temperature (C)]]*OO[[#This Row],[38]]</f>
        <v>4.1343754973699996E-7</v>
      </c>
      <c r="AO52" s="10">
        <f>3/24000000*OO[[#This Row],[97 (01JUL1985 00:00:00)-Water Temperature (C)]]*OO[[#This Row],[39]]</f>
        <v>3.2017571220375003E-7</v>
      </c>
      <c r="AP52" s="10">
        <f>3/24000000*OO[[#This Row],[98 (01JUL1985 03:00:00)-Water Temperature (C)]]*OO[[#This Row],[40]]</f>
        <v>2.7241574364500004E-7</v>
      </c>
      <c r="AQ52" s="10">
        <f>3/24000000*OO[[#This Row],[99 (01JUL1985 06:00:00)-Water Temperature (C)]]*OO[[#This Row],[41]]</f>
        <v>2.4333251109374998E-7</v>
      </c>
      <c r="AR52" s="10">
        <f>3/24000000*OO[[#This Row],[100 (01JUL1985 09:00:00)-Water Temperature (C)]]*OO[[#This Row],[42]]</f>
        <v>2.2061092854149998E-7</v>
      </c>
      <c r="AS52" s="10">
        <f>3/24000000*OO[[#This Row],[101 (01JUL1985 12:00:00)-Water Temperature (C)]]*OO[[#This Row],[43]]</f>
        <v>1.9813259148292497E-7</v>
      </c>
      <c r="AT52" s="10">
        <f>3/24000000*OO[[#This Row],[102 (01JUL1985 15:00:00)-Water Temperature (C)]]*OO[[#This Row],[44]]</f>
        <v>1.7395077031482497E-7</v>
      </c>
      <c r="AU52" s="10">
        <f>3/24000000*OO[[#This Row],[103 (01JUL1985 18:00:00)-Water Temperature (C)]]*OO[[#This Row],[45]]</f>
        <v>1.5274205994525E-7</v>
      </c>
      <c r="AV52" s="10">
        <f>3/24000000*OO[[#This Row],[104 (01JUL1985 21:00:00)-Water Temperature (C)]]*OO[[#This Row],[46]]</f>
        <v>1.34850860615875E-7</v>
      </c>
      <c r="AW52" s="10">
        <f>3/24000000*OO[[#This Row],[105 (02JUL1985 00:00:00)-Water Temperature (C)]]*OO[[#This Row],[47]]</f>
        <v>1.2242653599275001E-7</v>
      </c>
      <c r="AX52" s="10">
        <f>3/24000000*OO[[#This Row],[106 (02JUL1985 03:00:00)-Water Temperature (C)]]*OO[[#This Row],[48]]</f>
        <v>1.179150618987E-7</v>
      </c>
      <c r="AY52" s="10">
        <f>3/24000000*OO[[#This Row],[107 (02JUL1985 06:00:00)-Water Temperature (C)]]*OO[[#This Row],[49]]</f>
        <v>1.1761421537574999E-7</v>
      </c>
      <c r="AZ52" s="10">
        <f>3/24000000*OO[[#This Row],[108 (02JUL1985 09:00:00)-Water Temperature (C)]]*OO[[#This Row],[50]]</f>
        <v>1.2179984040937499E-7</v>
      </c>
      <c r="BA52" s="10">
        <f>3/24000000*OO[[#This Row],[109 (02JUL1985 12:00:00)-Water Temperature (C)]]*OO[[#This Row],[51]]</f>
        <v>1.2750496709264999E-7</v>
      </c>
      <c r="BB52" s="10">
        <f>3/24000000*OO[[#This Row],[110 (02JUL1985 15:00:00)-Water Temperature (C)]]*OO[[#This Row],[52]]</f>
        <v>1.2809851913114999E-7</v>
      </c>
      <c r="BC52" s="10">
        <f>3/24000000*OO[[#This Row],[111 (02JUL1985 18:00:00)-Water Temperature (C)]]*OO[[#This Row],[53]]</f>
        <v>1.1995655218173749E-7</v>
      </c>
      <c r="BD52" s="10">
        <f>3/24000000*OO[[#This Row],[112 (02JUL1985 21:00:00)-Water Temperature (C)]]*OO[[#This Row],[54]]</f>
        <v>1.0967882433559999E-7</v>
      </c>
      <c r="BE52" s="10">
        <f>3/24000000*OO[[#This Row],[113 (03JUL1985 00:00:00)-Water Temperature (C)]]*OO[[#This Row],[55]]</f>
        <v>9.7881842700050005E-8</v>
      </c>
      <c r="BF52" s="10">
        <f>3/24000000*OO[[#This Row],[114 (03JUL1985 03:00:00)-Water Temperature (C)]]*OO[[#This Row],[56]]</f>
        <v>8.9023703709450006E-8</v>
      </c>
      <c r="BG52" s="10">
        <f>3/24000000*OO[[#This Row],[115 (03JUL1985 06:00:00)-Water Temperature (C)]]*OO[[#This Row],[57]]</f>
        <v>8.4092880899999994E-8</v>
      </c>
      <c r="BH52" s="10">
        <f>3/24000000*OO[[#This Row],[116 (03JUL1985 09:00:00)-Water Temperature (C)]]*OO[[#This Row],[58]]</f>
        <v>8.3942976891675003E-8</v>
      </c>
      <c r="BI52" s="10">
        <f>3/24000000*OO[[#This Row],[117 (03JUL1985 12:00:00)-Water Temperature (C)]]*OO[[#This Row],[59]]</f>
        <v>8.5042404906499978E-8</v>
      </c>
      <c r="BJ52" s="10">
        <f>3/24000000*OO[[#This Row],[118 (03JUL1985 15:00:00)-Water Temperature (C)]]*OO[[#This Row],[60]]</f>
        <v>8.33704281972375E-8</v>
      </c>
      <c r="BK52" s="10">
        <f>3/24000000*OO[[#This Row],[119 (03JUL1985 18:00:00)-Water Temperature (C)]]*OO[[#This Row],[61]]</f>
        <v>7.8191673343999993E-8</v>
      </c>
      <c r="BL52" s="10">
        <f>3/24000000*OO[[#This Row],[120 (03JUL1985 21:00:00)-Water Temperature (C)]]*OO[[#This Row],[62]]</f>
        <v>7.2453894638124984E-8</v>
      </c>
      <c r="BM52" s="10">
        <f>3/24000000*OO[[#This Row],[121 (04JUL1985 00:00:00)-Water Temperature (C)]]*OO[[#This Row],[63]]</f>
        <v>6.6151274928075004E-8</v>
      </c>
      <c r="BN52" s="10">
        <f>3/24000000*OO[[#This Row],[122 (04JUL1985 03:00:00)-Water Temperature (C)]]*OO[[#This Row],[64]]</f>
        <v>6.3335790794499988E-8</v>
      </c>
      <c r="BO52" s="10">
        <f>3/24000000*OO[[#This Row],[123 (04JUL1985 06:00:00)-Water Temperature (C)]]*OO[[#This Row],[65]]</f>
        <v>6.1673266875649993E-8</v>
      </c>
      <c r="BP52" s="10">
        <f>3/24000000*OO[[#This Row],[124 (04JUL1985 09:00:00)-Water Temperature (C)]]*OO[[#This Row],[66]]</f>
        <v>6.1245236093850006E-8</v>
      </c>
      <c r="BQ52" s="10">
        <f>3/24000000*OO[[#This Row],[125 (04JUL1985 12:00:00)-Water Temperature (C)]]*OO[[#This Row],[67]]</f>
        <v>5.9302762357999992E-8</v>
      </c>
      <c r="BR52" s="10">
        <f>3/24000000*OO[[#This Row],[126 (04JUL1985 15:00:00)-Water Temperature (C)]]*OO[[#This Row],[68]]</f>
        <v>5.6306011430475003E-8</v>
      </c>
      <c r="BS52" s="10">
        <f>3/24000000*OO[[#This Row],[127 (04JUL1985 18:00:00)-Water Temperature (C)]]*OO[[#This Row],[69]]</f>
        <v>5.1518428396200008E-8</v>
      </c>
      <c r="BT52" s="10">
        <f>3/24000000*OO[[#This Row],[128 (04JUL1985 21:00:00)-Water Temperature (C)]]*OO[[#This Row],[70]]</f>
        <v>4.6377455836600004E-8</v>
      </c>
      <c r="BU52" s="10">
        <f>3/24000000*OO[[#This Row],[129 (05JUL1985 00:00:00)-Water Temperature (C)]]*OO[[#This Row],[71]]</f>
        <v>4.1597847559799999E-8</v>
      </c>
      <c r="BV52" s="10">
        <f>3/24000000*OO[[#This Row],[130 (05JUL1985 03:00:00)-Water Temperature (C)]]*OO[[#This Row],[72]]</f>
        <v>3.9798787707112494E-8</v>
      </c>
      <c r="BW52" s="10">
        <f>3/24000000*OO[[#This Row],[131 (05JUL1985 06:00:00)-Water Temperature (C)]]*OO[[#This Row],[73]]</f>
        <v>3.9028846854112497E-8</v>
      </c>
      <c r="BX52" s="10">
        <f>3/24000000*OO[[#This Row],[132 (05JUL1985 09:00:00)-Water Temperature (C)]]*OO[[#This Row],[74]]</f>
        <v>3.9420464591525003E-8</v>
      </c>
      <c r="BY52" s="10">
        <f>3/24000000*OO[[#This Row],[133 (05JUL1985 12:00:00)-Water Temperature (C)]]*OO[[#This Row],[75]]</f>
        <v>3.9928030477299997E-8</v>
      </c>
      <c r="BZ52" s="10">
        <f>3/24000000*OO[[#This Row],[134 (05JUL1985 15:00:00)-Water Temperature (C)]]*OO[[#This Row],[76]]</f>
        <v>3.8900434518399996E-8</v>
      </c>
      <c r="CA52" s="10">
        <f>3/24000000*OO[[#This Row],[135 (05JUL1985 18:00:00)-Water Temperature (C)]]*OO[[#This Row],[77]]</f>
        <v>3.6485374633874994E-8</v>
      </c>
      <c r="CB52" s="10">
        <f>3/24000000*OO[[#This Row],[136 (05JUL1985 21:00:00)-Water Temperature (C)]]*OO[[#This Row],[78]]</f>
        <v>3.36339166038E-8</v>
      </c>
      <c r="CC52" s="10">
        <f>3/24000000*OO[[#This Row],[137 (06JUL1985 00:00:00)-Water Temperature (C)]]*OO[[#This Row],[79]]</f>
        <v>3.0785118346274995E-8</v>
      </c>
      <c r="CD52" s="10">
        <f>3/24000000*OO[[#This Row],[138 (06JUL1985 03:00:00)-Water Temperature (C)]]*OO[[#This Row],[80]]</f>
        <v>2.96298737401625E-8</v>
      </c>
      <c r="CE52" s="10">
        <f>3/24000000*OO[[#This Row],[139 (06JUL1985 06:00:00)-Water Temperature (C)]]*OO[[#This Row],[81]]</f>
        <v>2.9496891855949995E-8</v>
      </c>
      <c r="CF52" s="10">
        <f>3/24000000*OO[[#This Row],[140 (06JUL1985 09:00:00)-Water Temperature (C)]]*OO[[#This Row],[82]]</f>
        <v>3.0252162304975004E-8</v>
      </c>
      <c r="CG52" s="10">
        <f>3/24000000*OO[[#This Row],[141 (06JUL1985 12:00:00)-Water Temperature (C)]]*OO[[#This Row],[83]]</f>
        <v>3.0873651780037499E-8</v>
      </c>
      <c r="CH52" s="10">
        <f>3/24000000*OO[[#This Row],[142 (06JUL1985 15:00:00)-Water Temperature (C)]]*OO[[#This Row],[84]]</f>
        <v>3.0258159486799999E-8</v>
      </c>
      <c r="CI52" s="10">
        <f>3/24000000*OO[[#This Row],[143 (06JUL1985 18:00:00)-Water Temperature (C)]]*OO[[#This Row],[85]]</f>
        <v>2.8360899649462498E-8</v>
      </c>
      <c r="CJ52" s="10">
        <f>3/24000000*OO[[#This Row],[144 (06JUL1985 21:00:00)-Water Temperature (C)]]*OO[[#This Row],[86]]</f>
        <v>2.5976587241412495E-8</v>
      </c>
      <c r="CK52" s="10">
        <f>3/24000000*OO[[#This Row],[145 (07JUL1985 00:00:00)-Water Temperature (C)]]*OO[[#This Row],[87]]</f>
        <v>2.3261638012249999E-8</v>
      </c>
      <c r="CL52" s="10">
        <f>3/24000000*OO[[#This Row],[146 (07JUL1985 03:00:00)-Water Temperature (C)]]*OO[[#This Row],[88]]</f>
        <v>2.1905209058699996E-8</v>
      </c>
      <c r="CM52" s="10">
        <f>3/24000000*OO[[#This Row],[147 (07JUL1985 06:00:00)-Water Temperature (C)]]*OO[[#This Row],[89]]</f>
        <v>2.0910753641375E-8</v>
      </c>
      <c r="CN52" s="10">
        <f>3/24000000*OO[[#This Row],[148 (07JUL1985 09:00:00)-Water Temperature (C)]]*OO[[#This Row],[90]]</f>
        <v>2.0338014289449999E-8</v>
      </c>
      <c r="CO52" s="10">
        <f>3/24000000*OO[[#This Row],[149 (07JUL1985 12:00:00)-Water Temperature (C)]]*OO[[#This Row],[91]]</f>
        <v>2.0165312062757504E-8</v>
      </c>
      <c r="CP52" s="10">
        <f>3/24000000*OO[[#This Row],[150 (07JUL1985 15:00:00)-Water Temperature (C)]]*OO[[#This Row],[92]]</f>
        <v>1.9885830601809996E-8</v>
      </c>
      <c r="CQ52" s="10">
        <f>3/24000000*OO[[#This Row],[151 (07JUL1985 18:00:00)-Water Temperature (C)]]*OO[[#This Row],[93]]</f>
        <v>1.8826238123201249E-8</v>
      </c>
      <c r="CR52" s="10">
        <f>3/24000000*OO[[#This Row],[152 (07JUL1985 21:00:00)-Water Temperature (C)]]*OO[[#This Row],[94]]</f>
        <v>1.7495086171500001E-8</v>
      </c>
      <c r="CS52" s="10">
        <f>3/24000000*OO[[#This Row],[153 (08JUL1985 00:00:00)-Water Temperature (C)]]*OO[[#This Row],[95]]</f>
        <v>1.6440439251004997E-8</v>
      </c>
      <c r="CT52" s="10">
        <f>3/24000000*OO[[#This Row],[154 (08JUL1985 03:00:00)-Water Temperature (C)]]*OO[[#This Row],[96]]</f>
        <v>1.6527628092622502E-8</v>
      </c>
      <c r="CU52" s="10">
        <f>3/24000000*OO[[#This Row],[155 (08JUL1985 06:00:00)-Water Temperature (C)]]*OO[[#This Row],[97]]</f>
        <v>1.7177715456025001E-8</v>
      </c>
      <c r="CV52" s="10">
        <f>3/24000000*OO[[#This Row],[156 (08JUL1985 09:00:00)-Water Temperature (C)]]*OO[[#This Row],[98]]</f>
        <v>1.8336864969233749E-8</v>
      </c>
      <c r="CW52" s="10">
        <f>3/24000000*OO[[#This Row],[157 (08JUL1985 12:00:00)-Water Temperature (C)]]*OO[[#This Row],[99]]</f>
        <v>1.9969861560780001E-8</v>
      </c>
    </row>
    <row r="53" spans="1:101" x14ac:dyDescent="0.35">
      <c r="A53" t="s">
        <v>58</v>
      </c>
      <c r="B53">
        <v>759.07389999999998</v>
      </c>
      <c r="C53" s="10">
        <f>3/24*OO[[#This Row],[59 (26JUN1985 06:00:00)-Water Temperature (C)]]*OO[[#This Row],[1]]/SUM(OO[1])</f>
        <v>7.2319012499952179E-6</v>
      </c>
      <c r="D53" s="10">
        <f>3/24*OO[[#This Row],[60 (26JUN1985 09:00:00)-Water Temperature (C)]]*OO[[#This Row],[2]]/SUM(OO[2])</f>
        <v>4.8421173538686003E-2</v>
      </c>
      <c r="E53" s="10">
        <f>3/24*OO[[#This Row],[61 (26JUN1985 12:00:00)-Water Temperature (C)]]*OO[[#This Row],[3]]/SUM(OO[3])</f>
        <v>8.1898204054280874E-2</v>
      </c>
      <c r="F53" s="10">
        <f>3/24*OO[[#This Row],[62 (26JUN1985 15:00:00)-Water Temperature (C)]]*OO[[#This Row],[4]]/SUM(OO[4])</f>
        <v>9.8335282174512057E-3</v>
      </c>
      <c r="G53" s="10">
        <f>3/24*OO[[#This Row],[63 (26JUN1985 18:00:00)-Water Temperature (C)]]*OO[[#This Row],[5]]/SUM(OO[5])</f>
        <v>3.7290431090275284E-4</v>
      </c>
      <c r="H53" s="10">
        <f>3/24*OO[[#This Row],[64 (26JUN1985 21:00:00)-Water Temperature (C)]]*OO[[#This Row],[6]]/SUM(OO[6])</f>
        <v>4.0767244520246523E-5</v>
      </c>
      <c r="I53" s="10">
        <f>3/24*OO[[#This Row],[65 (27JUN1985 00:00:00)-Water Temperature (C)]]*OO[[#This Row],[7]]/SUM(OO[7])</f>
        <v>2.9954762901758817E-5</v>
      </c>
      <c r="J53" s="10">
        <f>3/24*OO[[#This Row],[66 (27JUN1985 03:00:00)-Water Temperature (C)]]*OO[[#This Row],[8]]/SUM(OO[8])</f>
        <v>2.7192129695232279E-5</v>
      </c>
      <c r="K53" s="10">
        <f>3/24*OO[[#This Row],[67 (27JUN1985 06:00:00)-Water Temperature (C)]]*OO[[#This Row],[9]]/SUM(OO[9])</f>
        <v>2.8524483139134192E-5</v>
      </c>
      <c r="L53" s="10">
        <f>3/24*OO[[#This Row],[68 (27JUN1985 09:00:00)-Water Temperature (C)]]*OO[[#This Row],[10]]/SUM(OO[10])</f>
        <v>3.3392278629330059E-5</v>
      </c>
      <c r="M53" s="10">
        <f>3/24*OO[[#This Row],[69 (27JUN1985 12:00:00)-Water Temperature (C)]]*OO[[#This Row],[11]]/SUM(OO[11])</f>
        <v>3.5297098372994772E-5</v>
      </c>
      <c r="N53" s="10">
        <f>3/24*OO[[#This Row],[70 (27JUN1985 15:00:00)-Water Temperature (C)]]*OO[[#This Row],[12]]/SUM(OO[12])</f>
        <v>3.3017140566724634E-5</v>
      </c>
      <c r="O53" s="10">
        <f>3/24*OO[[#This Row],[71 (27JUN1985 18:00:00)-Water Temperature (C)]]*OO[[#This Row],[13]]/SUM(OO[13])</f>
        <v>2.8951251781306404E-5</v>
      </c>
      <c r="P53" s="10">
        <f>3/24*OO[[#This Row],[72 (27JUN1985 21:00:00)-Water Temperature (C)]]*OO[[#This Row],[14]]/SUM(OO[14])</f>
        <v>2.4296744743482425E-5</v>
      </c>
      <c r="Q53" s="10">
        <f>3/24*OO[[#This Row],[73 (28JUN1985 00:00:00)-Water Temperature (C)]]*OO[[#This Row],[15]]/SUM(OO[15])</f>
        <v>2.0445368638030856E-5</v>
      </c>
      <c r="R53" s="10">
        <f>3/24*OO[[#This Row],[74 (28JUN1985 03:00:00)-Water Temperature (C)]]*OO[[#This Row],[16]]/SUM(OO[16])</f>
        <v>1.804137970048122E-5</v>
      </c>
      <c r="S53" s="10">
        <f>3/24*OO[[#This Row],[75 (28JUN1985 06:00:00)-Water Temperature (C)]]*OO[[#This Row],[17]]/SUM(OO[17])</f>
        <v>1.5881846585403233E-5</v>
      </c>
      <c r="T53" s="10">
        <f>3/24*OO[[#This Row],[76 (28JUN1985 09:00:00)-Water Temperature (C)]]*OO[[#This Row],[18]]/SUM(OO[18])</f>
        <v>1.4260907747292807E-5</v>
      </c>
      <c r="U53" s="10">
        <f>3/24*OO[[#This Row],[77 (28JUN1985 12:00:00)-Water Temperature (C)]]*OO[[#This Row],[19]]/SUM(OO[19])</f>
        <v>1.2922251899034479E-5</v>
      </c>
      <c r="V53" s="10">
        <f>3/24000000*OO[[#This Row],[78 (28JUN1985 15:00:00)-Water Temperature (C)]]*OO[[#This Row],[20]]</f>
        <v>1.129312049255625E-5</v>
      </c>
      <c r="W53" s="10">
        <f>3/24000000*OO[[#This Row],[79 (28JUN1985 18:00:00)-Water Temperature (C)]]*OO[[#This Row],[21]]</f>
        <v>9.3350699835250002E-6</v>
      </c>
      <c r="X53" s="10">
        <f>3/24000000*OO[[#This Row],[80 (28JUN1985 21:00:00)-Water Temperature (C)]]*OO[[#This Row],[22]]</f>
        <v>7.7159871709312502E-6</v>
      </c>
      <c r="Y53" s="10">
        <f>3/24000000*OO[[#This Row],[81 (29JUN1985 00:00:00)-Water Temperature (C)]]*OO[[#This Row],[23]]</f>
        <v>6.518603586959999E-6</v>
      </c>
      <c r="Z53" s="10">
        <f>3/24000000*OO[[#This Row],[82 (29JUN1985 03:00:00)-Water Temperature (C)]]*OO[[#This Row],[24]]</f>
        <v>5.7106463992849989E-6</v>
      </c>
      <c r="AA53" s="10">
        <f>3/24000000*OO[[#This Row],[83 (29JUN1985 06:00:00)-Water Temperature (C)]]*OO[[#This Row],[25]]</f>
        <v>4.9053252104999994E-6</v>
      </c>
      <c r="AB53" s="10">
        <f>3/24000000*OO[[#This Row],[84 (29JUN1985 09:00:00)-Water Temperature (C)]]*OO[[#This Row],[26]]</f>
        <v>4.441149558674999E-6</v>
      </c>
      <c r="AC53" s="10">
        <f>3/24000000*OO[[#This Row],[85 (29JUN1985 12:00:00)-Water Temperature (C)]]*OO[[#This Row],[27]]</f>
        <v>3.9841680814599995E-6</v>
      </c>
      <c r="AD53" s="10">
        <f>3/24000000*OO[[#This Row],[86 (29JUN1985 15:00:00)-Water Temperature (C)]]*OO[[#This Row],[28]]</f>
        <v>3.4564215198999995E-6</v>
      </c>
      <c r="AE53" s="10">
        <f>3/24000000*OO[[#This Row],[88 (29JUN1985 21:00:00)-Water Temperature (C)]]*OO[[#This Row],[30]]</f>
        <v>2.4739142169599997E-6</v>
      </c>
      <c r="AF53" s="10">
        <f>3/24000000*OO[[#This Row],[88 (29JUN1985 21:00:00)-Water Temperature (C)]]*OO[[#This Row],[30]]</f>
        <v>2.4739142169599997E-6</v>
      </c>
      <c r="AG53" s="10">
        <f>3/24000000*OO[[#This Row],[89 (30JUN1985 00:00:00)-Water Temperature (C)]]*OO[[#This Row],[31]]</f>
        <v>2.0822077865437496E-6</v>
      </c>
      <c r="AH53" s="10">
        <f>3/24000000*OO[[#This Row],[90 (30JUN1985 03:00:00)-Water Temperature (C)]]*OO[[#This Row],[32]]</f>
        <v>1.8373156652841251E-6</v>
      </c>
      <c r="AI53" s="10">
        <f>3/24000000*OO[[#This Row],[91 (30JUN1985 06:00:00)-Water Temperature (C)]]*OO[[#This Row],[33]]</f>
        <v>1.6249673799415002E-6</v>
      </c>
      <c r="AJ53" s="10">
        <f>3/24000000*OO[[#This Row],[92 (30JUN1985 09:00:00)-Water Temperature (C)]]*OO[[#This Row],[34]]</f>
        <v>1.373258164394875E-6</v>
      </c>
      <c r="AK53" s="10">
        <f>3/24000000*OO[[#This Row],[93 (30JUN1985 12:00:00)-Water Temperature (C)]]*OO[[#This Row],[35]]</f>
        <v>1.0445321290322498E-6</v>
      </c>
      <c r="AL53" s="10">
        <f>3/24000000*OO[[#This Row],[94 (30JUN1985 15:00:00)-Water Temperature (C)]]*OO[[#This Row],[36]]</f>
        <v>7.1703548018887504E-7</v>
      </c>
      <c r="AM53" s="10">
        <f>3/24000000*OO[[#This Row],[95 (30JUN1985 18:00:00)-Water Temperature (C)]]*OO[[#This Row],[37]]</f>
        <v>4.8650944557637498E-7</v>
      </c>
      <c r="AN53" s="10">
        <f>3/24000000*OO[[#This Row],[96 (30JUN1985 21:00:00)-Water Temperature (C)]]*OO[[#This Row],[38]]</f>
        <v>3.5296921429774995E-7</v>
      </c>
      <c r="AO53" s="10">
        <f>3/24000000*OO[[#This Row],[97 (01JUL1985 00:00:00)-Water Temperature (C)]]*OO[[#This Row],[39]]</f>
        <v>2.7240324970050002E-7</v>
      </c>
      <c r="AP53" s="10">
        <f>3/24000000*OO[[#This Row],[98 (01JUL1985 03:00:00)-Water Temperature (C)]]*OO[[#This Row],[40]]</f>
        <v>2.3101049103799997E-7</v>
      </c>
      <c r="AQ53" s="10">
        <f>3/24000000*OO[[#This Row],[99 (01JUL1985 06:00:00)-Water Temperature (C)]]*OO[[#This Row],[41]]</f>
        <v>2.05544080193375E-7</v>
      </c>
      <c r="AR53" s="10">
        <f>3/24000000*OO[[#This Row],[100 (01JUL1985 09:00:00)-Water Temperature (C)]]*OO[[#This Row],[42]]</f>
        <v>1.862297269945875E-7</v>
      </c>
      <c r="AS53" s="10">
        <f>3/24000000*OO[[#This Row],[101 (01JUL1985 12:00:00)-Water Temperature (C)]]*OO[[#This Row],[43]]</f>
        <v>1.6720460755807499E-7</v>
      </c>
      <c r="AT53" s="10">
        <f>3/24000000*OO[[#This Row],[102 (01JUL1985 15:00:00)-Water Temperature (C)]]*OO[[#This Row],[44]]</f>
        <v>1.4658689515312498E-7</v>
      </c>
      <c r="AU53" s="10">
        <f>3/24000000*OO[[#This Row],[103 (01JUL1985 18:00:00)-Water Temperature (C)]]*OO[[#This Row],[45]]</f>
        <v>1.2870735964634998E-7</v>
      </c>
      <c r="AV53" s="10">
        <f>3/24000000*OO[[#This Row],[104 (01JUL1985 21:00:00)-Water Temperature (C)]]*OO[[#This Row],[46]]</f>
        <v>1.1357222057999998E-7</v>
      </c>
      <c r="AW53" s="10">
        <f>3/24000000*OO[[#This Row],[105 (02JUL1985 00:00:00)-Water Temperature (C)]]*OO[[#This Row],[47]]</f>
        <v>1.031200396741E-7</v>
      </c>
      <c r="AX53" s="10">
        <f>3/24000000*OO[[#This Row],[106 (02JUL1985 03:00:00)-Water Temperature (C)]]*OO[[#This Row],[48]]</f>
        <v>9.9286151113049992E-8</v>
      </c>
      <c r="AY53" s="10">
        <f>3/24000000*OO[[#This Row],[107 (02JUL1985 06:00:00)-Water Temperature (C)]]*OO[[#This Row],[49]]</f>
        <v>9.8888113255050016E-8</v>
      </c>
      <c r="AZ53" s="10">
        <f>3/24000000*OO[[#This Row],[108 (02JUL1985 09:00:00)-Water Temperature (C)]]*OO[[#This Row],[50]]</f>
        <v>1.0208631348562498E-7</v>
      </c>
      <c r="BA53" s="10">
        <f>3/24000000*OO[[#This Row],[109 (02JUL1985 12:00:00)-Water Temperature (C)]]*OO[[#This Row],[51]]</f>
        <v>1.0670676248505E-7</v>
      </c>
      <c r="BB53" s="10">
        <f>3/24000000*OO[[#This Row],[110 (02JUL1985 15:00:00)-Water Temperature (C)]]*OO[[#This Row],[52]]</f>
        <v>1.0720172752766249E-7</v>
      </c>
      <c r="BC53" s="10">
        <f>3/24000000*OO[[#This Row],[111 (02JUL1985 18:00:00)-Water Temperature (C)]]*OO[[#This Row],[53]]</f>
        <v>1.00558675398E-7</v>
      </c>
      <c r="BD53" s="10">
        <f>3/24000000*OO[[#This Row],[112 (02JUL1985 21:00:00)-Water Temperature (C)]]*OO[[#This Row],[54]]</f>
        <v>9.2157112382999981E-8</v>
      </c>
      <c r="BE53" s="10">
        <f>3/24000000*OO[[#This Row],[113 (03JUL1985 00:00:00)-Water Temperature (C)]]*OO[[#This Row],[55]]</f>
        <v>8.2469446156537498E-8</v>
      </c>
      <c r="BF53" s="10">
        <f>3/24000000*OO[[#This Row],[114 (03JUL1985 03:00:00)-Water Temperature (C)]]*OO[[#This Row],[56]]</f>
        <v>7.5102704851562501E-8</v>
      </c>
      <c r="BG53" s="10">
        <f>3/24000000*OO[[#This Row],[115 (03JUL1985 06:00:00)-Water Temperature (C)]]*OO[[#This Row],[57]]</f>
        <v>7.0887792489649993E-8</v>
      </c>
      <c r="BH53" s="10">
        <f>3/24000000*OO[[#This Row],[116 (03JUL1985 09:00:00)-Water Temperature (C)]]*OO[[#This Row],[58]]</f>
        <v>7.056449532539998E-8</v>
      </c>
      <c r="BI53" s="10">
        <f>3/24000000*OO[[#This Row],[117 (03JUL1985 12:00:00)-Water Temperature (C)]]*OO[[#This Row],[59]]</f>
        <v>7.1349884332300015E-8</v>
      </c>
      <c r="BJ53" s="10">
        <f>3/24000000*OO[[#This Row],[118 (03JUL1985 15:00:00)-Water Temperature (C)]]*OO[[#This Row],[60]]</f>
        <v>6.9841189105125002E-8</v>
      </c>
      <c r="BK53" s="10">
        <f>3/24000000*OO[[#This Row],[119 (03JUL1985 18:00:00)-Water Temperature (C)]]*OO[[#This Row],[61]]</f>
        <v>6.5512530005012491E-8</v>
      </c>
      <c r="BL53" s="10">
        <f>3/24000000*OO[[#This Row],[120 (03JUL1985 21:00:00)-Water Temperature (C)]]*OO[[#This Row],[62]]</f>
        <v>6.0831940749224987E-8</v>
      </c>
      <c r="BM53" s="10">
        <f>3/24000000*OO[[#This Row],[121 (04JUL1985 00:00:00)-Water Temperature (C)]]*OO[[#This Row],[63]]</f>
        <v>5.5715024298074991E-8</v>
      </c>
      <c r="BN53" s="10">
        <f>3/24000000*OO[[#This Row],[122 (04JUL1985 03:00:00)-Water Temperature (C)]]*OO[[#This Row],[64]]</f>
        <v>5.3427351597150004E-8</v>
      </c>
      <c r="BO53" s="10">
        <f>3/24000000*OO[[#This Row],[123 (04JUL1985 06:00:00)-Water Temperature (C)]]*OO[[#This Row],[65]]</f>
        <v>5.1983130250624997E-8</v>
      </c>
      <c r="BP53" s="10">
        <f>3/24000000*OO[[#This Row],[124 (04JUL1985 09:00:00)-Water Temperature (C)]]*OO[[#This Row],[66]]</f>
        <v>5.15133225660625E-8</v>
      </c>
      <c r="BQ53" s="10">
        <f>3/24000000*OO[[#This Row],[125 (04JUL1985 12:00:00)-Water Temperature (C)]]*OO[[#This Row],[67]]</f>
        <v>4.9809832736449997E-8</v>
      </c>
      <c r="BR53" s="10">
        <f>3/24000000*OO[[#This Row],[126 (04JUL1985 15:00:00)-Water Temperature (C)]]*OO[[#This Row],[68]]</f>
        <v>4.7244142749499997E-8</v>
      </c>
      <c r="BS53" s="10">
        <f>3/24000000*OO[[#This Row],[127 (04JUL1985 18:00:00)-Water Temperature (C)]]*OO[[#This Row],[69]]</f>
        <v>4.3288104988799995E-8</v>
      </c>
      <c r="BT53" s="10">
        <f>3/24000000*OO[[#This Row],[128 (04JUL1985 21:00:00)-Water Temperature (C)]]*OO[[#This Row],[70]]</f>
        <v>3.903228722537499E-8</v>
      </c>
      <c r="BU53" s="10">
        <f>3/24000000*OO[[#This Row],[129 (05JUL1985 00:00:00)-Water Temperature (C)]]*OO[[#This Row],[71]]</f>
        <v>3.5053315850825002E-8</v>
      </c>
      <c r="BV53" s="10">
        <f>3/24000000*OO[[#This Row],[130 (05JUL1985 03:00:00)-Water Temperature (C)]]*OO[[#This Row],[72]]</f>
        <v>3.3518213308099997E-8</v>
      </c>
      <c r="BW53" s="10">
        <f>3/24000000*OO[[#This Row],[131 (05JUL1985 06:00:00)-Water Temperature (C)]]*OO[[#This Row],[73]]</f>
        <v>3.2820055539999994E-8</v>
      </c>
      <c r="BX53" s="10">
        <f>3/24000000*OO[[#This Row],[132 (05JUL1985 09:00:00)-Water Temperature (C)]]*OO[[#This Row],[74]]</f>
        <v>3.3071804477999999E-8</v>
      </c>
      <c r="BY53" s="10">
        <f>3/24000000*OO[[#This Row],[133 (05JUL1985 12:00:00)-Water Temperature (C)]]*OO[[#This Row],[75]]</f>
        <v>3.3462309869849998E-8</v>
      </c>
      <c r="BZ53" s="10">
        <f>3/24000000*OO[[#This Row],[134 (05JUL1985 15:00:00)-Water Temperature (C)]]*OO[[#This Row],[76]]</f>
        <v>3.2584950546974994E-8</v>
      </c>
      <c r="CA53" s="10">
        <f>3/24000000*OO[[#This Row],[135 (05JUL1985 18:00:00)-Water Temperature (C)]]*OO[[#This Row],[77]]</f>
        <v>3.0598432845999996E-8</v>
      </c>
      <c r="CB53" s="10">
        <f>3/24000000*OO[[#This Row],[136 (05JUL1985 21:00:00)-Water Temperature (C)]]*OO[[#This Row],[78]]</f>
        <v>2.8256804972187501E-8</v>
      </c>
      <c r="CC53" s="10">
        <f>3/24000000*OO[[#This Row],[137 (06JUL1985 00:00:00)-Water Temperature (C)]]*OO[[#This Row],[79]]</f>
        <v>2.5915964996437499E-8</v>
      </c>
      <c r="CD53" s="10">
        <f>3/24000000*OO[[#This Row],[138 (06JUL1985 03:00:00)-Water Temperature (C)]]*OO[[#This Row],[80]]</f>
        <v>2.4953546005074998E-8</v>
      </c>
      <c r="CE53" s="10">
        <f>3/24000000*OO[[#This Row],[139 (06JUL1985 06:00:00)-Water Temperature (C)]]*OO[[#This Row],[81]]</f>
        <v>2.4811166869199998E-8</v>
      </c>
      <c r="CF53" s="10">
        <f>3/24000000*OO[[#This Row],[140 (06JUL1985 09:00:00)-Water Temperature (C)]]*OO[[#This Row],[82]]</f>
        <v>2.53876779665625E-8</v>
      </c>
      <c r="CG53" s="10">
        <f>3/24000000*OO[[#This Row],[141 (06JUL1985 12:00:00)-Water Temperature (C)]]*OO[[#This Row],[83]]</f>
        <v>2.5870677672499995E-8</v>
      </c>
      <c r="CH53" s="10">
        <f>3/24000000*OO[[#This Row],[142 (06JUL1985 15:00:00)-Water Temperature (C)]]*OO[[#This Row],[84]]</f>
        <v>2.5331853574725001E-8</v>
      </c>
      <c r="CI53" s="10">
        <f>3/24000000*OO[[#This Row],[143 (06JUL1985 18:00:00)-Water Temperature (C)]]*OO[[#This Row],[85]]</f>
        <v>2.3769452652412498E-8</v>
      </c>
      <c r="CJ53" s="10">
        <f>3/24000000*OO[[#This Row],[144 (06JUL1985 21:00:00)-Water Temperature (C)]]*OO[[#This Row],[86]]</f>
        <v>2.1824755703625002E-8</v>
      </c>
      <c r="CK53" s="10">
        <f>3/24000000*OO[[#This Row],[145 (07JUL1985 00:00:00)-Water Temperature (C)]]*OO[[#This Row],[87]]</f>
        <v>1.9594328911637499E-8</v>
      </c>
      <c r="CL53" s="10">
        <f>3/24000000*OO[[#This Row],[146 (07JUL1985 03:00:00)-Water Temperature (C)]]*OO[[#This Row],[88]]</f>
        <v>1.8463353992606248E-8</v>
      </c>
      <c r="CM53" s="10">
        <f>3/24000000*OO[[#This Row],[147 (07JUL1985 06:00:00)-Water Temperature (C)]]*OO[[#This Row],[89]]</f>
        <v>1.7575972149071246E-8</v>
      </c>
      <c r="CN53" s="10">
        <f>3/24000000*OO[[#This Row],[148 (07JUL1985 09:00:00)-Water Temperature (C)]]*OO[[#This Row],[90]]</f>
        <v>1.7040452066820001E-8</v>
      </c>
      <c r="CO53" s="10">
        <f>3/24000000*OO[[#This Row],[149 (07JUL1985 12:00:00)-Water Temperature (C)]]*OO[[#This Row],[91]]</f>
        <v>1.6879255877589995E-8</v>
      </c>
      <c r="CP53" s="10">
        <f>3/24000000*OO[[#This Row],[150 (07JUL1985 15:00:00)-Water Temperature (C)]]*OO[[#This Row],[92]]</f>
        <v>1.6644029524037502E-8</v>
      </c>
      <c r="CQ53" s="10">
        <f>3/24000000*OO[[#This Row],[151 (07JUL1985 18:00:00)-Water Temperature (C)]]*OO[[#This Row],[93]]</f>
        <v>1.5789725128555004E-8</v>
      </c>
      <c r="CR53" s="10">
        <f>3/24000000*OO[[#This Row],[152 (07JUL1985 21:00:00)-Water Temperature (C)]]*OO[[#This Row],[94]]</f>
        <v>1.46851898826725E-8</v>
      </c>
      <c r="CS53" s="10">
        <f>3/24000000*OO[[#This Row],[153 (08JUL1985 00:00:00)-Water Temperature (C)]]*OO[[#This Row],[95]]</f>
        <v>1.38063852936775E-8</v>
      </c>
      <c r="CT53" s="10">
        <f>3/24000000*OO[[#This Row],[154 (08JUL1985 03:00:00)-Water Temperature (C)]]*OO[[#This Row],[96]]</f>
        <v>1.3886348703952499E-8</v>
      </c>
      <c r="CU53" s="10">
        <f>3/24000000*OO[[#This Row],[155 (08JUL1985 06:00:00)-Water Temperature (C)]]*OO[[#This Row],[97]]</f>
        <v>1.4420211852511251E-8</v>
      </c>
      <c r="CV53" s="10">
        <f>3/24000000*OO[[#This Row],[156 (08JUL1985 09:00:00)-Water Temperature (C)]]*OO[[#This Row],[98]]</f>
        <v>1.532978954351375E-8</v>
      </c>
      <c r="CW53" s="10">
        <f>3/24000000*OO[[#This Row],[157 (08JUL1985 12:00:00)-Water Temperature (C)]]*OO[[#This Row],[99]]</f>
        <v>1.6650927782164998E-8</v>
      </c>
    </row>
    <row r="54" spans="1:101" x14ac:dyDescent="0.35">
      <c r="A54" t="s">
        <v>59</v>
      </c>
      <c r="B54">
        <v>763.56970000000001</v>
      </c>
      <c r="C54" s="10">
        <f>3/24*OO[[#This Row],[59 (26JUN1985 06:00:00)-Water Temperature (C)]]*OO[[#This Row],[1]]/SUM(OO[1])</f>
        <v>1.7508341839753077E-6</v>
      </c>
      <c r="D54" s="10">
        <f>3/24*OO[[#This Row],[60 (26JUN1985 09:00:00)-Water Temperature (C)]]*OO[[#This Row],[2]]/SUM(OO[2])</f>
        <v>4.1773270410852041E-2</v>
      </c>
      <c r="E54" s="10">
        <f>3/24*OO[[#This Row],[61 (26JUN1985 12:00:00)-Water Temperature (C)]]*OO[[#This Row],[3]]/SUM(OO[3])</f>
        <v>9.2059702377428956E-2</v>
      </c>
      <c r="F54" s="10">
        <f>3/24*OO[[#This Row],[62 (26JUN1985 15:00:00)-Water Temperature (C)]]*OO[[#This Row],[4]]/SUM(OO[4])</f>
        <v>1.2749273881918906E-2</v>
      </c>
      <c r="G54" s="10">
        <f>3/24*OO[[#This Row],[63 (26JUN1985 18:00:00)-Water Temperature (C)]]*OO[[#This Row],[5]]/SUM(OO[5])</f>
        <v>5.1079283620115285E-4</v>
      </c>
      <c r="H54" s="10">
        <f>3/24*OO[[#This Row],[64 (26JUN1985 21:00:00)-Water Temperature (C)]]*OO[[#This Row],[6]]/SUM(OO[6])</f>
        <v>4.5762268676664616E-5</v>
      </c>
      <c r="I54" s="10">
        <f>3/24*OO[[#This Row],[65 (27JUN1985 00:00:00)-Water Temperature (C)]]*OO[[#This Row],[7]]/SUM(OO[7])</f>
        <v>3.1764622558448583E-5</v>
      </c>
      <c r="J54" s="10">
        <f>3/24*OO[[#This Row],[66 (27JUN1985 03:00:00)-Water Temperature (C)]]*OO[[#This Row],[8]]/SUM(OO[8])</f>
        <v>2.8710943880842465E-5</v>
      </c>
      <c r="K54" s="10">
        <f>3/24*OO[[#This Row],[67 (27JUN1985 06:00:00)-Water Temperature (C)]]*OO[[#This Row],[9]]/SUM(OO[9])</f>
        <v>2.9734950338401913E-5</v>
      </c>
      <c r="L54" s="10">
        <f>3/24*OO[[#This Row],[68 (27JUN1985 09:00:00)-Water Temperature (C)]]*OO[[#This Row],[10]]/SUM(OO[10])</f>
        <v>3.4817483565097994E-5</v>
      </c>
      <c r="M54" s="10">
        <f>3/24*OO[[#This Row],[69 (27JUN1985 12:00:00)-Water Temperature (C)]]*OO[[#This Row],[11]]/SUM(OO[11])</f>
        <v>3.7120869464287592E-5</v>
      </c>
      <c r="N54" s="10">
        <f>3/24*OO[[#This Row],[70 (27JUN1985 15:00:00)-Water Temperature (C)]]*OO[[#This Row],[12]]/SUM(OO[12])</f>
        <v>3.4923077669125611E-5</v>
      </c>
      <c r="O54" s="10">
        <f>3/24*OO[[#This Row],[71 (27JUN1985 18:00:00)-Water Temperature (C)]]*OO[[#This Row],[13]]/SUM(OO[13])</f>
        <v>3.0725691171451651E-5</v>
      </c>
      <c r="P54" s="10">
        <f>3/24*OO[[#This Row],[72 (27JUN1985 21:00:00)-Water Temperature (C)]]*OO[[#This Row],[14]]/SUM(OO[14])</f>
        <v>2.5839289834102249E-5</v>
      </c>
      <c r="Q54" s="10">
        <f>3/24*OO[[#This Row],[73 (28JUN1985 00:00:00)-Water Temperature (C)]]*OO[[#This Row],[15]]/SUM(OO[15])</f>
        <v>2.1750427886410257E-5</v>
      </c>
      <c r="R54" s="10">
        <f>3/24*OO[[#This Row],[74 (28JUN1985 03:00:00)-Water Temperature (C)]]*OO[[#This Row],[16]]/SUM(OO[16])</f>
        <v>1.9186274433972952E-5</v>
      </c>
      <c r="S54" s="10">
        <f>3/24*OO[[#This Row],[75 (28JUN1985 06:00:00)-Water Temperature (C)]]*OO[[#This Row],[17]]/SUM(OO[17])</f>
        <v>1.6876521820852606E-5</v>
      </c>
      <c r="T54" s="10">
        <f>3/24*OO[[#This Row],[76 (28JUN1985 09:00:00)-Water Temperature (C)]]*OO[[#This Row],[18]]/SUM(OO[18])</f>
        <v>1.5124048006302378E-5</v>
      </c>
      <c r="U54" s="10">
        <f>3/24*OO[[#This Row],[77 (28JUN1985 12:00:00)-Water Temperature (C)]]*OO[[#This Row],[19]]/SUM(OO[19])</f>
        <v>1.3689407526208524E-5</v>
      </c>
      <c r="V54" s="10">
        <f>3/24000000*OO[[#This Row],[78 (28JUN1985 15:00:00)-Water Temperature (C)]]*OO[[#This Row],[20]]</f>
        <v>1.1993370312269999E-5</v>
      </c>
      <c r="W54" s="10">
        <f>3/24000000*OO[[#This Row],[79 (28JUN1985 18:00:00)-Water Temperature (C)]]*OO[[#This Row],[21]]</f>
        <v>9.9210526867650006E-6</v>
      </c>
      <c r="X54" s="10">
        <f>3/24000000*OO[[#This Row],[80 (28JUN1985 21:00:00)-Water Temperature (C)]]*OO[[#This Row],[22]]</f>
        <v>8.2024374968800004E-6</v>
      </c>
      <c r="Y54" s="10">
        <f>3/24000000*OO[[#This Row],[81 (29JUN1985 00:00:00)-Water Temperature (C)]]*OO[[#This Row],[23]]</f>
        <v>6.9265978877224991E-6</v>
      </c>
      <c r="Z54" s="10">
        <f>3/24000000*OO[[#This Row],[82 (29JUN1985 03:00:00)-Water Temperature (C)]]*OO[[#This Row],[24]]</f>
        <v>6.0661804629900004E-6</v>
      </c>
      <c r="AA54" s="10">
        <f>3/24000000*OO[[#This Row],[83 (29JUN1985 06:00:00)-Water Temperature (C)]]*OO[[#This Row],[25]]</f>
        <v>5.2022928850399991E-6</v>
      </c>
      <c r="AB54" s="10">
        <f>3/24000000*OO[[#This Row],[84 (29JUN1985 09:00:00)-Water Temperature (C)]]*OO[[#This Row],[26]]</f>
        <v>4.7031236874300005E-6</v>
      </c>
      <c r="AC54" s="10">
        <f>3/24000000*OO[[#This Row],[85 (29JUN1985 12:00:00)-Water Temperature (C)]]*OO[[#This Row],[27]]</f>
        <v>4.2173563124999997E-6</v>
      </c>
      <c r="AD54" s="10">
        <f>3/24000000*OO[[#This Row],[86 (29JUN1985 15:00:00)-Water Temperature (C)]]*OO[[#This Row],[28]]</f>
        <v>3.6565850105849994E-6</v>
      </c>
      <c r="AE54" s="10">
        <f>3/24000000*OO[[#This Row],[88 (29JUN1985 21:00:00)-Water Temperature (C)]]*OO[[#This Row],[30]]</f>
        <v>2.6166588914375001E-6</v>
      </c>
      <c r="AF54" s="10">
        <f>3/24000000*OO[[#This Row],[88 (29JUN1985 21:00:00)-Water Temperature (C)]]*OO[[#This Row],[30]]</f>
        <v>2.6166588914375001E-6</v>
      </c>
      <c r="AG54" s="10">
        <f>3/24000000*OO[[#This Row],[89 (30JUN1985 00:00:00)-Water Temperature (C)]]*OO[[#This Row],[31]]</f>
        <v>2.2033220005012499E-6</v>
      </c>
      <c r="AH54" s="10">
        <f>3/24000000*OO[[#This Row],[90 (30JUN1985 03:00:00)-Water Temperature (C)]]*OO[[#This Row],[32]]</f>
        <v>1.9428191731170001E-6</v>
      </c>
      <c r="AI54" s="10">
        <f>3/24000000*OO[[#This Row],[91 (30JUN1985 06:00:00)-Water Temperature (C)]]*OO[[#This Row],[33]]</f>
        <v>1.7156201897979997E-6</v>
      </c>
      <c r="AJ54" s="10">
        <f>3/24000000*OO[[#This Row],[92 (30JUN1985 09:00:00)-Water Temperature (C)]]*OO[[#This Row],[34]]</f>
        <v>1.4545561534854999E-6</v>
      </c>
      <c r="AK54" s="10">
        <f>3/24000000*OO[[#This Row],[93 (30JUN1985 12:00:00)-Water Temperature (C)]]*OO[[#This Row],[35]]</f>
        <v>1.1117835563059999E-6</v>
      </c>
      <c r="AL54" s="10">
        <f>3/24000000*OO[[#This Row],[94 (30JUN1985 15:00:00)-Water Temperature (C)]]*OO[[#This Row],[36]]</f>
        <v>7.6350621623550001E-7</v>
      </c>
      <c r="AM54" s="10">
        <f>3/24000000*OO[[#This Row],[95 (30JUN1985 18:00:00)-Water Temperature (C)]]*OO[[#This Row],[37]]</f>
        <v>5.1597672047250002E-7</v>
      </c>
      <c r="AN54" s="10">
        <f>3/24000000*OO[[#This Row],[96 (30JUN1985 21:00:00)-Water Temperature (C)]]*OO[[#This Row],[38]]</f>
        <v>3.7239967890124996E-7</v>
      </c>
      <c r="AO54" s="10">
        <f>3/24000000*OO[[#This Row],[97 (01JUL1985 00:00:00)-Water Temperature (C)]]*OO[[#This Row],[39]]</f>
        <v>2.8621626049449997E-7</v>
      </c>
      <c r="AP54" s="10">
        <f>3/24000000*OO[[#This Row],[98 (01JUL1985 03:00:00)-Water Temperature (C)]]*OO[[#This Row],[40]]</f>
        <v>2.4176751463249994E-7</v>
      </c>
      <c r="AQ54" s="10">
        <f>3/24000000*OO[[#This Row],[99 (01JUL1985 06:00:00)-Water Temperature (C)]]*OO[[#This Row],[41]]</f>
        <v>2.1424637788525003E-7</v>
      </c>
      <c r="AR54" s="10">
        <f>3/24000000*OO[[#This Row],[100 (01JUL1985 09:00:00)-Water Temperature (C)]]*OO[[#This Row],[42]]</f>
        <v>1.9382455022406249E-7</v>
      </c>
      <c r="AS54" s="10">
        <f>3/24000000*OO[[#This Row],[101 (01JUL1985 12:00:00)-Water Temperature (C)]]*OO[[#This Row],[43]]</f>
        <v>1.7400593425979999E-7</v>
      </c>
      <c r="AT54" s="10">
        <f>3/24000000*OO[[#This Row],[102 (01JUL1985 15:00:00)-Water Temperature (C)]]*OO[[#This Row],[44]]</f>
        <v>1.5237339989639996E-7</v>
      </c>
      <c r="AU54" s="10">
        <f>3/24000000*OO[[#This Row],[103 (01JUL1985 18:00:00)-Water Temperature (C)]]*OO[[#This Row],[45]]</f>
        <v>1.337702511172E-7</v>
      </c>
      <c r="AV54" s="10">
        <f>3/24000000*OO[[#This Row],[104 (01JUL1985 21:00:00)-Water Temperature (C)]]*OO[[#This Row],[46]]</f>
        <v>1.179694804769375E-7</v>
      </c>
      <c r="AW54" s="10">
        <f>3/24000000*OO[[#This Row],[105 (02JUL1985 00:00:00)-Water Temperature (C)]]*OO[[#This Row],[47]]</f>
        <v>1.070921596368875E-7</v>
      </c>
      <c r="AX54" s="10">
        <f>3/24000000*OO[[#This Row],[106 (02JUL1985 03:00:00)-Water Temperature (C)]]*OO[[#This Row],[48]]</f>
        <v>1.0306562717569999E-7</v>
      </c>
      <c r="AY54" s="10">
        <f>3/24000000*OO[[#This Row],[107 (02JUL1985 06:00:00)-Water Temperature (C)]]*OO[[#This Row],[49]]</f>
        <v>1.025019477887625E-7</v>
      </c>
      <c r="AZ54" s="10">
        <f>3/24000000*OO[[#This Row],[108 (02JUL1985 09:00:00)-Water Temperature (C)]]*OO[[#This Row],[50]]</f>
        <v>1.0547973006859997E-7</v>
      </c>
      <c r="BA54" s="10">
        <f>3/24000000*OO[[#This Row],[109 (02JUL1985 12:00:00)-Water Temperature (C)]]*OO[[#This Row],[51]]</f>
        <v>1.1008027770915002E-7</v>
      </c>
      <c r="BB54" s="10">
        <f>3/24000000*OO[[#This Row],[110 (02JUL1985 15:00:00)-Water Temperature (C)]]*OO[[#This Row],[52]]</f>
        <v>1.1058927546869999E-7</v>
      </c>
      <c r="BC54" s="10">
        <f>3/24000000*OO[[#This Row],[111 (02JUL1985 18:00:00)-Water Temperature (C)]]*OO[[#This Row],[53]]</f>
        <v>1.0390889501579998E-7</v>
      </c>
      <c r="BD54" s="10">
        <f>3/24000000*OO[[#This Row],[112 (02JUL1985 21:00:00)-Water Temperature (C)]]*OO[[#This Row],[54]]</f>
        <v>9.5430064628050005E-8</v>
      </c>
      <c r="BE54" s="10">
        <f>3/24000000*OO[[#This Row],[113 (03JUL1985 00:00:00)-Water Temperature (C)]]*OO[[#This Row],[55]]</f>
        <v>8.5619480919987499E-8</v>
      </c>
      <c r="BF54" s="10">
        <f>3/24000000*OO[[#This Row],[114 (03JUL1985 03:00:00)-Water Temperature (C)]]*OO[[#This Row],[56]]</f>
        <v>7.805641529418749E-8</v>
      </c>
      <c r="BG54" s="10">
        <f>3/24000000*OO[[#This Row],[115 (03JUL1985 06:00:00)-Water Temperature (C)]]*OO[[#This Row],[57]]</f>
        <v>7.3626734353724985E-8</v>
      </c>
      <c r="BH54" s="10">
        <f>3/24000000*OO[[#This Row],[116 (03JUL1985 09:00:00)-Water Temperature (C)]]*OO[[#This Row],[58]]</f>
        <v>7.3059414462375009E-8</v>
      </c>
      <c r="BI54" s="10">
        <f>3/24000000*OO[[#This Row],[117 (03JUL1985 12:00:00)-Water Temperature (C)]]*OO[[#This Row],[59]]</f>
        <v>7.3731024987262489E-8</v>
      </c>
      <c r="BJ54" s="10">
        <f>3/24000000*OO[[#This Row],[118 (03JUL1985 15:00:00)-Water Temperature (C)]]*OO[[#This Row],[60]]</f>
        <v>7.2067266285550005E-8</v>
      </c>
      <c r="BK54" s="10">
        <f>3/24000000*OO[[#This Row],[119 (03JUL1985 18:00:00)-Water Temperature (C)]]*OO[[#This Row],[61]]</f>
        <v>6.7604261214824994E-8</v>
      </c>
      <c r="BL54" s="10">
        <f>3/24000000*OO[[#This Row],[120 (03JUL1985 21:00:00)-Water Temperature (C)]]*OO[[#This Row],[62]]</f>
        <v>6.2885027759737483E-8</v>
      </c>
      <c r="BM54" s="10">
        <f>3/24000000*OO[[#This Row],[121 (04JUL1985 00:00:00)-Water Temperature (C)]]*OO[[#This Row],[63]]</f>
        <v>5.7758980812949991E-8</v>
      </c>
      <c r="BN54" s="10">
        <f>3/24000000*OO[[#This Row],[122 (04JUL1985 03:00:00)-Water Temperature (C)]]*OO[[#This Row],[64]]</f>
        <v>5.5467524454999991E-8</v>
      </c>
      <c r="BO54" s="10">
        <f>3/24000000*OO[[#This Row],[123 (04JUL1985 06:00:00)-Water Temperature (C)]]*OO[[#This Row],[65]]</f>
        <v>5.3933836873874997E-8</v>
      </c>
      <c r="BP54" s="10">
        <f>3/24000000*OO[[#This Row],[124 (04JUL1985 09:00:00)-Water Temperature (C)]]*OO[[#This Row],[66]]</f>
        <v>5.3333227769700005E-8</v>
      </c>
      <c r="BQ54" s="10">
        <f>3/24000000*OO[[#This Row],[125 (04JUL1985 12:00:00)-Water Temperature (C)]]*OO[[#This Row],[67]]</f>
        <v>5.1500098564599991E-8</v>
      </c>
      <c r="BR54" s="10">
        <f>3/24000000*OO[[#This Row],[126 (04JUL1985 15:00:00)-Water Temperature (C)]]*OO[[#This Row],[68]]</f>
        <v>4.8795665931125E-8</v>
      </c>
      <c r="BS54" s="10">
        <f>3/24000000*OO[[#This Row],[127 (04JUL1985 18:00:00)-Water Temperature (C)]]*OO[[#This Row],[69]]</f>
        <v>4.4772637566562498E-8</v>
      </c>
      <c r="BT54" s="10">
        <f>3/24000000*OO[[#This Row],[128 (04JUL1985 21:00:00)-Water Temperature (C)]]*OO[[#This Row],[70]]</f>
        <v>4.0435343908837498E-8</v>
      </c>
      <c r="BU54" s="10">
        <f>3/24000000*OO[[#This Row],[129 (05JUL1985 00:00:00)-Water Temperature (C)]]*OO[[#This Row],[71]]</f>
        <v>3.6352271313099995E-8</v>
      </c>
      <c r="BV54" s="10">
        <f>3/24000000*OO[[#This Row],[130 (05JUL1985 03:00:00)-Water Temperature (C)]]*OO[[#This Row],[72]]</f>
        <v>3.4743615762824998E-8</v>
      </c>
      <c r="BW54" s="10">
        <f>3/24000000*OO[[#This Row],[131 (05JUL1985 06:00:00)-Water Temperature (C)]]*OO[[#This Row],[73]]</f>
        <v>3.3963503148850002E-8</v>
      </c>
      <c r="BX54" s="10">
        <f>3/24000000*OO[[#This Row],[132 (05JUL1985 09:00:00)-Water Temperature (C)]]*OO[[#This Row],[74]]</f>
        <v>3.4140895424512496E-8</v>
      </c>
      <c r="BY54" s="10">
        <f>3/24000000*OO[[#This Row],[133 (05JUL1985 12:00:00)-Water Temperature (C)]]*OO[[#This Row],[75]]</f>
        <v>3.4511657500549989E-8</v>
      </c>
      <c r="BZ54" s="10">
        <f>3/24000000*OO[[#This Row],[134 (05JUL1985 15:00:00)-Water Temperature (C)]]*OO[[#This Row],[76]]</f>
        <v>3.3594876685837493E-8</v>
      </c>
      <c r="CA54" s="10">
        <f>3/24000000*OO[[#This Row],[135 (05JUL1985 18:00:00)-Water Temperature (C)]]*OO[[#This Row],[77]]</f>
        <v>3.1584312297987501E-8</v>
      </c>
      <c r="CB54" s="10">
        <f>3/24000000*OO[[#This Row],[136 (05JUL1985 21:00:00)-Water Temperature (C)]]*OO[[#This Row],[78]]</f>
        <v>2.9218213031637497E-8</v>
      </c>
      <c r="CC54" s="10">
        <f>3/24000000*OO[[#This Row],[137 (06JUL1985 00:00:00)-Water Temperature (C)]]*OO[[#This Row],[79]]</f>
        <v>2.684668984345E-8</v>
      </c>
      <c r="CD54" s="10">
        <f>3/24000000*OO[[#This Row],[138 (06JUL1985 03:00:00)-Water Temperature (C)]]*OO[[#This Row],[80]]</f>
        <v>2.5861182266324997E-8</v>
      </c>
      <c r="CE54" s="10">
        <f>3/24000000*OO[[#This Row],[139 (06JUL1985 06:00:00)-Water Temperature (C)]]*OO[[#This Row],[81]]</f>
        <v>2.5683855632187497E-8</v>
      </c>
      <c r="CF54" s="10">
        <f>3/24000000*OO[[#This Row],[140 (06JUL1985 09:00:00)-Water Temperature (C)]]*OO[[#This Row],[82]]</f>
        <v>2.6219753118712498E-8</v>
      </c>
      <c r="CG54" s="10">
        <f>3/24000000*OO[[#This Row],[141 (06JUL1985 12:00:00)-Water Temperature (C)]]*OO[[#This Row],[83]]</f>
        <v>2.6677988669500002E-8</v>
      </c>
      <c r="CH54" s="10">
        <f>3/24000000*OO[[#This Row],[142 (06JUL1985 15:00:00)-Water Temperature (C)]]*OO[[#This Row],[84]]</f>
        <v>2.6101102609537501E-8</v>
      </c>
      <c r="CI54" s="10">
        <f>3/24000000*OO[[#This Row],[143 (06JUL1985 18:00:00)-Water Temperature (C)]]*OO[[#This Row],[85]]</f>
        <v>2.4520393568900001E-8</v>
      </c>
      <c r="CJ54" s="10">
        <f>3/24000000*OO[[#This Row],[144 (06JUL1985 21:00:00)-Water Temperature (C)]]*OO[[#This Row],[86]]</f>
        <v>2.25679867413875E-8</v>
      </c>
      <c r="CK54" s="10">
        <f>3/24000000*OO[[#This Row],[145 (07JUL1985 00:00:00)-Water Temperature (C)]]*OO[[#This Row],[87]]</f>
        <v>2.0311882804519999E-8</v>
      </c>
      <c r="CL54" s="10">
        <f>3/24000000*OO[[#This Row],[146 (07JUL1985 03:00:00)-Water Temperature (C)]]*OO[[#This Row],[88]]</f>
        <v>1.9151106842470002E-8</v>
      </c>
      <c r="CM54" s="10">
        <f>3/24000000*OO[[#This Row],[147 (07JUL1985 06:00:00)-Water Temperature (C)]]*OO[[#This Row],[89]]</f>
        <v>1.8190967478479998E-8</v>
      </c>
      <c r="CN54" s="10">
        <f>3/24000000*OO[[#This Row],[148 (07JUL1985 09:00:00)-Water Temperature (C)]]*OO[[#This Row],[90]]</f>
        <v>1.7584543348391247E-8</v>
      </c>
      <c r="CO54" s="10">
        <f>3/24000000*OO[[#This Row],[149 (07JUL1985 12:00:00)-Water Temperature (C)]]*OO[[#This Row],[91]]</f>
        <v>1.7383765196317498E-8</v>
      </c>
      <c r="CP54" s="10">
        <f>3/24000000*OO[[#This Row],[150 (07JUL1985 15:00:00)-Water Temperature (C)]]*OO[[#This Row],[92]]</f>
        <v>1.7143788463433748E-8</v>
      </c>
      <c r="CQ54" s="10">
        <f>3/24000000*OO[[#This Row],[151 (07JUL1985 18:00:00)-Water Temperature (C)]]*OO[[#This Row],[93]]</f>
        <v>1.6299324076559999E-8</v>
      </c>
      <c r="CR54" s="10">
        <f>3/24000000*OO[[#This Row],[152 (07JUL1985 21:00:00)-Water Temperature (C)]]*OO[[#This Row],[94]]</f>
        <v>1.51726941416575E-8</v>
      </c>
      <c r="CS54" s="10">
        <f>3/24000000*OO[[#This Row],[153 (08JUL1985 00:00:00)-Water Temperature (C)]]*OO[[#This Row],[95]]</f>
        <v>1.426685314383E-8</v>
      </c>
      <c r="CT54" s="10">
        <f>3/24000000*OO[[#This Row],[154 (08JUL1985 03:00:00)-Water Temperature (C)]]*OO[[#This Row],[96]]</f>
        <v>1.4353536542964999E-8</v>
      </c>
      <c r="CU54" s="10">
        <f>3/24000000*OO[[#This Row],[155 (08JUL1985 06:00:00)-Water Temperature (C)]]*OO[[#This Row],[97]]</f>
        <v>1.4895952183080002E-8</v>
      </c>
      <c r="CV54" s="10">
        <f>3/24000000*OO[[#This Row],[156 (08JUL1985 09:00:00)-Water Temperature (C)]]*OO[[#This Row],[98]]</f>
        <v>1.5770967156603748E-8</v>
      </c>
      <c r="CW54" s="10">
        <f>3/24000000*OO[[#This Row],[157 (08JUL1985 12:00:00)-Water Temperature (C)]]*OO[[#This Row],[99]]</f>
        <v>1.7077962701150002E-8</v>
      </c>
    </row>
    <row r="55" spans="1:101" x14ac:dyDescent="0.35">
      <c r="A55" t="s">
        <v>60</v>
      </c>
      <c r="B55">
        <v>752.88040000000001</v>
      </c>
      <c r="C55" s="10">
        <f>3/24*OO[[#This Row],[59 (26JUN1985 06:00:00)-Water Temperature (C)]]*OO[[#This Row],[1]]/SUM(OO[1])</f>
        <v>3.1596532264657653E-7</v>
      </c>
      <c r="D55" s="10">
        <f>3/24*OO[[#This Row],[60 (26JUN1985 09:00:00)-Water Temperature (C)]]*OO[[#This Row],[2]]/SUM(OO[2])</f>
        <v>3.987323351723266E-2</v>
      </c>
      <c r="E55" s="10">
        <f>3/24*OO[[#This Row],[61 (26JUN1985 12:00:00)-Water Temperature (C)]]*OO[[#This Row],[3]]/SUM(OO[3])</f>
        <v>0.12375691902860453</v>
      </c>
      <c r="F55" s="10">
        <f>3/24*OO[[#This Row],[62 (26JUN1985 15:00:00)-Water Temperature (C)]]*OO[[#This Row],[4]]/SUM(OO[4])</f>
        <v>2.11082434129123E-2</v>
      </c>
      <c r="G55" s="10">
        <f>3/24*OO[[#This Row],[63 (26JUN1985 18:00:00)-Water Temperature (C)]]*OO[[#This Row],[5]]/SUM(OO[5])</f>
        <v>9.4469724551065942E-4</v>
      </c>
      <c r="H55" s="10">
        <f>3/24*OO[[#This Row],[64 (26JUN1985 21:00:00)-Water Temperature (C)]]*OO[[#This Row],[6]]/SUM(OO[6])</f>
        <v>6.5852754244127108E-5</v>
      </c>
      <c r="I55" s="10">
        <f>3/24*OO[[#This Row],[65 (27JUN1985 00:00:00)-Water Temperature (C)]]*OO[[#This Row],[7]]/SUM(OO[7])</f>
        <v>4.0677112341573934E-5</v>
      </c>
      <c r="J55" s="10">
        <f>3/24*OO[[#This Row],[66 (27JUN1985 03:00:00)-Water Temperature (C)]]*OO[[#This Row],[8]]/SUM(OO[8])</f>
        <v>3.6536776714043963E-5</v>
      </c>
      <c r="K55" s="10">
        <f>3/24*OO[[#This Row],[67 (27JUN1985 06:00:00)-Water Temperature (C)]]*OO[[#This Row],[9]]/SUM(OO[9])</f>
        <v>3.7238732226653806E-5</v>
      </c>
      <c r="L55" s="10">
        <f>3/24*OO[[#This Row],[68 (27JUN1985 09:00:00)-Water Temperature (C)]]*OO[[#This Row],[10]]/SUM(OO[10])</f>
        <v>4.3491875482167679E-5</v>
      </c>
      <c r="M55" s="10">
        <f>3/24*OO[[#This Row],[69 (27JUN1985 12:00:00)-Water Temperature (C)]]*OO[[#This Row],[11]]/SUM(OO[11])</f>
        <v>4.6866219083176258E-5</v>
      </c>
      <c r="N55" s="10">
        <f>3/24*OO[[#This Row],[70 (27JUN1985 15:00:00)-Water Temperature (C)]]*OO[[#This Row],[12]]/SUM(OO[12])</f>
        <v>4.4409807253826693E-5</v>
      </c>
      <c r="O55" s="10">
        <f>3/24*OO[[#This Row],[71 (27JUN1985 18:00:00)-Water Temperature (C)]]*OO[[#This Row],[13]]/SUM(OO[13])</f>
        <v>3.9227879064199555E-5</v>
      </c>
      <c r="P55" s="10">
        <f>3/24*OO[[#This Row],[72 (27JUN1985 21:00:00)-Water Temperature (C)]]*OO[[#This Row],[14]]/SUM(OO[14])</f>
        <v>3.3068767549136366E-5</v>
      </c>
      <c r="Q55" s="10">
        <f>3/24*OO[[#This Row],[73 (28JUN1985 00:00:00)-Water Temperature (C)]]*OO[[#This Row],[15]]/SUM(OO[15])</f>
        <v>2.7826754197021293E-5</v>
      </c>
      <c r="R55" s="10">
        <f>3/24*OO[[#This Row],[74 (28JUN1985 03:00:00)-Water Temperature (C)]]*OO[[#This Row],[16]]/SUM(OO[16])</f>
        <v>2.4516578038263068E-5</v>
      </c>
      <c r="S55" s="10">
        <f>3/24*OO[[#This Row],[75 (28JUN1985 06:00:00)-Water Temperature (C)]]*OO[[#This Row],[17]]/SUM(OO[17])</f>
        <v>2.1544480140650311E-5</v>
      </c>
      <c r="T55" s="10">
        <f>3/24*OO[[#This Row],[76 (28JUN1985 09:00:00)-Water Temperature (C)]]*OO[[#This Row],[18]]/SUM(OO[18])</f>
        <v>1.92464850319659E-5</v>
      </c>
      <c r="U55" s="10">
        <f>3/24*OO[[#This Row],[77 (28JUN1985 12:00:00)-Water Temperature (C)]]*OO[[#This Row],[19]]/SUM(OO[19])</f>
        <v>1.7374496256766058E-5</v>
      </c>
      <c r="V55" s="10">
        <f>3/24000000*OO[[#This Row],[78 (28JUN1985 15:00:00)-Water Temperature (C)]]*OO[[#This Row],[20]]</f>
        <v>1.5247970552744999E-5</v>
      </c>
      <c r="W55" s="10">
        <f>3/24000000*OO[[#This Row],[79 (28JUN1985 18:00:00)-Water Temperature (C)]]*OO[[#This Row],[21]]</f>
        <v>1.261690411333875E-5</v>
      </c>
      <c r="X55" s="10">
        <f>3/24000000*OO[[#This Row],[80 (28JUN1985 21:00:00)-Water Temperature (C)]]*OO[[#This Row],[22]]</f>
        <v>1.0419582436199999E-5</v>
      </c>
      <c r="Y55" s="10">
        <f>3/24000000*OO[[#This Row],[81 (29JUN1985 00:00:00)-Water Temperature (C)]]*OO[[#This Row],[23]]</f>
        <v>8.7809001415124995E-6</v>
      </c>
      <c r="Z55" s="10">
        <f>3/24000000*OO[[#This Row],[82 (29JUN1985 03:00:00)-Water Temperature (C)]]*OO[[#This Row],[24]]</f>
        <v>7.6782644342250001E-6</v>
      </c>
      <c r="AA55" s="10">
        <f>3/24000000*OO[[#This Row],[83 (29JUN1985 06:00:00)-Water Temperature (C)]]*OO[[#This Row],[25]]</f>
        <v>6.5665387075312494E-6</v>
      </c>
      <c r="AB55" s="10">
        <f>3/24000000*OO[[#This Row],[84 (29JUN1985 09:00:00)-Water Temperature (C)]]*OO[[#This Row],[26]]</f>
        <v>5.9150165692200003E-6</v>
      </c>
      <c r="AC55" s="10">
        <f>3/24000000*OO[[#This Row],[85 (29JUN1985 12:00:00)-Water Temperature (C)]]*OO[[#This Row],[27]]</f>
        <v>5.2925045076749989E-6</v>
      </c>
      <c r="AD55" s="10">
        <f>3/24000000*OO[[#This Row],[86 (29JUN1985 15:00:00)-Water Temperature (C)]]*OO[[#This Row],[28]]</f>
        <v>4.5764513869524993E-6</v>
      </c>
      <c r="AE55" s="10">
        <f>3/24000000*OO[[#This Row],[88 (29JUN1985 21:00:00)-Water Temperature (C)]]*OO[[#This Row],[30]]</f>
        <v>3.2606283099125004E-6</v>
      </c>
      <c r="AF55" s="10">
        <f>3/24000000*OO[[#This Row],[88 (29JUN1985 21:00:00)-Water Temperature (C)]]*OO[[#This Row],[30]]</f>
        <v>3.2606283099125004E-6</v>
      </c>
      <c r="AG55" s="10">
        <f>3/24000000*OO[[#This Row],[89 (30JUN1985 00:00:00)-Water Temperature (C)]]*OO[[#This Row],[31]]</f>
        <v>2.7429209892E-6</v>
      </c>
      <c r="AH55" s="10">
        <f>3/24000000*OO[[#This Row],[90 (30JUN1985 03:00:00)-Water Temperature (C)]]*OO[[#This Row],[32]]</f>
        <v>2.4137801867775E-6</v>
      </c>
      <c r="AI55" s="10">
        <f>3/24000000*OO[[#This Row],[91 (30JUN1985 06:00:00)-Water Temperature (C)]]*OO[[#This Row],[33]]</f>
        <v>2.1253096417699999E-6</v>
      </c>
      <c r="AJ55" s="10">
        <f>3/24000000*OO[[#This Row],[92 (30JUN1985 09:00:00)-Water Temperature (C)]]*OO[[#This Row],[34]]</f>
        <v>1.806912670477125E-6</v>
      </c>
      <c r="AK55" s="10">
        <f>3/24000000*OO[[#This Row],[93 (30JUN1985 12:00:00)-Water Temperature (C)]]*OO[[#This Row],[35]]</f>
        <v>1.389149373909375E-6</v>
      </c>
      <c r="AL55" s="10">
        <f>3/24000000*OO[[#This Row],[94 (30JUN1985 15:00:00)-Water Temperature (C)]]*OO[[#This Row],[36]]</f>
        <v>9.5480664011500007E-7</v>
      </c>
      <c r="AM55" s="10">
        <f>3/24000000*OO[[#This Row],[95 (30JUN1985 18:00:00)-Water Temperature (C)]]*OO[[#This Row],[37]]</f>
        <v>6.4213711377749992E-7</v>
      </c>
      <c r="AN55" s="10">
        <f>3/24000000*OO[[#This Row],[96 (30JUN1985 21:00:00)-Water Temperature (C)]]*OO[[#This Row],[38]]</f>
        <v>4.6019801821349996E-7</v>
      </c>
      <c r="AO55" s="10">
        <f>3/24000000*OO[[#This Row],[97 (01JUL1985 00:00:00)-Water Temperature (C)]]*OO[[#This Row],[39]]</f>
        <v>3.5173915574599992E-7</v>
      </c>
      <c r="AP55" s="10">
        <f>3/24000000*OO[[#This Row],[98 (01JUL1985 03:00:00)-Water Temperature (C)]]*OO[[#This Row],[40]]</f>
        <v>2.9560377679450003E-7</v>
      </c>
      <c r="AQ55" s="10">
        <f>3/24000000*OO[[#This Row],[99 (01JUL1985 06:00:00)-Water Temperature (C)]]*OO[[#This Row],[41]]</f>
        <v>2.6058630015825001E-7</v>
      </c>
      <c r="AR55" s="10">
        <f>3/24000000*OO[[#This Row],[100 (01JUL1985 09:00:00)-Water Temperature (C)]]*OO[[#This Row],[42]]</f>
        <v>2.3518683886125002E-7</v>
      </c>
      <c r="AS55" s="10">
        <f>3/24000000*OO[[#This Row],[101 (01JUL1985 12:00:00)-Water Temperature (C)]]*OO[[#This Row],[43]]</f>
        <v>2.1102958673300001E-7</v>
      </c>
      <c r="AT55" s="10">
        <f>3/24000000*OO[[#This Row],[102 (01JUL1985 15:00:00)-Water Temperature (C)]]*OO[[#This Row],[44]]</f>
        <v>1.846151340264E-7</v>
      </c>
      <c r="AU55" s="10">
        <f>3/24000000*OO[[#This Row],[103 (01JUL1985 18:00:00)-Water Temperature (C)]]*OO[[#This Row],[45]]</f>
        <v>1.6201302189738747E-7</v>
      </c>
      <c r="AV55" s="10">
        <f>3/24000000*OO[[#This Row],[104 (01JUL1985 21:00:00)-Water Temperature (C)]]*OO[[#This Row],[46]]</f>
        <v>1.4278184769239998E-7</v>
      </c>
      <c r="AW55" s="10">
        <f>3/24000000*OO[[#This Row],[105 (02JUL1985 00:00:00)-Water Temperature (C)]]*OO[[#This Row],[47]]</f>
        <v>1.2955885245108747E-7</v>
      </c>
      <c r="AX55" s="10">
        <f>3/24000000*OO[[#This Row],[106 (02JUL1985 03:00:00)-Water Temperature (C)]]*OO[[#This Row],[48]]</f>
        <v>1.2463972774743749E-7</v>
      </c>
      <c r="AY55" s="10">
        <f>3/24000000*OO[[#This Row],[107 (02JUL1985 06:00:00)-Water Temperature (C)]]*OO[[#This Row],[49]]</f>
        <v>1.2374951009732499E-7</v>
      </c>
      <c r="AZ55" s="10">
        <f>3/24000000*OO[[#This Row],[108 (02JUL1985 09:00:00)-Water Temperature (C)]]*OO[[#This Row],[50]]</f>
        <v>1.2686580744047501E-7</v>
      </c>
      <c r="BA55" s="10">
        <f>3/24000000*OO[[#This Row],[109 (02JUL1985 12:00:00)-Water Temperature (C)]]*OO[[#This Row],[51]]</f>
        <v>1.3209644884145E-7</v>
      </c>
      <c r="BB55" s="10">
        <f>3/24000000*OO[[#This Row],[110 (02JUL1985 15:00:00)-Water Temperature (C)]]*OO[[#This Row],[52]]</f>
        <v>1.3265264119469998E-7</v>
      </c>
      <c r="BC55" s="10">
        <f>3/24000000*OO[[#This Row],[111 (02JUL1985 18:00:00)-Water Temperature (C)]]*OO[[#This Row],[53]]</f>
        <v>1.2487023701975002E-7</v>
      </c>
      <c r="BD55" s="10">
        <f>3/24000000*OO[[#This Row],[112 (02JUL1985 21:00:00)-Water Temperature (C)]]*OO[[#This Row],[54]]</f>
        <v>1.1494182002707498E-7</v>
      </c>
      <c r="BE55" s="10">
        <f>3/24000000*OO[[#This Row],[113 (03JUL1985 00:00:00)-Water Temperature (C)]]*OO[[#This Row],[55]]</f>
        <v>1.0344972492539999E-7</v>
      </c>
      <c r="BF55" s="10">
        <f>3/24000000*OO[[#This Row],[114 (03JUL1985 03:00:00)-Water Temperature (C)]]*OO[[#This Row],[56]]</f>
        <v>9.4447651079849986E-8</v>
      </c>
      <c r="BG55" s="10">
        <f>3/24000000*OO[[#This Row],[115 (03JUL1985 06:00:00)-Water Temperature (C)]]*OO[[#This Row],[57]]</f>
        <v>8.9034283608899993E-8</v>
      </c>
      <c r="BH55" s="10">
        <f>3/24000000*OO[[#This Row],[116 (03JUL1985 09:00:00)-Water Temperature (C)]]*OO[[#This Row],[58]]</f>
        <v>8.7989135812199983E-8</v>
      </c>
      <c r="BI55" s="10">
        <f>3/24000000*OO[[#This Row],[117 (03JUL1985 12:00:00)-Water Temperature (C)]]*OO[[#This Row],[59]]</f>
        <v>8.8572433499699983E-8</v>
      </c>
      <c r="BJ55" s="10">
        <f>3/24000000*OO[[#This Row],[118 (03JUL1985 15:00:00)-Water Temperature (C)]]*OO[[#This Row],[60]]</f>
        <v>8.6404740162125E-8</v>
      </c>
      <c r="BK55" s="10">
        <f>3/24000000*OO[[#This Row],[119 (03JUL1985 18:00:00)-Water Temperature (C)]]*OO[[#This Row],[61]]</f>
        <v>8.1046258306200008E-8</v>
      </c>
      <c r="BL55" s="10">
        <f>3/24000000*OO[[#This Row],[120 (03JUL1985 21:00:00)-Water Temperature (C)]]*OO[[#This Row],[62]]</f>
        <v>7.5515613733299992E-8</v>
      </c>
      <c r="BM55" s="10">
        <f>3/24000000*OO[[#This Row],[121 (04JUL1985 00:00:00)-Water Temperature (C)]]*OO[[#This Row],[63]]</f>
        <v>6.9590366662874995E-8</v>
      </c>
      <c r="BN55" s="10">
        <f>3/24000000*OO[[#This Row],[122 (04JUL1985 03:00:00)-Water Temperature (C)]]*OO[[#This Row],[64]]</f>
        <v>6.6955635898249992E-8</v>
      </c>
      <c r="BO55" s="10">
        <f>3/24000000*OO[[#This Row],[123 (04JUL1985 06:00:00)-Water Temperature (C)]]*OO[[#This Row],[65]]</f>
        <v>6.5073994829024996E-8</v>
      </c>
      <c r="BP55" s="10">
        <f>3/24000000*OO[[#This Row],[124 (04JUL1985 09:00:00)-Water Temperature (C)]]*OO[[#This Row],[66]]</f>
        <v>6.4177937034650004E-8</v>
      </c>
      <c r="BQ55" s="10">
        <f>3/24000000*OO[[#This Row],[125 (04JUL1985 12:00:00)-Water Temperature (C)]]*OO[[#This Row],[67]]</f>
        <v>6.1862850463699996E-8</v>
      </c>
      <c r="BR55" s="10">
        <f>3/24000000*OO[[#This Row],[126 (04JUL1985 15:00:00)-Water Temperature (C)]]*OO[[#This Row],[68]]</f>
        <v>5.8531843672050006E-8</v>
      </c>
      <c r="BS55" s="10">
        <f>3/24000000*OO[[#This Row],[127 (04JUL1985 18:00:00)-Water Temperature (C)]]*OO[[#This Row],[69]]</f>
        <v>5.3788763069099995E-8</v>
      </c>
      <c r="BT55" s="10">
        <f>3/24000000*OO[[#This Row],[128 (04JUL1985 21:00:00)-Water Temperature (C)]]*OO[[#This Row],[70]]</f>
        <v>4.8670423446062496E-8</v>
      </c>
      <c r="BU55" s="10">
        <f>3/24000000*OO[[#This Row],[129 (05JUL1985 00:00:00)-Water Temperature (C)]]*OO[[#This Row],[71]]</f>
        <v>4.3818958564425007E-8</v>
      </c>
      <c r="BV55" s="10">
        <f>3/24000000*OO[[#This Row],[130 (05JUL1985 03:00:00)-Water Temperature (C)]]*OO[[#This Row],[72]]</f>
        <v>4.1862349158825001E-8</v>
      </c>
      <c r="BW55" s="10">
        <f>3/24000000*OO[[#This Row],[131 (05JUL1985 06:00:00)-Water Temperature (C)]]*OO[[#This Row],[73]]</f>
        <v>4.0845642104137499E-8</v>
      </c>
      <c r="BX55" s="10">
        <f>3/24000000*OO[[#This Row],[132 (05JUL1985 09:00:00)-Water Temperature (C)]]*OO[[#This Row],[74]]</f>
        <v>4.0936332318999996E-8</v>
      </c>
      <c r="BY55" s="10">
        <f>3/24000000*OO[[#This Row],[133 (05JUL1985 12:00:00)-Water Temperature (C)]]*OO[[#This Row],[75]]</f>
        <v>4.1326200547624998E-8</v>
      </c>
      <c r="BZ55" s="10">
        <f>3/24000000*OO[[#This Row],[134 (05JUL1985 15:00:00)-Water Temperature (C)]]*OO[[#This Row],[76]]</f>
        <v>4.0205625084900004E-8</v>
      </c>
      <c r="CA55" s="10">
        <f>3/24000000*OO[[#This Row],[135 (05JUL1985 18:00:00)-Water Temperature (C)]]*OO[[#This Row],[77]]</f>
        <v>3.7849376434199999E-8</v>
      </c>
      <c r="CB55" s="10">
        <f>3/24000000*OO[[#This Row],[136 (05JUL1985 21:00:00)-Water Temperature (C)]]*OO[[#This Row],[78]]</f>
        <v>3.5087602038962492E-8</v>
      </c>
      <c r="CC55" s="10">
        <f>3/24000000*OO[[#This Row],[137 (06JUL1985 00:00:00)-Water Temperature (C)]]*OO[[#This Row],[79]]</f>
        <v>3.2309333954624997E-8</v>
      </c>
      <c r="CD55" s="10">
        <f>3/24000000*OO[[#This Row],[138 (06JUL1985 03:00:00)-Water Temperature (C)]]*OO[[#This Row],[80]]</f>
        <v>3.11486764548E-8</v>
      </c>
      <c r="CE55" s="10">
        <f>3/24000000*OO[[#This Row],[139 (06JUL1985 06:00:00)-Water Temperature (C)]]*OO[[#This Row],[81]]</f>
        <v>3.0899537019000001E-8</v>
      </c>
      <c r="CF55" s="10">
        <f>3/24000000*OO[[#This Row],[140 (06JUL1985 09:00:00)-Water Temperature (C)]]*OO[[#This Row],[82]]</f>
        <v>3.1454580283125002E-8</v>
      </c>
      <c r="CG55" s="10">
        <f>3/24000000*OO[[#This Row],[141 (06JUL1985 12:00:00)-Water Temperature (C)]]*OO[[#This Row],[83]]</f>
        <v>3.1938648541987504E-8</v>
      </c>
      <c r="CH55" s="10">
        <f>3/24000000*OO[[#This Row],[142 (06JUL1985 15:00:00)-Water Temperature (C)]]*OO[[#This Row],[84]]</f>
        <v>3.1214779732799997E-8</v>
      </c>
      <c r="CI55" s="10">
        <f>3/24000000*OO[[#This Row],[143 (06JUL1985 18:00:00)-Water Temperature (C)]]*OO[[#This Row],[85]]</f>
        <v>2.9362675740737494E-8</v>
      </c>
      <c r="CJ55" s="10">
        <f>3/24000000*OO[[#This Row],[144 (06JUL1985 21:00:00)-Water Temperature (C)]]*OO[[#This Row],[86]]</f>
        <v>2.7099156699450003E-8</v>
      </c>
      <c r="CK55" s="10">
        <f>3/24000000*OO[[#This Row],[145 (07JUL1985 00:00:00)-Water Temperature (C)]]*OO[[#This Row],[87]]</f>
        <v>2.4463209598949999E-8</v>
      </c>
      <c r="CL55" s="10">
        <f>3/24000000*OO[[#This Row],[146 (07JUL1985 03:00:00)-Water Temperature (C)]]*OO[[#This Row],[88]]</f>
        <v>2.3092399320000005E-8</v>
      </c>
      <c r="CM55" s="10">
        <f>3/24000000*OO[[#This Row],[147 (07JUL1985 06:00:00)-Water Temperature (C)]]*OO[[#This Row],[89]]</f>
        <v>2.1885048491925001E-8</v>
      </c>
      <c r="CN55" s="10">
        <f>3/24000000*OO[[#This Row],[148 (07JUL1985 09:00:00)-Water Temperature (C)]]*OO[[#This Row],[90]]</f>
        <v>2.1080509760137499E-8</v>
      </c>
      <c r="CO55" s="10">
        <f>3/24000000*OO[[#This Row],[149 (07JUL1985 12:00:00)-Water Temperature (C)]]*OO[[#This Row],[91]]</f>
        <v>2.0775988351999999E-8</v>
      </c>
      <c r="CP55" s="10">
        <f>3/24000000*OO[[#This Row],[150 (07JUL1985 15:00:00)-Water Temperature (C)]]*OO[[#This Row],[92]]</f>
        <v>2.0490017302218751E-8</v>
      </c>
      <c r="CQ55" s="10">
        <f>3/24000000*OO[[#This Row],[151 (07JUL1985 18:00:00)-Water Temperature (C)]]*OO[[#This Row],[93]]</f>
        <v>1.953270575466E-8</v>
      </c>
      <c r="CR55" s="10">
        <f>3/24000000*OO[[#This Row],[152 (07JUL1985 21:00:00)-Water Temperature (C)]]*OO[[#This Row],[94]]</f>
        <v>1.8204413534580001E-8</v>
      </c>
      <c r="CS55" s="10">
        <f>3/24000000*OO[[#This Row],[153 (08JUL1985 00:00:00)-Water Temperature (C)]]*OO[[#This Row],[95]]</f>
        <v>1.7121313596234997E-8</v>
      </c>
      <c r="CT55" s="10">
        <f>3/24000000*OO[[#This Row],[154 (08JUL1985 03:00:00)-Water Temperature (C)]]*OO[[#This Row],[96]]</f>
        <v>1.7231352920093748E-8</v>
      </c>
      <c r="CU55" s="10">
        <f>3/24000000*OO[[#This Row],[155 (08JUL1985 06:00:00)-Water Temperature (C)]]*OO[[#This Row],[97]]</f>
        <v>1.7873370174674998E-8</v>
      </c>
      <c r="CV55" s="10">
        <f>3/24000000*OO[[#This Row],[156 (08JUL1985 09:00:00)-Water Temperature (C)]]*OO[[#This Row],[98]]</f>
        <v>1.8831712773938752E-8</v>
      </c>
      <c r="CW55" s="10">
        <f>3/24000000*OO[[#This Row],[157 (08JUL1985 12:00:00)-Water Temperature (C)]]*OO[[#This Row],[99]]</f>
        <v>2.0304058237437499E-8</v>
      </c>
    </row>
    <row r="56" spans="1:101" x14ac:dyDescent="0.35">
      <c r="A56" t="s">
        <v>61</v>
      </c>
      <c r="B56">
        <v>777.36189999999999</v>
      </c>
      <c r="C56" s="10">
        <f>3/24*OO[[#This Row],[59 (26JUN1985 06:00:00)-Water Temperature (C)]]*OO[[#This Row],[1]]/SUM(OO[1])</f>
        <v>7.2936657347893742E-8</v>
      </c>
      <c r="D56" s="10">
        <f>3/24*OO[[#This Row],[60 (26JUN1985 09:00:00)-Water Temperature (C)]]*OO[[#This Row],[2]]/SUM(OO[2])</f>
        <v>3.4212679083602739E-2</v>
      </c>
      <c r="E56" s="10">
        <f>3/24*OO[[#This Row],[61 (26JUN1985 12:00:00)-Water Temperature (C)]]*OO[[#This Row],[3]]/SUM(OO[3])</f>
        <v>0.15780877896405929</v>
      </c>
      <c r="F56" s="10">
        <f>3/24*OO[[#This Row],[62 (26JUN1985 15:00:00)-Water Temperature (C)]]*OO[[#This Row],[4]]/SUM(OO[4])</f>
        <v>3.4334901537050544E-2</v>
      </c>
      <c r="G56" s="10">
        <f>3/24*OO[[#This Row],[63 (26JUN1985 18:00:00)-Water Temperature (C)]]*OO[[#This Row],[5]]/SUM(OO[5])</f>
        <v>1.7772874004972755E-3</v>
      </c>
      <c r="H56" s="10">
        <f>3/24*OO[[#This Row],[64 (26JUN1985 21:00:00)-Water Temperature (C)]]*OO[[#This Row],[6]]/SUM(OO[6])</f>
        <v>9.9183649886184895E-5</v>
      </c>
      <c r="I56" s="10">
        <f>3/24*OO[[#This Row],[65 (27JUN1985 00:00:00)-Water Temperature (C)]]*OO[[#This Row],[7]]/SUM(OO[7])</f>
        <v>5.0789207832518784E-5</v>
      </c>
      <c r="J56" s="10">
        <f>3/24*OO[[#This Row],[66 (27JUN1985 03:00:00)-Water Temperature (C)]]*OO[[#This Row],[8]]/SUM(OO[8])</f>
        <v>4.5199859699667905E-5</v>
      </c>
      <c r="K56" s="10">
        <f>3/24*OO[[#This Row],[67 (27JUN1985 06:00:00)-Water Temperature (C)]]*OO[[#This Row],[9]]/SUM(OO[9])</f>
        <v>4.5283200227824643E-5</v>
      </c>
      <c r="L56" s="10">
        <f>3/24*OO[[#This Row],[68 (27JUN1985 09:00:00)-Water Temperature (C)]]*OO[[#This Row],[10]]/SUM(OO[10])</f>
        <v>5.2616487194990967E-5</v>
      </c>
      <c r="M56" s="10">
        <f>3/24*OO[[#This Row],[69 (27JUN1985 12:00:00)-Water Temperature (C)]]*OO[[#This Row],[11]]/SUM(OO[11])</f>
        <v>5.7417897294335272E-5</v>
      </c>
      <c r="N56" s="10">
        <f>3/24*OO[[#This Row],[70 (27JUN1985 15:00:00)-Water Temperature (C)]]*OO[[#This Row],[12]]/SUM(OO[12])</f>
        <v>5.4947891861612043E-5</v>
      </c>
      <c r="O56" s="10">
        <f>3/24*OO[[#This Row],[71 (27JUN1985 18:00:00)-Water Temperature (C)]]*OO[[#This Row],[13]]/SUM(OO[13])</f>
        <v>4.8831496177311241E-5</v>
      </c>
      <c r="P56" s="10">
        <f>3/24*OO[[#This Row],[72 (27JUN1985 21:00:00)-Water Temperature (C)]]*OO[[#This Row],[14]]/SUM(OO[14])</f>
        <v>4.1350306995841158E-5</v>
      </c>
      <c r="Q56" s="10">
        <f>3/24*OO[[#This Row],[73 (28JUN1985 00:00:00)-Water Temperature (C)]]*OO[[#This Row],[15]]/SUM(OO[15])</f>
        <v>3.4832343175461214E-5</v>
      </c>
      <c r="R56" s="10">
        <f>3/24*OO[[#This Row],[74 (28JUN1985 03:00:00)-Water Temperature (C)]]*OO[[#This Row],[16]]/SUM(OO[16])</f>
        <v>3.0689524000496182E-5</v>
      </c>
      <c r="S56" s="10">
        <f>3/24*OO[[#This Row],[75 (28JUN1985 06:00:00)-Water Temperature (C)]]*OO[[#This Row],[17]]/SUM(OO[17])</f>
        <v>2.6985663881731164E-5</v>
      </c>
      <c r="T56" s="10">
        <f>3/24*OO[[#This Row],[76 (28JUN1985 09:00:00)-Water Temperature (C)]]*OO[[#This Row],[18]]/SUM(OO[18])</f>
        <v>2.4062172246742837E-5</v>
      </c>
      <c r="U56" s="10">
        <f>3/24*OO[[#This Row],[77 (28JUN1985 12:00:00)-Water Temperature (C)]]*OO[[#This Row],[19]]/SUM(OO[19])</f>
        <v>2.1692534008753336E-5</v>
      </c>
      <c r="V56" s="10">
        <f>3/24000000*OO[[#This Row],[78 (28JUN1985 15:00:00)-Water Temperature (C)]]*OO[[#This Row],[20]]</f>
        <v>1.9113350212577496E-5</v>
      </c>
      <c r="W56" s="10">
        <f>3/24000000*OO[[#This Row],[79 (28JUN1985 18:00:00)-Water Temperature (C)]]*OO[[#This Row],[21]]</f>
        <v>1.5868809855980001E-5</v>
      </c>
      <c r="X56" s="10">
        <f>3/24000000*OO[[#This Row],[80 (28JUN1985 21:00:00)-Water Temperature (C)]]*OO[[#This Row],[22]]</f>
        <v>1.312055008840125E-5</v>
      </c>
      <c r="Y56" s="10">
        <f>3/24000000*OO[[#This Row],[81 (29JUN1985 00:00:00)-Water Temperature (C)]]*OO[[#This Row],[23]]</f>
        <v>1.106011174525875E-5</v>
      </c>
      <c r="Z56" s="10">
        <f>3/24000000*OO[[#This Row],[82 (29JUN1985 03:00:00)-Water Temperature (C)]]*OO[[#This Row],[24]]</f>
        <v>9.6795463430999993E-6</v>
      </c>
      <c r="AA56" s="10">
        <f>3/24000000*OO[[#This Row],[83 (29JUN1985 06:00:00)-Water Temperature (C)]]*OO[[#This Row],[25]]</f>
        <v>8.2764928196149982E-6</v>
      </c>
      <c r="AB56" s="10">
        <f>3/24000000*OO[[#This Row],[84 (29JUN1985 09:00:00)-Water Temperature (C)]]*OO[[#This Row],[26]]</f>
        <v>7.4420144665350002E-6</v>
      </c>
      <c r="AC56" s="10">
        <f>3/24000000*OO[[#This Row],[85 (29JUN1985 12:00:00)-Water Temperature (C)]]*OO[[#This Row],[27]]</f>
        <v>6.6677329963462488E-6</v>
      </c>
      <c r="AD56" s="10">
        <f>3/24000000*OO[[#This Row],[86 (29JUN1985 15:00:00)-Water Temperature (C)]]*OO[[#This Row],[28]]</f>
        <v>5.7728060036324989E-6</v>
      </c>
      <c r="AE56" s="10">
        <f>3/24000000*OO[[#This Row],[88 (29JUN1985 21:00:00)-Water Temperature (C)]]*OO[[#This Row],[30]]</f>
        <v>4.1276046529874994E-6</v>
      </c>
      <c r="AF56" s="10">
        <f>3/24000000*OO[[#This Row],[88 (29JUN1985 21:00:00)-Water Temperature (C)]]*OO[[#This Row],[30]]</f>
        <v>4.1276046529874994E-6</v>
      </c>
      <c r="AG56" s="10">
        <f>3/24000000*OO[[#This Row],[89 (30JUN1985 00:00:00)-Water Temperature (C)]]*OO[[#This Row],[31]]</f>
        <v>3.4821801337049996E-6</v>
      </c>
      <c r="AH56" s="10">
        <f>3/24000000*OO[[#This Row],[90 (30JUN1985 03:00:00)-Water Temperature (C)]]*OO[[#This Row],[32]]</f>
        <v>3.0694021684725E-6</v>
      </c>
      <c r="AI56" s="10">
        <f>3/24000000*OO[[#This Row],[91 (30JUN1985 06:00:00)-Water Temperature (C)]]*OO[[#This Row],[33]]</f>
        <v>2.7068012791874998E-6</v>
      </c>
      <c r="AJ56" s="10">
        <f>3/24000000*OO[[#This Row],[92 (30JUN1985 09:00:00)-Water Temperature (C)]]*OO[[#This Row],[34]]</f>
        <v>2.3189458968626251E-6</v>
      </c>
      <c r="AK56" s="10">
        <f>3/24000000*OO[[#This Row],[93 (30JUN1985 12:00:00)-Water Temperature (C)]]*OO[[#This Row],[35]]</f>
        <v>1.8033731976699995E-6</v>
      </c>
      <c r="AL56" s="10">
        <f>3/24000000*OO[[#This Row],[94 (30JUN1985 15:00:00)-Water Temperature (C)]]*OO[[#This Row],[36]]</f>
        <v>1.2465874152471251E-6</v>
      </c>
      <c r="AM56" s="10">
        <f>3/24000000*OO[[#This Row],[95 (30JUN1985 18:00:00)-Water Temperature (C)]]*OO[[#This Row],[37]]</f>
        <v>8.356730591212499E-7</v>
      </c>
      <c r="AN56" s="10">
        <f>3/24000000*OO[[#This Row],[96 (30JUN1985 21:00:00)-Water Temperature (C)]]*OO[[#This Row],[38]]</f>
        <v>5.9449397040937507E-7</v>
      </c>
      <c r="AO56" s="10">
        <f>3/24000000*OO[[#This Row],[97 (01JUL1985 00:00:00)-Water Temperature (C)]]*OO[[#This Row],[39]]</f>
        <v>4.5160472214649988E-7</v>
      </c>
      <c r="AP56" s="10">
        <f>3/24000000*OO[[#This Row],[98 (01JUL1985 03:00:00)-Water Temperature (C)]]*OO[[#This Row],[40]]</f>
        <v>3.7729142700974988E-7</v>
      </c>
      <c r="AQ56" s="10">
        <f>3/24000000*OO[[#This Row],[99 (01JUL1985 06:00:00)-Water Temperature (C)]]*OO[[#This Row],[41]]</f>
        <v>3.3083710400149998E-7</v>
      </c>
      <c r="AR56" s="10">
        <f>3/24000000*OO[[#This Row],[100 (01JUL1985 09:00:00)-Water Temperature (C)]]*OO[[#This Row],[42]]</f>
        <v>2.9759296465649999E-7</v>
      </c>
      <c r="AS56" s="10">
        <f>3/24000000*OO[[#This Row],[101 (01JUL1985 12:00:00)-Water Temperature (C)]]*OO[[#This Row],[43]]</f>
        <v>2.6702202353362498E-7</v>
      </c>
      <c r="AT56" s="10">
        <f>3/24000000*OO[[#This Row],[102 (01JUL1985 15:00:00)-Water Temperature (C)]]*OO[[#This Row],[44]]</f>
        <v>2.3355001184587498E-7</v>
      </c>
      <c r="AU56" s="10">
        <f>3/24000000*OO[[#This Row],[103 (01JUL1985 18:00:00)-Water Temperature (C)]]*OO[[#This Row],[45]]</f>
        <v>2.0481586371537499E-7</v>
      </c>
      <c r="AV56" s="10">
        <f>3/24000000*OO[[#This Row],[104 (01JUL1985 21:00:00)-Water Temperature (C)]]*OO[[#This Row],[46]]</f>
        <v>1.80378744747375E-7</v>
      </c>
      <c r="AW56" s="10">
        <f>3/24000000*OO[[#This Row],[105 (02JUL1985 00:00:00)-Water Temperature (C)]]*OO[[#This Row],[47]]</f>
        <v>1.6346759549776249E-7</v>
      </c>
      <c r="AX56" s="10">
        <f>3/24000000*OO[[#This Row],[106 (02JUL1985 03:00:00)-Water Temperature (C)]]*OO[[#This Row],[48]]</f>
        <v>1.5712211306977498E-7</v>
      </c>
      <c r="AY56" s="10">
        <f>3/24000000*OO[[#This Row],[107 (02JUL1985 06:00:00)-Water Temperature (C)]]*OO[[#This Row],[49]]</f>
        <v>1.5571185495324999E-7</v>
      </c>
      <c r="AZ56" s="10">
        <f>3/24000000*OO[[#This Row],[108 (02JUL1985 09:00:00)-Water Temperature (C)]]*OO[[#This Row],[50]]</f>
        <v>1.5899013516857497E-7</v>
      </c>
      <c r="BA56" s="10">
        <f>3/24000000*OO[[#This Row],[109 (02JUL1985 12:00:00)-Water Temperature (C)]]*OO[[#This Row],[51]]</f>
        <v>1.6510970687757496E-7</v>
      </c>
      <c r="BB56" s="10">
        <f>3/24000000*OO[[#This Row],[110 (02JUL1985 15:00:00)-Water Temperature (C)]]*OO[[#This Row],[52]]</f>
        <v>1.658545242256875E-7</v>
      </c>
      <c r="BC56" s="10">
        <f>3/24000000*OO[[#This Row],[111 (02JUL1985 18:00:00)-Water Temperature (C)]]*OO[[#This Row],[53]]</f>
        <v>1.5650781730470002E-7</v>
      </c>
      <c r="BD56" s="10">
        <f>3/24000000*OO[[#This Row],[112 (02JUL1985 21:00:00)-Water Temperature (C)]]*OO[[#This Row],[54]]</f>
        <v>1.444752036729375E-7</v>
      </c>
      <c r="BE56" s="10">
        <f>3/24000000*OO[[#This Row],[113 (03JUL1985 00:00:00)-Water Temperature (C)]]*OO[[#This Row],[55]]</f>
        <v>1.3053170161597501E-7</v>
      </c>
      <c r="BF56" s="10">
        <f>3/24000000*OO[[#This Row],[114 (03JUL1985 03:00:00)-Water Temperature (C)]]*OO[[#This Row],[56]]</f>
        <v>1.1940348417399998E-7</v>
      </c>
      <c r="BG56" s="10">
        <f>3/24000000*OO[[#This Row],[115 (03JUL1985 06:00:00)-Water Temperature (C)]]*OO[[#This Row],[57]]</f>
        <v>1.124700331438125E-7</v>
      </c>
      <c r="BH56" s="10">
        <f>3/24000000*OO[[#This Row],[116 (03JUL1985 09:00:00)-Water Temperature (C)]]*OO[[#This Row],[58]]</f>
        <v>1.1064934238422498E-7</v>
      </c>
      <c r="BI56" s="10">
        <f>3/24000000*OO[[#This Row],[117 (03JUL1985 12:00:00)-Water Temperature (C)]]*OO[[#This Row],[59]]</f>
        <v>1.1109323376348751E-7</v>
      </c>
      <c r="BJ56" s="10">
        <f>3/24000000*OO[[#This Row],[118 (03JUL1985 15:00:00)-Water Temperature (C)]]*OO[[#This Row],[60]]</f>
        <v>1.082654245284E-7</v>
      </c>
      <c r="BK56" s="10">
        <f>3/24000000*OO[[#This Row],[119 (03JUL1985 18:00:00)-Water Temperature (C)]]*OO[[#This Row],[61]]</f>
        <v>1.0157364786644998E-7</v>
      </c>
      <c r="BL56" s="10">
        <f>3/24000000*OO[[#This Row],[120 (03JUL1985 21:00:00)-Water Temperature (C)]]*OO[[#This Row],[62]]</f>
        <v>9.4816345360274996E-8</v>
      </c>
      <c r="BM56" s="10">
        <f>3/24000000*OO[[#This Row],[121 (04JUL1985 00:00:00)-Water Temperature (C)]]*OO[[#This Row],[63]]</f>
        <v>8.7699121934474976E-8</v>
      </c>
      <c r="BN56" s="10">
        <f>3/24000000*OO[[#This Row],[122 (04JUL1985 03:00:00)-Water Temperature (C)]]*OO[[#This Row],[64]]</f>
        <v>8.4573215507812502E-8</v>
      </c>
      <c r="BO56" s="10">
        <f>3/24000000*OO[[#This Row],[123 (04JUL1985 06:00:00)-Water Temperature (C)]]*OO[[#This Row],[65]]</f>
        <v>8.2192501413524995E-8</v>
      </c>
      <c r="BP56" s="10">
        <f>3/24000000*OO[[#This Row],[124 (04JUL1985 09:00:00)-Water Temperature (C)]]*OO[[#This Row],[66]]</f>
        <v>8.0836595014250004E-8</v>
      </c>
      <c r="BQ56" s="10">
        <f>3/24000000*OO[[#This Row],[125 (04JUL1985 12:00:00)-Water Temperature (C)]]*OO[[#This Row],[67]]</f>
        <v>7.7802088579599988E-8</v>
      </c>
      <c r="BR56" s="10">
        <f>3/24000000*OO[[#This Row],[126 (04JUL1985 15:00:00)-Water Temperature (C)]]*OO[[#This Row],[68]]</f>
        <v>7.3528466115125004E-8</v>
      </c>
      <c r="BS56" s="10">
        <f>3/24000000*OO[[#This Row],[127 (04JUL1985 18:00:00)-Water Temperature (C)]]*OO[[#This Row],[69]]</f>
        <v>6.7681799035199998E-8</v>
      </c>
      <c r="BT56" s="10">
        <f>3/24000000*OO[[#This Row],[128 (04JUL1985 21:00:00)-Water Temperature (C)]]*OO[[#This Row],[70]]</f>
        <v>6.1376089801550003E-8</v>
      </c>
      <c r="BU56" s="10">
        <f>3/24000000*OO[[#This Row],[129 (05JUL1985 00:00:00)-Water Temperature (C)]]*OO[[#This Row],[71]]</f>
        <v>5.5338605107762496E-8</v>
      </c>
      <c r="BV56" s="10">
        <f>3/24000000*OO[[#This Row],[130 (05JUL1985 03:00:00)-Water Temperature (C)]]*OO[[#This Row],[72]]</f>
        <v>5.2823898366225002E-8</v>
      </c>
      <c r="BW56" s="10">
        <f>3/24000000*OO[[#This Row],[131 (05JUL1985 06:00:00)-Water Temperature (C)]]*OO[[#This Row],[73]]</f>
        <v>5.1439403059000002E-8</v>
      </c>
      <c r="BX56" s="10">
        <f>3/24000000*OO[[#This Row],[132 (05JUL1985 09:00:00)-Water Temperature (C)]]*OO[[#This Row],[74]]</f>
        <v>5.1373369678124997E-8</v>
      </c>
      <c r="BY56" s="10">
        <f>3/24000000*OO[[#This Row],[133 (05JUL1985 12:00:00)-Water Temperature (C)]]*OO[[#This Row],[75]]</f>
        <v>5.1777585857174994E-8</v>
      </c>
      <c r="BZ56" s="10">
        <f>3/24000000*OO[[#This Row],[134 (05JUL1985 15:00:00)-Water Temperature (C)]]*OO[[#This Row],[76]]</f>
        <v>5.0362448795999995E-8</v>
      </c>
      <c r="CA56" s="10">
        <f>3/24000000*OO[[#This Row],[135 (05JUL1985 18:00:00)-Water Temperature (C)]]*OO[[#This Row],[77]]</f>
        <v>4.7483765850624987E-8</v>
      </c>
      <c r="CB56" s="10">
        <f>3/24000000*OO[[#This Row],[136 (05JUL1985 21:00:00)-Water Temperature (C)]]*OO[[#This Row],[78]]</f>
        <v>4.4125985784999999E-8</v>
      </c>
      <c r="CC56" s="10">
        <f>3/24000000*OO[[#This Row],[137 (06JUL1985 00:00:00)-Water Temperature (C)]]*OO[[#This Row],[79]]</f>
        <v>4.0715664094699995E-8</v>
      </c>
      <c r="CD56" s="10">
        <f>3/24000000*OO[[#This Row],[138 (06JUL1985 03:00:00)-Water Temperature (C)]]*OO[[#This Row],[80]]</f>
        <v>3.92788579865E-8</v>
      </c>
      <c r="CE56" s="10">
        <f>3/24000000*OO[[#This Row],[139 (06JUL1985 06:00:00)-Water Temperature (C)]]*OO[[#This Row],[81]]</f>
        <v>3.8914914474500003E-8</v>
      </c>
      <c r="CF56" s="10">
        <f>3/24000000*OO[[#This Row],[140 (06JUL1985 09:00:00)-Water Temperature (C)]]*OO[[#This Row],[82]]</f>
        <v>3.9484203902499993E-8</v>
      </c>
      <c r="CG56" s="10">
        <f>3/24000000*OO[[#This Row],[141 (06JUL1985 12:00:00)-Water Temperature (C)]]*OO[[#This Row],[83]]</f>
        <v>4.0000976188987497E-8</v>
      </c>
      <c r="CH56" s="10">
        <f>3/24000000*OO[[#This Row],[142 (06JUL1985 15:00:00)-Water Temperature (C)]]*OO[[#This Row],[84]]</f>
        <v>3.9074542006100004E-8</v>
      </c>
      <c r="CI56" s="10">
        <f>3/24000000*OO[[#This Row],[143 (06JUL1985 18:00:00)-Water Temperature (C)]]*OO[[#This Row],[85]]</f>
        <v>3.6809353635074995E-8</v>
      </c>
      <c r="CJ56" s="10">
        <f>3/24000000*OO[[#This Row],[144 (06JUL1985 21:00:00)-Water Temperature (C)]]*OO[[#This Row],[86]]</f>
        <v>3.40752219053E-8</v>
      </c>
      <c r="CK56" s="10">
        <f>3/24000000*OO[[#This Row],[145 (07JUL1985 00:00:00)-Water Temperature (C)]]*OO[[#This Row],[87]]</f>
        <v>3.0863679072075004E-8</v>
      </c>
      <c r="CL56" s="10">
        <f>3/24000000*OO[[#This Row],[146 (07JUL1985 03:00:00)-Water Temperature (C)]]*OO[[#This Row],[88]]</f>
        <v>2.91650964504E-8</v>
      </c>
      <c r="CM56" s="10">
        <f>3/24000000*OO[[#This Row],[147 (07JUL1985 06:00:00)-Water Temperature (C)]]*OO[[#This Row],[89]]</f>
        <v>2.7598759179249996E-8</v>
      </c>
      <c r="CN56" s="10">
        <f>3/24000000*OO[[#This Row],[148 (07JUL1985 09:00:00)-Water Temperature (C)]]*OO[[#This Row],[90]]</f>
        <v>2.6462660460512501E-8</v>
      </c>
      <c r="CO56" s="10">
        <f>3/24000000*OO[[#This Row],[149 (07JUL1985 12:00:00)-Water Temperature (C)]]*OO[[#This Row],[91]]</f>
        <v>2.5971651608699998E-8</v>
      </c>
      <c r="CP56" s="10">
        <f>3/24000000*OO[[#This Row],[150 (07JUL1985 15:00:00)-Water Temperature (C)]]*OO[[#This Row],[92]]</f>
        <v>2.5620395200475001E-8</v>
      </c>
      <c r="CQ56" s="10">
        <f>3/24000000*OO[[#This Row],[151 (07JUL1985 18:00:00)-Water Temperature (C)]]*OO[[#This Row],[93]]</f>
        <v>2.4501410307137499E-8</v>
      </c>
      <c r="CR56" s="10">
        <f>3/24000000*OO[[#This Row],[152 (07JUL1985 21:00:00)-Water Temperature (C)]]*OO[[#This Row],[94]]</f>
        <v>2.2874379839312495E-8</v>
      </c>
      <c r="CS56" s="10">
        <f>3/24000000*OO[[#This Row],[153 (08JUL1985 00:00:00)-Water Temperature (C)]]*OO[[#This Row],[95]]</f>
        <v>2.1509695196549999E-8</v>
      </c>
      <c r="CT56" s="10">
        <f>3/24000000*OO[[#This Row],[154 (08JUL1985 03:00:00)-Water Temperature (C)]]*OO[[#This Row],[96]]</f>
        <v>2.1638847453562499E-8</v>
      </c>
      <c r="CU56" s="10">
        <f>3/24000000*OO[[#This Row],[155 (08JUL1985 06:00:00)-Water Temperature (C)]]*OO[[#This Row],[97]]</f>
        <v>2.2437774090462496E-8</v>
      </c>
      <c r="CV56" s="10">
        <f>3/24000000*OO[[#This Row],[156 (08JUL1985 09:00:00)-Water Temperature (C)]]*OO[[#This Row],[98]]</f>
        <v>2.3528137390725001E-8</v>
      </c>
      <c r="CW56" s="10">
        <f>3/24000000*OO[[#This Row],[157 (08JUL1985 12:00:00)-Water Temperature (C)]]*OO[[#This Row],[99]]</f>
        <v>2.5239610896499997E-8</v>
      </c>
    </row>
    <row r="57" spans="1:101" x14ac:dyDescent="0.35">
      <c r="A57" t="s">
        <v>62</v>
      </c>
      <c r="B57">
        <v>734.69290000000001</v>
      </c>
      <c r="C57" s="10">
        <f>3/24*OO[[#This Row],[59 (26JUN1985 06:00:00)-Water Temperature (C)]]*OO[[#This Row],[1]]/SUM(OO[1])</f>
        <v>1.1181425399833005E-8</v>
      </c>
      <c r="D57" s="10">
        <f>3/24*OO[[#This Row],[60 (26JUN1985 09:00:00)-Water Temperature (C)]]*OO[[#This Row],[2]]/SUM(OO[2])</f>
        <v>2.2057865213492626E-2</v>
      </c>
      <c r="E57" s="10">
        <f>3/24*OO[[#This Row],[61 (26JUN1985 12:00:00)-Water Temperature (C)]]*OO[[#This Row],[3]]/SUM(OO[3])</f>
        <v>0.14876643544521415</v>
      </c>
      <c r="F57" s="10">
        <f>3/24*OO[[#This Row],[62 (26JUN1985 15:00:00)-Water Temperature (C)]]*OO[[#This Row],[4]]/SUM(OO[4])</f>
        <v>4.1284862910022008E-2</v>
      </c>
      <c r="G57" s="10">
        <f>3/24*OO[[#This Row],[63 (26JUN1985 18:00:00)-Water Temperature (C)]]*OO[[#This Row],[5]]/SUM(OO[5])</f>
        <v>2.4952185014314445E-3</v>
      </c>
      <c r="H57" s="10">
        <f>3/24*OO[[#This Row],[64 (26JUN1985 21:00:00)-Water Temperature (C)]]*OO[[#This Row],[6]]/SUM(OO[6])</f>
        <v>1.2131684834186642E-4</v>
      </c>
      <c r="I57" s="10">
        <f>3/24*OO[[#This Row],[65 (27JUN1985 00:00:00)-Water Temperature (C)]]*OO[[#This Row],[7]]/SUM(OO[7])</f>
        <v>4.9017167583516639E-5</v>
      </c>
      <c r="J57" s="10">
        <f>3/24*OO[[#This Row],[66 (27JUN1985 03:00:00)-Water Temperature (C)]]*OO[[#This Row],[8]]/SUM(OO[8])</f>
        <v>4.3076510277073544E-5</v>
      </c>
      <c r="K57" s="10">
        <f>3/24*OO[[#This Row],[67 (27JUN1985 06:00:00)-Water Temperature (C)]]*OO[[#This Row],[9]]/SUM(OO[9])</f>
        <v>4.2550694341336764E-5</v>
      </c>
      <c r="L57" s="10">
        <f>3/24*OO[[#This Row],[68 (27JUN1985 09:00:00)-Water Temperature (C)]]*OO[[#This Row],[10]]/SUM(OO[10])</f>
        <v>4.913680417836596E-5</v>
      </c>
      <c r="M57" s="10">
        <f>3/24*OO[[#This Row],[69 (27JUN1985 12:00:00)-Water Temperature (C)]]*OO[[#This Row],[11]]/SUM(OO[11])</f>
        <v>5.4324860977607043E-5</v>
      </c>
      <c r="N57" s="10">
        <f>3/24*OO[[#This Row],[70 (27JUN1985 15:00:00)-Water Temperature (C)]]*OO[[#This Row],[12]]/SUM(OO[12])</f>
        <v>5.2620888130984088E-5</v>
      </c>
      <c r="O57" s="10">
        <f>3/24*OO[[#This Row],[71 (27JUN1985 18:00:00)-Water Temperature (C)]]*OO[[#This Row],[13]]/SUM(OO[13])</f>
        <v>4.7141947626055724E-5</v>
      </c>
      <c r="P57" s="10">
        <f>3/24*OO[[#This Row],[72 (27JUN1985 21:00:00)-Water Temperature (C)]]*OO[[#This Row],[14]]/SUM(OO[14])</f>
        <v>4.0189755348870377E-5</v>
      </c>
      <c r="Q57" s="10">
        <f>3/24*OO[[#This Row],[73 (28JUN1985 00:00:00)-Water Temperature (C)]]*OO[[#This Row],[15]]/SUM(OO[15])</f>
        <v>3.3961109999201197E-5</v>
      </c>
      <c r="R57" s="10">
        <f>3/24*OO[[#This Row],[74 (28JUN1985 03:00:00)-Water Temperature (C)]]*OO[[#This Row],[16]]/SUM(OO[16])</f>
        <v>2.9985237304185005E-5</v>
      </c>
      <c r="S57" s="10">
        <f>3/24*OO[[#This Row],[75 (28JUN1985 06:00:00)-Water Temperature (C)]]*OO[[#This Row],[17]]/SUM(OO[17])</f>
        <v>2.6449979278485126E-5</v>
      </c>
      <c r="T57" s="10">
        <f>3/24*OO[[#This Row],[76 (28JUN1985 09:00:00)-Water Temperature (C)]]*OO[[#This Row],[18]]/SUM(OO[18])</f>
        <v>2.360597762322704E-5</v>
      </c>
      <c r="U57" s="10">
        <f>3/24*OO[[#This Row],[77 (28JUN1985 12:00:00)-Water Temperature (C)]]*OO[[#This Row],[19]]/SUM(OO[19])</f>
        <v>2.1306906900919449E-5</v>
      </c>
      <c r="V57" s="10">
        <f>3/24000000*OO[[#This Row],[78 (28JUN1985 15:00:00)-Water Temperature (C)]]*OO[[#This Row],[20]]</f>
        <v>1.8893973339993745E-5</v>
      </c>
      <c r="W57" s="10">
        <f>3/24000000*OO[[#This Row],[79 (28JUN1985 18:00:00)-Water Temperature (C)]]*OO[[#This Row],[21]]</f>
        <v>1.5793324706159997E-5</v>
      </c>
      <c r="X57" s="10">
        <f>3/24000000*OO[[#This Row],[80 (28JUN1985 21:00:00)-Water Temperature (C)]]*OO[[#This Row],[22]]</f>
        <v>1.3111083690232501E-5</v>
      </c>
      <c r="Y57" s="10">
        <f>3/24000000*OO[[#This Row],[81 (29JUN1985 00:00:00)-Water Temperature (C)]]*OO[[#This Row],[23]]</f>
        <v>1.1087498262522502E-5</v>
      </c>
      <c r="Z57" s="10">
        <f>3/24000000*OO[[#This Row],[82 (29JUN1985 03:00:00)-Water Temperature (C)]]*OO[[#This Row],[24]]</f>
        <v>9.7420345214062508E-6</v>
      </c>
      <c r="AA57" s="10">
        <f>3/24000000*OO[[#This Row],[83 (29JUN1985 06:00:00)-Water Temperature (C)]]*OO[[#This Row],[25]]</f>
        <v>8.3595467722187514E-6</v>
      </c>
      <c r="AB57" s="10">
        <f>3/24000000*OO[[#This Row],[84 (29JUN1985 09:00:00)-Water Temperature (C)]]*OO[[#This Row],[26]]</f>
        <v>7.5258491072924995E-6</v>
      </c>
      <c r="AC57" s="10">
        <f>3/24000000*OO[[#This Row],[85 (29JUN1985 12:00:00)-Water Temperature (C)]]*OO[[#This Row],[27]]</f>
        <v>6.7769690884349999E-6</v>
      </c>
      <c r="AD57" s="10">
        <f>3/24000000*OO[[#This Row],[86 (29JUN1985 15:00:00)-Water Temperature (C)]]*OO[[#This Row],[28]]</f>
        <v>5.9019925077399998E-6</v>
      </c>
      <c r="AE57" s="10">
        <f>3/24000000*OO[[#This Row],[88 (29JUN1985 21:00:00)-Water Temperature (C)]]*OO[[#This Row],[30]]</f>
        <v>4.2705329594999991E-6</v>
      </c>
      <c r="AF57" s="10">
        <f>3/24000000*OO[[#This Row],[88 (29JUN1985 21:00:00)-Water Temperature (C)]]*OO[[#This Row],[30]]</f>
        <v>4.2705329594999991E-6</v>
      </c>
      <c r="AG57" s="10">
        <f>3/24000000*OO[[#This Row],[89 (30JUN1985 00:00:00)-Water Temperature (C)]]*OO[[#This Row],[31]]</f>
        <v>3.6260368022775007E-6</v>
      </c>
      <c r="AH57" s="10">
        <f>3/24000000*OO[[#This Row],[90 (30JUN1985 03:00:00)-Water Temperature (C)]]*OO[[#This Row],[32]]</f>
        <v>3.2140800680974994E-6</v>
      </c>
      <c r="AI57" s="10">
        <f>3/24000000*OO[[#This Row],[91 (30JUN1985 06:00:00)-Water Temperature (C)]]*OO[[#This Row],[33]]</f>
        <v>2.8506181287787498E-6</v>
      </c>
      <c r="AJ57" s="10">
        <f>3/24000000*OO[[#This Row],[92 (30JUN1985 09:00:00)-Water Temperature (C)]]*OO[[#This Row],[34]]</f>
        <v>2.4672871772099994E-6</v>
      </c>
      <c r="AK57" s="10">
        <f>3/24000000*OO[[#This Row],[93 (30JUN1985 12:00:00)-Water Temperature (C)]]*OO[[#This Row],[35]]</f>
        <v>1.947996311661E-6</v>
      </c>
      <c r="AL57" s="10">
        <f>3/24000000*OO[[#This Row],[94 (30JUN1985 15:00:00)-Water Temperature (C)]]*OO[[#This Row],[36]]</f>
        <v>1.3602307156725E-6</v>
      </c>
      <c r="AM57" s="10">
        <f>3/24000000*OO[[#This Row],[95 (30JUN1985 18:00:00)-Water Temperature (C)]]*OO[[#This Row],[37]]</f>
        <v>9.1092767450875006E-7</v>
      </c>
      <c r="AN57" s="10">
        <f>3/24000000*OO[[#This Row],[96 (30JUN1985 21:00:00)-Water Temperature (C)]]*OO[[#This Row],[38]]</f>
        <v>6.4366385247999994E-7</v>
      </c>
      <c r="AO57" s="10">
        <f>3/24000000*OO[[#This Row],[97 (01JUL1985 00:00:00)-Water Temperature (C)]]*OO[[#This Row],[39]]</f>
        <v>4.85942028488E-7</v>
      </c>
      <c r="AP57" s="10">
        <f>3/24000000*OO[[#This Row],[98 (01JUL1985 03:00:00)-Water Temperature (C)]]*OO[[#This Row],[40]]</f>
        <v>4.0333134323499992E-7</v>
      </c>
      <c r="AQ57" s="10">
        <f>3/24000000*OO[[#This Row],[99 (01JUL1985 06:00:00)-Water Temperature (C)]]*OO[[#This Row],[41]]</f>
        <v>3.5211217833400003E-7</v>
      </c>
      <c r="AR57" s="10">
        <f>3/24000000*OO[[#This Row],[100 (01JUL1985 09:00:00)-Water Temperature (C)]]*OO[[#This Row],[42]]</f>
        <v>3.1540681455399991E-7</v>
      </c>
      <c r="AS57" s="10">
        <f>3/24000000*OO[[#This Row],[101 (01JUL1985 12:00:00)-Water Temperature (C)]]*OO[[#This Row],[43]]</f>
        <v>2.8324998577649998E-7</v>
      </c>
      <c r="AT57" s="10">
        <f>3/24000000*OO[[#This Row],[102 (01JUL1985 15:00:00)-Water Temperature (C)]]*OO[[#This Row],[44]]</f>
        <v>2.4790024326275001E-7</v>
      </c>
      <c r="AU57" s="10">
        <f>3/24000000*OO[[#This Row],[103 (01JUL1985 18:00:00)-Water Temperature (C)]]*OO[[#This Row],[45]]</f>
        <v>2.1719420259300001E-7</v>
      </c>
      <c r="AV57" s="10">
        <f>3/24000000*OO[[#This Row],[104 (01JUL1985 21:00:00)-Water Temperature (C)]]*OO[[#This Row],[46]]</f>
        <v>1.9115442140812497E-7</v>
      </c>
      <c r="AW57" s="10">
        <f>3/24000000*OO[[#This Row],[105 (02JUL1985 00:00:00)-Water Temperature (C)]]*OO[[#This Row],[47]]</f>
        <v>1.7286421865855001E-7</v>
      </c>
      <c r="AX57" s="10">
        <f>3/24000000*OO[[#This Row],[106 (02JUL1985 03:00:00)-Water Temperature (C)]]*OO[[#This Row],[48]]</f>
        <v>1.6586178973964998E-7</v>
      </c>
      <c r="AY57" s="10">
        <f>3/24000000*OO[[#This Row],[107 (02JUL1985 06:00:00)-Water Temperature (C)]]*OO[[#This Row],[49]]</f>
        <v>1.6406734519551251E-7</v>
      </c>
      <c r="AZ57" s="10">
        <f>3/24000000*OO[[#This Row],[108 (02JUL1985 09:00:00)-Water Temperature (C)]]*OO[[#This Row],[50]]</f>
        <v>1.6691445772201247E-7</v>
      </c>
      <c r="BA57" s="10">
        <f>3/24000000*OO[[#This Row],[109 (02JUL1985 12:00:00)-Water Temperature (C)]]*OO[[#This Row],[51]]</f>
        <v>1.7288231515962498E-7</v>
      </c>
      <c r="BB57" s="10">
        <f>3/24000000*OO[[#This Row],[110 (02JUL1985 15:00:00)-Water Temperature (C)]]*OO[[#This Row],[52]]</f>
        <v>1.739142755563125E-7</v>
      </c>
      <c r="BC57" s="10">
        <f>3/24000000*OO[[#This Row],[111 (02JUL1985 18:00:00)-Water Temperature (C)]]*OO[[#This Row],[53]]</f>
        <v>1.6459156732443748E-7</v>
      </c>
      <c r="BD57" s="10">
        <f>3/24000000*OO[[#This Row],[112 (02JUL1985 21:00:00)-Water Temperature (C)]]*OO[[#This Row],[54]]</f>
        <v>1.5239269995149998E-7</v>
      </c>
      <c r="BE57" s="10">
        <f>3/24000000*OO[[#This Row],[113 (03JUL1985 00:00:00)-Water Temperature (C)]]*OO[[#This Row],[55]]</f>
        <v>1.3821848880972498E-7</v>
      </c>
      <c r="BF57" s="10">
        <f>3/24000000*OO[[#This Row],[114 (03JUL1985 03:00:00)-Water Temperature (C)]]*OO[[#This Row],[56]]</f>
        <v>1.2667185999825001E-7</v>
      </c>
      <c r="BG57" s="10">
        <f>3/24000000*OO[[#This Row],[115 (03JUL1985 06:00:00)-Water Temperature (C)]]*OO[[#This Row],[57]]</f>
        <v>1.1916091200851251E-7</v>
      </c>
      <c r="BH57" s="10">
        <f>3/24000000*OO[[#This Row],[116 (03JUL1985 09:00:00)-Water Temperature (C)]]*OO[[#This Row],[58]]</f>
        <v>1.1672476059240002E-7</v>
      </c>
      <c r="BI57" s="10">
        <f>3/24000000*OO[[#This Row],[117 (03JUL1985 12:00:00)-Water Temperature (C)]]*OO[[#This Row],[59]]</f>
        <v>1.1692799792508751E-7</v>
      </c>
      <c r="BJ57" s="10">
        <f>3/24000000*OO[[#This Row],[118 (03JUL1985 15:00:00)-Water Temperature (C)]]*OO[[#This Row],[60]]</f>
        <v>1.1403085812387499E-7</v>
      </c>
      <c r="BK57" s="10">
        <f>3/24000000*OO[[#This Row],[119 (03JUL1985 18:00:00)-Water Temperature (C)]]*OO[[#This Row],[61]]</f>
        <v>1.0704555842775E-7</v>
      </c>
      <c r="BL57" s="10">
        <f>3/24000000*OO[[#This Row],[120 (03JUL1985 21:00:00)-Water Temperature (C)]]*OO[[#This Row],[62]]</f>
        <v>1.0007867654714999E-7</v>
      </c>
      <c r="BM57" s="10">
        <f>3/24000000*OO[[#This Row],[121 (04JUL1985 00:00:00)-Water Temperature (C)]]*OO[[#This Row],[63]]</f>
        <v>9.2862600609600011E-8</v>
      </c>
      <c r="BN57" s="10">
        <f>3/24000000*OO[[#This Row],[122 (04JUL1985 03:00:00)-Water Temperature (C)]]*OO[[#This Row],[64]]</f>
        <v>8.9724105959850007E-8</v>
      </c>
      <c r="BO57" s="10">
        <f>3/24000000*OO[[#This Row],[123 (04JUL1985 06:00:00)-Water Temperature (C)]]*OO[[#This Row],[65]]</f>
        <v>8.7223553645112502E-8</v>
      </c>
      <c r="BP57" s="10">
        <f>3/24000000*OO[[#This Row],[124 (04JUL1985 09:00:00)-Water Temperature (C)]]*OO[[#This Row],[66]]</f>
        <v>8.5586010950687472E-8</v>
      </c>
      <c r="BQ57" s="10">
        <f>3/24000000*OO[[#This Row],[125 (04JUL1985 12:00:00)-Water Temperature (C)]]*OO[[#This Row],[67]]</f>
        <v>8.2306479569400005E-8</v>
      </c>
      <c r="BR57" s="10">
        <f>3/24000000*OO[[#This Row],[126 (04JUL1985 15:00:00)-Water Temperature (C)]]*OO[[#This Row],[68]]</f>
        <v>7.7757459386249985E-8</v>
      </c>
      <c r="BS57" s="10">
        <f>3/24000000*OO[[#This Row],[127 (04JUL1985 18:00:00)-Water Temperature (C)]]*OO[[#This Row],[69]]</f>
        <v>7.1681511732299998E-8</v>
      </c>
      <c r="BT57" s="10">
        <f>3/24000000*OO[[#This Row],[128 (04JUL1985 21:00:00)-Water Temperature (C)]]*OO[[#This Row],[70]]</f>
        <v>6.5145052377274995E-8</v>
      </c>
      <c r="BU57" s="10">
        <f>3/24000000*OO[[#This Row],[129 (05JUL1985 00:00:00)-Water Temperature (C)]]*OO[[#This Row],[71]]</f>
        <v>5.8801643138900004E-8</v>
      </c>
      <c r="BV57" s="10">
        <f>3/24000000*OO[[#This Row],[130 (05JUL1985 03:00:00)-Water Temperature (C)]]*OO[[#This Row],[72]]</f>
        <v>5.6043864733837494E-8</v>
      </c>
      <c r="BW57" s="10">
        <f>3/24000000*OO[[#This Row],[131 (05JUL1985 06:00:00)-Water Temperature (C)]]*OO[[#This Row],[73]]</f>
        <v>5.4481425400237497E-8</v>
      </c>
      <c r="BX57" s="10">
        <f>3/24000000*OO[[#This Row],[132 (05JUL1985 09:00:00)-Water Temperature (C)]]*OO[[#This Row],[74]]</f>
        <v>5.4220738137299986E-8</v>
      </c>
      <c r="BY57" s="10">
        <f>3/24000000*OO[[#This Row],[133 (05JUL1985 12:00:00)-Water Temperature (C)]]*OO[[#This Row],[75]]</f>
        <v>5.4553105074599994E-8</v>
      </c>
      <c r="BZ57" s="10">
        <f>3/24000000*OO[[#This Row],[134 (05JUL1985 15:00:00)-Water Temperature (C)]]*OO[[#This Row],[76]]</f>
        <v>5.3095478448075003E-8</v>
      </c>
      <c r="CA57" s="10">
        <f>3/24000000*OO[[#This Row],[135 (05JUL1985 18:00:00)-Water Temperature (C)]]*OO[[#This Row],[77]]</f>
        <v>5.0141306281387492E-8</v>
      </c>
      <c r="CB57" s="10">
        <f>3/24000000*OO[[#This Row],[136 (05JUL1985 21:00:00)-Water Temperature (C)]]*OO[[#This Row],[78]]</f>
        <v>4.6702582295249994E-8</v>
      </c>
      <c r="CC57" s="10">
        <f>3/24000000*OO[[#This Row],[137 (06JUL1985 00:00:00)-Water Temperature (C)]]*OO[[#This Row],[79]]</f>
        <v>4.3157110241437493E-8</v>
      </c>
      <c r="CD57" s="10">
        <f>3/24000000*OO[[#This Row],[138 (06JUL1985 03:00:00)-Water Temperature (C)]]*OO[[#This Row],[80]]</f>
        <v>4.1633233424574991E-8</v>
      </c>
      <c r="CE57" s="10">
        <f>3/24000000*OO[[#This Row],[139 (06JUL1985 06:00:00)-Water Temperature (C)]]*OO[[#This Row],[81]]</f>
        <v>4.1192443165837498E-8</v>
      </c>
      <c r="CF57" s="10">
        <f>3/24000000*OO[[#This Row],[140 (06JUL1985 09:00:00)-Water Temperature (C)]]*OO[[#This Row],[82]]</f>
        <v>4.1662115754375E-8</v>
      </c>
      <c r="CG57" s="10">
        <f>3/24000000*OO[[#This Row],[141 (06JUL1985 12:00:00)-Water Temperature (C)]]*OO[[#This Row],[83]]</f>
        <v>4.2127917891187499E-8</v>
      </c>
      <c r="CH57" s="10">
        <f>3/24000000*OO[[#This Row],[142 (06JUL1985 15:00:00)-Water Temperature (C)]]*OO[[#This Row],[84]]</f>
        <v>4.1178070543949996E-8</v>
      </c>
      <c r="CI57" s="10">
        <f>3/24000000*OO[[#This Row],[143 (06JUL1985 18:00:00)-Water Temperature (C)]]*OO[[#This Row],[85]]</f>
        <v>3.8846461828462498E-8</v>
      </c>
      <c r="CJ57" s="10">
        <f>3/24000000*OO[[#This Row],[144 (06JUL1985 21:00:00)-Water Temperature (C)]]*OO[[#This Row],[86]]</f>
        <v>3.6060266369400001E-8</v>
      </c>
      <c r="CK57" s="10">
        <f>3/24000000*OO[[#This Row],[145 (07JUL1985 00:00:00)-Water Temperature (C)]]*OO[[#This Row],[87]]</f>
        <v>3.2765155106537504E-8</v>
      </c>
      <c r="CL57" s="10">
        <f>3/24000000*OO[[#This Row],[146 (07JUL1985 03:00:00)-Water Temperature (C)]]*OO[[#This Row],[88]]</f>
        <v>3.0969859803187501E-8</v>
      </c>
      <c r="CM57" s="10">
        <f>3/24000000*OO[[#This Row],[147 (07JUL1985 06:00:00)-Water Temperature (C)]]*OO[[#This Row],[89]]</f>
        <v>2.9301553774749994E-8</v>
      </c>
      <c r="CN57" s="10">
        <f>3/24000000*OO[[#This Row],[148 (07JUL1985 09:00:00)-Water Temperature (C)]]*OO[[#This Row],[90]]</f>
        <v>2.79520365834E-8</v>
      </c>
      <c r="CO57" s="10">
        <f>3/24000000*OO[[#This Row],[149 (07JUL1985 12:00:00)-Water Temperature (C)]]*OO[[#This Row],[91]]</f>
        <v>2.73099927189375E-8</v>
      </c>
      <c r="CP57" s="10">
        <f>3/24000000*OO[[#This Row],[150 (07JUL1985 15:00:00)-Water Temperature (C)]]*OO[[#This Row],[92]]</f>
        <v>2.6956116588449998E-8</v>
      </c>
      <c r="CQ57" s="10">
        <f>3/24000000*OO[[#This Row],[151 (07JUL1985 18:00:00)-Water Temperature (C)]]*OO[[#This Row],[93]]</f>
        <v>2.5862626436875002E-8</v>
      </c>
      <c r="CR57" s="10">
        <f>3/24000000*OO[[#This Row],[152 (07JUL1985 21:00:00)-Water Temperature (C)]]*OO[[#This Row],[94]]</f>
        <v>2.4194997522937497E-8</v>
      </c>
      <c r="CS57" s="10">
        <f>3/24000000*OO[[#This Row],[153 (08JUL1985 00:00:00)-Water Temperature (C)]]*OO[[#This Row],[95]]</f>
        <v>2.2735842725424998E-8</v>
      </c>
      <c r="CT57" s="10">
        <f>3/24000000*OO[[#This Row],[154 (08JUL1985 03:00:00)-Water Temperature (C)]]*OO[[#This Row],[96]]</f>
        <v>2.2833316146437499E-8</v>
      </c>
      <c r="CU57" s="10">
        <f>3/24000000*OO[[#This Row],[155 (08JUL1985 06:00:00)-Water Temperature (C)]]*OO[[#This Row],[97]]</f>
        <v>2.3668749783475001E-8</v>
      </c>
      <c r="CV57" s="10">
        <f>3/24000000*OO[[#This Row],[156 (08JUL1985 09:00:00)-Water Temperature (C)]]*OO[[#This Row],[98]]</f>
        <v>2.4716754540075E-8</v>
      </c>
      <c r="CW57" s="10">
        <f>3/24000000*OO[[#This Row],[157 (08JUL1985 12:00:00)-Water Temperature (C)]]*OO[[#This Row],[99]]</f>
        <v>2.6394138398087498E-8</v>
      </c>
    </row>
    <row r="58" spans="1:101" x14ac:dyDescent="0.35">
      <c r="A58" t="s">
        <v>63</v>
      </c>
      <c r="B58">
        <v>889.88490000000002</v>
      </c>
      <c r="C58" s="10">
        <f>3/24*OO[[#This Row],[59 (26JUN1985 06:00:00)-Water Temperature (C)]]*OO[[#This Row],[1]]/SUM(OO[1])</f>
        <v>2.4539181052147289E-9</v>
      </c>
      <c r="D58" s="10">
        <f>3/24*OO[[#This Row],[60 (26JUN1985 09:00:00)-Water Temperature (C)]]*OO[[#This Row],[2]]/SUM(OO[2])</f>
        <v>1.7911061758459152E-2</v>
      </c>
      <c r="E58" s="10">
        <f>3/24*OO[[#This Row],[61 (26JUN1985 12:00:00)-Water Temperature (C)]]*OO[[#This Row],[3]]/SUM(OO[3])</f>
        <v>0.19805700039756591</v>
      </c>
      <c r="F58" s="10">
        <f>3/24*OO[[#This Row],[62 (26JUN1985 15:00:00)-Water Temperature (C)]]*OO[[#This Row],[4]]/SUM(OO[4])</f>
        <v>7.504820627672909E-2</v>
      </c>
      <c r="G58" s="10">
        <f>3/24*OO[[#This Row],[63 (26JUN1985 18:00:00)-Water Temperature (C)]]*OO[[#This Row],[5]]/SUM(OO[5])</f>
        <v>5.5985195723399954E-3</v>
      </c>
      <c r="H58" s="10">
        <f>3/24*OO[[#This Row],[64 (26JUN1985 21:00:00)-Water Temperature (C)]]*OO[[#This Row],[6]]/SUM(OO[6])</f>
        <v>2.504226445446088E-4</v>
      </c>
      <c r="I58" s="10">
        <f>3/24*OO[[#This Row],[65 (27JUN1985 00:00:00)-Water Temperature (C)]]*OO[[#This Row],[7]]/SUM(OO[7])</f>
        <v>6.9881231241879937E-5</v>
      </c>
      <c r="J58" s="10">
        <f>3/24*OO[[#This Row],[66 (27JUN1985 03:00:00)-Water Temperature (C)]]*OO[[#This Row],[8]]/SUM(OO[8])</f>
        <v>5.9666144579922471E-5</v>
      </c>
      <c r="K58" s="10">
        <f>3/24*OO[[#This Row],[67 (27JUN1985 06:00:00)-Water Temperature (C)]]*OO[[#This Row],[9]]/SUM(OO[9])</f>
        <v>5.7832266767623851E-5</v>
      </c>
      <c r="L58" s="10">
        <f>3/24*OO[[#This Row],[68 (27JUN1985 09:00:00)-Water Temperature (C)]]*OO[[#This Row],[10]]/SUM(OO[10])</f>
        <v>6.5766794061696449E-5</v>
      </c>
      <c r="M58" s="10">
        <f>3/24*OO[[#This Row],[69 (27JUN1985 12:00:00)-Water Temperature (C)]]*OO[[#This Row],[11]]/SUM(OO[11])</f>
        <v>7.3484859719577162E-5</v>
      </c>
      <c r="N58" s="10">
        <f>3/24*OO[[#This Row],[70 (27JUN1985 15:00:00)-Water Temperature (C)]]*OO[[#This Row],[12]]/SUM(OO[12])</f>
        <v>7.1957233240964698E-5</v>
      </c>
      <c r="O58" s="10">
        <f>3/24*OO[[#This Row],[71 (27JUN1985 18:00:00)-Water Temperature (C)]]*OO[[#This Row],[13]]/SUM(OO[13])</f>
        <v>6.480209866961975E-5</v>
      </c>
      <c r="P58" s="10">
        <f>3/24*OO[[#This Row],[72 (27JUN1985 21:00:00)-Water Temperature (C)]]*OO[[#This Row],[14]]/SUM(OO[14])</f>
        <v>5.5408479251360489E-5</v>
      </c>
      <c r="Q58" s="10">
        <f>3/24*OO[[#This Row],[73 (28JUN1985 00:00:00)-Water Temperature (C)]]*OO[[#This Row],[15]]/SUM(OO[15])</f>
        <v>4.6752956785812012E-5</v>
      </c>
      <c r="R58" s="10">
        <f>3/24*OO[[#This Row],[74 (28JUN1985 03:00:00)-Water Temperature (C)]]*OO[[#This Row],[16]]/SUM(OO[16])</f>
        <v>4.112599972693099E-5</v>
      </c>
      <c r="S58" s="10">
        <f>3/24*OO[[#This Row],[75 (28JUN1985 06:00:00)-Water Temperature (C)]]*OO[[#This Row],[17]]/SUM(OO[17])</f>
        <v>3.6184203189860619E-5</v>
      </c>
      <c r="T58" s="10">
        <f>3/24*OO[[#This Row],[76 (28JUN1985 09:00:00)-Water Temperature (C)]]*OO[[#This Row],[18]]/SUM(OO[18])</f>
        <v>3.2110902381878092E-5</v>
      </c>
      <c r="U58" s="10">
        <f>3/24*OO[[#This Row],[77 (28JUN1985 12:00:00)-Water Temperature (C)]]*OO[[#This Row],[19]]/SUM(OO[19])</f>
        <v>2.8825368196057298E-5</v>
      </c>
      <c r="V58" s="10">
        <f>3/24000000*OO[[#This Row],[78 (28JUN1985 15:00:00)-Water Temperature (C)]]*OO[[#This Row],[20]]</f>
        <v>2.5557881884424999E-5</v>
      </c>
      <c r="W58" s="10">
        <f>3/24000000*OO[[#This Row],[79 (28JUN1985 18:00:00)-Water Temperature (C)]]*OO[[#This Row],[21]]</f>
        <v>2.1403524637824996E-5</v>
      </c>
      <c r="X58" s="10">
        <f>3/24000000*OO[[#This Row],[80 (28JUN1985 21:00:00)-Water Temperature (C)]]*OO[[#This Row],[22]]</f>
        <v>1.7728317632695001E-5</v>
      </c>
      <c r="Y58" s="10">
        <f>3/24000000*OO[[#This Row],[81 (29JUN1985 00:00:00)-Water Temperature (C)]]*OO[[#This Row],[23]]</f>
        <v>1.494646281013125E-5</v>
      </c>
      <c r="Z58" s="10">
        <f>3/24000000*OO[[#This Row],[82 (29JUN1985 03:00:00)-Water Temperature (C)]]*OO[[#This Row],[24]]</f>
        <v>1.308603790420875E-5</v>
      </c>
      <c r="AA58" s="10">
        <f>3/24000000*OO[[#This Row],[83 (29JUN1985 06:00:00)-Water Temperature (C)]]*OO[[#This Row],[25]]</f>
        <v>1.1188417426225001E-5</v>
      </c>
      <c r="AB58" s="10">
        <f>3/24000000*OO[[#This Row],[84 (29JUN1985 09:00:00)-Water Temperature (C)]]*OO[[#This Row],[26]]</f>
        <v>1.0010744257762498E-5</v>
      </c>
      <c r="AC58" s="10">
        <f>3/24000000*OO[[#This Row],[85 (29JUN1985 12:00:00)-Water Temperature (C)]]*OO[[#This Row],[27]]</f>
        <v>8.9949993344087499E-6</v>
      </c>
      <c r="AD58" s="10">
        <f>3/24000000*OO[[#This Row],[86 (29JUN1985 15:00:00)-Water Temperature (C)]]*OO[[#This Row],[28]]</f>
        <v>7.8230978816287508E-6</v>
      </c>
      <c r="AE58" s="10">
        <f>3/24000000*OO[[#This Row],[88 (29JUN1985 21:00:00)-Water Temperature (C)]]*OO[[#This Row],[30]]</f>
        <v>5.6397472915499998E-6</v>
      </c>
      <c r="AF58" s="10">
        <f>3/24000000*OO[[#This Row],[88 (29JUN1985 21:00:00)-Water Temperature (C)]]*OO[[#This Row],[30]]</f>
        <v>5.6397472915499998E-6</v>
      </c>
      <c r="AG58" s="10">
        <f>3/24000000*OO[[#This Row],[89 (30JUN1985 00:00:00)-Water Temperature (C)]]*OO[[#This Row],[31]]</f>
        <v>4.7833856257862495E-6</v>
      </c>
      <c r="AH58" s="10">
        <f>3/24000000*OO[[#This Row],[90 (30JUN1985 03:00:00)-Water Temperature (C)]]*OO[[#This Row],[32]]</f>
        <v>4.2315184464749994E-6</v>
      </c>
      <c r="AI58" s="10">
        <f>3/24000000*OO[[#This Row],[91 (30JUN1985 06:00:00)-Water Temperature (C)]]*OO[[#This Row],[33]]</f>
        <v>3.7566578608200003E-6</v>
      </c>
      <c r="AJ58" s="10">
        <f>3/24000000*OO[[#This Row],[92 (30JUN1985 09:00:00)-Water Temperature (C)]]*OO[[#This Row],[34]]</f>
        <v>3.2690738870525E-6</v>
      </c>
      <c r="AK58" s="10">
        <f>3/24000000*OO[[#This Row],[93 (30JUN1985 12:00:00)-Water Temperature (C)]]*OO[[#This Row],[35]]</f>
        <v>2.6149336490687496E-6</v>
      </c>
      <c r="AL58" s="10">
        <f>3/24000000*OO[[#This Row],[94 (30JUN1985 15:00:00)-Water Temperature (C)]]*OO[[#This Row],[36]]</f>
        <v>1.8440200138831249E-6</v>
      </c>
      <c r="AM58" s="10">
        <f>3/24000000*OO[[#This Row],[95 (30JUN1985 18:00:00)-Water Temperature (C)]]*OO[[#This Row],[37]]</f>
        <v>1.2331182643987499E-6</v>
      </c>
      <c r="AN58" s="10">
        <f>3/24000000*OO[[#This Row],[96 (30JUN1985 21:00:00)-Water Temperature (C)]]*OO[[#This Row],[38]]</f>
        <v>8.6404481018299991E-7</v>
      </c>
      <c r="AO58" s="10">
        <f>3/24000000*OO[[#This Row],[97 (01JUL1985 00:00:00)-Water Temperature (C)]]*OO[[#This Row],[39]]</f>
        <v>6.4715494832474997E-7</v>
      </c>
      <c r="AP58" s="10">
        <f>3/24000000*OO[[#This Row],[98 (01JUL1985 03:00:00)-Water Temperature (C)]]*OO[[#This Row],[40]]</f>
        <v>5.3277102286137494E-7</v>
      </c>
      <c r="AQ58" s="10">
        <f>3/24000000*OO[[#This Row],[99 (01JUL1985 06:00:00)-Water Temperature (C)]]*OO[[#This Row],[41]]</f>
        <v>4.6250237242175003E-7</v>
      </c>
      <c r="AR58" s="10">
        <f>3/24000000*OO[[#This Row],[100 (01JUL1985 09:00:00)-Water Temperature (C)]]*OO[[#This Row],[42]]</f>
        <v>4.1222198310249995E-7</v>
      </c>
      <c r="AS58" s="10">
        <f>3/24000000*OO[[#This Row],[101 (01JUL1985 12:00:00)-Water Temperature (C)]]*OO[[#This Row],[43]]</f>
        <v>3.7022474979599996E-7</v>
      </c>
      <c r="AT58" s="10">
        <f>3/24000000*OO[[#This Row],[102 (01JUL1985 15:00:00)-Water Temperature (C)]]*OO[[#This Row],[44]]</f>
        <v>3.242779367875E-7</v>
      </c>
      <c r="AU58" s="10">
        <f>3/24000000*OO[[#This Row],[103 (01JUL1985 18:00:00)-Water Temperature (C)]]*OO[[#This Row],[45]]</f>
        <v>2.8371086973125002E-7</v>
      </c>
      <c r="AV58" s="10">
        <f>3/24000000*OO[[#This Row],[104 (01JUL1985 21:00:00)-Water Temperature (C)]]*OO[[#This Row],[46]]</f>
        <v>2.4953136825599996E-7</v>
      </c>
      <c r="AW58" s="10">
        <f>3/24000000*OO[[#This Row],[105 (02JUL1985 00:00:00)-Water Temperature (C)]]*OO[[#This Row],[47]]</f>
        <v>2.2514434217400001E-7</v>
      </c>
      <c r="AX58" s="10">
        <f>3/24000000*OO[[#This Row],[106 (02JUL1985 03:00:00)-Water Temperature (C)]]*OO[[#This Row],[48]]</f>
        <v>2.1554312086512499E-7</v>
      </c>
      <c r="AY58" s="10">
        <f>3/24000000*OO[[#This Row],[107 (02JUL1985 06:00:00)-Water Temperature (C)]]*OO[[#This Row],[49]]</f>
        <v>2.1280099221600002E-7</v>
      </c>
      <c r="AZ58" s="10">
        <f>3/24000000*OO[[#This Row],[108 (02JUL1985 09:00:00)-Water Temperature (C)]]*OO[[#This Row],[50]]</f>
        <v>2.1565250982809999E-7</v>
      </c>
      <c r="BA58" s="10">
        <f>3/24000000*OO[[#This Row],[109 (02JUL1985 12:00:00)-Water Temperature (C)]]*OO[[#This Row],[51]]</f>
        <v>2.225423485904375E-7</v>
      </c>
      <c r="BB58" s="10">
        <f>3/24000000*OO[[#This Row],[110 (02JUL1985 15:00:00)-Water Temperature (C)]]*OO[[#This Row],[52]]</f>
        <v>2.2409342996579995E-7</v>
      </c>
      <c r="BC58" s="10">
        <f>3/24000000*OO[[#This Row],[111 (02JUL1985 18:00:00)-Water Temperature (C)]]*OO[[#This Row],[53]]</f>
        <v>2.1273214354335E-7</v>
      </c>
      <c r="BD58" s="10">
        <f>3/24000000*OO[[#This Row],[112 (02JUL1985 21:00:00)-Water Temperature (C)]]*OO[[#This Row],[54]]</f>
        <v>1.9754344766518748E-7</v>
      </c>
      <c r="BE58" s="10">
        <f>3/24000000*OO[[#This Row],[113 (03JUL1985 00:00:00)-Water Temperature (C)]]*OO[[#This Row],[55]]</f>
        <v>1.7990796100792502E-7</v>
      </c>
      <c r="BF58" s="10">
        <f>3/24000000*OO[[#This Row],[114 (03JUL1985 03:00:00)-Water Temperature (C)]]*OO[[#This Row],[56]]</f>
        <v>1.652148171457125E-7</v>
      </c>
      <c r="BG58" s="10">
        <f>3/24000000*OO[[#This Row],[115 (03JUL1985 06:00:00)-Water Temperature (C)]]*OO[[#This Row],[57]]</f>
        <v>1.5517216639664999E-7</v>
      </c>
      <c r="BH58" s="10">
        <f>3/24000000*OO[[#This Row],[116 (03JUL1985 09:00:00)-Water Temperature (C)]]*OO[[#This Row],[58]]</f>
        <v>1.5127101685884999E-7</v>
      </c>
      <c r="BI58" s="10">
        <f>3/24000000*OO[[#This Row],[117 (03JUL1985 12:00:00)-Water Temperature (C)]]*OO[[#This Row],[59]]</f>
        <v>1.5105713444072502E-7</v>
      </c>
      <c r="BJ58" s="10">
        <f>3/24000000*OO[[#This Row],[118 (03JUL1985 15:00:00)-Water Temperature (C)]]*OO[[#This Row],[60]]</f>
        <v>1.4736136930668748E-7</v>
      </c>
      <c r="BK58" s="10">
        <f>3/24000000*OO[[#This Row],[119 (03JUL1985 18:00:00)-Water Temperature (C)]]*OO[[#This Row],[61]]</f>
        <v>1.3839414119223749E-7</v>
      </c>
      <c r="BL58" s="10">
        <f>3/24000000*OO[[#This Row],[120 (03JUL1985 21:00:00)-Water Temperature (C)]]*OO[[#This Row],[62]]</f>
        <v>1.2951505011376248E-7</v>
      </c>
      <c r="BM58" s="10">
        <f>3/24000000*OO[[#This Row],[121 (04JUL1985 00:00:00)-Water Temperature (C)]]*OO[[#This Row],[63]]</f>
        <v>1.2057255088278749E-7</v>
      </c>
      <c r="BN58" s="10">
        <f>3/24000000*OO[[#This Row],[122 (04JUL1985 03:00:00)-Water Temperature (C)]]*OO[[#This Row],[64]]</f>
        <v>1.16703722644725E-7</v>
      </c>
      <c r="BO58" s="10">
        <f>3/24000000*OO[[#This Row],[123 (04JUL1985 06:00:00)-Water Temperature (C)]]*OO[[#This Row],[65]]</f>
        <v>1.13495605348125E-7</v>
      </c>
      <c r="BP58" s="10">
        <f>3/24000000*OO[[#This Row],[124 (04JUL1985 09:00:00)-Water Temperature (C)]]*OO[[#This Row],[66]]</f>
        <v>1.1107053063745E-7</v>
      </c>
      <c r="BQ58" s="10">
        <f>3/24000000*OO[[#This Row],[125 (04JUL1985 12:00:00)-Water Temperature (C)]]*OO[[#This Row],[67]]</f>
        <v>1.0669933743599999E-7</v>
      </c>
      <c r="BR58" s="10">
        <f>3/24000000*OO[[#This Row],[126 (04JUL1985 15:00:00)-Water Temperature (C)]]*OO[[#This Row],[68]]</f>
        <v>1.0075515374109999E-7</v>
      </c>
      <c r="BS58" s="10">
        <f>3/24000000*OO[[#This Row],[127 (04JUL1985 18:00:00)-Water Temperature (C)]]*OO[[#This Row],[69]]</f>
        <v>9.3002926985799998E-8</v>
      </c>
      <c r="BT58" s="10">
        <f>3/24000000*OO[[#This Row],[128 (04JUL1985 21:00:00)-Water Temperature (C)]]*OO[[#This Row],[70]]</f>
        <v>8.4717257952862497E-8</v>
      </c>
      <c r="BU58" s="10">
        <f>3/24000000*OO[[#This Row],[129 (05JUL1985 00:00:00)-Water Temperature (C)]]*OO[[#This Row],[71]]</f>
        <v>7.6592385370550003E-8</v>
      </c>
      <c r="BV58" s="10">
        <f>3/24000000*OO[[#This Row],[130 (05JUL1985 03:00:00)-Water Temperature (C)]]*OO[[#This Row],[72]]</f>
        <v>7.2869621903499993E-8</v>
      </c>
      <c r="BW58" s="10">
        <f>3/24000000*OO[[#This Row],[131 (05JUL1985 06:00:00)-Water Temperature (C)]]*OO[[#This Row],[73]]</f>
        <v>7.0728601958312489E-8</v>
      </c>
      <c r="BX58" s="10">
        <f>3/24000000*OO[[#This Row],[132 (05JUL1985 09:00:00)-Water Temperature (C)]]*OO[[#This Row],[74]]</f>
        <v>7.0133685290025001E-8</v>
      </c>
      <c r="BY58" s="10">
        <f>3/24000000*OO[[#This Row],[133 (05JUL1985 12:00:00)-Water Temperature (C)]]*OO[[#This Row],[75]]</f>
        <v>7.0391931820312499E-8</v>
      </c>
      <c r="BZ58" s="10">
        <f>3/24000000*OO[[#This Row],[134 (05JUL1985 15:00:00)-Water Temperature (C)]]*OO[[#This Row],[76]]</f>
        <v>6.8551882995625012E-8</v>
      </c>
      <c r="CA58" s="10">
        <f>3/24000000*OO[[#This Row],[135 (05JUL1985 18:00:00)-Water Temperature (C)]]*OO[[#This Row],[77]]</f>
        <v>6.4844320329749997E-8</v>
      </c>
      <c r="CB58" s="10">
        <f>3/24000000*OO[[#This Row],[136 (05JUL1985 21:00:00)-Water Temperature (C)]]*OO[[#This Row],[78]]</f>
        <v>6.0541249192199997E-8</v>
      </c>
      <c r="CC58" s="10">
        <f>3/24000000*OO[[#This Row],[137 (06JUL1985 00:00:00)-Water Temperature (C)]]*OO[[#This Row],[79]]</f>
        <v>5.6053621271699988E-8</v>
      </c>
      <c r="CD58" s="10">
        <f>3/24000000*OO[[#This Row],[138 (06JUL1985 03:00:00)-Water Temperature (C)]]*OO[[#This Row],[80]]</f>
        <v>5.4065358815312506E-8</v>
      </c>
      <c r="CE58" s="10">
        <f>3/24000000*OO[[#This Row],[139 (06JUL1985 06:00:00)-Water Temperature (C)]]*OO[[#This Row],[81]]</f>
        <v>5.3428569236349999E-8</v>
      </c>
      <c r="CF58" s="10">
        <f>3/24000000*OO[[#This Row],[140 (06JUL1985 09:00:00)-Water Temperature (C)]]*OO[[#This Row],[82]]</f>
        <v>5.3858557195950002E-8</v>
      </c>
      <c r="CG58" s="10">
        <f>3/24000000*OO[[#This Row],[141 (06JUL1985 12:00:00)-Water Temperature (C)]]*OO[[#This Row],[83]]</f>
        <v>5.4340395274575E-8</v>
      </c>
      <c r="CH58" s="10">
        <f>3/24000000*OO[[#This Row],[142 (06JUL1985 15:00:00)-Water Temperature (C)]]*OO[[#This Row],[84]]</f>
        <v>5.3146173827687499E-8</v>
      </c>
      <c r="CI58" s="10">
        <f>3/24000000*OO[[#This Row],[143 (06JUL1985 18:00:00)-Water Temperature (C)]]*OO[[#This Row],[85]]</f>
        <v>5.0206706138599994E-8</v>
      </c>
      <c r="CJ58" s="10">
        <f>3/24000000*OO[[#This Row],[144 (06JUL1985 21:00:00)-Water Temperature (C)]]*OO[[#This Row],[86]]</f>
        <v>4.6731744014287496E-8</v>
      </c>
      <c r="CK58" s="10">
        <f>3/24000000*OO[[#This Row],[145 (07JUL1985 00:00:00)-Water Temperature (C)]]*OO[[#This Row],[87]]</f>
        <v>4.2621365625824995E-8</v>
      </c>
      <c r="CL58" s="10">
        <f>3/24000000*OO[[#This Row],[146 (07JUL1985 03:00:00)-Water Temperature (C)]]*OO[[#This Row],[88]]</f>
        <v>4.03045657686375E-8</v>
      </c>
      <c r="CM58" s="10">
        <f>3/24000000*OO[[#This Row],[147 (07JUL1985 06:00:00)-Water Temperature (C)]]*OO[[#This Row],[89]]</f>
        <v>3.8126399221049995E-8</v>
      </c>
      <c r="CN58" s="10">
        <f>3/24000000*OO[[#This Row],[148 (07JUL1985 09:00:00)-Water Temperature (C)]]*OO[[#This Row],[90]]</f>
        <v>3.6172051922249997E-8</v>
      </c>
      <c r="CO58" s="10">
        <f>3/24000000*OO[[#This Row],[149 (07JUL1985 12:00:00)-Water Temperature (C)]]*OO[[#This Row],[91]]</f>
        <v>3.5178599021525001E-8</v>
      </c>
      <c r="CP58" s="10">
        <f>3/24000000*OO[[#This Row],[150 (07JUL1985 15:00:00)-Water Temperature (C)]]*OO[[#This Row],[92]]</f>
        <v>3.4725773690437499E-8</v>
      </c>
      <c r="CQ58" s="10">
        <f>3/24000000*OO[[#This Row],[151 (07JUL1985 18:00:00)-Water Temperature (C)]]*OO[[#This Row],[93]]</f>
        <v>3.3422770344949999E-8</v>
      </c>
      <c r="CR58" s="10">
        <f>3/24000000*OO[[#This Row],[152 (07JUL1985 21:00:00)-Water Temperature (C)]]*OO[[#This Row],[94]]</f>
        <v>3.13504027093375E-8</v>
      </c>
      <c r="CS58" s="10">
        <f>3/24000000*OO[[#This Row],[153 (08JUL1985 00:00:00)-Water Temperature (C)]]*OO[[#This Row],[95]]</f>
        <v>2.9450643344350001E-8</v>
      </c>
      <c r="CT58" s="10">
        <f>3/24000000*OO[[#This Row],[154 (08JUL1985 03:00:00)-Water Temperature (C)]]*OO[[#This Row],[96]]</f>
        <v>2.9512594422675E-8</v>
      </c>
      <c r="CU58" s="10">
        <f>3/24000000*OO[[#This Row],[155 (08JUL1985 06:00:00)-Water Temperature (C)]]*OO[[#This Row],[97]]</f>
        <v>3.0573224984249999E-8</v>
      </c>
      <c r="CV58" s="10">
        <f>3/24000000*OO[[#This Row],[156 (08JUL1985 09:00:00)-Water Temperature (C)]]*OO[[#This Row],[98]]</f>
        <v>3.1793845339049998E-8</v>
      </c>
      <c r="CW58" s="10">
        <f>3/24000000*OO[[#This Row],[157 (08JUL1985 12:00:00)-Water Temperature (C)]]*OO[[#This Row],[99]]</f>
        <v>3.3758868116475E-8</v>
      </c>
    </row>
    <row r="59" spans="1:101" x14ac:dyDescent="0.35">
      <c r="A59" t="s">
        <v>64</v>
      </c>
      <c r="B59">
        <v>849.29769999999996</v>
      </c>
      <c r="C59" s="10">
        <f>3/24*OO[[#This Row],[59 (26JUN1985 06:00:00)-Water Temperature (C)]]*OO[[#This Row],[1]]/SUM(OO[1])</f>
        <v>3.4092861906439662E-10</v>
      </c>
      <c r="D59" s="10">
        <f>3/24*OO[[#This Row],[60 (26JUN1985 09:00:00)-Water Temperature (C)]]*OO[[#This Row],[2]]/SUM(OO[2])</f>
        <v>9.4612622218864934E-3</v>
      </c>
      <c r="E59" s="10">
        <f>3/24*OO[[#This Row],[61 (26JUN1985 12:00:00)-Water Temperature (C)]]*OO[[#This Row],[3]]/SUM(OO[3])</f>
        <v>0.16476850861462936</v>
      </c>
      <c r="F59" s="10">
        <f>3/24*OO[[#This Row],[62 (26JUN1985 15:00:00)-Water Temperature (C)]]*OO[[#This Row],[4]]/SUM(OO[4])</f>
        <v>7.934083751262698E-2</v>
      </c>
      <c r="G59" s="10">
        <f>3/24*OO[[#This Row],[63 (26JUN1985 18:00:00)-Water Temperature (C)]]*OO[[#This Row],[5]]/SUM(OO[5])</f>
        <v>6.8066540062479254E-3</v>
      </c>
      <c r="H59" s="10">
        <f>3/24*OO[[#This Row],[64 (26JUN1985 21:00:00)-Water Temperature (C)]]*OO[[#This Row],[6]]/SUM(OO[6])</f>
        <v>2.9892582693681478E-4</v>
      </c>
      <c r="I59" s="10">
        <f>3/24*OO[[#This Row],[65 (27JUN1985 00:00:00)-Water Temperature (C)]]*OO[[#This Row],[7]]/SUM(OO[7])</f>
        <v>6.3670089219371141E-5</v>
      </c>
      <c r="J59" s="10">
        <f>3/24*OO[[#This Row],[66 (27JUN1985 03:00:00)-Water Temperature (C)]]*OO[[#This Row],[8]]/SUM(OO[8])</f>
        <v>5.2802715966326069E-5</v>
      </c>
      <c r="K59" s="10">
        <f>3/24*OO[[#This Row],[67 (27JUN1985 06:00:00)-Water Temperature (C)]]*OO[[#This Row],[9]]/SUM(OO[9])</f>
        <v>5.0534484479231514E-5</v>
      </c>
      <c r="L59" s="10">
        <f>3/24*OO[[#This Row],[68 (27JUN1985 09:00:00)-Water Temperature (C)]]*OO[[#This Row],[10]]/SUM(OO[10])</f>
        <v>5.6723917183733942E-5</v>
      </c>
      <c r="M59" s="10">
        <f>3/24*OO[[#This Row],[69 (27JUN1985 12:00:00)-Water Temperature (C)]]*OO[[#This Row],[11]]/SUM(OO[11])</f>
        <v>6.3936500157759724E-5</v>
      </c>
      <c r="N59" s="10">
        <f>3/24*OO[[#This Row],[70 (27JUN1985 15:00:00)-Water Temperature (C)]]*OO[[#This Row],[12]]/SUM(OO[12])</f>
        <v>6.3256481328930942E-5</v>
      </c>
      <c r="O59" s="10">
        <f>3/24*OO[[#This Row],[71 (27JUN1985 18:00:00)-Water Temperature (C)]]*OO[[#This Row],[13]]/SUM(OO[13])</f>
        <v>5.7305262206759785E-5</v>
      </c>
      <c r="P59" s="10">
        <f>3/24*OO[[#This Row],[72 (27JUN1985 21:00:00)-Water Temperature (C)]]*OO[[#This Row],[14]]/SUM(OO[14])</f>
        <v>4.9200880743369759E-5</v>
      </c>
      <c r="Q59" s="10">
        <f>3/24*OO[[#This Row],[73 (28JUN1985 00:00:00)-Water Temperature (C)]]*OO[[#This Row],[15]]/SUM(OO[15])</f>
        <v>4.1554127112576171E-5</v>
      </c>
      <c r="R59" s="10">
        <f>3/24*OO[[#This Row],[74 (28JUN1985 03:00:00)-Water Temperature (C)]]*OO[[#This Row],[16]]/SUM(OO[16])</f>
        <v>3.6517286240359868E-5</v>
      </c>
      <c r="S59" s="10">
        <f>3/24*OO[[#This Row],[75 (28JUN1985 06:00:00)-Water Temperature (C)]]*OO[[#This Row],[17]]/SUM(OO[17])</f>
        <v>3.2124601725889153E-5</v>
      </c>
      <c r="T59" s="10">
        <f>3/24*OO[[#This Row],[76 (28JUN1985 09:00:00)-Water Temperature (C)]]*OO[[#This Row],[18]]/SUM(OO[18])</f>
        <v>2.8438268914630192E-5</v>
      </c>
      <c r="U59" s="10">
        <f>3/24*OO[[#This Row],[77 (28JUN1985 12:00:00)-Water Temperature (C)]]*OO[[#This Row],[19]]/SUM(OO[19])</f>
        <v>2.5464193244232891E-5</v>
      </c>
      <c r="V59" s="10">
        <f>3/24000000*OO[[#This Row],[78 (28JUN1985 15:00:00)-Water Temperature (C)]]*OO[[#This Row],[20]]</f>
        <v>2.2598475017299996E-5</v>
      </c>
      <c r="W59" s="10">
        <f>3/24000000*OO[[#This Row],[79 (28JUN1985 18:00:00)-Water Temperature (C)]]*OO[[#This Row],[21]]</f>
        <v>1.8992194130760004E-5</v>
      </c>
      <c r="X59" s="10">
        <f>3/24000000*OO[[#This Row],[80 (28JUN1985 21:00:00)-Water Temperature (C)]]*OO[[#This Row],[22]]</f>
        <v>1.5732885484631248E-5</v>
      </c>
      <c r="Y59" s="10">
        <f>3/24000000*OO[[#This Row],[81 (29JUN1985 00:00:00)-Water Temperature (C)]]*OO[[#This Row],[23]]</f>
        <v>1.3260026709897499E-5</v>
      </c>
      <c r="Z59" s="10">
        <f>3/24000000*OO[[#This Row],[82 (29JUN1985 03:00:00)-Water Temperature (C)]]*OO[[#This Row],[24]]</f>
        <v>1.1596648574769998E-5</v>
      </c>
      <c r="AA59" s="10">
        <f>3/24000000*OO[[#This Row],[83 (29JUN1985 06:00:00)-Water Temperature (C)]]*OO[[#This Row],[25]]</f>
        <v>9.9077894276237518E-6</v>
      </c>
      <c r="AB59" s="10">
        <f>3/24000000*OO[[#This Row],[84 (29JUN1985 09:00:00)-Water Temperature (C)]]*OO[[#This Row],[26]]</f>
        <v>8.8363416805874995E-6</v>
      </c>
      <c r="AC59" s="10">
        <f>3/24000000*OO[[#This Row],[85 (29JUN1985 12:00:00)-Water Temperature (C)]]*OO[[#This Row],[27]]</f>
        <v>7.9376579170799997E-6</v>
      </c>
      <c r="AD59" s="10">
        <f>3/24000000*OO[[#This Row],[86 (29JUN1985 15:00:00)-Water Temperature (C)]]*OO[[#This Row],[28]]</f>
        <v>6.9088033157812482E-6</v>
      </c>
      <c r="AE59" s="10">
        <f>3/24000000*OO[[#This Row],[88 (29JUN1985 21:00:00)-Water Temperature (C)]]*OO[[#This Row],[30]]</f>
        <v>4.9865302322249999E-6</v>
      </c>
      <c r="AF59" s="10">
        <f>3/24000000*OO[[#This Row],[88 (29JUN1985 21:00:00)-Water Temperature (C)]]*OO[[#This Row],[30]]</f>
        <v>4.9865302322249999E-6</v>
      </c>
      <c r="AG59" s="10">
        <f>3/24000000*OO[[#This Row],[89 (30JUN1985 00:00:00)-Water Temperature (C)]]*OO[[#This Row],[31]]</f>
        <v>4.2353813043474996E-6</v>
      </c>
      <c r="AH59" s="10">
        <f>3/24000000*OO[[#This Row],[90 (30JUN1985 03:00:00)-Water Temperature (C)]]*OO[[#This Row],[32]]</f>
        <v>3.7481150347249995E-6</v>
      </c>
      <c r="AI59" s="10">
        <f>3/24000000*OO[[#This Row],[91 (30JUN1985 06:00:00)-Water Temperature (C)]]*OO[[#This Row],[33]]</f>
        <v>3.3318833343599997E-6</v>
      </c>
      <c r="AJ59" s="10">
        <f>3/24000000*OO[[#This Row],[92 (30JUN1985 09:00:00)-Water Temperature (C)]]*OO[[#This Row],[34]]</f>
        <v>2.9125244734987497E-6</v>
      </c>
      <c r="AK59" s="10">
        <f>3/24000000*OO[[#This Row],[93 (30JUN1985 12:00:00)-Water Temperature (C)]]*OO[[#This Row],[35]]</f>
        <v>2.356415328728E-6</v>
      </c>
      <c r="AL59" s="10">
        <f>3/24000000*OO[[#This Row],[94 (30JUN1985 15:00:00)-Water Temperature (C)]]*OO[[#This Row],[36]]</f>
        <v>1.677772211273375E-6</v>
      </c>
      <c r="AM59" s="10">
        <f>3/24000000*OO[[#This Row],[95 (30JUN1985 18:00:00)-Water Temperature (C)]]*OO[[#This Row],[37]]</f>
        <v>1.1221243258706248E-6</v>
      </c>
      <c r="AN59" s="10">
        <f>3/24000000*OO[[#This Row],[96 (30JUN1985 21:00:00)-Water Temperature (C)]]*OO[[#This Row],[38]]</f>
        <v>7.8112878805375002E-7</v>
      </c>
      <c r="AO59" s="10">
        <f>3/24000000*OO[[#This Row],[97 (01JUL1985 00:00:00)-Water Temperature (C)]]*OO[[#This Row],[39]]</f>
        <v>5.8114795992062502E-7</v>
      </c>
      <c r="AP59" s="10">
        <f>3/24000000*OO[[#This Row],[98 (01JUL1985 03:00:00)-Water Temperature (C)]]*OO[[#This Row],[40]]</f>
        <v>4.7509025746937503E-7</v>
      </c>
      <c r="AQ59" s="10">
        <f>3/24000000*OO[[#This Row],[99 (01JUL1985 06:00:00)-Water Temperature (C)]]*OO[[#This Row],[41]]</f>
        <v>4.1041628560799995E-7</v>
      </c>
      <c r="AR59" s="10">
        <f>3/24000000*OO[[#This Row],[100 (01JUL1985 09:00:00)-Water Temperature (C)]]*OO[[#This Row],[42]]</f>
        <v>3.64260183364E-7</v>
      </c>
      <c r="AS59" s="10">
        <f>3/24000000*OO[[#This Row],[101 (01JUL1985 12:00:00)-Water Temperature (C)]]*OO[[#This Row],[43]]</f>
        <v>3.2709733223875002E-7</v>
      </c>
      <c r="AT59" s="10">
        <f>3/24000000*OO[[#This Row],[102 (01JUL1985 15:00:00)-Water Temperature (C)]]*OO[[#This Row],[44]]</f>
        <v>2.8674040247299999E-7</v>
      </c>
      <c r="AU59" s="10">
        <f>3/24000000*OO[[#This Row],[103 (01JUL1985 18:00:00)-Water Temperature (C)]]*OO[[#This Row],[45]]</f>
        <v>2.5053779624999999E-7</v>
      </c>
      <c r="AV59" s="10">
        <f>3/24000000*OO[[#This Row],[104 (01JUL1985 21:00:00)-Water Temperature (C)]]*OO[[#This Row],[46]]</f>
        <v>2.2024730310824998E-7</v>
      </c>
      <c r="AW59" s="10">
        <f>3/24000000*OO[[#This Row],[105 (02JUL1985 00:00:00)-Water Temperature (C)]]*OO[[#This Row],[47]]</f>
        <v>1.9834523324349999E-7</v>
      </c>
      <c r="AX59" s="10">
        <f>3/24000000*OO[[#This Row],[106 (02JUL1985 03:00:00)-Water Temperature (C)]]*OO[[#This Row],[48]]</f>
        <v>1.8949206549719996E-7</v>
      </c>
      <c r="AY59" s="10">
        <f>3/24000000*OO[[#This Row],[107 (02JUL1985 06:00:00)-Water Temperature (C)]]*OO[[#This Row],[49]]</f>
        <v>1.8678433464437498E-7</v>
      </c>
      <c r="AZ59" s="10">
        <f>3/24000000*OO[[#This Row],[108 (02JUL1985 09:00:00)-Water Temperature (C)]]*OO[[#This Row],[50]]</f>
        <v>1.8868706642975E-7</v>
      </c>
      <c r="BA59" s="10">
        <f>3/24000000*OO[[#This Row],[109 (02JUL1985 12:00:00)-Water Temperature (C)]]*OO[[#This Row],[51]]</f>
        <v>1.9405364755968749E-7</v>
      </c>
      <c r="BB59" s="10">
        <f>3/24000000*OO[[#This Row],[110 (02JUL1985 15:00:00)-Water Temperature (C)]]*OO[[#This Row],[52]]</f>
        <v>1.9551974366898748E-7</v>
      </c>
      <c r="BC59" s="10">
        <f>3/24000000*OO[[#This Row],[111 (02JUL1985 18:00:00)-Water Temperature (C)]]*OO[[#This Row],[53]]</f>
        <v>1.8611815036200001E-7</v>
      </c>
      <c r="BD59" s="10">
        <f>3/24000000*OO[[#This Row],[112 (02JUL1985 21:00:00)-Water Temperature (C)]]*OO[[#This Row],[54]]</f>
        <v>1.7327806235145E-7</v>
      </c>
      <c r="BE59" s="10">
        <f>3/24000000*OO[[#This Row],[113 (03JUL1985 00:00:00)-Water Temperature (C)]]*OO[[#This Row],[55]]</f>
        <v>1.5837843997875001E-7</v>
      </c>
      <c r="BF59" s="10">
        <f>3/24000000*OO[[#This Row],[114 (03JUL1985 03:00:00)-Water Temperature (C)]]*OO[[#This Row],[56]]</f>
        <v>1.45726448207375E-7</v>
      </c>
      <c r="BG59" s="10">
        <f>3/24000000*OO[[#This Row],[115 (03JUL1985 06:00:00)-Water Temperature (C)]]*OO[[#This Row],[57]]</f>
        <v>1.367181014117625E-7</v>
      </c>
      <c r="BH59" s="10">
        <f>3/24000000*OO[[#This Row],[116 (03JUL1985 09:00:00)-Water Temperature (C)]]*OO[[#This Row],[58]]</f>
        <v>1.327682903933125E-7</v>
      </c>
      <c r="BI59" s="10">
        <f>3/24000000*OO[[#This Row],[117 (03JUL1985 12:00:00)-Water Temperature (C)]]*OO[[#This Row],[59]]</f>
        <v>1.3220092052999998E-7</v>
      </c>
      <c r="BJ59" s="10">
        <f>3/24000000*OO[[#This Row],[118 (03JUL1985 15:00:00)-Water Temperature (C)]]*OO[[#This Row],[60]]</f>
        <v>1.2898417407925E-7</v>
      </c>
      <c r="BK59" s="10">
        <f>3/24000000*OO[[#This Row],[119 (03JUL1985 18:00:00)-Water Temperature (C)]]*OO[[#This Row],[61]]</f>
        <v>1.2119160360580001E-7</v>
      </c>
      <c r="BL59" s="10">
        <f>3/24000000*OO[[#This Row],[120 (03JUL1985 21:00:00)-Water Temperature (C)]]*OO[[#This Row],[62]]</f>
        <v>1.1349672798194999E-7</v>
      </c>
      <c r="BM59" s="10">
        <f>3/24000000*OO[[#This Row],[121 (04JUL1985 00:00:00)-Water Temperature (C)]]*OO[[#This Row],[63]]</f>
        <v>1.059679753744E-7</v>
      </c>
      <c r="BN59" s="10">
        <f>3/24000000*OO[[#This Row],[122 (04JUL1985 03:00:00)-Water Temperature (C)]]*OO[[#This Row],[64]]</f>
        <v>1.0272098697862498E-7</v>
      </c>
      <c r="BO59" s="10">
        <f>3/24000000*OO[[#This Row],[123 (04JUL1985 06:00:00)-Water Temperature (C)]]*OO[[#This Row],[65]]</f>
        <v>9.9954463440824991E-8</v>
      </c>
      <c r="BP59" s="10">
        <f>3/24000000*OO[[#This Row],[124 (04JUL1985 09:00:00)-Water Temperature (C)]]*OO[[#This Row],[66]]</f>
        <v>9.76149483534E-8</v>
      </c>
      <c r="BQ59" s="10">
        <f>3/24000000*OO[[#This Row],[125 (04JUL1985 12:00:00)-Water Temperature (C)]]*OO[[#This Row],[67]]</f>
        <v>9.3685379578174982E-8</v>
      </c>
      <c r="BR59" s="10">
        <f>3/24000000*OO[[#This Row],[126 (04JUL1985 15:00:00)-Water Temperature (C)]]*OO[[#This Row],[68]]</f>
        <v>8.8429511387787477E-8</v>
      </c>
      <c r="BS59" s="10">
        <f>3/24000000*OO[[#This Row],[127 (04JUL1985 18:00:00)-Water Temperature (C)]]*OO[[#This Row],[69]]</f>
        <v>8.1702704927400001E-8</v>
      </c>
      <c r="BT59" s="10">
        <f>3/24000000*OO[[#This Row],[128 (04JUL1985 21:00:00)-Water Temperature (C)]]*OO[[#This Row],[70]]</f>
        <v>7.45702310254125E-8</v>
      </c>
      <c r="BU59" s="10">
        <f>3/24000000*OO[[#This Row],[129 (05JUL1985 00:00:00)-Water Temperature (C)]]*OO[[#This Row],[71]]</f>
        <v>6.7528498097937497E-8</v>
      </c>
      <c r="BV59" s="10">
        <f>3/24000000*OO[[#This Row],[130 (05JUL1985 03:00:00)-Water Temperature (C)]]*OO[[#This Row],[72]]</f>
        <v>6.4144189394374999E-8</v>
      </c>
      <c r="BW59" s="10">
        <f>3/24000000*OO[[#This Row],[131 (05JUL1985 06:00:00)-Water Temperature (C)]]*OO[[#This Row],[73]]</f>
        <v>6.218338927781249E-8</v>
      </c>
      <c r="BX59" s="10">
        <f>3/24000000*OO[[#This Row],[132 (05JUL1985 09:00:00)-Water Temperature (C)]]*OO[[#This Row],[74]]</f>
        <v>6.1480025334974998E-8</v>
      </c>
      <c r="BY59" s="10">
        <f>3/24000000*OO[[#This Row],[133 (05JUL1985 12:00:00)-Water Temperature (C)]]*OO[[#This Row],[75]]</f>
        <v>6.1560752317350004E-8</v>
      </c>
      <c r="BZ59" s="10">
        <f>3/24000000*OO[[#This Row],[134 (05JUL1985 15:00:00)-Water Temperature (C)]]*OO[[#This Row],[76]]</f>
        <v>5.9975456750999997E-8</v>
      </c>
      <c r="CA59" s="10">
        <f>3/24000000*OO[[#This Row],[135 (05JUL1985 18:00:00)-Water Temperature (C)]]*OO[[#This Row],[77]]</f>
        <v>5.6807846581612499E-8</v>
      </c>
      <c r="CB59" s="10">
        <f>3/24000000*OO[[#This Row],[136 (05JUL1985 21:00:00)-Water Temperature (C)]]*OO[[#This Row],[78]]</f>
        <v>5.314234181135001E-8</v>
      </c>
      <c r="CC59" s="10">
        <f>3/24000000*OO[[#This Row],[137 (06JUL1985 00:00:00)-Water Temperature (C)]]*OO[[#This Row],[79]]</f>
        <v>4.9294847610000002E-8</v>
      </c>
      <c r="CD59" s="10">
        <f>3/24000000*OO[[#This Row],[138 (06JUL1985 03:00:00)-Water Temperature (C)]]*OO[[#This Row],[80]]</f>
        <v>4.7534848381949999E-8</v>
      </c>
      <c r="CE59" s="10">
        <f>3/24000000*OO[[#This Row],[139 (06JUL1985 06:00:00)-Water Temperature (C)]]*OO[[#This Row],[81]]</f>
        <v>4.6930510927999994E-8</v>
      </c>
      <c r="CF59" s="10">
        <f>3/24000000*OO[[#This Row],[140 (06JUL1985 09:00:00)-Water Temperature (C)]]*OO[[#This Row],[82]]</f>
        <v>4.718246578065E-8</v>
      </c>
      <c r="CG59" s="10">
        <f>3/24000000*OO[[#This Row],[141 (06JUL1985 12:00:00)-Water Temperature (C)]]*OO[[#This Row],[83]]</f>
        <v>4.7510111080524999E-8</v>
      </c>
      <c r="CH59" s="10">
        <f>3/24000000*OO[[#This Row],[142 (06JUL1985 15:00:00)-Water Temperature (C)]]*OO[[#This Row],[84]]</f>
        <v>4.6483939104349997E-8</v>
      </c>
      <c r="CI59" s="10">
        <f>3/24000000*OO[[#This Row],[143 (06JUL1985 18:00:00)-Water Temperature (C)]]*OO[[#This Row],[85]]</f>
        <v>4.3961848435374999E-8</v>
      </c>
      <c r="CJ59" s="10">
        <f>3/24000000*OO[[#This Row],[144 (06JUL1985 21:00:00)-Water Temperature (C)]]*OO[[#This Row],[86]]</f>
        <v>4.1007754025874997E-8</v>
      </c>
      <c r="CK59" s="10">
        <f>3/24000000*OO[[#This Row],[145 (07JUL1985 00:00:00)-Water Temperature (C)]]*OO[[#This Row],[87]]</f>
        <v>3.75271441813125E-8</v>
      </c>
      <c r="CL59" s="10">
        <f>3/24000000*OO[[#This Row],[146 (07JUL1985 03:00:00)-Water Temperature (C)]]*OO[[#This Row],[88]]</f>
        <v>3.5503104663687495E-8</v>
      </c>
      <c r="CM59" s="10">
        <f>3/24000000*OO[[#This Row],[147 (07JUL1985 06:00:00)-Water Temperature (C)]]*OO[[#This Row],[89]]</f>
        <v>3.3580655770724994E-8</v>
      </c>
      <c r="CN59" s="10">
        <f>3/24000000*OO[[#This Row],[148 (07JUL1985 09:00:00)-Water Temperature (C)]]*OO[[#This Row],[90]]</f>
        <v>3.1717551186687497E-8</v>
      </c>
      <c r="CO59" s="10">
        <f>3/24000000*OO[[#This Row],[149 (07JUL1985 12:00:00)-Water Temperature (C)]]*OO[[#This Row],[91]]</f>
        <v>3.0727016819975002E-8</v>
      </c>
      <c r="CP59" s="10">
        <f>3/24000000*OO[[#This Row],[150 (07JUL1985 15:00:00)-Water Temperature (C)]]*OO[[#This Row],[92]]</f>
        <v>3.03249962785E-8</v>
      </c>
      <c r="CQ59" s="10">
        <f>3/24000000*OO[[#This Row],[151 (07JUL1985 18:00:00)-Water Temperature (C)]]*OO[[#This Row],[93]]</f>
        <v>2.9256486504524998E-8</v>
      </c>
      <c r="CR59" s="10">
        <f>3/24000000*OO[[#This Row],[152 (07JUL1985 21:00:00)-Water Temperature (C)]]*OO[[#This Row],[94]]</f>
        <v>2.7512480755174999E-8</v>
      </c>
      <c r="CS59" s="10">
        <f>3/24000000*OO[[#This Row],[153 (08JUL1985 00:00:00)-Water Temperature (C)]]*OO[[#This Row],[95]]</f>
        <v>2.5845116002275003E-8</v>
      </c>
      <c r="CT59" s="10">
        <f>3/24000000*OO[[#This Row],[154 (08JUL1985 03:00:00)-Water Temperature (C)]]*OO[[#This Row],[96]]</f>
        <v>2.5846743450262499E-8</v>
      </c>
      <c r="CU59" s="10">
        <f>3/24000000*OO[[#This Row],[155 (08JUL1985 06:00:00)-Water Temperature (C)]]*OO[[#This Row],[97]]</f>
        <v>2.6757588354087501E-8</v>
      </c>
      <c r="CV59" s="10">
        <f>3/24000000*OO[[#This Row],[156 (08JUL1985 09:00:00)-Water Temperature (C)]]*OO[[#This Row],[98]]</f>
        <v>2.7740041197150001E-8</v>
      </c>
      <c r="CW59" s="10">
        <f>3/24000000*OO[[#This Row],[157 (08JUL1985 12:00:00)-Water Temperature (C)]]*OO[[#This Row],[99]]</f>
        <v>2.9308098877750003E-8</v>
      </c>
    </row>
    <row r="60" spans="1:101" x14ac:dyDescent="0.35">
      <c r="A60" t="s">
        <v>65</v>
      </c>
      <c r="B60">
        <v>883.13670000000002</v>
      </c>
      <c r="C60" s="10">
        <f>3/24*OO[[#This Row],[59 (26JUN1985 06:00:00)-Water Temperature (C)]]*OO[[#This Row],[1]]/SUM(OO[1])</f>
        <v>3.7951670834093319E-11</v>
      </c>
      <c r="D60" s="10">
        <f>3/24*OO[[#This Row],[60 (26JUN1985 09:00:00)-Water Temperature (C)]]*OO[[#This Row],[2]]/SUM(OO[2])</f>
        <v>4.2347648660455385E-3</v>
      </c>
      <c r="E60" s="10">
        <f>3/24*OO[[#This Row],[61 (26JUN1985 12:00:00)-Water Temperature (C)]]*OO[[#This Row],[3]]/SUM(OO[3])</f>
        <v>0.10836007886291342</v>
      </c>
      <c r="F60" s="10">
        <f>3/24*OO[[#This Row],[62 (26JUN1985 15:00:00)-Water Temperature (C)]]*OO[[#This Row],[4]]/SUM(OO[4])</f>
        <v>6.2673052831713399E-2</v>
      </c>
      <c r="G60" s="10">
        <f>3/24*OO[[#This Row],[63 (26JUN1985 18:00:00)-Water Temperature (C)]]*OO[[#This Row],[5]]/SUM(OO[5])</f>
        <v>5.9374873119857384E-3</v>
      </c>
      <c r="H60" s="10">
        <f>3/24*OO[[#This Row],[64 (26JUN1985 21:00:00)-Water Temperature (C)]]*OO[[#This Row],[6]]/SUM(OO[6])</f>
        <v>2.6141987998066211E-4</v>
      </c>
      <c r="I60" s="10">
        <f>3/24*OO[[#This Row],[65 (27JUN1985 00:00:00)-Water Temperature (C)]]*OO[[#This Row],[7]]/SUM(OO[7])</f>
        <v>4.6117823350248114E-5</v>
      </c>
      <c r="J60" s="10">
        <f>3/24*OO[[#This Row],[66 (27JUN1985 03:00:00)-Water Temperature (C)]]*OO[[#This Row],[8]]/SUM(OO[8])</f>
        <v>3.7288953879009457E-5</v>
      </c>
      <c r="K60" s="10">
        <f>3/24*OO[[#This Row],[67 (27JUN1985 06:00:00)-Water Temperature (C)]]*OO[[#This Row],[9]]/SUM(OO[9])</f>
        <v>3.5459308366636785E-5</v>
      </c>
      <c r="L60" s="10">
        <f>3/24*OO[[#This Row],[68 (27JUN1985 09:00:00)-Water Temperature (C)]]*OO[[#This Row],[10]]/SUM(OO[10])</f>
        <v>3.9514037825041454E-5</v>
      </c>
      <c r="M60" s="10">
        <f>3/24*OO[[#This Row],[69 (27JUN1985 12:00:00)-Water Temperature (C)]]*OO[[#This Row],[11]]/SUM(OO[11])</f>
        <v>4.4987214357137463E-5</v>
      </c>
      <c r="N60" s="10">
        <f>3/24*OO[[#This Row],[70 (27JUN1985 15:00:00)-Water Temperature (C)]]*OO[[#This Row],[12]]/SUM(OO[12])</f>
        <v>4.5073745110257321E-5</v>
      </c>
      <c r="O60" s="10">
        <f>3/24*OO[[#This Row],[71 (27JUN1985 18:00:00)-Water Temperature (C)]]*OO[[#This Row],[13]]/SUM(OO[13])</f>
        <v>4.121266240896941E-5</v>
      </c>
      <c r="P60" s="10">
        <f>3/24*OO[[#This Row],[72 (27JUN1985 21:00:00)-Water Temperature (C)]]*OO[[#This Row],[14]]/SUM(OO[14])</f>
        <v>3.5673961485749994E-5</v>
      </c>
      <c r="Q60" s="10">
        <f>3/24*OO[[#This Row],[73 (28JUN1985 00:00:00)-Water Temperature (C)]]*OO[[#This Row],[15]]/SUM(OO[15])</f>
        <v>3.0297188947804592E-5</v>
      </c>
      <c r="R60" s="10">
        <f>3/24*OO[[#This Row],[74 (28JUN1985 03:00:00)-Water Temperature (C)]]*OO[[#This Row],[16]]/SUM(OO[16])</f>
        <v>2.6745982392311955E-5</v>
      </c>
      <c r="S60" s="10">
        <f>3/24*OO[[#This Row],[75 (28JUN1985 06:00:00)-Water Temperature (C)]]*OO[[#This Row],[17]]/SUM(OO[17])</f>
        <v>2.3661323927727238E-5</v>
      </c>
      <c r="T60" s="10">
        <f>3/24*OO[[#This Row],[76 (28JUN1985 09:00:00)-Water Temperature (C)]]*OO[[#This Row],[18]]/SUM(OO[18])</f>
        <v>2.1043473550197744E-5</v>
      </c>
      <c r="U60" s="10">
        <f>3/24*OO[[#This Row],[77 (28JUN1985 12:00:00)-Water Temperature (C)]]*OO[[#This Row],[19]]/SUM(OO[19])</f>
        <v>1.8921612982190347E-5</v>
      </c>
      <c r="V60" s="10">
        <f>3/24000000*OO[[#This Row],[78 (28JUN1985 15:00:00)-Water Temperature (C)]]*OO[[#This Row],[20]]</f>
        <v>1.6900878493181246E-5</v>
      </c>
      <c r="W60" s="10">
        <f>3/24000000*OO[[#This Row],[79 (28JUN1985 18:00:00)-Water Temperature (C)]]*OO[[#This Row],[21]]</f>
        <v>1.432804150085E-5</v>
      </c>
      <c r="X60" s="10">
        <f>3/24000000*OO[[#This Row],[80 (28JUN1985 21:00:00)-Water Temperature (C)]]*OO[[#This Row],[22]]</f>
        <v>1.1941959958481249E-5</v>
      </c>
      <c r="Y60" s="10">
        <f>3/24000000*OO[[#This Row],[81 (29JUN1985 00:00:00)-Water Temperature (C)]]*OO[[#This Row],[23]]</f>
        <v>1.0121307704085001E-5</v>
      </c>
      <c r="Z60" s="10">
        <f>3/24000000*OO[[#This Row],[82 (29JUN1985 03:00:00)-Water Temperature (C)]]*OO[[#This Row],[24]]</f>
        <v>8.9028190508237497E-6</v>
      </c>
      <c r="AA60" s="10">
        <f>3/24000000*OO[[#This Row],[83 (29JUN1985 06:00:00)-Water Temperature (C)]]*OO[[#This Row],[25]]</f>
        <v>7.6569033766599995E-6</v>
      </c>
      <c r="AB60" s="10">
        <f>3/24000000*OO[[#This Row],[84 (29JUN1985 09:00:00)-Water Temperature (C)]]*OO[[#This Row],[26]]</f>
        <v>6.8520975979150002E-6</v>
      </c>
      <c r="AC60" s="10">
        <f>3/24000000*OO[[#This Row],[85 (29JUN1985 12:00:00)-Water Temperature (C)]]*OO[[#This Row],[27]]</f>
        <v>6.1921784278925004E-6</v>
      </c>
      <c r="AD60" s="10">
        <f>3/24000000*OO[[#This Row],[86 (29JUN1985 15:00:00)-Water Temperature (C)]]*OO[[#This Row],[28]]</f>
        <v>5.4314252704599988E-6</v>
      </c>
      <c r="AE60" s="10">
        <f>3/24000000*OO[[#This Row],[88 (29JUN1985 21:00:00)-Water Temperature (C)]]*OO[[#This Row],[30]]</f>
        <v>3.9783029601562499E-6</v>
      </c>
      <c r="AF60" s="10">
        <f>3/24000000*OO[[#This Row],[88 (29JUN1985 21:00:00)-Water Temperature (C)]]*OO[[#This Row],[30]]</f>
        <v>3.9783029601562499E-6</v>
      </c>
      <c r="AG60" s="10">
        <f>3/24000000*OO[[#This Row],[89 (30JUN1985 00:00:00)-Water Temperature (C)]]*OO[[#This Row],[31]]</f>
        <v>3.4052585963137499E-6</v>
      </c>
      <c r="AH60" s="10">
        <f>3/24000000*OO[[#This Row],[90 (30JUN1985 03:00:00)-Water Temperature (C)]]*OO[[#This Row],[32]]</f>
        <v>3.0344388591E-6</v>
      </c>
      <c r="AI60" s="10">
        <f>3/24000000*OO[[#This Row],[91 (30JUN1985 06:00:00)-Water Temperature (C)]]*OO[[#This Row],[33]]</f>
        <v>2.7098558594974999E-6</v>
      </c>
      <c r="AJ60" s="10">
        <f>3/24000000*OO[[#This Row],[92 (30JUN1985 09:00:00)-Water Temperature (C)]]*OO[[#This Row],[34]]</f>
        <v>2.3830057086062497E-6</v>
      </c>
      <c r="AK60" s="10">
        <f>3/24000000*OO[[#This Row],[93 (30JUN1985 12:00:00)-Water Temperature (C)]]*OO[[#This Row],[35]]</f>
        <v>1.9495641672397498E-6</v>
      </c>
      <c r="AL60" s="10">
        <f>3/24000000*OO[[#This Row],[94 (30JUN1985 15:00:00)-Water Temperature (C)]]*OO[[#This Row],[36]]</f>
        <v>1.402153253594625E-6</v>
      </c>
      <c r="AM60" s="10">
        <f>3/24000000*OO[[#This Row],[95 (30JUN1985 18:00:00)-Water Temperature (C)]]*OO[[#This Row],[37]]</f>
        <v>9.3947836790675009E-7</v>
      </c>
      <c r="AN60" s="10">
        <f>3/24000000*OO[[#This Row],[96 (30JUN1985 21:00:00)-Water Temperature (C)]]*OO[[#This Row],[38]]</f>
        <v>6.5124812779599984E-7</v>
      </c>
      <c r="AO60" s="10">
        <f>3/24000000*OO[[#This Row],[97 (01JUL1985 00:00:00)-Water Temperature (C)]]*OO[[#This Row],[39]]</f>
        <v>4.8217258875687497E-7</v>
      </c>
      <c r="AP60" s="10">
        <f>3/24000000*OO[[#This Row],[98 (01JUL1985 03:00:00)-Water Temperature (C)]]*OO[[#This Row],[40]]</f>
        <v>3.9198753738674997E-7</v>
      </c>
      <c r="AQ60" s="10">
        <f>3/24000000*OO[[#This Row],[99 (01JUL1985 06:00:00)-Water Temperature (C)]]*OO[[#This Row],[41]]</f>
        <v>3.3752838565200001E-7</v>
      </c>
      <c r="AR60" s="10">
        <f>3/24000000*OO[[#This Row],[100 (01JUL1985 09:00:00)-Water Temperature (C)]]*OO[[#This Row],[42]]</f>
        <v>2.98525812447E-7</v>
      </c>
      <c r="AS60" s="10">
        <f>3/24000000*OO[[#This Row],[101 (01JUL1985 12:00:00)-Water Temperature (C)]]*OO[[#This Row],[43]]</f>
        <v>2.6820078354462499E-7</v>
      </c>
      <c r="AT60" s="10">
        <f>3/24000000*OO[[#This Row],[102 (01JUL1985 15:00:00)-Water Temperature (C)]]*OO[[#This Row],[44]]</f>
        <v>2.3534101117312499E-7</v>
      </c>
      <c r="AU60" s="10">
        <f>3/24000000*OO[[#This Row],[103 (01JUL1985 18:00:00)-Water Temperature (C)]]*OO[[#This Row],[45]]</f>
        <v>2.0541481674757496E-7</v>
      </c>
      <c r="AV60" s="10">
        <f>3/24000000*OO[[#This Row],[104 (01JUL1985 21:00:00)-Water Temperature (C)]]*OO[[#This Row],[46]]</f>
        <v>1.8051895916309999E-7</v>
      </c>
      <c r="AW60" s="10">
        <f>3/24000000*OO[[#This Row],[105 (02JUL1985 00:00:00)-Water Temperature (C)]]*OO[[#This Row],[47]]</f>
        <v>1.6226682978318752E-7</v>
      </c>
      <c r="AX60" s="10">
        <f>3/24000000*OO[[#This Row],[106 (02JUL1985 03:00:00)-Water Temperature (C)]]*OO[[#This Row],[48]]</f>
        <v>1.5469968895545E-7</v>
      </c>
      <c r="AY60" s="10">
        <f>3/24000000*OO[[#This Row],[107 (02JUL1985 06:00:00)-Water Temperature (C)]]*OO[[#This Row],[49]]</f>
        <v>1.5228514813834999E-7</v>
      </c>
      <c r="AZ60" s="10">
        <f>3/24000000*OO[[#This Row],[108 (02JUL1985 09:00:00)-Water Temperature (C)]]*OO[[#This Row],[50]]</f>
        <v>1.5350343156076246E-7</v>
      </c>
      <c r="BA60" s="10">
        <f>3/24000000*OO[[#This Row],[109 (02JUL1985 12:00:00)-Water Temperature (C)]]*OO[[#This Row],[51]]</f>
        <v>1.5747880975557496E-7</v>
      </c>
      <c r="BB60" s="10">
        <f>3/24000000*OO[[#This Row],[110 (02JUL1985 15:00:00)-Water Temperature (C)]]*OO[[#This Row],[52]]</f>
        <v>1.5883349445926248E-7</v>
      </c>
      <c r="BC60" s="10">
        <f>3/24000000*OO[[#This Row],[111 (02JUL1985 18:00:00)-Water Temperature (C)]]*OO[[#This Row],[53]]</f>
        <v>1.5156980129943752E-7</v>
      </c>
      <c r="BD60" s="10">
        <f>3/24000000*OO[[#This Row],[112 (02JUL1985 21:00:00)-Water Temperature (C)]]*OO[[#This Row],[54]]</f>
        <v>1.4142546610431249E-7</v>
      </c>
      <c r="BE60" s="10">
        <f>3/24000000*OO[[#This Row],[113 (03JUL1985 00:00:00)-Water Temperature (C)]]*OO[[#This Row],[55]]</f>
        <v>1.2962000810921251E-7</v>
      </c>
      <c r="BF60" s="10">
        <f>3/24000000*OO[[#This Row],[114 (03JUL1985 03:00:00)-Water Temperature (C)]]*OO[[#This Row],[56]]</f>
        <v>1.1943469856593749E-7</v>
      </c>
      <c r="BG60" s="10">
        <f>3/24000000*OO[[#This Row],[115 (03JUL1985 06:00:00)-Water Temperature (C)]]*OO[[#This Row],[57]]</f>
        <v>1.1195714058205E-7</v>
      </c>
      <c r="BH60" s="10">
        <f>3/24000000*OO[[#This Row],[116 (03JUL1985 09:00:00)-Water Temperature (C)]]*OO[[#This Row],[58]]</f>
        <v>1.0842773947499999E-7</v>
      </c>
      <c r="BI60" s="10">
        <f>3/24000000*OO[[#This Row],[117 (03JUL1985 12:00:00)-Water Temperature (C)]]*OO[[#This Row],[59]]</f>
        <v>1.0775771857353748E-7</v>
      </c>
      <c r="BJ60" s="10">
        <f>3/24000000*OO[[#This Row],[118 (03JUL1985 15:00:00)-Water Temperature (C)]]*OO[[#This Row],[60]]</f>
        <v>1.0522708983637499E-7</v>
      </c>
      <c r="BK60" s="10">
        <f>3/24000000*OO[[#This Row],[119 (03JUL1985 18:00:00)-Water Temperature (C)]]*OO[[#This Row],[61]]</f>
        <v>9.8933452190250007E-8</v>
      </c>
      <c r="BL60" s="10">
        <f>3/24000000*OO[[#This Row],[120 (03JUL1985 21:00:00)-Water Temperature (C)]]*OO[[#This Row],[62]]</f>
        <v>9.2706544160212508E-8</v>
      </c>
      <c r="BM60" s="10">
        <f>3/24000000*OO[[#This Row],[121 (04JUL1985 00:00:00)-Water Temperature (C)]]*OO[[#This Row],[63]]</f>
        <v>8.6731214862324995E-8</v>
      </c>
      <c r="BN60" s="10">
        <f>3/24000000*OO[[#This Row],[122 (04JUL1985 03:00:00)-Water Temperature (C)]]*OO[[#This Row],[64]]</f>
        <v>8.4143563288049997E-8</v>
      </c>
      <c r="BO60" s="10">
        <f>3/24000000*OO[[#This Row],[123 (04JUL1985 06:00:00)-Water Temperature (C)]]*OO[[#This Row],[65]]</f>
        <v>8.1928600661699991E-8</v>
      </c>
      <c r="BP60" s="10">
        <f>3/24000000*OO[[#This Row],[124 (04JUL1985 09:00:00)-Water Temperature (C)]]*OO[[#This Row],[66]]</f>
        <v>7.9918213433187505E-8</v>
      </c>
      <c r="BQ60" s="10">
        <f>3/24000000*OO[[#This Row],[125 (04JUL1985 12:00:00)-Water Temperature (C)]]*OO[[#This Row],[67]]</f>
        <v>7.6676058189974988E-8</v>
      </c>
      <c r="BR60" s="10">
        <f>3/24000000*OO[[#This Row],[126 (04JUL1985 15:00:00)-Water Temperature (C)]]*OO[[#This Row],[68]]</f>
        <v>7.2378529869999995E-8</v>
      </c>
      <c r="BS60" s="10">
        <f>3/24000000*OO[[#This Row],[127 (04JUL1985 18:00:00)-Water Temperature (C)]]*OO[[#This Row],[69]]</f>
        <v>6.6919348864987502E-8</v>
      </c>
      <c r="BT60" s="10">
        <f>3/24000000*OO[[#This Row],[128 (04JUL1985 21:00:00)-Water Temperature (C)]]*OO[[#This Row],[70]]</f>
        <v>6.1169726850675E-8</v>
      </c>
      <c r="BU60" s="10">
        <f>3/24000000*OO[[#This Row],[129 (05JUL1985 00:00:00)-Water Temperature (C)]]*OO[[#This Row],[71]]</f>
        <v>5.5450882476000005E-8</v>
      </c>
      <c r="BV60" s="10">
        <f>3/24000000*OO[[#This Row],[130 (05JUL1985 03:00:00)-Water Temperature (C)]]*OO[[#This Row],[72]]</f>
        <v>5.2589490466350003E-8</v>
      </c>
      <c r="BW60" s="10">
        <f>3/24000000*OO[[#This Row],[131 (05JUL1985 06:00:00)-Water Temperature (C)]]*OO[[#This Row],[73]]</f>
        <v>5.0930447417124995E-8</v>
      </c>
      <c r="BX60" s="10">
        <f>3/24000000*OO[[#This Row],[132 (05JUL1985 09:00:00)-Water Temperature (C)]]*OO[[#This Row],[74]]</f>
        <v>5.0246586392712506E-8</v>
      </c>
      <c r="BY60" s="10">
        <f>3/24000000*OO[[#This Row],[133 (05JUL1985 12:00:00)-Water Temperature (C)]]*OO[[#This Row],[75]]</f>
        <v>5.0226057154600001E-8</v>
      </c>
      <c r="BZ60" s="10">
        <f>3/24000000*OO[[#This Row],[134 (05JUL1985 15:00:00)-Water Temperature (C)]]*OO[[#This Row],[76]]</f>
        <v>4.89677352318E-8</v>
      </c>
      <c r="CA60" s="10">
        <f>3/24000000*OO[[#This Row],[135 (05JUL1985 18:00:00)-Water Temperature (C)]]*OO[[#This Row],[77]]</f>
        <v>4.6430032646250004E-8</v>
      </c>
      <c r="CB60" s="10">
        <f>3/24000000*OO[[#This Row],[136 (05JUL1985 21:00:00)-Water Temperature (C)]]*OO[[#This Row],[78]]</f>
        <v>4.3497365373724995E-8</v>
      </c>
      <c r="CC60" s="10">
        <f>3/24000000*OO[[#This Row],[137 (06JUL1985 00:00:00)-Water Temperature (C)]]*OO[[#This Row],[79]]</f>
        <v>4.0395139321687496E-8</v>
      </c>
      <c r="CD60" s="10">
        <f>3/24000000*OO[[#This Row],[138 (06JUL1985 03:00:00)-Water Temperature (C)]]*OO[[#This Row],[80]]</f>
        <v>3.8931310238624996E-8</v>
      </c>
      <c r="CE60" s="10">
        <f>3/24000000*OO[[#This Row],[139 (06JUL1985 06:00:00)-Water Temperature (C)]]*OO[[#This Row],[81]]</f>
        <v>3.8402532472500005E-8</v>
      </c>
      <c r="CF60" s="10">
        <f>3/24000000*OO[[#This Row],[140 (06JUL1985 09:00:00)-Water Temperature (C)]]*OO[[#This Row],[82]]</f>
        <v>3.8534504670287494E-8</v>
      </c>
      <c r="CG60" s="10">
        <f>3/24000000*OO[[#This Row],[141 (06JUL1985 12:00:00)-Water Temperature (C)]]*OO[[#This Row],[83]]</f>
        <v>3.8752462792225002E-8</v>
      </c>
      <c r="CH60" s="10">
        <f>3/24000000*OO[[#This Row],[142 (06JUL1985 15:00:00)-Water Temperature (C)]]*OO[[#This Row],[84]]</f>
        <v>3.7945667015750006E-8</v>
      </c>
      <c r="CI60" s="10">
        <f>3/24000000*OO[[#This Row],[143 (06JUL1985 18:00:00)-Water Temperature (C)]]*OO[[#This Row],[85]]</f>
        <v>3.5919699391262491E-8</v>
      </c>
      <c r="CJ60" s="10">
        <f>3/24000000*OO[[#This Row],[144 (06JUL1985 21:00:00)-Water Temperature (C)]]*OO[[#This Row],[86]]</f>
        <v>3.3558990291874993E-8</v>
      </c>
      <c r="CK60" s="10">
        <f>3/24000000*OO[[#This Row],[145 (07JUL1985 00:00:00)-Water Temperature (C)]]*OO[[#This Row],[87]]</f>
        <v>3.0784725068987501E-8</v>
      </c>
      <c r="CL60" s="10">
        <f>3/24000000*OO[[#This Row],[146 (07JUL1985 03:00:00)-Water Temperature (C)]]*OO[[#This Row],[88]]</f>
        <v>2.91196681165E-8</v>
      </c>
      <c r="CM60" s="10">
        <f>3/24000000*OO[[#This Row],[147 (07JUL1985 06:00:00)-Water Temperature (C)]]*OO[[#This Row],[89]]</f>
        <v>2.7556138190400003E-8</v>
      </c>
      <c r="CN60" s="10">
        <f>3/24000000*OO[[#This Row],[148 (07JUL1985 09:00:00)-Water Temperature (C)]]*OO[[#This Row],[90]]</f>
        <v>2.5940097861974993E-8</v>
      </c>
      <c r="CO60" s="10">
        <f>3/24000000*OO[[#This Row],[149 (07JUL1985 12:00:00)-Water Temperature (C)]]*OO[[#This Row],[91]]</f>
        <v>2.5051462358862497E-8</v>
      </c>
      <c r="CP60" s="10">
        <f>3/24000000*OO[[#This Row],[150 (07JUL1985 15:00:00)-Water Temperature (C)]]*OO[[#This Row],[92]]</f>
        <v>2.4723613770250002E-8</v>
      </c>
      <c r="CQ60" s="10">
        <f>3/24000000*OO[[#This Row],[151 (07JUL1985 18:00:00)-Water Temperature (C)]]*OO[[#This Row],[93]]</f>
        <v>2.3892482235187497E-8</v>
      </c>
      <c r="CR60" s="10">
        <f>3/24000000*OO[[#This Row],[152 (07JUL1985 21:00:00)-Water Temperature (C)]]*OO[[#This Row],[94]]</f>
        <v>2.2516213827824999E-8</v>
      </c>
      <c r="CS60" s="10">
        <f>3/24000000*OO[[#This Row],[153 (08JUL1985 00:00:00)-Water Temperature (C)]]*OO[[#This Row],[95]]</f>
        <v>2.1147061553999997E-8</v>
      </c>
      <c r="CT60" s="10">
        <f>3/24000000*OO[[#This Row],[154 (08JUL1985 03:00:00)-Water Temperature (C)]]*OO[[#This Row],[96]]</f>
        <v>2.1101560691849998E-8</v>
      </c>
      <c r="CU60" s="10">
        <f>3/24000000*OO[[#This Row],[155 (08JUL1985 06:00:00)-Water Temperature (C)]]*OO[[#This Row],[97]]</f>
        <v>2.1831872571E-8</v>
      </c>
      <c r="CV60" s="10">
        <f>3/24000000*OO[[#This Row],[156 (08JUL1985 09:00:00)-Water Temperature (C)]]*OO[[#This Row],[98]]</f>
        <v>2.2593803987499995E-8</v>
      </c>
      <c r="CW60" s="10">
        <f>3/24000000*OO[[#This Row],[157 (08JUL1985 12:00:00)-Water Temperature (C)]]*OO[[#This Row],[99]]</f>
        <v>2.3789284150934998E-8</v>
      </c>
    </row>
    <row r="61" spans="1:101" x14ac:dyDescent="0.35">
      <c r="A61" t="s">
        <v>66</v>
      </c>
      <c r="B61">
        <v>893.70410000000004</v>
      </c>
      <c r="C61" s="10">
        <f>3/24*OO[[#This Row],[59 (26JUN1985 06:00:00)-Water Temperature (C)]]*OO[[#This Row],[1]]/SUM(OO[1])</f>
        <v>4.541102241812283E-12</v>
      </c>
      <c r="D61" s="10">
        <f>3/24*OO[[#This Row],[60 (26JUN1985 09:00:00)-Water Temperature (C)]]*OO[[#This Row],[2]]/SUM(OO[2])</f>
        <v>2.5940316643333736E-3</v>
      </c>
      <c r="E61" s="10">
        <f>3/24*OO[[#This Row],[61 (26JUN1985 12:00:00)-Water Temperature (C)]]*OO[[#This Row],[3]]/SUM(OO[3])</f>
        <v>0.10039262523836354</v>
      </c>
      <c r="F61" s="10">
        <f>3/24*OO[[#This Row],[62 (26JUN1985 15:00:00)-Water Temperature (C)]]*OO[[#This Row],[4]]/SUM(OO[4])</f>
        <v>7.2226838896062129E-2</v>
      </c>
      <c r="G61" s="10">
        <f>3/24*OO[[#This Row],[63 (26JUN1985 18:00:00)-Water Temperature (C)]]*OO[[#This Row],[5]]/SUM(OO[5])</f>
        <v>7.8198183143969764E-3</v>
      </c>
      <c r="H61" s="10">
        <f>3/24*OO[[#This Row],[64 (26JUN1985 21:00:00)-Water Temperature (C)]]*OO[[#This Row],[6]]/SUM(OO[6])</f>
        <v>3.5528849744431398E-4</v>
      </c>
      <c r="I61" s="10">
        <f>3/24*OO[[#This Row],[65 (27JUN1985 00:00:00)-Water Temperature (C)]]*OO[[#This Row],[7]]/SUM(OO[7])</f>
        <v>4.93757830567807E-5</v>
      </c>
      <c r="J61" s="10">
        <f>3/24*OO[[#This Row],[66 (27JUN1985 03:00:00)-Water Temperature (C)]]*OO[[#This Row],[8]]/SUM(OO[8])</f>
        <v>3.8090005784991704E-5</v>
      </c>
      <c r="K61" s="10">
        <f>3/24*OO[[#This Row],[67 (27JUN1985 06:00:00)-Water Temperature (C)]]*OO[[#This Row],[9]]/SUM(OO[9])</f>
        <v>3.5878407399200846E-5</v>
      </c>
      <c r="L61" s="10">
        <f>3/24*OO[[#This Row],[68 (27JUN1985 09:00:00)-Water Temperature (C)]]*OO[[#This Row],[10]]/SUM(OO[10])</f>
        <v>3.9469904343254875E-5</v>
      </c>
      <c r="M61" s="10">
        <f>3/24*OO[[#This Row],[69 (27JUN1985 12:00:00)-Water Temperature (C)]]*OO[[#This Row],[11]]/SUM(OO[11])</f>
        <v>4.5185648837892006E-5</v>
      </c>
      <c r="N61" s="10">
        <f>3/24*OO[[#This Row],[70 (27JUN1985 15:00:00)-Water Temperature (C)]]*OO[[#This Row],[12]]/SUM(OO[12])</f>
        <v>4.5728090150965137E-5</v>
      </c>
      <c r="O61" s="10">
        <f>3/24*OO[[#This Row],[71 (27JUN1985 18:00:00)-Water Temperature (C)]]*OO[[#This Row],[13]]/SUM(OO[13])</f>
        <v>4.2058038506403615E-5</v>
      </c>
      <c r="P61" s="10">
        <f>3/24*OO[[#This Row],[72 (27JUN1985 21:00:00)-Water Temperature (C)]]*OO[[#This Row],[14]]/SUM(OO[14])</f>
        <v>3.6554100780311846E-5</v>
      </c>
      <c r="Q61" s="10">
        <f>3/24*OO[[#This Row],[73 (28JUN1985 00:00:00)-Water Temperature (C)]]*OO[[#This Row],[15]]/SUM(OO[15])</f>
        <v>3.1080428324495298E-5</v>
      </c>
      <c r="R61" s="10">
        <f>3/24*OO[[#This Row],[74 (28JUN1985 03:00:00)-Water Temperature (C)]]*OO[[#This Row],[16]]/SUM(OO[16])</f>
        <v>2.7412631824032832E-5</v>
      </c>
      <c r="S61" s="10">
        <f>3/24*OO[[#This Row],[75 (28JUN1985 06:00:00)-Water Temperature (C)]]*OO[[#This Row],[17]]/SUM(OO[17])</f>
        <v>2.4257289828228852E-5</v>
      </c>
      <c r="T61" s="10">
        <f>3/24*OO[[#This Row],[76 (28JUN1985 09:00:00)-Water Temperature (C)]]*OO[[#This Row],[18]]/SUM(OO[18])</f>
        <v>2.1548575819164581E-5</v>
      </c>
      <c r="U61" s="10">
        <f>3/24*OO[[#This Row],[77 (28JUN1985 12:00:00)-Water Temperature (C)]]*OO[[#This Row],[19]]/SUM(OO[19])</f>
        <v>1.9345420812857171E-5</v>
      </c>
      <c r="V61" s="10">
        <f>3/24000000*OO[[#This Row],[78 (28JUN1985 15:00:00)-Water Temperature (C)]]*OO[[#This Row],[20]]</f>
        <v>1.7292160673006248E-5</v>
      </c>
      <c r="W61" s="10">
        <f>3/24000000*OO[[#This Row],[79 (28JUN1985 18:00:00)-Water Temperature (C)]]*OO[[#This Row],[21]]</f>
        <v>1.4717552083808748E-5</v>
      </c>
      <c r="X61" s="10">
        <f>3/24000000*OO[[#This Row],[80 (28JUN1985 21:00:00)-Water Temperature (C)]]*OO[[#This Row],[22]]</f>
        <v>1.2274065394662499E-5</v>
      </c>
      <c r="Y61" s="10">
        <f>3/24000000*OO[[#This Row],[81 (29JUN1985 00:00:00)-Water Temperature (C)]]*OO[[#This Row],[23]]</f>
        <v>1.0400927358854999E-5</v>
      </c>
      <c r="Z61" s="10">
        <f>3/24000000*OO[[#This Row],[82 (29JUN1985 03:00:00)-Water Temperature (C)]]*OO[[#This Row],[24]]</f>
        <v>9.1410412184500003E-6</v>
      </c>
      <c r="AA61" s="10">
        <f>3/24000000*OO[[#This Row],[83 (29JUN1985 06:00:00)-Water Temperature (C)]]*OO[[#This Row],[25]]</f>
        <v>7.8649174478762498E-6</v>
      </c>
      <c r="AB61" s="10">
        <f>3/24000000*OO[[#This Row],[84 (29JUN1985 09:00:00)-Water Temperature (C)]]*OO[[#This Row],[26]]</f>
        <v>7.0160638847062505E-6</v>
      </c>
      <c r="AC61" s="10">
        <f>3/24000000*OO[[#This Row],[85 (29JUN1985 12:00:00)-Water Temperature (C)]]*OO[[#This Row],[27]]</f>
        <v>6.340336804575E-6</v>
      </c>
      <c r="AD61" s="10">
        <f>3/24000000*OO[[#This Row],[86 (29JUN1985 15:00:00)-Water Temperature (C)]]*OO[[#This Row],[28]]</f>
        <v>5.568997367719999E-6</v>
      </c>
      <c r="AE61" s="10">
        <f>3/24000000*OO[[#This Row],[88 (29JUN1985 21:00:00)-Water Temperature (C)]]*OO[[#This Row],[30]]</f>
        <v>4.08470116915125E-6</v>
      </c>
      <c r="AF61" s="10">
        <f>3/24000000*OO[[#This Row],[88 (29JUN1985 21:00:00)-Water Temperature (C)]]*OO[[#This Row],[30]]</f>
        <v>4.08470116915125E-6</v>
      </c>
      <c r="AG61" s="10">
        <f>3/24000000*OO[[#This Row],[89 (30JUN1985 00:00:00)-Water Temperature (C)]]*OO[[#This Row],[31]]</f>
        <v>3.4997336867150001E-6</v>
      </c>
      <c r="AH61" s="10">
        <f>3/24000000*OO[[#This Row],[90 (30JUN1985 03:00:00)-Water Temperature (C)]]*OO[[#This Row],[32]]</f>
        <v>3.1182550079312499E-6</v>
      </c>
      <c r="AI61" s="10">
        <f>3/24000000*OO[[#This Row],[91 (30JUN1985 06:00:00)-Water Temperature (C)]]*OO[[#This Row],[33]]</f>
        <v>2.7855495211500004E-6</v>
      </c>
      <c r="AJ61" s="10">
        <f>3/24000000*OO[[#This Row],[92 (30JUN1985 09:00:00)-Water Temperature (C)]]*OO[[#This Row],[34]]</f>
        <v>2.4550666894600001E-6</v>
      </c>
      <c r="AK61" s="10">
        <f>3/24000000*OO[[#This Row],[93 (30JUN1985 12:00:00)-Water Temperature (C)]]*OO[[#This Row],[35]]</f>
        <v>2.0277164222921249E-6</v>
      </c>
      <c r="AL61" s="10">
        <f>3/24000000*OO[[#This Row],[94 (30JUN1985 15:00:00)-Water Temperature (C)]]*OO[[#This Row],[36]]</f>
        <v>1.4736219528017499E-6</v>
      </c>
      <c r="AM61" s="10">
        <f>3/24000000*OO[[#This Row],[95 (30JUN1985 18:00:00)-Water Temperature (C)]]*OO[[#This Row],[37]]</f>
        <v>9.8918723881012504E-7</v>
      </c>
      <c r="AN61" s="10">
        <f>3/24000000*OO[[#This Row],[96 (30JUN1985 21:00:00)-Water Temperature (C)]]*OO[[#This Row],[38]]</f>
        <v>6.8165821901100013E-7</v>
      </c>
      <c r="AO61" s="10">
        <f>3/24000000*OO[[#This Row],[97 (01JUL1985 00:00:00)-Water Temperature (C)]]*OO[[#This Row],[39]]</f>
        <v>5.0110114719787503E-7</v>
      </c>
      <c r="AP61" s="10">
        <f>3/24000000*OO[[#This Row],[98 (01JUL1985 03:00:00)-Water Temperature (C)]]*OO[[#This Row],[40]]</f>
        <v>4.0423472523699993E-7</v>
      </c>
      <c r="AQ61" s="10">
        <f>3/24000000*OO[[#This Row],[99 (01JUL1985 06:00:00)-Water Temperature (C)]]*OO[[#This Row],[41]]</f>
        <v>3.4626039475499999E-7</v>
      </c>
      <c r="AR61" s="10">
        <f>3/24000000*OO[[#This Row],[100 (01JUL1985 09:00:00)-Water Temperature (C)]]*OO[[#This Row],[42]]</f>
        <v>3.0492676911199993E-7</v>
      </c>
      <c r="AS61" s="10">
        <f>3/24000000*OO[[#This Row],[101 (01JUL1985 12:00:00)-Water Temperature (C)]]*OO[[#This Row],[43]]</f>
        <v>2.7383316928537495E-7</v>
      </c>
      <c r="AT61" s="10">
        <f>3/24000000*OO[[#This Row],[102 (01JUL1985 15:00:00)-Water Temperature (C)]]*OO[[#This Row],[44]]</f>
        <v>2.4051749566499996E-7</v>
      </c>
      <c r="AU61" s="10">
        <f>3/24000000*OO[[#This Row],[103 (01JUL1985 18:00:00)-Water Temperature (C)]]*OO[[#This Row],[45]]</f>
        <v>2.0966715023362498E-7</v>
      </c>
      <c r="AV61" s="10">
        <f>3/24000000*OO[[#This Row],[104 (01JUL1985 21:00:00)-Water Temperature (C)]]*OO[[#This Row],[46]]</f>
        <v>1.8417967409643749E-7</v>
      </c>
      <c r="AW61" s="10">
        <f>3/24000000*OO[[#This Row],[105 (02JUL1985 00:00:00)-Water Temperature (C)]]*OO[[#This Row],[47]]</f>
        <v>1.65242277925875E-7</v>
      </c>
      <c r="AX61" s="10">
        <f>3/24000000*OO[[#This Row],[106 (02JUL1985 03:00:00)-Water Temperature (C)]]*OO[[#This Row],[48]]</f>
        <v>1.5711589391287499E-7</v>
      </c>
      <c r="AY61" s="10">
        <f>3/24000000*OO[[#This Row],[107 (02JUL1985 06:00:00)-Water Temperature (C)]]*OO[[#This Row],[49]]</f>
        <v>1.5439367959609999E-7</v>
      </c>
      <c r="AZ61" s="10">
        <f>3/24000000*OO[[#This Row],[108 (02JUL1985 09:00:00)-Water Temperature (C)]]*OO[[#This Row],[50]]</f>
        <v>1.5520766169947497E-7</v>
      </c>
      <c r="BA61" s="10">
        <f>3/24000000*OO[[#This Row],[109 (02JUL1985 12:00:00)-Water Temperature (C)]]*OO[[#This Row],[51]]</f>
        <v>1.5870621689325001E-7</v>
      </c>
      <c r="BB61" s="10">
        <f>3/24000000*OO[[#This Row],[110 (02JUL1985 15:00:00)-Water Temperature (C)]]*OO[[#This Row],[52]]</f>
        <v>1.6009599115677497E-7</v>
      </c>
      <c r="BC61" s="10">
        <f>3/24000000*OO[[#This Row],[111 (02JUL1985 18:00:00)-Water Temperature (C)]]*OO[[#This Row],[53]]</f>
        <v>1.5321545934682498E-7</v>
      </c>
      <c r="BD61" s="10">
        <f>3/24000000*OO[[#This Row],[112 (02JUL1985 21:00:00)-Water Temperature (C)]]*OO[[#This Row],[54]]</f>
        <v>1.4331082407252497E-7</v>
      </c>
      <c r="BE61" s="10">
        <f>3/24000000*OO[[#This Row],[113 (03JUL1985 00:00:00)-Water Temperature (C)]]*OO[[#This Row],[55]]</f>
        <v>1.3176183384585E-7</v>
      </c>
      <c r="BF61" s="10">
        <f>3/24000000*OO[[#This Row],[114 (03JUL1985 03:00:00)-Water Temperature (C)]]*OO[[#This Row],[56]]</f>
        <v>1.2161502965234999E-7</v>
      </c>
      <c r="BG61" s="10">
        <f>3/24000000*OO[[#This Row],[115 (03JUL1985 06:00:00)-Water Temperature (C)]]*OO[[#This Row],[57]]</f>
        <v>1.139231838367125E-7</v>
      </c>
      <c r="BH61" s="10">
        <f>3/24000000*OO[[#This Row],[116 (03JUL1985 09:00:00)-Water Temperature (C)]]*OO[[#This Row],[58]]</f>
        <v>1.0996937876789998E-7</v>
      </c>
      <c r="BI61" s="10">
        <f>3/24000000*OO[[#This Row],[117 (03JUL1985 12:00:00)-Water Temperature (C)]]*OO[[#This Row],[59]]</f>
        <v>1.0896662849880002E-7</v>
      </c>
      <c r="BJ61" s="10">
        <f>3/24000000*OO[[#This Row],[118 (03JUL1985 15:00:00)-Water Temperature (C)]]*OO[[#This Row],[60]]</f>
        <v>1.06404671284475E-7</v>
      </c>
      <c r="BK61" s="10">
        <f>3/24000000*OO[[#This Row],[119 (03JUL1985 18:00:00)-Water Temperature (C)]]*OO[[#This Row],[61]]</f>
        <v>1.001087250789E-7</v>
      </c>
      <c r="BL61" s="10">
        <f>3/24000000*OO[[#This Row],[120 (03JUL1985 21:00:00)-Water Temperature (C)]]*OO[[#This Row],[62]]</f>
        <v>9.3840929247099992E-8</v>
      </c>
      <c r="BM61" s="10">
        <f>3/24000000*OO[[#This Row],[121 (04JUL1985 00:00:00)-Water Temperature (C)]]*OO[[#This Row],[63]]</f>
        <v>8.7990894791962501E-8</v>
      </c>
      <c r="BN61" s="10">
        <f>3/24000000*OO[[#This Row],[122 (04JUL1985 03:00:00)-Water Temperature (C)]]*OO[[#This Row],[64]]</f>
        <v>8.5427706944724984E-8</v>
      </c>
      <c r="BO61" s="10">
        <f>3/24000000*OO[[#This Row],[123 (04JUL1985 06:00:00)-Water Temperature (C)]]*OO[[#This Row],[65]]</f>
        <v>8.3238665275100007E-8</v>
      </c>
      <c r="BP61" s="10">
        <f>3/24000000*OO[[#This Row],[124 (04JUL1985 09:00:00)-Water Temperature (C)]]*OO[[#This Row],[66]]</f>
        <v>8.1083989437499995E-8</v>
      </c>
      <c r="BQ61" s="10">
        <f>3/24000000*OO[[#This Row],[125 (04JUL1985 12:00:00)-Water Temperature (C)]]*OO[[#This Row],[67]]</f>
        <v>7.77410186174125E-8</v>
      </c>
      <c r="BR61" s="10">
        <f>3/24000000*OO[[#This Row],[126 (04JUL1985 15:00:00)-Water Temperature (C)]]*OO[[#This Row],[68]]</f>
        <v>7.3367585544824988E-8</v>
      </c>
      <c r="BS61" s="10">
        <f>3/24000000*OO[[#This Row],[127 (04JUL1985 18:00:00)-Water Temperature (C)]]*OO[[#This Row],[69]]</f>
        <v>6.7876584657049988E-8</v>
      </c>
      <c r="BT61" s="10">
        <f>3/24000000*OO[[#This Row],[128 (04JUL1985 21:00:00)-Water Temperature (C)]]*OO[[#This Row],[70]]</f>
        <v>6.2154888735000009E-8</v>
      </c>
      <c r="BU61" s="10">
        <f>3/24000000*OO[[#This Row],[129 (05JUL1985 00:00:00)-Water Temperature (C)]]*OO[[#This Row],[71]]</f>
        <v>5.6435960748000003E-8</v>
      </c>
      <c r="BV61" s="10">
        <f>3/24000000*OO[[#This Row],[130 (05JUL1985 03:00:00)-Water Temperature (C)]]*OO[[#This Row],[72]]</f>
        <v>5.3429817873599997E-8</v>
      </c>
      <c r="BW61" s="10">
        <f>3/24000000*OO[[#This Row],[131 (05JUL1985 06:00:00)-Water Temperature (C)]]*OO[[#This Row],[73]]</f>
        <v>5.1674096502599997E-8</v>
      </c>
      <c r="BX61" s="10">
        <f>3/24000000*OO[[#This Row],[132 (05JUL1985 09:00:00)-Water Temperature (C)]]*OO[[#This Row],[74]]</f>
        <v>5.0859992541699987E-8</v>
      </c>
      <c r="BY61" s="10">
        <f>3/24000000*OO[[#This Row],[133 (05JUL1985 12:00:00)-Water Temperature (C)]]*OO[[#This Row],[75]]</f>
        <v>5.0719454696275004E-8</v>
      </c>
      <c r="BZ61" s="10">
        <f>3/24000000*OO[[#This Row],[134 (05JUL1985 15:00:00)-Water Temperature (C)]]*OO[[#This Row],[76]]</f>
        <v>4.9473837633674997E-8</v>
      </c>
      <c r="CA61" s="10">
        <f>3/24000000*OO[[#This Row],[135 (05JUL1985 18:00:00)-Water Temperature (C)]]*OO[[#This Row],[77]]</f>
        <v>4.6966184353987494E-8</v>
      </c>
      <c r="CB61" s="10">
        <f>3/24000000*OO[[#This Row],[136 (05JUL1985 21:00:00)-Water Temperature (C)]]*OO[[#This Row],[78]]</f>
        <v>4.4075981985837495E-8</v>
      </c>
      <c r="CC61" s="10">
        <f>3/24000000*OO[[#This Row],[137 (06JUL1985 00:00:00)-Water Temperature (C)]]*OO[[#This Row],[79]]</f>
        <v>4.1007255682799998E-8</v>
      </c>
      <c r="CD61" s="10">
        <f>3/24000000*OO[[#This Row],[138 (06JUL1985 03:00:00)-Water Temperature (C)]]*OO[[#This Row],[80]]</f>
        <v>3.9498693119550005E-8</v>
      </c>
      <c r="CE61" s="10">
        <f>3/24000000*OO[[#This Row],[139 (06JUL1985 06:00:00)-Water Temperature (C)]]*OO[[#This Row],[81]]</f>
        <v>3.8923016689999996E-8</v>
      </c>
      <c r="CF61" s="10">
        <f>3/24000000*OO[[#This Row],[140 (06JUL1985 09:00:00)-Water Temperature (C)]]*OO[[#This Row],[82]]</f>
        <v>3.8972668459725002E-8</v>
      </c>
      <c r="CG61" s="10">
        <f>3/24000000*OO[[#This Row],[141 (06JUL1985 12:00:00)-Water Temperature (C)]]*OO[[#This Row],[83]]</f>
        <v>3.9124312120174997E-8</v>
      </c>
      <c r="CH61" s="10">
        <f>3/24000000*OO[[#This Row],[142 (06JUL1985 15:00:00)-Water Temperature (C)]]*OO[[#This Row],[84]]</f>
        <v>3.8326489391625004E-8</v>
      </c>
      <c r="CI61" s="10">
        <f>3/24000000*OO[[#This Row],[143 (06JUL1985 18:00:00)-Water Temperature (C)]]*OO[[#This Row],[85]]</f>
        <v>3.6320782030912502E-8</v>
      </c>
      <c r="CJ61" s="10">
        <f>3/24000000*OO[[#This Row],[144 (06JUL1985 21:00:00)-Water Temperature (C)]]*OO[[#This Row],[86]]</f>
        <v>3.3994233350512495E-8</v>
      </c>
      <c r="CK61" s="10">
        <f>3/24000000*OO[[#This Row],[145 (07JUL1985 00:00:00)-Water Temperature (C)]]*OO[[#This Row],[87]]</f>
        <v>3.1281776765799996E-8</v>
      </c>
      <c r="CL61" s="10">
        <f>3/24000000*OO[[#This Row],[146 (07JUL1985 03:00:00)-Water Temperature (C)]]*OO[[#This Row],[88]]</f>
        <v>2.9592721490887498E-8</v>
      </c>
      <c r="CM61" s="10">
        <f>3/24000000*OO[[#This Row],[147 (07JUL1985 06:00:00)-Water Temperature (C)]]*OO[[#This Row],[89]]</f>
        <v>2.8010404360499999E-8</v>
      </c>
      <c r="CN61" s="10">
        <f>3/24000000*OO[[#This Row],[148 (07JUL1985 09:00:00)-Water Temperature (C)]]*OO[[#This Row],[90]]</f>
        <v>2.6282770120187497E-8</v>
      </c>
      <c r="CO61" s="10">
        <f>3/24000000*OO[[#This Row],[149 (07JUL1985 12:00:00)-Water Temperature (C)]]*OO[[#This Row],[91]]</f>
        <v>2.5286675881387501E-8</v>
      </c>
      <c r="CP61" s="10">
        <f>3/24000000*OO[[#This Row],[150 (07JUL1985 15:00:00)-Water Temperature (C)]]*OO[[#This Row],[92]]</f>
        <v>2.4938479576687498E-8</v>
      </c>
      <c r="CQ61" s="10">
        <f>3/24000000*OO[[#This Row],[151 (07JUL1985 18:00:00)-Water Temperature (C)]]*OO[[#This Row],[93]]</f>
        <v>2.41392031265E-8</v>
      </c>
      <c r="CR61" s="10">
        <f>3/24000000*OO[[#This Row],[152 (07JUL1985 21:00:00)-Water Temperature (C)]]*OO[[#This Row],[94]]</f>
        <v>2.2812350392649999E-8</v>
      </c>
      <c r="CS61" s="10">
        <f>3/24000000*OO[[#This Row],[153 (08JUL1985 00:00:00)-Water Temperature (C)]]*OO[[#This Row],[95]]</f>
        <v>2.1431903860362501E-8</v>
      </c>
      <c r="CT61" s="10">
        <f>3/24000000*OO[[#This Row],[154 (08JUL1985 03:00:00)-Water Temperature (C)]]*OO[[#This Row],[96]]</f>
        <v>2.1329523785624997E-8</v>
      </c>
      <c r="CU61" s="10">
        <f>3/24000000*OO[[#This Row],[155 (08JUL1985 06:00:00)-Water Temperature (C)]]*OO[[#This Row],[97]]</f>
        <v>2.2043613185299999E-8</v>
      </c>
      <c r="CV61" s="10">
        <f>3/24000000*OO[[#This Row],[156 (08JUL1985 09:00:00)-Water Temperature (C)]]*OO[[#This Row],[98]]</f>
        <v>2.2770644706404995E-8</v>
      </c>
      <c r="CW61" s="10">
        <f>3/24000000*OO[[#This Row],[157 (08JUL1985 12:00:00)-Water Temperature (C)]]*OO[[#This Row],[99]]</f>
        <v>2.3865030484539998E-8</v>
      </c>
    </row>
    <row r="62" spans="1:101" x14ac:dyDescent="0.35">
      <c r="A62" t="s">
        <v>67</v>
      </c>
      <c r="B62">
        <v>869.30489999999998</v>
      </c>
      <c r="C62" s="10">
        <f>3/24*OO[[#This Row],[59 (26JUN1985 06:00:00)-Water Temperature (C)]]*OO[[#This Row],[1]]/SUM(OO[1])</f>
        <v>9.7076498271194181E-13</v>
      </c>
      <c r="D62" s="10">
        <f>3/24*OO[[#This Row],[60 (26JUN1985 09:00:00)-Water Temperature (C)]]*OO[[#This Row],[2]]/SUM(OO[2])</f>
        <v>1.7270297011273078E-3</v>
      </c>
      <c r="E62" s="10">
        <f>3/24*OO[[#This Row],[61 (26JUN1985 12:00:00)-Water Temperature (C)]]*OO[[#This Row],[3]]/SUM(OO[3])</f>
        <v>0.11269007945993098</v>
      </c>
      <c r="F62" s="10">
        <f>3/24*OO[[#This Row],[62 (26JUN1985 15:00:00)-Water Temperature (C)]]*OO[[#This Row],[4]]/SUM(OO[4])</f>
        <v>0.10851147010268274</v>
      </c>
      <c r="G62" s="10">
        <f>3/24*OO[[#This Row],[63 (26JUN1985 18:00:00)-Water Temperature (C)]]*OO[[#This Row],[5]]/SUM(OO[5])</f>
        <v>1.4286839531111163E-2</v>
      </c>
      <c r="H62" s="10">
        <f>3/24*OO[[#This Row],[64 (26JUN1985 21:00:00)-Water Temperature (C)]]*OO[[#This Row],[6]]/SUM(OO[6])</f>
        <v>7.0464400018750641E-4</v>
      </c>
      <c r="I62" s="10">
        <f>3/24*OO[[#This Row],[65 (27JUN1985 00:00:00)-Water Temperature (C)]]*OO[[#This Row],[7]]/SUM(OO[7])</f>
        <v>7.165807441673216E-5</v>
      </c>
      <c r="J62" s="10">
        <f>3/24*OO[[#This Row],[66 (27JUN1985 03:00:00)-Water Temperature (C)]]*OO[[#This Row],[8]]/SUM(OO[8])</f>
        <v>5.0110810527560833E-5</v>
      </c>
      <c r="K62" s="10">
        <f>3/24*OO[[#This Row],[67 (27JUN1985 06:00:00)-Water Temperature (C)]]*OO[[#This Row],[9]]/SUM(OO[9])</f>
        <v>4.6590694116029539E-5</v>
      </c>
      <c r="L62" s="10">
        <f>3/24*OO[[#This Row],[68 (27JUN1985 09:00:00)-Water Temperature (C)]]*OO[[#This Row],[10]]/SUM(OO[10])</f>
        <v>5.0218856082781147E-5</v>
      </c>
      <c r="M62" s="10">
        <f>3/24*OO[[#This Row],[69 (27JUN1985 12:00:00)-Water Temperature (C)]]*OO[[#This Row],[11]]/SUM(OO[11])</f>
        <v>5.7629704485331419E-5</v>
      </c>
      <c r="N62" s="10">
        <f>3/24*OO[[#This Row],[70 (27JUN1985 15:00:00)-Water Temperature (C)]]*OO[[#This Row],[12]]/SUM(OO[12])</f>
        <v>5.8910127151223283E-5</v>
      </c>
      <c r="O62" s="10">
        <f>3/24*OO[[#This Row],[71 (27JUN1985 18:00:00)-Water Temperature (C)]]*OO[[#This Row],[13]]/SUM(OO[13])</f>
        <v>5.445673091345897E-5</v>
      </c>
      <c r="P62" s="10">
        <f>3/24*OO[[#This Row],[72 (27JUN1985 21:00:00)-Water Temperature (C)]]*OO[[#This Row],[14]]/SUM(OO[14])</f>
        <v>4.7435087824986557E-5</v>
      </c>
      <c r="Q62" s="10">
        <f>3/24*OO[[#This Row],[73 (28JUN1985 00:00:00)-Water Temperature (C)]]*OO[[#This Row],[15]]/SUM(OO[15])</f>
        <v>4.0305021146787881E-5</v>
      </c>
      <c r="R62" s="10">
        <f>3/24*OO[[#This Row],[74 (28JUN1985 03:00:00)-Water Temperature (C)]]*OO[[#This Row],[16]]/SUM(OO[16])</f>
        <v>3.540006845229828E-5</v>
      </c>
      <c r="S62" s="10">
        <f>3/24*OO[[#This Row],[75 (28JUN1985 06:00:00)-Water Temperature (C)]]*OO[[#This Row],[17]]/SUM(OO[17])</f>
        <v>3.1213450351921961E-5</v>
      </c>
      <c r="T62" s="10">
        <f>3/24*OO[[#This Row],[76 (28JUN1985 09:00:00)-Water Temperature (C)]]*OO[[#This Row],[18]]/SUM(OO[18])</f>
        <v>2.7576949626794922E-5</v>
      </c>
      <c r="U62" s="10">
        <f>3/24*OO[[#This Row],[77 (28JUN1985 12:00:00)-Water Temperature (C)]]*OO[[#This Row],[19]]/SUM(OO[19])</f>
        <v>2.4606428512480604E-5</v>
      </c>
      <c r="V62" s="10">
        <f>3/24000000*OO[[#This Row],[78 (28JUN1985 15:00:00)-Water Temperature (C)]]*OO[[#This Row],[20]]</f>
        <v>2.1889670066013749E-5</v>
      </c>
      <c r="W62" s="10">
        <f>3/24000000*OO[[#This Row],[79 (28JUN1985 18:00:00)-Water Temperature (C)]]*OO[[#This Row],[21]]</f>
        <v>1.86456570063225E-5</v>
      </c>
      <c r="X62" s="10">
        <f>3/24000000*OO[[#This Row],[80 (28JUN1985 21:00:00)-Water Temperature (C)]]*OO[[#This Row],[22]]</f>
        <v>1.551503774939625E-5</v>
      </c>
      <c r="Y62" s="10">
        <f>3/24000000*OO[[#This Row],[81 (29JUN1985 00:00:00)-Water Temperature (C)]]*OO[[#This Row],[23]]</f>
        <v>1.310613452713125E-5</v>
      </c>
      <c r="Z62" s="10">
        <f>3/24000000*OO[[#This Row],[82 (29JUN1985 03:00:00)-Water Temperature (C)]]*OO[[#This Row],[24]]</f>
        <v>1.1458052112471249E-5</v>
      </c>
      <c r="AA62" s="10">
        <f>3/24000000*OO[[#This Row],[83 (29JUN1985 06:00:00)-Water Temperature (C)]]*OO[[#This Row],[25]]</f>
        <v>9.8222376938962498E-6</v>
      </c>
      <c r="AB62" s="10">
        <f>3/24000000*OO[[#This Row],[84 (29JUN1985 09:00:00)-Water Temperature (C)]]*OO[[#This Row],[26]]</f>
        <v>8.696614786319998E-6</v>
      </c>
      <c r="AC62" s="10">
        <f>3/24000000*OO[[#This Row],[85 (29JUN1985 12:00:00)-Water Temperature (C)]]*OO[[#This Row],[27]]</f>
        <v>7.8152461993425009E-6</v>
      </c>
      <c r="AD62" s="10">
        <f>3/24000000*OO[[#This Row],[86 (29JUN1985 15:00:00)-Water Temperature (C)]]*OO[[#This Row],[28]]</f>
        <v>6.8462555917250004E-6</v>
      </c>
      <c r="AE62" s="10">
        <f>3/24000000*OO[[#This Row],[88 (29JUN1985 21:00:00)-Water Temperature (C)]]*OO[[#This Row],[30]]</f>
        <v>5.0038218847987491E-6</v>
      </c>
      <c r="AF62" s="10">
        <f>3/24000000*OO[[#This Row],[88 (29JUN1985 21:00:00)-Water Temperature (C)]]*OO[[#This Row],[30]]</f>
        <v>5.0038218847987491E-6</v>
      </c>
      <c r="AG62" s="10">
        <f>3/24000000*OO[[#This Row],[89 (30JUN1985 00:00:00)-Water Temperature (C)]]*OO[[#This Row],[31]]</f>
        <v>4.2821925289199992E-6</v>
      </c>
      <c r="AH62" s="10">
        <f>3/24000000*OO[[#This Row],[90 (30JUN1985 03:00:00)-Water Temperature (C)]]*OO[[#This Row],[32]]</f>
        <v>3.8029623180449996E-6</v>
      </c>
      <c r="AI62" s="10">
        <f>3/24000000*OO[[#This Row],[91 (30JUN1985 06:00:00)-Water Temperature (C)]]*OO[[#This Row],[33]]</f>
        <v>3.387698977335E-6</v>
      </c>
      <c r="AJ62" s="10">
        <f>3/24000000*OO[[#This Row],[92 (30JUN1985 09:00:00)-Water Temperature (C)]]*OO[[#This Row],[34]]</f>
        <v>2.9836121049350003E-6</v>
      </c>
      <c r="AK62" s="10">
        <f>3/24000000*OO[[#This Row],[93 (30JUN1985 12:00:00)-Water Temperature (C)]]*OO[[#This Row],[35]]</f>
        <v>2.483801757079875E-6</v>
      </c>
      <c r="AL62" s="10">
        <f>3/24000000*OO[[#This Row],[94 (30JUN1985 15:00:00)-Water Temperature (C)]]*OO[[#This Row],[36]]</f>
        <v>1.82562719061975E-6</v>
      </c>
      <c r="AM62" s="10">
        <f>3/24000000*OO[[#This Row],[95 (30JUN1985 18:00:00)-Water Temperature (C)]]*OO[[#This Row],[37]]</f>
        <v>1.2297914756009999E-6</v>
      </c>
      <c r="AN62" s="10">
        <f>3/24000000*OO[[#This Row],[96 (30JUN1985 21:00:00)-Water Temperature (C)]]*OO[[#This Row],[38]]</f>
        <v>8.4218268876000005E-7</v>
      </c>
      <c r="AO62" s="10">
        <f>3/24000000*OO[[#This Row],[97 (01JUL1985 00:00:00)-Water Temperature (C)]]*OO[[#This Row],[39]]</f>
        <v>6.139381259152501E-7</v>
      </c>
      <c r="AP62" s="10">
        <f>3/24000000*OO[[#This Row],[98 (01JUL1985 03:00:00)-Water Temperature (C)]]*OO[[#This Row],[40]]</f>
        <v>4.9093750103437505E-7</v>
      </c>
      <c r="AQ62" s="10">
        <f>3/24000000*OO[[#This Row],[99 (01JUL1985 06:00:00)-Water Temperature (C)]]*OO[[#This Row],[41]]</f>
        <v>4.1758238891624993E-7</v>
      </c>
      <c r="AR62" s="10">
        <f>3/24000000*OO[[#This Row],[100 (01JUL1985 09:00:00)-Water Temperature (C)]]*OO[[#This Row],[42]]</f>
        <v>3.6608256046100004E-7</v>
      </c>
      <c r="AS62" s="10">
        <f>3/24000000*OO[[#This Row],[101 (01JUL1985 12:00:00)-Water Temperature (C)]]*OO[[#This Row],[43]]</f>
        <v>3.2813324034312496E-7</v>
      </c>
      <c r="AT62" s="10">
        <f>3/24000000*OO[[#This Row],[102 (01JUL1985 15:00:00)-Water Temperature (C)]]*OO[[#This Row],[44]]</f>
        <v>2.8847045016562499E-7</v>
      </c>
      <c r="AU62" s="10">
        <f>3/24000000*OO[[#This Row],[103 (01JUL1985 18:00:00)-Water Temperature (C)]]*OO[[#This Row],[45]]</f>
        <v>2.5118028716250003E-7</v>
      </c>
      <c r="AV62" s="10">
        <f>3/24000000*OO[[#This Row],[104 (01JUL1985 21:00:00)-Water Temperature (C)]]*OO[[#This Row],[46]]</f>
        <v>2.2054148648350002E-7</v>
      </c>
      <c r="AW62" s="10">
        <f>3/24000000*OO[[#This Row],[105 (02JUL1985 00:00:00)-Water Temperature (C)]]*OO[[#This Row],[47]]</f>
        <v>1.9756211317925E-7</v>
      </c>
      <c r="AX62" s="10">
        <f>3/24000000*OO[[#This Row],[106 (02JUL1985 03:00:00)-Water Temperature (C)]]*OO[[#This Row],[48]]</f>
        <v>1.8732098560987498E-7</v>
      </c>
      <c r="AY62" s="10">
        <f>3/24000000*OO[[#This Row],[107 (02JUL1985 06:00:00)-Water Temperature (C)]]*OO[[#This Row],[49]]</f>
        <v>1.8371380476812498E-7</v>
      </c>
      <c r="AZ62" s="10">
        <f>3/24000000*OO[[#This Row],[108 (02JUL1985 09:00:00)-Water Temperature (C)]]*OO[[#This Row],[50]]</f>
        <v>1.84117166688E-7</v>
      </c>
      <c r="BA62" s="10">
        <f>3/24000000*OO[[#This Row],[109 (02JUL1985 12:00:00)-Water Temperature (C)]]*OO[[#This Row],[51]]</f>
        <v>1.8746723136968749E-7</v>
      </c>
      <c r="BB62" s="10">
        <f>3/24000000*OO[[#This Row],[110 (02JUL1985 15:00:00)-Water Temperature (C)]]*OO[[#This Row],[52]]</f>
        <v>1.88926547117125E-7</v>
      </c>
      <c r="BC62" s="10">
        <f>3/24000000*OO[[#This Row],[111 (02JUL1985 18:00:00)-Water Temperature (C)]]*OO[[#This Row],[53]]</f>
        <v>1.8135293131042501E-7</v>
      </c>
      <c r="BD62" s="10">
        <f>3/24000000*OO[[#This Row],[112 (02JUL1985 21:00:00)-Water Temperature (C)]]*OO[[#This Row],[54]]</f>
        <v>1.7010944240869998E-7</v>
      </c>
      <c r="BE62" s="10">
        <f>3/24000000*OO[[#This Row],[113 (03JUL1985 00:00:00)-Water Temperature (C)]]*OO[[#This Row],[55]]</f>
        <v>1.5696376983410001E-7</v>
      </c>
      <c r="BF62" s="10">
        <f>3/24000000*OO[[#This Row],[114 (03JUL1985 03:00:00)-Water Temperature (C)]]*OO[[#This Row],[56]]</f>
        <v>1.4522600682179997E-7</v>
      </c>
      <c r="BG62" s="10">
        <f>3/24000000*OO[[#This Row],[115 (03JUL1985 06:00:00)-Water Temperature (C)]]*OO[[#This Row],[57]]</f>
        <v>1.3605648628950001E-7</v>
      </c>
      <c r="BH62" s="10">
        <f>3/24000000*OO[[#This Row],[116 (03JUL1985 09:00:00)-Water Temperature (C)]]*OO[[#This Row],[58]]</f>
        <v>1.3089035468729999E-7</v>
      </c>
      <c r="BI62" s="10">
        <f>3/24000000*OO[[#This Row],[117 (03JUL1985 12:00:00)-Water Temperature (C)]]*OO[[#This Row],[59]]</f>
        <v>1.2918944774525001E-7</v>
      </c>
      <c r="BJ62" s="10">
        <f>3/24000000*OO[[#This Row],[118 (03JUL1985 15:00:00)-Water Temperature (C)]]*OO[[#This Row],[60]]</f>
        <v>1.2597175856718751E-7</v>
      </c>
      <c r="BK62" s="10">
        <f>3/24000000*OO[[#This Row],[119 (03JUL1985 18:00:00)-Water Temperature (C)]]*OO[[#This Row],[61]]</f>
        <v>1.1860352883499999E-7</v>
      </c>
      <c r="BL62" s="10">
        <f>3/24000000*OO[[#This Row],[120 (03JUL1985 21:00:00)-Water Temperature (C)]]*OO[[#This Row],[62]]</f>
        <v>1.1121789622319999E-7</v>
      </c>
      <c r="BM62" s="10">
        <f>3/24000000*OO[[#This Row],[121 (04JUL1985 00:00:00)-Water Temperature (C)]]*OO[[#This Row],[63]]</f>
        <v>1.0457055921600001E-7</v>
      </c>
      <c r="BN62" s="10">
        <f>3/24000000*OO[[#This Row],[122 (04JUL1985 03:00:00)-Water Temperature (C)]]*OO[[#This Row],[64]]</f>
        <v>1.0164811213529999E-7</v>
      </c>
      <c r="BO62" s="10">
        <f>3/24000000*OO[[#This Row],[123 (04JUL1985 06:00:00)-Water Temperature (C)]]*OO[[#This Row],[65]]</f>
        <v>9.9137771276737483E-8</v>
      </c>
      <c r="BP62" s="10">
        <f>3/24000000*OO[[#This Row],[124 (04JUL1985 09:00:00)-Water Temperature (C)]]*OO[[#This Row],[66]]</f>
        <v>9.6439384352999999E-8</v>
      </c>
      <c r="BQ62" s="10">
        <f>3/24000000*OO[[#This Row],[125 (04JUL1985 12:00:00)-Water Temperature (C)]]*OO[[#This Row],[67]]</f>
        <v>9.2346574917249996E-8</v>
      </c>
      <c r="BR62" s="10">
        <f>3/24000000*OO[[#This Row],[126 (04JUL1985 15:00:00)-Water Temperature (C)]]*OO[[#This Row],[68]]</f>
        <v>8.7083318998200007E-8</v>
      </c>
      <c r="BS62" s="10">
        <f>3/24000000*OO[[#This Row],[127 (04JUL1985 18:00:00)-Water Temperature (C)]]*OO[[#This Row],[69]]</f>
        <v>8.0604418083299992E-8</v>
      </c>
      <c r="BT62" s="10">
        <f>3/24000000*OO[[#This Row],[128 (04JUL1985 21:00:00)-Water Temperature (C)]]*OO[[#This Row],[70]]</f>
        <v>7.3954353834800003E-8</v>
      </c>
      <c r="BU62" s="10">
        <f>3/24000000*OO[[#This Row],[129 (05JUL1985 00:00:00)-Water Temperature (C)]]*OO[[#This Row],[71]]</f>
        <v>6.7309071498437494E-8</v>
      </c>
      <c r="BV62" s="10">
        <f>3/24000000*OO[[#This Row],[130 (05JUL1985 03:00:00)-Water Temperature (C)]]*OO[[#This Row],[72]]</f>
        <v>6.3636207796525006E-8</v>
      </c>
      <c r="BW62" s="10">
        <f>3/24000000*OO[[#This Row],[131 (05JUL1985 06:00:00)-Water Temperature (C)]]*OO[[#This Row],[73]]</f>
        <v>6.1442403605774996E-8</v>
      </c>
      <c r="BX62" s="10">
        <f>3/24000000*OO[[#This Row],[132 (05JUL1985 09:00:00)-Water Temperature (C)]]*OO[[#This Row],[74]]</f>
        <v>6.0326446275037498E-8</v>
      </c>
      <c r="BY62" s="10">
        <f>3/24000000*OO[[#This Row],[133 (05JUL1985 12:00:00)-Water Temperature (C)]]*OO[[#This Row],[75]]</f>
        <v>5.997781987259999E-8</v>
      </c>
      <c r="BZ62" s="10">
        <f>3/24000000*OO[[#This Row],[134 (05JUL1985 15:00:00)-Water Temperature (C)]]*OO[[#This Row],[76]]</f>
        <v>5.8490371571574993E-8</v>
      </c>
      <c r="CA62" s="10">
        <f>3/24000000*OO[[#This Row],[135 (05JUL1985 18:00:00)-Water Temperature (C)]]*OO[[#This Row],[77]]</f>
        <v>5.5596639144375005E-8</v>
      </c>
      <c r="CB62" s="10">
        <f>3/24000000*OO[[#This Row],[136 (05JUL1985 21:00:00)-Water Temperature (C)]]*OO[[#This Row],[78]]</f>
        <v>5.2274432487337495E-8</v>
      </c>
      <c r="CC62" s="10">
        <f>3/24000000*OO[[#This Row],[137 (06JUL1985 00:00:00)-Water Temperature (C)]]*OO[[#This Row],[79]]</f>
        <v>4.8763704845924999E-8</v>
      </c>
      <c r="CD62" s="10">
        <f>3/24000000*OO[[#This Row],[138 (06JUL1985 03:00:00)-Water Temperature (C)]]*OO[[#This Row],[80]]</f>
        <v>4.6963462632187504E-8</v>
      </c>
      <c r="CE62" s="10">
        <f>3/24000000*OO[[#This Row],[139 (06JUL1985 06:00:00)-Water Temperature (C)]]*OO[[#This Row],[81]]</f>
        <v>4.6235166535974997E-8</v>
      </c>
      <c r="CF62" s="10">
        <f>3/24000000*OO[[#This Row],[140 (06JUL1985 09:00:00)-Water Temperature (C)]]*OO[[#This Row],[82]]</f>
        <v>4.6189363483574991E-8</v>
      </c>
      <c r="CG62" s="10">
        <f>3/24000000*OO[[#This Row],[141 (06JUL1985 12:00:00)-Water Temperature (C)]]*OO[[#This Row],[83]]</f>
        <v>4.6257690722187494E-8</v>
      </c>
      <c r="CH62" s="10">
        <f>3/24000000*OO[[#This Row],[142 (06JUL1985 15:00:00)-Water Temperature (C)]]*OO[[#This Row],[84]]</f>
        <v>4.5292140868999997E-8</v>
      </c>
      <c r="CI62" s="10">
        <f>3/24000000*OO[[#This Row],[143 (06JUL1985 18:00:00)-Water Temperature (C)]]*OO[[#This Row],[85]]</f>
        <v>4.2971700343999998E-8</v>
      </c>
      <c r="CJ62" s="10">
        <f>3/24000000*OO[[#This Row],[144 (06JUL1985 21:00:00)-Water Temperature (C)]]*OO[[#This Row],[86]]</f>
        <v>4.0296726653137496E-8</v>
      </c>
      <c r="CK62" s="10">
        <f>3/24000000*OO[[#This Row],[145 (07JUL1985 00:00:00)-Water Temperature (C)]]*OO[[#This Row],[87]]</f>
        <v>3.7223404887999998E-8</v>
      </c>
      <c r="CL62" s="10">
        <f>3/24000000*OO[[#This Row],[146 (07JUL1985 03:00:00)-Water Temperature (C)]]*OO[[#This Row],[88]]</f>
        <v>3.5245581432399995E-8</v>
      </c>
      <c r="CM62" s="10">
        <f>3/24000000*OO[[#This Row],[147 (07JUL1985 06:00:00)-Water Temperature (C)]]*OO[[#This Row],[89]]</f>
        <v>3.3348704170200003E-8</v>
      </c>
      <c r="CN62" s="10">
        <f>3/24000000*OO[[#This Row],[148 (07JUL1985 09:00:00)-Water Temperature (C)]]*OO[[#This Row],[90]]</f>
        <v>3.1214607236224998E-8</v>
      </c>
      <c r="CO62" s="10">
        <f>3/24000000*OO[[#This Row],[149 (07JUL1985 12:00:00)-Water Temperature (C)]]*OO[[#This Row],[91]]</f>
        <v>2.9898582974974999E-8</v>
      </c>
      <c r="CP62" s="10">
        <f>3/24000000*OO[[#This Row],[150 (07JUL1985 15:00:00)-Water Temperature (C)]]*OO[[#This Row],[92]]</f>
        <v>2.9432222139975003E-8</v>
      </c>
      <c r="CQ62" s="10">
        <f>3/24000000*OO[[#This Row],[151 (07JUL1985 18:00:00)-Water Temperature (C)]]*OO[[#This Row],[93]]</f>
        <v>2.85294750144E-8</v>
      </c>
      <c r="CR62" s="10">
        <f>3/24000000*OO[[#This Row],[152 (07JUL1985 21:00:00)-Water Temperature (C)]]*OO[[#This Row],[94]]</f>
        <v>2.7049827529074995E-8</v>
      </c>
      <c r="CS62" s="10">
        <f>3/24000000*OO[[#This Row],[153 (08JUL1985 00:00:00)-Water Temperature (C)]]*OO[[#This Row],[95]]</f>
        <v>2.5442842231350001E-8</v>
      </c>
      <c r="CT62" s="10">
        <f>3/24000000*OO[[#This Row],[154 (08JUL1985 03:00:00)-Water Temperature (C)]]*OO[[#This Row],[96]]</f>
        <v>2.5262897833799999E-8</v>
      </c>
      <c r="CU62" s="10">
        <f>3/24000000*OO[[#This Row],[155 (08JUL1985 06:00:00)-Water Temperature (C)]]*OO[[#This Row],[97]]</f>
        <v>2.6070527937000003E-8</v>
      </c>
      <c r="CV62" s="10">
        <f>3/24000000*OO[[#This Row],[156 (08JUL1985 09:00:00)-Water Temperature (C)]]*OO[[#This Row],[98]]</f>
        <v>2.6882486905949996E-8</v>
      </c>
      <c r="CW62" s="10">
        <f>3/24000000*OO[[#This Row],[157 (08JUL1985 12:00:00)-Water Temperature (C)]]*OO[[#This Row],[99]]</f>
        <v>2.8018401141374999E-8</v>
      </c>
    </row>
    <row r="63" spans="1:101" x14ac:dyDescent="0.35">
      <c r="A63" t="s">
        <v>68</v>
      </c>
      <c r="B63">
        <v>852.80600000000004</v>
      </c>
      <c r="C63" s="10">
        <f>3/24*OO[[#This Row],[59 (26JUN1985 06:00:00)-Water Temperature (C)]]*OO[[#This Row],[1]]/SUM(OO[1])</f>
        <v>1.6479212309365056E-13</v>
      </c>
      <c r="D63" s="10">
        <f>3/24*OO[[#This Row],[60 (26JUN1985 09:00:00)-Water Temperature (C)]]*OO[[#This Row],[2]]/SUM(OO[2])</f>
        <v>8.6348757544097929E-4</v>
      </c>
      <c r="E63" s="10">
        <f>3/24*OO[[#This Row],[61 (26JUN1985 12:00:00)-Water Temperature (C)]]*OO[[#This Row],[3]]/SUM(OO[3])</f>
        <v>9.6329834180320303E-2</v>
      </c>
      <c r="F63" s="10">
        <f>3/24*OO[[#This Row],[62 (26JUN1985 15:00:00)-Water Temperature (C)]]*OO[[#This Row],[4]]/SUM(OO[4])</f>
        <v>0.12125688762075805</v>
      </c>
      <c r="G63" s="10">
        <f>3/24*OO[[#This Row],[63 (26JUN1985 18:00:00)-Water Temperature (C)]]*OO[[#This Row],[5]]/SUM(OO[5])</f>
        <v>1.8923748547341093E-2</v>
      </c>
      <c r="H63" s="10">
        <f>3/24*OO[[#This Row],[64 (26JUN1985 21:00:00)-Water Temperature (C)]]*OO[[#This Row],[6]]/SUM(OO[6])</f>
        <v>1.0142470505767537E-3</v>
      </c>
      <c r="I63" s="10">
        <f>3/24*OO[[#This Row],[65 (27JUN1985 00:00:00)-Water Temperature (C)]]*OO[[#This Row],[7]]/SUM(OO[7])</f>
        <v>8.2136363364798904E-5</v>
      </c>
      <c r="J63" s="10">
        <f>3/24*OO[[#This Row],[66 (27JUN1985 03:00:00)-Water Temperature (C)]]*OO[[#This Row],[8]]/SUM(OO[8])</f>
        <v>5.1204836146330769E-5</v>
      </c>
      <c r="K63" s="10">
        <f>3/24*OO[[#This Row],[67 (27JUN1985 06:00:00)-Water Temperature (C)]]*OO[[#This Row],[9]]/SUM(OO[9])</f>
        <v>4.7122270951340575E-5</v>
      </c>
      <c r="L63" s="10">
        <f>3/24*OO[[#This Row],[68 (27JUN1985 09:00:00)-Water Temperature (C)]]*OO[[#This Row],[10]]/SUM(OO[10])</f>
        <v>4.9953700822972593E-5</v>
      </c>
      <c r="M63" s="10">
        <f>3/24*OO[[#This Row],[69 (27JUN1985 12:00:00)-Water Temperature (C)]]*OO[[#This Row],[11]]/SUM(OO[11])</f>
        <v>5.7467614164421133E-5</v>
      </c>
      <c r="N63" s="10">
        <f>3/24*OO[[#This Row],[70 (27JUN1985 15:00:00)-Water Temperature (C)]]*OO[[#This Row],[12]]/SUM(OO[12])</f>
        <v>5.9443804225597907E-5</v>
      </c>
      <c r="O63" s="10">
        <f>3/24*OO[[#This Row],[71 (27JUN1985 18:00:00)-Water Temperature (C)]]*OO[[#This Row],[13]]/SUM(OO[13])</f>
        <v>5.5397034501409886E-5</v>
      </c>
      <c r="P63" s="10">
        <f>3/24*OO[[#This Row],[72 (27JUN1985 21:00:00)-Water Temperature (C)]]*OO[[#This Row],[14]]/SUM(OO[14])</f>
        <v>4.8514532760812805E-5</v>
      </c>
      <c r="Q63" s="10">
        <f>3/24*OO[[#This Row],[73 (28JUN1985 00:00:00)-Water Temperature (C)]]*OO[[#This Row],[15]]/SUM(OO[15])</f>
        <v>4.1350203445090773E-5</v>
      </c>
      <c r="R63" s="10">
        <f>3/24*OO[[#This Row],[74 (28JUN1985 03:00:00)-Water Temperature (C)]]*OO[[#This Row],[16]]/SUM(OO[16])</f>
        <v>3.631856806089385E-5</v>
      </c>
      <c r="S63" s="10">
        <f>3/24*OO[[#This Row],[75 (28JUN1985 06:00:00)-Water Temperature (C)]]*OO[[#This Row],[17]]/SUM(OO[17])</f>
        <v>3.2033811936632887E-5</v>
      </c>
      <c r="T63" s="10">
        <f>3/24*OO[[#This Row],[76 (28JUN1985 09:00:00)-Water Temperature (C)]]*OO[[#This Row],[18]]/SUM(OO[18])</f>
        <v>2.8280105241501532E-5</v>
      </c>
      <c r="U63" s="10">
        <f>3/24*OO[[#This Row],[77 (28JUN1985 12:00:00)-Water Temperature (C)]]*OO[[#This Row],[19]]/SUM(OO[19])</f>
        <v>2.5198239471126687E-5</v>
      </c>
      <c r="V63" s="10">
        <f>3/24000000*OO[[#This Row],[78 (28JUN1985 15:00:00)-Water Temperature (C)]]*OO[[#This Row],[20]]</f>
        <v>2.2406300422762502E-5</v>
      </c>
      <c r="W63" s="10">
        <f>3/24000000*OO[[#This Row],[79 (28JUN1985 18:00:00)-Water Temperature (C)]]*OO[[#This Row],[21]]</f>
        <v>1.9176593146018749E-5</v>
      </c>
      <c r="X63" s="10">
        <f>3/24000000*OO[[#This Row],[80 (28JUN1985 21:00:00)-Water Temperature (C)]]*OO[[#This Row],[22]]</f>
        <v>1.59892687401775E-5</v>
      </c>
      <c r="Y63" s="10">
        <f>3/24000000*OO[[#This Row],[81 (29JUN1985 00:00:00)-Water Temperature (C)]]*OO[[#This Row],[23]]</f>
        <v>1.351991659871625E-5</v>
      </c>
      <c r="Z63" s="10">
        <f>3/24000000*OO[[#This Row],[82 (29JUN1985 03:00:00)-Water Temperature (C)]]*OO[[#This Row],[24]]</f>
        <v>1.1810126597294998E-5</v>
      </c>
      <c r="AA63" s="10">
        <f>3/24000000*OO[[#This Row],[83 (29JUN1985 06:00:00)-Water Temperature (C)]]*OO[[#This Row],[25]]</f>
        <v>1.013314204037E-5</v>
      </c>
      <c r="AB63" s="10">
        <f>3/24000000*OO[[#This Row],[84 (29JUN1985 09:00:00)-Water Temperature (C)]]*OO[[#This Row],[26]]</f>
        <v>8.9540792374949979E-6</v>
      </c>
      <c r="AC63" s="10">
        <f>3/24000000*OO[[#This Row],[85 (29JUN1985 12:00:00)-Water Temperature (C)]]*OO[[#This Row],[27]]</f>
        <v>8.0404085866825008E-6</v>
      </c>
      <c r="AD63" s="10">
        <f>3/24000000*OO[[#This Row],[86 (29JUN1985 15:00:00)-Water Temperature (C)]]*OO[[#This Row],[28]]</f>
        <v>7.051065284939999E-6</v>
      </c>
      <c r="AE63" s="10">
        <f>3/24000000*OO[[#This Row],[88 (29JUN1985 21:00:00)-Water Temperature (C)]]*OO[[#This Row],[30]]</f>
        <v>5.16709932103125E-6</v>
      </c>
      <c r="AF63" s="10">
        <f>3/24000000*OO[[#This Row],[88 (29JUN1985 21:00:00)-Water Temperature (C)]]*OO[[#This Row],[30]]</f>
        <v>5.16709932103125E-6</v>
      </c>
      <c r="AG63" s="10">
        <f>3/24000000*OO[[#This Row],[89 (30JUN1985 00:00:00)-Water Temperature (C)]]*OO[[#This Row],[31]]</f>
        <v>4.4300667930999993E-6</v>
      </c>
      <c r="AH63" s="10">
        <f>3/24000000*OO[[#This Row],[90 (30JUN1985 03:00:00)-Water Temperature (C)]]*OO[[#This Row],[32]]</f>
        <v>3.9347770187849999E-6</v>
      </c>
      <c r="AI63" s="10">
        <f>3/24000000*OO[[#This Row],[91 (30JUN1985 06:00:00)-Water Temperature (C)]]*OO[[#This Row],[33]]</f>
        <v>3.5067323098274995E-6</v>
      </c>
      <c r="AJ63" s="10">
        <f>3/24000000*OO[[#This Row],[92 (30JUN1985 09:00:00)-Water Temperature (C)]]*OO[[#This Row],[34]]</f>
        <v>3.0943959681625E-6</v>
      </c>
      <c r="AK63" s="10">
        <f>3/24000000*OO[[#This Row],[93 (30JUN1985 12:00:00)-Water Temperature (C)]]*OO[[#This Row],[35]]</f>
        <v>2.5981997460074997E-6</v>
      </c>
      <c r="AL63" s="10">
        <f>3/24000000*OO[[#This Row],[94 (30JUN1985 15:00:00)-Water Temperature (C)]]*OO[[#This Row],[36]]</f>
        <v>1.9322811357562501E-6</v>
      </c>
      <c r="AM63" s="10">
        <f>3/24000000*OO[[#This Row],[95 (30JUN1985 18:00:00)-Water Temperature (C)]]*OO[[#This Row],[37]]</f>
        <v>1.308669236611125E-6</v>
      </c>
      <c r="AN63" s="10">
        <f>3/24000000*OO[[#This Row],[96 (30JUN1985 21:00:00)-Water Temperature (C)]]*OO[[#This Row],[38]]</f>
        <v>8.9214680888762485E-7</v>
      </c>
      <c r="AO63" s="10">
        <f>3/24000000*OO[[#This Row],[97 (01JUL1985 00:00:00)-Water Temperature (C)]]*OO[[#This Row],[39]]</f>
        <v>6.45515521349E-7</v>
      </c>
      <c r="AP63" s="10">
        <f>3/24000000*OO[[#This Row],[98 (01JUL1985 03:00:00)-Water Temperature (C)]]*OO[[#This Row],[40]]</f>
        <v>5.1209182620812492E-7</v>
      </c>
      <c r="AQ63" s="10">
        <f>3/24000000*OO[[#This Row],[99 (01JUL1985 06:00:00)-Water Temperature (C)]]*OO[[#This Row],[41]]</f>
        <v>4.3262816301562499E-7</v>
      </c>
      <c r="AR63" s="10">
        <f>3/24000000*OO[[#This Row],[100 (01JUL1985 09:00:00)-Water Temperature (C)]]*OO[[#This Row],[42]]</f>
        <v>3.7770829284825004E-7</v>
      </c>
      <c r="AS63" s="10">
        <f>3/24000000*OO[[#This Row],[101 (01JUL1985 12:00:00)-Water Temperature (C)]]*OO[[#This Row],[43]]</f>
        <v>3.3775818373312496E-7</v>
      </c>
      <c r="AT63" s="10">
        <f>3/24000000*OO[[#This Row],[102 (01JUL1985 15:00:00)-Water Temperature (C)]]*OO[[#This Row],[44]]</f>
        <v>2.9720551878449999E-7</v>
      </c>
      <c r="AU63" s="10">
        <f>3/24000000*OO[[#This Row],[103 (01JUL1985 18:00:00)-Water Temperature (C)]]*OO[[#This Row],[45]]</f>
        <v>2.5860507904700001E-7</v>
      </c>
      <c r="AV63" s="10">
        <f>3/24000000*OO[[#This Row],[104 (01JUL1985 21:00:00)-Water Temperature (C)]]*OO[[#This Row],[46]]</f>
        <v>2.2694478786599999E-7</v>
      </c>
      <c r="AW63" s="10">
        <f>3/24000000*OO[[#This Row],[105 (02JUL1985 00:00:00)-Water Temperature (C)]]*OO[[#This Row],[47]]</f>
        <v>2.0304751923049999E-7</v>
      </c>
      <c r="AX63" s="10">
        <f>3/24000000*OO[[#This Row],[106 (02JUL1985 03:00:00)-Water Temperature (C)]]*OO[[#This Row],[48]]</f>
        <v>1.9203114578472502E-7</v>
      </c>
      <c r="AY63" s="10">
        <f>3/24000000*OO[[#This Row],[107 (02JUL1985 06:00:00)-Water Temperature (C)]]*OO[[#This Row],[49]]</f>
        <v>1.8796588045829998E-7</v>
      </c>
      <c r="AZ63" s="10">
        <f>3/24000000*OO[[#This Row],[108 (02JUL1985 09:00:00)-Water Temperature (C)]]*OO[[#This Row],[50]]</f>
        <v>1.8788287891398746E-7</v>
      </c>
      <c r="BA63" s="10">
        <f>3/24000000*OO[[#This Row],[109 (02JUL1985 12:00:00)-Water Temperature (C)]]*OO[[#This Row],[51]]</f>
        <v>1.9056256178799995E-7</v>
      </c>
      <c r="BB63" s="10">
        <f>3/24000000*OO[[#This Row],[110 (02JUL1985 15:00:00)-Water Temperature (C)]]*OO[[#This Row],[52]]</f>
        <v>1.9176069432674999E-7</v>
      </c>
      <c r="BC63" s="10">
        <f>3/24000000*OO[[#This Row],[111 (02JUL1985 18:00:00)-Water Temperature (C)]]*OO[[#This Row],[53]]</f>
        <v>1.8456045267018751E-7</v>
      </c>
      <c r="BD63" s="10">
        <f>3/24000000*OO[[#This Row],[112 (02JUL1985 21:00:00)-Water Temperature (C)]]*OO[[#This Row],[54]]</f>
        <v>1.7359518296152495E-7</v>
      </c>
      <c r="BE63" s="10">
        <f>3/24000000*OO[[#This Row],[113 (03JUL1985 00:00:00)-Water Temperature (C)]]*OO[[#This Row],[55]]</f>
        <v>1.6070797326603748E-7</v>
      </c>
      <c r="BF63" s="10">
        <f>3/24000000*OO[[#This Row],[114 (03JUL1985 03:00:00)-Water Temperature (C)]]*OO[[#This Row],[56]]</f>
        <v>1.4906932943264998E-7</v>
      </c>
      <c r="BG63" s="10">
        <f>3/24000000*OO[[#This Row],[115 (03JUL1985 06:00:00)-Water Temperature (C)]]*OO[[#This Row],[57]]</f>
        <v>1.3974813433006251E-7</v>
      </c>
      <c r="BH63" s="10">
        <f>3/24000000*OO[[#This Row],[116 (03JUL1985 09:00:00)-Water Temperature (C)]]*OO[[#This Row],[58]]</f>
        <v>1.3407372453810001E-7</v>
      </c>
      <c r="BI63" s="10">
        <f>3/24000000*OO[[#This Row],[117 (03JUL1985 12:00:00)-Water Temperature (C)]]*OO[[#This Row],[59]]</f>
        <v>1.3184307430937497E-7</v>
      </c>
      <c r="BJ63" s="10">
        <f>3/24000000*OO[[#This Row],[118 (03JUL1985 15:00:00)-Water Temperature (C)]]*OO[[#This Row],[60]]</f>
        <v>1.2833386053525E-7</v>
      </c>
      <c r="BK63" s="10">
        <f>3/24000000*OO[[#This Row],[119 (03JUL1985 18:00:00)-Water Temperature (C)]]*OO[[#This Row],[61]]</f>
        <v>1.2091828373094999E-7</v>
      </c>
      <c r="BL63" s="10">
        <f>3/24000000*OO[[#This Row],[120 (03JUL1985 21:00:00)-Water Temperature (C)]]*OO[[#This Row],[62]]</f>
        <v>1.134379821405E-7</v>
      </c>
      <c r="BM63" s="10">
        <f>3/24000000*OO[[#This Row],[121 (04JUL1985 00:00:00)-Water Temperature (C)]]*OO[[#This Row],[63]]</f>
        <v>1.069149723416625E-7</v>
      </c>
      <c r="BN63" s="10">
        <f>3/24000000*OO[[#This Row],[122 (04JUL1985 03:00:00)-Water Temperature (C)]]*OO[[#This Row],[64]]</f>
        <v>1.0407403398491249E-7</v>
      </c>
      <c r="BO63" s="10">
        <f>3/24000000*OO[[#This Row],[123 (04JUL1985 06:00:00)-Water Temperature (C)]]*OO[[#This Row],[65]]</f>
        <v>1.016106862898E-7</v>
      </c>
      <c r="BP63" s="10">
        <f>3/24000000*OO[[#This Row],[124 (04JUL1985 09:00:00)-Water Temperature (C)]]*OO[[#This Row],[66]]</f>
        <v>9.8758137841649997E-8</v>
      </c>
      <c r="BQ63" s="10">
        <f>3/24000000*OO[[#This Row],[125 (04JUL1985 12:00:00)-Water Temperature (C)]]*OO[[#This Row],[67]]</f>
        <v>9.4448015077924994E-8</v>
      </c>
      <c r="BR63" s="10">
        <f>3/24000000*OO[[#This Row],[126 (04JUL1985 15:00:00)-Water Temperature (C)]]*OO[[#This Row],[68]]</f>
        <v>8.8992600575999993E-8</v>
      </c>
      <c r="BS63" s="10">
        <f>3/24000000*OO[[#This Row],[127 (04JUL1985 18:00:00)-Water Temperature (C)]]*OO[[#This Row],[69]]</f>
        <v>8.2396228428900002E-8</v>
      </c>
      <c r="BT63" s="10">
        <f>3/24000000*OO[[#This Row],[128 (04JUL1985 21:00:00)-Water Temperature (C)]]*OO[[#This Row],[70]]</f>
        <v>7.5729427998199982E-8</v>
      </c>
      <c r="BU63" s="10">
        <f>3/24000000*OO[[#This Row],[129 (05JUL1985 00:00:00)-Water Temperature (C)]]*OO[[#This Row],[71]]</f>
        <v>6.9080872775549991E-8</v>
      </c>
      <c r="BV63" s="10">
        <f>3/24000000*OO[[#This Row],[130 (05JUL1985 03:00:00)-Water Temperature (C)]]*OO[[#This Row],[72]]</f>
        <v>6.5256082943625003E-8</v>
      </c>
      <c r="BW63" s="10">
        <f>3/24000000*OO[[#This Row],[131 (05JUL1985 06:00:00)-Water Temperature (C)]]*OO[[#This Row],[73]]</f>
        <v>6.289745965166249E-8</v>
      </c>
      <c r="BX63" s="10">
        <f>3/24000000*OO[[#This Row],[132 (05JUL1985 09:00:00)-Water Temperature (C)]]*OO[[#This Row],[74]]</f>
        <v>6.1625030098050007E-8</v>
      </c>
      <c r="BY63" s="10">
        <f>3/24000000*OO[[#This Row],[133 (05JUL1985 12:00:00)-Water Temperature (C)]]*OO[[#This Row],[75]]</f>
        <v>6.1092324143662505E-8</v>
      </c>
      <c r="BZ63" s="10">
        <f>3/24000000*OO[[#This Row],[134 (05JUL1985 15:00:00)-Water Temperature (C)]]*OO[[#This Row],[76]]</f>
        <v>5.9543640286537493E-8</v>
      </c>
      <c r="CA63" s="10">
        <f>3/24000000*OO[[#This Row],[135 (05JUL1985 18:00:00)-Water Temperature (C)]]*OO[[#This Row],[77]]</f>
        <v>5.666181710815E-8</v>
      </c>
      <c r="CB63" s="10">
        <f>3/24000000*OO[[#This Row],[136 (05JUL1985 21:00:00)-Water Temperature (C)]]*OO[[#This Row],[78]]</f>
        <v>5.3367455914499995E-8</v>
      </c>
      <c r="CC63" s="10">
        <f>3/24000000*OO[[#This Row],[137 (06JUL1985 00:00:00)-Water Temperature (C)]]*OO[[#This Row],[79]]</f>
        <v>4.9907875512374997E-8</v>
      </c>
      <c r="CD63" s="10">
        <f>3/24000000*OO[[#This Row],[138 (06JUL1985 03:00:00)-Water Temperature (C)]]*OO[[#This Row],[80]]</f>
        <v>4.8073925287500006E-8</v>
      </c>
      <c r="CE63" s="10">
        <f>3/24000000*OO[[#This Row],[139 (06JUL1985 06:00:00)-Water Temperature (C)]]*OO[[#This Row],[81]]</f>
        <v>4.7288811601199995E-8</v>
      </c>
      <c r="CF63" s="10">
        <f>3/24000000*OO[[#This Row],[140 (06JUL1985 09:00:00)-Water Temperature (C)]]*OO[[#This Row],[82]]</f>
        <v>4.7151899898775002E-8</v>
      </c>
      <c r="CG63" s="10">
        <f>3/24000000*OO[[#This Row],[141 (06JUL1985 12:00:00)-Water Temperature (C)]]*OO[[#This Row],[83]]</f>
        <v>4.7109527159625001E-8</v>
      </c>
      <c r="CH63" s="10">
        <f>3/24000000*OO[[#This Row],[142 (06JUL1985 15:00:00)-Water Temperature (C)]]*OO[[#This Row],[84]]</f>
        <v>4.6087372824062493E-8</v>
      </c>
      <c r="CI63" s="10">
        <f>3/24000000*OO[[#This Row],[143 (06JUL1985 18:00:00)-Water Temperature (C)]]*OO[[#This Row],[85]]</f>
        <v>4.3773776243824992E-8</v>
      </c>
      <c r="CJ63" s="10">
        <f>3/24000000*OO[[#This Row],[144 (06JUL1985 21:00:00)-Water Temperature (C)]]*OO[[#This Row],[86]]</f>
        <v>4.1117879698349994E-8</v>
      </c>
      <c r="CK63" s="10">
        <f>3/24000000*OO[[#This Row],[145 (07JUL1985 00:00:00)-Water Temperature (C)]]*OO[[#This Row],[87]]</f>
        <v>3.8112320542449998E-8</v>
      </c>
      <c r="CL63" s="10">
        <f>3/24000000*OO[[#This Row],[146 (07JUL1985 03:00:00)-Water Temperature (C)]]*OO[[#This Row],[88]]</f>
        <v>3.6132378905875E-8</v>
      </c>
      <c r="CM63" s="10">
        <f>3/24000000*OO[[#This Row],[147 (07JUL1985 06:00:00)-Water Temperature (C)]]*OO[[#This Row],[89]]</f>
        <v>3.4175817152249996E-8</v>
      </c>
      <c r="CN63" s="10">
        <f>3/24000000*OO[[#This Row],[148 (07JUL1985 09:00:00)-Water Temperature (C)]]*OO[[#This Row],[90]]</f>
        <v>3.1942215170400002E-8</v>
      </c>
      <c r="CO63" s="10">
        <f>3/24000000*OO[[#This Row],[149 (07JUL1985 12:00:00)-Water Temperature (C)]]*OO[[#This Row],[91]]</f>
        <v>3.0460721773625E-8</v>
      </c>
      <c r="CP63" s="10">
        <f>3/24000000*OO[[#This Row],[150 (07JUL1985 15:00:00)-Water Temperature (C)]]*OO[[#This Row],[92]]</f>
        <v>2.9915353366849993E-8</v>
      </c>
      <c r="CQ63" s="10">
        <f>3/24000000*OO[[#This Row],[151 (07JUL1985 18:00:00)-Water Temperature (C)]]*OO[[#This Row],[93]]</f>
        <v>2.9028182181124995E-8</v>
      </c>
      <c r="CR63" s="10">
        <f>3/24000000*OO[[#This Row],[152 (07JUL1985 21:00:00)-Water Temperature (C)]]*OO[[#This Row],[94]]</f>
        <v>2.7607221929699999E-8</v>
      </c>
      <c r="CS63" s="10">
        <f>3/24000000*OO[[#This Row],[153 (08JUL1985 00:00:00)-Water Temperature (C)]]*OO[[#This Row],[95]]</f>
        <v>2.6003591611999993E-8</v>
      </c>
      <c r="CT63" s="10">
        <f>3/24000000*OO[[#This Row],[154 (08JUL1985 03:00:00)-Water Temperature (C)]]*OO[[#This Row],[96]]</f>
        <v>2.5771510045799998E-8</v>
      </c>
      <c r="CU63" s="10">
        <f>3/24000000*OO[[#This Row],[155 (08JUL1985 06:00:00)-Water Temperature (C)]]*OO[[#This Row],[97]]</f>
        <v>2.6555341012199996E-8</v>
      </c>
      <c r="CV63" s="10">
        <f>3/24000000*OO[[#This Row],[156 (08JUL1985 09:00:00)-Water Temperature (C)]]*OO[[#This Row],[98]]</f>
        <v>2.7347968046937501E-8</v>
      </c>
      <c r="CW63" s="10">
        <f>3/24000000*OO[[#This Row],[157 (08JUL1985 12:00:00)-Water Temperature (C)]]*OO[[#This Row],[99]]</f>
        <v>2.8362535486675E-8</v>
      </c>
    </row>
    <row r="64" spans="1:101" x14ac:dyDescent="0.35">
      <c r="A64" t="s">
        <v>69</v>
      </c>
      <c r="B64">
        <v>923.14170000000001</v>
      </c>
      <c r="C64" s="10">
        <f>3/24*OO[[#This Row],[59 (26JUN1985 06:00:00)-Water Temperature (C)]]*OO[[#This Row],[1]]/SUM(OO[1])</f>
        <v>2.2000406404033553E-14</v>
      </c>
      <c r="D64" s="10">
        <f>3/24*OO[[#This Row],[60 (26JUN1985 09:00:00)-Water Temperature (C)]]*OO[[#This Row],[2]]/SUM(OO[2])</f>
        <v>4.0489089152389045E-4</v>
      </c>
      <c r="E64" s="10">
        <f>3/24*OO[[#This Row],[61 (26JUN1985 12:00:00)-Water Temperature (C)]]*OO[[#This Row],[3]]/SUM(OO[3])</f>
        <v>8.3326895940230725E-2</v>
      </c>
      <c r="F64" s="10">
        <f>3/24*OO[[#This Row],[62 (26JUN1985 15:00:00)-Water Temperature (C)]]*OO[[#This Row],[4]]/SUM(OO[4])</f>
        <v>0.14473821432829975</v>
      </c>
      <c r="G64" s="10">
        <f>3/24*OO[[#This Row],[63 (26JUN1985 18:00:00)-Water Temperature (C)]]*OO[[#This Row],[5]]/SUM(OO[5])</f>
        <v>2.8293353321307356E-2</v>
      </c>
      <c r="H64" s="10">
        <f>3/24*OO[[#This Row],[64 (26JUN1985 21:00:00)-Water Temperature (C)]]*OO[[#This Row],[6]]/SUM(OO[6])</f>
        <v>1.7448468145753045E-3</v>
      </c>
      <c r="I64" s="10">
        <f>3/24*OO[[#This Row],[65 (27JUN1985 00:00:00)-Water Temperature (C)]]*OO[[#This Row],[7]]/SUM(OO[7])</f>
        <v>1.1315895593001057E-4</v>
      </c>
      <c r="J64" s="10">
        <f>3/24*OO[[#This Row],[66 (27JUN1985 03:00:00)-Water Temperature (C)]]*OO[[#This Row],[8]]/SUM(OO[8])</f>
        <v>5.7136615876930065E-5</v>
      </c>
      <c r="K64" s="10">
        <f>3/24*OO[[#This Row],[67 (27JUN1985 06:00:00)-Water Temperature (C)]]*OO[[#This Row],[9]]/SUM(OO[9])</f>
        <v>5.1806437895958235E-5</v>
      </c>
      <c r="L64" s="10">
        <f>3/24*OO[[#This Row],[68 (27JUN1985 09:00:00)-Water Temperature (C)]]*OO[[#This Row],[10]]/SUM(OO[10])</f>
        <v>5.3862915070231937E-5</v>
      </c>
      <c r="M64" s="10">
        <f>3/24*OO[[#This Row],[69 (27JUN1985 12:00:00)-Water Temperature (C)]]*OO[[#This Row],[11]]/SUM(OO[11])</f>
        <v>6.1968510673926811E-5</v>
      </c>
      <c r="N64" s="10">
        <f>3/24*OO[[#This Row],[70 (27JUN1985 15:00:00)-Water Temperature (C)]]*OO[[#This Row],[12]]/SUM(OO[12])</f>
        <v>6.5037379422256723E-5</v>
      </c>
      <c r="O64" s="10">
        <f>3/24*OO[[#This Row],[71 (27JUN1985 18:00:00)-Water Temperature (C)]]*OO[[#This Row],[13]]/SUM(OO[13])</f>
        <v>6.1273636965015978E-5</v>
      </c>
      <c r="P64" s="10">
        <f>3/24*OO[[#This Row],[72 (27JUN1985 21:00:00)-Water Temperature (C)]]*OO[[#This Row],[14]]/SUM(OO[14])</f>
        <v>5.4054791187774924E-5</v>
      </c>
      <c r="Q64" s="10">
        <f>3/24*OO[[#This Row],[73 (28JUN1985 00:00:00)-Water Temperature (C)]]*OO[[#This Row],[15]]/SUM(OO[15])</f>
        <v>4.6286768003807492E-5</v>
      </c>
      <c r="R64" s="10">
        <f>3/24*OO[[#This Row],[74 (28JUN1985 03:00:00)-Water Temperature (C)]]*OO[[#This Row],[16]]/SUM(OO[16])</f>
        <v>4.0690210407890396E-5</v>
      </c>
      <c r="S64" s="10">
        <f>3/24*OO[[#This Row],[75 (28JUN1985 06:00:00)-Water Temperature (C)]]*OO[[#This Row],[17]]/SUM(OO[17])</f>
        <v>3.5922831767473269E-5</v>
      </c>
      <c r="T64" s="10">
        <f>3/24*OO[[#This Row],[76 (28JUN1985 09:00:00)-Water Temperature (C)]]*OO[[#This Row],[18]]/SUM(OO[18])</f>
        <v>3.1729632242473213E-5</v>
      </c>
      <c r="U64" s="10">
        <f>3/24*OO[[#This Row],[77 (28JUN1985 12:00:00)-Water Temperature (C)]]*OO[[#This Row],[19]]/SUM(OO[19])</f>
        <v>2.825362972806004E-5</v>
      </c>
      <c r="V64" s="10">
        <f>3/24000000*OO[[#This Row],[78 (28JUN1985 15:00:00)-Water Temperature (C)]]*OO[[#This Row],[20]]</f>
        <v>2.5135509196350001E-5</v>
      </c>
      <c r="W64" s="10">
        <f>3/24000000*OO[[#This Row],[79 (28JUN1985 18:00:00)-Water Temperature (C)]]*OO[[#This Row],[21]]</f>
        <v>2.1646070948812498E-5</v>
      </c>
      <c r="X64" s="10">
        <f>3/24000000*OO[[#This Row],[80 (28JUN1985 21:00:00)-Water Temperature (C)]]*OO[[#This Row],[22]]</f>
        <v>1.8116539732931252E-5</v>
      </c>
      <c r="Y64" s="10">
        <f>3/24000000*OO[[#This Row],[81 (29JUN1985 00:00:00)-Water Temperature (C)]]*OO[[#This Row],[23]]</f>
        <v>1.5345903029509997E-5</v>
      </c>
      <c r="Z64" s="10">
        <f>3/24000000*OO[[#This Row],[82 (29JUN1985 03:00:00)-Water Temperature (C)]]*OO[[#This Row],[24]]</f>
        <v>1.3406866322850002E-5</v>
      </c>
      <c r="AA64" s="10">
        <f>3/24000000*OO[[#This Row],[83 (29JUN1985 06:00:00)-Water Temperature (C)]]*OO[[#This Row],[25]]</f>
        <v>1.1525450695718749E-5</v>
      </c>
      <c r="AB64" s="10">
        <f>3/24000000*OO[[#This Row],[84 (29JUN1985 09:00:00)-Water Temperature (C)]]*OO[[#This Row],[26]]</f>
        <v>1.018334062726875E-5</v>
      </c>
      <c r="AC64" s="10">
        <f>3/24000000*OO[[#This Row],[85 (29JUN1985 12:00:00)-Water Temperature (C)]]*OO[[#This Row],[27]]</f>
        <v>9.1482165879000005E-6</v>
      </c>
      <c r="AD64" s="10">
        <f>3/24000000*OO[[#This Row],[86 (29JUN1985 15:00:00)-Water Temperature (C)]]*OO[[#This Row],[28]]</f>
        <v>8.0381990510999995E-6</v>
      </c>
      <c r="AE64" s="10">
        <f>3/24000000*OO[[#This Row],[88 (29JUN1985 21:00:00)-Water Temperature (C)]]*OO[[#This Row],[30]]</f>
        <v>5.9093712900750001E-6</v>
      </c>
      <c r="AF64" s="10">
        <f>3/24000000*OO[[#This Row],[88 (29JUN1985 21:00:00)-Water Temperature (C)]]*OO[[#This Row],[30]]</f>
        <v>5.9093712900750001E-6</v>
      </c>
      <c r="AG64" s="10">
        <f>3/24000000*OO[[#This Row],[89 (30JUN1985 00:00:00)-Water Temperature (C)]]*OO[[#This Row],[31]]</f>
        <v>5.0750354237699995E-6</v>
      </c>
      <c r="AH64" s="10">
        <f>3/24000000*OO[[#This Row],[90 (30JUN1985 03:00:00)-Water Temperature (C)]]*OO[[#This Row],[32]]</f>
        <v>4.5106835416387486E-6</v>
      </c>
      <c r="AI64" s="10">
        <f>3/24000000*OO[[#This Row],[91 (30JUN1985 06:00:00)-Water Temperature (C)]]*OO[[#This Row],[33]]</f>
        <v>4.0248574001512503E-6</v>
      </c>
      <c r="AJ64" s="10">
        <f>3/24000000*OO[[#This Row],[92 (30JUN1985 09:00:00)-Water Temperature (C)]]*OO[[#This Row],[34]]</f>
        <v>3.5600548830062498E-6</v>
      </c>
      <c r="AK64" s="10">
        <f>3/24000000*OO[[#This Row],[93 (30JUN1985 12:00:00)-Water Temperature (C)]]*OO[[#This Row],[35]]</f>
        <v>3.0157263579E-6</v>
      </c>
      <c r="AL64" s="10">
        <f>3/24000000*OO[[#This Row],[94 (30JUN1985 15:00:00)-Water Temperature (C)]]*OO[[#This Row],[36]]</f>
        <v>2.2726594863509995E-6</v>
      </c>
      <c r="AM64" s="10">
        <f>3/24000000*OO[[#This Row],[95 (30JUN1985 18:00:00)-Water Temperature (C)]]*OO[[#This Row],[37]]</f>
        <v>1.55099353485E-6</v>
      </c>
      <c r="AN64" s="10">
        <f>3/24000000*OO[[#This Row],[96 (30JUN1985 21:00:00)-Water Temperature (C)]]*OO[[#This Row],[38]]</f>
        <v>1.05301539869575E-6</v>
      </c>
      <c r="AO64" s="10">
        <f>3/24000000*OO[[#This Row],[97 (01JUL1985 00:00:00)-Water Temperature (C)]]*OO[[#This Row],[39]]</f>
        <v>7.5517602293700006E-7</v>
      </c>
      <c r="AP64" s="10">
        <f>3/24000000*OO[[#This Row],[98 (01JUL1985 03:00:00)-Water Temperature (C)]]*OO[[#This Row],[40]]</f>
        <v>5.9349769768199993E-7</v>
      </c>
      <c r="AQ64" s="10">
        <f>3/24000000*OO[[#This Row],[99 (01JUL1985 06:00:00)-Water Temperature (C)]]*OO[[#This Row],[41]]</f>
        <v>4.9718624984699999E-7</v>
      </c>
      <c r="AR64" s="10">
        <f>3/24000000*OO[[#This Row],[100 (01JUL1985 09:00:00)-Water Temperature (C)]]*OO[[#This Row],[42]]</f>
        <v>4.3185682712962498E-7</v>
      </c>
      <c r="AS64" s="10">
        <f>3/24000000*OO[[#This Row],[101 (01JUL1985 12:00:00)-Water Temperature (C)]]*OO[[#This Row],[43]]</f>
        <v>3.8477214066087496E-7</v>
      </c>
      <c r="AT64" s="10">
        <f>3/24000000*OO[[#This Row],[102 (01JUL1985 15:00:00)-Water Temperature (C)]]*OO[[#This Row],[44]]</f>
        <v>3.3889002332625E-7</v>
      </c>
      <c r="AU64" s="10">
        <f>3/24000000*OO[[#This Row],[103 (01JUL1985 18:00:00)-Water Temperature (C)]]*OO[[#This Row],[45]]</f>
        <v>2.9476759360200002E-7</v>
      </c>
      <c r="AV64" s="10">
        <f>3/24000000*OO[[#This Row],[104 (01JUL1985 21:00:00)-Water Temperature (C)]]*OO[[#This Row],[46]]</f>
        <v>2.58481555624125E-7</v>
      </c>
      <c r="AW64" s="10">
        <f>3/24000000*OO[[#This Row],[105 (02JUL1985 00:00:00)-Water Temperature (C)]]*OO[[#This Row],[47]]</f>
        <v>2.3099498680249999E-7</v>
      </c>
      <c r="AX64" s="10">
        <f>3/24000000*OO[[#This Row],[106 (02JUL1985 03:00:00)-Water Temperature (C)]]*OO[[#This Row],[48]]</f>
        <v>2.1784027615974998E-7</v>
      </c>
      <c r="AY64" s="10">
        <f>3/24000000*OO[[#This Row],[107 (02JUL1985 06:00:00)-Water Temperature (C)]]*OO[[#This Row],[49]]</f>
        <v>2.1271884744525003E-7</v>
      </c>
      <c r="AZ64" s="10">
        <f>3/24000000*OO[[#This Row],[108 (02JUL1985 09:00:00)-Water Temperature (C)]]*OO[[#This Row],[50]]</f>
        <v>2.1203824148553751E-7</v>
      </c>
      <c r="BA64" s="10">
        <f>3/24000000*OO[[#This Row],[109 (02JUL1985 12:00:00)-Water Temperature (C)]]*OO[[#This Row],[51]]</f>
        <v>2.1414542299312502E-7</v>
      </c>
      <c r="BB64" s="10">
        <f>3/24000000*OO[[#This Row],[110 (02JUL1985 15:00:00)-Water Temperature (C)]]*OO[[#This Row],[52]]</f>
        <v>2.1495024401047503E-7</v>
      </c>
      <c r="BC64" s="10">
        <f>3/24000000*OO[[#This Row],[111 (02JUL1985 18:00:00)-Water Temperature (C)]]*OO[[#This Row],[53]]</f>
        <v>2.073971649475E-7</v>
      </c>
      <c r="BD64" s="10">
        <f>3/24000000*OO[[#This Row],[112 (02JUL1985 21:00:00)-Water Temperature (C)]]*OO[[#This Row],[54]]</f>
        <v>1.9568832566584999E-7</v>
      </c>
      <c r="BE64" s="10">
        <f>3/24000000*OO[[#This Row],[113 (03JUL1985 00:00:00)-Water Temperature (C)]]*OO[[#This Row],[55]]</f>
        <v>1.8180448503247502E-7</v>
      </c>
      <c r="BF64" s="10">
        <f>3/24000000*OO[[#This Row],[114 (03JUL1985 03:00:00)-Water Temperature (C)]]*OO[[#This Row],[56]]</f>
        <v>1.6917251613245001E-7</v>
      </c>
      <c r="BG64" s="10">
        <f>3/24000000*OO[[#This Row],[115 (03JUL1985 06:00:00)-Water Temperature (C)]]*OO[[#This Row],[57]]</f>
        <v>1.587908527244375E-7</v>
      </c>
      <c r="BH64" s="10">
        <f>3/24000000*OO[[#This Row],[116 (03JUL1985 09:00:00)-Water Temperature (C)]]*OO[[#This Row],[58]]</f>
        <v>1.5192650909118749E-7</v>
      </c>
      <c r="BI64" s="10">
        <f>3/24000000*OO[[#This Row],[117 (03JUL1985 12:00:00)-Water Temperature (C)]]*OO[[#This Row],[59]]</f>
        <v>1.4875358082374999E-7</v>
      </c>
      <c r="BJ64" s="10">
        <f>3/24000000*OO[[#This Row],[118 (03JUL1985 15:00:00)-Water Temperature (C)]]*OO[[#This Row],[60]]</f>
        <v>1.44414294981775E-7</v>
      </c>
      <c r="BK64" s="10">
        <f>3/24000000*OO[[#This Row],[119 (03JUL1985 18:00:00)-Water Temperature (C)]]*OO[[#This Row],[61]]</f>
        <v>1.3617396087750001E-7</v>
      </c>
      <c r="BL64" s="10">
        <f>3/24000000*OO[[#This Row],[120 (03JUL1985 21:00:00)-Water Temperature (C)]]*OO[[#This Row],[62]]</f>
        <v>1.2780829542645E-7</v>
      </c>
      <c r="BM64" s="10">
        <f>3/24000000*OO[[#This Row],[121 (04JUL1985 00:00:00)-Water Temperature (C)]]*OO[[#This Row],[63]]</f>
        <v>1.2073337945605E-7</v>
      </c>
      <c r="BN64" s="10">
        <f>3/24000000*OO[[#This Row],[122 (04JUL1985 03:00:00)-Water Temperature (C)]]*OO[[#This Row],[64]]</f>
        <v>1.1775741498599998E-7</v>
      </c>
      <c r="BO64" s="10">
        <f>3/24000000*OO[[#This Row],[123 (04JUL1985 06:00:00)-Water Temperature (C)]]*OO[[#This Row],[65]]</f>
        <v>1.1511309045919999E-7</v>
      </c>
      <c r="BP64" s="10">
        <f>3/24000000*OO[[#This Row],[124 (04JUL1985 09:00:00)-Water Temperature (C)]]*OO[[#This Row],[66]]</f>
        <v>1.11815448426E-7</v>
      </c>
      <c r="BQ64" s="10">
        <f>3/24000000*OO[[#This Row],[125 (04JUL1985 12:00:00)-Water Temperature (C)]]*OO[[#This Row],[67]]</f>
        <v>1.0675430681449999E-7</v>
      </c>
      <c r="BR64" s="10">
        <f>3/24000000*OO[[#This Row],[126 (04JUL1985 15:00:00)-Water Temperature (C)]]*OO[[#This Row],[68]]</f>
        <v>1.0048686485235E-7</v>
      </c>
      <c r="BS64" s="10">
        <f>3/24000000*OO[[#This Row],[127 (04JUL1985 18:00:00)-Water Temperature (C)]]*OO[[#This Row],[69]]</f>
        <v>9.3049466188500007E-8</v>
      </c>
      <c r="BT64" s="10">
        <f>3/24000000*OO[[#This Row],[128 (04JUL1985 21:00:00)-Water Temperature (C)]]*OO[[#This Row],[70]]</f>
        <v>8.5675520869499978E-8</v>
      </c>
      <c r="BU64" s="10">
        <f>3/24000000*OO[[#This Row],[129 (05JUL1985 00:00:00)-Water Temperature (C)]]*OO[[#This Row],[71]]</f>
        <v>7.8352099432587483E-8</v>
      </c>
      <c r="BV64" s="10">
        <f>3/24000000*OO[[#This Row],[130 (05JUL1985 03:00:00)-Water Temperature (C)]]*OO[[#This Row],[72]]</f>
        <v>7.3992841876687516E-8</v>
      </c>
      <c r="BW64" s="10">
        <f>3/24000000*OO[[#This Row],[131 (05JUL1985 06:00:00)-Water Temperature (C)]]*OO[[#This Row],[73]]</f>
        <v>7.1167348538299996E-8</v>
      </c>
      <c r="BX64" s="10">
        <f>3/24000000*OO[[#This Row],[132 (05JUL1985 09:00:00)-Water Temperature (C)]]*OO[[#This Row],[74]]</f>
        <v>6.957732530099999E-8</v>
      </c>
      <c r="BY64" s="10">
        <f>3/24000000*OO[[#This Row],[133 (05JUL1985 12:00:00)-Water Temperature (C)]]*OO[[#This Row],[75]]</f>
        <v>6.8744666294999993E-8</v>
      </c>
      <c r="BZ64" s="10">
        <f>3/24000000*OO[[#This Row],[134 (05JUL1985 15:00:00)-Water Temperature (C)]]*OO[[#This Row],[76]]</f>
        <v>6.6925440230512493E-8</v>
      </c>
      <c r="CA64" s="10">
        <f>3/24000000*OO[[#This Row],[135 (05JUL1985 18:00:00)-Water Temperature (C)]]*OO[[#This Row],[77]]</f>
        <v>6.3756615337799995E-8</v>
      </c>
      <c r="CB64" s="10">
        <f>3/24000000*OO[[#This Row],[136 (05JUL1985 21:00:00)-Water Temperature (C)]]*OO[[#This Row],[78]]</f>
        <v>6.0165006024599986E-8</v>
      </c>
      <c r="CC64" s="10">
        <f>3/24000000*OO[[#This Row],[137 (06JUL1985 00:00:00)-Water Temperature (C)]]*OO[[#This Row],[79]]</f>
        <v>5.6422477370375E-8</v>
      </c>
      <c r="CD64" s="10">
        <f>3/24000000*OO[[#This Row],[138 (06JUL1985 03:00:00)-Water Temperature (C)]]*OO[[#This Row],[80]]</f>
        <v>5.4383915102562503E-8</v>
      </c>
      <c r="CE64" s="10">
        <f>3/24000000*OO[[#This Row],[139 (06JUL1985 06:00:00)-Water Temperature (C)]]*OO[[#This Row],[81]]</f>
        <v>5.3451868532999994E-8</v>
      </c>
      <c r="CF64" s="10">
        <f>3/24000000*OO[[#This Row],[140 (06JUL1985 09:00:00)-Water Temperature (C)]]*OO[[#This Row],[82]]</f>
        <v>5.3197693084987496E-8</v>
      </c>
      <c r="CG64" s="10">
        <f>3/24000000*OO[[#This Row],[141 (06JUL1985 12:00:00)-Water Temperature (C)]]*OO[[#This Row],[83]]</f>
        <v>5.2994983395299997E-8</v>
      </c>
      <c r="CH64" s="10">
        <f>3/24000000*OO[[#This Row],[142 (06JUL1985 15:00:00)-Water Temperature (C)]]*OO[[#This Row],[84]]</f>
        <v>5.1771958546912487E-8</v>
      </c>
      <c r="CI64" s="10">
        <f>3/24000000*OO[[#This Row],[143 (06JUL1985 18:00:00)-Water Temperature (C)]]*OO[[#This Row],[85]]</f>
        <v>4.9230390839499995E-8</v>
      </c>
      <c r="CJ64" s="10">
        <f>3/24000000*OO[[#This Row],[144 (06JUL1985 21:00:00)-Water Temperature (C)]]*OO[[#This Row],[86]]</f>
        <v>4.6326634549874993E-8</v>
      </c>
      <c r="CK64" s="10">
        <f>3/24000000*OO[[#This Row],[145 (07JUL1985 00:00:00)-Water Temperature (C)]]*OO[[#This Row],[87]]</f>
        <v>4.309375863225E-8</v>
      </c>
      <c r="CL64" s="10">
        <f>3/24000000*OO[[#This Row],[146 (07JUL1985 03:00:00)-Water Temperature (C)]]*OO[[#This Row],[88]]</f>
        <v>4.09411936815125E-8</v>
      </c>
      <c r="CM64" s="10">
        <f>3/24000000*OO[[#This Row],[147 (07JUL1985 06:00:00)-Water Temperature (C)]]*OO[[#This Row],[89]]</f>
        <v>3.8710143156499994E-8</v>
      </c>
      <c r="CN64" s="10">
        <f>3/24000000*OO[[#This Row],[148 (07JUL1985 09:00:00)-Water Temperature (C)]]*OO[[#This Row],[90]]</f>
        <v>3.6151689775249991E-8</v>
      </c>
      <c r="CO64" s="10">
        <f>3/24000000*OO[[#This Row],[149 (07JUL1985 12:00:00)-Water Temperature (C)]]*OO[[#This Row],[91]]</f>
        <v>3.4295723928149996E-8</v>
      </c>
      <c r="CP64" s="10">
        <f>3/24000000*OO[[#This Row],[150 (07JUL1985 15:00:00)-Water Temperature (C)]]*OO[[#This Row],[92]]</f>
        <v>3.3565906005499997E-8</v>
      </c>
      <c r="CQ64" s="10">
        <f>3/24000000*OO[[#This Row],[151 (07JUL1985 18:00:00)-Water Temperature (C)]]*OO[[#This Row],[93]]</f>
        <v>3.2596934639187489E-8</v>
      </c>
      <c r="CR64" s="10">
        <f>3/24000000*OO[[#This Row],[152 (07JUL1985 21:00:00)-Water Temperature (C)]]*OO[[#This Row],[94]]</f>
        <v>3.1107378615950001E-8</v>
      </c>
      <c r="CS64" s="10">
        <f>3/24000000*OO[[#This Row],[153 (08JUL1985 00:00:00)-Water Temperature (C)]]*OO[[#This Row],[95]]</f>
        <v>2.9358238266E-8</v>
      </c>
      <c r="CT64" s="10">
        <f>3/24000000*OO[[#This Row],[154 (08JUL1985 03:00:00)-Water Temperature (C)]]*OO[[#This Row],[96]]</f>
        <v>2.9049542304000001E-8</v>
      </c>
      <c r="CU64" s="10">
        <f>3/24000000*OO[[#This Row],[155 (08JUL1985 06:00:00)-Water Temperature (C)]]*OO[[#This Row],[97]]</f>
        <v>2.9875963995962496E-8</v>
      </c>
      <c r="CV64" s="10">
        <f>3/24000000*OO[[#This Row],[156 (08JUL1985 09:00:00)-Water Temperature (C)]]*OO[[#This Row],[98]]</f>
        <v>3.0731986120124997E-8</v>
      </c>
      <c r="CW64" s="10">
        <f>3/24000000*OO[[#This Row],[157 (08JUL1985 12:00:00)-Water Temperature (C)]]*OO[[#This Row],[99]]</f>
        <v>3.1705744029999998E-8</v>
      </c>
    </row>
    <row r="65" spans="1:101" x14ac:dyDescent="0.35">
      <c r="A65" t="s">
        <v>70</v>
      </c>
      <c r="B65">
        <v>914.79319999999996</v>
      </c>
      <c r="C65" s="10">
        <f>3/24*OO[[#This Row],[59 (26JUN1985 06:00:00)-Water Temperature (C)]]*OO[[#This Row],[1]]/SUM(OO[1])</f>
        <v>3.7640083078140433E-15</v>
      </c>
      <c r="D65" s="10">
        <f>3/24*OO[[#This Row],[60 (26JUN1985 09:00:00)-Water Temperature (C)]]*OO[[#This Row],[2]]/SUM(OO[2])</f>
        <v>1.6928697199044637E-4</v>
      </c>
      <c r="E65" s="10">
        <f>3/24*OO[[#This Row],[61 (26JUN1985 12:00:00)-Water Temperature (C)]]*OO[[#This Row],[3]]/SUM(OO[3])</f>
        <v>7.1594250484676436E-2</v>
      </c>
      <c r="F65" s="10">
        <f>3/24*OO[[#This Row],[62 (26JUN1985 15:00:00)-Water Temperature (C)]]*OO[[#This Row],[4]]/SUM(OO[4])</f>
        <v>0.1779256790186638</v>
      </c>
      <c r="G65" s="10">
        <f>3/24*OO[[#This Row],[63 (26JUN1985 18:00:00)-Water Temperature (C)]]*OO[[#This Row],[5]]/SUM(OO[5])</f>
        <v>4.4543957940852447E-2</v>
      </c>
      <c r="H65" s="10">
        <f>3/24*OO[[#This Row],[64 (26JUN1985 21:00:00)-Water Temperature (C)]]*OO[[#This Row],[6]]/SUM(OO[6])</f>
        <v>3.2216208121678119E-3</v>
      </c>
      <c r="I65" s="10">
        <f>3/24*OO[[#This Row],[65 (27JUN1985 00:00:00)-Water Temperature (C)]]*OO[[#This Row],[7]]/SUM(OO[7])</f>
        <v>1.8026800243848158E-4</v>
      </c>
      <c r="J65" s="10">
        <f>3/24*OO[[#This Row],[66 (27JUN1985 03:00:00)-Water Temperature (C)]]*OO[[#This Row],[8]]/SUM(OO[8])</f>
        <v>6.811241447831403E-5</v>
      </c>
      <c r="K65" s="10">
        <f>3/24*OO[[#This Row],[67 (27JUN1985 06:00:00)-Water Temperature (C)]]*OO[[#This Row],[9]]/SUM(OO[9])</f>
        <v>6.0335716996146697E-5</v>
      </c>
      <c r="L65" s="10">
        <f>3/24*OO[[#This Row],[68 (27JUN1985 09:00:00)-Water Temperature (C)]]*OO[[#This Row],[10]]/SUM(OO[10])</f>
        <v>6.1374335394997893E-5</v>
      </c>
      <c r="M65" s="10">
        <f>3/24*OO[[#This Row],[69 (27JUN1985 12:00:00)-Water Temperature (C)]]*OO[[#This Row],[11]]/SUM(OO[11])</f>
        <v>7.0240991451401506E-5</v>
      </c>
      <c r="N65" s="10">
        <f>3/24*OO[[#This Row],[70 (27JUN1985 15:00:00)-Water Temperature (C)]]*OO[[#This Row],[12]]/SUM(OO[12])</f>
        <v>7.4706724418023004E-5</v>
      </c>
      <c r="O65" s="10">
        <f>3/24*OO[[#This Row],[71 (27JUN1985 18:00:00)-Water Temperature (C)]]*OO[[#This Row],[13]]/SUM(OO[13])</f>
        <v>7.1118695065042136E-5</v>
      </c>
      <c r="P65" s="10">
        <f>3/24*OO[[#This Row],[72 (27JUN1985 21:00:00)-Water Temperature (C)]]*OO[[#This Row],[14]]/SUM(OO[14])</f>
        <v>6.3111822692408405E-5</v>
      </c>
      <c r="Q65" s="10">
        <f>3/24*OO[[#This Row],[73 (28JUN1985 00:00:00)-Water Temperature (C)]]*OO[[#This Row],[15]]/SUM(OO[15])</f>
        <v>5.4217440639961455E-5</v>
      </c>
      <c r="R65" s="10">
        <f>3/24*OO[[#This Row],[74 (28JUN1985 03:00:00)-Water Temperature (C)]]*OO[[#This Row],[16]]/SUM(OO[16])</f>
        <v>4.7603329925846258E-5</v>
      </c>
      <c r="S65" s="10">
        <f>3/24*OO[[#This Row],[75 (28JUN1985 06:00:00)-Water Temperature (C)]]*OO[[#This Row],[17]]/SUM(OO[17])</f>
        <v>4.1953123640862451E-5</v>
      </c>
      <c r="T65" s="10">
        <f>3/24*OO[[#This Row],[76 (28JUN1985 09:00:00)-Water Temperature (C)]]*OO[[#This Row],[18]]/SUM(OO[18])</f>
        <v>3.6989125891143241E-5</v>
      </c>
      <c r="U65" s="10">
        <f>3/24*OO[[#This Row],[77 (28JUN1985 12:00:00)-Water Temperature (C)]]*OO[[#This Row],[19]]/SUM(OO[19])</f>
        <v>3.2809230240725713E-5</v>
      </c>
      <c r="V65" s="10">
        <f>3/24000000*OO[[#This Row],[78 (28JUN1985 15:00:00)-Water Temperature (C)]]*OO[[#This Row],[20]]</f>
        <v>2.9094138140499998E-5</v>
      </c>
      <c r="W65" s="10">
        <f>3/24000000*OO[[#This Row],[79 (28JUN1985 18:00:00)-Water Temperature (C)]]*OO[[#This Row],[21]]</f>
        <v>2.5125601153649996E-5</v>
      </c>
      <c r="X65" s="10">
        <f>3/24000000*OO[[#This Row],[80 (28JUN1985 21:00:00)-Water Temperature (C)]]*OO[[#This Row],[22]]</f>
        <v>2.1065927920537499E-5</v>
      </c>
      <c r="Y65" s="10">
        <f>3/24000000*OO[[#This Row],[81 (29JUN1985 00:00:00)-Water Temperature (C)]]*OO[[#This Row],[23]]</f>
        <v>1.782683500058125E-5</v>
      </c>
      <c r="Z65" s="10">
        <f>3/24000000*OO[[#This Row],[82 (29JUN1985 03:00:00)-Water Temperature (C)]]*OO[[#This Row],[24]]</f>
        <v>1.5530457437639998E-5</v>
      </c>
      <c r="AA65" s="10">
        <f>3/24000000*OO[[#This Row],[83 (29JUN1985 06:00:00)-Water Temperature (C)]]*OO[[#This Row],[25]]</f>
        <v>1.3331858983196248E-5</v>
      </c>
      <c r="AB65" s="10">
        <f>3/24000000*OO[[#This Row],[84 (29JUN1985 09:00:00)-Water Temperature (C)]]*OO[[#This Row],[26]]</f>
        <v>1.174148985226E-5</v>
      </c>
      <c r="AC65" s="10">
        <f>3/24000000*OO[[#This Row],[85 (29JUN1985 12:00:00)-Water Temperature (C)]]*OO[[#This Row],[27]]</f>
        <v>1.050045531213E-5</v>
      </c>
      <c r="AD65" s="10">
        <f>3/24000000*OO[[#This Row],[86 (29JUN1985 15:00:00)-Water Temperature (C)]]*OO[[#This Row],[28]]</f>
        <v>9.2104999542624987E-6</v>
      </c>
      <c r="AE65" s="10">
        <f>3/24000000*OO[[#This Row],[88 (29JUN1985 21:00:00)-Water Temperature (C)]]*OO[[#This Row],[30]]</f>
        <v>6.7609777798462496E-6</v>
      </c>
      <c r="AF65" s="10">
        <f>3/24000000*OO[[#This Row],[88 (29JUN1985 21:00:00)-Water Temperature (C)]]*OO[[#This Row],[30]]</f>
        <v>6.7609777798462496E-6</v>
      </c>
      <c r="AG65" s="10">
        <f>3/24000000*OO[[#This Row],[89 (30JUN1985 00:00:00)-Water Temperature (C)]]*OO[[#This Row],[31]]</f>
        <v>5.8029478486799996E-6</v>
      </c>
      <c r="AH65" s="10">
        <f>3/24000000*OO[[#This Row],[90 (30JUN1985 03:00:00)-Water Temperature (C)]]*OO[[#This Row],[32]]</f>
        <v>5.1513317216724996E-6</v>
      </c>
      <c r="AI65" s="10">
        <f>3/24000000*OO[[#This Row],[91 (30JUN1985 06:00:00)-Water Temperature (C)]]*OO[[#This Row],[33]]</f>
        <v>4.5898157649299995E-6</v>
      </c>
      <c r="AJ65" s="10">
        <f>3/24000000*OO[[#This Row],[92 (30JUN1985 09:00:00)-Water Temperature (C)]]*OO[[#This Row],[34]]</f>
        <v>4.0581725975499996E-6</v>
      </c>
      <c r="AK65" s="10">
        <f>3/24000000*OO[[#This Row],[93 (30JUN1985 12:00:00)-Water Temperature (C)]]*OO[[#This Row],[35]]</f>
        <v>3.4592009653325001E-6</v>
      </c>
      <c r="AL65" s="10">
        <f>3/24000000*OO[[#This Row],[94 (30JUN1985 15:00:00)-Water Temperature (C)]]*OO[[#This Row],[36]]</f>
        <v>2.6403311377349998E-6</v>
      </c>
      <c r="AM65" s="10">
        <f>3/24000000*OO[[#This Row],[95 (30JUN1985 18:00:00)-Water Temperature (C)]]*OO[[#This Row],[37]]</f>
        <v>1.8184412947860001E-6</v>
      </c>
      <c r="AN65" s="10">
        <f>3/24000000*OO[[#This Row],[96 (30JUN1985 21:00:00)-Water Temperature (C)]]*OO[[#This Row],[38]]</f>
        <v>1.2308089636770001E-6</v>
      </c>
      <c r="AO65" s="10">
        <f>3/24000000*OO[[#This Row],[97 (01JUL1985 00:00:00)-Water Temperature (C)]]*OO[[#This Row],[39]]</f>
        <v>8.7433837334599994E-7</v>
      </c>
      <c r="AP65" s="10">
        <f>3/24000000*OO[[#This Row],[98 (01JUL1985 03:00:00)-Water Temperature (C)]]*OO[[#This Row],[40]]</f>
        <v>6.8038697719799995E-7</v>
      </c>
      <c r="AQ65" s="10">
        <f>3/24000000*OO[[#This Row],[99 (01JUL1985 06:00:00)-Water Temperature (C)]]*OO[[#This Row],[41]]</f>
        <v>5.6442795398399999E-7</v>
      </c>
      <c r="AR65" s="10">
        <f>3/24000000*OO[[#This Row],[100 (01JUL1985 09:00:00)-Water Temperature (C)]]*OO[[#This Row],[42]]</f>
        <v>4.8744471818874995E-7</v>
      </c>
      <c r="AS65" s="10">
        <f>3/24000000*OO[[#This Row],[101 (01JUL1985 12:00:00)-Water Temperature (C)]]*OO[[#This Row],[43]]</f>
        <v>4.3213036523999995E-7</v>
      </c>
      <c r="AT65" s="10">
        <f>3/24000000*OO[[#This Row],[102 (01JUL1985 15:00:00)-Water Temperature (C)]]*OO[[#This Row],[44]]</f>
        <v>3.8082896143249999E-7</v>
      </c>
      <c r="AU65" s="10">
        <f>3/24000000*OO[[#This Row],[103 (01JUL1985 18:00:00)-Water Temperature (C)]]*OO[[#This Row],[45]]</f>
        <v>3.3125880468362496E-7</v>
      </c>
      <c r="AV65" s="10">
        <f>3/24000000*OO[[#This Row],[104 (01JUL1985 21:00:00)-Water Temperature (C)]]*OO[[#This Row],[46]]</f>
        <v>2.9019076124499993E-7</v>
      </c>
      <c r="AW65" s="10">
        <f>3/24000000*OO[[#This Row],[105 (02JUL1985 00:00:00)-Water Temperature (C)]]*OO[[#This Row],[47]]</f>
        <v>2.5910893248399996E-7</v>
      </c>
      <c r="AX65" s="10">
        <f>3/24000000*OO[[#This Row],[106 (02JUL1985 03:00:00)-Water Temperature (C)]]*OO[[#This Row],[48]]</f>
        <v>2.4369756683200002E-7</v>
      </c>
      <c r="AY65" s="10">
        <f>3/24000000*OO[[#This Row],[107 (02JUL1985 06:00:00)-Water Temperature (C)]]*OO[[#This Row],[49]]</f>
        <v>2.3735592798575002E-7</v>
      </c>
      <c r="AZ65" s="10">
        <f>3/24000000*OO[[#This Row],[108 (02JUL1985 09:00:00)-Water Temperature (C)]]*OO[[#This Row],[50]]</f>
        <v>2.3594768591137498E-7</v>
      </c>
      <c r="BA65" s="10">
        <f>3/24000000*OO[[#This Row],[109 (02JUL1985 12:00:00)-Water Temperature (C)]]*OO[[#This Row],[51]]</f>
        <v>2.3721023762999998E-7</v>
      </c>
      <c r="BB65" s="10">
        <f>3/24000000*OO[[#This Row],[110 (02JUL1985 15:00:00)-Water Temperature (C)]]*OO[[#This Row],[52]]</f>
        <v>2.3721646701382498E-7</v>
      </c>
      <c r="BC65" s="10">
        <f>3/24000000*OO[[#This Row],[111 (02JUL1985 18:00:00)-Water Temperature (C)]]*OO[[#This Row],[53]]</f>
        <v>2.2930188676170002E-7</v>
      </c>
      <c r="BD65" s="10">
        <f>3/24000000*OO[[#This Row],[112 (02JUL1985 21:00:00)-Water Temperature (C)]]*OO[[#This Row],[54]]</f>
        <v>2.1708107328787501E-7</v>
      </c>
      <c r="BE65" s="10">
        <f>3/24000000*OO[[#This Row],[113 (03JUL1985 00:00:00)-Water Temperature (C)]]*OO[[#This Row],[55]]</f>
        <v>2.0241071095375E-7</v>
      </c>
      <c r="BF65" s="10">
        <f>3/24000000*OO[[#This Row],[114 (03JUL1985 03:00:00)-Water Temperature (C)]]*OO[[#This Row],[56]]</f>
        <v>1.8905735541670002E-7</v>
      </c>
      <c r="BG65" s="10">
        <f>3/24000000*OO[[#This Row],[115 (03JUL1985 06:00:00)-Water Temperature (C)]]*OO[[#This Row],[57]]</f>
        <v>1.7776818021531252E-7</v>
      </c>
      <c r="BH65" s="10">
        <f>3/24000000*OO[[#This Row],[116 (03JUL1985 09:00:00)-Water Temperature (C)]]*OO[[#This Row],[58]]</f>
        <v>1.696695308464625E-7</v>
      </c>
      <c r="BI65" s="10">
        <f>3/24000000*OO[[#This Row],[117 (03JUL1985 12:00:00)-Water Temperature (C)]]*OO[[#This Row],[59]]</f>
        <v>1.6532665515174998E-7</v>
      </c>
      <c r="BJ65" s="10">
        <f>3/24000000*OO[[#This Row],[118 (03JUL1985 15:00:00)-Water Temperature (C)]]*OO[[#This Row],[60]]</f>
        <v>1.5992720113199999E-7</v>
      </c>
      <c r="BK65" s="10">
        <f>3/24000000*OO[[#This Row],[119 (03JUL1985 18:00:00)-Water Temperature (C)]]*OO[[#This Row],[61]]</f>
        <v>1.5086715841191248E-7</v>
      </c>
      <c r="BL65" s="10">
        <f>3/24000000*OO[[#This Row],[120 (03JUL1985 21:00:00)-Water Temperature (C)]]*OO[[#This Row],[62]]</f>
        <v>1.4166120629475002E-7</v>
      </c>
      <c r="BM65" s="10">
        <f>3/24000000*OO[[#This Row],[121 (04JUL1985 00:00:00)-Water Temperature (C)]]*OO[[#This Row],[63]]</f>
        <v>1.34103836517975E-7</v>
      </c>
      <c r="BN65" s="10">
        <f>3/24000000*OO[[#This Row],[122 (04JUL1985 03:00:00)-Water Temperature (C)]]*OO[[#This Row],[64]]</f>
        <v>1.3114339422303751E-7</v>
      </c>
      <c r="BO65" s="10">
        <f>3/24000000*OO[[#This Row],[123 (04JUL1985 06:00:00)-Water Temperature (C)]]*OO[[#This Row],[65]]</f>
        <v>1.2837009403872497E-7</v>
      </c>
      <c r="BP65" s="10">
        <f>3/24000000*OO[[#This Row],[124 (04JUL1985 09:00:00)-Water Temperature (C)]]*OO[[#This Row],[66]]</f>
        <v>1.2464804461455003E-7</v>
      </c>
      <c r="BQ65" s="10">
        <f>3/24000000*OO[[#This Row],[125 (04JUL1985 12:00:00)-Water Temperature (C)]]*OO[[#This Row],[67]]</f>
        <v>1.187438724759E-7</v>
      </c>
      <c r="BR65" s="10">
        <f>3/24000000*OO[[#This Row],[126 (04JUL1985 15:00:00)-Water Temperature (C)]]*OO[[#This Row],[68]]</f>
        <v>1.116294956797125E-7</v>
      </c>
      <c r="BS65" s="10">
        <f>3/24000000*OO[[#This Row],[127 (04JUL1985 18:00:00)-Water Temperature (C)]]*OO[[#This Row],[69]]</f>
        <v>1.0334827225844998E-7</v>
      </c>
      <c r="BT65" s="10">
        <f>3/24000000*OO[[#This Row],[128 (04JUL1985 21:00:00)-Water Temperature (C)]]*OO[[#This Row],[70]]</f>
        <v>9.5321145970200002E-8</v>
      </c>
      <c r="BU65" s="10">
        <f>3/24000000*OO[[#This Row],[129 (05JUL1985 00:00:00)-Water Temperature (C)]]*OO[[#This Row],[71]]</f>
        <v>8.7414625939837485E-8</v>
      </c>
      <c r="BV65" s="10">
        <f>3/24000000*OO[[#This Row],[130 (05JUL1985 03:00:00)-Water Temperature (C)]]*OO[[#This Row],[72]]</f>
        <v>8.2601525087474983E-8</v>
      </c>
      <c r="BW65" s="10">
        <f>3/24000000*OO[[#This Row],[131 (05JUL1985 06:00:00)-Water Temperature (C)]]*OO[[#This Row],[73]]</f>
        <v>7.927104526201249E-8</v>
      </c>
      <c r="BX65" s="10">
        <f>3/24000000*OO[[#This Row],[132 (05JUL1985 09:00:00)-Water Temperature (C)]]*OO[[#This Row],[74]]</f>
        <v>7.7335227215262492E-8</v>
      </c>
      <c r="BY65" s="10">
        <f>3/24000000*OO[[#This Row],[133 (05JUL1985 12:00:00)-Water Temperature (C)]]*OO[[#This Row],[75]]</f>
        <v>7.613248647375E-8</v>
      </c>
      <c r="BZ65" s="10">
        <f>3/24000000*OO[[#This Row],[134 (05JUL1985 15:00:00)-Water Temperature (C)]]*OO[[#This Row],[76]]</f>
        <v>7.3965955975874994E-8</v>
      </c>
      <c r="CA65" s="10">
        <f>3/24000000*OO[[#This Row],[135 (05JUL1985 18:00:00)-Water Temperature (C)]]*OO[[#This Row],[77]]</f>
        <v>7.052962349925E-8</v>
      </c>
      <c r="CB65" s="10">
        <f>3/24000000*OO[[#This Row],[136 (05JUL1985 21:00:00)-Water Temperature (C)]]*OO[[#This Row],[78]]</f>
        <v>6.6685166164400001E-8</v>
      </c>
      <c r="CC65" s="10">
        <f>3/24000000*OO[[#This Row],[137 (06JUL1985 00:00:00)-Water Temperature (C)]]*OO[[#This Row],[79]]</f>
        <v>6.2728781980799995E-8</v>
      </c>
      <c r="CD65" s="10">
        <f>3/24000000*OO[[#This Row],[138 (06JUL1985 03:00:00)-Water Temperature (C)]]*OO[[#This Row],[80]]</f>
        <v>6.0544748016575008E-8</v>
      </c>
      <c r="CE65" s="10">
        <f>3/24000000*OO[[#This Row],[139 (06JUL1985 06:00:00)-Water Temperature (C)]]*OO[[#This Row],[81]]</f>
        <v>5.9471082491737496E-8</v>
      </c>
      <c r="CF65" s="10">
        <f>3/24000000*OO[[#This Row],[140 (06JUL1985 09:00:00)-Water Temperature (C)]]*OO[[#This Row],[82]]</f>
        <v>5.9083005555E-8</v>
      </c>
      <c r="CG65" s="10">
        <f>3/24000000*OO[[#This Row],[141 (06JUL1985 12:00:00)-Water Temperature (C)]]*OO[[#This Row],[83]]</f>
        <v>5.8665373675812496E-8</v>
      </c>
      <c r="CH65" s="10">
        <f>3/24000000*OO[[#This Row],[142 (06JUL1985 15:00:00)-Water Temperature (C)]]*OO[[#This Row],[84]]</f>
        <v>5.7183267146850002E-8</v>
      </c>
      <c r="CI65" s="10">
        <f>3/24000000*OO[[#This Row],[143 (06JUL1985 18:00:00)-Water Temperature (C)]]*OO[[#This Row],[85]]</f>
        <v>5.4429086959799997E-8</v>
      </c>
      <c r="CJ65" s="10">
        <f>3/24000000*OO[[#This Row],[144 (06JUL1985 21:00:00)-Water Temperature (C)]]*OO[[#This Row],[86]]</f>
        <v>5.1311718166874999E-8</v>
      </c>
      <c r="CK65" s="10">
        <f>3/24000000*OO[[#This Row],[145 (07JUL1985 00:00:00)-Water Temperature (C)]]*OO[[#This Row],[87]]</f>
        <v>4.7903569582650004E-8</v>
      </c>
      <c r="CL65" s="10">
        <f>3/24000000*OO[[#This Row],[146 (07JUL1985 03:00:00)-Water Temperature (C)]]*OO[[#This Row],[88]]</f>
        <v>4.5651705911425E-8</v>
      </c>
      <c r="CM65" s="10">
        <f>3/24000000*OO[[#This Row],[147 (07JUL1985 06:00:00)-Water Temperature (C)]]*OO[[#This Row],[89]]</f>
        <v>4.3143499330325004E-8</v>
      </c>
      <c r="CN65" s="10">
        <f>3/24000000*OO[[#This Row],[148 (07JUL1985 09:00:00)-Water Temperature (C)]]*OO[[#This Row],[90]]</f>
        <v>4.0285146577312497E-8</v>
      </c>
      <c r="CO65" s="10">
        <f>3/24000000*OO[[#This Row],[149 (07JUL1985 12:00:00)-Water Temperature (C)]]*OO[[#This Row],[91]]</f>
        <v>3.8009859212000004E-8</v>
      </c>
      <c r="CP65" s="10">
        <f>3/24000000*OO[[#This Row],[150 (07JUL1985 15:00:00)-Water Temperature (C)]]*OO[[#This Row],[92]]</f>
        <v>3.7035180510825002E-8</v>
      </c>
      <c r="CQ65" s="10">
        <f>3/24000000*OO[[#This Row],[151 (07JUL1985 18:00:00)-Water Temperature (C)]]*OO[[#This Row],[93]]</f>
        <v>3.5979150993999995E-8</v>
      </c>
      <c r="CR65" s="10">
        <f>3/24000000*OO[[#This Row],[152 (07JUL1985 21:00:00)-Water Temperature (C)]]*OO[[#This Row],[94]]</f>
        <v>3.4453405561799993E-8</v>
      </c>
      <c r="CS65" s="10">
        <f>3/24000000*OO[[#This Row],[153 (08JUL1985 00:00:00)-Water Temperature (C)]]*OO[[#This Row],[95]]</f>
        <v>3.2603682989999995E-8</v>
      </c>
      <c r="CT65" s="10">
        <f>3/24000000*OO[[#This Row],[154 (08JUL1985 03:00:00)-Water Temperature (C)]]*OO[[#This Row],[96]]</f>
        <v>3.2234634041237501E-8</v>
      </c>
      <c r="CU65" s="10">
        <f>3/24000000*OO[[#This Row],[155 (08JUL1985 06:00:00)-Water Temperature (C)]]*OO[[#This Row],[97]]</f>
        <v>3.3078436370987494E-8</v>
      </c>
      <c r="CV65" s="10">
        <f>3/24000000*OO[[#This Row],[156 (08JUL1985 09:00:00)-Water Temperature (C)]]*OO[[#This Row],[98]]</f>
        <v>3.3984850194599998E-8</v>
      </c>
      <c r="CW65" s="10">
        <f>3/24000000*OO[[#This Row],[157 (08JUL1985 12:00:00)-Water Temperature (C)]]*OO[[#This Row],[99]]</f>
        <v>3.4873321690125001E-8</v>
      </c>
    </row>
    <row r="66" spans="1:101" x14ac:dyDescent="0.35">
      <c r="A66" t="s">
        <v>71</v>
      </c>
      <c r="B66">
        <v>825.41359999999997</v>
      </c>
      <c r="C66" s="10">
        <f>3/24*OO[[#This Row],[59 (26JUN1985 06:00:00)-Water Temperature (C)]]*OO[[#This Row],[1]]/SUM(OO[1])</f>
        <v>4.0029296461460388E-16</v>
      </c>
      <c r="D66" s="10">
        <f>3/24*OO[[#This Row],[60 (26JUN1985 09:00:00)-Water Temperature (C)]]*OO[[#This Row],[2]]/SUM(OO[2])</f>
        <v>4.8696769292516479E-5</v>
      </c>
      <c r="E66" s="10">
        <f>3/24*OO[[#This Row],[61 (26JUN1985 12:00:00)-Water Temperature (C)]]*OO[[#This Row],[3]]/SUM(OO[3])</f>
        <v>4.2896228870273466E-2</v>
      </c>
      <c r="F66" s="10">
        <f>3/24*OO[[#This Row],[62 (26JUN1985 15:00:00)-Water Temperature (C)]]*OO[[#This Row],[4]]/SUM(OO[4])</f>
        <v>0.14212190739524666</v>
      </c>
      <c r="G66" s="10">
        <f>3/24*OO[[#This Row],[63 (26JUN1985 18:00:00)-Water Temperature (C)]]*OO[[#This Row],[5]]/SUM(OO[5])</f>
        <v>4.258716407845043E-2</v>
      </c>
      <c r="H66" s="10">
        <f>3/24*OO[[#This Row],[64 (26JUN1985 21:00:00)-Water Temperature (C)]]*OO[[#This Row],[6]]/SUM(OO[6])</f>
        <v>3.4241765524103936E-3</v>
      </c>
      <c r="I66" s="10">
        <f>3/24*OO[[#This Row],[65 (27JUN1985 00:00:00)-Water Temperature (C)]]*OO[[#This Row],[7]]/SUM(OO[7])</f>
        <v>1.8083805956561284E-4</v>
      </c>
      <c r="J66" s="10">
        <f>3/24*OO[[#This Row],[66 (27JUN1985 03:00:00)-Water Temperature (C)]]*OO[[#This Row],[8]]/SUM(OO[8])</f>
        <v>5.4834406299159346E-5</v>
      </c>
      <c r="K66" s="10">
        <f>3/24*OO[[#This Row],[67 (27JUN1985 06:00:00)-Water Temperature (C)]]*OO[[#This Row],[9]]/SUM(OO[9])</f>
        <v>4.7574178720586733E-5</v>
      </c>
      <c r="L66" s="10">
        <f>3/24*OO[[#This Row],[68 (27JUN1985 09:00:00)-Water Temperature (C)]]*OO[[#This Row],[10]]/SUM(OO[10])</f>
        <v>4.7703588370909286E-5</v>
      </c>
      <c r="M66" s="10">
        <f>3/24*OO[[#This Row],[69 (27JUN1985 12:00:00)-Water Temperature (C)]]*OO[[#This Row],[11]]/SUM(OO[11])</f>
        <v>5.4368095407354135E-5</v>
      </c>
      <c r="N66" s="10">
        <f>3/24*OO[[#This Row],[70 (27JUN1985 15:00:00)-Water Temperature (C)]]*OO[[#This Row],[12]]/SUM(OO[12])</f>
        <v>5.8505872432606359E-5</v>
      </c>
      <c r="O66" s="10">
        <f>3/24*OO[[#This Row],[71 (27JUN1985 18:00:00)-Water Temperature (C)]]*OO[[#This Row],[13]]/SUM(OO[13])</f>
        <v>5.6282995189228857E-5</v>
      </c>
      <c r="P66" s="10">
        <f>3/24*OO[[#This Row],[72 (27JUN1985 21:00:00)-Water Temperature (C)]]*OO[[#This Row],[14]]/SUM(OO[14])</f>
        <v>5.0299971499930931E-5</v>
      </c>
      <c r="Q66" s="10">
        <f>3/24*OO[[#This Row],[73 (28JUN1985 00:00:00)-Water Temperature (C)]]*OO[[#This Row],[15]]/SUM(OO[15])</f>
        <v>4.3430859136830535E-5</v>
      </c>
      <c r="R66" s="10">
        <f>3/24*OO[[#This Row],[74 (28JUN1985 03:00:00)-Water Temperature (C)]]*OO[[#This Row],[16]]/SUM(OO[16])</f>
        <v>3.8204463669663627E-5</v>
      </c>
      <c r="S66" s="10">
        <f>3/24*OO[[#This Row],[75 (28JUN1985 06:00:00)-Water Temperature (C)]]*OO[[#This Row],[17]]/SUM(OO[17])</f>
        <v>3.3719763383374363E-5</v>
      </c>
      <c r="T66" s="10">
        <f>3/24*OO[[#This Row],[76 (28JUN1985 09:00:00)-Water Temperature (C)]]*OO[[#This Row],[18]]/SUM(OO[18])</f>
        <v>2.9782568885622912E-5</v>
      </c>
      <c r="U66" s="10">
        <f>3/24*OO[[#This Row],[77 (28JUN1985 12:00:00)-Water Temperature (C)]]*OO[[#This Row],[19]]/SUM(OO[19])</f>
        <v>2.6416302268784126E-5</v>
      </c>
      <c r="V66" s="10">
        <f>3/24000000*OO[[#This Row],[78 (28JUN1985 15:00:00)-Water Temperature (C)]]*OO[[#This Row],[20]]</f>
        <v>2.3440651203075001E-5</v>
      </c>
      <c r="W66" s="10">
        <f>3/24000000*OO[[#This Row],[79 (28JUN1985 18:00:00)-Water Temperature (C)]]*OO[[#This Row],[21]]</f>
        <v>2.0342687969390003E-5</v>
      </c>
      <c r="X66" s="10">
        <f>3/24000000*OO[[#This Row],[80 (28JUN1985 21:00:00)-Water Temperature (C)]]*OO[[#This Row],[22]]</f>
        <v>1.7140475539125E-5</v>
      </c>
      <c r="Y66" s="10">
        <f>3/24000000*OO[[#This Row],[81 (29JUN1985 00:00:00)-Water Temperature (C)]]*OO[[#This Row],[23]]</f>
        <v>1.4540869201890002E-5</v>
      </c>
      <c r="Z66" s="10">
        <f>3/24000000*OO[[#This Row],[82 (29JUN1985 03:00:00)-Water Temperature (C)]]*OO[[#This Row],[24]]</f>
        <v>1.2688586470299998E-5</v>
      </c>
      <c r="AA66" s="10">
        <f>3/24000000*OO[[#This Row],[83 (29JUN1985 06:00:00)-Water Temperature (C)]]*OO[[#This Row],[25]]</f>
        <v>1.0919243428762499E-5</v>
      </c>
      <c r="AB66" s="10">
        <f>3/24000000*OO[[#This Row],[84 (29JUN1985 09:00:00)-Water Temperature (C)]]*OO[[#This Row],[26]]</f>
        <v>9.6280779636599996E-6</v>
      </c>
      <c r="AC66" s="10">
        <f>3/24000000*OO[[#This Row],[85 (29JUN1985 12:00:00)-Water Temperature (C)]]*OO[[#This Row],[27]]</f>
        <v>8.6103927121875005E-6</v>
      </c>
      <c r="AD66" s="10">
        <f>3/24000000*OO[[#This Row],[86 (29JUN1985 15:00:00)-Water Temperature (C)]]*OO[[#This Row],[28]]</f>
        <v>7.5731471734874991E-6</v>
      </c>
      <c r="AE66" s="10">
        <f>3/24000000*OO[[#This Row],[88 (29JUN1985 21:00:00)-Water Temperature (C)]]*OO[[#This Row],[30]]</f>
        <v>5.5995546760999991E-6</v>
      </c>
      <c r="AF66" s="10">
        <f>3/24000000*OO[[#This Row],[88 (29JUN1985 21:00:00)-Water Temperature (C)]]*OO[[#This Row],[30]]</f>
        <v>5.5995546760999991E-6</v>
      </c>
      <c r="AG66" s="10">
        <f>3/24000000*OO[[#This Row],[89 (30JUN1985 00:00:00)-Water Temperature (C)]]*OO[[#This Row],[31]]</f>
        <v>4.8224954395950001E-6</v>
      </c>
      <c r="AH66" s="10">
        <f>3/24000000*OO[[#This Row],[90 (30JUN1985 03:00:00)-Water Temperature (C)]]*OO[[#This Row],[32]]</f>
        <v>4.2950144598199995E-6</v>
      </c>
      <c r="AI66" s="10">
        <f>3/24000000*OO[[#This Row],[91 (30JUN1985 06:00:00)-Water Temperature (C)]]*OO[[#This Row],[33]]</f>
        <v>3.8370974331287503E-6</v>
      </c>
      <c r="AJ66" s="10">
        <f>3/24000000*OO[[#This Row],[92 (30JUN1985 09:00:00)-Water Temperature (C)]]*OO[[#This Row],[34]]</f>
        <v>3.4035589428000004E-6</v>
      </c>
      <c r="AK66" s="10">
        <f>3/24000000*OO[[#This Row],[93 (30JUN1985 12:00:00)-Water Temperature (C)]]*OO[[#This Row],[35]]</f>
        <v>2.9223721319099997E-6</v>
      </c>
      <c r="AL66" s="10">
        <f>3/24000000*OO[[#This Row],[94 (30JUN1985 15:00:00)-Water Temperature (C)]]*OO[[#This Row],[36]]</f>
        <v>2.258672849980625E-6</v>
      </c>
      <c r="AM66" s="10">
        <f>3/24000000*OO[[#This Row],[95 (30JUN1985 18:00:00)-Water Temperature (C)]]*OO[[#This Row],[37]]</f>
        <v>1.570809401529375E-6</v>
      </c>
      <c r="AN66" s="10">
        <f>3/24000000*OO[[#This Row],[96 (30JUN1985 21:00:00)-Water Temperature (C)]]*OO[[#This Row],[38]]</f>
        <v>1.06309721652E-6</v>
      </c>
      <c r="AO66" s="10">
        <f>3/24000000*OO[[#This Row],[97 (01JUL1985 00:00:00)-Water Temperature (C)]]*OO[[#This Row],[39]]</f>
        <v>7.5033708435675005E-7</v>
      </c>
      <c r="AP66" s="10">
        <f>3/24000000*OO[[#This Row],[98 (01JUL1985 03:00:00)-Water Temperature (C)]]*OO[[#This Row],[40]]</f>
        <v>5.7956574856124994E-7</v>
      </c>
      <c r="AQ66" s="10">
        <f>3/24000000*OO[[#This Row],[99 (01JUL1985 06:00:00)-Water Temperature (C)]]*OO[[#This Row],[41]]</f>
        <v>4.7734428111624995E-7</v>
      </c>
      <c r="AR66" s="10">
        <f>3/24000000*OO[[#This Row],[100 (01JUL1985 09:00:00)-Water Temperature (C)]]*OO[[#This Row],[42]]</f>
        <v>4.1023473723600002E-7</v>
      </c>
      <c r="AS66" s="10">
        <f>3/24000000*OO[[#This Row],[101 (01JUL1985 12:00:00)-Water Temperature (C)]]*OO[[#This Row],[43]]</f>
        <v>3.6237061915599997E-7</v>
      </c>
      <c r="AT66" s="10">
        <f>3/24000000*OO[[#This Row],[102 (01JUL1985 15:00:00)-Water Temperature (C)]]*OO[[#This Row],[44]]</f>
        <v>3.1951461089700003E-7</v>
      </c>
      <c r="AU66" s="10">
        <f>3/24000000*OO[[#This Row],[103 (01JUL1985 18:00:00)-Water Temperature (C)]]*OO[[#This Row],[45]]</f>
        <v>2.7805313225100001E-7</v>
      </c>
      <c r="AV66" s="10">
        <f>3/24000000*OO[[#This Row],[104 (01JUL1985 21:00:00)-Water Temperature (C)]]*OO[[#This Row],[46]]</f>
        <v>2.4335835102600002E-7</v>
      </c>
      <c r="AW66" s="10">
        <f>3/24000000*OO[[#This Row],[105 (02JUL1985 00:00:00)-Water Temperature (C)]]*OO[[#This Row],[47]]</f>
        <v>2.1709786208012501E-7</v>
      </c>
      <c r="AX66" s="10">
        <f>3/24000000*OO[[#This Row],[106 (02JUL1985 03:00:00)-Water Temperature (C)]]*OO[[#This Row],[48]]</f>
        <v>2.0372672330806253E-7</v>
      </c>
      <c r="AY66" s="10">
        <f>3/24000000*OO[[#This Row],[107 (02JUL1985 06:00:00)-Water Temperature (C)]]*OO[[#This Row],[49]]</f>
        <v>1.9798590158392497E-7</v>
      </c>
      <c r="AZ66" s="10">
        <f>3/24000000*OO[[#This Row],[108 (02JUL1985 09:00:00)-Water Temperature (C)]]*OO[[#This Row],[50]]</f>
        <v>1.9644055169676246E-7</v>
      </c>
      <c r="BA66" s="10">
        <f>3/24000000*OO[[#This Row],[109 (02JUL1985 12:00:00)-Water Temperature (C)]]*OO[[#This Row],[51]]</f>
        <v>1.9685340230795E-7</v>
      </c>
      <c r="BB66" s="10">
        <f>3/24000000*OO[[#This Row],[110 (02JUL1985 15:00:00)-Water Temperature (C)]]*OO[[#This Row],[52]]</f>
        <v>1.9632980718792501E-7</v>
      </c>
      <c r="BC66" s="10">
        <f>3/24000000*OO[[#This Row],[111 (02JUL1985 18:00:00)-Water Temperature (C)]]*OO[[#This Row],[53]]</f>
        <v>1.900098550366E-7</v>
      </c>
      <c r="BD66" s="10">
        <f>3/24000000*OO[[#This Row],[112 (02JUL1985 21:00:00)-Water Temperature (C)]]*OO[[#This Row],[54]]</f>
        <v>1.8039357740321251E-7</v>
      </c>
      <c r="BE66" s="10">
        <f>3/24000000*OO[[#This Row],[113 (03JUL1985 00:00:00)-Water Temperature (C)]]*OO[[#This Row],[55]]</f>
        <v>1.686779195855625E-7</v>
      </c>
      <c r="BF66" s="10">
        <f>3/24000000*OO[[#This Row],[114 (03JUL1985 03:00:00)-Water Temperature (C)]]*OO[[#This Row],[56]]</f>
        <v>1.5804034907499998E-7</v>
      </c>
      <c r="BG66" s="10">
        <f>3/24000000*OO[[#This Row],[115 (03JUL1985 06:00:00)-Water Temperature (C)]]*OO[[#This Row],[57]]</f>
        <v>1.4882300154120001E-7</v>
      </c>
      <c r="BH66" s="10">
        <f>3/24000000*OO[[#This Row],[116 (03JUL1985 09:00:00)-Water Temperature (C)]]*OO[[#This Row],[58]]</f>
        <v>1.4183706861524999E-7</v>
      </c>
      <c r="BI66" s="10">
        <f>3/24000000*OO[[#This Row],[117 (03JUL1985 12:00:00)-Water Temperature (C)]]*OO[[#This Row],[59]]</f>
        <v>1.377320367395E-7</v>
      </c>
      <c r="BJ66" s="10">
        <f>3/24000000*OO[[#This Row],[118 (03JUL1985 15:00:00)-Water Temperature (C)]]*OO[[#This Row],[60]]</f>
        <v>1.3293876778605001E-7</v>
      </c>
      <c r="BK66" s="10">
        <f>3/24000000*OO[[#This Row],[119 (03JUL1985 18:00:00)-Water Temperature (C)]]*OO[[#This Row],[61]]</f>
        <v>1.2545182668329998E-7</v>
      </c>
      <c r="BL66" s="10">
        <f>3/24000000*OO[[#This Row],[120 (03JUL1985 21:00:00)-Water Temperature (C)]]*OO[[#This Row],[62]]</f>
        <v>1.1786299826797501E-7</v>
      </c>
      <c r="BM66" s="10">
        <f>3/24000000*OO[[#This Row],[121 (04JUL1985 00:00:00)-Water Temperature (C)]]*OO[[#This Row],[63]]</f>
        <v>1.1171496519699998E-7</v>
      </c>
      <c r="BN66" s="10">
        <f>3/24000000*OO[[#This Row],[122 (04JUL1985 03:00:00)-Water Temperature (C)]]*OO[[#This Row],[64]]</f>
        <v>1.0948804968795E-7</v>
      </c>
      <c r="BO66" s="10">
        <f>3/24000000*OO[[#This Row],[123 (04JUL1985 06:00:00)-Water Temperature (C)]]*OO[[#This Row],[65]]</f>
        <v>1.07305455782425E-7</v>
      </c>
      <c r="BP66" s="10">
        <f>3/24000000*OO[[#This Row],[124 (04JUL1985 09:00:00)-Water Temperature (C)]]*OO[[#This Row],[66]]</f>
        <v>1.0421902659932499E-7</v>
      </c>
      <c r="BQ66" s="10">
        <f>3/24000000*OO[[#This Row],[125 (04JUL1985 12:00:00)-Water Temperature (C)]]*OO[[#This Row],[67]]</f>
        <v>9.9145804570650011E-8</v>
      </c>
      <c r="BR66" s="10">
        <f>3/24000000*OO[[#This Row],[126 (04JUL1985 15:00:00)-Water Temperature (C)]]*OO[[#This Row],[68]]</f>
        <v>9.3147692949025007E-8</v>
      </c>
      <c r="BS66" s="10">
        <f>3/24000000*OO[[#This Row],[127 (04JUL1985 18:00:00)-Water Temperature (C)]]*OO[[#This Row],[69]]</f>
        <v>8.6218169582474994E-8</v>
      </c>
      <c r="BT66" s="10">
        <f>3/24000000*OO[[#This Row],[128 (04JUL1985 21:00:00)-Water Temperature (C)]]*OO[[#This Row],[70]]</f>
        <v>7.9618446670200018E-8</v>
      </c>
      <c r="BU66" s="10">
        <f>3/24000000*OO[[#This Row],[129 (05JUL1985 00:00:00)-Water Temperature (C)]]*OO[[#This Row],[71]]</f>
        <v>7.3150621151849998E-8</v>
      </c>
      <c r="BV66" s="10">
        <f>3/24000000*OO[[#This Row],[130 (05JUL1985 03:00:00)-Water Temperature (C)]]*OO[[#This Row],[72]]</f>
        <v>6.9167264482575003E-8</v>
      </c>
      <c r="BW66" s="10">
        <f>3/24000000*OO[[#This Row],[131 (05JUL1985 06:00:00)-Water Temperature (C)]]*OO[[#This Row],[73]]</f>
        <v>6.6263742580249989E-8</v>
      </c>
      <c r="BX66" s="10">
        <f>3/24000000*OO[[#This Row],[132 (05JUL1985 09:00:00)-Water Temperature (C)]]*OO[[#This Row],[74]]</f>
        <v>6.4538131664500011E-8</v>
      </c>
      <c r="BY66" s="10">
        <f>3/24000000*OO[[#This Row],[133 (05JUL1985 12:00:00)-Water Temperature (C)]]*OO[[#This Row],[75]]</f>
        <v>6.336815926984999E-8</v>
      </c>
      <c r="BZ66" s="10">
        <f>3/24000000*OO[[#This Row],[134 (05JUL1985 15:00:00)-Water Temperature (C)]]*OO[[#This Row],[76]]</f>
        <v>6.1467591699699987E-8</v>
      </c>
      <c r="CA66" s="10">
        <f>3/24000000*OO[[#This Row],[135 (05JUL1985 18:00:00)-Water Temperature (C)]]*OO[[#This Row],[77]]</f>
        <v>5.8649434462499991E-8</v>
      </c>
      <c r="CB66" s="10">
        <f>3/24000000*OO[[#This Row],[136 (05JUL1985 21:00:00)-Water Temperature (C)]]*OO[[#This Row],[78]]</f>
        <v>5.5532403885074994E-8</v>
      </c>
      <c r="CC66" s="10">
        <f>3/24000000*OO[[#This Row],[137 (06JUL1985 00:00:00)-Water Temperature (C)]]*OO[[#This Row],[79]]</f>
        <v>5.2342471967274993E-8</v>
      </c>
      <c r="CD66" s="10">
        <f>3/24000000*OO[[#This Row],[138 (06JUL1985 03:00:00)-Water Temperature (C)]]*OO[[#This Row],[80]]</f>
        <v>5.0578877327324993E-8</v>
      </c>
      <c r="CE66" s="10">
        <f>3/24000000*OO[[#This Row],[139 (06JUL1985 06:00:00)-Water Temperature (C)]]*OO[[#This Row],[81]]</f>
        <v>4.96557796608375E-8</v>
      </c>
      <c r="CF66" s="10">
        <f>3/24000000*OO[[#This Row],[140 (06JUL1985 09:00:00)-Water Temperature (C)]]*OO[[#This Row],[82]]</f>
        <v>4.926821640908749E-8</v>
      </c>
      <c r="CG66" s="10">
        <f>3/24000000*OO[[#This Row],[141 (06JUL1985 12:00:00)-Water Temperature (C)]]*OO[[#This Row],[83]]</f>
        <v>4.8807221724799994E-8</v>
      </c>
      <c r="CH66" s="10">
        <f>3/24000000*OO[[#This Row],[142 (06JUL1985 15:00:00)-Water Temperature (C)]]*OO[[#This Row],[84]]</f>
        <v>4.7501885081700004E-8</v>
      </c>
      <c r="CI66" s="10">
        <f>3/24000000*OO[[#This Row],[143 (06JUL1985 18:00:00)-Water Temperature (C)]]*OO[[#This Row],[85]]</f>
        <v>4.5243180699337501E-8</v>
      </c>
      <c r="CJ66" s="10">
        <f>3/24000000*OO[[#This Row],[144 (06JUL1985 21:00:00)-Water Temperature (C)]]*OO[[#This Row],[86]]</f>
        <v>4.2709617197812491E-8</v>
      </c>
      <c r="CK66" s="10">
        <f>3/24000000*OO[[#This Row],[145 (07JUL1985 00:00:00)-Water Temperature (C)]]*OO[[#This Row],[87]]</f>
        <v>3.9971343457287493E-8</v>
      </c>
      <c r="CL66" s="10">
        <f>3/24000000*OO[[#This Row],[146 (07JUL1985 03:00:00)-Water Temperature (C)]]*OO[[#This Row],[88]]</f>
        <v>3.8182957757999992E-8</v>
      </c>
      <c r="CM66" s="10">
        <f>3/24000000*OO[[#This Row],[147 (07JUL1985 06:00:00)-Water Temperature (C)]]*OO[[#This Row],[89]]</f>
        <v>3.6094190683200006E-8</v>
      </c>
      <c r="CN66" s="10">
        <f>3/24000000*OO[[#This Row],[148 (07JUL1985 09:00:00)-Water Temperature (C)]]*OO[[#This Row],[90]]</f>
        <v>3.3700949487624995E-8</v>
      </c>
      <c r="CO66" s="10">
        <f>3/24000000*OO[[#This Row],[149 (07JUL1985 12:00:00)-Water Temperature (C)]]*OO[[#This Row],[91]]</f>
        <v>3.1662950349824999E-8</v>
      </c>
      <c r="CP66" s="10">
        <f>3/24000000*OO[[#This Row],[150 (07JUL1985 15:00:00)-Water Temperature (C)]]*OO[[#This Row],[92]]</f>
        <v>3.0739578442624995E-8</v>
      </c>
      <c r="CQ66" s="10">
        <f>3/24000000*OO[[#This Row],[151 (07JUL1985 18:00:00)-Water Temperature (C)]]*OO[[#This Row],[93]]</f>
        <v>2.9863783448249997E-8</v>
      </c>
      <c r="CR66" s="10">
        <f>3/24000000*OO[[#This Row],[152 (07JUL1985 21:00:00)-Water Temperature (C)]]*OO[[#This Row],[94]]</f>
        <v>2.8670423006474998E-8</v>
      </c>
      <c r="CS66" s="10">
        <f>3/24000000*OO[[#This Row],[153 (08JUL1985 00:00:00)-Water Temperature (C)]]*OO[[#This Row],[95]]</f>
        <v>2.7187147232699999E-8</v>
      </c>
      <c r="CT66" s="10">
        <f>3/24000000*OO[[#This Row],[154 (08JUL1985 03:00:00)-Water Temperature (C)]]*OO[[#This Row],[96]]</f>
        <v>2.6860830250799994E-8</v>
      </c>
      <c r="CU66" s="10">
        <f>3/24000000*OO[[#This Row],[155 (08JUL1985 06:00:00)-Water Temperature (C)]]*OO[[#This Row],[97]]</f>
        <v>2.7511761998525E-8</v>
      </c>
      <c r="CV66" s="10">
        <f>3/24000000*OO[[#This Row],[156 (08JUL1985 09:00:00)-Water Temperature (C)]]*OO[[#This Row],[98]]</f>
        <v>2.824486372025E-8</v>
      </c>
      <c r="CW66" s="10">
        <f>3/24000000*OO[[#This Row],[157 (08JUL1985 12:00:00)-Water Temperature (C)]]*OO[[#This Row],[99]]</f>
        <v>2.888370457845E-8</v>
      </c>
    </row>
    <row r="67" spans="1:101" x14ac:dyDescent="0.35">
      <c r="A67" t="s">
        <v>72</v>
      </c>
      <c r="B67">
        <v>445.11160000000001</v>
      </c>
      <c r="C67" s="10">
        <f>3/24*OO[[#This Row],[59 (26JUN1985 06:00:00)-Water Temperature (C)]]*OO[[#This Row],[1]]/SUM(OO[1])</f>
        <v>2.9042197443684278E-17</v>
      </c>
      <c r="D67" s="10">
        <f>3/24*OO[[#This Row],[60 (26JUN1985 09:00:00)-Water Temperature (C)]]*OO[[#This Row],[2]]/SUM(OO[2])</f>
        <v>1.0810003907286741E-5</v>
      </c>
      <c r="E67" s="10">
        <f>3/24*OO[[#This Row],[61 (26JUN1985 12:00:00)-Water Temperature (C)]]*OO[[#This Row],[3]]/SUM(OO[3])</f>
        <v>1.7791142922946222E-2</v>
      </c>
      <c r="F67" s="10">
        <f>3/24*OO[[#This Row],[62 (26JUN1985 15:00:00)-Water Temperature (C)]]*OO[[#This Row],[4]]/SUM(OO[4])</f>
        <v>7.6540774557958977E-2</v>
      </c>
      <c r="G67" s="10">
        <f>3/24*OO[[#This Row],[63 (26JUN1985 18:00:00)-Water Temperature (C)]]*OO[[#This Row],[5]]/SUM(OO[5])</f>
        <v>2.7666916723812728E-2</v>
      </c>
      <c r="H67" s="10">
        <f>3/24*OO[[#This Row],[64 (26JUN1985 21:00:00)-Water Temperature (C)]]*OO[[#This Row],[6]]/SUM(OO[6])</f>
        <v>2.567565406835478E-3</v>
      </c>
      <c r="I67" s="10">
        <f>3/24*OO[[#This Row],[65 (27JUN1985 00:00:00)-Water Temperature (C)]]*OO[[#This Row],[7]]/SUM(OO[7])</f>
        <v>1.3598469506923442E-4</v>
      </c>
      <c r="J67" s="10">
        <f>3/24*OO[[#This Row],[66 (27JUN1985 03:00:00)-Water Temperature (C)]]*OO[[#This Row],[8]]/SUM(OO[8])</f>
        <v>3.1050920936275545E-5</v>
      </c>
      <c r="K67" s="10">
        <f>3/24*OO[[#This Row],[67 (27JUN1985 06:00:00)-Water Temperature (C)]]*OO[[#This Row],[9]]/SUM(OO[9])</f>
        <v>2.5914480565470606E-5</v>
      </c>
      <c r="L67" s="10">
        <f>3/24*OO[[#This Row],[68 (27JUN1985 09:00:00)-Water Temperature (C)]]*OO[[#This Row],[10]]/SUM(OO[10])</f>
        <v>2.5624290387632178E-5</v>
      </c>
      <c r="M67" s="10">
        <f>3/24*OO[[#This Row],[69 (27JUN1985 12:00:00)-Water Temperature (C)]]*OO[[#This Row],[11]]/SUM(OO[11])</f>
        <v>2.8977626812231128E-5</v>
      </c>
      <c r="N67" s="10">
        <f>3/24*OO[[#This Row],[70 (27JUN1985 15:00:00)-Water Temperature (C)]]*OO[[#This Row],[12]]/SUM(OO[12])</f>
        <v>3.1455760586390923E-5</v>
      </c>
      <c r="O67" s="10">
        <f>3/24*OO[[#This Row],[71 (27JUN1985 18:00:00)-Water Temperature (C)]]*OO[[#This Row],[13]]/SUM(OO[13])</f>
        <v>3.0536654670816575E-5</v>
      </c>
      <c r="P67" s="10">
        <f>3/24*OO[[#This Row],[72 (27JUN1985 21:00:00)-Water Temperature (C)]]*OO[[#This Row],[14]]/SUM(OO[14])</f>
        <v>2.7440087327343309E-5</v>
      </c>
      <c r="Q67" s="10">
        <f>3/24*OO[[#This Row],[73 (28JUN1985 00:00:00)-Water Temperature (C)]]*OO[[#This Row],[15]]/SUM(OO[15])</f>
        <v>2.3777140459004748E-5</v>
      </c>
      <c r="R67" s="10">
        <f>3/24*OO[[#This Row],[74 (28JUN1985 03:00:00)-Water Temperature (C)]]*OO[[#This Row],[16]]/SUM(OO[16])</f>
        <v>2.0922358080297277E-5</v>
      </c>
      <c r="S67" s="10">
        <f>3/24*OO[[#This Row],[75 (28JUN1985 06:00:00)-Water Temperature (C)]]*OO[[#This Row],[17]]/SUM(OO[17])</f>
        <v>1.84540091286582E-5</v>
      </c>
      <c r="T67" s="10">
        <f>3/24*OO[[#This Row],[76 (28JUN1985 09:00:00)-Water Temperature (C)]]*OO[[#This Row],[18]]/SUM(OO[18])</f>
        <v>1.6299035904818829E-5</v>
      </c>
      <c r="U67" s="10">
        <f>3/24*OO[[#This Row],[77 (28JUN1985 12:00:00)-Water Temperature (C)]]*OO[[#This Row],[19]]/SUM(OO[19])</f>
        <v>1.4433079160213341E-5</v>
      </c>
      <c r="V67" s="10">
        <f>3/24000000*OO[[#This Row],[78 (28JUN1985 15:00:00)-Water Temperature (C)]]*OO[[#This Row],[20]]</f>
        <v>1.2788730318487499E-5</v>
      </c>
      <c r="W67" s="10">
        <f>3/24000000*OO[[#This Row],[79 (28JUN1985 18:00:00)-Water Temperature (C)]]*OO[[#This Row],[21]]</f>
        <v>1.11212282204375E-5</v>
      </c>
      <c r="X67" s="10">
        <f>3/24000000*OO[[#This Row],[80 (28JUN1985 21:00:00)-Water Temperature (C)]]*OO[[#This Row],[22]]</f>
        <v>9.3994765311550012E-6</v>
      </c>
      <c r="Y67" s="10">
        <f>3/24000000*OO[[#This Row],[81 (29JUN1985 00:00:00)-Water Temperature (C)]]*OO[[#This Row],[23]]</f>
        <v>7.9776238445662493E-6</v>
      </c>
      <c r="Z67" s="10">
        <f>3/24000000*OO[[#This Row],[82 (29JUN1985 03:00:00)-Water Temperature (C)]]*OO[[#This Row],[24]]</f>
        <v>6.95760875195875E-6</v>
      </c>
      <c r="AA67" s="10">
        <f>3/24000000*OO[[#This Row],[83 (29JUN1985 06:00:00)-Water Temperature (C)]]*OO[[#This Row],[25]]</f>
        <v>5.9888681605875004E-6</v>
      </c>
      <c r="AB67" s="10">
        <f>3/24000000*OO[[#This Row],[84 (29JUN1985 09:00:00)-Water Temperature (C)]]*OO[[#This Row],[26]]</f>
        <v>5.2817897724187491E-6</v>
      </c>
      <c r="AC67" s="10">
        <f>3/24000000*OO[[#This Row],[85 (29JUN1985 12:00:00)-Water Temperature (C)]]*OO[[#This Row],[27]]</f>
        <v>4.7174024781624997E-6</v>
      </c>
      <c r="AD67" s="10">
        <f>3/24000000*OO[[#This Row],[86 (29JUN1985 15:00:00)-Water Temperature (C)]]*OO[[#This Row],[28]]</f>
        <v>4.1540066137375003E-6</v>
      </c>
      <c r="AE67" s="10">
        <f>3/24000000*OO[[#This Row],[88 (29JUN1985 21:00:00)-Water Temperature (C)]]*OO[[#This Row],[30]]</f>
        <v>3.0844400736600001E-6</v>
      </c>
      <c r="AF67" s="10">
        <f>3/24000000*OO[[#This Row],[88 (29JUN1985 21:00:00)-Water Temperature (C)]]*OO[[#This Row],[30]]</f>
        <v>3.0844400736600001E-6</v>
      </c>
      <c r="AG67" s="10">
        <f>3/24000000*OO[[#This Row],[89 (30JUN1985 00:00:00)-Water Temperature (C)]]*OO[[#This Row],[31]]</f>
        <v>2.6592470212124999E-6</v>
      </c>
      <c r="AH67" s="10">
        <f>3/24000000*OO[[#This Row],[90 (30JUN1985 03:00:00)-Water Temperature (C)]]*OO[[#This Row],[32]]</f>
        <v>2.37281325976125E-6</v>
      </c>
      <c r="AI67" s="10">
        <f>3/24000000*OO[[#This Row],[91 (30JUN1985 06:00:00)-Water Temperature (C)]]*OO[[#This Row],[33]]</f>
        <v>2.1230975349937499E-6</v>
      </c>
      <c r="AJ67" s="10">
        <f>3/24000000*OO[[#This Row],[92 (30JUN1985 09:00:00)-Water Temperature (C)]]*OO[[#This Row],[34]]</f>
        <v>1.8868958783345001E-6</v>
      </c>
      <c r="AK67" s="10">
        <f>3/24000000*OO[[#This Row],[93 (30JUN1985 12:00:00)-Water Temperature (C)]]*OO[[#This Row],[35]]</f>
        <v>1.6285912285029998E-6</v>
      </c>
      <c r="AL67" s="10">
        <f>3/24000000*OO[[#This Row],[94 (30JUN1985 15:00:00)-Water Temperature (C)]]*OO[[#This Row],[36]]</f>
        <v>1.2726564561539998E-6</v>
      </c>
      <c r="AM67" s="10">
        <f>3/24000000*OO[[#This Row],[95 (30JUN1985 18:00:00)-Water Temperature (C)]]*OO[[#This Row],[37]]</f>
        <v>8.9375775943512496E-7</v>
      </c>
      <c r="AN67" s="10">
        <f>3/24000000*OO[[#This Row],[96 (30JUN1985 21:00:00)-Water Temperature (C)]]*OO[[#This Row],[38]]</f>
        <v>6.0556842334924999E-7</v>
      </c>
      <c r="AO67" s="10">
        <f>3/24000000*OO[[#This Row],[97 (01JUL1985 00:00:00)-Water Temperature (C)]]*OO[[#This Row],[39]]</f>
        <v>4.2486481274099993E-7</v>
      </c>
      <c r="AP67" s="10">
        <f>3/24000000*OO[[#This Row],[98 (01JUL1985 03:00:00)-Water Temperature (C)]]*OO[[#This Row],[40]]</f>
        <v>3.2572919788412499E-7</v>
      </c>
      <c r="AQ67" s="10">
        <f>3/24000000*OO[[#This Row],[99 (01JUL1985 06:00:00)-Water Temperature (C)]]*OO[[#This Row],[41]]</f>
        <v>2.6638082891999998E-7</v>
      </c>
      <c r="AR67" s="10">
        <f>3/24000000*OO[[#This Row],[100 (01JUL1985 09:00:00)-Water Temperature (C)]]*OO[[#This Row],[42]]</f>
        <v>2.2775573581612499E-7</v>
      </c>
      <c r="AS67" s="10">
        <f>3/24000000*OO[[#This Row],[101 (01JUL1985 12:00:00)-Water Temperature (C)]]*OO[[#This Row],[43]]</f>
        <v>2.004583333217875E-7</v>
      </c>
      <c r="AT67" s="10">
        <f>3/24000000*OO[[#This Row],[102 (01JUL1985 15:00:00)-Water Temperature (C)]]*OO[[#This Row],[44]]</f>
        <v>1.7674361896507498E-7</v>
      </c>
      <c r="AU67" s="10">
        <f>3/24000000*OO[[#This Row],[103 (01JUL1985 18:00:00)-Water Temperature (C)]]*OO[[#This Row],[45]]</f>
        <v>1.5390442599899998E-7</v>
      </c>
      <c r="AV67" s="10">
        <f>3/24000000*OO[[#This Row],[104 (01JUL1985 21:00:00)-Water Temperature (C)]]*OO[[#This Row],[46]]</f>
        <v>1.345774838871375E-7</v>
      </c>
      <c r="AW67" s="10">
        <f>3/24000000*OO[[#This Row],[105 (02JUL1985 00:00:00)-Water Temperature (C)]]*OO[[#This Row],[47]]</f>
        <v>1.1994929232840001E-7</v>
      </c>
      <c r="AX67" s="10">
        <f>3/24000000*OO[[#This Row],[106 (02JUL1985 03:00:00)-Water Temperature (C)]]*OO[[#This Row],[48]]</f>
        <v>1.1232645965887499E-7</v>
      </c>
      <c r="AY67" s="10">
        <f>3/24000000*OO[[#This Row],[107 (02JUL1985 06:00:00)-Water Temperature (C)]]*OO[[#This Row],[49]]</f>
        <v>1.0892531620159999E-7</v>
      </c>
      <c r="AZ67" s="10">
        <f>3/24000000*OO[[#This Row],[108 (02JUL1985 09:00:00)-Water Temperature (C)]]*OO[[#This Row],[50]]</f>
        <v>1.078885583217E-7</v>
      </c>
      <c r="BA67" s="10">
        <f>3/24000000*OO[[#This Row],[109 (02JUL1985 12:00:00)-Water Temperature (C)]]*OO[[#This Row],[51]]</f>
        <v>1.0781347792089999E-7</v>
      </c>
      <c r="BB67" s="10">
        <f>3/24000000*OO[[#This Row],[110 (02JUL1985 15:00:00)-Water Temperature (C)]]*OO[[#This Row],[52]]</f>
        <v>1.0724530049869999E-7</v>
      </c>
      <c r="BC67" s="10">
        <f>3/24000000*OO[[#This Row],[111 (02JUL1985 18:00:00)-Water Temperature (C)]]*OO[[#This Row],[53]]</f>
        <v>1.0384643759221249E-7</v>
      </c>
      <c r="BD67" s="10">
        <f>3/24000000*OO[[#This Row],[112 (02JUL1985 21:00:00)-Water Temperature (C)]]*OO[[#This Row],[54]]</f>
        <v>9.8839473659999997E-8</v>
      </c>
      <c r="BE67" s="10">
        <f>3/24000000*OO[[#This Row],[113 (03JUL1985 00:00:00)-Water Temperature (C)]]*OO[[#This Row],[55]]</f>
        <v>9.2654605435050006E-8</v>
      </c>
      <c r="BF67" s="10">
        <f>3/24000000*OO[[#This Row],[114 (03JUL1985 03:00:00)-Water Temperature (C)]]*OO[[#This Row],[56]]</f>
        <v>8.7058778918249996E-8</v>
      </c>
      <c r="BG67" s="10">
        <f>3/24000000*OO[[#This Row],[115 (03JUL1985 06:00:00)-Water Temperature (C)]]*OO[[#This Row],[57]]</f>
        <v>8.2098701265074991E-8</v>
      </c>
      <c r="BH67" s="10">
        <f>3/24000000*OO[[#This Row],[116 (03JUL1985 09:00:00)-Water Temperature (C)]]*OO[[#This Row],[58]]</f>
        <v>7.8165480012499989E-8</v>
      </c>
      <c r="BI67" s="10">
        <f>3/24000000*OO[[#This Row],[117 (03JUL1985 12:00:00)-Water Temperature (C)]]*OO[[#This Row],[59]]</f>
        <v>7.5675221992612489E-8</v>
      </c>
      <c r="BJ67" s="10">
        <f>3/24000000*OO[[#This Row],[118 (03JUL1985 15:00:00)-Water Temperature (C)]]*OO[[#This Row],[60]]</f>
        <v>7.2885154827687492E-8</v>
      </c>
      <c r="BK67" s="10">
        <f>3/24000000*OO[[#This Row],[119 (03JUL1985 18:00:00)-Water Temperature (C)]]*OO[[#This Row],[61]]</f>
        <v>6.8779170787174986E-8</v>
      </c>
      <c r="BL67" s="10">
        <f>3/24000000*OO[[#This Row],[120 (03JUL1985 21:00:00)-Water Temperature (C)]]*OO[[#This Row],[62]]</f>
        <v>6.4651998871599981E-8</v>
      </c>
      <c r="BM67" s="10">
        <f>3/24000000*OO[[#This Row],[121 (04JUL1985 00:00:00)-Water Temperature (C)]]*OO[[#This Row],[63]]</f>
        <v>6.1321845858949991E-8</v>
      </c>
      <c r="BN67" s="10">
        <f>3/24000000*OO[[#This Row],[122 (04JUL1985 03:00:00)-Water Temperature (C)]]*OO[[#This Row],[64]]</f>
        <v>6.0219502991375011E-8</v>
      </c>
      <c r="BO67" s="10">
        <f>3/24000000*OO[[#This Row],[123 (04JUL1985 06:00:00)-Water Temperature (C)]]*OO[[#This Row],[65]]</f>
        <v>5.9084779792799997E-8</v>
      </c>
      <c r="BP67" s="10">
        <f>3/24000000*OO[[#This Row],[124 (04JUL1985 09:00:00)-Water Temperature (C)]]*OO[[#This Row],[66]]</f>
        <v>5.7412127216500009E-8</v>
      </c>
      <c r="BQ67" s="10">
        <f>3/24000000*OO[[#This Row],[125 (04JUL1985 12:00:00)-Water Temperature (C)]]*OO[[#This Row],[67]]</f>
        <v>5.4556276360275006E-8</v>
      </c>
      <c r="BR67" s="10">
        <f>3/24000000*OO[[#This Row],[126 (04JUL1985 15:00:00)-Water Temperature (C)]]*OO[[#This Row],[68]]</f>
        <v>5.1227676182999996E-8</v>
      </c>
      <c r="BS67" s="10">
        <f>3/24000000*OO[[#This Row],[127 (04JUL1985 18:00:00)-Water Temperature (C)]]*OO[[#This Row],[69]]</f>
        <v>4.7403365843737498E-8</v>
      </c>
      <c r="BT67" s="10">
        <f>3/24000000*OO[[#This Row],[128 (04JUL1985 21:00:00)-Water Temperature (C)]]*OO[[#This Row],[70]]</f>
        <v>4.3813243176787494E-8</v>
      </c>
      <c r="BU67" s="10">
        <f>3/24000000*OO[[#This Row],[129 (05JUL1985 00:00:00)-Water Temperature (C)]]*OO[[#This Row],[71]]</f>
        <v>4.0316925709199996E-8</v>
      </c>
      <c r="BV67" s="10">
        <f>3/24000000*OO[[#This Row],[130 (05JUL1985 03:00:00)-Water Temperature (C)]]*OO[[#This Row],[72]]</f>
        <v>3.8153282187374992E-8</v>
      </c>
      <c r="BW67" s="10">
        <f>3/24000000*OO[[#This Row],[131 (05JUL1985 06:00:00)-Water Temperature (C)]]*OO[[#This Row],[73]]</f>
        <v>3.6500849886374999E-8</v>
      </c>
      <c r="BX67" s="10">
        <f>3/24000000*OO[[#This Row],[132 (05JUL1985 09:00:00)-Water Temperature (C)]]*OO[[#This Row],[74]]</f>
        <v>3.5496540015974997E-8</v>
      </c>
      <c r="BY67" s="10">
        <f>3/24000000*OO[[#This Row],[133 (05JUL1985 12:00:00)-Water Temperature (C)]]*OO[[#This Row],[75]]</f>
        <v>3.4774054799E-8</v>
      </c>
      <c r="BZ67" s="10">
        <f>3/24000000*OO[[#This Row],[134 (05JUL1985 15:00:00)-Water Temperature (C)]]*OO[[#This Row],[76]]</f>
        <v>3.3675038485124993E-8</v>
      </c>
      <c r="CA67" s="10">
        <f>3/24000000*OO[[#This Row],[135 (05JUL1985 18:00:00)-Water Temperature (C)]]*OO[[#This Row],[77]]</f>
        <v>3.2141581057687496E-8</v>
      </c>
      <c r="CB67" s="10">
        <f>3/24000000*OO[[#This Row],[136 (05JUL1985 21:00:00)-Water Temperature (C)]]*OO[[#This Row],[78]]</f>
        <v>3.0472283167750002E-8</v>
      </c>
      <c r="CC67" s="10">
        <f>3/24000000*OO[[#This Row],[137 (06JUL1985 00:00:00)-Water Temperature (C)]]*OO[[#This Row],[79]]</f>
        <v>2.8770310435487499E-8</v>
      </c>
      <c r="CD67" s="10">
        <f>3/24000000*OO[[#This Row],[138 (06JUL1985 03:00:00)-Water Temperature (C)]]*OO[[#This Row],[80]]</f>
        <v>2.7834542905574998E-8</v>
      </c>
      <c r="CE67" s="10">
        <f>3/24000000*OO[[#This Row],[139 (06JUL1985 06:00:00)-Water Temperature (C)]]*OO[[#This Row],[81]]</f>
        <v>2.7315681940724997E-8</v>
      </c>
      <c r="CF67" s="10">
        <f>3/24000000*OO[[#This Row],[140 (06JUL1985 09:00:00)-Water Temperature (C)]]*OO[[#This Row],[82]]</f>
        <v>2.7074372109749997E-8</v>
      </c>
      <c r="CG67" s="10">
        <f>3/24000000*OO[[#This Row],[141 (06JUL1985 12:00:00)-Water Temperature (C)]]*OO[[#This Row],[83]]</f>
        <v>2.6767933899599998E-8</v>
      </c>
      <c r="CH67" s="10">
        <f>3/24000000*OO[[#This Row],[142 (06JUL1985 15:00:00)-Water Temperature (C)]]*OO[[#This Row],[84]]</f>
        <v>2.6015852214637496E-8</v>
      </c>
      <c r="CI67" s="10">
        <f>3/24000000*OO[[#This Row],[143 (06JUL1985 18:00:00)-Water Temperature (C)]]*OO[[#This Row],[85]]</f>
        <v>2.4786618598124996E-8</v>
      </c>
      <c r="CJ67" s="10">
        <f>3/24000000*OO[[#This Row],[144 (06JUL1985 21:00:00)-Water Temperature (C)]]*OO[[#This Row],[86]]</f>
        <v>2.3426428068165004E-8</v>
      </c>
      <c r="CK67" s="10">
        <f>3/24000000*OO[[#This Row],[145 (07JUL1985 00:00:00)-Water Temperature (C)]]*OO[[#This Row],[87]]</f>
        <v>2.196852211279E-8</v>
      </c>
      <c r="CL67" s="10">
        <f>3/24000000*OO[[#This Row],[146 (07JUL1985 03:00:00)-Water Temperature (C)]]*OO[[#This Row],[88]]</f>
        <v>2.1034397181712498E-8</v>
      </c>
      <c r="CM67" s="10">
        <f>3/24000000*OO[[#This Row],[147 (07JUL1985 06:00:00)-Water Temperature (C)]]*OO[[#This Row],[89]]</f>
        <v>1.9894896560844999E-8</v>
      </c>
      <c r="CN67" s="10">
        <f>3/24000000*OO[[#This Row],[148 (07JUL1985 09:00:00)-Water Temperature (C)]]*OO[[#This Row],[90]]</f>
        <v>1.8575031051849999E-8</v>
      </c>
      <c r="CO67" s="10">
        <f>3/24000000*OO[[#This Row],[149 (07JUL1985 12:00:00)-Water Temperature (C)]]*OO[[#This Row],[91]]</f>
        <v>1.7392369208660002E-8</v>
      </c>
      <c r="CP67" s="10">
        <f>3/24000000*OO[[#This Row],[150 (07JUL1985 15:00:00)-Water Temperature (C)]]*OO[[#This Row],[92]]</f>
        <v>1.6825016025470001E-8</v>
      </c>
      <c r="CQ67" s="10">
        <f>3/24000000*OO[[#This Row],[151 (07JUL1985 18:00:00)-Water Temperature (C)]]*OO[[#This Row],[93]]</f>
        <v>1.633941980165625E-8</v>
      </c>
      <c r="CR67" s="10">
        <f>3/24000000*OO[[#This Row],[152 (07JUL1985 21:00:00)-Water Temperature (C)]]*OO[[#This Row],[94]]</f>
        <v>1.5718679329804997E-8</v>
      </c>
      <c r="CS67" s="10">
        <f>3/24000000*OO[[#This Row],[153 (08JUL1985 00:00:00)-Water Temperature (C)]]*OO[[#This Row],[95]]</f>
        <v>1.4935734558529998E-8</v>
      </c>
      <c r="CT67" s="10">
        <f>3/24000000*OO[[#This Row],[154 (08JUL1985 03:00:00)-Water Temperature (C)]]*OO[[#This Row],[96]]</f>
        <v>1.4751326132014997E-8</v>
      </c>
      <c r="CU67" s="10">
        <f>3/24000000*OO[[#This Row],[155 (08JUL1985 06:00:00)-Water Temperature (C)]]*OO[[#This Row],[97]]</f>
        <v>1.5081137373285E-8</v>
      </c>
      <c r="CV67" s="10">
        <f>3/24000000*OO[[#This Row],[156 (08JUL1985 09:00:00)-Water Temperature (C)]]*OO[[#This Row],[98]]</f>
        <v>1.5471144940899997E-8</v>
      </c>
      <c r="CW67" s="10">
        <f>3/24000000*OO[[#This Row],[157 (08JUL1985 12:00:00)-Water Temperature (C)]]*OO[[#This Row],[99]]</f>
        <v>1.5779755553087498E-8</v>
      </c>
    </row>
    <row r="68" spans="1:101" x14ac:dyDescent="0.35">
      <c r="A68" t="s">
        <v>73</v>
      </c>
      <c r="B68">
        <v>376.57429999999999</v>
      </c>
      <c r="C68" s="10">
        <f>3/24*OO[[#This Row],[59 (26JUN1985 06:00:00)-Water Temperature (C)]]*OO[[#This Row],[1]]/SUM(OO[1])</f>
        <v>1.0368017100790689E-17</v>
      </c>
      <c r="D68" s="10">
        <f>3/24*OO[[#This Row],[60 (26JUN1985 09:00:00)-Water Temperature (C)]]*OO[[#This Row],[2]]/SUM(OO[2])</f>
        <v>5.922216878342349E-6</v>
      </c>
      <c r="E68" s="10">
        <f>3/24*OO[[#This Row],[61 (26JUN1985 12:00:00)-Water Temperature (C)]]*OO[[#This Row],[3]]/SUM(OO[3])</f>
        <v>1.4491595387576481E-2</v>
      </c>
      <c r="F68" s="10">
        <f>3/24*OO[[#This Row],[62 (26JUN1985 15:00:00)-Water Temperature (C)]]*OO[[#This Row],[4]]/SUM(OO[4])</f>
        <v>7.3369259630930814E-2</v>
      </c>
      <c r="G68" s="10">
        <f>3/24*OO[[#This Row],[63 (26JUN1985 18:00:00)-Water Temperature (C)]]*OO[[#This Row],[5]]/SUM(OO[5])</f>
        <v>2.9698083869509517E-2</v>
      </c>
      <c r="H68" s="10">
        <f>3/24*OO[[#This Row],[64 (26JUN1985 21:00:00)-Water Temperature (C)]]*OO[[#This Row],[6]]/SUM(OO[6])</f>
        <v>3.0005738823757266E-3</v>
      </c>
      <c r="I68" s="10">
        <f>3/24*OO[[#This Row],[65 (27JUN1985 00:00:00)-Water Temperature (C)]]*OO[[#This Row],[7]]/SUM(OO[7])</f>
        <v>1.6141204372771149E-4</v>
      </c>
      <c r="J68" s="10">
        <f>3/24*OO[[#This Row],[66 (27JUN1985 03:00:00)-Water Temperature (C)]]*OO[[#This Row],[8]]/SUM(OO[8])</f>
        <v>3.11644313156018E-5</v>
      </c>
      <c r="K68" s="10">
        <f>3/24*OO[[#This Row],[67 (27JUN1985 06:00:00)-Water Temperature (C)]]*OO[[#This Row],[9]]/SUM(OO[9])</f>
        <v>2.5213615302305584E-5</v>
      </c>
      <c r="L68" s="10">
        <f>3/24*OO[[#This Row],[68 (27JUN1985 09:00:00)-Water Temperature (C)]]*OO[[#This Row],[10]]/SUM(OO[10])</f>
        <v>2.4718180335813861E-5</v>
      </c>
      <c r="M68" s="10">
        <f>3/24*OO[[#This Row],[69 (27JUN1985 12:00:00)-Water Temperature (C)]]*OO[[#This Row],[11]]/SUM(OO[11])</f>
        <v>2.7787521310418326E-5</v>
      </c>
      <c r="N68" s="10">
        <f>3/24*OO[[#This Row],[70 (27JUN1985 15:00:00)-Water Temperature (C)]]*OO[[#This Row],[12]]/SUM(OO[12])</f>
        <v>3.0297241365630842E-5</v>
      </c>
      <c r="O68" s="10">
        <f>3/24*OO[[#This Row],[71 (27JUN1985 18:00:00)-Water Temperature (C)]]*OO[[#This Row],[13]]/SUM(OO[13])</f>
        <v>2.9565247445419212E-5</v>
      </c>
      <c r="P68" s="10">
        <f>3/24*OO[[#This Row],[72 (27JUN1985 21:00:00)-Water Temperature (C)]]*OO[[#This Row],[14]]/SUM(OO[14])</f>
        <v>2.6645020872945133E-5</v>
      </c>
      <c r="Q68" s="10">
        <f>3/24*OO[[#This Row],[73 (28JUN1985 00:00:00)-Water Temperature (C)]]*OO[[#This Row],[15]]/SUM(OO[15])</f>
        <v>2.3128517599854788E-5</v>
      </c>
      <c r="R68" s="10">
        <f>3/24*OO[[#This Row],[74 (28JUN1985 03:00:00)-Water Temperature (C)]]*OO[[#This Row],[16]]/SUM(OO[16])</f>
        <v>2.0346982277682555E-5</v>
      </c>
      <c r="S68" s="10">
        <f>3/24*OO[[#This Row],[75 (28JUN1985 06:00:00)-Water Temperature (C)]]*OO[[#This Row],[17]]/SUM(OO[17])</f>
        <v>1.7928733419490469E-5</v>
      </c>
      <c r="T68" s="10">
        <f>3/24*OO[[#This Row],[76 (28JUN1985 09:00:00)-Water Temperature (C)]]*OO[[#This Row],[18]]/SUM(OO[18])</f>
        <v>1.5825777710795322E-5</v>
      </c>
      <c r="U68" s="10">
        <f>3/24*OO[[#This Row],[77 (28JUN1985 12:00:00)-Water Temperature (C)]]*OO[[#This Row],[19]]/SUM(OO[19])</f>
        <v>1.3991189969601067E-5</v>
      </c>
      <c r="V68" s="10">
        <f>3/24000000*OO[[#This Row],[78 (28JUN1985 15:00:00)-Water Temperature (C)]]*OO[[#This Row],[20]]</f>
        <v>1.2375936567431249E-5</v>
      </c>
      <c r="W68" s="10">
        <f>3/24000000*OO[[#This Row],[79 (28JUN1985 18:00:00)-Water Temperature (C)]]*OO[[#This Row],[21]]</f>
        <v>1.0764151359289999E-5</v>
      </c>
      <c r="X68" s="10">
        <f>3/24000000*OO[[#This Row],[80 (28JUN1985 21:00:00)-Water Temperature (C)]]*OO[[#This Row],[22]]</f>
        <v>9.1084711108749983E-6</v>
      </c>
      <c r="Y68" s="10">
        <f>3/24000000*OO[[#This Row],[81 (29JUN1985 00:00:00)-Water Temperature (C)]]*OO[[#This Row],[23]]</f>
        <v>7.7270067352799997E-6</v>
      </c>
      <c r="Z68" s="10">
        <f>3/24000000*OO[[#This Row],[82 (29JUN1985 03:00:00)-Water Temperature (C)]]*OO[[#This Row],[24]]</f>
        <v>6.7315845406037501E-6</v>
      </c>
      <c r="AA68" s="10">
        <f>3/24000000*OO[[#This Row],[83 (29JUN1985 06:00:00)-Water Temperature (C)]]*OO[[#This Row],[25]]</f>
        <v>5.7870799981937492E-6</v>
      </c>
      <c r="AB68" s="10">
        <f>3/24000000*OO[[#This Row],[84 (29JUN1985 09:00:00)-Water Temperature (C)]]*OO[[#This Row],[26]]</f>
        <v>5.0971224322199989E-6</v>
      </c>
      <c r="AC68" s="10">
        <f>3/24000000*OO[[#This Row],[85 (29JUN1985 12:00:00)-Water Temperature (C)]]*OO[[#This Row],[27]]</f>
        <v>4.5407346896474995E-6</v>
      </c>
      <c r="AD68" s="10">
        <f>3/24000000*OO[[#This Row],[86 (29JUN1985 15:00:00)-Water Temperature (C)]]*OO[[#This Row],[28]]</f>
        <v>3.9932521069299999E-6</v>
      </c>
      <c r="AE68" s="10">
        <f>3/24000000*OO[[#This Row],[88 (29JUN1985 21:00:00)-Water Temperature (C)]]*OO[[#This Row],[30]]</f>
        <v>2.9607575022149989E-6</v>
      </c>
      <c r="AF68" s="10">
        <f>3/24000000*OO[[#This Row],[88 (29JUN1985 21:00:00)-Water Temperature (C)]]*OO[[#This Row],[30]]</f>
        <v>2.9607575022149989E-6</v>
      </c>
      <c r="AG68" s="10">
        <f>3/24000000*OO[[#This Row],[89 (30JUN1985 00:00:00)-Water Temperature (C)]]*OO[[#This Row],[31]]</f>
        <v>2.5499762196612502E-6</v>
      </c>
      <c r="AH68" s="10">
        <f>3/24000000*OO[[#This Row],[90 (30JUN1985 03:00:00)-Water Temperature (C)]]*OO[[#This Row],[32]]</f>
        <v>2.2729616210149998E-6</v>
      </c>
      <c r="AI68" s="10">
        <f>3/24000000*OO[[#This Row],[91 (30JUN1985 06:00:00)-Water Temperature (C)]]*OO[[#This Row],[33]]</f>
        <v>2.0309971730047497E-6</v>
      </c>
      <c r="AJ68" s="10">
        <f>3/24000000*OO[[#This Row],[92 (30JUN1985 09:00:00)-Water Temperature (C)]]*OO[[#This Row],[34]]</f>
        <v>1.8032593548007499E-6</v>
      </c>
      <c r="AK68" s="10">
        <f>3/24000000*OO[[#This Row],[93 (30JUN1985 12:00:00)-Water Temperature (C)]]*OO[[#This Row],[35]]</f>
        <v>1.5581063764574999E-6</v>
      </c>
      <c r="AL68" s="10">
        <f>3/24000000*OO[[#This Row],[94 (30JUN1985 15:00:00)-Water Temperature (C)]]*OO[[#This Row],[36]]</f>
        <v>1.223835291855E-6</v>
      </c>
      <c r="AM68" s="10">
        <f>3/24000000*OO[[#This Row],[95 (30JUN1985 18:00:00)-Water Temperature (C)]]*OO[[#This Row],[37]]</f>
        <v>8.6399285979474988E-7</v>
      </c>
      <c r="AN68" s="10">
        <f>3/24000000*OO[[#This Row],[96 (30JUN1985 21:00:00)-Water Temperature (C)]]*OO[[#This Row],[38]]</f>
        <v>5.8573926410999991E-7</v>
      </c>
      <c r="AO68" s="10">
        <f>3/24000000*OO[[#This Row],[97 (01JUL1985 00:00:00)-Water Temperature (C)]]*OO[[#This Row],[39]]</f>
        <v>4.0934209873000002E-7</v>
      </c>
      <c r="AP68" s="10">
        <f>3/24000000*OO[[#This Row],[98 (01JUL1985 03:00:00)-Water Temperature (C)]]*OO[[#This Row],[40]]</f>
        <v>3.1230339019749995E-7</v>
      </c>
      <c r="AQ68" s="10">
        <f>3/24000000*OO[[#This Row],[99 (01JUL1985 06:00:00)-Water Temperature (C)]]*OO[[#This Row],[41]]</f>
        <v>2.5417750381199999E-7</v>
      </c>
      <c r="AR68" s="10">
        <f>3/24000000*OO[[#This Row],[100 (01JUL1985 09:00:00)-Water Temperature (C)]]*OO[[#This Row],[42]]</f>
        <v>2.16579449243425E-7</v>
      </c>
      <c r="AS68" s="10">
        <f>3/24000000*OO[[#This Row],[101 (01JUL1985 12:00:00)-Water Temperature (C)]]*OO[[#This Row],[43]]</f>
        <v>1.901345260758E-7</v>
      </c>
      <c r="AT68" s="10">
        <f>3/24000000*OO[[#This Row],[102 (01JUL1985 15:00:00)-Water Temperature (C)]]*OO[[#This Row],[44]]</f>
        <v>1.675783716905E-7</v>
      </c>
      <c r="AU68" s="10">
        <f>3/24000000*OO[[#This Row],[103 (01JUL1985 18:00:00)-Water Temperature (C)]]*OO[[#This Row],[45]]</f>
        <v>1.4597759778524997E-7</v>
      </c>
      <c r="AV68" s="10">
        <f>3/24000000*OO[[#This Row],[104 (01JUL1985 21:00:00)-Water Temperature (C)]]*OO[[#This Row],[46]]</f>
        <v>1.2757164205093751E-7</v>
      </c>
      <c r="AW68" s="10">
        <f>3/24000000*OO[[#This Row],[105 (02JUL1985 00:00:00)-Water Temperature (C)]]*OO[[#This Row],[47]]</f>
        <v>1.1365285983494998E-7</v>
      </c>
      <c r="AX68" s="10">
        <f>3/24000000*OO[[#This Row],[106 (02JUL1985 03:00:00)-Water Temperature (C)]]*OO[[#This Row],[48]]</f>
        <v>1.06303853171E-7</v>
      </c>
      <c r="AY68" s="10">
        <f>3/24000000*OO[[#This Row],[107 (02JUL1985 06:00:00)-Water Temperature (C)]]*OO[[#This Row],[49]]</f>
        <v>1.0294602170466248E-7</v>
      </c>
      <c r="AZ68" s="10">
        <f>3/24000000*OO[[#This Row],[108 (02JUL1985 09:00:00)-Water Temperature (C)]]*OO[[#This Row],[50]]</f>
        <v>1.01851285746375E-7</v>
      </c>
      <c r="BA68" s="10">
        <f>3/24000000*OO[[#This Row],[109 (02JUL1985 12:00:00)-Water Temperature (C)]]*OO[[#This Row],[51]]</f>
        <v>1.0159991408612499E-7</v>
      </c>
      <c r="BB68" s="10">
        <f>3/24000000*OO[[#This Row],[110 (02JUL1985 15:00:00)-Water Temperature (C)]]*OO[[#This Row],[52]]</f>
        <v>1.0087530115294999E-7</v>
      </c>
      <c r="BC68" s="10">
        <f>3/24000000*OO[[#This Row],[111 (02JUL1985 18:00:00)-Water Temperature (C)]]*OO[[#This Row],[53]]</f>
        <v>9.767798035387499E-8</v>
      </c>
      <c r="BD68" s="10">
        <f>3/24000000*OO[[#This Row],[112 (02JUL1985 21:00:00)-Water Temperature (C)]]*OO[[#This Row],[54]]</f>
        <v>9.3101297989874995E-8</v>
      </c>
      <c r="BE68" s="10">
        <f>3/24000000*OO[[#This Row],[113 (03JUL1985 00:00:00)-Water Temperature (C)]]*OO[[#This Row],[55]]</f>
        <v>8.7405956909137503E-8</v>
      </c>
      <c r="BF68" s="10">
        <f>3/24000000*OO[[#This Row],[114 (03JUL1985 03:00:00)-Water Temperature (C)]]*OO[[#This Row],[56]]</f>
        <v>8.2268223532387492E-8</v>
      </c>
      <c r="BG68" s="10">
        <f>3/24000000*OO[[#This Row],[115 (03JUL1985 06:00:00)-Water Temperature (C)]]*OO[[#This Row],[57]]</f>
        <v>7.7649447490725007E-8</v>
      </c>
      <c r="BH68" s="10">
        <f>3/24000000*OO[[#This Row],[116 (03JUL1985 09:00:00)-Water Temperature (C)]]*OO[[#This Row],[58]]</f>
        <v>7.3885945936175002E-8</v>
      </c>
      <c r="BI68" s="10">
        <f>3/24000000*OO[[#This Row],[117 (03JUL1985 12:00:00)-Water Temperature (C)]]*OO[[#This Row],[59]]</f>
        <v>7.1394787040449999E-8</v>
      </c>
      <c r="BJ68" s="10">
        <f>3/24000000*OO[[#This Row],[118 (03JUL1985 15:00:00)-Water Temperature (C)]]*OO[[#This Row],[60]]</f>
        <v>6.8649433178937501E-8</v>
      </c>
      <c r="BK68" s="10">
        <f>3/24000000*OO[[#This Row],[119 (03JUL1985 18:00:00)-Water Temperature (C)]]*OO[[#This Row],[61]]</f>
        <v>6.4764652886249996E-8</v>
      </c>
      <c r="BL68" s="10">
        <f>3/24000000*OO[[#This Row],[120 (03JUL1985 21:00:00)-Water Temperature (C)]]*OO[[#This Row],[62]]</f>
        <v>6.0893327208175006E-8</v>
      </c>
      <c r="BM68" s="10">
        <f>3/24000000*OO[[#This Row],[121 (04JUL1985 00:00:00)-Water Temperature (C)]]*OO[[#This Row],[63]]</f>
        <v>5.7779216594537501E-8</v>
      </c>
      <c r="BN68" s="10">
        <f>3/24000000*OO[[#This Row],[122 (04JUL1985 03:00:00)-Water Temperature (C)]]*OO[[#This Row],[64]]</f>
        <v>5.6810349640625007E-8</v>
      </c>
      <c r="BO68" s="10">
        <f>3/24000000*OO[[#This Row],[123 (04JUL1985 06:00:00)-Water Temperature (C)]]*OO[[#This Row],[65]]</f>
        <v>5.5775154661099995E-8</v>
      </c>
      <c r="BP68" s="10">
        <f>3/24000000*OO[[#This Row],[124 (04JUL1985 09:00:00)-Water Temperature (C)]]*OO[[#This Row],[66]]</f>
        <v>5.4209566810062501E-8</v>
      </c>
      <c r="BQ68" s="10">
        <f>3/24000000*OO[[#This Row],[125 (04JUL1985 12:00:00)-Water Temperature (C)]]*OO[[#This Row],[67]]</f>
        <v>5.1474871376649993E-8</v>
      </c>
      <c r="BR68" s="10">
        <f>3/24000000*OO[[#This Row],[126 (04JUL1985 15:00:00)-Water Temperature (C)]]*OO[[#This Row],[68]]</f>
        <v>4.8310639789899995E-8</v>
      </c>
      <c r="BS68" s="10">
        <f>3/24000000*OO[[#This Row],[127 (04JUL1985 18:00:00)-Water Temperature (C)]]*OO[[#This Row],[69]]</f>
        <v>4.4695205025799995E-8</v>
      </c>
      <c r="BT68" s="10">
        <f>3/24000000*OO[[#This Row],[128 (04JUL1985 21:00:00)-Water Temperature (C)]]*OO[[#This Row],[70]]</f>
        <v>4.1328691817000001E-8</v>
      </c>
      <c r="BU68" s="10">
        <f>3/24000000*OO[[#This Row],[129 (05JUL1985 00:00:00)-Water Temperature (C)]]*OO[[#This Row],[71]]</f>
        <v>3.8068990915874999E-8</v>
      </c>
      <c r="BV68" s="10">
        <f>3/24000000*OO[[#This Row],[130 (05JUL1985 03:00:00)-Water Temperature (C)]]*OO[[#This Row],[72]]</f>
        <v>3.6049902919424999E-8</v>
      </c>
      <c r="BW68" s="10">
        <f>3/24000000*OO[[#This Row],[131 (05JUL1985 06:00:00)-Water Temperature (C)]]*OO[[#This Row],[73]]</f>
        <v>3.4462189332900001E-8</v>
      </c>
      <c r="BX68" s="10">
        <f>3/24000000*OO[[#This Row],[132 (05JUL1985 09:00:00)-Water Temperature (C)]]*OO[[#This Row],[74]]</f>
        <v>3.3482872404587499E-8</v>
      </c>
      <c r="BY68" s="10">
        <f>3/24000000*OO[[#This Row],[133 (05JUL1985 12:00:00)-Water Temperature (C)]]*OO[[#This Row],[75]]</f>
        <v>3.2755281453537496E-8</v>
      </c>
      <c r="BZ68" s="10">
        <f>3/24000000*OO[[#This Row],[134 (05JUL1985 15:00:00)-Water Temperature (C)]]*OO[[#This Row],[76]]</f>
        <v>3.16818545316E-8</v>
      </c>
      <c r="CA68" s="10">
        <f>3/24000000*OO[[#This Row],[135 (05JUL1985 18:00:00)-Water Temperature (C)]]*OO[[#This Row],[77]]</f>
        <v>3.0242596205375002E-8</v>
      </c>
      <c r="CB68" s="10">
        <f>3/24000000*OO[[#This Row],[136 (05JUL1985 21:00:00)-Water Temperature (C)]]*OO[[#This Row],[78]]</f>
        <v>2.8693140948599999E-8</v>
      </c>
      <c r="CC68" s="10">
        <f>3/24000000*OO[[#This Row],[137 (06JUL1985 00:00:00)-Water Temperature (C)]]*OO[[#This Row],[79]]</f>
        <v>2.7120303475612502E-8</v>
      </c>
      <c r="CD68" s="10">
        <f>3/24000000*OO[[#This Row],[138 (06JUL1985 03:00:00)-Water Temperature (C)]]*OO[[#This Row],[80]]</f>
        <v>2.6260857975249999E-8</v>
      </c>
      <c r="CE68" s="10">
        <f>3/24000000*OO[[#This Row],[139 (06JUL1985 06:00:00)-Water Temperature (C)]]*OO[[#This Row],[81]]</f>
        <v>2.5767236049187495E-8</v>
      </c>
      <c r="CF68" s="10">
        <f>3/24000000*OO[[#This Row],[140 (06JUL1985 09:00:00)-Water Temperature (C)]]*OO[[#This Row],[82]]</f>
        <v>2.5524228514874993E-8</v>
      </c>
      <c r="CG68" s="10">
        <f>3/24000000*OO[[#This Row],[141 (06JUL1985 12:00:00)-Water Temperature (C)]]*OO[[#This Row],[83]]</f>
        <v>2.5204501823062497E-8</v>
      </c>
      <c r="CH68" s="10">
        <f>3/24000000*OO[[#This Row],[142 (06JUL1985 15:00:00)-Water Temperature (C)]]*OO[[#This Row],[84]]</f>
        <v>2.4471577373249998E-8</v>
      </c>
      <c r="CI68" s="10">
        <f>3/24000000*OO[[#This Row],[143 (06JUL1985 18:00:00)-Water Temperature (C)]]*OO[[#This Row],[85]]</f>
        <v>2.3316815835249998E-8</v>
      </c>
      <c r="CJ68" s="10">
        <f>3/24000000*OO[[#This Row],[144 (06JUL1985 21:00:00)-Water Temperature (C)]]*OO[[#This Row],[86]]</f>
        <v>2.20527930113625E-8</v>
      </c>
      <c r="CK68" s="10">
        <f>3/24000000*OO[[#This Row],[145 (07JUL1985 00:00:00)-Water Temperature (C)]]*OO[[#This Row],[87]]</f>
        <v>2.07055815659625E-8</v>
      </c>
      <c r="CL68" s="10">
        <f>3/24000000*OO[[#This Row],[146 (07JUL1985 03:00:00)-Water Temperature (C)]]*OO[[#This Row],[88]]</f>
        <v>1.9856596030600002E-8</v>
      </c>
      <c r="CM68" s="10">
        <f>3/24000000*OO[[#This Row],[147 (07JUL1985 06:00:00)-Water Temperature (C)]]*OO[[#This Row],[89]]</f>
        <v>1.8786663004767502E-8</v>
      </c>
      <c r="CN68" s="10">
        <f>3/24000000*OO[[#This Row],[148 (07JUL1985 09:00:00)-Water Temperature (C)]]*OO[[#This Row],[90]]</f>
        <v>1.753998535496875E-8</v>
      </c>
      <c r="CO68" s="10">
        <f>3/24000000*OO[[#This Row],[149 (07JUL1985 12:00:00)-Water Temperature (C)]]*OO[[#This Row],[91]]</f>
        <v>1.6393442140964995E-8</v>
      </c>
      <c r="CP68" s="10">
        <f>3/24000000*OO[[#This Row],[150 (07JUL1985 15:00:00)-Water Temperature (C)]]*OO[[#This Row],[92]]</f>
        <v>1.5821788156789997E-8</v>
      </c>
      <c r="CQ68" s="10">
        <f>3/24000000*OO[[#This Row],[151 (07JUL1985 18:00:00)-Water Temperature (C)]]*OO[[#This Row],[93]]</f>
        <v>1.5358774136911249E-8</v>
      </c>
      <c r="CR68" s="10">
        <f>3/24000000*OO[[#This Row],[152 (07JUL1985 21:00:00)-Water Temperature (C)]]*OO[[#This Row],[94]]</f>
        <v>1.479236501847E-8</v>
      </c>
      <c r="CS68" s="10">
        <f>3/24000000*OO[[#This Row],[153 (08JUL1985 00:00:00)-Water Temperature (C)]]*OO[[#This Row],[95]]</f>
        <v>1.4075065807625002E-8</v>
      </c>
      <c r="CT68" s="10">
        <f>3/24000000*OO[[#This Row],[154 (08JUL1985 03:00:00)-Water Temperature (C)]]*OO[[#This Row],[96]]</f>
        <v>1.3901719406400002E-8</v>
      </c>
      <c r="CU68" s="10">
        <f>3/24000000*OO[[#This Row],[155 (08JUL1985 06:00:00)-Water Temperature (C)]]*OO[[#This Row],[97]]</f>
        <v>1.4196466300500001E-8</v>
      </c>
      <c r="CV68" s="10">
        <f>3/24000000*OO[[#This Row],[156 (08JUL1985 09:00:00)-Water Temperature (C)]]*OO[[#This Row],[98]]</f>
        <v>1.4555234987129999E-8</v>
      </c>
      <c r="CW68" s="10">
        <f>3/24000000*OO[[#This Row],[157 (08JUL1985 12:00:00)-Water Temperature (C)]]*OO[[#This Row],[99]]</f>
        <v>1.4822352229989999E-8</v>
      </c>
    </row>
    <row r="69" spans="1:101" x14ac:dyDescent="0.35">
      <c r="A69" t="s">
        <v>74</v>
      </c>
      <c r="B69">
        <v>848.73689999999999</v>
      </c>
      <c r="C69" s="10">
        <f>3/24*OO[[#This Row],[59 (26JUN1985 06:00:00)-Water Temperature (C)]]*OO[[#This Row],[1]]/SUM(OO[1])</f>
        <v>5.9261518324229224E-18</v>
      </c>
      <c r="D69" s="10">
        <f>3/24*OO[[#This Row],[60 (26JUN1985 09:00:00)-Water Temperature (C)]]*OO[[#This Row],[2]]/SUM(OO[2])</f>
        <v>5.3037978451279897E-6</v>
      </c>
      <c r="E69" s="10">
        <f>3/24*OO[[#This Row],[61 (26JUN1985 12:00:00)-Water Temperature (C)]]*OO[[#This Row],[3]]/SUM(OO[3])</f>
        <v>2.4949538474481919E-2</v>
      </c>
      <c r="F69" s="10">
        <f>3/24*OO[[#This Row],[62 (26JUN1985 15:00:00)-Water Temperature (C)]]*OO[[#This Row],[4]]/SUM(OO[4])</f>
        <v>0.16521117503533059</v>
      </c>
      <c r="G69" s="10">
        <f>3/24*OO[[#This Row],[63 (26JUN1985 18:00:00)-Water Temperature (C)]]*OO[[#This Row],[5]]/SUM(OO[5])</f>
        <v>8.0064609018102501E-2</v>
      </c>
      <c r="H69" s="10">
        <f>3/24*OO[[#This Row],[64 (26JUN1985 21:00:00)-Water Temperature (C)]]*OO[[#This Row],[6]]/SUM(OO[6])</f>
        <v>9.1860792545079371E-3</v>
      </c>
      <c r="I69" s="10">
        <f>3/24*OO[[#This Row],[65 (27JUN1985 00:00:00)-Water Temperature (C)]]*OO[[#This Row],[7]]/SUM(OO[7])</f>
        <v>5.1166527639881141E-4</v>
      </c>
      <c r="J69" s="10">
        <f>3/24*OO[[#This Row],[66 (27JUN1985 03:00:00)-Water Temperature (C)]]*OO[[#This Row],[8]]/SUM(OO[8])</f>
        <v>7.7512846807714146E-5</v>
      </c>
      <c r="K69" s="10">
        <f>3/24*OO[[#This Row],[67 (27JUN1985 06:00:00)-Water Temperature (C)]]*OO[[#This Row],[9]]/SUM(OO[9])</f>
        <v>5.909836209245824E-5</v>
      </c>
      <c r="L69" s="10">
        <f>3/24*OO[[#This Row],[68 (27JUN1985 09:00:00)-Water Temperature (C)]]*OO[[#This Row],[10]]/SUM(OO[10])</f>
        <v>5.7203294152481887E-5</v>
      </c>
      <c r="M69" s="10">
        <f>3/24*OO[[#This Row],[69 (27JUN1985 12:00:00)-Water Temperature (C)]]*OO[[#This Row],[11]]/SUM(OO[11])</f>
        <v>6.3678350492159936E-5</v>
      </c>
      <c r="N69" s="10">
        <f>3/24*OO[[#This Row],[70 (27JUN1985 15:00:00)-Water Temperature (C)]]*OO[[#This Row],[12]]/SUM(OO[12])</f>
        <v>6.9930286684647853E-5</v>
      </c>
      <c r="O69" s="10">
        <f>3/24*OO[[#This Row],[71 (27JUN1985 18:00:00)-Water Temperature (C)]]*OO[[#This Row],[13]]/SUM(OO[13])</f>
        <v>6.8909427607967414E-5</v>
      </c>
      <c r="P69" s="10">
        <f>3/24*OO[[#This Row],[72 (27JUN1985 21:00:00)-Water Temperature (C)]]*OO[[#This Row],[14]]/SUM(OO[14])</f>
        <v>6.2501055555384867E-5</v>
      </c>
      <c r="Q69" s="10">
        <f>3/24*OO[[#This Row],[73 (28JUN1985 00:00:00)-Water Temperature (C)]]*OO[[#This Row],[15]]/SUM(OO[15])</f>
        <v>5.4497192052683839E-5</v>
      </c>
      <c r="R69" s="10">
        <f>3/24*OO[[#This Row],[74 (28JUN1985 03:00:00)-Water Temperature (C)]]*OO[[#This Row],[16]]/SUM(OO[16])</f>
        <v>4.8019101336394234E-5</v>
      </c>
      <c r="S69" s="10">
        <f>3/24*OO[[#This Row],[75 (28JUN1985 06:00:00)-Water Temperature (C)]]*OO[[#This Row],[17]]/SUM(OO[17])</f>
        <v>4.2325967440445136E-5</v>
      </c>
      <c r="T69" s="10">
        <f>3/24*OO[[#This Row],[76 (28JUN1985 09:00:00)-Water Temperature (C)]]*OO[[#This Row],[18]]/SUM(OO[18])</f>
        <v>3.7391775951178218E-5</v>
      </c>
      <c r="U69" s="10">
        <f>3/24*OO[[#This Row],[77 (28JUN1985 12:00:00)-Water Temperature (C)]]*OO[[#This Row],[19]]/SUM(OO[19])</f>
        <v>3.3034145420640125E-5</v>
      </c>
      <c r="V69" s="10">
        <f>3/24000000*OO[[#This Row],[78 (28JUN1985 15:00:00)-Water Temperature (C)]]*OO[[#This Row],[20]]</f>
        <v>2.9198419909599998E-5</v>
      </c>
      <c r="W69" s="10">
        <f>3/24000000*OO[[#This Row],[79 (28JUN1985 18:00:00)-Water Temperature (C)]]*OO[[#This Row],[21]]</f>
        <v>2.5450053040474999E-5</v>
      </c>
      <c r="X69" s="10">
        <f>3/24000000*OO[[#This Row],[80 (28JUN1985 21:00:00)-Water Temperature (C)]]*OO[[#This Row],[22]]</f>
        <v>2.1626955276150002E-5</v>
      </c>
      <c r="Y69" s="10">
        <f>3/24000000*OO[[#This Row],[81 (29JUN1985 00:00:00)-Water Temperature (C)]]*OO[[#This Row],[23]]</f>
        <v>1.8376684356244998E-5</v>
      </c>
      <c r="Z69" s="10">
        <f>3/24000000*OO[[#This Row],[82 (29JUN1985 03:00:00)-Water Temperature (C)]]*OO[[#This Row],[24]]</f>
        <v>1.6022300878762501E-5</v>
      </c>
      <c r="AA69" s="10">
        <f>3/24000000*OO[[#This Row],[83 (29JUN1985 06:00:00)-Water Temperature (C)]]*OO[[#This Row],[25]]</f>
        <v>1.3774857258085001E-5</v>
      </c>
      <c r="AB69" s="10">
        <f>3/24000000*OO[[#This Row],[84 (29JUN1985 09:00:00)-Water Temperature (C)]]*OO[[#This Row],[26]]</f>
        <v>1.2132238272959999E-5</v>
      </c>
      <c r="AC69" s="10">
        <f>3/24000000*OO[[#This Row],[85 (29JUN1985 12:00:00)-Water Temperature (C)]]*OO[[#This Row],[27]]</f>
        <v>1.0786501447375E-5</v>
      </c>
      <c r="AD69" s="10">
        <f>3/24000000*OO[[#This Row],[86 (29JUN1985 15:00:00)-Water Temperature (C)]]*OO[[#This Row],[28]]</f>
        <v>9.4884144621674989E-6</v>
      </c>
      <c r="AE69" s="10">
        <f>3/24000000*OO[[#This Row],[88 (29JUN1985 21:00:00)-Water Temperature (C)]]*OO[[#This Row],[30]]</f>
        <v>7.0573293550549996E-6</v>
      </c>
      <c r="AF69" s="10">
        <f>3/24000000*OO[[#This Row],[88 (29JUN1985 21:00:00)-Water Temperature (C)]]*OO[[#This Row],[30]]</f>
        <v>7.0573293550549996E-6</v>
      </c>
      <c r="AG69" s="10">
        <f>3/24000000*OO[[#This Row],[89 (30JUN1985 00:00:00)-Water Temperature (C)]]*OO[[#This Row],[31]]</f>
        <v>6.0848490437799995E-6</v>
      </c>
      <c r="AH69" s="10">
        <f>3/24000000*OO[[#This Row],[90 (30JUN1985 03:00:00)-Water Temperature (C)]]*OO[[#This Row],[32]]</f>
        <v>5.4277584455800006E-6</v>
      </c>
      <c r="AI69" s="10">
        <f>3/24000000*OO[[#This Row],[91 (30JUN1985 06:00:00)-Water Temperature (C)]]*OO[[#This Row],[33]]</f>
        <v>4.8499140835199989E-6</v>
      </c>
      <c r="AJ69" s="10">
        <f>3/24000000*OO[[#This Row],[92 (30JUN1985 09:00:00)-Water Temperature (C)]]*OO[[#This Row],[34]]</f>
        <v>4.3077557745899995E-6</v>
      </c>
      <c r="AK69" s="10">
        <f>3/24000000*OO[[#This Row],[93 (30JUN1985 12:00:00)-Water Temperature (C)]]*OO[[#This Row],[35]]</f>
        <v>3.733997191604999E-6</v>
      </c>
      <c r="AL69" s="10">
        <f>3/24000000*OO[[#This Row],[94 (30JUN1985 15:00:00)-Water Temperature (C)]]*OO[[#This Row],[36]]</f>
        <v>2.9599289587199996E-6</v>
      </c>
      <c r="AM69" s="10">
        <f>3/24000000*OO[[#This Row],[95 (30JUN1985 18:00:00)-Water Temperature (C)]]*OO[[#This Row],[37]]</f>
        <v>2.1094902212409998E-6</v>
      </c>
      <c r="AN69" s="10">
        <f>3/24000000*OO[[#This Row],[96 (30JUN1985 21:00:00)-Water Temperature (C)]]*OO[[#This Row],[38]]</f>
        <v>1.4335204025075002E-6</v>
      </c>
      <c r="AO69" s="10">
        <f>3/24000000*OO[[#This Row],[97 (01JUL1985 00:00:00)-Water Temperature (C)]]*OO[[#This Row],[39]]</f>
        <v>9.9689038745249993E-7</v>
      </c>
      <c r="AP69" s="10">
        <f>3/24000000*OO[[#This Row],[98 (01JUL1985 03:00:00)-Water Temperature (C)]]*OO[[#This Row],[40]]</f>
        <v>7.5530273390999996E-7</v>
      </c>
      <c r="AQ69" s="10">
        <f>3/24000000*OO[[#This Row],[99 (01JUL1985 06:00:00)-Water Temperature (C)]]*OO[[#This Row],[41]]</f>
        <v>6.1043928554999999E-7</v>
      </c>
      <c r="AR69" s="10">
        <f>3/24000000*OO[[#This Row],[100 (01JUL1985 09:00:00)-Water Temperature (C)]]*OO[[#This Row],[42]]</f>
        <v>5.1746836952649996E-7</v>
      </c>
      <c r="AS69" s="10">
        <f>3/24000000*OO[[#This Row],[101 (01JUL1985 12:00:00)-Water Temperature (C)]]*OO[[#This Row],[43]]</f>
        <v>4.5258092477262498E-7</v>
      </c>
      <c r="AT69" s="10">
        <f>3/24000000*OO[[#This Row],[102 (01JUL1985 15:00:00)-Water Temperature (C)]]*OO[[#This Row],[44]]</f>
        <v>3.9858880806999996E-7</v>
      </c>
      <c r="AU69" s="10">
        <f>3/24000000*OO[[#This Row],[103 (01JUL1985 18:00:00)-Water Temperature (C)]]*OO[[#This Row],[45]]</f>
        <v>3.4746526583587499E-7</v>
      </c>
      <c r="AV69" s="10">
        <f>3/24000000*OO[[#This Row],[104 (01JUL1985 21:00:00)-Water Temperature (C)]]*OO[[#This Row],[46]]</f>
        <v>3.0340116720724999E-7</v>
      </c>
      <c r="AW69" s="10">
        <f>3/24000000*OO[[#This Row],[105 (02JUL1985 00:00:00)-Water Temperature (C)]]*OO[[#This Row],[47]]</f>
        <v>2.7013509285849997E-7</v>
      </c>
      <c r="AX69" s="10">
        <f>3/24000000*OO[[#This Row],[106 (02JUL1985 03:00:00)-Water Temperature (C)]]*OO[[#This Row],[48]]</f>
        <v>2.5222519063200003E-7</v>
      </c>
      <c r="AY69" s="10">
        <f>3/24000000*OO[[#This Row],[107 (02JUL1985 06:00:00)-Water Temperature (C)]]*OO[[#This Row],[49]]</f>
        <v>2.4375287026737498E-7</v>
      </c>
      <c r="AZ69" s="10">
        <f>3/24000000*OO[[#This Row],[108 (02JUL1985 09:00:00)-Water Temperature (C)]]*OO[[#This Row],[50]]</f>
        <v>2.4075077933249993E-7</v>
      </c>
      <c r="BA69" s="10">
        <f>3/24000000*OO[[#This Row],[109 (02JUL1985 12:00:00)-Water Temperature (C)]]*OO[[#This Row],[51]]</f>
        <v>2.3954570895937497E-7</v>
      </c>
      <c r="BB69" s="10">
        <f>3/24000000*OO[[#This Row],[110 (02JUL1985 15:00:00)-Water Temperature (C)]]*OO[[#This Row],[52]]</f>
        <v>2.371430175167E-7</v>
      </c>
      <c r="BC69" s="10">
        <f>3/24000000*OO[[#This Row],[111 (02JUL1985 18:00:00)-Water Temperature (C)]]*OO[[#This Row],[53]]</f>
        <v>2.2959024715256247E-7</v>
      </c>
      <c r="BD69" s="10">
        <f>3/24000000*OO[[#This Row],[112 (02JUL1985 21:00:00)-Water Temperature (C)]]*OO[[#This Row],[54]]</f>
        <v>2.1933960202811246E-7</v>
      </c>
      <c r="BE69" s="10">
        <f>3/24000000*OO[[#This Row],[113 (03JUL1985 00:00:00)-Water Temperature (C)]]*OO[[#This Row],[55]]</f>
        <v>2.064128606981375E-7</v>
      </c>
      <c r="BF69" s="10">
        <f>3/24000000*OO[[#This Row],[114 (03JUL1985 03:00:00)-Water Temperature (C)]]*OO[[#This Row],[56]]</f>
        <v>1.9482778204889996E-7</v>
      </c>
      <c r="BG69" s="10">
        <f>3/24000000*OO[[#This Row],[115 (03JUL1985 06:00:00)-Water Temperature (C)]]*OO[[#This Row],[57]]</f>
        <v>1.8418049756396248E-7</v>
      </c>
      <c r="BH69" s="10">
        <f>3/24000000*OO[[#This Row],[116 (03JUL1985 09:00:00)-Water Temperature (C)]]*OO[[#This Row],[58]]</f>
        <v>1.7514846867980001E-7</v>
      </c>
      <c r="BI69" s="10">
        <f>3/24000000*OO[[#This Row],[117 (03JUL1985 12:00:00)-Water Temperature (C)]]*OO[[#This Row],[59]]</f>
        <v>1.6878897502169996E-7</v>
      </c>
      <c r="BJ69" s="10">
        <f>3/24000000*OO[[#This Row],[118 (03JUL1985 15:00:00)-Water Temperature (C)]]*OO[[#This Row],[60]]</f>
        <v>1.6190001872609999E-7</v>
      </c>
      <c r="BK69" s="10">
        <f>3/24000000*OO[[#This Row],[119 (03JUL1985 18:00:00)-Water Temperature (C)]]*OO[[#This Row],[61]]</f>
        <v>1.5266915612259998E-7</v>
      </c>
      <c r="BL69" s="10">
        <f>3/24000000*OO[[#This Row],[120 (03JUL1985 21:00:00)-Water Temperature (C)]]*OO[[#This Row],[62]]</f>
        <v>1.4361117304379996E-7</v>
      </c>
      <c r="BM69" s="10">
        <f>3/24000000*OO[[#This Row],[121 (04JUL1985 00:00:00)-Water Temperature (C)]]*OO[[#This Row],[63]]</f>
        <v>1.3636002371824999E-7</v>
      </c>
      <c r="BN69" s="10">
        <f>3/24000000*OO[[#This Row],[122 (04JUL1985 03:00:00)-Water Temperature (C)]]*OO[[#This Row],[64]]</f>
        <v>1.3433541461759998E-7</v>
      </c>
      <c r="BO69" s="10">
        <f>3/24000000*OO[[#This Row],[123 (04JUL1985 06:00:00)-Water Temperature (C)]]*OO[[#This Row],[65]]</f>
        <v>1.3203255127356251E-7</v>
      </c>
      <c r="BP69" s="10">
        <f>3/24000000*OO[[#This Row],[124 (04JUL1985 09:00:00)-Water Temperature (C)]]*OO[[#This Row],[66]]</f>
        <v>1.2839565606037498E-7</v>
      </c>
      <c r="BQ69" s="10">
        <f>3/24000000*OO[[#This Row],[125 (04JUL1985 12:00:00)-Water Temperature (C)]]*OO[[#This Row],[67]]</f>
        <v>1.2179840474587498E-7</v>
      </c>
      <c r="BR69" s="10">
        <f>3/24000000*OO[[#This Row],[126 (04JUL1985 15:00:00)-Water Temperature (C)]]*OO[[#This Row],[68]]</f>
        <v>1.1422424052103751E-7</v>
      </c>
      <c r="BS69" s="10">
        <f>3/24000000*OO[[#This Row],[127 (04JUL1985 18:00:00)-Water Temperature (C)]]*OO[[#This Row],[69]]</f>
        <v>1.056396958697375E-7</v>
      </c>
      <c r="BT69" s="10">
        <f>3/24000000*OO[[#This Row],[128 (04JUL1985 21:00:00)-Water Temperature (C)]]*OO[[#This Row],[70]]</f>
        <v>9.7742596272637493E-8</v>
      </c>
      <c r="BU69" s="10">
        <f>3/24000000*OO[[#This Row],[129 (05JUL1985 00:00:00)-Water Temperature (C)]]*OO[[#This Row],[71]]</f>
        <v>9.0173014636249997E-8</v>
      </c>
      <c r="BV69" s="10">
        <f>3/24000000*OO[[#This Row],[130 (05JUL1985 03:00:00)-Water Temperature (C)]]*OO[[#This Row],[72]]</f>
        <v>8.5487905158824994E-8</v>
      </c>
      <c r="BW69" s="10">
        <f>3/24000000*OO[[#This Row],[131 (05JUL1985 06:00:00)-Water Temperature (C)]]*OO[[#This Row],[73]]</f>
        <v>8.1634455467775002E-8</v>
      </c>
      <c r="BX69" s="10">
        <f>3/24000000*OO[[#This Row],[132 (05JUL1985 09:00:00)-Water Temperature (C)]]*OO[[#This Row],[74]]</f>
        <v>7.9204905468874995E-8</v>
      </c>
      <c r="BY69" s="10">
        <f>3/24000000*OO[[#This Row],[133 (05JUL1985 12:00:00)-Water Temperature (C)]]*OO[[#This Row],[75]]</f>
        <v>7.7319516532649997E-8</v>
      </c>
      <c r="BZ69" s="10">
        <f>3/24000000*OO[[#This Row],[134 (05JUL1985 15:00:00)-Water Temperature (C)]]*OO[[#This Row],[76]]</f>
        <v>7.4643643293699998E-8</v>
      </c>
      <c r="CA69" s="10">
        <f>3/24000000*OO[[#This Row],[135 (05JUL1985 18:00:00)-Water Temperature (C)]]*OO[[#This Row],[77]]</f>
        <v>7.1256188362237498E-8</v>
      </c>
      <c r="CB69" s="10">
        <f>3/24000000*OO[[#This Row],[136 (05JUL1985 21:00:00)-Water Temperature (C)]]*OO[[#This Row],[78]]</f>
        <v>6.7676241619224989E-8</v>
      </c>
      <c r="CC69" s="10">
        <f>3/24000000*OO[[#This Row],[137 (06JUL1985 00:00:00)-Water Temperature (C)]]*OO[[#This Row],[79]]</f>
        <v>6.4070201296462503E-8</v>
      </c>
      <c r="CD69" s="10">
        <f>3/24000000*OO[[#This Row],[138 (06JUL1985 03:00:00)-Water Temperature (C)]]*OO[[#This Row],[80]]</f>
        <v>6.2130141956749995E-8</v>
      </c>
      <c r="CE69" s="10">
        <f>3/24000000*OO[[#This Row],[139 (06JUL1985 06:00:00)-Water Temperature (C)]]*OO[[#This Row],[81]]</f>
        <v>6.0951947582125003E-8</v>
      </c>
      <c r="CF69" s="10">
        <f>3/24000000*OO[[#This Row],[140 (06JUL1985 09:00:00)-Water Temperature (C)]]*OO[[#This Row],[82]]</f>
        <v>6.0325298747999987E-8</v>
      </c>
      <c r="CG69" s="10">
        <f>3/24000000*OO[[#This Row],[141 (06JUL1985 12:00:00)-Water Temperature (C)]]*OO[[#This Row],[83]]</f>
        <v>5.9462240010074984E-8</v>
      </c>
      <c r="CH69" s="10">
        <f>3/24000000*OO[[#This Row],[142 (06JUL1985 15:00:00)-Water Temperature (C)]]*OO[[#This Row],[84]]</f>
        <v>5.7639857940150002E-8</v>
      </c>
      <c r="CI69" s="10">
        <f>3/24000000*OO[[#This Row],[143 (06JUL1985 18:00:00)-Water Temperature (C)]]*OO[[#This Row],[85]]</f>
        <v>5.4917674305987493E-8</v>
      </c>
      <c r="CJ69" s="10">
        <f>3/24000000*OO[[#This Row],[144 (06JUL1985 21:00:00)-Water Temperature (C)]]*OO[[#This Row],[86]]</f>
        <v>5.1992976313112499E-8</v>
      </c>
      <c r="CK69" s="10">
        <f>3/24000000*OO[[#This Row],[145 (07JUL1985 00:00:00)-Water Temperature (C)]]*OO[[#This Row],[87]]</f>
        <v>4.8904275336250002E-8</v>
      </c>
      <c r="CL69" s="10">
        <f>3/24000000*OO[[#This Row],[146 (07JUL1985 03:00:00)-Water Temperature (C)]]*OO[[#This Row],[88]]</f>
        <v>4.70162699678375E-8</v>
      </c>
      <c r="CM69" s="10">
        <f>3/24000000*OO[[#This Row],[147 (07JUL1985 06:00:00)-Water Temperature (C)]]*OO[[#This Row],[89]]</f>
        <v>4.4506332045824994E-8</v>
      </c>
      <c r="CN69" s="10">
        <f>3/24000000*OO[[#This Row],[148 (07JUL1985 09:00:00)-Water Temperature (C)]]*OO[[#This Row],[90]]</f>
        <v>4.1552541121087493E-8</v>
      </c>
      <c r="CO69" s="10">
        <f>3/24000000*OO[[#This Row],[149 (07JUL1985 12:00:00)-Water Temperature (C)]]*OO[[#This Row],[91]]</f>
        <v>3.8739942284062487E-8</v>
      </c>
      <c r="CP69" s="10">
        <f>3/24000000*OO[[#This Row],[150 (07JUL1985 15:00:00)-Water Temperature (C)]]*OO[[#This Row],[92]]</f>
        <v>3.7254943080700002E-8</v>
      </c>
      <c r="CQ69" s="10">
        <f>3/24000000*OO[[#This Row],[151 (07JUL1985 18:00:00)-Water Temperature (C)]]*OO[[#This Row],[93]]</f>
        <v>3.6132227358599999E-8</v>
      </c>
      <c r="CR69" s="10">
        <f>3/24000000*OO[[#This Row],[152 (07JUL1985 21:00:00)-Water Temperature (C)]]*OO[[#This Row],[94]]</f>
        <v>3.4854993235874996E-8</v>
      </c>
      <c r="CS69" s="10">
        <f>3/24000000*OO[[#This Row],[153 (08JUL1985 00:00:00)-Water Temperature (C)]]*OO[[#This Row],[95]]</f>
        <v>3.3240201078749996E-8</v>
      </c>
      <c r="CT69" s="10">
        <f>3/24000000*OO[[#This Row],[154 (08JUL1985 03:00:00)-Water Temperature (C)]]*OO[[#This Row],[96]]</f>
        <v>3.2838629985599998E-8</v>
      </c>
      <c r="CU69" s="10">
        <f>3/24000000*OO[[#This Row],[155 (08JUL1985 06:00:00)-Water Temperature (C)]]*OO[[#This Row],[97]]</f>
        <v>3.3478226509349998E-8</v>
      </c>
      <c r="CV69" s="10">
        <f>3/24000000*OO[[#This Row],[156 (08JUL1985 09:00:00)-Water Temperature (C)]]*OO[[#This Row],[98]]</f>
        <v>3.4293491979274996E-8</v>
      </c>
      <c r="CW69" s="10">
        <f>3/24000000*OO[[#This Row],[157 (08JUL1985 12:00:00)-Water Temperature (C)]]*OO[[#This Row],[99]]</f>
        <v>3.4848794674124992E-8</v>
      </c>
    </row>
    <row r="70" spans="1:101" x14ac:dyDescent="0.35">
      <c r="A70" t="s">
        <v>75</v>
      </c>
      <c r="B70">
        <v>811.53610000000003</v>
      </c>
      <c r="C70" s="10">
        <f>3/24*OO[[#This Row],[59 (26JUN1985 06:00:00)-Water Temperature (C)]]*OO[[#This Row],[1]]/SUM(OO[1])</f>
        <v>7.9509874134121247E-19</v>
      </c>
      <c r="D70" s="10">
        <f>3/24*OO[[#This Row],[60 (26JUN1985 09:00:00)-Water Temperature (C)]]*OO[[#This Row],[2]]/SUM(OO[2])</f>
        <v>1.2236857120647771E-6</v>
      </c>
      <c r="E70" s="10">
        <f>3/24*OO[[#This Row],[61 (26JUN1985 12:00:00)-Water Temperature (C)]]*OO[[#This Row],[3]]/SUM(OO[3])</f>
        <v>1.5009436688912466E-2</v>
      </c>
      <c r="F70" s="10">
        <f>3/24*OO[[#This Row],[62 (26JUN1985 15:00:00)-Water Temperature (C)]]*OO[[#This Row],[4]]/SUM(OO[4])</f>
        <v>0.13522781876848933</v>
      </c>
      <c r="G70" s="10">
        <f>3/24*OO[[#This Row],[63 (26JUN1985 18:00:00)-Water Temperature (C)]]*OO[[#This Row],[5]]/SUM(OO[5])</f>
        <v>7.9165045825196012E-2</v>
      </c>
      <c r="H70" s="10">
        <f>3/24*OO[[#This Row],[64 (26JUN1985 21:00:00)-Water Temperature (C)]]*OO[[#This Row],[6]]/SUM(OO[6])</f>
        <v>1.0283015858918956E-2</v>
      </c>
      <c r="I70" s="10">
        <f>3/24*OO[[#This Row],[65 (27JUN1985 00:00:00)-Water Temperature (C)]]*OO[[#This Row],[7]]/SUM(OO[7])</f>
        <v>5.9862436167235208E-4</v>
      </c>
      <c r="J70" s="10">
        <f>3/24*OO[[#This Row],[66 (27JUN1985 03:00:00)-Water Temperature (C)]]*OO[[#This Row],[8]]/SUM(OO[8])</f>
        <v>7.2738554188346357E-5</v>
      </c>
      <c r="K70" s="10">
        <f>3/24*OO[[#This Row],[67 (27JUN1985 06:00:00)-Water Temperature (C)]]*OO[[#This Row],[9]]/SUM(OO[9])</f>
        <v>5.1362754866202553E-5</v>
      </c>
      <c r="L70" s="10">
        <f>3/24*OO[[#This Row],[68 (27JUN1985 09:00:00)-Water Temperature (C)]]*OO[[#This Row],[10]]/SUM(OO[10])</f>
        <v>4.9061595586212452E-5</v>
      </c>
      <c r="M70" s="10">
        <f>3/24*OO[[#This Row],[69 (27JUN1985 12:00:00)-Water Temperature (C)]]*OO[[#This Row],[11]]/SUM(OO[11])</f>
        <v>5.3964598893789569E-5</v>
      </c>
      <c r="N70" s="10">
        <f>3/24*OO[[#This Row],[70 (27JUN1985 15:00:00)-Water Temperature (C)]]*OO[[#This Row],[12]]/SUM(OO[12])</f>
        <v>5.963688767712676E-5</v>
      </c>
      <c r="O70" s="10">
        <f>3/24*OO[[#This Row],[71 (27JUN1985 18:00:00)-Water Temperature (C)]]*OO[[#This Row],[13]]/SUM(OO[13])</f>
        <v>5.9337072878264077E-5</v>
      </c>
      <c r="P70" s="10">
        <f>3/24*OO[[#This Row],[72 (27JUN1985 21:00:00)-Water Temperature (C)]]*OO[[#This Row],[14]]/SUM(OO[14])</f>
        <v>5.4140032387355276E-5</v>
      </c>
      <c r="Q70" s="10">
        <f>3/24*OO[[#This Row],[73 (28JUN1985 00:00:00)-Water Temperature (C)]]*OO[[#This Row],[15]]/SUM(OO[15])</f>
        <v>4.739177476352127E-5</v>
      </c>
      <c r="R70" s="10">
        <f>3/24*OO[[#This Row],[74 (28JUN1985 03:00:00)-Water Temperature (C)]]*OO[[#This Row],[16]]/SUM(OO[16])</f>
        <v>4.1806411081065997E-5</v>
      </c>
      <c r="S70" s="10">
        <f>3/24*OO[[#This Row],[75 (28JUN1985 06:00:00)-Water Temperature (C)]]*OO[[#This Row],[17]]/SUM(OO[17])</f>
        <v>3.6831109118974863E-5</v>
      </c>
      <c r="T70" s="10">
        <f>3/24*OO[[#This Row],[76 (28JUN1985 09:00:00)-Water Temperature (C)]]*OO[[#This Row],[18]]/SUM(OO[18])</f>
        <v>3.2537462334313517E-5</v>
      </c>
      <c r="U70" s="10">
        <f>3/24*OO[[#This Row],[77 (28JUN1985 12:00:00)-Water Temperature (C)]]*OO[[#This Row],[19]]/SUM(OO[19])</f>
        <v>2.8703430445414456E-5</v>
      </c>
      <c r="V70" s="10">
        <f>3/24000000*OO[[#This Row],[78 (28JUN1985 15:00:00)-Water Temperature (C)]]*OO[[#This Row],[20]]</f>
        <v>2.5326549441162501E-5</v>
      </c>
      <c r="W70" s="10">
        <f>3/24000000*OO[[#This Row],[79 (28JUN1985 18:00:00)-Water Temperature (C)]]*OO[[#This Row],[21]]</f>
        <v>2.2095472242060002E-5</v>
      </c>
      <c r="X70" s="10">
        <f>3/24000000*OO[[#This Row],[80 (28JUN1985 21:00:00)-Water Temperature (C)]]*OO[[#This Row],[22]]</f>
        <v>1.8841283428427498E-5</v>
      </c>
      <c r="Y70" s="10">
        <f>3/24000000*OO[[#This Row],[81 (29JUN1985 00:00:00)-Water Temperature (C)]]*OO[[#This Row],[23]]</f>
        <v>1.6021869917840001E-5</v>
      </c>
      <c r="Z70" s="10">
        <f>3/24000000*OO[[#This Row],[82 (29JUN1985 03:00:00)-Water Temperature (C)]]*OO[[#This Row],[24]]</f>
        <v>1.3969737333229997E-5</v>
      </c>
      <c r="AA70" s="10">
        <f>3/24000000*OO[[#This Row],[83 (29JUN1985 06:00:00)-Water Temperature (C)]]*OO[[#This Row],[25]]</f>
        <v>1.2004223983537496E-5</v>
      </c>
      <c r="AB70" s="10">
        <f>3/24000000*OO[[#This Row],[84 (29JUN1985 09:00:00)-Water Temperature (C)]]*OO[[#This Row],[26]]</f>
        <v>1.0571386817090001E-5</v>
      </c>
      <c r="AC70" s="10">
        <f>3/24000000*OO[[#This Row],[85 (29JUN1985 12:00:00)-Water Temperature (C)]]*OO[[#This Row],[27]]</f>
        <v>9.3780722598749998E-6</v>
      </c>
      <c r="AD70" s="10">
        <f>3/24000000*OO[[#This Row],[86 (29JUN1985 15:00:00)-Water Temperature (C)]]*OO[[#This Row],[28]]</f>
        <v>8.2474297273937492E-6</v>
      </c>
      <c r="AE70" s="10">
        <f>3/24000000*OO[[#This Row],[88 (29JUN1985 21:00:00)-Water Temperature (C)]]*OO[[#This Row],[30]]</f>
        <v>6.1486455634099996E-6</v>
      </c>
      <c r="AF70" s="10">
        <f>3/24000000*OO[[#This Row],[88 (29JUN1985 21:00:00)-Water Temperature (C)]]*OO[[#This Row],[30]]</f>
        <v>6.1486455634099996E-6</v>
      </c>
      <c r="AG70" s="10">
        <f>3/24000000*OO[[#This Row],[89 (30JUN1985 00:00:00)-Water Temperature (C)]]*OO[[#This Row],[31]]</f>
        <v>5.3087502886187491E-6</v>
      </c>
      <c r="AH70" s="10">
        <f>3/24000000*OO[[#This Row],[90 (30JUN1985 03:00:00)-Water Temperature (C)]]*OO[[#This Row],[32]]</f>
        <v>4.7443426090312508E-6</v>
      </c>
      <c r="AI70" s="10">
        <f>3/24000000*OO[[#This Row],[91 (30JUN1985 06:00:00)-Water Temperature (C)]]*OO[[#This Row],[33]]</f>
        <v>4.2442363317237496E-6</v>
      </c>
      <c r="AJ70" s="10">
        <f>3/24000000*OO[[#This Row],[92 (30JUN1985 09:00:00)-Water Temperature (C)]]*OO[[#This Row],[34]]</f>
        <v>3.7750823686800002E-6</v>
      </c>
      <c r="AK70" s="10">
        <f>3/24000000*OO[[#This Row],[93 (30JUN1985 12:00:00)-Water Temperature (C)]]*OO[[#This Row],[35]]</f>
        <v>3.2841346859999999E-6</v>
      </c>
      <c r="AL70" s="10">
        <f>3/24000000*OO[[#This Row],[94 (30JUN1985 15:00:00)-Water Temperature (C)]]*OO[[#This Row],[36]]</f>
        <v>2.6283656923149994E-6</v>
      </c>
      <c r="AM70" s="10">
        <f>3/24000000*OO[[#This Row],[95 (30JUN1985 18:00:00)-Water Temperature (C)]]*OO[[#This Row],[37]]</f>
        <v>1.8925616240504997E-6</v>
      </c>
      <c r="AN70" s="10">
        <f>3/24000000*OO[[#This Row],[96 (30JUN1985 21:00:00)-Water Temperature (C)]]*OO[[#This Row],[38]]</f>
        <v>1.2905602493354999E-6</v>
      </c>
      <c r="AO70" s="10">
        <f>3/24000000*OO[[#This Row],[97 (01JUL1985 00:00:00)-Water Temperature (C)]]*OO[[#This Row],[39]]</f>
        <v>8.9352634961400007E-7</v>
      </c>
      <c r="AP70" s="10">
        <f>3/24000000*OO[[#This Row],[98 (01JUL1985 03:00:00)-Water Temperature (C)]]*OO[[#This Row],[40]]</f>
        <v>6.722234504173751E-7</v>
      </c>
      <c r="AQ70" s="10">
        <f>3/24000000*OO[[#This Row],[99 (01JUL1985 06:00:00)-Water Temperature (C)]]*OO[[#This Row],[41]]</f>
        <v>5.3945763614399998E-7</v>
      </c>
      <c r="AR70" s="10">
        <f>3/24000000*OO[[#This Row],[100 (01JUL1985 09:00:00)-Water Temperature (C)]]*OO[[#This Row],[42]]</f>
        <v>4.5476649849749997E-7</v>
      </c>
      <c r="AS70" s="10">
        <f>3/24000000*OO[[#This Row],[101 (01JUL1985 12:00:00)-Water Temperature (C)]]*OO[[#This Row],[43]]</f>
        <v>3.962442778274999E-7</v>
      </c>
      <c r="AT70" s="10">
        <f>3/24000000*OO[[#This Row],[102 (01JUL1985 15:00:00)-Water Temperature (C)]]*OO[[#This Row],[44]]</f>
        <v>3.4862451683700003E-7</v>
      </c>
      <c r="AU70" s="10">
        <f>3/24000000*OO[[#This Row],[103 (01JUL1985 18:00:00)-Water Temperature (C)]]*OO[[#This Row],[45]]</f>
        <v>3.0414754276674996E-7</v>
      </c>
      <c r="AV70" s="10">
        <f>3/24000000*OO[[#This Row],[104 (01JUL1985 21:00:00)-Water Temperature (C)]]*OO[[#This Row],[46]]</f>
        <v>2.6537375560912497E-7</v>
      </c>
      <c r="AW70" s="10">
        <f>3/24000000*OO[[#This Row],[105 (02JUL1985 00:00:00)-Water Temperature (C)]]*OO[[#This Row],[47]]</f>
        <v>2.3610715537499995E-7</v>
      </c>
      <c r="AX70" s="10">
        <f>3/24000000*OO[[#This Row],[106 (02JUL1985 03:00:00)-Water Temperature (C)]]*OO[[#This Row],[48]]</f>
        <v>2.2005670817524995E-7</v>
      </c>
      <c r="AY70" s="10">
        <f>3/24000000*OO[[#This Row],[107 (02JUL1985 06:00:00)-Water Temperature (C)]]*OO[[#This Row],[49]]</f>
        <v>2.1218630120381251E-7</v>
      </c>
      <c r="AZ70" s="10">
        <f>3/24000000*OO[[#This Row],[108 (02JUL1985 09:00:00)-Water Temperature (C)]]*OO[[#This Row],[50]]</f>
        <v>2.0922081145412504E-7</v>
      </c>
      <c r="BA70" s="10">
        <f>3/24000000*OO[[#This Row],[109 (02JUL1985 12:00:00)-Water Temperature (C)]]*OO[[#This Row],[51]]</f>
        <v>2.0766397483700001E-7</v>
      </c>
      <c r="BB70" s="10">
        <f>3/24000000*OO[[#This Row],[110 (02JUL1985 15:00:00)-Water Temperature (C)]]*OO[[#This Row],[52]]</f>
        <v>2.0497901479717502E-7</v>
      </c>
      <c r="BC70" s="10">
        <f>3/24000000*OO[[#This Row],[111 (02JUL1985 18:00:00)-Water Temperature (C)]]*OO[[#This Row],[53]]</f>
        <v>1.9836715114991248E-7</v>
      </c>
      <c r="BD70" s="10">
        <f>3/24000000*OO[[#This Row],[112 (02JUL1985 21:00:00)-Water Temperature (C)]]*OO[[#This Row],[54]]</f>
        <v>1.8995986817099998E-7</v>
      </c>
      <c r="BE70" s="10">
        <f>3/24000000*OO[[#This Row],[113 (03JUL1985 00:00:00)-Water Temperature (C)]]*OO[[#This Row],[55]]</f>
        <v>1.7920336668906246E-7</v>
      </c>
      <c r="BF70" s="10">
        <f>3/24000000*OO[[#This Row],[114 (03JUL1985 03:00:00)-Water Temperature (C)]]*OO[[#This Row],[56]]</f>
        <v>1.6962313491397501E-7</v>
      </c>
      <c r="BG70" s="10">
        <f>3/24000000*OO[[#This Row],[115 (03JUL1985 06:00:00)-Water Temperature (C)]]*OO[[#This Row],[57]]</f>
        <v>1.606260299532E-7</v>
      </c>
      <c r="BH70" s="10">
        <f>3/24000000*OO[[#This Row],[116 (03JUL1985 09:00:00)-Water Temperature (C)]]*OO[[#This Row],[58]]</f>
        <v>1.5269169727629999E-7</v>
      </c>
      <c r="BI70" s="10">
        <f>3/24000000*OO[[#This Row],[117 (03JUL1985 12:00:00)-Water Temperature (C)]]*OO[[#This Row],[59]]</f>
        <v>1.4677444572026252E-7</v>
      </c>
      <c r="BJ70" s="10">
        <f>3/24000000*OO[[#This Row],[118 (03JUL1985 15:00:00)-Water Temperature (C)]]*OO[[#This Row],[60]]</f>
        <v>1.4044715922874999E-7</v>
      </c>
      <c r="BK70" s="10">
        <f>3/24000000*OO[[#This Row],[119 (03JUL1985 18:00:00)-Water Temperature (C)]]*OO[[#This Row],[61]]</f>
        <v>1.3235454132250001E-7</v>
      </c>
      <c r="BL70" s="10">
        <f>3/24000000*OO[[#This Row],[120 (03JUL1985 21:00:00)-Water Temperature (C)]]*OO[[#This Row],[62]]</f>
        <v>1.245653056179E-7</v>
      </c>
      <c r="BM70" s="10">
        <f>3/24000000*OO[[#This Row],[121 (04JUL1985 00:00:00)-Water Temperature (C)]]*OO[[#This Row],[63]]</f>
        <v>1.1833019518287499E-7</v>
      </c>
      <c r="BN70" s="10">
        <f>3/24000000*OO[[#This Row],[122 (04JUL1985 03:00:00)-Water Temperature (C)]]*OO[[#This Row],[64]]</f>
        <v>1.1679366815369998E-7</v>
      </c>
      <c r="BO70" s="10">
        <f>3/24000000*OO[[#This Row],[123 (04JUL1985 06:00:00)-Water Temperature (C)]]*OO[[#This Row],[65]]</f>
        <v>1.149260093503875E-7</v>
      </c>
      <c r="BP70" s="10">
        <f>3/24000000*OO[[#This Row],[124 (04JUL1985 09:00:00)-Water Temperature (C)]]*OO[[#This Row],[66]]</f>
        <v>1.1184236485781249E-7</v>
      </c>
      <c r="BQ70" s="10">
        <f>3/24000000*OO[[#This Row],[125 (04JUL1985 12:00:00)-Water Temperature (C)]]*OO[[#This Row],[67]]</f>
        <v>1.06011494722275E-7</v>
      </c>
      <c r="BR70" s="10">
        <f>3/24000000*OO[[#This Row],[126 (04JUL1985 15:00:00)-Water Temperature (C)]]*OO[[#This Row],[68]]</f>
        <v>9.9350999175487502E-8</v>
      </c>
      <c r="BS70" s="10">
        <f>3/24000000*OO[[#This Row],[127 (04JUL1985 18:00:00)-Water Temperature (C)]]*OO[[#This Row],[69]]</f>
        <v>9.1845915410149999E-8</v>
      </c>
      <c r="BT70" s="10">
        <f>3/24000000*OO[[#This Row],[128 (04JUL1985 21:00:00)-Water Temperature (C)]]*OO[[#This Row],[70]]</f>
        <v>8.5024439637750004E-8</v>
      </c>
      <c r="BU70" s="10">
        <f>3/24000000*OO[[#This Row],[129 (05JUL1985 00:00:00)-Water Temperature (C)]]*OO[[#This Row],[71]]</f>
        <v>7.8555094102050001E-8</v>
      </c>
      <c r="BV70" s="10">
        <f>3/24000000*OO[[#This Row],[130 (05JUL1985 03:00:00)-Water Temperature (C)]]*OO[[#This Row],[72]]</f>
        <v>7.4562235120800009E-8</v>
      </c>
      <c r="BW70" s="10">
        <f>3/24000000*OO[[#This Row],[131 (05JUL1985 06:00:00)-Water Temperature (C)]]*OO[[#This Row],[73]]</f>
        <v>7.1131117343324997E-8</v>
      </c>
      <c r="BX70" s="10">
        <f>3/24000000*OO[[#This Row],[132 (05JUL1985 09:00:00)-Water Temperature (C)]]*OO[[#This Row],[74]]</f>
        <v>6.891644397242499E-8</v>
      </c>
      <c r="BY70" s="10">
        <f>3/24000000*OO[[#This Row],[133 (05JUL1985 12:00:00)-Water Temperature (C)]]*OO[[#This Row],[75]]</f>
        <v>6.7137481093462501E-8</v>
      </c>
      <c r="BZ70" s="10">
        <f>3/24000000*OO[[#This Row],[134 (05JUL1985 15:00:00)-Water Temperature (C)]]*OO[[#This Row],[76]]</f>
        <v>6.4690297676125003E-8</v>
      </c>
      <c r="CA70" s="10">
        <f>3/24000000*OO[[#This Row],[135 (05JUL1985 18:00:00)-Water Temperature (C)]]*OO[[#This Row],[77]]</f>
        <v>6.1747247650499982E-8</v>
      </c>
      <c r="CB70" s="10">
        <f>3/24000000*OO[[#This Row],[136 (05JUL1985 21:00:00)-Water Temperature (C)]]*OO[[#This Row],[78]]</f>
        <v>5.8706350293849999E-8</v>
      </c>
      <c r="CC70" s="10">
        <f>3/24000000*OO[[#This Row],[137 (06JUL1985 00:00:00)-Water Temperature (C)]]*OO[[#This Row],[79]]</f>
        <v>5.5662416549437509E-8</v>
      </c>
      <c r="CD70" s="10">
        <f>3/24000000*OO[[#This Row],[138 (06JUL1985 03:00:00)-Water Temperature (C)]]*OO[[#This Row],[80]]</f>
        <v>5.4058393209599993E-8</v>
      </c>
      <c r="CE70" s="10">
        <f>3/24000000*OO[[#This Row],[139 (06JUL1985 06:00:00)-Water Temperature (C)]]*OO[[#This Row],[81]]</f>
        <v>5.3025726937924995E-8</v>
      </c>
      <c r="CF70" s="10">
        <f>3/24000000*OO[[#This Row],[140 (06JUL1985 09:00:00)-Water Temperature (C)]]*OO[[#This Row],[82]]</f>
        <v>5.2437847282437495E-8</v>
      </c>
      <c r="CG70" s="10">
        <f>3/24000000*OO[[#This Row],[141 (06JUL1985 12:00:00)-Water Temperature (C)]]*OO[[#This Row],[83]]</f>
        <v>5.1600307378949995E-8</v>
      </c>
      <c r="CH70" s="10">
        <f>3/24000000*OO[[#This Row],[142 (06JUL1985 15:00:00)-Water Temperature (C)]]*OO[[#This Row],[84]]</f>
        <v>4.9939967148750005E-8</v>
      </c>
      <c r="CI70" s="10">
        <f>3/24000000*OO[[#This Row],[143 (06JUL1985 18:00:00)-Water Temperature (C)]]*OO[[#This Row],[85]]</f>
        <v>4.7572320168887504E-8</v>
      </c>
      <c r="CJ70" s="10">
        <f>3/24000000*OO[[#This Row],[144 (06JUL1985 21:00:00)-Water Temperature (C)]]*OO[[#This Row],[86]]</f>
        <v>4.5083034178875E-8</v>
      </c>
      <c r="CK70" s="10">
        <f>3/24000000*OO[[#This Row],[145 (07JUL1985 00:00:00)-Water Temperature (C)]]*OO[[#This Row],[87]]</f>
        <v>4.24784335308E-8</v>
      </c>
      <c r="CL70" s="10">
        <f>3/24000000*OO[[#This Row],[146 (07JUL1985 03:00:00)-Water Temperature (C)]]*OO[[#This Row],[88]]</f>
        <v>4.0937725097499991E-8</v>
      </c>
      <c r="CM70" s="10">
        <f>3/24000000*OO[[#This Row],[147 (07JUL1985 06:00:00)-Water Temperature (C)]]*OO[[#This Row],[89]]</f>
        <v>3.8785330655437488E-8</v>
      </c>
      <c r="CN70" s="10">
        <f>3/24000000*OO[[#This Row],[148 (07JUL1985 09:00:00)-Water Temperature (C)]]*OO[[#This Row],[90]]</f>
        <v>3.6210136080225E-8</v>
      </c>
      <c r="CO70" s="10">
        <f>3/24000000*OO[[#This Row],[149 (07JUL1985 12:00:00)-Water Temperature (C)]]*OO[[#This Row],[91]]</f>
        <v>3.3682120641225E-8</v>
      </c>
      <c r="CP70" s="10">
        <f>3/24000000*OO[[#This Row],[150 (07JUL1985 15:00:00)-Water Temperature (C)]]*OO[[#This Row],[92]]</f>
        <v>3.2272402262399996E-8</v>
      </c>
      <c r="CQ70" s="10">
        <f>3/24000000*OO[[#This Row],[151 (07JUL1985 18:00:00)-Water Temperature (C)]]*OO[[#This Row],[93]]</f>
        <v>3.1262144147112496E-8</v>
      </c>
      <c r="CR70" s="10">
        <f>3/24000000*OO[[#This Row],[152 (07JUL1985 21:00:00)-Water Temperature (C)]]*OO[[#This Row],[94]]</f>
        <v>3.0200510343587496E-8</v>
      </c>
      <c r="CS70" s="10">
        <f>3/24000000*OO[[#This Row],[153 (08JUL1985 00:00:00)-Water Temperature (C)]]*OO[[#This Row],[95]]</f>
        <v>2.8868172110999994E-8</v>
      </c>
      <c r="CT70" s="10">
        <f>3/24000000*OO[[#This Row],[154 (08JUL1985 03:00:00)-Water Temperature (C)]]*OO[[#This Row],[96]]</f>
        <v>2.8527139350150003E-8</v>
      </c>
      <c r="CU70" s="10">
        <f>3/24000000*OO[[#This Row],[155 (08JUL1985 06:00:00)-Water Temperature (C)]]*OO[[#This Row],[97]]</f>
        <v>2.9033418646975002E-8</v>
      </c>
      <c r="CV70" s="10">
        <f>3/24000000*OO[[#This Row],[156 (08JUL1985 09:00:00)-Water Temperature (C)]]*OO[[#This Row],[98]]</f>
        <v>2.9712097703999999E-8</v>
      </c>
      <c r="CW70" s="10">
        <f>3/24000000*OO[[#This Row],[157 (08JUL1985 12:00:00)-Water Temperature (C)]]*OO[[#This Row],[99]]</f>
        <v>3.0137035331737491E-8</v>
      </c>
    </row>
    <row r="71" spans="1:101" x14ac:dyDescent="0.35">
      <c r="A71" t="s">
        <v>76</v>
      </c>
      <c r="B71">
        <v>739.91719999999998</v>
      </c>
      <c r="C71" s="10">
        <f>3/24*OO[[#This Row],[59 (26JUN1985 06:00:00)-Water Temperature (C)]]*OO[[#This Row],[1]]/SUM(OO[1])</f>
        <v>8.2761263236666196E-20</v>
      </c>
      <c r="D71" s="10">
        <f>3/24*OO[[#This Row],[60 (26JUN1985 09:00:00)-Water Temperature (C)]]*OO[[#This Row],[2]]/SUM(OO[2])</f>
        <v>2.3612497017230014E-7</v>
      </c>
      <c r="E71" s="10">
        <f>3/24*OO[[#This Row],[61 (26JUN1985 12:00:00)-Water Temperature (C)]]*OO[[#This Row],[3]]/SUM(OO[3])</f>
        <v>7.8626621762793881E-3</v>
      </c>
      <c r="F71" s="10">
        <f>3/24*OO[[#This Row],[62 (26JUN1985 15:00:00)-Water Temperature (C)]]*OO[[#This Row],[4]]/SUM(OO[4])</f>
        <v>9.2461282150874291E-2</v>
      </c>
      <c r="G71" s="10">
        <f>3/24*OO[[#This Row],[63 (26JUN1985 18:00:00)-Water Temperature (C)]]*OO[[#This Row],[5]]/SUM(OO[5])</f>
        <v>6.3555777729469826E-2</v>
      </c>
      <c r="H71" s="10">
        <f>3/24*OO[[#This Row],[64 (26JUN1985 21:00:00)-Water Temperature (C)]]*OO[[#This Row],[6]]/SUM(OO[6])</f>
        <v>9.1724140033874191E-3</v>
      </c>
      <c r="I71" s="10">
        <f>3/24*OO[[#This Row],[65 (27JUN1985 00:00:00)-Water Temperature (C)]]*OO[[#This Row],[7]]/SUM(OO[7])</f>
        <v>5.5928518971702223E-4</v>
      </c>
      <c r="J71" s="10">
        <f>3/24*OO[[#This Row],[66 (27JUN1985 03:00:00)-Water Temperature (C)]]*OO[[#This Row],[8]]/SUM(OO[8])</f>
        <v>5.7561225549895221E-5</v>
      </c>
      <c r="K71" s="10">
        <f>3/24*OO[[#This Row],[67 (27JUN1985 06:00:00)-Water Temperature (C)]]*OO[[#This Row],[9]]/SUM(OO[9])</f>
        <v>3.7429016500290124E-5</v>
      </c>
      <c r="L71" s="10">
        <f>3/24*OO[[#This Row],[68 (27JUN1985 09:00:00)-Water Temperature (C)]]*OO[[#This Row],[10]]/SUM(OO[10])</f>
        <v>3.530145132696993E-5</v>
      </c>
      <c r="M71" s="10">
        <f>3/24*OO[[#This Row],[69 (27JUN1985 12:00:00)-Water Temperature (C)]]*OO[[#This Row],[11]]/SUM(OO[11])</f>
        <v>3.8355965854686033E-5</v>
      </c>
      <c r="N71" s="10">
        <f>3/24*OO[[#This Row],[70 (27JUN1985 15:00:00)-Water Temperature (C)]]*OO[[#This Row],[12]]/SUM(OO[12])</f>
        <v>4.2470240048422734E-5</v>
      </c>
      <c r="O71" s="10">
        <f>3/24*OO[[#This Row],[71 (27JUN1985 18:00:00)-Water Temperature (C)]]*OO[[#This Row],[13]]/SUM(OO[13])</f>
        <v>4.2481132592097223E-5</v>
      </c>
      <c r="P71" s="10">
        <f>3/24*OO[[#This Row],[72 (27JUN1985 21:00:00)-Water Temperature (C)]]*OO[[#This Row],[14]]/SUM(OO[14])</f>
        <v>3.8828878326488216E-5</v>
      </c>
      <c r="Q71" s="10">
        <f>3/24*OO[[#This Row],[73 (28JUN1985 00:00:00)-Water Temperature (C)]]*OO[[#This Row],[15]]/SUM(OO[15])</f>
        <v>3.3996033678033464E-5</v>
      </c>
      <c r="R71" s="10">
        <f>3/24*OO[[#This Row],[74 (28JUN1985 03:00:00)-Water Temperature (C)]]*OO[[#This Row],[16]]/SUM(OO[16])</f>
        <v>2.9918248434039071E-5</v>
      </c>
      <c r="S71" s="10">
        <f>3/24*OO[[#This Row],[75 (28JUN1985 06:00:00)-Water Temperature (C)]]*OO[[#This Row],[17]]/SUM(OO[17])</f>
        <v>2.6196042534833922E-5</v>
      </c>
      <c r="T71" s="10">
        <f>3/24*OO[[#This Row],[76 (28JUN1985 09:00:00)-Water Temperature (C)]]*OO[[#This Row],[18]]/SUM(OO[18])</f>
        <v>2.2970439267518039E-5</v>
      </c>
      <c r="U71" s="10">
        <f>3/24*OO[[#This Row],[77 (28JUN1985 12:00:00)-Water Temperature (C)]]*OO[[#This Row],[19]]/SUM(OO[19])</f>
        <v>2.0086370850600134E-5</v>
      </c>
      <c r="V71" s="10">
        <f>3/24000000*OO[[#This Row],[78 (28JUN1985 15:00:00)-Water Temperature (C)]]*OO[[#This Row],[20]]</f>
        <v>1.7551909344031249E-5</v>
      </c>
      <c r="W71" s="10">
        <f>3/24000000*OO[[#This Row],[79 (28JUN1985 18:00:00)-Water Temperature (C)]]*OO[[#This Row],[21]]</f>
        <v>1.5188853570249998E-5</v>
      </c>
      <c r="X71" s="10">
        <f>3/24000000*OO[[#This Row],[80 (28JUN1985 21:00:00)-Water Temperature (C)]]*OO[[#This Row],[22]]</f>
        <v>1.28710791755325E-5</v>
      </c>
      <c r="Y71" s="10">
        <f>3/24000000*OO[[#This Row],[81 (29JUN1985 00:00:00)-Water Temperature (C)]]*OO[[#This Row],[23]]</f>
        <v>1.0850343198205001E-5</v>
      </c>
      <c r="Z71" s="10">
        <f>3/24000000*OO[[#This Row],[82 (29JUN1985 03:00:00)-Water Temperature (C)]]*OO[[#This Row],[24]]</f>
        <v>9.3879303747512511E-6</v>
      </c>
      <c r="AA71" s="10">
        <f>3/24000000*OO[[#This Row],[83 (29JUN1985 06:00:00)-Water Temperature (C)]]*OO[[#This Row],[25]]</f>
        <v>8.0654621043862486E-6</v>
      </c>
      <c r="AB71" s="10">
        <f>3/24000000*OO[[#This Row],[84 (29JUN1985 09:00:00)-Water Temperature (C)]]*OO[[#This Row],[26]]</f>
        <v>7.1041031740824995E-6</v>
      </c>
      <c r="AC71" s="10">
        <f>3/24000000*OO[[#This Row],[85 (29JUN1985 12:00:00)-Water Temperature (C)]]*OO[[#This Row],[27]]</f>
        <v>6.2930320481812497E-6</v>
      </c>
      <c r="AD71" s="10">
        <f>3/24000000*OO[[#This Row],[86 (29JUN1985 15:00:00)-Water Temperature (C)]]*OO[[#This Row],[28]]</f>
        <v>5.5318728584812502E-6</v>
      </c>
      <c r="AE71" s="10">
        <f>3/24000000*OO[[#This Row],[88 (29JUN1985 21:00:00)-Water Temperature (C)]]*OO[[#This Row],[30]]</f>
        <v>4.1286515556749994E-6</v>
      </c>
      <c r="AF71" s="10">
        <f>3/24000000*OO[[#This Row],[88 (29JUN1985 21:00:00)-Water Temperature (C)]]*OO[[#This Row],[30]]</f>
        <v>4.1286515556749994E-6</v>
      </c>
      <c r="AG71" s="10">
        <f>3/24000000*OO[[#This Row],[89 (30JUN1985 00:00:00)-Water Temperature (C)]]*OO[[#This Row],[31]]</f>
        <v>3.5696378682562497E-6</v>
      </c>
      <c r="AH71" s="10">
        <f>3/24000000*OO[[#This Row],[90 (30JUN1985 03:00:00)-Water Temperature (C)]]*OO[[#This Row],[32]]</f>
        <v>3.1962708764974997E-6</v>
      </c>
      <c r="AI71" s="10">
        <f>3/24000000*OO[[#This Row],[91 (30JUN1985 06:00:00)-Water Temperature (C)]]*OO[[#This Row],[33]]</f>
        <v>2.8630628860324998E-6</v>
      </c>
      <c r="AJ71" s="10">
        <f>3/24000000*OO[[#This Row],[92 (30JUN1985 09:00:00)-Water Temperature (C)]]*OO[[#This Row],[34]]</f>
        <v>2.5498275812099999E-6</v>
      </c>
      <c r="AK71" s="10">
        <f>3/24000000*OO[[#This Row],[93 (30JUN1985 12:00:00)-Water Temperature (C)]]*OO[[#This Row],[35]]</f>
        <v>2.2230113150602501E-6</v>
      </c>
      <c r="AL71" s="10">
        <f>3/24000000*OO[[#This Row],[94 (30JUN1985 15:00:00)-Water Temperature (C)]]*OO[[#This Row],[36]]</f>
        <v>1.7900772845893748E-6</v>
      </c>
      <c r="AM71" s="10">
        <f>3/24000000*OO[[#This Row],[95 (30JUN1985 18:00:00)-Water Temperature (C)]]*OO[[#This Row],[37]]</f>
        <v>1.2982869103668748E-6</v>
      </c>
      <c r="AN71" s="10">
        <f>3/24000000*OO[[#This Row],[96 (30JUN1985 21:00:00)-Water Temperature (C)]]*OO[[#This Row],[38]]</f>
        <v>8.8778790989000015E-7</v>
      </c>
      <c r="AO71" s="10">
        <f>3/24000000*OO[[#This Row],[97 (01JUL1985 00:00:00)-Water Temperature (C)]]*OO[[#This Row],[39]]</f>
        <v>6.1274460283550005E-7</v>
      </c>
      <c r="AP71" s="10">
        <f>3/24000000*OO[[#This Row],[98 (01JUL1985 03:00:00)-Water Temperature (C)]]*OO[[#This Row],[40]]</f>
        <v>4.5856531514500008E-7</v>
      </c>
      <c r="AQ71" s="10">
        <f>3/24000000*OO[[#This Row],[99 (01JUL1985 06:00:00)-Water Temperature (C)]]*OO[[#This Row],[41]]</f>
        <v>3.6603771985624999E-7</v>
      </c>
      <c r="AR71" s="10">
        <f>3/24000000*OO[[#This Row],[100 (01JUL1985 09:00:00)-Water Temperature (C)]]*OO[[#This Row],[42]]</f>
        <v>3.0726241540875003E-7</v>
      </c>
      <c r="AS71" s="10">
        <f>3/24000000*OO[[#This Row],[101 (01JUL1985 12:00:00)-Water Temperature (C)]]*OO[[#This Row],[43]]</f>
        <v>2.6694501517249997E-7</v>
      </c>
      <c r="AT71" s="10">
        <f>3/24000000*OO[[#This Row],[102 (01JUL1985 15:00:00)-Water Temperature (C)]]*OO[[#This Row],[44]]</f>
        <v>2.3462813865599999E-7</v>
      </c>
      <c r="AU71" s="10">
        <f>3/24000000*OO[[#This Row],[103 (01JUL1985 18:00:00)-Water Temperature (C)]]*OO[[#This Row],[45]]</f>
        <v>2.0479830281154998E-7</v>
      </c>
      <c r="AV71" s="10">
        <f>3/24000000*OO[[#This Row],[104 (01JUL1985 21:00:00)-Water Temperature (C)]]*OO[[#This Row],[46]]</f>
        <v>1.7860007295168749E-7</v>
      </c>
      <c r="AW71" s="10">
        <f>3/24000000*OO[[#This Row],[105 (02JUL1985 00:00:00)-Water Temperature (C)]]*OO[[#This Row],[47]]</f>
        <v>1.5881253220910001E-7</v>
      </c>
      <c r="AX71" s="10">
        <f>3/24000000*OO[[#This Row],[106 (02JUL1985 03:00:00)-Water Temperature (C)]]*OO[[#This Row],[48]]</f>
        <v>1.4783592161524998E-7</v>
      </c>
      <c r="AY71" s="10">
        <f>3/24000000*OO[[#This Row],[107 (02JUL1985 06:00:00)-Water Temperature (C)]]*OO[[#This Row],[49]]</f>
        <v>1.4230696518972501E-7</v>
      </c>
      <c r="AZ71" s="10">
        <f>3/24000000*OO[[#This Row],[108 (02JUL1985 09:00:00)-Water Temperature (C)]]*OO[[#This Row],[50]]</f>
        <v>1.4014642357682501E-7</v>
      </c>
      <c r="BA71" s="10">
        <f>3/24000000*OO[[#This Row],[109 (02JUL1985 12:00:00)-Water Temperature (C)]]*OO[[#This Row],[51]]</f>
        <v>1.3886304944745001E-7</v>
      </c>
      <c r="BB71" s="10">
        <f>3/24000000*OO[[#This Row],[110 (02JUL1985 15:00:00)-Water Temperature (C)]]*OO[[#This Row],[52]]</f>
        <v>1.367749290774625E-7</v>
      </c>
      <c r="BC71" s="10">
        <f>3/24000000*OO[[#This Row],[111 (02JUL1985 18:00:00)-Water Temperature (C)]]*OO[[#This Row],[53]]</f>
        <v>1.3229043030706249E-7</v>
      </c>
      <c r="BD71" s="10">
        <f>3/24000000*OO[[#This Row],[112 (02JUL1985 21:00:00)-Water Temperature (C)]]*OO[[#This Row],[54]]</f>
        <v>1.2689266947840001E-7</v>
      </c>
      <c r="BE71" s="10">
        <f>3/24000000*OO[[#This Row],[113 (03JUL1985 00:00:00)-Water Temperature (C)]]*OO[[#This Row],[55]]</f>
        <v>1.1992075497719998E-7</v>
      </c>
      <c r="BF71" s="10">
        <f>3/24000000*OO[[#This Row],[114 (03JUL1985 03:00:00)-Water Temperature (C)]]*OO[[#This Row],[56]]</f>
        <v>1.1374184578257499E-7</v>
      </c>
      <c r="BG71" s="10">
        <f>3/24000000*OO[[#This Row],[115 (03JUL1985 06:00:00)-Water Temperature (C)]]*OO[[#This Row],[57]]</f>
        <v>1.0784725316749998E-7</v>
      </c>
      <c r="BH71" s="10">
        <f>3/24000000*OO[[#This Row],[116 (03JUL1985 09:00:00)-Water Temperature (C)]]*OO[[#This Row],[58]]</f>
        <v>1.0250813820239997E-7</v>
      </c>
      <c r="BI71" s="10">
        <f>3/24000000*OO[[#This Row],[117 (03JUL1985 12:00:00)-Water Temperature (C)]]*OO[[#This Row],[59]]</f>
        <v>9.8363126211974984E-8</v>
      </c>
      <c r="BJ71" s="10">
        <f>3/24000000*OO[[#This Row],[118 (03JUL1985 15:00:00)-Water Temperature (C)]]*OO[[#This Row],[60]]</f>
        <v>9.3955417435312493E-8</v>
      </c>
      <c r="BK71" s="10">
        <f>3/24000000*OO[[#This Row],[119 (03JUL1985 18:00:00)-Water Temperature (C)]]*OO[[#This Row],[61]]</f>
        <v>8.8481284554375012E-8</v>
      </c>
      <c r="BL71" s="10">
        <f>3/24000000*OO[[#This Row],[120 (03JUL1985 21:00:00)-Water Temperature (C)]]*OO[[#This Row],[62]]</f>
        <v>8.3307311984749992E-8</v>
      </c>
      <c r="BM71" s="10">
        <f>3/24000000*OO[[#This Row],[121 (04JUL1985 00:00:00)-Water Temperature (C)]]*OO[[#This Row],[63]]</f>
        <v>7.9158149845312502E-8</v>
      </c>
      <c r="BN71" s="10">
        <f>3/24000000*OO[[#This Row],[122 (04JUL1985 03:00:00)-Water Temperature (C)]]*OO[[#This Row],[64]]</f>
        <v>7.8230261754375008E-8</v>
      </c>
      <c r="BO71" s="10">
        <f>3/24000000*OO[[#This Row],[123 (04JUL1985 06:00:00)-Water Temperature (C)]]*OO[[#This Row],[65]]</f>
        <v>7.7043849539999988E-8</v>
      </c>
      <c r="BP71" s="10">
        <f>3/24000000*OO[[#This Row],[124 (04JUL1985 09:00:00)-Water Temperature (C)]]*OO[[#This Row],[66]]</f>
        <v>7.501678221931248E-8</v>
      </c>
      <c r="BQ71" s="10">
        <f>3/24000000*OO[[#This Row],[125 (04JUL1985 12:00:00)-Water Temperature (C)]]*OO[[#This Row],[67]]</f>
        <v>7.1069493028862503E-8</v>
      </c>
      <c r="BR71" s="10">
        <f>3/24000000*OO[[#This Row],[126 (04JUL1985 15:00:00)-Water Temperature (C)]]*OO[[#This Row],[68]]</f>
        <v>6.6567162222150003E-8</v>
      </c>
      <c r="BS71" s="10">
        <f>3/24000000*OO[[#This Row],[127 (04JUL1985 18:00:00)-Water Temperature (C)]]*OO[[#This Row],[69]]</f>
        <v>6.1515280042650003E-8</v>
      </c>
      <c r="BT71" s="10">
        <f>3/24000000*OO[[#This Row],[128 (04JUL1985 21:00:00)-Water Temperature (C)]]*OO[[#This Row],[70]]</f>
        <v>5.6962695091249996E-8</v>
      </c>
      <c r="BU71" s="10">
        <f>3/24000000*OO[[#This Row],[129 (05JUL1985 00:00:00)-Water Temperature (C)]]*OO[[#This Row],[71]]</f>
        <v>5.2683505905800002E-8</v>
      </c>
      <c r="BV71" s="10">
        <f>3/24000000*OO[[#This Row],[130 (05JUL1985 03:00:00)-Water Temperature (C)]]*OO[[#This Row],[72]]</f>
        <v>5.0050229674499997E-8</v>
      </c>
      <c r="BW71" s="10">
        <f>3/24000000*OO[[#This Row],[131 (05JUL1985 06:00:00)-Water Temperature (C)]]*OO[[#This Row],[73]]</f>
        <v>4.7719645533474991E-8</v>
      </c>
      <c r="BX71" s="10">
        <f>3/24000000*OO[[#This Row],[132 (05JUL1985 09:00:00)-Water Temperature (C)]]*OO[[#This Row],[74]]</f>
        <v>4.6184930816100003E-8</v>
      </c>
      <c r="BY71" s="10">
        <f>3/24000000*OO[[#This Row],[133 (05JUL1985 12:00:00)-Water Temperature (C)]]*OO[[#This Row],[75]]</f>
        <v>4.4927909810762498E-8</v>
      </c>
      <c r="BZ71" s="10">
        <f>3/24000000*OO[[#This Row],[134 (05JUL1985 15:00:00)-Water Temperature (C)]]*OO[[#This Row],[76]]</f>
        <v>4.3226807124675E-8</v>
      </c>
      <c r="CA71" s="10">
        <f>3/24000000*OO[[#This Row],[135 (05JUL1985 18:00:00)-Water Temperature (C)]]*OO[[#This Row],[77]]</f>
        <v>4.1251862521762495E-8</v>
      </c>
      <c r="CB71" s="10">
        <f>3/24000000*OO[[#This Row],[136 (05JUL1985 21:00:00)-Water Temperature (C)]]*OO[[#This Row],[78]]</f>
        <v>3.9249251539224999E-8</v>
      </c>
      <c r="CC71" s="10">
        <f>3/24000000*OO[[#This Row],[137 (06JUL1985 00:00:00)-Water Temperature (C)]]*OO[[#This Row],[79]]</f>
        <v>3.7255594382999998E-8</v>
      </c>
      <c r="CD71" s="10">
        <f>3/24000000*OO[[#This Row],[138 (06JUL1985 03:00:00)-Water Temperature (C)]]*OO[[#This Row],[80]]</f>
        <v>3.6221480519750002E-8</v>
      </c>
      <c r="CE71" s="10">
        <f>3/24000000*OO[[#This Row],[139 (06JUL1985 06:00:00)-Water Temperature (C)]]*OO[[#This Row],[81]]</f>
        <v>3.5529279862624997E-8</v>
      </c>
      <c r="CF71" s="10">
        <f>3/24000000*OO[[#This Row],[140 (06JUL1985 09:00:00)-Water Temperature (C)]]*OO[[#This Row],[82]]</f>
        <v>3.5115508313099995E-8</v>
      </c>
      <c r="CG71" s="10">
        <f>3/24000000*OO[[#This Row],[141 (06JUL1985 12:00:00)-Water Temperature (C)]]*OO[[#This Row],[83]]</f>
        <v>3.4515411303937494E-8</v>
      </c>
      <c r="CH71" s="10">
        <f>3/24000000*OO[[#This Row],[142 (06JUL1985 15:00:00)-Water Temperature (C)]]*OO[[#This Row],[84]]</f>
        <v>3.3364693757450001E-8</v>
      </c>
      <c r="CI71" s="10">
        <f>3/24000000*OO[[#This Row],[143 (06JUL1985 18:00:00)-Water Temperature (C)]]*OO[[#This Row],[85]]</f>
        <v>3.1774425229049995E-8</v>
      </c>
      <c r="CJ71" s="10">
        <f>3/24000000*OO[[#This Row],[144 (06JUL1985 21:00:00)-Water Temperature (C)]]*OO[[#This Row],[86]]</f>
        <v>3.0132020539399999E-8</v>
      </c>
      <c r="CK71" s="10">
        <f>3/24000000*OO[[#This Row],[145 (07JUL1985 00:00:00)-Water Temperature (C)]]*OO[[#This Row],[87]]</f>
        <v>2.8425421965749998E-8</v>
      </c>
      <c r="CL71" s="10">
        <f>3/24000000*OO[[#This Row],[146 (07JUL1985 03:00:00)-Water Temperature (C)]]*OO[[#This Row],[88]]</f>
        <v>2.74427105234625E-8</v>
      </c>
      <c r="CM71" s="10">
        <f>3/24000000*OO[[#This Row],[147 (07JUL1985 06:00:00)-Water Temperature (C)]]*OO[[#This Row],[89]]</f>
        <v>2.6019087383025001E-8</v>
      </c>
      <c r="CN71" s="10">
        <f>3/24000000*OO[[#This Row],[148 (07JUL1985 09:00:00)-Water Temperature (C)]]*OO[[#This Row],[90]]</f>
        <v>2.4290844873050003E-8</v>
      </c>
      <c r="CO71" s="10">
        <f>3/24000000*OO[[#This Row],[149 (07JUL1985 12:00:00)-Water Temperature (C)]]*OO[[#This Row],[91]]</f>
        <v>2.2563222047499999E-8</v>
      </c>
      <c r="CP71" s="10">
        <f>3/24000000*OO[[#This Row],[150 (07JUL1985 15:00:00)-Water Temperature (C)]]*OO[[#This Row],[92]]</f>
        <v>2.1561134235825E-8</v>
      </c>
      <c r="CQ71" s="10">
        <f>3/24000000*OO[[#This Row],[151 (07JUL1985 18:00:00)-Water Temperature (C)]]*OO[[#This Row],[93]]</f>
        <v>2.0863348722999998E-8</v>
      </c>
      <c r="CR71" s="10">
        <f>3/24000000*OO[[#This Row],[152 (07JUL1985 21:00:00)-Water Temperature (C)]]*OO[[#This Row],[94]]</f>
        <v>2.0173161323384996E-8</v>
      </c>
      <c r="CS71" s="10">
        <f>3/24000000*OO[[#This Row],[153 (08JUL1985 00:00:00)-Water Temperature (C)]]*OO[[#This Row],[95]]</f>
        <v>1.9316081594204996E-8</v>
      </c>
      <c r="CT71" s="10">
        <f>3/24000000*OO[[#This Row],[154 (08JUL1985 03:00:00)-Water Temperature (C)]]*OO[[#This Row],[96]]</f>
        <v>1.9094084748130001E-8</v>
      </c>
      <c r="CU71" s="10">
        <f>3/24000000*OO[[#This Row],[155 (08JUL1985 06:00:00)-Water Temperature (C)]]*OO[[#This Row],[97]]</f>
        <v>1.9410017705312498E-8</v>
      </c>
      <c r="CV71" s="10">
        <f>3/24000000*OO[[#This Row],[156 (08JUL1985 09:00:00)-Water Temperature (C)]]*OO[[#This Row],[98]]</f>
        <v>1.9848522495709999E-8</v>
      </c>
      <c r="CW71" s="10">
        <f>3/24000000*OO[[#This Row],[157 (08JUL1985 12:00:00)-Water Temperature (C)]]*OO[[#This Row],[99]]</f>
        <v>2.0109252790818748E-8</v>
      </c>
    </row>
    <row r="72" spans="1:101" x14ac:dyDescent="0.35">
      <c r="A72" t="s">
        <v>77</v>
      </c>
      <c r="B72">
        <v>879.94240000000002</v>
      </c>
      <c r="C72" s="10">
        <f>3/24*OO[[#This Row],[59 (26JUN1985 06:00:00)-Water Temperature (C)]]*OO[[#This Row],[1]]/SUM(OO[1])</f>
        <v>1.5948928244157997E-20</v>
      </c>
      <c r="D72" s="10">
        <f>3/24*OO[[#This Row],[60 (26JUN1985 09:00:00)-Water Temperature (C)]]*OO[[#This Row],[2]]/SUM(OO[2])</f>
        <v>6.0208784590398141E-8</v>
      </c>
      <c r="E72" s="10">
        <f>3/24*OO[[#This Row],[61 (26JUN1985 12:00:00)-Water Temperature (C)]]*OO[[#This Row],[3]]/SUM(OO[3])</f>
        <v>6.4891084251125272E-3</v>
      </c>
      <c r="F72" s="10">
        <f>3/24*OO[[#This Row],[62 (26JUN1985 15:00:00)-Water Temperature (C)]]*OO[[#This Row],[4]]/SUM(OO[4])</f>
        <v>0.10084582102336737</v>
      </c>
      <c r="G72" s="10">
        <f>3/24*OO[[#This Row],[63 (26JUN1985 18:00:00)-Water Temperature (C)]]*OO[[#This Row],[5]]/SUM(OO[5])</f>
        <v>8.2280377755457559E-2</v>
      </c>
      <c r="H72" s="10">
        <f>3/24*OO[[#This Row],[64 (26JUN1985 21:00:00)-Water Temperature (C)]]*OO[[#This Row],[6]]/SUM(OO[6])</f>
        <v>1.3349875129001499E-2</v>
      </c>
      <c r="I72" s="10">
        <f>3/24*OO[[#This Row],[65 (27JUN1985 00:00:00)-Water Temperature (C)]]*OO[[#This Row],[7]]/SUM(OO[7])</f>
        <v>8.6695024559543636E-4</v>
      </c>
      <c r="J72" s="10">
        <f>3/24*OO[[#This Row],[66 (27JUN1985 03:00:00)-Water Temperature (C)]]*OO[[#This Row],[8]]/SUM(OO[8])</f>
        <v>7.6649659635531287E-5</v>
      </c>
      <c r="K72" s="10">
        <f>3/24*OO[[#This Row],[67 (27JUN1985 06:00:00)-Water Temperature (C)]]*OO[[#This Row],[9]]/SUM(OO[9])</f>
        <v>4.4648119791240245E-5</v>
      </c>
      <c r="L72" s="10">
        <f>3/24*OO[[#This Row],[68 (27JUN1985 09:00:00)-Water Temperature (C)]]*OO[[#This Row],[10]]/SUM(OO[10])</f>
        <v>4.1590914820918495E-5</v>
      </c>
      <c r="M72" s="10">
        <f>3/24*OO[[#This Row],[69 (27JUN1985 12:00:00)-Water Temperature (C)]]*OO[[#This Row],[11]]/SUM(OO[11])</f>
        <v>4.4651628860834862E-5</v>
      </c>
      <c r="N72" s="10">
        <f>3/24*OO[[#This Row],[70 (27JUN1985 15:00:00)-Water Temperature (C)]]*OO[[#This Row],[12]]/SUM(OO[12])</f>
        <v>4.9588382785745694E-5</v>
      </c>
      <c r="O72" s="10">
        <f>3/24*OO[[#This Row],[71 (27JUN1985 18:00:00)-Water Temperature (C)]]*OO[[#This Row],[13]]/SUM(OO[13])</f>
        <v>5.002912017048945E-5</v>
      </c>
      <c r="P72" s="10">
        <f>3/24*OO[[#This Row],[72 (27JUN1985 21:00:00)-Water Temperature (C)]]*OO[[#This Row],[14]]/SUM(OO[14])</f>
        <v>4.597946712951032E-5</v>
      </c>
      <c r="Q72" s="10">
        <f>3/24*OO[[#This Row],[73 (28JUN1985 00:00:00)-Water Temperature (C)]]*OO[[#This Row],[15]]/SUM(OO[15])</f>
        <v>4.0413986991765492E-5</v>
      </c>
      <c r="R72" s="10">
        <f>3/24*OO[[#This Row],[74 (28JUN1985 03:00:00)-Water Temperature (C)]]*OO[[#This Row],[16]]/SUM(OO[16])</f>
        <v>3.5604069234799893E-5</v>
      </c>
      <c r="S72" s="10">
        <f>3/24*OO[[#This Row],[75 (28JUN1985 06:00:00)-Water Temperature (C)]]*OO[[#This Row],[17]]/SUM(OO[17])</f>
        <v>3.116617972101792E-5</v>
      </c>
      <c r="T72" s="10">
        <f>3/24*OO[[#This Row],[76 (28JUN1985 09:00:00)-Water Temperature (C)]]*OO[[#This Row],[18]]/SUM(OO[18])</f>
        <v>2.7315531591326807E-5</v>
      </c>
      <c r="U72" s="10">
        <f>3/24*OO[[#This Row],[77 (28JUN1985 12:00:00)-Water Temperature (C)]]*OO[[#This Row],[19]]/SUM(OO[19])</f>
        <v>2.3851471296753379E-5</v>
      </c>
      <c r="V72" s="10">
        <f>3/24000000*OO[[#This Row],[78 (28JUN1985 15:00:00)-Water Temperature (C)]]*OO[[#This Row],[20]]</f>
        <v>2.0792445994705001E-5</v>
      </c>
      <c r="W72" s="10">
        <f>3/24000000*OO[[#This Row],[79 (28JUN1985 18:00:00)-Water Temperature (C)]]*OO[[#This Row],[21]]</f>
        <v>1.7983912984139997E-5</v>
      </c>
      <c r="X72" s="10">
        <f>3/24000000*OO[[#This Row],[80 (28JUN1985 21:00:00)-Water Temperature (C)]]*OO[[#This Row],[22]]</f>
        <v>1.5275109147350001E-5</v>
      </c>
      <c r="Y72" s="10">
        <f>3/24000000*OO[[#This Row],[81 (29JUN1985 00:00:00)-Water Temperature (C)]]*OO[[#This Row],[23]]</f>
        <v>1.287869057868375E-5</v>
      </c>
      <c r="Z72" s="10">
        <f>3/24000000*OO[[#This Row],[82 (29JUN1985 03:00:00)-Water Temperature (C)]]*OO[[#This Row],[24]]</f>
        <v>1.112346374723625E-5</v>
      </c>
      <c r="AA72" s="10">
        <f>3/24000000*OO[[#This Row],[83 (29JUN1985 06:00:00)-Water Temperature (C)]]*OO[[#This Row],[25]]</f>
        <v>9.55702019025E-6</v>
      </c>
      <c r="AB72" s="10">
        <f>3/24000000*OO[[#This Row],[84 (29JUN1985 09:00:00)-Water Temperature (C)]]*OO[[#This Row],[26]]</f>
        <v>8.4228714673724982E-6</v>
      </c>
      <c r="AC72" s="10">
        <f>3/24000000*OO[[#This Row],[85 (29JUN1985 12:00:00)-Water Temperature (C)]]*OO[[#This Row],[27]]</f>
        <v>7.4514754969949992E-6</v>
      </c>
      <c r="AD72" s="10">
        <f>3/24000000*OO[[#This Row],[86 (29JUN1985 15:00:00)-Water Temperature (C)]]*OO[[#This Row],[28]]</f>
        <v>6.5483945054624992E-6</v>
      </c>
      <c r="AE72" s="10">
        <f>3/24000000*OO[[#This Row],[88 (29JUN1985 21:00:00)-Water Temperature (C)]]*OO[[#This Row],[30]]</f>
        <v>4.8975845027199994E-6</v>
      </c>
      <c r="AF72" s="10">
        <f>3/24000000*OO[[#This Row],[88 (29JUN1985 21:00:00)-Water Temperature (C)]]*OO[[#This Row],[30]]</f>
        <v>4.8975845027199994E-6</v>
      </c>
      <c r="AG72" s="10">
        <f>3/24000000*OO[[#This Row],[89 (30JUN1985 00:00:00)-Water Temperature (C)]]*OO[[#This Row],[31]]</f>
        <v>4.2358906630424991E-6</v>
      </c>
      <c r="AH72" s="10">
        <f>3/24000000*OO[[#This Row],[90 (30JUN1985 03:00:00)-Water Temperature (C)]]*OO[[#This Row],[32]]</f>
        <v>3.7970149593750001E-6</v>
      </c>
      <c r="AI72" s="10">
        <f>3/24000000*OO[[#This Row],[91 (30JUN1985 06:00:00)-Water Temperature (C)]]*OO[[#This Row],[33]]</f>
        <v>3.4022605286837504E-6</v>
      </c>
      <c r="AJ72" s="10">
        <f>3/24000000*OO[[#This Row],[92 (30JUN1985 09:00:00)-Water Temperature (C)]]*OO[[#This Row],[34]]</f>
        <v>3.0305893540162503E-6</v>
      </c>
      <c r="AK72" s="10">
        <f>3/24000000*OO[[#This Row],[93 (30JUN1985 12:00:00)-Water Temperature (C)]]*OO[[#This Row],[35]]</f>
        <v>2.64516873024E-6</v>
      </c>
      <c r="AL72" s="10">
        <f>3/24000000*OO[[#This Row],[94 (30JUN1985 15:00:00)-Water Temperature (C)]]*OO[[#This Row],[36]]</f>
        <v>2.1425801850600001E-6</v>
      </c>
      <c r="AM72" s="10">
        <f>3/24000000*OO[[#This Row],[95 (30JUN1985 18:00:00)-Water Temperature (C)]]*OO[[#This Row],[37]]</f>
        <v>1.5667484859E-6</v>
      </c>
      <c r="AN72" s="10">
        <f>3/24000000*OO[[#This Row],[96 (30JUN1985 21:00:00)-Water Temperature (C)]]*OO[[#This Row],[38]]</f>
        <v>1.0752687523264999E-6</v>
      </c>
      <c r="AO72" s="10">
        <f>3/24000000*OO[[#This Row],[97 (01JUL1985 00:00:00)-Water Temperature (C)]]*OO[[#This Row],[39]]</f>
        <v>7.3953237530837504E-7</v>
      </c>
      <c r="AP72" s="10">
        <f>3/24000000*OO[[#This Row],[98 (01JUL1985 03:00:00)-Water Temperature (C)]]*OO[[#This Row],[40]]</f>
        <v>5.4981995610437488E-7</v>
      </c>
      <c r="AQ72" s="10">
        <f>3/24000000*OO[[#This Row],[99 (01JUL1985 06:00:00)-Water Temperature (C)]]*OO[[#This Row],[41]]</f>
        <v>4.3588028978287502E-7</v>
      </c>
      <c r="AR72" s="10">
        <f>3/24000000*OO[[#This Row],[100 (01JUL1985 09:00:00)-Water Temperature (C)]]*OO[[#This Row],[42]]</f>
        <v>3.6388375426624989E-7</v>
      </c>
      <c r="AS72" s="10">
        <f>3/24000000*OO[[#This Row],[101 (01JUL1985 12:00:00)-Water Temperature (C)]]*OO[[#This Row],[43]]</f>
        <v>3.1492078006837503E-7</v>
      </c>
      <c r="AT72" s="10">
        <f>3/24000000*OO[[#This Row],[102 (01JUL1985 15:00:00)-Water Temperature (C)]]*OO[[#This Row],[44]]</f>
        <v>2.76307031325375E-7</v>
      </c>
      <c r="AU72" s="10">
        <f>3/24000000*OO[[#This Row],[103 (01JUL1985 18:00:00)-Water Temperature (C)]]*OO[[#This Row],[45]]</f>
        <v>2.4130166191400002E-7</v>
      </c>
      <c r="AV72" s="10">
        <f>3/24000000*OO[[#This Row],[104 (01JUL1985 21:00:00)-Water Temperature (C)]]*OO[[#This Row],[46]]</f>
        <v>2.1032962765249997E-7</v>
      </c>
      <c r="AW72" s="10">
        <f>3/24000000*OO[[#This Row],[105 (02JUL1985 00:00:00)-Water Temperature (C)]]*OO[[#This Row],[47]]</f>
        <v>1.86904153987425E-7</v>
      </c>
      <c r="AX72" s="10">
        <f>3/24000000*OO[[#This Row],[106 (02JUL1985 03:00:00)-Water Temperature (C)]]*OO[[#This Row],[48]]</f>
        <v>1.7375927560176249E-7</v>
      </c>
      <c r="AY72" s="10">
        <f>3/24000000*OO[[#This Row],[107 (02JUL1985 06:00:00)-Water Temperature (C)]]*OO[[#This Row],[49]]</f>
        <v>1.669296396505125E-7</v>
      </c>
      <c r="AZ72" s="10">
        <f>3/24000000*OO[[#This Row],[108 (02JUL1985 09:00:00)-Water Temperature (C)]]*OO[[#This Row],[50]]</f>
        <v>1.6413274111657499E-7</v>
      </c>
      <c r="BA72" s="10">
        <f>3/24000000*OO[[#This Row],[109 (02JUL1985 12:00:00)-Water Temperature (C)]]*OO[[#This Row],[51]]</f>
        <v>1.6229934927599998E-7</v>
      </c>
      <c r="BB72" s="10">
        <f>3/24000000*OO[[#This Row],[110 (02JUL1985 15:00:00)-Water Temperature (C)]]*OO[[#This Row],[52]]</f>
        <v>1.5941616732999999E-7</v>
      </c>
      <c r="BC72" s="10">
        <f>3/24000000*OO[[#This Row],[111 (02JUL1985 18:00:00)-Water Temperature (C)]]*OO[[#This Row],[53]]</f>
        <v>1.5403105883497497E-7</v>
      </c>
      <c r="BD72" s="10">
        <f>3/24000000*OO[[#This Row],[112 (02JUL1985 21:00:00)-Water Temperature (C)]]*OO[[#This Row],[54]]</f>
        <v>1.4800943179099998E-7</v>
      </c>
      <c r="BE72" s="10">
        <f>3/24000000*OO[[#This Row],[113 (03JUL1985 00:00:00)-Water Temperature (C)]]*OO[[#This Row],[55]]</f>
        <v>1.4017611767560002E-7</v>
      </c>
      <c r="BF72" s="10">
        <f>3/24000000*OO[[#This Row],[114 (03JUL1985 03:00:00)-Water Temperature (C)]]*OO[[#This Row],[56]]</f>
        <v>1.3327779686500001E-7</v>
      </c>
      <c r="BG72" s="10">
        <f>3/24000000*OO[[#This Row],[115 (03JUL1985 06:00:00)-Water Temperature (C)]]*OO[[#This Row],[57]]</f>
        <v>1.2659171498239998E-7</v>
      </c>
      <c r="BH72" s="10">
        <f>3/24000000*OO[[#This Row],[116 (03JUL1985 09:00:00)-Water Temperature (C)]]*OO[[#This Row],[58]]</f>
        <v>1.203321970777375E-7</v>
      </c>
      <c r="BI72" s="10">
        <f>3/24000000*OO[[#This Row],[117 (03JUL1985 12:00:00)-Water Temperature (C)]]*OO[[#This Row],[59]]</f>
        <v>1.15234320552875E-7</v>
      </c>
      <c r="BJ72" s="10">
        <f>3/24000000*OO[[#This Row],[118 (03JUL1985 15:00:00)-Water Temperature (C)]]*OO[[#This Row],[60]]</f>
        <v>1.09801463370075E-7</v>
      </c>
      <c r="BK72" s="10">
        <f>3/24000000*OO[[#This Row],[119 (03JUL1985 18:00:00)-Water Temperature (C)]]*OO[[#This Row],[61]]</f>
        <v>1.032868591819875E-7</v>
      </c>
      <c r="BL72" s="10">
        <f>3/24000000*OO[[#This Row],[120 (03JUL1985 21:00:00)-Water Temperature (C)]]*OO[[#This Row],[62]]</f>
        <v>9.7284758209649995E-8</v>
      </c>
      <c r="BM72" s="10">
        <f>3/24000000*OO[[#This Row],[121 (04JUL1985 00:00:00)-Water Temperature (C)]]*OO[[#This Row],[63]]</f>
        <v>9.24786984226875E-8</v>
      </c>
      <c r="BN72" s="10">
        <f>3/24000000*OO[[#This Row],[122 (04JUL1985 03:00:00)-Water Temperature (C)]]*OO[[#This Row],[64]]</f>
        <v>9.1527040540124994E-8</v>
      </c>
      <c r="BO72" s="10">
        <f>3/24000000*OO[[#This Row],[123 (04JUL1985 06:00:00)-Water Temperature (C)]]*OO[[#This Row],[65]]</f>
        <v>9.0233446436999982E-8</v>
      </c>
      <c r="BP72" s="10">
        <f>3/24000000*OO[[#This Row],[124 (04JUL1985 09:00:00)-Water Temperature (C)]]*OO[[#This Row],[66]]</f>
        <v>8.7913460038249985E-8</v>
      </c>
      <c r="BQ72" s="10">
        <f>3/24000000*OO[[#This Row],[125 (04JUL1985 12:00:00)-Water Temperature (C)]]*OO[[#This Row],[67]]</f>
        <v>8.3243519057874998E-8</v>
      </c>
      <c r="BR72" s="10">
        <f>3/24000000*OO[[#This Row],[126 (04JUL1985 15:00:00)-Water Temperature (C)]]*OO[[#This Row],[68]]</f>
        <v>7.7900815341600004E-8</v>
      </c>
      <c r="BS72" s="10">
        <f>3/24000000*OO[[#This Row],[127 (04JUL1985 18:00:00)-Water Temperature (C)]]*OO[[#This Row],[69]]</f>
        <v>7.1951406131087491E-8</v>
      </c>
      <c r="BT72" s="10">
        <f>3/24000000*OO[[#This Row],[128 (04JUL1985 21:00:00)-Water Temperature (C)]]*OO[[#This Row],[70]]</f>
        <v>6.6641300226000008E-8</v>
      </c>
      <c r="BU72" s="10">
        <f>3/24000000*OO[[#This Row],[129 (05JUL1985 00:00:00)-Water Temperature (C)]]*OO[[#This Row],[71]]</f>
        <v>6.1714030142399998E-8</v>
      </c>
      <c r="BV72" s="10">
        <f>3/24000000*OO[[#This Row],[130 (05JUL1985 03:00:00)-Water Temperature (C)]]*OO[[#This Row],[72]]</f>
        <v>5.8699243398062501E-8</v>
      </c>
      <c r="BW72" s="10">
        <f>3/24000000*OO[[#This Row],[131 (05JUL1985 06:00:00)-Water Temperature (C)]]*OO[[#This Row],[73]]</f>
        <v>5.5937951641062495E-8</v>
      </c>
      <c r="BX72" s="10">
        <f>3/24000000*OO[[#This Row],[132 (05JUL1985 09:00:00)-Water Temperature (C)]]*OO[[#This Row],[74]]</f>
        <v>5.4071206032187491E-8</v>
      </c>
      <c r="BY72" s="10">
        <f>3/24000000*OO[[#This Row],[133 (05JUL1985 12:00:00)-Water Temperature (C)]]*OO[[#This Row],[75]]</f>
        <v>5.2510962984025003E-8</v>
      </c>
      <c r="BZ72" s="10">
        <f>3/24000000*OO[[#This Row],[134 (05JUL1985 15:00:00)-Water Temperature (C)]]*OO[[#This Row],[76]]</f>
        <v>5.0422404885125001E-8</v>
      </c>
      <c r="CA72" s="10">
        <f>3/24000000*OO[[#This Row],[135 (05JUL1985 18:00:00)-Water Temperature (C)]]*OO[[#This Row],[77]]</f>
        <v>4.8098338644000004E-8</v>
      </c>
      <c r="CB72" s="10">
        <f>3/24000000*OO[[#This Row],[136 (05JUL1985 21:00:00)-Water Temperature (C)]]*OO[[#This Row],[78]]</f>
        <v>4.5799417321874991E-8</v>
      </c>
      <c r="CC72" s="10">
        <f>3/24000000*OO[[#This Row],[137 (06JUL1985 00:00:00)-Water Temperature (C)]]*OO[[#This Row],[79]]</f>
        <v>4.3533601675849997E-8</v>
      </c>
      <c r="CD72" s="10">
        <f>3/24000000*OO[[#This Row],[138 (06JUL1985 03:00:00)-Water Temperature (C)]]*OO[[#This Row],[80]]</f>
        <v>4.2386860376437505E-8</v>
      </c>
      <c r="CE72" s="10">
        <f>3/24000000*OO[[#This Row],[139 (06JUL1985 06:00:00)-Water Temperature (C)]]*OO[[#This Row],[81]]</f>
        <v>4.158304445757499E-8</v>
      </c>
      <c r="CF72" s="10">
        <f>3/24000000*OO[[#This Row],[140 (06JUL1985 09:00:00)-Water Temperature (C)]]*OO[[#This Row],[82]]</f>
        <v>4.1072562425562488E-8</v>
      </c>
      <c r="CG72" s="10">
        <f>3/24000000*OO[[#This Row],[141 (06JUL1985 12:00:00)-Water Temperature (C)]]*OO[[#This Row],[83]]</f>
        <v>4.0317750905374999E-8</v>
      </c>
      <c r="CH72" s="10">
        <f>3/24000000*OO[[#This Row],[142 (06JUL1985 15:00:00)-Water Temperature (C)]]*OO[[#This Row],[84]]</f>
        <v>3.89096098316E-8</v>
      </c>
      <c r="CI72" s="10">
        <f>3/24000000*OO[[#This Row],[143 (06JUL1985 18:00:00)-Water Temperature (C)]]*OO[[#This Row],[85]]</f>
        <v>3.7035926055900003E-8</v>
      </c>
      <c r="CJ72" s="10">
        <f>3/24000000*OO[[#This Row],[144 (06JUL1985 21:00:00)-Water Temperature (C)]]*OO[[#This Row],[86]]</f>
        <v>3.5147840673400001E-8</v>
      </c>
      <c r="CK72" s="10">
        <f>3/24000000*OO[[#This Row],[145 (07JUL1985 00:00:00)-Water Temperature (C)]]*OO[[#This Row],[87]]</f>
        <v>3.3203782735024997E-8</v>
      </c>
      <c r="CL72" s="10">
        <f>3/24000000*OO[[#This Row],[146 (07JUL1985 03:00:00)-Water Temperature (C)]]*OO[[#This Row],[88]]</f>
        <v>3.2126311370500002E-8</v>
      </c>
      <c r="CM72" s="10">
        <f>3/24000000*OO[[#This Row],[147 (07JUL1985 06:00:00)-Water Temperature (C)]]*OO[[#This Row],[89]]</f>
        <v>3.0488441682600003E-8</v>
      </c>
      <c r="CN72" s="10">
        <f>3/24000000*OO[[#This Row],[148 (07JUL1985 09:00:00)-Water Temperature (C)]]*OO[[#This Row],[90]]</f>
        <v>2.8464455589975003E-8</v>
      </c>
      <c r="CO72" s="10">
        <f>3/24000000*OO[[#This Row],[149 (07JUL1985 12:00:00)-Water Temperature (C)]]*OO[[#This Row],[91]]</f>
        <v>2.6408149197937493E-8</v>
      </c>
      <c r="CP72" s="10">
        <f>3/24000000*OO[[#This Row],[150 (07JUL1985 15:00:00)-Water Temperature (C)]]*OO[[#This Row],[92]]</f>
        <v>2.5151815938487498E-8</v>
      </c>
      <c r="CQ72" s="10">
        <f>3/24000000*OO[[#This Row],[151 (07JUL1985 18:00:00)-Water Temperature (C)]]*OO[[#This Row],[93]]</f>
        <v>2.4296622523875E-8</v>
      </c>
      <c r="CR72" s="10">
        <f>3/24000000*OO[[#This Row],[152 (07JUL1985 21:00:00)-Water Temperature (C)]]*OO[[#This Row],[94]]</f>
        <v>2.3512264152824997E-8</v>
      </c>
      <c r="CS72" s="10">
        <f>3/24000000*OO[[#This Row],[153 (08JUL1985 00:00:00)-Water Temperature (C)]]*OO[[#This Row],[95]]</f>
        <v>2.25626432056E-8</v>
      </c>
      <c r="CT72" s="10">
        <f>3/24000000*OO[[#This Row],[154 (08JUL1985 03:00:00)-Water Temperature (C)]]*OO[[#This Row],[96]]</f>
        <v>2.2320781098749998E-8</v>
      </c>
      <c r="CU72" s="10">
        <f>3/24000000*OO[[#This Row],[155 (08JUL1985 06:00:00)-Water Temperature (C)]]*OO[[#This Row],[97]]</f>
        <v>2.2661203804312502E-8</v>
      </c>
      <c r="CV72" s="10">
        <f>3/24000000*OO[[#This Row],[156 (08JUL1985 09:00:00)-Water Temperature (C)]]*OO[[#This Row],[98]]</f>
        <v>2.3148408985116249E-8</v>
      </c>
      <c r="CW72" s="10">
        <f>3/24000000*OO[[#This Row],[157 (08JUL1985 12:00:00)-Water Temperature (C)]]*OO[[#This Row],[99]]</f>
        <v>2.3423391759300001E-8</v>
      </c>
    </row>
    <row r="73" spans="1:101" x14ac:dyDescent="0.35">
      <c r="A73" t="s">
        <v>78</v>
      </c>
      <c r="B73">
        <v>780.3886</v>
      </c>
      <c r="C73" s="10">
        <f>3/24*OO[[#This Row],[59 (26JUN1985 06:00:00)-Water Temperature (C)]]*OO[[#This Row],[1]]/SUM(OO[1])</f>
        <v>2.2446278099265717E-21</v>
      </c>
      <c r="D73" s="10">
        <f>3/24*OO[[#This Row],[60 (26JUN1985 09:00:00)-Water Temperature (C)]]*OO[[#This Row],[2]]/SUM(OO[2])</f>
        <v>8.8994410251629789E-9</v>
      </c>
      <c r="E73" s="10">
        <f>3/24*OO[[#This Row],[61 (26JUN1985 12:00:00)-Water Temperature (C)]]*OO[[#This Row],[3]]/SUM(OO[3])</f>
        <v>4.5723388294596108E-3</v>
      </c>
      <c r="F73" s="10">
        <f>3/24*OO[[#This Row],[62 (26JUN1985 15:00:00)-Water Temperature (C)]]*OO[[#This Row],[4]]/SUM(OO[4])</f>
        <v>0.10422421311405289</v>
      </c>
      <c r="G73" s="10">
        <f>3/24*OO[[#This Row],[63 (26JUN1985 18:00:00)-Water Temperature (C)]]*OO[[#This Row],[5]]/SUM(OO[5])</f>
        <v>0.11042165434017508</v>
      </c>
      <c r="H73" s="10">
        <f>3/24*OO[[#This Row],[64 (26JUN1985 21:00:00)-Water Temperature (C)]]*OO[[#This Row],[6]]/SUM(OO[6])</f>
        <v>2.19772648410866E-2</v>
      </c>
      <c r="I73" s="10">
        <f>3/24*OO[[#This Row],[65 (27JUN1985 00:00:00)-Water Temperature (C)]]*OO[[#This Row],[7]]/SUM(OO[7])</f>
        <v>1.6550072372584208E-3</v>
      </c>
      <c r="J73" s="10">
        <f>3/24*OO[[#This Row],[66 (27JUN1985 03:00:00)-Water Temperature (C)]]*OO[[#This Row],[8]]/SUM(OO[8])</f>
        <v>1.2412112949127592E-4</v>
      </c>
      <c r="K73" s="10">
        <f>3/24*OO[[#This Row],[67 (27JUN1985 06:00:00)-Water Temperature (C)]]*OO[[#This Row],[9]]/SUM(OO[9])</f>
        <v>5.5506342078825857E-5</v>
      </c>
      <c r="L73" s="10">
        <f>3/24*OO[[#This Row],[68 (27JUN1985 09:00:00)-Water Temperature (C)]]*OO[[#This Row],[10]]/SUM(OO[10])</f>
        <v>5.0238841857510585E-5</v>
      </c>
      <c r="M73" s="10">
        <f>3/24*OO[[#This Row],[69 (27JUN1985 12:00:00)-Water Temperature (C)]]*OO[[#This Row],[11]]/SUM(OO[11])</f>
        <v>5.2969162260228705E-5</v>
      </c>
      <c r="N73" s="10">
        <f>3/24*OO[[#This Row],[70 (27JUN1985 15:00:00)-Water Temperature (C)]]*OO[[#This Row],[12]]/SUM(OO[12])</f>
        <v>5.9013593516568289E-5</v>
      </c>
      <c r="O73" s="10">
        <f>3/24*OO[[#This Row],[71 (27JUN1985 18:00:00)-Water Temperature (C)]]*OO[[#This Row],[13]]/SUM(OO[13])</f>
        <v>6.0322243366128359E-5</v>
      </c>
      <c r="P73" s="10">
        <f>3/24*OO[[#This Row],[72 (27JUN1985 21:00:00)-Water Temperature (C)]]*OO[[#This Row],[14]]/SUM(OO[14])</f>
        <v>5.5953657769138491E-5</v>
      </c>
      <c r="Q73" s="10">
        <f>3/24*OO[[#This Row],[73 (28JUN1985 00:00:00)-Water Temperature (C)]]*OO[[#This Row],[15]]/SUM(OO[15])</f>
        <v>4.9453763203130111E-5</v>
      </c>
      <c r="R73" s="10">
        <f>3/24*OO[[#This Row],[74 (28JUN1985 03:00:00)-Water Temperature (C)]]*OO[[#This Row],[16]]/SUM(OO[16])</f>
        <v>4.3663246840605219E-5</v>
      </c>
      <c r="S73" s="10">
        <f>3/24*OO[[#This Row],[75 (28JUN1985 06:00:00)-Water Temperature (C)]]*OO[[#This Row],[17]]/SUM(OO[17])</f>
        <v>3.8261041030430062E-5</v>
      </c>
      <c r="T73" s="10">
        <f>3/24*OO[[#This Row],[76 (28JUN1985 09:00:00)-Water Temperature (C)]]*OO[[#This Row],[18]]/SUM(OO[18])</f>
        <v>3.3608810055313274E-5</v>
      </c>
      <c r="U73" s="10">
        <f>3/24*OO[[#This Row],[77 (28JUN1985 12:00:00)-Water Temperature (C)]]*OO[[#This Row],[19]]/SUM(OO[19])</f>
        <v>2.9375724648112446E-5</v>
      </c>
      <c r="V73" s="10">
        <f>3/24000000*OO[[#This Row],[78 (28JUN1985 15:00:00)-Water Temperature (C)]]*OO[[#This Row],[20]]</f>
        <v>2.5671707197812496E-5</v>
      </c>
      <c r="W73" s="10">
        <f>3/24000000*OO[[#This Row],[79 (28JUN1985 18:00:00)-Water Temperature (C)]]*OO[[#This Row],[21]]</f>
        <v>2.2392480414674996E-5</v>
      </c>
      <c r="X73" s="10">
        <f>3/24000000*OO[[#This Row],[80 (28JUN1985 21:00:00)-Water Temperature (C)]]*OO[[#This Row],[22]]</f>
        <v>1.9273620328649999E-5</v>
      </c>
      <c r="Y73" s="10">
        <f>3/24000000*OO[[#This Row],[81 (29JUN1985 00:00:00)-Water Temperature (C)]]*OO[[#This Row],[23]]</f>
        <v>1.6430778913725E-5</v>
      </c>
      <c r="Z73" s="10">
        <f>3/24000000*OO[[#This Row],[82 (29JUN1985 03:00:00)-Water Temperature (C)]]*OO[[#This Row],[24]]</f>
        <v>1.4299832144774999E-5</v>
      </c>
      <c r="AA73" s="10">
        <f>3/24000000*OO[[#This Row],[83 (29JUN1985 06:00:00)-Water Temperature (C)]]*OO[[#This Row],[25]]</f>
        <v>1.2291819399638749E-5</v>
      </c>
      <c r="AB73" s="10">
        <f>3/24000000*OO[[#This Row],[84 (29JUN1985 09:00:00)-Water Temperature (C)]]*OO[[#This Row],[26]]</f>
        <v>1.0847100368880001E-5</v>
      </c>
      <c r="AC73" s="10">
        <f>3/24000000*OO[[#This Row],[85 (29JUN1985 12:00:00)-Water Temperature (C)]]*OO[[#This Row],[27]]</f>
        <v>9.5939889450675009E-6</v>
      </c>
      <c r="AD73" s="10">
        <f>3/24000000*OO[[#This Row],[86 (29JUN1985 15:00:00)-Water Temperature (C)]]*OO[[#This Row],[28]]</f>
        <v>8.440043994931249E-6</v>
      </c>
      <c r="AE73" s="10">
        <f>3/24000000*OO[[#This Row],[88 (29JUN1985 21:00:00)-Water Temperature (C)]]*OO[[#This Row],[30]]</f>
        <v>6.3488272079149999E-6</v>
      </c>
      <c r="AF73" s="10">
        <f>3/24000000*OO[[#This Row],[88 (29JUN1985 21:00:00)-Water Temperature (C)]]*OO[[#This Row],[30]]</f>
        <v>6.3488272079149999E-6</v>
      </c>
      <c r="AG73" s="10">
        <f>3/24000000*OO[[#This Row],[89 (30JUN1985 00:00:00)-Water Temperature (C)]]*OO[[#This Row],[31]]</f>
        <v>5.5017576554399995E-6</v>
      </c>
      <c r="AH73" s="10">
        <f>3/24000000*OO[[#This Row],[90 (30JUN1985 03:00:00)-Water Temperature (C)]]*OO[[#This Row],[32]]</f>
        <v>4.9449236419162495E-6</v>
      </c>
      <c r="AI73" s="10">
        <f>3/24000000*OO[[#This Row],[91 (30JUN1985 06:00:00)-Water Temperature (C)]]*OO[[#This Row],[33]]</f>
        <v>4.440605777065E-6</v>
      </c>
      <c r="AJ73" s="10">
        <f>3/24000000*OO[[#This Row],[92 (30JUN1985 09:00:00)-Water Temperature (C)]]*OO[[#This Row],[34]]</f>
        <v>3.9648872979374994E-6</v>
      </c>
      <c r="AK73" s="10">
        <f>3/24000000*OO[[#This Row],[93 (30JUN1985 12:00:00)-Water Temperature (C)]]*OO[[#This Row],[35]]</f>
        <v>3.4739612227299999E-6</v>
      </c>
      <c r="AL73" s="10">
        <f>3/24000000*OO[[#This Row],[94 (30JUN1985 15:00:00)-Water Temperature (C)]]*OO[[#This Row],[36]]</f>
        <v>2.8431449443512501E-6</v>
      </c>
      <c r="AM73" s="10">
        <f>3/24000000*OO[[#This Row],[95 (30JUN1985 18:00:00)-Water Temperature (C)]]*OO[[#This Row],[37]]</f>
        <v>2.1085316337150001E-6</v>
      </c>
      <c r="AN73" s="10">
        <f>3/24000000*OO[[#This Row],[96 (30JUN1985 21:00:00)-Water Temperature (C)]]*OO[[#This Row],[38]]</f>
        <v>1.4592412973981249E-6</v>
      </c>
      <c r="AO73" s="10">
        <f>3/24000000*OO[[#This Row],[97 (01JUL1985 00:00:00)-Water Temperature (C)]]*OO[[#This Row],[39]]</f>
        <v>1.0006971708072498E-6</v>
      </c>
      <c r="AP73" s="10">
        <f>3/24000000*OO[[#This Row],[98 (01JUL1985 03:00:00)-Water Temperature (C)]]*OO[[#This Row],[40]]</f>
        <v>7.370968593169999E-7</v>
      </c>
      <c r="AQ73" s="10">
        <f>3/24000000*OO[[#This Row],[99 (01JUL1985 06:00:00)-Water Temperature (C)]]*OO[[#This Row],[41]]</f>
        <v>5.7882397978025004E-7</v>
      </c>
      <c r="AR73" s="10">
        <f>3/24000000*OO[[#This Row],[100 (01JUL1985 09:00:00)-Water Temperature (C)]]*OO[[#This Row],[42]]</f>
        <v>4.7908689012525E-7</v>
      </c>
      <c r="AS73" s="10">
        <f>3/24000000*OO[[#This Row],[101 (01JUL1985 12:00:00)-Water Temperature (C)]]*OO[[#This Row],[43]]</f>
        <v>4.1249714254687505E-7</v>
      </c>
      <c r="AT73" s="10">
        <f>3/24000000*OO[[#This Row],[102 (01JUL1985 15:00:00)-Water Temperature (C)]]*OO[[#This Row],[44]]</f>
        <v>3.6085952728099995E-7</v>
      </c>
      <c r="AU73" s="10">
        <f>3/24000000*OO[[#This Row],[103 (01JUL1985 18:00:00)-Water Temperature (C)]]*OO[[#This Row],[45]]</f>
        <v>3.1539680025599995E-7</v>
      </c>
      <c r="AV73" s="10">
        <f>3/24000000*OO[[#This Row],[104 (01JUL1985 21:00:00)-Water Temperature (C)]]*OO[[#This Row],[46]]</f>
        <v>2.7481747219849996E-7</v>
      </c>
      <c r="AW73" s="10">
        <f>3/24000000*OO[[#This Row],[105 (02JUL1985 00:00:00)-Water Temperature (C)]]*OO[[#This Row],[47]]</f>
        <v>2.4389232408199994E-7</v>
      </c>
      <c r="AX73" s="10">
        <f>3/24000000*OO[[#This Row],[106 (02JUL1985 03:00:00)-Water Temperature (C)]]*OO[[#This Row],[48]]</f>
        <v>2.2624111468799995E-7</v>
      </c>
      <c r="AY73" s="10">
        <f>3/24000000*OO[[#This Row],[107 (02JUL1985 06:00:00)-Water Temperature (C)]]*OO[[#This Row],[49]]</f>
        <v>2.1667910041777502E-7</v>
      </c>
      <c r="AZ73" s="10">
        <f>3/24000000*OO[[#This Row],[108 (02JUL1985 09:00:00)-Water Temperature (C)]]*OO[[#This Row],[50]]</f>
        <v>2.1255707095870001E-7</v>
      </c>
      <c r="BA73" s="10">
        <f>3/24000000*OO[[#This Row],[109 (02JUL1985 12:00:00)-Water Temperature (C)]]*OO[[#This Row],[51]]</f>
        <v>2.0964000634787501E-7</v>
      </c>
      <c r="BB73" s="10">
        <f>3/24000000*OO[[#This Row],[110 (02JUL1985 15:00:00)-Water Temperature (C)]]*OO[[#This Row],[52]]</f>
        <v>2.0521915007165001E-7</v>
      </c>
      <c r="BC73" s="10">
        <f>3/24000000*OO[[#This Row],[111 (02JUL1985 18:00:00)-Water Temperature (C)]]*OO[[#This Row],[53]]</f>
        <v>1.9793626536509999E-7</v>
      </c>
      <c r="BD73" s="10">
        <f>3/24000000*OO[[#This Row],[112 (02JUL1985 21:00:00)-Water Temperature (C)]]*OO[[#This Row],[54]]</f>
        <v>1.9061280631440002E-7</v>
      </c>
      <c r="BE73" s="10">
        <f>3/24000000*OO[[#This Row],[113 (03JUL1985 00:00:00)-Water Temperature (C)]]*OO[[#This Row],[55]]</f>
        <v>1.81084294287E-7</v>
      </c>
      <c r="BF73" s="10">
        <f>3/24000000*OO[[#This Row],[114 (03JUL1985 03:00:00)-Water Temperature (C)]]*OO[[#This Row],[56]]</f>
        <v>1.7271691800879998E-7</v>
      </c>
      <c r="BG73" s="10">
        <f>3/24000000*OO[[#This Row],[115 (03JUL1985 06:00:00)-Water Temperature (C)]]*OO[[#This Row],[57]]</f>
        <v>1.6447456879003752E-7</v>
      </c>
      <c r="BH73" s="10">
        <f>3/24000000*OO[[#This Row],[116 (03JUL1985 09:00:00)-Water Temperature (C)]]*OO[[#This Row],[58]]</f>
        <v>1.5643060318935E-7</v>
      </c>
      <c r="BI73" s="10">
        <f>3/24000000*OO[[#This Row],[117 (03JUL1985 12:00:00)-Water Temperature (C)]]*OO[[#This Row],[59]]</f>
        <v>1.4946583506732499E-7</v>
      </c>
      <c r="BJ73" s="10">
        <f>3/24000000*OO[[#This Row],[118 (03JUL1985 15:00:00)-Water Temperature (C)]]*OO[[#This Row],[60]]</f>
        <v>1.4200813553365002E-7</v>
      </c>
      <c r="BK73" s="10">
        <f>3/24000000*OO[[#This Row],[119 (03JUL1985 18:00:00)-Water Temperature (C)]]*OO[[#This Row],[61]]</f>
        <v>1.3334822103872499E-7</v>
      </c>
      <c r="BL73" s="10">
        <f>3/24000000*OO[[#This Row],[120 (03JUL1985 21:00:00)-Water Temperature (C)]]*OO[[#This Row],[62]]</f>
        <v>1.256635797696375E-7</v>
      </c>
      <c r="BM73" s="10">
        <f>3/24000000*OO[[#This Row],[121 (04JUL1985 00:00:00)-Water Temperature (C)]]*OO[[#This Row],[63]]</f>
        <v>1.1948482934281247E-7</v>
      </c>
      <c r="BN73" s="10">
        <f>3/24000000*OO[[#This Row],[122 (04JUL1985 03:00:00)-Water Temperature (C)]]*OO[[#This Row],[64]]</f>
        <v>1.1842688531549997E-7</v>
      </c>
      <c r="BO73" s="10">
        <f>3/24000000*OO[[#This Row],[123 (04JUL1985 06:00:00)-Water Temperature (C)]]*OO[[#This Row],[65]]</f>
        <v>1.169687241702875E-7</v>
      </c>
      <c r="BP73" s="10">
        <f>3/24000000*OO[[#This Row],[124 (04JUL1985 09:00:00)-Water Temperature (C)]]*OO[[#This Row],[66]]</f>
        <v>1.141050361590125E-7</v>
      </c>
      <c r="BQ73" s="10">
        <f>3/24000000*OO[[#This Row],[125 (04JUL1985 12:00:00)-Water Temperature (C)]]*OO[[#This Row],[67]]</f>
        <v>1.0805774709627498E-7</v>
      </c>
      <c r="BR73" s="10">
        <f>3/24000000*OO[[#This Row],[126 (04JUL1985 15:00:00)-Water Temperature (C)]]*OO[[#This Row],[68]]</f>
        <v>1.0103566434884998E-7</v>
      </c>
      <c r="BS73" s="10">
        <f>3/24000000*OO[[#This Row],[127 (04JUL1985 18:00:00)-Water Temperature (C)]]*OO[[#This Row],[69]]</f>
        <v>9.3265914296662492E-8</v>
      </c>
      <c r="BT73" s="10">
        <f>3/24000000*OO[[#This Row],[128 (04JUL1985 21:00:00)-Water Temperature (C)]]*OO[[#This Row],[70]]</f>
        <v>8.639486676615E-8</v>
      </c>
      <c r="BU73" s="10">
        <f>3/24000000*OO[[#This Row],[129 (05JUL1985 00:00:00)-Water Temperature (C)]]*OO[[#This Row],[71]]</f>
        <v>8.0118731714124989E-8</v>
      </c>
      <c r="BV73" s="10">
        <f>3/24000000*OO[[#This Row],[130 (05JUL1985 03:00:00)-Water Temperature (C)]]*OO[[#This Row],[72]]</f>
        <v>7.6311941766249985E-8</v>
      </c>
      <c r="BW73" s="10">
        <f>3/24000000*OO[[#This Row],[131 (05JUL1985 06:00:00)-Water Temperature (C)]]*OO[[#This Row],[73]]</f>
        <v>7.2694049503200008E-8</v>
      </c>
      <c r="BX73" s="10">
        <f>3/24000000*OO[[#This Row],[132 (05JUL1985 09:00:00)-Water Temperature (C)]]*OO[[#This Row],[74]]</f>
        <v>7.013709429462499E-8</v>
      </c>
      <c r="BY73" s="10">
        <f>3/24000000*OO[[#This Row],[133 (05JUL1985 12:00:00)-Water Temperature (C)]]*OO[[#This Row],[75]]</f>
        <v>6.7975716131249993E-8</v>
      </c>
      <c r="BZ73" s="10">
        <f>3/24000000*OO[[#This Row],[134 (05JUL1985 15:00:00)-Water Temperature (C)]]*OO[[#This Row],[76]]</f>
        <v>6.5114496955799994E-8</v>
      </c>
      <c r="CA73" s="10">
        <f>3/24000000*OO[[#This Row],[135 (05JUL1985 18:00:00)-Water Temperature (C)]]*OO[[#This Row],[77]]</f>
        <v>6.2055020824999994E-8</v>
      </c>
      <c r="CB73" s="10">
        <f>3/24000000*OO[[#This Row],[136 (05JUL1985 21:00:00)-Water Temperature (C)]]*OO[[#This Row],[78]]</f>
        <v>5.9146133979062499E-8</v>
      </c>
      <c r="CC73" s="10">
        <f>3/24000000*OO[[#This Row],[137 (06JUL1985 00:00:00)-Water Temperature (C)]]*OO[[#This Row],[79]]</f>
        <v>5.6306241537600002E-8</v>
      </c>
      <c r="CD73" s="10">
        <f>3/24000000*OO[[#This Row],[138 (06JUL1985 03:00:00)-Water Temperature (C)]]*OO[[#This Row],[80]]</f>
        <v>5.4920194288874989E-8</v>
      </c>
      <c r="CE73" s="10">
        <f>3/24000000*OO[[#This Row],[139 (06JUL1985 06:00:00)-Water Temperature (C)]]*OO[[#This Row],[81]]</f>
        <v>5.3891754357000007E-8</v>
      </c>
      <c r="CF73" s="10">
        <f>3/24000000*OO[[#This Row],[140 (06JUL1985 09:00:00)-Water Temperature (C)]]*OO[[#This Row],[82]]</f>
        <v>5.3188031700349995E-8</v>
      </c>
      <c r="CG73" s="10">
        <f>3/24000000*OO[[#This Row],[141 (06JUL1985 12:00:00)-Water Temperature (C)]]*OO[[#This Row],[83]]</f>
        <v>5.2136488277437497E-8</v>
      </c>
      <c r="CH73" s="10">
        <f>3/24000000*OO[[#This Row],[142 (06JUL1985 15:00:00)-Water Temperature (C)]]*OO[[#This Row],[84]]</f>
        <v>5.0227563488700001E-8</v>
      </c>
      <c r="CI73" s="10">
        <f>3/24000000*OO[[#This Row],[143 (06JUL1985 18:00:00)-Water Temperature (C)]]*OO[[#This Row],[85]]</f>
        <v>4.7764241860499994E-8</v>
      </c>
      <c r="CJ73" s="10">
        <f>3/24000000*OO[[#This Row],[144 (06JUL1985 21:00:00)-Water Temperature (C)]]*OO[[#This Row],[86]]</f>
        <v>4.5372514499999998E-8</v>
      </c>
      <c r="CK73" s="10">
        <f>3/24000000*OO[[#This Row],[145 (07JUL1985 00:00:00)-Water Temperature (C)]]*OO[[#This Row],[87]]</f>
        <v>4.2932871539049994E-8</v>
      </c>
      <c r="CL73" s="10">
        <f>3/24000000*OO[[#This Row],[146 (07JUL1985 03:00:00)-Water Temperature (C)]]*OO[[#This Row],[88]]</f>
        <v>4.1644257818625002E-8</v>
      </c>
      <c r="CM73" s="10">
        <f>3/24000000*OO[[#This Row],[147 (07JUL1985 06:00:00)-Water Temperature (C)]]*OO[[#This Row],[89]]</f>
        <v>3.9607545766099998E-8</v>
      </c>
      <c r="CN73" s="10">
        <f>3/24000000*OO[[#This Row],[148 (07JUL1985 09:00:00)-Water Temperature (C)]]*OO[[#This Row],[90]]</f>
        <v>3.6983641580699997E-8</v>
      </c>
      <c r="CO73" s="10">
        <f>3/24000000*OO[[#This Row],[149 (07JUL1985 12:00:00)-Water Temperature (C)]]*OO[[#This Row],[91]]</f>
        <v>3.4271133439549996E-8</v>
      </c>
      <c r="CP73" s="10">
        <f>3/24000000*OO[[#This Row],[150 (07JUL1985 15:00:00)-Water Temperature (C)]]*OO[[#This Row],[92]]</f>
        <v>3.2491460800050006E-8</v>
      </c>
      <c r="CQ73" s="10">
        <f>3/24000000*OO[[#This Row],[151 (07JUL1985 18:00:00)-Water Temperature (C)]]*OO[[#This Row],[93]]</f>
        <v>3.1292415558149995E-8</v>
      </c>
      <c r="CR73" s="10">
        <f>3/24000000*OO[[#This Row],[152 (07JUL1985 21:00:00)-Water Temperature (C)]]*OO[[#This Row],[94]]</f>
        <v>3.0305475101000005E-8</v>
      </c>
      <c r="CS73" s="10">
        <f>3/24000000*OO[[#This Row],[153 (08JUL1985 00:00:00)-Water Temperature (C)]]*OO[[#This Row],[95]]</f>
        <v>2.91619788999375E-8</v>
      </c>
      <c r="CT73" s="10">
        <f>3/24000000*OO[[#This Row],[154 (08JUL1985 03:00:00)-Water Temperature (C)]]*OO[[#This Row],[96]]</f>
        <v>2.8875673397687496E-8</v>
      </c>
      <c r="CU73" s="10">
        <f>3/24000000*OO[[#This Row],[155 (08JUL1985 06:00:00)-Water Temperature (C)]]*OO[[#This Row],[97]]</f>
        <v>2.92670162254625E-8</v>
      </c>
      <c r="CV73" s="10">
        <f>3/24000000*OO[[#This Row],[156 (08JUL1985 09:00:00)-Water Temperature (C)]]*OO[[#This Row],[98]]</f>
        <v>2.9856049177249994E-8</v>
      </c>
      <c r="CW73" s="10">
        <f>3/24000000*OO[[#This Row],[157 (08JUL1985 12:00:00)-Water Temperature (C)]]*OO[[#This Row],[99]]</f>
        <v>3.0172809737212502E-8</v>
      </c>
    </row>
    <row r="74" spans="1:101" x14ac:dyDescent="0.35">
      <c r="A74" t="s">
        <v>79</v>
      </c>
      <c r="B74">
        <v>748.07979999999998</v>
      </c>
      <c r="C74" s="10">
        <f>3/24*OO[[#This Row],[59 (26JUN1985 06:00:00)-Water Temperature (C)]]*OO[[#This Row],[1]]/SUM(OO[1])</f>
        <v>3.9982166019424512E-22</v>
      </c>
      <c r="D74" s="10">
        <f>3/24*OO[[#This Row],[60 (26JUN1985 09:00:00)-Water Temperature (C)]]*OO[[#This Row],[2]]/SUM(OO[2])</f>
        <v>1.8391873248079625E-9</v>
      </c>
      <c r="E74" s="10">
        <f>3/24*OO[[#This Row],[61 (26JUN1985 12:00:00)-Water Temperature (C)]]*OO[[#This Row],[3]]/SUM(OO[3])</f>
        <v>2.8552183022603904E-3</v>
      </c>
      <c r="F74" s="10">
        <f>3/24*OO[[#This Row],[62 (26JUN1985 15:00:00)-Water Temperature (C)]]*OO[[#This Row],[4]]/SUM(OO[4])</f>
        <v>9.1391802559398924E-2</v>
      </c>
      <c r="G74" s="10">
        <f>3/24*OO[[#This Row],[63 (26JUN1985 18:00:00)-Water Temperature (C)]]*OO[[#This Row],[5]]/SUM(OO[5])</f>
        <v>0.11938395056566292</v>
      </c>
      <c r="H74" s="10">
        <f>3/24*OO[[#This Row],[64 (26JUN1985 21:00:00)-Water Temperature (C)]]*OO[[#This Row],[6]]/SUM(OO[6])</f>
        <v>2.7741381475719012E-2</v>
      </c>
      <c r="I74" s="10">
        <f>3/24*OO[[#This Row],[65 (27JUN1985 00:00:00)-Water Temperature (C)]]*OO[[#This Row],[7]]/SUM(OO[7])</f>
        <v>2.3541495272832651E-3</v>
      </c>
      <c r="J74" s="10">
        <f>3/24*OO[[#This Row],[66 (27JUN1985 03:00:00)-Water Temperature (C)]]*OO[[#This Row],[8]]/SUM(OO[8])</f>
        <v>1.683369992832098E-4</v>
      </c>
      <c r="K74" s="10">
        <f>3/24*OO[[#This Row],[67 (27JUN1985 06:00:00)-Water Temperature (C)]]*OO[[#This Row],[9]]/SUM(OO[9])</f>
        <v>5.8710100010578763E-5</v>
      </c>
      <c r="L74" s="10">
        <f>3/24*OO[[#This Row],[68 (27JUN1985 09:00:00)-Water Temperature (C)]]*OO[[#This Row],[10]]/SUM(OO[10])</f>
        <v>5.100990968726963E-5</v>
      </c>
      <c r="M74" s="10">
        <f>3/24*OO[[#This Row],[69 (27JUN1985 12:00:00)-Water Temperature (C)]]*OO[[#This Row],[11]]/SUM(OO[11])</f>
        <v>5.2879620640700033E-5</v>
      </c>
      <c r="N74" s="10">
        <f>3/24*OO[[#This Row],[70 (27JUN1985 15:00:00)-Water Temperature (C)]]*OO[[#This Row],[12]]/SUM(OO[12])</f>
        <v>5.8952173118533486E-5</v>
      </c>
      <c r="O74" s="10">
        <f>3/24*OO[[#This Row],[71 (27JUN1985 18:00:00)-Water Temperature (C)]]*OO[[#This Row],[13]]/SUM(OO[13])</f>
        <v>6.0909986689383622E-5</v>
      </c>
      <c r="P74" s="10">
        <f>3/24*OO[[#This Row],[72 (27JUN1985 21:00:00)-Water Temperature (C)]]*OO[[#This Row],[14]]/SUM(OO[14])</f>
        <v>5.700024169202323E-5</v>
      </c>
      <c r="Q74" s="10">
        <f>3/24*OO[[#This Row],[73 (28JUN1985 00:00:00)-Water Temperature (C)]]*OO[[#This Row],[15]]/SUM(OO[15])</f>
        <v>5.0652673033422216E-5</v>
      </c>
      <c r="R74" s="10">
        <f>3/24*OO[[#This Row],[74 (28JUN1985 03:00:00)-Water Temperature (C)]]*OO[[#This Row],[16]]/SUM(OO[16])</f>
        <v>4.4891850071221789E-5</v>
      </c>
      <c r="S74" s="10">
        <f>3/24*OO[[#This Row],[75 (28JUN1985 06:00:00)-Water Temperature (C)]]*OO[[#This Row],[17]]/SUM(OO[17])</f>
        <v>3.9441287502162713E-5</v>
      </c>
      <c r="T74" s="10">
        <f>3/24*OO[[#This Row],[76 (28JUN1985 09:00:00)-Water Temperature (C)]]*OO[[#This Row],[18]]/SUM(OO[18])</f>
        <v>3.4740457118053963E-5</v>
      </c>
      <c r="U74" s="10">
        <f>3/24*OO[[#This Row],[77 (28JUN1985 12:00:00)-Water Temperature (C)]]*OO[[#This Row],[19]]/SUM(OO[19])</f>
        <v>3.0426538718589665E-5</v>
      </c>
      <c r="V74" s="10">
        <f>3/24000000*OO[[#This Row],[78 (28JUN1985 15:00:00)-Water Temperature (C)]]*OO[[#This Row],[20]]</f>
        <v>2.6587972043849998E-5</v>
      </c>
      <c r="W74" s="10">
        <f>3/24000000*OO[[#This Row],[79 (28JUN1985 18:00:00)-Water Temperature (C)]]*OO[[#This Row],[21]]</f>
        <v>2.3225456777999999E-5</v>
      </c>
      <c r="X74" s="10">
        <f>3/24000000*OO[[#This Row],[80 (28JUN1985 21:00:00)-Water Temperature (C)]]*OO[[#This Row],[22]]</f>
        <v>2.0089797401238745E-5</v>
      </c>
      <c r="Y74" s="10">
        <f>3/24000000*OO[[#This Row],[81 (29JUN1985 00:00:00)-Water Temperature (C)]]*OO[[#This Row],[23]]</f>
        <v>1.7180728708106248E-5</v>
      </c>
      <c r="Z74" s="10">
        <f>3/24000000*OO[[#This Row],[82 (29JUN1985 03:00:00)-Water Temperature (C)]]*OO[[#This Row],[24]]</f>
        <v>1.500076414575E-5</v>
      </c>
      <c r="AA74" s="10">
        <f>3/24000000*OO[[#This Row],[83 (29JUN1985 06:00:00)-Water Temperature (C)]]*OO[[#This Row],[25]]</f>
        <v>1.2921557432467498E-5</v>
      </c>
      <c r="AB74" s="10">
        <f>3/24000000*OO[[#This Row],[84 (29JUN1985 09:00:00)-Water Temperature (C)]]*OO[[#This Row],[26]]</f>
        <v>1.143249723805625E-5</v>
      </c>
      <c r="AC74" s="10">
        <f>3/24000000*OO[[#This Row],[85 (29JUN1985 12:00:00)-Water Temperature (C)]]*OO[[#This Row],[27]]</f>
        <v>1.0134924912037501E-5</v>
      </c>
      <c r="AD74" s="10">
        <f>3/24000000*OO[[#This Row],[86 (29JUN1985 15:00:00)-Water Temperature (C)]]*OO[[#This Row],[28]]</f>
        <v>8.943213576174999E-6</v>
      </c>
      <c r="AE74" s="10">
        <f>3/24000000*OO[[#This Row],[88 (29JUN1985 21:00:00)-Water Temperature (C)]]*OO[[#This Row],[30]]</f>
        <v>6.7847729019750007E-6</v>
      </c>
      <c r="AF74" s="10">
        <f>3/24000000*OO[[#This Row],[88 (29JUN1985 21:00:00)-Water Temperature (C)]]*OO[[#This Row],[30]]</f>
        <v>6.7847729019750007E-6</v>
      </c>
      <c r="AG74" s="10">
        <f>3/24000000*OO[[#This Row],[89 (30JUN1985 00:00:00)-Water Temperature (C)]]*OO[[#This Row],[31]]</f>
        <v>5.8999358958999999E-6</v>
      </c>
      <c r="AH74" s="10">
        <f>3/24000000*OO[[#This Row],[90 (30JUN1985 03:00:00)-Water Temperature (C)]]*OO[[#This Row],[32]]</f>
        <v>5.3242617968774998E-6</v>
      </c>
      <c r="AI74" s="10">
        <f>3/24000000*OO[[#This Row],[91 (30JUN1985 06:00:00)-Water Temperature (C)]]*OO[[#This Row],[33]]</f>
        <v>4.8009491704624998E-6</v>
      </c>
      <c r="AJ74" s="10">
        <f>3/24000000*OO[[#This Row],[92 (30JUN1985 09:00:00)-Water Temperature (C)]]*OO[[#This Row],[34]]</f>
        <v>4.3044346655349992E-6</v>
      </c>
      <c r="AK74" s="10">
        <f>3/24000000*OO[[#This Row],[93 (30JUN1985 12:00:00)-Water Temperature (C)]]*OO[[#This Row],[35]]</f>
        <v>3.7911531885300006E-6</v>
      </c>
      <c r="AL74" s="10">
        <f>3/24000000*OO[[#This Row],[94 (30JUN1985 15:00:00)-Water Temperature (C)]]*OO[[#This Row],[36]]</f>
        <v>3.1319706774499999E-6</v>
      </c>
      <c r="AM74" s="10">
        <f>3/24000000*OO[[#This Row],[95 (30JUN1985 18:00:00)-Water Temperature (C)]]*OO[[#This Row],[37]]</f>
        <v>2.3498301763623748E-6</v>
      </c>
      <c r="AN74" s="10">
        <f>3/24000000*OO[[#This Row],[96 (30JUN1985 21:00:00)-Water Temperature (C)]]*OO[[#This Row],[38]]</f>
        <v>1.6390487824051249E-6</v>
      </c>
      <c r="AO74" s="10">
        <f>3/24000000*OO[[#This Row],[97 (01JUL1985 00:00:00)-Water Temperature (C)]]*OO[[#This Row],[39]]</f>
        <v>1.123566986748E-6</v>
      </c>
      <c r="AP74" s="10">
        <f>3/24000000*OO[[#This Row],[98 (01JUL1985 03:00:00)-Water Temperature (C)]]*OO[[#This Row],[40]]</f>
        <v>8.2269015970574993E-7</v>
      </c>
      <c r="AQ74" s="10">
        <f>3/24000000*OO[[#This Row],[99 (01JUL1985 06:00:00)-Water Temperature (C)]]*OO[[#This Row],[41]]</f>
        <v>6.4222920076750006E-7</v>
      </c>
      <c r="AR74" s="10">
        <f>3/24000000*OO[[#This Row],[100 (01JUL1985 09:00:00)-Water Temperature (C)]]*OO[[#This Row],[42]]</f>
        <v>5.2831253294999999E-7</v>
      </c>
      <c r="AS74" s="10">
        <f>3/24000000*OO[[#This Row],[101 (01JUL1985 12:00:00)-Water Temperature (C)]]*OO[[#This Row],[43]]</f>
        <v>4.5350429062499996E-7</v>
      </c>
      <c r="AT74" s="10">
        <f>3/24000000*OO[[#This Row],[102 (01JUL1985 15:00:00)-Water Temperature (C)]]*OO[[#This Row],[44]]</f>
        <v>3.9593201964299996E-7</v>
      </c>
      <c r="AU74" s="10">
        <f>3/24000000*OO[[#This Row],[103 (01JUL1985 18:00:00)-Water Temperature (C)]]*OO[[#This Row],[45]]</f>
        <v>3.4627445523212499E-7</v>
      </c>
      <c r="AV74" s="10">
        <f>3/24000000*OO[[#This Row],[104 (01JUL1985 21:00:00)-Water Temperature (C)]]*OO[[#This Row],[46]]</f>
        <v>3.0170627187112499E-7</v>
      </c>
      <c r="AW74" s="10">
        <f>3/24000000*OO[[#This Row],[105 (02JUL1985 00:00:00)-Water Temperature (C)]]*OO[[#This Row],[47]]</f>
        <v>2.6742588879374999E-7</v>
      </c>
      <c r="AX74" s="10">
        <f>3/24000000*OO[[#This Row],[106 (02JUL1985 03:00:00)-Water Temperature (C)]]*OO[[#This Row],[48]]</f>
        <v>2.4760462012649997E-7</v>
      </c>
      <c r="AY74" s="10">
        <f>3/24000000*OO[[#This Row],[107 (02JUL1985 06:00:00)-Water Temperature (C)]]*OO[[#This Row],[49]]</f>
        <v>2.3659629094725E-7</v>
      </c>
      <c r="AZ74" s="10">
        <f>3/24000000*OO[[#This Row],[108 (02JUL1985 09:00:00)-Water Temperature (C)]]*OO[[#This Row],[50]]</f>
        <v>2.3174076299799999E-7</v>
      </c>
      <c r="BA74" s="10">
        <f>3/24000000*OO[[#This Row],[109 (02JUL1985 12:00:00)-Water Temperature (C)]]*OO[[#This Row],[51]]</f>
        <v>2.2814952220924996E-7</v>
      </c>
      <c r="BB74" s="10">
        <f>3/24000000*OO[[#This Row],[110 (02JUL1985 15:00:00)-Water Temperature (C)]]*OO[[#This Row],[52]]</f>
        <v>2.2300904288503746E-7</v>
      </c>
      <c r="BC74" s="10">
        <f>3/24000000*OO[[#This Row],[111 (02JUL1985 18:00:00)-Water Temperature (C)]]*OO[[#This Row],[53]]</f>
        <v>2.1482480260947498E-7</v>
      </c>
      <c r="BD74" s="10">
        <f>3/24000000*OO[[#This Row],[112 (02JUL1985 21:00:00)-Water Temperature (C)]]*OO[[#This Row],[54]]</f>
        <v>2.0716396333140001E-7</v>
      </c>
      <c r="BE74" s="10">
        <f>3/24000000*OO[[#This Row],[113 (03JUL1985 00:00:00)-Water Temperature (C)]]*OO[[#This Row],[55]]</f>
        <v>1.97227716279E-7</v>
      </c>
      <c r="BF74" s="10">
        <f>3/24000000*OO[[#This Row],[114 (03JUL1985 03:00:00)-Water Temperature (C)]]*OO[[#This Row],[56]]</f>
        <v>1.8848447668927498E-7</v>
      </c>
      <c r="BG74" s="10">
        <f>3/24000000*OO[[#This Row],[115 (03JUL1985 06:00:00)-Water Temperature (C)]]*OO[[#This Row],[57]]</f>
        <v>1.7979618506354998E-7</v>
      </c>
      <c r="BH74" s="10">
        <f>3/24000000*OO[[#This Row],[116 (03JUL1985 09:00:00)-Water Temperature (C)]]*OO[[#This Row],[58]]</f>
        <v>1.71115097715375E-7</v>
      </c>
      <c r="BI74" s="10">
        <f>3/24000000*OO[[#This Row],[117 (03JUL1985 12:00:00)-Water Temperature (C)]]*OO[[#This Row],[59]]</f>
        <v>1.6330743082499997E-7</v>
      </c>
      <c r="BJ74" s="10">
        <f>3/24000000*OO[[#This Row],[118 (03JUL1985 15:00:00)-Water Temperature (C)]]*OO[[#This Row],[60]]</f>
        <v>1.5496596902368749E-7</v>
      </c>
      <c r="BK74" s="10">
        <f>3/24000000*OO[[#This Row],[119 (03JUL1985 18:00:00)-Water Temperature (C)]]*OO[[#This Row],[61]]</f>
        <v>1.4535336222537499E-7</v>
      </c>
      <c r="BL74" s="10">
        <f>3/24000000*OO[[#This Row],[120 (03JUL1985 21:00:00)-Water Temperature (C)]]*OO[[#This Row],[62]]</f>
        <v>1.370293909695E-7</v>
      </c>
      <c r="BM74" s="10">
        <f>3/24000000*OO[[#This Row],[121 (04JUL1985 00:00:00)-Water Temperature (C)]]*OO[[#This Row],[63]]</f>
        <v>1.302753812305E-7</v>
      </c>
      <c r="BN74" s="10">
        <f>3/24000000*OO[[#This Row],[122 (04JUL1985 03:00:00)-Water Temperature (C)]]*OO[[#This Row],[64]]</f>
        <v>1.2918767868649998E-7</v>
      </c>
      <c r="BO74" s="10">
        <f>3/24000000*OO[[#This Row],[123 (04JUL1985 06:00:00)-Water Temperature (C)]]*OO[[#This Row],[65]]</f>
        <v>1.2777434986672499E-7</v>
      </c>
      <c r="BP74" s="10">
        <f>3/24000000*OO[[#This Row],[124 (04JUL1985 09:00:00)-Water Temperature (C)]]*OO[[#This Row],[66]]</f>
        <v>1.2479315867234999E-7</v>
      </c>
      <c r="BQ74" s="10">
        <f>3/24000000*OO[[#This Row],[125 (04JUL1985 12:00:00)-Water Temperature (C)]]*OO[[#This Row],[67]]</f>
        <v>1.1826307630599999E-7</v>
      </c>
      <c r="BR74" s="10">
        <f>3/24000000*OO[[#This Row],[126 (04JUL1985 15:00:00)-Water Temperature (C)]]*OO[[#This Row],[68]]</f>
        <v>1.1055797925412499E-7</v>
      </c>
      <c r="BS74" s="10">
        <f>3/24000000*OO[[#This Row],[127 (04JUL1985 18:00:00)-Water Temperature (C)]]*OO[[#This Row],[69]]</f>
        <v>1.0202801966499998E-7</v>
      </c>
      <c r="BT74" s="10">
        <f>3/24000000*OO[[#This Row],[128 (04JUL1985 21:00:00)-Water Temperature (C)]]*OO[[#This Row],[70]]</f>
        <v>9.451568997000001E-8</v>
      </c>
      <c r="BU74" s="10">
        <f>3/24000000*OO[[#This Row],[129 (05JUL1985 00:00:00)-Water Temperature (C)]]*OO[[#This Row],[71]]</f>
        <v>8.7704580292312501E-8</v>
      </c>
      <c r="BV74" s="10">
        <f>3/24000000*OO[[#This Row],[130 (05JUL1985 03:00:00)-Water Temperature (C)]]*OO[[#This Row],[72]]</f>
        <v>8.3588320392524984E-8</v>
      </c>
      <c r="BW74" s="10">
        <f>3/24000000*OO[[#This Row],[131 (05JUL1985 06:00:00)-Water Temperature (C)]]*OO[[#This Row],[73]]</f>
        <v>7.9616215427774987E-8</v>
      </c>
      <c r="BX74" s="10">
        <f>3/24000000*OO[[#This Row],[132 (05JUL1985 09:00:00)-Water Temperature (C)]]*OO[[#This Row],[74]]</f>
        <v>7.6711195048950005E-8</v>
      </c>
      <c r="BY74" s="10">
        <f>3/24000000*OO[[#This Row],[133 (05JUL1985 12:00:00)-Water Temperature (C)]]*OO[[#This Row],[75]]</f>
        <v>7.4259545257599986E-8</v>
      </c>
      <c r="BZ74" s="10">
        <f>3/24000000*OO[[#This Row],[134 (05JUL1985 15:00:00)-Water Temperature (C)]]*OO[[#This Row],[76]]</f>
        <v>7.1050361876999997E-8</v>
      </c>
      <c r="CA74" s="10">
        <f>3/24000000*OO[[#This Row],[135 (05JUL1985 18:00:00)-Water Temperature (C)]]*OO[[#This Row],[77]]</f>
        <v>6.7662503791250003E-8</v>
      </c>
      <c r="CB74" s="10">
        <f>3/24000000*OO[[#This Row],[136 (05JUL1985 21:00:00)-Water Temperature (C)]]*OO[[#This Row],[78]]</f>
        <v>6.4524587726987495E-8</v>
      </c>
      <c r="CC74" s="10">
        <f>3/24000000*OO[[#This Row],[137 (06JUL1985 00:00:00)-Water Temperature (C)]]*OO[[#This Row],[79]]</f>
        <v>6.1470821736449998E-8</v>
      </c>
      <c r="CD74" s="10">
        <f>3/24000000*OO[[#This Row],[138 (06JUL1985 03:00:00)-Water Temperature (C)]]*OO[[#This Row],[80]]</f>
        <v>6.0008728388574999E-8</v>
      </c>
      <c r="CE74" s="10">
        <f>3/24000000*OO[[#This Row],[139 (06JUL1985 06:00:00)-Water Temperature (C)]]*OO[[#This Row],[81]]</f>
        <v>5.8893153810399992E-8</v>
      </c>
      <c r="CF74" s="10">
        <f>3/24000000*OO[[#This Row],[140 (06JUL1985 09:00:00)-Water Temperature (C)]]*OO[[#This Row],[82]]</f>
        <v>5.8095817073987492E-8</v>
      </c>
      <c r="CG74" s="10">
        <f>3/24000000*OO[[#This Row],[141 (06JUL1985 12:00:00)-Water Temperature (C)]]*OO[[#This Row],[83]]</f>
        <v>5.6909901223512496E-8</v>
      </c>
      <c r="CH74" s="10">
        <f>3/24000000*OO[[#This Row],[142 (06JUL1985 15:00:00)-Water Temperature (C)]]*OO[[#This Row],[84]]</f>
        <v>5.4790791969749996E-8</v>
      </c>
      <c r="CI74" s="10">
        <f>3/24000000*OO[[#This Row],[143 (06JUL1985 18:00:00)-Water Temperature (C)]]*OO[[#This Row],[85]]</f>
        <v>5.2069175304699993E-8</v>
      </c>
      <c r="CJ74" s="10">
        <f>3/24000000*OO[[#This Row],[144 (06JUL1985 21:00:00)-Water Temperature (C)]]*OO[[#This Row],[86]]</f>
        <v>4.9491170539662502E-8</v>
      </c>
      <c r="CK74" s="10">
        <f>3/24000000*OO[[#This Row],[145 (07JUL1985 00:00:00)-Water Temperature (C)]]*OO[[#This Row],[87]]</f>
        <v>4.6870022143749997E-8</v>
      </c>
      <c r="CL74" s="10">
        <f>3/24000000*OO[[#This Row],[146 (07JUL1985 03:00:00)-Water Temperature (C)]]*OO[[#This Row],[88]]</f>
        <v>4.5516378084012503E-8</v>
      </c>
      <c r="CM74" s="10">
        <f>3/24000000*OO[[#This Row],[147 (07JUL1985 06:00:00)-Water Temperature (C)]]*OO[[#This Row],[89]]</f>
        <v>4.3383771945300002E-8</v>
      </c>
      <c r="CN74" s="10">
        <f>3/24000000*OO[[#This Row],[148 (07JUL1985 09:00:00)-Water Temperature (C)]]*OO[[#This Row],[90]]</f>
        <v>4.0512059464324994E-8</v>
      </c>
      <c r="CO74" s="10">
        <f>3/24000000*OO[[#This Row],[149 (07JUL1985 12:00:00)-Water Temperature (C)]]*OO[[#This Row],[91]]</f>
        <v>3.7518423775800002E-8</v>
      </c>
      <c r="CP74" s="10">
        <f>3/24000000*OO[[#This Row],[150 (07JUL1985 15:00:00)-Water Temperature (C)]]*OO[[#This Row],[92]]</f>
        <v>3.5466184109800001E-8</v>
      </c>
      <c r="CQ74" s="10">
        <f>3/24000000*OO[[#This Row],[151 (07JUL1985 18:00:00)-Water Temperature (C)]]*OO[[#This Row],[93]]</f>
        <v>3.4078185726749992E-8</v>
      </c>
      <c r="CR74" s="10">
        <f>3/24000000*OO[[#This Row],[152 (07JUL1985 21:00:00)-Water Temperature (C)]]*OO[[#This Row],[94]]</f>
        <v>3.3013222235124994E-8</v>
      </c>
      <c r="CS74" s="10">
        <f>3/24000000*OO[[#This Row],[153 (08JUL1985 00:00:00)-Water Temperature (C)]]*OO[[#This Row],[95]]</f>
        <v>3.1818784340625001E-8</v>
      </c>
      <c r="CT74" s="10">
        <f>3/24000000*OO[[#This Row],[154 (08JUL1985 03:00:00)-Water Temperature (C)]]*OO[[#This Row],[96]]</f>
        <v>3.1512016732700006E-8</v>
      </c>
      <c r="CU74" s="10">
        <f>3/24000000*OO[[#This Row],[155 (08JUL1985 06:00:00)-Water Temperature (C)]]*OO[[#This Row],[97]]</f>
        <v>3.19046760202625E-8</v>
      </c>
      <c r="CV74" s="10">
        <f>3/24000000*OO[[#This Row],[156 (08JUL1985 09:00:00)-Water Temperature (C)]]*OO[[#This Row],[98]]</f>
        <v>3.2501006460599996E-8</v>
      </c>
      <c r="CW74" s="10">
        <f>3/24000000*OO[[#This Row],[157 (08JUL1985 12:00:00)-Water Temperature (C)]]*OO[[#This Row],[99]]</f>
        <v>3.2832855904499994E-8</v>
      </c>
    </row>
    <row r="75" spans="1:101" x14ac:dyDescent="0.35">
      <c r="A75" t="s">
        <v>80</v>
      </c>
      <c r="B75">
        <v>768.5471</v>
      </c>
      <c r="C75" s="10">
        <f>3/24*OO[[#This Row],[59 (26JUN1985 06:00:00)-Water Temperature (C)]]*OO[[#This Row],[1]]/SUM(OO[1])</f>
        <v>5.1596273647517365E-23</v>
      </c>
      <c r="D75" s="10">
        <f>3/24*OO[[#This Row],[60 (26JUN1985 09:00:00)-Water Temperature (C)]]*OO[[#This Row],[2]]/SUM(OO[2])</f>
        <v>2.7671484171287792E-10</v>
      </c>
      <c r="E75" s="10">
        <f>3/24*OO[[#This Row],[61 (26JUN1985 12:00:00)-Water Temperature (C)]]*OO[[#This Row],[3]]/SUM(OO[3])</f>
        <v>1.7401342256912334E-3</v>
      </c>
      <c r="F75" s="10">
        <f>3/24*OO[[#This Row],[62 (26JUN1985 15:00:00)-Water Temperature (C)]]*OO[[#This Row],[4]]/SUM(OO[4])</f>
        <v>8.3691267453682078E-2</v>
      </c>
      <c r="G75" s="10">
        <f>3/24*OO[[#This Row],[63 (26JUN1985 18:00:00)-Water Temperature (C)]]*OO[[#This Row],[5]]/SUM(OO[5])</f>
        <v>0.14519617234755924</v>
      </c>
      <c r="H75" s="10">
        <f>3/24*OO[[#This Row],[64 (26JUN1985 21:00:00)-Water Temperature (C)]]*OO[[#This Row],[6]]/SUM(OO[6])</f>
        <v>4.3018522173245081E-2</v>
      </c>
      <c r="I75" s="10">
        <f>3/24*OO[[#This Row],[65 (27JUN1985 00:00:00)-Water Temperature (C)]]*OO[[#This Row],[7]]/SUM(OO[7])</f>
        <v>4.6697833879645436E-3</v>
      </c>
      <c r="J75" s="10">
        <f>3/24*OO[[#This Row],[66 (27JUN1985 03:00:00)-Water Temperature (C)]]*OO[[#This Row],[8]]/SUM(OO[8])</f>
        <v>3.7357471376297927E-4</v>
      </c>
      <c r="K75" s="10">
        <f>3/24*OO[[#This Row],[67 (27JUN1985 06:00:00)-Water Temperature (C)]]*OO[[#This Row],[9]]/SUM(OO[9])</f>
        <v>8.2350257435559289E-5</v>
      </c>
      <c r="L75" s="10">
        <f>3/24*OO[[#This Row],[68 (27JUN1985 09:00:00)-Water Temperature (C)]]*OO[[#This Row],[10]]/SUM(OO[10])</f>
        <v>6.0605405845369857E-5</v>
      </c>
      <c r="M75" s="10">
        <f>3/24*OO[[#This Row],[69 (27JUN1985 12:00:00)-Water Temperature (C)]]*OO[[#This Row],[11]]/SUM(OO[11])</f>
        <v>6.0687473304774405E-5</v>
      </c>
      <c r="N75" s="10">
        <f>3/24*OO[[#This Row],[70 (27JUN1985 15:00:00)-Water Temperature (C)]]*OO[[#This Row],[12]]/SUM(OO[12])</f>
        <v>6.7648584912127942E-5</v>
      </c>
      <c r="O75" s="10">
        <f>3/24*OO[[#This Row],[71 (27JUN1985 18:00:00)-Water Temperature (C)]]*OO[[#This Row],[13]]/SUM(OO[13])</f>
        <v>7.1277720074122984E-5</v>
      </c>
      <c r="P75" s="10">
        <f>3/24*OO[[#This Row],[72 (27JUN1985 21:00:00)-Water Temperature (C)]]*OO[[#This Row],[14]]/SUM(OO[14])</f>
        <v>6.8010069050599285E-5</v>
      </c>
      <c r="Q75" s="10">
        <f>3/24*OO[[#This Row],[73 (28JUN1985 00:00:00)-Water Temperature (C)]]*OO[[#This Row],[15]]/SUM(OO[15])</f>
        <v>6.131635160155292E-5</v>
      </c>
      <c r="R75" s="10">
        <f>3/24*OO[[#This Row],[74 (28JUN1985 03:00:00)-Water Temperature (C)]]*OO[[#This Row],[16]]/SUM(OO[16])</f>
        <v>5.4954357043273178E-5</v>
      </c>
      <c r="S75" s="10">
        <f>3/24*OO[[#This Row],[75 (28JUN1985 06:00:00)-Water Temperature (C)]]*OO[[#This Row],[17]]/SUM(OO[17])</f>
        <v>4.8718885737445875E-5</v>
      </c>
      <c r="T75" s="10">
        <f>3/24*OO[[#This Row],[76 (28JUN1985 09:00:00)-Water Temperature (C)]]*OO[[#This Row],[18]]/SUM(OO[18])</f>
        <v>4.32896453894782E-5</v>
      </c>
      <c r="U75" s="10">
        <f>3/24*OO[[#This Row],[77 (28JUN1985 12:00:00)-Water Temperature (C)]]*OO[[#This Row],[19]]/SUM(OO[19])</f>
        <v>3.8242602776519275E-5</v>
      </c>
      <c r="V75" s="10">
        <f>3/24000000*OO[[#This Row],[78 (28JUN1985 15:00:00)-Water Temperature (C)]]*OO[[#This Row],[20]]</f>
        <v>3.3628928663274993E-5</v>
      </c>
      <c r="W75" s="10">
        <f>3/24000000*OO[[#This Row],[79 (28JUN1985 18:00:00)-Water Temperature (C)]]*OO[[#This Row],[21]]</f>
        <v>2.9465854365262497E-5</v>
      </c>
      <c r="X75" s="10">
        <f>3/24000000*OO[[#This Row],[80 (28JUN1985 21:00:00)-Water Temperature (C)]]*OO[[#This Row],[22]]</f>
        <v>2.5706626381699999E-5</v>
      </c>
      <c r="Y75" s="10">
        <f>3/24000000*OO[[#This Row],[81 (29JUN1985 00:00:00)-Water Temperature (C)]]*OO[[#This Row],[23]]</f>
        <v>2.2149932823299999E-5</v>
      </c>
      <c r="Z75" s="10">
        <f>3/24000000*OO[[#This Row],[82 (29JUN1985 03:00:00)-Water Temperature (C)]]*OO[[#This Row],[24]]</f>
        <v>1.9422557540471248E-5</v>
      </c>
      <c r="AA75" s="10">
        <f>3/24000000*OO[[#This Row],[83 (29JUN1985 06:00:00)-Water Temperature (C)]]*OO[[#This Row],[25]]</f>
        <v>1.678583761113875E-5</v>
      </c>
      <c r="AB75" s="10">
        <f>3/24000000*OO[[#This Row],[84 (29JUN1985 09:00:00)-Water Temperature (C)]]*OO[[#This Row],[26]]</f>
        <v>1.4877757652943751E-5</v>
      </c>
      <c r="AC75" s="10">
        <f>3/24000000*OO[[#This Row],[85 (29JUN1985 12:00:00)-Water Temperature (C)]]*OO[[#This Row],[27]]</f>
        <v>1.3228303679201248E-5</v>
      </c>
      <c r="AD75" s="10">
        <f>3/24000000*OO[[#This Row],[86 (29JUN1985 15:00:00)-Water Temperature (C)]]*OO[[#This Row],[28]]</f>
        <v>1.1716511755199999E-5</v>
      </c>
      <c r="AE75" s="10">
        <f>3/24000000*OO[[#This Row],[88 (29JUN1985 21:00:00)-Water Temperature (C)]]*OO[[#This Row],[30]]</f>
        <v>8.9868836945775001E-6</v>
      </c>
      <c r="AF75" s="10">
        <f>3/24000000*OO[[#This Row],[88 (29JUN1985 21:00:00)-Water Temperature (C)]]*OO[[#This Row],[30]]</f>
        <v>8.9868836945775001E-6</v>
      </c>
      <c r="AG75" s="10">
        <f>3/24000000*OO[[#This Row],[89 (30JUN1985 00:00:00)-Water Temperature (C)]]*OO[[#This Row],[31]]</f>
        <v>7.8470455756975006E-6</v>
      </c>
      <c r="AH75" s="10">
        <f>3/24000000*OO[[#This Row],[90 (30JUN1985 03:00:00)-Water Temperature (C)]]*OO[[#This Row],[32]]</f>
        <v>7.0993126501374987E-6</v>
      </c>
      <c r="AI75" s="10">
        <f>3/24000000*OO[[#This Row],[91 (30JUN1985 06:00:00)-Water Temperature (C)]]*OO[[#This Row],[33]]</f>
        <v>6.4389452335987502E-6</v>
      </c>
      <c r="AJ75" s="10">
        <f>3/24000000*OO[[#This Row],[92 (30JUN1985 09:00:00)-Water Temperature (C)]]*OO[[#This Row],[34]]</f>
        <v>5.8059561132474991E-6</v>
      </c>
      <c r="AK75" s="10">
        <f>3/24000000*OO[[#This Row],[93 (30JUN1985 12:00:00)-Water Temperature (C)]]*OO[[#This Row],[35]]</f>
        <v>5.1562407671999998E-6</v>
      </c>
      <c r="AL75" s="10">
        <f>3/24000000*OO[[#This Row],[94 (30JUN1985 15:00:00)-Water Temperature (C)]]*OO[[#This Row],[36]]</f>
        <v>4.3362698128537504E-6</v>
      </c>
      <c r="AM75" s="10">
        <f>3/24000000*OO[[#This Row],[95 (30JUN1985 18:00:00)-Water Temperature (C)]]*OO[[#This Row],[37]]</f>
        <v>3.3345940919549997E-6</v>
      </c>
      <c r="AN75" s="10">
        <f>3/24000000*OO[[#This Row],[96 (30JUN1985 21:00:00)-Water Temperature (C)]]*OO[[#This Row],[38]]</f>
        <v>2.3746597009134999E-6</v>
      </c>
      <c r="AO75" s="10">
        <f>3/24000000*OO[[#This Row],[97 (01JUL1985 00:00:00)-Water Temperature (C)]]*OO[[#This Row],[39]]</f>
        <v>1.6344721144192498E-6</v>
      </c>
      <c r="AP75" s="10">
        <f>3/24000000*OO[[#This Row],[98 (01JUL1985 03:00:00)-Water Temperature (C)]]*OO[[#This Row],[40]]</f>
        <v>1.1811366639554999E-6</v>
      </c>
      <c r="AQ75" s="10">
        <f>3/24000000*OO[[#This Row],[99 (01JUL1985 06:00:00)-Water Temperature (C)]]*OO[[#This Row],[41]]</f>
        <v>9.0866402751862507E-7</v>
      </c>
      <c r="AR75" s="10">
        <f>3/24000000*OO[[#This Row],[100 (01JUL1985 09:00:00)-Water Temperature (C)]]*OO[[#This Row],[42]]</f>
        <v>7.3602972933999995E-7</v>
      </c>
      <c r="AS75" s="10">
        <f>3/24000000*OO[[#This Row],[101 (01JUL1985 12:00:00)-Water Temperature (C)]]*OO[[#This Row],[43]]</f>
        <v>6.2639150067524993E-7</v>
      </c>
      <c r="AT75" s="10">
        <f>3/24000000*OO[[#This Row],[102 (01JUL1985 15:00:00)-Water Temperature (C)]]*OO[[#This Row],[44]]</f>
        <v>5.4372587017675006E-7</v>
      </c>
      <c r="AU75" s="10">
        <f>3/24000000*OO[[#This Row],[103 (01JUL1985 18:00:00)-Water Temperature (C)]]*OO[[#This Row],[45]]</f>
        <v>4.7554575608549999E-7</v>
      </c>
      <c r="AV75" s="10">
        <f>3/24000000*OO[[#This Row],[104 (01JUL1985 21:00:00)-Water Temperature (C)]]*OO[[#This Row],[46]]</f>
        <v>4.1451397005674996E-7</v>
      </c>
      <c r="AW75" s="10">
        <f>3/24000000*OO[[#This Row],[105 (02JUL1985 00:00:00)-Water Temperature (C)]]*OO[[#This Row],[47]]</f>
        <v>3.6619401926562497E-7</v>
      </c>
      <c r="AX75" s="10">
        <f>3/24000000*OO[[#This Row],[106 (02JUL1985 03:00:00)-Water Temperature (C)]]*OO[[#This Row],[48]]</f>
        <v>3.3708749168625001E-7</v>
      </c>
      <c r="AY75" s="10">
        <f>3/24000000*OO[[#This Row],[107 (02JUL1985 06:00:00)-Water Temperature (C)]]*OO[[#This Row],[49]]</f>
        <v>3.2027627363550001E-7</v>
      </c>
      <c r="AZ75" s="10">
        <f>3/24000000*OO[[#This Row],[108 (02JUL1985 09:00:00)-Water Temperature (C)]]*OO[[#This Row],[50]]</f>
        <v>3.1224084469312504E-7</v>
      </c>
      <c r="BA75" s="10">
        <f>3/24000000*OO[[#This Row],[109 (02JUL1985 12:00:00)-Water Temperature (C)]]*OO[[#This Row],[51]]</f>
        <v>3.0664690269499995E-7</v>
      </c>
      <c r="BB75" s="10">
        <f>3/24000000*OO[[#This Row],[110 (02JUL1985 15:00:00)-Water Temperature (C)]]*OO[[#This Row],[52]]</f>
        <v>2.9913184683787502E-7</v>
      </c>
      <c r="BC75" s="10">
        <f>3/24000000*OO[[#This Row],[111 (02JUL1985 18:00:00)-Water Temperature (C)]]*OO[[#This Row],[53]]</f>
        <v>2.8759631505750002E-7</v>
      </c>
      <c r="BD75" s="10">
        <f>3/24000000*OO[[#This Row],[112 (02JUL1985 21:00:00)-Water Temperature (C)]]*OO[[#This Row],[54]]</f>
        <v>2.7769689887187497E-7</v>
      </c>
      <c r="BE75" s="10">
        <f>3/24000000*OO[[#This Row],[113 (03JUL1985 00:00:00)-Water Temperature (C)]]*OO[[#This Row],[55]]</f>
        <v>2.6541287515600001E-7</v>
      </c>
      <c r="BF75" s="10">
        <f>3/24000000*OO[[#This Row],[114 (03JUL1985 03:00:00)-Water Temperature (C)]]*OO[[#This Row],[56]]</f>
        <v>2.5434136355624998E-7</v>
      </c>
      <c r="BG75" s="10">
        <f>3/24000000*OO[[#This Row],[115 (03JUL1985 06:00:00)-Water Temperature (C)]]*OO[[#This Row],[57]]</f>
        <v>2.4329673660600001E-7</v>
      </c>
      <c r="BH75" s="10">
        <f>3/24000000*OO[[#This Row],[116 (03JUL1985 09:00:00)-Water Temperature (C)]]*OO[[#This Row],[58]]</f>
        <v>2.3195644934000001E-7</v>
      </c>
      <c r="BI75" s="10">
        <f>3/24000000*OO[[#This Row],[117 (03JUL1985 12:00:00)-Water Temperature (C)]]*OO[[#This Row],[59]]</f>
        <v>2.2107048973721249E-7</v>
      </c>
      <c r="BJ75" s="10">
        <f>3/24000000*OO[[#This Row],[118 (03JUL1985 15:00:00)-Water Temperature (C)]]*OO[[#This Row],[60]]</f>
        <v>2.0957262164999998E-7</v>
      </c>
      <c r="BK75" s="10">
        <f>3/24000000*OO[[#This Row],[119 (03JUL1985 18:00:00)-Water Temperature (C)]]*OO[[#This Row],[61]]</f>
        <v>1.9622742542819999E-7</v>
      </c>
      <c r="BL75" s="10">
        <f>3/24000000*OO[[#This Row],[120 (03JUL1985 21:00:00)-Water Temperature (C)]]*OO[[#This Row],[62]]</f>
        <v>1.8494307513340001E-7</v>
      </c>
      <c r="BM75" s="10">
        <f>3/24000000*OO[[#This Row],[121 (04JUL1985 00:00:00)-Water Temperature (C)]]*OO[[#This Row],[63]]</f>
        <v>1.7564104802019996E-7</v>
      </c>
      <c r="BN75" s="10">
        <f>3/24000000*OO[[#This Row],[122 (04JUL1985 03:00:00)-Water Temperature (C)]]*OO[[#This Row],[64]]</f>
        <v>1.737423403264E-7</v>
      </c>
      <c r="BO75" s="10">
        <f>3/24000000*OO[[#This Row],[123 (04JUL1985 06:00:00)-Water Temperature (C)]]*OO[[#This Row],[65]]</f>
        <v>1.7229560316407501E-7</v>
      </c>
      <c r="BP75" s="10">
        <f>3/24000000*OO[[#This Row],[124 (04JUL1985 09:00:00)-Water Temperature (C)]]*OO[[#This Row],[66]]</f>
        <v>1.6874700230602501E-7</v>
      </c>
      <c r="BQ75" s="10">
        <f>3/24000000*OO[[#This Row],[125 (04JUL1985 12:00:00)-Water Temperature (C)]]*OO[[#This Row],[67]]</f>
        <v>1.6048058551579999E-7</v>
      </c>
      <c r="BR75" s="10">
        <f>3/24000000*OO[[#This Row],[126 (04JUL1985 15:00:00)-Water Temperature (C)]]*OO[[#This Row],[68]]</f>
        <v>1.5017726514752499E-7</v>
      </c>
      <c r="BS75" s="10">
        <f>3/24000000*OO[[#This Row],[127 (04JUL1985 18:00:00)-Water Temperature (C)]]*OO[[#This Row],[69]]</f>
        <v>1.3862726071343751E-7</v>
      </c>
      <c r="BT75" s="10">
        <f>3/24000000*OO[[#This Row],[128 (04JUL1985 21:00:00)-Water Temperature (C)]]*OO[[#This Row],[70]]</f>
        <v>1.2838453517947501E-7</v>
      </c>
      <c r="BU75" s="10">
        <f>3/24000000*OO[[#This Row],[129 (05JUL1985 00:00:00)-Water Temperature (C)]]*OO[[#This Row],[71]]</f>
        <v>1.191847415724E-7</v>
      </c>
      <c r="BV75" s="10">
        <f>3/24000000*OO[[#This Row],[130 (05JUL1985 03:00:00)-Water Temperature (C)]]*OO[[#This Row],[72]]</f>
        <v>1.1348484674679999E-7</v>
      </c>
      <c r="BW75" s="10">
        <f>3/24000000*OO[[#This Row],[131 (05JUL1985 06:00:00)-Water Temperature (C)]]*OO[[#This Row],[73]]</f>
        <v>1.0814704637099998E-7</v>
      </c>
      <c r="BX75" s="10">
        <f>3/24000000*OO[[#This Row],[132 (05JUL1985 09:00:00)-Water Temperature (C)]]*OO[[#This Row],[74]]</f>
        <v>1.039178680318875E-7</v>
      </c>
      <c r="BY75" s="10">
        <f>3/24000000*OO[[#This Row],[133 (05JUL1985 12:00:00)-Water Temperature (C)]]*OO[[#This Row],[75]]</f>
        <v>1.003853779445875E-7</v>
      </c>
      <c r="BZ75" s="10">
        <f>3/24000000*OO[[#This Row],[134 (05JUL1985 15:00:00)-Water Temperature (C)]]*OO[[#This Row],[76]]</f>
        <v>9.5965101644624983E-8</v>
      </c>
      <c r="CA75" s="10">
        <f>3/24000000*OO[[#This Row],[135 (05JUL1985 18:00:00)-Water Temperature (C)]]*OO[[#This Row],[77]]</f>
        <v>9.1249746319925011E-8</v>
      </c>
      <c r="CB75" s="10">
        <f>3/24000000*OO[[#This Row],[136 (05JUL1985 21:00:00)-Water Temperature (C)]]*OO[[#This Row],[78]]</f>
        <v>8.7049991097924985E-8</v>
      </c>
      <c r="CC75" s="10">
        <f>3/24000000*OO[[#This Row],[137 (06JUL1985 00:00:00)-Water Temperature (C)]]*OO[[#This Row],[79]]</f>
        <v>8.3000264827462496E-8</v>
      </c>
      <c r="CD75" s="10">
        <f>3/24000000*OO[[#This Row],[138 (06JUL1985 03:00:00)-Water Temperature (C)]]*OO[[#This Row],[80]]</f>
        <v>8.1001404594325003E-8</v>
      </c>
      <c r="CE75" s="10">
        <f>3/24000000*OO[[#This Row],[139 (06JUL1985 06:00:00)-Water Temperature (C)]]*OO[[#This Row],[81]]</f>
        <v>7.951769842417499E-8</v>
      </c>
      <c r="CF75" s="10">
        <f>3/24000000*OO[[#This Row],[140 (06JUL1985 09:00:00)-Water Temperature (C)]]*OO[[#This Row],[82]]</f>
        <v>7.8376173259149987E-8</v>
      </c>
      <c r="CG75" s="10">
        <f>3/24000000*OO[[#This Row],[141 (06JUL1985 12:00:00)-Water Temperature (C)]]*OO[[#This Row],[83]]</f>
        <v>7.675482615885001E-8</v>
      </c>
      <c r="CH75" s="10">
        <f>3/24000000*OO[[#This Row],[142 (06JUL1985 15:00:00)-Water Temperature (C)]]*OO[[#This Row],[84]]</f>
        <v>7.393531516214999E-8</v>
      </c>
      <c r="CI75" s="10">
        <f>3/24000000*OO[[#This Row],[143 (06JUL1985 18:00:00)-Water Temperature (C)]]*OO[[#This Row],[85]]</f>
        <v>7.0202930771249989E-8</v>
      </c>
      <c r="CJ75" s="10">
        <f>3/24000000*OO[[#This Row],[144 (06JUL1985 21:00:00)-Water Temperature (C)]]*OO[[#This Row],[86]]</f>
        <v>6.6766666612199995E-8</v>
      </c>
      <c r="CK75" s="10">
        <f>3/24000000*OO[[#This Row],[145 (07JUL1985 00:00:00)-Water Temperature (C)]]*OO[[#This Row],[87]]</f>
        <v>6.3315370746449995E-8</v>
      </c>
      <c r="CL75" s="10">
        <f>3/24000000*OO[[#This Row],[146 (07JUL1985 03:00:00)-Water Temperature (C)]]*OO[[#This Row],[88]]</f>
        <v>6.1474551215149994E-8</v>
      </c>
      <c r="CM75" s="10">
        <f>3/24000000*OO[[#This Row],[147 (07JUL1985 06:00:00)-Water Temperature (C)]]*OO[[#This Row],[89]]</f>
        <v>5.891380640425E-8</v>
      </c>
      <c r="CN75" s="10">
        <f>3/24000000*OO[[#This Row],[148 (07JUL1985 09:00:00)-Water Temperature (C)]]*OO[[#This Row],[90]]</f>
        <v>5.5073334101499991E-8</v>
      </c>
      <c r="CO75" s="10">
        <f>3/24000000*OO[[#This Row],[149 (07JUL1985 12:00:00)-Water Temperature (C)]]*OO[[#This Row],[91]]</f>
        <v>5.1039982063162499E-8</v>
      </c>
      <c r="CP75" s="10">
        <f>3/24000000*OO[[#This Row],[150 (07JUL1985 15:00:00)-Water Temperature (C)]]*OO[[#This Row],[92]]</f>
        <v>4.7996041422862503E-8</v>
      </c>
      <c r="CQ75" s="10">
        <f>3/24000000*OO[[#This Row],[151 (07JUL1985 18:00:00)-Water Temperature (C)]]*OO[[#This Row],[93]]</f>
        <v>4.5864594829999985E-8</v>
      </c>
      <c r="CR75" s="10">
        <f>3/24000000*OO[[#This Row],[152 (07JUL1985 21:00:00)-Water Temperature (C)]]*OO[[#This Row],[94]]</f>
        <v>4.4389649772175001E-8</v>
      </c>
      <c r="CS75" s="10">
        <f>3/24000000*OO[[#This Row],[153 (08JUL1985 00:00:00)-Water Temperature (C)]]*OO[[#This Row],[95]]</f>
        <v>4.2880983801149996E-8</v>
      </c>
      <c r="CT75" s="10">
        <f>3/24000000*OO[[#This Row],[154 (08JUL1985 03:00:00)-Water Temperature (C)]]*OO[[#This Row],[96]]</f>
        <v>4.2415235313749995E-8</v>
      </c>
      <c r="CU75" s="10">
        <f>3/24000000*OO[[#This Row],[155 (08JUL1985 06:00:00)-Water Temperature (C)]]*OO[[#This Row],[97]]</f>
        <v>4.2823222687449998E-8</v>
      </c>
      <c r="CV75" s="10">
        <f>3/24000000*OO[[#This Row],[156 (08JUL1985 09:00:00)-Water Temperature (C)]]*OO[[#This Row],[98]]</f>
        <v>4.3535132066362505E-8</v>
      </c>
      <c r="CW75" s="10">
        <f>3/24000000*OO[[#This Row],[157 (08JUL1985 12:00:00)-Water Temperature (C)]]*OO[[#This Row],[99]]</f>
        <v>4.3998725718399994E-8</v>
      </c>
    </row>
    <row r="76" spans="1:101" x14ac:dyDescent="0.35">
      <c r="A76" t="s">
        <v>81</v>
      </c>
      <c r="B76">
        <v>771.43349999999998</v>
      </c>
      <c r="C76" s="10">
        <f>3/24*OO[[#This Row],[59 (26JUN1985 06:00:00)-Water Temperature (C)]]*OO[[#This Row],[1]]/SUM(OO[1])</f>
        <v>1.0476852637976697E-23</v>
      </c>
      <c r="D76" s="10">
        <f>3/24*OO[[#This Row],[60 (26JUN1985 09:00:00)-Water Temperature (C)]]*OO[[#This Row],[2]]/SUM(OO[2])</f>
        <v>6.343627227337259E-11</v>
      </c>
      <c r="E76" s="10">
        <f>3/24*OO[[#This Row],[61 (26JUN1985 12:00:00)-Water Temperature (C)]]*OO[[#This Row],[3]]/SUM(OO[3])</f>
        <v>1.0271432622721583E-3</v>
      </c>
      <c r="F76" s="10">
        <f>3/24*OO[[#This Row],[62 (26JUN1985 15:00:00)-Water Temperature (C)]]*OO[[#This Row],[4]]/SUM(OO[4])</f>
        <v>7.7803139395981075E-2</v>
      </c>
      <c r="G76" s="10">
        <f>3/24*OO[[#This Row],[63 (26JUN1985 18:00:00)-Water Temperature (C)]]*OO[[#This Row],[5]]/SUM(OO[5])</f>
        <v>0.18305349468939366</v>
      </c>
      <c r="H76" s="10">
        <f>3/24*OO[[#This Row],[64 (26JUN1985 21:00:00)-Water Temperature (C)]]*OO[[#This Row],[6]]/SUM(OO[6])</f>
        <v>7.1969471681357214E-2</v>
      </c>
      <c r="I76" s="10">
        <f>3/24*OO[[#This Row],[65 (27JUN1985 00:00:00)-Water Temperature (C)]]*OO[[#This Row],[7]]/SUM(OO[7])</f>
        <v>1.0254724662476821E-2</v>
      </c>
      <c r="J76" s="10">
        <f>3/24*OO[[#This Row],[66 (27JUN1985 03:00:00)-Water Temperature (C)]]*OO[[#This Row],[8]]/SUM(OO[8])</f>
        <v>9.8936196743435552E-4</v>
      </c>
      <c r="K76" s="10">
        <f>3/24*OO[[#This Row],[67 (27JUN1985 06:00:00)-Water Temperature (C)]]*OO[[#This Row],[9]]/SUM(OO[9])</f>
        <v>1.5246794549087414E-4</v>
      </c>
      <c r="L76" s="10">
        <f>3/24*OO[[#This Row],[68 (27JUN1985 09:00:00)-Water Temperature (C)]]*OO[[#This Row],[10]]/SUM(OO[10])</f>
        <v>8.1047443203809765E-5</v>
      </c>
      <c r="M76" s="10">
        <f>3/24*OO[[#This Row],[69 (27JUN1985 12:00:00)-Water Temperature (C)]]*OO[[#This Row],[11]]/SUM(OO[11])</f>
        <v>7.5788080204139893E-5</v>
      </c>
      <c r="N76" s="10">
        <f>3/24*OO[[#This Row],[70 (27JUN1985 15:00:00)-Water Temperature (C)]]*OO[[#This Row],[12]]/SUM(OO[12])</f>
        <v>8.3253354818209208E-5</v>
      </c>
      <c r="O76" s="10">
        <f>3/24*OO[[#This Row],[71 (27JUN1985 18:00:00)-Water Temperature (C)]]*OO[[#This Row],[13]]/SUM(OO[13])</f>
        <v>8.9031932905208374E-5</v>
      </c>
      <c r="P76" s="10">
        <f>3/24*OO[[#This Row],[72 (27JUN1985 21:00:00)-Water Temperature (C)]]*OO[[#This Row],[14]]/SUM(OO[14])</f>
        <v>8.6463877433879313E-5</v>
      </c>
      <c r="Q76" s="10">
        <f>3/24*OO[[#This Row],[73 (28JUN1985 00:00:00)-Water Temperature (C)]]*OO[[#This Row],[15]]/SUM(OO[15])</f>
        <v>7.8854759715703949E-5</v>
      </c>
      <c r="R76" s="10">
        <f>3/24*OO[[#This Row],[74 (28JUN1985 03:00:00)-Water Temperature (C)]]*OO[[#This Row],[16]]/SUM(OO[16])</f>
        <v>7.1083204496792232E-5</v>
      </c>
      <c r="S76" s="10">
        <f>3/24*OO[[#This Row],[75 (28JUN1985 06:00:00)-Water Temperature (C)]]*OO[[#This Row],[17]]/SUM(OO[17])</f>
        <v>6.3137151960982293E-5</v>
      </c>
      <c r="T76" s="10">
        <f>3/24*OO[[#This Row],[76 (28JUN1985 09:00:00)-Water Temperature (C)]]*OO[[#This Row],[18]]/SUM(OO[18])</f>
        <v>5.6128293273055718E-5</v>
      </c>
      <c r="U76" s="10">
        <f>3/24*OO[[#This Row],[77 (28JUN1985 12:00:00)-Water Temperature (C)]]*OO[[#This Row],[19]]/SUM(OO[19])</f>
        <v>4.9609176403585856E-5</v>
      </c>
      <c r="V76" s="10">
        <f>3/24000000*OO[[#This Row],[78 (28JUN1985 15:00:00)-Water Temperature (C)]]*OO[[#This Row],[20]]</f>
        <v>4.3634309615924996E-5</v>
      </c>
      <c r="W76" s="10">
        <f>3/24000000*OO[[#This Row],[79 (28JUN1985 18:00:00)-Water Temperature (C)]]*OO[[#This Row],[21]]</f>
        <v>3.8196447984000005E-5</v>
      </c>
      <c r="X76" s="10">
        <f>3/24000000*OO[[#This Row],[80 (28JUN1985 21:00:00)-Water Temperature (C)]]*OO[[#This Row],[22]]</f>
        <v>3.3449008770625005E-5</v>
      </c>
      <c r="Y76" s="10">
        <f>3/24000000*OO[[#This Row],[81 (29JUN1985 00:00:00)-Water Temperature (C)]]*OO[[#This Row],[23]]</f>
        <v>2.8948971968800002E-5</v>
      </c>
      <c r="Z76" s="10">
        <f>3/24000000*OO[[#This Row],[82 (29JUN1985 03:00:00)-Water Temperature (C)]]*OO[[#This Row],[24]]</f>
        <v>2.5385811586499999E-5</v>
      </c>
      <c r="AA76" s="10">
        <f>3/24000000*OO[[#This Row],[83 (29JUN1985 06:00:00)-Water Temperature (C)]]*OO[[#This Row],[25]]</f>
        <v>2.1955879851437498E-5</v>
      </c>
      <c r="AB76" s="10">
        <f>3/24000000*OO[[#This Row],[84 (29JUN1985 09:00:00)-Water Temperature (C)]]*OO[[#This Row],[26]]</f>
        <v>1.9417237212393748E-5</v>
      </c>
      <c r="AC76" s="10">
        <f>3/24000000*OO[[#This Row],[85 (29JUN1985 12:00:00)-Water Temperature (C)]]*OO[[#This Row],[27]]</f>
        <v>1.7249837720849998E-5</v>
      </c>
      <c r="AD76" s="10">
        <f>3/24000000*OO[[#This Row],[86 (29JUN1985 15:00:00)-Water Temperature (C)]]*OO[[#This Row],[28]]</f>
        <v>1.52654210521225E-5</v>
      </c>
      <c r="AE76" s="10">
        <f>3/24000000*OO[[#This Row],[88 (29JUN1985 21:00:00)-Water Temperature (C)]]*OO[[#This Row],[30]]</f>
        <v>1.1732418372377499E-5</v>
      </c>
      <c r="AF76" s="10">
        <f>3/24000000*OO[[#This Row],[88 (29JUN1985 21:00:00)-Water Temperature (C)]]*OO[[#This Row],[30]]</f>
        <v>1.1732418372377499E-5</v>
      </c>
      <c r="AG76" s="10">
        <f>3/24000000*OO[[#This Row],[89 (30JUN1985 00:00:00)-Water Temperature (C)]]*OO[[#This Row],[31]]</f>
        <v>1.0247157860186251E-5</v>
      </c>
      <c r="AH76" s="10">
        <f>3/24000000*OO[[#This Row],[90 (30JUN1985 03:00:00)-Water Temperature (C)]]*OO[[#This Row],[32]]</f>
        <v>9.2459760013499997E-6</v>
      </c>
      <c r="AI76" s="10">
        <f>3/24000000*OO[[#This Row],[91 (30JUN1985 06:00:00)-Water Temperature (C)]]*OO[[#This Row],[33]]</f>
        <v>8.397475667425E-6</v>
      </c>
      <c r="AJ76" s="10">
        <f>3/24000000*OO[[#This Row],[92 (30JUN1985 09:00:00)-Water Temperature (C)]]*OO[[#This Row],[34]]</f>
        <v>7.5893380187724982E-6</v>
      </c>
      <c r="AK76" s="10">
        <f>3/24000000*OO[[#This Row],[93 (30JUN1985 12:00:00)-Water Temperature (C)]]*OO[[#This Row],[35]]</f>
        <v>6.7725356445937507E-6</v>
      </c>
      <c r="AL76" s="10">
        <f>3/24000000*OO[[#This Row],[94 (30JUN1985 15:00:00)-Water Temperature (C)]]*OO[[#This Row],[36]]</f>
        <v>5.7688285619249992E-6</v>
      </c>
      <c r="AM76" s="10">
        <f>3/24000000*OO[[#This Row],[95 (30JUN1985 18:00:00)-Water Temperature (C)]]*OO[[#This Row],[37]]</f>
        <v>4.5276415364999997E-6</v>
      </c>
      <c r="AN76" s="10">
        <f>3/24000000*OO[[#This Row],[96 (30JUN1985 21:00:00)-Water Temperature (C)]]*OO[[#This Row],[38]]</f>
        <v>3.2872260414024999E-6</v>
      </c>
      <c r="AO76" s="10">
        <f>3/24000000*OO[[#This Row],[97 (01JUL1985 00:00:00)-Water Temperature (C)]]*OO[[#This Row],[39]]</f>
        <v>2.2783834944295E-6</v>
      </c>
      <c r="AP76" s="10">
        <f>3/24000000*OO[[#This Row],[98 (01JUL1985 03:00:00)-Water Temperature (C)]]*OO[[#This Row],[40]]</f>
        <v>1.6302969871764997E-6</v>
      </c>
      <c r="AQ76" s="10">
        <f>3/24000000*OO[[#This Row],[99 (01JUL1985 06:00:00)-Water Temperature (C)]]*OO[[#This Row],[41]]</f>
        <v>1.2370061286277501E-6</v>
      </c>
      <c r="AR76" s="10">
        <f>3/24000000*OO[[#This Row],[100 (01JUL1985 09:00:00)-Water Temperature (C)]]*OO[[#This Row],[42]]</f>
        <v>9.8763463291724979E-7</v>
      </c>
      <c r="AS76" s="10">
        <f>3/24000000*OO[[#This Row],[101 (01JUL1985 12:00:00)-Water Temperature (C)]]*OO[[#This Row],[43]]</f>
        <v>8.3214201276999983E-7</v>
      </c>
      <c r="AT76" s="10">
        <f>3/24000000*OO[[#This Row],[102 (01JUL1985 15:00:00)-Water Temperature (C)]]*OO[[#This Row],[44]]</f>
        <v>7.1775941498100008E-7</v>
      </c>
      <c r="AU76" s="10">
        <f>3/24000000*OO[[#This Row],[103 (01JUL1985 18:00:00)-Water Temperature (C)]]*OO[[#This Row],[45]]</f>
        <v>6.2699811081950005E-7</v>
      </c>
      <c r="AV76" s="10">
        <f>3/24000000*OO[[#This Row],[104 (01JUL1985 21:00:00)-Water Temperature (C)]]*OO[[#This Row],[46]]</f>
        <v>5.4681996908000005E-7</v>
      </c>
      <c r="AW76" s="10">
        <f>3/24000000*OO[[#This Row],[105 (02JUL1985 00:00:00)-Water Temperature (C)]]*OO[[#This Row],[47]]</f>
        <v>4.8181234777649997E-7</v>
      </c>
      <c r="AX76" s="10">
        <f>3/24000000*OO[[#This Row],[106 (02JUL1985 03:00:00)-Water Temperature (C)]]*OO[[#This Row],[48]]</f>
        <v>4.4102182077999992E-7</v>
      </c>
      <c r="AY76" s="10">
        <f>3/24000000*OO[[#This Row],[107 (02JUL1985 06:00:00)-Water Temperature (C)]]*OO[[#This Row],[49]]</f>
        <v>4.1673340624999994E-7</v>
      </c>
      <c r="AZ76" s="10">
        <f>3/24000000*OO[[#This Row],[108 (02JUL1985 09:00:00)-Water Temperature (C)]]*OO[[#This Row],[50]]</f>
        <v>4.0435291656500002E-7</v>
      </c>
      <c r="BA76" s="10">
        <f>3/24000000*OO[[#This Row],[109 (02JUL1985 12:00:00)-Water Temperature (C)]]*OO[[#This Row],[51]]</f>
        <v>3.960609090795E-7</v>
      </c>
      <c r="BB76" s="10">
        <f>3/24000000*OO[[#This Row],[110 (02JUL1985 15:00:00)-Water Temperature (C)]]*OO[[#This Row],[52]]</f>
        <v>3.8578174032024994E-7</v>
      </c>
      <c r="BC76" s="10">
        <f>3/24000000*OO[[#This Row],[111 (02JUL1985 18:00:00)-Water Temperature (C)]]*OO[[#This Row],[53]]</f>
        <v>3.70353300216E-7</v>
      </c>
      <c r="BD76" s="10">
        <f>3/24000000*OO[[#This Row],[112 (02JUL1985 21:00:00)-Water Temperature (C)]]*OO[[#This Row],[54]]</f>
        <v>3.5765271298125E-7</v>
      </c>
      <c r="BE76" s="10">
        <f>3/24000000*OO[[#This Row],[113 (03JUL1985 00:00:00)-Water Temperature (C)]]*OO[[#This Row],[55]]</f>
        <v>3.4293474356812508E-7</v>
      </c>
      <c r="BF76" s="10">
        <f>3/24000000*OO[[#This Row],[114 (03JUL1985 03:00:00)-Water Temperature (C)]]*OO[[#This Row],[56]]</f>
        <v>3.2931187302899997E-7</v>
      </c>
      <c r="BG76" s="10">
        <f>3/24000000*OO[[#This Row],[115 (03JUL1985 06:00:00)-Water Temperature (C)]]*OO[[#This Row],[57]]</f>
        <v>3.1577305585499997E-7</v>
      </c>
      <c r="BH76" s="10">
        <f>3/24000000*OO[[#This Row],[116 (03JUL1985 09:00:00)-Water Temperature (C)]]*OO[[#This Row],[58]]</f>
        <v>3.0157087938249999E-7</v>
      </c>
      <c r="BI76" s="10">
        <f>3/24000000*OO[[#This Row],[117 (03JUL1985 12:00:00)-Water Temperature (C)]]*OO[[#This Row],[59]]</f>
        <v>2.87212365092E-7</v>
      </c>
      <c r="BJ76" s="10">
        <f>3/24000000*OO[[#This Row],[118 (03JUL1985 15:00:00)-Water Temperature (C)]]*OO[[#This Row],[60]]</f>
        <v>2.7203050651274993E-7</v>
      </c>
      <c r="BK76" s="10">
        <f>3/24000000*OO[[#This Row],[119 (03JUL1985 18:00:00)-Water Temperature (C)]]*OO[[#This Row],[61]]</f>
        <v>2.5440606963799998E-7</v>
      </c>
      <c r="BL76" s="10">
        <f>3/24000000*OO[[#This Row],[120 (03JUL1985 21:00:00)-Water Temperature (C)]]*OO[[#This Row],[62]]</f>
        <v>2.3958170941087497E-7</v>
      </c>
      <c r="BM76" s="10">
        <f>3/24000000*OO[[#This Row],[121 (04JUL1985 00:00:00)-Water Temperature (C)]]*OO[[#This Row],[63]]</f>
        <v>2.2733437889374997E-7</v>
      </c>
      <c r="BN76" s="10">
        <f>3/24000000*OO[[#This Row],[122 (04JUL1985 03:00:00)-Water Temperature (C)]]*OO[[#This Row],[64]]</f>
        <v>2.2410111497635002E-7</v>
      </c>
      <c r="BO76" s="10">
        <f>3/24000000*OO[[#This Row],[123 (04JUL1985 06:00:00)-Water Temperature (C)]]*OO[[#This Row],[65]]</f>
        <v>2.2252534033654999E-7</v>
      </c>
      <c r="BP76" s="10">
        <f>3/24000000*OO[[#This Row],[124 (04JUL1985 09:00:00)-Water Temperature (C)]]*OO[[#This Row],[66]]</f>
        <v>2.1853412025E-7</v>
      </c>
      <c r="BQ76" s="10">
        <f>3/24000000*OO[[#This Row],[125 (04JUL1985 12:00:00)-Water Temperature (C)]]*OO[[#This Row],[67]]</f>
        <v>2.0860495798759998E-7</v>
      </c>
      <c r="BR76" s="10">
        <f>3/24000000*OO[[#This Row],[126 (04JUL1985 15:00:00)-Water Temperature (C)]]*OO[[#This Row],[68]]</f>
        <v>1.9547309166572499E-7</v>
      </c>
      <c r="BS76" s="10">
        <f>3/24000000*OO[[#This Row],[127 (04JUL1985 18:00:00)-Water Temperature (C)]]*OO[[#This Row],[69]]</f>
        <v>1.8057675855191247E-7</v>
      </c>
      <c r="BT76" s="10">
        <f>3/24000000*OO[[#This Row],[128 (04JUL1985 21:00:00)-Water Temperature (C)]]*OO[[#This Row],[70]]</f>
        <v>1.6717037766225001E-7</v>
      </c>
      <c r="BU76" s="10">
        <f>3/24000000*OO[[#This Row],[129 (05JUL1985 00:00:00)-Water Temperature (C)]]*OO[[#This Row],[71]]</f>
        <v>1.55239796457975E-7</v>
      </c>
      <c r="BV76" s="10">
        <f>3/24000000*OO[[#This Row],[130 (05JUL1985 03:00:00)-Water Temperature (C)]]*OO[[#This Row],[72]]</f>
        <v>1.47583341884E-7</v>
      </c>
      <c r="BW76" s="10">
        <f>3/24000000*OO[[#This Row],[131 (05JUL1985 06:00:00)-Water Temperature (C)]]*OO[[#This Row],[73]]</f>
        <v>1.4073165972783752E-7</v>
      </c>
      <c r="BX76" s="10">
        <f>3/24000000*OO[[#This Row],[132 (05JUL1985 09:00:00)-Water Temperature (C)]]*OO[[#This Row],[74]]</f>
        <v>1.3493587466664998E-7</v>
      </c>
      <c r="BY76" s="10">
        <f>3/24000000*OO[[#This Row],[133 (05JUL1985 12:00:00)-Water Temperature (C)]]*OO[[#This Row],[75]]</f>
        <v>1.3009940224091251E-7</v>
      </c>
      <c r="BZ76" s="10">
        <f>3/24000000*OO[[#This Row],[134 (05JUL1985 15:00:00)-Water Temperature (C)]]*OO[[#This Row],[76]]</f>
        <v>1.2429967631612499E-7</v>
      </c>
      <c r="CA76" s="10">
        <f>3/24000000*OO[[#This Row],[135 (05JUL1985 18:00:00)-Water Temperature (C)]]*OO[[#This Row],[77]]</f>
        <v>1.1804408446872501E-7</v>
      </c>
      <c r="CB76" s="10">
        <f>3/24000000*OO[[#This Row],[136 (05JUL1985 21:00:00)-Water Temperature (C)]]*OO[[#This Row],[78]]</f>
        <v>1.126018851811E-7</v>
      </c>
      <c r="CC76" s="10">
        <f>3/24000000*OO[[#This Row],[137 (06JUL1985 00:00:00)-Water Temperature (C)]]*OO[[#This Row],[79]]</f>
        <v>1.0745035434607499E-7</v>
      </c>
      <c r="CD76" s="10">
        <f>3/24000000*OO[[#This Row],[138 (06JUL1985 03:00:00)-Water Temperature (C)]]*OO[[#This Row],[80]]</f>
        <v>1.0475610833458749E-7</v>
      </c>
      <c r="CE76" s="10">
        <f>3/24000000*OO[[#This Row],[139 (06JUL1985 06:00:00)-Water Temperature (C)]]*OO[[#This Row],[81]]</f>
        <v>1.0286359600596251E-7</v>
      </c>
      <c r="CF76" s="10">
        <f>3/24000000*OO[[#This Row],[140 (06JUL1985 09:00:00)-Water Temperature (C)]]*OO[[#This Row],[82]]</f>
        <v>1.0132211366876249E-7</v>
      </c>
      <c r="CG76" s="10">
        <f>3/24000000*OO[[#This Row],[141 (06JUL1985 12:00:00)-Water Temperature (C)]]*OO[[#This Row],[83]]</f>
        <v>9.9224008498249997E-8</v>
      </c>
      <c r="CH76" s="10">
        <f>3/24000000*OO[[#This Row],[142 (06JUL1985 15:00:00)-Water Temperature (C)]]*OO[[#This Row],[84]]</f>
        <v>9.5648048144999983E-8</v>
      </c>
      <c r="CI76" s="10">
        <f>3/24000000*OO[[#This Row],[143 (06JUL1985 18:00:00)-Water Temperature (C)]]*OO[[#This Row],[85]]</f>
        <v>9.0796851634499997E-8</v>
      </c>
      <c r="CJ76" s="10">
        <f>3/24000000*OO[[#This Row],[144 (06JUL1985 21:00:00)-Water Temperature (C)]]*OO[[#This Row],[86]]</f>
        <v>8.6364119953574988E-8</v>
      </c>
      <c r="CK76" s="10">
        <f>3/24000000*OO[[#This Row],[145 (07JUL1985 00:00:00)-Water Temperature (C)]]*OO[[#This Row],[87]]</f>
        <v>8.1998317208399992E-8</v>
      </c>
      <c r="CL76" s="10">
        <f>3/24000000*OO[[#This Row],[146 (07JUL1985 03:00:00)-Water Temperature (C)]]*OO[[#This Row],[88]]</f>
        <v>7.9542447104049996E-8</v>
      </c>
      <c r="CM76" s="10">
        <f>3/24000000*OO[[#This Row],[147 (07JUL1985 06:00:00)-Water Temperature (C)]]*OO[[#This Row],[89]]</f>
        <v>7.6552098214862501E-8</v>
      </c>
      <c r="CN76" s="10">
        <f>3/24000000*OO[[#This Row],[148 (07JUL1985 09:00:00)-Water Temperature (C)]]*OO[[#This Row],[90]]</f>
        <v>7.1713317573749996E-8</v>
      </c>
      <c r="CO76" s="10">
        <f>3/24000000*OO[[#This Row],[149 (07JUL1985 12:00:00)-Water Temperature (C)]]*OO[[#This Row],[91]]</f>
        <v>6.6560538754125001E-8</v>
      </c>
      <c r="CP76" s="10">
        <f>3/24000000*OO[[#This Row],[150 (07JUL1985 15:00:00)-Water Temperature (C)]]*OO[[#This Row],[92]]</f>
        <v>6.2330245256999992E-8</v>
      </c>
      <c r="CQ76" s="10">
        <f>3/24000000*OO[[#This Row],[151 (07JUL1985 18:00:00)-Water Temperature (C)]]*OO[[#This Row],[93]]</f>
        <v>5.9259991448600001E-8</v>
      </c>
      <c r="CR76" s="10">
        <f>3/24000000*OO[[#This Row],[152 (07JUL1985 21:00:00)-Water Temperature (C)]]*OO[[#This Row],[94]]</f>
        <v>5.7247712344874995E-8</v>
      </c>
      <c r="CS76" s="10">
        <f>3/24000000*OO[[#This Row],[153 (08JUL1985 00:00:00)-Water Temperature (C)]]*OO[[#This Row],[95]]</f>
        <v>5.5389704393624999E-8</v>
      </c>
      <c r="CT76" s="10">
        <f>3/24000000*OO[[#This Row],[154 (08JUL1985 03:00:00)-Water Temperature (C)]]*OO[[#This Row],[96]]</f>
        <v>5.4721179955199999E-8</v>
      </c>
      <c r="CU76" s="10">
        <f>3/24000000*OO[[#This Row],[155 (08JUL1985 06:00:00)-Water Temperature (C)]]*OO[[#This Row],[97]]</f>
        <v>5.5113262076375005E-8</v>
      </c>
      <c r="CV76" s="10">
        <f>3/24000000*OO[[#This Row],[156 (08JUL1985 09:00:00)-Water Temperature (C)]]*OO[[#This Row],[98]]</f>
        <v>5.5917297790687497E-8</v>
      </c>
      <c r="CW76" s="10">
        <f>3/24000000*OO[[#This Row],[157 (08JUL1985 12:00:00)-Water Temperature (C)]]*OO[[#This Row],[99]]</f>
        <v>5.6515160856599997E-8</v>
      </c>
    </row>
    <row r="77" spans="1:101" x14ac:dyDescent="0.35">
      <c r="A77" t="s">
        <v>82</v>
      </c>
      <c r="B77">
        <v>756.221</v>
      </c>
      <c r="C77" s="10">
        <f>3/24*OO[[#This Row],[59 (26JUN1985 06:00:00)-Water Temperature (C)]]*OO[[#This Row],[1]]/SUM(OO[1])</f>
        <v>1.4700640486279944E-24</v>
      </c>
      <c r="D77" s="10">
        <f>3/24*OO[[#This Row],[60 (26JUN1985 09:00:00)-Water Temperature (C)]]*OO[[#This Row],[2]]/SUM(OO[2])</f>
        <v>1.0588665874595225E-11</v>
      </c>
      <c r="E77" s="10">
        <f>3/24*OO[[#This Row],[61 (26JUN1985 12:00:00)-Water Temperature (C)]]*OO[[#This Row],[3]]/SUM(OO[3])</f>
        <v>4.9050850948030003E-4</v>
      </c>
      <c r="F77" s="10">
        <f>3/24*OO[[#This Row],[62 (26JUN1985 15:00:00)-Water Temperature (C)]]*OO[[#This Row],[4]]/SUM(OO[4])</f>
        <v>6.0618045163970596E-2</v>
      </c>
      <c r="G77" s="10">
        <f>3/24*OO[[#This Row],[63 (26JUN1985 18:00:00)-Water Temperature (C)]]*OO[[#This Row],[5]]/SUM(OO[5])</f>
        <v>0.19827642868637418</v>
      </c>
      <c r="H77" s="10">
        <f>3/24*OO[[#This Row],[64 (26JUN1985 21:00:00)-Water Temperature (C)]]*OO[[#This Row],[6]]/SUM(OO[6])</f>
        <v>0.10275743203382402</v>
      </c>
      <c r="I77" s="10">
        <f>3/24*OO[[#This Row],[65 (27JUN1985 00:00:00)-Water Temperature (C)]]*OO[[#This Row],[7]]/SUM(OO[7])</f>
        <v>1.8924055533665773E-2</v>
      </c>
      <c r="J77" s="10">
        <f>3/24*OO[[#This Row],[66 (27JUN1985 03:00:00)-Water Temperature (C)]]*OO[[#This Row],[8]]/SUM(OO[8])</f>
        <v>2.1859621101698412E-3</v>
      </c>
      <c r="K77" s="10">
        <f>3/24*OO[[#This Row],[67 (27JUN1985 06:00:00)-Water Temperature (C)]]*OO[[#This Row],[9]]/SUM(OO[9])</f>
        <v>2.8417721534808988E-4</v>
      </c>
      <c r="L77" s="10">
        <f>3/24*OO[[#This Row],[68 (27JUN1985 09:00:00)-Water Temperature (C)]]*OO[[#This Row],[10]]/SUM(OO[10])</f>
        <v>1.0204149159448594E-4</v>
      </c>
      <c r="M77" s="10">
        <f>3/24*OO[[#This Row],[69 (27JUN1985 12:00:00)-Water Temperature (C)]]*OO[[#This Row],[11]]/SUM(OO[11])</f>
        <v>8.4810569282961276E-5</v>
      </c>
      <c r="N77" s="10">
        <f>3/24*OO[[#This Row],[70 (27JUN1985 15:00:00)-Water Temperature (C)]]*OO[[#This Row],[12]]/SUM(OO[12])</f>
        <v>9.0954968036912156E-5</v>
      </c>
      <c r="O77" s="10">
        <f>3/24*OO[[#This Row],[71 (27JUN1985 18:00:00)-Water Temperature (C)]]*OO[[#This Row],[13]]/SUM(OO[13])</f>
        <v>9.8318096163848331E-5</v>
      </c>
      <c r="P77" s="10">
        <f>3/24*OO[[#This Row],[72 (27JUN1985 21:00:00)-Water Temperature (C)]]*OO[[#This Row],[14]]/SUM(OO[14])</f>
        <v>9.7159579459497932E-5</v>
      </c>
      <c r="Q77" s="10">
        <f>3/24*OO[[#This Row],[73 (28JUN1985 00:00:00)-Water Temperature (C)]]*OO[[#This Row],[15]]/SUM(OO[15])</f>
        <v>8.9635897620843531E-5</v>
      </c>
      <c r="R77" s="10">
        <f>3/24*OO[[#This Row],[74 (28JUN1985 03:00:00)-Water Temperature (C)]]*OO[[#This Row],[16]]/SUM(OO[16])</f>
        <v>8.1250752704528626E-5</v>
      </c>
      <c r="S77" s="10">
        <f>3/24*OO[[#This Row],[75 (28JUN1985 06:00:00)-Water Temperature (C)]]*OO[[#This Row],[17]]/SUM(OO[17])</f>
        <v>7.2384126209264573E-5</v>
      </c>
      <c r="T77" s="10">
        <f>3/24*OO[[#This Row],[76 (28JUN1985 09:00:00)-Water Temperature (C)]]*OO[[#This Row],[18]]/SUM(OO[18])</f>
        <v>6.4413618006869795E-5</v>
      </c>
      <c r="U77" s="10">
        <f>3/24*OO[[#This Row],[77 (28JUN1985 12:00:00)-Water Temperature (C)]]*OO[[#This Row],[19]]/SUM(OO[19])</f>
        <v>5.7012500474298589E-5</v>
      </c>
      <c r="V77" s="10">
        <f>3/24000000*OO[[#This Row],[78 (28JUN1985 15:00:00)-Water Temperature (C)]]*OO[[#This Row],[20]]</f>
        <v>5.0187290712475E-5</v>
      </c>
      <c r="W77" s="10">
        <f>3/24000000*OO[[#This Row],[79 (28JUN1985 18:00:00)-Water Temperature (C)]]*OO[[#This Row],[21]]</f>
        <v>4.3916694682400001E-5</v>
      </c>
      <c r="X77" s="10">
        <f>3/24000000*OO[[#This Row],[80 (28JUN1985 21:00:00)-Water Temperature (C)]]*OO[[#This Row],[22]]</f>
        <v>3.8572839351237497E-5</v>
      </c>
      <c r="Y77" s="10">
        <f>3/24000000*OO[[#This Row],[81 (29JUN1985 00:00:00)-Water Temperature (C)]]*OO[[#This Row],[23]]</f>
        <v>3.3558841288112491E-5</v>
      </c>
      <c r="Z77" s="10">
        <f>3/24000000*OO[[#This Row],[82 (29JUN1985 03:00:00)-Water Temperature (C)]]*OO[[#This Row],[24]]</f>
        <v>2.9453483710124998E-5</v>
      </c>
      <c r="AA77" s="10">
        <f>3/24000000*OO[[#This Row],[83 (29JUN1985 06:00:00)-Water Temperature (C)]]*OO[[#This Row],[25]]</f>
        <v>2.5533358756499999E-5</v>
      </c>
      <c r="AB77" s="10">
        <f>3/24000000*OO[[#This Row],[84 (29JUN1985 09:00:00)-Water Temperature (C)]]*OO[[#This Row],[26]]</f>
        <v>2.2553004575099999E-5</v>
      </c>
      <c r="AC77" s="10">
        <f>3/24000000*OO[[#This Row],[85 (29JUN1985 12:00:00)-Water Temperature (C)]]*OO[[#This Row],[27]]</f>
        <v>2.0060932616282498E-5</v>
      </c>
      <c r="AD77" s="10">
        <f>3/24000000*OO[[#This Row],[86 (29JUN1985 15:00:00)-Water Temperature (C)]]*OO[[#This Row],[28]]</f>
        <v>1.7775555606607497E-5</v>
      </c>
      <c r="AE77" s="10">
        <f>3/24000000*OO[[#This Row],[88 (29JUN1985 21:00:00)-Water Temperature (C)]]*OO[[#This Row],[30]]</f>
        <v>1.3764304761593749E-5</v>
      </c>
      <c r="AF77" s="10">
        <f>3/24000000*OO[[#This Row],[88 (29JUN1985 21:00:00)-Water Temperature (C)]]*OO[[#This Row],[30]]</f>
        <v>1.3764304761593749E-5</v>
      </c>
      <c r="AG77" s="10">
        <f>3/24000000*OO[[#This Row],[89 (30JUN1985 00:00:00)-Water Temperature (C)]]*OO[[#This Row],[31]]</f>
        <v>1.20742262426525E-5</v>
      </c>
      <c r="AH77" s="10">
        <f>3/24000000*OO[[#This Row],[90 (30JUN1985 03:00:00)-Water Temperature (C)]]*OO[[#This Row],[32]]</f>
        <v>1.0887290204885001E-5</v>
      </c>
      <c r="AI77" s="10">
        <f>3/24000000*OO[[#This Row],[91 (30JUN1985 06:00:00)-Water Temperature (C)]]*OO[[#This Row],[33]]</f>
        <v>9.9040358028599989E-6</v>
      </c>
      <c r="AJ77" s="10">
        <f>3/24000000*OO[[#This Row],[92 (30JUN1985 09:00:00)-Water Temperature (C)]]*OO[[#This Row],[34]]</f>
        <v>8.9755335587812514E-6</v>
      </c>
      <c r="AK77" s="10">
        <f>3/24000000*OO[[#This Row],[93 (30JUN1985 12:00:00)-Water Temperature (C)]]*OO[[#This Row],[35]]</f>
        <v>8.047958151602499E-6</v>
      </c>
      <c r="AL77" s="10">
        <f>3/24000000*OO[[#This Row],[94 (30JUN1985 15:00:00)-Water Temperature (C)]]*OO[[#This Row],[36]]</f>
        <v>6.9499814365312493E-6</v>
      </c>
      <c r="AM77" s="10">
        <f>3/24000000*OO[[#This Row],[95 (30JUN1985 18:00:00)-Water Temperature (C)]]*OO[[#This Row],[37]]</f>
        <v>5.6036930858799999E-6</v>
      </c>
      <c r="AN77" s="10">
        <f>3/24000000*OO[[#This Row],[96 (30JUN1985 21:00:00)-Water Temperature (C)]]*OO[[#This Row],[38]]</f>
        <v>4.1925038073187495E-6</v>
      </c>
      <c r="AO77" s="10">
        <f>3/24000000*OO[[#This Row],[97 (01JUL1985 00:00:00)-Water Temperature (C)]]*OO[[#This Row],[39]]</f>
        <v>2.9586624505762502E-6</v>
      </c>
      <c r="AP77" s="10">
        <f>3/24000000*OO[[#This Row],[98 (01JUL1985 03:00:00)-Water Temperature (C)]]*OO[[#This Row],[40]]</f>
        <v>2.1025458550600002E-6</v>
      </c>
      <c r="AQ77" s="10">
        <f>3/24000000*OO[[#This Row],[99 (01JUL1985 06:00:00)-Water Temperature (C)]]*OO[[#This Row],[41]]</f>
        <v>1.5638717676785E-6</v>
      </c>
      <c r="AR77" s="10">
        <f>3/24000000*OO[[#This Row],[100 (01JUL1985 09:00:00)-Water Temperature (C)]]*OO[[#This Row],[42]]</f>
        <v>1.221961067625E-6</v>
      </c>
      <c r="AS77" s="10">
        <f>3/24000000*OO[[#This Row],[101 (01JUL1985 12:00:00)-Water Temperature (C)]]*OO[[#This Row],[43]]</f>
        <v>1.0101488600155001E-6</v>
      </c>
      <c r="AT77" s="10">
        <f>3/24000000*OO[[#This Row],[102 (01JUL1985 15:00:00)-Water Temperature (C)]]*OO[[#This Row],[44]]</f>
        <v>8.6134109317749989E-7</v>
      </c>
      <c r="AU77" s="10">
        <f>3/24000000*OO[[#This Row],[103 (01JUL1985 18:00:00)-Water Temperature (C)]]*OO[[#This Row],[45]]</f>
        <v>7.4895910031249991E-7</v>
      </c>
      <c r="AV77" s="10">
        <f>3/24000000*OO[[#This Row],[104 (01JUL1985 21:00:00)-Water Temperature (C)]]*OO[[#This Row],[46]]</f>
        <v>6.5343222637875012E-7</v>
      </c>
      <c r="AW77" s="10">
        <f>3/24000000*OO[[#This Row],[105 (02JUL1985 00:00:00)-Water Temperature (C)]]*OO[[#This Row],[47]]</f>
        <v>5.743507118674999E-7</v>
      </c>
      <c r="AX77" s="10">
        <f>3/24000000*OO[[#This Row],[106 (02JUL1985 03:00:00)-Water Temperature (C)]]*OO[[#This Row],[48]]</f>
        <v>5.2171170240800011E-7</v>
      </c>
      <c r="AY77" s="10">
        <f>3/24000000*OO[[#This Row],[107 (02JUL1985 06:00:00)-Water Temperature (C)]]*OO[[#This Row],[49]]</f>
        <v>4.8888137458374999E-7</v>
      </c>
      <c r="AZ77" s="10">
        <f>3/24000000*OO[[#This Row],[108 (02JUL1985 09:00:00)-Water Temperature (C)]]*OO[[#This Row],[50]]</f>
        <v>4.7062496803687498E-7</v>
      </c>
      <c r="BA77" s="10">
        <f>3/24000000*OO[[#This Row],[109 (02JUL1985 12:00:00)-Water Temperature (C)]]*OO[[#This Row],[51]]</f>
        <v>4.5883385135625002E-7</v>
      </c>
      <c r="BB77" s="10">
        <f>3/24000000*OO[[#This Row],[110 (02JUL1985 15:00:00)-Water Temperature (C)]]*OO[[#This Row],[52]]</f>
        <v>4.4571181193862505E-7</v>
      </c>
      <c r="BC77" s="10">
        <f>3/24000000*OO[[#This Row],[111 (02JUL1985 18:00:00)-Water Temperature (C)]]*OO[[#This Row],[53]]</f>
        <v>4.2722635907437502E-7</v>
      </c>
      <c r="BD77" s="10">
        <f>3/24000000*OO[[#This Row],[112 (02JUL1985 21:00:00)-Water Temperature (C)]]*OO[[#This Row],[54]]</f>
        <v>4.1201250236787506E-7</v>
      </c>
      <c r="BE77" s="10">
        <f>3/24000000*OO[[#This Row],[113 (03JUL1985 00:00:00)-Water Temperature (C)]]*OO[[#This Row],[55]]</f>
        <v>3.9646576312525001E-7</v>
      </c>
      <c r="BF77" s="10">
        <f>3/24000000*OO[[#This Row],[114 (03JUL1985 03:00:00)-Water Temperature (C)]]*OO[[#This Row],[56]]</f>
        <v>3.8184546416000003E-7</v>
      </c>
      <c r="BG77" s="10">
        <f>3/24000000*OO[[#This Row],[115 (03JUL1985 06:00:00)-Water Temperature (C)]]*OO[[#This Row],[57]]</f>
        <v>3.6748271487487498E-7</v>
      </c>
      <c r="BH77" s="10">
        <f>3/24000000*OO[[#This Row],[116 (03JUL1985 09:00:00)-Water Temperature (C)]]*OO[[#This Row],[58]]</f>
        <v>3.5192487922749993E-7</v>
      </c>
      <c r="BI77" s="10">
        <f>3/24000000*OO[[#This Row],[117 (03JUL1985 12:00:00)-Water Temperature (C)]]*OO[[#This Row],[59]]</f>
        <v>3.3524082013612501E-7</v>
      </c>
      <c r="BJ77" s="10">
        <f>3/24000000*OO[[#This Row],[118 (03JUL1985 15:00:00)-Water Temperature (C)]]*OO[[#This Row],[60]]</f>
        <v>3.1702661000700005E-7</v>
      </c>
      <c r="BK77" s="10">
        <f>3/24000000*OO[[#This Row],[119 (03JUL1985 18:00:00)-Water Temperature (C)]]*OO[[#This Row],[61]]</f>
        <v>2.962344285945E-7</v>
      </c>
      <c r="BL77" s="10">
        <f>3/24000000*OO[[#This Row],[120 (03JUL1985 21:00:00)-Water Temperature (C)]]*OO[[#This Row],[62]]</f>
        <v>2.7846648636187496E-7</v>
      </c>
      <c r="BM77" s="10">
        <f>3/24000000*OO[[#This Row],[121 (04JUL1985 00:00:00)-Water Temperature (C)]]*OO[[#This Row],[63]]</f>
        <v>2.6399399607962503E-7</v>
      </c>
      <c r="BN77" s="10">
        <f>3/24000000*OO[[#This Row],[122 (04JUL1985 03:00:00)-Water Temperature (C)]]*OO[[#This Row],[64]]</f>
        <v>2.5880142885075E-7</v>
      </c>
      <c r="BO77" s="10">
        <f>3/24000000*OO[[#This Row],[123 (04JUL1985 06:00:00)-Water Temperature (C)]]*OO[[#This Row],[65]]</f>
        <v>2.5707466885062501E-7</v>
      </c>
      <c r="BP77" s="10">
        <f>3/24000000*OO[[#This Row],[124 (04JUL1985 09:00:00)-Water Temperature (C)]]*OO[[#This Row],[66]]</f>
        <v>2.5323717542187496E-7</v>
      </c>
      <c r="BQ77" s="10">
        <f>3/24000000*OO[[#This Row],[125 (04JUL1985 12:00:00)-Water Temperature (C)]]*OO[[#This Row],[67]]</f>
        <v>2.4306857451562504E-7</v>
      </c>
      <c r="BR77" s="10">
        <f>3/24000000*OO[[#This Row],[126 (04JUL1985 15:00:00)-Water Temperature (C)]]*OO[[#This Row],[68]]</f>
        <v>2.2842071647725E-7</v>
      </c>
      <c r="BS77" s="10">
        <f>3/24000000*OO[[#This Row],[127 (04JUL1985 18:00:00)-Water Temperature (C)]]*OO[[#This Row],[69]]</f>
        <v>2.1142908648762501E-7</v>
      </c>
      <c r="BT77" s="10">
        <f>3/24000000*OO[[#This Row],[128 (04JUL1985 21:00:00)-Water Temperature (C)]]*OO[[#This Row],[70]]</f>
        <v>1.9567350883080001E-7</v>
      </c>
      <c r="BU77" s="10">
        <f>3/24000000*OO[[#This Row],[129 (05JUL1985 00:00:00)-Water Temperature (C)]]*OO[[#This Row],[71]]</f>
        <v>1.8176313616266249E-7</v>
      </c>
      <c r="BV77" s="10">
        <f>3/24000000*OO[[#This Row],[130 (05JUL1985 03:00:00)-Water Temperature (C)]]*OO[[#This Row],[72]]</f>
        <v>1.7239687072987499E-7</v>
      </c>
      <c r="BW77" s="10">
        <f>3/24000000*OO[[#This Row],[131 (05JUL1985 06:00:00)-Water Temperature (C)]]*OO[[#This Row],[73]]</f>
        <v>1.6443789608400002E-7</v>
      </c>
      <c r="BX77" s="10">
        <f>3/24000000*OO[[#This Row],[132 (05JUL1985 09:00:00)-Water Temperature (C)]]*OO[[#This Row],[74]]</f>
        <v>1.5733210322156248E-7</v>
      </c>
      <c r="BY77" s="10">
        <f>3/24000000*OO[[#This Row],[133 (05JUL1985 12:00:00)-Water Temperature (C)]]*OO[[#This Row],[75]]</f>
        <v>1.51269549955875E-7</v>
      </c>
      <c r="BZ77" s="10">
        <f>3/24000000*OO[[#This Row],[134 (05JUL1985 15:00:00)-Water Temperature (C)]]*OO[[#This Row],[76]]</f>
        <v>1.4436580628941249E-7</v>
      </c>
      <c r="CA77" s="10">
        <f>3/24000000*OO[[#This Row],[135 (05JUL1985 18:00:00)-Water Temperature (C)]]*OO[[#This Row],[77]]</f>
        <v>1.3691719649924998E-7</v>
      </c>
      <c r="CB77" s="10">
        <f>3/24000000*OO[[#This Row],[136 (05JUL1985 21:00:00)-Water Temperature (C)]]*OO[[#This Row],[78]]</f>
        <v>1.3048415447375E-7</v>
      </c>
      <c r="CC77" s="10">
        <f>3/24000000*OO[[#This Row],[137 (06JUL1985 00:00:00)-Water Temperature (C)]]*OO[[#This Row],[79]]</f>
        <v>1.2464736016324998E-7</v>
      </c>
      <c r="CD77" s="10">
        <f>3/24000000*OO[[#This Row],[138 (06JUL1985 03:00:00)-Water Temperature (C)]]*OO[[#This Row],[80]]</f>
        <v>1.213227248495E-7</v>
      </c>
      <c r="CE77" s="10">
        <f>3/24000000*OO[[#This Row],[139 (06JUL1985 06:00:00)-Water Temperature (C)]]*OO[[#This Row],[81]]</f>
        <v>1.1914103549600001E-7</v>
      </c>
      <c r="CF77" s="10">
        <f>3/24000000*OO[[#This Row],[140 (06JUL1985 09:00:00)-Water Temperature (C)]]*OO[[#This Row],[82]]</f>
        <v>1.17278475219E-7</v>
      </c>
      <c r="CG77" s="10">
        <f>3/24000000*OO[[#This Row],[141 (06JUL1985 12:00:00)-Water Temperature (C)]]*OO[[#This Row],[83]]</f>
        <v>1.148425251147125E-7</v>
      </c>
      <c r="CH77" s="10">
        <f>3/24000000*OO[[#This Row],[142 (06JUL1985 15:00:00)-Water Temperature (C)]]*OO[[#This Row],[84]]</f>
        <v>1.1078971773739998E-7</v>
      </c>
      <c r="CI77" s="10">
        <f>3/24000000*OO[[#This Row],[143 (06JUL1985 18:00:00)-Water Temperature (C)]]*OO[[#This Row],[85]]</f>
        <v>1.0524105754889999E-7</v>
      </c>
      <c r="CJ77" s="10">
        <f>3/24000000*OO[[#This Row],[144 (06JUL1985 21:00:00)-Water Temperature (C)]]*OO[[#This Row],[86]]</f>
        <v>1.0007184414127501E-7</v>
      </c>
      <c r="CK77" s="10">
        <f>3/24000000*OO[[#This Row],[145 (07JUL1985 00:00:00)-Water Temperature (C)]]*OO[[#This Row],[87]]</f>
        <v>9.5152546959675001E-8</v>
      </c>
      <c r="CL77" s="10">
        <f>3/24000000*OO[[#This Row],[146 (07JUL1985 03:00:00)-Water Temperature (C)]]*OO[[#This Row],[88]]</f>
        <v>9.2175582008737499E-8</v>
      </c>
      <c r="CM77" s="10">
        <f>3/24000000*OO[[#This Row],[147 (07JUL1985 06:00:00)-Water Temperature (C)]]*OO[[#This Row],[89]]</f>
        <v>8.9046331290750013E-8</v>
      </c>
      <c r="CN77" s="10">
        <f>3/24000000*OO[[#This Row],[148 (07JUL1985 09:00:00)-Water Temperature (C)]]*OO[[#This Row],[90]]</f>
        <v>8.3855931825749995E-8</v>
      </c>
      <c r="CO77" s="10">
        <f>3/24000000*OO[[#This Row],[149 (07JUL1985 12:00:00)-Water Temperature (C)]]*OO[[#This Row],[91]]</f>
        <v>7.8036944667000006E-8</v>
      </c>
      <c r="CP77" s="10">
        <f>3/24000000*OO[[#This Row],[150 (07JUL1985 15:00:00)-Water Temperature (C)]]*OO[[#This Row],[92]]</f>
        <v>7.2793808123437504E-8</v>
      </c>
      <c r="CQ77" s="10">
        <f>3/24000000*OO[[#This Row],[151 (07JUL1985 18:00:00)-Water Temperature (C)]]*OO[[#This Row],[93]]</f>
        <v>6.873245471040001E-8</v>
      </c>
      <c r="CR77" s="10">
        <f>3/24000000*OO[[#This Row],[152 (07JUL1985 21:00:00)-Water Temperature (C)]]*OO[[#This Row],[94]]</f>
        <v>6.6094690925587508E-8</v>
      </c>
      <c r="CS77" s="10">
        <f>3/24000000*OO[[#This Row],[153 (08JUL1985 00:00:00)-Water Temperature (C)]]*OO[[#This Row],[95]]</f>
        <v>6.4006879824299996E-8</v>
      </c>
      <c r="CT77" s="10">
        <f>3/24000000*OO[[#This Row],[154 (08JUL1985 03:00:00)-Water Temperature (C)]]*OO[[#This Row],[96]]</f>
        <v>6.3167696418099985E-8</v>
      </c>
      <c r="CU77" s="10">
        <f>3/24000000*OO[[#This Row],[155 (08JUL1985 06:00:00)-Water Temperature (C)]]*OO[[#This Row],[97]]</f>
        <v>6.3427805023387491E-8</v>
      </c>
      <c r="CV77" s="10">
        <f>3/24000000*OO[[#This Row],[156 (08JUL1985 09:00:00)-Water Temperature (C)]]*OO[[#This Row],[98]]</f>
        <v>6.4157394861299996E-8</v>
      </c>
      <c r="CW77" s="10">
        <f>3/24000000*OO[[#This Row],[157 (08JUL1985 12:00:00)-Water Temperature (C)]]*OO[[#This Row],[99]]</f>
        <v>6.4786100366399997E-8</v>
      </c>
    </row>
    <row r="78" spans="1:101" x14ac:dyDescent="0.35">
      <c r="A78" t="s">
        <v>83</v>
      </c>
      <c r="B78">
        <v>860.74599999999998</v>
      </c>
      <c r="C78" s="10">
        <f>3/24*OO[[#This Row],[59 (26JUN1985 06:00:00)-Water Temperature (C)]]*OO[[#This Row],[1]]/SUM(OO[1])</f>
        <v>2.5561305321377845E-25</v>
      </c>
      <c r="D78" s="10">
        <f>3/24*OO[[#This Row],[60 (26JUN1985 09:00:00)-Water Temperature (C)]]*OO[[#This Row],[2]]/SUM(OO[2])</f>
        <v>2.1029406313901708E-12</v>
      </c>
      <c r="E78" s="10">
        <f>3/24*OO[[#This Row],[61 (26JUN1985 12:00:00)-Water Temperature (C)]]*OO[[#This Row],[3]]/SUM(OO[3])</f>
        <v>2.2654239505153777E-4</v>
      </c>
      <c r="F78" s="10">
        <f>3/24*OO[[#This Row],[62 (26JUN1985 15:00:00)-Water Temperature (C)]]*OO[[#This Row],[4]]/SUM(OO[4])</f>
        <v>4.8376318689497828E-2</v>
      </c>
      <c r="G78" s="10">
        <f>3/24*OO[[#This Row],[63 (26JUN1985 18:00:00)-Water Temperature (C)]]*OO[[#This Row],[5]]/SUM(OO[5])</f>
        <v>0.22619367102268087</v>
      </c>
      <c r="H78" s="10">
        <f>3/24*OO[[#This Row],[64 (26JUN1985 21:00:00)-Water Temperature (C)]]*OO[[#This Row],[6]]/SUM(OO[6])</f>
        <v>0.15675183958799527</v>
      </c>
      <c r="I78" s="10">
        <f>3/24*OO[[#This Row],[65 (27JUN1985 00:00:00)-Water Temperature (C)]]*OO[[#This Row],[7]]/SUM(OO[7])</f>
        <v>3.6719418472151606E-2</v>
      </c>
      <c r="J78" s="10">
        <f>3/24*OO[[#This Row],[66 (27JUN1985 03:00:00)-Water Temperature (C)]]*OO[[#This Row],[8]]/SUM(OO[8])</f>
        <v>4.9662351409798695E-3</v>
      </c>
      <c r="K78" s="10">
        <f>3/24*OO[[#This Row],[67 (27JUN1985 06:00:00)-Water Temperature (C)]]*OO[[#This Row],[9]]/SUM(OO[9])</f>
        <v>6.1180525960638716E-4</v>
      </c>
      <c r="L78" s="10">
        <f>3/24*OO[[#This Row],[68 (27JUN1985 09:00:00)-Water Temperature (C)]]*OO[[#This Row],[10]]/SUM(OO[10])</f>
        <v>1.53427890418179E-4</v>
      </c>
      <c r="M78" s="10">
        <f>3/24*OO[[#This Row],[69 (27JUN1985 12:00:00)-Water Temperature (C)]]*OO[[#This Row],[11]]/SUM(OO[11])</f>
        <v>1.0724244908099552E-4</v>
      </c>
      <c r="N78" s="10">
        <f>3/24*OO[[#This Row],[70 (27JUN1985 15:00:00)-Water Temperature (C)]]*OO[[#This Row],[12]]/SUM(OO[12])</f>
        <v>1.1046670514782546E-4</v>
      </c>
      <c r="O78" s="10">
        <f>3/24*OO[[#This Row],[71 (27JUN1985 18:00:00)-Water Temperature (C)]]*OO[[#This Row],[13]]/SUM(OO[13])</f>
        <v>1.2018909562697219E-4</v>
      </c>
      <c r="P78" s="10">
        <f>3/24*OO[[#This Row],[72 (27JUN1985 21:00:00)-Water Temperature (C)]]*OO[[#This Row],[14]]/SUM(OO[14])</f>
        <v>1.2100692631729137E-4</v>
      </c>
      <c r="Q78" s="10">
        <f>3/24*OO[[#This Row],[73 (28JUN1985 00:00:00)-Water Temperature (C)]]*OO[[#This Row],[15]]/SUM(OO[15])</f>
        <v>1.1317413332537252E-4</v>
      </c>
      <c r="R78" s="10">
        <f>3/24*OO[[#This Row],[74 (28JUN1985 03:00:00)-Water Temperature (C)]]*OO[[#This Row],[16]]/SUM(OO[16])</f>
        <v>1.0326537412099886E-4</v>
      </c>
      <c r="S78" s="10">
        <f>3/24*OO[[#This Row],[75 (28JUN1985 06:00:00)-Water Temperature (C)]]*OO[[#This Row],[17]]/SUM(OO[17])</f>
        <v>9.2315952443337347E-5</v>
      </c>
      <c r="T78" s="10">
        <f>3/24*OO[[#This Row],[76 (28JUN1985 09:00:00)-Water Temperature (C)]]*OO[[#This Row],[18]]/SUM(OO[18])</f>
        <v>8.2197770282866638E-5</v>
      </c>
      <c r="U78" s="10">
        <f>3/24*OO[[#This Row],[77 (28JUN1985 12:00:00)-Water Temperature (C)]]*OO[[#This Row],[19]]/SUM(OO[19])</f>
        <v>7.2836015822737779E-5</v>
      </c>
      <c r="V78" s="10">
        <f>3/24000000*OO[[#This Row],[78 (28JUN1985 15:00:00)-Water Temperature (C)]]*OO[[#This Row],[20]]</f>
        <v>6.4123855391362501E-5</v>
      </c>
      <c r="W78" s="10">
        <f>3/24000000*OO[[#This Row],[79 (28JUN1985 18:00:00)-Water Temperature (C)]]*OO[[#This Row],[21]]</f>
        <v>5.6068935772499988E-5</v>
      </c>
      <c r="X78" s="10">
        <f>3/24000000*OO[[#This Row],[80 (28JUN1985 21:00:00)-Water Temperature (C)]]*OO[[#This Row],[22]]</f>
        <v>4.9315723553699999E-5</v>
      </c>
      <c r="Y78" s="10">
        <f>3/24000000*OO[[#This Row],[81 (29JUN1985 00:00:00)-Water Temperature (C)]]*OO[[#This Row],[23]]</f>
        <v>4.3130941329437496E-5</v>
      </c>
      <c r="Z78" s="10">
        <f>3/24000000*OO[[#This Row],[82 (29JUN1985 03:00:00)-Water Temperature (C)]]*OO[[#This Row],[24]]</f>
        <v>3.7887373855799994E-5</v>
      </c>
      <c r="AA78" s="10">
        <f>3/24000000*OO[[#This Row],[83 (29JUN1985 06:00:00)-Water Temperature (C)]]*OO[[#This Row],[25]]</f>
        <v>3.2912920984075E-5</v>
      </c>
      <c r="AB78" s="10">
        <f>3/24000000*OO[[#This Row],[84 (29JUN1985 09:00:00)-Water Temperature (C)]]*OO[[#This Row],[26]]</f>
        <v>2.9025041419500002E-5</v>
      </c>
      <c r="AC78" s="10">
        <f>3/24000000*OO[[#This Row],[85 (29JUN1985 12:00:00)-Water Temperature (C)]]*OO[[#This Row],[27]]</f>
        <v>2.5796598010287497E-5</v>
      </c>
      <c r="AD78" s="10">
        <f>3/24000000*OO[[#This Row],[86 (29JUN1985 15:00:00)-Water Temperature (C)]]*OO[[#This Row],[28]]</f>
        <v>2.2830041203700001E-5</v>
      </c>
      <c r="AE78" s="10">
        <f>3/24000000*OO[[#This Row],[88 (29JUN1985 21:00:00)-Water Temperature (C)]]*OO[[#This Row],[30]]</f>
        <v>1.7733037649941248E-5</v>
      </c>
      <c r="AF78" s="10">
        <f>3/24000000*OO[[#This Row],[88 (29JUN1985 21:00:00)-Water Temperature (C)]]*OO[[#This Row],[30]]</f>
        <v>1.7733037649941248E-5</v>
      </c>
      <c r="AG78" s="10">
        <f>3/24000000*OO[[#This Row],[89 (30JUN1985 00:00:00)-Water Temperature (C)]]*OO[[#This Row],[31]]</f>
        <v>1.5597826023289997E-5</v>
      </c>
      <c r="AH78" s="10">
        <f>3/24000000*OO[[#This Row],[90 (30JUN1985 03:00:00)-Water Temperature (C)]]*OO[[#This Row],[32]]</f>
        <v>1.4036946962707499E-5</v>
      </c>
      <c r="AI78" s="10">
        <f>3/24000000*OO[[#This Row],[91 (30JUN1985 06:00:00)-Water Temperature (C)]]*OO[[#This Row],[33]]</f>
        <v>1.2770993132287501E-5</v>
      </c>
      <c r="AJ78" s="10">
        <f>3/24000000*OO[[#This Row],[92 (30JUN1985 09:00:00)-Water Temperature (C)]]*OO[[#This Row],[34]]</f>
        <v>1.158894979635E-5</v>
      </c>
      <c r="AK78" s="10">
        <f>3/24000000*OO[[#This Row],[93 (30JUN1985 12:00:00)-Water Temperature (C)]]*OO[[#This Row],[35]]</f>
        <v>1.04132994936E-5</v>
      </c>
      <c r="AL78" s="10">
        <f>3/24000000*OO[[#This Row],[94 (30JUN1985 15:00:00)-Water Temperature (C)]]*OO[[#This Row],[36]]</f>
        <v>9.0671104596074996E-6</v>
      </c>
      <c r="AM78" s="10">
        <f>3/24000000*OO[[#This Row],[95 (30JUN1985 18:00:00)-Water Temperature (C)]]*OO[[#This Row],[37]]</f>
        <v>7.463322130398749E-6</v>
      </c>
      <c r="AN78" s="10">
        <f>3/24000000*OO[[#This Row],[96 (30JUN1985 21:00:00)-Water Temperature (C)]]*OO[[#This Row],[38]]</f>
        <v>5.7289557192737489E-6</v>
      </c>
      <c r="AO78" s="10">
        <f>3/24000000*OO[[#This Row],[97 (01JUL1985 00:00:00)-Water Temperature (C)]]*OO[[#This Row],[39]]</f>
        <v>4.1206760610250007E-6</v>
      </c>
      <c r="AP78" s="10">
        <f>3/24000000*OO[[#This Row],[98 (01JUL1985 03:00:00)-Water Temperature (C)]]*OO[[#This Row],[40]]</f>
        <v>2.9269412794124993E-6</v>
      </c>
      <c r="AQ78" s="10">
        <f>3/24000000*OO[[#This Row],[99 (01JUL1985 06:00:00)-Water Temperature (C)]]*OO[[#This Row],[41]]</f>
        <v>2.1430724715070001E-6</v>
      </c>
      <c r="AR78" s="10">
        <f>3/24000000*OO[[#This Row],[100 (01JUL1985 09:00:00)-Water Temperature (C)]]*OO[[#This Row],[42]]</f>
        <v>1.6440241771169998E-6</v>
      </c>
      <c r="AS78" s="10">
        <f>3/24000000*OO[[#This Row],[101 (01JUL1985 12:00:00)-Water Temperature (C)]]*OO[[#This Row],[43]]</f>
        <v>1.3334131495667497E-6</v>
      </c>
      <c r="AT78" s="10">
        <f>3/24000000*OO[[#This Row],[102 (01JUL1985 15:00:00)-Water Temperature (C)]]*OO[[#This Row],[44]]</f>
        <v>1.1237256035250001E-6</v>
      </c>
      <c r="AU78" s="10">
        <f>3/24000000*OO[[#This Row],[103 (01JUL1985 18:00:00)-Water Temperature (C)]]*OO[[#This Row],[45]]</f>
        <v>9.7118553670249986E-7</v>
      </c>
      <c r="AV78" s="10">
        <f>3/24000000*OO[[#This Row],[104 (01JUL1985 21:00:00)-Water Temperature (C)]]*OO[[#This Row],[46]]</f>
        <v>8.469710456847499E-7</v>
      </c>
      <c r="AW78" s="10">
        <f>3/24000000*OO[[#This Row],[105 (02JUL1985 00:00:00)-Water Temperature (C)]]*OO[[#This Row],[47]]</f>
        <v>7.4363520090162503E-7</v>
      </c>
      <c r="AX78" s="10">
        <f>3/24000000*OO[[#This Row],[106 (02JUL1985 03:00:00)-Water Temperature (C)]]*OO[[#This Row],[48]]</f>
        <v>6.7160442882499985E-7</v>
      </c>
      <c r="AY78" s="10">
        <f>3/24000000*OO[[#This Row],[107 (02JUL1985 06:00:00)-Water Temperature (C)]]*OO[[#This Row],[49]]</f>
        <v>6.2467757945999999E-7</v>
      </c>
      <c r="AZ78" s="10">
        <f>3/24000000*OO[[#This Row],[108 (02JUL1985 09:00:00)-Water Temperature (C)]]*OO[[#This Row],[50]]</f>
        <v>5.9694263229850004E-7</v>
      </c>
      <c r="BA78" s="10">
        <f>3/24000000*OO[[#This Row],[109 (02JUL1985 12:00:00)-Water Temperature (C)]]*OO[[#This Row],[51]]</f>
        <v>5.790463794745E-7</v>
      </c>
      <c r="BB78" s="10">
        <f>3/24000000*OO[[#This Row],[110 (02JUL1985 15:00:00)-Water Temperature (C)]]*OO[[#This Row],[52]]</f>
        <v>5.6059974714375008E-7</v>
      </c>
      <c r="BC78" s="10">
        <f>3/24000000*OO[[#This Row],[111 (02JUL1985 18:00:00)-Water Temperature (C)]]*OO[[#This Row],[53]]</f>
        <v>5.3652617570362492E-7</v>
      </c>
      <c r="BD78" s="10">
        <f>3/24000000*OO[[#This Row],[112 (02JUL1985 21:00:00)-Water Temperature (C)]]*OO[[#This Row],[54]]</f>
        <v>5.1645556573875007E-7</v>
      </c>
      <c r="BE78" s="10">
        <f>3/24000000*OO[[#This Row],[113 (03JUL1985 00:00:00)-Water Temperature (C)]]*OO[[#This Row],[55]]</f>
        <v>4.981414814604999E-7</v>
      </c>
      <c r="BF78" s="10">
        <f>3/24000000*OO[[#This Row],[114 (03JUL1985 03:00:00)-Water Temperature (C)]]*OO[[#This Row],[56]]</f>
        <v>4.8120241972862498E-7</v>
      </c>
      <c r="BG78" s="10">
        <f>3/24000000*OO[[#This Row],[115 (03JUL1985 06:00:00)-Water Temperature (C)]]*OO[[#This Row],[57]]</f>
        <v>4.6470081480375E-7</v>
      </c>
      <c r="BH78" s="10">
        <f>3/24000000*OO[[#This Row],[116 (03JUL1985 09:00:00)-Water Temperature (C)]]*OO[[#This Row],[58]]</f>
        <v>4.4620421102812503E-7</v>
      </c>
      <c r="BI78" s="10">
        <f>3/24000000*OO[[#This Row],[117 (03JUL1985 12:00:00)-Water Temperature (C)]]*OO[[#This Row],[59]]</f>
        <v>4.2540183328499997E-7</v>
      </c>
      <c r="BJ78" s="10">
        <f>3/24000000*OO[[#This Row],[118 (03JUL1985 15:00:00)-Water Temperature (C)]]*OO[[#This Row],[60]]</f>
        <v>4.0156442952924993E-7</v>
      </c>
      <c r="BK78" s="10">
        <f>3/24000000*OO[[#This Row],[119 (03JUL1985 18:00:00)-Water Temperature (C)]]*OO[[#This Row],[61]]</f>
        <v>3.7498831225699998E-7</v>
      </c>
      <c r="BL78" s="10">
        <f>3/24000000*OO[[#This Row],[120 (03JUL1985 21:00:00)-Water Temperature (C)]]*OO[[#This Row],[62]]</f>
        <v>3.5184834404999998E-7</v>
      </c>
      <c r="BM78" s="10">
        <f>3/24000000*OO[[#This Row],[121 (04JUL1985 00:00:00)-Water Temperature (C)]]*OO[[#This Row],[63]]</f>
        <v>3.3336176167724996E-7</v>
      </c>
      <c r="BN78" s="10">
        <f>3/24000000*OO[[#This Row],[122 (04JUL1985 03:00:00)-Water Temperature (C)]]*OO[[#This Row],[64]]</f>
        <v>3.2553655570425002E-7</v>
      </c>
      <c r="BO78" s="10">
        <f>3/24000000*OO[[#This Row],[123 (04JUL1985 06:00:00)-Water Temperature (C)]]*OO[[#This Row],[65]]</f>
        <v>3.2293831064074995E-7</v>
      </c>
      <c r="BP78" s="10">
        <f>3/24000000*OO[[#This Row],[124 (04JUL1985 09:00:00)-Water Temperature (C)]]*OO[[#This Row],[66]]</f>
        <v>3.1878317586250006E-7</v>
      </c>
      <c r="BQ78" s="10">
        <f>3/24000000*OO[[#This Row],[125 (04JUL1985 12:00:00)-Water Temperature (C)]]*OO[[#This Row],[67]]</f>
        <v>3.0734051168875002E-7</v>
      </c>
      <c r="BR78" s="10">
        <f>3/24000000*OO[[#This Row],[126 (04JUL1985 15:00:00)-Water Temperature (C)]]*OO[[#This Row],[68]]</f>
        <v>2.8967863837499998E-7</v>
      </c>
      <c r="BS78" s="10">
        <f>3/24000000*OO[[#This Row],[127 (04JUL1985 18:00:00)-Water Temperature (C)]]*OO[[#This Row],[69]]</f>
        <v>2.6867776713649999E-7</v>
      </c>
      <c r="BT78" s="10">
        <f>3/24000000*OO[[#This Row],[128 (04JUL1985 21:00:00)-Water Temperature (C)]]*OO[[#This Row],[70]]</f>
        <v>2.48664273532E-7</v>
      </c>
      <c r="BU78" s="10">
        <f>3/24000000*OO[[#This Row],[129 (05JUL1985 00:00:00)-Water Temperature (C)]]*OO[[#This Row],[71]]</f>
        <v>2.3105584296488748E-7</v>
      </c>
      <c r="BV78" s="10">
        <f>3/24000000*OO[[#This Row],[130 (05JUL1985 03:00:00)-Water Temperature (C)]]*OO[[#This Row],[72]]</f>
        <v>2.1884007126449995E-7</v>
      </c>
      <c r="BW78" s="10">
        <f>3/24000000*OO[[#This Row],[131 (05JUL1985 06:00:00)-Water Temperature (C)]]*OO[[#This Row],[73]]</f>
        <v>2.0865919630797497E-7</v>
      </c>
      <c r="BX78" s="10">
        <f>3/24000000*OO[[#This Row],[132 (05JUL1985 09:00:00)-Water Temperature (C)]]*OO[[#This Row],[74]]</f>
        <v>1.9940112313379999E-7</v>
      </c>
      <c r="BY78" s="10">
        <f>3/24000000*OO[[#This Row],[133 (05JUL1985 12:00:00)-Water Temperature (C)]]*OO[[#This Row],[75]]</f>
        <v>1.9122264758544999E-7</v>
      </c>
      <c r="BZ78" s="10">
        <f>3/24000000*OO[[#This Row],[134 (05JUL1985 15:00:00)-Water Temperature (C)]]*OO[[#This Row],[76]]</f>
        <v>1.821944055259625E-7</v>
      </c>
      <c r="CA78" s="10">
        <f>3/24000000*OO[[#This Row],[135 (05JUL1985 18:00:00)-Water Temperature (C)]]*OO[[#This Row],[77]]</f>
        <v>1.7261375823899999E-7</v>
      </c>
      <c r="CB78" s="10">
        <f>3/24000000*OO[[#This Row],[136 (05JUL1985 21:00:00)-Water Temperature (C)]]*OO[[#This Row],[78]]</f>
        <v>1.6431100863999999E-7</v>
      </c>
      <c r="CC78" s="10">
        <f>3/24000000*OO[[#This Row],[137 (06JUL1985 00:00:00)-Water Temperature (C)]]*OO[[#This Row],[79]]</f>
        <v>1.5710147144142501E-7</v>
      </c>
      <c r="CD78" s="10">
        <f>3/24000000*OO[[#This Row],[138 (06JUL1985 03:00:00)-Water Temperature (C)]]*OO[[#This Row],[80]]</f>
        <v>1.5277606881562497E-7</v>
      </c>
      <c r="CE78" s="10">
        <f>3/24000000*OO[[#This Row],[139 (06JUL1985 06:00:00)-Water Temperature (C)]]*OO[[#This Row],[81]]</f>
        <v>1.500108934571875E-7</v>
      </c>
      <c r="CF78" s="10">
        <f>3/24000000*OO[[#This Row],[140 (06JUL1985 09:00:00)-Water Temperature (C)]]*OO[[#This Row],[82]]</f>
        <v>1.4760482125218748E-7</v>
      </c>
      <c r="CG78" s="10">
        <f>3/24000000*OO[[#This Row],[141 (06JUL1985 12:00:00)-Water Temperature (C)]]*OO[[#This Row],[83]]</f>
        <v>1.4448807788580001E-7</v>
      </c>
      <c r="CH78" s="10">
        <f>3/24000000*OO[[#This Row],[142 (06JUL1985 15:00:00)-Water Temperature (C)]]*OO[[#This Row],[84]]</f>
        <v>1.39403684041275E-7</v>
      </c>
      <c r="CI78" s="10">
        <f>3/24000000*OO[[#This Row],[143 (06JUL1985 18:00:00)-Water Temperature (C)]]*OO[[#This Row],[85]]</f>
        <v>1.3254360631312497E-7</v>
      </c>
      <c r="CJ78" s="10">
        <f>3/24000000*OO[[#This Row],[144 (06JUL1985 21:00:00)-Water Temperature (C)]]*OO[[#This Row],[86]]</f>
        <v>1.2598627062437499E-7</v>
      </c>
      <c r="CK78" s="10">
        <f>3/24000000*OO[[#This Row],[145 (07JUL1985 00:00:00)-Water Temperature (C)]]*OO[[#This Row],[87]]</f>
        <v>1.1993238545925E-7</v>
      </c>
      <c r="CL78" s="10">
        <f>3/24000000*OO[[#This Row],[146 (07JUL1985 03:00:00)-Water Temperature (C)]]*OO[[#This Row],[88]]</f>
        <v>1.1612124480944999E-7</v>
      </c>
      <c r="CM78" s="10">
        <f>3/24000000*OO[[#This Row],[147 (07JUL1985 06:00:00)-Water Temperature (C)]]*OO[[#This Row],[89]]</f>
        <v>1.1236765045507501E-7</v>
      </c>
      <c r="CN78" s="10">
        <f>3/24000000*OO[[#This Row],[148 (07JUL1985 09:00:00)-Water Temperature (C)]]*OO[[#This Row],[90]]</f>
        <v>1.0641519456671249E-7</v>
      </c>
      <c r="CO78" s="10">
        <f>3/24000000*OO[[#This Row],[149 (07JUL1985 12:00:00)-Water Temperature (C)]]*OO[[#This Row],[91]]</f>
        <v>9.9275443458125022E-8</v>
      </c>
      <c r="CP78" s="10">
        <f>3/24000000*OO[[#This Row],[150 (07JUL1985 15:00:00)-Water Temperature (C)]]*OO[[#This Row],[92]]</f>
        <v>9.24183521739E-8</v>
      </c>
      <c r="CQ78" s="10">
        <f>3/24000000*OO[[#This Row],[151 (07JUL1985 18:00:00)-Water Temperature (C)]]*OO[[#This Row],[93]]</f>
        <v>8.6759863596449986E-8</v>
      </c>
      <c r="CR78" s="10">
        <f>3/24000000*OO[[#This Row],[152 (07JUL1985 21:00:00)-Water Temperature (C)]]*OO[[#This Row],[94]]</f>
        <v>8.3003371863625001E-8</v>
      </c>
      <c r="CS78" s="10">
        <f>3/24000000*OO[[#This Row],[153 (08JUL1985 00:00:00)-Water Temperature (C)]]*OO[[#This Row],[95]]</f>
        <v>8.0373474875824987E-8</v>
      </c>
      <c r="CT78" s="10">
        <f>3/24000000*OO[[#This Row],[154 (08JUL1985 03:00:00)-Water Temperature (C)]]*OO[[#This Row],[96]]</f>
        <v>7.9322666848900001E-8</v>
      </c>
      <c r="CU78" s="10">
        <f>3/24000000*OO[[#This Row],[155 (08JUL1985 06:00:00)-Water Temperature (C)]]*OO[[#This Row],[97]]</f>
        <v>7.9480673067524991E-8</v>
      </c>
      <c r="CV78" s="10">
        <f>3/24000000*OO[[#This Row],[156 (08JUL1985 09:00:00)-Water Temperature (C)]]*OO[[#This Row],[98]]</f>
        <v>8.0151523881562489E-8</v>
      </c>
      <c r="CW78" s="10">
        <f>3/24000000*OO[[#This Row],[157 (08JUL1985 12:00:00)-Water Temperature (C)]]*OO[[#This Row],[99]]</f>
        <v>8.0802093459374996E-8</v>
      </c>
    </row>
    <row r="79" spans="1:101" x14ac:dyDescent="0.35">
      <c r="A79" t="s">
        <v>84</v>
      </c>
      <c r="B79">
        <v>866.85419999999999</v>
      </c>
      <c r="C79" s="10">
        <f>3/24*OO[[#This Row],[59 (26JUN1985 06:00:00)-Water Temperature (C)]]*OO[[#This Row],[1]]/SUM(OO[1])</f>
        <v>2.3369025982505715E-26</v>
      </c>
      <c r="D79" s="10">
        <f>3/24*OO[[#This Row],[60 (26JUN1985 09:00:00)-Water Temperature (C)]]*OO[[#This Row],[2]]/SUM(OO[2])</f>
        <v>2.4351146945412384E-13</v>
      </c>
      <c r="E79" s="10">
        <f>3/24*OO[[#This Row],[61 (26JUN1985 12:00:00)-Water Temperature (C)]]*OO[[#This Row],[3]]/SUM(OO[3])</f>
        <v>7.2731383658160978E-5</v>
      </c>
      <c r="F79" s="10">
        <f>3/24*OO[[#This Row],[62 (26JUN1985 15:00:00)-Water Temperature (C)]]*OO[[#This Row],[4]]/SUM(OO[4])</f>
        <v>2.7454207298199893E-2</v>
      </c>
      <c r="G79" s="10">
        <f>3/24*OO[[#This Row],[63 (26JUN1985 18:00:00)-Water Temperature (C)]]*OO[[#This Row],[5]]/SUM(OO[5])</f>
        <v>0.17627652669981536</v>
      </c>
      <c r="H79" s="10">
        <f>3/24*OO[[#This Row],[64 (26JUN1985 21:00:00)-Water Temperature (C)]]*OO[[#This Row],[6]]/SUM(OO[6])</f>
        <v>0.15318112707404602</v>
      </c>
      <c r="I79" s="10">
        <f>3/24*OO[[#This Row],[65 (27JUN1985 00:00:00)-Water Temperature (C)]]*OO[[#This Row],[7]]/SUM(OO[7])</f>
        <v>4.2311934007026E-2</v>
      </c>
      <c r="J79" s="10">
        <f>3/24*OO[[#This Row],[66 (27JUN1985 03:00:00)-Water Temperature (C)]]*OO[[#This Row],[8]]/SUM(OO[8])</f>
        <v>6.32377433925084E-3</v>
      </c>
      <c r="K79" s="10">
        <f>3/24*OO[[#This Row],[67 (27JUN1985 06:00:00)-Water Temperature (C)]]*OO[[#This Row],[9]]/SUM(OO[9])</f>
        <v>7.7564825740884975E-4</v>
      </c>
      <c r="L79" s="10">
        <f>3/24*OO[[#This Row],[68 (27JUN1985 09:00:00)-Water Temperature (C)]]*OO[[#This Row],[10]]/SUM(OO[10])</f>
        <v>1.5777577849375831E-4</v>
      </c>
      <c r="M79" s="10">
        <f>3/24*OO[[#This Row],[69 (27JUN1985 12:00:00)-Water Temperature (C)]]*OO[[#This Row],[11]]/SUM(OO[11])</f>
        <v>9.4338090629857843E-5</v>
      </c>
      <c r="N79" s="10">
        <f>3/24*OO[[#This Row],[70 (27JUN1985 15:00:00)-Water Temperature (C)]]*OO[[#This Row],[12]]/SUM(OO[12])</f>
        <v>9.3231280342301892E-5</v>
      </c>
      <c r="O79" s="10">
        <f>3/24*OO[[#This Row],[71 (27JUN1985 18:00:00)-Water Temperature (C)]]*OO[[#This Row],[13]]/SUM(OO[13])</f>
        <v>1.0146906832980246E-4</v>
      </c>
      <c r="P79" s="10">
        <f>3/24*OO[[#This Row],[72 (27JUN1985 21:00:00)-Water Temperature (C)]]*OO[[#This Row],[14]]/SUM(OO[14])</f>
        <v>1.0345470870267986E-4</v>
      </c>
      <c r="Q79" s="10">
        <f>3/24*OO[[#This Row],[73 (28JUN1985 00:00:00)-Water Temperature (C)]]*OO[[#This Row],[15]]/SUM(OO[15])</f>
        <v>9.7761401828145398E-5</v>
      </c>
      <c r="R79" s="10">
        <f>3/24*OO[[#This Row],[74 (28JUN1985 03:00:00)-Water Temperature (C)]]*OO[[#This Row],[16]]/SUM(OO[16])</f>
        <v>8.9582754047257967E-5</v>
      </c>
      <c r="S79" s="10">
        <f>3/24*OO[[#This Row],[75 (28JUN1985 06:00:00)-Water Temperature (C)]]*OO[[#This Row],[17]]/SUM(OO[17])</f>
        <v>8.0189364970018631E-5</v>
      </c>
      <c r="T79" s="10">
        <f>3/24*OO[[#This Row],[76 (28JUN1985 09:00:00)-Water Temperature (C)]]*OO[[#This Row],[18]]/SUM(OO[18])</f>
        <v>7.1307425946898426E-5</v>
      </c>
      <c r="U79" s="10">
        <f>3/24*OO[[#This Row],[77 (28JUN1985 12:00:00)-Water Temperature (C)]]*OO[[#This Row],[19]]/SUM(OO[19])</f>
        <v>6.3128511663538913E-5</v>
      </c>
      <c r="V79" s="10">
        <f>3/24000000*OO[[#This Row],[78 (28JUN1985 15:00:00)-Water Temperature (C)]]*OO[[#This Row],[20]]</f>
        <v>5.5456928375550005E-5</v>
      </c>
      <c r="W79" s="10">
        <f>3/24000000*OO[[#This Row],[79 (28JUN1985 18:00:00)-Water Temperature (C)]]*OO[[#This Row],[21]]</f>
        <v>4.8383656498550002E-5</v>
      </c>
      <c r="X79" s="10">
        <f>3/24000000*OO[[#This Row],[80 (28JUN1985 21:00:00)-Water Temperature (C)]]*OO[[#This Row],[22]]</f>
        <v>4.2506541580762498E-5</v>
      </c>
      <c r="Y79" s="10">
        <f>3/24000000*OO[[#This Row],[81 (29JUN1985 00:00:00)-Water Temperature (C)]]*OO[[#This Row],[23]]</f>
        <v>3.7268603889387494E-5</v>
      </c>
      <c r="Z79" s="10">
        <f>3/24000000*OO[[#This Row],[82 (29JUN1985 03:00:00)-Water Temperature (C)]]*OO[[#This Row],[24]]</f>
        <v>3.27182626927125E-5</v>
      </c>
      <c r="AA79" s="10">
        <f>3/24000000*OO[[#This Row],[83 (29JUN1985 06:00:00)-Water Temperature (C)]]*OO[[#This Row],[25]]</f>
        <v>2.84107033543125E-5</v>
      </c>
      <c r="AB79" s="10">
        <f>3/24000000*OO[[#This Row],[84 (29JUN1985 09:00:00)-Water Temperature (C)]]*OO[[#This Row],[26]]</f>
        <v>2.4994000312875002E-5</v>
      </c>
      <c r="AC79" s="10">
        <f>3/24000000*OO[[#This Row],[85 (29JUN1985 12:00:00)-Water Temperature (C)]]*OO[[#This Row],[27]]</f>
        <v>2.2148606387249999E-5</v>
      </c>
      <c r="AD79" s="10">
        <f>3/24000000*OO[[#This Row],[86 (29JUN1985 15:00:00)-Water Temperature (C)]]*OO[[#This Row],[28]]</f>
        <v>1.9536886499624997E-5</v>
      </c>
      <c r="AE79" s="10">
        <f>3/24000000*OO[[#This Row],[88 (29JUN1985 21:00:00)-Water Temperature (C)]]*OO[[#This Row],[30]]</f>
        <v>1.5154934177377501E-5</v>
      </c>
      <c r="AF79" s="10">
        <f>3/24000000*OO[[#This Row],[88 (29JUN1985 21:00:00)-Water Temperature (C)]]*OO[[#This Row],[30]]</f>
        <v>1.5154934177377501E-5</v>
      </c>
      <c r="AG79" s="10">
        <f>3/24000000*OO[[#This Row],[89 (30JUN1985 00:00:00)-Water Temperature (C)]]*OO[[#This Row],[31]]</f>
        <v>1.3339693481400001E-5</v>
      </c>
      <c r="AH79" s="10">
        <f>3/24000000*OO[[#This Row],[90 (30JUN1985 03:00:00)-Water Temperature (C)]]*OO[[#This Row],[32]]</f>
        <v>1.1977493595389997E-5</v>
      </c>
      <c r="AI79" s="10">
        <f>3/24000000*OO[[#This Row],[91 (30JUN1985 06:00:00)-Water Temperature (C)]]*OO[[#This Row],[33]]</f>
        <v>1.0873861420359998E-5</v>
      </c>
      <c r="AJ79" s="10">
        <f>3/24000000*OO[[#This Row],[92 (30JUN1985 09:00:00)-Water Temperature (C)]]*OO[[#This Row],[34]]</f>
        <v>9.8580350771500006E-6</v>
      </c>
      <c r="AK79" s="10">
        <f>3/24000000*OO[[#This Row],[93 (30JUN1985 12:00:00)-Water Temperature (C)]]*OO[[#This Row],[35]]</f>
        <v>8.8532508888775E-6</v>
      </c>
      <c r="AL79" s="10">
        <f>3/24000000*OO[[#This Row],[94 (30JUN1985 15:00:00)-Water Temperature (C)]]*OO[[#This Row],[36]]</f>
        <v>7.732899029400001E-6</v>
      </c>
      <c r="AM79" s="10">
        <f>3/24000000*OO[[#This Row],[95 (30JUN1985 18:00:00)-Water Temperature (C)]]*OO[[#This Row],[37]]</f>
        <v>6.4448629704112498E-6</v>
      </c>
      <c r="AN79" s="10">
        <f>3/24000000*OO[[#This Row],[96 (30JUN1985 21:00:00)-Water Temperature (C)]]*OO[[#This Row],[38]]</f>
        <v>5.0343318652912498E-6</v>
      </c>
      <c r="AO79" s="10">
        <f>3/24000000*OO[[#This Row],[97 (01JUL1985 00:00:00)-Water Temperature (C)]]*OO[[#This Row],[39]]</f>
        <v>3.6742344786899996E-6</v>
      </c>
      <c r="AP79" s="10">
        <f>3/24000000*OO[[#This Row],[98 (01JUL1985 03:00:00)-Water Temperature (C)]]*OO[[#This Row],[40]]</f>
        <v>2.6165694869749999E-6</v>
      </c>
      <c r="AQ79" s="10">
        <f>3/24000000*OO[[#This Row],[99 (01JUL1985 06:00:00)-Water Temperature (C)]]*OO[[#This Row],[41]]</f>
        <v>1.8972482835617501E-6</v>
      </c>
      <c r="AR79" s="10">
        <f>3/24000000*OO[[#This Row],[100 (01JUL1985 09:00:00)-Water Temperature (C)]]*OO[[#This Row],[42]]</f>
        <v>1.4374150508985001E-6</v>
      </c>
      <c r="AS79" s="10">
        <f>3/24000000*OO[[#This Row],[101 (01JUL1985 12:00:00)-Water Temperature (C)]]*OO[[#This Row],[43]]</f>
        <v>1.1493849045731248E-6</v>
      </c>
      <c r="AT79" s="10">
        <f>3/24000000*OO[[#This Row],[102 (01JUL1985 15:00:00)-Water Temperature (C)]]*OO[[#This Row],[44]]</f>
        <v>9.5978271308399981E-7</v>
      </c>
      <c r="AU79" s="10">
        <f>3/24000000*OO[[#This Row],[103 (01JUL1985 18:00:00)-Water Temperature (C)]]*OO[[#This Row],[45]]</f>
        <v>8.2508889719025007E-7</v>
      </c>
      <c r="AV79" s="10">
        <f>3/24000000*OO[[#This Row],[104 (01JUL1985 21:00:00)-Water Temperature (C)]]*OO[[#This Row],[46]]</f>
        <v>7.1893289607387495E-7</v>
      </c>
      <c r="AW79" s="10">
        <f>3/24000000*OO[[#This Row],[105 (02JUL1985 00:00:00)-Water Temperature (C)]]*OO[[#This Row],[47]]</f>
        <v>6.3105029495550005E-7</v>
      </c>
      <c r="AX79" s="10">
        <f>3/24000000*OO[[#This Row],[106 (02JUL1985 03:00:00)-Water Temperature (C)]]*OO[[#This Row],[48]]</f>
        <v>5.6809016093699991E-7</v>
      </c>
      <c r="AY79" s="10">
        <f>3/24000000*OO[[#This Row],[107 (02JUL1985 06:00:00)-Water Temperature (C)]]*OO[[#This Row],[49]]</f>
        <v>5.2568550591349998E-7</v>
      </c>
      <c r="AZ79" s="10">
        <f>3/24000000*OO[[#This Row],[108 (02JUL1985 09:00:00)-Water Temperature (C)]]*OO[[#This Row],[50]]</f>
        <v>4.9960983240549991E-7</v>
      </c>
      <c r="BA79" s="10">
        <f>3/24000000*OO[[#This Row],[109 (02JUL1985 12:00:00)-Water Temperature (C)]]*OO[[#This Row],[51]]</f>
        <v>4.8275986487812493E-7</v>
      </c>
      <c r="BB79" s="10">
        <f>3/24000000*OO[[#This Row],[110 (02JUL1985 15:00:00)-Water Temperature (C)]]*OO[[#This Row],[52]]</f>
        <v>4.6592222377125002E-7</v>
      </c>
      <c r="BC79" s="10">
        <f>3/24000000*OO[[#This Row],[111 (02JUL1985 18:00:00)-Water Temperature (C)]]*OO[[#This Row],[53]]</f>
        <v>4.4527978592587497E-7</v>
      </c>
      <c r="BD79" s="10">
        <f>3/24000000*OO[[#This Row],[112 (02JUL1985 21:00:00)-Water Temperature (C)]]*OO[[#This Row],[54]]</f>
        <v>4.2798599296862498E-7</v>
      </c>
      <c r="BE79" s="10">
        <f>3/24000000*OO[[#This Row],[113 (03JUL1985 00:00:00)-Water Temperature (C)]]*OO[[#This Row],[55]]</f>
        <v>4.1330301317749999E-7</v>
      </c>
      <c r="BF79" s="10">
        <f>3/24000000*OO[[#This Row],[114 (03JUL1985 03:00:00)-Water Temperature (C)]]*OO[[#This Row],[56]]</f>
        <v>4.0021410762512501E-7</v>
      </c>
      <c r="BG79" s="10">
        <f>3/24000000*OO[[#This Row],[115 (03JUL1985 06:00:00)-Water Temperature (C)]]*OO[[#This Row],[57]]</f>
        <v>3.8748966831575E-7</v>
      </c>
      <c r="BH79" s="10">
        <f>3/24000000*OO[[#This Row],[116 (03JUL1985 09:00:00)-Water Temperature (C)]]*OO[[#This Row],[58]]</f>
        <v>3.7280349070200001E-7</v>
      </c>
      <c r="BI79" s="10">
        <f>3/24000000*OO[[#This Row],[117 (03JUL1985 12:00:00)-Water Temperature (C)]]*OO[[#This Row],[59]]</f>
        <v>3.5573806485787502E-7</v>
      </c>
      <c r="BJ79" s="10">
        <f>3/24000000*OO[[#This Row],[118 (03JUL1985 15:00:00)-Water Temperature (C)]]*OO[[#This Row],[60]]</f>
        <v>3.3530849948749998E-7</v>
      </c>
      <c r="BK79" s="10">
        <f>3/24000000*OO[[#This Row],[119 (03JUL1985 18:00:00)-Water Temperature (C)]]*OO[[#This Row],[61]]</f>
        <v>3.1293095084474992E-7</v>
      </c>
      <c r="BL79" s="10">
        <f>3/24000000*OO[[#This Row],[120 (03JUL1985 21:00:00)-Water Temperature (C)]]*OO[[#This Row],[62]]</f>
        <v>2.9324188328224996E-7</v>
      </c>
      <c r="BM79" s="10">
        <f>3/24000000*OO[[#This Row],[121 (04JUL1985 00:00:00)-Water Temperature (C)]]*OO[[#This Row],[63]]</f>
        <v>2.7774224815749995E-7</v>
      </c>
      <c r="BN79" s="10">
        <f>3/24000000*OO[[#This Row],[122 (04JUL1985 03:00:00)-Water Temperature (C)]]*OO[[#This Row],[64]]</f>
        <v>2.7061562755324999E-7</v>
      </c>
      <c r="BO79" s="10">
        <f>3/24000000*OO[[#This Row],[123 (04JUL1985 06:00:00)-Water Temperature (C)]]*OO[[#This Row],[65]]</f>
        <v>2.6812612706549998E-7</v>
      </c>
      <c r="BP79" s="10">
        <f>3/24000000*OO[[#This Row],[124 (04JUL1985 09:00:00)-Water Temperature (C)]]*OO[[#This Row],[66]]</f>
        <v>2.6494468874999998E-7</v>
      </c>
      <c r="BQ79" s="10">
        <f>3/24000000*OO[[#This Row],[125 (04JUL1985 12:00:00)-Water Temperature (C)]]*OO[[#This Row],[67]]</f>
        <v>2.5611186040262499E-7</v>
      </c>
      <c r="BR79" s="10">
        <f>3/24000000*OO[[#This Row],[126 (04JUL1985 15:00:00)-Water Temperature (C)]]*OO[[#This Row],[68]]</f>
        <v>2.4193401227119998E-7</v>
      </c>
      <c r="BS79" s="10">
        <f>3/24000000*OO[[#This Row],[127 (04JUL1985 18:00:00)-Water Temperature (C)]]*OO[[#This Row],[69]]</f>
        <v>2.2472967921750001E-7</v>
      </c>
      <c r="BT79" s="10">
        <f>3/24000000*OO[[#This Row],[128 (04JUL1985 21:00:00)-Water Temperature (C)]]*OO[[#This Row],[70]]</f>
        <v>2.0803861528291248E-7</v>
      </c>
      <c r="BU79" s="10">
        <f>3/24000000*OO[[#This Row],[129 (05JUL1985 00:00:00)-Water Temperature (C)]]*OO[[#This Row],[71]]</f>
        <v>1.9335590614312499E-7</v>
      </c>
      <c r="BV79" s="10">
        <f>3/24000000*OO[[#This Row],[130 (05JUL1985 03:00:00)-Water Temperature (C)]]*OO[[#This Row],[72]]</f>
        <v>1.8305762144872497E-7</v>
      </c>
      <c r="BW79" s="10">
        <f>3/24000000*OO[[#This Row],[131 (05JUL1985 06:00:00)-Water Temperature (C)]]*OO[[#This Row],[73]]</f>
        <v>1.744432026771375E-7</v>
      </c>
      <c r="BX79" s="10">
        <f>3/24000000*OO[[#This Row],[132 (05JUL1985 09:00:00)-Water Temperature (C)]]*OO[[#This Row],[74]]</f>
        <v>1.6661164127096251E-7</v>
      </c>
      <c r="BY79" s="10">
        <f>3/24000000*OO[[#This Row],[133 (05JUL1985 12:00:00)-Water Temperature (C)]]*OO[[#This Row],[75]]</f>
        <v>1.5948399862867499E-7</v>
      </c>
      <c r="BZ79" s="10">
        <f>3/24000000*OO[[#This Row],[134 (05JUL1985 15:00:00)-Water Temperature (C)]]*OO[[#This Row],[76]]</f>
        <v>1.51704437777925E-7</v>
      </c>
      <c r="CA79" s="10">
        <f>3/24000000*OO[[#This Row],[135 (05JUL1985 18:00:00)-Water Temperature (C)]]*OO[[#This Row],[77]]</f>
        <v>1.4361699113405001E-7</v>
      </c>
      <c r="CB79" s="10">
        <f>3/24000000*OO[[#This Row],[136 (05JUL1985 21:00:00)-Water Temperature (C)]]*OO[[#This Row],[78]]</f>
        <v>1.3658258891712502E-7</v>
      </c>
      <c r="CC79" s="10">
        <f>3/24000000*OO[[#This Row],[137 (06JUL1985 00:00:00)-Water Temperature (C)]]*OO[[#This Row],[79]]</f>
        <v>1.3066278482839999E-7</v>
      </c>
      <c r="CD79" s="10">
        <f>3/24000000*OO[[#This Row],[138 (06JUL1985 03:00:00)-Water Temperature (C)]]*OO[[#This Row],[80]]</f>
        <v>1.2705437778365001E-7</v>
      </c>
      <c r="CE79" s="10">
        <f>3/24000000*OO[[#This Row],[139 (06JUL1985 06:00:00)-Water Temperature (C)]]*OO[[#This Row],[81]]</f>
        <v>1.2473580256041249E-7</v>
      </c>
      <c r="CF79" s="10">
        <f>3/24000000*OO[[#This Row],[140 (06JUL1985 09:00:00)-Water Temperature (C)]]*OO[[#This Row],[82]]</f>
        <v>1.2271209673695E-7</v>
      </c>
      <c r="CG79" s="10">
        <f>3/24000000*OO[[#This Row],[141 (06JUL1985 12:00:00)-Water Temperature (C)]]*OO[[#This Row],[83]]</f>
        <v>1.2006371850406252E-7</v>
      </c>
      <c r="CH79" s="10">
        <f>3/24000000*OO[[#This Row],[142 (06JUL1985 15:00:00)-Water Temperature (C)]]*OO[[#This Row],[84]]</f>
        <v>1.157977089108E-7</v>
      </c>
      <c r="CI79" s="10">
        <f>3/24000000*OO[[#This Row],[143 (06JUL1985 18:00:00)-Water Temperature (C)]]*OO[[#This Row],[85]]</f>
        <v>1.1016982522237499E-7</v>
      </c>
      <c r="CJ79" s="10">
        <f>3/24000000*OO[[#This Row],[144 (06JUL1985 21:00:00)-Water Temperature (C)]]*OO[[#This Row],[86]]</f>
        <v>1.0469524658947499E-7</v>
      </c>
      <c r="CK79" s="10">
        <f>3/24000000*OO[[#This Row],[145 (07JUL1985 00:00:00)-Water Temperature (C)]]*OO[[#This Row],[87]]</f>
        <v>9.9736524876712501E-8</v>
      </c>
      <c r="CL79" s="10">
        <f>3/24000000*OO[[#This Row],[146 (07JUL1985 03:00:00)-Water Temperature (C)]]*OO[[#This Row],[88]]</f>
        <v>9.6594885402049991E-8</v>
      </c>
      <c r="CM79" s="10">
        <f>3/24000000*OO[[#This Row],[147 (07JUL1985 06:00:00)-Water Temperature (C)]]*OO[[#This Row],[89]]</f>
        <v>9.3504437511200012E-8</v>
      </c>
      <c r="CN79" s="10">
        <f>3/24000000*OO[[#This Row],[148 (07JUL1985 09:00:00)-Water Temperature (C)]]*OO[[#This Row],[90]]</f>
        <v>8.8916908475624986E-8</v>
      </c>
      <c r="CO79" s="10">
        <f>3/24000000*OO[[#This Row],[149 (07JUL1985 12:00:00)-Water Temperature (C)]]*OO[[#This Row],[91]]</f>
        <v>8.3102058227999985E-8</v>
      </c>
      <c r="CP79" s="10">
        <f>3/24000000*OO[[#This Row],[150 (07JUL1985 15:00:00)-Water Temperature (C)]]*OO[[#This Row],[92]]</f>
        <v>7.7307746061437521E-8</v>
      </c>
      <c r="CQ79" s="10">
        <f>3/24000000*OO[[#This Row],[151 (07JUL1985 18:00:00)-Water Temperature (C)]]*OO[[#This Row],[93]]</f>
        <v>7.2300587291100002E-8</v>
      </c>
      <c r="CR79" s="10">
        <f>3/24000000*OO[[#This Row],[152 (07JUL1985 21:00:00)-Water Temperature (C)]]*OO[[#This Row],[94]]</f>
        <v>6.8891357158187495E-8</v>
      </c>
      <c r="CS79" s="10">
        <f>3/24000000*OO[[#This Row],[153 (08JUL1985 00:00:00)-Water Temperature (C)]]*OO[[#This Row],[95]]</f>
        <v>6.667002868623749E-8</v>
      </c>
      <c r="CT79" s="10">
        <f>3/24000000*OO[[#This Row],[154 (08JUL1985 03:00:00)-Water Temperature (C)]]*OO[[#This Row],[96]]</f>
        <v>6.5843317488799991E-8</v>
      </c>
      <c r="CU79" s="10">
        <f>3/24000000*OO[[#This Row],[155 (08JUL1985 06:00:00)-Water Temperature (C)]]*OO[[#This Row],[97]]</f>
        <v>6.5890063622699997E-8</v>
      </c>
      <c r="CV79" s="10">
        <f>3/24000000*OO[[#This Row],[156 (08JUL1985 09:00:00)-Water Temperature (C)]]*OO[[#This Row],[98]]</f>
        <v>6.6308781695774993E-8</v>
      </c>
      <c r="CW79" s="10">
        <f>3/24000000*OO[[#This Row],[157 (08JUL1985 12:00:00)-Water Temperature (C)]]*OO[[#This Row],[99]]</f>
        <v>6.6732973931249993E-8</v>
      </c>
    </row>
    <row r="80" spans="1:101" x14ac:dyDescent="0.35">
      <c r="A80" t="s">
        <v>85</v>
      </c>
      <c r="B80">
        <v>809.36289999999997</v>
      </c>
      <c r="C80" s="10">
        <f>3/24*OO[[#This Row],[59 (26JUN1985 06:00:00)-Water Temperature (C)]]*OO[[#This Row],[1]]/SUM(OO[1])</f>
        <v>1.5540706588162707E-27</v>
      </c>
      <c r="D80" s="10">
        <f>3/24*OO[[#This Row],[60 (26JUN1985 09:00:00)-Water Temperature (C)]]*OO[[#This Row],[2]]/SUM(OO[2])</f>
        <v>2.3245249282758428E-14</v>
      </c>
      <c r="E80" s="10">
        <f>3/24*OO[[#This Row],[61 (26JUN1985 12:00:00)-Water Temperature (C)]]*OO[[#This Row],[3]]/SUM(OO[3])</f>
        <v>2.2093599892894549E-5</v>
      </c>
      <c r="F80" s="10">
        <f>3/24*OO[[#This Row],[62 (26JUN1985 15:00:00)-Water Temperature (C)]]*OO[[#This Row],[4]]/SUM(OO[4])</f>
        <v>1.4152943426535254E-2</v>
      </c>
      <c r="G80" s="10">
        <f>3/24*OO[[#This Row],[63 (26JUN1985 18:00:00)-Water Temperature (C)]]*OO[[#This Row],[5]]/SUM(OO[5])</f>
        <v>0.1194346951262983</v>
      </c>
      <c r="H80" s="10">
        <f>3/24*OO[[#This Row],[64 (26JUN1985 21:00:00)-Water Temperature (C)]]*OO[[#This Row],[6]]/SUM(OO[6])</f>
        <v>0.12547826380260932</v>
      </c>
      <c r="I80" s="10">
        <f>3/24*OO[[#This Row],[65 (27JUN1985 00:00:00)-Water Temperature (C)]]*OO[[#This Row],[7]]/SUM(OO[7])</f>
        <v>3.9761098179181407E-2</v>
      </c>
      <c r="J80" s="10">
        <f>3/24*OO[[#This Row],[66 (27JUN1985 03:00:00)-Water Temperature (C)]]*OO[[#This Row],[8]]/SUM(OO[8])</f>
        <v>6.4790284104899939E-3</v>
      </c>
      <c r="K80" s="10">
        <f>3/24*OO[[#This Row],[67 (27JUN1985 06:00:00)-Water Temperature (C)]]*OO[[#This Row],[9]]/SUM(OO[9])</f>
        <v>8.0721666483795545E-4</v>
      </c>
      <c r="L80" s="10">
        <f>3/24*OO[[#This Row],[68 (27JUN1985 09:00:00)-Water Temperature (C)]]*OO[[#This Row],[10]]/SUM(OO[10])</f>
        <v>1.4264585074466856E-4</v>
      </c>
      <c r="M80" s="10">
        <f>3/24*OO[[#This Row],[69 (27JUN1985 12:00:00)-Water Temperature (C)]]*OO[[#This Row],[11]]/SUM(OO[11])</f>
        <v>7.3500883646833816E-5</v>
      </c>
      <c r="N80" s="10">
        <f>3/24*OO[[#This Row],[70 (27JUN1985 15:00:00)-Water Temperature (C)]]*OO[[#This Row],[12]]/SUM(OO[12])</f>
        <v>6.9605552389214308E-5</v>
      </c>
      <c r="O80" s="10">
        <f>3/24*OO[[#This Row],[71 (27JUN1985 18:00:00)-Water Temperature (C)]]*OO[[#This Row],[13]]/SUM(OO[13])</f>
        <v>7.5550968681424672E-5</v>
      </c>
      <c r="P80" s="10">
        <f>3/24*OO[[#This Row],[72 (27JUN1985 21:00:00)-Water Temperature (C)]]*OO[[#This Row],[14]]/SUM(OO[14])</f>
        <v>7.7833003807724723E-5</v>
      </c>
      <c r="Q80" s="10">
        <f>3/24*OO[[#This Row],[73 (28JUN1985 00:00:00)-Water Temperature (C)]]*OO[[#This Row],[15]]/SUM(OO[15])</f>
        <v>7.4227479074200116E-5</v>
      </c>
      <c r="R80" s="10">
        <f>3/24*OO[[#This Row],[74 (28JUN1985 03:00:00)-Water Temperature (C)]]*OO[[#This Row],[16]]/SUM(OO[16])</f>
        <v>6.8301544465010507E-5</v>
      </c>
      <c r="S80" s="10">
        <f>3/24*OO[[#This Row],[75 (28JUN1985 06:00:00)-Water Temperature (C)]]*OO[[#This Row],[17]]/SUM(OO[17])</f>
        <v>6.123708423597808E-5</v>
      </c>
      <c r="T80" s="10">
        <f>3/24*OO[[#This Row],[76 (28JUN1985 09:00:00)-Water Temperature (C)]]*OO[[#This Row],[18]]/SUM(OO[18])</f>
        <v>5.44200482174305E-5</v>
      </c>
      <c r="U80" s="10">
        <f>3/24*OO[[#This Row],[77 (28JUN1985 12:00:00)-Water Temperature (C)]]*OO[[#This Row],[19]]/SUM(OO[19])</f>
        <v>4.8164747623069689E-5</v>
      </c>
      <c r="V80" s="10">
        <f>3/24000000*OO[[#This Row],[78 (28JUN1985 15:00:00)-Water Temperature (C)]]*OO[[#This Row],[20]]</f>
        <v>4.2247947649599997E-5</v>
      </c>
      <c r="W80" s="10">
        <f>3/24000000*OO[[#This Row],[79 (28JUN1985 18:00:00)-Water Temperature (C)]]*OO[[#This Row],[21]]</f>
        <v>3.6809720999999998E-5</v>
      </c>
      <c r="X80" s="10">
        <f>3/24000000*OO[[#This Row],[80 (28JUN1985 21:00:00)-Water Temperature (C)]]*OO[[#This Row],[22]]</f>
        <v>3.2307656054374997E-5</v>
      </c>
      <c r="Y80" s="10">
        <f>3/24000000*OO[[#This Row],[81 (29JUN1985 00:00:00)-Water Temperature (C)]]*OO[[#This Row],[23]]</f>
        <v>2.8384013499999998E-5</v>
      </c>
      <c r="Z80" s="10">
        <f>3/24000000*OO[[#This Row],[82 (29JUN1985 03:00:00)-Water Temperature (C)]]*OO[[#This Row],[24]]</f>
        <v>2.4924286357337501E-5</v>
      </c>
      <c r="AA80" s="10">
        <f>3/24000000*OO[[#This Row],[83 (29JUN1985 06:00:00)-Water Temperature (C)]]*OO[[#This Row],[25]]</f>
        <v>2.16341676102125E-5</v>
      </c>
      <c r="AB80" s="10">
        <f>3/24000000*OO[[#This Row],[84 (29JUN1985 09:00:00)-Water Temperature (C)]]*OO[[#This Row],[26]]</f>
        <v>1.9010865455662498E-5</v>
      </c>
      <c r="AC80" s="10">
        <f>3/24000000*OO[[#This Row],[85 (29JUN1985 12:00:00)-Water Temperature (C)]]*OO[[#This Row],[27]]</f>
        <v>1.6811446257828747E-5</v>
      </c>
      <c r="AD80" s="10">
        <f>3/24000000*OO[[#This Row],[86 (29JUN1985 15:00:00)-Water Temperature (C)]]*OO[[#This Row],[28]]</f>
        <v>1.4794847903272499E-5</v>
      </c>
      <c r="AE80" s="10">
        <f>3/24000000*OO[[#This Row],[88 (29JUN1985 21:00:00)-Water Temperature (C)]]*OO[[#This Row],[30]]</f>
        <v>1.146463886609E-5</v>
      </c>
      <c r="AF80" s="10">
        <f>3/24000000*OO[[#This Row],[88 (29JUN1985 21:00:00)-Water Temperature (C)]]*OO[[#This Row],[30]]</f>
        <v>1.146463886609E-5</v>
      </c>
      <c r="AG80" s="10">
        <f>3/24000000*OO[[#This Row],[89 (30JUN1985 00:00:00)-Water Temperature (C)]]*OO[[#This Row],[31]]</f>
        <v>1.0097459398024999E-5</v>
      </c>
      <c r="AH80" s="10">
        <f>3/24000000*OO[[#This Row],[90 (30JUN1985 03:00:00)-Water Temperature (C)]]*OO[[#This Row],[32]]</f>
        <v>9.0582190115174977E-6</v>
      </c>
      <c r="AI80" s="10">
        <f>3/24000000*OO[[#This Row],[91 (30JUN1985 06:00:00)-Water Temperature (C)]]*OO[[#This Row],[33]]</f>
        <v>8.2093353335149999E-6</v>
      </c>
      <c r="AJ80" s="10">
        <f>3/24000000*OO[[#This Row],[92 (30JUN1985 09:00:00)-Water Temperature (C)]]*OO[[#This Row],[34]]</f>
        <v>7.4441689033524997E-6</v>
      </c>
      <c r="AK80" s="10">
        <f>3/24000000*OO[[#This Row],[93 (30JUN1985 12:00:00)-Water Temperature (C)]]*OO[[#This Row],[35]]</f>
        <v>6.6910628855000003E-6</v>
      </c>
      <c r="AL80" s="10">
        <f>3/24000000*OO[[#This Row],[94 (30JUN1985 15:00:00)-Water Temperature (C)]]*OO[[#This Row],[36]]</f>
        <v>5.8585595386499992E-6</v>
      </c>
      <c r="AM80" s="10">
        <f>3/24000000*OO[[#This Row],[95 (30JUN1985 18:00:00)-Water Temperature (C)]]*OO[[#This Row],[37]]</f>
        <v>4.9278512910000003E-6</v>
      </c>
      <c r="AN80" s="10">
        <f>3/24000000*OO[[#This Row],[96 (30JUN1985 21:00:00)-Water Temperature (C)]]*OO[[#This Row],[38]]</f>
        <v>3.9036547032712497E-6</v>
      </c>
      <c r="AO80" s="10">
        <f>3/24000000*OO[[#This Row],[97 (01JUL1985 00:00:00)-Water Temperature (C)]]*OO[[#This Row],[39]]</f>
        <v>2.887009694615E-6</v>
      </c>
      <c r="AP80" s="10">
        <f>3/24000000*OO[[#This Row],[98 (01JUL1985 03:00:00)-Water Temperature (C)]]*OO[[#This Row],[40]]</f>
        <v>2.066651935842375E-6</v>
      </c>
      <c r="AQ80" s="10">
        <f>3/24000000*OO[[#This Row],[99 (01JUL1985 06:00:00)-Water Temperature (C)]]*OO[[#This Row],[41]]</f>
        <v>1.4896840520358749E-6</v>
      </c>
      <c r="AR80" s="10">
        <f>3/24000000*OO[[#This Row],[100 (01JUL1985 09:00:00)-Water Temperature (C)]]*OO[[#This Row],[42]]</f>
        <v>1.117900182431E-6</v>
      </c>
      <c r="AS80" s="10">
        <f>3/24000000*OO[[#This Row],[101 (01JUL1985 12:00:00)-Water Temperature (C)]]*OO[[#This Row],[43]]</f>
        <v>8.834741936000001E-7</v>
      </c>
      <c r="AT80" s="10">
        <f>3/24000000*OO[[#This Row],[102 (01JUL1985 15:00:00)-Water Temperature (C)]]*OO[[#This Row],[44]]</f>
        <v>7.3164563723062491E-7</v>
      </c>
      <c r="AU80" s="10">
        <f>3/24000000*OO[[#This Row],[103 (01JUL1985 18:00:00)-Water Temperature (C)]]*OO[[#This Row],[45]]</f>
        <v>6.2577453296874994E-7</v>
      </c>
      <c r="AV80" s="10">
        <f>3/24000000*OO[[#This Row],[104 (01JUL1985 21:00:00)-Water Temperature (C)]]*OO[[#This Row],[46]]</f>
        <v>5.4456005536124991E-7</v>
      </c>
      <c r="AW80" s="10">
        <f>3/24000000*OO[[#This Row],[105 (02JUL1985 00:00:00)-Water Temperature (C)]]*OO[[#This Row],[47]]</f>
        <v>4.7805290432662498E-7</v>
      </c>
      <c r="AX80" s="10">
        <f>3/24000000*OO[[#This Row],[106 (02JUL1985 03:00:00)-Water Temperature (C)]]*OO[[#This Row],[48]]</f>
        <v>4.2957665726937496E-7</v>
      </c>
      <c r="AY80" s="10">
        <f>3/24000000*OO[[#This Row],[107 (02JUL1985 06:00:00)-Water Temperature (C)]]*OO[[#This Row],[49]]</f>
        <v>3.9593725174949993E-7</v>
      </c>
      <c r="AZ80" s="10">
        <f>3/24000000*OO[[#This Row],[108 (02JUL1985 09:00:00)-Water Temperature (C)]]*OO[[#This Row],[50]]</f>
        <v>3.7460721217987501E-7</v>
      </c>
      <c r="BA80" s="10">
        <f>3/24000000*OO[[#This Row],[109 (02JUL1985 12:00:00)-Water Temperature (C)]]*OO[[#This Row],[51]]</f>
        <v>3.6063511021450006E-7</v>
      </c>
      <c r="BB80" s="10">
        <f>3/24000000*OO[[#This Row],[110 (02JUL1985 15:00:00)-Water Temperature (C)]]*OO[[#This Row],[52]]</f>
        <v>3.4701720060299995E-7</v>
      </c>
      <c r="BC80" s="10">
        <f>3/24000000*OO[[#This Row],[111 (02JUL1985 18:00:00)-Water Temperature (C)]]*OO[[#This Row],[53]]</f>
        <v>3.3111239222474992E-7</v>
      </c>
      <c r="BD80" s="10">
        <f>3/24000000*OO[[#This Row],[112 (02JUL1985 21:00:00)-Water Temperature (C)]]*OO[[#This Row],[54]]</f>
        <v>3.1783621961474998E-7</v>
      </c>
      <c r="BE80" s="10">
        <f>3/24000000*OO[[#This Row],[113 (03JUL1985 00:00:00)-Water Temperature (C)]]*OO[[#This Row],[55]]</f>
        <v>3.0709342373174997E-7</v>
      </c>
      <c r="BF80" s="10">
        <f>3/24000000*OO[[#This Row],[114 (03JUL1985 03:00:00)-Water Temperature (C)]]*OO[[#This Row],[56]]</f>
        <v>2.9804611969262498E-7</v>
      </c>
      <c r="BG80" s="10">
        <f>3/24000000*OO[[#This Row],[115 (03JUL1985 06:00:00)-Water Temperature (C)]]*OO[[#This Row],[57]]</f>
        <v>2.8923320943000003E-7</v>
      </c>
      <c r="BH80" s="10">
        <f>3/24000000*OO[[#This Row],[116 (03JUL1985 09:00:00)-Water Temperature (C)]]*OO[[#This Row],[58]]</f>
        <v>2.7877369191499998E-7</v>
      </c>
      <c r="BI80" s="10">
        <f>3/24000000*OO[[#This Row],[117 (03JUL1985 12:00:00)-Water Temperature (C)]]*OO[[#This Row],[59]]</f>
        <v>2.6627781923662496E-7</v>
      </c>
      <c r="BJ80" s="10">
        <f>3/24000000*OO[[#This Row],[118 (03JUL1985 15:00:00)-Water Temperature (C)]]*OO[[#This Row],[60]]</f>
        <v>2.5067581255950001E-7</v>
      </c>
      <c r="BK80" s="10">
        <f>3/24000000*OO[[#This Row],[119 (03JUL1985 18:00:00)-Water Temperature (C)]]*OO[[#This Row],[61]]</f>
        <v>2.3377219494299998E-7</v>
      </c>
      <c r="BL80" s="10">
        <f>3/24000000*OO[[#This Row],[120 (03JUL1985 21:00:00)-Water Temperature (C)]]*OO[[#This Row],[62]]</f>
        <v>2.1884827504649998E-7</v>
      </c>
      <c r="BM80" s="10">
        <f>3/24000000*OO[[#This Row],[121 (04JUL1985 00:00:00)-Water Temperature (C)]]*OO[[#This Row],[63]]</f>
        <v>2.0723166035998749E-7</v>
      </c>
      <c r="BN80" s="10">
        <f>3/24000000*OO[[#This Row],[122 (04JUL1985 03:00:00)-Water Temperature (C)]]*OO[[#This Row],[64]]</f>
        <v>2.0173668493472499E-7</v>
      </c>
      <c r="BO80" s="10">
        <f>3/24000000*OO[[#This Row],[123 (04JUL1985 06:00:00)-Water Temperature (C)]]*OO[[#This Row],[65]]</f>
        <v>1.995514381568E-7</v>
      </c>
      <c r="BP80" s="10">
        <f>3/24000000*OO[[#This Row],[124 (04JUL1985 09:00:00)-Water Temperature (C)]]*OO[[#This Row],[66]]</f>
        <v>1.9730975842319998E-7</v>
      </c>
      <c r="BQ80" s="10">
        <f>3/24000000*OO[[#This Row],[125 (04JUL1985 12:00:00)-Water Temperature (C)]]*OO[[#This Row],[67]]</f>
        <v>1.9105666988456247E-7</v>
      </c>
      <c r="BR80" s="10">
        <f>3/24000000*OO[[#This Row],[126 (04JUL1985 15:00:00)-Water Temperature (C)]]*OO[[#This Row],[68]]</f>
        <v>1.8083842826197497E-7</v>
      </c>
      <c r="BS80" s="10">
        <f>3/24000000*OO[[#This Row],[127 (04JUL1985 18:00:00)-Water Temperature (C)]]*OO[[#This Row],[69]]</f>
        <v>1.6818512680304999E-7</v>
      </c>
      <c r="BT80" s="10">
        <f>3/24000000*OO[[#This Row],[128 (04JUL1985 21:00:00)-Water Temperature (C)]]*OO[[#This Row],[70]]</f>
        <v>1.5576678704662502E-7</v>
      </c>
      <c r="BU80" s="10">
        <f>3/24000000*OO[[#This Row],[129 (05JUL1985 00:00:00)-Water Temperature (C)]]*OO[[#This Row],[71]]</f>
        <v>1.4480847500225E-7</v>
      </c>
      <c r="BV80" s="10">
        <f>3/24000000*OO[[#This Row],[130 (05JUL1985 03:00:00)-Water Temperature (C)]]*OO[[#This Row],[72]]</f>
        <v>1.3713383828525E-7</v>
      </c>
      <c r="BW80" s="10">
        <f>3/24000000*OO[[#This Row],[131 (05JUL1985 06:00:00)-Water Temperature (C)]]*OO[[#This Row],[73]]</f>
        <v>1.3059363731328749E-7</v>
      </c>
      <c r="BX80" s="10">
        <f>3/24000000*OO[[#This Row],[132 (05JUL1985 09:00:00)-Water Temperature (C)]]*OO[[#This Row],[74]]</f>
        <v>1.246949277886E-7</v>
      </c>
      <c r="BY80" s="10">
        <f>3/24000000*OO[[#This Row],[133 (05JUL1985 12:00:00)-Water Temperature (C)]]*OO[[#This Row],[75]]</f>
        <v>1.19180906031875E-7</v>
      </c>
      <c r="BZ80" s="10">
        <f>3/24000000*OO[[#This Row],[134 (05JUL1985 15:00:00)-Water Temperature (C)]]*OO[[#This Row],[76]]</f>
        <v>1.1315987343779998E-7</v>
      </c>
      <c r="CA80" s="10">
        <f>3/24000000*OO[[#This Row],[135 (05JUL1985 18:00:00)-Water Temperature (C)]]*OO[[#This Row],[77]]</f>
        <v>1.0704153854739998E-7</v>
      </c>
      <c r="CB80" s="10">
        <f>3/24000000*OO[[#This Row],[136 (05JUL1985 21:00:00)-Water Temperature (C)]]*OO[[#This Row],[78]]</f>
        <v>1.0171491385921248E-7</v>
      </c>
      <c r="CC80" s="10">
        <f>3/24000000*OO[[#This Row],[137 (06JUL1985 00:00:00)-Water Temperature (C)]]*OO[[#This Row],[79]]</f>
        <v>9.7337983041374991E-8</v>
      </c>
      <c r="CD80" s="10">
        <f>3/24000000*OO[[#This Row],[138 (06JUL1985 03:00:00)-Water Temperature (C)]]*OO[[#This Row],[80]]</f>
        <v>9.4699524315387492E-8</v>
      </c>
      <c r="CE80" s="10">
        <f>3/24000000*OO[[#This Row],[139 (06JUL1985 06:00:00)-Water Temperature (C)]]*OO[[#This Row],[81]]</f>
        <v>9.2959310335200006E-8</v>
      </c>
      <c r="CF80" s="10">
        <f>3/24000000*OO[[#This Row],[140 (06JUL1985 09:00:00)-Water Temperature (C)]]*OO[[#This Row],[82]]</f>
        <v>9.1443621729250008E-8</v>
      </c>
      <c r="CG80" s="10">
        <f>3/24000000*OO[[#This Row],[141 (06JUL1985 12:00:00)-Water Temperature (C)]]*OO[[#This Row],[83]]</f>
        <v>8.9416996345324994E-8</v>
      </c>
      <c r="CH80" s="10">
        <f>3/24000000*OO[[#This Row],[142 (06JUL1985 15:00:00)-Water Temperature (C)]]*OO[[#This Row],[84]]</f>
        <v>8.6179401124275012E-8</v>
      </c>
      <c r="CI80" s="10">
        <f>3/24000000*OO[[#This Row],[143 (06JUL1985 18:00:00)-Water Temperature (C)]]*OO[[#This Row],[85]]</f>
        <v>8.2020190652399986E-8</v>
      </c>
      <c r="CJ80" s="10">
        <f>3/24000000*OO[[#This Row],[144 (06JUL1985 21:00:00)-Water Temperature (C)]]*OO[[#This Row],[86]]</f>
        <v>7.7936496176337493E-8</v>
      </c>
      <c r="CK80" s="10">
        <f>3/24000000*OO[[#This Row],[145 (07JUL1985 00:00:00)-Water Temperature (C)]]*OO[[#This Row],[87]]</f>
        <v>7.4282002415599995E-8</v>
      </c>
      <c r="CL80" s="10">
        <f>3/24000000*OO[[#This Row],[146 (07JUL1985 03:00:00)-Water Temperature (C)]]*OO[[#This Row],[88]]</f>
        <v>7.2007970771799999E-8</v>
      </c>
      <c r="CM80" s="10">
        <f>3/24000000*OO[[#This Row],[147 (07JUL1985 06:00:00)-Water Temperature (C)]]*OO[[#This Row],[89]]</f>
        <v>6.9686346472649987E-8</v>
      </c>
      <c r="CN80" s="10">
        <f>3/24000000*OO[[#This Row],[148 (07JUL1985 09:00:00)-Water Temperature (C)]]*OO[[#This Row],[90]]</f>
        <v>6.6480771338824999E-8</v>
      </c>
      <c r="CO80" s="10">
        <f>3/24000000*OO[[#This Row],[149 (07JUL1985 12:00:00)-Water Temperature (C)]]*OO[[#This Row],[91]]</f>
        <v>6.2236863635550005E-8</v>
      </c>
      <c r="CP80" s="10">
        <f>3/24000000*OO[[#This Row],[150 (07JUL1985 15:00:00)-Water Temperature (C)]]*OO[[#This Row],[92]]</f>
        <v>5.7900300295500002E-8</v>
      </c>
      <c r="CQ80" s="10">
        <f>3/24000000*OO[[#This Row],[151 (07JUL1985 18:00:00)-Water Temperature (C)]]*OO[[#This Row],[93]]</f>
        <v>5.3995024988662497E-8</v>
      </c>
      <c r="CR80" s="10">
        <f>3/24000000*OO[[#This Row],[152 (07JUL1985 21:00:00)-Water Temperature (C)]]*OO[[#This Row],[94]]</f>
        <v>5.1261924988049998E-8</v>
      </c>
      <c r="CS80" s="10">
        <f>3/24000000*OO[[#This Row],[153 (08JUL1985 00:00:00)-Water Temperature (C)]]*OO[[#This Row],[95]]</f>
        <v>4.9559246258475002E-8</v>
      </c>
      <c r="CT80" s="10">
        <f>3/24000000*OO[[#This Row],[154 (08JUL1985 03:00:00)-Water Temperature (C)]]*OO[[#This Row],[96]]</f>
        <v>4.89992092746E-8</v>
      </c>
      <c r="CU80" s="10">
        <f>3/24000000*OO[[#This Row],[155 (08JUL1985 06:00:00)-Water Temperature (C)]]*OO[[#This Row],[97]]</f>
        <v>4.9000648509374992E-8</v>
      </c>
      <c r="CV80" s="10">
        <f>3/24000000*OO[[#This Row],[156 (08JUL1985 09:00:00)-Water Temperature (C)]]*OO[[#This Row],[98]]</f>
        <v>4.9223683198125003E-8</v>
      </c>
      <c r="CW80" s="10">
        <f>3/24000000*OO[[#This Row],[157 (08JUL1985 12:00:00)-Water Temperature (C)]]*OO[[#This Row],[99]]</f>
        <v>4.9447643978699993E-8</v>
      </c>
    </row>
    <row r="81" spans="1:101" x14ac:dyDescent="0.35">
      <c r="A81" t="s">
        <v>86</v>
      </c>
      <c r="B81">
        <v>845.64930000000004</v>
      </c>
      <c r="C81" s="10">
        <f>3/24*OO[[#This Row],[59 (26JUN1985 06:00:00)-Water Temperature (C)]]*OO[[#This Row],[1]]/SUM(OO[1])</f>
        <v>1.9742010589570411E-28</v>
      </c>
      <c r="D81" s="10">
        <f>3/24*OO[[#This Row],[60 (26JUN1985 09:00:00)-Water Temperature (C)]]*OO[[#This Row],[2]]/SUM(OO[2])</f>
        <v>3.4978704931797939E-15</v>
      </c>
      <c r="E81" s="10">
        <f>3/24*OO[[#This Row],[61 (26JUN1985 12:00:00)-Water Temperature (C)]]*OO[[#This Row],[3]]/SUM(OO[3])</f>
        <v>8.5745653865606855E-6</v>
      </c>
      <c r="F81" s="10">
        <f>3/24*OO[[#This Row],[62 (26JUN1985 15:00:00)-Water Temperature (C)]]*OO[[#This Row],[4]]/SUM(OO[4])</f>
        <v>9.6531825995691319E-3</v>
      </c>
      <c r="G81" s="10">
        <f>3/24*OO[[#This Row],[63 (26JUN1985 18:00:00)-Water Temperature (C)]]*OO[[#This Row],[5]]/SUM(OO[5])</f>
        <v>0.10939794143471315</v>
      </c>
      <c r="H81" s="10">
        <f>3/24*OO[[#This Row],[64 (26JUN1985 21:00:00)-Water Temperature (C)]]*OO[[#This Row],[6]]/SUM(OO[6])</f>
        <v>0.14143656158390389</v>
      </c>
      <c r="I81" s="10">
        <f>3/24*OO[[#This Row],[65 (27JUN1985 00:00:00)-Water Temperature (C)]]*OO[[#This Row],[7]]/SUM(OO[7])</f>
        <v>5.2069719963944085E-2</v>
      </c>
      <c r="J81" s="10">
        <f>3/24*OO[[#This Row],[66 (27JUN1985 03:00:00)-Water Temperature (C)]]*OO[[#This Row],[8]]/SUM(OO[8])</f>
        <v>9.3282350844035335E-3</v>
      </c>
      <c r="K81" s="10">
        <f>3/24*OO[[#This Row],[67 (27JUN1985 06:00:00)-Water Temperature (C)]]*OO[[#This Row],[9]]/SUM(OO[9])</f>
        <v>1.1921574450807391E-3</v>
      </c>
      <c r="L81" s="10">
        <f>3/24*OO[[#This Row],[68 (27JUN1985 09:00:00)-Water Temperature (C)]]*OO[[#This Row],[10]]/SUM(OO[10])</f>
        <v>1.8594241335291356E-4</v>
      </c>
      <c r="M81" s="10">
        <f>3/24*OO[[#This Row],[69 (27JUN1985 12:00:00)-Water Temperature (C)]]*OO[[#This Row],[11]]/SUM(OO[11])</f>
        <v>7.9910953936238079E-5</v>
      </c>
      <c r="N81" s="10">
        <f>3/24*OO[[#This Row],[70 (27JUN1985 15:00:00)-Water Temperature (C)]]*OO[[#This Row],[12]]/SUM(OO[12])</f>
        <v>7.1034315098211329E-5</v>
      </c>
      <c r="O81" s="10">
        <f>3/24*OO[[#This Row],[71 (27JUN1985 18:00:00)-Water Temperature (C)]]*OO[[#This Row],[13]]/SUM(OO[13])</f>
        <v>7.598929785278571E-5</v>
      </c>
      <c r="P81" s="10">
        <f>3/24*OO[[#This Row],[72 (27JUN1985 21:00:00)-Water Temperature (C)]]*OO[[#This Row],[14]]/SUM(OO[14])</f>
        <v>7.8343905439123165E-5</v>
      </c>
      <c r="Q81" s="10">
        <f>3/24*OO[[#This Row],[73 (28JUN1985 00:00:00)-Water Temperature (C)]]*OO[[#This Row],[15]]/SUM(OO[15])</f>
        <v>7.4716768344870401E-5</v>
      </c>
      <c r="R81" s="10">
        <f>3/24*OO[[#This Row],[74 (28JUN1985 03:00:00)-Water Temperature (C)]]*OO[[#This Row],[16]]/SUM(OO[16])</f>
        <v>6.8726271679477003E-5</v>
      </c>
      <c r="S81" s="10">
        <f>3/24*OO[[#This Row],[75 (28JUN1985 06:00:00)-Water Temperature (C)]]*OO[[#This Row],[17]]/SUM(OO[17])</f>
        <v>6.1743677556120878E-5</v>
      </c>
      <c r="T81" s="10">
        <f>3/24*OO[[#This Row],[76 (28JUN1985 09:00:00)-Water Temperature (C)]]*OO[[#This Row],[18]]/SUM(OO[18])</f>
        <v>5.4865974924000543E-5</v>
      </c>
      <c r="U81" s="10">
        <f>3/24*OO[[#This Row],[77 (28JUN1985 12:00:00)-Water Temperature (C)]]*OO[[#This Row],[19]]/SUM(OO[19])</f>
        <v>4.8553342225474719E-5</v>
      </c>
      <c r="V81" s="10">
        <f>3/24000000*OO[[#This Row],[78 (28JUN1985 15:00:00)-Water Temperature (C)]]*OO[[#This Row],[20]]</f>
        <v>4.2527473875362495E-5</v>
      </c>
      <c r="W81" s="10">
        <f>3/24000000*OO[[#This Row],[79 (28JUN1985 18:00:00)-Water Temperature (C)]]*OO[[#This Row],[21]]</f>
        <v>3.7005362836124998E-5</v>
      </c>
      <c r="X81" s="10">
        <f>3/24000000*OO[[#This Row],[80 (28JUN1985 21:00:00)-Water Temperature (C)]]*OO[[#This Row],[22]]</f>
        <v>3.2440776906150003E-5</v>
      </c>
      <c r="Y81" s="10">
        <f>3/24000000*OO[[#This Row],[81 (29JUN1985 00:00:00)-Water Temperature (C)]]*OO[[#This Row],[23]]</f>
        <v>2.8561151502400001E-5</v>
      </c>
      <c r="Z81" s="10">
        <f>3/24000000*OO[[#This Row],[82 (29JUN1985 03:00:00)-Water Temperature (C)]]*OO[[#This Row],[24]]</f>
        <v>2.5109399756249993E-5</v>
      </c>
      <c r="AA81" s="10">
        <f>3/24000000*OO[[#This Row],[83 (29JUN1985 06:00:00)-Water Temperature (C)]]*OO[[#This Row],[25]]</f>
        <v>2.1788506390612496E-5</v>
      </c>
      <c r="AB81" s="10">
        <f>3/24000000*OO[[#This Row],[84 (29JUN1985 09:00:00)-Water Temperature (C)]]*OO[[#This Row],[26]]</f>
        <v>1.9142482492044999E-5</v>
      </c>
      <c r="AC81" s="10">
        <f>3/24000000*OO[[#This Row],[85 (29JUN1985 12:00:00)-Water Temperature (C)]]*OO[[#This Row],[27]]</f>
        <v>1.68907285529325E-5</v>
      </c>
      <c r="AD81" s="10">
        <f>3/24000000*OO[[#This Row],[86 (29JUN1985 15:00:00)-Water Temperature (C)]]*OO[[#This Row],[28]]</f>
        <v>1.4827673104987499E-5</v>
      </c>
      <c r="AE81" s="10">
        <f>3/24000000*OO[[#This Row],[88 (29JUN1985 21:00:00)-Water Temperature (C)]]*OO[[#This Row],[30]]</f>
        <v>1.1471725117267499E-5</v>
      </c>
      <c r="AF81" s="10">
        <f>3/24000000*OO[[#This Row],[88 (29JUN1985 21:00:00)-Water Temperature (C)]]*OO[[#This Row],[30]]</f>
        <v>1.1471725117267499E-5</v>
      </c>
      <c r="AG81" s="10">
        <f>3/24000000*OO[[#This Row],[89 (30JUN1985 00:00:00)-Water Temperature (C)]]*OO[[#This Row],[31]]</f>
        <v>1.01115265197425E-5</v>
      </c>
      <c r="AH81" s="10">
        <f>3/24000000*OO[[#This Row],[90 (30JUN1985 03:00:00)-Water Temperature (C)]]*OO[[#This Row],[32]]</f>
        <v>9.0729297841699974E-6</v>
      </c>
      <c r="AI81" s="10">
        <f>3/24000000*OO[[#This Row],[91 (30JUN1985 06:00:00)-Water Temperature (C)]]*OO[[#This Row],[33]]</f>
        <v>8.2100713471199991E-6</v>
      </c>
      <c r="AJ81" s="10">
        <f>3/24000000*OO[[#This Row],[92 (30JUN1985 09:00:00)-Water Temperature (C)]]*OO[[#This Row],[34]]</f>
        <v>7.4439521529712506E-6</v>
      </c>
      <c r="AK81" s="10">
        <f>3/24000000*OO[[#This Row],[93 (30JUN1985 12:00:00)-Water Temperature (C)]]*OO[[#This Row],[35]]</f>
        <v>6.6906309282187491E-6</v>
      </c>
      <c r="AL81" s="10">
        <f>3/24000000*OO[[#This Row],[94 (30JUN1985 15:00:00)-Water Temperature (C)]]*OO[[#This Row],[36]]</f>
        <v>5.8659689288499994E-6</v>
      </c>
      <c r="AM81" s="10">
        <f>3/24000000*OO[[#This Row],[95 (30JUN1985 18:00:00)-Water Temperature (C)]]*OO[[#This Row],[37]]</f>
        <v>4.9741022919899997E-6</v>
      </c>
      <c r="AN81" s="10">
        <f>3/24000000*OO[[#This Row],[96 (30JUN1985 21:00:00)-Water Temperature (C)]]*OO[[#This Row],[38]]</f>
        <v>3.9971552821024993E-6</v>
      </c>
      <c r="AO81" s="10">
        <f>3/24000000*OO[[#This Row],[97 (01JUL1985 00:00:00)-Water Temperature (C)]]*OO[[#This Row],[39]]</f>
        <v>3.0007303858949995E-6</v>
      </c>
      <c r="AP81" s="10">
        <f>3/24000000*OO[[#This Row],[98 (01JUL1985 03:00:00)-Water Temperature (C)]]*OO[[#This Row],[40]]</f>
        <v>2.1658831105383748E-6</v>
      </c>
      <c r="AQ81" s="10">
        <f>3/24000000*OO[[#This Row],[99 (01JUL1985 06:00:00)-Water Temperature (C)]]*OO[[#This Row],[41]]</f>
        <v>1.553360430195E-6</v>
      </c>
      <c r="AR81" s="10">
        <f>3/24000000*OO[[#This Row],[100 (01JUL1985 09:00:00)-Water Temperature (C)]]*OO[[#This Row],[42]]</f>
        <v>1.153726861840875E-6</v>
      </c>
      <c r="AS81" s="10">
        <f>3/24000000*OO[[#This Row],[101 (01JUL1985 12:00:00)-Water Temperature (C)]]*OO[[#This Row],[43]]</f>
        <v>8.9964057379349998E-7</v>
      </c>
      <c r="AT81" s="10">
        <f>3/24000000*OO[[#This Row],[102 (01JUL1985 15:00:00)-Water Temperature (C)]]*OO[[#This Row],[44]]</f>
        <v>7.3732824338937488E-7</v>
      </c>
      <c r="AU81" s="10">
        <f>3/24000000*OO[[#This Row],[103 (01JUL1985 18:00:00)-Water Temperature (C)]]*OO[[#This Row],[45]]</f>
        <v>6.2653378685937497E-7</v>
      </c>
      <c r="AV81" s="10">
        <f>3/24000000*OO[[#This Row],[104 (01JUL1985 21:00:00)-Water Temperature (C)]]*OO[[#This Row],[46]]</f>
        <v>5.440287938859999E-7</v>
      </c>
      <c r="AW81" s="10">
        <f>3/24000000*OO[[#This Row],[105 (02JUL1985 00:00:00)-Water Temperature (C)]]*OO[[#This Row],[47]]</f>
        <v>4.7782256675124995E-7</v>
      </c>
      <c r="AX81" s="10">
        <f>3/24000000*OO[[#This Row],[106 (02JUL1985 03:00:00)-Water Temperature (C)]]*OO[[#This Row],[48]]</f>
        <v>4.2905932257637498E-7</v>
      </c>
      <c r="AY81" s="10">
        <f>3/24000000*OO[[#This Row],[107 (02JUL1985 06:00:00)-Water Temperature (C)]]*OO[[#This Row],[49]]</f>
        <v>3.9394946709775001E-7</v>
      </c>
      <c r="AZ81" s="10">
        <f>3/24000000*OO[[#This Row],[108 (02JUL1985 09:00:00)-Water Temperature (C)]]*OO[[#This Row],[50]]</f>
        <v>3.7092518099437495E-7</v>
      </c>
      <c r="BA81" s="10">
        <f>3/24000000*OO[[#This Row],[109 (02JUL1985 12:00:00)-Water Temperature (C)]]*OO[[#This Row],[51]]</f>
        <v>3.5544055824274998E-7</v>
      </c>
      <c r="BB81" s="10">
        <f>3/24000000*OO[[#This Row],[110 (02JUL1985 15:00:00)-Water Temperature (C)]]*OO[[#This Row],[52]]</f>
        <v>3.4053211338300001E-7</v>
      </c>
      <c r="BC81" s="10">
        <f>3/24000000*OO[[#This Row],[111 (02JUL1985 18:00:00)-Water Temperature (C)]]*OO[[#This Row],[53]]</f>
        <v>3.2401815414387499E-7</v>
      </c>
      <c r="BD81" s="10">
        <f>3/24000000*OO[[#This Row],[112 (02JUL1985 21:00:00)-Water Temperature (C)]]*OO[[#This Row],[54]]</f>
        <v>3.10577632157625E-7</v>
      </c>
      <c r="BE81" s="10">
        <f>3/24000000*OO[[#This Row],[113 (03JUL1985 00:00:00)-Water Temperature (C)]]*OO[[#This Row],[55]]</f>
        <v>3.001268919895E-7</v>
      </c>
      <c r="BF81" s="10">
        <f>3/24000000*OO[[#This Row],[114 (03JUL1985 03:00:00)-Water Temperature (C)]]*OO[[#This Row],[56]]</f>
        <v>2.92113181008E-7</v>
      </c>
      <c r="BG81" s="10">
        <f>3/24000000*OO[[#This Row],[115 (03JUL1985 06:00:00)-Water Temperature (C)]]*OO[[#This Row],[57]]</f>
        <v>2.8427941166849998E-7</v>
      </c>
      <c r="BH81" s="10">
        <f>3/24000000*OO[[#This Row],[116 (03JUL1985 09:00:00)-Water Temperature (C)]]*OO[[#This Row],[58]]</f>
        <v>2.7456991739399999E-7</v>
      </c>
      <c r="BI81" s="10">
        <f>3/24000000*OO[[#This Row],[117 (03JUL1985 12:00:00)-Water Temperature (C)]]*OO[[#This Row],[59]]</f>
        <v>2.6256322870875005E-7</v>
      </c>
      <c r="BJ81" s="10">
        <f>3/24000000*OO[[#This Row],[118 (03JUL1985 15:00:00)-Water Temperature (C)]]*OO[[#This Row],[60]]</f>
        <v>2.467456468E-7</v>
      </c>
      <c r="BK81" s="10">
        <f>3/24000000*OO[[#This Row],[119 (03JUL1985 18:00:00)-Water Temperature (C)]]*OO[[#This Row],[61]]</f>
        <v>2.2976876450709998E-7</v>
      </c>
      <c r="BL81" s="10">
        <f>3/24000000*OO[[#This Row],[120 (03JUL1985 21:00:00)-Water Temperature (C)]]*OO[[#This Row],[62]]</f>
        <v>2.1488861476185001E-7</v>
      </c>
      <c r="BM81" s="10">
        <f>3/24000000*OO[[#This Row],[121 (04JUL1985 00:00:00)-Water Temperature (C)]]*OO[[#This Row],[63]]</f>
        <v>2.0346945682358749E-7</v>
      </c>
      <c r="BN81" s="10">
        <f>3/24000000*OO[[#This Row],[122 (04JUL1985 03:00:00)-Water Temperature (C)]]*OO[[#This Row],[64]]</f>
        <v>1.9815087439140001E-7</v>
      </c>
      <c r="BO81" s="10">
        <f>3/24000000*OO[[#This Row],[123 (04JUL1985 06:00:00)-Water Temperature (C)]]*OO[[#This Row],[65]]</f>
        <v>1.9562592224268753E-7</v>
      </c>
      <c r="BP81" s="10">
        <f>3/24000000*OO[[#This Row],[124 (04JUL1985 09:00:00)-Water Temperature (C)]]*OO[[#This Row],[66]]</f>
        <v>1.9342990493426252E-7</v>
      </c>
      <c r="BQ81" s="10">
        <f>3/24000000*OO[[#This Row],[125 (04JUL1985 12:00:00)-Water Temperature (C)]]*OO[[#This Row],[67]]</f>
        <v>1.8745342110562503E-7</v>
      </c>
      <c r="BR81" s="10">
        <f>3/24000000*OO[[#This Row],[126 (04JUL1985 15:00:00)-Water Temperature (C)]]*OO[[#This Row],[68]]</f>
        <v>1.7774433507678748E-7</v>
      </c>
      <c r="BS81" s="10">
        <f>3/24000000*OO[[#This Row],[127 (04JUL1985 18:00:00)-Water Temperature (C)]]*OO[[#This Row],[69]]</f>
        <v>1.6549671170065001E-7</v>
      </c>
      <c r="BT81" s="10">
        <f>3/24000000*OO[[#This Row],[128 (04JUL1985 21:00:00)-Water Temperature (C)]]*OO[[#This Row],[70]]</f>
        <v>1.5339730908529999E-7</v>
      </c>
      <c r="BU81" s="10">
        <f>3/24000000*OO[[#This Row],[129 (05JUL1985 00:00:00)-Water Temperature (C)]]*OO[[#This Row],[71]]</f>
        <v>1.4268182253012499E-7</v>
      </c>
      <c r="BV81" s="10">
        <f>3/24000000*OO[[#This Row],[130 (05JUL1985 03:00:00)-Water Temperature (C)]]*OO[[#This Row],[72]]</f>
        <v>1.35297204303125E-7</v>
      </c>
      <c r="BW81" s="10">
        <f>3/24000000*OO[[#This Row],[131 (05JUL1985 06:00:00)-Water Temperature (C)]]*OO[[#This Row],[73]]</f>
        <v>1.287398502314375E-7</v>
      </c>
      <c r="BX81" s="10">
        <f>3/24000000*OO[[#This Row],[132 (05JUL1985 09:00:00)-Water Temperature (C)]]*OO[[#This Row],[74]]</f>
        <v>1.229044970505E-7</v>
      </c>
      <c r="BY81" s="10">
        <f>3/24000000*OO[[#This Row],[133 (05JUL1985 12:00:00)-Water Temperature (C)]]*OO[[#This Row],[75]]</f>
        <v>1.1727213473437499E-7</v>
      </c>
      <c r="BZ81" s="10">
        <f>3/24000000*OO[[#This Row],[134 (05JUL1985 15:00:00)-Water Temperature (C)]]*OO[[#This Row],[76]]</f>
        <v>1.1103629019577501E-7</v>
      </c>
      <c r="CA81" s="10">
        <f>3/24000000*OO[[#This Row],[135 (05JUL1985 18:00:00)-Water Temperature (C)]]*OO[[#This Row],[77]]</f>
        <v>1.0489985077749999E-7</v>
      </c>
      <c r="CB81" s="10">
        <f>3/24000000*OO[[#This Row],[136 (05JUL1985 21:00:00)-Water Temperature (C)]]*OO[[#This Row],[78]]</f>
        <v>9.9597632566399978E-8</v>
      </c>
      <c r="CC81" s="10">
        <f>3/24000000*OO[[#This Row],[137 (06JUL1985 00:00:00)-Water Temperature (C)]]*OO[[#This Row],[79]]</f>
        <v>9.5349263219850012E-8</v>
      </c>
      <c r="CD81" s="10">
        <f>3/24000000*OO[[#This Row],[138 (06JUL1985 03:00:00)-Water Temperature (C)]]*OO[[#This Row],[80]]</f>
        <v>9.2908347486562501E-8</v>
      </c>
      <c r="CE81" s="10">
        <f>3/24000000*OO[[#This Row],[139 (06JUL1985 06:00:00)-Water Temperature (C)]]*OO[[#This Row],[81]]</f>
        <v>9.1205881752975002E-8</v>
      </c>
      <c r="CF81" s="10">
        <f>3/24000000*OO[[#This Row],[140 (06JUL1985 09:00:00)-Water Temperature (C)]]*OO[[#This Row],[82]]</f>
        <v>8.9716838487899994E-8</v>
      </c>
      <c r="CG81" s="10">
        <f>3/24000000*OO[[#This Row],[141 (06JUL1985 12:00:00)-Water Temperature (C)]]*OO[[#This Row],[83]]</f>
        <v>8.7643462563224984E-8</v>
      </c>
      <c r="CH81" s="10">
        <f>3/24000000*OO[[#This Row],[142 (06JUL1985 15:00:00)-Water Temperature (C)]]*OO[[#This Row],[84]]</f>
        <v>8.4331694646425005E-8</v>
      </c>
      <c r="CI81" s="10">
        <f>3/24000000*OO[[#This Row],[143 (06JUL1985 18:00:00)-Water Temperature (C)]]*OO[[#This Row],[85]]</f>
        <v>8.02514329621875E-8</v>
      </c>
      <c r="CJ81" s="10">
        <f>3/24000000*OO[[#This Row],[144 (06JUL1985 21:00:00)-Water Temperature (C)]]*OO[[#This Row],[86]]</f>
        <v>7.6257933092574999E-8</v>
      </c>
      <c r="CK81" s="10">
        <f>3/24000000*OO[[#This Row],[145 (07JUL1985 00:00:00)-Water Temperature (C)]]*OO[[#This Row],[87]]</f>
        <v>7.2724257352212488E-8</v>
      </c>
      <c r="CL81" s="10">
        <f>3/24000000*OO[[#This Row],[146 (07JUL1985 03:00:00)-Water Temperature (C)]]*OO[[#This Row],[88]]</f>
        <v>7.0645363908074987E-8</v>
      </c>
      <c r="CM81" s="10">
        <f>3/24000000*OO[[#This Row],[147 (07JUL1985 06:00:00)-Water Temperature (C)]]*OO[[#This Row],[89]]</f>
        <v>6.8308752241187503E-8</v>
      </c>
      <c r="CN81" s="10">
        <f>3/24000000*OO[[#This Row],[148 (07JUL1985 09:00:00)-Water Temperature (C)]]*OO[[#This Row],[90]]</f>
        <v>6.5354153095562499E-8</v>
      </c>
      <c r="CO81" s="10">
        <f>3/24000000*OO[[#This Row],[149 (07JUL1985 12:00:00)-Water Temperature (C)]]*OO[[#This Row],[91]]</f>
        <v>6.1304365380749997E-8</v>
      </c>
      <c r="CP81" s="10">
        <f>3/24000000*OO[[#This Row],[150 (07JUL1985 15:00:00)-Water Temperature (C)]]*OO[[#This Row],[92]]</f>
        <v>5.7064858993800003E-8</v>
      </c>
      <c r="CQ81" s="10">
        <f>3/24000000*OO[[#This Row],[151 (07JUL1985 18:00:00)-Water Temperature (C)]]*OO[[#This Row],[93]]</f>
        <v>5.3067252133174996E-8</v>
      </c>
      <c r="CR81" s="10">
        <f>3/24000000*OO[[#This Row],[152 (07JUL1985 21:00:00)-Water Temperature (C)]]*OO[[#This Row],[94]]</f>
        <v>5.01798306384375E-8</v>
      </c>
      <c r="CS81" s="10">
        <f>3/24000000*OO[[#This Row],[153 (08JUL1985 00:00:00)-Water Temperature (C)]]*OO[[#This Row],[95]]</f>
        <v>4.84444256806125E-8</v>
      </c>
      <c r="CT81" s="10">
        <f>3/24000000*OO[[#This Row],[154 (08JUL1985 03:00:00)-Water Temperature (C)]]*OO[[#This Row],[96]]</f>
        <v>4.7999265678899998E-8</v>
      </c>
      <c r="CU81" s="10">
        <f>3/24000000*OO[[#This Row],[155 (08JUL1985 06:00:00)-Water Temperature (C)]]*OO[[#This Row],[97]]</f>
        <v>4.7997758358549993E-8</v>
      </c>
      <c r="CV81" s="10">
        <f>3/24000000*OO[[#This Row],[156 (08JUL1985 09:00:00)-Water Temperature (C)]]*OO[[#This Row],[98]]</f>
        <v>4.811896431221249E-8</v>
      </c>
      <c r="CW81" s="10">
        <f>3/24000000*OO[[#This Row],[157 (08JUL1985 12:00:00)-Water Temperature (C)]]*OO[[#This Row],[99]]</f>
        <v>4.8222897718462489E-8</v>
      </c>
    </row>
    <row r="82" spans="1:101" x14ac:dyDescent="0.35">
      <c r="A82" t="s">
        <v>87</v>
      </c>
      <c r="B82">
        <v>842.38789999999995</v>
      </c>
      <c r="C82" s="10">
        <f>3/24*OO[[#This Row],[59 (26JUN1985 06:00:00)-Water Temperature (C)]]*OO[[#This Row],[1]]/SUM(OO[1])</f>
        <v>2.0843795368925895E-29</v>
      </c>
      <c r="D82" s="10">
        <f>3/24*OO[[#This Row],[60 (26JUN1985 09:00:00)-Water Temperature (C)]]*OO[[#This Row],[2]]/SUM(OO[2])</f>
        <v>4.8647145585172427E-16</v>
      </c>
      <c r="E82" s="10">
        <f>3/24*OO[[#This Row],[61 (26JUN1985 12:00:00)-Water Temperature (C)]]*OO[[#This Row],[3]]/SUM(OO[3])</f>
        <v>2.8572286153347822E-6</v>
      </c>
      <c r="F82" s="10">
        <f>3/24*OO[[#This Row],[62 (26JUN1985 15:00:00)-Water Temperature (C)]]*OO[[#This Row],[4]]/SUM(OO[4])</f>
        <v>5.7294865462495003E-3</v>
      </c>
      <c r="G82" s="10">
        <f>3/24*OO[[#This Row],[63 (26JUN1985 18:00:00)-Water Temperature (C)]]*OO[[#This Row],[5]]/SUM(OO[5])</f>
        <v>8.3670553592026936E-2</v>
      </c>
      <c r="H82" s="10">
        <f>3/24*OO[[#This Row],[64 (26JUN1985 21:00:00)-Water Temperature (C)]]*OO[[#This Row],[6]]/SUM(OO[6])</f>
        <v>0.12703517210532198</v>
      </c>
      <c r="I82" s="10">
        <f>3/24*OO[[#This Row],[65 (27JUN1985 00:00:00)-Water Temperature (C)]]*OO[[#This Row],[7]]/SUM(OO[7])</f>
        <v>5.2076286526499364E-2</v>
      </c>
      <c r="J82" s="10">
        <f>3/24*OO[[#This Row],[66 (27JUN1985 03:00:00)-Water Temperature (C)]]*OO[[#This Row],[8]]/SUM(OO[8])</f>
        <v>9.9679014298565544E-3</v>
      </c>
      <c r="K82" s="10">
        <f>3/24*OO[[#This Row],[67 (27JUN1985 06:00:00)-Water Temperature (C)]]*OO[[#This Row],[9]]/SUM(OO[9])</f>
        <v>1.3027342355497445E-3</v>
      </c>
      <c r="L82" s="10">
        <f>3/24*OO[[#This Row],[68 (27JUN1985 09:00:00)-Water Temperature (C)]]*OO[[#This Row],[10]]/SUM(OO[10])</f>
        <v>1.9027738400299293E-4</v>
      </c>
      <c r="M82" s="10">
        <f>3/24*OO[[#This Row],[69 (27JUN1985 12:00:00)-Water Temperature (C)]]*OO[[#This Row],[11]]/SUM(OO[11])</f>
        <v>7.1918877203396819E-5</v>
      </c>
      <c r="N82" s="10">
        <f>3/24*OO[[#This Row],[70 (27JUN1985 15:00:00)-Water Temperature (C)]]*OO[[#This Row],[12]]/SUM(OO[12])</f>
        <v>6.0819299657823378E-5</v>
      </c>
      <c r="O82" s="10">
        <f>3/24*OO[[#This Row],[71 (27JUN1985 18:00:00)-Water Temperature (C)]]*OO[[#This Row],[13]]/SUM(OO[13])</f>
        <v>6.4401753659834948E-5</v>
      </c>
      <c r="P82" s="10">
        <f>3/24*OO[[#This Row],[72 (27JUN1985 21:00:00)-Water Temperature (C)]]*OO[[#This Row],[14]]/SUM(OO[14])</f>
        <v>6.6626827833142797E-5</v>
      </c>
      <c r="Q82" s="10">
        <f>3/24*OO[[#This Row],[73 (28JUN1985 00:00:00)-Water Temperature (C)]]*OO[[#This Row],[15]]/SUM(OO[15])</f>
        <v>6.382203959666537E-5</v>
      </c>
      <c r="R82" s="10">
        <f>3/24*OO[[#This Row],[74 (28JUN1985 03:00:00)-Water Temperature (C)]]*OO[[#This Row],[16]]/SUM(OO[16])</f>
        <v>5.8674204174028813E-5</v>
      </c>
      <c r="S82" s="10">
        <f>3/24*OO[[#This Row],[75 (28JUN1985 06:00:00)-Water Temperature (C)]]*OO[[#This Row],[17]]/SUM(OO[17])</f>
        <v>5.2632213394038991E-5</v>
      </c>
      <c r="T82" s="10">
        <f>3/24*OO[[#This Row],[76 (28JUN1985 09:00:00)-Water Temperature (C)]]*OO[[#This Row],[18]]/SUM(OO[18])</f>
        <v>4.666004263366784E-5</v>
      </c>
      <c r="U82" s="10">
        <f>3/24*OO[[#This Row],[77 (28JUN1985 12:00:00)-Water Temperature (C)]]*OO[[#This Row],[19]]/SUM(OO[19])</f>
        <v>4.1218329544380693E-5</v>
      </c>
      <c r="V82" s="10">
        <f>3/24000000*OO[[#This Row],[78 (28JUN1985 15:00:00)-Water Temperature (C)]]*OO[[#This Row],[20]]</f>
        <v>3.5995797419399999E-5</v>
      </c>
      <c r="W82" s="10">
        <f>3/24000000*OO[[#This Row],[79 (28JUN1985 18:00:00)-Water Temperature (C)]]*OO[[#This Row],[21]]</f>
        <v>3.1241909602499998E-5</v>
      </c>
      <c r="X82" s="10">
        <f>3/24000000*OO[[#This Row],[80 (28JUN1985 21:00:00)-Water Temperature (C)]]*OO[[#This Row],[22]]</f>
        <v>2.73224563222125E-5</v>
      </c>
      <c r="Y82" s="10">
        <f>3/24000000*OO[[#This Row],[81 (29JUN1985 00:00:00)-Water Temperature (C)]]*OO[[#This Row],[23]]</f>
        <v>2.40564739125E-5</v>
      </c>
      <c r="Z82" s="10">
        <f>3/24000000*OO[[#This Row],[82 (29JUN1985 03:00:00)-Water Temperature (C)]]*OO[[#This Row],[24]]</f>
        <v>2.1137330396395001E-5</v>
      </c>
      <c r="AA82" s="10">
        <f>3/24000000*OO[[#This Row],[83 (29JUN1985 06:00:00)-Water Temperature (C)]]*OO[[#This Row],[25]]</f>
        <v>1.8302137794718749E-5</v>
      </c>
      <c r="AB82" s="10">
        <f>3/24000000*OO[[#This Row],[84 (29JUN1985 09:00:00)-Water Temperature (C)]]*OO[[#This Row],[26]]</f>
        <v>1.6053852629684999E-5</v>
      </c>
      <c r="AC82" s="10">
        <f>3/24000000*OO[[#This Row],[85 (29JUN1985 12:00:00)-Water Temperature (C)]]*OO[[#This Row],[27]]</f>
        <v>1.4120390077992501E-5</v>
      </c>
      <c r="AD82" s="10">
        <f>3/24000000*OO[[#This Row],[86 (29JUN1985 15:00:00)-Water Temperature (C)]]*OO[[#This Row],[28]]</f>
        <v>1.23523212530025E-5</v>
      </c>
      <c r="AE82" s="10">
        <f>3/24000000*OO[[#This Row],[88 (29JUN1985 21:00:00)-Water Temperature (C)]]*OO[[#This Row],[30]]</f>
        <v>9.5193244599774993E-6</v>
      </c>
      <c r="AF82" s="10">
        <f>3/24000000*OO[[#This Row],[88 (29JUN1985 21:00:00)-Water Temperature (C)]]*OO[[#This Row],[30]]</f>
        <v>9.5193244599774993E-6</v>
      </c>
      <c r="AG82" s="10">
        <f>3/24000000*OO[[#This Row],[89 (30JUN1985 00:00:00)-Water Temperature (C)]]*OO[[#This Row],[31]]</f>
        <v>8.3849384708437507E-6</v>
      </c>
      <c r="AH82" s="10">
        <f>3/24000000*OO[[#This Row],[90 (30JUN1985 03:00:00)-Water Temperature (C)]]*OO[[#This Row],[32]]</f>
        <v>7.5173475259524991E-6</v>
      </c>
      <c r="AI82" s="10">
        <f>3/24000000*OO[[#This Row],[91 (30JUN1985 06:00:00)-Water Temperature (C)]]*OO[[#This Row],[33]]</f>
        <v>6.7838081907449998E-6</v>
      </c>
      <c r="AJ82" s="10">
        <f>3/24000000*OO[[#This Row],[92 (30JUN1985 09:00:00)-Water Temperature (C)]]*OO[[#This Row],[34]]</f>
        <v>6.1389198329062504E-6</v>
      </c>
      <c r="AK82" s="10">
        <f>3/24000000*OO[[#This Row],[93 (30JUN1985 12:00:00)-Water Temperature (C)]]*OO[[#This Row],[35]]</f>
        <v>5.5071542545699996E-6</v>
      </c>
      <c r="AL82" s="10">
        <f>3/24000000*OO[[#This Row],[94 (30JUN1985 15:00:00)-Water Temperature (C)]]*OO[[#This Row],[36]]</f>
        <v>4.8223598362499994E-6</v>
      </c>
      <c r="AM82" s="10">
        <f>3/24000000*OO[[#This Row],[95 (30JUN1985 18:00:00)-Water Temperature (C)]]*OO[[#This Row],[37]]</f>
        <v>4.1035196251874993E-6</v>
      </c>
      <c r="AN82" s="10">
        <f>3/24000000*OO[[#This Row],[96 (30JUN1985 21:00:00)-Water Temperature (C)]]*OO[[#This Row],[38]]</f>
        <v>3.3244512100800001E-6</v>
      </c>
      <c r="AO82" s="10">
        <f>3/24000000*OO[[#This Row],[97 (01JUL1985 00:00:00)-Water Temperature (C)]]*OO[[#This Row],[39]]</f>
        <v>2.5183119591337499E-6</v>
      </c>
      <c r="AP82" s="10">
        <f>3/24000000*OO[[#This Row],[98 (01JUL1985 03:00:00)-Water Temperature (C)]]*OO[[#This Row],[40]]</f>
        <v>1.8282111499422498E-6</v>
      </c>
      <c r="AQ82" s="10">
        <f>3/24000000*OO[[#This Row],[99 (01JUL1985 06:00:00)-Water Temperature (C)]]*OO[[#This Row],[41]]</f>
        <v>1.3076231277662501E-6</v>
      </c>
      <c r="AR82" s="10">
        <f>3/24000000*OO[[#This Row],[100 (01JUL1985 09:00:00)-Water Temperature (C)]]*OO[[#This Row],[42]]</f>
        <v>9.6535584743099994E-7</v>
      </c>
      <c r="AS82" s="10">
        <f>3/24000000*OO[[#This Row],[101 (01JUL1985 12:00:00)-Water Temperature (C)]]*OO[[#This Row],[43]]</f>
        <v>7.46420226552E-7</v>
      </c>
      <c r="AT82" s="10">
        <f>3/24000000*OO[[#This Row],[102 (01JUL1985 15:00:00)-Water Temperature (C)]]*OO[[#This Row],[44]]</f>
        <v>6.0756702899999984E-7</v>
      </c>
      <c r="AU82" s="10">
        <f>3/24000000*OO[[#This Row],[103 (01JUL1985 18:00:00)-Water Temperature (C)]]*OO[[#This Row],[45]]</f>
        <v>5.1402811384000002E-7</v>
      </c>
      <c r="AV82" s="10">
        <f>3/24000000*OO[[#This Row],[104 (01JUL1985 21:00:00)-Water Temperature (C)]]*OO[[#This Row],[46]]</f>
        <v>4.4561587363749997E-7</v>
      </c>
      <c r="AW82" s="10">
        <f>3/24000000*OO[[#This Row],[105 (02JUL1985 00:00:00)-Water Temperature (C)]]*OO[[#This Row],[47]]</f>
        <v>3.9158661432637495E-7</v>
      </c>
      <c r="AX82" s="10">
        <f>3/24000000*OO[[#This Row],[106 (02JUL1985 03:00:00)-Water Temperature (C)]]*OO[[#This Row],[48]]</f>
        <v>3.5168182986849989E-7</v>
      </c>
      <c r="AY82" s="10">
        <f>3/24000000*OO[[#This Row],[107 (02JUL1985 06:00:00)-Water Temperature (C)]]*OO[[#This Row],[49]]</f>
        <v>3.2222666142562501E-7</v>
      </c>
      <c r="AZ82" s="10">
        <f>3/24000000*OO[[#This Row],[108 (02JUL1985 09:00:00)-Water Temperature (C)]]*OO[[#This Row],[50]]</f>
        <v>3.0250589073962498E-7</v>
      </c>
      <c r="BA82" s="10">
        <f>3/24000000*OO[[#This Row],[109 (02JUL1985 12:00:00)-Water Temperature (C)]]*OO[[#This Row],[51]]</f>
        <v>2.8897899527749995E-7</v>
      </c>
      <c r="BB82" s="10">
        <f>3/24000000*OO[[#This Row],[110 (02JUL1985 15:00:00)-Water Temperature (C)]]*OO[[#This Row],[52]]</f>
        <v>2.7592944138287498E-7</v>
      </c>
      <c r="BC82" s="10">
        <f>3/24000000*OO[[#This Row],[111 (02JUL1985 18:00:00)-Water Temperature (C)]]*OO[[#This Row],[53]]</f>
        <v>2.6198281662999999E-7</v>
      </c>
      <c r="BD82" s="10">
        <f>3/24000000*OO[[#This Row],[112 (02JUL1985 21:00:00)-Water Temperature (C)]]*OO[[#This Row],[54]]</f>
        <v>2.5088684598774998E-7</v>
      </c>
      <c r="BE82" s="10">
        <f>3/24000000*OO[[#This Row],[113 (03JUL1985 00:00:00)-Water Temperature (C)]]*OO[[#This Row],[55]]</f>
        <v>2.4244905874999995E-7</v>
      </c>
      <c r="BF82" s="10">
        <f>3/24000000*OO[[#This Row],[114 (03JUL1985 03:00:00)-Water Temperature (C)]]*OO[[#This Row],[56]]</f>
        <v>2.3644691640594998E-7</v>
      </c>
      <c r="BG82" s="10">
        <f>3/24000000*OO[[#This Row],[115 (03JUL1985 06:00:00)-Water Temperature (C)]]*OO[[#This Row],[57]]</f>
        <v>2.3055661102993746E-7</v>
      </c>
      <c r="BH82" s="10">
        <f>3/24000000*OO[[#This Row],[116 (03JUL1985 09:00:00)-Water Temperature (C)]]*OO[[#This Row],[58]]</f>
        <v>2.2297089650939996E-7</v>
      </c>
      <c r="BI82" s="10">
        <f>3/24000000*OO[[#This Row],[117 (03JUL1985 12:00:00)-Water Temperature (C)]]*OO[[#This Row],[59]]</f>
        <v>2.1336083927564996E-7</v>
      </c>
      <c r="BJ82" s="10">
        <f>3/24000000*OO[[#This Row],[118 (03JUL1985 15:00:00)-Water Temperature (C)]]*OO[[#This Row],[60]]</f>
        <v>2.0020982429157499E-7</v>
      </c>
      <c r="BK82" s="10">
        <f>3/24000000*OO[[#This Row],[119 (03JUL1985 18:00:00)-Water Temperature (C)]]*OO[[#This Row],[61]]</f>
        <v>1.8620963795924997E-7</v>
      </c>
      <c r="BL82" s="10">
        <f>3/24000000*OO[[#This Row],[120 (03JUL1985 21:00:00)-Water Temperature (C)]]*OO[[#This Row],[62]]</f>
        <v>1.740490212708625E-7</v>
      </c>
      <c r="BM82" s="10">
        <f>3/24000000*OO[[#This Row],[121 (04JUL1985 00:00:00)-Water Temperature (C)]]*OO[[#This Row],[63]]</f>
        <v>1.6482907981012499E-7</v>
      </c>
      <c r="BN82" s="10">
        <f>3/24000000*OO[[#This Row],[122 (04JUL1985 03:00:00)-Water Temperature (C)]]*OO[[#This Row],[64]]</f>
        <v>1.6065916383599999E-7</v>
      </c>
      <c r="BO82" s="10">
        <f>3/24000000*OO[[#This Row],[123 (04JUL1985 06:00:00)-Water Temperature (C)]]*OO[[#This Row],[65]]</f>
        <v>1.5842500137945003E-7</v>
      </c>
      <c r="BP82" s="10">
        <f>3/24000000*OO[[#This Row],[124 (04JUL1985 09:00:00)-Water Temperature (C)]]*OO[[#This Row],[66]]</f>
        <v>1.5659998859504998E-7</v>
      </c>
      <c r="BQ82" s="10">
        <f>3/24000000*OO[[#This Row],[125 (04JUL1985 12:00:00)-Water Temperature (C)]]*OO[[#This Row],[67]]</f>
        <v>1.517562270045E-7</v>
      </c>
      <c r="BR82" s="10">
        <f>3/24000000*OO[[#This Row],[126 (04JUL1985 15:00:00)-Water Temperature (C)]]*OO[[#This Row],[68]]</f>
        <v>1.44005676007375E-7</v>
      </c>
      <c r="BS82" s="10">
        <f>3/24000000*OO[[#This Row],[127 (04JUL1985 18:00:00)-Water Temperature (C)]]*OO[[#This Row],[69]]</f>
        <v>1.341644136365E-7</v>
      </c>
      <c r="BT82" s="10">
        <f>3/24000000*OO[[#This Row],[128 (04JUL1985 21:00:00)-Water Temperature (C)]]*OO[[#This Row],[70]]</f>
        <v>1.244250040141875E-7</v>
      </c>
      <c r="BU82" s="10">
        <f>3/24000000*OO[[#This Row],[129 (05JUL1985 00:00:00)-Water Temperature (C)]]*OO[[#This Row],[71]]</f>
        <v>1.157921414067E-7</v>
      </c>
      <c r="BV82" s="10">
        <f>3/24000000*OO[[#This Row],[130 (05JUL1985 03:00:00)-Water Temperature (C)]]*OO[[#This Row],[72]]</f>
        <v>1.0994283471713749E-7</v>
      </c>
      <c r="BW82" s="10">
        <f>3/24000000*OO[[#This Row],[131 (05JUL1985 06:00:00)-Water Temperature (C)]]*OO[[#This Row],[73]]</f>
        <v>1.0456423373126249E-7</v>
      </c>
      <c r="BX82" s="10">
        <f>3/24000000*OO[[#This Row],[132 (05JUL1985 09:00:00)-Water Temperature (C)]]*OO[[#This Row],[74]]</f>
        <v>9.9818733866999975E-8</v>
      </c>
      <c r="BY82" s="10">
        <f>3/24000000*OO[[#This Row],[133 (05JUL1985 12:00:00)-Water Temperature (C)]]*OO[[#This Row],[75]]</f>
        <v>9.5137837318499998E-8</v>
      </c>
      <c r="BZ82" s="10">
        <f>3/24000000*OO[[#This Row],[134 (05JUL1985 15:00:00)-Water Temperature (C)]]*OO[[#This Row],[76]]</f>
        <v>8.9885459963249982E-8</v>
      </c>
      <c r="CA82" s="10">
        <f>3/24000000*OO[[#This Row],[135 (05JUL1985 18:00:00)-Water Temperature (C)]]*OO[[#This Row],[77]]</f>
        <v>8.4835261487599994E-8</v>
      </c>
      <c r="CB82" s="10">
        <f>3/24000000*OO[[#This Row],[136 (05JUL1985 21:00:00)-Water Temperature (C)]]*OO[[#This Row],[78]]</f>
        <v>8.0509092401587505E-8</v>
      </c>
      <c r="CC82" s="10">
        <f>3/24000000*OO[[#This Row],[137 (06JUL1985 00:00:00)-Water Temperature (C)]]*OO[[#This Row],[79]]</f>
        <v>7.7105791751512511E-8</v>
      </c>
      <c r="CD82" s="10">
        <f>3/24000000*OO[[#This Row],[138 (06JUL1985 03:00:00)-Water Temperature (C)]]*OO[[#This Row],[80]]</f>
        <v>7.5238830713374995E-8</v>
      </c>
      <c r="CE82" s="10">
        <f>3/24000000*OO[[#This Row],[139 (06JUL1985 06:00:00)-Water Temperature (C)]]*OO[[#This Row],[81]]</f>
        <v>7.3874455437187492E-8</v>
      </c>
      <c r="CF82" s="10">
        <f>3/24000000*OO[[#This Row],[140 (06JUL1985 09:00:00)-Water Temperature (C)]]*OO[[#This Row],[82]]</f>
        <v>7.2668849810200006E-8</v>
      </c>
      <c r="CG82" s="10">
        <f>3/24000000*OO[[#This Row],[141 (06JUL1985 12:00:00)-Water Temperature (C)]]*OO[[#This Row],[83]]</f>
        <v>7.093239183435001E-8</v>
      </c>
      <c r="CH82" s="10">
        <f>3/24000000*OO[[#This Row],[142 (06JUL1985 15:00:00)-Water Temperature (C)]]*OO[[#This Row],[84]]</f>
        <v>6.8147926405350005E-8</v>
      </c>
      <c r="CI82" s="10">
        <f>3/24000000*OO[[#This Row],[143 (06JUL1985 18:00:00)-Water Temperature (C)]]*OO[[#This Row],[85]]</f>
        <v>6.4829880638049994E-8</v>
      </c>
      <c r="CJ82" s="10">
        <f>3/24000000*OO[[#This Row],[144 (06JUL1985 21:00:00)-Water Temperature (C)]]*OO[[#This Row],[86]]</f>
        <v>6.1607607814350004E-8</v>
      </c>
      <c r="CK82" s="10">
        <f>3/24000000*OO[[#This Row],[145 (07JUL1985 00:00:00)-Water Temperature (C)]]*OO[[#This Row],[87]]</f>
        <v>5.8779317006200008E-8</v>
      </c>
      <c r="CL82" s="10">
        <f>3/24000000*OO[[#This Row],[146 (07JUL1985 03:00:00)-Water Temperature (C)]]*OO[[#This Row],[88]]</f>
        <v>5.7203509484549995E-8</v>
      </c>
      <c r="CM82" s="10">
        <f>3/24000000*OO[[#This Row],[147 (07JUL1985 06:00:00)-Water Temperature (C)]]*OO[[#This Row],[89]]</f>
        <v>5.5266690615937499E-8</v>
      </c>
      <c r="CN82" s="10">
        <f>3/24000000*OO[[#This Row],[148 (07JUL1985 09:00:00)-Water Temperature (C)]]*OO[[#This Row],[90]]</f>
        <v>5.2956898785987504E-8</v>
      </c>
      <c r="CO82" s="10">
        <f>3/24000000*OO[[#This Row],[149 (07JUL1985 12:00:00)-Water Temperature (C)]]*OO[[#This Row],[91]]</f>
        <v>4.9739504063950003E-8</v>
      </c>
      <c r="CP82" s="10">
        <f>3/24000000*OO[[#This Row],[150 (07JUL1985 15:00:00)-Water Temperature (C)]]*OO[[#This Row],[92]]</f>
        <v>4.631716693759999E-8</v>
      </c>
      <c r="CQ82" s="10">
        <f>3/24000000*OO[[#This Row],[151 (07JUL1985 18:00:00)-Water Temperature (C)]]*OO[[#This Row],[93]]</f>
        <v>4.3002711197899999E-8</v>
      </c>
      <c r="CR82" s="10">
        <f>3/24000000*OO[[#This Row],[152 (07JUL1985 21:00:00)-Water Temperature (C)]]*OO[[#This Row],[94]]</f>
        <v>4.0564578858874995E-8</v>
      </c>
      <c r="CS82" s="10">
        <f>3/24000000*OO[[#This Row],[153 (08JUL1985 00:00:00)-Water Temperature (C)]]*OO[[#This Row],[95]]</f>
        <v>3.9128643731625001E-8</v>
      </c>
      <c r="CT82" s="10">
        <f>3/24000000*OO[[#This Row],[154 (08JUL1985 03:00:00)-Water Temperature (C)]]*OO[[#This Row],[96]]</f>
        <v>3.8840383917224995E-8</v>
      </c>
      <c r="CU82" s="10">
        <f>3/24000000*OO[[#This Row],[155 (08JUL1985 06:00:00)-Water Temperature (C)]]*OO[[#This Row],[97]]</f>
        <v>3.8849217722599988E-8</v>
      </c>
      <c r="CV82" s="10">
        <f>3/24000000*OO[[#This Row],[156 (08JUL1985 09:00:00)-Water Temperature (C)]]*OO[[#This Row],[98]]</f>
        <v>3.8897780104437499E-8</v>
      </c>
      <c r="CW82" s="10">
        <f>3/24000000*OO[[#This Row],[157 (08JUL1985 12:00:00)-Water Temperature (C)]]*OO[[#This Row],[99]]</f>
        <v>3.8906360468625002E-8</v>
      </c>
    </row>
    <row r="83" spans="1:101" x14ac:dyDescent="0.35">
      <c r="A83" t="s">
        <v>88</v>
      </c>
      <c r="B83">
        <v>998.39380000000006</v>
      </c>
      <c r="C83" s="10">
        <f>3/24*OO[[#This Row],[59 (26JUN1985 06:00:00)-Water Temperature (C)]]*OO[[#This Row],[1]]/SUM(OO[1])</f>
        <v>1.8410545933508869E-30</v>
      </c>
      <c r="D83" s="10">
        <f>3/24*OO[[#This Row],[60 (26JUN1985 09:00:00)-Water Temperature (C)]]*OO[[#This Row],[2]]/SUM(OO[2])</f>
        <v>5.659176787877419E-17</v>
      </c>
      <c r="E83" s="10">
        <f>3/24*OO[[#This Row],[61 (26JUN1985 12:00:00)-Water Temperature (C)]]*OO[[#This Row],[3]]/SUM(OO[3])</f>
        <v>9.0608595725365416E-7</v>
      </c>
      <c r="F83" s="10">
        <f>3/24*OO[[#This Row],[62 (26JUN1985 15:00:00)-Water Temperature (C)]]*OO[[#This Row],[4]]/SUM(OO[4])</f>
        <v>3.5172264195595607E-3</v>
      </c>
      <c r="G83" s="10">
        <f>3/24*OO[[#This Row],[63 (26JUN1985 18:00:00)-Water Temperature (C)]]*OO[[#This Row],[5]]/SUM(OO[5])</f>
        <v>6.8297111109346095E-2</v>
      </c>
      <c r="H83" s="10">
        <f>3/24*OO[[#This Row],[64 (26JUN1985 21:00:00)-Water Temperature (C)]]*OO[[#This Row],[6]]/SUM(OO[6])</f>
        <v>0.12492762909932102</v>
      </c>
      <c r="I83" s="10">
        <f>3/24*OO[[#This Row],[65 (27JUN1985 00:00:00)-Water Temperature (C)]]*OO[[#This Row],[7]]/SUM(OO[7])</f>
        <v>5.8296528211414997E-2</v>
      </c>
      <c r="J83" s="10">
        <f>3/24*OO[[#This Row],[66 (27JUN1985 03:00:00)-Water Temperature (C)]]*OO[[#This Row],[8]]/SUM(OO[8])</f>
        <v>1.2153830453552835E-2</v>
      </c>
      <c r="K83" s="10">
        <f>3/24*OO[[#This Row],[67 (27JUN1985 06:00:00)-Water Temperature (C)]]*OO[[#This Row],[9]]/SUM(OO[9])</f>
        <v>1.65005522062264E-3</v>
      </c>
      <c r="L83" s="10">
        <f>3/24*OO[[#This Row],[68 (27JUN1985 09:00:00)-Water Temperature (C)]]*OO[[#This Row],[10]]/SUM(OO[10])</f>
        <v>2.2901306643106337E-4</v>
      </c>
      <c r="M83" s="10">
        <f>3/24*OO[[#This Row],[69 (27JUN1985 12:00:00)-Water Temperature (C)]]*OO[[#This Row],[11]]/SUM(OO[11])</f>
        <v>7.5064045888054327E-5</v>
      </c>
      <c r="N83" s="10">
        <f>3/24*OO[[#This Row],[70 (27JUN1985 15:00:00)-Water Temperature (C)]]*OO[[#This Row],[12]]/SUM(OO[12])</f>
        <v>5.9879449207211048E-5</v>
      </c>
      <c r="O83" s="10">
        <f>3/24*OO[[#This Row],[71 (27JUN1985 18:00:00)-Water Temperature (C)]]*OO[[#This Row],[13]]/SUM(OO[13])</f>
        <v>6.3189159863458349E-5</v>
      </c>
      <c r="P83" s="10">
        <f>3/24*OO[[#This Row],[72 (27JUN1985 21:00:00)-Water Temperature (C)]]*OO[[#This Row],[14]]/SUM(OO[14])</f>
        <v>6.6360779928289752E-5</v>
      </c>
      <c r="Q83" s="10">
        <f>3/24*OO[[#This Row],[73 (28JUN1985 00:00:00)-Water Temperature (C)]]*OO[[#This Row],[15]]/SUM(OO[15])</f>
        <v>6.4781300109895338E-5</v>
      </c>
      <c r="R83" s="10">
        <f>3/24*OO[[#This Row],[74 (28JUN1985 03:00:00)-Water Temperature (C)]]*OO[[#This Row],[16]]/SUM(OO[16])</f>
        <v>6.0042101790606684E-5</v>
      </c>
      <c r="S83" s="10">
        <f>3/24*OO[[#This Row],[75 (28JUN1985 06:00:00)-Water Temperature (C)]]*OO[[#This Row],[17]]/SUM(OO[17])</f>
        <v>5.3824465492746832E-5</v>
      </c>
      <c r="T83" s="10">
        <f>3/24*OO[[#This Row],[76 (28JUN1985 09:00:00)-Water Temperature (C)]]*OO[[#This Row],[18]]/SUM(OO[18])</f>
        <v>4.7601497423864367E-5</v>
      </c>
      <c r="U83" s="10">
        <f>3/24*OO[[#This Row],[77 (28JUN1985 12:00:00)-Water Temperature (C)]]*OO[[#This Row],[19]]/SUM(OO[19])</f>
        <v>4.1930588554803316E-5</v>
      </c>
      <c r="V83" s="10">
        <f>3/24000000*OO[[#This Row],[78 (28JUN1985 15:00:00)-Water Temperature (C)]]*OO[[#This Row],[20]]</f>
        <v>3.6449803744200003E-5</v>
      </c>
      <c r="W83" s="10">
        <f>3/24000000*OO[[#This Row],[79 (28JUN1985 18:00:00)-Water Temperature (C)]]*OO[[#This Row],[21]]</f>
        <v>3.1513272397687504E-5</v>
      </c>
      <c r="X83" s="10">
        <f>3/24000000*OO[[#This Row],[80 (28JUN1985 21:00:00)-Water Temperature (C)]]*OO[[#This Row],[22]]</f>
        <v>2.7478056125187499E-5</v>
      </c>
      <c r="Y83" s="10">
        <f>3/24000000*OO[[#This Row],[81 (29JUN1985 00:00:00)-Water Temperature (C)]]*OO[[#This Row],[23]]</f>
        <v>2.4203114014724997E-5</v>
      </c>
      <c r="Z83" s="10">
        <f>3/24000000*OO[[#This Row],[82 (29JUN1985 03:00:00)-Water Temperature (C)]]*OO[[#This Row],[24]]</f>
        <v>2.1263799367514997E-5</v>
      </c>
      <c r="AA83" s="10">
        <f>3/24000000*OO[[#This Row],[83 (29JUN1985 06:00:00)-Water Temperature (C)]]*OO[[#This Row],[25]]</f>
        <v>1.83559724867E-5</v>
      </c>
      <c r="AB83" s="10">
        <f>3/24000000*OO[[#This Row],[84 (29JUN1985 09:00:00)-Water Temperature (C)]]*OO[[#This Row],[26]]</f>
        <v>1.6078291326240002E-5</v>
      </c>
      <c r="AC83" s="10">
        <f>3/24000000*OO[[#This Row],[85 (29JUN1985 12:00:00)-Water Temperature (C)]]*OO[[#This Row],[27]]</f>
        <v>1.4077220951625E-5</v>
      </c>
      <c r="AD83" s="10">
        <f>3/24000000*OO[[#This Row],[86 (29JUN1985 15:00:00)-Water Temperature (C)]]*OO[[#This Row],[28]]</f>
        <v>1.2248917631652498E-5</v>
      </c>
      <c r="AE83" s="10">
        <f>3/24000000*OO[[#This Row],[88 (29JUN1985 21:00:00)-Water Temperature (C)]]*OO[[#This Row],[30]]</f>
        <v>9.3803188979499983E-6</v>
      </c>
      <c r="AF83" s="10">
        <f>3/24000000*OO[[#This Row],[88 (29JUN1985 21:00:00)-Water Temperature (C)]]*OO[[#This Row],[30]]</f>
        <v>9.3803188979499983E-6</v>
      </c>
      <c r="AG83" s="10">
        <f>3/24000000*OO[[#This Row],[89 (30JUN1985 00:00:00)-Water Temperature (C)]]*OO[[#This Row],[31]]</f>
        <v>8.2610726100000008E-6</v>
      </c>
      <c r="AH83" s="10">
        <f>3/24000000*OO[[#This Row],[90 (30JUN1985 03:00:00)-Water Temperature (C)]]*OO[[#This Row],[32]]</f>
        <v>7.4078899979437496E-6</v>
      </c>
      <c r="AI83" s="10">
        <f>3/24000000*OO[[#This Row],[91 (30JUN1985 06:00:00)-Water Temperature (C)]]*OO[[#This Row],[33]]</f>
        <v>6.662429879034999E-6</v>
      </c>
      <c r="AJ83" s="10">
        <f>3/24000000*OO[[#This Row],[92 (30JUN1985 09:00:00)-Water Temperature (C)]]*OO[[#This Row],[34]]</f>
        <v>6.0118092796799998E-6</v>
      </c>
      <c r="AK83" s="10">
        <f>3/24000000*OO[[#This Row],[93 (30JUN1985 12:00:00)-Water Temperature (C)]]*OO[[#This Row],[35]]</f>
        <v>5.3779584669312499E-6</v>
      </c>
      <c r="AL83" s="10">
        <f>3/24000000*OO[[#This Row],[94 (30JUN1985 15:00:00)-Water Temperature (C)]]*OO[[#This Row],[36]]</f>
        <v>4.6951750437324994E-6</v>
      </c>
      <c r="AM83" s="10">
        <f>3/24000000*OO[[#This Row],[95 (30JUN1985 18:00:00)-Water Temperature (C)]]*OO[[#This Row],[37]]</f>
        <v>4.0063477623400002E-6</v>
      </c>
      <c r="AN83" s="10">
        <f>3/24000000*OO[[#This Row],[96 (30JUN1985 21:00:00)-Water Temperature (C)]]*OO[[#This Row],[38]]</f>
        <v>3.2729519229499997E-6</v>
      </c>
      <c r="AO83" s="10">
        <f>3/24000000*OO[[#This Row],[97 (01JUL1985 00:00:00)-Water Temperature (C)]]*OO[[#This Row],[39]]</f>
        <v>2.5041328699715002E-6</v>
      </c>
      <c r="AP83" s="10">
        <f>3/24000000*OO[[#This Row],[98 (01JUL1985 03:00:00)-Water Temperature (C)]]*OO[[#This Row],[40]]</f>
        <v>1.83194229058075E-6</v>
      </c>
      <c r="AQ83" s="10">
        <f>3/24000000*OO[[#This Row],[99 (01JUL1985 06:00:00)-Water Temperature (C)]]*OO[[#This Row],[41]]</f>
        <v>1.3074075949027499E-6</v>
      </c>
      <c r="AR83" s="10">
        <f>3/24000000*OO[[#This Row],[100 (01JUL1985 09:00:00)-Water Temperature (C)]]*OO[[#This Row],[42]]</f>
        <v>9.5920108176262491E-7</v>
      </c>
      <c r="AS83" s="10">
        <f>3/24000000*OO[[#This Row],[101 (01JUL1985 12:00:00)-Water Temperature (C)]]*OO[[#This Row],[43]]</f>
        <v>7.3469164513524999E-7</v>
      </c>
      <c r="AT83" s="10">
        <f>3/24000000*OO[[#This Row],[102 (01JUL1985 15:00:00)-Water Temperature (C)]]*OO[[#This Row],[44]]</f>
        <v>5.9318231510562501E-7</v>
      </c>
      <c r="AU83" s="10">
        <f>3/24000000*OO[[#This Row],[103 (01JUL1985 18:00:00)-Water Temperature (C)]]*OO[[#This Row],[45]]</f>
        <v>4.9924408931349989E-7</v>
      </c>
      <c r="AV83" s="10">
        <f>3/24000000*OO[[#This Row],[104 (01JUL1985 21:00:00)-Water Temperature (C)]]*OO[[#This Row],[46]]</f>
        <v>4.3188991493999999E-7</v>
      </c>
      <c r="AW83" s="10">
        <f>3/24000000*OO[[#This Row],[105 (02JUL1985 00:00:00)-Water Temperature (C)]]*OO[[#This Row],[47]]</f>
        <v>3.7987302475699995E-7</v>
      </c>
      <c r="AX83" s="10">
        <f>3/24000000*OO[[#This Row],[106 (02JUL1985 03:00:00)-Water Temperature (C)]]*OO[[#This Row],[48]]</f>
        <v>3.4157301455999999E-7</v>
      </c>
      <c r="AY83" s="10">
        <f>3/24000000*OO[[#This Row],[107 (02JUL1985 06:00:00)-Water Temperature (C)]]*OO[[#This Row],[49]]</f>
        <v>3.1238209043162502E-7</v>
      </c>
      <c r="AZ83" s="10">
        <f>3/24000000*OO[[#This Row],[108 (02JUL1985 09:00:00)-Water Temperature (C)]]*OO[[#This Row],[50]]</f>
        <v>2.9236174320374999E-7</v>
      </c>
      <c r="BA83" s="10">
        <f>3/24000000*OO[[#This Row],[109 (02JUL1985 12:00:00)-Water Temperature (C)]]*OO[[#This Row],[51]]</f>
        <v>2.7825570228750001E-7</v>
      </c>
      <c r="BB83" s="10">
        <f>3/24000000*OO[[#This Row],[110 (02JUL1985 15:00:00)-Water Temperature (C)]]*OO[[#This Row],[52]]</f>
        <v>2.6444942592799997E-7</v>
      </c>
      <c r="BC83" s="10">
        <f>3/24000000*OO[[#This Row],[111 (02JUL1985 18:00:00)-Water Temperature (C)]]*OO[[#This Row],[53]]</f>
        <v>2.5030497064049999E-7</v>
      </c>
      <c r="BD83" s="10">
        <f>3/24000000*OO[[#This Row],[112 (02JUL1985 21:00:00)-Water Temperature (C)]]*OO[[#This Row],[54]]</f>
        <v>2.3946226261614998E-7</v>
      </c>
      <c r="BE83" s="10">
        <f>3/24000000*OO[[#This Row],[113 (03JUL1985 00:00:00)-Water Temperature (C)]]*OO[[#This Row],[55]]</f>
        <v>2.3141618591000002E-7</v>
      </c>
      <c r="BF83" s="10">
        <f>3/24000000*OO[[#This Row],[114 (03JUL1985 03:00:00)-Water Temperature (C)]]*OO[[#This Row],[56]]</f>
        <v>2.2627898495085E-7</v>
      </c>
      <c r="BG83" s="10">
        <f>3/24000000*OO[[#This Row],[115 (03JUL1985 06:00:00)-Water Temperature (C)]]*OO[[#This Row],[57]]</f>
        <v>2.2121790609307499E-7</v>
      </c>
      <c r="BH83" s="10">
        <f>3/24000000*OO[[#This Row],[116 (03JUL1985 09:00:00)-Water Temperature (C)]]*OO[[#This Row],[58]]</f>
        <v>2.1426956147100002E-7</v>
      </c>
      <c r="BI83" s="10">
        <f>3/24000000*OO[[#This Row],[117 (03JUL1985 12:00:00)-Water Temperature (C)]]*OO[[#This Row],[59]]</f>
        <v>2.0517395040624998E-7</v>
      </c>
      <c r="BJ83" s="10">
        <f>3/24000000*OO[[#This Row],[118 (03JUL1985 15:00:00)-Water Temperature (C)]]*OO[[#This Row],[60]]</f>
        <v>1.92094106516775E-7</v>
      </c>
      <c r="BK83" s="10">
        <f>3/24000000*OO[[#This Row],[119 (03JUL1985 18:00:00)-Water Temperature (C)]]*OO[[#This Row],[61]]</f>
        <v>1.7833869600210001E-7</v>
      </c>
      <c r="BL83" s="10">
        <f>3/24000000*OO[[#This Row],[120 (03JUL1985 21:00:00)-Water Temperature (C)]]*OO[[#This Row],[62]]</f>
        <v>1.6659666463036252E-7</v>
      </c>
      <c r="BM83" s="10">
        <f>3/24000000*OO[[#This Row],[121 (04JUL1985 00:00:00)-Water Temperature (C)]]*OO[[#This Row],[63]]</f>
        <v>1.5786764151227498E-7</v>
      </c>
      <c r="BN83" s="10">
        <f>3/24000000*OO[[#This Row],[122 (04JUL1985 03:00:00)-Water Temperature (C)]]*OO[[#This Row],[64]]</f>
        <v>1.5419660223199999E-7</v>
      </c>
      <c r="BO83" s="10">
        <f>3/24000000*OO[[#This Row],[123 (04JUL1985 06:00:00)-Water Temperature (C)]]*OO[[#This Row],[65]]</f>
        <v>1.5188495123130002E-7</v>
      </c>
      <c r="BP83" s="10">
        <f>3/24000000*OO[[#This Row],[124 (04JUL1985 09:00:00)-Water Temperature (C)]]*OO[[#This Row],[66]]</f>
        <v>1.5002876921116252E-7</v>
      </c>
      <c r="BQ83" s="10">
        <f>3/24000000*OO[[#This Row],[125 (04JUL1985 12:00:00)-Water Temperature (C)]]*OO[[#This Row],[67]]</f>
        <v>1.45265445974125E-7</v>
      </c>
      <c r="BR83" s="10">
        <f>3/24000000*OO[[#This Row],[126 (04JUL1985 15:00:00)-Water Temperature (C)]]*OO[[#This Row],[68]]</f>
        <v>1.3788090300037501E-7</v>
      </c>
      <c r="BS83" s="10">
        <f>3/24000000*OO[[#This Row],[127 (04JUL1985 18:00:00)-Water Temperature (C)]]*OO[[#This Row],[69]]</f>
        <v>1.28510845696275E-7</v>
      </c>
      <c r="BT83" s="10">
        <f>3/24000000*OO[[#This Row],[128 (04JUL1985 21:00:00)-Water Temperature (C)]]*OO[[#This Row],[70]]</f>
        <v>1.1927518730839999E-7</v>
      </c>
      <c r="BU83" s="10">
        <f>3/24000000*OO[[#This Row],[129 (05JUL1985 00:00:00)-Water Temperature (C)]]*OO[[#This Row],[71]]</f>
        <v>1.110942425915E-7</v>
      </c>
      <c r="BV83" s="10">
        <f>3/24000000*OO[[#This Row],[130 (05JUL1985 03:00:00)-Water Temperature (C)]]*OO[[#This Row],[72]]</f>
        <v>1.0572208318979999E-7</v>
      </c>
      <c r="BW83" s="10">
        <f>3/24000000*OO[[#This Row],[131 (05JUL1985 06:00:00)-Water Temperature (C)]]*OO[[#This Row],[73]]</f>
        <v>1.0050441715559998E-7</v>
      </c>
      <c r="BX83" s="10">
        <f>3/24000000*OO[[#This Row],[132 (05JUL1985 09:00:00)-Water Temperature (C)]]*OO[[#This Row],[74]]</f>
        <v>9.5936378973375006E-8</v>
      </c>
      <c r="BY83" s="10">
        <f>3/24000000*OO[[#This Row],[133 (05JUL1985 12:00:00)-Water Temperature (C)]]*OO[[#This Row],[75]]</f>
        <v>9.1321997884325007E-8</v>
      </c>
      <c r="BZ83" s="10">
        <f>3/24000000*OO[[#This Row],[134 (05JUL1985 15:00:00)-Water Temperature (C)]]*OO[[#This Row],[76]]</f>
        <v>8.6013893888999989E-8</v>
      </c>
      <c r="CA83" s="10">
        <f>3/24000000*OO[[#This Row],[135 (05JUL1985 18:00:00)-Water Temperature (C)]]*OO[[#This Row],[77]]</f>
        <v>8.1064764863137488E-8</v>
      </c>
      <c r="CB83" s="10">
        <f>3/24000000*OO[[#This Row],[136 (05JUL1985 21:00:00)-Water Temperature (C)]]*OO[[#This Row],[78]]</f>
        <v>7.6894203264450008E-8</v>
      </c>
      <c r="CC83" s="10">
        <f>3/24000000*OO[[#This Row],[137 (06JUL1985 00:00:00)-Water Temperature (C)]]*OO[[#This Row],[79]]</f>
        <v>7.3698760015012501E-8</v>
      </c>
      <c r="CD83" s="10">
        <f>3/24000000*OO[[#This Row],[138 (06JUL1985 03:00:00)-Water Temperature (C)]]*OO[[#This Row],[80]]</f>
        <v>7.2082162546524996E-8</v>
      </c>
      <c r="CE83" s="10">
        <f>3/24000000*OO[[#This Row],[139 (06JUL1985 06:00:00)-Water Temperature (C)]]*OO[[#This Row],[81]]</f>
        <v>7.0812193164749997E-8</v>
      </c>
      <c r="CF83" s="10">
        <f>3/24000000*OO[[#This Row],[140 (06JUL1985 09:00:00)-Water Temperature (C)]]*OO[[#This Row],[82]]</f>
        <v>6.9657387682162498E-8</v>
      </c>
      <c r="CG83" s="10">
        <f>3/24000000*OO[[#This Row],[141 (06JUL1985 12:00:00)-Water Temperature (C)]]*OO[[#This Row],[83]]</f>
        <v>6.7908482159924998E-8</v>
      </c>
      <c r="CH83" s="10">
        <f>3/24000000*OO[[#This Row],[142 (06JUL1985 15:00:00)-Water Temperature (C)]]*OO[[#This Row],[84]]</f>
        <v>6.5081290510774994E-8</v>
      </c>
      <c r="CI83" s="10">
        <f>3/24000000*OO[[#This Row],[143 (06JUL1985 18:00:00)-Water Temperature (C)]]*OO[[#This Row],[85]]</f>
        <v>6.1859069867700006E-8</v>
      </c>
      <c r="CJ83" s="10">
        <f>3/24000000*OO[[#This Row],[144 (06JUL1985 21:00:00)-Water Temperature (C)]]*OO[[#This Row],[86]]</f>
        <v>5.87943434125125E-8</v>
      </c>
      <c r="CK83" s="10">
        <f>3/24000000*OO[[#This Row],[145 (07JUL1985 00:00:00)-Water Temperature (C)]]*OO[[#This Row],[87]]</f>
        <v>5.6132625230412496E-8</v>
      </c>
      <c r="CL83" s="10">
        <f>3/24000000*OO[[#This Row],[146 (07JUL1985 03:00:00)-Water Temperature (C)]]*OO[[#This Row],[88]]</f>
        <v>5.4784814591099994E-8</v>
      </c>
      <c r="CM83" s="10">
        <f>3/24000000*OO[[#This Row],[147 (07JUL1985 06:00:00)-Water Temperature (C)]]*OO[[#This Row],[89]]</f>
        <v>5.2867113241950004E-8</v>
      </c>
      <c r="CN83" s="10">
        <f>3/24000000*OO[[#This Row],[148 (07JUL1985 09:00:00)-Water Temperature (C)]]*OO[[#This Row],[90]]</f>
        <v>5.0723494053124996E-8</v>
      </c>
      <c r="CO83" s="10">
        <f>3/24000000*OO[[#This Row],[149 (07JUL1985 12:00:00)-Water Temperature (C)]]*OO[[#This Row],[91]]</f>
        <v>4.77047797192E-8</v>
      </c>
      <c r="CP83" s="10">
        <f>3/24000000*OO[[#This Row],[150 (07JUL1985 15:00:00)-Water Temperature (C)]]*OO[[#This Row],[92]]</f>
        <v>4.4440283158899993E-8</v>
      </c>
      <c r="CQ83" s="10">
        <f>3/24000000*OO[[#This Row],[151 (07JUL1985 18:00:00)-Water Temperature (C)]]*OO[[#This Row],[93]]</f>
        <v>4.1193915526950004E-8</v>
      </c>
      <c r="CR83" s="10">
        <f>3/24000000*OO[[#This Row],[152 (07JUL1985 21:00:00)-Water Temperature (C)]]*OO[[#This Row],[94]]</f>
        <v>3.8759271238100002E-8</v>
      </c>
      <c r="CS83" s="10">
        <f>3/24000000*OO[[#This Row],[153 (08JUL1985 00:00:00)-Water Temperature (C)]]*OO[[#This Row],[95]]</f>
        <v>3.7354701256687505E-8</v>
      </c>
      <c r="CT83" s="10">
        <f>3/24000000*OO[[#This Row],[154 (08JUL1985 03:00:00)-Water Temperature (C)]]*OO[[#This Row],[96]]</f>
        <v>3.7187128933999992E-8</v>
      </c>
      <c r="CU83" s="10">
        <f>3/24000000*OO[[#This Row],[155 (08JUL1985 06:00:00)-Water Temperature (C)]]*OO[[#This Row],[97]]</f>
        <v>3.7226895031462499E-8</v>
      </c>
      <c r="CV83" s="10">
        <f>3/24000000*OO[[#This Row],[156 (08JUL1985 09:00:00)-Water Temperature (C)]]*OO[[#This Row],[98]]</f>
        <v>3.7221804153937496E-8</v>
      </c>
      <c r="CW83" s="10">
        <f>3/24000000*OO[[#This Row],[157 (08JUL1985 12:00:00)-Water Temperature (C)]]*OO[[#This Row],[99]]</f>
        <v>3.7135735425000006E-8</v>
      </c>
    </row>
    <row r="84" spans="1:101" x14ac:dyDescent="0.35">
      <c r="A84" t="s">
        <v>89</v>
      </c>
      <c r="B84">
        <v>796.41189999999995</v>
      </c>
      <c r="C84" s="10">
        <f>3/24*OO[[#This Row],[59 (26JUN1985 06:00:00)-Water Temperature (C)]]*OO[[#This Row],[1]]/SUM(OO[1])</f>
        <v>1.173307978654549E-31</v>
      </c>
      <c r="D84" s="10">
        <f>3/24*OO[[#This Row],[60 (26JUN1985 09:00:00)-Water Temperature (C)]]*OO[[#This Row],[2]]/SUM(OO[2])</f>
        <v>5.4405811983938324E-18</v>
      </c>
      <c r="E84" s="10">
        <f>3/24*OO[[#This Row],[61 (26JUN1985 12:00:00)-Water Temperature (C)]]*OO[[#This Row],[3]]/SUM(OO[3])</f>
        <v>2.3671925810593018E-7</v>
      </c>
      <c r="F84" s="10">
        <f>3/24*OO[[#This Row],[62 (26JUN1985 15:00:00)-Water Temperature (C)]]*OO[[#This Row],[4]]/SUM(OO[4])</f>
        <v>1.8700375952149545E-3</v>
      </c>
      <c r="G84" s="10">
        <f>3/24*OO[[#This Row],[63 (26JUN1985 18:00:00)-Water Temperature (C)]]*OO[[#This Row],[5]]/SUM(OO[5])</f>
        <v>4.7559084047366591E-2</v>
      </c>
      <c r="H84" s="10">
        <f>3/24*OO[[#This Row],[64 (26JUN1985 21:00:00)-Water Temperature (C)]]*OO[[#This Row],[6]]/SUM(OO[6])</f>
        <v>0.10314811732082485</v>
      </c>
      <c r="I84" s="10">
        <f>3/24*OO[[#This Row],[65 (27JUN1985 00:00:00)-Water Temperature (C)]]*OO[[#This Row],[7]]/SUM(OO[7])</f>
        <v>5.4140223828857602E-2</v>
      </c>
      <c r="J84" s="10">
        <f>3/24*OO[[#This Row],[66 (27JUN1985 03:00:00)-Water Temperature (C)]]*OO[[#This Row],[8]]/SUM(OO[8])</f>
        <v>1.2187840266229271E-2</v>
      </c>
      <c r="K84" s="10">
        <f>3/24*OO[[#This Row],[67 (27JUN1985 06:00:00)-Water Temperature (C)]]*OO[[#This Row],[9]]/SUM(OO[9])</f>
        <v>1.7141876879628788E-3</v>
      </c>
      <c r="L84" s="10">
        <f>3/24*OO[[#This Row],[68 (27JUN1985 09:00:00)-Water Temperature (C)]]*OO[[#This Row],[10]]/SUM(OO[10])</f>
        <v>2.296147536815738E-4</v>
      </c>
      <c r="M84" s="10">
        <f>3/24*OO[[#This Row],[69 (27JUN1985 12:00:00)-Water Temperature (C)]]*OO[[#This Row],[11]]/SUM(OO[11])</f>
        <v>6.600551773948166E-5</v>
      </c>
      <c r="N84" s="10">
        <f>3/24*OO[[#This Row],[70 (27JUN1985 15:00:00)-Water Temperature (C)]]*OO[[#This Row],[12]]/SUM(OO[12])</f>
        <v>4.92385055771062E-5</v>
      </c>
      <c r="O84" s="10">
        <f>3/24*OO[[#This Row],[71 (27JUN1985 18:00:00)-Water Temperature (C)]]*OO[[#This Row],[13]]/SUM(OO[13])</f>
        <v>5.1247017028860038E-5</v>
      </c>
      <c r="P84" s="10">
        <f>3/24*OO[[#This Row],[72 (27JUN1985 21:00:00)-Water Temperature (C)]]*OO[[#This Row],[14]]/SUM(OO[14])</f>
        <v>5.404672317868806E-5</v>
      </c>
      <c r="Q84" s="10">
        <f>3/24*OO[[#This Row],[73 (28JUN1985 00:00:00)-Water Temperature (C)]]*OO[[#This Row],[15]]/SUM(OO[15])</f>
        <v>5.3186013068158638E-5</v>
      </c>
      <c r="R84" s="10">
        <f>3/24*OO[[#This Row],[74 (28JUN1985 03:00:00)-Water Temperature (C)]]*OO[[#This Row],[16]]/SUM(OO[16])</f>
        <v>4.9588271171047111E-5</v>
      </c>
      <c r="S84" s="10">
        <f>3/24*OO[[#This Row],[75 (28JUN1985 06:00:00)-Water Temperature (C)]]*OO[[#This Row],[17]]/SUM(OO[17])</f>
        <v>4.4472648894961056E-5</v>
      </c>
      <c r="T84" s="10">
        <f>3/24*OO[[#This Row],[76 (28JUN1985 09:00:00)-Water Temperature (C)]]*OO[[#This Row],[18]]/SUM(OO[18])</f>
        <v>3.9271500470467495E-5</v>
      </c>
      <c r="U84" s="10">
        <f>3/24*OO[[#This Row],[77 (28JUN1985 12:00:00)-Water Temperature (C)]]*OO[[#This Row],[19]]/SUM(OO[19])</f>
        <v>3.4476327227851234E-5</v>
      </c>
      <c r="V84" s="10">
        <f>3/24000000*OO[[#This Row],[78 (28JUN1985 15:00:00)-Water Temperature (C)]]*OO[[#This Row],[20]]</f>
        <v>2.9816546032500001E-5</v>
      </c>
      <c r="W84" s="10">
        <f>3/24000000*OO[[#This Row],[79 (28JUN1985 18:00:00)-Water Temperature (C)]]*OO[[#This Row],[21]]</f>
        <v>2.5659943243687502E-5</v>
      </c>
      <c r="X84" s="10">
        <f>3/24000000*OO[[#This Row],[80 (28JUN1985 21:00:00)-Water Temperature (C)]]*OO[[#This Row],[22]]</f>
        <v>2.2290007596524997E-5</v>
      </c>
      <c r="Y84" s="10">
        <f>3/24000000*OO[[#This Row],[81 (29JUN1985 00:00:00)-Water Temperature (C)]]*OO[[#This Row],[23]]</f>
        <v>1.9613295249869997E-5</v>
      </c>
      <c r="Z84" s="10">
        <f>3/24000000*OO[[#This Row],[82 (29JUN1985 03:00:00)-Water Temperature (C)]]*OO[[#This Row],[24]]</f>
        <v>1.7209465845618751E-5</v>
      </c>
      <c r="AA84" s="10">
        <f>3/24000000*OO[[#This Row],[83 (29JUN1985 06:00:00)-Water Temperature (C)]]*OO[[#This Row],[25]]</f>
        <v>1.4787581572574997E-5</v>
      </c>
      <c r="AB84" s="10">
        <f>3/24000000*OO[[#This Row],[84 (29JUN1985 09:00:00)-Water Temperature (C)]]*OO[[#This Row],[26]]</f>
        <v>1.2933889086299999E-5</v>
      </c>
      <c r="AC84" s="10">
        <f>3/24000000*OO[[#This Row],[85 (29JUN1985 12:00:00)-Water Temperature (C)]]*OO[[#This Row],[27]]</f>
        <v>1.1262823899174997E-5</v>
      </c>
      <c r="AD84" s="10">
        <f>3/24000000*OO[[#This Row],[86 (29JUN1985 15:00:00)-Water Temperature (C)]]*OO[[#This Row],[28]]</f>
        <v>9.7351249677412493E-6</v>
      </c>
      <c r="AE84" s="10">
        <f>3/24000000*OO[[#This Row],[88 (29JUN1985 21:00:00)-Water Temperature (C)]]*OO[[#This Row],[30]]</f>
        <v>7.3900233815374987E-6</v>
      </c>
      <c r="AF84" s="10">
        <f>3/24000000*OO[[#This Row],[88 (29JUN1985 21:00:00)-Water Temperature (C)]]*OO[[#This Row],[30]]</f>
        <v>7.3900233815374987E-6</v>
      </c>
      <c r="AG84" s="10">
        <f>3/24000000*OO[[#This Row],[89 (30JUN1985 00:00:00)-Water Temperature (C)]]*OO[[#This Row],[31]]</f>
        <v>6.4942815052499992E-6</v>
      </c>
      <c r="AH84" s="10">
        <f>3/24000000*OO[[#This Row],[90 (30JUN1985 03:00:00)-Water Temperature (C)]]*OO[[#This Row],[32]]</f>
        <v>5.8152846371799997E-6</v>
      </c>
      <c r="AI84" s="10">
        <f>3/24000000*OO[[#This Row],[91 (30JUN1985 06:00:00)-Water Temperature (C)]]*OO[[#This Row],[33]]</f>
        <v>5.2033409444012498E-6</v>
      </c>
      <c r="AJ84" s="10">
        <f>3/24000000*OO[[#This Row],[92 (30JUN1985 09:00:00)-Water Temperature (C)]]*OO[[#This Row],[34]]</f>
        <v>4.6739128959249999E-6</v>
      </c>
      <c r="AK84" s="10">
        <f>3/24000000*OO[[#This Row],[93 (30JUN1985 12:00:00)-Water Temperature (C)]]*OO[[#This Row],[35]]</f>
        <v>4.1720269818374991E-6</v>
      </c>
      <c r="AL84" s="10">
        <f>3/24000000*OO[[#This Row],[94 (30JUN1985 15:00:00)-Water Temperature (C)]]*OO[[#This Row],[36]]</f>
        <v>3.63166780323E-6</v>
      </c>
      <c r="AM84" s="10">
        <f>3/24000000*OO[[#This Row],[95 (30JUN1985 18:00:00)-Water Temperature (C)]]*OO[[#This Row],[37]]</f>
        <v>3.1045166538099992E-6</v>
      </c>
      <c r="AN84" s="10">
        <f>3/24000000*OO[[#This Row],[96 (30JUN1985 21:00:00)-Water Temperature (C)]]*OO[[#This Row],[38]]</f>
        <v>2.5536591942484998E-6</v>
      </c>
      <c r="AO84" s="10">
        <f>3/24000000*OO[[#This Row],[97 (01JUL1985 00:00:00)-Water Temperature (C)]]*OO[[#This Row],[39]]</f>
        <v>1.9705835215551247E-6</v>
      </c>
      <c r="AP84" s="10">
        <f>3/24000000*OO[[#This Row],[98 (01JUL1985 03:00:00)-Water Temperature (C)]]*OO[[#This Row],[40]]</f>
        <v>1.4524373521350001E-6</v>
      </c>
      <c r="AQ84" s="10">
        <f>3/24000000*OO[[#This Row],[99 (01JUL1985 06:00:00)-Water Temperature (C)]]*OO[[#This Row],[41]]</f>
        <v>1.0353572303900002E-6</v>
      </c>
      <c r="AR84" s="10">
        <f>3/24000000*OO[[#This Row],[100 (01JUL1985 09:00:00)-Water Temperature (C)]]*OO[[#This Row],[42]]</f>
        <v>7.5600516390550007E-7</v>
      </c>
      <c r="AS84" s="10">
        <f>3/24000000*OO[[#This Row],[101 (01JUL1985 12:00:00)-Water Temperature (C)]]*OO[[#This Row],[43]]</f>
        <v>5.7448031223187496E-7</v>
      </c>
      <c r="AT84" s="10">
        <f>3/24000000*OO[[#This Row],[102 (01JUL1985 15:00:00)-Water Temperature (C)]]*OO[[#This Row],[44]]</f>
        <v>4.6057282471562492E-7</v>
      </c>
      <c r="AU84" s="10">
        <f>3/24000000*OO[[#This Row],[103 (01JUL1985 18:00:00)-Water Temperature (C)]]*OO[[#This Row],[45]]</f>
        <v>3.8586442141599999E-7</v>
      </c>
      <c r="AV84" s="10">
        <f>3/24000000*OO[[#This Row],[104 (01JUL1985 21:00:00)-Water Temperature (C)]]*OO[[#This Row],[46]]</f>
        <v>3.3316707562724996E-7</v>
      </c>
      <c r="AW84" s="10">
        <f>3/24000000*OO[[#This Row],[105 (02JUL1985 00:00:00)-Water Temperature (C)]]*OO[[#This Row],[47]]</f>
        <v>2.9332230472125001E-7</v>
      </c>
      <c r="AX84" s="10">
        <f>3/24000000*OO[[#This Row],[106 (02JUL1985 03:00:00)-Water Temperature (C)]]*OO[[#This Row],[48]]</f>
        <v>2.6422075858499999E-7</v>
      </c>
      <c r="AY84" s="10">
        <f>3/24000000*OO[[#This Row],[107 (02JUL1985 06:00:00)-Water Temperature (C)]]*OO[[#This Row],[49]]</f>
        <v>2.4137043343125002E-7</v>
      </c>
      <c r="AZ84" s="10">
        <f>3/24000000*OO[[#This Row],[108 (02JUL1985 09:00:00)-Water Temperature (C)]]*OO[[#This Row],[50]]</f>
        <v>2.2533674253700001E-7</v>
      </c>
      <c r="BA84" s="10">
        <f>3/24000000*OO[[#This Row],[109 (02JUL1985 12:00:00)-Water Temperature (C)]]*OO[[#This Row],[51]]</f>
        <v>2.1376915365779998E-7</v>
      </c>
      <c r="BB84" s="10">
        <f>3/24000000*OO[[#This Row],[110 (02JUL1985 15:00:00)-Water Temperature (C)]]*OO[[#This Row],[52]]</f>
        <v>2.0222861358206249E-7</v>
      </c>
      <c r="BC84" s="10">
        <f>3/24000000*OO[[#This Row],[111 (02JUL1985 18:00:00)-Water Temperature (C)]]*OO[[#This Row],[53]]</f>
        <v>1.9079405270323747E-7</v>
      </c>
      <c r="BD84" s="10">
        <f>3/24000000*OO[[#This Row],[112 (02JUL1985 21:00:00)-Water Temperature (C)]]*OO[[#This Row],[54]]</f>
        <v>1.82371974036175E-7</v>
      </c>
      <c r="BE84" s="10">
        <f>3/24000000*OO[[#This Row],[113 (03JUL1985 00:00:00)-Water Temperature (C)]]*OO[[#This Row],[55]]</f>
        <v>1.7626689925081247E-7</v>
      </c>
      <c r="BF84" s="10">
        <f>3/24000000*OO[[#This Row],[114 (03JUL1985 03:00:00)-Water Temperature (C)]]*OO[[#This Row],[56]]</f>
        <v>1.7278750913817497E-7</v>
      </c>
      <c r="BG84" s="10">
        <f>3/24000000*OO[[#This Row],[115 (03JUL1985 06:00:00)-Water Temperature (C)]]*OO[[#This Row],[57]]</f>
        <v>1.6936579287557502E-7</v>
      </c>
      <c r="BH84" s="10">
        <f>3/24000000*OO[[#This Row],[116 (03JUL1985 09:00:00)-Water Temperature (C)]]*OO[[#This Row],[58]]</f>
        <v>1.64269897472525E-7</v>
      </c>
      <c r="BI84" s="10">
        <f>3/24000000*OO[[#This Row],[117 (03JUL1985 12:00:00)-Water Temperature (C)]]*OO[[#This Row],[59]]</f>
        <v>1.5738481066099998E-7</v>
      </c>
      <c r="BJ84" s="10">
        <f>3/24000000*OO[[#This Row],[118 (03JUL1985 15:00:00)-Water Temperature (C)]]*OO[[#This Row],[60]]</f>
        <v>1.4700595926322501E-7</v>
      </c>
      <c r="BK84" s="10">
        <f>3/24000000*OO[[#This Row],[119 (03JUL1985 18:00:00)-Water Temperature (C)]]*OO[[#This Row],[61]]</f>
        <v>1.3622782706625002E-7</v>
      </c>
      <c r="BL84" s="10">
        <f>3/24000000*OO[[#This Row],[120 (03JUL1985 21:00:00)-Water Temperature (C)]]*OO[[#This Row],[62]]</f>
        <v>1.272064728677875E-7</v>
      </c>
      <c r="BM84" s="10">
        <f>3/24000000*OO[[#This Row],[121 (04JUL1985 00:00:00)-Water Temperature (C)]]*OO[[#This Row],[63]]</f>
        <v>1.2064270986405E-7</v>
      </c>
      <c r="BN84" s="10">
        <f>3/24000000*OO[[#This Row],[122 (04JUL1985 03:00:00)-Water Temperature (C)]]*OO[[#This Row],[64]]</f>
        <v>1.1815364539287499E-7</v>
      </c>
      <c r="BO84" s="10">
        <f>3/24000000*OO[[#This Row],[123 (04JUL1985 06:00:00)-Water Temperature (C)]]*OO[[#This Row],[65]]</f>
        <v>1.1630208645292502E-7</v>
      </c>
      <c r="BP84" s="10">
        <f>3/24000000*OO[[#This Row],[124 (04JUL1985 09:00:00)-Water Temperature (C)]]*OO[[#This Row],[66]]</f>
        <v>1.1478670662012497E-7</v>
      </c>
      <c r="BQ84" s="10">
        <f>3/24000000*OO[[#This Row],[125 (04JUL1985 12:00:00)-Water Temperature (C)]]*OO[[#This Row],[67]]</f>
        <v>1.11001973625E-7</v>
      </c>
      <c r="BR84" s="10">
        <f>3/24000000*OO[[#This Row],[126 (04JUL1985 15:00:00)-Water Temperature (C)]]*OO[[#This Row],[68]]</f>
        <v>1.053325825917625E-7</v>
      </c>
      <c r="BS84" s="10">
        <f>3/24000000*OO[[#This Row],[127 (04JUL1985 18:00:00)-Water Temperature (C)]]*OO[[#This Row],[69]]</f>
        <v>9.8186498784000008E-8</v>
      </c>
      <c r="BT84" s="10">
        <f>3/24000000*OO[[#This Row],[128 (04JUL1985 21:00:00)-Water Temperature (C)]]*OO[[#This Row],[70]]</f>
        <v>9.1197561318049995E-8</v>
      </c>
      <c r="BU84" s="10">
        <f>3/24000000*OO[[#This Row],[129 (05JUL1985 00:00:00)-Water Temperature (C)]]*OO[[#This Row],[71]]</f>
        <v>8.5026647769387489E-8</v>
      </c>
      <c r="BV84" s="10">
        <f>3/24000000*OO[[#This Row],[130 (05JUL1985 03:00:00)-Water Temperature (C)]]*OO[[#This Row],[72]]</f>
        <v>8.1120610721700014E-8</v>
      </c>
      <c r="BW84" s="10">
        <f>3/24000000*OO[[#This Row],[131 (05JUL1985 06:00:00)-Water Temperature (C)]]*OO[[#This Row],[73]]</f>
        <v>7.709577445905E-8</v>
      </c>
      <c r="BX84" s="10">
        <f>3/24000000*OO[[#This Row],[132 (05JUL1985 09:00:00)-Water Temperature (C)]]*OO[[#This Row],[74]]</f>
        <v>7.3585315280874998E-8</v>
      </c>
      <c r="BY84" s="10">
        <f>3/24000000*OO[[#This Row],[133 (05JUL1985 12:00:00)-Water Temperature (C)]]*OO[[#This Row],[75]]</f>
        <v>6.9969233576625005E-8</v>
      </c>
      <c r="BZ84" s="10">
        <f>3/24000000*OO[[#This Row],[134 (05JUL1985 15:00:00)-Water Temperature (C)]]*OO[[#This Row],[76]]</f>
        <v>6.5696748125275003E-8</v>
      </c>
      <c r="CA84" s="10">
        <f>3/24000000*OO[[#This Row],[135 (05JUL1985 18:00:00)-Water Temperature (C)]]*OO[[#This Row],[77]]</f>
        <v>6.1822916548937499E-8</v>
      </c>
      <c r="CB84" s="10">
        <f>3/24000000*OO[[#This Row],[136 (05JUL1985 21:00:00)-Water Temperature (C)]]*OO[[#This Row],[78]]</f>
        <v>5.8621821827399994E-8</v>
      </c>
      <c r="CC84" s="10">
        <f>3/24000000*OO[[#This Row],[137 (06JUL1985 00:00:00)-Water Temperature (C)]]*OO[[#This Row],[79]]</f>
        <v>5.6231619882749995E-8</v>
      </c>
      <c r="CD84" s="10">
        <f>3/24000000*OO[[#This Row],[138 (06JUL1985 03:00:00)-Water Temperature (C)]]*OO[[#This Row],[80]]</f>
        <v>5.5137601187750003E-8</v>
      </c>
      <c r="CE84" s="10">
        <f>3/24000000*OO[[#This Row],[139 (06JUL1985 06:00:00)-Water Temperature (C)]]*OO[[#This Row],[81]]</f>
        <v>5.4204258979574998E-8</v>
      </c>
      <c r="CF84" s="10">
        <f>3/24000000*OO[[#This Row],[140 (06JUL1985 09:00:00)-Water Temperature (C)]]*OO[[#This Row],[82]]</f>
        <v>5.3324301054649992E-8</v>
      </c>
      <c r="CG84" s="10">
        <f>3/24000000*OO[[#This Row],[141 (06JUL1985 12:00:00)-Water Temperature (C)]]*OO[[#This Row],[83]]</f>
        <v>5.1917319384674997E-8</v>
      </c>
      <c r="CH84" s="10">
        <f>3/24000000*OO[[#This Row],[142 (06JUL1985 15:00:00)-Water Temperature (C)]]*OO[[#This Row],[84]]</f>
        <v>4.9621586231237499E-8</v>
      </c>
      <c r="CI84" s="10">
        <f>3/24000000*OO[[#This Row],[143 (06JUL1985 18:00:00)-Water Temperature (C)]]*OO[[#This Row],[85]]</f>
        <v>4.7110756172924998E-8</v>
      </c>
      <c r="CJ84" s="10">
        <f>3/24000000*OO[[#This Row],[144 (06JUL1985 21:00:00)-Water Temperature (C)]]*OO[[#This Row],[86]]</f>
        <v>4.4785677294387493E-8</v>
      </c>
      <c r="CK84" s="10">
        <f>3/24000000*OO[[#This Row],[145 (07JUL1985 00:00:00)-Water Temperature (C)]]*OO[[#This Row],[87]]</f>
        <v>4.2786031335425004E-8</v>
      </c>
      <c r="CL84" s="10">
        <f>3/24000000*OO[[#This Row],[146 (07JUL1985 03:00:00)-Water Temperature (C)]]*OO[[#This Row],[88]]</f>
        <v>4.1888969331875005E-8</v>
      </c>
      <c r="CM84" s="10">
        <f>3/24000000*OO[[#This Row],[147 (07JUL1985 06:00:00)-Water Temperature (C)]]*OO[[#This Row],[89]]</f>
        <v>4.0375200254999997E-8</v>
      </c>
      <c r="CN84" s="10">
        <f>3/24000000*OO[[#This Row],[148 (07JUL1985 09:00:00)-Water Temperature (C)]]*OO[[#This Row],[90]]</f>
        <v>3.8770498955924997E-8</v>
      </c>
      <c r="CO84" s="10">
        <f>3/24000000*OO[[#This Row],[149 (07JUL1985 12:00:00)-Water Temperature (C)]]*OO[[#This Row],[91]]</f>
        <v>3.6498240266537503E-8</v>
      </c>
      <c r="CP84" s="10">
        <f>3/24000000*OO[[#This Row],[150 (07JUL1985 15:00:00)-Water Temperature (C)]]*OO[[#This Row],[92]]</f>
        <v>3.4012131025062493E-8</v>
      </c>
      <c r="CQ84" s="10">
        <f>3/24000000*OO[[#This Row],[151 (07JUL1985 18:00:00)-Water Temperature (C)]]*OO[[#This Row],[93]]</f>
        <v>3.14878394053E-8</v>
      </c>
      <c r="CR84" s="10">
        <f>3/24000000*OO[[#This Row],[152 (07JUL1985 21:00:00)-Water Temperature (C)]]*OO[[#This Row],[94]]</f>
        <v>2.9565403091100005E-8</v>
      </c>
      <c r="CS84" s="10">
        <f>3/24000000*OO[[#This Row],[153 (08JUL1985 00:00:00)-Water Temperature (C)]]*OO[[#This Row],[95]]</f>
        <v>2.8476103589887498E-8</v>
      </c>
      <c r="CT84" s="10">
        <f>3/24000000*OO[[#This Row],[154 (08JUL1985 03:00:00)-Water Temperature (C)]]*OO[[#This Row],[96]]</f>
        <v>2.8437269290924998E-8</v>
      </c>
      <c r="CU84" s="10">
        <f>3/24000000*OO[[#This Row],[155 (08JUL1985 06:00:00)-Water Temperature (C)]]*OO[[#This Row],[97]]</f>
        <v>2.8498664957699997E-8</v>
      </c>
      <c r="CV84" s="10">
        <f>3/24000000*OO[[#This Row],[156 (08JUL1985 09:00:00)-Water Temperature (C)]]*OO[[#This Row],[98]]</f>
        <v>2.8462206634499996E-8</v>
      </c>
      <c r="CW84" s="10">
        <f>3/24000000*OO[[#This Row],[157 (08JUL1985 12:00:00)-Water Temperature (C)]]*OO[[#This Row],[99]]</f>
        <v>2.8327536911249994E-8</v>
      </c>
    </row>
    <row r="85" spans="1:101" x14ac:dyDescent="0.35">
      <c r="A85" t="s">
        <v>90</v>
      </c>
      <c r="B85">
        <v>885.43790000000001</v>
      </c>
      <c r="C85" s="10">
        <f>3/24*OO[[#This Row],[59 (26JUN1985 06:00:00)-Water Temperature (C)]]*OO[[#This Row],[1]]/SUM(OO[1])</f>
        <v>1.3840059385560196E-32</v>
      </c>
      <c r="D85" s="10">
        <f>3/24*OO[[#This Row],[60 (26JUN1985 09:00:00)-Water Temperature (C)]]*OO[[#This Row],[2]]/SUM(OO[2])</f>
        <v>8.8711013288339609E-19</v>
      </c>
      <c r="E85" s="10">
        <f>3/24*OO[[#This Row],[61 (26JUN1985 12:00:00)-Water Temperature (C)]]*OO[[#This Row],[3]]/SUM(OO[3])</f>
        <v>7.4416304418991756E-8</v>
      </c>
      <c r="F85" s="10">
        <f>3/24*OO[[#This Row],[62 (26JUN1985 15:00:00)-Water Temperature (C)]]*OO[[#This Row],[4]]/SUM(OO[4])</f>
        <v>1.2018361038586226E-3</v>
      </c>
      <c r="G85" s="10">
        <f>3/24*OO[[#This Row],[63 (26JUN1985 18:00:00)-Water Temperature (C)]]*OO[[#This Row],[5]]/SUM(OO[5])</f>
        <v>3.8840048111099083E-2</v>
      </c>
      <c r="H85" s="10">
        <f>3/24*OO[[#This Row],[64 (26JUN1985 21:00:00)-Water Temperature (C)]]*OO[[#This Row],[6]]/SUM(OO[6])</f>
        <v>9.7486000415991647E-2</v>
      </c>
      <c r="I85" s="10">
        <f>3/24*OO[[#This Row],[65 (27JUN1985 00:00:00)-Water Temperature (C)]]*OO[[#This Row],[7]]/SUM(OO[7])</f>
        <v>5.6152380995602776E-2</v>
      </c>
      <c r="J85" s="10">
        <f>3/24*OO[[#This Row],[66 (27JUN1985 03:00:00)-Water Temperature (C)]]*OO[[#This Row],[8]]/SUM(OO[8])</f>
        <v>1.3437429654018977E-2</v>
      </c>
      <c r="K85" s="10">
        <f>3/24*OO[[#This Row],[67 (27JUN1985 06:00:00)-Water Temperature (C)]]*OO[[#This Row],[9]]/SUM(OO[9])</f>
        <v>1.9459852208349186E-3</v>
      </c>
      <c r="L85" s="10">
        <f>3/24*OO[[#This Row],[68 (27JUN1985 09:00:00)-Water Temperature (C)]]*OO[[#This Row],[10]]/SUM(OO[10])</f>
        <v>2.5560368477819489E-4</v>
      </c>
      <c r="M85" s="10">
        <f>3/24*OO[[#This Row],[69 (27JUN1985 12:00:00)-Water Temperature (C)]]*OO[[#This Row],[11]]/SUM(OO[11])</f>
        <v>6.6602939144642123E-5</v>
      </c>
      <c r="N85" s="10">
        <f>3/24*OO[[#This Row],[70 (27JUN1985 15:00:00)-Water Temperature (C)]]*OO[[#This Row],[12]]/SUM(OO[12])</f>
        <v>4.6891189461959409E-5</v>
      </c>
      <c r="O85" s="10">
        <f>3/24*OO[[#This Row],[71 (27JUN1985 18:00:00)-Water Temperature (C)]]*OO[[#This Row],[13]]/SUM(OO[13])</f>
        <v>4.8180023270085446E-5</v>
      </c>
      <c r="P85" s="10">
        <f>3/24*OO[[#This Row],[72 (27JUN1985 21:00:00)-Water Temperature (C)]]*OO[[#This Row],[14]]/SUM(OO[14])</f>
        <v>5.0966275268594742E-5</v>
      </c>
      <c r="Q85" s="10">
        <f>3/24*OO[[#This Row],[73 (28JUN1985 00:00:00)-Water Temperature (C)]]*OO[[#This Row],[15]]/SUM(OO[15])</f>
        <v>5.04927322690084E-5</v>
      </c>
      <c r="R85" s="10">
        <f>3/24*OO[[#This Row],[74 (28JUN1985 03:00:00)-Water Temperature (C)]]*OO[[#This Row],[16]]/SUM(OO[16])</f>
        <v>4.7352952198405183E-5</v>
      </c>
      <c r="S85" s="10">
        <f>3/24*OO[[#This Row],[75 (28JUN1985 06:00:00)-Water Temperature (C)]]*OO[[#This Row],[17]]/SUM(OO[17])</f>
        <v>4.2501706693174172E-5</v>
      </c>
      <c r="T85" s="10">
        <f>3/24*OO[[#This Row],[76 (28JUN1985 09:00:00)-Water Temperature (C)]]*OO[[#This Row],[18]]/SUM(OO[18])</f>
        <v>3.753048903995209E-5</v>
      </c>
      <c r="U85" s="10">
        <f>3/24*OO[[#This Row],[77 (28JUN1985 12:00:00)-Water Temperature (C)]]*OO[[#This Row],[19]]/SUM(OO[19])</f>
        <v>3.2914967810824527E-5</v>
      </c>
      <c r="V85" s="10">
        <f>3/24000000*OO[[#This Row],[78 (28JUN1985 15:00:00)-Water Temperature (C)]]*OO[[#This Row],[20]]</f>
        <v>2.8401909551249995E-5</v>
      </c>
      <c r="W85" s="10">
        <f>3/24000000*OO[[#This Row],[79 (28JUN1985 18:00:00)-Water Temperature (C)]]*OO[[#This Row],[21]]</f>
        <v>2.43909167489E-5</v>
      </c>
      <c r="X85" s="10">
        <f>3/24000000*OO[[#This Row],[80 (28JUN1985 21:00:00)-Water Temperature (C)]]*OO[[#This Row],[22]]</f>
        <v>2.1152833485922502E-5</v>
      </c>
      <c r="Y85" s="10">
        <f>3/24000000*OO[[#This Row],[81 (29JUN1985 00:00:00)-Water Temperature (C)]]*OO[[#This Row],[23]]</f>
        <v>1.8614876007104998E-5</v>
      </c>
      <c r="Z85" s="10">
        <f>3/24000000*OO[[#This Row],[82 (29JUN1985 03:00:00)-Water Temperature (C)]]*OO[[#This Row],[24]]</f>
        <v>1.63472967723725E-5</v>
      </c>
      <c r="AA85" s="10">
        <f>3/24000000*OO[[#This Row],[83 (29JUN1985 06:00:00)-Water Temperature (C)]]*OO[[#This Row],[25]]</f>
        <v>1.4015365784587499E-5</v>
      </c>
      <c r="AB85" s="10">
        <f>3/24000000*OO[[#This Row],[84 (29JUN1985 09:00:00)-Water Temperature (C)]]*OO[[#This Row],[26]]</f>
        <v>1.2264040932213748E-5</v>
      </c>
      <c r="AC85" s="10">
        <f>3/24000000*OO[[#This Row],[85 (29JUN1985 12:00:00)-Water Temperature (C)]]*OO[[#This Row],[27]]</f>
        <v>1.0652567598174999E-5</v>
      </c>
      <c r="AD85" s="10">
        <f>3/24000000*OO[[#This Row],[86 (29JUN1985 15:00:00)-Water Temperature (C)]]*OO[[#This Row],[28]]</f>
        <v>9.1735239761650012E-6</v>
      </c>
      <c r="AE85" s="10">
        <f>3/24000000*OO[[#This Row],[88 (29JUN1985 21:00:00)-Water Temperature (C)]]*OO[[#This Row],[30]]</f>
        <v>6.9388755677725006E-6</v>
      </c>
      <c r="AF85" s="10">
        <f>3/24000000*OO[[#This Row],[88 (29JUN1985 21:00:00)-Water Temperature (C)]]*OO[[#This Row],[30]]</f>
        <v>6.9388755677725006E-6</v>
      </c>
      <c r="AG85" s="10">
        <f>3/24000000*OO[[#This Row],[89 (30JUN1985 00:00:00)-Water Temperature (C)]]*OO[[#This Row],[31]]</f>
        <v>6.0908493136799996E-6</v>
      </c>
      <c r="AH85" s="10">
        <f>3/24000000*OO[[#This Row],[90 (30JUN1985 03:00:00)-Water Temperature (C)]]*OO[[#This Row],[32]]</f>
        <v>5.4538170554649998E-6</v>
      </c>
      <c r="AI85" s="10">
        <f>3/24000000*OO[[#This Row],[91 (30JUN1985 06:00:00)-Water Temperature (C)]]*OO[[#This Row],[33]]</f>
        <v>4.8649176966674997E-6</v>
      </c>
      <c r="AJ85" s="10">
        <f>3/24000000*OO[[#This Row],[92 (30JUN1985 09:00:00)-Water Temperature (C)]]*OO[[#This Row],[34]]</f>
        <v>4.3569353277012498E-6</v>
      </c>
      <c r="AK85" s="10">
        <f>3/24000000*OO[[#This Row],[93 (30JUN1985 12:00:00)-Water Temperature (C)]]*OO[[#This Row],[35]]</f>
        <v>3.8789601518399996E-6</v>
      </c>
      <c r="AL85" s="10">
        <f>3/24000000*OO[[#This Row],[94 (30JUN1985 15:00:00)-Water Temperature (C)]]*OO[[#This Row],[36]]</f>
        <v>3.3653414711437495E-6</v>
      </c>
      <c r="AM85" s="10">
        <f>3/24000000*OO[[#This Row],[95 (30JUN1985 18:00:00)-Water Temperature (C)]]*OO[[#This Row],[37]]</f>
        <v>2.8785072240250002E-6</v>
      </c>
      <c r="AN85" s="10">
        <f>3/24000000*OO[[#This Row],[96 (30JUN1985 21:00:00)-Water Temperature (C)]]*OO[[#This Row],[38]]</f>
        <v>2.3795850611564999E-6</v>
      </c>
      <c r="AO85" s="10">
        <f>3/24000000*OO[[#This Row],[97 (01JUL1985 00:00:00)-Water Temperature (C)]]*OO[[#This Row],[39]]</f>
        <v>1.8485962093574999E-6</v>
      </c>
      <c r="AP85" s="10">
        <f>3/24000000*OO[[#This Row],[98 (01JUL1985 03:00:00)-Water Temperature (C)]]*OO[[#This Row],[40]]</f>
        <v>1.3713106150512501E-6</v>
      </c>
      <c r="AQ85" s="10">
        <f>3/24000000*OO[[#This Row],[99 (01JUL1985 06:00:00)-Water Temperature (C)]]*OO[[#This Row],[41]]</f>
        <v>9.7689129535800016E-7</v>
      </c>
      <c r="AR85" s="10">
        <f>3/24000000*OO[[#This Row],[100 (01JUL1985 09:00:00)-Water Temperature (C)]]*OO[[#This Row],[42]]</f>
        <v>7.1066492878699998E-7</v>
      </c>
      <c r="AS85" s="10">
        <f>3/24000000*OO[[#This Row],[101 (01JUL1985 12:00:00)-Water Temperature (C)]]*OO[[#This Row],[43]]</f>
        <v>5.3652956346299991E-7</v>
      </c>
      <c r="AT85" s="10">
        <f>3/24000000*OO[[#This Row],[102 (01JUL1985 15:00:00)-Water Temperature (C)]]*OO[[#This Row],[44]]</f>
        <v>4.2760671197324994E-7</v>
      </c>
      <c r="AU85" s="10">
        <f>3/24000000*OO[[#This Row],[103 (01JUL1985 18:00:00)-Water Temperature (C)]]*OO[[#This Row],[45]]</f>
        <v>3.5686220511562496E-7</v>
      </c>
      <c r="AV85" s="10">
        <f>3/24000000*OO[[#This Row],[104 (01JUL1985 21:00:00)-Water Temperature (C)]]*OO[[#This Row],[46]]</f>
        <v>3.0760901768025001E-7</v>
      </c>
      <c r="AW85" s="10">
        <f>3/24000000*OO[[#This Row],[105 (02JUL1985 00:00:00)-Water Temperature (C)]]*OO[[#This Row],[47]]</f>
        <v>2.7104710180049998E-7</v>
      </c>
      <c r="AX85" s="10">
        <f>3/24000000*OO[[#This Row],[106 (02JUL1985 03:00:00)-Water Temperature (C)]]*OO[[#This Row],[48]]</f>
        <v>2.4462996553125003E-7</v>
      </c>
      <c r="AY85" s="10">
        <f>3/24000000*OO[[#This Row],[107 (02JUL1985 06:00:00)-Water Temperature (C)]]*OO[[#This Row],[49]]</f>
        <v>2.2333396455377501E-7</v>
      </c>
      <c r="AZ85" s="10">
        <f>3/24000000*OO[[#This Row],[108 (02JUL1985 09:00:00)-Water Temperature (C)]]*OO[[#This Row],[50]]</f>
        <v>2.0809252914450003E-7</v>
      </c>
      <c r="BA85" s="10">
        <f>3/24000000*OO[[#This Row],[109 (02JUL1985 12:00:00)-Water Temperature (C)]]*OO[[#This Row],[51]]</f>
        <v>1.9688151154919999E-7</v>
      </c>
      <c r="BB85" s="10">
        <f>3/24000000*OO[[#This Row],[110 (02JUL1985 15:00:00)-Water Temperature (C)]]*OO[[#This Row],[52]]</f>
        <v>1.8547730412907499E-7</v>
      </c>
      <c r="BC85" s="10">
        <f>3/24000000*OO[[#This Row],[111 (02JUL1985 18:00:00)-Water Temperature (C)]]*OO[[#This Row],[53]]</f>
        <v>1.7445180099960001E-7</v>
      </c>
      <c r="BD85" s="10">
        <f>3/24000000*OO[[#This Row],[112 (02JUL1985 21:00:00)-Water Temperature (C)]]*OO[[#This Row],[54]]</f>
        <v>1.6663106476953748E-7</v>
      </c>
      <c r="BE85" s="10">
        <f>3/24000000*OO[[#This Row],[113 (03JUL1985 00:00:00)-Water Temperature (C)]]*OO[[#This Row],[55]]</f>
        <v>1.6106782288905E-7</v>
      </c>
      <c r="BF85" s="10">
        <f>3/24000000*OO[[#This Row],[114 (03JUL1985 03:00:00)-Water Temperature (C)]]*OO[[#This Row],[56]]</f>
        <v>1.5823822242359999E-7</v>
      </c>
      <c r="BG85" s="10">
        <f>3/24000000*OO[[#This Row],[115 (03JUL1985 06:00:00)-Water Temperature (C)]]*OO[[#This Row],[57]]</f>
        <v>1.5547392529711248E-7</v>
      </c>
      <c r="BH85" s="10">
        <f>3/24000000*OO[[#This Row],[116 (03JUL1985 09:00:00)-Water Temperature (C)]]*OO[[#This Row],[58]]</f>
        <v>1.5096551607625001E-7</v>
      </c>
      <c r="BI85" s="10">
        <f>3/24000000*OO[[#This Row],[117 (03JUL1985 12:00:00)-Water Temperature (C)]]*OO[[#This Row],[59]]</f>
        <v>1.4469483845809999E-7</v>
      </c>
      <c r="BJ85" s="10">
        <f>3/24000000*OO[[#This Row],[118 (03JUL1985 15:00:00)-Water Temperature (C)]]*OO[[#This Row],[60]]</f>
        <v>1.3485398173443747E-7</v>
      </c>
      <c r="BK85" s="10">
        <f>3/24000000*OO[[#This Row],[119 (03JUL1985 18:00:00)-Water Temperature (C)]]*OO[[#This Row],[61]]</f>
        <v>1.2474123561283749E-7</v>
      </c>
      <c r="BL85" s="10">
        <f>3/24000000*OO[[#This Row],[120 (03JUL1985 21:00:00)-Water Temperature (C)]]*OO[[#This Row],[62]]</f>
        <v>1.16441575565E-7</v>
      </c>
      <c r="BM85" s="10">
        <f>3/24000000*OO[[#This Row],[121 (04JUL1985 00:00:00)-Water Temperature (C)]]*OO[[#This Row],[63]]</f>
        <v>1.10524283232825E-7</v>
      </c>
      <c r="BN85" s="10">
        <f>3/24000000*OO[[#This Row],[122 (04JUL1985 03:00:00)-Water Temperature (C)]]*OO[[#This Row],[64]]</f>
        <v>1.0854006382345E-7</v>
      </c>
      <c r="BO85" s="10">
        <f>3/24000000*OO[[#This Row],[123 (04JUL1985 06:00:00)-Water Temperature (C)]]*OO[[#This Row],[65]]</f>
        <v>1.0679485626411251E-7</v>
      </c>
      <c r="BP85" s="10">
        <f>3/24000000*OO[[#This Row],[124 (04JUL1985 09:00:00)-Water Temperature (C)]]*OO[[#This Row],[66]]</f>
        <v>1.0531152286658749E-7</v>
      </c>
      <c r="BQ85" s="10">
        <f>3/24000000*OO[[#This Row],[125 (04JUL1985 12:00:00)-Water Temperature (C)]]*OO[[#This Row],[67]]</f>
        <v>1.0169629772607499E-7</v>
      </c>
      <c r="BR85" s="10">
        <f>3/24000000*OO[[#This Row],[126 (04JUL1985 15:00:00)-Water Temperature (C)]]*OO[[#This Row],[68]]</f>
        <v>9.6443773086312496E-8</v>
      </c>
      <c r="BS85" s="10">
        <f>3/24000000*OO[[#This Row],[127 (04JUL1985 18:00:00)-Water Temperature (C)]]*OO[[#This Row],[69]]</f>
        <v>8.9896569182474983E-8</v>
      </c>
      <c r="BT85" s="10">
        <f>3/24000000*OO[[#This Row],[128 (04JUL1985 21:00:00)-Water Temperature (C)]]*OO[[#This Row],[70]]</f>
        <v>8.3550700261899995E-8</v>
      </c>
      <c r="BU85" s="10">
        <f>3/24000000*OO[[#This Row],[129 (05JUL1985 00:00:00)-Water Temperature (C)]]*OO[[#This Row],[71]]</f>
        <v>7.7969818618724988E-8</v>
      </c>
      <c r="BV85" s="10">
        <f>3/24000000*OO[[#This Row],[130 (05JUL1985 03:00:00)-Water Temperature (C)]]*OO[[#This Row],[72]]</f>
        <v>7.4574336799299985E-8</v>
      </c>
      <c r="BW85" s="10">
        <f>3/24000000*OO[[#This Row],[131 (05JUL1985 06:00:00)-Water Temperature (C)]]*OO[[#This Row],[73]]</f>
        <v>7.0862342129399992E-8</v>
      </c>
      <c r="BX85" s="10">
        <f>3/24000000*OO[[#This Row],[132 (05JUL1985 09:00:00)-Water Temperature (C)]]*OO[[#This Row],[74]]</f>
        <v>6.7631267580100011E-8</v>
      </c>
      <c r="BY85" s="10">
        <f>3/24000000*OO[[#This Row],[133 (05JUL1985 12:00:00)-Water Temperature (C)]]*OO[[#This Row],[75]]</f>
        <v>6.4248737163999999E-8</v>
      </c>
      <c r="BZ85" s="10">
        <f>3/24000000*OO[[#This Row],[134 (05JUL1985 15:00:00)-Water Temperature (C)]]*OO[[#This Row],[76]]</f>
        <v>6.0152021088825002E-8</v>
      </c>
      <c r="CA85" s="10">
        <f>3/24000000*OO[[#This Row],[135 (05JUL1985 18:00:00)-Water Temperature (C)]]*OO[[#This Row],[77]]</f>
        <v>5.6523998734774999E-8</v>
      </c>
      <c r="CB85" s="10">
        <f>3/24000000*OO[[#This Row],[136 (05JUL1985 21:00:00)-Water Temperature (C)]]*OO[[#This Row],[78]]</f>
        <v>5.3583397025674993E-8</v>
      </c>
      <c r="CC85" s="10">
        <f>3/24000000*OO[[#This Row],[137 (06JUL1985 00:00:00)-Water Temperature (C)]]*OO[[#This Row],[79]]</f>
        <v>5.1438619258925004E-8</v>
      </c>
      <c r="CD85" s="10">
        <f>3/24000000*OO[[#This Row],[138 (06JUL1985 03:00:00)-Water Temperature (C)]]*OO[[#This Row],[80]]</f>
        <v>5.0560369099624997E-8</v>
      </c>
      <c r="CE85" s="10">
        <f>3/24000000*OO[[#This Row],[139 (06JUL1985 06:00:00)-Water Temperature (C)]]*OO[[#This Row],[81]]</f>
        <v>4.9743293582312501E-8</v>
      </c>
      <c r="CF85" s="10">
        <f>3/24000000*OO[[#This Row],[140 (06JUL1985 09:00:00)-Water Temperature (C)]]*OO[[#This Row],[82]]</f>
        <v>4.8939338662499998E-8</v>
      </c>
      <c r="CG85" s="10">
        <f>3/24000000*OO[[#This Row],[141 (06JUL1985 12:00:00)-Water Temperature (C)]]*OO[[#This Row],[83]]</f>
        <v>4.7591677308299995E-8</v>
      </c>
      <c r="CH85" s="10">
        <f>3/24000000*OO[[#This Row],[142 (06JUL1985 15:00:00)-Water Temperature (C)]]*OO[[#This Row],[84]]</f>
        <v>4.5368197640312498E-8</v>
      </c>
      <c r="CI85" s="10">
        <f>3/24000000*OO[[#This Row],[143 (06JUL1985 18:00:00)-Water Temperature (C)]]*OO[[#This Row],[85]]</f>
        <v>4.3020745771874993E-8</v>
      </c>
      <c r="CJ85" s="10">
        <f>3/24000000*OO[[#This Row],[144 (06JUL1985 21:00:00)-Water Temperature (C)]]*OO[[#This Row],[86]]</f>
        <v>4.0903180989000001E-8</v>
      </c>
      <c r="CK85" s="10">
        <f>3/24000000*OO[[#This Row],[145 (07JUL1985 00:00:00)-Water Temperature (C)]]*OO[[#This Row],[87]]</f>
        <v>3.9100668232499996E-8</v>
      </c>
      <c r="CL85" s="10">
        <f>3/24000000*OO[[#This Row],[146 (07JUL1985 03:00:00)-Water Temperature (C)]]*OO[[#This Row],[88]]</f>
        <v>3.8396303818075004E-8</v>
      </c>
      <c r="CM85" s="10">
        <f>3/24000000*OO[[#This Row],[147 (07JUL1985 06:00:00)-Water Temperature (C)]]*OO[[#This Row],[89]]</f>
        <v>3.697017086385E-8</v>
      </c>
      <c r="CN85" s="10">
        <f>3/24000000*OO[[#This Row],[148 (07JUL1985 09:00:00)-Water Temperature (C)]]*OO[[#This Row],[90]]</f>
        <v>3.5518167062625002E-8</v>
      </c>
      <c r="CO85" s="10">
        <f>3/24000000*OO[[#This Row],[149 (07JUL1985 12:00:00)-Water Temperature (C)]]*OO[[#This Row],[91]]</f>
        <v>3.3459034603774997E-8</v>
      </c>
      <c r="CP85" s="10">
        <f>3/24000000*OO[[#This Row],[150 (07JUL1985 15:00:00)-Water Temperature (C)]]*OO[[#This Row],[92]]</f>
        <v>3.1188419896499995E-8</v>
      </c>
      <c r="CQ85" s="10">
        <f>3/24000000*OO[[#This Row],[151 (07JUL1985 18:00:00)-Water Temperature (C)]]*OO[[#This Row],[93]]</f>
        <v>2.8844241288187506E-8</v>
      </c>
      <c r="CR85" s="10">
        <f>3/24000000*OO[[#This Row],[152 (07JUL1985 21:00:00)-Water Temperature (C)]]*OO[[#This Row],[94]]</f>
        <v>2.703999295295E-8</v>
      </c>
      <c r="CS85" s="10">
        <f>3/24000000*OO[[#This Row],[153 (08JUL1985 00:00:00)-Water Temperature (C)]]*OO[[#This Row],[95]]</f>
        <v>2.6032942450312497E-8</v>
      </c>
      <c r="CT85" s="10">
        <f>3/24000000*OO[[#This Row],[154 (08JUL1985 03:00:00)-Water Temperature (C)]]*OO[[#This Row],[96]]</f>
        <v>2.6074558185000001E-8</v>
      </c>
      <c r="CU85" s="10">
        <f>3/24000000*OO[[#This Row],[155 (08JUL1985 06:00:00)-Water Temperature (C)]]*OO[[#This Row],[97]]</f>
        <v>2.6161646273212495E-8</v>
      </c>
      <c r="CV85" s="10">
        <f>3/24000000*OO[[#This Row],[156 (08JUL1985 09:00:00)-Water Temperature (C)]]*OO[[#This Row],[98]]</f>
        <v>2.6103613524087504E-8</v>
      </c>
      <c r="CW85" s="10">
        <f>3/24000000*OO[[#This Row],[157 (08JUL1985 12:00:00)-Water Temperature (C)]]*OO[[#This Row],[99]]</f>
        <v>2.5925022333800004E-8</v>
      </c>
    </row>
    <row r="86" spans="1:101" x14ac:dyDescent="0.35">
      <c r="A86" t="s">
        <v>91</v>
      </c>
      <c r="B86">
        <v>653.28700000000003</v>
      </c>
      <c r="C86" s="10">
        <f>3/24*OO[[#This Row],[59 (26JUN1985 06:00:00)-Water Temperature (C)]]*OO[[#This Row],[1]]/SUM(OO[1])</f>
        <v>7.5598443064183217E-34</v>
      </c>
      <c r="D86" s="10">
        <f>3/24*OO[[#This Row],[60 (26JUN1985 09:00:00)-Water Temperature (C)]]*OO[[#This Row],[2]]/SUM(OO[2])</f>
        <v>9.1583995082274948E-20</v>
      </c>
      <c r="E86" s="10">
        <f>3/24*OO[[#This Row],[61 (26JUN1985 12:00:00)-Water Temperature (C)]]*OO[[#This Row],[3]]/SUM(OO[3])</f>
        <v>1.7353500036701832E-8</v>
      </c>
      <c r="F86" s="10">
        <f>3/24*OO[[#This Row],[62 (26JUN1985 15:00:00)-Water Temperature (C)]]*OO[[#This Row],[4]]/SUM(OO[4])</f>
        <v>5.5250740083042868E-4</v>
      </c>
      <c r="G86" s="10">
        <f>3/24*OO[[#This Row],[63 (26JUN1985 18:00:00)-Water Temperature (C)]]*OO[[#This Row],[5]]/SUM(OO[5])</f>
        <v>2.2044569638321108E-2</v>
      </c>
      <c r="H86" s="10">
        <f>3/24*OO[[#This Row],[64 (26JUN1985 21:00:00)-Water Temperature (C)]]*OO[[#This Row],[6]]/SUM(OO[6])</f>
        <v>6.2878983605445388E-2</v>
      </c>
      <c r="I86" s="10">
        <f>3/24*OO[[#This Row],[65 (27JUN1985 00:00:00)-Water Temperature (C)]]*OO[[#This Row],[7]]/SUM(OO[7])</f>
        <v>3.936838996571454E-2</v>
      </c>
      <c r="J86" s="10">
        <f>3/24*OO[[#This Row],[66 (27JUN1985 03:00:00)-Water Temperature (C)]]*OO[[#This Row],[8]]/SUM(OO[8])</f>
        <v>9.9573351009705283E-3</v>
      </c>
      <c r="K86" s="10">
        <f>3/24*OO[[#This Row],[67 (27JUN1985 06:00:00)-Water Temperature (C)]]*OO[[#This Row],[9]]/SUM(OO[9])</f>
        <v>1.4830244360229037E-3</v>
      </c>
      <c r="L86" s="10">
        <f>3/24*OO[[#This Row],[68 (27JUN1985 09:00:00)-Water Temperature (C)]]*OO[[#This Row],[10]]/SUM(OO[10])</f>
        <v>1.9255317385690639E-4</v>
      </c>
      <c r="M86" s="10">
        <f>3/24*OO[[#This Row],[69 (27JUN1985 12:00:00)-Water Temperature (C)]]*OO[[#This Row],[11]]/SUM(OO[11])</f>
        <v>4.6193962894065964E-5</v>
      </c>
      <c r="N86" s="10">
        <f>3/24*OO[[#This Row],[70 (27JUN1985 15:00:00)-Water Temperature (C)]]*OO[[#This Row],[12]]/SUM(OO[12])</f>
        <v>3.0782456837866396E-5</v>
      </c>
      <c r="O86" s="10">
        <f>3/24*OO[[#This Row],[71 (27JUN1985 18:00:00)-Water Temperature (C)]]*OO[[#This Row],[13]]/SUM(OO[13])</f>
        <v>3.122695273901032E-5</v>
      </c>
      <c r="P86" s="10">
        <f>3/24*OO[[#This Row],[72 (27JUN1985 21:00:00)-Water Temperature (C)]]*OO[[#This Row],[14]]/SUM(OO[14])</f>
        <v>3.3105185824084143E-5</v>
      </c>
      <c r="Q86" s="10">
        <f>3/24*OO[[#This Row],[73 (28JUN1985 00:00:00)-Water Temperature (C)]]*OO[[#This Row],[15]]/SUM(OO[15])</f>
        <v>3.2991985569147754E-5</v>
      </c>
      <c r="R86" s="10">
        <f>3/24*OO[[#This Row],[74 (28JUN1985 03:00:00)-Water Temperature (C)]]*OO[[#This Row],[16]]/SUM(OO[16])</f>
        <v>3.1118647202074637E-5</v>
      </c>
      <c r="S86" s="10">
        <f>3/24*OO[[#This Row],[75 (28JUN1985 06:00:00)-Water Temperature (C)]]*OO[[#This Row],[17]]/SUM(OO[17])</f>
        <v>2.7956197832580997E-5</v>
      </c>
      <c r="T86" s="10">
        <f>3/24*OO[[#This Row],[76 (28JUN1985 09:00:00)-Water Temperature (C)]]*OO[[#This Row],[18]]/SUM(OO[18])</f>
        <v>2.4712621148799174E-5</v>
      </c>
      <c r="U86" s="10">
        <f>3/24*OO[[#This Row],[77 (28JUN1985 12:00:00)-Water Temperature (C)]]*OO[[#This Row],[19]]/SUM(OO[19])</f>
        <v>2.1674679530732718E-5</v>
      </c>
      <c r="V86" s="10">
        <f>3/24000000*OO[[#This Row],[78 (28JUN1985 15:00:00)-Water Temperature (C)]]*OO[[#This Row],[20]]</f>
        <v>1.8687979421772501E-5</v>
      </c>
      <c r="W86" s="10">
        <f>3/24000000*OO[[#This Row],[79 (28JUN1985 18:00:00)-Water Temperature (C)]]*OO[[#This Row],[21]]</f>
        <v>1.6032383089314999E-5</v>
      </c>
      <c r="X86" s="10">
        <f>3/24000000*OO[[#This Row],[80 (28JUN1985 21:00:00)-Water Temperature (C)]]*OO[[#This Row],[22]]</f>
        <v>1.38993416062925E-5</v>
      </c>
      <c r="Y86" s="10">
        <f>3/24000000*OO[[#This Row],[81 (29JUN1985 00:00:00)-Water Temperature (C)]]*OO[[#This Row],[23]]</f>
        <v>1.2244347947136251E-5</v>
      </c>
      <c r="Z86" s="10">
        <f>3/24000000*OO[[#This Row],[82 (29JUN1985 03:00:00)-Water Temperature (C)]]*OO[[#This Row],[24]]</f>
        <v>1.0780221648349999E-5</v>
      </c>
      <c r="AA86" s="10">
        <f>3/24000000*OO[[#This Row],[83 (29JUN1985 06:00:00)-Water Temperature (C)]]*OO[[#This Row],[25]]</f>
        <v>9.2396555755399997E-6</v>
      </c>
      <c r="AB86" s="10">
        <f>3/24000000*OO[[#This Row],[84 (29JUN1985 09:00:00)-Water Temperature (C)]]*OO[[#This Row],[26]]</f>
        <v>8.1067524161924986E-6</v>
      </c>
      <c r="AC86" s="10">
        <f>3/24000000*OO[[#This Row],[85 (29JUN1985 12:00:00)-Water Temperature (C)]]*OO[[#This Row],[27]]</f>
        <v>7.0473201645874997E-6</v>
      </c>
      <c r="AD86" s="10">
        <f>3/24000000*OO[[#This Row],[86 (29JUN1985 15:00:00)-Water Temperature (C)]]*OO[[#This Row],[28]]</f>
        <v>6.0681601693275007E-6</v>
      </c>
      <c r="AE86" s="10">
        <f>3/24000000*OO[[#This Row],[88 (29JUN1985 21:00:00)-Water Temperature (C)]]*OO[[#This Row],[30]]</f>
        <v>4.6017818148937502E-6</v>
      </c>
      <c r="AF86" s="10">
        <f>3/24000000*OO[[#This Row],[88 (29JUN1985 21:00:00)-Water Temperature (C)]]*OO[[#This Row],[30]]</f>
        <v>4.6017818148937502E-6</v>
      </c>
      <c r="AG86" s="10">
        <f>3/24000000*OO[[#This Row],[89 (30JUN1985 00:00:00)-Water Temperature (C)]]*OO[[#This Row],[31]]</f>
        <v>4.0474216647899999E-6</v>
      </c>
      <c r="AH86" s="10">
        <f>3/24000000*OO[[#This Row],[90 (30JUN1985 03:00:00)-Water Temperature (C)]]*OO[[#This Row],[32]]</f>
        <v>3.6377083627599999E-6</v>
      </c>
      <c r="AI86" s="10">
        <f>3/24000000*OO[[#This Row],[91 (30JUN1985 06:00:00)-Water Temperature (C)]]*OO[[#This Row],[33]]</f>
        <v>3.2499839552875001E-6</v>
      </c>
      <c r="AJ86" s="10">
        <f>3/24000000*OO[[#This Row],[92 (30JUN1985 09:00:00)-Water Temperature (C)]]*OO[[#This Row],[34]]</f>
        <v>2.9154648453000002E-6</v>
      </c>
      <c r="AK86" s="10">
        <f>3/24000000*OO[[#This Row],[93 (30JUN1985 12:00:00)-Water Temperature (C)]]*OO[[#This Row],[35]]</f>
        <v>2.5941853324800003E-6</v>
      </c>
      <c r="AL86" s="10">
        <f>3/24000000*OO[[#This Row],[94 (30JUN1985 15:00:00)-Water Temperature (C)]]*OO[[#This Row],[36]]</f>
        <v>2.2474425147719999E-6</v>
      </c>
      <c r="AM86" s="10">
        <f>3/24000000*OO[[#This Row],[95 (30JUN1985 18:00:00)-Water Temperature (C)]]*OO[[#This Row],[37]]</f>
        <v>1.9242159964293751E-6</v>
      </c>
      <c r="AN86" s="10">
        <f>3/24000000*OO[[#This Row],[96 (30JUN1985 21:00:00)-Water Temperature (C)]]*OO[[#This Row],[38]]</f>
        <v>1.598184790882875E-6</v>
      </c>
      <c r="AO86" s="10">
        <f>3/24000000*OO[[#This Row],[97 (01JUL1985 00:00:00)-Water Temperature (C)]]*OO[[#This Row],[39]]</f>
        <v>1.2492076213732498E-6</v>
      </c>
      <c r="AP86" s="10">
        <f>3/24000000*OO[[#This Row],[98 (01JUL1985 03:00:00)-Water Temperature (C)]]*OO[[#This Row],[40]]</f>
        <v>9.3231563346999986E-7</v>
      </c>
      <c r="AQ86" s="10">
        <f>3/24000000*OO[[#This Row],[99 (01JUL1985 06:00:00)-Water Temperature (C)]]*OO[[#This Row],[41]]</f>
        <v>6.6448928209124994E-7</v>
      </c>
      <c r="AR86" s="10">
        <f>3/24000000*OO[[#This Row],[100 (01JUL1985 09:00:00)-Water Temperature (C)]]*OO[[#This Row],[42]]</f>
        <v>4.8181472548950006E-7</v>
      </c>
      <c r="AS86" s="10">
        <f>3/24000000*OO[[#This Row],[101 (01JUL1985 12:00:00)-Water Temperature (C)]]*OO[[#This Row],[43]]</f>
        <v>3.6198457361324998E-7</v>
      </c>
      <c r="AT86" s="10">
        <f>3/24000000*OO[[#This Row],[102 (01JUL1985 15:00:00)-Water Temperature (C)]]*OO[[#This Row],[44]]</f>
        <v>2.8702601963325005E-7</v>
      </c>
      <c r="AU86" s="10">
        <f>3/24000000*OO[[#This Row],[103 (01JUL1985 18:00:00)-Water Temperature (C)]]*OO[[#This Row],[45]]</f>
        <v>2.3872143954750001E-7</v>
      </c>
      <c r="AV86" s="10">
        <f>3/24000000*OO[[#This Row],[104 (01JUL1985 21:00:00)-Water Temperature (C)]]*OO[[#This Row],[46]]</f>
        <v>2.0544142390515001E-7</v>
      </c>
      <c r="AW86" s="10">
        <f>3/24000000*OO[[#This Row],[105 (02JUL1985 00:00:00)-Water Temperature (C)]]*OO[[#This Row],[47]]</f>
        <v>1.8109853089299998E-7</v>
      </c>
      <c r="AX86" s="10">
        <f>3/24000000*OO[[#This Row],[106 (02JUL1985 03:00:00)-Water Temperature (C)]]*OO[[#This Row],[48]]</f>
        <v>1.6372343157194999E-7</v>
      </c>
      <c r="AY86" s="10">
        <f>3/24000000*OO[[#This Row],[107 (02JUL1985 06:00:00)-Water Temperature (C)]]*OO[[#This Row],[49]]</f>
        <v>1.4940123964147499E-7</v>
      </c>
      <c r="AZ86" s="10">
        <f>3/24000000*OO[[#This Row],[108 (02JUL1985 09:00:00)-Water Temperature (C)]]*OO[[#This Row],[50]]</f>
        <v>1.39002890584075E-7</v>
      </c>
      <c r="BA86" s="10">
        <f>3/24000000*OO[[#This Row],[109 (02JUL1985 12:00:00)-Water Temperature (C)]]*OO[[#This Row],[51]]</f>
        <v>1.3122175382787501E-7</v>
      </c>
      <c r="BB86" s="10">
        <f>3/24000000*OO[[#This Row],[110 (02JUL1985 15:00:00)-Water Temperature (C)]]*OO[[#This Row],[52]]</f>
        <v>1.2322899655332497E-7</v>
      </c>
      <c r="BC86" s="10">
        <f>3/24000000*OO[[#This Row],[111 (02JUL1985 18:00:00)-Water Temperature (C)]]*OO[[#This Row],[53]]</f>
        <v>1.1556517193954999E-7</v>
      </c>
      <c r="BD86" s="10">
        <f>3/24000000*OO[[#This Row],[112 (02JUL1985 21:00:00)-Water Temperature (C)]]*OO[[#This Row],[54]]</f>
        <v>1.103159453966E-7</v>
      </c>
      <c r="BE86" s="10">
        <f>3/24000000*OO[[#This Row],[113 (03JUL1985 00:00:00)-Water Temperature (C)]]*OO[[#This Row],[55]]</f>
        <v>1.06625790088875E-7</v>
      </c>
      <c r="BF86" s="10">
        <f>3/24000000*OO[[#This Row],[114 (03JUL1985 03:00:00)-Water Temperature (C)]]*OO[[#This Row],[56]]</f>
        <v>1.0493602857799999E-7</v>
      </c>
      <c r="BG86" s="10">
        <f>3/24000000*OO[[#This Row],[115 (03JUL1985 06:00:00)-Water Temperature (C)]]*OO[[#This Row],[57]]</f>
        <v>1.0331232488602499E-7</v>
      </c>
      <c r="BH86" s="10">
        <f>3/24000000*OO[[#This Row],[116 (03JUL1985 09:00:00)-Water Temperature (C)]]*OO[[#This Row],[58]]</f>
        <v>1.0042764529477498E-7</v>
      </c>
      <c r="BI86" s="10">
        <f>3/24000000*OO[[#This Row],[117 (03JUL1985 12:00:00)-Water Temperature (C)]]*OO[[#This Row],[59]]</f>
        <v>9.6308179053374979E-8</v>
      </c>
      <c r="BJ86" s="10">
        <f>3/24000000*OO[[#This Row],[118 (03JUL1985 15:00:00)-Water Temperature (C)]]*OO[[#This Row],[60]]</f>
        <v>8.9644289148749992E-8</v>
      </c>
      <c r="BK86" s="10">
        <f>3/24000000*OO[[#This Row],[119 (03JUL1985 18:00:00)-Water Temperature (C)]]*OO[[#This Row],[61]]</f>
        <v>8.2781896192699995E-8</v>
      </c>
      <c r="BL86" s="10">
        <f>3/24000000*OO[[#This Row],[120 (03JUL1985 21:00:00)-Water Temperature (C)]]*OO[[#This Row],[62]]</f>
        <v>7.7251017556537496E-8</v>
      </c>
      <c r="BM86" s="10">
        <f>3/24000000*OO[[#This Row],[121 (04JUL1985 00:00:00)-Water Temperature (C)]]*OO[[#This Row],[63]]</f>
        <v>7.3353098535412497E-8</v>
      </c>
      <c r="BN86" s="10">
        <f>3/24000000*OO[[#This Row],[122 (04JUL1985 03:00:00)-Water Temperature (C)]]*OO[[#This Row],[64]]</f>
        <v>7.2209874048974997E-8</v>
      </c>
      <c r="BO86" s="10">
        <f>3/24000000*OO[[#This Row],[123 (04JUL1985 06:00:00)-Water Temperature (C)]]*OO[[#This Row],[65]]</f>
        <v>7.1037060769124996E-8</v>
      </c>
      <c r="BP86" s="10">
        <f>3/24000000*OO[[#This Row],[124 (04JUL1985 09:00:00)-Water Temperature (C)]]*OO[[#This Row],[66]]</f>
        <v>7.0008553118800005E-8</v>
      </c>
      <c r="BQ86" s="10">
        <f>3/24000000*OO[[#This Row],[125 (04JUL1985 12:00:00)-Water Temperature (C)]]*OO[[#This Row],[67]]</f>
        <v>6.7531674818774996E-8</v>
      </c>
      <c r="BR86" s="10">
        <f>3/24000000*OO[[#This Row],[126 (04JUL1985 15:00:00)-Water Temperature (C)]]*OO[[#This Row],[68]]</f>
        <v>6.4025035812524998E-8</v>
      </c>
      <c r="BS86" s="10">
        <f>3/24000000*OO[[#This Row],[127 (04JUL1985 18:00:00)-Water Temperature (C)]]*OO[[#This Row],[69]]</f>
        <v>5.9669146897499994E-8</v>
      </c>
      <c r="BT86" s="10">
        <f>3/24000000*OO[[#This Row],[128 (04JUL1985 21:00:00)-Water Temperature (C)]]*OO[[#This Row],[70]]</f>
        <v>5.548826238990001E-8</v>
      </c>
      <c r="BU86" s="10">
        <f>3/24000000*OO[[#This Row],[129 (05JUL1985 00:00:00)-Water Temperature (C)]]*OO[[#This Row],[71]]</f>
        <v>5.1810788387849999E-8</v>
      </c>
      <c r="BV86" s="10">
        <f>3/24000000*OO[[#This Row],[130 (05JUL1985 03:00:00)-Water Temperature (C)]]*OO[[#This Row],[72]]</f>
        <v>4.9663794186650004E-8</v>
      </c>
      <c r="BW86" s="10">
        <f>3/24000000*OO[[#This Row],[131 (05JUL1985 06:00:00)-Water Temperature (C)]]*OO[[#This Row],[73]]</f>
        <v>4.7188355757812501E-8</v>
      </c>
      <c r="BX86" s="10">
        <f>3/24000000*OO[[#This Row],[132 (05JUL1985 09:00:00)-Water Temperature (C)]]*OO[[#This Row],[74]]</f>
        <v>4.5032805746774995E-8</v>
      </c>
      <c r="BY86" s="10">
        <f>3/24000000*OO[[#This Row],[133 (05JUL1985 12:00:00)-Water Temperature (C)]]*OO[[#This Row],[75]]</f>
        <v>4.2754700026499993E-8</v>
      </c>
      <c r="BZ86" s="10">
        <f>3/24000000*OO[[#This Row],[134 (05JUL1985 15:00:00)-Water Temperature (C)]]*OO[[#This Row],[76]]</f>
        <v>3.9939600925499992E-8</v>
      </c>
      <c r="CA86" s="10">
        <f>3/24000000*OO[[#This Row],[135 (05JUL1985 18:00:00)-Water Temperature (C)]]*OO[[#This Row],[77]]</f>
        <v>3.7478566460512499E-8</v>
      </c>
      <c r="CB86" s="10">
        <f>3/24000000*OO[[#This Row],[136 (05JUL1985 21:00:00)-Water Temperature (C)]]*OO[[#This Row],[78]]</f>
        <v>3.5518010140862496E-8</v>
      </c>
      <c r="CC86" s="10">
        <f>3/24000000*OO[[#This Row],[137 (06JUL1985 00:00:00)-Water Temperature (C)]]*OO[[#This Row],[79]]</f>
        <v>3.4107157651525001E-8</v>
      </c>
      <c r="CD86" s="10">
        <f>3/24000000*OO[[#This Row],[138 (06JUL1985 03:00:00)-Water Temperature (C)]]*OO[[#This Row],[80]]</f>
        <v>3.3596997063262497E-8</v>
      </c>
      <c r="CE86" s="10">
        <f>3/24000000*OO[[#This Row],[139 (06JUL1985 06:00:00)-Water Temperature (C)]]*OO[[#This Row],[81]]</f>
        <v>3.3075968382950002E-8</v>
      </c>
      <c r="CF86" s="10">
        <f>3/24000000*OO[[#This Row],[140 (06JUL1985 09:00:00)-Water Temperature (C)]]*OO[[#This Row],[82]]</f>
        <v>3.2544208527925001E-8</v>
      </c>
      <c r="CG86" s="10">
        <f>3/24000000*OO[[#This Row],[141 (06JUL1985 12:00:00)-Water Temperature (C)]]*OO[[#This Row],[83]]</f>
        <v>3.1621862370199997E-8</v>
      </c>
      <c r="CH86" s="10">
        <f>3/24000000*OO[[#This Row],[142 (06JUL1985 15:00:00)-Water Temperature (C)]]*OO[[#This Row],[84]]</f>
        <v>3.0085447327249996E-8</v>
      </c>
      <c r="CI86" s="10">
        <f>3/24000000*OO[[#This Row],[143 (06JUL1985 18:00:00)-Water Temperature (C)]]*OO[[#This Row],[85]]</f>
        <v>2.8494455609862501E-8</v>
      </c>
      <c r="CJ86" s="10">
        <f>3/24000000*OO[[#This Row],[144 (06JUL1985 21:00:00)-Water Temperature (C)]]*OO[[#This Row],[86]]</f>
        <v>2.7094061949999997E-8</v>
      </c>
      <c r="CK86" s="10">
        <f>3/24000000*OO[[#This Row],[145 (07JUL1985 00:00:00)-Water Temperature (C)]]*OO[[#This Row],[87]]</f>
        <v>2.5908865473599997E-8</v>
      </c>
      <c r="CL86" s="10">
        <f>3/24000000*OO[[#This Row],[146 (07JUL1985 03:00:00)-Water Temperature (C)]]*OO[[#This Row],[88]]</f>
        <v>2.5503684572437502E-8</v>
      </c>
      <c r="CM86" s="10">
        <f>3/24000000*OO[[#This Row],[147 (07JUL1985 06:00:00)-Water Temperature (C)]]*OO[[#This Row],[89]]</f>
        <v>2.4548879151387497E-8</v>
      </c>
      <c r="CN86" s="10">
        <f>3/24000000*OO[[#This Row],[148 (07JUL1985 09:00:00)-Water Temperature (C)]]*OO[[#This Row],[90]]</f>
        <v>2.3586584356829998E-8</v>
      </c>
      <c r="CO86" s="10">
        <f>3/24000000*OO[[#This Row],[149 (07JUL1985 12:00:00)-Water Temperature (C)]]*OO[[#This Row],[91]]</f>
        <v>2.2228480711166248E-8</v>
      </c>
      <c r="CP86" s="10">
        <f>3/24000000*OO[[#This Row],[150 (07JUL1985 15:00:00)-Water Temperature (C)]]*OO[[#This Row],[92]]</f>
        <v>2.0731380214879997E-8</v>
      </c>
      <c r="CQ86" s="10">
        <f>3/24000000*OO[[#This Row],[151 (07JUL1985 18:00:00)-Water Temperature (C)]]*OO[[#This Row],[93]]</f>
        <v>1.9157775123960002E-8</v>
      </c>
      <c r="CR86" s="10">
        <f>3/24000000*OO[[#This Row],[152 (07JUL1985 21:00:00)-Water Temperature (C)]]*OO[[#This Row],[94]]</f>
        <v>1.793565292428E-8</v>
      </c>
      <c r="CS86" s="10">
        <f>3/24000000*OO[[#This Row],[153 (08JUL1985 00:00:00)-Water Temperature (C)]]*OO[[#This Row],[95]]</f>
        <v>1.7254319040350002E-8</v>
      </c>
      <c r="CT86" s="10">
        <f>3/24000000*OO[[#This Row],[154 (08JUL1985 03:00:00)-Water Temperature (C)]]*OO[[#This Row],[96]]</f>
        <v>1.732150138186E-8</v>
      </c>
      <c r="CU86" s="10">
        <f>3/24000000*OO[[#This Row],[155 (08JUL1985 06:00:00)-Water Temperature (C)]]*OO[[#This Row],[97]]</f>
        <v>1.7400416630625E-8</v>
      </c>
      <c r="CV86" s="10">
        <f>3/24000000*OO[[#This Row],[156 (08JUL1985 09:00:00)-Water Temperature (C)]]*OO[[#This Row],[98]]</f>
        <v>1.7349831648581246E-8</v>
      </c>
      <c r="CW86" s="10">
        <f>3/24000000*OO[[#This Row],[157 (08JUL1985 12:00:00)-Water Temperature (C)]]*OO[[#This Row],[99]]</f>
        <v>1.72036723068E-8</v>
      </c>
    </row>
    <row r="87" spans="1:101" x14ac:dyDescent="0.35">
      <c r="A87" t="s">
        <v>92</v>
      </c>
      <c r="B87">
        <v>891.50340000000006</v>
      </c>
      <c r="C87" s="10">
        <f>3/24*OO[[#This Row],[59 (26JUN1985 06:00:00)-Water Temperature (C)]]*OO[[#This Row],[1]]/SUM(OO[1])</f>
        <v>2.1520670344766985E-34</v>
      </c>
      <c r="D87" s="10">
        <f>3/24*OO[[#This Row],[60 (26JUN1985 09:00:00)-Water Temperature (C)]]*OO[[#This Row],[2]]/SUM(OO[2])</f>
        <v>2.8273208433287412E-20</v>
      </c>
      <c r="E87" s="10">
        <f>3/24*OO[[#This Row],[61 (26JUN1985 12:00:00)-Water Temperature (C)]]*OO[[#This Row],[3]]/SUM(OO[3])</f>
        <v>8.2230855166858668E-9</v>
      </c>
      <c r="F87" s="10">
        <f>3/24*OO[[#This Row],[62 (26JUN1985 15:00:00)-Water Temperature (C)]]*OO[[#This Row],[4]]/SUM(OO[4])</f>
        <v>5.2632442152518509E-4</v>
      </c>
      <c r="G87" s="10">
        <f>3/24*OO[[#This Row],[63 (26JUN1985 18:00:00)-Water Temperature (C)]]*OO[[#This Row],[5]]/SUM(OO[5])</f>
        <v>2.6053481869648513E-2</v>
      </c>
      <c r="H87" s="10">
        <f>3/24*OO[[#This Row],[64 (26JUN1985 21:00:00)-Water Temperature (C)]]*OO[[#This Row],[6]]/SUM(OO[6])</f>
        <v>8.4562138519446828E-2</v>
      </c>
      <c r="I87" s="10">
        <f>3/24*OO[[#This Row],[65 (27JUN1985 00:00:00)-Water Temperature (C)]]*OO[[#This Row],[7]]/SUM(OO[7])</f>
        <v>5.7597807135472766E-2</v>
      </c>
      <c r="J87" s="10">
        <f>3/24*OO[[#This Row],[66 (27JUN1985 03:00:00)-Water Temperature (C)]]*OO[[#This Row],[8]]/SUM(OO[8])</f>
        <v>1.5400877722338238E-2</v>
      </c>
      <c r="K87" s="10">
        <f>3/24*OO[[#This Row],[67 (27JUN1985 06:00:00)-Water Temperature (C)]]*OO[[#This Row],[9]]/SUM(OO[9])</f>
        <v>2.3611757745064222E-3</v>
      </c>
      <c r="L87" s="10">
        <f>3/24*OO[[#This Row],[68 (27JUN1985 09:00:00)-Water Temperature (C)]]*OO[[#This Row],[10]]/SUM(OO[10])</f>
        <v>3.0442532293705214E-4</v>
      </c>
      <c r="M87" s="10">
        <f>3/24*OO[[#This Row],[69 (27JUN1985 12:00:00)-Water Temperature (C)]]*OO[[#This Row],[11]]/SUM(OO[11])</f>
        <v>6.761349601695752E-5</v>
      </c>
      <c r="N87" s="10">
        <f>3/24*OO[[#This Row],[70 (27JUN1985 15:00:00)-Water Temperature (C)]]*OO[[#This Row],[12]]/SUM(OO[12])</f>
        <v>4.2516886562485925E-5</v>
      </c>
      <c r="O87" s="10">
        <f>3/24*OO[[#This Row],[71 (27JUN1985 18:00:00)-Water Temperature (C)]]*OO[[#This Row],[13]]/SUM(OO[13])</f>
        <v>4.2519543673606227E-5</v>
      </c>
      <c r="P87" s="10">
        <f>3/24*OO[[#This Row],[72 (27JUN1985 21:00:00)-Water Temperature (C)]]*OO[[#This Row],[14]]/SUM(OO[14])</f>
        <v>4.5156340108161889E-5</v>
      </c>
      <c r="Q87" s="10">
        <f>3/24*OO[[#This Row],[73 (28JUN1985 00:00:00)-Water Temperature (C)]]*OO[[#This Row],[15]]/SUM(OO[15])</f>
        <v>4.5268664157305501E-5</v>
      </c>
      <c r="R87" s="10">
        <f>3/24*OO[[#This Row],[74 (28JUN1985 03:00:00)-Water Temperature (C)]]*OO[[#This Row],[16]]/SUM(OO[16])</f>
        <v>4.2958868967915078E-5</v>
      </c>
      <c r="S87" s="10">
        <f>3/24*OO[[#This Row],[75 (28JUN1985 06:00:00)-Water Temperature (C)]]*OO[[#This Row],[17]]/SUM(OO[17])</f>
        <v>3.864419126102517E-5</v>
      </c>
      <c r="T87" s="10">
        <f>3/24*OO[[#This Row],[76 (28JUN1985 09:00:00)-Water Temperature (C)]]*OO[[#This Row],[18]]/SUM(OO[18])</f>
        <v>3.4194449194826807E-5</v>
      </c>
      <c r="U87" s="10">
        <f>3/24*OO[[#This Row],[77 (28JUN1985 12:00:00)-Water Temperature (C)]]*OO[[#This Row],[19]]/SUM(OO[19])</f>
        <v>2.9984696656532568E-5</v>
      </c>
      <c r="V87" s="10">
        <f>3/24000000*OO[[#This Row],[78 (28JUN1985 15:00:00)-Water Temperature (C)]]*OO[[#This Row],[20]]</f>
        <v>2.5831249856399995E-5</v>
      </c>
      <c r="W87" s="10">
        <f>3/24000000*OO[[#This Row],[79 (28JUN1985 18:00:00)-Water Temperature (C)]]*OO[[#This Row],[21]]</f>
        <v>2.2131627623617501E-5</v>
      </c>
      <c r="X87" s="10">
        <f>3/24000000*OO[[#This Row],[80 (28JUN1985 21:00:00)-Water Temperature (C)]]*OO[[#This Row],[22]]</f>
        <v>1.9178873352480001E-5</v>
      </c>
      <c r="Y87" s="10">
        <f>3/24000000*OO[[#This Row],[81 (29JUN1985 00:00:00)-Water Temperature (C)]]*OO[[#This Row],[23]]</f>
        <v>1.6909503040473748E-5</v>
      </c>
      <c r="Z87" s="10">
        <f>3/24000000*OO[[#This Row],[82 (29JUN1985 03:00:00)-Water Temperature (C)]]*OO[[#This Row],[24]]</f>
        <v>1.4920908884767499E-5</v>
      </c>
      <c r="AA87" s="10">
        <f>3/24000000*OO[[#This Row],[83 (29JUN1985 06:00:00)-Water Temperature (C)]]*OO[[#This Row],[25]]</f>
        <v>1.2778586623999997E-5</v>
      </c>
      <c r="AB87" s="10">
        <f>3/24000000*OO[[#This Row],[84 (29JUN1985 09:00:00)-Water Temperature (C)]]*OO[[#This Row],[26]]</f>
        <v>1.123623299791875E-5</v>
      </c>
      <c r="AC87" s="10">
        <f>3/24000000*OO[[#This Row],[85 (29JUN1985 12:00:00)-Water Temperature (C)]]*OO[[#This Row],[27]]</f>
        <v>9.7686145736812493E-6</v>
      </c>
      <c r="AD87" s="10">
        <f>3/24000000*OO[[#This Row],[86 (29JUN1985 15:00:00)-Water Temperature (C)]]*OO[[#This Row],[28]]</f>
        <v>8.4050733570449986E-6</v>
      </c>
      <c r="AE87" s="10">
        <f>3/24000000*OO[[#This Row],[88 (29JUN1985 21:00:00)-Water Temperature (C)]]*OO[[#This Row],[30]]</f>
        <v>6.3790445690374986E-6</v>
      </c>
      <c r="AF87" s="10">
        <f>3/24000000*OO[[#This Row],[88 (29JUN1985 21:00:00)-Water Temperature (C)]]*OO[[#This Row],[30]]</f>
        <v>6.3790445690374986E-6</v>
      </c>
      <c r="AG87" s="10">
        <f>3/24000000*OO[[#This Row],[89 (30JUN1985 00:00:00)-Water Temperature (C)]]*OO[[#This Row],[31]]</f>
        <v>5.6159708166000001E-6</v>
      </c>
      <c r="AH87" s="10">
        <f>3/24000000*OO[[#This Row],[90 (30JUN1985 03:00:00)-Water Temperature (C)]]*OO[[#This Row],[32]]</f>
        <v>5.0620546748700001E-6</v>
      </c>
      <c r="AI87" s="10">
        <f>3/24000000*OO[[#This Row],[91 (30JUN1985 06:00:00)-Water Temperature (C)]]*OO[[#This Row],[33]]</f>
        <v>4.5239433005449996E-6</v>
      </c>
      <c r="AJ87" s="10">
        <f>3/24000000*OO[[#This Row],[92 (30JUN1985 09:00:00)-Water Temperature (C)]]*OO[[#This Row],[34]]</f>
        <v>4.0626360554174999E-6</v>
      </c>
      <c r="AK87" s="10">
        <f>3/24000000*OO[[#This Row],[93 (30JUN1985 12:00:00)-Water Temperature (C)]]*OO[[#This Row],[35]]</f>
        <v>3.6320244374362496E-6</v>
      </c>
      <c r="AL87" s="10">
        <f>3/24000000*OO[[#This Row],[94 (30JUN1985 15:00:00)-Water Temperature (C)]]*OO[[#This Row],[36]]</f>
        <v>3.1561105416400005E-6</v>
      </c>
      <c r="AM87" s="10">
        <f>3/24000000*OO[[#This Row],[95 (30JUN1985 18:00:00)-Water Temperature (C)]]*OO[[#This Row],[37]]</f>
        <v>2.7127417263887494E-6</v>
      </c>
      <c r="AN87" s="10">
        <f>3/24000000*OO[[#This Row],[96 (30JUN1985 21:00:00)-Water Temperature (C)]]*OO[[#This Row],[38]]</f>
        <v>2.2693004691446249E-6</v>
      </c>
      <c r="AO87" s="10">
        <f>3/24000000*OO[[#This Row],[97 (01JUL1985 00:00:00)-Water Temperature (C)]]*OO[[#This Row],[39]]</f>
        <v>1.7881505521814995E-6</v>
      </c>
      <c r="AP87" s="10">
        <f>3/24000000*OO[[#This Row],[98 (01JUL1985 03:00:00)-Water Temperature (C)]]*OO[[#This Row],[40]]</f>
        <v>1.3447115179918751E-6</v>
      </c>
      <c r="AQ87" s="10">
        <f>3/24000000*OO[[#This Row],[99 (01JUL1985 06:00:00)-Water Temperature (C)]]*OO[[#This Row],[41]]</f>
        <v>9.6076794927574995E-7</v>
      </c>
      <c r="AR87" s="10">
        <f>3/24000000*OO[[#This Row],[100 (01JUL1985 09:00:00)-Water Temperature (C)]]*OO[[#This Row],[42]]</f>
        <v>6.9456269319600011E-7</v>
      </c>
      <c r="AS87" s="10">
        <f>3/24000000*OO[[#This Row],[101 (01JUL1985 12:00:00)-Water Temperature (C)]]*OO[[#This Row],[43]]</f>
        <v>5.1987250780575004E-7</v>
      </c>
      <c r="AT87" s="10">
        <f>3/24000000*OO[[#This Row],[102 (01JUL1985 15:00:00)-Water Temperature (C)]]*OO[[#This Row],[44]]</f>
        <v>4.1019870567000001E-7</v>
      </c>
      <c r="AU87" s="10">
        <f>3/24000000*OO[[#This Row],[103 (01JUL1985 18:00:00)-Water Temperature (C)]]*OO[[#This Row],[45]]</f>
        <v>3.4000764490687499E-7</v>
      </c>
      <c r="AV87" s="10">
        <f>3/24000000*OO[[#This Row],[104 (01JUL1985 21:00:00)-Water Temperature (C)]]*OO[[#This Row],[46]]</f>
        <v>2.9210141021812502E-7</v>
      </c>
      <c r="AW87" s="10">
        <f>3/24000000*OO[[#This Row],[105 (02JUL1985 00:00:00)-Water Temperature (C)]]*OO[[#This Row],[47]]</f>
        <v>2.5749265136750001E-7</v>
      </c>
      <c r="AX87" s="10">
        <f>3/24000000*OO[[#This Row],[106 (02JUL1985 03:00:00)-Water Temperature (C)]]*OO[[#This Row],[48]]</f>
        <v>2.3315351488049999E-7</v>
      </c>
      <c r="AY87" s="10">
        <f>3/24000000*OO[[#This Row],[107 (02JUL1985 06:00:00)-Water Temperature (C)]]*OO[[#This Row],[49]]</f>
        <v>2.12674026480725E-7</v>
      </c>
      <c r="AZ87" s="10">
        <f>3/24000000*OO[[#This Row],[108 (02JUL1985 09:00:00)-Water Temperature (C)]]*OO[[#This Row],[50]]</f>
        <v>1.9761459778214997E-7</v>
      </c>
      <c r="BA87" s="10">
        <f>3/24000000*OO[[#This Row],[109 (02JUL1985 12:00:00)-Water Temperature (C)]]*OO[[#This Row],[51]]</f>
        <v>1.8617010165131246E-7</v>
      </c>
      <c r="BB87" s="10">
        <f>3/24000000*OO[[#This Row],[110 (02JUL1985 15:00:00)-Water Temperature (C)]]*OO[[#This Row],[52]]</f>
        <v>1.7440328338256248E-7</v>
      </c>
      <c r="BC87" s="10">
        <f>3/24000000*OO[[#This Row],[111 (02JUL1985 18:00:00)-Water Temperature (C)]]*OO[[#This Row],[53]]</f>
        <v>1.6305680778187501E-7</v>
      </c>
      <c r="BD87" s="10">
        <f>3/24000000*OO[[#This Row],[112 (02JUL1985 21:00:00)-Water Temperature (C)]]*OO[[#This Row],[54]]</f>
        <v>1.55563338268975E-7</v>
      </c>
      <c r="BE87" s="10">
        <f>3/24000000*OO[[#This Row],[113 (03JUL1985 00:00:00)-Water Temperature (C)]]*OO[[#This Row],[55]]</f>
        <v>1.5033690272906251E-7</v>
      </c>
      <c r="BF87" s="10">
        <f>3/24000000*OO[[#This Row],[114 (03JUL1985 03:00:00)-Water Temperature (C)]]*OO[[#This Row],[56]]</f>
        <v>1.481961317272E-7</v>
      </c>
      <c r="BG87" s="10">
        <f>3/24000000*OO[[#This Row],[115 (03JUL1985 06:00:00)-Water Temperature (C)]]*OO[[#This Row],[57]]</f>
        <v>1.46205391633425E-7</v>
      </c>
      <c r="BH87" s="10">
        <f>3/24000000*OO[[#This Row],[116 (03JUL1985 09:00:00)-Water Temperature (C)]]*OO[[#This Row],[58]]</f>
        <v>1.4232749305810002E-7</v>
      </c>
      <c r="BI87" s="10">
        <f>3/24000000*OO[[#This Row],[117 (03JUL1985 12:00:00)-Water Temperature (C)]]*OO[[#This Row],[59]]</f>
        <v>1.3663081582007498E-7</v>
      </c>
      <c r="BJ87" s="10">
        <f>3/24000000*OO[[#This Row],[118 (03JUL1985 15:00:00)-Water Temperature (C)]]*OO[[#This Row],[60]]</f>
        <v>1.271619240675E-7</v>
      </c>
      <c r="BK87" s="10">
        <f>3/24000000*OO[[#This Row],[119 (03JUL1985 18:00:00)-Water Temperature (C)]]*OO[[#This Row],[61]]</f>
        <v>1.1724262134712501E-7</v>
      </c>
      <c r="BL87" s="10">
        <f>3/24000000*OO[[#This Row],[120 (03JUL1985 21:00:00)-Water Temperature (C)]]*OO[[#This Row],[62]]</f>
        <v>1.0939474229897501E-7</v>
      </c>
      <c r="BM87" s="10">
        <f>3/24000000*OO[[#This Row],[121 (04JUL1985 00:00:00)-Water Temperature (C)]]*OO[[#This Row],[63]]</f>
        <v>1.0388023826504998E-7</v>
      </c>
      <c r="BN87" s="10">
        <f>3/24000000*OO[[#This Row],[122 (04JUL1985 03:00:00)-Water Temperature (C)]]*OO[[#This Row],[64]]</f>
        <v>1.02510867325625E-7</v>
      </c>
      <c r="BO87" s="10">
        <f>3/24000000*OO[[#This Row],[123 (04JUL1985 06:00:00)-Water Temperature (C)]]*OO[[#This Row],[65]]</f>
        <v>1.0086550428937499E-7</v>
      </c>
      <c r="BP87" s="10">
        <f>3/24000000*OO[[#This Row],[124 (04JUL1985 09:00:00)-Water Temperature (C)]]*OO[[#This Row],[66]]</f>
        <v>9.9388865120899994E-8</v>
      </c>
      <c r="BQ87" s="10">
        <f>3/24000000*OO[[#This Row],[125 (04JUL1985 12:00:00)-Water Temperature (C)]]*OO[[#This Row],[67]]</f>
        <v>9.5813510567512494E-8</v>
      </c>
      <c r="BR87" s="10">
        <f>3/24000000*OO[[#This Row],[126 (04JUL1985 15:00:00)-Water Temperature (C)]]*OO[[#This Row],[68]]</f>
        <v>9.0867324567662489E-8</v>
      </c>
      <c r="BS87" s="10">
        <f>3/24000000*OO[[#This Row],[127 (04JUL1985 18:00:00)-Water Temperature (C)]]*OO[[#This Row],[69]]</f>
        <v>8.4675372606749997E-8</v>
      </c>
      <c r="BT87" s="10">
        <f>3/24000000*OO[[#This Row],[128 (04JUL1985 21:00:00)-Water Temperature (C)]]*OO[[#This Row],[70]]</f>
        <v>7.8791474914649992E-8</v>
      </c>
      <c r="BU87" s="10">
        <f>3/24000000*OO[[#This Row],[129 (05JUL1985 00:00:00)-Water Temperature (C)]]*OO[[#This Row],[71]]</f>
        <v>7.3586924940499987E-8</v>
      </c>
      <c r="BV87" s="10">
        <f>3/24000000*OO[[#This Row],[130 (05JUL1985 03:00:00)-Water Temperature (C)]]*OO[[#This Row],[72]]</f>
        <v>7.0681508456125005E-8</v>
      </c>
      <c r="BW87" s="10">
        <f>3/24000000*OO[[#This Row],[131 (05JUL1985 06:00:00)-Water Temperature (C)]]*OO[[#This Row],[73]]</f>
        <v>6.7161962080125E-8</v>
      </c>
      <c r="BX87" s="10">
        <f>3/24000000*OO[[#This Row],[132 (05JUL1985 09:00:00)-Water Temperature (C)]]*OO[[#This Row],[74]]</f>
        <v>6.4088135571262496E-8</v>
      </c>
      <c r="BY87" s="10">
        <f>3/24000000*OO[[#This Row],[133 (05JUL1985 12:00:00)-Water Temperature (C)]]*OO[[#This Row],[75]]</f>
        <v>6.0824004721187493E-8</v>
      </c>
      <c r="BZ87" s="10">
        <f>3/24000000*OO[[#This Row],[134 (05JUL1985 15:00:00)-Water Temperature (C)]]*OO[[#This Row],[76]]</f>
        <v>5.6724526338187487E-8</v>
      </c>
      <c r="CA87" s="10">
        <f>3/24000000*OO[[#This Row],[135 (05JUL1985 18:00:00)-Water Temperature (C)]]*OO[[#This Row],[77]]</f>
        <v>5.3145375458199999E-8</v>
      </c>
      <c r="CB87" s="10">
        <f>3/24000000*OO[[#This Row],[136 (05JUL1985 21:00:00)-Water Temperature (C)]]*OO[[#This Row],[78]]</f>
        <v>5.0346262225474999E-8</v>
      </c>
      <c r="CC87" s="10">
        <f>3/24000000*OO[[#This Row],[137 (06JUL1985 00:00:00)-Water Temperature (C)]]*OO[[#This Row],[79]]</f>
        <v>4.8333220569787494E-8</v>
      </c>
      <c r="CD87" s="10">
        <f>3/24000000*OO[[#This Row],[138 (06JUL1985 03:00:00)-Water Temperature (C)]]*OO[[#This Row],[80]]</f>
        <v>4.7704327789075006E-8</v>
      </c>
      <c r="CE87" s="10">
        <f>3/24000000*OO[[#This Row],[139 (06JUL1985 06:00:00)-Water Temperature (C)]]*OO[[#This Row],[81]]</f>
        <v>4.6993598983999996E-8</v>
      </c>
      <c r="CF87" s="10">
        <f>3/24000000*OO[[#This Row],[140 (06JUL1985 09:00:00)-Water Temperature (C)]]*OO[[#This Row],[82]]</f>
        <v>4.6247083909187497E-8</v>
      </c>
      <c r="CG87" s="10">
        <f>3/24000000*OO[[#This Row],[141 (06JUL1985 12:00:00)-Water Temperature (C)]]*OO[[#This Row],[83]]</f>
        <v>4.4909804978499998E-8</v>
      </c>
      <c r="CH87" s="10">
        <f>3/24000000*OO[[#This Row],[142 (06JUL1985 15:00:00)-Water Temperature (C)]]*OO[[#This Row],[84]]</f>
        <v>4.2673641533599996E-8</v>
      </c>
      <c r="CI87" s="10">
        <f>3/24000000*OO[[#This Row],[143 (06JUL1985 18:00:00)-Water Temperature (C)]]*OO[[#This Row],[85]]</f>
        <v>4.0360068230624996E-8</v>
      </c>
      <c r="CJ87" s="10">
        <f>3/24000000*OO[[#This Row],[144 (06JUL1985 21:00:00)-Water Temperature (C)]]*OO[[#This Row],[86]]</f>
        <v>3.8380977203249997E-8</v>
      </c>
      <c r="CK87" s="10">
        <f>3/24000000*OO[[#This Row],[145 (07JUL1985 00:00:00)-Water Temperature (C)]]*OO[[#This Row],[87]]</f>
        <v>3.6698829326887496E-8</v>
      </c>
      <c r="CL87" s="10">
        <f>3/24000000*OO[[#This Row],[146 (07JUL1985 03:00:00)-Water Temperature (C)]]*OO[[#This Row],[88]]</f>
        <v>3.6198374871824997E-8</v>
      </c>
      <c r="CM87" s="10">
        <f>3/24000000*OO[[#This Row],[147 (07JUL1985 06:00:00)-Water Temperature (C)]]*OO[[#This Row],[89]]</f>
        <v>3.4864137904749998E-8</v>
      </c>
      <c r="CN87" s="10">
        <f>3/24000000*OO[[#This Row],[148 (07JUL1985 09:00:00)-Water Temperature (C)]]*OO[[#This Row],[90]]</f>
        <v>3.3485208805700001E-8</v>
      </c>
      <c r="CO87" s="10">
        <f>3/24000000*OO[[#This Row],[149 (07JUL1985 12:00:00)-Water Temperature (C)]]*OO[[#This Row],[91]]</f>
        <v>3.1566468583650001E-8</v>
      </c>
      <c r="CP87" s="10">
        <f>3/24000000*OO[[#This Row],[150 (07JUL1985 15:00:00)-Water Temperature (C)]]*OO[[#This Row],[92]]</f>
        <v>2.9470586918437497E-8</v>
      </c>
      <c r="CQ87" s="10">
        <f>3/24000000*OO[[#This Row],[151 (07JUL1985 18:00:00)-Water Temperature (C)]]*OO[[#This Row],[93]]</f>
        <v>2.7214751817874999E-8</v>
      </c>
      <c r="CR87" s="10">
        <f>3/24000000*OO[[#This Row],[152 (07JUL1985 21:00:00)-Water Temperature (C)]]*OO[[#This Row],[94]]</f>
        <v>2.5443094750500002E-8</v>
      </c>
      <c r="CS87" s="10">
        <f>3/24000000*OO[[#This Row],[153 (08JUL1985 00:00:00)-Water Temperature (C)]]*OO[[#This Row],[95]]</f>
        <v>2.44420239169375E-8</v>
      </c>
      <c r="CT87" s="10">
        <f>3/24000000*OO[[#This Row],[154 (08JUL1985 03:00:00)-Water Temperature (C)]]*OO[[#This Row],[96]]</f>
        <v>2.4580905960187503E-8</v>
      </c>
      <c r="CU87" s="10">
        <f>3/24000000*OO[[#This Row],[155 (08JUL1985 06:00:00)-Water Temperature (C)]]*OO[[#This Row],[97]]</f>
        <v>2.4724504606724997E-8</v>
      </c>
      <c r="CV87" s="10">
        <f>3/24000000*OO[[#This Row],[156 (08JUL1985 09:00:00)-Water Temperature (C)]]*OO[[#This Row],[98]]</f>
        <v>2.4641366046949997E-8</v>
      </c>
      <c r="CW87" s="10">
        <f>3/24000000*OO[[#This Row],[157 (08JUL1985 12:00:00)-Water Temperature (C)]]*OO[[#This Row],[99]]</f>
        <v>2.4406275085053753E-8</v>
      </c>
    </row>
    <row r="88" spans="1:101" x14ac:dyDescent="0.35">
      <c r="A88" t="s">
        <v>93</v>
      </c>
      <c r="B88">
        <v>745.62009999999998</v>
      </c>
      <c r="C88" s="10">
        <f>3/24*OO[[#This Row],[59 (26JUN1985 06:00:00)-Water Temperature (C)]]*OO[[#This Row],[1]]/SUM(OO[1])</f>
        <v>2.0247575071680902E-35</v>
      </c>
      <c r="D88" s="10">
        <f>3/24*OO[[#This Row],[60 (26JUN1985 09:00:00)-Water Temperature (C)]]*OO[[#This Row],[2]]/SUM(OO[2])</f>
        <v>3.8521711789587931E-21</v>
      </c>
      <c r="E88" s="10">
        <f>3/24*OO[[#This Row],[61 (26JUN1985 12:00:00)-Water Temperature (C)]]*OO[[#This Row],[3]]/SUM(OO[3])</f>
        <v>1.9793355375094215E-9</v>
      </c>
      <c r="F88" s="10">
        <f>3/24*OO[[#This Row],[62 (26JUN1985 15:00:00)-Water Temperature (C)]]*OO[[#This Row],[4]]/SUM(OO[4])</f>
        <v>2.9938500961435304E-4</v>
      </c>
      <c r="G88" s="10">
        <f>3/24*OO[[#This Row],[63 (26JUN1985 18:00:00)-Water Temperature (C)]]*OO[[#This Row],[5]]/SUM(OO[5])</f>
        <v>1.8913756554368954E-2</v>
      </c>
      <c r="H88" s="10">
        <f>3/24*OO[[#This Row],[64 (26JUN1985 21:00:00)-Water Temperature (C)]]*OO[[#This Row],[6]]/SUM(OO[6])</f>
        <v>7.1027105051071959E-2</v>
      </c>
      <c r="I88" s="10">
        <f>3/24*OO[[#This Row],[65 (27JUN1985 00:00:00)-Water Temperature (C)]]*OO[[#This Row],[7]]/SUM(OO[7])</f>
        <v>5.3265055613127076E-2</v>
      </c>
      <c r="J88" s="10">
        <f>3/24*OO[[#This Row],[66 (27JUN1985 03:00:00)-Water Temperature (C)]]*OO[[#This Row],[8]]/SUM(OO[8])</f>
        <v>1.5186680619354968E-2</v>
      </c>
      <c r="K88" s="10">
        <f>3/24*OO[[#This Row],[67 (27JUN1985 06:00:00)-Water Temperature (C)]]*OO[[#This Row],[9]]/SUM(OO[9])</f>
        <v>2.4112808664197155E-3</v>
      </c>
      <c r="L88" s="10">
        <f>3/24*OO[[#This Row],[68 (27JUN1985 09:00:00)-Water Temperature (C)]]*OO[[#This Row],[10]]/SUM(OO[10])</f>
        <v>3.1017490388028326E-4</v>
      </c>
      <c r="M88" s="10">
        <f>3/24*OO[[#This Row],[69 (27JUN1985 12:00:00)-Water Temperature (C)]]*OO[[#This Row],[11]]/SUM(OO[11])</f>
        <v>6.3541161836447123E-5</v>
      </c>
      <c r="N88" s="10">
        <f>3/24*OO[[#This Row],[70 (27JUN1985 15:00:00)-Water Temperature (C)]]*OO[[#This Row],[12]]/SUM(OO[12])</f>
        <v>3.7281674736359183E-5</v>
      </c>
      <c r="O88" s="10">
        <f>3/24*OO[[#This Row],[71 (27JUN1985 18:00:00)-Water Temperature (C)]]*OO[[#This Row],[13]]/SUM(OO[13])</f>
        <v>3.6644712210077789E-5</v>
      </c>
      <c r="P88" s="10">
        <f>3/24*OO[[#This Row],[72 (27JUN1985 21:00:00)-Water Temperature (C)]]*OO[[#This Row],[14]]/SUM(OO[14])</f>
        <v>3.9006812171874789E-5</v>
      </c>
      <c r="Q88" s="10">
        <f>3/24*OO[[#This Row],[73 (28JUN1985 00:00:00)-Water Temperature (C)]]*OO[[#This Row],[15]]/SUM(OO[15])</f>
        <v>3.9402462846187687E-5</v>
      </c>
      <c r="R88" s="10">
        <f>3/24*OO[[#This Row],[74 (28JUN1985 03:00:00)-Water Temperature (C)]]*OO[[#This Row],[16]]/SUM(OO[16])</f>
        <v>3.7704353168021456E-5</v>
      </c>
      <c r="S88" s="10">
        <f>3/24*OO[[#This Row],[75 (28JUN1985 06:00:00)-Water Temperature (C)]]*OO[[#This Row],[17]]/SUM(OO[17])</f>
        <v>3.40132322219139E-5</v>
      </c>
      <c r="T88" s="10">
        <f>3/24*OO[[#This Row],[76 (28JUN1985 09:00:00)-Water Temperature (C)]]*OO[[#This Row],[18]]/SUM(OO[18])</f>
        <v>3.0133740352323075E-5</v>
      </c>
      <c r="U88" s="10">
        <f>3/24*OO[[#This Row],[77 (28JUN1985 12:00:00)-Water Temperature (C)]]*OO[[#This Row],[19]]/SUM(OO[19])</f>
        <v>2.6415779159046605E-5</v>
      </c>
      <c r="V88" s="10">
        <f>3/24000000*OO[[#This Row],[78 (28JUN1985 15:00:00)-Water Temperature (C)]]*OO[[#This Row],[20]]</f>
        <v>2.2746154294762499E-5</v>
      </c>
      <c r="W88" s="10">
        <f>3/24000000*OO[[#This Row],[79 (28JUN1985 18:00:00)-Water Temperature (C)]]*OO[[#This Row],[21]]</f>
        <v>1.9471054706482502E-5</v>
      </c>
      <c r="X88" s="10">
        <f>3/24000000*OO[[#This Row],[80 (28JUN1985 21:00:00)-Water Temperature (C)]]*OO[[#This Row],[22]]</f>
        <v>1.6875533770083749E-5</v>
      </c>
      <c r="Y88" s="10">
        <f>3/24000000*OO[[#This Row],[81 (29JUN1985 00:00:00)-Water Temperature (C)]]*OO[[#This Row],[23]]</f>
        <v>1.4898848339370001E-5</v>
      </c>
      <c r="Z88" s="10">
        <f>3/24000000*OO[[#This Row],[82 (29JUN1985 03:00:00)-Water Temperature (C)]]*OO[[#This Row],[24]]</f>
        <v>1.3190358668849999E-5</v>
      </c>
      <c r="AA88" s="10">
        <f>3/24000000*OO[[#This Row],[83 (29JUN1985 06:00:00)-Water Temperature (C)]]*OO[[#This Row],[25]]</f>
        <v>1.1292294911012501E-5</v>
      </c>
      <c r="AB88" s="10">
        <f>3/24000000*OO[[#This Row],[84 (29JUN1985 09:00:00)-Water Temperature (C)]]*OO[[#This Row],[26]]</f>
        <v>9.9372691779112499E-6</v>
      </c>
      <c r="AC88" s="10">
        <f>3/24000000*OO[[#This Row],[85 (29JUN1985 12:00:00)-Water Temperature (C)]]*OO[[#This Row],[27]]</f>
        <v>8.6193980165149999E-6</v>
      </c>
      <c r="AD88" s="10">
        <f>3/24000000*OO[[#This Row],[86 (29JUN1985 15:00:00)-Water Temperature (C)]]*OO[[#This Row],[28]]</f>
        <v>7.3910539227937493E-6</v>
      </c>
      <c r="AE88" s="10">
        <f>3/24000000*OO[[#This Row],[88 (29JUN1985 21:00:00)-Water Temperature (C)]]*OO[[#This Row],[30]]</f>
        <v>5.5895254633700002E-6</v>
      </c>
      <c r="AF88" s="10">
        <f>3/24000000*OO[[#This Row],[88 (29JUN1985 21:00:00)-Water Temperature (C)]]*OO[[#This Row],[30]]</f>
        <v>5.5895254633700002E-6</v>
      </c>
      <c r="AG88" s="10">
        <f>3/24000000*OO[[#This Row],[89 (30JUN1985 00:00:00)-Water Temperature (C)]]*OO[[#This Row],[31]]</f>
        <v>4.9167736416562494E-6</v>
      </c>
      <c r="AH88" s="10">
        <f>3/24000000*OO[[#This Row],[90 (30JUN1985 03:00:00)-Water Temperature (C)]]*OO[[#This Row],[32]]</f>
        <v>4.4374564322899993E-6</v>
      </c>
      <c r="AI88" s="10">
        <f>3/24000000*OO[[#This Row],[91 (30JUN1985 06:00:00)-Water Temperature (C)]]*OO[[#This Row],[33]]</f>
        <v>3.9594672166312501E-6</v>
      </c>
      <c r="AJ88" s="10">
        <f>3/24000000*OO[[#This Row],[92 (30JUN1985 09:00:00)-Water Temperature (C)]]*OO[[#This Row],[34]]</f>
        <v>3.5450620762749996E-6</v>
      </c>
      <c r="AK88" s="10">
        <f>3/24000000*OO[[#This Row],[93 (30JUN1985 12:00:00)-Water Temperature (C)]]*OO[[#This Row],[35]]</f>
        <v>3.1593635143187493E-6</v>
      </c>
      <c r="AL88" s="10">
        <f>3/24000000*OO[[#This Row],[94 (30JUN1985 15:00:00)-Water Temperature (C)]]*OO[[#This Row],[36]]</f>
        <v>2.7345845861549992E-6</v>
      </c>
      <c r="AM88" s="10">
        <f>3/24000000*OO[[#This Row],[95 (30JUN1985 18:00:00)-Water Temperature (C)]]*OO[[#This Row],[37]]</f>
        <v>2.3468807449079994E-6</v>
      </c>
      <c r="AN88" s="10">
        <f>3/24000000*OO[[#This Row],[96 (30JUN1985 21:00:00)-Water Temperature (C)]]*OO[[#This Row],[38]]</f>
        <v>1.9700729966486247E-6</v>
      </c>
      <c r="AO88" s="10">
        <f>3/24000000*OO[[#This Row],[97 (01JUL1985 00:00:00)-Water Temperature (C)]]*OO[[#This Row],[39]]</f>
        <v>1.5610537662202499E-6</v>
      </c>
      <c r="AP88" s="10">
        <f>3/24000000*OO[[#This Row],[98 (01JUL1985 03:00:00)-Water Temperature (C)]]*OO[[#This Row],[40]]</f>
        <v>1.181367884188375E-6</v>
      </c>
      <c r="AQ88" s="10">
        <f>3/24000000*OO[[#This Row],[99 (01JUL1985 06:00:00)-Water Temperature (C)]]*OO[[#This Row],[41]]</f>
        <v>8.4510673830037498E-7</v>
      </c>
      <c r="AR88" s="10">
        <f>3/24000000*OO[[#This Row],[100 (01JUL1985 09:00:00)-Water Temperature (C)]]*OO[[#This Row],[42]]</f>
        <v>6.086064014756249E-7</v>
      </c>
      <c r="AS88" s="10">
        <f>3/24000000*OO[[#This Row],[101 (01JUL1985 12:00:00)-Water Temperature (C)]]*OO[[#This Row],[43]]</f>
        <v>4.532042977665E-7</v>
      </c>
      <c r="AT88" s="10">
        <f>3/24000000*OO[[#This Row],[102 (01JUL1985 15:00:00)-Water Temperature (C)]]*OO[[#This Row],[44]]</f>
        <v>3.5542430844725002E-7</v>
      </c>
      <c r="AU88" s="10">
        <f>3/24000000*OO[[#This Row],[103 (01JUL1985 18:00:00)-Water Temperature (C)]]*OO[[#This Row],[45]]</f>
        <v>2.9338463195512495E-7</v>
      </c>
      <c r="AV88" s="10">
        <f>3/24000000*OO[[#This Row],[104 (01JUL1985 21:00:00)-Water Temperature (C)]]*OO[[#This Row],[46]]</f>
        <v>2.5148406731812504E-7</v>
      </c>
      <c r="AW88" s="10">
        <f>3/24000000*OO[[#This Row],[105 (02JUL1985 00:00:00)-Water Temperature (C)]]*OO[[#This Row],[47]]</f>
        <v>2.2170651381500001E-7</v>
      </c>
      <c r="AX88" s="10">
        <f>3/24000000*OO[[#This Row],[106 (02JUL1985 03:00:00)-Water Temperature (C)]]*OO[[#This Row],[48]]</f>
        <v>2.0112946939102501E-7</v>
      </c>
      <c r="AY88" s="10">
        <f>3/24000000*OO[[#This Row],[107 (02JUL1985 06:00:00)-Water Temperature (C)]]*OO[[#This Row],[49]]</f>
        <v>1.8342991000360001E-7</v>
      </c>
      <c r="AZ88" s="10">
        <f>3/24000000*OO[[#This Row],[108 (02JUL1985 09:00:00)-Water Temperature (C)]]*OO[[#This Row],[50]]</f>
        <v>1.701966026409E-7</v>
      </c>
      <c r="BA88" s="10">
        <f>3/24000000*OO[[#This Row],[109 (02JUL1985 12:00:00)-Water Temperature (C)]]*OO[[#This Row],[51]]</f>
        <v>1.5994124845199998E-7</v>
      </c>
      <c r="BB88" s="10">
        <f>3/24000000*OO[[#This Row],[110 (02JUL1985 15:00:00)-Water Temperature (C)]]*OO[[#This Row],[52]]</f>
        <v>1.4934697094151248E-7</v>
      </c>
      <c r="BC88" s="10">
        <f>3/24000000*OO[[#This Row],[111 (02JUL1985 18:00:00)-Water Temperature (C)]]*OO[[#This Row],[53]]</f>
        <v>1.3911513686260001E-7</v>
      </c>
      <c r="BD88" s="10">
        <f>3/24000000*OO[[#This Row],[112 (02JUL1985 21:00:00)-Water Temperature (C)]]*OO[[#This Row],[54]]</f>
        <v>1.3259737720089999E-7</v>
      </c>
      <c r="BE88" s="10">
        <f>3/24000000*OO[[#This Row],[113 (03JUL1985 00:00:00)-Water Temperature (C)]]*OO[[#This Row],[55]]</f>
        <v>1.2810280637175001E-7</v>
      </c>
      <c r="BF88" s="10">
        <f>3/24000000*OO[[#This Row],[114 (03JUL1985 03:00:00)-Water Temperature (C)]]*OO[[#This Row],[56]]</f>
        <v>1.26485574659325E-7</v>
      </c>
      <c r="BG88" s="10">
        <f>3/24000000*OO[[#This Row],[115 (03JUL1985 06:00:00)-Water Temperature (C)]]*OO[[#This Row],[57]]</f>
        <v>1.2502265730785002E-7</v>
      </c>
      <c r="BH88" s="10">
        <f>3/24000000*OO[[#This Row],[116 (03JUL1985 09:00:00)-Water Temperature (C)]]*OO[[#This Row],[58]]</f>
        <v>1.2186413968890001E-7</v>
      </c>
      <c r="BI88" s="10">
        <f>3/24000000*OO[[#This Row],[117 (03JUL1985 12:00:00)-Water Temperature (C)]]*OO[[#This Row],[59]]</f>
        <v>1.1705618341899999E-7</v>
      </c>
      <c r="BJ88" s="10">
        <f>3/24000000*OO[[#This Row],[118 (03JUL1985 15:00:00)-Water Temperature (C)]]*OO[[#This Row],[60]]</f>
        <v>1.0884533995252499E-7</v>
      </c>
      <c r="BK88" s="10">
        <f>3/24000000*OO[[#This Row],[119 (03JUL1985 18:00:00)-Water Temperature (C)]]*OO[[#This Row],[61]]</f>
        <v>1.001335470036E-7</v>
      </c>
      <c r="BL88" s="10">
        <f>3/24000000*OO[[#This Row],[120 (03JUL1985 21:00:00)-Water Temperature (C)]]*OO[[#This Row],[62]]</f>
        <v>9.3386933202324986E-8</v>
      </c>
      <c r="BM88" s="10">
        <f>3/24000000*OO[[#This Row],[121 (04JUL1985 00:00:00)-Water Temperature (C)]]*OO[[#This Row],[63]]</f>
        <v>8.8694811136474985E-8</v>
      </c>
      <c r="BN88" s="10">
        <f>3/24000000*OO[[#This Row],[122 (04JUL1985 03:00:00)-Water Temperature (C)]]*OO[[#This Row],[64]]</f>
        <v>8.7753835933212504E-8</v>
      </c>
      <c r="BO88" s="10">
        <f>3/24000000*OO[[#This Row],[123 (04JUL1985 06:00:00)-Water Temperature (C)]]*OO[[#This Row],[65]]</f>
        <v>8.6355978660324991E-8</v>
      </c>
      <c r="BP88" s="10">
        <f>3/24000000*OO[[#This Row],[124 (04JUL1985 09:00:00)-Water Temperature (C)]]*OO[[#This Row],[66]]</f>
        <v>8.5028730281249984E-8</v>
      </c>
      <c r="BQ88" s="10">
        <f>3/24000000*OO[[#This Row],[125 (04JUL1985 12:00:00)-Water Temperature (C)]]*OO[[#This Row],[67]]</f>
        <v>8.1861788883562508E-8</v>
      </c>
      <c r="BR88" s="10">
        <f>3/24000000*OO[[#This Row],[126 (04JUL1985 15:00:00)-Water Temperature (C)]]*OO[[#This Row],[68]]</f>
        <v>7.7609313039049993E-8</v>
      </c>
      <c r="BS88" s="10">
        <f>3/24000000*OO[[#This Row],[127 (04JUL1985 18:00:00)-Water Temperature (C)]]*OO[[#This Row],[69]]</f>
        <v>7.2295699543924994E-8</v>
      </c>
      <c r="BT88" s="10">
        <f>3/24000000*OO[[#This Row],[128 (04JUL1985 21:00:00)-Water Temperature (C)]]*OO[[#This Row],[70]]</f>
        <v>6.7310272316437499E-8</v>
      </c>
      <c r="BU88" s="10">
        <f>3/24000000*OO[[#This Row],[129 (05JUL1985 00:00:00)-Water Temperature (C)]]*OO[[#This Row],[71]]</f>
        <v>6.2898810556437501E-8</v>
      </c>
      <c r="BV88" s="10">
        <f>3/24000000*OO[[#This Row],[130 (05JUL1985 03:00:00)-Water Temperature (C)]]*OO[[#This Row],[72]]</f>
        <v>6.0556181430749987E-8</v>
      </c>
      <c r="BW88" s="10">
        <f>3/24000000*OO[[#This Row],[131 (05JUL1985 06:00:00)-Water Temperature (C)]]*OO[[#This Row],[73]]</f>
        <v>5.755741746537501E-8</v>
      </c>
      <c r="BX88" s="10">
        <f>3/24000000*OO[[#This Row],[132 (05JUL1985 09:00:00)-Water Temperature (C)]]*OO[[#This Row],[74]]</f>
        <v>5.4915997159900004E-8</v>
      </c>
      <c r="BY88" s="10">
        <f>3/24000000*OO[[#This Row],[133 (05JUL1985 12:00:00)-Water Temperature (C)]]*OO[[#This Row],[75]]</f>
        <v>5.2088421598874993E-8</v>
      </c>
      <c r="BZ88" s="10">
        <f>3/24000000*OO[[#This Row],[134 (05JUL1985 15:00:00)-Water Temperature (C)]]*OO[[#This Row],[76]]</f>
        <v>4.847321536515E-8</v>
      </c>
      <c r="CA88" s="10">
        <f>3/24000000*OO[[#This Row],[135 (05JUL1985 18:00:00)-Water Temperature (C)]]*OO[[#This Row],[77]]</f>
        <v>4.5331617965999994E-8</v>
      </c>
      <c r="CB88" s="10">
        <f>3/24000000*OO[[#This Row],[136 (05JUL1985 21:00:00)-Water Temperature (C)]]*OO[[#This Row],[78]]</f>
        <v>4.2928395295499999E-8</v>
      </c>
      <c r="CC88" s="10">
        <f>3/24000000*OO[[#This Row],[137 (06JUL1985 00:00:00)-Water Temperature (C)]]*OO[[#This Row],[79]]</f>
        <v>4.1214970084900004E-8</v>
      </c>
      <c r="CD88" s="10">
        <f>3/24000000*OO[[#This Row],[138 (06JUL1985 03:00:00)-Water Temperature (C)]]*OO[[#This Row],[80]]</f>
        <v>4.0770046879837503E-8</v>
      </c>
      <c r="CE88" s="10">
        <f>3/24000000*OO[[#This Row],[139 (06JUL1985 06:00:00)-Water Temperature (C)]]*OO[[#This Row],[81]]</f>
        <v>4.0201050901950004E-8</v>
      </c>
      <c r="CF88" s="10">
        <f>3/24000000*OO[[#This Row],[140 (06JUL1985 09:00:00)-Water Temperature (C)]]*OO[[#This Row],[82]]</f>
        <v>3.9570038143562504E-8</v>
      </c>
      <c r="CG88" s="10">
        <f>3/24000000*OO[[#This Row],[141 (06JUL1985 12:00:00)-Water Temperature (C)]]*OO[[#This Row],[83]]</f>
        <v>3.8394730807350004E-8</v>
      </c>
      <c r="CH88" s="10">
        <f>3/24000000*OO[[#This Row],[142 (06JUL1985 15:00:00)-Water Temperature (C)]]*OO[[#This Row],[84]]</f>
        <v>3.6417704474087498E-8</v>
      </c>
      <c r="CI88" s="10">
        <f>3/24000000*OO[[#This Row],[143 (06JUL1985 18:00:00)-Water Temperature (C)]]*OO[[#This Row],[85]]</f>
        <v>3.4382624120624999E-8</v>
      </c>
      <c r="CJ88" s="10">
        <f>3/24000000*OO[[#This Row],[144 (06JUL1985 21:00:00)-Water Temperature (C)]]*OO[[#This Row],[86]]</f>
        <v>3.2698455551062505E-8</v>
      </c>
      <c r="CK88" s="10">
        <f>3/24000000*OO[[#This Row],[145 (07JUL1985 00:00:00)-Water Temperature (C)]]*OO[[#This Row],[87]]</f>
        <v>3.1271321027374995E-8</v>
      </c>
      <c r="CL88" s="10">
        <f>3/24000000*OO[[#This Row],[146 (07JUL1985 03:00:00)-Water Temperature (C)]]*OO[[#This Row],[88]]</f>
        <v>3.0924145378124993E-8</v>
      </c>
      <c r="CM88" s="10">
        <f>3/24000000*OO[[#This Row],[147 (07JUL1985 06:00:00)-Water Temperature (C)]]*OO[[#This Row],[89]]</f>
        <v>2.9792313156999999E-8</v>
      </c>
      <c r="CN88" s="10">
        <f>3/24000000*OO[[#This Row],[148 (07JUL1985 09:00:00)-Water Temperature (C)]]*OO[[#This Row],[90]]</f>
        <v>2.85965075623125E-8</v>
      </c>
      <c r="CO88" s="10">
        <f>3/24000000*OO[[#This Row],[149 (07JUL1985 12:00:00)-Water Temperature (C)]]*OO[[#This Row],[91]]</f>
        <v>2.6975142755099999E-8</v>
      </c>
      <c r="CP88" s="10">
        <f>3/24000000*OO[[#This Row],[150 (07JUL1985 15:00:00)-Water Temperature (C)]]*OO[[#This Row],[92]]</f>
        <v>2.5203735907125002E-8</v>
      </c>
      <c r="CQ88" s="10">
        <f>3/24000000*OO[[#This Row],[151 (07JUL1985 18:00:00)-Water Temperature (C)]]*OO[[#This Row],[93]]</f>
        <v>2.325763991985E-8</v>
      </c>
      <c r="CR88" s="10">
        <f>3/24000000*OO[[#This Row],[152 (07JUL1985 21:00:00)-Water Temperature (C)]]*OO[[#This Row],[94]]</f>
        <v>2.1713908260262502E-8</v>
      </c>
      <c r="CS88" s="10">
        <f>3/24000000*OO[[#This Row],[153 (08JUL1985 00:00:00)-Water Temperature (C)]]*OO[[#This Row],[95]]</f>
        <v>2.0836444445280004E-8</v>
      </c>
      <c r="CT88" s="10">
        <f>3/24000000*OO[[#This Row],[154 (08JUL1985 03:00:00)-Water Temperature (C)]]*OO[[#This Row],[96]]</f>
        <v>2.1001222296724997E-8</v>
      </c>
      <c r="CU88" s="10">
        <f>3/24000000*OO[[#This Row],[155 (08JUL1985 06:00:00)-Water Temperature (C)]]*OO[[#This Row],[97]]</f>
        <v>2.1155845659479998E-8</v>
      </c>
      <c r="CV88" s="10">
        <f>3/24000000*OO[[#This Row],[156 (08JUL1985 09:00:00)-Water Temperature (C)]]*OO[[#This Row],[98]]</f>
        <v>2.107352867397E-8</v>
      </c>
      <c r="CW88" s="10">
        <f>3/24000000*OO[[#This Row],[157 (08JUL1985 12:00:00)-Water Temperature (C)]]*OO[[#This Row],[99]]</f>
        <v>2.0839607465652495E-8</v>
      </c>
    </row>
    <row r="89" spans="1:101" x14ac:dyDescent="0.35">
      <c r="A89" t="s">
        <v>94</v>
      </c>
      <c r="B89">
        <v>801.98670000000004</v>
      </c>
      <c r="C89" s="10">
        <f>3/24*OO[[#This Row],[59 (26JUN1985 06:00:00)-Water Temperature (C)]]*OO[[#This Row],[1]]/SUM(OO[1])</f>
        <v>3.1019726065713159E-36</v>
      </c>
      <c r="D89" s="10">
        <f>3/24*OO[[#This Row],[60 (26JUN1985 09:00:00)-Water Temperature (C)]]*OO[[#This Row],[2]]/SUM(OO[2])</f>
        <v>8.467983582399602E-22</v>
      </c>
      <c r="E89" s="10">
        <f>3/24*OO[[#This Row],[61 (26JUN1985 12:00:00)-Water Temperature (C)]]*OO[[#This Row],[3]]/SUM(OO[3])</f>
        <v>5.672319525562952E-10</v>
      </c>
      <c r="F89" s="10">
        <f>3/24*OO[[#This Row],[62 (26JUN1985 15:00:00)-Water Temperature (C)]]*OO[[#This Row],[4]]/SUM(OO[4])</f>
        <v>2.0851014412870135E-4</v>
      </c>
      <c r="G89" s="10">
        <f>3/24*OO[[#This Row],[63 (26JUN1985 18:00:00)-Water Temperature (C)]]*OO[[#This Row],[5]]/SUM(OO[5])</f>
        <v>1.6505085373177679E-2</v>
      </c>
      <c r="H89" s="10">
        <f>3/24*OO[[#This Row],[64 (26JUN1985 21:00:00)-Water Temperature (C)]]*OO[[#This Row],[6]]/SUM(OO[6])</f>
        <v>7.0626348854457413E-2</v>
      </c>
      <c r="I89" s="10">
        <f>3/24*OO[[#This Row],[65 (27JUN1985 00:00:00)-Water Temperature (C)]]*OO[[#This Row],[7]]/SUM(OO[7])</f>
        <v>5.762412464265021E-2</v>
      </c>
      <c r="J89" s="10">
        <f>3/24*OO[[#This Row],[66 (27JUN1985 03:00:00)-Water Temperature (C)]]*OO[[#This Row],[8]]/SUM(OO[8])</f>
        <v>1.7368502456382218E-2</v>
      </c>
      <c r="K89" s="10">
        <f>3/24*OO[[#This Row],[67 (27JUN1985 06:00:00)-Water Temperature (C)]]*OO[[#This Row],[9]]/SUM(OO[9])</f>
        <v>2.8427807886750697E-3</v>
      </c>
      <c r="L89" s="10">
        <f>3/24*OO[[#This Row],[68 (27JUN1985 09:00:00)-Water Temperature (C)]]*OO[[#This Row],[10]]/SUM(OO[10])</f>
        <v>3.6570613914282702E-4</v>
      </c>
      <c r="M89" s="10">
        <f>3/24*OO[[#This Row],[69 (27JUN1985 12:00:00)-Water Temperature (C)]]*OO[[#This Row],[11]]/SUM(OO[11])</f>
        <v>7.0172020214937273E-5</v>
      </c>
      <c r="N89" s="10">
        <f>3/24*OO[[#This Row],[70 (27JUN1985 15:00:00)-Water Temperature (C)]]*OO[[#This Row],[12]]/SUM(OO[12])</f>
        <v>3.8594000079705282E-5</v>
      </c>
      <c r="O89" s="10">
        <f>3/24*OO[[#This Row],[71 (27JUN1985 18:00:00)-Water Temperature (C)]]*OO[[#This Row],[13]]/SUM(OO[13])</f>
        <v>3.7235666642585147E-5</v>
      </c>
      <c r="P89" s="10">
        <f>3/24*OO[[#This Row],[72 (27JUN1985 21:00:00)-Water Temperature (C)]]*OO[[#This Row],[14]]/SUM(OO[14])</f>
        <v>3.9655346650799366E-5</v>
      </c>
      <c r="Q89" s="10">
        <f>3/24*OO[[#This Row],[73 (28JUN1985 00:00:00)-Water Temperature (C)]]*OO[[#This Row],[15]]/SUM(OO[15])</f>
        <v>4.0280143015664592E-5</v>
      </c>
      <c r="R89" s="10">
        <f>3/24*OO[[#This Row],[74 (28JUN1985 03:00:00)-Water Temperature (C)]]*OO[[#This Row],[16]]/SUM(OO[16])</f>
        <v>3.8782318077674452E-5</v>
      </c>
      <c r="S89" s="10">
        <f>3/24*OO[[#This Row],[75 (28JUN1985 06:00:00)-Water Temperature (C)]]*OO[[#This Row],[17]]/SUM(OO[17])</f>
        <v>3.5029286972362492E-5</v>
      </c>
      <c r="T89" s="10">
        <f>3/24*OO[[#This Row],[76 (28JUN1985 09:00:00)-Water Temperature (C)]]*OO[[#This Row],[18]]/SUM(OO[18])</f>
        <v>3.1048050695795419E-5</v>
      </c>
      <c r="U89" s="10">
        <f>3/24*OO[[#This Row],[77 (28JUN1985 12:00:00)-Water Temperature (C)]]*OO[[#This Row],[19]]/SUM(OO[19])</f>
        <v>2.7187807403349348E-5</v>
      </c>
      <c r="V89" s="10">
        <f>3/24000000*OO[[#This Row],[78 (28JUN1985 15:00:00)-Water Temperature (C)]]*OO[[#This Row],[20]]</f>
        <v>2.3384706006915E-5</v>
      </c>
      <c r="W89" s="10">
        <f>3/24000000*OO[[#This Row],[79 (28JUN1985 18:00:00)-Water Temperature (C)]]*OO[[#This Row],[21]]</f>
        <v>1.9983072072652498E-5</v>
      </c>
      <c r="X89" s="10">
        <f>3/24000000*OO[[#This Row],[80 (28JUN1985 21:00:00)-Water Temperature (C)]]*OO[[#This Row],[22]]</f>
        <v>1.7309844854664997E-5</v>
      </c>
      <c r="Y89" s="10">
        <f>3/24000000*OO[[#This Row],[81 (29JUN1985 00:00:00)-Water Temperature (C)]]*OO[[#This Row],[23]]</f>
        <v>1.5294676617101248E-5</v>
      </c>
      <c r="Z89" s="10">
        <f>3/24000000*OO[[#This Row],[82 (29JUN1985 03:00:00)-Water Temperature (C)]]*OO[[#This Row],[24]]</f>
        <v>1.3577068463205E-5</v>
      </c>
      <c r="AA89" s="10">
        <f>3/24000000*OO[[#This Row],[83 (29JUN1985 06:00:00)-Water Temperature (C)]]*OO[[#This Row],[25]]</f>
        <v>1.1612139692999999E-5</v>
      </c>
      <c r="AB89" s="10">
        <f>3/24000000*OO[[#This Row],[84 (29JUN1985 09:00:00)-Water Temperature (C)]]*OO[[#This Row],[26]]</f>
        <v>1.0224438803752498E-5</v>
      </c>
      <c r="AC89" s="10">
        <f>3/24000000*OO[[#This Row],[85 (29JUN1985 12:00:00)-Water Temperature (C)]]*OO[[#This Row],[27]]</f>
        <v>8.8558091669612498E-6</v>
      </c>
      <c r="AD89" s="10">
        <f>3/24000000*OO[[#This Row],[86 (29JUN1985 15:00:00)-Water Temperature (C)]]*OO[[#This Row],[28]]</f>
        <v>7.573623564674999E-6</v>
      </c>
      <c r="AE89" s="10">
        <f>3/24000000*OO[[#This Row],[88 (29JUN1985 21:00:00)-Water Temperature (C)]]*OO[[#This Row],[30]]</f>
        <v>5.7125554937999993E-6</v>
      </c>
      <c r="AF89" s="10">
        <f>3/24000000*OO[[#This Row],[88 (29JUN1985 21:00:00)-Water Temperature (C)]]*OO[[#This Row],[30]]</f>
        <v>5.7125554937999993E-6</v>
      </c>
      <c r="AG89" s="10">
        <f>3/24000000*OO[[#This Row],[89 (30JUN1985 00:00:00)-Water Temperature (C)]]*OO[[#This Row],[31]]</f>
        <v>5.0254395484275002E-6</v>
      </c>
      <c r="AH89" s="10">
        <f>3/24000000*OO[[#This Row],[90 (30JUN1985 03:00:00)-Water Temperature (C)]]*OO[[#This Row],[32]]</f>
        <v>4.5442965073325002E-6</v>
      </c>
      <c r="AI89" s="10">
        <f>3/24000000*OO[[#This Row],[91 (30JUN1985 06:00:00)-Water Temperature (C)]]*OO[[#This Row],[33]]</f>
        <v>4.0524714769399999E-6</v>
      </c>
      <c r="AJ89" s="10">
        <f>3/24000000*OO[[#This Row],[92 (30JUN1985 09:00:00)-Water Temperature (C)]]*OO[[#This Row],[34]]</f>
        <v>3.6183993702500005E-6</v>
      </c>
      <c r="AK89" s="10">
        <f>3/24000000*OO[[#This Row],[93 (30JUN1985 12:00:00)-Water Temperature (C)]]*OO[[#This Row],[35]]</f>
        <v>3.2057492830687497E-6</v>
      </c>
      <c r="AL89" s="10">
        <f>3/24000000*OO[[#This Row],[94 (30JUN1985 15:00:00)-Water Temperature (C)]]*OO[[#This Row],[36]]</f>
        <v>2.7569666025824997E-6</v>
      </c>
      <c r="AM89" s="10">
        <f>3/24000000*OO[[#This Row],[95 (30JUN1985 18:00:00)-Water Temperature (C)]]*OO[[#This Row],[37]]</f>
        <v>2.3568921373468748E-6</v>
      </c>
      <c r="AN89" s="10">
        <f>3/24000000*OO[[#This Row],[96 (30JUN1985 21:00:00)-Water Temperature (C)]]*OO[[#This Row],[38]]</f>
        <v>1.98048062711925E-6</v>
      </c>
      <c r="AO89" s="10">
        <f>3/24000000*OO[[#This Row],[97 (01JUL1985 00:00:00)-Water Temperature (C)]]*OO[[#This Row],[39]]</f>
        <v>1.5746930723202498E-6</v>
      </c>
      <c r="AP89" s="10">
        <f>3/24000000*OO[[#This Row],[98 (01JUL1985 03:00:00)-Water Temperature (C)]]*OO[[#This Row],[40]]</f>
        <v>1.1974072732757501E-6</v>
      </c>
      <c r="AQ89" s="10">
        <f>3/24000000*OO[[#This Row],[99 (01JUL1985 06:00:00)-Water Temperature (C)]]*OO[[#This Row],[41]]</f>
        <v>8.569905017295E-7</v>
      </c>
      <c r="AR89" s="10">
        <f>3/24000000*OO[[#This Row],[100 (01JUL1985 09:00:00)-Water Temperature (C)]]*OO[[#This Row],[42]]</f>
        <v>6.1506565971562499E-7</v>
      </c>
      <c r="AS89" s="10">
        <f>3/24000000*OO[[#This Row],[101 (01JUL1985 12:00:00)-Water Temperature (C)]]*OO[[#This Row],[43]]</f>
        <v>4.5568371325299999E-7</v>
      </c>
      <c r="AT89" s="10">
        <f>3/24000000*OO[[#This Row],[102 (01JUL1985 15:00:00)-Water Temperature (C)]]*OO[[#This Row],[44]]</f>
        <v>3.55332231405E-7</v>
      </c>
      <c r="AU89" s="10">
        <f>3/24000000*OO[[#This Row],[103 (01JUL1985 18:00:00)-Water Temperature (C)]]*OO[[#This Row],[45]]</f>
        <v>2.9215563953537496E-7</v>
      </c>
      <c r="AV89" s="10">
        <f>3/24000000*OO[[#This Row],[104 (01JUL1985 21:00:00)-Water Temperature (C)]]*OO[[#This Row],[46]]</f>
        <v>2.4989302775625001E-7</v>
      </c>
      <c r="AW89" s="10">
        <f>3/24000000*OO[[#This Row],[105 (02JUL1985 00:00:00)-Water Temperature (C)]]*OO[[#This Row],[47]]</f>
        <v>2.203529256327E-7</v>
      </c>
      <c r="AX89" s="10">
        <f>3/24000000*OO[[#This Row],[106 (02JUL1985 03:00:00)-Water Temperature (C)]]*OO[[#This Row],[48]]</f>
        <v>2.0028157141574997E-7</v>
      </c>
      <c r="AY89" s="10">
        <f>3/24000000*OO[[#This Row],[107 (02JUL1985 06:00:00)-Water Temperature (C)]]*OO[[#This Row],[49]]</f>
        <v>1.8267812784374998E-7</v>
      </c>
      <c r="AZ89" s="10">
        <f>3/24000000*OO[[#This Row],[108 (02JUL1985 09:00:00)-Water Temperature (C)]]*OO[[#This Row],[50]]</f>
        <v>1.6928424274343748E-7</v>
      </c>
      <c r="BA89" s="10">
        <f>3/24000000*OO[[#This Row],[109 (02JUL1985 12:00:00)-Water Temperature (C)]]*OO[[#This Row],[51]]</f>
        <v>1.587067581051E-7</v>
      </c>
      <c r="BB89" s="10">
        <f>3/24000000*OO[[#This Row],[110 (02JUL1985 15:00:00)-Water Temperature (C)]]*OO[[#This Row],[52]]</f>
        <v>1.476988002315E-7</v>
      </c>
      <c r="BC89" s="10">
        <f>3/24000000*OO[[#This Row],[111 (02JUL1985 18:00:00)-Water Temperature (C)]]*OO[[#This Row],[53]]</f>
        <v>1.3709095265986249E-7</v>
      </c>
      <c r="BD89" s="10">
        <f>3/24000000*OO[[#This Row],[112 (02JUL1985 21:00:00)-Water Temperature (C)]]*OO[[#This Row],[54]]</f>
        <v>1.3054020231419998E-7</v>
      </c>
      <c r="BE89" s="10">
        <f>3/24000000*OO[[#This Row],[113 (03JUL1985 00:00:00)-Water Temperature (C)]]*OO[[#This Row],[55]]</f>
        <v>1.2608750909981249E-7</v>
      </c>
      <c r="BF89" s="10">
        <f>3/24000000*OO[[#This Row],[114 (03JUL1985 03:00:00)-Water Temperature (C)]]*OO[[#This Row],[56]]</f>
        <v>1.2468987346845001E-7</v>
      </c>
      <c r="BG89" s="10">
        <f>3/24000000*OO[[#This Row],[115 (03JUL1985 06:00:00)-Water Temperature (C)]]*OO[[#This Row],[57]]</f>
        <v>1.2345107329231248E-7</v>
      </c>
      <c r="BH89" s="10">
        <f>3/24000000*OO[[#This Row],[116 (03JUL1985 09:00:00)-Water Temperature (C)]]*OO[[#This Row],[58]]</f>
        <v>1.2045440984850001E-7</v>
      </c>
      <c r="BI89" s="10">
        <f>3/24000000*OO[[#This Row],[117 (03JUL1985 12:00:00)-Water Temperature (C)]]*OO[[#This Row],[59]]</f>
        <v>1.1573337755553749E-7</v>
      </c>
      <c r="BJ89" s="10">
        <f>3/24000000*OO[[#This Row],[118 (03JUL1985 15:00:00)-Water Temperature (C)]]*OO[[#This Row],[60]]</f>
        <v>1.0745617542789998E-7</v>
      </c>
      <c r="BK89" s="10">
        <f>3/24000000*OO[[#This Row],[119 (03JUL1985 18:00:00)-Water Temperature (C)]]*OO[[#This Row],[61]]</f>
        <v>9.8638761300549995E-8</v>
      </c>
      <c r="BL89" s="10">
        <f>3/24000000*OO[[#This Row],[120 (03JUL1985 21:00:00)-Water Temperature (C)]]*OO[[#This Row],[62]]</f>
        <v>9.1936146795312504E-8</v>
      </c>
      <c r="BM89" s="10">
        <f>3/24000000*OO[[#This Row],[121 (04JUL1985 00:00:00)-Water Temperature (C)]]*OO[[#This Row],[63]]</f>
        <v>8.7353055854349991E-8</v>
      </c>
      <c r="BN89" s="10">
        <f>3/24000000*OO[[#This Row],[122 (04JUL1985 03:00:00)-Water Temperature (C)]]*OO[[#This Row],[64]]</f>
        <v>8.6642364394250002E-8</v>
      </c>
      <c r="BO89" s="10">
        <f>3/24000000*OO[[#This Row],[123 (04JUL1985 06:00:00)-Water Temperature (C)]]*OO[[#This Row],[65]]</f>
        <v>8.5272860370562509E-8</v>
      </c>
      <c r="BP89" s="10">
        <f>3/24000000*OO[[#This Row],[124 (04JUL1985 09:00:00)-Water Temperature (C)]]*OO[[#This Row],[66]]</f>
        <v>8.3878741741099996E-8</v>
      </c>
      <c r="BQ89" s="10">
        <f>3/24000000*OO[[#This Row],[125 (04JUL1985 12:00:00)-Water Temperature (C)]]*OO[[#This Row],[67]]</f>
        <v>8.0621417320424989E-8</v>
      </c>
      <c r="BR89" s="10">
        <f>3/24000000*OO[[#This Row],[126 (04JUL1985 15:00:00)-Water Temperature (C)]]*OO[[#This Row],[68]]</f>
        <v>7.6363526622300001E-8</v>
      </c>
      <c r="BS89" s="10">
        <f>3/24000000*OO[[#This Row],[127 (04JUL1985 18:00:00)-Water Temperature (C)]]*OO[[#This Row],[69]]</f>
        <v>7.1101000074487491E-8</v>
      </c>
      <c r="BT89" s="10">
        <f>3/24000000*OO[[#This Row],[128 (04JUL1985 21:00:00)-Water Temperature (C)]]*OO[[#This Row],[70]]</f>
        <v>6.6224910581062488E-8</v>
      </c>
      <c r="BU89" s="10">
        <f>3/24000000*OO[[#This Row],[129 (05JUL1985 00:00:00)-Water Temperature (C)]]*OO[[#This Row],[71]]</f>
        <v>6.193457069452499E-8</v>
      </c>
      <c r="BV89" s="10">
        <f>3/24000000*OO[[#This Row],[130 (05JUL1985 03:00:00)-Water Temperature (C)]]*OO[[#This Row],[72]]</f>
        <v>5.9763793302187496E-8</v>
      </c>
      <c r="BW89" s="10">
        <f>3/24000000*OO[[#This Row],[131 (05JUL1985 06:00:00)-Water Temperature (C)]]*OO[[#This Row],[73]]</f>
        <v>5.6831179322374998E-8</v>
      </c>
      <c r="BX89" s="10">
        <f>3/24000000*OO[[#This Row],[132 (05JUL1985 09:00:00)-Water Temperature (C)]]*OO[[#This Row],[74]]</f>
        <v>5.4214426524500001E-8</v>
      </c>
      <c r="BY89" s="10">
        <f>3/24000000*OO[[#This Row],[133 (05JUL1985 12:00:00)-Water Temperature (C)]]*OO[[#This Row],[75]]</f>
        <v>5.13867609255E-8</v>
      </c>
      <c r="BZ89" s="10">
        <f>3/24000000*OO[[#This Row],[134 (05JUL1985 15:00:00)-Water Temperature (C)]]*OO[[#This Row],[76]]</f>
        <v>4.7709826206574997E-8</v>
      </c>
      <c r="CA89" s="10">
        <f>3/24000000*OO[[#This Row],[135 (05JUL1985 18:00:00)-Water Temperature (C)]]*OO[[#This Row],[77]]</f>
        <v>4.4539375692749995E-8</v>
      </c>
      <c r="CB89" s="10">
        <f>3/24000000*OO[[#This Row],[136 (05JUL1985 21:00:00)-Water Temperature (C)]]*OO[[#This Row],[78]]</f>
        <v>4.2165020546599996E-8</v>
      </c>
      <c r="CC89" s="10">
        <f>3/24000000*OO[[#This Row],[137 (06JUL1985 00:00:00)-Water Temperature (C)]]*OO[[#This Row],[79]]</f>
        <v>4.0500366046987495E-8</v>
      </c>
      <c r="CD89" s="10">
        <f>3/24000000*OO[[#This Row],[138 (06JUL1985 03:00:00)-Water Temperature (C)]]*OO[[#This Row],[80]]</f>
        <v>4.0151988723750006E-8</v>
      </c>
      <c r="CE89" s="10">
        <f>3/24000000*OO[[#This Row],[139 (06JUL1985 06:00:00)-Water Temperature (C)]]*OO[[#This Row],[81]]</f>
        <v>3.9633237709312505E-8</v>
      </c>
      <c r="CF89" s="10">
        <f>3/24000000*OO[[#This Row],[140 (06JUL1985 09:00:00)-Water Temperature (C)]]*OO[[#This Row],[82]]</f>
        <v>3.90177244326375E-8</v>
      </c>
      <c r="CG89" s="10">
        <f>3/24000000*OO[[#This Row],[141 (06JUL1985 12:00:00)-Water Temperature (C)]]*OO[[#This Row],[83]]</f>
        <v>3.7825672625999996E-8</v>
      </c>
      <c r="CH89" s="10">
        <f>3/24000000*OO[[#This Row],[142 (06JUL1985 15:00:00)-Water Temperature (C)]]*OO[[#This Row],[84]]</f>
        <v>3.5802105846199999E-8</v>
      </c>
      <c r="CI89" s="10">
        <f>3/24000000*OO[[#This Row],[143 (06JUL1985 18:00:00)-Water Temperature (C)]]*OO[[#This Row],[85]]</f>
        <v>3.3743229035099996E-8</v>
      </c>
      <c r="CJ89" s="10">
        <f>3/24000000*OO[[#This Row],[144 (06JUL1985 21:00:00)-Water Temperature (C)]]*OO[[#This Row],[86]]</f>
        <v>3.2089277301412501E-8</v>
      </c>
      <c r="CK89" s="10">
        <f>3/24000000*OO[[#This Row],[145 (07JUL1985 00:00:00)-Water Temperature (C)]]*OO[[#This Row],[87]]</f>
        <v>3.0703916380375002E-8</v>
      </c>
      <c r="CL89" s="10">
        <f>3/24000000*OO[[#This Row],[146 (07JUL1985 03:00:00)-Water Temperature (C)]]*OO[[#This Row],[88]]</f>
        <v>3.0442908977549998E-8</v>
      </c>
      <c r="CM89" s="10">
        <f>3/24000000*OO[[#This Row],[147 (07JUL1985 06:00:00)-Water Temperature (C)]]*OO[[#This Row],[89]]</f>
        <v>2.9323864598925001E-8</v>
      </c>
      <c r="CN89" s="10">
        <f>3/24000000*OO[[#This Row],[148 (07JUL1985 09:00:00)-Water Temperature (C)]]*OO[[#This Row],[90]]</f>
        <v>2.8129521260400001E-8</v>
      </c>
      <c r="CO89" s="10">
        <f>3/24000000*OO[[#This Row],[149 (07JUL1985 12:00:00)-Water Temperature (C)]]*OO[[#This Row],[91]]</f>
        <v>2.6554898182637498E-8</v>
      </c>
      <c r="CP89" s="10">
        <f>3/24000000*OO[[#This Row],[150 (07JUL1985 15:00:00)-Water Temperature (C)]]*OO[[#This Row],[92]]</f>
        <v>2.4820999272900001E-8</v>
      </c>
      <c r="CQ89" s="10">
        <f>3/24000000*OO[[#This Row],[151 (07JUL1985 18:00:00)-Water Temperature (C)]]*OO[[#This Row],[93]]</f>
        <v>2.2889658075000002E-8</v>
      </c>
      <c r="CR89" s="10">
        <f>3/24000000*OO[[#This Row],[152 (07JUL1985 21:00:00)-Water Temperature (C)]]*OO[[#This Row],[94]]</f>
        <v>2.1347382183750002E-8</v>
      </c>
      <c r="CS89" s="10">
        <f>3/24000000*OO[[#This Row],[153 (08JUL1985 00:00:00)-Water Temperature (C)]]*OO[[#This Row],[95]]</f>
        <v>2.0472451041324998E-8</v>
      </c>
      <c r="CT89" s="10">
        <f>3/24000000*OO[[#This Row],[154 (08JUL1985 03:00:00)-Water Temperature (C)]]*OO[[#This Row],[96]]</f>
        <v>2.0682568060244999E-8</v>
      </c>
      <c r="CU89" s="10">
        <f>3/24000000*OO[[#This Row],[155 (08JUL1985 06:00:00)-Water Temperature (C)]]*OO[[#This Row],[97]]</f>
        <v>2.0866085827892494E-8</v>
      </c>
      <c r="CV89" s="10">
        <f>3/24000000*OO[[#This Row],[156 (08JUL1985 09:00:00)-Water Temperature (C)]]*OO[[#This Row],[98]]</f>
        <v>2.07736669238175E-8</v>
      </c>
      <c r="CW89" s="10">
        <f>3/24000000*OO[[#This Row],[157 (08JUL1985 12:00:00)-Water Temperature (C)]]*OO[[#This Row],[99]]</f>
        <v>2.0509297844186249E-8</v>
      </c>
    </row>
    <row r="90" spans="1:101" x14ac:dyDescent="0.35">
      <c r="A90" t="s">
        <v>95</v>
      </c>
      <c r="B90">
        <v>810.46929999999998</v>
      </c>
      <c r="C90" s="10">
        <f>3/24*OO[[#This Row],[59 (26JUN1985 06:00:00)-Water Temperature (C)]]*OO[[#This Row],[1]]/SUM(OO[1])</f>
        <v>3.5272816874534972E-37</v>
      </c>
      <c r="D90" s="10">
        <f>3/24*OO[[#This Row],[60 (26JUN1985 09:00:00)-Water Temperature (C)]]*OO[[#This Row],[2]]/SUM(OO[2])</f>
        <v>1.3786131134258115E-22</v>
      </c>
      <c r="E90" s="10">
        <f>3/24*OO[[#This Row],[61 (26JUN1985 12:00:00)-Water Temperature (C)]]*OO[[#This Row],[3]]/SUM(OO[3])</f>
        <v>1.1794742944356002E-10</v>
      </c>
      <c r="F90" s="10">
        <f>3/24*OO[[#This Row],[62 (26JUN1985 15:00:00)-Water Temperature (C)]]*OO[[#This Row],[4]]/SUM(OO[4])</f>
        <v>1.4012543392496739E-4</v>
      </c>
      <c r="G90" s="10">
        <f>3/24*OO[[#This Row],[63 (26JUN1985 18:00:00)-Water Temperature (C)]]*OO[[#This Row],[5]]/SUM(OO[5])</f>
        <v>1.4444903525112671E-2</v>
      </c>
      <c r="H90" s="10">
        <f>3/24*OO[[#This Row],[64 (26JUN1985 21:00:00)-Water Temperature (C)]]*OO[[#This Row],[6]]/SUM(OO[6])</f>
        <v>7.2473653090810553E-2</v>
      </c>
      <c r="I90" s="10">
        <f>3/24*OO[[#This Row],[65 (27JUN1985 00:00:00)-Water Temperature (C)]]*OO[[#This Row],[7]]/SUM(OO[7])</f>
        <v>6.5847012260886781E-2</v>
      </c>
      <c r="J90" s="10">
        <f>3/24*OO[[#This Row],[66 (27JUN1985 03:00:00)-Water Temperature (C)]]*OO[[#This Row],[8]]/SUM(OO[8])</f>
        <v>2.1374768548245049E-2</v>
      </c>
      <c r="K90" s="10">
        <f>3/24*OO[[#This Row],[67 (27JUN1985 06:00:00)-Water Temperature (C)]]*OO[[#This Row],[9]]/SUM(OO[9])</f>
        <v>3.657284572651371E-3</v>
      </c>
      <c r="L90" s="10">
        <f>3/24*OO[[#This Row],[68 (27JUN1985 09:00:00)-Water Temperature (C)]]*OO[[#This Row],[10]]/SUM(OO[10])</f>
        <v>4.7411862266075465E-4</v>
      </c>
      <c r="M90" s="10">
        <f>3/24*OO[[#This Row],[69 (27JUN1985 12:00:00)-Water Temperature (C)]]*OO[[#This Row],[11]]/SUM(OO[11])</f>
        <v>8.4539329212058993E-5</v>
      </c>
      <c r="N90" s="10">
        <f>3/24*OO[[#This Row],[70 (27JUN1985 15:00:00)-Water Temperature (C)]]*OO[[#This Row],[12]]/SUM(OO[12])</f>
        <v>4.2726120900184772E-5</v>
      </c>
      <c r="O90" s="10">
        <f>3/24*OO[[#This Row],[71 (27JUN1985 18:00:00)-Water Temperature (C)]]*OO[[#This Row],[13]]/SUM(OO[13])</f>
        <v>4.0262642499664889E-5</v>
      </c>
      <c r="P90" s="10">
        <f>3/24*OO[[#This Row],[72 (27JUN1985 21:00:00)-Water Temperature (C)]]*OO[[#This Row],[14]]/SUM(OO[14])</f>
        <v>4.2944884393150701E-5</v>
      </c>
      <c r="Q90" s="10">
        <f>3/24*OO[[#This Row],[73 (28JUN1985 00:00:00)-Water Temperature (C)]]*OO[[#This Row],[15]]/SUM(OO[15])</f>
        <v>4.3992710865542119E-5</v>
      </c>
      <c r="R90" s="10">
        <f>3/24*OO[[#This Row],[74 (28JUN1985 03:00:00)-Water Temperature (C)]]*OO[[#This Row],[16]]/SUM(OO[16])</f>
        <v>4.2785757407331519E-5</v>
      </c>
      <c r="S90" s="10">
        <f>3/24*OO[[#This Row],[75 (28JUN1985 06:00:00)-Water Temperature (C)]]*OO[[#This Row],[17]]/SUM(OO[17])</f>
        <v>3.8825325922314191E-5</v>
      </c>
      <c r="T90" s="10">
        <f>3/24*OO[[#This Row],[76 (28JUN1985 09:00:00)-Water Temperature (C)]]*OO[[#This Row],[18]]/SUM(OO[18])</f>
        <v>3.4538603949478102E-5</v>
      </c>
      <c r="U90" s="10">
        <f>3/24*OO[[#This Row],[77 (28JUN1985 12:00:00)-Water Temperature (C)]]*OO[[#This Row],[19]]/SUM(OO[19])</f>
        <v>3.0296235874096503E-5</v>
      </c>
      <c r="V90" s="10">
        <f>3/24000000*OO[[#This Row],[78 (28JUN1985 15:00:00)-Water Temperature (C)]]*OO[[#This Row],[20]]</f>
        <v>2.6110658728687498E-5</v>
      </c>
      <c r="W90" s="10">
        <f>3/24000000*OO[[#This Row],[79 (28JUN1985 18:00:00)-Water Temperature (C)]]*OO[[#This Row],[21]]</f>
        <v>2.2318829512256246E-5</v>
      </c>
      <c r="X90" s="10">
        <f>3/24000000*OO[[#This Row],[80 (28JUN1985 21:00:00)-Water Temperature (C)]]*OO[[#This Row],[22]]</f>
        <v>1.9364179017325001E-5</v>
      </c>
      <c r="Y90" s="10">
        <f>3/24000000*OO[[#This Row],[81 (29JUN1985 00:00:00)-Water Temperature (C)]]*OO[[#This Row],[23]]</f>
        <v>1.7156088642907498E-5</v>
      </c>
      <c r="Z90" s="10">
        <f>3/24000000*OO[[#This Row],[82 (29JUN1985 03:00:00)-Water Temperature (C)]]*OO[[#This Row],[24]]</f>
        <v>1.5316899025038751E-5</v>
      </c>
      <c r="AA90" s="10">
        <f>3/24000000*OO[[#This Row],[83 (29JUN1985 06:00:00)-Water Temperature (C)]]*OO[[#This Row],[25]]</f>
        <v>1.3121122312439999E-5</v>
      </c>
      <c r="AB90" s="10">
        <f>3/24000000*OO[[#This Row],[84 (29JUN1985 09:00:00)-Water Temperature (C)]]*OO[[#This Row],[26]]</f>
        <v>1.1588472448474998E-5</v>
      </c>
      <c r="AC90" s="10">
        <f>3/24000000*OO[[#This Row],[85 (29JUN1985 12:00:00)-Water Temperature (C)]]*OO[[#This Row],[27]]</f>
        <v>1.0058328897646249E-5</v>
      </c>
      <c r="AD90" s="10">
        <f>3/24000000*OO[[#This Row],[86 (29JUN1985 15:00:00)-Water Temperature (C)]]*OO[[#This Row],[28]]</f>
        <v>8.6076204737599999E-6</v>
      </c>
      <c r="AE90" s="10">
        <f>3/24000000*OO[[#This Row],[88 (29JUN1985 21:00:00)-Water Temperature (C)]]*OO[[#This Row],[30]]</f>
        <v>6.5031485775437494E-6</v>
      </c>
      <c r="AF90" s="10">
        <f>3/24000000*OO[[#This Row],[88 (29JUN1985 21:00:00)-Water Temperature (C)]]*OO[[#This Row],[30]]</f>
        <v>6.5031485775437494E-6</v>
      </c>
      <c r="AG90" s="10">
        <f>3/24000000*OO[[#This Row],[89 (30JUN1985 00:00:00)-Water Temperature (C)]]*OO[[#This Row],[31]]</f>
        <v>5.7344637866099997E-6</v>
      </c>
      <c r="AH90" s="10">
        <f>3/24000000*OO[[#This Row],[90 (30JUN1985 03:00:00)-Water Temperature (C)]]*OO[[#This Row],[32]]</f>
        <v>5.2127459969862492E-6</v>
      </c>
      <c r="AI90" s="10">
        <f>3/24000000*OO[[#This Row],[91 (30JUN1985 06:00:00)-Water Temperature (C)]]*OO[[#This Row],[33]]</f>
        <v>4.6612239713374996E-6</v>
      </c>
      <c r="AJ90" s="10">
        <f>3/24000000*OO[[#This Row],[92 (30JUN1985 09:00:00)-Water Temperature (C)]]*OO[[#This Row],[34]]</f>
        <v>4.1667689174099998E-6</v>
      </c>
      <c r="AK90" s="10">
        <f>3/24000000*OO[[#This Row],[93 (30JUN1985 12:00:00)-Water Temperature (C)]]*OO[[#This Row],[35]]</f>
        <v>3.6939497338875002E-6</v>
      </c>
      <c r="AL90" s="10">
        <f>3/24000000*OO[[#This Row],[94 (30JUN1985 15:00:00)-Water Temperature (C)]]*OO[[#This Row],[36]]</f>
        <v>3.1740543173437497E-6</v>
      </c>
      <c r="AM90" s="10">
        <f>3/24000000*OO[[#This Row],[95 (30JUN1985 18:00:00)-Water Temperature (C)]]*OO[[#This Row],[37]]</f>
        <v>2.7120056968949995E-6</v>
      </c>
      <c r="AN90" s="10">
        <f>3/24000000*OO[[#This Row],[96 (30JUN1985 21:00:00)-Water Temperature (C)]]*OO[[#This Row],[38]]</f>
        <v>2.2894764177678749E-6</v>
      </c>
      <c r="AO90" s="10">
        <f>3/24000000*OO[[#This Row],[97 (01JUL1985 00:00:00)-Water Temperature (C)]]*OO[[#This Row],[39]]</f>
        <v>1.8333080720234996E-6</v>
      </c>
      <c r="AP90" s="10">
        <f>3/24000000*OO[[#This Row],[98 (01JUL1985 03:00:00)-Water Temperature (C)]]*OO[[#This Row],[40]]</f>
        <v>1.405304999858125E-6</v>
      </c>
      <c r="AQ90" s="10">
        <f>3/24000000*OO[[#This Row],[99 (01JUL1985 06:00:00)-Water Temperature (C)]]*OO[[#This Row],[41]]</f>
        <v>1.00931101806125E-6</v>
      </c>
      <c r="AR90" s="10">
        <f>3/24000000*OO[[#This Row],[100 (01JUL1985 09:00:00)-Water Temperature (C)]]*OO[[#This Row],[42]]</f>
        <v>7.2178775175150007E-7</v>
      </c>
      <c r="AS90" s="10">
        <f>3/24000000*OO[[#This Row],[101 (01JUL1985 12:00:00)-Water Temperature (C)]]*OO[[#This Row],[43]]</f>
        <v>5.3222518696425008E-7</v>
      </c>
      <c r="AT90" s="10">
        <f>3/24000000*OO[[#This Row],[102 (01JUL1985 15:00:00)-Water Temperature (C)]]*OO[[#This Row],[44]]</f>
        <v>4.1216989127624999E-7</v>
      </c>
      <c r="AU90" s="10">
        <f>3/24000000*OO[[#This Row],[103 (01JUL1985 18:00:00)-Water Temperature (C)]]*OO[[#This Row],[45]]</f>
        <v>3.3719124840150007E-7</v>
      </c>
      <c r="AV90" s="10">
        <f>3/24000000*OO[[#This Row],[104 (01JUL1985 21:00:00)-Water Temperature (C)]]*OO[[#This Row],[46]]</f>
        <v>2.8759887955899999E-7</v>
      </c>
      <c r="AW90" s="10">
        <f>3/24000000*OO[[#This Row],[105 (02JUL1985 00:00:00)-Water Temperature (C)]]*OO[[#This Row],[47]]</f>
        <v>2.5350936949799998E-7</v>
      </c>
      <c r="AX90" s="10">
        <f>3/24000000*OO[[#This Row],[106 (02JUL1985 03:00:00)-Water Temperature (C)]]*OO[[#This Row],[48]]</f>
        <v>2.3091605532450003E-7</v>
      </c>
      <c r="AY90" s="10">
        <f>3/24000000*OO[[#This Row],[107 (02JUL1985 06:00:00)-Water Temperature (C)]]*OO[[#This Row],[49]]</f>
        <v>2.1069201957764998E-7</v>
      </c>
      <c r="AZ90" s="10">
        <f>3/24000000*OO[[#This Row],[108 (02JUL1985 09:00:00)-Water Temperature (C)]]*OO[[#This Row],[50]]</f>
        <v>1.9498293452126251E-7</v>
      </c>
      <c r="BA90" s="10">
        <f>3/24000000*OO[[#This Row],[109 (02JUL1985 12:00:00)-Water Temperature (C)]]*OO[[#This Row],[51]]</f>
        <v>1.8232160860979997E-7</v>
      </c>
      <c r="BB90" s="10">
        <f>3/24000000*OO[[#This Row],[110 (02JUL1985 15:00:00)-Water Temperature (C)]]*OO[[#This Row],[52]]</f>
        <v>1.6913220989820001E-7</v>
      </c>
      <c r="BC90" s="10">
        <f>3/24000000*OO[[#This Row],[111 (02JUL1985 18:00:00)-Water Temperature (C)]]*OO[[#This Row],[53]]</f>
        <v>1.5626884415592497E-7</v>
      </c>
      <c r="BD90" s="10">
        <f>3/24000000*OO[[#This Row],[112 (02JUL1985 21:00:00)-Water Temperature (C)]]*OO[[#This Row],[54]]</f>
        <v>1.4861653459999999E-7</v>
      </c>
      <c r="BE90" s="10">
        <f>3/24000000*OO[[#This Row],[113 (03JUL1985 00:00:00)-Water Temperature (C)]]*OO[[#This Row],[55]]</f>
        <v>1.4349777673879999E-7</v>
      </c>
      <c r="BF90" s="10">
        <f>3/24000000*OO[[#This Row],[114 (03JUL1985 03:00:00)-Water Temperature (C)]]*OO[[#This Row],[56]]</f>
        <v>1.4215042877658747E-7</v>
      </c>
      <c r="BG90" s="10">
        <f>3/24000000*OO[[#This Row],[115 (03JUL1985 06:00:00)-Water Temperature (C)]]*OO[[#This Row],[57]]</f>
        <v>1.4105497946662502E-7</v>
      </c>
      <c r="BH90" s="10">
        <f>3/24000000*OO[[#This Row],[116 (03JUL1985 09:00:00)-Water Temperature (C)]]*OO[[#This Row],[58]]</f>
        <v>1.3786814185700002E-7</v>
      </c>
      <c r="BI90" s="10">
        <f>3/24000000*OO[[#This Row],[117 (03JUL1985 12:00:00)-Water Temperature (C)]]*OO[[#This Row],[59]]</f>
        <v>1.3259301271762499E-7</v>
      </c>
      <c r="BJ90" s="10">
        <f>3/24000000*OO[[#This Row],[118 (03JUL1985 15:00:00)-Water Temperature (C)]]*OO[[#This Row],[60]]</f>
        <v>1.2306228397122501E-7</v>
      </c>
      <c r="BK90" s="10">
        <f>3/24000000*OO[[#This Row],[119 (03JUL1985 18:00:00)-Water Temperature (C)]]*OO[[#This Row],[61]]</f>
        <v>1.1266947526274999E-7</v>
      </c>
      <c r="BL90" s="10">
        <f>3/24000000*OO[[#This Row],[120 (03JUL1985 21:00:00)-Water Temperature (C)]]*OO[[#This Row],[62]]</f>
        <v>1.0494463146281249E-7</v>
      </c>
      <c r="BM90" s="10">
        <f>3/24000000*OO[[#This Row],[121 (04JUL1985 00:00:00)-Water Temperature (C)]]*OO[[#This Row],[63]]</f>
        <v>9.9719871111750001E-8</v>
      </c>
      <c r="BN90" s="10">
        <f>3/24000000*OO[[#This Row],[122 (04JUL1985 03:00:00)-Water Temperature (C)]]*OO[[#This Row],[64]]</f>
        <v>9.9203866673400004E-8</v>
      </c>
      <c r="BO90" s="10">
        <f>3/24000000*OO[[#This Row],[123 (04JUL1985 06:00:00)-Water Temperature (C)]]*OO[[#This Row],[65]]</f>
        <v>9.7708142365499987E-8</v>
      </c>
      <c r="BP90" s="10">
        <f>3/24000000*OO[[#This Row],[124 (04JUL1985 09:00:00)-Water Temperature (C)]]*OO[[#This Row],[66]]</f>
        <v>9.6041547315000004E-8</v>
      </c>
      <c r="BQ90" s="10">
        <f>3/24000000*OO[[#This Row],[125 (04JUL1985 12:00:00)-Water Temperature (C)]]*OO[[#This Row],[67]]</f>
        <v>9.2182634027400002E-8</v>
      </c>
      <c r="BR90" s="10">
        <f>3/24000000*OO[[#This Row],[126 (04JUL1985 15:00:00)-Water Temperature (C)]]*OO[[#This Row],[68]]</f>
        <v>8.7267018034462497E-8</v>
      </c>
      <c r="BS90" s="10">
        <f>3/24000000*OO[[#This Row],[127 (04JUL1985 18:00:00)-Water Temperature (C)]]*OO[[#This Row],[69]]</f>
        <v>8.1203616628749976E-8</v>
      </c>
      <c r="BT90" s="10">
        <f>3/24000000*OO[[#This Row],[128 (04JUL1985 21:00:00)-Water Temperature (C)]]*OO[[#This Row],[70]]</f>
        <v>7.567735896798749E-8</v>
      </c>
      <c r="BU90" s="10">
        <f>3/24000000*OO[[#This Row],[129 (05JUL1985 00:00:00)-Water Temperature (C)]]*OO[[#This Row],[71]]</f>
        <v>7.0815045589387502E-8</v>
      </c>
      <c r="BV90" s="10">
        <f>3/24000000*OO[[#This Row],[130 (05JUL1985 03:00:00)-Water Temperature (C)]]*OO[[#This Row],[72]]</f>
        <v>6.8508965039649996E-8</v>
      </c>
      <c r="BW90" s="10">
        <f>3/24000000*OO[[#This Row],[131 (05JUL1985 06:00:00)-Water Temperature (C)]]*OO[[#This Row],[73]]</f>
        <v>6.5203736739749992E-8</v>
      </c>
      <c r="BX90" s="10">
        <f>3/24000000*OO[[#This Row],[132 (05JUL1985 09:00:00)-Water Temperature (C)]]*OO[[#This Row],[74]]</f>
        <v>6.21882882083E-8</v>
      </c>
      <c r="BY90" s="10">
        <f>3/24000000*OO[[#This Row],[133 (05JUL1985 12:00:00)-Water Temperature (C)]]*OO[[#This Row],[75]]</f>
        <v>5.8912999750537501E-8</v>
      </c>
      <c r="BZ90" s="10">
        <f>3/24000000*OO[[#This Row],[134 (05JUL1985 15:00:00)-Water Temperature (C)]]*OO[[#This Row],[76]]</f>
        <v>5.4577648075500005E-8</v>
      </c>
      <c r="CA90" s="10">
        <f>3/24000000*OO[[#This Row],[135 (05JUL1985 18:00:00)-Water Temperature (C)]]*OO[[#This Row],[77]]</f>
        <v>5.0827425966249998E-8</v>
      </c>
      <c r="CB90" s="10">
        <f>3/24000000*OO[[#This Row],[136 (05JUL1985 21:00:00)-Water Temperature (C)]]*OO[[#This Row],[78]]</f>
        <v>4.8090206533424996E-8</v>
      </c>
      <c r="CC90" s="10">
        <f>3/24000000*OO[[#This Row],[137 (06JUL1985 00:00:00)-Water Temperature (C)]]*OO[[#This Row],[79]]</f>
        <v>4.618688524064999E-8</v>
      </c>
      <c r="CD90" s="10">
        <f>3/24000000*OO[[#This Row],[138 (06JUL1985 03:00:00)-Water Temperature (C)]]*OO[[#This Row],[80]]</f>
        <v>4.5900905937012504E-8</v>
      </c>
      <c r="CE90" s="10">
        <f>3/24000000*OO[[#This Row],[139 (06JUL1985 06:00:00)-Water Temperature (C)]]*OO[[#This Row],[81]]</f>
        <v>4.5370531767599993E-8</v>
      </c>
      <c r="CF90" s="10">
        <f>3/24000000*OO[[#This Row],[140 (06JUL1985 09:00:00)-Water Temperature (C)]]*OO[[#This Row],[82]]</f>
        <v>4.4679463045099996E-8</v>
      </c>
      <c r="CG90" s="10">
        <f>3/24000000*OO[[#This Row],[141 (06JUL1985 12:00:00)-Water Temperature (C)]]*OO[[#This Row],[83]]</f>
        <v>4.328405748506249E-8</v>
      </c>
      <c r="CH90" s="10">
        <f>3/24000000*OO[[#This Row],[142 (06JUL1985 15:00:00)-Water Temperature (C)]]*OO[[#This Row],[84]]</f>
        <v>4.0895434079187492E-8</v>
      </c>
      <c r="CI90" s="10">
        <f>3/24000000*OO[[#This Row],[143 (06JUL1985 18:00:00)-Water Temperature (C)]]*OO[[#This Row],[85]]</f>
        <v>3.8450107565874993E-8</v>
      </c>
      <c r="CJ90" s="10">
        <f>3/24000000*OO[[#This Row],[144 (06JUL1985 21:00:00)-Water Temperature (C)]]*OO[[#This Row],[86]]</f>
        <v>3.6559312363937496E-8</v>
      </c>
      <c r="CK90" s="10">
        <f>3/24000000*OO[[#This Row],[145 (07JUL1985 00:00:00)-Water Temperature (C)]]*OO[[#This Row],[87]]</f>
        <v>3.4986694544075E-8</v>
      </c>
      <c r="CL90" s="10">
        <f>3/24000000*OO[[#This Row],[146 (07JUL1985 03:00:00)-Water Temperature (C)]]*OO[[#This Row],[88]]</f>
        <v>3.4781932399000003E-8</v>
      </c>
      <c r="CM90" s="10">
        <f>3/24000000*OO[[#This Row],[147 (07JUL1985 06:00:00)-Water Temperature (C)]]*OO[[#This Row],[89]]</f>
        <v>3.3537793245774996E-8</v>
      </c>
      <c r="CN90" s="10">
        <f>3/24000000*OO[[#This Row],[148 (07JUL1985 09:00:00)-Water Temperature (C)]]*OO[[#This Row],[90]]</f>
        <v>3.2131401408387503E-8</v>
      </c>
      <c r="CO90" s="10">
        <f>3/24000000*OO[[#This Row],[149 (07JUL1985 12:00:00)-Water Temperature (C)]]*OO[[#This Row],[91]]</f>
        <v>3.0356131662375003E-8</v>
      </c>
      <c r="CP90" s="10">
        <f>3/24000000*OO[[#This Row],[150 (07JUL1985 15:00:00)-Water Temperature (C)]]*OO[[#This Row],[92]]</f>
        <v>2.84034776320625E-8</v>
      </c>
      <c r="CQ90" s="10">
        <f>3/24000000*OO[[#This Row],[151 (07JUL1985 18:00:00)-Water Temperature (C)]]*OO[[#This Row],[93]]</f>
        <v>2.6176016341824997E-8</v>
      </c>
      <c r="CR90" s="10">
        <f>3/24000000*OO[[#This Row],[152 (07JUL1985 21:00:00)-Water Temperature (C)]]*OO[[#This Row],[94]]</f>
        <v>2.4379202569099994E-8</v>
      </c>
      <c r="CS90" s="10">
        <f>3/24000000*OO[[#This Row],[153 (08JUL1985 00:00:00)-Water Temperature (C)]]*OO[[#This Row],[95]]</f>
        <v>2.3345082697937498E-8</v>
      </c>
      <c r="CT90" s="10">
        <f>3/24000000*OO[[#This Row],[154 (08JUL1985 03:00:00)-Water Temperature (C)]]*OO[[#This Row],[96]]</f>
        <v>2.3634113154599998E-8</v>
      </c>
      <c r="CU90" s="10">
        <f>3/24000000*OO[[#This Row],[155 (08JUL1985 06:00:00)-Water Temperature (C)]]*OO[[#This Row],[97]]</f>
        <v>2.3895200191874996E-8</v>
      </c>
      <c r="CV90" s="10">
        <f>3/24000000*OO[[#This Row],[156 (08JUL1985 09:00:00)-Water Temperature (C)]]*OO[[#This Row],[98]]</f>
        <v>2.3780249291339998E-8</v>
      </c>
      <c r="CW90" s="10">
        <f>3/24000000*OO[[#This Row],[157 (08JUL1985 12:00:00)-Water Temperature (C)]]*OO[[#This Row],[99]]</f>
        <v>2.3444417329020001E-8</v>
      </c>
    </row>
    <row r="91" spans="1:101" x14ac:dyDescent="0.35">
      <c r="A91" t="s">
        <v>96</v>
      </c>
      <c r="B91">
        <v>860.48389999999995</v>
      </c>
      <c r="C91" s="10">
        <f>3/24*OO[[#This Row],[59 (26JUN1985 06:00:00)-Water Temperature (C)]]*OO[[#This Row],[1]]/SUM(OO[1])</f>
        <v>5.6269068937920636E-38</v>
      </c>
      <c r="D91" s="10">
        <f>3/24*OO[[#This Row],[60 (26JUN1985 09:00:00)-Water Temperature (C)]]*OO[[#This Row],[2]]/SUM(OO[2])</f>
        <v>3.0048823263623954E-23</v>
      </c>
      <c r="E91" s="10">
        <f>3/24*OO[[#This Row],[61 (26JUN1985 12:00:00)-Water Temperature (C)]]*OO[[#This Row],[3]]/SUM(OO[3])</f>
        <v>2.5874558421428057E-11</v>
      </c>
      <c r="F91" s="10">
        <f>3/24*OO[[#This Row],[62 (26JUN1985 15:00:00)-Water Temperature (C)]]*OO[[#This Row],[4]]/SUM(OO[4])</f>
        <v>9.6189492298650112E-5</v>
      </c>
      <c r="G91" s="10">
        <f>3/24*OO[[#This Row],[63 (26JUN1985 18:00:00)-Water Temperature (C)]]*OO[[#This Row],[5]]/SUM(OO[5])</f>
        <v>1.3201034033194692E-2</v>
      </c>
      <c r="H91" s="10">
        <f>3/24*OO[[#This Row],[64 (26JUN1985 21:00:00)-Water Temperature (C)]]*OO[[#This Row],[6]]/SUM(OO[6])</f>
        <v>7.8337455746759488E-2</v>
      </c>
      <c r="I91" s="10">
        <f>3/24*OO[[#This Row],[65 (27JUN1985 00:00:00)-Water Temperature (C)]]*OO[[#This Row],[7]]/SUM(OO[7])</f>
        <v>7.9607828481090132E-2</v>
      </c>
      <c r="J91" s="10">
        <f>3/24*OO[[#This Row],[66 (27JUN1985 03:00:00)-Water Temperature (C)]]*OO[[#This Row],[8]]/SUM(OO[8])</f>
        <v>2.7893205720445843E-2</v>
      </c>
      <c r="K91" s="10">
        <f>3/24*OO[[#This Row],[67 (27JUN1985 06:00:00)-Water Temperature (C)]]*OO[[#This Row],[9]]/SUM(OO[9])</f>
        <v>5.0007740742794259E-3</v>
      </c>
      <c r="L91" s="10">
        <f>3/24*OO[[#This Row],[68 (27JUN1985 09:00:00)-Water Temperature (C)]]*OO[[#This Row],[10]]/SUM(OO[10])</f>
        <v>6.5608515005020831E-4</v>
      </c>
      <c r="M91" s="10">
        <f>3/24*OO[[#This Row],[69 (27JUN1985 12:00:00)-Water Temperature (C)]]*OO[[#This Row],[11]]/SUM(OO[11])</f>
        <v>1.0955101836376866E-4</v>
      </c>
      <c r="N91" s="10">
        <f>3/24*OO[[#This Row],[70 (27JUN1985 15:00:00)-Water Temperature (C)]]*OO[[#This Row],[12]]/SUM(OO[12])</f>
        <v>5.0570501159075799E-5</v>
      </c>
      <c r="O91" s="10">
        <f>3/24*OO[[#This Row],[71 (27JUN1985 18:00:00)-Water Temperature (C)]]*OO[[#This Row],[13]]/SUM(OO[13])</f>
        <v>4.6361528021281828E-5</v>
      </c>
      <c r="P91" s="10">
        <f>3/24*OO[[#This Row],[72 (27JUN1985 21:00:00)-Water Temperature (C)]]*OO[[#This Row],[14]]/SUM(OO[14])</f>
        <v>4.9420136336262447E-5</v>
      </c>
      <c r="Q91" s="10">
        <f>3/24*OO[[#This Row],[73 (28JUN1985 00:00:00)-Water Temperature (C)]]*OO[[#This Row],[15]]/SUM(OO[15])</f>
        <v>5.099369224619215E-5</v>
      </c>
      <c r="R91" s="10">
        <f>3/24*OO[[#This Row],[74 (28JUN1985 03:00:00)-Water Temperature (C)]]*OO[[#This Row],[16]]/SUM(OO[16])</f>
        <v>5.0037749632055583E-5</v>
      </c>
      <c r="S91" s="10">
        <f>3/24*OO[[#This Row],[75 (28JUN1985 06:00:00)-Water Temperature (C)]]*OO[[#This Row],[17]]/SUM(OO[17])</f>
        <v>4.5592640548956114E-5</v>
      </c>
      <c r="T91" s="10">
        <f>3/24*OO[[#This Row],[76 (28JUN1985 09:00:00)-Water Temperature (C)]]*OO[[#This Row],[18]]/SUM(OO[18])</f>
        <v>4.0670132699632602E-5</v>
      </c>
      <c r="U91" s="10">
        <f>3/24*OO[[#This Row],[77 (28JUN1985 12:00:00)-Water Temperature (C)]]*OO[[#This Row],[19]]/SUM(OO[19])</f>
        <v>3.5704539139201635E-5</v>
      </c>
      <c r="V91" s="10">
        <f>3/24000000*OO[[#This Row],[78 (28JUN1985 15:00:00)-Water Temperature (C)]]*OO[[#This Row],[20]]</f>
        <v>3.0814813962899998E-5</v>
      </c>
      <c r="W91" s="10">
        <f>3/24000000*OO[[#This Row],[79 (28JUN1985 18:00:00)-Water Temperature (C)]]*OO[[#This Row],[21]]</f>
        <v>2.63232943338E-5</v>
      </c>
      <c r="X91" s="10">
        <f>3/24000000*OO[[#This Row],[80 (28JUN1985 21:00:00)-Water Temperature (C)]]*OO[[#This Row],[22]]</f>
        <v>2.2851534117620001E-5</v>
      </c>
      <c r="Y91" s="10">
        <f>3/24000000*OO[[#This Row],[81 (29JUN1985 00:00:00)-Water Temperature (C)]]*OO[[#This Row],[23]]</f>
        <v>2.0266616025975001E-5</v>
      </c>
      <c r="Z91" s="10">
        <f>3/24000000*OO[[#This Row],[82 (29JUN1985 03:00:00)-Water Temperature (C)]]*OO[[#This Row],[24]]</f>
        <v>1.8169966181044999E-5</v>
      </c>
      <c r="AA91" s="10">
        <f>3/24000000*OO[[#This Row],[83 (29JUN1985 06:00:00)-Water Temperature (C)]]*OO[[#This Row],[25]]</f>
        <v>1.5575127176309999E-5</v>
      </c>
      <c r="AB91" s="10">
        <f>3/24000000*OO[[#This Row],[84 (29JUN1985 09:00:00)-Water Temperature (C)]]*OO[[#This Row],[26]]</f>
        <v>1.37745253792875E-5</v>
      </c>
      <c r="AC91" s="10">
        <f>3/24000000*OO[[#This Row],[85 (29JUN1985 12:00:00)-Water Temperature (C)]]*OO[[#This Row],[27]]</f>
        <v>1.1971782511331249E-5</v>
      </c>
      <c r="AD91" s="10">
        <f>3/24000000*OO[[#This Row],[86 (29JUN1985 15:00:00)-Water Temperature (C)]]*OO[[#This Row],[28]]</f>
        <v>1.0245122253495001E-5</v>
      </c>
      <c r="AE91" s="10">
        <f>3/24000000*OO[[#This Row],[88 (29JUN1985 21:00:00)-Water Temperature (C)]]*OO[[#This Row],[30]]</f>
        <v>7.7386785456850003E-6</v>
      </c>
      <c r="AF91" s="10">
        <f>3/24000000*OO[[#This Row],[88 (29JUN1985 21:00:00)-Water Temperature (C)]]*OO[[#This Row],[30]]</f>
        <v>7.7386785456850003E-6</v>
      </c>
      <c r="AG91" s="10">
        <f>3/24000000*OO[[#This Row],[89 (30JUN1985 00:00:00)-Water Temperature (C)]]*OO[[#This Row],[31]]</f>
        <v>6.8320482783974998E-6</v>
      </c>
      <c r="AH91" s="10">
        <f>3/24000000*OO[[#This Row],[90 (30JUN1985 03:00:00)-Water Temperature (C)]]*OO[[#This Row],[32]]</f>
        <v>6.2365834940512499E-6</v>
      </c>
      <c r="AI91" s="10">
        <f>3/24000000*OO[[#This Row],[91 (30JUN1985 06:00:00)-Water Temperature (C)]]*OO[[#This Row],[33]]</f>
        <v>5.5894926496862504E-6</v>
      </c>
      <c r="AJ91" s="10">
        <f>3/24000000*OO[[#This Row],[92 (30JUN1985 09:00:00)-Water Temperature (C)]]*OO[[#This Row],[34]]</f>
        <v>5.0007152548812496E-6</v>
      </c>
      <c r="AK91" s="10">
        <f>3/24000000*OO[[#This Row],[93 (30JUN1985 12:00:00)-Water Temperature (C)]]*OO[[#This Row],[35]]</f>
        <v>4.4370362962999992E-6</v>
      </c>
      <c r="AL91" s="10">
        <f>3/24000000*OO[[#This Row],[94 (30JUN1985 15:00:00)-Water Temperature (C)]]*OO[[#This Row],[36]]</f>
        <v>3.8118523000312496E-6</v>
      </c>
      <c r="AM91" s="10">
        <f>3/24000000*OO[[#This Row],[95 (30JUN1985 18:00:00)-Water Temperature (C)]]*OO[[#This Row],[37]]</f>
        <v>3.2547269058599998E-6</v>
      </c>
      <c r="AN91" s="10">
        <f>3/24000000*OO[[#This Row],[96 (30JUN1985 21:00:00)-Water Temperature (C)]]*OO[[#This Row],[38]]</f>
        <v>2.760124060447499E-6</v>
      </c>
      <c r="AO91" s="10">
        <f>3/24000000*OO[[#This Row],[97 (01JUL1985 00:00:00)-Water Temperature (C)]]*OO[[#This Row],[39]]</f>
        <v>2.2267273808009997E-6</v>
      </c>
      <c r="AP91" s="10">
        <f>3/24000000*OO[[#This Row],[98 (01JUL1985 03:00:00)-Water Temperature (C)]]*OO[[#This Row],[40]]</f>
        <v>1.72114549823125E-6</v>
      </c>
      <c r="AQ91" s="10">
        <f>3/24000000*OO[[#This Row],[99 (01JUL1985 06:00:00)-Water Temperature (C)]]*OO[[#This Row],[41]]</f>
        <v>1.2421777417829998E-6</v>
      </c>
      <c r="AR91" s="10">
        <f>3/24000000*OO[[#This Row],[100 (01JUL1985 09:00:00)-Water Temperature (C)]]*OO[[#This Row],[42]]</f>
        <v>8.8525093048800003E-7</v>
      </c>
      <c r="AS91" s="10">
        <f>3/24000000*OO[[#This Row],[101 (01JUL1985 12:00:00)-Water Temperature (C)]]*OO[[#This Row],[43]]</f>
        <v>6.5014380538499999E-7</v>
      </c>
      <c r="AT91" s="10">
        <f>3/24000000*OO[[#This Row],[102 (01JUL1985 15:00:00)-Water Temperature (C)]]*OO[[#This Row],[44]]</f>
        <v>4.9998594034274998E-7</v>
      </c>
      <c r="AU91" s="10">
        <f>3/24000000*OO[[#This Row],[103 (01JUL1985 18:00:00)-Water Temperature (C)]]*OO[[#This Row],[45]]</f>
        <v>4.0688502809149992E-7</v>
      </c>
      <c r="AV91" s="10">
        <f>3/24000000*OO[[#This Row],[104 (01JUL1985 21:00:00)-Water Temperature (C)]]*OO[[#This Row],[46]]</f>
        <v>3.4595014353987502E-7</v>
      </c>
      <c r="AW91" s="10">
        <f>3/24000000*OO[[#This Row],[105 (02JUL1985 00:00:00)-Water Temperature (C)]]*OO[[#This Row],[47]]</f>
        <v>3.0465735144637498E-7</v>
      </c>
      <c r="AX91" s="10">
        <f>3/24000000*OO[[#This Row],[106 (02JUL1985 03:00:00)-Water Temperature (C)]]*OO[[#This Row],[48]]</f>
        <v>2.7801538045274998E-7</v>
      </c>
      <c r="AY91" s="10">
        <f>3/24000000*OO[[#This Row],[107 (02JUL1985 06:00:00)-Water Temperature (C)]]*OO[[#This Row],[49]]</f>
        <v>2.5378573726000004E-7</v>
      </c>
      <c r="AZ91" s="10">
        <f>3/24000000*OO[[#This Row],[108 (02JUL1985 09:00:00)-Water Temperature (C)]]*OO[[#This Row],[50]]</f>
        <v>2.345857218764E-7</v>
      </c>
      <c r="BA91" s="10">
        <f>3/24000000*OO[[#This Row],[109 (02JUL1985 12:00:00)-Water Temperature (C)]]*OO[[#This Row],[51]]</f>
        <v>2.1881322665028746E-7</v>
      </c>
      <c r="BB91" s="10">
        <f>3/24000000*OO[[#This Row],[110 (02JUL1985 15:00:00)-Water Temperature (C)]]*OO[[#This Row],[52]]</f>
        <v>2.0246004111894999E-7</v>
      </c>
      <c r="BC91" s="10">
        <f>3/24000000*OO[[#This Row],[111 (02JUL1985 18:00:00)-Water Temperature (C)]]*OO[[#This Row],[53]]</f>
        <v>1.8620404582349999E-7</v>
      </c>
      <c r="BD91" s="10">
        <f>3/24000000*OO[[#This Row],[112 (02JUL1985 21:00:00)-Water Temperature (C)]]*OO[[#This Row],[54]]</f>
        <v>1.7680511284572503E-7</v>
      </c>
      <c r="BE91" s="10">
        <f>3/24000000*OO[[#This Row],[113 (03JUL1985 00:00:00)-Water Temperature (C)]]*OO[[#This Row],[55]]</f>
        <v>1.70612712828675E-7</v>
      </c>
      <c r="BF91" s="10">
        <f>3/24000000*OO[[#This Row],[114 (03JUL1985 03:00:00)-Water Temperature (C)]]*OO[[#This Row],[56]]</f>
        <v>1.6922213824004996E-7</v>
      </c>
      <c r="BG91" s="10">
        <f>3/24000000*OO[[#This Row],[115 (03JUL1985 06:00:00)-Water Temperature (C)]]*OO[[#This Row],[57]]</f>
        <v>1.6826712785302498E-7</v>
      </c>
      <c r="BH91" s="10">
        <f>3/24000000*OO[[#This Row],[116 (03JUL1985 09:00:00)-Water Temperature (C)]]*OO[[#This Row],[58]]</f>
        <v>1.6477768789312501E-7</v>
      </c>
      <c r="BI91" s="10">
        <f>3/24000000*OO[[#This Row],[117 (03JUL1985 12:00:00)-Water Temperature (C)]]*OO[[#This Row],[59]]</f>
        <v>1.5865943477280002E-7</v>
      </c>
      <c r="BJ91" s="10">
        <f>3/24000000*OO[[#This Row],[118 (03JUL1985 15:00:00)-Water Temperature (C)]]*OO[[#This Row],[60]]</f>
        <v>1.47338608732E-7</v>
      </c>
      <c r="BK91" s="10">
        <f>3/24000000*OO[[#This Row],[119 (03JUL1985 18:00:00)-Water Temperature (C)]]*OO[[#This Row],[61]]</f>
        <v>1.3454025663016251E-7</v>
      </c>
      <c r="BL91" s="10">
        <f>3/24000000*OO[[#This Row],[120 (03JUL1985 21:00:00)-Water Temperature (C)]]*OO[[#This Row],[62]]</f>
        <v>1.2521798665652503E-7</v>
      </c>
      <c r="BM91" s="10">
        <f>3/24000000*OO[[#This Row],[121 (04JUL1985 00:00:00)-Water Temperature (C)]]*OO[[#This Row],[63]]</f>
        <v>1.1893598533870001E-7</v>
      </c>
      <c r="BN91" s="10">
        <f>3/24000000*OO[[#This Row],[122 (04JUL1985 03:00:00)-Water Temperature (C)]]*OO[[#This Row],[64]]</f>
        <v>1.1861803414175E-7</v>
      </c>
      <c r="BO91" s="10">
        <f>3/24000000*OO[[#This Row],[123 (04JUL1985 06:00:00)-Water Temperature (C)]]*OO[[#This Row],[65]]</f>
        <v>1.16956454328125E-7</v>
      </c>
      <c r="BP91" s="10">
        <f>3/24000000*OO[[#This Row],[124 (04JUL1985 09:00:00)-Water Temperature (C)]]*OO[[#This Row],[66]]</f>
        <v>1.1490542677433749E-7</v>
      </c>
      <c r="BQ91" s="10">
        <f>3/24000000*OO[[#This Row],[125 (04JUL1985 12:00:00)-Water Temperature (C)]]*OO[[#This Row],[67]]</f>
        <v>1.1017573924723748E-7</v>
      </c>
      <c r="BR91" s="10">
        <f>3/24000000*OO[[#This Row],[126 (04JUL1985 15:00:00)-Water Temperature (C)]]*OO[[#This Row],[68]]</f>
        <v>1.0427723761439999E-7</v>
      </c>
      <c r="BS91" s="10">
        <f>3/24000000*OO[[#This Row],[127 (04JUL1985 18:00:00)-Water Temperature (C)]]*OO[[#This Row],[69]]</f>
        <v>9.6975341213650005E-8</v>
      </c>
      <c r="BT91" s="10">
        <f>3/24000000*OO[[#This Row],[128 (04JUL1985 21:00:00)-Water Temperature (C)]]*OO[[#This Row],[70]]</f>
        <v>9.0424719488587507E-8</v>
      </c>
      <c r="BU91" s="10">
        <f>3/24000000*OO[[#This Row],[129 (05JUL1985 00:00:00)-Water Temperature (C)]]*OO[[#This Row],[71]]</f>
        <v>8.4637022927974985E-8</v>
      </c>
      <c r="BV91" s="10">
        <f>3/24000000*OO[[#This Row],[130 (05JUL1985 03:00:00)-Water Temperature (C)]]*OO[[#This Row],[72]]</f>
        <v>8.2061431782487486E-8</v>
      </c>
      <c r="BW91" s="10">
        <f>3/24000000*OO[[#This Row],[131 (05JUL1985 06:00:00)-Water Temperature (C)]]*OO[[#This Row],[73]]</f>
        <v>7.8190219053749999E-8</v>
      </c>
      <c r="BX91" s="10">
        <f>3/24000000*OO[[#This Row],[132 (05JUL1985 09:00:00)-Water Temperature (C)]]*OO[[#This Row],[74]]</f>
        <v>7.4558264719124993E-8</v>
      </c>
      <c r="BY91" s="10">
        <f>3/24000000*OO[[#This Row],[133 (05JUL1985 12:00:00)-Water Temperature (C)]]*OO[[#This Row],[75]]</f>
        <v>7.0608800565712497E-8</v>
      </c>
      <c r="BZ91" s="10">
        <f>3/24000000*OO[[#This Row],[134 (05JUL1985 15:00:00)-Water Temperature (C)]]*OO[[#This Row],[76]]</f>
        <v>6.5310183427274993E-8</v>
      </c>
      <c r="CA91" s="10">
        <f>3/24000000*OO[[#This Row],[135 (05JUL1985 18:00:00)-Water Temperature (C)]]*OO[[#This Row],[77]]</f>
        <v>6.0663622180737493E-8</v>
      </c>
      <c r="CB91" s="10">
        <f>3/24000000*OO[[#This Row],[136 (05JUL1985 21:00:00)-Water Temperature (C)]]*OO[[#This Row],[78]]</f>
        <v>5.7353658506624999E-8</v>
      </c>
      <c r="CC91" s="10">
        <f>3/24000000*OO[[#This Row],[137 (06JUL1985 00:00:00)-Water Temperature (C)]]*OO[[#This Row],[79]]</f>
        <v>5.5051242506624996E-8</v>
      </c>
      <c r="CD91" s="10">
        <f>3/24000000*OO[[#This Row],[138 (06JUL1985 03:00:00)-Water Temperature (C)]]*OO[[#This Row],[80]]</f>
        <v>5.4824851379399992E-8</v>
      </c>
      <c r="CE91" s="10">
        <f>3/24000000*OO[[#This Row],[139 (06JUL1985 06:00:00)-Water Temperature (C)]]*OO[[#This Row],[81]]</f>
        <v>5.4268836737824991E-8</v>
      </c>
      <c r="CF91" s="10">
        <f>3/24000000*OO[[#This Row],[140 (06JUL1985 09:00:00)-Water Temperature (C)]]*OO[[#This Row],[82]]</f>
        <v>5.3462000849399993E-8</v>
      </c>
      <c r="CG91" s="10">
        <f>3/24000000*OO[[#This Row],[141 (06JUL1985 12:00:00)-Water Temperature (C)]]*OO[[#This Row],[83]]</f>
        <v>5.1775125819637495E-8</v>
      </c>
      <c r="CH91" s="10">
        <f>3/24000000*OO[[#This Row],[142 (06JUL1985 15:00:00)-Water Temperature (C)]]*OO[[#This Row],[84]]</f>
        <v>4.8863420498549994E-8</v>
      </c>
      <c r="CI91" s="10">
        <f>3/24000000*OO[[#This Row],[143 (06JUL1985 18:00:00)-Water Temperature (C)]]*OO[[#This Row],[85]]</f>
        <v>4.5823194061375003E-8</v>
      </c>
      <c r="CJ91" s="10">
        <f>3/24000000*OO[[#This Row],[144 (06JUL1985 21:00:00)-Water Temperature (C)]]*OO[[#This Row],[86]]</f>
        <v>4.3556886823049998E-8</v>
      </c>
      <c r="CK91" s="10">
        <f>3/24000000*OO[[#This Row],[145 (07JUL1985 00:00:00)-Water Temperature (C)]]*OO[[#This Row],[87]]</f>
        <v>4.1676952592400002E-8</v>
      </c>
      <c r="CL91" s="10">
        <f>3/24000000*OO[[#This Row],[146 (07JUL1985 03:00:00)-Water Temperature (C)]]*OO[[#This Row],[88]]</f>
        <v>4.1517268247837493E-8</v>
      </c>
      <c r="CM91" s="10">
        <f>3/24000000*OO[[#This Row],[147 (07JUL1985 06:00:00)-Water Temperature (C)]]*OO[[#This Row],[89]]</f>
        <v>4.0111722981200001E-8</v>
      </c>
      <c r="CN91" s="10">
        <f>3/24000000*OO[[#This Row],[148 (07JUL1985 09:00:00)-Water Temperature (C)]]*OO[[#This Row],[90]]</f>
        <v>3.8367748426999998E-8</v>
      </c>
      <c r="CO91" s="10">
        <f>3/24000000*OO[[#This Row],[149 (07JUL1985 12:00:00)-Water Temperature (C)]]*OO[[#This Row],[91]]</f>
        <v>3.6274373472674998E-8</v>
      </c>
      <c r="CP91" s="10">
        <f>3/24000000*OO[[#This Row],[150 (07JUL1985 15:00:00)-Water Temperature (C)]]*OO[[#This Row],[92]]</f>
        <v>3.3988173323125002E-8</v>
      </c>
      <c r="CQ91" s="10">
        <f>3/24000000*OO[[#This Row],[151 (07JUL1985 18:00:00)-Water Temperature (C)]]*OO[[#This Row],[93]]</f>
        <v>3.1307372594625E-8</v>
      </c>
      <c r="CR91" s="10">
        <f>3/24000000*OO[[#This Row],[152 (07JUL1985 21:00:00)-Water Temperature (C)]]*OO[[#This Row],[94]]</f>
        <v>2.9117286455424996E-8</v>
      </c>
      <c r="CS91" s="10">
        <f>3/24000000*OO[[#This Row],[153 (08JUL1985 00:00:00)-Water Temperature (C)]]*OO[[#This Row],[95]]</f>
        <v>2.7828234239999997E-8</v>
      </c>
      <c r="CT91" s="10">
        <f>3/24000000*OO[[#This Row],[154 (08JUL1985 03:00:00)-Water Temperature (C)]]*OO[[#This Row],[96]]</f>
        <v>2.8208822019399997E-8</v>
      </c>
      <c r="CU91" s="10">
        <f>3/24000000*OO[[#This Row],[155 (08JUL1985 06:00:00)-Water Temperature (C)]]*OO[[#This Row],[97]]</f>
        <v>2.8585275433749997E-8</v>
      </c>
      <c r="CV91" s="10">
        <f>3/24000000*OO[[#This Row],[156 (08JUL1985 09:00:00)-Water Temperature (C)]]*OO[[#This Row],[98]]</f>
        <v>2.8446172717249997E-8</v>
      </c>
      <c r="CW91" s="10">
        <f>3/24000000*OO[[#This Row],[157 (08JUL1985 12:00:00)-Water Temperature (C)]]*OO[[#This Row],[99]]</f>
        <v>2.8013706146249997E-8</v>
      </c>
    </row>
    <row r="92" spans="1:101" x14ac:dyDescent="0.35">
      <c r="A92" t="s">
        <v>97</v>
      </c>
      <c r="B92">
        <v>870.899</v>
      </c>
      <c r="C92" s="10">
        <f>3/24*OO[[#This Row],[59 (26JUN1985 06:00:00)-Water Temperature (C)]]*OO[[#This Row],[1]]/SUM(OO[1])</f>
        <v>5.5512890451954266E-39</v>
      </c>
      <c r="D92" s="10">
        <f>3/24*OO[[#This Row],[60 (26JUN1985 09:00:00)-Water Temperature (C)]]*OO[[#This Row],[2]]/SUM(OO[2])</f>
        <v>4.3580162624385823E-24</v>
      </c>
      <c r="E92" s="10">
        <f>3/24*OO[[#This Row],[61 (26JUN1985 12:00:00)-Water Temperature (C)]]*OO[[#This Row],[3]]/SUM(OO[3])</f>
        <v>4.1350230946585192E-12</v>
      </c>
      <c r="F92" s="10">
        <f>3/24*OO[[#This Row],[62 (26JUN1985 15:00:00)-Water Temperature (C)]]*OO[[#This Row],[4]]/SUM(OO[4])</f>
        <v>5.5130489773413499E-5</v>
      </c>
      <c r="G92" s="10">
        <f>3/24*OO[[#This Row],[63 (26JUN1985 18:00:00)-Water Temperature (C)]]*OO[[#This Row],[5]]/SUM(OO[5])</f>
        <v>1.0494901233703981E-2</v>
      </c>
      <c r="H92" s="10">
        <f>3/24*OO[[#This Row],[64 (26JUN1985 21:00:00)-Water Temperature (C)]]*OO[[#This Row],[6]]/SUM(OO[6])</f>
        <v>7.5505016521990362E-2</v>
      </c>
      <c r="I92" s="10">
        <f>3/24*OO[[#This Row],[65 (27JUN1985 00:00:00)-Water Temperature (C)]]*OO[[#This Row],[7]]/SUM(OO[7])</f>
        <v>8.7511144531798452E-2</v>
      </c>
      <c r="J92" s="10">
        <f>3/24*OO[[#This Row],[66 (27JUN1985 03:00:00)-Water Temperature (C)]]*OO[[#This Row],[8]]/SUM(OO[8])</f>
        <v>3.361395759563713E-2</v>
      </c>
      <c r="K92" s="10">
        <f>3/24*OO[[#This Row],[67 (27JUN1985 06:00:00)-Water Temperature (C)]]*OO[[#This Row],[9]]/SUM(OO[9])</f>
        <v>6.3899783172826881E-3</v>
      </c>
      <c r="L92" s="10">
        <f>3/24*OO[[#This Row],[68 (27JUN1985 09:00:00)-Water Temperature (C)]]*OO[[#This Row],[10]]/SUM(OO[10])</f>
        <v>8.5456484689850547E-4</v>
      </c>
      <c r="M92" s="10">
        <f>3/24*OO[[#This Row],[69 (27JUN1985 12:00:00)-Water Temperature (C)]]*OO[[#This Row],[11]]/SUM(OO[11])</f>
        <v>1.3328723042238487E-4</v>
      </c>
      <c r="N92" s="10">
        <f>3/24*OO[[#This Row],[70 (27JUN1985 15:00:00)-Water Temperature (C)]]*OO[[#This Row],[12]]/SUM(OO[12])</f>
        <v>5.4774191572653494E-5</v>
      </c>
      <c r="O92" s="10">
        <f>3/24*OO[[#This Row],[71 (27JUN1985 18:00:00)-Water Temperature (C)]]*OO[[#This Row],[13]]/SUM(OO[13])</f>
        <v>4.8201376977083733E-5</v>
      </c>
      <c r="P92" s="10">
        <f>3/24*OO[[#This Row],[72 (27JUN1985 21:00:00)-Water Temperature (C)]]*OO[[#This Row],[14]]/SUM(OO[14])</f>
        <v>5.1144470170545465E-5</v>
      </c>
      <c r="Q92" s="10">
        <f>3/24*OO[[#This Row],[73 (28JUN1985 00:00:00)-Water Temperature (C)]]*OO[[#This Row],[15]]/SUM(OO[15])</f>
        <v>5.30815280108102E-5</v>
      </c>
      <c r="R92" s="10">
        <f>3/24*OO[[#This Row],[74 (28JUN1985 03:00:00)-Water Temperature (C)]]*OO[[#This Row],[16]]/SUM(OO[16])</f>
        <v>5.2486670010435193E-5</v>
      </c>
      <c r="S92" s="10">
        <f>3/24*OO[[#This Row],[75 (28JUN1985 06:00:00)-Water Temperature (C)]]*OO[[#This Row],[17]]/SUM(OO[17])</f>
        <v>4.7961121921807086E-5</v>
      </c>
      <c r="T92" s="10">
        <f>3/24*OO[[#This Row],[76 (28JUN1985 09:00:00)-Water Temperature (C)]]*OO[[#This Row],[18]]/SUM(OO[18])</f>
        <v>4.2802413780917741E-5</v>
      </c>
      <c r="U92" s="10">
        <f>3/24*OO[[#This Row],[77 (28JUN1985 12:00:00)-Water Temperature (C)]]*OO[[#This Row],[19]]/SUM(OO[19])</f>
        <v>3.7517016829139536E-5</v>
      </c>
      <c r="V92" s="10">
        <f>3/24000000*OO[[#This Row],[78 (28JUN1985 15:00:00)-Water Temperature (C)]]*OO[[#This Row],[20]]</f>
        <v>3.2337379415337499E-5</v>
      </c>
      <c r="W92" s="10">
        <f>3/24000000*OO[[#This Row],[79 (28JUN1985 18:00:00)-Water Temperature (C)]]*OO[[#This Row],[21]]</f>
        <v>2.7526749071999999E-5</v>
      </c>
      <c r="X92" s="10">
        <f>3/24000000*OO[[#This Row],[80 (28JUN1985 21:00:00)-Water Temperature (C)]]*OO[[#This Row],[22]]</f>
        <v>2.3840557197625E-5</v>
      </c>
      <c r="Y92" s="10">
        <f>3/24000000*OO[[#This Row],[81 (29JUN1985 00:00:00)-Water Temperature (C)]]*OO[[#This Row],[23]]</f>
        <v>2.1110421875556251E-5</v>
      </c>
      <c r="Z92" s="10">
        <f>3/24000000*OO[[#This Row],[82 (29JUN1985 03:00:00)-Water Temperature (C)]]*OO[[#This Row],[24]]</f>
        <v>1.8951203698053747E-5</v>
      </c>
      <c r="AA92" s="10">
        <f>3/24000000*OO[[#This Row],[83 (29JUN1985 06:00:00)-Water Temperature (C)]]*OO[[#This Row],[25]]</f>
        <v>1.621934998516875E-5</v>
      </c>
      <c r="AB92" s="10">
        <f>3/24000000*OO[[#This Row],[84 (29JUN1985 09:00:00)-Water Temperature (C)]]*OO[[#This Row],[26]]</f>
        <v>1.4336377365459999E-5</v>
      </c>
      <c r="AC92" s="10">
        <f>3/24000000*OO[[#This Row],[85 (29JUN1985 12:00:00)-Water Temperature (C)]]*OO[[#This Row],[27]]</f>
        <v>1.2464309789685002E-5</v>
      </c>
      <c r="AD92" s="10">
        <f>3/24000000*OO[[#This Row],[86 (29JUN1985 15:00:00)-Water Temperature (C)]]*OO[[#This Row],[28]]</f>
        <v>1.0650536441599999E-5</v>
      </c>
      <c r="AE92" s="10">
        <f>3/24000000*OO[[#This Row],[88 (29JUN1985 21:00:00)-Water Temperature (C)]]*OO[[#This Row],[30]]</f>
        <v>8.0109837444149991E-6</v>
      </c>
      <c r="AF92" s="10">
        <f>3/24000000*OO[[#This Row],[88 (29JUN1985 21:00:00)-Water Temperature (C)]]*OO[[#This Row],[30]]</f>
        <v>8.0109837444149991E-6</v>
      </c>
      <c r="AG92" s="10">
        <f>3/24000000*OO[[#This Row],[89 (30JUN1985 00:00:00)-Water Temperature (C)]]*OO[[#This Row],[31]]</f>
        <v>7.0647257487674992E-6</v>
      </c>
      <c r="AH92" s="10">
        <f>3/24000000*OO[[#This Row],[90 (30JUN1985 03:00:00)-Water Temperature (C)]]*OO[[#This Row],[32]]</f>
        <v>6.4588610156962491E-6</v>
      </c>
      <c r="AI92" s="10">
        <f>3/24000000*OO[[#This Row],[91 (30JUN1985 06:00:00)-Water Temperature (C)]]*OO[[#This Row],[33]]</f>
        <v>5.7888257008612496E-6</v>
      </c>
      <c r="AJ92" s="10">
        <f>3/24000000*OO[[#This Row],[92 (30JUN1985 09:00:00)-Water Temperature (C)]]*OO[[#This Row],[34]]</f>
        <v>5.1730449343224993E-6</v>
      </c>
      <c r="AK92" s="10">
        <f>3/24000000*OO[[#This Row],[93 (30JUN1985 12:00:00)-Water Temperature (C)]]*OO[[#This Row],[35]]</f>
        <v>4.5857196632862495E-6</v>
      </c>
      <c r="AL92" s="10">
        <f>3/24000000*OO[[#This Row],[94 (30JUN1985 15:00:00)-Water Temperature (C)]]*OO[[#This Row],[36]]</f>
        <v>3.9331590317250001E-6</v>
      </c>
      <c r="AM92" s="10">
        <f>3/24000000*OO[[#This Row],[95 (30JUN1985 18:00:00)-Water Temperature (C)]]*OO[[#This Row],[37]]</f>
        <v>3.3501490713899999E-6</v>
      </c>
      <c r="AN92" s="10">
        <f>3/24000000*OO[[#This Row],[96 (30JUN1985 21:00:00)-Water Temperature (C)]]*OO[[#This Row],[38]]</f>
        <v>2.8508771327274998E-6</v>
      </c>
      <c r="AO92" s="10">
        <f>3/24000000*OO[[#This Row],[97 (01JUL1985 00:00:00)-Water Temperature (C)]]*OO[[#This Row],[39]]</f>
        <v>2.3166542811253747E-6</v>
      </c>
      <c r="AP92" s="10">
        <f>3/24000000*OO[[#This Row],[98 (01JUL1985 03:00:00)-Water Temperature (C)]]*OO[[#This Row],[40]]</f>
        <v>1.8061290123360001E-6</v>
      </c>
      <c r="AQ92" s="10">
        <f>3/24000000*OO[[#This Row],[99 (01JUL1985 06:00:00)-Water Temperature (C)]]*OO[[#This Row],[41]]</f>
        <v>1.3110699129881251E-6</v>
      </c>
      <c r="AR92" s="10">
        <f>3/24000000*OO[[#This Row],[100 (01JUL1985 09:00:00)-Water Temperature (C)]]*OO[[#This Row],[42]]</f>
        <v>9.3120601433812484E-7</v>
      </c>
      <c r="AS92" s="10">
        <f>3/24000000*OO[[#This Row],[101 (01JUL1985 12:00:00)-Water Temperature (C)]]*OO[[#This Row],[43]]</f>
        <v>6.8081171370749998E-7</v>
      </c>
      <c r="AT92" s="10">
        <f>3/24000000*OO[[#This Row],[102 (01JUL1985 15:00:00)-Water Temperature (C)]]*OO[[#This Row],[44]]</f>
        <v>5.1941080281337489E-7</v>
      </c>
      <c r="AU92" s="10">
        <f>3/24000000*OO[[#This Row],[103 (01JUL1985 18:00:00)-Water Temperature (C)]]*OO[[#This Row],[45]]</f>
        <v>4.2005947000874996E-7</v>
      </c>
      <c r="AV92" s="10">
        <f>3/24000000*OO[[#This Row],[104 (01JUL1985 21:00:00)-Water Temperature (C)]]*OO[[#This Row],[46]]</f>
        <v>3.5577404092999999E-7</v>
      </c>
      <c r="AW92" s="10">
        <f>3/24000000*OO[[#This Row],[105 (02JUL1985 00:00:00)-Water Temperature (C)]]*OO[[#This Row],[47]]</f>
        <v>3.1287286148299997E-7</v>
      </c>
      <c r="AX92" s="10">
        <f>3/24000000*OO[[#This Row],[106 (02JUL1985 03:00:00)-Water Temperature (C)]]*OO[[#This Row],[48]]</f>
        <v>2.8600362580424996E-7</v>
      </c>
      <c r="AY92" s="10">
        <f>3/24000000*OO[[#This Row],[107 (02JUL1985 06:00:00)-Water Temperature (C)]]*OO[[#This Row],[49]]</f>
        <v>2.6129599572149999E-7</v>
      </c>
      <c r="AZ92" s="10">
        <f>3/24000000*OO[[#This Row],[108 (02JUL1985 09:00:00)-Water Temperature (C)]]*OO[[#This Row],[50]]</f>
        <v>2.4121275074400002E-7</v>
      </c>
      <c r="BA92" s="10">
        <f>3/24000000*OO[[#This Row],[109 (02JUL1985 12:00:00)-Water Temperature (C)]]*OO[[#This Row],[51]]</f>
        <v>2.2439105641949998E-7</v>
      </c>
      <c r="BB92" s="10">
        <f>3/24000000*OO[[#This Row],[110 (02JUL1985 15:00:00)-Water Temperature (C)]]*OO[[#This Row],[52]]</f>
        <v>2.070488019293E-7</v>
      </c>
      <c r="BC92" s="10">
        <f>3/24000000*OO[[#This Row],[111 (02JUL1985 18:00:00)-Water Temperature (C)]]*OO[[#This Row],[53]]</f>
        <v>1.8945007542311249E-7</v>
      </c>
      <c r="BD92" s="10">
        <f>3/24000000*OO[[#This Row],[112 (02JUL1985 21:00:00)-Water Temperature (C)]]*OO[[#This Row],[54]]</f>
        <v>1.7951750412198752E-7</v>
      </c>
      <c r="BE92" s="10">
        <f>3/24000000*OO[[#This Row],[113 (03JUL1985 00:00:00)-Water Temperature (C)]]*OO[[#This Row],[55]]</f>
        <v>1.7308405319069999E-7</v>
      </c>
      <c r="BF92" s="10">
        <f>3/24000000*OO[[#This Row],[114 (03JUL1985 03:00:00)-Water Temperature (C)]]*OO[[#This Row],[56]]</f>
        <v>1.7185432462948747E-7</v>
      </c>
      <c r="BG92" s="10">
        <f>3/24000000*OO[[#This Row],[115 (03JUL1985 06:00:00)-Water Temperature (C)]]*OO[[#This Row],[57]]</f>
        <v>1.7124893101799999E-7</v>
      </c>
      <c r="BH92" s="10">
        <f>3/24000000*OO[[#This Row],[116 (03JUL1985 09:00:00)-Water Temperature (C)]]*OO[[#This Row],[58]]</f>
        <v>1.68055236045675E-7</v>
      </c>
      <c r="BI92" s="10">
        <f>3/24000000*OO[[#This Row],[117 (03JUL1985 12:00:00)-Water Temperature (C)]]*OO[[#This Row],[59]]</f>
        <v>1.6201492045103754E-7</v>
      </c>
      <c r="BJ92" s="10">
        <f>3/24000000*OO[[#This Row],[118 (03JUL1985 15:00:00)-Water Temperature (C)]]*OO[[#This Row],[60]]</f>
        <v>1.5056852411409999E-7</v>
      </c>
      <c r="BK92" s="10">
        <f>3/24000000*OO[[#This Row],[119 (03JUL1985 18:00:00)-Water Temperature (C)]]*OO[[#This Row],[61]]</f>
        <v>1.371012678076125E-7</v>
      </c>
      <c r="BL92" s="10">
        <f>3/24000000*OO[[#This Row],[120 (03JUL1985 21:00:00)-Water Temperature (C)]]*OO[[#This Row],[62]]</f>
        <v>1.2744211481373751E-7</v>
      </c>
      <c r="BM92" s="10">
        <f>3/24000000*OO[[#This Row],[121 (04JUL1985 00:00:00)-Water Temperature (C)]]*OO[[#This Row],[63]]</f>
        <v>1.2098950359095E-7</v>
      </c>
      <c r="BN92" s="10">
        <f>3/24000000*OO[[#This Row],[122 (04JUL1985 03:00:00)-Water Temperature (C)]]*OO[[#This Row],[64]]</f>
        <v>1.20931790564325E-7</v>
      </c>
      <c r="BO92" s="10">
        <f>3/24000000*OO[[#This Row],[123 (04JUL1985 06:00:00)-Water Temperature (C)]]*OO[[#This Row],[65]]</f>
        <v>1.1941790084666248E-7</v>
      </c>
      <c r="BP92" s="10">
        <f>3/24000000*OO[[#This Row],[124 (04JUL1985 09:00:00)-Water Temperature (C)]]*OO[[#This Row],[66]]</f>
        <v>1.1725379377249999E-7</v>
      </c>
      <c r="BQ92" s="10">
        <f>3/24000000*OO[[#This Row],[125 (04JUL1985 12:00:00)-Water Temperature (C)]]*OO[[#This Row],[67]]</f>
        <v>1.12306801950875E-7</v>
      </c>
      <c r="BR92" s="10">
        <f>3/24000000*OO[[#This Row],[126 (04JUL1985 15:00:00)-Water Temperature (C)]]*OO[[#This Row],[68]]</f>
        <v>1.0623795555795001E-7</v>
      </c>
      <c r="BS92" s="10">
        <f>3/24000000*OO[[#This Row],[127 (04JUL1985 18:00:00)-Water Temperature (C)]]*OO[[#This Row],[69]]</f>
        <v>9.8736551794824978E-8</v>
      </c>
      <c r="BT92" s="10">
        <f>3/24000000*OO[[#This Row],[128 (04JUL1985 21:00:00)-Water Temperature (C)]]*OO[[#This Row],[70]]</f>
        <v>9.2107046746350006E-8</v>
      </c>
      <c r="BU92" s="10">
        <f>3/24000000*OO[[#This Row],[129 (05JUL1985 00:00:00)-Water Temperature (C)]]*OO[[#This Row],[71]]</f>
        <v>8.6242974804687505E-8</v>
      </c>
      <c r="BV92" s="10">
        <f>3/24000000*OO[[#This Row],[130 (05JUL1985 03:00:00)-Water Temperature (C)]]*OO[[#This Row],[72]]</f>
        <v>8.3786587434000007E-8</v>
      </c>
      <c r="BW92" s="10">
        <f>3/24000000*OO[[#This Row],[131 (05JUL1985 06:00:00)-Water Temperature (C)]]*OO[[#This Row],[73]]</f>
        <v>7.9966282495525001E-8</v>
      </c>
      <c r="BX92" s="10">
        <f>3/24000000*OO[[#This Row],[132 (05JUL1985 09:00:00)-Water Temperature (C)]]*OO[[#This Row],[74]]</f>
        <v>7.6232881965124994E-8</v>
      </c>
      <c r="BY92" s="10">
        <f>3/24000000*OO[[#This Row],[133 (05JUL1985 12:00:00)-Water Temperature (C)]]*OO[[#This Row],[75]]</f>
        <v>7.2171911691699996E-8</v>
      </c>
      <c r="BZ92" s="10">
        <f>3/24000000*OO[[#This Row],[134 (05JUL1985 15:00:00)-Water Temperature (C)]]*OO[[#This Row],[76]]</f>
        <v>6.6658190388E-8</v>
      </c>
      <c r="CA92" s="10">
        <f>3/24000000*OO[[#This Row],[135 (05JUL1985 18:00:00)-Water Temperature (C)]]*OO[[#This Row],[77]]</f>
        <v>6.1728173290124998E-8</v>
      </c>
      <c r="CB92" s="10">
        <f>3/24000000*OO[[#This Row],[136 (05JUL1985 21:00:00)-Water Temperature (C)]]*OO[[#This Row],[78]]</f>
        <v>5.8301246886599993E-8</v>
      </c>
      <c r="CC92" s="10">
        <f>3/24000000*OO[[#This Row],[137 (06JUL1985 00:00:00)-Water Temperature (C)]]*OO[[#This Row],[79]]</f>
        <v>5.5926917485575003E-8</v>
      </c>
      <c r="CD92" s="10">
        <f>3/24000000*OO[[#This Row],[138 (06JUL1985 03:00:00)-Water Temperature (C)]]*OO[[#This Row],[80]]</f>
        <v>5.5804871455999993E-8</v>
      </c>
      <c r="CE92" s="10">
        <f>3/24000000*OO[[#This Row],[139 (06JUL1985 06:00:00)-Water Temperature (C)]]*OO[[#This Row],[81]]</f>
        <v>5.5335752144687502E-8</v>
      </c>
      <c r="CF92" s="10">
        <f>3/24000000*OO[[#This Row],[140 (06JUL1985 09:00:00)-Water Temperature (C)]]*OO[[#This Row],[82]]</f>
        <v>5.4539736056212507E-8</v>
      </c>
      <c r="CG92" s="10">
        <f>3/24000000*OO[[#This Row],[141 (06JUL1985 12:00:00)-Water Temperature (C)]]*OO[[#This Row],[83]]</f>
        <v>5.2808915128312484E-8</v>
      </c>
      <c r="CH92" s="10">
        <f>3/24000000*OO[[#This Row],[142 (06JUL1985 15:00:00)-Water Temperature (C)]]*OO[[#This Row],[84]]</f>
        <v>4.9784477451600004E-8</v>
      </c>
      <c r="CI92" s="10">
        <f>3/24000000*OO[[#This Row],[143 (06JUL1985 18:00:00)-Water Temperature (C)]]*OO[[#This Row],[85]]</f>
        <v>4.6550238381399997E-8</v>
      </c>
      <c r="CJ92" s="10">
        <f>3/24000000*OO[[#This Row],[144 (06JUL1985 21:00:00)-Water Temperature (C)]]*OO[[#This Row],[86]]</f>
        <v>4.4223425894625E-8</v>
      </c>
      <c r="CK92" s="10">
        <f>3/24000000*OO[[#This Row],[145 (07JUL1985 00:00:00)-Water Temperature (C)]]*OO[[#This Row],[87]]</f>
        <v>4.2311546275199995E-8</v>
      </c>
      <c r="CL92" s="10">
        <f>3/24000000*OO[[#This Row],[146 (07JUL1985 03:00:00)-Water Temperature (C)]]*OO[[#This Row],[88]]</f>
        <v>4.2225993592125004E-8</v>
      </c>
      <c r="CM92" s="10">
        <f>3/24000000*OO[[#This Row],[147 (07JUL1985 06:00:00)-Water Temperature (C)]]*OO[[#This Row],[89]]</f>
        <v>4.0899414538849996E-8</v>
      </c>
      <c r="CN92" s="10">
        <f>3/24000000*OO[[#This Row],[148 (07JUL1985 09:00:00)-Water Temperature (C)]]*OO[[#This Row],[90]]</f>
        <v>3.9046279406200001E-8</v>
      </c>
      <c r="CO92" s="10">
        <f>3/24000000*OO[[#This Row],[149 (07JUL1985 12:00:00)-Water Temperature (C)]]*OO[[#This Row],[91]]</f>
        <v>3.6953199189249998E-8</v>
      </c>
      <c r="CP92" s="10">
        <f>3/24000000*OO[[#This Row],[150 (07JUL1985 15:00:00)-Water Temperature (C)]]*OO[[#This Row],[92]]</f>
        <v>3.4674132126700001E-8</v>
      </c>
      <c r="CQ92" s="10">
        <f>3/24000000*OO[[#This Row],[151 (07JUL1985 18:00:00)-Water Temperature (C)]]*OO[[#This Row],[93]]</f>
        <v>3.1928266573E-8</v>
      </c>
      <c r="CR92" s="10">
        <f>3/24000000*OO[[#This Row],[152 (07JUL1985 21:00:00)-Water Temperature (C)]]*OO[[#This Row],[94]]</f>
        <v>2.9651130187249994E-8</v>
      </c>
      <c r="CS92" s="10">
        <f>3/24000000*OO[[#This Row],[153 (08JUL1985 00:00:00)-Water Temperature (C)]]*OO[[#This Row],[95]]</f>
        <v>2.8278129327750004E-8</v>
      </c>
      <c r="CT92" s="10">
        <f>3/24000000*OO[[#This Row],[154 (08JUL1985 03:00:00)-Water Temperature (C)]]*OO[[#This Row],[96]]</f>
        <v>2.8689952724312493E-8</v>
      </c>
      <c r="CU92" s="10">
        <f>3/24000000*OO[[#This Row],[155 (08JUL1985 06:00:00)-Water Temperature (C)]]*OO[[#This Row],[97]]</f>
        <v>2.9147117158399999E-8</v>
      </c>
      <c r="CV92" s="10">
        <f>3/24000000*OO[[#This Row],[156 (08JUL1985 09:00:00)-Water Temperature (C)]]*OO[[#This Row],[98]]</f>
        <v>2.9012028119599998E-8</v>
      </c>
      <c r="CW92" s="10">
        <f>3/24000000*OO[[#This Row],[157 (08JUL1985 12:00:00)-Water Temperature (C)]]*OO[[#This Row],[99]]</f>
        <v>2.8538996039674997E-8</v>
      </c>
    </row>
    <row r="93" spans="1:101" x14ac:dyDescent="0.35">
      <c r="A93" t="s">
        <v>98</v>
      </c>
      <c r="B93">
        <v>857.67359999999996</v>
      </c>
      <c r="C93" s="10">
        <f>3/24*OO[[#This Row],[59 (26JUN1985 06:00:00)-Water Temperature (C)]]*OO[[#This Row],[1]]/SUM(OO[1])</f>
        <v>6.2920568759961672E-40</v>
      </c>
      <c r="D93" s="10">
        <f>3/24*OO[[#This Row],[60 (26JUN1985 09:00:00)-Water Temperature (C)]]*OO[[#This Row],[2]]/SUM(OO[2])</f>
        <v>7.0693008072213353E-25</v>
      </c>
      <c r="E93" s="10">
        <f>3/24*OO[[#This Row],[61 (26JUN1985 12:00:00)-Water Temperature (C)]]*OO[[#This Row],[3]]/SUM(OO[3])</f>
        <v>7.5346485463007631E-13</v>
      </c>
      <c r="F93" s="10">
        <f>3/24*OO[[#This Row],[62 (26JUN1985 15:00:00)-Water Temperature (C)]]*OO[[#This Row],[4]]/SUM(OO[4])</f>
        <v>3.0827937325013187E-5</v>
      </c>
      <c r="G93" s="10">
        <f>3/24*OO[[#This Row],[63 (26JUN1985 18:00:00)-Water Temperature (C)]]*OO[[#This Row],[5]]/SUM(OO[5])</f>
        <v>8.3056463352394558E-3</v>
      </c>
      <c r="H93" s="10">
        <f>3/24*OO[[#This Row],[64 (26JUN1985 21:00:00)-Water Temperature (C)]]*OO[[#This Row],[6]]/SUM(OO[6])</f>
        <v>7.3078802245937532E-2</v>
      </c>
      <c r="I93" s="10">
        <f>3/24*OO[[#This Row],[65 (27JUN1985 00:00:00)-Water Temperature (C)]]*OO[[#This Row],[7]]/SUM(OO[7])</f>
        <v>9.7407967812058294E-2</v>
      </c>
      <c r="J93" s="10">
        <f>3/24*OO[[#This Row],[66 (27JUN1985 03:00:00)-Water Temperature (C)]]*OO[[#This Row],[8]]/SUM(OO[8])</f>
        <v>4.1344752827531792E-2</v>
      </c>
      <c r="K93" s="10">
        <f>3/24*OO[[#This Row],[67 (27JUN1985 06:00:00)-Water Temperature (C)]]*OO[[#This Row],[9]]/SUM(OO[9])</f>
        <v>8.4067172725603208E-3</v>
      </c>
      <c r="L93" s="10">
        <f>3/24*OO[[#This Row],[68 (27JUN1985 09:00:00)-Water Temperature (C)]]*OO[[#This Row],[10]]/SUM(OO[10])</f>
        <v>1.1562758387923657E-3</v>
      </c>
      <c r="M93" s="10">
        <f>3/24*OO[[#This Row],[69 (27JUN1985 12:00:00)-Water Temperature (C)]]*OO[[#This Row],[11]]/SUM(OO[11])</f>
        <v>1.7026723701974708E-4</v>
      </c>
      <c r="N93" s="10">
        <f>3/24*OO[[#This Row],[70 (27JUN1985 15:00:00)-Water Temperature (C)]]*OO[[#This Row],[12]]/SUM(OO[12])</f>
        <v>6.1504177537700035E-5</v>
      </c>
      <c r="O93" s="10">
        <f>3/24*OO[[#This Row],[71 (27JUN1985 18:00:00)-Water Temperature (C)]]*OO[[#This Row],[13]]/SUM(OO[13])</f>
        <v>5.1487355531606376E-5</v>
      </c>
      <c r="P93" s="10">
        <f>3/24*OO[[#This Row],[72 (27JUN1985 21:00:00)-Water Temperature (C)]]*OO[[#This Row],[14]]/SUM(OO[14])</f>
        <v>5.421575303678751E-5</v>
      </c>
      <c r="Q93" s="10">
        <f>3/24*OO[[#This Row],[73 (28JUN1985 00:00:00)-Water Temperature (C)]]*OO[[#This Row],[15]]/SUM(OO[15])</f>
        <v>5.6610769280965747E-5</v>
      </c>
      <c r="R93" s="10">
        <f>3/24*OO[[#This Row],[74 (28JUN1985 03:00:00)-Water Temperature (C)]]*OO[[#This Row],[16]]/SUM(OO[16])</f>
        <v>5.6435471168455269E-5</v>
      </c>
      <c r="S93" s="10">
        <f>3/24*OO[[#This Row],[75 (28JUN1985 06:00:00)-Water Temperature (C)]]*OO[[#This Row],[17]]/SUM(OO[17])</f>
        <v>5.1791896325862103E-5</v>
      </c>
      <c r="T93" s="10">
        <f>3/24*OO[[#This Row],[76 (28JUN1985 09:00:00)-Water Temperature (C)]]*OO[[#This Row],[18]]/SUM(OO[18])</f>
        <v>4.6266186432669555E-5</v>
      </c>
      <c r="U93" s="10">
        <f>3/24*OO[[#This Row],[77 (28JUN1985 12:00:00)-Water Temperature (C)]]*OO[[#This Row],[19]]/SUM(OO[19])</f>
        <v>4.0517013465234561E-5</v>
      </c>
      <c r="V93" s="10">
        <f>3/24000000*OO[[#This Row],[78 (28JUN1985 15:00:00)-Water Temperature (C)]]*OO[[#This Row],[20]]</f>
        <v>3.4889657649E-5</v>
      </c>
      <c r="W93" s="10">
        <f>3/24000000*OO[[#This Row],[79 (28JUN1985 18:00:00)-Water Temperature (C)]]*OO[[#This Row],[21]]</f>
        <v>2.9611712365424995E-5</v>
      </c>
      <c r="X93" s="10">
        <f>3/24000000*OO[[#This Row],[80 (28JUN1985 21:00:00)-Water Temperature (C)]]*OO[[#This Row],[22]]</f>
        <v>2.5596252806749998E-5</v>
      </c>
      <c r="Y93" s="10">
        <f>3/24000000*OO[[#This Row],[81 (29JUN1985 00:00:00)-Water Temperature (C)]]*OO[[#This Row],[23]]</f>
        <v>2.2641956580879997E-5</v>
      </c>
      <c r="Z93" s="10">
        <f>3/24000000*OO[[#This Row],[82 (29JUN1985 03:00:00)-Water Temperature (C)]]*OO[[#This Row],[24]]</f>
        <v>2.0357354618789999E-5</v>
      </c>
      <c r="AA93" s="10">
        <f>3/24000000*OO[[#This Row],[83 (29JUN1985 06:00:00)-Water Temperature (C)]]*OO[[#This Row],[25]]</f>
        <v>1.7419667785937499E-5</v>
      </c>
      <c r="AB93" s="10">
        <f>3/24000000*OO[[#This Row],[84 (29JUN1985 09:00:00)-Water Temperature (C)]]*OO[[#This Row],[26]]</f>
        <v>1.5377850778124998E-5</v>
      </c>
      <c r="AC93" s="10">
        <f>3/24000000*OO[[#This Row],[85 (29JUN1985 12:00:00)-Water Temperature (C)]]*OO[[#This Row],[27]]</f>
        <v>1.3366163327731248E-5</v>
      </c>
      <c r="AD93" s="10">
        <f>3/24000000*OO[[#This Row],[86 (29JUN1985 15:00:00)-Water Temperature (C)]]*OO[[#This Row],[28]]</f>
        <v>1.1391026812425E-5</v>
      </c>
      <c r="AE93" s="10">
        <f>3/24000000*OO[[#This Row],[88 (29JUN1985 21:00:00)-Water Temperature (C)]]*OO[[#This Row],[30]]</f>
        <v>8.5214891898900005E-6</v>
      </c>
      <c r="AF93" s="10">
        <f>3/24000000*OO[[#This Row],[88 (29JUN1985 21:00:00)-Water Temperature (C)]]*OO[[#This Row],[30]]</f>
        <v>8.5214891898900005E-6</v>
      </c>
      <c r="AG93" s="10">
        <f>3/24000000*OO[[#This Row],[89 (30JUN1985 00:00:00)-Water Temperature (C)]]*OO[[#This Row],[31]]</f>
        <v>7.5122027528662509E-6</v>
      </c>
      <c r="AH93" s="10">
        <f>3/24000000*OO[[#This Row],[90 (30JUN1985 03:00:00)-Water Temperature (C)]]*OO[[#This Row],[32]]</f>
        <v>6.879083492254999E-6</v>
      </c>
      <c r="AI93" s="10">
        <f>3/24000000*OO[[#This Row],[91 (30JUN1985 06:00:00)-Water Temperature (C)]]*OO[[#This Row],[33]]</f>
        <v>6.17133023751375E-6</v>
      </c>
      <c r="AJ93" s="10">
        <f>3/24000000*OO[[#This Row],[92 (30JUN1985 09:00:00)-Water Temperature (C)]]*OO[[#This Row],[34]]</f>
        <v>5.5085119191862503E-6</v>
      </c>
      <c r="AK93" s="10">
        <f>3/24000000*OO[[#This Row],[93 (30JUN1985 12:00:00)-Water Temperature (C)]]*OO[[#This Row],[35]]</f>
        <v>4.8786031795662508E-6</v>
      </c>
      <c r="AL93" s="10">
        <f>3/24000000*OO[[#This Row],[94 (30JUN1985 15:00:00)-Water Temperature (C)]]*OO[[#This Row],[36]]</f>
        <v>4.1785024415999998E-6</v>
      </c>
      <c r="AM93" s="10">
        <f>3/24000000*OO[[#This Row],[95 (30JUN1985 18:00:00)-Water Temperature (C)]]*OO[[#This Row],[37]]</f>
        <v>3.5498070672212503E-6</v>
      </c>
      <c r="AN93" s="10">
        <f>3/24000000*OO[[#This Row],[96 (30JUN1985 21:00:00)-Water Temperature (C)]]*OO[[#This Row],[38]]</f>
        <v>3.0298539891649997E-6</v>
      </c>
      <c r="AO93" s="10">
        <f>3/24000000*OO[[#This Row],[97 (01JUL1985 00:00:00)-Water Temperature (C)]]*OO[[#This Row],[39]]</f>
        <v>2.480497396070375E-6</v>
      </c>
      <c r="AP93" s="10">
        <f>3/24000000*OO[[#This Row],[98 (01JUL1985 03:00:00)-Water Temperature (C)]]*OO[[#This Row],[40]]</f>
        <v>1.9512747460647501E-6</v>
      </c>
      <c r="AQ93" s="10">
        <f>3/24000000*OO[[#This Row],[99 (01JUL1985 06:00:00)-Water Temperature (C)]]*OO[[#This Row],[41]]</f>
        <v>1.42628980032E-6</v>
      </c>
      <c r="AR93" s="10">
        <f>3/24000000*OO[[#This Row],[100 (01JUL1985 09:00:00)-Water Temperature (C)]]*OO[[#This Row],[42]]</f>
        <v>1.0107686833798749E-6</v>
      </c>
      <c r="AS93" s="10">
        <f>3/24000000*OO[[#This Row],[101 (01JUL1985 12:00:00)-Water Temperature (C)]]*OO[[#This Row],[43]]</f>
        <v>7.3564041518874992E-7</v>
      </c>
      <c r="AT93" s="10">
        <f>3/24000000*OO[[#This Row],[102 (01JUL1985 15:00:00)-Water Temperature (C)]]*OO[[#This Row],[44]]</f>
        <v>5.5669937815537503E-7</v>
      </c>
      <c r="AU93" s="10">
        <f>3/24000000*OO[[#This Row],[103 (01JUL1985 18:00:00)-Water Temperature (C)]]*OO[[#This Row],[45]]</f>
        <v>4.4715496195574992E-7</v>
      </c>
      <c r="AV93" s="10">
        <f>3/24000000*OO[[#This Row],[104 (01JUL1985 21:00:00)-Water Temperature (C)]]*OO[[#This Row],[46]]</f>
        <v>3.7709305734375003E-7</v>
      </c>
      <c r="AW93" s="10">
        <f>3/24000000*OO[[#This Row],[105 (02JUL1985 00:00:00)-Water Temperature (C)]]*OO[[#This Row],[47]]</f>
        <v>3.3104409457399998E-7</v>
      </c>
      <c r="AX93" s="10">
        <f>3/24000000*OO[[#This Row],[106 (02JUL1985 03:00:00)-Water Temperature (C)]]*OO[[#This Row],[48]]</f>
        <v>3.0303238784999996E-7</v>
      </c>
      <c r="AY93" s="10">
        <f>3/24000000*OO[[#This Row],[107 (02JUL1985 06:00:00)-Water Temperature (C)]]*OO[[#This Row],[49]]</f>
        <v>2.7718976910900003E-7</v>
      </c>
      <c r="AZ93" s="10">
        <f>3/24000000*OO[[#This Row],[108 (02JUL1985 09:00:00)-Water Temperature (C)]]*OO[[#This Row],[50]]</f>
        <v>2.5557014494E-7</v>
      </c>
      <c r="BA93" s="10">
        <f>3/24000000*OO[[#This Row],[109 (02JUL1985 12:00:00)-Water Temperature (C)]]*OO[[#This Row],[51]]</f>
        <v>2.3710900022241249E-7</v>
      </c>
      <c r="BB93" s="10">
        <f>3/24000000*OO[[#This Row],[110 (02JUL1985 15:00:00)-Water Temperature (C)]]*OO[[#This Row],[52]]</f>
        <v>2.181712108485E-7</v>
      </c>
      <c r="BC93" s="10">
        <f>3/24000000*OO[[#This Row],[111 (02JUL1985 18:00:00)-Water Temperature (C)]]*OO[[#This Row],[53]]</f>
        <v>1.9863981491741249E-7</v>
      </c>
      <c r="BD93" s="10">
        <f>3/24000000*OO[[#This Row],[112 (02JUL1985 21:00:00)-Water Temperature (C)]]*OO[[#This Row],[54]]</f>
        <v>1.8772438935945E-7</v>
      </c>
      <c r="BE93" s="10">
        <f>3/24000000*OO[[#This Row],[113 (03JUL1985 00:00:00)-Water Temperature (C)]]*OO[[#This Row],[55]]</f>
        <v>1.8083157236949996E-7</v>
      </c>
      <c r="BF93" s="10">
        <f>3/24000000*OO[[#This Row],[114 (03JUL1985 03:00:00)-Water Temperature (C)]]*OO[[#This Row],[56]]</f>
        <v>1.796792722347E-7</v>
      </c>
      <c r="BG93" s="10">
        <f>3/24000000*OO[[#This Row],[115 (03JUL1985 06:00:00)-Water Temperature (C)]]*OO[[#This Row],[57]]</f>
        <v>1.794380579703E-7</v>
      </c>
      <c r="BH93" s="10">
        <f>3/24000000*OO[[#This Row],[116 (03JUL1985 09:00:00)-Water Temperature (C)]]*OO[[#This Row],[58]]</f>
        <v>1.764965011060875E-7</v>
      </c>
      <c r="BI93" s="10">
        <f>3/24000000*OO[[#This Row],[117 (03JUL1985 12:00:00)-Water Temperature (C)]]*OO[[#This Row],[59]]</f>
        <v>1.703814196586375E-7</v>
      </c>
      <c r="BJ93" s="10">
        <f>3/24000000*OO[[#This Row],[118 (03JUL1985 15:00:00)-Water Temperature (C)]]*OO[[#This Row],[60]]</f>
        <v>1.5850462415287496E-7</v>
      </c>
      <c r="BK93" s="10">
        <f>3/24000000*OO[[#This Row],[119 (03JUL1985 18:00:00)-Water Temperature (C)]]*OO[[#This Row],[61]]</f>
        <v>1.4394708961274998E-7</v>
      </c>
      <c r="BL93" s="10">
        <f>3/24000000*OO[[#This Row],[120 (03JUL1985 21:00:00)-Water Temperature (C)]]*OO[[#This Row],[62]]</f>
        <v>1.3360097239545002E-7</v>
      </c>
      <c r="BM93" s="10">
        <f>3/24000000*OO[[#This Row],[121 (04JUL1985 00:00:00)-Water Temperature (C)]]*OO[[#This Row],[63]]</f>
        <v>1.2677451783552499E-7</v>
      </c>
      <c r="BN93" s="10">
        <f>3/24000000*OO[[#This Row],[122 (04JUL1985 03:00:00)-Water Temperature (C)]]*OO[[#This Row],[64]]</f>
        <v>1.2693503375412498E-7</v>
      </c>
      <c r="BO93" s="10">
        <f>3/24000000*OO[[#This Row],[123 (04JUL1985 06:00:00)-Water Temperature (C)]]*OO[[#This Row],[65]]</f>
        <v>1.25596694083E-7</v>
      </c>
      <c r="BP93" s="10">
        <f>3/24000000*OO[[#This Row],[124 (04JUL1985 09:00:00)-Water Temperature (C)]]*OO[[#This Row],[66]]</f>
        <v>1.2325834603289999E-7</v>
      </c>
      <c r="BQ93" s="10">
        <f>3/24000000*OO[[#This Row],[125 (04JUL1985 12:00:00)-Water Temperature (C)]]*OO[[#This Row],[67]]</f>
        <v>1.179457162694E-7</v>
      </c>
      <c r="BR93" s="10">
        <f>3/24000000*OO[[#This Row],[126 (04JUL1985 15:00:00)-Water Temperature (C)]]*OO[[#This Row],[68]]</f>
        <v>1.1148921861E-7</v>
      </c>
      <c r="BS93" s="10">
        <f>3/24000000*OO[[#This Row],[127 (04JUL1985 18:00:00)-Water Temperature (C)]]*OO[[#This Row],[69]]</f>
        <v>1.035544093443125E-7</v>
      </c>
      <c r="BT93" s="10">
        <f>3/24000000*OO[[#This Row],[128 (04JUL1985 21:00:00)-Water Temperature (C)]]*OO[[#This Row],[70]]</f>
        <v>9.6632664368175008E-8</v>
      </c>
      <c r="BU93" s="10">
        <f>3/24000000*OO[[#This Row],[129 (05JUL1985 00:00:00)-Water Temperature (C)]]*OO[[#This Row],[71]]</f>
        <v>9.0526534577749994E-8</v>
      </c>
      <c r="BV93" s="10">
        <f>3/24000000*OO[[#This Row],[130 (05JUL1985 03:00:00)-Water Temperature (C)]]*OO[[#This Row],[72]]</f>
        <v>8.8090944795087513E-8</v>
      </c>
      <c r="BW93" s="10">
        <f>3/24000000*OO[[#This Row],[131 (05JUL1985 06:00:00)-Water Temperature (C)]]*OO[[#This Row],[73]]</f>
        <v>8.4252946841999993E-8</v>
      </c>
      <c r="BX93" s="10">
        <f>3/24000000*OO[[#This Row],[132 (05JUL1985 09:00:00)-Water Temperature (C)]]*OO[[#This Row],[74]]</f>
        <v>8.0301719982824994E-8</v>
      </c>
      <c r="BY93" s="10">
        <f>3/24000000*OO[[#This Row],[133 (05JUL1985 12:00:00)-Water Temperature (C)]]*OO[[#This Row],[75]]</f>
        <v>7.5999747502800003E-8</v>
      </c>
      <c r="BZ93" s="10">
        <f>3/24000000*OO[[#This Row],[134 (05JUL1985 15:00:00)-Water Temperature (C)]]*OO[[#This Row],[76]]</f>
        <v>7.0107229170000006E-8</v>
      </c>
      <c r="CA93" s="10">
        <f>3/24000000*OO[[#This Row],[135 (05JUL1985 18:00:00)-Water Temperature (C)]]*OO[[#This Row],[77]]</f>
        <v>6.4718043271299989E-8</v>
      </c>
      <c r="CB93" s="10">
        <f>3/24000000*OO[[#This Row],[136 (05JUL1985 21:00:00)-Water Temperature (C)]]*OO[[#This Row],[78]]</f>
        <v>6.1045223119124996E-8</v>
      </c>
      <c r="CC93" s="10">
        <f>3/24000000*OO[[#This Row],[137 (06JUL1985 00:00:00)-Water Temperature (C)]]*OO[[#This Row],[79]]</f>
        <v>5.8526804501062501E-8</v>
      </c>
      <c r="CD93" s="10">
        <f>3/24000000*OO[[#This Row],[138 (06JUL1985 03:00:00)-Water Temperature (C)]]*OO[[#This Row],[80]]</f>
        <v>5.8487001001874997E-8</v>
      </c>
      <c r="CE93" s="10">
        <f>3/24000000*OO[[#This Row],[139 (06JUL1985 06:00:00)-Water Temperature (C)]]*OO[[#This Row],[81]]</f>
        <v>5.8114715787562499E-8</v>
      </c>
      <c r="CF93" s="10">
        <f>3/24000000*OO[[#This Row],[140 (06JUL1985 09:00:00)-Water Temperature (C)]]*OO[[#This Row],[82]]</f>
        <v>5.7314727896249998E-8</v>
      </c>
      <c r="CG93" s="10">
        <f>3/24000000*OO[[#This Row],[141 (06JUL1985 12:00:00)-Water Temperature (C)]]*OO[[#This Row],[83]]</f>
        <v>5.5491378560137493E-8</v>
      </c>
      <c r="CH93" s="10">
        <f>3/24000000*OO[[#This Row],[142 (06JUL1985 15:00:00)-Water Temperature (C)]]*OO[[#This Row],[84]]</f>
        <v>5.2262238054599993E-8</v>
      </c>
      <c r="CI93" s="10">
        <f>3/24000000*OO[[#This Row],[143 (06JUL1985 18:00:00)-Water Temperature (C)]]*OO[[#This Row],[85]]</f>
        <v>4.8720736973624998E-8</v>
      </c>
      <c r="CJ93" s="10">
        <f>3/24000000*OO[[#This Row],[144 (06JUL1985 21:00:00)-Water Temperature (C)]]*OO[[#This Row],[86]]</f>
        <v>4.6244880436499996E-8</v>
      </c>
      <c r="CK93" s="10">
        <f>3/24000000*OO[[#This Row],[145 (07JUL1985 00:00:00)-Water Temperature (C)]]*OO[[#This Row],[87]]</f>
        <v>4.4245546578675002E-8</v>
      </c>
      <c r="CL93" s="10">
        <f>3/24000000*OO[[#This Row],[146 (07JUL1985 03:00:00)-Water Temperature (C)]]*OO[[#This Row],[88]]</f>
        <v>4.4219272322575003E-8</v>
      </c>
      <c r="CM93" s="10">
        <f>3/24000000*OO[[#This Row],[147 (07JUL1985 06:00:00)-Water Temperature (C)]]*OO[[#This Row],[89]]</f>
        <v>4.2948745806912495E-8</v>
      </c>
      <c r="CN93" s="10">
        <f>3/24000000*OO[[#This Row],[148 (07JUL1985 09:00:00)-Water Temperature (C)]]*OO[[#This Row],[90]]</f>
        <v>4.0930979473350004E-8</v>
      </c>
      <c r="CO93" s="10">
        <f>3/24000000*OO[[#This Row],[149 (07JUL1985 12:00:00)-Water Temperature (C)]]*OO[[#This Row],[91]]</f>
        <v>3.877802945625E-8</v>
      </c>
      <c r="CP93" s="10">
        <f>3/24000000*OO[[#This Row],[150 (07JUL1985 15:00:00)-Water Temperature (C)]]*OO[[#This Row],[92]]</f>
        <v>3.6433631344324993E-8</v>
      </c>
      <c r="CQ93" s="10">
        <f>3/24000000*OO[[#This Row],[151 (07JUL1985 18:00:00)-Water Temperature (C)]]*OO[[#This Row],[93]]</f>
        <v>3.3545994468749998E-8</v>
      </c>
      <c r="CR93" s="10">
        <f>3/24000000*OO[[#This Row],[152 (07JUL1985 21:00:00)-Water Temperature (C)]]*OO[[#This Row],[94]]</f>
        <v>3.1110635133937501E-8</v>
      </c>
      <c r="CS93" s="10">
        <f>3/24000000*OO[[#This Row],[153 (08JUL1985 00:00:00)-Water Temperature (C)]]*OO[[#This Row],[95]]</f>
        <v>2.9605856788099999E-8</v>
      </c>
      <c r="CT93" s="10">
        <f>3/24000000*OO[[#This Row],[154 (08JUL1985 03:00:00)-Water Temperature (C)]]*OO[[#This Row],[96]]</f>
        <v>3.0045709670549999E-8</v>
      </c>
      <c r="CU93" s="10">
        <f>3/24000000*OO[[#This Row],[155 (08JUL1985 06:00:00)-Water Temperature (C)]]*OO[[#This Row],[97]]</f>
        <v>3.0606200438399994E-8</v>
      </c>
      <c r="CV93" s="10">
        <f>3/24000000*OO[[#This Row],[156 (08JUL1985 09:00:00)-Water Temperature (C)]]*OO[[#This Row],[98]]</f>
        <v>3.0480586841000002E-8</v>
      </c>
      <c r="CW93" s="10">
        <f>3/24000000*OO[[#This Row],[157 (08JUL1985 12:00:00)-Water Temperature (C)]]*OO[[#This Row],[99]]</f>
        <v>2.9953561849012497E-8</v>
      </c>
    </row>
    <row r="94" spans="1:101" x14ac:dyDescent="0.35">
      <c r="A94" t="s">
        <v>99</v>
      </c>
      <c r="B94">
        <v>885.09349999999995</v>
      </c>
      <c r="C94" s="10">
        <f>3/24*OO[[#This Row],[59 (26JUN1985 06:00:00)-Water Temperature (C)]]*OO[[#This Row],[1]]/SUM(OO[1])</f>
        <v>7.8153752348222366E-41</v>
      </c>
      <c r="D94" s="10">
        <f>3/24*OO[[#This Row],[60 (26JUN1985 09:00:00)-Water Temperature (C)]]*OO[[#This Row],[2]]/SUM(OO[2])</f>
        <v>1.1528981939744308E-25</v>
      </c>
      <c r="E94" s="10">
        <f>3/24*OO[[#This Row],[61 (26JUN1985 12:00:00)-Water Temperature (C)]]*OO[[#This Row],[3]]/SUM(OO[3])</f>
        <v>1.3530675148782163E-13</v>
      </c>
      <c r="F94" s="10">
        <f>3/24*OO[[#This Row],[62 (26JUN1985 15:00:00)-Water Temperature (C)]]*OO[[#This Row],[4]]/SUM(OO[4])</f>
        <v>1.675106198669737E-5</v>
      </c>
      <c r="G94" s="10">
        <f>3/24*OO[[#This Row],[63 (26JUN1985 18:00:00)-Water Temperature (C)]]*OO[[#This Row],[5]]/SUM(OO[5])</f>
        <v>6.8528161856514667E-3</v>
      </c>
      <c r="H94" s="10">
        <f>3/24*OO[[#This Row],[64 (26JUN1985 21:00:00)-Water Temperature (C)]]*OO[[#This Row],[6]]/SUM(OO[6])</f>
        <v>7.7293836556576748E-2</v>
      </c>
      <c r="I94" s="10">
        <f>3/24*OO[[#This Row],[65 (27JUN1985 00:00:00)-Water Temperature (C)]]*OO[[#This Row],[7]]/SUM(OO[7])</f>
        <v>0.12368570492167814</v>
      </c>
      <c r="J94" s="10">
        <f>3/24*OO[[#This Row],[66 (27JUN1985 03:00:00)-Water Temperature (C)]]*OO[[#This Row],[8]]/SUM(OO[8])</f>
        <v>6.0215677898599926E-2</v>
      </c>
      <c r="K94" s="10">
        <f>3/24*OO[[#This Row],[67 (27JUN1985 06:00:00)-Water Temperature (C)]]*OO[[#This Row],[9]]/SUM(OO[9])</f>
        <v>1.353080589319877E-2</v>
      </c>
      <c r="L94" s="10">
        <f>3/24*OO[[#This Row],[68 (27JUN1985 09:00:00)-Water Temperature (C)]]*OO[[#This Row],[10]]/SUM(OO[10])</f>
        <v>1.9586620025196034E-3</v>
      </c>
      <c r="M94" s="10">
        <f>3/24*OO[[#This Row],[69 (27JUN1985 12:00:00)-Water Temperature (C)]]*OO[[#This Row],[11]]/SUM(OO[11])</f>
        <v>2.7355207820520076E-4</v>
      </c>
      <c r="N94" s="10">
        <f>3/24*OO[[#This Row],[70 (27JUN1985 15:00:00)-Water Temperature (C)]]*OO[[#This Row],[12]]/SUM(OO[12])</f>
        <v>8.2608034346070007E-5</v>
      </c>
      <c r="O94" s="10">
        <f>3/24*OO[[#This Row],[71 (27JUN1985 18:00:00)-Water Temperature (C)]]*OO[[#This Row],[13]]/SUM(OO[13])</f>
        <v>6.3626364132495834E-5</v>
      </c>
      <c r="P94" s="10">
        <f>3/24*OO[[#This Row],[72 (27JUN1985 21:00:00)-Water Temperature (C)]]*OO[[#This Row],[14]]/SUM(OO[14])</f>
        <v>6.6136881569924121E-5</v>
      </c>
      <c r="Q94" s="10">
        <f>3/24*OO[[#This Row],[73 (28JUN1985 00:00:00)-Water Temperature (C)]]*OO[[#This Row],[15]]/SUM(OO[15])</f>
        <v>6.956361997443366E-5</v>
      </c>
      <c r="R94" s="10">
        <f>3/24*OO[[#This Row],[74 (28JUN1985 03:00:00)-Water Temperature (C)]]*OO[[#This Row],[16]]/SUM(OO[16])</f>
        <v>7.0216644971966101E-5</v>
      </c>
      <c r="S94" s="10">
        <f>3/24*OO[[#This Row],[75 (28JUN1985 06:00:00)-Water Temperature (C)]]*OO[[#This Row],[17]]/SUM(OO[17])</f>
        <v>6.5065694029269413E-5</v>
      </c>
      <c r="T94" s="10">
        <f>3/24*OO[[#This Row],[76 (28JUN1985 09:00:00)-Water Temperature (C)]]*OO[[#This Row],[18]]/SUM(OO[18])</f>
        <v>5.8366760503173785E-5</v>
      </c>
      <c r="U94" s="10">
        <f>3/24*OO[[#This Row],[77 (28JUN1985 12:00:00)-Water Temperature (C)]]*OO[[#This Row],[19]]/SUM(OO[19])</f>
        <v>5.1222521587730321E-5</v>
      </c>
      <c r="V94" s="10">
        <f>3/24000000*OO[[#This Row],[78 (28JUN1985 15:00:00)-Water Temperature (C)]]*OO[[#This Row],[20]]</f>
        <v>4.4194713188062498E-5</v>
      </c>
      <c r="W94" s="10">
        <f>3/24000000*OO[[#This Row],[79 (28JUN1985 18:00:00)-Water Temperature (C)]]*OO[[#This Row],[21]]</f>
        <v>3.7496410648499995E-5</v>
      </c>
      <c r="X94" s="10">
        <f>3/24000000*OO[[#This Row],[80 (28JUN1985 21:00:00)-Water Temperature (C)]]*OO[[#This Row],[22]]</f>
        <v>3.2421595904749997E-5</v>
      </c>
      <c r="Y94" s="10">
        <f>3/24000000*OO[[#This Row],[81 (29JUN1985 00:00:00)-Water Temperature (C)]]*OO[[#This Row],[23]]</f>
        <v>2.8718256795324996E-5</v>
      </c>
      <c r="Z94" s="10">
        <f>3/24000000*OO[[#This Row],[82 (29JUN1985 03:00:00)-Water Temperature (C)]]*OO[[#This Row],[24]]</f>
        <v>2.5948989279575003E-5</v>
      </c>
      <c r="AA94" s="10">
        <f>3/24000000*OO[[#This Row],[83 (29JUN1985 06:00:00)-Water Temperature (C)]]*OO[[#This Row],[25]]</f>
        <v>2.2306071279320001E-5</v>
      </c>
      <c r="AB94" s="10">
        <f>3/24000000*OO[[#This Row],[84 (29JUN1985 09:00:00)-Water Temperature (C)]]*OO[[#This Row],[26]]</f>
        <v>1.9698351035924999E-5</v>
      </c>
      <c r="AC94" s="10">
        <f>3/24000000*OO[[#This Row],[85 (29JUN1985 12:00:00)-Water Temperature (C)]]*OO[[#This Row],[27]]</f>
        <v>1.7166511023843746E-5</v>
      </c>
      <c r="AD94" s="10">
        <f>3/24000000*OO[[#This Row],[86 (29JUN1985 15:00:00)-Water Temperature (C)]]*OO[[#This Row],[28]]</f>
        <v>1.4622972379631248E-5</v>
      </c>
      <c r="AE94" s="10">
        <f>3/24000000*OO[[#This Row],[88 (29JUN1985 21:00:00)-Water Temperature (C)]]*OO[[#This Row],[30]]</f>
        <v>1.0912099168560001E-5</v>
      </c>
      <c r="AF94" s="10">
        <f>3/24000000*OO[[#This Row],[88 (29JUN1985 21:00:00)-Water Temperature (C)]]*OO[[#This Row],[30]]</f>
        <v>1.0912099168560001E-5</v>
      </c>
      <c r="AG94" s="10">
        <f>3/24000000*OO[[#This Row],[89 (30JUN1985 00:00:00)-Water Temperature (C)]]*OO[[#This Row],[31]]</f>
        <v>9.6364004813999996E-6</v>
      </c>
      <c r="AH94" s="10">
        <f>3/24000000*OO[[#This Row],[90 (30JUN1985 03:00:00)-Water Temperature (C)]]*OO[[#This Row],[32]]</f>
        <v>8.8592281526924997E-6</v>
      </c>
      <c r="AI94" s="10">
        <f>3/24000000*OO[[#This Row],[91 (30JUN1985 06:00:00)-Water Temperature (C)]]*OO[[#This Row],[33]]</f>
        <v>7.9857358661912498E-6</v>
      </c>
      <c r="AJ94" s="10">
        <f>3/24000000*OO[[#This Row],[92 (30JUN1985 09:00:00)-Water Temperature (C)]]*OO[[#This Row],[34]]</f>
        <v>7.1341429328125006E-6</v>
      </c>
      <c r="AK94" s="10">
        <f>3/24000000*OO[[#This Row],[93 (30JUN1985 12:00:00)-Water Temperature (C)]]*OO[[#This Row],[35]]</f>
        <v>6.3244353025587498E-6</v>
      </c>
      <c r="AL94" s="10">
        <f>3/24000000*OO[[#This Row],[94 (30JUN1985 15:00:00)-Water Temperature (C)]]*OO[[#This Row],[36]]</f>
        <v>5.4194067552399994E-6</v>
      </c>
      <c r="AM94" s="10">
        <f>3/24000000*OO[[#This Row],[95 (30JUN1985 18:00:00)-Water Temperature (C)]]*OO[[#This Row],[37]]</f>
        <v>4.5959848338862498E-6</v>
      </c>
      <c r="AN94" s="10">
        <f>3/24000000*OO[[#This Row],[96 (30JUN1985 21:00:00)-Water Temperature (C)]]*OO[[#This Row],[38]]</f>
        <v>3.9378913163600003E-6</v>
      </c>
      <c r="AO94" s="10">
        <f>3/24000000*OO[[#This Row],[97 (01JUL1985 00:00:00)-Water Temperature (C)]]*OO[[#This Row],[39]]</f>
        <v>3.2555916885825E-6</v>
      </c>
      <c r="AP94" s="10">
        <f>3/24000000*OO[[#This Row],[98 (01JUL1985 03:00:00)-Water Temperature (C)]]*OO[[#This Row],[40]]</f>
        <v>2.5921221039485002E-6</v>
      </c>
      <c r="AQ94" s="10">
        <f>3/24000000*OO[[#This Row],[99 (01JUL1985 06:00:00)-Water Temperature (C)]]*OO[[#This Row],[41]]</f>
        <v>1.9152444781535002E-6</v>
      </c>
      <c r="AR94" s="10">
        <f>3/24000000*OO[[#This Row],[100 (01JUL1985 09:00:00)-Water Temperature (C)]]*OO[[#This Row],[42]]</f>
        <v>1.3561912434679998E-6</v>
      </c>
      <c r="AS94" s="10">
        <f>3/24000000*OO[[#This Row],[101 (01JUL1985 12:00:00)-Water Temperature (C)]]*OO[[#This Row],[43]]</f>
        <v>9.8125275546362504E-7</v>
      </c>
      <c r="AT94" s="10">
        <f>3/24000000*OO[[#This Row],[102 (01JUL1985 15:00:00)-Water Temperature (C)]]*OO[[#This Row],[44]]</f>
        <v>7.3485016535774988E-7</v>
      </c>
      <c r="AU94" s="10">
        <f>3/24000000*OO[[#This Row],[103 (01JUL1985 18:00:00)-Water Temperature (C)]]*OO[[#This Row],[45]]</f>
        <v>5.8454048386100007E-7</v>
      </c>
      <c r="AV94" s="10">
        <f>3/24000000*OO[[#This Row],[104 (01JUL1985 21:00:00)-Water Temperature (C)]]*OO[[#This Row],[46]]</f>
        <v>4.897986719849999E-7</v>
      </c>
      <c r="AW94" s="10">
        <f>3/24000000*OO[[#This Row],[105 (02JUL1985 00:00:00)-Water Temperature (C)]]*OO[[#This Row],[47]]</f>
        <v>4.2872764820149997E-7</v>
      </c>
      <c r="AX94" s="10">
        <f>3/24000000*OO[[#This Row],[106 (02JUL1985 03:00:00)-Water Temperature (C)]]*OO[[#This Row],[48]]</f>
        <v>3.9286503046874996E-7</v>
      </c>
      <c r="AY94" s="10">
        <f>3/24000000*OO[[#This Row],[107 (02JUL1985 06:00:00)-Water Temperature (C)]]*OO[[#This Row],[49]]</f>
        <v>3.6008017650824998E-7</v>
      </c>
      <c r="AZ94" s="10">
        <f>3/24000000*OO[[#This Row],[108 (02JUL1985 09:00:00)-Water Temperature (C)]]*OO[[#This Row],[50]]</f>
        <v>3.3158208478249994E-7</v>
      </c>
      <c r="BA94" s="10">
        <f>3/24000000*OO[[#This Row],[109 (02JUL1985 12:00:00)-Water Temperature (C)]]*OO[[#This Row],[51]]</f>
        <v>3.06603152695125E-7</v>
      </c>
      <c r="BB94" s="10">
        <f>3/24000000*OO[[#This Row],[110 (02JUL1985 15:00:00)-Water Temperature (C)]]*OO[[#This Row],[52]]</f>
        <v>2.8109854037537498E-7</v>
      </c>
      <c r="BC94" s="10">
        <f>3/24000000*OO[[#This Row],[111 (02JUL1985 18:00:00)-Water Temperature (C)]]*OO[[#This Row],[53]]</f>
        <v>2.5438671691949994E-7</v>
      </c>
      <c r="BD94" s="10">
        <f>3/24000000*OO[[#This Row],[112 (02JUL1985 21:00:00)-Water Temperature (C)]]*OO[[#This Row],[54]]</f>
        <v>2.3935274315294999E-7</v>
      </c>
      <c r="BE94" s="10">
        <f>3/24000000*OO[[#This Row],[113 (03JUL1985 00:00:00)-Water Temperature (C)]]*OO[[#This Row],[55]]</f>
        <v>2.30252876374E-7</v>
      </c>
      <c r="BF94" s="10">
        <f>3/24000000*OO[[#This Row],[114 (03JUL1985 03:00:00)-Water Temperature (C)]]*OO[[#This Row],[56]]</f>
        <v>2.2886124616477501E-7</v>
      </c>
      <c r="BG94" s="10">
        <f>3/24000000*OO[[#This Row],[115 (03JUL1985 06:00:00)-Water Temperature (C)]]*OO[[#This Row],[57]]</f>
        <v>2.2920459300539997E-7</v>
      </c>
      <c r="BH94" s="10">
        <f>3/24000000*OO[[#This Row],[116 (03JUL1985 09:00:00)-Water Temperature (C)]]*OO[[#This Row],[58]]</f>
        <v>2.2617199980463748E-7</v>
      </c>
      <c r="BI94" s="10">
        <f>3/24000000*OO[[#This Row],[117 (03JUL1985 12:00:00)-Water Temperature (C)]]*OO[[#This Row],[59]]</f>
        <v>2.1878797784208748E-7</v>
      </c>
      <c r="BJ94" s="10">
        <f>3/24000000*OO[[#This Row],[118 (03JUL1985 15:00:00)-Water Temperature (C)]]*OO[[#This Row],[60]]</f>
        <v>2.0389053257759998E-7</v>
      </c>
      <c r="BK94" s="10">
        <f>3/24000000*OO[[#This Row],[119 (03JUL1985 18:00:00)-Water Temperature (C)]]*OO[[#This Row],[61]]</f>
        <v>1.8467224372116248E-7</v>
      </c>
      <c r="BL94" s="10">
        <f>3/24000000*OO[[#This Row],[120 (03JUL1985 21:00:00)-Water Temperature (C)]]*OO[[#This Row],[62]]</f>
        <v>1.7097931719382498E-7</v>
      </c>
      <c r="BM94" s="10">
        <f>3/24000000*OO[[#This Row],[121 (04JUL1985 00:00:00)-Water Temperature (C)]]*OO[[#This Row],[63]]</f>
        <v>1.6211229835203749E-7</v>
      </c>
      <c r="BN94" s="10">
        <f>3/24000000*OO[[#This Row],[122 (04JUL1985 03:00:00)-Water Temperature (C)]]*OO[[#This Row],[64]]</f>
        <v>1.6255607579009997E-7</v>
      </c>
      <c r="BO94" s="10">
        <f>3/24000000*OO[[#This Row],[123 (04JUL1985 06:00:00)-Water Temperature (C)]]*OO[[#This Row],[65]]</f>
        <v>1.6136396404198747E-7</v>
      </c>
      <c r="BP94" s="10">
        <f>3/24000000*OO[[#This Row],[124 (04JUL1985 09:00:00)-Water Temperature (C)]]*OO[[#This Row],[66]]</f>
        <v>1.583143184367E-7</v>
      </c>
      <c r="BQ94" s="10">
        <f>3/24000000*OO[[#This Row],[125 (04JUL1985 12:00:00)-Water Temperature (C)]]*OO[[#This Row],[67]]</f>
        <v>1.5136109526249999E-7</v>
      </c>
      <c r="BR94" s="10">
        <f>3/24000000*OO[[#This Row],[126 (04JUL1985 15:00:00)-Water Temperature (C)]]*OO[[#This Row],[68]]</f>
        <v>1.4290564874069999E-7</v>
      </c>
      <c r="BS94" s="10">
        <f>3/24000000*OO[[#This Row],[127 (04JUL1985 18:00:00)-Water Temperature (C)]]*OO[[#This Row],[69]]</f>
        <v>1.326524203885125E-7</v>
      </c>
      <c r="BT94" s="10">
        <f>3/24000000*OO[[#This Row],[128 (04JUL1985 21:00:00)-Water Temperature (C)]]*OO[[#This Row],[70]]</f>
        <v>1.2380666862524997E-7</v>
      </c>
      <c r="BU94" s="10">
        <f>3/24000000*OO[[#This Row],[129 (05JUL1985 00:00:00)-Water Temperature (C)]]*OO[[#This Row],[71]]</f>
        <v>1.1607328033456248E-7</v>
      </c>
      <c r="BV94" s="10">
        <f>3/24000000*OO[[#This Row],[130 (05JUL1985 03:00:00)-Water Temperature (C)]]*OO[[#This Row],[72]]</f>
        <v>1.1312616987999999E-7</v>
      </c>
      <c r="BW94" s="10">
        <f>3/24000000*OO[[#This Row],[131 (05JUL1985 06:00:00)-Water Temperature (C)]]*OO[[#This Row],[73]]</f>
        <v>1.0854269029314999E-7</v>
      </c>
      <c r="BX94" s="10">
        <f>3/24000000*OO[[#This Row],[132 (05JUL1985 09:00:00)-Water Temperature (C)]]*OO[[#This Row],[74]]</f>
        <v>1.034475929734E-7</v>
      </c>
      <c r="BY94" s="10">
        <f>3/24000000*OO[[#This Row],[133 (05JUL1985 12:00:00)-Water Temperature (C)]]*OO[[#This Row],[75]]</f>
        <v>9.7872494001075E-8</v>
      </c>
      <c r="BZ94" s="10">
        <f>3/24000000*OO[[#This Row],[134 (05JUL1985 15:00:00)-Water Temperature (C)]]*OO[[#This Row],[76]]</f>
        <v>9.0182114233200012E-8</v>
      </c>
      <c r="CA94" s="10">
        <f>3/24000000*OO[[#This Row],[135 (05JUL1985 18:00:00)-Water Temperature (C)]]*OO[[#This Row],[77]]</f>
        <v>8.2914936069612507E-8</v>
      </c>
      <c r="CB94" s="10">
        <f>3/24000000*OO[[#This Row],[136 (05JUL1985 21:00:00)-Water Temperature (C)]]*OO[[#This Row],[78]]</f>
        <v>7.8034248092000003E-8</v>
      </c>
      <c r="CC94" s="10">
        <f>3/24000000*OO[[#This Row],[137 (06JUL1985 00:00:00)-Water Temperature (C)]]*OO[[#This Row],[79]]</f>
        <v>7.4753580926374994E-8</v>
      </c>
      <c r="CD94" s="10">
        <f>3/24000000*OO[[#This Row],[138 (06JUL1985 03:00:00)-Water Temperature (C)]]*OO[[#This Row],[80]]</f>
        <v>7.4786745935E-8</v>
      </c>
      <c r="CE94" s="10">
        <f>3/24000000*OO[[#This Row],[139 (06JUL1985 06:00:00)-Water Temperature (C)]]*OO[[#This Row],[81]]</f>
        <v>7.4531593049024998E-8</v>
      </c>
      <c r="CF94" s="10">
        <f>3/24000000*OO[[#This Row],[140 (06JUL1985 09:00:00)-Water Temperature (C)]]*OO[[#This Row],[82]]</f>
        <v>7.3582582667999997E-8</v>
      </c>
      <c r="CG94" s="10">
        <f>3/24000000*OO[[#This Row],[141 (06JUL1985 12:00:00)-Water Temperature (C)]]*OO[[#This Row],[83]]</f>
        <v>7.1254792001087496E-8</v>
      </c>
      <c r="CH94" s="10">
        <f>3/24000000*OO[[#This Row],[142 (06JUL1985 15:00:00)-Water Temperature (C)]]*OO[[#This Row],[84]]</f>
        <v>6.70455657454375E-8</v>
      </c>
      <c r="CI94" s="10">
        <f>3/24000000*OO[[#This Row],[143 (06JUL1985 18:00:00)-Water Temperature (C)]]*OO[[#This Row],[85]]</f>
        <v>6.2273282543962489E-8</v>
      </c>
      <c r="CJ94" s="10">
        <f>3/24000000*OO[[#This Row],[144 (06JUL1985 21:00:00)-Water Temperature (C)]]*OO[[#This Row],[86]]</f>
        <v>5.9007584459175E-8</v>
      </c>
      <c r="CK94" s="10">
        <f>3/24000000*OO[[#This Row],[145 (07JUL1985 00:00:00)-Water Temperature (C)]]*OO[[#This Row],[87]]</f>
        <v>5.6453164479824996E-8</v>
      </c>
      <c r="CL94" s="10">
        <f>3/24000000*OO[[#This Row],[146 (07JUL1985 03:00:00)-Water Temperature (C)]]*OO[[#This Row],[88]]</f>
        <v>5.6479730377862503E-8</v>
      </c>
      <c r="CM94" s="10">
        <f>3/24000000*OO[[#This Row],[147 (07JUL1985 06:00:00)-Water Temperature (C)]]*OO[[#This Row],[89]]</f>
        <v>5.5076139905600006E-8</v>
      </c>
      <c r="CN94" s="10">
        <f>3/24000000*OO[[#This Row],[148 (07JUL1985 09:00:00)-Water Temperature (C)]]*OO[[#This Row],[90]]</f>
        <v>5.2408529423799987E-8</v>
      </c>
      <c r="CO94" s="10">
        <f>3/24000000*OO[[#This Row],[149 (07JUL1985 12:00:00)-Water Temperature (C)]]*OO[[#This Row],[91]]</f>
        <v>4.969935300184999E-8</v>
      </c>
      <c r="CP94" s="10">
        <f>3/24000000*OO[[#This Row],[150 (07JUL1985 15:00:00)-Water Temperature (C)]]*OO[[#This Row],[92]]</f>
        <v>4.6766929107674999E-8</v>
      </c>
      <c r="CQ94" s="10">
        <f>3/24000000*OO[[#This Row],[151 (07JUL1985 18:00:00)-Water Temperature (C)]]*OO[[#This Row],[93]]</f>
        <v>4.3078795768125001E-8</v>
      </c>
      <c r="CR94" s="10">
        <f>3/24000000*OO[[#This Row],[152 (07JUL1985 21:00:00)-Water Temperature (C)]]*OO[[#This Row],[94]]</f>
        <v>3.9885363661499998E-8</v>
      </c>
      <c r="CS94" s="10">
        <f>3/24000000*OO[[#This Row],[153 (08JUL1985 00:00:00)-Water Temperature (C)]]*OO[[#This Row],[95]]</f>
        <v>3.784886869659999E-8</v>
      </c>
      <c r="CT94" s="10">
        <f>3/24000000*OO[[#This Row],[154 (08JUL1985 03:00:00)-Water Temperature (C)]]*OO[[#This Row],[96]]</f>
        <v>3.8382595450349995E-8</v>
      </c>
      <c r="CU94" s="10">
        <f>3/24000000*OO[[#This Row],[155 (08JUL1985 06:00:00)-Water Temperature (C)]]*OO[[#This Row],[97]]</f>
        <v>3.9234979948899992E-8</v>
      </c>
      <c r="CV94" s="10">
        <f>3/24000000*OO[[#This Row],[156 (08JUL1985 09:00:00)-Water Temperature (C)]]*OO[[#This Row],[98]]</f>
        <v>3.9123470908475007E-8</v>
      </c>
      <c r="CW94" s="10">
        <f>3/24000000*OO[[#This Row],[157 (08JUL1985 12:00:00)-Water Temperature (C)]]*OO[[#This Row],[99]]</f>
        <v>3.8410213453825003E-8</v>
      </c>
    </row>
    <row r="95" spans="1:101" x14ac:dyDescent="0.35">
      <c r="A95" t="s">
        <v>100</v>
      </c>
      <c r="B95">
        <v>936.15660000000003</v>
      </c>
      <c r="C95" s="10">
        <f>3/24*OO[[#This Row],[59 (26JUN1985 06:00:00)-Water Temperature (C)]]*OO[[#This Row],[1]]/SUM(OO[1])</f>
        <v>1.0266103469579259E-41</v>
      </c>
      <c r="D95" s="10">
        <f>3/24*OO[[#This Row],[60 (26JUN1985 09:00:00)-Water Temperature (C)]]*OO[[#This Row],[2]]/SUM(OO[2])</f>
        <v>2.0922422812226879E-26</v>
      </c>
      <c r="E95" s="10">
        <f>3/24*OO[[#This Row],[61 (26JUN1985 12:00:00)-Water Temperature (C)]]*OO[[#This Row],[3]]/SUM(OO[3])</f>
        <v>2.7422709154287792E-14</v>
      </c>
      <c r="F95" s="10">
        <f>3/24*OO[[#This Row],[62 (26JUN1985 15:00:00)-Water Temperature (C)]]*OO[[#This Row],[4]]/SUM(OO[4])</f>
        <v>7.6593165079493346E-6</v>
      </c>
      <c r="G95" s="10">
        <f>3/24*OO[[#This Row],[63 (26JUN1985 18:00:00)-Water Temperature (C)]]*OO[[#This Row],[5]]/SUM(OO[5])</f>
        <v>5.0541188648517621E-3</v>
      </c>
      <c r="H95" s="10">
        <f>3/24*OO[[#This Row],[64 (26JUN1985 21:00:00)-Water Temperature (C)]]*OO[[#This Row],[6]]/SUM(OO[6])</f>
        <v>7.4167527632546443E-2</v>
      </c>
      <c r="I95" s="10">
        <f>3/24*OO[[#This Row],[65 (27JUN1985 00:00:00)-Water Temperature (C)]]*OO[[#This Row],[7]]/SUM(OO[7])</f>
        <v>0.14247255933234643</v>
      </c>
      <c r="J95" s="10">
        <f>3/24*OO[[#This Row],[66 (27JUN1985 03:00:00)-Water Temperature (C)]]*OO[[#This Row],[8]]/SUM(OO[8])</f>
        <v>7.9571829768046012E-2</v>
      </c>
      <c r="K95" s="10">
        <f>3/24*OO[[#This Row],[67 (27JUN1985 06:00:00)-Water Temperature (C)]]*OO[[#This Row],[9]]/SUM(OO[9])</f>
        <v>1.9679174028260454E-2</v>
      </c>
      <c r="L95" s="10">
        <f>3/24*OO[[#This Row],[68 (27JUN1985 09:00:00)-Water Temperature (C)]]*OO[[#This Row],[10]]/SUM(OO[10])</f>
        <v>2.9997903711533494E-3</v>
      </c>
      <c r="M95" s="10">
        <f>3/24*OO[[#This Row],[69 (27JUN1985 12:00:00)-Water Temperature (C)]]*OO[[#This Row],[11]]/SUM(OO[11])</f>
        <v>4.069865649826547E-4</v>
      </c>
      <c r="N95" s="10">
        <f>3/24*OO[[#This Row],[70 (27JUN1985 15:00:00)-Water Temperature (C)]]*OO[[#This Row],[12]]/SUM(OO[12])</f>
        <v>1.0476003884073512E-4</v>
      </c>
      <c r="O95" s="10">
        <f>3/24*OO[[#This Row],[71 (27JUN1985 18:00:00)-Water Temperature (C)]]*OO[[#This Row],[13]]/SUM(OO[13])</f>
        <v>7.3587613904725556E-5</v>
      </c>
      <c r="P95" s="10">
        <f>3/24*OO[[#This Row],[72 (27JUN1985 21:00:00)-Water Temperature (C)]]*OO[[#This Row],[14]]/SUM(OO[14])</f>
        <v>7.5238449639812132E-5</v>
      </c>
      <c r="Q95" s="10">
        <f>3/24*OO[[#This Row],[73 (28JUN1985 00:00:00)-Water Temperature (C)]]*OO[[#This Row],[15]]/SUM(OO[15])</f>
        <v>7.966698352742097E-5</v>
      </c>
      <c r="R95" s="10">
        <f>3/24*OO[[#This Row],[74 (28JUN1985 03:00:00)-Water Temperature (C)]]*OO[[#This Row],[16]]/SUM(OO[16])</f>
        <v>8.1339898044501151E-5</v>
      </c>
      <c r="S95" s="10">
        <f>3/24*OO[[#This Row],[75 (28JUN1985 06:00:00)-Water Temperature (C)]]*OO[[#This Row],[17]]/SUM(OO[17])</f>
        <v>7.6153435785522076E-5</v>
      </c>
      <c r="T95" s="10">
        <f>3/24*OO[[#This Row],[76 (28JUN1985 09:00:00)-Water Temperature (C)]]*OO[[#This Row],[18]]/SUM(OO[18])</f>
        <v>6.8592764594677336E-5</v>
      </c>
      <c r="U95" s="10">
        <f>3/24*OO[[#This Row],[77 (28JUN1985 12:00:00)-Water Temperature (C)]]*OO[[#This Row],[19]]/SUM(OO[19])</f>
        <v>6.0337982674004026E-5</v>
      </c>
      <c r="V95" s="10">
        <f>3/24000000*OO[[#This Row],[78 (28JUN1985 15:00:00)-Water Temperature (C)]]*OO[[#This Row],[20]]</f>
        <v>5.2158840717499996E-5</v>
      </c>
      <c r="W95" s="10">
        <f>3/24000000*OO[[#This Row],[79 (28JUN1985 18:00:00)-Water Temperature (C)]]*OO[[#This Row],[21]]</f>
        <v>4.4253559711874997E-5</v>
      </c>
      <c r="X95" s="10">
        <f>3/24000000*OO[[#This Row],[80 (28JUN1985 21:00:00)-Water Temperature (C)]]*OO[[#This Row],[22]]</f>
        <v>3.8250595611325005E-5</v>
      </c>
      <c r="Y95" s="10">
        <f>3/24000000*OO[[#This Row],[81 (29JUN1985 00:00:00)-Water Temperature (C)]]*OO[[#This Row],[23]]</f>
        <v>3.3891440677875001E-5</v>
      </c>
      <c r="Z95" s="10">
        <f>3/24000000*OO[[#This Row],[82 (29JUN1985 03:00:00)-Water Temperature (C)]]*OO[[#This Row],[24]]</f>
        <v>3.0737074821787499E-5</v>
      </c>
      <c r="AA95" s="10">
        <f>3/24000000*OO[[#This Row],[83 (29JUN1985 06:00:00)-Water Temperature (C)]]*OO[[#This Row],[25]]</f>
        <v>2.6551180413200001E-5</v>
      </c>
      <c r="AB95" s="10">
        <f>3/24000000*OO[[#This Row],[84 (29JUN1985 09:00:00)-Water Temperature (C)]]*OO[[#This Row],[26]]</f>
        <v>2.3454763893337497E-5</v>
      </c>
      <c r="AC95" s="10">
        <f>3/24000000*OO[[#This Row],[85 (29JUN1985 12:00:00)-Water Temperature (C)]]*OO[[#This Row],[27]]</f>
        <v>2.0516084859492502E-5</v>
      </c>
      <c r="AD95" s="10">
        <f>3/24000000*OO[[#This Row],[86 (29JUN1985 15:00:00)-Water Temperature (C)]]*OO[[#This Row],[28]]</f>
        <v>1.749225325695375E-5</v>
      </c>
      <c r="AE95" s="10">
        <f>3/24000000*OO[[#This Row],[88 (29JUN1985 21:00:00)-Water Temperature (C)]]*OO[[#This Row],[30]]</f>
        <v>1.3028862931614999E-5</v>
      </c>
      <c r="AF95" s="10">
        <f>3/24000000*OO[[#This Row],[88 (29JUN1985 21:00:00)-Water Temperature (C)]]*OO[[#This Row],[30]]</f>
        <v>1.3028862931614999E-5</v>
      </c>
      <c r="AG95" s="10">
        <f>3/24000000*OO[[#This Row],[89 (30JUN1985 00:00:00)-Water Temperature (C)]]*OO[[#This Row],[31]]</f>
        <v>1.1514491903227502E-5</v>
      </c>
      <c r="AH95" s="10">
        <f>3/24000000*OO[[#This Row],[90 (30JUN1985 03:00:00)-Water Temperature (C)]]*OO[[#This Row],[32]]</f>
        <v>1.0611261832462499E-5</v>
      </c>
      <c r="AI95" s="10">
        <f>3/24000000*OO[[#This Row],[91 (30JUN1985 06:00:00)-Water Temperature (C)]]*OO[[#This Row],[33]]</f>
        <v>9.6074950023749978E-6</v>
      </c>
      <c r="AJ95" s="10">
        <f>3/24000000*OO[[#This Row],[92 (30JUN1985 09:00:00)-Water Temperature (C)]]*OO[[#This Row],[34]]</f>
        <v>8.591391391957499E-6</v>
      </c>
      <c r="AK95" s="10">
        <f>3/24000000*OO[[#This Row],[93 (30JUN1985 12:00:00)-Water Temperature (C)]]*OO[[#This Row],[35]]</f>
        <v>7.6231122093825002E-6</v>
      </c>
      <c r="AL95" s="10">
        <f>3/24000000*OO[[#This Row],[94 (30JUN1985 15:00:00)-Water Temperature (C)]]*OO[[#This Row],[36]]</f>
        <v>6.5372097782324999E-6</v>
      </c>
      <c r="AM95" s="10">
        <f>3/24000000*OO[[#This Row],[95 (30JUN1985 18:00:00)-Water Temperature (C)]]*OO[[#This Row],[37]]</f>
        <v>5.5354781115387499E-6</v>
      </c>
      <c r="AN95" s="10">
        <f>3/24000000*OO[[#This Row],[96 (30JUN1985 21:00:00)-Water Temperature (C)]]*OO[[#This Row],[38]]</f>
        <v>4.7556897929174996E-6</v>
      </c>
      <c r="AO95" s="10">
        <f>3/24000000*OO[[#This Row],[97 (01JUL1985 00:00:00)-Water Temperature (C)]]*OO[[#This Row],[39]]</f>
        <v>3.9657157135837494E-6</v>
      </c>
      <c r="AP95" s="10">
        <f>3/24000000*OO[[#This Row],[98 (01JUL1985 03:00:00)-Water Temperature (C)]]*OO[[#This Row],[40]]</f>
        <v>3.1928349603224997E-6</v>
      </c>
      <c r="AQ95" s="10">
        <f>3/24000000*OO[[#This Row],[99 (01JUL1985 06:00:00)-Water Temperature (C)]]*OO[[#This Row],[41]]</f>
        <v>2.3848108335562502E-6</v>
      </c>
      <c r="AR95" s="10">
        <f>3/24000000*OO[[#This Row],[100 (01JUL1985 09:00:00)-Water Temperature (C)]]*OO[[#This Row],[42]]</f>
        <v>1.690032018363E-6</v>
      </c>
      <c r="AS95" s="10">
        <f>3/24000000*OO[[#This Row],[101 (01JUL1985 12:00:00)-Water Temperature (C)]]*OO[[#This Row],[43]]</f>
        <v>1.2162346235325002E-6</v>
      </c>
      <c r="AT95" s="10">
        <f>3/24000000*OO[[#This Row],[102 (01JUL1985 15:00:00)-Water Temperature (C)]]*OO[[#This Row],[44]]</f>
        <v>9.022550356245E-7</v>
      </c>
      <c r="AU95" s="10">
        <f>3/24000000*OO[[#This Row],[103 (01JUL1985 18:00:00)-Water Temperature (C)]]*OO[[#This Row],[45]]</f>
        <v>7.1083405224562494E-7</v>
      </c>
      <c r="AV95" s="10">
        <f>3/24000000*OO[[#This Row],[104 (01JUL1985 21:00:00)-Water Temperature (C)]]*OO[[#This Row],[46]]</f>
        <v>5.9169863366325009E-7</v>
      </c>
      <c r="AW95" s="10">
        <f>3/24000000*OO[[#This Row],[105 (02JUL1985 00:00:00)-Water Temperature (C)]]*OO[[#This Row],[47]]</f>
        <v>5.1623235602924993E-7</v>
      </c>
      <c r="AX95" s="10">
        <f>3/24000000*OO[[#This Row],[106 (02JUL1985 03:00:00)-Water Temperature (C)]]*OO[[#This Row],[48]]</f>
        <v>4.7323759434999997E-7</v>
      </c>
      <c r="AY95" s="10">
        <f>3/24000000*OO[[#This Row],[107 (02JUL1985 06:00:00)-Water Temperature (C)]]*OO[[#This Row],[49]]</f>
        <v>4.3467795608874996E-7</v>
      </c>
      <c r="AZ95" s="10">
        <f>3/24000000*OO[[#This Row],[108 (02JUL1985 09:00:00)-Water Temperature (C)]]*OO[[#This Row],[50]]</f>
        <v>3.99887578893875E-7</v>
      </c>
      <c r="BA95" s="10">
        <f>3/24000000*OO[[#This Row],[109 (02JUL1985 12:00:00)-Water Temperature (C)]]*OO[[#This Row],[51]]</f>
        <v>3.6868510898099999E-7</v>
      </c>
      <c r="BB95" s="10">
        <f>3/24000000*OO[[#This Row],[110 (02JUL1985 15:00:00)-Water Temperature (C)]]*OO[[#This Row],[52]]</f>
        <v>3.3687719547812498E-7</v>
      </c>
      <c r="BC95" s="10">
        <f>3/24000000*OO[[#This Row],[111 (02JUL1985 18:00:00)-Water Temperature (C)]]*OO[[#This Row],[53]]</f>
        <v>3.0324724214137501E-7</v>
      </c>
      <c r="BD95" s="10">
        <f>3/24000000*OO[[#This Row],[112 (02JUL1985 21:00:00)-Water Temperature (C)]]*OO[[#This Row],[54]]</f>
        <v>2.8392778977637494E-7</v>
      </c>
      <c r="BE95" s="10">
        <f>3/24000000*OO[[#This Row],[113 (03JUL1985 00:00:00)-Water Temperature (C)]]*OO[[#This Row],[55]]</f>
        <v>2.7272098810299995E-7</v>
      </c>
      <c r="BF95" s="10">
        <f>3/24000000*OO[[#This Row],[114 (03JUL1985 03:00:00)-Water Temperature (C)]]*OO[[#This Row],[56]]</f>
        <v>2.7104108685325E-7</v>
      </c>
      <c r="BG95" s="10">
        <f>3/24000000*OO[[#This Row],[115 (03JUL1985 06:00:00)-Water Temperature (C)]]*OO[[#This Row],[57]]</f>
        <v>2.7212242811375001E-7</v>
      </c>
      <c r="BH95" s="10">
        <f>3/24000000*OO[[#This Row],[116 (03JUL1985 09:00:00)-Water Temperature (C)]]*OO[[#This Row],[58]]</f>
        <v>2.6933852088674998E-7</v>
      </c>
      <c r="BI95" s="10">
        <f>3/24000000*OO[[#This Row],[117 (03JUL1985 12:00:00)-Water Temperature (C)]]*OO[[#This Row],[59]]</f>
        <v>2.6108789843780001E-7</v>
      </c>
      <c r="BJ95" s="10">
        <f>3/24000000*OO[[#This Row],[118 (03JUL1985 15:00:00)-Water Temperature (C)]]*OO[[#This Row],[60]]</f>
        <v>2.4373281199639996E-7</v>
      </c>
      <c r="BK95" s="10">
        <f>3/24000000*OO[[#This Row],[119 (03JUL1985 18:00:00)-Water Temperature (C)]]*OO[[#This Row],[61]]</f>
        <v>2.2034892848981249E-7</v>
      </c>
      <c r="BL95" s="10">
        <f>3/24000000*OO[[#This Row],[120 (03JUL1985 21:00:00)-Water Temperature (C)]]*OO[[#This Row],[62]]</f>
        <v>2.0344619832879999E-7</v>
      </c>
      <c r="BM95" s="10">
        <f>3/24000000*OO[[#This Row],[121 (04JUL1985 00:00:00)-Water Temperature (C)]]*OO[[#This Row],[63]]</f>
        <v>1.9271617799681251E-7</v>
      </c>
      <c r="BN95" s="10">
        <f>3/24000000*OO[[#This Row],[122 (04JUL1985 03:00:00)-Water Temperature (C)]]*OO[[#This Row],[64]]</f>
        <v>1.933702832114625E-7</v>
      </c>
      <c r="BO95" s="10">
        <f>3/24000000*OO[[#This Row],[123 (04JUL1985 06:00:00)-Water Temperature (C)]]*OO[[#This Row],[65]]</f>
        <v>1.9259068774012501E-7</v>
      </c>
      <c r="BP95" s="10">
        <f>3/24000000*OO[[#This Row],[124 (04JUL1985 09:00:00)-Water Temperature (C)]]*OO[[#This Row],[66]]</f>
        <v>1.8894386952787501E-7</v>
      </c>
      <c r="BQ95" s="10">
        <f>3/24000000*OO[[#This Row],[125 (04JUL1985 12:00:00)-Water Temperature (C)]]*OO[[#This Row],[67]]</f>
        <v>1.805319302464625E-7</v>
      </c>
      <c r="BR95" s="10">
        <f>3/24000000*OO[[#This Row],[126 (04JUL1985 15:00:00)-Water Temperature (C)]]*OO[[#This Row],[68]]</f>
        <v>1.702201811172E-7</v>
      </c>
      <c r="BS95" s="10">
        <f>3/24000000*OO[[#This Row],[127 (04JUL1985 18:00:00)-Water Temperature (C)]]*OO[[#This Row],[69]]</f>
        <v>1.5792855459089999E-7</v>
      </c>
      <c r="BT95" s="10">
        <f>3/24000000*OO[[#This Row],[128 (04JUL1985 21:00:00)-Water Temperature (C)]]*OO[[#This Row],[70]]</f>
        <v>1.473855407260125E-7</v>
      </c>
      <c r="BU95" s="10">
        <f>3/24000000*OO[[#This Row],[129 (05JUL1985 00:00:00)-Water Temperature (C)]]*OO[[#This Row],[71]]</f>
        <v>1.3828491058968752E-7</v>
      </c>
      <c r="BV95" s="10">
        <f>3/24000000*OO[[#This Row],[130 (05JUL1985 03:00:00)-Water Temperature (C)]]*OO[[#This Row],[72]]</f>
        <v>1.3491536043172501E-7</v>
      </c>
      <c r="BW95" s="10">
        <f>3/24000000*OO[[#This Row],[131 (05JUL1985 06:00:00)-Water Temperature (C)]]*OO[[#This Row],[73]]</f>
        <v>1.2986665602817499E-7</v>
      </c>
      <c r="BX95" s="10">
        <f>3/24000000*OO[[#This Row],[132 (05JUL1985 09:00:00)-Water Temperature (C)]]*OO[[#This Row],[74]]</f>
        <v>1.2379106074772498E-7</v>
      </c>
      <c r="BY95" s="10">
        <f>3/24000000*OO[[#This Row],[133 (05JUL1985 12:00:00)-Water Temperature (C)]]*OO[[#This Row],[75]]</f>
        <v>1.170938020472E-7</v>
      </c>
      <c r="BZ95" s="10">
        <f>3/24000000*OO[[#This Row],[134 (05JUL1985 15:00:00)-Water Temperature (C)]]*OO[[#This Row],[76]]</f>
        <v>1.0780607323674999E-7</v>
      </c>
      <c r="CA95" s="10">
        <f>3/24000000*OO[[#This Row],[135 (05JUL1985 18:00:00)-Water Temperature (C)]]*OO[[#This Row],[77]]</f>
        <v>9.87631018794E-8</v>
      </c>
      <c r="CB95" s="10">
        <f>3/24000000*OO[[#This Row],[136 (05JUL1985 21:00:00)-Water Temperature (C)]]*OO[[#This Row],[78]]</f>
        <v>9.2716251888124996E-8</v>
      </c>
      <c r="CC95" s="10">
        <f>3/24000000*OO[[#This Row],[137 (06JUL1985 00:00:00)-Water Temperature (C)]]*OO[[#This Row],[79]]</f>
        <v>8.8747629350625E-8</v>
      </c>
      <c r="CD95" s="10">
        <f>3/24000000*OO[[#This Row],[138 (06JUL1985 03:00:00)-Water Temperature (C)]]*OO[[#This Row],[80]]</f>
        <v>8.8825536830649995E-8</v>
      </c>
      <c r="CE95" s="10">
        <f>3/24000000*OO[[#This Row],[139 (06JUL1985 06:00:00)-Water Temperature (C)]]*OO[[#This Row],[81]]</f>
        <v>8.8780204923674993E-8</v>
      </c>
      <c r="CF95" s="10">
        <f>3/24000000*OO[[#This Row],[140 (06JUL1985 09:00:00)-Water Temperature (C)]]*OO[[#This Row],[82]]</f>
        <v>8.7748487915425E-8</v>
      </c>
      <c r="CG95" s="10">
        <f>3/24000000*OO[[#This Row],[141 (06JUL1985 12:00:00)-Water Temperature (C)]]*OO[[#This Row],[83]]</f>
        <v>8.5007881619899998E-8</v>
      </c>
      <c r="CH95" s="10">
        <f>3/24000000*OO[[#This Row],[142 (06JUL1985 15:00:00)-Water Temperature (C)]]*OO[[#This Row],[84]]</f>
        <v>7.99334196784125E-8</v>
      </c>
      <c r="CI95" s="10">
        <f>3/24000000*OO[[#This Row],[143 (06JUL1985 18:00:00)-Water Temperature (C)]]*OO[[#This Row],[85]]</f>
        <v>7.4008911841699994E-8</v>
      </c>
      <c r="CJ95" s="10">
        <f>3/24000000*OO[[#This Row],[144 (06JUL1985 21:00:00)-Water Temperature (C)]]*OO[[#This Row],[86]]</f>
        <v>6.998007591305001E-8</v>
      </c>
      <c r="CK95" s="10">
        <f>3/24000000*OO[[#This Row],[145 (07JUL1985 00:00:00)-Water Temperature (C)]]*OO[[#This Row],[87]]</f>
        <v>6.6944406160000008E-8</v>
      </c>
      <c r="CL95" s="10">
        <f>3/24000000*OO[[#This Row],[146 (07JUL1985 03:00:00)-Water Temperature (C)]]*OO[[#This Row],[88]]</f>
        <v>6.7006449016499989E-8</v>
      </c>
      <c r="CM95" s="10">
        <f>3/24000000*OO[[#This Row],[147 (07JUL1985 06:00:00)-Water Temperature (C)]]*OO[[#This Row],[89]]</f>
        <v>6.5598717105000001E-8</v>
      </c>
      <c r="CN95" s="10">
        <f>3/24000000*OO[[#This Row],[148 (07JUL1985 09:00:00)-Water Temperature (C)]]*OO[[#This Row],[90]]</f>
        <v>6.2375049925124984E-8</v>
      </c>
      <c r="CO95" s="10">
        <f>3/24000000*OO[[#This Row],[149 (07JUL1985 12:00:00)-Water Temperature (C)]]*OO[[#This Row],[91]]</f>
        <v>5.9179844695850001E-8</v>
      </c>
      <c r="CP95" s="10">
        <f>3/24000000*OO[[#This Row],[150 (07JUL1985 15:00:00)-Water Temperature (C)]]*OO[[#This Row],[92]]</f>
        <v>5.5764707485087503E-8</v>
      </c>
      <c r="CQ95" s="10">
        <f>3/24000000*OO[[#This Row],[151 (07JUL1985 18:00:00)-Water Temperature (C)]]*OO[[#This Row],[93]]</f>
        <v>5.1406074993649997E-8</v>
      </c>
      <c r="CR95" s="10">
        <f>3/24000000*OO[[#This Row],[152 (07JUL1985 21:00:00)-Water Temperature (C)]]*OO[[#This Row],[94]]</f>
        <v>4.7527707972524997E-8</v>
      </c>
      <c r="CS95" s="10">
        <f>3/24000000*OO[[#This Row],[153 (08JUL1985 00:00:00)-Water Temperature (C)]]*OO[[#This Row],[95]]</f>
        <v>4.4981575306849999E-8</v>
      </c>
      <c r="CT95" s="10">
        <f>3/24000000*OO[[#This Row],[154 (08JUL1985 03:00:00)-Water Temperature (C)]]*OO[[#This Row],[96]]</f>
        <v>4.5549465306975003E-8</v>
      </c>
      <c r="CU95" s="10">
        <f>3/24000000*OO[[#This Row],[155 (08JUL1985 06:00:00)-Water Temperature (C)]]*OO[[#This Row],[97]]</f>
        <v>4.6705752166049998E-8</v>
      </c>
      <c r="CV95" s="10">
        <f>3/24000000*OO[[#This Row],[156 (08JUL1985 09:00:00)-Water Temperature (C)]]*OO[[#This Row],[98]]</f>
        <v>4.6648702392187492E-8</v>
      </c>
      <c r="CW95" s="10">
        <f>3/24000000*OO[[#This Row],[157 (08JUL1985 12:00:00)-Water Temperature (C)]]*OO[[#This Row],[99]]</f>
        <v>4.5768288067650003E-8</v>
      </c>
    </row>
    <row r="96" spans="1:101" x14ac:dyDescent="0.35">
      <c r="A96" t="s">
        <v>101</v>
      </c>
      <c r="B96">
        <v>946.97090000000003</v>
      </c>
      <c r="C96" s="10">
        <f>3/24*OO[[#This Row],[59 (26JUN1985 06:00:00)-Water Temperature (C)]]*OO[[#This Row],[1]]/SUM(OO[1])</f>
        <v>4.985261990793302E-43</v>
      </c>
      <c r="D96" s="10">
        <f>3/24*OO[[#This Row],[60 (26JUN1985 09:00:00)-Water Temperature (C)]]*OO[[#This Row],[2]]/SUM(OO[2])</f>
        <v>1.9635905066638422E-27</v>
      </c>
      <c r="E96" s="10">
        <f>3/24*OO[[#This Row],[61 (26JUN1985 12:00:00)-Water Temperature (C)]]*OO[[#This Row],[3]]/SUM(OO[3])</f>
        <v>3.1272100681879295E-15</v>
      </c>
      <c r="F96" s="10">
        <f>3/24*OO[[#This Row],[62 (26JUN1985 15:00:00)-Water Temperature (C)]]*OO[[#This Row],[4]]/SUM(OO[4])</f>
        <v>2.4343537613310542E-6</v>
      </c>
      <c r="G96" s="10">
        <f>3/24*OO[[#This Row],[63 (26JUN1985 18:00:00)-Water Temperature (C)]]*OO[[#This Row],[5]]/SUM(OO[5])</f>
        <v>2.5733653276614117E-3</v>
      </c>
      <c r="H96" s="10">
        <f>3/24*OO[[#This Row],[64 (26JUN1985 21:00:00)-Water Temperature (C)]]*OO[[#This Row],[6]]/SUM(OO[6])</f>
        <v>4.7126881814338883E-2</v>
      </c>
      <c r="I96" s="10">
        <f>3/24*OO[[#This Row],[65 (27JUN1985 00:00:00)-Water Temperature (C)]]*OO[[#This Row],[7]]/SUM(OO[7])</f>
        <v>0.10444887967291523</v>
      </c>
      <c r="J96" s="10">
        <f>3/24*OO[[#This Row],[66 (27JUN1985 03:00:00)-Water Temperature (C)]]*OO[[#This Row],[8]]/SUM(OO[8])</f>
        <v>6.4216859032507956E-2</v>
      </c>
      <c r="K96" s="10">
        <f>3/24*OO[[#This Row],[67 (27JUN1985 06:00:00)-Water Temperature (C)]]*OO[[#This Row],[9]]/SUM(OO[9])</f>
        <v>1.6962236678511402E-2</v>
      </c>
      <c r="L96" s="10">
        <f>3/24*OO[[#This Row],[68 (27JUN1985 09:00:00)-Water Temperature (C)]]*OO[[#This Row],[10]]/SUM(OO[10])</f>
        <v>2.6795851067899067E-3</v>
      </c>
      <c r="M96" s="10">
        <f>3/24*OO[[#This Row],[69 (27JUN1985 12:00:00)-Water Temperature (C)]]*OO[[#This Row],[11]]/SUM(OO[11])</f>
        <v>3.5958025106278338E-4</v>
      </c>
      <c r="N96" s="10">
        <f>3/24*OO[[#This Row],[70 (27JUN1985 15:00:00)-Water Temperature (C)]]*OO[[#This Row],[12]]/SUM(OO[12])</f>
        <v>8.3711235901094176E-5</v>
      </c>
      <c r="O96" s="10">
        <f>3/24*OO[[#This Row],[71 (27JUN1985 18:00:00)-Water Temperature (C)]]*OO[[#This Row],[13]]/SUM(OO[13])</f>
        <v>5.4806660313639389E-5</v>
      </c>
      <c r="P96" s="10">
        <f>3/24*OO[[#This Row],[72 (27JUN1985 21:00:00)-Water Temperature (C)]]*OO[[#This Row],[14]]/SUM(OO[14])</f>
        <v>5.5280127489468485E-5</v>
      </c>
      <c r="Q96" s="10">
        <f>3/24*OO[[#This Row],[73 (28JUN1985 00:00:00)-Water Temperature (C)]]*OO[[#This Row],[15]]/SUM(OO[15])</f>
        <v>5.8865662046938152E-5</v>
      </c>
      <c r="R96" s="10">
        <f>3/24*OO[[#This Row],[74 (28JUN1985 03:00:00)-Water Temperature (C)]]*OO[[#This Row],[16]]/SUM(OO[16])</f>
        <v>6.0618722140229526E-5</v>
      </c>
      <c r="S96" s="10">
        <f>3/24*OO[[#This Row],[75 (28JUN1985 06:00:00)-Water Temperature (C)]]*OO[[#This Row],[17]]/SUM(OO[17])</f>
        <v>5.7243237487045919E-5</v>
      </c>
      <c r="T96" s="10">
        <f>3/24*OO[[#This Row],[76 (28JUN1985 09:00:00)-Water Temperature (C)]]*OO[[#This Row],[18]]/SUM(OO[18])</f>
        <v>5.1755502860492018E-5</v>
      </c>
      <c r="U96" s="10">
        <f>3/24*OO[[#This Row],[77 (28JUN1985 12:00:00)-Water Temperature (C)]]*OO[[#This Row],[19]]/SUM(OO[19])</f>
        <v>4.5648430521499954E-5</v>
      </c>
      <c r="V96" s="10">
        <f>3/24000000*OO[[#This Row],[78 (28JUN1985 15:00:00)-Water Temperature (C)]]*OO[[#This Row],[20]]</f>
        <v>3.9549220471962495E-5</v>
      </c>
      <c r="W96" s="10">
        <f>3/24000000*OO[[#This Row],[79 (28JUN1985 18:00:00)-Water Temperature (C)]]*OO[[#This Row],[21]]</f>
        <v>3.3591858555237494E-5</v>
      </c>
      <c r="X96" s="10">
        <f>3/24000000*OO[[#This Row],[80 (28JUN1985 21:00:00)-Water Temperature (C)]]*OO[[#This Row],[22]]</f>
        <v>2.9044819547249995E-5</v>
      </c>
      <c r="Y96" s="10">
        <f>3/24000000*OO[[#This Row],[81 (29JUN1985 00:00:00)-Water Temperature (C)]]*OO[[#This Row],[23]]</f>
        <v>2.5755808770999997E-5</v>
      </c>
      <c r="Z96" s="10">
        <f>3/24000000*OO[[#This Row],[82 (29JUN1985 03:00:00)-Water Temperature (C)]]*OO[[#This Row],[24]]</f>
        <v>2.3442991580643746E-5</v>
      </c>
      <c r="AA96" s="10">
        <f>3/24000000*OO[[#This Row],[83 (29JUN1985 06:00:00)-Water Temperature (C)]]*OO[[#This Row],[25]]</f>
        <v>2.0356999718737501E-5</v>
      </c>
      <c r="AB96" s="10">
        <f>3/24000000*OO[[#This Row],[84 (29JUN1985 09:00:00)-Water Temperature (C)]]*OO[[#This Row],[26]]</f>
        <v>1.8006032749272498E-5</v>
      </c>
      <c r="AC96" s="10">
        <f>3/24000000*OO[[#This Row],[85 (29JUN1985 12:00:00)-Water Temperature (C)]]*OO[[#This Row],[27]]</f>
        <v>1.5816524374676248E-5</v>
      </c>
      <c r="AD96" s="10">
        <f>3/24000000*OO[[#This Row],[86 (29JUN1985 15:00:00)-Water Temperature (C)]]*OO[[#This Row],[28]]</f>
        <v>1.3519596145482497E-5</v>
      </c>
      <c r="AE96" s="10">
        <f>3/24000000*OO[[#This Row],[88 (29JUN1985 21:00:00)-Water Temperature (C)]]*OO[[#This Row],[30]]</f>
        <v>1.0091944375380001E-5</v>
      </c>
      <c r="AF96" s="10">
        <f>3/24000000*OO[[#This Row],[88 (29JUN1985 21:00:00)-Water Temperature (C)]]*OO[[#This Row],[30]]</f>
        <v>1.0091944375380001E-5</v>
      </c>
      <c r="AG96" s="10">
        <f>3/24000000*OO[[#This Row],[89 (30JUN1985 00:00:00)-Water Temperature (C)]]*OO[[#This Row],[31]]</f>
        <v>8.9399913866775008E-6</v>
      </c>
      <c r="AH96" s="10">
        <f>3/24000000*OO[[#This Row],[90 (30JUN1985 03:00:00)-Water Temperature (C)]]*OO[[#This Row],[32]]</f>
        <v>8.2677175382024988E-6</v>
      </c>
      <c r="AI96" s="10">
        <f>3/24000000*OO[[#This Row],[91 (30JUN1985 06:00:00)-Water Temperature (C)]]*OO[[#This Row],[33]]</f>
        <v>7.52911827294125E-6</v>
      </c>
      <c r="AJ96" s="10">
        <f>3/24000000*OO[[#This Row],[92 (30JUN1985 09:00:00)-Water Temperature (C)]]*OO[[#This Row],[34]]</f>
        <v>6.7556084934099999E-6</v>
      </c>
      <c r="AK96" s="10">
        <f>3/24000000*OO[[#This Row],[93 (30JUN1985 12:00:00)-Water Temperature (C)]]*OO[[#This Row],[35]]</f>
        <v>6.0135067257712496E-6</v>
      </c>
      <c r="AL96" s="10">
        <f>3/24000000*OO[[#This Row],[94 (30JUN1985 15:00:00)-Water Temperature (C)]]*OO[[#This Row],[36]]</f>
        <v>5.1738872283049992E-6</v>
      </c>
      <c r="AM96" s="10">
        <f>3/24000000*OO[[#This Row],[95 (30JUN1985 18:00:00)-Water Temperature (C)]]*OO[[#This Row],[37]]</f>
        <v>4.3844388067200003E-6</v>
      </c>
      <c r="AN96" s="10">
        <f>3/24000000*OO[[#This Row],[96 (30JUN1985 21:00:00)-Water Temperature (C)]]*OO[[#This Row],[38]]</f>
        <v>3.7779570360724998E-6</v>
      </c>
      <c r="AO96" s="10">
        <f>3/24000000*OO[[#This Row],[97 (01JUL1985 00:00:00)-Water Temperature (C)]]*OO[[#This Row],[39]]</f>
        <v>3.1730568583500001E-6</v>
      </c>
      <c r="AP96" s="10">
        <f>3/24000000*OO[[#This Row],[98 (01JUL1985 03:00:00)-Water Temperature (C)]]*OO[[#This Row],[40]]</f>
        <v>2.5766220506400001E-6</v>
      </c>
      <c r="AQ96" s="10">
        <f>3/24000000*OO[[#This Row],[99 (01JUL1985 06:00:00)-Water Temperature (C)]]*OO[[#This Row],[41]]</f>
        <v>1.9421701759004999E-6</v>
      </c>
      <c r="AR96" s="10">
        <f>3/24000000*OO[[#This Row],[100 (01JUL1985 09:00:00)-Water Temperature (C)]]*OO[[#This Row],[42]]</f>
        <v>1.3787222429342501E-6</v>
      </c>
      <c r="AS96" s="10">
        <f>3/24000000*OO[[#This Row],[101 (01JUL1985 12:00:00)-Water Temperature (C)]]*OO[[#This Row],[43]]</f>
        <v>9.8941382514750006E-7</v>
      </c>
      <c r="AT96" s="10">
        <f>3/24000000*OO[[#This Row],[102 (01JUL1985 15:00:00)-Water Temperature (C)]]*OO[[#This Row],[44]]</f>
        <v>7.2965328346699989E-7</v>
      </c>
      <c r="AU96" s="10">
        <f>3/24000000*OO[[#This Row],[103 (01JUL1985 18:00:00)-Water Temperature (C)]]*OO[[#This Row],[45]]</f>
        <v>5.7097095327524992E-7</v>
      </c>
      <c r="AV96" s="10">
        <f>3/24000000*OO[[#This Row],[104 (01JUL1985 21:00:00)-Water Temperature (C)]]*OO[[#This Row],[46]]</f>
        <v>4.7296346796499996E-7</v>
      </c>
      <c r="AW96" s="10">
        <f>3/24000000*OO[[#This Row],[105 (02JUL1985 00:00:00)-Water Temperature (C)]]*OO[[#This Row],[47]]</f>
        <v>4.1146845498099996E-7</v>
      </c>
      <c r="AX96" s="10">
        <f>3/24000000*OO[[#This Row],[106 (02JUL1985 03:00:00)-Water Temperature (C)]]*OO[[#This Row],[48]]</f>
        <v>3.7708989800625004E-7</v>
      </c>
      <c r="AY96" s="10">
        <f>3/24000000*OO[[#This Row],[107 (02JUL1985 06:00:00)-Water Temperature (C)]]*OO[[#This Row],[49]]</f>
        <v>3.4691203705900003E-7</v>
      </c>
      <c r="AZ96" s="10">
        <f>3/24000000*OO[[#This Row],[108 (02JUL1985 09:00:00)-Water Temperature (C)]]*OO[[#This Row],[50]]</f>
        <v>3.1899866947499996E-7</v>
      </c>
      <c r="BA96" s="10">
        <f>3/24000000*OO[[#This Row],[109 (02JUL1985 12:00:00)-Water Temperature (C)]]*OO[[#This Row],[51]]</f>
        <v>2.9360253910799996E-7</v>
      </c>
      <c r="BB96" s="10">
        <f>3/24000000*OO[[#This Row],[110 (02JUL1985 15:00:00)-Water Temperature (C)]]*OO[[#This Row],[52]]</f>
        <v>2.6778883132437501E-7</v>
      </c>
      <c r="BC96" s="10">
        <f>3/24000000*OO[[#This Row],[111 (02JUL1985 18:00:00)-Water Temperature (C)]]*OO[[#This Row],[53]]</f>
        <v>2.4024781582998748E-7</v>
      </c>
      <c r="BD96" s="10">
        <f>3/24000000*OO[[#This Row],[112 (02JUL1985 21:00:00)-Water Temperature (C)]]*OO[[#This Row],[54]]</f>
        <v>2.2408347641422499E-7</v>
      </c>
      <c r="BE96" s="10">
        <f>3/24000000*OO[[#This Row],[113 (03JUL1985 00:00:00)-Water Temperature (C)]]*OO[[#This Row],[55]]</f>
        <v>2.1496494074397497E-7</v>
      </c>
      <c r="BF96" s="10">
        <f>3/24000000*OO[[#This Row],[114 (03JUL1985 03:00:00)-Water Temperature (C)]]*OO[[#This Row],[56]]</f>
        <v>2.13510626094675E-7</v>
      </c>
      <c r="BG96" s="10">
        <f>3/24000000*OO[[#This Row],[115 (03JUL1985 06:00:00)-Water Temperature (C)]]*OO[[#This Row],[57]]</f>
        <v>2.1473792577120001E-7</v>
      </c>
      <c r="BH96" s="10">
        <f>3/24000000*OO[[#This Row],[116 (03JUL1985 09:00:00)-Water Temperature (C)]]*OO[[#This Row],[58]]</f>
        <v>2.1303073249014999E-7</v>
      </c>
      <c r="BI96" s="10">
        <f>3/24000000*OO[[#This Row],[117 (03JUL1985 12:00:00)-Water Temperature (C)]]*OO[[#This Row],[59]]</f>
        <v>2.0688345257112495E-7</v>
      </c>
      <c r="BJ96" s="10">
        <f>3/24000000*OO[[#This Row],[118 (03JUL1985 15:00:00)-Water Temperature (C)]]*OO[[#This Row],[60]]</f>
        <v>1.93519995572275E-7</v>
      </c>
      <c r="BK96" s="10">
        <f>3/24000000*OO[[#This Row],[119 (03JUL1985 18:00:00)-Water Temperature (C)]]*OO[[#This Row],[61]]</f>
        <v>1.7482276538954997E-7</v>
      </c>
      <c r="BL96" s="10">
        <f>3/24000000*OO[[#This Row],[120 (03JUL1985 21:00:00)-Water Temperature (C)]]*OO[[#This Row],[62]]</f>
        <v>1.6107445540472498E-7</v>
      </c>
      <c r="BM96" s="10">
        <f>3/24000000*OO[[#This Row],[121 (04JUL1985 00:00:00)-Water Temperature (C)]]*OO[[#This Row],[63]]</f>
        <v>1.5242510336542499E-7</v>
      </c>
      <c r="BN96" s="10">
        <f>3/24000000*OO[[#This Row],[122 (04JUL1985 03:00:00)-Water Temperature (C)]]*OO[[#This Row],[64]]</f>
        <v>1.5292029639293751E-7</v>
      </c>
      <c r="BO96" s="10">
        <f>3/24000000*OO[[#This Row],[123 (04JUL1985 06:00:00)-Water Temperature (C)]]*OO[[#This Row],[65]]</f>
        <v>1.526993078048E-7</v>
      </c>
      <c r="BP96" s="10">
        <f>3/24000000*OO[[#This Row],[124 (04JUL1985 09:00:00)-Water Temperature (C)]]*OO[[#This Row],[66]]</f>
        <v>1.4987478271287499E-7</v>
      </c>
      <c r="BQ96" s="10">
        <f>3/24000000*OO[[#This Row],[125 (04JUL1985 12:00:00)-Water Temperature (C)]]*OO[[#This Row],[67]]</f>
        <v>1.4321263553812501E-7</v>
      </c>
      <c r="BR96" s="10">
        <f>3/24000000*OO[[#This Row],[126 (04JUL1985 15:00:00)-Water Temperature (C)]]*OO[[#This Row],[68]]</f>
        <v>1.3495721122825E-7</v>
      </c>
      <c r="BS96" s="10">
        <f>3/24000000*OO[[#This Row],[127 (04JUL1985 18:00:00)-Water Temperature (C)]]*OO[[#This Row],[69]]</f>
        <v>1.2518867733842499E-7</v>
      </c>
      <c r="BT96" s="10">
        <f>3/24000000*OO[[#This Row],[128 (04JUL1985 21:00:00)-Water Temperature (C)]]*OO[[#This Row],[70]]</f>
        <v>1.1681401441004999E-7</v>
      </c>
      <c r="BU96" s="10">
        <f>3/24000000*OO[[#This Row],[129 (05JUL1985 00:00:00)-Water Temperature (C)]]*OO[[#This Row],[71]]</f>
        <v>1.0963220175017499E-7</v>
      </c>
      <c r="BV96" s="10">
        <f>3/24000000*OO[[#This Row],[130 (05JUL1985 03:00:00)-Water Temperature (C)]]*OO[[#This Row],[72]]</f>
        <v>1.06990543288125E-7</v>
      </c>
      <c r="BW96" s="10">
        <f>3/24000000*OO[[#This Row],[131 (05JUL1985 06:00:00)-Water Temperature (C)]]*OO[[#This Row],[73]]</f>
        <v>1.032327093688E-7</v>
      </c>
      <c r="BX96" s="10">
        <f>3/24000000*OO[[#This Row],[132 (05JUL1985 09:00:00)-Water Temperature (C)]]*OO[[#This Row],[74]]</f>
        <v>9.8431738028999993E-8</v>
      </c>
      <c r="BY96" s="10">
        <f>3/24000000*OO[[#This Row],[133 (05JUL1985 12:00:00)-Water Temperature (C)]]*OO[[#This Row],[75]]</f>
        <v>9.3110440240499996E-8</v>
      </c>
      <c r="BZ96" s="10">
        <f>3/24000000*OO[[#This Row],[134 (05JUL1985 15:00:00)-Water Temperature (C)]]*OO[[#This Row],[76]]</f>
        <v>8.5722745010099989E-8</v>
      </c>
      <c r="CA96" s="10">
        <f>3/24000000*OO[[#This Row],[135 (05JUL1985 18:00:00)-Water Temperature (C)]]*OO[[#This Row],[77]]</f>
        <v>7.8345934614625004E-8</v>
      </c>
      <c r="CB96" s="10">
        <f>3/24000000*OO[[#This Row],[136 (05JUL1985 21:00:00)-Water Temperature (C)]]*OO[[#This Row],[78]]</f>
        <v>7.3398963069449997E-8</v>
      </c>
      <c r="CC96" s="10">
        <f>3/24000000*OO[[#This Row],[137 (06JUL1985 00:00:00)-Water Temperature (C)]]*OO[[#This Row],[79]]</f>
        <v>7.0189287918749999E-8</v>
      </c>
      <c r="CD96" s="10">
        <f>3/24000000*OO[[#This Row],[138 (06JUL1985 03:00:00)-Water Temperature (C)]]*OO[[#This Row],[80]]</f>
        <v>7.0234514103375002E-8</v>
      </c>
      <c r="CE96" s="10">
        <f>3/24000000*OO[[#This Row],[139 (06JUL1985 06:00:00)-Water Temperature (C)]]*OO[[#This Row],[81]]</f>
        <v>7.0338862879949992E-8</v>
      </c>
      <c r="CF96" s="10">
        <f>3/24000000*OO[[#This Row],[140 (06JUL1985 09:00:00)-Water Temperature (C)]]*OO[[#This Row],[82]]</f>
        <v>6.9585937704249988E-8</v>
      </c>
      <c r="CG96" s="10">
        <f>3/24000000*OO[[#This Row],[141 (06JUL1985 12:00:00)-Water Temperature (C)]]*OO[[#This Row],[83]]</f>
        <v>6.7453841837999998E-8</v>
      </c>
      <c r="CH96" s="10">
        <f>3/24000000*OO[[#This Row],[142 (06JUL1985 15:00:00)-Water Temperature (C)]]*OO[[#This Row],[84]]</f>
        <v>6.3438171302337492E-8</v>
      </c>
      <c r="CI96" s="10">
        <f>3/24000000*OO[[#This Row],[143 (06JUL1985 18:00:00)-Water Temperature (C)]]*OO[[#This Row],[85]]</f>
        <v>5.86184011303125E-8</v>
      </c>
      <c r="CJ96" s="10">
        <f>3/24000000*OO[[#This Row],[144 (06JUL1985 21:00:00)-Water Temperature (C)]]*OO[[#This Row],[86]]</f>
        <v>5.5327561034849993E-8</v>
      </c>
      <c r="CK96" s="10">
        <f>3/24000000*OO[[#This Row],[145 (07JUL1985 00:00:00)-Water Temperature (C)]]*OO[[#This Row],[87]]</f>
        <v>5.2908537439749995E-8</v>
      </c>
      <c r="CL96" s="10">
        <f>3/24000000*OO[[#This Row],[146 (07JUL1985 03:00:00)-Water Temperature (C)]]*OO[[#This Row],[88]]</f>
        <v>5.2940102943749991E-8</v>
      </c>
      <c r="CM96" s="10">
        <f>3/24000000*OO[[#This Row],[147 (07JUL1985 06:00:00)-Water Temperature (C)]]*OO[[#This Row],[89]]</f>
        <v>5.1999968102624995E-8</v>
      </c>
      <c r="CN96" s="10">
        <f>3/24000000*OO[[#This Row],[148 (07JUL1985 09:00:00)-Water Temperature (C)]]*OO[[#This Row],[90]]</f>
        <v>4.9434144057199993E-8</v>
      </c>
      <c r="CO96" s="10">
        <f>3/24000000*OO[[#This Row],[149 (07JUL1985 12:00:00)-Water Temperature (C)]]*OO[[#This Row],[91]]</f>
        <v>4.6901986248487499E-8</v>
      </c>
      <c r="CP96" s="10">
        <f>3/24000000*OO[[#This Row],[150 (07JUL1985 15:00:00)-Water Temperature (C)]]*OO[[#This Row],[92]]</f>
        <v>4.4248898696624998E-8</v>
      </c>
      <c r="CQ96" s="10">
        <f>3/24000000*OO[[#This Row],[151 (07JUL1985 18:00:00)-Water Temperature (C)]]*OO[[#This Row],[93]]</f>
        <v>4.0821754167999999E-8</v>
      </c>
      <c r="CR96" s="10">
        <f>3/24000000*OO[[#This Row],[152 (07JUL1985 21:00:00)-Water Temperature (C)]]*OO[[#This Row],[94]]</f>
        <v>3.7706088074000003E-8</v>
      </c>
      <c r="CS96" s="10">
        <f>3/24000000*OO[[#This Row],[153 (08JUL1985 00:00:00)-Water Temperature (C)]]*OO[[#This Row],[95]]</f>
        <v>3.5607010022199998E-8</v>
      </c>
      <c r="CT96" s="10">
        <f>3/24000000*OO[[#This Row],[154 (08JUL1985 03:00:00)-Water Temperature (C)]]*OO[[#This Row],[96]]</f>
        <v>3.5987721958799995E-8</v>
      </c>
      <c r="CU96" s="10">
        <f>3/24000000*OO[[#This Row],[155 (08JUL1985 06:00:00)-Water Temperature (C)]]*OO[[#This Row],[97]]</f>
        <v>3.6977279167949998E-8</v>
      </c>
      <c r="CV96" s="10">
        <f>3/24000000*OO[[#This Row],[156 (08JUL1985 09:00:00)-Water Temperature (C)]]*OO[[#This Row],[98]]</f>
        <v>3.6987923372999996E-8</v>
      </c>
      <c r="CW96" s="10">
        <f>3/24000000*OO[[#This Row],[157 (08JUL1985 12:00:00)-Water Temperature (C)]]*OO[[#This Row],[99]]</f>
        <v>3.6287612774249996E-8</v>
      </c>
    </row>
    <row r="97" spans="1:101" x14ac:dyDescent="0.35">
      <c r="A97" t="s">
        <v>102</v>
      </c>
      <c r="B97">
        <v>833.72249999999997</v>
      </c>
      <c r="C97" s="10">
        <f>3/24*OO[[#This Row],[59 (26JUN1985 06:00:00)-Water Temperature (C)]]*OO[[#This Row],[1]]/SUM(OO[1])</f>
        <v>0</v>
      </c>
      <c r="D97" s="10">
        <f>3/24*OO[[#This Row],[60 (26JUN1985 09:00:00)-Water Temperature (C)]]*OO[[#This Row],[2]]/SUM(OO[2])</f>
        <v>1.4995488682145679E-28</v>
      </c>
      <c r="E97" s="10">
        <f>3/24*OO[[#This Row],[61 (26JUN1985 12:00:00)-Water Temperature (C)]]*OO[[#This Row],[3]]/SUM(OO[3])</f>
        <v>3.2092896178316822E-16</v>
      </c>
      <c r="F97" s="10">
        <f>3/24*OO[[#This Row],[62 (26JUN1985 15:00:00)-Water Temperature (C)]]*OO[[#This Row],[4]]/SUM(OO[4])</f>
        <v>7.6146109132123251E-7</v>
      </c>
      <c r="G97" s="10">
        <f>3/24*OO[[#This Row],[63 (26JUN1985 18:00:00)-Water Temperature (C)]]*OO[[#This Row],[5]]/SUM(OO[5])</f>
        <v>1.1931832275665917E-3</v>
      </c>
      <c r="H97" s="10">
        <f>3/24*OO[[#This Row],[64 (26JUN1985 21:00:00)-Water Temperature (C)]]*OO[[#This Row],[6]]/SUM(OO[6])</f>
        <v>2.609326469825644E-2</v>
      </c>
      <c r="I97" s="10">
        <f>3/24*OO[[#This Row],[65 (27JUN1985 00:00:00)-Water Temperature (C)]]*OO[[#This Row],[7]]/SUM(OO[7])</f>
        <v>6.4805391751467642E-2</v>
      </c>
      <c r="J97" s="10">
        <f>3/24*OO[[#This Row],[66 (27JUN1985 03:00:00)-Water Temperature (C)]]*OO[[#This Row],[8]]/SUM(OO[8])</f>
        <v>4.2975522278549824E-2</v>
      </c>
      <c r="K97" s="10">
        <f>3/24*OO[[#This Row],[67 (27JUN1985 06:00:00)-Water Temperature (C)]]*OO[[#This Row],[9]]/SUM(OO[9])</f>
        <v>1.1954385348934747E-2</v>
      </c>
      <c r="L97" s="10">
        <f>3/24*OO[[#This Row],[68 (27JUN1985 09:00:00)-Water Temperature (C)]]*OO[[#This Row],[10]]/SUM(OO[10])</f>
        <v>1.9430114166820601E-3</v>
      </c>
      <c r="M97" s="10">
        <f>3/24*OO[[#This Row],[69 (27JUN1985 12:00:00)-Water Temperature (C)]]*OO[[#This Row],[11]]/SUM(OO[11])</f>
        <v>2.5949500502191604E-4</v>
      </c>
      <c r="N97" s="10">
        <f>3/24*OO[[#This Row],[70 (27JUN1985 15:00:00)-Water Temperature (C)]]*OO[[#This Row],[12]]/SUM(OO[12])</f>
        <v>5.6088367610881483E-5</v>
      </c>
      <c r="O97" s="10">
        <f>3/24*OO[[#This Row],[71 (27JUN1985 18:00:00)-Water Temperature (C)]]*OO[[#This Row],[13]]/SUM(OO[13])</f>
        <v>3.4560147382922362E-5</v>
      </c>
      <c r="P97" s="10">
        <f>3/24*OO[[#This Row],[72 (27JUN1985 21:00:00)-Water Temperature (C)]]*OO[[#This Row],[14]]/SUM(OO[14])</f>
        <v>3.4364174018248011E-5</v>
      </c>
      <c r="Q97" s="10">
        <f>3/24*OO[[#This Row],[73 (28JUN1985 00:00:00)-Water Temperature (C)]]*OO[[#This Row],[15]]/SUM(OO[15])</f>
        <v>3.6679011172537361E-5</v>
      </c>
      <c r="R97" s="10">
        <f>3/24*OO[[#This Row],[74 (28JUN1985 03:00:00)-Water Temperature (C)]]*OO[[#This Row],[16]]/SUM(OO[16])</f>
        <v>3.7975758777973553E-5</v>
      </c>
      <c r="S97" s="10">
        <f>3/24*OO[[#This Row],[75 (28JUN1985 06:00:00)-Water Temperature (C)]]*OO[[#This Row],[17]]/SUM(OO[17])</f>
        <v>3.606568414152244E-5</v>
      </c>
      <c r="T97" s="10">
        <f>3/24*OO[[#This Row],[76 (28JUN1985 09:00:00)-Water Temperature (C)]]*OO[[#This Row],[18]]/SUM(OO[18])</f>
        <v>3.2661047704171001E-5</v>
      </c>
      <c r="U97" s="10">
        <f>3/24*OO[[#This Row],[77 (28JUN1985 12:00:00)-Water Temperature (C)]]*OO[[#This Row],[19]]/SUM(OO[19])</f>
        <v>2.8834581344139815E-5</v>
      </c>
      <c r="V97" s="10">
        <f>3/24000000*OO[[#This Row],[78 (28JUN1985 15:00:00)-Water Temperature (C)]]*OO[[#This Row],[20]]</f>
        <v>2.4988247447999999E-5</v>
      </c>
      <c r="W97" s="10">
        <f>3/24000000*OO[[#This Row],[79 (28JUN1985 18:00:00)-Water Temperature (C)]]*OO[[#This Row],[21]]</f>
        <v>2.1216404135718747E-5</v>
      </c>
      <c r="X97" s="10">
        <f>3/24000000*OO[[#This Row],[80 (28JUN1985 21:00:00)-Water Temperature (C)]]*OO[[#This Row],[22]]</f>
        <v>1.8325427919312498E-5</v>
      </c>
      <c r="Y97" s="10">
        <f>3/24000000*OO[[#This Row],[81 (29JUN1985 00:00:00)-Water Temperature (C)]]*OO[[#This Row],[23]]</f>
        <v>1.623894285121875E-5</v>
      </c>
      <c r="Z97" s="10">
        <f>3/24000000*OO[[#This Row],[82 (29JUN1985 03:00:00)-Water Temperature (C)]]*OO[[#This Row],[24]]</f>
        <v>1.4793704348844998E-5</v>
      </c>
      <c r="AA97" s="10">
        <f>3/24000000*OO[[#This Row],[83 (29JUN1985 06:00:00)-Water Temperature (C)]]*OO[[#This Row],[25]]</f>
        <v>1.2880289741769999E-5</v>
      </c>
      <c r="AB97" s="10">
        <f>3/24000000*OO[[#This Row],[84 (29JUN1985 09:00:00)-Water Temperature (C)]]*OO[[#This Row],[26]]</f>
        <v>1.1380788898349998E-5</v>
      </c>
      <c r="AC97" s="10">
        <f>3/24000000*OO[[#This Row],[85 (29JUN1985 12:00:00)-Water Temperature (C)]]*OO[[#This Row],[27]]</f>
        <v>1.0012421110206249E-5</v>
      </c>
      <c r="AD97" s="10">
        <f>3/24000000*OO[[#This Row],[86 (29JUN1985 15:00:00)-Water Temperature (C)]]*OO[[#This Row],[28]]</f>
        <v>8.5614090843049999E-6</v>
      </c>
      <c r="AE97" s="10">
        <f>3/24000000*OO[[#This Row],[88 (29JUN1985 21:00:00)-Water Temperature (C)]]*OO[[#This Row],[30]]</f>
        <v>6.3760779132049994E-6</v>
      </c>
      <c r="AF97" s="10">
        <f>3/24000000*OO[[#This Row],[88 (29JUN1985 21:00:00)-Water Temperature (C)]]*OO[[#This Row],[30]]</f>
        <v>6.3760779132049994E-6</v>
      </c>
      <c r="AG97" s="10">
        <f>3/24000000*OO[[#This Row],[89 (30JUN1985 00:00:00)-Water Temperature (C)]]*OO[[#This Row],[31]]</f>
        <v>5.6472070128124998E-6</v>
      </c>
      <c r="AH97" s="10">
        <f>3/24000000*OO[[#This Row],[90 (30JUN1985 03:00:00)-Water Temperature (C)]]*OO[[#This Row],[32]]</f>
        <v>5.2242558438749996E-6</v>
      </c>
      <c r="AI97" s="10">
        <f>3/24000000*OO[[#This Row],[91 (30JUN1985 06:00:00)-Water Temperature (C)]]*OO[[#This Row],[33]]</f>
        <v>4.7682763923049993E-6</v>
      </c>
      <c r="AJ97" s="10">
        <f>3/24000000*OO[[#This Row],[92 (30JUN1985 09:00:00)-Water Temperature (C)]]*OO[[#This Row],[34]]</f>
        <v>4.2788870583349999E-6</v>
      </c>
      <c r="AK97" s="10">
        <f>3/24000000*OO[[#This Row],[93 (30JUN1985 12:00:00)-Water Temperature (C)]]*OO[[#This Row],[35]]</f>
        <v>3.8099200778924996E-6</v>
      </c>
      <c r="AL97" s="10">
        <f>3/24000000*OO[[#This Row],[94 (30JUN1985 15:00:00)-Water Temperature (C)]]*OO[[#This Row],[36]]</f>
        <v>3.2808550655524998E-6</v>
      </c>
      <c r="AM97" s="10">
        <f>3/24000000*OO[[#This Row],[95 (30JUN1985 18:00:00)-Water Temperature (C)]]*OO[[#This Row],[37]]</f>
        <v>2.7778190258925002E-6</v>
      </c>
      <c r="AN97" s="10">
        <f>3/24000000*OO[[#This Row],[96 (30JUN1985 21:00:00)-Water Temperature (C)]]*OO[[#This Row],[38]]</f>
        <v>2.3950285779959995E-6</v>
      </c>
      <c r="AO97" s="10">
        <f>3/24000000*OO[[#This Row],[97 (01JUL1985 00:00:00)-Water Temperature (C)]]*OO[[#This Row],[39]]</f>
        <v>2.020738268015E-6</v>
      </c>
      <c r="AP97" s="10">
        <f>3/24000000*OO[[#This Row],[98 (01JUL1985 03:00:00)-Water Temperature (C)]]*OO[[#This Row],[40]]</f>
        <v>1.6508602142929997E-6</v>
      </c>
      <c r="AQ97" s="10">
        <f>3/24000000*OO[[#This Row],[99 (01JUL1985 06:00:00)-Water Temperature (C)]]*OO[[#This Row],[41]]</f>
        <v>1.25308367121525E-6</v>
      </c>
      <c r="AR97" s="10">
        <f>3/24000000*OO[[#This Row],[100 (01JUL1985 09:00:00)-Water Temperature (C)]]*OO[[#This Row],[42]]</f>
        <v>8.9115770751300004E-7</v>
      </c>
      <c r="AS97" s="10">
        <f>3/24000000*OO[[#This Row],[101 (01JUL1985 12:00:00)-Water Temperature (C)]]*OO[[#This Row],[43]]</f>
        <v>6.3785381506275003E-7</v>
      </c>
      <c r="AT97" s="10">
        <f>3/24000000*OO[[#This Row],[102 (01JUL1985 15:00:00)-Water Temperature (C)]]*OO[[#This Row],[44]]</f>
        <v>4.6812529436999995E-7</v>
      </c>
      <c r="AU97" s="10">
        <f>3/24000000*OO[[#This Row],[103 (01JUL1985 18:00:00)-Water Temperature (C)]]*OO[[#This Row],[45]]</f>
        <v>3.6416670356112499E-7</v>
      </c>
      <c r="AV97" s="10">
        <f>3/24000000*OO[[#This Row],[104 (01JUL1985 21:00:00)-Water Temperature (C)]]*OO[[#This Row],[46]]</f>
        <v>3.0035985940625001E-7</v>
      </c>
      <c r="AW97" s="10">
        <f>3/24000000*OO[[#This Row],[105 (02JUL1985 00:00:00)-Water Temperature (C)]]*OO[[#This Row],[47]]</f>
        <v>2.6062538957962499E-7</v>
      </c>
      <c r="AX97" s="10">
        <f>3/24000000*OO[[#This Row],[106 (02JUL1985 03:00:00)-Water Temperature (C)]]*OO[[#This Row],[48]]</f>
        <v>2.3868674704875001E-7</v>
      </c>
      <c r="AY97" s="10">
        <f>3/24000000*OO[[#This Row],[107 (02JUL1985 06:00:00)-Water Temperature (C)]]*OO[[#This Row],[49]]</f>
        <v>2.19861051270525E-7</v>
      </c>
      <c r="AZ97" s="10">
        <f>3/24000000*OO[[#This Row],[108 (02JUL1985 09:00:00)-Water Temperature (C)]]*OO[[#This Row],[50]]</f>
        <v>2.0212057562740001E-7</v>
      </c>
      <c r="BA97" s="10">
        <f>3/24000000*OO[[#This Row],[109 (02JUL1985 12:00:00)-Water Temperature (C)]]*OO[[#This Row],[51]]</f>
        <v>1.8578242464536249E-7</v>
      </c>
      <c r="BB97" s="10">
        <f>3/24000000*OO[[#This Row],[110 (02JUL1985 15:00:00)-Water Temperature (C)]]*OO[[#This Row],[52]]</f>
        <v>1.6919732123418749E-7</v>
      </c>
      <c r="BC97" s="10">
        <f>3/24000000*OO[[#This Row],[111 (02JUL1985 18:00:00)-Water Temperature (C)]]*OO[[#This Row],[53]]</f>
        <v>1.5142352294906249E-7</v>
      </c>
      <c r="BD97" s="10">
        <f>3/24000000*OO[[#This Row],[112 (02JUL1985 21:00:00)-Water Temperature (C)]]*OO[[#This Row],[54]]</f>
        <v>1.407531984733125E-7</v>
      </c>
      <c r="BE97" s="10">
        <f>3/24000000*OO[[#This Row],[113 (03JUL1985 00:00:00)-Water Temperature (C)]]*OO[[#This Row],[55]]</f>
        <v>1.348633679750625E-7</v>
      </c>
      <c r="BF97" s="10">
        <f>3/24000000*OO[[#This Row],[114 (03JUL1985 03:00:00)-Water Temperature (C)]]*OO[[#This Row],[56]]</f>
        <v>1.33857870597525E-7</v>
      </c>
      <c r="BG97" s="10">
        <f>3/24000000*OO[[#This Row],[115 (03JUL1985 06:00:00)-Water Temperature (C)]]*OO[[#This Row],[57]]</f>
        <v>1.3477877523236247E-7</v>
      </c>
      <c r="BH97" s="10">
        <f>3/24000000*OO[[#This Row],[116 (03JUL1985 09:00:00)-Water Temperature (C)]]*OO[[#This Row],[58]]</f>
        <v>1.3394823866121249E-7</v>
      </c>
      <c r="BI97" s="10">
        <f>3/24000000*OO[[#This Row],[117 (03JUL1985 12:00:00)-Water Temperature (C)]]*OO[[#This Row],[59]]</f>
        <v>1.3027492439220001E-7</v>
      </c>
      <c r="BJ97" s="10">
        <f>3/24000000*OO[[#This Row],[118 (03JUL1985 15:00:00)-Water Temperature (C)]]*OO[[#This Row],[60]]</f>
        <v>1.2205759676332498E-7</v>
      </c>
      <c r="BK97" s="10">
        <f>3/24000000*OO[[#This Row],[119 (03JUL1985 18:00:00)-Water Temperature (C)]]*OO[[#This Row],[61]]</f>
        <v>1.1023551853772499E-7</v>
      </c>
      <c r="BL97" s="10">
        <f>3/24000000*OO[[#This Row],[120 (03JUL1985 21:00:00)-Water Temperature (C)]]*OO[[#This Row],[62]]</f>
        <v>1.0136967812906249E-7</v>
      </c>
      <c r="BM97" s="10">
        <f>3/24000000*OO[[#This Row],[121 (04JUL1985 00:00:00)-Water Temperature (C)]]*OO[[#This Row],[63]]</f>
        <v>9.583656222014999E-8</v>
      </c>
      <c r="BN97" s="10">
        <f>3/24000000*OO[[#This Row],[122 (04JUL1985 03:00:00)-Water Temperature (C)]]*OO[[#This Row],[64]]</f>
        <v>9.6093891588537486E-8</v>
      </c>
      <c r="BO97" s="10">
        <f>3/24000000*OO[[#This Row],[123 (04JUL1985 06:00:00)-Water Temperature (C)]]*OO[[#This Row],[65]]</f>
        <v>9.6148831834199993E-8</v>
      </c>
      <c r="BP97" s="10">
        <f>3/24000000*OO[[#This Row],[124 (04JUL1985 09:00:00)-Water Temperature (C)]]*OO[[#This Row],[66]]</f>
        <v>9.4413320355999989E-8</v>
      </c>
      <c r="BQ97" s="10">
        <f>3/24000000*OO[[#This Row],[125 (04JUL1985 12:00:00)-Water Temperature (C)]]*OO[[#This Row],[67]]</f>
        <v>9.0223846935099993E-8</v>
      </c>
      <c r="BR97" s="10">
        <f>3/24000000*OO[[#This Row],[126 (04JUL1985 15:00:00)-Water Temperature (C)]]*OO[[#This Row],[68]]</f>
        <v>8.4978962232200004E-8</v>
      </c>
      <c r="BS97" s="10">
        <f>3/24000000*OO[[#This Row],[127 (04JUL1985 18:00:00)-Water Temperature (C)]]*OO[[#This Row],[69]]</f>
        <v>7.8817748137812496E-8</v>
      </c>
      <c r="BT97" s="10">
        <f>3/24000000*OO[[#This Row],[128 (04JUL1985 21:00:00)-Water Temperature (C)]]*OO[[#This Row],[70]]</f>
        <v>7.3524697057000001E-8</v>
      </c>
      <c r="BU97" s="10">
        <f>3/24000000*OO[[#This Row],[129 (05JUL1985 00:00:00)-Water Temperature (C)]]*OO[[#This Row],[71]]</f>
        <v>6.9019590109062507E-8</v>
      </c>
      <c r="BV97" s="10">
        <f>3/24000000*OO[[#This Row],[130 (05JUL1985 03:00:00)-Water Temperature (C)]]*OO[[#This Row],[72]]</f>
        <v>6.7353281840550003E-8</v>
      </c>
      <c r="BW97" s="10">
        <f>3/24000000*OO[[#This Row],[131 (05JUL1985 06:00:00)-Water Temperature (C)]]*OO[[#This Row],[73]]</f>
        <v>6.5115550436962494E-8</v>
      </c>
      <c r="BX97" s="10">
        <f>3/24000000*OO[[#This Row],[132 (05JUL1985 09:00:00)-Water Temperature (C)]]*OO[[#This Row],[74]]</f>
        <v>6.2113995822599995E-8</v>
      </c>
      <c r="BY97" s="10">
        <f>3/24000000*OO[[#This Row],[133 (05JUL1985 12:00:00)-Water Temperature (C)]]*OO[[#This Row],[75]]</f>
        <v>5.8755559104849995E-8</v>
      </c>
      <c r="BZ97" s="10">
        <f>3/24000000*OO[[#This Row],[134 (05JUL1985 15:00:00)-Water Temperature (C)]]*OO[[#This Row],[76]]</f>
        <v>5.4100073785024995E-8</v>
      </c>
      <c r="CA97" s="10">
        <f>3/24000000*OO[[#This Row],[135 (05JUL1985 18:00:00)-Water Temperature (C)]]*OO[[#This Row],[77]]</f>
        <v>4.9356559615199995E-8</v>
      </c>
      <c r="CB97" s="10">
        <f>3/24000000*OO[[#This Row],[136 (05JUL1985 21:00:00)-Water Temperature (C)]]*OO[[#This Row],[78]]</f>
        <v>4.6156189643449992E-8</v>
      </c>
      <c r="CC97" s="10">
        <f>3/24000000*OO[[#This Row],[137 (06JUL1985 00:00:00)-Water Temperature (C)]]*OO[[#This Row],[79]]</f>
        <v>4.4101139555299997E-8</v>
      </c>
      <c r="CD97" s="10">
        <f>3/24000000*OO[[#This Row],[138 (06JUL1985 03:00:00)-Water Temperature (C)]]*OO[[#This Row],[80]]</f>
        <v>4.4107538247249995E-8</v>
      </c>
      <c r="CE97" s="10">
        <f>3/24000000*OO[[#This Row],[139 (06JUL1985 06:00:00)-Water Temperature (C)]]*OO[[#This Row],[81]]</f>
        <v>4.4244549324000004E-8</v>
      </c>
      <c r="CF97" s="10">
        <f>3/24000000*OO[[#This Row],[140 (06JUL1985 09:00:00)-Water Temperature (C)]]*OO[[#This Row],[82]]</f>
        <v>4.3809056725762502E-8</v>
      </c>
      <c r="CG97" s="10">
        <f>3/24000000*OO[[#This Row],[141 (06JUL1985 12:00:00)-Water Temperature (C)]]*OO[[#This Row],[83]]</f>
        <v>4.2490484576400005E-8</v>
      </c>
      <c r="CH97" s="10">
        <f>3/24000000*OO[[#This Row],[142 (06JUL1985 15:00:00)-Water Temperature (C)]]*OO[[#This Row],[84]]</f>
        <v>3.9970729506249997E-8</v>
      </c>
      <c r="CI97" s="10">
        <f>3/24000000*OO[[#This Row],[143 (06JUL1985 18:00:00)-Water Temperature (C)]]*OO[[#This Row],[85]]</f>
        <v>3.6882814217112498E-8</v>
      </c>
      <c r="CJ97" s="10">
        <f>3/24000000*OO[[#This Row],[144 (06JUL1985 21:00:00)-Water Temperature (C)]]*OO[[#This Row],[86]]</f>
        <v>3.4753450862499999E-8</v>
      </c>
      <c r="CK97" s="10">
        <f>3/24000000*OO[[#This Row],[145 (07JUL1985 00:00:00)-Water Temperature (C)]]*OO[[#This Row],[87]]</f>
        <v>3.3224267536199996E-8</v>
      </c>
      <c r="CL97" s="10">
        <f>3/24000000*OO[[#This Row],[146 (07JUL1985 03:00:00)-Water Temperature (C)]]*OO[[#This Row],[88]]</f>
        <v>3.3227570742250002E-8</v>
      </c>
      <c r="CM97" s="10">
        <f>3/24000000*OO[[#This Row],[147 (07JUL1985 06:00:00)-Water Temperature (C)]]*OO[[#This Row],[89]]</f>
        <v>3.2720110444E-8</v>
      </c>
      <c r="CN97" s="10">
        <f>3/24000000*OO[[#This Row],[148 (07JUL1985 09:00:00)-Water Temperature (C)]]*OO[[#This Row],[90]]</f>
        <v>3.11137734325E-8</v>
      </c>
      <c r="CO97" s="10">
        <f>3/24000000*OO[[#This Row],[149 (07JUL1985 12:00:00)-Water Temperature (C)]]*OO[[#This Row],[91]]</f>
        <v>2.9516274530324998E-8</v>
      </c>
      <c r="CP97" s="10">
        <f>3/24000000*OO[[#This Row],[150 (07JUL1985 15:00:00)-Water Temperature (C)]]*OO[[#This Row],[92]]</f>
        <v>2.7871147751712501E-8</v>
      </c>
      <c r="CQ97" s="10">
        <f>3/24000000*OO[[#This Row],[151 (07JUL1985 18:00:00)-Water Temperature (C)]]*OO[[#This Row],[93]]</f>
        <v>2.5733382495100001E-8</v>
      </c>
      <c r="CR97" s="10">
        <f>3/24000000*OO[[#This Row],[152 (07JUL1985 21:00:00)-Water Temperature (C)]]*OO[[#This Row],[94]]</f>
        <v>2.3753028755924998E-8</v>
      </c>
      <c r="CS97" s="10">
        <f>3/24000000*OO[[#This Row],[153 (08JUL1985 00:00:00)-Water Temperature (C)]]*OO[[#This Row],[95]]</f>
        <v>2.2391896571800003E-8</v>
      </c>
      <c r="CT97" s="10">
        <f>3/24000000*OO[[#This Row],[154 (08JUL1985 03:00:00)-Water Temperature (C)]]*OO[[#This Row],[96]]</f>
        <v>2.2588237041095001E-8</v>
      </c>
      <c r="CU97" s="10">
        <f>3/24000000*OO[[#This Row],[155 (08JUL1985 06:00:00)-Water Temperature (C)]]*OO[[#This Row],[97]]</f>
        <v>2.3243564573779999E-8</v>
      </c>
      <c r="CV97" s="10">
        <f>3/24000000*OO[[#This Row],[156 (08JUL1985 09:00:00)-Water Temperature (C)]]*OO[[#This Row],[98]]</f>
        <v>2.3283484513870004E-8</v>
      </c>
      <c r="CW97" s="10">
        <f>3/24000000*OO[[#This Row],[157 (08JUL1985 12:00:00)-Water Temperature (C)]]*OO[[#This Row],[99]]</f>
        <v>2.2843844768560003E-8</v>
      </c>
    </row>
    <row r="98" spans="1:101" x14ac:dyDescent="0.35">
      <c r="A98" t="s">
        <v>103</v>
      </c>
      <c r="B98">
        <v>843.96370000000002</v>
      </c>
      <c r="C98" s="10">
        <f>3/24*OO[[#This Row],[59 (26JUN1985 06:00:00)-Water Temperature (C)]]*OO[[#This Row],[1]]/SUM(OO[1])</f>
        <v>0</v>
      </c>
      <c r="D98" s="10">
        <f>3/24*OO[[#This Row],[60 (26JUN1985 09:00:00)-Water Temperature (C)]]*OO[[#This Row],[2]]/SUM(OO[2])</f>
        <v>2.3880444302391462E-29</v>
      </c>
      <c r="E98" s="10">
        <f>3/24*OO[[#This Row],[61 (26JUN1985 12:00:00)-Water Temperature (C)]]*OO[[#This Row],[3]]/SUM(OO[3])</f>
        <v>5.878597337916683E-17</v>
      </c>
      <c r="F98" s="10">
        <f>3/24*OO[[#This Row],[62 (26JUN1985 15:00:00)-Water Temperature (C)]]*OO[[#This Row],[4]]/SUM(OO[4])</f>
        <v>4.300684175772599E-7</v>
      </c>
      <c r="G98" s="10">
        <f>3/24*OO[[#This Row],[63 (26JUN1985 18:00:00)-Water Temperature (C)]]*OO[[#This Row],[5]]/SUM(OO[5])</f>
        <v>9.7447567603289788E-4</v>
      </c>
      <c r="H98" s="10">
        <f>3/24*OO[[#This Row],[64 (26JUN1985 21:00:00)-Water Temperature (C)]]*OO[[#This Row],[6]]/SUM(OO[6])</f>
        <v>2.5240353161008863E-2</v>
      </c>
      <c r="I98" s="10">
        <f>3/24*OO[[#This Row],[65 (27JUN1985 00:00:00)-Water Temperature (C)]]*OO[[#This Row],[7]]/SUM(OO[7])</f>
        <v>7.0157654737787609E-2</v>
      </c>
      <c r="J98" s="10">
        <f>3/24*OO[[#This Row],[66 (27JUN1985 03:00:00)-Water Temperature (C)]]*OO[[#This Row],[8]]/SUM(OO[8])</f>
        <v>5.0324245722649534E-2</v>
      </c>
      <c r="K98" s="10">
        <f>3/24*OO[[#This Row],[67 (27JUN1985 06:00:00)-Water Temperature (C)]]*OO[[#This Row],[9]]/SUM(OO[9])</f>
        <v>1.4799424534158159E-2</v>
      </c>
      <c r="L98" s="10">
        <f>3/24*OO[[#This Row],[68 (27JUN1985 09:00:00)-Water Temperature (C)]]*OO[[#This Row],[10]]/SUM(OO[10])</f>
        <v>2.4856004122215582E-3</v>
      </c>
      <c r="M98" s="10">
        <f>3/24*OO[[#This Row],[69 (27JUN1985 12:00:00)-Water Temperature (C)]]*OO[[#This Row],[11]]/SUM(OO[11])</f>
        <v>3.3205666670727213E-4</v>
      </c>
      <c r="N98" s="10">
        <f>3/24*OO[[#This Row],[70 (27JUN1985 15:00:00)-Water Temperature (C)]]*OO[[#This Row],[12]]/SUM(OO[12])</f>
        <v>6.6755827301017277E-5</v>
      </c>
      <c r="O98" s="10">
        <f>3/24*OO[[#This Row],[71 (27JUN1985 18:00:00)-Water Temperature (C)]]*OO[[#This Row],[13]]/SUM(OO[13])</f>
        <v>3.8425448649310518E-5</v>
      </c>
      <c r="P98" s="10">
        <f>3/24*OO[[#This Row],[72 (27JUN1985 21:00:00)-Water Temperature (C)]]*OO[[#This Row],[14]]/SUM(OO[14])</f>
        <v>3.7550096189453244E-5</v>
      </c>
      <c r="Q98" s="10">
        <f>3/24*OO[[#This Row],[73 (28JUN1985 00:00:00)-Water Temperature (C)]]*OO[[#This Row],[15]]/SUM(OO[15])</f>
        <v>4.0080670934538114E-5</v>
      </c>
      <c r="R98" s="10">
        <f>3/24*OO[[#This Row],[74 (28JUN1985 03:00:00)-Water Temperature (C)]]*OO[[#This Row],[16]]/SUM(OO[16])</f>
        <v>4.1649263557160444E-5</v>
      </c>
      <c r="S98" s="10">
        <f>3/24*OO[[#This Row],[75 (28JUN1985 06:00:00)-Water Temperature (C)]]*OO[[#This Row],[17]]/SUM(OO[17])</f>
        <v>3.9726264117939303E-5</v>
      </c>
      <c r="T98" s="10">
        <f>3/24*OO[[#This Row],[76 (28JUN1985 09:00:00)-Water Temperature (C)]]*OO[[#This Row],[18]]/SUM(OO[18])</f>
        <v>3.5976639585330162E-5</v>
      </c>
      <c r="U98" s="10">
        <f>3/24*OO[[#This Row],[77 (28JUN1985 12:00:00)-Water Temperature (C)]]*OO[[#This Row],[19]]/SUM(OO[19])</f>
        <v>3.174369723089508E-5</v>
      </c>
      <c r="V98" s="10">
        <f>3/24000000*OO[[#This Row],[78 (28JUN1985 15:00:00)-Water Temperature (C)]]*OO[[#This Row],[20]]</f>
        <v>2.7457476353662497E-5</v>
      </c>
      <c r="W98" s="10">
        <f>3/24000000*OO[[#This Row],[79 (28JUN1985 18:00:00)-Water Temperature (C)]]*OO[[#This Row],[21]]</f>
        <v>2.326294670293125E-5</v>
      </c>
      <c r="X98" s="10">
        <f>3/24000000*OO[[#This Row],[80 (28JUN1985 21:00:00)-Water Temperature (C)]]*OO[[#This Row],[22]]</f>
        <v>2.0026533570839998E-5</v>
      </c>
      <c r="Y98" s="10">
        <f>3/24000000*OO[[#This Row],[81 (29JUN1985 00:00:00)-Water Temperature (C)]]*OO[[#This Row],[23]]</f>
        <v>1.7694148485456248E-5</v>
      </c>
      <c r="Z98" s="10">
        <f>3/24000000*OO[[#This Row],[82 (29JUN1985 03:00:00)-Water Temperature (C)]]*OO[[#This Row],[24]]</f>
        <v>1.6078185462281248E-5</v>
      </c>
      <c r="AA98" s="10">
        <f>3/24000000*OO[[#This Row],[83 (29JUN1985 06:00:00)-Water Temperature (C)]]*OO[[#This Row],[25]]</f>
        <v>1.3996708553584998E-5</v>
      </c>
      <c r="AB98" s="10">
        <f>3/24000000*OO[[#This Row],[84 (29JUN1985 09:00:00)-Water Temperature (C)]]*OO[[#This Row],[26]]</f>
        <v>1.2322931967562498E-5</v>
      </c>
      <c r="AC98" s="10">
        <f>3/24000000*OO[[#This Row],[85 (29JUN1985 12:00:00)-Water Temperature (C)]]*OO[[#This Row],[27]]</f>
        <v>1.0825627691911249E-5</v>
      </c>
      <c r="AD98" s="10">
        <f>3/24000000*OO[[#This Row],[86 (29JUN1985 15:00:00)-Water Temperature (C)]]*OO[[#This Row],[28]]</f>
        <v>9.2321095957312506E-6</v>
      </c>
      <c r="AE98" s="10">
        <f>3/24000000*OO[[#This Row],[88 (29JUN1985 21:00:00)-Water Temperature (C)]]*OO[[#This Row],[30]]</f>
        <v>6.8171215600800003E-6</v>
      </c>
      <c r="AF98" s="10">
        <f>3/24000000*OO[[#This Row],[88 (29JUN1985 21:00:00)-Water Temperature (C)]]*OO[[#This Row],[30]]</f>
        <v>6.8171215600800003E-6</v>
      </c>
      <c r="AG98" s="10">
        <f>3/24000000*OO[[#This Row],[89 (30JUN1985 00:00:00)-Water Temperature (C)]]*OO[[#This Row],[31]]</f>
        <v>6.0185903878424999E-6</v>
      </c>
      <c r="AH98" s="10">
        <f>3/24000000*OO[[#This Row],[90 (30JUN1985 03:00:00)-Water Temperature (C)]]*OO[[#This Row],[32]]</f>
        <v>5.5477960190812496E-6</v>
      </c>
      <c r="AI98" s="10">
        <f>3/24000000*OO[[#This Row],[91 (30JUN1985 06:00:00)-Water Temperature (C)]]*OO[[#This Row],[33]]</f>
        <v>5.0554561203125003E-6</v>
      </c>
      <c r="AJ98" s="10">
        <f>3/24000000*OO[[#This Row],[92 (30JUN1985 09:00:00)-Water Temperature (C)]]*OO[[#This Row],[34]]</f>
        <v>4.5210263032187503E-6</v>
      </c>
      <c r="AK98" s="10">
        <f>3/24000000*OO[[#This Row],[93 (30JUN1985 12:00:00)-Water Temperature (C)]]*OO[[#This Row],[35]]</f>
        <v>4.0109136717374999E-6</v>
      </c>
      <c r="AL98" s="10">
        <f>3/24000000*OO[[#This Row],[94 (30JUN1985 15:00:00)-Water Temperature (C)]]*OO[[#This Row],[36]]</f>
        <v>3.4432632678074998E-6</v>
      </c>
      <c r="AM98" s="10">
        <f>3/24000000*OO[[#This Row],[95 (30JUN1985 18:00:00)-Water Temperature (C)]]*OO[[#This Row],[37]]</f>
        <v>2.9050680410937495E-6</v>
      </c>
      <c r="AN98" s="10">
        <f>3/24000000*OO[[#This Row],[96 (30JUN1985 21:00:00)-Water Temperature (C)]]*OO[[#This Row],[38]]</f>
        <v>2.4991081474563749E-6</v>
      </c>
      <c r="AO98" s="10">
        <f>3/24000000*OO[[#This Row],[97 (01JUL1985 00:00:00)-Water Temperature (C)]]*OO[[#This Row],[39]]</f>
        <v>2.1136471478319998E-6</v>
      </c>
      <c r="AP98" s="10">
        <f>3/24000000*OO[[#This Row],[98 (01JUL1985 03:00:00)-Water Temperature (C)]]*OO[[#This Row],[40]]</f>
        <v>1.7349971040662498E-6</v>
      </c>
      <c r="AQ98" s="10">
        <f>3/24000000*OO[[#This Row],[99 (01JUL1985 06:00:00)-Water Temperature (C)]]*OO[[#This Row],[41]]</f>
        <v>1.3242198271123748E-6</v>
      </c>
      <c r="AR98" s="10">
        <f>3/24000000*OO[[#This Row],[100 (01JUL1985 09:00:00)-Water Temperature (C)]]*OO[[#This Row],[42]]</f>
        <v>9.4379652546637503E-7</v>
      </c>
      <c r="AS98" s="10">
        <f>3/24000000*OO[[#This Row],[101 (01JUL1985 12:00:00)-Water Temperature (C)]]*OO[[#This Row],[43]]</f>
        <v>6.7306382716125001E-7</v>
      </c>
      <c r="AT98" s="10">
        <f>3/24000000*OO[[#This Row],[102 (01JUL1985 15:00:00)-Water Temperature (C)]]*OO[[#This Row],[44]]</f>
        <v>4.9148484542999993E-7</v>
      </c>
      <c r="AU98" s="10">
        <f>3/24000000*OO[[#This Row],[103 (01JUL1985 18:00:00)-Water Temperature (C)]]*OO[[#This Row],[45]]</f>
        <v>3.7994171638500001E-7</v>
      </c>
      <c r="AV98" s="10">
        <f>3/24000000*OO[[#This Row],[104 (01JUL1985 21:00:00)-Water Temperature (C)]]*OO[[#This Row],[46]]</f>
        <v>3.1192627875149998E-7</v>
      </c>
      <c r="AW98" s="10">
        <f>3/24000000*OO[[#This Row],[105 (02JUL1985 00:00:00)-Water Temperature (C)]]*OO[[#This Row],[47]]</f>
        <v>2.6997908540249995E-7</v>
      </c>
      <c r="AX98" s="10">
        <f>3/24000000*OO[[#This Row],[106 (02JUL1985 03:00:00)-Water Temperature (C)]]*OO[[#This Row],[48]]</f>
        <v>2.4708574900625E-7</v>
      </c>
      <c r="AY98" s="10">
        <f>3/24000000*OO[[#This Row],[107 (02JUL1985 06:00:00)-Water Temperature (C)]]*OO[[#This Row],[49]]</f>
        <v>2.27883610251E-7</v>
      </c>
      <c r="AZ98" s="10">
        <f>3/24000000*OO[[#This Row],[108 (02JUL1985 09:00:00)-Water Temperature (C)]]*OO[[#This Row],[50]]</f>
        <v>2.094448794795E-7</v>
      </c>
      <c r="BA98" s="10">
        <f>3/24000000*OO[[#This Row],[109 (02JUL1985 12:00:00)-Water Temperature (C)]]*OO[[#This Row],[51]]</f>
        <v>1.9223690531677497E-7</v>
      </c>
      <c r="BB98" s="10">
        <f>3/24000000*OO[[#This Row],[110 (02JUL1985 15:00:00)-Water Temperature (C)]]*OO[[#This Row],[52]]</f>
        <v>1.7469278148659998E-7</v>
      </c>
      <c r="BC98" s="10">
        <f>3/24000000*OO[[#This Row],[111 (02JUL1985 18:00:00)-Water Temperature (C)]]*OO[[#This Row],[53]]</f>
        <v>1.5597573880892496E-7</v>
      </c>
      <c r="BD98" s="10">
        <f>3/24000000*OO[[#This Row],[112 (02JUL1985 21:00:00)-Water Temperature (C)]]*OO[[#This Row],[54]]</f>
        <v>1.4446031846400002E-7</v>
      </c>
      <c r="BE98" s="10">
        <f>3/24000000*OO[[#This Row],[113 (03JUL1985 00:00:00)-Water Temperature (C)]]*OO[[#This Row],[55]]</f>
        <v>1.3824759431339998E-7</v>
      </c>
      <c r="BF98" s="10">
        <f>3/24000000*OO[[#This Row],[114 (03JUL1985 03:00:00)-Water Temperature (C)]]*OO[[#This Row],[56]]</f>
        <v>1.3714498514155001E-7</v>
      </c>
      <c r="BG98" s="10">
        <f>3/24000000*OO[[#This Row],[115 (03JUL1985 06:00:00)-Water Temperature (C)]]*OO[[#This Row],[57]]</f>
        <v>1.3822127134063748E-7</v>
      </c>
      <c r="BH98" s="10">
        <f>3/24000000*OO[[#This Row],[116 (03JUL1985 09:00:00)-Water Temperature (C)]]*OO[[#This Row],[58]]</f>
        <v>1.3757736732105002E-7</v>
      </c>
      <c r="BI98" s="10">
        <f>3/24000000*OO[[#This Row],[117 (03JUL1985 12:00:00)-Water Temperature (C)]]*OO[[#This Row],[59]]</f>
        <v>1.339636835498375E-7</v>
      </c>
      <c r="BJ98" s="10">
        <f>3/24000000*OO[[#This Row],[118 (03JUL1985 15:00:00)-Water Temperature (C)]]*OO[[#This Row],[60]]</f>
        <v>1.25600040148E-7</v>
      </c>
      <c r="BK98" s="10">
        <f>3/24000000*OO[[#This Row],[119 (03JUL1985 18:00:00)-Water Temperature (C)]]*OO[[#This Row],[61]]</f>
        <v>1.1341991177831248E-7</v>
      </c>
      <c r="BL98" s="10">
        <f>3/24000000*OO[[#This Row],[120 (03JUL1985 21:00:00)-Water Temperature (C)]]*OO[[#This Row],[62]]</f>
        <v>1.040839311948125E-7</v>
      </c>
      <c r="BM98" s="10">
        <f>3/24000000*OO[[#This Row],[121 (04JUL1985 00:00:00)-Water Temperature (C)]]*OO[[#This Row],[63]]</f>
        <v>9.8339921035999996E-8</v>
      </c>
      <c r="BN98" s="10">
        <f>3/24000000*OO[[#This Row],[122 (04JUL1985 03:00:00)-Water Temperature (C)]]*OO[[#This Row],[64]]</f>
        <v>9.8553225932362482E-8</v>
      </c>
      <c r="BO98" s="10">
        <f>3/24000000*OO[[#This Row],[123 (04JUL1985 06:00:00)-Water Temperature (C)]]*OO[[#This Row],[65]]</f>
        <v>9.8784446871699999E-8</v>
      </c>
      <c r="BP98" s="10">
        <f>3/24000000*OO[[#This Row],[124 (04JUL1985 09:00:00)-Water Temperature (C)]]*OO[[#This Row],[66]]</f>
        <v>9.7024187908650001E-8</v>
      </c>
      <c r="BQ98" s="10">
        <f>3/24000000*OO[[#This Row],[125 (04JUL1985 12:00:00)-Water Temperature (C)]]*OO[[#This Row],[67]]</f>
        <v>9.2676563094375001E-8</v>
      </c>
      <c r="BR98" s="10">
        <f>3/24000000*OO[[#This Row],[126 (04JUL1985 15:00:00)-Water Temperature (C)]]*OO[[#This Row],[68]]</f>
        <v>8.7195508033612488E-8</v>
      </c>
      <c r="BS98" s="10">
        <f>3/24000000*OO[[#This Row],[127 (04JUL1985 18:00:00)-Water Temperature (C)]]*OO[[#This Row],[69]]</f>
        <v>8.0852538248100008E-8</v>
      </c>
      <c r="BT98" s="10">
        <f>3/24000000*OO[[#This Row],[128 (04JUL1985 21:00:00)-Water Temperature (C)]]*OO[[#This Row],[70]]</f>
        <v>7.5390672215250002E-8</v>
      </c>
      <c r="BU98" s="10">
        <f>3/24000000*OO[[#This Row],[129 (05JUL1985 00:00:00)-Water Temperature (C)]]*OO[[#This Row],[71]]</f>
        <v>7.0812899488987493E-8</v>
      </c>
      <c r="BV98" s="10">
        <f>3/24000000*OO[[#This Row],[130 (05JUL1985 03:00:00)-Water Temperature (C)]]*OO[[#This Row],[72]]</f>
        <v>6.911145470968749E-8</v>
      </c>
      <c r="BW98" s="10">
        <f>3/24000000*OO[[#This Row],[131 (05JUL1985 06:00:00)-Water Temperature (C)]]*OO[[#This Row],[73]]</f>
        <v>6.6941734836900004E-8</v>
      </c>
      <c r="BX98" s="10">
        <f>3/24000000*OO[[#This Row],[132 (05JUL1985 09:00:00)-Water Temperature (C)]]*OO[[#This Row],[74]]</f>
        <v>6.3888222170324992E-8</v>
      </c>
      <c r="BY98" s="10">
        <f>3/24000000*OO[[#This Row],[133 (05JUL1985 12:00:00)-Water Temperature (C)]]*OO[[#This Row],[75]]</f>
        <v>6.0421975634474991E-8</v>
      </c>
      <c r="BZ98" s="10">
        <f>3/24000000*OO[[#This Row],[134 (05JUL1985 15:00:00)-Water Temperature (C)]]*OO[[#This Row],[76]]</f>
        <v>5.5614977791699999E-8</v>
      </c>
      <c r="CA98" s="10">
        <f>3/24000000*OO[[#This Row],[135 (05JUL1985 18:00:00)-Water Temperature (C)]]*OO[[#This Row],[77]]</f>
        <v>5.0659268945737501E-8</v>
      </c>
      <c r="CB98" s="10">
        <f>3/24000000*OO[[#This Row],[136 (05JUL1985 21:00:00)-Water Temperature (C)]]*OO[[#This Row],[78]]</f>
        <v>4.7284043484924998E-8</v>
      </c>
      <c r="CC98" s="10">
        <f>3/24000000*OO[[#This Row],[137 (06JUL1985 00:00:00)-Water Temperature (C)]]*OO[[#This Row],[79]]</f>
        <v>4.5162638434612495E-8</v>
      </c>
      <c r="CD98" s="10">
        <f>3/24000000*OO[[#This Row],[138 (06JUL1985 03:00:00)-Water Temperature (C)]]*OO[[#This Row],[80]]</f>
        <v>4.5150310251262494E-8</v>
      </c>
      <c r="CE98" s="10">
        <f>3/24000000*OO[[#This Row],[139 (06JUL1985 06:00:00)-Water Temperature (C)]]*OO[[#This Row],[81]]</f>
        <v>4.5363560512374995E-8</v>
      </c>
      <c r="CF98" s="10">
        <f>3/24000000*OO[[#This Row],[140 (06JUL1985 09:00:00)-Water Temperature (C)]]*OO[[#This Row],[82]]</f>
        <v>4.4959056728099989E-8</v>
      </c>
      <c r="CG98" s="10">
        <f>3/24000000*OO[[#This Row],[141 (06JUL1985 12:00:00)-Water Temperature (C)]]*OO[[#This Row],[83]]</f>
        <v>4.3620514747499993E-8</v>
      </c>
      <c r="CH98" s="10">
        <f>3/24000000*OO[[#This Row],[142 (06JUL1985 15:00:00)-Water Temperature (C)]]*OO[[#This Row],[84]]</f>
        <v>4.1018867839262497E-8</v>
      </c>
      <c r="CI98" s="10">
        <f>3/24000000*OO[[#This Row],[143 (06JUL1985 18:00:00)-Water Temperature (C)]]*OO[[#This Row],[85]]</f>
        <v>3.7806167384699996E-8</v>
      </c>
      <c r="CJ98" s="10">
        <f>3/24000000*OO[[#This Row],[144 (06JUL1985 21:00:00)-Water Temperature (C)]]*OO[[#This Row],[86]]</f>
        <v>3.5558384043749996E-8</v>
      </c>
      <c r="CK98" s="10">
        <f>3/24000000*OO[[#This Row],[145 (07JUL1985 00:00:00)-Water Temperature (C)]]*OO[[#This Row],[87]]</f>
        <v>3.39936370461E-8</v>
      </c>
      <c r="CL98" s="10">
        <f>3/24000000*OO[[#This Row],[146 (07JUL1985 03:00:00)-Water Temperature (C)]]*OO[[#This Row],[88]]</f>
        <v>3.3993210759299994E-8</v>
      </c>
      <c r="CM98" s="10">
        <f>3/24000000*OO[[#This Row],[147 (07JUL1985 06:00:00)-Water Temperature (C)]]*OO[[#This Row],[89]]</f>
        <v>3.3528837518287496E-8</v>
      </c>
      <c r="CN98" s="10">
        <f>3/24000000*OO[[#This Row],[148 (07JUL1985 09:00:00)-Water Temperature (C)]]*OO[[#This Row],[90]]</f>
        <v>3.1909642907174997E-8</v>
      </c>
      <c r="CO98" s="10">
        <f>3/24000000*OO[[#This Row],[149 (07JUL1985 12:00:00)-Water Temperature (C)]]*OO[[#This Row],[91]]</f>
        <v>3.0266047065599995E-8</v>
      </c>
      <c r="CP98" s="10">
        <f>3/24000000*OO[[#This Row],[150 (07JUL1985 15:00:00)-Water Temperature (C)]]*OO[[#This Row],[92]]</f>
        <v>2.8590876024024999E-8</v>
      </c>
      <c r="CQ98" s="10">
        <f>3/24000000*OO[[#This Row],[151 (07JUL1985 18:00:00)-Water Temperature (C)]]*OO[[#This Row],[93]]</f>
        <v>2.6422277209475002E-8</v>
      </c>
      <c r="CR98" s="10">
        <f>3/24000000*OO[[#This Row],[152 (07JUL1985 21:00:00)-Water Temperature (C)]]*OO[[#This Row],[94]]</f>
        <v>2.4375558899587501E-8</v>
      </c>
      <c r="CS98" s="10">
        <f>3/24000000*OO[[#This Row],[153 (08JUL1985 00:00:00)-Water Temperature (C)]]*OO[[#This Row],[95]]</f>
        <v>2.2952302543800002E-8</v>
      </c>
      <c r="CT98" s="10">
        <f>3/24000000*OO[[#This Row],[154 (08JUL1985 03:00:00)-Water Temperature (C)]]*OO[[#This Row],[96]]</f>
        <v>2.3120050457812494E-8</v>
      </c>
      <c r="CU98" s="10">
        <f>3/24000000*OO[[#This Row],[155 (08JUL1985 06:00:00)-Water Temperature (C)]]*OO[[#This Row],[97]]</f>
        <v>2.3818317014744998E-8</v>
      </c>
      <c r="CV98" s="10">
        <f>3/24000000*OO[[#This Row],[156 (08JUL1985 09:00:00)-Water Temperature (C)]]*OO[[#This Row],[98]]</f>
        <v>2.3892242366299998E-8</v>
      </c>
      <c r="CW98" s="10">
        <f>3/24000000*OO[[#This Row],[157 (08JUL1985 12:00:00)-Water Temperature (C)]]*OO[[#This Row],[99]]</f>
        <v>2.34374474256E-8</v>
      </c>
    </row>
    <row r="99" spans="1:101" x14ac:dyDescent="0.35">
      <c r="A99" t="s">
        <v>104</v>
      </c>
      <c r="B99">
        <v>913.98239999999998</v>
      </c>
      <c r="C99" s="10">
        <f>3/24*OO[[#This Row],[59 (26JUN1985 06:00:00)-Water Temperature (C)]]*OO[[#This Row],[1]]/SUM(OO[1])</f>
        <v>0</v>
      </c>
      <c r="D99" s="10">
        <f>3/24*OO[[#This Row],[60 (26JUN1985 09:00:00)-Water Temperature (C)]]*OO[[#This Row],[2]]/SUM(OO[2])</f>
        <v>5.9553713529325867E-30</v>
      </c>
      <c r="E99" s="10">
        <f>3/24*OO[[#This Row],[61 (26JUN1985 12:00:00)-Water Temperature (C)]]*OO[[#This Row],[3]]/SUM(OO[3])</f>
        <v>1.5633485115824511E-17</v>
      </c>
      <c r="F99" s="10">
        <f>3/24*OO[[#This Row],[62 (26JUN1985 15:00:00)-Water Temperature (C)]]*OO[[#This Row],[4]]/SUM(OO[4])</f>
        <v>2.4392201361976747E-7</v>
      </c>
      <c r="G99" s="10">
        <f>3/24*OO[[#This Row],[63 (26JUN1985 18:00:00)-Water Temperature (C)]]*OO[[#This Row],[5]]/SUM(OO[5])</f>
        <v>9.6089755965790221E-4</v>
      </c>
      <c r="H99" s="10">
        <f>3/24*OO[[#This Row],[64 (26JUN1985 21:00:00)-Water Temperature (C)]]*OO[[#This Row],[6]]/SUM(OO[6])</f>
        <v>3.2145692016449207E-2</v>
      </c>
      <c r="I99" s="10">
        <f>3/24*OO[[#This Row],[65 (27JUN1985 00:00:00)-Water Temperature (C)]]*OO[[#This Row],[7]]/SUM(OO[7])</f>
        <v>0.10677026615288657</v>
      </c>
      <c r="J99" s="10">
        <f>3/24*OO[[#This Row],[66 (27JUN1985 03:00:00)-Water Temperature (C)]]*OO[[#This Row],[8]]/SUM(OO[8])</f>
        <v>8.7233099520028445E-2</v>
      </c>
      <c r="K99" s="10">
        <f>3/24*OO[[#This Row],[67 (27JUN1985 06:00:00)-Water Temperature (C)]]*OO[[#This Row],[9]]/SUM(OO[9])</f>
        <v>2.8213612089702314E-2</v>
      </c>
      <c r="L99" s="10">
        <f>3/24*OO[[#This Row],[68 (27JUN1985 09:00:00)-Water Temperature (C)]]*OO[[#This Row],[10]]/SUM(OO[10])</f>
        <v>5.0285521039138137E-3</v>
      </c>
      <c r="M99" s="10">
        <f>3/24*OO[[#This Row],[69 (27JUN1985 12:00:00)-Water Temperature (C)]]*OO[[#This Row],[11]]/SUM(OO[11])</f>
        <v>6.7826376609590397E-4</v>
      </c>
      <c r="N99" s="10">
        <f>3/24*OO[[#This Row],[70 (27JUN1985 15:00:00)-Water Temperature (C)]]*OO[[#This Row],[12]]/SUM(OO[12])</f>
        <v>1.2248082330098455E-4</v>
      </c>
      <c r="O99" s="10">
        <f>3/24*OO[[#This Row],[71 (27JUN1985 18:00:00)-Water Temperature (C)]]*OO[[#This Row],[13]]/SUM(OO[13])</f>
        <v>6.2378742629869252E-5</v>
      </c>
      <c r="P99" s="10">
        <f>3/24*OO[[#This Row],[72 (27JUN1985 21:00:00)-Water Temperature (C)]]*OO[[#This Row],[14]]/SUM(OO[14])</f>
        <v>5.8911430698615382E-5</v>
      </c>
      <c r="Q99" s="10">
        <f>3/24*OO[[#This Row],[73 (28JUN1985 00:00:00)-Water Temperature (C)]]*OO[[#This Row],[15]]/SUM(OO[15])</f>
        <v>6.2852239027269156E-5</v>
      </c>
      <c r="R99" s="10">
        <f>3/24*OO[[#This Row],[74 (28JUN1985 03:00:00)-Water Temperature (C)]]*OO[[#This Row],[16]]/SUM(OO[16])</f>
        <v>6.5757899184246945E-5</v>
      </c>
      <c r="S99" s="10">
        <f>3/24*OO[[#This Row],[75 (28JUN1985 06:00:00)-Water Temperature (C)]]*OO[[#This Row],[17]]/SUM(OO[17])</f>
        <v>6.3242093682421713E-5</v>
      </c>
      <c r="T99" s="10">
        <f>3/24*OO[[#This Row],[76 (28JUN1985 09:00:00)-Water Temperature (C)]]*OO[[#This Row],[18]]/SUM(OO[18])</f>
        <v>5.7404894065439014E-5</v>
      </c>
      <c r="U99" s="10">
        <f>3/24*OO[[#This Row],[77 (28JUN1985 12:00:00)-Water Temperature (C)]]*OO[[#This Row],[19]]/SUM(OO[19])</f>
        <v>5.0698603987192815E-5</v>
      </c>
      <c r="V99" s="10">
        <f>3/24000000*OO[[#This Row],[78 (28JUN1985 15:00:00)-Water Temperature (C)]]*OO[[#This Row],[20]]</f>
        <v>4.3791790262675009E-5</v>
      </c>
      <c r="W99" s="10">
        <f>3/24000000*OO[[#This Row],[79 (28JUN1985 18:00:00)-Water Temperature (C)]]*OO[[#This Row],[21]]</f>
        <v>3.7056732397562498E-5</v>
      </c>
      <c r="X99" s="10">
        <f>3/24000000*OO[[#This Row],[80 (28JUN1985 21:00:00)-Water Temperature (C)]]*OO[[#This Row],[22]]</f>
        <v>3.1795130758774993E-5</v>
      </c>
      <c r="Y99" s="10">
        <f>3/24000000*OO[[#This Row],[81 (29JUN1985 00:00:00)-Water Temperature (C)]]*OO[[#This Row],[23]]</f>
        <v>2.8025516868937499E-5</v>
      </c>
      <c r="Z99" s="10">
        <f>3/24000000*OO[[#This Row],[82 (29JUN1985 03:00:00)-Water Temperature (C)]]*OO[[#This Row],[24]]</f>
        <v>2.5422023872462497E-5</v>
      </c>
      <c r="AA99" s="10">
        <f>3/24000000*OO[[#This Row],[83 (29JUN1985 06:00:00)-Water Temperature (C)]]*OO[[#This Row],[25]]</f>
        <v>2.2182382619425E-5</v>
      </c>
      <c r="AB99" s="10">
        <f>3/24000000*OO[[#This Row],[84 (29JUN1985 09:00:00)-Water Temperature (C)]]*OO[[#This Row],[26]]</f>
        <v>1.9505493785662495E-5</v>
      </c>
      <c r="AC99" s="10">
        <f>3/24000000*OO[[#This Row],[85 (29JUN1985 12:00:00)-Water Temperature (C)]]*OO[[#This Row],[27]]</f>
        <v>1.7147501748985002E-5</v>
      </c>
      <c r="AD99" s="10">
        <f>3/24000000*OO[[#This Row],[86 (29JUN1985 15:00:00)-Water Temperature (C)]]*OO[[#This Row],[28]]</f>
        <v>1.4614802316668751E-5</v>
      </c>
      <c r="AE99" s="10">
        <f>3/24000000*OO[[#This Row],[88 (29JUN1985 21:00:00)-Water Temperature (C)]]*OO[[#This Row],[30]]</f>
        <v>1.0731833378399999E-5</v>
      </c>
      <c r="AF99" s="10">
        <f>3/24000000*OO[[#This Row],[88 (29JUN1985 21:00:00)-Water Temperature (C)]]*OO[[#This Row],[30]]</f>
        <v>1.0731833378399999E-5</v>
      </c>
      <c r="AG99" s="10">
        <f>3/24000000*OO[[#This Row],[89 (30JUN1985 00:00:00)-Water Temperature (C)]]*OO[[#This Row],[31]]</f>
        <v>9.4653995849699995E-6</v>
      </c>
      <c r="AH99" s="10">
        <f>3/24000000*OO[[#This Row],[90 (30JUN1985 03:00:00)-Water Temperature (C)]]*OO[[#This Row],[32]]</f>
        <v>8.7115637488424996E-6</v>
      </c>
      <c r="AI99" s="10">
        <f>3/24000000*OO[[#This Row],[91 (30JUN1985 06:00:00)-Water Temperature (C)]]*OO[[#This Row],[33]]</f>
        <v>7.9499330194050015E-6</v>
      </c>
      <c r="AJ99" s="10">
        <f>3/24000000*OO[[#This Row],[92 (30JUN1985 09:00:00)-Water Temperature (C)]]*OO[[#This Row],[34]]</f>
        <v>7.11160249022E-6</v>
      </c>
      <c r="AK99" s="10">
        <f>3/24000000*OO[[#This Row],[93 (30JUN1985 12:00:00)-Water Temperature (C)]]*OO[[#This Row],[35]]</f>
        <v>6.3009981939449999E-6</v>
      </c>
      <c r="AL99" s="10">
        <f>3/24000000*OO[[#This Row],[94 (30JUN1985 15:00:00)-Water Temperature (C)]]*OO[[#This Row],[36]]</f>
        <v>5.402491644348749E-6</v>
      </c>
      <c r="AM99" s="10">
        <f>3/24000000*OO[[#This Row],[95 (30JUN1985 18:00:00)-Water Temperature (C)]]*OO[[#This Row],[37]]</f>
        <v>4.5492916852800003E-6</v>
      </c>
      <c r="AN99" s="10">
        <f>3/24000000*OO[[#This Row],[96 (30JUN1985 21:00:00)-Water Temperature (C)]]*OO[[#This Row],[38]]</f>
        <v>3.9077611711312494E-6</v>
      </c>
      <c r="AO99" s="10">
        <f>3/24000000*OO[[#This Row],[97 (01JUL1985 00:00:00)-Water Temperature (C)]]*OO[[#This Row],[39]]</f>
        <v>3.32139912354E-6</v>
      </c>
      <c r="AP99" s="10">
        <f>3/24000000*OO[[#This Row],[98 (01JUL1985 03:00:00)-Water Temperature (C)]]*OO[[#This Row],[40]]</f>
        <v>2.7492964126500002E-6</v>
      </c>
      <c r="AQ99" s="10">
        <f>3/24000000*OO[[#This Row],[99 (01JUL1985 06:00:00)-Water Temperature (C)]]*OO[[#This Row],[41]]</f>
        <v>2.1179331943367502E-6</v>
      </c>
      <c r="AR99" s="10">
        <f>3/24000000*OO[[#This Row],[100 (01JUL1985 09:00:00)-Water Temperature (C)]]*OO[[#This Row],[42]]</f>
        <v>1.517411667242E-6</v>
      </c>
      <c r="AS99" s="10">
        <f>3/24000000*OO[[#This Row],[101 (01JUL1985 12:00:00)-Water Temperature (C)]]*OO[[#This Row],[43]]</f>
        <v>1.077351110632E-6</v>
      </c>
      <c r="AT99" s="10">
        <f>3/24000000*OO[[#This Row],[102 (01JUL1985 15:00:00)-Water Temperature (C)]]*OO[[#This Row],[44]]</f>
        <v>7.8165913370600011E-7</v>
      </c>
      <c r="AU99" s="10">
        <f>3/24000000*OO[[#This Row],[103 (01JUL1985 18:00:00)-Water Temperature (C)]]*OO[[#This Row],[45]]</f>
        <v>5.9880037894674999E-7</v>
      </c>
      <c r="AV99" s="10">
        <f>3/24000000*OO[[#This Row],[104 (01JUL1985 21:00:00)-Water Temperature (C)]]*OO[[#This Row],[46]]</f>
        <v>4.8818601699074991E-7</v>
      </c>
      <c r="AW99" s="10">
        <f>3/24000000*OO[[#This Row],[105 (02JUL1985 00:00:00)-Water Temperature (C)]]*OO[[#This Row],[47]]</f>
        <v>4.2089978579999994E-7</v>
      </c>
      <c r="AX99" s="10">
        <f>3/24000000*OO[[#This Row],[106 (02JUL1985 03:00:00)-Water Temperature (C)]]*OO[[#This Row],[48]]</f>
        <v>3.8475696481612499E-7</v>
      </c>
      <c r="AY99" s="10">
        <f>3/24000000*OO[[#This Row],[107 (02JUL1985 06:00:00)-Water Temperature (C)]]*OO[[#This Row],[49]]</f>
        <v>3.5549650265799996E-7</v>
      </c>
      <c r="AZ99" s="10">
        <f>3/24000000*OO[[#This Row],[108 (02JUL1985 09:00:00)-Water Temperature (C)]]*OO[[#This Row],[50]]</f>
        <v>3.2674378948924994E-7</v>
      </c>
      <c r="BA99" s="10">
        <f>3/24000000*OO[[#This Row],[109 (02JUL1985 12:00:00)-Water Temperature (C)]]*OO[[#This Row],[51]]</f>
        <v>2.9931396089849996E-7</v>
      </c>
      <c r="BB99" s="10">
        <f>3/24000000*OO[[#This Row],[110 (02JUL1985 15:00:00)-Water Temperature (C)]]*OO[[#This Row],[52]]</f>
        <v>2.71097358609E-7</v>
      </c>
      <c r="BC99" s="10">
        <f>3/24000000*OO[[#This Row],[111 (02JUL1985 18:00:00)-Water Temperature (C)]]*OO[[#This Row],[53]]</f>
        <v>2.4127883505687499E-7</v>
      </c>
      <c r="BD99" s="10">
        <f>3/24000000*OO[[#This Row],[112 (02JUL1985 21:00:00)-Water Temperature (C)]]*OO[[#This Row],[54]]</f>
        <v>2.2227210663487494E-7</v>
      </c>
      <c r="BE99" s="10">
        <f>3/24000000*OO[[#This Row],[113 (03JUL1985 00:00:00)-Water Temperature (C)]]*OO[[#This Row],[55]]</f>
        <v>2.1227830561621251E-7</v>
      </c>
      <c r="BF99" s="10">
        <f>3/24000000*OO[[#This Row],[114 (03JUL1985 03:00:00)-Water Temperature (C)]]*OO[[#This Row],[56]]</f>
        <v>2.1043941737943751E-7</v>
      </c>
      <c r="BG99" s="10">
        <f>3/24000000*OO[[#This Row],[115 (03JUL1985 06:00:00)-Water Temperature (C)]]*OO[[#This Row],[57]]</f>
        <v>2.1241429264587497E-7</v>
      </c>
      <c r="BH99" s="10">
        <f>3/24000000*OO[[#This Row],[116 (03JUL1985 09:00:00)-Water Temperature (C)]]*OO[[#This Row],[58]]</f>
        <v>2.1189484399627496E-7</v>
      </c>
      <c r="BI99" s="10">
        <f>3/24000000*OO[[#This Row],[117 (03JUL1985 12:00:00)-Water Temperature (C)]]*OO[[#This Row],[59]]</f>
        <v>2.0674584118971251E-7</v>
      </c>
      <c r="BJ99" s="10">
        <f>3/24000000*OO[[#This Row],[118 (03JUL1985 15:00:00)-Water Temperature (C)]]*OO[[#This Row],[60]]</f>
        <v>1.9404576208550001E-7</v>
      </c>
      <c r="BK99" s="10">
        <f>3/24000000*OO[[#This Row],[119 (03JUL1985 18:00:00)-Water Temperature (C)]]*OO[[#This Row],[61]]</f>
        <v>1.7530539315241248E-7</v>
      </c>
      <c r="BL99" s="10">
        <f>3/24000000*OO[[#This Row],[120 (03JUL1985 21:00:00)-Water Temperature (C)]]*OO[[#This Row],[62]]</f>
        <v>1.6041922135103752E-7</v>
      </c>
      <c r="BM99" s="10">
        <f>3/24000000*OO[[#This Row],[121 (04JUL1985 00:00:00)-Water Temperature (C)]]*OO[[#This Row],[63]]</f>
        <v>1.5143542203789996E-7</v>
      </c>
      <c r="BN99" s="10">
        <f>3/24000000*OO[[#This Row],[122 (04JUL1985 03:00:00)-Water Temperature (C)]]*OO[[#This Row],[64]]</f>
        <v>1.5168146942299997E-7</v>
      </c>
      <c r="BO99" s="10">
        <f>3/24000000*OO[[#This Row],[123 (04JUL1985 06:00:00)-Water Temperature (C)]]*OO[[#This Row],[65]]</f>
        <v>1.5242356699570002E-7</v>
      </c>
      <c r="BP99" s="10">
        <f>3/24000000*OO[[#This Row],[124 (04JUL1985 09:00:00)-Water Temperature (C)]]*OO[[#This Row],[66]]</f>
        <v>1.4983648455115002E-7</v>
      </c>
      <c r="BQ99" s="10">
        <f>3/24000000*OO[[#This Row],[125 (04JUL1985 12:00:00)-Water Temperature (C)]]*OO[[#This Row],[67]]</f>
        <v>1.43039902996325E-7</v>
      </c>
      <c r="BR99" s="10">
        <f>3/24000000*OO[[#This Row],[126 (04JUL1985 15:00:00)-Water Temperature (C)]]*OO[[#This Row],[68]]</f>
        <v>1.3437891533137498E-7</v>
      </c>
      <c r="BS99" s="10">
        <f>3/24000000*OO[[#This Row],[127 (04JUL1985 18:00:00)-Water Temperature (C)]]*OO[[#This Row],[69]]</f>
        <v>1.2456206990079999E-7</v>
      </c>
      <c r="BT99" s="10">
        <f>3/24000000*OO[[#This Row],[128 (04JUL1985 21:00:00)-Water Temperature (C)]]*OO[[#This Row],[70]]</f>
        <v>1.16080046354025E-7</v>
      </c>
      <c r="BU99" s="10">
        <f>3/24000000*OO[[#This Row],[129 (05JUL1985 00:00:00)-Water Temperature (C)]]*OO[[#This Row],[71]]</f>
        <v>1.0912727508690001E-7</v>
      </c>
      <c r="BV99" s="10">
        <f>3/24000000*OO[[#This Row],[130 (05JUL1985 03:00:00)-Water Temperature (C)]]*OO[[#This Row],[72]]</f>
        <v>1.0654245516768749E-7</v>
      </c>
      <c r="BW99" s="10">
        <f>3/24000000*OO[[#This Row],[131 (05JUL1985 06:00:00)-Water Temperature (C)]]*OO[[#This Row],[73]]</f>
        <v>1.0345688224487499E-7</v>
      </c>
      <c r="BX99" s="10">
        <f>3/24000000*OO[[#This Row],[132 (05JUL1985 09:00:00)-Water Temperature (C)]]*OO[[#This Row],[74]]</f>
        <v>9.8845781608999997E-8</v>
      </c>
      <c r="BY99" s="10">
        <f>3/24000000*OO[[#This Row],[133 (05JUL1985 12:00:00)-Water Temperature (C)]]*OO[[#This Row],[75]]</f>
        <v>9.3461160414375007E-8</v>
      </c>
      <c r="BZ99" s="10">
        <f>3/24000000*OO[[#This Row],[134 (05JUL1985 15:00:00)-Water Temperature (C)]]*OO[[#This Row],[76]]</f>
        <v>8.5975285961899987E-8</v>
      </c>
      <c r="CA99" s="10">
        <f>3/24000000*OO[[#This Row],[135 (05JUL1985 18:00:00)-Water Temperature (C)]]*OO[[#This Row],[77]]</f>
        <v>7.8159510797849995E-8</v>
      </c>
      <c r="CB99" s="10">
        <f>3/24000000*OO[[#This Row],[136 (05JUL1985 21:00:00)-Water Temperature (C)]]*OO[[#This Row],[78]]</f>
        <v>7.2732388497900006E-8</v>
      </c>
      <c r="CC99" s="10">
        <f>3/24000000*OO[[#This Row],[137 (06JUL1985 00:00:00)-Water Temperature (C)]]*OO[[#This Row],[79]]</f>
        <v>6.9421850201374986E-8</v>
      </c>
      <c r="CD99" s="10">
        <f>3/24000000*OO[[#This Row],[138 (06JUL1985 03:00:00)-Water Temperature (C)]]*OO[[#This Row],[80]]</f>
        <v>6.9367942166249993E-8</v>
      </c>
      <c r="CE99" s="10">
        <f>3/24000000*OO[[#This Row],[139 (06JUL1985 06:00:00)-Water Temperature (C)]]*OO[[#This Row],[81]]</f>
        <v>6.9841878112499996E-8</v>
      </c>
      <c r="CF99" s="10">
        <f>3/24000000*OO[[#This Row],[140 (06JUL1985 09:00:00)-Water Temperature (C)]]*OO[[#This Row],[82]]</f>
        <v>6.9325040842000003E-8</v>
      </c>
      <c r="CG99" s="10">
        <f>3/24000000*OO[[#This Row],[141 (06JUL1985 12:00:00)-Water Temperature (C)]]*OO[[#This Row],[83]]</f>
        <v>6.7294114319349987E-8</v>
      </c>
      <c r="CH99" s="10">
        <f>3/24000000*OO[[#This Row],[142 (06JUL1985 15:00:00)-Water Temperature (C)]]*OO[[#This Row],[84]]</f>
        <v>6.3247122370250002E-8</v>
      </c>
      <c r="CI99" s="10">
        <f>3/24000000*OO[[#This Row],[143 (06JUL1985 18:00:00)-Water Temperature (C)]]*OO[[#This Row],[85]]</f>
        <v>5.821025084937499E-8</v>
      </c>
      <c r="CJ99" s="10">
        <f>3/24000000*OO[[#This Row],[144 (06JUL1985 21:00:00)-Water Temperature (C)]]*OO[[#This Row],[86]]</f>
        <v>5.4593521577175002E-8</v>
      </c>
      <c r="CK99" s="10">
        <f>3/24000000*OO[[#This Row],[145 (07JUL1985 00:00:00)-Water Temperature (C)]]*OO[[#This Row],[87]]</f>
        <v>5.2178929507249996E-8</v>
      </c>
      <c r="CL99" s="10">
        <f>3/24000000*OO[[#This Row],[146 (07JUL1985 03:00:00)-Water Temperature (C)]]*OO[[#This Row],[88]]</f>
        <v>5.21792180705625E-8</v>
      </c>
      <c r="CM99" s="10">
        <f>3/24000000*OO[[#This Row],[147 (07JUL1985 06:00:00)-Water Temperature (C)]]*OO[[#This Row],[89]]</f>
        <v>5.1565735875749996E-8</v>
      </c>
      <c r="CN99" s="10">
        <f>3/24000000*OO[[#This Row],[148 (07JUL1985 09:00:00)-Water Temperature (C)]]*OO[[#This Row],[90]]</f>
        <v>4.9173506270249993E-8</v>
      </c>
      <c r="CO99" s="10">
        <f>3/24000000*OO[[#This Row],[149 (07JUL1985 12:00:00)-Water Temperature (C)]]*OO[[#This Row],[91]]</f>
        <v>4.660151546775E-8</v>
      </c>
      <c r="CP99" s="10">
        <f>3/24000000*OO[[#This Row],[150 (07JUL1985 15:00:00)-Water Temperature (C)]]*OO[[#This Row],[92]]</f>
        <v>4.4048839036200002E-8</v>
      </c>
      <c r="CQ99" s="10">
        <f>3/24000000*OO[[#This Row],[151 (07JUL1985 18:00:00)-Water Temperature (C)]]*OO[[#This Row],[93]]</f>
        <v>4.0765232692799996E-8</v>
      </c>
      <c r="CR99" s="10">
        <f>3/24000000*OO[[#This Row],[152 (07JUL1985 21:00:00)-Water Temperature (C)]]*OO[[#This Row],[94]]</f>
        <v>3.7587254646725E-8</v>
      </c>
      <c r="CS99" s="10">
        <f>3/24000000*OO[[#This Row],[153 (08JUL1985 00:00:00)-Water Temperature (C)]]*OO[[#This Row],[95]]</f>
        <v>3.5339185366274999E-8</v>
      </c>
      <c r="CT99" s="10">
        <f>3/24000000*OO[[#This Row],[154 (08JUL1985 03:00:00)-Water Temperature (C)]]*OO[[#This Row],[96]]</f>
        <v>3.5523076978074997E-8</v>
      </c>
      <c r="CU99" s="10">
        <f>3/24000000*OO[[#This Row],[155 (08JUL1985 06:00:00)-Water Temperature (C)]]*OO[[#This Row],[97]]</f>
        <v>3.6641934409862498E-8</v>
      </c>
      <c r="CV99" s="10">
        <f>3/24000000*OO[[#This Row],[156 (08JUL1985 09:00:00)-Water Temperature (C)]]*OO[[#This Row],[98]]</f>
        <v>3.6836375963124997E-8</v>
      </c>
      <c r="CW99" s="10">
        <f>3/24000000*OO[[#This Row],[157 (08JUL1985 12:00:00)-Water Temperature (C)]]*OO[[#This Row],[99]]</f>
        <v>3.6131547136000001E-8</v>
      </c>
    </row>
    <row r="100" spans="1:101" x14ac:dyDescent="0.35">
      <c r="A100" t="s">
        <v>105</v>
      </c>
      <c r="B100">
        <v>818.99760000000003</v>
      </c>
      <c r="C100" s="10">
        <f>3/24*OO[[#This Row],[59 (26JUN1985 06:00:00)-Water Temperature (C)]]*OO[[#This Row],[1]]/SUM(OO[1])</f>
        <v>0</v>
      </c>
      <c r="D100" s="10">
        <f>3/24*OO[[#This Row],[60 (26JUN1985 09:00:00)-Water Temperature (C)]]*OO[[#This Row],[2]]/SUM(OO[2])</f>
        <v>7.2785446944587996E-31</v>
      </c>
      <c r="E100" s="10">
        <f>3/24*OO[[#This Row],[61 (26JUN1985 12:00:00)-Water Temperature (C)]]*OO[[#This Row],[3]]/SUM(OO[3])</f>
        <v>2.2838892388583085E-18</v>
      </c>
      <c r="F100" s="10">
        <f>3/24*OO[[#This Row],[62 (26JUN1985 15:00:00)-Water Temperature (C)]]*OO[[#This Row],[4]]/SUM(OO[4])</f>
        <v>7.1450245505972917E-8</v>
      </c>
      <c r="G100" s="10">
        <f>3/24*OO[[#This Row],[63 (26JUN1985 18:00:00)-Water Temperature (C)]]*OO[[#This Row],[5]]/SUM(OO[5])</f>
        <v>5.243082318164904E-4</v>
      </c>
      <c r="H100" s="10">
        <f>3/24*OO[[#This Row],[64 (26JUN1985 21:00:00)-Water Temperature (C)]]*OO[[#This Row],[6]]/SUM(OO[6])</f>
        <v>2.1907170113350621E-2</v>
      </c>
      <c r="I100" s="10">
        <f>3/24*OO[[#This Row],[65 (27JUN1985 00:00:00)-Water Temperature (C)]]*OO[[#This Row],[7]]/SUM(OO[7])</f>
        <v>8.3445353508239978E-2</v>
      </c>
      <c r="J100" s="10">
        <f>3/24*OO[[#This Row],[66 (27JUN1985 03:00:00)-Water Temperature (C)]]*OO[[#This Row],[8]]/SUM(OO[8])</f>
        <v>7.4699808432294859E-2</v>
      </c>
      <c r="K100" s="10">
        <f>3/24*OO[[#This Row],[67 (27JUN1985 06:00:00)-Water Temperature (C)]]*OO[[#This Row],[9]]/SUM(OO[9])</f>
        <v>2.5708374820982871E-2</v>
      </c>
      <c r="L100" s="10">
        <f>3/24*OO[[#This Row],[68 (27JUN1985 09:00:00)-Water Temperature (C)]]*OO[[#This Row],[10]]/SUM(OO[10])</f>
        <v>4.7568053549289285E-3</v>
      </c>
      <c r="M100" s="10">
        <f>3/24*OO[[#This Row],[69 (27JUN1985 12:00:00)-Water Temperature (C)]]*OO[[#This Row],[11]]/SUM(OO[11])</f>
        <v>6.4717479699019154E-4</v>
      </c>
      <c r="N100" s="10">
        <f>3/24*OO[[#This Row],[70 (27JUN1985 15:00:00)-Water Temperature (C)]]*OO[[#This Row],[12]]/SUM(OO[12])</f>
        <v>1.1017635667081659E-4</v>
      </c>
      <c r="O100" s="10">
        <f>3/24*OO[[#This Row],[71 (27JUN1985 18:00:00)-Water Temperature (C)]]*OO[[#This Row],[13]]/SUM(OO[13])</f>
        <v>5.1723635744206898E-5</v>
      </c>
      <c r="P100" s="10">
        <f>3/24*OO[[#This Row],[72 (27JUN1985 21:00:00)-Water Temperature (C)]]*OO[[#This Row],[14]]/SUM(OO[14])</f>
        <v>4.7679025206365602E-5</v>
      </c>
      <c r="Q100" s="10">
        <f>3/24*OO[[#This Row],[73 (28JUN1985 00:00:00)-Water Temperature (C)]]*OO[[#This Row],[15]]/SUM(OO[15])</f>
        <v>5.0907537364591164E-5</v>
      </c>
      <c r="R100" s="10">
        <f>3/24*OO[[#This Row],[74 (28JUN1985 03:00:00)-Water Temperature (C)]]*OO[[#This Row],[16]]/SUM(OO[16])</f>
        <v>5.3613686148806612E-5</v>
      </c>
      <c r="S100" s="10">
        <f>3/24*OO[[#This Row],[75 (28JUN1985 06:00:00)-Water Temperature (C)]]*OO[[#This Row],[17]]/SUM(OO[17])</f>
        <v>5.1979679138499417E-5</v>
      </c>
      <c r="T100" s="10">
        <f>3/24*OO[[#This Row],[76 (28JUN1985 09:00:00)-Water Temperature (C)]]*OO[[#This Row],[18]]/SUM(OO[18])</f>
        <v>4.7349328468997963E-5</v>
      </c>
      <c r="U100" s="10">
        <f>3/24*OO[[#This Row],[77 (28JUN1985 12:00:00)-Water Temperature (C)]]*OO[[#This Row],[19]]/SUM(OO[19])</f>
        <v>4.1919598767647649E-5</v>
      </c>
      <c r="V100" s="10">
        <f>3/24000000*OO[[#This Row],[78 (28JUN1985 15:00:00)-Water Temperature (C)]]*OO[[#This Row],[20]]</f>
        <v>3.6242368678162499E-5</v>
      </c>
      <c r="W100" s="10">
        <f>3/24000000*OO[[#This Row],[79 (28JUN1985 18:00:00)-Water Temperature (C)]]*OO[[#This Row],[21]]</f>
        <v>3.0706517470525001E-5</v>
      </c>
      <c r="X100" s="10">
        <f>3/24000000*OO[[#This Row],[80 (28JUN1985 21:00:00)-Water Temperature (C)]]*OO[[#This Row],[22]]</f>
        <v>2.6342526757124999E-5</v>
      </c>
      <c r="Y100" s="10">
        <f>3/24000000*OO[[#This Row],[81 (29JUN1985 00:00:00)-Water Temperature (C)]]*OO[[#This Row],[23]]</f>
        <v>2.3237377802133746E-5</v>
      </c>
      <c r="Z100" s="10">
        <f>3/24000000*OO[[#This Row],[82 (29JUN1985 03:00:00)-Water Temperature (C)]]*OO[[#This Row],[24]]</f>
        <v>2.1109281954907502E-5</v>
      </c>
      <c r="AA100" s="10">
        <f>3/24000000*OO[[#This Row],[83 (29JUN1985 06:00:00)-Water Temperature (C)]]*OO[[#This Row],[25]]</f>
        <v>1.8497922019362497E-5</v>
      </c>
      <c r="AB100" s="10">
        <f>3/24000000*OO[[#This Row],[84 (29JUN1985 09:00:00)-Water Temperature (C)]]*OO[[#This Row],[26]]</f>
        <v>1.6286042851604998E-5</v>
      </c>
      <c r="AC100" s="10">
        <f>3/24000000*OO[[#This Row],[85 (29JUN1985 12:00:00)-Water Temperature (C)]]*OO[[#This Row],[27]]</f>
        <v>1.4348825766799998E-5</v>
      </c>
      <c r="AD100" s="10">
        <f>3/24000000*OO[[#This Row],[86 (29JUN1985 15:00:00)-Water Temperature (C)]]*OO[[#This Row],[28]]</f>
        <v>1.2250686189254998E-5</v>
      </c>
      <c r="AE100" s="10">
        <f>3/24000000*OO[[#This Row],[88 (29JUN1985 21:00:00)-Water Temperature (C)]]*OO[[#This Row],[30]]</f>
        <v>9.0006343802249987E-6</v>
      </c>
      <c r="AF100" s="10">
        <f>3/24000000*OO[[#This Row],[88 (29JUN1985 21:00:00)-Water Temperature (C)]]*OO[[#This Row],[30]]</f>
        <v>9.0006343802249987E-6</v>
      </c>
      <c r="AG100" s="10">
        <f>3/24000000*OO[[#This Row],[89 (30JUN1985 00:00:00)-Water Temperature (C)]]*OO[[#This Row],[31]]</f>
        <v>7.9517649171899983E-6</v>
      </c>
      <c r="AH100" s="10">
        <f>3/24000000*OO[[#This Row],[90 (30JUN1985 03:00:00)-Water Temperature (C)]]*OO[[#This Row],[32]]</f>
        <v>7.3300673200437496E-6</v>
      </c>
      <c r="AI100" s="10">
        <f>3/24000000*OO[[#This Row],[91 (30JUN1985 06:00:00)-Water Temperature (C)]]*OO[[#This Row],[33]]</f>
        <v>6.7140711865625003E-6</v>
      </c>
      <c r="AJ100" s="10">
        <f>3/24000000*OO[[#This Row],[92 (30JUN1985 09:00:00)-Water Temperature (C)]]*OO[[#This Row],[34]]</f>
        <v>6.0214742747775004E-6</v>
      </c>
      <c r="AK100" s="10">
        <f>3/24000000*OO[[#This Row],[93 (30JUN1985 12:00:00)-Water Temperature (C)]]*OO[[#This Row],[35]]</f>
        <v>5.3426081322074999E-6</v>
      </c>
      <c r="AL100" s="10">
        <f>3/24000000*OO[[#This Row],[94 (30JUN1985 15:00:00)-Water Temperature (C)]]*OO[[#This Row],[36]]</f>
        <v>4.5874901767575004E-6</v>
      </c>
      <c r="AM100" s="10">
        <f>3/24000000*OO[[#This Row],[95 (30JUN1985 18:00:00)-Water Temperature (C)]]*OO[[#This Row],[37]]</f>
        <v>3.8655089867249999E-6</v>
      </c>
      <c r="AN100" s="10">
        <f>3/24000000*OO[[#This Row],[96 (30JUN1985 21:00:00)-Water Temperature (C)]]*OO[[#This Row],[38]]</f>
        <v>3.32124160507125E-6</v>
      </c>
      <c r="AO100" s="10">
        <f>3/24000000*OO[[#This Row],[97 (01JUL1985 00:00:00)-Water Temperature (C)]]*OO[[#This Row],[39]]</f>
        <v>2.8357009685574996E-6</v>
      </c>
      <c r="AP100" s="10">
        <f>3/24000000*OO[[#This Row],[98 (01JUL1985 03:00:00)-Water Temperature (C)]]*OO[[#This Row],[40]]</f>
        <v>2.3633435116878753E-6</v>
      </c>
      <c r="AQ100" s="10">
        <f>3/24000000*OO[[#This Row],[99 (01JUL1985 06:00:00)-Water Temperature (C)]]*OO[[#This Row],[41]]</f>
        <v>1.8345675155359999E-6</v>
      </c>
      <c r="AR100" s="10">
        <f>3/24000000*OO[[#This Row],[100 (01JUL1985 09:00:00)-Water Temperature (C)]]*OO[[#This Row],[42]]</f>
        <v>1.32064842751875E-6</v>
      </c>
      <c r="AS100" s="10">
        <f>3/24000000*OO[[#This Row],[101 (01JUL1985 12:00:00)-Water Temperature (C)]]*OO[[#This Row],[43]]</f>
        <v>9.3561497327812495E-7</v>
      </c>
      <c r="AT100" s="10">
        <f>3/24000000*OO[[#This Row],[102 (01JUL1985 15:00:00)-Water Temperature (C)]]*OO[[#This Row],[44]]</f>
        <v>6.7614687272125E-7</v>
      </c>
      <c r="AU100" s="10">
        <f>3/24000000*OO[[#This Row],[103 (01JUL1985 18:00:00)-Water Temperature (C)]]*OO[[#This Row],[45]]</f>
        <v>5.1472536395812504E-7</v>
      </c>
      <c r="AV100" s="10">
        <f>3/24000000*OO[[#This Row],[104 (01JUL1985 21:00:00)-Water Temperature (C)]]*OO[[#This Row],[46]]</f>
        <v>4.1751271470225001E-7</v>
      </c>
      <c r="AW100" s="10">
        <f>3/24000000*OO[[#This Row],[105 (02JUL1985 00:00:00)-Water Temperature (C)]]*OO[[#This Row],[47]]</f>
        <v>3.5887051810349992E-7</v>
      </c>
      <c r="AX100" s="10">
        <f>3/24000000*OO[[#This Row],[106 (02JUL1985 03:00:00)-Water Temperature (C)]]*OO[[#This Row],[48]]</f>
        <v>3.2771082907962502E-7</v>
      </c>
      <c r="AY100" s="10">
        <f>3/24000000*OO[[#This Row],[107 (02JUL1985 06:00:00)-Water Temperature (C)]]*OO[[#This Row],[49]]</f>
        <v>3.0315975534862498E-7</v>
      </c>
      <c r="AZ100" s="10">
        <f>3/24000000*OO[[#This Row],[108 (02JUL1985 09:00:00)-Water Temperature (C)]]*OO[[#This Row],[50]]</f>
        <v>2.7871981395750003E-7</v>
      </c>
      <c r="BA100" s="10">
        <f>3/24000000*OO[[#This Row],[109 (02JUL1985 12:00:00)-Water Temperature (C)]]*OO[[#This Row],[51]]</f>
        <v>2.5501164064255001E-7</v>
      </c>
      <c r="BB100" s="10">
        <f>3/24000000*OO[[#This Row],[110 (02JUL1985 15:00:00)-Water Temperature (C)]]*OO[[#This Row],[52]]</f>
        <v>2.3048413225191251E-7</v>
      </c>
      <c r="BC100" s="10">
        <f>3/24000000*OO[[#This Row],[111 (02JUL1985 18:00:00)-Water Temperature (C)]]*OO[[#This Row],[53]]</f>
        <v>2.0468781680619996E-7</v>
      </c>
      <c r="BD100" s="10">
        <f>3/24000000*OO[[#This Row],[112 (02JUL1985 21:00:00)-Water Temperature (C)]]*OO[[#This Row],[54]]</f>
        <v>1.878219898317E-7</v>
      </c>
      <c r="BE100" s="10">
        <f>3/24000000*OO[[#This Row],[113 (03JUL1985 00:00:00)-Water Temperature (C)]]*OO[[#This Row],[55]]</f>
        <v>1.7907833861459998E-7</v>
      </c>
      <c r="BF100" s="10">
        <f>3/24000000*OO[[#This Row],[114 (03JUL1985 03:00:00)-Water Temperature (C)]]*OO[[#This Row],[56]]</f>
        <v>1.7740287082207501E-7</v>
      </c>
      <c r="BG100" s="10">
        <f>3/24000000*OO[[#This Row],[115 (03JUL1985 06:00:00)-Water Temperature (C)]]*OO[[#This Row],[57]]</f>
        <v>1.792703854285125E-7</v>
      </c>
      <c r="BH100" s="10">
        <f>3/24000000*OO[[#This Row],[116 (03JUL1985 09:00:00)-Water Temperature (C)]]*OO[[#This Row],[58]]</f>
        <v>1.7913266666632501E-7</v>
      </c>
      <c r="BI100" s="10">
        <f>3/24000000*OO[[#This Row],[117 (03JUL1985 12:00:00)-Water Temperature (C)]]*OO[[#This Row],[59]]</f>
        <v>1.7507612429661249E-7</v>
      </c>
      <c r="BJ100" s="10">
        <f>3/24000000*OO[[#This Row],[118 (03JUL1985 15:00:00)-Water Temperature (C)]]*OO[[#This Row],[60]]</f>
        <v>1.6451929352925E-7</v>
      </c>
      <c r="BK100" s="10">
        <f>3/24000000*OO[[#This Row],[119 (03JUL1985 18:00:00)-Water Temperature (C)]]*OO[[#This Row],[61]]</f>
        <v>1.4873194545195002E-7</v>
      </c>
      <c r="BL100" s="10">
        <f>3/24000000*OO[[#This Row],[120 (03JUL1985 21:00:00)-Water Temperature (C)]]*OO[[#This Row],[62]]</f>
        <v>1.358361888753375E-7</v>
      </c>
      <c r="BM100" s="10">
        <f>3/24000000*OO[[#This Row],[121 (04JUL1985 00:00:00)-Water Temperature (C)]]*OO[[#This Row],[63]]</f>
        <v>1.2812188591799998E-7</v>
      </c>
      <c r="BN100" s="10">
        <f>3/24000000*OO[[#This Row],[122 (04JUL1985 03:00:00)-Water Temperature (C)]]*OO[[#This Row],[64]]</f>
        <v>1.282744547896875E-7</v>
      </c>
      <c r="BO100" s="10">
        <f>3/24000000*OO[[#This Row],[123 (04JUL1985 06:00:00)-Water Temperature (C)]]*OO[[#This Row],[65]]</f>
        <v>1.2913362004965E-7</v>
      </c>
      <c r="BP100" s="10">
        <f>3/24000000*OO[[#This Row],[124 (04JUL1985 09:00:00)-Water Temperature (C)]]*OO[[#This Row],[66]]</f>
        <v>1.2707309354287499E-7</v>
      </c>
      <c r="BQ100" s="10">
        <f>3/24000000*OO[[#This Row],[125 (04JUL1985 12:00:00)-Water Temperature (C)]]*OO[[#This Row],[67]]</f>
        <v>1.212906525773E-7</v>
      </c>
      <c r="BR100" s="10">
        <f>3/24000000*OO[[#This Row],[126 (04JUL1985 15:00:00)-Water Temperature (C)]]*OO[[#This Row],[68]]</f>
        <v>1.1385671151449998E-7</v>
      </c>
      <c r="BS100" s="10">
        <f>3/24000000*OO[[#This Row],[127 (04JUL1985 18:00:00)-Water Temperature (C)]]*OO[[#This Row],[69]]</f>
        <v>1.0551866036358749E-7</v>
      </c>
      <c r="BT100" s="10">
        <f>3/24000000*OO[[#This Row],[128 (04JUL1985 21:00:00)-Water Temperature (C)]]*OO[[#This Row],[70]]</f>
        <v>9.8294941323774988E-8</v>
      </c>
      <c r="BU100" s="10">
        <f>3/24000000*OO[[#This Row],[129 (05JUL1985 00:00:00)-Water Temperature (C)]]*OO[[#This Row],[71]]</f>
        <v>9.2448234413374972E-8</v>
      </c>
      <c r="BV100" s="10">
        <f>3/24000000*OO[[#This Row],[130 (05JUL1985 03:00:00)-Water Temperature (C)]]*OO[[#This Row],[72]]</f>
        <v>9.0281046855000014E-8</v>
      </c>
      <c r="BW100" s="10">
        <f>3/24000000*OO[[#This Row],[131 (05JUL1985 06:00:00)-Water Temperature (C)]]*OO[[#This Row],[73]]</f>
        <v>8.7811545408125008E-8</v>
      </c>
      <c r="BX100" s="10">
        <f>3/24000000*OO[[#This Row],[132 (05JUL1985 09:00:00)-Water Temperature (C)]]*OO[[#This Row],[74]]</f>
        <v>8.3982392862500004E-8</v>
      </c>
      <c r="BY100" s="10">
        <f>3/24000000*OO[[#This Row],[133 (05JUL1985 12:00:00)-Water Temperature (C)]]*OO[[#This Row],[75]]</f>
        <v>7.9404305681812509E-8</v>
      </c>
      <c r="BZ100" s="10">
        <f>3/24000000*OO[[#This Row],[134 (05JUL1985 15:00:00)-Water Temperature (C)]]*OO[[#This Row],[76]]</f>
        <v>7.3029111804699992E-8</v>
      </c>
      <c r="CA100" s="10">
        <f>3/24000000*OO[[#This Row],[135 (05JUL1985 18:00:00)-Water Temperature (C)]]*OO[[#This Row],[77]]</f>
        <v>6.6306239913850008E-8</v>
      </c>
      <c r="CB100" s="10">
        <f>3/24000000*OO[[#This Row],[136 (05JUL1985 21:00:00)-Water Temperature (C)]]*OO[[#This Row],[78]]</f>
        <v>6.1560084723225004E-8</v>
      </c>
      <c r="CC100" s="10">
        <f>3/24000000*OO[[#This Row],[137 (06JUL1985 00:00:00)-Water Temperature (C)]]*OO[[#This Row],[79]]</f>
        <v>5.8710631883075E-8</v>
      </c>
      <c r="CD100" s="10">
        <f>3/24000000*OO[[#This Row],[138 (06JUL1985 03:00:00)-Water Temperature (C)]]*OO[[#This Row],[80]]</f>
        <v>5.8638170027699996E-8</v>
      </c>
      <c r="CE100" s="10">
        <f>3/24000000*OO[[#This Row],[139 (06JUL1985 06:00:00)-Water Temperature (C)]]*OO[[#This Row],[81]]</f>
        <v>5.9118708345399999E-8</v>
      </c>
      <c r="CF100" s="10">
        <f>3/24000000*OO[[#This Row],[140 (06JUL1985 09:00:00)-Water Temperature (C)]]*OO[[#This Row],[82]]</f>
        <v>5.8751133801774998E-8</v>
      </c>
      <c r="CG100" s="10">
        <f>3/24000000*OO[[#This Row],[141 (06JUL1985 12:00:00)-Water Temperature (C)]]*OO[[#This Row],[83]]</f>
        <v>5.7058181664062503E-8</v>
      </c>
      <c r="CH100" s="10">
        <f>3/24000000*OO[[#This Row],[142 (06JUL1985 15:00:00)-Water Temperature (C)]]*OO[[#This Row],[84]]</f>
        <v>5.3622090028750003E-8</v>
      </c>
      <c r="CI100" s="10">
        <f>3/24000000*OO[[#This Row],[143 (06JUL1985 18:00:00)-Water Temperature (C)]]*OO[[#This Row],[85]]</f>
        <v>4.930865224565E-8</v>
      </c>
      <c r="CJ100" s="10">
        <f>3/24000000*OO[[#This Row],[144 (06JUL1985 21:00:00)-Water Temperature (C)]]*OO[[#This Row],[86]]</f>
        <v>4.6145985163087499E-8</v>
      </c>
      <c r="CK100" s="10">
        <f>3/24000000*OO[[#This Row],[145 (07JUL1985 00:00:00)-Water Temperature (C)]]*OO[[#This Row],[87]]</f>
        <v>4.4084878268812498E-8</v>
      </c>
      <c r="CL100" s="10">
        <f>3/24000000*OO[[#This Row],[146 (07JUL1985 03:00:00)-Water Temperature (C)]]*OO[[#This Row],[88]]</f>
        <v>4.4079344670087491E-8</v>
      </c>
      <c r="CM100" s="10">
        <f>3/24000000*OO[[#This Row],[147 (07JUL1985 06:00:00)-Water Temperature (C)]]*OO[[#This Row],[89]]</f>
        <v>4.36255238210625E-8</v>
      </c>
      <c r="CN100" s="10">
        <f>3/24000000*OO[[#This Row],[148 (07JUL1985 09:00:00)-Water Temperature (C)]]*OO[[#This Row],[90]]</f>
        <v>4.1674040835549992E-8</v>
      </c>
      <c r="CO100" s="10">
        <f>3/24000000*OO[[#This Row],[149 (07JUL1985 12:00:00)-Water Temperature (C)]]*OO[[#This Row],[91]]</f>
        <v>3.9457448295749995E-8</v>
      </c>
      <c r="CP100" s="10">
        <f>3/24000000*OO[[#This Row],[150 (07JUL1985 15:00:00)-Water Temperature (C)]]*OO[[#This Row],[92]]</f>
        <v>3.7318952453649998E-8</v>
      </c>
      <c r="CQ100" s="10">
        <f>3/24000000*OO[[#This Row],[151 (07JUL1985 18:00:00)-Water Temperature (C)]]*OO[[#This Row],[93]]</f>
        <v>3.4574280778099996E-8</v>
      </c>
      <c r="CR100" s="10">
        <f>3/24000000*OO[[#This Row],[152 (07JUL1985 21:00:00)-Water Temperature (C)]]*OO[[#This Row],[94]]</f>
        <v>3.1869278141999993E-8</v>
      </c>
      <c r="CS100" s="10">
        <f>3/24000000*OO[[#This Row],[153 (08JUL1985 00:00:00)-Water Temperature (C)]]*OO[[#This Row],[95]]</f>
        <v>2.9925467890650001E-8</v>
      </c>
      <c r="CT100" s="10">
        <f>3/24000000*OO[[#This Row],[154 (08JUL1985 03:00:00)-Water Temperature (C)]]*OO[[#This Row],[96]]</f>
        <v>3.0028592989437496E-8</v>
      </c>
      <c r="CU100" s="10">
        <f>3/24000000*OO[[#This Row],[155 (08JUL1985 06:00:00)-Water Temperature (C)]]*OO[[#This Row],[97]]</f>
        <v>3.0996621841812496E-8</v>
      </c>
      <c r="CV100" s="10">
        <f>3/24000000*OO[[#This Row],[156 (08JUL1985 09:00:00)-Water Temperature (C)]]*OO[[#This Row],[98]]</f>
        <v>3.1214658904149996E-8</v>
      </c>
      <c r="CW100" s="10">
        <f>3/24000000*OO[[#This Row],[157 (08JUL1985 12:00:00)-Water Temperature (C)]]*OO[[#This Row],[99]]</f>
        <v>3.0622129790399993E-8</v>
      </c>
    </row>
    <row r="101" spans="1:101" x14ac:dyDescent="0.35">
      <c r="A101" t="s">
        <v>106</v>
      </c>
      <c r="B101">
        <v>853.88810000000001</v>
      </c>
      <c r="C101" s="10">
        <f>3/24*OO[[#This Row],[59 (26JUN1985 06:00:00)-Water Temperature (C)]]*OO[[#This Row],[1]]/SUM(OO[1])</f>
        <v>0</v>
      </c>
      <c r="D101" s="10">
        <f>3/24*OO[[#This Row],[60 (26JUN1985 09:00:00)-Water Temperature (C)]]*OO[[#This Row],[2]]/SUM(OO[2])</f>
        <v>6.6850914456977538E-32</v>
      </c>
      <c r="E101" s="10">
        <f>3/24*OO[[#This Row],[61 (26JUN1985 12:00:00)-Water Temperature (C)]]*OO[[#This Row],[3]]/SUM(OO[3])</f>
        <v>2.502529793925848E-19</v>
      </c>
      <c r="F101" s="10">
        <f>3/24*OO[[#This Row],[62 (26JUN1985 15:00:00)-Water Temperature (C)]]*OO[[#This Row],[4]]/SUM(OO[4])</f>
        <v>2.133119255915522E-8</v>
      </c>
      <c r="G101" s="10">
        <f>3/24*OO[[#This Row],[63 (26JUN1985 18:00:00)-Water Temperature (C)]]*OO[[#This Row],[5]]/SUM(OO[5])</f>
        <v>3.0590743035599109E-4</v>
      </c>
      <c r="H101" s="10">
        <f>3/24*OO[[#This Row],[64 (26JUN1985 21:00:00)-Water Temperature (C)]]*OO[[#This Row],[6]]/SUM(OO[6])</f>
        <v>1.6227568665272599E-2</v>
      </c>
      <c r="I101" s="10">
        <f>3/24*OO[[#This Row],[65 (27JUN1985 00:00:00)-Water Temperature (C)]]*OO[[#This Row],[7]]/SUM(OO[7])</f>
        <v>7.248931565998025E-2</v>
      </c>
      <c r="J101" s="10">
        <f>3/24*OO[[#This Row],[66 (27JUN1985 03:00:00)-Water Temperature (C)]]*OO[[#This Row],[8]]/SUM(OO[8])</f>
        <v>7.2818331163629194E-2</v>
      </c>
      <c r="K101" s="10">
        <f>3/24*OO[[#This Row],[67 (27JUN1985 06:00:00)-Water Temperature (C)]]*OO[[#This Row],[9]]/SUM(OO[9])</f>
        <v>2.7269493436688021E-2</v>
      </c>
      <c r="L101" s="10">
        <f>3/24*OO[[#This Row],[68 (27JUN1985 09:00:00)-Water Temperature (C)]]*OO[[#This Row],[10]]/SUM(OO[10])</f>
        <v>5.3358300005432648E-3</v>
      </c>
      <c r="M101" s="10">
        <f>3/24*OO[[#This Row],[69 (27JUN1985 12:00:00)-Water Temperature (C)]]*OO[[#This Row],[11]]/SUM(OO[11])</f>
        <v>7.4084594922492605E-4</v>
      </c>
      <c r="N101" s="10">
        <f>3/24*OO[[#This Row],[70 (27JUN1985 15:00:00)-Water Temperature (C)]]*OO[[#This Row],[12]]/SUM(OO[12])</f>
        <v>1.1813717944213644E-4</v>
      </c>
      <c r="O101" s="10">
        <f>3/24*OO[[#This Row],[71 (27JUN1985 18:00:00)-Water Temperature (C)]]*OO[[#This Row],[13]]/SUM(OO[13])</f>
        <v>4.9525632840779947E-5</v>
      </c>
      <c r="P101" s="10">
        <f>3/24*OO[[#This Row],[72 (27JUN1985 21:00:00)-Water Temperature (C)]]*OO[[#This Row],[14]]/SUM(OO[14])</f>
        <v>4.3998896864491366E-5</v>
      </c>
      <c r="Q101" s="10">
        <f>3/24*OO[[#This Row],[73 (28JUN1985 00:00:00)-Water Temperature (C)]]*OO[[#This Row],[15]]/SUM(OO[15])</f>
        <v>4.6935180214805288E-5</v>
      </c>
      <c r="R101" s="10">
        <f>3/24*OO[[#This Row],[74 (28JUN1985 03:00:00)-Water Temperature (C)]]*OO[[#This Row],[16]]/SUM(OO[16])</f>
        <v>4.9870652939049618E-5</v>
      </c>
      <c r="S101" s="10">
        <f>3/24*OO[[#This Row],[75 (28JUN1985 06:00:00)-Water Temperature (C)]]*OO[[#This Row],[17]]/SUM(OO[17])</f>
        <v>4.8875631820948596E-5</v>
      </c>
      <c r="T101" s="10">
        <f>3/24*OO[[#This Row],[76 (28JUN1985 09:00:00)-Water Temperature (C)]]*OO[[#This Row],[18]]/SUM(OO[18])</f>
        <v>4.478341066144734E-5</v>
      </c>
      <c r="U101" s="10">
        <f>3/24*OO[[#This Row],[77 (28JUN1985 12:00:00)-Water Temperature (C)]]*OO[[#This Row],[19]]/SUM(OO[19])</f>
        <v>3.9802830591363289E-5</v>
      </c>
      <c r="V101" s="10">
        <f>3/24000000*OO[[#This Row],[78 (28JUN1985 15:00:00)-Water Temperature (C)]]*OO[[#This Row],[20]]</f>
        <v>3.4486922120950007E-5</v>
      </c>
      <c r="W101" s="10">
        <f>3/24000000*OO[[#This Row],[79 (28JUN1985 18:00:00)-Water Temperature (C)]]*OO[[#This Row],[21]]</f>
        <v>2.9288902171637497E-5</v>
      </c>
      <c r="X101" s="10">
        <f>3/24000000*OO[[#This Row],[80 (28JUN1985 21:00:00)-Water Temperature (C)]]*OO[[#This Row],[22]]</f>
        <v>2.5139059033574996E-5</v>
      </c>
      <c r="Y101" s="10">
        <f>3/24000000*OO[[#This Row],[81 (29JUN1985 00:00:00)-Water Temperature (C)]]*OO[[#This Row],[23]]</f>
        <v>2.2207754937375E-5</v>
      </c>
      <c r="Z101" s="10">
        <f>3/24000000*OO[[#This Row],[82 (29JUN1985 03:00:00)-Water Temperature (C)]]*OO[[#This Row],[24]]</f>
        <v>2.022950561098E-5</v>
      </c>
      <c r="AA101" s="10">
        <f>3/24000000*OO[[#This Row],[83 (29JUN1985 06:00:00)-Water Temperature (C)]]*OO[[#This Row],[25]]</f>
        <v>1.7839532173445E-5</v>
      </c>
      <c r="AB101" s="10">
        <f>3/24000000*OO[[#This Row],[84 (29JUN1985 09:00:00)-Water Temperature (C)]]*OO[[#This Row],[26]]</f>
        <v>1.5745207052519999E-5</v>
      </c>
      <c r="AC101" s="10">
        <f>3/24000000*OO[[#This Row],[85 (29JUN1985 12:00:00)-Water Temperature (C)]]*OO[[#This Row],[27]]</f>
        <v>1.391188958173125E-5</v>
      </c>
      <c r="AD101" s="10">
        <f>3/24000000*OO[[#This Row],[86 (29JUN1985 15:00:00)-Water Temperature (C)]]*OO[[#This Row],[28]]</f>
        <v>1.1914413492907499E-5</v>
      </c>
      <c r="AE101" s="10">
        <f>3/24000000*OO[[#This Row],[88 (29JUN1985 21:00:00)-Water Temperature (C)]]*OO[[#This Row],[30]]</f>
        <v>8.7642190999999984E-6</v>
      </c>
      <c r="AF101" s="10">
        <f>3/24000000*OO[[#This Row],[88 (29JUN1985 21:00:00)-Water Temperature (C)]]*OO[[#This Row],[30]]</f>
        <v>8.7642190999999984E-6</v>
      </c>
      <c r="AG101" s="10">
        <f>3/24000000*OO[[#This Row],[89 (30JUN1985 00:00:00)-Water Temperature (C)]]*OO[[#This Row],[31]]</f>
        <v>7.7571526750575012E-6</v>
      </c>
      <c r="AH101" s="10">
        <f>3/24000000*OO[[#This Row],[90 (30JUN1985 03:00:00)-Water Temperature (C)]]*OO[[#This Row],[32]]</f>
        <v>7.1657233361199998E-6</v>
      </c>
      <c r="AI101" s="10">
        <f>3/24000000*OO[[#This Row],[91 (30JUN1985 06:00:00)-Water Temperature (C)]]*OO[[#This Row],[33]]</f>
        <v>6.5957342450562479E-6</v>
      </c>
      <c r="AJ101" s="10">
        <f>3/24000000*OO[[#This Row],[92 (30JUN1985 09:00:00)-Water Temperature (C)]]*OO[[#This Row],[34]]</f>
        <v>5.9359716399999992E-6</v>
      </c>
      <c r="AK101" s="10">
        <f>3/24000000*OO[[#This Row],[93 (30JUN1985 12:00:00)-Water Temperature (C)]]*OO[[#This Row],[35]]</f>
        <v>5.2764771617099998E-6</v>
      </c>
      <c r="AL101" s="10">
        <f>3/24000000*OO[[#This Row],[94 (30JUN1985 15:00:00)-Water Temperature (C)]]*OO[[#This Row],[36]]</f>
        <v>4.5394768698224997E-6</v>
      </c>
      <c r="AM101" s="10">
        <f>3/24000000*OO[[#This Row],[95 (30JUN1985 18:00:00)-Water Temperature (C)]]*OO[[#This Row],[37]]</f>
        <v>3.8284710593750001E-6</v>
      </c>
      <c r="AN101" s="10">
        <f>3/24000000*OO[[#This Row],[96 (30JUN1985 21:00:00)-Water Temperature (C)]]*OO[[#This Row],[38]]</f>
        <v>3.2885837803650002E-6</v>
      </c>
      <c r="AO101" s="10">
        <f>3/24000000*OO[[#This Row],[97 (01JUL1985 00:00:00)-Water Temperature (C)]]*OO[[#This Row],[39]]</f>
        <v>2.8208070999450001E-6</v>
      </c>
      <c r="AP101" s="10">
        <f>3/24000000*OO[[#This Row],[98 (01JUL1985 03:00:00)-Water Temperature (C)]]*OO[[#This Row],[40]]</f>
        <v>2.3695140540995E-6</v>
      </c>
      <c r="AQ101" s="10">
        <f>3/24000000*OO[[#This Row],[99 (01JUL1985 06:00:00)-Water Temperature (C)]]*OO[[#This Row],[41]]</f>
        <v>1.8568753380937501E-6</v>
      </c>
      <c r="AR101" s="10">
        <f>3/24000000*OO[[#This Row],[100 (01JUL1985 09:00:00)-Water Temperature (C)]]*OO[[#This Row],[42]]</f>
        <v>1.3455269278537497E-6</v>
      </c>
      <c r="AS101" s="10">
        <f>3/24000000*OO[[#This Row],[101 (01JUL1985 12:00:00)-Water Temperature (C)]]*OO[[#This Row],[43]]</f>
        <v>9.5165606619999995E-7</v>
      </c>
      <c r="AT101" s="10">
        <f>3/24000000*OO[[#This Row],[102 (01JUL1985 15:00:00)-Water Temperature (C)]]*OO[[#This Row],[44]]</f>
        <v>6.8463992955674997E-7</v>
      </c>
      <c r="AU101" s="10">
        <f>3/24000000*OO[[#This Row],[103 (01JUL1985 18:00:00)-Water Temperature (C)]]*OO[[#This Row],[45]]</f>
        <v>5.1717814060474998E-7</v>
      </c>
      <c r="AV101" s="10">
        <f>3/24000000*OO[[#This Row],[104 (01JUL1985 21:00:00)-Water Temperature (C)]]*OO[[#This Row],[46]]</f>
        <v>4.1670160820950002E-7</v>
      </c>
      <c r="AW101" s="10">
        <f>3/24000000*OO[[#This Row],[105 (02JUL1985 00:00:00)-Water Temperature (C)]]*OO[[#This Row],[47]]</f>
        <v>3.5660009775350001E-7</v>
      </c>
      <c r="AX101" s="10">
        <f>3/24000000*OO[[#This Row],[106 (02JUL1985 03:00:00)-Water Temperature (C)]]*OO[[#This Row],[48]]</f>
        <v>3.2505923237449994E-7</v>
      </c>
      <c r="AY101" s="10">
        <f>3/24000000*OO[[#This Row],[107 (02JUL1985 06:00:00)-Water Temperature (C)]]*OO[[#This Row],[49]]</f>
        <v>3.0105512413999995E-7</v>
      </c>
      <c r="AZ101" s="10">
        <f>3/24000000*OO[[#This Row],[108 (02JUL1985 09:00:00)-Water Temperature (C)]]*OO[[#This Row],[50]]</f>
        <v>2.7696816677062495E-7</v>
      </c>
      <c r="BA101" s="10">
        <f>3/24000000*OO[[#This Row],[109 (02JUL1985 12:00:00)-Water Temperature (C)]]*OO[[#This Row],[51]]</f>
        <v>2.5311318175627497E-7</v>
      </c>
      <c r="BB101" s="10">
        <f>3/24000000*OO[[#This Row],[110 (02JUL1985 15:00:00)-Water Temperature (C)]]*OO[[#This Row],[52]]</f>
        <v>2.2826496126134998E-7</v>
      </c>
      <c r="BC101" s="10">
        <f>3/24000000*OO[[#This Row],[111 (02JUL1985 18:00:00)-Water Temperature (C)]]*OO[[#This Row],[53]]</f>
        <v>2.02208488936575E-7</v>
      </c>
      <c r="BD101" s="10">
        <f>3/24000000*OO[[#This Row],[112 (02JUL1985 21:00:00)-Water Temperature (C)]]*OO[[#This Row],[54]]</f>
        <v>1.8467353593097501E-7</v>
      </c>
      <c r="BE101" s="10">
        <f>3/24000000*OO[[#This Row],[113 (03JUL1985 00:00:00)-Water Temperature (C)]]*OO[[#This Row],[55]]</f>
        <v>1.7562180109274998E-7</v>
      </c>
      <c r="BF101" s="10">
        <f>3/24000000*OO[[#This Row],[114 (03JUL1985 03:00:00)-Water Temperature (C)]]*OO[[#This Row],[56]]</f>
        <v>1.7381147435039997E-7</v>
      </c>
      <c r="BG101" s="10">
        <f>3/24000000*OO[[#This Row],[115 (03JUL1985 06:00:00)-Water Temperature (C)]]*OO[[#This Row],[57]]</f>
        <v>1.7577361900133751E-7</v>
      </c>
      <c r="BH101" s="10">
        <f>3/24000000*OO[[#This Row],[116 (03JUL1985 09:00:00)-Water Temperature (C)]]*OO[[#This Row],[58]]</f>
        <v>1.7598406026689998E-7</v>
      </c>
      <c r="BI101" s="10">
        <f>3/24000000*OO[[#This Row],[117 (03JUL1985 12:00:00)-Water Temperature (C)]]*OO[[#This Row],[59]]</f>
        <v>1.7238130138949999E-7</v>
      </c>
      <c r="BJ101" s="10">
        <f>3/24000000*OO[[#This Row],[118 (03JUL1985 15:00:00)-Water Temperature (C)]]*OO[[#This Row],[60]]</f>
        <v>1.62284202016875E-7</v>
      </c>
      <c r="BK101" s="10">
        <f>3/24000000*OO[[#This Row],[119 (03JUL1985 18:00:00)-Water Temperature (C)]]*OO[[#This Row],[61]]</f>
        <v>1.4689947153862498E-7</v>
      </c>
      <c r="BL101" s="10">
        <f>3/24000000*OO[[#This Row],[120 (03JUL1985 21:00:00)-Water Temperature (C)]]*OO[[#This Row],[62]]</f>
        <v>1.3385944678819998E-7</v>
      </c>
      <c r="BM101" s="10">
        <f>3/24000000*OO[[#This Row],[121 (04JUL1985 00:00:00)-Water Temperature (C)]]*OO[[#This Row],[63]]</f>
        <v>1.2606383242865001E-7</v>
      </c>
      <c r="BN101" s="10">
        <f>3/24000000*OO[[#This Row],[122 (04JUL1985 03:00:00)-Water Temperature (C)]]*OO[[#This Row],[64]]</f>
        <v>1.2611489615625001E-7</v>
      </c>
      <c r="BO101" s="10">
        <f>3/24000000*OO[[#This Row],[123 (04JUL1985 06:00:00)-Water Temperature (C)]]*OO[[#This Row],[65]]</f>
        <v>1.2718651791465001E-7</v>
      </c>
      <c r="BP101" s="10">
        <f>3/24000000*OO[[#This Row],[124 (04JUL1985 09:00:00)-Water Temperature (C)]]*OO[[#This Row],[66]]</f>
        <v>1.2536974320267498E-7</v>
      </c>
      <c r="BQ101" s="10">
        <f>3/24000000*OO[[#This Row],[125 (04JUL1985 12:00:00)-Water Temperature (C)]]*OO[[#This Row],[67]]</f>
        <v>1.1966648719657499E-7</v>
      </c>
      <c r="BR101" s="10">
        <f>3/24000000*OO[[#This Row],[126 (04JUL1985 15:00:00)-Water Temperature (C)]]*OO[[#This Row],[68]]</f>
        <v>1.1226771905092501E-7</v>
      </c>
      <c r="BS101" s="10">
        <f>3/24000000*OO[[#This Row],[127 (04JUL1985 18:00:00)-Water Temperature (C)]]*OO[[#This Row],[69]]</f>
        <v>1.0400603492774999E-7</v>
      </c>
      <c r="BT101" s="10">
        <f>3/24000000*OO[[#This Row],[128 (04JUL1985 21:00:00)-Water Temperature (C)]]*OO[[#This Row],[70]]</f>
        <v>9.6836717649599998E-8</v>
      </c>
      <c r="BU101" s="10">
        <f>3/24000000*OO[[#This Row],[129 (05JUL1985 00:00:00)-Water Temperature (C)]]*OO[[#This Row],[71]]</f>
        <v>9.1096627640150002E-8</v>
      </c>
      <c r="BV101" s="10">
        <f>3/24000000*OO[[#This Row],[130 (05JUL1985 03:00:00)-Water Temperature (C)]]*OO[[#This Row],[72]]</f>
        <v>8.898668808749998E-8</v>
      </c>
      <c r="BW101" s="10">
        <f>3/24000000*OO[[#This Row],[131 (05JUL1985 06:00:00)-Water Temperature (C)]]*OO[[#This Row],[73]]</f>
        <v>8.6693274658874989E-8</v>
      </c>
      <c r="BX101" s="10">
        <f>3/24000000*OO[[#This Row],[132 (05JUL1985 09:00:00)-Water Temperature (C)]]*OO[[#This Row],[74]]</f>
        <v>8.3044241688349993E-8</v>
      </c>
      <c r="BY101" s="10">
        <f>3/24000000*OO[[#This Row],[133 (05JUL1985 12:00:00)-Water Temperature (C)]]*OO[[#This Row],[75]]</f>
        <v>7.852161552159999E-8</v>
      </c>
      <c r="BZ101" s="10">
        <f>3/24000000*OO[[#This Row],[134 (05JUL1985 15:00:00)-Water Temperature (C)]]*OO[[#This Row],[76]]</f>
        <v>7.2218168511299996E-8</v>
      </c>
      <c r="CA101" s="10">
        <f>3/24000000*OO[[#This Row],[135 (05JUL1985 18:00:00)-Water Temperature (C)]]*OO[[#This Row],[77]]</f>
        <v>6.5493491245049991E-8</v>
      </c>
      <c r="CB101" s="10">
        <f>3/24000000*OO[[#This Row],[136 (05JUL1985 21:00:00)-Water Temperature (C)]]*OO[[#This Row],[78]]</f>
        <v>6.062884464199999E-8</v>
      </c>
      <c r="CC101" s="10">
        <f>3/24000000*OO[[#This Row],[137 (06JUL1985 00:00:00)-Water Temperature (C)]]*OO[[#This Row],[79]]</f>
        <v>5.774098069519999E-8</v>
      </c>
      <c r="CD101" s="10">
        <f>3/24000000*OO[[#This Row],[138 (06JUL1985 03:00:00)-Water Temperature (C)]]*OO[[#This Row],[80]]</f>
        <v>5.7625001172099994E-8</v>
      </c>
      <c r="CE101" s="10">
        <f>3/24000000*OO[[#This Row],[139 (06JUL1985 06:00:00)-Water Temperature (C)]]*OO[[#This Row],[81]]</f>
        <v>5.8171530239324999E-8</v>
      </c>
      <c r="CF101" s="10">
        <f>3/24000000*OO[[#This Row],[140 (06JUL1985 09:00:00)-Water Temperature (C)]]*OO[[#This Row],[82]]</f>
        <v>5.7902356240950002E-8</v>
      </c>
      <c r="CG101" s="10">
        <f>3/24000000*OO[[#This Row],[141 (06JUL1985 12:00:00)-Water Temperature (C)]]*OO[[#This Row],[83]]</f>
        <v>5.6275779176324995E-8</v>
      </c>
      <c r="CH101" s="10">
        <f>3/24000000*OO[[#This Row],[142 (06JUL1985 15:00:00)-Water Temperature (C)]]*OO[[#This Row],[84]]</f>
        <v>5.2906303227199996E-8</v>
      </c>
      <c r="CI101" s="10">
        <f>3/24000000*OO[[#This Row],[143 (06JUL1985 18:00:00)-Water Temperature (C)]]*OO[[#This Row],[85]]</f>
        <v>4.8612527989850006E-8</v>
      </c>
      <c r="CJ101" s="10">
        <f>3/24000000*OO[[#This Row],[144 (06JUL1985 21:00:00)-Water Temperature (C)]]*OO[[#This Row],[86]]</f>
        <v>4.5374047555874992E-8</v>
      </c>
      <c r="CK101" s="10">
        <f>3/24000000*OO[[#This Row],[145 (07JUL1985 00:00:00)-Water Temperature (C)]]*OO[[#This Row],[87]]</f>
        <v>4.3305976238700002E-8</v>
      </c>
      <c r="CL101" s="10">
        <f>3/24000000*OO[[#This Row],[146 (07JUL1985 03:00:00)-Water Temperature (C)]]*OO[[#This Row],[88]]</f>
        <v>4.3284334766775E-8</v>
      </c>
      <c r="CM101" s="10">
        <f>3/24000000*OO[[#This Row],[147 (07JUL1985 06:00:00)-Water Temperature (C)]]*OO[[#This Row],[89]]</f>
        <v>4.2908383007075004E-8</v>
      </c>
      <c r="CN101" s="10">
        <f>3/24000000*OO[[#This Row],[148 (07JUL1985 09:00:00)-Water Temperature (C)]]*OO[[#This Row],[90]]</f>
        <v>4.1090139896049997E-8</v>
      </c>
      <c r="CO101" s="10">
        <f>3/24000000*OO[[#This Row],[149 (07JUL1985 12:00:00)-Water Temperature (C)]]*OO[[#This Row],[91]]</f>
        <v>3.8856745722437501E-8</v>
      </c>
      <c r="CP101" s="10">
        <f>3/24000000*OO[[#This Row],[150 (07JUL1985 15:00:00)-Water Temperature (C)]]*OO[[#This Row],[92]]</f>
        <v>3.6779929375162496E-8</v>
      </c>
      <c r="CQ101" s="10">
        <f>3/24000000*OO[[#This Row],[151 (07JUL1985 18:00:00)-Water Temperature (C)]]*OO[[#This Row],[93]]</f>
        <v>3.4122961101949995E-8</v>
      </c>
      <c r="CR101" s="10">
        <f>3/24000000*OO[[#This Row],[152 (07JUL1985 21:00:00)-Water Temperature (C)]]*OO[[#This Row],[94]]</f>
        <v>3.1448531977874999E-8</v>
      </c>
      <c r="CS101" s="10">
        <f>3/24000000*OO[[#This Row],[153 (08JUL1985 00:00:00)-Water Temperature (C)]]*OO[[#This Row],[95]]</f>
        <v>2.9482459723499998E-8</v>
      </c>
      <c r="CT101" s="10">
        <f>3/24000000*OO[[#This Row],[154 (08JUL1985 03:00:00)-Water Temperature (C)]]*OO[[#This Row],[96]]</f>
        <v>2.95125816641375E-8</v>
      </c>
      <c r="CU101" s="10">
        <f>3/24000000*OO[[#This Row],[155 (08JUL1985 06:00:00)-Water Temperature (C)]]*OO[[#This Row],[97]]</f>
        <v>3.0474841272750001E-8</v>
      </c>
      <c r="CV101" s="10">
        <f>3/24000000*OO[[#This Row],[156 (08JUL1985 09:00:00)-Water Temperature (C)]]*OO[[#This Row],[98]]</f>
        <v>3.0755729775487499E-8</v>
      </c>
      <c r="CW101" s="10">
        <f>3/24000000*OO[[#This Row],[157 (08JUL1985 12:00:00)-Water Temperature (C)]]*OO[[#This Row],[99]]</f>
        <v>3.0189580909800001E-8</v>
      </c>
    </row>
    <row r="102" spans="1:101" x14ac:dyDescent="0.35">
      <c r="A102" t="s">
        <v>107</v>
      </c>
      <c r="B102">
        <v>776.79499999999996</v>
      </c>
      <c r="C102" s="10">
        <f>3/24*OO[[#This Row],[59 (26JUN1985 06:00:00)-Water Temperature (C)]]*OO[[#This Row],[1]]/SUM(OO[1])</f>
        <v>0</v>
      </c>
      <c r="D102" s="10">
        <f>3/24*OO[[#This Row],[60 (26JUN1985 09:00:00)-Water Temperature (C)]]*OO[[#This Row],[2]]/SUM(OO[2])</f>
        <v>1.2831546342118967E-32</v>
      </c>
      <c r="E102" s="10">
        <f>3/24*OO[[#This Row],[61 (26JUN1985 12:00:00)-Water Temperature (C)]]*OO[[#This Row],[3]]/SUM(OO[3])</f>
        <v>5.4581658525411197E-20</v>
      </c>
      <c r="F102" s="10">
        <f>3/24*OO[[#This Row],[62 (26JUN1985 15:00:00)-Water Temperature (C)]]*OO[[#This Row],[4]]/SUM(OO[4])</f>
        <v>7.0836628109422834E-9</v>
      </c>
      <c r="G102" s="10">
        <f>3/24*OO[[#This Row],[63 (26JUN1985 18:00:00)-Water Temperature (C)]]*OO[[#This Row],[5]]/SUM(OO[5])</f>
        <v>2.1062446580166701E-4</v>
      </c>
      <c r="H102" s="10">
        <f>3/24*OO[[#This Row],[64 (26JUN1985 21:00:00)-Water Temperature (C)]]*OO[[#This Row],[6]]/SUM(OO[6])</f>
        <v>1.3984956874566639E-2</v>
      </c>
      <c r="I102" s="10">
        <f>3/24*OO[[#This Row],[65 (27JUN1985 00:00:00)-Water Temperature (C)]]*OO[[#This Row],[7]]/SUM(OO[7])</f>
        <v>7.2182745676745125E-2</v>
      </c>
      <c r="J102" s="10">
        <f>3/24*OO[[#This Row],[66 (27JUN1985 03:00:00)-Water Temperature (C)]]*OO[[#This Row],[8]]/SUM(OO[8])</f>
        <v>8.0295747277142476E-2</v>
      </c>
      <c r="K102" s="10">
        <f>3/24*OO[[#This Row],[67 (27JUN1985 06:00:00)-Water Temperature (C)]]*OO[[#This Row],[9]]/SUM(OO[9])</f>
        <v>3.235022989487598E-2</v>
      </c>
      <c r="L102" s="10">
        <f>3/24*OO[[#This Row],[68 (27JUN1985 09:00:00)-Water Temperature (C)]]*OO[[#This Row],[10]]/SUM(OO[10])</f>
        <v>6.6422755583771817E-3</v>
      </c>
      <c r="M102" s="10">
        <f>3/24*OO[[#This Row],[69 (27JUN1985 12:00:00)-Water Temperature (C)]]*OO[[#This Row],[11]]/SUM(OO[11])</f>
        <v>9.4004694843711231E-4</v>
      </c>
      <c r="N102" s="10">
        <f>3/24*OO[[#This Row],[70 (27JUN1985 15:00:00)-Water Temperature (C)]]*OO[[#This Row],[12]]/SUM(OO[12])</f>
        <v>1.4295332949144305E-4</v>
      </c>
      <c r="O102" s="10">
        <f>3/24*OO[[#This Row],[71 (27JUN1985 18:00:00)-Water Temperature (C)]]*OO[[#This Row],[13]]/SUM(OO[13])</f>
        <v>5.4162106290494026E-5</v>
      </c>
      <c r="P102" s="10">
        <f>3/24*OO[[#This Row],[72 (27JUN1985 21:00:00)-Water Temperature (C)]]*OO[[#This Row],[14]]/SUM(OO[14])</f>
        <v>4.6291894896844021E-5</v>
      </c>
      <c r="Q102" s="10">
        <f>3/24*OO[[#This Row],[73 (28JUN1985 00:00:00)-Water Temperature (C)]]*OO[[#This Row],[15]]/SUM(OO[15])</f>
        <v>4.9156128666914547E-5</v>
      </c>
      <c r="R102" s="10">
        <f>3/24*OO[[#This Row],[74 (28JUN1985 03:00:00)-Water Temperature (C)]]*OO[[#This Row],[16]]/SUM(OO[16])</f>
        <v>5.2473473638351078E-5</v>
      </c>
      <c r="S102" s="10">
        <f>3/24*OO[[#This Row],[75 (28JUN1985 06:00:00)-Water Temperature (C)]]*OO[[#This Row],[17]]/SUM(OO[17])</f>
        <v>5.1749296746307189E-5</v>
      </c>
      <c r="T102" s="10">
        <f>3/24*OO[[#This Row],[76 (28JUN1985 09:00:00)-Water Temperature (C)]]*OO[[#This Row],[18]]/SUM(OO[18])</f>
        <v>4.7541704949828774E-5</v>
      </c>
      <c r="U102" s="10">
        <f>3/24*OO[[#This Row],[77 (28JUN1985 12:00:00)-Water Temperature (C)]]*OO[[#This Row],[19]]/SUM(OO[19])</f>
        <v>4.2277072961260496E-5</v>
      </c>
      <c r="V102" s="10">
        <f>3/24000000*OO[[#This Row],[78 (28JUN1985 15:00:00)-Water Temperature (C)]]*OO[[#This Row],[20]]</f>
        <v>3.658421150175E-5</v>
      </c>
      <c r="W102" s="10">
        <f>3/24000000*OO[[#This Row],[79 (28JUN1985 18:00:00)-Water Temperature (C)]]*OO[[#This Row],[21]]</f>
        <v>3.1036682101887497E-5</v>
      </c>
      <c r="X102" s="10">
        <f>3/24000000*OO[[#This Row],[80 (28JUN1985 21:00:00)-Water Temperature (C)]]*OO[[#This Row],[22]]</f>
        <v>2.6564841139899999E-5</v>
      </c>
      <c r="Y102" s="10">
        <f>3/24000000*OO[[#This Row],[81 (29JUN1985 00:00:00)-Water Temperature (C)]]*OO[[#This Row],[23]]</f>
        <v>2.3412906535479996E-5</v>
      </c>
      <c r="Z102" s="10">
        <f>3/24000000*OO[[#This Row],[82 (29JUN1985 03:00:00)-Water Temperature (C)]]*OO[[#This Row],[24]]</f>
        <v>2.1287186142187498E-5</v>
      </c>
      <c r="AA102" s="10">
        <f>3/24000000*OO[[#This Row],[83 (29JUN1985 06:00:00)-Water Temperature (C)]]*OO[[#This Row],[25]]</f>
        <v>1.8788941190495E-5</v>
      </c>
      <c r="AB102" s="10">
        <f>3/24000000*OO[[#This Row],[84 (29JUN1985 09:00:00)-Water Temperature (C)]]*OO[[#This Row],[26]]</f>
        <v>1.6565262631312499E-5</v>
      </c>
      <c r="AC102" s="10">
        <f>3/24000000*OO[[#This Row],[85 (29JUN1985 12:00:00)-Water Temperature (C)]]*OO[[#This Row],[27]]</f>
        <v>1.4613830378656251E-5</v>
      </c>
      <c r="AD102" s="10">
        <f>3/24000000*OO[[#This Row],[86 (29JUN1985 15:00:00)-Water Temperature (C)]]*OO[[#This Row],[28]]</f>
        <v>1.249929711336625E-5</v>
      </c>
      <c r="AE102" s="10">
        <f>3/24000000*OO[[#This Row],[88 (29JUN1985 21:00:00)-Water Temperature (C)]]*OO[[#This Row],[30]]</f>
        <v>9.1269186930599993E-6</v>
      </c>
      <c r="AF102" s="10">
        <f>3/24000000*OO[[#This Row],[88 (29JUN1985 21:00:00)-Water Temperature (C)]]*OO[[#This Row],[30]]</f>
        <v>9.1269186930599993E-6</v>
      </c>
      <c r="AG102" s="10">
        <f>3/24000000*OO[[#This Row],[89 (30JUN1985 00:00:00)-Water Temperature (C)]]*OO[[#This Row],[31]]</f>
        <v>8.0551727547500007E-6</v>
      </c>
      <c r="AH102" s="10">
        <f>3/24000000*OO[[#This Row],[90 (30JUN1985 03:00:00)-Water Temperature (C)]]*OO[[#This Row],[32]]</f>
        <v>7.4198465649524992E-6</v>
      </c>
      <c r="AI102" s="10">
        <f>3/24000000*OO[[#This Row],[91 (30JUN1985 06:00:00)-Water Temperature (C)]]*OO[[#This Row],[33]]</f>
        <v>6.8213407647112505E-6</v>
      </c>
      <c r="AJ102" s="10">
        <f>3/24000000*OO[[#This Row],[92 (30JUN1985 09:00:00)-Water Temperature (C)]]*OO[[#This Row],[34]]</f>
        <v>6.1294137772599989E-6</v>
      </c>
      <c r="AK102" s="10">
        <f>3/24000000*OO[[#This Row],[93 (30JUN1985 12:00:00)-Water Temperature (C)]]*OO[[#This Row],[35]]</f>
        <v>5.4308084145599997E-6</v>
      </c>
      <c r="AL102" s="10">
        <f>3/24000000*OO[[#This Row],[94 (30JUN1985 15:00:00)-Water Temperature (C)]]*OO[[#This Row],[36]]</f>
        <v>4.6578427064399991E-6</v>
      </c>
      <c r="AM102" s="10">
        <f>3/24000000*OO[[#This Row],[95 (30JUN1985 18:00:00)-Water Temperature (C)]]*OO[[#This Row],[37]]</f>
        <v>3.91683310895625E-6</v>
      </c>
      <c r="AN102" s="10">
        <f>3/24000000*OO[[#This Row],[96 (30JUN1985 21:00:00)-Water Temperature (C)]]*OO[[#This Row],[38]]</f>
        <v>3.3531482329874996E-6</v>
      </c>
      <c r="AO102" s="10">
        <f>3/24000000*OO[[#This Row],[97 (01JUL1985 00:00:00)-Water Temperature (C)]]*OO[[#This Row],[39]]</f>
        <v>2.8791448408175E-6</v>
      </c>
      <c r="AP102" s="10">
        <f>3/24000000*OO[[#This Row],[98 (01JUL1985 03:00:00)-Water Temperature (C)]]*OO[[#This Row],[40]]</f>
        <v>2.4315232836875E-6</v>
      </c>
      <c r="AQ102" s="10">
        <f>3/24000000*OO[[#This Row],[99 (01JUL1985 06:00:00)-Water Temperature (C)]]*OO[[#This Row],[41]]</f>
        <v>1.917658758194375E-6</v>
      </c>
      <c r="AR102" s="10">
        <f>3/24000000*OO[[#This Row],[100 (01JUL1985 09:00:00)-Water Temperature (C)]]*OO[[#This Row],[42]]</f>
        <v>1.3970877244740001E-6</v>
      </c>
      <c r="AS102" s="10">
        <f>3/24000000*OO[[#This Row],[101 (01JUL1985 12:00:00)-Water Temperature (C)]]*OO[[#This Row],[43]]</f>
        <v>9.8624766165649984E-7</v>
      </c>
      <c r="AT102" s="10">
        <f>3/24000000*OO[[#This Row],[102 (01JUL1985 15:00:00)-Water Temperature (C)]]*OO[[#This Row],[44]]</f>
        <v>7.0663405072199997E-7</v>
      </c>
      <c r="AU102" s="10">
        <f>3/24000000*OO[[#This Row],[103 (01JUL1985 18:00:00)-Water Temperature (C)]]*OO[[#This Row],[45]]</f>
        <v>5.3024698048499993E-7</v>
      </c>
      <c r="AV102" s="10">
        <f>3/24000000*OO[[#This Row],[104 (01JUL1985 21:00:00)-Water Temperature (C)]]*OO[[#This Row],[46]]</f>
        <v>4.2471831361199997E-7</v>
      </c>
      <c r="AW102" s="10">
        <f>3/24000000*OO[[#This Row],[105 (02JUL1985 00:00:00)-Water Temperature (C)]]*OO[[#This Row],[47]]</f>
        <v>3.6212751619837497E-7</v>
      </c>
      <c r="AX102" s="10">
        <f>3/24000000*OO[[#This Row],[106 (02JUL1985 03:00:00)-Water Temperature (C)]]*OO[[#This Row],[48]]</f>
        <v>3.2959496867500002E-7</v>
      </c>
      <c r="AY102" s="10">
        <f>3/24000000*OO[[#This Row],[107 (02JUL1985 06:00:00)-Water Temperature (C)]]*OO[[#This Row],[49]]</f>
        <v>3.0550008993824996E-7</v>
      </c>
      <c r="AZ102" s="10">
        <f>3/24000000*OO[[#This Row],[108 (02JUL1985 09:00:00)-Water Temperature (C)]]*OO[[#This Row],[50]]</f>
        <v>2.8122796722924996E-7</v>
      </c>
      <c r="BA102" s="10">
        <f>3/24000000*OO[[#This Row],[109 (02JUL1985 12:00:00)-Water Temperature (C)]]*OO[[#This Row],[51]]</f>
        <v>2.5672634964094998E-7</v>
      </c>
      <c r="BB102" s="10">
        <f>3/24000000*OO[[#This Row],[110 (02JUL1985 15:00:00)-Water Temperature (C)]]*OO[[#This Row],[52]]</f>
        <v>2.3098928377927502E-7</v>
      </c>
      <c r="BC102" s="10">
        <f>3/24000000*OO[[#This Row],[111 (02JUL1985 18:00:00)-Water Temperature (C)]]*OO[[#This Row],[53]]</f>
        <v>2.04168057154075E-7</v>
      </c>
      <c r="BD102" s="10">
        <f>3/24000000*OO[[#This Row],[112 (02JUL1985 21:00:00)-Water Temperature (C)]]*OO[[#This Row],[54]]</f>
        <v>1.8574070468012498E-7</v>
      </c>
      <c r="BE102" s="10">
        <f>3/24000000*OO[[#This Row],[113 (03JUL1985 00:00:00)-Water Temperature (C)]]*OO[[#This Row],[55]]</f>
        <v>1.7622771254853747E-7</v>
      </c>
      <c r="BF102" s="10">
        <f>3/24000000*OO[[#This Row],[114 (03JUL1985 03:00:00)-Water Temperature (C)]]*OO[[#This Row],[56]]</f>
        <v>1.742734413465E-7</v>
      </c>
      <c r="BG102" s="10">
        <f>3/24000000*OO[[#This Row],[115 (03JUL1985 06:00:00)-Water Temperature (C)]]*OO[[#This Row],[57]]</f>
        <v>1.7632611799049999E-7</v>
      </c>
      <c r="BH102" s="10">
        <f>3/24000000*OO[[#This Row],[116 (03JUL1985 09:00:00)-Water Temperature (C)]]*OO[[#This Row],[58]]</f>
        <v>1.7678344177958749E-7</v>
      </c>
      <c r="BI102" s="10">
        <f>3/24000000*OO[[#This Row],[117 (03JUL1985 12:00:00)-Water Temperature (C)]]*OO[[#This Row],[59]]</f>
        <v>1.7343939382175001E-7</v>
      </c>
      <c r="BJ102" s="10">
        <f>3/24000000*OO[[#This Row],[118 (03JUL1985 15:00:00)-Water Temperature (C)]]*OO[[#This Row],[60]]</f>
        <v>1.6341884481273749E-7</v>
      </c>
      <c r="BK102" s="10">
        <f>3/24000000*OO[[#This Row],[119 (03JUL1985 18:00:00)-Water Temperature (C)]]*OO[[#This Row],[61]]</f>
        <v>1.480718341055625E-7</v>
      </c>
      <c r="BL102" s="10">
        <f>3/24000000*OO[[#This Row],[120 (03JUL1985 21:00:00)-Water Temperature (C)]]*OO[[#This Row],[62]]</f>
        <v>1.3467821015553749E-7</v>
      </c>
      <c r="BM102" s="10">
        <f>3/24000000*OO[[#This Row],[121 (04JUL1985 00:00:00)-Water Temperature (C)]]*OO[[#This Row],[63]]</f>
        <v>1.2668313845194999E-7</v>
      </c>
      <c r="BN102" s="10">
        <f>3/24000000*OO[[#This Row],[122 (04JUL1985 03:00:00)-Water Temperature (C)]]*OO[[#This Row],[64]]</f>
        <v>1.266722124023625E-7</v>
      </c>
      <c r="BO102" s="10">
        <f>3/24000000*OO[[#This Row],[123 (04JUL1985 06:00:00)-Water Temperature (C)]]*OO[[#This Row],[65]]</f>
        <v>1.2788433064282499E-7</v>
      </c>
      <c r="BP102" s="10">
        <f>3/24000000*OO[[#This Row],[124 (04JUL1985 09:00:00)-Water Temperature (C)]]*OO[[#This Row],[66]]</f>
        <v>1.2621206989575E-7</v>
      </c>
      <c r="BQ102" s="10">
        <f>3/24000000*OO[[#This Row],[125 (04JUL1985 12:00:00)-Water Temperature (C)]]*OO[[#This Row],[67]]</f>
        <v>1.2042247749999998E-7</v>
      </c>
      <c r="BR102" s="10">
        <f>3/24000000*OO[[#This Row],[126 (04JUL1985 15:00:00)-Water Temperature (C)]]*OO[[#This Row],[68]]</f>
        <v>1.1287943848528749E-7</v>
      </c>
      <c r="BS102" s="10">
        <f>3/24000000*OO[[#This Row],[127 (04JUL1985 18:00:00)-Water Temperature (C)]]*OO[[#This Row],[69]]</f>
        <v>1.0451376987562498E-7</v>
      </c>
      <c r="BT102" s="10">
        <f>3/24000000*OO[[#This Row],[128 (04JUL1985 21:00:00)-Water Temperature (C)]]*OO[[#This Row],[70]]</f>
        <v>9.7266468020949993E-8</v>
      </c>
      <c r="BU102" s="10">
        <f>3/24000000*OO[[#This Row],[129 (05JUL1985 00:00:00)-Water Temperature (C)]]*OO[[#This Row],[71]]</f>
        <v>9.1529770974899995E-8</v>
      </c>
      <c r="BV102" s="10">
        <f>3/24000000*OO[[#This Row],[130 (05JUL1985 03:00:00)-Water Temperature (C)]]*OO[[#This Row],[72]]</f>
        <v>8.9453033172787496E-8</v>
      </c>
      <c r="BW102" s="10">
        <f>3/24000000*OO[[#This Row],[131 (05JUL1985 06:00:00)-Water Temperature (C)]]*OO[[#This Row],[73]]</f>
        <v>8.7249662985600002E-8</v>
      </c>
      <c r="BX102" s="10">
        <f>3/24000000*OO[[#This Row],[132 (05JUL1985 09:00:00)-Water Temperature (C)]]*OO[[#This Row],[74]]</f>
        <v>8.3699391115299994E-8</v>
      </c>
      <c r="BY102" s="10">
        <f>3/24000000*OO[[#This Row],[133 (05JUL1985 12:00:00)-Water Temperature (C)]]*OO[[#This Row],[75]]</f>
        <v>7.9131273717787505E-8</v>
      </c>
      <c r="BZ102" s="10">
        <f>3/24000000*OO[[#This Row],[134 (05JUL1985 15:00:00)-Water Temperature (C)]]*OO[[#This Row],[76]]</f>
        <v>7.2751741411724996E-8</v>
      </c>
      <c r="CA102" s="10">
        <f>3/24000000*OO[[#This Row],[135 (05JUL1985 18:00:00)-Water Temperature (C)]]*OO[[#This Row],[77]]</f>
        <v>6.5921249723849993E-8</v>
      </c>
      <c r="CB102" s="10">
        <f>3/24000000*OO[[#This Row],[136 (05JUL1985 21:00:00)-Water Temperature (C)]]*OO[[#This Row],[78]]</f>
        <v>6.0881682081137498E-8</v>
      </c>
      <c r="CC102" s="10">
        <f>3/24000000*OO[[#This Row],[137 (06JUL1985 00:00:00)-Water Temperature (C)]]*OO[[#This Row],[79]]</f>
        <v>5.7924728138849998E-8</v>
      </c>
      <c r="CD102" s="10">
        <f>3/24000000*OO[[#This Row],[138 (06JUL1985 03:00:00)-Water Temperature (C)]]*OO[[#This Row],[80]]</f>
        <v>5.7783325833462503E-8</v>
      </c>
      <c r="CE102" s="10">
        <f>3/24000000*OO[[#This Row],[139 (06JUL1985 06:00:00)-Water Temperature (C)]]*OO[[#This Row],[81]]</f>
        <v>5.83863491133E-8</v>
      </c>
      <c r="CF102" s="10">
        <f>3/24000000*OO[[#This Row],[140 (06JUL1985 09:00:00)-Water Temperature (C)]]*OO[[#This Row],[82]]</f>
        <v>5.8197044410250001E-8</v>
      </c>
      <c r="CG102" s="10">
        <f>3/24000000*OO[[#This Row],[141 (06JUL1985 12:00:00)-Water Temperature (C)]]*OO[[#This Row],[83]]</f>
        <v>5.6589045717137502E-8</v>
      </c>
      <c r="CH102" s="10">
        <f>3/24000000*OO[[#This Row],[142 (06JUL1985 15:00:00)-Water Temperature (C)]]*OO[[#This Row],[84]]</f>
        <v>5.319691444415E-8</v>
      </c>
      <c r="CI102" s="10">
        <f>3/24000000*OO[[#This Row],[143 (06JUL1985 18:00:00)-Water Temperature (C)]]*OO[[#This Row],[85]]</f>
        <v>4.8849883469849993E-8</v>
      </c>
      <c r="CJ102" s="10">
        <f>3/24000000*OO[[#This Row],[144 (06JUL1985 21:00:00)-Water Temperature (C)]]*OO[[#This Row],[86]]</f>
        <v>4.54970288404E-8</v>
      </c>
      <c r="CK102" s="10">
        <f>3/24000000*OO[[#This Row],[145 (07JUL1985 00:00:00)-Water Temperature (C)]]*OO[[#This Row],[87]]</f>
        <v>4.3392697806925007E-8</v>
      </c>
      <c r="CL102" s="10">
        <f>3/24000000*OO[[#This Row],[146 (07JUL1985 03:00:00)-Water Temperature (C)]]*OO[[#This Row],[88]]</f>
        <v>4.3374676538250004E-8</v>
      </c>
      <c r="CM102" s="10">
        <f>3/24000000*OO[[#This Row],[147 (07JUL1985 06:00:00)-Water Temperature (C)]]*OO[[#This Row],[89]]</f>
        <v>4.3025574973837506E-8</v>
      </c>
      <c r="CN102" s="10">
        <f>3/24000000*OO[[#This Row],[148 (07JUL1985 09:00:00)-Water Temperature (C)]]*OO[[#This Row],[90]]</f>
        <v>4.1294861655000002E-8</v>
      </c>
      <c r="CO102" s="10">
        <f>3/24000000*OO[[#This Row],[149 (07JUL1985 12:00:00)-Water Temperature (C)]]*OO[[#This Row],[91]]</f>
        <v>3.9018569375499994E-8</v>
      </c>
      <c r="CP102" s="10">
        <f>3/24000000*OO[[#This Row],[150 (07JUL1985 15:00:00)-Water Temperature (C)]]*OO[[#This Row],[92]]</f>
        <v>3.6947215961499999E-8</v>
      </c>
      <c r="CQ102" s="10">
        <f>3/24000000*OO[[#This Row],[151 (07JUL1985 18:00:00)-Water Temperature (C)]]*OO[[#This Row],[93]]</f>
        <v>3.43158704351375E-8</v>
      </c>
      <c r="CR102" s="10">
        <f>3/24000000*OO[[#This Row],[152 (07JUL1985 21:00:00)-Water Temperature (C)]]*OO[[#This Row],[94]]</f>
        <v>3.1627960532400002E-8</v>
      </c>
      <c r="CS102" s="10">
        <f>3/24000000*OO[[#This Row],[153 (08JUL1985 00:00:00)-Water Temperature (C)]]*OO[[#This Row],[95]]</f>
        <v>2.9621646055200001E-8</v>
      </c>
      <c r="CT102" s="10">
        <f>3/24000000*OO[[#This Row],[154 (08JUL1985 03:00:00)-Water Temperature (C)]]*OO[[#This Row],[96]]</f>
        <v>2.9607460652199996E-8</v>
      </c>
      <c r="CU102" s="10">
        <f>3/24000000*OO[[#This Row],[155 (08JUL1985 06:00:00)-Water Temperature (C)]]*OO[[#This Row],[97]]</f>
        <v>3.0572027651812502E-8</v>
      </c>
      <c r="CV102" s="10">
        <f>3/24000000*OO[[#This Row],[156 (08JUL1985 09:00:00)-Water Temperature (C)]]*OO[[#This Row],[98]]</f>
        <v>3.0904454881749998E-8</v>
      </c>
      <c r="CW102" s="10">
        <f>3/24000000*OO[[#This Row],[157 (08JUL1985 12:00:00)-Water Temperature (C)]]*OO[[#This Row],[99]]</f>
        <v>3.0347670085899996E-8</v>
      </c>
    </row>
    <row r="103" spans="1:101" x14ac:dyDescent="0.35">
      <c r="A103" t="s">
        <v>108</v>
      </c>
      <c r="B103">
        <v>876.75720000000001</v>
      </c>
      <c r="C103" s="10">
        <f>3/24*OO[[#This Row],[59 (26JUN1985 06:00:00)-Water Temperature (C)]]*OO[[#This Row],[1]]/SUM(OO[1])</f>
        <v>0</v>
      </c>
      <c r="D103" s="10">
        <f>3/24*OO[[#This Row],[60 (26JUN1985 09:00:00)-Water Temperature (C)]]*OO[[#This Row],[2]]/SUM(OO[2])</f>
        <v>1.915027525250155E-33</v>
      </c>
      <c r="E103" s="10">
        <f>3/24*OO[[#This Row],[61 (26JUN1985 12:00:00)-Water Temperature (C)]]*OO[[#This Row],[3]]/SUM(OO[3])</f>
        <v>9.542272104375833E-21</v>
      </c>
      <c r="F103" s="10">
        <f>3/24*OO[[#This Row],[62 (26JUN1985 15:00:00)-Water Temperature (C)]]*OO[[#This Row],[4]]/SUM(OO[4])</f>
        <v>1.860239746503177E-9</v>
      </c>
      <c r="G103" s="10">
        <f>3/24*OO[[#This Row],[63 (26JUN1985 18:00:00)-Water Temperature (C)]]*OO[[#This Row],[5]]/SUM(OO[5])</f>
        <v>1.345402951849833E-4</v>
      </c>
      <c r="H103" s="10">
        <f>3/24*OO[[#This Row],[64 (26JUN1985 21:00:00)-Water Temperature (C)]]*OO[[#This Row],[6]]/SUM(OO[6])</f>
        <v>1.1315976437625726E-2</v>
      </c>
      <c r="I103" s="10">
        <f>3/24*OO[[#This Row],[65 (27JUN1985 00:00:00)-Water Temperature (C)]]*OO[[#This Row],[7]]/SUM(OO[7])</f>
        <v>6.787427900827854E-2</v>
      </c>
      <c r="J103" s="10">
        <f>3/24*OO[[#This Row],[66 (27JUN1985 03:00:00)-Water Temperature (C)]]*OO[[#This Row],[8]]/SUM(OO[8])</f>
        <v>8.3929677380209081E-2</v>
      </c>
      <c r="K103" s="10">
        <f>3/24*OO[[#This Row],[67 (27JUN1985 06:00:00)-Water Temperature (C)]]*OO[[#This Row],[9]]/SUM(OO[9])</f>
        <v>3.6471516993181817E-2</v>
      </c>
      <c r="L103" s="10">
        <f>3/24*OO[[#This Row],[68 (27JUN1985 09:00:00)-Water Temperature (C)]]*OO[[#This Row],[10]]/SUM(OO[10])</f>
        <v>7.877061013280123E-3</v>
      </c>
      <c r="M103" s="10">
        <f>3/24*OO[[#This Row],[69 (27JUN1985 12:00:00)-Water Temperature (C)]]*OO[[#This Row],[11]]/SUM(OO[11])</f>
        <v>1.1400048857474314E-3</v>
      </c>
      <c r="N103" s="10">
        <f>3/24*OO[[#This Row],[70 (27JUN1985 15:00:00)-Water Temperature (C)]]*OO[[#This Row],[12]]/SUM(OO[12])</f>
        <v>1.6670995393040891E-4</v>
      </c>
      <c r="O103" s="10">
        <f>3/24*OO[[#This Row],[71 (27JUN1985 18:00:00)-Water Temperature (C)]]*OO[[#This Row],[13]]/SUM(OO[13])</f>
        <v>5.6967492851994952E-5</v>
      </c>
      <c r="P103" s="10">
        <f>3/24*OO[[#This Row],[72 (27JUN1985 21:00:00)-Water Temperature (C)]]*OO[[#This Row],[14]]/SUM(OO[14])</f>
        <v>4.6606694518929408E-5</v>
      </c>
      <c r="Q103" s="10">
        <f>3/24*OO[[#This Row],[73 (28JUN1985 00:00:00)-Water Temperature (C)]]*OO[[#This Row],[15]]/SUM(OO[15])</f>
        <v>4.9180516118243778E-5</v>
      </c>
      <c r="R103" s="10">
        <f>3/24*OO[[#This Row],[74 (28JUN1985 03:00:00)-Water Temperature (C)]]*OO[[#This Row],[16]]/SUM(OO[16])</f>
        <v>5.2728347949409147E-5</v>
      </c>
      <c r="S103" s="10">
        <f>3/24*OO[[#This Row],[75 (28JUN1985 06:00:00)-Water Temperature (C)]]*OO[[#This Row],[17]]/SUM(OO[17])</f>
        <v>5.2315692904546108E-5</v>
      </c>
      <c r="T103" s="10">
        <f>3/24*OO[[#This Row],[76 (28JUN1985 09:00:00)-Water Temperature (C)]]*OO[[#This Row],[18]]/SUM(OO[18])</f>
        <v>4.8199458261084045E-5</v>
      </c>
      <c r="U103" s="10">
        <f>3/24*OO[[#This Row],[77 (28JUN1985 12:00:00)-Water Temperature (C)]]*OO[[#This Row],[19]]/SUM(OO[19])</f>
        <v>4.2883104232315903E-5</v>
      </c>
      <c r="V103" s="10">
        <f>3/24000000*OO[[#This Row],[78 (28JUN1985 15:00:00)-Water Temperature (C)]]*OO[[#This Row],[20]]</f>
        <v>3.7063293825374995E-5</v>
      </c>
      <c r="W103" s="10">
        <f>3/24000000*OO[[#This Row],[79 (28JUN1985 18:00:00)-Water Temperature (C)]]*OO[[#This Row],[21]]</f>
        <v>3.1411426088599999E-5</v>
      </c>
      <c r="X103" s="10">
        <f>3/24000000*OO[[#This Row],[80 (28JUN1985 21:00:00)-Water Temperature (C)]]*OO[[#This Row],[22]]</f>
        <v>2.6819150317512501E-5</v>
      </c>
      <c r="Y103" s="10">
        <f>3/24000000*OO[[#This Row],[81 (29JUN1985 00:00:00)-Water Temperature (C)]]*OO[[#This Row],[23]]</f>
        <v>2.3591719879E-5</v>
      </c>
      <c r="Z103" s="10">
        <f>3/24000000*OO[[#This Row],[82 (29JUN1985 03:00:00)-Water Temperature (C)]]*OO[[#This Row],[24]]</f>
        <v>2.1408227157768746E-5</v>
      </c>
      <c r="AA103" s="10">
        <f>3/24000000*OO[[#This Row],[83 (29JUN1985 06:00:00)-Water Temperature (C)]]*OO[[#This Row],[25]]</f>
        <v>1.8903168182534998E-5</v>
      </c>
      <c r="AB103" s="10">
        <f>3/24000000*OO[[#This Row],[84 (29JUN1985 09:00:00)-Water Temperature (C)]]*OO[[#This Row],[26]]</f>
        <v>1.6654456184091248E-5</v>
      </c>
      <c r="AC103" s="10">
        <f>3/24000000*OO[[#This Row],[85 (29JUN1985 12:00:00)-Water Temperature (C)]]*OO[[#This Row],[27]]</f>
        <v>1.4662865776323749E-5</v>
      </c>
      <c r="AD103" s="10">
        <f>3/24000000*OO[[#This Row],[86 (29JUN1985 15:00:00)-Water Temperature (C)]]*OO[[#This Row],[28]]</f>
        <v>1.2532784873667501E-5</v>
      </c>
      <c r="AE103" s="10">
        <f>3/24000000*OO[[#This Row],[88 (29JUN1985 21:00:00)-Water Temperature (C)]]*OO[[#This Row],[30]]</f>
        <v>9.0958901828237486E-6</v>
      </c>
      <c r="AF103" s="10">
        <f>3/24000000*OO[[#This Row],[88 (29JUN1985 21:00:00)-Water Temperature (C)]]*OO[[#This Row],[30]]</f>
        <v>9.0958901828237486E-6</v>
      </c>
      <c r="AG103" s="10">
        <f>3/24000000*OO[[#This Row],[89 (30JUN1985 00:00:00)-Water Temperature (C)]]*OO[[#This Row],[31]]</f>
        <v>8.0108887671375E-6</v>
      </c>
      <c r="AH103" s="10">
        <f>3/24000000*OO[[#This Row],[90 (30JUN1985 03:00:00)-Water Temperature (C)]]*OO[[#This Row],[32]]</f>
        <v>7.3633160282387494E-6</v>
      </c>
      <c r="AI103" s="10">
        <f>3/24000000*OO[[#This Row],[91 (30JUN1985 06:00:00)-Water Temperature (C)]]*OO[[#This Row],[33]]</f>
        <v>6.760762160259999E-6</v>
      </c>
      <c r="AJ103" s="10">
        <f>3/24000000*OO[[#This Row],[92 (30JUN1985 09:00:00)-Water Temperature (C)]]*OO[[#This Row],[34]]</f>
        <v>6.06684445654E-6</v>
      </c>
      <c r="AK103" s="10">
        <f>3/24000000*OO[[#This Row],[93 (30JUN1985 12:00:00)-Water Temperature (C)]]*OO[[#This Row],[35]]</f>
        <v>5.3578958537574999E-6</v>
      </c>
      <c r="AL103" s="10">
        <f>3/24000000*OO[[#This Row],[94 (30JUN1985 15:00:00)-Water Temperature (C)]]*OO[[#This Row],[36]]</f>
        <v>4.5807791414999992E-6</v>
      </c>
      <c r="AM103" s="10">
        <f>3/24000000*OO[[#This Row],[95 (30JUN1985 18:00:00)-Water Temperature (C)]]*OO[[#This Row],[37]]</f>
        <v>3.8407928270212504E-6</v>
      </c>
      <c r="AN103" s="10">
        <f>3/24000000*OO[[#This Row],[96 (30JUN1985 21:00:00)-Water Temperature (C)]]*OO[[#This Row],[38]]</f>
        <v>3.2763077403224997E-6</v>
      </c>
      <c r="AO103" s="10">
        <f>3/24000000*OO[[#This Row],[97 (01JUL1985 00:00:00)-Water Temperature (C)]]*OO[[#This Row],[39]]</f>
        <v>2.8138282604799997E-6</v>
      </c>
      <c r="AP103" s="10">
        <f>3/24000000*OO[[#This Row],[98 (01JUL1985 03:00:00)-Water Temperature (C)]]*OO[[#This Row],[40]]</f>
        <v>2.3873976426393751E-6</v>
      </c>
      <c r="AQ103" s="10">
        <f>3/24000000*OO[[#This Row],[99 (01JUL1985 06:00:00)-Water Temperature (C)]]*OO[[#This Row],[41]]</f>
        <v>1.8930006719195001E-6</v>
      </c>
      <c r="AR103" s="10">
        <f>3/24000000*OO[[#This Row],[100 (01JUL1985 09:00:00)-Water Temperature (C)]]*OO[[#This Row],[42]]</f>
        <v>1.3863272019827499E-6</v>
      </c>
      <c r="AS103" s="10">
        <f>3/24000000*OO[[#This Row],[101 (01JUL1985 12:00:00)-Water Temperature (C)]]*OO[[#This Row],[43]]</f>
        <v>9.769147197562497E-7</v>
      </c>
      <c r="AT103" s="10">
        <f>3/24000000*OO[[#This Row],[102 (01JUL1985 15:00:00)-Water Temperature (C)]]*OO[[#This Row],[44]]</f>
        <v>6.9715046727900002E-7</v>
      </c>
      <c r="AU103" s="10">
        <f>3/24000000*OO[[#This Row],[103 (01JUL1985 18:00:00)-Water Temperature (C)]]*OO[[#This Row],[45]]</f>
        <v>5.1980133052612492E-7</v>
      </c>
      <c r="AV103" s="10">
        <f>3/24000000*OO[[#This Row],[104 (01JUL1985 21:00:00)-Water Temperature (C)]]*OO[[#This Row],[46]]</f>
        <v>4.1391575458349997E-7</v>
      </c>
      <c r="AW103" s="10">
        <f>3/24000000*OO[[#This Row],[105 (02JUL1985 00:00:00)-Water Temperature (C)]]*OO[[#This Row],[47]]</f>
        <v>3.5166348676362493E-7</v>
      </c>
      <c r="AX103" s="10">
        <f>3/24000000*OO[[#This Row],[106 (02JUL1985 03:00:00)-Water Temperature (C)]]*OO[[#This Row],[48]]</f>
        <v>3.1959938423025004E-7</v>
      </c>
      <c r="AY103" s="10">
        <f>3/24000000*OO[[#This Row],[107 (02JUL1985 06:00:00)-Water Temperature (C)]]*OO[[#This Row],[49]]</f>
        <v>2.9641003300099998E-7</v>
      </c>
      <c r="AZ103" s="10">
        <f>3/24000000*OO[[#This Row],[108 (02JUL1985 09:00:00)-Water Temperature (C)]]*OO[[#This Row],[50]]</f>
        <v>2.7303991762787501E-7</v>
      </c>
      <c r="BA103" s="10">
        <f>3/24000000*OO[[#This Row],[109 (02JUL1985 12:00:00)-Water Temperature (C)]]*OO[[#This Row],[51]]</f>
        <v>2.4898441209739996E-7</v>
      </c>
      <c r="BB103" s="10">
        <f>3/24000000*OO[[#This Row],[110 (02JUL1985 15:00:00)-Water Temperature (C)]]*OO[[#This Row],[52]]</f>
        <v>2.2347160562979994E-7</v>
      </c>
      <c r="BC103" s="10">
        <f>3/24000000*OO[[#This Row],[111 (02JUL1985 18:00:00)-Water Temperature (C)]]*OO[[#This Row],[53]]</f>
        <v>1.9709259832000002E-7</v>
      </c>
      <c r="BD103" s="10">
        <f>3/24000000*OO[[#This Row],[112 (02JUL1985 21:00:00)-Water Temperature (C)]]*OO[[#This Row],[54]]</f>
        <v>1.7867483730599999E-7</v>
      </c>
      <c r="BE103" s="10">
        <f>3/24000000*OO[[#This Row],[113 (03JUL1985 00:00:00)-Water Temperature (C)]]*OO[[#This Row],[55]]</f>
        <v>1.69123888228175E-7</v>
      </c>
      <c r="BF103" s="10">
        <f>3/24000000*OO[[#This Row],[114 (03JUL1985 03:00:00)-Water Temperature (C)]]*OO[[#This Row],[56]]</f>
        <v>1.6715594458215002E-7</v>
      </c>
      <c r="BG103" s="10">
        <f>3/24000000*OO[[#This Row],[115 (03JUL1985 06:00:00)-Water Temperature (C)]]*OO[[#This Row],[57]]</f>
        <v>1.6918438123771248E-7</v>
      </c>
      <c r="BH103" s="10">
        <f>3/24000000*OO[[#This Row],[116 (03JUL1985 09:00:00)-Water Temperature (C)]]*OO[[#This Row],[58]]</f>
        <v>1.6983314051462499E-7</v>
      </c>
      <c r="BI103" s="10">
        <f>3/24000000*OO[[#This Row],[117 (03JUL1985 12:00:00)-Water Temperature (C)]]*OO[[#This Row],[59]]</f>
        <v>1.6685546054642497E-7</v>
      </c>
      <c r="BJ103" s="10">
        <f>3/24000000*OO[[#This Row],[118 (03JUL1985 15:00:00)-Water Temperature (C)]]*OO[[#This Row],[60]]</f>
        <v>1.572937836191375E-7</v>
      </c>
      <c r="BK103" s="10">
        <f>3/24000000*OO[[#This Row],[119 (03JUL1985 18:00:00)-Water Temperature (C)]]*OO[[#This Row],[61]]</f>
        <v>1.4264678165129998E-7</v>
      </c>
      <c r="BL103" s="10">
        <f>3/24000000*OO[[#This Row],[120 (03JUL1985 21:00:00)-Water Temperature (C)]]*OO[[#This Row],[62]]</f>
        <v>1.2954690829089999E-7</v>
      </c>
      <c r="BM103" s="10">
        <f>3/24000000*OO[[#This Row],[121 (04JUL1985 00:00:00)-Water Temperature (C)]]*OO[[#This Row],[63]]</f>
        <v>1.2172807685775001E-7</v>
      </c>
      <c r="BN103" s="10">
        <f>3/24000000*OO[[#This Row],[122 (04JUL1985 03:00:00)-Water Temperature (C)]]*OO[[#This Row],[64]]</f>
        <v>1.2169722564157502E-7</v>
      </c>
      <c r="BO103" s="10">
        <f>3/24000000*OO[[#This Row],[123 (04JUL1985 06:00:00)-Water Temperature (C)]]*OO[[#This Row],[65]]</f>
        <v>1.2295140200312497E-7</v>
      </c>
      <c r="BP103" s="10">
        <f>3/24000000*OO[[#This Row],[124 (04JUL1985 09:00:00)-Water Temperature (C)]]*OO[[#This Row],[66]]</f>
        <v>1.2148437434559999E-7</v>
      </c>
      <c r="BQ103" s="10">
        <f>3/24000000*OO[[#This Row],[125 (04JUL1985 12:00:00)-Water Temperature (C)]]*OO[[#This Row],[67]]</f>
        <v>1.158425836735375E-7</v>
      </c>
      <c r="BR103" s="10">
        <f>3/24000000*OO[[#This Row],[126 (04JUL1985 15:00:00)-Water Temperature (C)]]*OO[[#This Row],[68]]</f>
        <v>1.0847695256022498E-7</v>
      </c>
      <c r="BS103" s="10">
        <f>3/24000000*OO[[#This Row],[127 (04JUL1985 18:00:00)-Water Temperature (C)]]*OO[[#This Row],[69]]</f>
        <v>1.0036624680381249E-7</v>
      </c>
      <c r="BT103" s="10">
        <f>3/24000000*OO[[#This Row],[128 (04JUL1985 21:00:00)-Water Temperature (C)]]*OO[[#This Row],[70]]</f>
        <v>9.3367466311950007E-8</v>
      </c>
      <c r="BU103" s="10">
        <f>3/24000000*OO[[#This Row],[129 (05JUL1985 00:00:00)-Water Temperature (C)]]*OO[[#This Row],[71]]</f>
        <v>8.7892766977800001E-8</v>
      </c>
      <c r="BV103" s="10">
        <f>3/24000000*OO[[#This Row],[130 (05JUL1985 03:00:00)-Water Temperature (C)]]*OO[[#This Row],[72]]</f>
        <v>8.5959624338499998E-8</v>
      </c>
      <c r="BW103" s="10">
        <f>3/24000000*OO[[#This Row],[131 (05JUL1985 06:00:00)-Water Temperature (C)]]*OO[[#This Row],[73]]</f>
        <v>8.3923217546875E-8</v>
      </c>
      <c r="BX103" s="10">
        <f>3/24000000*OO[[#This Row],[132 (05JUL1985 09:00:00)-Water Temperature (C)]]*OO[[#This Row],[74]]</f>
        <v>8.0625043171087493E-8</v>
      </c>
      <c r="BY103" s="10">
        <f>3/24000000*OO[[#This Row],[133 (05JUL1985 12:00:00)-Water Temperature (C)]]*OO[[#This Row],[75]]</f>
        <v>7.6214618649400006E-8</v>
      </c>
      <c r="BZ103" s="10">
        <f>3/24000000*OO[[#This Row],[134 (05JUL1985 15:00:00)-Water Temperature (C)]]*OO[[#This Row],[76]]</f>
        <v>7.0022715048549999E-8</v>
      </c>
      <c r="CA103" s="10">
        <f>3/24000000*OO[[#This Row],[135 (05JUL1985 18:00:00)-Water Temperature (C)]]*OO[[#This Row],[77]]</f>
        <v>6.3403401703937492E-8</v>
      </c>
      <c r="CB103" s="10">
        <f>3/24000000*OO[[#This Row],[136 (05JUL1985 21:00:00)-Water Temperature (C)]]*OO[[#This Row],[78]]</f>
        <v>5.8429740394849991E-8</v>
      </c>
      <c r="CC103" s="10">
        <f>3/24000000*OO[[#This Row],[137 (06JUL1985 00:00:00)-Water Temperature (C)]]*OO[[#This Row],[79]]</f>
        <v>5.5544713795199993E-8</v>
      </c>
      <c r="CD103" s="10">
        <f>3/24000000*OO[[#This Row],[138 (06JUL1985 03:00:00)-Water Temperature (C)]]*OO[[#This Row],[80]]</f>
        <v>5.5397846412387494E-8</v>
      </c>
      <c r="CE103" s="10">
        <f>3/24000000*OO[[#This Row],[139 (06JUL1985 06:00:00)-Water Temperature (C)]]*OO[[#This Row],[81]]</f>
        <v>5.6017886428699993E-8</v>
      </c>
      <c r="CF103" s="10">
        <f>3/24000000*OO[[#This Row],[140 (06JUL1985 09:00:00)-Water Temperature (C)]]*OO[[#This Row],[82]]</f>
        <v>5.5911500462499998E-8</v>
      </c>
      <c r="CG103" s="10">
        <f>3/24000000*OO[[#This Row],[141 (06JUL1985 12:00:00)-Water Temperature (C)]]*OO[[#This Row],[83]]</f>
        <v>5.4387369312949992E-8</v>
      </c>
      <c r="CH103" s="10">
        <f>3/24000000*OO[[#This Row],[142 (06JUL1985 15:00:00)-Water Temperature (C)]]*OO[[#This Row],[84]]</f>
        <v>5.1108719500687499E-8</v>
      </c>
      <c r="CI103" s="10">
        <f>3/24000000*OO[[#This Row],[143 (06JUL1985 18:00:00)-Water Temperature (C)]]*OO[[#This Row],[85]]</f>
        <v>4.6906822310287492E-8</v>
      </c>
      <c r="CJ103" s="10">
        <f>3/24000000*OO[[#This Row],[144 (06JUL1985 21:00:00)-Water Temperature (C)]]*OO[[#This Row],[86]]</f>
        <v>4.3600916045250003E-8</v>
      </c>
      <c r="CK103" s="10">
        <f>3/24000000*OO[[#This Row],[145 (07JUL1985 00:00:00)-Water Temperature (C)]]*OO[[#This Row],[87]]</f>
        <v>4.1555483478712504E-8</v>
      </c>
      <c r="CL103" s="10">
        <f>3/24000000*OO[[#This Row],[146 (07JUL1985 03:00:00)-Water Temperature (C)]]*OO[[#This Row],[88]]</f>
        <v>4.155584643512499E-8</v>
      </c>
      <c r="CM103" s="10">
        <f>3/24000000*OO[[#This Row],[147 (07JUL1985 06:00:00)-Water Temperature (C)]]*OO[[#This Row],[89]]</f>
        <v>4.1228214198374996E-8</v>
      </c>
      <c r="CN103" s="10">
        <f>3/24000000*OO[[#This Row],[148 (07JUL1985 09:00:00)-Water Temperature (C)]]*OO[[#This Row],[90]]</f>
        <v>3.9657854092187502E-8</v>
      </c>
      <c r="CO103" s="10">
        <f>3/24000000*OO[[#This Row],[149 (07JUL1985 12:00:00)-Water Temperature (C)]]*OO[[#This Row],[91]]</f>
        <v>3.7447696221974997E-8</v>
      </c>
      <c r="CP103" s="10">
        <f>3/24000000*OO[[#This Row],[150 (07JUL1985 15:00:00)-Water Temperature (C)]]*OO[[#This Row],[92]]</f>
        <v>3.5464287150049995E-8</v>
      </c>
      <c r="CQ103" s="10">
        <f>3/24000000*OO[[#This Row],[151 (07JUL1985 18:00:00)-Water Temperature (C)]]*OO[[#This Row],[93]]</f>
        <v>3.2970538881724998E-8</v>
      </c>
      <c r="CR103" s="10">
        <f>3/24000000*OO[[#This Row],[152 (07JUL1985 21:00:00)-Water Temperature (C)]]*OO[[#This Row],[94]]</f>
        <v>3.0393612734375E-8</v>
      </c>
      <c r="CS103" s="10">
        <f>3/24000000*OO[[#This Row],[153 (08JUL1985 00:00:00)-Water Temperature (C)]]*OO[[#This Row],[95]]</f>
        <v>2.8446716273437494E-8</v>
      </c>
      <c r="CT103" s="10">
        <f>3/24000000*OO[[#This Row],[154 (08JUL1985 03:00:00)-Water Temperature (C)]]*OO[[#This Row],[96]]</f>
        <v>2.8404481887575E-8</v>
      </c>
      <c r="CU103" s="10">
        <f>3/24000000*OO[[#This Row],[155 (08JUL1985 06:00:00)-Water Temperature (C)]]*OO[[#This Row],[97]]</f>
        <v>2.93226367699E-8</v>
      </c>
      <c r="CV103" s="10">
        <f>3/24000000*OO[[#This Row],[156 (08JUL1985 09:00:00)-Water Temperature (C)]]*OO[[#This Row],[98]]</f>
        <v>2.9683572820212498E-8</v>
      </c>
      <c r="CW103" s="10">
        <f>3/24000000*OO[[#This Row],[157 (08JUL1985 12:00:00)-Water Temperature (C)]]*OO[[#This Row],[99]]</f>
        <v>2.9160254633062495E-8</v>
      </c>
    </row>
    <row r="104" spans="1:101" x14ac:dyDescent="0.35">
      <c r="A104" t="s">
        <v>109</v>
      </c>
      <c r="B104">
        <v>815.41010000000006</v>
      </c>
      <c r="C104" s="10">
        <f>3/24*OO[[#This Row],[59 (26JUN1985 06:00:00)-Water Temperature (C)]]*OO[[#This Row],[1]]/SUM(OO[1])</f>
        <v>0</v>
      </c>
      <c r="D104" s="10">
        <f>3/24*OO[[#This Row],[60 (26JUN1985 09:00:00)-Water Temperature (C)]]*OO[[#This Row],[2]]/SUM(OO[2])</f>
        <v>2.4966126938989582E-34</v>
      </c>
      <c r="E104" s="10">
        <f>3/24*OO[[#This Row],[61 (26JUN1985 12:00:00)-Water Temperature (C)]]*OO[[#This Row],[3]]/SUM(OO[3])</f>
        <v>1.4485849766454313E-21</v>
      </c>
      <c r="F104" s="10">
        <f>3/24*OO[[#This Row],[62 (26JUN1985 15:00:00)-Water Temperature (C)]]*OO[[#This Row],[4]]/SUM(OO[4])</f>
        <v>3.319499387642095E-10</v>
      </c>
      <c r="G104" s="10">
        <f>3/24*OO[[#This Row],[63 (26JUN1985 18:00:00)-Water Temperature (C)]]*OO[[#This Row],[5]]/SUM(OO[5])</f>
        <v>8.2186451844908144E-5</v>
      </c>
      <c r="H104" s="10">
        <f>3/24*OO[[#This Row],[64 (26JUN1985 21:00:00)-Water Temperature (C)]]*OO[[#This Row],[6]]/SUM(OO[6])</f>
        <v>8.9670334903165731E-3</v>
      </c>
      <c r="I104" s="10">
        <f>3/24*OO[[#This Row],[65 (27JUN1985 00:00:00)-Water Temperature (C)]]*OO[[#This Row],[7]]/SUM(OO[7])</f>
        <v>6.3639046743323616E-2</v>
      </c>
      <c r="J104" s="10">
        <f>3/24*OO[[#This Row],[66 (27JUN1985 03:00:00)-Water Temperature (C)]]*OO[[#This Row],[8]]/SUM(OO[8])</f>
        <v>8.8923078641565331E-2</v>
      </c>
      <c r="K104" s="10">
        <f>3/24*OO[[#This Row],[67 (27JUN1985 06:00:00)-Water Temperature (C)]]*OO[[#This Row],[9]]/SUM(OO[9])</f>
        <v>4.2280566417845736E-2</v>
      </c>
      <c r="L104" s="10">
        <f>3/24*OO[[#This Row],[68 (27JUN1985 09:00:00)-Water Temperature (C)]]*OO[[#This Row],[10]]/SUM(OO[10])</f>
        <v>9.7269588992889757E-3</v>
      </c>
      <c r="M104" s="10">
        <f>3/24*OO[[#This Row],[69 (27JUN1985 12:00:00)-Water Temperature (C)]]*OO[[#This Row],[11]]/SUM(OO[11])</f>
        <v>1.4534870966231481E-3</v>
      </c>
      <c r="N104" s="10">
        <f>3/24*OO[[#This Row],[70 (27JUN1985 15:00:00)-Water Temperature (C)]]*OO[[#This Row],[12]]/SUM(OO[12])</f>
        <v>2.0541941109382901E-4</v>
      </c>
      <c r="O104" s="10">
        <f>3/24*OO[[#This Row],[71 (27JUN1985 18:00:00)-Water Temperature (C)]]*OO[[#This Row],[13]]/SUM(OO[13])</f>
        <v>6.2166486627927923E-5</v>
      </c>
      <c r="P104" s="10">
        <f>3/24*OO[[#This Row],[72 (27JUN1985 21:00:00)-Water Temperature (C)]]*OO[[#This Row],[14]]/SUM(OO[14])</f>
        <v>4.7905951654943958E-5</v>
      </c>
      <c r="Q104" s="10">
        <f>3/24*OO[[#This Row],[73 (28JUN1985 00:00:00)-Water Temperature (C)]]*OO[[#This Row],[15]]/SUM(OO[15])</f>
        <v>5.0103262158715897E-5</v>
      </c>
      <c r="R104" s="10">
        <f>3/24*OO[[#This Row],[74 (28JUN1985 03:00:00)-Water Temperature (C)]]*OO[[#This Row],[16]]/SUM(OO[16])</f>
        <v>5.3981677499191497E-5</v>
      </c>
      <c r="S104" s="10">
        <f>3/24*OO[[#This Row],[75 (28JUN1985 06:00:00)-Water Temperature (C)]]*OO[[#This Row],[17]]/SUM(OO[17])</f>
        <v>5.3941705555820607E-5</v>
      </c>
      <c r="T104" s="10">
        <f>3/24*OO[[#This Row],[76 (28JUN1985 09:00:00)-Water Temperature (C)]]*OO[[#This Row],[18]]/SUM(OO[18])</f>
        <v>4.9914130330794927E-5</v>
      </c>
      <c r="U104" s="10">
        <f>3/24*OO[[#This Row],[77 (28JUN1985 12:00:00)-Water Temperature (C)]]*OO[[#This Row],[19]]/SUM(OO[19])</f>
        <v>4.4458427781441462E-5</v>
      </c>
      <c r="V104" s="10">
        <f>3/24000000*OO[[#This Row],[78 (28JUN1985 15:00:00)-Water Temperature (C)]]*OO[[#This Row],[20]]</f>
        <v>3.8405057673712495E-5</v>
      </c>
      <c r="W104" s="10">
        <f>3/24000000*OO[[#This Row],[79 (28JUN1985 18:00:00)-Water Temperature (C)]]*OO[[#This Row],[21]]</f>
        <v>3.2533154410012495E-5</v>
      </c>
      <c r="X104" s="10">
        <f>3/24000000*OO[[#This Row],[80 (28JUN1985 21:00:00)-Water Temperature (C)]]*OO[[#This Row],[22]]</f>
        <v>2.7719000576399991E-5</v>
      </c>
      <c r="Y104" s="10">
        <f>3/24000000*OO[[#This Row],[81 (29JUN1985 00:00:00)-Water Temperature (C)]]*OO[[#This Row],[23]]</f>
        <v>2.4342543859012501E-5</v>
      </c>
      <c r="Z104" s="10">
        <f>3/24000000*OO[[#This Row],[82 (29JUN1985 03:00:00)-Water Temperature (C)]]*OO[[#This Row],[24]]</f>
        <v>2.2056890746866251E-5</v>
      </c>
      <c r="AA104" s="10">
        <f>3/24000000*OO[[#This Row],[83 (29JUN1985 06:00:00)-Water Temperature (C)]]*OO[[#This Row],[25]]</f>
        <v>1.9492681188314999E-5</v>
      </c>
      <c r="AB104" s="10">
        <f>3/24000000*OO[[#This Row],[84 (29JUN1985 09:00:00)-Water Temperature (C)]]*OO[[#This Row],[26]]</f>
        <v>1.7184078325273747E-5</v>
      </c>
      <c r="AC104" s="10">
        <f>3/24000000*OO[[#This Row],[85 (29JUN1985 12:00:00)-Water Temperature (C)]]*OO[[#This Row],[27]]</f>
        <v>1.5102935723317498E-5</v>
      </c>
      <c r="AD104" s="10">
        <f>3/24000000*OO[[#This Row],[86 (29JUN1985 15:00:00)-Water Temperature (C)]]*OO[[#This Row],[28]]</f>
        <v>1.292386284288E-5</v>
      </c>
      <c r="AE104" s="10">
        <f>3/24000000*OO[[#This Row],[88 (29JUN1985 21:00:00)-Water Temperature (C)]]*OO[[#This Row],[30]]</f>
        <v>9.349161319863751E-6</v>
      </c>
      <c r="AF104" s="10">
        <f>3/24000000*OO[[#This Row],[88 (29JUN1985 21:00:00)-Water Temperature (C)]]*OO[[#This Row],[30]]</f>
        <v>9.349161319863751E-6</v>
      </c>
      <c r="AG104" s="10">
        <f>3/24000000*OO[[#This Row],[89 (30JUN1985 00:00:00)-Water Temperature (C)]]*OO[[#This Row],[31]]</f>
        <v>8.2252874730399999E-6</v>
      </c>
      <c r="AH104" s="10">
        <f>3/24000000*OO[[#This Row],[90 (30JUN1985 03:00:00)-Water Temperature (C)]]*OO[[#This Row],[32]]</f>
        <v>7.5547558258650004E-6</v>
      </c>
      <c r="AI104" s="10">
        <f>3/24000000*OO[[#This Row],[91 (30JUN1985 06:00:00)-Water Temperature (C)]]*OO[[#This Row],[33]]</f>
        <v>6.9362208354400006E-6</v>
      </c>
      <c r="AJ104" s="10">
        <f>3/24000000*OO[[#This Row],[92 (30JUN1985 09:00:00)-Water Temperature (C)]]*OO[[#This Row],[34]]</f>
        <v>6.2266468167149994E-6</v>
      </c>
      <c r="AK104" s="10">
        <f>3/24000000*OO[[#This Row],[93 (30JUN1985 12:00:00)-Water Temperature (C)]]*OO[[#This Row],[35]]</f>
        <v>5.4941404880749996E-6</v>
      </c>
      <c r="AL104" s="10">
        <f>3/24000000*OO[[#This Row],[94 (30JUN1985 15:00:00)-Water Temperature (C)]]*OO[[#This Row],[36]]</f>
        <v>4.6950059106562494E-6</v>
      </c>
      <c r="AM104" s="10">
        <f>3/24000000*OO[[#This Row],[95 (30JUN1985 18:00:00)-Water Temperature (C)]]*OO[[#This Row],[37]]</f>
        <v>3.9338370449999999E-6</v>
      </c>
      <c r="AN104" s="10">
        <f>3/24000000*OO[[#This Row],[96 (30JUN1985 21:00:00)-Water Temperature (C)]]*OO[[#This Row],[38]]</f>
        <v>3.3487665700749998E-6</v>
      </c>
      <c r="AO104" s="10">
        <f>3/24000000*OO[[#This Row],[97 (01JUL1985 00:00:00)-Water Temperature (C)]]*OO[[#This Row],[39]]</f>
        <v>2.8799405527749999E-6</v>
      </c>
      <c r="AP104" s="10">
        <f>3/24000000*OO[[#This Row],[98 (01JUL1985 03:00:00)-Water Temperature (C)]]*OO[[#This Row],[40]]</f>
        <v>2.4566947864549999E-6</v>
      </c>
      <c r="AQ104" s="10">
        <f>3/24000000*OO[[#This Row],[99 (01JUL1985 06:00:00)-Water Temperature (C)]]*OO[[#This Row],[41]]</f>
        <v>1.9613642777066248E-6</v>
      </c>
      <c r="AR104" s="10">
        <f>3/24000000*OO[[#This Row],[100 (01JUL1985 09:00:00)-Water Temperature (C)]]*OO[[#This Row],[42]]</f>
        <v>1.4457301293195001E-6</v>
      </c>
      <c r="AS104" s="10">
        <f>3/24000000*OO[[#This Row],[101 (01JUL1985 12:00:00)-Water Temperature (C)]]*OO[[#This Row],[43]]</f>
        <v>1.01829528625E-6</v>
      </c>
      <c r="AT104" s="10">
        <f>3/24000000*OO[[#This Row],[102 (01JUL1985 15:00:00)-Water Temperature (C)]]*OO[[#This Row],[44]]</f>
        <v>7.2361609771050002E-7</v>
      </c>
      <c r="AU104" s="10">
        <f>3/24000000*OO[[#This Row],[103 (01JUL1985 18:00:00)-Water Temperature (C)]]*OO[[#This Row],[45]]</f>
        <v>5.3575996773599991E-7</v>
      </c>
      <c r="AV104" s="10">
        <f>3/24000000*OO[[#This Row],[104 (01JUL1985 21:00:00)-Water Temperature (C)]]*OO[[#This Row],[46]]</f>
        <v>4.2364803124274997E-7</v>
      </c>
      <c r="AW104" s="10">
        <f>3/24000000*OO[[#This Row],[105 (02JUL1985 00:00:00)-Water Temperature (C)]]*OO[[#This Row],[47]]</f>
        <v>3.5824567540199999E-7</v>
      </c>
      <c r="AX104" s="10">
        <f>3/24000000*OO[[#This Row],[106 (02JUL1985 03:00:00)-Water Temperature (C)]]*OO[[#This Row],[48]]</f>
        <v>3.2492431628799995E-7</v>
      </c>
      <c r="AY104" s="10">
        <f>3/24000000*OO[[#This Row],[107 (02JUL1985 06:00:00)-Water Temperature (C)]]*OO[[#This Row],[49]]</f>
        <v>3.0143780138549999E-7</v>
      </c>
      <c r="AZ104" s="10">
        <f>3/24000000*OO[[#This Row],[108 (02JUL1985 09:00:00)-Water Temperature (C)]]*OO[[#This Row],[50]]</f>
        <v>2.7795628726000001E-7</v>
      </c>
      <c r="BA104" s="10">
        <f>3/24000000*OO[[#This Row],[109 (02JUL1985 12:00:00)-Water Temperature (C)]]*OO[[#This Row],[51]]</f>
        <v>2.53233036019125E-7</v>
      </c>
      <c r="BB104" s="10">
        <f>3/24000000*OO[[#This Row],[110 (02JUL1985 15:00:00)-Water Temperature (C)]]*OO[[#This Row],[52]]</f>
        <v>2.2673845035843752E-7</v>
      </c>
      <c r="BC104" s="10">
        <f>3/24000000*OO[[#This Row],[111 (02JUL1985 18:00:00)-Water Temperature (C)]]*OO[[#This Row],[53]]</f>
        <v>1.9947011980574997E-7</v>
      </c>
      <c r="BD104" s="10">
        <f>3/24000000*OO[[#This Row],[112 (02JUL1985 21:00:00)-Water Temperature (C)]]*OO[[#This Row],[54]]</f>
        <v>1.8014027759419999E-7</v>
      </c>
      <c r="BE104" s="10">
        <f>3/24000000*OO[[#This Row],[113 (03JUL1985 00:00:00)-Water Temperature (C)]]*OO[[#This Row],[55]]</f>
        <v>1.6997589993809999E-7</v>
      </c>
      <c r="BF104" s="10">
        <f>3/24000000*OO[[#This Row],[114 (03JUL1985 03:00:00)-Water Temperature (C)]]*OO[[#This Row],[56]]</f>
        <v>1.6783819211782499E-7</v>
      </c>
      <c r="BG104" s="10">
        <f>3/24000000*OO[[#This Row],[115 (03JUL1985 06:00:00)-Water Temperature (C)]]*OO[[#This Row],[57]]</f>
        <v>1.6991375640070001E-7</v>
      </c>
      <c r="BH104" s="10">
        <f>3/24000000*OO[[#This Row],[116 (03JUL1985 09:00:00)-Water Temperature (C)]]*OO[[#This Row],[58]]</f>
        <v>1.70801129554375E-7</v>
      </c>
      <c r="BI104" s="10">
        <f>3/24000000*OO[[#This Row],[117 (03JUL1985 12:00:00)-Water Temperature (C)]]*OO[[#This Row],[59]]</f>
        <v>1.6809463099319998E-7</v>
      </c>
      <c r="BJ104" s="10">
        <f>3/24000000*OO[[#This Row],[118 (03JUL1985 15:00:00)-Water Temperature (C)]]*OO[[#This Row],[60]]</f>
        <v>1.5863118989374997E-7</v>
      </c>
      <c r="BK104" s="10">
        <f>3/24000000*OO[[#This Row],[119 (03JUL1985 18:00:00)-Water Temperature (C)]]*OO[[#This Row],[61]]</f>
        <v>1.44025694169225E-7</v>
      </c>
      <c r="BL104" s="10">
        <f>3/24000000*OO[[#This Row],[120 (03JUL1985 21:00:00)-Water Temperature (C)]]*OO[[#This Row],[62]]</f>
        <v>1.3061587824999999E-7</v>
      </c>
      <c r="BM104" s="10">
        <f>3/24000000*OO[[#This Row],[121 (04JUL1985 00:00:00)-Water Temperature (C)]]*OO[[#This Row],[63]]</f>
        <v>1.2253550021688749E-7</v>
      </c>
      <c r="BN104" s="10">
        <f>3/24000000*OO[[#This Row],[122 (04JUL1985 03:00:00)-Water Temperature (C)]]*OO[[#This Row],[64]]</f>
        <v>1.2247026224184999E-7</v>
      </c>
      <c r="BO104" s="10">
        <f>3/24000000*OO[[#This Row],[123 (04JUL1985 06:00:00)-Water Temperature (C)]]*OO[[#This Row],[65]]</f>
        <v>1.2379827726701251E-7</v>
      </c>
      <c r="BP104" s="10">
        <f>3/24000000*OO[[#This Row],[124 (04JUL1985 09:00:00)-Water Temperature (C)]]*OO[[#This Row],[66]]</f>
        <v>1.2252473815731249E-7</v>
      </c>
      <c r="BQ104" s="10">
        <f>3/24000000*OO[[#This Row],[125 (04JUL1985 12:00:00)-Water Temperature (C)]]*OO[[#This Row],[67]]</f>
        <v>1.1679183039431252E-7</v>
      </c>
      <c r="BR104" s="10">
        <f>3/24000000*OO[[#This Row],[126 (04JUL1985 15:00:00)-Water Temperature (C)]]*OO[[#This Row],[68]]</f>
        <v>1.092763947444125E-7</v>
      </c>
      <c r="BS104" s="10">
        <f>3/24000000*OO[[#This Row],[127 (04JUL1985 18:00:00)-Water Temperature (C)]]*OO[[#This Row],[69]]</f>
        <v>1.0101266597932498E-7</v>
      </c>
      <c r="BT104" s="10">
        <f>3/24000000*OO[[#This Row],[128 (04JUL1985 21:00:00)-Water Temperature (C)]]*OO[[#This Row],[70]]</f>
        <v>9.3927978400025E-8</v>
      </c>
      <c r="BU104" s="10">
        <f>3/24000000*OO[[#This Row],[129 (05JUL1985 00:00:00)-Water Temperature (C)]]*OO[[#This Row],[71]]</f>
        <v>8.8431040437974988E-8</v>
      </c>
      <c r="BV104" s="10">
        <f>3/24000000*OO[[#This Row],[130 (05JUL1985 03:00:00)-Water Temperature (C)]]*OO[[#This Row],[72]]</f>
        <v>8.65597843656E-8</v>
      </c>
      <c r="BW104" s="10">
        <f>3/24000000*OO[[#This Row],[131 (05JUL1985 06:00:00)-Water Temperature (C)]]*OO[[#This Row],[73]]</f>
        <v>8.4578353611999993E-8</v>
      </c>
      <c r="BX104" s="10">
        <f>3/24000000*OO[[#This Row],[132 (05JUL1985 09:00:00)-Water Temperature (C)]]*OO[[#This Row],[74]]</f>
        <v>8.1401533145624991E-8</v>
      </c>
      <c r="BY104" s="10">
        <f>3/24000000*OO[[#This Row],[133 (05JUL1985 12:00:00)-Water Temperature (C)]]*OO[[#This Row],[75]]</f>
        <v>7.6956909657599991E-8</v>
      </c>
      <c r="BZ104" s="10">
        <f>3/24000000*OO[[#This Row],[134 (05JUL1985 15:00:00)-Water Temperature (C)]]*OO[[#This Row],[76]]</f>
        <v>7.0664961390424996E-8</v>
      </c>
      <c r="CA104" s="10">
        <f>3/24000000*OO[[#This Row],[135 (05JUL1985 18:00:00)-Water Temperature (C)]]*OO[[#This Row],[77]]</f>
        <v>6.3940135041824994E-8</v>
      </c>
      <c r="CB104" s="10">
        <f>3/24000000*OO[[#This Row],[136 (05JUL1985 21:00:00)-Water Temperature (C)]]*OO[[#This Row],[78]]</f>
        <v>5.8784596774399995E-8</v>
      </c>
      <c r="CC104" s="10">
        <f>3/24000000*OO[[#This Row],[137 (06JUL1985 00:00:00)-Water Temperature (C)]]*OO[[#This Row],[79]]</f>
        <v>5.58001747838625E-8</v>
      </c>
      <c r="CD104" s="10">
        <f>3/24000000*OO[[#This Row],[138 (06JUL1985 03:00:00)-Water Temperature (C)]]*OO[[#This Row],[80]]</f>
        <v>5.5638888476049996E-8</v>
      </c>
      <c r="CE104" s="10">
        <f>3/24000000*OO[[#This Row],[139 (06JUL1985 06:00:00)-Water Temperature (C)]]*OO[[#This Row],[81]]</f>
        <v>5.6290139827112504E-8</v>
      </c>
      <c r="CF104" s="10">
        <f>3/24000000*OO[[#This Row],[140 (06JUL1985 09:00:00)-Water Temperature (C)]]*OO[[#This Row],[82]]</f>
        <v>5.6272020138899999E-8</v>
      </c>
      <c r="CG104" s="10">
        <f>3/24000000*OO[[#This Row],[141 (06JUL1985 12:00:00)-Water Temperature (C)]]*OO[[#This Row],[83]]</f>
        <v>5.4771942932574994E-8</v>
      </c>
      <c r="CH104" s="10">
        <f>3/24000000*OO[[#This Row],[142 (06JUL1985 15:00:00)-Water Temperature (C)]]*OO[[#This Row],[84]]</f>
        <v>5.1468945715762496E-8</v>
      </c>
      <c r="CI104" s="10">
        <f>3/24000000*OO[[#This Row],[143 (06JUL1985 18:00:00)-Water Temperature (C)]]*OO[[#This Row],[85]]</f>
        <v>4.7214328074599999E-8</v>
      </c>
      <c r="CJ104" s="10">
        <f>3/24000000*OO[[#This Row],[144 (06JUL1985 21:00:00)-Water Temperature (C)]]*OO[[#This Row],[86]]</f>
        <v>4.3793707225E-8</v>
      </c>
      <c r="CK104" s="10">
        <f>3/24000000*OO[[#This Row],[145 (07JUL1985 00:00:00)-Water Temperature (C)]]*OO[[#This Row],[87]]</f>
        <v>4.1686404901812497E-8</v>
      </c>
      <c r="CL104" s="10">
        <f>3/24000000*OO[[#This Row],[146 (07JUL1985 03:00:00)-Water Temperature (C)]]*OO[[#This Row],[88]]</f>
        <v>4.1702291579250001E-8</v>
      </c>
      <c r="CM104" s="10">
        <f>3/24000000*OO[[#This Row],[147 (07JUL1985 06:00:00)-Water Temperature (C)]]*OO[[#This Row],[89]]</f>
        <v>4.1383562559374988E-8</v>
      </c>
      <c r="CN104" s="10">
        <f>3/24000000*OO[[#This Row],[148 (07JUL1985 09:00:00)-Water Temperature (C)]]*OO[[#This Row],[90]]</f>
        <v>3.9906701357437496E-8</v>
      </c>
      <c r="CO104" s="10">
        <f>3/24000000*OO[[#This Row],[149 (07JUL1985 12:00:00)-Water Temperature (C)]]*OO[[#This Row],[91]]</f>
        <v>3.7661003691674995E-8</v>
      </c>
      <c r="CP104" s="10">
        <f>3/24000000*OO[[#This Row],[150 (07JUL1985 15:00:00)-Water Temperature (C)]]*OO[[#This Row],[92]]</f>
        <v>3.5672048136674998E-8</v>
      </c>
      <c r="CQ104" s="10">
        <f>3/24000000*OO[[#This Row],[151 (07JUL1985 18:00:00)-Water Temperature (C)]]*OO[[#This Row],[93]]</f>
        <v>3.3197041322674997E-8</v>
      </c>
      <c r="CR104" s="10">
        <f>3/24000000*OO[[#This Row],[152 (07JUL1985 21:00:00)-Water Temperature (C)]]*OO[[#This Row],[94]]</f>
        <v>3.0616161014875E-8</v>
      </c>
      <c r="CS104" s="10">
        <f>3/24000000*OO[[#This Row],[153 (08JUL1985 00:00:00)-Water Temperature (C)]]*OO[[#This Row],[95]]</f>
        <v>2.8629863296125003E-8</v>
      </c>
      <c r="CT104" s="10">
        <f>3/24000000*OO[[#This Row],[154 (08JUL1985 03:00:00)-Water Temperature (C)]]*OO[[#This Row],[96]]</f>
        <v>2.8549511328000003E-8</v>
      </c>
      <c r="CU104" s="10">
        <f>3/24000000*OO[[#This Row],[155 (08JUL1985 06:00:00)-Water Temperature (C)]]*OO[[#This Row],[97]]</f>
        <v>2.9454596666225001E-8</v>
      </c>
      <c r="CV104" s="10">
        <f>3/24000000*OO[[#This Row],[156 (08JUL1985 09:00:00)-Water Temperature (C)]]*OO[[#This Row],[98]]</f>
        <v>2.9865848068999994E-8</v>
      </c>
      <c r="CW104" s="10">
        <f>3/24000000*OO[[#This Row],[157 (08JUL1985 12:00:00)-Water Temperature (C)]]*OO[[#This Row],[99]]</f>
        <v>2.9360907895649999E-8</v>
      </c>
    </row>
    <row r="105" spans="1:101" x14ac:dyDescent="0.35">
      <c r="A105" t="s">
        <v>110</v>
      </c>
      <c r="B105">
        <v>847.45069999999998</v>
      </c>
      <c r="C105" s="10">
        <f>3/24*OO[[#This Row],[59 (26JUN1985 06:00:00)-Water Temperature (C)]]*OO[[#This Row],[1]]/SUM(OO[1])</f>
        <v>0</v>
      </c>
      <c r="D105" s="10">
        <f>3/24*OO[[#This Row],[60 (26JUN1985 09:00:00)-Water Temperature (C)]]*OO[[#This Row],[2]]/SUM(OO[2])</f>
        <v>4.1392045750880659E-35</v>
      </c>
      <c r="E105" s="10">
        <f>3/24*OO[[#This Row],[61 (26JUN1985 12:00:00)-Water Temperature (C)]]*OO[[#This Row],[3]]/SUM(OO[3])</f>
        <v>2.7929920742027494E-22</v>
      </c>
      <c r="F105" s="10">
        <f>3/24*OO[[#This Row],[62 (26JUN1985 15:00:00)-Water Temperature (C)]]*OO[[#This Row],[4]]/SUM(OO[4])</f>
        <v>6.7223221983379577E-11</v>
      </c>
      <c r="G105" s="10">
        <f>3/24*OO[[#This Row],[63 (26JUN1985 18:00:00)-Water Temperature (C)]]*OO[[#This Row],[5]]/SUM(OO[5])</f>
        <v>5.1713048073332679E-5</v>
      </c>
      <c r="H105" s="10">
        <f>3/24*OO[[#This Row],[64 (26JUN1985 21:00:00)-Water Temperature (C)]]*OO[[#This Row],[6]]/SUM(OO[6])</f>
        <v>7.3429551624353811E-3</v>
      </c>
      <c r="I105" s="10">
        <f>3/24*OO[[#This Row],[65 (27JUN1985 00:00:00)-Water Temperature (C)]]*OO[[#This Row],[7]]/SUM(OO[7])</f>
        <v>6.1539903500494993E-2</v>
      </c>
      <c r="J105" s="10">
        <f>3/24*OO[[#This Row],[66 (27JUN1985 03:00:00)-Water Temperature (C)]]*OO[[#This Row],[8]]/SUM(OO[8])</f>
        <v>9.7031156996391754E-2</v>
      </c>
      <c r="K105" s="10">
        <f>3/24*OO[[#This Row],[67 (27JUN1985 06:00:00)-Water Temperature (C)]]*OO[[#This Row],[9]]/SUM(OO[9])</f>
        <v>5.0398782118340105E-2</v>
      </c>
      <c r="L105" s="10">
        <f>3/24*OO[[#This Row],[68 (27JUN1985 09:00:00)-Water Temperature (C)]]*OO[[#This Row],[10]]/SUM(OO[10])</f>
        <v>1.2363034475685E-2</v>
      </c>
      <c r="M105" s="10">
        <f>3/24*OO[[#This Row],[69 (27JUN1985 12:00:00)-Water Temperature (C)]]*OO[[#This Row],[11]]/SUM(OO[11])</f>
        <v>1.9152633846632407E-3</v>
      </c>
      <c r="N105" s="10">
        <f>3/24*OO[[#This Row],[70 (27JUN1985 15:00:00)-Water Temperature (C)]]*OO[[#This Row],[12]]/SUM(OO[12])</f>
        <v>2.6523477884366804E-4</v>
      </c>
      <c r="O105" s="10">
        <f>3/24*OO[[#This Row],[71 (27JUN1985 18:00:00)-Water Temperature (C)]]*OO[[#This Row],[13]]/SUM(OO[13])</f>
        <v>7.169788410994285E-5</v>
      </c>
      <c r="P105" s="10">
        <f>3/24*OO[[#This Row],[72 (27JUN1985 21:00:00)-Water Temperature (C)]]*OO[[#This Row],[14]]/SUM(OO[14])</f>
        <v>5.1814428844393701E-5</v>
      </c>
      <c r="Q105" s="10">
        <f>3/24*OO[[#This Row],[73 (28JUN1985 00:00:00)-Water Temperature (C)]]*OO[[#This Row],[15]]/SUM(OO[15])</f>
        <v>5.3659244631805849E-5</v>
      </c>
      <c r="R105" s="10">
        <f>3/24*OO[[#This Row],[74 (28JUN1985 03:00:00)-Water Temperature (C)]]*OO[[#This Row],[16]]/SUM(OO[16])</f>
        <v>5.8197337180808189E-5</v>
      </c>
      <c r="S105" s="10">
        <f>3/24*OO[[#This Row],[75 (28JUN1985 06:00:00)-Water Temperature (C)]]*OO[[#This Row],[17]]/SUM(OO[17])</f>
        <v>5.8713001312514521E-5</v>
      </c>
      <c r="T105" s="10">
        <f>3/24*OO[[#This Row],[76 (28JUN1985 09:00:00)-Water Temperature (C)]]*OO[[#This Row],[18]]/SUM(OO[18])</f>
        <v>5.4761380668180998E-5</v>
      </c>
      <c r="U105" s="10">
        <f>3/24*OO[[#This Row],[77 (28JUN1985 12:00:00)-Water Temperature (C)]]*OO[[#This Row],[19]]/SUM(OO[19])</f>
        <v>4.89760763514708E-5</v>
      </c>
      <c r="V105" s="10">
        <f>3/24000000*OO[[#This Row],[78 (28JUN1985 15:00:00)-Water Temperature (C)]]*OO[[#This Row],[20]]</f>
        <v>4.2422533445437503E-5</v>
      </c>
      <c r="W105" s="10">
        <f>3/24000000*OO[[#This Row],[79 (28JUN1985 18:00:00)-Water Temperature (C)]]*OO[[#This Row],[21]]</f>
        <v>3.6023344721812494E-5</v>
      </c>
      <c r="X105" s="10">
        <f>3/24000000*OO[[#This Row],[80 (28JUN1985 21:00:00)-Water Temperature (C)]]*OO[[#This Row],[22]]</f>
        <v>3.0727210208149999E-5</v>
      </c>
      <c r="Y105" s="10">
        <f>3/24000000*OO[[#This Row],[81 (29JUN1985 00:00:00)-Water Temperature (C)]]*OO[[#This Row],[23]]</f>
        <v>2.7011645627462499E-5</v>
      </c>
      <c r="Z105" s="10">
        <f>3/24000000*OO[[#This Row],[82 (29JUN1985 03:00:00)-Water Temperature (C)]]*OO[[#This Row],[24]]</f>
        <v>2.45232635821E-5</v>
      </c>
      <c r="AA105" s="10">
        <f>3/24000000*OO[[#This Row],[83 (29JUN1985 06:00:00)-Water Temperature (C)]]*OO[[#This Row],[25]]</f>
        <v>2.1763085563723748E-5</v>
      </c>
      <c r="AB105" s="10">
        <f>3/24000000*OO[[#This Row],[84 (29JUN1985 09:00:00)-Water Temperature (C)]]*OO[[#This Row],[26]]</f>
        <v>1.9273751060160001E-5</v>
      </c>
      <c r="AC105" s="10">
        <f>3/24000000*OO[[#This Row],[85 (29JUN1985 12:00:00)-Water Temperature (C)]]*OO[[#This Row],[27]]</f>
        <v>1.6976393233447498E-5</v>
      </c>
      <c r="AD105" s="10">
        <f>3/24000000*OO[[#This Row],[86 (29JUN1985 15:00:00)-Water Temperature (C)]]*OO[[#This Row],[28]]</f>
        <v>1.4582695197568751E-5</v>
      </c>
      <c r="AE105" s="10">
        <f>3/24000000*OO[[#This Row],[88 (29JUN1985 21:00:00)-Water Temperature (C)]]*OO[[#This Row],[30]]</f>
        <v>1.0575388754733748E-5</v>
      </c>
      <c r="AF105" s="10">
        <f>3/24000000*OO[[#This Row],[88 (29JUN1985 21:00:00)-Water Temperature (C)]]*OO[[#This Row],[30]]</f>
        <v>1.0575388754733748E-5</v>
      </c>
      <c r="AG105" s="10">
        <f>3/24000000*OO[[#This Row],[89 (30JUN1985 00:00:00)-Water Temperature (C)]]*OO[[#This Row],[31]]</f>
        <v>9.3161528514124983E-6</v>
      </c>
      <c r="AH105" s="10">
        <f>3/24000000*OO[[#This Row],[90 (30JUN1985 03:00:00)-Water Temperature (C)]]*OO[[#This Row],[32]]</f>
        <v>8.5795461736774996E-6</v>
      </c>
      <c r="AI105" s="10">
        <f>3/24000000*OO[[#This Row],[91 (30JUN1985 06:00:00)-Water Temperature (C)]]*OO[[#This Row],[33]]</f>
        <v>7.9099516787737501E-6</v>
      </c>
      <c r="AJ105" s="10">
        <f>3/24000000*OO[[#This Row],[92 (30JUN1985 09:00:00)-Water Temperature (C)]]*OO[[#This Row],[34]]</f>
        <v>7.1385755878125013E-6</v>
      </c>
      <c r="AK105" s="10">
        <f>3/24000000*OO[[#This Row],[93 (30JUN1985 12:00:00)-Water Temperature (C)]]*OO[[#This Row],[35]]</f>
        <v>6.3202655693975001E-6</v>
      </c>
      <c r="AL105" s="10">
        <f>3/24000000*OO[[#This Row],[94 (30JUN1985 15:00:00)-Water Temperature (C)]]*OO[[#This Row],[36]]</f>
        <v>5.4170903419749999E-6</v>
      </c>
      <c r="AM105" s="10">
        <f>3/24000000*OO[[#This Row],[95 (30JUN1985 18:00:00)-Water Temperature (C)]]*OO[[#This Row],[37]]</f>
        <v>4.5486608913937499E-6</v>
      </c>
      <c r="AN105" s="10">
        <f>3/24000000*OO[[#This Row],[96 (30JUN1985 21:00:00)-Water Temperature (C)]]*OO[[#This Row],[38]]</f>
        <v>3.8739751328899992E-6</v>
      </c>
      <c r="AO105" s="10">
        <f>3/24000000*OO[[#This Row],[97 (01JUL1985 00:00:00)-Water Temperature (C)]]*OO[[#This Row],[39]]</f>
        <v>3.3410910473224996E-6</v>
      </c>
      <c r="AP105" s="10">
        <f>3/24000000*OO[[#This Row],[98 (01JUL1985 03:00:00)-Water Temperature (C)]]*OO[[#This Row],[40]]</f>
        <v>2.8703540144249991E-6</v>
      </c>
      <c r="AQ105" s="10">
        <f>3/24000000*OO[[#This Row],[99 (01JUL1985 06:00:00)-Water Temperature (C)]]*OO[[#This Row],[41]]</f>
        <v>2.3128466538075001E-6</v>
      </c>
      <c r="AR105" s="10">
        <f>3/24000000*OO[[#This Row],[100 (01JUL1985 09:00:00)-Water Temperature (C)]]*OO[[#This Row],[42]]</f>
        <v>1.718798659787E-6</v>
      </c>
      <c r="AS105" s="10">
        <f>3/24000000*OO[[#This Row],[101 (01JUL1985 12:00:00)-Water Temperature (C)]]*OO[[#This Row],[43]]</f>
        <v>1.2134170066116251E-6</v>
      </c>
      <c r="AT105" s="10">
        <f>3/24000000*OO[[#This Row],[102 (01JUL1985 15:00:00)-Water Temperature (C)]]*OO[[#This Row],[44]]</f>
        <v>8.5947634759349995E-7</v>
      </c>
      <c r="AU105" s="10">
        <f>3/24000000*OO[[#This Row],[103 (01JUL1985 18:00:00)-Water Temperature (C)]]*OO[[#This Row],[45]]</f>
        <v>6.3227626470224997E-7</v>
      </c>
      <c r="AV105" s="10">
        <f>3/24000000*OO[[#This Row],[104 (01JUL1985 21:00:00)-Water Temperature (C)]]*OO[[#This Row],[46]]</f>
        <v>4.9637557533437498E-7</v>
      </c>
      <c r="AW105" s="10">
        <f>3/24000000*OO[[#This Row],[105 (02JUL1985 00:00:00)-Water Temperature (C)]]*OO[[#This Row],[47]]</f>
        <v>4.1746364644099995E-7</v>
      </c>
      <c r="AX105" s="10">
        <f>3/24000000*OO[[#This Row],[106 (02JUL1985 03:00:00)-Water Temperature (C)]]*OO[[#This Row],[48]]</f>
        <v>3.7765827438912497E-7</v>
      </c>
      <c r="AY105" s="10">
        <f>3/24000000*OO[[#This Row],[107 (02JUL1985 06:00:00)-Water Temperature (C)]]*OO[[#This Row],[49]]</f>
        <v>3.5033708840837499E-7</v>
      </c>
      <c r="AZ105" s="10">
        <f>3/24000000*OO[[#This Row],[108 (02JUL1985 09:00:00)-Water Temperature (C)]]*OO[[#This Row],[50]]</f>
        <v>3.2350451457662501E-7</v>
      </c>
      <c r="BA105" s="10">
        <f>3/24000000*OO[[#This Row],[109 (02JUL1985 12:00:00)-Water Temperature (C)]]*OO[[#This Row],[51]]</f>
        <v>2.9458186388949997E-7</v>
      </c>
      <c r="BB105" s="10">
        <f>3/24000000*OO[[#This Row],[110 (02JUL1985 15:00:00)-Water Temperature (C)]]*OO[[#This Row],[52]]</f>
        <v>2.6335000411199999E-7</v>
      </c>
      <c r="BC105" s="10">
        <f>3/24000000*OO[[#This Row],[111 (02JUL1985 18:00:00)-Water Temperature (C)]]*OO[[#This Row],[53]]</f>
        <v>2.3110856378797496E-7</v>
      </c>
      <c r="BD105" s="10">
        <f>3/24000000*OO[[#This Row],[112 (02JUL1985 21:00:00)-Water Temperature (C)]]*OO[[#This Row],[54]]</f>
        <v>2.0793765713984998E-7</v>
      </c>
      <c r="BE105" s="10">
        <f>3/24000000*OO[[#This Row],[113 (03JUL1985 00:00:00)-Water Temperature (C)]]*OO[[#This Row],[55]]</f>
        <v>1.954820568569E-7</v>
      </c>
      <c r="BF105" s="10">
        <f>3/24000000*OO[[#This Row],[114 (03JUL1985 03:00:00)-Water Temperature (C)]]*OO[[#This Row],[56]]</f>
        <v>1.9277371164510004E-7</v>
      </c>
      <c r="BG105" s="10">
        <f>3/24000000*OO[[#This Row],[115 (03JUL1985 06:00:00)-Water Temperature (C)]]*OO[[#This Row],[57]]</f>
        <v>1.95127726337225E-7</v>
      </c>
      <c r="BH105" s="10">
        <f>3/24000000*OO[[#This Row],[116 (03JUL1985 09:00:00)-Water Temperature (C)]]*OO[[#This Row],[58]]</f>
        <v>1.9644965834487502E-7</v>
      </c>
      <c r="BI105" s="10">
        <f>3/24000000*OO[[#This Row],[117 (03JUL1985 12:00:00)-Water Temperature (C)]]*OO[[#This Row],[59]]</f>
        <v>1.9376111039624997E-7</v>
      </c>
      <c r="BJ105" s="10">
        <f>3/24000000*OO[[#This Row],[118 (03JUL1985 15:00:00)-Water Temperature (C)]]*OO[[#This Row],[60]]</f>
        <v>1.8325213390799998E-7</v>
      </c>
      <c r="BK105" s="10">
        <f>3/24000000*OO[[#This Row],[119 (03JUL1985 18:00:00)-Water Temperature (C)]]*OO[[#This Row],[61]]</f>
        <v>1.66638224193125E-7</v>
      </c>
      <c r="BL105" s="10">
        <f>3/24000000*OO[[#This Row],[120 (03JUL1985 21:00:00)-Water Temperature (C)]]*OO[[#This Row],[62]]</f>
        <v>1.5099011659447501E-7</v>
      </c>
      <c r="BM105" s="10">
        <f>3/24000000*OO[[#This Row],[121 (04JUL1985 00:00:00)-Water Temperature (C)]]*OO[[#This Row],[63]]</f>
        <v>1.413409305129E-7</v>
      </c>
      <c r="BN105" s="10">
        <f>3/24000000*OO[[#This Row],[122 (04JUL1985 03:00:00)-Water Temperature (C)]]*OO[[#This Row],[64]]</f>
        <v>1.4118079334270002E-7</v>
      </c>
      <c r="BO105" s="10">
        <f>3/24000000*OO[[#This Row],[123 (04JUL1985 06:00:00)-Water Temperature (C)]]*OO[[#This Row],[65]]</f>
        <v>1.4277444673017499E-7</v>
      </c>
      <c r="BP105" s="10">
        <f>3/24000000*OO[[#This Row],[124 (04JUL1985 09:00:00)-Water Temperature (C)]]*OO[[#This Row],[66]]</f>
        <v>1.416250925772625E-7</v>
      </c>
      <c r="BQ105" s="10">
        <f>3/24000000*OO[[#This Row],[125 (04JUL1985 12:00:00)-Water Temperature (C)]]*OO[[#This Row],[67]]</f>
        <v>1.3506684426217498E-7</v>
      </c>
      <c r="BR105" s="10">
        <f>3/24000000*OO[[#This Row],[126 (04JUL1985 15:00:00)-Water Temperature (C)]]*OO[[#This Row],[68]]</f>
        <v>1.2636521966363751E-7</v>
      </c>
      <c r="BS105" s="10">
        <f>3/24000000*OO[[#This Row],[127 (04JUL1985 18:00:00)-Water Temperature (C)]]*OO[[#This Row],[69]]</f>
        <v>1.1671034185088749E-7</v>
      </c>
      <c r="BT105" s="10">
        <f>3/24000000*OO[[#This Row],[128 (04JUL1985 21:00:00)-Water Temperature (C)]]*OO[[#This Row],[70]]</f>
        <v>1.0849201374915E-7</v>
      </c>
      <c r="BU105" s="10">
        <f>3/24000000*OO[[#This Row],[129 (05JUL1985 00:00:00)-Water Temperature (C)]]*OO[[#This Row],[71]]</f>
        <v>1.0211124348424999E-7</v>
      </c>
      <c r="BV105" s="10">
        <f>3/24000000*OO[[#This Row],[130 (05JUL1985 03:00:00)-Water Temperature (C)]]*OO[[#This Row],[72]]</f>
        <v>1.0001183395612501E-7</v>
      </c>
      <c r="BW105" s="10">
        <f>3/24000000*OO[[#This Row],[131 (05JUL1985 06:00:00)-Water Temperature (C)]]*OO[[#This Row],[73]]</f>
        <v>9.7792721687562492E-8</v>
      </c>
      <c r="BX105" s="10">
        <f>3/24000000*OO[[#This Row],[132 (05JUL1985 09:00:00)-Water Temperature (C)]]*OO[[#This Row],[74]]</f>
        <v>9.4313848701900004E-8</v>
      </c>
      <c r="BY105" s="10">
        <f>3/24000000*OO[[#This Row],[133 (05JUL1985 12:00:00)-Water Temperature (C)]]*OO[[#This Row],[75]]</f>
        <v>8.9205552652125003E-8</v>
      </c>
      <c r="BZ105" s="10">
        <f>3/24000000*OO[[#This Row],[134 (05JUL1985 15:00:00)-Water Temperature (C)]]*OO[[#This Row],[76]]</f>
        <v>8.19194567904E-8</v>
      </c>
      <c r="CA105" s="10">
        <f>3/24000000*OO[[#This Row],[135 (05JUL1985 18:00:00)-Water Temperature (C)]]*OO[[#This Row],[77]]</f>
        <v>7.4081043669999988E-8</v>
      </c>
      <c r="CB105" s="10">
        <f>3/24000000*OO[[#This Row],[136 (05JUL1985 21:00:00)-Water Temperature (C)]]*OO[[#This Row],[78]]</f>
        <v>6.7946610674649984E-8</v>
      </c>
      <c r="CC105" s="10">
        <f>3/24000000*OO[[#This Row],[137 (06JUL1985 00:00:00)-Water Temperature (C)]]*OO[[#This Row],[79]]</f>
        <v>6.43494436616E-8</v>
      </c>
      <c r="CD105" s="10">
        <f>3/24000000*OO[[#This Row],[138 (06JUL1985 03:00:00)-Water Temperature (C)]]*OO[[#This Row],[80]]</f>
        <v>6.4125443415475E-8</v>
      </c>
      <c r="CE105" s="10">
        <f>3/24000000*OO[[#This Row],[139 (06JUL1985 06:00:00)-Water Temperature (C)]]*OO[[#This Row],[81]]</f>
        <v>6.4884425459100004E-8</v>
      </c>
      <c r="CF105" s="10">
        <f>3/24000000*OO[[#This Row],[140 (06JUL1985 09:00:00)-Water Temperature (C)]]*OO[[#This Row],[82]]</f>
        <v>6.4978187800199997E-8</v>
      </c>
      <c r="CG105" s="10">
        <f>3/24000000*OO[[#This Row],[141 (06JUL1985 12:00:00)-Water Temperature (C)]]*OO[[#This Row],[83]]</f>
        <v>6.3309062550812504E-8</v>
      </c>
      <c r="CH105" s="10">
        <f>3/24000000*OO[[#This Row],[142 (06JUL1985 15:00:00)-Water Temperature (C)]]*OO[[#This Row],[84]]</f>
        <v>5.9535064957200002E-8</v>
      </c>
      <c r="CI105" s="10">
        <f>3/24000000*OO[[#This Row],[143 (06JUL1985 18:00:00)-Water Temperature (C)]]*OO[[#This Row],[85]]</f>
        <v>5.4595249146449995E-8</v>
      </c>
      <c r="CJ105" s="10">
        <f>3/24000000*OO[[#This Row],[144 (06JUL1985 21:00:00)-Water Temperature (C)]]*OO[[#This Row],[86]]</f>
        <v>5.0537504258999997E-8</v>
      </c>
      <c r="CK105" s="10">
        <f>3/24000000*OO[[#This Row],[145 (07JUL1985 00:00:00)-Water Temperature (C)]]*OO[[#This Row],[87]]</f>
        <v>4.8012517196600003E-8</v>
      </c>
      <c r="CL105" s="10">
        <f>3/24000000*OO[[#This Row],[146 (07JUL1985 03:00:00)-Water Temperature (C)]]*OO[[#This Row],[88]]</f>
        <v>4.8022072514624993E-8</v>
      </c>
      <c r="CM105" s="10">
        <f>3/24000000*OO[[#This Row],[147 (07JUL1985 06:00:00)-Water Temperature (C)]]*OO[[#This Row],[89]]</f>
        <v>4.7687709909674997E-8</v>
      </c>
      <c r="CN105" s="10">
        <f>3/24000000*OO[[#This Row],[148 (07JUL1985 09:00:00)-Water Temperature (C)]]*OO[[#This Row],[90]]</f>
        <v>4.6093540815824992E-8</v>
      </c>
      <c r="CO105" s="10">
        <f>3/24000000*OO[[#This Row],[149 (07JUL1985 12:00:00)-Water Temperature (C)]]*OO[[#This Row],[91]]</f>
        <v>4.3486693516025007E-8</v>
      </c>
      <c r="CP105" s="10">
        <f>3/24000000*OO[[#This Row],[150 (07JUL1985 15:00:00)-Water Temperature (C)]]*OO[[#This Row],[92]]</f>
        <v>4.1206904480462501E-8</v>
      </c>
      <c r="CQ105" s="10">
        <f>3/24000000*OO[[#This Row],[151 (07JUL1985 18:00:00)-Water Temperature (C)]]*OO[[#This Row],[93]]</f>
        <v>3.8384924209212497E-8</v>
      </c>
      <c r="CR105" s="10">
        <f>3/24000000*OO[[#This Row],[152 (07JUL1985 21:00:00)-Water Temperature (C)]]*OO[[#This Row],[94]]</f>
        <v>3.5423055429299995E-8</v>
      </c>
      <c r="CS105" s="10">
        <f>3/24000000*OO[[#This Row],[153 (08JUL1985 00:00:00)-Water Temperature (C)]]*OO[[#This Row],[95]]</f>
        <v>3.3082784205749997E-8</v>
      </c>
      <c r="CT105" s="10">
        <f>3/24000000*OO[[#This Row],[154 (08JUL1985 03:00:00)-Water Temperature (C)]]*OO[[#This Row],[96]]</f>
        <v>3.29263826728E-8</v>
      </c>
      <c r="CU105" s="10">
        <f>3/24000000*OO[[#This Row],[155 (08JUL1985 06:00:00)-Water Temperature (C)]]*OO[[#This Row],[97]]</f>
        <v>3.39351668690625E-8</v>
      </c>
      <c r="CV105" s="10">
        <f>3/24000000*OO[[#This Row],[156 (08JUL1985 09:00:00)-Water Temperature (C)]]*OO[[#This Row],[98]]</f>
        <v>3.4467961616400003E-8</v>
      </c>
      <c r="CW105" s="10">
        <f>3/24000000*OO[[#This Row],[157 (08JUL1985 12:00:00)-Water Temperature (C)]]*OO[[#This Row],[99]]</f>
        <v>3.3930944555324994E-8</v>
      </c>
    </row>
    <row r="106" spans="1:101" x14ac:dyDescent="0.35">
      <c r="A106" t="s">
        <v>111</v>
      </c>
      <c r="B106">
        <v>874.48339999999996</v>
      </c>
      <c r="C106" s="10">
        <f>3/24*OO[[#This Row],[59 (26JUN1985 06:00:00)-Water Temperature (C)]]*OO[[#This Row],[1]]/SUM(OO[1])</f>
        <v>0</v>
      </c>
      <c r="D106" s="10">
        <f>3/24*OO[[#This Row],[60 (26JUN1985 09:00:00)-Water Temperature (C)]]*OO[[#This Row],[2]]/SUM(OO[2])</f>
        <v>5.815573384073593E-36</v>
      </c>
      <c r="E106" s="10">
        <f>3/24*OO[[#This Row],[61 (26JUN1985 12:00:00)-Water Temperature (C)]]*OO[[#This Row],[3]]/SUM(OO[3])</f>
        <v>4.4257712342984263E-23</v>
      </c>
      <c r="F106" s="10">
        <f>3/24*OO[[#This Row],[62 (26JUN1985 15:00:00)-Water Temperature (C)]]*OO[[#This Row],[4]]/SUM(OO[4])</f>
        <v>1.1407881250676694E-11</v>
      </c>
      <c r="G106" s="10">
        <f>3/24*OO[[#This Row],[63 (26JUN1985 18:00:00)-Water Temperature (C)]]*OO[[#This Row],[5]]/SUM(OO[5])</f>
        <v>3.1493461859819431E-5</v>
      </c>
      <c r="H106" s="10">
        <f>3/24*OO[[#This Row],[64 (26JUN1985 21:00:00)-Water Temperature (C)]]*OO[[#This Row],[6]]/SUM(OO[6])</f>
        <v>6.2080803633264145E-3</v>
      </c>
      <c r="I106" s="10">
        <f>3/24*OO[[#This Row],[65 (27JUN1985 00:00:00)-Water Temperature (C)]]*OO[[#This Row],[7]]/SUM(OO[7])</f>
        <v>6.4562323910334715E-2</v>
      </c>
      <c r="J106" s="10">
        <f>3/24*OO[[#This Row],[66 (27JUN1985 03:00:00)-Water Temperature (C)]]*OO[[#This Row],[8]]/SUM(OO[8])</f>
        <v>0.11978775020842462</v>
      </c>
      <c r="K106" s="10">
        <f>3/24*OO[[#This Row],[67 (27JUN1985 06:00:00)-Water Temperature (C)]]*OO[[#This Row],[9]]/SUM(OO[9])</f>
        <v>7.1047429515157592E-2</v>
      </c>
      <c r="L106" s="10">
        <f>3/24*OO[[#This Row],[68 (27JUN1985 09:00:00)-Water Temperature (C)]]*OO[[#This Row],[10]]/SUM(OO[10])</f>
        <v>1.9264865201049947E-2</v>
      </c>
      <c r="M106" s="10">
        <f>3/24*OO[[#This Row],[69 (27JUN1985 12:00:00)-Water Temperature (C)]]*OO[[#This Row],[11]]/SUM(OO[11])</f>
        <v>3.1787726851260742E-3</v>
      </c>
      <c r="N106" s="10">
        <f>3/24*OO[[#This Row],[70 (27JUN1985 15:00:00)-Water Temperature (C)]]*OO[[#This Row],[12]]/SUM(OO[12])</f>
        <v>4.3577844840266174E-4</v>
      </c>
      <c r="O106" s="10">
        <f>3/24*OO[[#This Row],[71 (27JUN1985 18:00:00)-Water Temperature (C)]]*OO[[#This Row],[13]]/SUM(OO[13])</f>
        <v>1.0055641425275526E-4</v>
      </c>
      <c r="P106" s="10">
        <f>3/24*OO[[#This Row],[72 (27JUN1985 21:00:00)-Water Temperature (C)]]*OO[[#This Row],[14]]/SUM(OO[14])</f>
        <v>6.4879724194354414E-5</v>
      </c>
      <c r="Q106" s="10">
        <f>3/24*OO[[#This Row],[73 (28JUN1985 00:00:00)-Water Temperature (C)]]*OO[[#This Row],[15]]/SUM(OO[15])</f>
        <v>6.5713015450186702E-5</v>
      </c>
      <c r="R106" s="10">
        <f>3/24*OO[[#This Row],[74 (28JUN1985 03:00:00)-Water Temperature (C)]]*OO[[#This Row],[16]]/SUM(OO[16])</f>
        <v>7.1693922896046903E-5</v>
      </c>
      <c r="S106" s="10">
        <f>3/24*OO[[#This Row],[75 (28JUN1985 06:00:00)-Water Temperature (C)]]*OO[[#This Row],[17]]/SUM(OO[17])</f>
        <v>7.3163224995348908E-5</v>
      </c>
      <c r="T106" s="10">
        <f>3/24*OO[[#This Row],[76 (28JUN1985 09:00:00)-Water Temperature (C)]]*OO[[#This Row],[18]]/SUM(OO[18])</f>
        <v>6.8959364411648875E-5</v>
      </c>
      <c r="U106" s="10">
        <f>3/24*OO[[#This Row],[77 (28JUN1985 12:00:00)-Water Temperature (C)]]*OO[[#This Row],[19]]/SUM(OO[19])</f>
        <v>6.1948853092657209E-5</v>
      </c>
      <c r="V106" s="10">
        <f>3/24000000*OO[[#This Row],[78 (28JUN1985 15:00:00)-Water Temperature (C)]]*OO[[#This Row],[20]]</f>
        <v>5.3800966905375E-5</v>
      </c>
      <c r="W106" s="10">
        <f>3/24000000*OO[[#This Row],[79 (28JUN1985 18:00:00)-Water Temperature (C)]]*OO[[#This Row],[21]]</f>
        <v>4.5755060054799998E-5</v>
      </c>
      <c r="X106" s="10">
        <f>3/24000000*OO[[#This Row],[80 (28JUN1985 21:00:00)-Water Temperature (C)]]*OO[[#This Row],[22]]</f>
        <v>3.9035131432649996E-5</v>
      </c>
      <c r="Y106" s="10">
        <f>3/24000000*OO[[#This Row],[81 (29JUN1985 00:00:00)-Water Temperature (C)]]*OO[[#This Row],[23]]</f>
        <v>3.4287634028249999E-5</v>
      </c>
      <c r="Z106" s="10">
        <f>3/24000000*OO[[#This Row],[82 (29JUN1985 03:00:00)-Water Temperature (C)]]*OO[[#This Row],[24]]</f>
        <v>3.1143354983999996E-5</v>
      </c>
      <c r="AA106" s="10">
        <f>3/24000000*OO[[#This Row],[83 (29JUN1985 06:00:00)-Water Temperature (C)]]*OO[[#This Row],[25]]</f>
        <v>2.7716180029525E-5</v>
      </c>
      <c r="AB106" s="10">
        <f>3/24000000*OO[[#This Row],[84 (29JUN1985 09:00:00)-Water Temperature (C)]]*OO[[#This Row],[26]]</f>
        <v>2.4656586523659999E-5</v>
      </c>
      <c r="AC106" s="10">
        <f>3/24000000*OO[[#This Row],[85 (29JUN1985 12:00:00)-Water Temperature (C)]]*OO[[#This Row],[27]]</f>
        <v>2.173577980329E-5</v>
      </c>
      <c r="AD106" s="10">
        <f>3/24000000*OO[[#This Row],[86 (29JUN1985 15:00:00)-Water Temperature (C)]]*OO[[#This Row],[28]]</f>
        <v>1.8717597024832499E-5</v>
      </c>
      <c r="AE106" s="10">
        <f>3/24000000*OO[[#This Row],[88 (29JUN1985 21:00:00)-Water Temperature (C)]]*OO[[#This Row],[30]]</f>
        <v>1.354640906333E-5</v>
      </c>
      <c r="AF106" s="10">
        <f>3/24000000*OO[[#This Row],[88 (29JUN1985 21:00:00)-Water Temperature (C)]]*OO[[#This Row],[30]]</f>
        <v>1.354640906333E-5</v>
      </c>
      <c r="AG106" s="10">
        <f>3/24000000*OO[[#This Row],[89 (30JUN1985 00:00:00)-Water Temperature (C)]]*OO[[#This Row],[31]]</f>
        <v>1.1911935388997502E-5</v>
      </c>
      <c r="AH106" s="10">
        <f>3/24000000*OO[[#This Row],[90 (30JUN1985 03:00:00)-Water Temperature (C)]]*OO[[#This Row],[32]]</f>
        <v>1.0969470809549998E-5</v>
      </c>
      <c r="AI106" s="10">
        <f>3/24000000*OO[[#This Row],[91 (30JUN1985 06:00:00)-Water Temperature (C)]]*OO[[#This Row],[33]]</f>
        <v>1.012414236854E-5</v>
      </c>
      <c r="AJ106" s="10">
        <f>3/24000000*OO[[#This Row],[92 (30JUN1985 09:00:00)-Water Temperature (C)]]*OO[[#This Row],[34]]</f>
        <v>9.1642928933000005E-6</v>
      </c>
      <c r="AK106" s="10">
        <f>3/24000000*OO[[#This Row],[93 (30JUN1985 12:00:00)-Water Temperature (C)]]*OO[[#This Row],[35]]</f>
        <v>8.1132155736749999E-6</v>
      </c>
      <c r="AL106" s="10">
        <f>3/24000000*OO[[#This Row],[94 (30JUN1985 15:00:00)-Water Temperature (C)]]*OO[[#This Row],[36]]</f>
        <v>6.9473100649499987E-6</v>
      </c>
      <c r="AM106" s="10">
        <f>3/24000000*OO[[#This Row],[95 (30JUN1985 18:00:00)-Water Temperature (C)]]*OO[[#This Row],[37]]</f>
        <v>5.8250919050887505E-6</v>
      </c>
      <c r="AN106" s="10">
        <f>3/24000000*OO[[#This Row],[96 (30JUN1985 21:00:00)-Water Temperature (C)]]*OO[[#This Row],[38]]</f>
        <v>4.9469881353387497E-6</v>
      </c>
      <c r="AO106" s="10">
        <f>3/24000000*OO[[#This Row],[97 (01JUL1985 00:00:00)-Water Temperature (C)]]*OO[[#This Row],[39]]</f>
        <v>4.2653917028687496E-6</v>
      </c>
      <c r="AP106" s="10">
        <f>3/24000000*OO[[#This Row],[98 (01JUL1985 03:00:00)-Water Temperature (C)]]*OO[[#This Row],[40]]</f>
        <v>3.6881010933249993E-6</v>
      </c>
      <c r="AQ106" s="10">
        <f>3/24000000*OO[[#This Row],[99 (01JUL1985 06:00:00)-Water Temperature (C)]]*OO[[#This Row],[41]]</f>
        <v>3.0023989543062499E-6</v>
      </c>
      <c r="AR106" s="10">
        <f>3/24000000*OO[[#This Row],[100 (01JUL1985 09:00:00)-Water Temperature (C)]]*OO[[#This Row],[42]]</f>
        <v>2.2545332925449999E-6</v>
      </c>
      <c r="AS106" s="10">
        <f>3/24000000*OO[[#This Row],[101 (01JUL1985 12:00:00)-Water Temperature (C)]]*OO[[#This Row],[43]]</f>
        <v>1.597614629052E-6</v>
      </c>
      <c r="AT106" s="10">
        <f>3/24000000*OO[[#This Row],[102 (01JUL1985 15:00:00)-Water Temperature (C)]]*OO[[#This Row],[44]]</f>
        <v>1.1262023636777499E-6</v>
      </c>
      <c r="AU106" s="10">
        <f>3/24000000*OO[[#This Row],[103 (01JUL1985 18:00:00)-Water Temperature (C)]]*OO[[#This Row],[45]]</f>
        <v>8.2128139656149998E-7</v>
      </c>
      <c r="AV106" s="10">
        <f>3/24000000*OO[[#This Row],[104 (01JUL1985 21:00:00)-Water Temperature (C)]]*OO[[#This Row],[46]]</f>
        <v>6.38038450026E-7</v>
      </c>
      <c r="AW106" s="10">
        <f>3/24000000*OO[[#This Row],[105 (02JUL1985 00:00:00)-Water Temperature (C)]]*OO[[#This Row],[47]]</f>
        <v>5.3230017476562489E-7</v>
      </c>
      <c r="AX106" s="10">
        <f>3/24000000*OO[[#This Row],[106 (02JUL1985 03:00:00)-Water Temperature (C)]]*OO[[#This Row],[48]]</f>
        <v>4.7944769218899996E-7</v>
      </c>
      <c r="AY106" s="10">
        <f>3/24000000*OO[[#This Row],[107 (02JUL1985 06:00:00)-Water Temperature (C)]]*OO[[#This Row],[49]]</f>
        <v>4.44445198864125E-7</v>
      </c>
      <c r="AZ106" s="10">
        <f>3/24000000*OO[[#This Row],[108 (02JUL1985 09:00:00)-Water Temperature (C)]]*OO[[#This Row],[50]]</f>
        <v>4.1112120024112503E-7</v>
      </c>
      <c r="BA106" s="10">
        <f>3/24000000*OO[[#This Row],[109 (02JUL1985 12:00:00)-Water Temperature (C)]]*OO[[#This Row],[51]]</f>
        <v>3.7418344184249997E-7</v>
      </c>
      <c r="BB106" s="10">
        <f>3/24000000*OO[[#This Row],[110 (02JUL1985 15:00:00)-Water Temperature (C)]]*OO[[#This Row],[52]]</f>
        <v>3.3383509728937497E-7</v>
      </c>
      <c r="BC106" s="10">
        <f>3/24000000*OO[[#This Row],[111 (02JUL1985 18:00:00)-Water Temperature (C)]]*OO[[#This Row],[53]]</f>
        <v>2.9199527861149997E-7</v>
      </c>
      <c r="BD106" s="10">
        <f>3/24000000*OO[[#This Row],[112 (02JUL1985 21:00:00)-Water Temperature (C)]]*OO[[#This Row],[54]]</f>
        <v>2.6151193607099999E-7</v>
      </c>
      <c r="BE106" s="10">
        <f>3/24000000*OO[[#This Row],[113 (03JUL1985 00:00:00)-Water Temperature (C)]]*OO[[#This Row],[55]]</f>
        <v>2.4449356113099999E-7</v>
      </c>
      <c r="BF106" s="10">
        <f>3/24000000*OO[[#This Row],[114 (03JUL1985 03:00:00)-Water Temperature (C)]]*OO[[#This Row],[56]]</f>
        <v>2.4055821735592501E-7</v>
      </c>
      <c r="BG106" s="10">
        <f>3/24000000*OO[[#This Row],[115 (03JUL1985 06:00:00)-Water Temperature (C)]]*OO[[#This Row],[57]]</f>
        <v>2.4329058236684997E-7</v>
      </c>
      <c r="BH106" s="10">
        <f>3/24000000*OO[[#This Row],[116 (03JUL1985 09:00:00)-Water Temperature (C)]]*OO[[#This Row],[58]]</f>
        <v>2.4533121732E-7</v>
      </c>
      <c r="BI106" s="10">
        <f>3/24000000*OO[[#This Row],[117 (03JUL1985 12:00:00)-Water Temperature (C)]]*OO[[#This Row],[59]]</f>
        <v>2.4260441123817495E-7</v>
      </c>
      <c r="BJ106" s="10">
        <f>3/24000000*OO[[#This Row],[118 (03JUL1985 15:00:00)-Water Temperature (C)]]*OO[[#This Row],[60]]</f>
        <v>2.3006173240880004E-7</v>
      </c>
      <c r="BK106" s="10">
        <f>3/24000000*OO[[#This Row],[119 (03JUL1985 18:00:00)-Water Temperature (C)]]*OO[[#This Row],[61]]</f>
        <v>2.0958476126040002E-7</v>
      </c>
      <c r="BL106" s="10">
        <f>3/24000000*OO[[#This Row],[120 (03JUL1985 21:00:00)-Water Temperature (C)]]*OO[[#This Row],[62]]</f>
        <v>1.8977285290149998E-7</v>
      </c>
      <c r="BM106" s="10">
        <f>3/24000000*OO[[#This Row],[121 (04JUL1985 00:00:00)-Water Temperature (C)]]*OO[[#This Row],[63]]</f>
        <v>1.7708280869025E-7</v>
      </c>
      <c r="BN106" s="10">
        <f>3/24000000*OO[[#This Row],[122 (04JUL1985 03:00:00)-Water Temperature (C)]]*OO[[#This Row],[64]]</f>
        <v>1.766614211765E-7</v>
      </c>
      <c r="BO106" s="10">
        <f>3/24000000*OO[[#This Row],[123 (04JUL1985 06:00:00)-Water Temperature (C)]]*OO[[#This Row],[65]]</f>
        <v>1.7864376322694999E-7</v>
      </c>
      <c r="BP106" s="10">
        <f>3/24000000*OO[[#This Row],[124 (04JUL1985 09:00:00)-Water Temperature (C)]]*OO[[#This Row],[66]]</f>
        <v>1.7765953744192497E-7</v>
      </c>
      <c r="BQ106" s="10">
        <f>3/24000000*OO[[#This Row],[125 (04JUL1985 12:00:00)-Water Temperature (C)]]*OO[[#This Row],[67]]</f>
        <v>1.6955435711449999E-7</v>
      </c>
      <c r="BR106" s="10">
        <f>3/24000000*OO[[#This Row],[126 (04JUL1985 15:00:00)-Water Temperature (C)]]*OO[[#This Row],[68]]</f>
        <v>1.5858487433274999E-7</v>
      </c>
      <c r="BS106" s="10">
        <f>3/24000000*OO[[#This Row],[127 (04JUL1985 18:00:00)-Water Temperature (C)]]*OO[[#This Row],[69]]</f>
        <v>1.46269875675E-7</v>
      </c>
      <c r="BT106" s="10">
        <f>3/24000000*OO[[#This Row],[128 (04JUL1985 21:00:00)-Water Temperature (C)]]*OO[[#This Row],[70]]</f>
        <v>1.3589246475E-7</v>
      </c>
      <c r="BU106" s="10">
        <f>3/24000000*OO[[#This Row],[129 (05JUL1985 00:00:00)-Water Temperature (C)]]*OO[[#This Row],[71]]</f>
        <v>1.27833151206475E-7</v>
      </c>
      <c r="BV106" s="10">
        <f>3/24000000*OO[[#This Row],[130 (05JUL1985 03:00:00)-Water Temperature (C)]]*OO[[#This Row],[72]]</f>
        <v>1.2528619401903748E-7</v>
      </c>
      <c r="BW106" s="10">
        <f>3/24000000*OO[[#This Row],[131 (05JUL1985 06:00:00)-Water Temperature (C)]]*OO[[#This Row],[73]]</f>
        <v>1.2261158938199998E-7</v>
      </c>
      <c r="BX106" s="10">
        <f>3/24000000*OO[[#This Row],[132 (05JUL1985 09:00:00)-Water Temperature (C)]]*OO[[#This Row],[74]]</f>
        <v>1.18564827503275E-7</v>
      </c>
      <c r="BY106" s="10">
        <f>3/24000000*OO[[#This Row],[133 (05JUL1985 12:00:00)-Water Temperature (C)]]*OO[[#This Row],[75]]</f>
        <v>1.1222949960624998E-7</v>
      </c>
      <c r="BZ106" s="10">
        <f>3/24000000*OO[[#This Row],[134 (05JUL1985 15:00:00)-Water Temperature (C)]]*OO[[#This Row],[76]]</f>
        <v>1.03075614305825E-7</v>
      </c>
      <c r="CA106" s="10">
        <f>3/24000000*OO[[#This Row],[135 (05JUL1985 18:00:00)-Water Temperature (C)]]*OO[[#This Row],[77]]</f>
        <v>9.3157648400062488E-8</v>
      </c>
      <c r="CB106" s="10">
        <f>3/24000000*OO[[#This Row],[136 (05JUL1985 21:00:00)-Water Temperature (C)]]*OO[[#This Row],[78]]</f>
        <v>8.5196657598499999E-8</v>
      </c>
      <c r="CC106" s="10">
        <f>3/24000000*OO[[#This Row],[137 (06JUL1985 00:00:00)-Water Temperature (C)]]*OO[[#This Row],[79]]</f>
        <v>8.0435256579850004E-8</v>
      </c>
      <c r="CD106" s="10">
        <f>3/24000000*OO[[#This Row],[138 (06JUL1985 03:00:00)-Water Temperature (C)]]*OO[[#This Row],[80]]</f>
        <v>8.007177453404999E-8</v>
      </c>
      <c r="CE106" s="10">
        <f>3/24000000*OO[[#This Row],[139 (06JUL1985 06:00:00)-Water Temperature (C)]]*OO[[#This Row],[81]]</f>
        <v>8.101342534818751E-8</v>
      </c>
      <c r="CF106" s="10">
        <f>3/24000000*OO[[#This Row],[140 (06JUL1985 09:00:00)-Water Temperature (C)]]*OO[[#This Row],[82]]</f>
        <v>8.1309261902174988E-8</v>
      </c>
      <c r="CG106" s="10">
        <f>3/24000000*OO[[#This Row],[141 (06JUL1985 12:00:00)-Water Temperature (C)]]*OO[[#This Row],[83]]</f>
        <v>7.9333355932187502E-8</v>
      </c>
      <c r="CH106" s="10">
        <f>3/24000000*OO[[#This Row],[142 (06JUL1985 15:00:00)-Water Temperature (C)]]*OO[[#This Row],[84]]</f>
        <v>7.4685822314249992E-8</v>
      </c>
      <c r="CI106" s="10">
        <f>3/24000000*OO[[#This Row],[143 (06JUL1985 18:00:00)-Water Temperature (C)]]*OO[[#This Row],[85]]</f>
        <v>6.8460864337062497E-8</v>
      </c>
      <c r="CJ106" s="10">
        <f>3/24000000*OO[[#This Row],[144 (06JUL1985 21:00:00)-Water Temperature (C)]]*OO[[#This Row],[86]]</f>
        <v>6.3227461973200006E-8</v>
      </c>
      <c r="CK106" s="10">
        <f>3/24000000*OO[[#This Row],[145 (07JUL1985 00:00:00)-Water Temperature (C)]]*OO[[#This Row],[87]]</f>
        <v>5.9903373126799992E-8</v>
      </c>
      <c r="CL106" s="10">
        <f>3/24000000*OO[[#This Row],[146 (07JUL1985 03:00:00)-Water Temperature (C)]]*OO[[#This Row],[88]]</f>
        <v>5.9891108091912483E-8</v>
      </c>
      <c r="CM106" s="10">
        <f>3/24000000*OO[[#This Row],[147 (07JUL1985 06:00:00)-Water Temperature (C)]]*OO[[#This Row],[89]]</f>
        <v>5.9500993250000007E-8</v>
      </c>
      <c r="CN106" s="10">
        <f>3/24000000*OO[[#This Row],[148 (07JUL1985 09:00:00)-Water Temperature (C)]]*OO[[#This Row],[90]]</f>
        <v>5.76652854334E-8</v>
      </c>
      <c r="CO106" s="10">
        <f>3/24000000*OO[[#This Row],[149 (07JUL1985 12:00:00)-Water Temperature (C)]]*OO[[#This Row],[91]]</f>
        <v>5.4446961582199992E-8</v>
      </c>
      <c r="CP106" s="10">
        <f>3/24000000*OO[[#This Row],[150 (07JUL1985 15:00:00)-Water Temperature (C)]]*OO[[#This Row],[92]]</f>
        <v>5.1589679574999999E-8</v>
      </c>
      <c r="CQ106" s="10">
        <f>3/24000000*OO[[#This Row],[151 (07JUL1985 18:00:00)-Water Temperature (C)]]*OO[[#This Row],[93]]</f>
        <v>4.8113258802649994E-8</v>
      </c>
      <c r="CR106" s="10">
        <f>3/24000000*OO[[#This Row],[152 (07JUL1985 21:00:00)-Water Temperature (C)]]*OO[[#This Row],[94]]</f>
        <v>4.4449423025962508E-8</v>
      </c>
      <c r="CS106" s="10">
        <f>3/24000000*OO[[#This Row],[153 (08JUL1985 00:00:00)-Water Temperature (C)]]*OO[[#This Row],[95]]</f>
        <v>4.1463398823737503E-8</v>
      </c>
      <c r="CT106" s="10">
        <f>3/24000000*OO[[#This Row],[154 (08JUL1985 03:00:00)-Water Temperature (C)]]*OO[[#This Row],[96]]</f>
        <v>4.1167323044399992E-8</v>
      </c>
      <c r="CU106" s="10">
        <f>3/24000000*OO[[#This Row],[155 (08JUL1985 06:00:00)-Water Temperature (C)]]*OO[[#This Row],[97]]</f>
        <v>4.2348892557124999E-8</v>
      </c>
      <c r="CV106" s="10">
        <f>3/24000000*OO[[#This Row],[156 (08JUL1985 09:00:00)-Water Temperature (C)]]*OO[[#This Row],[98]]</f>
        <v>4.3091238465674999E-8</v>
      </c>
      <c r="CW106" s="10">
        <f>3/24000000*OO[[#This Row],[157 (08JUL1985 12:00:00)-Water Temperature (C)]]*OO[[#This Row],[99]]</f>
        <v>4.2504784391024991E-8</v>
      </c>
    </row>
    <row r="107" spans="1:101" x14ac:dyDescent="0.35">
      <c r="A107" t="s">
        <v>112</v>
      </c>
      <c r="B107">
        <v>842.08920000000001</v>
      </c>
      <c r="C107" s="10">
        <f>3/24*OO[[#This Row],[59 (26JUN1985 06:00:00)-Water Temperature (C)]]*OO[[#This Row],[1]]/SUM(OO[1])</f>
        <v>0</v>
      </c>
      <c r="D107" s="10">
        <f>3/24*OO[[#This Row],[60 (26JUN1985 09:00:00)-Water Temperature (C)]]*OO[[#This Row],[2]]/SUM(OO[2])</f>
        <v>8.7275419659313009E-37</v>
      </c>
      <c r="E107" s="10">
        <f>3/24*OO[[#This Row],[61 (26JUN1985 12:00:00)-Water Temperature (C)]]*OO[[#This Row],[3]]/SUM(OO[3])</f>
        <v>7.7460522535589812E-24</v>
      </c>
      <c r="F107" s="10">
        <f>3/24*OO[[#This Row],[62 (26JUN1985 15:00:00)-Water Temperature (C)]]*OO[[#This Row],[4]]/SUM(OO[4])</f>
        <v>2.1744947265508298E-12</v>
      </c>
      <c r="G107" s="10">
        <f>3/24*OO[[#This Row],[63 (26JUN1985 18:00:00)-Water Temperature (C)]]*OO[[#This Row],[5]]/SUM(OO[5])</f>
        <v>1.6024407300794038E-5</v>
      </c>
      <c r="H107" s="10">
        <f>3/24*OO[[#This Row],[64 (26JUN1985 21:00:00)-Water Temperature (C)]]*OO[[#This Row],[6]]/SUM(OO[6])</f>
        <v>4.4282038453572828E-3</v>
      </c>
      <c r="I107" s="10">
        <f>3/24*OO[[#This Row],[65 (27JUN1985 00:00:00)-Water Temperature (C)]]*OO[[#This Row],[7]]/SUM(OO[7])</f>
        <v>5.6583934542890027E-2</v>
      </c>
      <c r="J107" s="10">
        <f>3/24*OO[[#This Row],[66 (27JUN1985 03:00:00)-Water Temperature (C)]]*OO[[#This Row],[8]]/SUM(OO[8])</f>
        <v>0.12210555814844783</v>
      </c>
      <c r="K107" s="10">
        <f>3/24*OO[[#This Row],[67 (27JUN1985 06:00:00)-Water Temperature (C)]]*OO[[#This Row],[9]]/SUM(OO[9])</f>
        <v>8.1000139111855468E-2</v>
      </c>
      <c r="L107" s="10">
        <f>3/24*OO[[#This Row],[68 (27JUN1985 09:00:00)-Water Temperature (C)]]*OO[[#This Row],[10]]/SUM(OO[10])</f>
        <v>2.3900746045488697E-2</v>
      </c>
      <c r="M107" s="10">
        <f>3/24*OO[[#This Row],[69 (27JUN1985 12:00:00)-Water Temperature (C)]]*OO[[#This Row],[11]]/SUM(OO[11])</f>
        <v>4.1600928811104916E-3</v>
      </c>
      <c r="N107" s="10">
        <f>3/24*OO[[#This Row],[70 (27JUN1985 15:00:00)-Water Temperature (C)]]*OO[[#This Row],[12]]/SUM(OO[12])</f>
        <v>5.7140208542593774E-4</v>
      </c>
      <c r="O107" s="10">
        <f>3/24*OO[[#This Row],[71 (27JUN1985 18:00:00)-Water Temperature (C)]]*OO[[#This Row],[13]]/SUM(OO[13])</f>
        <v>1.1726857444724292E-4</v>
      </c>
      <c r="P107" s="10">
        <f>3/24*OO[[#This Row],[72 (27JUN1985 21:00:00)-Water Temperature (C)]]*OO[[#This Row],[14]]/SUM(OO[14])</f>
        <v>6.7867605317228409E-5</v>
      </c>
      <c r="Q107" s="10">
        <f>3/24*OO[[#This Row],[73 (28JUN1985 00:00:00)-Water Temperature (C)]]*OO[[#This Row],[15]]/SUM(OO[15])</f>
        <v>6.7041642208204107E-5</v>
      </c>
      <c r="R107" s="10">
        <f>3/24*OO[[#This Row],[74 (28JUN1985 03:00:00)-Water Temperature (C)]]*OO[[#This Row],[16]]/SUM(OO[16])</f>
        <v>7.3374555393279943E-5</v>
      </c>
      <c r="S107" s="10">
        <f>3/24*OO[[#This Row],[75 (28JUN1985 06:00:00)-Water Temperature (C)]]*OO[[#This Row],[17]]/SUM(OO[17])</f>
        <v>7.5561902363091899E-5</v>
      </c>
      <c r="T107" s="10">
        <f>3/24*OO[[#This Row],[76 (28JUN1985 09:00:00)-Water Temperature (C)]]*OO[[#This Row],[18]]/SUM(OO[18])</f>
        <v>7.1862169641969008E-5</v>
      </c>
      <c r="U107" s="10">
        <f>3/24*OO[[#This Row],[77 (28JUN1985 12:00:00)-Water Temperature (C)]]*OO[[#This Row],[19]]/SUM(OO[19])</f>
        <v>6.4787732818867317E-5</v>
      </c>
      <c r="V107" s="10">
        <f>3/24000000*OO[[#This Row],[78 (28JUN1985 15:00:00)-Water Temperature (C)]]*OO[[#This Row],[20]]</f>
        <v>5.6390809433174994E-5</v>
      </c>
      <c r="W107" s="10">
        <f>3/24000000*OO[[#This Row],[79 (28JUN1985 18:00:00)-Water Temperature (C)]]*OO[[#This Row],[21]]</f>
        <v>4.7997344121824997E-5</v>
      </c>
      <c r="X107" s="10">
        <f>3/24000000*OO[[#This Row],[80 (28JUN1985 21:00:00)-Water Temperature (C)]]*OO[[#This Row],[22]]</f>
        <v>4.0946805925000005E-5</v>
      </c>
      <c r="Y107" s="10">
        <f>3/24000000*OO[[#This Row],[81 (29JUN1985 00:00:00)-Water Temperature (C)]]*OO[[#This Row],[23]]</f>
        <v>3.5922901953599996E-5</v>
      </c>
      <c r="Z107" s="10">
        <f>3/24000000*OO[[#This Row],[82 (29JUN1985 03:00:00)-Water Temperature (C)]]*OO[[#This Row],[24]]</f>
        <v>3.2619126248987502E-5</v>
      </c>
      <c r="AA107" s="10">
        <f>3/24000000*OO[[#This Row],[83 (29JUN1985 06:00:00)-Water Temperature (C)]]*OO[[#This Row],[25]]</f>
        <v>2.9070998271025001E-5</v>
      </c>
      <c r="AB107" s="10">
        <f>3/24000000*OO[[#This Row],[84 (29JUN1985 09:00:00)-Water Temperature (C)]]*OO[[#This Row],[26]]</f>
        <v>2.5949543579049999E-5</v>
      </c>
      <c r="AC107" s="10">
        <f>3/24000000*OO[[#This Row],[85 (29JUN1985 12:00:00)-Water Temperature (C)]]*OO[[#This Row],[27]]</f>
        <v>2.2879597125701247E-5</v>
      </c>
      <c r="AD107" s="10">
        <f>3/24000000*OO[[#This Row],[86 (29JUN1985 15:00:00)-Water Temperature (C)]]*OO[[#This Row],[28]]</f>
        <v>1.9744550994797496E-5</v>
      </c>
      <c r="AE107" s="10">
        <f>3/24000000*OO[[#This Row],[88 (29JUN1985 21:00:00)-Water Temperature (C)]]*OO[[#This Row],[30]]</f>
        <v>1.427098833966125E-5</v>
      </c>
      <c r="AF107" s="10">
        <f>3/24000000*OO[[#This Row],[88 (29JUN1985 21:00:00)-Water Temperature (C)]]*OO[[#This Row],[30]]</f>
        <v>1.427098833966125E-5</v>
      </c>
      <c r="AG107" s="10">
        <f>3/24000000*OO[[#This Row],[89 (30JUN1985 00:00:00)-Water Temperature (C)]]*OO[[#This Row],[31]]</f>
        <v>1.2527428737112499E-5</v>
      </c>
      <c r="AH107" s="10">
        <f>3/24000000*OO[[#This Row],[90 (30JUN1985 03:00:00)-Water Temperature (C)]]*OO[[#This Row],[32]]</f>
        <v>1.1533108945593748E-5</v>
      </c>
      <c r="AI107" s="10">
        <f>3/24000000*OO[[#This Row],[91 (30JUN1985 06:00:00)-Water Temperature (C)]]*OO[[#This Row],[33]]</f>
        <v>1.06475058267825E-5</v>
      </c>
      <c r="AJ107" s="10">
        <f>3/24000000*OO[[#This Row],[92 (30JUN1985 09:00:00)-Water Temperature (C)]]*OO[[#This Row],[34]]</f>
        <v>9.6593462909812504E-6</v>
      </c>
      <c r="AK107" s="10">
        <f>3/24000000*OO[[#This Row],[93 (30JUN1985 12:00:00)-Water Temperature (C)]]*OO[[#This Row],[35]]</f>
        <v>8.5562297862300005E-6</v>
      </c>
      <c r="AL107" s="10">
        <f>3/24000000*OO[[#This Row],[94 (30JUN1985 15:00:00)-Water Temperature (C)]]*OO[[#This Row],[36]]</f>
        <v>7.3266620672237491E-6</v>
      </c>
      <c r="AM107" s="10">
        <f>3/24000000*OO[[#This Row],[95 (30JUN1985 18:00:00)-Water Temperature (C)]]*OO[[#This Row],[37]]</f>
        <v>6.1417464787874995E-6</v>
      </c>
      <c r="AN107" s="10">
        <f>3/24000000*OO[[#This Row],[96 (30JUN1985 21:00:00)-Water Temperature (C)]]*OO[[#This Row],[38]]</f>
        <v>5.2089921355562495E-6</v>
      </c>
      <c r="AO107" s="10">
        <f>3/24000000*OO[[#This Row],[97 (01JUL1985 00:00:00)-Water Temperature (C)]]*OO[[#This Row],[39]]</f>
        <v>4.4911088831924995E-6</v>
      </c>
      <c r="AP107" s="10">
        <f>3/24000000*OO[[#This Row],[98 (01JUL1985 03:00:00)-Water Temperature (C)]]*OO[[#This Row],[40]]</f>
        <v>3.9051647342362499E-6</v>
      </c>
      <c r="AQ107" s="10">
        <f>3/24000000*OO[[#This Row],[99 (01JUL1985 06:00:00)-Water Temperature (C)]]*OO[[#This Row],[41]]</f>
        <v>3.2088231818999998E-6</v>
      </c>
      <c r="AR107" s="10">
        <f>3/24000000*OO[[#This Row],[100 (01JUL1985 09:00:00)-Water Temperature (C)]]*OO[[#This Row],[42]]</f>
        <v>2.4332790962768748E-6</v>
      </c>
      <c r="AS107" s="10">
        <f>3/24000000*OO[[#This Row],[101 (01JUL1985 12:00:00)-Water Temperature (C)]]*OO[[#This Row],[43]]</f>
        <v>1.73259375861E-6</v>
      </c>
      <c r="AT107" s="10">
        <f>3/24000000*OO[[#This Row],[102 (01JUL1985 15:00:00)-Water Temperature (C)]]*OO[[#This Row],[44]]</f>
        <v>1.2172076487944999E-6</v>
      </c>
      <c r="AU107" s="10">
        <f>3/24000000*OO[[#This Row],[103 (01JUL1985 18:00:00)-Water Temperature (C)]]*OO[[#This Row],[45]]</f>
        <v>8.8147133261250004E-7</v>
      </c>
      <c r="AV107" s="10">
        <f>3/24000000*OO[[#This Row],[104 (01JUL1985 21:00:00)-Water Temperature (C)]]*OO[[#This Row],[46]]</f>
        <v>6.7852984102312493E-7</v>
      </c>
      <c r="AW107" s="10">
        <f>3/24000000*OO[[#This Row],[105 (02JUL1985 00:00:00)-Water Temperature (C)]]*OO[[#This Row],[47]]</f>
        <v>5.6189785595699998E-7</v>
      </c>
      <c r="AX107" s="10">
        <f>3/24000000*OO[[#This Row],[106 (02JUL1985 03:00:00)-Water Temperature (C)]]*OO[[#This Row],[48]]</f>
        <v>5.0388931900124997E-7</v>
      </c>
      <c r="AY107" s="10">
        <f>3/24000000*OO[[#This Row],[107 (02JUL1985 06:00:00)-Water Temperature (C)]]*OO[[#This Row],[49]]</f>
        <v>4.6665084658137505E-7</v>
      </c>
      <c r="AZ107" s="10">
        <f>3/24000000*OO[[#This Row],[108 (02JUL1985 09:00:00)-Water Temperature (C)]]*OO[[#This Row],[50]]</f>
        <v>4.3229800961549994E-7</v>
      </c>
      <c r="BA107" s="10">
        <f>3/24000000*OO[[#This Row],[109 (02JUL1985 12:00:00)-Water Temperature (C)]]*OO[[#This Row],[51]]</f>
        <v>3.9340809793349993E-7</v>
      </c>
      <c r="BB107" s="10">
        <f>3/24000000*OO[[#This Row],[110 (02JUL1985 15:00:00)-Water Temperature (C)]]*OO[[#This Row],[52]]</f>
        <v>3.5044797866499994E-7</v>
      </c>
      <c r="BC107" s="10">
        <f>3/24000000*OO[[#This Row],[111 (02JUL1985 18:00:00)-Water Temperature (C)]]*OO[[#This Row],[53]]</f>
        <v>3.0569034077049997E-7</v>
      </c>
      <c r="BD107" s="10">
        <f>3/24000000*OO[[#This Row],[112 (02JUL1985 21:00:00)-Water Temperature (C)]]*OO[[#This Row],[54]]</f>
        <v>2.7274708439550003E-7</v>
      </c>
      <c r="BE107" s="10">
        <f>3/24000000*OO[[#This Row],[113 (03JUL1985 00:00:00)-Water Temperature (C)]]*OO[[#This Row],[55]]</f>
        <v>2.5369803212312498E-7</v>
      </c>
      <c r="BF107" s="10">
        <f>3/24000000*OO[[#This Row],[114 (03JUL1985 03:00:00)-Water Temperature (C)]]*OO[[#This Row],[56]]</f>
        <v>2.4903224030987496E-7</v>
      </c>
      <c r="BG107" s="10">
        <f>3/24000000*OO[[#This Row],[115 (03JUL1985 06:00:00)-Water Temperature (C)]]*OO[[#This Row],[57]]</f>
        <v>2.5155539814284998E-7</v>
      </c>
      <c r="BH107" s="10">
        <f>3/24000000*OO[[#This Row],[116 (03JUL1985 09:00:00)-Water Temperature (C)]]*OO[[#This Row],[58]]</f>
        <v>2.5405393672421249E-7</v>
      </c>
      <c r="BI107" s="10">
        <f>3/24000000*OO[[#This Row],[117 (03JUL1985 12:00:00)-Water Temperature (C)]]*OO[[#This Row],[59]]</f>
        <v>2.5179372064192498E-7</v>
      </c>
      <c r="BJ107" s="10">
        <f>3/24000000*OO[[#This Row],[118 (03JUL1985 15:00:00)-Water Temperature (C)]]*OO[[#This Row],[60]]</f>
        <v>2.3939593467299998E-7</v>
      </c>
      <c r="BK107" s="10">
        <f>3/24000000*OO[[#This Row],[119 (03JUL1985 18:00:00)-Water Temperature (C)]]*OO[[#This Row],[61]]</f>
        <v>2.1846536405672496E-7</v>
      </c>
      <c r="BL107" s="10">
        <f>3/24000000*OO[[#This Row],[120 (03JUL1985 21:00:00)-Water Temperature (C)]]*OO[[#This Row],[62]]</f>
        <v>1.9780019780303751E-7</v>
      </c>
      <c r="BM107" s="10">
        <f>3/24000000*OO[[#This Row],[121 (04JUL1985 00:00:00)-Water Temperature (C)]]*OO[[#This Row],[63]]</f>
        <v>1.8406166133039998E-7</v>
      </c>
      <c r="BN107" s="10">
        <f>3/24000000*OO[[#This Row],[122 (04JUL1985 03:00:00)-Water Temperature (C)]]*OO[[#This Row],[64]]</f>
        <v>1.8336526876079998E-7</v>
      </c>
      <c r="BO107" s="10">
        <f>3/24000000*OO[[#This Row],[123 (04JUL1985 06:00:00)-Water Temperature (C)]]*OO[[#This Row],[65]]</f>
        <v>1.8539695547519996E-7</v>
      </c>
      <c r="BP107" s="10">
        <f>3/24000000*OO[[#This Row],[124 (04JUL1985 09:00:00)-Water Temperature (C)]]*OO[[#This Row],[66]]</f>
        <v>1.8476890986468749E-7</v>
      </c>
      <c r="BQ107" s="10">
        <f>3/24000000*OO[[#This Row],[125 (04JUL1985 12:00:00)-Water Temperature (C)]]*OO[[#This Row],[67]]</f>
        <v>1.7651929185975E-7</v>
      </c>
      <c r="BR107" s="10">
        <f>3/24000000*OO[[#This Row],[126 (04JUL1985 15:00:00)-Water Temperature (C)]]*OO[[#This Row],[68]]</f>
        <v>1.6508818919298751E-7</v>
      </c>
      <c r="BS107" s="10">
        <f>3/24000000*OO[[#This Row],[127 (04JUL1985 18:00:00)-Water Temperature (C)]]*OO[[#This Row],[69]]</f>
        <v>1.5210035791714998E-7</v>
      </c>
      <c r="BT107" s="10">
        <f>3/24000000*OO[[#This Row],[128 (04JUL1985 21:00:00)-Water Temperature (C)]]*OO[[#This Row],[70]]</f>
        <v>1.4124195954993752E-7</v>
      </c>
      <c r="BU107" s="10">
        <f>3/24000000*OO[[#This Row],[129 (05JUL1985 00:00:00)-Water Temperature (C)]]*OO[[#This Row],[71]]</f>
        <v>1.3279203495187499E-7</v>
      </c>
      <c r="BV107" s="10">
        <f>3/24000000*OO[[#This Row],[130 (05JUL1985 03:00:00)-Water Temperature (C)]]*OO[[#This Row],[72]]</f>
        <v>1.3019417710658749E-7</v>
      </c>
      <c r="BW107" s="10">
        <f>3/24000000*OO[[#This Row],[131 (05JUL1985 06:00:00)-Water Temperature (C)]]*OO[[#This Row],[73]]</f>
        <v>1.275072595295125E-7</v>
      </c>
      <c r="BX107" s="10">
        <f>3/24000000*OO[[#This Row],[132 (05JUL1985 09:00:00)-Water Temperature (C)]]*OO[[#This Row],[74]]</f>
        <v>1.2358036636975E-7</v>
      </c>
      <c r="BY107" s="10">
        <f>3/24000000*OO[[#This Row],[133 (05JUL1985 12:00:00)-Water Temperature (C)]]*OO[[#This Row],[75]]</f>
        <v>1.1708850624997498E-7</v>
      </c>
      <c r="BZ107" s="10">
        <f>3/24000000*OO[[#This Row],[134 (05JUL1985 15:00:00)-Water Temperature (C)]]*OO[[#This Row],[76]]</f>
        <v>1.0756539753852499E-7</v>
      </c>
      <c r="CA107" s="10">
        <f>3/24000000*OO[[#This Row],[135 (05JUL1985 18:00:00)-Water Temperature (C)]]*OO[[#This Row],[77]]</f>
        <v>9.7176187105199996E-8</v>
      </c>
      <c r="CB107" s="10">
        <f>3/24000000*OO[[#This Row],[136 (05JUL1985 21:00:00)-Water Temperature (C)]]*OO[[#This Row],[78]]</f>
        <v>8.866985531084999E-8</v>
      </c>
      <c r="CC107" s="10">
        <f>3/24000000*OO[[#This Row],[137 (06JUL1985 00:00:00)-Water Temperature (C)]]*OO[[#This Row],[79]]</f>
        <v>8.3467935703537485E-8</v>
      </c>
      <c r="CD107" s="10">
        <f>3/24000000*OO[[#This Row],[138 (06JUL1985 03:00:00)-Water Temperature (C)]]*OO[[#This Row],[80]]</f>
        <v>8.2988948772799985E-8</v>
      </c>
      <c r="CE107" s="10">
        <f>3/24000000*OO[[#This Row],[139 (06JUL1985 06:00:00)-Water Temperature (C)]]*OO[[#This Row],[81]]</f>
        <v>8.3948869191600011E-8</v>
      </c>
      <c r="CF107" s="10">
        <f>3/24000000*OO[[#This Row],[140 (06JUL1985 09:00:00)-Water Temperature (C)]]*OO[[#This Row],[82]]</f>
        <v>8.4398816038424982E-8</v>
      </c>
      <c r="CG107" s="10">
        <f>3/24000000*OO[[#This Row],[141 (06JUL1985 12:00:00)-Water Temperature (C)]]*OO[[#This Row],[83]]</f>
        <v>8.246756201895E-8</v>
      </c>
      <c r="CH107" s="10">
        <f>3/24000000*OO[[#This Row],[142 (06JUL1985 15:00:00)-Water Temperature (C)]]*OO[[#This Row],[84]]</f>
        <v>7.7727256213062503E-8</v>
      </c>
      <c r="CI107" s="10">
        <f>3/24000000*OO[[#This Row],[143 (06JUL1985 18:00:00)-Water Temperature (C)]]*OO[[#This Row],[85]]</f>
        <v>7.123360777229999E-8</v>
      </c>
      <c r="CJ107" s="10">
        <f>3/24000000*OO[[#This Row],[144 (06JUL1985 21:00:00)-Water Temperature (C)]]*OO[[#This Row],[86]]</f>
        <v>6.5673537506912503E-8</v>
      </c>
      <c r="CK107" s="10">
        <f>3/24000000*OO[[#This Row],[145 (07JUL1985 00:00:00)-Water Temperature (C)]]*OO[[#This Row],[87]]</f>
        <v>6.2058591795749998E-8</v>
      </c>
      <c r="CL107" s="10">
        <f>3/24000000*OO[[#This Row],[146 (07JUL1985 03:00:00)-Water Temperature (C)]]*OO[[#This Row],[88]]</f>
        <v>6.2006207698574994E-8</v>
      </c>
      <c r="CM107" s="10">
        <f>3/24000000*OO[[#This Row],[147 (07JUL1985 06:00:00)-Water Temperature (C)]]*OO[[#This Row],[89]]</f>
        <v>6.1616310206737502E-8</v>
      </c>
      <c r="CN107" s="10">
        <f>3/24000000*OO[[#This Row],[148 (07JUL1985 09:00:00)-Water Temperature (C)]]*OO[[#This Row],[90]]</f>
        <v>5.983790735600001E-8</v>
      </c>
      <c r="CO107" s="10">
        <f>3/24000000*OO[[#This Row],[149 (07JUL1985 12:00:00)-Water Temperature (C)]]*OO[[#This Row],[91]]</f>
        <v>5.6577635616000004E-8</v>
      </c>
      <c r="CP107" s="10">
        <f>3/24000000*OO[[#This Row],[150 (07JUL1985 15:00:00)-Water Temperature (C)]]*OO[[#This Row],[92]]</f>
        <v>5.3592150157250002E-8</v>
      </c>
      <c r="CQ107" s="10">
        <f>3/24000000*OO[[#This Row],[151 (07JUL1985 18:00:00)-Water Temperature (C)]]*OO[[#This Row],[93]]</f>
        <v>5.0029000019800001E-8</v>
      </c>
      <c r="CR107" s="10">
        <f>3/24000000*OO[[#This Row],[152 (07JUL1985 21:00:00)-Water Temperature (C)]]*OO[[#This Row],[94]]</f>
        <v>4.6271262697199994E-8</v>
      </c>
      <c r="CS107" s="10">
        <f>3/24000000*OO[[#This Row],[153 (08JUL1985 00:00:00)-Water Temperature (C)]]*OO[[#This Row],[95]]</f>
        <v>4.3127136235649996E-8</v>
      </c>
      <c r="CT107" s="10">
        <f>3/24000000*OO[[#This Row],[154 (08JUL1985 03:00:00)-Water Temperature (C)]]*OO[[#This Row],[96]]</f>
        <v>4.2721703512099998E-8</v>
      </c>
      <c r="CU107" s="10">
        <f>3/24000000*OO[[#This Row],[155 (08JUL1985 06:00:00)-Water Temperature (C)]]*OO[[#This Row],[97]]</f>
        <v>4.3863734152274994E-8</v>
      </c>
      <c r="CV107" s="10">
        <f>3/24000000*OO[[#This Row],[156 (08JUL1985 09:00:00)-Water Temperature (C)]]*OO[[#This Row],[98]]</f>
        <v>4.4691352397600004E-8</v>
      </c>
      <c r="CW107" s="10">
        <f>3/24000000*OO[[#This Row],[157 (08JUL1985 12:00:00)-Water Temperature (C)]]*OO[[#This Row],[99]]</f>
        <v>4.4169270314749995E-8</v>
      </c>
    </row>
    <row r="108" spans="1:101" x14ac:dyDescent="0.35">
      <c r="A108" t="s">
        <v>113</v>
      </c>
      <c r="B108">
        <v>843.14689999999996</v>
      </c>
      <c r="C108" s="10">
        <f>3/24*OO[[#This Row],[59 (26JUN1985 06:00:00)-Water Temperature (C)]]*OO[[#This Row],[1]]/SUM(OO[1])</f>
        <v>0</v>
      </c>
      <c r="D108" s="10">
        <f>3/24*OO[[#This Row],[60 (26JUN1985 09:00:00)-Water Temperature (C)]]*OO[[#This Row],[2]]/SUM(OO[2])</f>
        <v>8.3434946193360533E-38</v>
      </c>
      <c r="E108" s="10">
        <f>3/24*OO[[#This Row],[61 (26JUN1985 12:00:00)-Water Temperature (C)]]*OO[[#This Row],[3]]/SUM(OO[3])</f>
        <v>9.2654157326181586E-25</v>
      </c>
      <c r="F108" s="10">
        <f>3/24*OO[[#This Row],[62 (26JUN1985 15:00:00)-Water Temperature (C)]]*OO[[#This Row],[4]]/SUM(OO[4])</f>
        <v>2.9286838131203705E-13</v>
      </c>
      <c r="G108" s="10">
        <f>3/24*OO[[#This Row],[63 (26JUN1985 18:00:00)-Water Temperature (C)]]*OO[[#This Row],[5]]/SUM(OO[5])</f>
        <v>6.8666756421460956E-6</v>
      </c>
      <c r="H108" s="10">
        <f>3/24*OO[[#This Row],[64 (26JUN1985 21:00:00)-Water Temperature (C)]]*OO[[#This Row],[6]]/SUM(OO[6])</f>
        <v>2.6325330414879015E-3</v>
      </c>
      <c r="I108" s="10">
        <f>3/24*OO[[#This Row],[65 (27JUN1985 00:00:00)-Water Temperature (C)]]*OO[[#This Row],[7]]/SUM(OO[7])</f>
        <v>4.0784135810168577E-2</v>
      </c>
      <c r="J108" s="10">
        <f>3/24*OO[[#This Row],[66 (27JUN1985 03:00:00)-Water Temperature (C)]]*OO[[#This Row],[8]]/SUM(OO[8])</f>
        <v>0.10117849474565192</v>
      </c>
      <c r="K108" s="10">
        <f>3/24*OO[[#This Row],[67 (27JUN1985 06:00:00)-Water Temperature (C)]]*OO[[#This Row],[9]]/SUM(OO[9])</f>
        <v>7.4514008471618182E-2</v>
      </c>
      <c r="L108" s="10">
        <f>3/24*OO[[#This Row],[68 (27JUN1985 09:00:00)-Water Temperature (C)]]*OO[[#This Row],[10]]/SUM(OO[10])</f>
        <v>2.3789516606313392E-2</v>
      </c>
      <c r="M108" s="10">
        <f>3/24*OO[[#This Row],[69 (27JUN1985 12:00:00)-Water Temperature (C)]]*OO[[#This Row],[11]]/SUM(OO[11])</f>
        <v>4.3588748089615414E-3</v>
      </c>
      <c r="N108" s="10">
        <f>3/24*OO[[#This Row],[70 (27JUN1985 15:00:00)-Water Temperature (C)]]*OO[[#This Row],[12]]/SUM(OO[12])</f>
        <v>6.0446354388907187E-4</v>
      </c>
      <c r="O108" s="10">
        <f>3/24*OO[[#This Row],[71 (27JUN1985 18:00:00)-Water Temperature (C)]]*OO[[#This Row],[13]]/SUM(OO[13])</f>
        <v>1.1291107809903522E-4</v>
      </c>
      <c r="P108" s="10">
        <f>3/24*OO[[#This Row],[72 (27JUN1985 21:00:00)-Water Temperature (C)]]*OO[[#This Row],[14]]/SUM(OO[14])</f>
        <v>5.8506127682306987E-5</v>
      </c>
      <c r="Q108" s="10">
        <f>3/24*OO[[#This Row],[73 (28JUN1985 00:00:00)-Water Temperature (C)]]*OO[[#This Row],[15]]/SUM(OO[15])</f>
        <v>5.6120666817620873E-5</v>
      </c>
      <c r="R108" s="10">
        <f>3/24*OO[[#This Row],[74 (28JUN1985 03:00:00)-Water Temperature (C)]]*OO[[#This Row],[16]]/SUM(OO[16])</f>
        <v>6.1435421491775114E-5</v>
      </c>
      <c r="S108" s="10">
        <f>3/24*OO[[#This Row],[75 (28JUN1985 06:00:00)-Water Temperature (C)]]*OO[[#This Row],[17]]/SUM(OO[17])</f>
        <v>6.368983499506397E-5</v>
      </c>
      <c r="T108" s="10">
        <f>3/24*OO[[#This Row],[76 (28JUN1985 09:00:00)-Water Temperature (C)]]*OO[[#This Row],[18]]/SUM(OO[18])</f>
        <v>6.0993021693201912E-5</v>
      </c>
      <c r="U108" s="10">
        <f>3/24*OO[[#This Row],[77 (28JUN1985 12:00:00)-Water Temperature (C)]]*OO[[#This Row],[19]]/SUM(OO[19])</f>
        <v>5.5114542499442763E-5</v>
      </c>
      <c r="V108" s="10">
        <f>3/24000000*OO[[#This Row],[78 (28JUN1985 15:00:00)-Water Temperature (C)]]*OO[[#This Row],[20]]</f>
        <v>4.8065431224149997E-5</v>
      </c>
      <c r="W108" s="10">
        <f>3/24000000*OO[[#This Row],[79 (28JUN1985 18:00:00)-Water Temperature (C)]]*OO[[#This Row],[21]]</f>
        <v>4.0938136105125E-5</v>
      </c>
      <c r="X108" s="10">
        <f>3/24000000*OO[[#This Row],[80 (28JUN1985 21:00:00)-Water Temperature (C)]]*OO[[#This Row],[22]]</f>
        <v>3.49300659532E-5</v>
      </c>
      <c r="Y108" s="10">
        <f>3/24000000*OO[[#This Row],[81 (29JUN1985 00:00:00)-Water Temperature (C)]]*OO[[#This Row],[23]]</f>
        <v>3.0607318496925001E-5</v>
      </c>
      <c r="Z108" s="10">
        <f>3/24000000*OO[[#This Row],[82 (29JUN1985 03:00:00)-Water Temperature (C)]]*OO[[#This Row],[24]]</f>
        <v>2.7778625687350002E-5</v>
      </c>
      <c r="AA108" s="10">
        <f>3/24000000*OO[[#This Row],[83 (29JUN1985 06:00:00)-Water Temperature (C)]]*OO[[#This Row],[25]]</f>
        <v>2.478286222665E-5</v>
      </c>
      <c r="AB108" s="10">
        <f>3/24000000*OO[[#This Row],[84 (29JUN1985 09:00:00)-Water Temperature (C)]]*OO[[#This Row],[26]]</f>
        <v>2.218919993682E-5</v>
      </c>
      <c r="AC108" s="10">
        <f>3/24000000*OO[[#This Row],[85 (29JUN1985 12:00:00)-Water Temperature (C)]]*OO[[#This Row],[27]]</f>
        <v>1.9572931958032497E-5</v>
      </c>
      <c r="AD108" s="10">
        <f>3/24000000*OO[[#This Row],[86 (29JUN1985 15:00:00)-Water Temperature (C)]]*OO[[#This Row],[28]]</f>
        <v>1.6932698629769998E-5</v>
      </c>
      <c r="AE108" s="10">
        <f>3/24000000*OO[[#This Row],[88 (29JUN1985 21:00:00)-Water Temperature (C)]]*OO[[#This Row],[30]]</f>
        <v>1.2275863241623749E-5</v>
      </c>
      <c r="AF108" s="10">
        <f>3/24000000*OO[[#This Row],[88 (29JUN1985 21:00:00)-Water Temperature (C)]]*OO[[#This Row],[30]]</f>
        <v>1.2275863241623749E-5</v>
      </c>
      <c r="AG108" s="10">
        <f>3/24000000*OO[[#This Row],[89 (30JUN1985 00:00:00)-Water Temperature (C)]]*OO[[#This Row],[31]]</f>
        <v>1.0776207223015001E-5</v>
      </c>
      <c r="AH108" s="10">
        <f>3/24000000*OO[[#This Row],[90 (30JUN1985 03:00:00)-Water Temperature (C)]]*OO[[#This Row],[32]]</f>
        <v>9.9372471869999997E-6</v>
      </c>
      <c r="AI108" s="10">
        <f>3/24000000*OO[[#This Row],[91 (30JUN1985 06:00:00)-Water Temperature (C)]]*OO[[#This Row],[33]]</f>
        <v>9.1972342569799997E-6</v>
      </c>
      <c r="AJ108" s="10">
        <f>3/24000000*OO[[#This Row],[92 (30JUN1985 09:00:00)-Water Temperature (C)]]*OO[[#This Row],[34]]</f>
        <v>8.3829288026874984E-6</v>
      </c>
      <c r="AK108" s="10">
        <f>3/24000000*OO[[#This Row],[93 (30JUN1985 12:00:00)-Water Temperature (C)]]*OO[[#This Row],[35]]</f>
        <v>7.4541341377999997E-6</v>
      </c>
      <c r="AL108" s="10">
        <f>3/24000000*OO[[#This Row],[94 (30JUN1985 15:00:00)-Water Temperature (C)]]*OO[[#This Row],[36]]</f>
        <v>6.4087971968700002E-6</v>
      </c>
      <c r="AM108" s="10">
        <f>3/24000000*OO[[#This Row],[95 (30JUN1985 18:00:00)-Water Temperature (C)]]*OO[[#This Row],[37]]</f>
        <v>5.3897062869100001E-6</v>
      </c>
      <c r="AN108" s="10">
        <f>3/24000000*OO[[#This Row],[96 (30JUN1985 21:00:00)-Water Temperature (C)]]*OO[[#This Row],[38]]</f>
        <v>4.5796850734249995E-6</v>
      </c>
      <c r="AO108" s="10">
        <f>3/24000000*OO[[#This Row],[97 (01JUL1985 00:00:00)-Water Temperature (C)]]*OO[[#This Row],[39]]</f>
        <v>3.9557566132349995E-6</v>
      </c>
      <c r="AP108" s="10">
        <f>3/24000000*OO[[#This Row],[98 (01JUL1985 03:00:00)-Water Temperature (C)]]*OO[[#This Row],[40]]</f>
        <v>3.4598936013625001E-6</v>
      </c>
      <c r="AQ108" s="10">
        <f>3/24000000*OO[[#This Row],[99 (01JUL1985 06:00:00)-Water Temperature (C)]]*OO[[#This Row],[41]]</f>
        <v>2.8719054052537499E-6</v>
      </c>
      <c r="AR108" s="10">
        <f>3/24000000*OO[[#This Row],[100 (01JUL1985 09:00:00)-Water Temperature (C)]]*OO[[#This Row],[42]]</f>
        <v>2.1994432398034996E-6</v>
      </c>
      <c r="AS108" s="10">
        <f>3/24000000*OO[[#This Row],[101 (01JUL1985 12:00:00)-Water Temperature (C)]]*OO[[#This Row],[43]]</f>
        <v>1.5767607768648747E-6</v>
      </c>
      <c r="AT108" s="10">
        <f>3/24000000*OO[[#This Row],[102 (01JUL1985 15:00:00)-Water Temperature (C)]]*OO[[#This Row],[44]]</f>
        <v>1.1059869860016249E-6</v>
      </c>
      <c r="AU108" s="10">
        <f>3/24000000*OO[[#This Row],[103 (01JUL1985 18:00:00)-Water Temperature (C)]]*OO[[#This Row],[45]]</f>
        <v>7.9672958913187499E-7</v>
      </c>
      <c r="AV108" s="10">
        <f>3/24000000*OO[[#This Row],[104 (01JUL1985 21:00:00)-Water Temperature (C)]]*OO[[#This Row],[46]]</f>
        <v>6.0839895433050007E-7</v>
      </c>
      <c r="AW108" s="10">
        <f>3/24000000*OO[[#This Row],[105 (02JUL1985 00:00:00)-Water Temperature (C)]]*OO[[#This Row],[47]]</f>
        <v>5.0022286500862494E-7</v>
      </c>
      <c r="AX108" s="10">
        <f>3/24000000*OO[[#This Row],[106 (02JUL1985 03:00:00)-Water Temperature (C)]]*OO[[#This Row],[48]]</f>
        <v>4.4646704899537492E-7</v>
      </c>
      <c r="AY108" s="10">
        <f>3/24000000*OO[[#This Row],[107 (02JUL1985 06:00:00)-Water Temperature (C)]]*OO[[#This Row],[49]]</f>
        <v>4.1293825844287501E-7</v>
      </c>
      <c r="AZ108" s="10">
        <f>3/24000000*OO[[#This Row],[108 (02JUL1985 09:00:00)-Water Temperature (C)]]*OO[[#This Row],[50]]</f>
        <v>3.8306291492287503E-7</v>
      </c>
      <c r="BA108" s="10">
        <f>3/24000000*OO[[#This Row],[109 (02JUL1985 12:00:00)-Water Temperature (C)]]*OO[[#This Row],[51]]</f>
        <v>3.4874039110599995E-7</v>
      </c>
      <c r="BB108" s="10">
        <f>3/24000000*OO[[#This Row],[110 (02JUL1985 15:00:00)-Water Temperature (C)]]*OO[[#This Row],[52]]</f>
        <v>3.1050780475149999E-7</v>
      </c>
      <c r="BC108" s="10">
        <f>3/24000000*OO[[#This Row],[111 (02JUL1985 18:00:00)-Water Temperature (C)]]*OO[[#This Row],[53]]</f>
        <v>2.70307473113625E-7</v>
      </c>
      <c r="BD108" s="10">
        <f>3/24000000*OO[[#This Row],[112 (02JUL1985 21:00:00)-Water Temperature (C)]]*OO[[#This Row],[54]]</f>
        <v>2.4041592156907496E-7</v>
      </c>
      <c r="BE108" s="10">
        <f>3/24000000*OO[[#This Row],[113 (03JUL1985 00:00:00)-Water Temperature (C)]]*OO[[#This Row],[55]]</f>
        <v>2.2254973312162501E-7</v>
      </c>
      <c r="BF108" s="10">
        <f>3/24000000*OO[[#This Row],[114 (03JUL1985 03:00:00)-Water Temperature (C)]]*OO[[#This Row],[56]]</f>
        <v>2.1786740644654999E-7</v>
      </c>
      <c r="BG108" s="10">
        <f>3/24000000*OO[[#This Row],[115 (03JUL1985 06:00:00)-Water Temperature (C)]]*OO[[#This Row],[57]]</f>
        <v>2.198508310965E-7</v>
      </c>
      <c r="BH108" s="10">
        <f>3/24000000*OO[[#This Row],[116 (03JUL1985 09:00:00)-Water Temperature (C)]]*OO[[#This Row],[58]]</f>
        <v>2.2226148916531249E-7</v>
      </c>
      <c r="BI108" s="10">
        <f>3/24000000*OO[[#This Row],[117 (03JUL1985 12:00:00)-Water Temperature (C)]]*OO[[#This Row],[59]]</f>
        <v>2.2078195515512497E-7</v>
      </c>
      <c r="BJ108" s="10">
        <f>3/24000000*OO[[#This Row],[118 (03JUL1985 15:00:00)-Water Temperature (C)]]*OO[[#This Row],[60]]</f>
        <v>2.1060172382112501E-7</v>
      </c>
      <c r="BK108" s="10">
        <f>3/24000000*OO[[#This Row],[119 (03JUL1985 18:00:00)-Water Temperature (C)]]*OO[[#This Row],[61]]</f>
        <v>1.9257414597851251E-7</v>
      </c>
      <c r="BL108" s="10">
        <f>3/24000000*OO[[#This Row],[120 (03JUL1985 21:00:00)-Water Temperature (C)]]*OO[[#This Row],[62]]</f>
        <v>1.744450368616E-7</v>
      </c>
      <c r="BM108" s="10">
        <f>3/24000000*OO[[#This Row],[121 (04JUL1985 00:00:00)-Water Temperature (C)]]*OO[[#This Row],[63]]</f>
        <v>1.6188473031139999E-7</v>
      </c>
      <c r="BN108" s="10">
        <f>3/24000000*OO[[#This Row],[122 (04JUL1985 03:00:00)-Water Temperature (C)]]*OO[[#This Row],[64]]</f>
        <v>1.6095682589179999E-7</v>
      </c>
      <c r="BO108" s="10">
        <f>3/24000000*OO[[#This Row],[123 (04JUL1985 06:00:00)-Water Temperature (C)]]*OO[[#This Row],[65]]</f>
        <v>1.6266263965769998E-7</v>
      </c>
      <c r="BP108" s="10">
        <f>3/24000000*OO[[#This Row],[124 (04JUL1985 09:00:00)-Water Temperature (C)]]*OO[[#This Row],[66]]</f>
        <v>1.6251934325835E-7</v>
      </c>
      <c r="BQ108" s="10">
        <f>3/24000000*OO[[#This Row],[125 (04JUL1985 12:00:00)-Water Temperature (C)]]*OO[[#This Row],[67]]</f>
        <v>1.555568302985125E-7</v>
      </c>
      <c r="BR108" s="10">
        <f>3/24000000*OO[[#This Row],[126 (04JUL1985 15:00:00)-Water Temperature (C)]]*OO[[#This Row],[68]]</f>
        <v>1.4557270372014999E-7</v>
      </c>
      <c r="BS108" s="10">
        <f>3/24000000*OO[[#This Row],[127 (04JUL1985 18:00:00)-Water Temperature (C)]]*OO[[#This Row],[69]]</f>
        <v>1.3403379643249999E-7</v>
      </c>
      <c r="BT108" s="10">
        <f>3/24000000*OO[[#This Row],[128 (04JUL1985 21:00:00)-Water Temperature (C)]]*OO[[#This Row],[70]]</f>
        <v>1.2441711931267499E-7</v>
      </c>
      <c r="BU108" s="10">
        <f>3/24000000*OO[[#This Row],[129 (05JUL1985 00:00:00)-Water Temperature (C)]]*OO[[#This Row],[71]]</f>
        <v>1.168784294856E-7</v>
      </c>
      <c r="BV108" s="10">
        <f>3/24000000*OO[[#This Row],[130 (05JUL1985 03:00:00)-Water Temperature (C)]]*OO[[#This Row],[72]]</f>
        <v>1.1456320540875E-7</v>
      </c>
      <c r="BW108" s="10">
        <f>3/24000000*OO[[#This Row],[131 (05JUL1985 06:00:00)-Water Temperature (C)]]*OO[[#This Row],[73]]</f>
        <v>1.1227193986552499E-7</v>
      </c>
      <c r="BX108" s="10">
        <f>3/24000000*OO[[#This Row],[132 (05JUL1985 09:00:00)-Water Temperature (C)]]*OO[[#This Row],[74]]</f>
        <v>1.0903487129872499E-7</v>
      </c>
      <c r="BY108" s="10">
        <f>3/24000000*OO[[#This Row],[133 (05JUL1985 12:00:00)-Water Temperature (C)]]*OO[[#This Row],[75]]</f>
        <v>1.0344554554319998E-7</v>
      </c>
      <c r="BZ108" s="10">
        <f>3/24000000*OO[[#This Row],[134 (05JUL1985 15:00:00)-Water Temperature (C)]]*OO[[#This Row],[76]]</f>
        <v>9.5117210926762502E-8</v>
      </c>
      <c r="CA108" s="10">
        <f>3/24000000*OO[[#This Row],[135 (05JUL1985 18:00:00)-Water Temperature (C)]]*OO[[#This Row],[77]]</f>
        <v>8.5914039449474996E-8</v>
      </c>
      <c r="CB108" s="10">
        <f>3/24000000*OO[[#This Row],[136 (05JUL1985 21:00:00)-Water Temperature (C)]]*OO[[#This Row],[78]]</f>
        <v>7.825196702605E-8</v>
      </c>
      <c r="CC108" s="10">
        <f>3/24000000*OO[[#This Row],[137 (06JUL1985 00:00:00)-Water Temperature (C)]]*OO[[#This Row],[79]]</f>
        <v>7.3423008503074994E-8</v>
      </c>
      <c r="CD108" s="10">
        <f>3/24000000*OO[[#This Row],[138 (06JUL1985 03:00:00)-Water Temperature (C)]]*OO[[#This Row],[80]]</f>
        <v>7.2871160383375002E-8</v>
      </c>
      <c r="CE108" s="10">
        <f>3/24000000*OO[[#This Row],[139 (06JUL1985 06:00:00)-Water Temperature (C)]]*OO[[#This Row],[81]]</f>
        <v>7.3660717735199987E-8</v>
      </c>
      <c r="CF108" s="10">
        <f>3/24000000*OO[[#This Row],[140 (06JUL1985 09:00:00)-Water Temperature (C)]]*OO[[#This Row],[82]]</f>
        <v>7.4179647443099991E-8</v>
      </c>
      <c r="CG108" s="10">
        <f>3/24000000*OO[[#This Row],[141 (06JUL1985 12:00:00)-Water Temperature (C)]]*OO[[#This Row],[83]]</f>
        <v>7.2610499740024995E-8</v>
      </c>
      <c r="CH108" s="10">
        <f>3/24000000*OO[[#This Row],[142 (06JUL1985 15:00:00)-Water Temperature (C)]]*OO[[#This Row],[84]]</f>
        <v>6.8554146388612502E-8</v>
      </c>
      <c r="CI108" s="10">
        <f>3/24000000*OO[[#This Row],[143 (06JUL1985 18:00:00)-Water Temperature (C)]]*OO[[#This Row],[85]]</f>
        <v>6.2838336633450014E-8</v>
      </c>
      <c r="CJ108" s="10">
        <f>3/24000000*OO[[#This Row],[144 (06JUL1985 21:00:00)-Water Temperature (C)]]*OO[[#This Row],[86]]</f>
        <v>5.7855889085599991E-8</v>
      </c>
      <c r="CK108" s="10">
        <f>3/24000000*OO[[#This Row],[145 (07JUL1985 00:00:00)-Water Temperature (C)]]*OO[[#This Row],[87]]</f>
        <v>5.4519552588950006E-8</v>
      </c>
      <c r="CL108" s="10">
        <f>3/24000000*OO[[#This Row],[146 (07JUL1985 03:00:00)-Water Temperature (C)]]*OO[[#This Row],[88]]</f>
        <v>5.4380354786099993E-8</v>
      </c>
      <c r="CM108" s="10">
        <f>3/24000000*OO[[#This Row],[147 (07JUL1985 06:00:00)-Water Temperature (C)]]*OO[[#This Row],[89]]</f>
        <v>5.4088222862799995E-8</v>
      </c>
      <c r="CN108" s="10">
        <f>3/24000000*OO[[#This Row],[148 (07JUL1985 09:00:00)-Water Temperature (C)]]*OO[[#This Row],[90]]</f>
        <v>5.2606580715E-8</v>
      </c>
      <c r="CO108" s="10">
        <f>3/24000000*OO[[#This Row],[149 (07JUL1985 12:00:00)-Water Temperature (C)]]*OO[[#This Row],[91]]</f>
        <v>4.9824048032774992E-8</v>
      </c>
      <c r="CP108" s="10">
        <f>3/24000000*OO[[#This Row],[150 (07JUL1985 15:00:00)-Water Temperature (C)]]*OO[[#This Row],[92]]</f>
        <v>4.7190558251799992E-8</v>
      </c>
      <c r="CQ108" s="10">
        <f>3/24000000*OO[[#This Row],[151 (07JUL1985 18:00:00)-Water Temperature (C)]]*OO[[#This Row],[93]]</f>
        <v>4.4089214681850002E-8</v>
      </c>
      <c r="CR108" s="10">
        <f>3/24000000*OO[[#This Row],[152 (07JUL1985 21:00:00)-Water Temperature (C)]]*OO[[#This Row],[94]]</f>
        <v>4.0823138141374999E-8</v>
      </c>
      <c r="CS108" s="10">
        <f>3/24000000*OO[[#This Row],[153 (08JUL1985 00:00:00)-Water Temperature (C)]]*OO[[#This Row],[95]]</f>
        <v>3.8012507829599999E-8</v>
      </c>
      <c r="CT108" s="10">
        <f>3/24000000*OO[[#This Row],[154 (08JUL1985 03:00:00)-Water Temperature (C)]]*OO[[#This Row],[96]]</f>
        <v>3.7550215794000004E-8</v>
      </c>
      <c r="CU108" s="10">
        <f>3/24000000*OO[[#This Row],[155 (08JUL1985 06:00:00)-Water Temperature (C)]]*OO[[#This Row],[97]]</f>
        <v>3.8479221300949996E-8</v>
      </c>
      <c r="CV108" s="10">
        <f>3/24000000*OO[[#This Row],[156 (08JUL1985 09:00:00)-Water Temperature (C)]]*OO[[#This Row],[98]]</f>
        <v>3.9246445098224997E-8</v>
      </c>
      <c r="CW108" s="10">
        <f>3/24000000*OO[[#This Row],[157 (08JUL1985 12:00:00)-Water Temperature (C)]]*OO[[#This Row],[99]]</f>
        <v>3.88744316327625E-8</v>
      </c>
    </row>
    <row r="109" spans="1:101" x14ac:dyDescent="0.35">
      <c r="A109" t="s">
        <v>114</v>
      </c>
      <c r="B109">
        <v>832.89959999999996</v>
      </c>
      <c r="C109" s="10">
        <f>3/24*OO[[#This Row],[59 (26JUN1985 06:00:00)-Water Temperature (C)]]*OO[[#This Row],[1]]/SUM(OO[1])</f>
        <v>0</v>
      </c>
      <c r="D109" s="10">
        <f>3/24*OO[[#This Row],[60 (26JUN1985 09:00:00)-Water Temperature (C)]]*OO[[#This Row],[2]]/SUM(OO[2])</f>
        <v>1.2327043758139904E-38</v>
      </c>
      <c r="E109" s="10">
        <f>3/24*OO[[#This Row],[61 (26JUN1985 12:00:00)-Water Temperature (C)]]*OO[[#This Row],[3]]/SUM(OO[3])</f>
        <v>1.5405483030446635E-25</v>
      </c>
      <c r="F109" s="10">
        <f>3/24*OO[[#This Row],[62 (26JUN1985 15:00:00)-Water Temperature (C)]]*OO[[#This Row],[4]]/SUM(OO[4])</f>
        <v>5.1872142333991089E-14</v>
      </c>
      <c r="G109" s="10">
        <f>3/24*OO[[#This Row],[63 (26JUN1985 18:00:00)-Water Temperature (C)]]*OO[[#This Row],[5]]/SUM(OO[5])</f>
        <v>3.5945216995106682E-6</v>
      </c>
      <c r="H109" s="10">
        <f>3/24*OO[[#This Row],[64 (26JUN1985 21:00:00)-Water Temperature (C)]]*OO[[#This Row],[6]]/SUM(OO[6])</f>
        <v>1.9979810628704465E-3</v>
      </c>
      <c r="I109" s="10">
        <f>3/24*OO[[#This Row],[65 (27JUN1985 00:00:00)-Water Temperature (C)]]*OO[[#This Row],[7]]/SUM(OO[7])</f>
        <v>3.878428540426114E-2</v>
      </c>
      <c r="J109" s="10">
        <f>3/24*OO[[#This Row],[66 (27JUN1985 03:00:00)-Water Temperature (C)]]*OO[[#This Row],[8]]/SUM(OO[8])</f>
        <v>0.11399600653119359</v>
      </c>
      <c r="K109" s="10">
        <f>3/24*OO[[#This Row],[67 (27JUN1985 06:00:00)-Water Temperature (C)]]*OO[[#This Row],[9]]/SUM(OO[9])</f>
        <v>9.5796912423164557E-2</v>
      </c>
      <c r="L109" s="10">
        <f>3/24*OO[[#This Row],[68 (27JUN1985 09:00:00)-Water Temperature (C)]]*OO[[#This Row],[10]]/SUM(OO[10])</f>
        <v>3.3875024411129259E-2</v>
      </c>
      <c r="M109" s="10">
        <f>3/24*OO[[#This Row],[69 (27JUN1985 12:00:00)-Water Temperature (C)]]*OO[[#This Row],[11]]/SUM(OO[11])</f>
        <v>6.6579946082383282E-3</v>
      </c>
      <c r="N109" s="10">
        <f>3/24*OO[[#This Row],[70 (27JUN1985 15:00:00)-Water Temperature (C)]]*OO[[#This Row],[12]]/SUM(OO[12])</f>
        <v>9.4570368823807937E-4</v>
      </c>
      <c r="O109" s="10">
        <f>3/24*OO[[#This Row],[71 (27JUN1985 18:00:00)-Water Temperature (C)]]*OO[[#This Row],[13]]/SUM(OO[13])</f>
        <v>1.6053679838044964E-4</v>
      </c>
      <c r="P109" s="10">
        <f>3/24*OO[[#This Row],[72 (27JUN1985 21:00:00)-Water Temperature (C)]]*OO[[#This Row],[14]]/SUM(OO[14])</f>
        <v>7.1716633918991114E-5</v>
      </c>
      <c r="Q109" s="10">
        <f>3/24*OO[[#This Row],[73 (28JUN1985 00:00:00)-Water Temperature (C)]]*OO[[#This Row],[15]]/SUM(OO[15])</f>
        <v>6.5805813296824971E-5</v>
      </c>
      <c r="R109" s="10">
        <f>3/24*OO[[#This Row],[74 (28JUN1985 03:00:00)-Water Temperature (C)]]*OO[[#This Row],[16]]/SUM(OO[16])</f>
        <v>7.1987853758077717E-5</v>
      </c>
      <c r="S109" s="10">
        <f>3/24*OO[[#This Row],[75 (28JUN1985 06:00:00)-Water Temperature (C)]]*OO[[#This Row],[17]]/SUM(OO[17])</f>
        <v>7.5361013434008123E-5</v>
      </c>
      <c r="T109" s="10">
        <f>3/24*OO[[#This Row],[76 (28JUN1985 09:00:00)-Water Temperature (C)]]*OO[[#This Row],[18]]/SUM(OO[18])</f>
        <v>7.2981952910946234E-5</v>
      </c>
      <c r="U109" s="10">
        <f>3/24*OO[[#This Row],[77 (28JUN1985 12:00:00)-Water Temperature (C)]]*OO[[#This Row],[19]]/SUM(OO[19])</f>
        <v>6.6320446207893539E-5</v>
      </c>
      <c r="V109" s="10">
        <f>3/24000000*OO[[#This Row],[78 (28JUN1985 15:00:00)-Water Temperature (C)]]*OO[[#This Row],[20]]</f>
        <v>5.8017440731249995E-5</v>
      </c>
      <c r="W109" s="10">
        <f>3/24000000*OO[[#This Row],[79 (28JUN1985 18:00:00)-Water Temperature (C)]]*OO[[#This Row],[21]]</f>
        <v>4.9482247310437494E-5</v>
      </c>
      <c r="X109" s="10">
        <f>3/24000000*OO[[#This Row],[80 (28JUN1985 21:00:00)-Water Temperature (C)]]*OO[[#This Row],[22]]</f>
        <v>4.2256063831800004E-5</v>
      </c>
      <c r="Y109" s="10">
        <f>3/24000000*OO[[#This Row],[81 (29JUN1985 00:00:00)-Water Temperature (C)]]*OO[[#This Row],[23]]</f>
        <v>3.6982458206874996E-5</v>
      </c>
      <c r="Z109" s="10">
        <f>3/24000000*OO[[#This Row],[82 (29JUN1985 03:00:00)-Water Temperature (C)]]*OO[[#This Row],[24]]</f>
        <v>3.3550576482087499E-5</v>
      </c>
      <c r="AA109" s="10">
        <f>3/24000000*OO[[#This Row],[83 (29JUN1985 06:00:00)-Water Temperature (C)]]*OO[[#This Row],[25]]</f>
        <v>2.9975254919499999E-5</v>
      </c>
      <c r="AB109" s="10">
        <f>3/24000000*OO[[#This Row],[84 (29JUN1985 09:00:00)-Water Temperature (C)]]*OO[[#This Row],[26]]</f>
        <v>2.6951034705074999E-5</v>
      </c>
      <c r="AC109" s="10">
        <f>3/24000000*OO[[#This Row],[85 (29JUN1985 12:00:00)-Water Temperature (C)]]*OO[[#This Row],[27]]</f>
        <v>2.3810189584034998E-5</v>
      </c>
      <c r="AD109" s="10">
        <f>3/24000000*OO[[#This Row],[86 (29JUN1985 15:00:00)-Water Temperature (C)]]*OO[[#This Row],[28]]</f>
        <v>2.0651426203687498E-5</v>
      </c>
      <c r="AE109" s="10">
        <f>3/24000000*OO[[#This Row],[88 (29JUN1985 21:00:00)-Water Temperature (C)]]*OO[[#This Row],[30]]</f>
        <v>1.4984984241529999E-5</v>
      </c>
      <c r="AF109" s="10">
        <f>3/24000000*OO[[#This Row],[88 (29JUN1985 21:00:00)-Water Temperature (C)]]*OO[[#This Row],[30]]</f>
        <v>1.4984984241529999E-5</v>
      </c>
      <c r="AG109" s="10">
        <f>3/24000000*OO[[#This Row],[89 (30JUN1985 00:00:00)-Water Temperature (C)]]*OO[[#This Row],[31]]</f>
        <v>1.3127091216704999E-5</v>
      </c>
      <c r="AH109" s="10">
        <f>3/24000000*OO[[#This Row],[90 (30JUN1985 03:00:00)-Water Temperature (C)]]*OO[[#This Row],[32]]</f>
        <v>1.20982129443E-5</v>
      </c>
      <c r="AI109" s="10">
        <f>3/24000000*OO[[#This Row],[91 (30JUN1985 06:00:00)-Water Temperature (C)]]*OO[[#This Row],[33]]</f>
        <v>1.1207742294012499E-5</v>
      </c>
      <c r="AJ109" s="10">
        <f>3/24000000*OO[[#This Row],[92 (30JUN1985 09:00:00)-Water Temperature (C)]]*OO[[#This Row],[34]]</f>
        <v>1.02525630349125E-5</v>
      </c>
      <c r="AK109" s="10">
        <f>3/24000000*OO[[#This Row],[93 (30JUN1985 12:00:00)-Water Temperature (C)]]*OO[[#This Row],[35]]</f>
        <v>9.1458003882374986E-6</v>
      </c>
      <c r="AL109" s="10">
        <f>3/24000000*OO[[#This Row],[94 (30JUN1985 15:00:00)-Water Temperature (C)]]*OO[[#This Row],[36]]</f>
        <v>7.8828360819524996E-6</v>
      </c>
      <c r="AM109" s="10">
        <f>3/24000000*OO[[#This Row],[95 (30JUN1985 18:00:00)-Water Temperature (C)]]*OO[[#This Row],[37]]</f>
        <v>6.6392129978999991E-6</v>
      </c>
      <c r="AN109" s="10">
        <f>3/24000000*OO[[#This Row],[96 (30JUN1985 21:00:00)-Water Temperature (C)]]*OO[[#This Row],[38]]</f>
        <v>5.6412322228575002E-6</v>
      </c>
      <c r="AO109" s="10">
        <f>3/24000000*OO[[#This Row],[97 (01JUL1985 00:00:00)-Water Temperature (C)]]*OO[[#This Row],[39]]</f>
        <v>4.8710256800099997E-6</v>
      </c>
      <c r="AP109" s="10">
        <f>3/24000000*OO[[#This Row],[98 (01JUL1985 03:00:00)-Water Temperature (C)]]*OO[[#This Row],[40]]</f>
        <v>4.2804484009425003E-6</v>
      </c>
      <c r="AQ109" s="10">
        <f>3/24000000*OO[[#This Row],[99 (01JUL1985 06:00:00)-Water Temperature (C)]]*OO[[#This Row],[41]]</f>
        <v>3.5919743072962495E-6</v>
      </c>
      <c r="AR109" s="10">
        <f>3/24000000*OO[[#This Row],[100 (01JUL1985 09:00:00)-Water Temperature (C)]]*OO[[#This Row],[42]]</f>
        <v>2.7836484456915001E-6</v>
      </c>
      <c r="AS109" s="10">
        <f>3/24000000*OO[[#This Row],[101 (01JUL1985 12:00:00)-Water Temperature (C)]]*OO[[#This Row],[43]]</f>
        <v>2.0138051963951247E-6</v>
      </c>
      <c r="AT109" s="10">
        <f>3/24000000*OO[[#This Row],[102 (01JUL1985 15:00:00)-Water Temperature (C)]]*OO[[#This Row],[44]]</f>
        <v>1.4105768955849997E-6</v>
      </c>
      <c r="AU109" s="10">
        <f>3/24000000*OO[[#This Row],[103 (01JUL1985 18:00:00)-Water Temperature (C)]]*OO[[#This Row],[45]]</f>
        <v>1.009723870464E-6</v>
      </c>
      <c r="AV109" s="10">
        <f>3/24000000*OO[[#This Row],[104 (01JUL1985 21:00:00)-Water Temperature (C)]]*OO[[#This Row],[46]]</f>
        <v>7.6318573603724995E-7</v>
      </c>
      <c r="AW109" s="10">
        <f>3/24000000*OO[[#This Row],[105 (02JUL1985 00:00:00)-Water Temperature (C)]]*OO[[#This Row],[47]]</f>
        <v>6.2143471563562499E-7</v>
      </c>
      <c r="AX109" s="10">
        <f>3/24000000*OO[[#This Row],[106 (02JUL1985 03:00:00)-Water Temperature (C)]]*OO[[#This Row],[48]]</f>
        <v>5.5078985909687499E-7</v>
      </c>
      <c r="AY109" s="10">
        <f>3/24000000*OO[[#This Row],[107 (02JUL1985 06:00:00)-Water Temperature (C)]]*OO[[#This Row],[49]]</f>
        <v>5.0821217655749991E-7</v>
      </c>
      <c r="AZ109" s="10">
        <f>3/24000000*OO[[#This Row],[108 (02JUL1985 09:00:00)-Water Temperature (C)]]*OO[[#This Row],[50]]</f>
        <v>4.7207860351275001E-7</v>
      </c>
      <c r="BA109" s="10">
        <f>3/24000000*OO[[#This Row],[109 (02JUL1985 12:00:00)-Water Temperature (C)]]*OO[[#This Row],[51]]</f>
        <v>4.3014828795749997E-7</v>
      </c>
      <c r="BB109" s="10">
        <f>3/24000000*OO[[#This Row],[110 (02JUL1985 15:00:00)-Water Temperature (C)]]*OO[[#This Row],[52]]</f>
        <v>3.8291944839249998E-7</v>
      </c>
      <c r="BC109" s="10">
        <f>3/24000000*OO[[#This Row],[111 (02JUL1985 18:00:00)-Water Temperature (C)]]*OO[[#This Row],[53]]</f>
        <v>3.3266947892324996E-7</v>
      </c>
      <c r="BD109" s="10">
        <f>3/24000000*OO[[#This Row],[112 (02JUL1985 21:00:00)-Water Temperature (C)]]*OO[[#This Row],[54]]</f>
        <v>2.9475798657374997E-7</v>
      </c>
      <c r="BE109" s="10">
        <f>3/24000000*OO[[#This Row],[113 (03JUL1985 00:00:00)-Water Temperature (C)]]*OO[[#This Row],[55]]</f>
        <v>2.7116467132400001E-7</v>
      </c>
      <c r="BF109" s="10">
        <f>3/24000000*OO[[#This Row],[114 (03JUL1985 03:00:00)-Water Temperature (C)]]*OO[[#This Row],[56]]</f>
        <v>2.6434640135074997E-7</v>
      </c>
      <c r="BG109" s="10">
        <f>3/24000000*OO[[#This Row],[115 (03JUL1985 06:00:00)-Water Temperature (C)]]*OO[[#This Row],[57]]</f>
        <v>2.6622042361312502E-7</v>
      </c>
      <c r="BH109" s="10">
        <f>3/24000000*OO[[#This Row],[116 (03JUL1985 09:00:00)-Water Temperature (C)]]*OO[[#This Row],[58]]</f>
        <v>2.6942055908130002E-7</v>
      </c>
      <c r="BI109" s="10">
        <f>3/24000000*OO[[#This Row],[117 (03JUL1985 12:00:00)-Water Temperature (C)]]*OO[[#This Row],[59]]</f>
        <v>2.6832654291299995E-7</v>
      </c>
      <c r="BJ109" s="10">
        <f>3/24000000*OO[[#This Row],[118 (03JUL1985 15:00:00)-Water Temperature (C)]]*OO[[#This Row],[60]]</f>
        <v>2.5701544161518752E-7</v>
      </c>
      <c r="BK109" s="10">
        <f>3/24000000*OO[[#This Row],[119 (03JUL1985 18:00:00)-Water Temperature (C)]]*OO[[#This Row],[61]]</f>
        <v>2.3567710572999998E-7</v>
      </c>
      <c r="BL109" s="10">
        <f>3/24000000*OO[[#This Row],[120 (03JUL1985 21:00:00)-Water Temperature (C)]]*OO[[#This Row],[62]]</f>
        <v>2.1370253280587497E-7</v>
      </c>
      <c r="BM109" s="10">
        <f>3/24000000*OO[[#This Row],[121 (04JUL1985 00:00:00)-Water Temperature (C)]]*OO[[#This Row],[63]]</f>
        <v>1.9764047379804999E-7</v>
      </c>
      <c r="BN109" s="10">
        <f>3/24000000*OO[[#This Row],[122 (04JUL1985 03:00:00)-Water Temperature (C)]]*OO[[#This Row],[64]]</f>
        <v>1.958381781199E-7</v>
      </c>
      <c r="BO109" s="10">
        <f>3/24000000*OO[[#This Row],[123 (04JUL1985 06:00:00)-Water Temperature (C)]]*OO[[#This Row],[65]]</f>
        <v>1.9778294078150001E-7</v>
      </c>
      <c r="BP109" s="10">
        <f>3/24000000*OO[[#This Row],[124 (04JUL1985 09:00:00)-Water Temperature (C)]]*OO[[#This Row],[66]]</f>
        <v>1.9807609584337504E-7</v>
      </c>
      <c r="BQ109" s="10">
        <f>3/24000000*OO[[#This Row],[125 (04JUL1985 12:00:00)-Water Temperature (C)]]*OO[[#This Row],[67]]</f>
        <v>1.901397203894875E-7</v>
      </c>
      <c r="BR109" s="10">
        <f>3/24000000*OO[[#This Row],[126 (04JUL1985 15:00:00)-Water Temperature (C)]]*OO[[#This Row],[68]]</f>
        <v>1.7808869346807498E-7</v>
      </c>
      <c r="BS109" s="10">
        <f>3/24000000*OO[[#This Row],[127 (04JUL1985 18:00:00)-Water Temperature (C)]]*OO[[#This Row],[69]]</f>
        <v>1.6388365878868751E-7</v>
      </c>
      <c r="BT109" s="10">
        <f>3/24000000*OO[[#This Row],[128 (04JUL1985 21:00:00)-Water Temperature (C)]]*OO[[#This Row],[70]]</f>
        <v>1.5201924799162499E-7</v>
      </c>
      <c r="BU109" s="10">
        <f>3/24000000*OO[[#This Row],[129 (05JUL1985 00:00:00)-Water Temperature (C)]]*OO[[#This Row],[71]]</f>
        <v>1.4265156769646248E-7</v>
      </c>
      <c r="BV109" s="10">
        <f>3/24000000*OO[[#This Row],[130 (05JUL1985 03:00:00)-Water Temperature (C)]]*OO[[#This Row],[72]]</f>
        <v>1.396881245385E-7</v>
      </c>
      <c r="BW109" s="10">
        <f>3/24000000*OO[[#This Row],[131 (05JUL1985 06:00:00)-Water Temperature (C)]]*OO[[#This Row],[73]]</f>
        <v>1.370122540420625E-7</v>
      </c>
      <c r="BX109" s="10">
        <f>3/24000000*OO[[#This Row],[132 (05JUL1985 09:00:00)-Water Temperature (C)]]*OO[[#This Row],[74]]</f>
        <v>1.3336353886599999E-7</v>
      </c>
      <c r="BY109" s="10">
        <f>3/24000000*OO[[#This Row],[133 (05JUL1985 12:00:00)-Water Temperature (C)]]*OO[[#This Row],[75]]</f>
        <v>1.2678139328811248E-7</v>
      </c>
      <c r="BZ109" s="10">
        <f>3/24000000*OO[[#This Row],[134 (05JUL1985 15:00:00)-Water Temperature (C)]]*OO[[#This Row],[76]]</f>
        <v>1.1674366171959999E-7</v>
      </c>
      <c r="CA109" s="10">
        <f>3/24000000*OO[[#This Row],[135 (05JUL1985 18:00:00)-Water Temperature (C)]]*OO[[#This Row],[77]]</f>
        <v>1.0544900456981251E-7</v>
      </c>
      <c r="CB109" s="10">
        <f>3/24000000*OO[[#This Row],[136 (05JUL1985 21:00:00)-Water Temperature (C)]]*OO[[#This Row],[78]]</f>
        <v>9.5860778146274996E-8</v>
      </c>
      <c r="CC109" s="10">
        <f>3/24000000*OO[[#This Row],[137 (06JUL1985 00:00:00)-Water Temperature (C)]]*OO[[#This Row],[79]]</f>
        <v>8.9574004361349992E-8</v>
      </c>
      <c r="CD109" s="10">
        <f>3/24000000*OO[[#This Row],[138 (06JUL1985 03:00:00)-Water Temperature (C)]]*OO[[#This Row],[80]]</f>
        <v>8.8632864105425009E-8</v>
      </c>
      <c r="CE109" s="10">
        <f>3/24000000*OO[[#This Row],[139 (06JUL1985 06:00:00)-Water Temperature (C)]]*OO[[#This Row],[81]]</f>
        <v>8.951035385103749E-8</v>
      </c>
      <c r="CF109" s="10">
        <f>3/24000000*OO[[#This Row],[140 (06JUL1985 09:00:00)-Water Temperature (C)]]*OO[[#This Row],[82]]</f>
        <v>9.0282807146349998E-8</v>
      </c>
      <c r="CG109" s="10">
        <f>3/24000000*OO[[#This Row],[141 (06JUL1985 12:00:00)-Water Temperature (C)]]*OO[[#This Row],[83]]</f>
        <v>8.8592888202699982E-8</v>
      </c>
      <c r="CH109" s="10">
        <f>3/24000000*OO[[#This Row],[142 (06JUL1985 15:00:00)-Water Temperature (C)]]*OO[[#This Row],[84]]</f>
        <v>8.3847818399999993E-8</v>
      </c>
      <c r="CI109" s="10">
        <f>3/24000000*OO[[#This Row],[143 (06JUL1985 18:00:00)-Water Temperature (C)]]*OO[[#This Row],[85]]</f>
        <v>7.690932219599999E-8</v>
      </c>
      <c r="CJ109" s="10">
        <f>3/24000000*OO[[#This Row],[144 (06JUL1985 21:00:00)-Water Temperature (C)]]*OO[[#This Row],[86]]</f>
        <v>7.0715264453924996E-8</v>
      </c>
      <c r="CK109" s="10">
        <f>3/24000000*OO[[#This Row],[145 (07JUL1985 00:00:00)-Water Temperature (C)]]*OO[[#This Row],[87]]</f>
        <v>6.6400787128349998E-8</v>
      </c>
      <c r="CL109" s="10">
        <f>3/24000000*OO[[#This Row],[146 (07JUL1985 03:00:00)-Water Temperature (C)]]*OO[[#This Row],[88]]</f>
        <v>6.60486323085E-8</v>
      </c>
      <c r="CM109" s="10">
        <f>3/24000000*OO[[#This Row],[147 (07JUL1985 06:00:00)-Water Temperature (C)]]*OO[[#This Row],[89]]</f>
        <v>6.5747922361799995E-8</v>
      </c>
      <c r="CN109" s="10">
        <f>3/24000000*OO[[#This Row],[148 (07JUL1985 09:00:00)-Water Temperature (C)]]*OO[[#This Row],[90]]</f>
        <v>6.4050326114024994E-8</v>
      </c>
      <c r="CO109" s="10">
        <f>3/24000000*OO[[#This Row],[149 (07JUL1985 12:00:00)-Water Temperature (C)]]*OO[[#This Row],[91]]</f>
        <v>6.0843781472524991E-8</v>
      </c>
      <c r="CP109" s="10">
        <f>3/24000000*OO[[#This Row],[150 (07JUL1985 15:00:00)-Water Temperature (C)]]*OO[[#This Row],[92]]</f>
        <v>5.7609608243687493E-8</v>
      </c>
      <c r="CQ109" s="10">
        <f>3/24000000*OO[[#This Row],[151 (07JUL1985 18:00:00)-Water Temperature (C)]]*OO[[#This Row],[93]]</f>
        <v>5.3875786390312501E-8</v>
      </c>
      <c r="CR109" s="10">
        <f>3/24000000*OO[[#This Row],[152 (07JUL1985 21:00:00)-Water Temperature (C)]]*OO[[#This Row],[94]]</f>
        <v>4.9960164204000002E-8</v>
      </c>
      <c r="CS109" s="10">
        <f>3/24000000*OO[[#This Row],[153 (08JUL1985 00:00:00)-Water Temperature (C)]]*OO[[#This Row],[95]]</f>
        <v>4.6479054312074989E-8</v>
      </c>
      <c r="CT109" s="10">
        <f>3/24000000*OO[[#This Row],[154 (08JUL1985 03:00:00)-Water Temperature (C)]]*OO[[#This Row],[96]]</f>
        <v>4.5737077433025003E-8</v>
      </c>
      <c r="CU109" s="10">
        <f>3/24000000*OO[[#This Row],[155 (08JUL1985 06:00:00)-Water Temperature (C)]]*OO[[#This Row],[97]]</f>
        <v>4.67390368389375E-8</v>
      </c>
      <c r="CV109" s="10">
        <f>3/24000000*OO[[#This Row],[156 (08JUL1985 09:00:00)-Water Temperature (C)]]*OO[[#This Row],[98]]</f>
        <v>4.7711366724937503E-8</v>
      </c>
      <c r="CW109" s="10">
        <f>3/24000000*OO[[#This Row],[157 (08JUL1985 12:00:00)-Water Temperature (C)]]*OO[[#This Row],[99]]</f>
        <v>4.7398935476624998E-8</v>
      </c>
    </row>
    <row r="110" spans="1:101" x14ac:dyDescent="0.35">
      <c r="A110" t="s">
        <v>115</v>
      </c>
      <c r="B110">
        <v>821.22879999999998</v>
      </c>
      <c r="C110" s="10">
        <f>3/24*OO[[#This Row],[59 (26JUN1985 06:00:00)-Water Temperature (C)]]*OO[[#This Row],[1]]/SUM(OO[1])</f>
        <v>0</v>
      </c>
      <c r="D110" s="10">
        <f>3/24*OO[[#This Row],[60 (26JUN1985 09:00:00)-Water Temperature (C)]]*OO[[#This Row],[2]]/SUM(OO[2])</f>
        <v>1.4645056098894543E-39</v>
      </c>
      <c r="E110" s="10">
        <f>3/24*OO[[#This Row],[61 (26JUN1985 12:00:00)-Water Temperature (C)]]*OO[[#This Row],[3]]/SUM(OO[3])</f>
        <v>2.2982038568751584E-26</v>
      </c>
      <c r="F110" s="10">
        <f>3/24*OO[[#This Row],[62 (26JUN1985 15:00:00)-Water Temperature (C)]]*OO[[#This Row],[4]]/SUM(OO[4])</f>
        <v>8.5066176436310587E-15</v>
      </c>
      <c r="G110" s="10">
        <f>3/24*OO[[#This Row],[63 (26JUN1985 18:00:00)-Water Temperature (C)]]*OO[[#This Row],[5]]/SUM(OO[5])</f>
        <v>1.5355106565717134E-6</v>
      </c>
      <c r="H110" s="10">
        <f>3/24*OO[[#This Row],[64 (26JUN1985 21:00:00)-Water Temperature (C)]]*OO[[#This Row],[6]]/SUM(OO[6])</f>
        <v>1.188426897466613E-3</v>
      </c>
      <c r="I110" s="10">
        <f>3/24*OO[[#This Row],[65 (27JUN1985 00:00:00)-Water Temperature (C)]]*OO[[#This Row],[7]]/SUM(OO[7])</f>
        <v>2.7335484224971413E-2</v>
      </c>
      <c r="J110" s="10">
        <f>3/24*OO[[#This Row],[66 (27JUN1985 03:00:00)-Water Temperature (C)]]*OO[[#This Row],[8]]/SUM(OO[8])</f>
        <v>8.9877423235196097E-2</v>
      </c>
      <c r="K110" s="10">
        <f>3/24*OO[[#This Row],[67 (27JUN1985 06:00:00)-Water Temperature (C)]]*OO[[#This Row],[9]]/SUM(OO[9])</f>
        <v>8.1644947816935973E-2</v>
      </c>
      <c r="L110" s="10">
        <f>3/24*OO[[#This Row],[68 (27JUN1985 09:00:00)-Water Temperature (C)]]*OO[[#This Row],[10]]/SUM(OO[10])</f>
        <v>3.0488601266872958E-2</v>
      </c>
      <c r="M110" s="10">
        <f>3/24*OO[[#This Row],[69 (27JUN1985 12:00:00)-Water Temperature (C)]]*OO[[#This Row],[11]]/SUM(OO[11])</f>
        <v>6.20121808087908E-3</v>
      </c>
      <c r="N110" s="10">
        <f>3/24*OO[[#This Row],[70 (27JUN1985 15:00:00)-Water Temperature (C)]]*OO[[#This Row],[12]]/SUM(OO[12])</f>
        <v>8.9066676064181183E-4</v>
      </c>
      <c r="O110" s="10">
        <f>3/24*OO[[#This Row],[71 (27JUN1985 18:00:00)-Water Temperature (C)]]*OO[[#This Row],[13]]/SUM(OO[13])</f>
        <v>1.4466522812508958E-4</v>
      </c>
      <c r="P110" s="10">
        <f>3/24*OO[[#This Row],[72 (27JUN1985 21:00:00)-Water Temperature (C)]]*OO[[#This Row],[14]]/SUM(OO[14])</f>
        <v>5.955406793062491E-5</v>
      </c>
      <c r="Q110" s="10">
        <f>3/24*OO[[#This Row],[73 (28JUN1985 00:00:00)-Water Temperature (C)]]*OO[[#This Row],[15]]/SUM(OO[15])</f>
        <v>5.3089517543454245E-5</v>
      </c>
      <c r="R110" s="10">
        <f>3/24*OO[[#This Row],[74 (28JUN1985 03:00:00)-Water Temperature (C)]]*OO[[#This Row],[16]]/SUM(OO[16])</f>
        <v>5.7923740662788833E-5</v>
      </c>
      <c r="S110" s="10">
        <f>3/24*OO[[#This Row],[75 (28JUN1985 06:00:00)-Water Temperature (C)]]*OO[[#This Row],[17]]/SUM(OO[17])</f>
        <v>6.0856158403385286E-5</v>
      </c>
      <c r="T110" s="10">
        <f>3/24*OO[[#This Row],[76 (28JUN1985 09:00:00)-Water Temperature (C)]]*OO[[#This Row],[18]]/SUM(OO[18])</f>
        <v>5.9185749295300438E-5</v>
      </c>
      <c r="U110" s="10">
        <f>3/24*OO[[#This Row],[77 (28JUN1985 12:00:00)-Water Temperature (C)]]*OO[[#This Row],[19]]/SUM(OO[19])</f>
        <v>5.3823463698940881E-5</v>
      </c>
      <c r="V110" s="10">
        <f>3/24000000*OO[[#This Row],[78 (28JUN1985 15:00:00)-Water Temperature (C)]]*OO[[#This Row],[20]]</f>
        <v>4.7102832939662505E-5</v>
      </c>
      <c r="W110" s="10">
        <f>3/24000000*OO[[#This Row],[79 (28JUN1985 18:00:00)-Water Temperature (C)]]*OO[[#This Row],[21]]</f>
        <v>4.015010805736251E-5</v>
      </c>
      <c r="X110" s="10">
        <f>3/24000000*OO[[#This Row],[80 (28JUN1985 21:00:00)-Water Temperature (C)]]*OO[[#This Row],[22]]</f>
        <v>3.4255493378224997E-5</v>
      </c>
      <c r="Y110" s="10">
        <f>3/24000000*OO[[#This Row],[81 (29JUN1985 00:00:00)-Water Temperature (C)]]*OO[[#This Row],[23]]</f>
        <v>2.9918420276175004E-5</v>
      </c>
      <c r="Z110" s="10">
        <f>3/24000000*OO[[#This Row],[82 (29JUN1985 03:00:00)-Water Temperature (C)]]*OO[[#This Row],[24]]</f>
        <v>2.7087011507399996E-5</v>
      </c>
      <c r="AA110" s="10">
        <f>3/24000000*OO[[#This Row],[83 (29JUN1985 06:00:00)-Water Temperature (C)]]*OO[[#This Row],[25]]</f>
        <v>2.4175062243562499E-5</v>
      </c>
      <c r="AB110" s="10">
        <f>3/24000000*OO[[#This Row],[84 (29JUN1985 09:00:00)-Water Temperature (C)]]*OO[[#This Row],[26]]</f>
        <v>2.1748776269549999E-5</v>
      </c>
      <c r="AC110" s="10">
        <f>3/24000000*OO[[#This Row],[85 (29JUN1985 12:00:00)-Water Temperature (C)]]*OO[[#This Row],[27]]</f>
        <v>1.9198502724700002E-5</v>
      </c>
      <c r="AD110" s="10">
        <f>3/24000000*OO[[#This Row],[86 (29JUN1985 15:00:00)-Water Temperature (C)]]*OO[[#This Row],[28]]</f>
        <v>1.6642125776185E-5</v>
      </c>
      <c r="AE110" s="10">
        <f>3/24000000*OO[[#This Row],[88 (29JUN1985 21:00:00)-Water Temperature (C)]]*OO[[#This Row],[30]]</f>
        <v>1.2055272968217498E-5</v>
      </c>
      <c r="AF110" s="10">
        <f>3/24000000*OO[[#This Row],[88 (29JUN1985 21:00:00)-Water Temperature (C)]]*OO[[#This Row],[30]]</f>
        <v>1.2055272968217498E-5</v>
      </c>
      <c r="AG110" s="10">
        <f>3/24000000*OO[[#This Row],[89 (30JUN1985 00:00:00)-Water Temperature (C)]]*OO[[#This Row],[31]]</f>
        <v>1.05362060384175E-5</v>
      </c>
      <c r="AH110" s="10">
        <f>3/24000000*OO[[#This Row],[90 (30JUN1985 03:00:00)-Water Temperature (C)]]*OO[[#This Row],[32]]</f>
        <v>9.6916391641299982E-6</v>
      </c>
      <c r="AI110" s="10">
        <f>3/24000000*OO[[#This Row],[91 (30JUN1985 06:00:00)-Water Temperature (C)]]*OO[[#This Row],[33]]</f>
        <v>8.9660359612050003E-6</v>
      </c>
      <c r="AJ110" s="10">
        <f>3/24000000*OO[[#This Row],[92 (30JUN1985 09:00:00)-Water Temperature (C)]]*OO[[#This Row],[34]]</f>
        <v>8.1994667323850002E-6</v>
      </c>
      <c r="AK110" s="10">
        <f>3/24000000*OO[[#This Row],[93 (30JUN1985 12:00:00)-Water Temperature (C)]]*OO[[#This Row],[35]]</f>
        <v>7.3109258473174985E-6</v>
      </c>
      <c r="AL110" s="10">
        <f>3/24000000*OO[[#This Row],[94 (30JUN1985 15:00:00)-Water Temperature (C)]]*OO[[#This Row],[36]]</f>
        <v>6.2978369130000005E-6</v>
      </c>
      <c r="AM110" s="10">
        <f>3/24000000*OO[[#This Row],[95 (30JUN1985 18:00:00)-Water Temperature (C)]]*OO[[#This Row],[37]]</f>
        <v>5.3038609415137499E-6</v>
      </c>
      <c r="AN110" s="10">
        <f>3/24000000*OO[[#This Row],[96 (30JUN1985 21:00:00)-Water Temperature (C)]]*OO[[#This Row],[38]]</f>
        <v>4.5032811939999999E-6</v>
      </c>
      <c r="AO110" s="10">
        <f>3/24000000*OO[[#This Row],[97 (01JUL1985 00:00:00)-Water Temperature (C)]]*OO[[#This Row],[39]]</f>
        <v>3.8848134110174998E-6</v>
      </c>
      <c r="AP110" s="10">
        <f>3/24000000*OO[[#This Row],[98 (01JUL1985 03:00:00)-Water Temperature (C)]]*OO[[#This Row],[40]]</f>
        <v>3.4195159352700002E-6</v>
      </c>
      <c r="AQ110" s="10">
        <f>3/24000000*OO[[#This Row],[99 (01JUL1985 06:00:00)-Water Temperature (C)]]*OO[[#This Row],[41]]</f>
        <v>2.8830697373225004E-6</v>
      </c>
      <c r="AR110" s="10">
        <f>3/24000000*OO[[#This Row],[100 (01JUL1985 09:00:00)-Water Temperature (C)]]*OO[[#This Row],[42]]</f>
        <v>2.2469274629719999E-6</v>
      </c>
      <c r="AS110" s="10">
        <f>3/24000000*OO[[#This Row],[101 (01JUL1985 12:00:00)-Water Temperature (C)]]*OO[[#This Row],[43]]</f>
        <v>1.6325081870799997E-6</v>
      </c>
      <c r="AT110" s="10">
        <f>3/24000000*OO[[#This Row],[102 (01JUL1985 15:00:00)-Water Temperature (C)]]*OO[[#This Row],[44]]</f>
        <v>1.1426757873405001E-6</v>
      </c>
      <c r="AU110" s="10">
        <f>3/24000000*OO[[#This Row],[103 (01JUL1985 18:00:00)-Water Temperature (C)]]*OO[[#This Row],[45]]</f>
        <v>8.1539088083199993E-7</v>
      </c>
      <c r="AV110" s="10">
        <f>3/24000000*OO[[#This Row],[104 (01JUL1985 21:00:00)-Water Temperature (C)]]*OO[[#This Row],[46]]</f>
        <v>6.1314271097887493E-7</v>
      </c>
      <c r="AW110" s="10">
        <f>3/24000000*OO[[#This Row],[105 (02JUL1985 00:00:00)-Water Temperature (C)]]*OO[[#This Row],[47]]</f>
        <v>4.9679501495937489E-7</v>
      </c>
      <c r="AX110" s="10">
        <f>3/24000000*OO[[#This Row],[106 (02JUL1985 03:00:00)-Water Temperature (C)]]*OO[[#This Row],[48]]</f>
        <v>4.3869088652062494E-7</v>
      </c>
      <c r="AY110" s="10">
        <f>3/24000000*OO[[#This Row],[107 (02JUL1985 06:00:00)-Water Temperature (C)]]*OO[[#This Row],[49]]</f>
        <v>4.0423267393437493E-7</v>
      </c>
      <c r="AZ110" s="10">
        <f>3/24000000*OO[[#This Row],[108 (02JUL1985 09:00:00)-Water Temperature (C)]]*OO[[#This Row],[50]]</f>
        <v>3.7569843765999998E-7</v>
      </c>
      <c r="BA110" s="10">
        <f>3/24000000*OO[[#This Row],[109 (02JUL1985 12:00:00)-Water Temperature (C)]]*OO[[#This Row],[51]]</f>
        <v>3.4248330952499993E-7</v>
      </c>
      <c r="BB110" s="10">
        <f>3/24000000*OO[[#This Row],[110 (02JUL1985 15:00:00)-Water Temperature (C)]]*OO[[#This Row],[52]]</f>
        <v>3.0484152099449998E-7</v>
      </c>
      <c r="BC110" s="10">
        <f>3/24000000*OO[[#This Row],[111 (02JUL1985 18:00:00)-Water Temperature (C)]]*OO[[#This Row],[53]]</f>
        <v>2.6458728055525E-7</v>
      </c>
      <c r="BD110" s="10">
        <f>3/24000000*OO[[#This Row],[112 (02JUL1985 21:00:00)-Water Temperature (C)]]*OO[[#This Row],[54]]</f>
        <v>2.3399012291355001E-7</v>
      </c>
      <c r="BE110" s="10">
        <f>3/24000000*OO[[#This Row],[113 (03JUL1985 00:00:00)-Water Temperature (C)]]*OO[[#This Row],[55]]</f>
        <v>2.1458843723459998E-7</v>
      </c>
      <c r="BF110" s="10">
        <f>3/24000000*OO[[#This Row],[114 (03JUL1985 03:00:00)-Water Temperature (C)]]*OO[[#This Row],[56]]</f>
        <v>2.0871893234456246E-7</v>
      </c>
      <c r="BG110" s="10">
        <f>3/24000000*OO[[#This Row],[115 (03JUL1985 06:00:00)-Water Temperature (C)]]*OO[[#This Row],[57]]</f>
        <v>2.0995639156293748E-7</v>
      </c>
      <c r="BH110" s="10">
        <f>3/24000000*OO[[#This Row],[116 (03JUL1985 09:00:00)-Water Temperature (C)]]*OO[[#This Row],[58]]</f>
        <v>2.1258271968198747E-7</v>
      </c>
      <c r="BI110" s="10">
        <f>3/24000000*OO[[#This Row],[117 (03JUL1985 12:00:00)-Water Temperature (C)]]*OO[[#This Row],[59]]</f>
        <v>2.1197549327656248E-7</v>
      </c>
      <c r="BJ110" s="10">
        <f>3/24000000*OO[[#This Row],[118 (03JUL1985 15:00:00)-Water Temperature (C)]]*OO[[#This Row],[60]]</f>
        <v>2.0343378944192498E-7</v>
      </c>
      <c r="BK110" s="10">
        <f>3/24000000*OO[[#This Row],[119 (03JUL1985 18:00:00)-Water Temperature (C)]]*OO[[#This Row],[61]]</f>
        <v>1.8681014755173751E-7</v>
      </c>
      <c r="BL110" s="10">
        <f>3/24000000*OO[[#This Row],[120 (03JUL1985 21:00:00)-Water Temperature (C)]]*OO[[#This Row],[62]]</f>
        <v>1.6948331806499998E-7</v>
      </c>
      <c r="BM110" s="10">
        <f>3/24000000*OO[[#This Row],[121 (04JUL1985 00:00:00)-Water Temperature (C)]]*OO[[#This Row],[63]]</f>
        <v>1.564875995172E-7</v>
      </c>
      <c r="BN110" s="10">
        <f>3/24000000*OO[[#This Row],[122 (04JUL1985 03:00:00)-Water Temperature (C)]]*OO[[#This Row],[64]]</f>
        <v>1.5476808780331249E-7</v>
      </c>
      <c r="BO110" s="10">
        <f>3/24000000*OO[[#This Row],[123 (04JUL1985 06:00:00)-Water Temperature (C)]]*OO[[#This Row],[65]]</f>
        <v>1.5624522488435002E-7</v>
      </c>
      <c r="BP110" s="10">
        <f>3/24000000*OO[[#This Row],[124 (04JUL1985 09:00:00)-Water Temperature (C)]]*OO[[#This Row],[66]]</f>
        <v>1.5662462709879997E-7</v>
      </c>
      <c r="BQ110" s="10">
        <f>3/24000000*OO[[#This Row],[125 (04JUL1985 12:00:00)-Water Temperature (C)]]*OO[[#This Row],[67]]</f>
        <v>1.5056866911227498E-7</v>
      </c>
      <c r="BR110" s="10">
        <f>3/24000000*OO[[#This Row],[126 (04JUL1985 15:00:00)-Water Temperature (C)]]*OO[[#This Row],[68]]</f>
        <v>1.41075347466725E-7</v>
      </c>
      <c r="BS110" s="10">
        <f>3/24000000*OO[[#This Row],[127 (04JUL1985 18:00:00)-Water Temperature (C)]]*OO[[#This Row],[69]]</f>
        <v>1.2978694482599999E-7</v>
      </c>
      <c r="BT110" s="10">
        <f>3/24000000*OO[[#This Row],[128 (04JUL1985 21:00:00)-Water Temperature (C)]]*OO[[#This Row],[70]]</f>
        <v>1.203413270925E-7</v>
      </c>
      <c r="BU110" s="10">
        <f>3/24000000*OO[[#This Row],[129 (05JUL1985 00:00:00)-Water Temperature (C)]]*OO[[#This Row],[71]]</f>
        <v>1.1286756935363751E-7</v>
      </c>
      <c r="BV110" s="10">
        <f>3/24000000*OO[[#This Row],[130 (05JUL1985 03:00:00)-Water Temperature (C)]]*OO[[#This Row],[72]]</f>
        <v>1.1045521344548749E-7</v>
      </c>
      <c r="BW110" s="10">
        <f>3/24000000*OO[[#This Row],[131 (05JUL1985 06:00:00)-Water Temperature (C)]]*OO[[#This Row],[73]]</f>
        <v>1.0838753449327499E-7</v>
      </c>
      <c r="BX110" s="10">
        <f>3/24000000*OO[[#This Row],[132 (05JUL1985 09:00:00)-Water Temperature (C)]]*OO[[#This Row],[74]]</f>
        <v>1.0561335637499999E-7</v>
      </c>
      <c r="BY110" s="10">
        <f>3/24000000*OO[[#This Row],[133 (05JUL1985 12:00:00)-Water Temperature (C)]]*OO[[#This Row],[75]]</f>
        <v>1.0050426917724999E-7</v>
      </c>
      <c r="BZ110" s="10">
        <f>3/24000000*OO[[#This Row],[134 (05JUL1985 15:00:00)-Water Temperature (C)]]*OO[[#This Row],[76]]</f>
        <v>9.2611102426012502E-8</v>
      </c>
      <c r="CA110" s="10">
        <f>3/24000000*OO[[#This Row],[135 (05JUL1985 18:00:00)-Water Temperature (C)]]*OO[[#This Row],[77]]</f>
        <v>8.3655585539937481E-8</v>
      </c>
      <c r="CB110" s="10">
        <f>3/24000000*OO[[#This Row],[136 (05JUL1985 21:00:00)-Water Temperature (C)]]*OO[[#This Row],[78]]</f>
        <v>7.5981278781350002E-8</v>
      </c>
      <c r="CC110" s="10">
        <f>3/24000000*OO[[#This Row],[137 (06JUL1985 00:00:00)-Water Temperature (C)]]*OO[[#This Row],[79]]</f>
        <v>7.085585848329999E-8</v>
      </c>
      <c r="CD110" s="10">
        <f>3/24000000*OO[[#This Row],[138 (06JUL1985 03:00:00)-Water Temperature (C)]]*OO[[#This Row],[80]]</f>
        <v>6.9997264547749995E-8</v>
      </c>
      <c r="CE110" s="10">
        <f>3/24000000*OO[[#This Row],[139 (06JUL1985 06:00:00)-Water Temperature (C)]]*OO[[#This Row],[81]]</f>
        <v>7.0659021093375001E-8</v>
      </c>
      <c r="CF110" s="10">
        <f>3/24000000*OO[[#This Row],[140 (06JUL1985 09:00:00)-Water Temperature (C)]]*OO[[#This Row],[82]]</f>
        <v>7.131663614538748E-8</v>
      </c>
      <c r="CG110" s="10">
        <f>3/24000000*OO[[#This Row],[141 (06JUL1985 12:00:00)-Water Temperature (C)]]*OO[[#This Row],[83]]</f>
        <v>7.0070615223699997E-8</v>
      </c>
      <c r="CH110" s="10">
        <f>3/24000000*OO[[#This Row],[142 (06JUL1985 15:00:00)-Water Temperature (C)]]*OO[[#This Row],[84]]</f>
        <v>6.6396101716012492E-8</v>
      </c>
      <c r="CI110" s="10">
        <f>3/24000000*OO[[#This Row],[143 (06JUL1985 18:00:00)-Water Temperature (C)]]*OO[[#This Row],[85]]</f>
        <v>6.0927101365337496E-8</v>
      </c>
      <c r="CJ110" s="10">
        <f>3/24000000*OO[[#This Row],[144 (06JUL1985 21:00:00)-Water Temperature (C)]]*OO[[#This Row],[86]]</f>
        <v>5.5984155397874993E-8</v>
      </c>
      <c r="CK110" s="10">
        <f>3/24000000*OO[[#This Row],[145 (07JUL1985 00:00:00)-Water Temperature (C)]]*OO[[#This Row],[87]]</f>
        <v>5.2477271241450002E-8</v>
      </c>
      <c r="CL110" s="10">
        <f>3/24000000*OO[[#This Row],[146 (07JUL1985 03:00:00)-Water Temperature (C)]]*OO[[#This Row],[88]]</f>
        <v>5.2125552364375001E-8</v>
      </c>
      <c r="CM110" s="10">
        <f>3/24000000*OO[[#This Row],[147 (07JUL1985 06:00:00)-Water Temperature (C)]]*OO[[#This Row],[89]]</f>
        <v>5.1898385841637506E-8</v>
      </c>
      <c r="CN110" s="10">
        <f>3/24000000*OO[[#This Row],[148 (07JUL1985 09:00:00)-Water Temperature (C)]]*OO[[#This Row],[90]]</f>
        <v>5.0599767093225E-8</v>
      </c>
      <c r="CO110" s="10">
        <f>3/24000000*OO[[#This Row],[149 (07JUL1985 12:00:00)-Water Temperature (C)]]*OO[[#This Row],[91]]</f>
        <v>4.8149437822500001E-8</v>
      </c>
      <c r="CP110" s="10">
        <f>3/24000000*OO[[#This Row],[150 (07JUL1985 15:00:00)-Water Temperature (C)]]*OO[[#This Row],[92]]</f>
        <v>4.557704426299999E-8</v>
      </c>
      <c r="CQ110" s="10">
        <f>3/24000000*OO[[#This Row],[151 (07JUL1985 18:00:00)-Water Temperature (C)]]*OO[[#This Row],[93]]</f>
        <v>4.2644111687437501E-8</v>
      </c>
      <c r="CR110" s="10">
        <f>3/24000000*OO[[#This Row],[152 (07JUL1985 21:00:00)-Water Temperature (C)]]*OO[[#This Row],[94]]</f>
        <v>3.9575036066500001E-8</v>
      </c>
      <c r="CS110" s="10">
        <f>3/24000000*OO[[#This Row],[153 (08JUL1985 00:00:00)-Water Temperature (C)]]*OO[[#This Row],[95]]</f>
        <v>3.6807433969649995E-8</v>
      </c>
      <c r="CT110" s="10">
        <f>3/24000000*OO[[#This Row],[154 (08JUL1985 03:00:00)-Water Temperature (C)]]*OO[[#This Row],[96]]</f>
        <v>3.6149490107674999E-8</v>
      </c>
      <c r="CU110" s="10">
        <f>3/24000000*OO[[#This Row],[155 (08JUL1985 06:00:00)-Water Temperature (C)]]*OO[[#This Row],[97]]</f>
        <v>3.6886915932750002E-8</v>
      </c>
      <c r="CV110" s="10">
        <f>3/24000000*OO[[#This Row],[156 (08JUL1985 09:00:00)-Water Temperature (C)]]*OO[[#This Row],[98]]</f>
        <v>3.7666727565387496E-8</v>
      </c>
      <c r="CW110" s="10">
        <f>3/24000000*OO[[#This Row],[157 (08JUL1985 12:00:00)-Water Temperature (C)]]*OO[[#This Row],[99]]</f>
        <v>3.7474986531987498E-8</v>
      </c>
    </row>
    <row r="111" spans="1:101" x14ac:dyDescent="0.35">
      <c r="A111" t="s">
        <v>116</v>
      </c>
      <c r="B111">
        <v>807.2903</v>
      </c>
      <c r="C111" s="10">
        <f>3/24*OO[[#This Row],[59 (26JUN1985 06:00:00)-Water Temperature (C)]]*OO[[#This Row],[1]]/SUM(OO[1])</f>
        <v>0</v>
      </c>
      <c r="D111" s="10">
        <f>3/24*OO[[#This Row],[60 (26JUN1985 09:00:00)-Water Temperature (C)]]*OO[[#This Row],[2]]/SUM(OO[2])</f>
        <v>9.2401691006087507E-41</v>
      </c>
      <c r="E111" s="10">
        <f>3/24*OO[[#This Row],[61 (26JUN1985 12:00:00)-Water Temperature (C)]]*OO[[#This Row],[3]]/SUM(OO[3])</f>
        <v>2.1596223054544069E-27</v>
      </c>
      <c r="F111" s="10">
        <f>3/24*OO[[#This Row],[62 (26JUN1985 15:00:00)-Water Temperature (C)]]*OO[[#This Row],[4]]/SUM(OO[4])</f>
        <v>1.048055225441486E-15</v>
      </c>
      <c r="G111" s="10">
        <f>3/24*OO[[#This Row],[63 (26JUN1985 18:00:00)-Water Temperature (C)]]*OO[[#This Row],[5]]/SUM(OO[5])</f>
        <v>5.87376634926226E-7</v>
      </c>
      <c r="H111" s="10">
        <f>3/24*OO[[#This Row],[64 (26JUN1985 21:00:00)-Water Temperature (C)]]*OO[[#This Row],[6]]/SUM(OO[6])</f>
        <v>6.3535324284312632E-4</v>
      </c>
      <c r="I111" s="10">
        <f>3/24*OO[[#This Row],[65 (27JUN1985 00:00:00)-Water Temperature (C)]]*OO[[#This Row],[7]]/SUM(OO[7])</f>
        <v>1.751999048676697E-2</v>
      </c>
      <c r="J111" s="10">
        <f>3/24*OO[[#This Row],[66 (27JUN1985 03:00:00)-Water Temperature (C)]]*OO[[#This Row],[8]]/SUM(OO[8])</f>
        <v>6.5617432482094062E-2</v>
      </c>
      <c r="K111" s="10">
        <f>3/24*OO[[#This Row],[67 (27JUN1985 06:00:00)-Water Temperature (C)]]*OO[[#This Row],[9]]/SUM(OO[9])</f>
        <v>6.5762901086142092E-2</v>
      </c>
      <c r="L111" s="10">
        <f>3/24*OO[[#This Row],[68 (27JUN1985 09:00:00)-Water Temperature (C)]]*OO[[#This Row],[10]]/SUM(OO[10])</f>
        <v>2.6474875251402935E-2</v>
      </c>
      <c r="M111" s="10">
        <f>3/24*OO[[#This Row],[69 (27JUN1985 12:00:00)-Water Temperature (C)]]*OO[[#This Row],[11]]/SUM(OO[11])</f>
        <v>5.6765943723034252E-3</v>
      </c>
      <c r="N111" s="10">
        <f>3/24*OO[[#This Row],[70 (27JUN1985 15:00:00)-Water Temperature (C)]]*OO[[#This Row],[12]]/SUM(OO[12])</f>
        <v>8.3522259561279741E-4</v>
      </c>
      <c r="O111" s="10">
        <f>3/24*OO[[#This Row],[71 (27JUN1985 18:00:00)-Water Temperature (C)]]*OO[[#This Row],[13]]/SUM(OO[13])</f>
        <v>1.2937770924829306E-4</v>
      </c>
      <c r="P111" s="10">
        <f>3/24*OO[[#This Row],[72 (27JUN1985 21:00:00)-Water Temperature (C)]]*OO[[#This Row],[14]]/SUM(OO[14])</f>
        <v>4.7442820785199814E-5</v>
      </c>
      <c r="Q111" s="10">
        <f>3/24*OO[[#This Row],[73 (28JUN1985 00:00:00)-Water Temperature (C)]]*OO[[#This Row],[15]]/SUM(OO[15])</f>
        <v>4.0402299624158164E-5</v>
      </c>
      <c r="R111" s="10">
        <f>3/24*OO[[#This Row],[74 (28JUN1985 03:00:00)-Water Temperature (C)]]*OO[[#This Row],[16]]/SUM(OO[16])</f>
        <v>4.3823551250485699E-5</v>
      </c>
      <c r="S111" s="10">
        <f>3/24*OO[[#This Row],[75 (28JUN1985 06:00:00)-Water Temperature (C)]]*OO[[#This Row],[17]]/SUM(OO[17])</f>
        <v>4.6229264145238459E-5</v>
      </c>
      <c r="T111" s="10">
        <f>3/24*OO[[#This Row],[76 (28JUN1985 09:00:00)-Water Temperature (C)]]*OO[[#This Row],[18]]/SUM(OO[18])</f>
        <v>4.5168035124324448E-5</v>
      </c>
      <c r="U111" s="10">
        <f>3/24*OO[[#This Row],[77 (28JUN1985 12:00:00)-Water Temperature (C)]]*OO[[#This Row],[19]]/SUM(OO[19])</f>
        <v>4.1118440453083106E-5</v>
      </c>
      <c r="V111" s="10">
        <f>3/24000000*OO[[#This Row],[78 (28JUN1985 15:00:00)-Water Temperature (C)]]*OO[[#This Row],[20]]</f>
        <v>3.59784709642875E-5</v>
      </c>
      <c r="W111" s="10">
        <f>3/24000000*OO[[#This Row],[79 (28JUN1985 18:00:00)-Water Temperature (C)]]*OO[[#This Row],[21]]</f>
        <v>3.0630902995749995E-5</v>
      </c>
      <c r="X111" s="10">
        <f>3/24000000*OO[[#This Row],[80 (28JUN1985 21:00:00)-Water Temperature (C)]]*OO[[#This Row],[22]]</f>
        <v>2.6091273824125E-5</v>
      </c>
      <c r="Y111" s="10">
        <f>3/24000000*OO[[#This Row],[81 (29JUN1985 00:00:00)-Water Temperature (C)]]*OO[[#This Row],[23]]</f>
        <v>2.2719074292986246E-5</v>
      </c>
      <c r="Z111" s="10">
        <f>3/24000000*OO[[#This Row],[82 (29JUN1985 03:00:00)-Water Temperature (C)]]*OO[[#This Row],[24]]</f>
        <v>2.0490526191271248E-5</v>
      </c>
      <c r="AA111" s="10">
        <f>3/24000000*OO[[#This Row],[83 (29JUN1985 06:00:00)-Water Temperature (C)]]*OO[[#This Row],[25]]</f>
        <v>1.8237000453781251E-5</v>
      </c>
      <c r="AB111" s="10">
        <f>3/24000000*OO[[#This Row],[84 (29JUN1985 09:00:00)-Water Temperature (C)]]*OO[[#This Row],[26]]</f>
        <v>1.6401025764060001E-5</v>
      </c>
      <c r="AC111" s="10">
        <f>3/24000000*OO[[#This Row],[85 (29JUN1985 12:00:00)-Water Temperature (C)]]*OO[[#This Row],[27]]</f>
        <v>1.4448982601746247E-5</v>
      </c>
      <c r="AD111" s="10">
        <f>3/24000000*OO[[#This Row],[86 (29JUN1985 15:00:00)-Water Temperature (C)]]*OO[[#This Row],[28]]</f>
        <v>1.2500587249762501E-5</v>
      </c>
      <c r="AE111" s="10">
        <f>3/24000000*OO[[#This Row],[88 (29JUN1985 21:00:00)-Water Temperature (C)]]*OO[[#This Row],[30]]</f>
        <v>9.0694386022500009E-6</v>
      </c>
      <c r="AF111" s="10">
        <f>3/24000000*OO[[#This Row],[88 (29JUN1985 21:00:00)-Water Temperature (C)]]*OO[[#This Row],[30]]</f>
        <v>9.0694386022500009E-6</v>
      </c>
      <c r="AG111" s="10">
        <f>3/24000000*OO[[#This Row],[89 (30JUN1985 00:00:00)-Water Temperature (C)]]*OO[[#This Row],[31]]</f>
        <v>7.9170994993424986E-6</v>
      </c>
      <c r="AH111" s="10">
        <f>3/24000000*OO[[#This Row],[90 (30JUN1985 03:00:00)-Water Temperature (C)]]*OO[[#This Row],[32]]</f>
        <v>7.2705732961500002E-6</v>
      </c>
      <c r="AI111" s="10">
        <f>3/24000000*OO[[#This Row],[91 (30JUN1985 06:00:00)-Water Temperature (C)]]*OO[[#This Row],[33]]</f>
        <v>6.7174999859087494E-6</v>
      </c>
      <c r="AJ111" s="10">
        <f>3/24000000*OO[[#This Row],[92 (30JUN1985 09:00:00)-Water Temperature (C)]]*OO[[#This Row],[34]]</f>
        <v>6.1441894685249994E-6</v>
      </c>
      <c r="AK111" s="10">
        <f>3/24000000*OO[[#This Row],[93 (30JUN1985 12:00:00)-Water Temperature (C)]]*OO[[#This Row],[35]]</f>
        <v>5.4773207449049996E-6</v>
      </c>
      <c r="AL111" s="10">
        <f>3/24000000*OO[[#This Row],[94 (30JUN1985 15:00:00)-Water Temperature (C)]]*OO[[#This Row],[36]]</f>
        <v>4.7148216360599999E-6</v>
      </c>
      <c r="AM111" s="10">
        <f>3/24000000*OO[[#This Row],[95 (30JUN1985 18:00:00)-Water Temperature (C)]]*OO[[#This Row],[37]]</f>
        <v>3.9722205568499996E-6</v>
      </c>
      <c r="AN111" s="10">
        <f>3/24000000*OO[[#This Row],[96 (30JUN1985 21:00:00)-Water Temperature (C)]]*OO[[#This Row],[38]]</f>
        <v>3.3705821722312498E-6</v>
      </c>
      <c r="AO111" s="10">
        <f>3/24000000*OO[[#This Row],[97 (01JUL1985 00:00:00)-Water Temperature (C)]]*OO[[#This Row],[39]]</f>
        <v>2.9037674941925002E-6</v>
      </c>
      <c r="AP111" s="10">
        <f>3/24000000*OO[[#This Row],[98 (01JUL1985 03:00:00)-Water Temperature (C)]]*OO[[#This Row],[40]]</f>
        <v>2.5605310531356246E-6</v>
      </c>
      <c r="AQ111" s="10">
        <f>3/24000000*OO[[#This Row],[99 (01JUL1985 06:00:00)-Water Temperature (C)]]*OO[[#This Row],[41]]</f>
        <v>2.1715809981099999E-6</v>
      </c>
      <c r="AR111" s="10">
        <f>3/24000000*OO[[#This Row],[100 (01JUL1985 09:00:00)-Water Temperature (C)]]*OO[[#This Row],[42]]</f>
        <v>1.7069310231617499E-6</v>
      </c>
      <c r="AS111" s="10">
        <f>3/24000000*OO[[#This Row],[101 (01JUL1985 12:00:00)-Water Temperature (C)]]*OO[[#This Row],[43]]</f>
        <v>1.2479159416334998E-6</v>
      </c>
      <c r="AT111" s="10">
        <f>3/24000000*OO[[#This Row],[102 (01JUL1985 15:00:00)-Water Temperature (C)]]*OO[[#This Row],[44]]</f>
        <v>8.7341730468525003E-7</v>
      </c>
      <c r="AU111" s="10">
        <f>3/24000000*OO[[#This Row],[103 (01JUL1985 18:00:00)-Water Temperature (C)]]*OO[[#This Row],[45]]</f>
        <v>6.2058707174474995E-7</v>
      </c>
      <c r="AV111" s="10">
        <f>3/24000000*OO[[#This Row],[104 (01JUL1985 21:00:00)-Water Temperature (C)]]*OO[[#This Row],[46]]</f>
        <v>4.6325359762499993E-7</v>
      </c>
      <c r="AW111" s="10">
        <f>3/24000000*OO[[#This Row],[105 (02JUL1985 00:00:00)-Water Temperature (C)]]*OO[[#This Row],[47]]</f>
        <v>3.7267817078700002E-7</v>
      </c>
      <c r="AX111" s="10">
        <f>3/24000000*OO[[#This Row],[106 (02JUL1985 03:00:00)-Water Temperature (C)]]*OO[[#This Row],[48]]</f>
        <v>3.2728305012374998E-7</v>
      </c>
      <c r="AY111" s="10">
        <f>3/24000000*OO[[#This Row],[107 (02JUL1985 06:00:00)-Water Temperature (C)]]*OO[[#This Row],[49]]</f>
        <v>3.0085753839125E-7</v>
      </c>
      <c r="AZ111" s="10">
        <f>3/24000000*OO[[#This Row],[108 (02JUL1985 09:00:00)-Water Temperature (C)]]*OO[[#This Row],[50]]</f>
        <v>2.7967877196E-7</v>
      </c>
      <c r="BA111" s="10">
        <f>3/24000000*OO[[#This Row],[109 (02JUL1985 12:00:00)-Water Temperature (C)]]*OO[[#This Row],[51]]</f>
        <v>2.5510647606919999E-7</v>
      </c>
      <c r="BB111" s="10">
        <f>3/24000000*OO[[#This Row],[110 (02JUL1985 15:00:00)-Water Temperature (C)]]*OO[[#This Row],[52]]</f>
        <v>2.2687702813847498E-7</v>
      </c>
      <c r="BC111" s="10">
        <f>3/24000000*OO[[#This Row],[111 (02JUL1985 18:00:00)-Water Temperature (C)]]*OO[[#This Row],[53]]</f>
        <v>1.9666060353769996E-7</v>
      </c>
      <c r="BD111" s="10">
        <f>3/24000000*OO[[#This Row],[112 (02JUL1985 21:00:00)-Water Temperature (C)]]*OO[[#This Row],[54]]</f>
        <v>1.7346963910320002E-7</v>
      </c>
      <c r="BE111" s="10">
        <f>3/24000000*OO[[#This Row],[113 (03JUL1985 00:00:00)-Water Temperature (C)]]*OO[[#This Row],[55]]</f>
        <v>1.5844787045379999E-7</v>
      </c>
      <c r="BF111" s="10">
        <f>3/24000000*OO[[#This Row],[114 (03JUL1985 03:00:00)-Water Temperature (C)]]*OO[[#This Row],[56]]</f>
        <v>1.53607103444925E-7</v>
      </c>
      <c r="BG111" s="10">
        <f>3/24000000*OO[[#This Row],[115 (03JUL1985 06:00:00)-Water Temperature (C)]]*OO[[#This Row],[57]]</f>
        <v>1.543308648E-7</v>
      </c>
      <c r="BH111" s="10">
        <f>3/24000000*OO[[#This Row],[116 (03JUL1985 09:00:00)-Water Temperature (C)]]*OO[[#This Row],[58]]</f>
        <v>1.5624901155559998E-7</v>
      </c>
      <c r="BI111" s="10">
        <f>3/24000000*OO[[#This Row],[117 (03JUL1985 12:00:00)-Water Temperature (C)]]*OO[[#This Row],[59]]</f>
        <v>1.560146452911375E-7</v>
      </c>
      <c r="BJ111" s="10">
        <f>3/24000000*OO[[#This Row],[118 (03JUL1985 15:00:00)-Water Temperature (C)]]*OO[[#This Row],[60]]</f>
        <v>1.499950642507E-7</v>
      </c>
      <c r="BK111" s="10">
        <f>3/24000000*OO[[#This Row],[119 (03JUL1985 18:00:00)-Water Temperature (C)]]*OO[[#This Row],[61]]</f>
        <v>1.3803272729124999E-7</v>
      </c>
      <c r="BL111" s="10">
        <f>3/24000000*OO[[#This Row],[120 (03JUL1985 21:00:00)-Water Temperature (C)]]*OO[[#This Row],[62]]</f>
        <v>1.25367047771025E-7</v>
      </c>
      <c r="BM111" s="10">
        <f>3/24000000*OO[[#This Row],[121 (04JUL1985 00:00:00)-Water Temperature (C)]]*OO[[#This Row],[63]]</f>
        <v>1.1559310002239999E-7</v>
      </c>
      <c r="BN111" s="10">
        <f>3/24000000*OO[[#This Row],[122 (04JUL1985 03:00:00)-Water Temperature (C)]]*OO[[#This Row],[64]]</f>
        <v>1.1404167015639999E-7</v>
      </c>
      <c r="BO111" s="10">
        <f>3/24000000*OO[[#This Row],[123 (04JUL1985 06:00:00)-Water Temperature (C)]]*OO[[#This Row],[65]]</f>
        <v>1.1502494571375001E-7</v>
      </c>
      <c r="BP111" s="10">
        <f>3/24000000*OO[[#This Row],[124 (04JUL1985 09:00:00)-Water Temperature (C)]]*OO[[#This Row],[66]]</f>
        <v>1.154043830638E-7</v>
      </c>
      <c r="BQ111" s="10">
        <f>3/24000000*OO[[#This Row],[125 (04JUL1985 12:00:00)-Water Temperature (C)]]*OO[[#This Row],[67]]</f>
        <v>1.1113157295768749E-7</v>
      </c>
      <c r="BR111" s="10">
        <f>3/24000000*OO[[#This Row],[126 (04JUL1985 15:00:00)-Water Temperature (C)]]*OO[[#This Row],[68]]</f>
        <v>1.0413120864737501E-7</v>
      </c>
      <c r="BS111" s="10">
        <f>3/24000000*OO[[#This Row],[127 (04JUL1985 18:00:00)-Water Temperature (C)]]*OO[[#This Row],[69]]</f>
        <v>9.5770719205699997E-8</v>
      </c>
      <c r="BT111" s="10">
        <f>3/24000000*OO[[#This Row],[128 (04JUL1985 21:00:00)-Water Temperature (C)]]*OO[[#This Row],[70]]</f>
        <v>8.8734626786024989E-8</v>
      </c>
      <c r="BU111" s="10">
        <f>3/24000000*OO[[#This Row],[129 (05JUL1985 00:00:00)-Water Temperature (C)]]*OO[[#This Row],[71]]</f>
        <v>8.3202139449062479E-8</v>
      </c>
      <c r="BV111" s="10">
        <f>3/24000000*OO[[#This Row],[130 (05JUL1985 03:00:00)-Water Temperature (C)]]*OO[[#This Row],[72]]</f>
        <v>8.137286155098749E-8</v>
      </c>
      <c r="BW111" s="10">
        <f>3/24000000*OO[[#This Row],[131 (05JUL1985 06:00:00)-Water Temperature (C)]]*OO[[#This Row],[73]]</f>
        <v>7.9889561517562494E-8</v>
      </c>
      <c r="BX111" s="10">
        <f>3/24000000*OO[[#This Row],[132 (05JUL1985 09:00:00)-Water Temperature (C)]]*OO[[#This Row],[74]]</f>
        <v>7.7938546436537489E-8</v>
      </c>
      <c r="BY111" s="10">
        <f>3/24000000*OO[[#This Row],[133 (05JUL1985 12:00:00)-Water Temperature (C)]]*OO[[#This Row],[75]]</f>
        <v>7.4282394278625006E-8</v>
      </c>
      <c r="BZ111" s="10">
        <f>3/24000000*OO[[#This Row],[134 (05JUL1985 15:00:00)-Water Temperature (C)]]*OO[[#This Row],[76]]</f>
        <v>6.847376324580001E-8</v>
      </c>
      <c r="CA111" s="10">
        <f>3/24000000*OO[[#This Row],[135 (05JUL1985 18:00:00)-Water Temperature (C)]]*OO[[#This Row],[77]]</f>
        <v>6.1861822422399996E-8</v>
      </c>
      <c r="CB111" s="10">
        <f>3/24000000*OO[[#This Row],[136 (05JUL1985 21:00:00)-Water Temperature (C)]]*OO[[#This Row],[78]]</f>
        <v>5.6132386988249996E-8</v>
      </c>
      <c r="CC111" s="10">
        <f>3/24000000*OO[[#This Row],[137 (06JUL1985 00:00:00)-Water Temperature (C)]]*OO[[#This Row],[79]]</f>
        <v>5.2231151839762491E-8</v>
      </c>
      <c r="CD111" s="10">
        <f>3/24000000*OO[[#This Row],[138 (06JUL1985 03:00:00)-Water Temperature (C)]]*OO[[#This Row],[80]]</f>
        <v>5.1485169806000003E-8</v>
      </c>
      <c r="CE111" s="10">
        <f>3/24000000*OO[[#This Row],[139 (06JUL1985 06:00:00)-Water Temperature (C)]]*OO[[#This Row],[81]]</f>
        <v>5.1930175395749994E-8</v>
      </c>
      <c r="CF111" s="10">
        <f>3/24000000*OO[[#This Row],[140 (06JUL1985 09:00:00)-Water Temperature (C)]]*OO[[#This Row],[82]]</f>
        <v>5.24497680575E-8</v>
      </c>
      <c r="CG111" s="10">
        <f>3/24000000*OO[[#This Row],[141 (06JUL1985 12:00:00)-Water Temperature (C)]]*OO[[#This Row],[83]]</f>
        <v>5.1612796750625002E-8</v>
      </c>
      <c r="CH111" s="10">
        <f>3/24000000*OO[[#This Row],[142 (06JUL1985 15:00:00)-Water Temperature (C)]]*OO[[#This Row],[84]]</f>
        <v>4.8953326991775002E-8</v>
      </c>
      <c r="CI111" s="10">
        <f>3/24000000*OO[[#This Row],[143 (06JUL1985 18:00:00)-Water Temperature (C)]]*OO[[#This Row],[85]]</f>
        <v>4.4957618475525007E-8</v>
      </c>
      <c r="CJ111" s="10">
        <f>3/24000000*OO[[#This Row],[144 (06JUL1985 21:00:00)-Water Temperature (C)]]*OO[[#This Row],[86]]</f>
        <v>4.12809290255625E-8</v>
      </c>
      <c r="CK111" s="10">
        <f>3/24000000*OO[[#This Row],[145 (07JUL1985 00:00:00)-Water Temperature (C)]]*OO[[#This Row],[87]]</f>
        <v>3.8619042561899995E-8</v>
      </c>
      <c r="CL111" s="10">
        <f>3/24000000*OO[[#This Row],[146 (07JUL1985 03:00:00)-Water Temperature (C)]]*OO[[#This Row],[88]]</f>
        <v>3.8293523876925E-8</v>
      </c>
      <c r="CM111" s="10">
        <f>3/24000000*OO[[#This Row],[147 (07JUL1985 06:00:00)-Water Temperature (C)]]*OO[[#This Row],[89]]</f>
        <v>3.810425035405E-8</v>
      </c>
      <c r="CN111" s="10">
        <f>3/24000000*OO[[#This Row],[148 (07JUL1985 09:00:00)-Water Temperature (C)]]*OO[[#This Row],[90]]</f>
        <v>3.7197225793500003E-8</v>
      </c>
      <c r="CO111" s="10">
        <f>3/24000000*OO[[#This Row],[149 (07JUL1985 12:00:00)-Water Temperature (C)]]*OO[[#This Row],[91]]</f>
        <v>3.5485890319050003E-8</v>
      </c>
      <c r="CP111" s="10">
        <f>3/24000000*OO[[#This Row],[150 (07JUL1985 15:00:00)-Water Temperature (C)]]*OO[[#This Row],[92]]</f>
        <v>3.3569402084149994E-8</v>
      </c>
      <c r="CQ111" s="10">
        <f>3/24000000*OO[[#This Row],[151 (07JUL1985 18:00:00)-Water Temperature (C)]]*OO[[#This Row],[93]]</f>
        <v>3.1426298619424999E-8</v>
      </c>
      <c r="CR111" s="10">
        <f>3/24000000*OO[[#This Row],[152 (07JUL1985 21:00:00)-Water Temperature (C)]]*OO[[#This Row],[94]]</f>
        <v>2.9196067041524997E-8</v>
      </c>
      <c r="CS111" s="10">
        <f>3/24000000*OO[[#This Row],[153 (08JUL1985 00:00:00)-Water Temperature (C)]]*OO[[#This Row],[95]]</f>
        <v>2.7164977826399997E-8</v>
      </c>
      <c r="CT111" s="10">
        <f>3/24000000*OO[[#This Row],[154 (08JUL1985 03:00:00)-Water Temperature (C)]]*OO[[#This Row],[96]]</f>
        <v>2.6630416450124999E-8</v>
      </c>
      <c r="CU111" s="10">
        <f>3/24000000*OO[[#This Row],[155 (08JUL1985 06:00:00)-Water Temperature (C)]]*OO[[#This Row],[97]]</f>
        <v>2.7115433392674999E-8</v>
      </c>
      <c r="CV111" s="10">
        <f>3/24000000*OO[[#This Row],[156 (08JUL1985 09:00:00)-Water Temperature (C)]]*OO[[#This Row],[98]]</f>
        <v>2.7683832738250002E-8</v>
      </c>
      <c r="CW111" s="10">
        <f>3/24000000*OO[[#This Row],[157 (08JUL1985 12:00:00)-Water Temperature (C)]]*OO[[#This Row],[99]]</f>
        <v>2.75869766339375E-8</v>
      </c>
    </row>
    <row r="112" spans="1:101" x14ac:dyDescent="0.35">
      <c r="A112" t="s">
        <v>117</v>
      </c>
      <c r="B112">
        <v>826.17570000000001</v>
      </c>
      <c r="C112" s="10">
        <f>3/24*OO[[#This Row],[59 (26JUN1985 06:00:00)-Water Temperature (C)]]*OO[[#This Row],[1]]/SUM(OO[1])</f>
        <v>0</v>
      </c>
      <c r="D112" s="10">
        <f>3/24*OO[[#This Row],[60 (26JUN1985 09:00:00)-Water Temperature (C)]]*OO[[#This Row],[2]]/SUM(OO[2])</f>
        <v>2.3987361268130439E-41</v>
      </c>
      <c r="E112" s="10">
        <f>3/24*OO[[#This Row],[61 (26JUN1985 12:00:00)-Water Temperature (C)]]*OO[[#This Row],[3]]/SUM(OO[3])</f>
        <v>5.7126896004383456E-28</v>
      </c>
      <c r="F112" s="10">
        <f>3/24*OO[[#This Row],[62 (26JUN1985 15:00:00)-Water Temperature (C)]]*OO[[#This Row],[4]]/SUM(OO[4])</f>
        <v>2.7605924235884994E-16</v>
      </c>
      <c r="G112" s="10">
        <f>3/24*OO[[#This Row],[63 (26JUN1985 18:00:00)-Water Temperature (C)]]*OO[[#This Row],[5]]/SUM(OO[5])</f>
        <v>3.6946276427339772E-7</v>
      </c>
      <c r="H112" s="10">
        <f>3/24*OO[[#This Row],[64 (26JUN1985 21:00:00)-Water Temperature (C)]]*OO[[#This Row],[6]]/SUM(OO[6])</f>
        <v>5.7335245679789103E-4</v>
      </c>
      <c r="I112" s="10">
        <f>3/24*OO[[#This Row],[65 (27JUN1985 00:00:00)-Water Temperature (C)]]*OO[[#This Row],[7]]/SUM(OO[7])</f>
        <v>1.9164598306405163E-2</v>
      </c>
      <c r="J112" s="10">
        <f>3/24*OO[[#This Row],[66 (27JUN1985 03:00:00)-Water Temperature (C)]]*OO[[#This Row],[8]]/SUM(OO[8])</f>
        <v>8.2506070341608728E-2</v>
      </c>
      <c r="K112" s="10">
        <f>3/24*OO[[#This Row],[67 (27JUN1985 06:00:00)-Water Temperature (C)]]*OO[[#This Row],[9]]/SUM(OO[9])</f>
        <v>9.2009990117087298E-2</v>
      </c>
      <c r="L112" s="10">
        <f>3/24*OO[[#This Row],[68 (27JUN1985 09:00:00)-Water Temperature (C)]]*OO[[#This Row],[10]]/SUM(OO[10])</f>
        <v>4.0254008729982048E-2</v>
      </c>
      <c r="M112" s="10">
        <f>3/24*OO[[#This Row],[69 (27JUN1985 12:00:00)-Water Temperature (C)]]*OO[[#This Row],[11]]/SUM(OO[11])</f>
        <v>9.1706085733201728E-3</v>
      </c>
      <c r="N112" s="10">
        <f>3/24*OO[[#This Row],[70 (27JUN1985 15:00:00)-Water Temperature (C)]]*OO[[#This Row],[12]]/SUM(OO[12])</f>
        <v>1.3936930203973452E-3</v>
      </c>
      <c r="O112" s="10">
        <f>3/24*OO[[#This Row],[71 (27JUN1985 18:00:00)-Water Temperature (C)]]*OO[[#This Row],[13]]/SUM(OO[13])</f>
        <v>2.0814770198615955E-4</v>
      </c>
      <c r="P112" s="10">
        <f>3/24*OO[[#This Row],[72 (27JUN1985 21:00:00)-Water Temperature (C)]]*OO[[#This Row],[14]]/SUM(OO[14])</f>
        <v>6.7523468404480117E-5</v>
      </c>
      <c r="Q112" s="10">
        <f>3/24*OO[[#This Row],[73 (28JUN1985 00:00:00)-Water Temperature (C)]]*OO[[#This Row],[15]]/SUM(OO[15])</f>
        <v>5.4416802225503924E-5</v>
      </c>
      <c r="R112" s="10">
        <f>3/24*OO[[#This Row],[74 (28JUN1985 03:00:00)-Water Temperature (C)]]*OO[[#This Row],[16]]/SUM(OO[16])</f>
        <v>5.8707801910679128E-5</v>
      </c>
      <c r="S112" s="10">
        <f>3/24*OO[[#This Row],[75 (28JUN1985 06:00:00)-Water Temperature (C)]]*OO[[#This Row],[17]]/SUM(OO[17])</f>
        <v>6.2346986003725298E-5</v>
      </c>
      <c r="T112" s="10">
        <f>3/24*OO[[#This Row],[76 (28JUN1985 09:00:00)-Water Temperature (C)]]*OO[[#This Row],[18]]/SUM(OO[18])</f>
        <v>6.1447696670981818E-5</v>
      </c>
      <c r="U112" s="10">
        <f>3/24*OO[[#This Row],[77 (28JUN1985 12:00:00)-Water Temperature (C)]]*OO[[#This Row],[19]]/SUM(OO[19])</f>
        <v>5.6242660094270457E-5</v>
      </c>
      <c r="V112" s="10">
        <f>3/24000000*OO[[#This Row],[78 (28JUN1985 15:00:00)-Water Temperature (C)]]*OO[[#This Row],[20]]</f>
        <v>4.9218896802999993E-5</v>
      </c>
      <c r="W112" s="10">
        <f>3/24000000*OO[[#This Row],[79 (28JUN1985 18:00:00)-Water Temperature (C)]]*OO[[#This Row],[21]]</f>
        <v>4.1853622209899998E-5</v>
      </c>
      <c r="X112" s="10">
        <f>3/24000000*OO[[#This Row],[80 (28JUN1985 21:00:00)-Water Temperature (C)]]*OO[[#This Row],[22]]</f>
        <v>3.5592305411999992E-5</v>
      </c>
      <c r="Y112" s="10">
        <f>3/24000000*OO[[#This Row],[81 (29JUN1985 00:00:00)-Water Temperature (C)]]*OO[[#This Row],[23]]</f>
        <v>3.0899789396875006E-5</v>
      </c>
      <c r="Z112" s="10">
        <f>3/24000000*OO[[#This Row],[82 (29JUN1985 03:00:00)-Water Temperature (C)]]*OO[[#This Row],[24]]</f>
        <v>2.7791118100987498E-5</v>
      </c>
      <c r="AA112" s="10">
        <f>3/24000000*OO[[#This Row],[83 (29JUN1985 06:00:00)-Water Temperature (C)]]*OO[[#This Row],[25]]</f>
        <v>2.4686442696870001E-5</v>
      </c>
      <c r="AB112" s="10">
        <f>3/24000000*OO[[#This Row],[84 (29JUN1985 09:00:00)-Water Temperature (C)]]*OO[[#This Row],[26]]</f>
        <v>2.2214726891804998E-5</v>
      </c>
      <c r="AC112" s="10">
        <f>3/24000000*OO[[#This Row],[85 (29JUN1985 12:00:00)-Water Temperature (C)]]*OO[[#This Row],[27]]</f>
        <v>1.9555232395177502E-5</v>
      </c>
      <c r="AD112" s="10">
        <f>3/24000000*OO[[#This Row],[86 (29JUN1985 15:00:00)-Water Temperature (C)]]*OO[[#This Row],[28]]</f>
        <v>1.6882428568215E-5</v>
      </c>
      <c r="AE112" s="10">
        <f>3/24000000*OO[[#This Row],[88 (29JUN1985 21:00:00)-Water Temperature (C)]]*OO[[#This Row],[30]]</f>
        <v>1.21917740175E-5</v>
      </c>
      <c r="AF112" s="10">
        <f>3/24000000*OO[[#This Row],[88 (29JUN1985 21:00:00)-Water Temperature (C)]]*OO[[#This Row],[30]]</f>
        <v>1.21917740175E-5</v>
      </c>
      <c r="AG112" s="10">
        <f>3/24000000*OO[[#This Row],[89 (30JUN1985 00:00:00)-Water Temperature (C)]]*OO[[#This Row],[31]]</f>
        <v>1.0594586197755E-5</v>
      </c>
      <c r="AH112" s="10">
        <f>3/24000000*OO[[#This Row],[90 (30JUN1985 03:00:00)-Water Temperature (C)]]*OO[[#This Row],[32]]</f>
        <v>9.7014347279687493E-6</v>
      </c>
      <c r="AI112" s="10">
        <f>3/24000000*OO[[#This Row],[91 (30JUN1985 06:00:00)-Water Temperature (C)]]*OO[[#This Row],[33]]</f>
        <v>8.9477659763250001E-6</v>
      </c>
      <c r="AJ112" s="10">
        <f>3/24000000*OO[[#This Row],[92 (30JUN1985 09:00:00)-Water Temperature (C)]]*OO[[#This Row],[34]]</f>
        <v>8.1794391116599997E-6</v>
      </c>
      <c r="AK112" s="10">
        <f>3/24000000*OO[[#This Row],[93 (30JUN1985 12:00:00)-Water Temperature (C)]]*OO[[#This Row],[35]]</f>
        <v>7.2866888151312493E-6</v>
      </c>
      <c r="AL112" s="10">
        <f>3/24000000*OO[[#This Row],[94 (30JUN1985 15:00:00)-Water Temperature (C)]]*OO[[#This Row],[36]]</f>
        <v>6.2540563848074995E-6</v>
      </c>
      <c r="AM112" s="10">
        <f>3/24000000*OO[[#This Row],[95 (30JUN1985 18:00:00)-Water Temperature (C)]]*OO[[#This Row],[37]]</f>
        <v>5.2553530289699992E-6</v>
      </c>
      <c r="AN112" s="10">
        <f>3/24000000*OO[[#This Row],[96 (30JUN1985 21:00:00)-Water Temperature (C)]]*OO[[#This Row],[38]]</f>
        <v>4.4457794619262498E-6</v>
      </c>
      <c r="AO112" s="10">
        <f>3/24000000*OO[[#This Row],[97 (01JUL1985 00:00:00)-Water Temperature (C)]]*OO[[#This Row],[39]]</f>
        <v>3.8166489060000002E-6</v>
      </c>
      <c r="AP112" s="10">
        <f>3/24000000*OO[[#This Row],[98 (01JUL1985 03:00:00)-Water Temperature (C)]]*OO[[#This Row],[40]]</f>
        <v>3.3645690502549998E-6</v>
      </c>
      <c r="AQ112" s="10">
        <f>3/24000000*OO[[#This Row],[99 (01JUL1985 06:00:00)-Water Temperature (C)]]*OO[[#This Row],[41]]</f>
        <v>2.8655562716999999E-6</v>
      </c>
      <c r="AR112" s="10">
        <f>3/24000000*OO[[#This Row],[100 (01JUL1985 09:00:00)-Water Temperature (C)]]*OO[[#This Row],[42]]</f>
        <v>2.2698314221E-6</v>
      </c>
      <c r="AS112" s="10">
        <f>3/24000000*OO[[#This Row],[101 (01JUL1985 12:00:00)-Water Temperature (C)]]*OO[[#This Row],[43]]</f>
        <v>1.668810183119625E-6</v>
      </c>
      <c r="AT112" s="10">
        <f>3/24000000*OO[[#This Row],[102 (01JUL1985 15:00:00)-Water Temperature (C)]]*OO[[#This Row],[44]]</f>
        <v>1.1686960931193749E-6</v>
      </c>
      <c r="AU112" s="10">
        <f>3/24000000*OO[[#This Row],[103 (01JUL1985 18:00:00)-Water Temperature (C)]]*OO[[#This Row],[45]]</f>
        <v>8.2748152238062485E-7</v>
      </c>
      <c r="AV112" s="10">
        <f>3/24000000*OO[[#This Row],[104 (01JUL1985 21:00:00)-Water Temperature (C)]]*OO[[#This Row],[46]]</f>
        <v>6.1383250990237494E-7</v>
      </c>
      <c r="AW112" s="10">
        <f>3/24000000*OO[[#This Row],[105 (02JUL1985 00:00:00)-Water Temperature (C)]]*OO[[#This Row],[47]]</f>
        <v>4.9074943087499993E-7</v>
      </c>
      <c r="AX112" s="10">
        <f>3/24000000*OO[[#This Row],[106 (02JUL1985 03:00:00)-Water Temperature (C)]]*OO[[#This Row],[48]]</f>
        <v>4.28912255795625E-7</v>
      </c>
      <c r="AY112" s="10">
        <f>3/24000000*OO[[#This Row],[107 (02JUL1985 06:00:00)-Water Temperature (C)]]*OO[[#This Row],[49]]</f>
        <v>3.9338144614124999E-7</v>
      </c>
      <c r="AZ112" s="10">
        <f>3/24000000*OO[[#This Row],[108 (02JUL1985 09:00:00)-Water Temperature (C)]]*OO[[#This Row],[50]]</f>
        <v>3.6565852140649999E-7</v>
      </c>
      <c r="BA112" s="10">
        <f>3/24000000*OO[[#This Row],[109 (02JUL1985 12:00:00)-Water Temperature (C)]]*OO[[#This Row],[51]]</f>
        <v>3.33724447159375E-7</v>
      </c>
      <c r="BB112" s="10">
        <f>3/24000000*OO[[#This Row],[110 (02JUL1985 15:00:00)-Water Temperature (C)]]*OO[[#This Row],[52]]</f>
        <v>2.9647577670975002E-7</v>
      </c>
      <c r="BC112" s="10">
        <f>3/24000000*OO[[#This Row],[111 (02JUL1985 18:00:00)-Water Temperature (C)]]*OO[[#This Row],[53]]</f>
        <v>2.5669045635131249E-7</v>
      </c>
      <c r="BD112" s="10">
        <f>3/24000000*OO[[#This Row],[112 (02JUL1985 21:00:00)-Water Temperature (C)]]*OO[[#This Row],[54]]</f>
        <v>2.2591557442356252E-7</v>
      </c>
      <c r="BE112" s="10">
        <f>3/24000000*OO[[#This Row],[113 (03JUL1985 00:00:00)-Water Temperature (C)]]*OO[[#This Row],[55]]</f>
        <v>2.0566141909556251E-7</v>
      </c>
      <c r="BF112" s="10">
        <f>3/24000000*OO[[#This Row],[114 (03JUL1985 03:00:00)-Water Temperature (C)]]*OO[[#This Row],[56]]</f>
        <v>1.9881811216874999E-7</v>
      </c>
      <c r="BG112" s="10">
        <f>3/24000000*OO[[#This Row],[115 (03JUL1985 06:00:00)-Water Temperature (C)]]*OO[[#This Row],[57]]</f>
        <v>1.9952132762406251E-7</v>
      </c>
      <c r="BH112" s="10">
        <f>3/24000000*OO[[#This Row],[116 (03JUL1985 09:00:00)-Water Temperature (C)]]*OO[[#This Row],[58]]</f>
        <v>2.0196419699879999E-7</v>
      </c>
      <c r="BI112" s="10">
        <f>3/24000000*OO[[#This Row],[117 (03JUL1985 12:00:00)-Water Temperature (C)]]*OO[[#This Row],[59]]</f>
        <v>2.0187187141589998E-7</v>
      </c>
      <c r="BJ112" s="10">
        <f>3/24000000*OO[[#This Row],[118 (03JUL1985 15:00:00)-Water Temperature (C)]]*OO[[#This Row],[60]]</f>
        <v>1.9430492597989998E-7</v>
      </c>
      <c r="BK112" s="10">
        <f>3/24000000*OO[[#This Row],[119 (03JUL1985 18:00:00)-Water Temperature (C)]]*OO[[#This Row],[61]]</f>
        <v>1.7917285552724999E-7</v>
      </c>
      <c r="BL112" s="10">
        <f>3/24000000*OO[[#This Row],[120 (03JUL1985 21:00:00)-Water Temperature (C)]]*OO[[#This Row],[62]]</f>
        <v>1.6292176225332499E-7</v>
      </c>
      <c r="BM112" s="10">
        <f>3/24000000*OO[[#This Row],[121 (04JUL1985 00:00:00)-Water Temperature (C)]]*OO[[#This Row],[63]]</f>
        <v>1.501093403208875E-7</v>
      </c>
      <c r="BN112" s="10">
        <f>3/24000000*OO[[#This Row],[122 (04JUL1985 03:00:00)-Water Temperature (C)]]*OO[[#This Row],[64]]</f>
        <v>1.478120805656625E-7</v>
      </c>
      <c r="BO112" s="10">
        <f>3/24000000*OO[[#This Row],[123 (04JUL1985 06:00:00)-Water Temperature (C)]]*OO[[#This Row],[65]]</f>
        <v>1.4896849662224998E-7</v>
      </c>
      <c r="BP112" s="10">
        <f>3/24000000*OO[[#This Row],[124 (04JUL1985 09:00:00)-Water Temperature (C)]]*OO[[#This Row],[66]]</f>
        <v>1.4952810120187499E-7</v>
      </c>
      <c r="BQ112" s="10">
        <f>3/24000000*OO[[#This Row],[125 (04JUL1985 12:00:00)-Water Temperature (C)]]*OO[[#This Row],[67]]</f>
        <v>1.4418661158799999E-7</v>
      </c>
      <c r="BR112" s="10">
        <f>3/24000000*OO[[#This Row],[126 (04JUL1985 15:00:00)-Water Temperature (C)]]*OO[[#This Row],[68]]</f>
        <v>1.350912755747375E-7</v>
      </c>
      <c r="BS112" s="10">
        <f>3/24000000*OO[[#This Row],[127 (04JUL1985 18:00:00)-Water Temperature (C)]]*OO[[#This Row],[69]]</f>
        <v>1.2422423210195001E-7</v>
      </c>
      <c r="BT112" s="10">
        <f>3/24000000*OO[[#This Row],[128 (04JUL1985 21:00:00)-Water Temperature (C)]]*OO[[#This Row],[70]]</f>
        <v>1.150248669344E-7</v>
      </c>
      <c r="BU112" s="10">
        <f>3/24000000*OO[[#This Row],[129 (05JUL1985 00:00:00)-Water Temperature (C)]]*OO[[#This Row],[71]]</f>
        <v>1.0784491354000001E-7</v>
      </c>
      <c r="BV112" s="10">
        <f>3/24000000*OO[[#This Row],[130 (05JUL1985 03:00:00)-Water Temperature (C)]]*OO[[#This Row],[72]]</f>
        <v>1.054491011728125E-7</v>
      </c>
      <c r="BW112" s="10">
        <f>3/24000000*OO[[#This Row],[131 (05JUL1985 06:00:00)-Water Temperature (C)]]*OO[[#This Row],[73]]</f>
        <v>1.03560558729E-7</v>
      </c>
      <c r="BX112" s="10">
        <f>3/24000000*OO[[#This Row],[132 (05JUL1985 09:00:00)-Water Temperature (C)]]*OO[[#This Row],[74]]</f>
        <v>1.0112480809297499E-7</v>
      </c>
      <c r="BY112" s="10">
        <f>3/24000000*OO[[#This Row],[133 (05JUL1985 12:00:00)-Water Temperature (C)]]*OO[[#This Row],[75]]</f>
        <v>9.6519123952199991E-8</v>
      </c>
      <c r="BZ112" s="10">
        <f>3/24000000*OO[[#This Row],[134 (05JUL1985 15:00:00)-Water Temperature (C)]]*OO[[#This Row],[76]]</f>
        <v>8.8975254398849997E-8</v>
      </c>
      <c r="CA112" s="10">
        <f>3/24000000*OO[[#This Row],[135 (05JUL1985 18:00:00)-Water Temperature (C)]]*OO[[#This Row],[77]]</f>
        <v>8.0400011225624992E-8</v>
      </c>
      <c r="CB112" s="10">
        <f>3/24000000*OO[[#This Row],[136 (05JUL1985 21:00:00)-Water Temperature (C)]]*OO[[#This Row],[78]]</f>
        <v>7.2901101438537486E-8</v>
      </c>
      <c r="CC112" s="10">
        <f>3/24000000*OO[[#This Row],[137 (06JUL1985 00:00:00)-Water Temperature (C)]]*OO[[#This Row],[79]]</f>
        <v>6.7722694994849996E-8</v>
      </c>
      <c r="CD112" s="10">
        <f>3/24000000*OO[[#This Row],[138 (06JUL1985 03:00:00)-Water Temperature (C)]]*OO[[#This Row],[80]]</f>
        <v>6.6634644471849993E-8</v>
      </c>
      <c r="CE112" s="10">
        <f>3/24000000*OO[[#This Row],[139 (06JUL1985 06:00:00)-Water Temperature (C)]]*OO[[#This Row],[81]]</f>
        <v>6.7162605596624995E-8</v>
      </c>
      <c r="CF112" s="10">
        <f>3/24000000*OO[[#This Row],[140 (06JUL1985 09:00:00)-Water Temperature (C)]]*OO[[#This Row],[82]]</f>
        <v>6.785979237062501E-8</v>
      </c>
      <c r="CG112" s="10">
        <f>3/24000000*OO[[#This Row],[141 (06JUL1985 12:00:00)-Water Temperature (C)]]*OO[[#This Row],[83]]</f>
        <v>6.6857458644174997E-8</v>
      </c>
      <c r="CH112" s="10">
        <f>3/24000000*OO[[#This Row],[142 (06JUL1985 15:00:00)-Water Temperature (C)]]*OO[[#This Row],[84]]</f>
        <v>6.3446910501549996E-8</v>
      </c>
      <c r="CI112" s="10">
        <f>3/24000000*OO[[#This Row],[143 (06JUL1985 18:00:00)-Water Temperature (C)]]*OO[[#This Row],[85]]</f>
        <v>5.8313663655237494E-8</v>
      </c>
      <c r="CJ112" s="10">
        <f>3/24000000*OO[[#This Row],[144 (06JUL1985 21:00:00)-Water Temperature (C)]]*OO[[#This Row],[86]]</f>
        <v>5.3519455314687491E-8</v>
      </c>
      <c r="CK112" s="10">
        <f>3/24000000*OO[[#This Row],[145 (07JUL1985 00:00:00)-Water Temperature (C)]]*OO[[#This Row],[87]]</f>
        <v>4.9991239197899998E-8</v>
      </c>
      <c r="CL112" s="10">
        <f>3/24000000*OO[[#This Row],[146 (07JUL1985 03:00:00)-Water Temperature (C)]]*OO[[#This Row],[88]]</f>
        <v>4.9504502008937494E-8</v>
      </c>
      <c r="CM112" s="10">
        <f>3/24000000*OO[[#This Row],[147 (07JUL1985 06:00:00)-Water Temperature (C)]]*OO[[#This Row],[89]]</f>
        <v>4.9213908216224996E-8</v>
      </c>
      <c r="CN112" s="10">
        <f>3/24000000*OO[[#This Row],[148 (07JUL1985 09:00:00)-Water Temperature (C)]]*OO[[#This Row],[90]]</f>
        <v>4.8098251425262495E-8</v>
      </c>
      <c r="CO112" s="10">
        <f>3/24000000*OO[[#This Row],[149 (07JUL1985 12:00:00)-Water Temperature (C)]]*OO[[#This Row],[91]]</f>
        <v>4.5981287856999999E-8</v>
      </c>
      <c r="CP112" s="10">
        <f>3/24000000*OO[[#This Row],[150 (07JUL1985 15:00:00)-Water Temperature (C)]]*OO[[#This Row],[92]]</f>
        <v>4.3477587462999999E-8</v>
      </c>
      <c r="CQ112" s="10">
        <f>3/24000000*OO[[#This Row],[151 (07JUL1985 18:00:00)-Water Temperature (C)]]*OO[[#This Row],[93]]</f>
        <v>4.0716718637775002E-8</v>
      </c>
      <c r="CR112" s="10">
        <f>3/24000000*OO[[#This Row],[152 (07JUL1985 21:00:00)-Water Temperature (C)]]*OO[[#This Row],[94]]</f>
        <v>3.7862753499999999E-8</v>
      </c>
      <c r="CS112" s="10">
        <f>3/24000000*OO[[#This Row],[153 (08JUL1985 00:00:00)-Water Temperature (C)]]*OO[[#This Row],[95]]</f>
        <v>3.5250632846624999E-8</v>
      </c>
      <c r="CT112" s="10">
        <f>3/24000000*OO[[#This Row],[154 (08JUL1985 03:00:00)-Water Temperature (C)]]*OO[[#This Row],[96]]</f>
        <v>3.452087524661249E-8</v>
      </c>
      <c r="CU112" s="10">
        <f>3/24000000*OO[[#This Row],[155 (08JUL1985 06:00:00)-Water Temperature (C)]]*OO[[#This Row],[97]]</f>
        <v>3.5083288695862497E-8</v>
      </c>
      <c r="CV112" s="10">
        <f>3/24000000*OO[[#This Row],[156 (08JUL1985 09:00:00)-Water Temperature (C)]]*OO[[#This Row],[98]]</f>
        <v>3.5800362897812499E-8</v>
      </c>
      <c r="CW112" s="10">
        <f>3/24000000*OO[[#This Row],[157 (08JUL1985 12:00:00)-Water Temperature (C)]]*OO[[#This Row],[99]]</f>
        <v>3.5716767268200003E-8</v>
      </c>
    </row>
    <row r="113" spans="1:101" x14ac:dyDescent="0.35">
      <c r="A113" t="s">
        <v>118</v>
      </c>
      <c r="B113">
        <v>907.41089999999997</v>
      </c>
      <c r="C113" s="10">
        <f>3/24*OO[[#This Row],[59 (26JUN1985 06:00:00)-Water Temperature (C)]]*OO[[#This Row],[1]]/SUM(OO[1])</f>
        <v>0</v>
      </c>
      <c r="D113" s="10">
        <f>3/24*OO[[#This Row],[60 (26JUN1985 09:00:00)-Water Temperature (C)]]*OO[[#This Row],[2]]/SUM(OO[2])</f>
        <v>3.6093936857903981E-42</v>
      </c>
      <c r="E113" s="10">
        <f>3/24*OO[[#This Row],[61 (26JUN1985 12:00:00)-Water Temperature (C)]]*OO[[#This Row],[3]]/SUM(OO[3])</f>
        <v>1.0512891441964161E-28</v>
      </c>
      <c r="F113" s="10">
        <f>3/24*OO[[#This Row],[62 (26JUN1985 15:00:00)-Water Temperature (C)]]*OO[[#This Row],[4]]/SUM(OO[4])</f>
        <v>5.6312837747074851E-17</v>
      </c>
      <c r="G113" s="10">
        <f>3/24*OO[[#This Row],[63 (26JUN1985 18:00:00)-Water Temperature (C)]]*OO[[#This Row],[5]]/SUM(OO[5])</f>
        <v>1.7095647812757409E-7</v>
      </c>
      <c r="H113" s="10">
        <f>3/24*OO[[#This Row],[64 (26JUN1985 21:00:00)-Water Temperature (C)]]*OO[[#This Row],[6]]/SUM(OO[6])</f>
        <v>4.2671937048626389E-4</v>
      </c>
      <c r="I113" s="10">
        <f>3/24*OO[[#This Row],[65 (27JUN1985 00:00:00)-Water Temperature (C)]]*OO[[#This Row],[7]]/SUM(OO[7])</f>
        <v>1.818936422606926E-2</v>
      </c>
      <c r="J113" s="10">
        <f>3/24*OO[[#This Row],[66 (27JUN1985 03:00:00)-Water Temperature (C)]]*OO[[#This Row],[8]]/SUM(OO[8])</f>
        <v>9.3506372517774994E-2</v>
      </c>
      <c r="K113" s="10">
        <f>3/24*OO[[#This Row],[67 (27JUN1985 06:00:00)-Water Temperature (C)]]*OO[[#This Row],[9]]/SUM(OO[9])</f>
        <v>0.11961085565792784</v>
      </c>
      <c r="L113" s="10">
        <f>3/24*OO[[#This Row],[68 (27JUN1985 09:00:00)-Water Temperature (C)]]*OO[[#This Row],[10]]/SUM(OO[10])</f>
        <v>5.8280513995406326E-2</v>
      </c>
      <c r="M113" s="10">
        <f>3/24*OO[[#This Row],[69 (27JUN1985 12:00:00)-Water Temperature (C)]]*OO[[#This Row],[11]]/SUM(OO[11])</f>
        <v>1.4377254107664095E-2</v>
      </c>
      <c r="N113" s="10">
        <f>3/24*OO[[#This Row],[70 (27JUN1985 15:00:00)-Water Temperature (C)]]*OO[[#This Row],[12]]/SUM(OO[12])</f>
        <v>2.2844613398128348E-3</v>
      </c>
      <c r="O113" s="10">
        <f>3/24*OO[[#This Row],[71 (27JUN1985 18:00:00)-Water Temperature (C)]]*OO[[#This Row],[13]]/SUM(OO[13])</f>
        <v>3.2993048642069857E-4</v>
      </c>
      <c r="P113" s="10">
        <f>3/24*OO[[#This Row],[72 (27JUN1985 21:00:00)-Water Temperature (C)]]*OO[[#This Row],[14]]/SUM(OO[14])</f>
        <v>9.1268642782201605E-5</v>
      </c>
      <c r="Q113" s="10">
        <f>3/24*OO[[#This Row],[73 (28JUN1985 00:00:00)-Water Temperature (C)]]*OO[[#This Row],[15]]/SUM(OO[15])</f>
        <v>6.7223244492400897E-5</v>
      </c>
      <c r="R113" s="10">
        <f>3/24*OO[[#This Row],[74 (28JUN1985 03:00:00)-Water Temperature (C)]]*OO[[#This Row],[16]]/SUM(OO[16])</f>
        <v>7.1331194074612784E-5</v>
      </c>
      <c r="S113" s="10">
        <f>3/24*OO[[#This Row],[75 (28JUN1985 06:00:00)-Water Temperature (C)]]*OO[[#This Row],[17]]/SUM(OO[17])</f>
        <v>7.5903227449843934E-5</v>
      </c>
      <c r="T113" s="10">
        <f>3/24*OO[[#This Row],[76 (28JUN1985 09:00:00)-Water Temperature (C)]]*OO[[#This Row],[18]]/SUM(OO[18])</f>
        <v>7.537822564586157E-5</v>
      </c>
      <c r="U113" s="10">
        <f>3/24*OO[[#This Row],[77 (28JUN1985 12:00:00)-Water Temperature (C)]]*OO[[#This Row],[19]]/SUM(OO[19])</f>
        <v>6.92869453262596E-5</v>
      </c>
      <c r="V113" s="10">
        <f>3/24000000*OO[[#This Row],[78 (28JUN1985 15:00:00)-Water Temperature (C)]]*OO[[#This Row],[20]]</f>
        <v>6.0625427732187495E-5</v>
      </c>
      <c r="W113" s="10">
        <f>3/24000000*OO[[#This Row],[79 (28JUN1985 18:00:00)-Water Temperature (C)]]*OO[[#This Row],[21]]</f>
        <v>5.1465629606625003E-5</v>
      </c>
      <c r="X113" s="10">
        <f>3/24000000*OO[[#This Row],[80 (28JUN1985 21:00:00)-Water Temperature (C)]]*OO[[#This Row],[22]]</f>
        <v>4.3661198730099997E-5</v>
      </c>
      <c r="Y113" s="10">
        <f>3/24000000*OO[[#This Row],[81 (29JUN1985 00:00:00)-Water Temperature (C)]]*OO[[#This Row],[23]]</f>
        <v>3.7752377078024994E-5</v>
      </c>
      <c r="Z113" s="10">
        <f>3/24000000*OO[[#This Row],[82 (29JUN1985 03:00:00)-Water Temperature (C)]]*OO[[#This Row],[24]]</f>
        <v>3.3820574711187499E-5</v>
      </c>
      <c r="AA113" s="10">
        <f>3/24000000*OO[[#This Row],[83 (29JUN1985 06:00:00)-Water Temperature (C)]]*OO[[#This Row],[25]]</f>
        <v>2.9941974378999998E-5</v>
      </c>
      <c r="AB113" s="10">
        <f>3/24000000*OO[[#This Row],[84 (29JUN1985 09:00:00)-Water Temperature (C)]]*OO[[#This Row],[26]]</f>
        <v>2.69833380727875E-5</v>
      </c>
      <c r="AC113" s="10">
        <f>3/24000000*OO[[#This Row],[85 (29JUN1985 12:00:00)-Water Temperature (C)]]*OO[[#This Row],[27]]</f>
        <v>2.3760654515236249E-5</v>
      </c>
      <c r="AD113" s="10">
        <f>3/24000000*OO[[#This Row],[86 (29JUN1985 15:00:00)-Water Temperature (C)]]*OO[[#This Row],[28]]</f>
        <v>2.0475833156052497E-5</v>
      </c>
      <c r="AE113" s="10">
        <f>3/24000000*OO[[#This Row],[88 (29JUN1985 21:00:00)-Water Temperature (C)]]*OO[[#This Row],[30]]</f>
        <v>1.4762449883058751E-5</v>
      </c>
      <c r="AF113" s="10">
        <f>3/24000000*OO[[#This Row],[88 (29JUN1985 21:00:00)-Water Temperature (C)]]*OO[[#This Row],[30]]</f>
        <v>1.4762449883058751E-5</v>
      </c>
      <c r="AG113" s="10">
        <f>3/24000000*OO[[#This Row],[89 (30JUN1985 00:00:00)-Water Temperature (C)]]*OO[[#This Row],[31]]</f>
        <v>1.2781695044624999E-5</v>
      </c>
      <c r="AH113" s="10">
        <f>3/24000000*OO[[#This Row],[90 (30JUN1985 03:00:00)-Water Temperature (C)]]*OO[[#This Row],[32]]</f>
        <v>1.1673719323934998E-5</v>
      </c>
      <c r="AI113" s="10">
        <f>3/24000000*OO[[#This Row],[91 (30JUN1985 06:00:00)-Water Temperature (C)]]*OO[[#This Row],[33]]</f>
        <v>1.0748108721980001E-5</v>
      </c>
      <c r="AJ113" s="10">
        <f>3/24000000*OO[[#This Row],[92 (30JUN1985 09:00:00)-Water Temperature (C)]]*OO[[#This Row],[34]]</f>
        <v>9.825614431750001E-6</v>
      </c>
      <c r="AK113" s="10">
        <f>3/24000000*OO[[#This Row],[93 (30JUN1985 12:00:00)-Water Temperature (C)]]*OO[[#This Row],[35]]</f>
        <v>8.7553588101099994E-6</v>
      </c>
      <c r="AL113" s="10">
        <f>3/24000000*OO[[#This Row],[94 (30JUN1985 15:00:00)-Water Temperature (C)]]*OO[[#This Row],[36]]</f>
        <v>7.5018541990899995E-6</v>
      </c>
      <c r="AM113" s="10">
        <f>3/24000000*OO[[#This Row],[95 (30JUN1985 18:00:00)-Water Temperature (C)]]*OO[[#This Row],[37]]</f>
        <v>6.3005248362849994E-6</v>
      </c>
      <c r="AN113" s="10">
        <f>3/24000000*OO[[#This Row],[96 (30JUN1985 21:00:00)-Water Temperature (C)]]*OO[[#This Row],[38]]</f>
        <v>5.3235877863000001E-6</v>
      </c>
      <c r="AO113" s="10">
        <f>3/24000000*OO[[#This Row],[97 (01JUL1985 00:00:00)-Water Temperature (C)]]*OO[[#This Row],[39]]</f>
        <v>4.5597756040725001E-6</v>
      </c>
      <c r="AP113" s="10">
        <f>3/24000000*OO[[#This Row],[98 (01JUL1985 03:00:00)-Water Temperature (C)]]*OO[[#This Row],[40]]</f>
        <v>4.0239526543125004E-6</v>
      </c>
      <c r="AQ113" s="10">
        <f>3/24000000*OO[[#This Row],[99 (01JUL1985 06:00:00)-Water Temperature (C)]]*OO[[#This Row],[41]]</f>
        <v>3.4454220883262501E-6</v>
      </c>
      <c r="AR113" s="10">
        <f>3/24000000*OO[[#This Row],[100 (01JUL1985 09:00:00)-Water Temperature (C)]]*OO[[#This Row],[42]]</f>
        <v>2.7562670997062501E-6</v>
      </c>
      <c r="AS113" s="10">
        <f>3/24000000*OO[[#This Row],[101 (01JUL1985 12:00:00)-Water Temperature (C)]]*OO[[#This Row],[43]]</f>
        <v>2.0423874949604997E-6</v>
      </c>
      <c r="AT113" s="10">
        <f>3/24000000*OO[[#This Row],[102 (01JUL1985 15:00:00)-Water Temperature (C)]]*OO[[#This Row],[44]]</f>
        <v>1.4333021489490001E-6</v>
      </c>
      <c r="AU113" s="10">
        <f>3/24000000*OO[[#This Row],[103 (01JUL1985 18:00:00)-Water Temperature (C)]]*OO[[#This Row],[45]]</f>
        <v>1.0106295289965E-6</v>
      </c>
      <c r="AV113" s="10">
        <f>3/24000000*OO[[#This Row],[104 (01JUL1985 21:00:00)-Water Temperature (C)]]*OO[[#This Row],[46]]</f>
        <v>7.4374993351137501E-7</v>
      </c>
      <c r="AW113" s="10">
        <f>3/24000000*OO[[#This Row],[105 (02JUL1985 00:00:00)-Water Temperature (C)]]*OO[[#This Row],[47]]</f>
        <v>5.8958927477725002E-7</v>
      </c>
      <c r="AX113" s="10">
        <f>3/24000000*OO[[#This Row],[106 (02JUL1985 03:00:00)-Water Temperature (C)]]*OO[[#This Row],[48]]</f>
        <v>5.1196903266325002E-7</v>
      </c>
      <c r="AY113" s="10">
        <f>3/24000000*OO[[#This Row],[107 (02JUL1985 06:00:00)-Water Temperature (C)]]*OO[[#This Row],[49]]</f>
        <v>4.6790502515799999E-7</v>
      </c>
      <c r="AZ113" s="10">
        <f>3/24000000*OO[[#This Row],[108 (02JUL1985 09:00:00)-Water Temperature (C)]]*OO[[#This Row],[50]]</f>
        <v>4.3470622644575E-7</v>
      </c>
      <c r="BA113" s="10">
        <f>3/24000000*OO[[#This Row],[109 (02JUL1985 12:00:00)-Water Temperature (C)]]*OO[[#This Row],[51]]</f>
        <v>3.9709648868174997E-7</v>
      </c>
      <c r="BB113" s="10">
        <f>3/24000000*OO[[#This Row],[110 (02JUL1985 15:00:00)-Water Temperature (C)]]*OO[[#This Row],[52]]</f>
        <v>3.5225819256000002E-7</v>
      </c>
      <c r="BC113" s="10">
        <f>3/24000000*OO[[#This Row],[111 (02JUL1985 18:00:00)-Water Temperature (C)]]*OO[[#This Row],[53]]</f>
        <v>3.04491584415125E-7</v>
      </c>
      <c r="BD113" s="10">
        <f>3/24000000*OO[[#This Row],[112 (02JUL1985 21:00:00)-Water Temperature (C)]]*OO[[#This Row],[54]]</f>
        <v>2.6723340495062498E-7</v>
      </c>
      <c r="BE113" s="10">
        <f>3/24000000*OO[[#This Row],[113 (03JUL1985 00:00:00)-Water Temperature (C)]]*OO[[#This Row],[55]]</f>
        <v>2.4224891795237502E-7</v>
      </c>
      <c r="BF113" s="10">
        <f>3/24000000*OO[[#This Row],[114 (03JUL1985 03:00:00)-Water Temperature (C)]]*OO[[#This Row],[56]]</f>
        <v>2.3327714573477498E-7</v>
      </c>
      <c r="BG113" s="10">
        <f>3/24000000*OO[[#This Row],[115 (03JUL1985 06:00:00)-Water Temperature (C)]]*OO[[#This Row],[57]]</f>
        <v>2.3374169037002498E-7</v>
      </c>
      <c r="BH113" s="10">
        <f>3/24000000*OO[[#This Row],[116 (03JUL1985 09:00:00)-Water Temperature (C)]]*OO[[#This Row],[58]]</f>
        <v>2.3646270805038749E-7</v>
      </c>
      <c r="BI113" s="10">
        <f>3/24000000*OO[[#This Row],[117 (03JUL1985 12:00:00)-Water Temperature (C)]]*OO[[#This Row],[59]]</f>
        <v>2.3661065507159998E-7</v>
      </c>
      <c r="BJ113" s="10">
        <f>3/24000000*OO[[#This Row],[118 (03JUL1985 15:00:00)-Water Temperature (C)]]*OO[[#This Row],[60]]</f>
        <v>2.280217620585E-7</v>
      </c>
      <c r="BK113" s="10">
        <f>3/24000000*OO[[#This Row],[119 (03JUL1985 18:00:00)-Water Temperature (C)]]*OO[[#This Row],[61]]</f>
        <v>2.1081914978144998E-7</v>
      </c>
      <c r="BL113" s="10">
        <f>3/24000000*OO[[#This Row],[120 (03JUL1985 21:00:00)-Water Temperature (C)]]*OO[[#This Row],[62]]</f>
        <v>1.9202218982875003E-7</v>
      </c>
      <c r="BM113" s="10">
        <f>3/24000000*OO[[#This Row],[121 (04JUL1985 00:00:00)-Water Temperature (C)]]*OO[[#This Row],[63]]</f>
        <v>1.7683876337504999E-7</v>
      </c>
      <c r="BN113" s="10">
        <f>3/24000000*OO[[#This Row],[122 (04JUL1985 03:00:00)-Water Temperature (C)]]*OO[[#This Row],[64]]</f>
        <v>1.7374736241012498E-7</v>
      </c>
      <c r="BO113" s="10">
        <f>3/24000000*OO[[#This Row],[123 (04JUL1985 06:00:00)-Water Temperature (C)]]*OO[[#This Row],[65]]</f>
        <v>1.748968104790375E-7</v>
      </c>
      <c r="BP113" s="10">
        <f>3/24000000*OO[[#This Row],[124 (04JUL1985 09:00:00)-Water Temperature (C)]]*OO[[#This Row],[66]]</f>
        <v>1.7557278503555002E-7</v>
      </c>
      <c r="BQ113" s="10">
        <f>3/24000000*OO[[#This Row],[125 (04JUL1985 12:00:00)-Water Temperature (C)]]*OO[[#This Row],[67]]</f>
        <v>1.6957723933361251E-7</v>
      </c>
      <c r="BR113" s="10">
        <f>3/24000000*OO[[#This Row],[126 (04JUL1985 15:00:00)-Water Temperature (C)]]*OO[[#This Row],[68]]</f>
        <v>1.5887893371817499E-7</v>
      </c>
      <c r="BS113" s="10">
        <f>3/24000000*OO[[#This Row],[127 (04JUL1985 18:00:00)-Water Temperature (C)]]*OO[[#This Row],[69]]</f>
        <v>1.4607594802604998E-7</v>
      </c>
      <c r="BT113" s="10">
        <f>3/24000000*OO[[#This Row],[128 (04JUL1985 21:00:00)-Water Temperature (C)]]*OO[[#This Row],[70]]</f>
        <v>1.3514299330656249E-7</v>
      </c>
      <c r="BU113" s="10">
        <f>3/24000000*OO[[#This Row],[129 (05JUL1985 00:00:00)-Water Temperature (C)]]*OO[[#This Row],[71]]</f>
        <v>1.266984079948E-7</v>
      </c>
      <c r="BV113" s="10">
        <f>3/24000000*OO[[#This Row],[130 (05JUL1985 03:00:00)-Water Temperature (C)]]*OO[[#This Row],[72]]</f>
        <v>1.238904294876E-7</v>
      </c>
      <c r="BW113" s="10">
        <f>3/24000000*OO[[#This Row],[131 (05JUL1985 06:00:00)-Water Temperature (C)]]*OO[[#This Row],[73]]</f>
        <v>1.216947576893125E-7</v>
      </c>
      <c r="BX113" s="10">
        <f>3/24000000*OO[[#This Row],[132 (05JUL1985 09:00:00)-Water Temperature (C)]]*OO[[#This Row],[74]]</f>
        <v>1.1895303522593748E-7</v>
      </c>
      <c r="BY113" s="10">
        <f>3/24000000*OO[[#This Row],[133 (05JUL1985 12:00:00)-Water Temperature (C)]]*OO[[#This Row],[75]]</f>
        <v>1.1375970135699999E-7</v>
      </c>
      <c r="BZ113" s="10">
        <f>3/24000000*OO[[#This Row],[134 (05JUL1985 15:00:00)-Water Temperature (C)]]*OO[[#This Row],[76]]</f>
        <v>1.048691882546E-7</v>
      </c>
      <c r="CA113" s="10">
        <f>3/24000000*OO[[#This Row],[135 (05JUL1985 18:00:00)-Water Temperature (C)]]*OO[[#This Row],[77]]</f>
        <v>9.4791267842962498E-8</v>
      </c>
      <c r="CB113" s="10">
        <f>3/24000000*OO[[#This Row],[136 (05JUL1985 21:00:00)-Water Temperature (C)]]*OO[[#This Row],[78]]</f>
        <v>8.5886316949837509E-8</v>
      </c>
      <c r="CC113" s="10">
        <f>3/24000000*OO[[#This Row],[137 (06JUL1985 00:00:00)-Water Temperature (C)]]*OO[[#This Row],[79]]</f>
        <v>7.9623225685499999E-8</v>
      </c>
      <c r="CD113" s="10">
        <f>3/24000000*OO[[#This Row],[138 (06JUL1985 03:00:00)-Water Temperature (C)]]*OO[[#This Row],[80]]</f>
        <v>7.8171145907187496E-8</v>
      </c>
      <c r="CE113" s="10">
        <f>3/24000000*OO[[#This Row],[139 (06JUL1985 06:00:00)-Water Temperature (C)]]*OO[[#This Row],[81]]</f>
        <v>7.8708135435049998E-8</v>
      </c>
      <c r="CF113" s="10">
        <f>3/24000000*OO[[#This Row],[140 (06JUL1985 09:00:00)-Water Temperature (C)]]*OO[[#This Row],[82]]</f>
        <v>7.9540119815000005E-8</v>
      </c>
      <c r="CG113" s="10">
        <f>3/24000000*OO[[#This Row],[141 (06JUL1985 12:00:00)-Water Temperature (C)]]*OO[[#This Row],[83]]</f>
        <v>7.8475257030437492E-8</v>
      </c>
      <c r="CH113" s="10">
        <f>3/24000000*OO[[#This Row],[142 (06JUL1985 15:00:00)-Water Temperature (C)]]*OO[[#This Row],[84]]</f>
        <v>7.4516299651987481E-8</v>
      </c>
      <c r="CI113" s="10">
        <f>3/24000000*OO[[#This Row],[143 (06JUL1985 18:00:00)-Water Temperature (C)]]*OO[[#This Row],[85]]</f>
        <v>6.8563741328999989E-8</v>
      </c>
      <c r="CJ113" s="10">
        <f>3/24000000*OO[[#This Row],[144 (06JUL1985 21:00:00)-Water Temperature (C)]]*OO[[#This Row],[86]]</f>
        <v>6.2901812733599998E-8</v>
      </c>
      <c r="CK113" s="10">
        <f>3/24000000*OO[[#This Row],[145 (07JUL1985 00:00:00)-Water Temperature (C)]]*OO[[#This Row],[87]]</f>
        <v>5.8645611175125001E-8</v>
      </c>
      <c r="CL113" s="10">
        <f>3/24000000*OO[[#This Row],[146 (07JUL1985 03:00:00)-Water Temperature (C)]]*OO[[#This Row],[88]]</f>
        <v>5.7985631571262497E-8</v>
      </c>
      <c r="CM113" s="10">
        <f>3/24000000*OO[[#This Row],[147 (07JUL1985 06:00:00)-Water Temperature (C)]]*OO[[#This Row],[89]]</f>
        <v>5.7558506037974989E-8</v>
      </c>
      <c r="CN113" s="10">
        <f>3/24000000*OO[[#This Row],[148 (07JUL1985 09:00:00)-Water Temperature (C)]]*OO[[#This Row],[90]]</f>
        <v>5.6334678104837491E-8</v>
      </c>
      <c r="CO113" s="10">
        <f>3/24000000*OO[[#This Row],[149 (07JUL1985 12:00:00)-Water Temperature (C)]]*OO[[#This Row],[91]]</f>
        <v>5.3977375306399992E-8</v>
      </c>
      <c r="CP113" s="10">
        <f>3/24000000*OO[[#This Row],[150 (07JUL1985 15:00:00)-Water Temperature (C)]]*OO[[#This Row],[92]]</f>
        <v>5.10264209842625E-8</v>
      </c>
      <c r="CQ113" s="10">
        <f>3/24000000*OO[[#This Row],[151 (07JUL1985 18:00:00)-Water Temperature (C)]]*OO[[#This Row],[93]]</f>
        <v>4.7800895756250003E-8</v>
      </c>
      <c r="CR113" s="10">
        <f>3/24000000*OO[[#This Row],[152 (07JUL1985 21:00:00)-Water Temperature (C)]]*OO[[#This Row],[94]]</f>
        <v>4.4503961732937494E-8</v>
      </c>
      <c r="CS113" s="10">
        <f>3/24000000*OO[[#This Row],[153 (08JUL1985 00:00:00)-Water Temperature (C)]]*OO[[#This Row],[95]]</f>
        <v>4.1475914371624998E-8</v>
      </c>
      <c r="CT113" s="10">
        <f>3/24000000*OO[[#This Row],[154 (08JUL1985 03:00:00)-Water Temperature (C)]]*OO[[#This Row],[96]]</f>
        <v>4.0588047637824999E-8</v>
      </c>
      <c r="CU113" s="10">
        <f>3/24000000*OO[[#This Row],[155 (08JUL1985 06:00:00)-Water Temperature (C)]]*OO[[#This Row],[97]]</f>
        <v>4.1149118006425001E-8</v>
      </c>
      <c r="CV113" s="10">
        <f>3/24000000*OO[[#This Row],[156 (08JUL1985 09:00:00)-Water Temperature (C)]]*OO[[#This Row],[98]]</f>
        <v>4.1941853924437507E-8</v>
      </c>
      <c r="CW113" s="10">
        <f>3/24000000*OO[[#This Row],[157 (08JUL1985 12:00:00)-Water Temperature (C)]]*OO[[#This Row],[99]]</f>
        <v>4.1894543119374996E-8</v>
      </c>
    </row>
    <row r="114" spans="1:101" x14ac:dyDescent="0.35">
      <c r="A114" t="s">
        <v>119</v>
      </c>
      <c r="B114">
        <v>809.64030000000002</v>
      </c>
      <c r="C114" s="10">
        <f>3/24*OO[[#This Row],[59 (26JUN1985 06:00:00)-Water Temperature (C)]]*OO[[#This Row],[1]]/SUM(OO[1])</f>
        <v>0</v>
      </c>
      <c r="D114" s="10">
        <f>3/24*OO[[#This Row],[60 (26JUN1985 09:00:00)-Water Temperature (C)]]*OO[[#This Row],[2]]/SUM(OO[2])</f>
        <v>3.5904638236016533E-43</v>
      </c>
      <c r="E114" s="10">
        <f>3/24*OO[[#This Row],[61 (26JUN1985 12:00:00)-Water Temperature (C)]]*OO[[#This Row],[3]]/SUM(OO[3])</f>
        <v>1.3438084225077829E-29</v>
      </c>
      <c r="F114" s="10">
        <f>3/24*OO[[#This Row],[62 (26JUN1985 15:00:00)-Water Temperature (C)]]*OO[[#This Row],[4]]/SUM(OO[4])</f>
        <v>8.1011680188897719E-18</v>
      </c>
      <c r="G114" s="10">
        <f>3/24*OO[[#This Row],[63 (26JUN1985 18:00:00)-Water Temperature (C)]]*OO[[#This Row],[5]]/SUM(OO[5])</f>
        <v>5.4187119418584355E-8</v>
      </c>
      <c r="H114" s="10">
        <f>3/24*OO[[#This Row],[64 (26JUN1985 21:00:00)-Water Temperature (C)]]*OO[[#This Row],[6]]/SUM(OO[6])</f>
        <v>2.3153873503531795E-4</v>
      </c>
      <c r="I114" s="10">
        <f>3/24*OO[[#This Row],[65 (27JUN1985 00:00:00)-Water Temperature (C)]]*OO[[#This Row],[7]]/SUM(OO[7])</f>
        <v>1.2559769553379688E-2</v>
      </c>
      <c r="J114" s="10">
        <f>3/24*OO[[#This Row],[66 (27JUN1985 03:00:00)-Water Temperature (C)]]*OO[[#This Row],[8]]/SUM(OO[8])</f>
        <v>7.6323667530312195E-2</v>
      </c>
      <c r="K114" s="10">
        <f>3/24*OO[[#This Row],[67 (27JUN1985 06:00:00)-Water Temperature (C)]]*OO[[#This Row],[9]]/SUM(OO[9])</f>
        <v>0.11077811092225301</v>
      </c>
      <c r="L114" s="10">
        <f>3/24*OO[[#This Row],[68 (27JUN1985 09:00:00)-Water Temperature (C)]]*OO[[#This Row],[10]]/SUM(OO[10])</f>
        <v>5.9485706050533209E-2</v>
      </c>
      <c r="M114" s="10">
        <f>3/24*OO[[#This Row],[69 (27JUN1985 12:00:00)-Water Temperature (C)]]*OO[[#This Row],[11]]/SUM(OO[11])</f>
        <v>1.577125330654008E-2</v>
      </c>
      <c r="N114" s="10">
        <f>3/24*OO[[#This Row],[70 (27JUN1985 15:00:00)-Water Temperature (C)]]*OO[[#This Row],[12]]/SUM(OO[12])</f>
        <v>2.6185846019253253E-3</v>
      </c>
      <c r="O114" s="10">
        <f>3/24*OO[[#This Row],[71 (27JUN1985 18:00:00)-Water Temperature (C)]]*OO[[#This Row],[13]]/SUM(OO[13])</f>
        <v>3.7364836084661834E-4</v>
      </c>
      <c r="P114" s="10">
        <f>3/24*OO[[#This Row],[72 (27JUN1985 21:00:00)-Water Temperature (C)]]*OO[[#This Row],[14]]/SUM(OO[14])</f>
        <v>9.138872380724362E-5</v>
      </c>
      <c r="Q114" s="10">
        <f>3/24*OO[[#This Row],[73 (28JUN1985 00:00:00)-Water Temperature (C)]]*OO[[#This Row],[15]]/SUM(OO[15])</f>
        <v>6.1802120762753613E-5</v>
      </c>
      <c r="R114" s="10">
        <f>3/24*OO[[#This Row],[74 (28JUN1985 03:00:00)-Water Temperature (C)]]*OO[[#This Row],[16]]/SUM(OO[16])</f>
        <v>6.4731592622382646E-5</v>
      </c>
      <c r="S114" s="10">
        <f>3/24*OO[[#This Row],[75 (28JUN1985 06:00:00)-Water Temperature (C)]]*OO[[#This Row],[17]]/SUM(OO[17])</f>
        <v>6.9387114440450258E-5</v>
      </c>
      <c r="T114" s="10">
        <f>3/24*OO[[#This Row],[76 (28JUN1985 09:00:00)-Water Temperature (C)]]*OO[[#This Row],[18]]/SUM(OO[18])</f>
        <v>6.9762624074918574E-5</v>
      </c>
      <c r="U114" s="10">
        <f>3/24*OO[[#This Row],[77 (28JUN1985 12:00:00)-Water Temperature (C)]]*OO[[#This Row],[19]]/SUM(OO[19])</f>
        <v>6.4796151636792011E-5</v>
      </c>
      <c r="V114" s="10">
        <f>3/24000000*OO[[#This Row],[78 (28JUN1985 15:00:00)-Water Temperature (C)]]*OO[[#This Row],[20]]</f>
        <v>5.7091792212449998E-5</v>
      </c>
      <c r="W114" s="10">
        <f>3/24000000*OO[[#This Row],[79 (28JUN1985 18:00:00)-Water Temperature (C)]]*OO[[#This Row],[21]]</f>
        <v>4.8727541600625001E-5</v>
      </c>
      <c r="X114" s="10">
        <f>3/24000000*OO[[#This Row],[80 (28JUN1985 21:00:00)-Water Temperature (C)]]*OO[[#This Row],[22]]</f>
        <v>4.1545698425399996E-5</v>
      </c>
      <c r="Y114" s="10">
        <f>3/24000000*OO[[#This Row],[81 (29JUN1985 00:00:00)-Water Temperature (C)]]*OO[[#This Row],[23]]</f>
        <v>3.6052056941750001E-5</v>
      </c>
      <c r="Z114" s="10">
        <f>3/24000000*OO[[#This Row],[82 (29JUN1985 03:00:00)-Water Temperature (C)]]*OO[[#This Row],[24]]</f>
        <v>3.24292156332375E-5</v>
      </c>
      <c r="AA114" s="10">
        <f>3/24000000*OO[[#This Row],[83 (29JUN1985 06:00:00)-Water Temperature (C)]]*OO[[#This Row],[25]]</f>
        <v>2.88414900137E-5</v>
      </c>
      <c r="AB114" s="10">
        <f>3/24000000*OO[[#This Row],[84 (29JUN1985 09:00:00)-Water Temperature (C)]]*OO[[#This Row],[26]]</f>
        <v>2.6156993483749994E-5</v>
      </c>
      <c r="AC114" s="10">
        <f>3/24000000*OO[[#This Row],[85 (29JUN1985 12:00:00)-Water Temperature (C)]]*OO[[#This Row],[27]]</f>
        <v>2.3181718789845001E-5</v>
      </c>
      <c r="AD114" s="10">
        <f>3/24000000*OO[[#This Row],[86 (29JUN1985 15:00:00)-Water Temperature (C)]]*OO[[#This Row],[28]]</f>
        <v>2.0067346659943748E-5</v>
      </c>
      <c r="AE114" s="10">
        <f>3/24000000*OO[[#This Row],[88 (29JUN1985 21:00:00)-Water Temperature (C)]]*OO[[#This Row],[30]]</f>
        <v>1.4617138134820001E-5</v>
      </c>
      <c r="AF114" s="10">
        <f>3/24000000*OO[[#This Row],[88 (29JUN1985 21:00:00)-Water Temperature (C)]]*OO[[#This Row],[30]]</f>
        <v>1.4617138134820001E-5</v>
      </c>
      <c r="AG114" s="10">
        <f>3/24000000*OO[[#This Row],[89 (30JUN1985 00:00:00)-Water Temperature (C)]]*OO[[#This Row],[31]]</f>
        <v>1.26919635924E-5</v>
      </c>
      <c r="AH114" s="10">
        <f>3/24000000*OO[[#This Row],[90 (30JUN1985 03:00:00)-Water Temperature (C)]]*OO[[#This Row],[32]]</f>
        <v>1.1629800683475E-5</v>
      </c>
      <c r="AI114" s="10">
        <f>3/24000000*OO[[#This Row],[91 (30JUN1985 06:00:00)-Water Temperature (C)]]*OO[[#This Row],[33]]</f>
        <v>1.0748779386164999E-5</v>
      </c>
      <c r="AJ114" s="10">
        <f>3/24000000*OO[[#This Row],[92 (30JUN1985 09:00:00)-Water Temperature (C)]]*OO[[#This Row],[34]]</f>
        <v>9.8874254010899986E-6</v>
      </c>
      <c r="AK114" s="10">
        <f>3/24000000*OO[[#This Row],[93 (30JUN1985 12:00:00)-Water Temperature (C)]]*OO[[#This Row],[35]]</f>
        <v>8.8703752337174988E-6</v>
      </c>
      <c r="AL114" s="10">
        <f>3/24000000*OO[[#This Row],[94 (30JUN1985 15:00:00)-Water Temperature (C)]]*OO[[#This Row],[36]]</f>
        <v>7.6409350007199991E-6</v>
      </c>
      <c r="AM114" s="10">
        <f>3/24000000*OO[[#This Row],[95 (30JUN1985 18:00:00)-Water Temperature (C)]]*OO[[#This Row],[37]]</f>
        <v>6.448618143625E-6</v>
      </c>
      <c r="AN114" s="10">
        <f>3/24000000*OO[[#This Row],[96 (30JUN1985 21:00:00)-Water Temperature (C)]]*OO[[#This Row],[38]]</f>
        <v>5.4698208042712498E-6</v>
      </c>
      <c r="AO114" s="10">
        <f>3/24000000*OO[[#This Row],[97 (01JUL1985 00:00:00)-Water Temperature (C)]]*OO[[#This Row],[39]]</f>
        <v>4.6954598359837503E-6</v>
      </c>
      <c r="AP114" s="10">
        <f>3/24000000*OO[[#This Row],[98 (01JUL1985 03:00:00)-Water Temperature (C)]]*OO[[#This Row],[40]]</f>
        <v>4.1602376882562494E-6</v>
      </c>
      <c r="AQ114" s="10">
        <f>3/24000000*OO[[#This Row],[99 (01JUL1985 06:00:00)-Water Temperature (C)]]*OO[[#This Row],[41]]</f>
        <v>3.5883906344550002E-6</v>
      </c>
      <c r="AR114" s="10">
        <f>3/24000000*OO[[#This Row],[100 (01JUL1985 09:00:00)-Water Temperature (C)]]*OO[[#This Row],[42]]</f>
        <v>2.90018007670125E-6</v>
      </c>
      <c r="AS114" s="10">
        <f>3/24000000*OO[[#This Row],[101 (01JUL1985 12:00:00)-Water Temperature (C)]]*OO[[#This Row],[43]]</f>
        <v>2.170111309104E-6</v>
      </c>
      <c r="AT114" s="10">
        <f>3/24000000*OO[[#This Row],[102 (01JUL1985 15:00:00)-Water Temperature (C)]]*OO[[#This Row],[44]]</f>
        <v>1.5293565606156249E-6</v>
      </c>
      <c r="AU114" s="10">
        <f>3/24000000*OO[[#This Row],[103 (01JUL1985 18:00:00)-Water Temperature (C)]]*OO[[#This Row],[45]]</f>
        <v>1.0753542112430001E-6</v>
      </c>
      <c r="AV114" s="10">
        <f>3/24000000*OO[[#This Row],[104 (01JUL1985 21:00:00)-Water Temperature (C)]]*OO[[#This Row],[46]]</f>
        <v>7.8593663161499999E-7</v>
      </c>
      <c r="AW114" s="10">
        <f>3/24000000*OO[[#This Row],[105 (02JUL1985 00:00:00)-Water Temperature (C)]]*OO[[#This Row],[47]]</f>
        <v>6.1769637527625007E-7</v>
      </c>
      <c r="AX114" s="10">
        <f>3/24000000*OO[[#This Row],[106 (02JUL1985 03:00:00)-Water Temperature (C)]]*OO[[#This Row],[48]]</f>
        <v>5.3276654381237488E-7</v>
      </c>
      <c r="AY114" s="10">
        <f>3/24000000*OO[[#This Row],[107 (02JUL1985 06:00:00)-Water Temperature (C)]]*OO[[#This Row],[49]]</f>
        <v>4.8499196831474992E-7</v>
      </c>
      <c r="AZ114" s="10">
        <f>3/24000000*OO[[#This Row],[108 (02JUL1985 09:00:00)-Water Temperature (C)]]*OO[[#This Row],[50]]</f>
        <v>4.5037100734999997E-7</v>
      </c>
      <c r="BA114" s="10">
        <f>3/24000000*OO[[#This Row],[109 (02JUL1985 12:00:00)-Water Temperature (C)]]*OO[[#This Row],[51]]</f>
        <v>4.1191785079374995E-7</v>
      </c>
      <c r="BB114" s="10">
        <f>3/24000000*OO[[#This Row],[110 (02JUL1985 15:00:00)-Water Temperature (C)]]*OO[[#This Row],[52]]</f>
        <v>3.652585971695E-7</v>
      </c>
      <c r="BC114" s="10">
        <f>3/24000000*OO[[#This Row],[111 (02JUL1985 18:00:00)-Water Temperature (C)]]*OO[[#This Row],[53]]</f>
        <v>3.1528334400499999E-7</v>
      </c>
      <c r="BD114" s="10">
        <f>3/24000000*OO[[#This Row],[112 (02JUL1985 21:00:00)-Water Temperature (C)]]*OO[[#This Row],[54]]</f>
        <v>2.7598902978499996E-7</v>
      </c>
      <c r="BE114" s="10">
        <f>3/24000000*OO[[#This Row],[113 (03JUL1985 00:00:00)-Water Temperature (C)]]*OO[[#This Row],[55]]</f>
        <v>2.4916092470774998E-7</v>
      </c>
      <c r="BF114" s="10">
        <f>3/24000000*OO[[#This Row],[114 (03JUL1985 03:00:00)-Water Temperature (C)]]*OO[[#This Row],[56]]</f>
        <v>2.3888494547104997E-7</v>
      </c>
      <c r="BG114" s="10">
        <f>3/24000000*OO[[#This Row],[115 (03JUL1985 06:00:00)-Water Temperature (C)]]*OO[[#This Row],[57]]</f>
        <v>2.3891944205249996E-7</v>
      </c>
      <c r="BH114" s="10">
        <f>3/24000000*OO[[#This Row],[116 (03JUL1985 09:00:00)-Water Temperature (C)]]*OO[[#This Row],[58]]</f>
        <v>2.4152557297839997E-7</v>
      </c>
      <c r="BI114" s="10">
        <f>3/24000000*OO[[#This Row],[117 (03JUL1985 12:00:00)-Water Temperature (C)]]*OO[[#This Row],[59]]</f>
        <v>2.4202842891249998E-7</v>
      </c>
      <c r="BJ114" s="10">
        <f>3/24000000*OO[[#This Row],[118 (03JUL1985 15:00:00)-Water Temperature (C)]]*OO[[#This Row],[60]]</f>
        <v>2.3374879908343753E-7</v>
      </c>
      <c r="BK114" s="10">
        <f>3/24000000*OO[[#This Row],[119 (03JUL1985 18:00:00)-Water Temperature (C)]]*OO[[#This Row],[61]]</f>
        <v>2.16723028649475E-7</v>
      </c>
      <c r="BL114" s="10">
        <f>3/24000000*OO[[#This Row],[120 (03JUL1985 21:00:00)-Water Temperature (C)]]*OO[[#This Row],[62]]</f>
        <v>1.9776916067999998E-7</v>
      </c>
      <c r="BM114" s="10">
        <f>3/24000000*OO[[#This Row],[121 (04JUL1985 00:00:00)-Water Temperature (C)]]*OO[[#This Row],[63]]</f>
        <v>1.8203508374972499E-7</v>
      </c>
      <c r="BN114" s="10">
        <f>3/24000000*OO[[#This Row],[122 (04JUL1985 03:00:00)-Water Temperature (C)]]*OO[[#This Row],[64]]</f>
        <v>1.784396940486E-7</v>
      </c>
      <c r="BO114" s="10">
        <f>3/24000000*OO[[#This Row],[123 (04JUL1985 06:00:00)-Water Temperature (C)]]*OO[[#This Row],[65]]</f>
        <v>1.7940339089356247E-7</v>
      </c>
      <c r="BP114" s="10">
        <f>3/24000000*OO[[#This Row],[124 (04JUL1985 09:00:00)-Water Temperature (C)]]*OO[[#This Row],[66]]</f>
        <v>1.8014645300537499E-7</v>
      </c>
      <c r="BQ114" s="10">
        <f>3/24000000*OO[[#This Row],[125 (04JUL1985 12:00:00)-Water Temperature (C)]]*OO[[#This Row],[67]]</f>
        <v>1.74363986452275E-7</v>
      </c>
      <c r="BR114" s="10">
        <f>3/24000000*OO[[#This Row],[126 (04JUL1985 15:00:00)-Water Temperature (C)]]*OO[[#This Row],[68]]</f>
        <v>1.635270176059375E-7</v>
      </c>
      <c r="BS114" s="10">
        <f>3/24000000*OO[[#This Row],[127 (04JUL1985 18:00:00)-Water Temperature (C)]]*OO[[#This Row],[69]]</f>
        <v>1.5036009173599999E-7</v>
      </c>
      <c r="BT114" s="10">
        <f>3/24000000*OO[[#This Row],[128 (04JUL1985 21:00:00)-Water Temperature (C)]]*OO[[#This Row],[70]]</f>
        <v>1.39004651601725E-7</v>
      </c>
      <c r="BU114" s="10">
        <f>3/24000000*OO[[#This Row],[129 (05JUL1985 00:00:00)-Water Temperature (C)]]*OO[[#This Row],[71]]</f>
        <v>1.3025371063245002E-7</v>
      </c>
      <c r="BV114" s="10">
        <f>3/24000000*OO[[#This Row],[130 (05JUL1985 03:00:00)-Water Temperature (C)]]*OO[[#This Row],[72]]</f>
        <v>1.2734000863341249E-7</v>
      </c>
      <c r="BW114" s="10">
        <f>3/24000000*OO[[#This Row],[131 (05JUL1985 06:00:00)-Water Temperature (C)]]*OO[[#This Row],[73]]</f>
        <v>1.2509308074847499E-7</v>
      </c>
      <c r="BX114" s="10">
        <f>3/24000000*OO[[#This Row],[132 (05JUL1985 09:00:00)-Water Temperature (C)]]*OO[[#This Row],[74]]</f>
        <v>1.2239720894518749E-7</v>
      </c>
      <c r="BY114" s="10">
        <f>3/24000000*OO[[#This Row],[133 (05JUL1985 12:00:00)-Water Temperature (C)]]*OO[[#This Row],[75]]</f>
        <v>1.1730529507867498E-7</v>
      </c>
      <c r="BZ114" s="10">
        <f>3/24000000*OO[[#This Row],[134 (05JUL1985 15:00:00)-Water Temperature (C)]]*OO[[#This Row],[76]]</f>
        <v>1.08223410284825E-7</v>
      </c>
      <c r="CA114" s="10">
        <f>3/24000000*OO[[#This Row],[135 (05JUL1985 18:00:00)-Water Temperature (C)]]*OO[[#This Row],[77]]</f>
        <v>9.7862639065124997E-8</v>
      </c>
      <c r="CB114" s="10">
        <f>3/24000000*OO[[#This Row],[136 (05JUL1985 21:00:00)-Water Temperature (C)]]*OO[[#This Row],[78]]</f>
        <v>8.8613700140475E-8</v>
      </c>
      <c r="CC114" s="10">
        <f>3/24000000*OO[[#This Row],[137 (06JUL1985 00:00:00)-Water Temperature (C)]]*OO[[#This Row],[79]]</f>
        <v>8.1951261238437483E-8</v>
      </c>
      <c r="CD114" s="10">
        <f>3/24000000*OO[[#This Row],[138 (06JUL1985 03:00:00)-Water Temperature (C)]]*OO[[#This Row],[80]]</f>
        <v>8.0254772917500007E-8</v>
      </c>
      <c r="CE114" s="10">
        <f>3/24000000*OO[[#This Row],[139 (06JUL1985 06:00:00)-Water Temperature (C)]]*OO[[#This Row],[81]]</f>
        <v>8.0703665846174991E-8</v>
      </c>
      <c r="CF114" s="10">
        <f>3/24000000*OO[[#This Row],[140 (06JUL1985 09:00:00)-Water Temperature (C)]]*OO[[#This Row],[82]]</f>
        <v>8.1556395864875004E-8</v>
      </c>
      <c r="CG114" s="10">
        <f>3/24000000*OO[[#This Row],[141 (06JUL1985 12:00:00)-Water Temperature (C)]]*OO[[#This Row],[83]]</f>
        <v>8.0590254586875E-8</v>
      </c>
      <c r="CH114" s="10">
        <f>3/24000000*OO[[#This Row],[142 (06JUL1985 15:00:00)-Water Temperature (C)]]*OO[[#This Row],[84]]</f>
        <v>7.6626487649525001E-8</v>
      </c>
      <c r="CI114" s="10">
        <f>3/24000000*OO[[#This Row],[143 (06JUL1985 18:00:00)-Water Temperature (C)]]*OO[[#This Row],[85]]</f>
        <v>7.0592518757212489E-8</v>
      </c>
      <c r="CJ114" s="10">
        <f>3/24000000*OO[[#This Row],[144 (06JUL1985 21:00:00)-Water Temperature (C)]]*OO[[#This Row],[86]]</f>
        <v>6.4750558343950004E-8</v>
      </c>
      <c r="CK114" s="10">
        <f>3/24000000*OO[[#This Row],[145 (07JUL1985 00:00:00)-Water Temperature (C)]]*OO[[#This Row],[87]]</f>
        <v>6.0244542012974997E-8</v>
      </c>
      <c r="CL114" s="10">
        <f>3/24000000*OO[[#This Row],[146 (07JUL1985 03:00:00)-Water Temperature (C)]]*OO[[#This Row],[88]]</f>
        <v>5.9440090853E-8</v>
      </c>
      <c r="CM114" s="10">
        <f>3/24000000*OO[[#This Row],[147 (07JUL1985 06:00:00)-Water Temperature (C)]]*OO[[#This Row],[89]]</f>
        <v>5.8955442463799994E-8</v>
      </c>
      <c r="CN114" s="10">
        <f>3/24000000*OO[[#This Row],[148 (07JUL1985 09:00:00)-Water Temperature (C)]]*OO[[#This Row],[90]]</f>
        <v>5.7758768210374992E-8</v>
      </c>
      <c r="CO114" s="10">
        <f>3/24000000*OO[[#This Row],[149 (07JUL1985 12:00:00)-Water Temperature (C)]]*OO[[#This Row],[91]]</f>
        <v>5.5437674749649991E-8</v>
      </c>
      <c r="CP114" s="10">
        <f>3/24000000*OO[[#This Row],[150 (07JUL1985 15:00:00)-Water Temperature (C)]]*OO[[#This Row],[92]]</f>
        <v>5.2442533936349999E-8</v>
      </c>
      <c r="CQ114" s="10">
        <f>3/24000000*OO[[#This Row],[151 (07JUL1985 18:00:00)-Water Temperature (C)]]*OO[[#This Row],[93]]</f>
        <v>4.9137818845274991E-8</v>
      </c>
      <c r="CR114" s="10">
        <f>3/24000000*OO[[#This Row],[152 (07JUL1985 21:00:00)-Water Temperature (C)]]*OO[[#This Row],[94]]</f>
        <v>4.5796243447949996E-8</v>
      </c>
      <c r="CS114" s="10">
        <f>3/24000000*OO[[#This Row],[153 (08JUL1985 00:00:00)-Water Temperature (C)]]*OO[[#This Row],[95]]</f>
        <v>4.2708695904874995E-8</v>
      </c>
      <c r="CT114" s="10">
        <f>3/24000000*OO[[#This Row],[154 (08JUL1985 03:00:00)-Water Temperature (C)]]*OO[[#This Row],[96]]</f>
        <v>4.1748928848449989E-8</v>
      </c>
      <c r="CU114" s="10">
        <f>3/24000000*OO[[#This Row],[155 (08JUL1985 06:00:00)-Water Temperature (C)]]*OO[[#This Row],[97]]</f>
        <v>4.2226691149199992E-8</v>
      </c>
      <c r="CV114" s="10">
        <f>3/24000000*OO[[#This Row],[156 (08JUL1985 09:00:00)-Water Temperature (C)]]*OO[[#This Row],[98]]</f>
        <v>4.2984911708899991E-8</v>
      </c>
      <c r="CW114" s="10">
        <f>3/24000000*OO[[#This Row],[157 (08JUL1985 12:00:00)-Water Temperature (C)]]*OO[[#This Row],[99]]</f>
        <v>4.2994507476099995E-8</v>
      </c>
    </row>
    <row r="115" spans="1:101" x14ac:dyDescent="0.35">
      <c r="A115" t="s">
        <v>120</v>
      </c>
      <c r="B115">
        <v>761.71960000000001</v>
      </c>
      <c r="C115" s="10">
        <f>3/24*OO[[#This Row],[59 (26JUN1985 06:00:00)-Water Temperature (C)]]*OO[[#This Row],[1]]/SUM(OO[1])</f>
        <v>0</v>
      </c>
      <c r="D115" s="10">
        <f>3/24*OO[[#This Row],[60 (26JUN1985 09:00:00)-Water Temperature (C)]]*OO[[#This Row],[2]]/SUM(OO[2])</f>
        <v>0</v>
      </c>
      <c r="E115" s="10">
        <f>3/24*OO[[#This Row],[61 (26JUN1985 12:00:00)-Water Temperature (C)]]*OO[[#This Row],[3]]/SUM(OO[3])</f>
        <v>1.6126232889392044E-30</v>
      </c>
      <c r="F115" s="10">
        <f>3/24*OO[[#This Row],[62 (26JUN1985 15:00:00)-Water Temperature (C)]]*OO[[#This Row],[4]]/SUM(OO[4])</f>
        <v>1.1369846262151641E-18</v>
      </c>
      <c r="G115" s="10">
        <f>3/24*OO[[#This Row],[63 (26JUN1985 18:00:00)-Water Temperature (C)]]*OO[[#This Row],[5]]/SUM(OO[5])</f>
        <v>1.6367801305713349E-8</v>
      </c>
      <c r="H115" s="10">
        <f>3/24*OO[[#This Row],[64 (26JUN1985 21:00:00)-Water Temperature (C)]]*OO[[#This Row],[6]]/SUM(OO[6])</f>
        <v>1.1399449334720037E-4</v>
      </c>
      <c r="I115" s="10">
        <f>3/24*OO[[#This Row],[65 (27JUN1985 00:00:00)-Water Temperature (C)]]*OO[[#This Row],[7]]/SUM(OO[7])</f>
        <v>7.4857674791742081E-3</v>
      </c>
      <c r="J115" s="10">
        <f>3/24*OO[[#This Row],[66 (27JUN1985 03:00:00)-Water Temperature (C)]]*OO[[#This Row],[8]]/SUM(OO[8])</f>
        <v>5.1597395173219492E-2</v>
      </c>
      <c r="K115" s="10">
        <f>3/24*OO[[#This Row],[67 (27JUN1985 06:00:00)-Water Temperature (C)]]*OO[[#This Row],[9]]/SUM(OO[9])</f>
        <v>8.2046811383124654E-2</v>
      </c>
      <c r="L115" s="10">
        <f>3/24*OO[[#This Row],[68 (27JUN1985 09:00:00)-Water Temperature (C)]]*OO[[#This Row],[10]]/SUM(OO[10])</f>
        <v>4.7203974811415583E-2</v>
      </c>
      <c r="M115" s="10">
        <f>3/24*OO[[#This Row],[69 (27JUN1985 12:00:00)-Water Temperature (C)]]*OO[[#This Row],[11]]/SUM(OO[11])</f>
        <v>1.3163084376785544E-2</v>
      </c>
      <c r="N115" s="10">
        <f>3/24*OO[[#This Row],[70 (27JUN1985 15:00:00)-Water Temperature (C)]]*OO[[#This Row],[12]]/SUM(OO[12])</f>
        <v>2.256619622962665E-3</v>
      </c>
      <c r="O115" s="10">
        <f>3/24*OO[[#This Row],[71 (27JUN1985 18:00:00)-Water Temperature (C)]]*OO[[#This Row],[13]]/SUM(OO[13])</f>
        <v>3.2158241603854948E-4</v>
      </c>
      <c r="P115" s="10">
        <f>3/24*OO[[#This Row],[72 (27JUN1985 21:00:00)-Water Temperature (C)]]*OO[[#This Row],[14]]/SUM(OO[14])</f>
        <v>7.2989494818383427E-5</v>
      </c>
      <c r="Q115" s="10">
        <f>3/24*OO[[#This Row],[73 (28JUN1985 00:00:00)-Water Temperature (C)]]*OO[[#This Row],[15]]/SUM(OO[15])</f>
        <v>4.6386857774755609E-5</v>
      </c>
      <c r="R115" s="10">
        <f>3/24*OO[[#This Row],[74 (28JUN1985 03:00:00)-Water Temperature (C)]]*OO[[#This Row],[16]]/SUM(OO[16])</f>
        <v>4.8142843567371555E-5</v>
      </c>
      <c r="S115" s="10">
        <f>3/24*OO[[#This Row],[75 (28JUN1985 06:00:00)-Water Temperature (C)]]*OO[[#This Row],[17]]/SUM(OO[17])</f>
        <v>5.1982462956258607E-5</v>
      </c>
      <c r="T115" s="10">
        <f>3/24*OO[[#This Row],[76 (28JUN1985 09:00:00)-Water Temperature (C)]]*OO[[#This Row],[18]]/SUM(OO[18])</f>
        <v>5.2745247436950179E-5</v>
      </c>
      <c r="U115" s="10">
        <f>3/24*OO[[#This Row],[77 (28JUN1985 12:00:00)-Water Temperature (C)]]*OO[[#This Row],[19]]/SUM(OO[19])</f>
        <v>4.9391733273723488E-5</v>
      </c>
      <c r="V115" s="10">
        <f>3/24000000*OO[[#This Row],[78 (28JUN1985 15:00:00)-Water Temperature (C)]]*OO[[#This Row],[20]]</f>
        <v>4.3776125130074992E-5</v>
      </c>
      <c r="W115" s="10">
        <f>3/24000000*OO[[#This Row],[79 (28JUN1985 18:00:00)-Water Temperature (C)]]*OO[[#This Row],[21]]</f>
        <v>3.7529532209850002E-5</v>
      </c>
      <c r="X115" s="10">
        <f>3/24000000*OO[[#This Row],[80 (28JUN1985 21:00:00)-Water Temperature (C)]]*OO[[#This Row],[22]]</f>
        <v>3.2128327862687501E-5</v>
      </c>
      <c r="Y115" s="10">
        <f>3/24000000*OO[[#This Row],[81 (29JUN1985 00:00:00)-Water Temperature (C)]]*OO[[#This Row],[23]]</f>
        <v>2.7964637736749997E-5</v>
      </c>
      <c r="Z115" s="10">
        <f>3/24000000*OO[[#This Row],[82 (29JUN1985 03:00:00)-Water Temperature (C)]]*OO[[#This Row],[24]]</f>
        <v>2.5240604161799998E-5</v>
      </c>
      <c r="AA115" s="10">
        <f>3/24000000*OO[[#This Row],[83 (29JUN1985 06:00:00)-Water Temperature (C)]]*OO[[#This Row],[25]]</f>
        <v>2.2532324039262498E-5</v>
      </c>
      <c r="AB115" s="10">
        <f>3/24000000*OO[[#This Row],[84 (29JUN1985 09:00:00)-Water Temperature (C)]]*OO[[#This Row],[26]]</f>
        <v>2.0499893200576247E-5</v>
      </c>
      <c r="AC115" s="10">
        <f>3/24000000*OO[[#This Row],[85 (29JUN1985 12:00:00)-Water Temperature (C)]]*OO[[#This Row],[27]]</f>
        <v>1.823812717185E-5</v>
      </c>
      <c r="AD115" s="10">
        <f>3/24000000*OO[[#This Row],[86 (29JUN1985 15:00:00)-Water Temperature (C)]]*OO[[#This Row],[28]]</f>
        <v>1.5826969745103748E-5</v>
      </c>
      <c r="AE115" s="10">
        <f>3/24000000*OO[[#This Row],[88 (29JUN1985 21:00:00)-Water Temperature (C)]]*OO[[#This Row],[30]]</f>
        <v>1.1589312522562498E-5</v>
      </c>
      <c r="AF115" s="10">
        <f>3/24000000*OO[[#This Row],[88 (29JUN1985 21:00:00)-Water Temperature (C)]]*OO[[#This Row],[30]]</f>
        <v>1.1589312522562498E-5</v>
      </c>
      <c r="AG115" s="10">
        <f>3/24000000*OO[[#This Row],[89 (30JUN1985 00:00:00)-Water Temperature (C)]]*OO[[#This Row],[31]]</f>
        <v>1.00682652313075E-5</v>
      </c>
      <c r="AH115" s="10">
        <f>3/24000000*OO[[#This Row],[90 (30JUN1985 03:00:00)-Water Temperature (C)]]*OO[[#This Row],[32]]</f>
        <v>9.2372828115150003E-6</v>
      </c>
      <c r="AI115" s="10">
        <f>3/24000000*OO[[#This Row],[91 (30JUN1985 06:00:00)-Water Temperature (C)]]*OO[[#This Row],[33]]</f>
        <v>8.5576593580000004E-6</v>
      </c>
      <c r="AJ115" s="10">
        <f>3/24000000*OO[[#This Row],[92 (30JUN1985 09:00:00)-Water Temperature (C)]]*OO[[#This Row],[34]]</f>
        <v>7.8958345879237505E-6</v>
      </c>
      <c r="AK115" s="10">
        <f>3/24000000*OO[[#This Row],[93 (30JUN1985 12:00:00)-Water Temperature (C)]]*OO[[#This Row],[35]]</f>
        <v>7.1134073462250013E-6</v>
      </c>
      <c r="AL115" s="10">
        <f>3/24000000*OO[[#This Row],[94 (30JUN1985 15:00:00)-Water Temperature (C)]]*OO[[#This Row],[36]]</f>
        <v>6.1486175213312494E-6</v>
      </c>
      <c r="AM115" s="10">
        <f>3/24000000*OO[[#This Row],[95 (30JUN1985 18:00:00)-Water Temperature (C)]]*OO[[#This Row],[37]]</f>
        <v>5.2028012879487494E-6</v>
      </c>
      <c r="AN115" s="10">
        <f>3/24000000*OO[[#This Row],[96 (30JUN1985 21:00:00)-Water Temperature (C)]]*OO[[#This Row],[38]]</f>
        <v>4.4222203565399999E-6</v>
      </c>
      <c r="AO115" s="10">
        <f>3/24000000*OO[[#This Row],[97 (01JUL1985 00:00:00)-Water Temperature (C)]]*OO[[#This Row],[39]]</f>
        <v>3.79944718003125E-6</v>
      </c>
      <c r="AP115" s="10">
        <f>3/24000000*OO[[#This Row],[98 (01JUL1985 03:00:00)-Water Temperature (C)]]*OO[[#This Row],[40]]</f>
        <v>3.3720979975600003E-6</v>
      </c>
      <c r="AQ115" s="10">
        <f>3/24000000*OO[[#This Row],[99 (01JUL1985 06:00:00)-Water Temperature (C)]]*OO[[#This Row],[41]]</f>
        <v>2.9240512339500001E-6</v>
      </c>
      <c r="AR115" s="10">
        <f>3/24000000*OO[[#This Row],[100 (01JUL1985 09:00:00)-Water Temperature (C)]]*OO[[#This Row],[42]]</f>
        <v>2.379987489450375E-6</v>
      </c>
      <c r="AS115" s="10">
        <f>3/24000000*OO[[#This Row],[101 (01JUL1985 12:00:00)-Water Temperature (C)]]*OO[[#This Row],[43]]</f>
        <v>1.7943571460024997E-6</v>
      </c>
      <c r="AT115" s="10">
        <f>3/24000000*OO[[#This Row],[102 (01JUL1985 15:00:00)-Water Temperature (C)]]*OO[[#This Row],[44]]</f>
        <v>1.26926392032E-6</v>
      </c>
      <c r="AU115" s="10">
        <f>3/24000000*OO[[#This Row],[103 (01JUL1985 18:00:00)-Water Temperature (C)]]*OO[[#This Row],[45]]</f>
        <v>8.9111432973849999E-7</v>
      </c>
      <c r="AV115" s="10">
        <f>3/24000000*OO[[#This Row],[104 (01JUL1985 21:00:00)-Water Temperature (C)]]*OO[[#This Row],[46]]</f>
        <v>6.48295186374E-7</v>
      </c>
      <c r="AW115" s="10">
        <f>3/24000000*OO[[#This Row],[105 (02JUL1985 00:00:00)-Water Temperature (C)]]*OO[[#This Row],[47]]</f>
        <v>5.0631715691149999E-7</v>
      </c>
      <c r="AX115" s="10">
        <f>3/24000000*OO[[#This Row],[106 (02JUL1985 03:00:00)-Water Temperature (C)]]*OO[[#This Row],[48]]</f>
        <v>4.3445623017299999E-7</v>
      </c>
      <c r="AY115" s="10">
        <f>3/24000000*OO[[#This Row],[107 (02JUL1985 06:00:00)-Water Temperature (C)]]*OO[[#This Row],[49]]</f>
        <v>3.9428121096499992E-7</v>
      </c>
      <c r="AZ115" s="10">
        <f>3/24000000*OO[[#This Row],[108 (02JUL1985 09:00:00)-Water Temperature (C)]]*OO[[#This Row],[50]]</f>
        <v>3.6598894528612497E-7</v>
      </c>
      <c r="BA115" s="10">
        <f>3/24000000*OO[[#This Row],[109 (02JUL1985 12:00:00)-Water Temperature (C)]]*OO[[#This Row],[51]]</f>
        <v>3.3507295169850001E-7</v>
      </c>
      <c r="BB115" s="10">
        <f>3/24000000*OO[[#This Row],[110 (02JUL1985 15:00:00)-Water Temperature (C)]]*OO[[#This Row],[52]]</f>
        <v>2.9719585258299999E-7</v>
      </c>
      <c r="BC115" s="10">
        <f>3/24000000*OO[[#This Row],[111 (02JUL1985 18:00:00)-Water Temperature (C)]]*OO[[#This Row],[53]]</f>
        <v>2.5630889267009999E-7</v>
      </c>
      <c r="BD115" s="10">
        <f>3/24000000*OO[[#This Row],[112 (02JUL1985 21:00:00)-Water Temperature (C)]]*OO[[#This Row],[54]]</f>
        <v>2.2396435338483747E-7</v>
      </c>
      <c r="BE115" s="10">
        <f>3/24000000*OO[[#This Row],[113 (03JUL1985 00:00:00)-Water Temperature (C)]]*OO[[#This Row],[55]]</f>
        <v>2.016115245585E-7</v>
      </c>
      <c r="BF115" s="10">
        <f>3/24000000*OO[[#This Row],[114 (03JUL1985 03:00:00)-Water Temperature (C)]]*OO[[#This Row],[56]]</f>
        <v>1.9264160011181252E-7</v>
      </c>
      <c r="BG115" s="10">
        <f>3/24000000*OO[[#This Row],[115 (03JUL1985 06:00:00)-Water Temperature (C)]]*OO[[#This Row],[57]]</f>
        <v>1.9235535720528746E-7</v>
      </c>
      <c r="BH115" s="10">
        <f>3/24000000*OO[[#This Row],[116 (03JUL1985 09:00:00)-Water Temperature (C)]]*OO[[#This Row],[58]]</f>
        <v>1.94351726889775E-7</v>
      </c>
      <c r="BI115" s="10">
        <f>3/24000000*OO[[#This Row],[117 (03JUL1985 12:00:00)-Water Temperature (C)]]*OO[[#This Row],[59]]</f>
        <v>1.9494353417443749E-7</v>
      </c>
      <c r="BJ115" s="10">
        <f>3/24000000*OO[[#This Row],[118 (03JUL1985 15:00:00)-Water Temperature (C)]]*OO[[#This Row],[60]]</f>
        <v>1.8865523968042499E-7</v>
      </c>
      <c r="BK115" s="10">
        <f>3/24000000*OO[[#This Row],[119 (03JUL1985 18:00:00)-Water Temperature (C)]]*OO[[#This Row],[61]]</f>
        <v>1.7527727090892502E-7</v>
      </c>
      <c r="BL115" s="10">
        <f>3/24000000*OO[[#This Row],[120 (03JUL1985 21:00:00)-Water Temperature (C)]]*OO[[#This Row],[62]]</f>
        <v>1.6017175500292499E-7</v>
      </c>
      <c r="BM115" s="10">
        <f>3/24000000*OO[[#This Row],[121 (04JUL1985 00:00:00)-Water Temperature (C)]]*OO[[#This Row],[63]]</f>
        <v>1.4735429786682501E-7</v>
      </c>
      <c r="BN115" s="10">
        <f>3/24000000*OO[[#This Row],[122 (04JUL1985 03:00:00)-Water Temperature (C)]]*OO[[#This Row],[64]]</f>
        <v>1.4417576604685001E-7</v>
      </c>
      <c r="BO115" s="10">
        <f>3/24000000*OO[[#This Row],[123 (04JUL1985 06:00:00)-Water Temperature (C)]]*OO[[#This Row],[65]]</f>
        <v>1.448133462412875E-7</v>
      </c>
      <c r="BP115" s="10">
        <f>3/24000000*OO[[#This Row],[124 (04JUL1985 09:00:00)-Water Temperature (C)]]*OO[[#This Row],[66]]</f>
        <v>1.454500001031E-7</v>
      </c>
      <c r="BQ115" s="10">
        <f>3/24000000*OO[[#This Row],[125 (04JUL1985 12:00:00)-Water Temperature (C)]]*OO[[#This Row],[67]]</f>
        <v>1.410203831545375E-7</v>
      </c>
      <c r="BR115" s="10">
        <f>3/24000000*OO[[#This Row],[126 (04JUL1985 15:00:00)-Water Temperature (C)]]*OO[[#This Row],[68]]</f>
        <v>1.3240923937568749E-7</v>
      </c>
      <c r="BS115" s="10">
        <f>3/24000000*OO[[#This Row],[127 (04JUL1985 18:00:00)-Water Temperature (C)]]*OO[[#This Row],[69]]</f>
        <v>1.2175937021224998E-7</v>
      </c>
      <c r="BT115" s="10">
        <f>3/24000000*OO[[#This Row],[128 (04JUL1985 21:00:00)-Water Temperature (C)]]*OO[[#This Row],[70]]</f>
        <v>1.1250573410362499E-7</v>
      </c>
      <c r="BU115" s="10">
        <f>3/24000000*OO[[#This Row],[129 (05JUL1985 00:00:00)-Water Temperature (C)]]*OO[[#This Row],[71]]</f>
        <v>1.0535683407665E-7</v>
      </c>
      <c r="BV115" s="10">
        <f>3/24000000*OO[[#This Row],[130 (05JUL1985 03:00:00)-Water Temperature (C)]]*OO[[#This Row],[72]]</f>
        <v>1.0295937267781248E-7</v>
      </c>
      <c r="BW115" s="10">
        <f>3/24000000*OO[[#This Row],[131 (05JUL1985 06:00:00)-Water Temperature (C)]]*OO[[#This Row],[73]]</f>
        <v>1.0114555198102499E-7</v>
      </c>
      <c r="BX115" s="10">
        <f>3/24000000*OO[[#This Row],[132 (05JUL1985 09:00:00)-Water Temperature (C)]]*OO[[#This Row],[74]]</f>
        <v>9.903543440269999E-8</v>
      </c>
      <c r="BY115" s="10">
        <f>3/24000000*OO[[#This Row],[133 (05JUL1985 12:00:00)-Water Temperature (C)]]*OO[[#This Row],[75]]</f>
        <v>9.5066613426799996E-8</v>
      </c>
      <c r="BZ115" s="10">
        <f>3/24000000*OO[[#This Row],[134 (05JUL1985 15:00:00)-Water Temperature (C)]]*OO[[#This Row],[76]]</f>
        <v>8.779231036679999E-8</v>
      </c>
      <c r="CA115" s="10">
        <f>3/24000000*OO[[#This Row],[135 (05JUL1985 18:00:00)-Water Temperature (C)]]*OO[[#This Row],[77]]</f>
        <v>7.9416455789999993E-8</v>
      </c>
      <c r="CB115" s="10">
        <f>3/24000000*OO[[#This Row],[136 (05JUL1985 21:00:00)-Water Temperature (C)]]*OO[[#This Row],[78]]</f>
        <v>7.1882169430687493E-8</v>
      </c>
      <c r="CC115" s="10">
        <f>3/24000000*OO[[#This Row],[137 (06JUL1985 00:00:00)-Water Temperature (C)]]*OO[[#This Row],[79]]</f>
        <v>6.6350378634225002E-8</v>
      </c>
      <c r="CD115" s="10">
        <f>3/24000000*OO[[#This Row],[138 (06JUL1985 03:00:00)-Water Temperature (C)]]*OO[[#This Row],[80]]</f>
        <v>6.4843714339425004E-8</v>
      </c>
      <c r="CE115" s="10">
        <f>3/24000000*OO[[#This Row],[139 (06JUL1985 06:00:00)-Water Temperature (C)]]*OO[[#This Row],[81]]</f>
        <v>6.5138103631874999E-8</v>
      </c>
      <c r="CF115" s="10">
        <f>3/24000000*OO[[#This Row],[140 (06JUL1985 09:00:00)-Water Temperature (C)]]*OO[[#This Row],[82]]</f>
        <v>6.5819472486749991E-8</v>
      </c>
      <c r="CG115" s="10">
        <f>3/24000000*OO[[#This Row],[141 (06JUL1985 12:00:00)-Water Temperature (C)]]*OO[[#This Row],[83]]</f>
        <v>6.5119673886712492E-8</v>
      </c>
      <c r="CH115" s="10">
        <f>3/24000000*OO[[#This Row],[142 (06JUL1985 15:00:00)-Water Temperature (C)]]*OO[[#This Row],[84]]</f>
        <v>6.2002812807000009E-8</v>
      </c>
      <c r="CI115" s="10">
        <f>3/24000000*OO[[#This Row],[143 (06JUL1985 18:00:00)-Water Temperature (C)]]*OO[[#This Row],[85]]</f>
        <v>5.7172933048074996E-8</v>
      </c>
      <c r="CJ115" s="10">
        <f>3/24000000*OO[[#This Row],[144 (06JUL1985 21:00:00)-Water Temperature (C)]]*OO[[#This Row],[86]]</f>
        <v>5.2440265434374999E-8</v>
      </c>
      <c r="CK115" s="10">
        <f>3/24000000*OO[[#This Row],[145 (07JUL1985 00:00:00)-Water Temperature (C)]]*OO[[#This Row],[87]]</f>
        <v>4.87150171339125E-8</v>
      </c>
      <c r="CL115" s="10">
        <f>3/24000000*OO[[#This Row],[146 (07JUL1985 03:00:00)-Water Temperature (C)]]*OO[[#This Row],[88]]</f>
        <v>4.7972670405399997E-8</v>
      </c>
      <c r="CM115" s="10">
        <f>3/24000000*OO[[#This Row],[147 (07JUL1985 06:00:00)-Water Temperature (C)]]*OO[[#This Row],[89]]</f>
        <v>4.7570171768499996E-8</v>
      </c>
      <c r="CN115" s="10">
        <f>3/24000000*OO[[#This Row],[148 (07JUL1985 09:00:00)-Water Temperature (C)]]*OO[[#This Row],[90]]</f>
        <v>4.6624667439549992E-8</v>
      </c>
      <c r="CO115" s="10">
        <f>3/24000000*OO[[#This Row],[149 (07JUL1985 12:00:00)-Water Temperature (C)]]*OO[[#This Row],[91]]</f>
        <v>4.4800597859737494E-8</v>
      </c>
      <c r="CP115" s="10">
        <f>3/24000000*OO[[#This Row],[150 (07JUL1985 15:00:00)-Water Temperature (C)]]*OO[[#This Row],[92]]</f>
        <v>4.2420673640624999E-8</v>
      </c>
      <c r="CQ115" s="10">
        <f>3/24000000*OO[[#This Row],[151 (07JUL1985 18:00:00)-Water Temperature (C)]]*OO[[#This Row],[93]]</f>
        <v>3.9751123463049995E-8</v>
      </c>
      <c r="CR115" s="10">
        <f>3/24000000*OO[[#This Row],[152 (07JUL1985 21:00:00)-Water Temperature (C)]]*OO[[#This Row],[94]]</f>
        <v>3.7071966904349991E-8</v>
      </c>
      <c r="CS115" s="10">
        <f>3/24000000*OO[[#This Row],[153 (08JUL1985 00:00:00)-Water Temperature (C)]]*OO[[#This Row],[95]]</f>
        <v>3.4584043290037499E-8</v>
      </c>
      <c r="CT115" s="10">
        <f>3/24000000*OO[[#This Row],[154 (08JUL1985 03:00:00)-Water Temperature (C)]]*OO[[#This Row],[96]]</f>
        <v>3.3771613089725001E-8</v>
      </c>
      <c r="CU115" s="10">
        <f>3/24000000*OO[[#This Row],[155 (08JUL1985 06:00:00)-Water Temperature (C)]]*OO[[#This Row],[97]]</f>
        <v>3.4100669780449996E-8</v>
      </c>
      <c r="CV115" s="10">
        <f>3/24000000*OO[[#This Row],[156 (08JUL1985 09:00:00)-Water Temperature (C)]]*OO[[#This Row],[98]]</f>
        <v>3.4679070369724996E-8</v>
      </c>
      <c r="CW115" s="10">
        <f>3/24000000*OO[[#This Row],[157 (08JUL1985 12:00:00)-Water Temperature (C)]]*OO[[#This Row],[99]]</f>
        <v>3.4723282250775E-8</v>
      </c>
    </row>
    <row r="116" spans="1:101" x14ac:dyDescent="0.35">
      <c r="A116" t="s">
        <v>121</v>
      </c>
      <c r="B116">
        <v>802.66330000000005</v>
      </c>
      <c r="C116" s="10">
        <f>3/24*OO[[#This Row],[59 (26JUN1985 06:00:00)-Water Temperature (C)]]*OO[[#This Row],[1]]/SUM(OO[1])</f>
        <v>0</v>
      </c>
      <c r="D116" s="10">
        <f>3/24*OO[[#This Row],[60 (26JUN1985 09:00:00)-Water Temperature (C)]]*OO[[#This Row],[2]]/SUM(OO[2])</f>
        <v>0</v>
      </c>
      <c r="E116" s="10">
        <f>3/24*OO[[#This Row],[61 (26JUN1985 12:00:00)-Water Temperature (C)]]*OO[[#This Row],[3]]/SUM(OO[3])</f>
        <v>2.5378896320006883E-31</v>
      </c>
      <c r="F116" s="10">
        <f>3/24*OO[[#This Row],[62 (26JUN1985 15:00:00)-Water Temperature (C)]]*OO[[#This Row],[4]]/SUM(OO[4])</f>
        <v>2.0649601660900933E-19</v>
      </c>
      <c r="G116" s="10">
        <f>3/24*OO[[#This Row],[63 (26JUN1985 18:00:00)-Water Temperature (C)]]*OO[[#This Row],[5]]/SUM(OO[5])</f>
        <v>6.258230072254393E-9</v>
      </c>
      <c r="H116" s="10">
        <f>3/24*OO[[#This Row],[64 (26JUN1985 21:00:00)-Water Temperature (C)]]*OO[[#This Row],[6]]/SUM(OO[6])</f>
        <v>6.9891930787344985E-5</v>
      </c>
      <c r="I116" s="10">
        <f>3/24*OO[[#This Row],[65 (27JUN1985 00:00:00)-Water Temperature (C)]]*OO[[#This Row],[7]]/SUM(OO[7])</f>
        <v>5.4806785426548838E-3</v>
      </c>
      <c r="J116" s="10">
        <f>3/24*OO[[#This Row],[66 (27JUN1985 03:00:00)-Water Temperature (C)]]*OO[[#This Row],[8]]/SUM(OO[8])</f>
        <v>4.2481053741634509E-2</v>
      </c>
      <c r="K116" s="10">
        <f>3/24*OO[[#This Row],[67 (27JUN1985 06:00:00)-Water Temperature (C)]]*OO[[#This Row],[9]]/SUM(OO[9])</f>
        <v>7.3571210621343322E-2</v>
      </c>
      <c r="L116" s="10">
        <f>3/24*OO[[#This Row],[68 (27JUN1985 09:00:00)-Water Temperature (C)]]*OO[[#This Row],[10]]/SUM(OO[10])</f>
        <v>4.5134635740354215E-2</v>
      </c>
      <c r="M116" s="10">
        <f>3/24*OO[[#This Row],[69 (27JUN1985 12:00:00)-Water Temperature (C)]]*OO[[#This Row],[11]]/SUM(OO[11])</f>
        <v>1.3188820141991728E-2</v>
      </c>
      <c r="N116" s="10">
        <f>3/24*OO[[#This Row],[70 (27JUN1985 15:00:00)-Water Temperature (C)]]*OO[[#This Row],[12]]/SUM(OO[12])</f>
        <v>2.3280533916738852E-3</v>
      </c>
      <c r="O116" s="10">
        <f>3/24*OO[[#This Row],[71 (27JUN1985 18:00:00)-Water Temperature (C)]]*OO[[#This Row],[13]]/SUM(OO[13])</f>
        <v>3.3174502650125761E-4</v>
      </c>
      <c r="P116" s="10">
        <f>3/24*OO[[#This Row],[72 (27JUN1985 21:00:00)-Water Temperature (C)]]*OO[[#This Row],[14]]/SUM(OO[14])</f>
        <v>7.0286699435270943E-5</v>
      </c>
      <c r="Q116" s="10">
        <f>3/24*OO[[#This Row],[73 (28JUN1985 00:00:00)-Water Temperature (C)]]*OO[[#This Row],[15]]/SUM(OO[15])</f>
        <v>4.1766849959489631E-5</v>
      </c>
      <c r="R116" s="10">
        <f>3/24*OO[[#This Row],[74 (28JUN1985 03:00:00)-Water Temperature (C)]]*OO[[#This Row],[16]]/SUM(OO[16])</f>
        <v>4.2683521234753165E-5</v>
      </c>
      <c r="S116" s="10">
        <f>3/24*OO[[#This Row],[75 (28JUN1985 06:00:00)-Water Temperature (C)]]*OO[[#This Row],[17]]/SUM(OO[17])</f>
        <v>4.6172797371279916E-5</v>
      </c>
      <c r="T116" s="10">
        <f>3/24*OO[[#This Row],[76 (28JUN1985 09:00:00)-Water Temperature (C)]]*OO[[#This Row],[18]]/SUM(OO[18])</f>
        <v>4.7084885141417917E-5</v>
      </c>
      <c r="U116" s="10">
        <f>3/24*OO[[#This Row],[77 (28JUN1985 12:00:00)-Water Temperature (C)]]*OO[[#This Row],[19]]/SUM(OO[19])</f>
        <v>4.4278508100775401E-5</v>
      </c>
      <c r="V116" s="10">
        <f>3/24000000*OO[[#This Row],[78 (28JUN1985 15:00:00)-Water Temperature (C)]]*OO[[#This Row],[20]]</f>
        <v>3.9331283526374999E-5</v>
      </c>
      <c r="W116" s="10">
        <f>3/24000000*OO[[#This Row],[79 (28JUN1985 18:00:00)-Water Temperature (C)]]*OO[[#This Row],[21]]</f>
        <v>3.3761235339974997E-5</v>
      </c>
      <c r="X116" s="10">
        <f>3/24000000*OO[[#This Row],[80 (28JUN1985 21:00:00)-Water Temperature (C)]]*OO[[#This Row],[22]]</f>
        <v>2.8916550185337497E-5</v>
      </c>
      <c r="Y116" s="10">
        <f>3/24000000*OO[[#This Row],[81 (29JUN1985 00:00:00)-Water Temperature (C)]]*OO[[#This Row],[23]]</f>
        <v>2.5157511207812498E-5</v>
      </c>
      <c r="Z116" s="10">
        <f>3/24000000*OO[[#This Row],[82 (29JUN1985 03:00:00)-Water Temperature (C)]]*OO[[#This Row],[24]]</f>
        <v>2.269468244262E-5</v>
      </c>
      <c r="AA116" s="10">
        <f>3/24000000*OO[[#This Row],[83 (29JUN1985 06:00:00)-Water Temperature (C)]]*OO[[#This Row],[25]]</f>
        <v>2.0256076809182503E-5</v>
      </c>
      <c r="AB116" s="10">
        <f>3/24000000*OO[[#This Row],[84 (29JUN1985 09:00:00)-Water Temperature (C)]]*OO[[#This Row],[26]]</f>
        <v>1.8446648720549998E-5</v>
      </c>
      <c r="AC116" s="10">
        <f>3/24000000*OO[[#This Row],[85 (29JUN1985 12:00:00)-Water Temperature (C)]]*OO[[#This Row],[27]]</f>
        <v>1.6446191919806248E-5</v>
      </c>
      <c r="AD116" s="10">
        <f>3/24000000*OO[[#This Row],[86 (29JUN1985 15:00:00)-Water Temperature (C)]]*OO[[#This Row],[28]]</f>
        <v>1.428257048712E-5</v>
      </c>
      <c r="AE116" s="10">
        <f>3/24000000*OO[[#This Row],[88 (29JUN1985 21:00:00)-Water Temperature (C)]]*OO[[#This Row],[30]]</f>
        <v>1.0475434429395E-5</v>
      </c>
      <c r="AF116" s="10">
        <f>3/24000000*OO[[#This Row],[88 (29JUN1985 21:00:00)-Water Temperature (C)]]*OO[[#This Row],[30]]</f>
        <v>1.0475434429395E-5</v>
      </c>
      <c r="AG116" s="10">
        <f>3/24000000*OO[[#This Row],[89 (30JUN1985 00:00:00)-Water Temperature (C)]]*OO[[#This Row],[31]]</f>
        <v>9.0855775421999997E-6</v>
      </c>
      <c r="AH116" s="10">
        <f>3/24000000*OO[[#This Row],[90 (30JUN1985 03:00:00)-Water Temperature (C)]]*OO[[#This Row],[32]]</f>
        <v>8.3232661452374995E-6</v>
      </c>
      <c r="AI116" s="10">
        <f>3/24000000*OO[[#This Row],[91 (30JUN1985 06:00:00)-Water Temperature (C)]]*OO[[#This Row],[33]]</f>
        <v>7.7082674668399999E-6</v>
      </c>
      <c r="AJ116" s="10">
        <f>3/24000000*OO[[#This Row],[92 (30JUN1985 09:00:00)-Water Temperature (C)]]*OO[[#This Row],[34]]</f>
        <v>7.1120600847762503E-6</v>
      </c>
      <c r="AK116" s="10">
        <f>3/24000000*OO[[#This Row],[93 (30JUN1985 12:00:00)-Water Temperature (C)]]*OO[[#This Row],[35]]</f>
        <v>6.4167688968750002E-6</v>
      </c>
      <c r="AL116" s="10">
        <f>3/24000000*OO[[#This Row],[94 (30JUN1985 15:00:00)-Water Temperature (C)]]*OO[[#This Row],[36]]</f>
        <v>5.5513212563349996E-6</v>
      </c>
      <c r="AM116" s="10">
        <f>3/24000000*OO[[#This Row],[95 (30JUN1985 18:00:00)-Water Temperature (C)]]*OO[[#This Row],[37]]</f>
        <v>4.6981527940624999E-6</v>
      </c>
      <c r="AN116" s="10">
        <f>3/24000000*OO[[#This Row],[96 (30JUN1985 21:00:00)-Water Temperature (C)]]*OO[[#This Row],[38]]</f>
        <v>3.9937855358549996E-6</v>
      </c>
      <c r="AO116" s="10">
        <f>3/24000000*OO[[#This Row],[97 (01JUL1985 00:00:00)-Water Temperature (C)]]*OO[[#This Row],[39]]</f>
        <v>3.42790390045125E-6</v>
      </c>
      <c r="AP116" s="10">
        <f>3/24000000*OO[[#This Row],[98 (01JUL1985 03:00:00)-Water Temperature (C)]]*OO[[#This Row],[40]]</f>
        <v>3.0417459106799997E-6</v>
      </c>
      <c r="AQ116" s="10">
        <f>3/24000000*OO[[#This Row],[99 (01JUL1985 06:00:00)-Water Temperature (C)]]*OO[[#This Row],[41]]</f>
        <v>2.6465804565359999E-6</v>
      </c>
      <c r="AR116" s="10">
        <f>3/24000000*OO[[#This Row],[100 (01JUL1985 09:00:00)-Water Temperature (C)]]*OO[[#This Row],[42]]</f>
        <v>2.1661007808254999E-6</v>
      </c>
      <c r="AS116" s="10">
        <f>3/24000000*OO[[#This Row],[101 (01JUL1985 12:00:00)-Water Temperature (C)]]*OO[[#This Row],[43]]</f>
        <v>1.6436311331898749E-6</v>
      </c>
      <c r="AT116" s="10">
        <f>3/24000000*OO[[#This Row],[102 (01JUL1985 15:00:00)-Water Temperature (C)]]*OO[[#This Row],[44]]</f>
        <v>1.1665899826447497E-6</v>
      </c>
      <c r="AU116" s="10">
        <f>3/24000000*OO[[#This Row],[103 (01JUL1985 18:00:00)-Water Temperature (C)]]*OO[[#This Row],[45]]</f>
        <v>8.1775202735162484E-7</v>
      </c>
      <c r="AV116" s="10">
        <f>3/24000000*OO[[#This Row],[104 (01JUL1985 21:00:00)-Water Temperature (C)]]*OO[[#This Row],[46]]</f>
        <v>5.9230589671500002E-7</v>
      </c>
      <c r="AW116" s="10">
        <f>3/24000000*OO[[#This Row],[105 (02JUL1985 00:00:00)-Water Temperature (C)]]*OO[[#This Row],[47]]</f>
        <v>4.5975901915774996E-7</v>
      </c>
      <c r="AX116" s="10">
        <f>3/24000000*OO[[#This Row],[106 (02JUL1985 03:00:00)-Water Temperature (C)]]*OO[[#This Row],[48]]</f>
        <v>3.9245568089925005E-7</v>
      </c>
      <c r="AY116" s="10">
        <f>3/24000000*OO[[#This Row],[107 (02JUL1985 06:00:00)-Water Temperature (C)]]*OO[[#This Row],[49]]</f>
        <v>3.5503593750287495E-7</v>
      </c>
      <c r="AZ116" s="10">
        <f>3/24000000*OO[[#This Row],[108 (02JUL1985 09:00:00)-Water Temperature (C)]]*OO[[#This Row],[50]]</f>
        <v>3.2933578703375E-7</v>
      </c>
      <c r="BA116" s="10">
        <f>3/24000000*OO[[#This Row],[109 (02JUL1985 12:00:00)-Water Temperature (C)]]*OO[[#This Row],[51]]</f>
        <v>3.0174965062649999E-7</v>
      </c>
      <c r="BB116" s="10">
        <f>3/24000000*OO[[#This Row],[110 (02JUL1985 15:00:00)-Water Temperature (C)]]*OO[[#This Row],[52]]</f>
        <v>2.6773527070999999E-7</v>
      </c>
      <c r="BC116" s="10">
        <f>3/24000000*OO[[#This Row],[111 (02JUL1985 18:00:00)-Water Temperature (C)]]*OO[[#This Row],[53]]</f>
        <v>2.30723495150475E-7</v>
      </c>
      <c r="BD116" s="10">
        <f>3/24000000*OO[[#This Row],[112 (02JUL1985 21:00:00)-Water Temperature (C)]]*OO[[#This Row],[54]]</f>
        <v>2.0128142475848748E-7</v>
      </c>
      <c r="BE116" s="10">
        <f>3/24000000*OO[[#This Row],[113 (03JUL1985 00:00:00)-Water Temperature (C)]]*OO[[#This Row],[55]]</f>
        <v>1.8071396002695002E-7</v>
      </c>
      <c r="BF116" s="10">
        <f>3/24000000*OO[[#This Row],[114 (03JUL1985 03:00:00)-Water Temperature (C)]]*OO[[#This Row],[56]]</f>
        <v>1.7210089085329997E-7</v>
      </c>
      <c r="BG116" s="10">
        <f>3/24000000*OO[[#This Row],[115 (03JUL1985 06:00:00)-Water Temperature (C)]]*OO[[#This Row],[57]]</f>
        <v>1.71521640830475E-7</v>
      </c>
      <c r="BH116" s="10">
        <f>3/24000000*OO[[#This Row],[116 (03JUL1985 09:00:00)-Water Temperature (C)]]*OO[[#This Row],[58]]</f>
        <v>1.7317376473100002E-7</v>
      </c>
      <c r="BI116" s="10">
        <f>3/24000000*OO[[#This Row],[117 (03JUL1985 12:00:00)-Water Temperature (C)]]*OO[[#This Row],[59]]</f>
        <v>1.738161872000625E-7</v>
      </c>
      <c r="BJ116" s="10">
        <f>3/24000000*OO[[#This Row],[118 (03JUL1985 15:00:00)-Water Temperature (C)]]*OO[[#This Row],[60]]</f>
        <v>1.6850251882124996E-7</v>
      </c>
      <c r="BK116" s="10">
        <f>3/24000000*OO[[#This Row],[119 (03JUL1985 18:00:00)-Water Temperature (C)]]*OO[[#This Row],[61]]</f>
        <v>1.5683453370993748E-7</v>
      </c>
      <c r="BL116" s="10">
        <f>3/24000000*OO[[#This Row],[120 (03JUL1985 21:00:00)-Water Temperature (C)]]*OO[[#This Row],[62]]</f>
        <v>1.4349869315487498E-7</v>
      </c>
      <c r="BM116" s="10">
        <f>3/24000000*OO[[#This Row],[121 (04JUL1985 00:00:00)-Water Temperature (C)]]*OO[[#This Row],[63]]</f>
        <v>1.3196708320049997E-7</v>
      </c>
      <c r="BN116" s="10">
        <f>3/24000000*OO[[#This Row],[122 (04JUL1985 03:00:00)-Water Temperature (C)]]*OO[[#This Row],[64]]</f>
        <v>1.288813092553E-7</v>
      </c>
      <c r="BO116" s="10">
        <f>3/24000000*OO[[#This Row],[123 (04JUL1985 06:00:00)-Water Temperature (C)]]*OO[[#This Row],[65]]</f>
        <v>1.2929649573949999E-7</v>
      </c>
      <c r="BP116" s="10">
        <f>3/24000000*OO[[#This Row],[124 (04JUL1985 09:00:00)-Water Temperature (C)]]*OO[[#This Row],[66]]</f>
        <v>1.2985961702122499E-7</v>
      </c>
      <c r="BQ116" s="10">
        <f>3/24000000*OO[[#This Row],[125 (04JUL1985 12:00:00)-Water Temperature (C)]]*OO[[#This Row],[67]]</f>
        <v>1.2607843770257499E-7</v>
      </c>
      <c r="BR116" s="10">
        <f>3/24000000*OO[[#This Row],[126 (04JUL1985 15:00:00)-Water Temperature (C)]]*OO[[#This Row],[68]]</f>
        <v>1.1850498968219999E-7</v>
      </c>
      <c r="BS116" s="10">
        <f>3/24000000*OO[[#This Row],[127 (04JUL1985 18:00:00)-Water Temperature (C)]]*OO[[#This Row],[69]]</f>
        <v>1.089781085222E-7</v>
      </c>
      <c r="BT116" s="10">
        <f>3/24000000*OO[[#This Row],[128 (04JUL1985 21:00:00)-Water Temperature (C)]]*OO[[#This Row],[70]]</f>
        <v>1.0063791958950002E-7</v>
      </c>
      <c r="BU116" s="10">
        <f>3/24000000*OO[[#This Row],[129 (05JUL1985 00:00:00)-Water Temperature (C)]]*OO[[#This Row],[71]]</f>
        <v>9.4187080751362502E-8</v>
      </c>
      <c r="BV116" s="10">
        <f>3/24000000*OO[[#This Row],[130 (05JUL1985 03:00:00)-Water Temperature (C)]]*OO[[#This Row],[72]]</f>
        <v>9.1999991872799991E-8</v>
      </c>
      <c r="BW116" s="10">
        <f>3/24000000*OO[[#This Row],[131 (05JUL1985 06:00:00)-Water Temperature (C)]]*OO[[#This Row],[73]]</f>
        <v>9.0381017211250006E-8</v>
      </c>
      <c r="BX116" s="10">
        <f>3/24000000*OO[[#This Row],[132 (05JUL1985 09:00:00)-Water Temperature (C)]]*OO[[#This Row],[74]]</f>
        <v>8.8542556574399993E-8</v>
      </c>
      <c r="BY116" s="10">
        <f>3/24000000*OO[[#This Row],[133 (05JUL1985 12:00:00)-Water Temperature (C)]]*OO[[#This Row],[75]]</f>
        <v>8.5114688175224989E-8</v>
      </c>
      <c r="BZ116" s="10">
        <f>3/24000000*OO[[#This Row],[134 (05JUL1985 15:00:00)-Water Temperature (C)]]*OO[[#This Row],[76]]</f>
        <v>7.8679207211549995E-8</v>
      </c>
      <c r="CA116" s="10">
        <f>3/24000000*OO[[#This Row],[135 (05JUL1985 18:00:00)-Water Temperature (C)]]*OO[[#This Row],[77]]</f>
        <v>7.1197017982649984E-8</v>
      </c>
      <c r="CB116" s="10">
        <f>3/24000000*OO[[#This Row],[136 (05JUL1985 21:00:00)-Water Temperature (C)]]*OO[[#This Row],[78]]</f>
        <v>6.4424856372337502E-8</v>
      </c>
      <c r="CC116" s="10">
        <f>3/24000000*OO[[#This Row],[137 (06JUL1985 00:00:00)-Water Temperature (C)]]*OO[[#This Row],[79]]</f>
        <v>5.9370096460950002E-8</v>
      </c>
      <c r="CD116" s="10">
        <f>3/24000000*OO[[#This Row],[138 (06JUL1985 03:00:00)-Water Temperature (C)]]*OO[[#This Row],[80]]</f>
        <v>5.7905466211575004E-8</v>
      </c>
      <c r="CE116" s="10">
        <f>3/24000000*OO[[#This Row],[139 (06JUL1985 06:00:00)-Water Temperature (C)]]*OO[[#This Row],[81]]</f>
        <v>5.8106035783324998E-8</v>
      </c>
      <c r="CF116" s="10">
        <f>3/24000000*OO[[#This Row],[140 (06JUL1985 09:00:00)-Water Temperature (C)]]*OO[[#This Row],[82]]</f>
        <v>5.8701819777999997E-8</v>
      </c>
      <c r="CG116" s="10">
        <f>3/24000000*OO[[#This Row],[141 (06JUL1985 12:00:00)-Water Temperature (C)]]*OO[[#This Row],[83]]</f>
        <v>5.81401176456E-8</v>
      </c>
      <c r="CH116" s="10">
        <f>3/24000000*OO[[#This Row],[142 (06JUL1985 15:00:00)-Water Temperature (C)]]*OO[[#This Row],[84]]</f>
        <v>5.5432483507499997E-8</v>
      </c>
      <c r="CI116" s="10">
        <f>3/24000000*OO[[#This Row],[143 (06JUL1985 18:00:00)-Water Temperature (C)]]*OO[[#This Row],[85]]</f>
        <v>5.1159041594024998E-8</v>
      </c>
      <c r="CJ116" s="10">
        <f>3/24000000*OO[[#This Row],[144 (06JUL1985 21:00:00)-Water Temperature (C)]]*OO[[#This Row],[86]]</f>
        <v>4.6927161082500005E-8</v>
      </c>
      <c r="CK116" s="10">
        <f>3/24000000*OO[[#This Row],[145 (07JUL1985 00:00:00)-Water Temperature (C)]]*OO[[#This Row],[87]]</f>
        <v>4.3538086754500001E-8</v>
      </c>
      <c r="CL116" s="10">
        <f>3/24000000*OO[[#This Row],[146 (07JUL1985 03:00:00)-Water Temperature (C)]]*OO[[#This Row],[88]]</f>
        <v>4.2796097292899999E-8</v>
      </c>
      <c r="CM116" s="10">
        <f>3/24000000*OO[[#This Row],[147 (07JUL1985 06:00:00)-Water Temperature (C)]]*OO[[#This Row],[89]]</f>
        <v>4.2417967060349995E-8</v>
      </c>
      <c r="CN116" s="10">
        <f>3/24000000*OO[[#This Row],[148 (07JUL1985 09:00:00)-Water Temperature (C)]]*OO[[#This Row],[90]]</f>
        <v>4.1582552688187501E-8</v>
      </c>
      <c r="CO116" s="10">
        <f>3/24000000*OO[[#This Row],[149 (07JUL1985 12:00:00)-Water Temperature (C)]]*OO[[#This Row],[91]]</f>
        <v>4.0003198117975002E-8</v>
      </c>
      <c r="CP116" s="10">
        <f>3/24000000*OO[[#This Row],[150 (07JUL1985 15:00:00)-Water Temperature (C)]]*OO[[#This Row],[92]]</f>
        <v>3.7916776504087494E-8</v>
      </c>
      <c r="CQ116" s="10">
        <f>3/24000000*OO[[#This Row],[151 (07JUL1985 18:00:00)-Water Temperature (C)]]*OO[[#This Row],[93]]</f>
        <v>3.5530660151550003E-8</v>
      </c>
      <c r="CR116" s="10">
        <f>3/24000000*OO[[#This Row],[152 (07JUL1985 21:00:00)-Water Temperature (C)]]*OO[[#This Row],[94]]</f>
        <v>3.3156796326637502E-8</v>
      </c>
      <c r="CS116" s="10">
        <f>3/24000000*OO[[#This Row],[153 (08JUL1985 00:00:00)-Water Temperature (C)]]*OO[[#This Row],[95]]</f>
        <v>3.0944170785949997E-8</v>
      </c>
      <c r="CT116" s="10">
        <f>3/24000000*OO[[#This Row],[154 (08JUL1985 03:00:00)-Water Temperature (C)]]*OO[[#This Row],[96]]</f>
        <v>3.0191036303850002E-8</v>
      </c>
      <c r="CU116" s="10">
        <f>3/24000000*OO[[#This Row],[155 (08JUL1985 06:00:00)-Water Temperature (C)]]*OO[[#This Row],[97]]</f>
        <v>3.0436202886850001E-8</v>
      </c>
      <c r="CV116" s="10">
        <f>3/24000000*OO[[#This Row],[156 (08JUL1985 09:00:00)-Water Temperature (C)]]*OO[[#This Row],[98]]</f>
        <v>3.0919966113449996E-8</v>
      </c>
      <c r="CW116" s="10">
        <f>3/24000000*OO[[#This Row],[157 (08JUL1985 12:00:00)-Water Temperature (C)]]*OO[[#This Row],[99]]</f>
        <v>3.0985186809999994E-8</v>
      </c>
    </row>
    <row r="117" spans="1:101" x14ac:dyDescent="0.35">
      <c r="A117" t="s">
        <v>122</v>
      </c>
      <c r="B117">
        <v>845.19820000000004</v>
      </c>
      <c r="C117" s="10">
        <f>3/24*OO[[#This Row],[59 (26JUN1985 06:00:00)-Water Temperature (C)]]*OO[[#This Row],[1]]/SUM(OO[1])</f>
        <v>0</v>
      </c>
      <c r="D117" s="10">
        <f>3/24*OO[[#This Row],[60 (26JUN1985 09:00:00)-Water Temperature (C)]]*OO[[#This Row],[2]]/SUM(OO[2])</f>
        <v>0</v>
      </c>
      <c r="E117" s="10">
        <f>3/24*OO[[#This Row],[61 (26JUN1985 12:00:00)-Water Temperature (C)]]*OO[[#This Row],[3]]/SUM(OO[3])</f>
        <v>4.8896950165162031E-32</v>
      </c>
      <c r="F117" s="10">
        <f>3/24*OO[[#This Row],[62 (26JUN1985 15:00:00)-Water Temperature (C)]]*OO[[#This Row],[4]]/SUM(OO[4])</f>
        <v>4.4133620874190592E-20</v>
      </c>
      <c r="G117" s="10">
        <f>3/24*OO[[#This Row],[63 (26JUN1985 18:00:00)-Water Temperature (C)]]*OO[[#This Row],[5]]/SUM(OO[5])</f>
        <v>2.5046485696619769E-9</v>
      </c>
      <c r="H117" s="10">
        <f>3/24*OO[[#This Row],[64 (26JUN1985 21:00:00)-Water Temperature (C)]]*OO[[#This Row],[6]]/SUM(OO[6])</f>
        <v>4.5997886117827037E-5</v>
      </c>
      <c r="I117" s="10">
        <f>3/24*OO[[#This Row],[65 (27JUN1985 00:00:00)-Water Temperature (C)]]*OO[[#This Row],[7]]/SUM(OO[7])</f>
        <v>4.2585085572662256E-3</v>
      </c>
      <c r="J117" s="10">
        <f>3/24*OO[[#This Row],[66 (27JUN1985 03:00:00)-Water Temperature (C)]]*OO[[#This Row],[8]]/SUM(OO[8])</f>
        <v>3.6676809843666253E-2</v>
      </c>
      <c r="K117" s="10">
        <f>3/24*OO[[#This Row],[67 (27JUN1985 06:00:00)-Water Temperature (C)]]*OO[[#This Row],[9]]/SUM(OO[9])</f>
        <v>6.8359429464838195E-2</v>
      </c>
      <c r="L117" s="10">
        <f>3/24*OO[[#This Row],[68 (27JUN1985 09:00:00)-Water Temperature (C)]]*OO[[#This Row],[10]]/SUM(OO[10])</f>
        <v>4.4270492991758094E-2</v>
      </c>
      <c r="M117" s="10">
        <f>3/24*OO[[#This Row],[69 (27JUN1985 12:00:00)-Water Temperature (C)]]*OO[[#This Row],[11]]/SUM(OO[11])</f>
        <v>1.3438132382087837E-2</v>
      </c>
      <c r="N117" s="10">
        <f>3/24*OO[[#This Row],[70 (27JUN1985 15:00:00)-Water Temperature (C)]]*OO[[#This Row],[12]]/SUM(OO[12])</f>
        <v>2.4277273448999755E-3</v>
      </c>
      <c r="O117" s="10">
        <f>3/24*OO[[#This Row],[71 (27JUN1985 18:00:00)-Water Temperature (C)]]*OO[[#This Row],[13]]/SUM(OO[13])</f>
        <v>3.4629468775844549E-4</v>
      </c>
      <c r="P117" s="10">
        <f>3/24*OO[[#This Row],[72 (27JUN1985 21:00:00)-Water Temperature (C)]]*OO[[#This Row],[14]]/SUM(OO[14])</f>
        <v>6.9565174122857967E-5</v>
      </c>
      <c r="Q117" s="10">
        <f>3/24*OO[[#This Row],[73 (28JUN1985 00:00:00)-Water Temperature (C)]]*OO[[#This Row],[15]]/SUM(OO[15])</f>
        <v>3.8986965920083625E-5</v>
      </c>
      <c r="R117" s="10">
        <f>3/24*OO[[#This Row],[74 (28JUN1985 03:00:00)-Water Temperature (C)]]*OO[[#This Row],[16]]/SUM(OO[16])</f>
        <v>3.9232461730186894E-5</v>
      </c>
      <c r="S117" s="10">
        <f>3/24*OO[[#This Row],[75 (28JUN1985 06:00:00)-Water Temperature (C)]]*OO[[#This Row],[17]]/SUM(OO[17])</f>
        <v>4.2432256405487035E-5</v>
      </c>
      <c r="T117" s="10">
        <f>3/24*OO[[#This Row],[76 (28JUN1985 09:00:00)-Water Temperature (C)]]*OO[[#This Row],[18]]/SUM(OO[18])</f>
        <v>4.3378146288482843E-5</v>
      </c>
      <c r="U117" s="10">
        <f>3/24*OO[[#This Row],[77 (28JUN1985 12:00:00)-Water Temperature (C)]]*OO[[#This Row],[19]]/SUM(OO[19])</f>
        <v>4.0870163808680006E-5</v>
      </c>
      <c r="V117" s="10">
        <f>3/24000000*OO[[#This Row],[78 (28JUN1985 15:00:00)-Water Temperature (C)]]*OO[[#This Row],[20]]</f>
        <v>3.6286528475249996E-5</v>
      </c>
      <c r="W117" s="10">
        <f>3/24000000*OO[[#This Row],[79 (28JUN1985 18:00:00)-Water Temperature (C)]]*OO[[#This Row],[21]]</f>
        <v>3.1101720652537502E-5</v>
      </c>
      <c r="X117" s="10">
        <f>3/24000000*OO[[#This Row],[80 (28JUN1985 21:00:00)-Water Temperature (C)]]*OO[[#This Row],[22]]</f>
        <v>2.6588837587399998E-5</v>
      </c>
      <c r="Y117" s="10">
        <f>3/24000000*OO[[#This Row],[81 (29JUN1985 00:00:00)-Water Temperature (C)]]*OO[[#This Row],[23]]</f>
        <v>2.3072981190742498E-5</v>
      </c>
      <c r="Z117" s="10">
        <f>3/24000000*OO[[#This Row],[82 (29JUN1985 03:00:00)-Water Temperature (C)]]*OO[[#This Row],[24]]</f>
        <v>2.0745988521299995E-5</v>
      </c>
      <c r="AA117" s="10">
        <f>3/24000000*OO[[#This Row],[83 (29JUN1985 06:00:00)-Water Temperature (C)]]*OO[[#This Row],[25]]</f>
        <v>1.8462227591744998E-5</v>
      </c>
      <c r="AB117" s="10">
        <f>3/24000000*OO[[#This Row],[84 (29JUN1985 09:00:00)-Water Temperature (C)]]*OO[[#This Row],[26]]</f>
        <v>1.6778308070589998E-5</v>
      </c>
      <c r="AC117" s="10">
        <f>3/24000000*OO[[#This Row],[85 (29JUN1985 12:00:00)-Water Temperature (C)]]*OO[[#This Row],[27]]</f>
        <v>1.4935027504224999E-5</v>
      </c>
      <c r="AD117" s="10">
        <f>3/24000000*OO[[#This Row],[86 (29JUN1985 15:00:00)-Water Temperature (C)]]*OO[[#This Row],[28]]</f>
        <v>1.2926204239349999E-5</v>
      </c>
      <c r="AE117" s="10">
        <f>3/24000000*OO[[#This Row],[88 (29JUN1985 21:00:00)-Water Temperature (C)]]*OO[[#This Row],[30]]</f>
        <v>9.4219340269499982E-6</v>
      </c>
      <c r="AF117" s="10">
        <f>3/24000000*OO[[#This Row],[88 (29JUN1985 21:00:00)-Water Temperature (C)]]*OO[[#This Row],[30]]</f>
        <v>9.4219340269499982E-6</v>
      </c>
      <c r="AG117" s="10">
        <f>3/24000000*OO[[#This Row],[89 (30JUN1985 00:00:00)-Water Temperature (C)]]*OO[[#This Row],[31]]</f>
        <v>8.1453014444749986E-6</v>
      </c>
      <c r="AH117" s="10">
        <f>3/24000000*OO[[#This Row],[90 (30JUN1985 03:00:00)-Water Temperature (C)]]*OO[[#This Row],[32]]</f>
        <v>7.4333593126687499E-6</v>
      </c>
      <c r="AI117" s="10">
        <f>3/24000000*OO[[#This Row],[91 (30JUN1985 06:00:00)-Water Temperature (C)]]*OO[[#This Row],[33]]</f>
        <v>6.8616134272799988E-6</v>
      </c>
      <c r="AJ117" s="10">
        <f>3/24000000*OO[[#This Row],[92 (30JUN1985 09:00:00)-Water Temperature (C)]]*OO[[#This Row],[34]]</f>
        <v>6.3121818901012497E-6</v>
      </c>
      <c r="AK117" s="10">
        <f>3/24000000*OO[[#This Row],[93 (30JUN1985 12:00:00)-Water Temperature (C)]]*OO[[#This Row],[35]]</f>
        <v>5.6817772484375002E-6</v>
      </c>
      <c r="AL117" s="10">
        <f>3/24000000*OO[[#This Row],[94 (30JUN1985 15:00:00)-Water Temperature (C)]]*OO[[#This Row],[36]]</f>
        <v>4.9017027990749994E-6</v>
      </c>
      <c r="AM117" s="10">
        <f>3/24000000*OO[[#This Row],[95 (30JUN1985 18:00:00)-Water Temperature (C)]]*OO[[#This Row],[37]]</f>
        <v>4.1365858043700002E-6</v>
      </c>
      <c r="AN117" s="10">
        <f>3/24000000*OO[[#This Row],[96 (30JUN1985 21:00:00)-Water Temperature (C)]]*OO[[#This Row],[38]]</f>
        <v>3.5078734607124997E-6</v>
      </c>
      <c r="AO117" s="10">
        <f>3/24000000*OO[[#This Row],[97 (01JUL1985 00:00:00)-Water Temperature (C)]]*OO[[#This Row],[39]]</f>
        <v>3.0068601371549995E-6</v>
      </c>
      <c r="AP117" s="10">
        <f>3/24000000*OO[[#This Row],[98 (01JUL1985 03:00:00)-Water Temperature (C)]]*OO[[#This Row],[40]]</f>
        <v>2.6664790023359998E-6</v>
      </c>
      <c r="AQ117" s="10">
        <f>3/24000000*OO[[#This Row],[99 (01JUL1985 06:00:00)-Water Temperature (C)]]*OO[[#This Row],[41]]</f>
        <v>2.3241756689537497E-6</v>
      </c>
      <c r="AR117" s="10">
        <f>3/24000000*OO[[#This Row],[100 (01JUL1985 09:00:00)-Water Temperature (C)]]*OO[[#This Row],[42]]</f>
        <v>1.9096964642724998E-6</v>
      </c>
      <c r="AS117" s="10">
        <f>3/24000000*OO[[#This Row],[101 (01JUL1985 12:00:00)-Water Temperature (C)]]*OO[[#This Row],[43]]</f>
        <v>1.455513831048125E-6</v>
      </c>
      <c r="AT117" s="10">
        <f>3/24000000*OO[[#This Row],[102 (01JUL1985 15:00:00)-Water Temperature (C)]]*OO[[#This Row],[44]]</f>
        <v>1.0356254177044998E-6</v>
      </c>
      <c r="AU117" s="10">
        <f>3/24000000*OO[[#This Row],[103 (01JUL1985 18:00:00)-Water Temperature (C)]]*OO[[#This Row],[45]]</f>
        <v>7.2508728159324999E-7</v>
      </c>
      <c r="AV117" s="10">
        <f>3/24000000*OO[[#This Row],[104 (01JUL1985 21:00:00)-Water Temperature (C)]]*OO[[#This Row],[46]]</f>
        <v>5.2346907651025E-7</v>
      </c>
      <c r="AW117" s="10">
        <f>3/24000000*OO[[#This Row],[105 (02JUL1985 00:00:00)-Water Temperature (C)]]*OO[[#This Row],[47]]</f>
        <v>4.0448975896274994E-7</v>
      </c>
      <c r="AX117" s="10">
        <f>3/24000000*OO[[#This Row],[106 (02JUL1985 03:00:00)-Water Temperature (C)]]*OO[[#This Row],[48]]</f>
        <v>3.4390939091999999E-7</v>
      </c>
      <c r="AY117" s="10">
        <f>3/24000000*OO[[#This Row],[107 (02JUL1985 06:00:00)-Water Temperature (C)]]*OO[[#This Row],[49]]</f>
        <v>3.1034010364349994E-7</v>
      </c>
      <c r="AZ117" s="10">
        <f>3/24000000*OO[[#This Row],[108 (02JUL1985 09:00:00)-Water Temperature (C)]]*OO[[#This Row],[50]]</f>
        <v>2.8767886084337497E-7</v>
      </c>
      <c r="BA117" s="10">
        <f>3/24000000*OO[[#This Row],[109 (02JUL1985 12:00:00)-Water Temperature (C)]]*OO[[#This Row],[51]]</f>
        <v>2.636956207789E-7</v>
      </c>
      <c r="BB117" s="10">
        <f>3/24000000*OO[[#This Row],[110 (02JUL1985 15:00:00)-Water Temperature (C)]]*OO[[#This Row],[52]]</f>
        <v>2.3399965399102502E-7</v>
      </c>
      <c r="BC117" s="10">
        <f>3/24000000*OO[[#This Row],[111 (02JUL1985 18:00:00)-Water Temperature (C)]]*OO[[#This Row],[53]]</f>
        <v>2.0153320050053746E-7</v>
      </c>
      <c r="BD117" s="10">
        <f>3/24000000*OO[[#This Row],[112 (02JUL1985 21:00:00)-Water Temperature (C)]]*OO[[#This Row],[54]]</f>
        <v>1.7561073130259998E-7</v>
      </c>
      <c r="BE117" s="10">
        <f>3/24000000*OO[[#This Row],[113 (03JUL1985 00:00:00)-Water Temperature (C)]]*OO[[#This Row],[55]]</f>
        <v>1.573709012421875E-7</v>
      </c>
      <c r="BF117" s="10">
        <f>3/24000000*OO[[#This Row],[114 (03JUL1985 03:00:00)-Water Temperature (C)]]*OO[[#This Row],[56]]</f>
        <v>1.4949426761268748E-7</v>
      </c>
      <c r="BG117" s="10">
        <f>3/24000000*OO[[#This Row],[115 (03JUL1985 06:00:00)-Water Temperature (C)]]*OO[[#This Row],[57]]</f>
        <v>1.4879032097171246E-7</v>
      </c>
      <c r="BH117" s="10">
        <f>3/24000000*OO[[#This Row],[116 (03JUL1985 09:00:00)-Water Temperature (C)]]*OO[[#This Row],[58]]</f>
        <v>1.5012430866555E-7</v>
      </c>
      <c r="BI117" s="10">
        <f>3/24000000*OO[[#This Row],[117 (03JUL1985 12:00:00)-Water Temperature (C)]]*OO[[#This Row],[59]]</f>
        <v>1.5072771621599999E-7</v>
      </c>
      <c r="BJ117" s="10">
        <f>3/24000000*OO[[#This Row],[118 (03JUL1985 15:00:00)-Water Temperature (C)]]*OO[[#This Row],[60]]</f>
        <v>1.46269334440625E-7</v>
      </c>
      <c r="BK117" s="10">
        <f>3/24000000*OO[[#This Row],[119 (03JUL1985 18:00:00)-Water Temperature (C)]]*OO[[#This Row],[61]]</f>
        <v>1.3631981400797501E-7</v>
      </c>
      <c r="BL117" s="10">
        <f>3/24000000*OO[[#This Row],[120 (03JUL1985 21:00:00)-Water Temperature (C)]]*OO[[#This Row],[62]]</f>
        <v>1.2484806329549999E-7</v>
      </c>
      <c r="BM117" s="10">
        <f>3/24000000*OO[[#This Row],[121 (04JUL1985 00:00:00)-Water Temperature (C)]]*OO[[#This Row],[63]]</f>
        <v>1.1481765886597501E-7</v>
      </c>
      <c r="BN117" s="10">
        <f>3/24000000*OO[[#This Row],[122 (04JUL1985 03:00:00)-Water Temperature (C)]]*OO[[#This Row],[64]]</f>
        <v>1.1198764985686251E-7</v>
      </c>
      <c r="BO117" s="10">
        <f>3/24000000*OO[[#This Row],[123 (04JUL1985 06:00:00)-Water Temperature (C)]]*OO[[#This Row],[65]]</f>
        <v>1.1223558765224999E-7</v>
      </c>
      <c r="BP117" s="10">
        <f>3/24000000*OO[[#This Row],[124 (04JUL1985 09:00:00)-Water Temperature (C)]]*OO[[#This Row],[66]]</f>
        <v>1.127000834581375E-7</v>
      </c>
      <c r="BQ117" s="10">
        <f>3/24000000*OO[[#This Row],[125 (04JUL1985 12:00:00)-Water Temperature (C)]]*OO[[#This Row],[67]]</f>
        <v>1.095081356299E-7</v>
      </c>
      <c r="BR117" s="10">
        <f>3/24000000*OO[[#This Row],[126 (04JUL1985 15:00:00)-Water Temperature (C)]]*OO[[#This Row],[68]]</f>
        <v>1.030011150159E-7</v>
      </c>
      <c r="BS117" s="10">
        <f>3/24000000*OO[[#This Row],[127 (04JUL1985 18:00:00)-Water Temperature (C)]]*OO[[#This Row],[69]]</f>
        <v>9.4722968168850006E-8</v>
      </c>
      <c r="BT117" s="10">
        <f>3/24000000*OO[[#This Row],[128 (04JUL1985 21:00:00)-Water Temperature (C)]]*OO[[#This Row],[70]]</f>
        <v>8.7436730593799998E-8</v>
      </c>
      <c r="BU117" s="10">
        <f>3/24000000*OO[[#This Row],[129 (05JUL1985 00:00:00)-Water Temperature (C)]]*OO[[#This Row],[71]]</f>
        <v>8.1805749630237486E-8</v>
      </c>
      <c r="BV117" s="10">
        <f>3/24000000*OO[[#This Row],[130 (05JUL1985 03:00:00)-Water Temperature (C)]]*OO[[#This Row],[72]]</f>
        <v>7.9879087031699991E-8</v>
      </c>
      <c r="BW117" s="10">
        <f>3/24000000*OO[[#This Row],[131 (05JUL1985 06:00:00)-Water Temperature (C)]]*OO[[#This Row],[73]]</f>
        <v>7.8476630131575004E-8</v>
      </c>
      <c r="BX117" s="10">
        <f>3/24000000*OO[[#This Row],[132 (05JUL1985 09:00:00)-Water Temperature (C)]]*OO[[#This Row],[74]]</f>
        <v>7.69063868157375E-8</v>
      </c>
      <c r="BY117" s="10">
        <f>3/24000000*OO[[#This Row],[133 (05JUL1985 12:00:00)-Water Temperature (C)]]*OO[[#This Row],[75]]</f>
        <v>7.3998293721437499E-8</v>
      </c>
      <c r="BZ117" s="10">
        <f>3/24000000*OO[[#This Row],[134 (05JUL1985 15:00:00)-Water Temperature (C)]]*OO[[#This Row],[76]]</f>
        <v>6.8446832562850009E-8</v>
      </c>
      <c r="CA117" s="10">
        <f>3/24000000*OO[[#This Row],[135 (05JUL1985 18:00:00)-Water Temperature (C)]]*OO[[#This Row],[77]]</f>
        <v>6.19537448848E-8</v>
      </c>
      <c r="CB117" s="10">
        <f>3/24000000*OO[[#This Row],[136 (05JUL1985 21:00:00)-Water Temperature (C)]]*OO[[#This Row],[78]]</f>
        <v>5.6051512640625002E-8</v>
      </c>
      <c r="CC117" s="10">
        <f>3/24000000*OO[[#This Row],[137 (06JUL1985 00:00:00)-Water Temperature (C)]]*OO[[#This Row],[79]]</f>
        <v>5.1602354300350003E-8</v>
      </c>
      <c r="CD117" s="10">
        <f>3/24000000*OO[[#This Row],[138 (06JUL1985 03:00:00)-Water Temperature (C)]]*OO[[#This Row],[80]]</f>
        <v>5.0256421253812492E-8</v>
      </c>
      <c r="CE117" s="10">
        <f>3/24000000*OO[[#This Row],[139 (06JUL1985 06:00:00)-Water Temperature (C)]]*OO[[#This Row],[81]]</f>
        <v>5.0387517113624992E-8</v>
      </c>
      <c r="CF117" s="10">
        <f>3/24000000*OO[[#This Row],[140 (06JUL1985 09:00:00)-Water Temperature (C)]]*OO[[#This Row],[82]]</f>
        <v>5.0893234018549995E-8</v>
      </c>
      <c r="CG117" s="10">
        <f>3/24000000*OO[[#This Row],[141 (06JUL1985 12:00:00)-Water Temperature (C)]]*OO[[#This Row],[83]]</f>
        <v>5.04418773164625E-8</v>
      </c>
      <c r="CH117" s="10">
        <f>3/24000000*OO[[#This Row],[142 (06JUL1985 15:00:00)-Water Temperature (C)]]*OO[[#This Row],[84]]</f>
        <v>4.8133244912637505E-8</v>
      </c>
      <c r="CI117" s="10">
        <f>3/24000000*OO[[#This Row],[143 (06JUL1985 18:00:00)-Water Temperature (C)]]*OO[[#This Row],[85]]</f>
        <v>4.4451929902099996E-8</v>
      </c>
      <c r="CJ117" s="10">
        <f>3/24000000*OO[[#This Row],[144 (06JUL1985 21:00:00)-Water Temperature (C)]]*OO[[#This Row],[86]]</f>
        <v>4.0777906752187504E-8</v>
      </c>
      <c r="CK117" s="10">
        <f>3/24000000*OO[[#This Row],[145 (07JUL1985 00:00:00)-Water Temperature (C)]]*OO[[#This Row],[87]]</f>
        <v>3.78036936283125E-8</v>
      </c>
      <c r="CL117" s="10">
        <f>3/24000000*OO[[#This Row],[146 (07JUL1985 03:00:00)-Water Temperature (C)]]*OO[[#This Row],[88]]</f>
        <v>3.7113608025274998E-8</v>
      </c>
      <c r="CM117" s="10">
        <f>3/24000000*OO[[#This Row],[147 (07JUL1985 06:00:00)-Water Temperature (C)]]*OO[[#This Row],[89]]</f>
        <v>3.6761080915475003E-8</v>
      </c>
      <c r="CN117" s="10">
        <f>3/24000000*OO[[#This Row],[148 (07JUL1985 09:00:00)-Water Temperature (C)]]*OO[[#This Row],[90]]</f>
        <v>3.6039672955687493E-8</v>
      </c>
      <c r="CO117" s="10">
        <f>3/24000000*OO[[#This Row],[149 (07JUL1985 12:00:00)-Water Temperature (C)]]*OO[[#This Row],[91]]</f>
        <v>3.4707170248E-8</v>
      </c>
      <c r="CP117" s="10">
        <f>3/24000000*OO[[#This Row],[150 (07JUL1985 15:00:00)-Water Temperature (C)]]*OO[[#This Row],[92]]</f>
        <v>3.2920637359349997E-8</v>
      </c>
      <c r="CQ117" s="10">
        <f>3/24000000*OO[[#This Row],[151 (07JUL1985 18:00:00)-Water Temperature (C)]]*OO[[#This Row],[93]]</f>
        <v>3.0847494801574995E-8</v>
      </c>
      <c r="CR117" s="10">
        <f>3/24000000*OO[[#This Row],[152 (07JUL1985 21:00:00)-Water Temperature (C)]]*OO[[#This Row],[94]]</f>
        <v>2.88002675596625E-8</v>
      </c>
      <c r="CS117" s="10">
        <f>3/24000000*OO[[#This Row],[153 (08JUL1985 00:00:00)-Water Temperature (C)]]*OO[[#This Row],[95]]</f>
        <v>2.6891466023649999E-8</v>
      </c>
      <c r="CT117" s="10">
        <f>3/24000000*OO[[#This Row],[154 (08JUL1985 03:00:00)-Water Temperature (C)]]*OO[[#This Row],[96]]</f>
        <v>2.6225422561049998E-8</v>
      </c>
      <c r="CU117" s="10">
        <f>3/24000000*OO[[#This Row],[155 (08JUL1985 06:00:00)-Water Temperature (C)]]*OO[[#This Row],[97]]</f>
        <v>2.6406305090337499E-8</v>
      </c>
      <c r="CV117" s="10">
        <f>3/24000000*OO[[#This Row],[156 (08JUL1985 09:00:00)-Water Temperature (C)]]*OO[[#This Row],[98]]</f>
        <v>2.6801866163789998E-8</v>
      </c>
      <c r="CW117" s="10">
        <f>3/24000000*OO[[#This Row],[157 (08JUL1985 12:00:00)-Water Temperature (C)]]*OO[[#This Row],[99]]</f>
        <v>2.6871221250386252E-8</v>
      </c>
    </row>
    <row r="118" spans="1:101" x14ac:dyDescent="0.35">
      <c r="A118" t="s">
        <v>123</v>
      </c>
      <c r="B118">
        <v>772.06150000000002</v>
      </c>
      <c r="C118" s="10">
        <f>3/24*OO[[#This Row],[59 (26JUN1985 06:00:00)-Water Temperature (C)]]*OO[[#This Row],[1]]/SUM(OO[1])</f>
        <v>0</v>
      </c>
      <c r="D118" s="10">
        <f>3/24*OO[[#This Row],[60 (26JUN1985 09:00:00)-Water Temperature (C)]]*OO[[#This Row],[2]]/SUM(OO[2])</f>
        <v>0</v>
      </c>
      <c r="E118" s="10">
        <f>3/24*OO[[#This Row],[61 (26JUN1985 12:00:00)-Water Temperature (C)]]*OO[[#This Row],[3]]/SUM(OO[3])</f>
        <v>6.2950667285709199E-33</v>
      </c>
      <c r="F118" s="10">
        <f>3/24*OO[[#This Row],[62 (26JUN1985 15:00:00)-Water Temperature (C)]]*OO[[#This Row],[4]]/SUM(OO[4])</f>
        <v>7.149724744182361E-21</v>
      </c>
      <c r="G118" s="10">
        <f>3/24*OO[[#This Row],[63 (26JUN1985 18:00:00)-Water Temperature (C)]]*OO[[#This Row],[5]]/SUM(OO[5])</f>
        <v>9.0948690109294141E-10</v>
      </c>
      <c r="H118" s="10">
        <f>3/24*OO[[#This Row],[64 (26JUN1985 21:00:00)-Water Temperature (C)]]*OO[[#This Row],[6]]/SUM(OO[6])</f>
        <v>3.0238773968693315E-5</v>
      </c>
      <c r="I118" s="10">
        <f>3/24*OO[[#This Row],[65 (27JUN1985 00:00:00)-Water Temperature (C)]]*OO[[#This Row],[7]]/SUM(OO[7])</f>
        <v>3.3824009763755154E-3</v>
      </c>
      <c r="J118" s="10">
        <f>3/24*OO[[#This Row],[66 (27JUN1985 03:00:00)-Water Temperature (C)]]*OO[[#This Row],[8]]/SUM(OO[8])</f>
        <v>3.297554183379494E-2</v>
      </c>
      <c r="K118" s="10">
        <f>3/24*OO[[#This Row],[67 (27JUN1985 06:00:00)-Water Temperature (C)]]*OO[[#This Row],[9]]/SUM(OO[9])</f>
        <v>6.7325642019480936E-2</v>
      </c>
      <c r="L118" s="10">
        <f>3/24*OO[[#This Row],[68 (27JUN1985 09:00:00)-Water Temperature (C)]]*OO[[#This Row],[10]]/SUM(OO[10])</f>
        <v>4.6531342805751282E-2</v>
      </c>
      <c r="M118" s="10">
        <f>3/24*OO[[#This Row],[69 (27JUN1985 12:00:00)-Water Temperature (C)]]*OO[[#This Row],[11]]/SUM(OO[11])</f>
        <v>1.4811548814957963E-2</v>
      </c>
      <c r="N118" s="10">
        <f>3/24*OO[[#This Row],[70 (27JUN1985 15:00:00)-Water Temperature (C)]]*OO[[#This Row],[12]]/SUM(OO[12])</f>
        <v>2.752118856809151E-3</v>
      </c>
      <c r="O118" s="10">
        <f>3/24*OO[[#This Row],[71 (27JUN1985 18:00:00)-Water Temperature (C)]]*OO[[#This Row],[13]]/SUM(OO[13])</f>
        <v>3.9381068250379623E-4</v>
      </c>
      <c r="P118" s="10">
        <f>3/24*OO[[#This Row],[72 (27JUN1985 21:00:00)-Water Temperature (C)]]*OO[[#This Row],[14]]/SUM(OO[14])</f>
        <v>7.4298684336955673E-5</v>
      </c>
      <c r="Q118" s="10">
        <f>3/24*OO[[#This Row],[73 (28JUN1985 00:00:00)-Water Temperature (C)]]*OO[[#This Row],[15]]/SUM(OO[15])</f>
        <v>3.8455513816638078E-5</v>
      </c>
      <c r="R118" s="10">
        <f>3/24*OO[[#This Row],[74 (28JUN1985 03:00:00)-Water Temperature (C)]]*OO[[#This Row],[16]]/SUM(OO[16])</f>
        <v>3.7835644663571453E-5</v>
      </c>
      <c r="S118" s="10">
        <f>3/24*OO[[#This Row],[75 (28JUN1985 06:00:00)-Water Temperature (C)]]*OO[[#This Row],[17]]/SUM(OO[17])</f>
        <v>4.0864118888112781E-5</v>
      </c>
      <c r="T118" s="10">
        <f>3/24*OO[[#This Row],[76 (28JUN1985 09:00:00)-Water Temperature (C)]]*OO[[#This Row],[18]]/SUM(OO[18])</f>
        <v>4.1873502355236772E-5</v>
      </c>
      <c r="U118" s="10">
        <f>3/24*OO[[#This Row],[77 (28JUN1985 12:00:00)-Water Temperature (C)]]*OO[[#This Row],[19]]/SUM(OO[19])</f>
        <v>3.9521790497235233E-5</v>
      </c>
      <c r="V118" s="10">
        <f>3/24000000*OO[[#This Row],[78 (28JUN1985 15:00:00)-Water Temperature (C)]]*OO[[#This Row],[20]]</f>
        <v>3.5014714306874996E-5</v>
      </c>
      <c r="W118" s="10">
        <f>3/24000000*OO[[#This Row],[79 (28JUN1985 18:00:00)-Water Temperature (C)]]*OO[[#This Row],[21]]</f>
        <v>2.9895297945999996E-5</v>
      </c>
      <c r="X118" s="10">
        <f>3/24000000*OO[[#This Row],[80 (28JUN1985 21:00:00)-Water Temperature (C)]]*OO[[#This Row],[22]]</f>
        <v>2.5442602403050001E-5</v>
      </c>
      <c r="Y118" s="10">
        <f>3/24000000*OO[[#This Row],[81 (29JUN1985 00:00:00)-Water Temperature (C)]]*OO[[#This Row],[23]]</f>
        <v>2.1975037486096254E-5</v>
      </c>
      <c r="Z118" s="10">
        <f>3/24000000*OO[[#This Row],[82 (29JUN1985 03:00:00)-Water Temperature (C)]]*OO[[#This Row],[24]]</f>
        <v>1.969611289975E-5</v>
      </c>
      <c r="AA118" s="10">
        <f>3/24000000*OO[[#This Row],[83 (29JUN1985 06:00:00)-Water Temperature (C)]]*OO[[#This Row],[25]]</f>
        <v>1.7480392930330002E-5</v>
      </c>
      <c r="AB118" s="10">
        <f>3/24000000*OO[[#This Row],[84 (29JUN1985 09:00:00)-Water Temperature (C)]]*OO[[#This Row],[26]]</f>
        <v>1.5860323709369999E-5</v>
      </c>
      <c r="AC118" s="10">
        <f>3/24000000*OO[[#This Row],[85 (29JUN1985 12:00:00)-Water Temperature (C)]]*OO[[#This Row],[27]]</f>
        <v>1.4098640780193749E-5</v>
      </c>
      <c r="AD118" s="10">
        <f>3/24000000*OO[[#This Row],[86 (29JUN1985 15:00:00)-Water Temperature (C)]]*OO[[#This Row],[28]]</f>
        <v>1.2149731318079999E-5</v>
      </c>
      <c r="AE118" s="10">
        <f>3/24000000*OO[[#This Row],[88 (29JUN1985 21:00:00)-Water Temperature (C)]]*OO[[#This Row],[30]]</f>
        <v>8.7850970654037491E-6</v>
      </c>
      <c r="AF118" s="10">
        <f>3/24000000*OO[[#This Row],[88 (29JUN1985 21:00:00)-Water Temperature (C)]]*OO[[#This Row],[30]]</f>
        <v>8.7850970654037491E-6</v>
      </c>
      <c r="AG118" s="10">
        <f>3/24000000*OO[[#This Row],[89 (30JUN1985 00:00:00)-Water Temperature (C)]]*OO[[#This Row],[31]]</f>
        <v>7.573266528528749E-6</v>
      </c>
      <c r="AH118" s="10">
        <f>3/24000000*OO[[#This Row],[90 (30JUN1985 03:00:00)-Water Temperature (C)]]*OO[[#This Row],[32]]</f>
        <v>6.8898071068575004E-6</v>
      </c>
      <c r="AI118" s="10">
        <f>3/24000000*OO[[#This Row],[91 (30JUN1985 06:00:00)-Water Temperature (C)]]*OO[[#This Row],[33]]</f>
        <v>6.3415565122812499E-6</v>
      </c>
      <c r="AJ118" s="10">
        <f>3/24000000*OO[[#This Row],[92 (30JUN1985 09:00:00)-Water Temperature (C)]]*OO[[#This Row],[34]]</f>
        <v>5.818054763415001E-6</v>
      </c>
      <c r="AK118" s="10">
        <f>3/24000000*OO[[#This Row],[93 (30JUN1985 12:00:00)-Water Temperature (C)]]*OO[[#This Row],[35]]</f>
        <v>5.22602194366625E-6</v>
      </c>
      <c r="AL118" s="10">
        <f>3/24000000*OO[[#This Row],[94 (30JUN1985 15:00:00)-Water Temperature (C)]]*OO[[#This Row],[36]]</f>
        <v>4.4955872375224999E-6</v>
      </c>
      <c r="AM118" s="10">
        <f>3/24000000*OO[[#This Row],[95 (30JUN1985 18:00:00)-Water Temperature (C)]]*OO[[#This Row],[37]]</f>
        <v>3.7837659830737495E-6</v>
      </c>
      <c r="AN118" s="10">
        <f>3/24000000*OO[[#This Row],[96 (30JUN1985 21:00:00)-Water Temperature (C)]]*OO[[#This Row],[38]]</f>
        <v>3.2010735209049999E-6</v>
      </c>
      <c r="AO118" s="10">
        <f>3/24000000*OO[[#This Row],[97 (01JUL1985 00:00:00)-Water Temperature (C)]]*OO[[#This Row],[39]]</f>
        <v>2.7396006420075E-6</v>
      </c>
      <c r="AP118" s="10">
        <f>3/24000000*OO[[#This Row],[98 (01JUL1985 03:00:00)-Water Temperature (C)]]*OO[[#This Row],[40]]</f>
        <v>2.4279155816251249E-6</v>
      </c>
      <c r="AQ118" s="10">
        <f>3/24000000*OO[[#This Row],[99 (01JUL1985 06:00:00)-Water Temperature (C)]]*OO[[#This Row],[41]]</f>
        <v>2.1195264836488745E-6</v>
      </c>
      <c r="AR118" s="10">
        <f>3/24000000*OO[[#This Row],[100 (01JUL1985 09:00:00)-Water Temperature (C)]]*OO[[#This Row],[42]]</f>
        <v>1.750276890462E-6</v>
      </c>
      <c r="AS118" s="10">
        <f>3/24000000*OO[[#This Row],[101 (01JUL1985 12:00:00)-Water Temperature (C)]]*OO[[#This Row],[43]]</f>
        <v>1.3409645587497499E-6</v>
      </c>
      <c r="AT118" s="10">
        <f>3/24000000*OO[[#This Row],[102 (01JUL1985 15:00:00)-Water Temperature (C)]]*OO[[#This Row],[44]]</f>
        <v>9.5735072147249997E-7</v>
      </c>
      <c r="AU118" s="10">
        <f>3/24000000*OO[[#This Row],[103 (01JUL1985 18:00:00)-Water Temperature (C)]]*OO[[#This Row],[45]]</f>
        <v>6.6952004168000003E-7</v>
      </c>
      <c r="AV118" s="10">
        <f>3/24000000*OO[[#This Row],[104 (01JUL1985 21:00:00)-Water Temperature (C)]]*OO[[#This Row],[46]]</f>
        <v>4.8153031429387504E-7</v>
      </c>
      <c r="AW118" s="10">
        <f>3/24000000*OO[[#This Row],[105 (02JUL1985 00:00:00)-Water Temperature (C)]]*OO[[#This Row],[47]]</f>
        <v>3.7015915284375003E-7</v>
      </c>
      <c r="AX118" s="10">
        <f>3/24000000*OO[[#This Row],[106 (02JUL1985 03:00:00)-Water Temperature (C)]]*OO[[#This Row],[48]]</f>
        <v>3.1322811180412499E-7</v>
      </c>
      <c r="AY118" s="10">
        <f>3/24000000*OO[[#This Row],[107 (02JUL1985 06:00:00)-Water Temperature (C)]]*OO[[#This Row],[49]]</f>
        <v>2.81751536906E-7</v>
      </c>
      <c r="AZ118" s="10">
        <f>3/24000000*OO[[#This Row],[108 (02JUL1985 09:00:00)-Water Temperature (C)]]*OO[[#This Row],[50]]</f>
        <v>2.6085483283530002E-7</v>
      </c>
      <c r="BA118" s="10">
        <f>3/24000000*OO[[#This Row],[109 (02JUL1985 12:00:00)-Water Temperature (C)]]*OO[[#This Row],[51]]</f>
        <v>2.3917495563499997E-7</v>
      </c>
      <c r="BB118" s="10">
        <f>3/24000000*OO[[#This Row],[110 (02JUL1985 15:00:00)-Water Temperature (C)]]*OO[[#This Row],[52]]</f>
        <v>2.1217430824040003E-7</v>
      </c>
      <c r="BC118" s="10">
        <f>3/24000000*OO[[#This Row],[111 (02JUL1985 18:00:00)-Water Temperature (C)]]*OO[[#This Row],[53]]</f>
        <v>1.8258770331345E-7</v>
      </c>
      <c r="BD118" s="10">
        <f>3/24000000*OO[[#This Row],[112 (02JUL1985 21:00:00)-Water Temperature (C)]]*OO[[#This Row],[54]]</f>
        <v>1.5889536756000001E-7</v>
      </c>
      <c r="BE118" s="10">
        <f>3/24000000*OO[[#This Row],[113 (03JUL1985 00:00:00)-Water Temperature (C)]]*OO[[#This Row],[55]]</f>
        <v>1.421164382063125E-7</v>
      </c>
      <c r="BF118" s="10">
        <f>3/24000000*OO[[#This Row],[114 (03JUL1985 03:00:00)-Water Temperature (C)]]*OO[[#This Row],[56]]</f>
        <v>1.346428343764125E-7</v>
      </c>
      <c r="BG118" s="10">
        <f>3/24000000*OO[[#This Row],[115 (03JUL1985 06:00:00)-Water Temperature (C)]]*OO[[#This Row],[57]]</f>
        <v>1.33765247844825E-7</v>
      </c>
      <c r="BH118" s="10">
        <f>3/24000000*OO[[#This Row],[116 (03JUL1985 09:00:00)-Water Temperature (C)]]*OO[[#This Row],[58]]</f>
        <v>1.3485510567500001E-7</v>
      </c>
      <c r="BI118" s="10">
        <f>3/24000000*OO[[#This Row],[117 (03JUL1985 12:00:00)-Water Temperature (C)]]*OO[[#This Row],[59]]</f>
        <v>1.354167106616E-7</v>
      </c>
      <c r="BJ118" s="10">
        <f>3/24000000*OO[[#This Row],[118 (03JUL1985 15:00:00)-Water Temperature (C)]]*OO[[#This Row],[60]]</f>
        <v>1.3149514145508749E-7</v>
      </c>
      <c r="BK118" s="10">
        <f>3/24000000*OO[[#This Row],[119 (03JUL1985 18:00:00)-Water Temperature (C)]]*OO[[#This Row],[61]]</f>
        <v>1.2273427752599999E-7</v>
      </c>
      <c r="BL118" s="10">
        <f>3/24000000*OO[[#This Row],[120 (03JUL1985 21:00:00)-Water Temperature (C)]]*OO[[#This Row],[62]]</f>
        <v>1.1255830262392499E-7</v>
      </c>
      <c r="BM118" s="10">
        <f>3/24000000*OO[[#This Row],[121 (04JUL1985 00:00:00)-Water Temperature (C)]]*OO[[#This Row],[63]]</f>
        <v>1.0358902606452499E-7</v>
      </c>
      <c r="BN118" s="10">
        <f>3/24000000*OO[[#This Row],[122 (04JUL1985 03:00:00)-Water Temperature (C)]]*OO[[#This Row],[64]]</f>
        <v>1.009309259991E-7</v>
      </c>
      <c r="BO118" s="10">
        <f>3/24000000*OO[[#This Row],[123 (04JUL1985 06:00:00)-Water Temperature (C)]]*OO[[#This Row],[65]]</f>
        <v>1.0102583098164999E-7</v>
      </c>
      <c r="BP118" s="10">
        <f>3/24000000*OO[[#This Row],[124 (04JUL1985 09:00:00)-Water Temperature (C)]]*OO[[#This Row],[66]]</f>
        <v>1.0138732888162498E-7</v>
      </c>
      <c r="BQ118" s="10">
        <f>3/24000000*OO[[#This Row],[125 (04JUL1985 12:00:00)-Water Temperature (C)]]*OO[[#This Row],[67]]</f>
        <v>9.8570088744112492E-8</v>
      </c>
      <c r="BR118" s="10">
        <f>3/24000000*OO[[#This Row],[126 (04JUL1985 15:00:00)-Water Temperature (C)]]*OO[[#This Row],[68]]</f>
        <v>9.2770824480350003E-8</v>
      </c>
      <c r="BS118" s="10">
        <f>3/24000000*OO[[#This Row],[127 (04JUL1985 18:00:00)-Water Temperature (C)]]*OO[[#This Row],[69]]</f>
        <v>8.5313400075712489E-8</v>
      </c>
      <c r="BT118" s="10">
        <f>3/24000000*OO[[#This Row],[128 (04JUL1985 21:00:00)-Water Temperature (C)]]*OO[[#This Row],[70]]</f>
        <v>7.8718403423662491E-8</v>
      </c>
      <c r="BU118" s="10">
        <f>3/24000000*OO[[#This Row],[129 (05JUL1985 00:00:00)-Water Temperature (C)]]*OO[[#This Row],[71]]</f>
        <v>7.3645914796399993E-8</v>
      </c>
      <c r="BV118" s="10">
        <f>3/24000000*OO[[#This Row],[130 (05JUL1985 03:00:00)-Water Temperature (C)]]*OO[[#This Row],[72]]</f>
        <v>7.1902202150062497E-8</v>
      </c>
      <c r="BW118" s="10">
        <f>3/24000000*OO[[#This Row],[131 (05JUL1985 06:00:00)-Water Temperature (C)]]*OO[[#This Row],[73]]</f>
        <v>7.0643788564299999E-8</v>
      </c>
      <c r="BX118" s="10">
        <f>3/24000000*OO[[#This Row],[132 (05JUL1985 09:00:00)-Water Temperature (C)]]*OO[[#This Row],[74]]</f>
        <v>6.9254777565224985E-8</v>
      </c>
      <c r="BY118" s="10">
        <f>3/24000000*OO[[#This Row],[133 (05JUL1985 12:00:00)-Water Temperature (C)]]*OO[[#This Row],[75]]</f>
        <v>6.6695792129249992E-8</v>
      </c>
      <c r="BZ118" s="10">
        <f>3/24000000*OO[[#This Row],[134 (05JUL1985 15:00:00)-Water Temperature (C)]]*OO[[#This Row],[76]]</f>
        <v>6.1717965214099994E-8</v>
      </c>
      <c r="CA118" s="10">
        <f>3/24000000*OO[[#This Row],[135 (05JUL1985 18:00:00)-Water Temperature (C)]]*OO[[#This Row],[77]]</f>
        <v>5.5877957373224999E-8</v>
      </c>
      <c r="CB118" s="10">
        <f>3/24000000*OO[[#This Row],[136 (05JUL1985 21:00:00)-Water Temperature (C)]]*OO[[#This Row],[78]]</f>
        <v>5.0549637935999994E-8</v>
      </c>
      <c r="CC118" s="10">
        <f>3/24000000*OO[[#This Row],[137 (06JUL1985 00:00:00)-Water Temperature (C)]]*OO[[#This Row],[79]]</f>
        <v>4.6503833609900006E-8</v>
      </c>
      <c r="CD118" s="10">
        <f>3/24000000*OO[[#This Row],[138 (06JUL1985 03:00:00)-Water Temperature (C)]]*OO[[#This Row],[80]]</f>
        <v>4.5223598773137495E-8</v>
      </c>
      <c r="CE118" s="10">
        <f>3/24000000*OO[[#This Row],[139 (06JUL1985 06:00:00)-Water Temperature (C)]]*OO[[#This Row],[81]]</f>
        <v>4.5296226121750005E-8</v>
      </c>
      <c r="CF118" s="10">
        <f>3/24000000*OO[[#This Row],[140 (06JUL1985 09:00:00)-Water Temperature (C)]]*OO[[#This Row],[82]]</f>
        <v>4.5732749664937493E-8</v>
      </c>
      <c r="CG118" s="10">
        <f>3/24000000*OO[[#This Row],[141 (06JUL1985 12:00:00)-Water Temperature (C)]]*OO[[#This Row],[83]]</f>
        <v>4.5349336089000001E-8</v>
      </c>
      <c r="CH118" s="10">
        <f>3/24000000*OO[[#This Row],[142 (06JUL1985 15:00:00)-Water Temperature (C)]]*OO[[#This Row],[84]]</f>
        <v>4.3298671095749994E-8</v>
      </c>
      <c r="CI118" s="10">
        <f>3/24000000*OO[[#This Row],[143 (06JUL1985 18:00:00)-Water Temperature (C)]]*OO[[#This Row],[85]]</f>
        <v>4.0015314518075002E-8</v>
      </c>
      <c r="CJ118" s="10">
        <f>3/24000000*OO[[#This Row],[144 (06JUL1985 21:00:00)-Water Temperature (C)]]*OO[[#This Row],[86]]</f>
        <v>3.6716453278837494E-8</v>
      </c>
      <c r="CK118" s="10">
        <f>3/24000000*OO[[#This Row],[145 (07JUL1985 00:00:00)-Water Temperature (C)]]*OO[[#This Row],[87]]</f>
        <v>3.4019961976E-8</v>
      </c>
      <c r="CL118" s="10">
        <f>3/24000000*OO[[#This Row],[146 (07JUL1985 03:00:00)-Water Temperature (C)]]*OO[[#This Row],[88]]</f>
        <v>3.3363730267275E-8</v>
      </c>
      <c r="CM118" s="10">
        <f>3/24000000*OO[[#This Row],[147 (07JUL1985 06:00:00)-Water Temperature (C)]]*OO[[#This Row],[89]]</f>
        <v>3.299860449655E-8</v>
      </c>
      <c r="CN118" s="10">
        <f>3/24000000*OO[[#This Row],[148 (07JUL1985 09:00:00)-Water Temperature (C)]]*OO[[#This Row],[90]]</f>
        <v>3.2352829764374999E-8</v>
      </c>
      <c r="CO118" s="10">
        <f>3/24000000*OO[[#This Row],[149 (07JUL1985 12:00:00)-Water Temperature (C)]]*OO[[#This Row],[91]]</f>
        <v>3.1196532991324998E-8</v>
      </c>
      <c r="CP118" s="10">
        <f>3/24000000*OO[[#This Row],[150 (07JUL1985 15:00:00)-Water Temperature (C)]]*OO[[#This Row],[92]]</f>
        <v>2.9615937391950003E-8</v>
      </c>
      <c r="CQ118" s="10">
        <f>3/24000000*OO[[#This Row],[151 (07JUL1985 18:00:00)-Water Temperature (C)]]*OO[[#This Row],[93]]</f>
        <v>2.7745627934849997E-8</v>
      </c>
      <c r="CR118" s="10">
        <f>3/24000000*OO[[#This Row],[152 (07JUL1985 21:00:00)-Water Temperature (C)]]*OO[[#This Row],[94]]</f>
        <v>2.5917262369125001E-8</v>
      </c>
      <c r="CS118" s="10">
        <f>3/24000000*OO[[#This Row],[153 (08JUL1985 00:00:00)-Water Temperature (C)]]*OO[[#This Row],[95]]</f>
        <v>2.4224501748062501E-8</v>
      </c>
      <c r="CT118" s="10">
        <f>3/24000000*OO[[#This Row],[154 (08JUL1985 03:00:00)-Water Temperature (C)]]*OO[[#This Row],[96]]</f>
        <v>2.3629182197737493E-8</v>
      </c>
      <c r="CU118" s="10">
        <f>3/24000000*OO[[#This Row],[155 (08JUL1985 06:00:00)-Water Temperature (C)]]*OO[[#This Row],[97]]</f>
        <v>2.375900621521875E-8</v>
      </c>
      <c r="CV118" s="10">
        <f>3/24000000*OO[[#This Row],[156 (08JUL1985 09:00:00)-Water Temperature (C)]]*OO[[#This Row],[98]]</f>
        <v>2.4080967454204999E-8</v>
      </c>
      <c r="CW118" s="10">
        <f>3/24000000*OO[[#This Row],[157 (08JUL1985 12:00:00)-Water Temperature (C)]]*OO[[#This Row],[99]]</f>
        <v>2.4147004812487498E-8</v>
      </c>
    </row>
    <row r="119" spans="1:101" x14ac:dyDescent="0.35">
      <c r="A119" t="s">
        <v>124</v>
      </c>
      <c r="B119">
        <v>825.53859999999997</v>
      </c>
      <c r="C119" s="10">
        <f>3/24*OO[[#This Row],[59 (26JUN1985 06:00:00)-Water Temperature (C)]]*OO[[#This Row],[1]]/SUM(OO[1])</f>
        <v>0</v>
      </c>
      <c r="D119" s="10">
        <f>3/24*OO[[#This Row],[60 (26JUN1985 09:00:00)-Water Temperature (C)]]*OO[[#This Row],[2]]/SUM(OO[2])</f>
        <v>0</v>
      </c>
      <c r="E119" s="10">
        <f>3/24*OO[[#This Row],[61 (26JUN1985 12:00:00)-Water Temperature (C)]]*OO[[#This Row],[3]]/SUM(OO[3])</f>
        <v>1.8237310027446976E-33</v>
      </c>
      <c r="F119" s="10">
        <f>3/24*OO[[#This Row],[62 (26JUN1985 15:00:00)-Water Temperature (C)]]*OO[[#This Row],[4]]/SUM(OO[4])</f>
        <v>2.1262443360996249E-21</v>
      </c>
      <c r="G119" s="10">
        <f>3/24*OO[[#This Row],[63 (26JUN1985 18:00:00)-Water Temperature (C)]]*OO[[#This Row],[5]]/SUM(OO[5])</f>
        <v>3.4320644710934828E-10</v>
      </c>
      <c r="H119" s="10">
        <f>3/24*OO[[#This Row],[64 (26JUN1985 21:00:00)-Water Temperature (C)]]*OO[[#This Row],[6]]/SUM(OO[6])</f>
        <v>2.3974330456212451E-5</v>
      </c>
      <c r="I119" s="10">
        <f>3/24*OO[[#This Row],[65 (27JUN1985 00:00:00)-Water Temperature (C)]]*OO[[#This Row],[7]]/SUM(OO[7])</f>
        <v>3.2957855487179221E-3</v>
      </c>
      <c r="J119" s="10">
        <f>3/24*OO[[#This Row],[66 (27JUN1985 03:00:00)-Water Temperature (C)]]*OO[[#This Row],[8]]/SUM(OO[8])</f>
        <v>3.6688198858370408E-2</v>
      </c>
      <c r="K119" s="10">
        <f>3/24*OO[[#This Row],[67 (27JUN1985 06:00:00)-Water Temperature (C)]]*OO[[#This Row],[9]]/SUM(OO[9])</f>
        <v>8.2405758719067676E-2</v>
      </c>
      <c r="L119" s="10">
        <f>3/24*OO[[#This Row],[68 (27JUN1985 09:00:00)-Water Temperature (C)]]*OO[[#This Row],[10]]/SUM(OO[10])</f>
        <v>6.1105161832856067E-2</v>
      </c>
      <c r="M119" s="10">
        <f>3/24*OO[[#This Row],[69 (27JUN1985 12:00:00)-Water Temperature (C)]]*OO[[#This Row],[11]]/SUM(OO[11])</f>
        <v>2.0474099466401073E-2</v>
      </c>
      <c r="N119" s="10">
        <f>3/24*OO[[#This Row],[70 (27JUN1985 15:00:00)-Water Temperature (C)]]*OO[[#This Row],[12]]/SUM(OO[12])</f>
        <v>3.9300282590030286E-3</v>
      </c>
      <c r="O119" s="10">
        <f>3/24*OO[[#This Row],[71 (27JUN1985 18:00:00)-Water Temperature (C)]]*OO[[#This Row],[13]]/SUM(OO[13])</f>
        <v>5.6587497511191652E-4</v>
      </c>
      <c r="P119" s="10">
        <f>3/24*OO[[#This Row],[72 (27JUN1985 21:00:00)-Water Temperature (C)]]*OO[[#This Row],[14]]/SUM(OO[14])</f>
        <v>1.0079987052369014E-4</v>
      </c>
      <c r="Q119" s="10">
        <f>3/24*OO[[#This Row],[73 (28JUN1985 00:00:00)-Water Temperature (C)]]*OO[[#This Row],[15]]/SUM(OO[15])</f>
        <v>4.7976776493088472E-5</v>
      </c>
      <c r="R119" s="10">
        <f>3/24*OO[[#This Row],[74 (28JUN1985 03:00:00)-Water Temperature (C)]]*OO[[#This Row],[16]]/SUM(OO[16])</f>
        <v>4.5943750983210368E-5</v>
      </c>
      <c r="S119" s="10">
        <f>3/24*OO[[#This Row],[75 (28JUN1985 06:00:00)-Water Temperature (C)]]*OO[[#This Row],[17]]/SUM(OO[17])</f>
        <v>4.9418448001138628E-5</v>
      </c>
      <c r="T119" s="10">
        <f>3/24*OO[[#This Row],[76 (28JUN1985 09:00:00)-Water Temperature (C)]]*OO[[#This Row],[18]]/SUM(OO[18])</f>
        <v>5.0765567697581482E-5</v>
      </c>
      <c r="U119" s="10">
        <f>3/24*OO[[#This Row],[77 (28JUN1985 12:00:00)-Water Temperature (C)]]*OO[[#This Row],[19]]/SUM(OO[19])</f>
        <v>4.8238037910150592E-5</v>
      </c>
      <c r="V119" s="10">
        <f>3/24000000*OO[[#This Row],[78 (28JUN1985 15:00:00)-Water Temperature (C)]]*OO[[#This Row],[20]]</f>
        <v>4.2899406624149998E-5</v>
      </c>
      <c r="W119" s="10">
        <f>3/24000000*OO[[#This Row],[79 (28JUN1985 18:00:00)-Water Temperature (C)]]*OO[[#This Row],[21]]</f>
        <v>3.6725103903699994E-5</v>
      </c>
      <c r="X119" s="10">
        <f>3/24000000*OO[[#This Row],[80 (28JUN1985 21:00:00)-Water Temperature (C)]]*OO[[#This Row],[22]]</f>
        <v>3.13128632545625E-5</v>
      </c>
      <c r="Y119" s="10">
        <f>3/24000000*OO[[#This Row],[81 (29JUN1985 00:00:00)-Water Temperature (C)]]*OO[[#This Row],[23]]</f>
        <v>2.7075793692112502E-5</v>
      </c>
      <c r="Z119" s="10">
        <f>3/24000000*OO[[#This Row],[82 (29JUN1985 03:00:00)-Water Temperature (C)]]*OO[[#This Row],[24]]</f>
        <v>2.4273908633093753E-5</v>
      </c>
      <c r="AA119" s="10">
        <f>3/24000000*OO[[#This Row],[83 (29JUN1985 06:00:00)-Water Temperature (C)]]*OO[[#This Row],[25]]</f>
        <v>2.1559178864621249E-5</v>
      </c>
      <c r="AB119" s="10">
        <f>3/24000000*OO[[#This Row],[84 (29JUN1985 09:00:00)-Water Temperature (C)]]*OO[[#This Row],[26]]</f>
        <v>1.9595724447048748E-5</v>
      </c>
      <c r="AC119" s="10">
        <f>3/24000000*OO[[#This Row],[85 (29JUN1985 12:00:00)-Water Temperature (C)]]*OO[[#This Row],[27]]</f>
        <v>1.7473281600014998E-5</v>
      </c>
      <c r="AD119" s="10">
        <f>3/24000000*OO[[#This Row],[86 (29JUN1985 15:00:00)-Water Temperature (C)]]*OO[[#This Row],[28]]</f>
        <v>1.5074856067124998E-5</v>
      </c>
      <c r="AE119" s="10">
        <f>3/24000000*OO[[#This Row],[88 (29JUN1985 21:00:00)-Water Temperature (C)]]*OO[[#This Row],[30]]</f>
        <v>1.0926669821898749E-5</v>
      </c>
      <c r="AF119" s="10">
        <f>3/24000000*OO[[#This Row],[88 (29JUN1985 21:00:00)-Water Temperature (C)]]*OO[[#This Row],[30]]</f>
        <v>1.0926669821898749E-5</v>
      </c>
      <c r="AG119" s="10">
        <f>3/24000000*OO[[#This Row],[89 (30JUN1985 00:00:00)-Water Temperature (C)]]*OO[[#This Row],[31]]</f>
        <v>9.4207189188124999E-6</v>
      </c>
      <c r="AH119" s="10">
        <f>3/24000000*OO[[#This Row],[90 (30JUN1985 03:00:00)-Water Temperature (C)]]*OO[[#This Row],[32]]</f>
        <v>8.5732105361850001E-6</v>
      </c>
      <c r="AI119" s="10">
        <f>3/24000000*OO[[#This Row],[91 (30JUN1985 06:00:00)-Water Temperature (C)]]*OO[[#This Row],[33]]</f>
        <v>7.89669027147E-6</v>
      </c>
      <c r="AJ119" s="10">
        <f>3/24000000*OO[[#This Row],[92 (30JUN1985 09:00:00)-Water Temperature (C)]]*OO[[#This Row],[34]]</f>
        <v>7.2522314849700002E-6</v>
      </c>
      <c r="AK119" s="10">
        <f>3/24000000*OO[[#This Row],[93 (30JUN1985 12:00:00)-Water Temperature (C)]]*OO[[#This Row],[35]]</f>
        <v>6.5318336453249996E-6</v>
      </c>
      <c r="AL119" s="10">
        <f>3/24000000*OO[[#This Row],[94 (30JUN1985 15:00:00)-Water Temperature (C)]]*OO[[#This Row],[36]]</f>
        <v>5.6289145557600003E-6</v>
      </c>
      <c r="AM119" s="10">
        <f>3/24000000*OO[[#This Row],[95 (30JUN1985 18:00:00)-Water Temperature (C)]]*OO[[#This Row],[37]]</f>
        <v>4.7442435963999999E-6</v>
      </c>
      <c r="AN119" s="10">
        <f>3/24000000*OO[[#This Row],[96 (30JUN1985 21:00:00)-Water Temperature (C)]]*OO[[#This Row],[38]]</f>
        <v>4.0185057782499994E-6</v>
      </c>
      <c r="AO119" s="10">
        <f>3/24000000*OO[[#This Row],[97 (01JUL1985 00:00:00)-Water Temperature (C)]]*OO[[#This Row],[39]]</f>
        <v>3.4376762694899996E-6</v>
      </c>
      <c r="AP119" s="10">
        <f>3/24000000*OO[[#This Row],[98 (01JUL1985 03:00:00)-Water Temperature (C)]]*OO[[#This Row],[40]]</f>
        <v>3.0464093870512498E-6</v>
      </c>
      <c r="AQ119" s="10">
        <f>3/24000000*OO[[#This Row],[99 (01JUL1985 06:00:00)-Water Temperature (C)]]*OO[[#This Row],[41]]</f>
        <v>2.6651488033004996E-6</v>
      </c>
      <c r="AR119" s="10">
        <f>3/24000000*OO[[#This Row],[100 (01JUL1985 09:00:00)-Water Temperature (C)]]*OO[[#This Row],[42]]</f>
        <v>2.2120954075147503E-6</v>
      </c>
      <c r="AS119" s="10">
        <f>3/24000000*OO[[#This Row],[101 (01JUL1985 12:00:00)-Water Temperature (C)]]*OO[[#This Row],[43]]</f>
        <v>1.7042281476187498E-6</v>
      </c>
      <c r="AT119" s="10">
        <f>3/24000000*OO[[#This Row],[102 (01JUL1985 15:00:00)-Water Temperature (C)]]*OO[[#This Row],[44]]</f>
        <v>1.2214398264969999E-6</v>
      </c>
      <c r="AU119" s="10">
        <f>3/24000000*OO[[#This Row],[103 (01JUL1985 18:00:00)-Water Temperature (C)]]*OO[[#This Row],[45]]</f>
        <v>8.5370438365612495E-7</v>
      </c>
      <c r="AV119" s="10">
        <f>3/24000000*OO[[#This Row],[104 (01JUL1985 21:00:00)-Water Temperature (C)]]*OO[[#This Row],[46]]</f>
        <v>6.119715272807501E-7</v>
      </c>
      <c r="AW119" s="10">
        <f>3/24000000*OO[[#This Row],[105 (02JUL1985 00:00:00)-Water Temperature (C)]]*OO[[#This Row],[47]]</f>
        <v>4.6812446251249996E-7</v>
      </c>
      <c r="AX119" s="10">
        <f>3/24000000*OO[[#This Row],[106 (02JUL1985 03:00:00)-Water Temperature (C)]]*OO[[#This Row],[48]]</f>
        <v>3.9431500286174991E-7</v>
      </c>
      <c r="AY119" s="10">
        <f>3/24000000*OO[[#This Row],[107 (02JUL1985 06:00:00)-Water Temperature (C)]]*OO[[#This Row],[49]]</f>
        <v>3.5355200598899996E-7</v>
      </c>
      <c r="AZ119" s="10">
        <f>3/24000000*OO[[#This Row],[108 (02JUL1985 09:00:00)-Water Temperature (C)]]*OO[[#This Row],[50]]</f>
        <v>3.2692060572400002E-7</v>
      </c>
      <c r="BA119" s="10">
        <f>3/24000000*OO[[#This Row],[109 (02JUL1985 12:00:00)-Water Temperature (C)]]*OO[[#This Row],[51]]</f>
        <v>2.9982554620500002E-7</v>
      </c>
      <c r="BB119" s="10">
        <f>3/24000000*OO[[#This Row],[110 (02JUL1985 15:00:00)-Water Temperature (C)]]*OO[[#This Row],[52]]</f>
        <v>2.6593225301684999E-7</v>
      </c>
      <c r="BC119" s="10">
        <f>3/24000000*OO[[#This Row],[111 (02JUL1985 18:00:00)-Water Temperature (C)]]*OO[[#This Row],[53]]</f>
        <v>2.2868039615937495E-7</v>
      </c>
      <c r="BD119" s="10">
        <f>3/24000000*OO[[#This Row],[112 (02JUL1985 21:00:00)-Water Temperature (C)]]*OO[[#This Row],[54]]</f>
        <v>1.9877275960154996E-7</v>
      </c>
      <c r="BE119" s="10">
        <f>3/24000000*OO[[#This Row],[113 (03JUL1985 00:00:00)-Water Temperature (C)]]*OO[[#This Row],[55]]</f>
        <v>1.7744999176962497E-7</v>
      </c>
      <c r="BF119" s="10">
        <f>3/24000000*OO[[#This Row],[114 (03JUL1985 03:00:00)-Water Temperature (C)]]*OO[[#This Row],[56]]</f>
        <v>1.6769071027942497E-7</v>
      </c>
      <c r="BG119" s="10">
        <f>3/24000000*OO[[#This Row],[115 (03JUL1985 06:00:00)-Water Temperature (C)]]*OO[[#This Row],[57]]</f>
        <v>1.6631046992384999E-7</v>
      </c>
      <c r="BH119" s="10">
        <f>3/24000000*OO[[#This Row],[116 (03JUL1985 09:00:00)-Water Temperature (C)]]*OO[[#This Row],[58]]</f>
        <v>1.6752293275331249E-7</v>
      </c>
      <c r="BI119" s="10">
        <f>3/24000000*OO[[#This Row],[117 (03JUL1985 12:00:00)-Water Temperature (C)]]*OO[[#This Row],[59]]</f>
        <v>1.6823995850368746E-7</v>
      </c>
      <c r="BJ119" s="10">
        <f>3/24000000*OO[[#This Row],[118 (03JUL1985 15:00:00)-Water Temperature (C)]]*OO[[#This Row],[60]]</f>
        <v>1.6347607892151249E-7</v>
      </c>
      <c r="BK119" s="10">
        <f>3/24000000*OO[[#This Row],[119 (03JUL1985 18:00:00)-Water Temperature (C)]]*OO[[#This Row],[61]]</f>
        <v>1.5280905464643748E-7</v>
      </c>
      <c r="BL119" s="10">
        <f>3/24000000*OO[[#This Row],[120 (03JUL1985 21:00:00)-Water Temperature (C)]]*OO[[#This Row],[62]]</f>
        <v>1.4033565799715E-7</v>
      </c>
      <c r="BM119" s="10">
        <f>3/24000000*OO[[#This Row],[121 (04JUL1985 00:00:00)-Water Temperature (C)]]*OO[[#This Row],[63]]</f>
        <v>1.2924953999156249E-7</v>
      </c>
      <c r="BN119" s="10">
        <f>3/24000000*OO[[#This Row],[122 (04JUL1985 03:00:00)-Water Temperature (C)]]*OO[[#This Row],[64]]</f>
        <v>1.2583003164716252E-7</v>
      </c>
      <c r="BO119" s="10">
        <f>3/24000000*OO[[#This Row],[123 (04JUL1985 06:00:00)-Water Temperature (C)]]*OO[[#This Row],[65]]</f>
        <v>1.2579143210240001E-7</v>
      </c>
      <c r="BP119" s="10">
        <f>3/24000000*OO[[#This Row],[124 (04JUL1985 09:00:00)-Water Temperature (C)]]*OO[[#This Row],[66]]</f>
        <v>1.2617952813707499E-7</v>
      </c>
      <c r="BQ119" s="10">
        <f>3/24000000*OO[[#This Row],[125 (04JUL1985 12:00:00)-Water Temperature (C)]]*OO[[#This Row],[67]]</f>
        <v>1.2273738401356252E-7</v>
      </c>
      <c r="BR119" s="10">
        <f>3/24000000*OO[[#This Row],[126 (04JUL1985 15:00:00)-Water Temperature (C)]]*OO[[#This Row],[68]]</f>
        <v>1.15602549198675E-7</v>
      </c>
      <c r="BS119" s="10">
        <f>3/24000000*OO[[#This Row],[127 (04JUL1985 18:00:00)-Water Temperature (C)]]*OO[[#This Row],[69]]</f>
        <v>1.0631239168102499E-7</v>
      </c>
      <c r="BT119" s="10">
        <f>3/24000000*OO[[#This Row],[128 (04JUL1985 21:00:00)-Water Temperature (C)]]*OO[[#This Row],[70]]</f>
        <v>9.8063921947199982E-8</v>
      </c>
      <c r="BU119" s="10">
        <f>3/24000000*OO[[#This Row],[129 (05JUL1985 00:00:00)-Water Temperature (C)]]*OO[[#This Row],[71]]</f>
        <v>9.1733632815300004E-8</v>
      </c>
      <c r="BV119" s="10">
        <f>3/24000000*OO[[#This Row],[130 (05JUL1985 03:00:00)-Water Temperature (C)]]*OO[[#This Row],[72]]</f>
        <v>8.9560418666250001E-8</v>
      </c>
      <c r="BW119" s="10">
        <f>3/24000000*OO[[#This Row],[131 (05JUL1985 06:00:00)-Water Temperature (C)]]*OO[[#This Row],[73]]</f>
        <v>8.7987363958149984E-8</v>
      </c>
      <c r="BX119" s="10">
        <f>3/24000000*OO[[#This Row],[132 (05JUL1985 09:00:00)-Water Temperature (C)]]*OO[[#This Row],[74]]</f>
        <v>8.6290108618675004E-8</v>
      </c>
      <c r="BY119" s="10">
        <f>3/24000000*OO[[#This Row],[133 (05JUL1985 12:00:00)-Water Temperature (C)]]*OO[[#This Row],[75]]</f>
        <v>8.3175896588700005E-8</v>
      </c>
      <c r="BZ119" s="10">
        <f>3/24000000*OO[[#This Row],[134 (05JUL1985 15:00:00)-Water Temperature (C)]]*OO[[#This Row],[76]]</f>
        <v>7.7005422803924995E-8</v>
      </c>
      <c r="CA119" s="10">
        <f>3/24000000*OO[[#This Row],[135 (05JUL1985 18:00:00)-Water Temperature (C)]]*OO[[#This Row],[77]]</f>
        <v>6.9734801236137488E-8</v>
      </c>
      <c r="CB119" s="10">
        <f>3/24000000*OO[[#This Row],[136 (05JUL1985 21:00:00)-Water Temperature (C)]]*OO[[#This Row],[78]]</f>
        <v>6.3084331944187501E-8</v>
      </c>
      <c r="CC119" s="10">
        <f>3/24000000*OO[[#This Row],[137 (06JUL1985 00:00:00)-Water Temperature (C)]]*OO[[#This Row],[79]]</f>
        <v>5.79955253076875E-8</v>
      </c>
      <c r="CD119" s="10">
        <f>3/24000000*OO[[#This Row],[138 (06JUL1985 03:00:00)-Water Temperature (C)]]*OO[[#This Row],[80]]</f>
        <v>5.6319591536399988E-8</v>
      </c>
      <c r="CE119" s="10">
        <f>3/24000000*OO[[#This Row],[139 (06JUL1985 06:00:00)-Water Temperature (C)]]*OO[[#This Row],[81]]</f>
        <v>5.6350408200349989E-8</v>
      </c>
      <c r="CF119" s="10">
        <f>3/24000000*OO[[#This Row],[140 (06JUL1985 09:00:00)-Water Temperature (C)]]*OO[[#This Row],[82]]</f>
        <v>5.6869449412724995E-8</v>
      </c>
      <c r="CG119" s="10">
        <f>3/24000000*OO[[#This Row],[141 (06JUL1985 12:00:00)-Water Temperature (C)]]*OO[[#This Row],[83]]</f>
        <v>5.641501908569999E-8</v>
      </c>
      <c r="CH119" s="10">
        <f>3/24000000*OO[[#This Row],[142 (06JUL1985 15:00:00)-Water Temperature (C)]]*OO[[#This Row],[84]]</f>
        <v>5.3898228392400007E-8</v>
      </c>
      <c r="CI119" s="10">
        <f>3/24000000*OO[[#This Row],[143 (06JUL1985 18:00:00)-Water Temperature (C)]]*OO[[#This Row],[85]]</f>
        <v>4.9844450003425002E-8</v>
      </c>
      <c r="CJ119" s="10">
        <f>3/24000000*OO[[#This Row],[144 (06JUL1985 21:00:00)-Water Temperature (C)]]*OO[[#This Row],[86]]</f>
        <v>4.5749229059100002E-8</v>
      </c>
      <c r="CK119" s="10">
        <f>3/24000000*OO[[#This Row],[145 (07JUL1985 00:00:00)-Water Temperature (C)]]*OO[[#This Row],[87]]</f>
        <v>4.23682107953125E-8</v>
      </c>
      <c r="CL119" s="10">
        <f>3/24000000*OO[[#This Row],[146 (07JUL1985 03:00:00)-Water Temperature (C)]]*OO[[#This Row],[88]]</f>
        <v>4.1507557871587504E-8</v>
      </c>
      <c r="CM119" s="10">
        <f>3/24000000*OO[[#This Row],[147 (07JUL1985 06:00:00)-Water Temperature (C)]]*OO[[#This Row],[89]]</f>
        <v>4.0998481155E-8</v>
      </c>
      <c r="CN119" s="10">
        <f>3/24000000*OO[[#This Row],[148 (07JUL1985 09:00:00)-Water Temperature (C)]]*OO[[#This Row],[90]]</f>
        <v>4.0195361366999996E-8</v>
      </c>
      <c r="CO119" s="10">
        <f>3/24000000*OO[[#This Row],[149 (07JUL1985 12:00:00)-Water Temperature (C)]]*OO[[#This Row],[91]]</f>
        <v>3.8798104000562497E-8</v>
      </c>
      <c r="CP119" s="10">
        <f>3/24000000*OO[[#This Row],[150 (07JUL1985 15:00:00)-Water Temperature (C)]]*OO[[#This Row],[92]]</f>
        <v>3.6870607520000002E-8</v>
      </c>
      <c r="CQ119" s="10">
        <f>3/24000000*OO[[#This Row],[151 (07JUL1985 18:00:00)-Water Temperature (C)]]*OO[[#This Row],[93]]</f>
        <v>3.4534850344124998E-8</v>
      </c>
      <c r="CR119" s="10">
        <f>3/24000000*OO[[#This Row],[152 (07JUL1985 21:00:00)-Water Temperature (C)]]*OO[[#This Row],[94]]</f>
        <v>3.2274203039925001E-8</v>
      </c>
      <c r="CS119" s="10">
        <f>3/24000000*OO[[#This Row],[153 (08JUL1985 00:00:00)-Water Temperature (C)]]*OO[[#This Row],[95]]</f>
        <v>3.0193260774599998E-8</v>
      </c>
      <c r="CT119" s="10">
        <f>3/24000000*OO[[#This Row],[154 (08JUL1985 03:00:00)-Water Temperature (C)]]*OO[[#This Row],[96]]</f>
        <v>2.9459378986799998E-8</v>
      </c>
      <c r="CU119" s="10">
        <f>3/24000000*OO[[#This Row],[155 (08JUL1985 06:00:00)-Water Temperature (C)]]*OO[[#This Row],[97]]</f>
        <v>2.9583583372199996E-8</v>
      </c>
      <c r="CV119" s="10">
        <f>3/24000000*OO[[#This Row],[156 (08JUL1985 09:00:00)-Water Temperature (C)]]*OO[[#This Row],[98]]</f>
        <v>2.994405027795E-8</v>
      </c>
      <c r="CW119" s="10">
        <f>3/24000000*OO[[#This Row],[157 (08JUL1985 12:00:00)-Water Temperature (C)]]*OO[[#This Row],[99]]</f>
        <v>3.0027297349462501E-8</v>
      </c>
    </row>
    <row r="120" spans="1:101" x14ac:dyDescent="0.35">
      <c r="A120" t="s">
        <v>125</v>
      </c>
      <c r="B120">
        <v>772.61620000000005</v>
      </c>
      <c r="C120" s="10">
        <f>3/24*OO[[#This Row],[59 (26JUN1985 06:00:00)-Water Temperature (C)]]*OO[[#This Row],[1]]/SUM(OO[1])</f>
        <v>0</v>
      </c>
      <c r="D120" s="10">
        <f>3/24*OO[[#This Row],[60 (26JUN1985 09:00:00)-Water Temperature (C)]]*OO[[#This Row],[2]]/SUM(OO[2])</f>
        <v>0</v>
      </c>
      <c r="E120" s="10">
        <f>3/24*OO[[#This Row],[61 (26JUN1985 12:00:00)-Water Temperature (C)]]*OO[[#This Row],[3]]/SUM(OO[3])</f>
        <v>2.7619666214606302E-34</v>
      </c>
      <c r="F120" s="10">
        <f>3/24*OO[[#This Row],[62 (26JUN1985 15:00:00)-Water Temperature (C)]]*OO[[#This Row],[4]]/SUM(OO[4])</f>
        <v>3.5308068601663812E-22</v>
      </c>
      <c r="G120" s="10">
        <f>3/24*OO[[#This Row],[63 (26JUN1985 18:00:00)-Water Temperature (C)]]*OO[[#This Row],[5]]/SUM(OO[5])</f>
        <v>7.1828245548106056E-11</v>
      </c>
      <c r="H120" s="10">
        <f>3/24*OO[[#This Row],[64 (26JUN1985 21:00:00)-Water Temperature (C)]]*OO[[#This Row],[6]]/SUM(OO[6])</f>
        <v>1.184776751842638E-5</v>
      </c>
      <c r="I120" s="10">
        <f>3/24*OO[[#This Row],[65 (27JUN1985 00:00:00)-Water Temperature (C)]]*OO[[#This Row],[7]]/SUM(OO[7])</f>
        <v>1.9573909931069533E-3</v>
      </c>
      <c r="J120" s="10">
        <f>3/24*OO[[#This Row],[66 (27JUN1985 03:00:00)-Water Temperature (C)]]*OO[[#This Row],[8]]/SUM(OO[8])</f>
        <v>2.4368810775402518E-2</v>
      </c>
      <c r="K120" s="10">
        <f>3/24*OO[[#This Row],[67 (27JUN1985 06:00:00)-Water Temperature (C)]]*OO[[#This Row],[9]]/SUM(OO[9])</f>
        <v>5.9170992439913112E-2</v>
      </c>
      <c r="L120" s="10">
        <f>3/24*OO[[#This Row],[68 (27JUN1985 09:00:00)-Water Temperature (C)]]*OO[[#This Row],[10]]/SUM(OO[10])</f>
        <v>4.6421539146703272E-2</v>
      </c>
      <c r="M120" s="10">
        <f>3/24*OO[[#This Row],[69 (27JUN1985 12:00:00)-Water Temperature (C)]]*OO[[#This Row],[11]]/SUM(OO[11])</f>
        <v>1.6211022387040041E-2</v>
      </c>
      <c r="N120" s="10">
        <f>3/24*OO[[#This Row],[70 (27JUN1985 15:00:00)-Water Temperature (C)]]*OO[[#This Row],[12]]/SUM(OO[12])</f>
        <v>3.1997113441389262E-3</v>
      </c>
      <c r="O120" s="10">
        <f>3/24*OO[[#This Row],[71 (27JUN1985 18:00:00)-Water Temperature (C)]]*OO[[#This Row],[13]]/SUM(OO[13])</f>
        <v>4.6468901974152727E-4</v>
      </c>
      <c r="P120" s="10">
        <f>3/24*OO[[#This Row],[72 (27JUN1985 21:00:00)-Water Temperature (C)]]*OO[[#This Row],[14]]/SUM(OO[14])</f>
        <v>7.980015437395626E-5</v>
      </c>
      <c r="Q120" s="10">
        <f>3/24*OO[[#This Row],[73 (28JUN1985 00:00:00)-Water Temperature (C)]]*OO[[#This Row],[15]]/SUM(OO[15])</f>
        <v>3.5707368901765088E-5</v>
      </c>
      <c r="R120" s="10">
        <f>3/24*OO[[#This Row],[74 (28JUN1985 03:00:00)-Water Temperature (C)]]*OO[[#This Row],[16]]/SUM(OO[16])</f>
        <v>3.3515378686529393E-5</v>
      </c>
      <c r="S120" s="10">
        <f>3/24*OO[[#This Row],[75 (28JUN1985 06:00:00)-Water Temperature (C)]]*OO[[#This Row],[17]]/SUM(OO[17])</f>
        <v>3.6009530999479549E-5</v>
      </c>
      <c r="T120" s="10">
        <f>3/24*OO[[#This Row],[76 (28JUN1985 09:00:00)-Water Temperature (C)]]*OO[[#This Row],[18]]/SUM(OO[18])</f>
        <v>3.7141210315933122E-5</v>
      </c>
      <c r="U120" s="10">
        <f>3/24*OO[[#This Row],[77 (28JUN1985 12:00:00)-Water Temperature (C)]]*OO[[#This Row],[19]]/SUM(OO[19])</f>
        <v>3.5514830022040695E-5</v>
      </c>
      <c r="V120" s="10">
        <f>3/24000000*OO[[#This Row],[78 (28JUN1985 15:00:00)-Water Temperature (C)]]*OO[[#This Row],[20]]</f>
        <v>3.1708591626225002E-5</v>
      </c>
      <c r="W120" s="10">
        <f>3/24000000*OO[[#This Row],[79 (28JUN1985 18:00:00)-Water Temperature (C)]]*OO[[#This Row],[21]]</f>
        <v>2.7222262800999998E-5</v>
      </c>
      <c r="X120" s="10">
        <f>3/24000000*OO[[#This Row],[80 (28JUN1985 21:00:00)-Water Temperature (C)]]*OO[[#This Row],[22]]</f>
        <v>2.3261681468506245E-5</v>
      </c>
      <c r="Y120" s="10">
        <f>3/24000000*OO[[#This Row],[81 (29JUN1985 00:00:00)-Water Temperature (C)]]*OO[[#This Row],[23]]</f>
        <v>2.0139624424202498E-5</v>
      </c>
      <c r="Z120" s="10">
        <f>3/24000000*OO[[#This Row],[82 (29JUN1985 03:00:00)-Water Temperature (C)]]*OO[[#This Row],[24]]</f>
        <v>1.8033869295760001E-5</v>
      </c>
      <c r="AA120" s="10">
        <f>3/24000000*OO[[#This Row],[83 (29JUN1985 06:00:00)-Water Temperature (C)]]*OO[[#This Row],[25]]</f>
        <v>1.600327024779375E-5</v>
      </c>
      <c r="AB120" s="10">
        <f>3/24000000*OO[[#This Row],[84 (29JUN1985 09:00:00)-Water Temperature (C)]]*OO[[#This Row],[26]]</f>
        <v>1.454265263431875E-5</v>
      </c>
      <c r="AC120" s="10">
        <f>3/24000000*OO[[#This Row],[85 (29JUN1985 12:00:00)-Water Temperature (C)]]*OO[[#This Row],[27]]</f>
        <v>1.2992679480336249E-5</v>
      </c>
      <c r="AD120" s="10">
        <f>3/24000000*OO[[#This Row],[86 (29JUN1985 15:00:00)-Water Temperature (C)]]*OO[[#This Row],[28]]</f>
        <v>1.1237620565250001E-5</v>
      </c>
      <c r="AE120" s="10">
        <f>3/24000000*OO[[#This Row],[88 (29JUN1985 21:00:00)-Water Temperature (C)]]*OO[[#This Row],[30]]</f>
        <v>8.1853539772025E-6</v>
      </c>
      <c r="AF120" s="10">
        <f>3/24000000*OO[[#This Row],[88 (29JUN1985 21:00:00)-Water Temperature (C)]]*OO[[#This Row],[30]]</f>
        <v>8.1853539772025E-6</v>
      </c>
      <c r="AG120" s="10">
        <f>3/24000000*OO[[#This Row],[89 (30JUN1985 00:00:00)-Water Temperature (C)]]*OO[[#This Row],[31]]</f>
        <v>7.0659902978387494E-6</v>
      </c>
      <c r="AH120" s="10">
        <f>3/24000000*OO[[#This Row],[90 (30JUN1985 03:00:00)-Water Temperature (C)]]*OO[[#This Row],[32]]</f>
        <v>6.4380721037175E-6</v>
      </c>
      <c r="AI120" s="10">
        <f>3/24000000*OO[[#This Row],[91 (30JUN1985 06:00:00)-Water Temperature (C)]]*OO[[#This Row],[33]]</f>
        <v>5.9403519071825001E-6</v>
      </c>
      <c r="AJ120" s="10">
        <f>3/24000000*OO[[#This Row],[92 (30JUN1985 09:00:00)-Water Temperature (C)]]*OO[[#This Row],[34]]</f>
        <v>5.466405869297499E-6</v>
      </c>
      <c r="AK120" s="10">
        <f>3/24000000*OO[[#This Row],[93 (30JUN1985 12:00:00)-Water Temperature (C)]]*OO[[#This Row],[35]]</f>
        <v>4.9412884042499995E-6</v>
      </c>
      <c r="AL120" s="10">
        <f>3/24000000*OO[[#This Row],[94 (30JUN1985 15:00:00)-Water Temperature (C)]]*OO[[#This Row],[36]]</f>
        <v>4.2758608272637494E-6</v>
      </c>
      <c r="AM120" s="10">
        <f>3/24000000*OO[[#This Row],[95 (30JUN1985 18:00:00)-Water Temperature (C)]]*OO[[#This Row],[37]]</f>
        <v>3.6164059831000003E-6</v>
      </c>
      <c r="AN120" s="10">
        <f>3/24000000*OO[[#This Row],[96 (30JUN1985 21:00:00)-Water Temperature (C)]]*OO[[#This Row],[38]]</f>
        <v>3.0726029744624999E-6</v>
      </c>
      <c r="AO120" s="10">
        <f>3/24000000*OO[[#This Row],[97 (01JUL1985 00:00:00)-Water Temperature (C)]]*OO[[#This Row],[39]]</f>
        <v>2.633641669124E-6</v>
      </c>
      <c r="AP120" s="10">
        <f>3/24000000*OO[[#This Row],[98 (01JUL1985 03:00:00)-Water Temperature (C)]]*OO[[#This Row],[40]]</f>
        <v>2.337330408690875E-6</v>
      </c>
      <c r="AQ120" s="10">
        <f>3/24000000*OO[[#This Row],[99 (01JUL1985 06:00:00)-Water Temperature (C)]]*OO[[#This Row],[41]]</f>
        <v>2.0517096577455003E-6</v>
      </c>
      <c r="AR120" s="10">
        <f>3/24000000*OO[[#This Row],[100 (01JUL1985 09:00:00)-Water Temperature (C)]]*OO[[#This Row],[42]]</f>
        <v>1.7111194657005001E-6</v>
      </c>
      <c r="AS120" s="10">
        <f>3/24000000*OO[[#This Row],[101 (01JUL1985 12:00:00)-Water Temperature (C)]]*OO[[#This Row],[43]]</f>
        <v>1.325731681976E-6</v>
      </c>
      <c r="AT120" s="10">
        <f>3/24000000*OO[[#This Row],[102 (01JUL1985 15:00:00)-Water Temperature (C)]]*OO[[#This Row],[44]]</f>
        <v>9.5394968173775002E-7</v>
      </c>
      <c r="AU120" s="10">
        <f>3/24000000*OO[[#This Row],[103 (01JUL1985 18:00:00)-Water Temperature (C)]]*OO[[#This Row],[45]]</f>
        <v>6.6689497269500006E-7</v>
      </c>
      <c r="AV120" s="10">
        <f>3/24000000*OO[[#This Row],[104 (01JUL1985 21:00:00)-Water Temperature (C)]]*OO[[#This Row],[46]]</f>
        <v>4.7703034998500003E-7</v>
      </c>
      <c r="AW120" s="10">
        <f>3/24000000*OO[[#This Row],[105 (02JUL1985 00:00:00)-Water Temperature (C)]]*OO[[#This Row],[47]]</f>
        <v>3.6348417944400005E-7</v>
      </c>
      <c r="AX120" s="10">
        <f>3/24000000*OO[[#This Row],[106 (02JUL1985 03:00:00)-Water Temperature (C)]]*OO[[#This Row],[48]]</f>
        <v>3.0505843793137498E-7</v>
      </c>
      <c r="AY120" s="10">
        <f>3/24000000*OO[[#This Row],[107 (02JUL1985 06:00:00)-Water Temperature (C)]]*OO[[#This Row],[49]]</f>
        <v>2.7280649454399998E-7</v>
      </c>
      <c r="AZ120" s="10">
        <f>3/24000000*OO[[#This Row],[108 (02JUL1985 09:00:00)-Water Temperature (C)]]*OO[[#This Row],[50]]</f>
        <v>2.5203950568629995E-7</v>
      </c>
      <c r="BA120" s="10">
        <f>3/24000000*OO[[#This Row],[109 (02JUL1985 12:00:00)-Water Temperature (C)]]*OO[[#This Row],[51]]</f>
        <v>2.3124349211039998E-7</v>
      </c>
      <c r="BB120" s="10">
        <f>3/24000000*OO[[#This Row],[110 (02JUL1985 15:00:00)-Water Temperature (C)]]*OO[[#This Row],[52]]</f>
        <v>2.0517058172356248E-7</v>
      </c>
      <c r="BC120" s="10">
        <f>3/24000000*OO[[#This Row],[111 (02JUL1985 18:00:00)-Water Temperature (C)]]*OO[[#This Row],[53]]</f>
        <v>1.76349851717475E-7</v>
      </c>
      <c r="BD120" s="10">
        <f>3/24000000*OO[[#This Row],[112 (02JUL1985 21:00:00)-Water Temperature (C)]]*OO[[#This Row],[54]]</f>
        <v>1.5315299964579999E-7</v>
      </c>
      <c r="BE120" s="10">
        <f>3/24000000*OO[[#This Row],[113 (03JUL1985 00:00:00)-Water Temperature (C)]]*OO[[#This Row],[55]]</f>
        <v>1.3650954617124999E-7</v>
      </c>
      <c r="BF120" s="10">
        <f>3/24000000*OO[[#This Row],[114 (03JUL1985 03:00:00)-Water Temperature (C)]]*OO[[#This Row],[56]]</f>
        <v>1.2872370469687499E-7</v>
      </c>
      <c r="BG120" s="10">
        <f>3/24000000*OO[[#This Row],[115 (03JUL1985 06:00:00)-Water Temperature (C)]]*OO[[#This Row],[57]]</f>
        <v>1.274969546829E-7</v>
      </c>
      <c r="BH120" s="10">
        <f>3/24000000*OO[[#This Row],[116 (03JUL1985 09:00:00)-Water Temperature (C)]]*OO[[#This Row],[58]]</f>
        <v>1.2834920493595E-7</v>
      </c>
      <c r="BI120" s="10">
        <f>3/24000000*OO[[#This Row],[117 (03JUL1985 12:00:00)-Water Temperature (C)]]*OO[[#This Row],[59]]</f>
        <v>1.2893526565089997E-7</v>
      </c>
      <c r="BJ120" s="10">
        <f>3/24000000*OO[[#This Row],[118 (03JUL1985 15:00:00)-Water Temperature (C)]]*OO[[#This Row],[60]]</f>
        <v>1.254200558208E-7</v>
      </c>
      <c r="BK120" s="10">
        <f>3/24000000*OO[[#This Row],[119 (03JUL1985 18:00:00)-Water Temperature (C)]]*OO[[#This Row],[61]]</f>
        <v>1.173893870227E-7</v>
      </c>
      <c r="BL120" s="10">
        <f>3/24000000*OO[[#This Row],[120 (03JUL1985 21:00:00)-Water Temperature (C)]]*OO[[#This Row],[62]]</f>
        <v>1.0794284991905E-7</v>
      </c>
      <c r="BM120" s="10">
        <f>3/24000000*OO[[#This Row],[121 (04JUL1985 00:00:00)-Water Temperature (C)]]*OO[[#This Row],[63]]</f>
        <v>9.945738476808751E-8</v>
      </c>
      <c r="BN120" s="10">
        <f>3/24000000*OO[[#This Row],[122 (04JUL1985 03:00:00)-Water Temperature (C)]]*OO[[#This Row],[64]]</f>
        <v>9.6753380094949993E-8</v>
      </c>
      <c r="BO120" s="10">
        <f>3/24000000*OO[[#This Row],[123 (04JUL1985 06:00:00)-Water Temperature (C)]]*OO[[#This Row],[65]]</f>
        <v>9.6639120637199984E-8</v>
      </c>
      <c r="BP120" s="10">
        <f>3/24000000*OO[[#This Row],[124 (04JUL1985 09:00:00)-Water Temperature (C)]]*OO[[#This Row],[66]]</f>
        <v>9.6930401261174993E-8</v>
      </c>
      <c r="BQ120" s="10">
        <f>3/24000000*OO[[#This Row],[125 (04JUL1985 12:00:00)-Water Temperature (C)]]*OO[[#This Row],[67]]</f>
        <v>9.4360300750799994E-8</v>
      </c>
      <c r="BR120" s="10">
        <f>3/24000000*OO[[#This Row],[126 (04JUL1985 15:00:00)-Water Temperature (C)]]*OO[[#This Row],[68]]</f>
        <v>8.8967576445750007E-8</v>
      </c>
      <c r="BS120" s="10">
        <f>3/24000000*OO[[#This Row],[127 (04JUL1985 18:00:00)-Water Temperature (C)]]*OO[[#This Row],[69]]</f>
        <v>8.1834263157149988E-8</v>
      </c>
      <c r="BT120" s="10">
        <f>3/24000000*OO[[#This Row],[128 (04JUL1985 21:00:00)-Water Temperature (C)]]*OO[[#This Row],[70]]</f>
        <v>7.5475442211825001E-8</v>
      </c>
      <c r="BU120" s="10">
        <f>3/24000000*OO[[#This Row],[129 (05JUL1985 00:00:00)-Water Temperature (C)]]*OO[[#This Row],[71]]</f>
        <v>7.0579502102349989E-8</v>
      </c>
      <c r="BV120" s="10">
        <f>3/24000000*OO[[#This Row],[130 (05JUL1985 03:00:00)-Water Temperature (C)]]*OO[[#This Row],[72]]</f>
        <v>6.8900837583224993E-8</v>
      </c>
      <c r="BW120" s="10">
        <f>3/24000000*OO[[#This Row],[131 (05JUL1985 06:00:00)-Water Temperature (C)]]*OO[[#This Row],[73]]</f>
        <v>6.7682623545600001E-8</v>
      </c>
      <c r="BX120" s="10">
        <f>3/24000000*OO[[#This Row],[132 (05JUL1985 09:00:00)-Water Temperature (C)]]*OO[[#This Row],[74]]</f>
        <v>6.640195527967499E-8</v>
      </c>
      <c r="BY120" s="10">
        <f>3/24000000*OO[[#This Row],[133 (05JUL1985 12:00:00)-Water Temperature (C)]]*OO[[#This Row],[75]]</f>
        <v>6.4061044955212496E-8</v>
      </c>
      <c r="BZ120" s="10">
        <f>3/24000000*OO[[#This Row],[134 (05JUL1985 15:00:00)-Water Temperature (C)]]*OO[[#This Row],[76]]</f>
        <v>5.9355505736999996E-8</v>
      </c>
      <c r="CA120" s="10">
        <f>3/24000000*OO[[#This Row],[135 (05JUL1985 18:00:00)-Water Temperature (C)]]*OO[[#This Row],[77]]</f>
        <v>5.3761664568937493E-8</v>
      </c>
      <c r="CB120" s="10">
        <f>3/24000000*OO[[#This Row],[136 (05JUL1985 21:00:00)-Water Temperature (C)]]*OO[[#This Row],[78]]</f>
        <v>4.8635463808225005E-8</v>
      </c>
      <c r="CC120" s="10">
        <f>3/24000000*OO[[#This Row],[137 (06JUL1985 00:00:00)-Water Temperature (C)]]*OO[[#This Row],[79]]</f>
        <v>4.4674136356499985E-8</v>
      </c>
      <c r="CD120" s="10">
        <f>3/24000000*OO[[#This Row],[138 (06JUL1985 03:00:00)-Water Temperature (C)]]*OO[[#This Row],[80]]</f>
        <v>4.3327933291349996E-8</v>
      </c>
      <c r="CE120" s="10">
        <f>3/24000000*OO[[#This Row],[139 (06JUL1985 06:00:00)-Water Temperature (C)]]*OO[[#This Row],[81]]</f>
        <v>4.3309126734900001E-8</v>
      </c>
      <c r="CF120" s="10">
        <f>3/24000000*OO[[#This Row],[140 (06JUL1985 09:00:00)-Water Temperature (C)]]*OO[[#This Row],[82]]</f>
        <v>4.3695091976824998E-8</v>
      </c>
      <c r="CG120" s="10">
        <f>3/24000000*OO[[#This Row],[141 (06JUL1985 12:00:00)-Water Temperature (C)]]*OO[[#This Row],[83]]</f>
        <v>4.3366179961649992E-8</v>
      </c>
      <c r="CH120" s="10">
        <f>3/24000000*OO[[#This Row],[142 (06JUL1985 15:00:00)-Water Temperature (C)]]*OO[[#This Row],[84]]</f>
        <v>4.1468793394437504E-8</v>
      </c>
      <c r="CI120" s="10">
        <f>3/24000000*OO[[#This Row],[143 (06JUL1985 18:00:00)-Water Temperature (C)]]*OO[[#This Row],[85]]</f>
        <v>3.8372387715374999E-8</v>
      </c>
      <c r="CJ120" s="10">
        <f>3/24000000*OO[[#This Row],[144 (06JUL1985 21:00:00)-Water Temperature (C)]]*OO[[#This Row],[86]]</f>
        <v>3.5229326062612499E-8</v>
      </c>
      <c r="CK120" s="10">
        <f>3/24000000*OO[[#This Row],[145 (07JUL1985 00:00:00)-Water Temperature (C)]]*OO[[#This Row],[87]]</f>
        <v>3.2605833953174994E-8</v>
      </c>
      <c r="CL120" s="10">
        <f>3/24000000*OO[[#This Row],[146 (07JUL1985 03:00:00)-Water Temperature (C)]]*OO[[#This Row],[88]]</f>
        <v>3.1905910256112501E-8</v>
      </c>
      <c r="CM120" s="10">
        <f>3/24000000*OO[[#This Row],[147 (07JUL1985 06:00:00)-Water Temperature (C)]]*OO[[#This Row],[89]]</f>
        <v>3.1496593568124996E-8</v>
      </c>
      <c r="CN120" s="10">
        <f>3/24000000*OO[[#This Row],[148 (07JUL1985 09:00:00)-Water Temperature (C)]]*OO[[#This Row],[90]]</f>
        <v>3.0875989726125E-8</v>
      </c>
      <c r="CO120" s="10">
        <f>3/24000000*OO[[#This Row],[149 (07JUL1985 12:00:00)-Water Temperature (C)]]*OO[[#This Row],[91]]</f>
        <v>2.98194816777625E-8</v>
      </c>
      <c r="CP120" s="10">
        <f>3/24000000*OO[[#This Row],[150 (07JUL1985 15:00:00)-Water Temperature (C)]]*OO[[#This Row],[92]]</f>
        <v>2.83702236261E-8</v>
      </c>
      <c r="CQ120" s="10">
        <f>3/24000000*OO[[#This Row],[151 (07JUL1985 18:00:00)-Water Temperature (C)]]*OO[[#This Row],[93]]</f>
        <v>2.65695207E-8</v>
      </c>
      <c r="CR120" s="10">
        <f>3/24000000*OO[[#This Row],[152 (07JUL1985 21:00:00)-Water Temperature (C)]]*OO[[#This Row],[94]]</f>
        <v>2.4838799741779998E-8</v>
      </c>
      <c r="CS120" s="10">
        <f>3/24000000*OO[[#This Row],[153 (08JUL1985 00:00:00)-Water Temperature (C)]]*OO[[#This Row],[95]]</f>
        <v>2.3245972448505001E-8</v>
      </c>
      <c r="CT120" s="10">
        <f>3/24000000*OO[[#This Row],[154 (08JUL1985 03:00:00)-Water Temperature (C)]]*OO[[#This Row],[96]]</f>
        <v>2.26777320311425E-8</v>
      </c>
      <c r="CU120" s="10">
        <f>3/24000000*OO[[#This Row],[155 (08JUL1985 06:00:00)-Water Temperature (C)]]*OO[[#This Row],[97]]</f>
        <v>2.275090482735875E-8</v>
      </c>
      <c r="CV120" s="10">
        <f>3/24000000*OO[[#This Row],[156 (08JUL1985 09:00:00)-Water Temperature (C)]]*OO[[#This Row],[98]]</f>
        <v>2.3006948041698749E-8</v>
      </c>
      <c r="CW120" s="10">
        <f>3/24000000*OO[[#This Row],[157 (08JUL1985 12:00:00)-Water Temperature (C)]]*OO[[#This Row],[99]]</f>
        <v>2.3074327886399998E-8</v>
      </c>
    </row>
    <row r="121" spans="1:101" x14ac:dyDescent="0.35">
      <c r="A121" t="s">
        <v>126</v>
      </c>
      <c r="B121">
        <v>777.92269999999996</v>
      </c>
      <c r="C121" s="10">
        <f>3/24*OO[[#This Row],[59 (26JUN1985 06:00:00)-Water Temperature (C)]]*OO[[#This Row],[1]]/SUM(OO[1])</f>
        <v>0</v>
      </c>
      <c r="D121" s="10">
        <f>3/24*OO[[#This Row],[60 (26JUN1985 09:00:00)-Water Temperature (C)]]*OO[[#This Row],[2]]/SUM(OO[2])</f>
        <v>0</v>
      </c>
      <c r="E121" s="10">
        <f>3/24*OO[[#This Row],[61 (26JUN1985 12:00:00)-Water Temperature (C)]]*OO[[#This Row],[3]]/SUM(OO[3])</f>
        <v>4.8278553418047806E-35</v>
      </c>
      <c r="F121" s="10">
        <f>3/24*OO[[#This Row],[62 (26JUN1985 15:00:00)-Water Temperature (C)]]*OO[[#This Row],[4]]/SUM(OO[4])</f>
        <v>7.8336571141206331E-23</v>
      </c>
      <c r="G121" s="10">
        <f>3/24*OO[[#This Row],[63 (26JUN1985 18:00:00)-Water Temperature (C)]]*OO[[#This Row],[5]]/SUM(OO[5])</f>
        <v>1.798410980677458E-11</v>
      </c>
      <c r="H121" s="10">
        <f>3/24*OO[[#This Row],[64 (26JUN1985 21:00:00)-Water Temperature (C)]]*OO[[#This Row],[6]]/SUM(OO[6])</f>
        <v>8.1608390366339817E-6</v>
      </c>
      <c r="I121" s="10">
        <f>3/24*OO[[#This Row],[65 (27JUN1985 00:00:00)-Water Temperature (C)]]*OO[[#This Row],[7]]/SUM(OO[7])</f>
        <v>1.6365175086717663E-3</v>
      </c>
      <c r="J121" s="10">
        <f>3/24*OO[[#This Row],[66 (27JUN1985 03:00:00)-Water Temperature (C)]]*OO[[#This Row],[8]]/SUM(OO[8])</f>
        <v>2.3072641031450594E-2</v>
      </c>
      <c r="K121" s="10">
        <f>3/24*OO[[#This Row],[67 (27JUN1985 06:00:00)-Water Temperature (C)]]*OO[[#This Row],[9]]/SUM(OO[9])</f>
        <v>6.1339298271307706E-2</v>
      </c>
      <c r="L121" s="10">
        <f>3/24*OO[[#This Row],[68 (27JUN1985 09:00:00)-Water Temperature (C)]]*OO[[#This Row],[10]]/SUM(OO[10])</f>
        <v>5.1515399540224202E-2</v>
      </c>
      <c r="M121" s="10">
        <f>3/24*OO[[#This Row],[69 (27JUN1985 12:00:00)-Water Temperature (C)]]*OO[[#This Row],[11]]/SUM(OO[11])</f>
        <v>1.89361108609272E-2</v>
      </c>
      <c r="N121" s="10">
        <f>3/24*OO[[#This Row],[70 (27JUN1985 15:00:00)-Water Temperature (C)]]*OO[[#This Row],[12]]/SUM(OO[12])</f>
        <v>3.8700761651753839E-3</v>
      </c>
      <c r="O121" s="10">
        <f>3/24*OO[[#This Row],[71 (27JUN1985 18:00:00)-Water Temperature (C)]]*OO[[#This Row],[13]]/SUM(OO[13])</f>
        <v>5.7023926653056536E-4</v>
      </c>
      <c r="P121" s="10">
        <f>3/24*OO[[#This Row],[72 (27JUN1985 21:00:00)-Water Temperature (C)]]*OO[[#This Row],[14]]/SUM(OO[14])</f>
        <v>9.4185225102056414E-5</v>
      </c>
      <c r="Q121" s="10">
        <f>3/24*OO[[#This Row],[73 (28JUN1985 00:00:00)-Water Temperature (C)]]*OO[[#This Row],[15]]/SUM(OO[15])</f>
        <v>3.8999516723616292E-5</v>
      </c>
      <c r="R121" s="10">
        <f>3/24*OO[[#This Row],[74 (28JUN1985 03:00:00)-Water Temperature (C)]]*OO[[#This Row],[16]]/SUM(OO[16])</f>
        <v>3.5684654077582914E-5</v>
      </c>
      <c r="S121" s="10">
        <f>3/24*OO[[#This Row],[75 (28JUN1985 06:00:00)-Water Temperature (C)]]*OO[[#This Row],[17]]/SUM(OO[17])</f>
        <v>3.8351474742699355E-5</v>
      </c>
      <c r="T121" s="10">
        <f>3/24*OO[[#This Row],[76 (28JUN1985 09:00:00)-Water Temperature (C)]]*OO[[#This Row],[18]]/SUM(OO[18])</f>
        <v>3.9686347134310797E-5</v>
      </c>
      <c r="U121" s="10">
        <f>3/24*OO[[#This Row],[77 (28JUN1985 12:00:00)-Water Temperature (C)]]*OO[[#This Row],[19]]/SUM(OO[19])</f>
        <v>3.7943526331616968E-5</v>
      </c>
      <c r="V121" s="10">
        <f>3/24000000*OO[[#This Row],[78 (28JUN1985 15:00:00)-Water Temperature (C)]]*OO[[#This Row],[20]]</f>
        <v>3.3725367838574995E-5</v>
      </c>
      <c r="W121" s="10">
        <f>3/24000000*OO[[#This Row],[79 (28JUN1985 18:00:00)-Water Temperature (C)]]*OO[[#This Row],[21]]</f>
        <v>2.88574468669875E-5</v>
      </c>
      <c r="X121" s="10">
        <f>3/24000000*OO[[#This Row],[80 (28JUN1985 21:00:00)-Water Temperature (C)]]*OO[[#This Row],[22]]</f>
        <v>2.4560536851581251E-5</v>
      </c>
      <c r="Y121" s="10">
        <f>3/24000000*OO[[#This Row],[81 (29JUN1985 00:00:00)-Water Temperature (C)]]*OO[[#This Row],[23]]</f>
        <v>2.1172414755785001E-5</v>
      </c>
      <c r="Z121" s="10">
        <f>3/24000000*OO[[#This Row],[82 (29JUN1985 03:00:00)-Water Temperature (C)]]*OO[[#This Row],[24]]</f>
        <v>1.8838103353274999E-5</v>
      </c>
      <c r="AA121" s="10">
        <f>3/24000000*OO[[#This Row],[83 (29JUN1985 06:00:00)-Water Temperature (C)]]*OO[[#This Row],[25]]</f>
        <v>1.6616042310814996E-5</v>
      </c>
      <c r="AB121" s="10">
        <f>3/24000000*OO[[#This Row],[84 (29JUN1985 09:00:00)-Water Temperature (C)]]*OO[[#This Row],[26]]</f>
        <v>1.5022006835775003E-5</v>
      </c>
      <c r="AC121" s="10">
        <f>3/24000000*OO[[#This Row],[85 (29JUN1985 12:00:00)-Water Temperature (C)]]*OO[[#This Row],[27]]</f>
        <v>1.336423220235E-5</v>
      </c>
      <c r="AD121" s="10">
        <f>3/24000000*OO[[#This Row],[86 (29JUN1985 15:00:00)-Water Temperature (C)]]*OO[[#This Row],[28]]</f>
        <v>1.1508337271887499E-5</v>
      </c>
      <c r="AE121" s="10">
        <f>3/24000000*OO[[#This Row],[88 (29JUN1985 21:00:00)-Water Temperature (C)]]*OO[[#This Row],[30]]</f>
        <v>8.3301183744225009E-6</v>
      </c>
      <c r="AF121" s="10">
        <f>3/24000000*OO[[#This Row],[88 (29JUN1985 21:00:00)-Water Temperature (C)]]*OO[[#This Row],[30]]</f>
        <v>8.3301183744225009E-6</v>
      </c>
      <c r="AG121" s="10">
        <f>3/24000000*OO[[#This Row],[89 (30JUN1985 00:00:00)-Water Temperature (C)]]*OO[[#This Row],[31]]</f>
        <v>7.1781535538300005E-6</v>
      </c>
      <c r="AH121" s="10">
        <f>3/24000000*OO[[#This Row],[90 (30JUN1985 03:00:00)-Water Temperature (C)]]*OO[[#This Row],[32]]</f>
        <v>6.5231263805699996E-6</v>
      </c>
      <c r="AI121" s="10">
        <f>3/24000000*OO[[#This Row],[91 (30JUN1985 06:00:00)-Water Temperature (C)]]*OO[[#This Row],[33]]</f>
        <v>5.999173152225E-6</v>
      </c>
      <c r="AJ121" s="10">
        <f>3/24000000*OO[[#This Row],[92 (30JUN1985 09:00:00)-Water Temperature (C)]]*OO[[#This Row],[34]]</f>
        <v>5.5028754465049997E-6</v>
      </c>
      <c r="AK121" s="10">
        <f>3/24000000*OO[[#This Row],[93 (30JUN1985 12:00:00)-Water Temperature (C)]]*OO[[#This Row],[35]]</f>
        <v>4.9596856388999995E-6</v>
      </c>
      <c r="AL121" s="10">
        <f>3/24000000*OO[[#This Row],[94 (30JUN1985 15:00:00)-Water Temperature (C)]]*OO[[#This Row],[36]]</f>
        <v>4.2776272013124995E-6</v>
      </c>
      <c r="AM121" s="10">
        <f>3/24000000*OO[[#This Row],[95 (30JUN1985 18:00:00)-Water Temperature (C)]]*OO[[#This Row],[37]]</f>
        <v>3.6061519970912501E-6</v>
      </c>
      <c r="AN121" s="10">
        <f>3/24000000*OO[[#This Row],[96 (30JUN1985 21:00:00)-Water Temperature (C)]]*OO[[#This Row],[38]]</f>
        <v>3.0546914977800002E-6</v>
      </c>
      <c r="AO121" s="10">
        <f>3/24000000*OO[[#This Row],[97 (01JUL1985 00:00:00)-Water Temperature (C)]]*OO[[#This Row],[39]]</f>
        <v>2.6109517236529997E-6</v>
      </c>
      <c r="AP121" s="10">
        <f>3/24000000*OO[[#This Row],[98 (01JUL1985 03:00:00)-Water Temperature (C)]]*OO[[#This Row],[40]]</f>
        <v>2.3157808593937501E-6</v>
      </c>
      <c r="AQ121" s="10">
        <f>3/24000000*OO[[#This Row],[99 (01JUL1985 06:00:00)-Water Temperature (C)]]*OO[[#This Row],[41]]</f>
        <v>2.0352145734959999E-6</v>
      </c>
      <c r="AR121" s="10">
        <f>3/24000000*OO[[#This Row],[100 (01JUL1985 09:00:00)-Water Temperature (C)]]*OO[[#This Row],[42]]</f>
        <v>1.7039939712379999E-6</v>
      </c>
      <c r="AS121" s="10">
        <f>3/24000000*OO[[#This Row],[101 (01JUL1985 12:00:00)-Water Temperature (C)]]*OO[[#This Row],[43]]</f>
        <v>1.3265820397852498E-6</v>
      </c>
      <c r="AT121" s="10">
        <f>3/24000000*OO[[#This Row],[102 (01JUL1985 15:00:00)-Water Temperature (C)]]*OO[[#This Row],[44]]</f>
        <v>9.5815076366474998E-7</v>
      </c>
      <c r="AU121" s="10">
        <f>3/24000000*OO[[#This Row],[103 (01JUL1985 18:00:00)-Water Temperature (C)]]*OO[[#This Row],[45]]</f>
        <v>6.6980042584537497E-7</v>
      </c>
      <c r="AV121" s="10">
        <f>3/24000000*OO[[#This Row],[104 (01JUL1985 21:00:00)-Water Temperature (C)]]*OO[[#This Row],[46]]</f>
        <v>4.778278777E-7</v>
      </c>
      <c r="AW121" s="10">
        <f>3/24000000*OO[[#This Row],[105 (02JUL1985 00:00:00)-Water Temperature (C)]]*OO[[#This Row],[47]]</f>
        <v>3.6250480031599995E-7</v>
      </c>
      <c r="AX121" s="10">
        <f>3/24000000*OO[[#This Row],[106 (02JUL1985 03:00:00)-Water Temperature (C)]]*OO[[#This Row],[48]]</f>
        <v>3.0294768149999995E-7</v>
      </c>
      <c r="AY121" s="10">
        <f>3/24000000*OO[[#This Row],[107 (02JUL1985 06:00:00)-Water Temperature (C)]]*OO[[#This Row],[49]]</f>
        <v>2.7006258413349999E-7</v>
      </c>
      <c r="AZ121" s="10">
        <f>3/24000000*OO[[#This Row],[108 (02JUL1985 09:00:00)-Water Temperature (C)]]*OO[[#This Row],[50]]</f>
        <v>2.4915012696033749E-7</v>
      </c>
      <c r="BA121" s="10">
        <f>3/24000000*OO[[#This Row],[109 (02JUL1985 12:00:00)-Water Temperature (C)]]*OO[[#This Row],[51]]</f>
        <v>2.2861585232131245E-7</v>
      </c>
      <c r="BB121" s="10">
        <f>3/24000000*OO[[#This Row],[110 (02JUL1985 15:00:00)-Water Temperature (C)]]*OO[[#This Row],[52]]</f>
        <v>2.0282529238428751E-7</v>
      </c>
      <c r="BC121" s="10">
        <f>3/24000000*OO[[#This Row],[111 (02JUL1985 18:00:00)-Water Temperature (C)]]*OO[[#This Row],[53]]</f>
        <v>1.7422950894825E-7</v>
      </c>
      <c r="BD121" s="10">
        <f>3/24000000*OO[[#This Row],[112 (02JUL1985 21:00:00)-Water Temperature (C)]]*OO[[#This Row],[54]]</f>
        <v>1.5116034985056249E-7</v>
      </c>
      <c r="BE121" s="10">
        <f>3/24000000*OO[[#This Row],[113 (03JUL1985 00:00:00)-Water Temperature (C)]]*OO[[#This Row],[55]]</f>
        <v>1.3452419760202498E-7</v>
      </c>
      <c r="BF121" s="10">
        <f>3/24000000*OO[[#This Row],[114 (03JUL1985 03:00:00)-Water Temperature (C)]]*OO[[#This Row],[56]]</f>
        <v>1.2656227204829999E-7</v>
      </c>
      <c r="BG121" s="10">
        <f>3/24000000*OO[[#This Row],[115 (03JUL1985 06:00:00)-Water Temperature (C)]]*OO[[#This Row],[57]]</f>
        <v>1.2514492601362502E-7</v>
      </c>
      <c r="BH121" s="10">
        <f>3/24000000*OO[[#This Row],[116 (03JUL1985 09:00:00)-Water Temperature (C)]]*OO[[#This Row],[58]]</f>
        <v>1.2586038111199999E-7</v>
      </c>
      <c r="BI121" s="10">
        <f>3/24000000*OO[[#This Row],[117 (03JUL1985 12:00:00)-Water Temperature (C)]]*OO[[#This Row],[59]]</f>
        <v>1.264419141587625E-7</v>
      </c>
      <c r="BJ121" s="10">
        <f>3/24000000*OO[[#This Row],[118 (03JUL1985 15:00:00)-Water Temperature (C)]]*OO[[#This Row],[60]]</f>
        <v>1.2305165444999996E-7</v>
      </c>
      <c r="BK121" s="10">
        <f>3/24000000*OO[[#This Row],[119 (03JUL1985 18:00:00)-Water Temperature (C)]]*OO[[#This Row],[61]]</f>
        <v>1.15310487391525E-7</v>
      </c>
      <c r="BL121" s="10">
        <f>3/24000000*OO[[#This Row],[120 (03JUL1985 21:00:00)-Water Temperature (C)]]*OO[[#This Row],[62]]</f>
        <v>1.0617031974586248E-7</v>
      </c>
      <c r="BM121" s="10">
        <f>3/24000000*OO[[#This Row],[121 (04JUL1985 00:00:00)-Water Temperature (C)]]*OO[[#This Row],[63]]</f>
        <v>9.7903310113574995E-8</v>
      </c>
      <c r="BN121" s="10">
        <f>3/24000000*OO[[#This Row],[122 (04JUL1985 03:00:00)-Water Temperature (C)]]*OO[[#This Row],[64]]</f>
        <v>9.518146228184998E-8</v>
      </c>
      <c r="BO121" s="10">
        <f>3/24000000*OO[[#This Row],[123 (04JUL1985 06:00:00)-Water Temperature (C)]]*OO[[#This Row],[65]]</f>
        <v>9.4952618112462491E-8</v>
      </c>
      <c r="BP121" s="10">
        <f>3/24000000*OO[[#This Row],[124 (04JUL1985 09:00:00)-Water Temperature (C)]]*OO[[#This Row],[66]]</f>
        <v>9.5189112077074998E-8</v>
      </c>
      <c r="BQ121" s="10">
        <f>3/24000000*OO[[#This Row],[125 (04JUL1985 12:00:00)-Water Temperature (C)]]*OO[[#This Row],[67]]</f>
        <v>9.2695355189937505E-8</v>
      </c>
      <c r="BR121" s="10">
        <f>3/24000000*OO[[#This Row],[126 (04JUL1985 15:00:00)-Water Temperature (C)]]*OO[[#This Row],[68]]</f>
        <v>8.7460306473399993E-8</v>
      </c>
      <c r="BS121" s="10">
        <f>3/24000000*OO[[#This Row],[127 (04JUL1985 18:00:00)-Water Temperature (C)]]*OO[[#This Row],[69]]</f>
        <v>8.0453700273600004E-8</v>
      </c>
      <c r="BT121" s="10">
        <f>3/24000000*OO[[#This Row],[128 (04JUL1985 21:00:00)-Water Temperature (C)]]*OO[[#This Row],[70]]</f>
        <v>7.4183855642024995E-8</v>
      </c>
      <c r="BU121" s="10">
        <f>3/24000000*OO[[#This Row],[129 (05JUL1985 00:00:00)-Water Temperature (C)]]*OO[[#This Row],[71]]</f>
        <v>6.9354768370274994E-8</v>
      </c>
      <c r="BV121" s="10">
        <f>3/24000000*OO[[#This Row],[130 (05JUL1985 03:00:00)-Water Temperature (C)]]*OO[[#This Row],[72]]</f>
        <v>6.7708091049225001E-8</v>
      </c>
      <c r="BW121" s="10">
        <f>3/24000000*OO[[#This Row],[131 (05JUL1985 06:00:00)-Water Temperature (C)]]*OO[[#This Row],[73]]</f>
        <v>6.6498839049125003E-8</v>
      </c>
      <c r="BX121" s="10">
        <f>3/24000000*OO[[#This Row],[132 (05JUL1985 09:00:00)-Water Temperature (C)]]*OO[[#This Row],[74]]</f>
        <v>6.5258708714549995E-8</v>
      </c>
      <c r="BY121" s="10">
        <f>3/24000000*OO[[#This Row],[133 (05JUL1985 12:00:00)-Water Temperature (C)]]*OO[[#This Row],[75]]</f>
        <v>6.3005815541200008E-8</v>
      </c>
      <c r="BZ121" s="10">
        <f>3/24000000*OO[[#This Row],[134 (05JUL1985 15:00:00)-Water Temperature (C)]]*OO[[#This Row],[76]]</f>
        <v>5.8410953026312497E-8</v>
      </c>
      <c r="CA121" s="10">
        <f>3/24000000*OO[[#This Row],[135 (05JUL1985 18:00:00)-Water Temperature (C)]]*OO[[#This Row],[77]]</f>
        <v>5.2916877575687498E-8</v>
      </c>
      <c r="CB121" s="10">
        <f>3/24000000*OO[[#This Row],[136 (05JUL1985 21:00:00)-Water Temperature (C)]]*OO[[#This Row],[78]]</f>
        <v>4.7874845011624995E-8</v>
      </c>
      <c r="CC121" s="10">
        <f>3/24000000*OO[[#This Row],[137 (06JUL1985 00:00:00)-Water Temperature (C)]]*OO[[#This Row],[79]]</f>
        <v>4.3953256279874997E-8</v>
      </c>
      <c r="CD121" s="10">
        <f>3/24000000*OO[[#This Row],[138 (06JUL1985 03:00:00)-Water Temperature (C)]]*OO[[#This Row],[80]]</f>
        <v>4.2575440151450004E-8</v>
      </c>
      <c r="CE121" s="10">
        <f>3/24000000*OO[[#This Row],[139 (06JUL1985 06:00:00)-Water Temperature (C)]]*OO[[#This Row],[81]]</f>
        <v>4.2510281099099998E-8</v>
      </c>
      <c r="CF121" s="10">
        <f>3/24000000*OO[[#This Row],[140 (06JUL1985 09:00:00)-Water Temperature (C)]]*OO[[#This Row],[82]]</f>
        <v>4.2870928055737492E-8</v>
      </c>
      <c r="CG121" s="10">
        <f>3/24000000*OO[[#This Row],[141 (06JUL1985 12:00:00)-Water Temperature (C)]]*OO[[#This Row],[83]]</f>
        <v>4.2559957428187498E-8</v>
      </c>
      <c r="CH121" s="10">
        <f>3/24000000*OO[[#This Row],[142 (06JUL1985 15:00:00)-Water Temperature (C)]]*OO[[#This Row],[84]]</f>
        <v>4.0721875017500001E-8</v>
      </c>
      <c r="CI121" s="10">
        <f>3/24000000*OO[[#This Row],[143 (06JUL1985 18:00:00)-Water Temperature (C)]]*OO[[#This Row],[85]]</f>
        <v>3.7702225399650001E-8</v>
      </c>
      <c r="CJ121" s="10">
        <f>3/24000000*OO[[#This Row],[144 (06JUL1985 21:00:00)-Water Temperature (C)]]*OO[[#This Row],[86]]</f>
        <v>3.4629336231100002E-8</v>
      </c>
      <c r="CK121" s="10">
        <f>3/24000000*OO[[#This Row],[145 (07JUL1985 00:00:00)-Water Temperature (C)]]*OO[[#This Row],[87]]</f>
        <v>3.2038160272837502E-8</v>
      </c>
      <c r="CL121" s="10">
        <f>3/24000000*OO[[#This Row],[146 (07JUL1985 03:00:00)-Water Temperature (C)]]*OO[[#This Row],[88]]</f>
        <v>3.1321454314425001E-8</v>
      </c>
      <c r="CM121" s="10">
        <f>3/24000000*OO[[#This Row],[147 (07JUL1985 06:00:00)-Water Temperature (C)]]*OO[[#This Row],[89]]</f>
        <v>3.0883168370249999E-8</v>
      </c>
      <c r="CN121" s="10">
        <f>3/24000000*OO[[#This Row],[148 (07JUL1985 09:00:00)-Water Temperature (C)]]*OO[[#This Row],[90]]</f>
        <v>3.0268858663625001E-8</v>
      </c>
      <c r="CO121" s="10">
        <f>3/24000000*OO[[#This Row],[149 (07JUL1985 12:00:00)-Water Temperature (C)]]*OO[[#This Row],[91]]</f>
        <v>2.92536794081E-8</v>
      </c>
      <c r="CP121" s="10">
        <f>3/24000000*OO[[#This Row],[150 (07JUL1985 15:00:00)-Water Temperature (C)]]*OO[[#This Row],[92]]</f>
        <v>2.7863245529075001E-8</v>
      </c>
      <c r="CQ121" s="10">
        <f>3/24000000*OO[[#This Row],[151 (07JUL1985 18:00:00)-Water Temperature (C)]]*OO[[#This Row],[93]]</f>
        <v>2.60908156081125E-8</v>
      </c>
      <c r="CR121" s="10">
        <f>3/24000000*OO[[#This Row],[152 (07JUL1985 21:00:00)-Water Temperature (C)]]*OO[[#This Row],[94]]</f>
        <v>2.4398936767380002E-8</v>
      </c>
      <c r="CS121" s="10">
        <f>3/24000000*OO[[#This Row],[153 (08JUL1985 00:00:00)-Water Temperature (C)]]*OO[[#This Row],[95]]</f>
        <v>2.28523406046075E-8</v>
      </c>
      <c r="CT121" s="10">
        <f>3/24000000*OO[[#This Row],[154 (08JUL1985 03:00:00)-Water Temperature (C)]]*OO[[#This Row],[96]]</f>
        <v>2.2301288250360001E-8</v>
      </c>
      <c r="CU121" s="10">
        <f>3/24000000*OO[[#This Row],[155 (08JUL1985 06:00:00)-Water Temperature (C)]]*OO[[#This Row],[97]]</f>
        <v>2.2351202297500002E-8</v>
      </c>
      <c r="CV121" s="10">
        <f>3/24000000*OO[[#This Row],[156 (08JUL1985 09:00:00)-Water Temperature (C)]]*OO[[#This Row],[98]]</f>
        <v>2.2575039243018747E-8</v>
      </c>
      <c r="CW121" s="10">
        <f>3/24000000*OO[[#This Row],[157 (08JUL1985 12:00:00)-Water Temperature (C)]]*OO[[#This Row],[99]]</f>
        <v>2.26363092716875E-8</v>
      </c>
    </row>
    <row r="122" spans="1:101" x14ac:dyDescent="0.35">
      <c r="A122" t="s">
        <v>127</v>
      </c>
      <c r="B122">
        <v>821.17690000000005</v>
      </c>
      <c r="C122" s="10">
        <f>3/24*OO[[#This Row],[59 (26JUN1985 06:00:00)-Water Temperature (C)]]*OO[[#This Row],[1]]/SUM(OO[1])</f>
        <v>0</v>
      </c>
      <c r="D122" s="10">
        <f>3/24*OO[[#This Row],[60 (26JUN1985 09:00:00)-Water Temperature (C)]]*OO[[#This Row],[2]]/SUM(OO[2])</f>
        <v>0</v>
      </c>
      <c r="E122" s="10">
        <f>3/24*OO[[#This Row],[61 (26JUN1985 12:00:00)-Water Temperature (C)]]*OO[[#This Row],[3]]/SUM(OO[3])</f>
        <v>1.3298345113243999E-35</v>
      </c>
      <c r="F122" s="10">
        <f>3/24*OO[[#This Row],[62 (26JUN1985 15:00:00)-Water Temperature (C)]]*OO[[#This Row],[4]]/SUM(OO[4])</f>
        <v>2.2407356967173971E-23</v>
      </c>
      <c r="G122" s="10">
        <f>3/24*OO[[#This Row],[63 (26JUN1985 18:00:00)-Water Temperature (C)]]*OO[[#This Row],[5]]/SUM(OO[5])</f>
        <v>4.3780599054460158E-12</v>
      </c>
      <c r="H122" s="10">
        <f>3/24*OO[[#This Row],[64 (26JUN1985 21:00:00)-Water Temperature (C)]]*OO[[#This Row],[6]]/SUM(OO[6])</f>
        <v>6.5243405187824579E-6</v>
      </c>
      <c r="I122" s="10">
        <f>3/24*OO[[#This Row],[65 (27JUN1985 00:00:00)-Water Temperature (C)]]*OO[[#This Row],[7]]/SUM(OO[7])</f>
        <v>1.6284195340517051E-3</v>
      </c>
      <c r="J122" s="10">
        <f>3/24*OO[[#This Row],[66 (27JUN1985 03:00:00)-Water Temperature (C)]]*OO[[#This Row],[8]]/SUM(OO[8])</f>
        <v>2.6363277129183255E-2</v>
      </c>
      <c r="K122" s="10">
        <f>3/24*OO[[#This Row],[67 (27JUN1985 06:00:00)-Water Temperature (C)]]*OO[[#This Row],[9]]/SUM(OO[9])</f>
        <v>7.7479905077567093E-2</v>
      </c>
      <c r="L122" s="10">
        <f>3/24*OO[[#This Row],[68 (27JUN1985 09:00:00)-Water Temperature (C)]]*OO[[#This Row],[10]]/SUM(OO[10])</f>
        <v>7.016173261547072E-2</v>
      </c>
      <c r="M122" s="10">
        <f>3/24*OO[[#This Row],[69 (27JUN1985 12:00:00)-Water Temperature (C)]]*OO[[#This Row],[11]]/SUM(OO[11])</f>
        <v>2.7294046645416552E-2</v>
      </c>
      <c r="N122" s="10">
        <f>3/24*OO[[#This Row],[70 (27JUN1985 15:00:00)-Water Temperature (C)]]*OO[[#This Row],[12]]/SUM(OO[12])</f>
        <v>5.7974520053207679E-3</v>
      </c>
      <c r="O122" s="10">
        <f>3/24*OO[[#This Row],[71 (27JUN1985 18:00:00)-Water Temperature (C)]]*OO[[#This Row],[13]]/SUM(OO[13])</f>
        <v>8.6887940488833317E-4</v>
      </c>
      <c r="P122" s="10">
        <f>3/24*OO[[#This Row],[72 (27JUN1985 21:00:00)-Water Temperature (C)]]*OO[[#This Row],[14]]/SUM(OO[14])</f>
        <v>1.3811124009639945E-4</v>
      </c>
      <c r="Q122" s="10">
        <f>3/24*OO[[#This Row],[73 (28JUN1985 00:00:00)-Water Temperature (C)]]*OO[[#This Row],[15]]/SUM(OO[15])</f>
        <v>5.2245898198127981E-5</v>
      </c>
      <c r="R122" s="10">
        <f>3/24*OO[[#This Row],[74 (28JUN1985 03:00:00)-Water Temperature (C)]]*OO[[#This Row],[16]]/SUM(OO[16])</f>
        <v>4.6158626893707329E-5</v>
      </c>
      <c r="S122" s="10">
        <f>3/24*OO[[#This Row],[75 (28JUN1985 06:00:00)-Water Temperature (C)]]*OO[[#This Row],[17]]/SUM(OO[17])</f>
        <v>4.9415552106482718E-5</v>
      </c>
      <c r="T122" s="10">
        <f>3/24*OO[[#This Row],[76 (28JUN1985 09:00:00)-Water Temperature (C)]]*OO[[#This Row],[18]]/SUM(OO[18])</f>
        <v>5.1313996265683281E-5</v>
      </c>
      <c r="U122" s="10">
        <f>3/24*OO[[#This Row],[77 (28JUN1985 12:00:00)-Water Temperature (C)]]*OO[[#This Row],[19]]/SUM(OO[19])</f>
        <v>4.9272243284148129E-5</v>
      </c>
      <c r="V122" s="10">
        <f>3/24000000*OO[[#This Row],[78 (28JUN1985 15:00:00)-Water Temperature (C)]]*OO[[#This Row],[20]]</f>
        <v>4.3980376592249995E-5</v>
      </c>
      <c r="W122" s="10">
        <f>3/24000000*OO[[#This Row],[79 (28JUN1985 18:00:00)-Water Temperature (C)]]*OO[[#This Row],[21]]</f>
        <v>3.7791384957612497E-5</v>
      </c>
      <c r="X122" s="10">
        <f>3/24000000*OO[[#This Row],[80 (28JUN1985 21:00:00)-Water Temperature (C)]]*OO[[#This Row],[22]]</f>
        <v>3.2275396201125E-5</v>
      </c>
      <c r="Y122" s="10">
        <f>3/24000000*OO[[#This Row],[81 (29JUN1985 00:00:00)-Water Temperature (C)]]*OO[[#This Row],[23]]</f>
        <v>2.7923169049099992E-5</v>
      </c>
      <c r="Z122" s="10">
        <f>3/24000000*OO[[#This Row],[82 (29JUN1985 03:00:00)-Water Temperature (C)]]*OO[[#This Row],[24]]</f>
        <v>2.4897040839359999E-5</v>
      </c>
      <c r="AA122" s="10">
        <f>3/24000000*OO[[#This Row],[83 (29JUN1985 06:00:00)-Water Temperature (C)]]*OO[[#This Row],[25]]</f>
        <v>2.2014124588169994E-5</v>
      </c>
      <c r="AB122" s="10">
        <f>3/24000000*OO[[#This Row],[84 (29JUN1985 09:00:00)-Water Temperature (C)]]*OO[[#This Row],[26]]</f>
        <v>1.9979093469952501E-5</v>
      </c>
      <c r="AC122" s="10">
        <f>3/24000000*OO[[#This Row],[85 (29JUN1985 12:00:00)-Water Temperature (C)]]*OO[[#This Row],[27]]</f>
        <v>1.7855982816079999E-5</v>
      </c>
      <c r="AD122" s="10">
        <f>3/24000000*OO[[#This Row],[86 (29JUN1985 15:00:00)-Water Temperature (C)]]*OO[[#This Row],[28]]</f>
        <v>1.5413294476659999E-5</v>
      </c>
      <c r="AE122" s="10">
        <f>3/24000000*OO[[#This Row],[88 (29JUN1985 21:00:00)-Water Temperature (C)]]*OO[[#This Row],[30]]</f>
        <v>1.1229556271115E-5</v>
      </c>
      <c r="AF122" s="10">
        <f>3/24000000*OO[[#This Row],[88 (29JUN1985 21:00:00)-Water Temperature (C)]]*OO[[#This Row],[30]]</f>
        <v>1.1229556271115E-5</v>
      </c>
      <c r="AG122" s="10">
        <f>3/24000000*OO[[#This Row],[89 (30JUN1985 00:00:00)-Water Temperature (C)]]*OO[[#This Row],[31]]</f>
        <v>9.705830984077501E-6</v>
      </c>
      <c r="AH122" s="10">
        <f>3/24000000*OO[[#This Row],[90 (30JUN1985 03:00:00)-Water Temperature (C)]]*OO[[#This Row],[32]]</f>
        <v>8.8430049656849981E-6</v>
      </c>
      <c r="AI122" s="10">
        <f>3/24000000*OO[[#This Row],[91 (30JUN1985 06:00:00)-Water Temperature (C)]]*OO[[#This Row],[33]]</f>
        <v>8.1558496784437495E-6</v>
      </c>
      <c r="AJ122" s="10">
        <f>3/24000000*OO[[#This Row],[92 (30JUN1985 09:00:00)-Water Temperature (C)]]*OO[[#This Row],[34]]</f>
        <v>7.5085546568174997E-6</v>
      </c>
      <c r="AK122" s="10">
        <f>3/24000000*OO[[#This Row],[93 (30JUN1985 12:00:00)-Water Temperature (C)]]*OO[[#This Row],[35]]</f>
        <v>6.7969712518500004E-6</v>
      </c>
      <c r="AL122" s="10">
        <f>3/24000000*OO[[#This Row],[94 (30JUN1985 15:00:00)-Water Temperature (C)]]*OO[[#This Row],[36]]</f>
        <v>5.8816959512949997E-6</v>
      </c>
      <c r="AM122" s="10">
        <f>3/24000000*OO[[#This Row],[95 (30JUN1985 18:00:00)-Water Temperature (C)]]*OO[[#This Row],[37]]</f>
        <v>4.9706605624375006E-6</v>
      </c>
      <c r="AN122" s="10">
        <f>3/24000000*OO[[#This Row],[96 (30JUN1985 21:00:00)-Water Temperature (C)]]*OO[[#This Row],[38]]</f>
        <v>4.2205817905387495E-6</v>
      </c>
      <c r="AO122" s="10">
        <f>3/24000000*OO[[#This Row],[97 (01JUL1985 00:00:00)-Water Temperature (C)]]*OO[[#This Row],[39]]</f>
        <v>3.61246605621E-6</v>
      </c>
      <c r="AP122" s="10">
        <f>3/24000000*OO[[#This Row],[98 (01JUL1985 03:00:00)-Water Temperature (C)]]*OO[[#This Row],[40]]</f>
        <v>3.2071168877625E-6</v>
      </c>
      <c r="AQ122" s="10">
        <f>3/24000000*OO[[#This Row],[99 (01JUL1985 06:00:00)-Water Temperature (C)]]*OO[[#This Row],[41]]</f>
        <v>2.8271396656537496E-6</v>
      </c>
      <c r="AR122" s="10">
        <f>3/24000000*OO[[#This Row],[100 (01JUL1985 09:00:00)-Water Temperature (C)]]*OO[[#This Row],[42]]</f>
        <v>2.3808635931262497E-6</v>
      </c>
      <c r="AS122" s="10">
        <f>3/24000000*OO[[#This Row],[101 (01JUL1985 12:00:00)-Water Temperature (C)]]*OO[[#This Row],[43]]</f>
        <v>1.8675593169187501E-6</v>
      </c>
      <c r="AT122" s="10">
        <f>3/24000000*OO[[#This Row],[102 (01JUL1985 15:00:00)-Water Temperature (C)]]*OO[[#This Row],[44]]</f>
        <v>1.3569522120096248E-6</v>
      </c>
      <c r="AU122" s="10">
        <f>3/24000000*OO[[#This Row],[103 (01JUL1985 18:00:00)-Water Temperature (C)]]*OO[[#This Row],[45]]</f>
        <v>9.4971432786749988E-7</v>
      </c>
      <c r="AV122" s="10">
        <f>3/24000000*OO[[#This Row],[104 (01JUL1985 21:00:00)-Water Temperature (C)]]*OO[[#This Row],[46]]</f>
        <v>6.7560835320750005E-7</v>
      </c>
      <c r="AW122" s="10">
        <f>3/24000000*OO[[#This Row],[105 (02JUL1985 00:00:00)-Water Temperature (C)]]*OO[[#This Row],[47]]</f>
        <v>5.0975013091787499E-7</v>
      </c>
      <c r="AX122" s="10">
        <f>3/24000000*OO[[#This Row],[106 (02JUL1985 03:00:00)-Water Temperature (C)]]*OO[[#This Row],[48]]</f>
        <v>4.2364236232500002E-7</v>
      </c>
      <c r="AY122" s="10">
        <f>3/24000000*OO[[#This Row],[107 (02JUL1985 06:00:00)-Water Temperature (C)]]*OO[[#This Row],[49]]</f>
        <v>3.7605604784287497E-7</v>
      </c>
      <c r="AZ122" s="10">
        <f>3/24000000*OO[[#This Row],[108 (02JUL1985 09:00:00)-Water Temperature (C)]]*OO[[#This Row],[50]]</f>
        <v>3.4626806244800001E-7</v>
      </c>
      <c r="BA122" s="10">
        <f>3/24000000*OO[[#This Row],[109 (02JUL1985 12:00:00)-Water Temperature (C)]]*OO[[#This Row],[51]]</f>
        <v>3.1776935794012501E-7</v>
      </c>
      <c r="BB122" s="10">
        <f>3/24000000*OO[[#This Row],[110 (02JUL1985 15:00:00)-Water Temperature (C)]]*OO[[#This Row],[52]]</f>
        <v>2.8203132125699998E-7</v>
      </c>
      <c r="BC122" s="10">
        <f>3/24000000*OO[[#This Row],[111 (02JUL1985 18:00:00)-Water Temperature (C)]]*OO[[#This Row],[53]]</f>
        <v>2.4211765023250001E-7</v>
      </c>
      <c r="BD122" s="10">
        <f>3/24000000*OO[[#This Row],[112 (02JUL1985 21:00:00)-Water Temperature (C)]]*OO[[#This Row],[54]]</f>
        <v>2.0981420462762497E-7</v>
      </c>
      <c r="BE122" s="10">
        <f>3/24000000*OO[[#This Row],[113 (03JUL1985 00:00:00)-Water Temperature (C)]]*OO[[#This Row],[55]]</f>
        <v>1.8634261459165002E-7</v>
      </c>
      <c r="BF122" s="10">
        <f>3/24000000*OO[[#This Row],[114 (03JUL1985 03:00:00)-Water Temperature (C)]]*OO[[#This Row],[56]]</f>
        <v>1.747910448805625E-7</v>
      </c>
      <c r="BG122" s="10">
        <f>3/24000000*OO[[#This Row],[115 (03JUL1985 06:00:00)-Water Temperature (C)]]*OO[[#This Row],[57]]</f>
        <v>1.7241040407675003E-7</v>
      </c>
      <c r="BH122" s="10">
        <f>3/24000000*OO[[#This Row],[116 (03JUL1985 09:00:00)-Water Temperature (C)]]*OO[[#This Row],[58]]</f>
        <v>1.7319867708262497E-7</v>
      </c>
      <c r="BI122" s="10">
        <f>3/24000000*OO[[#This Row],[117 (03JUL1985 12:00:00)-Water Temperature (C)]]*OO[[#This Row],[59]]</f>
        <v>1.7403433832715E-7</v>
      </c>
      <c r="BJ122" s="10">
        <f>3/24000000*OO[[#This Row],[118 (03JUL1985 15:00:00)-Water Temperature (C)]]*OO[[#This Row],[60]]</f>
        <v>1.6952077786035001E-7</v>
      </c>
      <c r="BK122" s="10">
        <f>3/24000000*OO[[#This Row],[119 (03JUL1985 18:00:00)-Water Temperature (C)]]*OO[[#This Row],[61]]</f>
        <v>1.5911769245512499E-7</v>
      </c>
      <c r="BL122" s="10">
        <f>3/24000000*OO[[#This Row],[120 (03JUL1985 21:00:00)-Water Temperature (C)]]*OO[[#This Row],[62]]</f>
        <v>1.4678054440874997E-7</v>
      </c>
      <c r="BM122" s="10">
        <f>3/24000000*OO[[#This Row],[121 (04JUL1985 00:00:00)-Water Temperature (C)]]*OO[[#This Row],[63]]</f>
        <v>1.3549132144918748E-7</v>
      </c>
      <c r="BN122" s="10">
        <f>3/24000000*OO[[#This Row],[122 (04JUL1985 03:00:00)-Water Temperature (C)]]*OO[[#This Row],[64]]</f>
        <v>1.3163611901159997E-7</v>
      </c>
      <c r="BO122" s="10">
        <f>3/24000000*OO[[#This Row],[123 (04JUL1985 06:00:00)-Water Temperature (C)]]*OO[[#This Row],[65]]</f>
        <v>1.3112867963559998E-7</v>
      </c>
      <c r="BP122" s="10">
        <f>3/24000000*OO[[#This Row],[124 (04JUL1985 09:00:00)-Water Temperature (C)]]*OO[[#This Row],[66]]</f>
        <v>1.31380431087425E-7</v>
      </c>
      <c r="BQ122" s="10">
        <f>3/24000000*OO[[#This Row],[125 (04JUL1985 12:00:00)-Water Temperature (C)]]*OO[[#This Row],[67]]</f>
        <v>1.280170883086875E-7</v>
      </c>
      <c r="BR122" s="10">
        <f>3/24000000*OO[[#This Row],[126 (04JUL1985 15:00:00)-Water Temperature (C)]]*OO[[#This Row],[68]]</f>
        <v>1.2094680346004999E-7</v>
      </c>
      <c r="BS122" s="10">
        <f>3/24000000*OO[[#This Row],[127 (04JUL1985 18:00:00)-Water Temperature (C)]]*OO[[#This Row],[69]]</f>
        <v>1.1128844637749999E-7</v>
      </c>
      <c r="BT122" s="10">
        <f>3/24000000*OO[[#This Row],[128 (04JUL1985 21:00:00)-Water Temperature (C)]]*OO[[#This Row],[70]]</f>
        <v>1.0260510320807498E-7</v>
      </c>
      <c r="BU122" s="10">
        <f>3/24000000*OO[[#This Row],[129 (05JUL1985 00:00:00)-Water Temperature (C)]]*OO[[#This Row],[71]]</f>
        <v>9.5884276231125005E-8</v>
      </c>
      <c r="BV122" s="10">
        <f>3/24000000*OO[[#This Row],[130 (05JUL1985 03:00:00)-Water Temperature (C)]]*OO[[#This Row],[72]]</f>
        <v>9.3603633620099984E-8</v>
      </c>
      <c r="BW122" s="10">
        <f>3/24000000*OO[[#This Row],[131 (05JUL1985 06:00:00)-Water Temperature (C)]]*OO[[#This Row],[73]]</f>
        <v>9.1910901661599985E-8</v>
      </c>
      <c r="BX122" s="10">
        <f>3/24000000*OO[[#This Row],[132 (05JUL1985 09:00:00)-Water Temperature (C)]]*OO[[#This Row],[74]]</f>
        <v>9.0229012509637487E-8</v>
      </c>
      <c r="BY122" s="10">
        <f>3/24000000*OO[[#This Row],[133 (05JUL1985 12:00:00)-Water Temperature (C)]]*OO[[#This Row],[75]]</f>
        <v>8.7201295636274989E-8</v>
      </c>
      <c r="BZ122" s="10">
        <f>3/24000000*OO[[#This Row],[134 (05JUL1985 15:00:00)-Water Temperature (C)]]*OO[[#This Row],[76]]</f>
        <v>8.0933689942299999E-8</v>
      </c>
      <c r="CA122" s="10">
        <f>3/24000000*OO[[#This Row],[135 (05JUL1985 18:00:00)-Water Temperature (C)]]*OO[[#This Row],[77]]</f>
        <v>7.3347392650000015E-8</v>
      </c>
      <c r="CB122" s="10">
        <f>3/24000000*OO[[#This Row],[136 (05JUL1985 21:00:00)-Water Temperature (C)]]*OO[[#This Row],[78]]</f>
        <v>6.6364547177049987E-8</v>
      </c>
      <c r="CC122" s="10">
        <f>3/24000000*OO[[#This Row],[137 (06JUL1985 00:00:00)-Water Temperature (C)]]*OO[[#This Row],[79]]</f>
        <v>6.0879674712687495E-8</v>
      </c>
      <c r="CD122" s="10">
        <f>3/24000000*OO[[#This Row],[138 (06JUL1985 03:00:00)-Water Temperature (C)]]*OO[[#This Row],[80]]</f>
        <v>5.8874544188399996E-8</v>
      </c>
      <c r="CE122" s="10">
        <f>3/24000000*OO[[#This Row],[139 (06JUL1985 06:00:00)-Water Temperature (C)]]*OO[[#This Row],[81]]</f>
        <v>5.8693577362199987E-8</v>
      </c>
      <c r="CF122" s="10">
        <f>3/24000000*OO[[#This Row],[140 (06JUL1985 09:00:00)-Water Temperature (C)]]*OO[[#This Row],[82]]</f>
        <v>5.9153981800012493E-8</v>
      </c>
      <c r="CG122" s="10">
        <f>3/24000000*OO[[#This Row],[141 (06JUL1985 12:00:00)-Water Temperature (C)]]*OO[[#This Row],[83]]</f>
        <v>5.8744588203674997E-8</v>
      </c>
      <c r="CH122" s="10">
        <f>3/24000000*OO[[#This Row],[142 (06JUL1985 15:00:00)-Water Temperature (C)]]*OO[[#This Row],[84]]</f>
        <v>5.6266461231837497E-8</v>
      </c>
      <c r="CI122" s="10">
        <f>3/24000000*OO[[#This Row],[143 (06JUL1985 18:00:00)-Water Temperature (C)]]*OO[[#This Row],[85]]</f>
        <v>5.2135754804249987E-8</v>
      </c>
      <c r="CJ122" s="10">
        <f>3/24000000*OO[[#This Row],[144 (06JUL1985 21:00:00)-Water Temperature (C)]]*OO[[#This Row],[86]]</f>
        <v>4.7915213126675002E-8</v>
      </c>
      <c r="CK122" s="10">
        <f>3/24000000*OO[[#This Row],[145 (07JUL1985 00:00:00)-Water Temperature (C)]]*OO[[#This Row],[87]]</f>
        <v>4.4308272623275003E-8</v>
      </c>
      <c r="CL122" s="10">
        <f>3/24000000*OO[[#This Row],[146 (07JUL1985 03:00:00)-Water Temperature (C)]]*OO[[#This Row],[88]]</f>
        <v>4.3255553964125002E-8</v>
      </c>
      <c r="CM122" s="10">
        <f>3/24000000*OO[[#This Row],[147 (07JUL1985 06:00:00)-Water Temperature (C)]]*OO[[#This Row],[89]]</f>
        <v>4.2596468731249999E-8</v>
      </c>
      <c r="CN122" s="10">
        <f>3/24000000*OO[[#This Row],[148 (07JUL1985 09:00:00)-Water Temperature (C)]]*OO[[#This Row],[90]]</f>
        <v>4.1732953442374996E-8</v>
      </c>
      <c r="CO122" s="10">
        <f>3/24000000*OO[[#This Row],[149 (07JUL1985 12:00:00)-Water Temperature (C)]]*OO[[#This Row],[91]]</f>
        <v>4.0362807416137497E-8</v>
      </c>
      <c r="CP122" s="10">
        <f>3/24000000*OO[[#This Row],[150 (07JUL1985 15:00:00)-Water Temperature (C)]]*OO[[#This Row],[92]]</f>
        <v>3.8507116074350004E-8</v>
      </c>
      <c r="CQ122" s="10">
        <f>3/24000000*OO[[#This Row],[151 (07JUL1985 18:00:00)-Water Temperature (C)]]*OO[[#This Row],[93]]</f>
        <v>3.6053251229187497E-8</v>
      </c>
      <c r="CR122" s="10">
        <f>3/24000000*OO[[#This Row],[152 (07JUL1985 21:00:00)-Water Temperature (C)]]*OO[[#This Row],[94]]</f>
        <v>3.3727720547500001E-8</v>
      </c>
      <c r="CS122" s="10">
        <f>3/24000000*OO[[#This Row],[153 (08JUL1985 00:00:00)-Water Temperature (C)]]*OO[[#This Row],[95]]</f>
        <v>3.1614771804737494E-8</v>
      </c>
      <c r="CT122" s="10">
        <f>3/24000000*OO[[#This Row],[154 (08JUL1985 03:00:00)-Water Temperature (C)]]*OO[[#This Row],[96]]</f>
        <v>3.0861832456399995E-8</v>
      </c>
      <c r="CU122" s="10">
        <f>3/24000000*OO[[#This Row],[155 (08JUL1985 06:00:00)-Water Temperature (C)]]*OO[[#This Row],[97]]</f>
        <v>3.0894390352887502E-8</v>
      </c>
      <c r="CV122" s="10">
        <f>3/24000000*OO[[#This Row],[156 (08JUL1985 09:00:00)-Water Temperature (C)]]*OO[[#This Row],[98]]</f>
        <v>3.1155130349537501E-8</v>
      </c>
      <c r="CW122" s="10">
        <f>3/24000000*OO[[#This Row],[157 (08JUL1985 12:00:00)-Water Temperature (C)]]*OO[[#This Row],[99]]</f>
        <v>3.1230148859799994E-8</v>
      </c>
    </row>
    <row r="123" spans="1:101" x14ac:dyDescent="0.35">
      <c r="A123" t="s">
        <v>128</v>
      </c>
      <c r="B123">
        <v>902.09829999999999</v>
      </c>
      <c r="C123" s="10">
        <f>3/24*OO[[#This Row],[59 (26JUN1985 06:00:00)-Water Temperature (C)]]*OO[[#This Row],[1]]/SUM(OO[1])</f>
        <v>0</v>
      </c>
      <c r="D123" s="10">
        <f>3/24*OO[[#This Row],[60 (26JUN1985 09:00:00)-Water Temperature (C)]]*OO[[#This Row],[2]]/SUM(OO[2])</f>
        <v>0</v>
      </c>
      <c r="E123" s="10">
        <f>3/24*OO[[#This Row],[61 (26JUN1985 12:00:00)-Water Temperature (C)]]*OO[[#This Row],[3]]/SUM(OO[3])</f>
        <v>2.2751915869645786E-36</v>
      </c>
      <c r="F123" s="10">
        <f>3/24*OO[[#This Row],[62 (26JUN1985 15:00:00)-Water Temperature (C)]]*OO[[#This Row],[4]]/SUM(OO[4])</f>
        <v>4.2892639450171871E-24</v>
      </c>
      <c r="G123" s="10">
        <f>3/24*OO[[#This Row],[63 (26JUN1985 18:00:00)-Water Temperature (C)]]*OO[[#This Row],[5]]/SUM(OO[5])</f>
        <v>8.0325209735064454E-13</v>
      </c>
      <c r="H123" s="10">
        <f>3/24*OO[[#This Row],[64 (26JUN1985 21:00:00)-Water Temperature (C)]]*OO[[#This Row],[6]]/SUM(OO[6])</f>
        <v>4.1870436253646029E-6</v>
      </c>
      <c r="I123" s="10">
        <f>3/24*OO[[#This Row],[65 (27JUN1985 00:00:00)-Water Temperature (C)]]*OO[[#This Row],[7]]/SUM(OO[7])</f>
        <v>1.3817438382183534E-3</v>
      </c>
      <c r="J123" s="10">
        <f>3/24*OO[[#This Row],[66 (27JUN1985 03:00:00)-Water Temperature (C)]]*OO[[#This Row],[8]]/SUM(OO[8])</f>
        <v>2.6696137100363435E-2</v>
      </c>
      <c r="K123" s="10">
        <f>3/24*OO[[#This Row],[67 (27JUN1985 06:00:00)-Water Temperature (C)]]*OO[[#This Row],[9]]/SUM(OO[9])</f>
        <v>8.946757038218886E-2</v>
      </c>
      <c r="L123" s="10">
        <f>3/24*OO[[#This Row],[68 (27JUN1985 09:00:00)-Water Temperature (C)]]*OO[[#This Row],[10]]/SUM(OO[10])</f>
        <v>8.9652033687718458E-2</v>
      </c>
      <c r="M123" s="10">
        <f>3/24*OO[[#This Row],[69 (27JUN1985 12:00:00)-Water Temperature (C)]]*OO[[#This Row],[11]]/SUM(OO[11])</f>
        <v>3.7730478648127654E-2</v>
      </c>
      <c r="N123" s="10">
        <f>3/24*OO[[#This Row],[70 (27JUN1985 15:00:00)-Water Temperature (C)]]*OO[[#This Row],[12]]/SUM(OO[12])</f>
        <v>8.4830945544125784E-3</v>
      </c>
      <c r="O123" s="10">
        <f>3/24*OO[[#This Row],[71 (27JUN1985 18:00:00)-Water Temperature (C)]]*OO[[#This Row],[13]]/SUM(OO[13])</f>
        <v>1.3108443939097555E-3</v>
      </c>
      <c r="P123" s="10">
        <f>3/24*OO[[#This Row],[72 (27JUN1985 21:00:00)-Water Temperature (C)]]*OO[[#This Row],[14]]/SUM(OO[14])</f>
        <v>2.0118235020941642E-4</v>
      </c>
      <c r="Q123" s="10">
        <f>3/24*OO[[#This Row],[73 (28JUN1985 00:00:00)-Water Temperature (C)]]*OO[[#This Row],[15]]/SUM(OO[15])</f>
        <v>6.7788750676321663E-5</v>
      </c>
      <c r="R123" s="10">
        <f>3/24*OO[[#This Row],[74 (28JUN1985 03:00:00)-Water Temperature (C)]]*OO[[#This Row],[16]]/SUM(OO[16])</f>
        <v>5.7059039008353883E-5</v>
      </c>
      <c r="S123" s="10">
        <f>3/24*OO[[#This Row],[75 (28JUN1985 06:00:00)-Water Temperature (C)]]*OO[[#This Row],[17]]/SUM(OO[17])</f>
        <v>6.1039454488097977E-5</v>
      </c>
      <c r="T123" s="10">
        <f>3/24*OO[[#This Row],[76 (28JUN1985 09:00:00)-Water Temperature (C)]]*OO[[#This Row],[18]]/SUM(OO[18])</f>
        <v>6.4120635805522708E-5</v>
      </c>
      <c r="U123" s="10">
        <f>3/24*OO[[#This Row],[77 (28JUN1985 12:00:00)-Water Temperature (C)]]*OO[[#This Row],[19]]/SUM(OO[19])</f>
        <v>6.2371559248116352E-5</v>
      </c>
      <c r="V123" s="10">
        <f>3/24000000*OO[[#This Row],[78 (28JUN1985 15:00:00)-Water Temperature (C)]]*OO[[#This Row],[20]]</f>
        <v>5.6255771962774997E-5</v>
      </c>
      <c r="W123" s="10">
        <f>3/24000000*OO[[#This Row],[79 (28JUN1985 18:00:00)-Water Temperature (C)]]*OO[[#This Row],[21]]</f>
        <v>4.8684899916600003E-5</v>
      </c>
      <c r="X123" s="10">
        <f>3/24000000*OO[[#This Row],[80 (28JUN1985 21:00:00)-Water Temperature (C)]]*OO[[#This Row],[22]]</f>
        <v>4.1822315483987506E-5</v>
      </c>
      <c r="Y123" s="10">
        <f>3/24000000*OO[[#This Row],[81 (29JUN1985 00:00:00)-Water Temperature (C)]]*OO[[#This Row],[23]]</f>
        <v>3.6383814994912507E-5</v>
      </c>
      <c r="Z123" s="10">
        <f>3/24000000*OO[[#This Row],[82 (29JUN1985 03:00:00)-Water Temperature (C)]]*OO[[#This Row],[24]]</f>
        <v>3.2595831685462499E-5</v>
      </c>
      <c r="AA123" s="10">
        <f>3/24000000*OO[[#This Row],[83 (29JUN1985 06:00:00)-Water Temperature (C)]]*OO[[#This Row],[25]]</f>
        <v>2.8958895681375002E-5</v>
      </c>
      <c r="AB123" s="10">
        <f>3/24000000*OO[[#This Row],[84 (29JUN1985 09:00:00)-Water Temperature (C)]]*OO[[#This Row],[26]]</f>
        <v>2.6439942036600001E-5</v>
      </c>
      <c r="AC123" s="10">
        <f>3/24000000*OO[[#This Row],[85 (29JUN1985 12:00:00)-Water Temperature (C)]]*OO[[#This Row],[27]]</f>
        <v>2.3825033598756247E-5</v>
      </c>
      <c r="AD123" s="10">
        <f>3/24000000*OO[[#This Row],[86 (29JUN1985 15:00:00)-Water Temperature (C)]]*OO[[#This Row],[28]]</f>
        <v>2.0720345212874997E-5</v>
      </c>
      <c r="AE123" s="10">
        <f>3/24000000*OO[[#This Row],[88 (29JUN1985 21:00:00)-Water Temperature (C)]]*OO[[#This Row],[30]]</f>
        <v>1.5287863500524998E-5</v>
      </c>
      <c r="AF123" s="10">
        <f>3/24000000*OO[[#This Row],[88 (29JUN1985 21:00:00)-Water Temperature (C)]]*OO[[#This Row],[30]]</f>
        <v>1.5287863500524998E-5</v>
      </c>
      <c r="AG123" s="10">
        <f>3/24000000*OO[[#This Row],[89 (30JUN1985 00:00:00)-Water Temperature (C)]]*OO[[#This Row],[31]]</f>
        <v>1.3261015790505001E-5</v>
      </c>
      <c r="AH123" s="10">
        <f>3/24000000*OO[[#This Row],[90 (30JUN1985 03:00:00)-Water Temperature (C)]]*OO[[#This Row],[32]]</f>
        <v>1.2124561303399999E-5</v>
      </c>
      <c r="AI123" s="10">
        <f>3/24000000*OO[[#This Row],[91 (30JUN1985 06:00:00)-Water Temperature (C)]]*OO[[#This Row],[33]]</f>
        <v>1.1232149827495E-5</v>
      </c>
      <c r="AJ123" s="10">
        <f>3/24000000*OO[[#This Row],[92 (30JUN1985 09:00:00)-Water Temperature (C)]]*OO[[#This Row],[34]]</f>
        <v>1.039459751625E-5</v>
      </c>
      <c r="AK123" s="10">
        <f>3/24000000*OO[[#This Row],[93 (30JUN1985 12:00:00)-Water Temperature (C)]]*OO[[#This Row],[35]]</f>
        <v>9.4790317798574984E-6</v>
      </c>
      <c r="AL123" s="10">
        <f>3/24000000*OO[[#This Row],[94 (30JUN1985 15:00:00)-Water Temperature (C)]]*OO[[#This Row],[36]]</f>
        <v>8.2646662955862494E-6</v>
      </c>
      <c r="AM123" s="10">
        <f>3/24000000*OO[[#This Row],[95 (30JUN1985 18:00:00)-Water Temperature (C)]]*OO[[#This Row],[37]]</f>
        <v>7.0234827676199998E-6</v>
      </c>
      <c r="AN123" s="10">
        <f>3/24000000*OO[[#This Row],[96 (30JUN1985 21:00:00)-Water Temperature (C)]]*OO[[#This Row],[38]]</f>
        <v>5.9973719846624996E-6</v>
      </c>
      <c r="AO123" s="10">
        <f>3/24000000*OO[[#This Row],[97 (01JUL1985 00:00:00)-Water Temperature (C)]]*OO[[#This Row],[39]]</f>
        <v>5.1531154126099995E-6</v>
      </c>
      <c r="AP123" s="10">
        <f>3/24000000*OO[[#This Row],[98 (01JUL1985 03:00:00)-Water Temperature (C)]]*OO[[#This Row],[40]]</f>
        <v>4.5806706877949998E-6</v>
      </c>
      <c r="AQ123" s="10">
        <f>3/24000000*OO[[#This Row],[99 (01JUL1985 06:00:00)-Water Temperature (C)]]*OO[[#This Row],[41]]</f>
        <v>4.0561731568049996E-6</v>
      </c>
      <c r="AR123" s="10">
        <f>3/24000000*OO[[#This Row],[100 (01JUL1985 09:00:00)-Water Temperature (C)]]*OO[[#This Row],[42]]</f>
        <v>3.4409964684150005E-6</v>
      </c>
      <c r="AS123" s="10">
        <f>3/24000000*OO[[#This Row],[101 (01JUL1985 12:00:00)-Water Temperature (C)]]*OO[[#This Row],[43]]</f>
        <v>2.7288300321969997E-6</v>
      </c>
      <c r="AT123" s="10">
        <f>3/24000000*OO[[#This Row],[102 (01JUL1985 15:00:00)-Water Temperature (C)]]*OO[[#This Row],[44]]</f>
        <v>2.00034311536675E-6</v>
      </c>
      <c r="AU123" s="10">
        <f>3/24000000*OO[[#This Row],[103 (01JUL1985 18:00:00)-Water Temperature (C)]]*OO[[#This Row],[45]]</f>
        <v>1.4037025353292502E-6</v>
      </c>
      <c r="AV123" s="10">
        <f>3/24000000*OO[[#This Row],[104 (01JUL1985 21:00:00)-Water Temperature (C)]]*OO[[#This Row],[46]]</f>
        <v>9.9533016011499992E-7</v>
      </c>
      <c r="AW123" s="10">
        <f>3/24000000*OO[[#This Row],[105 (02JUL1985 00:00:00)-Water Temperature (C)]]*OO[[#This Row],[47]]</f>
        <v>7.4534539955512509E-7</v>
      </c>
      <c r="AX123" s="10">
        <f>3/24000000*OO[[#This Row],[106 (02JUL1985 03:00:00)-Water Temperature (C)]]*OO[[#This Row],[48]]</f>
        <v>6.1445651055299997E-7</v>
      </c>
      <c r="AY123" s="10">
        <f>3/24000000*OO[[#This Row],[107 (02JUL1985 06:00:00)-Water Temperature (C)]]*OO[[#This Row],[49]]</f>
        <v>5.4209662422299995E-7</v>
      </c>
      <c r="AZ123" s="10">
        <f>3/24000000*OO[[#This Row],[108 (02JUL1985 09:00:00)-Water Temperature (C)]]*OO[[#This Row],[50]]</f>
        <v>4.9777317089625001E-7</v>
      </c>
      <c r="BA123" s="10">
        <f>3/24000000*OO[[#This Row],[109 (02JUL1985 12:00:00)-Water Temperature (C)]]*OO[[#This Row],[51]]</f>
        <v>4.56888849174875E-7</v>
      </c>
      <c r="BB123" s="10">
        <f>3/24000000*OO[[#This Row],[110 (02JUL1985 15:00:00)-Water Temperature (C)]]*OO[[#This Row],[52]]</f>
        <v>4.0607386769999997E-7</v>
      </c>
      <c r="BC123" s="10">
        <f>3/24000000*OO[[#This Row],[111 (02JUL1985 18:00:00)-Water Temperature (C)]]*OO[[#This Row],[53]]</f>
        <v>3.4841470810999995E-7</v>
      </c>
      <c r="BD123" s="10">
        <f>3/24000000*OO[[#This Row],[112 (02JUL1985 21:00:00)-Water Temperature (C)]]*OO[[#This Row],[54]]</f>
        <v>3.0148483868637499E-7</v>
      </c>
      <c r="BE123" s="10">
        <f>3/24000000*OO[[#This Row],[113 (03JUL1985 00:00:00)-Water Temperature (C)]]*OO[[#This Row],[55]]</f>
        <v>2.6697815191025002E-7</v>
      </c>
      <c r="BF123" s="10">
        <f>3/24000000*OO[[#This Row],[114 (03JUL1985 03:00:00)-Water Temperature (C)]]*OO[[#This Row],[56]]</f>
        <v>2.4933712250906248E-7</v>
      </c>
      <c r="BG123" s="10">
        <f>3/24000000*OO[[#This Row],[115 (03JUL1985 06:00:00)-Water Temperature (C)]]*OO[[#This Row],[57]]</f>
        <v>2.4504551517273746E-7</v>
      </c>
      <c r="BH123" s="10">
        <f>3/24000000*OO[[#This Row],[116 (03JUL1985 09:00:00)-Water Temperature (C)]]*OO[[#This Row],[58]]</f>
        <v>2.4579373694375001E-7</v>
      </c>
      <c r="BI123" s="10">
        <f>3/24000000*OO[[#This Row],[117 (03JUL1985 12:00:00)-Water Temperature (C)]]*OO[[#This Row],[59]]</f>
        <v>2.4695381802476248E-7</v>
      </c>
      <c r="BJ123" s="10">
        <f>3/24000000*OO[[#This Row],[118 (03JUL1985 15:00:00)-Water Temperature (C)]]*OO[[#This Row],[60]]</f>
        <v>2.4105388922641247E-7</v>
      </c>
      <c r="BK123" s="10">
        <f>3/24000000*OO[[#This Row],[119 (03JUL1985 18:00:00)-Water Temperature (C)]]*OO[[#This Row],[61]]</f>
        <v>2.2676204029494996E-7</v>
      </c>
      <c r="BL123" s="10">
        <f>3/24000000*OO[[#This Row],[120 (03JUL1985 21:00:00)-Water Temperature (C)]]*OO[[#This Row],[62]]</f>
        <v>2.0970946602059999E-7</v>
      </c>
      <c r="BM123" s="10">
        <f>3/24000000*OO[[#This Row],[121 (04JUL1985 00:00:00)-Water Temperature (C)]]*OO[[#This Row],[63]]</f>
        <v>1.9378138708754999E-7</v>
      </c>
      <c r="BN123" s="10">
        <f>3/24000000*OO[[#This Row],[122 (04JUL1985 03:00:00)-Water Temperature (C)]]*OO[[#This Row],[64]]</f>
        <v>1.8802796837879997E-7</v>
      </c>
      <c r="BO123" s="10">
        <f>3/24000000*OO[[#This Row],[123 (04JUL1985 06:00:00)-Water Temperature (C)]]*OO[[#This Row],[65]]</f>
        <v>1.8693468148765E-7</v>
      </c>
      <c r="BP123" s="10">
        <f>3/24000000*OO[[#This Row],[124 (04JUL1985 09:00:00)-Water Temperature (C)]]*OO[[#This Row],[66]]</f>
        <v>1.8718010165793751E-7</v>
      </c>
      <c r="BQ123" s="10">
        <f>3/24000000*OO[[#This Row],[125 (04JUL1985 12:00:00)-Water Temperature (C)]]*OO[[#This Row],[67]]</f>
        <v>1.825835913328E-7</v>
      </c>
      <c r="BR123" s="10">
        <f>3/24000000*OO[[#This Row],[126 (04JUL1985 15:00:00)-Water Temperature (C)]]*OO[[#This Row],[68]]</f>
        <v>1.7290696857997499E-7</v>
      </c>
      <c r="BS123" s="10">
        <f>3/24000000*OO[[#This Row],[127 (04JUL1985 18:00:00)-Water Temperature (C)]]*OO[[#This Row],[69]]</f>
        <v>1.5919712524316248E-7</v>
      </c>
      <c r="BT123" s="10">
        <f>3/24000000*OO[[#This Row],[128 (04JUL1985 21:00:00)-Water Temperature (C)]]*OO[[#This Row],[70]]</f>
        <v>1.4677119748012497E-7</v>
      </c>
      <c r="BU123" s="10">
        <f>3/24000000*OO[[#This Row],[129 (05JUL1985 00:00:00)-Water Temperature (C)]]*OO[[#This Row],[71]]</f>
        <v>1.3701293843224999E-7</v>
      </c>
      <c r="BV123" s="10">
        <f>3/24000000*OO[[#This Row],[130 (05JUL1985 03:00:00)-Water Temperature (C)]]*OO[[#This Row],[72]]</f>
        <v>1.3368436721981249E-7</v>
      </c>
      <c r="BW123" s="10">
        <f>3/24000000*OO[[#This Row],[131 (05JUL1985 06:00:00)-Water Temperature (C)]]*OO[[#This Row],[73]]</f>
        <v>1.3122673488234999E-7</v>
      </c>
      <c r="BX123" s="10">
        <f>3/24000000*OO[[#This Row],[132 (05JUL1985 09:00:00)-Water Temperature (C)]]*OO[[#This Row],[74]]</f>
        <v>1.288862942072E-7</v>
      </c>
      <c r="BY123" s="10">
        <f>3/24000000*OO[[#This Row],[133 (05JUL1985 12:00:00)-Water Temperature (C)]]*OO[[#This Row],[75]]</f>
        <v>1.2473695574339998E-7</v>
      </c>
      <c r="BZ123" s="10">
        <f>3/24000000*OO[[#This Row],[134 (05JUL1985 15:00:00)-Water Temperature (C)]]*OO[[#This Row],[76]]</f>
        <v>1.160313458826875E-7</v>
      </c>
      <c r="CA123" s="10">
        <f>3/24000000*OO[[#This Row],[135 (05JUL1985 18:00:00)-Water Temperature (C)]]*OO[[#This Row],[77]]</f>
        <v>1.05222190295775E-7</v>
      </c>
      <c r="CB123" s="10">
        <f>3/24000000*OO[[#This Row],[136 (05JUL1985 21:00:00)-Water Temperature (C)]]*OO[[#This Row],[78]]</f>
        <v>9.5217176050199978E-8</v>
      </c>
      <c r="CC123" s="10">
        <f>3/24000000*OO[[#This Row],[137 (06JUL1985 00:00:00)-Water Temperature (C)]]*OO[[#This Row],[79]]</f>
        <v>8.7220710217912478E-8</v>
      </c>
      <c r="CD123" s="10">
        <f>3/24000000*OO[[#This Row],[138 (06JUL1985 03:00:00)-Water Temperature (C)]]*OO[[#This Row],[80]]</f>
        <v>8.4134654188199995E-8</v>
      </c>
      <c r="CE123" s="10">
        <f>3/24000000*OO[[#This Row],[139 (06JUL1985 06:00:00)-Water Temperature (C)]]*OO[[#This Row],[81]]</f>
        <v>8.3682701809199992E-8</v>
      </c>
      <c r="CF123" s="10">
        <f>3/24000000*OO[[#This Row],[140 (06JUL1985 09:00:00)-Water Temperature (C)]]*OO[[#This Row],[82]]</f>
        <v>8.4263216235737496E-8</v>
      </c>
      <c r="CG123" s="10">
        <f>3/24000000*OO[[#This Row],[141 (06JUL1985 12:00:00)-Water Temperature (C)]]*OO[[#This Row],[83]]</f>
        <v>8.3728414716199987E-8</v>
      </c>
      <c r="CH123" s="10">
        <f>3/24000000*OO[[#This Row],[142 (06JUL1985 15:00:00)-Water Temperature (C)]]*OO[[#This Row],[84]]</f>
        <v>8.0362482303399992E-8</v>
      </c>
      <c r="CI123" s="10">
        <f>3/24000000*OO[[#This Row],[143 (06JUL1985 18:00:00)-Water Temperature (C)]]*OO[[#This Row],[85]]</f>
        <v>7.455527270358751E-8</v>
      </c>
      <c r="CJ123" s="10">
        <f>3/24000000*OO[[#This Row],[144 (06JUL1985 21:00:00)-Water Temperature (C)]]*OO[[#This Row],[86]]</f>
        <v>6.8579979497574999E-8</v>
      </c>
      <c r="CK123" s="10">
        <f>3/24000000*OO[[#This Row],[145 (07JUL1985 00:00:00)-Water Temperature (C)]]*OO[[#This Row],[87]]</f>
        <v>6.3365404985100001E-8</v>
      </c>
      <c r="CL123" s="10">
        <f>3/24000000*OO[[#This Row],[146 (07JUL1985 03:00:00)-Water Temperature (C)]]*OO[[#This Row],[88]]</f>
        <v>6.1706921020062494E-8</v>
      </c>
      <c r="CM123" s="10">
        <f>3/24000000*OO[[#This Row],[147 (07JUL1985 06:00:00)-Water Temperature (C)]]*OO[[#This Row],[89]]</f>
        <v>6.0698954305424991E-8</v>
      </c>
      <c r="CN123" s="10">
        <f>3/24000000*OO[[#This Row],[148 (07JUL1985 09:00:00)-Water Temperature (C)]]*OO[[#This Row],[90]]</f>
        <v>5.9418524747250002E-8</v>
      </c>
      <c r="CO123" s="10">
        <f>3/24000000*OO[[#This Row],[149 (07JUL1985 12:00:00)-Water Temperature (C)]]*OO[[#This Row],[91]]</f>
        <v>5.7517669267987496E-8</v>
      </c>
      <c r="CP123" s="10">
        <f>3/24000000*OO[[#This Row],[150 (07JUL1985 15:00:00)-Water Temperature (C)]]*OO[[#This Row],[92]]</f>
        <v>5.5007654747812501E-8</v>
      </c>
      <c r="CQ123" s="10">
        <f>3/24000000*OO[[#This Row],[151 (07JUL1985 18:00:00)-Water Temperature (C)]]*OO[[#This Row],[93]]</f>
        <v>5.1508324476225002E-8</v>
      </c>
      <c r="CR123" s="10">
        <f>3/24000000*OO[[#This Row],[152 (07JUL1985 21:00:00)-Water Temperature (C)]]*OO[[#This Row],[94]]</f>
        <v>4.820390712067499E-8</v>
      </c>
      <c r="CS123" s="10">
        <f>3/24000000*OO[[#This Row],[153 (08JUL1985 00:00:00)-Water Temperature (C)]]*OO[[#This Row],[95]]</f>
        <v>4.5209346855750004E-8</v>
      </c>
      <c r="CT123" s="10">
        <f>3/24000000*OO[[#This Row],[154 (08JUL1985 03:00:00)-Water Temperature (C)]]*OO[[#This Row],[96]]</f>
        <v>4.4125859316937506E-8</v>
      </c>
      <c r="CU123" s="10">
        <f>3/24000000*OO[[#This Row],[155 (08JUL1985 06:00:00)-Water Temperature (C)]]*OO[[#This Row],[97]]</f>
        <v>4.4106129559649997E-8</v>
      </c>
      <c r="CV123" s="10">
        <f>3/24000000*OO[[#This Row],[156 (08JUL1985 09:00:00)-Water Temperature (C)]]*OO[[#This Row],[98]]</f>
        <v>4.4392927421437497E-8</v>
      </c>
      <c r="CW123" s="10">
        <f>3/24000000*OO[[#This Row],[157 (08JUL1985 12:00:00)-Water Temperature (C)]]*OO[[#This Row],[99]]</f>
        <v>4.4484927645375E-8</v>
      </c>
    </row>
    <row r="124" spans="1:101" x14ac:dyDescent="0.35">
      <c r="A124" t="s">
        <v>129</v>
      </c>
      <c r="B124">
        <v>935.11109999999996</v>
      </c>
      <c r="C124" s="10">
        <f>3/24*OO[[#This Row],[59 (26JUN1985 06:00:00)-Water Temperature (C)]]*OO[[#This Row],[1]]/SUM(OO[1])</f>
        <v>0</v>
      </c>
      <c r="D124" s="10">
        <f>3/24*OO[[#This Row],[60 (26JUN1985 09:00:00)-Water Temperature (C)]]*OO[[#This Row],[2]]/SUM(OO[2])</f>
        <v>0</v>
      </c>
      <c r="E124" s="10">
        <f>3/24*OO[[#This Row],[61 (26JUN1985 12:00:00)-Water Temperature (C)]]*OO[[#This Row],[3]]/SUM(OO[3])</f>
        <v>3.1995789119072941E-37</v>
      </c>
      <c r="F124" s="10">
        <f>3/24*OO[[#This Row],[62 (26JUN1985 15:00:00)-Water Temperature (C)]]*OO[[#This Row],[4]]/SUM(OO[4])</f>
        <v>6.9839849088187029E-25</v>
      </c>
      <c r="G124" s="10">
        <f>3/24*OO[[#This Row],[63 (26JUN1985 18:00:00)-Water Temperature (C)]]*OO[[#This Row],[5]]/SUM(OO[5])</f>
        <v>1.2764199028592632E-13</v>
      </c>
      <c r="H124" s="10">
        <f>3/24*OO[[#This Row],[64 (26JUN1985 21:00:00)-Water Temperature (C)]]*OO[[#This Row],[6]]/SUM(OO[6])</f>
        <v>2.1136841922635238E-6</v>
      </c>
      <c r="I124" s="10">
        <f>3/24*OO[[#This Row],[65 (27JUN1985 00:00:00)-Water Temperature (C)]]*OO[[#This Row],[7]]/SUM(OO[7])</f>
        <v>9.1755336094676183E-4</v>
      </c>
      <c r="J124" s="10">
        <f>3/24*OO[[#This Row],[66 (27JUN1985 03:00:00)-Water Temperature (C)]]*OO[[#This Row],[8]]/SUM(OO[8])</f>
        <v>2.0776626863542917E-2</v>
      </c>
      <c r="K124" s="10">
        <f>3/24*OO[[#This Row],[67 (27JUN1985 06:00:00)-Water Temperature (C)]]*OO[[#This Row],[9]]/SUM(OO[9])</f>
        <v>7.777240003144037E-2</v>
      </c>
      <c r="L124" s="10">
        <f>3/24*OO[[#This Row],[68 (27JUN1985 09:00:00)-Water Temperature (C)]]*OO[[#This Row],[10]]/SUM(OO[10])</f>
        <v>8.4482127234052462E-2</v>
      </c>
      <c r="M124" s="10">
        <f>3/24*OO[[#This Row],[69 (27JUN1985 12:00:00)-Water Temperature (C)]]*OO[[#This Row],[11]]/SUM(OO[11])</f>
        <v>3.7741459937041165E-2</v>
      </c>
      <c r="N124" s="10">
        <f>3/24*OO[[#This Row],[70 (27JUN1985 15:00:00)-Water Temperature (C)]]*OO[[#This Row],[12]]/SUM(OO[12])</f>
        <v>8.8455122745392904E-3</v>
      </c>
      <c r="O124" s="10">
        <f>3/24*OO[[#This Row],[71 (27JUN1985 18:00:00)-Water Temperature (C)]]*OO[[#This Row],[13]]/SUM(OO[13])</f>
        <v>1.3974518329836544E-3</v>
      </c>
      <c r="P124" s="10">
        <f>3/24*OO[[#This Row],[72 (27JUN1985 21:00:00)-Water Temperature (C)]]*OO[[#This Row],[14]]/SUM(OO[14])</f>
        <v>2.0989485206001187E-4</v>
      </c>
      <c r="Q124" s="10">
        <f>3/24*OO[[#This Row],[73 (28JUN1985 00:00:00)-Water Temperature (C)]]*OO[[#This Row],[15]]/SUM(OO[15])</f>
        <v>6.4866311835859583E-5</v>
      </c>
      <c r="R124" s="10">
        <f>3/24*OO[[#This Row],[74 (28JUN1985 03:00:00)-Water Temperature (C)]]*OO[[#This Row],[16]]/SUM(OO[16])</f>
        <v>5.2273440715873977E-5</v>
      </c>
      <c r="S124" s="10">
        <f>3/24*OO[[#This Row],[75 (28JUN1985 06:00:00)-Water Temperature (C)]]*OO[[#This Row],[17]]/SUM(OO[17])</f>
        <v>5.5692840438933042E-5</v>
      </c>
      <c r="T124" s="10">
        <f>3/24*OO[[#This Row],[76 (28JUN1985 09:00:00)-Water Temperature (C)]]*OO[[#This Row],[18]]/SUM(OO[18])</f>
        <v>5.885344516148481E-5</v>
      </c>
      <c r="U124" s="10">
        <f>3/24*OO[[#This Row],[77 (28JUN1985 12:00:00)-Water Temperature (C)]]*OO[[#This Row],[19]]/SUM(OO[19])</f>
        <v>5.7646893897351447E-5</v>
      </c>
      <c r="V124" s="10">
        <f>3/24000000*OO[[#This Row],[78 (28JUN1985 15:00:00)-Water Temperature (C)]]*OO[[#This Row],[20]]</f>
        <v>5.21127887203E-5</v>
      </c>
      <c r="W124" s="10">
        <f>3/24000000*OO[[#This Row],[79 (28JUN1985 18:00:00)-Water Temperature (C)]]*OO[[#This Row],[21]]</f>
        <v>4.5087050485687507E-5</v>
      </c>
      <c r="X124" s="10">
        <f>3/24000000*OO[[#This Row],[80 (28JUN1985 21:00:00)-Water Temperature (C)]]*OO[[#This Row],[22]]</f>
        <v>3.86851947657E-5</v>
      </c>
      <c r="Y124" s="10">
        <f>3/24000000*OO[[#This Row],[81 (29JUN1985 00:00:00)-Water Temperature (C)]]*OO[[#This Row],[23]]</f>
        <v>3.3613788548250004E-5</v>
      </c>
      <c r="Z124" s="10">
        <f>3/24000000*OO[[#This Row],[82 (29JUN1985 03:00:00)-Water Temperature (C)]]*OO[[#This Row],[24]]</f>
        <v>3.0050710555487498E-5</v>
      </c>
      <c r="AA124" s="10">
        <f>3/24000000*OO[[#This Row],[83 (29JUN1985 06:00:00)-Water Temperature (C)]]*OO[[#This Row],[25]]</f>
        <v>2.6635880007900001E-5</v>
      </c>
      <c r="AB124" s="10">
        <f>3/24000000*OO[[#This Row],[84 (29JUN1985 09:00:00)-Water Temperature (C)]]*OO[[#This Row],[26]]</f>
        <v>2.4281505015319998E-5</v>
      </c>
      <c r="AC124" s="10">
        <f>3/24000000*OO[[#This Row],[85 (29JUN1985 12:00:00)-Water Temperature (C)]]*OO[[#This Row],[27]]</f>
        <v>2.1877280883162501E-5</v>
      </c>
      <c r="AD124" s="10">
        <f>3/24000000*OO[[#This Row],[86 (29JUN1985 15:00:00)-Water Temperature (C)]]*OO[[#This Row],[28]]</f>
        <v>1.9011514914686249E-5</v>
      </c>
      <c r="AE124" s="10">
        <f>3/24000000*OO[[#This Row],[88 (29JUN1985 21:00:00)-Water Temperature (C)]]*OO[[#This Row],[30]]</f>
        <v>1.3969516587849999E-5</v>
      </c>
      <c r="AF124" s="10">
        <f>3/24000000*OO[[#This Row],[88 (29JUN1985 21:00:00)-Water Temperature (C)]]*OO[[#This Row],[30]]</f>
        <v>1.3969516587849999E-5</v>
      </c>
      <c r="AG124" s="10">
        <f>3/24000000*OO[[#This Row],[89 (30JUN1985 00:00:00)-Water Temperature (C)]]*OO[[#This Row],[31]]</f>
        <v>1.2079243545682498E-5</v>
      </c>
      <c r="AH124" s="10">
        <f>3/24000000*OO[[#This Row],[90 (30JUN1985 03:00:00)-Water Temperature (C)]]*OO[[#This Row],[32]]</f>
        <v>1.1001474474562501E-5</v>
      </c>
      <c r="AI124" s="10">
        <f>3/24000000*OO[[#This Row],[91 (30JUN1985 06:00:00)-Water Temperature (C)]]*OO[[#This Row],[33]]</f>
        <v>1.0160287606079998E-5</v>
      </c>
      <c r="AJ124" s="10">
        <f>3/24000000*OO[[#This Row],[92 (30JUN1985 09:00:00)-Water Temperature (C)]]*OO[[#This Row],[34]]</f>
        <v>9.3753716158724999E-6</v>
      </c>
      <c r="AK124" s="10">
        <f>3/24000000*OO[[#This Row],[93 (30JUN1985 12:00:00)-Water Temperature (C)]]*OO[[#This Row],[35]]</f>
        <v>8.5357089402199991E-6</v>
      </c>
      <c r="AL124" s="10">
        <f>3/24000000*OO[[#This Row],[94 (30JUN1985 15:00:00)-Water Temperature (C)]]*OO[[#This Row],[36]]</f>
        <v>7.4311468521949997E-6</v>
      </c>
      <c r="AM124" s="10">
        <f>3/24000000*OO[[#This Row],[95 (30JUN1985 18:00:00)-Water Temperature (C)]]*OO[[#This Row],[37]]</f>
        <v>6.3010411896449992E-6</v>
      </c>
      <c r="AN124" s="10">
        <f>3/24000000*OO[[#This Row],[96 (30JUN1985 21:00:00)-Water Temperature (C)]]*OO[[#This Row],[38]]</f>
        <v>5.3711679742187501E-6</v>
      </c>
      <c r="AO124" s="10">
        <f>3/24000000*OO[[#This Row],[97 (01JUL1985 00:00:00)-Water Temperature (C)]]*OO[[#This Row],[39]]</f>
        <v>4.6051199997149996E-6</v>
      </c>
      <c r="AP124" s="10">
        <f>3/24000000*OO[[#This Row],[98 (01JUL1985 03:00:00)-Water Temperature (C)]]*OO[[#This Row],[40]]</f>
        <v>4.0831313386749996E-6</v>
      </c>
      <c r="AQ124" s="10">
        <f>3/24000000*OO[[#This Row],[99 (01JUL1985 06:00:00)-Water Temperature (C)]]*OO[[#This Row],[41]]</f>
        <v>3.6147345325025E-6</v>
      </c>
      <c r="AR124" s="10">
        <f>3/24000000*OO[[#This Row],[100 (01JUL1985 09:00:00)-Water Temperature (C)]]*OO[[#This Row],[42]]</f>
        <v>3.0760301872849993E-6</v>
      </c>
      <c r="AS124" s="10">
        <f>3/24000000*OO[[#This Row],[101 (01JUL1985 12:00:00)-Water Temperature (C)]]*OO[[#This Row],[43]]</f>
        <v>2.4529357518185003E-6</v>
      </c>
      <c r="AT124" s="10">
        <f>3/24000000*OO[[#This Row],[102 (01JUL1985 15:00:00)-Water Temperature (C)]]*OO[[#This Row],[44]]</f>
        <v>1.8071368175792497E-6</v>
      </c>
      <c r="AU124" s="10">
        <f>3/24000000*OO[[#This Row],[103 (01JUL1985 18:00:00)-Water Temperature (C)]]*OO[[#This Row],[45]]</f>
        <v>1.2696245794277499E-6</v>
      </c>
      <c r="AV124" s="10">
        <f>3/24000000*OO[[#This Row],[104 (01JUL1985 21:00:00)-Water Temperature (C)]]*OO[[#This Row],[46]]</f>
        <v>8.9777606321812496E-7</v>
      </c>
      <c r="AW124" s="10">
        <f>3/24000000*OO[[#This Row],[105 (02JUL1985 00:00:00)-Water Temperature (C)]]*OO[[#This Row],[47]]</f>
        <v>6.686755967100001E-7</v>
      </c>
      <c r="AX124" s="10">
        <f>3/24000000*OO[[#This Row],[106 (02JUL1985 03:00:00)-Water Temperature (C)]]*OO[[#This Row],[48]]</f>
        <v>5.4794411039025E-7</v>
      </c>
      <c r="AY124" s="10">
        <f>3/24000000*OO[[#This Row],[107 (02JUL1985 06:00:00)-Water Temperature (C)]]*OO[[#This Row],[49]]</f>
        <v>4.8116841253274997E-7</v>
      </c>
      <c r="AZ124" s="10">
        <f>3/24000000*OO[[#This Row],[108 (02JUL1985 09:00:00)-Water Temperature (C)]]*OO[[#This Row],[50]]</f>
        <v>4.4074561169624995E-7</v>
      </c>
      <c r="BA124" s="10">
        <f>3/24000000*OO[[#This Row],[109 (02JUL1985 12:00:00)-Water Temperature (C)]]*OO[[#This Row],[51]]</f>
        <v>4.0440773061887497E-7</v>
      </c>
      <c r="BB124" s="10">
        <f>3/24000000*OO[[#This Row],[110 (02JUL1985 15:00:00)-Water Temperature (C)]]*OO[[#This Row],[52]]</f>
        <v>3.5961737364000003E-7</v>
      </c>
      <c r="BC124" s="10">
        <f>3/24000000*OO[[#This Row],[111 (02JUL1985 18:00:00)-Water Temperature (C)]]*OO[[#This Row],[53]]</f>
        <v>3.0841158045599998E-7</v>
      </c>
      <c r="BD124" s="10">
        <f>3/24000000*OO[[#This Row],[112 (02JUL1985 21:00:00)-Water Temperature (C)]]*OO[[#This Row],[54]]</f>
        <v>2.6658668336799997E-7</v>
      </c>
      <c r="BE124" s="10">
        <f>3/24000000*OO[[#This Row],[113 (03JUL1985 00:00:00)-Water Temperature (C)]]*OO[[#This Row],[55]]</f>
        <v>2.3561880236899999E-7</v>
      </c>
      <c r="BF124" s="10">
        <f>3/24000000*OO[[#This Row],[114 (03JUL1985 03:00:00)-Water Temperature (C)]]*OO[[#This Row],[56]]</f>
        <v>2.1940576547767504E-7</v>
      </c>
      <c r="BG124" s="10">
        <f>3/24000000*OO[[#This Row],[115 (03JUL1985 06:00:00)-Water Temperature (C)]]*OO[[#This Row],[57]]</f>
        <v>2.1502289464810003E-7</v>
      </c>
      <c r="BH124" s="10">
        <f>3/24000000*OO[[#This Row],[116 (03JUL1985 09:00:00)-Water Temperature (C)]]*OO[[#This Row],[58]]</f>
        <v>2.1537468951450003E-7</v>
      </c>
      <c r="BI124" s="10">
        <f>3/24000000*OO[[#This Row],[117 (03JUL1985 12:00:00)-Water Temperature (C)]]*OO[[#This Row],[59]]</f>
        <v>2.1625564983371251E-7</v>
      </c>
      <c r="BJ124" s="10">
        <f>3/24000000*OO[[#This Row],[118 (03JUL1985 15:00:00)-Water Temperature (C)]]*OO[[#This Row],[60]]</f>
        <v>2.1124253593082498E-7</v>
      </c>
      <c r="BK124" s="10">
        <f>3/24000000*OO[[#This Row],[119 (03JUL1985 18:00:00)-Water Temperature (C)]]*OO[[#This Row],[61]]</f>
        <v>1.9896265170610002E-7</v>
      </c>
      <c r="BL124" s="10">
        <f>3/24000000*OO[[#This Row],[120 (03JUL1985 21:00:00)-Water Temperature (C)]]*OO[[#This Row],[62]]</f>
        <v>1.8429745633074999E-7</v>
      </c>
      <c r="BM124" s="10">
        <f>3/24000000*OO[[#This Row],[121 (04JUL1985 00:00:00)-Water Temperature (C)]]*OO[[#This Row],[63]]</f>
        <v>1.7046828541682501E-7</v>
      </c>
      <c r="BN124" s="10">
        <f>3/24000000*OO[[#This Row],[122 (04JUL1985 03:00:00)-Water Temperature (C)]]*OO[[#This Row],[64]]</f>
        <v>1.6527439338704998E-7</v>
      </c>
      <c r="BO124" s="10">
        <f>3/24000000*OO[[#This Row],[123 (04JUL1985 06:00:00)-Water Temperature (C)]]*OO[[#This Row],[65]]</f>
        <v>1.6403660428983749E-7</v>
      </c>
      <c r="BP124" s="10">
        <f>3/24000000*OO[[#This Row],[124 (04JUL1985 09:00:00)-Water Temperature (C)]]*OO[[#This Row],[66]]</f>
        <v>1.6409690807598751E-7</v>
      </c>
      <c r="BQ124" s="10">
        <f>3/24000000*OO[[#This Row],[125 (04JUL1985 12:00:00)-Water Temperature (C)]]*OO[[#This Row],[67]]</f>
        <v>1.6007772197951251E-7</v>
      </c>
      <c r="BR124" s="10">
        <f>3/24000000*OO[[#This Row],[126 (04JUL1985 15:00:00)-Water Temperature (C)]]*OO[[#This Row],[68]]</f>
        <v>1.517589741099E-7</v>
      </c>
      <c r="BS124" s="10">
        <f>3/24000000*OO[[#This Row],[127 (04JUL1985 18:00:00)-Water Temperature (C)]]*OO[[#This Row],[69]]</f>
        <v>1.397601496087375E-7</v>
      </c>
      <c r="BT124" s="10">
        <f>3/24000000*OO[[#This Row],[128 (04JUL1985 21:00:00)-Water Temperature (C)]]*OO[[#This Row],[70]]</f>
        <v>1.2882893844639998E-7</v>
      </c>
      <c r="BU124" s="10">
        <f>3/24000000*OO[[#This Row],[129 (05JUL1985 00:00:00)-Water Temperature (C)]]*OO[[#This Row],[71]]</f>
        <v>1.2019067894929999E-7</v>
      </c>
      <c r="BV124" s="10">
        <f>3/24000000*OO[[#This Row],[130 (05JUL1985 03:00:00)-Water Temperature (C)]]*OO[[#This Row],[72]]</f>
        <v>1.172292464091375E-7</v>
      </c>
      <c r="BW124" s="10">
        <f>3/24000000*OO[[#This Row],[131 (05JUL1985 06:00:00)-Water Temperature (C)]]*OO[[#This Row],[73]]</f>
        <v>1.1504870901058749E-7</v>
      </c>
      <c r="BX124" s="10">
        <f>3/24000000*OO[[#This Row],[132 (05JUL1985 09:00:00)-Water Temperature (C)]]*OO[[#This Row],[74]]</f>
        <v>1.1301809766568752E-7</v>
      </c>
      <c r="BY124" s="10">
        <f>3/24000000*OO[[#This Row],[133 (05JUL1985 12:00:00)-Water Temperature (C)]]*OO[[#This Row],[75]]</f>
        <v>1.0945728602896248E-7</v>
      </c>
      <c r="BZ124" s="10">
        <f>3/24000000*OO[[#This Row],[134 (05JUL1985 15:00:00)-Water Temperature (C)]]*OO[[#This Row],[76]]</f>
        <v>1.019406746449E-7</v>
      </c>
      <c r="CA124" s="10">
        <f>3/24000000*OO[[#This Row],[135 (05JUL1985 18:00:00)-Water Temperature (C)]]*OO[[#This Row],[77]]</f>
        <v>9.2485444273200002E-8</v>
      </c>
      <c r="CB124" s="10">
        <f>3/24000000*OO[[#This Row],[136 (05JUL1985 21:00:00)-Water Temperature (C)]]*OO[[#This Row],[78]]</f>
        <v>8.3705588735712499E-8</v>
      </c>
      <c r="CC124" s="10">
        <f>3/24000000*OO[[#This Row],[137 (06JUL1985 00:00:00)-Water Temperature (C)]]*OO[[#This Row],[79]]</f>
        <v>7.6633158309749996E-8</v>
      </c>
      <c r="CD124" s="10">
        <f>3/24000000*OO[[#This Row],[138 (06JUL1985 03:00:00)-Water Temperature (C)]]*OO[[#This Row],[80]]</f>
        <v>7.3802067925400005E-8</v>
      </c>
      <c r="CE124" s="10">
        <f>3/24000000*OO[[#This Row],[139 (06JUL1985 06:00:00)-Water Temperature (C)]]*OO[[#This Row],[81]]</f>
        <v>7.3286800569224989E-8</v>
      </c>
      <c r="CF124" s="10">
        <f>3/24000000*OO[[#This Row],[140 (06JUL1985 09:00:00)-Water Temperature (C)]]*OO[[#This Row],[82]]</f>
        <v>7.3740119850000003E-8</v>
      </c>
      <c r="CG124" s="10">
        <f>3/24000000*OO[[#This Row],[141 (06JUL1985 12:00:00)-Water Temperature (C)]]*OO[[#This Row],[83]]</f>
        <v>7.3282777217349998E-8</v>
      </c>
      <c r="CH124" s="10">
        <f>3/24000000*OO[[#This Row],[142 (06JUL1985 15:00:00)-Water Temperature (C)]]*OO[[#This Row],[84]]</f>
        <v>7.040788997287499E-8</v>
      </c>
      <c r="CI124" s="10">
        <f>3/24000000*OO[[#This Row],[143 (06JUL1985 18:00:00)-Water Temperature (C)]]*OO[[#This Row],[85]]</f>
        <v>6.5374568500650003E-8</v>
      </c>
      <c r="CJ124" s="10">
        <f>3/24000000*OO[[#This Row],[144 (06JUL1985 21:00:00)-Water Temperature (C)]]*OO[[#This Row],[86]]</f>
        <v>6.0177141805274996E-8</v>
      </c>
      <c r="CK124" s="10">
        <f>3/24000000*OO[[#This Row],[145 (07JUL1985 00:00:00)-Water Temperature (C)]]*OO[[#This Row],[87]]</f>
        <v>5.5588547425124996E-8</v>
      </c>
      <c r="CL124" s="10">
        <f>3/24000000*OO[[#This Row],[146 (07JUL1985 03:00:00)-Water Temperature (C)]]*OO[[#This Row],[88]]</f>
        <v>5.4060520225499992E-8</v>
      </c>
      <c r="CM124" s="10">
        <f>3/24000000*OO[[#This Row],[147 (07JUL1985 06:00:00)-Water Temperature (C)]]*OO[[#This Row],[89]]</f>
        <v>5.3103156462674998E-8</v>
      </c>
      <c r="CN124" s="10">
        <f>3/24000000*OO[[#This Row],[148 (07JUL1985 09:00:00)-Water Temperature (C)]]*OO[[#This Row],[90]]</f>
        <v>5.1949954944199998E-8</v>
      </c>
      <c r="CO124" s="10">
        <f>3/24000000*OO[[#This Row],[149 (07JUL1985 12:00:00)-Water Temperature (C)]]*OO[[#This Row],[91]]</f>
        <v>5.0329203974624996E-8</v>
      </c>
      <c r="CP124" s="10">
        <f>3/24000000*OO[[#This Row],[150 (07JUL1985 15:00:00)-Water Temperature (C)]]*OO[[#This Row],[92]]</f>
        <v>4.8200057126662498E-8</v>
      </c>
      <c r="CQ124" s="10">
        <f>3/24000000*OO[[#This Row],[151 (07JUL1985 18:00:00)-Water Temperature (C)]]*OO[[#This Row],[93]]</f>
        <v>4.5142072281862493E-8</v>
      </c>
      <c r="CR124" s="10">
        <f>3/24000000*OO[[#This Row],[152 (07JUL1985 21:00:00)-Water Temperature (C)]]*OO[[#This Row],[94]]</f>
        <v>4.2255390469662493E-8</v>
      </c>
      <c r="CS124" s="10">
        <f>3/24000000*OO[[#This Row],[153 (08JUL1985 00:00:00)-Water Temperature (C)]]*OO[[#This Row],[95]]</f>
        <v>3.9659290869900002E-8</v>
      </c>
      <c r="CT124" s="10">
        <f>3/24000000*OO[[#This Row],[154 (08JUL1985 03:00:00)-Water Temperature (C)]]*OO[[#This Row],[96]]</f>
        <v>3.8722935242400002E-8</v>
      </c>
      <c r="CU124" s="10">
        <f>3/24000000*OO[[#This Row],[155 (08JUL1985 06:00:00)-Water Temperature (C)]]*OO[[#This Row],[97]]</f>
        <v>3.8668943580025E-8</v>
      </c>
      <c r="CV124" s="10">
        <f>3/24000000*OO[[#This Row],[156 (08JUL1985 09:00:00)-Water Temperature (C)]]*OO[[#This Row],[98]]</f>
        <v>3.8861461297674997E-8</v>
      </c>
      <c r="CW124" s="10">
        <f>3/24000000*OO[[#This Row],[157 (08JUL1985 12:00:00)-Water Temperature (C)]]*OO[[#This Row],[99]]</f>
        <v>3.8919573550199998E-8</v>
      </c>
    </row>
    <row r="125" spans="1:101" x14ac:dyDescent="0.35">
      <c r="A125" t="s">
        <v>130</v>
      </c>
      <c r="B125">
        <v>888.41890000000001</v>
      </c>
      <c r="C125" s="10">
        <f>3/24*OO[[#This Row],[59 (26JUN1985 06:00:00)-Water Temperature (C)]]*OO[[#This Row],[1]]/SUM(OO[1])</f>
        <v>0</v>
      </c>
      <c r="D125" s="10">
        <f>3/24*OO[[#This Row],[60 (26JUN1985 09:00:00)-Water Temperature (C)]]*OO[[#This Row],[2]]/SUM(OO[2])</f>
        <v>0</v>
      </c>
      <c r="E125" s="10">
        <f>3/24*OO[[#This Row],[61 (26JUN1985 12:00:00)-Water Temperature (C)]]*OO[[#This Row],[3]]/SUM(OO[3])</f>
        <v>2.8993018719307372E-38</v>
      </c>
      <c r="F125" s="10">
        <f>3/24*OO[[#This Row],[62 (26JUN1985 15:00:00)-Water Temperature (C)]]*OO[[#This Row],[4]]/SUM(OO[4])</f>
        <v>7.3475500216884987E-26</v>
      </c>
      <c r="G125" s="10">
        <f>3/24*OO[[#This Row],[63 (26JUN1985 18:00:00)-Water Temperature (C)]]*OO[[#This Row],[5]]/SUM(OO[5])</f>
        <v>1.3848526471687688E-14</v>
      </c>
      <c r="H125" s="10">
        <f>3/24*OO[[#This Row],[64 (26JUN1985 21:00:00)-Water Temperature (C)]]*OO[[#This Row],[6]]/SUM(OO[6])</f>
        <v>9.7272693766632314E-7</v>
      </c>
      <c r="I125" s="10">
        <f>3/24*OO[[#This Row],[65 (27JUN1985 00:00:00)-Water Temperature (C)]]*OO[[#This Row],[7]]/SUM(OO[7])</f>
        <v>5.6344599578332492E-4</v>
      </c>
      <c r="J125" s="10">
        <f>3/24*OO[[#This Row],[66 (27JUN1985 03:00:00)-Water Temperature (C)]]*OO[[#This Row],[8]]/SUM(OO[8])</f>
        <v>1.5121586166754441E-2</v>
      </c>
      <c r="K125" s="10">
        <f>3/24*OO[[#This Row],[67 (27JUN1985 06:00:00)-Water Temperature (C)]]*OO[[#This Row],[9]]/SUM(OO[9])</f>
        <v>6.4006576705534904E-2</v>
      </c>
      <c r="L125" s="10">
        <f>3/24*OO[[#This Row],[68 (27JUN1985 09:00:00)-Water Temperature (C)]]*OO[[#This Row],[10]]/SUM(OO[10])</f>
        <v>7.6312570473152513E-2</v>
      </c>
      <c r="M125" s="10">
        <f>3/24*OO[[#This Row],[69 (27JUN1985 12:00:00)-Water Temperature (C)]]*OO[[#This Row],[11]]/SUM(OO[11])</f>
        <v>3.6613546570932125E-2</v>
      </c>
      <c r="N125" s="10">
        <f>3/24*OO[[#This Row],[70 (27JUN1985 15:00:00)-Water Temperature (C)]]*OO[[#This Row],[12]]/SUM(OO[12])</f>
        <v>9.0361270724874862E-3</v>
      </c>
      <c r="O125" s="10">
        <f>3/24*OO[[#This Row],[71 (27JUN1985 18:00:00)-Water Temperature (C)]]*OO[[#This Row],[13]]/SUM(OO[13])</f>
        <v>1.4706688348051008E-3</v>
      </c>
      <c r="P125" s="10">
        <f>3/24*OO[[#This Row],[72 (27JUN1985 21:00:00)-Water Temperature (C)]]*OO[[#This Row],[14]]/SUM(OO[14])</f>
        <v>2.1681777149974441E-4</v>
      </c>
      <c r="Q125" s="10">
        <f>3/24*OO[[#This Row],[73 (28JUN1985 00:00:00)-Water Temperature (C)]]*OO[[#This Row],[15]]/SUM(OO[15])</f>
        <v>6.0486323319348084E-5</v>
      </c>
      <c r="R125" s="10">
        <f>3/24*OO[[#This Row],[74 (28JUN1985 03:00:00)-Water Temperature (C)]]*OO[[#This Row],[16]]/SUM(OO[16])</f>
        <v>4.5857728833411448E-5</v>
      </c>
      <c r="S125" s="10">
        <f>3/24*OO[[#This Row],[75 (28JUN1985 06:00:00)-Water Temperature (C)]]*OO[[#This Row],[17]]/SUM(OO[17])</f>
        <v>4.8384400162383179E-5</v>
      </c>
      <c r="T125" s="10">
        <f>3/24*OO[[#This Row],[76 (28JUN1985 09:00:00)-Water Temperature (C)]]*OO[[#This Row],[18]]/SUM(OO[18])</f>
        <v>5.1343044763329958E-5</v>
      </c>
      <c r="U125" s="10">
        <f>3/24*OO[[#This Row],[77 (28JUN1985 12:00:00)-Water Temperature (C)]]*OO[[#This Row],[19]]/SUM(OO[19])</f>
        <v>5.0563982413160557E-5</v>
      </c>
      <c r="V125" s="10">
        <f>3/24000000*OO[[#This Row],[78 (28JUN1985 15:00:00)-Water Temperature (C)]]*OO[[#This Row],[20]]</f>
        <v>4.5864038315599987E-5</v>
      </c>
      <c r="W125" s="10">
        <f>3/24000000*OO[[#This Row],[79 (28JUN1985 18:00:00)-Water Temperature (C)]]*OO[[#This Row],[21]]</f>
        <v>3.9709320839124998E-5</v>
      </c>
      <c r="X125" s="10">
        <f>3/24000000*OO[[#This Row],[80 (28JUN1985 21:00:00)-Water Temperature (C)]]*OO[[#This Row],[22]]</f>
        <v>3.4061463035137499E-5</v>
      </c>
      <c r="Y125" s="10">
        <f>3/24000000*OO[[#This Row],[81 (29JUN1985 00:00:00)-Water Temperature (C)]]*OO[[#This Row],[23]]</f>
        <v>2.9588140179562496E-5</v>
      </c>
      <c r="Z125" s="10">
        <f>3/24000000*OO[[#This Row],[82 (29JUN1985 03:00:00)-Water Temperature (C)]]*OO[[#This Row],[24]]</f>
        <v>2.6416762822124998E-5</v>
      </c>
      <c r="AA125" s="10">
        <f>3/24000000*OO[[#This Row],[83 (29JUN1985 06:00:00)-Water Temperature (C)]]*OO[[#This Row],[25]]</f>
        <v>2.3375353062199999E-5</v>
      </c>
      <c r="AB125" s="10">
        <f>3/24000000*OO[[#This Row],[84 (29JUN1985 09:00:00)-Water Temperature (C)]]*OO[[#This Row],[26]]</f>
        <v>2.1294848382412502E-5</v>
      </c>
      <c r="AC125" s="10">
        <f>3/24000000*OO[[#This Row],[85 (29JUN1985 12:00:00)-Water Temperature (C)]]*OO[[#This Row],[27]]</f>
        <v>1.9199088688867499E-5</v>
      </c>
      <c r="AD125" s="10">
        <f>3/24000000*OO[[#This Row],[86 (29JUN1985 15:00:00)-Water Temperature (C)]]*OO[[#This Row],[28]]</f>
        <v>1.6703441682803747E-5</v>
      </c>
      <c r="AE125" s="10">
        <f>3/24000000*OO[[#This Row],[88 (29JUN1985 21:00:00)-Water Temperature (C)]]*OO[[#This Row],[30]]</f>
        <v>1.2270615394432501E-5</v>
      </c>
      <c r="AF125" s="10">
        <f>3/24000000*OO[[#This Row],[88 (29JUN1985 21:00:00)-Water Temperature (C)]]*OO[[#This Row],[30]]</f>
        <v>1.2270615394432501E-5</v>
      </c>
      <c r="AG125" s="10">
        <f>3/24000000*OO[[#This Row],[89 (30JUN1985 00:00:00)-Water Temperature (C)]]*OO[[#This Row],[31]]</f>
        <v>1.06015677975E-5</v>
      </c>
      <c r="AH125" s="10">
        <f>3/24000000*OO[[#This Row],[90 (30JUN1985 03:00:00)-Water Temperature (C)]]*OO[[#This Row],[32]]</f>
        <v>9.6377475326499988E-6</v>
      </c>
      <c r="AI125" s="10">
        <f>3/24000000*OO[[#This Row],[91 (30JUN1985 06:00:00)-Water Temperature (C)]]*OO[[#This Row],[33]]</f>
        <v>8.8965294414749981E-6</v>
      </c>
      <c r="AJ125" s="10">
        <f>3/24000000*OO[[#This Row],[92 (30JUN1985 09:00:00)-Water Temperature (C)]]*OO[[#This Row],[34]]</f>
        <v>8.2102083085350002E-6</v>
      </c>
      <c r="AK125" s="10">
        <f>3/24000000*OO[[#This Row],[93 (30JUN1985 12:00:00)-Water Temperature (C)]]*OO[[#This Row],[35]]</f>
        <v>7.4848065373575006E-6</v>
      </c>
      <c r="AL125" s="10">
        <f>3/24000000*OO[[#This Row],[94 (30JUN1985 15:00:00)-Water Temperature (C)]]*OO[[#This Row],[36]]</f>
        <v>6.5292953880874995E-6</v>
      </c>
      <c r="AM125" s="10">
        <f>3/24000000*OO[[#This Row],[95 (30JUN1985 18:00:00)-Water Temperature (C)]]*OO[[#This Row],[37]]</f>
        <v>5.5398866091237499E-6</v>
      </c>
      <c r="AN125" s="10">
        <f>3/24000000*OO[[#This Row],[96 (30JUN1985 21:00:00)-Water Temperature (C)]]*OO[[#This Row],[38]]</f>
        <v>4.7283547166399994E-6</v>
      </c>
      <c r="AO125" s="10">
        <f>3/24000000*OO[[#This Row],[97 (01JUL1985 00:00:00)-Water Temperature (C)]]*OO[[#This Row],[39]]</f>
        <v>4.055203288745E-6</v>
      </c>
      <c r="AP125" s="10">
        <f>3/24000000*OO[[#This Row],[98 (01JUL1985 03:00:00)-Water Temperature (C)]]*OO[[#This Row],[40]]</f>
        <v>3.5933682848875003E-6</v>
      </c>
      <c r="AQ125" s="10">
        <f>3/24000000*OO[[#This Row],[99 (01JUL1985 06:00:00)-Water Temperature (C)]]*OO[[#This Row],[41]]</f>
        <v>3.1857199633999994E-6</v>
      </c>
      <c r="AR125" s="10">
        <f>3/24000000*OO[[#This Row],[100 (01JUL1985 09:00:00)-Water Temperature (C)]]*OO[[#This Row],[42]]</f>
        <v>2.7243016104937499E-6</v>
      </c>
      <c r="AS125" s="10">
        <f>3/24000000*OO[[#This Row],[101 (01JUL1985 12:00:00)-Water Temperature (C)]]*OO[[#This Row],[43]]</f>
        <v>2.1898041801046248E-6</v>
      </c>
      <c r="AT125" s="10">
        <f>3/24000000*OO[[#This Row],[102 (01JUL1985 15:00:00)-Water Temperature (C)]]*OO[[#This Row],[44]]</f>
        <v>1.6253965697346248E-6</v>
      </c>
      <c r="AU125" s="10">
        <f>3/24000000*OO[[#This Row],[103 (01JUL1985 18:00:00)-Water Temperature (C)]]*OO[[#This Row],[45]]</f>
        <v>1.1455327192784999E-6</v>
      </c>
      <c r="AV125" s="10">
        <f>3/24000000*OO[[#This Row],[104 (01JUL1985 21:00:00)-Water Temperature (C)]]*OO[[#This Row],[46]]</f>
        <v>8.0807816266099997E-7</v>
      </c>
      <c r="AW125" s="10">
        <f>3/24000000*OO[[#This Row],[105 (02JUL1985 00:00:00)-Water Temperature (C)]]*OO[[#This Row],[47]]</f>
        <v>5.9822496221400009E-7</v>
      </c>
      <c r="AX125" s="10">
        <f>3/24000000*OO[[#This Row],[106 (02JUL1985 03:00:00)-Water Temperature (C)]]*OO[[#This Row],[48]]</f>
        <v>4.8658682388524989E-7</v>
      </c>
      <c r="AY125" s="10">
        <f>3/24000000*OO[[#This Row],[107 (02JUL1985 06:00:00)-Water Temperature (C)]]*OO[[#This Row],[49]]</f>
        <v>4.2477436926224995E-7</v>
      </c>
      <c r="AZ125" s="10">
        <f>3/24000000*OO[[#This Row],[108 (02JUL1985 09:00:00)-Water Temperature (C)]]*OO[[#This Row],[50]]</f>
        <v>3.8781797732125001E-7</v>
      </c>
      <c r="BA125" s="10">
        <f>3/24000000*OO[[#This Row],[109 (02JUL1985 12:00:00)-Water Temperature (C)]]*OO[[#This Row],[51]]</f>
        <v>3.5561630759099998E-7</v>
      </c>
      <c r="BB125" s="10">
        <f>3/24000000*OO[[#This Row],[110 (02JUL1985 15:00:00)-Water Temperature (C)]]*OO[[#This Row],[52]]</f>
        <v>3.1651901648550002E-7</v>
      </c>
      <c r="BC125" s="10">
        <f>3/24000000*OO[[#This Row],[111 (02JUL1985 18:00:00)-Water Temperature (C)]]*OO[[#This Row],[53]]</f>
        <v>2.7136246431195001E-7</v>
      </c>
      <c r="BD125" s="10">
        <f>3/24000000*OO[[#This Row],[112 (02JUL1985 21:00:00)-Water Temperature (C)]]*OO[[#This Row],[54]]</f>
        <v>2.3429188007130004E-7</v>
      </c>
      <c r="BE125" s="10">
        <f>3/24000000*OO[[#This Row],[113 (03JUL1985 00:00:00)-Water Temperature (C)]]*OO[[#This Row],[55]]</f>
        <v>2.0661564048839998E-7</v>
      </c>
      <c r="BF125" s="10">
        <f>3/24000000*OO[[#This Row],[114 (03JUL1985 03:00:00)-Water Temperature (C)]]*OO[[#This Row],[56]]</f>
        <v>1.9174543935123749E-7</v>
      </c>
      <c r="BG125" s="10">
        <f>3/24000000*OO[[#This Row],[115 (03JUL1985 06:00:00)-Water Temperature (C)]]*OO[[#This Row],[57]]</f>
        <v>1.8722997149845E-7</v>
      </c>
      <c r="BH125" s="10">
        <f>3/24000000*OO[[#This Row],[116 (03JUL1985 09:00:00)-Water Temperature (C)]]*OO[[#This Row],[58]]</f>
        <v>1.872234675285E-7</v>
      </c>
      <c r="BI125" s="10">
        <f>3/24000000*OO[[#This Row],[117 (03JUL1985 12:00:00)-Water Temperature (C)]]*OO[[#This Row],[59]]</f>
        <v>1.8784448249891249E-7</v>
      </c>
      <c r="BJ125" s="10">
        <f>3/24000000*OO[[#This Row],[118 (03JUL1985 15:00:00)-Water Temperature (C)]]*OO[[#This Row],[60]]</f>
        <v>1.836809226714E-7</v>
      </c>
      <c r="BK125" s="10">
        <f>3/24000000*OO[[#This Row],[119 (03JUL1985 18:00:00)-Water Temperature (C)]]*OO[[#This Row],[61]]</f>
        <v>1.7328807306443749E-7</v>
      </c>
      <c r="BL125" s="10">
        <f>3/24000000*OO[[#This Row],[120 (03JUL1985 21:00:00)-Water Temperature (C)]]*OO[[#This Row],[62]]</f>
        <v>1.6087341409425E-7</v>
      </c>
      <c r="BM125" s="10">
        <f>3/24000000*OO[[#This Row],[121 (04JUL1985 00:00:00)-Water Temperature (C)]]*OO[[#This Row],[63]]</f>
        <v>1.4901618247279999E-7</v>
      </c>
      <c r="BN125" s="10">
        <f>3/24000000*OO[[#This Row],[122 (04JUL1985 03:00:00)-Water Temperature (C)]]*OO[[#This Row],[64]]</f>
        <v>1.4438931800646249E-7</v>
      </c>
      <c r="BO125" s="10">
        <f>3/24000000*OO[[#This Row],[123 (04JUL1985 06:00:00)-Water Temperature (C)]]*OO[[#This Row],[65]]</f>
        <v>1.4303976501963749E-7</v>
      </c>
      <c r="BP125" s="10">
        <f>3/24000000*OO[[#This Row],[124 (04JUL1985 09:00:00)-Water Temperature (C)]]*OO[[#This Row],[66]]</f>
        <v>1.4294025740279997E-7</v>
      </c>
      <c r="BQ125" s="10">
        <f>3/24000000*OO[[#This Row],[125 (04JUL1985 12:00:00)-Water Temperature (C)]]*OO[[#This Row],[67]]</f>
        <v>1.39469172845775E-7</v>
      </c>
      <c r="BR125" s="10">
        <f>3/24000000*OO[[#This Row],[126 (04JUL1985 15:00:00)-Water Temperature (C)]]*OO[[#This Row],[68]]</f>
        <v>1.3242636768307501E-7</v>
      </c>
      <c r="BS125" s="10">
        <f>3/24000000*OO[[#This Row],[127 (04JUL1985 18:00:00)-Water Temperature (C)]]*OO[[#This Row],[69]]</f>
        <v>1.2204176869499999E-7</v>
      </c>
      <c r="BT125" s="10">
        <f>3/24000000*OO[[#This Row],[128 (04JUL1985 21:00:00)-Water Temperature (C)]]*OO[[#This Row],[70]]</f>
        <v>1.12490186120125E-7</v>
      </c>
      <c r="BU125" s="10">
        <f>3/24000000*OO[[#This Row],[129 (05JUL1985 00:00:00)-Water Temperature (C)]]*OO[[#This Row],[71]]</f>
        <v>1.048785645389625E-7</v>
      </c>
      <c r="BV125" s="10">
        <f>3/24000000*OO[[#This Row],[130 (05JUL1985 03:00:00)-Water Temperature (C)]]*OO[[#This Row],[72]]</f>
        <v>1.0224089692575001E-7</v>
      </c>
      <c r="BW125" s="10">
        <f>3/24000000*OO[[#This Row],[131 (05JUL1985 06:00:00)-Water Temperature (C)]]*OO[[#This Row],[73]]</f>
        <v>1.0032005726279997E-7</v>
      </c>
      <c r="BX125" s="10">
        <f>3/24000000*OO[[#This Row],[132 (05JUL1985 09:00:00)-Water Temperature (C)]]*OO[[#This Row],[74]]</f>
        <v>9.8567912148612484E-8</v>
      </c>
      <c r="BY125" s="10">
        <f>3/24000000*OO[[#This Row],[133 (05JUL1985 12:00:00)-Water Temperature (C)]]*OO[[#This Row],[75]]</f>
        <v>9.5544926982299989E-8</v>
      </c>
      <c r="BZ125" s="10">
        <f>3/24000000*OO[[#This Row],[134 (05JUL1985 15:00:00)-Water Temperature (C)]]*OO[[#This Row],[76]]</f>
        <v>8.9130903211625012E-8</v>
      </c>
      <c r="CA125" s="10">
        <f>3/24000000*OO[[#This Row],[135 (05JUL1985 18:00:00)-Water Temperature (C)]]*OO[[#This Row],[77]]</f>
        <v>8.0919601243112506E-8</v>
      </c>
      <c r="CB125" s="10">
        <f>3/24000000*OO[[#This Row],[136 (05JUL1985 21:00:00)-Water Temperature (C)]]*OO[[#This Row],[78]]</f>
        <v>7.3255255003650012E-8</v>
      </c>
      <c r="CC125" s="10">
        <f>3/24000000*OO[[#This Row],[137 (06JUL1985 00:00:00)-Water Temperature (C)]]*OO[[#This Row],[79]]</f>
        <v>6.702643798062499E-8</v>
      </c>
      <c r="CD125" s="10">
        <f>3/24000000*OO[[#This Row],[138 (06JUL1985 03:00:00)-Water Temperature (C)]]*OO[[#This Row],[80]]</f>
        <v>6.4420422533337497E-8</v>
      </c>
      <c r="CE125" s="10">
        <f>3/24000000*OO[[#This Row],[139 (06JUL1985 06:00:00)-Water Temperature (C)]]*OO[[#This Row],[81]]</f>
        <v>6.3837363868249995E-8</v>
      </c>
      <c r="CF125" s="10">
        <f>3/24000000*OO[[#This Row],[140 (06JUL1985 09:00:00)-Water Temperature (C)]]*OO[[#This Row],[82]]</f>
        <v>6.4165640299024995E-8</v>
      </c>
      <c r="CG125" s="10">
        <f>3/24000000*OO[[#This Row],[141 (06JUL1985 12:00:00)-Water Temperature (C)]]*OO[[#This Row],[83]]</f>
        <v>6.3771258636337491E-8</v>
      </c>
      <c r="CH125" s="10">
        <f>3/24000000*OO[[#This Row],[142 (06JUL1985 15:00:00)-Water Temperature (C)]]*OO[[#This Row],[84]]</f>
        <v>6.1347548744300003E-8</v>
      </c>
      <c r="CI125" s="10">
        <f>3/24000000*OO[[#This Row],[143 (06JUL1985 18:00:00)-Water Temperature (C)]]*OO[[#This Row],[85]]</f>
        <v>5.7026227213749995E-8</v>
      </c>
      <c r="CJ125" s="10">
        <f>3/24000000*OO[[#This Row],[144 (06JUL1985 21:00:00)-Water Temperature (C)]]*OO[[#This Row],[86]]</f>
        <v>5.2541444670399998E-8</v>
      </c>
      <c r="CK125" s="10">
        <f>3/24000000*OO[[#This Row],[145 (07JUL1985 00:00:00)-Water Temperature (C)]]*OO[[#This Row],[87]]</f>
        <v>4.8525787688849996E-8</v>
      </c>
      <c r="CL125" s="10">
        <f>3/24000000*OO[[#This Row],[146 (07JUL1985 03:00:00)-Water Temperature (C)]]*OO[[#This Row],[88]]</f>
        <v>4.7113351282574998E-8</v>
      </c>
      <c r="CM125" s="10">
        <f>3/24000000*OO[[#This Row],[147 (07JUL1985 06:00:00)-Water Temperature (C)]]*OO[[#This Row],[89]]</f>
        <v>4.6203663523124997E-8</v>
      </c>
      <c r="CN125" s="10">
        <f>3/24000000*OO[[#This Row],[148 (07JUL1985 09:00:00)-Water Temperature (C)]]*OO[[#This Row],[90]]</f>
        <v>4.5158456929950001E-8</v>
      </c>
      <c r="CO125" s="10">
        <f>3/24000000*OO[[#This Row],[149 (07JUL1985 12:00:00)-Water Temperature (C)]]*OO[[#This Row],[91]]</f>
        <v>4.3782711713124999E-8</v>
      </c>
      <c r="CP125" s="10">
        <f>3/24000000*OO[[#This Row],[150 (07JUL1985 15:00:00)-Water Temperature (C)]]*OO[[#This Row],[92]]</f>
        <v>4.2000377361199998E-8</v>
      </c>
      <c r="CQ125" s="10">
        <f>3/24000000*OO[[#This Row],[151 (07JUL1985 18:00:00)-Water Temperature (C)]]*OO[[#This Row],[93]]</f>
        <v>3.9358946015437498E-8</v>
      </c>
      <c r="CR125" s="10">
        <f>3/24000000*OO[[#This Row],[152 (07JUL1985 21:00:00)-Water Temperature (C)]]*OO[[#This Row],[94]]</f>
        <v>3.6846662343787496E-8</v>
      </c>
      <c r="CS125" s="10">
        <f>3/24000000*OO[[#This Row],[153 (08JUL1985 00:00:00)-Water Temperature (C)]]*OO[[#This Row],[95]]</f>
        <v>3.4609414951912496E-8</v>
      </c>
      <c r="CT125" s="10">
        <f>3/24000000*OO[[#This Row],[154 (08JUL1985 03:00:00)-Water Temperature (C)]]*OO[[#This Row],[96]]</f>
        <v>3.3805163751137495E-8</v>
      </c>
      <c r="CU125" s="10">
        <f>3/24000000*OO[[#This Row],[155 (08JUL1985 06:00:00)-Water Temperature (C)]]*OO[[#This Row],[97]]</f>
        <v>3.37244059152E-8</v>
      </c>
      <c r="CV125" s="10">
        <f>3/24000000*OO[[#This Row],[156 (08JUL1985 09:00:00)-Water Temperature (C)]]*OO[[#This Row],[98]]</f>
        <v>3.3831704543549995E-8</v>
      </c>
      <c r="CW125" s="10">
        <f>3/24000000*OO[[#This Row],[157 (08JUL1985 12:00:00)-Water Temperature (C)]]*OO[[#This Row],[99]]</f>
        <v>3.3854447921512502E-8</v>
      </c>
    </row>
    <row r="126" spans="1:101" x14ac:dyDescent="0.35">
      <c r="A126" t="s">
        <v>131</v>
      </c>
      <c r="B126">
        <v>872.15170000000001</v>
      </c>
      <c r="C126" s="10">
        <f>3/24*OO[[#This Row],[59 (26JUN1985 06:00:00)-Water Temperature (C)]]*OO[[#This Row],[1]]/SUM(OO[1])</f>
        <v>0</v>
      </c>
      <c r="D126" s="10">
        <f>3/24*OO[[#This Row],[60 (26JUN1985 09:00:00)-Water Temperature (C)]]*OO[[#This Row],[2]]/SUM(OO[2])</f>
        <v>0</v>
      </c>
      <c r="E126" s="10">
        <f>3/24*OO[[#This Row],[61 (26JUN1985 12:00:00)-Water Temperature (C)]]*OO[[#This Row],[3]]/SUM(OO[3])</f>
        <v>4.688494211940874E-39</v>
      </c>
      <c r="F126" s="10">
        <f>3/24*OO[[#This Row],[62 (26JUN1985 15:00:00)-Water Temperature (C)]]*OO[[#This Row],[4]]/SUM(OO[4])</f>
        <v>1.4045894083915968E-26</v>
      </c>
      <c r="G126" s="10">
        <f>3/24*OO[[#This Row],[63 (26JUN1985 18:00:00)-Water Temperature (C)]]*OO[[#This Row],[5]]/SUM(OO[5])</f>
        <v>2.7820847709143978E-15</v>
      </c>
      <c r="H126" s="10">
        <f>3/24*OO[[#This Row],[64 (26JUN1985 21:00:00)-Water Temperature (C)]]*OO[[#This Row],[6]]/SUM(OO[6])</f>
        <v>5.2346025839934193E-7</v>
      </c>
      <c r="I126" s="10">
        <f>3/24*OO[[#This Row],[65 (27JUN1985 00:00:00)-Water Temperature (C)]]*OO[[#This Row],[7]]/SUM(OO[7])</f>
        <v>3.8901856010929042E-4</v>
      </c>
      <c r="J126" s="10">
        <f>3/24*OO[[#This Row],[66 (27JUN1985 03:00:00)-Water Temperature (C)]]*OO[[#This Row],[8]]/SUM(OO[8])</f>
        <v>1.1954926638814591E-2</v>
      </c>
      <c r="K126" s="10">
        <f>3/24*OO[[#This Row],[67 (27JUN1985 06:00:00)-Water Temperature (C)]]*OO[[#This Row],[9]]/SUM(OO[9])</f>
        <v>5.5501175115239235E-2</v>
      </c>
      <c r="L126" s="10">
        <f>3/24*OO[[#This Row],[68 (27JUN1985 09:00:00)-Water Temperature (C)]]*OO[[#This Row],[10]]/SUM(OO[10])</f>
        <v>7.0713646026479338E-2</v>
      </c>
      <c r="M126" s="10">
        <f>3/24*OO[[#This Row],[69 (27JUN1985 12:00:00)-Water Temperature (C)]]*OO[[#This Row],[11]]/SUM(OO[11])</f>
        <v>3.5623143827363028E-2</v>
      </c>
      <c r="N126" s="10">
        <f>3/24*OO[[#This Row],[70 (27JUN1985 15:00:00)-Water Temperature (C)]]*OO[[#This Row],[12]]/SUM(OO[12])</f>
        <v>9.0971792146353724E-3</v>
      </c>
      <c r="O126" s="10">
        <f>3/24*OO[[#This Row],[71 (27JUN1985 18:00:00)-Water Temperature (C)]]*OO[[#This Row],[13]]/SUM(OO[13])</f>
        <v>1.5098163655858133E-3</v>
      </c>
      <c r="P126" s="10">
        <f>3/24*OO[[#This Row],[72 (27JUN1985 21:00:00)-Water Temperature (C)]]*OO[[#This Row],[14]]/SUM(OO[14])</f>
        <v>2.2052082898923401E-4</v>
      </c>
      <c r="Q126" s="10">
        <f>3/24*OO[[#This Row],[73 (28JUN1985 00:00:00)-Water Temperature (C)]]*OO[[#This Row],[15]]/SUM(OO[15])</f>
        <v>5.7662228209074459E-5</v>
      </c>
      <c r="R126" s="10">
        <f>3/24*OO[[#This Row],[74 (28JUN1985 03:00:00)-Water Temperature (C)]]*OO[[#This Row],[16]]/SUM(OO[16])</f>
        <v>4.1833650398154934E-5</v>
      </c>
      <c r="S126" s="10">
        <f>3/24*OO[[#This Row],[75 (28JUN1985 06:00:00)-Water Temperature (C)]]*OO[[#This Row],[17]]/SUM(OO[17])</f>
        <v>4.3816194739460481E-5</v>
      </c>
      <c r="T126" s="10">
        <f>3/24*OO[[#This Row],[76 (28JUN1985 09:00:00)-Water Temperature (C)]]*OO[[#This Row],[18]]/SUM(OO[18])</f>
        <v>4.6652274994626401E-5</v>
      </c>
      <c r="U126" s="10">
        <f>3/24*OO[[#This Row],[77 (28JUN1985 12:00:00)-Water Temperature (C)]]*OO[[#This Row],[19]]/SUM(OO[19])</f>
        <v>4.6160700917315479E-5</v>
      </c>
      <c r="V126" s="10">
        <f>3/24000000*OO[[#This Row],[78 (28JUN1985 15:00:00)-Water Temperature (C)]]*OO[[#This Row],[20]]</f>
        <v>4.2016378162312498E-5</v>
      </c>
      <c r="W126" s="10">
        <f>3/24000000*OO[[#This Row],[79 (28JUN1985 18:00:00)-Water Temperature (C)]]*OO[[#This Row],[21]]</f>
        <v>3.6434143772949997E-5</v>
      </c>
      <c r="X126" s="10">
        <f>3/24000000*OO[[#This Row],[80 (28JUN1985 21:00:00)-Water Temperature (C)]]*OO[[#This Row],[22]]</f>
        <v>3.1274227469362498E-5</v>
      </c>
      <c r="Y126" s="10">
        <f>3/24000000*OO[[#This Row],[81 (29JUN1985 00:00:00)-Water Temperature (C)]]*OO[[#This Row],[23]]</f>
        <v>2.717181574965E-5</v>
      </c>
      <c r="Z126" s="10">
        <f>3/24000000*OO[[#This Row],[82 (29JUN1985 03:00:00)-Water Temperature (C)]]*OO[[#This Row],[24]]</f>
        <v>2.4247885899999995E-5</v>
      </c>
      <c r="AA126" s="10">
        <f>3/24000000*OO[[#This Row],[83 (29JUN1985 06:00:00)-Water Temperature (C)]]*OO[[#This Row],[25]]</f>
        <v>2.1439461707619998E-5</v>
      </c>
      <c r="AB126" s="10">
        <f>3/24000000*OO[[#This Row],[84 (29JUN1985 09:00:00)-Water Temperature (C)]]*OO[[#This Row],[26]]</f>
        <v>1.9528532346915E-5</v>
      </c>
      <c r="AC126" s="10">
        <f>3/24000000*OO[[#This Row],[85 (29JUN1985 12:00:00)-Water Temperature (C)]]*OO[[#This Row],[27]]</f>
        <v>1.7619766972211251E-5</v>
      </c>
      <c r="AD126" s="10">
        <f>3/24000000*OO[[#This Row],[86 (29JUN1985 15:00:00)-Water Temperature (C)]]*OO[[#This Row],[28]]</f>
        <v>1.5350031555080001E-5</v>
      </c>
      <c r="AE126" s="10">
        <f>3/24000000*OO[[#This Row],[88 (29JUN1985 21:00:00)-Water Temperature (C)]]*OO[[#This Row],[30]]</f>
        <v>1.1296407684322499E-5</v>
      </c>
      <c r="AF126" s="10">
        <f>3/24000000*OO[[#This Row],[88 (29JUN1985 21:00:00)-Water Temperature (C)]]*OO[[#This Row],[30]]</f>
        <v>1.1296407684322499E-5</v>
      </c>
      <c r="AG126" s="10">
        <f>3/24000000*OO[[#This Row],[89 (30JUN1985 00:00:00)-Water Temperature (C)]]*OO[[#This Row],[31]]</f>
        <v>9.7649973831262486E-6</v>
      </c>
      <c r="AH126" s="10">
        <f>3/24000000*OO[[#This Row],[90 (30JUN1985 03:00:00)-Water Temperature (C)]]*OO[[#This Row],[32]]</f>
        <v>8.8765646391999989E-6</v>
      </c>
      <c r="AI126" s="10">
        <f>3/24000000*OO[[#This Row],[91 (30JUN1985 06:00:00)-Water Temperature (C)]]*OO[[#This Row],[33]]</f>
        <v>8.1942841767624997E-6</v>
      </c>
      <c r="AJ126" s="10">
        <f>3/24000000*OO[[#This Row],[92 (30JUN1985 09:00:00)-Water Temperature (C)]]*OO[[#This Row],[34]]</f>
        <v>7.5665474315549998E-6</v>
      </c>
      <c r="AK126" s="10">
        <f>3/24000000*OO[[#This Row],[93 (30JUN1985 12:00:00)-Water Temperature (C)]]*OO[[#This Row],[35]]</f>
        <v>6.9073051899862496E-6</v>
      </c>
      <c r="AL126" s="10">
        <f>3/24000000*OO[[#This Row],[94 (30JUN1985 15:00:00)-Water Temperature (C)]]*OO[[#This Row],[36]]</f>
        <v>6.0374859255899998E-6</v>
      </c>
      <c r="AM126" s="10">
        <f>3/24000000*OO[[#This Row],[95 (30JUN1985 18:00:00)-Water Temperature (C)]]*OO[[#This Row],[37]]</f>
        <v>5.1248496713774996E-6</v>
      </c>
      <c r="AN126" s="10">
        <f>3/24000000*OO[[#This Row],[96 (30JUN1985 21:00:00)-Water Temperature (C)]]*OO[[#This Row],[38]]</f>
        <v>4.3753340176549999E-6</v>
      </c>
      <c r="AO126" s="10">
        <f>3/24000000*OO[[#This Row],[97 (01JUL1985 00:00:00)-Water Temperature (C)]]*OO[[#This Row],[39]]</f>
        <v>3.7555979339999996E-6</v>
      </c>
      <c r="AP126" s="10">
        <f>3/24000000*OO[[#This Row],[98 (01JUL1985 03:00:00)-Water Temperature (C)]]*OO[[#This Row],[40]]</f>
        <v>3.3287655936937503E-6</v>
      </c>
      <c r="AQ126" s="10">
        <f>3/24000000*OO[[#This Row],[99 (01JUL1985 06:00:00)-Water Temperature (C)]]*OO[[#This Row],[41]]</f>
        <v>2.9553742895399999E-6</v>
      </c>
      <c r="AR126" s="10">
        <f>3/24000000*OO[[#This Row],[100 (01JUL1985 09:00:00)-Water Temperature (C)]]*OO[[#This Row],[42]]</f>
        <v>2.5357537024854997E-6</v>
      </c>
      <c r="AS126" s="10">
        <f>3/24000000*OO[[#This Row],[101 (01JUL1985 12:00:00)-Water Temperature (C)]]*OO[[#This Row],[43]]</f>
        <v>2.04929890164E-6</v>
      </c>
      <c r="AT126" s="10">
        <f>3/24000000*OO[[#This Row],[102 (01JUL1985 15:00:00)-Water Temperature (C)]]*OO[[#This Row],[44]]</f>
        <v>1.5288355875689998E-6</v>
      </c>
      <c r="AU126" s="10">
        <f>3/24000000*OO[[#This Row],[103 (01JUL1985 18:00:00)-Water Temperature (C)]]*OO[[#This Row],[45]]</f>
        <v>1.080073965272E-6</v>
      </c>
      <c r="AV126" s="10">
        <f>3/24000000*OO[[#This Row],[104 (01JUL1985 21:00:00)-Water Temperature (C)]]*OO[[#This Row],[46]]</f>
        <v>7.6095511461699999E-7</v>
      </c>
      <c r="AW126" s="10">
        <f>3/24000000*OO[[#This Row],[105 (02JUL1985 00:00:00)-Water Temperature (C)]]*OO[[#This Row],[47]]</f>
        <v>5.6126800370499993E-7</v>
      </c>
      <c r="AX126" s="10">
        <f>3/24000000*OO[[#This Row],[106 (02JUL1985 03:00:00)-Water Temperature (C)]]*OO[[#This Row],[48]]</f>
        <v>4.5436462468049986E-7</v>
      </c>
      <c r="AY126" s="10">
        <f>3/24000000*OO[[#This Row],[107 (02JUL1985 06:00:00)-Water Temperature (C)]]*OO[[#This Row],[49]]</f>
        <v>3.9514393012125001E-7</v>
      </c>
      <c r="AZ126" s="10">
        <f>3/24000000*OO[[#This Row],[108 (02JUL1985 09:00:00)-Water Temperature (C)]]*OO[[#This Row],[50]]</f>
        <v>3.5998407813999993E-7</v>
      </c>
      <c r="BA126" s="10">
        <f>3/24000000*OO[[#This Row],[109 (02JUL1985 12:00:00)-Water Temperature (C)]]*OO[[#This Row],[51]]</f>
        <v>3.2995885825575002E-7</v>
      </c>
      <c r="BB126" s="10">
        <f>3/24000000*OO[[#This Row],[110 (02JUL1985 15:00:00)-Water Temperature (C)]]*OO[[#This Row],[52]]</f>
        <v>2.9389967679149998E-7</v>
      </c>
      <c r="BC126" s="10">
        <f>3/24000000*OO[[#This Row],[111 (02JUL1985 18:00:00)-Water Temperature (C)]]*OO[[#This Row],[53]]</f>
        <v>2.5194789191728745E-7</v>
      </c>
      <c r="BD126" s="10">
        <f>3/24000000*OO[[#This Row],[112 (02JUL1985 21:00:00)-Water Temperature (C)]]*OO[[#This Row],[54]]</f>
        <v>2.1737393733851246E-7</v>
      </c>
      <c r="BE126" s="10">
        <f>3/24000000*OO[[#This Row],[113 (03JUL1985 00:00:00)-Water Temperature (C)]]*OO[[#This Row],[55]]</f>
        <v>1.9142503015542497E-7</v>
      </c>
      <c r="BF126" s="10">
        <f>3/24000000*OO[[#This Row],[114 (03JUL1985 03:00:00)-Water Temperature (C)]]*OO[[#This Row],[56]]</f>
        <v>1.7726357938880001E-7</v>
      </c>
      <c r="BG126" s="10">
        <f>3/24000000*OO[[#This Row],[115 (03JUL1985 06:00:00)-Water Temperature (C)]]*OO[[#This Row],[57]]</f>
        <v>1.7268817468799998E-7</v>
      </c>
      <c r="BH126" s="10">
        <f>3/24000000*OO[[#This Row],[116 (03JUL1985 09:00:00)-Water Temperature (C)]]*OO[[#This Row],[58]]</f>
        <v>1.7248005379074999E-7</v>
      </c>
      <c r="BI126" s="10">
        <f>3/24000000*OO[[#This Row],[117 (03JUL1985 12:00:00)-Water Temperature (C)]]*OO[[#This Row],[59]]</f>
        <v>1.7298651964481247E-7</v>
      </c>
      <c r="BJ126" s="10">
        <f>3/24000000*OO[[#This Row],[118 (03JUL1985 15:00:00)-Water Temperature (C)]]*OO[[#This Row],[60]]</f>
        <v>1.6928011008262501E-7</v>
      </c>
      <c r="BK126" s="10">
        <f>3/24000000*OO[[#This Row],[119 (03JUL1985 18:00:00)-Water Temperature (C)]]*OO[[#This Row],[61]]</f>
        <v>1.598842892025E-7</v>
      </c>
      <c r="BL126" s="10">
        <f>3/24000000*OO[[#This Row],[120 (03JUL1985 21:00:00)-Water Temperature (C)]]*OO[[#This Row],[62]]</f>
        <v>1.4864842786199998E-7</v>
      </c>
      <c r="BM126" s="10">
        <f>3/24000000*OO[[#This Row],[121 (04JUL1985 00:00:00)-Water Temperature (C)]]*OO[[#This Row],[63]]</f>
        <v>1.3781665574999999E-7</v>
      </c>
      <c r="BN126" s="10">
        <f>3/24000000*OO[[#This Row],[122 (04JUL1985 03:00:00)-Water Temperature (C)]]*OO[[#This Row],[64]]</f>
        <v>1.3349473451387499E-7</v>
      </c>
      <c r="BO126" s="10">
        <f>3/24000000*OO[[#This Row],[123 (04JUL1985 06:00:00)-Water Temperature (C)]]*OO[[#This Row],[65]]</f>
        <v>1.3209795930374999E-7</v>
      </c>
      <c r="BP126" s="10">
        <f>3/24000000*OO[[#This Row],[124 (04JUL1985 09:00:00)-Water Temperature (C)]]*OO[[#This Row],[66]]</f>
        <v>1.3192322127300001E-7</v>
      </c>
      <c r="BQ126" s="10">
        <f>3/24000000*OO[[#This Row],[125 (04JUL1985 12:00:00)-Water Temperature (C)]]*OO[[#This Row],[67]]</f>
        <v>1.2874736549561251E-7</v>
      </c>
      <c r="BR126" s="10">
        <f>3/24000000*OO[[#This Row],[126 (04JUL1985 15:00:00)-Water Temperature (C)]]*OO[[#This Row],[68]]</f>
        <v>1.22383833847875E-7</v>
      </c>
      <c r="BS126" s="10">
        <f>3/24000000*OO[[#This Row],[127 (04JUL1985 18:00:00)-Water Temperature (C)]]*OO[[#This Row],[69]]</f>
        <v>1.1285506292677499E-7</v>
      </c>
      <c r="BT126" s="10">
        <f>3/24000000*OO[[#This Row],[128 (04JUL1985 21:00:00)-Water Temperature (C)]]*OO[[#This Row],[70]]</f>
        <v>1.0402206774036251E-7</v>
      </c>
      <c r="BU126" s="10">
        <f>3/24000000*OO[[#This Row],[129 (05JUL1985 00:00:00)-Water Temperature (C)]]*OO[[#This Row],[71]]</f>
        <v>9.6939748730699992E-8</v>
      </c>
      <c r="BV126" s="10">
        <f>3/24000000*OO[[#This Row],[130 (05JUL1985 03:00:00)-Water Temperature (C)]]*OO[[#This Row],[72]]</f>
        <v>9.4462800873712479E-8</v>
      </c>
      <c r="BW126" s="10">
        <f>3/24000000*OO[[#This Row],[131 (05JUL1985 06:00:00)-Water Temperature (C)]]*OO[[#This Row],[73]]</f>
        <v>9.2679068734125005E-8</v>
      </c>
      <c r="BX126" s="10">
        <f>3/24000000*OO[[#This Row],[132 (05JUL1985 09:00:00)-Water Temperature (C)]]*OO[[#This Row],[74]]</f>
        <v>9.1071782701249987E-8</v>
      </c>
      <c r="BY126" s="10">
        <f>3/24000000*OO[[#This Row],[133 (05JUL1985 12:00:00)-Water Temperature (C)]]*OO[[#This Row],[75]]</f>
        <v>8.8327181652749995E-8</v>
      </c>
      <c r="BZ126" s="10">
        <f>3/24000000*OO[[#This Row],[134 (05JUL1985 15:00:00)-Water Temperature (C)]]*OO[[#This Row],[76]]</f>
        <v>8.2495083564987488E-8</v>
      </c>
      <c r="CA126" s="10">
        <f>3/24000000*OO[[#This Row],[135 (05JUL1985 18:00:00)-Water Temperature (C)]]*OO[[#This Row],[77]]</f>
        <v>7.4934232186500001E-8</v>
      </c>
      <c r="CB126" s="10">
        <f>3/24000000*OO[[#This Row],[136 (05JUL1985 21:00:00)-Water Temperature (C)]]*OO[[#This Row],[78]]</f>
        <v>6.7844208673312494E-8</v>
      </c>
      <c r="CC126" s="10">
        <f>3/24000000*OO[[#This Row],[137 (06JUL1985 00:00:00)-Water Temperature (C)]]*OO[[#This Row],[79]]</f>
        <v>6.205018148595E-8</v>
      </c>
      <c r="CD126" s="10">
        <f>3/24000000*OO[[#This Row],[138 (06JUL1985 03:00:00)-Water Temperature (C)]]*OO[[#This Row],[80]]</f>
        <v>5.9558461974349994E-8</v>
      </c>
      <c r="CE126" s="10">
        <f>3/24000000*OO[[#This Row],[139 (06JUL1985 06:00:00)-Water Temperature (C)]]*OO[[#This Row],[81]]</f>
        <v>5.8939916960437494E-8</v>
      </c>
      <c r="CF126" s="10">
        <f>3/24000000*OO[[#This Row],[140 (06JUL1985 09:00:00)-Water Temperature (C)]]*OO[[#This Row],[82]]</f>
        <v>5.9202981467349993E-8</v>
      </c>
      <c r="CG126" s="10">
        <f>3/24000000*OO[[#This Row],[141 (06JUL1985 12:00:00)-Water Temperature (C)]]*OO[[#This Row],[83]]</f>
        <v>5.8840817662449998E-8</v>
      </c>
      <c r="CH126" s="10">
        <f>3/24000000*OO[[#This Row],[142 (06JUL1985 15:00:00)-Water Temperature (C)]]*OO[[#This Row],[84]]</f>
        <v>5.6655679619624997E-8</v>
      </c>
      <c r="CI126" s="10">
        <f>3/24000000*OO[[#This Row],[143 (06JUL1985 18:00:00)-Water Temperature (C)]]*OO[[#This Row],[85]]</f>
        <v>5.2705443443062493E-8</v>
      </c>
      <c r="CJ126" s="10">
        <f>3/24000000*OO[[#This Row],[144 (06JUL1985 21:00:00)-Water Temperature (C)]]*OO[[#This Row],[86]]</f>
        <v>4.8588741562500001E-8</v>
      </c>
      <c r="CK126" s="10">
        <f>3/24000000*OO[[#This Row],[145 (07JUL1985 00:00:00)-Water Temperature (C)]]*OO[[#This Row],[87]]</f>
        <v>4.4870158990800003E-8</v>
      </c>
      <c r="CL126" s="10">
        <f>3/24000000*OO[[#This Row],[146 (07JUL1985 03:00:00)-Water Temperature (C)]]*OO[[#This Row],[88]]</f>
        <v>4.3513190239649994E-8</v>
      </c>
      <c r="CM126" s="10">
        <f>3/24000000*OO[[#This Row],[147 (07JUL1985 06:00:00)-Water Temperature (C)]]*OO[[#This Row],[89]]</f>
        <v>4.2634366675874992E-8</v>
      </c>
      <c r="CN126" s="10">
        <f>3/24000000*OO[[#This Row],[148 (07JUL1985 09:00:00)-Water Temperature (C)]]*OO[[#This Row],[90]]</f>
        <v>4.1643044123999997E-8</v>
      </c>
      <c r="CO126" s="10">
        <f>3/24000000*OO[[#This Row],[149 (07JUL1985 12:00:00)-Water Temperature (C)]]*OO[[#This Row],[91]]</f>
        <v>4.0389452259425E-8</v>
      </c>
      <c r="CP126" s="10">
        <f>3/24000000*OO[[#This Row],[150 (07JUL1985 15:00:00)-Water Temperature (C)]]*OO[[#This Row],[92]]</f>
        <v>3.8788249110187498E-8</v>
      </c>
      <c r="CQ126" s="10">
        <f>3/24000000*OO[[#This Row],[151 (07JUL1985 18:00:00)-Water Temperature (C)]]*OO[[#This Row],[93]]</f>
        <v>3.6366899640624996E-8</v>
      </c>
      <c r="CR126" s="10">
        <f>3/24000000*OO[[#This Row],[152 (07JUL1985 21:00:00)-Water Temperature (C)]]*OO[[#This Row],[94]]</f>
        <v>3.4047117586624997E-8</v>
      </c>
      <c r="CS126" s="10">
        <f>3/24000000*OO[[#This Row],[153 (08JUL1985 00:00:00)-Water Temperature (C)]]*OO[[#This Row],[95]]</f>
        <v>3.1992138900762501E-8</v>
      </c>
      <c r="CT126" s="10">
        <f>3/24000000*OO[[#This Row],[154 (08JUL1985 03:00:00)-Water Temperature (C)]]*OO[[#This Row],[96]]</f>
        <v>3.1253069033874999E-8</v>
      </c>
      <c r="CU126" s="10">
        <f>3/24000000*OO[[#This Row],[155 (08JUL1985 06:00:00)-Water Temperature (C)]]*OO[[#This Row],[97]]</f>
        <v>3.1158790984999997E-8</v>
      </c>
      <c r="CV126" s="10">
        <f>3/24000000*OO[[#This Row],[156 (08JUL1985 09:00:00)-Water Temperature (C)]]*OO[[#This Row],[98]]</f>
        <v>3.1224667233425002E-8</v>
      </c>
      <c r="CW126" s="10">
        <f>3/24000000*OO[[#This Row],[157 (08JUL1985 12:00:00)-Water Temperature (C)]]*OO[[#This Row],[99]]</f>
        <v>3.1227917156124997E-8</v>
      </c>
    </row>
    <row r="127" spans="1:101" x14ac:dyDescent="0.35">
      <c r="A127" t="s">
        <v>132</v>
      </c>
      <c r="B127">
        <v>931.84370000000001</v>
      </c>
      <c r="C127" s="10">
        <f>3/24*OO[[#This Row],[59 (26JUN1985 06:00:00)-Water Temperature (C)]]*OO[[#This Row],[1]]/SUM(OO[1])</f>
        <v>0</v>
      </c>
      <c r="D127" s="10">
        <f>3/24*OO[[#This Row],[60 (26JUN1985 09:00:00)-Water Temperature (C)]]*OO[[#This Row],[2]]/SUM(OO[2])</f>
        <v>0</v>
      </c>
      <c r="E127" s="10">
        <f>3/24*OO[[#This Row],[61 (26JUN1985 12:00:00)-Water Temperature (C)]]*OO[[#This Row],[3]]/SUM(OO[3])</f>
        <v>4.7497331847024406E-40</v>
      </c>
      <c r="F127" s="10">
        <f>3/24*OO[[#This Row],[62 (26JUN1985 15:00:00)-Water Temperature (C)]]*OO[[#This Row],[4]]/SUM(OO[4])</f>
        <v>1.6369928287715336E-27</v>
      </c>
      <c r="G127" s="10">
        <f>3/24*OO[[#This Row],[63 (26JUN1985 18:00:00)-Water Temperature (C)]]*OO[[#This Row],[5]]/SUM(OO[5])</f>
        <v>3.9420783366284832E-16</v>
      </c>
      <c r="H127" s="10">
        <f>3/24*OO[[#This Row],[64 (26JUN1985 21:00:00)-Water Temperature (C)]]*OO[[#This Row],[6]]/SUM(OO[6])</f>
        <v>2.9042042765360603E-7</v>
      </c>
      <c r="I127" s="10">
        <f>3/24*OO[[#This Row],[65 (27JUN1985 00:00:00)-Water Temperature (C)]]*OO[[#This Row],[7]]/SUM(OO[7])</f>
        <v>2.8569352042792618E-4</v>
      </c>
      <c r="J127" s="10">
        <f>3/24*OO[[#This Row],[66 (27JUN1985 03:00:00)-Water Temperature (C)]]*OO[[#This Row],[8]]/SUM(OO[8])</f>
        <v>1.0275128034746808E-2</v>
      </c>
      <c r="K127" s="10">
        <f>3/24*OO[[#This Row],[67 (27JUN1985 06:00:00)-Water Temperature (C)]]*OO[[#This Row],[9]]/SUM(OO[9])</f>
        <v>5.3397194965859165E-2</v>
      </c>
      <c r="L127" s="10">
        <f>3/24*OO[[#This Row],[68 (27JUN1985 09:00:00)-Water Temperature (C)]]*OO[[#This Row],[10]]/SUM(OO[10])</f>
        <v>7.4098376778380784E-2</v>
      </c>
      <c r="M127" s="10">
        <f>3/24*OO[[#This Row],[69 (27JUN1985 12:00:00)-Water Temperature (C)]]*OO[[#This Row],[11]]/SUM(OO[11])</f>
        <v>3.9856243411437967E-2</v>
      </c>
      <c r="N127" s="10">
        <f>3/24*OO[[#This Row],[70 (27JUN1985 15:00:00)-Water Temperature (C)]]*OO[[#This Row],[12]]/SUM(OO[12])</f>
        <v>1.0686162460787674E-2</v>
      </c>
      <c r="O127" s="10">
        <f>3/24*OO[[#This Row],[71 (27JUN1985 18:00:00)-Water Temperature (C)]]*OO[[#This Row],[13]]/SUM(OO[13])</f>
        <v>1.8280586428882138E-3</v>
      </c>
      <c r="P127" s="10">
        <f>3/24*OO[[#This Row],[72 (27JUN1985 21:00:00)-Water Temperature (C)]]*OO[[#This Row],[14]]/SUM(OO[14])</f>
        <v>2.6551365003695286E-4</v>
      </c>
      <c r="Q127" s="10">
        <f>3/24*OO[[#This Row],[73 (28JUN1985 00:00:00)-Water Temperature (C)]]*OO[[#This Row],[15]]/SUM(OO[15])</f>
        <v>6.3933116115532079E-5</v>
      </c>
      <c r="R127" s="10">
        <f>3/24*OO[[#This Row],[74 (28JUN1985 03:00:00)-Water Temperature (C)]]*OO[[#This Row],[16]]/SUM(OO[16])</f>
        <v>4.3491350759848569E-5</v>
      </c>
      <c r="S127" s="10">
        <f>3/24*OO[[#This Row],[75 (28JUN1985 06:00:00)-Water Temperature (C)]]*OO[[#This Row],[17]]/SUM(OO[17])</f>
        <v>4.5021130434218007E-5</v>
      </c>
      <c r="T127" s="10">
        <f>3/24*OO[[#This Row],[76 (28JUN1985 09:00:00)-Water Temperature (C)]]*OO[[#This Row],[18]]/SUM(OO[18])</f>
        <v>4.8108656596529189E-5</v>
      </c>
      <c r="U127" s="10">
        <f>3/24*OO[[#This Row],[77 (28JUN1985 12:00:00)-Water Temperature (C)]]*OO[[#This Row],[19]]/SUM(OO[19])</f>
        <v>4.789669337056244E-5</v>
      </c>
      <c r="V127" s="10">
        <f>3/24000000*OO[[#This Row],[78 (28JUN1985 15:00:00)-Water Temperature (C)]]*OO[[#This Row],[20]]</f>
        <v>4.3817475169062501E-5</v>
      </c>
      <c r="W127" s="10">
        <f>3/24000000*OO[[#This Row],[79 (28JUN1985 18:00:00)-Water Temperature (C)]]*OO[[#This Row],[21]]</f>
        <v>3.8075610875749999E-5</v>
      </c>
      <c r="X127" s="10">
        <f>3/24000000*OO[[#This Row],[80 (28JUN1985 21:00:00)-Water Temperature (C)]]*OO[[#This Row],[22]]</f>
        <v>3.2713276748624997E-5</v>
      </c>
      <c r="Y127" s="10">
        <f>3/24000000*OO[[#This Row],[81 (29JUN1985 00:00:00)-Water Temperature (C)]]*OO[[#This Row],[23]]</f>
        <v>2.8431287530774996E-5</v>
      </c>
      <c r="Z127" s="10">
        <f>3/24000000*OO[[#This Row],[82 (29JUN1985 03:00:00)-Water Temperature (C)]]*OO[[#This Row],[24]]</f>
        <v>2.5366330985624997E-5</v>
      </c>
      <c r="AA127" s="10">
        <f>3/24000000*OO[[#This Row],[83 (29JUN1985 06:00:00)-Water Temperature (C)]]*OO[[#This Row],[25]]</f>
        <v>2.2407645763312501E-5</v>
      </c>
      <c r="AB127" s="10">
        <f>3/24000000*OO[[#This Row],[84 (29JUN1985 09:00:00)-Water Temperature (C)]]*OO[[#This Row],[26]]</f>
        <v>2.0404063362659998E-5</v>
      </c>
      <c r="AC127" s="10">
        <f>3/24000000*OO[[#This Row],[85 (29JUN1985 12:00:00)-Water Temperature (C)]]*OO[[#This Row],[27]]</f>
        <v>1.8427881239055E-5</v>
      </c>
      <c r="AD127" s="10">
        <f>3/24000000*OO[[#This Row],[86 (29JUN1985 15:00:00)-Water Temperature (C)]]*OO[[#This Row],[28]]</f>
        <v>1.6071070504949995E-5</v>
      </c>
      <c r="AE127" s="10">
        <f>3/24000000*OO[[#This Row],[88 (29JUN1985 21:00:00)-Water Temperature (C)]]*OO[[#This Row],[30]]</f>
        <v>1.183606103402625E-5</v>
      </c>
      <c r="AF127" s="10">
        <f>3/24000000*OO[[#This Row],[88 (29JUN1985 21:00:00)-Water Temperature (C)]]*OO[[#This Row],[30]]</f>
        <v>1.183606103402625E-5</v>
      </c>
      <c r="AG127" s="10">
        <f>3/24000000*OO[[#This Row],[89 (30JUN1985 00:00:00)-Water Temperature (C)]]*OO[[#This Row],[31]]</f>
        <v>1.0232745155242499E-5</v>
      </c>
      <c r="AH127" s="10">
        <f>3/24000000*OO[[#This Row],[90 (30JUN1985 03:00:00)-Water Temperature (C)]]*OO[[#This Row],[32]]</f>
        <v>9.2962245230499988E-6</v>
      </c>
      <c r="AI127" s="10">
        <f>3/24000000*OO[[#This Row],[91 (30JUN1985 06:00:00)-Water Temperature (C)]]*OO[[#This Row],[33]]</f>
        <v>8.5780316616537505E-6</v>
      </c>
      <c r="AJ127" s="10">
        <f>3/24000000*OO[[#This Row],[92 (30JUN1985 09:00:00)-Water Temperature (C)]]*OO[[#This Row],[34]]</f>
        <v>7.9240723478125001E-6</v>
      </c>
      <c r="AK127" s="10">
        <f>3/24000000*OO[[#This Row],[93 (30JUN1985 12:00:00)-Water Temperature (C)]]*OO[[#This Row],[35]]</f>
        <v>7.2425191659149985E-6</v>
      </c>
      <c r="AL127" s="10">
        <f>3/24000000*OO[[#This Row],[94 (30JUN1985 15:00:00)-Water Temperature (C)]]*OO[[#This Row],[36]]</f>
        <v>6.3454573250099998E-6</v>
      </c>
      <c r="AM127" s="10">
        <f>3/24000000*OO[[#This Row],[95 (30JUN1985 18:00:00)-Water Temperature (C)]]*OO[[#This Row],[37]]</f>
        <v>5.3845809428837499E-6</v>
      </c>
      <c r="AN127" s="10">
        <f>3/24000000*OO[[#This Row],[96 (30JUN1985 21:00:00)-Water Temperature (C)]]*OO[[#This Row],[38]]</f>
        <v>4.5899095640199996E-6</v>
      </c>
      <c r="AO127" s="10">
        <f>3/24000000*OO[[#This Row],[97 (01JUL1985 00:00:00)-Water Temperature (C)]]*OO[[#This Row],[39]]</f>
        <v>3.9375270821425004E-6</v>
      </c>
      <c r="AP127" s="10">
        <f>3/24000000*OO[[#This Row],[98 (01JUL1985 03:00:00)-Water Temperature (C)]]*OO[[#This Row],[40]]</f>
        <v>3.48660672984E-6</v>
      </c>
      <c r="AQ127" s="10">
        <f>3/24000000*OO[[#This Row],[99 (01JUL1985 06:00:00)-Water Temperature (C)]]*OO[[#This Row],[41]]</f>
        <v>3.0963427824599997E-6</v>
      </c>
      <c r="AR127" s="10">
        <f>3/24000000*OO[[#This Row],[100 (01JUL1985 09:00:00)-Water Temperature (C)]]*OO[[#This Row],[42]]</f>
        <v>2.6668664654474998E-6</v>
      </c>
      <c r="AS127" s="10">
        <f>3/24000000*OO[[#This Row],[101 (01JUL1985 12:00:00)-Water Temperature (C)]]*OO[[#This Row],[43]]</f>
        <v>2.1699824710719999E-6</v>
      </c>
      <c r="AT127" s="10">
        <f>3/24000000*OO[[#This Row],[102 (01JUL1985 15:00:00)-Water Temperature (C)]]*OO[[#This Row],[44]]</f>
        <v>1.630497349588375E-6</v>
      </c>
      <c r="AU127" s="10">
        <f>3/24000000*OO[[#This Row],[103 (01JUL1985 18:00:00)-Water Temperature (C)]]*OO[[#This Row],[45]]</f>
        <v>1.1563778101995E-6</v>
      </c>
      <c r="AV127" s="10">
        <f>3/24000000*OO[[#This Row],[104 (01JUL1985 21:00:00)-Water Temperature (C)]]*OO[[#This Row],[46]]</f>
        <v>8.1352044287049995E-7</v>
      </c>
      <c r="AW127" s="10">
        <f>3/24000000*OO[[#This Row],[105 (02JUL1985 00:00:00)-Water Temperature (C)]]*OO[[#This Row],[47]]</f>
        <v>5.9709130259499995E-7</v>
      </c>
      <c r="AX127" s="10">
        <f>3/24000000*OO[[#This Row],[106 (02JUL1985 03:00:00)-Water Temperature (C)]]*OO[[#This Row],[48]]</f>
        <v>4.80078603462E-7</v>
      </c>
      <c r="AY127" s="10">
        <f>3/24000000*OO[[#This Row],[107 (02JUL1985 06:00:00)-Water Temperature (C)]]*OO[[#This Row],[49]]</f>
        <v>4.15104823488875E-7</v>
      </c>
      <c r="AZ127" s="10">
        <f>3/24000000*OO[[#This Row],[108 (02JUL1985 09:00:00)-Water Temperature (C)]]*OO[[#This Row],[50]]</f>
        <v>3.7681088381474995E-7</v>
      </c>
      <c r="BA127" s="10">
        <f>3/24000000*OO[[#This Row],[109 (02JUL1985 12:00:00)-Water Temperature (C)]]*OO[[#This Row],[51]]</f>
        <v>3.45063135345E-7</v>
      </c>
      <c r="BB127" s="10">
        <f>3/24000000*OO[[#This Row],[110 (02JUL1985 15:00:00)-Water Temperature (C)]]*OO[[#This Row],[52]]</f>
        <v>3.07560015785E-7</v>
      </c>
      <c r="BC127" s="10">
        <f>3/24000000*OO[[#This Row],[111 (02JUL1985 18:00:00)-Water Temperature (C)]]*OO[[#This Row],[53]]</f>
        <v>2.6366665313849996E-7</v>
      </c>
      <c r="BD127" s="10">
        <f>3/24000000*OO[[#This Row],[112 (02JUL1985 21:00:00)-Water Temperature (C)]]*OO[[#This Row],[54]]</f>
        <v>2.2725308372791252E-7</v>
      </c>
      <c r="BE127" s="10">
        <f>3/24000000*OO[[#This Row],[113 (03JUL1985 00:00:00)-Water Temperature (C)]]*OO[[#This Row],[55]]</f>
        <v>1.9977327387459999E-7</v>
      </c>
      <c r="BF127" s="10">
        <f>3/24000000*OO[[#This Row],[114 (03JUL1985 03:00:00)-Water Temperature (C)]]*OO[[#This Row],[56]]</f>
        <v>1.8446045921410001E-7</v>
      </c>
      <c r="BG127" s="10">
        <f>3/24000000*OO[[#This Row],[115 (03JUL1985 06:00:00)-Water Temperature (C)]]*OO[[#This Row],[57]]</f>
        <v>1.7907405459952501E-7</v>
      </c>
      <c r="BH127" s="10">
        <f>3/24000000*OO[[#This Row],[116 (03JUL1985 09:00:00)-Water Temperature (C)]]*OO[[#This Row],[58]]</f>
        <v>1.7856696570825001E-7</v>
      </c>
      <c r="BI127" s="10">
        <f>3/24000000*OO[[#This Row],[117 (03JUL1985 12:00:00)-Water Temperature (C)]]*OO[[#This Row],[59]]</f>
        <v>1.789201211045E-7</v>
      </c>
      <c r="BJ127" s="10">
        <f>3/24000000*OO[[#This Row],[118 (03JUL1985 15:00:00)-Water Temperature (C)]]*OO[[#This Row],[60]]</f>
        <v>1.751855455823125E-7</v>
      </c>
      <c r="BK127" s="10">
        <f>3/24000000*OO[[#This Row],[119 (03JUL1985 18:00:00)-Water Temperature (C)]]*OO[[#This Row],[61]]</f>
        <v>1.657161882342E-7</v>
      </c>
      <c r="BL127" s="10">
        <f>3/24000000*OO[[#This Row],[120 (03JUL1985 21:00:00)-Water Temperature (C)]]*OO[[#This Row],[62]]</f>
        <v>1.54383036187275E-7</v>
      </c>
      <c r="BM127" s="10">
        <f>3/24000000*OO[[#This Row],[121 (04JUL1985 00:00:00)-Water Temperature (C)]]*OO[[#This Row],[63]]</f>
        <v>1.4335119182573748E-7</v>
      </c>
      <c r="BN127" s="10">
        <f>3/24000000*OO[[#This Row],[122 (04JUL1985 03:00:00)-Water Temperature (C)]]*OO[[#This Row],[64]]</f>
        <v>1.3884240172212499E-7</v>
      </c>
      <c r="BO127" s="10">
        <f>3/24000000*OO[[#This Row],[123 (04JUL1985 06:00:00)-Water Temperature (C)]]*OO[[#This Row],[65]]</f>
        <v>1.371788592538625E-7</v>
      </c>
      <c r="BP127" s="10">
        <f>3/24000000*OO[[#This Row],[124 (04JUL1985 09:00:00)-Water Temperature (C)]]*OO[[#This Row],[66]]</f>
        <v>1.3683779499622498E-7</v>
      </c>
      <c r="BQ127" s="10">
        <f>3/24000000*OO[[#This Row],[125 (04JUL1985 12:00:00)-Water Temperature (C)]]*OO[[#This Row],[67]]</f>
        <v>1.3353218851330001E-7</v>
      </c>
      <c r="BR127" s="10">
        <f>3/24000000*OO[[#This Row],[126 (04JUL1985 15:00:00)-Water Temperature (C)]]*OO[[#This Row],[68]]</f>
        <v>1.270878643450625E-7</v>
      </c>
      <c r="BS127" s="10">
        <f>3/24000000*OO[[#This Row],[127 (04JUL1985 18:00:00)-Water Temperature (C)]]*OO[[#This Row],[69]]</f>
        <v>1.1730649067436248E-7</v>
      </c>
      <c r="BT127" s="10">
        <f>3/24000000*OO[[#This Row],[128 (04JUL1985 21:00:00)-Water Temperature (C)]]*OO[[#This Row],[70]]</f>
        <v>1.081277848072125E-7</v>
      </c>
      <c r="BU127" s="10">
        <f>3/24000000*OO[[#This Row],[129 (05JUL1985 00:00:00)-Water Temperature (C)]]*OO[[#This Row],[71]]</f>
        <v>1.007196165879E-7</v>
      </c>
      <c r="BV127" s="10">
        <f>3/24000000*OO[[#This Row],[130 (05JUL1985 03:00:00)-Water Temperature (C)]]*OO[[#This Row],[72]]</f>
        <v>9.8092254791100011E-8</v>
      </c>
      <c r="BW127" s="10">
        <f>3/24000000*OO[[#This Row],[131 (05JUL1985 06:00:00)-Water Temperature (C)]]*OO[[#This Row],[73]]</f>
        <v>9.6219933702125005E-8</v>
      </c>
      <c r="BX127" s="10">
        <f>3/24000000*OO[[#This Row],[132 (05JUL1985 09:00:00)-Water Temperature (C)]]*OO[[#This Row],[74]]</f>
        <v>9.4562692062349995E-8</v>
      </c>
      <c r="BY127" s="10">
        <f>3/24000000*OO[[#This Row],[133 (05JUL1985 12:00:00)-Water Temperature (C)]]*OO[[#This Row],[75]]</f>
        <v>9.1768223616725E-8</v>
      </c>
      <c r="BZ127" s="10">
        <f>3/24000000*OO[[#This Row],[134 (05JUL1985 15:00:00)-Water Temperature (C)]]*OO[[#This Row],[76]]</f>
        <v>8.5833463471149991E-8</v>
      </c>
      <c r="CA127" s="10">
        <f>3/24000000*OO[[#This Row],[135 (05JUL1985 18:00:00)-Water Temperature (C)]]*OO[[#This Row],[77]]</f>
        <v>7.8030862139999996E-8</v>
      </c>
      <c r="CB127" s="10">
        <f>3/24000000*OO[[#This Row],[136 (05JUL1985 21:00:00)-Water Temperature (C)]]*OO[[#This Row],[78]]</f>
        <v>7.0668112412300001E-8</v>
      </c>
      <c r="CC127" s="10">
        <f>3/24000000*OO[[#This Row],[137 (06JUL1985 00:00:00)-Water Temperature (C)]]*OO[[#This Row],[79]]</f>
        <v>6.461198835752499E-8</v>
      </c>
      <c r="CD127" s="10">
        <f>3/24000000*OO[[#This Row],[138 (06JUL1985 03:00:00)-Water Temperature (C)]]*OO[[#This Row],[80]]</f>
        <v>6.1914040575599989E-8</v>
      </c>
      <c r="CE127" s="10">
        <f>3/24000000*OO[[#This Row],[139 (06JUL1985 06:00:00)-Water Temperature (C)]]*OO[[#This Row],[81]]</f>
        <v>6.1152711369749988E-8</v>
      </c>
      <c r="CF127" s="10">
        <f>3/24000000*OO[[#This Row],[140 (06JUL1985 09:00:00)-Water Temperature (C)]]*OO[[#This Row],[82]]</f>
        <v>6.135764708312501E-8</v>
      </c>
      <c r="CG127" s="10">
        <f>3/24000000*OO[[#This Row],[141 (06JUL1985 12:00:00)-Water Temperature (C)]]*OO[[#This Row],[83]]</f>
        <v>6.0969634120200002E-8</v>
      </c>
      <c r="CH127" s="10">
        <f>3/24000000*OO[[#This Row],[142 (06JUL1985 15:00:00)-Water Temperature (C)]]*OO[[#This Row],[84]]</f>
        <v>5.87612935297875E-8</v>
      </c>
      <c r="CI127" s="10">
        <f>3/24000000*OO[[#This Row],[143 (06JUL1985 18:00:00)-Water Temperature (C)]]*OO[[#This Row],[85]]</f>
        <v>5.4727225366974993E-8</v>
      </c>
      <c r="CJ127" s="10">
        <f>3/24000000*OO[[#This Row],[144 (06JUL1985 21:00:00)-Water Temperature (C)]]*OO[[#This Row],[86]]</f>
        <v>5.0498426606599995E-8</v>
      </c>
      <c r="CK127" s="10">
        <f>3/24000000*OO[[#This Row],[145 (07JUL1985 00:00:00)-Water Temperature (C)]]*OO[[#This Row],[87]]</f>
        <v>4.6637558813025E-8</v>
      </c>
      <c r="CL127" s="10">
        <f>3/24000000*OO[[#This Row],[146 (07JUL1985 03:00:00)-Water Temperature (C)]]*OO[[#This Row],[88]]</f>
        <v>4.5164623949999996E-8</v>
      </c>
      <c r="CM127" s="10">
        <f>3/24000000*OO[[#This Row],[147 (07JUL1985 06:00:00)-Water Temperature (C)]]*OO[[#This Row],[89]]</f>
        <v>4.4183654495999997E-8</v>
      </c>
      <c r="CN127" s="10">
        <f>3/24000000*OO[[#This Row],[148 (07JUL1985 09:00:00)-Water Temperature (C)]]*OO[[#This Row],[90]]</f>
        <v>4.3113308517625E-8</v>
      </c>
      <c r="CO127" s="10">
        <f>3/24000000*OO[[#This Row],[149 (07JUL1985 12:00:00)-Water Temperature (C)]]*OO[[#This Row],[91]]</f>
        <v>4.1832624706899996E-8</v>
      </c>
      <c r="CP127" s="10">
        <f>3/24000000*OO[[#This Row],[150 (07JUL1985 15:00:00)-Water Temperature (C)]]*OO[[#This Row],[92]]</f>
        <v>4.0228674501299997E-8</v>
      </c>
      <c r="CQ127" s="10">
        <f>3/24000000*OO[[#This Row],[151 (07JUL1985 18:00:00)-Water Temperature (C)]]*OO[[#This Row],[93]]</f>
        <v>3.7753519509562498E-8</v>
      </c>
      <c r="CR127" s="10">
        <f>3/24000000*OO[[#This Row],[152 (07JUL1985 21:00:00)-Water Temperature (C)]]*OO[[#This Row],[94]]</f>
        <v>3.5344993704624995E-8</v>
      </c>
      <c r="CS127" s="10">
        <f>3/24000000*OO[[#This Row],[153 (08JUL1985 00:00:00)-Water Temperature (C)]]*OO[[#This Row],[95]]</f>
        <v>3.32326922900375E-8</v>
      </c>
      <c r="CT127" s="10">
        <f>3/24000000*OO[[#This Row],[154 (08JUL1985 03:00:00)-Water Temperature (C)]]*OO[[#This Row],[96]]</f>
        <v>3.2481492131725001E-8</v>
      </c>
      <c r="CU127" s="10">
        <f>3/24000000*OO[[#This Row],[155 (08JUL1985 06:00:00)-Water Temperature (C)]]*OO[[#This Row],[97]]</f>
        <v>3.2362703165299993E-8</v>
      </c>
      <c r="CV127" s="10">
        <f>3/24000000*OO[[#This Row],[156 (08JUL1985 09:00:00)-Water Temperature (C)]]*OO[[#This Row],[98]]</f>
        <v>3.2379558242987495E-8</v>
      </c>
      <c r="CW127" s="10">
        <f>3/24000000*OO[[#This Row],[157 (08JUL1985 12:00:00)-Water Temperature (C)]]*OO[[#This Row],[99]]</f>
        <v>3.2347384727999998E-8</v>
      </c>
    </row>
    <row r="128" spans="1:101" x14ac:dyDescent="0.35">
      <c r="A128" t="s">
        <v>133</v>
      </c>
      <c r="B128">
        <v>922.36739999999998</v>
      </c>
      <c r="C128" s="10">
        <f>3/24*OO[[#This Row],[59 (26JUN1985 06:00:00)-Water Temperature (C)]]*OO[[#This Row],[1]]/SUM(OO[1])</f>
        <v>0</v>
      </c>
      <c r="D128" s="10">
        <f>3/24*OO[[#This Row],[60 (26JUN1985 09:00:00)-Water Temperature (C)]]*OO[[#This Row],[2]]/SUM(OO[2])</f>
        <v>0</v>
      </c>
      <c r="E128" s="10">
        <f>3/24*OO[[#This Row],[61 (26JUN1985 12:00:00)-Water Temperature (C)]]*OO[[#This Row],[3]]/SUM(OO[3])</f>
        <v>1.1266874604851895E-40</v>
      </c>
      <c r="F128" s="10">
        <f>3/24*OO[[#This Row],[62 (26JUN1985 15:00:00)-Water Temperature (C)]]*OO[[#This Row],[4]]/SUM(OO[4])</f>
        <v>4.1429697284105566E-28</v>
      </c>
      <c r="G128" s="10">
        <f>3/24*OO[[#This Row],[63 (26JUN1985 18:00:00)-Water Temperature (C)]]*OO[[#This Row],[5]]/SUM(OO[5])</f>
        <v>9.8559160942956091E-17</v>
      </c>
      <c r="H128" s="10">
        <f>3/24*OO[[#This Row],[64 (26JUN1985 21:00:00)-Water Temperature (C)]]*OO[[#This Row],[6]]/SUM(OO[6])</f>
        <v>1.7953947467037113E-7</v>
      </c>
      <c r="I128" s="10">
        <f>3/24*OO[[#This Row],[65 (27JUN1985 00:00:00)-Water Temperature (C)]]*OO[[#This Row],[7]]/SUM(OO[7])</f>
        <v>2.4742804810278147E-4</v>
      </c>
      <c r="J128" s="10">
        <f>3/24*OO[[#This Row],[66 (27JUN1985 03:00:00)-Water Temperature (C)]]*OO[[#This Row],[8]]/SUM(OO[8])</f>
        <v>1.0695201670555706E-2</v>
      </c>
      <c r="K128" s="10">
        <f>3/24*OO[[#This Row],[67 (27JUN1985 06:00:00)-Water Temperature (C)]]*OO[[#This Row],[9]]/SUM(OO[9])</f>
        <v>6.3396994265185871E-2</v>
      </c>
      <c r="L128" s="10">
        <f>3/24*OO[[#This Row],[68 (27JUN1985 09:00:00)-Water Temperature (C)]]*OO[[#This Row],[10]]/SUM(OO[10])</f>
        <v>9.7190788113564519E-2</v>
      </c>
      <c r="M128" s="10">
        <f>3/24*OO[[#This Row],[69 (27JUN1985 12:00:00)-Water Temperature (C)]]*OO[[#This Row],[11]]/SUM(OO[11])</f>
        <v>5.6419670634352E-2</v>
      </c>
      <c r="N128" s="10">
        <f>3/24*OO[[#This Row],[70 (27JUN1985 15:00:00)-Water Temperature (C)]]*OO[[#This Row],[12]]/SUM(OO[12])</f>
        <v>1.6008501576502382E-2</v>
      </c>
      <c r="O128" s="10">
        <f>3/24*OO[[#This Row],[71 (27JUN1985 18:00:00)-Water Temperature (C)]]*OO[[#This Row],[13]]/SUM(OO[13])</f>
        <v>2.8368081572039999E-3</v>
      </c>
      <c r="P128" s="10">
        <f>3/24*OO[[#This Row],[72 (27JUN1985 21:00:00)-Water Temperature (C)]]*OO[[#This Row],[14]]/SUM(OO[14])</f>
        <v>4.1082992497868575E-4</v>
      </c>
      <c r="Q128" s="10">
        <f>3/24*OO[[#This Row],[73 (28JUN1985 00:00:00)-Water Temperature (C)]]*OO[[#This Row],[15]]/SUM(OO[15])</f>
        <v>9.0331869151008272E-5</v>
      </c>
      <c r="R128" s="10">
        <f>3/24*OO[[#This Row],[74 (28JUN1985 03:00:00)-Water Temperature (C)]]*OO[[#This Row],[16]]/SUM(OO[16])</f>
        <v>5.6479690099457714E-5</v>
      </c>
      <c r="S128" s="10">
        <f>3/24*OO[[#This Row],[75 (28JUN1985 06:00:00)-Water Temperature (C)]]*OO[[#This Row],[17]]/SUM(OO[17])</f>
        <v>5.7329932480638386E-5</v>
      </c>
      <c r="T128" s="10">
        <f>3/24*OO[[#This Row],[76 (28JUN1985 09:00:00)-Water Temperature (C)]]*OO[[#This Row],[18]]/SUM(OO[18])</f>
        <v>6.1282360678123842E-5</v>
      </c>
      <c r="U128" s="10">
        <f>3/24*OO[[#This Row],[77 (28JUN1985 12:00:00)-Water Temperature (C)]]*OO[[#This Row],[19]]/SUM(OO[19])</f>
        <v>6.123034447770837E-5</v>
      </c>
      <c r="V128" s="10">
        <f>3/24000000*OO[[#This Row],[78 (28JUN1985 15:00:00)-Water Temperature (C)]]*OO[[#This Row],[20]]</f>
        <v>5.6159389140849998E-5</v>
      </c>
      <c r="W128" s="10">
        <f>3/24000000*OO[[#This Row],[79 (28JUN1985 18:00:00)-Water Temperature (C)]]*OO[[#This Row],[21]]</f>
        <v>4.876229960639999E-5</v>
      </c>
      <c r="X128" s="10">
        <f>3/24000000*OO[[#This Row],[80 (28JUN1985 21:00:00)-Water Temperature (C)]]*OO[[#This Row],[22]]</f>
        <v>4.1799694327499993E-5</v>
      </c>
      <c r="Y128" s="10">
        <f>3/24000000*OO[[#This Row],[81 (29JUN1985 00:00:00)-Water Temperature (C)]]*OO[[#This Row],[23]]</f>
        <v>3.6219864045262497E-5</v>
      </c>
      <c r="Z128" s="10">
        <f>3/24000000*OO[[#This Row],[82 (29JUN1985 03:00:00)-Water Temperature (C)]]*OO[[#This Row],[24]]</f>
        <v>3.2185277521187499E-5</v>
      </c>
      <c r="AA128" s="10">
        <f>3/24000000*OO[[#This Row],[83 (29JUN1985 06:00:00)-Water Temperature (C)]]*OO[[#This Row],[25]]</f>
        <v>2.8285575888449996E-5</v>
      </c>
      <c r="AB128" s="10">
        <f>3/24000000*OO[[#This Row],[84 (29JUN1985 09:00:00)-Water Temperature (C)]]*OO[[#This Row],[26]]</f>
        <v>2.5636645127497501E-5</v>
      </c>
      <c r="AC128" s="10">
        <f>3/24000000*OO[[#This Row],[85 (29JUN1985 12:00:00)-Water Temperature (C)]]*OO[[#This Row],[27]]</f>
        <v>2.3064433495874998E-5</v>
      </c>
      <c r="AD128" s="10">
        <f>3/24000000*OO[[#This Row],[86 (29JUN1985 15:00:00)-Water Temperature (C)]]*OO[[#This Row],[28]]</f>
        <v>2.00525980216E-5</v>
      </c>
      <c r="AE128" s="10">
        <f>3/24000000*OO[[#This Row],[88 (29JUN1985 21:00:00)-Water Temperature (C)]]*OO[[#This Row],[30]]</f>
        <v>1.4656169639693748E-5</v>
      </c>
      <c r="AF128" s="10">
        <f>3/24000000*OO[[#This Row],[88 (29JUN1985 21:00:00)-Water Temperature (C)]]*OO[[#This Row],[30]]</f>
        <v>1.4656169639693748E-5</v>
      </c>
      <c r="AG128" s="10">
        <f>3/24000000*OO[[#This Row],[89 (30JUN1985 00:00:00)-Water Temperature (C)]]*OO[[#This Row],[31]]</f>
        <v>1.262162056672875E-5</v>
      </c>
      <c r="AH128" s="10">
        <f>3/24000000*OO[[#This Row],[90 (30JUN1985 03:00:00)-Water Temperature (C)]]*OO[[#This Row],[32]]</f>
        <v>1.140564191624E-5</v>
      </c>
      <c r="AI128" s="10">
        <f>3/24000000*OO[[#This Row],[91 (30JUN1985 06:00:00)-Water Temperature (C)]]*OO[[#This Row],[33]]</f>
        <v>1.0463578234164998E-5</v>
      </c>
      <c r="AJ128" s="10">
        <f>3/24000000*OO[[#This Row],[92 (30JUN1985 09:00:00)-Water Temperature (C)]]*OO[[#This Row],[34]]</f>
        <v>9.6104444913874982E-6</v>
      </c>
      <c r="AK128" s="10">
        <f>3/24000000*OO[[#This Row],[93 (30JUN1985 12:00:00)-Water Temperature (C)]]*OO[[#This Row],[35]]</f>
        <v>8.7329274255300009E-6</v>
      </c>
      <c r="AL128" s="10">
        <f>3/24000000*OO[[#This Row],[94 (30JUN1985 15:00:00)-Water Temperature (C)]]*OO[[#This Row],[36]]</f>
        <v>7.6108748416312513E-6</v>
      </c>
      <c r="AM128" s="10">
        <f>3/24000000*OO[[#This Row],[95 (30JUN1985 18:00:00)-Water Temperature (C)]]*OO[[#This Row],[37]]</f>
        <v>6.4342467232000001E-6</v>
      </c>
      <c r="AN128" s="10">
        <f>3/24000000*OO[[#This Row],[96 (30JUN1985 21:00:00)-Water Temperature (C)]]*OO[[#This Row],[38]]</f>
        <v>5.4622554054750001E-6</v>
      </c>
      <c r="AO128" s="10">
        <f>3/24000000*OO[[#This Row],[97 (01JUL1985 00:00:00)-Water Temperature (C)]]*OO[[#This Row],[39]]</f>
        <v>4.6678283021137497E-6</v>
      </c>
      <c r="AP128" s="10">
        <f>3/24000000*OO[[#This Row],[98 (01JUL1985 03:00:00)-Water Temperature (C)]]*OO[[#This Row],[40]]</f>
        <v>4.1177165194075006E-6</v>
      </c>
      <c r="AQ128" s="10">
        <f>3/24000000*OO[[#This Row],[99 (01JUL1985 06:00:00)-Water Temperature (C)]]*OO[[#This Row],[41]]</f>
        <v>3.6453989771999996E-6</v>
      </c>
      <c r="AR128" s="10">
        <f>3/24000000*OO[[#This Row],[100 (01JUL1985 09:00:00)-Water Temperature (C)]]*OO[[#This Row],[42]]</f>
        <v>3.1438431267862501E-6</v>
      </c>
      <c r="AS128" s="10">
        <f>3/24000000*OO[[#This Row],[101 (01JUL1985 12:00:00)-Water Temperature (C)]]*OO[[#This Row],[43]]</f>
        <v>2.5673504020912501E-6</v>
      </c>
      <c r="AT128" s="10">
        <f>3/24000000*OO[[#This Row],[102 (01JUL1985 15:00:00)-Water Temperature (C)]]*OO[[#This Row],[44]]</f>
        <v>1.938758569228E-6</v>
      </c>
      <c r="AU128" s="10">
        <f>3/24000000*OO[[#This Row],[103 (01JUL1985 18:00:00)-Water Temperature (C)]]*OO[[#This Row],[45]]</f>
        <v>1.3787961435605E-6</v>
      </c>
      <c r="AV128" s="10">
        <f>3/24000000*OO[[#This Row],[104 (01JUL1985 21:00:00)-Water Temperature (C)]]*OO[[#This Row],[46]]</f>
        <v>9.6817142682562504E-7</v>
      </c>
      <c r="AW128" s="10">
        <f>3/24000000*OO[[#This Row],[105 (02JUL1985 00:00:00)-Water Temperature (C)]]*OO[[#This Row],[47]]</f>
        <v>7.073981758899999E-7</v>
      </c>
      <c r="AX128" s="10">
        <f>3/24000000*OO[[#This Row],[106 (02JUL1985 03:00:00)-Water Temperature (C)]]*OO[[#This Row],[48]]</f>
        <v>5.6520152661000002E-7</v>
      </c>
      <c r="AY128" s="10">
        <f>3/24000000*OO[[#This Row],[107 (02JUL1985 06:00:00)-Water Temperature (C)]]*OO[[#This Row],[49]]</f>
        <v>4.8595225505625009E-7</v>
      </c>
      <c r="AZ128" s="10">
        <f>3/24000000*OO[[#This Row],[108 (02JUL1985 09:00:00)-Water Temperature (C)]]*OO[[#This Row],[50]]</f>
        <v>4.3941681706912498E-7</v>
      </c>
      <c r="BA128" s="10">
        <f>3/24000000*OO[[#This Row],[109 (02JUL1985 12:00:00)-Water Temperature (C)]]*OO[[#This Row],[51]]</f>
        <v>4.0182835807537494E-7</v>
      </c>
      <c r="BB128" s="10">
        <f>3/24000000*OO[[#This Row],[110 (02JUL1985 15:00:00)-Water Temperature (C)]]*OO[[#This Row],[52]]</f>
        <v>3.5807744408812502E-7</v>
      </c>
      <c r="BC128" s="10">
        <f>3/24000000*OO[[#This Row],[111 (02JUL1985 18:00:00)-Water Temperature (C)]]*OO[[#This Row],[53]]</f>
        <v>3.0695609391875001E-7</v>
      </c>
      <c r="BD128" s="10">
        <f>3/24000000*OO[[#This Row],[112 (02JUL1985 21:00:00)-Water Temperature (C)]]*OO[[#This Row],[54]]</f>
        <v>2.6431241608680001E-7</v>
      </c>
      <c r="BE128" s="10">
        <f>3/24000000*OO[[#This Row],[113 (03JUL1985 00:00:00)-Water Temperature (C)]]*OO[[#This Row],[55]]</f>
        <v>2.3201973262499998E-7</v>
      </c>
      <c r="BF128" s="10">
        <f>3/24000000*OO[[#This Row],[114 (03JUL1985 03:00:00)-Water Temperature (C)]]*OO[[#This Row],[56]]</f>
        <v>2.1374740119407501E-7</v>
      </c>
      <c r="BG128" s="10">
        <f>3/24000000*OO[[#This Row],[115 (03JUL1985 06:00:00)-Water Temperature (C)]]*OO[[#This Row],[57]]</f>
        <v>2.0688385968842498E-7</v>
      </c>
      <c r="BH128" s="10">
        <f>3/24000000*OO[[#This Row],[116 (03JUL1985 09:00:00)-Water Temperature (C)]]*OO[[#This Row],[58]]</f>
        <v>2.0586498046661246E-7</v>
      </c>
      <c r="BI128" s="10">
        <f>3/24000000*OO[[#This Row],[117 (03JUL1985 12:00:00)-Water Temperature (C)]]*OO[[#This Row],[59]]</f>
        <v>2.0600458639672501E-7</v>
      </c>
      <c r="BJ128" s="10">
        <f>3/24000000*OO[[#This Row],[118 (03JUL1985 15:00:00)-Water Temperature (C)]]*OO[[#This Row],[60]]</f>
        <v>2.0159093701079999E-7</v>
      </c>
      <c r="BK128" s="10">
        <f>3/24000000*OO[[#This Row],[119 (03JUL1985 18:00:00)-Water Temperature (C)]]*OO[[#This Row],[61]]</f>
        <v>1.9088883332000001E-7</v>
      </c>
      <c r="BL128" s="10">
        <f>3/24000000*OO[[#This Row],[120 (03JUL1985 21:00:00)-Water Temperature (C)]]*OO[[#This Row],[62]]</f>
        <v>1.7811485087589998E-7</v>
      </c>
      <c r="BM128" s="10">
        <f>3/24000000*OO[[#This Row],[121 (04JUL1985 00:00:00)-Water Temperature (C)]]*OO[[#This Row],[63]]</f>
        <v>1.6566982422E-7</v>
      </c>
      <c r="BN128" s="10">
        <f>3/24000000*OO[[#This Row],[122 (04JUL1985 03:00:00)-Water Temperature (C)]]*OO[[#This Row],[64]]</f>
        <v>1.6049868269218749E-7</v>
      </c>
      <c r="BO128" s="10">
        <f>3/24000000*OO[[#This Row],[123 (04JUL1985 06:00:00)-Water Temperature (C)]]*OO[[#This Row],[65]]</f>
        <v>1.583300949627375E-7</v>
      </c>
      <c r="BP128" s="10">
        <f>3/24000000*OO[[#This Row],[124 (04JUL1985 09:00:00)-Water Temperature (C)]]*OO[[#This Row],[66]]</f>
        <v>1.5767423476812499E-7</v>
      </c>
      <c r="BQ128" s="10">
        <f>3/24000000*OO[[#This Row],[125 (04JUL1985 12:00:00)-Water Temperature (C)]]*OO[[#This Row],[67]]</f>
        <v>1.5373272094869999E-7</v>
      </c>
      <c r="BR128" s="10">
        <f>3/24000000*OO[[#This Row],[126 (04JUL1985 15:00:00)-Water Temperature (C)]]*OO[[#This Row],[68]]</f>
        <v>1.4635434306279996E-7</v>
      </c>
      <c r="BS128" s="10">
        <f>3/24000000*OO[[#This Row],[127 (04JUL1985 18:00:00)-Water Temperature (C)]]*OO[[#This Row],[69]]</f>
        <v>1.3517147729250001E-7</v>
      </c>
      <c r="BT128" s="10">
        <f>3/24000000*OO[[#This Row],[128 (04JUL1985 21:00:00)-Water Temperature (C)]]*OO[[#This Row],[70]]</f>
        <v>1.2457926704429999E-7</v>
      </c>
      <c r="BU128" s="10">
        <f>3/24000000*OO[[#This Row],[129 (05JUL1985 00:00:00)-Water Temperature (C)]]*OO[[#This Row],[71]]</f>
        <v>1.160182399101E-7</v>
      </c>
      <c r="BV128" s="10">
        <f>3/24000000*OO[[#This Row],[130 (05JUL1985 03:00:00)-Water Temperature (C)]]*OO[[#This Row],[72]]</f>
        <v>1.1295915558000001E-7</v>
      </c>
      <c r="BW128" s="10">
        <f>3/24000000*OO[[#This Row],[131 (05JUL1985 06:00:00)-Water Temperature (C)]]*OO[[#This Row],[73]]</f>
        <v>1.1076737633114998E-7</v>
      </c>
      <c r="BX128" s="10">
        <f>3/24000000*OO[[#This Row],[132 (05JUL1985 09:00:00)-Water Temperature (C)]]*OO[[#This Row],[74]]</f>
        <v>1.0884822529229998E-7</v>
      </c>
      <c r="BY128" s="10">
        <f>3/24000000*OO[[#This Row],[133 (05JUL1985 12:00:00)-Water Temperature (C)]]*OO[[#This Row],[75]]</f>
        <v>1.056639771854375E-7</v>
      </c>
      <c r="BZ128" s="10">
        <f>3/24000000*OO[[#This Row],[134 (05JUL1985 15:00:00)-Water Temperature (C)]]*OO[[#This Row],[76]]</f>
        <v>9.8899683161887498E-8</v>
      </c>
      <c r="CA128" s="10">
        <f>3/24000000*OO[[#This Row],[135 (05JUL1985 18:00:00)-Water Temperature (C)]]*OO[[#This Row],[77]]</f>
        <v>8.9972720665950006E-8</v>
      </c>
      <c r="CB128" s="10">
        <f>3/24000000*OO[[#This Row],[136 (05JUL1985 21:00:00)-Water Temperature (C)]]*OO[[#This Row],[78]]</f>
        <v>8.151022482542499E-8</v>
      </c>
      <c r="CC128" s="10">
        <f>3/24000000*OO[[#This Row],[137 (06JUL1985 00:00:00)-Water Temperature (C)]]*OO[[#This Row],[79]]</f>
        <v>7.454254640987501E-8</v>
      </c>
      <c r="CD128" s="10">
        <f>3/24000000*OO[[#This Row],[138 (06JUL1985 03:00:00)-Water Temperature (C)]]*OO[[#This Row],[80]]</f>
        <v>7.1350619420450012E-8</v>
      </c>
      <c r="CE128" s="10">
        <f>3/24000000*OO[[#This Row],[139 (06JUL1985 06:00:00)-Water Temperature (C)]]*OO[[#This Row],[81]]</f>
        <v>7.0356380812800005E-8</v>
      </c>
      <c r="CF128" s="10">
        <f>3/24000000*OO[[#This Row],[140 (06JUL1985 09:00:00)-Water Temperature (C)]]*OO[[#This Row],[82]]</f>
        <v>7.0510693129199987E-8</v>
      </c>
      <c r="CG128" s="10">
        <f>3/24000000*OO[[#This Row],[141 (06JUL1985 12:00:00)-Water Temperature (C)]]*OO[[#This Row],[83]]</f>
        <v>7.0026915648237496E-8</v>
      </c>
      <c r="CH128" s="10">
        <f>3/24000000*OO[[#This Row],[142 (06JUL1985 15:00:00)-Water Temperature (C)]]*OO[[#This Row],[84]]</f>
        <v>6.7506959000625011E-8</v>
      </c>
      <c r="CI128" s="10">
        <f>3/24000000*OO[[#This Row],[143 (06JUL1985 18:00:00)-Water Temperature (C)]]*OO[[#This Row],[85]]</f>
        <v>6.2932943959899998E-8</v>
      </c>
      <c r="CJ128" s="10">
        <f>3/24000000*OO[[#This Row],[144 (06JUL1985 21:00:00)-Water Temperature (C)]]*OO[[#This Row],[86]]</f>
        <v>5.81178214431625E-8</v>
      </c>
      <c r="CK128" s="10">
        <f>3/24000000*OO[[#This Row],[145 (07JUL1985 00:00:00)-Water Temperature (C)]]*OO[[#This Row],[87]]</f>
        <v>5.3700182342400002E-8</v>
      </c>
      <c r="CL128" s="10">
        <f>3/24000000*OO[[#This Row],[146 (07JUL1985 03:00:00)-Water Temperature (C)]]*OO[[#This Row],[88]]</f>
        <v>5.19736820792E-8</v>
      </c>
      <c r="CM128" s="10">
        <f>3/24000000*OO[[#This Row],[147 (07JUL1985 06:00:00)-Water Temperature (C)]]*OO[[#This Row],[89]]</f>
        <v>5.0738049288175001E-8</v>
      </c>
      <c r="CN128" s="10">
        <f>3/24000000*OO[[#This Row],[148 (07JUL1985 09:00:00)-Water Temperature (C)]]*OO[[#This Row],[90]]</f>
        <v>4.9471244642625003E-8</v>
      </c>
      <c r="CO128" s="10">
        <f>3/24000000*OO[[#This Row],[149 (07JUL1985 12:00:00)-Water Temperature (C)]]*OO[[#This Row],[91]]</f>
        <v>4.801792163399999E-8</v>
      </c>
      <c r="CP128" s="10">
        <f>3/24000000*OO[[#This Row],[150 (07JUL1985 15:00:00)-Water Temperature (C)]]*OO[[#This Row],[92]]</f>
        <v>4.6212687902300002E-8</v>
      </c>
      <c r="CQ128" s="10">
        <f>3/24000000*OO[[#This Row],[151 (07JUL1985 18:00:00)-Water Temperature (C)]]*OO[[#This Row],[93]]</f>
        <v>4.3412354710212495E-8</v>
      </c>
      <c r="CR128" s="10">
        <f>3/24000000*OO[[#This Row],[152 (07JUL1985 21:00:00)-Water Temperature (C)]]*OO[[#This Row],[94]]</f>
        <v>4.0640792637899996E-8</v>
      </c>
      <c r="CS128" s="10">
        <f>3/24000000*OO[[#This Row],[153 (08JUL1985 00:00:00)-Water Temperature (C)]]*OO[[#This Row],[95]]</f>
        <v>3.8249282590937503E-8</v>
      </c>
      <c r="CT128" s="10">
        <f>3/24000000*OO[[#This Row],[154 (08JUL1985 03:00:00)-Water Temperature (C)]]*OO[[#This Row],[96]]</f>
        <v>3.7423213751412498E-8</v>
      </c>
      <c r="CU128" s="10">
        <f>3/24000000*OO[[#This Row],[155 (08JUL1985 06:00:00)-Water Temperature (C)]]*OO[[#This Row],[97]]</f>
        <v>3.7273233013049996E-8</v>
      </c>
      <c r="CV128" s="10">
        <f>3/24000000*OO[[#This Row],[156 (08JUL1985 09:00:00)-Water Temperature (C)]]*OO[[#This Row],[98]]</f>
        <v>3.7233296544262498E-8</v>
      </c>
      <c r="CW128" s="10">
        <f>3/24000000*OO[[#This Row],[157 (08JUL1985 12:00:00)-Water Temperature (C)]]*OO[[#This Row],[99]]</f>
        <v>3.7146085548549996E-8</v>
      </c>
    </row>
    <row r="129" spans="1:101" x14ac:dyDescent="0.35">
      <c r="A129" t="s">
        <v>134</v>
      </c>
      <c r="B129">
        <v>891.01570000000004</v>
      </c>
      <c r="C129" s="10">
        <f>3/24*OO[[#This Row],[59 (26JUN1985 06:00:00)-Water Temperature (C)]]*OO[[#This Row],[1]]/SUM(OO[1])</f>
        <v>0</v>
      </c>
      <c r="D129" s="10">
        <f>3/24*OO[[#This Row],[60 (26JUN1985 09:00:00)-Water Temperature (C)]]*OO[[#This Row],[2]]/SUM(OO[2])</f>
        <v>0</v>
      </c>
      <c r="E129" s="10">
        <f>3/24*OO[[#This Row],[61 (26JUN1985 12:00:00)-Water Temperature (C)]]*OO[[#This Row],[3]]/SUM(OO[3])</f>
        <v>1.4089635097324951E-41</v>
      </c>
      <c r="F129" s="10">
        <f>3/24*OO[[#This Row],[62 (26JUN1985 15:00:00)-Water Temperature (C)]]*OO[[#This Row],[4]]/SUM(OO[4])</f>
        <v>5.9364990085677968E-29</v>
      </c>
      <c r="G129" s="10">
        <f>3/24*OO[[#This Row],[63 (26JUN1985 18:00:00)-Water Temperature (C)]]*OO[[#This Row],[5]]/SUM(OO[5])</f>
        <v>1.5144157031233392E-17</v>
      </c>
      <c r="H129" s="10">
        <f>3/24*OO[[#This Row],[64 (26JUN1985 21:00:00)-Water Temperature (C)]]*OO[[#This Row],[6]]/SUM(OO[6])</f>
        <v>7.6013678588512607E-8</v>
      </c>
      <c r="I129" s="10">
        <f>3/24*OO[[#This Row],[65 (27JUN1985 00:00:00)-Water Temperature (C)]]*OO[[#This Row],[7]]/SUM(OO[7])</f>
        <v>1.5187980982465726E-4</v>
      </c>
      <c r="J129" s="10">
        <f>3/24*OO[[#This Row],[66 (27JUN1985 03:00:00)-Water Temperature (C)]]*OO[[#This Row],[8]]/SUM(OO[8])</f>
        <v>7.9200314076200221E-3</v>
      </c>
      <c r="K129" s="10">
        <f>3/24*OO[[#This Row],[67 (27JUN1985 06:00:00)-Water Temperature (C)]]*OO[[#This Row],[9]]/SUM(OO[9])</f>
        <v>5.3489580078980234E-2</v>
      </c>
      <c r="L129" s="10">
        <f>3/24*OO[[#This Row],[68 (27JUN1985 09:00:00)-Water Temperature (C)]]*OO[[#This Row],[10]]/SUM(OO[10])</f>
        <v>9.0294783676298007E-2</v>
      </c>
      <c r="M129" s="10">
        <f>3/24*OO[[#This Row],[69 (27JUN1985 12:00:00)-Water Temperature (C)]]*OO[[#This Row],[11]]/SUM(OO[11])</f>
        <v>5.6477698579509718E-2</v>
      </c>
      <c r="N129" s="10">
        <f>3/24*OO[[#This Row],[70 (27JUN1985 15:00:00)-Water Temperature (C)]]*OO[[#This Row],[12]]/SUM(OO[12])</f>
        <v>1.6929786250557907E-2</v>
      </c>
      <c r="O129" s="10">
        <f>3/24*OO[[#This Row],[71 (27JUN1985 18:00:00)-Water Temperature (C)]]*OO[[#This Row],[13]]/SUM(OO[13])</f>
        <v>3.1075220539863086E-3</v>
      </c>
      <c r="P129" s="10">
        <f>3/24*OO[[#This Row],[72 (27JUN1985 21:00:00)-Water Temperature (C)]]*OO[[#This Row],[14]]/SUM(OO[14])</f>
        <v>4.5147782690963445E-4</v>
      </c>
      <c r="Q129" s="10">
        <f>3/24*OO[[#This Row],[73 (28JUN1985 00:00:00)-Water Temperature (C)]]*OO[[#This Row],[15]]/SUM(OO[15])</f>
        <v>9.1983874097009295E-5</v>
      </c>
      <c r="R129" s="10">
        <f>3/24*OO[[#This Row],[74 (28JUN1985 03:00:00)-Water Temperature (C)]]*OO[[#This Row],[16]]/SUM(OO[16])</f>
        <v>5.2851181878242792E-5</v>
      </c>
      <c r="S129" s="10">
        <f>3/24*OO[[#This Row],[75 (28JUN1985 06:00:00)-Water Temperature (C)]]*OO[[#This Row],[17]]/SUM(OO[17])</f>
        <v>5.2548996254689096E-5</v>
      </c>
      <c r="T129" s="10">
        <f>3/24*OO[[#This Row],[76 (28JUN1985 09:00:00)-Water Temperature (C)]]*OO[[#This Row],[18]]/SUM(OO[18])</f>
        <v>5.6223863883250112E-5</v>
      </c>
      <c r="U129" s="10">
        <f>3/24*OO[[#This Row],[77 (28JUN1985 12:00:00)-Water Temperature (C)]]*OO[[#This Row],[19]]/SUM(OO[19])</f>
        <v>5.6443150425960521E-5</v>
      </c>
      <c r="V129" s="10">
        <f>3/24000000*OO[[#This Row],[78 (28JUN1985 15:00:00)-Water Temperature (C)]]*OO[[#This Row],[20]]</f>
        <v>5.1991301782349989E-5</v>
      </c>
      <c r="W129" s="10">
        <f>3/24000000*OO[[#This Row],[79 (28JUN1985 18:00:00)-Water Temperature (C)]]*OO[[#This Row],[21]]</f>
        <v>4.5187826215999994E-5</v>
      </c>
      <c r="X129" s="10">
        <f>3/24000000*OO[[#This Row],[80 (28JUN1985 21:00:00)-Water Temperature (C)]]*OO[[#This Row],[22]]</f>
        <v>3.8748868091999999E-5</v>
      </c>
      <c r="Y129" s="10">
        <f>3/24000000*OO[[#This Row],[81 (29JUN1985 00:00:00)-Water Temperature (C)]]*OO[[#This Row],[23]]</f>
        <v>3.3575065317824991E-5</v>
      </c>
      <c r="Z129" s="10">
        <f>3/24000000*OO[[#This Row],[82 (29JUN1985 03:00:00)-Water Temperature (C)]]*OO[[#This Row],[24]]</f>
        <v>2.9809085662262496E-5</v>
      </c>
      <c r="AA129" s="10">
        <f>3/24000000*OO[[#This Row],[83 (29JUN1985 06:00:00)-Water Temperature (C)]]*OO[[#This Row],[25]]</f>
        <v>2.6147172269999995E-5</v>
      </c>
      <c r="AB129" s="10">
        <f>3/24000000*OO[[#This Row],[84 (29JUN1985 09:00:00)-Water Temperature (C)]]*OO[[#This Row],[26]]</f>
        <v>2.36666897681475E-5</v>
      </c>
      <c r="AC129" s="10">
        <f>3/24000000*OO[[#This Row],[85 (29JUN1985 12:00:00)-Water Temperature (C)]]*OO[[#This Row],[27]]</f>
        <v>2.1276125818602496E-5</v>
      </c>
      <c r="AD129" s="10">
        <f>3/24000000*OO[[#This Row],[86 (29JUN1985 15:00:00)-Water Temperature (C)]]*OO[[#This Row],[28]]</f>
        <v>1.8499633190129998E-5</v>
      </c>
      <c r="AE129" s="10">
        <f>3/24000000*OO[[#This Row],[88 (29JUN1985 21:00:00)-Water Temperature (C)]]*OO[[#This Row],[30]]</f>
        <v>1.350702009826E-5</v>
      </c>
      <c r="AF129" s="10">
        <f>3/24000000*OO[[#This Row],[88 (29JUN1985 21:00:00)-Water Temperature (C)]]*OO[[#This Row],[30]]</f>
        <v>1.350702009826E-5</v>
      </c>
      <c r="AG129" s="10">
        <f>3/24000000*OO[[#This Row],[89 (30JUN1985 00:00:00)-Water Temperature (C)]]*OO[[#This Row],[31]]</f>
        <v>1.1623201233699999E-5</v>
      </c>
      <c r="AH129" s="10">
        <f>3/24000000*OO[[#This Row],[90 (30JUN1985 03:00:00)-Water Temperature (C)]]*OO[[#This Row],[32]]</f>
        <v>1.048478287093375E-5</v>
      </c>
      <c r="AI129" s="10">
        <f>3/24000000*OO[[#This Row],[91 (30JUN1985 06:00:00)-Water Temperature (C)]]*OO[[#This Row],[33]]</f>
        <v>9.5941290866249985E-6</v>
      </c>
      <c r="AJ129" s="10">
        <f>3/24000000*OO[[#This Row],[92 (30JUN1985 09:00:00)-Water Temperature (C)]]*OO[[#This Row],[34]]</f>
        <v>8.7876667553400002E-6</v>
      </c>
      <c r="AK129" s="10">
        <f>3/24000000*OO[[#This Row],[93 (30JUN1985 12:00:00)-Water Temperature (C)]]*OO[[#This Row],[35]]</f>
        <v>7.964424797452499E-6</v>
      </c>
      <c r="AL129" s="10">
        <f>3/24000000*OO[[#This Row],[94 (30JUN1985 15:00:00)-Water Temperature (C)]]*OO[[#This Row],[36]]</f>
        <v>6.9246617867450002E-6</v>
      </c>
      <c r="AM129" s="10">
        <f>3/24000000*OO[[#This Row],[95 (30JUN1985 18:00:00)-Water Temperature (C)]]*OO[[#This Row],[37]]</f>
        <v>5.850720491175E-6</v>
      </c>
      <c r="AN129" s="10">
        <f>3/24000000*OO[[#This Row],[96 (30JUN1985 21:00:00)-Water Temperature (C)]]*OO[[#This Row],[38]]</f>
        <v>4.9616567223050003E-6</v>
      </c>
      <c r="AO129" s="10">
        <f>3/24000000*OO[[#This Row],[97 (01JUL1985 00:00:00)-Water Temperature (C)]]*OO[[#This Row],[39]]</f>
        <v>4.2356290240687494E-6</v>
      </c>
      <c r="AP129" s="10">
        <f>3/24000000*OO[[#This Row],[98 (01JUL1985 03:00:00)-Water Temperature (C)]]*OO[[#This Row],[40]]</f>
        <v>3.7317101441324998E-6</v>
      </c>
      <c r="AQ129" s="10">
        <f>3/24000000*OO[[#This Row],[99 (01JUL1985 06:00:00)-Water Temperature (C)]]*OO[[#This Row],[41]]</f>
        <v>3.2991428585387504E-6</v>
      </c>
      <c r="AR129" s="10">
        <f>3/24000000*OO[[#This Row],[100 (01JUL1985 09:00:00)-Water Temperature (C)]]*OO[[#This Row],[42]]</f>
        <v>2.8510263161887499E-6</v>
      </c>
      <c r="AS129" s="10">
        <f>3/24000000*OO[[#This Row],[101 (01JUL1985 12:00:00)-Water Temperature (C)]]*OO[[#This Row],[43]]</f>
        <v>2.3389587156568747E-6</v>
      </c>
      <c r="AT129" s="10">
        <f>3/24000000*OO[[#This Row],[102 (01JUL1985 15:00:00)-Water Temperature (C)]]*OO[[#This Row],[44]]</f>
        <v>1.7769468299054996E-6</v>
      </c>
      <c r="AU129" s="10">
        <f>3/24000000*OO[[#This Row],[103 (01JUL1985 18:00:00)-Water Temperature (C)]]*OO[[#This Row],[45]]</f>
        <v>1.268620007945E-6</v>
      </c>
      <c r="AV129" s="10">
        <f>3/24000000*OO[[#This Row],[104 (01JUL1985 21:00:00)-Water Temperature (C)]]*OO[[#This Row],[46]]</f>
        <v>8.8984517554199998E-7</v>
      </c>
      <c r="AW129" s="10">
        <f>3/24000000*OO[[#This Row],[105 (02JUL1985 00:00:00)-Water Temperature (C)]]*OO[[#This Row],[47]]</f>
        <v>6.4747529254975E-7</v>
      </c>
      <c r="AX129" s="10">
        <f>3/24000000*OO[[#This Row],[106 (02JUL1985 03:00:00)-Water Temperature (C)]]*OO[[#This Row],[48]]</f>
        <v>5.1412507546200003E-7</v>
      </c>
      <c r="AY129" s="10">
        <f>3/24000000*OO[[#This Row],[107 (02JUL1985 06:00:00)-Water Temperature (C)]]*OO[[#This Row],[49]]</f>
        <v>4.3946416688199991E-7</v>
      </c>
      <c r="AZ129" s="10">
        <f>3/24000000*OO[[#This Row],[108 (02JUL1985 09:00:00)-Water Temperature (C)]]*OO[[#This Row],[50]]</f>
        <v>3.9578574415187496E-7</v>
      </c>
      <c r="BA129" s="10">
        <f>3/24000000*OO[[#This Row],[109 (02JUL1985 12:00:00)-Water Temperature (C)]]*OO[[#This Row],[51]]</f>
        <v>3.61413212374E-7</v>
      </c>
      <c r="BB129" s="10">
        <f>3/24000000*OO[[#This Row],[110 (02JUL1985 15:00:00)-Water Temperature (C)]]*OO[[#This Row],[52]]</f>
        <v>3.2190852547250002E-7</v>
      </c>
      <c r="BC129" s="10">
        <f>3/24000000*OO[[#This Row],[111 (02JUL1985 18:00:00)-Water Temperature (C)]]*OO[[#This Row],[53]]</f>
        <v>2.7594924259749999E-7</v>
      </c>
      <c r="BD129" s="10">
        <f>3/24000000*OO[[#This Row],[112 (02JUL1985 21:00:00)-Water Temperature (C)]]*OO[[#This Row],[54]]</f>
        <v>2.3740813568760003E-7</v>
      </c>
      <c r="BE129" s="10">
        <f>3/24000000*OO[[#This Row],[113 (03JUL1985 00:00:00)-Water Temperature (C)]]*OO[[#This Row],[55]]</f>
        <v>2.0810405160912497E-7</v>
      </c>
      <c r="BF129" s="10">
        <f>3/24000000*OO[[#This Row],[114 (03JUL1985 03:00:00)-Water Temperature (C)]]*OO[[#This Row],[56]]</f>
        <v>1.9129096023337497E-7</v>
      </c>
      <c r="BG129" s="10">
        <f>3/24000000*OO[[#This Row],[115 (03JUL1985 06:00:00)-Water Temperature (C)]]*OO[[#This Row],[57]]</f>
        <v>1.8464062968609999E-7</v>
      </c>
      <c r="BH129" s="10">
        <f>3/24000000*OO[[#This Row],[116 (03JUL1985 09:00:00)-Water Temperature (C)]]*OO[[#This Row],[58]]</f>
        <v>1.8324322938001247E-7</v>
      </c>
      <c r="BI129" s="10">
        <f>3/24000000*OO[[#This Row],[117 (03JUL1985 12:00:00)-Water Temperature (C)]]*OO[[#This Row],[59]]</f>
        <v>1.8314713117090001E-7</v>
      </c>
      <c r="BJ129" s="10">
        <f>3/24000000*OO[[#This Row],[118 (03JUL1985 15:00:00)-Water Temperature (C)]]*OO[[#This Row],[60]]</f>
        <v>1.7914457781640001E-7</v>
      </c>
      <c r="BK129" s="10">
        <f>3/24000000*OO[[#This Row],[119 (03JUL1985 18:00:00)-Water Temperature (C)]]*OO[[#This Row],[61]]</f>
        <v>1.698066714565875E-7</v>
      </c>
      <c r="BL129" s="10">
        <f>3/24000000*OO[[#This Row],[120 (03JUL1985 21:00:00)-Water Temperature (C)]]*OO[[#This Row],[62]]</f>
        <v>1.5871850552674998E-7</v>
      </c>
      <c r="BM129" s="10">
        <f>3/24000000*OO[[#This Row],[121 (04JUL1985 00:00:00)-Water Temperature (C)]]*OO[[#This Row],[63]]</f>
        <v>1.4790007057575001E-7</v>
      </c>
      <c r="BN129" s="10">
        <f>3/24000000*OO[[#This Row],[122 (04JUL1985 03:00:00)-Water Temperature (C)]]*OO[[#This Row],[64]]</f>
        <v>1.43377402802625E-7</v>
      </c>
      <c r="BO129" s="10">
        <f>3/24000000*OO[[#This Row],[123 (04JUL1985 06:00:00)-Water Temperature (C)]]*OO[[#This Row],[65]]</f>
        <v>1.4126313887990001E-7</v>
      </c>
      <c r="BP129" s="10">
        <f>3/24000000*OO[[#This Row],[124 (04JUL1985 09:00:00)-Water Temperature (C)]]*OO[[#This Row],[66]]</f>
        <v>1.4048700051775001E-7</v>
      </c>
      <c r="BQ129" s="10">
        <f>3/24000000*OO[[#This Row],[125 (04JUL1985 12:00:00)-Water Temperature (C)]]*OO[[#This Row],[67]]</f>
        <v>1.3684061577150001E-7</v>
      </c>
      <c r="BR129" s="10">
        <f>3/24000000*OO[[#This Row],[126 (04JUL1985 15:00:00)-Water Temperature (C)]]*OO[[#This Row],[68]]</f>
        <v>1.3027906235742499E-7</v>
      </c>
      <c r="BS129" s="10">
        <f>3/24000000*OO[[#This Row],[127 (04JUL1985 18:00:00)-Water Temperature (C)]]*OO[[#This Row],[69]]</f>
        <v>1.2042447659775001E-7</v>
      </c>
      <c r="BT129" s="10">
        <f>3/24000000*OO[[#This Row],[128 (04JUL1985 21:00:00)-Water Temperature (C)]]*OO[[#This Row],[70]]</f>
        <v>1.1098848034743749E-7</v>
      </c>
      <c r="BU129" s="10">
        <f>3/24000000*OO[[#This Row],[129 (05JUL1985 00:00:00)-Water Temperature (C)]]*OO[[#This Row],[71]]</f>
        <v>1.0333720855383749E-7</v>
      </c>
      <c r="BV129" s="10">
        <f>3/24000000*OO[[#This Row],[130 (05JUL1985 03:00:00)-Water Temperature (C)]]*OO[[#This Row],[72]]</f>
        <v>1.00599671971875E-7</v>
      </c>
      <c r="BW129" s="10">
        <f>3/24000000*OO[[#This Row],[131 (05JUL1985 06:00:00)-Water Temperature (C)]]*OO[[#This Row],[73]]</f>
        <v>9.8627119218749999E-8</v>
      </c>
      <c r="BX129" s="10">
        <f>3/24000000*OO[[#This Row],[132 (05JUL1985 09:00:00)-Water Temperature (C)]]*OO[[#This Row],[74]]</f>
        <v>9.6923374923612488E-8</v>
      </c>
      <c r="BY129" s="10">
        <f>3/24000000*OO[[#This Row],[133 (05JUL1985 12:00:00)-Water Temperature (C)]]*OO[[#This Row],[75]]</f>
        <v>9.4124645976874998E-8</v>
      </c>
      <c r="BZ129" s="10">
        <f>3/24000000*OO[[#This Row],[134 (05JUL1985 15:00:00)-Water Temperature (C)]]*OO[[#This Row],[76]]</f>
        <v>8.8127306576324993E-8</v>
      </c>
      <c r="CA129" s="10">
        <f>3/24000000*OO[[#This Row],[135 (05JUL1985 18:00:00)-Water Temperature (C)]]*OO[[#This Row],[77]]</f>
        <v>8.0238893537599997E-8</v>
      </c>
      <c r="CB129" s="10">
        <f>3/24000000*OO[[#This Row],[136 (05JUL1985 21:00:00)-Water Temperature (C)]]*OO[[#This Row],[78]]</f>
        <v>7.271626760807499E-8</v>
      </c>
      <c r="CC129" s="10">
        <f>3/24000000*OO[[#This Row],[137 (06JUL1985 00:00:00)-Water Temperature (C)]]*OO[[#This Row],[79]]</f>
        <v>6.6515682836312484E-8</v>
      </c>
      <c r="CD129" s="10">
        <f>3/24000000*OO[[#This Row],[138 (06JUL1985 03:00:00)-Water Temperature (C)]]*OO[[#This Row],[80]]</f>
        <v>6.3606095010837503E-8</v>
      </c>
      <c r="CE129" s="10">
        <f>3/24000000*OO[[#This Row],[139 (06JUL1985 06:00:00)-Water Temperature (C)]]*OO[[#This Row],[81]]</f>
        <v>6.2642631797350003E-8</v>
      </c>
      <c r="CF129" s="10">
        <f>3/24000000*OO[[#This Row],[140 (06JUL1985 09:00:00)-Water Temperature (C)]]*OO[[#This Row],[82]]</f>
        <v>6.2686756781137502E-8</v>
      </c>
      <c r="CG129" s="10">
        <f>3/24000000*OO[[#This Row],[141 (06JUL1985 12:00:00)-Water Temperature (C)]]*OO[[#This Row],[83]]</f>
        <v>6.2213534442499998E-8</v>
      </c>
      <c r="CH129" s="10">
        <f>3/24000000*OO[[#This Row],[142 (06JUL1985 15:00:00)-Water Temperature (C)]]*OO[[#This Row],[84]]</f>
        <v>5.9973075306300002E-8</v>
      </c>
      <c r="CI129" s="10">
        <f>3/24000000*OO[[#This Row],[143 (06JUL1985 18:00:00)-Water Temperature (C)]]*OO[[#This Row],[85]]</f>
        <v>5.5965317263425E-8</v>
      </c>
      <c r="CJ129" s="10">
        <f>3/24000000*OO[[#This Row],[144 (06JUL1985 21:00:00)-Water Temperature (C)]]*OO[[#This Row],[86]]</f>
        <v>5.1727978524624988E-8</v>
      </c>
      <c r="CK129" s="10">
        <f>3/24000000*OO[[#This Row],[145 (07JUL1985 00:00:00)-Water Temperature (C)]]*OO[[#This Row],[87]]</f>
        <v>4.7821274668650002E-8</v>
      </c>
      <c r="CL129" s="10">
        <f>3/24000000*OO[[#This Row],[146 (07JUL1985 03:00:00)-Water Temperature (C)]]*OO[[#This Row],[88]]</f>
        <v>4.6263986228624997E-8</v>
      </c>
      <c r="CM129" s="10">
        <f>3/24000000*OO[[#This Row],[147 (07JUL1985 06:00:00)-Water Temperature (C)]]*OO[[#This Row],[89]]</f>
        <v>4.5071035680800007E-8</v>
      </c>
      <c r="CN129" s="10">
        <f>3/24000000*OO[[#This Row],[148 (07JUL1985 09:00:00)-Water Temperature (C)]]*OO[[#This Row],[90]]</f>
        <v>4.3917390983499988E-8</v>
      </c>
      <c r="CO129" s="10">
        <f>3/24000000*OO[[#This Row],[149 (07JUL1985 12:00:00)-Water Temperature (C)]]*OO[[#This Row],[91]]</f>
        <v>4.2622606518374996E-8</v>
      </c>
      <c r="CP129" s="10">
        <f>3/24000000*OO[[#This Row],[150 (07JUL1985 15:00:00)-Water Temperature (C)]]*OO[[#This Row],[92]]</f>
        <v>4.1049879925600003E-8</v>
      </c>
      <c r="CQ129" s="10">
        <f>3/24000000*OO[[#This Row],[151 (07JUL1985 18:00:00)-Water Temperature (C)]]*OO[[#This Row],[93]]</f>
        <v>3.8606437746250001E-8</v>
      </c>
      <c r="CR129" s="10">
        <f>3/24000000*OO[[#This Row],[152 (07JUL1985 21:00:00)-Water Temperature (C)]]*OO[[#This Row],[94]]</f>
        <v>3.6141773584800001E-8</v>
      </c>
      <c r="CS129" s="10">
        <f>3/24000000*OO[[#This Row],[153 (08JUL1985 00:00:00)-Water Temperature (C)]]*OO[[#This Row],[95]]</f>
        <v>3.4042722079612501E-8</v>
      </c>
      <c r="CT129" s="10">
        <f>3/24000000*OO[[#This Row],[154 (08JUL1985 03:00:00)-Water Temperature (C)]]*OO[[#This Row],[96]]</f>
        <v>3.3346954685999999E-8</v>
      </c>
      <c r="CU129" s="10">
        <f>3/24000000*OO[[#This Row],[155 (08JUL1985 06:00:00)-Water Temperature (C)]]*OO[[#This Row],[97]]</f>
        <v>3.3204775597349998E-8</v>
      </c>
      <c r="CV129" s="10">
        <f>3/24000000*OO[[#This Row],[156 (08JUL1985 09:00:00)-Water Temperature (C)]]*OO[[#This Row],[98]]</f>
        <v>3.3124851794349995E-8</v>
      </c>
      <c r="CW129" s="10">
        <f>3/24000000*OO[[#This Row],[157 (08JUL1985 12:00:00)-Water Temperature (C)]]*OO[[#This Row],[99]]</f>
        <v>3.3005732585875E-8</v>
      </c>
    </row>
    <row r="130" spans="1:101" x14ac:dyDescent="0.35">
      <c r="A130" t="s">
        <v>135</v>
      </c>
      <c r="B130">
        <v>930.7373</v>
      </c>
      <c r="C130" s="10">
        <f>3/24*OO[[#This Row],[59 (26JUN1985 06:00:00)-Water Temperature (C)]]*OO[[#This Row],[1]]/SUM(OO[1])</f>
        <v>0</v>
      </c>
      <c r="D130" s="10">
        <f>3/24*OO[[#This Row],[60 (26JUN1985 09:00:00)-Water Temperature (C)]]*OO[[#This Row],[2]]/SUM(OO[2])</f>
        <v>0</v>
      </c>
      <c r="E130" s="10">
        <f>3/24*OO[[#This Row],[61 (26JUN1985 12:00:00)-Water Temperature (C)]]*OO[[#This Row],[3]]/SUM(OO[3])</f>
        <v>1.7052579117423295E-42</v>
      </c>
      <c r="F130" s="10">
        <f>3/24*OO[[#This Row],[62 (26JUN1985 15:00:00)-Water Temperature (C)]]*OO[[#This Row],[4]]/SUM(OO[4])</f>
        <v>8.4065672847508467E-30</v>
      </c>
      <c r="G130" s="10">
        <f>3/24*OO[[#This Row],[63 (26JUN1985 18:00:00)-Water Temperature (C)]]*OO[[#This Row],[5]]/SUM(OO[5])</f>
        <v>2.3436908172279339E-18</v>
      </c>
      <c r="H130" s="10">
        <f>3/24*OO[[#This Row],[64 (26JUN1985 21:00:00)-Water Temperature (C)]]*OO[[#This Row],[6]]/SUM(OO[6])</f>
        <v>3.3386920307109782E-8</v>
      </c>
      <c r="I130" s="10">
        <f>3/24*OO[[#This Row],[65 (27JUN1985 00:00:00)-Water Temperature (C)]]*OO[[#This Row],[7]]/SUM(OO[7])</f>
        <v>9.7066699406492732E-5</v>
      </c>
      <c r="J130" s="10">
        <f>3/24*OO[[#This Row],[66 (27JUN1985 03:00:00)-Water Temperature (C)]]*OO[[#This Row],[8]]/SUM(OO[8])</f>
        <v>6.0678131898150934E-3</v>
      </c>
      <c r="K130" s="10">
        <f>3/24*OO[[#This Row],[67 (27JUN1985 06:00:00)-Water Temperature (C)]]*OO[[#This Row],[9]]/SUM(OO[9])</f>
        <v>4.649671316484548E-2</v>
      </c>
      <c r="L130" s="10">
        <f>3/24*OO[[#This Row],[68 (27JUN1985 09:00:00)-Water Temperature (C)]]*OO[[#This Row],[10]]/SUM(OO[10])</f>
        <v>8.6279904933811435E-2</v>
      </c>
      <c r="M130" s="10">
        <f>3/24*OO[[#This Row],[69 (27JUN1985 12:00:00)-Water Temperature (C)]]*OO[[#This Row],[11]]/SUM(OO[11])</f>
        <v>5.8036954745950151E-2</v>
      </c>
      <c r="N130" s="10">
        <f>3/24*OO[[#This Row],[70 (27JUN1985 15:00:00)-Water Temperature (C)]]*OO[[#This Row],[12]]/SUM(OO[12])</f>
        <v>1.8395116499707188E-2</v>
      </c>
      <c r="O130" s="10">
        <f>3/24*OO[[#This Row],[71 (27JUN1985 18:00:00)-Water Temperature (C)]]*OO[[#This Row],[13]]/SUM(OO[13])</f>
        <v>3.5060335854310387E-3</v>
      </c>
      <c r="P130" s="10">
        <f>3/24*OO[[#This Row],[72 (27JUN1985 21:00:00)-Water Temperature (C)]]*OO[[#This Row],[14]]/SUM(OO[14])</f>
        <v>5.1508553032860534E-4</v>
      </c>
      <c r="Q130" s="10">
        <f>3/24*OO[[#This Row],[73 (28JUN1985 00:00:00)-Water Temperature (C)]]*OO[[#This Row],[15]]/SUM(OO[15])</f>
        <v>9.8811334061950546E-5</v>
      </c>
      <c r="R130" s="10">
        <f>3/24*OO[[#This Row],[74 (28JUN1985 03:00:00)-Water Temperature (C)]]*OO[[#This Row],[16]]/SUM(OO[16])</f>
        <v>5.2377824963997041E-5</v>
      </c>
      <c r="S130" s="10">
        <f>3/24*OO[[#This Row],[75 (28JUN1985 06:00:00)-Water Temperature (C)]]*OO[[#This Row],[17]]/SUM(OO[17])</f>
        <v>5.1170206207030949E-5</v>
      </c>
      <c r="T130" s="10">
        <f>3/24*OO[[#This Row],[76 (28JUN1985 09:00:00)-Water Temperature (C)]]*OO[[#This Row],[18]]/SUM(OO[18])</f>
        <v>5.5079929277381647E-5</v>
      </c>
      <c r="U130" s="10">
        <f>3/24*OO[[#This Row],[77 (28JUN1985 12:00:00)-Water Temperature (C)]]*OO[[#This Row],[19]]/SUM(OO[19])</f>
        <v>5.5909533545529287E-5</v>
      </c>
      <c r="V130" s="10">
        <f>3/24000000*OO[[#This Row],[78 (28JUN1985 15:00:00)-Water Temperature (C)]]*OO[[#This Row],[20]]</f>
        <v>5.2088657506999997E-5</v>
      </c>
      <c r="W130" s="10">
        <f>3/24000000*OO[[#This Row],[79 (28JUN1985 18:00:00)-Water Temperature (C)]]*OO[[#This Row],[21]]</f>
        <v>4.5629725675312504E-5</v>
      </c>
      <c r="X130" s="10">
        <f>3/24000000*OO[[#This Row],[80 (28JUN1985 21:00:00)-Water Temperature (C)]]*OO[[#This Row],[22]]</f>
        <v>3.9434641910999997E-5</v>
      </c>
      <c r="Y130" s="10">
        <f>3/24000000*OO[[#This Row],[81 (29JUN1985 00:00:00)-Water Temperature (C)]]*OO[[#This Row],[23]]</f>
        <v>3.4396577665999996E-5</v>
      </c>
      <c r="Z130" s="10">
        <f>3/24000000*OO[[#This Row],[82 (29JUN1985 03:00:00)-Water Temperature (C)]]*OO[[#This Row],[24]]</f>
        <v>3.0760745836425E-5</v>
      </c>
      <c r="AA130" s="10">
        <f>3/24000000*OO[[#This Row],[83 (29JUN1985 06:00:00)-Water Temperature (C)]]*OO[[#This Row],[25]]</f>
        <v>2.7163237887500003E-5</v>
      </c>
      <c r="AB130" s="10">
        <f>3/24000000*OO[[#This Row],[84 (29JUN1985 09:00:00)-Water Temperature (C)]]*OO[[#This Row],[26]]</f>
        <v>2.4750871596879996E-5</v>
      </c>
      <c r="AC130" s="10">
        <f>3/24000000*OO[[#This Row],[85 (29JUN1985 12:00:00)-Water Temperature (C)]]*OO[[#This Row],[27]]</f>
        <v>2.2456039539317499E-5</v>
      </c>
      <c r="AD130" s="10">
        <f>3/24000000*OO[[#This Row],[86 (29JUN1985 15:00:00)-Water Temperature (C)]]*OO[[#This Row],[28]]</f>
        <v>1.9720544517385003E-5</v>
      </c>
      <c r="AE130" s="10">
        <f>3/24000000*OO[[#This Row],[88 (29JUN1985 21:00:00)-Water Temperature (C)]]*OO[[#This Row],[30]]</f>
        <v>1.4661681949849999E-5</v>
      </c>
      <c r="AF130" s="10">
        <f>3/24000000*OO[[#This Row],[88 (29JUN1985 21:00:00)-Water Temperature (C)]]*OO[[#This Row],[30]]</f>
        <v>1.4661681949849999E-5</v>
      </c>
      <c r="AG130" s="10">
        <f>3/24000000*OO[[#This Row],[89 (30JUN1985 00:00:00)-Water Temperature (C)]]*OO[[#This Row],[31]]</f>
        <v>1.271772679825E-5</v>
      </c>
      <c r="AH130" s="10">
        <f>3/24000000*OO[[#This Row],[90 (30JUN1985 03:00:00)-Water Temperature (C)]]*OO[[#This Row],[32]]</f>
        <v>1.1560703503897501E-5</v>
      </c>
      <c r="AI130" s="10">
        <f>3/24000000*OO[[#This Row],[91 (30JUN1985 06:00:00)-Water Temperature (C)]]*OO[[#This Row],[33]]</f>
        <v>1.067407184169E-5</v>
      </c>
      <c r="AJ130" s="10">
        <f>3/24000000*OO[[#This Row],[92 (30JUN1985 09:00:00)-Water Temperature (C)]]*OO[[#This Row],[34]]</f>
        <v>9.8752407527125008E-6</v>
      </c>
      <c r="AK130" s="10">
        <f>3/24000000*OO[[#This Row],[93 (30JUN1985 12:00:00)-Water Temperature (C)]]*OO[[#This Row],[35]]</f>
        <v>9.0484340317537483E-6</v>
      </c>
      <c r="AL130" s="10">
        <f>3/24000000*OO[[#This Row],[94 (30JUN1985 15:00:00)-Water Temperature (C)]]*OO[[#This Row],[36]]</f>
        <v>7.9688481251399991E-6</v>
      </c>
      <c r="AM130" s="10">
        <f>3/24000000*OO[[#This Row],[95 (30JUN1985 18:00:00)-Water Temperature (C)]]*OO[[#This Row],[37]]</f>
        <v>6.8030008946249993E-6</v>
      </c>
      <c r="AN130" s="10">
        <f>3/24000000*OO[[#This Row],[96 (30JUN1985 21:00:00)-Water Temperature (C)]]*OO[[#This Row],[38]]</f>
        <v>5.8247101196699991E-6</v>
      </c>
      <c r="AO130" s="10">
        <f>3/24000000*OO[[#This Row],[97 (01JUL1985 00:00:00)-Water Temperature (C)]]*OO[[#This Row],[39]]</f>
        <v>5.0125232584700001E-6</v>
      </c>
      <c r="AP130" s="10">
        <f>3/24000000*OO[[#This Row],[98 (01JUL1985 03:00:00)-Water Temperature (C)]]*OO[[#This Row],[40]]</f>
        <v>4.4417006970175002E-6</v>
      </c>
      <c r="AQ130" s="10">
        <f>3/24000000*OO[[#This Row],[99 (01JUL1985 06:00:00)-Water Temperature (C)]]*OO[[#This Row],[41]]</f>
        <v>3.9533051594399994E-6</v>
      </c>
      <c r="AR130" s="10">
        <f>3/24000000*OO[[#This Row],[100 (01JUL1985 09:00:00)-Water Temperature (C)]]*OO[[#This Row],[42]]</f>
        <v>3.4379581246399995E-6</v>
      </c>
      <c r="AS130" s="10">
        <f>3/24000000*OO[[#This Row],[101 (01JUL1985 12:00:00)-Water Temperature (C)]]*OO[[#This Row],[43]]</f>
        <v>2.8487671231617498E-6</v>
      </c>
      <c r="AT130" s="10">
        <f>3/24000000*OO[[#This Row],[102 (01JUL1985 15:00:00)-Water Temperature (C)]]*OO[[#This Row],[44]]</f>
        <v>2.1847206341656247E-6</v>
      </c>
      <c r="AU130" s="10">
        <f>3/24000000*OO[[#This Row],[103 (01JUL1985 18:00:00)-Water Temperature (C)]]*OO[[#This Row],[45]]</f>
        <v>1.5701076856349999E-6</v>
      </c>
      <c r="AV130" s="10">
        <f>3/24000000*OO[[#This Row],[104 (01JUL1985 21:00:00)-Water Temperature (C)]]*OO[[#This Row],[46]]</f>
        <v>1.1027117245492501E-6</v>
      </c>
      <c r="AW130" s="10">
        <f>3/24000000*OO[[#This Row],[105 (02JUL1985 00:00:00)-Water Temperature (C)]]*OO[[#This Row],[47]]</f>
        <v>7.9978577248050009E-7</v>
      </c>
      <c r="AX130" s="10">
        <f>3/24000000*OO[[#This Row],[106 (02JUL1985 03:00:00)-Water Temperature (C)]]*OO[[#This Row],[48]]</f>
        <v>6.3163238783400005E-7</v>
      </c>
      <c r="AY130" s="10">
        <f>3/24000000*OO[[#This Row],[107 (02JUL1985 06:00:00)-Water Temperature (C)]]*OO[[#This Row],[49]]</f>
        <v>5.3721957032324997E-7</v>
      </c>
      <c r="AZ130" s="10">
        <f>3/24000000*OO[[#This Row],[108 (02JUL1985 09:00:00)-Water Temperature (C)]]*OO[[#This Row],[50]]</f>
        <v>4.8243022595799996E-7</v>
      </c>
      <c r="BA130" s="10">
        <f>3/24000000*OO[[#This Row],[109 (02JUL1985 12:00:00)-Water Temperature (C)]]*OO[[#This Row],[51]]</f>
        <v>4.4028158791799997E-7</v>
      </c>
      <c r="BB130" s="10">
        <f>3/24000000*OO[[#This Row],[110 (02JUL1985 15:00:00)-Water Temperature (C)]]*OO[[#This Row],[52]]</f>
        <v>3.9284761380400002E-7</v>
      </c>
      <c r="BC130" s="10">
        <f>3/24000000*OO[[#This Row],[111 (02JUL1985 18:00:00)-Water Temperature (C)]]*OO[[#This Row],[53]]</f>
        <v>3.3693631150275001E-7</v>
      </c>
      <c r="BD130" s="10">
        <f>3/24000000*OO[[#This Row],[112 (02JUL1985 21:00:00)-Water Temperature (C)]]*OO[[#This Row],[54]]</f>
        <v>2.8969977150624996E-7</v>
      </c>
      <c r="BE130" s="10">
        <f>3/24000000*OO[[#This Row],[113 (03JUL1985 00:00:00)-Water Temperature (C)]]*OO[[#This Row],[55]]</f>
        <v>2.53495713039625E-7</v>
      </c>
      <c r="BF130" s="10">
        <f>3/24000000*OO[[#This Row],[114 (03JUL1985 03:00:00)-Water Temperature (C)]]*OO[[#This Row],[56]]</f>
        <v>2.3234985575312499E-7</v>
      </c>
      <c r="BG130" s="10">
        <f>3/24000000*OO[[#This Row],[115 (03JUL1985 06:00:00)-Water Temperature (C)]]*OO[[#This Row],[57]]</f>
        <v>2.2360630800559998E-7</v>
      </c>
      <c r="BH130" s="10">
        <f>3/24000000*OO[[#This Row],[116 (03JUL1985 09:00:00)-Water Temperature (C)]]*OO[[#This Row],[58]]</f>
        <v>2.2163099114759999E-7</v>
      </c>
      <c r="BI130" s="10">
        <f>3/24000000*OO[[#This Row],[117 (03JUL1985 12:00:00)-Water Temperature (C)]]*OO[[#This Row],[59]]</f>
        <v>2.2144671034219998E-7</v>
      </c>
      <c r="BJ130" s="10">
        <f>3/24000000*OO[[#This Row],[118 (03JUL1985 15:00:00)-Water Temperature (C)]]*OO[[#This Row],[60]]</f>
        <v>2.1702934933312498E-7</v>
      </c>
      <c r="BK130" s="10">
        <f>3/24000000*OO[[#This Row],[119 (03JUL1985 18:00:00)-Water Temperature (C)]]*OO[[#This Row],[61]]</f>
        <v>2.060453745048125E-7</v>
      </c>
      <c r="BL130" s="10">
        <f>3/24000000*OO[[#This Row],[120 (03JUL1985 21:00:00)-Water Temperature (C)]]*OO[[#This Row],[62]]</f>
        <v>1.9297388250348749E-7</v>
      </c>
      <c r="BM130" s="10">
        <f>3/24000000*OO[[#This Row],[121 (04JUL1985 00:00:00)-Water Temperature (C)]]*OO[[#This Row],[63]]</f>
        <v>1.7996543540722501E-7</v>
      </c>
      <c r="BN130" s="10">
        <f>3/24000000*OO[[#This Row],[122 (04JUL1985 03:00:00)-Water Temperature (C)]]*OO[[#This Row],[64]]</f>
        <v>1.7446727642034999E-7</v>
      </c>
      <c r="BO130" s="10">
        <f>3/24000000*OO[[#This Row],[123 (04JUL1985 06:00:00)-Water Temperature (C)]]*OO[[#This Row],[65]]</f>
        <v>1.7176157803237501E-7</v>
      </c>
      <c r="BP130" s="10">
        <f>3/24000000*OO[[#This Row],[124 (04JUL1985 09:00:00)-Water Temperature (C)]]*OO[[#This Row],[66]]</f>
        <v>1.7074055057221249E-7</v>
      </c>
      <c r="BQ130" s="10">
        <f>3/24000000*OO[[#This Row],[125 (04JUL1985 12:00:00)-Water Temperature (C)]]*OO[[#This Row],[67]]</f>
        <v>1.66493202792525E-7</v>
      </c>
      <c r="BR130" s="10">
        <f>3/24000000*OO[[#This Row],[126 (04JUL1985 15:00:00)-Water Temperature (C)]]*OO[[#This Row],[68]]</f>
        <v>1.5886721459917498E-7</v>
      </c>
      <c r="BS130" s="10">
        <f>3/24000000*OO[[#This Row],[127 (04JUL1985 18:00:00)-Water Temperature (C)]]*OO[[#This Row],[69]]</f>
        <v>1.4708188243243752E-7</v>
      </c>
      <c r="BT130" s="10">
        <f>3/24000000*OO[[#This Row],[128 (04JUL1985 21:00:00)-Water Temperature (C)]]*OO[[#This Row],[70]]</f>
        <v>1.3562411931224999E-7</v>
      </c>
      <c r="BU130" s="10">
        <f>3/24000000*OO[[#This Row],[129 (05JUL1985 00:00:00)-Water Temperature (C)]]*OO[[#This Row],[71]]</f>
        <v>1.26161213672025E-7</v>
      </c>
      <c r="BV130" s="10">
        <f>3/24000000*OO[[#This Row],[130 (05JUL1985 03:00:00)-Water Temperature (C)]]*OO[[#This Row],[72]]</f>
        <v>1.2273477240374999E-7</v>
      </c>
      <c r="BW130" s="10">
        <f>3/24000000*OO[[#This Row],[131 (05JUL1985 06:00:00)-Water Temperature (C)]]*OO[[#This Row],[73]]</f>
        <v>1.2027858263689999E-7</v>
      </c>
      <c r="BX130" s="10">
        <f>3/24000000*OO[[#This Row],[132 (05JUL1985 09:00:00)-Water Temperature (C)]]*OO[[#This Row],[74]]</f>
        <v>1.18215247629675E-7</v>
      </c>
      <c r="BY130" s="10">
        <f>3/24000000*OO[[#This Row],[133 (05JUL1985 12:00:00)-Water Temperature (C)]]*OO[[#This Row],[75]]</f>
        <v>1.1492656271250001E-7</v>
      </c>
      <c r="BZ130" s="10">
        <f>3/24000000*OO[[#This Row],[134 (05JUL1985 15:00:00)-Water Temperature (C)]]*OO[[#This Row],[76]]</f>
        <v>1.0786937336787501E-7</v>
      </c>
      <c r="CA130" s="10">
        <f>3/24000000*OO[[#This Row],[135 (05JUL1985 18:00:00)-Water Temperature (C)]]*OO[[#This Row],[77]]</f>
        <v>9.8315048107575003E-8</v>
      </c>
      <c r="CB130" s="10">
        <f>3/24000000*OO[[#This Row],[136 (05JUL1985 21:00:00)-Water Temperature (C)]]*OO[[#This Row],[78]]</f>
        <v>8.9121439739124998E-8</v>
      </c>
      <c r="CC130" s="10">
        <f>3/24000000*OO[[#This Row],[137 (06JUL1985 00:00:00)-Water Temperature (C)]]*OO[[#This Row],[79]]</f>
        <v>8.1428757838050003E-8</v>
      </c>
      <c r="CD130" s="10">
        <f>3/24000000*OO[[#This Row],[138 (06JUL1985 03:00:00)-Water Temperature (C)]]*OO[[#This Row],[80]]</f>
        <v>7.773792543789999E-8</v>
      </c>
      <c r="CE130" s="10">
        <f>3/24000000*OO[[#This Row],[139 (06JUL1985 06:00:00)-Water Temperature (C)]]*OO[[#This Row],[81]]</f>
        <v>7.6379881643774995E-8</v>
      </c>
      <c r="CF130" s="10">
        <f>3/24000000*OO[[#This Row],[140 (06JUL1985 09:00:00)-Water Temperature (C)]]*OO[[#This Row],[82]]</f>
        <v>7.6372260950399998E-8</v>
      </c>
      <c r="CG130" s="10">
        <f>3/24000000*OO[[#This Row],[141 (06JUL1985 12:00:00)-Water Temperature (C)]]*OO[[#This Row],[83]]</f>
        <v>7.5805735216249989E-8</v>
      </c>
      <c r="CH130" s="10">
        <f>3/24000000*OO[[#This Row],[142 (06JUL1985 15:00:00)-Water Temperature (C)]]*OO[[#This Row],[84]]</f>
        <v>7.3218284564650002E-8</v>
      </c>
      <c r="CI130" s="10">
        <f>3/24000000*OO[[#This Row],[143 (06JUL1985 18:00:00)-Water Temperature (C)]]*OO[[#This Row],[85]]</f>
        <v>6.8407183123999999E-8</v>
      </c>
      <c r="CJ130" s="10">
        <f>3/24000000*OO[[#This Row],[144 (06JUL1985 21:00:00)-Water Temperature (C)]]*OO[[#This Row],[86]]</f>
        <v>6.3281366041562504E-8</v>
      </c>
      <c r="CK130" s="10">
        <f>3/24000000*OO[[#This Row],[145 (07JUL1985 00:00:00)-Water Temperature (C)]]*OO[[#This Row],[87]]</f>
        <v>5.8474701812725003E-8</v>
      </c>
      <c r="CL130" s="10">
        <f>3/24000000*OO[[#This Row],[146 (07JUL1985 03:00:00)-Water Temperature (C)]]*OO[[#This Row],[88]]</f>
        <v>5.6469318785000009E-8</v>
      </c>
      <c r="CM130" s="10">
        <f>3/24000000*OO[[#This Row],[147 (07JUL1985 06:00:00)-Water Temperature (C)]]*OO[[#This Row],[89]]</f>
        <v>5.50140888531E-8</v>
      </c>
      <c r="CN130" s="10">
        <f>3/24000000*OO[[#This Row],[148 (07JUL1985 09:00:00)-Water Temperature (C)]]*OO[[#This Row],[90]]</f>
        <v>5.3538858942524995E-8</v>
      </c>
      <c r="CO130" s="10">
        <f>3/24000000*OO[[#This Row],[149 (07JUL1985 12:00:00)-Water Temperature (C)]]*OO[[#This Row],[91]]</f>
        <v>5.1922445290624998E-8</v>
      </c>
      <c r="CP130" s="10">
        <f>3/24000000*OO[[#This Row],[150 (07JUL1985 15:00:00)-Water Temperature (C)]]*OO[[#This Row],[92]]</f>
        <v>5.01021016332125E-8</v>
      </c>
      <c r="CQ130" s="10">
        <f>3/24000000*OO[[#This Row],[151 (07JUL1985 18:00:00)-Water Temperature (C)]]*OO[[#This Row],[93]]</f>
        <v>4.7180590151974995E-8</v>
      </c>
      <c r="CR130" s="10">
        <f>3/24000000*OO[[#This Row],[152 (07JUL1985 21:00:00)-Water Temperature (C)]]*OO[[#This Row],[94]]</f>
        <v>4.41666509935E-8</v>
      </c>
      <c r="CS130" s="10">
        <f>3/24000000*OO[[#This Row],[153 (08JUL1985 00:00:00)-Water Temperature (C)]]*OO[[#This Row],[95]]</f>
        <v>4.1580124151399998E-8</v>
      </c>
      <c r="CT130" s="10">
        <f>3/24000000*OO[[#This Row],[154 (08JUL1985 03:00:00)-Water Temperature (C)]]*OO[[#This Row],[96]]</f>
        <v>4.0709815986000001E-8</v>
      </c>
      <c r="CU130" s="10">
        <f>3/24000000*OO[[#This Row],[155 (08JUL1985 06:00:00)-Water Temperature (C)]]*OO[[#This Row],[97]]</f>
        <v>4.0524475065024994E-8</v>
      </c>
      <c r="CV130" s="10">
        <f>3/24000000*OO[[#This Row],[156 (08JUL1985 09:00:00)-Water Temperature (C)]]*OO[[#This Row],[98]]</f>
        <v>4.0382767012237495E-8</v>
      </c>
      <c r="CW130" s="10">
        <f>3/24000000*OO[[#This Row],[157 (08JUL1985 12:00:00)-Water Temperature (C)]]*OO[[#This Row],[99]]</f>
        <v>4.021179539774999E-8</v>
      </c>
    </row>
    <row r="131" spans="1:101" x14ac:dyDescent="0.35">
      <c r="A131" t="s">
        <v>136</v>
      </c>
      <c r="B131">
        <v>913.08939999999996</v>
      </c>
      <c r="C131" s="10">
        <f>3/24*OO[[#This Row],[59 (26JUN1985 06:00:00)-Water Temperature (C)]]*OO[[#This Row],[1]]/SUM(OO[1])</f>
        <v>0</v>
      </c>
      <c r="D131" s="10">
        <f>3/24*OO[[#This Row],[60 (26JUN1985 09:00:00)-Water Temperature (C)]]*OO[[#This Row],[2]]/SUM(OO[2])</f>
        <v>0</v>
      </c>
      <c r="E131" s="10">
        <f>3/24*OO[[#This Row],[61 (26JUN1985 12:00:00)-Water Temperature (C)]]*OO[[#This Row],[3]]/SUM(OO[3])</f>
        <v>2.2762221470982286E-43</v>
      </c>
      <c r="F131" s="10">
        <f>3/24*OO[[#This Row],[62 (26JUN1985 15:00:00)-Water Temperature (C)]]*OO[[#This Row],[4]]/SUM(OO[4])</f>
        <v>1.2488369086287312E-30</v>
      </c>
      <c r="G131" s="10">
        <f>3/24*OO[[#This Row],[63 (26JUN1985 18:00:00)-Water Temperature (C)]]*OO[[#This Row],[5]]/SUM(OO[5])</f>
        <v>3.7118549857214847E-19</v>
      </c>
      <c r="H131" s="10">
        <f>3/24*OO[[#This Row],[64 (26JUN1985 21:00:00)-Water Temperature (C)]]*OO[[#This Row],[6]]/SUM(OO[6])</f>
        <v>1.5193946195097217E-8</v>
      </c>
      <c r="I131" s="10">
        <f>3/24*OO[[#This Row],[65 (27JUN1985 00:00:00)-Water Temperature (C)]]*OO[[#This Row],[7]]/SUM(OO[7])</f>
        <v>6.838225315756831E-5</v>
      </c>
      <c r="J131" s="10">
        <f>3/24*OO[[#This Row],[66 (27JUN1985 03:00:00)-Water Temperature (C)]]*OO[[#This Row],[8]]/SUM(OO[8])</f>
        <v>5.2539802914760916E-3</v>
      </c>
      <c r="K131" s="10">
        <f>3/24*OO[[#This Row],[67 (27JUN1985 06:00:00)-Water Temperature (C)]]*OO[[#This Row],[9]]/SUM(OO[9])</f>
        <v>4.6645016032621466E-2</v>
      </c>
      <c r="L131" s="10">
        <f>3/24*OO[[#This Row],[68 (27JUN1985 09:00:00)-Water Temperature (C)]]*OO[[#This Row],[10]]/SUM(OO[10])</f>
        <v>9.7012049111008969E-2</v>
      </c>
      <c r="M131" s="10">
        <f>3/24*OO[[#This Row],[69 (27JUN1985 12:00:00)-Water Temperature (C)]]*OO[[#This Row],[11]]/SUM(OO[11])</f>
        <v>7.1343329601538469E-2</v>
      </c>
      <c r="N131" s="10">
        <f>3/24*OO[[#This Row],[70 (27JUN1985 15:00:00)-Water Temperature (C)]]*OO[[#This Row],[12]]/SUM(OO[12])</f>
        <v>2.4257433299944859E-2</v>
      </c>
      <c r="O131" s="10">
        <f>3/24*OO[[#This Row],[71 (27JUN1985 18:00:00)-Water Temperature (C)]]*OO[[#This Row],[13]]/SUM(OO[13])</f>
        <v>4.8525098637091091E-3</v>
      </c>
      <c r="P131" s="10">
        <f>3/24*OO[[#This Row],[72 (27JUN1985 21:00:00)-Water Temperature (C)]]*OO[[#This Row],[14]]/SUM(OO[14])</f>
        <v>7.2540313775686452E-4</v>
      </c>
      <c r="Q131" s="10">
        <f>3/24*OO[[#This Row],[73 (28JUN1985 00:00:00)-Water Temperature (C)]]*OO[[#This Row],[15]]/SUM(OO[15])</f>
        <v>1.2993288717325438E-4</v>
      </c>
      <c r="R131" s="10">
        <f>3/24*OO[[#This Row],[74 (28JUN1985 03:00:00)-Water Temperature (C)]]*OO[[#This Row],[16]]/SUM(OO[16])</f>
        <v>6.148232241809864E-5</v>
      </c>
      <c r="S131" s="10">
        <f>3/24*OO[[#This Row],[75 (28JUN1985 06:00:00)-Water Temperature (C)]]*OO[[#This Row],[17]]/SUM(OO[17])</f>
        <v>5.8082930353575643E-5</v>
      </c>
      <c r="T131" s="10">
        <f>3/24*OO[[#This Row],[76 (28JUN1985 09:00:00)-Water Temperature (C)]]*OO[[#This Row],[18]]/SUM(OO[18])</f>
        <v>6.2522472426032819E-5</v>
      </c>
      <c r="U131" s="10">
        <f>3/24*OO[[#This Row],[77 (28JUN1985 12:00:00)-Water Temperature (C)]]*OO[[#This Row],[19]]/SUM(OO[19])</f>
        <v>6.3940876932452057E-5</v>
      </c>
      <c r="V131" s="10">
        <f>3/24000000*OO[[#This Row],[78 (28JUN1985 15:00:00)-Water Temperature (C)]]*OO[[#This Row],[20]]</f>
        <v>6.0089142425524994E-5</v>
      </c>
      <c r="W131" s="10">
        <f>3/24000000*OO[[#This Row],[79 (28JUN1985 18:00:00)-Water Temperature (C)]]*OO[[#This Row],[21]]</f>
        <v>5.2856170515199993E-5</v>
      </c>
      <c r="X131" s="10">
        <f>3/24000000*OO[[#This Row],[80 (28JUN1985 21:00:00)-Water Temperature (C)]]*OO[[#This Row],[22]]</f>
        <v>4.5756948702075002E-5</v>
      </c>
      <c r="Y131" s="10">
        <f>3/24000000*OO[[#This Row],[81 (29JUN1985 00:00:00)-Water Temperature (C)]]*OO[[#This Row],[23]]</f>
        <v>3.9886453960849994E-5</v>
      </c>
      <c r="Z131" s="10">
        <f>3/24000000*OO[[#This Row],[82 (29JUN1985 03:00:00)-Water Temperature (C)]]*OO[[#This Row],[24]]</f>
        <v>3.5649262764050004E-5</v>
      </c>
      <c r="AA131" s="10">
        <f>3/24000000*OO[[#This Row],[83 (29JUN1985 06:00:00)-Water Temperature (C)]]*OO[[#This Row],[25]]</f>
        <v>3.1437931391099998E-5</v>
      </c>
      <c r="AB131" s="10">
        <f>3/24000000*OO[[#This Row],[84 (29JUN1985 09:00:00)-Water Temperature (C)]]*OO[[#This Row],[26]]</f>
        <v>2.8575294792100002E-5</v>
      </c>
      <c r="AC131" s="10">
        <f>3/24000000*OO[[#This Row],[85 (29JUN1985 12:00:00)-Water Temperature (C)]]*OO[[#This Row],[27]]</f>
        <v>2.5947190081031252E-5</v>
      </c>
      <c r="AD131" s="10">
        <f>3/24000000*OO[[#This Row],[86 (29JUN1985 15:00:00)-Water Temperature (C)]]*OO[[#This Row],[28]]</f>
        <v>2.2855773223799998E-5</v>
      </c>
      <c r="AE131" s="10">
        <f>3/24000000*OO[[#This Row],[88 (29JUN1985 21:00:00)-Water Temperature (C)]]*OO[[#This Row],[30]]</f>
        <v>1.6989731787487496E-5</v>
      </c>
      <c r="AF131" s="10">
        <f>3/24000000*OO[[#This Row],[88 (29JUN1985 21:00:00)-Water Temperature (C)]]*OO[[#This Row],[30]]</f>
        <v>1.6989731787487496E-5</v>
      </c>
      <c r="AG131" s="10">
        <f>3/24000000*OO[[#This Row],[89 (30JUN1985 00:00:00)-Water Temperature (C)]]*OO[[#This Row],[31]]</f>
        <v>1.4716526961552498E-5</v>
      </c>
      <c r="AH131" s="10">
        <f>3/24000000*OO[[#This Row],[90 (30JUN1985 03:00:00)-Water Temperature (C)]]*OO[[#This Row],[32]]</f>
        <v>1.3336253418022499E-5</v>
      </c>
      <c r="AI131" s="10">
        <f>3/24000000*OO[[#This Row],[91 (30JUN1985 06:00:00)-Water Temperature (C)]]*OO[[#This Row],[33]]</f>
        <v>1.2286618804154999E-5</v>
      </c>
      <c r="AJ131" s="10">
        <f>3/24000000*OO[[#This Row],[92 (30JUN1985 09:00:00)-Water Temperature (C)]]*OO[[#This Row],[34]]</f>
        <v>1.1352013397493751E-5</v>
      </c>
      <c r="AK131" s="10">
        <f>3/24000000*OO[[#This Row],[93 (30JUN1985 12:00:00)-Water Temperature (C)]]*OO[[#This Row],[35]]</f>
        <v>1.0400338210499998E-5</v>
      </c>
      <c r="AL131" s="10">
        <f>3/24000000*OO[[#This Row],[94 (30JUN1985 15:00:00)-Water Temperature (C)]]*OO[[#This Row],[36]]</f>
        <v>9.1842877711649996E-6</v>
      </c>
      <c r="AM131" s="10">
        <f>3/24000000*OO[[#This Row],[95 (30JUN1985 18:00:00)-Water Temperature (C)]]*OO[[#This Row],[37]]</f>
        <v>7.843998856995001E-6</v>
      </c>
      <c r="AN131" s="10">
        <f>3/24000000*OO[[#This Row],[96 (30JUN1985 21:00:00)-Water Temperature (C)]]*OO[[#This Row],[38]]</f>
        <v>6.7110923415937498E-6</v>
      </c>
      <c r="AO131" s="10">
        <f>3/24000000*OO[[#This Row],[97 (01JUL1985 00:00:00)-Water Temperature (C)]]*OO[[#This Row],[39]]</f>
        <v>5.7709025379699996E-6</v>
      </c>
      <c r="AP131" s="10">
        <f>3/24000000*OO[[#This Row],[98 (01JUL1985 03:00:00)-Water Temperature (C)]]*OO[[#This Row],[40]]</f>
        <v>5.1015916608437501E-6</v>
      </c>
      <c r="AQ131" s="10">
        <f>3/24000000*OO[[#This Row],[99 (01JUL1985 06:00:00)-Water Temperature (C)]]*OO[[#This Row],[41]]</f>
        <v>4.5413683914224997E-6</v>
      </c>
      <c r="AR131" s="10">
        <f>3/24000000*OO[[#This Row],[100 (01JUL1985 09:00:00)-Water Temperature (C)]]*OO[[#This Row],[42]]</f>
        <v>3.9587485010974998E-6</v>
      </c>
      <c r="AS131" s="10">
        <f>3/24000000*OO[[#This Row],[101 (01JUL1985 12:00:00)-Water Temperature (C)]]*OO[[#This Row],[43]]</f>
        <v>3.3103533884499998E-6</v>
      </c>
      <c r="AT131" s="10">
        <f>3/24000000*OO[[#This Row],[102 (01JUL1985 15:00:00)-Water Temperature (C)]]*OO[[#This Row],[44]]</f>
        <v>2.5661358930397499E-6</v>
      </c>
      <c r="AU131" s="10">
        <f>3/24000000*OO[[#This Row],[103 (01JUL1985 18:00:00)-Water Temperature (C)]]*OO[[#This Row],[45]]</f>
        <v>1.8594888987722496E-6</v>
      </c>
      <c r="AV131" s="10">
        <f>3/24000000*OO[[#This Row],[104 (01JUL1985 21:00:00)-Water Temperature (C)]]*OO[[#This Row],[46]]</f>
        <v>1.3069288003199999E-6</v>
      </c>
      <c r="AW131" s="10">
        <f>3/24000000*OO[[#This Row],[105 (02JUL1985 00:00:00)-Water Temperature (C)]]*OO[[#This Row],[47]]</f>
        <v>9.4189411689712497E-7</v>
      </c>
      <c r="AX131" s="10">
        <f>3/24000000*OO[[#This Row],[106 (02JUL1985 03:00:00)-Water Temperature (C)]]*OO[[#This Row],[48]]</f>
        <v>7.3596170676399992E-7</v>
      </c>
      <c r="AY131" s="10">
        <f>3/24000000*OO[[#This Row],[107 (02JUL1985 06:00:00)-Water Temperature (C)]]*OO[[#This Row],[49]]</f>
        <v>6.1992139908300002E-7</v>
      </c>
      <c r="AZ131" s="10">
        <f>3/24000000*OO[[#This Row],[108 (02JUL1985 09:00:00)-Water Temperature (C)]]*OO[[#This Row],[50]]</f>
        <v>5.5310326812000005E-7</v>
      </c>
      <c r="BA131" s="10">
        <f>3/24000000*OO[[#This Row],[109 (02JUL1985 12:00:00)-Water Temperature (C)]]*OO[[#This Row],[51]]</f>
        <v>5.0358036131774996E-7</v>
      </c>
      <c r="BB131" s="10">
        <f>3/24000000*OO[[#This Row],[110 (02JUL1985 15:00:00)-Water Temperature (C)]]*OO[[#This Row],[52]]</f>
        <v>4.5035440027199999E-7</v>
      </c>
      <c r="BC131" s="10">
        <f>3/24000000*OO[[#This Row],[111 (02JUL1985 18:00:00)-Water Temperature (C)]]*OO[[#This Row],[53]]</f>
        <v>3.86807006762E-7</v>
      </c>
      <c r="BD131" s="10">
        <f>3/24000000*OO[[#This Row],[112 (02JUL1985 21:00:00)-Water Temperature (C)]]*OO[[#This Row],[54]]</f>
        <v>3.3221902128824996E-7</v>
      </c>
      <c r="BE131" s="10">
        <f>3/24000000*OO[[#This Row],[113 (03JUL1985 00:00:00)-Water Temperature (C)]]*OO[[#This Row],[55]]</f>
        <v>2.8990837022249999E-7</v>
      </c>
      <c r="BF131" s="10">
        <f>3/24000000*OO[[#This Row],[114 (03JUL1985 03:00:00)-Water Temperature (C)]]*OO[[#This Row],[56]]</f>
        <v>2.6443501299E-7</v>
      </c>
      <c r="BG131" s="10">
        <f>3/24000000*OO[[#This Row],[115 (03JUL1985 06:00:00)-Water Temperature (C)]]*OO[[#This Row],[57]]</f>
        <v>2.5297293184762498E-7</v>
      </c>
      <c r="BH131" s="10">
        <f>3/24000000*OO[[#This Row],[116 (03JUL1985 09:00:00)-Water Temperature (C)]]*OO[[#This Row],[58]]</f>
        <v>2.4990251235594997E-7</v>
      </c>
      <c r="BI131" s="10">
        <f>3/24000000*OO[[#This Row],[117 (03JUL1985 12:00:00)-Water Temperature (C)]]*OO[[#This Row],[59]]</f>
        <v>2.4934618608725003E-7</v>
      </c>
      <c r="BJ131" s="10">
        <f>3/24000000*OO[[#This Row],[118 (03JUL1985 15:00:00)-Water Temperature (C)]]*OO[[#This Row],[60]]</f>
        <v>2.4482847043395002E-7</v>
      </c>
      <c r="BK131" s="10">
        <f>3/24000000*OO[[#This Row],[119 (03JUL1985 18:00:00)-Water Temperature (C)]]*OO[[#This Row],[61]]</f>
        <v>2.3287967328879997E-7</v>
      </c>
      <c r="BL131" s="10">
        <f>3/24000000*OO[[#This Row],[120 (03JUL1985 21:00:00)-Water Temperature (C)]]*OO[[#This Row],[62]]</f>
        <v>2.1859814882429998E-7</v>
      </c>
      <c r="BM131" s="10">
        <f>3/24000000*OO[[#This Row],[121 (04JUL1985 00:00:00)-Water Temperature (C)]]*OO[[#This Row],[63]]</f>
        <v>2.0410234504196248E-7</v>
      </c>
      <c r="BN131" s="10">
        <f>3/24000000*OO[[#This Row],[122 (04JUL1985 03:00:00)-Water Temperature (C)]]*OO[[#This Row],[64]]</f>
        <v>1.9766297540557497E-7</v>
      </c>
      <c r="BO131" s="10">
        <f>3/24000000*OO[[#This Row],[123 (04JUL1985 06:00:00)-Water Temperature (C)]]*OO[[#This Row],[65]]</f>
        <v>1.9426578533312502E-7</v>
      </c>
      <c r="BP131" s="10">
        <f>3/24000000*OO[[#This Row],[124 (04JUL1985 09:00:00)-Water Temperature (C)]]*OO[[#This Row],[66]]</f>
        <v>1.9279276173575E-7</v>
      </c>
      <c r="BQ131" s="10">
        <f>3/24000000*OO[[#This Row],[125 (04JUL1985 12:00:00)-Water Temperature (C)]]*OO[[#This Row],[67]]</f>
        <v>1.8806508190892497E-7</v>
      </c>
      <c r="BR131" s="10">
        <f>3/24000000*OO[[#This Row],[126 (04JUL1985 15:00:00)-Water Temperature (C)]]*OO[[#This Row],[68]]</f>
        <v>1.7984292916949999E-7</v>
      </c>
      <c r="BS131" s="10">
        <f>3/24000000*OO[[#This Row],[127 (04JUL1985 18:00:00)-Water Temperature (C)]]*OO[[#This Row],[69]]</f>
        <v>1.6685710999674999E-7</v>
      </c>
      <c r="BT131" s="10">
        <f>3/24000000*OO[[#This Row],[128 (04JUL1985 21:00:00)-Water Temperature (C)]]*OO[[#This Row],[70]]</f>
        <v>1.538925978078125E-7</v>
      </c>
      <c r="BU131" s="10">
        <f>3/24000000*OO[[#This Row],[129 (05JUL1985 00:00:00)-Water Temperature (C)]]*OO[[#This Row],[71]]</f>
        <v>1.4295831427355001E-7</v>
      </c>
      <c r="BV131" s="10">
        <f>3/24000000*OO[[#This Row],[130 (05JUL1985 03:00:00)-Water Temperature (C)]]*OO[[#This Row],[72]]</f>
        <v>1.387365121471875E-7</v>
      </c>
      <c r="BW131" s="10">
        <f>3/24000000*OO[[#This Row],[131 (05JUL1985 06:00:00)-Water Temperature (C)]]*OO[[#This Row],[73]]</f>
        <v>1.359240186073E-7</v>
      </c>
      <c r="BX131" s="10">
        <f>3/24000000*OO[[#This Row],[132 (05JUL1985 09:00:00)-Water Temperature (C)]]*OO[[#This Row],[74]]</f>
        <v>1.3356770257657498E-7</v>
      </c>
      <c r="BY131" s="10">
        <f>3/24000000*OO[[#This Row],[133 (05JUL1985 12:00:00)-Water Temperature (C)]]*OO[[#This Row],[75]]</f>
        <v>1.2998761302945E-7</v>
      </c>
      <c r="BZ131" s="10">
        <f>3/24000000*OO[[#This Row],[134 (05JUL1985 15:00:00)-Water Temperature (C)]]*OO[[#This Row],[76]]</f>
        <v>1.224189271297375E-7</v>
      </c>
      <c r="CA131" s="10">
        <f>3/24000000*OO[[#This Row],[135 (05JUL1985 18:00:00)-Water Temperature (C)]]*OO[[#This Row],[77]]</f>
        <v>1.1180113366580001E-7</v>
      </c>
      <c r="CB131" s="10">
        <f>3/24000000*OO[[#This Row],[136 (05JUL1985 21:00:00)-Water Temperature (C)]]*OO[[#This Row],[78]]</f>
        <v>1.0139461486437501E-7</v>
      </c>
      <c r="CC131" s="10">
        <f>3/24000000*OO[[#This Row],[137 (06JUL1985 00:00:00)-Water Temperature (C)]]*OO[[#This Row],[79]]</f>
        <v>9.253694895575001E-8</v>
      </c>
      <c r="CD131" s="10">
        <f>3/24000000*OO[[#This Row],[138 (06JUL1985 03:00:00)-Water Temperature (C)]]*OO[[#This Row],[80]]</f>
        <v>8.8076565682250005E-8</v>
      </c>
      <c r="CE131" s="10">
        <f>3/24000000*OO[[#This Row],[139 (06JUL1985 06:00:00)-Water Temperature (C)]]*OO[[#This Row],[81]]</f>
        <v>8.6251050147437498E-8</v>
      </c>
      <c r="CF131" s="10">
        <f>3/24000000*OO[[#This Row],[140 (06JUL1985 09:00:00)-Water Temperature (C)]]*OO[[#This Row],[82]]</f>
        <v>8.6075141020762488E-8</v>
      </c>
      <c r="CG131" s="10">
        <f>3/24000000*OO[[#This Row],[141 (06JUL1985 12:00:00)-Water Temperature (C)]]*OO[[#This Row],[83]]</f>
        <v>8.5442098478875003E-8</v>
      </c>
      <c r="CH131" s="10">
        <f>3/24000000*OO[[#This Row],[142 (06JUL1985 15:00:00)-Water Temperature (C)]]*OO[[#This Row],[84]]</f>
        <v>8.2736157683437514E-8</v>
      </c>
      <c r="CI131" s="10">
        <f>3/24000000*OO[[#This Row],[143 (06JUL1985 18:00:00)-Water Temperature (C)]]*OO[[#This Row],[85]]</f>
        <v>7.7466812247112486E-8</v>
      </c>
      <c r="CJ131" s="10">
        <f>3/24000000*OO[[#This Row],[144 (06JUL1985 21:00:00)-Water Temperature (C)]]*OO[[#This Row],[86]]</f>
        <v>7.1755795762762495E-8</v>
      </c>
      <c r="CK131" s="10">
        <f>3/24000000*OO[[#This Row],[145 (07JUL1985 00:00:00)-Water Temperature (C)]]*OO[[#This Row],[87]]</f>
        <v>6.6306371695199996E-8</v>
      </c>
      <c r="CL131" s="10">
        <f>3/24000000*OO[[#This Row],[146 (07JUL1985 03:00:00)-Water Temperature (C)]]*OO[[#This Row],[88]]</f>
        <v>6.3844522186000005E-8</v>
      </c>
      <c r="CM131" s="10">
        <f>3/24000000*OO[[#This Row],[147 (07JUL1985 06:00:00)-Water Temperature (C)]]*OO[[#This Row],[89]]</f>
        <v>6.2155525884237508E-8</v>
      </c>
      <c r="CN131" s="10">
        <f>3/24000000*OO[[#This Row],[148 (07JUL1985 09:00:00)-Water Temperature (C)]]*OO[[#This Row],[90]]</f>
        <v>6.0349941442437501E-8</v>
      </c>
      <c r="CO131" s="10">
        <f>3/24000000*OO[[#This Row],[149 (07JUL1985 12:00:00)-Water Temperature (C)]]*OO[[#This Row],[91]]</f>
        <v>5.8520067070237496E-8</v>
      </c>
      <c r="CP131" s="10">
        <f>3/24000000*OO[[#This Row],[150 (07JUL1985 15:00:00)-Water Temperature (C)]]*OO[[#This Row],[92]]</f>
        <v>5.65874749480875E-8</v>
      </c>
      <c r="CQ131" s="10">
        <f>3/24000000*OO[[#This Row],[151 (07JUL1985 18:00:00)-Water Temperature (C)]]*OO[[#This Row],[93]]</f>
        <v>5.34174904225E-8</v>
      </c>
      <c r="CR131" s="10">
        <f>3/24000000*OO[[#This Row],[152 (07JUL1985 21:00:00)-Water Temperature (C)]]*OO[[#This Row],[94]]</f>
        <v>5.0006356600199995E-8</v>
      </c>
      <c r="CS131" s="10">
        <f>3/24000000*OO[[#This Row],[153 (08JUL1985 00:00:00)-Water Temperature (C)]]*OO[[#This Row],[95]]</f>
        <v>4.7058289679999995E-8</v>
      </c>
      <c r="CT131" s="10">
        <f>3/24000000*OO[[#This Row],[154 (08JUL1985 03:00:00)-Water Temperature (C)]]*OO[[#This Row],[96]]</f>
        <v>4.6014385350000001E-8</v>
      </c>
      <c r="CU131" s="10">
        <f>3/24000000*OO[[#This Row],[155 (08JUL1985 06:00:00)-Water Temperature (C)]]*OO[[#This Row],[97]]</f>
        <v>4.5784643848949999E-8</v>
      </c>
      <c r="CV131" s="10">
        <f>3/24000000*OO[[#This Row],[156 (08JUL1985 09:00:00)-Water Temperature (C)]]*OO[[#This Row],[98]]</f>
        <v>4.5561854898699999E-8</v>
      </c>
      <c r="CW131" s="10">
        <f>3/24000000*OO[[#This Row],[157 (08JUL1985 12:00:00)-Water Temperature (C)]]*OO[[#This Row],[99]]</f>
        <v>4.531465714E-8</v>
      </c>
    </row>
    <row r="132" spans="1:101" x14ac:dyDescent="0.35">
      <c r="A132" t="s">
        <v>137</v>
      </c>
      <c r="B132">
        <v>895.35609999999997</v>
      </c>
      <c r="C132" s="10">
        <f>3/24*OO[[#This Row],[59 (26JUN1985 06:00:00)-Water Temperature (C)]]*OO[[#This Row],[1]]/SUM(OO[1])</f>
        <v>0</v>
      </c>
      <c r="D132" s="10">
        <f>3/24*OO[[#This Row],[60 (26JUN1985 09:00:00)-Water Temperature (C)]]*OO[[#This Row],[2]]/SUM(OO[2])</f>
        <v>0</v>
      </c>
      <c r="E132" s="10">
        <f>3/24*OO[[#This Row],[61 (26JUN1985 12:00:00)-Water Temperature (C)]]*OO[[#This Row],[3]]/SUM(OO[3])</f>
        <v>3.424949229606756E-44</v>
      </c>
      <c r="F132" s="10">
        <f>3/24*OO[[#This Row],[62 (26JUN1985 15:00:00)-Water Temperature (C)]]*OO[[#This Row],[4]]/SUM(OO[4])</f>
        <v>2.1265787980735902E-31</v>
      </c>
      <c r="G132" s="10">
        <f>3/24*OO[[#This Row],[63 (26JUN1985 18:00:00)-Water Temperature (C)]]*OO[[#This Row],[5]]/SUM(OO[5])</f>
        <v>6.7941305641182051E-20</v>
      </c>
      <c r="H132" s="10">
        <f>3/24*OO[[#This Row],[64 (26JUN1985 21:00:00)-Water Temperature (C)]]*OO[[#This Row],[6]]/SUM(OO[6])</f>
        <v>5.7789833903991219E-9</v>
      </c>
      <c r="I132" s="10">
        <f>3/24*OO[[#This Row],[65 (27JUN1985 00:00:00)-Water Temperature (C)]]*OO[[#This Row],[7]]/SUM(OO[7])</f>
        <v>4.2957233050003783E-5</v>
      </c>
      <c r="J132" s="10">
        <f>3/24*OO[[#This Row],[66 (27JUN1985 03:00:00)-Water Temperature (C)]]*OO[[#This Row],[8]]/SUM(OO[8])</f>
        <v>4.0727945996162909E-3</v>
      </c>
      <c r="K132" s="10">
        <f>3/24*OO[[#This Row],[67 (27JUN1985 06:00:00)-Water Temperature (C)]]*OO[[#This Row],[9]]/SUM(OO[9])</f>
        <v>4.1751906792273571E-2</v>
      </c>
      <c r="L132" s="10">
        <f>3/24*OO[[#This Row],[68 (27JUN1985 09:00:00)-Water Temperature (C)]]*OO[[#This Row],[10]]/SUM(OO[10])</f>
        <v>9.673920098588383E-2</v>
      </c>
      <c r="M132" s="10">
        <f>3/24*OO[[#This Row],[69 (27JUN1985 12:00:00)-Water Temperature (C)]]*OO[[#This Row],[11]]/SUM(OO[11])</f>
        <v>7.7288413780004048E-2</v>
      </c>
      <c r="N132" s="10">
        <f>3/24*OO[[#This Row],[70 (27JUN1985 15:00:00)-Water Temperature (C)]]*OO[[#This Row],[12]]/SUM(OO[12])</f>
        <v>2.8009055919544352E-2</v>
      </c>
      <c r="O132" s="10">
        <f>3/24*OO[[#This Row],[71 (27JUN1985 18:00:00)-Water Temperature (C)]]*OO[[#This Row],[13]]/SUM(OO[13])</f>
        <v>5.8518458817454506E-3</v>
      </c>
      <c r="P132" s="10">
        <f>3/24*OO[[#This Row],[72 (27JUN1985 21:00:00)-Water Temperature (C)]]*OO[[#This Row],[14]]/SUM(OO[14])</f>
        <v>8.9017417838264685E-4</v>
      </c>
      <c r="Q132" s="10">
        <f>3/24*OO[[#This Row],[73 (28JUN1985 00:00:00)-Water Temperature (C)]]*OO[[#This Row],[15]]/SUM(OO[15])</f>
        <v>1.5125544667226392E-4</v>
      </c>
      <c r="R132" s="10">
        <f>3/24*OO[[#This Row],[74 (28JUN1985 03:00:00)-Water Temperature (C)]]*OO[[#This Row],[16]]/SUM(OO[16])</f>
        <v>6.4294932516535268E-5</v>
      </c>
      <c r="S132" s="10">
        <f>3/24*OO[[#This Row],[75 (28JUN1985 06:00:00)-Water Temperature (C)]]*OO[[#This Row],[17]]/SUM(OO[17])</f>
        <v>5.8537308350693786E-5</v>
      </c>
      <c r="T132" s="10">
        <f>3/24*OO[[#This Row],[76 (28JUN1985 09:00:00)-Water Temperature (C)]]*OO[[#This Row],[18]]/SUM(OO[18])</f>
        <v>6.286257755477398E-5</v>
      </c>
      <c r="U132" s="10">
        <f>3/24*OO[[#This Row],[77 (28JUN1985 12:00:00)-Water Temperature (C)]]*OO[[#This Row],[19]]/SUM(OO[19])</f>
        <v>6.465407134560379E-5</v>
      </c>
      <c r="V132" s="10">
        <f>3/24000000*OO[[#This Row],[78 (28JUN1985 15:00:00)-Water Temperature (C)]]*OO[[#This Row],[20]]</f>
        <v>6.1167879896550009E-5</v>
      </c>
      <c r="W132" s="10">
        <f>3/24000000*OO[[#This Row],[79 (28JUN1985 18:00:00)-Water Temperature (C)]]*OO[[#This Row],[21]]</f>
        <v>5.3949083973012498E-5</v>
      </c>
      <c r="X132" s="10">
        <f>3/24000000*OO[[#This Row],[80 (28JUN1985 21:00:00)-Water Temperature (C)]]*OO[[#This Row],[22]]</f>
        <v>4.6705902959450003E-5</v>
      </c>
      <c r="Y132" s="10">
        <f>3/24000000*OO[[#This Row],[81 (29JUN1985 00:00:00)-Water Temperature (C)]]*OO[[#This Row],[23]]</f>
        <v>4.0656528315449994E-5</v>
      </c>
      <c r="Z132" s="10">
        <f>3/24000000*OO[[#This Row],[82 (29JUN1985 03:00:00)-Water Temperature (C)]]*OO[[#This Row],[24]]</f>
        <v>3.6266020399625004E-5</v>
      </c>
      <c r="AA132" s="10">
        <f>3/24000000*OO[[#This Row],[83 (29JUN1985 06:00:00)-Water Temperature (C)]]*OO[[#This Row],[25]]</f>
        <v>3.1923563645474992E-5</v>
      </c>
      <c r="AB132" s="10">
        <f>3/24000000*OO[[#This Row],[84 (29JUN1985 09:00:00)-Water Temperature (C)]]*OO[[#This Row],[26]]</f>
        <v>2.8942833898475E-5</v>
      </c>
      <c r="AC132" s="10">
        <f>3/24000000*OO[[#This Row],[85 (29JUN1985 12:00:00)-Water Temperature (C)]]*OO[[#This Row],[27]]</f>
        <v>2.6272743065054998E-5</v>
      </c>
      <c r="AD132" s="10">
        <f>3/24000000*OO[[#This Row],[86 (29JUN1985 15:00:00)-Water Temperature (C)]]*OO[[#This Row],[28]]</f>
        <v>2.3182523010174997E-5</v>
      </c>
      <c r="AE132" s="10">
        <f>3/24000000*OO[[#This Row],[88 (29JUN1985 21:00:00)-Water Temperature (C)]]*OO[[#This Row],[30]]</f>
        <v>1.7203051259954998E-5</v>
      </c>
      <c r="AF132" s="10">
        <f>3/24000000*OO[[#This Row],[88 (29JUN1985 21:00:00)-Water Temperature (C)]]*OO[[#This Row],[30]]</f>
        <v>1.7203051259954998E-5</v>
      </c>
      <c r="AG132" s="10">
        <f>3/24000000*OO[[#This Row],[89 (30JUN1985 00:00:00)-Water Temperature (C)]]*OO[[#This Row],[31]]</f>
        <v>1.488073621033125E-5</v>
      </c>
      <c r="AH132" s="10">
        <f>3/24000000*OO[[#This Row],[90 (30JUN1985 03:00:00)-Water Temperature (C)]]*OO[[#This Row],[32]]</f>
        <v>1.3439108572475002E-5</v>
      </c>
      <c r="AI132" s="10">
        <f>3/24000000*OO[[#This Row],[91 (30JUN1985 06:00:00)-Water Temperature (C)]]*OO[[#This Row],[33]]</f>
        <v>1.2351251238074999E-5</v>
      </c>
      <c r="AJ132" s="10">
        <f>3/24000000*OO[[#This Row],[92 (30JUN1985 09:00:00)-Water Temperature (C)]]*OO[[#This Row],[34]]</f>
        <v>1.139469038282625E-5</v>
      </c>
      <c r="AK132" s="10">
        <f>3/24000000*OO[[#This Row],[93 (30JUN1985 12:00:00)-Water Temperature (C)]]*OO[[#This Row],[35]]</f>
        <v>1.04319629688375E-5</v>
      </c>
      <c r="AL132" s="10">
        <f>3/24000000*OO[[#This Row],[94 (30JUN1985 15:00:00)-Water Temperature (C)]]*OO[[#This Row],[36]]</f>
        <v>9.2247448650750001E-6</v>
      </c>
      <c r="AM132" s="10">
        <f>3/24000000*OO[[#This Row],[95 (30JUN1985 18:00:00)-Water Temperature (C)]]*OO[[#This Row],[37]]</f>
        <v>7.8795430927512502E-6</v>
      </c>
      <c r="AN132" s="10">
        <f>3/24000000*OO[[#This Row],[96 (30JUN1985 21:00:00)-Water Temperature (C)]]*OO[[#This Row],[38]]</f>
        <v>6.7345614610374996E-6</v>
      </c>
      <c r="AO132" s="10">
        <f>3/24000000*OO[[#This Row],[97 (01JUL1985 00:00:00)-Water Temperature (C)]]*OO[[#This Row],[39]]</f>
        <v>5.7859175270075002E-6</v>
      </c>
      <c r="AP132" s="10">
        <f>3/24000000*OO[[#This Row],[98 (01JUL1985 03:00:00)-Water Temperature (C)]]*OO[[#This Row],[40]]</f>
        <v>5.1046990640624996E-6</v>
      </c>
      <c r="AQ132" s="10">
        <f>3/24000000*OO[[#This Row],[99 (01JUL1985 06:00:00)-Water Temperature (C)]]*OO[[#This Row],[41]]</f>
        <v>4.5415376448524991E-6</v>
      </c>
      <c r="AR132" s="10">
        <f>3/24000000*OO[[#This Row],[100 (01JUL1985 09:00:00)-Water Temperature (C)]]*OO[[#This Row],[42]]</f>
        <v>3.9652399353549994E-6</v>
      </c>
      <c r="AS132" s="10">
        <f>3/24000000*OO[[#This Row],[101 (01JUL1985 12:00:00)-Water Temperature (C)]]*OO[[#This Row],[43]]</f>
        <v>3.3354199353237503E-6</v>
      </c>
      <c r="AT132" s="10">
        <f>3/24000000*OO[[#This Row],[102 (01JUL1985 15:00:00)-Water Temperature (C)]]*OO[[#This Row],[44]]</f>
        <v>2.6054296540112497E-6</v>
      </c>
      <c r="AU132" s="10">
        <f>3/24000000*OO[[#This Row],[103 (01JUL1985 18:00:00)-Water Temperature (C)]]*OO[[#This Row],[45]]</f>
        <v>1.8997024150781248E-6</v>
      </c>
      <c r="AV132" s="10">
        <f>3/24000000*OO[[#This Row],[104 (01JUL1985 21:00:00)-Water Temperature (C)]]*OO[[#This Row],[46]]</f>
        <v>1.33673503969E-6</v>
      </c>
      <c r="AW132" s="10">
        <f>3/24000000*OO[[#This Row],[105 (02JUL1985 00:00:00)-Water Temperature (C)]]*OO[[#This Row],[47]]</f>
        <v>9.5962577125999982E-7</v>
      </c>
      <c r="AX132" s="10">
        <f>3/24000000*OO[[#This Row],[106 (02JUL1985 03:00:00)-Water Temperature (C)]]*OO[[#This Row],[48]]</f>
        <v>7.44220304902125E-7</v>
      </c>
      <c r="AY132" s="10">
        <f>3/24000000*OO[[#This Row],[107 (02JUL1985 06:00:00)-Water Temperature (C)]]*OO[[#This Row],[49]]</f>
        <v>6.2252374426200002E-7</v>
      </c>
      <c r="AZ132" s="10">
        <f>3/24000000*OO[[#This Row],[108 (02JUL1985 09:00:00)-Water Temperature (C)]]*OO[[#This Row],[50]]</f>
        <v>5.52631395825E-7</v>
      </c>
      <c r="BA132" s="10">
        <f>3/24000000*OO[[#This Row],[109 (02JUL1985 12:00:00)-Water Temperature (C)]]*OO[[#This Row],[51]]</f>
        <v>5.0211869641499996E-7</v>
      </c>
      <c r="BB132" s="10">
        <f>3/24000000*OO[[#This Row],[110 (02JUL1985 15:00:00)-Water Temperature (C)]]*OO[[#This Row],[52]]</f>
        <v>4.4960126703500003E-7</v>
      </c>
      <c r="BC132" s="10">
        <f>3/24000000*OO[[#This Row],[111 (02JUL1985 18:00:00)-Water Temperature (C)]]*OO[[#This Row],[53]]</f>
        <v>3.8666289734512497E-7</v>
      </c>
      <c r="BD132" s="10">
        <f>3/24000000*OO[[#This Row],[112 (02JUL1985 21:00:00)-Water Temperature (C)]]*OO[[#This Row],[54]]</f>
        <v>3.3187653945512496E-7</v>
      </c>
      <c r="BE132" s="10">
        <f>3/24000000*OO[[#This Row],[113 (03JUL1985 00:00:00)-Water Temperature (C)]]*OO[[#This Row],[55]]</f>
        <v>2.8912617831487497E-7</v>
      </c>
      <c r="BF132" s="10">
        <f>3/24000000*OO[[#This Row],[114 (03JUL1985 03:00:00)-Water Temperature (C)]]*OO[[#This Row],[56]]</f>
        <v>2.6285827380299999E-7</v>
      </c>
      <c r="BG132" s="10">
        <f>3/24000000*OO[[#This Row],[115 (03JUL1985 06:00:00)-Water Temperature (C)]]*OO[[#This Row],[57]]</f>
        <v>2.5040603615999997E-7</v>
      </c>
      <c r="BH132" s="10">
        <f>3/24000000*OO[[#This Row],[116 (03JUL1985 09:00:00)-Water Temperature (C)]]*OO[[#This Row],[58]]</f>
        <v>2.4670218295669998E-7</v>
      </c>
      <c r="BI132" s="10">
        <f>3/24000000*OO[[#This Row],[117 (03JUL1985 12:00:00)-Water Temperature (C)]]*OO[[#This Row],[59]]</f>
        <v>2.4586313916065003E-7</v>
      </c>
      <c r="BJ132" s="10">
        <f>3/24000000*OO[[#This Row],[118 (03JUL1985 15:00:00)-Water Temperature (C)]]*OO[[#This Row],[60]]</f>
        <v>2.4162309698443749E-7</v>
      </c>
      <c r="BK132" s="10">
        <f>3/24000000*OO[[#This Row],[119 (03JUL1985 18:00:00)-Water Temperature (C)]]*OO[[#This Row],[61]]</f>
        <v>2.3015954494504999E-7</v>
      </c>
      <c r="BL132" s="10">
        <f>3/24000000*OO[[#This Row],[120 (03JUL1985 21:00:00)-Water Temperature (C)]]*OO[[#This Row],[62]]</f>
        <v>2.1639072345799998E-7</v>
      </c>
      <c r="BM132" s="10">
        <f>3/24000000*OO[[#This Row],[121 (04JUL1985 00:00:00)-Water Temperature (C)]]*OO[[#This Row],[63]]</f>
        <v>2.0230304720907496E-7</v>
      </c>
      <c r="BN132" s="10">
        <f>3/24000000*OO[[#This Row],[122 (04JUL1985 03:00:00)-Water Temperature (C)]]*OO[[#This Row],[64]]</f>
        <v>1.9579027020539997E-7</v>
      </c>
      <c r="BO132" s="10">
        <f>3/24000000*OO[[#This Row],[123 (04JUL1985 06:00:00)-Water Temperature (C)]]*OO[[#This Row],[65]]</f>
        <v>1.9221304776970002E-7</v>
      </c>
      <c r="BP132" s="10">
        <f>3/24000000*OO[[#This Row],[124 (04JUL1985 09:00:00)-Water Temperature (C)]]*OO[[#This Row],[66]]</f>
        <v>1.9047681220379999E-7</v>
      </c>
      <c r="BQ132" s="10">
        <f>3/24000000*OO[[#This Row],[125 (04JUL1985 12:00:00)-Water Temperature (C)]]*OO[[#This Row],[67]]</f>
        <v>1.8584479274974999E-7</v>
      </c>
      <c r="BR132" s="10">
        <f>3/24000000*OO[[#This Row],[126 (04JUL1985 15:00:00)-Water Temperature (C)]]*OO[[#This Row],[68]]</f>
        <v>1.7794549504908751E-7</v>
      </c>
      <c r="BS132" s="10">
        <f>3/24000000*OO[[#This Row],[127 (04JUL1985 18:00:00)-Water Temperature (C)]]*OO[[#This Row],[69]]</f>
        <v>1.6537169150201247E-7</v>
      </c>
      <c r="BT132" s="10">
        <f>3/24000000*OO[[#This Row],[128 (04JUL1985 21:00:00)-Water Temperature (C)]]*OO[[#This Row],[70]]</f>
        <v>1.5255950629500002E-7</v>
      </c>
      <c r="BU132" s="10">
        <f>3/24000000*OO[[#This Row],[129 (05JUL1985 00:00:00)-Water Temperature (C)]]*OO[[#This Row],[71]]</f>
        <v>1.4163209366189997E-7</v>
      </c>
      <c r="BV132" s="10">
        <f>3/24000000*OO[[#This Row],[130 (05JUL1985 03:00:00)-Water Temperature (C)]]*OO[[#This Row],[72]]</f>
        <v>1.3718765217352498E-7</v>
      </c>
      <c r="BW132" s="10">
        <f>3/24000000*OO[[#This Row],[131 (05JUL1985 06:00:00)-Water Temperature (C)]]*OO[[#This Row],[73]]</f>
        <v>1.3439671409411248E-7</v>
      </c>
      <c r="BX132" s="10">
        <f>3/24000000*OO[[#This Row],[132 (05JUL1985 09:00:00)-Water Temperature (C)]]*OO[[#This Row],[74]]</f>
        <v>1.32066088356675E-7</v>
      </c>
      <c r="BY132" s="10">
        <f>3/24000000*OO[[#This Row],[133 (05JUL1985 12:00:00)-Water Temperature (C)]]*OO[[#This Row],[75]]</f>
        <v>1.28572282125E-7</v>
      </c>
      <c r="BZ132" s="10">
        <f>3/24000000*OO[[#This Row],[134 (05JUL1985 15:00:00)-Water Temperature (C)]]*OO[[#This Row],[76]]</f>
        <v>1.2134581274219998E-7</v>
      </c>
      <c r="CA132" s="10">
        <f>3/24000000*OO[[#This Row],[135 (05JUL1985 18:00:00)-Water Temperature (C)]]*OO[[#This Row],[77]]</f>
        <v>1.1099845492069998E-7</v>
      </c>
      <c r="CB132" s="10">
        <f>3/24000000*OO[[#This Row],[136 (05JUL1985 21:00:00)-Water Temperature (C)]]*OO[[#This Row],[78]]</f>
        <v>1.007060537043E-7</v>
      </c>
      <c r="CC132" s="10">
        <f>3/24000000*OO[[#This Row],[137 (06JUL1985 00:00:00)-Water Temperature (C)]]*OO[[#This Row],[79]]</f>
        <v>9.1870738108274983E-8</v>
      </c>
      <c r="CD132" s="10">
        <f>3/24000000*OO[[#This Row],[138 (06JUL1985 03:00:00)-Water Temperature (C)]]*OO[[#This Row],[80]]</f>
        <v>8.7255171100349986E-8</v>
      </c>
      <c r="CE132" s="10">
        <f>3/24000000*OO[[#This Row],[139 (06JUL1985 06:00:00)-Water Temperature (C)]]*OO[[#This Row],[81]]</f>
        <v>8.5267813029199995E-8</v>
      </c>
      <c r="CF132" s="10">
        <f>3/24000000*OO[[#This Row],[140 (06JUL1985 09:00:00)-Water Temperature (C)]]*OO[[#This Row],[82]]</f>
        <v>8.4954908769500004E-8</v>
      </c>
      <c r="CG132" s="10">
        <f>3/24000000*OO[[#This Row],[141 (06JUL1985 12:00:00)-Water Temperature (C)]]*OO[[#This Row],[83]]</f>
        <v>8.4315468685349989E-8</v>
      </c>
      <c r="CH132" s="10">
        <f>3/24000000*OO[[#This Row],[142 (06JUL1985 15:00:00)-Water Temperature (C)]]*OO[[#This Row],[84]]</f>
        <v>8.1761493867524992E-8</v>
      </c>
      <c r="CI132" s="10">
        <f>3/24000000*OO[[#This Row],[143 (06JUL1985 18:00:00)-Water Temperature (C)]]*OO[[#This Row],[85]]</f>
        <v>7.6675669141049986E-8</v>
      </c>
      <c r="CJ132" s="10">
        <f>3/24000000*OO[[#This Row],[144 (06JUL1985 21:00:00)-Water Temperature (C)]]*OO[[#This Row],[86]]</f>
        <v>7.1091417252375004E-8</v>
      </c>
      <c r="CK132" s="10">
        <f>3/24000000*OO[[#This Row],[145 (07JUL1985 00:00:00)-Water Temperature (C)]]*OO[[#This Row],[87]]</f>
        <v>6.5715733310124995E-8</v>
      </c>
      <c r="CL132" s="10">
        <f>3/24000000*OO[[#This Row],[146 (07JUL1985 03:00:00)-Water Temperature (C)]]*OO[[#This Row],[88]]</f>
        <v>6.3152287473600001E-8</v>
      </c>
      <c r="CM132" s="10">
        <f>3/24000000*OO[[#This Row],[147 (07JUL1985 06:00:00)-Water Temperature (C)]]*OO[[#This Row],[89]]</f>
        <v>6.142324636012499E-8</v>
      </c>
      <c r="CN132" s="10">
        <f>3/24000000*OO[[#This Row],[148 (07JUL1985 09:00:00)-Water Temperature (C)]]*OO[[#This Row],[90]]</f>
        <v>5.9543978391449997E-8</v>
      </c>
      <c r="CO132" s="10">
        <f>3/24000000*OO[[#This Row],[149 (07JUL1985 12:00:00)-Water Temperature (C)]]*OO[[#This Row],[91]]</f>
        <v>5.774948416212499E-8</v>
      </c>
      <c r="CP132" s="10">
        <f>3/24000000*OO[[#This Row],[150 (07JUL1985 15:00:00)-Water Temperature (C)]]*OO[[#This Row],[92]]</f>
        <v>5.590244374654999E-8</v>
      </c>
      <c r="CQ132" s="10">
        <f>3/24000000*OO[[#This Row],[151 (07JUL1985 18:00:00)-Water Temperature (C)]]*OO[[#This Row],[93]]</f>
        <v>5.2865561476800002E-8</v>
      </c>
      <c r="CR132" s="10">
        <f>3/24000000*OO[[#This Row],[152 (07JUL1985 21:00:00)-Water Temperature (C)]]*OO[[#This Row],[94]]</f>
        <v>4.9496226307762494E-8</v>
      </c>
      <c r="CS132" s="10">
        <f>3/24000000*OO[[#This Row],[153 (08JUL1985 00:00:00)-Water Temperature (C)]]*OO[[#This Row],[95]]</f>
        <v>4.6575969536812497E-8</v>
      </c>
      <c r="CT132" s="10">
        <f>3/24000000*OO[[#This Row],[154 (08JUL1985 03:00:00)-Water Temperature (C)]]*OO[[#This Row],[96]]</f>
        <v>4.55031515226875E-8</v>
      </c>
      <c r="CU132" s="10">
        <f>3/24000000*OO[[#This Row],[155 (08JUL1985 06:00:00)-Water Temperature (C)]]*OO[[#This Row],[97]]</f>
        <v>4.5261199829999993E-8</v>
      </c>
      <c r="CV132" s="10">
        <f>3/24000000*OO[[#This Row],[156 (08JUL1985 09:00:00)-Water Temperature (C)]]*OO[[#This Row],[98]]</f>
        <v>4.4999695188E-8</v>
      </c>
      <c r="CW132" s="10">
        <f>3/24000000*OO[[#This Row],[157 (08JUL1985 12:00:00)-Water Temperature (C)]]*OO[[#This Row],[99]]</f>
        <v>4.4713294851599996E-8</v>
      </c>
    </row>
    <row r="133" spans="1:101" x14ac:dyDescent="0.35">
      <c r="A133" t="s">
        <v>138</v>
      </c>
      <c r="B133">
        <v>645.46280000000002</v>
      </c>
      <c r="C133" s="10">
        <f>3/24*OO[[#This Row],[59 (26JUN1985 06:00:00)-Water Temperature (C)]]*OO[[#This Row],[1]]/SUM(OO[1])</f>
        <v>0</v>
      </c>
      <c r="D133" s="10">
        <f>3/24*OO[[#This Row],[60 (26JUN1985 09:00:00)-Water Temperature (C)]]*OO[[#This Row],[2]]/SUM(OO[2])</f>
        <v>0</v>
      </c>
      <c r="E133" s="10">
        <f>3/24*OO[[#This Row],[61 (26JUN1985 12:00:00)-Water Temperature (C)]]*OO[[#This Row],[3]]/SUM(OO[3])</f>
        <v>0</v>
      </c>
      <c r="F133" s="10">
        <f>3/24*OO[[#This Row],[62 (26JUN1985 15:00:00)-Water Temperature (C)]]*OO[[#This Row],[4]]/SUM(OO[4])</f>
        <v>2.0640735557673484E-32</v>
      </c>
      <c r="G133" s="10">
        <f>3/24*OO[[#This Row],[63 (26JUN1985 18:00:00)-Water Temperature (C)]]*OO[[#This Row],[5]]/SUM(OO[5])</f>
        <v>7.3562622068238933E-21</v>
      </c>
      <c r="H133" s="10">
        <f>3/24*OO[[#This Row],[64 (26JUN1985 21:00:00)-Water Temperature (C)]]*OO[[#This Row],[6]]/SUM(OO[6])</f>
        <v>1.4727128914403868E-9</v>
      </c>
      <c r="I133" s="10">
        <f>3/24*OO[[#This Row],[65 (27JUN1985 00:00:00)-Water Temperature (C)]]*OO[[#This Row],[7]]/SUM(OO[7])</f>
        <v>1.7326689166474061E-5</v>
      </c>
      <c r="J133" s="10">
        <f>3/24*OO[[#This Row],[66 (27JUN1985 03:00:00)-Water Temperature (C)]]*OO[[#This Row],[8]]/SUM(OO[8])</f>
        <v>1.9305864492776112E-3</v>
      </c>
      <c r="K133" s="10">
        <f>3/24*OO[[#This Row],[67 (27JUN1985 06:00:00)-Water Temperature (C)]]*OO[[#This Row],[9]]/SUM(OO[9])</f>
        <v>2.1955968701760167E-2</v>
      </c>
      <c r="L133" s="10">
        <f>3/24*OO[[#This Row],[68 (27JUN1985 09:00:00)-Water Temperature (C)]]*OO[[#This Row],[10]]/SUM(OO[10])</f>
        <v>5.4799118225515003E-2</v>
      </c>
      <c r="M133" s="10">
        <f>3/24*OO[[#This Row],[69 (27JUN1985 12:00:00)-Water Temperature (C)]]*OO[[#This Row],[11]]/SUM(OO[11])</f>
        <v>4.6261944692774816E-2</v>
      </c>
      <c r="N133" s="10">
        <f>3/24*OO[[#This Row],[70 (27JUN1985 15:00:00)-Water Temperature (C)]]*OO[[#This Row],[12]]/SUM(OO[12])</f>
        <v>1.7471355462390085E-2</v>
      </c>
      <c r="O133" s="10">
        <f>3/24*OO[[#This Row],[71 (27JUN1985 18:00:00)-Water Temperature (C)]]*OO[[#This Row],[13]]/SUM(OO[13])</f>
        <v>3.7532276591805015E-3</v>
      </c>
      <c r="P133" s="10">
        <f>3/24*OO[[#This Row],[72 (27JUN1985 21:00:00)-Water Temperature (C)]]*OO[[#This Row],[14]]/SUM(OO[14])</f>
        <v>5.7810747614007009E-4</v>
      </c>
      <c r="Q133" s="10">
        <f>3/24*OO[[#This Row],[73 (28JUN1985 00:00:00)-Water Temperature (C)]]*OO[[#This Row],[15]]/SUM(OO[15])</f>
        <v>9.5604314114298091E-5</v>
      </c>
      <c r="R133" s="10">
        <f>3/24*OO[[#This Row],[74 (28JUN1985 03:00:00)-Water Temperature (C)]]*OO[[#This Row],[16]]/SUM(OO[16])</f>
        <v>3.8055433420571311E-5</v>
      </c>
      <c r="S133" s="10">
        <f>3/24*OO[[#This Row],[75 (28JUN1985 06:00:00)-Water Temperature (C)]]*OO[[#This Row],[17]]/SUM(OO[17])</f>
        <v>3.3825985473270779E-5</v>
      </c>
      <c r="T133" s="10">
        <f>3/24*OO[[#This Row],[76 (28JUN1985 09:00:00)-Water Temperature (C)]]*OO[[#This Row],[18]]/SUM(OO[18])</f>
        <v>3.6313190575467506E-5</v>
      </c>
      <c r="U133" s="10">
        <f>3/24*OO[[#This Row],[77 (28JUN1985 12:00:00)-Water Temperature (C)]]*OO[[#This Row],[19]]/SUM(OO[19])</f>
        <v>3.7548972819927458E-5</v>
      </c>
      <c r="V133" s="10">
        <f>3/24000000*OO[[#This Row],[78 (28JUN1985 15:00:00)-Water Temperature (C)]]*OO[[#This Row],[20]]</f>
        <v>3.5749996228862499E-5</v>
      </c>
      <c r="W133" s="10">
        <f>3/24000000*OO[[#This Row],[79 (28JUN1985 18:00:00)-Water Temperature (C)]]*OO[[#This Row],[21]]</f>
        <v>3.1657855802312499E-5</v>
      </c>
      <c r="X133" s="10">
        <f>3/24000000*OO[[#This Row],[80 (28JUN1985 21:00:00)-Water Temperature (C)]]*OO[[#This Row],[22]]</f>
        <v>2.7479389476800003E-5</v>
      </c>
      <c r="Y133" s="10">
        <f>3/24000000*OO[[#This Row],[81 (29JUN1985 00:00:00)-Water Temperature (C)]]*OO[[#This Row],[23]]</f>
        <v>2.3961363135379998E-5</v>
      </c>
      <c r="Z133" s="10">
        <f>3/24000000*OO[[#This Row],[82 (29JUN1985 03:00:00)-Water Temperature (C)]]*OO[[#This Row],[24]]</f>
        <v>2.1405500165139997E-5</v>
      </c>
      <c r="AA133" s="10">
        <f>3/24000000*OO[[#This Row],[83 (29JUN1985 06:00:00)-Water Temperature (C)]]*OO[[#This Row],[25]]</f>
        <v>1.8876403290969999E-5</v>
      </c>
      <c r="AB133" s="10">
        <f>3/24000000*OO[[#This Row],[84 (29JUN1985 09:00:00)-Water Temperature (C)]]*OO[[#This Row],[26]]</f>
        <v>1.713429705857625E-5</v>
      </c>
      <c r="AC133" s="10">
        <f>3/24000000*OO[[#This Row],[85 (29JUN1985 12:00:00)-Water Temperature (C)]]*OO[[#This Row],[27]]</f>
        <v>1.55978561735425E-5</v>
      </c>
      <c r="AD133" s="10">
        <f>3/24000000*OO[[#This Row],[86 (29JUN1985 15:00:00)-Water Temperature (C)]]*OO[[#This Row],[28]]</f>
        <v>1.3820366679787501E-5</v>
      </c>
      <c r="AE133" s="10">
        <f>3/24000000*OO[[#This Row],[88 (29JUN1985 21:00:00)-Water Temperature (C)]]*OO[[#This Row],[30]]</f>
        <v>1.0309793737599999E-5</v>
      </c>
      <c r="AF133" s="10">
        <f>3/24000000*OO[[#This Row],[88 (29JUN1985 21:00:00)-Water Temperature (C)]]*OO[[#This Row],[30]]</f>
        <v>1.0309793737599999E-5</v>
      </c>
      <c r="AG133" s="10">
        <f>3/24000000*OO[[#This Row],[89 (30JUN1985 00:00:00)-Water Temperature (C)]]*OO[[#This Row],[31]]</f>
        <v>8.93899253512E-6</v>
      </c>
      <c r="AH133" s="10">
        <f>3/24000000*OO[[#This Row],[90 (30JUN1985 03:00:00)-Water Temperature (C)]]*OO[[#This Row],[32]]</f>
        <v>8.0820444553874997E-6</v>
      </c>
      <c r="AI133" s="10">
        <f>3/24000000*OO[[#This Row],[91 (30JUN1985 06:00:00)-Water Temperature (C)]]*OO[[#This Row],[33]]</f>
        <v>7.4433486103999989E-6</v>
      </c>
      <c r="AJ133" s="10">
        <f>3/24000000*OO[[#This Row],[92 (30JUN1985 09:00:00)-Water Temperature (C)]]*OO[[#This Row],[34]]</f>
        <v>6.8858699338187502E-6</v>
      </c>
      <c r="AK133" s="10">
        <f>3/24000000*OO[[#This Row],[93 (30JUN1985 12:00:00)-Water Temperature (C)]]*OO[[#This Row],[35]]</f>
        <v>6.3269526689812491E-6</v>
      </c>
      <c r="AL133" s="10">
        <f>3/24000000*OO[[#This Row],[94 (30JUN1985 15:00:00)-Water Temperature (C)]]*OO[[#This Row],[36]]</f>
        <v>5.6244134764799992E-6</v>
      </c>
      <c r="AM133" s="10">
        <f>3/24000000*OO[[#This Row],[95 (30JUN1985 18:00:00)-Water Temperature (C)]]*OO[[#This Row],[37]]</f>
        <v>4.82502470734375E-6</v>
      </c>
      <c r="AN133" s="10">
        <f>3/24000000*OO[[#This Row],[96 (30JUN1985 21:00:00)-Water Temperature (C)]]*OO[[#This Row],[38]]</f>
        <v>4.1370646204437493E-6</v>
      </c>
      <c r="AO133" s="10">
        <f>3/24000000*OO[[#This Row],[97 (01JUL1985 00:00:00)-Water Temperature (C)]]*OO[[#This Row],[39]]</f>
        <v>3.5641358693000007E-6</v>
      </c>
      <c r="AP133" s="10">
        <f>3/24000000*OO[[#This Row],[98 (01JUL1985 03:00:00)-Water Temperature (C)]]*OO[[#This Row],[40]]</f>
        <v>3.1485380874749998E-6</v>
      </c>
      <c r="AQ133" s="10">
        <f>3/24000000*OO[[#This Row],[99 (01JUL1985 06:00:00)-Water Temperature (C)]]*OO[[#This Row],[41]]</f>
        <v>2.8072370737424999E-6</v>
      </c>
      <c r="AR133" s="10">
        <f>3/24000000*OO[[#This Row],[100 (01JUL1985 09:00:00)-Water Temperature (C)]]*OO[[#This Row],[42]]</f>
        <v>2.4583951220339998E-6</v>
      </c>
      <c r="AS133" s="10">
        <f>3/24000000*OO[[#This Row],[101 (01JUL1985 12:00:00)-Water Temperature (C)]]*OO[[#This Row],[43]]</f>
        <v>2.0805656076798747E-6</v>
      </c>
      <c r="AT133" s="10">
        <f>3/24000000*OO[[#This Row],[102 (01JUL1985 15:00:00)-Water Temperature (C)]]*OO[[#This Row],[44]]</f>
        <v>1.6369643571910002E-6</v>
      </c>
      <c r="AU133" s="10">
        <f>3/24000000*OO[[#This Row],[103 (01JUL1985 18:00:00)-Water Temperature (C)]]*OO[[#This Row],[45]]</f>
        <v>1.2007952638618747E-6</v>
      </c>
      <c r="AV133" s="10">
        <f>3/24000000*OO[[#This Row],[104 (01JUL1985 21:00:00)-Water Temperature (C)]]*OO[[#This Row],[46]]</f>
        <v>8.46610341727875E-7</v>
      </c>
      <c r="AW133" s="10">
        <f>3/24000000*OO[[#This Row],[105 (02JUL1985 00:00:00)-Water Temperature (C)]]*OO[[#This Row],[47]]</f>
        <v>6.0625478097149999E-7</v>
      </c>
      <c r="AX133" s="10">
        <f>3/24000000*OO[[#This Row],[106 (02JUL1985 03:00:00)-Water Temperature (C)]]*OO[[#This Row],[48]]</f>
        <v>4.6747295560349998E-7</v>
      </c>
      <c r="AY133" s="10">
        <f>3/24000000*OO[[#This Row],[107 (02JUL1985 06:00:00)-Water Temperature (C)]]*OO[[#This Row],[49]]</f>
        <v>3.8888838239699999E-7</v>
      </c>
      <c r="AZ133" s="10">
        <f>3/24000000*OO[[#This Row],[108 (02JUL1985 09:00:00)-Water Temperature (C)]]*OO[[#This Row],[50]]</f>
        <v>3.4385380452799998E-7</v>
      </c>
      <c r="BA133" s="10">
        <f>3/24000000*OO[[#This Row],[109 (02JUL1985 12:00:00)-Water Temperature (C)]]*OO[[#This Row],[51]]</f>
        <v>3.1193435691725001E-7</v>
      </c>
      <c r="BB133" s="10">
        <f>3/24000000*OO[[#This Row],[110 (02JUL1985 15:00:00)-Water Temperature (C)]]*OO[[#This Row],[52]]</f>
        <v>2.7966268231887497E-7</v>
      </c>
      <c r="BC133" s="10">
        <f>3/24000000*OO[[#This Row],[111 (02JUL1985 18:00:00)-Water Temperature (C)]]*OO[[#This Row],[53]]</f>
        <v>2.4084886171272495E-7</v>
      </c>
      <c r="BD133" s="10">
        <f>3/24000000*OO[[#This Row],[112 (02JUL1985 21:00:00)-Water Temperature (C)]]*OO[[#This Row],[54]]</f>
        <v>2.0664281139249999E-7</v>
      </c>
      <c r="BE133" s="10">
        <f>3/24000000*OO[[#This Row],[113 (03JUL1985 00:00:00)-Water Temperature (C)]]*OO[[#This Row],[55]]</f>
        <v>1.7979089395484998E-7</v>
      </c>
      <c r="BF133" s="10">
        <f>3/24000000*OO[[#This Row],[114 (03JUL1985 03:00:00)-Water Temperature (C)]]*OO[[#This Row],[56]]</f>
        <v>1.6300663791977498E-7</v>
      </c>
      <c r="BG133" s="10">
        <f>3/24000000*OO[[#This Row],[115 (03JUL1985 06:00:00)-Water Temperature (C)]]*OO[[#This Row],[57]]</f>
        <v>1.54764098471125E-7</v>
      </c>
      <c r="BH133" s="10">
        <f>3/24000000*OO[[#This Row],[116 (03JUL1985 09:00:00)-Water Temperature (C)]]*OO[[#This Row],[58]]</f>
        <v>1.5214964701200001E-7</v>
      </c>
      <c r="BI133" s="10">
        <f>3/24000000*OO[[#This Row],[117 (03JUL1985 12:00:00)-Water Temperature (C)]]*OO[[#This Row],[59]]</f>
        <v>1.5152249273223749E-7</v>
      </c>
      <c r="BJ133" s="10">
        <f>3/24000000*OO[[#This Row],[118 (03JUL1985 15:00:00)-Water Temperature (C)]]*OO[[#This Row],[60]]</f>
        <v>1.4907546738832501E-7</v>
      </c>
      <c r="BK133" s="10">
        <f>3/24000000*OO[[#This Row],[119 (03JUL1985 18:00:00)-Water Temperature (C)]]*OO[[#This Row],[61]]</f>
        <v>1.4220381516119999E-7</v>
      </c>
      <c r="BL133" s="10">
        <f>3/24000000*OO[[#This Row],[120 (03JUL1985 21:00:00)-Water Temperature (C)]]*OO[[#This Row],[62]]</f>
        <v>1.33883859105225E-7</v>
      </c>
      <c r="BM133" s="10">
        <f>3/24000000*OO[[#This Row],[121 (04JUL1985 00:00:00)-Water Temperature (C)]]*OO[[#This Row],[63]]</f>
        <v>1.2529720240412498E-7</v>
      </c>
      <c r="BN133" s="10">
        <f>3/24000000*OO[[#This Row],[122 (04JUL1985 03:00:00)-Water Temperature (C)]]*OO[[#This Row],[64]]</f>
        <v>1.2117733801468751E-7</v>
      </c>
      <c r="BO133" s="10">
        <f>3/24000000*OO[[#This Row],[123 (04JUL1985 06:00:00)-Water Temperature (C)]]*OO[[#This Row],[65]]</f>
        <v>1.1888617022970001E-7</v>
      </c>
      <c r="BP133" s="10">
        <f>3/24000000*OO[[#This Row],[124 (04JUL1985 09:00:00)-Water Temperature (C)]]*OO[[#This Row],[66]]</f>
        <v>1.1772886217475E-7</v>
      </c>
      <c r="BQ133" s="10">
        <f>3/24000000*OO[[#This Row],[125 (04JUL1985 12:00:00)-Water Temperature (C)]]*OO[[#This Row],[67]]</f>
        <v>1.1491579897376249E-7</v>
      </c>
      <c r="BR133" s="10">
        <f>3/24000000*OO[[#This Row],[126 (04JUL1985 15:00:00)-Water Temperature (C)]]*OO[[#This Row],[68]]</f>
        <v>1.1018325911352499E-7</v>
      </c>
      <c r="BS133" s="10">
        <f>3/24000000*OO[[#This Row],[127 (04JUL1985 18:00:00)-Water Temperature (C)]]*OO[[#This Row],[69]]</f>
        <v>1.0256478682393751E-7</v>
      </c>
      <c r="BT133" s="10">
        <f>3/24000000*OO[[#This Row],[128 (04JUL1985 21:00:00)-Water Temperature (C)]]*OO[[#This Row],[70]]</f>
        <v>9.465906213513749E-8</v>
      </c>
      <c r="BU133" s="10">
        <f>3/24000000*OO[[#This Row],[129 (05JUL1985 00:00:00)-Water Temperature (C)]]*OO[[#This Row],[71]]</f>
        <v>8.7837431213324992E-8</v>
      </c>
      <c r="BV133" s="10">
        <f>3/24000000*OO[[#This Row],[130 (05JUL1985 03:00:00)-Water Temperature (C)]]*OO[[#This Row],[72]]</f>
        <v>8.4926463964449992E-8</v>
      </c>
      <c r="BW133" s="10">
        <f>3/24000000*OO[[#This Row],[131 (05JUL1985 06:00:00)-Water Temperature (C)]]*OO[[#This Row],[73]]</f>
        <v>8.3195385637087498E-8</v>
      </c>
      <c r="BX133" s="10">
        <f>3/24000000*OO[[#This Row],[132 (05JUL1985 09:00:00)-Water Temperature (C)]]*OO[[#This Row],[74]]</f>
        <v>8.1748931779199995E-8</v>
      </c>
      <c r="BY133" s="10">
        <f>3/24000000*OO[[#This Row],[133 (05JUL1985 12:00:00)-Water Temperature (C)]]*OO[[#This Row],[75]]</f>
        <v>7.9634178055724995E-8</v>
      </c>
      <c r="BZ133" s="10">
        <f>3/24000000*OO[[#This Row],[134 (05JUL1985 15:00:00)-Water Temperature (C)]]*OO[[#This Row],[76]]</f>
        <v>7.5308013919724993E-8</v>
      </c>
      <c r="CA133" s="10">
        <f>3/24000000*OO[[#This Row],[135 (05JUL1985 18:00:00)-Water Temperature (C)]]*OO[[#This Row],[77]]</f>
        <v>6.8985800456824994E-8</v>
      </c>
      <c r="CB133" s="10">
        <f>3/24000000*OO[[#This Row],[136 (05JUL1985 21:00:00)-Water Temperature (C)]]*OO[[#This Row],[78]]</f>
        <v>6.2611970563250006E-8</v>
      </c>
      <c r="CC133" s="10">
        <f>3/24000000*OO[[#This Row],[137 (06JUL1985 00:00:00)-Water Temperature (C)]]*OO[[#This Row],[79]]</f>
        <v>5.709088754714999E-8</v>
      </c>
      <c r="CD133" s="10">
        <f>3/24000000*OO[[#This Row],[138 (06JUL1985 03:00:00)-Water Temperature (C)]]*OO[[#This Row],[80]]</f>
        <v>5.4116073746799998E-8</v>
      </c>
      <c r="CE133" s="10">
        <f>3/24000000*OO[[#This Row],[139 (06JUL1985 06:00:00)-Water Temperature (C)]]*OO[[#This Row],[81]]</f>
        <v>5.2788570666974997E-8</v>
      </c>
      <c r="CF133" s="10">
        <f>3/24000000*OO[[#This Row],[140 (06JUL1985 09:00:00)-Water Temperature (C)]]*OO[[#This Row],[82]]</f>
        <v>5.2521783399312506E-8</v>
      </c>
      <c r="CG133" s="10">
        <f>3/24000000*OO[[#This Row],[141 (06JUL1985 12:00:00)-Water Temperature (C)]]*OO[[#This Row],[83]]</f>
        <v>5.2128563235800003E-8</v>
      </c>
      <c r="CH133" s="10">
        <f>3/24000000*OO[[#This Row],[142 (06JUL1985 15:00:00)-Water Temperature (C)]]*OO[[#This Row],[84]]</f>
        <v>5.0620282353075007E-8</v>
      </c>
      <c r="CI133" s="10">
        <f>3/24000000*OO[[#This Row],[143 (06JUL1985 18:00:00)-Water Temperature (C)]]*OO[[#This Row],[85]]</f>
        <v>4.7539601150962503E-8</v>
      </c>
      <c r="CJ133" s="10">
        <f>3/24000000*OO[[#This Row],[144 (06JUL1985 21:00:00)-Water Temperature (C)]]*OO[[#This Row],[86]]</f>
        <v>4.4113457531250001E-8</v>
      </c>
      <c r="CK133" s="10">
        <f>3/24000000*OO[[#This Row],[145 (07JUL1985 00:00:00)-Water Temperature (C)]]*OO[[#This Row],[87]]</f>
        <v>4.0784853806999993E-8</v>
      </c>
      <c r="CL133" s="10">
        <f>3/24000000*OO[[#This Row],[146 (07JUL1985 03:00:00)-Water Temperature (C)]]*OO[[#This Row],[88]]</f>
        <v>3.9117703409049999E-8</v>
      </c>
      <c r="CM133" s="10">
        <f>3/24000000*OO[[#This Row],[147 (07JUL1985 06:00:00)-Water Temperature (C)]]*OO[[#This Row],[89]]</f>
        <v>3.8028055176749997E-8</v>
      </c>
      <c r="CN133" s="10">
        <f>3/24000000*OO[[#This Row],[148 (07JUL1985 09:00:00)-Water Temperature (C)]]*OO[[#This Row],[90]]</f>
        <v>3.6818283249562502E-8</v>
      </c>
      <c r="CO133" s="10">
        <f>3/24000000*OO[[#This Row],[149 (07JUL1985 12:00:00)-Water Temperature (C)]]*OO[[#This Row],[91]]</f>
        <v>3.5712573316875002E-8</v>
      </c>
      <c r="CP133" s="10">
        <f>3/24000000*OO[[#This Row],[150 (07JUL1985 15:00:00)-Water Temperature (C)]]*OO[[#This Row],[92]]</f>
        <v>3.4600929567937497E-8</v>
      </c>
      <c r="CQ133" s="10">
        <f>3/24000000*OO[[#This Row],[151 (07JUL1985 18:00:00)-Water Temperature (C)]]*OO[[#This Row],[93]]</f>
        <v>3.2770778080150001E-8</v>
      </c>
      <c r="CR133" s="10">
        <f>3/24000000*OO[[#This Row],[152 (07JUL1985 21:00:00)-Water Temperature (C)]]*OO[[#This Row],[94]]</f>
        <v>3.0688332471174997E-8</v>
      </c>
      <c r="CS133" s="10">
        <f>3/24000000*OO[[#This Row],[153 (08JUL1985 00:00:00)-Water Temperature (C)]]*OO[[#This Row],[95]]</f>
        <v>2.8870563107050003E-8</v>
      </c>
      <c r="CT133" s="10">
        <f>3/24000000*OO[[#This Row],[154 (08JUL1985 03:00:00)-Water Temperature (C)]]*OO[[#This Row],[96]]</f>
        <v>2.8172509457737497E-8</v>
      </c>
      <c r="CU133" s="10">
        <f>3/24000000*OO[[#This Row],[155 (08JUL1985 06:00:00)-Water Temperature (C)]]*OO[[#This Row],[97]]</f>
        <v>2.8013834578537494E-8</v>
      </c>
      <c r="CV133" s="10">
        <f>3/24000000*OO[[#This Row],[156 (08JUL1985 09:00:00)-Water Temperature (C)]]*OO[[#This Row],[98]]</f>
        <v>2.7835902238200002E-8</v>
      </c>
      <c r="CW133" s="10">
        <f>3/24000000*OO[[#This Row],[157 (08JUL1985 12:00:00)-Water Temperature (C)]]*OO[[#This Row],[99]]</f>
        <v>2.7642581806072499E-8</v>
      </c>
    </row>
    <row r="134" spans="1:101" x14ac:dyDescent="0.35">
      <c r="A134" t="s">
        <v>139</v>
      </c>
      <c r="B134">
        <v>65.175380000000004</v>
      </c>
      <c r="C134" s="10">
        <f>3/24*OO[[#This Row],[59 (26JUN1985 06:00:00)-Water Temperature (C)]]*OO[[#This Row],[1]]/SUM(OO[1])</f>
        <v>0</v>
      </c>
      <c r="D134" s="10">
        <f>3/24*OO[[#This Row],[60 (26JUN1985 09:00:00)-Water Temperature (C)]]*OO[[#This Row],[2]]/SUM(OO[2])</f>
        <v>0</v>
      </c>
      <c r="E134" s="10">
        <f>3/24*OO[[#This Row],[61 (26JUN1985 12:00:00)-Water Temperature (C)]]*OO[[#This Row],[3]]/SUM(OO[3])</f>
        <v>0</v>
      </c>
      <c r="F134" s="10">
        <f>3/24*OO[[#This Row],[62 (26JUN1985 15:00:00)-Water Temperature (C)]]*OO[[#This Row],[4]]/SUM(OO[4])</f>
        <v>7.6749750520303375E-34</v>
      </c>
      <c r="G134" s="10">
        <f>3/24*OO[[#This Row],[63 (26JUN1985 18:00:00)-Water Temperature (C)]]*OO[[#This Row],[5]]/SUM(OO[5])</f>
        <v>3.0077900121124826E-22</v>
      </c>
      <c r="H134" s="10">
        <f>3/24*OO[[#This Row],[64 (26JUN1985 21:00:00)-Water Temperature (C)]]*OO[[#This Row],[6]]/SUM(OO[6])</f>
        <v>9.0496893618642326E-11</v>
      </c>
      <c r="I134" s="10">
        <f>3/24*OO[[#This Row],[65 (27JUN1985 00:00:00)-Water Temperature (C)]]*OO[[#This Row],[7]]/SUM(OO[7])</f>
        <v>1.3036683462672898E-6</v>
      </c>
      <c r="J134" s="10">
        <f>3/24*OO[[#This Row],[66 (27JUN1985 03:00:00)-Water Temperature (C)]]*OO[[#This Row],[8]]/SUM(OO[8])</f>
        <v>1.5581343183376957E-4</v>
      </c>
      <c r="K134" s="10">
        <f>3/24*OO[[#This Row],[67 (27JUN1985 06:00:00)-Water Temperature (C)]]*OO[[#This Row],[9]]/SUM(OO[9])</f>
        <v>1.8576542765188111E-3</v>
      </c>
      <c r="L134" s="10">
        <f>3/24*OO[[#This Row],[68 (27JUN1985 09:00:00)-Water Temperature (C)]]*OO[[#This Row],[10]]/SUM(OO[10])</f>
        <v>4.8043370608078827E-3</v>
      </c>
      <c r="M134" s="10">
        <f>3/24*OO[[#This Row],[69 (27JUN1985 12:00:00)-Water Temperature (C)]]*OO[[#This Row],[11]]/SUM(OO[11])</f>
        <v>4.1702402031740535E-3</v>
      </c>
      <c r="N134" s="10">
        <f>3/24*OO[[#This Row],[70 (27JUN1985 15:00:00)-Water Temperature (C)]]*OO[[#This Row],[12]]/SUM(OO[12])</f>
        <v>1.610067706090654E-3</v>
      </c>
      <c r="O134" s="10">
        <f>3/24*OO[[#This Row],[71 (27JUN1985 18:00:00)-Water Temperature (C)]]*OO[[#This Row],[13]]/SUM(OO[13])</f>
        <v>3.5147648995890324E-4</v>
      </c>
      <c r="P134" s="10">
        <f>3/24*OO[[#This Row],[72 (27JUN1985 21:00:00)-Water Temperature (C)]]*OO[[#This Row],[14]]/SUM(OO[14])</f>
        <v>5.4621044492563386E-5</v>
      </c>
      <c r="Q134" s="10">
        <f>3/24*OO[[#This Row],[73 (28JUN1985 00:00:00)-Water Temperature (C)]]*OO[[#This Row],[15]]/SUM(OO[15])</f>
        <v>8.9363751922965787E-6</v>
      </c>
      <c r="R134" s="10">
        <f>3/24*OO[[#This Row],[74 (28JUN1985 03:00:00)-Water Temperature (C)]]*OO[[#This Row],[16]]/SUM(OO[16])</f>
        <v>3.4402017396734142E-6</v>
      </c>
      <c r="S134" s="10">
        <f>3/24*OO[[#This Row],[75 (28JUN1985 06:00:00)-Water Temperature (C)]]*OO[[#This Row],[17]]/SUM(OO[17])</f>
        <v>3.0165319225369708E-6</v>
      </c>
      <c r="T134" s="10">
        <f>3/24*OO[[#This Row],[76 (28JUN1985 09:00:00)-Water Temperature (C)]]*OO[[#This Row],[18]]/SUM(OO[18])</f>
        <v>3.2368712938456267E-6</v>
      </c>
      <c r="U134" s="10">
        <f>3/24*OO[[#This Row],[77 (28JUN1985 12:00:00)-Water Temperature (C)]]*OO[[#This Row],[19]]/SUM(OO[19])</f>
        <v>3.3565238977113973E-6</v>
      </c>
      <c r="V134" s="10">
        <f>3/24000000*OO[[#This Row],[78 (28JUN1985 15:00:00)-Water Temperature (C)]]*OO[[#This Row],[20]]</f>
        <v>3.2065379677925E-6</v>
      </c>
      <c r="W134" s="10">
        <f>3/24000000*OO[[#This Row],[79 (28JUN1985 18:00:00)-Water Temperature (C)]]*OO[[#This Row],[21]]</f>
        <v>2.8461553540750001E-6</v>
      </c>
      <c r="X134" s="10">
        <f>3/24000000*OO[[#This Row],[80 (28JUN1985 21:00:00)-Water Temperature (C)]]*OO[[#This Row],[22]]</f>
        <v>2.474311447375E-6</v>
      </c>
      <c r="Y134" s="10">
        <f>3/24000000*OO[[#This Row],[81 (29JUN1985 00:00:00)-Water Temperature (C)]]*OO[[#This Row],[23]]</f>
        <v>2.1598446703104999E-6</v>
      </c>
      <c r="Z134" s="10">
        <f>3/24000000*OO[[#This Row],[82 (29JUN1985 03:00:00)-Water Temperature (C)]]*OO[[#This Row],[24]]</f>
        <v>1.9312350064730001E-6</v>
      </c>
      <c r="AA134" s="10">
        <f>3/24000000*OO[[#This Row],[83 (29JUN1985 06:00:00)-Water Temperature (C)]]*OO[[#This Row],[25]]</f>
        <v>1.7042393487839999E-6</v>
      </c>
      <c r="AB134" s="10">
        <f>3/24000000*OO[[#This Row],[84 (29JUN1985 09:00:00)-Water Temperature (C)]]*OO[[#This Row],[26]]</f>
        <v>1.5468345156929997E-6</v>
      </c>
      <c r="AC134" s="10">
        <f>3/24000000*OO[[#This Row],[85 (29JUN1985 12:00:00)-Water Temperature (C)]]*OO[[#This Row],[27]]</f>
        <v>1.40925351615875E-6</v>
      </c>
      <c r="AD134" s="10">
        <f>3/24000000*OO[[#This Row],[86 (29JUN1985 15:00:00)-Water Temperature (C)]]*OO[[#This Row],[28]]</f>
        <v>1.2504882804337501E-6</v>
      </c>
      <c r="AE134" s="10">
        <f>3/24000000*OO[[#This Row],[88 (29JUN1985 21:00:00)-Water Temperature (C)]]*OO[[#This Row],[30]]</f>
        <v>9.3428268837374999E-7</v>
      </c>
      <c r="AF134" s="10">
        <f>3/24000000*OO[[#This Row],[88 (29JUN1985 21:00:00)-Water Temperature (C)]]*OO[[#This Row],[30]]</f>
        <v>9.3428268837374999E-7</v>
      </c>
      <c r="AG134" s="10">
        <f>3/24000000*OO[[#This Row],[89 (30JUN1985 00:00:00)-Water Temperature (C)]]*OO[[#This Row],[31]]</f>
        <v>8.106091904107501E-7</v>
      </c>
      <c r="AH134" s="10">
        <f>3/24000000*OO[[#This Row],[90 (30JUN1985 03:00:00)-Water Temperature (C)]]*OO[[#This Row],[32]]</f>
        <v>7.3283631099924985E-7</v>
      </c>
      <c r="AI134" s="10">
        <f>3/24000000*OO[[#This Row],[91 (30JUN1985 06:00:00)-Water Temperature (C)]]*OO[[#This Row],[33]]</f>
        <v>6.7475178315349993E-7</v>
      </c>
      <c r="AJ134" s="10">
        <f>3/24000000*OO[[#This Row],[92 (30JUN1985 09:00:00)-Water Temperature (C)]]*OO[[#This Row],[34]]</f>
        <v>6.239130270299999E-7</v>
      </c>
      <c r="AK134" s="10">
        <f>3/24000000*OO[[#This Row],[93 (30JUN1985 12:00:00)-Water Temperature (C)]]*OO[[#This Row],[35]]</f>
        <v>5.7320051337999998E-7</v>
      </c>
      <c r="AL134" s="10">
        <f>3/24000000*OO[[#This Row],[94 (30JUN1985 15:00:00)-Water Temperature (C)]]*OO[[#This Row],[36]]</f>
        <v>5.0983797214074995E-7</v>
      </c>
      <c r="AM134" s="10">
        <f>3/24000000*OO[[#This Row],[95 (30JUN1985 18:00:00)-Water Temperature (C)]]*OO[[#This Row],[37]]</f>
        <v>4.3753697355224993E-7</v>
      </c>
      <c r="AN134" s="10">
        <f>3/24000000*OO[[#This Row],[96 (30JUN1985 21:00:00)-Water Temperature (C)]]*OO[[#This Row],[38]]</f>
        <v>3.7509465032187499E-7</v>
      </c>
      <c r="AO134" s="10">
        <f>3/24000000*OO[[#This Row],[97 (01JUL1985 00:00:00)-Water Temperature (C)]]*OO[[#This Row],[39]]</f>
        <v>3.2309453434262493E-7</v>
      </c>
      <c r="AP134" s="10">
        <f>3/24000000*OO[[#This Row],[98 (01JUL1985 03:00:00)-Water Temperature (C)]]*OO[[#This Row],[40]]</f>
        <v>2.85245927240625E-7</v>
      </c>
      <c r="AQ134" s="10">
        <f>3/24000000*OO[[#This Row],[99 (01JUL1985 06:00:00)-Water Temperature (C)]]*OO[[#This Row],[41]]</f>
        <v>2.5427099916472502E-7</v>
      </c>
      <c r="AR134" s="10">
        <f>3/24000000*OO[[#This Row],[100 (01JUL1985 09:00:00)-Water Temperature (C)]]*OO[[#This Row],[42]]</f>
        <v>2.2281154520047498E-7</v>
      </c>
      <c r="AS134" s="10">
        <f>3/24000000*OO[[#This Row],[101 (01JUL1985 12:00:00)-Water Temperature (C)]]*OO[[#This Row],[43]]</f>
        <v>1.8890398224337501E-7</v>
      </c>
      <c r="AT134" s="10">
        <f>3/24000000*OO[[#This Row],[102 (01JUL1985 15:00:00)-Water Temperature (C)]]*OO[[#This Row],[44]]</f>
        <v>1.4903065948399999E-7</v>
      </c>
      <c r="AU134" s="10">
        <f>3/24000000*OO[[#This Row],[103 (01JUL1985 18:00:00)-Water Temperature (C)]]*OO[[#This Row],[45]]</f>
        <v>1.0959322438755001E-7</v>
      </c>
      <c r="AV134" s="10">
        <f>3/24000000*OO[[#This Row],[104 (01JUL1985 21:00:00)-Water Temperature (C)]]*OO[[#This Row],[46]]</f>
        <v>7.7326796396050004E-8</v>
      </c>
      <c r="AW134" s="10">
        <f>3/24000000*OO[[#This Row],[105 (02JUL1985 00:00:00)-Water Temperature (C)]]*OO[[#This Row],[47]]</f>
        <v>5.5302056930000002E-8</v>
      </c>
      <c r="AX134" s="10">
        <f>3/24000000*OO[[#This Row],[106 (02JUL1985 03:00:00)-Water Temperature (C)]]*OO[[#This Row],[48]]</f>
        <v>4.2518374529474999E-8</v>
      </c>
      <c r="AY134" s="10">
        <f>3/24000000*OO[[#This Row],[107 (02JUL1985 06:00:00)-Water Temperature (C)]]*OO[[#This Row],[49]]</f>
        <v>3.5268500359999997E-8</v>
      </c>
      <c r="AZ134" s="10">
        <f>3/24000000*OO[[#This Row],[108 (02JUL1985 09:00:00)-Water Temperature (C)]]*OO[[#This Row],[50]]</f>
        <v>3.1115388195000003E-8</v>
      </c>
      <c r="BA134" s="10">
        <f>3/24000000*OO[[#This Row],[109 (02JUL1985 12:00:00)-Water Temperature (C)]]*OO[[#This Row],[51]]</f>
        <v>2.8196661813069995E-8</v>
      </c>
      <c r="BB134" s="10">
        <f>3/24000000*OO[[#This Row],[110 (02JUL1985 15:00:00)-Water Temperature (C)]]*OO[[#This Row],[52]]</f>
        <v>2.528888518101E-8</v>
      </c>
      <c r="BC134" s="10">
        <f>3/24000000*OO[[#This Row],[111 (02JUL1985 18:00:00)-Water Temperature (C)]]*OO[[#This Row],[53]]</f>
        <v>2.1794561527173748E-8</v>
      </c>
      <c r="BD134" s="10">
        <f>3/24000000*OO[[#This Row],[112 (02JUL1985 21:00:00)-Water Temperature (C)]]*OO[[#This Row],[54]]</f>
        <v>1.8696005447534999E-8</v>
      </c>
      <c r="BE134" s="10">
        <f>3/24000000*OO[[#This Row],[113 (03JUL1985 00:00:00)-Water Temperature (C)]]*OO[[#This Row],[55]]</f>
        <v>1.6256895216602495E-8</v>
      </c>
      <c r="BF134" s="10">
        <f>3/24000000*OO[[#This Row],[114 (03JUL1985 03:00:00)-Water Temperature (C)]]*OO[[#This Row],[56]]</f>
        <v>1.4720474633865E-8</v>
      </c>
      <c r="BG134" s="10">
        <f>3/24000000*OO[[#This Row],[115 (03JUL1985 06:00:00)-Water Temperature (C)]]*OO[[#This Row],[57]]</f>
        <v>1.3952880272389999E-8</v>
      </c>
      <c r="BH134" s="10">
        <f>3/24000000*OO[[#This Row],[116 (03JUL1985 09:00:00)-Water Temperature (C)]]*OO[[#This Row],[58]]</f>
        <v>1.3701207403012497E-8</v>
      </c>
      <c r="BI134" s="10">
        <f>3/24000000*OO[[#This Row],[117 (03JUL1985 12:00:00)-Water Temperature (C)]]*OO[[#This Row],[59]]</f>
        <v>1.36375646957875E-8</v>
      </c>
      <c r="BJ134" s="10">
        <f>3/24000000*OO[[#This Row],[118 (03JUL1985 15:00:00)-Water Temperature (C)]]*OO[[#This Row],[60]]</f>
        <v>1.3419253046675E-8</v>
      </c>
      <c r="BK134" s="10">
        <f>3/24000000*OO[[#This Row],[119 (03JUL1985 18:00:00)-Water Temperature (C)]]*OO[[#This Row],[61]]</f>
        <v>1.2808067552369999E-8</v>
      </c>
      <c r="BL134" s="10">
        <f>3/24000000*OO[[#This Row],[120 (03JUL1985 21:00:00)-Water Temperature (C)]]*OO[[#This Row],[62]]</f>
        <v>1.2065647560977497E-8</v>
      </c>
      <c r="BM134" s="10">
        <f>3/24000000*OO[[#This Row],[121 (04JUL1985 00:00:00)-Water Temperature (C)]]*OO[[#This Row],[63]]</f>
        <v>1.12976488701375E-8</v>
      </c>
      <c r="BN134" s="10">
        <f>3/24000000*OO[[#This Row],[122 (04JUL1985 03:00:00)-Water Temperature (C)]]*OO[[#This Row],[64]]</f>
        <v>1.0922305771317497E-8</v>
      </c>
      <c r="BO134" s="10">
        <f>3/24000000*OO[[#This Row],[123 (04JUL1985 06:00:00)-Water Temperature (C)]]*OO[[#This Row],[65]]</f>
        <v>1.071151405845125E-8</v>
      </c>
      <c r="BP134" s="10">
        <f>3/24000000*OO[[#This Row],[124 (04JUL1985 09:00:00)-Water Temperature (C)]]*OO[[#This Row],[66]]</f>
        <v>1.060097318098125E-8</v>
      </c>
      <c r="BQ134" s="10">
        <f>3/24000000*OO[[#This Row],[125 (04JUL1985 12:00:00)-Water Temperature (C)]]*OO[[#This Row],[67]]</f>
        <v>1.0347822814544999E-8</v>
      </c>
      <c r="BR134" s="10">
        <f>3/24000000*OO[[#This Row],[126 (04JUL1985 15:00:00)-Water Temperature (C)]]*OO[[#This Row],[68]]</f>
        <v>9.9254857828649988E-9</v>
      </c>
      <c r="BS134" s="10">
        <f>3/24000000*OO[[#This Row],[127 (04JUL1985 18:00:00)-Water Temperature (C)]]*OO[[#This Row],[69]]</f>
        <v>9.2458873024200006E-9</v>
      </c>
      <c r="BT134" s="10">
        <f>3/24000000*OO[[#This Row],[128 (04JUL1985 21:00:00)-Water Temperature (C)]]*OO[[#This Row],[70]]</f>
        <v>8.5343573295475005E-9</v>
      </c>
      <c r="BU134" s="10">
        <f>3/24000000*OO[[#This Row],[129 (05JUL1985 00:00:00)-Water Temperature (C)]]*OO[[#This Row],[71]]</f>
        <v>7.9180062038999983E-9</v>
      </c>
      <c r="BV134" s="10">
        <f>3/24000000*OO[[#This Row],[130 (05JUL1985 03:00:00)-Water Temperature (C)]]*OO[[#This Row],[72]]</f>
        <v>7.6486181276499995E-9</v>
      </c>
      <c r="BW134" s="10">
        <f>3/24000000*OO[[#This Row],[131 (05JUL1985 06:00:00)-Water Temperature (C)]]*OO[[#This Row],[73]]</f>
        <v>7.4916988700000006E-9</v>
      </c>
      <c r="BX134" s="10">
        <f>3/24000000*OO[[#This Row],[132 (05JUL1985 09:00:00)-Water Temperature (C)]]*OO[[#This Row],[74]]</f>
        <v>7.3608430779124994E-9</v>
      </c>
      <c r="BY134" s="10">
        <f>3/24000000*OO[[#This Row],[133 (05JUL1985 12:00:00)-Water Temperature (C)]]*OO[[#This Row],[75]]</f>
        <v>7.171790047972499E-9</v>
      </c>
      <c r="BZ134" s="10">
        <f>3/24000000*OO[[#This Row],[134 (05JUL1985 15:00:00)-Water Temperature (C)]]*OO[[#This Row],[76]]</f>
        <v>6.7876012310550001E-9</v>
      </c>
      <c r="CA134" s="10">
        <f>3/24000000*OO[[#This Row],[135 (05JUL1985 18:00:00)-Water Temperature (C)]]*OO[[#This Row],[77]]</f>
        <v>6.2224184364562497E-9</v>
      </c>
      <c r="CB134" s="10">
        <f>3/24000000*OO[[#This Row],[136 (05JUL1985 21:00:00)-Water Temperature (C)]]*OO[[#This Row],[78]]</f>
        <v>5.6486828056349996E-9</v>
      </c>
      <c r="CC134" s="10">
        <f>3/24000000*OO[[#This Row],[137 (06JUL1985 00:00:00)-Water Temperature (C)]]*OO[[#This Row],[79]]</f>
        <v>5.1501332854899998E-9</v>
      </c>
      <c r="CD134" s="10">
        <f>3/24000000*OO[[#This Row],[138 (06JUL1985 03:00:00)-Water Temperature (C)]]*OO[[#This Row],[80]]</f>
        <v>4.87750268359E-9</v>
      </c>
      <c r="CE134" s="10">
        <f>3/24000000*OO[[#This Row],[139 (06JUL1985 06:00:00)-Water Temperature (C)]]*OO[[#This Row],[81]]</f>
        <v>4.7537998943887498E-9</v>
      </c>
      <c r="CF134" s="10">
        <f>3/24000000*OO[[#This Row],[140 (06JUL1985 09:00:00)-Water Temperature (C)]]*OO[[#This Row],[82]]</f>
        <v>4.7264016423000001E-9</v>
      </c>
      <c r="CG134" s="10">
        <f>3/24000000*OO[[#This Row],[141 (06JUL1985 12:00:00)-Water Temperature (C)]]*OO[[#This Row],[83]]</f>
        <v>4.6906317898750005E-9</v>
      </c>
      <c r="CH134" s="10">
        <f>3/24000000*OO[[#This Row],[142 (06JUL1985 15:00:00)-Water Temperature (C)]]*OO[[#This Row],[84]]</f>
        <v>4.5570575796874998E-9</v>
      </c>
      <c r="CI134" s="10">
        <f>3/24000000*OO[[#This Row],[143 (06JUL1985 18:00:00)-Water Temperature (C)]]*OO[[#This Row],[85]]</f>
        <v>4.2828806658962493E-9</v>
      </c>
      <c r="CJ134" s="10">
        <f>3/24000000*OO[[#This Row],[144 (06JUL1985 21:00:00)-Water Temperature (C)]]*OO[[#This Row],[86]]</f>
        <v>3.9757889203124995E-9</v>
      </c>
      <c r="CK134" s="10">
        <f>3/24000000*OO[[#This Row],[145 (07JUL1985 00:00:00)-Water Temperature (C)]]*OO[[#This Row],[87]]</f>
        <v>3.6766077888249995E-9</v>
      </c>
      <c r="CL134" s="10">
        <f>3/24000000*OO[[#This Row],[146 (07JUL1985 03:00:00)-Water Temperature (C)]]*OO[[#This Row],[88]]</f>
        <v>3.5234647992500003E-9</v>
      </c>
      <c r="CM134" s="10">
        <f>3/24000000*OO[[#This Row],[147 (07JUL1985 06:00:00)-Water Temperature (C)]]*OO[[#This Row],[89]]</f>
        <v>3.4237972321874994E-9</v>
      </c>
      <c r="CN134" s="10">
        <f>3/24000000*OO[[#This Row],[148 (07JUL1985 09:00:00)-Water Temperature (C)]]*OO[[#This Row],[90]]</f>
        <v>3.3129888629449996E-9</v>
      </c>
      <c r="CO134" s="10">
        <f>3/24000000*OO[[#This Row],[149 (07JUL1985 12:00:00)-Water Temperature (C)]]*OO[[#This Row],[91]]</f>
        <v>3.2138013328399999E-9</v>
      </c>
      <c r="CP134" s="10">
        <f>3/24000000*OO[[#This Row],[150 (07JUL1985 15:00:00)-Water Temperature (C)]]*OO[[#This Row],[92]]</f>
        <v>3.1146533087500001E-9</v>
      </c>
      <c r="CQ134" s="10">
        <f>3/24000000*OO[[#This Row],[151 (07JUL1985 18:00:00)-Water Temperature (C)]]*OO[[#This Row],[93]]</f>
        <v>2.9520477858600002E-9</v>
      </c>
      <c r="CR134" s="10">
        <f>3/24000000*OO[[#This Row],[152 (07JUL1985 21:00:00)-Water Temperature (C)]]*OO[[#This Row],[94]]</f>
        <v>2.7649268862799995E-9</v>
      </c>
      <c r="CS134" s="10">
        <f>3/24000000*OO[[#This Row],[153 (08JUL1985 00:00:00)-Water Temperature (C)]]*OO[[#This Row],[95]]</f>
        <v>2.6010417546687497E-9</v>
      </c>
      <c r="CT134" s="10">
        <f>3/24000000*OO[[#This Row],[154 (08JUL1985 03:00:00)-Water Temperature (C)]]*OO[[#This Row],[96]]</f>
        <v>2.5370087888298752E-9</v>
      </c>
      <c r="CU134" s="10">
        <f>3/24000000*OO[[#This Row],[155 (08JUL1985 06:00:00)-Water Temperature (C)]]*OO[[#This Row],[97]]</f>
        <v>2.5223090617064998E-9</v>
      </c>
      <c r="CV134" s="10">
        <f>3/24000000*OO[[#This Row],[156 (08JUL1985 09:00:00)-Water Temperature (C)]]*OO[[#This Row],[98]]</f>
        <v>2.5056477248521249E-9</v>
      </c>
      <c r="CW134" s="10">
        <f>3/24000000*OO[[#This Row],[157 (08JUL1985 12:00:00)-Water Temperature (C)]]*OO[[#This Row],[99]]</f>
        <v>2.4871871748825001E-9</v>
      </c>
    </row>
    <row r="135" spans="1:101" x14ac:dyDescent="0.35">
      <c r="A135" t="s">
        <v>140</v>
      </c>
      <c r="B135">
        <v>73.868279999999999</v>
      </c>
      <c r="C135" s="10">
        <f>3/24*OO[[#This Row],[59 (26JUN1985 06:00:00)-Water Temperature (C)]]*OO[[#This Row],[1]]/SUM(OO[1])</f>
        <v>0</v>
      </c>
      <c r="D135" s="10">
        <f>3/24*OO[[#This Row],[60 (26JUN1985 09:00:00)-Water Temperature (C)]]*OO[[#This Row],[2]]/SUM(OO[2])</f>
        <v>0</v>
      </c>
      <c r="E135" s="10">
        <f>3/24*OO[[#This Row],[61 (26JUN1985 12:00:00)-Water Temperature (C)]]*OO[[#This Row],[3]]/SUM(OO[3])</f>
        <v>0</v>
      </c>
      <c r="F135" s="10">
        <f>3/24*OO[[#This Row],[62 (26JUN1985 15:00:00)-Water Temperature (C)]]*OO[[#This Row],[4]]/SUM(OO[4])</f>
        <v>7.7742912959000345E-34</v>
      </c>
      <c r="G135" s="10">
        <f>3/24*OO[[#This Row],[63 (26JUN1985 18:00:00)-Water Temperature (C)]]*OO[[#This Row],[5]]/SUM(OO[5])</f>
        <v>3.0684824027635333E-22</v>
      </c>
      <c r="H135" s="10">
        <f>3/24*OO[[#This Row],[64 (26JUN1985 21:00:00)-Water Temperature (C)]]*OO[[#This Row],[6]]/SUM(OO[6])</f>
        <v>9.5335458167680967E-11</v>
      </c>
      <c r="I135" s="10">
        <f>3/24*OO[[#This Row],[65 (27JUN1985 00:00:00)-Water Temperature (C)]]*OO[[#This Row],[7]]/SUM(OO[7])</f>
        <v>1.4255667463571712E-6</v>
      </c>
      <c r="J135" s="10">
        <f>3/24*OO[[#This Row],[66 (27JUN1985 03:00:00)-Water Temperature (C)]]*OO[[#This Row],[8]]/SUM(OO[8])</f>
        <v>1.7276428168830395E-4</v>
      </c>
      <c r="K135" s="10">
        <f>3/24*OO[[#This Row],[67 (27JUN1985 06:00:00)-Water Temperature (C)]]*OO[[#This Row],[9]]/SUM(OO[9])</f>
        <v>2.0795732975778607E-3</v>
      </c>
      <c r="L135" s="10">
        <f>3/24*OO[[#This Row],[68 (27JUN1985 09:00:00)-Water Temperature (C)]]*OO[[#This Row],[10]]/SUM(OO[10])</f>
        <v>5.4176766278252091E-3</v>
      </c>
      <c r="M135" s="10">
        <f>3/24*OO[[#This Row],[69 (27JUN1985 12:00:00)-Water Temperature (C)]]*OO[[#This Row],[11]]/SUM(OO[11])</f>
        <v>4.7295799929144748E-3</v>
      </c>
      <c r="N135" s="10">
        <f>3/24*OO[[#This Row],[70 (27JUN1985 15:00:00)-Water Temperature (C)]]*OO[[#This Row],[12]]/SUM(OO[12])</f>
        <v>1.8342424005056623E-3</v>
      </c>
      <c r="O135" s="10">
        <f>3/24*OO[[#This Row],[71 (27JUN1985 18:00:00)-Water Temperature (C)]]*OO[[#This Row],[13]]/SUM(OO[13])</f>
        <v>4.0169629055198503E-4</v>
      </c>
      <c r="P135" s="10">
        <f>3/24*OO[[#This Row],[72 (27JUN1985 21:00:00)-Water Temperature (C)]]*OO[[#This Row],[14]]/SUM(OO[14])</f>
        <v>6.2526983197890417E-5</v>
      </c>
      <c r="Q135" s="10">
        <f>3/24*OO[[#This Row],[73 (28JUN1985 00:00:00)-Water Temperature (C)]]*OO[[#This Row],[15]]/SUM(OO[15])</f>
        <v>1.0203611676660125E-5</v>
      </c>
      <c r="R135" s="10">
        <f>3/24*OO[[#This Row],[74 (28JUN1985 03:00:00)-Water Temperature (C)]]*OO[[#This Row],[16]]/SUM(OO[16])</f>
        <v>3.8985487544872155E-6</v>
      </c>
      <c r="S135" s="10">
        <f>3/24*OO[[#This Row],[75 (28JUN1985 06:00:00)-Water Temperature (C)]]*OO[[#This Row],[17]]/SUM(OO[17])</f>
        <v>3.4071504496180654E-6</v>
      </c>
      <c r="T135" s="10">
        <f>3/24*OO[[#This Row],[76 (28JUN1985 09:00:00)-Water Temperature (C)]]*OO[[#This Row],[18]]/SUM(OO[18])</f>
        <v>3.6543443934467208E-6</v>
      </c>
      <c r="U135" s="10">
        <f>3/24*OO[[#This Row],[77 (28JUN1985 12:00:00)-Water Temperature (C)]]*OO[[#This Row],[19]]/SUM(OO[19])</f>
        <v>3.790329753505855E-6</v>
      </c>
      <c r="V135" s="10">
        <f>3/24000000*OO[[#This Row],[78 (28JUN1985 15:00:00)-Water Temperature (C)]]*OO[[#This Row],[20]]</f>
        <v>3.6222097809749999E-6</v>
      </c>
      <c r="W135" s="10">
        <f>3/24000000*OO[[#This Row],[79 (28JUN1985 18:00:00)-Water Temperature (C)]]*OO[[#This Row],[21]]</f>
        <v>3.2155087529499995E-6</v>
      </c>
      <c r="X135" s="10">
        <f>3/24000000*OO[[#This Row],[80 (28JUN1985 21:00:00)-Water Temperature (C)]]*OO[[#This Row],[22]]</f>
        <v>2.7951724902525E-6</v>
      </c>
      <c r="Y135" s="10">
        <f>3/24000000*OO[[#This Row],[81 (29JUN1985 00:00:00)-Water Temperature (C)]]*OO[[#This Row],[23]]</f>
        <v>2.4394888582968746E-6</v>
      </c>
      <c r="Z135" s="10">
        <f>3/24000000*OO[[#This Row],[82 (29JUN1985 03:00:00)-Water Temperature (C)]]*OO[[#This Row],[24]]</f>
        <v>2.1807195459389998E-6</v>
      </c>
      <c r="AA135" s="10">
        <f>3/24000000*OO[[#This Row],[83 (29JUN1985 06:00:00)-Water Temperature (C)]]*OO[[#This Row],[25]]</f>
        <v>1.9240061576399998E-6</v>
      </c>
      <c r="AB135" s="10">
        <f>3/24000000*OO[[#This Row],[84 (29JUN1985 09:00:00)-Water Temperature (C)]]*OO[[#This Row],[26]]</f>
        <v>1.7458443838349996E-6</v>
      </c>
      <c r="AC135" s="10">
        <f>3/24000000*OO[[#This Row],[85 (29JUN1985 12:00:00)-Water Temperature (C)]]*OO[[#This Row],[27]]</f>
        <v>1.5903813411962497E-6</v>
      </c>
      <c r="AD135" s="10">
        <f>3/24000000*OO[[#This Row],[86 (29JUN1985 15:00:00)-Water Temperature (C)]]*OO[[#This Row],[28]]</f>
        <v>1.4112365940254998E-6</v>
      </c>
      <c r="AE135" s="10">
        <f>3/24000000*OO[[#This Row],[88 (29JUN1985 21:00:00)-Water Temperature (C)]]*OO[[#This Row],[30]]</f>
        <v>1.05413704049E-6</v>
      </c>
      <c r="AF135" s="10">
        <f>3/24000000*OO[[#This Row],[88 (29JUN1985 21:00:00)-Water Temperature (C)]]*OO[[#This Row],[30]]</f>
        <v>1.05413704049E-6</v>
      </c>
      <c r="AG135" s="10">
        <f>3/24000000*OO[[#This Row],[89 (30JUN1985 00:00:00)-Water Temperature (C)]]*OO[[#This Row],[31]]</f>
        <v>9.1448372239325E-7</v>
      </c>
      <c r="AH135" s="10">
        <f>3/24000000*OO[[#This Row],[90 (30JUN1985 03:00:00)-Water Temperature (C)]]*OO[[#This Row],[32]]</f>
        <v>8.2646285924950001E-7</v>
      </c>
      <c r="AI135" s="10">
        <f>3/24000000*OO[[#This Row],[91 (30JUN1985 06:00:00)-Water Temperature (C)]]*OO[[#This Row],[33]]</f>
        <v>7.6074571124800001E-7</v>
      </c>
      <c r="AJ135" s="10">
        <f>3/24000000*OO[[#This Row],[92 (30JUN1985 09:00:00)-Water Temperature (C)]]*OO[[#This Row],[34]]</f>
        <v>7.0334518377824996E-7</v>
      </c>
      <c r="AK135" s="10">
        <f>3/24000000*OO[[#This Row],[93 (30JUN1985 12:00:00)-Water Temperature (C)]]*OO[[#This Row],[35]]</f>
        <v>6.4612367880762502E-7</v>
      </c>
      <c r="AL135" s="10">
        <f>3/24000000*OO[[#This Row],[94 (30JUN1985 15:00:00)-Water Temperature (C)]]*OO[[#This Row],[36]]</f>
        <v>5.7473468803449999E-7</v>
      </c>
      <c r="AM135" s="10">
        <f>3/24000000*OO[[#This Row],[95 (30JUN1985 18:00:00)-Water Temperature (C)]]*OO[[#This Row],[37]]</f>
        <v>4.9324399003562494E-7</v>
      </c>
      <c r="AN135" s="10">
        <f>3/24000000*OO[[#This Row],[96 (30JUN1985 21:00:00)-Water Temperature (C)]]*OO[[#This Row],[38]]</f>
        <v>4.2281989773524998E-7</v>
      </c>
      <c r="AO135" s="10">
        <f>3/24000000*OO[[#This Row],[97 (01JUL1985 00:00:00)-Water Temperature (C)]]*OO[[#This Row],[39]]</f>
        <v>3.6416964896212504E-7</v>
      </c>
      <c r="AP135" s="10">
        <f>3/24000000*OO[[#This Row],[98 (01JUL1985 03:00:00)-Water Temperature (C)]]*OO[[#This Row],[40]]</f>
        <v>3.21458212281E-7</v>
      </c>
      <c r="AQ135" s="10">
        <f>3/24000000*OO[[#This Row],[99 (01JUL1985 06:00:00)-Water Temperature (C)]]*OO[[#This Row],[41]]</f>
        <v>2.8652487617725002E-7</v>
      </c>
      <c r="AR135" s="10">
        <f>3/24000000*OO[[#This Row],[100 (01JUL1985 09:00:00)-Water Temperature (C)]]*OO[[#This Row],[42]]</f>
        <v>2.5110107523654999E-7</v>
      </c>
      <c r="AS135" s="10">
        <f>3/24000000*OO[[#This Row],[101 (01JUL1985 12:00:00)-Water Temperature (C)]]*OO[[#This Row],[43]]</f>
        <v>2.1297550425514998E-7</v>
      </c>
      <c r="AT135" s="10">
        <f>3/24000000*OO[[#This Row],[102 (01JUL1985 15:00:00)-Water Temperature (C)]]*OO[[#This Row],[44]]</f>
        <v>1.6812587783400001E-7</v>
      </c>
      <c r="AU135" s="10">
        <f>3/24000000*OO[[#This Row],[103 (01JUL1985 18:00:00)-Water Temperature (C)]]*OO[[#This Row],[45]]</f>
        <v>1.2370713054959998E-7</v>
      </c>
      <c r="AV135" s="10">
        <f>3/24000000*OO[[#This Row],[104 (01JUL1985 21:00:00)-Water Temperature (C)]]*OO[[#This Row],[46]]</f>
        <v>8.7304706393399998E-8</v>
      </c>
      <c r="AW135" s="10">
        <f>3/24000000*OO[[#This Row],[105 (02JUL1985 00:00:00)-Water Temperature (C)]]*OO[[#This Row],[47]]</f>
        <v>6.2422088471599996E-8</v>
      </c>
      <c r="AX135" s="10">
        <f>3/24000000*OO[[#This Row],[106 (02JUL1985 03:00:00)-Water Temperature (C)]]*OO[[#This Row],[48]]</f>
        <v>4.7962608923625E-8</v>
      </c>
      <c r="AY135" s="10">
        <f>3/24000000*OO[[#This Row],[107 (02JUL1985 06:00:00)-Water Temperature (C)]]*OO[[#This Row],[49]]</f>
        <v>3.9759432106500004E-8</v>
      </c>
      <c r="AZ135" s="10">
        <f>3/24000000*OO[[#This Row],[108 (02JUL1985 09:00:00)-Water Temperature (C)]]*OO[[#This Row],[50]]</f>
        <v>3.5060441572750003E-8</v>
      </c>
      <c r="BA135" s="10">
        <f>3/24000000*OO[[#This Row],[109 (02JUL1985 12:00:00)-Water Temperature (C)]]*OO[[#This Row],[51]]</f>
        <v>3.1764124529624991E-8</v>
      </c>
      <c r="BB135" s="10">
        <f>3/24000000*OO[[#This Row],[110 (02JUL1985 15:00:00)-Water Temperature (C)]]*OO[[#This Row],[52]]</f>
        <v>2.848994430674625E-8</v>
      </c>
      <c r="BC135" s="10">
        <f>3/24000000*OO[[#This Row],[111 (02JUL1985 18:00:00)-Water Temperature (C)]]*OO[[#This Row],[53]]</f>
        <v>2.4557548895861252E-8</v>
      </c>
      <c r="BD135" s="10">
        <f>3/24000000*OO[[#This Row],[112 (02JUL1985 21:00:00)-Water Temperature (C)]]*OO[[#This Row],[54]]</f>
        <v>2.1065548058069998E-8</v>
      </c>
      <c r="BE135" s="10">
        <f>3/24000000*OO[[#This Row],[113 (03JUL1985 00:00:00)-Water Temperature (C)]]*OO[[#This Row],[55]]</f>
        <v>1.8314979430732498E-8</v>
      </c>
      <c r="BF135" s="10">
        <f>3/24000000*OO[[#This Row],[114 (03JUL1985 03:00:00)-Water Temperature (C)]]*OO[[#This Row],[56]]</f>
        <v>1.6579616700712499E-8</v>
      </c>
      <c r="BG135" s="10">
        <f>3/24000000*OO[[#This Row],[115 (03JUL1985 06:00:00)-Water Temperature (C)]]*OO[[#This Row],[57]]</f>
        <v>1.5709452659986252E-8</v>
      </c>
      <c r="BH135" s="10">
        <f>3/24000000*OO[[#This Row],[116 (03JUL1985 09:00:00)-Water Temperature (C)]]*OO[[#This Row],[58]]</f>
        <v>1.5421981027139996E-8</v>
      </c>
      <c r="BI135" s="10">
        <f>3/24000000*OO[[#This Row],[117 (03JUL1985 12:00:00)-Water Temperature (C)]]*OO[[#This Row],[59]]</f>
        <v>1.5348657252462498E-8</v>
      </c>
      <c r="BJ135" s="10">
        <f>3/24000000*OO[[#This Row],[118 (03JUL1985 15:00:00)-Water Temperature (C)]]*OO[[#This Row],[60]]</f>
        <v>1.51033020055125E-8</v>
      </c>
      <c r="BK135" s="10">
        <f>3/24000000*OO[[#This Row],[119 (03JUL1985 18:00:00)-Water Temperature (C)]]*OO[[#This Row],[61]]</f>
        <v>1.4417362931806247E-8</v>
      </c>
      <c r="BL135" s="10">
        <f>3/24000000*OO[[#This Row],[120 (03JUL1985 21:00:00)-Water Temperature (C)]]*OO[[#This Row],[62]]</f>
        <v>1.3583537525328751E-8</v>
      </c>
      <c r="BM135" s="10">
        <f>3/24000000*OO[[#This Row],[121 (04JUL1985 00:00:00)-Water Temperature (C)]]*OO[[#This Row],[63]]</f>
        <v>1.2720731985913749E-8</v>
      </c>
      <c r="BN135" s="10">
        <f>3/24000000*OO[[#This Row],[122 (04JUL1985 03:00:00)-Water Temperature (C)]]*OO[[#This Row],[64]]</f>
        <v>1.2297353258666251E-8</v>
      </c>
      <c r="BO135" s="10">
        <f>3/24000000*OO[[#This Row],[123 (04JUL1985 06:00:00)-Water Temperature (C)]]*OO[[#This Row],[65]]</f>
        <v>1.2059160106927499E-8</v>
      </c>
      <c r="BP135" s="10">
        <f>3/24000000*OO[[#This Row],[124 (04JUL1985 09:00:00)-Water Temperature (C)]]*OO[[#This Row],[66]]</f>
        <v>1.1932840074869999E-8</v>
      </c>
      <c r="BQ135" s="10">
        <f>3/24000000*OO[[#This Row],[125 (04JUL1985 12:00:00)-Water Temperature (C)]]*OO[[#This Row],[67]]</f>
        <v>1.1648110717485E-8</v>
      </c>
      <c r="BR135" s="10">
        <f>3/24000000*OO[[#This Row],[126 (04JUL1985 15:00:00)-Water Temperature (C)]]*OO[[#This Row],[68]]</f>
        <v>1.117352402793E-8</v>
      </c>
      <c r="BS135" s="10">
        <f>3/24000000*OO[[#This Row],[127 (04JUL1985 18:00:00)-Water Temperature (C)]]*OO[[#This Row],[69]]</f>
        <v>1.041006907001875E-8</v>
      </c>
      <c r="BT135" s="10">
        <f>3/24000000*OO[[#This Row],[128 (04JUL1985 21:00:00)-Water Temperature (C)]]*OO[[#This Row],[70]]</f>
        <v>9.6095682797400003E-9</v>
      </c>
      <c r="BU135" s="10">
        <f>3/24000000*OO[[#This Row],[129 (05JUL1985 00:00:00)-Water Temperature (C)]]*OO[[#This Row],[71]]</f>
        <v>8.9153565988987499E-9</v>
      </c>
      <c r="BV135" s="10">
        <f>3/24000000*OO[[#This Row],[130 (05JUL1985 03:00:00)-Water Temperature (C)]]*OO[[#This Row],[72]]</f>
        <v>8.6102721817775004E-9</v>
      </c>
      <c r="BW135" s="10">
        <f>3/24000000*OO[[#This Row],[131 (05JUL1985 06:00:00)-Water Temperature (C)]]*OO[[#This Row],[73]]</f>
        <v>8.4334733443124993E-9</v>
      </c>
      <c r="BX135" s="10">
        <f>3/24000000*OO[[#This Row],[132 (05JUL1985 09:00:00)-Water Temperature (C)]]*OO[[#This Row],[74]]</f>
        <v>8.2860375840450005E-9</v>
      </c>
      <c r="BY135" s="10">
        <f>3/24000000*OO[[#This Row],[133 (05JUL1985 12:00:00)-Water Temperature (C)]]*OO[[#This Row],[75]]</f>
        <v>8.0734231805500008E-9</v>
      </c>
      <c r="BZ135" s="10">
        <f>3/24000000*OO[[#This Row],[134 (05JUL1985 15:00:00)-Water Temperature (C)]]*OO[[#This Row],[76]]</f>
        <v>7.6422457694274993E-9</v>
      </c>
      <c r="CA135" s="10">
        <f>3/24000000*OO[[#This Row],[135 (05JUL1985 18:00:00)-Water Temperature (C)]]*OO[[#This Row],[77]]</f>
        <v>7.0070485123099985E-9</v>
      </c>
      <c r="CB135" s="10">
        <f>3/24000000*OO[[#This Row],[136 (05JUL1985 21:00:00)-Water Temperature (C)]]*OO[[#This Row],[78]]</f>
        <v>6.3613554734474989E-9</v>
      </c>
      <c r="CC135" s="10">
        <f>3/24000000*OO[[#This Row],[137 (06JUL1985 00:00:00)-Water Temperature (C)]]*OO[[#This Row],[79]]</f>
        <v>5.7998812912299996E-9</v>
      </c>
      <c r="CD135" s="10">
        <f>3/24000000*OO[[#This Row],[138 (06JUL1985 03:00:00)-Water Temperature (C)]]*OO[[#This Row],[80]]</f>
        <v>5.4917416107750002E-9</v>
      </c>
      <c r="CE135" s="10">
        <f>3/24000000*OO[[#This Row],[139 (06JUL1985 06:00:00)-Water Temperature (C)]]*OO[[#This Row],[81]]</f>
        <v>5.3514676781074992E-9</v>
      </c>
      <c r="CF135" s="10">
        <f>3/24000000*OO[[#This Row],[140 (06JUL1985 09:00:00)-Water Temperature (C)]]*OO[[#This Row],[82]]</f>
        <v>5.3197266365699993E-9</v>
      </c>
      <c r="CG135" s="10">
        <f>3/24000000*OO[[#This Row],[141 (06JUL1985 12:00:00)-Water Temperature (C)]]*OO[[#This Row],[83]]</f>
        <v>5.2793520783675001E-9</v>
      </c>
      <c r="CH135" s="10">
        <f>3/24000000*OO[[#This Row],[142 (06JUL1985 15:00:00)-Water Temperature (C)]]*OO[[#This Row],[84]]</f>
        <v>5.129495685225E-9</v>
      </c>
      <c r="CI135" s="10">
        <f>3/24000000*OO[[#This Row],[143 (06JUL1985 18:00:00)-Water Temperature (C)]]*OO[[#This Row],[85]]</f>
        <v>4.8216086734949993E-9</v>
      </c>
      <c r="CJ135" s="10">
        <f>3/24000000*OO[[#This Row],[144 (06JUL1985 21:00:00)-Water Temperature (C)]]*OO[[#This Row],[86]]</f>
        <v>4.4763181622624996E-9</v>
      </c>
      <c r="CK135" s="10">
        <f>3/24000000*OO[[#This Row],[145 (07JUL1985 00:00:00)-Water Temperature (C)]]*OO[[#This Row],[87]]</f>
        <v>4.1396945108400005E-9</v>
      </c>
      <c r="CL135" s="10">
        <f>3/24000000*OO[[#This Row],[146 (07JUL1985 03:00:00)-Water Temperature (C)]]*OO[[#This Row],[88]]</f>
        <v>3.9666175941199996E-9</v>
      </c>
      <c r="CM135" s="10">
        <f>3/24000000*OO[[#This Row],[147 (07JUL1985 06:00:00)-Water Temperature (C)]]*OO[[#This Row],[89]]</f>
        <v>3.8539608891400004E-9</v>
      </c>
      <c r="CN135" s="10">
        <f>3/24000000*OO[[#This Row],[148 (07JUL1985 09:00:00)-Water Temperature (C)]]*OO[[#This Row],[90]]</f>
        <v>3.7288022784999998E-9</v>
      </c>
      <c r="CO135" s="10">
        <f>3/24000000*OO[[#This Row],[149 (07JUL1985 12:00:00)-Water Temperature (C)]]*OO[[#This Row],[91]]</f>
        <v>3.6172585790549998E-9</v>
      </c>
      <c r="CP135" s="10">
        <f>3/24000000*OO[[#This Row],[150 (07JUL1985 15:00:00)-Water Temperature (C)]]*OO[[#This Row],[92]]</f>
        <v>3.5058096688649997E-9</v>
      </c>
      <c r="CQ135" s="10">
        <f>3/24000000*OO[[#This Row],[151 (07JUL1985 18:00:00)-Water Temperature (C)]]*OO[[#This Row],[93]]</f>
        <v>3.3233184900400001E-9</v>
      </c>
      <c r="CR135" s="10">
        <f>3/24000000*OO[[#This Row],[152 (07JUL1985 21:00:00)-Water Temperature (C)]]*OO[[#This Row],[94]]</f>
        <v>3.1127836980875001E-9</v>
      </c>
      <c r="CS135" s="10">
        <f>3/24000000*OO[[#This Row],[153 (08JUL1985 00:00:00)-Water Temperature (C)]]*OO[[#This Row],[95]]</f>
        <v>2.9282993718187495E-9</v>
      </c>
      <c r="CT135" s="10">
        <f>3/24000000*OO[[#This Row],[154 (08JUL1985 03:00:00)-Water Temperature (C)]]*OO[[#This Row],[96]]</f>
        <v>2.8559444321850005E-9</v>
      </c>
      <c r="CU135" s="10">
        <f>3/24000000*OO[[#This Row],[155 (08JUL1985 06:00:00)-Water Temperature (C)]]*OO[[#This Row],[97]]</f>
        <v>2.8393086037350002E-9</v>
      </c>
      <c r="CV135" s="10">
        <f>3/24000000*OO[[#This Row],[156 (08JUL1985 09:00:00)-Water Temperature (C)]]*OO[[#This Row],[98]]</f>
        <v>2.8203752695874999E-9</v>
      </c>
      <c r="CW135" s="10">
        <f>3/24000000*OO[[#This Row],[157 (08JUL1985 12:00:00)-Water Temperature (C)]]*OO[[#This Row],[99]]</f>
        <v>2.7993646661058744E-9</v>
      </c>
    </row>
    <row r="136" spans="1:101" x14ac:dyDescent="0.35">
      <c r="A136" t="s">
        <v>141</v>
      </c>
      <c r="B136">
        <v>178.42080000000001</v>
      </c>
      <c r="C136" s="10">
        <f>3/24*OO[[#This Row],[59 (26JUN1985 06:00:00)-Water Temperature (C)]]*OO[[#This Row],[1]]/SUM(OO[1])</f>
        <v>0</v>
      </c>
      <c r="D136" s="10">
        <f>3/24*OO[[#This Row],[60 (26JUN1985 09:00:00)-Water Temperature (C)]]*OO[[#This Row],[2]]/SUM(OO[2])</f>
        <v>0</v>
      </c>
      <c r="E136" s="10">
        <f>3/24*OO[[#This Row],[61 (26JUN1985 12:00:00)-Water Temperature (C)]]*OO[[#This Row],[3]]/SUM(OO[3])</f>
        <v>0</v>
      </c>
      <c r="F136" s="10">
        <f>3/24*OO[[#This Row],[62 (26JUN1985 15:00:00)-Water Temperature (C)]]*OO[[#This Row],[4]]/SUM(OO[4])</f>
        <v>1.6512102518154023E-33</v>
      </c>
      <c r="G136" s="10">
        <f>3/24*OO[[#This Row],[63 (26JUN1985 18:00:00)-Water Temperature (C)]]*OO[[#This Row],[5]]/SUM(OO[5])</f>
        <v>6.5823453391665073E-22</v>
      </c>
      <c r="H136" s="10">
        <f>3/24*OO[[#This Row],[64 (26JUN1985 21:00:00)-Water Temperature (C)]]*OO[[#This Row],[6]]/SUM(OO[6])</f>
        <v>2.1406690176888607E-10</v>
      </c>
      <c r="I136" s="10">
        <f>3/24*OO[[#This Row],[65 (27JUN1985 00:00:00)-Water Temperature (C)]]*OO[[#This Row],[7]]/SUM(OO[7])</f>
        <v>3.4082244933290376E-6</v>
      </c>
      <c r="J136" s="10">
        <f>3/24*OO[[#This Row],[66 (27JUN1985 03:00:00)-Water Temperature (C)]]*OO[[#This Row],[8]]/SUM(OO[8])</f>
        <v>4.232846874332496E-4</v>
      </c>
      <c r="K136" s="10">
        <f>3/24*OO[[#This Row],[67 (27JUN1985 06:00:00)-Water Temperature (C)]]*OO[[#This Row],[9]]/SUM(OO[9])</f>
        <v>5.1844173859545845E-3</v>
      </c>
      <c r="L136" s="10">
        <f>3/24*OO[[#This Row],[68 (27JUN1985 09:00:00)-Water Temperature (C)]]*OO[[#This Row],[10]]/SUM(OO[10])</f>
        <v>1.369020184922636E-2</v>
      </c>
      <c r="M136" s="10">
        <f>3/24*OO[[#This Row],[69 (27JUN1985 12:00:00)-Water Temperature (C)]]*OO[[#This Row],[11]]/SUM(OO[11])</f>
        <v>1.2080464664471595E-2</v>
      </c>
      <c r="N136" s="10">
        <f>3/24*OO[[#This Row],[70 (27JUN1985 15:00:00)-Water Temperature (C)]]*OO[[#This Row],[12]]/SUM(OO[12])</f>
        <v>4.7255671407336183E-3</v>
      </c>
      <c r="O136" s="10">
        <f>3/24*OO[[#This Row],[71 (27JUN1985 18:00:00)-Water Temperature (C)]]*OO[[#This Row],[13]]/SUM(OO[13])</f>
        <v>1.0413731851960149E-3</v>
      </c>
      <c r="P136" s="10">
        <f>3/24*OO[[#This Row],[72 (27JUN1985 21:00:00)-Water Temperature (C)]]*OO[[#This Row],[14]]/SUM(OO[14])</f>
        <v>1.6263723437858493E-4</v>
      </c>
      <c r="Q136" s="10">
        <f>3/24*OO[[#This Row],[73 (28JUN1985 00:00:00)-Water Temperature (C)]]*OO[[#This Row],[15]]/SUM(OO[15])</f>
        <v>2.6420925998251383E-5</v>
      </c>
      <c r="R136" s="10">
        <f>3/24*OO[[#This Row],[74 (28JUN1985 03:00:00)-Water Temperature (C)]]*OO[[#This Row],[16]]/SUM(OO[16])</f>
        <v>9.9526096494637539E-6</v>
      </c>
      <c r="S136" s="10">
        <f>3/24*OO[[#This Row],[75 (28JUN1985 06:00:00)-Water Temperature (C)]]*OO[[#This Row],[17]]/SUM(OO[17])</f>
        <v>8.6438047465952221E-6</v>
      </c>
      <c r="T136" s="10">
        <f>3/24*OO[[#This Row],[76 (28JUN1985 09:00:00)-Water Temperature (C)]]*OO[[#This Row],[18]]/SUM(OO[18])</f>
        <v>9.2641752046486168E-6</v>
      </c>
      <c r="U136" s="10">
        <f>3/24*OO[[#This Row],[77 (28JUN1985 12:00:00)-Water Temperature (C)]]*OO[[#This Row],[19]]/SUM(OO[19])</f>
        <v>9.615347421957016E-6</v>
      </c>
      <c r="V136" s="10">
        <f>3/24000000*OO[[#This Row],[78 (28JUN1985 15:00:00)-Water Temperature (C)]]*OO[[#This Row],[20]]</f>
        <v>9.1965769962574999E-6</v>
      </c>
      <c r="W136" s="10">
        <f>3/24000000*OO[[#This Row],[79 (28JUN1985 18:00:00)-Water Temperature (C)]]*OO[[#This Row],[21]]</f>
        <v>8.167949273231249E-6</v>
      </c>
      <c r="X136" s="10">
        <f>3/24000000*OO[[#This Row],[80 (28JUN1985 21:00:00)-Water Temperature (C)]]*OO[[#This Row],[22]]</f>
        <v>7.1007873670324992E-6</v>
      </c>
      <c r="Y136" s="10">
        <f>3/24000000*OO[[#This Row],[81 (29JUN1985 00:00:00)-Water Temperature (C)]]*OO[[#This Row],[23]]</f>
        <v>6.1966707706249993E-6</v>
      </c>
      <c r="Z136" s="10">
        <f>3/24000000*OO[[#This Row],[82 (29JUN1985 03:00:00)-Water Temperature (C)]]*OO[[#This Row],[24]]</f>
        <v>5.5380953019924992E-6</v>
      </c>
      <c r="AA136" s="10">
        <f>3/24000000*OO[[#This Row],[83 (29JUN1985 06:00:00)-Water Temperature (C)]]*OO[[#This Row],[25]]</f>
        <v>4.8856527150749999E-6</v>
      </c>
      <c r="AB136" s="10">
        <f>3/24000000*OO[[#This Row],[84 (29JUN1985 09:00:00)-Water Temperature (C)]]*OO[[#This Row],[26]]</f>
        <v>4.4310372670849991E-6</v>
      </c>
      <c r="AC136" s="10">
        <f>3/24000000*OO[[#This Row],[85 (29JUN1985 12:00:00)-Water Temperature (C)]]*OO[[#This Row],[27]]</f>
        <v>4.0358079271899997E-6</v>
      </c>
      <c r="AD136" s="10">
        <f>3/24000000*OO[[#This Row],[86 (29JUN1985 15:00:00)-Water Temperature (C)]]*OO[[#This Row],[28]]</f>
        <v>3.5815155224749997E-6</v>
      </c>
      <c r="AE136" s="10">
        <f>3/24000000*OO[[#This Row],[88 (29JUN1985 21:00:00)-Water Temperature (C)]]*OO[[#This Row],[30]]</f>
        <v>2.6744162534775002E-6</v>
      </c>
      <c r="AF136" s="10">
        <f>3/24000000*OO[[#This Row],[88 (29JUN1985 21:00:00)-Water Temperature (C)]]*OO[[#This Row],[30]]</f>
        <v>2.6744162534775002E-6</v>
      </c>
      <c r="AG136" s="10">
        <f>3/24000000*OO[[#This Row],[89 (30JUN1985 00:00:00)-Water Temperature (C)]]*OO[[#This Row],[31]]</f>
        <v>2.31970907219925E-6</v>
      </c>
      <c r="AH136" s="10">
        <f>3/24000000*OO[[#This Row],[90 (30JUN1985 03:00:00)-Water Temperature (C)]]*OO[[#This Row],[32]]</f>
        <v>2.0952780202409999E-6</v>
      </c>
      <c r="AI136" s="10">
        <f>3/24000000*OO[[#This Row],[91 (30JUN1985 06:00:00)-Water Temperature (C)]]*OO[[#This Row],[33]]</f>
        <v>1.9278222599256248E-6</v>
      </c>
      <c r="AJ136" s="10">
        <f>3/24000000*OO[[#This Row],[92 (30JUN1985 09:00:00)-Water Temperature (C)]]*OO[[#This Row],[34]]</f>
        <v>1.7817377940504996E-6</v>
      </c>
      <c r="AK136" s="10">
        <f>3/24000000*OO[[#This Row],[93 (30JUN1985 12:00:00)-Water Temperature (C)]]*OO[[#This Row],[35]]</f>
        <v>1.63629352843975E-6</v>
      </c>
      <c r="AL136" s="10">
        <f>3/24000000*OO[[#This Row],[94 (30JUN1985 15:00:00)-Water Temperature (C)]]*OO[[#This Row],[36]]</f>
        <v>1.4554182609854998E-6</v>
      </c>
      <c r="AM136" s="10">
        <f>3/24000000*OO[[#This Row],[95 (30JUN1985 18:00:00)-Water Temperature (C)]]*OO[[#This Row],[37]]</f>
        <v>1.2489616882119998E-6</v>
      </c>
      <c r="AN136" s="10">
        <f>3/24000000*OO[[#This Row],[96 (30JUN1985 21:00:00)-Water Temperature (C)]]*OO[[#This Row],[38]]</f>
        <v>1.0703249056158751E-6</v>
      </c>
      <c r="AO136" s="10">
        <f>3/24000000*OO[[#This Row],[97 (01JUL1985 00:00:00)-Water Temperature (C)]]*OO[[#This Row],[39]]</f>
        <v>9.2162904883124988E-7</v>
      </c>
      <c r="AP136" s="10">
        <f>3/24000000*OO[[#This Row],[98 (01JUL1985 03:00:00)-Water Temperature (C)]]*OO[[#This Row],[40]]</f>
        <v>8.1318420954837506E-7</v>
      </c>
      <c r="AQ136" s="10">
        <f>3/24000000*OO[[#This Row],[99 (01JUL1985 06:00:00)-Water Temperature (C)]]*OO[[#This Row],[41]]</f>
        <v>7.2461583976849995E-7</v>
      </c>
      <c r="AR136" s="10">
        <f>3/24000000*OO[[#This Row],[100 (01JUL1985 09:00:00)-Water Temperature (C)]]*OO[[#This Row],[42]]</f>
        <v>6.3513697355212502E-7</v>
      </c>
      <c r="AS136" s="10">
        <f>3/24000000*OO[[#This Row],[101 (01JUL1985 12:00:00)-Water Temperature (C)]]*OO[[#This Row],[43]]</f>
        <v>5.3908975704300001E-7</v>
      </c>
      <c r="AT136" s="10">
        <f>3/24000000*OO[[#This Row],[102 (01JUL1985 15:00:00)-Water Temperature (C)]]*OO[[#This Row],[44]]</f>
        <v>4.2609014897799994E-7</v>
      </c>
      <c r="AU136" s="10">
        <f>3/24000000*OO[[#This Row],[103 (01JUL1985 18:00:00)-Water Temperature (C)]]*OO[[#This Row],[45]]</f>
        <v>3.1387712449500002E-7</v>
      </c>
      <c r="AV136" s="10">
        <f>3/24000000*OO[[#This Row],[104 (01JUL1985 21:00:00)-Water Temperature (C)]]*OO[[#This Row],[46]]</f>
        <v>2.2161255876966249E-7</v>
      </c>
      <c r="AW136" s="10">
        <f>3/24000000*OO[[#This Row],[105 (02JUL1985 00:00:00)-Water Temperature (C)]]*OO[[#This Row],[47]]</f>
        <v>1.5838037322249999E-7</v>
      </c>
      <c r="AX136" s="10">
        <f>3/24000000*OO[[#This Row],[106 (02JUL1985 03:00:00)-Water Temperature (C)]]*OO[[#This Row],[48]]</f>
        <v>1.215401321888125E-7</v>
      </c>
      <c r="AY136" s="10">
        <f>3/24000000*OO[[#This Row],[107 (02JUL1985 06:00:00)-Water Temperature (C)]]*OO[[#This Row],[49]]</f>
        <v>1.0062183031143749E-7</v>
      </c>
      <c r="AZ136" s="10">
        <f>3/24000000*OO[[#This Row],[108 (02JUL1985 09:00:00)-Water Temperature (C)]]*OO[[#This Row],[50]]</f>
        <v>8.8639156228200007E-8</v>
      </c>
      <c r="BA136" s="10">
        <f>3/24000000*OO[[#This Row],[109 (02JUL1985 12:00:00)-Water Temperature (C)]]*OO[[#This Row],[51]]</f>
        <v>8.0267229635312493E-8</v>
      </c>
      <c r="BB136" s="10">
        <f>3/24000000*OO[[#This Row],[110 (02JUL1985 15:00:00)-Water Temperature (C)]]*OO[[#This Row],[52]]</f>
        <v>7.199727997275E-8</v>
      </c>
      <c r="BC136" s="10">
        <f>3/24000000*OO[[#This Row],[111 (02JUL1985 18:00:00)-Water Temperature (C)]]*OO[[#This Row],[53]]</f>
        <v>6.2080010198250001E-8</v>
      </c>
      <c r="BD136" s="10">
        <f>3/24000000*OO[[#This Row],[112 (02JUL1985 21:00:00)-Water Temperature (C)]]*OO[[#This Row],[54]]</f>
        <v>5.3249982422350001E-8</v>
      </c>
      <c r="BE136" s="10">
        <f>3/24000000*OO[[#This Row],[113 (03JUL1985 00:00:00)-Water Temperature (C)]]*OO[[#This Row],[55]]</f>
        <v>4.6284980787825001E-8</v>
      </c>
      <c r="BF136" s="10">
        <f>3/24000000*OO[[#This Row],[114 (03JUL1985 03:00:00)-Water Temperature (C)]]*OO[[#This Row],[56]]</f>
        <v>4.1877033932499993E-8</v>
      </c>
      <c r="BG136" s="10">
        <f>3/24000000*OO[[#This Row],[115 (03JUL1985 06:00:00)-Water Temperature (C)]]*OO[[#This Row],[57]]</f>
        <v>3.9651205048537501E-8</v>
      </c>
      <c r="BH136" s="10">
        <f>3/24000000*OO[[#This Row],[116 (03JUL1985 09:00:00)-Water Temperature (C)]]*OO[[#This Row],[58]]</f>
        <v>3.8904102721687498E-8</v>
      </c>
      <c r="BI136" s="10">
        <f>3/24000000*OO[[#This Row],[117 (03JUL1985 12:00:00)-Water Temperature (C)]]*OO[[#This Row],[59]]</f>
        <v>3.8709208131000004E-8</v>
      </c>
      <c r="BJ136" s="10">
        <f>3/24000000*OO[[#This Row],[118 (03JUL1985 15:00:00)-Water Temperature (C)]]*OO[[#This Row],[60]]</f>
        <v>3.8090249414799997E-8</v>
      </c>
      <c r="BK136" s="10">
        <f>3/24000000*OO[[#This Row],[119 (03JUL1985 18:00:00)-Water Temperature (C)]]*OO[[#This Row],[61]]</f>
        <v>3.6370383103999996E-8</v>
      </c>
      <c r="BL136" s="10">
        <f>3/24000000*OO[[#This Row],[120 (03JUL1985 21:00:00)-Water Temperature (C)]]*OO[[#This Row],[62]]</f>
        <v>3.4275042288425003E-8</v>
      </c>
      <c r="BM136" s="10">
        <f>3/24000000*OO[[#This Row],[121 (04JUL1985 00:00:00)-Water Temperature (C)]]*OO[[#This Row],[63]]</f>
        <v>3.2107213481749998E-8</v>
      </c>
      <c r="BN136" s="10">
        <f>3/24000000*OO[[#This Row],[122 (04JUL1985 03:00:00)-Water Temperature (C)]]*OO[[#This Row],[64]]</f>
        <v>3.1034378856450001E-8</v>
      </c>
      <c r="BO136" s="10">
        <f>3/24000000*OO[[#This Row],[123 (04JUL1985 06:00:00)-Water Temperature (C)]]*OO[[#This Row],[65]]</f>
        <v>3.0428606457899997E-8</v>
      </c>
      <c r="BP136" s="10">
        <f>3/24000000*OO[[#This Row],[124 (04JUL1985 09:00:00)-Water Temperature (C)]]*OO[[#This Row],[66]]</f>
        <v>3.0101702374999999E-8</v>
      </c>
      <c r="BQ136" s="10">
        <f>3/24000000*OO[[#This Row],[125 (04JUL1985 12:00:00)-Water Temperature (C)]]*OO[[#This Row],[67]]</f>
        <v>2.9382759410549999E-8</v>
      </c>
      <c r="BR136" s="10">
        <f>3/24000000*OO[[#This Row],[126 (04JUL1985 15:00:00)-Water Temperature (C)]]*OO[[#This Row],[68]]</f>
        <v>2.8189152060300002E-8</v>
      </c>
      <c r="BS136" s="10">
        <f>3/24000000*OO[[#This Row],[127 (04JUL1985 18:00:00)-Water Temperature (C)]]*OO[[#This Row],[69]]</f>
        <v>2.6270919975052502E-8</v>
      </c>
      <c r="BT136" s="10">
        <f>3/24000000*OO[[#This Row],[128 (04JUL1985 21:00:00)-Water Temperature (C)]]*OO[[#This Row],[70]]</f>
        <v>2.4253190528279997E-8</v>
      </c>
      <c r="BU136" s="10">
        <f>3/24000000*OO[[#This Row],[129 (05JUL1985 00:00:00)-Water Temperature (C)]]*OO[[#This Row],[71]]</f>
        <v>2.2500167456797497E-8</v>
      </c>
      <c r="BV136" s="10">
        <f>3/24000000*OO[[#This Row],[130 (05JUL1985 03:00:00)-Water Temperature (C)]]*OO[[#This Row],[72]]</f>
        <v>2.1721873646013752E-8</v>
      </c>
      <c r="BW136" s="10">
        <f>3/24000000*OO[[#This Row],[131 (05JUL1985 06:00:00)-Water Temperature (C)]]*OO[[#This Row],[73]]</f>
        <v>2.1274122132742495E-8</v>
      </c>
      <c r="BX136" s="10">
        <f>3/24000000*OO[[#This Row],[132 (05JUL1985 09:00:00)-Water Temperature (C)]]*OO[[#This Row],[74]]</f>
        <v>2.0901249523199999E-8</v>
      </c>
      <c r="BY136" s="10">
        <f>3/24000000*OO[[#This Row],[133 (05JUL1985 12:00:00)-Water Temperature (C)]]*OO[[#This Row],[75]]</f>
        <v>2.03664063132E-8</v>
      </c>
      <c r="BZ136" s="10">
        <f>3/24000000*OO[[#This Row],[134 (05JUL1985 15:00:00)-Water Temperature (C)]]*OO[[#This Row],[76]]</f>
        <v>1.9284765219659997E-8</v>
      </c>
      <c r="CA136" s="10">
        <f>3/24000000*OO[[#This Row],[135 (05JUL1985 18:00:00)-Water Temperature (C)]]*OO[[#This Row],[77]]</f>
        <v>1.7687815322624999E-8</v>
      </c>
      <c r="CB136" s="10">
        <f>3/24000000*OO[[#This Row],[136 (05JUL1985 21:00:00)-Water Temperature (C)]]*OO[[#This Row],[78]]</f>
        <v>1.605955205229E-8</v>
      </c>
      <c r="CC136" s="10">
        <f>3/24000000*OO[[#This Row],[137 (06JUL1985 00:00:00)-Water Temperature (C)]]*OO[[#This Row],[79]]</f>
        <v>1.4642231424491249E-8</v>
      </c>
      <c r="CD136" s="10">
        <f>3/24000000*OO[[#This Row],[138 (06JUL1985 03:00:00)-Water Temperature (C)]]*OO[[#This Row],[80]]</f>
        <v>1.3859328561759999E-8</v>
      </c>
      <c r="CE136" s="10">
        <f>3/24000000*OO[[#This Row],[139 (06JUL1985 06:00:00)-Water Temperature (C)]]*OO[[#This Row],[81]]</f>
        <v>1.3500174499106249E-8</v>
      </c>
      <c r="CF136" s="10">
        <f>3/24000000*OO[[#This Row],[140 (06JUL1985 09:00:00)-Water Temperature (C)]]*OO[[#This Row],[82]]</f>
        <v>1.341567212585625E-8</v>
      </c>
      <c r="CG136" s="10">
        <f>3/24000000*OO[[#This Row],[141 (06JUL1985 12:00:00)-Water Temperature (C)]]*OO[[#This Row],[83]]</f>
        <v>1.3312840194125E-8</v>
      </c>
      <c r="CH136" s="10">
        <f>3/24000000*OO[[#This Row],[142 (06JUL1985 15:00:00)-Water Temperature (C)]]*OO[[#This Row],[84]]</f>
        <v>1.2937135816769999E-8</v>
      </c>
      <c r="CI136" s="10">
        <f>3/24000000*OO[[#This Row],[143 (06JUL1985 18:00:00)-Water Temperature (C)]]*OO[[#This Row],[85]]</f>
        <v>1.2164800319612501E-8</v>
      </c>
      <c r="CJ136" s="10">
        <f>3/24000000*OO[[#This Row],[144 (06JUL1985 21:00:00)-Water Temperature (C)]]*OO[[#This Row],[86]]</f>
        <v>1.1295607320312498E-8</v>
      </c>
      <c r="CK136" s="10">
        <f>3/24000000*OO[[#This Row],[145 (07JUL1985 00:00:00)-Water Temperature (C)]]*OO[[#This Row],[87]]</f>
        <v>1.0447595566518748E-8</v>
      </c>
      <c r="CL136" s="10">
        <f>3/24000000*OO[[#This Row],[146 (07JUL1985 03:00:00)-Water Temperature (C)]]*OO[[#This Row],[88]]</f>
        <v>1.0007518189499999E-8</v>
      </c>
      <c r="CM136" s="10">
        <f>3/24000000*OO[[#This Row],[147 (07JUL1985 06:00:00)-Water Temperature (C)]]*OO[[#This Row],[89]]</f>
        <v>9.7208532191512489E-9</v>
      </c>
      <c r="CN136" s="10">
        <f>3/24000000*OO[[#This Row],[148 (07JUL1985 09:00:00)-Water Temperature (C)]]*OO[[#This Row],[90]]</f>
        <v>9.4033129876087505E-9</v>
      </c>
      <c r="CO136" s="10">
        <f>3/24000000*OO[[#This Row],[149 (07JUL1985 12:00:00)-Water Temperature (C)]]*OO[[#This Row],[91]]</f>
        <v>9.1220301828399995E-9</v>
      </c>
      <c r="CP136" s="10">
        <f>3/24000000*OO[[#This Row],[150 (07JUL1985 15:00:00)-Water Temperature (C)]]*OO[[#This Row],[92]]</f>
        <v>8.8417821071999991E-9</v>
      </c>
      <c r="CQ136" s="10">
        <f>3/24000000*OO[[#This Row],[151 (07JUL1985 18:00:00)-Water Temperature (C)]]*OO[[#This Row],[93]]</f>
        <v>8.3842075098337489E-9</v>
      </c>
      <c r="CR136" s="10">
        <f>3/24000000*OO[[#This Row],[152 (07JUL1985 21:00:00)-Water Temperature (C)]]*OO[[#This Row],[94]]</f>
        <v>7.8538706455224991E-9</v>
      </c>
      <c r="CS136" s="10">
        <f>3/24000000*OO[[#This Row],[153 (08JUL1985 00:00:00)-Water Temperature (C)]]*OO[[#This Row],[95]]</f>
        <v>7.3884429845874996E-9</v>
      </c>
      <c r="CT136" s="10">
        <f>3/24000000*OO[[#This Row],[154 (08JUL1985 03:00:00)-Water Temperature (C)]]*OO[[#This Row],[96]]</f>
        <v>7.2046419342187495E-9</v>
      </c>
      <c r="CU136" s="10">
        <f>3/24000000*OO[[#This Row],[155 (08JUL1985 06:00:00)-Water Temperature (C)]]*OO[[#This Row],[97]]</f>
        <v>7.1620820158874996E-9</v>
      </c>
      <c r="CV136" s="10">
        <f>3/24000000*OO[[#This Row],[156 (08JUL1985 09:00:00)-Water Temperature (C)]]*OO[[#This Row],[98]]</f>
        <v>7.1135854165974992E-9</v>
      </c>
      <c r="CW136" s="10">
        <f>3/24000000*OO[[#This Row],[157 (08JUL1985 12:00:00)-Water Temperature (C)]]*OO[[#This Row],[99]]</f>
        <v>7.0592515564649985E-9</v>
      </c>
    </row>
    <row r="137" spans="1:101" x14ac:dyDescent="0.35">
      <c r="A137" t="s">
        <v>142</v>
      </c>
      <c r="B137">
        <v>865.78440000000001</v>
      </c>
      <c r="C137" s="10">
        <f>3/24*OO[[#This Row],[59 (26JUN1985 06:00:00)-Water Temperature (C)]]*OO[[#This Row],[1]]/SUM(OO[1])</f>
        <v>0</v>
      </c>
      <c r="D137" s="10">
        <f>3/24*OO[[#This Row],[60 (26JUN1985 09:00:00)-Water Temperature (C)]]*OO[[#This Row],[2]]/SUM(OO[2])</f>
        <v>0</v>
      </c>
      <c r="E137" s="10">
        <f>3/24*OO[[#This Row],[61 (26JUN1985 12:00:00)-Water Temperature (C)]]*OO[[#This Row],[3]]/SUM(OO[3])</f>
        <v>0</v>
      </c>
      <c r="F137" s="10">
        <f>3/24*OO[[#This Row],[62 (26JUN1985 15:00:00)-Water Temperature (C)]]*OO[[#This Row],[4]]/SUM(OO[4])</f>
        <v>3.6616989898599458E-33</v>
      </c>
      <c r="G137" s="10">
        <f>3/24*OO[[#This Row],[63 (26JUN1985 18:00:00)-Water Temperature (C)]]*OO[[#This Row],[5]]/SUM(OO[5])</f>
        <v>1.5416690523101896E-21</v>
      </c>
      <c r="H137" s="10">
        <f>3/24*OO[[#This Row],[64 (26JUN1985 21:00:00)-Water Temperature (C)]]*OO[[#This Row],[6]]/SUM(OO[6])</f>
        <v>6.2768891273490233E-10</v>
      </c>
      <c r="I137" s="10">
        <f>3/24*OO[[#This Row],[65 (27JUN1985 00:00:00)-Water Temperature (C)]]*OO[[#This Row],[7]]/SUM(OO[7])</f>
        <v>1.3987755468577033E-5</v>
      </c>
      <c r="J137" s="10">
        <f>3/24*OO[[#This Row],[66 (27JUN1985 03:00:00)-Water Temperature (C)]]*OO[[#This Row],[8]]/SUM(OO[8])</f>
        <v>1.9582649801892418E-3</v>
      </c>
      <c r="K137" s="10">
        <f>3/24*OO[[#This Row],[67 (27JUN1985 06:00:00)-Water Temperature (C)]]*OO[[#This Row],[9]]/SUM(OO[9])</f>
        <v>2.6014376219568595E-2</v>
      </c>
      <c r="L137" s="10">
        <f>3/24*OO[[#This Row],[68 (27JUN1985 09:00:00)-Water Temperature (C)]]*OO[[#This Row],[10]]/SUM(OO[10])</f>
        <v>7.3008082581916253E-2</v>
      </c>
      <c r="M137" s="10">
        <f>3/24*OO[[#This Row],[69 (27JUN1985 12:00:00)-Water Temperature (C)]]*OO[[#This Row],[11]]/SUM(OO[11])</f>
        <v>6.7525955365142498E-2</v>
      </c>
      <c r="N137" s="10">
        <f>3/24*OO[[#This Row],[70 (27JUN1985 15:00:00)-Water Temperature (C)]]*OO[[#This Row],[12]]/SUM(OO[12])</f>
        <v>2.7400586074437988E-2</v>
      </c>
      <c r="O137" s="10">
        <f>3/24*OO[[#This Row],[71 (27JUN1985 18:00:00)-Water Temperature (C)]]*OO[[#This Row],[13]]/SUM(OO[13])</f>
        <v>6.197987838335175E-3</v>
      </c>
      <c r="P137" s="10">
        <f>3/24*OO[[#This Row],[72 (27JUN1985 21:00:00)-Water Temperature (C)]]*OO[[#This Row],[14]]/SUM(OO[14])</f>
        <v>9.815174858123527E-4</v>
      </c>
      <c r="Q137" s="10">
        <f>3/24*OO[[#This Row],[73 (28JUN1985 00:00:00)-Water Temperature (C)]]*OO[[#This Row],[15]]/SUM(OO[15])</f>
        <v>1.5665233724786499E-4</v>
      </c>
      <c r="R137" s="10">
        <f>3/24*OO[[#This Row],[74 (28JUN1985 03:00:00)-Water Temperature (C)]]*OO[[#This Row],[16]]/SUM(OO[16])</f>
        <v>5.560007714845607E-5</v>
      </c>
      <c r="S137" s="10">
        <f>3/24*OO[[#This Row],[75 (28JUN1985 06:00:00)-Water Temperature (C)]]*OO[[#This Row],[17]]/SUM(OO[17])</f>
        <v>4.6987410081319192E-5</v>
      </c>
      <c r="T137" s="10">
        <f>3/24*OO[[#This Row],[76 (28JUN1985 09:00:00)-Water Temperature (C)]]*OO[[#This Row],[18]]/SUM(OO[18])</f>
        <v>5.0202473015254452E-5</v>
      </c>
      <c r="U137" s="10">
        <f>3/24*OO[[#This Row],[77 (28JUN1985 12:00:00)-Water Temperature (C)]]*OO[[#This Row],[19]]/SUM(OO[19])</f>
        <v>5.226172303860658E-5</v>
      </c>
      <c r="V137" s="10">
        <f>3/24000000*OO[[#This Row],[78 (28JUN1985 15:00:00)-Water Temperature (C)]]*OO[[#This Row],[20]]</f>
        <v>5.0178615109087505E-5</v>
      </c>
      <c r="W137" s="10">
        <f>3/24000000*OO[[#This Row],[79 (28JUN1985 18:00:00)-Water Temperature (C)]]*OO[[#This Row],[21]]</f>
        <v>4.4666369798775012E-5</v>
      </c>
      <c r="X137" s="10">
        <f>3/24000000*OO[[#This Row],[80 (28JUN1985 21:00:00)-Water Temperature (C)]]*OO[[#This Row],[22]]</f>
        <v>3.8855659030387493E-5</v>
      </c>
      <c r="Y137" s="10">
        <f>3/24000000*OO[[#This Row],[81 (29JUN1985 00:00:00)-Water Temperature (C)]]*OO[[#This Row],[23]]</f>
        <v>3.3902936661650004E-5</v>
      </c>
      <c r="Z137" s="10">
        <f>3/24000000*OO[[#This Row],[82 (29JUN1985 03:00:00)-Water Temperature (C)]]*OO[[#This Row],[24]]</f>
        <v>3.0280527952350005E-5</v>
      </c>
      <c r="AA137" s="10">
        <f>3/24000000*OO[[#This Row],[83 (29JUN1985 06:00:00)-Water Temperature (C)]]*OO[[#This Row],[25]]</f>
        <v>2.6705003597837498E-5</v>
      </c>
      <c r="AB137" s="10">
        <f>3/24000000*OO[[#This Row],[84 (29JUN1985 09:00:00)-Water Temperature (C)]]*OO[[#This Row],[26]]</f>
        <v>2.4188990810599998E-5</v>
      </c>
      <c r="AC137" s="10">
        <f>3/24000000*OO[[#This Row],[85 (29JUN1985 12:00:00)-Water Temperature (C)]]*OO[[#This Row],[27]]</f>
        <v>2.20281713092E-5</v>
      </c>
      <c r="AD137" s="10">
        <f>3/24000000*OO[[#This Row],[86 (29JUN1985 15:00:00)-Water Temperature (C)]]*OO[[#This Row],[28]]</f>
        <v>1.95687050983325E-5</v>
      </c>
      <c r="AE137" s="10">
        <f>3/24000000*OO[[#This Row],[88 (29JUN1985 21:00:00)-Water Temperature (C)]]*OO[[#This Row],[30]]</f>
        <v>1.4613671766619997E-5</v>
      </c>
      <c r="AF137" s="10">
        <f>3/24000000*OO[[#This Row],[88 (29JUN1985 21:00:00)-Water Temperature (C)]]*OO[[#This Row],[30]]</f>
        <v>1.4613671766619997E-5</v>
      </c>
      <c r="AG137" s="10">
        <f>3/24000000*OO[[#This Row],[89 (30JUN1985 00:00:00)-Water Temperature (C)]]*OO[[#This Row],[31]]</f>
        <v>1.2675499291289999E-5</v>
      </c>
      <c r="AH137" s="10">
        <f>3/24000000*OO[[#This Row],[90 (30JUN1985 03:00:00)-Water Temperature (C)]]*OO[[#This Row],[32]]</f>
        <v>1.1432035546552499E-5</v>
      </c>
      <c r="AI137" s="10">
        <f>3/24000000*OO[[#This Row],[91 (30JUN1985 06:00:00)-Water Temperature (C)]]*OO[[#This Row],[33]]</f>
        <v>1.0507639918485E-5</v>
      </c>
      <c r="AJ137" s="10">
        <f>3/24000000*OO[[#This Row],[92 (30JUN1985 09:00:00)-Water Temperature (C)]]*OO[[#This Row],[34]]</f>
        <v>9.7027026040424999E-6</v>
      </c>
      <c r="AK137" s="10">
        <f>3/24000000*OO[[#This Row],[93 (30JUN1985 12:00:00)-Water Temperature (C)]]*OO[[#This Row],[35]]</f>
        <v>8.9084051371112489E-6</v>
      </c>
      <c r="AL137" s="10">
        <f>3/24000000*OO[[#This Row],[94 (30JUN1985 15:00:00)-Water Temperature (C)]]*OO[[#This Row],[36]]</f>
        <v>7.9291050807799994E-6</v>
      </c>
      <c r="AM137" s="10">
        <f>3/24000000*OO[[#This Row],[95 (30JUN1985 18:00:00)-Water Temperature (C)]]*OO[[#This Row],[37]]</f>
        <v>6.8094292584824992E-6</v>
      </c>
      <c r="AN137" s="10">
        <f>3/24000000*OO[[#This Row],[96 (30JUN1985 21:00:00)-Water Temperature (C)]]*OO[[#This Row],[38]]</f>
        <v>5.8339434787199997E-6</v>
      </c>
      <c r="AO137" s="10">
        <f>3/24000000*OO[[#This Row],[97 (01JUL1985 00:00:00)-Water Temperature (C)]]*OO[[#This Row],[39]]</f>
        <v>5.0221481224600003E-6</v>
      </c>
      <c r="AP137" s="10">
        <f>3/24000000*OO[[#This Row],[98 (01JUL1985 03:00:00)-Water Temperature (C)]]*OO[[#This Row],[40]]</f>
        <v>4.4268336827487489E-6</v>
      </c>
      <c r="AQ137" s="10">
        <f>3/24000000*OO[[#This Row],[99 (01JUL1985 06:00:00)-Water Temperature (C)]]*OO[[#This Row],[41]]</f>
        <v>3.9421833876000001E-6</v>
      </c>
      <c r="AR137" s="10">
        <f>3/24000000*OO[[#This Row],[100 (01JUL1985 09:00:00)-Water Temperature (C)]]*OO[[#This Row],[42]]</f>
        <v>3.4594335629325001E-6</v>
      </c>
      <c r="AS137" s="10">
        <f>3/24000000*OO[[#This Row],[101 (01JUL1985 12:00:00)-Water Temperature (C)]]*OO[[#This Row],[43]]</f>
        <v>2.9452257454049998E-6</v>
      </c>
      <c r="AT137" s="10">
        <f>3/24000000*OO[[#This Row],[102 (01JUL1985 15:00:00)-Water Temperature (C)]]*OO[[#This Row],[44]]</f>
        <v>2.3395846216106248E-6</v>
      </c>
      <c r="AU137" s="10">
        <f>3/24000000*OO[[#This Row],[103 (01JUL1985 18:00:00)-Water Temperature (C)]]*OO[[#This Row],[45]]</f>
        <v>1.7316678020591248E-6</v>
      </c>
      <c r="AV137" s="10">
        <f>3/24000000*OO[[#This Row],[104 (01JUL1985 21:00:00)-Water Temperature (C)]]*OO[[#This Row],[46]]</f>
        <v>1.2250077379297501E-6</v>
      </c>
      <c r="AW137" s="10">
        <f>3/24000000*OO[[#This Row],[105 (02JUL1985 00:00:00)-Water Temperature (C)]]*OO[[#This Row],[47]]</f>
        <v>8.7403026469499996E-7</v>
      </c>
      <c r="AX137" s="10">
        <f>3/24000000*OO[[#This Row],[106 (02JUL1985 03:00:00)-Water Temperature (C)]]*OO[[#This Row],[48]]</f>
        <v>6.6751900869199986E-7</v>
      </c>
      <c r="AY137" s="10">
        <f>3/24000000*OO[[#This Row],[107 (02JUL1985 06:00:00)-Water Temperature (C)]]*OO[[#This Row],[49]]</f>
        <v>5.4984895966999994E-7</v>
      </c>
      <c r="AZ137" s="10">
        <f>3/24000000*OO[[#This Row],[108 (02JUL1985 09:00:00)-Water Temperature (C)]]*OO[[#This Row],[50]]</f>
        <v>4.8241231840874997E-7</v>
      </c>
      <c r="BA137" s="10">
        <f>3/24000000*OO[[#This Row],[109 (02JUL1985 12:00:00)-Water Temperature (C)]]*OO[[#This Row],[51]]</f>
        <v>4.3596923298687494E-7</v>
      </c>
      <c r="BB137" s="10">
        <f>3/24000000*OO[[#This Row],[110 (02JUL1985 15:00:00)-Water Temperature (C)]]*OO[[#This Row],[52]]</f>
        <v>3.9111127399450003E-7</v>
      </c>
      <c r="BC137" s="10">
        <f>3/24000000*OO[[#This Row],[111 (02JUL1985 18:00:00)-Water Temperature (C)]]*OO[[#This Row],[53]]</f>
        <v>3.3768912867750001E-7</v>
      </c>
      <c r="BD137" s="10">
        <f>3/24000000*OO[[#This Row],[112 (02JUL1985 21:00:00)-Water Temperature (C)]]*OO[[#This Row],[54]]</f>
        <v>2.8960741758637498E-7</v>
      </c>
      <c r="BE137" s="10">
        <f>3/24000000*OO[[#This Row],[113 (03JUL1985 00:00:00)-Water Temperature (C)]]*OO[[#This Row],[55]]</f>
        <v>2.5150509425114998E-7</v>
      </c>
      <c r="BF137" s="10">
        <f>3/24000000*OO[[#This Row],[114 (03JUL1985 03:00:00)-Water Temperature (C)]]*OO[[#This Row],[56]]</f>
        <v>2.2708815904969997E-7</v>
      </c>
      <c r="BG137" s="10">
        <f>3/24000000*OO[[#This Row],[115 (03JUL1985 06:00:00)-Water Temperature (C)]]*OO[[#This Row],[57]]</f>
        <v>2.1444308931449996E-7</v>
      </c>
      <c r="BH137" s="10">
        <f>3/24000000*OO[[#This Row],[116 (03JUL1985 09:00:00)-Water Temperature (C)]]*OO[[#This Row],[58]]</f>
        <v>2.0992713405598751E-7</v>
      </c>
      <c r="BI137" s="10">
        <f>3/24000000*OO[[#This Row],[117 (03JUL1985 12:00:00)-Water Temperature (C)]]*OO[[#This Row],[59]]</f>
        <v>2.0867918632904996E-7</v>
      </c>
      <c r="BJ137" s="10">
        <f>3/24000000*OO[[#This Row],[118 (03JUL1985 15:00:00)-Water Temperature (C)]]*OO[[#This Row],[60]]</f>
        <v>2.0531440301474998E-7</v>
      </c>
      <c r="BK137" s="10">
        <f>3/24000000*OO[[#This Row],[119 (03JUL1985 18:00:00)-Water Temperature (C)]]*OO[[#This Row],[61]]</f>
        <v>1.9625894693990002E-7</v>
      </c>
      <c r="BL137" s="10">
        <f>3/24000000*OO[[#This Row],[120 (03JUL1985 21:00:00)-Water Temperature (C)]]*OO[[#This Row],[62]]</f>
        <v>1.85146940895E-7</v>
      </c>
      <c r="BM137" s="10">
        <f>3/24000000*OO[[#This Row],[121 (04JUL1985 00:00:00)-Water Temperature (C)]]*OO[[#This Row],[63]]</f>
        <v>1.73643711426575E-7</v>
      </c>
      <c r="BN137" s="10">
        <f>3/24000000*OO[[#This Row],[122 (04JUL1985 03:00:00)-Water Temperature (C)]]*OO[[#This Row],[64]]</f>
        <v>1.6777600853824998E-7</v>
      </c>
      <c r="BO137" s="10">
        <f>3/24000000*OO[[#This Row],[123 (04JUL1985 06:00:00)-Water Temperature (C)]]*OO[[#This Row],[65]]</f>
        <v>1.6440658491787497E-7</v>
      </c>
      <c r="BP137" s="10">
        <f>3/24000000*OO[[#This Row],[124 (04JUL1985 09:00:00)-Water Temperature (C)]]*OO[[#This Row],[66]]</f>
        <v>1.6246633876672499E-7</v>
      </c>
      <c r="BQ137" s="10">
        <f>3/24000000*OO[[#This Row],[125 (04JUL1985 12:00:00)-Water Temperature (C)]]*OO[[#This Row],[67]]</f>
        <v>1.5857363554187498E-7</v>
      </c>
      <c r="BR137" s="10">
        <f>3/24000000*OO[[#This Row],[126 (04JUL1985 15:00:00)-Water Temperature (C)]]*OO[[#This Row],[68]]</f>
        <v>1.5219752516975E-7</v>
      </c>
      <c r="BS137" s="10">
        <f>3/24000000*OO[[#This Row],[127 (04JUL1985 18:00:00)-Water Temperature (C)]]*OO[[#This Row],[69]]</f>
        <v>1.4202943033894998E-7</v>
      </c>
      <c r="BT137" s="10">
        <f>3/24000000*OO[[#This Row],[128 (04JUL1985 21:00:00)-Water Temperature (C)]]*OO[[#This Row],[70]]</f>
        <v>1.311712251988125E-7</v>
      </c>
      <c r="BU137" s="10">
        <f>3/24000000*OO[[#This Row],[129 (05JUL1985 00:00:00)-Water Temperature (C)]]*OO[[#This Row],[71]]</f>
        <v>1.2167979802636249E-7</v>
      </c>
      <c r="BV137" s="10">
        <f>3/24000000*OO[[#This Row],[130 (05JUL1985 03:00:00)-Water Temperature (C)]]*OO[[#This Row],[72]]</f>
        <v>1.1730033909825001E-7</v>
      </c>
      <c r="BW137" s="10">
        <f>3/24000000*OO[[#This Row],[131 (05JUL1985 06:00:00)-Water Temperature (C)]]*OO[[#This Row],[73]]</f>
        <v>1.1484954818370001E-7</v>
      </c>
      <c r="BX137" s="10">
        <f>3/24000000*OO[[#This Row],[132 (05JUL1985 09:00:00)-Water Temperature (C)]]*OO[[#This Row],[74]]</f>
        <v>1.1281732487313749E-7</v>
      </c>
      <c r="BY137" s="10">
        <f>3/24000000*OO[[#This Row],[133 (05JUL1985 12:00:00)-Water Temperature (C)]]*OO[[#This Row],[75]]</f>
        <v>1.09959481874575E-7</v>
      </c>
      <c r="BZ137" s="10">
        <f>3/24000000*OO[[#This Row],[134 (05JUL1985 15:00:00)-Water Temperature (C)]]*OO[[#This Row],[76]]</f>
        <v>1.042393644588E-7</v>
      </c>
      <c r="CA137" s="10">
        <f>3/24000000*OO[[#This Row],[135 (05JUL1985 18:00:00)-Water Temperature (C)]]*OO[[#This Row],[77]]</f>
        <v>9.5738554642849995E-8</v>
      </c>
      <c r="CB137" s="10">
        <f>3/24000000*OO[[#This Row],[136 (05JUL1985 21:00:00)-Water Temperature (C)]]*OO[[#This Row],[78]]</f>
        <v>8.6962195421400004E-8</v>
      </c>
      <c r="CC137" s="10">
        <f>3/24000000*OO[[#This Row],[137 (06JUL1985 00:00:00)-Water Temperature (C)]]*OO[[#This Row],[79]]</f>
        <v>7.9295317377687499E-8</v>
      </c>
      <c r="CD137" s="10">
        <f>3/24000000*OO[[#This Row],[138 (06JUL1985 03:00:00)-Water Temperature (C)]]*OO[[#This Row],[80]]</f>
        <v>7.4949792173424999E-8</v>
      </c>
      <c r="CE137" s="10">
        <f>3/24000000*OO[[#This Row],[139 (06JUL1985 06:00:00)-Water Temperature (C)]]*OO[[#This Row],[81]]</f>
        <v>7.29009256416E-8</v>
      </c>
      <c r="CF137" s="10">
        <f>3/24000000*OO[[#This Row],[140 (06JUL1985 09:00:00)-Water Temperature (C)]]*OO[[#This Row],[82]]</f>
        <v>7.2356411315700004E-8</v>
      </c>
      <c r="CG137" s="10">
        <f>3/24000000*OO[[#This Row],[141 (06JUL1985 12:00:00)-Water Temperature (C)]]*OO[[#This Row],[83]]</f>
        <v>7.1779724183125006E-8</v>
      </c>
      <c r="CH137" s="10">
        <f>3/24000000*OO[[#This Row],[142 (06JUL1985 15:00:00)-Water Temperature (C)]]*OO[[#This Row],[84]]</f>
        <v>6.9783790044774999E-8</v>
      </c>
      <c r="CI137" s="10">
        <f>3/24000000*OO[[#This Row],[143 (06JUL1985 18:00:00)-Water Temperature (C)]]*OO[[#This Row],[85]]</f>
        <v>6.5704165411837498E-8</v>
      </c>
      <c r="CJ137" s="10">
        <f>3/24000000*OO[[#This Row],[144 (06JUL1985 21:00:00)-Water Temperature (C)]]*OO[[#This Row],[86]]</f>
        <v>6.105283401330001E-8</v>
      </c>
      <c r="CK137" s="10">
        <f>3/24000000*OO[[#This Row],[145 (07JUL1985 00:00:00)-Water Temperature (C)]]*OO[[#This Row],[87]]</f>
        <v>5.650144629569999E-8</v>
      </c>
      <c r="CL137" s="10">
        <f>3/24000000*OO[[#This Row],[146 (07JUL1985 03:00:00)-Water Temperature (C)]]*OO[[#This Row],[88]]</f>
        <v>5.4057604942499999E-8</v>
      </c>
      <c r="CM137" s="10">
        <f>3/24000000*OO[[#This Row],[147 (07JUL1985 06:00:00)-Water Temperature (C)]]*OO[[#This Row],[89]]</f>
        <v>5.2452757081025E-8</v>
      </c>
      <c r="CN137" s="10">
        <f>3/24000000*OO[[#This Row],[148 (07JUL1985 09:00:00)-Water Temperature (C)]]*OO[[#This Row],[90]]</f>
        <v>5.0702491435687497E-8</v>
      </c>
      <c r="CO137" s="10">
        <f>3/24000000*OO[[#This Row],[149 (07JUL1985 12:00:00)-Water Temperature (C)]]*OO[[#This Row],[91]]</f>
        <v>4.9186083562462492E-8</v>
      </c>
      <c r="CP137" s="10">
        <f>3/24000000*OO[[#This Row],[150 (07JUL1985 15:00:00)-Water Temperature (C)]]*OO[[#This Row],[92]]</f>
        <v>4.7687359310662496E-8</v>
      </c>
      <c r="CQ137" s="10">
        <f>3/24000000*OO[[#This Row],[151 (07JUL1985 18:00:00)-Water Temperature (C)]]*OO[[#This Row],[93]]</f>
        <v>4.5275957004324994E-8</v>
      </c>
      <c r="CR137" s="10">
        <f>3/24000000*OO[[#This Row],[152 (07JUL1985 21:00:00)-Water Temperature (C)]]*OO[[#This Row],[94]]</f>
        <v>4.2429888150749995E-8</v>
      </c>
      <c r="CS137" s="10">
        <f>3/24000000*OO[[#This Row],[153 (08JUL1985 00:00:00)-Water Temperature (C)]]*OO[[#This Row],[95]]</f>
        <v>3.9918720886999997E-8</v>
      </c>
      <c r="CT137" s="10">
        <f>3/24000000*OO[[#This Row],[154 (08JUL1985 03:00:00)-Water Temperature (C)]]*OO[[#This Row],[96]]</f>
        <v>3.8901715583200003E-8</v>
      </c>
      <c r="CU137" s="10">
        <f>3/24000000*OO[[#This Row],[155 (08JUL1985 06:00:00)-Water Temperature (C)]]*OO[[#This Row],[97]]</f>
        <v>3.8660631854100004E-8</v>
      </c>
      <c r="CV137" s="10">
        <f>3/24000000*OO[[#This Row],[156 (08JUL1985 09:00:00)-Water Temperature (C)]]*OO[[#This Row],[98]]</f>
        <v>3.8382444761100001E-8</v>
      </c>
      <c r="CW137" s="10">
        <f>3/24000000*OO[[#This Row],[157 (08JUL1985 12:00:00)-Water Temperature (C)]]*OO[[#This Row],[99]]</f>
        <v>3.8060821161000004E-8</v>
      </c>
    </row>
    <row r="138" spans="1:101" x14ac:dyDescent="0.35">
      <c r="A138" t="s">
        <v>143</v>
      </c>
      <c r="B138">
        <v>908.41980000000001</v>
      </c>
      <c r="C138" s="10">
        <f>3/24*OO[[#This Row],[59 (26JUN1985 06:00:00)-Water Temperature (C)]]*OO[[#This Row],[1]]/SUM(OO[1])</f>
        <v>0</v>
      </c>
      <c r="D138" s="10">
        <f>3/24*OO[[#This Row],[60 (26JUN1985 09:00:00)-Water Temperature (C)]]*OO[[#This Row],[2]]/SUM(OO[2])</f>
        <v>0</v>
      </c>
      <c r="E138" s="10">
        <f>3/24*OO[[#This Row],[61 (26JUN1985 12:00:00)-Water Temperature (C)]]*OO[[#This Row],[3]]/SUM(OO[3])</f>
        <v>0</v>
      </c>
      <c r="F138" s="10">
        <f>3/24*OO[[#This Row],[62 (26JUN1985 15:00:00)-Water Temperature (C)]]*OO[[#This Row],[4]]/SUM(OO[4])</f>
        <v>7.0686797941080698E-34</v>
      </c>
      <c r="G138" s="10">
        <f>3/24*OO[[#This Row],[63 (26JUN1985 18:00:00)-Water Temperature (C)]]*OO[[#This Row],[5]]/SUM(OO[5])</f>
        <v>3.5463477950189475E-22</v>
      </c>
      <c r="H138" s="10">
        <f>3/24*OO[[#This Row],[64 (26JUN1985 21:00:00)-Water Temperature (C)]]*OO[[#This Row],[6]]/SUM(OO[6])</f>
        <v>2.2826171964671124E-10</v>
      </c>
      <c r="I138" s="10">
        <f>3/24*OO[[#This Row],[65 (27JUN1985 00:00:00)-Water Temperature (C)]]*OO[[#This Row],[7]]/SUM(OO[7])</f>
        <v>1.0089249450915036E-5</v>
      </c>
      <c r="J138" s="10">
        <f>3/24*OO[[#This Row],[66 (27JUN1985 03:00:00)-Water Temperature (C)]]*OO[[#This Row],[8]]/SUM(OO[8])</f>
        <v>1.7550043862982008E-3</v>
      </c>
      <c r="K138" s="10">
        <f>3/24*OO[[#This Row],[67 (27JUN1985 06:00:00)-Water Temperature (C)]]*OO[[#This Row],[9]]/SUM(OO[9])</f>
        <v>2.7028065899970866E-2</v>
      </c>
      <c r="L138" s="10">
        <f>3/24*OO[[#This Row],[68 (27JUN1985 09:00:00)-Water Temperature (C)]]*OO[[#This Row],[10]]/SUM(OO[10])</f>
        <v>8.4912575265856605E-2</v>
      </c>
      <c r="M138" s="10">
        <f>3/24*OO[[#This Row],[69 (27JUN1985 12:00:00)-Water Temperature (C)]]*OO[[#This Row],[11]]/SUM(OO[11])</f>
        <v>8.5820083722041612E-2</v>
      </c>
      <c r="N138" s="10">
        <f>3/24*OO[[#This Row],[70 (27JUN1985 15:00:00)-Water Temperature (C)]]*OO[[#This Row],[12]]/SUM(OO[12])</f>
        <v>3.7357609488151561E-2</v>
      </c>
      <c r="O138" s="10">
        <f>3/24*OO[[#This Row],[71 (27JUN1985 18:00:00)-Water Temperature (C)]]*OO[[#This Row],[13]]/SUM(OO[13])</f>
        <v>8.8953435124120468E-3</v>
      </c>
      <c r="P138" s="10">
        <f>3/24*OO[[#This Row],[72 (27JUN1985 21:00:00)-Water Temperature (C)]]*OO[[#This Row],[14]]/SUM(OO[14])</f>
        <v>1.4500696384529819E-3</v>
      </c>
      <c r="Q138" s="10">
        <f>3/24*OO[[#This Row],[73 (28JUN1985 00:00:00)-Water Temperature (C)]]*OO[[#This Row],[15]]/SUM(OO[15])</f>
        <v>2.2541388869189218E-4</v>
      </c>
      <c r="R138" s="10">
        <f>3/24*OO[[#This Row],[74 (28JUN1985 03:00:00)-Water Temperature (C)]]*OO[[#This Row],[16]]/SUM(OO[16])</f>
        <v>7.1519806245743512E-5</v>
      </c>
      <c r="S138" s="10">
        <f>3/24*OO[[#This Row],[75 (28JUN1985 06:00:00)-Water Temperature (C)]]*OO[[#This Row],[17]]/SUM(OO[17])</f>
        <v>5.6981870327235562E-5</v>
      </c>
      <c r="T138" s="10">
        <f>3/24*OO[[#This Row],[76 (28JUN1985 09:00:00)-Water Temperature (C)]]*OO[[#This Row],[18]]/SUM(OO[18])</f>
        <v>6.035687581081187E-5</v>
      </c>
      <c r="U138" s="10">
        <f>3/24*OO[[#This Row],[77 (28JUN1985 12:00:00)-Water Temperature (C)]]*OO[[#This Row],[19]]/SUM(OO[19])</f>
        <v>6.3110644504393116E-5</v>
      </c>
      <c r="V138" s="10">
        <f>3/24000000*OO[[#This Row],[78 (28JUN1985 15:00:00)-Water Temperature (C)]]*OO[[#This Row],[20]]</f>
        <v>6.0957186968600005E-5</v>
      </c>
      <c r="W138" s="10">
        <f>3/24000000*OO[[#This Row],[79 (28JUN1985 18:00:00)-Water Temperature (C)]]*OO[[#This Row],[21]]</f>
        <v>5.4464653759774986E-5</v>
      </c>
      <c r="X138" s="10">
        <f>3/24000000*OO[[#This Row],[80 (28JUN1985 21:00:00)-Water Temperature (C)]]*OO[[#This Row],[22]]</f>
        <v>4.7401128023999993E-5</v>
      </c>
      <c r="Y138" s="10">
        <f>3/24000000*OO[[#This Row],[81 (29JUN1985 00:00:00)-Water Temperature (C)]]*OO[[#This Row],[23]]</f>
        <v>4.1322444444000003E-5</v>
      </c>
      <c r="Z138" s="10">
        <f>3/24000000*OO[[#This Row],[82 (29JUN1985 03:00:00)-Water Temperature (C)]]*OO[[#This Row],[24]]</f>
        <v>3.68234467683875E-5</v>
      </c>
      <c r="AA138" s="10">
        <f>3/24000000*OO[[#This Row],[83 (29JUN1985 06:00:00)-Water Temperature (C)]]*OO[[#This Row],[25]]</f>
        <v>3.2429767222487504E-5</v>
      </c>
      <c r="AB138" s="10">
        <f>3/24000000*OO[[#This Row],[84 (29JUN1985 09:00:00)-Water Temperature (C)]]*OO[[#This Row],[26]]</f>
        <v>2.9281421415874998E-5</v>
      </c>
      <c r="AC138" s="10">
        <f>3/24000000*OO[[#This Row],[85 (29JUN1985 12:00:00)-Water Temperature (C)]]*OO[[#This Row],[27]]</f>
        <v>2.6625571676468747E-5</v>
      </c>
      <c r="AD138" s="10">
        <f>3/24000000*OO[[#This Row],[86 (29JUN1985 15:00:00)-Water Temperature (C)]]*OO[[#This Row],[28]]</f>
        <v>2.3656919866187502E-5</v>
      </c>
      <c r="AE138" s="10">
        <f>3/24000000*OO[[#This Row],[88 (29JUN1985 21:00:00)-Water Temperature (C)]]*OO[[#This Row],[30]]</f>
        <v>1.7637394892731251E-5</v>
      </c>
      <c r="AF138" s="10">
        <f>3/24000000*OO[[#This Row],[88 (29JUN1985 21:00:00)-Water Temperature (C)]]*OO[[#This Row],[30]]</f>
        <v>1.7637394892731251E-5</v>
      </c>
      <c r="AG138" s="10">
        <f>3/24000000*OO[[#This Row],[89 (30JUN1985 00:00:00)-Water Temperature (C)]]*OO[[#This Row],[31]]</f>
        <v>1.5287853194414998E-5</v>
      </c>
      <c r="AH138" s="10">
        <f>3/24000000*OO[[#This Row],[90 (30JUN1985 03:00:00)-Water Temperature (C)]]*OO[[#This Row],[32]]</f>
        <v>1.37407337478125E-5</v>
      </c>
      <c r="AI138" s="10">
        <f>3/24000000*OO[[#This Row],[91 (30JUN1985 06:00:00)-Water Temperature (C)]]*OO[[#This Row],[33]]</f>
        <v>1.25891742861E-5</v>
      </c>
      <c r="AJ138" s="10">
        <f>3/24000000*OO[[#This Row],[92 (30JUN1985 09:00:00)-Water Temperature (C)]]*OO[[#This Row],[34]]</f>
        <v>1.15971090624675E-5</v>
      </c>
      <c r="AK138" s="10">
        <f>3/24000000*OO[[#This Row],[93 (30JUN1985 12:00:00)-Water Temperature (C)]]*OO[[#This Row],[35]]</f>
        <v>1.0622637992070001E-5</v>
      </c>
      <c r="AL138" s="10">
        <f>3/24000000*OO[[#This Row],[94 (30JUN1985 15:00:00)-Water Temperature (C)]]*OO[[#This Row],[36]]</f>
        <v>9.4464469903375006E-6</v>
      </c>
      <c r="AM138" s="10">
        <f>3/24000000*OO[[#This Row],[95 (30JUN1985 18:00:00)-Water Temperature (C)]]*OO[[#This Row],[37]]</f>
        <v>8.1137666644312485E-6</v>
      </c>
      <c r="AN138" s="10">
        <f>3/24000000*OO[[#This Row],[96 (30JUN1985 21:00:00)-Water Temperature (C)]]*OO[[#This Row],[38]]</f>
        <v>6.9400465581150001E-6</v>
      </c>
      <c r="AO138" s="10">
        <f>3/24000000*OO[[#This Row],[97 (01JUL1985 00:00:00)-Water Temperature (C)]]*OO[[#This Row],[39]]</f>
        <v>5.9652952592950005E-6</v>
      </c>
      <c r="AP138" s="10">
        <f>3/24000000*OO[[#This Row],[98 (01JUL1985 03:00:00)-Water Temperature (C)]]*OO[[#This Row],[40]]</f>
        <v>5.2465741933962502E-6</v>
      </c>
      <c r="AQ138" s="10">
        <f>3/24000000*OO[[#This Row],[99 (01JUL1985 06:00:00)-Water Temperature (C)]]*OO[[#This Row],[41]]</f>
        <v>4.6605797146800004E-6</v>
      </c>
      <c r="AR138" s="10">
        <f>3/24000000*OO[[#This Row],[100 (01JUL1985 09:00:00)-Water Temperature (C)]]*OO[[#This Row],[42]]</f>
        <v>4.0948656458187498E-6</v>
      </c>
      <c r="AS138" s="10">
        <f>3/24000000*OO[[#This Row],[101 (01JUL1985 12:00:00)-Water Temperature (C)]]*OO[[#This Row],[43]]</f>
        <v>3.4984250956749996E-6</v>
      </c>
      <c r="AT138" s="10">
        <f>3/24000000*OO[[#This Row],[102 (01JUL1985 15:00:00)-Water Temperature (C)]]*OO[[#This Row],[44]]</f>
        <v>2.8005938086885E-6</v>
      </c>
      <c r="AU138" s="10">
        <f>3/24000000*OO[[#This Row],[103 (01JUL1985 18:00:00)-Water Temperature (C)]]*OO[[#This Row],[45]]</f>
        <v>2.0892000590595E-6</v>
      </c>
      <c r="AV138" s="10">
        <f>3/24000000*OO[[#This Row],[104 (01JUL1985 21:00:00)-Water Temperature (C)]]*OO[[#This Row],[46]]</f>
        <v>1.4834810542836249E-6</v>
      </c>
      <c r="AW138" s="10">
        <f>3/24000000*OO[[#This Row],[105 (02JUL1985 00:00:00)-Water Temperature (C)]]*OO[[#This Row],[47]]</f>
        <v>1.0562762963287499E-6</v>
      </c>
      <c r="AX138" s="10">
        <f>3/24000000*OO[[#This Row],[106 (02JUL1985 03:00:00)-Water Temperature (C)]]*OO[[#This Row],[48]]</f>
        <v>8.0077530144937502E-7</v>
      </c>
      <c r="AY138" s="10">
        <f>3/24000000*OO[[#This Row],[107 (02JUL1985 06:00:00)-Water Temperature (C)]]*OO[[#This Row],[49]]</f>
        <v>6.5399403941374995E-7</v>
      </c>
      <c r="AZ138" s="10">
        <f>3/24000000*OO[[#This Row],[108 (02JUL1985 09:00:00)-Water Temperature (C)]]*OO[[#This Row],[50]]</f>
        <v>5.6965200368749999E-7</v>
      </c>
      <c r="BA138" s="10">
        <f>3/24000000*OO[[#This Row],[109 (02JUL1985 12:00:00)-Water Temperature (C)]]*OO[[#This Row],[51]]</f>
        <v>5.1280869154837502E-7</v>
      </c>
      <c r="BB138" s="10">
        <f>3/24000000*OO[[#This Row],[110 (02JUL1985 15:00:00)-Water Temperature (C)]]*OO[[#This Row],[52]]</f>
        <v>4.5968464781387502E-7</v>
      </c>
      <c r="BC138" s="10">
        <f>3/24000000*OO[[#This Row],[111 (02JUL1985 18:00:00)-Water Temperature (C)]]*OO[[#This Row],[53]]</f>
        <v>3.9773167815675001E-7</v>
      </c>
      <c r="BD138" s="10">
        <f>3/24000000*OO[[#This Row],[112 (02JUL1985 21:00:00)-Water Temperature (C)]]*OO[[#This Row],[54]]</f>
        <v>3.4107554480212497E-7</v>
      </c>
      <c r="BE138" s="10">
        <f>3/24000000*OO[[#This Row],[113 (03JUL1985 00:00:00)-Water Temperature (C)]]*OO[[#This Row],[55]]</f>
        <v>2.9584679621874993E-7</v>
      </c>
      <c r="BF138" s="10">
        <f>3/24000000*OO[[#This Row],[114 (03JUL1985 03:00:00)-Water Temperature (C)]]*OO[[#This Row],[56]]</f>
        <v>2.6633869433925E-7</v>
      </c>
      <c r="BG138" s="10">
        <f>3/24000000*OO[[#This Row],[115 (03JUL1985 06:00:00)-Water Temperature (C)]]*OO[[#This Row],[57]]</f>
        <v>2.5051811804372495E-7</v>
      </c>
      <c r="BH138" s="10">
        <f>3/24000000*OO[[#This Row],[116 (03JUL1985 09:00:00)-Water Temperature (C)]]*OO[[#This Row],[58]]</f>
        <v>2.4433245806579994E-7</v>
      </c>
      <c r="BI138" s="10">
        <f>3/24000000*OO[[#This Row],[117 (03JUL1985 12:00:00)-Water Temperature (C)]]*OO[[#This Row],[59]]</f>
        <v>2.4230251309192494E-7</v>
      </c>
      <c r="BJ138" s="10">
        <f>3/24000000*OO[[#This Row],[118 (03JUL1985 15:00:00)-Water Temperature (C)]]*OO[[#This Row],[60]]</f>
        <v>2.381041878204E-7</v>
      </c>
      <c r="BK138" s="10">
        <f>3/24000000*OO[[#This Row],[119 (03JUL1985 18:00:00)-Water Temperature (C)]]*OO[[#This Row],[61]]</f>
        <v>2.2798294463148749E-7</v>
      </c>
      <c r="BL138" s="10">
        <f>3/24000000*OO[[#This Row],[120 (03JUL1985 21:00:00)-Water Temperature (C)]]*OO[[#This Row],[62]]</f>
        <v>2.1544543369562498E-7</v>
      </c>
      <c r="BM138" s="10">
        <f>3/24000000*OO[[#This Row],[121 (04JUL1985 00:00:00)-Water Temperature (C)]]*OO[[#This Row],[63]]</f>
        <v>2.0253824798332498E-7</v>
      </c>
      <c r="BN138" s="10">
        <f>3/24000000*OO[[#This Row],[122 (04JUL1985 03:00:00)-Water Temperature (C)]]*OO[[#This Row],[64]]</f>
        <v>1.9568061543712503E-7</v>
      </c>
      <c r="BO138" s="10">
        <f>3/24000000*OO[[#This Row],[123 (04JUL1985 06:00:00)-Water Temperature (C)]]*OO[[#This Row],[65]]</f>
        <v>1.9158777304835E-7</v>
      </c>
      <c r="BP138" s="10">
        <f>3/24000000*OO[[#This Row],[124 (04JUL1985 09:00:00)-Water Temperature (C)]]*OO[[#This Row],[66]]</f>
        <v>1.8895114353115001E-7</v>
      </c>
      <c r="BQ138" s="10">
        <f>3/24000000*OO[[#This Row],[125 (04JUL1985 12:00:00)-Water Temperature (C)]]*OO[[#This Row],[67]]</f>
        <v>1.8430283412859997E-7</v>
      </c>
      <c r="BR138" s="10">
        <f>3/24000000*OO[[#This Row],[126 (04JUL1985 15:00:00)-Water Temperature (C)]]*OO[[#This Row],[68]]</f>
        <v>1.7690729489664996E-7</v>
      </c>
      <c r="BS138" s="10">
        <f>3/24000000*OO[[#This Row],[127 (04JUL1985 18:00:00)-Water Temperature (C)]]*OO[[#This Row],[69]]</f>
        <v>1.6542897680862496E-7</v>
      </c>
      <c r="BT138" s="10">
        <f>3/24000000*OO[[#This Row],[128 (04JUL1985 21:00:00)-Water Temperature (C)]]*OO[[#This Row],[70]]</f>
        <v>1.5290440542877498E-7</v>
      </c>
      <c r="BU138" s="10">
        <f>3/24000000*OO[[#This Row],[129 (05JUL1985 00:00:00)-Water Temperature (C)]]*OO[[#This Row],[71]]</f>
        <v>1.4186614464481251E-7</v>
      </c>
      <c r="BV138" s="10">
        <f>3/24000000*OO[[#This Row],[130 (05JUL1985 03:00:00)-Water Temperature (C)]]*OO[[#This Row],[72]]</f>
        <v>1.3649766015314998E-7</v>
      </c>
      <c r="BW138" s="10">
        <f>3/24000000*OO[[#This Row],[131 (05JUL1985 06:00:00)-Water Temperature (C)]]*OO[[#This Row],[73]]</f>
        <v>1.3353974705329997E-7</v>
      </c>
      <c r="BX138" s="10">
        <f>3/24000000*OO[[#This Row],[132 (05JUL1985 09:00:00)-Water Temperature (C)]]*OO[[#This Row],[74]]</f>
        <v>1.3112215549306249E-7</v>
      </c>
      <c r="BY138" s="10">
        <f>3/24000000*OO[[#This Row],[133 (05JUL1985 12:00:00)-Water Temperature (C)]]*OO[[#This Row],[75]]</f>
        <v>1.2784568452624999E-7</v>
      </c>
      <c r="BZ138" s="10">
        <f>3/24000000*OO[[#This Row],[134 (05JUL1985 15:00:00)-Water Temperature (C)]]*OO[[#This Row],[76]]</f>
        <v>1.2133805199312498E-7</v>
      </c>
      <c r="CA138" s="10">
        <f>3/24000000*OO[[#This Row],[135 (05JUL1985 18:00:00)-Water Temperature (C)]]*OO[[#This Row],[77]]</f>
        <v>1.1170437743255E-7</v>
      </c>
      <c r="CB138" s="10">
        <f>3/24000000*OO[[#This Row],[136 (05JUL1985 21:00:00)-Water Temperature (C)]]*OO[[#This Row],[78]]</f>
        <v>1.0155172026361248E-7</v>
      </c>
      <c r="CC138" s="10">
        <f>3/24000000*OO[[#This Row],[137 (06JUL1985 00:00:00)-Water Temperature (C)]]*OO[[#This Row],[79]]</f>
        <v>9.2654407894949983E-8</v>
      </c>
      <c r="CD138" s="10">
        <f>3/24000000*OO[[#This Row],[138 (06JUL1985 03:00:00)-Water Temperature (C)]]*OO[[#This Row],[80]]</f>
        <v>8.7420092485399987E-8</v>
      </c>
      <c r="CE138" s="10">
        <f>3/24000000*OO[[#This Row],[139 (06JUL1985 06:00:00)-Water Temperature (C)]]*OO[[#This Row],[81]]</f>
        <v>8.4829191197025001E-8</v>
      </c>
      <c r="CF138" s="10">
        <f>3/24000000*OO[[#This Row],[140 (06JUL1985 09:00:00)-Water Temperature (C)]]*OO[[#This Row],[82]]</f>
        <v>8.4014322743687493E-8</v>
      </c>
      <c r="CG138" s="10">
        <f>3/24000000*OO[[#This Row],[141 (06JUL1985 12:00:00)-Water Temperature (C)]]*OO[[#This Row],[83]]</f>
        <v>8.3262943952174989E-8</v>
      </c>
      <c r="CH138" s="10">
        <f>3/24000000*OO[[#This Row],[142 (06JUL1985 15:00:00)-Water Temperature (C)]]*OO[[#This Row],[84]]</f>
        <v>8.0954458138124993E-8</v>
      </c>
      <c r="CI138" s="10">
        <f>3/24000000*OO[[#This Row],[143 (06JUL1985 18:00:00)-Water Temperature (C)]]*OO[[#This Row],[85]]</f>
        <v>7.6386648580199994E-8</v>
      </c>
      <c r="CJ138" s="10">
        <f>3/24000000*OO[[#This Row],[144 (06JUL1985 21:00:00)-Water Temperature (C)]]*OO[[#This Row],[86]]</f>
        <v>7.1068666487799993E-8</v>
      </c>
      <c r="CK138" s="10">
        <f>3/24000000*OO[[#This Row],[145 (07JUL1985 00:00:00)-Water Temperature (C)]]*OO[[#This Row],[87]]</f>
        <v>6.5851884204750008E-8</v>
      </c>
      <c r="CL138" s="10">
        <f>3/24000000*OO[[#This Row],[146 (07JUL1985 03:00:00)-Water Temperature (C)]]*OO[[#This Row],[88]]</f>
        <v>6.2927601568949994E-8</v>
      </c>
      <c r="CM138" s="10">
        <f>3/24000000*OO[[#This Row],[147 (07JUL1985 06:00:00)-Water Temperature (C)]]*OO[[#This Row],[89]]</f>
        <v>6.0913523643974998E-8</v>
      </c>
      <c r="CN138" s="10">
        <f>3/24000000*OO[[#This Row],[148 (07JUL1985 09:00:00)-Water Temperature (C)]]*OO[[#This Row],[90]]</f>
        <v>5.883948198524999E-8</v>
      </c>
      <c r="CO138" s="10">
        <f>3/24000000*OO[[#This Row],[149 (07JUL1985 12:00:00)-Water Temperature (C)]]*OO[[#This Row],[91]]</f>
        <v>5.7053223863212504E-8</v>
      </c>
      <c r="CP138" s="10">
        <f>3/24000000*OO[[#This Row],[150 (07JUL1985 15:00:00)-Water Temperature (C)]]*OO[[#This Row],[92]]</f>
        <v>5.5314625459199999E-8</v>
      </c>
      <c r="CQ138" s="10">
        <f>3/24000000*OO[[#This Row],[151 (07JUL1985 18:00:00)-Water Temperature (C)]]*OO[[#This Row],[93]]</f>
        <v>5.2622521600887499E-8</v>
      </c>
      <c r="CR138" s="10">
        <f>3/24000000*OO[[#This Row],[152 (07JUL1985 21:00:00)-Water Temperature (C)]]*OO[[#This Row],[94]]</f>
        <v>4.9360558454999999E-8</v>
      </c>
      <c r="CS138" s="10">
        <f>3/24000000*OO[[#This Row],[153 (08JUL1985 00:00:00)-Water Temperature (C)]]*OO[[#This Row],[95]]</f>
        <v>4.6457566293249992E-8</v>
      </c>
      <c r="CT138" s="10">
        <f>3/24000000*OO[[#This Row],[154 (08JUL1985 03:00:00)-Water Temperature (C)]]*OO[[#This Row],[96]]</f>
        <v>4.5256395444124999E-8</v>
      </c>
      <c r="CU138" s="10">
        <f>3/24000000*OO[[#This Row],[155 (08JUL1985 06:00:00)-Water Temperature (C)]]*OO[[#This Row],[97]]</f>
        <v>4.4956264634999994E-8</v>
      </c>
      <c r="CV138" s="10">
        <f>3/24000000*OO[[#This Row],[156 (08JUL1985 09:00:00)-Water Temperature (C)]]*OO[[#This Row],[98]]</f>
        <v>4.4600988336187502E-8</v>
      </c>
      <c r="CW138" s="10">
        <f>3/24000000*OO[[#This Row],[157 (08JUL1985 12:00:00)-Water Temperature (C)]]*OO[[#This Row],[99]]</f>
        <v>4.4159301981749996E-8</v>
      </c>
    </row>
    <row r="139" spans="1:101" x14ac:dyDescent="0.35">
      <c r="A139" t="s">
        <v>144</v>
      </c>
      <c r="B139">
        <v>915.82339999999999</v>
      </c>
      <c r="C139" s="10">
        <f>3/24*OO[[#This Row],[59 (26JUN1985 06:00:00)-Water Temperature (C)]]*OO[[#This Row],[1]]/SUM(OO[1])</f>
        <v>0</v>
      </c>
      <c r="D139" s="10">
        <f>3/24*OO[[#This Row],[60 (26JUN1985 09:00:00)-Water Temperature (C)]]*OO[[#This Row],[2]]/SUM(OO[2])</f>
        <v>0</v>
      </c>
      <c r="E139" s="10">
        <f>3/24*OO[[#This Row],[61 (26JUN1985 12:00:00)-Water Temperature (C)]]*OO[[#This Row],[3]]/SUM(OO[3])</f>
        <v>0</v>
      </c>
      <c r="F139" s="10">
        <f>3/24*OO[[#This Row],[62 (26JUN1985 15:00:00)-Water Temperature (C)]]*OO[[#This Row],[4]]/SUM(OO[4])</f>
        <v>1.17893517937424E-34</v>
      </c>
      <c r="G139" s="10">
        <f>3/24*OO[[#This Row],[63 (26JUN1985 18:00:00)-Water Temperature (C)]]*OO[[#This Row],[5]]/SUM(OO[5])</f>
        <v>6.2843628266810222E-23</v>
      </c>
      <c r="H139" s="10">
        <f>3/24*OO[[#This Row],[64 (26JUN1985 21:00:00)-Water Temperature (C)]]*OO[[#This Row],[6]]/SUM(OO[6])</f>
        <v>4.6172239426873154E-11</v>
      </c>
      <c r="I139" s="10">
        <f>3/24*OO[[#This Row],[65 (27JUN1985 00:00:00)-Water Temperature (C)]]*OO[[#This Row],[7]]/SUM(OO[7])</f>
        <v>6.2608191851346451E-6</v>
      </c>
      <c r="J139" s="10">
        <f>3/24*OO[[#This Row],[66 (27JUN1985 03:00:00)-Water Temperature (C)]]*OO[[#This Row],[8]]/SUM(OO[8])</f>
        <v>1.4023350729293492E-3</v>
      </c>
      <c r="K139" s="10">
        <f>3/24*OO[[#This Row],[67 (27JUN1985 06:00:00)-Water Temperature (C)]]*OO[[#This Row],[9]]/SUM(OO[9])</f>
        <v>2.5575011709031172E-2</v>
      </c>
      <c r="L139" s="10">
        <f>3/24*OO[[#This Row],[68 (27JUN1985 09:00:00)-Water Temperature (C)]]*OO[[#This Row],[10]]/SUM(OO[10])</f>
        <v>9.1449140946594787E-2</v>
      </c>
      <c r="M139" s="10">
        <f>3/24*OO[[#This Row],[69 (27JUN1985 12:00:00)-Water Temperature (C)]]*OO[[#This Row],[11]]/SUM(OO[11])</f>
        <v>0.10238548702739211</v>
      </c>
      <c r="N139" s="10">
        <f>3/24*OO[[#This Row],[70 (27JUN1985 15:00:00)-Water Temperature (C)]]*OO[[#This Row],[12]]/SUM(OO[12])</f>
        <v>4.8346405039623494E-2</v>
      </c>
      <c r="O139" s="10">
        <f>3/24*OO[[#This Row],[71 (27JUN1985 18:00:00)-Water Temperature (C)]]*OO[[#This Row],[13]]/SUM(OO[13])</f>
        <v>1.2229495985368825E-2</v>
      </c>
      <c r="P139" s="10">
        <f>3/24*OO[[#This Row],[72 (27JUN1985 21:00:00)-Water Temperature (C)]]*OO[[#This Row],[14]]/SUM(OO[14])</f>
        <v>2.0655093004040555E-3</v>
      </c>
      <c r="Q139" s="10">
        <f>3/24*OO[[#This Row],[73 (28JUN1985 00:00:00)-Water Temperature (C)]]*OO[[#This Row],[15]]/SUM(OO[15])</f>
        <v>3.144337971513924E-4</v>
      </c>
      <c r="R139" s="10">
        <f>3/24*OO[[#This Row],[74 (28JUN1985 03:00:00)-Water Temperature (C)]]*OO[[#This Row],[16]]/SUM(OO[16])</f>
        <v>8.7996094044775794E-5</v>
      </c>
      <c r="S139" s="10">
        <f>3/24*OO[[#This Row],[75 (28JUN1985 06:00:00)-Water Temperature (C)]]*OO[[#This Row],[17]]/SUM(OO[17])</f>
        <v>6.4705926956176352E-5</v>
      </c>
      <c r="T139" s="10">
        <f>3/24*OO[[#This Row],[76 (28JUN1985 09:00:00)-Water Temperature (C)]]*OO[[#This Row],[18]]/SUM(OO[18])</f>
        <v>6.7511482402195445E-5</v>
      </c>
      <c r="U139" s="10">
        <f>3/24*OO[[#This Row],[77 (28JUN1985 12:00:00)-Water Temperature (C)]]*OO[[#This Row],[19]]/SUM(OO[19])</f>
        <v>7.0926752845189053E-5</v>
      </c>
      <c r="V139" s="10">
        <f>3/24000000*OO[[#This Row],[78 (28JUN1985 15:00:00)-Water Temperature (C)]]*OO[[#This Row],[20]]</f>
        <v>6.8979462356999995E-5</v>
      </c>
      <c r="W139" s="10">
        <f>3/24000000*OO[[#This Row],[79 (28JUN1985 18:00:00)-Water Temperature (C)]]*OO[[#This Row],[21]]</f>
        <v>6.1957770506049998E-5</v>
      </c>
      <c r="X139" s="10">
        <f>3/24000000*OO[[#This Row],[80 (28JUN1985 21:00:00)-Water Temperature (C)]]*OO[[#This Row],[22]]</f>
        <v>5.3997116215200005E-5</v>
      </c>
      <c r="Y139" s="10">
        <f>3/24000000*OO[[#This Row],[81 (29JUN1985 00:00:00)-Water Temperature (C)]]*OO[[#This Row],[23]]</f>
        <v>4.7068007427374996E-5</v>
      </c>
      <c r="Z139" s="10">
        <f>3/24000000*OO[[#This Row],[82 (29JUN1985 03:00:00)-Water Temperature (C)]]*OO[[#This Row],[24]]</f>
        <v>4.1862831877587492E-5</v>
      </c>
      <c r="AA139" s="10">
        <f>3/24000000*OO[[#This Row],[83 (29JUN1985 06:00:00)-Water Temperature (C)]]*OO[[#This Row],[25]]</f>
        <v>3.6835707907875001E-5</v>
      </c>
      <c r="AB139" s="10">
        <f>3/24000000*OO[[#This Row],[84 (29JUN1985 09:00:00)-Water Temperature (C)]]*OO[[#This Row],[26]]</f>
        <v>3.3172469774999995E-5</v>
      </c>
      <c r="AC139" s="10">
        <f>3/24000000*OO[[#This Row],[85 (29JUN1985 12:00:00)-Water Temperature (C)]]*OO[[#This Row],[27]]</f>
        <v>3.0121004384624999E-5</v>
      </c>
      <c r="AD139" s="10">
        <f>3/24000000*OO[[#This Row],[86 (29JUN1985 15:00:00)-Water Temperature (C)]]*OO[[#This Row],[28]]</f>
        <v>2.6774029173272499E-5</v>
      </c>
      <c r="AE139" s="10">
        <f>3/24000000*OO[[#This Row],[88 (29JUN1985 21:00:00)-Water Temperature (C)]]*OO[[#This Row],[30]]</f>
        <v>1.9966507895129997E-5</v>
      </c>
      <c r="AF139" s="10">
        <f>3/24000000*OO[[#This Row],[88 (29JUN1985 21:00:00)-Water Temperature (C)]]*OO[[#This Row],[30]]</f>
        <v>1.9966507895129997E-5</v>
      </c>
      <c r="AG139" s="10">
        <f>3/24000000*OO[[#This Row],[89 (30JUN1985 00:00:00)-Water Temperature (C)]]*OO[[#This Row],[31]]</f>
        <v>1.7311322597748747E-5</v>
      </c>
      <c r="AH139" s="10">
        <f>3/24000000*OO[[#This Row],[90 (30JUN1985 03:00:00)-Water Temperature (C)]]*OO[[#This Row],[32]]</f>
        <v>1.5520084786255E-5</v>
      </c>
      <c r="AI139" s="10">
        <f>3/24000000*OO[[#This Row],[91 (30JUN1985 06:00:00)-Water Temperature (C)]]*OO[[#This Row],[33]]</f>
        <v>1.4179008551501249E-5</v>
      </c>
      <c r="AJ139" s="10">
        <f>3/24000000*OO[[#This Row],[92 (30JUN1985 09:00:00)-Water Temperature (C)]]*OO[[#This Row],[34]]</f>
        <v>1.3035231901754999E-5</v>
      </c>
      <c r="AK139" s="10">
        <f>3/24000000*OO[[#This Row],[93 (30JUN1985 12:00:00)-Water Temperature (C)]]*OO[[#This Row],[35]]</f>
        <v>1.191812976576E-5</v>
      </c>
      <c r="AL139" s="10">
        <f>3/24000000*OO[[#This Row],[94 (30JUN1985 15:00:00)-Water Temperature (C)]]*OO[[#This Row],[36]]</f>
        <v>1.0596091244849998E-5</v>
      </c>
      <c r="AM139" s="10">
        <f>3/24000000*OO[[#This Row],[95 (30JUN1985 18:00:00)-Water Temperature (C)]]*OO[[#This Row],[37]]</f>
        <v>9.1177687312249986E-6</v>
      </c>
      <c r="AN139" s="10">
        <f>3/24000000*OO[[#This Row],[96 (30JUN1985 21:00:00)-Water Temperature (C)]]*OO[[#This Row],[38]]</f>
        <v>7.7976285818362484E-6</v>
      </c>
      <c r="AO139" s="10">
        <f>3/24000000*OO[[#This Row],[97 (01JUL1985 00:00:00)-Water Temperature (C)]]*OO[[#This Row],[39]]</f>
        <v>6.7005054956324996E-6</v>
      </c>
      <c r="AP139" s="10">
        <f>3/24000000*OO[[#This Row],[98 (01JUL1985 03:00:00)-Water Temperature (C)]]*OO[[#This Row],[40]]</f>
        <v>5.8881172447912498E-6</v>
      </c>
      <c r="AQ139" s="10">
        <f>3/24000000*OO[[#This Row],[99 (01JUL1985 06:00:00)-Water Temperature (C)]]*OO[[#This Row],[41]]</f>
        <v>5.2192870386737494E-6</v>
      </c>
      <c r="AR139" s="10">
        <f>3/24000000*OO[[#This Row],[100 (01JUL1985 09:00:00)-Water Temperature (C)]]*OO[[#This Row],[42]]</f>
        <v>4.5934875650599994E-6</v>
      </c>
      <c r="AS139" s="10">
        <f>3/24000000*OO[[#This Row],[101 (01JUL1985 12:00:00)-Water Temperature (C)]]*OO[[#This Row],[43]]</f>
        <v>3.9380245749487504E-6</v>
      </c>
      <c r="AT139" s="10">
        <f>3/24000000*OO[[#This Row],[102 (01JUL1985 15:00:00)-Water Temperature (C)]]*OO[[#This Row],[44]]</f>
        <v>3.1800742844687495E-6</v>
      </c>
      <c r="AU139" s="10">
        <f>3/24000000*OO[[#This Row],[103 (01JUL1985 18:00:00)-Water Temperature (C)]]*OO[[#This Row],[45]]</f>
        <v>2.3940157309179999E-6</v>
      </c>
      <c r="AV139" s="10">
        <f>3/24000000*OO[[#This Row],[104 (01JUL1985 21:00:00)-Water Temperature (C)]]*OO[[#This Row],[46]]</f>
        <v>1.7089887761970002E-6</v>
      </c>
      <c r="AW139" s="10">
        <f>3/24000000*OO[[#This Row],[105 (02JUL1985 00:00:00)-Water Temperature (C)]]*OO[[#This Row],[47]]</f>
        <v>1.215568117708E-6</v>
      </c>
      <c r="AX139" s="10">
        <f>3/24000000*OO[[#This Row],[106 (02JUL1985 03:00:00)-Water Temperature (C)]]*OO[[#This Row],[48]]</f>
        <v>9.15128933024625E-7</v>
      </c>
      <c r="AY139" s="10">
        <f>3/24000000*OO[[#This Row],[107 (02JUL1985 06:00:00)-Water Temperature (C)]]*OO[[#This Row],[49]]</f>
        <v>7.4047391013899997E-7</v>
      </c>
      <c r="AZ139" s="10">
        <f>3/24000000*OO[[#This Row],[108 (02JUL1985 09:00:00)-Water Temperature (C)]]*OO[[#This Row],[50]]</f>
        <v>6.3978493689575003E-7</v>
      </c>
      <c r="BA139" s="10">
        <f>3/24000000*OO[[#This Row],[109 (02JUL1985 12:00:00)-Water Temperature (C)]]*OO[[#This Row],[51]]</f>
        <v>5.7327941652399995E-7</v>
      </c>
      <c r="BB139" s="10">
        <f>3/24000000*OO[[#This Row],[110 (02JUL1985 15:00:00)-Water Temperature (C)]]*OO[[#This Row],[52]]</f>
        <v>5.1301196053687487E-7</v>
      </c>
      <c r="BC139" s="10">
        <f>3/24000000*OO[[#This Row],[111 (02JUL1985 18:00:00)-Water Temperature (C)]]*OO[[#This Row],[53]]</f>
        <v>4.4477082720537496E-7</v>
      </c>
      <c r="BD139" s="10">
        <f>3/24000000*OO[[#This Row],[112 (02JUL1985 21:00:00)-Water Temperature (C)]]*OO[[#This Row],[54]]</f>
        <v>3.8150638239700004E-7</v>
      </c>
      <c r="BE139" s="10">
        <f>3/24000000*OO[[#This Row],[113 (03JUL1985 00:00:00)-Water Temperature (C)]]*OO[[#This Row],[55]]</f>
        <v>3.3055066704187502E-7</v>
      </c>
      <c r="BF139" s="10">
        <f>3/24000000*OO[[#This Row],[114 (03JUL1985 03:00:00)-Water Temperature (C)]]*OO[[#This Row],[56]]</f>
        <v>2.9675200371074997E-7</v>
      </c>
      <c r="BG139" s="10">
        <f>3/24000000*OO[[#This Row],[115 (03JUL1985 06:00:00)-Water Temperature (C)]]*OO[[#This Row],[57]]</f>
        <v>2.7808983487912496E-7</v>
      </c>
      <c r="BH139" s="10">
        <f>3/24000000*OO[[#This Row],[116 (03JUL1985 09:00:00)-Water Temperature (C)]]*OO[[#This Row],[58]]</f>
        <v>2.6997010944810002E-7</v>
      </c>
      <c r="BI139" s="10">
        <f>3/24000000*OO[[#This Row],[117 (03JUL1985 12:00:00)-Water Temperature (C)]]*OO[[#This Row],[59]]</f>
        <v>2.670510543877375E-7</v>
      </c>
      <c r="BJ139" s="10">
        <f>3/24000000*OO[[#This Row],[118 (03JUL1985 15:00:00)-Water Temperature (C)]]*OO[[#This Row],[60]]</f>
        <v>2.6191795528062498E-7</v>
      </c>
      <c r="BK139" s="10">
        <f>3/24000000*OO[[#This Row],[119 (03JUL1985 18:00:00)-Water Temperature (C)]]*OO[[#This Row],[61]]</f>
        <v>2.5121347356437502E-7</v>
      </c>
      <c r="BL139" s="10">
        <f>3/24000000*OO[[#This Row],[120 (03JUL1985 21:00:00)-Water Temperature (C)]]*OO[[#This Row],[62]]</f>
        <v>2.3784788856874998E-7</v>
      </c>
      <c r="BM139" s="10">
        <f>3/24000000*OO[[#This Row],[121 (04JUL1985 00:00:00)-Water Temperature (C)]]*OO[[#This Row],[63]]</f>
        <v>2.2421333795207499E-7</v>
      </c>
      <c r="BN139" s="10">
        <f>3/24000000*OO[[#This Row],[122 (04JUL1985 03:00:00)-Water Temperature (C)]]*OO[[#This Row],[64]]</f>
        <v>2.1677345028292499E-7</v>
      </c>
      <c r="BO139" s="10">
        <f>3/24000000*OO[[#This Row],[123 (04JUL1985 06:00:00)-Water Temperature (C)]]*OO[[#This Row],[65]]</f>
        <v>2.1208798390720003E-7</v>
      </c>
      <c r="BP139" s="10">
        <f>3/24000000*OO[[#This Row],[124 (04JUL1985 09:00:00)-Water Temperature (C)]]*OO[[#This Row],[66]]</f>
        <v>2.0875024985647503E-7</v>
      </c>
      <c r="BQ139" s="10">
        <f>3/24000000*OO[[#This Row],[125 (04JUL1985 12:00:00)-Water Temperature (C)]]*OO[[#This Row],[67]]</f>
        <v>2.0338710568379999E-7</v>
      </c>
      <c r="BR139" s="10">
        <f>3/24000000*OO[[#This Row],[126 (04JUL1985 15:00:00)-Water Temperature (C)]]*OO[[#This Row],[68]]</f>
        <v>1.9518978971154999E-7</v>
      </c>
      <c r="BS139" s="10">
        <f>3/24000000*OO[[#This Row],[127 (04JUL1985 18:00:00)-Water Temperature (C)]]*OO[[#This Row],[69]]</f>
        <v>1.8291765601383749E-7</v>
      </c>
      <c r="BT139" s="10">
        <f>3/24000000*OO[[#This Row],[128 (04JUL1985 21:00:00)-Water Temperature (C)]]*OO[[#This Row],[70]]</f>
        <v>1.6926892393949998E-7</v>
      </c>
      <c r="BU139" s="10">
        <f>3/24000000*OO[[#This Row],[129 (05JUL1985 00:00:00)-Water Temperature (C)]]*OO[[#This Row],[71]]</f>
        <v>1.571106240076E-7</v>
      </c>
      <c r="BV139" s="10">
        <f>3/24000000*OO[[#This Row],[130 (05JUL1985 03:00:00)-Water Temperature (C)]]*OO[[#This Row],[72]]</f>
        <v>1.5095849410337498E-7</v>
      </c>
      <c r="BW139" s="10">
        <f>3/24000000*OO[[#This Row],[131 (05JUL1985 06:00:00)-Water Temperature (C)]]*OO[[#This Row],[73]]</f>
        <v>1.4750104636708748E-7</v>
      </c>
      <c r="BX139" s="10">
        <f>3/24000000*OO[[#This Row],[132 (05JUL1985 09:00:00)-Water Temperature (C)]]*OO[[#This Row],[74]]</f>
        <v>1.4475998552106249E-7</v>
      </c>
      <c r="BY139" s="10">
        <f>3/24000000*OO[[#This Row],[133 (05JUL1985 12:00:00)-Water Temperature (C)]]*OO[[#This Row],[75]]</f>
        <v>1.4119366574636249E-7</v>
      </c>
      <c r="BZ139" s="10">
        <f>3/24000000*OO[[#This Row],[134 (05JUL1985 15:00:00)-Water Temperature (C)]]*OO[[#This Row],[76]]</f>
        <v>1.3410918070435E-7</v>
      </c>
      <c r="CA139" s="10">
        <f>3/24000000*OO[[#This Row],[135 (05JUL1985 18:00:00)-Water Temperature (C)]]*OO[[#This Row],[77]]</f>
        <v>1.2377994248256247E-7</v>
      </c>
      <c r="CB139" s="10">
        <f>3/24000000*OO[[#This Row],[136 (05JUL1985 21:00:00)-Water Temperature (C)]]*OO[[#This Row],[78]]</f>
        <v>1.1266585565840001E-7</v>
      </c>
      <c r="CC139" s="10">
        <f>3/24000000*OO[[#This Row],[137 (06JUL1985 00:00:00)-Water Temperature (C)]]*OO[[#This Row],[79]]</f>
        <v>1.0287149261908751E-7</v>
      </c>
      <c r="CD139" s="10">
        <f>3/24000000*OO[[#This Row],[138 (06JUL1985 03:00:00)-Water Temperature (C)]]*OO[[#This Row],[80]]</f>
        <v>9.6930953939049985E-8</v>
      </c>
      <c r="CE139" s="10">
        <f>3/24000000*OO[[#This Row],[139 (06JUL1985 06:00:00)-Water Temperature (C)]]*OO[[#This Row],[81]]</f>
        <v>9.3825398658875003E-8</v>
      </c>
      <c r="CF139" s="10">
        <f>3/24000000*OO[[#This Row],[140 (06JUL1985 09:00:00)-Water Temperature (C)]]*OO[[#This Row],[82]]</f>
        <v>9.2691279883312492E-8</v>
      </c>
      <c r="CG139" s="10">
        <f>3/24000000*OO[[#This Row],[141 (06JUL1985 12:00:00)-Water Temperature (C)]]*OO[[#This Row],[83]]</f>
        <v>9.1735634994299992E-8</v>
      </c>
      <c r="CH139" s="10">
        <f>3/24000000*OO[[#This Row],[142 (06JUL1985 15:00:00)-Water Temperature (C)]]*OO[[#This Row],[84]]</f>
        <v>8.9156304323812489E-8</v>
      </c>
      <c r="CI139" s="10">
        <f>3/24000000*OO[[#This Row],[143 (06JUL1985 18:00:00)-Water Temperature (C)]]*OO[[#This Row],[85]]</f>
        <v>8.43103207285625E-8</v>
      </c>
      <c r="CJ139" s="10">
        <f>3/24000000*OO[[#This Row],[144 (06JUL1985 21:00:00)-Water Temperature (C)]]*OO[[#This Row],[86]]</f>
        <v>7.8558129654050002E-8</v>
      </c>
      <c r="CK139" s="10">
        <f>3/24000000*OO[[#This Row],[145 (07JUL1985 00:00:00)-Water Temperature (C)]]*OO[[#This Row],[87]]</f>
        <v>7.2896160765599985E-8</v>
      </c>
      <c r="CL139" s="10">
        <f>3/24000000*OO[[#This Row],[146 (07JUL1985 03:00:00)-Water Temperature (C)]]*OO[[#This Row],[88]]</f>
        <v>6.9620326443750002E-8</v>
      </c>
      <c r="CM139" s="10">
        <f>3/24000000*OO[[#This Row],[147 (07JUL1985 06:00:00)-Water Temperature (C)]]*OO[[#This Row],[89]]</f>
        <v>6.720354531125E-8</v>
      </c>
      <c r="CN139" s="10">
        <f>3/24000000*OO[[#This Row],[148 (07JUL1985 09:00:00)-Water Temperature (C)]]*OO[[#This Row],[90]]</f>
        <v>6.4888465994062499E-8</v>
      </c>
      <c r="CO139" s="10">
        <f>3/24000000*OO[[#This Row],[149 (07JUL1985 12:00:00)-Water Temperature (C)]]*OO[[#This Row],[91]]</f>
        <v>6.2840619408887494E-8</v>
      </c>
      <c r="CP139" s="10">
        <f>3/24000000*OO[[#This Row],[150 (07JUL1985 15:00:00)-Water Temperature (C)]]*OO[[#This Row],[92]]</f>
        <v>6.0911179455937503E-8</v>
      </c>
      <c r="CQ139" s="10">
        <f>3/24000000*OO[[#This Row],[151 (07JUL1985 18:00:00)-Water Temperature (C)]]*OO[[#This Row],[93]]</f>
        <v>5.8065951446749998E-8</v>
      </c>
      <c r="CR139" s="10">
        <f>3/24000000*OO[[#This Row],[152 (07JUL1985 21:00:00)-Water Temperature (C)]]*OO[[#This Row],[94]]</f>
        <v>5.4538240223999993E-8</v>
      </c>
      <c r="CS139" s="10">
        <f>3/24000000*OO[[#This Row],[153 (08JUL1985 00:00:00)-Water Temperature (C)]]*OO[[#This Row],[95]]</f>
        <v>5.1353629695749999E-8</v>
      </c>
      <c r="CT139" s="10">
        <f>3/24000000*OO[[#This Row],[154 (08JUL1985 03:00:00)-Water Temperature (C)]]*OO[[#This Row],[96]]</f>
        <v>5.0030451371512496E-8</v>
      </c>
      <c r="CU139" s="10">
        <f>3/24000000*OO[[#This Row],[155 (08JUL1985 06:00:00)-Water Temperature (C)]]*OO[[#This Row],[97]]</f>
        <v>4.9676404793199991E-8</v>
      </c>
      <c r="CV139" s="10">
        <f>3/24000000*OO[[#This Row],[156 (08JUL1985 09:00:00)-Water Temperature (C)]]*OO[[#This Row],[98]]</f>
        <v>4.9247213204362497E-8</v>
      </c>
      <c r="CW139" s="10">
        <f>3/24000000*OO[[#This Row],[157 (08JUL1985 12:00:00)-Water Temperature (C)]]*OO[[#This Row],[99]]</f>
        <v>4.8676803011874991E-8</v>
      </c>
    </row>
    <row r="140" spans="1:101" x14ac:dyDescent="0.35">
      <c r="A140" t="s">
        <v>145</v>
      </c>
      <c r="B140">
        <v>899.03809999999999</v>
      </c>
      <c r="C140" s="10">
        <f>3/24*OO[[#This Row],[59 (26JUN1985 06:00:00)-Water Temperature (C)]]*OO[[#This Row],[1]]/SUM(OO[1])</f>
        <v>0</v>
      </c>
      <c r="D140" s="10">
        <f>3/24*OO[[#This Row],[60 (26JUN1985 09:00:00)-Water Temperature (C)]]*OO[[#This Row],[2]]/SUM(OO[2])</f>
        <v>0</v>
      </c>
      <c r="E140" s="10">
        <f>3/24*OO[[#This Row],[61 (26JUN1985 12:00:00)-Water Temperature (C)]]*OO[[#This Row],[3]]/SUM(OO[3])</f>
        <v>0</v>
      </c>
      <c r="F140" s="10">
        <f>3/24*OO[[#This Row],[62 (26JUN1985 15:00:00)-Water Temperature (C)]]*OO[[#This Row],[4]]/SUM(OO[4])</f>
        <v>1.7039650273178921E-35</v>
      </c>
      <c r="G140" s="10">
        <f>3/24*OO[[#This Row],[63 (26JUN1985 18:00:00)-Water Temperature (C)]]*OO[[#This Row],[5]]/SUM(OO[5])</f>
        <v>9.9520310506147454E-24</v>
      </c>
      <c r="H140" s="10">
        <f>3/24*OO[[#This Row],[64 (26JUN1985 21:00:00)-Water Temperature (C)]]*OO[[#This Row],[6]]/SUM(OO[6])</f>
        <v>7.0913846461078554E-12</v>
      </c>
      <c r="I140" s="10">
        <f>3/24*OO[[#This Row],[65 (27JUN1985 00:00:00)-Water Temperature (C)]]*OO[[#This Row],[7]]/SUM(OO[7])</f>
        <v>3.3027168126534429E-6</v>
      </c>
      <c r="J140" s="10">
        <f>3/24*OO[[#This Row],[66 (27JUN1985 03:00:00)-Water Temperature (C)]]*OO[[#This Row],[8]]/SUM(OO[8])</f>
        <v>9.7044971255456003E-4</v>
      </c>
      <c r="K140" s="10">
        <f>3/24*OO[[#This Row],[67 (27JUN1985 06:00:00)-Water Temperature (C)]]*OO[[#This Row],[9]]/SUM(OO[9])</f>
        <v>2.1088387370655166E-2</v>
      </c>
      <c r="L140" s="10">
        <f>3/24*OO[[#This Row],[68 (27JUN1985 09:00:00)-Water Temperature (C)]]*OO[[#This Row],[10]]/SUM(OO[10])</f>
        <v>8.6067127331821952E-2</v>
      </c>
      <c r="M140" s="10">
        <f>3/24*OO[[#This Row],[69 (27JUN1985 12:00:00)-Water Temperature (C)]]*OO[[#This Row],[11]]/SUM(OO[11])</f>
        <v>0.10683840486730596</v>
      </c>
      <c r="N140" s="10">
        <f>3/24*OO[[#This Row],[70 (27JUN1985 15:00:00)-Water Temperature (C)]]*OO[[#This Row],[12]]/SUM(OO[12])</f>
        <v>5.4706467935931875E-2</v>
      </c>
      <c r="O140" s="10">
        <f>3/24*OO[[#This Row],[71 (27JUN1985 18:00:00)-Water Temperature (C)]]*OO[[#This Row],[13]]/SUM(OO[13])</f>
        <v>1.4698718148580758E-2</v>
      </c>
      <c r="P140" s="10">
        <f>3/24*OO[[#This Row],[72 (27JUN1985 21:00:00)-Water Temperature (C)]]*OO[[#This Row],[14]]/SUM(OO[14])</f>
        <v>2.5831845623526441E-3</v>
      </c>
      <c r="Q140" s="10">
        <f>3/24*OO[[#This Row],[73 (28JUN1985 00:00:00)-Water Temperature (C)]]*OO[[#This Row],[15]]/SUM(OO[15])</f>
        <v>3.9016152482056909E-4</v>
      </c>
      <c r="R140" s="10">
        <f>3/24*OO[[#This Row],[74 (28JUN1985 03:00:00)-Water Temperature (C)]]*OO[[#This Row],[16]]/SUM(OO[16])</f>
        <v>9.7651474961914637E-5</v>
      </c>
      <c r="S140" s="10">
        <f>3/24*OO[[#This Row],[75 (28JUN1985 06:00:00)-Water Temperature (C)]]*OO[[#This Row],[17]]/SUM(OO[17])</f>
        <v>6.5851490340568337E-5</v>
      </c>
      <c r="T140" s="10">
        <f>3/24*OO[[#This Row],[76 (28JUN1985 09:00:00)-Water Temperature (C)]]*OO[[#This Row],[18]]/SUM(OO[18])</f>
        <v>6.7610344993951712E-5</v>
      </c>
      <c r="U140" s="10">
        <f>3/24*OO[[#This Row],[77 (28JUN1985 12:00:00)-Water Temperature (C)]]*OO[[#This Row],[19]]/SUM(OO[19])</f>
        <v>7.1365861779058411E-5</v>
      </c>
      <c r="V140" s="10">
        <f>3/24000000*OO[[#This Row],[78 (28JUN1985 15:00:00)-Water Temperature (C)]]*OO[[#This Row],[20]]</f>
        <v>6.9939770529487501E-5</v>
      </c>
      <c r="W140" s="10">
        <f>3/24000000*OO[[#This Row],[79 (28JUN1985 18:00:00)-Water Temperature (C)]]*OO[[#This Row],[21]]</f>
        <v>6.324081625729999E-5</v>
      </c>
      <c r="X140" s="10">
        <f>3/24000000*OO[[#This Row],[80 (28JUN1985 21:00:00)-Water Temperature (C)]]*OO[[#This Row],[22]]</f>
        <v>5.526029905199999E-5</v>
      </c>
      <c r="Y140" s="10">
        <f>3/24000000*OO[[#This Row],[81 (29JUN1985 00:00:00)-Water Temperature (C)]]*OO[[#This Row],[23]]</f>
        <v>4.8221383176324998E-5</v>
      </c>
      <c r="Z140" s="10">
        <f>3/24000000*OO[[#This Row],[82 (29JUN1985 03:00:00)-Water Temperature (C)]]*OO[[#This Row],[24]]</f>
        <v>4.2886200990949994E-5</v>
      </c>
      <c r="AA140" s="10">
        <f>3/24000000*OO[[#This Row],[83 (29JUN1985 06:00:00)-Water Temperature (C)]]*OO[[#This Row],[25]]</f>
        <v>3.7759167492287498E-5</v>
      </c>
      <c r="AB140" s="10">
        <f>3/24000000*OO[[#This Row],[84 (29JUN1985 09:00:00)-Water Temperature (C)]]*OO[[#This Row],[26]]</f>
        <v>3.3973515527875002E-5</v>
      </c>
      <c r="AC140" s="10">
        <f>3/24000000*OO[[#This Row],[85 (29JUN1985 12:00:00)-Water Temperature (C)]]*OO[[#This Row],[27]]</f>
        <v>3.084182025E-5</v>
      </c>
      <c r="AD140" s="10">
        <f>3/24000000*OO[[#This Row],[86 (29JUN1985 15:00:00)-Water Temperature (C)]]*OO[[#This Row],[28]]</f>
        <v>2.7461618239387497E-5</v>
      </c>
      <c r="AE140" s="10">
        <f>3/24000000*OO[[#This Row],[88 (29JUN1985 21:00:00)-Water Temperature (C)]]*OO[[#This Row],[30]]</f>
        <v>2.0553532408687498E-5</v>
      </c>
      <c r="AF140" s="10">
        <f>3/24000000*OO[[#This Row],[88 (29JUN1985 21:00:00)-Water Temperature (C)]]*OO[[#This Row],[30]]</f>
        <v>2.0553532408687498E-5</v>
      </c>
      <c r="AG140" s="10">
        <f>3/24000000*OO[[#This Row],[89 (30JUN1985 00:00:00)-Water Temperature (C)]]*OO[[#This Row],[31]]</f>
        <v>1.7848748365909999E-5</v>
      </c>
      <c r="AH140" s="10">
        <f>3/24000000*OO[[#This Row],[90 (30JUN1985 03:00:00)-Water Temperature (C)]]*OO[[#This Row],[32]]</f>
        <v>1.5993196294387497E-5</v>
      </c>
      <c r="AI140" s="10">
        <f>3/24000000*OO[[#This Row],[91 (30JUN1985 06:00:00)-Water Temperature (C)]]*OO[[#This Row],[33]]</f>
        <v>1.4596018565169998E-5</v>
      </c>
      <c r="AJ140" s="10">
        <f>3/24000000*OO[[#This Row],[92 (30JUN1985 09:00:00)-Water Temperature (C)]]*OO[[#This Row],[34]]</f>
        <v>1.3417595777013749E-5</v>
      </c>
      <c r="AK140" s="10">
        <f>3/24000000*OO[[#This Row],[93 (30JUN1985 12:00:00)-Water Temperature (C)]]*OO[[#This Row],[35]]</f>
        <v>1.2270718882485E-5</v>
      </c>
      <c r="AL140" s="10">
        <f>3/24000000*OO[[#This Row],[94 (30JUN1985 15:00:00)-Water Temperature (C)]]*OO[[#This Row],[36]]</f>
        <v>1.09269527587075E-5</v>
      </c>
      <c r="AM140" s="10">
        <f>3/24000000*OO[[#This Row],[95 (30JUN1985 18:00:00)-Water Temperature (C)]]*OO[[#This Row],[37]]</f>
        <v>9.4371725156249997E-6</v>
      </c>
      <c r="AN140" s="10">
        <f>3/24000000*OO[[#This Row],[96 (30JUN1985 21:00:00)-Water Temperature (C)]]*OO[[#This Row],[38]]</f>
        <v>8.0857699894312491E-6</v>
      </c>
      <c r="AO140" s="10">
        <f>3/24000000*OO[[#This Row],[97 (01JUL1985 00:00:00)-Water Temperature (C)]]*OO[[#This Row],[39]]</f>
        <v>6.9571205515687491E-6</v>
      </c>
      <c r="AP140" s="10">
        <f>3/24000000*OO[[#This Row],[98 (01JUL1985 03:00:00)-Water Temperature (C)]]*OO[[#This Row],[40]]</f>
        <v>6.1182260582450005E-6</v>
      </c>
      <c r="AQ140" s="10">
        <f>3/24000000*OO[[#This Row],[99 (01JUL1985 06:00:00)-Water Temperature (C)]]*OO[[#This Row],[41]]</f>
        <v>5.4189994353774996E-6</v>
      </c>
      <c r="AR140" s="10">
        <f>3/24000000*OO[[#This Row],[100 (01JUL1985 09:00:00)-Water Temperature (C)]]*OO[[#This Row],[42]]</f>
        <v>4.7787272799862496E-6</v>
      </c>
      <c r="AS140" s="10">
        <f>3/24000000*OO[[#This Row],[101 (01JUL1985 12:00:00)-Water Temperature (C)]]*OO[[#This Row],[43]]</f>
        <v>4.1125709000475E-6</v>
      </c>
      <c r="AT140" s="10">
        <f>3/24000000*OO[[#This Row],[102 (01JUL1985 15:00:00)-Water Temperature (C)]]*OO[[#This Row],[44]]</f>
        <v>3.3506883563674997E-6</v>
      </c>
      <c r="AU140" s="10">
        <f>3/24000000*OO[[#This Row],[103 (01JUL1985 18:00:00)-Water Temperature (C)]]*OO[[#This Row],[45]]</f>
        <v>2.5466420075442499E-6</v>
      </c>
      <c r="AV140" s="10">
        <f>3/24000000*OO[[#This Row],[104 (01JUL1985 21:00:00)-Water Temperature (C)]]*OO[[#This Row],[46]]</f>
        <v>1.8293906896319999E-6</v>
      </c>
      <c r="AW140" s="10">
        <f>3/24000000*OO[[#This Row],[105 (02JUL1985 00:00:00)-Water Temperature (C)]]*OO[[#This Row],[47]]</f>
        <v>1.3010346776339999E-6</v>
      </c>
      <c r="AX140" s="10">
        <f>3/24000000*OO[[#This Row],[106 (02JUL1985 03:00:00)-Water Temperature (C)]]*OO[[#This Row],[48]]</f>
        <v>9.7375364496000012E-7</v>
      </c>
      <c r="AY140" s="10">
        <f>3/24000000*OO[[#This Row],[107 (02JUL1985 06:00:00)-Water Temperature (C)]]*OO[[#This Row],[49]]</f>
        <v>7.80900639644E-7</v>
      </c>
      <c r="AZ140" s="10">
        <f>3/24000000*OO[[#This Row],[108 (02JUL1985 09:00:00)-Water Temperature (C)]]*OO[[#This Row],[50]]</f>
        <v>6.6942862881275001E-7</v>
      </c>
      <c r="BA140" s="10">
        <f>3/24000000*OO[[#This Row],[109 (02JUL1985 12:00:00)-Water Temperature (C)]]*OO[[#This Row],[51]]</f>
        <v>5.9698431986374992E-7</v>
      </c>
      <c r="BB140" s="10">
        <f>3/24000000*OO[[#This Row],[110 (02JUL1985 15:00:00)-Water Temperature (C)]]*OO[[#This Row],[52]]</f>
        <v>5.3321317047599996E-7</v>
      </c>
      <c r="BC140" s="10">
        <f>3/24000000*OO[[#This Row],[111 (02JUL1985 18:00:00)-Water Temperature (C)]]*OO[[#This Row],[53]]</f>
        <v>4.6307124822437496E-7</v>
      </c>
      <c r="BD140" s="10">
        <f>3/24000000*OO[[#This Row],[112 (02JUL1985 21:00:00)-Water Temperature (C)]]*OO[[#This Row],[54]]</f>
        <v>3.9740621325499994E-7</v>
      </c>
      <c r="BE140" s="10">
        <f>3/24000000*OO[[#This Row],[113 (03JUL1985 00:00:00)-Water Temperature (C)]]*OO[[#This Row],[55]]</f>
        <v>3.4396975704000001E-7</v>
      </c>
      <c r="BF140" s="10">
        <f>3/24000000*OO[[#This Row],[114 (03JUL1985 03:00:00)-Water Temperature (C)]]*OO[[#This Row],[56]]</f>
        <v>3.0803873899949996E-7</v>
      </c>
      <c r="BG140" s="10">
        <f>3/24000000*OO[[#This Row],[115 (03JUL1985 06:00:00)-Water Temperature (C)]]*OO[[#This Row],[57]]</f>
        <v>2.8766366138099999E-7</v>
      </c>
      <c r="BH140" s="10">
        <f>3/24000000*OO[[#This Row],[116 (03JUL1985 09:00:00)-Water Temperature (C)]]*OO[[#This Row],[58]]</f>
        <v>2.7799888538924997E-7</v>
      </c>
      <c r="BI140" s="10">
        <f>3/24000000*OO[[#This Row],[117 (03JUL1985 12:00:00)-Water Temperature (C)]]*OO[[#This Row],[59]]</f>
        <v>2.7429042239209997E-7</v>
      </c>
      <c r="BJ140" s="10">
        <f>3/24000000*OO[[#This Row],[118 (03JUL1985 15:00:00)-Water Temperature (C)]]*OO[[#This Row],[60]]</f>
        <v>2.6854012419889998E-7</v>
      </c>
      <c r="BK140" s="10">
        <f>3/24000000*OO[[#This Row],[119 (03JUL1985 18:00:00)-Water Temperature (C)]]*OO[[#This Row],[61]]</f>
        <v>2.579593898738E-7</v>
      </c>
      <c r="BL140" s="10">
        <f>3/24000000*OO[[#This Row],[120 (03JUL1985 21:00:00)-Water Temperature (C)]]*OO[[#This Row],[62]]</f>
        <v>2.4468853149082501E-7</v>
      </c>
      <c r="BM140" s="10">
        <f>3/24000000*OO[[#This Row],[121 (04JUL1985 00:00:00)-Water Temperature (C)]]*OO[[#This Row],[63]]</f>
        <v>2.3124730368543745E-7</v>
      </c>
      <c r="BN140" s="10">
        <f>3/24000000*OO[[#This Row],[122 (04JUL1985 03:00:00)-Water Temperature (C)]]*OO[[#This Row],[64]]</f>
        <v>2.2383358379367499E-7</v>
      </c>
      <c r="BO140" s="10">
        <f>3/24000000*OO[[#This Row],[123 (04JUL1985 06:00:00)-Water Temperature (C)]]*OO[[#This Row],[65]]</f>
        <v>2.188844516184E-7</v>
      </c>
      <c r="BP140" s="10">
        <f>3/24000000*OO[[#This Row],[124 (04JUL1985 09:00:00)-Water Temperature (C)]]*OO[[#This Row],[66]]</f>
        <v>2.1509269079674997E-7</v>
      </c>
      <c r="BQ140" s="10">
        <f>3/24000000*OO[[#This Row],[125 (04JUL1985 12:00:00)-Water Temperature (C)]]*OO[[#This Row],[67]]</f>
        <v>2.0931077402246251E-7</v>
      </c>
      <c r="BR140" s="10">
        <f>3/24000000*OO[[#This Row],[126 (04JUL1985 15:00:00)-Water Temperature (C)]]*OO[[#This Row],[68]]</f>
        <v>2.0086914751852501E-7</v>
      </c>
      <c r="BS140" s="10">
        <f>3/24000000*OO[[#This Row],[127 (04JUL1985 18:00:00)-Water Temperature (C)]]*OO[[#This Row],[69]]</f>
        <v>1.8861289496280002E-7</v>
      </c>
      <c r="BT140" s="10">
        <f>3/24000000*OO[[#This Row],[128 (04JUL1985 21:00:00)-Water Temperature (C)]]*OO[[#This Row],[70]]</f>
        <v>1.747907810009375E-7</v>
      </c>
      <c r="BU140" s="10">
        <f>3/24000000*OO[[#This Row],[129 (05JUL1985 00:00:00)-Water Temperature (C)]]*OO[[#This Row],[71]]</f>
        <v>1.622891710012E-7</v>
      </c>
      <c r="BV140" s="10">
        <f>3/24000000*OO[[#This Row],[130 (05JUL1985 03:00:00)-Water Temperature (C)]]*OO[[#This Row],[72]]</f>
        <v>1.5579905859235E-7</v>
      </c>
      <c r="BW140" s="10">
        <f>3/24000000*OO[[#This Row],[131 (05JUL1985 06:00:00)-Water Temperature (C)]]*OO[[#This Row],[73]]</f>
        <v>1.5200870289087497E-7</v>
      </c>
      <c r="BX140" s="10">
        <f>3/24000000*OO[[#This Row],[132 (05JUL1985 09:00:00)-Water Temperature (C)]]*OO[[#This Row],[74]]</f>
        <v>1.491182863164E-7</v>
      </c>
      <c r="BY140" s="10">
        <f>3/24000000*OO[[#This Row],[133 (05JUL1985 12:00:00)-Water Temperature (C)]]*OO[[#This Row],[75]]</f>
        <v>1.4549295932456249E-7</v>
      </c>
      <c r="BZ140" s="10">
        <f>3/24000000*OO[[#This Row],[134 (05JUL1985 15:00:00)-Water Temperature (C)]]*OO[[#This Row],[76]]</f>
        <v>1.3828858795185E-7</v>
      </c>
      <c r="CA140" s="10">
        <f>3/24000000*OO[[#This Row],[135 (05JUL1985 18:00:00)-Water Temperature (C)]]*OO[[#This Row],[77]]</f>
        <v>1.2795718926672499E-7</v>
      </c>
      <c r="CB140" s="10">
        <f>3/24000000*OO[[#This Row],[136 (05JUL1985 21:00:00)-Water Temperature (C)]]*OO[[#This Row],[78]]</f>
        <v>1.1662705236825E-7</v>
      </c>
      <c r="CC140" s="10">
        <f>3/24000000*OO[[#This Row],[137 (06JUL1985 00:00:00)-Water Temperature (C)]]*OO[[#This Row],[79]]</f>
        <v>1.0654757711504999E-7</v>
      </c>
      <c r="CD140" s="10">
        <f>3/24000000*OO[[#This Row],[138 (06JUL1985 03:00:00)-Water Temperature (C)]]*OO[[#This Row],[80]]</f>
        <v>1.00296594587475E-7</v>
      </c>
      <c r="CE140" s="10">
        <f>3/24000000*OO[[#This Row],[139 (06JUL1985 06:00:00)-Water Temperature (C)]]*OO[[#This Row],[81]]</f>
        <v>9.6856268669550001E-8</v>
      </c>
      <c r="CF140" s="10">
        <f>3/24000000*OO[[#This Row],[140 (06JUL1985 09:00:00)-Water Temperature (C)]]*OO[[#This Row],[82]]</f>
        <v>9.5446202955424985E-8</v>
      </c>
      <c r="CG140" s="10">
        <f>3/24000000*OO[[#This Row],[141 (06JUL1985 12:00:00)-Water Temperature (C)]]*OO[[#This Row],[83]]</f>
        <v>9.4321939950787501E-8</v>
      </c>
      <c r="CH140" s="10">
        <f>3/24000000*OO[[#This Row],[142 (06JUL1985 15:00:00)-Water Temperature (C)]]*OO[[#This Row],[84]]</f>
        <v>9.1631213491899998E-8</v>
      </c>
      <c r="CI140" s="10">
        <f>3/24000000*OO[[#This Row],[143 (06JUL1985 18:00:00)-Water Temperature (C)]]*OO[[#This Row],[85]]</f>
        <v>8.6819567536712484E-8</v>
      </c>
      <c r="CJ140" s="10">
        <f>3/24000000*OO[[#This Row],[144 (06JUL1985 21:00:00)-Water Temperature (C)]]*OO[[#This Row],[86]]</f>
        <v>8.102490765828749E-8</v>
      </c>
      <c r="CK140" s="10">
        <f>3/24000000*OO[[#This Row],[145 (07JUL1985 00:00:00)-Water Temperature (C)]]*OO[[#This Row],[87]]</f>
        <v>7.5280287590999986E-8</v>
      </c>
      <c r="CL140" s="10">
        <f>3/24000000*OO[[#This Row],[146 (07JUL1985 03:00:00)-Water Temperature (C)]]*OO[[#This Row],[88]]</f>
        <v>7.1886239596499997E-8</v>
      </c>
      <c r="CM140" s="10">
        <f>3/24000000*OO[[#This Row],[147 (07JUL1985 06:00:00)-Water Temperature (C)]]*OO[[#This Row],[89]]</f>
        <v>6.92183393727125E-8</v>
      </c>
      <c r="CN140" s="10">
        <f>3/24000000*OO[[#This Row],[148 (07JUL1985 09:00:00)-Water Temperature (C)]]*OO[[#This Row],[90]]</f>
        <v>6.6803567334437497E-8</v>
      </c>
      <c r="CO140" s="10">
        <f>3/24000000*OO[[#This Row],[149 (07JUL1985 12:00:00)-Water Temperature (C)]]*OO[[#This Row],[91]]</f>
        <v>6.4586047167999991E-8</v>
      </c>
      <c r="CP140" s="10">
        <f>3/24000000*OO[[#This Row],[150 (07JUL1985 15:00:00)-Water Temperature (C)]]*OO[[#This Row],[92]]</f>
        <v>6.2589090782249989E-8</v>
      </c>
      <c r="CQ140" s="10">
        <f>3/24000000*OO[[#This Row],[151 (07JUL1985 18:00:00)-Water Temperature (C)]]*OO[[#This Row],[93]]</f>
        <v>5.9779477738349996E-8</v>
      </c>
      <c r="CR140" s="10">
        <f>3/24000000*OO[[#This Row],[152 (07JUL1985 21:00:00)-Water Temperature (C)]]*OO[[#This Row],[94]]</f>
        <v>5.6232054299150008E-8</v>
      </c>
      <c r="CS140" s="10">
        <f>3/24000000*OO[[#This Row],[153 (08JUL1985 00:00:00)-Water Temperature (C)]]*OO[[#This Row],[95]]</f>
        <v>5.2962030486787497E-8</v>
      </c>
      <c r="CT140" s="10">
        <f>3/24000000*OO[[#This Row],[154 (08JUL1985 03:00:00)-Water Temperature (C)]]*OO[[#This Row],[96]]</f>
        <v>5.1607786192500002E-8</v>
      </c>
      <c r="CU140" s="10">
        <f>3/24000000*OO[[#This Row],[155 (08JUL1985 06:00:00)-Water Temperature (C)]]*OO[[#This Row],[97]]</f>
        <v>5.12184399123375E-8</v>
      </c>
      <c r="CV140" s="10">
        <f>3/24000000*OO[[#This Row],[156 (08JUL1985 09:00:00)-Water Temperature (C)]]*OO[[#This Row],[98]]</f>
        <v>5.0744126955700003E-8</v>
      </c>
      <c r="CW140" s="10">
        <f>3/24000000*OO[[#This Row],[157 (08JUL1985 12:00:00)-Water Temperature (C)]]*OO[[#This Row],[99]]</f>
        <v>5.0082000952112491E-8</v>
      </c>
    </row>
    <row r="141" spans="1:101" x14ac:dyDescent="0.35">
      <c r="A141" t="s">
        <v>146</v>
      </c>
      <c r="B141">
        <v>899.59280000000001</v>
      </c>
      <c r="C141" s="10">
        <f>3/24*OO[[#This Row],[59 (26JUN1985 06:00:00)-Water Temperature (C)]]*OO[[#This Row],[1]]/SUM(OO[1])</f>
        <v>0</v>
      </c>
      <c r="D141" s="10">
        <f>3/24*OO[[#This Row],[60 (26JUN1985 09:00:00)-Water Temperature (C)]]*OO[[#This Row],[2]]/SUM(OO[2])</f>
        <v>0</v>
      </c>
      <c r="E141" s="10">
        <f>3/24*OO[[#This Row],[61 (26JUN1985 12:00:00)-Water Temperature (C)]]*OO[[#This Row],[3]]/SUM(OO[3])</f>
        <v>0</v>
      </c>
      <c r="F141" s="10">
        <f>3/24*OO[[#This Row],[62 (26JUN1985 15:00:00)-Water Temperature (C)]]*OO[[#This Row],[4]]/SUM(OO[4])</f>
        <v>2.0287137479009584E-36</v>
      </c>
      <c r="G141" s="10">
        <f>3/24*OO[[#This Row],[63 (26JUN1985 18:00:00)-Water Temperature (C)]]*OO[[#This Row],[5]]/SUM(OO[5])</f>
        <v>1.365239291373184E-24</v>
      </c>
      <c r="H141" s="10">
        <f>3/24*OO[[#This Row],[64 (26JUN1985 21:00:00)-Water Temperature (C)]]*OO[[#This Row],[6]]/SUM(OO[6])</f>
        <v>8.8257434165352904E-13</v>
      </c>
      <c r="I141" s="10">
        <f>3/24*OO[[#This Row],[65 (27JUN1985 00:00:00)-Water Temperature (C)]]*OO[[#This Row],[7]]/SUM(OO[7])</f>
        <v>1.5008566445332036E-6</v>
      </c>
      <c r="J141" s="10">
        <f>3/24*OO[[#This Row],[66 (27JUN1985 03:00:00)-Water Temperature (C)]]*OO[[#This Row],[8]]/SUM(OO[8])</f>
        <v>5.6000287865336533E-4</v>
      </c>
      <c r="K141" s="10">
        <f>3/24*OO[[#This Row],[67 (27JUN1985 06:00:00)-Water Temperature (C)]]*OO[[#This Row],[9]]/SUM(OO[9])</f>
        <v>1.4045517146841026E-2</v>
      </c>
      <c r="L141" s="10">
        <f>3/24*OO[[#This Row],[68 (27JUN1985 09:00:00)-Water Temperature (C)]]*OO[[#This Row],[10]]/SUM(OO[10])</f>
        <v>6.3531132421179498E-2</v>
      </c>
      <c r="M141" s="10">
        <f>3/24*OO[[#This Row],[69 (27JUN1985 12:00:00)-Water Temperature (C)]]*OO[[#This Row],[11]]/SUM(OO[11])</f>
        <v>8.5172874808973426E-2</v>
      </c>
      <c r="N141" s="10">
        <f>3/24*OO[[#This Row],[70 (27JUN1985 15:00:00)-Water Temperature (C)]]*OO[[#This Row],[12]]/SUM(OO[12])</f>
        <v>4.6251051420530882E-2</v>
      </c>
      <c r="O141" s="10">
        <f>3/24*OO[[#This Row],[71 (27JUN1985 18:00:00)-Water Temperature (C)]]*OO[[#This Row],[13]]/SUM(OO[13])</f>
        <v>1.2973698120126664E-2</v>
      </c>
      <c r="P141" s="10">
        <f>3/24*OO[[#This Row],[72 (27JUN1985 21:00:00)-Water Temperature (C)]]*OO[[#This Row],[14]]/SUM(OO[14])</f>
        <v>2.3446362041128505E-3</v>
      </c>
      <c r="Q141" s="10">
        <f>3/24*OO[[#This Row],[73 (28JUN1985 00:00:00)-Water Temperature (C)]]*OO[[#This Row],[15]]/SUM(OO[15])</f>
        <v>3.5393225660627187E-4</v>
      </c>
      <c r="R141" s="10">
        <f>3/24*OO[[#This Row],[74 (28JUN1985 03:00:00)-Water Temperature (C)]]*OO[[#This Row],[16]]/SUM(OO[16])</f>
        <v>8.271708957360308E-5</v>
      </c>
      <c r="S141" s="10">
        <f>3/24*OO[[#This Row],[75 (28JUN1985 06:00:00)-Water Temperature (C)]]*OO[[#This Row],[17]]/SUM(OO[17])</f>
        <v>5.2379834900418902E-5</v>
      </c>
      <c r="T141" s="10">
        <f>3/24*OO[[#This Row],[76 (28JUN1985 09:00:00)-Water Temperature (C)]]*OO[[#This Row],[18]]/SUM(OO[18])</f>
        <v>5.3126123677554227E-5</v>
      </c>
      <c r="U141" s="10">
        <f>3/24*OO[[#This Row],[77 (28JUN1985 12:00:00)-Water Temperature (C)]]*OO[[#This Row],[19]]/SUM(OO[19])</f>
        <v>5.6193400954525558E-5</v>
      </c>
      <c r="V141" s="10">
        <f>3/24000000*OO[[#This Row],[78 (28JUN1985 15:00:00)-Water Temperature (C)]]*OO[[#This Row],[20]]</f>
        <v>5.5313927648987489E-5</v>
      </c>
      <c r="W141" s="10">
        <f>3/24000000*OO[[#This Row],[79 (28JUN1985 18:00:00)-Water Temperature (C)]]*OO[[#This Row],[21]]</f>
        <v>5.0213268199999991E-5</v>
      </c>
      <c r="X141" s="10">
        <f>3/24000000*OO[[#This Row],[80 (28JUN1985 21:00:00)-Water Temperature (C)]]*OO[[#This Row],[22]]</f>
        <v>4.3914692275049995E-5</v>
      </c>
      <c r="Y141" s="10">
        <f>3/24000000*OO[[#This Row],[81 (29JUN1985 00:00:00)-Water Temperature (C)]]*OO[[#This Row],[23]]</f>
        <v>3.8311060798150002E-5</v>
      </c>
      <c r="Z141" s="10">
        <f>3/24000000*OO[[#This Row],[82 (29JUN1985 03:00:00)-Water Temperature (C)]]*OO[[#This Row],[24]]</f>
        <v>3.4035521823000001E-5</v>
      </c>
      <c r="AA141" s="10">
        <f>3/24000000*OO[[#This Row],[83 (29JUN1985 06:00:00)-Water Temperature (C)]]*OO[[#This Row],[25]]</f>
        <v>2.9950836780037499E-5</v>
      </c>
      <c r="AB141" s="10">
        <f>3/24000000*OO[[#This Row],[84 (29JUN1985 09:00:00)-Water Temperature (C)]]*OO[[#This Row],[26]]</f>
        <v>2.6909496918612499E-5</v>
      </c>
      <c r="AC141" s="10">
        <f>3/24000000*OO[[#This Row],[85 (29JUN1985 12:00:00)-Water Temperature (C)]]*OO[[#This Row],[27]]</f>
        <v>2.4392610668519996E-5</v>
      </c>
      <c r="AD141" s="10">
        <f>3/24000000*OO[[#This Row],[86 (29JUN1985 15:00:00)-Water Temperature (C)]]*OO[[#This Row],[28]]</f>
        <v>2.1711754759012501E-5</v>
      </c>
      <c r="AE141" s="10">
        <f>3/24000000*OO[[#This Row],[88 (29JUN1985 21:00:00)-Water Temperature (C)]]*OO[[#This Row],[30]]</f>
        <v>1.6246748109730001E-5</v>
      </c>
      <c r="AF141" s="10">
        <f>3/24000000*OO[[#This Row],[88 (29JUN1985 21:00:00)-Water Temperature (C)]]*OO[[#This Row],[30]]</f>
        <v>1.6246748109730001E-5</v>
      </c>
      <c r="AG141" s="10">
        <f>3/24000000*OO[[#This Row],[89 (30JUN1985 00:00:00)-Water Temperature (C)]]*OO[[#This Row],[31]]</f>
        <v>1.4104006493429999E-5</v>
      </c>
      <c r="AH141" s="10">
        <f>3/24000000*OO[[#This Row],[90 (30JUN1985 03:00:00)-Water Temperature (C)]]*OO[[#This Row],[32]]</f>
        <v>1.2615046440176249E-5</v>
      </c>
      <c r="AI141" s="10">
        <f>3/24000000*OO[[#This Row],[91 (30JUN1985 06:00:00)-Water Temperature (C)]]*OO[[#This Row],[33]]</f>
        <v>1.1488566500649997E-5</v>
      </c>
      <c r="AJ141" s="10">
        <f>3/24000000*OO[[#This Row],[92 (30JUN1985 09:00:00)-Water Temperature (C)]]*OO[[#This Row],[34]]</f>
        <v>1.0546184959785E-5</v>
      </c>
      <c r="AK141" s="10">
        <f>3/24000000*OO[[#This Row],[93 (30JUN1985 12:00:00)-Water Temperature (C)]]*OO[[#This Row],[35]]</f>
        <v>9.6332696799899998E-6</v>
      </c>
      <c r="AL141" s="10">
        <f>3/24000000*OO[[#This Row],[94 (30JUN1985 15:00:00)-Water Temperature (C)]]*OO[[#This Row],[36]]</f>
        <v>8.5687838631199988E-6</v>
      </c>
      <c r="AM141" s="10">
        <f>3/24000000*OO[[#This Row],[95 (30JUN1985 18:00:00)-Water Temperature (C)]]*OO[[#This Row],[37]]</f>
        <v>7.4036597849999992E-6</v>
      </c>
      <c r="AN141" s="10">
        <f>3/24000000*OO[[#This Row],[96 (30JUN1985 21:00:00)-Water Temperature (C)]]*OO[[#This Row],[38]]</f>
        <v>6.3388965469949998E-6</v>
      </c>
      <c r="AO141" s="10">
        <f>3/24000000*OO[[#This Row],[97 (01JUL1985 00:00:00)-Water Temperature (C)]]*OO[[#This Row],[39]]</f>
        <v>5.4482168136824999E-6</v>
      </c>
      <c r="AP141" s="10">
        <f>3/24000000*OO[[#This Row],[98 (01JUL1985 03:00:00)-Water Temperature (C)]]*OO[[#This Row],[40]]</f>
        <v>4.7856350351249997E-6</v>
      </c>
      <c r="AQ141" s="10">
        <f>3/24000000*OO[[#This Row],[99 (01JUL1985 06:00:00)-Water Temperature (C)]]*OO[[#This Row],[41]]</f>
        <v>4.2291103523324996E-6</v>
      </c>
      <c r="AR141" s="10">
        <f>3/24000000*OO[[#This Row],[100 (01JUL1985 09:00:00)-Water Temperature (C)]]*OO[[#This Row],[42]]</f>
        <v>3.7285228563474998E-6</v>
      </c>
      <c r="AS141" s="10">
        <f>3/24000000*OO[[#This Row],[101 (01JUL1985 12:00:00)-Water Temperature (C)]]*OO[[#This Row],[43]]</f>
        <v>3.2126754987449994E-6</v>
      </c>
      <c r="AT141" s="10">
        <f>3/24000000*OO[[#This Row],[102 (01JUL1985 15:00:00)-Water Temperature (C)]]*OO[[#This Row],[44]]</f>
        <v>2.6304736709224998E-6</v>
      </c>
      <c r="AU141" s="10">
        <f>3/24000000*OO[[#This Row],[103 (01JUL1985 18:00:00)-Water Temperature (C)]]*OO[[#This Row],[45]]</f>
        <v>2.0107584298567499E-6</v>
      </c>
      <c r="AV141" s="10">
        <f>3/24000000*OO[[#This Row],[104 (01JUL1985 21:00:00)-Water Temperature (C)]]*OO[[#This Row],[46]]</f>
        <v>1.450117952938875E-6</v>
      </c>
      <c r="AW141" s="10">
        <f>3/24000000*OO[[#This Row],[105 (02JUL1985 00:00:00)-Water Temperature (C)]]*OO[[#This Row],[47]]</f>
        <v>1.03125972032325E-6</v>
      </c>
      <c r="AX141" s="10">
        <f>3/24000000*OO[[#This Row],[106 (02JUL1985 03:00:00)-Water Temperature (C)]]*OO[[#This Row],[48]]</f>
        <v>7.6903041398512501E-7</v>
      </c>
      <c r="AY141" s="10">
        <f>3/24000000*OO[[#This Row],[107 (02JUL1985 06:00:00)-Water Temperature (C)]]*OO[[#This Row],[49]]</f>
        <v>6.1306205575874999E-7</v>
      </c>
      <c r="AZ141" s="10">
        <f>3/24000000*OO[[#This Row],[108 (02JUL1985 09:00:00)-Water Temperature (C)]]*OO[[#This Row],[50]]</f>
        <v>5.2272327137287493E-7</v>
      </c>
      <c r="BA141" s="10">
        <f>3/24000000*OO[[#This Row],[109 (02JUL1985 12:00:00)-Water Temperature (C)]]*OO[[#This Row],[51]]</f>
        <v>4.6453724655012505E-7</v>
      </c>
      <c r="BB141" s="10">
        <f>3/24000000*OO[[#This Row],[110 (02JUL1985 15:00:00)-Water Temperature (C)]]*OO[[#This Row],[52]]</f>
        <v>4.1424594597924997E-7</v>
      </c>
      <c r="BC141" s="10">
        <f>3/24000000*OO[[#This Row],[111 (02JUL1985 18:00:00)-Water Temperature (C)]]*OO[[#This Row],[53]]</f>
        <v>3.6007489237500005E-7</v>
      </c>
      <c r="BD141" s="10">
        <f>3/24000000*OO[[#This Row],[112 (02JUL1985 21:00:00)-Water Temperature (C)]]*OO[[#This Row],[54]]</f>
        <v>3.0914228563224996E-7</v>
      </c>
      <c r="BE141" s="10">
        <f>3/24000000*OO[[#This Row],[113 (03JUL1985 00:00:00)-Water Temperature (C)]]*OO[[#This Row],[55]]</f>
        <v>2.6741299933212502E-7</v>
      </c>
      <c r="BF141" s="10">
        <f>3/24000000*OO[[#This Row],[114 (03JUL1985 03:00:00)-Water Temperature (C)]]*OO[[#This Row],[56]]</f>
        <v>2.3914708967812499E-7</v>
      </c>
      <c r="BG141" s="10">
        <f>3/24000000*OO[[#This Row],[115 (03JUL1985 06:00:00)-Water Temperature (C)]]*OO[[#This Row],[57]]</f>
        <v>2.2281081287360001E-7</v>
      </c>
      <c r="BH141" s="10">
        <f>3/24000000*OO[[#This Row],[116 (03JUL1985 09:00:00)-Water Temperature (C)]]*OO[[#This Row],[58]]</f>
        <v>2.14664592734375E-7</v>
      </c>
      <c r="BI141" s="10">
        <f>3/24000000*OO[[#This Row],[117 (03JUL1985 12:00:00)-Water Temperature (C)]]*OO[[#This Row],[59]]</f>
        <v>2.1139355384369997E-7</v>
      </c>
      <c r="BJ141" s="10">
        <f>3/24000000*OO[[#This Row],[118 (03JUL1985 15:00:00)-Water Temperature (C)]]*OO[[#This Row],[60]]</f>
        <v>2.0665738363504999E-7</v>
      </c>
      <c r="BK141" s="10">
        <f>3/24000000*OO[[#This Row],[119 (03JUL1985 18:00:00)-Water Temperature (C)]]*OO[[#This Row],[61]]</f>
        <v>1.9866864297085002E-7</v>
      </c>
      <c r="BL141" s="10">
        <f>3/24000000*OO[[#This Row],[120 (03JUL1985 21:00:00)-Water Temperature (C)]]*OO[[#This Row],[62]]</f>
        <v>1.8866111519559999E-7</v>
      </c>
      <c r="BM141" s="10">
        <f>3/24000000*OO[[#This Row],[121 (04JUL1985 00:00:00)-Water Temperature (C)]]*OO[[#This Row],[63]]</f>
        <v>1.7859684692047501E-7</v>
      </c>
      <c r="BN141" s="10">
        <f>3/24000000*OO[[#This Row],[122 (04JUL1985 03:00:00)-Water Temperature (C)]]*OO[[#This Row],[64]]</f>
        <v>1.7304038479192499E-7</v>
      </c>
      <c r="BO141" s="10">
        <f>3/24000000*OO[[#This Row],[123 (04JUL1985 06:00:00)-Water Temperature (C)]]*OO[[#This Row],[65]]</f>
        <v>1.6915413204567499E-7</v>
      </c>
      <c r="BP141" s="10">
        <f>3/24000000*OO[[#This Row],[124 (04JUL1985 09:00:00)-Water Temperature (C)]]*OO[[#This Row],[66]]</f>
        <v>1.6603101971100001E-7</v>
      </c>
      <c r="BQ141" s="10">
        <f>3/24000000*OO[[#This Row],[125 (04JUL1985 12:00:00)-Water Temperature (C)]]*OO[[#This Row],[67]]</f>
        <v>1.6138235121125E-7</v>
      </c>
      <c r="BR141" s="10">
        <f>3/24000000*OO[[#This Row],[126 (04JUL1985 15:00:00)-Water Temperature (C)]]*OO[[#This Row],[68]]</f>
        <v>1.5483337924400001E-7</v>
      </c>
      <c r="BS141" s="10">
        <f>3/24000000*OO[[#This Row],[127 (04JUL1985 18:00:00)-Water Temperature (C)]]*OO[[#This Row],[69]]</f>
        <v>1.4554056895822499E-7</v>
      </c>
      <c r="BT141" s="10">
        <f>3/24000000*OO[[#This Row],[128 (04JUL1985 21:00:00)-Water Temperature (C)]]*OO[[#This Row],[70]]</f>
        <v>1.350026831846E-7</v>
      </c>
      <c r="BU141" s="10">
        <f>3/24000000*OO[[#This Row],[129 (05JUL1985 00:00:00)-Water Temperature (C)]]*OO[[#This Row],[71]]</f>
        <v>1.2537938674031248E-7</v>
      </c>
      <c r="BV141" s="10">
        <f>3/24000000*OO[[#This Row],[130 (05JUL1985 03:00:00)-Water Temperature (C)]]*OO[[#This Row],[72]]</f>
        <v>1.2031580149874999E-7</v>
      </c>
      <c r="BW141" s="10">
        <f>3/24000000*OO[[#This Row],[131 (05JUL1985 06:00:00)-Water Temperature (C)]]*OO[[#This Row],[73]]</f>
        <v>1.172645297974125E-7</v>
      </c>
      <c r="BX141" s="10">
        <f>3/24000000*OO[[#This Row],[132 (05JUL1985 09:00:00)-Water Temperature (C)]]*OO[[#This Row],[74]]</f>
        <v>1.1499558371874998E-7</v>
      </c>
      <c r="BY141" s="10">
        <f>3/24000000*OO[[#This Row],[133 (05JUL1985 12:00:00)-Water Temperature (C)]]*OO[[#This Row],[75]]</f>
        <v>1.1220696096972498E-7</v>
      </c>
      <c r="BZ141" s="10">
        <f>3/24000000*OO[[#This Row],[134 (05JUL1985 15:00:00)-Water Temperature (C)]]*OO[[#This Row],[76]]</f>
        <v>1.0667265742224999E-7</v>
      </c>
      <c r="CA141" s="10">
        <f>3/24000000*OO[[#This Row],[135 (05JUL1985 18:00:00)-Water Temperature (C)]]*OO[[#This Row],[77]]</f>
        <v>9.8862449980899996E-8</v>
      </c>
      <c r="CB141" s="10">
        <f>3/24000000*OO[[#This Row],[136 (05JUL1985 21:00:00)-Water Temperature (C)]]*OO[[#This Row],[78]]</f>
        <v>9.0193929737099996E-8</v>
      </c>
      <c r="CC141" s="10">
        <f>3/24000000*OO[[#This Row],[137 (06JUL1985 00:00:00)-Water Temperature (C)]]*OO[[#This Row],[79]]</f>
        <v>8.2440618907424988E-8</v>
      </c>
      <c r="CD141" s="10">
        <f>3/24000000*OO[[#This Row],[138 (06JUL1985 03:00:00)-Water Temperature (C)]]*OO[[#This Row],[80]]</f>
        <v>7.7571652961350006E-8</v>
      </c>
      <c r="CE141" s="10">
        <f>3/24000000*OO[[#This Row],[139 (06JUL1985 06:00:00)-Water Temperature (C)]]*OO[[#This Row],[81]]</f>
        <v>7.48013117614125E-8</v>
      </c>
      <c r="CF141" s="10">
        <f>3/24000000*OO[[#This Row],[140 (06JUL1985 09:00:00)-Water Temperature (C)]]*OO[[#This Row],[82]]</f>
        <v>7.3588441914824999E-8</v>
      </c>
      <c r="CG141" s="10">
        <f>3/24000000*OO[[#This Row],[141 (06JUL1985 12:00:00)-Water Temperature (C)]]*OO[[#This Row],[83]]</f>
        <v>7.2638426741824998E-8</v>
      </c>
      <c r="CH141" s="10">
        <f>3/24000000*OO[[#This Row],[142 (06JUL1985 15:00:00)-Water Temperature (C)]]*OO[[#This Row],[84]]</f>
        <v>7.0531125097500005E-8</v>
      </c>
      <c r="CI141" s="10">
        <f>3/24000000*OO[[#This Row],[143 (06JUL1985 18:00:00)-Water Temperature (C)]]*OO[[#This Row],[85]]</f>
        <v>6.6903961307062498E-8</v>
      </c>
      <c r="CJ141" s="10">
        <f>3/24000000*OO[[#This Row],[144 (06JUL1985 21:00:00)-Water Temperature (C)]]*OO[[#This Row],[86]]</f>
        <v>6.2508002543774996E-8</v>
      </c>
      <c r="CK141" s="10">
        <f>3/24000000*OO[[#This Row],[145 (07JUL1985 00:00:00)-Water Temperature (C)]]*OO[[#This Row],[87]]</f>
        <v>5.8128652906749986E-8</v>
      </c>
      <c r="CL141" s="10">
        <f>3/24000000*OO[[#This Row],[146 (07JUL1985 03:00:00)-Water Temperature (C)]]*OO[[#This Row],[88]]</f>
        <v>5.5521229027874996E-8</v>
      </c>
      <c r="CM141" s="10">
        <f>3/24000000*OO[[#This Row],[147 (07JUL1985 06:00:00)-Water Temperature (C)]]*OO[[#This Row],[89]]</f>
        <v>5.3365447796500003E-8</v>
      </c>
      <c r="CN141" s="10">
        <f>3/24000000*OO[[#This Row],[148 (07JUL1985 09:00:00)-Water Temperature (C)]]*OO[[#This Row],[90]]</f>
        <v>5.1487369385512499E-8</v>
      </c>
      <c r="CO141" s="10">
        <f>3/24000000*OO[[#This Row],[149 (07JUL1985 12:00:00)-Water Temperature (C)]]*OO[[#This Row],[91]]</f>
        <v>4.9719283933224999E-8</v>
      </c>
      <c r="CP141" s="10">
        <f>3/24000000*OO[[#This Row],[150 (07JUL1985 15:00:00)-Water Temperature (C)]]*OO[[#This Row],[92]]</f>
        <v>4.8169286913324999E-8</v>
      </c>
      <c r="CQ141" s="10">
        <f>3/24000000*OO[[#This Row],[151 (07JUL1985 18:00:00)-Water Temperature (C)]]*OO[[#This Row],[93]]</f>
        <v>4.6060339391299995E-8</v>
      </c>
      <c r="CR141" s="10">
        <f>3/24000000*OO[[#This Row],[152 (07JUL1985 21:00:00)-Water Temperature (C)]]*OO[[#This Row],[94]]</f>
        <v>4.3374878622624998E-8</v>
      </c>
      <c r="CS141" s="10">
        <f>3/24000000*OO[[#This Row],[153 (08JUL1985 00:00:00)-Water Temperature (C)]]*OO[[#This Row],[95]]</f>
        <v>4.0863111010487498E-8</v>
      </c>
      <c r="CT141" s="10">
        <f>3/24000000*OO[[#This Row],[154 (08JUL1985 03:00:00)-Water Temperature (C)]]*OO[[#This Row],[96]]</f>
        <v>3.9832822442049997E-8</v>
      </c>
      <c r="CU141" s="10">
        <f>3/24000000*OO[[#This Row],[155 (08JUL1985 06:00:00)-Water Temperature (C)]]*OO[[#This Row],[97]]</f>
        <v>3.9520572345799993E-8</v>
      </c>
      <c r="CV141" s="10">
        <f>3/24000000*OO[[#This Row],[156 (08JUL1985 09:00:00)-Water Temperature (C)]]*OO[[#This Row],[98]]</f>
        <v>3.9137824388137502E-8</v>
      </c>
      <c r="CW141" s="10">
        <f>3/24000000*OO[[#This Row],[157 (08JUL1985 12:00:00)-Water Temperature (C)]]*OO[[#This Row],[99]]</f>
        <v>3.8586669617600002E-8</v>
      </c>
    </row>
    <row r="142" spans="1:101" x14ac:dyDescent="0.35">
      <c r="A142" t="s">
        <v>147</v>
      </c>
      <c r="B142">
        <v>907.05740000000003</v>
      </c>
      <c r="C142" s="10">
        <f>3/24*OO[[#This Row],[59 (26JUN1985 06:00:00)-Water Temperature (C)]]*OO[[#This Row],[1]]/SUM(OO[1])</f>
        <v>0</v>
      </c>
      <c r="D142" s="10">
        <f>3/24*OO[[#This Row],[60 (26JUN1985 09:00:00)-Water Temperature (C)]]*OO[[#This Row],[2]]/SUM(OO[2])</f>
        <v>0</v>
      </c>
      <c r="E142" s="10">
        <f>3/24*OO[[#This Row],[61 (26JUN1985 12:00:00)-Water Temperature (C)]]*OO[[#This Row],[3]]/SUM(OO[3])</f>
        <v>0</v>
      </c>
      <c r="F142" s="10">
        <f>3/24*OO[[#This Row],[62 (26JUN1985 15:00:00)-Water Temperature (C)]]*OO[[#This Row],[4]]/SUM(OO[4])</f>
        <v>2.0919433518976635E-37</v>
      </c>
      <c r="G142" s="10">
        <f>3/24*OO[[#This Row],[63 (26JUN1985 18:00:00)-Water Temperature (C)]]*OO[[#This Row],[5]]/SUM(OO[5])</f>
        <v>1.6502116444162239E-25</v>
      </c>
      <c r="H142" s="10">
        <f>3/24*OO[[#This Row],[64 (26JUN1985 21:00:00)-Water Temperature (C)]]*OO[[#This Row],[6]]/SUM(OO[6])</f>
        <v>8.815677474064892E-14</v>
      </c>
      <c r="I142" s="10">
        <f>3/24*OO[[#This Row],[65 (27JUN1985 00:00:00)-Water Temperature (C)]]*OO[[#This Row],[7]]/SUM(OO[7])</f>
        <v>7.4426531455092164E-7</v>
      </c>
      <c r="J142" s="10">
        <f>3/24*OO[[#This Row],[66 (27JUN1985 03:00:00)-Water Temperature (C)]]*OO[[#This Row],[8]]/SUM(OO[8])</f>
        <v>3.4826093658089154E-4</v>
      </c>
      <c r="K142" s="10">
        <f>3/24*OO[[#This Row],[67 (27JUN1985 06:00:00)-Water Temperature (C)]]*OO[[#This Row],[9]]/SUM(OO[9])</f>
        <v>1.0034402888831805E-2</v>
      </c>
      <c r="L142" s="10">
        <f>3/24*OO[[#This Row],[68 (27JUN1985 09:00:00)-Water Temperature (C)]]*OO[[#This Row],[10]]/SUM(OO[10])</f>
        <v>5.0280851103354146E-2</v>
      </c>
      <c r="M142" s="10">
        <f>3/24*OO[[#This Row],[69 (27JUN1985 12:00:00)-Water Temperature (C)]]*OO[[#This Row],[11]]/SUM(OO[11])</f>
        <v>7.2974906063991707E-2</v>
      </c>
      <c r="N142" s="10">
        <f>3/24*OO[[#This Row],[70 (27JUN1985 15:00:00)-Water Temperature (C)]]*OO[[#This Row],[12]]/SUM(OO[12])</f>
        <v>4.2167489620847244E-2</v>
      </c>
      <c r="O142" s="10">
        <f>3/24*OO[[#This Row],[71 (27JUN1985 18:00:00)-Water Temperature (C)]]*OO[[#This Row],[13]]/SUM(OO[13])</f>
        <v>1.2407487804955004E-2</v>
      </c>
      <c r="P142" s="10">
        <f>3/24*OO[[#This Row],[72 (27JUN1985 21:00:00)-Water Temperature (C)]]*OO[[#This Row],[14]]/SUM(OO[14])</f>
        <v>2.3098165616927784E-3</v>
      </c>
      <c r="Q142" s="10">
        <f>3/24*OO[[#This Row],[73 (28JUN1985 00:00:00)-Water Temperature (C)]]*OO[[#This Row],[15]]/SUM(OO[15])</f>
        <v>3.4964253571625326E-4</v>
      </c>
      <c r="R142" s="10">
        <f>3/24*OO[[#This Row],[74 (28JUN1985 03:00:00)-Water Temperature (C)]]*OO[[#This Row],[16]]/SUM(OO[16])</f>
        <v>7.6471139399295499E-5</v>
      </c>
      <c r="S142" s="10">
        <f>3/24*OO[[#This Row],[75 (28JUN1985 06:00:00)-Water Temperature (C)]]*OO[[#This Row],[17]]/SUM(OO[17])</f>
        <v>4.5051900334925042E-5</v>
      </c>
      <c r="T142" s="10">
        <f>3/24*OO[[#This Row],[76 (28JUN1985 09:00:00)-Water Temperature (C)]]*OO[[#This Row],[18]]/SUM(OO[18])</f>
        <v>4.4930288999054199E-5</v>
      </c>
      <c r="U142" s="10">
        <f>3/24*OO[[#This Row],[77 (28JUN1985 12:00:00)-Water Temperature (C)]]*OO[[#This Row],[19]]/SUM(OO[19])</f>
        <v>4.7586420650400866E-5</v>
      </c>
      <c r="V142" s="10">
        <f>3/24000000*OO[[#This Row],[78 (28JUN1985 15:00:00)-Water Temperature (C)]]*OO[[#This Row],[20]]</f>
        <v>4.7045481498400004E-5</v>
      </c>
      <c r="W142" s="10">
        <f>3/24000000*OO[[#This Row],[79 (28JUN1985 18:00:00)-Water Temperature (C)]]*OO[[#This Row],[21]]</f>
        <v>4.2884313973999995E-5</v>
      </c>
      <c r="X142" s="10">
        <f>3/24000000*OO[[#This Row],[80 (28JUN1985 21:00:00)-Water Temperature (C)]]*OO[[#This Row],[22]]</f>
        <v>3.7541158562624997E-5</v>
      </c>
      <c r="Y142" s="10">
        <f>3/24000000*OO[[#This Row],[81 (29JUN1985 00:00:00)-Water Temperature (C)]]*OO[[#This Row],[23]]</f>
        <v>3.2749945323999995E-5</v>
      </c>
      <c r="Z142" s="10">
        <f>3/24000000*OO[[#This Row],[82 (29JUN1985 03:00:00)-Water Temperature (C)]]*OO[[#This Row],[24]]</f>
        <v>2.9072534543625E-5</v>
      </c>
      <c r="AA142" s="10">
        <f>3/24000000*OO[[#This Row],[83 (29JUN1985 06:00:00)-Water Temperature (C)]]*OO[[#This Row],[25]]</f>
        <v>2.5574649737828752E-5</v>
      </c>
      <c r="AB142" s="10">
        <f>3/24000000*OO[[#This Row],[84 (29JUN1985 09:00:00)-Water Temperature (C)]]*OO[[#This Row],[26]]</f>
        <v>2.2954166604677493E-5</v>
      </c>
      <c r="AC142" s="10">
        <f>3/24000000*OO[[#This Row],[85 (29JUN1985 12:00:00)-Water Temperature (C)]]*OO[[#This Row],[27]]</f>
        <v>2.0776273653712499E-5</v>
      </c>
      <c r="AD142" s="10">
        <f>3/24000000*OO[[#This Row],[86 (29JUN1985 15:00:00)-Water Temperature (C)]]*OO[[#This Row],[28]]</f>
        <v>1.8484069162063749E-5</v>
      </c>
      <c r="AE142" s="10">
        <f>3/24000000*OO[[#This Row],[88 (29JUN1985 21:00:00)-Water Temperature (C)]]*OO[[#This Row],[30]]</f>
        <v>1.3828579176130001E-5</v>
      </c>
      <c r="AF142" s="10">
        <f>3/24000000*OO[[#This Row],[88 (29JUN1985 21:00:00)-Water Temperature (C)]]*OO[[#This Row],[30]]</f>
        <v>1.3828579176130001E-5</v>
      </c>
      <c r="AG142" s="10">
        <f>3/24000000*OO[[#This Row],[89 (30JUN1985 00:00:00)-Water Temperature (C)]]*OO[[#This Row],[31]]</f>
        <v>1.1997621140997498E-5</v>
      </c>
      <c r="AH142" s="10">
        <f>3/24000000*OO[[#This Row],[90 (30JUN1985 03:00:00)-Water Temperature (C)]]*OO[[#This Row],[32]]</f>
        <v>1.0720578260550001E-5</v>
      </c>
      <c r="AI142" s="10">
        <f>3/24000000*OO[[#This Row],[91 (30JUN1985 06:00:00)-Water Temperature (C)]]*OO[[#This Row],[33]]</f>
        <v>9.7463996151437503E-6</v>
      </c>
      <c r="AJ142" s="10">
        <f>3/24000000*OO[[#This Row],[92 (30JUN1985 09:00:00)-Water Temperature (C)]]*OO[[#This Row],[34]]</f>
        <v>8.9391151699125018E-6</v>
      </c>
      <c r="AK142" s="10">
        <f>3/24000000*OO[[#This Row],[93 (30JUN1985 12:00:00)-Water Temperature (C)]]*OO[[#This Row],[35]]</f>
        <v>8.1577964002300005E-6</v>
      </c>
      <c r="AL142" s="10">
        <f>3/24000000*OO[[#This Row],[94 (30JUN1985 15:00:00)-Water Temperature (C)]]*OO[[#This Row],[36]]</f>
        <v>7.2511281090824986E-6</v>
      </c>
      <c r="AM142" s="10">
        <f>3/24000000*OO[[#This Row],[95 (30JUN1985 18:00:00)-Water Temperature (C)]]*OO[[#This Row],[37]]</f>
        <v>6.2692261213637501E-6</v>
      </c>
      <c r="AN142" s="10">
        <f>3/24000000*OO[[#This Row],[96 (30JUN1985 21:00:00)-Water Temperature (C)]]*OO[[#This Row],[38]]</f>
        <v>5.3653730326774992E-6</v>
      </c>
      <c r="AO142" s="10">
        <f>3/24000000*OO[[#This Row],[97 (01JUL1985 00:00:00)-Water Temperature (C)]]*OO[[#This Row],[39]]</f>
        <v>4.6059250370349997E-6</v>
      </c>
      <c r="AP142" s="10">
        <f>3/24000000*OO[[#This Row],[98 (01JUL1985 03:00:00)-Water Temperature (C)]]*OO[[#This Row],[40]]</f>
        <v>4.0431890086600009E-6</v>
      </c>
      <c r="AQ142" s="10">
        <f>3/24000000*OO[[#This Row],[99 (01JUL1985 06:00:00)-Water Temperature (C)]]*OO[[#This Row],[41]]</f>
        <v>3.5660913954049998E-6</v>
      </c>
      <c r="AR142" s="10">
        <f>3/24000000*OO[[#This Row],[100 (01JUL1985 09:00:00)-Water Temperature (C)]]*OO[[#This Row],[42]]</f>
        <v>3.1431445660999996E-6</v>
      </c>
      <c r="AS142" s="10">
        <f>3/24000000*OO[[#This Row],[101 (01JUL1985 12:00:00)-Water Temperature (C)]]*OO[[#This Row],[43]]</f>
        <v>2.7120241287191245E-6</v>
      </c>
      <c r="AT142" s="10">
        <f>3/24000000*OO[[#This Row],[102 (01JUL1985 15:00:00)-Water Temperature (C)]]*OO[[#This Row],[44]]</f>
        <v>2.2324576960989996E-6</v>
      </c>
      <c r="AU142" s="10">
        <f>3/24000000*OO[[#This Row],[103 (01JUL1985 18:00:00)-Water Temperature (C)]]*OO[[#This Row],[45]]</f>
        <v>1.7176919237151248E-6</v>
      </c>
      <c r="AV142" s="10">
        <f>3/24000000*OO[[#This Row],[104 (01JUL1985 21:00:00)-Water Temperature (C)]]*OO[[#This Row],[46]]</f>
        <v>1.2448454639906249E-6</v>
      </c>
      <c r="AW142" s="10">
        <f>3/24000000*OO[[#This Row],[105 (02JUL1985 00:00:00)-Water Temperature (C)]]*OO[[#This Row],[47]]</f>
        <v>8.8577099232049987E-7</v>
      </c>
      <c r="AX142" s="10">
        <f>3/24000000*OO[[#This Row],[106 (02JUL1985 03:00:00)-Water Temperature (C)]]*OO[[#This Row],[48]]</f>
        <v>6.5820374951962501E-7</v>
      </c>
      <c r="AY142" s="10">
        <f>3/24000000*OO[[#This Row],[107 (02JUL1985 06:00:00)-Water Temperature (C)]]*OO[[#This Row],[49]]</f>
        <v>5.2134058071549997E-7</v>
      </c>
      <c r="AZ142" s="10">
        <f>3/24000000*OO[[#This Row],[108 (02JUL1985 09:00:00)-Water Temperature (C)]]*OO[[#This Row],[50]]</f>
        <v>4.4184454734524996E-7</v>
      </c>
      <c r="BA142" s="10">
        <f>3/24000000*OO[[#This Row],[109 (02JUL1985 12:00:00)-Water Temperature (C)]]*OO[[#This Row],[51]]</f>
        <v>3.9103802048587504E-7</v>
      </c>
      <c r="BB142" s="10">
        <f>3/24000000*OO[[#This Row],[110 (02JUL1985 15:00:00)-Water Temperature (C)]]*OO[[#This Row],[52]]</f>
        <v>3.4803701907199994E-7</v>
      </c>
      <c r="BC142" s="10">
        <f>3/24000000*OO[[#This Row],[111 (02JUL1985 18:00:00)-Water Temperature (C)]]*OO[[#This Row],[53]]</f>
        <v>3.0271601268E-7</v>
      </c>
      <c r="BD142" s="10">
        <f>3/24000000*OO[[#This Row],[112 (02JUL1985 21:00:00)-Water Temperature (C)]]*OO[[#This Row],[54]]</f>
        <v>2.6008089279039994E-7</v>
      </c>
      <c r="BE142" s="10">
        <f>3/24000000*OO[[#This Row],[113 (03JUL1985 00:00:00)-Water Temperature (C)]]*OO[[#This Row],[55]]</f>
        <v>2.2484814727402499E-7</v>
      </c>
      <c r="BF142" s="10">
        <f>3/24000000*OO[[#This Row],[114 (03JUL1985 03:00:00)-Water Temperature (C)]]*OO[[#This Row],[56]]</f>
        <v>2.0080195287194997E-7</v>
      </c>
      <c r="BG142" s="10">
        <f>3/24000000*OO[[#This Row],[115 (03JUL1985 06:00:00)-Water Temperature (C)]]*OO[[#This Row],[57]]</f>
        <v>1.8660578875022499E-7</v>
      </c>
      <c r="BH142" s="10">
        <f>3/24000000*OO[[#This Row],[116 (03JUL1985 09:00:00)-Water Temperature (C)]]*OO[[#This Row],[58]]</f>
        <v>1.7920492110290002E-7</v>
      </c>
      <c r="BI142" s="10">
        <f>3/24000000*OO[[#This Row],[117 (03JUL1985 12:00:00)-Water Temperature (C)]]*OO[[#This Row],[59]]</f>
        <v>1.7606952236527499E-7</v>
      </c>
      <c r="BJ142" s="10">
        <f>3/24000000*OO[[#This Row],[118 (03JUL1985 15:00:00)-Water Temperature (C)]]*OO[[#This Row],[60]]</f>
        <v>1.7188163584058751E-7</v>
      </c>
      <c r="BK142" s="10">
        <f>3/24000000*OO[[#This Row],[119 (03JUL1985 18:00:00)-Water Temperature (C)]]*OO[[#This Row],[61]]</f>
        <v>1.6532735827302499E-7</v>
      </c>
      <c r="BL142" s="10">
        <f>3/24000000*OO[[#This Row],[120 (03JUL1985 21:00:00)-Water Temperature (C)]]*OO[[#This Row],[62]]</f>
        <v>1.5719605587524996E-7</v>
      </c>
      <c r="BM142" s="10">
        <f>3/24000000*OO[[#This Row],[121 (04JUL1985 00:00:00)-Water Temperature (C)]]*OO[[#This Row],[63]]</f>
        <v>1.4906586312240002E-7</v>
      </c>
      <c r="BN142" s="10">
        <f>3/24000000*OO[[#This Row],[122 (04JUL1985 03:00:00)-Water Temperature (C)]]*OO[[#This Row],[64]]</f>
        <v>1.4463208321157499E-7</v>
      </c>
      <c r="BO142" s="10">
        <f>3/24000000*OO[[#This Row],[123 (04JUL1985 06:00:00)-Water Temperature (C)]]*OO[[#This Row],[65]]</f>
        <v>1.41339278985625E-7</v>
      </c>
      <c r="BP142" s="10">
        <f>3/24000000*OO[[#This Row],[124 (04JUL1985 09:00:00)-Water Temperature (C)]]*OO[[#This Row],[66]]</f>
        <v>1.3858554207222499E-7</v>
      </c>
      <c r="BQ142" s="10">
        <f>3/24000000*OO[[#This Row],[125 (04JUL1985 12:00:00)-Water Temperature (C)]]*OO[[#This Row],[67]]</f>
        <v>1.345261011677E-7</v>
      </c>
      <c r="BR142" s="10">
        <f>3/24000000*OO[[#This Row],[126 (04JUL1985 15:00:00)-Water Temperature (C)]]*OO[[#This Row],[68]]</f>
        <v>1.290395516652E-7</v>
      </c>
      <c r="BS142" s="10">
        <f>3/24000000*OO[[#This Row],[127 (04JUL1985 18:00:00)-Water Temperature (C)]]*OO[[#This Row],[69]]</f>
        <v>1.2141737439757499E-7</v>
      </c>
      <c r="BT142" s="10">
        <f>3/24000000*OO[[#This Row],[128 (04JUL1985 21:00:00)-Water Temperature (C)]]*OO[[#This Row],[70]]</f>
        <v>1.1276636836202501E-7</v>
      </c>
      <c r="BU142" s="10">
        <f>3/24000000*OO[[#This Row],[129 (05JUL1985 00:00:00)-Water Temperature (C)]]*OO[[#This Row],[71]]</f>
        <v>1.047592111815E-7</v>
      </c>
      <c r="BV142" s="10">
        <f>3/24000000*OO[[#This Row],[130 (05JUL1985 03:00:00)-Water Temperature (C)]]*OO[[#This Row],[72]]</f>
        <v>1.0049910223017499E-7</v>
      </c>
      <c r="BW142" s="10">
        <f>3/24000000*OO[[#This Row],[131 (05JUL1985 06:00:00)-Water Temperature (C)]]*OO[[#This Row],[73]]</f>
        <v>9.7825736380125014E-8</v>
      </c>
      <c r="BX142" s="10">
        <f>3/24000000*OO[[#This Row],[132 (05JUL1985 09:00:00)-Water Temperature (C)]]*OO[[#This Row],[74]]</f>
        <v>9.5904985571775002E-8</v>
      </c>
      <c r="BY142" s="10">
        <f>3/24000000*OO[[#This Row],[133 (05JUL1985 12:00:00)-Water Temperature (C)]]*OO[[#This Row],[75]]</f>
        <v>9.3574891541724994E-8</v>
      </c>
      <c r="BZ142" s="10">
        <f>3/24000000*OO[[#This Row],[134 (05JUL1985 15:00:00)-Water Temperature (C)]]*OO[[#This Row],[76]]</f>
        <v>8.8981532379749995E-8</v>
      </c>
      <c r="CA142" s="10">
        <f>3/24000000*OO[[#This Row],[135 (05JUL1985 18:00:00)-Water Temperature (C)]]*OO[[#This Row],[77]]</f>
        <v>8.2603658664112496E-8</v>
      </c>
      <c r="CB142" s="10">
        <f>3/24000000*OO[[#This Row],[136 (05JUL1985 21:00:00)-Water Temperature (C)]]*OO[[#This Row],[78]]</f>
        <v>7.5450558071249993E-8</v>
      </c>
      <c r="CC142" s="10">
        <f>3/24000000*OO[[#This Row],[137 (06JUL1985 00:00:00)-Water Temperature (C)]]*OO[[#This Row],[79]]</f>
        <v>6.8995812330549999E-8</v>
      </c>
      <c r="CD142" s="10">
        <f>3/24000000*OO[[#This Row],[138 (06JUL1985 03:00:00)-Water Temperature (C)]]*OO[[#This Row],[80]]</f>
        <v>6.4906989990899985E-8</v>
      </c>
      <c r="CE142" s="10">
        <f>3/24000000*OO[[#This Row],[139 (06JUL1985 06:00:00)-Water Temperature (C)]]*OO[[#This Row],[81]]</f>
        <v>6.2486832080399992E-8</v>
      </c>
      <c r="CF142" s="10">
        <f>3/24000000*OO[[#This Row],[140 (06JUL1985 09:00:00)-Water Temperature (C)]]*OO[[#This Row],[82]]</f>
        <v>6.1361639317874992E-8</v>
      </c>
      <c r="CG142" s="10">
        <f>3/24000000*OO[[#This Row],[141 (06JUL1985 12:00:00)-Water Temperature (C)]]*OO[[#This Row],[83]]</f>
        <v>6.04919949942E-8</v>
      </c>
      <c r="CH142" s="10">
        <f>3/24000000*OO[[#This Row],[142 (06JUL1985 15:00:00)-Water Temperature (C)]]*OO[[#This Row],[84]]</f>
        <v>5.8702346602549992E-8</v>
      </c>
      <c r="CI142" s="10">
        <f>3/24000000*OO[[#This Row],[143 (06JUL1985 18:00:00)-Water Temperature (C)]]*OO[[#This Row],[85]]</f>
        <v>5.5740322528799994E-8</v>
      </c>
      <c r="CJ142" s="10">
        <f>3/24000000*OO[[#This Row],[144 (06JUL1985 21:00:00)-Water Temperature (C)]]*OO[[#This Row],[86]]</f>
        <v>5.2147060354749994E-8</v>
      </c>
      <c r="CK142" s="10">
        <f>3/24000000*OO[[#This Row],[145 (07JUL1985 00:00:00)-Water Temperature (C)]]*OO[[#This Row],[87]]</f>
        <v>4.8538265853550002E-8</v>
      </c>
      <c r="CL142" s="10">
        <f>3/24000000*OO[[#This Row],[146 (07JUL1985 03:00:00)-Water Temperature (C)]]*OO[[#This Row],[88]]</f>
        <v>4.6383381665749995E-8</v>
      </c>
      <c r="CM142" s="10">
        <f>3/24000000*OO[[#This Row],[147 (07JUL1985 06:00:00)-Water Temperature (C)]]*OO[[#This Row],[89]]</f>
        <v>4.4506182916687504E-8</v>
      </c>
      <c r="CN142" s="10">
        <f>3/24000000*OO[[#This Row],[148 (07JUL1985 09:00:00)-Water Temperature (C)]]*OO[[#This Row],[90]]</f>
        <v>4.2914156592937495E-8</v>
      </c>
      <c r="CO142" s="10">
        <f>3/24000000*OO[[#This Row],[149 (07JUL1985 12:00:00)-Water Temperature (C)]]*OO[[#This Row],[91]]</f>
        <v>4.1380938792375002E-8</v>
      </c>
      <c r="CP142" s="10">
        <f>3/24000000*OO[[#This Row],[150 (07JUL1985 15:00:00)-Water Temperature (C)]]*OO[[#This Row],[92]]</f>
        <v>4.0085441750212492E-8</v>
      </c>
      <c r="CQ142" s="10">
        <f>3/24000000*OO[[#This Row],[151 (07JUL1985 18:00:00)-Water Temperature (C)]]*OO[[#This Row],[93]]</f>
        <v>3.83703994455125E-8</v>
      </c>
      <c r="CR142" s="10">
        <f>3/24000000*OO[[#This Row],[152 (07JUL1985 21:00:00)-Water Temperature (C)]]*OO[[#This Row],[94]]</f>
        <v>3.6182149760400003E-8</v>
      </c>
      <c r="CS142" s="10">
        <f>3/24000000*OO[[#This Row],[153 (08JUL1985 00:00:00)-Water Temperature (C)]]*OO[[#This Row],[95]]</f>
        <v>3.4093051713374999E-8</v>
      </c>
      <c r="CT142" s="10">
        <f>3/24000000*OO[[#This Row],[154 (08JUL1985 03:00:00)-Water Temperature (C)]]*OO[[#This Row],[96]]</f>
        <v>3.3247860625899997E-8</v>
      </c>
      <c r="CU142" s="10">
        <f>3/24000000*OO[[#This Row],[155 (08JUL1985 06:00:00)-Water Temperature (C)]]*OO[[#This Row],[97]]</f>
        <v>3.2975780167999998E-8</v>
      </c>
      <c r="CV142" s="10">
        <f>3/24000000*OO[[#This Row],[156 (08JUL1985 09:00:00)-Water Temperature (C)]]*OO[[#This Row],[98]]</f>
        <v>3.2641805383424997E-8</v>
      </c>
      <c r="CW142" s="10">
        <f>3/24000000*OO[[#This Row],[157 (08JUL1985 12:00:00)-Water Temperature (C)]]*OO[[#This Row],[99]]</f>
        <v>3.2149545006374992E-8</v>
      </c>
    </row>
    <row r="143" spans="1:101" x14ac:dyDescent="0.35">
      <c r="A143" t="s">
        <v>148</v>
      </c>
      <c r="B143">
        <v>885.16060000000004</v>
      </c>
      <c r="C143" s="10">
        <f>3/24*OO[[#This Row],[59 (26JUN1985 06:00:00)-Water Temperature (C)]]*OO[[#This Row],[1]]/SUM(OO[1])</f>
        <v>0</v>
      </c>
      <c r="D143" s="10">
        <f>3/24*OO[[#This Row],[60 (26JUN1985 09:00:00)-Water Temperature (C)]]*OO[[#This Row],[2]]/SUM(OO[2])</f>
        <v>0</v>
      </c>
      <c r="E143" s="10">
        <f>3/24*OO[[#This Row],[61 (26JUN1985 12:00:00)-Water Temperature (C)]]*OO[[#This Row],[3]]/SUM(OO[3])</f>
        <v>0</v>
      </c>
      <c r="F143" s="10">
        <f>3/24*OO[[#This Row],[62 (26JUN1985 15:00:00)-Water Temperature (C)]]*OO[[#This Row],[4]]/SUM(OO[4])</f>
        <v>4.0481954991648437E-38</v>
      </c>
      <c r="G143" s="10">
        <f>3/24*OO[[#This Row],[63 (26JUN1985 18:00:00)-Water Temperature (C)]]*OO[[#This Row],[5]]/SUM(OO[5])</f>
        <v>3.3602346972497896E-26</v>
      </c>
      <c r="H143" s="10">
        <f>3/24*OO[[#This Row],[64 (26JUN1985 21:00:00)-Water Temperature (C)]]*OO[[#This Row],[6]]/SUM(OO[6])</f>
        <v>1.6700583136556108E-14</v>
      </c>
      <c r="I143" s="10">
        <f>3/24*OO[[#This Row],[65 (27JUN1985 00:00:00)-Water Temperature (C)]]*OO[[#This Row],[7]]/SUM(OO[7])</f>
        <v>5.1008595599292334E-7</v>
      </c>
      <c r="J143" s="10">
        <f>3/24*OO[[#This Row],[66 (27JUN1985 03:00:00)-Water Temperature (C)]]*OO[[#This Row],[8]]/SUM(OO[8])</f>
        <v>3.0985938108071934E-4</v>
      </c>
      <c r="K143" s="10">
        <f>3/24*OO[[#This Row],[67 (27JUN1985 06:00:00)-Water Temperature (C)]]*OO[[#This Row],[9]]/SUM(OO[9])</f>
        <v>1.0501391800289231E-2</v>
      </c>
      <c r="L143" s="10">
        <f>3/24*OO[[#This Row],[68 (27JUN1985 09:00:00)-Water Temperature (C)]]*OO[[#This Row],[10]]/SUM(OO[10])</f>
        <v>5.9531809861959092E-2</v>
      </c>
      <c r="M143" s="10">
        <f>3/24*OO[[#This Row],[69 (27JUN1985 12:00:00)-Water Temperature (C)]]*OO[[#This Row],[11]]/SUM(OO[11])</f>
        <v>9.5226151076780022E-2</v>
      </c>
      <c r="N143" s="10">
        <f>3/24*OO[[#This Row],[70 (27JUN1985 15:00:00)-Water Temperature (C)]]*OO[[#This Row],[12]]/SUM(OO[12])</f>
        <v>5.9616825172810417E-2</v>
      </c>
      <c r="O143" s="10">
        <f>3/24*OO[[#This Row],[71 (27JUN1985 18:00:00)-Water Temperature (C)]]*OO[[#This Row],[13]]/SUM(OO[13])</f>
        <v>1.8686735183228994E-2</v>
      </c>
      <c r="P143" s="10">
        <f>3/24*OO[[#This Row],[72 (27JUN1985 21:00:00)-Water Temperature (C)]]*OO[[#This Row],[14]]/SUM(OO[14])</f>
        <v>3.6345572651807216E-3</v>
      </c>
      <c r="Q143" s="10">
        <f>3/24*OO[[#This Row],[73 (28JUN1985 00:00:00)-Water Temperature (C)]]*OO[[#This Row],[15]]/SUM(OO[15])</f>
        <v>5.5702160855331049E-4</v>
      </c>
      <c r="R143" s="10">
        <f>3/24*OO[[#This Row],[74 (28JUN1985 03:00:00)-Water Temperature (C)]]*OO[[#This Row],[16]]/SUM(OO[16])</f>
        <v>1.1311196559633672E-4</v>
      </c>
      <c r="S143" s="10">
        <f>3/24*OO[[#This Row],[75 (28JUN1985 06:00:00)-Water Temperature (C)]]*OO[[#This Row],[17]]/SUM(OO[17])</f>
        <v>6.0345022048129048E-5</v>
      </c>
      <c r="T143" s="10">
        <f>3/24*OO[[#This Row],[76 (28JUN1985 09:00:00)-Water Temperature (C)]]*OO[[#This Row],[18]]/SUM(OO[18])</f>
        <v>5.8771083172690228E-5</v>
      </c>
      <c r="U143" s="10">
        <f>3/24*OO[[#This Row],[77 (28JUN1985 12:00:00)-Water Temperature (C)]]*OO[[#This Row],[19]]/SUM(OO[19])</f>
        <v>6.2469215696092607E-5</v>
      </c>
      <c r="V143" s="10">
        <f>3/24000000*OO[[#This Row],[78 (28JUN1985 15:00:00)-Water Temperature (C)]]*OO[[#This Row],[20]]</f>
        <v>6.2337049919199995E-5</v>
      </c>
      <c r="W143" s="10">
        <f>3/24000000*OO[[#This Row],[79 (28JUN1985 18:00:00)-Water Temperature (C)]]*OO[[#This Row],[21]]</f>
        <v>5.7361475448074996E-5</v>
      </c>
      <c r="X143" s="10">
        <f>3/24000000*OO[[#This Row],[80 (28JUN1985 21:00:00)-Water Temperature (C)]]*OO[[#This Row],[22]]</f>
        <v>5.0505195695437494E-5</v>
      </c>
      <c r="Y143" s="10">
        <f>3/24000000*OO[[#This Row],[81 (29JUN1985 00:00:00)-Water Temperature (C)]]*OO[[#This Row],[23]]</f>
        <v>4.4230936521187499E-5</v>
      </c>
      <c r="Z143" s="10">
        <f>3/24000000*OO[[#This Row],[82 (29JUN1985 03:00:00)-Water Temperature (C)]]*OO[[#This Row],[24]]</f>
        <v>3.9384543569675004E-5</v>
      </c>
      <c r="AA143" s="10">
        <f>3/24000000*OO[[#This Row],[83 (29JUN1985 06:00:00)-Water Temperature (C)]]*OO[[#This Row],[25]]</f>
        <v>3.4744055160849993E-5</v>
      </c>
      <c r="AB143" s="10">
        <f>3/24000000*OO[[#This Row],[84 (29JUN1985 09:00:00)-Water Temperature (C)]]*OO[[#This Row],[26]]</f>
        <v>3.125188086987499E-5</v>
      </c>
      <c r="AC143" s="10">
        <f>3/24000000*OO[[#This Row],[85 (29JUN1985 12:00:00)-Water Temperature (C)]]*OO[[#This Row],[27]]</f>
        <v>2.8341392846549994E-5</v>
      </c>
      <c r="AD143" s="10">
        <f>3/24000000*OO[[#This Row],[86 (29JUN1985 15:00:00)-Water Temperature (C)]]*OO[[#This Row],[28]]</f>
        <v>2.5316404302468752E-5</v>
      </c>
      <c r="AE143" s="10">
        <f>3/24000000*OO[[#This Row],[88 (29JUN1985 21:00:00)-Water Temperature (C)]]*OO[[#This Row],[30]]</f>
        <v>1.911080512290875E-5</v>
      </c>
      <c r="AF143" s="10">
        <f>3/24000000*OO[[#This Row],[88 (29JUN1985 21:00:00)-Water Temperature (C)]]*OO[[#This Row],[30]]</f>
        <v>1.911080512290875E-5</v>
      </c>
      <c r="AG143" s="10">
        <f>3/24000000*OO[[#This Row],[89 (30JUN1985 00:00:00)-Water Temperature (C)]]*OO[[#This Row],[31]]</f>
        <v>1.6634984366549997E-5</v>
      </c>
      <c r="AH143" s="10">
        <f>3/24000000*OO[[#This Row],[90 (30JUN1985 03:00:00)-Water Temperature (C)]]*OO[[#This Row],[32]]</f>
        <v>1.4910224990025E-5</v>
      </c>
      <c r="AI143" s="10">
        <f>3/24000000*OO[[#This Row],[91 (30JUN1985 06:00:00)-Water Temperature (C)]]*OO[[#This Row],[33]]</f>
        <v>1.3581498776466249E-5</v>
      </c>
      <c r="AJ143" s="10">
        <f>3/24000000*OO[[#This Row],[92 (30JUN1985 09:00:00)-Water Temperature (C)]]*OO[[#This Row],[34]]</f>
        <v>1.2489586418640001E-5</v>
      </c>
      <c r="AK143" s="10">
        <f>3/24000000*OO[[#This Row],[93 (30JUN1985 12:00:00)-Water Temperature (C)]]*OO[[#This Row],[35]]</f>
        <v>1.1440041755556248E-5</v>
      </c>
      <c r="AL143" s="10">
        <f>3/24000000*OO[[#This Row],[94 (30JUN1985 15:00:00)-Water Temperature (C)]]*OO[[#This Row],[36]]</f>
        <v>1.0214949390725001E-5</v>
      </c>
      <c r="AM143" s="10">
        <f>3/24000000*OO[[#This Row],[95 (30JUN1985 18:00:00)-Water Temperature (C)]]*OO[[#This Row],[37]]</f>
        <v>8.8843747863749999E-6</v>
      </c>
      <c r="AN143" s="10">
        <f>3/24000000*OO[[#This Row],[96 (30JUN1985 21:00:00)-Water Temperature (C)]]*OO[[#This Row],[38]]</f>
        <v>7.6409939527937481E-6</v>
      </c>
      <c r="AO143" s="10">
        <f>3/24000000*OO[[#This Row],[97 (01JUL1985 00:00:00)-Water Temperature (C)]]*OO[[#This Row],[39]]</f>
        <v>6.5814505251000003E-6</v>
      </c>
      <c r="AP143" s="10">
        <f>3/24000000*OO[[#This Row],[98 (01JUL1985 03:00:00)-Water Temperature (C)]]*OO[[#This Row],[40]]</f>
        <v>5.7948938630625005E-6</v>
      </c>
      <c r="AQ143" s="10">
        <f>3/24000000*OO[[#This Row],[99 (01JUL1985 06:00:00)-Water Temperature (C)]]*OO[[#This Row],[41]]</f>
        <v>5.1229274556374997E-6</v>
      </c>
      <c r="AR143" s="10">
        <f>3/24000000*OO[[#This Row],[100 (01JUL1985 09:00:00)-Water Temperature (C)]]*OO[[#This Row],[42]]</f>
        <v>4.5246574268187501E-6</v>
      </c>
      <c r="AS143" s="10">
        <f>3/24000000*OO[[#This Row],[101 (01JUL1985 12:00:00)-Water Temperature (C)]]*OO[[#This Row],[43]]</f>
        <v>3.924621233527499E-6</v>
      </c>
      <c r="AT143" s="10">
        <f>3/24000000*OO[[#This Row],[102 (01JUL1985 15:00:00)-Water Temperature (C)]]*OO[[#This Row],[44]]</f>
        <v>3.2593196571550002E-6</v>
      </c>
      <c r="AU143" s="10">
        <f>3/24000000*OO[[#This Row],[103 (01JUL1985 18:00:00)-Water Temperature (C)]]*OO[[#This Row],[45]]</f>
        <v>2.534573244352E-6</v>
      </c>
      <c r="AV143" s="10">
        <f>3/24000000*OO[[#This Row],[104 (01JUL1985 21:00:00)-Water Temperature (C)]]*OO[[#This Row],[46]]</f>
        <v>1.8526142798963748E-6</v>
      </c>
      <c r="AW143" s="10">
        <f>3/24000000*OO[[#This Row],[105 (02JUL1985 00:00:00)-Water Temperature (C)]]*OO[[#This Row],[47]]</f>
        <v>1.3208560739549999E-6</v>
      </c>
      <c r="AX143" s="10">
        <f>3/24000000*OO[[#This Row],[106 (02JUL1985 03:00:00)-Water Temperature (C)]]*OO[[#This Row],[48]]</f>
        <v>9.7765957509612509E-7</v>
      </c>
      <c r="AY143" s="10">
        <f>3/24000000*OO[[#This Row],[107 (02JUL1985 06:00:00)-Water Temperature (C)]]*OO[[#This Row],[49]]</f>
        <v>7.678309453526249E-7</v>
      </c>
      <c r="AZ143" s="10">
        <f>3/24000000*OO[[#This Row],[108 (02JUL1985 09:00:00)-Water Temperature (C)]]*OO[[#This Row],[50]]</f>
        <v>6.4552629875062493E-7</v>
      </c>
      <c r="BA143" s="10">
        <f>3/24000000*OO[[#This Row],[109 (02JUL1985 12:00:00)-Water Temperature (C)]]*OO[[#This Row],[51]]</f>
        <v>5.6802094587562493E-7</v>
      </c>
      <c r="BB143" s="10">
        <f>3/24000000*OO[[#This Row],[110 (02JUL1985 15:00:00)-Water Temperature (C)]]*OO[[#This Row],[52]]</f>
        <v>5.0456096125874999E-7</v>
      </c>
      <c r="BC143" s="10">
        <f>3/24000000*OO[[#This Row],[111 (02JUL1985 18:00:00)-Water Temperature (C)]]*OO[[#This Row],[53]]</f>
        <v>4.391815443093749E-7</v>
      </c>
      <c r="BD143" s="10">
        <f>3/24000000*OO[[#This Row],[112 (02JUL1985 21:00:00)-Water Temperature (C)]]*OO[[#This Row],[54]]</f>
        <v>3.7785927831749998E-7</v>
      </c>
      <c r="BE143" s="10">
        <f>3/24000000*OO[[#This Row],[113 (03JUL1985 00:00:00)-Water Temperature (C)]]*OO[[#This Row],[55]]</f>
        <v>3.2638444713824999E-7</v>
      </c>
      <c r="BF143" s="10">
        <f>3/24000000*OO[[#This Row],[114 (03JUL1985 03:00:00)-Water Temperature (C)]]*OO[[#This Row],[56]]</f>
        <v>2.9082711425450003E-7</v>
      </c>
      <c r="BG143" s="10">
        <f>3/24000000*OO[[#This Row],[115 (03JUL1985 06:00:00)-Water Temperature (C)]]*OO[[#This Row],[57]]</f>
        <v>2.6924339858062498E-7</v>
      </c>
      <c r="BH143" s="10">
        <f>3/24000000*OO[[#This Row],[116 (03JUL1985 09:00:00)-Water Temperature (C)]]*OO[[#This Row],[58]]</f>
        <v>2.57435809976125E-7</v>
      </c>
      <c r="BI143" s="10">
        <f>3/24000000*OO[[#This Row],[117 (03JUL1985 12:00:00)-Water Temperature (C)]]*OO[[#This Row],[59]]</f>
        <v>2.5222448567339996E-7</v>
      </c>
      <c r="BJ143" s="10">
        <f>3/24000000*OO[[#This Row],[118 (03JUL1985 15:00:00)-Water Temperature (C)]]*OO[[#This Row],[60]]</f>
        <v>2.460405194991E-7</v>
      </c>
      <c r="BK143" s="10">
        <f>3/24000000*OO[[#This Row],[119 (03JUL1985 18:00:00)-Water Temperature (C)]]*OO[[#This Row],[61]]</f>
        <v>2.3679527333174996E-7</v>
      </c>
      <c r="BL143" s="10">
        <f>3/24000000*OO[[#This Row],[120 (03JUL1985 21:00:00)-Water Temperature (C)]]*OO[[#This Row],[62]]</f>
        <v>2.25573749915E-7</v>
      </c>
      <c r="BM143" s="10">
        <f>3/24000000*OO[[#This Row],[121 (04JUL1985 00:00:00)-Water Temperature (C)]]*OO[[#This Row],[63]]</f>
        <v>2.1428886725999998E-7</v>
      </c>
      <c r="BN143" s="10">
        <f>3/24000000*OO[[#This Row],[122 (04JUL1985 03:00:00)-Water Temperature (C)]]*OO[[#This Row],[64]]</f>
        <v>2.0827952120700002E-7</v>
      </c>
      <c r="BO143" s="10">
        <f>3/24000000*OO[[#This Row],[123 (04JUL1985 06:00:00)-Water Temperature (C)]]*OO[[#This Row],[65]]</f>
        <v>2.0350106257162498E-7</v>
      </c>
      <c r="BP143" s="10">
        <f>3/24000000*OO[[#This Row],[124 (04JUL1985 09:00:00)-Water Temperature (C)]]*OO[[#This Row],[66]]</f>
        <v>1.9938810846929999E-7</v>
      </c>
      <c r="BQ143" s="10">
        <f>3/24000000*OO[[#This Row],[125 (04JUL1985 12:00:00)-Water Temperature (C)]]*OO[[#This Row],[67]]</f>
        <v>1.9333351952294997E-7</v>
      </c>
      <c r="BR143" s="10">
        <f>3/24000000*OO[[#This Row],[126 (04JUL1985 15:00:00)-Water Temperature (C)]]*OO[[#This Row],[68]]</f>
        <v>1.8555304395689999E-7</v>
      </c>
      <c r="BS143" s="10">
        <f>3/24000000*OO[[#This Row],[127 (04JUL1985 18:00:00)-Water Temperature (C)]]*OO[[#This Row],[69]]</f>
        <v>1.7483578576357501E-7</v>
      </c>
      <c r="BT143" s="10">
        <f>3/24000000*OO[[#This Row],[128 (04JUL1985 21:00:00)-Water Temperature (C)]]*OO[[#This Row],[70]]</f>
        <v>1.6272076575289999E-7</v>
      </c>
      <c r="BU143" s="10">
        <f>3/24000000*OO[[#This Row],[129 (05JUL1985 00:00:00)-Water Temperature (C)]]*OO[[#This Row],[71]]</f>
        <v>1.5119439788887498E-7</v>
      </c>
      <c r="BV143" s="10">
        <f>3/24000000*OO[[#This Row],[130 (05JUL1985 03:00:00)-Water Temperature (C)]]*OO[[#This Row],[72]]</f>
        <v>1.4496831519499999E-7</v>
      </c>
      <c r="BW143" s="10">
        <f>3/24000000*OO[[#This Row],[131 (05JUL1985 06:00:00)-Water Temperature (C)]]*OO[[#This Row],[73]]</f>
        <v>1.4087449468372498E-7</v>
      </c>
      <c r="BX143" s="10">
        <f>3/24000000*OO[[#This Row],[132 (05JUL1985 09:00:00)-Water Temperature (C)]]*OO[[#This Row],[74]]</f>
        <v>1.3807412981358749E-7</v>
      </c>
      <c r="BY143" s="10">
        <f>3/24000000*OO[[#This Row],[133 (05JUL1985 12:00:00)-Water Temperature (C)]]*OO[[#This Row],[75]]</f>
        <v>1.3473352599066249E-7</v>
      </c>
      <c r="BZ143" s="10">
        <f>3/24000000*OO[[#This Row],[134 (05JUL1985 15:00:00)-Water Temperature (C)]]*OO[[#This Row],[76]]</f>
        <v>1.2826572077059998E-7</v>
      </c>
      <c r="CA143" s="10">
        <f>3/24000000*OO[[#This Row],[135 (05JUL1985 18:00:00)-Water Temperature (C)]]*OO[[#This Row],[77]]</f>
        <v>1.1933104785115001E-7</v>
      </c>
      <c r="CB143" s="10">
        <f>3/24000000*OO[[#This Row],[136 (05JUL1985 21:00:00)-Water Temperature (C)]]*OO[[#This Row],[78]]</f>
        <v>1.0920181073574998E-7</v>
      </c>
      <c r="CC143" s="10">
        <f>3/24000000*OO[[#This Row],[137 (06JUL1985 00:00:00)-Water Temperature (C)]]*OO[[#This Row],[79]]</f>
        <v>9.9866634355199983E-8</v>
      </c>
      <c r="CD143" s="10">
        <f>3/24000000*OO[[#This Row],[138 (06JUL1985 03:00:00)-Water Temperature (C)]]*OO[[#This Row],[80]]</f>
        <v>9.3900385722499987E-8</v>
      </c>
      <c r="CE143" s="10">
        <f>3/24000000*OO[[#This Row],[139 (06JUL1985 06:00:00)-Water Temperature (C)]]*OO[[#This Row],[81]]</f>
        <v>9.0185059888874997E-8</v>
      </c>
      <c r="CF143" s="10">
        <f>3/24000000*OO[[#This Row],[140 (06JUL1985 09:00:00)-Water Temperature (C)]]*OO[[#This Row],[82]]</f>
        <v>8.8346398744800005E-8</v>
      </c>
      <c r="CG143" s="10">
        <f>3/24000000*OO[[#This Row],[141 (06JUL1985 12:00:00)-Water Temperature (C)]]*OO[[#This Row],[83]]</f>
        <v>8.6942228342349997E-8</v>
      </c>
      <c r="CH143" s="10">
        <f>3/24000000*OO[[#This Row],[142 (06JUL1985 15:00:00)-Water Temperature (C)]]*OO[[#This Row],[84]]</f>
        <v>8.4383194001050001E-8</v>
      </c>
      <c r="CI143" s="10">
        <f>3/24000000*OO[[#This Row],[143 (06JUL1985 18:00:00)-Water Temperature (C)]]*OO[[#This Row],[85]]</f>
        <v>8.0224605081775011E-8</v>
      </c>
      <c r="CJ143" s="10">
        <f>3/24000000*OO[[#This Row],[144 (06JUL1985 21:00:00)-Water Temperature (C)]]*OO[[#This Row],[86]]</f>
        <v>7.5198456584624982E-8</v>
      </c>
      <c r="CK143" s="10">
        <f>3/24000000*OO[[#This Row],[145 (07JUL1985 00:00:00)-Water Temperature (C)]]*OO[[#This Row],[87]]</f>
        <v>7.0052365448799982E-8</v>
      </c>
      <c r="CL143" s="10">
        <f>3/24000000*OO[[#This Row],[146 (07JUL1985 03:00:00)-Water Temperature (C)]]*OO[[#This Row],[88]]</f>
        <v>6.6953166711899995E-8</v>
      </c>
      <c r="CM143" s="10">
        <f>3/24000000*OO[[#This Row],[147 (07JUL1985 06:00:00)-Water Temperature (C)]]*OO[[#This Row],[89]]</f>
        <v>6.4160476376324992E-8</v>
      </c>
      <c r="CN143" s="10">
        <f>3/24000000*OO[[#This Row],[148 (07JUL1985 09:00:00)-Water Temperature (C)]]*OO[[#This Row],[90]]</f>
        <v>6.1768900883562497E-8</v>
      </c>
      <c r="CO143" s="10">
        <f>3/24000000*OO[[#This Row],[149 (07JUL1985 12:00:00)-Water Temperature (C)]]*OO[[#This Row],[91]]</f>
        <v>5.9455156891837498E-8</v>
      </c>
      <c r="CP143" s="10">
        <f>3/24000000*OO[[#This Row],[150 (07JUL1985 15:00:00)-Water Temperature (C)]]*OO[[#This Row],[92]]</f>
        <v>5.7604296524325001E-8</v>
      </c>
      <c r="CQ143" s="10">
        <f>3/24000000*OO[[#This Row],[151 (07JUL1985 18:00:00)-Water Temperature (C)]]*OO[[#This Row],[93]]</f>
        <v>5.5207545138525003E-8</v>
      </c>
      <c r="CR143" s="10">
        <f>3/24000000*OO[[#This Row],[152 (07JUL1985 21:00:00)-Water Temperature (C)]]*OO[[#This Row],[94]]</f>
        <v>5.2159818178050005E-8</v>
      </c>
      <c r="CS143" s="10">
        <f>3/24000000*OO[[#This Row],[153 (08JUL1985 00:00:00)-Water Temperature (C)]]*OO[[#This Row],[95]]</f>
        <v>4.9142695571062497E-8</v>
      </c>
      <c r="CT143" s="10">
        <f>3/24000000*OO[[#This Row],[154 (08JUL1985 03:00:00)-Water Temperature (C)]]*OO[[#This Row],[96]]</f>
        <v>4.7914511125949996E-8</v>
      </c>
      <c r="CU143" s="10">
        <f>3/24000000*OO[[#This Row],[155 (08JUL1985 06:00:00)-Water Temperature (C)]]*OO[[#This Row],[97]]</f>
        <v>4.7493590106499997E-8</v>
      </c>
      <c r="CV143" s="10">
        <f>3/24000000*OO[[#This Row],[156 (08JUL1985 09:00:00)-Water Temperature (C)]]*OO[[#This Row],[98]]</f>
        <v>4.6992238157512498E-8</v>
      </c>
      <c r="CW143" s="10">
        <f>3/24000000*OO[[#This Row],[157 (08JUL1985 12:00:00)-Water Temperature (C)]]*OO[[#This Row],[99]]</f>
        <v>4.6245907428749995E-8</v>
      </c>
    </row>
    <row r="144" spans="1:101" x14ac:dyDescent="0.35">
      <c r="A144" t="s">
        <v>149</v>
      </c>
      <c r="B144">
        <v>897.13919999999996</v>
      </c>
      <c r="C144" s="10">
        <f>3/24*OO[[#This Row],[59 (26JUN1985 06:00:00)-Water Temperature (C)]]*OO[[#This Row],[1]]/SUM(OO[1])</f>
        <v>0</v>
      </c>
      <c r="D144" s="10">
        <f>3/24*OO[[#This Row],[60 (26JUN1985 09:00:00)-Water Temperature (C)]]*OO[[#This Row],[2]]/SUM(OO[2])</f>
        <v>0</v>
      </c>
      <c r="E144" s="10">
        <f>3/24*OO[[#This Row],[61 (26JUN1985 12:00:00)-Water Temperature (C)]]*OO[[#This Row],[3]]/SUM(OO[3])</f>
        <v>0</v>
      </c>
      <c r="F144" s="10">
        <f>3/24*OO[[#This Row],[62 (26JUN1985 15:00:00)-Water Temperature (C)]]*OO[[#This Row],[4]]/SUM(OO[4])</f>
        <v>7.2394320662021009E-39</v>
      </c>
      <c r="G144" s="10">
        <f>3/24*OO[[#This Row],[63 (26JUN1985 18:00:00)-Water Temperature (C)]]*OO[[#This Row],[5]]/SUM(OO[5])</f>
        <v>6.63878814806884E-27</v>
      </c>
      <c r="H144" s="10">
        <f>3/24*OO[[#This Row],[64 (26JUN1985 21:00:00)-Water Temperature (C)]]*OO[[#This Row],[6]]/SUM(OO[6])</f>
        <v>2.8879444114256213E-15</v>
      </c>
      <c r="I144" s="10">
        <f>3/24*OO[[#This Row],[65 (27JUN1985 00:00:00)-Water Temperature (C)]]*OO[[#This Row],[7]]/SUM(OO[7])</f>
        <v>2.764290468321127E-7</v>
      </c>
      <c r="J144" s="10">
        <f>3/24*OO[[#This Row],[66 (27JUN1985 03:00:00)-Water Temperature (C)]]*OO[[#This Row],[8]]/SUM(OO[8])</f>
        <v>2.2483426722761575E-4</v>
      </c>
      <c r="K144" s="10">
        <f>3/24*OO[[#This Row],[67 (27JUN1985 06:00:00)-Water Temperature (C)]]*OO[[#This Row],[9]]/SUM(OO[9])</f>
        <v>9.0505288380593706E-3</v>
      </c>
      <c r="L144" s="10">
        <f>3/24*OO[[#This Row],[68 (27JUN1985 09:00:00)-Water Temperature (C)]]*OO[[#This Row],[10]]/SUM(OO[10])</f>
        <v>5.82408057726451E-2</v>
      </c>
      <c r="M144" s="10">
        <f>3/24*OO[[#This Row],[69 (27JUN1985 12:00:00)-Water Temperature (C)]]*OO[[#This Row],[11]]/SUM(OO[11])</f>
        <v>0.10278824846913935</v>
      </c>
      <c r="N144" s="10">
        <f>3/24*OO[[#This Row],[70 (27JUN1985 15:00:00)-Water Temperature (C)]]*OO[[#This Row],[12]]/SUM(OO[12])</f>
        <v>6.9564372660268894E-2</v>
      </c>
      <c r="O144" s="10">
        <f>3/24*OO[[#This Row],[71 (27JUN1985 18:00:00)-Water Temperature (C)]]*OO[[#This Row],[13]]/SUM(OO[13])</f>
        <v>2.3169181018047953E-2</v>
      </c>
      <c r="P144" s="10">
        <f>3/24*OO[[#This Row],[72 (27JUN1985 21:00:00)-Water Temperature (C)]]*OO[[#This Row],[14]]/SUM(OO[14])</f>
        <v>4.6962693178119984E-3</v>
      </c>
      <c r="Q144" s="10">
        <f>3/24*OO[[#This Row],[73 (28JUN1985 00:00:00)-Water Temperature (C)]]*OO[[#This Row],[15]]/SUM(OO[15])</f>
        <v>7.2941862862883238E-4</v>
      </c>
      <c r="R144" s="10">
        <f>3/24*OO[[#This Row],[74 (28JUN1985 03:00:00)-Water Temperature (C)]]*OO[[#This Row],[16]]/SUM(OO[16])</f>
        <v>1.3894980334860151E-4</v>
      </c>
      <c r="S144" s="10">
        <f>3/24*OO[[#This Row],[75 (28JUN1985 06:00:00)-Water Temperature (C)]]*OO[[#This Row],[17]]/SUM(OO[17])</f>
        <v>6.6798455791422826E-5</v>
      </c>
      <c r="T144" s="10">
        <f>3/24*OO[[#This Row],[76 (28JUN1985 09:00:00)-Water Temperature (C)]]*OO[[#This Row],[18]]/SUM(OO[18])</f>
        <v>6.3045458919477185E-5</v>
      </c>
      <c r="U144" s="10">
        <f>3/24*OO[[#This Row],[77 (28JUN1985 12:00:00)-Water Temperature (C)]]*OO[[#This Row],[19]]/SUM(OO[19])</f>
        <v>6.6980101741044584E-5</v>
      </c>
      <c r="V144" s="10">
        <f>3/24000000*OO[[#This Row],[78 (28JUN1985 15:00:00)-Water Temperature (C)]]*OO[[#This Row],[20]]</f>
        <v>6.7231488360150002E-5</v>
      </c>
      <c r="W144" s="10">
        <f>3/24000000*OO[[#This Row],[79 (28JUN1985 18:00:00)-Water Temperature (C)]]*OO[[#This Row],[21]]</f>
        <v>6.224213656495E-5</v>
      </c>
      <c r="X144" s="10">
        <f>3/24000000*OO[[#This Row],[80 (28JUN1985 21:00:00)-Water Temperature (C)]]*OO[[#This Row],[22]]</f>
        <v>5.4934280327762494E-5</v>
      </c>
      <c r="Y144" s="10">
        <f>3/24000000*OO[[#This Row],[81 (29JUN1985 00:00:00)-Water Temperature (C)]]*OO[[#This Row],[23]]</f>
        <v>4.8122208592462494E-5</v>
      </c>
      <c r="Z144" s="10">
        <f>3/24000000*OO[[#This Row],[82 (29JUN1985 03:00:00)-Water Temperature (C)]]*OO[[#This Row],[24]]</f>
        <v>4.2794595554462493E-5</v>
      </c>
      <c r="AA144" s="10">
        <f>3/24000000*OO[[#This Row],[83 (29JUN1985 06:00:00)-Water Temperature (C)]]*OO[[#This Row],[25]]</f>
        <v>3.7694768408999999E-5</v>
      </c>
      <c r="AB144" s="10">
        <f>3/24000000*OO[[#This Row],[84 (29JUN1985 09:00:00)-Water Temperature (C)]]*OO[[#This Row],[26]]</f>
        <v>3.3840220393324997E-5</v>
      </c>
      <c r="AC144" s="10">
        <f>3/24000000*OO[[#This Row],[85 (29JUN1985 12:00:00)-Water Temperature (C)]]*OO[[#This Row],[27]]</f>
        <v>3.0603533080312503E-5</v>
      </c>
      <c r="AD144" s="10">
        <f>3/24000000*OO[[#This Row],[86 (29JUN1985 15:00:00)-Water Temperature (C)]]*OO[[#This Row],[28]]</f>
        <v>2.73277185516E-5</v>
      </c>
      <c r="AE144" s="10">
        <f>3/24000000*OO[[#This Row],[88 (29JUN1985 21:00:00)-Water Temperature (C)]]*OO[[#This Row],[30]]</f>
        <v>2.0640673961580001E-5</v>
      </c>
      <c r="AF144" s="10">
        <f>3/24000000*OO[[#This Row],[88 (29JUN1985 21:00:00)-Water Temperature (C)]]*OO[[#This Row],[30]]</f>
        <v>2.0640673961580001E-5</v>
      </c>
      <c r="AG144" s="10">
        <f>3/24000000*OO[[#This Row],[89 (30JUN1985 00:00:00)-Water Temperature (C)]]*OO[[#This Row],[31]]</f>
        <v>1.7951769260999997E-5</v>
      </c>
      <c r="AH144" s="10">
        <f>3/24000000*OO[[#This Row],[90 (30JUN1985 03:00:00)-Water Temperature (C)]]*OO[[#This Row],[32]]</f>
        <v>1.6065211375938752E-5</v>
      </c>
      <c r="AI144" s="10">
        <f>3/24000000*OO[[#This Row],[91 (30JUN1985 06:00:00)-Water Temperature (C)]]*OO[[#This Row],[33]]</f>
        <v>1.4587793382552499E-5</v>
      </c>
      <c r="AJ144" s="10">
        <f>3/24000000*OO[[#This Row],[92 (30JUN1985 09:00:00)-Water Temperature (C)]]*OO[[#This Row],[34]]</f>
        <v>1.3378028734749998E-5</v>
      </c>
      <c r="AK144" s="10">
        <f>3/24000000*OO[[#This Row],[93 (30JUN1985 12:00:00)-Water Temperature (C)]]*OO[[#This Row],[35]]</f>
        <v>1.22292729026125E-5</v>
      </c>
      <c r="AL144" s="10">
        <f>3/24000000*OO[[#This Row],[94 (30JUN1985 15:00:00)-Water Temperature (C)]]*OO[[#This Row],[36]]</f>
        <v>1.090411489461E-5</v>
      </c>
      <c r="AM144" s="10">
        <f>3/24000000*OO[[#This Row],[95 (30JUN1985 18:00:00)-Water Temperature (C)]]*OO[[#This Row],[37]]</f>
        <v>9.4860900430499988E-6</v>
      </c>
      <c r="AN144" s="10">
        <f>3/24000000*OO[[#This Row],[96 (30JUN1985 21:00:00)-Water Temperature (C)]]*OO[[#This Row],[38]]</f>
        <v>8.1571520942100003E-6</v>
      </c>
      <c r="AO144" s="10">
        <f>3/24000000*OO[[#This Row],[97 (01JUL1985 00:00:00)-Water Temperature (C)]]*OO[[#This Row],[39]]</f>
        <v>7.0165140537187495E-6</v>
      </c>
      <c r="AP144" s="10">
        <f>3/24000000*OO[[#This Row],[98 (01JUL1985 03:00:00)-Water Temperature (C)]]*OO[[#This Row],[40]]</f>
        <v>6.1694783481049997E-6</v>
      </c>
      <c r="AQ144" s="10">
        <f>3/24000000*OO[[#This Row],[99 (01JUL1985 06:00:00)-Water Temperature (C)]]*OO[[#This Row],[41]]</f>
        <v>5.4429706371999992E-6</v>
      </c>
      <c r="AR144" s="10">
        <f>3/24000000*OO[[#This Row],[100 (01JUL1985 09:00:00)-Water Temperature (C)]]*OO[[#This Row],[42]]</f>
        <v>4.7997838198999997E-6</v>
      </c>
      <c r="AS144" s="10">
        <f>3/24000000*OO[[#This Row],[101 (01JUL1985 12:00:00)-Water Temperature (C)]]*OO[[#This Row],[43]]</f>
        <v>4.1694643645599993E-6</v>
      </c>
      <c r="AT144" s="10">
        <f>3/24000000*OO[[#This Row],[102 (01JUL1985 15:00:00)-Water Temperature (C)]]*OO[[#This Row],[44]]</f>
        <v>3.4799809106649993E-6</v>
      </c>
      <c r="AU144" s="10">
        <f>3/24000000*OO[[#This Row],[103 (01JUL1985 18:00:00)-Water Temperature (C)]]*OO[[#This Row],[45]]</f>
        <v>2.7261949985191246E-6</v>
      </c>
      <c r="AV144" s="10">
        <f>3/24000000*OO[[#This Row],[104 (01JUL1985 21:00:00)-Water Temperature (C)]]*OO[[#This Row],[46]]</f>
        <v>2.0053421674312497E-6</v>
      </c>
      <c r="AW144" s="10">
        <f>3/24000000*OO[[#This Row],[105 (02JUL1985 00:00:00)-Water Temperature (C)]]*OO[[#This Row],[47]]</f>
        <v>1.43196601056625E-6</v>
      </c>
      <c r="AX144" s="10">
        <f>3/24000000*OO[[#This Row],[106 (02JUL1985 03:00:00)-Water Temperature (C)]]*OO[[#This Row],[48]]</f>
        <v>1.056230116025125E-6</v>
      </c>
      <c r="AY144" s="10">
        <f>3/24000000*OO[[#This Row],[107 (02JUL1985 06:00:00)-Water Temperature (C)]]*OO[[#This Row],[49]]</f>
        <v>8.2341246737062513E-7</v>
      </c>
      <c r="AZ144" s="10">
        <f>3/24000000*OO[[#This Row],[108 (02JUL1985 09:00:00)-Water Temperature (C)]]*OO[[#This Row],[50]]</f>
        <v>6.8710920863487502E-7</v>
      </c>
      <c r="BA144" s="10">
        <f>3/24000000*OO[[#This Row],[109 (02JUL1985 12:00:00)-Water Temperature (C)]]*OO[[#This Row],[51]]</f>
        <v>6.0123562905937492E-7</v>
      </c>
      <c r="BB144" s="10">
        <f>3/24000000*OO[[#This Row],[110 (02JUL1985 15:00:00)-Water Temperature (C)]]*OO[[#This Row],[52]]</f>
        <v>5.3280823539975002E-7</v>
      </c>
      <c r="BC144" s="10">
        <f>3/24000000*OO[[#This Row],[111 (02JUL1985 18:00:00)-Water Temperature (C)]]*OO[[#This Row],[53]]</f>
        <v>4.6388512448999993E-7</v>
      </c>
      <c r="BD144" s="10">
        <f>3/24000000*OO[[#This Row],[112 (02JUL1985 21:00:00)-Water Temperature (C)]]*OO[[#This Row],[54]]</f>
        <v>3.9962818844924995E-7</v>
      </c>
      <c r="BE144" s="10">
        <f>3/24000000*OO[[#This Row],[113 (03JUL1985 00:00:00)-Water Temperature (C)]]*OO[[#This Row],[55]]</f>
        <v>3.4498928935324999E-7</v>
      </c>
      <c r="BF144" s="10">
        <f>3/24000000*OO[[#This Row],[114 (03JUL1985 03:00:00)-Water Temperature (C)]]*OO[[#This Row],[56]]</f>
        <v>3.0687729339149998E-7</v>
      </c>
      <c r="BG144" s="10">
        <f>3/24000000*OO[[#This Row],[115 (03JUL1985 06:00:00)-Water Temperature (C)]]*OO[[#This Row],[57]]</f>
        <v>2.8315750469399998E-7</v>
      </c>
      <c r="BH144" s="10">
        <f>3/24000000*OO[[#This Row],[116 (03JUL1985 09:00:00)-Water Temperature (C)]]*OO[[#This Row],[58]]</f>
        <v>2.6967963739874994E-7</v>
      </c>
      <c r="BI144" s="10">
        <f>3/24000000*OO[[#This Row],[117 (03JUL1985 12:00:00)-Water Temperature (C)]]*OO[[#This Row],[59]]</f>
        <v>2.6345016153292496E-7</v>
      </c>
      <c r="BJ144" s="10">
        <f>3/24000000*OO[[#This Row],[118 (03JUL1985 15:00:00)-Water Temperature (C)]]*OO[[#This Row],[60]]</f>
        <v>2.566725903594125E-7</v>
      </c>
      <c r="BK144" s="10">
        <f>3/24000000*OO[[#This Row],[119 (03JUL1985 18:00:00)-Water Temperature (C)]]*OO[[#This Row],[61]]</f>
        <v>2.4701248796487498E-7</v>
      </c>
      <c r="BL144" s="10">
        <f>3/24000000*OO[[#This Row],[120 (03JUL1985 21:00:00)-Water Temperature (C)]]*OO[[#This Row],[62]]</f>
        <v>2.3562641416839998E-7</v>
      </c>
      <c r="BM144" s="10">
        <f>3/24000000*OO[[#This Row],[121 (04JUL1985 00:00:00)-Water Temperature (C)]]*OO[[#This Row],[63]]</f>
        <v>2.2416400711569998E-7</v>
      </c>
      <c r="BN144" s="10">
        <f>3/24000000*OO[[#This Row],[122 (04JUL1985 03:00:00)-Water Temperature (C)]]*OO[[#This Row],[64]]</f>
        <v>2.181997009762E-7</v>
      </c>
      <c r="BO144" s="10">
        <f>3/24000000*OO[[#This Row],[123 (04JUL1985 06:00:00)-Water Temperature (C)]]*OO[[#This Row],[65]]</f>
        <v>2.1312423372764997E-7</v>
      </c>
      <c r="BP144" s="10">
        <f>3/24000000*OO[[#This Row],[124 (04JUL1985 09:00:00)-Water Temperature (C)]]*OO[[#This Row],[66]]</f>
        <v>2.086106050959E-7</v>
      </c>
      <c r="BQ144" s="10">
        <f>3/24000000*OO[[#This Row],[125 (04JUL1985 12:00:00)-Water Temperature (C)]]*OO[[#This Row],[67]]</f>
        <v>2.0198282466525E-7</v>
      </c>
      <c r="BR144" s="10">
        <f>3/24000000*OO[[#This Row],[126 (04JUL1985 15:00:00)-Water Temperature (C)]]*OO[[#This Row],[68]]</f>
        <v>1.9383480919952497E-7</v>
      </c>
      <c r="BS144" s="10">
        <f>3/24000000*OO[[#This Row],[127 (04JUL1985 18:00:00)-Water Temperature (C)]]*OO[[#This Row],[69]]</f>
        <v>1.8276509126052502E-7</v>
      </c>
      <c r="BT144" s="10">
        <f>3/24000000*OO[[#This Row],[128 (04JUL1985 21:00:00)-Water Temperature (C)]]*OO[[#This Row],[70]]</f>
        <v>1.7037398406975E-7</v>
      </c>
      <c r="BU144" s="10">
        <f>3/24000000*OO[[#This Row],[129 (05JUL1985 00:00:00)-Water Temperature (C)]]*OO[[#This Row],[71]]</f>
        <v>1.583471129845125E-7</v>
      </c>
      <c r="BV144" s="10">
        <f>3/24000000*OO[[#This Row],[130 (05JUL1985 03:00:00)-Water Temperature (C)]]*OO[[#This Row],[72]]</f>
        <v>1.5174921875733749E-7</v>
      </c>
      <c r="BW144" s="10">
        <f>3/24000000*OO[[#This Row],[131 (05JUL1985 06:00:00)-Water Temperature (C)]]*OO[[#This Row],[73]]</f>
        <v>1.4724431498843747E-7</v>
      </c>
      <c r="BX144" s="10">
        <f>3/24000000*OO[[#This Row],[132 (05JUL1985 09:00:00)-Water Temperature (C)]]*OO[[#This Row],[74]]</f>
        <v>1.4425794586509998E-7</v>
      </c>
      <c r="BY144" s="10">
        <f>3/24000000*OO[[#This Row],[133 (05JUL1985 12:00:00)-Water Temperature (C)]]*OO[[#This Row],[75]]</f>
        <v>1.4073694248734999E-7</v>
      </c>
      <c r="BZ144" s="10">
        <f>3/24000000*OO[[#This Row],[134 (05JUL1985 15:00:00)-Water Temperature (C)]]*OO[[#This Row],[76]]</f>
        <v>1.3406661046406248E-7</v>
      </c>
      <c r="CA144" s="10">
        <f>3/24000000*OO[[#This Row],[135 (05JUL1985 18:00:00)-Water Temperature (C)]]*OO[[#This Row],[77]]</f>
        <v>1.249318052735125E-7</v>
      </c>
      <c r="CB144" s="10">
        <f>3/24000000*OO[[#This Row],[136 (05JUL1985 21:00:00)-Water Temperature (C)]]*OO[[#This Row],[78]]</f>
        <v>1.145218445248875E-7</v>
      </c>
      <c r="CC144" s="10">
        <f>3/24000000*OO[[#This Row],[137 (06JUL1985 00:00:00)-Water Temperature (C)]]*OO[[#This Row],[79]]</f>
        <v>1.0477423066977499E-7</v>
      </c>
      <c r="CD144" s="10">
        <f>3/24000000*OO[[#This Row],[138 (06JUL1985 03:00:00)-Water Temperature (C)]]*OO[[#This Row],[80]]</f>
        <v>9.8490693207224986E-8</v>
      </c>
      <c r="CE144" s="10">
        <f>3/24000000*OO[[#This Row],[139 (06JUL1985 06:00:00)-Water Temperature (C)]]*OO[[#This Row],[81]]</f>
        <v>9.4419437085349995E-8</v>
      </c>
      <c r="CF144" s="10">
        <f>3/24000000*OO[[#This Row],[140 (06JUL1985 09:00:00)-Water Temperature (C)]]*OO[[#This Row],[82]]</f>
        <v>9.2299911781524988E-8</v>
      </c>
      <c r="CG144" s="10">
        <f>3/24000000*OO[[#This Row],[141 (06JUL1985 12:00:00)-Water Temperature (C)]]*OO[[#This Row],[83]]</f>
        <v>9.0680213416099993E-8</v>
      </c>
      <c r="CH144" s="10">
        <f>3/24000000*OO[[#This Row],[142 (06JUL1985 15:00:00)-Water Temperature (C)]]*OO[[#This Row],[84]]</f>
        <v>8.7989170286437495E-8</v>
      </c>
      <c r="CI144" s="10">
        <f>3/24000000*OO[[#This Row],[143 (06JUL1985 18:00:00)-Water Temperature (C)]]*OO[[#This Row],[85]]</f>
        <v>8.3721752931249993E-8</v>
      </c>
      <c r="CJ144" s="10">
        <f>3/24000000*OO[[#This Row],[144 (06JUL1985 21:00:00)-Water Temperature (C)]]*OO[[#This Row],[86]]</f>
        <v>7.8609366609299999E-8</v>
      </c>
      <c r="CK144" s="10">
        <f>3/24000000*OO[[#This Row],[145 (07JUL1985 00:00:00)-Water Temperature (C)]]*OO[[#This Row],[87]]</f>
        <v>7.3299244708800001E-8</v>
      </c>
      <c r="CL144" s="10">
        <f>3/24000000*OO[[#This Row],[146 (07JUL1985 03:00:00)-Water Temperature (C)]]*OO[[#This Row],[88]]</f>
        <v>7.0086877977599994E-8</v>
      </c>
      <c r="CM144" s="10">
        <f>3/24000000*OO[[#This Row],[147 (07JUL1985 06:00:00)-Water Temperature (C)]]*OO[[#This Row],[89]]</f>
        <v>6.707544093757499E-8</v>
      </c>
      <c r="CN144" s="10">
        <f>3/24000000*OO[[#This Row],[148 (07JUL1985 09:00:00)-Water Temperature (C)]]*OO[[#This Row],[90]]</f>
        <v>6.4475088836299996E-8</v>
      </c>
      <c r="CO144" s="10">
        <f>3/24000000*OO[[#This Row],[149 (07JUL1985 12:00:00)-Water Temperature (C)]]*OO[[#This Row],[91]]</f>
        <v>6.1990632821424988E-8</v>
      </c>
      <c r="CP144" s="10">
        <f>3/24000000*OO[[#This Row],[150 (07JUL1985 15:00:00)-Water Temperature (C)]]*OO[[#This Row],[92]]</f>
        <v>6.0052841227499994E-8</v>
      </c>
      <c r="CQ144" s="10">
        <f>3/24000000*OO[[#This Row],[151 (07JUL1985 18:00:00)-Water Temperature (C)]]*OO[[#This Row],[93]]</f>
        <v>5.7600998194499994E-8</v>
      </c>
      <c r="CR144" s="10">
        <f>3/24000000*OO[[#This Row],[152 (07JUL1985 21:00:00)-Water Temperature (C)]]*OO[[#This Row],[94]]</f>
        <v>5.4513910149762491E-8</v>
      </c>
      <c r="CS144" s="10">
        <f>3/24000000*OO[[#This Row],[153 (08JUL1985 00:00:00)-Water Temperature (C)]]*OO[[#This Row],[95]]</f>
        <v>5.1374293836937504E-8</v>
      </c>
      <c r="CT144" s="10">
        <f>3/24000000*OO[[#This Row],[154 (08JUL1985 03:00:00)-Water Temperature (C)]]*OO[[#This Row],[96]]</f>
        <v>5.0089993741124998E-8</v>
      </c>
      <c r="CU144" s="10">
        <f>3/24000000*OO[[#This Row],[155 (08JUL1985 06:00:00)-Water Temperature (C)]]*OO[[#This Row],[97]]</f>
        <v>4.9626113437999999E-8</v>
      </c>
      <c r="CV144" s="10">
        <f>3/24000000*OO[[#This Row],[156 (08JUL1985 09:00:00)-Water Temperature (C)]]*OO[[#This Row],[98]]</f>
        <v>4.9080568096674996E-8</v>
      </c>
      <c r="CW144" s="10">
        <f>3/24000000*OO[[#This Row],[157 (08JUL1985 12:00:00)-Water Temperature (C)]]*OO[[#This Row],[99]]</f>
        <v>4.8265999488412498E-8</v>
      </c>
    </row>
    <row r="145" spans="1:101" x14ac:dyDescent="0.35">
      <c r="A145" t="s">
        <v>150</v>
      </c>
      <c r="B145">
        <v>933.30679999999995</v>
      </c>
      <c r="C145" s="10">
        <f>3/24*OO[[#This Row],[59 (26JUN1985 06:00:00)-Water Temperature (C)]]*OO[[#This Row],[1]]/SUM(OO[1])</f>
        <v>0</v>
      </c>
      <c r="D145" s="10">
        <f>3/24*OO[[#This Row],[60 (26JUN1985 09:00:00)-Water Temperature (C)]]*OO[[#This Row],[2]]/SUM(OO[2])</f>
        <v>0</v>
      </c>
      <c r="E145" s="10">
        <f>3/24*OO[[#This Row],[61 (26JUN1985 12:00:00)-Water Temperature (C)]]*OO[[#This Row],[3]]/SUM(OO[3])</f>
        <v>0</v>
      </c>
      <c r="F145" s="10">
        <f>3/24*OO[[#This Row],[62 (26JUN1985 15:00:00)-Water Temperature (C)]]*OO[[#This Row],[4]]/SUM(OO[4])</f>
        <v>9.2974577454565985E-40</v>
      </c>
      <c r="G145" s="10">
        <f>3/24*OO[[#This Row],[63 (26JUN1985 18:00:00)-Water Temperature (C)]]*OO[[#This Row],[5]]/SUM(OO[5])</f>
        <v>9.5037995990024577E-28</v>
      </c>
      <c r="H145" s="10">
        <f>3/24*OO[[#This Row],[64 (26JUN1985 21:00:00)-Water Temperature (C)]]*OO[[#This Row],[6]]/SUM(OO[6])</f>
        <v>3.591958144964242E-16</v>
      </c>
      <c r="I145" s="10">
        <f>3/24*OO[[#This Row],[65 (27JUN1985 00:00:00)-Water Temperature (C)]]*OO[[#This Row],[7]]/SUM(OO[7])</f>
        <v>1.2941853853562816E-7</v>
      </c>
      <c r="J145" s="10">
        <f>3/24*OO[[#This Row],[66 (27JUN1985 03:00:00)-Water Temperature (C)]]*OO[[#This Row],[8]]/SUM(OO[8])</f>
        <v>1.4443936406627762E-4</v>
      </c>
      <c r="K145" s="10">
        <f>3/24*OO[[#This Row],[67 (27JUN1985 06:00:00)-Water Temperature (C)]]*OO[[#This Row],[9]]/SUM(OO[9])</f>
        <v>6.9649094982240445E-3</v>
      </c>
      <c r="L145" s="10">
        <f>3/24*OO[[#This Row],[68 (27JUN1985 09:00:00)-Water Temperature (C)]]*OO[[#This Row],[10]]/SUM(OO[10])</f>
        <v>5.1185327200734765E-2</v>
      </c>
      <c r="M145" s="10">
        <f>3/24*OO[[#This Row],[69 (27JUN1985 12:00:00)-Water Temperature (C)]]*OO[[#This Row],[11]]/SUM(OO[11])</f>
        <v>0.10023499284923576</v>
      </c>
      <c r="N145" s="10">
        <f>3/24*OO[[#This Row],[70 (27JUN1985 15:00:00)-Water Temperature (C)]]*OO[[#This Row],[12]]/SUM(OO[12])</f>
        <v>7.3605496265305437E-2</v>
      </c>
      <c r="O145" s="10">
        <f>3/24*OO[[#This Row],[71 (27JUN1985 18:00:00)-Water Temperature (C)]]*OO[[#This Row],[13]]/SUM(OO[13])</f>
        <v>2.6159477993230949E-2</v>
      </c>
      <c r="P145" s="10">
        <f>3/24*OO[[#This Row],[72 (27JUN1985 21:00:00)-Water Temperature (C)]]*OO[[#This Row],[14]]/SUM(OO[14])</f>
        <v>5.5483092988578044E-3</v>
      </c>
      <c r="Q145" s="10">
        <f>3/24*OO[[#This Row],[73 (28JUN1985 00:00:00)-Water Temperature (C)]]*OO[[#This Row],[15]]/SUM(OO[15])</f>
        <v>8.7829792183592508E-4</v>
      </c>
      <c r="R145" s="10">
        <f>3/24*OO[[#This Row],[74 (28JUN1985 03:00:00)-Water Temperature (C)]]*OO[[#This Row],[16]]/SUM(OO[16])</f>
        <v>1.5825357559021982E-4</v>
      </c>
      <c r="S145" s="10">
        <f>3/24*OO[[#This Row],[75 (28JUN1985 06:00:00)-Water Temperature (C)]]*OO[[#This Row],[17]]/SUM(OO[17])</f>
        <v>6.7825668872259075E-5</v>
      </c>
      <c r="T145" s="10">
        <f>3/24*OO[[#This Row],[76 (28JUN1985 09:00:00)-Water Temperature (C)]]*OO[[#This Row],[18]]/SUM(OO[18])</f>
        <v>6.1466375139397611E-5</v>
      </c>
      <c r="U145" s="10">
        <f>3/24*OO[[#This Row],[77 (28JUN1985 12:00:00)-Water Temperature (C)]]*OO[[#This Row],[19]]/SUM(OO[19])</f>
        <v>6.5087107920581633E-5</v>
      </c>
      <c r="V145" s="10">
        <f>3/24000000*OO[[#This Row],[78 (28JUN1985 15:00:00)-Water Temperature (C)]]*OO[[#This Row],[20]]</f>
        <v>6.5640548055149997E-5</v>
      </c>
      <c r="W145" s="10">
        <f>3/24000000*OO[[#This Row],[79 (28JUN1985 18:00:00)-Water Temperature (C)]]*OO[[#This Row],[21]]</f>
        <v>6.1100165067624995E-5</v>
      </c>
      <c r="X145" s="10">
        <f>3/24000000*OO[[#This Row],[80 (28JUN1985 21:00:00)-Water Temperature (C)]]*OO[[#This Row],[22]]</f>
        <v>5.4025773798199987E-5</v>
      </c>
      <c r="Y145" s="10">
        <f>3/24000000*OO[[#This Row],[81 (29JUN1985 00:00:00)-Water Temperature (C)]]*OO[[#This Row],[23]]</f>
        <v>4.7310878226975002E-5</v>
      </c>
      <c r="Z145" s="10">
        <f>3/24000000*OO[[#This Row],[82 (29JUN1985 03:00:00)-Water Temperature (C)]]*OO[[#This Row],[24]]</f>
        <v>4.1982921615799998E-5</v>
      </c>
      <c r="AA145" s="10">
        <f>3/24000000*OO[[#This Row],[83 (29JUN1985 06:00:00)-Water Temperature (C)]]*OO[[#This Row],[25]]</f>
        <v>3.6879713997249999E-5</v>
      </c>
      <c r="AB145" s="10">
        <f>3/24000000*OO[[#This Row],[84 (29JUN1985 09:00:00)-Water Temperature (C)]]*OO[[#This Row],[26]]</f>
        <v>3.3023448572875004E-5</v>
      </c>
      <c r="AC145" s="10">
        <f>3/24000000*OO[[#This Row],[85 (29JUN1985 12:00:00)-Water Temperature (C)]]*OO[[#This Row],[27]]</f>
        <v>2.9738720090274998E-5</v>
      </c>
      <c r="AD145" s="10">
        <f>3/24000000*OO[[#This Row],[86 (29JUN1985 15:00:00)-Water Temperature (C)]]*OO[[#This Row],[28]]</f>
        <v>2.6506125581733746E-5</v>
      </c>
      <c r="AE145" s="10">
        <f>3/24000000*OO[[#This Row],[88 (29JUN1985 21:00:00)-Water Temperature (C)]]*OO[[#This Row],[30]]</f>
        <v>2.0000518908887496E-5</v>
      </c>
      <c r="AF145" s="10">
        <f>3/24000000*OO[[#This Row],[88 (29JUN1985 21:00:00)-Water Temperature (C)]]*OO[[#This Row],[30]]</f>
        <v>2.0000518908887496E-5</v>
      </c>
      <c r="AG145" s="10">
        <f>3/24000000*OO[[#This Row],[89 (30JUN1985 00:00:00)-Water Temperature (C)]]*OO[[#This Row],[31]]</f>
        <v>1.73696284129725E-5</v>
      </c>
      <c r="AH145" s="10">
        <f>3/24000000*OO[[#This Row],[90 (30JUN1985 03:00:00)-Water Temperature (C)]]*OO[[#This Row],[32]]</f>
        <v>1.5516761116394999E-5</v>
      </c>
      <c r="AI145" s="10">
        <f>3/24000000*OO[[#This Row],[91 (30JUN1985 06:00:00)-Water Temperature (C)]]*OO[[#This Row],[33]]</f>
        <v>1.4030505894749997E-5</v>
      </c>
      <c r="AJ145" s="10">
        <f>3/24000000*OO[[#This Row],[92 (30JUN1985 09:00:00)-Water Temperature (C)]]*OO[[#This Row],[34]]</f>
        <v>1.2817090212382497E-5</v>
      </c>
      <c r="AK145" s="10">
        <f>3/24000000*OO[[#This Row],[93 (30JUN1985 12:00:00)-Water Temperature (C)]]*OO[[#This Row],[35]]</f>
        <v>1.1673341697535001E-5</v>
      </c>
      <c r="AL145" s="10">
        <f>3/24000000*OO[[#This Row],[94 (30JUN1985 15:00:00)-Water Temperature (C)]]*OO[[#This Row],[36]]</f>
        <v>1.0374683676891249E-5</v>
      </c>
      <c r="AM145" s="10">
        <f>3/24000000*OO[[#This Row],[95 (30JUN1985 18:00:00)-Water Temperature (C)]]*OO[[#This Row],[37]]</f>
        <v>9.0171571794412513E-6</v>
      </c>
      <c r="AN145" s="10">
        <f>3/24000000*OO[[#This Row],[96 (30JUN1985 21:00:00)-Water Temperature (C)]]*OO[[#This Row],[38]]</f>
        <v>7.7472861700987487E-6</v>
      </c>
      <c r="AO145" s="10">
        <f>3/24000000*OO[[#This Row],[97 (01JUL1985 00:00:00)-Water Temperature (C)]]*OO[[#This Row],[39]]</f>
        <v>6.6491642424999988E-6</v>
      </c>
      <c r="AP145" s="10">
        <f>3/24000000*OO[[#This Row],[98 (01JUL1985 03:00:00)-Water Temperature (C)]]*OO[[#This Row],[40]]</f>
        <v>5.8358228909900002E-6</v>
      </c>
      <c r="AQ145" s="10">
        <f>3/24000000*OO[[#This Row],[99 (01JUL1985 06:00:00)-Water Temperature (C)]]*OO[[#This Row],[41]]</f>
        <v>5.1314159740499989E-6</v>
      </c>
      <c r="AR145" s="10">
        <f>3/24000000*OO[[#This Row],[100 (01JUL1985 09:00:00)-Water Temperature (C)]]*OO[[#This Row],[42]]</f>
        <v>4.5142712177499996E-6</v>
      </c>
      <c r="AS145" s="10">
        <f>3/24000000*OO[[#This Row],[101 (01JUL1985 12:00:00)-Water Temperature (C)]]*OO[[#This Row],[43]]</f>
        <v>3.9213921468000001E-6</v>
      </c>
      <c r="AT145" s="10">
        <f>3/24000000*OO[[#This Row],[102 (01JUL1985 15:00:00)-Water Temperature (C)]]*OO[[#This Row],[44]]</f>
        <v>3.2857073235874997E-6</v>
      </c>
      <c r="AU145" s="10">
        <f>3/24000000*OO[[#This Row],[103 (01JUL1985 18:00:00)-Water Temperature (C)]]*OO[[#This Row],[45]]</f>
        <v>2.5924386448124998E-6</v>
      </c>
      <c r="AV145" s="10">
        <f>3/24000000*OO[[#This Row],[104 (01JUL1985 21:00:00)-Water Temperature (C)]]*OO[[#This Row],[46]]</f>
        <v>1.9198785363464997E-6</v>
      </c>
      <c r="AW145" s="10">
        <f>3/24000000*OO[[#This Row],[105 (02JUL1985 00:00:00)-Water Temperature (C)]]*OO[[#This Row],[47]]</f>
        <v>1.3746062877299999E-6</v>
      </c>
      <c r="AX145" s="10">
        <f>3/24000000*OO[[#This Row],[106 (02JUL1985 03:00:00)-Water Temperature (C)]]*OO[[#This Row],[48]]</f>
        <v>1.0109973860424999E-6</v>
      </c>
      <c r="AY145" s="10">
        <f>3/24000000*OO[[#This Row],[107 (02JUL1985 06:00:00)-Water Temperature (C)]]*OO[[#This Row],[49]]</f>
        <v>7.8230440967250002E-7</v>
      </c>
      <c r="AZ145" s="10">
        <f>3/24000000*OO[[#This Row],[108 (02JUL1985 09:00:00)-Water Temperature (C)]]*OO[[#This Row],[50]]</f>
        <v>6.4739476592225E-7</v>
      </c>
      <c r="BA145" s="10">
        <f>3/24000000*OO[[#This Row],[109 (02JUL1985 12:00:00)-Water Temperature (C)]]*OO[[#This Row],[51]]</f>
        <v>5.6272707963937499E-7</v>
      </c>
      <c r="BB145" s="10">
        <f>3/24000000*OO[[#This Row],[110 (02JUL1985 15:00:00)-Water Temperature (C)]]*OO[[#This Row],[52]]</f>
        <v>4.9689279840887496E-7</v>
      </c>
      <c r="BC145" s="10">
        <f>3/24000000*OO[[#This Row],[111 (02JUL1985 18:00:00)-Water Temperature (C)]]*OO[[#This Row],[53]]</f>
        <v>4.3248224629974999E-7</v>
      </c>
      <c r="BD145" s="10">
        <f>3/24000000*OO[[#This Row],[112 (02JUL1985 21:00:00)-Water Temperature (C)]]*OO[[#This Row],[54]]</f>
        <v>3.731319519235E-7</v>
      </c>
      <c r="BE145" s="10">
        <f>3/24000000*OO[[#This Row],[113 (03JUL1985 00:00:00)-Water Temperature (C)]]*OO[[#This Row],[55]]</f>
        <v>3.2206915724850002E-7</v>
      </c>
      <c r="BF145" s="10">
        <f>3/24000000*OO[[#This Row],[114 (03JUL1985 03:00:00)-Water Temperature (C)]]*OO[[#This Row],[56]]</f>
        <v>2.8613278773075002E-7</v>
      </c>
      <c r="BG145" s="10">
        <f>3/24000000*OO[[#This Row],[115 (03JUL1985 06:00:00)-Water Temperature (C)]]*OO[[#This Row],[57]]</f>
        <v>2.631962746062E-7</v>
      </c>
      <c r="BH145" s="10">
        <f>3/24000000*OO[[#This Row],[116 (03JUL1985 09:00:00)-Water Temperature (C)]]*OO[[#This Row],[58]]</f>
        <v>2.496599252739625E-7</v>
      </c>
      <c r="BI145" s="10">
        <f>3/24000000*OO[[#This Row],[117 (03JUL1985 12:00:00)-Water Temperature (C)]]*OO[[#This Row],[59]]</f>
        <v>2.4306603047017498E-7</v>
      </c>
      <c r="BJ145" s="10">
        <f>3/24000000*OO[[#This Row],[118 (03JUL1985 15:00:00)-Water Temperature (C)]]*OO[[#This Row],[60]]</f>
        <v>2.3621627907224999E-7</v>
      </c>
      <c r="BK145" s="10">
        <f>3/24000000*OO[[#This Row],[119 (03JUL1985 18:00:00)-Water Temperature (C)]]*OO[[#This Row],[61]]</f>
        <v>2.2717799165835E-7</v>
      </c>
      <c r="BL145" s="10">
        <f>3/24000000*OO[[#This Row],[120 (03JUL1985 21:00:00)-Water Temperature (C)]]*OO[[#This Row],[62]]</f>
        <v>2.1701127153439998E-7</v>
      </c>
      <c r="BM145" s="10">
        <f>3/24000000*OO[[#This Row],[121 (04JUL1985 00:00:00)-Water Temperature (C)]]*OO[[#This Row],[63]]</f>
        <v>2.0685860429465E-7</v>
      </c>
      <c r="BN145" s="10">
        <f>3/24000000*OO[[#This Row],[122 (04JUL1985 03:00:00)-Water Temperature (C)]]*OO[[#This Row],[64]]</f>
        <v>2.0178277090539999E-7</v>
      </c>
      <c r="BO145" s="10">
        <f>3/24000000*OO[[#This Row],[123 (04JUL1985 06:00:00)-Water Temperature (C)]]*OO[[#This Row],[65]]</f>
        <v>1.9705334732857496E-7</v>
      </c>
      <c r="BP145" s="10">
        <f>3/24000000*OO[[#This Row],[124 (04JUL1985 09:00:00)-Water Temperature (C)]]*OO[[#This Row],[66]]</f>
        <v>1.9265285734823746E-7</v>
      </c>
      <c r="BQ145" s="10">
        <f>3/24000000*OO[[#This Row],[125 (04JUL1985 12:00:00)-Water Temperature (C)]]*OO[[#This Row],[67]]</f>
        <v>1.8615034182465E-7</v>
      </c>
      <c r="BR145" s="10">
        <f>3/24000000*OO[[#This Row],[126 (04JUL1985 15:00:00)-Water Temperature (C)]]*OO[[#This Row],[68]]</f>
        <v>1.784956081986E-7</v>
      </c>
      <c r="BS145" s="10">
        <f>3/24000000*OO[[#This Row],[127 (04JUL1985 18:00:00)-Water Temperature (C)]]*OO[[#This Row],[69]]</f>
        <v>1.6836242557364998E-7</v>
      </c>
      <c r="BT145" s="10">
        <f>3/24000000*OO[[#This Row],[128 (04JUL1985 21:00:00)-Water Temperature (C)]]*OO[[#This Row],[70]]</f>
        <v>1.5720956776774998E-7</v>
      </c>
      <c r="BU145" s="10">
        <f>3/24000000*OO[[#This Row],[129 (05JUL1985 00:00:00)-Water Temperature (C)]]*OO[[#This Row],[71]]</f>
        <v>1.4622629468343749E-7</v>
      </c>
      <c r="BV145" s="10">
        <f>3/24000000*OO[[#This Row],[130 (05JUL1985 03:00:00)-Water Temperature (C)]]*OO[[#This Row],[72]]</f>
        <v>1.401254488761E-7</v>
      </c>
      <c r="BW145" s="10">
        <f>3/24000000*OO[[#This Row],[131 (05JUL1985 06:00:00)-Water Temperature (C)]]*OO[[#This Row],[73]]</f>
        <v>1.3576053678347499E-7</v>
      </c>
      <c r="BX145" s="10">
        <f>3/24000000*OO[[#This Row],[132 (05JUL1985 09:00:00)-Water Temperature (C)]]*OO[[#This Row],[74]]</f>
        <v>1.3291886782965E-7</v>
      </c>
      <c r="BY145" s="10">
        <f>3/24000000*OO[[#This Row],[133 (05JUL1985 12:00:00)-Water Temperature (C)]]*OO[[#This Row],[75]]</f>
        <v>1.2960758629050002E-7</v>
      </c>
      <c r="BZ145" s="10">
        <f>3/24000000*OO[[#This Row],[134 (05JUL1985 15:00:00)-Water Temperature (C)]]*OO[[#This Row],[76]]</f>
        <v>1.2346205020832499E-7</v>
      </c>
      <c r="CA145" s="10">
        <f>3/24000000*OO[[#This Row],[135 (05JUL1985 18:00:00)-Water Temperature (C)]]*OO[[#This Row],[77]]</f>
        <v>1.1521755574542499E-7</v>
      </c>
      <c r="CB145" s="10">
        <f>3/24000000*OO[[#This Row],[136 (05JUL1985 21:00:00)-Water Temperature (C)]]*OO[[#This Row],[78]]</f>
        <v>1.058220914079E-7</v>
      </c>
      <c r="CC145" s="10">
        <f>3/24000000*OO[[#This Row],[137 (06JUL1985 00:00:00)-Water Temperature (C)]]*OO[[#This Row],[79]]</f>
        <v>9.6915422617237501E-8</v>
      </c>
      <c r="CD145" s="10">
        <f>3/24000000*OO[[#This Row],[138 (06JUL1985 03:00:00)-Water Temperature (C)]]*OO[[#This Row],[80]]</f>
        <v>9.112417680296249E-8</v>
      </c>
      <c r="CE145" s="10">
        <f>3/24000000*OO[[#This Row],[139 (06JUL1985 06:00:00)-Water Temperature (C)]]*OO[[#This Row],[81]]</f>
        <v>8.7213434219999987E-8</v>
      </c>
      <c r="CF145" s="10">
        <f>3/24000000*OO[[#This Row],[140 (06JUL1985 09:00:00)-Water Temperature (C)]]*OO[[#This Row],[82]]</f>
        <v>8.5067314990312492E-8</v>
      </c>
      <c r="CG145" s="10">
        <f>3/24000000*OO[[#This Row],[141 (06JUL1985 12:00:00)-Water Temperature (C)]]*OO[[#This Row],[83]]</f>
        <v>8.3400934057500003E-8</v>
      </c>
      <c r="CH145" s="10">
        <f>3/24000000*OO[[#This Row],[142 (06JUL1985 15:00:00)-Water Temperature (C)]]*OO[[#This Row],[84]]</f>
        <v>8.0834477768437505E-8</v>
      </c>
      <c r="CI145" s="10">
        <f>3/24000000*OO[[#This Row],[143 (06JUL1985 18:00:00)-Water Temperature (C)]]*OO[[#This Row],[85]]</f>
        <v>7.69491469251E-8</v>
      </c>
      <c r="CJ145" s="10">
        <f>3/24000000*OO[[#This Row],[144 (06JUL1985 21:00:00)-Water Temperature (C)]]*OO[[#This Row],[86]]</f>
        <v>7.2382614516837491E-8</v>
      </c>
      <c r="CK145" s="10">
        <f>3/24000000*OO[[#This Row],[145 (07JUL1985 00:00:00)-Water Temperature (C)]]*OO[[#This Row],[87]]</f>
        <v>6.7589189676924996E-8</v>
      </c>
      <c r="CL145" s="10">
        <f>3/24000000*OO[[#This Row],[146 (07JUL1985 03:00:00)-Water Temperature (C)]]*OO[[#This Row],[88]]</f>
        <v>6.470047184475E-8</v>
      </c>
      <c r="CM145" s="10">
        <f>3/24000000*OO[[#This Row],[147 (07JUL1985 06:00:00)-Water Temperature (C)]]*OO[[#This Row],[89]]</f>
        <v>6.1810568833299993E-8</v>
      </c>
      <c r="CN145" s="10">
        <f>3/24000000*OO[[#This Row],[148 (07JUL1985 09:00:00)-Water Temperature (C)]]*OO[[#This Row],[90]]</f>
        <v>5.93119764147E-8</v>
      </c>
      <c r="CO145" s="10">
        <f>3/24000000*OO[[#This Row],[149 (07JUL1985 12:00:00)-Water Temperature (C)]]*OO[[#This Row],[91]]</f>
        <v>5.6977698381799994E-8</v>
      </c>
      <c r="CP145" s="10">
        <f>3/24000000*OO[[#This Row],[150 (07JUL1985 15:00:00)-Water Temperature (C)]]*OO[[#This Row],[92]]</f>
        <v>5.5162328448650006E-8</v>
      </c>
      <c r="CQ145" s="10">
        <f>3/24000000*OO[[#This Row],[151 (07JUL1985 18:00:00)-Water Temperature (C)]]*OO[[#This Row],[93]]</f>
        <v>5.2936020751312492E-8</v>
      </c>
      <c r="CR145" s="10">
        <f>3/24000000*OO[[#This Row],[152 (07JUL1985 21:00:00)-Water Temperature (C)]]*OO[[#This Row],[94]]</f>
        <v>5.019077803293749E-8</v>
      </c>
      <c r="CS145" s="10">
        <f>3/24000000*OO[[#This Row],[153 (08JUL1985 00:00:00)-Water Temperature (C)]]*OO[[#This Row],[95]]</f>
        <v>4.7340778612737502E-8</v>
      </c>
      <c r="CT145" s="10">
        <f>3/24000000*OO[[#This Row],[154 (08JUL1985 03:00:00)-Water Temperature (C)]]*OO[[#This Row],[96]]</f>
        <v>4.6184744750924993E-8</v>
      </c>
      <c r="CU145" s="10">
        <f>3/24000000*OO[[#This Row],[155 (08JUL1985 06:00:00)-Water Temperature (C)]]*OO[[#This Row],[97]]</f>
        <v>4.5738676914500001E-8</v>
      </c>
      <c r="CV145" s="10">
        <f>3/24000000*OO[[#This Row],[156 (08JUL1985 09:00:00)-Water Temperature (C)]]*OO[[#This Row],[98]]</f>
        <v>4.5210381768062489E-8</v>
      </c>
      <c r="CW145" s="10">
        <f>3/24000000*OO[[#This Row],[157 (08JUL1985 12:00:00)-Water Temperature (C)]]*OO[[#This Row],[99]]</f>
        <v>4.4417757423599999E-8</v>
      </c>
    </row>
    <row r="146" spans="1:101" x14ac:dyDescent="0.35">
      <c r="A146" t="s">
        <v>151</v>
      </c>
      <c r="B146">
        <v>891.16819999999996</v>
      </c>
      <c r="C146" s="10">
        <f>3/24*OO[[#This Row],[59 (26JUN1985 06:00:00)-Water Temperature (C)]]*OO[[#This Row],[1]]/SUM(OO[1])</f>
        <v>0</v>
      </c>
      <c r="D146" s="10">
        <f>3/24*OO[[#This Row],[60 (26JUN1985 09:00:00)-Water Temperature (C)]]*OO[[#This Row],[2]]/SUM(OO[2])</f>
        <v>0</v>
      </c>
      <c r="E146" s="10">
        <f>3/24*OO[[#This Row],[61 (26JUN1985 12:00:00)-Water Temperature (C)]]*OO[[#This Row],[3]]/SUM(OO[3])</f>
        <v>0</v>
      </c>
      <c r="F146" s="10">
        <f>3/24*OO[[#This Row],[62 (26JUN1985 15:00:00)-Water Temperature (C)]]*OO[[#This Row],[4]]/SUM(OO[4])</f>
        <v>1.2134528691484083E-40</v>
      </c>
      <c r="G146" s="10">
        <f>3/24*OO[[#This Row],[63 (26JUN1985 18:00:00)-Water Temperature (C)]]*OO[[#This Row],[5]]/SUM(OO[5])</f>
        <v>1.3823711810310296E-28</v>
      </c>
      <c r="H146" s="10">
        <f>3/24*OO[[#This Row],[64 (26JUN1985 21:00:00)-Water Temperature (C)]]*OO[[#This Row],[6]]/SUM(OO[6])</f>
        <v>4.627683173732206E-17</v>
      </c>
      <c r="I146" s="10">
        <f>3/24*OO[[#This Row],[65 (27JUN1985 00:00:00)-Water Temperature (C)]]*OO[[#This Row],[7]]/SUM(OO[7])</f>
        <v>5.9672126511598133E-8</v>
      </c>
      <c r="J146" s="10">
        <f>3/24*OO[[#This Row],[66 (27JUN1985 03:00:00)-Water Temperature (C)]]*OO[[#This Row],[8]]/SUM(OO[8])</f>
        <v>9.3001614297091967E-5</v>
      </c>
      <c r="K146" s="10">
        <f>3/24*OO[[#This Row],[67 (27JUN1985 06:00:00)-Water Temperature (C)]]*OO[[#This Row],[9]]/SUM(OO[9])</f>
        <v>5.3985342944342625E-3</v>
      </c>
      <c r="L146" s="10">
        <f>3/24*OO[[#This Row],[68 (27JUN1985 09:00:00)-Water Temperature (C)]]*OO[[#This Row],[10]]/SUM(OO[10])</f>
        <v>4.5493491335806227E-2</v>
      </c>
      <c r="M146" s="10">
        <f>3/24*OO[[#This Row],[69 (27JUN1985 12:00:00)-Water Temperature (C)]]*OO[[#This Row],[11]]/SUM(OO[11])</f>
        <v>9.9286514367039863E-2</v>
      </c>
      <c r="N146" s="10">
        <f>3/24*OO[[#This Row],[70 (27JUN1985 15:00:00)-Water Temperature (C)]]*OO[[#This Row],[12]]/SUM(OO[12])</f>
        <v>7.9546814283323927E-2</v>
      </c>
      <c r="O146" s="10">
        <f>3/24*OO[[#This Row],[71 (27JUN1985 18:00:00)-Water Temperature (C)]]*OO[[#This Row],[13]]/SUM(OO[13])</f>
        <v>3.0340169976415064E-2</v>
      </c>
      <c r="P146" s="10">
        <f>3/24*OO[[#This Row],[72 (27JUN1985 21:00:00)-Water Temperature (C)]]*OO[[#This Row],[14]]/SUM(OO[14])</f>
        <v>6.7777265631078411E-3</v>
      </c>
      <c r="Q146" s="10">
        <f>3/24*OO[[#This Row],[73 (28JUN1985 00:00:00)-Water Temperature (C)]]*OO[[#This Row],[15]]/SUM(OO[15])</f>
        <v>1.1025132811070175E-3</v>
      </c>
      <c r="R146" s="10">
        <f>3/24*OO[[#This Row],[74 (28JUN1985 03:00:00)-Water Temperature (C)]]*OO[[#This Row],[16]]/SUM(OO[16])</f>
        <v>1.9034346273055322E-4</v>
      </c>
      <c r="S146" s="10">
        <f>3/24*OO[[#This Row],[75 (28JUN1985 06:00:00)-Water Temperature (C)]]*OO[[#This Row],[17]]/SUM(OO[17])</f>
        <v>7.2350200464316842E-5</v>
      </c>
      <c r="T146" s="10">
        <f>3/24*OO[[#This Row],[76 (28JUN1985 09:00:00)-Water Temperature (C)]]*OO[[#This Row],[18]]/SUM(OO[18])</f>
        <v>6.2504280278110138E-5</v>
      </c>
      <c r="U146" s="10">
        <f>3/24*OO[[#This Row],[77 (28JUN1985 12:00:00)-Water Temperature (C)]]*OO[[#This Row],[19]]/SUM(OO[19])</f>
        <v>6.5925598524923406E-5</v>
      </c>
      <c r="V146" s="10">
        <f>3/24000000*OO[[#This Row],[78 (28JUN1985 15:00:00)-Water Temperature (C)]]*OO[[#This Row],[20]]</f>
        <v>6.6928327574937492E-5</v>
      </c>
      <c r="W146" s="10">
        <f>3/24000000*OO[[#This Row],[79 (28JUN1985 18:00:00)-Water Temperature (C)]]*OO[[#This Row],[21]]</f>
        <v>6.2810993749949995E-5</v>
      </c>
      <c r="X146" s="10">
        <f>3/24000000*OO[[#This Row],[80 (28JUN1985 21:00:00)-Water Temperature (C)]]*OO[[#This Row],[22]]</f>
        <v>5.5820843563749998E-5</v>
      </c>
      <c r="Y146" s="10">
        <f>3/24000000*OO[[#This Row],[81 (29JUN1985 00:00:00)-Water Temperature (C)]]*OO[[#This Row],[23]]</f>
        <v>4.9008069879474998E-5</v>
      </c>
      <c r="Z146" s="10">
        <f>3/24000000*OO[[#This Row],[82 (29JUN1985 03:00:00)-Water Temperature (C)]]*OO[[#This Row],[24]]</f>
        <v>4.3536945500099992E-5</v>
      </c>
      <c r="AA146" s="10">
        <f>3/24000000*OO[[#This Row],[83 (29JUN1985 06:00:00)-Water Temperature (C)]]*OO[[#This Row],[25]]</f>
        <v>3.8249201796987499E-5</v>
      </c>
      <c r="AB146" s="10">
        <f>3/24000000*OO[[#This Row],[84 (29JUN1985 09:00:00)-Water Temperature (C)]]*OO[[#This Row],[26]]</f>
        <v>3.4272966648E-5</v>
      </c>
      <c r="AC146" s="10">
        <f>3/24000000*OO[[#This Row],[85 (29JUN1985 12:00:00)-Water Temperature (C)]]*OO[[#This Row],[27]]</f>
        <v>3.0835789671499996E-5</v>
      </c>
      <c r="AD146" s="10">
        <f>3/24000000*OO[[#This Row],[86 (29JUN1985 15:00:00)-Water Temperature (C)]]*OO[[#This Row],[28]]</f>
        <v>2.7495548885149998E-5</v>
      </c>
      <c r="AE146" s="10">
        <f>3/24000000*OO[[#This Row],[88 (29JUN1985 21:00:00)-Water Temperature (C)]]*OO[[#This Row],[30]]</f>
        <v>2.08445853313625E-5</v>
      </c>
      <c r="AF146" s="10">
        <f>3/24000000*OO[[#This Row],[88 (29JUN1985 21:00:00)-Water Temperature (C)]]*OO[[#This Row],[30]]</f>
        <v>2.08445853313625E-5</v>
      </c>
      <c r="AG146" s="10">
        <f>3/24000000*OO[[#This Row],[89 (30JUN1985 00:00:00)-Water Temperature (C)]]*OO[[#This Row],[31]]</f>
        <v>1.8127629368124996E-5</v>
      </c>
      <c r="AH146" s="10">
        <f>3/24000000*OO[[#This Row],[90 (30JUN1985 03:00:00)-Water Temperature (C)]]*OO[[#This Row],[32]]</f>
        <v>1.6221980447552501E-5</v>
      </c>
      <c r="AI146" s="10">
        <f>3/24000000*OO[[#This Row],[91 (30JUN1985 06:00:00)-Water Temperature (C)]]*OO[[#This Row],[33]]</f>
        <v>1.4658878431889998E-5</v>
      </c>
      <c r="AJ146" s="10">
        <f>3/24000000*OO[[#This Row],[92 (30JUN1985 09:00:00)-Water Temperature (C)]]*OO[[#This Row],[34]]</f>
        <v>1.3387465773843752E-5</v>
      </c>
      <c r="AK146" s="10">
        <f>3/24000000*OO[[#This Row],[93 (30JUN1985 12:00:00)-Water Temperature (C)]]*OO[[#This Row],[35]]</f>
        <v>1.2195155522976249E-5</v>
      </c>
      <c r="AL146" s="10">
        <f>3/24000000*OO[[#This Row],[94 (30JUN1985 15:00:00)-Water Temperature (C)]]*OO[[#This Row],[36]]</f>
        <v>1.0841126625099998E-5</v>
      </c>
      <c r="AM146" s="10">
        <f>3/24000000*OO[[#This Row],[95 (30JUN1985 18:00:00)-Water Temperature (C)]]*OO[[#This Row],[37]]</f>
        <v>9.4432394237499986E-6</v>
      </c>
      <c r="AN146" s="10">
        <f>3/24000000*OO[[#This Row],[96 (30JUN1985 21:00:00)-Water Temperature (C)]]*OO[[#This Row],[38]]</f>
        <v>8.1407333525787502E-6</v>
      </c>
      <c r="AO146" s="10">
        <f>3/24000000*OO[[#This Row],[97 (01JUL1985 00:00:00)-Water Temperature (C)]]*OO[[#This Row],[39]]</f>
        <v>6.9985171558374992E-6</v>
      </c>
      <c r="AP146" s="10">
        <f>3/24000000*OO[[#This Row],[98 (01JUL1985 03:00:00)-Water Temperature (C)]]*OO[[#This Row],[40]]</f>
        <v>6.1513260449874997E-6</v>
      </c>
      <c r="AQ146" s="10">
        <f>3/24000000*OO[[#This Row],[99 (01JUL1985 06:00:00)-Water Temperature (C)]]*OO[[#This Row],[41]]</f>
        <v>5.4100223707762493E-6</v>
      </c>
      <c r="AR146" s="10">
        <f>3/24000000*OO[[#This Row],[100 (01JUL1985 09:00:00)-Water Temperature (C)]]*OO[[#This Row],[42]]</f>
        <v>4.7595328654649999E-6</v>
      </c>
      <c r="AS146" s="10">
        <f>3/24000000*OO[[#This Row],[101 (01JUL1985 12:00:00)-Water Temperature (C)]]*OO[[#This Row],[43]]</f>
        <v>4.1435688637674998E-6</v>
      </c>
      <c r="AT146" s="10">
        <f>3/24000000*OO[[#This Row],[102 (01JUL1985 15:00:00)-Water Temperature (C)]]*OO[[#This Row],[44]]</f>
        <v>3.4896701611199999E-6</v>
      </c>
      <c r="AU146" s="10">
        <f>3/24000000*OO[[#This Row],[103 (01JUL1985 18:00:00)-Water Temperature (C)]]*OO[[#This Row],[45]]</f>
        <v>2.7770350009675003E-6</v>
      </c>
      <c r="AV146" s="10">
        <f>3/24000000*OO[[#This Row],[104 (01JUL1985 21:00:00)-Water Temperature (C)]]*OO[[#This Row],[46]]</f>
        <v>2.0737619683164998E-6</v>
      </c>
      <c r="AW146" s="10">
        <f>3/24000000*OO[[#This Row],[105 (02JUL1985 00:00:00)-Water Temperature (C)]]*OO[[#This Row],[47]]</f>
        <v>1.4910919905349999E-6</v>
      </c>
      <c r="AX146" s="10">
        <f>3/24000000*OO[[#This Row],[106 (02JUL1985 03:00:00)-Water Temperature (C)]]*OO[[#This Row],[48]]</f>
        <v>1.0949160413043749E-6</v>
      </c>
      <c r="AY146" s="10">
        <f>3/24000000*OO[[#This Row],[107 (02JUL1985 06:00:00)-Water Temperature (C)]]*OO[[#This Row],[49]]</f>
        <v>8.4152881356249989E-7</v>
      </c>
      <c r="AZ146" s="10">
        <f>3/24000000*OO[[#This Row],[108 (02JUL1985 09:00:00)-Water Temperature (C)]]*OO[[#This Row],[50]]</f>
        <v>6.9069191489099989E-7</v>
      </c>
      <c r="BA146" s="10">
        <f>3/24000000*OO[[#This Row],[109 (02JUL1985 12:00:00)-Water Temperature (C)]]*OO[[#This Row],[51]]</f>
        <v>5.9624587702537497E-7</v>
      </c>
      <c r="BB146" s="10">
        <f>3/24000000*OO[[#This Row],[110 (02JUL1985 15:00:00)-Water Temperature (C)]]*OO[[#This Row],[52]]</f>
        <v>5.2444635363800006E-7</v>
      </c>
      <c r="BC146" s="10">
        <f>3/24000000*OO[[#This Row],[111 (02JUL1985 18:00:00)-Water Temperature (C)]]*OO[[#This Row],[53]]</f>
        <v>4.56142585402E-7</v>
      </c>
      <c r="BD146" s="10">
        <f>3/24000000*OO[[#This Row],[112 (02JUL1985 21:00:00)-Water Temperature (C)]]*OO[[#This Row],[54]]</f>
        <v>3.94206186380875E-7</v>
      </c>
      <c r="BE146" s="10">
        <f>3/24000000*OO[[#This Row],[113 (03JUL1985 00:00:00)-Water Temperature (C)]]*OO[[#This Row],[55]]</f>
        <v>3.4026428697899998E-7</v>
      </c>
      <c r="BF146" s="10">
        <f>3/24000000*OO[[#This Row],[114 (03JUL1985 03:00:00)-Water Temperature (C)]]*OO[[#This Row],[56]]</f>
        <v>3.0196504165374999E-7</v>
      </c>
      <c r="BG146" s="10">
        <f>3/24000000*OO[[#This Row],[115 (03JUL1985 06:00:00)-Water Temperature (C)]]*OO[[#This Row],[57]]</f>
        <v>2.7699707762099997E-7</v>
      </c>
      <c r="BH146" s="10">
        <f>3/24000000*OO[[#This Row],[116 (03JUL1985 09:00:00)-Water Temperature (C)]]*OO[[#This Row],[58]]</f>
        <v>2.617387916833375E-7</v>
      </c>
      <c r="BI146" s="10">
        <f>3/24000000*OO[[#This Row],[117 (03JUL1985 12:00:00)-Water Temperature (C)]]*OO[[#This Row],[59]]</f>
        <v>2.5393199595527501E-7</v>
      </c>
      <c r="BJ146" s="10">
        <f>3/24000000*OO[[#This Row],[118 (03JUL1985 15:00:00)-Water Temperature (C)]]*OO[[#This Row],[60]]</f>
        <v>2.462113278800625E-7</v>
      </c>
      <c r="BK146" s="10">
        <f>3/24000000*OO[[#This Row],[119 (03JUL1985 18:00:00)-Water Temperature (C)]]*OO[[#This Row],[61]]</f>
        <v>2.3660834193468748E-7</v>
      </c>
      <c r="BL146" s="10">
        <f>3/24000000*OO[[#This Row],[120 (03JUL1985 21:00:00)-Water Temperature (C)]]*OO[[#This Row],[62]]</f>
        <v>2.2636454407537499E-7</v>
      </c>
      <c r="BM146" s="10">
        <f>3/24000000*OO[[#This Row],[121 (04JUL1985 00:00:00)-Water Temperature (C)]]*OO[[#This Row],[63]]</f>
        <v>2.16214493998575E-7</v>
      </c>
      <c r="BN146" s="10">
        <f>3/24000000*OO[[#This Row],[122 (04JUL1985 03:00:00)-Water Temperature (C)]]*OO[[#This Row],[64]]</f>
        <v>2.1142209203450001E-7</v>
      </c>
      <c r="BO146" s="10">
        <f>3/24000000*OO[[#This Row],[123 (04JUL1985 06:00:00)-Water Temperature (C)]]*OO[[#This Row],[65]]</f>
        <v>2.0653224020791251E-7</v>
      </c>
      <c r="BP146" s="10">
        <f>3/24000000*OO[[#This Row],[124 (04JUL1985 09:00:00)-Water Temperature (C)]]*OO[[#This Row],[66]]</f>
        <v>2.0177108249760001E-7</v>
      </c>
      <c r="BQ146" s="10">
        <f>3/24000000*OO[[#This Row],[125 (04JUL1985 12:00:00)-Water Temperature (C)]]*OO[[#This Row],[67]]</f>
        <v>1.946320017005E-7</v>
      </c>
      <c r="BR146" s="10">
        <f>3/24000000*OO[[#This Row],[126 (04JUL1985 15:00:00)-Water Temperature (C)]]*OO[[#This Row],[68]]</f>
        <v>1.8650230931347498E-7</v>
      </c>
      <c r="BS146" s="10">
        <f>3/24000000*OO[[#This Row],[127 (04JUL1985 18:00:00)-Water Temperature (C)]]*OO[[#This Row],[69]]</f>
        <v>1.759793114929375E-7</v>
      </c>
      <c r="BT146" s="10">
        <f>3/24000000*OO[[#This Row],[128 (04JUL1985 21:00:00)-Water Temperature (C)]]*OO[[#This Row],[70]]</f>
        <v>1.6464228707388749E-7</v>
      </c>
      <c r="BU146" s="10">
        <f>3/24000000*OO[[#This Row],[129 (05JUL1985 00:00:00)-Water Temperature (C)]]*OO[[#This Row],[71]]</f>
        <v>1.5329098118114999E-7</v>
      </c>
      <c r="BV146" s="10">
        <f>3/24000000*OO[[#This Row],[130 (05JUL1985 03:00:00)-Water Temperature (C)]]*OO[[#This Row],[72]]</f>
        <v>1.4694008178955E-7</v>
      </c>
      <c r="BW146" s="10">
        <f>3/24000000*OO[[#This Row],[131 (05JUL1985 06:00:00)-Water Temperature (C)]]*OO[[#This Row],[73]]</f>
        <v>1.42163717528125E-7</v>
      </c>
      <c r="BX146" s="10">
        <f>3/24000000*OO[[#This Row],[132 (05JUL1985 09:00:00)-Water Temperature (C)]]*OO[[#This Row],[74]]</f>
        <v>1.39088860096875E-7</v>
      </c>
      <c r="BY146" s="10">
        <f>3/24000000*OO[[#This Row],[133 (05JUL1985 12:00:00)-Water Temperature (C)]]*OO[[#This Row],[75]]</f>
        <v>1.3557480794479999E-7</v>
      </c>
      <c r="BZ146" s="10">
        <f>3/24000000*OO[[#This Row],[134 (05JUL1985 15:00:00)-Water Temperature (C)]]*OO[[#This Row],[76]]</f>
        <v>1.291592851395E-7</v>
      </c>
      <c r="CA146" s="10">
        <f>3/24000000*OO[[#This Row],[135 (05JUL1985 18:00:00)-Water Temperature (C)]]*OO[[#This Row],[77]]</f>
        <v>1.2068762416214999E-7</v>
      </c>
      <c r="CB146" s="10">
        <f>3/24000000*OO[[#This Row],[136 (05JUL1985 21:00:00)-Water Temperature (C)]]*OO[[#This Row],[78]]</f>
        <v>1.1107861647899999E-7</v>
      </c>
      <c r="CC146" s="10">
        <f>3/24000000*OO[[#This Row],[137 (06JUL1985 00:00:00)-Water Temperature (C)]]*OO[[#This Row],[79]]</f>
        <v>1.0183460594270001E-7</v>
      </c>
      <c r="CD146" s="10">
        <f>3/24000000*OO[[#This Row],[138 (06JUL1985 03:00:00)-Water Temperature (C)]]*OO[[#This Row],[80]]</f>
        <v>9.5785206439399996E-8</v>
      </c>
      <c r="CE146" s="10">
        <f>3/24000000*OO[[#This Row],[139 (06JUL1985 06:00:00)-Water Temperature (C)]]*OO[[#This Row],[81]]</f>
        <v>9.1532068976049985E-8</v>
      </c>
      <c r="CF146" s="10">
        <f>3/24000000*OO[[#This Row],[140 (06JUL1985 09:00:00)-Water Temperature (C)]]*OO[[#This Row],[82]]</f>
        <v>8.908737490193748E-8</v>
      </c>
      <c r="CG146" s="10">
        <f>3/24000000*OO[[#This Row],[141 (06JUL1985 12:00:00)-Water Temperature (C)]]*OO[[#This Row],[83]]</f>
        <v>8.7157157091924996E-8</v>
      </c>
      <c r="CH146" s="10">
        <f>3/24000000*OO[[#This Row],[142 (06JUL1985 15:00:00)-Water Temperature (C)]]*OO[[#This Row],[84]]</f>
        <v>8.437711994204999E-8</v>
      </c>
      <c r="CI146" s="10">
        <f>3/24000000*OO[[#This Row],[143 (06JUL1985 18:00:00)-Water Temperature (C)]]*OO[[#This Row],[85]]</f>
        <v>8.0335867901687503E-8</v>
      </c>
      <c r="CJ146" s="10">
        <f>3/24000000*OO[[#This Row],[144 (06JUL1985 21:00:00)-Water Temperature (C)]]*OO[[#This Row],[86]]</f>
        <v>7.5707830620824988E-8</v>
      </c>
      <c r="CK146" s="10">
        <f>3/24000000*OO[[#This Row],[145 (07JUL1985 00:00:00)-Water Temperature (C)]]*OO[[#This Row],[87]]</f>
        <v>7.0793194057674996E-8</v>
      </c>
      <c r="CL146" s="10">
        <f>3/24000000*OO[[#This Row],[146 (07JUL1985 03:00:00)-Water Temperature (C)]]*OO[[#This Row],[88]]</f>
        <v>6.7845578439512494E-8</v>
      </c>
      <c r="CM146" s="10">
        <f>3/24000000*OO[[#This Row],[147 (07JUL1985 06:00:00)-Water Temperature (C)]]*OO[[#This Row],[89]]</f>
        <v>6.4734559910025006E-8</v>
      </c>
      <c r="CN146" s="10">
        <f>3/24000000*OO[[#This Row],[148 (07JUL1985 09:00:00)-Water Temperature (C)]]*OO[[#This Row],[90]]</f>
        <v>6.2001992633000002E-8</v>
      </c>
      <c r="CO146" s="10">
        <f>3/24000000*OO[[#This Row],[149 (07JUL1985 12:00:00)-Water Temperature (C)]]*OO[[#This Row],[91]]</f>
        <v>5.9502503209274998E-8</v>
      </c>
      <c r="CP146" s="10">
        <f>3/24000000*OO[[#This Row],[150 (07JUL1985 15:00:00)-Water Temperature (C)]]*OO[[#This Row],[92]]</f>
        <v>5.7568245706125005E-8</v>
      </c>
      <c r="CQ146" s="10">
        <f>3/24000000*OO[[#This Row],[151 (07JUL1985 18:00:00)-Water Temperature (C)]]*OO[[#This Row],[93]]</f>
        <v>5.5257451761675E-8</v>
      </c>
      <c r="CR146" s="10">
        <f>3/24000000*OO[[#This Row],[152 (07JUL1985 21:00:00)-Water Temperature (C)]]*OO[[#This Row],[94]]</f>
        <v>5.2488804295199993E-8</v>
      </c>
      <c r="CS146" s="10">
        <f>3/24000000*OO[[#This Row],[153 (08JUL1985 00:00:00)-Water Temperature (C)]]*OO[[#This Row],[95]]</f>
        <v>4.9554367800424995E-8</v>
      </c>
      <c r="CT146" s="10">
        <f>3/24000000*OO[[#This Row],[154 (08JUL1985 03:00:00)-Water Temperature (C)]]*OO[[#This Row],[96]]</f>
        <v>4.8370965762750001E-8</v>
      </c>
      <c r="CU146" s="10">
        <f>3/24000000*OO[[#This Row],[155 (08JUL1985 06:00:00)-Water Temperature (C)]]*OO[[#This Row],[97]]</f>
        <v>4.7887653260199995E-8</v>
      </c>
      <c r="CV146" s="10">
        <f>3/24000000*OO[[#This Row],[156 (08JUL1985 09:00:00)-Water Temperature (C)]]*OO[[#This Row],[98]]</f>
        <v>4.7311730674787501E-8</v>
      </c>
      <c r="CW146" s="10">
        <f>3/24000000*OO[[#This Row],[157 (08JUL1985 12:00:00)-Water Temperature (C)]]*OO[[#This Row],[99]]</f>
        <v>4.6444493950950004E-8</v>
      </c>
    </row>
    <row r="147" spans="1:101" x14ac:dyDescent="0.35">
      <c r="A147" t="s">
        <v>152</v>
      </c>
      <c r="B147">
        <v>904.03380000000004</v>
      </c>
      <c r="C147" s="10">
        <f>3/24*OO[[#This Row],[59 (26JUN1985 06:00:00)-Water Temperature (C)]]*OO[[#This Row],[1]]/SUM(OO[1])</f>
        <v>0</v>
      </c>
      <c r="D147" s="10">
        <f>3/24*OO[[#This Row],[60 (26JUN1985 09:00:00)-Water Temperature (C)]]*OO[[#This Row],[2]]/SUM(OO[2])</f>
        <v>0</v>
      </c>
      <c r="E147" s="10">
        <f>3/24*OO[[#This Row],[61 (26JUN1985 12:00:00)-Water Temperature (C)]]*OO[[#This Row],[3]]/SUM(OO[3])</f>
        <v>0</v>
      </c>
      <c r="F147" s="10">
        <f>3/24*OO[[#This Row],[62 (26JUN1985 15:00:00)-Water Temperature (C)]]*OO[[#This Row],[4]]/SUM(OO[4])</f>
        <v>1.9272267832539506E-41</v>
      </c>
      <c r="G147" s="10">
        <f>3/24*OO[[#This Row],[63 (26JUN1985 18:00:00)-Water Temperature (C)]]*OO[[#This Row],[5]]/SUM(OO[5])</f>
        <v>2.3799041338956156E-29</v>
      </c>
      <c r="H147" s="10">
        <f>3/24*OO[[#This Row],[64 (26JUN1985 21:00:00)-Water Temperature (C)]]*OO[[#This Row],[6]]/SUM(OO[6])</f>
        <v>7.345249885436341E-18</v>
      </c>
      <c r="I147" s="10">
        <f>3/24*OO[[#This Row],[65 (27JUN1985 00:00:00)-Water Temperature (C)]]*OO[[#This Row],[7]]/SUM(OO[7])</f>
        <v>2.7709166712182963E-8</v>
      </c>
      <c r="J147" s="10">
        <f>3/24*OO[[#This Row],[66 (27JUN1985 03:00:00)-Water Temperature (C)]]*OO[[#This Row],[8]]/SUM(OO[8])</f>
        <v>6.3143148377312785E-5</v>
      </c>
      <c r="K147" s="10">
        <f>3/24*OO[[#This Row],[67 (27JUN1985 06:00:00)-Water Temperature (C)]]*OO[[#This Row],[9]]/SUM(OO[9])</f>
        <v>4.4990551938603723E-3</v>
      </c>
      <c r="L147" s="10">
        <f>3/24*OO[[#This Row],[68 (27JUN1985 09:00:00)-Water Temperature (C)]]*OO[[#This Row],[10]]/SUM(OO[10])</f>
        <v>4.4145176806742001E-2</v>
      </c>
      <c r="M147" s="10">
        <f>3/24*OO[[#This Row],[69 (27JUN1985 12:00:00)-Water Temperature (C)]]*OO[[#This Row],[11]]/SUM(OO[11])</f>
        <v>0.1088519136400453</v>
      </c>
      <c r="N147" s="10">
        <f>3/24*OO[[#This Row],[70 (27JUN1985 15:00:00)-Water Temperature (C)]]*OO[[#This Row],[12]]/SUM(OO[12])</f>
        <v>9.6353037888499485E-2</v>
      </c>
      <c r="O147" s="10">
        <f>3/24*OO[[#This Row],[71 (27JUN1985 18:00:00)-Water Temperature (C)]]*OO[[#This Row],[13]]/SUM(OO[13])</f>
        <v>3.9890401154639203E-2</v>
      </c>
      <c r="P147" s="10">
        <f>3/24*OO[[#This Row],[72 (27JUN1985 21:00:00)-Water Temperature (C)]]*OO[[#This Row],[14]]/SUM(OO[14])</f>
        <v>9.4776896794655958E-3</v>
      </c>
      <c r="Q147" s="10">
        <f>3/24*OO[[#This Row],[73 (28JUN1985 00:00:00)-Water Temperature (C)]]*OO[[#This Row],[15]]/SUM(OO[15])</f>
        <v>1.5976502561631935E-3</v>
      </c>
      <c r="R147" s="10">
        <f>3/24*OO[[#This Row],[74 (28JUN1985 03:00:00)-Water Temperature (C)]]*OO[[#This Row],[16]]/SUM(OO[16])</f>
        <v>2.6620062879456705E-4</v>
      </c>
      <c r="S147" s="10">
        <f>3/24*OO[[#This Row],[75 (28JUN1985 06:00:00)-Water Temperature (C)]]*OO[[#This Row],[17]]/SUM(OO[17])</f>
        <v>8.8000145342696982E-5</v>
      </c>
      <c r="T147" s="10">
        <f>3/24*OO[[#This Row],[76 (28JUN1985 09:00:00)-Water Temperature (C)]]*OO[[#This Row],[18]]/SUM(OO[18])</f>
        <v>7.0870039198552774E-5</v>
      </c>
      <c r="U147" s="10">
        <f>3/24*OO[[#This Row],[77 (28JUN1985 12:00:00)-Water Temperature (C)]]*OO[[#This Row],[19]]/SUM(OO[19])</f>
        <v>7.4043045812513907E-5</v>
      </c>
      <c r="V147" s="10">
        <f>3/24000000*OO[[#This Row],[78 (28JUN1985 15:00:00)-Water Temperature (C)]]*OO[[#This Row],[20]]</f>
        <v>7.5496950474399988E-5</v>
      </c>
      <c r="W147" s="10">
        <f>3/24000000*OO[[#This Row],[79 (28JUN1985 18:00:00)-Water Temperature (C)]]*OO[[#This Row],[21]]</f>
        <v>7.1274927656399988E-5</v>
      </c>
      <c r="X147" s="10">
        <f>3/24000000*OO[[#This Row],[80 (28JUN1985 21:00:00)-Water Temperature (C)]]*OO[[#This Row],[22]]</f>
        <v>6.3573058109699991E-5</v>
      </c>
      <c r="Y147" s="10">
        <f>3/24000000*OO[[#This Row],[81 (29JUN1985 00:00:00)-Water Temperature (C)]]*OO[[#This Row],[23]]</f>
        <v>5.5853434425375002E-5</v>
      </c>
      <c r="Z147" s="10">
        <f>3/24000000*OO[[#This Row],[82 (29JUN1985 03:00:00)-Water Temperature (C)]]*OO[[#This Row],[24]]</f>
        <v>4.9554633855712506E-5</v>
      </c>
      <c r="AA147" s="10">
        <f>3/24000000*OO[[#This Row],[83 (29JUN1985 06:00:00)-Water Temperature (C)]]*OO[[#This Row],[25]]</f>
        <v>4.3409565872887499E-5</v>
      </c>
      <c r="AB147" s="10">
        <f>3/24000000*OO[[#This Row],[84 (29JUN1985 09:00:00)-Water Temperature (C)]]*OO[[#This Row],[26]]</f>
        <v>3.8824255807662494E-5</v>
      </c>
      <c r="AC147" s="10">
        <f>3/24000000*OO[[#This Row],[85 (29JUN1985 12:00:00)-Water Temperature (C)]]*OO[[#This Row],[27]]</f>
        <v>3.4782427167175005E-5</v>
      </c>
      <c r="AD147" s="10">
        <f>3/24000000*OO[[#This Row],[86 (29JUN1985 15:00:00)-Water Temperature (C)]]*OO[[#This Row],[28]]</f>
        <v>3.0902322360962505E-5</v>
      </c>
      <c r="AE147" s="10">
        <f>3/24000000*OO[[#This Row],[88 (29JUN1985 21:00:00)-Water Temperature (C)]]*OO[[#This Row],[30]]</f>
        <v>2.3377400956053749E-5</v>
      </c>
      <c r="AF147" s="10">
        <f>3/24000000*OO[[#This Row],[88 (29JUN1985 21:00:00)-Water Temperature (C)]]*OO[[#This Row],[30]]</f>
        <v>2.3377400956053749E-5</v>
      </c>
      <c r="AG147" s="10">
        <f>3/24000000*OO[[#This Row],[89 (30JUN1985 00:00:00)-Water Temperature (C)]]*OO[[#This Row],[31]]</f>
        <v>2.0297221921657499E-5</v>
      </c>
      <c r="AH147" s="10">
        <f>3/24000000*OO[[#This Row],[90 (30JUN1985 03:00:00)-Water Temperature (C)]]*OO[[#This Row],[32]]</f>
        <v>1.8142751739749998E-5</v>
      </c>
      <c r="AI147" s="10">
        <f>3/24000000*OO[[#This Row],[91 (30JUN1985 06:00:00)-Water Temperature (C)]]*OO[[#This Row],[33]]</f>
        <v>1.6327886245308746E-5</v>
      </c>
      <c r="AJ147" s="10">
        <f>3/24000000*OO[[#This Row],[92 (30JUN1985 09:00:00)-Water Temperature (C)]]*OO[[#This Row],[34]]</f>
        <v>1.4849707980896247E-5</v>
      </c>
      <c r="AK147" s="10">
        <f>3/24000000*OO[[#This Row],[93 (30JUN1985 12:00:00)-Water Temperature (C)]]*OO[[#This Row],[35]]</f>
        <v>1.3471208111875E-5</v>
      </c>
      <c r="AL147" s="10">
        <f>3/24000000*OO[[#This Row],[94 (30JUN1985 15:00:00)-Water Temperature (C)]]*OO[[#This Row],[36]]</f>
        <v>1.1919663100312498E-5</v>
      </c>
      <c r="AM147" s="10">
        <f>3/24000000*OO[[#This Row],[95 (30JUN1985 18:00:00)-Water Temperature (C)]]*OO[[#This Row],[37]]</f>
        <v>1.03543732232875E-5</v>
      </c>
      <c r="AN147" s="10">
        <f>3/24000000*OO[[#This Row],[96 (30JUN1985 21:00:00)-Water Temperature (C)]]*OO[[#This Row],[38]]</f>
        <v>8.9180006009024997E-6</v>
      </c>
      <c r="AO147" s="10">
        <f>3/24000000*OO[[#This Row],[97 (01JUL1985 00:00:00)-Water Temperature (C)]]*OO[[#This Row],[39]]</f>
        <v>7.6573756403549994E-6</v>
      </c>
      <c r="AP147" s="10">
        <f>3/24000000*OO[[#This Row],[98 (01JUL1985 03:00:00)-Water Temperature (C)]]*OO[[#This Row],[40]]</f>
        <v>6.7232426360399998E-6</v>
      </c>
      <c r="AQ147" s="10">
        <f>3/24000000*OO[[#This Row],[99 (01JUL1985 06:00:00)-Water Temperature (C)]]*OO[[#This Row],[41]]</f>
        <v>5.8984808112237492E-6</v>
      </c>
      <c r="AR147" s="10">
        <f>3/24000000*OO[[#This Row],[100 (01JUL1985 09:00:00)-Water Temperature (C)]]*OO[[#This Row],[42]]</f>
        <v>5.1780565282874994E-6</v>
      </c>
      <c r="AS147" s="10">
        <f>3/24000000*OO[[#This Row],[101 (01JUL1985 12:00:00)-Water Temperature (C)]]*OO[[#This Row],[43]]</f>
        <v>4.5074227758749998E-6</v>
      </c>
      <c r="AT147" s="10">
        <f>3/24000000*OO[[#This Row],[102 (01JUL1985 15:00:00)-Water Temperature (C)]]*OO[[#This Row],[44]]</f>
        <v>3.8083657162974991E-6</v>
      </c>
      <c r="AU147" s="10">
        <f>3/24000000*OO[[#This Row],[103 (01JUL1985 18:00:00)-Water Temperature (C)]]*OO[[#This Row],[45]]</f>
        <v>3.0535883318399996E-6</v>
      </c>
      <c r="AV147" s="10">
        <f>3/24000000*OO[[#This Row],[104 (01JUL1985 21:00:00)-Water Temperature (C)]]*OO[[#This Row],[46]]</f>
        <v>2.298807206355E-6</v>
      </c>
      <c r="AW147" s="10">
        <f>3/24000000*OO[[#This Row],[105 (02JUL1985 00:00:00)-Water Temperature (C)]]*OO[[#This Row],[47]]</f>
        <v>1.6608440568183748E-6</v>
      </c>
      <c r="AX147" s="10">
        <f>3/24000000*OO[[#This Row],[106 (02JUL1985 03:00:00)-Water Temperature (C)]]*OO[[#This Row],[48]]</f>
        <v>1.2182632038874998E-6</v>
      </c>
      <c r="AY147" s="10">
        <f>3/24000000*OO[[#This Row],[107 (02JUL1985 06:00:00)-Water Temperature (C)]]*OO[[#This Row],[49]]</f>
        <v>9.3001365866874996E-7</v>
      </c>
      <c r="AZ147" s="10">
        <f>3/24000000*OO[[#This Row],[108 (02JUL1985 09:00:00)-Water Temperature (C)]]*OO[[#This Row],[50]]</f>
        <v>7.5651197231699996E-7</v>
      </c>
      <c r="BA147" s="10">
        <f>3/24000000*OO[[#This Row],[109 (02JUL1985 12:00:00)-Water Temperature (C)]]*OO[[#This Row],[51]]</f>
        <v>6.4800110708125002E-7</v>
      </c>
      <c r="BB147" s="10">
        <f>3/24000000*OO[[#This Row],[110 (02JUL1985 15:00:00)-Water Temperature (C)]]*OO[[#This Row],[52]]</f>
        <v>5.6712220530487502E-7</v>
      </c>
      <c r="BC147" s="10">
        <f>3/24000000*OO[[#This Row],[111 (02JUL1985 18:00:00)-Water Temperature (C)]]*OO[[#This Row],[53]]</f>
        <v>4.9252509656799999E-7</v>
      </c>
      <c r="BD147" s="10">
        <f>3/24000000*OO[[#This Row],[112 (02JUL1985 21:00:00)-Water Temperature (C)]]*OO[[#This Row],[54]]</f>
        <v>4.2630938773937496E-7</v>
      </c>
      <c r="BE147" s="10">
        <f>3/24000000*OO[[#This Row],[113 (03JUL1985 00:00:00)-Water Temperature (C)]]*OO[[#This Row],[55]]</f>
        <v>3.6811218919274995E-7</v>
      </c>
      <c r="BF147" s="10">
        <f>3/24000000*OO[[#This Row],[114 (03JUL1985 03:00:00)-Water Temperature (C)]]*OO[[#This Row],[56]]</f>
        <v>3.2641355876249997E-7</v>
      </c>
      <c r="BG147" s="10">
        <f>3/24000000*OO[[#This Row],[115 (03JUL1985 06:00:00)-Water Temperature (C)]]*OO[[#This Row],[57]]</f>
        <v>2.9868201543687495E-7</v>
      </c>
      <c r="BH147" s="10">
        <f>3/24000000*OO[[#This Row],[116 (03JUL1985 09:00:00)-Water Temperature (C)]]*OO[[#This Row],[58]]</f>
        <v>2.8109830640499995E-7</v>
      </c>
      <c r="BI147" s="10">
        <f>3/24000000*OO[[#This Row],[117 (03JUL1985 12:00:00)-Water Temperature (C)]]*OO[[#This Row],[59]]</f>
        <v>2.7159441642539995E-7</v>
      </c>
      <c r="BJ147" s="10">
        <f>3/24000000*OO[[#This Row],[118 (03JUL1985 15:00:00)-Water Temperature (C)]]*OO[[#This Row],[60]]</f>
        <v>2.6249675829750001E-7</v>
      </c>
      <c r="BK147" s="10">
        <f>3/24000000*OO[[#This Row],[119 (03JUL1985 18:00:00)-Water Temperature (C)]]*OO[[#This Row],[61]]</f>
        <v>2.5189551289125002E-7</v>
      </c>
      <c r="BL147" s="10">
        <f>3/24000000*OO[[#This Row],[120 (03JUL1985 21:00:00)-Water Temperature (C)]]*OO[[#This Row],[62]]</f>
        <v>2.4131551012649999E-7</v>
      </c>
      <c r="BM147" s="10">
        <f>3/24000000*OO[[#This Row],[121 (04JUL1985 00:00:00)-Water Temperature (C)]]*OO[[#This Row],[63]]</f>
        <v>2.3098155628570003E-7</v>
      </c>
      <c r="BN147" s="10">
        <f>3/24000000*OO[[#This Row],[122 (04JUL1985 03:00:00)-Water Temperature (C)]]*OO[[#This Row],[64]]</f>
        <v>2.2648593256087499E-7</v>
      </c>
      <c r="BO147" s="10">
        <f>3/24000000*OO[[#This Row],[123 (04JUL1985 06:00:00)-Water Temperature (C)]]*OO[[#This Row],[65]]</f>
        <v>2.2136053816679996E-7</v>
      </c>
      <c r="BP147" s="10">
        <f>3/24000000*OO[[#This Row],[124 (04JUL1985 09:00:00)-Water Temperature (C)]]*OO[[#This Row],[66]]</f>
        <v>2.1605000539987499E-7</v>
      </c>
      <c r="BQ147" s="10">
        <f>3/24000000*OO[[#This Row],[125 (04JUL1985 12:00:00)-Water Temperature (C)]]*OO[[#This Row],[67]]</f>
        <v>2.07963812745E-7</v>
      </c>
      <c r="BR147" s="10">
        <f>3/24000000*OO[[#This Row],[126 (04JUL1985 15:00:00)-Water Temperature (C)]]*OO[[#This Row],[68]]</f>
        <v>1.9898990831362501E-7</v>
      </c>
      <c r="BS147" s="10">
        <f>3/24000000*OO[[#This Row],[127 (04JUL1985 18:00:00)-Water Temperature (C)]]*OO[[#This Row],[69]]</f>
        <v>1.8775009044987501E-7</v>
      </c>
      <c r="BT147" s="10">
        <f>3/24000000*OO[[#This Row],[128 (04JUL1985 21:00:00)-Water Temperature (C)]]*OO[[#This Row],[70]]</f>
        <v>1.7596600058411249E-7</v>
      </c>
      <c r="BU147" s="10">
        <f>3/24000000*OO[[#This Row],[129 (05JUL1985 00:00:00)-Water Temperature (C)]]*OO[[#This Row],[71]]</f>
        <v>1.6403759800514999E-7</v>
      </c>
      <c r="BV147" s="10">
        <f>3/24000000*OO[[#This Row],[130 (05JUL1985 03:00:00)-Water Temperature (C)]]*OO[[#This Row],[72]]</f>
        <v>1.5733051461699998E-7</v>
      </c>
      <c r="BW147" s="10">
        <f>3/24000000*OO[[#This Row],[131 (05JUL1985 06:00:00)-Water Temperature (C)]]*OO[[#This Row],[73]]</f>
        <v>1.5200400259677497E-7</v>
      </c>
      <c r="BX147" s="10">
        <f>3/24000000*OO[[#This Row],[132 (05JUL1985 09:00:00)-Water Temperature (C)]]*OO[[#This Row],[74]]</f>
        <v>1.4856381311459997E-7</v>
      </c>
      <c r="BY147" s="10">
        <f>3/24000000*OO[[#This Row],[133 (05JUL1985 12:00:00)-Water Temperature (C)]]*OO[[#This Row],[75]]</f>
        <v>1.4473506595852501E-7</v>
      </c>
      <c r="BZ147" s="10">
        <f>3/24000000*OO[[#This Row],[134 (05JUL1985 15:00:00)-Water Temperature (C)]]*OO[[#This Row],[76]]</f>
        <v>1.3783869512154997E-7</v>
      </c>
      <c r="CA147" s="10">
        <f>3/24000000*OO[[#This Row],[135 (05JUL1985 18:00:00)-Water Temperature (C)]]*OO[[#This Row],[77]]</f>
        <v>1.2892227767859999E-7</v>
      </c>
      <c r="CB147" s="10">
        <f>3/24000000*OO[[#This Row],[136 (05JUL1985 21:00:00)-Water Temperature (C)]]*OO[[#This Row],[78]]</f>
        <v>1.189181317734375E-7</v>
      </c>
      <c r="CC147" s="10">
        <f>3/24000000*OO[[#This Row],[137 (06JUL1985 00:00:00)-Water Temperature (C)]]*OO[[#This Row],[79]]</f>
        <v>1.0918628241924999E-7</v>
      </c>
      <c r="CD147" s="10">
        <f>3/24000000*OO[[#This Row],[138 (06JUL1985 03:00:00)-Water Temperature (C)]]*OO[[#This Row],[80]]</f>
        <v>1.0277592101009998E-7</v>
      </c>
      <c r="CE147" s="10">
        <f>3/24000000*OO[[#This Row],[139 (06JUL1985 06:00:00)-Water Temperature (C)]]*OO[[#This Row],[81]]</f>
        <v>9.808343063497501E-8</v>
      </c>
      <c r="CF147" s="10">
        <f>3/24000000*OO[[#This Row],[140 (06JUL1985 09:00:00)-Water Temperature (C)]]*OO[[#This Row],[82]]</f>
        <v>9.5253540876999993E-8</v>
      </c>
      <c r="CG147" s="10">
        <f>3/24000000*OO[[#This Row],[141 (06JUL1985 12:00:00)-Water Temperature (C)]]*OO[[#This Row],[83]]</f>
        <v>9.2965622024499983E-8</v>
      </c>
      <c r="CH147" s="10">
        <f>3/24000000*OO[[#This Row],[142 (06JUL1985 15:00:00)-Water Temperature (C)]]*OO[[#This Row],[84]]</f>
        <v>8.9843860007274996E-8</v>
      </c>
      <c r="CI147" s="10">
        <f>3/24000000*OO[[#This Row],[143 (06JUL1985 18:00:00)-Water Temperature (C)]]*OO[[#This Row],[85]]</f>
        <v>8.5525702370024992E-8</v>
      </c>
      <c r="CJ147" s="10">
        <f>3/24000000*OO[[#This Row],[144 (06JUL1985 21:00:00)-Water Temperature (C)]]*OO[[#This Row],[86]]</f>
        <v>8.0743361023874996E-8</v>
      </c>
      <c r="CK147" s="10">
        <f>3/24000000*OO[[#This Row],[145 (07JUL1985 00:00:00)-Water Temperature (C)]]*OO[[#This Row],[87]]</f>
        <v>7.5630446989099999E-8</v>
      </c>
      <c r="CL147" s="10">
        <f>3/24000000*OO[[#This Row],[146 (07JUL1985 03:00:00)-Water Temperature (C)]]*OO[[#This Row],[88]]</f>
        <v>7.2601012693137496E-8</v>
      </c>
      <c r="CM147" s="10">
        <f>3/24000000*OO[[#This Row],[147 (07JUL1985 06:00:00)-Water Temperature (C)]]*OO[[#This Row],[89]]</f>
        <v>6.9185951681474987E-8</v>
      </c>
      <c r="CN147" s="10">
        <f>3/24000000*OO[[#This Row],[148 (07JUL1985 09:00:00)-Water Temperature (C)]]*OO[[#This Row],[90]]</f>
        <v>6.6141001551500002E-8</v>
      </c>
      <c r="CO147" s="10">
        <f>3/24000000*OO[[#This Row],[149 (07JUL1985 12:00:00)-Water Temperature (C)]]*OO[[#This Row],[91]]</f>
        <v>6.3407862543674989E-8</v>
      </c>
      <c r="CP147" s="10">
        <f>3/24000000*OO[[#This Row],[150 (07JUL1985 15:00:00)-Water Temperature (C)]]*OO[[#This Row],[92]]</f>
        <v>6.1282055555199994E-8</v>
      </c>
      <c r="CQ147" s="10">
        <f>3/24000000*OO[[#This Row],[151 (07JUL1985 18:00:00)-Water Temperature (C)]]*OO[[#This Row],[93]]</f>
        <v>5.8821909438187498E-8</v>
      </c>
      <c r="CR147" s="10">
        <f>3/24000000*OO[[#This Row],[152 (07JUL1985 21:00:00)-Water Temperature (C)]]*OO[[#This Row],[94]]</f>
        <v>5.5975239716687497E-8</v>
      </c>
      <c r="CS147" s="10">
        <f>3/24000000*OO[[#This Row],[153 (08JUL1985 00:00:00)-Water Temperature (C)]]*OO[[#This Row],[95]]</f>
        <v>5.2919893332349989E-8</v>
      </c>
      <c r="CT147" s="10">
        <f>3/24000000*OO[[#This Row],[154 (08JUL1985 03:00:00)-Water Temperature (C)]]*OO[[#This Row],[96]]</f>
        <v>5.1705743938450004E-8</v>
      </c>
      <c r="CU147" s="10">
        <f>3/24000000*OO[[#This Row],[155 (08JUL1985 06:00:00)-Water Temperature (C)]]*OO[[#This Row],[97]]</f>
        <v>5.118204727175E-8</v>
      </c>
      <c r="CV147" s="10">
        <f>3/24000000*OO[[#This Row],[156 (08JUL1985 09:00:00)-Water Temperature (C)]]*OO[[#This Row],[98]]</f>
        <v>5.0536014490012505E-8</v>
      </c>
      <c r="CW147" s="10">
        <f>3/24000000*OO[[#This Row],[157 (08JUL1985 12:00:00)-Water Temperature (C)]]*OO[[#This Row],[99]]</f>
        <v>4.9563742282199995E-8</v>
      </c>
    </row>
    <row r="148" spans="1:101" x14ac:dyDescent="0.35">
      <c r="A148" t="s">
        <v>153</v>
      </c>
      <c r="B148">
        <v>822.18880000000001</v>
      </c>
      <c r="C148" s="10">
        <f>3/24*OO[[#This Row],[59 (26JUN1985 06:00:00)-Water Temperature (C)]]*OO[[#This Row],[1]]/SUM(OO[1])</f>
        <v>0</v>
      </c>
      <c r="D148" s="10">
        <f>3/24*OO[[#This Row],[60 (26JUN1985 09:00:00)-Water Temperature (C)]]*OO[[#This Row],[2]]/SUM(OO[2])</f>
        <v>0</v>
      </c>
      <c r="E148" s="10">
        <f>3/24*OO[[#This Row],[61 (26JUN1985 12:00:00)-Water Temperature (C)]]*OO[[#This Row],[3]]/SUM(OO[3])</f>
        <v>0</v>
      </c>
      <c r="F148" s="10">
        <f>3/24*OO[[#This Row],[62 (26JUN1985 15:00:00)-Water Temperature (C)]]*OO[[#This Row],[4]]/SUM(OO[4])</f>
        <v>2.4978007746520464E-42</v>
      </c>
      <c r="G148" s="10">
        <f>3/24*OO[[#This Row],[63 (26JUN1985 18:00:00)-Water Temperature (C)]]*OO[[#This Row],[5]]/SUM(OO[5])</f>
        <v>3.4472927202159397E-30</v>
      </c>
      <c r="H148" s="10">
        <f>3/24*OO[[#This Row],[64 (26JUN1985 21:00:00)-Water Temperature (C)]]*OO[[#This Row],[6]]/SUM(OO[6])</f>
        <v>9.6123489970903682E-19</v>
      </c>
      <c r="I148" s="10">
        <f>3/24*OO[[#This Row],[65 (27JUN1985 00:00:00)-Water Temperature (C)]]*OO[[#This Row],[7]]/SUM(OO[7])</f>
        <v>1.0412691325588201E-8</v>
      </c>
      <c r="J148" s="10">
        <f>3/24*OO[[#This Row],[66 (27JUN1985 03:00:00)-Water Temperature (C)]]*OO[[#This Row],[8]]/SUM(OO[8])</f>
        <v>3.5572666010655098E-5</v>
      </c>
      <c r="K148" s="10">
        <f>3/24*OO[[#This Row],[67 (27JUN1985 06:00:00)-Water Temperature (C)]]*OO[[#This Row],[9]]/SUM(OO[9])</f>
        <v>3.0992037804578126E-3</v>
      </c>
      <c r="L148" s="10">
        <f>3/24*OO[[#This Row],[68 (27JUN1985 09:00:00)-Water Temperature (C)]]*OO[[#This Row],[10]]/SUM(OO[10])</f>
        <v>3.5154739884612575E-2</v>
      </c>
      <c r="M148" s="10">
        <f>3/24*OO[[#This Row],[69 (27JUN1985 12:00:00)-Water Temperature (C)]]*OO[[#This Row],[11]]/SUM(OO[11])</f>
        <v>9.7188676790118736E-2</v>
      </c>
      <c r="N148" s="10">
        <f>3/24*OO[[#This Row],[70 (27JUN1985 15:00:00)-Water Temperature (C)]]*OO[[#This Row],[12]]/SUM(OO[12])</f>
        <v>9.4343471262864451E-2</v>
      </c>
      <c r="O148" s="10">
        <f>3/24*OO[[#This Row],[71 (27JUN1985 18:00:00)-Water Temperature (C)]]*OO[[#This Row],[13]]/SUM(OO[13])</f>
        <v>4.2111854872064397E-2</v>
      </c>
      <c r="P148" s="10">
        <f>3/24*OO[[#This Row],[72 (27JUN1985 21:00:00)-Water Temperature (C)]]*OO[[#This Row],[14]]/SUM(OO[14])</f>
        <v>1.0593161592679768E-2</v>
      </c>
      <c r="Q148" s="10">
        <f>3/24*OO[[#This Row],[73 (28JUN1985 00:00:00)-Water Temperature (C)]]*OO[[#This Row],[15]]/SUM(OO[15])</f>
        <v>1.8498817080870205E-3</v>
      </c>
      <c r="R148" s="10">
        <f>3/24*OO[[#This Row],[74 (28JUN1985 03:00:00)-Water Temperature (C)]]*OO[[#This Row],[16]]/SUM(OO[16])</f>
        <v>3.0238438409063701E-4</v>
      </c>
      <c r="S148" s="10">
        <f>3/24*OO[[#This Row],[75 (28JUN1985 06:00:00)-Water Temperature (C)]]*OO[[#This Row],[17]]/SUM(OO[17])</f>
        <v>8.8747340493053805E-5</v>
      </c>
      <c r="T148" s="10">
        <f>3/24*OO[[#This Row],[76 (28JUN1985 09:00:00)-Water Temperature (C)]]*OO[[#This Row],[18]]/SUM(OO[18])</f>
        <v>6.6452253592158862E-5</v>
      </c>
      <c r="U148" s="10">
        <f>3/24*OO[[#This Row],[77 (28JUN1985 12:00:00)-Water Temperature (C)]]*OO[[#This Row],[19]]/SUM(OO[19])</f>
        <v>6.8688833599020707E-5</v>
      </c>
      <c r="V148" s="10">
        <f>3/24000000*OO[[#This Row],[78 (28JUN1985 15:00:00)-Water Temperature (C)]]*OO[[#This Row],[20]]</f>
        <v>7.0386360807262499E-5</v>
      </c>
      <c r="W148" s="10">
        <f>3/24000000*OO[[#This Row],[79 (28JUN1985 18:00:00)-Water Temperature (C)]]*OO[[#This Row],[21]]</f>
        <v>6.6923512782075004E-5</v>
      </c>
      <c r="X148" s="10">
        <f>3/24000000*OO[[#This Row],[80 (28JUN1985 21:00:00)-Water Temperature (C)]]*OO[[#This Row],[22]]</f>
        <v>6.0009437009874991E-5</v>
      </c>
      <c r="Y148" s="10">
        <f>3/24000000*OO[[#This Row],[81 (29JUN1985 00:00:00)-Water Temperature (C)]]*OO[[#This Row],[23]]</f>
        <v>5.2837645543024996E-5</v>
      </c>
      <c r="Z148" s="10">
        <f>3/24000000*OO[[#This Row],[82 (29JUN1985 03:00:00)-Water Temperature (C)]]*OO[[#This Row],[24]]</f>
        <v>4.6907588541587498E-5</v>
      </c>
      <c r="AA148" s="10">
        <f>3/24000000*OO[[#This Row],[83 (29JUN1985 06:00:00)-Water Temperature (C)]]*OO[[#This Row],[25]]</f>
        <v>4.1043736933062499E-5</v>
      </c>
      <c r="AB148" s="10">
        <f>3/24000000*OO[[#This Row],[84 (29JUN1985 09:00:00)-Water Temperature (C)]]*OO[[#This Row],[26]]</f>
        <v>3.6710035672949992E-5</v>
      </c>
      <c r="AC148" s="10">
        <f>3/24000000*OO[[#This Row],[85 (29JUN1985 12:00:00)-Water Temperature (C)]]*OO[[#This Row],[27]]</f>
        <v>3.2834487474599997E-5</v>
      </c>
      <c r="AD148" s="10">
        <f>3/24000000*OO[[#This Row],[86 (29JUN1985 15:00:00)-Water Temperature (C)]]*OO[[#This Row],[28]]</f>
        <v>2.9146854374687499E-5</v>
      </c>
      <c r="AE148" s="10">
        <f>3/24000000*OO[[#This Row],[88 (29JUN1985 21:00:00)-Water Temperature (C)]]*OO[[#This Row],[30]]</f>
        <v>2.2115778343625003E-5</v>
      </c>
      <c r="AF148" s="10">
        <f>3/24000000*OO[[#This Row],[88 (29JUN1985 21:00:00)-Water Temperature (C)]]*OO[[#This Row],[30]]</f>
        <v>2.2115778343625003E-5</v>
      </c>
      <c r="AG148" s="10">
        <f>3/24000000*OO[[#This Row],[89 (30JUN1985 00:00:00)-Water Temperature (C)]]*OO[[#This Row],[31]]</f>
        <v>1.920998305128375E-5</v>
      </c>
      <c r="AH148" s="10">
        <f>3/24000000*OO[[#This Row],[90 (30JUN1985 03:00:00)-Water Temperature (C)]]*OO[[#This Row],[32]]</f>
        <v>1.719131534577E-5</v>
      </c>
      <c r="AI148" s="10">
        <f>3/24000000*OO[[#This Row],[91 (30JUN1985 06:00:00)-Water Temperature (C)]]*OO[[#This Row],[33]]</f>
        <v>1.5451179482414999E-5</v>
      </c>
      <c r="AJ148" s="10">
        <f>3/24000000*OO[[#This Row],[92 (30JUN1985 09:00:00)-Water Temperature (C)]]*OO[[#This Row],[34]]</f>
        <v>1.4029579828203748E-5</v>
      </c>
      <c r="AK148" s="10">
        <f>3/24000000*OO[[#This Row],[93 (30JUN1985 12:00:00)-Water Temperature (C)]]*OO[[#This Row],[35]]</f>
        <v>1.2715068623759999E-5</v>
      </c>
      <c r="AL148" s="10">
        <f>3/24000000*OO[[#This Row],[94 (30JUN1985 15:00:00)-Water Temperature (C)]]*OO[[#This Row],[36]]</f>
        <v>1.1242519600374998E-5</v>
      </c>
      <c r="AM148" s="10">
        <f>3/24000000*OO[[#This Row],[95 (30JUN1985 18:00:00)-Water Temperature (C)]]*OO[[#This Row],[37]]</f>
        <v>9.7746497175599991E-6</v>
      </c>
      <c r="AN148" s="10">
        <f>3/24000000*OO[[#This Row],[96 (30JUN1985 21:00:00)-Water Temperature (C)]]*OO[[#This Row],[38]]</f>
        <v>8.433864593504999E-6</v>
      </c>
      <c r="AO148" s="10">
        <f>3/24000000*OO[[#This Row],[97 (01JUL1985 00:00:00)-Water Temperature (C)]]*OO[[#This Row],[39]]</f>
        <v>7.2479198394500008E-6</v>
      </c>
      <c r="AP148" s="10">
        <f>3/24000000*OO[[#This Row],[98 (01JUL1985 03:00:00)-Water Temperature (C)]]*OO[[#This Row],[40]]</f>
        <v>6.3678202382212511E-6</v>
      </c>
      <c r="AQ148" s="10">
        <f>3/24000000*OO[[#This Row],[99 (01JUL1985 06:00:00)-Water Temperature (C)]]*OO[[#This Row],[41]]</f>
        <v>5.5833898817499992E-6</v>
      </c>
      <c r="AR148" s="10">
        <f>3/24000000*OO[[#This Row],[100 (01JUL1985 09:00:00)-Water Temperature (C)]]*OO[[#This Row],[42]]</f>
        <v>4.8961142837550001E-6</v>
      </c>
      <c r="AS148" s="10">
        <f>3/24000000*OO[[#This Row],[101 (01JUL1985 12:00:00)-Water Temperature (C)]]*OO[[#This Row],[43]]</f>
        <v>4.2653286612700004E-6</v>
      </c>
      <c r="AT148" s="10">
        <f>3/24000000*OO[[#This Row],[102 (01JUL1985 15:00:00)-Water Temperature (C)]]*OO[[#This Row],[44]]</f>
        <v>3.6161261269700002E-6</v>
      </c>
      <c r="AU148" s="10">
        <f>3/24000000*OO[[#This Row],[103 (01JUL1985 18:00:00)-Water Temperature (C)]]*OO[[#This Row],[45]]</f>
        <v>2.9212435672062502E-6</v>
      </c>
      <c r="AV148" s="10">
        <f>3/24000000*OO[[#This Row],[104 (01JUL1985 21:00:00)-Water Temperature (C)]]*OO[[#This Row],[46]]</f>
        <v>2.2176622408281244E-6</v>
      </c>
      <c r="AW148" s="10">
        <f>3/24000000*OO[[#This Row],[105 (02JUL1985 00:00:00)-Water Temperature (C)]]*OO[[#This Row],[47]]</f>
        <v>1.6110861788457499E-6</v>
      </c>
      <c r="AX148" s="10">
        <f>3/24000000*OO[[#This Row],[106 (02JUL1985 03:00:00)-Water Temperature (C)]]*OO[[#This Row],[48]]</f>
        <v>1.1820221636299999E-6</v>
      </c>
      <c r="AY148" s="10">
        <f>3/24000000*OO[[#This Row],[107 (02JUL1985 06:00:00)-Water Temperature (C)]]*OO[[#This Row],[49]]</f>
        <v>8.97346870979625E-7</v>
      </c>
      <c r="AZ148" s="10">
        <f>3/24000000*OO[[#This Row],[108 (02JUL1985 09:00:00)-Water Temperature (C)]]*OO[[#This Row],[50]]</f>
        <v>7.2397728091200009E-7</v>
      </c>
      <c r="BA148" s="10">
        <f>3/24000000*OO[[#This Row],[109 (02JUL1985 12:00:00)-Water Temperature (C)]]*OO[[#This Row],[51]]</f>
        <v>6.1552066495949994E-7</v>
      </c>
      <c r="BB148" s="10">
        <f>3/24000000*OO[[#This Row],[110 (02JUL1985 15:00:00)-Water Temperature (C)]]*OO[[#This Row],[52]]</f>
        <v>5.3603494037700001E-7</v>
      </c>
      <c r="BC148" s="10">
        <f>3/24000000*OO[[#This Row],[111 (02JUL1985 18:00:00)-Water Temperature (C)]]*OO[[#This Row],[53]]</f>
        <v>4.6468393852750009E-7</v>
      </c>
      <c r="BD148" s="10">
        <f>3/24000000*OO[[#This Row],[112 (02JUL1985 21:00:00)-Water Temperature (C)]]*OO[[#This Row],[54]]</f>
        <v>4.0274657631787505E-7</v>
      </c>
      <c r="BE148" s="10">
        <f>3/24000000*OO[[#This Row],[113 (03JUL1985 00:00:00)-Water Temperature (C)]]*OO[[#This Row],[55]]</f>
        <v>3.4795704872399997E-7</v>
      </c>
      <c r="BF148" s="10">
        <f>3/24000000*OO[[#This Row],[114 (03JUL1985 03:00:00)-Water Temperature (C)]]*OO[[#This Row],[56]]</f>
        <v>3.0834151148087495E-7</v>
      </c>
      <c r="BG148" s="10">
        <f>3/24000000*OO[[#This Row],[115 (03JUL1985 06:00:00)-Water Temperature (C)]]*OO[[#This Row],[57]]</f>
        <v>2.8156409155574997E-7</v>
      </c>
      <c r="BH148" s="10">
        <f>3/24000000*OO[[#This Row],[116 (03JUL1985 09:00:00)-Water Temperature (C)]]*OO[[#This Row],[58]]</f>
        <v>2.6403417003251251E-7</v>
      </c>
      <c r="BI148" s="10">
        <f>3/24000000*OO[[#This Row],[117 (03JUL1985 12:00:00)-Water Temperature (C)]]*OO[[#This Row],[59]]</f>
        <v>2.5413485249599998E-7</v>
      </c>
      <c r="BJ148" s="10">
        <f>3/24000000*OO[[#This Row],[118 (03JUL1985 15:00:00)-Water Temperature (C)]]*OO[[#This Row],[60]]</f>
        <v>2.4489793868894998E-7</v>
      </c>
      <c r="BK148" s="10">
        <f>3/24000000*OO[[#This Row],[119 (03JUL1985 18:00:00)-Water Temperature (C)]]*OO[[#This Row],[61]]</f>
        <v>2.3464409265618751E-7</v>
      </c>
      <c r="BL148" s="10">
        <f>3/24000000*OO[[#This Row],[120 (03JUL1985 21:00:00)-Water Temperature (C)]]*OO[[#This Row],[62]]</f>
        <v>2.2505409277837501E-7</v>
      </c>
      <c r="BM148" s="10">
        <f>3/24000000*OO[[#This Row],[121 (04JUL1985 00:00:00)-Water Temperature (C)]]*OO[[#This Row],[63]]</f>
        <v>2.1584140186649997E-7</v>
      </c>
      <c r="BN148" s="10">
        <f>3/24000000*OO[[#This Row],[122 (04JUL1985 03:00:00)-Water Temperature (C)]]*OO[[#This Row],[64]]</f>
        <v>2.122315719147E-7</v>
      </c>
      <c r="BO148" s="10">
        <f>3/24000000*OO[[#This Row],[123 (04JUL1985 06:00:00)-Water Temperature (C)]]*OO[[#This Row],[65]]</f>
        <v>2.0762432676800001E-7</v>
      </c>
      <c r="BP148" s="10">
        <f>3/24000000*OO[[#This Row],[124 (04JUL1985 09:00:00)-Water Temperature (C)]]*OO[[#This Row],[66]]</f>
        <v>2.0253378940507501E-7</v>
      </c>
      <c r="BQ148" s="10">
        <f>3/24000000*OO[[#This Row],[125 (04JUL1985 12:00:00)-Water Temperature (C)]]*OO[[#This Row],[67]]</f>
        <v>1.946132575128E-7</v>
      </c>
      <c r="BR148" s="10">
        <f>3/24000000*OO[[#This Row],[126 (04JUL1985 15:00:00)-Water Temperature (C)]]*OO[[#This Row],[68]]</f>
        <v>1.85973088712125E-7</v>
      </c>
      <c r="BS148" s="10">
        <f>3/24000000*OO[[#This Row],[127 (04JUL1985 18:00:00)-Water Temperature (C)]]*OO[[#This Row],[69]]</f>
        <v>1.7546439157214998E-7</v>
      </c>
      <c r="BT148" s="10">
        <f>3/24000000*OO[[#This Row],[128 (04JUL1985 21:00:00)-Water Temperature (C)]]*OO[[#This Row],[70]]</f>
        <v>1.6471900803600002E-7</v>
      </c>
      <c r="BU148" s="10">
        <f>3/24000000*OO[[#This Row],[129 (05JUL1985 00:00:00)-Water Temperature (C)]]*OO[[#This Row],[71]]</f>
        <v>1.537723056384E-7</v>
      </c>
      <c r="BV148" s="10">
        <f>3/24000000*OO[[#This Row],[130 (05JUL1985 03:00:00)-Water Temperature (C)]]*OO[[#This Row],[72]]</f>
        <v>1.4759575207019999E-7</v>
      </c>
      <c r="BW148" s="10">
        <f>3/24000000*OO[[#This Row],[131 (05JUL1985 06:00:00)-Water Temperature (C)]]*OO[[#This Row],[73]]</f>
        <v>1.4244851660768751E-7</v>
      </c>
      <c r="BX148" s="10">
        <f>3/24000000*OO[[#This Row],[132 (05JUL1985 09:00:00)-Water Temperature (C)]]*OO[[#This Row],[74]]</f>
        <v>1.3907859742044997E-7</v>
      </c>
      <c r="BY148" s="10">
        <f>3/24000000*OO[[#This Row],[133 (05JUL1985 12:00:00)-Water Temperature (C)]]*OO[[#This Row],[75]]</f>
        <v>1.3544054485469999E-7</v>
      </c>
      <c r="BZ148" s="10">
        <f>3/24000000*OO[[#This Row],[134 (05JUL1985 15:00:00)-Water Temperature (C)]]*OO[[#This Row],[76]]</f>
        <v>1.28950209123E-7</v>
      </c>
      <c r="CA148" s="10">
        <f>3/24000000*OO[[#This Row],[135 (05JUL1985 18:00:00)-Water Temperature (C)]]*OO[[#This Row],[77]]</f>
        <v>1.2070116352919998E-7</v>
      </c>
      <c r="CB148" s="10">
        <f>3/24000000*OO[[#This Row],[136 (05JUL1985 21:00:00)-Water Temperature (C)]]*OO[[#This Row],[78]]</f>
        <v>1.1156871535034999E-7</v>
      </c>
      <c r="CC148" s="10">
        <f>3/24000000*OO[[#This Row],[137 (06JUL1985 00:00:00)-Water Temperature (C)]]*OO[[#This Row],[79]]</f>
        <v>1.0258858870592499E-7</v>
      </c>
      <c r="CD148" s="10">
        <f>3/24000000*OO[[#This Row],[138 (06JUL1985 03:00:00)-Water Temperature (C)]]*OO[[#This Row],[80]]</f>
        <v>9.6640855713399989E-8</v>
      </c>
      <c r="CE148" s="10">
        <f>3/24000000*OO[[#This Row],[139 (06JUL1985 06:00:00)-Water Temperature (C)]]*OO[[#This Row],[81]]</f>
        <v>9.2136042776249996E-8</v>
      </c>
      <c r="CF148" s="10">
        <f>3/24000000*OO[[#This Row],[140 (06JUL1985 09:00:00)-Water Temperature (C)]]*OO[[#This Row],[82]]</f>
        <v>8.9292982165200004E-8</v>
      </c>
      <c r="CG148" s="10">
        <f>3/24000000*OO[[#This Row],[141 (06JUL1985 12:00:00)-Water Temperature (C)]]*OO[[#This Row],[83]]</f>
        <v>8.6949033437062496E-8</v>
      </c>
      <c r="CH148" s="10">
        <f>3/24000000*OO[[#This Row],[142 (06JUL1985 15:00:00)-Water Temperature (C)]]*OO[[#This Row],[84]]</f>
        <v>8.3884533013687496E-8</v>
      </c>
      <c r="CI148" s="10">
        <f>3/24000000*OO[[#This Row],[143 (06JUL1985 18:00:00)-Water Temperature (C)]]*OO[[#This Row],[85]]</f>
        <v>7.9820711648962493E-8</v>
      </c>
      <c r="CJ148" s="10">
        <f>3/24000000*OO[[#This Row],[144 (06JUL1985 21:00:00)-Water Temperature (C)]]*OO[[#This Row],[86]]</f>
        <v>7.547819522099999E-8</v>
      </c>
      <c r="CK148" s="10">
        <f>3/24000000*OO[[#This Row],[145 (07JUL1985 00:00:00)-Water Temperature (C)]]*OO[[#This Row],[87]]</f>
        <v>7.0811728541487495E-8</v>
      </c>
      <c r="CL148" s="10">
        <f>3/24000000*OO[[#This Row],[146 (07JUL1985 03:00:00)-Water Temperature (C)]]*OO[[#This Row],[88]]</f>
        <v>6.8084571402362497E-8</v>
      </c>
      <c r="CM148" s="10">
        <f>3/24000000*OO[[#This Row],[147 (07JUL1985 06:00:00)-Water Temperature (C)]]*OO[[#This Row],[89]]</f>
        <v>6.483763360046251E-8</v>
      </c>
      <c r="CN148" s="10">
        <f>3/24000000*OO[[#This Row],[148 (07JUL1985 09:00:00)-Water Temperature (C)]]*OO[[#This Row],[90]]</f>
        <v>6.1872696106587499E-8</v>
      </c>
      <c r="CO148" s="10">
        <f>3/24000000*OO[[#This Row],[149 (07JUL1985 12:00:00)-Water Temperature (C)]]*OO[[#This Row],[91]]</f>
        <v>5.9246714210850002E-8</v>
      </c>
      <c r="CP148" s="10">
        <f>3/24000000*OO[[#This Row],[150 (07JUL1985 15:00:00)-Water Temperature (C)]]*OO[[#This Row],[92]]</f>
        <v>5.719933357124999E-8</v>
      </c>
      <c r="CQ148" s="10">
        <f>3/24000000*OO[[#This Row],[151 (07JUL1985 18:00:00)-Water Temperature (C)]]*OO[[#This Row],[93]]</f>
        <v>5.4894298959799996E-8</v>
      </c>
      <c r="CR148" s="10">
        <f>3/24000000*OO[[#This Row],[152 (07JUL1985 21:00:00)-Water Temperature (C)]]*OO[[#This Row],[94]]</f>
        <v>5.2320937794900001E-8</v>
      </c>
      <c r="CS148" s="10">
        <f>3/24000000*OO[[#This Row],[153 (08JUL1985 00:00:00)-Water Temperature (C)]]*OO[[#This Row],[95]]</f>
        <v>4.9533392668012504E-8</v>
      </c>
      <c r="CT148" s="10">
        <f>3/24000000*OO[[#This Row],[154 (08JUL1985 03:00:00)-Water Temperature (C)]]*OO[[#This Row],[96]]</f>
        <v>4.8439926949237496E-8</v>
      </c>
      <c r="CU148" s="10">
        <f>3/24000000*OO[[#This Row],[155 (08JUL1985 06:00:00)-Water Temperature (C)]]*OO[[#This Row],[97]]</f>
        <v>4.7951468682449999E-8</v>
      </c>
      <c r="CV148" s="10">
        <f>3/24000000*OO[[#This Row],[156 (08JUL1985 09:00:00)-Water Temperature (C)]]*OO[[#This Row],[98]]</f>
        <v>4.7318808928125003E-8</v>
      </c>
      <c r="CW148" s="10">
        <f>3/24000000*OO[[#This Row],[157 (08JUL1985 12:00:00)-Water Temperature (C)]]*OO[[#This Row],[99]]</f>
        <v>4.6372140625999996E-8</v>
      </c>
    </row>
    <row r="149" spans="1:101" x14ac:dyDescent="0.35">
      <c r="A149" t="s">
        <v>154</v>
      </c>
      <c r="B149">
        <v>915.04010000000005</v>
      </c>
      <c r="C149" s="10">
        <f>3/24*OO[[#This Row],[59 (26JUN1985 06:00:00)-Water Temperature (C)]]*OO[[#This Row],[1]]/SUM(OO[1])</f>
        <v>0</v>
      </c>
      <c r="D149" s="10">
        <f>3/24*OO[[#This Row],[60 (26JUN1985 09:00:00)-Water Temperature (C)]]*OO[[#This Row],[2]]/SUM(OO[2])</f>
        <v>0</v>
      </c>
      <c r="E149" s="10">
        <f>3/24*OO[[#This Row],[61 (26JUN1985 12:00:00)-Water Temperature (C)]]*OO[[#This Row],[3]]/SUM(OO[3])</f>
        <v>0</v>
      </c>
      <c r="F149" s="10">
        <f>3/24*OO[[#This Row],[62 (26JUN1985 15:00:00)-Water Temperature (C)]]*OO[[#This Row],[4]]/SUM(OO[4])</f>
        <v>3.7137347803729543E-43</v>
      </c>
      <c r="G149" s="10">
        <f>3/24*OO[[#This Row],[63 (26JUN1985 18:00:00)-Water Temperature (C)]]*OO[[#This Row],[5]]/SUM(OO[5])</f>
        <v>5.7011045020052975E-31</v>
      </c>
      <c r="H149" s="10">
        <f>3/24*OO[[#This Row],[64 (26JUN1985 21:00:00)-Water Temperature (C)]]*OO[[#This Row],[6]]/SUM(OO[6])</f>
        <v>1.4725675637729126E-19</v>
      </c>
      <c r="I149" s="10">
        <f>3/24*OO[[#This Row],[65 (27JUN1985 00:00:00)-Water Temperature (C)]]*OO[[#This Row],[7]]/SUM(OO[7])</f>
        <v>4.1838623652760237E-9</v>
      </c>
      <c r="J149" s="10">
        <f>3/24*OO[[#This Row],[66 (27JUN1985 03:00:00)-Water Temperature (C)]]*OO[[#This Row],[8]]/SUM(OO[8])</f>
        <v>2.1769795383801947E-5</v>
      </c>
      <c r="K149" s="10">
        <f>3/24*OO[[#This Row],[67 (27JUN1985 06:00:00)-Water Temperature (C)]]*OO[[#This Row],[9]]/SUM(OO[9])</f>
        <v>2.3083668245883924E-3</v>
      </c>
      <c r="L149" s="10">
        <f>3/24*OO[[#This Row],[68 (27JUN1985 09:00:00)-Water Temperature (C)]]*OO[[#This Row],[10]]/SUM(OO[10])</f>
        <v>3.0114138952827746E-2</v>
      </c>
      <c r="M149" s="10">
        <f>3/24*OO[[#This Row],[69 (27JUN1985 12:00:00)-Water Temperature (C)]]*OO[[#This Row],[11]]/SUM(OO[11])</f>
        <v>9.2892562331270481E-2</v>
      </c>
      <c r="N149" s="10">
        <f>3/24*OO[[#This Row],[70 (27JUN1985 15:00:00)-Water Temperature (C)]]*OO[[#This Row],[12]]/SUM(OO[12])</f>
        <v>9.8492281133706797E-2</v>
      </c>
      <c r="O149" s="10">
        <f>3/24*OO[[#This Row],[71 (27JUN1985 18:00:00)-Water Temperature (C)]]*OO[[#This Row],[13]]/SUM(OO[13])</f>
        <v>4.7228794345872502E-2</v>
      </c>
      <c r="P149" s="10">
        <f>3/24*OO[[#This Row],[72 (27JUN1985 21:00:00)-Water Temperature (C)]]*OO[[#This Row],[14]]/SUM(OO[14])</f>
        <v>1.2554798601077012E-2</v>
      </c>
      <c r="Q149" s="10">
        <f>3/24*OO[[#This Row],[73 (28JUN1985 00:00:00)-Water Temperature (C)]]*OO[[#This Row],[15]]/SUM(OO[15])</f>
        <v>2.272603213607431E-3</v>
      </c>
      <c r="R149" s="10">
        <f>3/24*OO[[#This Row],[74 (28JUN1985 03:00:00)-Water Temperature (C)]]*OO[[#This Row],[16]]/SUM(OO[16])</f>
        <v>3.6874871955228675E-4</v>
      </c>
      <c r="S149" s="10">
        <f>3/24*OO[[#This Row],[75 (28JUN1985 06:00:00)-Water Temperature (C)]]*OO[[#This Row],[17]]/SUM(OO[17])</f>
        <v>9.7804725516467773E-5</v>
      </c>
      <c r="T149" s="10">
        <f>3/24*OO[[#This Row],[76 (28JUN1985 09:00:00)-Water Temperature (C)]]*OO[[#This Row],[18]]/SUM(OO[18])</f>
        <v>6.7930323937083776E-5</v>
      </c>
      <c r="U149" s="10">
        <f>3/24*OO[[#This Row],[77 (28JUN1985 12:00:00)-Water Temperature (C)]]*OO[[#This Row],[19]]/SUM(OO[19])</f>
        <v>6.9418925798244604E-5</v>
      </c>
      <c r="V149" s="10">
        <f>3/24000000*OO[[#This Row],[78 (28JUN1985 15:00:00)-Water Temperature (C)]]*OO[[#This Row],[20]]</f>
        <v>7.1588441230250002E-5</v>
      </c>
      <c r="W149" s="10">
        <f>3/24000000*OO[[#This Row],[79 (28JUN1985 18:00:00)-Water Temperature (C)]]*OO[[#This Row],[21]]</f>
        <v>6.8676316194337495E-5</v>
      </c>
      <c r="X149" s="10">
        <f>3/24000000*OO[[#This Row],[80 (28JUN1985 21:00:00)-Water Temperature (C)]]*OO[[#This Row],[22]]</f>
        <v>6.2042560430175005E-5</v>
      </c>
      <c r="Y149" s="10">
        <f>3/24000000*OO[[#This Row],[81 (29JUN1985 00:00:00)-Water Temperature (C)]]*OO[[#This Row],[23]]</f>
        <v>5.4845758047999996E-5</v>
      </c>
      <c r="Z149" s="10">
        <f>3/24000000*OO[[#This Row],[82 (29JUN1985 03:00:00)-Water Temperature (C)]]*OO[[#This Row],[24]]</f>
        <v>4.8860936569237498E-5</v>
      </c>
      <c r="AA149" s="10">
        <f>3/24000000*OO[[#This Row],[83 (29JUN1985 06:00:00)-Water Temperature (C)]]*OO[[#This Row],[25]]</f>
        <v>4.2830334939137496E-5</v>
      </c>
      <c r="AB149" s="10">
        <f>3/24000000*OO[[#This Row],[84 (29JUN1985 09:00:00)-Water Temperature (C)]]*OO[[#This Row],[26]]</f>
        <v>3.8412936829575E-5</v>
      </c>
      <c r="AC149" s="10">
        <f>3/24000000*OO[[#This Row],[85 (29JUN1985 12:00:00)-Water Temperature (C)]]*OO[[#This Row],[27]]</f>
        <v>3.4420858922624993E-5</v>
      </c>
      <c r="AD149" s="10">
        <f>3/24000000*OO[[#This Row],[86 (29JUN1985 15:00:00)-Water Temperature (C)]]*OO[[#This Row],[28]]</f>
        <v>3.0632691842462491E-5</v>
      </c>
      <c r="AE149" s="10">
        <f>3/24000000*OO[[#This Row],[88 (29JUN1985 21:00:00)-Water Temperature (C)]]*OO[[#This Row],[30]]</f>
        <v>2.3457102253339997E-5</v>
      </c>
      <c r="AF149" s="10">
        <f>3/24000000*OO[[#This Row],[88 (29JUN1985 21:00:00)-Water Temperature (C)]]*OO[[#This Row],[30]]</f>
        <v>2.3457102253339997E-5</v>
      </c>
      <c r="AG149" s="10">
        <f>3/24000000*OO[[#This Row],[89 (30JUN1985 00:00:00)-Water Temperature (C)]]*OO[[#This Row],[31]]</f>
        <v>2.043262578E-5</v>
      </c>
      <c r="AH149" s="10">
        <f>3/24000000*OO[[#This Row],[90 (30JUN1985 03:00:00)-Water Temperature (C)]]*OO[[#This Row],[32]]</f>
        <v>1.8359413983537499E-5</v>
      </c>
      <c r="AI149" s="10">
        <f>3/24000000*OO[[#This Row],[91 (30JUN1985 06:00:00)-Water Temperature (C)]]*OO[[#This Row],[33]]</f>
        <v>1.654129414682375E-5</v>
      </c>
      <c r="AJ149" s="10">
        <f>3/24000000*OO[[#This Row],[92 (30JUN1985 09:00:00)-Water Temperature (C)]]*OO[[#This Row],[34]]</f>
        <v>1.5049247091455E-5</v>
      </c>
      <c r="AK149" s="10">
        <f>3/24000000*OO[[#This Row],[93 (30JUN1985 12:00:00)-Water Temperature (C)]]*OO[[#This Row],[35]]</f>
        <v>1.3681300975124999E-5</v>
      </c>
      <c r="AL149" s="10">
        <f>3/24000000*OO[[#This Row],[94 (30JUN1985 15:00:00)-Water Temperature (C)]]*OO[[#This Row],[36]]</f>
        <v>1.2142177391155E-5</v>
      </c>
      <c r="AM149" s="10">
        <f>3/24000000*OO[[#This Row],[95 (30JUN1985 18:00:00)-Water Temperature (C)]]*OO[[#This Row],[37]]</f>
        <v>1.060450527858E-5</v>
      </c>
      <c r="AN149" s="10">
        <f>3/24000000*OO[[#This Row],[96 (30JUN1985 21:00:00)-Water Temperature (C)]]*OO[[#This Row],[38]]</f>
        <v>9.2010481501562497E-6</v>
      </c>
      <c r="AO149" s="10">
        <f>3/24000000*OO[[#This Row],[97 (01JUL1985 00:00:00)-Water Temperature (C)]]*OO[[#This Row],[39]]</f>
        <v>7.9355910306924992E-6</v>
      </c>
      <c r="AP149" s="10">
        <f>3/24000000*OO[[#This Row],[98 (01JUL1985 03:00:00)-Water Temperature (C)]]*OO[[#This Row],[40]]</f>
        <v>6.9917831129299993E-6</v>
      </c>
      <c r="AQ149" s="10">
        <f>3/24000000*OO[[#This Row],[99 (01JUL1985 06:00:00)-Water Temperature (C)]]*OO[[#This Row],[41]]</f>
        <v>6.1456602438474998E-6</v>
      </c>
      <c r="AR149" s="10">
        <f>3/24000000*OO[[#This Row],[100 (01JUL1985 09:00:00)-Water Temperature (C)]]*OO[[#This Row],[42]]</f>
        <v>5.3929088167074998E-6</v>
      </c>
      <c r="AS149" s="10">
        <f>3/24000000*OO[[#This Row],[101 (01JUL1985 12:00:00)-Water Temperature (C)]]*OO[[#This Row],[43]]</f>
        <v>4.7111269960999996E-6</v>
      </c>
      <c r="AT149" s="10">
        <f>3/24000000*OO[[#This Row],[102 (01JUL1985 15:00:00)-Water Temperature (C)]]*OO[[#This Row],[44]]</f>
        <v>4.01170447856875E-6</v>
      </c>
      <c r="AU149" s="10">
        <f>3/24000000*OO[[#This Row],[103 (01JUL1985 18:00:00)-Water Temperature (C)]]*OO[[#This Row],[45]]</f>
        <v>3.2674496191874996E-6</v>
      </c>
      <c r="AV149" s="10">
        <f>3/24000000*OO[[#This Row],[104 (01JUL1985 21:00:00)-Water Temperature (C)]]*OO[[#This Row],[46]]</f>
        <v>2.5031946883447503E-6</v>
      </c>
      <c r="AW149" s="10">
        <f>3/24000000*OO[[#This Row],[105 (02JUL1985 00:00:00)-Water Temperature (C)]]*OO[[#This Row],[47]]</f>
        <v>1.8299579091786248E-6</v>
      </c>
      <c r="AX149" s="10">
        <f>3/24000000*OO[[#This Row],[106 (02JUL1985 03:00:00)-Water Temperature (C)]]*OO[[#This Row],[48]]</f>
        <v>1.3440241671449998E-6</v>
      </c>
      <c r="AY149" s="10">
        <f>3/24000000*OO[[#This Row],[107 (02JUL1985 06:00:00)-Water Temperature (C)]]*OO[[#This Row],[49]]</f>
        <v>1.0155707076804999E-6</v>
      </c>
      <c r="AZ149" s="10">
        <f>3/24000000*OO[[#This Row],[108 (02JUL1985 09:00:00)-Water Temperature (C)]]*OO[[#This Row],[50]]</f>
        <v>8.1309526675837494E-7</v>
      </c>
      <c r="BA149" s="10">
        <f>3/24000000*OO[[#This Row],[109 (02JUL1985 12:00:00)-Water Temperature (C)]]*OO[[#This Row],[51]]</f>
        <v>6.8631877555199996E-7</v>
      </c>
      <c r="BB149" s="10">
        <f>3/24000000*OO[[#This Row],[110 (02JUL1985 15:00:00)-Water Temperature (C)]]*OO[[#This Row],[52]]</f>
        <v>5.9491212927187499E-7</v>
      </c>
      <c r="BC149" s="10">
        <f>3/24000000*OO[[#This Row],[111 (02JUL1985 18:00:00)-Water Temperature (C)]]*OO[[#This Row],[53]]</f>
        <v>5.1467942623799988E-7</v>
      </c>
      <c r="BD149" s="10">
        <f>3/24000000*OO[[#This Row],[112 (02JUL1985 21:00:00)-Water Temperature (C)]]*OO[[#This Row],[54]]</f>
        <v>4.4656673019999994E-7</v>
      </c>
      <c r="BE149" s="10">
        <f>3/24000000*OO[[#This Row],[113 (03JUL1985 00:00:00)-Water Temperature (C)]]*OO[[#This Row],[55]]</f>
        <v>3.8603209920312497E-7</v>
      </c>
      <c r="BF149" s="10">
        <f>3/24000000*OO[[#This Row],[114 (03JUL1985 03:00:00)-Water Temperature (C)]]*OO[[#This Row],[56]]</f>
        <v>3.4181303452000005E-7</v>
      </c>
      <c r="BG149" s="10">
        <f>3/24000000*OO[[#This Row],[115 (03JUL1985 06:00:00)-Water Temperature (C)]]*OO[[#This Row],[57]]</f>
        <v>3.1150027324E-7</v>
      </c>
      <c r="BH149" s="10">
        <f>3/24000000*OO[[#This Row],[116 (03JUL1985 09:00:00)-Water Temperature (C)]]*OO[[#This Row],[58]]</f>
        <v>2.911420076955E-7</v>
      </c>
      <c r="BI149" s="10">
        <f>3/24000000*OO[[#This Row],[117 (03JUL1985 12:00:00)-Water Temperature (C)]]*OO[[#This Row],[59]]</f>
        <v>2.7921838856849999E-7</v>
      </c>
      <c r="BJ149" s="10">
        <f>3/24000000*OO[[#This Row],[118 (03JUL1985 15:00:00)-Water Temperature (C)]]*OO[[#This Row],[60]]</f>
        <v>2.6845390497031253E-7</v>
      </c>
      <c r="BK149" s="10">
        <f>3/24000000*OO[[#This Row],[119 (03JUL1985 18:00:00)-Water Temperature (C)]]*OO[[#This Row],[61]]</f>
        <v>2.5680512158683747E-7</v>
      </c>
      <c r="BL149" s="10">
        <f>3/24000000*OO[[#This Row],[120 (03JUL1985 21:00:00)-Water Temperature (C)]]*OO[[#This Row],[62]]</f>
        <v>2.4654572931952498E-7</v>
      </c>
      <c r="BM149" s="10">
        <f>3/24000000*OO[[#This Row],[121 (04JUL1985 00:00:00)-Water Temperature (C)]]*OO[[#This Row],[63]]</f>
        <v>2.3683727271874999E-7</v>
      </c>
      <c r="BN149" s="10">
        <f>3/24000000*OO[[#This Row],[122 (04JUL1985 03:00:00)-Water Temperature (C)]]*OO[[#This Row],[64]]</f>
        <v>2.3344594952865E-7</v>
      </c>
      <c r="BO149" s="10">
        <f>3/24000000*OO[[#This Row],[123 (04JUL1985 06:00:00)-Water Temperature (C)]]*OO[[#This Row],[65]]</f>
        <v>2.2867270132145001E-7</v>
      </c>
      <c r="BP149" s="10">
        <f>3/24000000*OO[[#This Row],[124 (04JUL1985 09:00:00)-Water Temperature (C)]]*OO[[#This Row],[66]]</f>
        <v>2.230438995018E-7</v>
      </c>
      <c r="BQ149" s="10">
        <f>3/24000000*OO[[#This Row],[125 (04JUL1985 12:00:00)-Water Temperature (C)]]*OO[[#This Row],[67]]</f>
        <v>2.1406306669075003E-7</v>
      </c>
      <c r="BR149" s="10">
        <f>3/24000000*OO[[#This Row],[126 (04JUL1985 15:00:00)-Water Temperature (C)]]*OO[[#This Row],[68]]</f>
        <v>2.0437534385563751E-7</v>
      </c>
      <c r="BS149" s="10">
        <f>3/24000000*OO[[#This Row],[127 (04JUL1985 18:00:00)-Water Temperature (C)]]*OO[[#This Row],[69]]</f>
        <v>1.9281984073974996E-7</v>
      </c>
      <c r="BT149" s="10">
        <f>3/24000000*OO[[#This Row],[128 (04JUL1985 21:00:00)-Water Temperature (C)]]*OO[[#This Row],[70]]</f>
        <v>1.8129308489021251E-7</v>
      </c>
      <c r="BU149" s="10">
        <f>3/24000000*OO[[#This Row],[129 (05JUL1985 00:00:00)-Water Temperature (C)]]*OO[[#This Row],[71]]</f>
        <v>1.6947293754299998E-7</v>
      </c>
      <c r="BV149" s="10">
        <f>3/24000000*OO[[#This Row],[130 (05JUL1985 03:00:00)-Water Temperature (C)]]*OO[[#This Row],[72]]</f>
        <v>1.62766509401925E-7</v>
      </c>
      <c r="BW149" s="10">
        <f>3/24000000*OO[[#This Row],[131 (05JUL1985 06:00:00)-Water Temperature (C)]]*OO[[#This Row],[73]]</f>
        <v>1.5697277273819999E-7</v>
      </c>
      <c r="BX149" s="10">
        <f>3/24000000*OO[[#This Row],[132 (05JUL1985 09:00:00)-Water Temperature (C)]]*OO[[#This Row],[74]]</f>
        <v>1.5309967731779999E-7</v>
      </c>
      <c r="BY149" s="10">
        <f>3/24000000*OO[[#This Row],[133 (05JUL1985 12:00:00)-Water Temperature (C)]]*OO[[#This Row],[75]]</f>
        <v>1.4905264500622499E-7</v>
      </c>
      <c r="BZ149" s="10">
        <f>3/24000000*OO[[#This Row],[134 (05JUL1985 15:00:00)-Water Temperature (C)]]*OO[[#This Row],[76]]</f>
        <v>1.4193073384979998E-7</v>
      </c>
      <c r="CA149" s="10">
        <f>3/24000000*OO[[#This Row],[135 (05JUL1985 18:00:00)-Water Temperature (C)]]*OO[[#This Row],[77]]</f>
        <v>1.3293756392717499E-7</v>
      </c>
      <c r="CB149" s="10">
        <f>3/24000000*OO[[#This Row],[136 (05JUL1985 21:00:00)-Water Temperature (C)]]*OO[[#This Row],[78]]</f>
        <v>1.2313047623065001E-7</v>
      </c>
      <c r="CC149" s="10">
        <f>3/24000000*OO[[#This Row],[137 (06JUL1985 00:00:00)-Water Temperature (C)]]*OO[[#This Row],[79]]</f>
        <v>1.1335071568864999E-7</v>
      </c>
      <c r="CD149" s="10">
        <f>3/24000000*OO[[#This Row],[138 (06JUL1985 03:00:00)-Water Temperature (C)]]*OO[[#This Row],[80]]</f>
        <v>1.0684751083914998E-7</v>
      </c>
      <c r="CE149" s="10">
        <f>3/24000000*OO[[#This Row],[139 (06JUL1985 06:00:00)-Water Temperature (C)]]*OO[[#This Row],[81]]</f>
        <v>1.0178165877834999E-7</v>
      </c>
      <c r="CF149" s="10">
        <f>3/24000000*OO[[#This Row],[140 (06JUL1985 09:00:00)-Water Temperature (C)]]*OO[[#This Row],[82]]</f>
        <v>9.8448394669200004E-8</v>
      </c>
      <c r="CG149" s="10">
        <f>3/24000000*OO[[#This Row],[141 (06JUL1985 12:00:00)-Water Temperature (C)]]*OO[[#This Row],[83]]</f>
        <v>9.5663629936012481E-8</v>
      </c>
      <c r="CH149" s="10">
        <f>3/24000000*OO[[#This Row],[142 (06JUL1985 15:00:00)-Water Temperature (C)]]*OO[[#This Row],[84]]</f>
        <v>9.2168215856812493E-8</v>
      </c>
      <c r="CI149" s="10">
        <f>3/24000000*OO[[#This Row],[143 (06JUL1985 18:00:00)-Water Temperature (C)]]*OO[[#This Row],[85]]</f>
        <v>8.7660131197237502E-8</v>
      </c>
      <c r="CJ149" s="10">
        <f>3/24000000*OO[[#This Row],[144 (06JUL1985 21:00:00)-Water Temperature (C)]]*OO[[#This Row],[86]]</f>
        <v>8.3009868071712507E-8</v>
      </c>
      <c r="CK149" s="10">
        <f>3/24000000*OO[[#This Row],[145 (07JUL1985 00:00:00)-Water Temperature (C)]]*OO[[#This Row],[87]]</f>
        <v>7.7985593374324996E-8</v>
      </c>
      <c r="CL149" s="10">
        <f>3/24000000*OO[[#This Row],[146 (07JUL1985 03:00:00)-Water Temperature (C)]]*OO[[#This Row],[88]]</f>
        <v>7.5070769181200008E-8</v>
      </c>
      <c r="CM149" s="10">
        <f>3/24000000*OO[[#This Row],[147 (07JUL1985 06:00:00)-Water Temperature (C)]]*OO[[#This Row],[89]]</f>
        <v>7.1501842614649997E-8</v>
      </c>
      <c r="CN149" s="10">
        <f>3/24000000*OO[[#This Row],[148 (07JUL1985 09:00:00)-Water Temperature (C)]]*OO[[#This Row],[90]]</f>
        <v>6.8104088587412505E-8</v>
      </c>
      <c r="CO149" s="10">
        <f>3/24000000*OO[[#This Row],[149 (07JUL1985 12:00:00)-Water Temperature (C)]]*OO[[#This Row],[91]]</f>
        <v>6.51302568642375E-8</v>
      </c>
      <c r="CP149" s="10">
        <f>3/24000000*OO[[#This Row],[150 (07JUL1985 15:00:00)-Water Temperature (C)]]*OO[[#This Row],[92]]</f>
        <v>6.2821263939799987E-8</v>
      </c>
      <c r="CQ149" s="10">
        <f>3/24000000*OO[[#This Row],[151 (07JUL1985 18:00:00)-Water Temperature (C)]]*OO[[#This Row],[93]]</f>
        <v>6.0277155332075003E-8</v>
      </c>
      <c r="CR149" s="10">
        <f>3/24000000*OO[[#This Row],[152 (07JUL1985 21:00:00)-Water Temperature (C)]]*OO[[#This Row],[94]]</f>
        <v>5.753185454047499E-8</v>
      </c>
      <c r="CS149" s="10">
        <f>3/24000000*OO[[#This Row],[153 (08JUL1985 00:00:00)-Water Temperature (C)]]*OO[[#This Row],[95]]</f>
        <v>5.4529531897049997E-8</v>
      </c>
      <c r="CT149" s="10">
        <f>3/24000000*OO[[#This Row],[154 (08JUL1985 03:00:00)-Water Temperature (C)]]*OO[[#This Row],[96]]</f>
        <v>5.3350727034099999E-8</v>
      </c>
      <c r="CU149" s="10">
        <f>3/24000000*OO[[#This Row],[155 (08JUL1985 06:00:00)-Water Temperature (C)]]*OO[[#This Row],[97]]</f>
        <v>5.2818285848300001E-8</v>
      </c>
      <c r="CV149" s="10">
        <f>3/24000000*OO[[#This Row],[156 (08JUL1985 09:00:00)-Water Temperature (C)]]*OO[[#This Row],[98]]</f>
        <v>5.2098073874450002E-8</v>
      </c>
      <c r="CW149" s="10">
        <f>3/24000000*OO[[#This Row],[157 (08JUL1985 12:00:00)-Water Temperature (C)]]*OO[[#This Row],[99]]</f>
        <v>5.1031456104612488E-8</v>
      </c>
    </row>
    <row r="150" spans="1:101" x14ac:dyDescent="0.35">
      <c r="A150" t="s">
        <v>155</v>
      </c>
      <c r="B150">
        <v>896.6576</v>
      </c>
      <c r="C150" s="10">
        <f>3/24*OO[[#This Row],[59 (26JUN1985 06:00:00)-Water Temperature (C)]]*OO[[#This Row],[1]]/SUM(OO[1])</f>
        <v>0</v>
      </c>
      <c r="D150" s="10">
        <f>3/24*OO[[#This Row],[60 (26JUN1985 09:00:00)-Water Temperature (C)]]*OO[[#This Row],[2]]/SUM(OO[2])</f>
        <v>0</v>
      </c>
      <c r="E150" s="10">
        <f>3/24*OO[[#This Row],[61 (26JUN1985 12:00:00)-Water Temperature (C)]]*OO[[#This Row],[3]]/SUM(OO[3])</f>
        <v>0</v>
      </c>
      <c r="F150" s="10">
        <f>3/24*OO[[#This Row],[62 (26JUN1985 15:00:00)-Water Temperature (C)]]*OO[[#This Row],[4]]/SUM(OO[4])</f>
        <v>4.5707103223930085E-44</v>
      </c>
      <c r="G150" s="10">
        <f>3/24*OO[[#This Row],[63 (26JUN1985 18:00:00)-Water Temperature (C)]]*OO[[#This Row],[5]]/SUM(OO[5])</f>
        <v>7.8002618302655015E-32</v>
      </c>
      <c r="H150" s="10">
        <f>3/24*OO[[#This Row],[64 (26JUN1985 21:00:00)-Water Temperature (C)]]*OO[[#This Row],[6]]/SUM(OO[6])</f>
        <v>1.902086676590025E-20</v>
      </c>
      <c r="I150" s="10">
        <f>3/24*OO[[#This Row],[65 (27JUN1985 00:00:00)-Water Temperature (C)]]*OO[[#This Row],[7]]/SUM(OO[7])</f>
        <v>1.4913113853247329E-9</v>
      </c>
      <c r="J150" s="10">
        <f>3/24*OO[[#This Row],[66 (27JUN1985 03:00:00)-Water Temperature (C)]]*OO[[#This Row],[8]]/SUM(OO[8])</f>
        <v>1.2621342650979354E-5</v>
      </c>
      <c r="K150" s="10">
        <f>3/24*OO[[#This Row],[67 (27JUN1985 06:00:00)-Water Temperature (C)]]*OO[[#This Row],[9]]/SUM(OO[9])</f>
        <v>1.6551886030343739E-3</v>
      </c>
      <c r="L150" s="10">
        <f>3/24*OO[[#This Row],[68 (27JUN1985 09:00:00)-Water Temperature (C)]]*OO[[#This Row],[10]]/SUM(OO[10])</f>
        <v>2.5126630390858325E-2</v>
      </c>
      <c r="M150" s="10">
        <f>3/24*OO[[#This Row],[69 (27JUN1985 12:00:00)-Water Temperature (C)]]*OO[[#This Row],[11]]/SUM(OO[11])</f>
        <v>8.7424265534611773E-2</v>
      </c>
      <c r="N150" s="10">
        <f>3/24*OO[[#This Row],[70 (27JUN1985 15:00:00)-Water Temperature (C)]]*OO[[#This Row],[12]]/SUM(OO[12])</f>
        <v>0.10226288452282828</v>
      </c>
      <c r="O150" s="10">
        <f>3/24*OO[[#This Row],[71 (27JUN1985 18:00:00)-Water Temperature (C)]]*OO[[#This Row],[13]]/SUM(OO[13])</f>
        <v>5.3177816126806832E-2</v>
      </c>
      <c r="P150" s="10">
        <f>3/24*OO[[#This Row],[72 (27JUN1985 21:00:00)-Water Temperature (C)]]*OO[[#This Row],[14]]/SUM(OO[14])</f>
        <v>1.5071320028529914E-2</v>
      </c>
      <c r="Q150" s="10">
        <f>3/24*OO[[#This Row],[73 (28JUN1985 00:00:00)-Water Temperature (C)]]*OO[[#This Row],[15]]/SUM(OO[15])</f>
        <v>2.8490787397072665E-3</v>
      </c>
      <c r="R150" s="10">
        <f>3/24*OO[[#This Row],[74 (28JUN1985 03:00:00)-Water Temperature (C)]]*OO[[#This Row],[16]]/SUM(OO[16])</f>
        <v>4.6255002243232531E-4</v>
      </c>
      <c r="S150" s="10">
        <f>3/24*OO[[#This Row],[75 (28JUN1985 06:00:00)-Water Temperature (C)]]*OO[[#This Row],[17]]/SUM(OO[17])</f>
        <v>1.104039951040936E-4</v>
      </c>
      <c r="T150" s="10">
        <f>3/24*OO[[#This Row],[76 (28JUN1985 09:00:00)-Water Temperature (C)]]*OO[[#This Row],[18]]/SUM(OO[18])</f>
        <v>6.9469330615841042E-5</v>
      </c>
      <c r="U150" s="10">
        <f>3/24*OO[[#This Row],[77 (28JUN1985 12:00:00)-Water Temperature (C)]]*OO[[#This Row],[19]]/SUM(OO[19])</f>
        <v>6.9585637025267584E-5</v>
      </c>
      <c r="V150" s="10">
        <f>3/24000000*OO[[#This Row],[78 (28JUN1985 15:00:00)-Water Temperature (C)]]*OO[[#This Row],[20]]</f>
        <v>7.2034889202000004E-5</v>
      </c>
      <c r="W150" s="10">
        <f>3/24000000*OO[[#This Row],[79 (28JUN1985 18:00:00)-Water Temperature (C)]]*OO[[#This Row],[21]]</f>
        <v>6.9608760786000009E-5</v>
      </c>
      <c r="X150" s="10">
        <f>3/24000000*OO[[#This Row],[80 (28JUN1985 21:00:00)-Water Temperature (C)]]*OO[[#This Row],[22]]</f>
        <v>6.3290721609799989E-5</v>
      </c>
      <c r="Y150" s="10">
        <f>3/24000000*OO[[#This Row],[81 (29JUN1985 00:00:00)-Water Temperature (C)]]*OO[[#This Row],[23]]</f>
        <v>5.6090859101024999E-5</v>
      </c>
      <c r="Z150" s="10">
        <f>3/24000000*OO[[#This Row],[82 (29JUN1985 03:00:00)-Water Temperature (C)]]*OO[[#This Row],[24]]</f>
        <v>5.0031560223212495E-5</v>
      </c>
      <c r="AA150" s="10">
        <f>3/24000000*OO[[#This Row],[83 (29JUN1985 06:00:00)-Water Temperature (C)]]*OO[[#This Row],[25]]</f>
        <v>4.3836484453474995E-5</v>
      </c>
      <c r="AB150" s="10">
        <f>3/24000000*OO[[#This Row],[84 (29JUN1985 09:00:00)-Water Temperature (C)]]*OO[[#This Row],[26]]</f>
        <v>3.9325826188137497E-5</v>
      </c>
      <c r="AC150" s="10">
        <f>3/24000000*OO[[#This Row],[85 (29JUN1985 12:00:00)-Water Temperature (C)]]*OO[[#This Row],[27]]</f>
        <v>3.5207218781E-5</v>
      </c>
      <c r="AD150" s="10">
        <f>3/24000000*OO[[#This Row],[86 (29JUN1985 15:00:00)-Water Temperature (C)]]*OO[[#This Row],[28]]</f>
        <v>3.1303533926599996E-5</v>
      </c>
      <c r="AE150" s="10">
        <f>3/24000000*OO[[#This Row],[88 (29JUN1985 21:00:00)-Water Temperature (C)]]*OO[[#This Row],[30]]</f>
        <v>2.4041657432276251E-5</v>
      </c>
      <c r="AF150" s="10">
        <f>3/24000000*OO[[#This Row],[88 (29JUN1985 21:00:00)-Water Temperature (C)]]*OO[[#This Row],[30]]</f>
        <v>2.4041657432276251E-5</v>
      </c>
      <c r="AG150" s="10">
        <f>3/24000000*OO[[#This Row],[89 (30JUN1985 00:00:00)-Water Temperature (C)]]*OO[[#This Row],[31]]</f>
        <v>2.094120171158E-5</v>
      </c>
      <c r="AH150" s="10">
        <f>3/24000000*OO[[#This Row],[90 (30JUN1985 03:00:00)-Water Temperature (C)]]*OO[[#This Row],[32]]</f>
        <v>1.8833103593279999E-5</v>
      </c>
      <c r="AI150" s="10">
        <f>3/24000000*OO[[#This Row],[91 (30JUN1985 06:00:00)-Water Temperature (C)]]*OO[[#This Row],[33]]</f>
        <v>1.6961706284993749E-5</v>
      </c>
      <c r="AJ150" s="10">
        <f>3/24000000*OO[[#This Row],[92 (30JUN1985 09:00:00)-Water Temperature (C)]]*OO[[#This Row],[34]]</f>
        <v>1.5414680982068751E-5</v>
      </c>
      <c r="AK150" s="10">
        <f>3/24000000*OO[[#This Row],[93 (30JUN1985 12:00:00)-Water Temperature (C)]]*OO[[#This Row],[35]]</f>
        <v>1.4005516155412499E-5</v>
      </c>
      <c r="AL150" s="10">
        <f>3/24000000*OO[[#This Row],[94 (30JUN1985 15:00:00)-Water Temperature (C)]]*OO[[#This Row],[36]]</f>
        <v>1.2423915250662498E-5</v>
      </c>
      <c r="AM150" s="10">
        <f>3/24000000*OO[[#This Row],[95 (30JUN1985 18:00:00)-Water Temperature (C)]]*OO[[#This Row],[37]]</f>
        <v>1.0850075895181249E-5</v>
      </c>
      <c r="AN150" s="10">
        <f>3/24000000*OO[[#This Row],[96 (30JUN1985 21:00:00)-Water Temperature (C)]]*OO[[#This Row],[38]]</f>
        <v>9.433280127775E-6</v>
      </c>
      <c r="AO150" s="10">
        <f>3/24000000*OO[[#This Row],[97 (01JUL1985 00:00:00)-Water Temperature (C)]]*OO[[#This Row],[39]]</f>
        <v>8.1434791741874993E-6</v>
      </c>
      <c r="AP150" s="10">
        <f>3/24000000*OO[[#This Row],[98 (01JUL1985 03:00:00)-Water Temperature (C)]]*OO[[#This Row],[40]]</f>
        <v>7.1765203589249991E-6</v>
      </c>
      <c r="AQ150" s="10">
        <f>3/24000000*OO[[#This Row],[99 (01JUL1985 06:00:00)-Water Temperature (C)]]*OO[[#This Row],[41]]</f>
        <v>6.309812462505E-6</v>
      </c>
      <c r="AR150" s="10">
        <f>3/24000000*OO[[#This Row],[100 (01JUL1985 09:00:00)-Water Temperature (C)]]*OO[[#This Row],[42]]</f>
        <v>5.5294800707300002E-6</v>
      </c>
      <c r="AS150" s="10">
        <f>3/24000000*OO[[#This Row],[101 (01JUL1985 12:00:00)-Water Temperature (C)]]*OO[[#This Row],[43]]</f>
        <v>4.83510513475875E-6</v>
      </c>
      <c r="AT150" s="10">
        <f>3/24000000*OO[[#This Row],[102 (01JUL1985 15:00:00)-Water Temperature (C)]]*OO[[#This Row],[44]]</f>
        <v>4.1299270613250005E-6</v>
      </c>
      <c r="AU150" s="10">
        <f>3/24000000*OO[[#This Row],[103 (01JUL1985 18:00:00)-Water Temperature (C)]]*OO[[#This Row],[45]]</f>
        <v>3.3887889779724995E-6</v>
      </c>
      <c r="AV150" s="10">
        <f>3/24000000*OO[[#This Row],[104 (01JUL1985 21:00:00)-Water Temperature (C)]]*OO[[#This Row],[46]]</f>
        <v>2.6200177975807499E-6</v>
      </c>
      <c r="AW150" s="10">
        <f>3/24000000*OO[[#This Row],[105 (02JUL1985 00:00:00)-Water Temperature (C)]]*OO[[#This Row],[47]]</f>
        <v>1.9287749329598749E-6</v>
      </c>
      <c r="AX150" s="10">
        <f>3/24000000*OO[[#This Row],[106 (02JUL1985 03:00:00)-Water Temperature (C)]]*OO[[#This Row],[48]]</f>
        <v>1.4185062541259998E-6</v>
      </c>
      <c r="AY150" s="10">
        <f>3/24000000*OO[[#This Row],[107 (02JUL1985 06:00:00)-Water Temperature (C)]]*OO[[#This Row],[49]]</f>
        <v>1.0667944456455001E-6</v>
      </c>
      <c r="AZ150" s="10">
        <f>3/24000000*OO[[#This Row],[108 (02JUL1985 09:00:00)-Water Temperature (C)]]*OO[[#This Row],[50]]</f>
        <v>8.4681004601249999E-7</v>
      </c>
      <c r="BA150" s="10">
        <f>3/24000000*OO[[#This Row],[109 (02JUL1985 12:00:00)-Water Temperature (C)]]*OO[[#This Row],[51]]</f>
        <v>7.0879282638362494E-7</v>
      </c>
      <c r="BB150" s="10">
        <f>3/24000000*OO[[#This Row],[110 (02JUL1985 15:00:00)-Water Temperature (C)]]*OO[[#This Row],[52]]</f>
        <v>6.1087930804800004E-7</v>
      </c>
      <c r="BC150" s="10">
        <f>3/24000000*OO[[#This Row],[111 (02JUL1985 18:00:00)-Water Temperature (C)]]*OO[[#This Row],[53]]</f>
        <v>5.2700762619787497E-7</v>
      </c>
      <c r="BD150" s="10">
        <f>3/24000000*OO[[#This Row],[112 (02JUL1985 21:00:00)-Water Temperature (C)]]*OO[[#This Row],[54]]</f>
        <v>4.5761185238599993E-7</v>
      </c>
      <c r="BE150" s="10">
        <f>3/24000000*OO[[#This Row],[113 (03JUL1985 00:00:00)-Water Temperature (C)]]*OO[[#This Row],[55]]</f>
        <v>3.9592814661900005E-7</v>
      </c>
      <c r="BF150" s="10">
        <f>3/24000000*OO[[#This Row],[114 (03JUL1985 03:00:00)-Water Temperature (C)]]*OO[[#This Row],[56]]</f>
        <v>3.5031698553149999E-7</v>
      </c>
      <c r="BG150" s="10">
        <f>3/24000000*OO[[#This Row],[115 (03JUL1985 06:00:00)-Water Temperature (C)]]*OO[[#This Row],[57]]</f>
        <v>3.1854764827124996E-7</v>
      </c>
      <c r="BH150" s="10">
        <f>3/24000000*OO[[#This Row],[116 (03JUL1985 09:00:00)-Water Temperature (C)]]*OO[[#This Row],[58]]</f>
        <v>2.9666225712800001E-7</v>
      </c>
      <c r="BI150" s="10">
        <f>3/24000000*OO[[#This Row],[117 (03JUL1985 12:00:00)-Water Temperature (C)]]*OO[[#This Row],[59]]</f>
        <v>2.8332047892375E-7</v>
      </c>
      <c r="BJ150" s="10">
        <f>3/24000000*OO[[#This Row],[118 (03JUL1985 15:00:00)-Water Temperature (C)]]*OO[[#This Row],[60]]</f>
        <v>2.715983863734375E-7</v>
      </c>
      <c r="BK150" s="10">
        <f>3/24000000*OO[[#This Row],[119 (03JUL1985 18:00:00)-Water Temperature (C)]]*OO[[#This Row],[61]]</f>
        <v>2.5925787861297497E-7</v>
      </c>
      <c r="BL150" s="10">
        <f>3/24000000*OO[[#This Row],[120 (03JUL1985 21:00:00)-Water Temperature (C)]]*OO[[#This Row],[62]]</f>
        <v>2.4902713245783748E-7</v>
      </c>
      <c r="BM150" s="10">
        <f>3/24000000*OO[[#This Row],[121 (04JUL1985 00:00:00)-Water Temperature (C)]]*OO[[#This Row],[63]]</f>
        <v>2.3960032003675E-7</v>
      </c>
      <c r="BN150" s="10">
        <f>3/24000000*OO[[#This Row],[122 (04JUL1985 03:00:00)-Water Temperature (C)]]*OO[[#This Row],[64]]</f>
        <v>2.3672226840930002E-7</v>
      </c>
      <c r="BO150" s="10">
        <f>3/24000000*OO[[#This Row],[123 (04JUL1985 06:00:00)-Water Temperature (C)]]*OO[[#This Row],[65]]</f>
        <v>2.3222591413200001E-7</v>
      </c>
      <c r="BP150" s="10">
        <f>3/24000000*OO[[#This Row],[124 (04JUL1985 09:00:00)-Water Temperature (C)]]*OO[[#This Row],[66]]</f>
        <v>2.2645722382529995E-7</v>
      </c>
      <c r="BQ150" s="10">
        <f>3/24000000*OO[[#This Row],[125 (04JUL1985 12:00:00)-Water Temperature (C)]]*OO[[#This Row],[67]]</f>
        <v>2.1702682858937496E-7</v>
      </c>
      <c r="BR150" s="10">
        <f>3/24000000*OO[[#This Row],[126 (04JUL1985 15:00:00)-Water Temperature (C)]]*OO[[#This Row],[68]]</f>
        <v>2.0691353599233748E-7</v>
      </c>
      <c r="BS150" s="10">
        <f>3/24000000*OO[[#This Row],[127 (04JUL1985 18:00:00)-Water Temperature (C)]]*OO[[#This Row],[69]]</f>
        <v>1.951211055534125E-7</v>
      </c>
      <c r="BT150" s="10">
        <f>3/24000000*OO[[#This Row],[128 (04JUL1985 21:00:00)-Water Temperature (C)]]*OO[[#This Row],[70]]</f>
        <v>1.8369204607643748E-7</v>
      </c>
      <c r="BU150" s="10">
        <f>3/24000000*OO[[#This Row],[129 (05JUL1985 00:00:00)-Water Temperature (C)]]*OO[[#This Row],[71]]</f>
        <v>1.71968073426E-7</v>
      </c>
      <c r="BV150" s="10">
        <f>3/24000000*OO[[#This Row],[130 (05JUL1985 03:00:00)-Water Temperature (C)]]*OO[[#This Row],[72]]</f>
        <v>1.6525613192467501E-7</v>
      </c>
      <c r="BW150" s="10">
        <f>3/24000000*OO[[#This Row],[131 (05JUL1985 06:00:00)-Water Temperature (C)]]*OO[[#This Row],[73]]</f>
        <v>1.5928067996385E-7</v>
      </c>
      <c r="BX150" s="10">
        <f>3/24000000*OO[[#This Row],[132 (05JUL1985 09:00:00)-Water Temperature (C)]]*OO[[#This Row],[74]]</f>
        <v>1.551422142336E-7</v>
      </c>
      <c r="BY150" s="10">
        <f>3/24000000*OO[[#This Row],[133 (05JUL1985 12:00:00)-Water Temperature (C)]]*OO[[#This Row],[75]]</f>
        <v>1.5095674845418752E-7</v>
      </c>
      <c r="BZ150" s="10">
        <f>3/24000000*OO[[#This Row],[134 (05JUL1985 15:00:00)-Water Temperature (C)]]*OO[[#This Row],[76]]</f>
        <v>1.4374120155744999E-7</v>
      </c>
      <c r="CA150" s="10">
        <f>3/24000000*OO[[#This Row],[135 (05JUL1985 18:00:00)-Water Temperature (C)]]*OO[[#This Row],[77]]</f>
        <v>1.3469787778839999E-7</v>
      </c>
      <c r="CB150" s="10">
        <f>3/24000000*OO[[#This Row],[136 (05JUL1985 21:00:00)-Water Temperature (C)]]*OO[[#This Row],[78]]</f>
        <v>1.250213440666E-7</v>
      </c>
      <c r="CC150" s="10">
        <f>3/24000000*OO[[#This Row],[137 (06JUL1985 00:00:00)-Water Temperature (C)]]*OO[[#This Row],[79]]</f>
        <v>1.1526340283475E-7</v>
      </c>
      <c r="CD150" s="10">
        <f>3/24000000*OO[[#This Row],[138 (06JUL1985 03:00:00)-Water Temperature (C)]]*OO[[#This Row],[80]]</f>
        <v>1.0873645350279999E-7</v>
      </c>
      <c r="CE150" s="10">
        <f>3/24000000*OO[[#This Row],[139 (06JUL1985 06:00:00)-Water Temperature (C)]]*OO[[#This Row],[81]]</f>
        <v>1.0351646186245E-7</v>
      </c>
      <c r="CF150" s="10">
        <f>3/24000000*OO[[#This Row],[140 (06JUL1985 09:00:00)-Water Temperature (C)]]*OO[[#This Row],[82]]</f>
        <v>9.9923441569962474E-8</v>
      </c>
      <c r="CG150" s="10">
        <f>3/24000000*OO[[#This Row],[141 (06JUL1985 12:00:00)-Water Temperature (C)]]*OO[[#This Row],[83]]</f>
        <v>9.6870261593449997E-8</v>
      </c>
      <c r="CH150" s="10">
        <f>3/24000000*OO[[#This Row],[142 (06JUL1985 15:00:00)-Water Temperature (C)]]*OO[[#This Row],[84]]</f>
        <v>9.3176555643637495E-8</v>
      </c>
      <c r="CI150" s="10">
        <f>3/24000000*OO[[#This Row],[143 (06JUL1985 18:00:00)-Water Temperature (C)]]*OO[[#This Row],[85]]</f>
        <v>8.8554286406250003E-8</v>
      </c>
      <c r="CJ150" s="10">
        <f>3/24000000*OO[[#This Row],[144 (06JUL1985 21:00:00)-Water Temperature (C)]]*OO[[#This Row],[86]]</f>
        <v>8.3964250046875005E-8</v>
      </c>
      <c r="CK150" s="10">
        <f>3/24000000*OO[[#This Row],[145 (07JUL1985 00:00:00)-Water Temperature (C)]]*OO[[#This Row],[87]]</f>
        <v>7.9012681470187501E-8</v>
      </c>
      <c r="CL150" s="10">
        <f>3/24000000*OO[[#This Row],[146 (07JUL1985 03:00:00)-Water Temperature (C)]]*OO[[#This Row],[88]]</f>
        <v>7.6160849363624995E-8</v>
      </c>
      <c r="CM150" s="10">
        <f>3/24000000*OO[[#This Row],[147 (07JUL1985 06:00:00)-Water Temperature (C)]]*OO[[#This Row],[89]]</f>
        <v>7.2568278283387493E-8</v>
      </c>
      <c r="CN150" s="10">
        <f>3/24000000*OO[[#This Row],[148 (07JUL1985 09:00:00)-Water Temperature (C)]]*OO[[#This Row],[90]]</f>
        <v>6.8979162983737491E-8</v>
      </c>
      <c r="CO150" s="10">
        <f>3/24000000*OO[[#This Row],[149 (07JUL1985 12:00:00)-Water Temperature (C)]]*OO[[#This Row],[91]]</f>
        <v>6.5885612299799987E-8</v>
      </c>
      <c r="CP150" s="10">
        <f>3/24000000*OO[[#This Row],[150 (07JUL1985 15:00:00)-Water Temperature (C)]]*OO[[#This Row],[92]]</f>
        <v>6.3471511561475007E-8</v>
      </c>
      <c r="CQ150" s="10">
        <f>3/24000000*OO[[#This Row],[151 (07JUL1985 18:00:00)-Water Temperature (C)]]*OO[[#This Row],[93]]</f>
        <v>6.0880046028712493E-8</v>
      </c>
      <c r="CR150" s="10">
        <f>3/24000000*OO[[#This Row],[152 (07JUL1985 21:00:00)-Water Temperature (C)]]*OO[[#This Row],[94]]</f>
        <v>5.8181646378224991E-8</v>
      </c>
      <c r="CS150" s="10">
        <f>3/24000000*OO[[#This Row],[153 (08JUL1985 00:00:00)-Water Temperature (C)]]*OO[[#This Row],[95]]</f>
        <v>5.5230109978624999E-8</v>
      </c>
      <c r="CT150" s="10">
        <f>3/24000000*OO[[#This Row],[154 (08JUL1985 03:00:00)-Water Temperature (C)]]*OO[[#This Row],[96]]</f>
        <v>5.406542378837499E-8</v>
      </c>
      <c r="CU150" s="10">
        <f>3/24000000*OO[[#This Row],[155 (08JUL1985 06:00:00)-Water Temperature (C)]]*OO[[#This Row],[97]]</f>
        <v>5.3537258697025002E-8</v>
      </c>
      <c r="CV150" s="10">
        <f>3/24000000*OO[[#This Row],[156 (08JUL1985 09:00:00)-Water Temperature (C)]]*OO[[#This Row],[98]]</f>
        <v>5.2782123706700008E-8</v>
      </c>
      <c r="CW150" s="10">
        <f>3/24000000*OO[[#This Row],[157 (08JUL1985 12:00:00)-Water Temperature (C)]]*OO[[#This Row],[99]]</f>
        <v>5.167580206698749E-8</v>
      </c>
    </row>
    <row r="151" spans="1:101" x14ac:dyDescent="0.35">
      <c r="A151" t="s">
        <v>156</v>
      </c>
      <c r="B151">
        <v>883.68230000000005</v>
      </c>
      <c r="C151" s="10">
        <f>3/24*OO[[#This Row],[59 (26JUN1985 06:00:00)-Water Temperature (C)]]*OO[[#This Row],[1]]/SUM(OO[1])</f>
        <v>0</v>
      </c>
      <c r="D151" s="10">
        <f>3/24*OO[[#This Row],[60 (26JUN1985 09:00:00)-Water Temperature (C)]]*OO[[#This Row],[2]]/SUM(OO[2])</f>
        <v>0</v>
      </c>
      <c r="E151" s="10">
        <f>3/24*OO[[#This Row],[61 (26JUN1985 12:00:00)-Water Temperature (C)]]*OO[[#This Row],[3]]/SUM(OO[3])</f>
        <v>0</v>
      </c>
      <c r="F151" s="10">
        <f>3/24*OO[[#This Row],[62 (26JUN1985 15:00:00)-Water Temperature (C)]]*OO[[#This Row],[4]]/SUM(OO[4])</f>
        <v>0</v>
      </c>
      <c r="G151" s="10">
        <f>3/24*OO[[#This Row],[63 (26JUN1985 18:00:00)-Water Temperature (C)]]*OO[[#This Row],[5]]/SUM(OO[5])</f>
        <v>1.2436975373818571E-32</v>
      </c>
      <c r="H151" s="10">
        <f>3/24*OO[[#This Row],[64 (26JUN1985 21:00:00)-Water Temperature (C)]]*OO[[#This Row],[6]]/SUM(OO[6])</f>
        <v>2.9275115630280614E-21</v>
      </c>
      <c r="I151" s="10">
        <f>3/24*OO[[#This Row],[65 (27JUN1985 00:00:00)-Water Temperature (C)]]*OO[[#This Row],[7]]/SUM(OO[7])</f>
        <v>4.9178101610204663E-10</v>
      </c>
      <c r="J151" s="10">
        <f>3/24*OO[[#This Row],[66 (27JUN1985 03:00:00)-Water Temperature (C)]]*OO[[#This Row],[8]]/SUM(OO[8])</f>
        <v>7.326757768667168E-6</v>
      </c>
      <c r="K151" s="10">
        <f>3/24*OO[[#This Row],[67 (27JUN1985 06:00:00)-Water Temperature (C)]]*OO[[#This Row],[9]]/SUM(OO[9])</f>
        <v>1.1931423622770921E-3</v>
      </c>
      <c r="L151" s="10">
        <f>3/24*OO[[#This Row],[68 (27JUN1985 09:00:00)-Water Temperature (C)]]*OO[[#This Row],[10]]/SUM(OO[10])</f>
        <v>2.1052721669684554E-2</v>
      </c>
      <c r="M151" s="10">
        <f>3/24*OO[[#This Row],[69 (27JUN1985 12:00:00)-Water Temperature (C)]]*OO[[#This Row],[11]]/SUM(OO[11])</f>
        <v>8.2401315511761178E-2</v>
      </c>
      <c r="N151" s="10">
        <f>3/24*OO[[#This Row],[70 (27JUN1985 15:00:00)-Water Temperature (C)]]*OO[[#This Row],[12]]/SUM(OO[12])</f>
        <v>0.10596545105462898</v>
      </c>
      <c r="O151" s="10">
        <f>3/24*OO[[#This Row],[71 (27JUN1985 18:00:00)-Water Temperature (C)]]*OO[[#This Row],[13]]/SUM(OO[13])</f>
        <v>5.9537849155648068E-2</v>
      </c>
      <c r="P151" s="10">
        <f>3/24*OO[[#This Row],[72 (27JUN1985 21:00:00)-Water Temperature (C)]]*OO[[#This Row],[14]]/SUM(OO[14])</f>
        <v>1.792939888664348E-2</v>
      </c>
      <c r="Q151" s="10">
        <f>3/24*OO[[#This Row],[73 (28JUN1985 00:00:00)-Water Temperature (C)]]*OO[[#This Row],[15]]/SUM(OO[15])</f>
        <v>3.5332197321893324E-3</v>
      </c>
      <c r="R151" s="10">
        <f>3/24*OO[[#This Row],[74 (28JUN1985 03:00:00)-Water Temperature (C)]]*OO[[#This Row],[16]]/SUM(OO[16])</f>
        <v>5.7738669858231541E-4</v>
      </c>
      <c r="S151" s="10">
        <f>3/24*OO[[#This Row],[75 (28JUN1985 06:00:00)-Water Temperature (C)]]*OO[[#This Row],[17]]/SUM(OO[17])</f>
        <v>1.2616424113425715E-4</v>
      </c>
      <c r="T151" s="10">
        <f>3/24*OO[[#This Row],[76 (28JUN1985 09:00:00)-Water Temperature (C)]]*OO[[#This Row],[18]]/SUM(OO[18])</f>
        <v>7.1574990284244028E-5</v>
      </c>
      <c r="U151" s="10">
        <f>3/24*OO[[#This Row],[77 (28JUN1985 12:00:00)-Water Temperature (C)]]*OO[[#This Row],[19]]/SUM(OO[19])</f>
        <v>6.9900691124775104E-5</v>
      </c>
      <c r="V151" s="10">
        <f>3/24000000*OO[[#This Row],[78 (28JUN1985 15:00:00)-Water Temperature (C)]]*OO[[#This Row],[20]]</f>
        <v>7.2420664027124994E-5</v>
      </c>
      <c r="W151" s="10">
        <f>3/24000000*OO[[#This Row],[79 (28JUN1985 18:00:00)-Water Temperature (C)]]*OO[[#This Row],[21]]</f>
        <v>7.0338359273024989E-5</v>
      </c>
      <c r="X151" s="10">
        <f>3/24000000*OO[[#This Row],[80 (28JUN1985 21:00:00)-Water Temperature (C)]]*OO[[#This Row],[22]]</f>
        <v>6.4247977820312509E-5</v>
      </c>
      <c r="Y151" s="10">
        <f>3/24000000*OO[[#This Row],[81 (29JUN1985 00:00:00)-Water Temperature (C)]]*OO[[#This Row],[23]]</f>
        <v>5.6991188972187504E-5</v>
      </c>
      <c r="Z151" s="10">
        <f>3/24000000*OO[[#This Row],[82 (29JUN1985 03:00:00)-Water Temperature (C)]]*OO[[#This Row],[24]]</f>
        <v>5.0765710136175002E-5</v>
      </c>
      <c r="AA151" s="10">
        <f>3/24000000*OO[[#This Row],[83 (29JUN1985 06:00:00)-Water Temperature (C)]]*OO[[#This Row],[25]]</f>
        <v>4.4342517311325006E-5</v>
      </c>
      <c r="AB151" s="10">
        <f>3/24000000*OO[[#This Row],[84 (29JUN1985 09:00:00)-Water Temperature (C)]]*OO[[#This Row],[26]]</f>
        <v>3.9710899725674996E-5</v>
      </c>
      <c r="AC151" s="10">
        <f>3/24000000*OO[[#This Row],[85 (29JUN1985 12:00:00)-Water Temperature (C)]]*OO[[#This Row],[27]]</f>
        <v>3.5497876083149998E-5</v>
      </c>
      <c r="AD151" s="10">
        <f>3/24000000*OO[[#This Row],[86 (29JUN1985 15:00:00)-Water Temperature (C)]]*OO[[#This Row],[28]]</f>
        <v>3.1501695384349999E-5</v>
      </c>
      <c r="AE151" s="10">
        <f>3/24000000*OO[[#This Row],[88 (29JUN1985 21:00:00)-Water Temperature (C)]]*OO[[#This Row],[30]]</f>
        <v>2.4217313646566251E-5</v>
      </c>
      <c r="AF151" s="10">
        <f>3/24000000*OO[[#This Row],[88 (29JUN1985 21:00:00)-Water Temperature (C)]]*OO[[#This Row],[30]]</f>
        <v>2.4217313646566251E-5</v>
      </c>
      <c r="AG151" s="10">
        <f>3/24000000*OO[[#This Row],[89 (30JUN1985 00:00:00)-Water Temperature (C)]]*OO[[#This Row],[31]]</f>
        <v>2.1082638518987496E-5</v>
      </c>
      <c r="AH151" s="10">
        <f>3/24000000*OO[[#This Row],[90 (30JUN1985 03:00:00)-Water Temperature (C)]]*OO[[#This Row],[32]]</f>
        <v>1.89544817533725E-5</v>
      </c>
      <c r="AI151" s="10">
        <f>3/24000000*OO[[#This Row],[91 (30JUN1985 06:00:00)-Water Temperature (C)]]*OO[[#This Row],[33]]</f>
        <v>1.7047203607427499E-5</v>
      </c>
      <c r="AJ151" s="10">
        <f>3/24000000*OO[[#This Row],[92 (30JUN1985 09:00:00)-Water Temperature (C)]]*OO[[#This Row],[34]]</f>
        <v>1.5456582710399998E-5</v>
      </c>
      <c r="AK151" s="10">
        <f>3/24000000*OO[[#This Row],[93 (30JUN1985 12:00:00)-Water Temperature (C)]]*OO[[#This Row],[35]]</f>
        <v>1.4030351769324999E-5</v>
      </c>
      <c r="AL151" s="10">
        <f>3/24000000*OO[[#This Row],[94 (30JUN1985 15:00:00)-Water Temperature (C)]]*OO[[#This Row],[36]]</f>
        <v>1.243811649931375E-5</v>
      </c>
      <c r="AM151" s="10">
        <f>3/24000000*OO[[#This Row],[95 (30JUN1985 18:00:00)-Water Temperature (C)]]*OO[[#This Row],[37]]</f>
        <v>1.0858015328973751E-5</v>
      </c>
      <c r="AN151" s="10">
        <f>3/24000000*OO[[#This Row],[96 (30JUN1985 21:00:00)-Water Temperature (C)]]*OO[[#This Row],[38]]</f>
        <v>9.4555535817224986E-6</v>
      </c>
      <c r="AO151" s="10">
        <f>3/24000000*OO[[#This Row],[97 (01JUL1985 00:00:00)-Water Temperature (C)]]*OO[[#This Row],[39]]</f>
        <v>8.169447824047499E-6</v>
      </c>
      <c r="AP151" s="10">
        <f>3/24000000*OO[[#This Row],[98 (01JUL1985 03:00:00)-Water Temperature (C)]]*OO[[#This Row],[40]]</f>
        <v>7.1989701142187495E-6</v>
      </c>
      <c r="AQ151" s="10">
        <f>3/24000000*OO[[#This Row],[99 (01JUL1985 06:00:00)-Water Temperature (C)]]*OO[[#This Row],[41]]</f>
        <v>6.3295392055825003E-6</v>
      </c>
      <c r="AR151" s="10">
        <f>3/24000000*OO[[#This Row],[100 (01JUL1985 09:00:00)-Water Temperature (C)]]*OO[[#This Row],[42]]</f>
        <v>5.5379985944849991E-6</v>
      </c>
      <c r="AS151" s="10">
        <f>3/24000000*OO[[#This Row],[101 (01JUL1985 12:00:00)-Water Temperature (C)]]*OO[[#This Row],[43]]</f>
        <v>4.84326891359E-6</v>
      </c>
      <c r="AT151" s="10">
        <f>3/24000000*OO[[#This Row],[102 (01JUL1985 15:00:00)-Water Temperature (C)]]*OO[[#This Row],[44]]</f>
        <v>4.1460494900475003E-6</v>
      </c>
      <c r="AU151" s="10">
        <f>3/24000000*OO[[#This Row],[103 (01JUL1985 18:00:00)-Water Temperature (C)]]*OO[[#This Row],[45]]</f>
        <v>3.4237941097500001E-6</v>
      </c>
      <c r="AV151" s="10">
        <f>3/24000000*OO[[#This Row],[104 (01JUL1985 21:00:00)-Water Temperature (C)]]*OO[[#This Row],[46]]</f>
        <v>2.6695152875474998E-6</v>
      </c>
      <c r="AW151" s="10">
        <f>3/24000000*OO[[#This Row],[105 (02JUL1985 00:00:00)-Water Temperature (C)]]*OO[[#This Row],[47]]</f>
        <v>1.978924415376E-6</v>
      </c>
      <c r="AX151" s="10">
        <f>3/24000000*OO[[#This Row],[106 (02JUL1985 03:00:00)-Water Temperature (C)]]*OO[[#This Row],[48]]</f>
        <v>1.4583865967970002E-6</v>
      </c>
      <c r="AY151" s="10">
        <f>3/24000000*OO[[#This Row],[107 (02JUL1985 06:00:00)-Water Temperature (C)]]*OO[[#This Row],[49]]</f>
        <v>1.0928901833739998E-6</v>
      </c>
      <c r="AZ151" s="10">
        <f>3/24000000*OO[[#This Row],[108 (02JUL1985 09:00:00)-Water Temperature (C)]]*OO[[#This Row],[50]]</f>
        <v>8.6096993714575001E-7</v>
      </c>
      <c r="BA151" s="10">
        <f>3/24000000*OO[[#This Row],[109 (02JUL1985 12:00:00)-Water Temperature (C)]]*OO[[#This Row],[51]]</f>
        <v>7.149504024285E-7</v>
      </c>
      <c r="BB151" s="10">
        <f>3/24000000*OO[[#This Row],[110 (02JUL1985 15:00:00)-Water Temperature (C)]]*OO[[#This Row],[52]]</f>
        <v>6.1274141903937505E-7</v>
      </c>
      <c r="BC151" s="10">
        <f>3/24000000*OO[[#This Row],[111 (02JUL1985 18:00:00)-Water Temperature (C)]]*OO[[#This Row],[53]]</f>
        <v>5.2707754721050005E-7</v>
      </c>
      <c r="BD151" s="10">
        <f>3/24000000*OO[[#This Row],[112 (02JUL1985 21:00:00)-Water Temperature (C)]]*OO[[#This Row],[54]]</f>
        <v>4.5785268927200001E-7</v>
      </c>
      <c r="BE151" s="10">
        <f>3/24000000*OO[[#This Row],[113 (03JUL1985 00:00:00)-Water Temperature (C)]]*OO[[#This Row],[55]]</f>
        <v>3.9654259750799994E-7</v>
      </c>
      <c r="BF151" s="10">
        <f>3/24000000*OO[[#This Row],[114 (03JUL1985 03:00:00)-Water Temperature (C)]]*OO[[#This Row],[56]]</f>
        <v>3.5067920491300002E-7</v>
      </c>
      <c r="BG151" s="10">
        <f>3/24000000*OO[[#This Row],[115 (03JUL1985 06:00:00)-Water Temperature (C)]]*OO[[#This Row],[57]]</f>
        <v>3.1827301575874997E-7</v>
      </c>
      <c r="BH151" s="10">
        <f>3/24000000*OO[[#This Row],[116 (03JUL1985 09:00:00)-Water Temperature (C)]]*OO[[#This Row],[58]]</f>
        <v>2.9546103746649993E-7</v>
      </c>
      <c r="BI151" s="10">
        <f>3/24000000*OO[[#This Row],[117 (03JUL1985 12:00:00)-Water Temperature (C)]]*OO[[#This Row],[59]]</f>
        <v>2.81087796366125E-7</v>
      </c>
      <c r="BJ151" s="10">
        <f>3/24000000*OO[[#This Row],[118 (03JUL1985 15:00:00)-Water Temperature (C)]]*OO[[#This Row],[60]]</f>
        <v>2.6870453805650002E-7</v>
      </c>
      <c r="BK151" s="10">
        <f>3/24000000*OO[[#This Row],[119 (03JUL1985 18:00:00)-Water Temperature (C)]]*OO[[#This Row],[61]]</f>
        <v>2.5596690961981249E-7</v>
      </c>
      <c r="BL151" s="10">
        <f>3/24000000*OO[[#This Row],[120 (03JUL1985 21:00:00)-Water Temperature (C)]]*OO[[#This Row],[62]]</f>
        <v>2.459134087880625E-7</v>
      </c>
      <c r="BM151" s="10">
        <f>3/24000000*OO[[#This Row],[121 (04JUL1985 00:00:00)-Water Temperature (C)]]*OO[[#This Row],[63]]</f>
        <v>2.3695901934306247E-7</v>
      </c>
      <c r="BN151" s="10">
        <f>3/24000000*OO[[#This Row],[122 (04JUL1985 03:00:00)-Water Temperature (C)]]*OO[[#This Row],[64]]</f>
        <v>2.3459647049890003E-7</v>
      </c>
      <c r="BO151" s="10">
        <f>3/24000000*OO[[#This Row],[123 (04JUL1985 06:00:00)-Water Temperature (C)]]*OO[[#This Row],[65]]</f>
        <v>2.3051799884025001E-7</v>
      </c>
      <c r="BP151" s="10">
        <f>3/24000000*OO[[#This Row],[124 (04JUL1985 09:00:00)-Water Temperature (C)]]*OO[[#This Row],[66]]</f>
        <v>2.2478816551349999E-7</v>
      </c>
      <c r="BQ151" s="10">
        <f>3/24000000*OO[[#This Row],[125 (04JUL1985 12:00:00)-Water Temperature (C)]]*OO[[#This Row],[67]]</f>
        <v>2.1519039527314998E-7</v>
      </c>
      <c r="BR151" s="10">
        <f>3/24000000*OO[[#This Row],[126 (04JUL1985 15:00:00)-Water Temperature (C)]]*OO[[#This Row],[68]]</f>
        <v>2.0488492247799999E-7</v>
      </c>
      <c r="BS151" s="10">
        <f>3/24000000*OO[[#This Row],[127 (04JUL1985 18:00:00)-Water Temperature (C)]]*OO[[#This Row],[69]]</f>
        <v>1.9312524953093749E-7</v>
      </c>
      <c r="BT151" s="10">
        <f>3/24000000*OO[[#This Row],[128 (04JUL1985 21:00:00)-Water Temperature (C)]]*OO[[#This Row],[70]]</f>
        <v>1.8199354462499996E-7</v>
      </c>
      <c r="BU151" s="10">
        <f>3/24000000*OO[[#This Row],[129 (05JUL1985 00:00:00)-Water Temperature (C)]]*OO[[#This Row],[71]]</f>
        <v>1.7063945986697498E-7</v>
      </c>
      <c r="BV151" s="10">
        <f>3/24000000*OO[[#This Row],[130 (05JUL1985 03:00:00)-Water Temperature (C)]]*OO[[#This Row],[72]]</f>
        <v>1.6407294734214999E-7</v>
      </c>
      <c r="BW151" s="10">
        <f>3/24000000*OO[[#This Row],[131 (05JUL1985 06:00:00)-Water Temperature (C)]]*OO[[#This Row],[73]]</f>
        <v>1.5809844325274998E-7</v>
      </c>
      <c r="BX151" s="10">
        <f>3/24000000*OO[[#This Row],[132 (05JUL1985 09:00:00)-Water Temperature (C)]]*OO[[#This Row],[74]]</f>
        <v>1.5379654527049997E-7</v>
      </c>
      <c r="BY151" s="10">
        <f>3/24000000*OO[[#This Row],[133 (05JUL1985 12:00:00)-Water Temperature (C)]]*OO[[#This Row],[75]]</f>
        <v>1.4956383661818748E-7</v>
      </c>
      <c r="BZ151" s="10">
        <f>3/24000000*OO[[#This Row],[134 (05JUL1985 15:00:00)-Water Temperature (C)]]*OO[[#This Row],[76]]</f>
        <v>1.4240649285274997E-7</v>
      </c>
      <c r="CA151" s="10">
        <f>3/24000000*OO[[#This Row],[135 (05JUL1985 18:00:00)-Water Temperature (C)]]*OO[[#This Row],[77]]</f>
        <v>1.334929869198625E-7</v>
      </c>
      <c r="CB151" s="10">
        <f>3/24000000*OO[[#This Row],[136 (05JUL1985 21:00:00)-Water Temperature (C)]]*OO[[#This Row],[78]]</f>
        <v>1.2412194108125E-7</v>
      </c>
      <c r="CC151" s="10">
        <f>3/24000000*OO[[#This Row],[137 (06JUL1985 00:00:00)-Water Temperature (C)]]*OO[[#This Row],[79]]</f>
        <v>1.1461711905284999E-7</v>
      </c>
      <c r="CD151" s="10">
        <f>3/24000000*OO[[#This Row],[138 (06JUL1985 03:00:00)-Water Temperature (C)]]*OO[[#This Row],[80]]</f>
        <v>1.0820297750350001E-7</v>
      </c>
      <c r="CE151" s="10">
        <f>3/24000000*OO[[#This Row],[139 (06JUL1985 06:00:00)-Water Temperature (C)]]*OO[[#This Row],[81]]</f>
        <v>1.0297345417991252E-7</v>
      </c>
      <c r="CF151" s="10">
        <f>3/24000000*OO[[#This Row],[140 (06JUL1985 09:00:00)-Water Temperature (C)]]*OO[[#This Row],[82]]</f>
        <v>9.9218684148774999E-8</v>
      </c>
      <c r="CG151" s="10">
        <f>3/24000000*OO[[#This Row],[141 (06JUL1985 12:00:00)-Water Temperature (C)]]*OO[[#This Row],[83]]</f>
        <v>9.5986088495624982E-8</v>
      </c>
      <c r="CH151" s="10">
        <f>3/24000000*OO[[#This Row],[142 (06JUL1985 15:00:00)-Water Temperature (C)]]*OO[[#This Row],[84]]</f>
        <v>9.2174029560924992E-8</v>
      </c>
      <c r="CI151" s="10">
        <f>3/24000000*OO[[#This Row],[143 (06JUL1985 18:00:00)-Water Temperature (C)]]*OO[[#This Row],[85]]</f>
        <v>8.7529345819300013E-8</v>
      </c>
      <c r="CJ151" s="10">
        <f>3/24000000*OO[[#This Row],[144 (06JUL1985 21:00:00)-Water Temperature (C)]]*OO[[#This Row],[86]]</f>
        <v>8.3070953080774999E-8</v>
      </c>
      <c r="CK151" s="10">
        <f>3/24000000*OO[[#This Row],[145 (07JUL1985 00:00:00)-Water Temperature (C)]]*OO[[#This Row],[87]]</f>
        <v>7.8297290817700007E-8</v>
      </c>
      <c r="CL151" s="10">
        <f>3/24000000*OO[[#This Row],[146 (07JUL1985 03:00:00)-Water Temperature (C)]]*OO[[#This Row],[88]]</f>
        <v>7.5562037156249998E-8</v>
      </c>
      <c r="CM151" s="10">
        <f>3/24000000*OO[[#This Row],[147 (07JUL1985 06:00:00)-Water Temperature (C)]]*OO[[#This Row],[89]]</f>
        <v>7.2039727597499997E-8</v>
      </c>
      <c r="CN151" s="10">
        <f>3/24000000*OO[[#This Row],[148 (07JUL1985 09:00:00)-Water Temperature (C)]]*OO[[#This Row],[90]]</f>
        <v>6.8353888059499997E-8</v>
      </c>
      <c r="CO151" s="10">
        <f>3/24000000*OO[[#This Row],[149 (07JUL1985 12:00:00)-Water Temperature (C)]]*OO[[#This Row],[91]]</f>
        <v>6.5214628597049999E-8</v>
      </c>
      <c r="CP151" s="10">
        <f>3/24000000*OO[[#This Row],[150 (07JUL1985 15:00:00)-Water Temperature (C)]]*OO[[#This Row],[92]]</f>
        <v>6.2749536531825002E-8</v>
      </c>
      <c r="CQ151" s="10">
        <f>3/24000000*OO[[#This Row],[151 (07JUL1985 18:00:00)-Water Temperature (C)]]*OO[[#This Row],[93]]</f>
        <v>6.0163649035000003E-8</v>
      </c>
      <c r="CR151" s="10">
        <f>3/24000000*OO[[#This Row],[152 (07JUL1985 21:00:00)-Water Temperature (C)]]*OO[[#This Row],[94]]</f>
        <v>5.7552034654262498E-8</v>
      </c>
      <c r="CS151" s="10">
        <f>3/24000000*OO[[#This Row],[153 (08JUL1985 00:00:00)-Water Temperature (C)]]*OO[[#This Row],[95]]</f>
        <v>5.4717466683249997E-8</v>
      </c>
      <c r="CT151" s="10">
        <f>3/24000000*OO[[#This Row],[154 (08JUL1985 03:00:00)-Water Temperature (C)]]*OO[[#This Row],[96]]</f>
        <v>5.3591008819500005E-8</v>
      </c>
      <c r="CU151" s="10">
        <f>3/24000000*OO[[#This Row],[155 (08JUL1985 06:00:00)-Water Temperature (C)]]*OO[[#This Row],[97]]</f>
        <v>5.3081078600525001E-8</v>
      </c>
      <c r="CV151" s="10">
        <f>3/24000000*OO[[#This Row],[156 (08JUL1985 09:00:00)-Water Temperature (C)]]*OO[[#This Row],[98]]</f>
        <v>5.231211159727499E-8</v>
      </c>
      <c r="CW151" s="10">
        <f>3/24000000*OO[[#This Row],[157 (08JUL1985 12:00:00)-Water Temperature (C)]]*OO[[#This Row],[99]]</f>
        <v>5.1191272324087503E-8</v>
      </c>
    </row>
    <row r="152" spans="1:101" x14ac:dyDescent="0.35">
      <c r="A152" t="s">
        <v>157</v>
      </c>
      <c r="B152">
        <v>872.06020000000001</v>
      </c>
      <c r="C152" s="10">
        <f>3/24*OO[[#This Row],[59 (26JUN1985 06:00:00)-Water Temperature (C)]]*OO[[#This Row],[1]]/SUM(OO[1])</f>
        <v>0</v>
      </c>
      <c r="D152" s="10">
        <f>3/24*OO[[#This Row],[60 (26JUN1985 09:00:00)-Water Temperature (C)]]*OO[[#This Row],[2]]/SUM(OO[2])</f>
        <v>0</v>
      </c>
      <c r="E152" s="10">
        <f>3/24*OO[[#This Row],[61 (26JUN1985 12:00:00)-Water Temperature (C)]]*OO[[#This Row],[3]]/SUM(OO[3])</f>
        <v>0</v>
      </c>
      <c r="F152" s="10">
        <f>3/24*OO[[#This Row],[62 (26JUN1985 15:00:00)-Water Temperature (C)]]*OO[[#This Row],[4]]/SUM(OO[4])</f>
        <v>0</v>
      </c>
      <c r="G152" s="10">
        <f>3/24*OO[[#This Row],[63 (26JUN1985 18:00:00)-Water Temperature (C)]]*OO[[#This Row],[5]]/SUM(OO[5])</f>
        <v>1.7574323146384659E-33</v>
      </c>
      <c r="H152" s="10">
        <f>3/24*OO[[#This Row],[64 (26JUN1985 21:00:00)-Water Temperature (C)]]*OO[[#This Row],[6]]/SUM(OO[6])</f>
        <v>4.0580169316036317E-22</v>
      </c>
      <c r="I152" s="10">
        <f>3/24*OO[[#This Row],[65 (27JUN1985 00:00:00)-Water Temperature (C)]]*OO[[#This Row],[7]]/SUM(OO[7])</f>
        <v>1.33254292988171E-10</v>
      </c>
      <c r="J152" s="10">
        <f>3/24*OO[[#This Row],[66 (27JUN1985 03:00:00)-Water Temperature (C)]]*OO[[#This Row],[8]]/SUM(OO[8])</f>
        <v>3.8930871123269758E-6</v>
      </c>
      <c r="K152" s="10">
        <f>3/24*OO[[#This Row],[67 (27JUN1985 06:00:00)-Water Temperature (C)]]*OO[[#This Row],[9]]/SUM(OO[9])</f>
        <v>7.8591751524511265E-4</v>
      </c>
      <c r="L152" s="10">
        <f>3/24*OO[[#This Row],[68 (27JUN1985 09:00:00)-Water Temperature (C)]]*OO[[#This Row],[10]]/SUM(OO[10])</f>
        <v>1.6025928304915085E-2</v>
      </c>
      <c r="M152" s="10">
        <f>3/24*OO[[#This Row],[69 (27JUN1985 12:00:00)-Water Temperature (C)]]*OO[[#This Row],[11]]/SUM(OO[11])</f>
        <v>7.0075571658822708E-2</v>
      </c>
      <c r="N152" s="10">
        <f>3/24*OO[[#This Row],[70 (27JUN1985 15:00:00)-Water Temperature (C)]]*OO[[#This Row],[12]]/SUM(OO[12])</f>
        <v>9.8305400617743025E-2</v>
      </c>
      <c r="O152" s="10">
        <f>3/24*OO[[#This Row],[71 (27JUN1985 18:00:00)-Water Temperature (C)]]*OO[[#This Row],[13]]/SUM(OO[13])</f>
        <v>5.9206134705821166E-2</v>
      </c>
      <c r="P152" s="10">
        <f>3/24*OO[[#This Row],[72 (27JUN1985 21:00:00)-Water Temperature (C)]]*OO[[#This Row],[14]]/SUM(OO[14])</f>
        <v>1.879317352975703E-2</v>
      </c>
      <c r="Q152" s="10">
        <f>3/24*OO[[#This Row],[73 (28JUN1985 00:00:00)-Water Temperature (C)]]*OO[[#This Row],[15]]/SUM(OO[15])</f>
        <v>3.8319624154903634E-3</v>
      </c>
      <c r="R152" s="10">
        <f>3/24*OO[[#This Row],[74 (28JUN1985 03:00:00)-Water Temperature (C)]]*OO[[#This Row],[16]]/SUM(OO[16])</f>
        <v>6.2914802525824867E-4</v>
      </c>
      <c r="S152" s="10">
        <f>3/24*OO[[#This Row],[75 (28JUN1985 06:00:00)-Water Temperature (C)]]*OO[[#This Row],[17]]/SUM(OO[17])</f>
        <v>1.2813151383390343E-4</v>
      </c>
      <c r="T152" s="10">
        <f>3/24*OO[[#This Row],[76 (28JUN1985 09:00:00)-Water Temperature (C)]]*OO[[#This Row],[18]]/SUM(OO[18])</f>
        <v>6.6016620603325673E-5</v>
      </c>
      <c r="U152" s="10">
        <f>3/24*OO[[#This Row],[77 (28JUN1985 12:00:00)-Water Temperature (C)]]*OO[[#This Row],[19]]/SUM(OO[19])</f>
        <v>6.2838413795997518E-5</v>
      </c>
      <c r="V152" s="10">
        <f>3/24000000*OO[[#This Row],[78 (28JUN1985 15:00:00)-Water Temperature (C)]]*OO[[#This Row],[20]]</f>
        <v>6.5218277432699994E-5</v>
      </c>
      <c r="W152" s="10">
        <f>3/24000000*OO[[#This Row],[79 (28JUN1985 18:00:00)-Water Temperature (C)]]*OO[[#This Row],[21]]</f>
        <v>6.3790231751999994E-5</v>
      </c>
      <c r="X152" s="10">
        <f>3/24000000*OO[[#This Row],[80 (28JUN1985 21:00:00)-Water Temperature (C)]]*OO[[#This Row],[22]]</f>
        <v>5.8687978730749992E-5</v>
      </c>
      <c r="Y152" s="10">
        <f>3/24000000*OO[[#This Row],[81 (29JUN1985 00:00:00)-Water Temperature (C)]]*OO[[#This Row],[23]]</f>
        <v>5.2269859301849996E-5</v>
      </c>
      <c r="Z152" s="10">
        <f>3/24000000*OO[[#This Row],[82 (29JUN1985 03:00:00)-Water Temperature (C)]]*OO[[#This Row],[24]]</f>
        <v>4.6677942734500003E-5</v>
      </c>
      <c r="AA152" s="10">
        <f>3/24000000*OO[[#This Row],[83 (29JUN1985 06:00:00)-Water Temperature (C)]]*OO[[#This Row],[25]]</f>
        <v>4.0810333475924999E-5</v>
      </c>
      <c r="AB152" s="10">
        <f>3/24000000*OO[[#This Row],[84 (29JUN1985 09:00:00)-Water Temperature (C)]]*OO[[#This Row],[26]]</f>
        <v>3.6584746662100001E-5</v>
      </c>
      <c r="AC152" s="10">
        <f>3/24000000*OO[[#This Row],[85 (29JUN1985 12:00:00)-Water Temperature (C)]]*OO[[#This Row],[27]]</f>
        <v>3.2742825265937496E-5</v>
      </c>
      <c r="AD152" s="10">
        <f>3/24000000*OO[[#This Row],[86 (29JUN1985 15:00:00)-Water Temperature (C)]]*OO[[#This Row],[28]]</f>
        <v>2.9091968286875E-5</v>
      </c>
      <c r="AE152" s="10">
        <f>3/24000000*OO[[#This Row],[88 (29JUN1985 21:00:00)-Water Temperature (C)]]*OO[[#This Row],[30]]</f>
        <v>2.2502819316524997E-5</v>
      </c>
      <c r="AF152" s="10">
        <f>3/24000000*OO[[#This Row],[88 (29JUN1985 21:00:00)-Water Temperature (C)]]*OO[[#This Row],[30]]</f>
        <v>2.2502819316524997E-5</v>
      </c>
      <c r="AG152" s="10">
        <f>3/24000000*OO[[#This Row],[89 (30JUN1985 00:00:00)-Water Temperature (C)]]*OO[[#This Row],[31]]</f>
        <v>1.9634745566204998E-5</v>
      </c>
      <c r="AH152" s="10">
        <f>3/24000000*OO[[#This Row],[90 (30JUN1985 03:00:00)-Water Temperature (C)]]*OO[[#This Row],[32]]</f>
        <v>1.7694575208669999E-5</v>
      </c>
      <c r="AI152" s="10">
        <f>3/24000000*OO[[#This Row],[91 (30JUN1985 06:00:00)-Water Temperature (C)]]*OO[[#This Row],[33]]</f>
        <v>1.59441077597025E-5</v>
      </c>
      <c r="AJ152" s="10">
        <f>3/24000000*OO[[#This Row],[92 (30JUN1985 09:00:00)-Water Temperature (C)]]*OO[[#This Row],[34]]</f>
        <v>1.4463214518657499E-5</v>
      </c>
      <c r="AK152" s="10">
        <f>3/24000000*OO[[#This Row],[93 (30JUN1985 12:00:00)-Water Temperature (C)]]*OO[[#This Row],[35]]</f>
        <v>1.31495152775525E-5</v>
      </c>
      <c r="AL152" s="10">
        <f>3/24000000*OO[[#This Row],[94 (30JUN1985 15:00:00)-Water Temperature (C)]]*OO[[#This Row],[36]]</f>
        <v>1.1683927656268748E-5</v>
      </c>
      <c r="AM152" s="10">
        <f>3/24000000*OO[[#This Row],[95 (30JUN1985 18:00:00)-Water Temperature (C)]]*OO[[#This Row],[37]]</f>
        <v>1.0221528541366248E-5</v>
      </c>
      <c r="AN152" s="10">
        <f>3/24000000*OO[[#This Row],[96 (30JUN1985 21:00:00)-Water Temperature (C)]]*OO[[#This Row],[38]]</f>
        <v>8.9360743339749991E-6</v>
      </c>
      <c r="AO152" s="10">
        <f>3/24000000*OO[[#This Row],[97 (01JUL1985 00:00:00)-Water Temperature (C)]]*OO[[#This Row],[39]]</f>
        <v>7.74665921395E-6</v>
      </c>
      <c r="AP152" s="10">
        <f>3/24000000*OO[[#This Row],[98 (01JUL1985 03:00:00)-Water Temperature (C)]]*OO[[#This Row],[40]]</f>
        <v>6.8403095205299989E-6</v>
      </c>
      <c r="AQ152" s="10">
        <f>3/24000000*OO[[#This Row],[99 (01JUL1985 06:00:00)-Water Temperature (C)]]*OO[[#This Row],[41]]</f>
        <v>6.0287704551600001E-6</v>
      </c>
      <c r="AR152" s="10">
        <f>3/24000000*OO[[#This Row],[100 (01JUL1985 09:00:00)-Water Temperature (C)]]*OO[[#This Row],[42]]</f>
        <v>5.2763419775550005E-6</v>
      </c>
      <c r="AS152" s="10">
        <f>3/24000000*OO[[#This Row],[101 (01JUL1985 12:00:00)-Water Temperature (C)]]*OO[[#This Row],[43]]</f>
        <v>4.6215389096099994E-6</v>
      </c>
      <c r="AT152" s="10">
        <f>3/24000000*OO[[#This Row],[102 (01JUL1985 15:00:00)-Water Temperature (C)]]*OO[[#This Row],[44]]</f>
        <v>3.9680957431337496E-6</v>
      </c>
      <c r="AU152" s="10">
        <f>3/24000000*OO[[#This Row],[103 (01JUL1985 18:00:00)-Water Temperature (C)]]*OO[[#This Row],[45]]</f>
        <v>3.2976707549499998E-6</v>
      </c>
      <c r="AV152" s="10">
        <f>3/24000000*OO[[#This Row],[104 (01JUL1985 21:00:00)-Water Temperature (C)]]*OO[[#This Row],[46]]</f>
        <v>2.5930723507226246E-6</v>
      </c>
      <c r="AW152" s="10">
        <f>3/24000000*OO[[#This Row],[105 (02JUL1985 00:00:00)-Water Temperature (C)]]*OO[[#This Row],[47]]</f>
        <v>1.9359391470141249E-6</v>
      </c>
      <c r="AX152" s="10">
        <f>3/24000000*OO[[#This Row],[106 (02JUL1985 03:00:00)-Water Temperature (C)]]*OO[[#This Row],[48]]</f>
        <v>1.43045776796325E-6</v>
      </c>
      <c r="AY152" s="10">
        <f>3/24000000*OO[[#This Row],[107 (02JUL1985 06:00:00)-Water Temperature (C)]]*OO[[#This Row],[49]]</f>
        <v>1.0692514006387498E-6</v>
      </c>
      <c r="AZ152" s="10">
        <f>3/24000000*OO[[#This Row],[108 (02JUL1985 09:00:00)-Water Temperature (C)]]*OO[[#This Row],[50]]</f>
        <v>8.3677677695849995E-7</v>
      </c>
      <c r="BA152" s="10">
        <f>3/24000000*OO[[#This Row],[109 (02JUL1985 12:00:00)-Water Temperature (C)]]*OO[[#This Row],[51]]</f>
        <v>6.8976916125949997E-7</v>
      </c>
      <c r="BB152" s="10">
        <f>3/24000000*OO[[#This Row],[110 (02JUL1985 15:00:00)-Water Temperature (C)]]*OO[[#This Row],[52]]</f>
        <v>5.8812949428499999E-7</v>
      </c>
      <c r="BC152" s="10">
        <f>3/24000000*OO[[#This Row],[111 (02JUL1985 18:00:00)-Water Temperature (C)]]*OO[[#This Row],[53]]</f>
        <v>5.0447840026525006E-7</v>
      </c>
      <c r="BD152" s="10">
        <f>3/24000000*OO[[#This Row],[112 (02JUL1985 21:00:00)-Water Temperature (C)]]*OO[[#This Row],[54]]</f>
        <v>4.3823372535999995E-7</v>
      </c>
      <c r="BE152" s="10">
        <f>3/24000000*OO[[#This Row],[113 (03JUL1985 00:00:00)-Water Temperature (C)]]*OO[[#This Row],[55]]</f>
        <v>3.7993400825625004E-7</v>
      </c>
      <c r="BF152" s="10">
        <f>3/24000000*OO[[#This Row],[114 (03JUL1985 03:00:00)-Water Temperature (C)]]*OO[[#This Row],[56]]</f>
        <v>3.3579238879875E-7</v>
      </c>
      <c r="BG152" s="10">
        <f>3/24000000*OO[[#This Row],[115 (03JUL1985 06:00:00)-Water Temperature (C)]]*OO[[#This Row],[57]]</f>
        <v>3.0422911253125004E-7</v>
      </c>
      <c r="BH152" s="10">
        <f>3/24000000*OO[[#This Row],[116 (03JUL1985 09:00:00)-Water Temperature (C)]]*OO[[#This Row],[58]]</f>
        <v>2.8162185226000004E-7</v>
      </c>
      <c r="BI152" s="10">
        <f>3/24000000*OO[[#This Row],[117 (03JUL1985 12:00:00)-Water Temperature (C)]]*OO[[#This Row],[59]]</f>
        <v>2.6700944881808752E-7</v>
      </c>
      <c r="BJ152" s="10">
        <f>3/24000000*OO[[#This Row],[118 (03JUL1985 15:00:00)-Water Temperature (C)]]*OO[[#This Row],[60]]</f>
        <v>2.5467905921332501E-7</v>
      </c>
      <c r="BK152" s="10">
        <f>3/24000000*OO[[#This Row],[119 (03JUL1985 18:00:00)-Water Temperature (C)]]*OO[[#This Row],[61]]</f>
        <v>2.421523886124375E-7</v>
      </c>
      <c r="BL152" s="10">
        <f>3/24000000*OO[[#This Row],[120 (03JUL1985 21:00:00)-Water Temperature (C)]]*OO[[#This Row],[62]]</f>
        <v>2.3262792733589998E-7</v>
      </c>
      <c r="BM152" s="10">
        <f>3/24000000*OO[[#This Row],[121 (04JUL1985 00:00:00)-Water Temperature (C)]]*OO[[#This Row],[63]]</f>
        <v>2.2442220717449999E-7</v>
      </c>
      <c r="BN152" s="10">
        <f>3/24000000*OO[[#This Row],[122 (04JUL1985 03:00:00)-Water Temperature (C)]]*OO[[#This Row],[64]]</f>
        <v>2.2255559054279996E-7</v>
      </c>
      <c r="BO152" s="10">
        <f>3/24000000*OO[[#This Row],[123 (04JUL1985 06:00:00)-Water Temperature (C)]]*OO[[#This Row],[65]]</f>
        <v>2.1908173408369995E-7</v>
      </c>
      <c r="BP152" s="10">
        <f>3/24000000*OO[[#This Row],[124 (04JUL1985 09:00:00)-Water Temperature (C)]]*OO[[#This Row],[66]]</f>
        <v>2.1369889857368749E-7</v>
      </c>
      <c r="BQ152" s="10">
        <f>3/24000000*OO[[#This Row],[125 (04JUL1985 12:00:00)-Water Temperature (C)]]*OO[[#This Row],[67]]</f>
        <v>2.0448236732672501E-7</v>
      </c>
      <c r="BR152" s="10">
        <f>3/24000000*OO[[#This Row],[126 (04JUL1985 15:00:00)-Water Temperature (C)]]*OO[[#This Row],[68]]</f>
        <v>1.944977082228E-7</v>
      </c>
      <c r="BS152" s="10">
        <f>3/24000000*OO[[#This Row],[127 (04JUL1985 18:00:00)-Water Temperature (C)]]*OO[[#This Row],[69]]</f>
        <v>1.832830542750375E-7</v>
      </c>
      <c r="BT152" s="10">
        <f>3/24000000*OO[[#This Row],[128 (04JUL1985 21:00:00)-Water Temperature (C)]]*OO[[#This Row],[70]]</f>
        <v>1.7285894529962497E-7</v>
      </c>
      <c r="BU152" s="10">
        <f>3/24000000*OO[[#This Row],[129 (05JUL1985 00:00:00)-Water Temperature (C)]]*OO[[#This Row],[71]]</f>
        <v>1.623053041719E-7</v>
      </c>
      <c r="BV152" s="10">
        <f>3/24000000*OO[[#This Row],[130 (05JUL1985 03:00:00)-Water Temperature (C)]]*OO[[#This Row],[72]]</f>
        <v>1.5612281773571251E-7</v>
      </c>
      <c r="BW152" s="10">
        <f>3/24000000*OO[[#This Row],[131 (05JUL1985 06:00:00)-Water Temperature (C)]]*OO[[#This Row],[73]]</f>
        <v>1.5043342371982502E-7</v>
      </c>
      <c r="BX152" s="10">
        <f>3/24000000*OO[[#This Row],[132 (05JUL1985 09:00:00)-Water Temperature (C)]]*OO[[#This Row],[74]]</f>
        <v>1.461794167000375E-7</v>
      </c>
      <c r="BY152" s="10">
        <f>3/24000000*OO[[#This Row],[133 (05JUL1985 12:00:00)-Water Temperature (C)]]*OO[[#This Row],[75]]</f>
        <v>1.4209978742162497E-7</v>
      </c>
      <c r="BZ152" s="10">
        <f>3/24000000*OO[[#This Row],[134 (05JUL1985 15:00:00)-Water Temperature (C)]]*OO[[#This Row],[76]]</f>
        <v>1.35338032535825E-7</v>
      </c>
      <c r="CA152" s="10">
        <f>3/24000000*OO[[#This Row],[135 (05JUL1985 18:00:00)-Water Temperature (C)]]*OO[[#This Row],[77]]</f>
        <v>1.2690597096612499E-7</v>
      </c>
      <c r="CB152" s="10">
        <f>3/24000000*OO[[#This Row],[136 (05JUL1985 21:00:00)-Water Temperature (C)]]*OO[[#This Row],[78]]</f>
        <v>1.1817615128399997E-7</v>
      </c>
      <c r="CC152" s="10">
        <f>3/24000000*OO[[#This Row],[137 (06JUL1985 00:00:00)-Water Temperature (C)]]*OO[[#This Row],[79]]</f>
        <v>1.09280794545E-7</v>
      </c>
      <c r="CD152" s="10">
        <f>3/24000000*OO[[#This Row],[138 (06JUL1985 03:00:00)-Water Temperature (C)]]*OO[[#This Row],[80]]</f>
        <v>1.032147625596E-7</v>
      </c>
      <c r="CE152" s="10">
        <f>3/24000000*OO[[#This Row],[139 (06JUL1985 06:00:00)-Water Temperature (C)]]*OO[[#This Row],[81]]</f>
        <v>9.8200909335375E-8</v>
      </c>
      <c r="CF152" s="10">
        <f>3/24000000*OO[[#This Row],[140 (06JUL1985 09:00:00)-Water Temperature (C)]]*OO[[#This Row],[82]]</f>
        <v>9.44658833724E-8</v>
      </c>
      <c r="CG152" s="10">
        <f>3/24000000*OO[[#This Row],[141 (06JUL1985 12:00:00)-Water Temperature (C)]]*OO[[#This Row],[83]]</f>
        <v>9.1228429942650006E-8</v>
      </c>
      <c r="CH152" s="10">
        <f>3/24000000*OO[[#This Row],[142 (06JUL1985 15:00:00)-Water Temperature (C)]]*OO[[#This Row],[84]]</f>
        <v>8.7492197450775E-8</v>
      </c>
      <c r="CI152" s="10">
        <f>3/24000000*OO[[#This Row],[143 (06JUL1985 18:00:00)-Water Temperature (C)]]*OO[[#This Row],[85]]</f>
        <v>8.3017720959812498E-8</v>
      </c>
      <c r="CJ152" s="10">
        <f>3/24000000*OO[[#This Row],[144 (06JUL1985 21:00:00)-Water Temperature (C)]]*OO[[#This Row],[86]]</f>
        <v>7.8842943411199998E-8</v>
      </c>
      <c r="CK152" s="10">
        <f>3/24000000*OO[[#This Row],[145 (07JUL1985 00:00:00)-Water Temperature (C)]]*OO[[#This Row],[87]]</f>
        <v>7.44153219136875E-8</v>
      </c>
      <c r="CL152" s="10">
        <f>3/24000000*OO[[#This Row],[146 (07JUL1985 03:00:00)-Water Temperature (C)]]*OO[[#This Row],[88]]</f>
        <v>7.1870261126512498E-8</v>
      </c>
      <c r="CM152" s="10">
        <f>3/24000000*OO[[#This Row],[147 (07JUL1985 06:00:00)-Water Temperature (C)]]*OO[[#This Row],[89]]</f>
        <v>6.8593931414537487E-8</v>
      </c>
      <c r="CN152" s="10">
        <f>3/24000000*OO[[#This Row],[148 (07JUL1985 09:00:00)-Water Temperature (C)]]*OO[[#This Row],[90]]</f>
        <v>6.497812844706251E-8</v>
      </c>
      <c r="CO152" s="10">
        <f>3/24000000*OO[[#This Row],[149 (07JUL1985 12:00:00)-Water Temperature (C)]]*OO[[#This Row],[91]]</f>
        <v>6.1920089366099994E-8</v>
      </c>
      <c r="CP152" s="10">
        <f>3/24000000*OO[[#This Row],[150 (07JUL1985 15:00:00)-Water Temperature (C)]]*OO[[#This Row],[92]]</f>
        <v>5.9524947466212498E-8</v>
      </c>
      <c r="CQ152" s="10">
        <f>3/24000000*OO[[#This Row],[151 (07JUL1985 18:00:00)-Water Temperature (C)]]*OO[[#This Row],[93]]</f>
        <v>5.70484288528875E-8</v>
      </c>
      <c r="CR152" s="10">
        <f>3/24000000*OO[[#This Row],[152 (07JUL1985 21:00:00)-Water Temperature (C)]]*OO[[#This Row],[94]]</f>
        <v>5.4609614287574998E-8</v>
      </c>
      <c r="CS152" s="10">
        <f>3/24000000*OO[[#This Row],[153 (08JUL1985 00:00:00)-Water Temperature (C)]]*OO[[#This Row],[95]]</f>
        <v>5.1988537020099997E-8</v>
      </c>
      <c r="CT152" s="10">
        <f>3/24000000*OO[[#This Row],[154 (08JUL1985 03:00:00)-Water Temperature (C)]]*OO[[#This Row],[96]]</f>
        <v>5.0925971715062497E-8</v>
      </c>
      <c r="CU152" s="10">
        <f>3/24000000*OO[[#This Row],[155 (08JUL1985 06:00:00)-Water Temperature (C)]]*OO[[#This Row],[97]]</f>
        <v>5.0452746107737496E-8</v>
      </c>
      <c r="CV152" s="10">
        <f>3/24000000*OO[[#This Row],[156 (08JUL1985 09:00:00)-Water Temperature (C)]]*OO[[#This Row],[98]]</f>
        <v>4.9710808199699994E-8</v>
      </c>
      <c r="CW152" s="10">
        <f>3/24000000*OO[[#This Row],[157 (08JUL1985 12:00:00)-Water Temperature (C)]]*OO[[#This Row],[99]]</f>
        <v>4.8632306827724997E-8</v>
      </c>
    </row>
    <row r="153" spans="1:101" x14ac:dyDescent="0.35">
      <c r="A153" t="s">
        <v>158</v>
      </c>
      <c r="B153">
        <v>862.44989999999996</v>
      </c>
      <c r="C153" s="10">
        <f>3/24*OO[[#This Row],[59 (26JUN1985 06:00:00)-Water Temperature (C)]]*OO[[#This Row],[1]]/SUM(OO[1])</f>
        <v>0</v>
      </c>
      <c r="D153" s="10">
        <f>3/24*OO[[#This Row],[60 (26JUN1985 09:00:00)-Water Temperature (C)]]*OO[[#This Row],[2]]/SUM(OO[2])</f>
        <v>0</v>
      </c>
      <c r="E153" s="10">
        <f>3/24*OO[[#This Row],[61 (26JUN1985 12:00:00)-Water Temperature (C)]]*OO[[#This Row],[3]]/SUM(OO[3])</f>
        <v>0</v>
      </c>
      <c r="F153" s="10">
        <f>3/24*OO[[#This Row],[62 (26JUN1985 15:00:00)-Water Temperature (C)]]*OO[[#This Row],[4]]/SUM(OO[4])</f>
        <v>0</v>
      </c>
      <c r="G153" s="10">
        <f>3/24*OO[[#This Row],[63 (26JUN1985 18:00:00)-Water Temperature (C)]]*OO[[#This Row],[5]]/SUM(OO[5])</f>
        <v>2.5366303549345146E-34</v>
      </c>
      <c r="H153" s="10">
        <f>3/24*OO[[#This Row],[64 (26JUN1985 21:00:00)-Water Temperature (C)]]*OO[[#This Row],[6]]/SUM(OO[6])</f>
        <v>5.8675743759016471E-23</v>
      </c>
      <c r="I153" s="10">
        <f>3/24*OO[[#This Row],[65 (27JUN1985 00:00:00)-Water Temperature (C)]]*OO[[#This Row],[7]]/SUM(OO[7])</f>
        <v>3.1601814971430281E-11</v>
      </c>
      <c r="J153" s="10">
        <f>3/24*OO[[#This Row],[66 (27JUN1985 03:00:00)-Water Temperature (C)]]*OO[[#This Row],[8]]/SUM(OO[8])</f>
        <v>2.0230487996317994E-6</v>
      </c>
      <c r="K153" s="10">
        <f>3/24*OO[[#This Row],[67 (27JUN1985 06:00:00)-Water Temperature (C)]]*OO[[#This Row],[9]]/SUM(OO[9])</f>
        <v>4.9695278670774967E-4</v>
      </c>
      <c r="L153" s="10">
        <f>3/24*OO[[#This Row],[68 (27JUN1985 09:00:00)-Water Temperature (C)]]*OO[[#This Row],[10]]/SUM(OO[10])</f>
        <v>1.1499339600987677E-2</v>
      </c>
      <c r="M153" s="10">
        <f>3/24*OO[[#This Row],[69 (27JUN1985 12:00:00)-Water Temperature (C)]]*OO[[#This Row],[11]]/SUM(OO[11])</f>
        <v>5.5209277237101319E-2</v>
      </c>
      <c r="N153" s="10">
        <f>3/24*OO[[#This Row],[70 (27JUN1985 15:00:00)-Water Temperature (C)]]*OO[[#This Row],[12]]/SUM(OO[12])</f>
        <v>8.312588503188563E-2</v>
      </c>
      <c r="O153" s="10">
        <f>3/24*OO[[#This Row],[71 (27JUN1985 18:00:00)-Water Temperature (C)]]*OO[[#This Row],[13]]/SUM(OO[13])</f>
        <v>5.285368721592687E-2</v>
      </c>
      <c r="P153" s="10">
        <f>3/24*OO[[#This Row],[72 (27JUN1985 21:00:00)-Water Temperature (C)]]*OO[[#This Row],[14]]/SUM(OO[14])</f>
        <v>1.7443829692691315E-2</v>
      </c>
      <c r="Q153" s="10">
        <f>3/24*OO[[#This Row],[73 (28JUN1985 00:00:00)-Water Temperature (C)]]*OO[[#This Row],[15]]/SUM(OO[15])</f>
        <v>3.6364180186683592E-3</v>
      </c>
      <c r="R153" s="10">
        <f>3/24*OO[[#This Row],[74 (28JUN1985 03:00:00)-Water Temperature (C)]]*OO[[#This Row],[16]]/SUM(OO[16])</f>
        <v>5.9624715763698197E-4</v>
      </c>
      <c r="S153" s="10">
        <f>3/24*OO[[#This Row],[75 (28JUN1985 06:00:00)-Water Temperature (C)]]*OO[[#This Row],[17]]/SUM(OO[17])</f>
        <v>1.1444491154250832E-4</v>
      </c>
      <c r="T153" s="10">
        <f>3/24*OO[[#This Row],[76 (28JUN1985 09:00:00)-Water Temperature (C)]]*OO[[#This Row],[18]]/SUM(OO[18])</f>
        <v>5.3909818486688183E-5</v>
      </c>
      <c r="U153" s="10">
        <f>3/24*OO[[#This Row],[77 (28JUN1985 12:00:00)-Water Temperature (C)]]*OO[[#This Row],[19]]/SUM(OO[19])</f>
        <v>4.948731715274973E-5</v>
      </c>
      <c r="V153" s="10">
        <f>3/24000000*OO[[#This Row],[78 (28JUN1985 15:00:00)-Water Temperature (C)]]*OO[[#This Row],[20]]</f>
        <v>5.0987132136149995E-5</v>
      </c>
      <c r="W153" s="10">
        <f>3/24000000*OO[[#This Row],[79 (28JUN1985 18:00:00)-Water Temperature (C)]]*OO[[#This Row],[21]]</f>
        <v>5.0241851749199988E-5</v>
      </c>
      <c r="X153" s="10">
        <f>3/24000000*OO[[#This Row],[80 (28JUN1985 21:00:00)-Water Temperature (C)]]*OO[[#This Row],[22]]</f>
        <v>4.65862627575E-5</v>
      </c>
      <c r="Y153" s="10">
        <f>3/24000000*OO[[#This Row],[81 (29JUN1985 00:00:00)-Water Temperature (C)]]*OO[[#This Row],[23]]</f>
        <v>4.1718746182199996E-5</v>
      </c>
      <c r="Z153" s="10">
        <f>3/24000000*OO[[#This Row],[82 (29JUN1985 03:00:00)-Water Temperature (C)]]*OO[[#This Row],[24]]</f>
        <v>3.7432980796049998E-5</v>
      </c>
      <c r="AA153" s="10">
        <f>3/24000000*OO[[#This Row],[83 (29JUN1985 06:00:00)-Water Temperature (C)]]*OO[[#This Row],[25]]</f>
        <v>3.28524149500625E-5</v>
      </c>
      <c r="AB153" s="10">
        <f>3/24000000*OO[[#This Row],[84 (29JUN1985 09:00:00)-Water Temperature (C)]]*OO[[#This Row],[26]]</f>
        <v>2.9524295769749997E-5</v>
      </c>
      <c r="AC153" s="10">
        <f>3/24000000*OO[[#This Row],[85 (29JUN1985 12:00:00)-Water Temperature (C)]]*OO[[#This Row],[27]]</f>
        <v>2.6469761042380001E-5</v>
      </c>
      <c r="AD153" s="10">
        <f>3/24000000*OO[[#This Row],[86 (29JUN1985 15:00:00)-Water Temperature (C)]]*OO[[#This Row],[28]]</f>
        <v>2.355966207208125E-5</v>
      </c>
      <c r="AE153" s="10">
        <f>3/24000000*OO[[#This Row],[88 (29JUN1985 21:00:00)-Water Temperature (C)]]*OO[[#This Row],[30]]</f>
        <v>1.8334374779562498E-5</v>
      </c>
      <c r="AF153" s="10">
        <f>3/24000000*OO[[#This Row],[88 (29JUN1985 21:00:00)-Water Temperature (C)]]*OO[[#This Row],[30]]</f>
        <v>1.8334374779562498E-5</v>
      </c>
      <c r="AG153" s="10">
        <f>3/24000000*OO[[#This Row],[89 (30JUN1985 00:00:00)-Water Temperature (C)]]*OO[[#This Row],[31]]</f>
        <v>1.6035712393819999E-5</v>
      </c>
      <c r="AH153" s="10">
        <f>3/24000000*OO[[#This Row],[90 (30JUN1985 03:00:00)-Water Temperature (C)]]*OO[[#This Row],[32]]</f>
        <v>1.4485179282700001E-5</v>
      </c>
      <c r="AI153" s="10">
        <f>3/24000000*OO[[#This Row],[91 (30JUN1985 06:00:00)-Water Temperature (C)]]*OO[[#This Row],[33]]</f>
        <v>1.308393145201E-5</v>
      </c>
      <c r="AJ153" s="10">
        <f>3/24000000*OO[[#This Row],[92 (30JUN1985 09:00:00)-Water Temperature (C)]]*OO[[#This Row],[34]]</f>
        <v>1.1883015962312499E-5</v>
      </c>
      <c r="AK153" s="10">
        <f>3/24000000*OO[[#This Row],[93 (30JUN1985 12:00:00)-Water Temperature (C)]]*OO[[#This Row],[35]]</f>
        <v>1.0817463083179999E-5</v>
      </c>
      <c r="AL153" s="10">
        <f>3/24000000*OO[[#This Row],[94 (30JUN1985 15:00:00)-Water Temperature (C)]]*OO[[#This Row],[36]]</f>
        <v>9.6299731524599983E-6</v>
      </c>
      <c r="AM153" s="10">
        <f>3/24000000*OO[[#This Row],[95 (30JUN1985 18:00:00)-Water Temperature (C)]]*OO[[#This Row],[37]]</f>
        <v>8.4376110986374987E-6</v>
      </c>
      <c r="AN153" s="10">
        <f>3/24000000*OO[[#This Row],[96 (30JUN1985 21:00:00)-Water Temperature (C)]]*OO[[#This Row],[38]]</f>
        <v>7.3975940234212491E-6</v>
      </c>
      <c r="AO153" s="10">
        <f>3/24000000*OO[[#This Row],[97 (01JUL1985 00:00:00)-Water Temperature (C)]]*OO[[#This Row],[39]]</f>
        <v>6.4304456881512505E-6</v>
      </c>
      <c r="AP153" s="10">
        <f>3/24000000*OO[[#This Row],[98 (01JUL1985 03:00:00)-Water Temperature (C)]]*OO[[#This Row],[40]]</f>
        <v>5.6870908501049997E-6</v>
      </c>
      <c r="AQ153" s="10">
        <f>3/24000000*OO[[#This Row],[99 (01JUL1985 06:00:00)-Water Temperature (C)]]*OO[[#This Row],[41]]</f>
        <v>5.0223023189037498E-6</v>
      </c>
      <c r="AR153" s="10">
        <f>3/24000000*OO[[#This Row],[100 (01JUL1985 09:00:00)-Water Temperature (C)]]*OO[[#This Row],[42]]</f>
        <v>4.3973534872799994E-6</v>
      </c>
      <c r="AS153" s="10">
        <f>3/24000000*OO[[#This Row],[101 (01JUL1985 12:00:00)-Water Temperature (C)]]*OO[[#This Row],[43]]</f>
        <v>3.8568801630062498E-6</v>
      </c>
      <c r="AT153" s="10">
        <f>3/24000000*OO[[#This Row],[102 (01JUL1985 15:00:00)-Water Temperature (C)]]*OO[[#This Row],[44]]</f>
        <v>3.319086350485E-6</v>
      </c>
      <c r="AU153" s="10">
        <f>3/24000000*OO[[#This Row],[103 (01JUL1985 18:00:00)-Water Temperature (C)]]*OO[[#This Row],[45]]</f>
        <v>2.7700764853722495E-6</v>
      </c>
      <c r="AV153" s="10">
        <f>3/24000000*OO[[#This Row],[104 (01JUL1985 21:00:00)-Water Temperature (C)]]*OO[[#This Row],[46]]</f>
        <v>2.1913839654659999E-6</v>
      </c>
      <c r="AW153" s="10">
        <f>3/24000000*OO[[#This Row],[105 (02JUL1985 00:00:00)-Water Temperature (C)]]*OO[[#This Row],[47]]</f>
        <v>1.64448874004625E-6</v>
      </c>
      <c r="AX153" s="10">
        <f>3/24000000*OO[[#This Row],[106 (02JUL1985 03:00:00)-Water Temperature (C)]]*OO[[#This Row],[48]]</f>
        <v>1.2174993514583749E-6</v>
      </c>
      <c r="AY153" s="10">
        <f>3/24000000*OO[[#This Row],[107 (02JUL1985 06:00:00)-Water Temperature (C)]]*OO[[#This Row],[49]]</f>
        <v>9.0864620306324993E-7</v>
      </c>
      <c r="AZ153" s="10">
        <f>3/24000000*OO[[#This Row],[108 (02JUL1985 09:00:00)-Water Temperature (C)]]*OO[[#This Row],[50]]</f>
        <v>7.0777937533500001E-7</v>
      </c>
      <c r="BA153" s="10">
        <f>3/24000000*OO[[#This Row],[109 (02JUL1985 12:00:00)-Water Temperature (C)]]*OO[[#This Row],[51]]</f>
        <v>5.8033121653062498E-7</v>
      </c>
      <c r="BB153" s="10">
        <f>3/24000000*OO[[#This Row],[110 (02JUL1985 15:00:00)-Water Temperature (C)]]*OO[[#This Row],[52]]</f>
        <v>4.9297185286174998E-7</v>
      </c>
      <c r="BC153" s="10">
        <f>3/24000000*OO[[#This Row],[111 (02JUL1985 18:00:00)-Water Temperature (C)]]*OO[[#This Row],[53]]</f>
        <v>4.2195423962025E-7</v>
      </c>
      <c r="BD153" s="10">
        <f>3/24000000*OO[[#This Row],[112 (02JUL1985 21:00:00)-Water Temperature (C)]]*OO[[#This Row],[54]]</f>
        <v>3.6648307820662504E-7</v>
      </c>
      <c r="BE153" s="10">
        <f>3/24000000*OO[[#This Row],[113 (03JUL1985 00:00:00)-Water Temperature (C)]]*OO[[#This Row],[55]]</f>
        <v>3.1795894511500003E-7</v>
      </c>
      <c r="BF153" s="10">
        <f>3/24000000*OO[[#This Row],[114 (03JUL1985 03:00:00)-Water Temperature (C)]]*OO[[#This Row],[56]]</f>
        <v>2.8087458569775002E-7</v>
      </c>
      <c r="BG153" s="10">
        <f>3/24000000*OO[[#This Row],[115 (03JUL1985 06:00:00)-Water Temperature (C)]]*OO[[#This Row],[57]]</f>
        <v>2.5414647129803743E-7</v>
      </c>
      <c r="BH153" s="10">
        <f>3/24000000*OO[[#This Row],[116 (03JUL1985 09:00:00)-Water Temperature (C)]]*OO[[#This Row],[58]]</f>
        <v>2.3478392198384997E-7</v>
      </c>
      <c r="BI153" s="10">
        <f>3/24000000*OO[[#This Row],[117 (03JUL1985 12:00:00)-Water Temperature (C)]]*OO[[#This Row],[59]]</f>
        <v>2.2205212508324996E-7</v>
      </c>
      <c r="BJ153" s="10">
        <f>3/24000000*OO[[#This Row],[118 (03JUL1985 15:00:00)-Water Temperature (C)]]*OO[[#This Row],[60]]</f>
        <v>2.1147547319989999E-7</v>
      </c>
      <c r="BK153" s="10">
        <f>3/24000000*OO[[#This Row],[119 (03JUL1985 18:00:00)-Water Temperature (C)]]*OO[[#This Row],[61]]</f>
        <v>2.00794417617E-7</v>
      </c>
      <c r="BL153" s="10">
        <f>3/24000000*OO[[#This Row],[120 (03JUL1985 21:00:00)-Water Temperature (C)]]*OO[[#This Row],[62]]</f>
        <v>1.9285316000988751E-7</v>
      </c>
      <c r="BM153" s="10">
        <f>3/24000000*OO[[#This Row],[121 (04JUL1985 00:00:00)-Water Temperature (C)]]*OO[[#This Row],[63]]</f>
        <v>1.8617858173339996E-7</v>
      </c>
      <c r="BN153" s="10">
        <f>3/24000000*OO[[#This Row],[122 (04JUL1985 03:00:00)-Water Temperature (C)]]*OO[[#This Row],[64]]</f>
        <v>1.8481065431207501E-7</v>
      </c>
      <c r="BO153" s="10">
        <f>3/24000000*OO[[#This Row],[123 (04JUL1985 06:00:00)-Water Temperature (C)]]*OO[[#This Row],[65]]</f>
        <v>1.8217624391818748E-7</v>
      </c>
      <c r="BP153" s="10">
        <f>3/24000000*OO[[#This Row],[124 (04JUL1985 09:00:00)-Water Temperature (C)]]*OO[[#This Row],[66]]</f>
        <v>1.777451236698375E-7</v>
      </c>
      <c r="BQ153" s="10">
        <f>3/24000000*OO[[#This Row],[125 (04JUL1985 12:00:00)-Water Temperature (C)]]*OO[[#This Row],[67]]</f>
        <v>1.7005288644239999E-7</v>
      </c>
      <c r="BR153" s="10">
        <f>3/24000000*OO[[#This Row],[126 (04JUL1985 15:00:00)-Water Temperature (C)]]*OO[[#This Row],[68]]</f>
        <v>1.6164073785393749E-7</v>
      </c>
      <c r="BS153" s="10">
        <f>3/24000000*OO[[#This Row],[127 (04JUL1985 18:00:00)-Water Temperature (C)]]*OO[[#This Row],[69]]</f>
        <v>1.5228111668377501E-7</v>
      </c>
      <c r="BT153" s="10">
        <f>3/24000000*OO[[#This Row],[128 (04JUL1985 21:00:00)-Water Temperature (C)]]*OO[[#This Row],[70]]</f>
        <v>1.4368864161369999E-7</v>
      </c>
      <c r="BU153" s="10">
        <f>3/24000000*OO[[#This Row],[129 (05JUL1985 00:00:00)-Water Temperature (C)]]*OO[[#This Row],[71]]</f>
        <v>1.3504863144588748E-7</v>
      </c>
      <c r="BV153" s="10">
        <f>3/24000000*OO[[#This Row],[130 (05JUL1985 03:00:00)-Water Temperature (C)]]*OO[[#This Row],[72]]</f>
        <v>1.2992551801952498E-7</v>
      </c>
      <c r="BW153" s="10">
        <f>3/24000000*OO[[#This Row],[131 (05JUL1985 06:00:00)-Water Temperature (C)]]*OO[[#This Row],[73]]</f>
        <v>1.25194974393225E-7</v>
      </c>
      <c r="BX153" s="10">
        <f>3/24000000*OO[[#This Row],[132 (05JUL1985 09:00:00)-Water Temperature (C)]]*OO[[#This Row],[74]]</f>
        <v>1.2155806192617499E-7</v>
      </c>
      <c r="BY153" s="10">
        <f>3/24000000*OO[[#This Row],[133 (05JUL1985 12:00:00)-Water Temperature (C)]]*OO[[#This Row],[75]]</f>
        <v>1.1813326604607501E-7</v>
      </c>
      <c r="BZ153" s="10">
        <f>3/24000000*OO[[#This Row],[134 (05JUL1985 15:00:00)-Water Temperature (C)]]*OO[[#This Row],[76]]</f>
        <v>1.125491683558875E-7</v>
      </c>
      <c r="CA153" s="10">
        <f>3/24000000*OO[[#This Row],[135 (05JUL1985 18:00:00)-Water Temperature (C)]]*OO[[#This Row],[77]]</f>
        <v>1.05559915481775E-7</v>
      </c>
      <c r="CB153" s="10">
        <f>3/24000000*OO[[#This Row],[136 (05JUL1985 21:00:00)-Water Temperature (C)]]*OO[[#This Row],[78]]</f>
        <v>9.8400851077099994E-8</v>
      </c>
      <c r="CC153" s="10">
        <f>3/24000000*OO[[#This Row],[137 (06JUL1985 00:00:00)-Water Temperature (C)]]*OO[[#This Row],[79]]</f>
        <v>9.1082773192337485E-8</v>
      </c>
      <c r="CD153" s="10">
        <f>3/24000000*OO[[#This Row],[138 (06JUL1985 03:00:00)-Water Temperature (C)]]*OO[[#This Row],[80]]</f>
        <v>8.6048996105049996E-8</v>
      </c>
      <c r="CE153" s="10">
        <f>3/24000000*OO[[#This Row],[139 (06JUL1985 06:00:00)-Water Temperature (C)]]*OO[[#This Row],[81]]</f>
        <v>8.1855465868849982E-8</v>
      </c>
      <c r="CF153" s="10">
        <f>3/24000000*OO[[#This Row],[140 (06JUL1985 09:00:00)-Water Temperature (C)]]*OO[[#This Row],[82]]</f>
        <v>7.8654020593362505E-8</v>
      </c>
      <c r="CG153" s="10">
        <f>3/24000000*OO[[#This Row],[141 (06JUL1985 12:00:00)-Water Temperature (C)]]*OO[[#This Row],[83]]</f>
        <v>7.5866418606249995E-8</v>
      </c>
      <c r="CH153" s="10">
        <f>3/24000000*OO[[#This Row],[142 (06JUL1985 15:00:00)-Water Temperature (C)]]*OO[[#This Row],[84]]</f>
        <v>7.2699881104124994E-8</v>
      </c>
      <c r="CI153" s="10">
        <f>3/24000000*OO[[#This Row],[143 (06JUL1985 18:00:00)-Water Temperature (C)]]*OO[[#This Row],[85]]</f>
        <v>6.8942600246574999E-8</v>
      </c>
      <c r="CJ153" s="10">
        <f>3/24000000*OO[[#This Row],[144 (06JUL1985 21:00:00)-Water Temperature (C)]]*OO[[#This Row],[86]]</f>
        <v>6.5500444796725007E-8</v>
      </c>
      <c r="CK153" s="10">
        <f>3/24000000*OO[[#This Row],[145 (07JUL1985 00:00:00)-Water Temperature (C)]]*OO[[#This Row],[87]]</f>
        <v>6.1882896498599994E-8</v>
      </c>
      <c r="CL153" s="10">
        <f>3/24000000*OO[[#This Row],[146 (07JUL1985 03:00:00)-Water Temperature (C)]]*OO[[#This Row],[88]]</f>
        <v>5.9790064703487506E-8</v>
      </c>
      <c r="CM153" s="10">
        <f>3/24000000*OO[[#This Row],[147 (07JUL1985 06:00:00)-Water Temperature (C)]]*OO[[#This Row],[89]]</f>
        <v>5.7120399857499994E-8</v>
      </c>
      <c r="CN153" s="10">
        <f>3/24000000*OO[[#This Row],[148 (07JUL1985 09:00:00)-Water Temperature (C)]]*OO[[#This Row],[90]]</f>
        <v>5.4047612067074995E-8</v>
      </c>
      <c r="CO153" s="10">
        <f>3/24000000*OO[[#This Row],[149 (07JUL1985 12:00:00)-Water Temperature (C)]]*OO[[#This Row],[91]]</f>
        <v>5.1456830751462499E-8</v>
      </c>
      <c r="CP153" s="10">
        <f>3/24000000*OO[[#This Row],[150 (07JUL1985 15:00:00)-Water Temperature (C)]]*OO[[#This Row],[92]]</f>
        <v>4.9438155202062498E-8</v>
      </c>
      <c r="CQ153" s="10">
        <f>3/24000000*OO[[#This Row],[151 (07JUL1985 18:00:00)-Water Temperature (C)]]*OO[[#This Row],[93]]</f>
        <v>4.7364446804925004E-8</v>
      </c>
      <c r="CR153" s="10">
        <f>3/24000000*OO[[#This Row],[152 (07JUL1985 21:00:00)-Water Temperature (C)]]*OO[[#This Row],[94]]</f>
        <v>4.535900929765E-8</v>
      </c>
      <c r="CS153" s="10">
        <f>3/24000000*OO[[#This Row],[153 (08JUL1985 00:00:00)-Water Temperature (C)]]*OO[[#This Row],[95]]</f>
        <v>4.3221182527324992E-8</v>
      </c>
      <c r="CT153" s="10">
        <f>3/24000000*OO[[#This Row],[154 (08JUL1985 03:00:00)-Water Temperature (C)]]*OO[[#This Row],[96]]</f>
        <v>4.2336709149712498E-8</v>
      </c>
      <c r="CU153" s="10">
        <f>3/24000000*OO[[#This Row],[155 (08JUL1985 06:00:00)-Water Temperature (C)]]*OO[[#This Row],[97]]</f>
        <v>4.1950061102999999E-8</v>
      </c>
      <c r="CV153" s="10">
        <f>3/24000000*OO[[#This Row],[156 (08JUL1985 09:00:00)-Water Temperature (C)]]*OO[[#This Row],[98]]</f>
        <v>4.1327591372212499E-8</v>
      </c>
      <c r="CW153" s="10">
        <f>3/24000000*OO[[#This Row],[157 (08JUL1985 12:00:00)-Water Temperature (C)]]*OO[[#This Row],[99]]</f>
        <v>4.0426257017212497E-8</v>
      </c>
    </row>
    <row r="154" spans="1:101" x14ac:dyDescent="0.35">
      <c r="A154" t="s">
        <v>159</v>
      </c>
      <c r="B154">
        <v>834.12180000000001</v>
      </c>
      <c r="C154" s="10">
        <f>3/24*OO[[#This Row],[59 (26JUN1985 06:00:00)-Water Temperature (C)]]*OO[[#This Row],[1]]/SUM(OO[1])</f>
        <v>0</v>
      </c>
      <c r="D154" s="10">
        <f>3/24*OO[[#This Row],[60 (26JUN1985 09:00:00)-Water Temperature (C)]]*OO[[#This Row],[2]]/SUM(OO[2])</f>
        <v>0</v>
      </c>
      <c r="E154" s="10">
        <f>3/24*OO[[#This Row],[61 (26JUN1985 12:00:00)-Water Temperature (C)]]*OO[[#This Row],[3]]/SUM(OO[3])</f>
        <v>0</v>
      </c>
      <c r="F154" s="10">
        <f>3/24*OO[[#This Row],[62 (26JUN1985 15:00:00)-Water Temperature (C)]]*OO[[#This Row],[4]]/SUM(OO[4])</f>
        <v>0</v>
      </c>
      <c r="G154" s="10">
        <f>3/24*OO[[#This Row],[63 (26JUN1985 18:00:00)-Water Temperature (C)]]*OO[[#This Row],[5]]/SUM(OO[5])</f>
        <v>3.6940805356919965E-35</v>
      </c>
      <c r="H154" s="10">
        <f>3/24*OO[[#This Row],[64 (26JUN1985 21:00:00)-Water Temperature (C)]]*OO[[#This Row],[6]]/SUM(OO[6])</f>
        <v>8.9548302326871176E-24</v>
      </c>
      <c r="I154" s="10">
        <f>3/24*OO[[#This Row],[65 (27JUN1985 00:00:00)-Water Temperature (C)]]*OO[[#This Row],[7]]/SUM(OO[7])</f>
        <v>6.7464943577082707E-12</v>
      </c>
      <c r="J154" s="10">
        <f>3/24*OO[[#This Row],[66 (27JUN1985 03:00:00)-Water Temperature (C)]]*OO[[#This Row],[8]]/SUM(OO[8])</f>
        <v>1.0252807098035354E-6</v>
      </c>
      <c r="K154" s="10">
        <f>3/24*OO[[#This Row],[67 (27JUN1985 06:00:00)-Water Temperature (C)]]*OO[[#This Row],[9]]/SUM(OO[9])</f>
        <v>2.9982561171806486E-4</v>
      </c>
      <c r="L154" s="10">
        <f>3/24*OO[[#This Row],[68 (27JUN1985 09:00:00)-Water Temperature (C)]]*OO[[#This Row],[10]]/SUM(OO[10])</f>
        <v>7.7546794600217182E-3</v>
      </c>
      <c r="M154" s="10">
        <f>3/24*OO[[#This Row],[69 (27JUN1985 12:00:00)-Water Temperature (C)]]*OO[[#This Row],[11]]/SUM(OO[11])</f>
        <v>4.0425041572847507E-2</v>
      </c>
      <c r="N154" s="10">
        <f>3/24*OO[[#This Row],[70 (27JUN1985 15:00:00)-Water Temperature (C)]]*OO[[#This Row],[12]]/SUM(OO[12])</f>
        <v>6.4787095848932094E-2</v>
      </c>
      <c r="O154" s="10">
        <f>3/24*OO[[#This Row],[71 (27JUN1985 18:00:00)-Water Temperature (C)]]*OO[[#This Row],[13]]/SUM(OO[13])</f>
        <v>4.3331195790016389E-2</v>
      </c>
      <c r="P154" s="10">
        <f>3/24*OO[[#This Row],[72 (27JUN1985 21:00:00)-Water Temperature (C)]]*OO[[#This Row],[14]]/SUM(OO[14])</f>
        <v>1.4864391268457532E-2</v>
      </c>
      <c r="Q154" s="10">
        <f>3/24*OO[[#This Row],[73 (28JUN1985 00:00:00)-Water Temperature (C)]]*OO[[#This Row],[15]]/SUM(OO[15])</f>
        <v>3.1827492057173797E-3</v>
      </c>
      <c r="R154" s="10">
        <f>3/24*OO[[#This Row],[74 (28JUN1985 03:00:00)-Water Temperature (C)]]*OO[[#This Row],[16]]/SUM(OO[16])</f>
        <v>5.2862652324240007E-4</v>
      </c>
      <c r="S154" s="10">
        <f>3/24*OO[[#This Row],[75 (28JUN1985 06:00:00)-Water Temperature (C)]]*OO[[#This Row],[17]]/SUM(OO[17])</f>
        <v>9.8030401648514925E-5</v>
      </c>
      <c r="T154" s="10">
        <f>3/24*OO[[#This Row],[76 (28JUN1985 09:00:00)-Water Temperature (C)]]*OO[[#This Row],[18]]/SUM(OO[18])</f>
        <v>4.3008335136322596E-5</v>
      </c>
      <c r="U154" s="10">
        <f>3/24*OO[[#This Row],[77 (28JUN1985 12:00:00)-Water Temperature (C)]]*OO[[#This Row],[19]]/SUM(OO[19])</f>
        <v>3.8402115868945775E-5</v>
      </c>
      <c r="V154" s="10">
        <f>3/24000000*OO[[#This Row],[78 (28JUN1985 15:00:00)-Water Temperature (C)]]*OO[[#This Row],[20]]</f>
        <v>3.9314954774824994E-5</v>
      </c>
      <c r="W154" s="10">
        <f>3/24000000*OO[[#This Row],[79 (28JUN1985 18:00:00)-Water Temperature (C)]]*OO[[#This Row],[21]]</f>
        <v>3.8850824041799995E-5</v>
      </c>
      <c r="X154" s="10">
        <f>3/24000000*OO[[#This Row],[80 (28JUN1985 21:00:00)-Water Temperature (C)]]*OO[[#This Row],[22]]</f>
        <v>3.6127604289424999E-5</v>
      </c>
      <c r="Y154" s="10">
        <f>3/24000000*OO[[#This Row],[81 (29JUN1985 00:00:00)-Water Temperature (C)]]*OO[[#This Row],[23]]</f>
        <v>3.237137024E-5</v>
      </c>
      <c r="Z154" s="10">
        <f>3/24000000*OO[[#This Row],[82 (29JUN1985 03:00:00)-Water Temperature (C)]]*OO[[#This Row],[24]]</f>
        <v>2.9023616177812502E-5</v>
      </c>
      <c r="AA154" s="10">
        <f>3/24000000*OO[[#This Row],[83 (29JUN1985 06:00:00)-Water Temperature (C)]]*OO[[#This Row],[25]]</f>
        <v>2.54321900203125E-5</v>
      </c>
      <c r="AB154" s="10">
        <f>3/24000000*OO[[#This Row],[84 (29JUN1985 09:00:00)-Water Temperature (C)]]*OO[[#This Row],[26]]</f>
        <v>2.2806582791609996E-5</v>
      </c>
      <c r="AC154" s="10">
        <f>3/24000000*OO[[#This Row],[85 (29JUN1985 12:00:00)-Water Temperature (C)]]*OO[[#This Row],[27]]</f>
        <v>2.0433836768519996E-5</v>
      </c>
      <c r="AD154" s="10">
        <f>3/24000000*OO[[#This Row],[86 (29JUN1985 15:00:00)-Water Temperature (C)]]*OO[[#This Row],[28]]</f>
        <v>1.8178629632734999E-5</v>
      </c>
      <c r="AE154" s="10">
        <f>3/24000000*OO[[#This Row],[88 (29JUN1985 21:00:00)-Water Temperature (C)]]*OO[[#This Row],[30]]</f>
        <v>1.4168066438639999E-5</v>
      </c>
      <c r="AF154" s="10">
        <f>3/24000000*OO[[#This Row],[88 (29JUN1985 21:00:00)-Water Temperature (C)]]*OO[[#This Row],[30]]</f>
        <v>1.4168066438639999E-5</v>
      </c>
      <c r="AG154" s="10">
        <f>3/24000000*OO[[#This Row],[89 (30JUN1985 00:00:00)-Water Temperature (C)]]*OO[[#This Row],[31]]</f>
        <v>1.2398172147225E-5</v>
      </c>
      <c r="AH154" s="10">
        <f>3/24000000*OO[[#This Row],[90 (30JUN1985 03:00:00)-Water Temperature (C)]]*OO[[#This Row],[32]]</f>
        <v>1.1199536743546248E-5</v>
      </c>
      <c r="AI154" s="10">
        <f>3/24000000*OO[[#This Row],[91 (30JUN1985 06:00:00)-Water Temperature (C)]]*OO[[#This Row],[33]]</f>
        <v>1.0117458449874998E-5</v>
      </c>
      <c r="AJ154" s="10">
        <f>3/24000000*OO[[#This Row],[92 (30JUN1985 09:00:00)-Water Temperature (C)]]*OO[[#This Row],[34]]</f>
        <v>9.1815710064237481E-6</v>
      </c>
      <c r="AK154" s="10">
        <f>3/24000000*OO[[#This Row],[93 (30JUN1985 12:00:00)-Water Temperature (C)]]*OO[[#This Row],[35]]</f>
        <v>8.3541902184674998E-6</v>
      </c>
      <c r="AL154" s="10">
        <f>3/24000000*OO[[#This Row],[94 (30JUN1985 15:00:00)-Water Temperature (C)]]*OO[[#This Row],[36]]</f>
        <v>7.4381824066049993E-6</v>
      </c>
      <c r="AM154" s="10">
        <f>3/24000000*OO[[#This Row],[95 (30JUN1985 18:00:00)-Water Temperature (C)]]*OO[[#This Row],[37]]</f>
        <v>6.5202252120199987E-6</v>
      </c>
      <c r="AN154" s="10">
        <f>3/24000000*OO[[#This Row],[96 (30JUN1985 21:00:00)-Water Temperature (C)]]*OO[[#This Row],[38]]</f>
        <v>5.7260090368350001E-6</v>
      </c>
      <c r="AO154" s="10">
        <f>3/24000000*OO[[#This Row],[97 (01JUL1985 00:00:00)-Water Temperature (C)]]*OO[[#This Row],[39]]</f>
        <v>4.9862124922299997E-6</v>
      </c>
      <c r="AP154" s="10">
        <f>3/24000000*OO[[#This Row],[98 (01JUL1985 03:00:00)-Water Temperature (C)]]*OO[[#This Row],[40]]</f>
        <v>4.4131177358800001E-6</v>
      </c>
      <c r="AQ154" s="10">
        <f>3/24000000*OO[[#This Row],[99 (01JUL1985 06:00:00)-Water Temperature (C)]]*OO[[#This Row],[41]]</f>
        <v>3.900962057195E-6</v>
      </c>
      <c r="AR154" s="10">
        <f>3/24000000*OO[[#This Row],[100 (01JUL1985 09:00:00)-Water Temperature (C)]]*OO[[#This Row],[42]]</f>
        <v>3.41503436512E-6</v>
      </c>
      <c r="AS154" s="10">
        <f>3/24000000*OO[[#This Row],[101 (01JUL1985 12:00:00)-Water Temperature (C)]]*OO[[#This Row],[43]]</f>
        <v>2.9967090508574994E-6</v>
      </c>
      <c r="AT154" s="10">
        <f>3/24000000*OO[[#This Row],[102 (01JUL1985 15:00:00)-Water Temperature (C)]]*OO[[#This Row],[44]]</f>
        <v>2.5827149944274999E-6</v>
      </c>
      <c r="AU154" s="10">
        <f>3/24000000*OO[[#This Row],[103 (01JUL1985 18:00:00)-Water Temperature (C)]]*OO[[#This Row],[45]]</f>
        <v>2.1628161882300001E-6</v>
      </c>
      <c r="AV154" s="10">
        <f>3/24000000*OO[[#This Row],[104 (01JUL1985 21:00:00)-Water Temperature (C)]]*OO[[#This Row],[46]]</f>
        <v>1.7199593041380001E-6</v>
      </c>
      <c r="AW154" s="10">
        <f>3/24000000*OO[[#This Row],[105 (02JUL1985 00:00:00)-Water Temperature (C)]]*OO[[#This Row],[47]]</f>
        <v>1.2968079720329999E-6</v>
      </c>
      <c r="AX154" s="10">
        <f>3/24000000*OO[[#This Row],[106 (02JUL1985 03:00:00)-Water Temperature (C)]]*OO[[#This Row],[48]]</f>
        <v>9.6192465366899998E-7</v>
      </c>
      <c r="AY154" s="10">
        <f>3/24000000*OO[[#This Row],[107 (02JUL1985 06:00:00)-Water Temperature (C)]]*OO[[#This Row],[49]]</f>
        <v>7.1703722091224993E-7</v>
      </c>
      <c r="AZ154" s="10">
        <f>3/24000000*OO[[#This Row],[108 (02JUL1985 09:00:00)-Water Temperature (C)]]*OO[[#This Row],[50]]</f>
        <v>5.5620049518274986E-7</v>
      </c>
      <c r="BA154" s="10">
        <f>3/24000000*OO[[#This Row],[109 (02JUL1985 12:00:00)-Water Temperature (C)]]*OO[[#This Row],[51]]</f>
        <v>4.5382102384274995E-7</v>
      </c>
      <c r="BB154" s="10">
        <f>3/24000000*OO[[#This Row],[110 (02JUL1985 15:00:00)-Water Temperature (C)]]*OO[[#This Row],[52]]</f>
        <v>3.8412695519999999E-7</v>
      </c>
      <c r="BC154" s="10">
        <f>3/24000000*OO[[#This Row],[111 (02JUL1985 18:00:00)-Water Temperature (C)]]*OO[[#This Row],[53]]</f>
        <v>3.2811453302712493E-7</v>
      </c>
      <c r="BD154" s="10">
        <f>3/24000000*OO[[#This Row],[112 (02JUL1985 21:00:00)-Water Temperature (C)]]*OO[[#This Row],[54]]</f>
        <v>2.848798695058125E-7</v>
      </c>
      <c r="BE154" s="10">
        <f>3/24000000*OO[[#This Row],[113 (03JUL1985 00:00:00)-Water Temperature (C)]]*OO[[#This Row],[55]]</f>
        <v>2.4733233401692496E-7</v>
      </c>
      <c r="BF154" s="10">
        <f>3/24000000*OO[[#This Row],[114 (03JUL1985 03:00:00)-Water Temperature (C)]]*OO[[#This Row],[56]]</f>
        <v>2.1839899010060002E-7</v>
      </c>
      <c r="BG154" s="10">
        <f>3/24000000*OO[[#This Row],[115 (03JUL1985 06:00:00)-Water Temperature (C)]]*OO[[#This Row],[57]]</f>
        <v>1.9738915701120001E-7</v>
      </c>
      <c r="BH154" s="10">
        <f>3/24000000*OO[[#This Row],[116 (03JUL1985 09:00:00)-Water Temperature (C)]]*OO[[#This Row],[58]]</f>
        <v>1.8202369182398749E-7</v>
      </c>
      <c r="BI154" s="10">
        <f>3/24000000*OO[[#This Row],[117 (03JUL1985 12:00:00)-Water Temperature (C)]]*OO[[#This Row],[59]]</f>
        <v>1.717659420553125E-7</v>
      </c>
      <c r="BJ154" s="10">
        <f>3/24000000*OO[[#This Row],[118 (03JUL1985 15:00:00)-Water Temperature (C)]]*OO[[#This Row],[60]]</f>
        <v>1.6333569513368751E-7</v>
      </c>
      <c r="BK154" s="10">
        <f>3/24000000*OO[[#This Row],[119 (03JUL1985 18:00:00)-Water Temperature (C)]]*OO[[#This Row],[61]]</f>
        <v>1.5488420868658748E-7</v>
      </c>
      <c r="BL154" s="10">
        <f>3/24000000*OO[[#This Row],[120 (03JUL1985 21:00:00)-Water Temperature (C)]]*OO[[#This Row],[62]]</f>
        <v>1.4869762399744999E-7</v>
      </c>
      <c r="BM154" s="10">
        <f>3/24000000*OO[[#This Row],[121 (04JUL1985 00:00:00)-Water Temperature (C)]]*OO[[#This Row],[63]]</f>
        <v>1.4364423838875001E-7</v>
      </c>
      <c r="BN154" s="10">
        <f>3/24000000*OO[[#This Row],[122 (04JUL1985 03:00:00)-Water Temperature (C)]]*OO[[#This Row],[64]]</f>
        <v>1.4268916917075E-7</v>
      </c>
      <c r="BO154" s="10">
        <f>3/24000000*OO[[#This Row],[123 (04JUL1985 06:00:00)-Water Temperature (C)]]*OO[[#This Row],[65]]</f>
        <v>1.4083240979175002E-7</v>
      </c>
      <c r="BP154" s="10">
        <f>3/24000000*OO[[#This Row],[124 (04JUL1985 09:00:00)-Water Temperature (C)]]*OO[[#This Row],[66]]</f>
        <v>1.3744367636490001E-7</v>
      </c>
      <c r="BQ154" s="10">
        <f>3/24000000*OO[[#This Row],[125 (04JUL1985 12:00:00)-Water Temperature (C)]]*OO[[#This Row],[67]]</f>
        <v>1.3148190118162498E-7</v>
      </c>
      <c r="BR154" s="10">
        <f>3/24000000*OO[[#This Row],[126 (04JUL1985 15:00:00)-Water Temperature (C)]]*OO[[#This Row],[68]]</f>
        <v>1.2489589667334998E-7</v>
      </c>
      <c r="BS154" s="10">
        <f>3/24000000*OO[[#This Row],[127 (04JUL1985 18:00:00)-Water Temperature (C)]]*OO[[#This Row],[69]]</f>
        <v>1.1762811226775E-7</v>
      </c>
      <c r="BT154" s="10">
        <f>3/24000000*OO[[#This Row],[128 (04JUL1985 21:00:00)-Water Temperature (C)]]*OO[[#This Row],[70]]</f>
        <v>1.1102685319505E-7</v>
      </c>
      <c r="BU154" s="10">
        <f>3/24000000*OO[[#This Row],[129 (05JUL1985 00:00:00)-Water Temperature (C)]]*OO[[#This Row],[71]]</f>
        <v>1.0444501021724999E-7</v>
      </c>
      <c r="BV154" s="10">
        <f>3/24000000*OO[[#This Row],[130 (05JUL1985 03:00:00)-Water Temperature (C)]]*OO[[#This Row],[72]]</f>
        <v>1.0049089564893748E-7</v>
      </c>
      <c r="BW154" s="10">
        <f>3/24000000*OO[[#This Row],[131 (05JUL1985 06:00:00)-Water Temperature (C)]]*OO[[#This Row],[73]]</f>
        <v>9.6841678065024983E-8</v>
      </c>
      <c r="BX154" s="10">
        <f>3/24000000*OO[[#This Row],[132 (05JUL1985 09:00:00)-Water Temperature (C)]]*OO[[#This Row],[74]]</f>
        <v>9.3957697526874993E-8</v>
      </c>
      <c r="BY154" s="10">
        <f>3/24000000*OO[[#This Row],[133 (05JUL1985 12:00:00)-Water Temperature (C)]]*OO[[#This Row],[75]]</f>
        <v>9.1282023258099992E-8</v>
      </c>
      <c r="BZ154" s="10">
        <f>3/24000000*OO[[#This Row],[134 (05JUL1985 15:00:00)-Water Temperature (C)]]*OO[[#This Row],[76]]</f>
        <v>8.6989552770900001E-8</v>
      </c>
      <c r="CA154" s="10">
        <f>3/24000000*OO[[#This Row],[135 (05JUL1985 18:00:00)-Water Temperature (C)]]*OO[[#This Row],[77]]</f>
        <v>8.1603899471075003E-8</v>
      </c>
      <c r="CB154" s="10">
        <f>3/24000000*OO[[#This Row],[136 (05JUL1985 21:00:00)-Water Temperature (C)]]*OO[[#This Row],[78]]</f>
        <v>7.6134078139149994E-8</v>
      </c>
      <c r="CC154" s="10">
        <f>3/24000000*OO[[#This Row],[137 (06JUL1985 00:00:00)-Water Temperature (C)]]*OO[[#This Row],[79]]</f>
        <v>7.0541711821874978E-8</v>
      </c>
      <c r="CD154" s="10">
        <f>3/24000000*OO[[#This Row],[138 (06JUL1985 03:00:00)-Water Temperature (C)]]*OO[[#This Row],[80]]</f>
        <v>6.6655310223849999E-8</v>
      </c>
      <c r="CE154" s="10">
        <f>3/24000000*OO[[#This Row],[139 (06JUL1985 06:00:00)-Water Temperature (C)]]*OO[[#This Row],[81]]</f>
        <v>6.3401251004000004E-8</v>
      </c>
      <c r="CF154" s="10">
        <f>3/24000000*OO[[#This Row],[140 (06JUL1985 09:00:00)-Water Temperature (C)]]*OO[[#This Row],[82]]</f>
        <v>6.0864603833499993E-8</v>
      </c>
      <c r="CG154" s="10">
        <f>3/24000000*OO[[#This Row],[141 (06JUL1985 12:00:00)-Water Temperature (C)]]*OO[[#This Row],[83]]</f>
        <v>5.8641911083374993E-8</v>
      </c>
      <c r="CH154" s="10">
        <f>3/24000000*OO[[#This Row],[142 (06JUL1985 15:00:00)-Water Temperature (C)]]*OO[[#This Row],[84]]</f>
        <v>5.6152697103862498E-8</v>
      </c>
      <c r="CI154" s="10">
        <f>3/24000000*OO[[#This Row],[143 (06JUL1985 18:00:00)-Water Temperature (C)]]*OO[[#This Row],[85]]</f>
        <v>5.3220587796824998E-8</v>
      </c>
      <c r="CJ154" s="10">
        <f>3/24000000*OO[[#This Row],[144 (06JUL1985 21:00:00)-Water Temperature (C)]]*OO[[#This Row],[86]]</f>
        <v>5.0575886054575E-8</v>
      </c>
      <c r="CK154" s="10">
        <f>3/24000000*OO[[#This Row],[145 (07JUL1985 00:00:00)-Water Temperature (C)]]*OO[[#This Row],[87]]</f>
        <v>4.7826673622862502E-8</v>
      </c>
      <c r="CL154" s="10">
        <f>3/24000000*OO[[#This Row],[146 (07JUL1985 03:00:00)-Water Temperature (C)]]*OO[[#This Row],[88]]</f>
        <v>4.6224241543125002E-8</v>
      </c>
      <c r="CM154" s="10">
        <f>3/24000000*OO[[#This Row],[147 (07JUL1985 06:00:00)-Water Temperature (C)]]*OO[[#This Row],[89]]</f>
        <v>4.4199238744387497E-8</v>
      </c>
      <c r="CN154" s="10">
        <f>3/24000000*OO[[#This Row],[148 (07JUL1985 09:00:00)-Water Temperature (C)]]*OO[[#This Row],[90]]</f>
        <v>4.1783786224625002E-8</v>
      </c>
      <c r="CO154" s="10">
        <f>3/24000000*OO[[#This Row],[149 (07JUL1985 12:00:00)-Water Temperature (C)]]*OO[[#This Row],[91]]</f>
        <v>3.9748973311999996E-8</v>
      </c>
      <c r="CP154" s="10">
        <f>3/24000000*OO[[#This Row],[150 (07JUL1985 15:00:00)-Water Temperature (C)]]*OO[[#This Row],[92]]</f>
        <v>3.816753802365E-8</v>
      </c>
      <c r="CQ154" s="10">
        <f>3/24000000*OO[[#This Row],[151 (07JUL1985 18:00:00)-Water Temperature (C)]]*OO[[#This Row],[93]]</f>
        <v>3.6554488041499996E-8</v>
      </c>
      <c r="CR154" s="10">
        <f>3/24000000*OO[[#This Row],[152 (07JUL1985 21:00:00)-Water Temperature (C)]]*OO[[#This Row],[94]]</f>
        <v>3.5017157428537502E-8</v>
      </c>
      <c r="CS154" s="10">
        <f>3/24000000*OO[[#This Row],[153 (08JUL1985 00:00:00)-Water Temperature (C)]]*OO[[#This Row],[95]]</f>
        <v>3.3396073410374999E-8</v>
      </c>
      <c r="CT154" s="10">
        <f>3/24000000*OO[[#This Row],[154 (08JUL1985 03:00:00)-Water Temperature (C)]]*OO[[#This Row],[96]]</f>
        <v>3.2711161994437501E-8</v>
      </c>
      <c r="CU154" s="10">
        <f>3/24000000*OO[[#This Row],[155 (08JUL1985 06:00:00)-Water Temperature (C)]]*OO[[#This Row],[97]]</f>
        <v>3.24170006865375E-8</v>
      </c>
      <c r="CV154" s="10">
        <f>3/24000000*OO[[#This Row],[156 (08JUL1985 09:00:00)-Water Temperature (C)]]*OO[[#This Row],[98]]</f>
        <v>3.1932726372187499E-8</v>
      </c>
      <c r="CW154" s="10">
        <f>3/24000000*OO[[#This Row],[157 (08JUL1985 12:00:00)-Water Temperature (C)]]*OO[[#This Row],[99]]</f>
        <v>3.1233097085975003E-8</v>
      </c>
    </row>
    <row r="155" spans="1:101" x14ac:dyDescent="0.35">
      <c r="A155" t="s">
        <v>160</v>
      </c>
      <c r="B155">
        <v>841.86069999999995</v>
      </c>
      <c r="C155" s="10">
        <f>3/24*OO[[#This Row],[59 (26JUN1985 06:00:00)-Water Temperature (C)]]*OO[[#This Row],[1]]/SUM(OO[1])</f>
        <v>0</v>
      </c>
      <c r="D155" s="10">
        <f>3/24*OO[[#This Row],[60 (26JUN1985 09:00:00)-Water Temperature (C)]]*OO[[#This Row],[2]]/SUM(OO[2])</f>
        <v>0</v>
      </c>
      <c r="E155" s="10">
        <f>3/24*OO[[#This Row],[61 (26JUN1985 12:00:00)-Water Temperature (C)]]*OO[[#This Row],[3]]/SUM(OO[3])</f>
        <v>0</v>
      </c>
      <c r="F155" s="10">
        <f>3/24*OO[[#This Row],[62 (26JUN1985 15:00:00)-Water Temperature (C)]]*OO[[#This Row],[4]]/SUM(OO[4])</f>
        <v>0</v>
      </c>
      <c r="G155" s="10">
        <f>3/24*OO[[#This Row],[63 (26JUN1985 18:00:00)-Water Temperature (C)]]*OO[[#This Row],[5]]/SUM(OO[5])</f>
        <v>5.5933213663295708E-36</v>
      </c>
      <c r="H155" s="10">
        <f>3/24*OO[[#This Row],[64 (26JUN1985 21:00:00)-Water Temperature (C)]]*OO[[#This Row],[6]]/SUM(OO[6])</f>
        <v>1.4173234703849345E-24</v>
      </c>
      <c r="I155" s="10">
        <f>3/24*OO[[#This Row],[65 (27JUN1985 00:00:00)-Water Temperature (C)]]*OO[[#This Row],[7]]/SUM(OO[7])</f>
        <v>1.3110305945981474E-12</v>
      </c>
      <c r="J155" s="10">
        <f>3/24*OO[[#This Row],[66 (27JUN1985 03:00:00)-Water Temperature (C)]]*OO[[#This Row],[8]]/SUM(OO[8])</f>
        <v>7.5408276954129701E-7</v>
      </c>
      <c r="K155" s="10">
        <f>3/24*OO[[#This Row],[67 (27JUN1985 06:00:00)-Water Temperature (C)]]*OO[[#This Row],[9]]/SUM(OO[9])</f>
        <v>2.6966768349985022E-4</v>
      </c>
      <c r="L155" s="10">
        <f>3/24*OO[[#This Row],[68 (27JUN1985 09:00:00)-Water Temperature (C)]]*OO[[#This Row],[10]]/SUM(OO[10])</f>
        <v>7.9857216535476182E-3</v>
      </c>
      <c r="M155" s="10">
        <f>3/24*OO[[#This Row],[69 (27JUN1985 12:00:00)-Water Temperature (C)]]*OO[[#This Row],[11]]/SUM(OO[11])</f>
        <v>4.6304855429154142E-2</v>
      </c>
      <c r="N155" s="10">
        <f>3/24*OO[[#This Row],[70 (27JUN1985 15:00:00)-Water Temperature (C)]]*OO[[#This Row],[12]]/SUM(OO[12])</f>
        <v>8.1099048260791617E-2</v>
      </c>
      <c r="O155" s="10">
        <f>3/24*OO[[#This Row],[71 (27JUN1985 18:00:00)-Water Temperature (C)]]*OO[[#This Row],[13]]/SUM(OO[13])</f>
        <v>5.8327418137777823E-2</v>
      </c>
      <c r="P155" s="10">
        <f>3/24*OO[[#This Row],[72 (27JUN1985 21:00:00)-Water Temperature (C)]]*OO[[#This Row],[14]]/SUM(OO[14])</f>
        <v>2.1299177797548856E-2</v>
      </c>
      <c r="Q155" s="10">
        <f>3/24*OO[[#This Row],[73 (28JUN1985 00:00:00)-Water Temperature (C)]]*OO[[#This Row],[15]]/SUM(OO[15])</f>
        <v>4.7917616899568159E-3</v>
      </c>
      <c r="R155" s="10">
        <f>3/24*OO[[#This Row],[74 (28JUN1985 03:00:00)-Water Temperature (C)]]*OO[[#This Row],[16]]/SUM(OO[16])</f>
        <v>8.2055830362414361E-4</v>
      </c>
      <c r="S155" s="10">
        <f>3/24*OO[[#This Row],[75 (28JUN1985 06:00:00)-Water Temperature (C)]]*OO[[#This Row],[17]]/SUM(OO[17])</f>
        <v>1.4788759512820502E-4</v>
      </c>
      <c r="T155" s="10">
        <f>3/24*OO[[#This Row],[76 (28JUN1985 09:00:00)-Water Temperature (C)]]*OO[[#This Row],[18]]/SUM(OO[18])</f>
        <v>5.9421071494566573E-5</v>
      </c>
      <c r="U155" s="10">
        <f>3/24*OO[[#This Row],[77 (28JUN1985 12:00:00)-Water Temperature (C)]]*OO[[#This Row],[19]]/SUM(OO[19])</f>
        <v>5.1749164698894004E-5</v>
      </c>
      <c r="V155" s="10">
        <f>3/24000000*OO[[#This Row],[78 (28JUN1985 15:00:00)-Water Temperature (C)]]*OO[[#This Row],[20]]</f>
        <v>5.3150014512900001E-5</v>
      </c>
      <c r="W155" s="10">
        <f>3/24000000*OO[[#This Row],[79 (28JUN1985 18:00:00)-Water Temperature (C)]]*OO[[#This Row],[21]]</f>
        <v>5.2671801831925006E-5</v>
      </c>
      <c r="X155" s="10">
        <f>3/24000000*OO[[#This Row],[80 (28JUN1985 21:00:00)-Water Temperature (C)]]*OO[[#This Row],[22]]</f>
        <v>4.9172975955950003E-5</v>
      </c>
      <c r="Y155" s="10">
        <f>3/24000000*OO[[#This Row],[81 (29JUN1985 00:00:00)-Water Temperature (C)]]*OO[[#This Row],[23]]</f>
        <v>4.4107572861937503E-5</v>
      </c>
      <c r="Z155" s="10">
        <f>3/24000000*OO[[#This Row],[82 (29JUN1985 03:00:00)-Water Temperature (C)]]*OO[[#This Row],[24]]</f>
        <v>3.94859396085E-5</v>
      </c>
      <c r="AA155" s="10">
        <f>3/24000000*OO[[#This Row],[83 (29JUN1985 06:00:00)-Water Temperature (C)]]*OO[[#This Row],[25]]</f>
        <v>3.4509308533300001E-5</v>
      </c>
      <c r="AB155" s="10">
        <f>3/24000000*OO[[#This Row],[84 (29JUN1985 09:00:00)-Water Temperature (C)]]*OO[[#This Row],[26]]</f>
        <v>3.0850015407099998E-5</v>
      </c>
      <c r="AC155" s="10">
        <f>3/24000000*OO[[#This Row],[85 (29JUN1985 12:00:00)-Water Temperature (C)]]*OO[[#This Row],[27]]</f>
        <v>2.7524397723750001E-5</v>
      </c>
      <c r="AD155" s="10">
        <f>3/24000000*OO[[#This Row],[86 (29JUN1985 15:00:00)-Water Temperature (C)]]*OO[[#This Row],[28]]</f>
        <v>2.4362884353187501E-5</v>
      </c>
      <c r="AE155" s="10">
        <f>3/24000000*OO[[#This Row],[88 (29JUN1985 21:00:00)-Water Temperature (C)]]*OO[[#This Row],[30]]</f>
        <v>1.8875947847986247E-5</v>
      </c>
      <c r="AF155" s="10">
        <f>3/24000000*OO[[#This Row],[88 (29JUN1985 21:00:00)-Water Temperature (C)]]*OO[[#This Row],[30]]</f>
        <v>1.8875947847986247E-5</v>
      </c>
      <c r="AG155" s="10">
        <f>3/24000000*OO[[#This Row],[89 (30JUN1985 00:00:00)-Water Temperature (C)]]*OO[[#This Row],[31]]</f>
        <v>1.6488646940799998E-5</v>
      </c>
      <c r="AH155" s="10">
        <f>3/24000000*OO[[#This Row],[90 (30JUN1985 03:00:00)-Water Temperature (C)]]*OO[[#This Row],[32]]</f>
        <v>1.4850893736769999E-5</v>
      </c>
      <c r="AI155" s="10">
        <f>3/24000000*OO[[#This Row],[91 (30JUN1985 06:00:00)-Water Temperature (C)]]*OO[[#This Row],[33]]</f>
        <v>1.33746690958375E-5</v>
      </c>
      <c r="AJ155" s="10">
        <f>3/24000000*OO[[#This Row],[92 (30JUN1985 09:00:00)-Water Temperature (C)]]*OO[[#This Row],[34]]</f>
        <v>1.2081967581330001E-5</v>
      </c>
      <c r="AK155" s="10">
        <f>3/24000000*OO[[#This Row],[93 (30JUN1985 12:00:00)-Water Temperature (C)]]*OO[[#This Row],[35]]</f>
        <v>1.0939354899375001E-5</v>
      </c>
      <c r="AL155" s="10">
        <f>3/24000000*OO[[#This Row],[94 (30JUN1985 15:00:00)-Water Temperature (C)]]*OO[[#This Row],[36]]</f>
        <v>9.6933265219125001E-6</v>
      </c>
      <c r="AM155" s="10">
        <f>3/24000000*OO[[#This Row],[95 (30JUN1985 18:00:00)-Water Temperature (C)]]*OO[[#This Row],[37]]</f>
        <v>8.4585103869499997E-6</v>
      </c>
      <c r="AN155" s="10">
        <f>3/24000000*OO[[#This Row],[96 (30JUN1985 21:00:00)-Water Temperature (C)]]*OO[[#This Row],[38]]</f>
        <v>7.4040886391587492E-6</v>
      </c>
      <c r="AO155" s="10">
        <f>3/24000000*OO[[#This Row],[97 (01JUL1985 00:00:00)-Water Temperature (C)]]*OO[[#This Row],[39]]</f>
        <v>6.4318329661949992E-6</v>
      </c>
      <c r="AP155" s="10">
        <f>3/24000000*OO[[#This Row],[98 (01JUL1985 03:00:00)-Water Temperature (C)]]*OO[[#This Row],[40]]</f>
        <v>5.6747270165899998E-6</v>
      </c>
      <c r="AQ155" s="10">
        <f>3/24000000*OO[[#This Row],[99 (01JUL1985 06:00:00)-Water Temperature (C)]]*OO[[#This Row],[41]]</f>
        <v>5.0055019103599993E-6</v>
      </c>
      <c r="AR155" s="10">
        <f>3/24000000*OO[[#This Row],[100 (01JUL1985 09:00:00)-Water Temperature (C)]]*OO[[#This Row],[42]]</f>
        <v>4.3729467784000005E-6</v>
      </c>
      <c r="AS155" s="10">
        <f>3/24000000*OO[[#This Row],[101 (01JUL1985 12:00:00)-Water Temperature (C)]]*OO[[#This Row],[43]]</f>
        <v>3.8267678285200004E-6</v>
      </c>
      <c r="AT155" s="10">
        <f>3/24000000*OO[[#This Row],[102 (01JUL1985 15:00:00)-Water Temperature (C)]]*OO[[#This Row],[44]]</f>
        <v>3.2975170242187502E-6</v>
      </c>
      <c r="AU155" s="10">
        <f>3/24000000*OO[[#This Row],[103 (01JUL1985 18:00:00)-Water Temperature (C)]]*OO[[#This Row],[45]]</f>
        <v>2.7691723907632496E-6</v>
      </c>
      <c r="AV155" s="10">
        <f>3/24000000*OO[[#This Row],[104 (01JUL1985 21:00:00)-Water Temperature (C)]]*OO[[#This Row],[46]]</f>
        <v>2.2153231517250001E-6</v>
      </c>
      <c r="AW155" s="10">
        <f>3/24000000*OO[[#This Row],[105 (02JUL1985 00:00:00)-Water Temperature (C)]]*OO[[#This Row],[47]]</f>
        <v>1.6812104086979998E-6</v>
      </c>
      <c r="AX155" s="10">
        <f>3/24000000*OO[[#This Row],[106 (02JUL1985 03:00:00)-Water Temperature (C)]]*OO[[#This Row],[48]]</f>
        <v>1.250979242195375E-6</v>
      </c>
      <c r="AY155" s="10">
        <f>3/24000000*OO[[#This Row],[107 (02JUL1985 06:00:00)-Water Temperature (C)]]*OO[[#This Row],[49]]</f>
        <v>9.3120325638600015E-7</v>
      </c>
      <c r="AZ155" s="10">
        <f>3/24000000*OO[[#This Row],[108 (02JUL1985 09:00:00)-Water Temperature (C)]]*OO[[#This Row],[50]]</f>
        <v>7.1805296631599995E-7</v>
      </c>
      <c r="BA155" s="10">
        <f>3/24000000*OO[[#This Row],[109 (02JUL1985 12:00:00)-Water Temperature (C)]]*OO[[#This Row],[51]]</f>
        <v>5.8159797609374996E-7</v>
      </c>
      <c r="BB155" s="10">
        <f>3/24000000*OO[[#This Row],[110 (02JUL1985 15:00:00)-Water Temperature (C)]]*OO[[#This Row],[52]]</f>
        <v>4.8918452968124997E-7</v>
      </c>
      <c r="BC155" s="10">
        <f>3/24000000*OO[[#This Row],[111 (02JUL1985 18:00:00)-Water Temperature (C)]]*OO[[#This Row],[53]]</f>
        <v>4.1643345085649997E-7</v>
      </c>
      <c r="BD155" s="10">
        <f>3/24000000*OO[[#This Row],[112 (02JUL1985 21:00:00)-Water Temperature (C)]]*OO[[#This Row],[54]]</f>
        <v>3.6122187297599998E-7</v>
      </c>
      <c r="BE155" s="10">
        <f>3/24000000*OO[[#This Row],[113 (03JUL1985 00:00:00)-Water Temperature (C)]]*OO[[#This Row],[55]]</f>
        <v>3.1399624196062499E-7</v>
      </c>
      <c r="BF155" s="10">
        <f>3/24000000*OO[[#This Row],[114 (03JUL1985 03:00:00)-Water Temperature (C)]]*OO[[#This Row],[56]]</f>
        <v>2.7730354882694999E-7</v>
      </c>
      <c r="BG155" s="10">
        <f>3/24000000*OO[[#This Row],[115 (03JUL1985 06:00:00)-Water Temperature (C)]]*OO[[#This Row],[57]]</f>
        <v>2.5034071747883748E-7</v>
      </c>
      <c r="BH155" s="10">
        <f>3/24000000*OO[[#This Row],[116 (03JUL1985 09:00:00)-Water Temperature (C)]]*OO[[#This Row],[58]]</f>
        <v>2.3028583128428747E-7</v>
      </c>
      <c r="BI155" s="10">
        <f>3/24000000*OO[[#This Row],[117 (03JUL1985 12:00:00)-Water Temperature (C)]]*OO[[#This Row],[59]]</f>
        <v>2.1658418115120001E-7</v>
      </c>
      <c r="BJ155" s="10">
        <f>3/24000000*OO[[#This Row],[118 (03JUL1985 15:00:00)-Water Temperature (C)]]*OO[[#This Row],[60]]</f>
        <v>2.0523996469509996E-7</v>
      </c>
      <c r="BK155" s="10">
        <f>3/24000000*OO[[#This Row],[119 (03JUL1985 18:00:00)-Water Temperature (C)]]*OO[[#This Row],[61]]</f>
        <v>1.9421283147708749E-7</v>
      </c>
      <c r="BL155" s="10">
        <f>3/24000000*OO[[#This Row],[120 (03JUL1985 21:00:00)-Water Temperature (C)]]*OO[[#This Row],[62]]</f>
        <v>1.8629184393645003E-7</v>
      </c>
      <c r="BM155" s="10">
        <f>3/24000000*OO[[#This Row],[121 (04JUL1985 00:00:00)-Water Temperature (C)]]*OO[[#This Row],[63]]</f>
        <v>1.8017909950455E-7</v>
      </c>
      <c r="BN155" s="10">
        <f>3/24000000*OO[[#This Row],[122 (04JUL1985 03:00:00)-Water Temperature (C)]]*OO[[#This Row],[64]]</f>
        <v>1.79219524414125E-7</v>
      </c>
      <c r="BO155" s="10">
        <f>3/24000000*OO[[#This Row],[123 (04JUL1985 06:00:00)-Water Temperature (C)]]*OO[[#This Row],[65]]</f>
        <v>1.7718662392713751E-7</v>
      </c>
      <c r="BP155" s="10">
        <f>3/24000000*OO[[#This Row],[124 (04JUL1985 09:00:00)-Water Temperature (C)]]*OO[[#This Row],[66]]</f>
        <v>1.7294158028875001E-7</v>
      </c>
      <c r="BQ155" s="10">
        <f>3/24000000*OO[[#This Row],[125 (04JUL1985 12:00:00)-Water Temperature (C)]]*OO[[#This Row],[67]]</f>
        <v>1.6531315564299999E-7</v>
      </c>
      <c r="BR155" s="10">
        <f>3/24000000*OO[[#This Row],[126 (04JUL1985 15:00:00)-Water Temperature (C)]]*OO[[#This Row],[68]]</f>
        <v>1.5676614117976249E-7</v>
      </c>
      <c r="BS155" s="10">
        <f>3/24000000*OO[[#This Row],[127 (04JUL1985 18:00:00)-Water Temperature (C)]]*OO[[#This Row],[69]]</f>
        <v>1.47525189007E-7</v>
      </c>
      <c r="BT155" s="10">
        <f>3/24000000*OO[[#This Row],[128 (04JUL1985 21:00:00)-Water Temperature (C)]]*OO[[#This Row],[70]]</f>
        <v>1.3926183929459998E-7</v>
      </c>
      <c r="BU155" s="10">
        <f>3/24000000*OO[[#This Row],[129 (05JUL1985 00:00:00)-Water Temperature (C)]]*OO[[#This Row],[71]]</f>
        <v>1.31204488197475E-7</v>
      </c>
      <c r="BV155" s="10">
        <f>3/24000000*OO[[#This Row],[130 (05JUL1985 03:00:00)-Water Temperature (C)]]*OO[[#This Row],[72]]</f>
        <v>1.2630499250411252E-7</v>
      </c>
      <c r="BW155" s="10">
        <f>3/24000000*OO[[#This Row],[131 (05JUL1985 06:00:00)-Water Temperature (C)]]*OO[[#This Row],[73]]</f>
        <v>1.2173981386573751E-7</v>
      </c>
      <c r="BX155" s="10">
        <f>3/24000000*OO[[#This Row],[132 (05JUL1985 09:00:00)-Water Temperature (C)]]*OO[[#This Row],[74]]</f>
        <v>1.17982823880975E-7</v>
      </c>
      <c r="BY155" s="10">
        <f>3/24000000*OO[[#This Row],[133 (05JUL1985 12:00:00)-Water Temperature (C)]]*OO[[#This Row],[75]]</f>
        <v>1.1452774038070001E-7</v>
      </c>
      <c r="BZ155" s="10">
        <f>3/24000000*OO[[#This Row],[134 (05JUL1985 15:00:00)-Water Temperature (C)]]*OO[[#This Row],[76]]</f>
        <v>1.0908473990224999E-7</v>
      </c>
      <c r="CA155" s="10">
        <f>3/24000000*OO[[#This Row],[135 (05JUL1985 18:00:00)-Water Temperature (C)]]*OO[[#This Row],[77]]</f>
        <v>1.0234076962034999E-7</v>
      </c>
      <c r="CB155" s="10">
        <f>3/24000000*OO[[#This Row],[136 (05JUL1985 21:00:00)-Water Temperature (C)]]*OO[[#This Row],[78]]</f>
        <v>9.5578168017037497E-8</v>
      </c>
      <c r="CC155" s="10">
        <f>3/24000000*OO[[#This Row],[137 (06JUL1985 00:00:00)-Water Temperature (C)]]*OO[[#This Row],[79]]</f>
        <v>8.8735142157749992E-8</v>
      </c>
      <c r="CD155" s="10">
        <f>3/24000000*OO[[#This Row],[138 (06JUL1985 03:00:00)-Water Temperature (C)]]*OO[[#This Row],[80]]</f>
        <v>8.3908937198299992E-8</v>
      </c>
      <c r="CE155" s="10">
        <f>3/24000000*OO[[#This Row],[139 (06JUL1985 06:00:00)-Water Temperature (C)]]*OO[[#This Row],[81]]</f>
        <v>7.9829646553912491E-8</v>
      </c>
      <c r="CF155" s="10">
        <f>3/24000000*OO[[#This Row],[140 (06JUL1985 09:00:00)-Water Temperature (C)]]*OO[[#This Row],[82]]</f>
        <v>7.6545626231312491E-8</v>
      </c>
      <c r="CG155" s="10">
        <f>3/24000000*OO[[#This Row],[141 (06JUL1985 12:00:00)-Water Temperature (C)]]*OO[[#This Row],[83]]</f>
        <v>7.361584789874999E-8</v>
      </c>
      <c r="CH155" s="10">
        <f>3/24000000*OO[[#This Row],[142 (06JUL1985 15:00:00)-Water Temperature (C)]]*OO[[#This Row],[84]]</f>
        <v>7.0357165802000006E-8</v>
      </c>
      <c r="CI155" s="10">
        <f>3/24000000*OO[[#This Row],[143 (06JUL1985 18:00:00)-Water Temperature (C)]]*OO[[#This Row],[85]]</f>
        <v>6.6617997905550004E-8</v>
      </c>
      <c r="CJ155" s="10">
        <f>3/24000000*OO[[#This Row],[144 (06JUL1985 21:00:00)-Water Temperature (C)]]*OO[[#This Row],[86]]</f>
        <v>6.3313160899999999E-8</v>
      </c>
      <c r="CK155" s="10">
        <f>3/24000000*OO[[#This Row],[145 (07JUL1985 00:00:00)-Water Temperature (C)]]*OO[[#This Row],[87]]</f>
        <v>5.9968218519900003E-8</v>
      </c>
      <c r="CL155" s="10">
        <f>3/24000000*OO[[#This Row],[146 (07JUL1985 03:00:00)-Water Temperature (C)]]*OO[[#This Row],[88]]</f>
        <v>5.8026870553812494E-8</v>
      </c>
      <c r="CM155" s="10">
        <f>3/24000000*OO[[#This Row],[147 (07JUL1985 06:00:00)-Water Temperature (C)]]*OO[[#This Row],[89]]</f>
        <v>5.55078652597E-8</v>
      </c>
      <c r="CN155" s="10">
        <f>3/24000000*OO[[#This Row],[148 (07JUL1985 09:00:00)-Water Temperature (C)]]*OO[[#This Row],[90]]</f>
        <v>5.2442037039124997E-8</v>
      </c>
      <c r="CO155" s="10">
        <f>3/24000000*OO[[#This Row],[149 (07JUL1985 12:00:00)-Water Temperature (C)]]*OO[[#This Row],[91]]</f>
        <v>4.9836827449500009E-8</v>
      </c>
      <c r="CP155" s="10">
        <f>3/24000000*OO[[#This Row],[150 (07JUL1985 15:00:00)-Water Temperature (C)]]*OO[[#This Row],[92]]</f>
        <v>4.7792138589000003E-8</v>
      </c>
      <c r="CQ155" s="10">
        <f>3/24000000*OO[[#This Row],[151 (07JUL1985 18:00:00)-Water Temperature (C)]]*OO[[#This Row],[93]]</f>
        <v>4.5745581509775001E-8</v>
      </c>
      <c r="CR155" s="10">
        <f>3/24000000*OO[[#This Row],[152 (07JUL1985 21:00:00)-Water Temperature (C)]]*OO[[#This Row],[94]]</f>
        <v>4.3830577582599999E-8</v>
      </c>
      <c r="CS155" s="10">
        <f>3/24000000*OO[[#This Row],[153 (08JUL1985 00:00:00)-Water Temperature (C)]]*OO[[#This Row],[95]]</f>
        <v>4.1871225458699999E-8</v>
      </c>
      <c r="CT155" s="10">
        <f>3/24000000*OO[[#This Row],[154 (08JUL1985 03:00:00)-Water Temperature (C)]]*OO[[#This Row],[96]]</f>
        <v>4.1046570166799997E-8</v>
      </c>
      <c r="CU155" s="10">
        <f>3/24000000*OO[[#This Row],[155 (08JUL1985 06:00:00)-Water Temperature (C)]]*OO[[#This Row],[97]]</f>
        <v>4.0687827999549992E-8</v>
      </c>
      <c r="CV155" s="10">
        <f>3/24000000*OO[[#This Row],[156 (08JUL1985 09:00:00)-Water Temperature (C)]]*OO[[#This Row],[98]]</f>
        <v>4.0070552130750002E-8</v>
      </c>
      <c r="CW155" s="10">
        <f>3/24000000*OO[[#This Row],[157 (08JUL1985 12:00:00)-Water Temperature (C)]]*OO[[#This Row],[99]]</f>
        <v>3.9175766882149998E-8</v>
      </c>
    </row>
    <row r="156" spans="1:101" x14ac:dyDescent="0.35">
      <c r="A156" t="s">
        <v>161</v>
      </c>
      <c r="B156">
        <v>867.38459999999998</v>
      </c>
      <c r="C156" s="10">
        <f>3/24*OO[[#This Row],[59 (26JUN1985 06:00:00)-Water Temperature (C)]]*OO[[#This Row],[1]]/SUM(OO[1])</f>
        <v>0</v>
      </c>
      <c r="D156" s="10">
        <f>3/24*OO[[#This Row],[60 (26JUN1985 09:00:00)-Water Temperature (C)]]*OO[[#This Row],[2]]/SUM(OO[2])</f>
        <v>0</v>
      </c>
      <c r="E156" s="10">
        <f>3/24*OO[[#This Row],[61 (26JUN1985 12:00:00)-Water Temperature (C)]]*OO[[#This Row],[3]]/SUM(OO[3])</f>
        <v>0</v>
      </c>
      <c r="F156" s="10">
        <f>3/24*OO[[#This Row],[62 (26JUN1985 15:00:00)-Water Temperature (C)]]*OO[[#This Row],[4]]/SUM(OO[4])</f>
        <v>0</v>
      </c>
      <c r="G156" s="10">
        <f>3/24*OO[[#This Row],[63 (26JUN1985 18:00:00)-Water Temperature (C)]]*OO[[#This Row],[5]]/SUM(OO[5])</f>
        <v>1.7083452748993448E-36</v>
      </c>
      <c r="H156" s="10">
        <f>3/24*OO[[#This Row],[64 (26JUN1985 21:00:00)-Water Temperature (C)]]*OO[[#This Row],[6]]/SUM(OO[6])</f>
        <v>4.4745392071558266E-25</v>
      </c>
      <c r="I156" s="10">
        <f>3/24*OO[[#This Row],[65 (27JUN1985 00:00:00)-Water Temperature (C)]]*OO[[#This Row],[7]]/SUM(OO[7])</f>
        <v>3.3475539003334715E-13</v>
      </c>
      <c r="J156" s="10">
        <f>3/24*OO[[#This Row],[66 (27JUN1985 03:00:00)-Water Temperature (C)]]*OO[[#This Row],[8]]/SUM(OO[8])</f>
        <v>5.377385816870796E-7</v>
      </c>
      <c r="K156" s="10">
        <f>3/24*OO[[#This Row],[67 (27JUN1985 06:00:00)-Water Temperature (C)]]*OO[[#This Row],[9]]/SUM(OO[9])</f>
        <v>2.4828727332733714E-4</v>
      </c>
      <c r="L156" s="10">
        <f>3/24*OO[[#This Row],[68 (27JUN1985 09:00:00)-Water Temperature (C)]]*OO[[#This Row],[10]]/SUM(OO[10])</f>
        <v>8.7091352063192861E-3</v>
      </c>
      <c r="M156" s="10">
        <f>3/24*OO[[#This Row],[69 (27JUN1985 12:00:00)-Water Temperature (C)]]*OO[[#This Row],[11]]/SUM(OO[11])</f>
        <v>5.7644929405128588E-2</v>
      </c>
      <c r="N156" s="10">
        <f>3/24*OO[[#This Row],[70 (27JUN1985 15:00:00)-Water Temperature (C)]]*OO[[#This Row],[12]]/SUM(OO[12])</f>
        <v>0.11246496090238213</v>
      </c>
      <c r="O156" s="10">
        <f>3/24*OO[[#This Row],[71 (27JUN1985 18:00:00)-Water Temperature (C)]]*OO[[#This Row],[13]]/SUM(OO[13])</f>
        <v>8.8479595114613438E-2</v>
      </c>
      <c r="P156" s="10">
        <f>3/24*OO[[#This Row],[72 (27JUN1985 21:00:00)-Water Temperature (C)]]*OO[[#This Row],[14]]/SUM(OO[14])</f>
        <v>3.4788357446855524E-2</v>
      </c>
      <c r="Q156" s="10">
        <f>3/24*OO[[#This Row],[73 (28JUN1985 00:00:00)-Water Temperature (C)]]*OO[[#This Row],[15]]/SUM(OO[15])</f>
        <v>8.2743907374707576E-3</v>
      </c>
      <c r="R156" s="10">
        <f>3/24*OO[[#This Row],[74 (28JUN1985 03:00:00)-Water Temperature (C)]]*OO[[#This Row],[16]]/SUM(OO[16])</f>
        <v>1.4597779318024555E-3</v>
      </c>
      <c r="S156" s="10">
        <f>3/24*OO[[#This Row],[75 (28JUN1985 06:00:00)-Water Temperature (C)]]*OO[[#This Row],[17]]/SUM(OO[17])</f>
        <v>2.5261743765730396E-4</v>
      </c>
      <c r="T156" s="10">
        <f>3/24*OO[[#This Row],[76 (28JUN1985 09:00:00)-Water Temperature (C)]]*OO[[#This Row],[18]]/SUM(OO[18])</f>
        <v>8.8926431260195126E-5</v>
      </c>
      <c r="U156" s="10">
        <f>3/24*OO[[#This Row],[77 (28JUN1985 12:00:00)-Water Temperature (C)]]*OO[[#This Row],[19]]/SUM(OO[19])</f>
        <v>7.2754352152696396E-5</v>
      </c>
      <c r="V156" s="10">
        <f>3/24000000*OO[[#This Row],[78 (28JUN1985 15:00:00)-Water Temperature (C)]]*OO[[#This Row],[20]]</f>
        <v>7.4076057790124994E-5</v>
      </c>
      <c r="W156" s="10">
        <f>3/24000000*OO[[#This Row],[79 (28JUN1985 18:00:00)-Water Temperature (C)]]*OO[[#This Row],[21]]</f>
        <v>7.3638190435200001E-5</v>
      </c>
      <c r="X156" s="10">
        <f>3/24000000*OO[[#This Row],[80 (28JUN1985 21:00:00)-Water Temperature (C)]]*OO[[#This Row],[22]]</f>
        <v>6.910070978144999E-5</v>
      </c>
      <c r="Y156" s="10">
        <f>3/24000000*OO[[#This Row],[81 (29JUN1985 00:00:00)-Water Temperature (C)]]*OO[[#This Row],[23]]</f>
        <v>6.2192169523075011E-5</v>
      </c>
      <c r="Z156" s="10">
        <f>3/24000000*OO[[#This Row],[82 (29JUN1985 03:00:00)-Water Temperature (C)]]*OO[[#This Row],[24]]</f>
        <v>5.5676176888799995E-5</v>
      </c>
      <c r="AA156" s="10">
        <f>3/24000000*OO[[#This Row],[83 (29JUN1985 06:00:00)-Water Temperature (C)]]*OO[[#This Row],[25]]</f>
        <v>4.8579544378649991E-5</v>
      </c>
      <c r="AB156" s="10">
        <f>3/24000000*OO[[#This Row],[84 (29JUN1985 09:00:00)-Water Temperature (C)]]*OO[[#This Row],[26]]</f>
        <v>4.3348742158599996E-5</v>
      </c>
      <c r="AC156" s="10">
        <f>3/24000000*OO[[#This Row],[85 (29JUN1985 12:00:00)-Water Temperature (C)]]*OO[[#This Row],[27]]</f>
        <v>3.8490583442850001E-5</v>
      </c>
      <c r="AD156" s="10">
        <f>3/24000000*OO[[#This Row],[86 (29JUN1985 15:00:00)-Water Temperature (C)]]*OO[[#This Row],[28]]</f>
        <v>3.3838768022062502E-5</v>
      </c>
      <c r="AE156" s="10">
        <f>3/24000000*OO[[#This Row],[88 (29JUN1985 21:00:00)-Water Temperature (C)]]*OO[[#This Row],[30]]</f>
        <v>2.6018499803919999E-5</v>
      </c>
      <c r="AF156" s="10">
        <f>3/24000000*OO[[#This Row],[88 (29JUN1985 21:00:00)-Water Temperature (C)]]*OO[[#This Row],[30]]</f>
        <v>2.6018499803919999E-5</v>
      </c>
      <c r="AG156" s="10">
        <f>3/24000000*OO[[#This Row],[89 (30JUN1985 00:00:00)-Water Temperature (C)]]*OO[[#This Row],[31]]</f>
        <v>2.2675319245923749E-5</v>
      </c>
      <c r="AH156" s="10">
        <f>3/24000000*OO[[#This Row],[90 (30JUN1985 03:00:00)-Water Temperature (C)]]*OO[[#This Row],[32]]</f>
        <v>2.0378675346699998E-5</v>
      </c>
      <c r="AI156" s="10">
        <f>3/24000000*OO[[#This Row],[91 (30JUN1985 06:00:00)-Water Temperature (C)]]*OO[[#This Row],[33]]</f>
        <v>1.8307821032919998E-5</v>
      </c>
      <c r="AJ156" s="10">
        <f>3/24000000*OO[[#This Row],[92 (30JUN1985 09:00:00)-Water Temperature (C)]]*OO[[#This Row],[34]]</f>
        <v>1.6467386227131247E-5</v>
      </c>
      <c r="AK156" s="10">
        <f>3/24000000*OO[[#This Row],[93 (30JUN1985 12:00:00)-Water Temperature (C)]]*OO[[#This Row],[35]]</f>
        <v>1.4833112590347498E-5</v>
      </c>
      <c r="AL156" s="10">
        <f>3/24000000*OO[[#This Row],[94 (30JUN1985 15:00:00)-Water Temperature (C)]]*OO[[#This Row],[36]]</f>
        <v>1.3066149946274998E-5</v>
      </c>
      <c r="AM156" s="10">
        <f>3/24000000*OO[[#This Row],[95 (30JUN1985 18:00:00)-Water Temperature (C)]]*OO[[#This Row],[37]]</f>
        <v>1.1346052561556249E-5</v>
      </c>
      <c r="AN156" s="10">
        <f>3/24000000*OO[[#This Row],[96 (30JUN1985 21:00:00)-Water Temperature (C)]]*OO[[#This Row],[38]]</f>
        <v>9.8951575299075002E-6</v>
      </c>
      <c r="AO156" s="10">
        <f>3/24000000*OO[[#This Row],[97 (01JUL1985 00:00:00)-Water Temperature (C)]]*OO[[#This Row],[39]]</f>
        <v>8.574713449664999E-6</v>
      </c>
      <c r="AP156" s="10">
        <f>3/24000000*OO[[#This Row],[98 (01JUL1985 03:00:00)-Water Temperature (C)]]*OO[[#This Row],[40]]</f>
        <v>7.5424777846000001E-6</v>
      </c>
      <c r="AQ156" s="10">
        <f>3/24000000*OO[[#This Row],[99 (01JUL1985 06:00:00)-Water Temperature (C)]]*OO[[#This Row],[41]]</f>
        <v>6.6330846598212505E-6</v>
      </c>
      <c r="AR156" s="10">
        <f>3/24000000*OO[[#This Row],[100 (01JUL1985 09:00:00)-Water Temperature (C)]]*OO[[#This Row],[42]]</f>
        <v>5.7920068307399995E-6</v>
      </c>
      <c r="AS156" s="10">
        <f>3/24000000*OO[[#This Row],[101 (01JUL1985 12:00:00)-Water Temperature (C)]]*OO[[#This Row],[43]]</f>
        <v>5.0562732225E-6</v>
      </c>
      <c r="AT156" s="10">
        <f>3/24000000*OO[[#This Row],[102 (01JUL1985 15:00:00)-Water Temperature (C)]]*OO[[#This Row],[44]]</f>
        <v>4.3591429018374996E-6</v>
      </c>
      <c r="AU156" s="10">
        <f>3/24000000*OO[[#This Row],[103 (01JUL1985 18:00:00)-Water Temperature (C)]]*OO[[#This Row],[45]]</f>
        <v>3.6734143754950001E-6</v>
      </c>
      <c r="AV156" s="10">
        <f>3/24000000*OO[[#This Row],[104 (01JUL1985 21:00:00)-Water Temperature (C)]]*OO[[#This Row],[46]]</f>
        <v>2.9597789117250003E-6</v>
      </c>
      <c r="AW156" s="10">
        <f>3/24000000*OO[[#This Row],[105 (02JUL1985 00:00:00)-Water Temperature (C)]]*OO[[#This Row],[47]]</f>
        <v>2.2647272796224998E-6</v>
      </c>
      <c r="AX156" s="10">
        <f>3/24000000*OO[[#This Row],[106 (02JUL1985 03:00:00)-Water Temperature (C)]]*OO[[#This Row],[48]]</f>
        <v>1.6934550526311246E-6</v>
      </c>
      <c r="AY156" s="10">
        <f>3/24000000*OO[[#This Row],[107 (02JUL1985 06:00:00)-Water Temperature (C)]]*OO[[#This Row],[49]]</f>
        <v>1.2597693172259998E-6</v>
      </c>
      <c r="AZ156" s="10">
        <f>3/24000000*OO[[#This Row],[108 (02JUL1985 09:00:00)-Water Temperature (C)]]*OO[[#This Row],[50]]</f>
        <v>9.6551563133399987E-7</v>
      </c>
      <c r="BA156" s="10">
        <f>3/24000000*OO[[#This Row],[109 (02JUL1985 12:00:00)-Water Temperature (C)]]*OO[[#This Row],[51]]</f>
        <v>7.7562089482624995E-7</v>
      </c>
      <c r="BB156" s="10">
        <f>3/24000000*OO[[#This Row],[110 (02JUL1985 15:00:00)-Water Temperature (C)]]*OO[[#This Row],[52]]</f>
        <v>6.4726553586599997E-7</v>
      </c>
      <c r="BC156" s="10">
        <f>3/24000000*OO[[#This Row],[111 (02JUL1985 18:00:00)-Water Temperature (C)]]*OO[[#This Row],[53]]</f>
        <v>5.4865505643525005E-7</v>
      </c>
      <c r="BD156" s="10">
        <f>3/24000000*OO[[#This Row],[112 (02JUL1985 21:00:00)-Water Temperature (C)]]*OO[[#This Row],[54]]</f>
        <v>4.7527728702924991E-7</v>
      </c>
      <c r="BE156" s="10">
        <f>3/24000000*OO[[#This Row],[113 (03JUL1985 00:00:00)-Water Temperature (C)]]*OO[[#This Row],[55]]</f>
        <v>4.1375662675687504E-7</v>
      </c>
      <c r="BF156" s="10">
        <f>3/24000000*OO[[#This Row],[114 (03JUL1985 03:00:00)-Water Temperature (C)]]*OO[[#This Row],[56]]</f>
        <v>3.6566742185224996E-7</v>
      </c>
      <c r="BG156" s="10">
        <f>3/24000000*OO[[#This Row],[115 (03JUL1985 06:00:00)-Water Temperature (C)]]*OO[[#This Row],[57]]</f>
        <v>3.2987651300250001E-7</v>
      </c>
      <c r="BH156" s="10">
        <f>3/24000000*OO[[#This Row],[116 (03JUL1985 09:00:00)-Water Temperature (C)]]*OO[[#This Row],[58]]</f>
        <v>3.0264710712750002E-7</v>
      </c>
      <c r="BI156" s="10">
        <f>3/24000000*OO[[#This Row],[117 (03JUL1985 12:00:00)-Water Temperature (C)]]*OO[[#This Row],[59]]</f>
        <v>2.8359173811799997E-7</v>
      </c>
      <c r="BJ156" s="10">
        <f>3/24000000*OO[[#This Row],[118 (03JUL1985 15:00:00)-Water Temperature (C)]]*OO[[#This Row],[60]]</f>
        <v>2.6750861957379998E-7</v>
      </c>
      <c r="BK156" s="10">
        <f>3/24000000*OO[[#This Row],[119 (03JUL1985 18:00:00)-Water Temperature (C)]]*OO[[#This Row],[61]]</f>
        <v>2.5251509361987499E-7</v>
      </c>
      <c r="BL156" s="10">
        <f>3/24000000*OO[[#This Row],[120 (03JUL1985 21:00:00)-Water Temperature (C)]]*OO[[#This Row],[62]]</f>
        <v>2.4194096274302503E-7</v>
      </c>
      <c r="BM156" s="10">
        <f>3/24000000*OO[[#This Row],[121 (04JUL1985 00:00:00)-Water Temperature (C)]]*OO[[#This Row],[63]]</f>
        <v>2.3440492660002502E-7</v>
      </c>
      <c r="BN156" s="10">
        <f>3/24000000*OO[[#This Row],[122 (04JUL1985 03:00:00)-Water Temperature (C)]]*OO[[#This Row],[64]]</f>
        <v>2.3364176165224999E-7</v>
      </c>
      <c r="BO156" s="10">
        <f>3/24000000*OO[[#This Row],[123 (04JUL1985 06:00:00)-Water Temperature (C)]]*OO[[#This Row],[65]]</f>
        <v>2.3147617161390001E-7</v>
      </c>
      <c r="BP156" s="10">
        <f>3/24000000*OO[[#This Row],[124 (04JUL1985 09:00:00)-Water Temperature (C)]]*OO[[#This Row],[66]]</f>
        <v>2.2600835610769999E-7</v>
      </c>
      <c r="BQ156" s="10">
        <f>3/24000000*OO[[#This Row],[125 (04JUL1985 12:00:00)-Water Temperature (C)]]*OO[[#This Row],[67]]</f>
        <v>2.1581375146386251E-7</v>
      </c>
      <c r="BR156" s="10">
        <f>3/24000000*OO[[#This Row],[126 (04JUL1985 15:00:00)-Water Temperature (C)]]*OO[[#This Row],[68]]</f>
        <v>2.0421625322848748E-7</v>
      </c>
      <c r="BS156" s="10">
        <f>3/24000000*OO[[#This Row],[127 (04JUL1985 18:00:00)-Water Temperature (C)]]*OO[[#This Row],[69]]</f>
        <v>1.9199531113199998E-7</v>
      </c>
      <c r="BT156" s="10">
        <f>3/24000000*OO[[#This Row],[128 (04JUL1985 21:00:00)-Water Temperature (C)]]*OO[[#This Row],[70]]</f>
        <v>1.812602555142E-7</v>
      </c>
      <c r="BU156" s="10">
        <f>3/24000000*OO[[#This Row],[129 (05JUL1985 00:00:00)-Water Temperature (C)]]*OO[[#This Row],[71]]</f>
        <v>1.7110329538965001E-7</v>
      </c>
      <c r="BV156" s="10">
        <f>3/24000000*OO[[#This Row],[130 (05JUL1985 03:00:00)-Water Temperature (C)]]*OO[[#This Row],[72]]</f>
        <v>1.6493147238874998E-7</v>
      </c>
      <c r="BW156" s="10">
        <f>3/24000000*OO[[#This Row],[131 (05JUL1985 06:00:00)-Water Temperature (C)]]*OO[[#This Row],[73]]</f>
        <v>1.5901619458725E-7</v>
      </c>
      <c r="BX156" s="10">
        <f>3/24000000*OO[[#This Row],[132 (05JUL1985 09:00:00)-Water Temperature (C)]]*OO[[#This Row],[74]]</f>
        <v>1.5392963025635001E-7</v>
      </c>
      <c r="BY156" s="10">
        <f>3/24000000*OO[[#This Row],[133 (05JUL1985 12:00:00)-Water Temperature (C)]]*OO[[#This Row],[75]]</f>
        <v>1.492710508888875E-7</v>
      </c>
      <c r="BZ156" s="10">
        <f>3/24000000*OO[[#This Row],[134 (05JUL1985 15:00:00)-Water Temperature (C)]]*OO[[#This Row],[76]]</f>
        <v>1.4201973481150001E-7</v>
      </c>
      <c r="CA156" s="10">
        <f>3/24000000*OO[[#This Row],[135 (05JUL1985 18:00:00)-Water Temperature (C)]]*OO[[#This Row],[77]]</f>
        <v>1.3324844906097501E-7</v>
      </c>
      <c r="CB156" s="10">
        <f>3/24000000*OO[[#This Row],[136 (05JUL1985 21:00:00)-Water Temperature (C)]]*OO[[#This Row],[78]]</f>
        <v>1.2457086375239998E-7</v>
      </c>
      <c r="CC156" s="10">
        <f>3/24000000*OO[[#This Row],[137 (06JUL1985 00:00:00)-Water Temperature (C)]]*OO[[#This Row],[79]]</f>
        <v>1.1594110898662501E-7</v>
      </c>
      <c r="CD156" s="10">
        <f>3/24000000*OO[[#This Row],[138 (06JUL1985 03:00:00)-Water Temperature (C)]]*OO[[#This Row],[80]]</f>
        <v>1.097833143818125E-7</v>
      </c>
      <c r="CE156" s="10">
        <f>3/24000000*OO[[#This Row],[139 (06JUL1985 06:00:00)-Water Temperature (C)]]*OO[[#This Row],[81]]</f>
        <v>1.04490503797625E-7</v>
      </c>
      <c r="CF156" s="10">
        <f>3/24000000*OO[[#This Row],[140 (06JUL1985 09:00:00)-Water Temperature (C)]]*OO[[#This Row],[82]]</f>
        <v>1.0007738221127499E-7</v>
      </c>
      <c r="CG156" s="10">
        <f>3/24000000*OO[[#This Row],[141 (06JUL1985 12:00:00)-Water Temperature (C)]]*OO[[#This Row],[83]]</f>
        <v>9.6035238376612503E-8</v>
      </c>
      <c r="CH156" s="10">
        <f>3/24000000*OO[[#This Row],[142 (06JUL1985 15:00:00)-Water Temperature (C)]]*OO[[#This Row],[84]]</f>
        <v>9.1534859100375002E-8</v>
      </c>
      <c r="CI156" s="10">
        <f>3/24000000*OO[[#This Row],[143 (06JUL1985 18:00:00)-Water Temperature (C)]]*OO[[#This Row],[85]]</f>
        <v>8.6559394326874992E-8</v>
      </c>
      <c r="CJ156" s="10">
        <f>3/24000000*OO[[#This Row],[144 (06JUL1985 21:00:00)-Water Temperature (C)]]*OO[[#This Row],[86]]</f>
        <v>8.2255736529849986E-8</v>
      </c>
      <c r="CK156" s="10">
        <f>3/24000000*OO[[#This Row],[145 (07JUL1985 00:00:00)-Water Temperature (C)]]*OO[[#This Row],[87]]</f>
        <v>7.8060032423099994E-8</v>
      </c>
      <c r="CL156" s="10">
        <f>3/24000000*OO[[#This Row],[146 (07JUL1985 03:00:00)-Water Temperature (C)]]*OO[[#This Row],[88]]</f>
        <v>7.5675394961074996E-8</v>
      </c>
      <c r="CM156" s="10">
        <f>3/24000000*OO[[#This Row],[147 (07JUL1985 06:00:00)-Water Temperature (C)]]*OO[[#This Row],[89]]</f>
        <v>7.240212109499999E-8</v>
      </c>
      <c r="CN156" s="10">
        <f>3/24000000*OO[[#This Row],[148 (07JUL1985 09:00:00)-Water Temperature (C)]]*OO[[#This Row],[90]]</f>
        <v>6.8388448109625003E-8</v>
      </c>
      <c r="CO156" s="10">
        <f>3/24000000*OO[[#This Row],[149 (07JUL1985 12:00:00)-Water Temperature (C)]]*OO[[#This Row],[91]]</f>
        <v>6.4898828833124986E-8</v>
      </c>
      <c r="CP156" s="10">
        <f>3/24000000*OO[[#This Row],[150 (07JUL1985 15:00:00)-Water Temperature (C)]]*OO[[#This Row],[92]]</f>
        <v>6.2134320618999993E-8</v>
      </c>
      <c r="CQ156" s="10">
        <f>3/24000000*OO[[#This Row],[151 (07JUL1985 18:00:00)-Water Temperature (C)]]*OO[[#This Row],[93]]</f>
        <v>5.9425116113124997E-8</v>
      </c>
      <c r="CR156" s="10">
        <f>3/24000000*OO[[#This Row],[152 (07JUL1985 21:00:00)-Water Temperature (C)]]*OO[[#This Row],[94]]</f>
        <v>5.6942651526599993E-8</v>
      </c>
      <c r="CS156" s="10">
        <f>3/24000000*OO[[#This Row],[153 (08JUL1985 00:00:00)-Water Temperature (C)]]*OO[[#This Row],[95]]</f>
        <v>5.4507535273124994E-8</v>
      </c>
      <c r="CT156" s="10">
        <f>3/24000000*OO[[#This Row],[154 (08JUL1985 03:00:00)-Water Temperature (C)]]*OO[[#This Row],[96]]</f>
        <v>5.3521806014250005E-8</v>
      </c>
      <c r="CU156" s="10">
        <f>3/24000000*OO[[#This Row],[155 (08JUL1985 06:00:00)-Water Temperature (C)]]*OO[[#This Row],[97]]</f>
        <v>5.3074604643200004E-8</v>
      </c>
      <c r="CV156" s="10">
        <f>3/24000000*OO[[#This Row],[156 (08JUL1985 09:00:00)-Water Temperature (C)]]*OO[[#This Row],[98]]</f>
        <v>5.2251228601599998E-8</v>
      </c>
      <c r="CW156" s="10">
        <f>3/24000000*OO[[#This Row],[157 (08JUL1985 12:00:00)-Water Temperature (C)]]*OO[[#This Row],[99]]</f>
        <v>5.1050128753124997E-8</v>
      </c>
    </row>
    <row r="157" spans="1:101" x14ac:dyDescent="0.35">
      <c r="A157" t="s">
        <v>162</v>
      </c>
      <c r="B157">
        <v>932.39840000000004</v>
      </c>
      <c r="C157" s="10">
        <f>3/24*OO[[#This Row],[59 (26JUN1985 06:00:00)-Water Temperature (C)]]*OO[[#This Row],[1]]/SUM(OO[1])</f>
        <v>0</v>
      </c>
      <c r="D157" s="10">
        <f>3/24*OO[[#This Row],[60 (26JUN1985 09:00:00)-Water Temperature (C)]]*OO[[#This Row],[2]]/SUM(OO[2])</f>
        <v>0</v>
      </c>
      <c r="E157" s="10">
        <f>3/24*OO[[#This Row],[61 (26JUN1985 12:00:00)-Water Temperature (C)]]*OO[[#This Row],[3]]/SUM(OO[3])</f>
        <v>0</v>
      </c>
      <c r="F157" s="10">
        <f>3/24*OO[[#This Row],[62 (26JUN1985 15:00:00)-Water Temperature (C)]]*OO[[#This Row],[4]]/SUM(OO[4])</f>
        <v>0</v>
      </c>
      <c r="G157" s="10">
        <f>3/24*OO[[#This Row],[63 (26JUN1985 18:00:00)-Water Temperature (C)]]*OO[[#This Row],[5]]/SUM(OO[5])</f>
        <v>2.7765340702047393E-37</v>
      </c>
      <c r="H157" s="10">
        <f>3/24*OO[[#This Row],[64 (26JUN1985 21:00:00)-Water Temperature (C)]]*OO[[#This Row],[6]]/SUM(OO[6])</f>
        <v>7.7233011583773598E-26</v>
      </c>
      <c r="I157" s="10">
        <f>3/24*OO[[#This Row],[65 (27JUN1985 00:00:00)-Water Temperature (C)]]*OO[[#This Row],[7]]/SUM(OO[7])</f>
        <v>5.4650082013625487E-14</v>
      </c>
      <c r="J157" s="10">
        <f>3/24*OO[[#This Row],[66 (27JUN1985 03:00:00)-Water Temperature (C)]]*OO[[#This Row],[8]]/SUM(OO[8])</f>
        <v>2.5549908341828497E-7</v>
      </c>
      <c r="K157" s="10">
        <f>3/24*OO[[#This Row],[67 (27JUN1985 06:00:00)-Water Temperature (C)]]*OO[[#This Row],[9]]/SUM(OO[9])</f>
        <v>1.5231862985061592E-4</v>
      </c>
      <c r="L157" s="10">
        <f>3/24*OO[[#This Row],[68 (27JUN1985 09:00:00)-Water Temperature (C)]]*OO[[#This Row],[10]]/SUM(OO[10])</f>
        <v>6.2302552792748633E-3</v>
      </c>
      <c r="M157" s="10">
        <f>3/24*OO[[#This Row],[69 (27JUN1985 12:00:00)-Water Temperature (C)]]*OO[[#This Row],[11]]/SUM(OO[11])</f>
        <v>4.6095161015564816E-2</v>
      </c>
      <c r="N157" s="10">
        <f>3/24*OO[[#This Row],[70 (27JUN1985 15:00:00)-Water Temperature (C)]]*OO[[#This Row],[12]]/SUM(OO[12])</f>
        <v>9.7902830591273443E-2</v>
      </c>
      <c r="O157" s="10">
        <f>3/24*OO[[#This Row],[71 (27JUN1985 18:00:00)-Water Temperature (C)]]*OO[[#This Row],[13]]/SUM(OO[13])</f>
        <v>8.2335434602194252E-2</v>
      </c>
      <c r="P157" s="10">
        <f>3/24*OO[[#This Row],[72 (27JUN1985 21:00:00)-Water Temperature (C)]]*OO[[#This Row],[14]]/SUM(OO[14])</f>
        <v>3.4098170735691012E-2</v>
      </c>
      <c r="Q157" s="10">
        <f>3/24*OO[[#This Row],[73 (28JUN1985 00:00:00)-Water Temperature (C)]]*OO[[#This Row],[15]]/SUM(OO[15])</f>
        <v>8.4266134187596514E-3</v>
      </c>
      <c r="R157" s="10">
        <f>3/24*OO[[#This Row],[74 (28JUN1985 03:00:00)-Water Temperature (C)]]*OO[[#This Row],[16]]/SUM(OO[16])</f>
        <v>1.5188740137129055E-3</v>
      </c>
      <c r="S157" s="10">
        <f>3/24*OO[[#This Row],[75 (28JUN1985 06:00:00)-Water Temperature (C)]]*OO[[#This Row],[17]]/SUM(OO[17])</f>
        <v>2.5721487933979946E-4</v>
      </c>
      <c r="T157" s="10">
        <f>3/24*OO[[#This Row],[76 (28JUN1985 09:00:00)-Water Temperature (C)]]*OO[[#This Row],[18]]/SUM(OO[18])</f>
        <v>8.2747042092703901E-5</v>
      </c>
      <c r="U157" s="10">
        <f>3/24*OO[[#This Row],[77 (28JUN1985 12:00:00)-Water Temperature (C)]]*OO[[#This Row],[19]]/SUM(OO[19])</f>
        <v>6.4434053114741609E-5</v>
      </c>
      <c r="V157" s="10">
        <f>3/24000000*OO[[#This Row],[78 (28JUN1985 15:00:00)-Water Temperature (C)]]*OO[[#This Row],[20]]</f>
        <v>6.5138295636E-5</v>
      </c>
      <c r="W157" s="10">
        <f>3/24000000*OO[[#This Row],[79 (28JUN1985 18:00:00)-Water Temperature (C)]]*OO[[#This Row],[21]]</f>
        <v>6.4935486195649998E-5</v>
      </c>
      <c r="X157" s="10">
        <f>3/24000000*OO[[#This Row],[80 (28JUN1985 21:00:00)-Water Temperature (C)]]*OO[[#This Row],[22]]</f>
        <v>6.1197298812749992E-5</v>
      </c>
      <c r="Y157" s="10">
        <f>3/24000000*OO[[#This Row],[81 (29JUN1985 00:00:00)-Water Temperature (C)]]*OO[[#This Row],[23]]</f>
        <v>5.5234600877774993E-5</v>
      </c>
      <c r="Z157" s="10">
        <f>3/24000000*OO[[#This Row],[82 (29JUN1985 03:00:00)-Water Temperature (C)]]*OO[[#This Row],[24]]</f>
        <v>4.9450556361374996E-5</v>
      </c>
      <c r="AA157" s="10">
        <f>3/24000000*OO[[#This Row],[83 (29JUN1985 06:00:00)-Water Temperature (C)]]*OO[[#This Row],[25]]</f>
        <v>4.3085606523500002E-5</v>
      </c>
      <c r="AB157" s="10">
        <f>3/24000000*OO[[#This Row],[84 (29JUN1985 09:00:00)-Water Temperature (C)]]*OO[[#This Row],[26]]</f>
        <v>3.8422361457224997E-5</v>
      </c>
      <c r="AC157" s="10">
        <f>3/24000000*OO[[#This Row],[85 (29JUN1985 12:00:00)-Water Temperature (C)]]*OO[[#This Row],[27]]</f>
        <v>3.4112843912737497E-5</v>
      </c>
      <c r="AD157" s="10">
        <f>3/24000000*OO[[#This Row],[86 (29JUN1985 15:00:00)-Water Temperature (C)]]*OO[[#This Row],[28]]</f>
        <v>2.9947626593499996E-5</v>
      </c>
      <c r="AE157" s="10">
        <f>3/24000000*OO[[#This Row],[88 (29JUN1985 21:00:00)-Water Temperature (C)]]*OO[[#This Row],[30]]</f>
        <v>2.30696140169375E-5</v>
      </c>
      <c r="AF157" s="10">
        <f>3/24000000*OO[[#This Row],[88 (29JUN1985 21:00:00)-Water Temperature (C)]]*OO[[#This Row],[30]]</f>
        <v>2.30696140169375E-5</v>
      </c>
      <c r="AG157" s="10">
        <f>3/24000000*OO[[#This Row],[89 (30JUN1985 00:00:00)-Water Temperature (C)]]*OO[[#This Row],[31]]</f>
        <v>2.0144454081521247E-5</v>
      </c>
      <c r="AH157" s="10">
        <f>3/24000000*OO[[#This Row],[90 (30JUN1985 03:00:00)-Water Temperature (C)]]*OO[[#This Row],[32]]</f>
        <v>1.81329303117825E-5</v>
      </c>
      <c r="AI157" s="10">
        <f>3/24000000*OO[[#This Row],[91 (30JUN1985 06:00:00)-Water Temperature (C)]]*OO[[#This Row],[33]]</f>
        <v>1.631330731966375E-5</v>
      </c>
      <c r="AJ157" s="10">
        <f>3/24000000*OO[[#This Row],[92 (30JUN1985 09:00:00)-Water Temperature (C)]]*OO[[#This Row],[34]]</f>
        <v>1.4675856753958749E-5</v>
      </c>
      <c r="AK157" s="10">
        <f>3/24000000*OO[[#This Row],[93 (30JUN1985 12:00:00)-Water Temperature (C)]]*OO[[#This Row],[35]]</f>
        <v>1.3215410188821248E-5</v>
      </c>
      <c r="AL157" s="10">
        <f>3/24000000*OO[[#This Row],[94 (30JUN1985 15:00:00)-Water Temperature (C)]]*OO[[#This Row],[36]]</f>
        <v>1.1659082262018752E-5</v>
      </c>
      <c r="AM157" s="10">
        <f>3/24000000*OO[[#This Row],[95 (30JUN1985 18:00:00)-Water Temperature (C)]]*OO[[#This Row],[37]]</f>
        <v>1.014922449167875E-5</v>
      </c>
      <c r="AN157" s="10">
        <f>3/24000000*OO[[#This Row],[96 (30JUN1985 21:00:00)-Water Temperature (C)]]*OO[[#This Row],[38]]</f>
        <v>8.8808837959187493E-6</v>
      </c>
      <c r="AO157" s="10">
        <f>3/24000000*OO[[#This Row],[97 (01JUL1985 00:00:00)-Water Temperature (C)]]*OO[[#This Row],[39]]</f>
        <v>7.7275570215374993E-6</v>
      </c>
      <c r="AP157" s="10">
        <f>3/24000000*OO[[#This Row],[98 (01JUL1985 03:00:00)-Water Temperature (C)]]*OO[[#This Row],[40]]</f>
        <v>6.8195870829449993E-6</v>
      </c>
      <c r="AQ157" s="10">
        <f>3/24000000*OO[[#This Row],[99 (01JUL1985 06:00:00)-Water Temperature (C)]]*OO[[#This Row],[41]]</f>
        <v>6.0069921793049996E-6</v>
      </c>
      <c r="AR157" s="10">
        <f>3/24000000*OO[[#This Row],[100 (01JUL1985 09:00:00)-Water Temperature (C)]]*OO[[#This Row],[42]]</f>
        <v>5.2571136511749992E-6</v>
      </c>
      <c r="AS157" s="10">
        <f>3/24000000*OO[[#This Row],[101 (01JUL1985 12:00:00)-Water Temperature (C)]]*OO[[#This Row],[43]]</f>
        <v>4.5927246815099995E-6</v>
      </c>
      <c r="AT157" s="10">
        <f>3/24000000*OO[[#This Row],[102 (01JUL1985 15:00:00)-Water Temperature (C)]]*OO[[#This Row],[44]]</f>
        <v>3.9684081877E-6</v>
      </c>
      <c r="AU157" s="10">
        <f>3/24000000*OO[[#This Row],[103 (01JUL1985 18:00:00)-Water Temperature (C)]]*OO[[#This Row],[45]]</f>
        <v>3.3571012117499997E-6</v>
      </c>
      <c r="AV157" s="10">
        <f>3/24000000*OO[[#This Row],[104 (01JUL1985 21:00:00)-Water Temperature (C)]]*OO[[#This Row],[46]]</f>
        <v>2.7224183179462495E-6</v>
      </c>
      <c r="AW157" s="10">
        <f>3/24000000*OO[[#This Row],[105 (02JUL1985 00:00:00)-Water Temperature (C)]]*OO[[#This Row],[47]]</f>
        <v>2.0976127480164999E-6</v>
      </c>
      <c r="AX157" s="10">
        <f>3/24000000*OO[[#This Row],[106 (02JUL1985 03:00:00)-Water Temperature (C)]]*OO[[#This Row],[48]]</f>
        <v>1.575772529958375E-6</v>
      </c>
      <c r="AY157" s="10">
        <f>3/24000000*OO[[#This Row],[107 (02JUL1985 06:00:00)-Water Temperature (C)]]*OO[[#This Row],[49]]</f>
        <v>1.1725363287824997E-6</v>
      </c>
      <c r="AZ157" s="10">
        <f>3/24000000*OO[[#This Row],[108 (02JUL1985 09:00:00)-Water Temperature (C)]]*OO[[#This Row],[50]]</f>
        <v>8.9516792669999992E-7</v>
      </c>
      <c r="BA157" s="10">
        <f>3/24000000*OO[[#This Row],[109 (02JUL1985 12:00:00)-Water Temperature (C)]]*OO[[#This Row],[51]]</f>
        <v>7.1495127309287504E-7</v>
      </c>
      <c r="BB157" s="10">
        <f>3/24000000*OO[[#This Row],[110 (02JUL1985 15:00:00)-Water Temperature (C)]]*OO[[#This Row],[52]]</f>
        <v>5.9323278415162505E-7</v>
      </c>
      <c r="BC157" s="10">
        <f>3/24000000*OO[[#This Row],[111 (02JUL1985 18:00:00)-Water Temperature (C)]]*OO[[#This Row],[53]]</f>
        <v>5.0117980001499996E-7</v>
      </c>
      <c r="BD157" s="10">
        <f>3/24000000*OO[[#This Row],[112 (02JUL1985 21:00:00)-Water Temperature (C)]]*OO[[#This Row],[54]]</f>
        <v>4.3366609774112505E-7</v>
      </c>
      <c r="BE157" s="10">
        <f>3/24000000*OO[[#This Row],[113 (03JUL1985 00:00:00)-Water Temperature (C)]]*OO[[#This Row],[55]]</f>
        <v>3.7790539428599998E-7</v>
      </c>
      <c r="BF157" s="10">
        <f>3/24000000*OO[[#This Row],[114 (03JUL1985 03:00:00)-Water Temperature (C)]]*OO[[#This Row],[56]]</f>
        <v>3.3416214078199998E-7</v>
      </c>
      <c r="BG157" s="10">
        <f>3/24000000*OO[[#This Row],[115 (03JUL1985 06:00:00)-Water Temperature (C)]]*OO[[#This Row],[57]]</f>
        <v>3.0135298435424999E-7</v>
      </c>
      <c r="BH157" s="10">
        <f>3/24000000*OO[[#This Row],[116 (03JUL1985 09:00:00)-Water Temperature (C)]]*OO[[#This Row],[58]]</f>
        <v>2.7596544329969999E-7</v>
      </c>
      <c r="BI157" s="10">
        <f>3/24000000*OO[[#This Row],[117 (03JUL1985 12:00:00)-Water Temperature (C)]]*OO[[#This Row],[59]]</f>
        <v>2.5793626001424998E-7</v>
      </c>
      <c r="BJ157" s="10">
        <f>3/24000000*OO[[#This Row],[118 (03JUL1985 15:00:00)-Water Temperature (C)]]*OO[[#This Row],[60]]</f>
        <v>2.4256803371902493E-7</v>
      </c>
      <c r="BK157" s="10">
        <f>3/24000000*OO[[#This Row],[119 (03JUL1985 18:00:00)-Water Temperature (C)]]*OO[[#This Row],[61]]</f>
        <v>2.2857012594067497E-7</v>
      </c>
      <c r="BL157" s="10">
        <f>3/24000000*OO[[#This Row],[120 (03JUL1985 21:00:00)-Water Temperature (C)]]*OO[[#This Row],[62]]</f>
        <v>2.1881196340937498E-7</v>
      </c>
      <c r="BM157" s="10">
        <f>3/24000000*OO[[#This Row],[121 (04JUL1985 00:00:00)-Water Temperature (C)]]*OO[[#This Row],[63]]</f>
        <v>2.1224307416149999E-7</v>
      </c>
      <c r="BN157" s="10">
        <f>3/24000000*OO[[#This Row],[122 (04JUL1985 03:00:00)-Water Temperature (C)]]*OO[[#This Row],[64]]</f>
        <v>2.1191285957791249E-7</v>
      </c>
      <c r="BO157" s="10">
        <f>3/24000000*OO[[#This Row],[123 (04JUL1985 06:00:00)-Water Temperature (C)]]*OO[[#This Row],[65]]</f>
        <v>2.1032842343824995E-7</v>
      </c>
      <c r="BP157" s="10">
        <f>3/24000000*OO[[#This Row],[124 (04JUL1985 09:00:00)-Water Temperature (C)]]*OO[[#This Row],[66]]</f>
        <v>2.0550587813919999E-7</v>
      </c>
      <c r="BQ157" s="10">
        <f>3/24000000*OO[[#This Row],[125 (04JUL1985 12:00:00)-Water Temperature (C)]]*OO[[#This Row],[67]]</f>
        <v>1.9616572827962498E-7</v>
      </c>
      <c r="BR157" s="10">
        <f>3/24000000*OO[[#This Row],[126 (04JUL1985 15:00:00)-Water Temperature (C)]]*OO[[#This Row],[68]]</f>
        <v>1.8540211307689997E-7</v>
      </c>
      <c r="BS157" s="10">
        <f>3/24000000*OO[[#This Row],[127 (04JUL1985 18:00:00)-Water Temperature (C)]]*OO[[#This Row],[69]]</f>
        <v>1.7420896628557497E-7</v>
      </c>
      <c r="BT157" s="10">
        <f>3/24000000*OO[[#This Row],[128 (04JUL1985 21:00:00)-Water Temperature (C)]]*OO[[#This Row],[70]]</f>
        <v>1.6449845163697499E-7</v>
      </c>
      <c r="BU157" s="10">
        <f>3/24000000*OO[[#This Row],[129 (05JUL1985 00:00:00)-Water Temperature (C)]]*OO[[#This Row],[71]]</f>
        <v>1.5549662574089998E-7</v>
      </c>
      <c r="BV157" s="10">
        <f>3/24000000*OO[[#This Row],[130 (05JUL1985 03:00:00)-Water Temperature (C)]]*OO[[#This Row],[72]]</f>
        <v>1.5008011893123748E-7</v>
      </c>
      <c r="BW157" s="10">
        <f>3/24000000*OO[[#This Row],[131 (05JUL1985 06:00:00)-Water Temperature (C)]]*OO[[#This Row],[73]]</f>
        <v>1.4473540439553751E-7</v>
      </c>
      <c r="BX157" s="10">
        <f>3/24000000*OO[[#This Row],[132 (05JUL1985 09:00:00)-Water Temperature (C)]]*OO[[#This Row],[74]]</f>
        <v>1.4001052229400001E-7</v>
      </c>
      <c r="BY157" s="10">
        <f>3/24000000*OO[[#This Row],[133 (05JUL1985 12:00:00)-Water Temperature (C)]]*OO[[#This Row],[75]]</f>
        <v>1.3569668295989999E-7</v>
      </c>
      <c r="BZ157" s="10">
        <f>3/24000000*OO[[#This Row],[134 (05JUL1985 15:00:00)-Water Temperature (C)]]*OO[[#This Row],[76]]</f>
        <v>1.2902717944778748E-7</v>
      </c>
      <c r="CA157" s="10">
        <f>3/24000000*OO[[#This Row],[135 (05JUL1985 18:00:00)-Water Temperature (C)]]*OO[[#This Row],[77]]</f>
        <v>1.2107036459280001E-7</v>
      </c>
      <c r="CB157" s="10">
        <f>3/24000000*OO[[#This Row],[136 (05JUL1985 21:00:00)-Water Temperature (C)]]*OO[[#This Row],[78]]</f>
        <v>1.1326460464814999E-7</v>
      </c>
      <c r="CC157" s="10">
        <f>3/24000000*OO[[#This Row],[137 (06JUL1985 00:00:00)-Water Temperature (C)]]*OO[[#This Row],[79]]</f>
        <v>1.0559136995647499E-7</v>
      </c>
      <c r="CD157" s="10">
        <f>3/24000000*OO[[#This Row],[138 (06JUL1985 03:00:00)-Water Temperature (C)]]*OO[[#This Row],[80]]</f>
        <v>1.000905795285E-7</v>
      </c>
      <c r="CE157" s="10">
        <f>3/24000000*OO[[#This Row],[139 (06JUL1985 06:00:00)-Water Temperature (C)]]*OO[[#This Row],[81]]</f>
        <v>9.5295496456874993E-8</v>
      </c>
      <c r="CF157" s="10">
        <f>3/24000000*OO[[#This Row],[140 (06JUL1985 09:00:00)-Water Temperature (C)]]*OO[[#This Row],[82]]</f>
        <v>9.1201387665712493E-8</v>
      </c>
      <c r="CG157" s="10">
        <f>3/24000000*OO[[#This Row],[141 (06JUL1985 12:00:00)-Water Temperature (C)]]*OO[[#This Row],[83]]</f>
        <v>8.7382436083149996E-8</v>
      </c>
      <c r="CH157" s="10">
        <f>3/24000000*OO[[#This Row],[142 (06JUL1985 15:00:00)-Water Temperature (C)]]*OO[[#This Row],[84]]</f>
        <v>8.3133465562875006E-8</v>
      </c>
      <c r="CI157" s="10">
        <f>3/24000000*OO[[#This Row],[143 (06JUL1985 18:00:00)-Water Temperature (C)]]*OO[[#This Row],[85]]</f>
        <v>7.8534842577824996E-8</v>
      </c>
      <c r="CJ157" s="10">
        <f>3/24000000*OO[[#This Row],[144 (06JUL1985 21:00:00)-Water Temperature (C)]]*OO[[#This Row],[86]]</f>
        <v>7.4617834555199994E-8</v>
      </c>
      <c r="CK157" s="10">
        <f>3/24000000*OO[[#This Row],[145 (07JUL1985 00:00:00)-Water Temperature (C)]]*OO[[#This Row],[87]]</f>
        <v>7.0897753095312496E-8</v>
      </c>
      <c r="CL157" s="10">
        <f>3/24000000*OO[[#This Row],[146 (07JUL1985 03:00:00)-Water Temperature (C)]]*OO[[#This Row],[88]]</f>
        <v>6.8823868015199999E-8</v>
      </c>
      <c r="CM157" s="10">
        <f>3/24000000*OO[[#This Row],[147 (07JUL1985 06:00:00)-Water Temperature (C)]]*OO[[#This Row],[89]]</f>
        <v>6.5880758362387497E-8</v>
      </c>
      <c r="CN157" s="10">
        <f>3/24000000*OO[[#This Row],[148 (07JUL1985 09:00:00)-Water Temperature (C)]]*OO[[#This Row],[90]]</f>
        <v>6.2228261237062499E-8</v>
      </c>
      <c r="CO157" s="10">
        <f>3/24000000*OO[[#This Row],[149 (07JUL1985 12:00:00)-Water Temperature (C)]]*OO[[#This Row],[91]]</f>
        <v>5.896687025655E-8</v>
      </c>
      <c r="CP157" s="10">
        <f>3/24000000*OO[[#This Row],[150 (07JUL1985 15:00:00)-Water Temperature (C)]]*OO[[#This Row],[92]]</f>
        <v>5.6399161940824994E-8</v>
      </c>
      <c r="CQ157" s="10">
        <f>3/24000000*OO[[#This Row],[151 (07JUL1985 18:00:00)-Water Temperature (C)]]*OO[[#This Row],[93]]</f>
        <v>5.3905207534474999E-8</v>
      </c>
      <c r="CR157" s="10">
        <f>3/24000000*OO[[#This Row],[152 (07JUL1985 21:00:00)-Water Temperature (C)]]*OO[[#This Row],[94]]</f>
        <v>5.1653207249249995E-8</v>
      </c>
      <c r="CS157" s="10">
        <f>3/24000000*OO[[#This Row],[153 (08JUL1985 00:00:00)-Water Temperature (C)]]*OO[[#This Row],[95]]</f>
        <v>4.950592375815E-8</v>
      </c>
      <c r="CT157" s="10">
        <f>3/24000000*OO[[#This Row],[154 (08JUL1985 03:00:00)-Water Temperature (C)]]*OO[[#This Row],[96]]</f>
        <v>4.8667555757299994E-8</v>
      </c>
      <c r="CU157" s="10">
        <f>3/24000000*OO[[#This Row],[155 (08JUL1985 06:00:00)-Water Temperature (C)]]*OO[[#This Row],[97]]</f>
        <v>4.8276659834899998E-8</v>
      </c>
      <c r="CV157" s="10">
        <f>3/24000000*OO[[#This Row],[156 (08JUL1985 09:00:00)-Water Temperature (C)]]*OO[[#This Row],[98]]</f>
        <v>4.7519979422575004E-8</v>
      </c>
      <c r="CW157" s="10">
        <f>3/24000000*OO[[#This Row],[157 (08JUL1985 12:00:00)-Water Temperature (C)]]*OO[[#This Row],[99]]</f>
        <v>4.6407569490149994E-8</v>
      </c>
    </row>
    <row r="158" spans="1:101" x14ac:dyDescent="0.35">
      <c r="A158" t="s">
        <v>163</v>
      </c>
      <c r="B158">
        <v>893.39620000000002</v>
      </c>
      <c r="C158" s="10">
        <f>3/24*OO[[#This Row],[59 (26JUN1985 06:00:00)-Water Temperature (C)]]*OO[[#This Row],[1]]/SUM(OO[1])</f>
        <v>0</v>
      </c>
      <c r="D158" s="10">
        <f>3/24*OO[[#This Row],[60 (26JUN1985 09:00:00)-Water Temperature (C)]]*OO[[#This Row],[2]]/SUM(OO[2])</f>
        <v>0</v>
      </c>
      <c r="E158" s="10">
        <f>3/24*OO[[#This Row],[61 (26JUN1985 12:00:00)-Water Temperature (C)]]*OO[[#This Row],[3]]/SUM(OO[3])</f>
        <v>0</v>
      </c>
      <c r="F158" s="10">
        <f>3/24*OO[[#This Row],[62 (26JUN1985 15:00:00)-Water Temperature (C)]]*OO[[#This Row],[4]]/SUM(OO[4])</f>
        <v>0</v>
      </c>
      <c r="G158" s="10">
        <f>3/24*OO[[#This Row],[63 (26JUN1985 18:00:00)-Water Temperature (C)]]*OO[[#This Row],[5]]/SUM(OO[5])</f>
        <v>2.6211217332186485E-38</v>
      </c>
      <c r="H158" s="10">
        <f>3/24*OO[[#This Row],[64 (26JUN1985 21:00:00)-Water Temperature (C)]]*OO[[#This Row],[6]]/SUM(OO[6])</f>
        <v>8.230075420462503E-27</v>
      </c>
      <c r="I158" s="10">
        <f>3/24*OO[[#This Row],[65 (27JUN1985 00:00:00)-Water Temperature (C)]]*OO[[#This Row],[7]]/SUM(OO[7])</f>
        <v>5.9624572832794383E-15</v>
      </c>
      <c r="J158" s="10">
        <f>3/24*OO[[#This Row],[66 (27JUN1985 03:00:00)-Water Temperature (C)]]*OO[[#This Row],[8]]/SUM(OO[8])</f>
        <v>1.0672201489336105E-7</v>
      </c>
      <c r="K158" s="10">
        <f>3/24*OO[[#This Row],[67 (27JUN1985 06:00:00)-Water Temperature (C)]]*OO[[#This Row],[9]]/SUM(OO[9])</f>
        <v>8.2174821105791124E-5</v>
      </c>
      <c r="L158" s="10">
        <f>3/24*OO[[#This Row],[68 (27JUN1985 09:00:00)-Water Temperature (C)]]*OO[[#This Row],[10]]/SUM(OO[10])</f>
        <v>3.9285402419259067E-3</v>
      </c>
      <c r="M158" s="10">
        <f>3/24*OO[[#This Row],[69 (27JUN1985 12:00:00)-Water Temperature (C)]]*OO[[#This Row],[11]]/SUM(OO[11])</f>
        <v>3.2664088564367005E-2</v>
      </c>
      <c r="N158" s="10">
        <f>3/24*OO[[#This Row],[70 (27JUN1985 15:00:00)-Water Temperature (C)]]*OO[[#This Row],[12]]/SUM(OO[12])</f>
        <v>7.6110987048815443E-2</v>
      </c>
      <c r="O158" s="10">
        <f>3/24*OO[[#This Row],[71 (27JUN1985 18:00:00)-Water Temperature (C)]]*OO[[#This Row],[13]]/SUM(OO[13])</f>
        <v>6.902644416192337E-2</v>
      </c>
      <c r="P158" s="10">
        <f>3/24*OO[[#This Row],[72 (27JUN1985 21:00:00)-Water Temperature (C)]]*OO[[#This Row],[14]]/SUM(OO[14])</f>
        <v>3.0404918475560882E-2</v>
      </c>
      <c r="Q158" s="10">
        <f>3/24*OO[[#This Row],[73 (28JUN1985 00:00:00)-Water Temperature (C)]]*OO[[#This Row],[15]]/SUM(OO[15])</f>
        <v>7.8805858829212264E-3</v>
      </c>
      <c r="R158" s="10">
        <f>3/24*OO[[#This Row],[74 (28JUN1985 03:00:00)-Water Temperature (C)]]*OO[[#This Row],[16]]/SUM(OO[16])</f>
        <v>1.4653768991061808E-3</v>
      </c>
      <c r="S158" s="10">
        <f>3/24*OO[[#This Row],[75 (28JUN1985 06:00:00)-Water Temperature (C)]]*OO[[#This Row],[17]]/SUM(OO[17])</f>
        <v>2.4524666671121999E-4</v>
      </c>
      <c r="T158" s="10">
        <f>3/24*OO[[#This Row],[76 (28JUN1985 09:00:00)-Water Temperature (C)]]*OO[[#This Row],[18]]/SUM(OO[18])</f>
        <v>7.1792124539506101E-5</v>
      </c>
      <c r="U158" s="10">
        <f>3/24*OO[[#This Row],[77 (28JUN1985 12:00:00)-Water Temperature (C)]]*OO[[#This Row],[19]]/SUM(OO[19])</f>
        <v>5.2671077960862718E-5</v>
      </c>
      <c r="V158" s="10">
        <f>3/24000000*OO[[#This Row],[78 (28JUN1985 15:00:00)-Water Temperature (C)]]*OO[[#This Row],[20]]</f>
        <v>5.2945788606662491E-5</v>
      </c>
      <c r="W158" s="10">
        <f>3/24000000*OO[[#This Row],[79 (28JUN1985 18:00:00)-Water Temperature (C)]]*OO[[#This Row],[21]]</f>
        <v>5.3127727007174996E-5</v>
      </c>
      <c r="X158" s="10">
        <f>3/24000000*OO[[#This Row],[80 (28JUN1985 21:00:00)-Water Temperature (C)]]*OO[[#This Row],[22]]</f>
        <v>5.0549637533949996E-5</v>
      </c>
      <c r="Y158" s="10">
        <f>3/24000000*OO[[#This Row],[81 (29JUN1985 00:00:00)-Water Temperature (C)]]*OO[[#This Row],[23]]</f>
        <v>4.5940665634737498E-5</v>
      </c>
      <c r="Z158" s="10">
        <f>3/24000000*OO[[#This Row],[82 (29JUN1985 03:00:00)-Water Temperature (C)]]*OO[[#This Row],[24]]</f>
        <v>4.1319791100000004E-5</v>
      </c>
      <c r="AA158" s="10">
        <f>3/24000000*OO[[#This Row],[83 (29JUN1985 06:00:00)-Water Temperature (C)]]*OO[[#This Row],[25]]</f>
        <v>3.6097662814874997E-5</v>
      </c>
      <c r="AB158" s="10">
        <f>3/24000000*OO[[#This Row],[84 (29JUN1985 09:00:00)-Water Temperature (C)]]*OO[[#This Row],[26]]</f>
        <v>3.22699525008E-5</v>
      </c>
      <c r="AC158" s="10">
        <f>3/24000000*OO[[#This Row],[85 (29JUN1985 12:00:00)-Water Temperature (C)]]*OO[[#This Row],[27]]</f>
        <v>2.8757469227699999E-5</v>
      </c>
      <c r="AD158" s="10">
        <f>3/24000000*OO[[#This Row],[86 (29JUN1985 15:00:00)-Water Temperature (C)]]*OO[[#This Row],[28]]</f>
        <v>2.5311056375249997E-5</v>
      </c>
      <c r="AE158" s="10">
        <f>3/24000000*OO[[#This Row],[88 (29JUN1985 21:00:00)-Water Temperature (C)]]*OO[[#This Row],[30]]</f>
        <v>1.96752094079575E-5</v>
      </c>
      <c r="AF158" s="10">
        <f>3/24000000*OO[[#This Row],[88 (29JUN1985 21:00:00)-Water Temperature (C)]]*OO[[#This Row],[30]]</f>
        <v>1.96752094079575E-5</v>
      </c>
      <c r="AG158" s="10">
        <f>3/24000000*OO[[#This Row],[89 (30JUN1985 00:00:00)-Water Temperature (C)]]*OO[[#This Row],[31]]</f>
        <v>1.72795953606175E-5</v>
      </c>
      <c r="AH158" s="10">
        <f>3/24000000*OO[[#This Row],[90 (30JUN1985 03:00:00)-Water Temperature (C)]]*OO[[#This Row],[32]]</f>
        <v>1.5618230315368751E-5</v>
      </c>
      <c r="AI158" s="10">
        <f>3/24000000*OO[[#This Row],[91 (30JUN1985 06:00:00)-Water Temperature (C)]]*OO[[#This Row],[33]]</f>
        <v>1.4109641759324998E-5</v>
      </c>
      <c r="AJ158" s="10">
        <f>3/24000000*OO[[#This Row],[92 (30JUN1985 09:00:00)-Water Temperature (C)]]*OO[[#This Row],[34]]</f>
        <v>1.272897263949875E-5</v>
      </c>
      <c r="AK158" s="10">
        <f>3/24000000*OO[[#This Row],[93 (30JUN1985 12:00:00)-Water Temperature (C)]]*OO[[#This Row],[35]]</f>
        <v>1.149216434729E-5</v>
      </c>
      <c r="AL158" s="10">
        <f>3/24000000*OO[[#This Row],[94 (30JUN1985 15:00:00)-Water Temperature (C)]]*OO[[#This Row],[36]]</f>
        <v>1.0175970467700001E-5</v>
      </c>
      <c r="AM158" s="10">
        <f>3/24000000*OO[[#This Row],[95 (30JUN1985 18:00:00)-Water Temperature (C)]]*OO[[#This Row],[37]]</f>
        <v>8.8977349701849979E-6</v>
      </c>
      <c r="AN158" s="10">
        <f>3/24000000*OO[[#This Row],[96 (30JUN1985 21:00:00)-Water Temperature (C)]]*OO[[#This Row],[38]]</f>
        <v>7.8279653266000001E-6</v>
      </c>
      <c r="AO158" s="10">
        <f>3/24000000*OO[[#This Row],[97 (01JUL1985 00:00:00)-Water Temperature (C)]]*OO[[#This Row],[39]]</f>
        <v>6.8549228737299989E-6</v>
      </c>
      <c r="AP158" s="10">
        <f>3/24000000*OO[[#This Row],[98 (01JUL1985 03:00:00)-Water Temperature (C)]]*OO[[#This Row],[40]]</f>
        <v>6.0811397801549994E-6</v>
      </c>
      <c r="AQ158" s="10">
        <f>3/24000000*OO[[#This Row],[99 (01JUL1985 06:00:00)-Water Temperature (C)]]*OO[[#This Row],[41]]</f>
        <v>5.3725293738625001E-6</v>
      </c>
      <c r="AR158" s="10">
        <f>3/24000000*OO[[#This Row],[100 (01JUL1985 09:00:00)-Water Temperature (C)]]*OO[[#This Row],[42]]</f>
        <v>4.7067562525287498E-6</v>
      </c>
      <c r="AS158" s="10">
        <f>3/24000000*OO[[#This Row],[101 (01JUL1985 12:00:00)-Water Temperature (C)]]*OO[[#This Row],[43]]</f>
        <v>4.1129558071874998E-6</v>
      </c>
      <c r="AT158" s="10">
        <f>3/24000000*OO[[#This Row],[102 (01JUL1985 15:00:00)-Water Temperature (C)]]*OO[[#This Row],[44]]</f>
        <v>3.5601072617499994E-6</v>
      </c>
      <c r="AU158" s="10">
        <f>3/24000000*OO[[#This Row],[103 (01JUL1985 18:00:00)-Water Temperature (C)]]*OO[[#This Row],[45]]</f>
        <v>3.0225232821299999E-6</v>
      </c>
      <c r="AV158" s="10">
        <f>3/24000000*OO[[#This Row],[104 (01JUL1985 21:00:00)-Water Temperature (C)]]*OO[[#This Row],[46]]</f>
        <v>2.4681005820256252E-6</v>
      </c>
      <c r="AW158" s="10">
        <f>3/24000000*OO[[#This Row],[105 (02JUL1985 00:00:00)-Water Temperature (C)]]*OO[[#This Row],[47]]</f>
        <v>1.9167497326856251E-6</v>
      </c>
      <c r="AX158" s="10">
        <f>3/24000000*OO[[#This Row],[106 (02JUL1985 03:00:00)-Water Temperature (C)]]*OO[[#This Row],[48]]</f>
        <v>1.4482208290619999E-6</v>
      </c>
      <c r="AY158" s="10">
        <f>3/24000000*OO[[#This Row],[107 (02JUL1985 06:00:00)-Water Temperature (C)]]*OO[[#This Row],[49]]</f>
        <v>1.0784878341090001E-6</v>
      </c>
      <c r="AZ158" s="10">
        <f>3/24000000*OO[[#This Row],[108 (02JUL1985 09:00:00)-Water Temperature (C)]]*OO[[#This Row],[50]]</f>
        <v>8.1991999068999999E-7</v>
      </c>
      <c r="BA158" s="10">
        <f>3/24000000*OO[[#This Row],[109 (02JUL1985 12:00:00)-Water Temperature (C)]]*OO[[#This Row],[51]]</f>
        <v>6.5030323878799998E-7</v>
      </c>
      <c r="BB158" s="10">
        <f>3/24000000*OO[[#This Row],[110 (02JUL1985 15:00:00)-Water Temperature (C)]]*OO[[#This Row],[52]]</f>
        <v>5.3590075279537495E-7</v>
      </c>
      <c r="BC158" s="10">
        <f>3/24000000*OO[[#This Row],[111 (02JUL1985 18:00:00)-Water Temperature (C)]]*OO[[#This Row],[53]]</f>
        <v>4.5068495265399994E-7</v>
      </c>
      <c r="BD158" s="10">
        <f>3/24000000*OO[[#This Row],[112 (02JUL1985 21:00:00)-Water Temperature (C)]]*OO[[#This Row],[54]]</f>
        <v>3.8924891844449993E-7</v>
      </c>
      <c r="BE158" s="10">
        <f>3/24000000*OO[[#This Row],[113 (03JUL1985 00:00:00)-Water Temperature (C)]]*OO[[#This Row],[55]]</f>
        <v>3.3946597265625001E-7</v>
      </c>
      <c r="BF158" s="10">
        <f>3/24000000*OO[[#This Row],[114 (03JUL1985 03:00:00)-Water Temperature (C)]]*OO[[#This Row],[56]]</f>
        <v>3.0035699432150001E-7</v>
      </c>
      <c r="BG158" s="10">
        <f>3/24000000*OO[[#This Row],[115 (03JUL1985 06:00:00)-Water Temperature (C)]]*OO[[#This Row],[57]]</f>
        <v>2.7073073526675001E-7</v>
      </c>
      <c r="BH158" s="10">
        <f>3/24000000*OO[[#This Row],[116 (03JUL1985 09:00:00)-Water Temperature (C)]]*OO[[#This Row],[58]]</f>
        <v>2.4739898551224998E-7</v>
      </c>
      <c r="BI158" s="10">
        <f>3/24000000*OO[[#This Row],[117 (03JUL1985 12:00:00)-Water Temperature (C)]]*OO[[#This Row],[59]]</f>
        <v>2.3055080145063749E-7</v>
      </c>
      <c r="BJ158" s="10">
        <f>3/24000000*OO[[#This Row],[118 (03JUL1985 15:00:00)-Water Temperature (C)]]*OO[[#This Row],[60]]</f>
        <v>2.1608386518256247E-7</v>
      </c>
      <c r="BK158" s="10">
        <f>3/24000000*OO[[#This Row],[119 (03JUL1985 18:00:00)-Water Temperature (C)]]*OO[[#This Row],[61]]</f>
        <v>2.03136329355375E-7</v>
      </c>
      <c r="BL158" s="10">
        <f>3/24000000*OO[[#This Row],[120 (03JUL1985 21:00:00)-Water Temperature (C)]]*OO[[#This Row],[62]]</f>
        <v>1.9419386777909997E-7</v>
      </c>
      <c r="BM158" s="10">
        <f>3/24000000*OO[[#This Row],[121 (04JUL1985 00:00:00)-Water Temperature (C)]]*OO[[#This Row],[63]]</f>
        <v>1.884991640769375E-7</v>
      </c>
      <c r="BN158" s="10">
        <f>3/24000000*OO[[#This Row],[122 (04JUL1985 03:00:00)-Water Temperature (C)]]*OO[[#This Row],[64]]</f>
        <v>1.8854395193152499E-7</v>
      </c>
      <c r="BO158" s="10">
        <f>3/24000000*OO[[#This Row],[123 (04JUL1985 06:00:00)-Water Temperature (C)]]*OO[[#This Row],[65]]</f>
        <v>1.8751353529381252E-7</v>
      </c>
      <c r="BP158" s="10">
        <f>3/24000000*OO[[#This Row],[124 (04JUL1985 09:00:00)-Water Temperature (C)]]*OO[[#This Row],[66]]</f>
        <v>1.8341322810239999E-7</v>
      </c>
      <c r="BQ158" s="10">
        <f>3/24000000*OO[[#This Row],[125 (04JUL1985 12:00:00)-Water Temperature (C)]]*OO[[#This Row],[67]]</f>
        <v>1.75034546052025E-7</v>
      </c>
      <c r="BR158" s="10">
        <f>3/24000000*OO[[#This Row],[126 (04JUL1985 15:00:00)-Water Temperature (C)]]*OO[[#This Row],[68]]</f>
        <v>1.652474297298125E-7</v>
      </c>
      <c r="BS158" s="10">
        <f>3/24000000*OO[[#This Row],[127 (04JUL1985 18:00:00)-Water Temperature (C)]]*OO[[#This Row],[69]]</f>
        <v>1.5511864481819998E-7</v>
      </c>
      <c r="BT158" s="10">
        <f>3/24000000*OO[[#This Row],[128 (04JUL1985 21:00:00)-Water Temperature (C)]]*OO[[#This Row],[70]]</f>
        <v>1.4646598527099999E-7</v>
      </c>
      <c r="BU158" s="10">
        <f>3/24000000*OO[[#This Row],[129 (05JUL1985 00:00:00)-Water Temperature (C)]]*OO[[#This Row],[71]]</f>
        <v>1.3862594825289999E-7</v>
      </c>
      <c r="BV158" s="10">
        <f>3/24000000*OO[[#This Row],[130 (05JUL1985 03:00:00)-Water Temperature (C)]]*OO[[#This Row],[72]]</f>
        <v>1.3399330344749999E-7</v>
      </c>
      <c r="BW158" s="10">
        <f>3/24000000*OO[[#This Row],[131 (05JUL1985 06:00:00)-Water Temperature (C)]]*OO[[#This Row],[73]]</f>
        <v>1.2925856620823751E-7</v>
      </c>
      <c r="BX158" s="10">
        <f>3/24000000*OO[[#This Row],[132 (05JUL1985 09:00:00)-Water Temperature (C)]]*OO[[#This Row],[74]]</f>
        <v>1.2495769121272501E-7</v>
      </c>
      <c r="BY158" s="10">
        <f>3/24000000*OO[[#This Row],[133 (05JUL1985 12:00:00)-Water Temperature (C)]]*OO[[#This Row],[75]]</f>
        <v>1.2101851298437498E-7</v>
      </c>
      <c r="BZ158" s="10">
        <f>3/24000000*OO[[#This Row],[134 (05JUL1985 15:00:00)-Water Temperature (C)]]*OO[[#This Row],[76]]</f>
        <v>1.150107343512E-7</v>
      </c>
      <c r="CA158" s="10">
        <f>3/24000000*OO[[#This Row],[135 (05JUL1985 18:00:00)-Water Temperature (C)]]*OO[[#This Row],[77]]</f>
        <v>1.0792217670312501E-7</v>
      </c>
      <c r="CB158" s="10">
        <f>3/24000000*OO[[#This Row],[136 (05JUL1985 21:00:00)-Water Temperature (C)]]*OO[[#This Row],[78]]</f>
        <v>1.0102623980519999E-7</v>
      </c>
      <c r="CC158" s="10">
        <f>3/24000000*OO[[#This Row],[137 (06JUL1985 00:00:00)-Water Temperature (C)]]*OO[[#This Row],[79]]</f>
        <v>9.4345873330474992E-8</v>
      </c>
      <c r="CD158" s="10">
        <f>3/24000000*OO[[#This Row],[138 (06JUL1985 03:00:00)-Water Temperature (C)]]*OO[[#This Row],[80]]</f>
        <v>8.9552333344374993E-8</v>
      </c>
      <c r="CE158" s="10">
        <f>3/24000000*OO[[#This Row],[139 (06JUL1985 06:00:00)-Water Temperature (C)]]*OO[[#This Row],[81]]</f>
        <v>8.52992179876625E-8</v>
      </c>
      <c r="CF158" s="10">
        <f>3/24000000*OO[[#This Row],[140 (06JUL1985 09:00:00)-Water Temperature (C)]]*OO[[#This Row],[82]]</f>
        <v>8.1570994381125004E-8</v>
      </c>
      <c r="CG158" s="10">
        <f>3/24000000*OO[[#This Row],[141 (06JUL1985 12:00:00)-Water Temperature (C)]]*OO[[#This Row],[83]]</f>
        <v>7.802018266697499E-8</v>
      </c>
      <c r="CH158" s="10">
        <f>3/24000000*OO[[#This Row],[142 (06JUL1985 15:00:00)-Water Temperature (C)]]*OO[[#This Row],[84]]</f>
        <v>7.4082432382225E-8</v>
      </c>
      <c r="CI158" s="10">
        <f>3/24000000*OO[[#This Row],[143 (06JUL1985 18:00:00)-Water Temperature (C)]]*OO[[#This Row],[85]]</f>
        <v>6.9889328649962497E-8</v>
      </c>
      <c r="CJ158" s="10">
        <f>3/24000000*OO[[#This Row],[144 (06JUL1985 21:00:00)-Water Temperature (C)]]*OO[[#This Row],[86]]</f>
        <v>6.6376419311437507E-8</v>
      </c>
      <c r="CK158" s="10">
        <f>3/24000000*OO[[#This Row],[145 (07JUL1985 00:00:00)-Water Temperature (C)]]*OO[[#This Row],[87]]</f>
        <v>6.3140147455449998E-8</v>
      </c>
      <c r="CL158" s="10">
        <f>3/24000000*OO[[#This Row],[146 (07JUL1985 03:00:00)-Water Temperature (C)]]*OO[[#This Row],[88]]</f>
        <v>6.1388427186799995E-8</v>
      </c>
      <c r="CM158" s="10">
        <f>3/24000000*OO[[#This Row],[147 (07JUL1985 06:00:00)-Water Temperature (C)]]*OO[[#This Row],[89]]</f>
        <v>5.8820393527749988E-8</v>
      </c>
      <c r="CN158" s="10">
        <f>3/24000000*OO[[#This Row],[148 (07JUL1985 09:00:00)-Water Temperature (C)]]*OO[[#This Row],[90]]</f>
        <v>5.5570922234349999E-8</v>
      </c>
      <c r="CO158" s="10">
        <f>3/24000000*OO[[#This Row],[149 (07JUL1985 12:00:00)-Water Temperature (C)]]*OO[[#This Row],[91]]</f>
        <v>5.2553589479999999E-8</v>
      </c>
      <c r="CP158" s="10">
        <f>3/24000000*OO[[#This Row],[150 (07JUL1985 15:00:00)-Water Temperature (C)]]*OO[[#This Row],[92]]</f>
        <v>5.021832928875E-8</v>
      </c>
      <c r="CQ158" s="10">
        <f>3/24000000*OO[[#This Row],[151 (07JUL1985 18:00:00)-Water Temperature (C)]]*OO[[#This Row],[93]]</f>
        <v>4.7955135153387497E-8</v>
      </c>
      <c r="CR158" s="10">
        <f>3/24000000*OO[[#This Row],[152 (07JUL1985 21:00:00)-Water Temperature (C)]]*OO[[#This Row],[94]]</f>
        <v>4.5944132288999999E-8</v>
      </c>
      <c r="CS158" s="10">
        <f>3/24000000*OO[[#This Row],[153 (08JUL1985 00:00:00)-Water Temperature (C)]]*OO[[#This Row],[95]]</f>
        <v>4.4082166722299998E-8</v>
      </c>
      <c r="CT158" s="10">
        <f>3/24000000*OO[[#This Row],[154 (08JUL1985 03:00:00)-Water Temperature (C)]]*OO[[#This Row],[96]]</f>
        <v>4.3396218428237501E-8</v>
      </c>
      <c r="CU158" s="10">
        <f>3/24000000*OO[[#This Row],[155 (08JUL1985 06:00:00)-Water Temperature (C)]]*OO[[#This Row],[97]]</f>
        <v>4.3063945106174998E-8</v>
      </c>
      <c r="CV158" s="10">
        <f>3/24000000*OO[[#This Row],[156 (08JUL1985 09:00:00)-Water Temperature (C)]]*OO[[#This Row],[98]]</f>
        <v>4.2387976452424988E-8</v>
      </c>
      <c r="CW158" s="10">
        <f>3/24000000*OO[[#This Row],[157 (08JUL1985 12:00:00)-Water Temperature (C)]]*OO[[#This Row],[99]]</f>
        <v>4.1379409723124995E-8</v>
      </c>
    </row>
    <row r="159" spans="1:101" x14ac:dyDescent="0.35">
      <c r="A159" t="s">
        <v>164</v>
      </c>
      <c r="B159">
        <v>810.59730000000002</v>
      </c>
      <c r="C159" s="10">
        <f>3/24*OO[[#This Row],[59 (26JUN1985 06:00:00)-Water Temperature (C)]]*OO[[#This Row],[1]]/SUM(OO[1])</f>
        <v>0</v>
      </c>
      <c r="D159" s="10">
        <f>3/24*OO[[#This Row],[60 (26JUN1985 09:00:00)-Water Temperature (C)]]*OO[[#This Row],[2]]/SUM(OO[2])</f>
        <v>0</v>
      </c>
      <c r="E159" s="10">
        <f>3/24*OO[[#This Row],[61 (26JUN1985 12:00:00)-Water Temperature (C)]]*OO[[#This Row],[3]]/SUM(OO[3])</f>
        <v>0</v>
      </c>
      <c r="F159" s="10">
        <f>3/24*OO[[#This Row],[62 (26JUN1985 15:00:00)-Water Temperature (C)]]*OO[[#This Row],[4]]/SUM(OO[4])</f>
        <v>0</v>
      </c>
      <c r="G159" s="10">
        <f>3/24*OO[[#This Row],[63 (26JUN1985 18:00:00)-Water Temperature (C)]]*OO[[#This Row],[5]]/SUM(OO[5])</f>
        <v>4.5670189278468277E-39</v>
      </c>
      <c r="H159" s="10">
        <f>3/24*OO[[#This Row],[64 (26JUN1985 21:00:00)-Water Temperature (C)]]*OO[[#This Row],[6]]/SUM(OO[6])</f>
        <v>1.5615901251178234E-27</v>
      </c>
      <c r="I159" s="10">
        <f>3/24*OO[[#This Row],[65 (27JUN1985 00:00:00)-Water Temperature (C)]]*OO[[#This Row],[7]]/SUM(OO[7])</f>
        <v>1.1899492328324507E-15</v>
      </c>
      <c r="J159" s="10">
        <f>3/24*OO[[#This Row],[66 (27JUN1985 03:00:00)-Water Temperature (C)]]*OO[[#This Row],[8]]/SUM(OO[8])</f>
        <v>5.9100474594149023E-8</v>
      </c>
      <c r="K159" s="10">
        <f>3/24*OO[[#This Row],[67 (27JUN1985 06:00:00)-Water Temperature (C)]]*OO[[#This Row],[9]]/SUM(OO[9])</f>
        <v>5.7477979705757572E-5</v>
      </c>
      <c r="L159" s="10">
        <f>3/24*OO[[#This Row],[68 (27JUN1985 09:00:00)-Water Temperature (C)]]*OO[[#This Row],[10]]/SUM(OO[10])</f>
        <v>3.1569443335814859E-3</v>
      </c>
      <c r="M159" s="10">
        <f>3/24*OO[[#This Row],[69 (27JUN1985 12:00:00)-Water Temperature (C)]]*OO[[#This Row],[11]]/SUM(OO[11])</f>
        <v>2.9089662717424514E-2</v>
      </c>
      <c r="N159" s="10">
        <f>3/24*OO[[#This Row],[70 (27JUN1985 15:00:00)-Water Temperature (C)]]*OO[[#This Row],[12]]/SUM(OO[12])</f>
        <v>7.3520184222533938E-2</v>
      </c>
      <c r="O159" s="10">
        <f>3/24*OO[[#This Row],[71 (27JUN1985 18:00:00)-Water Temperature (C)]]*OO[[#This Row],[13]]/SUM(OO[13])</f>
        <v>7.1199442294322804E-2</v>
      </c>
      <c r="P159" s="10">
        <f>3/24*OO[[#This Row],[72 (27JUN1985 21:00:00)-Water Temperature (C)]]*OO[[#This Row],[14]]/SUM(OO[14])</f>
        <v>3.3093970962541568E-2</v>
      </c>
      <c r="Q159" s="10">
        <f>3/24*OO[[#This Row],[73 (28JUN1985 00:00:00)-Water Temperature (C)]]*OO[[#This Row],[15]]/SUM(OO[15])</f>
        <v>8.9369252981626891E-3</v>
      </c>
      <c r="R159" s="10">
        <f>3/24*OO[[#This Row],[74 (28JUN1985 03:00:00)-Water Temperature (C)]]*OO[[#This Row],[16]]/SUM(OO[16])</f>
        <v>1.7081882942564864E-3</v>
      </c>
      <c r="S159" s="10">
        <f>3/24*OO[[#This Row],[75 (28JUN1985 06:00:00)-Water Temperature (C)]]*OO[[#This Row],[17]]/SUM(OO[17])</f>
        <v>2.8434757595821814E-4</v>
      </c>
      <c r="T159" s="10">
        <f>3/24*OO[[#This Row],[76 (28JUN1985 09:00:00)-Water Temperature (C)]]*OO[[#This Row],[18]]/SUM(OO[18])</f>
        <v>7.7007676713780162E-5</v>
      </c>
      <c r="U159" s="10">
        <f>3/24*OO[[#This Row],[77 (28JUN1985 12:00:00)-Water Temperature (C)]]*OO[[#This Row],[19]]/SUM(OO[19])</f>
        <v>5.3265576790013726E-5</v>
      </c>
      <c r="V159" s="10">
        <f>3/24000000*OO[[#This Row],[78 (28JUN1985 15:00:00)-Water Temperature (C)]]*OO[[#This Row],[20]]</f>
        <v>5.3112471237637496E-5</v>
      </c>
      <c r="W159" s="10">
        <f>3/24000000*OO[[#This Row],[79 (28JUN1985 18:00:00)-Water Temperature (C)]]*OO[[#This Row],[21]]</f>
        <v>5.3492034411562489E-5</v>
      </c>
      <c r="X159" s="10">
        <f>3/24000000*OO[[#This Row],[80 (28JUN1985 21:00:00)-Water Temperature (C)]]*OO[[#This Row],[22]]</f>
        <v>5.1240970368E-5</v>
      </c>
      <c r="Y159" s="10">
        <f>3/24000000*OO[[#This Row],[81 (29JUN1985 00:00:00)-Water Temperature (C)]]*OO[[#This Row],[23]]</f>
        <v>4.6816165643674999E-5</v>
      </c>
      <c r="Z159" s="10">
        <f>3/24000000*OO[[#This Row],[82 (29JUN1985 03:00:00)-Water Temperature (C)]]*OO[[#This Row],[24]]</f>
        <v>4.2263676670412498E-5</v>
      </c>
      <c r="AA159" s="10">
        <f>3/24000000*OO[[#This Row],[83 (29JUN1985 06:00:00)-Water Temperature (C)]]*OO[[#This Row],[25]]</f>
        <v>3.6990610151875005E-5</v>
      </c>
      <c r="AB159" s="10">
        <f>3/24000000*OO[[#This Row],[84 (29JUN1985 09:00:00)-Water Temperature (C)]]*OO[[#This Row],[26]]</f>
        <v>3.3093413940599994E-5</v>
      </c>
      <c r="AC159" s="10">
        <f>3/24000000*OO[[#This Row],[85 (29JUN1985 12:00:00)-Water Temperature (C)]]*OO[[#This Row],[27]]</f>
        <v>2.9510539531200001E-5</v>
      </c>
      <c r="AD159" s="10">
        <f>3/24000000*OO[[#This Row],[86 (29JUN1985 15:00:00)-Water Temperature (C)]]*OO[[#This Row],[28]]</f>
        <v>2.5963297453009999E-5</v>
      </c>
      <c r="AE159" s="10">
        <f>3/24000000*OO[[#This Row],[88 (29JUN1985 21:00:00)-Water Temperature (C)]]*OO[[#This Row],[30]]</f>
        <v>2.0213564996199997E-5</v>
      </c>
      <c r="AF159" s="10">
        <f>3/24000000*OO[[#This Row],[88 (29JUN1985 21:00:00)-Water Temperature (C)]]*OO[[#This Row],[30]]</f>
        <v>2.0213564996199997E-5</v>
      </c>
      <c r="AG159" s="10">
        <f>3/24000000*OO[[#This Row],[89 (30JUN1985 00:00:00)-Water Temperature (C)]]*OO[[#This Row],[31]]</f>
        <v>1.7786750879700003E-5</v>
      </c>
      <c r="AH159" s="10">
        <f>3/24000000*OO[[#This Row],[90 (30JUN1985 03:00:00)-Water Temperature (C)]]*OO[[#This Row],[32]]</f>
        <v>1.6100608214648748E-5</v>
      </c>
      <c r="AI159" s="10">
        <f>3/24000000*OO[[#This Row],[91 (30JUN1985 06:00:00)-Water Temperature (C)]]*OO[[#This Row],[33]]</f>
        <v>1.4568838813124998E-5</v>
      </c>
      <c r="AJ159" s="10">
        <f>3/24000000*OO[[#This Row],[92 (30JUN1985 09:00:00)-Water Temperature (C)]]*OO[[#This Row],[34]]</f>
        <v>1.314842750155875E-5</v>
      </c>
      <c r="AK159" s="10">
        <f>3/24000000*OO[[#This Row],[93 (30JUN1985 12:00:00)-Water Temperature (C)]]*OO[[#This Row],[35]]</f>
        <v>1.1870898321656252E-5</v>
      </c>
      <c r="AL159" s="10">
        <f>3/24000000*OO[[#This Row],[94 (30JUN1985 15:00:00)-Water Temperature (C)]]*OO[[#This Row],[36]]</f>
        <v>1.049957346288125E-5</v>
      </c>
      <c r="AM159" s="10">
        <f>3/24000000*OO[[#This Row],[95 (30JUN1985 18:00:00)-Water Temperature (C)]]*OO[[#This Row],[37]]</f>
        <v>9.174353038386252E-6</v>
      </c>
      <c r="AN159" s="10">
        <f>3/24000000*OO[[#This Row],[96 (30JUN1985 21:00:00)-Water Temperature (C)]]*OO[[#This Row],[38]]</f>
        <v>8.0721349880900011E-6</v>
      </c>
      <c r="AO159" s="10">
        <f>3/24000000*OO[[#This Row],[97 (01JUL1985 00:00:00)-Water Temperature (C)]]*OO[[#This Row],[39]]</f>
        <v>7.0778193465375007E-6</v>
      </c>
      <c r="AP159" s="10">
        <f>3/24000000*OO[[#This Row],[98 (01JUL1985 03:00:00)-Water Temperature (C)]]*OO[[#This Row],[40]]</f>
        <v>6.2838806049099985E-6</v>
      </c>
      <c r="AQ159" s="10">
        <f>3/24000000*OO[[#This Row],[99 (01JUL1985 06:00:00)-Water Temperature (C)]]*OO[[#This Row],[41]]</f>
        <v>5.5523185405812502E-6</v>
      </c>
      <c r="AR159" s="10">
        <f>3/24000000*OO[[#This Row],[100 (01JUL1985 09:00:00)-Water Temperature (C)]]*OO[[#This Row],[42]]</f>
        <v>4.8635047572425008E-6</v>
      </c>
      <c r="AS159" s="10">
        <f>3/24000000*OO[[#This Row],[101 (01JUL1985 12:00:00)-Water Temperature (C)]]*OO[[#This Row],[43]]</f>
        <v>4.2460313864849999E-6</v>
      </c>
      <c r="AT159" s="10">
        <f>3/24000000*OO[[#This Row],[102 (01JUL1985 15:00:00)-Water Temperature (C)]]*OO[[#This Row],[44]]</f>
        <v>3.6772883268299997E-6</v>
      </c>
      <c r="AU159" s="10">
        <f>3/24000000*OO[[#This Row],[103 (01JUL1985 18:00:00)-Water Temperature (C)]]*OO[[#This Row],[45]]</f>
        <v>3.1292606763624995E-6</v>
      </c>
      <c r="AV159" s="10">
        <f>3/24000000*OO[[#This Row],[104 (01JUL1985 21:00:00)-Water Temperature (C)]]*OO[[#This Row],[46]]</f>
        <v>2.5690744634784998E-6</v>
      </c>
      <c r="AW159" s="10">
        <f>3/24000000*OO[[#This Row],[105 (02JUL1985 00:00:00)-Water Temperature (C)]]*OO[[#This Row],[47]]</f>
        <v>2.008679619843E-6</v>
      </c>
      <c r="AX159" s="10">
        <f>3/24000000*OO[[#This Row],[106 (02JUL1985 03:00:00)-Water Temperature (C)]]*OO[[#This Row],[48]]</f>
        <v>1.5256911855624999E-6</v>
      </c>
      <c r="AY159" s="10">
        <f>3/24000000*OO[[#This Row],[107 (02JUL1985 06:00:00)-Water Temperature (C)]]*OO[[#This Row],[49]]</f>
        <v>1.1373120367244998E-6</v>
      </c>
      <c r="AZ159" s="10">
        <f>3/24000000*OO[[#This Row],[108 (02JUL1985 09:00:00)-Water Temperature (C)]]*OO[[#This Row],[50]]</f>
        <v>8.616878122623749E-7</v>
      </c>
      <c r="BA159" s="10">
        <f>3/24000000*OO[[#This Row],[109 (02JUL1985 12:00:00)-Water Temperature (C)]]*OO[[#This Row],[51]]</f>
        <v>6.7913415955000001E-7</v>
      </c>
      <c r="BB159" s="10">
        <f>3/24000000*OO[[#This Row],[110 (02JUL1985 15:00:00)-Water Temperature (C)]]*OO[[#This Row],[52]]</f>
        <v>5.5610820281049995E-7</v>
      </c>
      <c r="BC159" s="10">
        <f>3/24000000*OO[[#This Row],[111 (02JUL1985 18:00:00)-Water Temperature (C)]]*OO[[#This Row],[53]]</f>
        <v>4.6558925039262487E-7</v>
      </c>
      <c r="BD159" s="10">
        <f>3/24000000*OO[[#This Row],[112 (02JUL1985 21:00:00)-Water Temperature (C)]]*OO[[#This Row],[54]]</f>
        <v>4.0132677868312494E-7</v>
      </c>
      <c r="BE159" s="10">
        <f>3/24000000*OO[[#This Row],[113 (03JUL1985 00:00:00)-Water Temperature (C)]]*OO[[#This Row],[55]]</f>
        <v>3.5018928041600003E-7</v>
      </c>
      <c r="BF159" s="10">
        <f>3/24000000*OO[[#This Row],[114 (03JUL1985 03:00:00)-Water Temperature (C)]]*OO[[#This Row],[56]]</f>
        <v>3.1007042157299996E-7</v>
      </c>
      <c r="BG159" s="10">
        <f>3/24000000*OO[[#This Row],[115 (03JUL1985 06:00:00)-Water Temperature (C)]]*OO[[#This Row],[57]]</f>
        <v>2.7936054805672496E-7</v>
      </c>
      <c r="BH159" s="10">
        <f>3/24000000*OO[[#This Row],[116 (03JUL1985 09:00:00)-Water Temperature (C)]]*OO[[#This Row],[58]]</f>
        <v>2.5482307719993751E-7</v>
      </c>
      <c r="BI159" s="10">
        <f>3/24000000*OO[[#This Row],[117 (03JUL1985 12:00:00)-Water Temperature (C)]]*OO[[#This Row],[59]]</f>
        <v>2.3684136893834999E-7</v>
      </c>
      <c r="BJ159" s="10">
        <f>3/24000000*OO[[#This Row],[118 (03JUL1985 15:00:00)-Water Temperature (C)]]*OO[[#This Row],[60]]</f>
        <v>2.2127918892609998E-7</v>
      </c>
      <c r="BK159" s="10">
        <f>3/24000000*OO[[#This Row],[119 (03JUL1985 18:00:00)-Water Temperature (C)]]*OO[[#This Row],[61]]</f>
        <v>2.0753533630932498E-7</v>
      </c>
      <c r="BL159" s="10">
        <f>3/24000000*OO[[#This Row],[120 (03JUL1985 21:00:00)-Water Temperature (C)]]*OO[[#This Row],[62]]</f>
        <v>1.9811176191138752E-7</v>
      </c>
      <c r="BM159" s="10">
        <f>3/24000000*OO[[#This Row],[121 (04JUL1985 00:00:00)-Water Temperature (C)]]*OO[[#This Row],[63]]</f>
        <v>1.9238734283279997E-7</v>
      </c>
      <c r="BN159" s="10">
        <f>3/24000000*OO[[#This Row],[122 (04JUL1985 03:00:00)-Water Temperature (C)]]*OO[[#This Row],[64]]</f>
        <v>1.9273824542875E-7</v>
      </c>
      <c r="BO159" s="10">
        <f>3/24000000*OO[[#This Row],[123 (04JUL1985 06:00:00)-Water Temperature (C)]]*OO[[#This Row],[65]]</f>
        <v>1.9199968670207498E-7</v>
      </c>
      <c r="BP159" s="10">
        <f>3/24000000*OO[[#This Row],[124 (04JUL1985 09:00:00)-Water Temperature (C)]]*OO[[#This Row],[66]]</f>
        <v>1.8798883588177502E-7</v>
      </c>
      <c r="BQ159" s="10">
        <f>3/24000000*OO[[#This Row],[125 (04JUL1985 12:00:00)-Water Temperature (C)]]*OO[[#This Row],[67]]</f>
        <v>1.79341849209375E-7</v>
      </c>
      <c r="BR159" s="10">
        <f>3/24000000*OO[[#This Row],[126 (04JUL1985 15:00:00)-Water Temperature (C)]]*OO[[#This Row],[68]]</f>
        <v>1.6913408734451248E-7</v>
      </c>
      <c r="BS159" s="10">
        <f>3/24000000*OO[[#This Row],[127 (04JUL1985 18:00:00)-Water Temperature (C)]]*OO[[#This Row],[69]]</f>
        <v>1.5859601890697499E-7</v>
      </c>
      <c r="BT159" s="10">
        <f>3/24000000*OO[[#This Row],[128 (04JUL1985 21:00:00)-Water Temperature (C)]]*OO[[#This Row],[70]]</f>
        <v>1.4971777547187498E-7</v>
      </c>
      <c r="BU159" s="10">
        <f>3/24000000*OO[[#This Row],[129 (05JUL1985 00:00:00)-Water Temperature (C)]]*OO[[#This Row],[71]]</f>
        <v>1.4184265782374998E-7</v>
      </c>
      <c r="BV159" s="10">
        <f>3/24000000*OO[[#This Row],[130 (05JUL1985 03:00:00)-Water Temperature (C)]]*OO[[#This Row],[72]]</f>
        <v>1.3729336657489999E-7</v>
      </c>
      <c r="BW159" s="10">
        <f>3/24000000*OO[[#This Row],[131 (05JUL1985 06:00:00)-Water Temperature (C)]]*OO[[#This Row],[73]]</f>
        <v>1.3247696032918749E-7</v>
      </c>
      <c r="BX159" s="10">
        <f>3/24000000*OO[[#This Row],[132 (05JUL1985 09:00:00)-Water Temperature (C)]]*OO[[#This Row],[74]]</f>
        <v>1.2801206382031248E-7</v>
      </c>
      <c r="BY159" s="10">
        <f>3/24000000*OO[[#This Row],[133 (05JUL1985 12:00:00)-Water Temperature (C)]]*OO[[#This Row],[75]]</f>
        <v>1.2386702890482498E-7</v>
      </c>
      <c r="BZ159" s="10">
        <f>3/24000000*OO[[#This Row],[134 (05JUL1985 15:00:00)-Water Temperature (C)]]*OO[[#This Row],[76]]</f>
        <v>1.1765094532688748E-7</v>
      </c>
      <c r="CA159" s="10">
        <f>3/24000000*OO[[#This Row],[135 (05JUL1985 18:00:00)-Water Temperature (C)]]*OO[[#This Row],[77]]</f>
        <v>1.1038956909437498E-7</v>
      </c>
      <c r="CB159" s="10">
        <f>3/24000000*OO[[#This Row],[136 (05JUL1985 21:00:00)-Water Temperature (C)]]*OO[[#This Row],[78]]</f>
        <v>1.0338420010662499E-7</v>
      </c>
      <c r="CC159" s="10">
        <f>3/24000000*OO[[#This Row],[137 (06JUL1985 00:00:00)-Water Temperature (C)]]*OO[[#This Row],[79]]</f>
        <v>9.6696594327549975E-8</v>
      </c>
      <c r="CD159" s="10">
        <f>3/24000000*OO[[#This Row],[138 (06JUL1985 03:00:00)-Water Temperature (C)]]*OO[[#This Row],[80]]</f>
        <v>9.1911627142399996E-8</v>
      </c>
      <c r="CE159" s="10">
        <f>3/24000000*OO[[#This Row],[139 (06JUL1985 06:00:00)-Water Temperature (C)]]*OO[[#This Row],[81]]</f>
        <v>8.7586824041699987E-8</v>
      </c>
      <c r="CF159" s="10">
        <f>3/24000000*OO[[#This Row],[140 (06JUL1985 09:00:00)-Water Temperature (C)]]*OO[[#This Row],[82]]</f>
        <v>8.3708643242287502E-8</v>
      </c>
      <c r="CG159" s="10">
        <f>3/24000000*OO[[#This Row],[141 (06JUL1985 12:00:00)-Water Temperature (C)]]*OO[[#This Row],[83]]</f>
        <v>7.9945222599725006E-8</v>
      </c>
      <c r="CH159" s="10">
        <f>3/24000000*OO[[#This Row],[142 (06JUL1985 15:00:00)-Water Temperature (C)]]*OO[[#This Row],[84]]</f>
        <v>7.5771777554099993E-8</v>
      </c>
      <c r="CI159" s="10">
        <f>3/24000000*OO[[#This Row],[143 (06JUL1985 18:00:00)-Water Temperature (C)]]*OO[[#This Row],[85]]</f>
        <v>7.1386940609499997E-8</v>
      </c>
      <c r="CJ159" s="10">
        <f>3/24000000*OO[[#This Row],[144 (06JUL1985 21:00:00)-Water Temperature (C)]]*OO[[#This Row],[86]]</f>
        <v>6.7768021180624997E-8</v>
      </c>
      <c r="CK159" s="10">
        <f>3/24000000*OO[[#This Row],[145 (07JUL1985 00:00:00)-Water Temperature (C)]]*OO[[#This Row],[87]]</f>
        <v>6.4524907629975008E-8</v>
      </c>
      <c r="CL159" s="10">
        <f>3/24000000*OO[[#This Row],[146 (07JUL1985 03:00:00)-Water Temperature (C)]]*OO[[#This Row],[88]]</f>
        <v>6.2830290821549995E-8</v>
      </c>
      <c r="CM159" s="10">
        <f>3/24000000*OO[[#This Row],[147 (07JUL1985 06:00:00)-Water Temperature (C)]]*OO[[#This Row],[89]]</f>
        <v>6.0248161411199992E-8</v>
      </c>
      <c r="CN159" s="10">
        <f>3/24000000*OO[[#This Row],[148 (07JUL1985 09:00:00)-Water Temperature (C)]]*OO[[#This Row],[90]]</f>
        <v>5.69352774925E-8</v>
      </c>
      <c r="CO159" s="10">
        <f>3/24000000*OO[[#This Row],[149 (07JUL1985 12:00:00)-Water Temperature (C)]]*OO[[#This Row],[91]]</f>
        <v>5.3758778581199995E-8</v>
      </c>
      <c r="CP159" s="10">
        <f>3/24000000*OO[[#This Row],[150 (07JUL1985 15:00:00)-Water Temperature (C)]]*OO[[#This Row],[92]]</f>
        <v>5.1321938964750008E-8</v>
      </c>
      <c r="CQ159" s="10">
        <f>3/24000000*OO[[#This Row],[151 (07JUL1985 18:00:00)-Water Temperature (C)]]*OO[[#This Row],[93]]</f>
        <v>4.8966793312149999E-8</v>
      </c>
      <c r="CR159" s="10">
        <f>3/24000000*OO[[#This Row],[152 (07JUL1985 21:00:00)-Water Temperature (C)]]*OO[[#This Row],[94]]</f>
        <v>4.6903267306350002E-8</v>
      </c>
      <c r="CS159" s="10">
        <f>3/24000000*OO[[#This Row],[153 (08JUL1985 00:00:00)-Water Temperature (C)]]*OO[[#This Row],[95]]</f>
        <v>4.5043315923049998E-8</v>
      </c>
      <c r="CT159" s="10">
        <f>3/24000000*OO[[#This Row],[154 (08JUL1985 03:00:00)-Water Temperature (C)]]*OO[[#This Row],[96]]</f>
        <v>4.4406378852862501E-8</v>
      </c>
      <c r="CU159" s="10">
        <f>3/24000000*OO[[#This Row],[155 (08JUL1985 06:00:00)-Water Temperature (C)]]*OO[[#This Row],[97]]</f>
        <v>4.4084034347000001E-8</v>
      </c>
      <c r="CV159" s="10">
        <f>3/24000000*OO[[#This Row],[156 (08JUL1985 09:00:00)-Water Temperature (C)]]*OO[[#This Row],[98]]</f>
        <v>4.3391405242349998E-8</v>
      </c>
      <c r="CW159" s="10">
        <f>3/24000000*OO[[#This Row],[157 (08JUL1985 12:00:00)-Water Temperature (C)]]*OO[[#This Row],[99]]</f>
        <v>4.2343526015999995E-8</v>
      </c>
    </row>
    <row r="160" spans="1:101" x14ac:dyDescent="0.35">
      <c r="A160" t="s">
        <v>165</v>
      </c>
      <c r="B160">
        <v>894.34109999999998</v>
      </c>
      <c r="C160" s="10">
        <f>3/24*OO[[#This Row],[59 (26JUN1985 06:00:00)-Water Temperature (C)]]*OO[[#This Row],[1]]/SUM(OO[1])</f>
        <v>0</v>
      </c>
      <c r="D160" s="10">
        <f>3/24*OO[[#This Row],[60 (26JUN1985 09:00:00)-Water Temperature (C)]]*OO[[#This Row],[2]]/SUM(OO[2])</f>
        <v>0</v>
      </c>
      <c r="E160" s="10">
        <f>3/24*OO[[#This Row],[61 (26JUN1985 12:00:00)-Water Temperature (C)]]*OO[[#This Row],[3]]/SUM(OO[3])</f>
        <v>0</v>
      </c>
      <c r="F160" s="10">
        <f>3/24*OO[[#This Row],[62 (26JUN1985 15:00:00)-Water Temperature (C)]]*OO[[#This Row],[4]]/SUM(OO[4])</f>
        <v>0</v>
      </c>
      <c r="G160" s="10">
        <f>3/24*OO[[#This Row],[63 (26JUN1985 18:00:00)-Water Temperature (C)]]*OO[[#This Row],[5]]/SUM(OO[5])</f>
        <v>8.3726943072936968E-40</v>
      </c>
      <c r="H160" s="10">
        <f>3/24*OO[[#This Row],[64 (26JUN1985 21:00:00)-Water Temperature (C)]]*OO[[#This Row],[6]]/SUM(OO[6])</f>
        <v>3.0269249848690157E-28</v>
      </c>
      <c r="I160" s="10">
        <f>3/24*OO[[#This Row],[65 (27JUN1985 00:00:00)-Water Temperature (C)]]*OO[[#This Row],[7]]/SUM(OO[7])</f>
        <v>2.332566353995E-16</v>
      </c>
      <c r="J160" s="10">
        <f>3/24*OO[[#This Row],[66 (27JUN1985 03:00:00)-Water Temperature (C)]]*OO[[#This Row],[8]]/SUM(OO[8])</f>
        <v>3.5536237590177334E-8</v>
      </c>
      <c r="K160" s="10">
        <f>3/24*OO[[#This Row],[67 (27JUN1985 06:00:00)-Water Temperature (C)]]*OO[[#This Row],[9]]/SUM(OO[9])</f>
        <v>4.5765629758797532E-5</v>
      </c>
      <c r="L160" s="10">
        <f>3/24*OO[[#This Row],[68 (27JUN1985 09:00:00)-Water Temperature (C)]]*OO[[#This Row],[10]]/SUM(OO[10])</f>
        <v>2.9729392840158828E-3</v>
      </c>
      <c r="M160" s="10">
        <f>3/24*OO[[#This Row],[69 (27JUN1985 12:00:00)-Water Temperature (C)]]*OO[[#This Row],[11]]/SUM(OO[11])</f>
        <v>3.1096840765302291E-2</v>
      </c>
      <c r="N160" s="10">
        <f>3/24*OO[[#This Row],[70 (27JUN1985 15:00:00)-Water Temperature (C)]]*OO[[#This Row],[12]]/SUM(OO[12])</f>
        <v>8.7097072170938677E-2</v>
      </c>
      <c r="O160" s="10">
        <f>3/24*OO[[#This Row],[71 (27JUN1985 18:00:00)-Water Temperature (C)]]*OO[[#This Row],[13]]/SUM(OO[13])</f>
        <v>9.1804036726850252E-2</v>
      </c>
      <c r="P160" s="10">
        <f>3/24*OO[[#This Row],[72 (27JUN1985 21:00:00)-Water Temperature (C)]]*OO[[#This Row],[14]]/SUM(OO[14])</f>
        <v>4.5792725825678289E-2</v>
      </c>
      <c r="Q160" s="10">
        <f>3/24*OO[[#This Row],[73 (28JUN1985 00:00:00)-Water Temperature (C)]]*OO[[#This Row],[15]]/SUM(OO[15])</f>
        <v>1.3072258948342708E-2</v>
      </c>
      <c r="R160" s="10">
        <f>3/24*OO[[#This Row],[74 (28JUN1985 03:00:00)-Water Temperature (C)]]*OO[[#This Row],[16]]/SUM(OO[16])</f>
        <v>2.5961622788787555E-3</v>
      </c>
      <c r="S160" s="10">
        <f>3/24*OO[[#This Row],[75 (28JUN1985 06:00:00)-Water Temperature (C)]]*OO[[#This Row],[17]]/SUM(OO[17])</f>
        <v>4.317374369324875E-4</v>
      </c>
      <c r="T160" s="10">
        <f>3/24*OO[[#This Row],[76 (28JUN1985 09:00:00)-Water Temperature (C)]]*OO[[#This Row],[18]]/SUM(OO[18])</f>
        <v>1.0607008651011448E-4</v>
      </c>
      <c r="U160" s="10">
        <f>3/24*OO[[#This Row],[77 (28JUN1985 12:00:00)-Water Temperature (C)]]*OO[[#This Row],[19]]/SUM(OO[19])</f>
        <v>6.7060155852808102E-5</v>
      </c>
      <c r="V160" s="10">
        <f>3/24000000*OO[[#This Row],[78 (28JUN1985 15:00:00)-Water Temperature (C)]]*OO[[#This Row],[20]]</f>
        <v>6.5704478183200007E-5</v>
      </c>
      <c r="W160" s="10">
        <f>3/24000000*OO[[#This Row],[79 (28JUN1985 18:00:00)-Water Temperature (C)]]*OO[[#This Row],[21]]</f>
        <v>6.6275467530937506E-5</v>
      </c>
      <c r="X160" s="10">
        <f>3/24000000*OO[[#This Row],[80 (28JUN1985 21:00:00)-Water Temperature (C)]]*OO[[#This Row],[22]]</f>
        <v>6.3828884049675004E-5</v>
      </c>
      <c r="Y160" s="10">
        <f>3/24000000*OO[[#This Row],[81 (29JUN1985 00:00:00)-Water Temperature (C)]]*OO[[#This Row],[23]]</f>
        <v>5.853356302364999E-5</v>
      </c>
      <c r="Z160" s="10">
        <f>3/24000000*OO[[#This Row],[82 (29JUN1985 03:00:00)-Water Temperature (C)]]*OO[[#This Row],[24]]</f>
        <v>5.2889998089799992E-5</v>
      </c>
      <c r="AA160" s="10">
        <f>3/24000000*OO[[#This Row],[83 (29JUN1985 06:00:00)-Water Temperature (C)]]*OO[[#This Row],[25]]</f>
        <v>4.6212534650950002E-5</v>
      </c>
      <c r="AB160" s="10">
        <f>3/24000000*OO[[#This Row],[84 (29JUN1985 09:00:00)-Water Temperature (C)]]*OO[[#This Row],[26]]</f>
        <v>4.1238488641400001E-5</v>
      </c>
      <c r="AC160" s="10">
        <f>3/24000000*OO[[#This Row],[85 (29JUN1985 12:00:00)-Water Temperature (C)]]*OO[[#This Row],[27]]</f>
        <v>3.6693431444624997E-5</v>
      </c>
      <c r="AD160" s="10">
        <f>3/24000000*OO[[#This Row],[86 (29JUN1985 15:00:00)-Water Temperature (C)]]*OO[[#This Row],[28]]</f>
        <v>3.2167697295999999E-5</v>
      </c>
      <c r="AE160" s="10">
        <f>3/24000000*OO[[#This Row],[88 (29JUN1985 21:00:00)-Water Temperature (C)]]*OO[[#This Row],[30]]</f>
        <v>2.4919002478678751E-5</v>
      </c>
      <c r="AF160" s="10">
        <f>3/24000000*OO[[#This Row],[88 (29JUN1985 21:00:00)-Water Temperature (C)]]*OO[[#This Row],[30]]</f>
        <v>2.4919002478678751E-5</v>
      </c>
      <c r="AG160" s="10">
        <f>3/24000000*OO[[#This Row],[89 (30JUN1985 00:00:00)-Water Temperature (C)]]*OO[[#This Row],[31]]</f>
        <v>2.1923732921171253E-5</v>
      </c>
      <c r="AH160" s="10">
        <f>3/24000000*OO[[#This Row],[90 (30JUN1985 03:00:00)-Water Temperature (C)]]*OO[[#This Row],[32]]</f>
        <v>1.9830329474553747E-5</v>
      </c>
      <c r="AI160" s="10">
        <f>3/24000000*OO[[#This Row],[91 (30JUN1985 06:00:00)-Water Temperature (C)]]*OO[[#This Row],[33]]</f>
        <v>1.7924737358377501E-5</v>
      </c>
      <c r="AJ160" s="10">
        <f>3/24000000*OO[[#This Row],[92 (30JUN1985 09:00:00)-Water Temperature (C)]]*OO[[#This Row],[34]]</f>
        <v>1.6136753120249997E-5</v>
      </c>
      <c r="AK160" s="10">
        <f>3/24000000*OO[[#This Row],[93 (30JUN1985 12:00:00)-Water Temperature (C)]]*OO[[#This Row],[35]]</f>
        <v>1.4522763568831249E-5</v>
      </c>
      <c r="AL160" s="10">
        <f>3/24000000*OO[[#This Row],[94 (30JUN1985 15:00:00)-Water Temperature (C)]]*OO[[#This Row],[36]]</f>
        <v>1.2814047098375001E-5</v>
      </c>
      <c r="AM160" s="10">
        <f>3/24000000*OO[[#This Row],[95 (30JUN1985 18:00:00)-Water Temperature (C)]]*OO[[#This Row],[37]]</f>
        <v>1.117544709675625E-5</v>
      </c>
      <c r="AN160" s="10">
        <f>3/24000000*OO[[#This Row],[96 (30JUN1985 21:00:00)-Water Temperature (C)]]*OO[[#This Row],[38]]</f>
        <v>9.8237254902324991E-6</v>
      </c>
      <c r="AO160" s="10">
        <f>3/24000000*OO[[#This Row],[97 (01JUL1985 00:00:00)-Water Temperature (C)]]*OO[[#This Row],[39]]</f>
        <v>8.6191331132499996E-6</v>
      </c>
      <c r="AP160" s="10">
        <f>3/24000000*OO[[#This Row],[98 (01JUL1985 03:00:00)-Water Temperature (C)]]*OO[[#This Row],[40]]</f>
        <v>7.6556509482725004E-6</v>
      </c>
      <c r="AQ160" s="10">
        <f>3/24000000*OO[[#This Row],[99 (01JUL1985 06:00:00)-Water Temperature (C)]]*OO[[#This Row],[41]]</f>
        <v>6.7590481945524994E-6</v>
      </c>
      <c r="AR160" s="10">
        <f>3/24000000*OO[[#This Row],[100 (01JUL1985 09:00:00)-Water Temperature (C)]]*OO[[#This Row],[42]]</f>
        <v>5.9154411241799994E-6</v>
      </c>
      <c r="AS160" s="10">
        <f>3/24000000*OO[[#This Row],[101 (01JUL1985 12:00:00)-Water Temperature (C)]]*OO[[#This Row],[43]]</f>
        <v>5.1537168932424993E-6</v>
      </c>
      <c r="AT160" s="10">
        <f>3/24000000*OO[[#This Row],[102 (01JUL1985 15:00:00)-Water Temperature (C)]]*OO[[#This Row],[44]]</f>
        <v>4.4618792573549992E-6</v>
      </c>
      <c r="AU160" s="10">
        <f>3/24000000*OO[[#This Row],[103 (01JUL1985 18:00:00)-Water Temperature (C)]]*OO[[#This Row],[45]]</f>
        <v>3.804299752815E-6</v>
      </c>
      <c r="AV160" s="10">
        <f>3/24000000*OO[[#This Row],[104 (01JUL1985 21:00:00)-Water Temperature (C)]]*OO[[#This Row],[46]]</f>
        <v>3.1411139449200002E-6</v>
      </c>
      <c r="AW160" s="10">
        <f>3/24000000*OO[[#This Row],[105 (02JUL1985 00:00:00)-Water Temperature (C)]]*OO[[#This Row],[47]]</f>
        <v>2.475385877448625E-6</v>
      </c>
      <c r="AX160" s="10">
        <f>3/24000000*OO[[#This Row],[106 (02JUL1985 03:00:00)-Water Temperature (C)]]*OO[[#This Row],[48]]</f>
        <v>1.8928045186049998E-6</v>
      </c>
      <c r="AY160" s="10">
        <f>3/24000000*OO[[#This Row],[107 (02JUL1985 06:00:00)-Water Temperature (C)]]*OO[[#This Row],[49]]</f>
        <v>1.4133969584785002E-6</v>
      </c>
      <c r="AZ160" s="10">
        <f>3/24000000*OO[[#This Row],[108 (02JUL1985 09:00:00)-Water Temperature (C)]]*OO[[#This Row],[50]]</f>
        <v>1.0669626272879999E-6</v>
      </c>
      <c r="BA160" s="10">
        <f>3/24000000*OO[[#This Row],[109 (02JUL1985 12:00:00)-Water Temperature (C)]]*OO[[#This Row],[51]]</f>
        <v>8.3459276496900001E-7</v>
      </c>
      <c r="BB160" s="10">
        <f>3/24000000*OO[[#This Row],[110 (02JUL1985 15:00:00)-Water Temperature (C)]]*OO[[#This Row],[52]]</f>
        <v>6.7794681447974992E-7</v>
      </c>
      <c r="BC160" s="10">
        <f>3/24000000*OO[[#This Row],[111 (02JUL1985 18:00:00)-Water Temperature (C)]]*OO[[#This Row],[53]]</f>
        <v>5.6423803112062504E-7</v>
      </c>
      <c r="BD160" s="10">
        <f>3/24000000*OO[[#This Row],[112 (02JUL1985 21:00:00)-Water Temperature (C)]]*OO[[#This Row],[54]]</f>
        <v>4.8506219919999995E-7</v>
      </c>
      <c r="BE160" s="10">
        <f>3/24000000*OO[[#This Row],[113 (03JUL1985 00:00:00)-Water Temperature (C)]]*OO[[#This Row],[55]]</f>
        <v>4.234258866375E-7</v>
      </c>
      <c r="BF160" s="10">
        <f>3/24000000*OO[[#This Row],[114 (03JUL1985 03:00:00)-Water Temperature (C)]]*OO[[#This Row],[56]]</f>
        <v>3.7539317253674995E-7</v>
      </c>
      <c r="BG160" s="10">
        <f>3/24000000*OO[[#This Row],[115 (03JUL1985 06:00:00)-Water Temperature (C)]]*OO[[#This Row],[57]]</f>
        <v>3.3807535107475001E-7</v>
      </c>
      <c r="BH160" s="10">
        <f>3/24000000*OO[[#This Row],[116 (03JUL1985 09:00:00)-Water Temperature (C)]]*OO[[#This Row],[58]]</f>
        <v>3.0775702935999998E-7</v>
      </c>
      <c r="BI160" s="10">
        <f>3/24000000*OO[[#This Row],[117 (03JUL1985 12:00:00)-Water Temperature (C)]]*OO[[#This Row],[59]]</f>
        <v>2.8515267067009997E-7</v>
      </c>
      <c r="BJ160" s="10">
        <f>3/24000000*OO[[#This Row],[118 (03JUL1985 15:00:00)-Water Temperature (C)]]*OO[[#This Row],[60]]</f>
        <v>2.6533445920874998E-7</v>
      </c>
      <c r="BK160" s="10">
        <f>3/24000000*OO[[#This Row],[119 (03JUL1985 18:00:00)-Water Temperature (C)]]*OO[[#This Row],[61]]</f>
        <v>2.480868129295875E-7</v>
      </c>
      <c r="BL160" s="10">
        <f>3/24000000*OO[[#This Row],[120 (03JUL1985 21:00:00)-Water Temperature (C)]]*OO[[#This Row],[62]]</f>
        <v>2.3635997809186248E-7</v>
      </c>
      <c r="BM160" s="10">
        <f>3/24000000*OO[[#This Row],[121 (04JUL1985 00:00:00)-Water Temperature (C)]]*OO[[#This Row],[63]]</f>
        <v>2.29636591601175E-7</v>
      </c>
      <c r="BN160" s="10">
        <f>3/24000000*OO[[#This Row],[122 (04JUL1985 03:00:00)-Water Temperature (C)]]*OO[[#This Row],[64]]</f>
        <v>2.305387366240125E-7</v>
      </c>
      <c r="BO160" s="10">
        <f>3/24000000*OO[[#This Row],[123 (04JUL1985 06:00:00)-Water Temperature (C)]]*OO[[#This Row],[65]]</f>
        <v>2.3007712099068747E-7</v>
      </c>
      <c r="BP160" s="10">
        <f>3/24000000*OO[[#This Row],[124 (04JUL1985 09:00:00)-Water Temperature (C)]]*OO[[#This Row],[66]]</f>
        <v>2.2554523076198749E-7</v>
      </c>
      <c r="BQ160" s="10">
        <f>3/24000000*OO[[#This Row],[125 (04JUL1985 12:00:00)-Water Temperature (C)]]*OO[[#This Row],[67]]</f>
        <v>2.1505813290755001E-7</v>
      </c>
      <c r="BR160" s="10">
        <f>3/24000000*OO[[#This Row],[126 (04JUL1985 15:00:00)-Water Temperature (C)]]*OO[[#This Row],[68]]</f>
        <v>2.0253808284124995E-7</v>
      </c>
      <c r="BS160" s="10">
        <f>3/24000000*OO[[#This Row],[127 (04JUL1985 18:00:00)-Water Temperature (C)]]*OO[[#This Row],[69]]</f>
        <v>1.8962156321939999E-7</v>
      </c>
      <c r="BT160" s="10">
        <f>3/24000000*OO[[#This Row],[128 (04JUL1985 21:00:00)-Water Temperature (C)]]*OO[[#This Row],[70]]</f>
        <v>1.7893282724572499E-7</v>
      </c>
      <c r="BU160" s="10">
        <f>3/24000000*OO[[#This Row],[129 (05JUL1985 00:00:00)-Water Temperature (C)]]*OO[[#This Row],[71]]</f>
        <v>1.6970809792824999E-7</v>
      </c>
      <c r="BV160" s="10">
        <f>3/24000000*OO[[#This Row],[130 (05JUL1985 03:00:00)-Water Temperature (C)]]*OO[[#This Row],[72]]</f>
        <v>1.6457233604096249E-7</v>
      </c>
      <c r="BW160" s="10">
        <f>3/24000000*OO[[#This Row],[131 (05JUL1985 06:00:00)-Water Temperature (C)]]*OO[[#This Row],[73]]</f>
        <v>1.5886724728478747E-7</v>
      </c>
      <c r="BX160" s="10">
        <f>3/24000000*OO[[#This Row],[132 (05JUL1985 09:00:00)-Water Temperature (C)]]*OO[[#This Row],[74]]</f>
        <v>1.5345122958359998E-7</v>
      </c>
      <c r="BY160" s="10">
        <f>3/24000000*OO[[#This Row],[133 (05JUL1985 12:00:00)-Water Temperature (C)]]*OO[[#This Row],[75]]</f>
        <v>1.4829948209595001E-7</v>
      </c>
      <c r="BZ160" s="10">
        <f>3/24000000*OO[[#This Row],[134 (05JUL1985 15:00:00)-Water Temperature (C)]]*OO[[#This Row],[76]]</f>
        <v>1.4070876856584998E-7</v>
      </c>
      <c r="CA160" s="10">
        <f>3/24000000*OO[[#This Row],[135 (05JUL1985 18:00:00)-Water Temperature (C)]]*OO[[#This Row],[77]]</f>
        <v>1.3198747509414999E-7</v>
      </c>
      <c r="CB160" s="10">
        <f>3/24000000*OO[[#This Row],[136 (05JUL1985 21:00:00)-Water Temperature (C)]]*OO[[#This Row],[78]]</f>
        <v>1.2366969277E-7</v>
      </c>
      <c r="CC160" s="10">
        <f>3/24000000*OO[[#This Row],[137 (06JUL1985 00:00:00)-Water Temperature (C)]]*OO[[#This Row],[79]]</f>
        <v>1.1589157377599999E-7</v>
      </c>
      <c r="CD160" s="10">
        <f>3/24000000*OO[[#This Row],[138 (06JUL1985 03:00:00)-Water Temperature (C)]]*OO[[#This Row],[80]]</f>
        <v>1.1037404746760002E-7</v>
      </c>
      <c r="CE160" s="10">
        <f>3/24000000*OO[[#This Row],[139 (06JUL1985 06:00:00)-Water Temperature (C)]]*OO[[#This Row],[81]]</f>
        <v>1.0525502352822498E-7</v>
      </c>
      <c r="CF160" s="10">
        <f>3/24000000*OO[[#This Row],[140 (06JUL1985 09:00:00)-Water Temperature (C)]]*OO[[#This Row],[82]]</f>
        <v>1.0053780042685E-7</v>
      </c>
      <c r="CG160" s="10">
        <f>3/24000000*OO[[#This Row],[141 (06JUL1985 12:00:00)-Water Temperature (C)]]*OO[[#This Row],[83]]</f>
        <v>9.58454915237E-8</v>
      </c>
      <c r="CH160" s="10">
        <f>3/24000000*OO[[#This Row],[142 (06JUL1985 15:00:00)-Water Temperature (C)]]*OO[[#This Row],[84]]</f>
        <v>9.0626142755824988E-8</v>
      </c>
      <c r="CI160" s="10">
        <f>3/24000000*OO[[#This Row],[143 (06JUL1985 18:00:00)-Water Temperature (C)]]*OO[[#This Row],[85]]</f>
        <v>8.5227109059324994E-8</v>
      </c>
      <c r="CJ160" s="10">
        <f>3/24000000*OO[[#This Row],[144 (06JUL1985 21:00:00)-Water Temperature (C)]]*OO[[#This Row],[86]]</f>
        <v>8.0849682757250006E-8</v>
      </c>
      <c r="CK160" s="10">
        <f>3/24000000*OO[[#This Row],[145 (07JUL1985 00:00:00)-Water Temperature (C)]]*OO[[#This Row],[87]]</f>
        <v>7.706362187699999E-8</v>
      </c>
      <c r="CL160" s="10">
        <f>3/24000000*OO[[#This Row],[146 (07JUL1985 03:00:00)-Water Temperature (C)]]*OO[[#This Row],[88]]</f>
        <v>7.5198399389399999E-8</v>
      </c>
      <c r="CM160" s="10">
        <f>3/24000000*OO[[#This Row],[147 (07JUL1985 06:00:00)-Water Temperature (C)]]*OO[[#This Row],[89]]</f>
        <v>7.2158873233649996E-8</v>
      </c>
      <c r="CN160" s="10">
        <f>3/24000000*OO[[#This Row],[148 (07JUL1985 09:00:00)-Water Temperature (C)]]*OO[[#This Row],[90]]</f>
        <v>6.8218741237500002E-8</v>
      </c>
      <c r="CO160" s="10">
        <f>3/24000000*OO[[#This Row],[149 (07JUL1985 12:00:00)-Water Temperature (C)]]*OO[[#This Row],[91]]</f>
        <v>6.4311120211987503E-8</v>
      </c>
      <c r="CP160" s="10">
        <f>3/24000000*OO[[#This Row],[150 (07JUL1985 15:00:00)-Water Temperature (C)]]*OO[[#This Row],[92]]</f>
        <v>6.1315448993824989E-8</v>
      </c>
      <c r="CQ160" s="10">
        <f>3/24000000*OO[[#This Row],[151 (07JUL1985 18:00:00)-Water Temperature (C)]]*OO[[#This Row],[93]]</f>
        <v>5.8435885658724991E-8</v>
      </c>
      <c r="CR160" s="10">
        <f>3/24000000*OO[[#This Row],[152 (07JUL1985 21:00:00)-Water Temperature (C)]]*OO[[#This Row],[94]]</f>
        <v>5.595306289121249E-8</v>
      </c>
      <c r="CS160" s="10">
        <f>3/24000000*OO[[#This Row],[153 (08JUL1985 00:00:00)-Water Temperature (C)]]*OO[[#This Row],[95]]</f>
        <v>5.3792658206750003E-8</v>
      </c>
      <c r="CT160" s="10">
        <f>3/24000000*OO[[#This Row],[154 (08JUL1985 03:00:00)-Water Temperature (C)]]*OO[[#This Row],[96]]</f>
        <v>5.3143992277199996E-8</v>
      </c>
      <c r="CU160" s="10">
        <f>3/24000000*OO[[#This Row],[155 (08JUL1985 06:00:00)-Water Temperature (C)]]*OO[[#This Row],[97]]</f>
        <v>5.2789485863674997E-8</v>
      </c>
      <c r="CV160" s="10">
        <f>3/24000000*OO[[#This Row],[156 (08JUL1985 09:00:00)-Water Temperature (C)]]*OO[[#This Row],[98]]</f>
        <v>5.1957075223199998E-8</v>
      </c>
      <c r="CW160" s="10">
        <f>3/24000000*OO[[#This Row],[157 (08JUL1985 12:00:00)-Water Temperature (C)]]*OO[[#This Row],[99]]</f>
        <v>5.0676255328562501E-8</v>
      </c>
    </row>
    <row r="161" spans="1:101" x14ac:dyDescent="0.35">
      <c r="A161" t="s">
        <v>166</v>
      </c>
      <c r="B161">
        <v>839.02909999999997</v>
      </c>
      <c r="C161" s="10">
        <f>3/24*OO[[#This Row],[59 (26JUN1985 06:00:00)-Water Temperature (C)]]*OO[[#This Row],[1]]/SUM(OO[1])</f>
        <v>0</v>
      </c>
      <c r="D161" s="10">
        <f>3/24*OO[[#This Row],[60 (26JUN1985 09:00:00)-Water Temperature (C)]]*OO[[#This Row],[2]]/SUM(OO[2])</f>
        <v>0</v>
      </c>
      <c r="E161" s="10">
        <f>3/24*OO[[#This Row],[61 (26JUN1985 12:00:00)-Water Temperature (C)]]*OO[[#This Row],[3]]/SUM(OO[3])</f>
        <v>0</v>
      </c>
      <c r="F161" s="10">
        <f>3/24*OO[[#This Row],[62 (26JUN1985 15:00:00)-Water Temperature (C)]]*OO[[#This Row],[4]]/SUM(OO[4])</f>
        <v>0</v>
      </c>
      <c r="G161" s="10">
        <f>3/24*OO[[#This Row],[63 (26JUN1985 18:00:00)-Water Temperature (C)]]*OO[[#This Row],[5]]/SUM(OO[5])</f>
        <v>1.3828909414173161E-40</v>
      </c>
      <c r="H161" s="10">
        <f>3/24*OO[[#This Row],[64 (26JUN1985 21:00:00)-Water Temperature (C)]]*OO[[#This Row],[6]]/SUM(OO[6])</f>
        <v>5.4036742092283517E-29</v>
      </c>
      <c r="I161" s="10">
        <f>3/24*OO[[#This Row],[65 (27JUN1985 00:00:00)-Water Temperature (C)]]*OO[[#This Row],[7]]/SUM(OO[7])</f>
        <v>4.164817272207903E-17</v>
      </c>
      <c r="J161" s="10">
        <f>3/24*OO[[#This Row],[66 (27JUN1985 03:00:00)-Water Temperature (C)]]*OO[[#This Row],[8]]/SUM(OO[8])</f>
        <v>1.6536941503726231E-8</v>
      </c>
      <c r="K161" s="10">
        <f>3/24*OO[[#This Row],[67 (27JUN1985 06:00:00)-Water Temperature (C)]]*OO[[#This Row],[9]]/SUM(OO[9])</f>
        <v>2.882333557979917E-5</v>
      </c>
      <c r="L161" s="10">
        <f>3/24*OO[[#This Row],[68 (27JUN1985 09:00:00)-Water Temperature (C)]]*OO[[#This Row],[10]]/SUM(OO[10])</f>
        <v>2.2163094964235373E-3</v>
      </c>
      <c r="M161" s="10">
        <f>3/24*OO[[#This Row],[69 (27JUN1985 12:00:00)-Water Temperature (C)]]*OO[[#This Row],[11]]/SUM(OO[11])</f>
        <v>2.6209079601434523E-2</v>
      </c>
      <c r="N161" s="10">
        <f>3/24*OO[[#This Row],[70 (27JUN1985 15:00:00)-Water Temperature (C)]]*OO[[#This Row],[12]]/SUM(OO[12])</f>
        <v>8.0847704487970601E-2</v>
      </c>
      <c r="O161" s="10">
        <f>3/24*OO[[#This Row],[71 (27JUN1985 18:00:00)-Water Temperature (C)]]*OO[[#This Row],[13]]/SUM(OO[13])</f>
        <v>9.2102839454819729E-2</v>
      </c>
      <c r="P161" s="10">
        <f>3/24*OO[[#This Row],[72 (27JUN1985 21:00:00)-Water Temperature (C)]]*OO[[#This Row],[14]]/SUM(OO[14])</f>
        <v>4.8936733543992535E-2</v>
      </c>
      <c r="Q161" s="10">
        <f>3/24*OO[[#This Row],[73 (28JUN1985 00:00:00)-Water Temperature (C)]]*OO[[#This Row],[15]]/SUM(OO[15])</f>
        <v>1.4668206663746988E-2</v>
      </c>
      <c r="R161" s="10">
        <f>3/24*OO[[#This Row],[74 (28JUN1985 03:00:00)-Water Temperature (C)]]*OO[[#This Row],[16]]/SUM(OO[16])</f>
        <v>3.0117323891609084E-3</v>
      </c>
      <c r="S161" s="10">
        <f>3/24*OO[[#This Row],[75 (28JUN1985 06:00:00)-Water Temperature (C)]]*OO[[#This Row],[17]]/SUM(OO[17])</f>
        <v>5.0220437894370879E-4</v>
      </c>
      <c r="T161" s="10">
        <f>3/24*OO[[#This Row],[76 (28JUN1985 09:00:00)-Water Temperature (C)]]*OO[[#This Row],[18]]/SUM(OO[18])</f>
        <v>1.1414713376362895E-4</v>
      </c>
      <c r="U161" s="10">
        <f>3/24*OO[[#This Row],[77 (28JUN1985 12:00:00)-Water Temperature (C)]]*OO[[#This Row],[19]]/SUM(OO[19])</f>
        <v>6.6157200961652332E-5</v>
      </c>
      <c r="V161" s="10">
        <f>3/24000000*OO[[#This Row],[78 (28JUN1985 15:00:00)-Water Temperature (C)]]*OO[[#This Row],[20]]</f>
        <v>6.3486724987149993E-5</v>
      </c>
      <c r="W161" s="10">
        <f>3/24000000*OO[[#This Row],[79 (28JUN1985 18:00:00)-Water Temperature (C)]]*OO[[#This Row],[21]]</f>
        <v>6.4020991065562489E-5</v>
      </c>
      <c r="X161" s="10">
        <f>3/24000000*OO[[#This Row],[80 (28JUN1985 21:00:00)-Water Temperature (C)]]*OO[[#This Row],[22]]</f>
        <v>6.1977494826174996E-5</v>
      </c>
      <c r="Y161" s="10">
        <f>3/24000000*OO[[#This Row],[81 (29JUN1985 00:00:00)-Water Temperature (C)]]*OO[[#This Row],[23]]</f>
        <v>5.70860886530625E-5</v>
      </c>
      <c r="Z161" s="10">
        <f>3/24000000*OO[[#This Row],[82 (29JUN1985 03:00:00)-Water Temperature (C)]]*OO[[#This Row],[24]]</f>
        <v>5.1664914544724997E-5</v>
      </c>
      <c r="AA161" s="10">
        <f>3/24000000*OO[[#This Row],[83 (29JUN1985 06:00:00)-Water Temperature (C)]]*OO[[#This Row],[25]]</f>
        <v>4.5111469743624995E-5</v>
      </c>
      <c r="AB161" s="10">
        <f>3/24000000*OO[[#This Row],[84 (29JUN1985 09:00:00)-Water Temperature (C)]]*OO[[#This Row],[26]]</f>
        <v>4.0190556132000002E-5</v>
      </c>
      <c r="AC161" s="10">
        <f>3/24000000*OO[[#This Row],[85 (29JUN1985 12:00:00)-Water Temperature (C)]]*OO[[#This Row],[27]]</f>
        <v>3.5686654048575001E-5</v>
      </c>
      <c r="AD161" s="10">
        <f>3/24000000*OO[[#This Row],[86 (29JUN1985 15:00:00)-Water Temperature (C)]]*OO[[#This Row],[28]]</f>
        <v>3.1188346937662498E-5</v>
      </c>
      <c r="AE161" s="10">
        <f>3/24000000*OO[[#This Row],[88 (29JUN1985 21:00:00)-Water Temperature (C)]]*OO[[#This Row],[30]]</f>
        <v>2.4047511947760001E-5</v>
      </c>
      <c r="AF161" s="10">
        <f>3/24000000*OO[[#This Row],[88 (29JUN1985 21:00:00)-Water Temperature (C)]]*OO[[#This Row],[30]]</f>
        <v>2.4047511947760001E-5</v>
      </c>
      <c r="AG161" s="10">
        <f>3/24000000*OO[[#This Row],[89 (30JUN1985 00:00:00)-Water Temperature (C)]]*OO[[#This Row],[31]]</f>
        <v>2.1173329225352498E-5</v>
      </c>
      <c r="AH161" s="10">
        <f>3/24000000*OO[[#This Row],[90 (30JUN1985 03:00:00)-Water Temperature (C)]]*OO[[#This Row],[32]]</f>
        <v>1.9158121396082499E-5</v>
      </c>
      <c r="AI161" s="10">
        <f>3/24000000*OO[[#This Row],[91 (30JUN1985 06:00:00)-Water Temperature (C)]]*OO[[#This Row],[33]]</f>
        <v>1.7314560885457502E-5</v>
      </c>
      <c r="AJ161" s="10">
        <f>3/24000000*OO[[#This Row],[92 (30JUN1985 09:00:00)-Water Temperature (C)]]*OO[[#This Row],[34]]</f>
        <v>1.55683575031E-5</v>
      </c>
      <c r="AK161" s="10">
        <f>3/24000000*OO[[#This Row],[93 (30JUN1985 12:00:00)-Water Temperature (C)]]*OO[[#This Row],[35]]</f>
        <v>1.3980028383581252E-5</v>
      </c>
      <c r="AL161" s="10">
        <f>3/24000000*OO[[#This Row],[94 (30JUN1985 15:00:00)-Water Temperature (C)]]*OO[[#This Row],[36]]</f>
        <v>1.2306358221817502E-5</v>
      </c>
      <c r="AM161" s="10">
        <f>3/24000000*OO[[#This Row],[95 (30JUN1985 18:00:00)-Water Temperature (C)]]*OO[[#This Row],[37]]</f>
        <v>1.0713767033319998E-5</v>
      </c>
      <c r="AN161" s="10">
        <f>3/24000000*OO[[#This Row],[96 (30JUN1985 21:00:00)-Water Temperature (C)]]*OO[[#This Row],[38]]</f>
        <v>9.4097233163999996E-6</v>
      </c>
      <c r="AO161" s="10">
        <f>3/24000000*OO[[#This Row],[97 (01JUL1985 00:00:00)-Water Temperature (C)]]*OO[[#This Row],[39]]</f>
        <v>8.2602621391387486E-6</v>
      </c>
      <c r="AP161" s="10">
        <f>3/24000000*OO[[#This Row],[98 (01JUL1985 03:00:00)-Water Temperature (C)]]*OO[[#This Row],[40]]</f>
        <v>7.3413206569149996E-6</v>
      </c>
      <c r="AQ161" s="10">
        <f>3/24000000*OO[[#This Row],[99 (01JUL1985 06:00:00)-Water Temperature (C)]]*OO[[#This Row],[41]]</f>
        <v>6.4778685318125E-6</v>
      </c>
      <c r="AR161" s="10">
        <f>3/24000000*OO[[#This Row],[100 (01JUL1985 09:00:00)-Water Temperature (C)]]*OO[[#This Row],[42]]</f>
        <v>5.6673427159199997E-6</v>
      </c>
      <c r="AS161" s="10">
        <f>3/24000000*OO[[#This Row],[101 (01JUL1985 12:00:00)-Water Temperature (C)]]*OO[[#This Row],[43]]</f>
        <v>4.9299945587675001E-6</v>
      </c>
      <c r="AT161" s="10">
        <f>3/24000000*OO[[#This Row],[102 (01JUL1985 15:00:00)-Water Temperature (C)]]*OO[[#This Row],[44]]</f>
        <v>4.2668233875562497E-6</v>
      </c>
      <c r="AU161" s="10">
        <f>3/24000000*OO[[#This Row],[103 (01JUL1985 18:00:00)-Water Temperature (C)]]*OO[[#This Row],[45]]</f>
        <v>3.6436816712275E-6</v>
      </c>
      <c r="AV161" s="10">
        <f>3/24000000*OO[[#This Row],[104 (01JUL1985 21:00:00)-Water Temperature (C)]]*OO[[#This Row],[46]]</f>
        <v>3.0230597845124995E-6</v>
      </c>
      <c r="AW161" s="10">
        <f>3/24000000*OO[[#This Row],[105 (02JUL1985 00:00:00)-Water Temperature (C)]]*OO[[#This Row],[47]]</f>
        <v>2.3992231005618744E-6</v>
      </c>
      <c r="AX161" s="10">
        <f>3/24000000*OO[[#This Row],[106 (02JUL1985 03:00:00)-Water Temperature (C)]]*OO[[#This Row],[48]]</f>
        <v>1.8463335535108746E-6</v>
      </c>
      <c r="AY161" s="10">
        <f>3/24000000*OO[[#This Row],[107 (02JUL1985 06:00:00)-Water Temperature (C)]]*OO[[#This Row],[49]]</f>
        <v>1.3815751421115001E-6</v>
      </c>
      <c r="AZ161" s="10">
        <f>3/24000000*OO[[#This Row],[108 (02JUL1985 09:00:00)-Water Temperature (C)]]*OO[[#This Row],[50]]</f>
        <v>1.0401212291262499E-6</v>
      </c>
      <c r="BA161" s="10">
        <f>3/24000000*OO[[#This Row],[109 (02JUL1985 12:00:00)-Water Temperature (C)]]*OO[[#This Row],[51]]</f>
        <v>8.083511711730001E-7</v>
      </c>
      <c r="BB161" s="10">
        <f>3/24000000*OO[[#This Row],[110 (02JUL1985 15:00:00)-Water Temperature (C)]]*OO[[#This Row],[52]]</f>
        <v>6.5191594882724996E-7</v>
      </c>
      <c r="BC161" s="10">
        <f>3/24000000*OO[[#This Row],[111 (02JUL1985 18:00:00)-Water Temperature (C)]]*OO[[#This Row],[53]]</f>
        <v>5.3957066465362502E-7</v>
      </c>
      <c r="BD161" s="10">
        <f>3/24000000*OO[[#This Row],[112 (02JUL1985 21:00:00)-Water Temperature (C)]]*OO[[#This Row],[54]]</f>
        <v>4.6264268075199998E-7</v>
      </c>
      <c r="BE161" s="10">
        <f>3/24000000*OO[[#This Row],[113 (03JUL1985 00:00:00)-Water Temperature (C)]]*OO[[#This Row],[55]]</f>
        <v>4.0393129736699988E-7</v>
      </c>
      <c r="BF161" s="10">
        <f>3/24000000*OO[[#This Row],[114 (03JUL1985 03:00:00)-Water Temperature (C)]]*OO[[#This Row],[56]]</f>
        <v>3.5860698686999996E-7</v>
      </c>
      <c r="BG161" s="10">
        <f>3/24000000*OO[[#This Row],[115 (03JUL1985 06:00:00)-Water Temperature (C)]]*OO[[#This Row],[57]]</f>
        <v>3.2289333046124995E-7</v>
      </c>
      <c r="BH161" s="10">
        <f>3/24000000*OO[[#This Row],[116 (03JUL1985 09:00:00)-Water Temperature (C)]]*OO[[#This Row],[58]]</f>
        <v>2.9345506061275005E-7</v>
      </c>
      <c r="BI161" s="10">
        <f>3/24000000*OO[[#This Row],[117 (03JUL1985 12:00:00)-Water Temperature (C)]]*OO[[#This Row],[59]]</f>
        <v>2.7117849666525001E-7</v>
      </c>
      <c r="BJ161" s="10">
        <f>3/24000000*OO[[#This Row],[118 (03JUL1985 15:00:00)-Water Temperature (C)]]*OO[[#This Row],[60]]</f>
        <v>2.5139909414812498E-7</v>
      </c>
      <c r="BK161" s="10">
        <f>3/24000000*OO[[#This Row],[119 (03JUL1985 18:00:00)-Water Temperature (C)]]*OO[[#This Row],[61]]</f>
        <v>2.3437059184000003E-7</v>
      </c>
      <c r="BL161" s="10">
        <f>3/24000000*OO[[#This Row],[120 (03JUL1985 21:00:00)-Water Temperature (C)]]*OO[[#This Row],[62]]</f>
        <v>2.2289452878374997E-7</v>
      </c>
      <c r="BM161" s="10">
        <f>3/24000000*OO[[#This Row],[121 (04JUL1985 00:00:00)-Water Temperature (C)]]*OO[[#This Row],[63]]</f>
        <v>2.1662182938959998E-7</v>
      </c>
      <c r="BN161" s="10">
        <f>3/24000000*OO[[#This Row],[122 (04JUL1985 03:00:00)-Water Temperature (C)]]*OO[[#This Row],[64]]</f>
        <v>2.1791776958999999E-7</v>
      </c>
      <c r="BO161" s="10">
        <f>3/24000000*OO[[#This Row],[123 (04JUL1985 06:00:00)-Water Temperature (C)]]*OO[[#This Row],[65]]</f>
        <v>2.1783284935843753E-7</v>
      </c>
      <c r="BP161" s="10">
        <f>3/24000000*OO[[#This Row],[124 (04JUL1985 09:00:00)-Water Temperature (C)]]*OO[[#This Row],[66]]</f>
        <v>2.1379511930741247E-7</v>
      </c>
      <c r="BQ161" s="10">
        <f>3/24000000*OO[[#This Row],[125 (04JUL1985 12:00:00)-Water Temperature (C)]]*OO[[#This Row],[67]]</f>
        <v>2.037588239691375E-7</v>
      </c>
      <c r="BR161" s="10">
        <f>3/24000000*OO[[#This Row],[126 (04JUL1985 15:00:00)-Water Temperature (C)]]*OO[[#This Row],[68]]</f>
        <v>1.9166941051387498E-7</v>
      </c>
      <c r="BS161" s="10">
        <f>3/24000000*OO[[#This Row],[127 (04JUL1985 18:00:00)-Water Temperature (C)]]*OO[[#This Row],[69]]</f>
        <v>1.791783642542E-7</v>
      </c>
      <c r="BT161" s="10">
        <f>3/24000000*OO[[#This Row],[128 (04JUL1985 21:00:00)-Water Temperature (C)]]*OO[[#This Row],[70]]</f>
        <v>1.690037564544375E-7</v>
      </c>
      <c r="BU161" s="10">
        <f>3/24000000*OO[[#This Row],[129 (05JUL1985 00:00:00)-Water Temperature (C)]]*OO[[#This Row],[71]]</f>
        <v>1.6044342076920001E-7</v>
      </c>
      <c r="BV161" s="10">
        <f>3/24000000*OO[[#This Row],[130 (05JUL1985 03:00:00)-Water Temperature (C)]]*OO[[#This Row],[72]]</f>
        <v>1.5587656611449998E-7</v>
      </c>
      <c r="BW161" s="10">
        <f>3/24000000*OO[[#This Row],[131 (05JUL1985 06:00:00)-Water Temperature (C)]]*OO[[#This Row],[73]]</f>
        <v>1.505520794727E-7</v>
      </c>
      <c r="BX161" s="10">
        <f>3/24000000*OO[[#This Row],[132 (05JUL1985 09:00:00)-Water Temperature (C)]]*OO[[#This Row],[74]]</f>
        <v>1.4537948040945E-7</v>
      </c>
      <c r="BY161" s="10">
        <f>3/24000000*OO[[#This Row],[133 (05JUL1985 12:00:00)-Water Temperature (C)]]*OO[[#This Row],[75]]</f>
        <v>1.40342730454325E-7</v>
      </c>
      <c r="BZ161" s="10">
        <f>3/24000000*OO[[#This Row],[134 (05JUL1985 15:00:00)-Water Temperature (C)]]*OO[[#This Row],[76]]</f>
        <v>1.3300757987180001E-7</v>
      </c>
      <c r="CA161" s="10">
        <f>3/24000000*OO[[#This Row],[135 (05JUL1985 18:00:00)-Water Temperature (C)]]*OO[[#This Row],[77]]</f>
        <v>1.2472564452809998E-7</v>
      </c>
      <c r="CB161" s="10">
        <f>3/24000000*OO[[#This Row],[136 (05JUL1985 21:00:00)-Water Temperature (C)]]*OO[[#This Row],[78]]</f>
        <v>1.1690198336456251E-7</v>
      </c>
      <c r="CC161" s="10">
        <f>3/24000000*OO[[#This Row],[137 (06JUL1985 00:00:00)-Water Temperature (C)]]*OO[[#This Row],[79]]</f>
        <v>1.09734309885975E-7</v>
      </c>
      <c r="CD161" s="10">
        <f>3/24000000*OO[[#This Row],[138 (06JUL1985 03:00:00)-Water Temperature (C)]]*OO[[#This Row],[80]]</f>
        <v>1.0471619352989998E-7</v>
      </c>
      <c r="CE161" s="10">
        <f>3/24000000*OO[[#This Row],[139 (06JUL1985 06:00:00)-Water Temperature (C)]]*OO[[#This Row],[81]]</f>
        <v>9.9930502413474994E-8</v>
      </c>
      <c r="CF161" s="10">
        <f>3/24000000*OO[[#This Row],[140 (06JUL1985 09:00:00)-Water Temperature (C)]]*OO[[#This Row],[82]]</f>
        <v>9.5420120031399977E-8</v>
      </c>
      <c r="CG161" s="10">
        <f>3/24000000*OO[[#This Row],[141 (06JUL1985 12:00:00)-Water Temperature (C)]]*OO[[#This Row],[83]]</f>
        <v>9.0821487796625007E-8</v>
      </c>
      <c r="CH161" s="10">
        <f>3/24000000*OO[[#This Row],[142 (06JUL1985 15:00:00)-Water Temperature (C)]]*OO[[#This Row],[84]]</f>
        <v>8.5686093792574999E-8</v>
      </c>
      <c r="CI161" s="10">
        <f>3/24000000*OO[[#This Row],[143 (06JUL1985 18:00:00)-Water Temperature (C)]]*OO[[#This Row],[85]]</f>
        <v>8.0438661360100001E-8</v>
      </c>
      <c r="CJ161" s="10">
        <f>3/24000000*OO[[#This Row],[144 (06JUL1985 21:00:00)-Water Temperature (C)]]*OO[[#This Row],[86]]</f>
        <v>7.6249892515237492E-8</v>
      </c>
      <c r="CK161" s="10">
        <f>3/24000000*OO[[#This Row],[145 (07JUL1985 00:00:00)-Water Temperature (C)]]*OO[[#This Row],[87]]</f>
        <v>7.2742152119862493E-8</v>
      </c>
      <c r="CL161" s="10">
        <f>3/24000000*OO[[#This Row],[146 (07JUL1985 03:00:00)-Water Temperature (C)]]*OO[[#This Row],[88]]</f>
        <v>7.1130593564250001E-8</v>
      </c>
      <c r="CM161" s="10">
        <f>3/24000000*OO[[#This Row],[147 (07JUL1985 06:00:00)-Water Temperature (C)]]*OO[[#This Row],[89]]</f>
        <v>6.8293110023999994E-8</v>
      </c>
      <c r="CN161" s="10">
        <f>3/24000000*OO[[#This Row],[148 (07JUL1985 09:00:00)-Water Temperature (C)]]*OO[[#This Row],[90]]</f>
        <v>6.4592550507100001E-8</v>
      </c>
      <c r="CO161" s="10">
        <f>3/24000000*OO[[#This Row],[149 (07JUL1985 12:00:00)-Water Temperature (C)]]*OO[[#This Row],[91]]</f>
        <v>6.0816435141800009E-8</v>
      </c>
      <c r="CP161" s="10">
        <f>3/24000000*OO[[#This Row],[150 (07JUL1985 15:00:00)-Water Temperature (C)]]*OO[[#This Row],[92]]</f>
        <v>5.7912356126924999E-8</v>
      </c>
      <c r="CQ161" s="10">
        <f>3/24000000*OO[[#This Row],[151 (07JUL1985 18:00:00)-Water Temperature (C)]]*OO[[#This Row],[93]]</f>
        <v>5.5132180043200002E-8</v>
      </c>
      <c r="CR161" s="10">
        <f>3/24000000*OO[[#This Row],[152 (07JUL1985 21:00:00)-Water Temperature (C)]]*OO[[#This Row],[94]]</f>
        <v>5.2769175299249998E-8</v>
      </c>
      <c r="CS161" s="10">
        <f>3/24000000*OO[[#This Row],[153 (08JUL1985 00:00:00)-Water Temperature (C)]]*OO[[#This Row],[95]]</f>
        <v>5.0777181385350003E-8</v>
      </c>
      <c r="CT161" s="10">
        <f>3/24000000*OO[[#This Row],[154 (08JUL1985 03:00:00)-Water Temperature (C)]]*OO[[#This Row],[96]]</f>
        <v>5.0271140381649996E-8</v>
      </c>
      <c r="CU161" s="10">
        <f>3/24000000*OO[[#This Row],[155 (08JUL1985 06:00:00)-Water Temperature (C)]]*OO[[#This Row],[97]]</f>
        <v>4.9965729149499994E-8</v>
      </c>
      <c r="CV161" s="10">
        <f>3/24000000*OO[[#This Row],[156 (08JUL1985 09:00:00)-Water Temperature (C)]]*OO[[#This Row],[98]]</f>
        <v>4.9174242681050004E-8</v>
      </c>
      <c r="CW161" s="10">
        <f>3/24000000*OO[[#This Row],[157 (08JUL1985 12:00:00)-Water Temperature (C)]]*OO[[#This Row],[99]]</f>
        <v>4.7939378205037492E-8</v>
      </c>
    </row>
    <row r="162" spans="1:101" x14ac:dyDescent="0.35">
      <c r="A162" t="s">
        <v>167</v>
      </c>
      <c r="B162">
        <v>845.18899999999996</v>
      </c>
      <c r="C162" s="10">
        <f>3/24*OO[[#This Row],[59 (26JUN1985 06:00:00)-Water Temperature (C)]]*OO[[#This Row],[1]]/SUM(OO[1])</f>
        <v>0</v>
      </c>
      <c r="D162" s="10">
        <f>3/24*OO[[#This Row],[60 (26JUN1985 09:00:00)-Water Temperature (C)]]*OO[[#This Row],[2]]/SUM(OO[2])</f>
        <v>0</v>
      </c>
      <c r="E162" s="10">
        <f>3/24*OO[[#This Row],[61 (26JUN1985 12:00:00)-Water Temperature (C)]]*OO[[#This Row],[3]]/SUM(OO[3])</f>
        <v>0</v>
      </c>
      <c r="F162" s="10">
        <f>3/24*OO[[#This Row],[62 (26JUN1985 15:00:00)-Water Temperature (C)]]*OO[[#This Row],[4]]/SUM(OO[4])</f>
        <v>0</v>
      </c>
      <c r="G162" s="10">
        <f>3/24*OO[[#This Row],[63 (26JUN1985 18:00:00)-Water Temperature (C)]]*OO[[#This Row],[5]]/SUM(OO[5])</f>
        <v>1.8541848610372238E-41</v>
      </c>
      <c r="H162" s="10">
        <f>3/24*OO[[#This Row],[64 (26JUN1985 21:00:00)-Water Temperature (C)]]*OO[[#This Row],[6]]/SUM(OO[6])</f>
        <v>8.0032192662753595E-30</v>
      </c>
      <c r="I162" s="10">
        <f>3/24*OO[[#This Row],[65 (27JUN1985 00:00:00)-Water Temperature (C)]]*OO[[#This Row],[7]]/SUM(OO[7])</f>
        <v>6.0312733518576507E-18</v>
      </c>
      <c r="J162" s="10">
        <f>3/24*OO[[#This Row],[66 (27JUN1985 03:00:00)-Water Temperature (C)]]*OO[[#This Row],[8]]/SUM(OO[8])</f>
        <v>7.0018968554531243E-9</v>
      </c>
      <c r="K162" s="10">
        <f>3/24*OO[[#This Row],[67 (27JUN1985 06:00:00)-Water Temperature (C)]]*OO[[#This Row],[9]]/SUM(OO[9])</f>
        <v>1.6436000093637571E-5</v>
      </c>
      <c r="L162" s="10">
        <f>3/24*OO[[#This Row],[68 (27JUN1985 09:00:00)-Water Temperature (C)]]*OO[[#This Row],[10]]/SUM(OO[10])</f>
        <v>1.4811183570830016E-3</v>
      </c>
      <c r="M162" s="10">
        <f>3/24*OO[[#This Row],[69 (27JUN1985 12:00:00)-Water Temperature (C)]]*OO[[#This Row],[11]]/SUM(OO[11])</f>
        <v>1.9629192860366185E-2</v>
      </c>
      <c r="N162" s="10">
        <f>3/24*OO[[#This Row],[70 (27JUN1985 15:00:00)-Water Temperature (C)]]*OO[[#This Row],[12]]/SUM(OO[12])</f>
        <v>6.6194992864397131E-2</v>
      </c>
      <c r="O162" s="10">
        <f>3/24*OO[[#This Row],[71 (27JUN1985 18:00:00)-Water Temperature (C)]]*OO[[#This Row],[13]]/SUM(OO[13])</f>
        <v>8.1000063392209845E-2</v>
      </c>
      <c r="P162" s="10">
        <f>3/24*OO[[#This Row],[72 (27JUN1985 21:00:00)-Water Temperature (C)]]*OO[[#This Row],[14]]/SUM(OO[14])</f>
        <v>4.5610077719173941E-2</v>
      </c>
      <c r="Q162" s="10">
        <f>3/24*OO[[#This Row],[73 (28JUN1985 00:00:00)-Water Temperature (C)]]*OO[[#This Row],[15]]/SUM(OO[15])</f>
        <v>1.4304263339811612E-2</v>
      </c>
      <c r="R162" s="10">
        <f>3/24*OO[[#This Row],[74 (28JUN1985 03:00:00)-Water Temperature (C)]]*OO[[#This Row],[16]]/SUM(OO[16])</f>
        <v>3.030566521315278E-3</v>
      </c>
      <c r="S162" s="10">
        <f>3/24*OO[[#This Row],[75 (28JUN1985 06:00:00)-Water Temperature (C)]]*OO[[#This Row],[17]]/SUM(OO[17])</f>
        <v>5.0857266105655183E-4</v>
      </c>
      <c r="T162" s="10">
        <f>3/24*OO[[#This Row],[76 (28JUN1985 09:00:00)-Water Temperature (C)]]*OO[[#This Row],[18]]/SUM(OO[18])</f>
        <v>1.0858034472664485E-4</v>
      </c>
      <c r="U162" s="10">
        <f>3/24*OO[[#This Row],[77 (28JUN1985 12:00:00)-Water Temperature (C)]]*OO[[#This Row],[19]]/SUM(OO[19])</f>
        <v>5.7868073594594437E-5</v>
      </c>
      <c r="V162" s="10">
        <f>3/24000000*OO[[#This Row],[78 (28JUN1985 15:00:00)-Water Temperature (C)]]*OO[[#This Row],[20]]</f>
        <v>5.4277952467499994E-5</v>
      </c>
      <c r="W162" s="10">
        <f>3/24000000*OO[[#This Row],[79 (28JUN1985 18:00:00)-Water Temperature (C)]]*OO[[#This Row],[21]]</f>
        <v>5.468366193881249E-5</v>
      </c>
      <c r="X162" s="10">
        <f>3/24000000*OO[[#This Row],[80 (28JUN1985 21:00:00)-Water Temperature (C)]]*OO[[#This Row],[22]]</f>
        <v>5.3233069649149997E-5</v>
      </c>
      <c r="Y162" s="10">
        <f>3/24000000*OO[[#This Row],[81 (29JUN1985 00:00:00)-Water Temperature (C)]]*OO[[#This Row],[23]]</f>
        <v>4.93022109426E-5</v>
      </c>
      <c r="Z162" s="10">
        <f>3/24000000*OO[[#This Row],[82 (29JUN1985 03:00:00)-Water Temperature (C)]]*OO[[#This Row],[24]]</f>
        <v>4.4868351329137499E-5</v>
      </c>
      <c r="AA162" s="10">
        <f>3/24000000*OO[[#This Row],[83 (29JUN1985 06:00:00)-Water Temperature (C)]]*OO[[#This Row],[25]]</f>
        <v>3.93207575217E-5</v>
      </c>
      <c r="AB162" s="10">
        <f>3/24000000*OO[[#This Row],[84 (29JUN1985 09:00:00)-Water Temperature (C)]]*OO[[#This Row],[26]]</f>
        <v>3.5136666930862496E-5</v>
      </c>
      <c r="AC162" s="10">
        <f>3/24000000*OO[[#This Row],[85 (29JUN1985 12:00:00)-Water Temperature (C)]]*OO[[#This Row],[27]]</f>
        <v>3.1297814731700001E-5</v>
      </c>
      <c r="AD162" s="10">
        <f>3/24000000*OO[[#This Row],[86 (29JUN1985 15:00:00)-Water Temperature (C)]]*OO[[#This Row],[28]]</f>
        <v>2.7426312143999997E-5</v>
      </c>
      <c r="AE162" s="10">
        <f>3/24000000*OO[[#This Row],[88 (29JUN1985 21:00:00)-Water Temperature (C)]]*OO[[#This Row],[30]]</f>
        <v>2.12762284518975E-5</v>
      </c>
      <c r="AF162" s="10">
        <f>3/24000000*OO[[#This Row],[88 (29JUN1985 21:00:00)-Water Temperature (C)]]*OO[[#This Row],[30]]</f>
        <v>2.12762284518975E-5</v>
      </c>
      <c r="AG162" s="10">
        <f>3/24000000*OO[[#This Row],[89 (30JUN1985 00:00:00)-Water Temperature (C)]]*OO[[#This Row],[31]]</f>
        <v>1.8801948744929998E-5</v>
      </c>
      <c r="AH162" s="10">
        <f>3/24000000*OO[[#This Row],[90 (30JUN1985 03:00:00)-Water Temperature (C)]]*OO[[#This Row],[32]]</f>
        <v>1.7060718752474997E-5</v>
      </c>
      <c r="AI162" s="10">
        <f>3/24000000*OO[[#This Row],[91 (30JUN1985 06:00:00)-Water Temperature (C)]]*OO[[#This Row],[33]]</f>
        <v>1.5457600963237498E-5</v>
      </c>
      <c r="AJ162" s="10">
        <f>3/24000000*OO[[#This Row],[92 (30JUN1985 09:00:00)-Water Temperature (C)]]*OO[[#This Row],[34]]</f>
        <v>1.3924475099868752E-5</v>
      </c>
      <c r="AK162" s="10">
        <f>3/24000000*OO[[#This Row],[93 (30JUN1985 12:00:00)-Water Temperature (C)]]*OO[[#This Row],[35]]</f>
        <v>1.2514810891687499E-5</v>
      </c>
      <c r="AL162" s="10">
        <f>3/24000000*OO[[#This Row],[94 (30JUN1985 15:00:00)-Water Temperature (C)]]*OO[[#This Row],[36]]</f>
        <v>1.1022466822967498E-5</v>
      </c>
      <c r="AM162" s="10">
        <f>3/24000000*OO[[#This Row],[95 (30JUN1985 18:00:00)-Water Temperature (C)]]*OO[[#This Row],[37]]</f>
        <v>9.6027275416275009E-6</v>
      </c>
      <c r="AN162" s="10">
        <f>3/24000000*OO[[#This Row],[96 (30JUN1985 21:00:00)-Water Temperature (C)]]*OO[[#This Row],[38]]</f>
        <v>8.44624009927125E-6</v>
      </c>
      <c r="AO162" s="10">
        <f>3/24000000*OO[[#This Row],[97 (01JUL1985 00:00:00)-Water Temperature (C)]]*OO[[#This Row],[39]]</f>
        <v>7.4343640922099991E-6</v>
      </c>
      <c r="AP162" s="10">
        <f>3/24000000*OO[[#This Row],[98 (01JUL1985 03:00:00)-Water Temperature (C)]]*OO[[#This Row],[40]]</f>
        <v>6.624592327709999E-6</v>
      </c>
      <c r="AQ162" s="10">
        <f>3/24000000*OO[[#This Row],[99 (01JUL1985 06:00:00)-Water Temperature (C)]]*OO[[#This Row],[41]]</f>
        <v>5.8546099269525E-6</v>
      </c>
      <c r="AR162" s="10">
        <f>3/24000000*OO[[#This Row],[100 (01JUL1985 09:00:00)-Water Temperature (C)]]*OO[[#This Row],[42]]</f>
        <v>5.128096092119999E-6</v>
      </c>
      <c r="AS162" s="10">
        <f>3/24000000*OO[[#This Row],[101 (01JUL1985 12:00:00)-Water Temperature (C)]]*OO[[#This Row],[43]]</f>
        <v>4.4626522390399991E-6</v>
      </c>
      <c r="AT162" s="10">
        <f>3/24000000*OO[[#This Row],[102 (01JUL1985 15:00:00)-Water Temperature (C)]]*OO[[#This Row],[44]]</f>
        <v>3.8645953383737491E-6</v>
      </c>
      <c r="AU162" s="10">
        <f>3/24000000*OO[[#This Row],[103 (01JUL1985 18:00:00)-Water Temperature (C)]]*OO[[#This Row],[45]]</f>
        <v>3.3072502332E-6</v>
      </c>
      <c r="AV162" s="10">
        <f>3/24000000*OO[[#This Row],[104 (01JUL1985 21:00:00)-Water Temperature (C)]]*OO[[#This Row],[46]]</f>
        <v>2.7572254339419996E-6</v>
      </c>
      <c r="AW162" s="10">
        <f>3/24000000*OO[[#This Row],[105 (02JUL1985 00:00:00)-Water Temperature (C)]]*OO[[#This Row],[47]]</f>
        <v>2.2034494729477501E-6</v>
      </c>
      <c r="AX162" s="10">
        <f>3/24000000*OO[[#This Row],[106 (02JUL1985 03:00:00)-Water Temperature (C)]]*OO[[#This Row],[48]]</f>
        <v>1.7068733960377499E-6</v>
      </c>
      <c r="AY162" s="10">
        <f>3/24000000*OO[[#This Row],[107 (02JUL1985 06:00:00)-Water Temperature (C)]]*OO[[#This Row],[49]]</f>
        <v>1.2807336607642499E-6</v>
      </c>
      <c r="AZ162" s="10">
        <f>3/24000000*OO[[#This Row],[108 (02JUL1985 09:00:00)-Water Temperature (C)]]*OO[[#This Row],[50]]</f>
        <v>9.6254847022374985E-7</v>
      </c>
      <c r="BA162" s="10">
        <f>3/24000000*OO[[#This Row],[109 (02JUL1985 12:00:00)-Water Temperature (C)]]*OO[[#This Row],[51]]</f>
        <v>7.4387945368875001E-7</v>
      </c>
      <c r="BB162" s="10">
        <f>3/24000000*OO[[#This Row],[110 (02JUL1985 15:00:00)-Water Temperature (C)]]*OO[[#This Row],[52]]</f>
        <v>5.9603300553999988E-7</v>
      </c>
      <c r="BC162" s="10">
        <f>3/24000000*OO[[#This Row],[111 (02JUL1985 18:00:00)-Water Temperature (C)]]*OO[[#This Row],[53]]</f>
        <v>4.9066329335199996E-7</v>
      </c>
      <c r="BD162" s="10">
        <f>3/24000000*OO[[#This Row],[112 (02JUL1985 21:00:00)-Water Temperature (C)]]*OO[[#This Row],[54]]</f>
        <v>4.1957036665600007E-7</v>
      </c>
      <c r="BE162" s="10">
        <f>3/24000000*OO[[#This Row],[113 (03JUL1985 00:00:00)-Water Temperature (C)]]*OO[[#This Row],[55]]</f>
        <v>3.6628768800174998E-7</v>
      </c>
      <c r="BF162" s="10">
        <f>3/24000000*OO[[#This Row],[114 (03JUL1985 03:00:00)-Water Temperature (C)]]*OO[[#This Row],[56]]</f>
        <v>3.2558890815124996E-7</v>
      </c>
      <c r="BG162" s="10">
        <f>3/24000000*OO[[#This Row],[115 (03JUL1985 06:00:00)-Water Temperature (C)]]*OO[[#This Row],[57]]</f>
        <v>2.931596489415E-7</v>
      </c>
      <c r="BH162" s="10">
        <f>3/24000000*OO[[#This Row],[116 (03JUL1985 09:00:00)-Water Temperature (C)]]*OO[[#This Row],[58]]</f>
        <v>2.6607421555942502E-7</v>
      </c>
      <c r="BI162" s="10">
        <f>3/24000000*OO[[#This Row],[117 (03JUL1985 12:00:00)-Water Temperature (C)]]*OO[[#This Row],[59]]</f>
        <v>2.4531338489619999E-7</v>
      </c>
      <c r="BJ162" s="10">
        <f>3/24000000*OO[[#This Row],[118 (03JUL1985 15:00:00)-Water Temperature (C)]]*OO[[#This Row],[60]]</f>
        <v>2.2673187210643751E-7</v>
      </c>
      <c r="BK162" s="10">
        <f>3/24000000*OO[[#This Row],[119 (03JUL1985 18:00:00)-Water Temperature (C)]]*OO[[#This Row],[61]]</f>
        <v>2.10786997007625E-7</v>
      </c>
      <c r="BL162" s="10">
        <f>3/24000000*OO[[#This Row],[120 (03JUL1985 21:00:00)-Water Temperature (C)]]*OO[[#This Row],[62]]</f>
        <v>2.0013532246566249E-7</v>
      </c>
      <c r="BM162" s="10">
        <f>3/24000000*OO[[#This Row],[121 (04JUL1985 00:00:00)-Water Temperature (C)]]*OO[[#This Row],[63]]</f>
        <v>1.9449464601745E-7</v>
      </c>
      <c r="BN162" s="10">
        <f>3/24000000*OO[[#This Row],[122 (04JUL1985 03:00:00)-Water Temperature (C)]]*OO[[#This Row],[64]]</f>
        <v>1.9603025340033748E-7</v>
      </c>
      <c r="BO162" s="10">
        <f>3/24000000*OO[[#This Row],[123 (04JUL1985 06:00:00)-Water Temperature (C)]]*OO[[#This Row],[65]]</f>
        <v>1.9627440350388752E-7</v>
      </c>
      <c r="BP162" s="10">
        <f>3/24000000*OO[[#This Row],[124 (04JUL1985 09:00:00)-Water Temperature (C)]]*OO[[#This Row],[66]]</f>
        <v>1.9291632165849999E-7</v>
      </c>
      <c r="BQ162" s="10">
        <f>3/24000000*OO[[#This Row],[125 (04JUL1985 12:00:00)-Water Temperature (C)]]*OO[[#This Row],[67]]</f>
        <v>1.8384885349512497E-7</v>
      </c>
      <c r="BR162" s="10">
        <f>3/24000000*OO[[#This Row],[126 (04JUL1985 15:00:00)-Water Temperature (C)]]*OO[[#This Row],[68]]</f>
        <v>1.7281377866131249E-7</v>
      </c>
      <c r="BS162" s="10">
        <f>3/24000000*OO[[#This Row],[127 (04JUL1985 18:00:00)-Water Temperature (C)]]*OO[[#This Row],[69]]</f>
        <v>1.6133884051134999E-7</v>
      </c>
      <c r="BT162" s="10">
        <f>3/24000000*OO[[#This Row],[128 (04JUL1985 21:00:00)-Water Temperature (C)]]*OO[[#This Row],[70]]</f>
        <v>1.5212480285501249E-7</v>
      </c>
      <c r="BU162" s="10">
        <f>3/24000000*OO[[#This Row],[129 (05JUL1985 00:00:00)-Water Temperature (C)]]*OO[[#This Row],[71]]</f>
        <v>1.4451593705815001E-7</v>
      </c>
      <c r="BV162" s="10">
        <f>3/24000000*OO[[#This Row],[130 (05JUL1985 03:00:00)-Water Temperature (C)]]*OO[[#This Row],[72]]</f>
        <v>1.4066541933862499E-7</v>
      </c>
      <c r="BW162" s="10">
        <f>3/24000000*OO[[#This Row],[131 (05JUL1985 06:00:00)-Water Temperature (C)]]*OO[[#This Row],[73]]</f>
        <v>1.359419923040625E-7</v>
      </c>
      <c r="BX162" s="10">
        <f>3/24000000*OO[[#This Row],[132 (05JUL1985 09:00:00)-Water Temperature (C)]]*OO[[#This Row],[74]]</f>
        <v>1.3127040932216248E-7</v>
      </c>
      <c r="BY162" s="10">
        <f>3/24000000*OO[[#This Row],[133 (05JUL1985 12:00:00)-Water Temperature (C)]]*OO[[#This Row],[75]]</f>
        <v>1.26606869342525E-7</v>
      </c>
      <c r="BZ162" s="10">
        <f>3/24000000*OO[[#This Row],[134 (05JUL1985 15:00:00)-Water Temperature (C)]]*OO[[#This Row],[76]]</f>
        <v>1.1988984136157499E-7</v>
      </c>
      <c r="CA162" s="10">
        <f>3/24000000*OO[[#This Row],[135 (05JUL1985 18:00:00)-Water Temperature (C)]]*OO[[#This Row],[77]]</f>
        <v>1.1238580647224998E-7</v>
      </c>
      <c r="CB162" s="10">
        <f>3/24000000*OO[[#This Row],[136 (05JUL1985 21:00:00)-Water Temperature (C)]]*OO[[#This Row],[78]]</f>
        <v>1.05358961581825E-7</v>
      </c>
      <c r="CC162" s="10">
        <f>3/24000000*OO[[#This Row],[137 (06JUL1985 00:00:00)-Water Temperature (C)]]*OO[[#This Row],[79]]</f>
        <v>9.9026544412950006E-8</v>
      </c>
      <c r="CD162" s="10">
        <f>3/24000000*OO[[#This Row],[138 (06JUL1985 03:00:00)-Water Temperature (C)]]*OO[[#This Row],[80]]</f>
        <v>9.4679435803499993E-8</v>
      </c>
      <c r="CE162" s="10">
        <f>3/24000000*OO[[#This Row],[139 (06JUL1985 06:00:00)-Water Temperature (C)]]*OO[[#This Row],[81]]</f>
        <v>9.0412066484437509E-8</v>
      </c>
      <c r="CF162" s="10">
        <f>3/24000000*OO[[#This Row],[140 (06JUL1985 09:00:00)-Water Temperature (C)]]*OO[[#This Row],[82]]</f>
        <v>8.6320929409949987E-8</v>
      </c>
      <c r="CG162" s="10">
        <f>3/24000000*OO[[#This Row],[141 (06JUL1985 12:00:00)-Water Temperature (C)]]*OO[[#This Row],[83]]</f>
        <v>8.2050217732812503E-8</v>
      </c>
      <c r="CH162" s="10">
        <f>3/24000000*OO[[#This Row],[142 (06JUL1985 15:00:00)-Water Temperature (C)]]*OO[[#This Row],[84]]</f>
        <v>7.7266900067674989E-8</v>
      </c>
      <c r="CI162" s="10">
        <f>3/24000000*OO[[#This Row],[143 (06JUL1985 18:00:00)-Water Temperature (C)]]*OO[[#This Row],[85]]</f>
        <v>7.2405343620187498E-8</v>
      </c>
      <c r="CJ162" s="10">
        <f>3/24000000*OO[[#This Row],[144 (06JUL1985 21:00:00)-Water Temperature (C)]]*OO[[#This Row],[86]]</f>
        <v>6.8581980351749998E-8</v>
      </c>
      <c r="CK162" s="10">
        <f>3/24000000*OO[[#This Row],[145 (07JUL1985 00:00:00)-Water Temperature (C)]]*OO[[#This Row],[87]]</f>
        <v>6.5461290831575006E-8</v>
      </c>
      <c r="CL162" s="10">
        <f>3/24000000*OO[[#This Row],[146 (07JUL1985 03:00:00)-Water Temperature (C)]]*OO[[#This Row],[88]]</f>
        <v>6.4130679904974998E-8</v>
      </c>
      <c r="CM162" s="10">
        <f>3/24000000*OO[[#This Row],[147 (07JUL1985 06:00:00)-Water Temperature (C)]]*OO[[#This Row],[89]]</f>
        <v>6.1624503150437493E-8</v>
      </c>
      <c r="CN162" s="10">
        <f>3/24000000*OO[[#This Row],[148 (07JUL1985 09:00:00)-Water Temperature (C)]]*OO[[#This Row],[90]]</f>
        <v>5.8307141228649995E-8</v>
      </c>
      <c r="CO162" s="10">
        <f>3/24000000*OO[[#This Row],[149 (07JUL1985 12:00:00)-Water Temperature (C)]]*OO[[#This Row],[91]]</f>
        <v>5.4836150236762494E-8</v>
      </c>
      <c r="CP162" s="10">
        <f>3/24000000*OO[[#This Row],[150 (07JUL1985 15:00:00)-Water Temperature (C)]]*OO[[#This Row],[92]]</f>
        <v>5.2166990302124996E-8</v>
      </c>
      <c r="CQ162" s="10">
        <f>3/24000000*OO[[#This Row],[151 (07JUL1985 18:00:00)-Water Temperature (C)]]*OO[[#This Row],[93]]</f>
        <v>4.9608264838749999E-8</v>
      </c>
      <c r="CR162" s="10">
        <f>3/24000000*OO[[#This Row],[152 (07JUL1985 21:00:00)-Water Temperature (C)]]*OO[[#This Row],[94]]</f>
        <v>4.7461058226449986E-8</v>
      </c>
      <c r="CS162" s="10">
        <f>3/24000000*OO[[#This Row],[153 (08JUL1985 00:00:00)-Water Temperature (C)]]*OO[[#This Row],[95]]</f>
        <v>4.5694143308137492E-8</v>
      </c>
      <c r="CT162" s="10">
        <f>3/24000000*OO[[#This Row],[154 (08JUL1985 03:00:00)-Water Temperature (C)]]*OO[[#This Row],[96]]</f>
        <v>4.5322673896500002E-8</v>
      </c>
      <c r="CU162" s="10">
        <f>3/24000000*OO[[#This Row],[155 (08JUL1985 06:00:00)-Water Temperature (C)]]*OO[[#This Row],[97]]</f>
        <v>4.5077272244812501E-8</v>
      </c>
      <c r="CV162" s="10">
        <f>3/24000000*OO[[#This Row],[156 (08JUL1985 09:00:00)-Water Temperature (C)]]*OO[[#This Row],[98]]</f>
        <v>4.4363751767775005E-8</v>
      </c>
      <c r="CW162" s="10">
        <f>3/24000000*OO[[#This Row],[157 (08JUL1985 12:00:00)-Water Temperature (C)]]*OO[[#This Row],[99]]</f>
        <v>4.3235018478299993E-8</v>
      </c>
    </row>
    <row r="163" spans="1:101" x14ac:dyDescent="0.35">
      <c r="A163" t="s">
        <v>168</v>
      </c>
      <c r="B163">
        <v>877.87879999999996</v>
      </c>
      <c r="C163" s="10">
        <f>3/24*OO[[#This Row],[59 (26JUN1985 06:00:00)-Water Temperature (C)]]*OO[[#This Row],[1]]/SUM(OO[1])</f>
        <v>0</v>
      </c>
      <c r="D163" s="10">
        <f>3/24*OO[[#This Row],[60 (26JUN1985 09:00:00)-Water Temperature (C)]]*OO[[#This Row],[2]]/SUM(OO[2])</f>
        <v>0</v>
      </c>
      <c r="E163" s="10">
        <f>3/24*OO[[#This Row],[61 (26JUN1985 12:00:00)-Water Temperature (C)]]*OO[[#This Row],[3]]/SUM(OO[3])</f>
        <v>0</v>
      </c>
      <c r="F163" s="10">
        <f>3/24*OO[[#This Row],[62 (26JUN1985 15:00:00)-Water Temperature (C)]]*OO[[#This Row],[4]]/SUM(OO[4])</f>
        <v>0</v>
      </c>
      <c r="G163" s="10">
        <f>3/24*OO[[#This Row],[63 (26JUN1985 18:00:00)-Water Temperature (C)]]*OO[[#This Row],[5]]/SUM(OO[5])</f>
        <v>3.0627648601558623E-42</v>
      </c>
      <c r="H163" s="10">
        <f>3/24*OO[[#This Row],[64 (26JUN1985 21:00:00)-Water Temperature (C)]]*OO[[#This Row],[6]]/SUM(OO[6])</f>
        <v>1.4284689072036382E-30</v>
      </c>
      <c r="I163" s="10">
        <f>3/24*OO[[#This Row],[65 (27JUN1985 00:00:00)-Water Temperature (C)]]*OO[[#This Row],[7]]/SUM(OO[7])</f>
        <v>1.0415491522052273E-18</v>
      </c>
      <c r="J163" s="10">
        <f>3/24*OO[[#This Row],[66 (27JUN1985 03:00:00)-Water Temperature (C)]]*OO[[#This Row],[8]]/SUM(OO[8])</f>
        <v>3.538693563296534E-9</v>
      </c>
      <c r="K163" s="10">
        <f>3/24*OO[[#This Row],[67 (27JUN1985 06:00:00)-Water Temperature (C)]]*OO[[#This Row],[9]]/SUM(OO[9])</f>
        <v>1.1372202899133273E-5</v>
      </c>
      <c r="L163" s="10">
        <f>3/24*OO[[#This Row],[68 (27JUN1985 09:00:00)-Water Temperature (C)]]*OO[[#This Row],[10]]/SUM(OO[10])</f>
        <v>1.2074383927624672E-3</v>
      </c>
      <c r="M163" s="10">
        <f>3/24*OO[[#This Row],[69 (27JUN1985 12:00:00)-Water Temperature (C)]]*OO[[#This Row],[11]]/SUM(OO[11])</f>
        <v>1.8015347078690014E-2</v>
      </c>
      <c r="N163" s="10">
        <f>3/24*OO[[#This Row],[70 (27JUN1985 15:00:00)-Water Temperature (C)]]*OO[[#This Row],[12]]/SUM(OO[12])</f>
        <v>6.6721274609443215E-2</v>
      </c>
      <c r="O163" s="10">
        <f>3/24*OO[[#This Row],[71 (27JUN1985 18:00:00)-Water Temperature (C)]]*OO[[#This Row],[13]]/SUM(OO[13])</f>
        <v>8.807375929134903E-2</v>
      </c>
      <c r="P163" s="10">
        <f>3/24*OO[[#This Row],[72 (27JUN1985 21:00:00)-Water Temperature (C)]]*OO[[#This Row],[14]]/SUM(OO[14])</f>
        <v>5.2761152096461768E-2</v>
      </c>
      <c r="Q163" s="10">
        <f>3/24*OO[[#This Row],[73 (28JUN1985 00:00:00)-Water Temperature (C)]]*OO[[#This Row],[15]]/SUM(OO[15])</f>
        <v>1.7373465826569089E-2</v>
      </c>
      <c r="R163" s="10">
        <f>3/24*OO[[#This Row],[74 (28JUN1985 03:00:00)-Water Temperature (C)]]*OO[[#This Row],[16]]/SUM(OO[16])</f>
        <v>3.8083341133522026E-3</v>
      </c>
      <c r="S163" s="10">
        <f>3/24*OO[[#This Row],[75 (28JUN1985 06:00:00)-Water Temperature (C)]]*OO[[#This Row],[17]]/SUM(OO[17])</f>
        <v>6.4529328856566812E-4</v>
      </c>
      <c r="T163" s="10">
        <f>3/24*OO[[#This Row],[76 (28JUN1985 09:00:00)-Water Temperature (C)]]*OO[[#This Row],[18]]/SUM(OO[18])</f>
        <v>1.2984223718750246E-4</v>
      </c>
      <c r="U163" s="10">
        <f>3/24*OO[[#This Row],[77 (28JUN1985 12:00:00)-Water Temperature (C)]]*OO[[#This Row],[19]]/SUM(OO[19])</f>
        <v>6.2934531877186314E-5</v>
      </c>
      <c r="V163" s="10">
        <f>3/24000000*OO[[#This Row],[78 (28JUN1985 15:00:00)-Water Temperature (C)]]*OO[[#This Row],[20]]</f>
        <v>5.7283716381599997E-5</v>
      </c>
      <c r="W163" s="10">
        <f>3/24000000*OO[[#This Row],[79 (28JUN1985 18:00:00)-Water Temperature (C)]]*OO[[#This Row],[21]]</f>
        <v>5.7516247950225005E-5</v>
      </c>
      <c r="X163" s="10">
        <f>3/24000000*OO[[#This Row],[80 (28JUN1985 21:00:00)-Water Temperature (C)]]*OO[[#This Row],[22]]</f>
        <v>5.6089310915650001E-5</v>
      </c>
      <c r="Y163" s="10">
        <f>3/24000000*OO[[#This Row],[81 (29JUN1985 00:00:00)-Water Temperature (C)]]*OO[[#This Row],[23]]</f>
        <v>5.2292593002999996E-5</v>
      </c>
      <c r="Z163" s="10">
        <f>3/24000000*OO[[#This Row],[82 (29JUN1985 03:00:00)-Water Temperature (C)]]*OO[[#This Row],[24]]</f>
        <v>4.7830111315962498E-5</v>
      </c>
      <c r="AA163" s="10">
        <f>3/24000000*OO[[#This Row],[83 (29JUN1985 06:00:00)-Water Temperature (C)]]*OO[[#This Row],[25]]</f>
        <v>4.2049343746574997E-5</v>
      </c>
      <c r="AB163" s="10">
        <f>3/24000000*OO[[#This Row],[84 (29JUN1985 09:00:00)-Water Temperature (C)]]*OO[[#This Row],[26]]</f>
        <v>3.7657023330237497E-5</v>
      </c>
      <c r="AC163" s="10">
        <f>3/24000000*OO[[#This Row],[85 (29JUN1985 12:00:00)-Water Temperature (C)]]*OO[[#This Row],[27]]</f>
        <v>3.3623419083187498E-5</v>
      </c>
      <c r="AD163" s="10">
        <f>3/24000000*OO[[#This Row],[86 (29JUN1985 15:00:00)-Water Temperature (C)]]*OO[[#This Row],[28]]</f>
        <v>2.9524778547887499E-5</v>
      </c>
      <c r="AE163" s="10">
        <f>3/24000000*OO[[#This Row],[88 (29JUN1985 21:00:00)-Water Temperature (C)]]*OO[[#This Row],[30]]</f>
        <v>2.2997662899276247E-5</v>
      </c>
      <c r="AF163" s="10">
        <f>3/24000000*OO[[#This Row],[88 (29JUN1985 21:00:00)-Water Temperature (C)]]*OO[[#This Row],[30]]</f>
        <v>2.2997662899276247E-5</v>
      </c>
      <c r="AG163" s="10">
        <f>3/24000000*OO[[#This Row],[89 (30JUN1985 00:00:00)-Water Temperature (C)]]*OO[[#This Row],[31]]</f>
        <v>2.0353734406781248E-5</v>
      </c>
      <c r="AH163" s="10">
        <f>3/24000000*OO[[#This Row],[90 (30JUN1985 03:00:00)-Water Temperature (C)]]*OO[[#This Row],[32]]</f>
        <v>1.8480148870077499E-5</v>
      </c>
      <c r="AI163" s="10">
        <f>3/24000000*OO[[#This Row],[91 (30JUN1985 06:00:00)-Water Temperature (C)]]*OO[[#This Row],[33]]</f>
        <v>1.6746863253672499E-5</v>
      </c>
      <c r="AJ163" s="10">
        <f>3/24000000*OO[[#This Row],[92 (30JUN1985 09:00:00)-Water Temperature (C)]]*OO[[#This Row],[34]]</f>
        <v>1.5082822253598748E-5</v>
      </c>
      <c r="AK163" s="10">
        <f>3/24000000*OO[[#This Row],[93 (30JUN1985 12:00:00)-Water Temperature (C)]]*OO[[#This Row],[35]]</f>
        <v>1.3539849939589999E-5</v>
      </c>
      <c r="AL163" s="10">
        <f>3/24000000*OO[[#This Row],[94 (30JUN1985 15:00:00)-Water Temperature (C)]]*OO[[#This Row],[36]]</f>
        <v>1.1909683505625E-5</v>
      </c>
      <c r="AM163" s="10">
        <f>3/24000000*OO[[#This Row],[95 (30JUN1985 18:00:00)-Water Temperature (C)]]*OO[[#This Row],[37]]</f>
        <v>1.036353490790625E-5</v>
      </c>
      <c r="AN163" s="10">
        <f>3/24000000*OO[[#This Row],[96 (30JUN1985 21:00:00)-Water Temperature (C)]]*OO[[#This Row],[38]]</f>
        <v>9.1116148375462487E-6</v>
      </c>
      <c r="AO163" s="10">
        <f>3/24000000*OO[[#This Row],[97 (01JUL1985 00:00:00)-Water Temperature (C)]]*OO[[#This Row],[39]]</f>
        <v>8.0264588582062506E-6</v>
      </c>
      <c r="AP163" s="10">
        <f>3/24000000*OO[[#This Row],[98 (01JUL1985 03:00:00)-Water Temperature (C)]]*OO[[#This Row],[40]]</f>
        <v>7.1589790773699999E-6</v>
      </c>
      <c r="AQ163" s="10">
        <f>3/24000000*OO[[#This Row],[99 (01JUL1985 06:00:00)-Water Temperature (C)]]*OO[[#This Row],[41]]</f>
        <v>6.325608384723749E-6</v>
      </c>
      <c r="AR163" s="10">
        <f>3/24000000*OO[[#This Row],[100 (01JUL1985 09:00:00)-Water Temperature (C)]]*OO[[#This Row],[42]]</f>
        <v>5.5369738441349993E-6</v>
      </c>
      <c r="AS163" s="10">
        <f>3/24000000*OO[[#This Row],[101 (01JUL1985 12:00:00)-Water Temperature (C)]]*OO[[#This Row],[43]]</f>
        <v>4.8140219879550002E-6</v>
      </c>
      <c r="AT163" s="10">
        <f>3/24000000*OO[[#This Row],[102 (01JUL1985 15:00:00)-Water Temperature (C)]]*OO[[#This Row],[44]]</f>
        <v>4.1651305037874996E-6</v>
      </c>
      <c r="AU163" s="10">
        <f>3/24000000*OO[[#This Row],[103 (01JUL1985 18:00:00)-Water Temperature (C)]]*OO[[#This Row],[45]]</f>
        <v>3.5683039669687499E-6</v>
      </c>
      <c r="AV163" s="10">
        <f>3/24000000*OO[[#This Row],[104 (01JUL1985 21:00:00)-Water Temperature (C)]]*OO[[#This Row],[46]]</f>
        <v>2.9864113349750003E-6</v>
      </c>
      <c r="AW163" s="10">
        <f>3/24000000*OO[[#This Row],[105 (02JUL1985 00:00:00)-Water Temperature (C)]]*OO[[#This Row],[47]]</f>
        <v>2.4021394527032498E-6</v>
      </c>
      <c r="AX163" s="10">
        <f>3/24000000*OO[[#This Row],[106 (02JUL1985 03:00:00)-Water Temperature (C)]]*OO[[#This Row],[48]]</f>
        <v>1.8732468362571249E-6</v>
      </c>
      <c r="AY163" s="10">
        <f>3/24000000*OO[[#This Row],[107 (02JUL1985 06:00:00)-Water Temperature (C)]]*OO[[#This Row],[49]]</f>
        <v>1.4098994905499998E-6</v>
      </c>
      <c r="AZ163" s="10">
        <f>3/24000000*OO[[#This Row],[108 (02JUL1985 09:00:00)-Water Temperature (C)]]*OO[[#This Row],[50]]</f>
        <v>1.0580629391718751E-6</v>
      </c>
      <c r="BA163" s="10">
        <f>3/24000000*OO[[#This Row],[109 (02JUL1985 12:00:00)-Water Temperature (C)]]*OO[[#This Row],[51]]</f>
        <v>8.1304480768874991E-7</v>
      </c>
      <c r="BB163" s="10">
        <f>3/24000000*OO[[#This Row],[110 (02JUL1985 15:00:00)-Water Temperature (C)]]*OO[[#This Row],[52]]</f>
        <v>6.4695175587400006E-7</v>
      </c>
      <c r="BC163" s="10">
        <f>3/24000000*OO[[#This Row],[111 (02JUL1985 18:00:00)-Water Temperature (C)]]*OO[[#This Row],[53]]</f>
        <v>5.2939987325250002E-7</v>
      </c>
      <c r="BD163" s="10">
        <f>3/24000000*OO[[#This Row],[112 (02JUL1985 21:00:00)-Water Temperature (C)]]*OO[[#This Row],[54]]</f>
        <v>4.5130914379224998E-7</v>
      </c>
      <c r="BE163" s="10">
        <f>3/24000000*OO[[#This Row],[113 (03JUL1985 00:00:00)-Water Temperature (C)]]*OO[[#This Row],[55]]</f>
        <v>3.9381613438499995E-7</v>
      </c>
      <c r="BF163" s="10">
        <f>3/24000000*OO[[#This Row],[114 (03JUL1985 03:00:00)-Water Temperature (C)]]*OO[[#This Row],[56]]</f>
        <v>3.5049911024700002E-7</v>
      </c>
      <c r="BG163" s="10">
        <f>3/24000000*OO[[#This Row],[115 (03JUL1985 06:00:00)-Water Temperature (C)]]*OO[[#This Row],[57]]</f>
        <v>3.1564561752412496E-7</v>
      </c>
      <c r="BH163" s="10">
        <f>3/24000000*OO[[#This Row],[116 (03JUL1985 09:00:00)-Water Temperature (C)]]*OO[[#This Row],[58]]</f>
        <v>2.8609129095443753E-7</v>
      </c>
      <c r="BI163" s="10">
        <f>3/24000000*OO[[#This Row],[117 (03JUL1985 12:00:00)-Water Temperature (C)]]*OO[[#This Row],[59]]</f>
        <v>2.6315115786452501E-7</v>
      </c>
      <c r="BJ163" s="10">
        <f>3/24000000*OO[[#This Row],[118 (03JUL1985 15:00:00)-Water Temperature (C)]]*OO[[#This Row],[60]]</f>
        <v>2.42437352859225E-7</v>
      </c>
      <c r="BK163" s="10">
        <f>3/24000000*OO[[#This Row],[119 (03JUL1985 18:00:00)-Water Temperature (C)]]*OO[[#This Row],[61]]</f>
        <v>2.2468341140497501E-7</v>
      </c>
      <c r="BL163" s="10">
        <f>3/24000000*OO[[#This Row],[120 (03JUL1985 21:00:00)-Water Temperature (C)]]*OO[[#This Row],[62]]</f>
        <v>2.1292459794012502E-7</v>
      </c>
      <c r="BM163" s="10">
        <f>3/24000000*OO[[#This Row],[121 (04JUL1985 00:00:00)-Water Temperature (C)]]*OO[[#This Row],[63]]</f>
        <v>2.0686056721628749E-7</v>
      </c>
      <c r="BN163" s="10">
        <f>3/24000000*OO[[#This Row],[122 (04JUL1985 03:00:00)-Water Temperature (C)]]*OO[[#This Row],[64]]</f>
        <v>2.08878201424975E-7</v>
      </c>
      <c r="BO163" s="10">
        <f>3/24000000*OO[[#This Row],[123 (04JUL1985 06:00:00)-Water Temperature (C)]]*OO[[#This Row],[65]]</f>
        <v>2.0946984851249997E-7</v>
      </c>
      <c r="BP163" s="10">
        <f>3/24000000*OO[[#This Row],[124 (04JUL1985 09:00:00)-Water Temperature (C)]]*OO[[#This Row],[66]]</f>
        <v>2.061829443036125E-7</v>
      </c>
      <c r="BQ163" s="10">
        <f>3/24000000*OO[[#This Row],[125 (04JUL1985 12:00:00)-Water Temperature (C)]]*OO[[#This Row],[67]]</f>
        <v>1.9647693993086248E-7</v>
      </c>
      <c r="BR163" s="10">
        <f>3/24000000*OO[[#This Row],[126 (04JUL1985 15:00:00)-Water Temperature (C)]]*OO[[#This Row],[68]]</f>
        <v>1.845270049329E-7</v>
      </c>
      <c r="BS163" s="10">
        <f>3/24000000*OO[[#This Row],[127 (04JUL1985 18:00:00)-Water Temperature (C)]]*OO[[#This Row],[69]]</f>
        <v>1.7200394332316251E-7</v>
      </c>
      <c r="BT163" s="10">
        <f>3/24000000*OO[[#This Row],[128 (04JUL1985 21:00:00)-Water Temperature (C)]]*OO[[#This Row],[70]]</f>
        <v>1.621000827216E-7</v>
      </c>
      <c r="BU163" s="10">
        <f>3/24000000*OO[[#This Row],[129 (05JUL1985 00:00:00)-Water Temperature (C)]]*OO[[#This Row],[71]]</f>
        <v>1.5406618568405E-7</v>
      </c>
      <c r="BV163" s="10">
        <f>3/24000000*OO[[#This Row],[130 (05JUL1985 03:00:00)-Water Temperature (C)]]*OO[[#This Row],[72]]</f>
        <v>1.5024271793737498E-7</v>
      </c>
      <c r="BW163" s="10">
        <f>3/24000000*OO[[#This Row],[131 (05JUL1985 06:00:00)-Water Temperature (C)]]*OO[[#This Row],[73]]</f>
        <v>1.4529143174879997E-7</v>
      </c>
      <c r="BX163" s="10">
        <f>3/24000000*OO[[#This Row],[132 (05JUL1985 09:00:00)-Water Temperature (C)]]*OO[[#This Row],[74]]</f>
        <v>1.403045954889E-7</v>
      </c>
      <c r="BY163" s="10">
        <f>3/24000000*OO[[#This Row],[133 (05JUL1985 12:00:00)-Water Temperature (C)]]*OO[[#This Row],[75]]</f>
        <v>1.3519100851987501E-7</v>
      </c>
      <c r="BZ163" s="10">
        <f>3/24000000*OO[[#This Row],[134 (05JUL1985 15:00:00)-Water Temperature (C)]]*OO[[#This Row],[76]]</f>
        <v>1.2789221410556251E-7</v>
      </c>
      <c r="CA163" s="10">
        <f>3/24000000*OO[[#This Row],[135 (05JUL1985 18:00:00)-Water Temperature (C)]]*OO[[#This Row],[77]]</f>
        <v>1.1982351901974998E-7</v>
      </c>
      <c r="CB163" s="10">
        <f>3/24000000*OO[[#This Row],[136 (05JUL1985 21:00:00)-Water Temperature (C)]]*OO[[#This Row],[78]]</f>
        <v>1.1234995256512501E-7</v>
      </c>
      <c r="CC163" s="10">
        <f>3/24000000*OO[[#This Row],[137 (06JUL1985 00:00:00)-Water Temperature (C)]]*OO[[#This Row],[79]]</f>
        <v>1.0572795626772498E-7</v>
      </c>
      <c r="CD163" s="10">
        <f>3/24000000*OO[[#This Row],[138 (06JUL1985 03:00:00)-Water Temperature (C)]]*OO[[#This Row],[80]]</f>
        <v>1.012999380568875E-7</v>
      </c>
      <c r="CE163" s="10">
        <f>3/24000000*OO[[#This Row],[139 (06JUL1985 06:00:00)-Water Temperature (C)]]*OO[[#This Row],[81]]</f>
        <v>9.6807170940974998E-8</v>
      </c>
      <c r="CF163" s="10">
        <f>3/24000000*OO[[#This Row],[140 (06JUL1985 09:00:00)-Water Temperature (C)]]*OO[[#This Row],[82]]</f>
        <v>9.2427792318224996E-8</v>
      </c>
      <c r="CG163" s="10">
        <f>3/24000000*OO[[#This Row],[141 (06JUL1985 12:00:00)-Water Temperature (C)]]*OO[[#This Row],[83]]</f>
        <v>8.7737638759062499E-8</v>
      </c>
      <c r="CH163" s="10">
        <f>3/24000000*OO[[#This Row],[142 (06JUL1985 15:00:00)-Water Temperature (C)]]*OO[[#This Row],[84]]</f>
        <v>8.2467040012737502E-8</v>
      </c>
      <c r="CI163" s="10">
        <f>3/24000000*OO[[#This Row],[143 (06JUL1985 18:00:00)-Water Temperature (C)]]*OO[[#This Row],[85]]</f>
        <v>7.7123697889725005E-8</v>
      </c>
      <c r="CJ163" s="10">
        <f>3/24000000*OO[[#This Row],[144 (06JUL1985 21:00:00)-Water Temperature (C)]]*OO[[#This Row],[86]]</f>
        <v>7.2989061741212488E-8</v>
      </c>
      <c r="CK163" s="10">
        <f>3/24000000*OO[[#This Row],[145 (07JUL1985 00:00:00)-Water Temperature (C)]]*OO[[#This Row],[87]]</f>
        <v>6.9691307848499995E-8</v>
      </c>
      <c r="CL163" s="10">
        <f>3/24000000*OO[[#This Row],[146 (07JUL1985 03:00:00)-Water Temperature (C)]]*OO[[#This Row],[88]]</f>
        <v>6.8410019236199999E-8</v>
      </c>
      <c r="CM163" s="10">
        <f>3/24000000*OO[[#This Row],[147 (07JUL1985 06:00:00)-Water Temperature (C)]]*OO[[#This Row],[89]]</f>
        <v>6.5796345126562495E-8</v>
      </c>
      <c r="CN163" s="10">
        <f>3/24000000*OO[[#This Row],[148 (07JUL1985 09:00:00)-Water Temperature (C)]]*OO[[#This Row],[90]]</f>
        <v>6.2277857123112501E-8</v>
      </c>
      <c r="CO163" s="10">
        <f>3/24000000*OO[[#This Row],[149 (07JUL1985 12:00:00)-Water Temperature (C)]]*OO[[#This Row],[91]]</f>
        <v>5.8515925966549996E-8</v>
      </c>
      <c r="CP163" s="10">
        <f>3/24000000*OO[[#This Row],[150 (07JUL1985 15:00:00)-Water Temperature (C)]]*OO[[#This Row],[92]]</f>
        <v>5.5608036747412491E-8</v>
      </c>
      <c r="CQ163" s="10">
        <f>3/24000000*OO[[#This Row],[151 (07JUL1985 18:00:00)-Water Temperature (C)]]*OO[[#This Row],[93]]</f>
        <v>5.2818717821512497E-8</v>
      </c>
      <c r="CR163" s="10">
        <f>3/24000000*OO[[#This Row],[152 (07JUL1985 21:00:00)-Water Temperature (C)]]*OO[[#This Row],[94]]</f>
        <v>5.05061315329E-8</v>
      </c>
      <c r="CS163" s="10">
        <f>3/24000000*OO[[#This Row],[153 (08JUL1985 00:00:00)-Water Temperature (C)]]*OO[[#This Row],[95]]</f>
        <v>4.8649194673012493E-8</v>
      </c>
      <c r="CT163" s="10">
        <f>3/24000000*OO[[#This Row],[154 (08JUL1985 03:00:00)-Water Temperature (C)]]*OO[[#This Row],[96]]</f>
        <v>4.8347254113250003E-8</v>
      </c>
      <c r="CU163" s="10">
        <f>3/24000000*OO[[#This Row],[155 (08JUL1985 06:00:00)-Water Temperature (C)]]*OO[[#This Row],[97]]</f>
        <v>4.81232689996375E-8</v>
      </c>
      <c r="CV163" s="10">
        <f>3/24000000*OO[[#This Row],[156 (08JUL1985 09:00:00)-Water Temperature (C)]]*OO[[#This Row],[98]]</f>
        <v>4.7364765381150005E-8</v>
      </c>
      <c r="CW163" s="10">
        <f>3/24000000*OO[[#This Row],[157 (08JUL1985 12:00:00)-Water Temperature (C)]]*OO[[#This Row],[99]]</f>
        <v>4.6143945376087498E-8</v>
      </c>
    </row>
    <row r="164" spans="1:101" x14ac:dyDescent="0.35">
      <c r="A164" t="s">
        <v>169</v>
      </c>
      <c r="B164">
        <v>877.19309999999996</v>
      </c>
      <c r="C164" s="10">
        <f>3/24*OO[[#This Row],[59 (26JUN1985 06:00:00)-Water Temperature (C)]]*OO[[#This Row],[1]]/SUM(OO[1])</f>
        <v>0</v>
      </c>
      <c r="D164" s="10">
        <f>3/24*OO[[#This Row],[60 (26JUN1985 09:00:00)-Water Temperature (C)]]*OO[[#This Row],[2]]/SUM(OO[2])</f>
        <v>0</v>
      </c>
      <c r="E164" s="10">
        <f>3/24*OO[[#This Row],[61 (26JUN1985 12:00:00)-Water Temperature (C)]]*OO[[#This Row],[3]]/SUM(OO[3])</f>
        <v>0</v>
      </c>
      <c r="F164" s="10">
        <f>3/24*OO[[#This Row],[62 (26JUN1985 15:00:00)-Water Temperature (C)]]*OO[[#This Row],[4]]/SUM(OO[4])</f>
        <v>0</v>
      </c>
      <c r="G164" s="10">
        <f>3/24*OO[[#This Row],[63 (26JUN1985 18:00:00)-Water Temperature (C)]]*OO[[#This Row],[5]]/SUM(OO[5])</f>
        <v>5.3455732741698083E-43</v>
      </c>
      <c r="H164" s="10">
        <f>3/24*OO[[#This Row],[64 (26JUN1985 21:00:00)-Water Temperature (C)]]*OO[[#This Row],[6]]/SUM(OO[6])</f>
        <v>2.6596088777944011E-31</v>
      </c>
      <c r="I164" s="10">
        <f>3/24*OO[[#This Row],[65 (27JUN1985 00:00:00)-Water Temperature (C)]]*OO[[#This Row],[7]]/SUM(OO[7])</f>
        <v>1.8747471851442796E-19</v>
      </c>
      <c r="J164" s="10">
        <f>3/24*OO[[#This Row],[66 (27JUN1985 03:00:00)-Water Temperature (C)]]*OO[[#This Row],[8]]/SUM(OO[8])</f>
        <v>1.6431050697214735E-9</v>
      </c>
      <c r="K164" s="10">
        <f>3/24*OO[[#This Row],[67 (27JUN1985 06:00:00)-Water Temperature (C)]]*OO[[#This Row],[9]]/SUM(OO[9])</f>
        <v>7.7322306730576915E-6</v>
      </c>
      <c r="L164" s="10">
        <f>3/24*OO[[#This Row],[68 (27JUN1985 09:00:00)-Water Temperature (C)]]*OO[[#This Row],[10]]/SUM(OO[10])</f>
        <v>9.9466263189166193E-4</v>
      </c>
      <c r="M164" s="10">
        <f>3/24*OO[[#This Row],[69 (27JUN1985 12:00:00)-Water Temperature (C)]]*OO[[#This Row],[11]]/SUM(OO[11])</f>
        <v>1.7063469917166826E-2</v>
      </c>
      <c r="N164" s="10">
        <f>3/24*OO[[#This Row],[70 (27JUN1985 15:00:00)-Water Temperature (C)]]*OO[[#This Row],[12]]/SUM(OO[12])</f>
        <v>7.0689530142655999E-2</v>
      </c>
      <c r="O164" s="10">
        <f>3/24*OO[[#This Row],[71 (27JUN1985 18:00:00)-Water Temperature (C)]]*OO[[#This Row],[13]]/SUM(OO[13])</f>
        <v>0.1022697462934605</v>
      </c>
      <c r="P164" s="10">
        <f>3/24*OO[[#This Row],[72 (27JUN1985 21:00:00)-Water Temperature (C)]]*OO[[#This Row],[14]]/SUM(OO[14])</f>
        <v>6.619506372212422E-2</v>
      </c>
      <c r="Q164" s="10">
        <f>3/24*OO[[#This Row],[73 (28JUN1985 00:00:00)-Water Temperature (C)]]*OO[[#This Row],[15]]/SUM(OO[15])</f>
        <v>2.3202150399738282E-2</v>
      </c>
      <c r="R164" s="10">
        <f>3/24*OO[[#This Row],[74 (28JUN1985 03:00:00)-Water Temperature (C)]]*OO[[#This Row],[16]]/SUM(OO[16])</f>
        <v>5.3267631105966854E-3</v>
      </c>
      <c r="S164" s="10">
        <f>3/24*OO[[#This Row],[75 (28JUN1985 06:00:00)-Water Temperature (C)]]*OO[[#This Row],[17]]/SUM(OO[17])</f>
        <v>9.212551862136767E-4</v>
      </c>
      <c r="T164" s="10">
        <f>3/24*OO[[#This Row],[76 (28JUN1985 09:00:00)-Water Temperature (C)]]*OO[[#This Row],[18]]/SUM(OO[18])</f>
        <v>1.7534109465385786E-4</v>
      </c>
      <c r="U164" s="10">
        <f>3/24*OO[[#This Row],[77 (28JUN1985 12:00:00)-Water Temperature (C)]]*OO[[#This Row],[19]]/SUM(OO[19])</f>
        <v>7.5709563222748581E-5</v>
      </c>
      <c r="V164" s="10">
        <f>3/24000000*OO[[#This Row],[78 (28JUN1985 15:00:00)-Water Temperature (C)]]*OO[[#This Row],[20]]</f>
        <v>6.6248136969900001E-5</v>
      </c>
      <c r="W164" s="10">
        <f>3/24000000*OO[[#This Row],[79 (28JUN1985 18:00:00)-Water Temperature (C)]]*OO[[#This Row],[21]]</f>
        <v>6.6416768837150001E-5</v>
      </c>
      <c r="X164" s="10">
        <f>3/24000000*OO[[#This Row],[80 (28JUN1985 21:00:00)-Water Temperature (C)]]*OO[[#This Row],[22]]</f>
        <v>6.5147243802299995E-5</v>
      </c>
      <c r="Y164" s="10">
        <f>3/24000000*OO[[#This Row],[81 (29JUN1985 00:00:00)-Water Temperature (C)]]*OO[[#This Row],[23]]</f>
        <v>6.1092300527525002E-5</v>
      </c>
      <c r="Z164" s="10">
        <f>3/24000000*OO[[#This Row],[82 (29JUN1985 03:00:00)-Water Temperature (C)]]*OO[[#This Row],[24]]</f>
        <v>5.5980908297812495E-5</v>
      </c>
      <c r="AA164" s="10">
        <f>3/24000000*OO[[#This Row],[83 (29JUN1985 06:00:00)-Water Temperature (C)]]*OO[[#This Row],[25]]</f>
        <v>4.9194183219187499E-5</v>
      </c>
      <c r="AB164" s="10">
        <f>3/24000000*OO[[#This Row],[84 (29JUN1985 09:00:00)-Water Temperature (C)]]*OO[[#This Row],[26]]</f>
        <v>4.3971801091124991E-5</v>
      </c>
      <c r="AC164" s="10">
        <f>3/24000000*OO[[#This Row],[85 (29JUN1985 12:00:00)-Water Temperature (C)]]*OO[[#This Row],[27]]</f>
        <v>3.9177519144899996E-5</v>
      </c>
      <c r="AD164" s="10">
        <f>3/24000000*OO[[#This Row],[86 (29JUN1985 15:00:00)-Water Temperature (C)]]*OO[[#This Row],[28]]</f>
        <v>3.43067912474875E-5</v>
      </c>
      <c r="AE164" s="10">
        <f>3/24000000*OO[[#This Row],[88 (29JUN1985 21:00:00)-Water Temperature (C)]]*OO[[#This Row],[30]]</f>
        <v>2.6564807819577495E-5</v>
      </c>
      <c r="AF164" s="10">
        <f>3/24000000*OO[[#This Row],[88 (29JUN1985 21:00:00)-Water Temperature (C)]]*OO[[#This Row],[30]]</f>
        <v>2.6564807819577495E-5</v>
      </c>
      <c r="AG164" s="10">
        <f>3/24000000*OO[[#This Row],[89 (30JUN1985 00:00:00)-Water Temperature (C)]]*OO[[#This Row],[31]]</f>
        <v>2.3490507429010001E-5</v>
      </c>
      <c r="AH164" s="10">
        <f>3/24000000*OO[[#This Row],[90 (30JUN1985 03:00:00)-Water Temperature (C)]]*OO[[#This Row],[32]]</f>
        <v>2.1297444014587501E-5</v>
      </c>
      <c r="AI164" s="10">
        <f>3/24000000*OO[[#This Row],[91 (30JUN1985 06:00:00)-Water Temperature (C)]]*OO[[#This Row],[33]]</f>
        <v>1.9271418910318749E-5</v>
      </c>
      <c r="AJ164" s="10">
        <f>3/24000000*OO[[#This Row],[92 (30JUN1985 09:00:00)-Water Temperature (C)]]*OO[[#This Row],[34]]</f>
        <v>1.732287397578125E-5</v>
      </c>
      <c r="AK164" s="10">
        <f>3/24000000*OO[[#This Row],[93 (30JUN1985 12:00:00)-Water Temperature (C)]]*OO[[#This Row],[35]]</f>
        <v>1.5497018310387499E-5</v>
      </c>
      <c r="AL164" s="10">
        <f>3/24000000*OO[[#This Row],[94 (30JUN1985 15:00:00)-Water Temperature (C)]]*OO[[#This Row],[36]]</f>
        <v>1.3575338062789999E-5</v>
      </c>
      <c r="AM164" s="10">
        <f>3/24000000*OO[[#This Row],[95 (30JUN1985 18:00:00)-Water Temperature (C)]]*OO[[#This Row],[37]]</f>
        <v>1.1769241364449998E-5</v>
      </c>
      <c r="AN164" s="10">
        <f>3/24000000*OO[[#This Row],[96 (30JUN1985 21:00:00)-Water Temperature (C)]]*OO[[#This Row],[38]]</f>
        <v>1.0316953531462498E-5</v>
      </c>
      <c r="AO164" s="10">
        <f>3/24000000*OO[[#This Row],[97 (01JUL1985 00:00:00)-Water Temperature (C)]]*OO[[#This Row],[39]]</f>
        <v>9.0739050126374995E-6</v>
      </c>
      <c r="AP164" s="10">
        <f>3/24000000*OO[[#This Row],[98 (01JUL1985 03:00:00)-Water Temperature (C)]]*OO[[#This Row],[40]]</f>
        <v>8.083846806554999E-6</v>
      </c>
      <c r="AQ164" s="10">
        <f>3/24000000*OO[[#This Row],[99 (01JUL1985 06:00:00)-Water Temperature (C)]]*OO[[#This Row],[41]]</f>
        <v>7.1228545177399986E-6</v>
      </c>
      <c r="AR164" s="10">
        <f>3/24000000*OO[[#This Row],[100 (01JUL1985 09:00:00)-Water Temperature (C)]]*OO[[#This Row],[42]]</f>
        <v>6.2181366980699994E-6</v>
      </c>
      <c r="AS164" s="10">
        <f>3/24000000*OO[[#This Row],[101 (01JUL1985 12:00:00)-Water Temperature (C)]]*OO[[#This Row],[43]]</f>
        <v>5.3837528594187496E-6</v>
      </c>
      <c r="AT164" s="10">
        <f>3/24000000*OO[[#This Row],[102 (01JUL1985 15:00:00)-Water Temperature (C)]]*OO[[#This Row],[44]]</f>
        <v>4.6409028972474994E-6</v>
      </c>
      <c r="AU164" s="10">
        <f>3/24000000*OO[[#This Row],[103 (01JUL1985 18:00:00)-Water Temperature (C)]]*OO[[#This Row],[45]]</f>
        <v>3.9717285749212501E-6</v>
      </c>
      <c r="AV164" s="10">
        <f>3/24000000*OO[[#This Row],[104 (01JUL1985 21:00:00)-Water Temperature (C)]]*OO[[#This Row],[46]]</f>
        <v>3.3319955799712497E-6</v>
      </c>
      <c r="AW164" s="10">
        <f>3/24000000*OO[[#This Row],[105 (02JUL1985 00:00:00)-Water Temperature (C)]]*OO[[#This Row],[47]]</f>
        <v>2.6963773553362499E-6</v>
      </c>
      <c r="AX164" s="10">
        <f>3/24000000*OO[[#This Row],[106 (02JUL1985 03:00:00)-Water Temperature (C)]]*OO[[#This Row],[48]]</f>
        <v>2.1173736386312502E-6</v>
      </c>
      <c r="AY164" s="10">
        <f>3/24000000*OO[[#This Row],[107 (02JUL1985 06:00:00)-Water Temperature (C)]]*OO[[#This Row],[49]]</f>
        <v>1.598914569478E-6</v>
      </c>
      <c r="AZ164" s="10">
        <f>3/24000000*OO[[#This Row],[108 (02JUL1985 09:00:00)-Water Temperature (C)]]*OO[[#This Row],[50]]</f>
        <v>1.1978827764997499E-6</v>
      </c>
      <c r="BA164" s="10">
        <f>3/24000000*OO[[#This Row],[109 (02JUL1985 12:00:00)-Water Temperature (C)]]*OO[[#This Row],[51]]</f>
        <v>9.1453827994750009E-7</v>
      </c>
      <c r="BB164" s="10">
        <f>3/24000000*OO[[#This Row],[110 (02JUL1985 15:00:00)-Water Temperature (C)]]*OO[[#This Row],[52]]</f>
        <v>7.2167179720949992E-7</v>
      </c>
      <c r="BC164" s="10">
        <f>3/24000000*OO[[#This Row],[111 (02JUL1985 18:00:00)-Water Temperature (C)]]*OO[[#This Row],[53]]</f>
        <v>5.8623612923924983E-7</v>
      </c>
      <c r="BD164" s="10">
        <f>3/24000000*OO[[#This Row],[112 (02JUL1985 21:00:00)-Water Temperature (C)]]*OO[[#This Row],[54]]</f>
        <v>4.9781165437575001E-7</v>
      </c>
      <c r="BE164" s="10">
        <f>3/24000000*OO[[#This Row],[113 (03JUL1985 00:00:00)-Water Temperature (C)]]*OO[[#This Row],[55]]</f>
        <v>4.34031407835E-7</v>
      </c>
      <c r="BF164" s="10">
        <f>3/24000000*OO[[#This Row],[114 (03JUL1985 03:00:00)-Water Temperature (C)]]*OO[[#This Row],[56]]</f>
        <v>3.8686823728124991E-7</v>
      </c>
      <c r="BG164" s="10">
        <f>3/24000000*OO[[#This Row],[115 (03JUL1985 06:00:00)-Water Temperature (C)]]*OO[[#This Row],[57]]</f>
        <v>3.4852586375250003E-7</v>
      </c>
      <c r="BH164" s="10">
        <f>3/24000000*OO[[#This Row],[116 (03JUL1985 09:00:00)-Water Temperature (C)]]*OO[[#This Row],[58]]</f>
        <v>3.1542543755249998E-7</v>
      </c>
      <c r="BI164" s="10">
        <f>3/24000000*OO[[#This Row],[117 (03JUL1985 12:00:00)-Water Temperature (C)]]*OO[[#This Row],[59]]</f>
        <v>2.893546557228625E-7</v>
      </c>
      <c r="BJ164" s="10">
        <f>3/24000000*OO[[#This Row],[118 (03JUL1985 15:00:00)-Water Temperature (C)]]*OO[[#This Row],[60]]</f>
        <v>2.6550864130879999E-7</v>
      </c>
      <c r="BK164" s="10">
        <f>3/24000000*OO[[#This Row],[119 (03JUL1985 18:00:00)-Water Temperature (C)]]*OO[[#This Row],[61]]</f>
        <v>2.4509782747915002E-7</v>
      </c>
      <c r="BL164" s="10">
        <f>3/24000000*OO[[#This Row],[120 (03JUL1985 21:00:00)-Water Temperature (C)]]*OO[[#This Row],[62]]</f>
        <v>2.3171829084979997E-7</v>
      </c>
      <c r="BM164" s="10">
        <f>3/24000000*OO[[#This Row],[121 (04JUL1985 00:00:00)-Water Temperature (C)]]*OO[[#This Row],[63]]</f>
        <v>2.2497954919060001E-7</v>
      </c>
      <c r="BN164" s="10">
        <f>3/24000000*OO[[#This Row],[122 (04JUL1985 03:00:00)-Water Temperature (C)]]*OO[[#This Row],[64]]</f>
        <v>2.2761282901612497E-7</v>
      </c>
      <c r="BO164" s="10">
        <f>3/24000000*OO[[#This Row],[123 (04JUL1985 06:00:00)-Water Temperature (C)]]*OO[[#This Row],[65]]</f>
        <v>2.2860589021933749E-7</v>
      </c>
      <c r="BP164" s="10">
        <f>3/24000000*OO[[#This Row],[124 (04JUL1985 09:00:00)-Water Temperature (C)]]*OO[[#This Row],[66]]</f>
        <v>2.2533120863877503E-7</v>
      </c>
      <c r="BQ164" s="10">
        <f>3/24000000*OO[[#This Row],[125 (04JUL1985 12:00:00)-Water Temperature (C)]]*OO[[#This Row],[67]]</f>
        <v>2.1464888948400003E-7</v>
      </c>
      <c r="BR164" s="10">
        <f>3/24000000*OO[[#This Row],[126 (04JUL1985 15:00:00)-Water Temperature (C)]]*OO[[#This Row],[68]]</f>
        <v>2.0133251563809997E-7</v>
      </c>
      <c r="BS164" s="10">
        <f>3/24000000*OO[[#This Row],[127 (04JUL1985 18:00:00)-Water Temperature (C)]]*OO[[#This Row],[69]]</f>
        <v>1.8727653887437497E-7</v>
      </c>
      <c r="BT164" s="10">
        <f>3/24000000*OO[[#This Row],[128 (04JUL1985 21:00:00)-Water Temperature (C)]]*OO[[#This Row],[70]]</f>
        <v>1.76336110934775E-7</v>
      </c>
      <c r="BU164" s="10">
        <f>3/24000000*OO[[#This Row],[129 (05JUL1985 00:00:00)-Water Temperature (C)]]*OO[[#This Row],[71]]</f>
        <v>1.6765304398515E-7</v>
      </c>
      <c r="BV164" s="10">
        <f>3/24000000*OO[[#This Row],[130 (05JUL1985 03:00:00)-Water Temperature (C)]]*OO[[#This Row],[72]]</f>
        <v>1.6381711841962499E-7</v>
      </c>
      <c r="BW164" s="10">
        <f>3/24000000*OO[[#This Row],[131 (05JUL1985 06:00:00)-Water Temperature (C)]]*OO[[#This Row],[73]]</f>
        <v>1.5852921404669998E-7</v>
      </c>
      <c r="BX164" s="10">
        <f>3/24000000*OO[[#This Row],[132 (05JUL1985 09:00:00)-Water Temperature (C)]]*OO[[#This Row],[74]]</f>
        <v>1.5308420579687499E-7</v>
      </c>
      <c r="BY164" s="10">
        <f>3/24000000*OO[[#This Row],[133 (05JUL1985 12:00:00)-Water Temperature (C)]]*OO[[#This Row],[75]]</f>
        <v>1.473233341425E-7</v>
      </c>
      <c r="BZ164" s="10">
        <f>3/24000000*OO[[#This Row],[134 (05JUL1985 15:00:00)-Water Temperature (C)]]*OO[[#This Row],[76]]</f>
        <v>1.3916982714098747E-7</v>
      </c>
      <c r="CA164" s="10">
        <f>3/24000000*OO[[#This Row],[135 (05JUL1985 18:00:00)-Water Temperature (C)]]*OO[[#This Row],[77]]</f>
        <v>1.3028570110547501E-7</v>
      </c>
      <c r="CB164" s="10">
        <f>3/24000000*OO[[#This Row],[136 (05JUL1985 21:00:00)-Water Temperature (C)]]*OO[[#This Row],[78]]</f>
        <v>1.2216833916924999E-7</v>
      </c>
      <c r="CC164" s="10">
        <f>3/24000000*OO[[#This Row],[137 (06JUL1985 00:00:00)-Water Temperature (C)]]*OO[[#This Row],[79]]</f>
        <v>1.1512614599882501E-7</v>
      </c>
      <c r="CD164" s="10">
        <f>3/24000000*OO[[#This Row],[138 (06JUL1985 03:00:00)-Water Temperature (C)]]*OO[[#This Row],[80]]</f>
        <v>1.10580945446025E-7</v>
      </c>
      <c r="CE164" s="10">
        <f>3/24000000*OO[[#This Row],[139 (06JUL1985 06:00:00)-Water Temperature (C)]]*OO[[#This Row],[81]]</f>
        <v>1.05780288003375E-7</v>
      </c>
      <c r="CF164" s="10">
        <f>3/24000000*OO[[#This Row],[140 (06JUL1985 09:00:00)-Water Temperature (C)]]*OO[[#This Row],[82]]</f>
        <v>1.0100755273087499E-7</v>
      </c>
      <c r="CG164" s="10">
        <f>3/24000000*OO[[#This Row],[141 (06JUL1985 12:00:00)-Water Temperature (C)]]*OO[[#This Row],[83]]</f>
        <v>9.5745306743537485E-8</v>
      </c>
      <c r="CH164" s="10">
        <f>3/24000000*OO[[#This Row],[142 (06JUL1985 15:00:00)-Water Temperature (C)]]*OO[[#This Row],[84]]</f>
        <v>8.9787218247999989E-8</v>
      </c>
      <c r="CI164" s="10">
        <f>3/24000000*OO[[#This Row],[143 (06JUL1985 18:00:00)-Water Temperature (C)]]*OO[[#This Row],[85]]</f>
        <v>8.3770813424474984E-8</v>
      </c>
      <c r="CJ164" s="10">
        <f>3/24000000*OO[[#This Row],[144 (06JUL1985 21:00:00)-Water Temperature (C)]]*OO[[#This Row],[86]]</f>
        <v>7.9192679459237494E-8</v>
      </c>
      <c r="CK164" s="10">
        <f>3/24000000*OO[[#This Row],[145 (07JUL1985 00:00:00)-Water Temperature (C)]]*OO[[#This Row],[87]]</f>
        <v>7.5639713033749987E-8</v>
      </c>
      <c r="CL164" s="10">
        <f>3/24000000*OO[[#This Row],[146 (07JUL1985 03:00:00)-Water Temperature (C)]]*OO[[#This Row],[88]]</f>
        <v>7.4422422854324999E-8</v>
      </c>
      <c r="CM164" s="10">
        <f>3/24000000*OO[[#This Row],[147 (07JUL1985 06:00:00)-Water Temperature (C)]]*OO[[#This Row],[89]]</f>
        <v>7.1640836646749995E-8</v>
      </c>
      <c r="CN164" s="10">
        <f>3/24000000*OO[[#This Row],[148 (07JUL1985 09:00:00)-Water Temperature (C)]]*OO[[#This Row],[90]]</f>
        <v>6.7847133416962495E-8</v>
      </c>
      <c r="CO164" s="10">
        <f>3/24000000*OO[[#This Row],[149 (07JUL1985 12:00:00)-Water Temperature (C)]]*OO[[#This Row],[91]]</f>
        <v>6.3702473492612504E-8</v>
      </c>
      <c r="CP164" s="10">
        <f>3/24000000*OO[[#This Row],[150 (07JUL1985 15:00:00)-Water Temperature (C)]]*OO[[#This Row],[92]]</f>
        <v>6.0450423966899995E-8</v>
      </c>
      <c r="CQ164" s="10">
        <f>3/24000000*OO[[#This Row],[151 (07JUL1985 18:00:00)-Water Temperature (C)]]*OO[[#This Row],[93]]</f>
        <v>5.7341913581999991E-8</v>
      </c>
      <c r="CR164" s="10">
        <f>3/24000000*OO[[#This Row],[152 (07JUL1985 21:00:00)-Water Temperature (C)]]*OO[[#This Row],[94]]</f>
        <v>5.4793382304787491E-8</v>
      </c>
      <c r="CS164" s="10">
        <f>3/24000000*OO[[#This Row],[153 (08JUL1985 00:00:00)-Water Temperature (C)]]*OO[[#This Row],[95]]</f>
        <v>5.2806053083874993E-8</v>
      </c>
      <c r="CT164" s="10">
        <f>3/24000000*OO[[#This Row],[154 (08JUL1985 03:00:00)-Water Temperature (C)]]*OO[[#This Row],[96]]</f>
        <v>5.2602601645312501E-8</v>
      </c>
      <c r="CU164" s="10">
        <f>3/24000000*OO[[#This Row],[155 (08JUL1985 06:00:00)-Water Temperature (C)]]*OO[[#This Row],[97]]</f>
        <v>5.2415636016699996E-8</v>
      </c>
      <c r="CV164" s="10">
        <f>3/24000000*OO[[#This Row],[156 (08JUL1985 09:00:00)-Water Temperature (C)]]*OO[[#This Row],[98]]</f>
        <v>5.1592036247162495E-8</v>
      </c>
      <c r="CW164" s="10">
        <f>3/24000000*OO[[#This Row],[157 (08JUL1985 12:00:00)-Water Temperature (C)]]*OO[[#This Row],[99]]</f>
        <v>5.0241566826675002E-8</v>
      </c>
    </row>
    <row r="165" spans="1:101" x14ac:dyDescent="0.35">
      <c r="A165" t="s">
        <v>170</v>
      </c>
      <c r="B165">
        <v>856.43320000000006</v>
      </c>
      <c r="C165" s="10">
        <f>3/24*OO[[#This Row],[59 (26JUN1985 06:00:00)-Water Temperature (C)]]*OO[[#This Row],[1]]/SUM(OO[1])</f>
        <v>0</v>
      </c>
      <c r="D165" s="10">
        <f>3/24*OO[[#This Row],[60 (26JUN1985 09:00:00)-Water Temperature (C)]]*OO[[#This Row],[2]]/SUM(OO[2])</f>
        <v>0</v>
      </c>
      <c r="E165" s="10">
        <f>3/24*OO[[#This Row],[61 (26JUN1985 12:00:00)-Water Temperature (C)]]*OO[[#This Row],[3]]/SUM(OO[3])</f>
        <v>0</v>
      </c>
      <c r="F165" s="10">
        <f>3/24*OO[[#This Row],[62 (26JUN1985 15:00:00)-Water Temperature (C)]]*OO[[#This Row],[4]]/SUM(OO[4])</f>
        <v>0</v>
      </c>
      <c r="G165" s="10">
        <f>3/24*OO[[#This Row],[63 (26JUN1985 18:00:00)-Water Temperature (C)]]*OO[[#This Row],[5]]/SUM(OO[5])</f>
        <v>7.6456646707798898E-44</v>
      </c>
      <c r="H165" s="10">
        <f>3/24*OO[[#This Row],[64 (26JUN1985 21:00:00)-Water Temperature (C)]]*OO[[#This Row],[6]]/SUM(OO[6])</f>
        <v>4.2261935022988202E-32</v>
      </c>
      <c r="I165" s="10">
        <f>3/24*OO[[#This Row],[65 (27JUN1985 00:00:00)-Water Temperature (C)]]*OO[[#This Row],[7]]/SUM(OO[7])</f>
        <v>2.8089559971537099E-20</v>
      </c>
      <c r="J165" s="10">
        <f>3/24*OO[[#This Row],[66 (27JUN1985 03:00:00)-Water Temperature (C)]]*OO[[#This Row],[8]]/SUM(OO[8])</f>
        <v>6.0161014076033497E-10</v>
      </c>
      <c r="K165" s="10">
        <f>3/24*OO[[#This Row],[67 (27JUN1985 06:00:00)-Water Temperature (C)]]*OO[[#This Row],[9]]/SUM(OO[9])</f>
        <v>4.2144958867063905E-6</v>
      </c>
      <c r="L165" s="10">
        <f>3/24*OO[[#This Row],[68 (27JUN1985 09:00:00)-Water Temperature (C)]]*OO[[#This Row],[10]]/SUM(OO[10])</f>
        <v>6.465918570857359E-4</v>
      </c>
      <c r="M165" s="10">
        <f>3/24*OO[[#This Row],[69 (27JUN1985 12:00:00)-Water Temperature (C)]]*OO[[#This Row],[11]]/SUM(OO[11])</f>
        <v>1.2526974790838967E-2</v>
      </c>
      <c r="N165" s="10">
        <f>3/24*OO[[#This Row],[70 (27JUN1985 15:00:00)-Water Temperature (C)]]*OO[[#This Row],[12]]/SUM(OO[12])</f>
        <v>5.7002344446487073E-2</v>
      </c>
      <c r="O165" s="10">
        <f>3/24*OO[[#This Row],[71 (27JUN1985 18:00:00)-Water Temperature (C)]]*OO[[#This Row],[13]]/SUM(OO[13])</f>
        <v>8.8785644002848371E-2</v>
      </c>
      <c r="P165" s="10">
        <f>3/24*OO[[#This Row],[72 (27JUN1985 21:00:00)-Water Temperature (C)]]*OO[[#This Row],[14]]/SUM(OO[14])</f>
        <v>6.1109122060510009E-2</v>
      </c>
      <c r="Q165" s="10">
        <f>3/24*OO[[#This Row],[73 (28JUN1985 00:00:00)-Water Temperature (C)]]*OO[[#This Row],[15]]/SUM(OO[15])</f>
        <v>2.2487618402547274E-2</v>
      </c>
      <c r="R165" s="10">
        <f>3/24*OO[[#This Row],[74 (28JUN1985 03:00:00)-Water Temperature (C)]]*OO[[#This Row],[16]]/SUM(OO[16])</f>
        <v>5.3543696577105235E-3</v>
      </c>
      <c r="S165" s="10">
        <f>3/24*OO[[#This Row],[75 (28JUN1985 06:00:00)-Water Temperature (C)]]*OO[[#This Row],[17]]/SUM(OO[17])</f>
        <v>9.4417406629847137E-4</v>
      </c>
      <c r="T165" s="10">
        <f>3/24*OO[[#This Row],[76 (28JUN1985 09:00:00)-Water Temperature (C)]]*OO[[#This Row],[18]]/SUM(OO[18])</f>
        <v>1.7424371052839603E-4</v>
      </c>
      <c r="U165" s="10">
        <f>3/24*OO[[#This Row],[77 (28JUN1985 12:00:00)-Water Temperature (C)]]*OO[[#This Row],[19]]/SUM(OO[19])</f>
        <v>6.9173047674227654E-5</v>
      </c>
      <c r="V165" s="10">
        <f>3/24000000*OO[[#This Row],[78 (28JUN1985 15:00:00)-Water Temperature (C)]]*OO[[#This Row],[20]]</f>
        <v>5.8679288003099991E-5</v>
      </c>
      <c r="W165" s="10">
        <f>3/24000000*OO[[#This Row],[79 (28JUN1985 18:00:00)-Water Temperature (C)]]*OO[[#This Row],[21]]</f>
        <v>5.8898882315249993E-5</v>
      </c>
      <c r="X165" s="10">
        <f>3/24000000*OO[[#This Row],[80 (28JUN1985 21:00:00)-Water Temperature (C)]]*OO[[#This Row],[22]]</f>
        <v>5.8251925578599999E-5</v>
      </c>
      <c r="Y165" s="10">
        <f>3/24000000*OO[[#This Row],[81 (29JUN1985 00:00:00)-Water Temperature (C)]]*OO[[#This Row],[23]]</f>
        <v>5.4914816578987503E-5</v>
      </c>
      <c r="Z165" s="10">
        <f>3/24000000*OO[[#This Row],[82 (29JUN1985 03:00:00)-Water Temperature (C)]]*OO[[#This Row],[24]]</f>
        <v>5.0495924644024999E-5</v>
      </c>
      <c r="AA165" s="10">
        <f>3/24000000*OO[[#This Row],[83 (29JUN1985 06:00:00)-Water Temperature (C)]]*OO[[#This Row],[25]]</f>
        <v>4.4456280666299998E-5</v>
      </c>
      <c r="AB165" s="10">
        <f>3/24000000*OO[[#This Row],[84 (29JUN1985 09:00:00)-Water Temperature (C)]]*OO[[#This Row],[26]]</f>
        <v>3.9758203311575001E-5</v>
      </c>
      <c r="AC165" s="10">
        <f>3/24000000*OO[[#This Row],[85 (29JUN1985 12:00:00)-Water Temperature (C)]]*OO[[#This Row],[27]]</f>
        <v>3.5442152977262501E-5</v>
      </c>
      <c r="AD165" s="10">
        <f>3/24000000*OO[[#This Row],[86 (29JUN1985 15:00:00)-Water Temperature (C)]]*OO[[#This Row],[28]]</f>
        <v>3.1040396409162495E-5</v>
      </c>
      <c r="AE165" s="10">
        <f>3/24000000*OO[[#This Row],[88 (29JUN1985 21:00:00)-Water Temperature (C)]]*OO[[#This Row],[30]]</f>
        <v>2.4029603171193747E-5</v>
      </c>
      <c r="AF165" s="10">
        <f>3/24000000*OO[[#This Row],[88 (29JUN1985 21:00:00)-Water Temperature (C)]]*OO[[#This Row],[30]]</f>
        <v>2.4029603171193747E-5</v>
      </c>
      <c r="AG165" s="10">
        <f>3/24000000*OO[[#This Row],[89 (30JUN1985 00:00:00)-Water Temperature (C)]]*OO[[#This Row],[31]]</f>
        <v>2.1288466621768745E-5</v>
      </c>
      <c r="AH165" s="10">
        <f>3/24000000*OO[[#This Row],[90 (30JUN1985 03:00:00)-Water Temperature (C)]]*OO[[#This Row],[32]]</f>
        <v>1.9327299436050001E-5</v>
      </c>
      <c r="AI165" s="10">
        <f>3/24000000*OO[[#This Row],[91 (30JUN1985 06:00:00)-Water Temperature (C)]]*OO[[#This Row],[33]]</f>
        <v>1.7508582153200001E-5</v>
      </c>
      <c r="AJ165" s="10">
        <f>3/24000000*OO[[#This Row],[92 (30JUN1985 09:00:00)-Water Temperature (C)]]*OO[[#This Row],[34]]</f>
        <v>1.5751237119383748E-5</v>
      </c>
      <c r="AK165" s="10">
        <f>3/24000000*OO[[#This Row],[93 (30JUN1985 12:00:00)-Water Temperature (C)]]*OO[[#This Row],[35]]</f>
        <v>1.4087570176404998E-5</v>
      </c>
      <c r="AL165" s="10">
        <f>3/24000000*OO[[#This Row],[94 (30JUN1985 15:00:00)-Water Temperature (C)]]*OO[[#This Row],[36]]</f>
        <v>1.2331352492479999E-5</v>
      </c>
      <c r="AM165" s="10">
        <f>3/24000000*OO[[#This Row],[95 (30JUN1985 18:00:00)-Water Temperature (C)]]*OO[[#This Row],[37]]</f>
        <v>1.0685512644939999E-5</v>
      </c>
      <c r="AN165" s="10">
        <f>3/24000000*OO[[#This Row],[96 (30JUN1985 21:00:00)-Water Temperature (C)]]*OO[[#This Row],[38]]</f>
        <v>9.3678435983999998E-6</v>
      </c>
      <c r="AO165" s="10">
        <f>3/24000000*OO[[#This Row],[97 (01JUL1985 00:00:00)-Water Temperature (C)]]*OO[[#This Row],[39]]</f>
        <v>8.2475079350474998E-6</v>
      </c>
      <c r="AP165" s="10">
        <f>3/24000000*OO[[#This Row],[98 (01JUL1985 03:00:00)-Water Temperature (C)]]*OO[[#This Row],[40]]</f>
        <v>7.3585822627349988E-6</v>
      </c>
      <c r="AQ165" s="10">
        <f>3/24000000*OO[[#This Row],[99 (01JUL1985 06:00:00)-Water Temperature (C)]]*OO[[#This Row],[41]]</f>
        <v>6.4853872619200006E-6</v>
      </c>
      <c r="AR165" s="10">
        <f>3/24000000*OO[[#This Row],[100 (01JUL1985 09:00:00)-Water Temperature (C)]]*OO[[#This Row],[42]]</f>
        <v>5.6609960445349997E-6</v>
      </c>
      <c r="AS165" s="10">
        <f>3/24000000*OO[[#This Row],[101 (01JUL1985 12:00:00)-Water Temperature (C)]]*OO[[#This Row],[43]]</f>
        <v>4.8997887943949993E-6</v>
      </c>
      <c r="AT165" s="10">
        <f>3/24000000*OO[[#This Row],[102 (01JUL1985 15:00:00)-Water Temperature (C)]]*OO[[#This Row],[44]]</f>
        <v>4.2202361100262502E-6</v>
      </c>
      <c r="AU165" s="10">
        <f>3/24000000*OO[[#This Row],[103 (01JUL1985 18:00:00)-Water Temperature (C)]]*OO[[#This Row],[45]]</f>
        <v>3.6145840194499996E-6</v>
      </c>
      <c r="AV165" s="10">
        <f>3/24000000*OO[[#This Row],[104 (01JUL1985 21:00:00)-Water Temperature (C)]]*OO[[#This Row],[46]]</f>
        <v>3.0415488917225001E-6</v>
      </c>
      <c r="AW165" s="10">
        <f>3/24000000*OO[[#This Row],[105 (02JUL1985 00:00:00)-Water Temperature (C)]]*OO[[#This Row],[47]]</f>
        <v>2.4754254403125001E-6</v>
      </c>
      <c r="AX165" s="10">
        <f>3/24000000*OO[[#This Row],[106 (02JUL1985 03:00:00)-Water Temperature (C)]]*OO[[#This Row],[48]]</f>
        <v>1.9563855246920001E-6</v>
      </c>
      <c r="AY165" s="10">
        <f>3/24000000*OO[[#This Row],[107 (02JUL1985 06:00:00)-Water Temperature (C)]]*OO[[#This Row],[49]]</f>
        <v>1.48267148202E-6</v>
      </c>
      <c r="AZ165" s="10">
        <f>3/24000000*OO[[#This Row],[108 (02JUL1985 09:00:00)-Water Temperature (C)]]*OO[[#This Row],[50]]</f>
        <v>1.1102728969503749E-6</v>
      </c>
      <c r="BA165" s="10">
        <f>3/24000000*OO[[#This Row],[109 (02JUL1985 12:00:00)-Water Temperature (C)]]*OO[[#This Row],[51]]</f>
        <v>8.4378651799162505E-7</v>
      </c>
      <c r="BB165" s="10">
        <f>3/24000000*OO[[#This Row],[110 (02JUL1985 15:00:00)-Water Temperature (C)]]*OO[[#This Row],[52]]</f>
        <v>6.616316601474999E-7</v>
      </c>
      <c r="BC165" s="10">
        <f>3/24000000*OO[[#This Row],[111 (02JUL1985 18:00:00)-Water Temperature (C)]]*OO[[#This Row],[53]]</f>
        <v>5.3427435680062502E-7</v>
      </c>
      <c r="BD165" s="10">
        <f>3/24000000*OO[[#This Row],[112 (02JUL1985 21:00:00)-Water Temperature (C)]]*OO[[#This Row],[54]]</f>
        <v>4.5219918699937505E-7</v>
      </c>
      <c r="BE165" s="10">
        <f>3/24000000*OO[[#This Row],[113 (03JUL1985 00:00:00)-Water Temperature (C)]]*OO[[#This Row],[55]]</f>
        <v>3.9391982787849999E-7</v>
      </c>
      <c r="BF165" s="10">
        <f>3/24000000*OO[[#This Row],[114 (03JUL1985 03:00:00)-Water Temperature (C)]]*OO[[#This Row],[56]]</f>
        <v>3.5151637587150002E-7</v>
      </c>
      <c r="BG165" s="10">
        <f>3/24000000*OO[[#This Row],[115 (03JUL1985 06:00:00)-Water Temperature (C)]]*OO[[#This Row],[57]]</f>
        <v>3.1681479531250001E-7</v>
      </c>
      <c r="BH165" s="10">
        <f>3/24000000*OO[[#This Row],[116 (03JUL1985 09:00:00)-Water Temperature (C)]]*OO[[#This Row],[58]]</f>
        <v>2.8645875601199999E-7</v>
      </c>
      <c r="BI165" s="10">
        <f>3/24000000*OO[[#This Row],[117 (03JUL1985 12:00:00)-Water Temperature (C)]]*OO[[#This Row],[59]]</f>
        <v>2.6226865276781251E-7</v>
      </c>
      <c r="BJ165" s="10">
        <f>3/24000000*OO[[#This Row],[118 (03JUL1985 15:00:00)-Water Temperature (C)]]*OO[[#This Row],[60]]</f>
        <v>2.3996954712462496E-7</v>
      </c>
      <c r="BK165" s="10">
        <f>3/24000000*OO[[#This Row],[119 (03JUL1985 18:00:00)-Water Temperature (C)]]*OO[[#This Row],[61]]</f>
        <v>2.2082157927214996E-7</v>
      </c>
      <c r="BL165" s="10">
        <f>3/24000000*OO[[#This Row],[120 (03JUL1985 21:00:00)-Water Temperature (C)]]*OO[[#This Row],[62]]</f>
        <v>2.0838931103160001E-7</v>
      </c>
      <c r="BM165" s="10">
        <f>3/24000000*OO[[#This Row],[121 (04JUL1985 00:00:00)-Water Temperature (C)]]*OO[[#This Row],[63]]</f>
        <v>2.0220832573438751E-7</v>
      </c>
      <c r="BN165" s="10">
        <f>3/24000000*OO[[#This Row],[122 (04JUL1985 03:00:00)-Water Temperature (C)]]*OO[[#This Row],[64]]</f>
        <v>2.0488860595497499E-7</v>
      </c>
      <c r="BO165" s="10">
        <f>3/24000000*OO[[#This Row],[123 (04JUL1985 06:00:00)-Water Temperature (C)]]*OO[[#This Row],[65]]</f>
        <v>2.0608345227659999E-7</v>
      </c>
      <c r="BP165" s="10">
        <f>3/24000000*OO[[#This Row],[124 (04JUL1985 09:00:00)-Water Temperature (C)]]*OO[[#This Row],[66]]</f>
        <v>2.0342628858078749E-7</v>
      </c>
      <c r="BQ165" s="10">
        <f>3/24000000*OO[[#This Row],[125 (04JUL1985 12:00:00)-Water Temperature (C)]]*OO[[#This Row],[67]]</f>
        <v>1.9380846694860001E-7</v>
      </c>
      <c r="BR165" s="10">
        <f>3/24000000*OO[[#This Row],[126 (04JUL1985 15:00:00)-Water Temperature (C)]]*OO[[#This Row],[68]]</f>
        <v>1.8166405224729999E-7</v>
      </c>
      <c r="BS165" s="10">
        <f>3/24000000*OO[[#This Row],[127 (04JUL1985 18:00:00)-Water Temperature (C)]]*OO[[#This Row],[69]]</f>
        <v>1.6873186703689998E-7</v>
      </c>
      <c r="BT165" s="10">
        <f>3/24000000*OO[[#This Row],[128 (04JUL1985 21:00:00)-Water Temperature (C)]]*OO[[#This Row],[70]]</f>
        <v>1.587795361539875E-7</v>
      </c>
      <c r="BU165" s="10">
        <f>3/24000000*OO[[#This Row],[129 (05JUL1985 00:00:00)-Water Temperature (C)]]*OO[[#This Row],[71]]</f>
        <v>1.509907921875E-7</v>
      </c>
      <c r="BV165" s="10">
        <f>3/24000000*OO[[#This Row],[130 (05JUL1985 03:00:00)-Water Temperature (C)]]*OO[[#This Row],[72]]</f>
        <v>1.4779297395378751E-7</v>
      </c>
      <c r="BW165" s="10">
        <f>3/24000000*OO[[#This Row],[131 (05JUL1985 06:00:00)-Water Temperature (C)]]*OO[[#This Row],[73]]</f>
        <v>1.4313505318572499E-7</v>
      </c>
      <c r="BX165" s="10">
        <f>3/24000000*OO[[#This Row],[132 (05JUL1985 09:00:00)-Water Temperature (C)]]*OO[[#This Row],[74]]</f>
        <v>1.3824368125792498E-7</v>
      </c>
      <c r="BY165" s="10">
        <f>3/24000000*OO[[#This Row],[133 (05JUL1985 12:00:00)-Water Temperature (C)]]*OO[[#This Row],[75]]</f>
        <v>1.3293705178424999E-7</v>
      </c>
      <c r="BZ165" s="10">
        <f>3/24000000*OO[[#This Row],[134 (05JUL1985 15:00:00)-Water Temperature (C)]]*OO[[#This Row],[76]]</f>
        <v>1.2545823622832498E-7</v>
      </c>
      <c r="CA165" s="10">
        <f>3/24000000*OO[[#This Row],[135 (05JUL1985 18:00:00)-Water Temperature (C)]]*OO[[#This Row],[77]]</f>
        <v>1.1737264561599998E-7</v>
      </c>
      <c r="CB165" s="10">
        <f>3/24000000*OO[[#This Row],[136 (05JUL1985 21:00:00)-Water Temperature (C)]]*OO[[#This Row],[78]]</f>
        <v>1.1006704928062499E-7</v>
      </c>
      <c r="CC165" s="10">
        <f>3/24000000*OO[[#This Row],[137 (06JUL1985 00:00:00)-Water Temperature (C)]]*OO[[#This Row],[79]]</f>
        <v>1.0381719126482501E-7</v>
      </c>
      <c r="CD165" s="10">
        <f>3/24000000*OO[[#This Row],[138 (06JUL1985 03:00:00)-Water Temperature (C)]]*OO[[#This Row],[80]]</f>
        <v>9.991568308364999E-8</v>
      </c>
      <c r="CE165" s="10">
        <f>3/24000000*OO[[#This Row],[139 (06JUL1985 06:00:00)-Water Temperature (C)]]*OO[[#This Row],[81]]</f>
        <v>9.5664184222499986E-8</v>
      </c>
      <c r="CF165" s="10">
        <f>3/24000000*OO[[#This Row],[140 (06JUL1985 09:00:00)-Water Temperature (C)]]*OO[[#This Row],[82]]</f>
        <v>9.1361997919762488E-8</v>
      </c>
      <c r="CG165" s="10">
        <f>3/24000000*OO[[#This Row],[141 (06JUL1985 12:00:00)-Water Temperature (C)]]*OO[[#This Row],[83]]</f>
        <v>8.6516450521799993E-8</v>
      </c>
      <c r="CH165" s="10">
        <f>3/24000000*OO[[#This Row],[142 (06JUL1985 15:00:00)-Water Temperature (C)]]*OO[[#This Row],[84]]</f>
        <v>8.0995954911112497E-8</v>
      </c>
      <c r="CI165" s="10">
        <f>3/24000000*OO[[#This Row],[143 (06JUL1985 18:00:00)-Water Temperature (C)]]*OO[[#This Row],[85]]</f>
        <v>7.5421024144500001E-8</v>
      </c>
      <c r="CJ165" s="10">
        <f>3/24000000*OO[[#This Row],[144 (06JUL1985 21:00:00)-Water Temperature (C)]]*OO[[#This Row],[86]]</f>
        <v>7.1228292585599995E-8</v>
      </c>
      <c r="CK165" s="10">
        <f>3/24000000*OO[[#This Row],[145 (07JUL1985 00:00:00)-Water Temperature (C)]]*OO[[#This Row],[87]]</f>
        <v>6.8038187095449992E-8</v>
      </c>
      <c r="CL165" s="10">
        <f>3/24000000*OO[[#This Row],[146 (07JUL1985 03:00:00)-Water Temperature (C)]]*OO[[#This Row],[88]]</f>
        <v>6.7057547241174991E-8</v>
      </c>
      <c r="CM165" s="10">
        <f>3/24000000*OO[[#This Row],[147 (07JUL1985 06:00:00)-Water Temperature (C)]]*OO[[#This Row],[89]]</f>
        <v>6.4617156276074996E-8</v>
      </c>
      <c r="CN165" s="10">
        <f>3/24000000*OO[[#This Row],[148 (07JUL1985 09:00:00)-Water Temperature (C)]]*OO[[#This Row],[90]]</f>
        <v>6.1219391088387507E-8</v>
      </c>
      <c r="CO165" s="10">
        <f>3/24000000*OO[[#This Row],[149 (07JUL1985 12:00:00)-Water Temperature (C)]]*OO[[#This Row],[91]]</f>
        <v>5.7450582316674995E-8</v>
      </c>
      <c r="CP165" s="10">
        <f>3/24000000*OO[[#This Row],[150 (07JUL1985 15:00:00)-Water Temperature (C)]]*OO[[#This Row],[92]]</f>
        <v>5.4459491556487483E-8</v>
      </c>
      <c r="CQ165" s="10">
        <f>3/24000000*OO[[#This Row],[151 (07JUL1985 18:00:00)-Water Temperature (C)]]*OO[[#This Row],[93]]</f>
        <v>5.1602778278625001E-8</v>
      </c>
      <c r="CR165" s="10">
        <f>3/24000000*OO[[#This Row],[152 (07JUL1985 21:00:00)-Water Temperature (C)]]*OO[[#This Row],[94]]</f>
        <v>4.9277366612549997E-8</v>
      </c>
      <c r="CS165" s="10">
        <f>3/24000000*OO[[#This Row],[153 (08JUL1985 00:00:00)-Water Temperature (C)]]*OO[[#This Row],[95]]</f>
        <v>4.749877313522499E-8</v>
      </c>
      <c r="CT165" s="10">
        <f>3/24000000*OO[[#This Row],[154 (08JUL1985 03:00:00)-Water Temperature (C)]]*OO[[#This Row],[96]]</f>
        <v>4.73990546421E-8</v>
      </c>
      <c r="CU165" s="10">
        <f>3/24000000*OO[[#This Row],[155 (08JUL1985 06:00:00)-Water Temperature (C)]]*OO[[#This Row],[97]]</f>
        <v>4.7279349814999999E-8</v>
      </c>
      <c r="CV165" s="10">
        <f>3/24000000*OO[[#This Row],[156 (08JUL1985 09:00:00)-Water Temperature (C)]]*OO[[#This Row],[98]]</f>
        <v>4.6539930541387497E-8</v>
      </c>
      <c r="CW165" s="10">
        <f>3/24000000*OO[[#This Row],[157 (08JUL1985 12:00:00)-Water Temperature (C)]]*OO[[#This Row],[99]]</f>
        <v>4.5310936776074999E-8</v>
      </c>
    </row>
    <row r="166" spans="1:101" x14ac:dyDescent="0.35">
      <c r="A166" t="s">
        <v>171</v>
      </c>
      <c r="B166">
        <v>849.76409999999998</v>
      </c>
      <c r="C166" s="10">
        <f>3/24*OO[[#This Row],[59 (26JUN1985 06:00:00)-Water Temperature (C)]]*OO[[#This Row],[1]]/SUM(OO[1])</f>
        <v>0</v>
      </c>
      <c r="D166" s="10">
        <f>3/24*OO[[#This Row],[60 (26JUN1985 09:00:00)-Water Temperature (C)]]*OO[[#This Row],[2]]/SUM(OO[2])</f>
        <v>0</v>
      </c>
      <c r="E166" s="10">
        <f>3/24*OO[[#This Row],[61 (26JUN1985 12:00:00)-Water Temperature (C)]]*OO[[#This Row],[3]]/SUM(OO[3])</f>
        <v>0</v>
      </c>
      <c r="F166" s="10">
        <f>3/24*OO[[#This Row],[62 (26JUN1985 15:00:00)-Water Temperature (C)]]*OO[[#This Row],[4]]/SUM(OO[4])</f>
        <v>0</v>
      </c>
      <c r="G166" s="10">
        <f>3/24*OO[[#This Row],[63 (26JUN1985 18:00:00)-Water Temperature (C)]]*OO[[#This Row],[5]]/SUM(OO[5])</f>
        <v>0</v>
      </c>
      <c r="H166" s="10">
        <f>3/24*OO[[#This Row],[64 (26JUN1985 21:00:00)-Water Temperature (C)]]*OO[[#This Row],[6]]/SUM(OO[6])</f>
        <v>5.6491349120943727E-33</v>
      </c>
      <c r="I166" s="10">
        <f>3/24*OO[[#This Row],[65 (27JUN1985 00:00:00)-Water Temperature (C)]]*OO[[#This Row],[7]]/SUM(OO[7])</f>
        <v>3.4844533098939594E-21</v>
      </c>
      <c r="J166" s="10">
        <f>3/24*OO[[#This Row],[66 (27JUN1985 03:00:00)-Water Temperature (C)]]*OO[[#This Row],[8]]/SUM(OO[8])</f>
        <v>2.1923626093772665E-10</v>
      </c>
      <c r="K166" s="10">
        <f>3/24*OO[[#This Row],[67 (27JUN1985 06:00:00)-Water Temperature (C)]]*OO[[#This Row],[9]]/SUM(OO[9])</f>
        <v>2.318978083607719E-6</v>
      </c>
      <c r="L166" s="10">
        <f>3/24*OO[[#This Row],[68 (27JUN1985 09:00:00)-Water Temperature (C)]]*OO[[#This Row],[10]]/SUM(OO[10])</f>
        <v>4.2317853087930321E-4</v>
      </c>
      <c r="M166" s="10">
        <f>3/24*OO[[#This Row],[69 (27JUN1985 12:00:00)-Water Temperature (C)]]*OO[[#This Row],[11]]/SUM(OO[11])</f>
        <v>9.2567105710812028E-3</v>
      </c>
      <c r="N166" s="10">
        <f>3/24*OO[[#This Row],[70 (27JUN1985 15:00:00)-Water Temperature (C)]]*OO[[#This Row],[12]]/SUM(OO[12])</f>
        <v>4.6337030146171514E-2</v>
      </c>
      <c r="O166" s="10">
        <f>3/24*OO[[#This Row],[71 (27JUN1985 18:00:00)-Water Temperature (C)]]*OO[[#This Row],[13]]/SUM(OO[13])</f>
        <v>7.8008731627506975E-2</v>
      </c>
      <c r="P166" s="10">
        <f>3/24*OO[[#This Row],[72 (27JUN1985 21:00:00)-Water Temperature (C)]]*OO[[#This Row],[14]]/SUM(OO[14])</f>
        <v>5.716711754345373E-2</v>
      </c>
      <c r="Q166" s="10">
        <f>3/24*OO[[#This Row],[73 (28JUN1985 00:00:00)-Water Temperature (C)]]*OO[[#This Row],[15]]/SUM(OO[15])</f>
        <v>2.215039158424871E-2</v>
      </c>
      <c r="R166" s="10">
        <f>3/24*OO[[#This Row],[74 (28JUN1985 03:00:00)-Water Temperature (C)]]*OO[[#This Row],[16]]/SUM(OO[16])</f>
        <v>5.483952033055111E-3</v>
      </c>
      <c r="S166" s="10">
        <f>3/24*OO[[#This Row],[75 (28JUN1985 06:00:00)-Water Temperature (C)]]*OO[[#This Row],[17]]/SUM(OO[17])</f>
        <v>9.8901741235518821E-4</v>
      </c>
      <c r="T166" s="10">
        <f>3/24*OO[[#This Row],[76 (28JUN1985 09:00:00)-Water Temperature (C)]]*OO[[#This Row],[18]]/SUM(OO[18])</f>
        <v>1.7765561579427297E-4</v>
      </c>
      <c r="U166" s="10">
        <f>3/24*OO[[#This Row],[77 (28JUN1985 12:00:00)-Water Temperature (C)]]*OO[[#This Row],[19]]/SUM(OO[19])</f>
        <v>6.4294664100970333E-5</v>
      </c>
      <c r="V166" s="10">
        <f>3/24000000*OO[[#This Row],[78 (28JUN1985 15:00:00)-Water Temperature (C)]]*OO[[#This Row],[20]]</f>
        <v>5.2296203395349996E-5</v>
      </c>
      <c r="W166" s="10">
        <f>3/24000000*OO[[#This Row],[79 (28JUN1985 18:00:00)-Water Temperature (C)]]*OO[[#This Row],[21]]</f>
        <v>5.2364607330262499E-5</v>
      </c>
      <c r="X166" s="10">
        <f>3/24000000*OO[[#This Row],[80 (28JUN1985 21:00:00)-Water Temperature (C)]]*OO[[#This Row],[22]]</f>
        <v>5.2094549217699991E-5</v>
      </c>
      <c r="Y166" s="10">
        <f>3/24000000*OO[[#This Row],[81 (29JUN1985 00:00:00)-Water Temperature (C)]]*OO[[#This Row],[23]]</f>
        <v>4.9441705398600002E-5</v>
      </c>
      <c r="Z166" s="10">
        <f>3/24000000*OO[[#This Row],[82 (29JUN1985 03:00:00)-Water Temperature (C)]]*OO[[#This Row],[24]]</f>
        <v>4.5681405867412499E-5</v>
      </c>
      <c r="AA166" s="10">
        <f>3/24000000*OO[[#This Row],[83 (29JUN1985 06:00:00)-Water Temperature (C)]]*OO[[#This Row],[25]]</f>
        <v>4.0342121938162503E-5</v>
      </c>
      <c r="AB166" s="10">
        <f>3/24000000*OO[[#This Row],[84 (29JUN1985 09:00:00)-Water Temperature (C)]]*OO[[#This Row],[26]]</f>
        <v>3.6124146230624996E-5</v>
      </c>
      <c r="AC166" s="10">
        <f>3/24000000*OO[[#This Row],[85 (29JUN1985 12:00:00)-Water Temperature (C)]]*OO[[#This Row],[27]]</f>
        <v>3.2253452208749997E-5</v>
      </c>
      <c r="AD166" s="10">
        <f>3/24000000*OO[[#This Row],[86 (29JUN1985 15:00:00)-Water Temperature (C)]]*OO[[#This Row],[28]]</f>
        <v>2.8286298219374999E-5</v>
      </c>
      <c r="AE166" s="10">
        <f>3/24000000*OO[[#This Row],[88 (29JUN1985 21:00:00)-Water Temperature (C)]]*OO[[#This Row],[30]]</f>
        <v>2.1924145536855E-5</v>
      </c>
      <c r="AF166" s="10">
        <f>3/24000000*OO[[#This Row],[88 (29JUN1985 21:00:00)-Water Temperature (C)]]*OO[[#This Row],[30]]</f>
        <v>2.1924145536855E-5</v>
      </c>
      <c r="AG166" s="10">
        <f>3/24000000*OO[[#This Row],[89 (30JUN1985 00:00:00)-Water Temperature (C)]]*OO[[#This Row],[31]]</f>
        <v>1.9478197902332497E-5</v>
      </c>
      <c r="AH166" s="10">
        <f>3/24000000*OO[[#This Row],[90 (30JUN1985 03:00:00)-Water Temperature (C)]]*OO[[#This Row],[32]]</f>
        <v>1.772749897282E-5</v>
      </c>
      <c r="AI166" s="10">
        <f>3/24000000*OO[[#This Row],[91 (30JUN1985 06:00:00)-Water Temperature (C)]]*OO[[#This Row],[33]]</f>
        <v>1.6089128174822499E-5</v>
      </c>
      <c r="AJ166" s="10">
        <f>3/24000000*OO[[#This Row],[92 (30JUN1985 09:00:00)-Water Temperature (C)]]*OO[[#This Row],[34]]</f>
        <v>1.4498918365566249E-5</v>
      </c>
      <c r="AK166" s="10">
        <f>3/24000000*OO[[#This Row],[93 (30JUN1985 12:00:00)-Water Temperature (C)]]*OO[[#This Row],[35]]</f>
        <v>1.2976027532910001E-5</v>
      </c>
      <c r="AL166" s="10">
        <f>3/24000000*OO[[#This Row],[94 (30JUN1985 15:00:00)-Water Temperature (C)]]*OO[[#This Row],[36]]</f>
        <v>1.13609557933775E-5</v>
      </c>
      <c r="AM166" s="10">
        <f>3/24000000*OO[[#This Row],[95 (30JUN1985 18:00:00)-Water Temperature (C)]]*OO[[#This Row],[37]]</f>
        <v>9.8442775918400014E-6</v>
      </c>
      <c r="AN166" s="10">
        <f>3/24000000*OO[[#This Row],[96 (30JUN1985 21:00:00)-Water Temperature (C)]]*OO[[#This Row],[38]]</f>
        <v>8.6337178908749998E-6</v>
      </c>
      <c r="AO166" s="10">
        <f>3/24000000*OO[[#This Row],[97 (01JUL1985 00:00:00)-Water Temperature (C)]]*OO[[#This Row],[39]]</f>
        <v>7.6103084158000001E-6</v>
      </c>
      <c r="AP166" s="10">
        <f>3/24000000*OO[[#This Row],[98 (01JUL1985 03:00:00)-Water Temperature (C)]]*OO[[#This Row],[40]]</f>
        <v>6.8028991072900003E-6</v>
      </c>
      <c r="AQ166" s="10">
        <f>3/24000000*OO[[#This Row],[99 (01JUL1985 06:00:00)-Water Temperature (C)]]*OO[[#This Row],[41]]</f>
        <v>6.0023517265199994E-6</v>
      </c>
      <c r="AR166" s="10">
        <f>3/24000000*OO[[#This Row],[100 (01JUL1985 09:00:00)-Water Temperature (C)]]*OO[[#This Row],[42]]</f>
        <v>5.2389715578600004E-6</v>
      </c>
      <c r="AS166" s="10">
        <f>3/24000000*OO[[#This Row],[101 (01JUL1985 12:00:00)-Water Temperature (C)]]*OO[[#This Row],[43]]</f>
        <v>4.5422914918400003E-6</v>
      </c>
      <c r="AT166" s="10">
        <f>3/24000000*OO[[#This Row],[102 (01JUL1985 15:00:00)-Water Temperature (C)]]*OO[[#This Row],[44]]</f>
        <v>3.9133612716524994E-6</v>
      </c>
      <c r="AU166" s="10">
        <f>3/24000000*OO[[#This Row],[103 (01JUL1985 18:00:00)-Water Temperature (C)]]*OO[[#This Row],[45]]</f>
        <v>3.3570033325674998E-6</v>
      </c>
      <c r="AV166" s="10">
        <f>3/24000000*OO[[#This Row],[104 (01JUL1985 21:00:00)-Water Temperature (C)]]*OO[[#This Row],[46]]</f>
        <v>2.8347939070379996E-6</v>
      </c>
      <c r="AW166" s="10">
        <f>3/24000000*OO[[#This Row],[105 (02JUL1985 00:00:00)-Water Temperature (C)]]*OO[[#This Row],[47]]</f>
        <v>2.3211833634037499E-6</v>
      </c>
      <c r="AX166" s="10">
        <f>3/24000000*OO[[#This Row],[106 (02JUL1985 03:00:00)-Water Temperature (C)]]*OO[[#This Row],[48]]</f>
        <v>1.8472415273602499E-6</v>
      </c>
      <c r="AY166" s="10">
        <f>3/24000000*OO[[#This Row],[107 (02JUL1985 06:00:00)-Water Temperature (C)]]*OO[[#This Row],[49]]</f>
        <v>1.4062087157195002E-6</v>
      </c>
      <c r="AZ166" s="10">
        <f>3/24000000*OO[[#This Row],[108 (02JUL1985 09:00:00)-Water Temperature (C)]]*OO[[#This Row],[50]]</f>
        <v>1.05329646415125E-6</v>
      </c>
      <c r="BA166" s="10">
        <f>3/24000000*OO[[#This Row],[109 (02JUL1985 12:00:00)-Water Temperature (C)]]*OO[[#This Row],[51]]</f>
        <v>7.9716958346100007E-7</v>
      </c>
      <c r="BB166" s="10">
        <f>3/24000000*OO[[#This Row],[110 (02JUL1985 15:00:00)-Water Temperature (C)]]*OO[[#This Row],[52]]</f>
        <v>6.2127655827500002E-7</v>
      </c>
      <c r="BC166" s="10">
        <f>3/24000000*OO[[#This Row],[111 (02JUL1985 18:00:00)-Water Temperature (C)]]*OO[[#This Row],[53]]</f>
        <v>4.9856497766249992E-7</v>
      </c>
      <c r="BD166" s="10">
        <f>3/24000000*OO[[#This Row],[112 (02JUL1985 21:00:00)-Water Temperature (C)]]*OO[[#This Row],[54]]</f>
        <v>4.2041889036249992E-7</v>
      </c>
      <c r="BE166" s="10">
        <f>3/24000000*OO[[#This Row],[113 (03JUL1985 00:00:00)-Water Temperature (C)]]*OO[[#This Row],[55]]</f>
        <v>3.6574521835249998E-7</v>
      </c>
      <c r="BF166" s="10">
        <f>3/24000000*OO[[#This Row],[114 (03JUL1985 03:00:00)-Water Temperature (C)]]*OO[[#This Row],[56]]</f>
        <v>3.2665998484874997E-7</v>
      </c>
      <c r="BG166" s="10">
        <f>3/24000000*OO[[#This Row],[115 (03JUL1985 06:00:00)-Water Temperature (C)]]*OO[[#This Row],[57]]</f>
        <v>2.9456859316162501E-7</v>
      </c>
      <c r="BH166" s="10">
        <f>3/24000000*OO[[#This Row],[116 (03JUL1985 09:00:00)-Water Temperature (C)]]*OO[[#This Row],[58]]</f>
        <v>2.6613845804369996E-7</v>
      </c>
      <c r="BI166" s="10">
        <f>3/24000000*OO[[#This Row],[117 (03JUL1985 12:00:00)-Water Temperature (C)]]*OO[[#This Row],[59]]</f>
        <v>2.4322205218079999E-7</v>
      </c>
      <c r="BJ166" s="10">
        <f>3/24000000*OO[[#This Row],[118 (03JUL1985 15:00:00)-Water Temperature (C)]]*OO[[#This Row],[60]]</f>
        <v>2.2201798426364998E-7</v>
      </c>
      <c r="BK166" s="10">
        <f>3/24000000*OO[[#This Row],[119 (03JUL1985 18:00:00)-Water Temperature (C)]]*OO[[#This Row],[61]]</f>
        <v>2.0364658226850001E-7</v>
      </c>
      <c r="BL166" s="10">
        <f>3/24000000*OO[[#This Row],[120 (03JUL1985 21:00:00)-Water Temperature (C)]]*OO[[#This Row],[62]]</f>
        <v>1.9179918295779998E-7</v>
      </c>
      <c r="BM166" s="10">
        <f>3/24000000*OO[[#This Row],[121 (04JUL1985 00:00:00)-Water Temperature (C)]]*OO[[#This Row],[63]]</f>
        <v>1.8592438283793745E-7</v>
      </c>
      <c r="BN166" s="10">
        <f>3/24000000*OO[[#This Row],[122 (04JUL1985 03:00:00)-Water Temperature (C)]]*OO[[#This Row],[64]]</f>
        <v>1.8863686062829999E-7</v>
      </c>
      <c r="BO166" s="10">
        <f>3/24000000*OO[[#This Row],[123 (04JUL1985 06:00:00)-Water Temperature (C)]]*OO[[#This Row],[65]]</f>
        <v>1.900564369842875E-7</v>
      </c>
      <c r="BP166" s="10">
        <f>3/24000000*OO[[#This Row],[124 (04JUL1985 09:00:00)-Water Temperature (C)]]*OO[[#This Row],[66]]</f>
        <v>1.8792345211447497E-7</v>
      </c>
      <c r="BQ166" s="10">
        <f>3/24000000*OO[[#This Row],[125 (04JUL1985 12:00:00)-Water Temperature (C)]]*OO[[#This Row],[67]]</f>
        <v>1.7915265854066247E-7</v>
      </c>
      <c r="BR166" s="10">
        <f>3/24000000*OO[[#This Row],[126 (04JUL1985 15:00:00)-Water Temperature (C)]]*OO[[#This Row],[68]]</f>
        <v>1.6787709432000001E-7</v>
      </c>
      <c r="BS166" s="10">
        <f>3/24000000*OO[[#This Row],[127 (04JUL1985 18:00:00)-Water Temperature (C)]]*OO[[#This Row],[69]]</f>
        <v>1.5572640529591248E-7</v>
      </c>
      <c r="BT166" s="10">
        <f>3/24000000*OO[[#This Row],[128 (04JUL1985 21:00:00)-Water Temperature (C)]]*OO[[#This Row],[70]]</f>
        <v>1.4644440584962502E-7</v>
      </c>
      <c r="BU166" s="10">
        <f>3/24000000*OO[[#This Row],[129 (05JUL1985 00:00:00)-Water Temperature (C)]]*OO[[#This Row],[71]]</f>
        <v>1.3925684005689998E-7</v>
      </c>
      <c r="BV166" s="10">
        <f>3/24000000*OO[[#This Row],[130 (05JUL1985 03:00:00)-Water Temperature (C)]]*OO[[#This Row],[72]]</f>
        <v>1.365270202824E-7</v>
      </c>
      <c r="BW166" s="10">
        <f>3/24000000*OO[[#This Row],[131 (05JUL1985 06:00:00)-Water Temperature (C)]]*OO[[#This Row],[73]]</f>
        <v>1.3236336333299999E-7</v>
      </c>
      <c r="BX166" s="10">
        <f>3/24000000*OO[[#This Row],[132 (05JUL1985 09:00:00)-Water Temperature (C)]]*OO[[#This Row],[74]]</f>
        <v>1.278773284268E-7</v>
      </c>
      <c r="BY166" s="10">
        <f>3/24000000*OO[[#This Row],[133 (05JUL1985 12:00:00)-Water Temperature (C)]]*OO[[#This Row],[75]]</f>
        <v>1.2289692730337498E-7</v>
      </c>
      <c r="BZ166" s="10">
        <f>3/24000000*OO[[#This Row],[134 (05JUL1985 15:00:00)-Water Temperature (C)]]*OO[[#This Row],[76]]</f>
        <v>1.159039068241E-7</v>
      </c>
      <c r="CA166" s="10">
        <f>3/24000000*OO[[#This Row],[135 (05JUL1985 18:00:00)-Water Temperature (C)]]*OO[[#This Row],[77]]</f>
        <v>1.0835568474169998E-7</v>
      </c>
      <c r="CB166" s="10">
        <f>3/24000000*OO[[#This Row],[136 (05JUL1985 21:00:00)-Water Temperature (C)]]*OO[[#This Row],[78]]</f>
        <v>1.0161863576610001E-7</v>
      </c>
      <c r="CC166" s="10">
        <f>3/24000000*OO[[#This Row],[137 (06JUL1985 00:00:00)-Water Temperature (C)]]*OO[[#This Row],[79]]</f>
        <v>9.5904794076525011E-8</v>
      </c>
      <c r="CD166" s="10">
        <f>3/24000000*OO[[#This Row],[138 (06JUL1985 03:00:00)-Water Temperature (C)]]*OO[[#This Row],[80]]</f>
        <v>9.2473754598699992E-8</v>
      </c>
      <c r="CE166" s="10">
        <f>3/24000000*OO[[#This Row],[139 (06JUL1985 06:00:00)-Water Temperature (C)]]*OO[[#This Row],[81]]</f>
        <v>8.86312827043125E-8</v>
      </c>
      <c r="CF166" s="10">
        <f>3/24000000*OO[[#This Row],[140 (06JUL1985 09:00:00)-Water Temperature (C)]]*OO[[#This Row],[82]]</f>
        <v>8.4663923104149988E-8</v>
      </c>
      <c r="CG166" s="10">
        <f>3/24000000*OO[[#This Row],[141 (06JUL1985 12:00:00)-Water Temperature (C)]]*OO[[#This Row],[83]]</f>
        <v>8.0111798573375003E-8</v>
      </c>
      <c r="CH166" s="10">
        <f>3/24000000*OO[[#This Row],[142 (06JUL1985 15:00:00)-Water Temperature (C)]]*OO[[#This Row],[84]]</f>
        <v>7.4898050101087489E-8</v>
      </c>
      <c r="CI166" s="10">
        <f>3/24000000*OO[[#This Row],[143 (06JUL1985 18:00:00)-Water Temperature (C)]]*OO[[#This Row],[85]]</f>
        <v>6.9600505018824996E-8</v>
      </c>
      <c r="CJ166" s="10">
        <f>3/24000000*OO[[#This Row],[144 (06JUL1985 21:00:00)-Water Temperature (C)]]*OO[[#This Row],[86]]</f>
        <v>6.5659010338599994E-8</v>
      </c>
      <c r="CK166" s="10">
        <f>3/24000000*OO[[#This Row],[145 (07JUL1985 00:00:00)-Water Temperature (C)]]*OO[[#This Row],[87]]</f>
        <v>6.2700142658999995E-8</v>
      </c>
      <c r="CL166" s="10">
        <f>3/24000000*OO[[#This Row],[146 (07JUL1985 03:00:00)-Water Temperature (C)]]*OO[[#This Row],[88]]</f>
        <v>6.1883033439449997E-8</v>
      </c>
      <c r="CM166" s="10">
        <f>3/24000000*OO[[#This Row],[147 (07JUL1985 06:00:00)-Water Temperature (C)]]*OO[[#This Row],[89]]</f>
        <v>5.9723075057512497E-8</v>
      </c>
      <c r="CN166" s="10">
        <f>3/24000000*OO[[#This Row],[148 (07JUL1985 09:00:00)-Water Temperature (C)]]*OO[[#This Row],[90]]</f>
        <v>5.6597593508025005E-8</v>
      </c>
      <c r="CO166" s="10">
        <f>3/24000000*OO[[#This Row],[149 (07JUL1985 12:00:00)-Water Temperature (C)]]*OO[[#This Row],[91]]</f>
        <v>5.3097013626075003E-8</v>
      </c>
      <c r="CP166" s="10">
        <f>3/24000000*OO[[#This Row],[150 (07JUL1985 15:00:00)-Water Temperature (C)]]*OO[[#This Row],[92]]</f>
        <v>5.0282410557599994E-8</v>
      </c>
      <c r="CQ166" s="10">
        <f>3/24000000*OO[[#This Row],[151 (07JUL1985 18:00:00)-Water Temperature (C)]]*OO[[#This Row],[93]]</f>
        <v>4.7589726331949992E-8</v>
      </c>
      <c r="CR166" s="10">
        <f>3/24000000*OO[[#This Row],[152 (07JUL1985 21:00:00)-Water Temperature (C)]]*OO[[#This Row],[94]]</f>
        <v>4.5412836087825E-8</v>
      </c>
      <c r="CS166" s="10">
        <f>3/24000000*OO[[#This Row],[153 (08JUL1985 00:00:00)-Water Temperature (C)]]*OO[[#This Row],[95]]</f>
        <v>4.3768524685975006E-8</v>
      </c>
      <c r="CT166" s="10">
        <f>3/24000000*OO[[#This Row],[154 (08JUL1985 03:00:00)-Water Temperature (C)]]*OO[[#This Row],[96]]</f>
        <v>4.3739536346624997E-8</v>
      </c>
      <c r="CU166" s="10">
        <f>3/24000000*OO[[#This Row],[155 (08JUL1985 06:00:00)-Water Temperature (C)]]*OO[[#This Row],[97]]</f>
        <v>4.3678837170999999E-8</v>
      </c>
      <c r="CV166" s="10">
        <f>3/24000000*OO[[#This Row],[156 (08JUL1985 09:00:00)-Water Temperature (C)]]*OO[[#This Row],[98]]</f>
        <v>4.3004525367449997E-8</v>
      </c>
      <c r="CW166" s="10">
        <f>3/24000000*OO[[#This Row],[157 (08JUL1985 12:00:00)-Water Temperature (C)]]*OO[[#This Row],[99]]</f>
        <v>4.1865724469699996E-8</v>
      </c>
    </row>
    <row r="167" spans="1:101" x14ac:dyDescent="0.35">
      <c r="A167" t="s">
        <v>172</v>
      </c>
      <c r="B167">
        <v>789.41669999999999</v>
      </c>
      <c r="C167" s="10">
        <f>3/24*OO[[#This Row],[59 (26JUN1985 06:00:00)-Water Temperature (C)]]*OO[[#This Row],[1]]/SUM(OO[1])</f>
        <v>0</v>
      </c>
      <c r="D167" s="10">
        <f>3/24*OO[[#This Row],[60 (26JUN1985 09:00:00)-Water Temperature (C)]]*OO[[#This Row],[2]]/SUM(OO[2])</f>
        <v>0</v>
      </c>
      <c r="E167" s="10">
        <f>3/24*OO[[#This Row],[61 (26JUN1985 12:00:00)-Water Temperature (C)]]*OO[[#This Row],[3]]/SUM(OO[3])</f>
        <v>0</v>
      </c>
      <c r="F167" s="10">
        <f>3/24*OO[[#This Row],[62 (26JUN1985 15:00:00)-Water Temperature (C)]]*OO[[#This Row],[4]]/SUM(OO[4])</f>
        <v>0</v>
      </c>
      <c r="G167" s="10">
        <f>3/24*OO[[#This Row],[63 (26JUN1985 18:00:00)-Water Temperature (C)]]*OO[[#This Row],[5]]/SUM(OO[5])</f>
        <v>0</v>
      </c>
      <c r="H167" s="10">
        <f>3/24*OO[[#This Row],[64 (26JUN1985 21:00:00)-Water Temperature (C)]]*OO[[#This Row],[6]]/SUM(OO[6])</f>
        <v>1.1188747393684227E-33</v>
      </c>
      <c r="I167" s="10">
        <f>3/24*OO[[#This Row],[65 (27JUN1985 00:00:00)-Water Temperature (C)]]*OO[[#This Row],[7]]/SUM(OO[7])</f>
        <v>6.4799961482115814E-22</v>
      </c>
      <c r="J167" s="10">
        <f>3/24*OO[[#This Row],[66 (27JUN1985 03:00:00)-Water Temperature (C)]]*OO[[#This Row],[8]]/SUM(OO[8])</f>
        <v>9.1087773942609989E-11</v>
      </c>
      <c r="K167" s="10">
        <f>3/24*OO[[#This Row],[67 (27JUN1985 06:00:00)-Water Temperature (C)]]*OO[[#This Row],[9]]/SUM(OO[9])</f>
        <v>1.502880225930763E-6</v>
      </c>
      <c r="L167" s="10">
        <f>3/24*OO[[#This Row],[68 (27JUN1985 09:00:00)-Water Temperature (C)]]*OO[[#This Row],[10]]/SUM(OO[10])</f>
        <v>3.2553087121835411E-4</v>
      </c>
      <c r="M167" s="10">
        <f>3/24*OO[[#This Row],[69 (27JUN1985 12:00:00)-Water Temperature (C)]]*OO[[#This Row],[11]]/SUM(OO[11])</f>
        <v>8.018207488897448E-3</v>
      </c>
      <c r="N167" s="10">
        <f>3/24*OO[[#This Row],[70 (27JUN1985 15:00:00)-Water Temperature (C)]]*OO[[#This Row],[12]]/SUM(OO[12])</f>
        <v>4.4037872660358565E-2</v>
      </c>
      <c r="O167" s="10">
        <f>3/24*OO[[#This Row],[71 (27JUN1985 18:00:00)-Water Temperature (C)]]*OO[[#This Row],[13]]/SUM(OO[13])</f>
        <v>7.9879855801499325E-2</v>
      </c>
      <c r="P167" s="10">
        <f>3/24*OO[[#This Row],[72 (27JUN1985 21:00:00)-Water Temperature (C)]]*OO[[#This Row],[14]]/SUM(OO[14])</f>
        <v>6.223830168833501E-2</v>
      </c>
      <c r="Q167" s="10">
        <f>3/24*OO[[#This Row],[73 (28JUN1985 00:00:00)-Water Temperature (C)]]*OO[[#This Row],[15]]/SUM(OO[15])</f>
        <v>2.5343689961842997E-2</v>
      </c>
      <c r="R167" s="10">
        <f>3/24*OO[[#This Row],[74 (28JUN1985 03:00:00)-Water Temperature (C)]]*OO[[#This Row],[16]]/SUM(OO[16])</f>
        <v>6.5131539079123007E-3</v>
      </c>
      <c r="S167" s="10">
        <f>3/24*OO[[#This Row],[75 (28JUN1985 06:00:00)-Water Temperature (C)]]*OO[[#This Row],[17]]/SUM(OO[17])</f>
        <v>1.2011034289538889E-3</v>
      </c>
      <c r="T167" s="10">
        <f>3/24*OO[[#This Row],[76 (28JUN1985 09:00:00)-Water Temperature (C)]]*OO[[#This Row],[18]]/SUM(OO[18])</f>
        <v>2.1121666447040087E-4</v>
      </c>
      <c r="U167" s="10">
        <f>3/24*OO[[#This Row],[77 (28JUN1985 12:00:00)-Water Temperature (C)]]*OO[[#This Row],[19]]/SUM(OO[19])</f>
        <v>6.9860007835506155E-5</v>
      </c>
      <c r="V167" s="10">
        <f>3/24000000*OO[[#This Row],[78 (28JUN1985 15:00:00)-Water Temperature (C)]]*OO[[#This Row],[20]]</f>
        <v>5.4129780746549995E-5</v>
      </c>
      <c r="W167" s="10">
        <f>3/24000000*OO[[#This Row],[79 (28JUN1985 18:00:00)-Water Temperature (C)]]*OO[[#This Row],[21]]</f>
        <v>5.38538240144625E-5</v>
      </c>
      <c r="X167" s="10">
        <f>3/24000000*OO[[#This Row],[80 (28JUN1985 21:00:00)-Water Temperature (C)]]*OO[[#This Row],[22]]</f>
        <v>5.3728860845512493E-5</v>
      </c>
      <c r="Y167" s="10">
        <f>3/24000000*OO[[#This Row],[81 (29JUN1985 00:00:00)-Water Temperature (C)]]*OO[[#This Row],[23]]</f>
        <v>5.1222186925499993E-5</v>
      </c>
      <c r="Z167" s="10">
        <f>3/24000000*OO[[#This Row],[82 (29JUN1985 03:00:00)-Water Temperature (C)]]*OO[[#This Row],[24]]</f>
        <v>4.7444255158075002E-5</v>
      </c>
      <c r="AA167" s="10">
        <f>3/24000000*OO[[#This Row],[83 (29JUN1985 06:00:00)-Water Temperature (C)]]*OO[[#This Row],[25]]</f>
        <v>4.1937352996625001E-5</v>
      </c>
      <c r="AB167" s="10">
        <f>3/24000000*OO[[#This Row],[84 (29JUN1985 09:00:00)-Water Temperature (C)]]*OO[[#This Row],[26]]</f>
        <v>3.7510025337387494E-5</v>
      </c>
      <c r="AC167" s="10">
        <f>3/24000000*OO[[#This Row],[85 (29JUN1985 12:00:00)-Water Temperature (C)]]*OO[[#This Row],[27]]</f>
        <v>3.3455695976850001E-5</v>
      </c>
      <c r="AD167" s="10">
        <f>3/24000000*OO[[#This Row],[86 (29JUN1985 15:00:00)-Water Temperature (C)]]*OO[[#This Row],[28]]</f>
        <v>2.9304056411849997E-5</v>
      </c>
      <c r="AE167" s="10">
        <f>3/24000000*OO[[#This Row],[88 (29JUN1985 21:00:00)-Water Temperature (C)]]*OO[[#This Row],[30]]</f>
        <v>2.2615903276093746E-5</v>
      </c>
      <c r="AF167" s="10">
        <f>3/24000000*OO[[#This Row],[88 (29JUN1985 21:00:00)-Water Temperature (C)]]*OO[[#This Row],[30]]</f>
        <v>2.2615903276093746E-5</v>
      </c>
      <c r="AG167" s="10">
        <f>3/24000000*OO[[#This Row],[89 (30JUN1985 00:00:00)-Water Temperature (C)]]*OO[[#This Row],[31]]</f>
        <v>2.0091969163594997E-5</v>
      </c>
      <c r="AH167" s="10">
        <f>3/24000000*OO[[#This Row],[90 (30JUN1985 03:00:00)-Water Temperature (C)]]*OO[[#This Row],[32]]</f>
        <v>1.8299847933137501E-5</v>
      </c>
      <c r="AI167" s="10">
        <f>3/24000000*OO[[#This Row],[91 (30JUN1985 06:00:00)-Water Temperature (C)]]*OO[[#This Row],[33]]</f>
        <v>1.661253065055E-5</v>
      </c>
      <c r="AJ167" s="10">
        <f>3/24000000*OO[[#This Row],[92 (30JUN1985 09:00:00)-Water Temperature (C)]]*OO[[#This Row],[34]]</f>
        <v>1.497234886475E-5</v>
      </c>
      <c r="AK167" s="10">
        <f>3/24000000*OO[[#This Row],[93 (30JUN1985 12:00:00)-Water Temperature (C)]]*OO[[#This Row],[35]]</f>
        <v>1.3387404322144999E-5</v>
      </c>
      <c r="AL167" s="10">
        <f>3/24000000*OO[[#This Row],[94 (30JUN1985 15:00:00)-Water Temperature (C)]]*OO[[#This Row],[36]]</f>
        <v>1.17064822483875E-5</v>
      </c>
      <c r="AM167" s="10">
        <f>3/24000000*OO[[#This Row],[95 (30JUN1985 18:00:00)-Water Temperature (C)]]*OO[[#This Row],[37]]</f>
        <v>1.01253770869775E-5</v>
      </c>
      <c r="AN167" s="10">
        <f>3/24000000*OO[[#This Row],[96 (30JUN1985 21:00:00)-Water Temperature (C)]]*OO[[#This Row],[38]]</f>
        <v>8.8676515374074996E-6</v>
      </c>
      <c r="AO167" s="10">
        <f>3/24000000*OO[[#This Row],[97 (01JUL1985 00:00:00)-Water Temperature (C)]]*OO[[#This Row],[39]]</f>
        <v>7.8117769179450003E-6</v>
      </c>
      <c r="AP167" s="10">
        <f>3/24000000*OO[[#This Row],[98 (01JUL1985 03:00:00)-Water Temperature (C)]]*OO[[#This Row],[40]]</f>
        <v>6.9894462906449999E-6</v>
      </c>
      <c r="AQ167" s="10">
        <f>3/24000000*OO[[#This Row],[99 (01JUL1985 06:00:00)-Water Temperature (C)]]*OO[[#This Row],[41]]</f>
        <v>6.1733724954374992E-6</v>
      </c>
      <c r="AR167" s="10">
        <f>3/24000000*OO[[#This Row],[100 (01JUL1985 09:00:00)-Water Temperature (C)]]*OO[[#This Row],[42]]</f>
        <v>5.3851550023449996E-6</v>
      </c>
      <c r="AS167" s="10">
        <f>3/24000000*OO[[#This Row],[101 (01JUL1985 12:00:00)-Water Temperature (C)]]*OO[[#This Row],[43]]</f>
        <v>4.6705470691237506E-6</v>
      </c>
      <c r="AT167" s="10">
        <f>3/24000000*OO[[#This Row],[102 (01JUL1985 15:00:00)-Water Temperature (C)]]*OO[[#This Row],[44]]</f>
        <v>4.0199811300149997E-6</v>
      </c>
      <c r="AU167" s="10">
        <f>3/24000000*OO[[#This Row],[103 (01JUL1985 18:00:00)-Water Temperature (C)]]*OO[[#This Row],[45]]</f>
        <v>3.4498437619250004E-6</v>
      </c>
      <c r="AV167" s="10">
        <f>3/24000000*OO[[#This Row],[104 (01JUL1985 21:00:00)-Water Temperature (C)]]*OO[[#This Row],[46]]</f>
        <v>2.9201975953548749E-6</v>
      </c>
      <c r="AW167" s="10">
        <f>3/24000000*OO[[#This Row],[105 (02JUL1985 00:00:00)-Water Temperature (C)]]*OO[[#This Row],[47]]</f>
        <v>2.4030272210617496E-6</v>
      </c>
      <c r="AX167" s="10">
        <f>3/24000000*OO[[#This Row],[106 (02JUL1985 03:00:00)-Water Temperature (C)]]*OO[[#This Row],[48]]</f>
        <v>1.9240396698206249E-6</v>
      </c>
      <c r="AY167" s="10">
        <f>3/24000000*OO[[#This Row],[107 (02JUL1985 06:00:00)-Water Temperature (C)]]*OO[[#This Row],[49]]</f>
        <v>1.4709648503169999E-6</v>
      </c>
      <c r="AZ167" s="10">
        <f>3/24000000*OO[[#This Row],[108 (02JUL1985 09:00:00)-Water Temperature (C)]]*OO[[#This Row],[50]]</f>
        <v>1.102301839870875E-6</v>
      </c>
      <c r="BA167" s="10">
        <f>3/24000000*OO[[#This Row],[109 (02JUL1985 12:00:00)-Water Temperature (C)]]*OO[[#This Row],[51]]</f>
        <v>8.3113818343762496E-7</v>
      </c>
      <c r="BB167" s="10">
        <f>3/24000000*OO[[#This Row],[110 (02JUL1985 15:00:00)-Water Temperature (C)]]*OO[[#This Row],[52]]</f>
        <v>6.4406346120474991E-7</v>
      </c>
      <c r="BC167" s="10">
        <f>3/24000000*OO[[#This Row],[111 (02JUL1985 18:00:00)-Water Temperature (C)]]*OO[[#This Row],[53]]</f>
        <v>5.1369917716062501E-7</v>
      </c>
      <c r="BD167" s="10">
        <f>3/24000000*OO[[#This Row],[112 (02JUL1985 21:00:00)-Water Temperature (C)]]*OO[[#This Row],[54]]</f>
        <v>4.3145051503499996E-7</v>
      </c>
      <c r="BE167" s="10">
        <f>3/24000000*OO[[#This Row],[113 (03JUL1985 00:00:00)-Water Temperature (C)]]*OO[[#This Row],[55]]</f>
        <v>3.74711348872E-7</v>
      </c>
      <c r="BF167" s="10">
        <f>3/24000000*OO[[#This Row],[114 (03JUL1985 03:00:00)-Water Temperature (C)]]*OO[[#This Row],[56]]</f>
        <v>3.3482942657024997E-7</v>
      </c>
      <c r="BG167" s="10">
        <f>3/24000000*OO[[#This Row],[115 (03JUL1985 06:00:00)-Water Temperature (C)]]*OO[[#This Row],[57]]</f>
        <v>3.0206554004899998E-7</v>
      </c>
      <c r="BH167" s="10">
        <f>3/24000000*OO[[#This Row],[116 (03JUL1985 09:00:00)-Water Temperature (C)]]*OO[[#This Row],[58]]</f>
        <v>2.7272553910222502E-7</v>
      </c>
      <c r="BI167" s="10">
        <f>3/24000000*OO[[#This Row],[117 (03JUL1985 12:00:00)-Water Temperature (C)]]*OO[[#This Row],[59]]</f>
        <v>2.4880678767394992E-7</v>
      </c>
      <c r="BJ167" s="10">
        <f>3/24000000*OO[[#This Row],[118 (03JUL1985 15:00:00)-Water Temperature (C)]]*OO[[#This Row],[60]]</f>
        <v>2.2666446061874997E-7</v>
      </c>
      <c r="BK167" s="10">
        <f>3/24000000*OO[[#This Row],[119 (03JUL1985 18:00:00)-Water Temperature (C)]]*OO[[#This Row],[61]]</f>
        <v>2.0724453372870001E-7</v>
      </c>
      <c r="BL167" s="10">
        <f>3/24000000*OO[[#This Row],[120 (03JUL1985 21:00:00)-Water Temperature (C)]]*OO[[#This Row],[62]]</f>
        <v>1.9475924218749999E-7</v>
      </c>
      <c r="BM167" s="10">
        <f>3/24000000*OO[[#This Row],[121 (04JUL1985 00:00:00)-Water Temperature (C)]]*OO[[#This Row],[63]]</f>
        <v>1.8852264246797498E-7</v>
      </c>
      <c r="BN167" s="10">
        <f>3/24000000*OO[[#This Row],[122 (04JUL1985 03:00:00)-Water Temperature (C)]]*OO[[#This Row],[64]]</f>
        <v>1.91407147153375E-7</v>
      </c>
      <c r="BO167" s="10">
        <f>3/24000000*OO[[#This Row],[123 (04JUL1985 06:00:00)-Water Temperature (C)]]*OO[[#This Row],[65]]</f>
        <v>1.9314148145501246E-7</v>
      </c>
      <c r="BP167" s="10">
        <f>3/24000000*OO[[#This Row],[124 (04JUL1985 09:00:00)-Water Temperature (C)]]*OO[[#This Row],[66]]</f>
        <v>1.912684504361125E-7</v>
      </c>
      <c r="BQ167" s="10">
        <f>3/24000000*OO[[#This Row],[125 (04JUL1985 12:00:00)-Water Temperature (C)]]*OO[[#This Row],[67]]</f>
        <v>1.8249383839679998E-7</v>
      </c>
      <c r="BR167" s="10">
        <f>3/24000000*OO[[#This Row],[126 (04JUL1985 15:00:00)-Water Temperature (C)]]*OO[[#This Row],[68]]</f>
        <v>1.7097776225839999E-7</v>
      </c>
      <c r="BS167" s="10">
        <f>3/24000000*OO[[#This Row],[127 (04JUL1985 18:00:00)-Water Temperature (C)]]*OO[[#This Row],[69]]</f>
        <v>1.584001105722E-7</v>
      </c>
      <c r="BT167" s="10">
        <f>3/24000000*OO[[#This Row],[128 (04JUL1985 21:00:00)-Water Temperature (C)]]*OO[[#This Row],[70]]</f>
        <v>1.4882133983062498E-7</v>
      </c>
      <c r="BU167" s="10">
        <f>3/24000000*OO[[#This Row],[129 (05JUL1985 00:00:00)-Water Temperature (C)]]*OO[[#This Row],[71]]</f>
        <v>1.4147053200862497E-7</v>
      </c>
      <c r="BV167" s="10">
        <f>3/24000000*OO[[#This Row],[130 (05JUL1985 03:00:00)-Water Temperature (C)]]*OO[[#This Row],[72]]</f>
        <v>1.3885407245054998E-7</v>
      </c>
      <c r="BW167" s="10">
        <f>3/24000000*OO[[#This Row],[131 (05JUL1985 06:00:00)-Water Temperature (C)]]*OO[[#This Row],[73]]</f>
        <v>1.3476086106420001E-7</v>
      </c>
      <c r="BX167" s="10">
        <f>3/24000000*OO[[#This Row],[132 (05JUL1985 09:00:00)-Water Temperature (C)]]*OO[[#This Row],[74]]</f>
        <v>1.3022974839748748E-7</v>
      </c>
      <c r="BY167" s="10">
        <f>3/24000000*OO[[#This Row],[133 (05JUL1985 12:00:00)-Water Temperature (C)]]*OO[[#This Row],[75]]</f>
        <v>1.2508962868530002E-7</v>
      </c>
      <c r="BZ167" s="10">
        <f>3/24000000*OO[[#This Row],[134 (05JUL1985 15:00:00)-Water Temperature (C)]]*OO[[#This Row],[76]]</f>
        <v>1.1792262137966247E-7</v>
      </c>
      <c r="CA167" s="10">
        <f>3/24000000*OO[[#This Row],[135 (05JUL1985 18:00:00)-Water Temperature (C)]]*OO[[#This Row],[77]]</f>
        <v>1.1015543168516249E-7</v>
      </c>
      <c r="CB167" s="10">
        <f>3/24000000*OO[[#This Row],[136 (05JUL1985 21:00:00)-Water Temperature (C)]]*OO[[#This Row],[78]]</f>
        <v>1.0330200729586247E-7</v>
      </c>
      <c r="CC167" s="10">
        <f>3/24000000*OO[[#This Row],[137 (06JUL1985 00:00:00)-Water Temperature (C)]]*OO[[#This Row],[79]]</f>
        <v>9.7526428212750007E-8</v>
      </c>
      <c r="CD167" s="10">
        <f>3/24000000*OO[[#This Row],[138 (06JUL1985 03:00:00)-Water Temperature (C)]]*OO[[#This Row],[80]]</f>
        <v>9.4189221804324995E-8</v>
      </c>
      <c r="CE167" s="10">
        <f>3/24000000*OO[[#This Row],[139 (06JUL1985 06:00:00)-Water Temperature (C)]]*OO[[#This Row],[81]]</f>
        <v>9.0369222224212485E-8</v>
      </c>
      <c r="CF167" s="10">
        <f>3/24000000*OO[[#This Row],[140 (06JUL1985 09:00:00)-Water Temperature (C)]]*OO[[#This Row],[82]]</f>
        <v>8.635108763294999E-8</v>
      </c>
      <c r="CG167" s="10">
        <f>3/24000000*OO[[#This Row],[141 (06JUL1985 12:00:00)-Water Temperature (C)]]*OO[[#This Row],[83]]</f>
        <v>8.16606939609E-8</v>
      </c>
      <c r="CH167" s="10">
        <f>3/24000000*OO[[#This Row],[142 (06JUL1985 15:00:00)-Water Temperature (C)]]*OO[[#This Row],[84]]</f>
        <v>7.626945218906251E-8</v>
      </c>
      <c r="CI167" s="10">
        <f>3/24000000*OO[[#This Row],[143 (06JUL1985 18:00:00)-Water Temperature (C)]]*OO[[#This Row],[85]]</f>
        <v>7.0737361438949989E-8</v>
      </c>
      <c r="CJ167" s="10">
        <f>3/24000000*OO[[#This Row],[144 (06JUL1985 21:00:00)-Water Temperature (C)]]*OO[[#This Row],[86]]</f>
        <v>6.6654822186399989E-8</v>
      </c>
      <c r="CK167" s="10">
        <f>3/24000000*OO[[#This Row],[145 (07JUL1985 00:00:00)-Water Temperature (C)]]*OO[[#This Row],[87]]</f>
        <v>6.3619844614374993E-8</v>
      </c>
      <c r="CL167" s="10">
        <f>3/24000000*OO[[#This Row],[146 (07JUL1985 03:00:00)-Water Temperature (C)]]*OO[[#This Row],[88]]</f>
        <v>6.2859321438299998E-8</v>
      </c>
      <c r="CM167" s="10">
        <f>3/24000000*OO[[#This Row],[147 (07JUL1985 06:00:00)-Water Temperature (C)]]*OO[[#This Row],[89]]</f>
        <v>6.0767561685037487E-8</v>
      </c>
      <c r="CN167" s="10">
        <f>3/24000000*OO[[#This Row],[148 (07JUL1985 09:00:00)-Water Temperature (C)]]*OO[[#This Row],[90]]</f>
        <v>5.7599074961849999E-8</v>
      </c>
      <c r="CO167" s="10">
        <f>3/24000000*OO[[#This Row],[149 (07JUL1985 12:00:00)-Water Temperature (C)]]*OO[[#This Row],[91]]</f>
        <v>5.4032401419749998E-8</v>
      </c>
      <c r="CP167" s="10">
        <f>3/24000000*OO[[#This Row],[150 (07JUL1985 15:00:00)-Water Temperature (C)]]*OO[[#This Row],[92]]</f>
        <v>5.1121111057500002E-8</v>
      </c>
      <c r="CQ167" s="10">
        <f>3/24000000*OO[[#This Row],[151 (07JUL1985 18:00:00)-Water Temperature (C)]]*OO[[#This Row],[93]]</f>
        <v>4.8332057447749994E-8</v>
      </c>
      <c r="CR167" s="10">
        <f>3/24000000*OO[[#This Row],[152 (07JUL1985 21:00:00)-Water Temperature (C)]]*OO[[#This Row],[94]]</f>
        <v>4.6087029211199996E-8</v>
      </c>
      <c r="CS167" s="10">
        <f>3/24000000*OO[[#This Row],[153 (08JUL1985 00:00:00)-Water Temperature (C)]]*OO[[#This Row],[95]]</f>
        <v>4.4405406222799996E-8</v>
      </c>
      <c r="CT167" s="10">
        <f>3/24000000*OO[[#This Row],[154 (08JUL1985 03:00:00)-Water Temperature (C)]]*OO[[#This Row],[96]]</f>
        <v>4.4423124479999999E-8</v>
      </c>
      <c r="CU167" s="10">
        <f>3/24000000*OO[[#This Row],[155 (08JUL1985 06:00:00)-Water Temperature (C)]]*OO[[#This Row],[97]]</f>
        <v>4.4408217276599995E-8</v>
      </c>
      <c r="CV167" s="10">
        <f>3/24000000*OO[[#This Row],[156 (08JUL1985 09:00:00)-Water Temperature (C)]]*OO[[#This Row],[98]]</f>
        <v>4.3737187004162498E-8</v>
      </c>
      <c r="CW167" s="10">
        <f>3/24000000*OO[[#This Row],[157 (08JUL1985 12:00:00)-Water Temperature (C)]]*OO[[#This Row],[99]]</f>
        <v>4.2580623897475002E-8</v>
      </c>
    </row>
    <row r="168" spans="1:101" x14ac:dyDescent="0.35">
      <c r="A168" t="s">
        <v>173</v>
      </c>
      <c r="B168">
        <v>755.44380000000001</v>
      </c>
      <c r="C168" s="10">
        <f>3/24*OO[[#This Row],[59 (26JUN1985 06:00:00)-Water Temperature (C)]]*OO[[#This Row],[1]]/SUM(OO[1])</f>
        <v>0</v>
      </c>
      <c r="D168" s="10">
        <f>3/24*OO[[#This Row],[60 (26JUN1985 09:00:00)-Water Temperature (C)]]*OO[[#This Row],[2]]/SUM(OO[2])</f>
        <v>0</v>
      </c>
      <c r="E168" s="10">
        <f>3/24*OO[[#This Row],[61 (26JUN1985 12:00:00)-Water Temperature (C)]]*OO[[#This Row],[3]]/SUM(OO[3])</f>
        <v>0</v>
      </c>
      <c r="F168" s="10">
        <f>3/24*OO[[#This Row],[62 (26JUN1985 15:00:00)-Water Temperature (C)]]*OO[[#This Row],[4]]/SUM(OO[4])</f>
        <v>0</v>
      </c>
      <c r="G168" s="10">
        <f>3/24*OO[[#This Row],[63 (26JUN1985 18:00:00)-Water Temperature (C)]]*OO[[#This Row],[5]]/SUM(OO[5])</f>
        <v>0</v>
      </c>
      <c r="H168" s="10">
        <f>3/24*OO[[#This Row],[64 (26JUN1985 21:00:00)-Water Temperature (C)]]*OO[[#This Row],[6]]/SUM(OO[6])</f>
        <v>2.0986931483166986E-34</v>
      </c>
      <c r="I168" s="10">
        <f>3/24*OO[[#This Row],[65 (27JUN1985 00:00:00)-Water Temperature (C)]]*OO[[#This Row],[7]]/SUM(OO[7])</f>
        <v>1.1134958777892791E-22</v>
      </c>
      <c r="J168" s="10">
        <f>3/24*OO[[#This Row],[66 (27JUN1985 03:00:00)-Water Temperature (C)]]*OO[[#This Row],[8]]/SUM(OO[8])</f>
        <v>3.3117592534129654E-11</v>
      </c>
      <c r="K168" s="10">
        <f>3/24*OO[[#This Row],[67 (27JUN1985 06:00:00)-Water Temperature (C)]]*OO[[#This Row],[9]]/SUM(OO[9])</f>
        <v>8.8131927644364619E-7</v>
      </c>
      <c r="L168" s="10">
        <f>3/24*OO[[#This Row],[68 (27JUN1985 09:00:00)-Water Temperature (C)]]*OO[[#This Row],[10]]/SUM(OO[10])</f>
        <v>2.2488417579999144E-4</v>
      </c>
      <c r="M168" s="10">
        <f>3/24*OO[[#This Row],[69 (27JUN1985 12:00:00)-Water Temperature (C)]]*OO[[#This Row],[11]]/SUM(OO[11])</f>
        <v>6.1947395566511647E-3</v>
      </c>
      <c r="N168" s="10">
        <f>3/24*OO[[#This Row],[70 (27JUN1985 15:00:00)-Water Temperature (C)]]*OO[[#This Row],[12]]/SUM(OO[12])</f>
        <v>3.7118632968412411E-2</v>
      </c>
      <c r="O168" s="10">
        <f>3/24*OO[[#This Row],[71 (27JUN1985 18:00:00)-Water Temperature (C)]]*OO[[#This Row],[13]]/SUM(OO[13])</f>
        <v>7.2203412212535137E-2</v>
      </c>
      <c r="P168" s="10">
        <f>3/24*OO[[#This Row],[72 (27JUN1985 21:00:00)-Water Temperature (C)]]*OO[[#This Row],[14]]/SUM(OO[14])</f>
        <v>5.9589678270687577E-2</v>
      </c>
      <c r="Q168" s="10">
        <f>3/24*OO[[#This Row],[73 (28JUN1985 00:00:00)-Water Temperature (C)]]*OO[[#This Row],[15]]/SUM(OO[15])</f>
        <v>2.543310768523566E-2</v>
      </c>
      <c r="R168" s="10">
        <f>3/24*OO[[#This Row],[74 (28JUN1985 03:00:00)-Water Temperature (C)]]*OO[[#This Row],[16]]/SUM(OO[16])</f>
        <v>6.7763747216111683E-3</v>
      </c>
      <c r="S168" s="10">
        <f>3/24*OO[[#This Row],[75 (28JUN1985 06:00:00)-Water Temperature (C)]]*OO[[#This Row],[17]]/SUM(OO[17])</f>
        <v>1.2795157513130354E-3</v>
      </c>
      <c r="T168" s="10">
        <f>3/24*OO[[#This Row],[76 (28JUN1985 09:00:00)-Water Temperature (C)]]*OO[[#This Row],[18]]/SUM(OO[18])</f>
        <v>2.2236288168837933E-4</v>
      </c>
      <c r="U168" s="10">
        <f>3/24*OO[[#This Row],[77 (28JUN1985 12:00:00)-Water Temperature (C)]]*OO[[#This Row],[19]]/SUM(OO[19])</f>
        <v>6.8098793378316017E-5</v>
      </c>
      <c r="V168" s="10">
        <f>3/24000000*OO[[#This Row],[78 (28JUN1985 15:00:00)-Water Temperature (C)]]*OO[[#This Row],[20]]</f>
        <v>5.0365586818799997E-5</v>
      </c>
      <c r="W168" s="10">
        <f>3/24000000*OO[[#This Row],[79 (28JUN1985 18:00:00)-Water Temperature (C)]]*OO[[#This Row],[21]]</f>
        <v>4.9878894757312491E-5</v>
      </c>
      <c r="X168" s="10">
        <f>3/24000000*OO[[#This Row],[80 (28JUN1985 21:00:00)-Water Temperature (C)]]*OO[[#This Row],[22]]</f>
        <v>5.0018868796162495E-5</v>
      </c>
      <c r="Y168" s="10">
        <f>3/24000000*OO[[#This Row],[81 (29JUN1985 00:00:00)-Water Temperature (C)]]*OO[[#This Row],[23]]</f>
        <v>4.8010527358800003E-5</v>
      </c>
      <c r="Z168" s="10">
        <f>3/24000000*OO[[#This Row],[82 (29JUN1985 03:00:00)-Water Temperature (C)]]*OO[[#This Row],[24]]</f>
        <v>4.4725463464499996E-5</v>
      </c>
      <c r="AA168" s="10">
        <f>3/24000000*OO[[#This Row],[83 (29JUN1985 06:00:00)-Water Temperature (C)]]*OO[[#This Row],[25]]</f>
        <v>3.97158674792E-5</v>
      </c>
      <c r="AB168" s="10">
        <f>3/24000000*OO[[#This Row],[84 (29JUN1985 09:00:00)-Water Temperature (C)]]*OO[[#This Row],[26]]</f>
        <v>3.5614859867437501E-5</v>
      </c>
      <c r="AC168" s="10">
        <f>3/24000000*OO[[#This Row],[85 (29JUN1985 12:00:00)-Water Temperature (C)]]*OO[[#This Row],[27]]</f>
        <v>3.1863338914500003E-5</v>
      </c>
      <c r="AD168" s="10">
        <f>3/24000000*OO[[#This Row],[86 (29JUN1985 15:00:00)-Water Temperature (C)]]*OO[[#This Row],[28]]</f>
        <v>2.8002450526058748E-5</v>
      </c>
      <c r="AE168" s="10">
        <f>3/24000000*OO[[#This Row],[88 (29JUN1985 21:00:00)-Water Temperature (C)]]*OO[[#This Row],[30]]</f>
        <v>2.1719669495624998E-5</v>
      </c>
      <c r="AF168" s="10">
        <f>3/24000000*OO[[#This Row],[88 (29JUN1985 21:00:00)-Water Temperature (C)]]*OO[[#This Row],[30]]</f>
        <v>2.1719669495624998E-5</v>
      </c>
      <c r="AG168" s="10">
        <f>3/24000000*OO[[#This Row],[89 (30JUN1985 00:00:00)-Water Temperature (C)]]*OO[[#This Row],[31]]</f>
        <v>1.9373265169999998E-5</v>
      </c>
      <c r="AH168" s="10">
        <f>3/24000000*OO[[#This Row],[90 (30JUN1985 03:00:00)-Water Temperature (C)]]*OO[[#This Row],[32]]</f>
        <v>1.7722183384413748E-5</v>
      </c>
      <c r="AI168" s="10">
        <f>3/24000000*OO[[#This Row],[91 (30JUN1985 06:00:00)-Water Temperature (C)]]*OO[[#This Row],[33]]</f>
        <v>1.6155941158406252E-5</v>
      </c>
      <c r="AJ168" s="10">
        <f>3/24000000*OO[[#This Row],[92 (30JUN1985 09:00:00)-Water Temperature (C)]]*OO[[#This Row],[34]]</f>
        <v>1.462150049538E-5</v>
      </c>
      <c r="AK168" s="10">
        <f>3/24000000*OO[[#This Row],[93 (30JUN1985 12:00:00)-Water Temperature (C)]]*OO[[#This Row],[35]]</f>
        <v>1.3121799148275E-5</v>
      </c>
      <c r="AL168" s="10">
        <f>3/24000000*OO[[#This Row],[94 (30JUN1985 15:00:00)-Water Temperature (C)]]*OO[[#This Row],[36]]</f>
        <v>1.152028306534E-5</v>
      </c>
      <c r="AM168" s="10">
        <f>3/24000000*OO[[#This Row],[95 (30JUN1985 18:00:00)-Water Temperature (C)]]*OO[[#This Row],[37]]</f>
        <v>9.9960336528024995E-6</v>
      </c>
      <c r="AN168" s="10">
        <f>3/24000000*OO[[#This Row],[96 (30JUN1985 21:00:00)-Water Temperature (C)]]*OO[[#This Row],[38]]</f>
        <v>8.787544364019999E-6</v>
      </c>
      <c r="AO168" s="10">
        <f>3/24000000*OO[[#This Row],[97 (01JUL1985 00:00:00)-Water Temperature (C)]]*OO[[#This Row],[39]]</f>
        <v>7.7813592175462493E-6</v>
      </c>
      <c r="AP168" s="10">
        <f>3/24000000*OO[[#This Row],[98 (01JUL1985 03:00:00)-Water Temperature (C)]]*OO[[#This Row],[40]]</f>
        <v>6.9981474780462493E-6</v>
      </c>
      <c r="AQ168" s="10">
        <f>3/24000000*OO[[#This Row],[99 (01JUL1985 06:00:00)-Water Temperature (C)]]*OO[[#This Row],[41]]</f>
        <v>6.2170854814074994E-6</v>
      </c>
      <c r="AR168" s="10">
        <f>3/24000000*OO[[#This Row],[100 (01JUL1985 09:00:00)-Water Temperature (C)]]*OO[[#This Row],[42]]</f>
        <v>5.44110816924125E-6</v>
      </c>
      <c r="AS168" s="10">
        <f>3/24000000*OO[[#This Row],[101 (01JUL1985 12:00:00)-Water Temperature (C)]]*OO[[#This Row],[43]]</f>
        <v>4.7404370302074996E-6</v>
      </c>
      <c r="AT168" s="10">
        <f>3/24000000*OO[[#This Row],[102 (01JUL1985 15:00:00)-Water Temperature (C)]]*OO[[#This Row],[44]]</f>
        <v>4.0892754241075001E-6</v>
      </c>
      <c r="AU168" s="10">
        <f>3/24000000*OO[[#This Row],[103 (01JUL1985 18:00:00)-Water Temperature (C)]]*OO[[#This Row],[45]]</f>
        <v>3.5190934309462493E-6</v>
      </c>
      <c r="AV168" s="10">
        <f>3/24000000*OO[[#This Row],[104 (01JUL1985 21:00:00)-Water Temperature (C)]]*OO[[#This Row],[46]]</f>
        <v>2.9905232832749997E-6</v>
      </c>
      <c r="AW168" s="10">
        <f>3/24000000*OO[[#This Row],[105 (02JUL1985 00:00:00)-Water Temperature (C)]]*OO[[#This Row],[47]]</f>
        <v>2.4742538116559999E-6</v>
      </c>
      <c r="AX168" s="10">
        <f>3/24000000*OO[[#This Row],[106 (02JUL1985 03:00:00)-Water Temperature (C)]]*OO[[#This Row],[48]]</f>
        <v>1.9940091633284999E-6</v>
      </c>
      <c r="AY168" s="10">
        <f>3/24000000*OO[[#This Row],[107 (02JUL1985 06:00:00)-Water Temperature (C)]]*OO[[#This Row],[49]]</f>
        <v>1.5321403920374997E-6</v>
      </c>
      <c r="AZ168" s="10">
        <f>3/24000000*OO[[#This Row],[108 (02JUL1985 09:00:00)-Water Temperature (C)]]*OO[[#This Row],[50]]</f>
        <v>1.15000274315025E-6</v>
      </c>
      <c r="BA168" s="10">
        <f>3/24000000*OO[[#This Row],[109 (02JUL1985 12:00:00)-Water Temperature (C)]]*OO[[#This Row],[51]]</f>
        <v>8.6499050114600003E-7</v>
      </c>
      <c r="BB168" s="10">
        <f>3/24000000*OO[[#This Row],[110 (02JUL1985 15:00:00)-Water Temperature (C)]]*OO[[#This Row],[52]]</f>
        <v>6.6751509970612488E-7</v>
      </c>
      <c r="BC168" s="10">
        <f>3/24000000*OO[[#This Row],[111 (02JUL1985 18:00:00)-Water Temperature (C)]]*OO[[#This Row],[53]]</f>
        <v>5.296310924869999E-7</v>
      </c>
      <c r="BD168" s="10">
        <f>3/24000000*OO[[#This Row],[112 (02JUL1985 21:00:00)-Water Temperature (C)]]*OO[[#This Row],[54]]</f>
        <v>4.43152043942E-7</v>
      </c>
      <c r="BE168" s="10">
        <f>3/24000000*OO[[#This Row],[113 (03JUL1985 00:00:00)-Water Temperature (C)]]*OO[[#This Row],[55]]</f>
        <v>3.8415403391824997E-7</v>
      </c>
      <c r="BF168" s="10">
        <f>3/24000000*OO[[#This Row],[114 (03JUL1985 03:00:00)-Water Temperature (C)]]*OO[[#This Row],[56]]</f>
        <v>3.4324387788487497E-7</v>
      </c>
      <c r="BG168" s="10">
        <f>3/24000000*OO[[#This Row],[115 (03JUL1985 06:00:00)-Water Temperature (C)]]*OO[[#This Row],[57]]</f>
        <v>3.0975755393375002E-7</v>
      </c>
      <c r="BH168" s="10">
        <f>3/24000000*OO[[#This Row],[116 (03JUL1985 09:00:00)-Water Temperature (C)]]*OO[[#This Row],[58]]</f>
        <v>2.7957332249274997E-7</v>
      </c>
      <c r="BI168" s="10">
        <f>3/24000000*OO[[#This Row],[117 (03JUL1985 12:00:00)-Water Temperature (C)]]*OO[[#This Row],[59]]</f>
        <v>2.5471478854219996E-7</v>
      </c>
      <c r="BJ168" s="10">
        <f>3/24000000*OO[[#This Row],[118 (03JUL1985 15:00:00)-Water Temperature (C)]]*OO[[#This Row],[60]]</f>
        <v>2.3186464449525E-7</v>
      </c>
      <c r="BK168" s="10">
        <f>3/24000000*OO[[#This Row],[119 (03JUL1985 18:00:00)-Water Temperature (C)]]*OO[[#This Row],[61]]</f>
        <v>2.1144398744069997E-7</v>
      </c>
      <c r="BL168" s="10">
        <f>3/24000000*OO[[#This Row],[120 (03JUL1985 21:00:00)-Water Temperature (C)]]*OO[[#This Row],[62]]</f>
        <v>1.9832081987574998E-7</v>
      </c>
      <c r="BM168" s="10">
        <f>3/24000000*OO[[#This Row],[121 (04JUL1985 00:00:00)-Water Temperature (C)]]*OO[[#This Row],[63]]</f>
        <v>1.9164075329306251E-7</v>
      </c>
      <c r="BN168" s="10">
        <f>3/24000000*OO[[#This Row],[122 (04JUL1985 03:00:00)-Water Temperature (C)]]*OO[[#This Row],[64]]</f>
        <v>1.9460980858582499E-7</v>
      </c>
      <c r="BO168" s="10">
        <f>3/24000000*OO[[#This Row],[123 (04JUL1985 06:00:00)-Water Temperature (C)]]*OO[[#This Row],[65]]</f>
        <v>1.9668265306374998E-7</v>
      </c>
      <c r="BP168" s="10">
        <f>3/24000000*OO[[#This Row],[124 (04JUL1985 09:00:00)-Water Temperature (C)]]*OO[[#This Row],[66]]</f>
        <v>1.9513821325775E-7</v>
      </c>
      <c r="BQ168" s="10">
        <f>3/24000000*OO[[#This Row],[125 (04JUL1985 12:00:00)-Water Temperature (C)]]*OO[[#This Row],[67]]</f>
        <v>1.864915783302E-7</v>
      </c>
      <c r="BR168" s="10">
        <f>3/24000000*OO[[#This Row],[126 (04JUL1985 15:00:00)-Water Temperature (C)]]*OO[[#This Row],[68]]</f>
        <v>1.74838491879E-7</v>
      </c>
      <c r="BS168" s="10">
        <f>3/24000000*OO[[#This Row],[127 (04JUL1985 18:00:00)-Water Temperature (C)]]*OO[[#This Row],[69]]</f>
        <v>1.618530076933E-7</v>
      </c>
      <c r="BT168" s="10">
        <f>3/24000000*OO[[#This Row],[128 (04JUL1985 21:00:00)-Water Temperature (C)]]*OO[[#This Row],[70]]</f>
        <v>1.5196125329639997E-7</v>
      </c>
      <c r="BU168" s="10">
        <f>3/24000000*OO[[#This Row],[129 (05JUL1985 00:00:00)-Water Temperature (C)]]*OO[[#This Row],[71]]</f>
        <v>1.4438492475968749E-7</v>
      </c>
      <c r="BV168" s="10">
        <f>3/24000000*OO[[#This Row],[130 (05JUL1985 03:00:00)-Water Temperature (C)]]*OO[[#This Row],[72]]</f>
        <v>1.4181300621221251E-7</v>
      </c>
      <c r="BW168" s="10">
        <f>3/24000000*OO[[#This Row],[131 (05JUL1985 06:00:00)-Water Temperature (C)]]*OO[[#This Row],[73]]</f>
        <v>1.3780927761232497E-7</v>
      </c>
      <c r="BX168" s="10">
        <f>3/24000000*OO[[#This Row],[132 (05JUL1985 09:00:00)-Water Temperature (C)]]*OO[[#This Row],[74]]</f>
        <v>1.332505690983E-7</v>
      </c>
      <c r="BY168" s="10">
        <f>3/24000000*OO[[#This Row],[133 (05JUL1985 12:00:00)-Water Temperature (C)]]*OO[[#This Row],[75]]</f>
        <v>1.2797704767607501E-7</v>
      </c>
      <c r="BZ168" s="10">
        <f>3/24000000*OO[[#This Row],[134 (05JUL1985 15:00:00)-Water Temperature (C)]]*OO[[#This Row],[76]]</f>
        <v>1.2068528207341249E-7</v>
      </c>
      <c r="CA168" s="10">
        <f>3/24000000*OO[[#This Row],[135 (05JUL1985 18:00:00)-Water Temperature (C)]]*OO[[#This Row],[77]]</f>
        <v>1.1267144767417499E-7</v>
      </c>
      <c r="CB168" s="10">
        <f>3/24000000*OO[[#This Row],[136 (05JUL1985 21:00:00)-Water Temperature (C)]]*OO[[#This Row],[78]]</f>
        <v>1.0565444287684999E-7</v>
      </c>
      <c r="CC168" s="10">
        <f>3/24000000*OO[[#This Row],[137 (06JUL1985 00:00:00)-Water Temperature (C)]]*OO[[#This Row],[79]]</f>
        <v>9.9726514692062487E-8</v>
      </c>
      <c r="CD168" s="10">
        <f>3/24000000*OO[[#This Row],[138 (06JUL1985 03:00:00)-Water Temperature (C)]]*OO[[#This Row],[80]]</f>
        <v>9.6416861618374995E-8</v>
      </c>
      <c r="CE168" s="10">
        <f>3/24000000*OO[[#This Row],[139 (06JUL1985 06:00:00)-Water Temperature (C)]]*OO[[#This Row],[81]]</f>
        <v>9.2595737431799996E-8</v>
      </c>
      <c r="CF168" s="10">
        <f>3/24000000*OO[[#This Row],[140 (06JUL1985 09:00:00)-Water Temperature (C)]]*OO[[#This Row],[82]]</f>
        <v>8.8510577550274999E-8</v>
      </c>
      <c r="CG168" s="10">
        <f>3/24000000*OO[[#This Row],[141 (06JUL1985 12:00:00)-Water Temperature (C)]]*OO[[#This Row],[83]]</f>
        <v>8.3686262624999986E-8</v>
      </c>
      <c r="CH168" s="10">
        <f>3/24000000*OO[[#This Row],[142 (06JUL1985 15:00:00)-Water Temperature (C)]]*OO[[#This Row],[84]]</f>
        <v>7.8142659263199998E-8</v>
      </c>
      <c r="CI168" s="10">
        <f>3/24000000*OO[[#This Row],[143 (06JUL1985 18:00:00)-Water Temperature (C)]]*OO[[#This Row],[85]]</f>
        <v>7.235837172329999E-8</v>
      </c>
      <c r="CJ168" s="10">
        <f>3/24000000*OO[[#This Row],[144 (06JUL1985 21:00:00)-Water Temperature (C)]]*OO[[#This Row],[86]]</f>
        <v>6.8104484341012494E-8</v>
      </c>
      <c r="CK168" s="10">
        <f>3/24000000*OO[[#This Row],[145 (07JUL1985 00:00:00)-Water Temperature (C)]]*OO[[#This Row],[87]]</f>
        <v>6.4948361435999998E-8</v>
      </c>
      <c r="CL168" s="10">
        <f>3/24000000*OO[[#This Row],[146 (07JUL1985 03:00:00)-Water Temperature (C)]]*OO[[#This Row],[88]]</f>
        <v>6.4174942176437498E-8</v>
      </c>
      <c r="CM168" s="10">
        <f>3/24000000*OO[[#This Row],[147 (07JUL1985 06:00:00)-Water Temperature (C)]]*OO[[#This Row],[89]]</f>
        <v>6.2192167679999998E-8</v>
      </c>
      <c r="CN168" s="10">
        <f>3/24000000*OO[[#This Row],[148 (07JUL1985 09:00:00)-Water Temperature (C)]]*OO[[#This Row],[90]]</f>
        <v>5.8953187872149997E-8</v>
      </c>
      <c r="CO168" s="10">
        <f>3/24000000*OO[[#This Row],[149 (07JUL1985 12:00:00)-Water Temperature (C)]]*OO[[#This Row],[91]]</f>
        <v>5.5301650489399995E-8</v>
      </c>
      <c r="CP168" s="10">
        <f>3/24000000*OO[[#This Row],[150 (07JUL1985 15:00:00)-Water Temperature (C)]]*OO[[#This Row],[92]]</f>
        <v>5.2295024152687496E-8</v>
      </c>
      <c r="CQ168" s="10">
        <f>3/24000000*OO[[#This Row],[151 (07JUL1985 18:00:00)-Water Temperature (C)]]*OO[[#This Row],[93]]</f>
        <v>4.9398804600625003E-8</v>
      </c>
      <c r="CR168" s="10">
        <f>3/24000000*OO[[#This Row],[152 (07JUL1985 21:00:00)-Water Temperature (C)]]*OO[[#This Row],[94]]</f>
        <v>4.7070071168824992E-8</v>
      </c>
      <c r="CS168" s="10">
        <f>3/24000000*OO[[#This Row],[153 (08JUL1985 00:00:00)-Water Temperature (C)]]*OO[[#This Row],[95]]</f>
        <v>4.5319314361750002E-8</v>
      </c>
      <c r="CT168" s="10">
        <f>3/24000000*OO[[#This Row],[154 (08JUL1985 03:00:00)-Water Temperature (C)]]*OO[[#This Row],[96]]</f>
        <v>4.5332203820749998E-8</v>
      </c>
      <c r="CU168" s="10">
        <f>3/24000000*OO[[#This Row],[155 (08JUL1985 06:00:00)-Water Temperature (C)]]*OO[[#This Row],[97]]</f>
        <v>4.5376367203199991E-8</v>
      </c>
      <c r="CV168" s="10">
        <f>3/24000000*OO[[#This Row],[156 (08JUL1985 09:00:00)-Water Temperature (C)]]*OO[[#This Row],[98]]</f>
        <v>4.4714320533749998E-8</v>
      </c>
      <c r="CW168" s="10">
        <f>3/24000000*OO[[#This Row],[157 (08JUL1985 12:00:00)-Water Temperature (C)]]*OO[[#This Row],[99]]</f>
        <v>4.3544949510974999E-8</v>
      </c>
    </row>
    <row r="169" spans="1:101" x14ac:dyDescent="0.35">
      <c r="A169" t="s">
        <v>174</v>
      </c>
      <c r="B169">
        <v>878.95479999999998</v>
      </c>
      <c r="C169" s="10">
        <f>3/24*OO[[#This Row],[59 (26JUN1985 06:00:00)-Water Temperature (C)]]*OO[[#This Row],[1]]/SUM(OO[1])</f>
        <v>0</v>
      </c>
      <c r="D169" s="10">
        <f>3/24*OO[[#This Row],[60 (26JUN1985 09:00:00)-Water Temperature (C)]]*OO[[#This Row],[2]]/SUM(OO[2])</f>
        <v>0</v>
      </c>
      <c r="E169" s="10">
        <f>3/24*OO[[#This Row],[61 (26JUN1985 12:00:00)-Water Temperature (C)]]*OO[[#This Row],[3]]/SUM(OO[3])</f>
        <v>0</v>
      </c>
      <c r="F169" s="10">
        <f>3/24*OO[[#This Row],[62 (26JUN1985 15:00:00)-Water Temperature (C)]]*OO[[#This Row],[4]]/SUM(OO[4])</f>
        <v>0</v>
      </c>
      <c r="G169" s="10">
        <f>3/24*OO[[#This Row],[63 (26JUN1985 18:00:00)-Water Temperature (C)]]*OO[[#This Row],[5]]/SUM(OO[5])</f>
        <v>0</v>
      </c>
      <c r="H169" s="10">
        <f>3/24*OO[[#This Row],[64 (26JUN1985 21:00:00)-Water Temperature (C)]]*OO[[#This Row],[6]]/SUM(OO[6])</f>
        <v>4.5370414958517033E-35</v>
      </c>
      <c r="I169" s="10">
        <f>3/24*OO[[#This Row],[65 (27JUN1985 00:00:00)-Water Temperature (C)]]*OO[[#This Row],[7]]/SUM(OO[7])</f>
        <v>2.2816676897041993E-23</v>
      </c>
      <c r="J169" s="10">
        <f>3/24*OO[[#This Row],[66 (27JUN1985 03:00:00)-Water Temperature (C)]]*OO[[#This Row],[8]]/SUM(OO[8])</f>
        <v>1.3277953552495875E-11</v>
      </c>
      <c r="K169" s="10">
        <f>3/24*OO[[#This Row],[67 (27JUN1985 06:00:00)-Water Temperature (C)]]*OO[[#This Row],[9]]/SUM(OO[9])</f>
        <v>6.5895314639377549E-7</v>
      </c>
      <c r="L169" s="10">
        <f>3/24*OO[[#This Row],[68 (27JUN1985 09:00:00)-Water Temperature (C)]]*OO[[#This Row],[10]]/SUM(OO[10])</f>
        <v>2.0384014231337606E-4</v>
      </c>
      <c r="M169" s="10">
        <f>3/24*OO[[#This Row],[69 (27JUN1985 12:00:00)-Water Temperature (C)]]*OO[[#This Row],[11]]/SUM(OO[11])</f>
        <v>6.4181817305016412E-3</v>
      </c>
      <c r="N169" s="10">
        <f>3/24*OO[[#This Row],[70 (27JUN1985 15:00:00)-Water Temperature (C)]]*OO[[#This Row],[12]]/SUM(OO[12])</f>
        <v>4.2770646806361695E-2</v>
      </c>
      <c r="O169" s="10">
        <f>3/24*OO[[#This Row],[71 (27JUN1985 18:00:00)-Water Temperature (C)]]*OO[[#This Row],[13]]/SUM(OO[13])</f>
        <v>9.0797867111897565E-2</v>
      </c>
      <c r="P169" s="10">
        <f>3/24*OO[[#This Row],[72 (27JUN1985 21:00:00)-Water Temperature (C)]]*OO[[#This Row],[14]]/SUM(OO[14])</f>
        <v>8.0653369657304325E-2</v>
      </c>
      <c r="Q169" s="10">
        <f>3/24*OO[[#This Row],[73 (28JUN1985 00:00:00)-Water Temperature (C)]]*OO[[#This Row],[15]]/SUM(OO[15])</f>
        <v>3.660616500936191E-2</v>
      </c>
      <c r="R169" s="10">
        <f>3/24*OO[[#This Row],[74 (28JUN1985 03:00:00)-Water Temperature (C)]]*OO[[#This Row],[16]]/SUM(OO[16])</f>
        <v>1.0233640624255259E-2</v>
      </c>
      <c r="S169" s="10">
        <f>3/24*OO[[#This Row],[75 (28JUN1985 06:00:00)-Water Temperature (C)]]*OO[[#This Row],[17]]/SUM(OO[17])</f>
        <v>1.9971499743433557E-3</v>
      </c>
      <c r="T169" s="10">
        <f>3/24*OO[[#This Row],[76 (28JUN1985 09:00:00)-Water Temperature (C)]]*OO[[#This Row],[18]]/SUM(OO[18])</f>
        <v>3.4379684938505074E-4</v>
      </c>
      <c r="U169" s="10">
        <f>3/24*OO[[#This Row],[77 (28JUN1985 12:00:00)-Water Temperature (C)]]*OO[[#This Row],[19]]/SUM(OO[19])</f>
        <v>9.5327421858791081E-5</v>
      </c>
      <c r="V169" s="10">
        <f>3/24000000*OO[[#This Row],[78 (28JUN1985 15:00:00)-Water Temperature (C)]]*OO[[#This Row],[20]]</f>
        <v>6.5494340294000003E-5</v>
      </c>
      <c r="W169" s="10">
        <f>3/24000000*OO[[#This Row],[79 (28JUN1985 18:00:00)-Water Temperature (C)]]*OO[[#This Row],[21]]</f>
        <v>6.4073038751799995E-5</v>
      </c>
      <c r="X169" s="10">
        <f>3/24000000*OO[[#This Row],[80 (28JUN1985 21:00:00)-Water Temperature (C)]]*OO[[#This Row],[22]]</f>
        <v>6.4424666205775E-5</v>
      </c>
      <c r="Y169" s="10">
        <f>3/24000000*OO[[#This Row],[81 (29JUN1985 00:00:00)-Water Temperature (C)]]*OO[[#This Row],[23]]</f>
        <v>6.2182511261162497E-5</v>
      </c>
      <c r="Z169" s="10">
        <f>3/24000000*OO[[#This Row],[82 (29JUN1985 03:00:00)-Water Temperature (C)]]*OO[[#This Row],[24]]</f>
        <v>5.8146696248387498E-5</v>
      </c>
      <c r="AA169" s="10">
        <f>3/24000000*OO[[#This Row],[83 (29JUN1985 06:00:00)-Water Temperature (C)]]*OO[[#This Row],[25]]</f>
        <v>5.1747663711125005E-5</v>
      </c>
      <c r="AB169" s="10">
        <f>3/24000000*OO[[#This Row],[84 (29JUN1985 09:00:00)-Water Temperature (C)]]*OO[[#This Row],[26]]</f>
        <v>4.6376171439675002E-5</v>
      </c>
      <c r="AC169" s="10">
        <f>3/24000000*OO[[#This Row],[85 (29JUN1985 12:00:00)-Water Temperature (C)]]*OO[[#This Row],[27]]</f>
        <v>4.1478911433037494E-5</v>
      </c>
      <c r="AD169" s="10">
        <f>3/24000000*OO[[#This Row],[86 (29JUN1985 15:00:00)-Water Temperature (C)]]*OO[[#This Row],[28]]</f>
        <v>3.6447211895475001E-5</v>
      </c>
      <c r="AE169" s="10">
        <f>3/24000000*OO[[#This Row],[88 (29JUN1985 21:00:00)-Water Temperature (C)]]*OO[[#This Row],[30]]</f>
        <v>2.8184418364299997E-5</v>
      </c>
      <c r="AF169" s="10">
        <f>3/24000000*OO[[#This Row],[88 (29JUN1985 21:00:00)-Water Temperature (C)]]*OO[[#This Row],[30]]</f>
        <v>2.8184418364299997E-5</v>
      </c>
      <c r="AG169" s="10">
        <f>3/24000000*OO[[#This Row],[89 (30JUN1985 00:00:00)-Water Temperature (C)]]*OO[[#This Row],[31]]</f>
        <v>2.5138447393083747E-5</v>
      </c>
      <c r="AH169" s="10">
        <f>3/24000000*OO[[#This Row],[90 (30JUN1985 03:00:00)-Water Temperature (C)]]*OO[[#This Row],[32]]</f>
        <v>2.2976180155486251E-5</v>
      </c>
      <c r="AI169" s="10">
        <f>3/24000000*OO[[#This Row],[91 (30JUN1985 06:00:00)-Water Temperature (C)]]*OO[[#This Row],[33]]</f>
        <v>2.0925342970857498E-5</v>
      </c>
      <c r="AJ169" s="10">
        <f>3/24000000*OO[[#This Row],[92 (30JUN1985 09:00:00)-Water Temperature (C)]]*OO[[#This Row],[34]]</f>
        <v>1.8915955256225003E-5</v>
      </c>
      <c r="AK169" s="10">
        <f>3/24000000*OO[[#This Row],[93 (30JUN1985 12:00:00)-Water Temperature (C)]]*OO[[#This Row],[35]]</f>
        <v>1.6946676535092498E-5</v>
      </c>
      <c r="AL169" s="10">
        <f>3/24000000*OO[[#This Row],[94 (30JUN1985 15:00:00)-Water Temperature (C)]]*OO[[#This Row],[36]]</f>
        <v>1.4862955664479997E-5</v>
      </c>
      <c r="AM169" s="10">
        <f>3/24000000*OO[[#This Row],[95 (30JUN1985 18:00:00)-Water Temperature (C)]]*OO[[#This Row],[37]]</f>
        <v>1.28712510535125E-5</v>
      </c>
      <c r="AN169" s="10">
        <f>3/24000000*OO[[#This Row],[96 (30JUN1985 21:00:00)-Water Temperature (C)]]*OO[[#This Row],[38]]</f>
        <v>1.1295415018999999E-5</v>
      </c>
      <c r="AO169" s="10">
        <f>3/24000000*OO[[#This Row],[97 (01JUL1985 00:00:00)-Water Temperature (C)]]*OO[[#This Row],[39]]</f>
        <v>1.0001873256712499E-5</v>
      </c>
      <c r="AP169" s="10">
        <f>3/24000000*OO[[#This Row],[98 (01JUL1985 03:00:00)-Water Temperature (C)]]*OO[[#This Row],[40]]</f>
        <v>8.9865974661112497E-6</v>
      </c>
      <c r="AQ169" s="10">
        <f>3/24000000*OO[[#This Row],[99 (01JUL1985 06:00:00)-Water Temperature (C)]]*OO[[#This Row],[41]]</f>
        <v>7.9796711548812499E-6</v>
      </c>
      <c r="AR169" s="10">
        <f>3/24000000*OO[[#This Row],[100 (01JUL1985 09:00:00)-Water Temperature (C)]]*OO[[#This Row],[42]]</f>
        <v>6.9690850567800004E-6</v>
      </c>
      <c r="AS169" s="10">
        <f>3/24000000*OO[[#This Row],[101 (01JUL1985 12:00:00)-Water Temperature (C)]]*OO[[#This Row],[43]]</f>
        <v>6.0666311157075003E-6</v>
      </c>
      <c r="AT169" s="10">
        <f>3/24000000*OO[[#This Row],[102 (01JUL1985 15:00:00)-Water Temperature (C)]]*OO[[#This Row],[44]]</f>
        <v>5.2212009929649995E-6</v>
      </c>
      <c r="AU169" s="10">
        <f>3/24000000*OO[[#This Row],[103 (01JUL1985 18:00:00)-Water Temperature (C)]]*OO[[#This Row],[45]]</f>
        <v>4.4924720327999997E-6</v>
      </c>
      <c r="AV169" s="10">
        <f>3/24000000*OO[[#This Row],[104 (01JUL1985 21:00:00)-Water Temperature (C)]]*OO[[#This Row],[46]]</f>
        <v>3.8257447516824992E-6</v>
      </c>
      <c r="AW169" s="10">
        <f>3/24000000*OO[[#This Row],[105 (02JUL1985 00:00:00)-Water Temperature (C)]]*OO[[#This Row],[47]]</f>
        <v>3.1820971324625001E-6</v>
      </c>
      <c r="AX169" s="10">
        <f>3/24000000*OO[[#This Row],[106 (02JUL1985 03:00:00)-Water Temperature (C)]]*OO[[#This Row],[48]]</f>
        <v>2.5830127810709998E-6</v>
      </c>
      <c r="AY169" s="10">
        <f>3/24000000*OO[[#This Row],[107 (02JUL1985 06:00:00)-Water Temperature (C)]]*OO[[#This Row],[49]]</f>
        <v>1.9975272182549999E-6</v>
      </c>
      <c r="AZ169" s="10">
        <f>3/24000000*OO[[#This Row],[108 (02JUL1985 09:00:00)-Water Temperature (C)]]*OO[[#This Row],[50]]</f>
        <v>1.5019712742772499E-6</v>
      </c>
      <c r="BA169" s="10">
        <f>3/24000000*OO[[#This Row],[109 (02JUL1985 12:00:00)-Water Temperature (C)]]*OO[[#This Row],[51]]</f>
        <v>1.1255742097574999E-6</v>
      </c>
      <c r="BB169" s="10">
        <f>3/24000000*OO[[#This Row],[110 (02JUL1985 15:00:00)-Water Temperature (C)]]*OO[[#This Row],[52]]</f>
        <v>8.6295185230674999E-7</v>
      </c>
      <c r="BC169" s="10">
        <f>3/24000000*OO[[#This Row],[111 (02JUL1985 18:00:00)-Water Temperature (C)]]*OO[[#This Row],[53]]</f>
        <v>6.7951907416637502E-7</v>
      </c>
      <c r="BD169" s="10">
        <f>3/24000000*OO[[#This Row],[112 (02JUL1985 21:00:00)-Water Temperature (C)]]*OO[[#This Row],[54]]</f>
        <v>5.6510979665624996E-7</v>
      </c>
      <c r="BE169" s="10">
        <f>3/24000000*OO[[#This Row],[113 (03JUL1985 00:00:00)-Water Temperature (C)]]*OO[[#This Row],[55]]</f>
        <v>4.8838073310550001E-7</v>
      </c>
      <c r="BF169" s="10">
        <f>3/24000000*OO[[#This Row],[114 (03JUL1985 03:00:00)-Water Temperature (C)]]*OO[[#This Row],[56]]</f>
        <v>4.3622062622012493E-7</v>
      </c>
      <c r="BG169" s="10">
        <f>3/24000000*OO[[#This Row],[115 (03JUL1985 06:00:00)-Water Temperature (C)]]*OO[[#This Row],[57]]</f>
        <v>3.9378071726000002E-7</v>
      </c>
      <c r="BH169" s="10">
        <f>3/24000000*OO[[#This Row],[116 (03JUL1985 09:00:00)-Water Temperature (C)]]*OO[[#This Row],[58]]</f>
        <v>3.5523519581174999E-7</v>
      </c>
      <c r="BI169" s="10">
        <f>3/24000000*OO[[#This Row],[117 (03JUL1985 12:00:00)-Water Temperature (C)]]*OO[[#This Row],[59]]</f>
        <v>3.2298997173E-7</v>
      </c>
      <c r="BJ169" s="10">
        <f>3/24000000*OO[[#This Row],[118 (03JUL1985 15:00:00)-Water Temperature (C)]]*OO[[#This Row],[60]]</f>
        <v>2.9348423300625E-7</v>
      </c>
      <c r="BK169" s="10">
        <f>3/24000000*OO[[#This Row],[119 (03JUL1985 18:00:00)-Water Temperature (C)]]*OO[[#This Row],[61]]</f>
        <v>2.6662763203781249E-7</v>
      </c>
      <c r="BL169" s="10">
        <f>3/24000000*OO[[#This Row],[120 (03JUL1985 21:00:00)-Water Temperature (C)]]*OO[[#This Row],[62]]</f>
        <v>2.4926119821749996E-7</v>
      </c>
      <c r="BM169" s="10">
        <f>3/24000000*OO[[#This Row],[121 (04JUL1985 00:00:00)-Water Temperature (C)]]*OO[[#This Row],[63]]</f>
        <v>2.4025792534737504E-7</v>
      </c>
      <c r="BN169" s="10">
        <f>3/24000000*OO[[#This Row],[122 (04JUL1985 03:00:00)-Water Temperature (C)]]*OO[[#This Row],[64]]</f>
        <v>2.4383224761339996E-7</v>
      </c>
      <c r="BO169" s="10">
        <f>3/24000000*OO[[#This Row],[123 (04JUL1985 06:00:00)-Water Temperature (C)]]*OO[[#This Row],[65]]</f>
        <v>2.4686656026825004E-7</v>
      </c>
      <c r="BP169" s="10">
        <f>3/24000000*OO[[#This Row],[124 (04JUL1985 09:00:00)-Water Temperature (C)]]*OO[[#This Row],[66]]</f>
        <v>2.4542071676168748E-7</v>
      </c>
      <c r="BQ169" s="10">
        <f>3/24000000*OO[[#This Row],[125 (04JUL1985 12:00:00)-Water Temperature (C)]]*OO[[#This Row],[67]]</f>
        <v>2.3501178019224999E-7</v>
      </c>
      <c r="BR169" s="10">
        <f>3/24000000*OO[[#This Row],[126 (04JUL1985 15:00:00)-Water Temperature (C)]]*OO[[#This Row],[68]]</f>
        <v>2.2039501909965001E-7</v>
      </c>
      <c r="BS169" s="10">
        <f>3/24000000*OO[[#This Row],[127 (04JUL1985 18:00:00)-Water Temperature (C)]]*OO[[#This Row],[69]]</f>
        <v>2.0378255777144995E-7</v>
      </c>
      <c r="BT169" s="10">
        <f>3/24000000*OO[[#This Row],[128 (04JUL1985 21:00:00)-Water Temperature (C)]]*OO[[#This Row],[70]]</f>
        <v>1.910288742255E-7</v>
      </c>
      <c r="BU169" s="10">
        <f>3/24000000*OO[[#This Row],[129 (05JUL1985 00:00:00)-Water Temperature (C)]]*OO[[#This Row],[71]]</f>
        <v>1.8136279403999999E-7</v>
      </c>
      <c r="BV169" s="10">
        <f>3/24000000*OO[[#This Row],[130 (05JUL1985 03:00:00)-Water Temperature (C)]]*OO[[#This Row],[72]]</f>
        <v>1.7814135049199999E-7</v>
      </c>
      <c r="BW169" s="10">
        <f>3/24000000*OO[[#This Row],[131 (05JUL1985 06:00:00)-Water Temperature (C)]]*OO[[#This Row],[73]]</f>
        <v>1.7343731731468746E-7</v>
      </c>
      <c r="BX169" s="10">
        <f>3/24000000*OO[[#This Row],[132 (05JUL1985 09:00:00)-Water Temperature (C)]]*OO[[#This Row],[74]]</f>
        <v>1.6778587206314999E-7</v>
      </c>
      <c r="BY169" s="10">
        <f>3/24000000*OO[[#This Row],[133 (05JUL1985 12:00:00)-Water Temperature (C)]]*OO[[#This Row],[75]]</f>
        <v>1.6108323190679999E-7</v>
      </c>
      <c r="BZ169" s="10">
        <f>3/24000000*OO[[#This Row],[134 (05JUL1985 15:00:00)-Water Temperature (C)]]*OO[[#This Row],[76]]</f>
        <v>1.5190333254687498E-7</v>
      </c>
      <c r="CA169" s="10">
        <f>3/24000000*OO[[#This Row],[135 (05JUL1985 18:00:00)-Water Temperature (C)]]*OO[[#This Row],[77]]</f>
        <v>1.4169678599002499E-7</v>
      </c>
      <c r="CB169" s="10">
        <f>3/24000000*OO[[#This Row],[136 (05JUL1985 21:00:00)-Water Temperature (C)]]*OO[[#This Row],[78]]</f>
        <v>1.3283683968800001E-7</v>
      </c>
      <c r="CC169" s="10">
        <f>3/24000000*OO[[#This Row],[137 (06JUL1985 00:00:00)-Water Temperature (C)]]*OO[[#This Row],[79]]</f>
        <v>1.2537939629531251E-7</v>
      </c>
      <c r="CD169" s="10">
        <f>3/24000000*OO[[#This Row],[138 (06JUL1985 03:00:00)-Water Temperature (C)]]*OO[[#This Row],[80]]</f>
        <v>1.21352508265E-7</v>
      </c>
      <c r="CE169" s="10">
        <f>3/24000000*OO[[#This Row],[139 (06JUL1985 06:00:00)-Water Temperature (C)]]*OO[[#This Row],[81]]</f>
        <v>1.1673192521649999E-7</v>
      </c>
      <c r="CF169" s="10">
        <f>3/24000000*OO[[#This Row],[140 (06JUL1985 09:00:00)-Water Temperature (C)]]*OO[[#This Row],[82]]</f>
        <v>1.1164587054187501E-7</v>
      </c>
      <c r="CG169" s="10">
        <f>3/24000000*OO[[#This Row],[141 (06JUL1985 12:00:00)-Water Temperature (C)]]*OO[[#This Row],[83]]</f>
        <v>1.055439272118E-7</v>
      </c>
      <c r="CH169" s="10">
        <f>3/24000000*OO[[#This Row],[142 (06JUL1985 15:00:00)-Water Temperature (C)]]*OO[[#This Row],[84]]</f>
        <v>9.8486333906474983E-8</v>
      </c>
      <c r="CI169" s="10">
        <f>3/24000000*OO[[#This Row],[143 (06JUL1985 18:00:00)-Water Temperature (C)]]*OO[[#This Row],[85]]</f>
        <v>9.1009339801450005E-8</v>
      </c>
      <c r="CJ169" s="10">
        <f>3/24000000*OO[[#This Row],[144 (06JUL1985 21:00:00)-Water Temperature (C)]]*OO[[#This Row],[86]]</f>
        <v>8.5500993227574996E-8</v>
      </c>
      <c r="CK169" s="10">
        <f>3/24000000*OO[[#This Row],[145 (07JUL1985 00:00:00)-Water Temperature (C)]]*OO[[#This Row],[87]]</f>
        <v>8.145753693521249E-8</v>
      </c>
      <c r="CL169" s="10">
        <f>3/24000000*OO[[#This Row],[146 (07JUL1985 03:00:00)-Water Temperature (C)]]*OO[[#This Row],[88]]</f>
        <v>8.0487348587212489E-8</v>
      </c>
      <c r="CM169" s="10">
        <f>3/24000000*OO[[#This Row],[147 (07JUL1985 06:00:00)-Water Temperature (C)]]*OO[[#This Row],[89]]</f>
        <v>7.8212835891699996E-8</v>
      </c>
      <c r="CN169" s="10">
        <f>3/24000000*OO[[#This Row],[148 (07JUL1985 09:00:00)-Water Temperature (C)]]*OO[[#This Row],[90]]</f>
        <v>7.4165512063050003E-8</v>
      </c>
      <c r="CO169" s="10">
        <f>3/24000000*OO[[#This Row],[149 (07JUL1985 12:00:00)-Water Temperature (C)]]*OO[[#This Row],[91]]</f>
        <v>6.96228785708E-8</v>
      </c>
      <c r="CP169" s="10">
        <f>3/24000000*OO[[#This Row],[150 (07JUL1985 15:00:00)-Water Temperature (C)]]*OO[[#This Row],[92]]</f>
        <v>6.5764610348125004E-8</v>
      </c>
      <c r="CQ169" s="10">
        <f>3/24000000*OO[[#This Row],[151 (07JUL1985 18:00:00)-Water Temperature (C)]]*OO[[#This Row],[93]]</f>
        <v>6.2046930846062496E-8</v>
      </c>
      <c r="CR169" s="10">
        <f>3/24000000*OO[[#This Row],[152 (07JUL1985 21:00:00)-Water Temperature (C)]]*OO[[#This Row],[94]]</f>
        <v>5.9057303197687496E-8</v>
      </c>
      <c r="CS169" s="10">
        <f>3/24000000*OO[[#This Row],[153 (08JUL1985 00:00:00)-Water Temperature (C)]]*OO[[#This Row],[95]]</f>
        <v>5.6820230138374991E-8</v>
      </c>
      <c r="CT169" s="10">
        <f>3/24000000*OO[[#This Row],[154 (08JUL1985 03:00:00)-Water Temperature (C)]]*OO[[#This Row],[96]]</f>
        <v>5.6825294949199999E-8</v>
      </c>
      <c r="CU169" s="10">
        <f>3/24000000*OO[[#This Row],[155 (08JUL1985 06:00:00)-Water Temperature (C)]]*OO[[#This Row],[97]]</f>
        <v>5.6977191343574992E-8</v>
      </c>
      <c r="CV169" s="10">
        <f>3/24000000*OO[[#This Row],[156 (08JUL1985 09:00:00)-Water Temperature (C)]]*OO[[#This Row],[98]]</f>
        <v>5.6190489819224997E-8</v>
      </c>
      <c r="CW169" s="10">
        <f>3/24000000*OO[[#This Row],[157 (08JUL1985 12:00:00)-Water Temperature (C)]]*OO[[#This Row],[99]]</f>
        <v>5.4740196797400002E-8</v>
      </c>
    </row>
    <row r="170" spans="1:101" x14ac:dyDescent="0.35">
      <c r="A170" t="s">
        <v>175</v>
      </c>
      <c r="B170">
        <v>810.41139999999996</v>
      </c>
      <c r="C170" s="10">
        <f>3/24*OO[[#This Row],[59 (26JUN1985 06:00:00)-Water Temperature (C)]]*OO[[#This Row],[1]]/SUM(OO[1])</f>
        <v>0</v>
      </c>
      <c r="D170" s="10">
        <f>3/24*OO[[#This Row],[60 (26JUN1985 09:00:00)-Water Temperature (C)]]*OO[[#This Row],[2]]/SUM(OO[2])</f>
        <v>0</v>
      </c>
      <c r="E170" s="10">
        <f>3/24*OO[[#This Row],[61 (26JUN1985 12:00:00)-Water Temperature (C)]]*OO[[#This Row],[3]]/SUM(OO[3])</f>
        <v>0</v>
      </c>
      <c r="F170" s="10">
        <f>3/24*OO[[#This Row],[62 (26JUN1985 15:00:00)-Water Temperature (C)]]*OO[[#This Row],[4]]/SUM(OO[4])</f>
        <v>0</v>
      </c>
      <c r="G170" s="10">
        <f>3/24*OO[[#This Row],[63 (26JUN1985 18:00:00)-Water Temperature (C)]]*OO[[#This Row],[5]]/SUM(OO[5])</f>
        <v>0</v>
      </c>
      <c r="H170" s="10">
        <f>3/24*OO[[#This Row],[64 (26JUN1985 21:00:00)-Water Temperature (C)]]*OO[[#This Row],[6]]/SUM(OO[6])</f>
        <v>8.1201251202999713E-36</v>
      </c>
      <c r="I170" s="10">
        <f>3/24*OO[[#This Row],[65 (27JUN1985 00:00:00)-Water Temperature (C)]]*OO[[#This Row],[7]]/SUM(OO[7])</f>
        <v>3.7867982600144664E-24</v>
      </c>
      <c r="J170" s="10">
        <f>3/24*OO[[#This Row],[66 (27JUN1985 03:00:00)-Water Temperature (C)]]*OO[[#This Row],[8]]/SUM(OO[8])</f>
        <v>2.9041032523710264E-12</v>
      </c>
      <c r="K170" s="10">
        <f>3/24*OO[[#This Row],[67 (27JUN1985 06:00:00)-Water Temperature (C)]]*OO[[#This Row],[9]]/SUM(OO[9])</f>
        <v>3.7679261534676082E-7</v>
      </c>
      <c r="L170" s="10">
        <f>3/24*OO[[#This Row],[68 (27JUN1985 09:00:00)-Water Temperature (C)]]*OO[[#This Row],[10]]/SUM(OO[10])</f>
        <v>1.4475372620825384E-4</v>
      </c>
      <c r="M170" s="10">
        <f>3/24*OO[[#This Row],[69 (27JUN1985 12:00:00)-Water Temperature (C)]]*OO[[#This Row],[11]]/SUM(OO[11])</f>
        <v>5.2770267478769971E-3</v>
      </c>
      <c r="N170" s="10">
        <f>3/24*OO[[#This Row],[70 (27JUN1985 15:00:00)-Water Temperature (C)]]*OO[[#This Row],[12]]/SUM(OO[12])</f>
        <v>3.942654946143842E-2</v>
      </c>
      <c r="O170" s="10">
        <f>3/24*OO[[#This Row],[71 (27JUN1985 18:00:00)-Water Temperature (C)]]*OO[[#This Row],[13]]/SUM(OO[13])</f>
        <v>9.1864138578042959E-2</v>
      </c>
      <c r="P170" s="10">
        <f>3/24*OO[[#This Row],[72 (27JUN1985 21:00:00)-Water Temperature (C)]]*OO[[#This Row],[14]]/SUM(OO[14])</f>
        <v>8.8103589526360993E-2</v>
      </c>
      <c r="Q170" s="10">
        <f>3/24*OO[[#This Row],[73 (28JUN1985 00:00:00)-Water Temperature (C)]]*OO[[#This Row],[15]]/SUM(OO[15])</f>
        <v>4.2569203695553955E-2</v>
      </c>
      <c r="R170" s="10">
        <f>3/24*OO[[#This Row],[74 (28JUN1985 03:00:00)-Water Temperature (C)]]*OO[[#This Row],[16]]/SUM(OO[16])</f>
        <v>1.246346724582059E-2</v>
      </c>
      <c r="S170" s="10">
        <f>3/24*OO[[#This Row],[75 (28JUN1985 06:00:00)-Water Temperature (C)]]*OO[[#This Row],[17]]/SUM(OO[17])</f>
        <v>2.5036233110421607E-3</v>
      </c>
      <c r="T170" s="10">
        <f>3/24*OO[[#This Row],[76 (28JUN1985 09:00:00)-Water Temperature (C)]]*OO[[#This Row],[18]]/SUM(OO[18])</f>
        <v>4.2826179855200988E-4</v>
      </c>
      <c r="U170" s="10">
        <f>3/24*OO[[#This Row],[77 (28JUN1985 12:00:00)-Water Temperature (C)]]*OO[[#This Row],[19]]/SUM(OO[19])</f>
        <v>1.0781217742295497E-4</v>
      </c>
      <c r="V170" s="10">
        <f>3/24000000*OO[[#This Row],[78 (28JUN1985 15:00:00)-Water Temperature (C)]]*OO[[#This Row],[20]]</f>
        <v>6.7817476726375001E-5</v>
      </c>
      <c r="W170" s="10">
        <f>3/24000000*OO[[#This Row],[79 (28JUN1985 18:00:00)-Water Temperature (C)]]*OO[[#This Row],[21]]</f>
        <v>6.5163498299625005E-5</v>
      </c>
      <c r="X170" s="10">
        <f>3/24000000*OO[[#This Row],[80 (28JUN1985 21:00:00)-Water Temperature (C)]]*OO[[#This Row],[22]]</f>
        <v>6.5571453678949998E-5</v>
      </c>
      <c r="Y170" s="10">
        <f>3/24000000*OO[[#This Row],[81 (29JUN1985 00:00:00)-Water Temperature (C)]]*OO[[#This Row],[23]]</f>
        <v>6.3587482830575E-5</v>
      </c>
      <c r="Z170" s="10">
        <f>3/24000000*OO[[#This Row],[82 (29JUN1985 03:00:00)-Water Temperature (C)]]*OO[[#This Row],[24]]</f>
        <v>5.9610759922674998E-5</v>
      </c>
      <c r="AA170" s="10">
        <f>3/24000000*OO[[#This Row],[83 (29JUN1985 06:00:00)-Water Temperature (C)]]*OO[[#This Row],[25]]</f>
        <v>5.3099361497999999E-5</v>
      </c>
      <c r="AB170" s="10">
        <f>3/24000000*OO[[#This Row],[84 (29JUN1985 09:00:00)-Water Temperature (C)]]*OO[[#This Row],[26]]</f>
        <v>4.7496337414074993E-5</v>
      </c>
      <c r="AC170" s="10">
        <f>3/24000000*OO[[#This Row],[85 (29JUN1985 12:00:00)-Water Temperature (C)]]*OO[[#This Row],[27]]</f>
        <v>4.2381872405724999E-5</v>
      </c>
      <c r="AD170" s="10">
        <f>3/24000000*OO[[#This Row],[86 (29JUN1985 15:00:00)-Water Temperature (C)]]*OO[[#This Row],[28]]</f>
        <v>3.7163766023324995E-5</v>
      </c>
      <c r="AE170" s="10">
        <f>3/24000000*OO[[#This Row],[88 (29JUN1985 21:00:00)-Water Temperature (C)]]*OO[[#This Row],[30]]</f>
        <v>2.8562869228249998E-5</v>
      </c>
      <c r="AF170" s="10">
        <f>3/24000000*OO[[#This Row],[88 (29JUN1985 21:00:00)-Water Temperature (C)]]*OO[[#This Row],[30]]</f>
        <v>2.8562869228249998E-5</v>
      </c>
      <c r="AG170" s="10">
        <f>3/24000000*OO[[#This Row],[89 (30JUN1985 00:00:00)-Water Temperature (C)]]*OO[[#This Row],[31]]</f>
        <v>2.5444464467977499E-5</v>
      </c>
      <c r="AH170" s="10">
        <f>3/24000000*OO[[#This Row],[90 (30JUN1985 03:00:00)-Water Temperature (C)]]*OO[[#This Row],[32]]</f>
        <v>2.3224069632767495E-5</v>
      </c>
      <c r="AI170" s="10">
        <f>3/24000000*OO[[#This Row],[91 (30JUN1985 06:00:00)-Water Temperature (C)]]*OO[[#This Row],[33]]</f>
        <v>2.1115300140585E-5</v>
      </c>
      <c r="AJ170" s="10">
        <f>3/24000000*OO[[#This Row],[92 (30JUN1985 09:00:00)-Water Temperature (C)]]*OO[[#This Row],[34]]</f>
        <v>1.90496851281275E-5</v>
      </c>
      <c r="AK170" s="10">
        <f>3/24000000*OO[[#This Row],[93 (30JUN1985 12:00:00)-Water Temperature (C)]]*OO[[#This Row],[35]]</f>
        <v>1.7011137948270002E-5</v>
      </c>
      <c r="AL170" s="10">
        <f>3/24000000*OO[[#This Row],[94 (30JUN1985 15:00:00)-Water Temperature (C)]]*OO[[#This Row],[36]]</f>
        <v>1.486218589415625E-5</v>
      </c>
      <c r="AM170" s="10">
        <f>3/24000000*OO[[#This Row],[95 (30JUN1985 18:00:00)-Water Temperature (C)]]*OO[[#This Row],[37]]</f>
        <v>1.2825219291266251E-5</v>
      </c>
      <c r="AN170" s="10">
        <f>3/24000000*OO[[#This Row],[96 (30JUN1985 21:00:00)-Water Temperature (C)]]*OO[[#This Row],[38]]</f>
        <v>1.1218397008909998E-5</v>
      </c>
      <c r="AO170" s="10">
        <f>3/24000000*OO[[#This Row],[97 (01JUL1985 00:00:00)-Water Temperature (C)]]*OO[[#This Row],[39]]</f>
        <v>9.9084253623199982E-6</v>
      </c>
      <c r="AP170" s="10">
        <f>3/24000000*OO[[#This Row],[98 (01JUL1985 03:00:00)-Water Temperature (C)]]*OO[[#This Row],[40]]</f>
        <v>8.8854501972549997E-6</v>
      </c>
      <c r="AQ170" s="10">
        <f>3/24000000*OO[[#This Row],[99 (01JUL1985 06:00:00)-Water Temperature (C)]]*OO[[#This Row],[41]]</f>
        <v>7.8748761228412504E-6</v>
      </c>
      <c r="AR170" s="10">
        <f>3/24000000*OO[[#This Row],[100 (01JUL1985 09:00:00)-Water Temperature (C)]]*OO[[#This Row],[42]]</f>
        <v>6.8616665675187495E-6</v>
      </c>
      <c r="AS170" s="10">
        <f>3/24000000*OO[[#This Row],[101 (01JUL1985 12:00:00)-Water Temperature (C)]]*OO[[#This Row],[43]]</f>
        <v>5.9583591681750001E-6</v>
      </c>
      <c r="AT170" s="10">
        <f>3/24000000*OO[[#This Row],[102 (01JUL1985 15:00:00)-Water Temperature (C)]]*OO[[#This Row],[44]]</f>
        <v>5.1129484619199999E-6</v>
      </c>
      <c r="AU170" s="10">
        <f>3/24000000*OO[[#This Row],[103 (01JUL1985 18:00:00)-Water Temperature (C)]]*OO[[#This Row],[45]]</f>
        <v>4.3925643736800001E-6</v>
      </c>
      <c r="AV170" s="10">
        <f>3/24000000*OO[[#This Row],[104 (01JUL1985 21:00:00)-Water Temperature (C)]]*OO[[#This Row],[46]]</f>
        <v>3.7439216503650003E-6</v>
      </c>
      <c r="AW170" s="10">
        <f>3/24000000*OO[[#This Row],[105 (02JUL1985 00:00:00)-Water Temperature (C)]]*OO[[#This Row],[47]]</f>
        <v>3.12798252885625E-6</v>
      </c>
      <c r="AX170" s="10">
        <f>3/24000000*OO[[#This Row],[106 (02JUL1985 03:00:00)-Water Temperature (C)]]*OO[[#This Row],[48]]</f>
        <v>2.555162551539E-6</v>
      </c>
      <c r="AY170" s="10">
        <f>3/24000000*OO[[#This Row],[107 (02JUL1985 06:00:00)-Water Temperature (C)]]*OO[[#This Row],[49]]</f>
        <v>1.9882300146019996E-6</v>
      </c>
      <c r="AZ170" s="10">
        <f>3/24000000*OO[[#This Row],[108 (02JUL1985 09:00:00)-Water Temperature (C)]]*OO[[#This Row],[50]]</f>
        <v>1.4976989648252499E-6</v>
      </c>
      <c r="BA170" s="10">
        <f>3/24000000*OO[[#This Row],[109 (02JUL1985 12:00:00)-Water Temperature (C)]]*OO[[#This Row],[51]]</f>
        <v>1.1188739642310001E-6</v>
      </c>
      <c r="BB170" s="10">
        <f>3/24000000*OO[[#This Row],[110 (02JUL1985 15:00:00)-Water Temperature (C)]]*OO[[#This Row],[52]]</f>
        <v>8.5219342549899997E-7</v>
      </c>
      <c r="BC170" s="10">
        <f>3/24000000*OO[[#This Row],[111 (02JUL1985 18:00:00)-Water Temperature (C)]]*OO[[#This Row],[53]]</f>
        <v>6.6620241022562494E-7</v>
      </c>
      <c r="BD170" s="10">
        <f>3/24000000*OO[[#This Row],[112 (02JUL1985 21:00:00)-Water Temperature (C)]]*OO[[#This Row],[54]]</f>
        <v>5.5061901256000006E-7</v>
      </c>
      <c r="BE170" s="10">
        <f>3/24000000*OO[[#This Row],[113 (03JUL1985 00:00:00)-Water Temperature (C)]]*OO[[#This Row],[55]]</f>
        <v>4.7441774536474997E-7</v>
      </c>
      <c r="BF170" s="10">
        <f>3/24000000*OO[[#This Row],[114 (03JUL1985 03:00:00)-Water Temperature (C)]]*OO[[#This Row],[56]]</f>
        <v>4.2361003144799988E-7</v>
      </c>
      <c r="BG170" s="10">
        <f>3/24000000*OO[[#This Row],[115 (03JUL1985 06:00:00)-Water Temperature (C)]]*OO[[#This Row],[57]]</f>
        <v>3.8258340140137501E-7</v>
      </c>
      <c r="BH170" s="10">
        <f>3/24000000*OO[[#This Row],[116 (03JUL1985 09:00:00)-Water Temperature (C)]]*OO[[#This Row],[58]]</f>
        <v>3.4500038129062493E-7</v>
      </c>
      <c r="BI170" s="10">
        <f>3/24000000*OO[[#This Row],[117 (03JUL1985 12:00:00)-Water Temperature (C)]]*OO[[#This Row],[59]]</f>
        <v>3.1308333038099998E-7</v>
      </c>
      <c r="BJ170" s="10">
        <f>3/24000000*OO[[#This Row],[118 (03JUL1985 15:00:00)-Water Temperature (C)]]*OO[[#This Row],[60]]</f>
        <v>2.8379678219887498E-7</v>
      </c>
      <c r="BK170" s="10">
        <f>3/24000000*OO[[#This Row],[119 (03JUL1985 18:00:00)-Water Temperature (C)]]*OO[[#This Row],[61]]</f>
        <v>2.5693766596620002E-7</v>
      </c>
      <c r="BL170" s="10">
        <f>3/24000000*OO[[#This Row],[120 (03JUL1985 21:00:00)-Water Temperature (C)]]*OO[[#This Row],[62]]</f>
        <v>2.3941959475665E-7</v>
      </c>
      <c r="BM170" s="10">
        <f>3/24000000*OO[[#This Row],[121 (04JUL1985 00:00:00)-Water Temperature (C)]]*OO[[#This Row],[63]]</f>
        <v>2.3028556719375002E-7</v>
      </c>
      <c r="BN170" s="10">
        <f>3/24000000*OO[[#This Row],[122 (04JUL1985 03:00:00)-Water Temperature (C)]]*OO[[#This Row],[64]]</f>
        <v>2.33539577235925E-7</v>
      </c>
      <c r="BO170" s="10">
        <f>3/24000000*OO[[#This Row],[123 (04JUL1985 06:00:00)-Water Temperature (C)]]*OO[[#This Row],[65]]</f>
        <v>2.3681776904418749E-7</v>
      </c>
      <c r="BP170" s="10">
        <f>3/24000000*OO[[#This Row],[124 (04JUL1985 09:00:00)-Water Temperature (C)]]*OO[[#This Row],[66]]</f>
        <v>2.3582523338509999E-7</v>
      </c>
      <c r="BQ170" s="10">
        <f>3/24000000*OO[[#This Row],[125 (04JUL1985 12:00:00)-Water Temperature (C)]]*OO[[#This Row],[67]]</f>
        <v>2.2619729046874998E-7</v>
      </c>
      <c r="BR170" s="10">
        <f>3/24000000*OO[[#This Row],[126 (04JUL1985 15:00:00)-Water Temperature (C)]]*OO[[#This Row],[68]]</f>
        <v>2.1211513134149998E-7</v>
      </c>
      <c r="BS170" s="10">
        <f>3/24000000*OO[[#This Row],[127 (04JUL1985 18:00:00)-Water Temperature (C)]]*OO[[#This Row],[69]]</f>
        <v>1.9593801475822497E-7</v>
      </c>
      <c r="BT170" s="10">
        <f>3/24000000*OO[[#This Row],[128 (04JUL1985 21:00:00)-Water Temperature (C)]]*OO[[#This Row],[70]]</f>
        <v>1.8337256250940001E-7</v>
      </c>
      <c r="BU170" s="10">
        <f>3/24000000*OO[[#This Row],[129 (05JUL1985 00:00:00)-Water Temperature (C)]]*OO[[#This Row],[71]]</f>
        <v>1.740065897156125E-7</v>
      </c>
      <c r="BV170" s="10">
        <f>3/24000000*OO[[#This Row],[130 (05JUL1985 03:00:00)-Water Temperature (C)]]*OO[[#This Row],[72]]</f>
        <v>1.7090136433170001E-7</v>
      </c>
      <c r="BW170" s="10">
        <f>3/24000000*OO[[#This Row],[131 (05JUL1985 06:00:00)-Water Temperature (C)]]*OO[[#This Row],[73]]</f>
        <v>1.6669590745122499E-7</v>
      </c>
      <c r="BX170" s="10">
        <f>3/24000000*OO[[#This Row],[132 (05JUL1985 09:00:00)-Water Temperature (C)]]*OO[[#This Row],[74]]</f>
        <v>1.6133441175403751E-7</v>
      </c>
      <c r="BY170" s="10">
        <f>3/24000000*OO[[#This Row],[133 (05JUL1985 12:00:00)-Water Temperature (C)]]*OO[[#This Row],[75]]</f>
        <v>1.5483288473017498E-7</v>
      </c>
      <c r="BZ170" s="10">
        <f>3/24000000*OO[[#This Row],[134 (05JUL1985 15:00:00)-Water Temperature (C)]]*OO[[#This Row],[76]]</f>
        <v>1.4593285744312499E-7</v>
      </c>
      <c r="CA170" s="10">
        <f>3/24000000*OO[[#This Row],[135 (05JUL1985 18:00:00)-Water Temperature (C)]]*OO[[#This Row],[77]]</f>
        <v>1.3601935747575E-7</v>
      </c>
      <c r="CB170" s="10">
        <f>3/24000000*OO[[#This Row],[136 (05JUL1985 21:00:00)-Water Temperature (C)]]*OO[[#This Row],[78]]</f>
        <v>1.2747010348188749E-7</v>
      </c>
      <c r="CC170" s="10">
        <f>3/24000000*OO[[#This Row],[137 (06JUL1985 00:00:00)-Water Temperature (C)]]*OO[[#This Row],[79]]</f>
        <v>1.20360565874425E-7</v>
      </c>
      <c r="CD170" s="10">
        <f>3/24000000*OO[[#This Row],[138 (06JUL1985 03:00:00)-Water Temperature (C)]]*OO[[#This Row],[80]]</f>
        <v>1.1660388856109999E-7</v>
      </c>
      <c r="CE170" s="10">
        <f>3/24000000*OO[[#This Row],[139 (06JUL1985 06:00:00)-Water Temperature (C)]]*OO[[#This Row],[81]]</f>
        <v>1.1236290745278749E-7</v>
      </c>
      <c r="CF170" s="10">
        <f>3/24000000*OO[[#This Row],[140 (06JUL1985 09:00:00)-Water Temperature (C)]]*OO[[#This Row],[82]]</f>
        <v>1.075283386412375E-7</v>
      </c>
      <c r="CG170" s="10">
        <f>3/24000000*OO[[#This Row],[141 (06JUL1985 12:00:00)-Water Temperature (C)]]*OO[[#This Row],[83]]</f>
        <v>1.016353722670875E-7</v>
      </c>
      <c r="CH170" s="10">
        <f>3/24000000*OO[[#This Row],[142 (06JUL1985 15:00:00)-Water Temperature (C)]]*OO[[#This Row],[84]]</f>
        <v>9.4736679392174994E-8</v>
      </c>
      <c r="CI170" s="10">
        <f>3/24000000*OO[[#This Row],[143 (06JUL1985 18:00:00)-Water Temperature (C)]]*OO[[#This Row],[85]]</f>
        <v>8.7383830961475002E-8</v>
      </c>
      <c r="CJ170" s="10">
        <f>3/24000000*OO[[#This Row],[144 (06JUL1985 21:00:00)-Water Temperature (C)]]*OO[[#This Row],[86]]</f>
        <v>8.1938584381799998E-8</v>
      </c>
      <c r="CK170" s="10">
        <f>3/24000000*OO[[#This Row],[145 (07JUL1985 00:00:00)-Water Temperature (C)]]*OO[[#This Row],[87]]</f>
        <v>7.800685306562499E-8</v>
      </c>
      <c r="CL170" s="10">
        <f>3/24000000*OO[[#This Row],[146 (07JUL1985 03:00:00)-Water Temperature (C)]]*OO[[#This Row],[88]]</f>
        <v>7.7085516004387483E-8</v>
      </c>
      <c r="CM170" s="10">
        <f>3/24000000*OO[[#This Row],[147 (07JUL1985 06:00:00)-Water Temperature (C)]]*OO[[#This Row],[89]]</f>
        <v>7.5049641248712493E-8</v>
      </c>
      <c r="CN170" s="10">
        <f>3/24000000*OO[[#This Row],[148 (07JUL1985 09:00:00)-Water Temperature (C)]]*OO[[#This Row],[90]]</f>
        <v>7.12195230919125E-8</v>
      </c>
      <c r="CO170" s="10">
        <f>3/24000000*OO[[#This Row],[149 (07JUL1985 12:00:00)-Water Temperature (C)]]*OO[[#This Row],[91]]</f>
        <v>6.6923810021999997E-8</v>
      </c>
      <c r="CP170" s="10">
        <f>3/24000000*OO[[#This Row],[150 (07JUL1985 15:00:00)-Water Temperature (C)]]*OO[[#This Row],[92]]</f>
        <v>6.3129342426149984E-8</v>
      </c>
      <c r="CQ170" s="10">
        <f>3/24000000*OO[[#This Row],[151 (07JUL1985 18:00:00)-Water Temperature (C)]]*OO[[#This Row],[93]]</f>
        <v>5.94953987085E-8</v>
      </c>
      <c r="CR170" s="10">
        <f>3/24000000*OO[[#This Row],[152 (07JUL1985 21:00:00)-Water Temperature (C)]]*OO[[#This Row],[94]]</f>
        <v>5.6564023192687502E-8</v>
      </c>
      <c r="CS170" s="10">
        <f>3/24000000*OO[[#This Row],[153 (08JUL1985 00:00:00)-Water Temperature (C)]]*OO[[#This Row],[95]]</f>
        <v>5.4401358538899997E-8</v>
      </c>
      <c r="CT170" s="10">
        <f>3/24000000*OO[[#This Row],[154 (08JUL1985 03:00:00)-Water Temperature (C)]]*OO[[#This Row],[96]]</f>
        <v>5.4410301933300006E-8</v>
      </c>
      <c r="CU170" s="10">
        <f>3/24000000*OO[[#This Row],[155 (08JUL1985 06:00:00)-Water Temperature (C)]]*OO[[#This Row],[97]]</f>
        <v>5.4638137684499994E-8</v>
      </c>
      <c r="CV170" s="10">
        <f>3/24000000*OO[[#This Row],[156 (08JUL1985 09:00:00)-Water Temperature (C)]]*OO[[#This Row],[98]]</f>
        <v>5.3925059156500001E-8</v>
      </c>
      <c r="CW170" s="10">
        <f>3/24000000*OO[[#This Row],[157 (08JUL1985 12:00:00)-Water Temperature (C)]]*OO[[#This Row],[99]]</f>
        <v>5.2542249543762493E-8</v>
      </c>
    </row>
    <row r="171" spans="1:101" x14ac:dyDescent="0.35">
      <c r="A171" t="s">
        <v>176</v>
      </c>
      <c r="B171">
        <v>925.54349999999999</v>
      </c>
      <c r="C171" s="10">
        <f>3/24*OO[[#This Row],[59 (26JUN1985 06:00:00)-Water Temperature (C)]]*OO[[#This Row],[1]]/SUM(OO[1])</f>
        <v>0</v>
      </c>
      <c r="D171" s="10">
        <f>3/24*OO[[#This Row],[60 (26JUN1985 09:00:00)-Water Temperature (C)]]*OO[[#This Row],[2]]/SUM(OO[2])</f>
        <v>0</v>
      </c>
      <c r="E171" s="10">
        <f>3/24*OO[[#This Row],[61 (26JUN1985 12:00:00)-Water Temperature (C)]]*OO[[#This Row],[3]]/SUM(OO[3])</f>
        <v>0</v>
      </c>
      <c r="F171" s="10">
        <f>3/24*OO[[#This Row],[62 (26JUN1985 15:00:00)-Water Temperature (C)]]*OO[[#This Row],[4]]/SUM(OO[4])</f>
        <v>0</v>
      </c>
      <c r="G171" s="10">
        <f>3/24*OO[[#This Row],[63 (26JUN1985 18:00:00)-Water Temperature (C)]]*OO[[#This Row],[5]]/SUM(OO[5])</f>
        <v>0</v>
      </c>
      <c r="H171" s="10">
        <f>3/24*OO[[#This Row],[64 (26JUN1985 21:00:00)-Water Temperature (C)]]*OO[[#This Row],[6]]/SUM(OO[6])</f>
        <v>1.6129269862612844E-36</v>
      </c>
      <c r="I171" s="10">
        <f>3/24*OO[[#This Row],[65 (27JUN1985 00:00:00)-Water Temperature (C)]]*OO[[#This Row],[7]]/SUM(OO[7])</f>
        <v>7.0326486701815582E-25</v>
      </c>
      <c r="J171" s="10">
        <f>3/24*OO[[#This Row],[66 (27JUN1985 03:00:00)-Water Temperature (C)]]*OO[[#This Row],[8]]/SUM(OO[8])</f>
        <v>5.6871781328376976E-13</v>
      </c>
      <c r="K171" s="10">
        <f>3/24*OO[[#This Row],[67 (27JUN1985 06:00:00)-Water Temperature (C)]]*OO[[#This Row],[9]]/SUM(OO[9])</f>
        <v>2.1777314494402359E-7</v>
      </c>
      <c r="L171" s="10">
        <f>3/24*OO[[#This Row],[68 (27JUN1985 09:00:00)-Water Temperature (C)]]*OO[[#This Row],[10]]/SUM(OO[10])</f>
        <v>1.0581111392517906E-4</v>
      </c>
      <c r="M171" s="10">
        <f>3/24*OO[[#This Row],[69 (27JUN1985 12:00:00)-Water Temperature (C)]]*OO[[#This Row],[11]]/SUM(OO[11])</f>
        <v>4.5082340738932681E-3</v>
      </c>
      <c r="N171" s="10">
        <f>3/24*OO[[#This Row],[70 (27JUN1985 15:00:00)-Water Temperature (C)]]*OO[[#This Row],[12]]/SUM(OO[12])</f>
        <v>3.800203546867853E-2</v>
      </c>
      <c r="O171" s="10">
        <f>3/24*OO[[#This Row],[71 (27JUN1985 18:00:00)-Water Temperature (C)]]*OO[[#This Row],[13]]/SUM(OO[13])</f>
        <v>9.7720097514934379E-2</v>
      </c>
      <c r="P171" s="10">
        <f>3/24*OO[[#This Row],[72 (27JUN1985 21:00:00)-Water Temperature (C)]]*OO[[#This Row],[14]]/SUM(OO[14])</f>
        <v>0.10169289386821127</v>
      </c>
      <c r="Q171" s="10">
        <f>3/24*OO[[#This Row],[73 (28JUN1985 00:00:00)-Water Temperature (C)]]*OO[[#This Row],[15]]/SUM(OO[15])</f>
        <v>5.2607940810570929E-2</v>
      </c>
      <c r="R171" s="10">
        <f>3/24*OO[[#This Row],[74 (28JUN1985 03:00:00)-Water Temperature (C)]]*OO[[#This Row],[16]]/SUM(OO[16])</f>
        <v>1.6241650605791257E-2</v>
      </c>
      <c r="S171" s="10">
        <f>3/24*OO[[#This Row],[75 (28JUN1985 06:00:00)-Water Temperature (C)]]*OO[[#This Row],[17]]/SUM(OO[17])</f>
        <v>3.3871890961463457E-3</v>
      </c>
      <c r="T171" s="10">
        <f>3/24*OO[[#This Row],[76 (28JUN1985 09:00:00)-Water Temperature (C)]]*OO[[#This Row],[18]]/SUM(OO[18])</f>
        <v>5.799624626637767E-4</v>
      </c>
      <c r="U171" s="10">
        <f>3/24*OO[[#This Row],[77 (28JUN1985 12:00:00)-Water Temperature (C)]]*OO[[#This Row],[19]]/SUM(OO[19])</f>
        <v>1.3387548076139769E-4</v>
      </c>
      <c r="V171" s="10">
        <f>3/24000000*OO[[#This Row],[78 (28JUN1985 15:00:00)-Water Temperature (C)]]*OO[[#This Row],[20]]</f>
        <v>7.6428580017124994E-5</v>
      </c>
      <c r="W171" s="10">
        <f>3/24000000*OO[[#This Row],[79 (28JUN1985 18:00:00)-Water Temperature (C)]]*OO[[#This Row],[21]]</f>
        <v>7.1756286012425002E-5</v>
      </c>
      <c r="X171" s="10">
        <f>3/24000000*OO[[#This Row],[80 (28JUN1985 21:00:00)-Water Temperature (C)]]*OO[[#This Row],[22]]</f>
        <v>7.2134906846749993E-5</v>
      </c>
      <c r="Y171" s="10">
        <f>3/24000000*OO[[#This Row],[81 (29JUN1985 00:00:00)-Water Temperature (C)]]*OO[[#This Row],[23]]</f>
        <v>7.0265802044887501E-5</v>
      </c>
      <c r="Z171" s="10">
        <f>3/24000000*OO[[#This Row],[82 (29JUN1985 03:00:00)-Water Temperature (C)]]*OO[[#This Row],[24]]</f>
        <v>6.6031437377699995E-5</v>
      </c>
      <c r="AA171" s="10">
        <f>3/24000000*OO[[#This Row],[83 (29JUN1985 06:00:00)-Water Temperature (C)]]*OO[[#This Row],[25]]</f>
        <v>5.88538114255E-5</v>
      </c>
      <c r="AB171" s="10">
        <f>3/24000000*OO[[#This Row],[84 (29JUN1985 09:00:00)-Water Temperature (C)]]*OO[[#This Row],[26]]</f>
        <v>5.2537629853749996E-5</v>
      </c>
      <c r="AC171" s="10">
        <f>3/24000000*OO[[#This Row],[85 (29JUN1985 12:00:00)-Water Temperature (C)]]*OO[[#This Row],[27]]</f>
        <v>4.6732218999862501E-5</v>
      </c>
      <c r="AD171" s="10">
        <f>3/24000000*OO[[#This Row],[86 (29JUN1985 15:00:00)-Water Temperature (C)]]*OO[[#This Row],[28]]</f>
        <v>4.0842716956200002E-5</v>
      </c>
      <c r="AE171" s="10">
        <f>3/24000000*OO[[#This Row],[88 (29JUN1985 21:00:00)-Water Temperature (C)]]*OO[[#This Row],[30]]</f>
        <v>3.1135676540799998E-5</v>
      </c>
      <c r="AF171" s="10">
        <f>3/24000000*OO[[#This Row],[88 (29JUN1985 21:00:00)-Water Temperature (C)]]*OO[[#This Row],[30]]</f>
        <v>3.1135676540799998E-5</v>
      </c>
      <c r="AG171" s="10">
        <f>3/24000000*OO[[#This Row],[89 (30JUN1985 00:00:00)-Water Temperature (C)]]*OO[[#This Row],[31]]</f>
        <v>2.7672411216864998E-5</v>
      </c>
      <c r="AH171" s="10">
        <f>3/24000000*OO[[#This Row],[90 (30JUN1985 03:00:00)-Water Temperature (C)]]*OO[[#This Row],[32]]</f>
        <v>2.5231164122699998E-5</v>
      </c>
      <c r="AI171" s="10">
        <f>3/24000000*OO[[#This Row],[91 (30JUN1985 06:00:00)-Water Temperature (C)]]*OO[[#This Row],[33]]</f>
        <v>2.2899912204499998E-5</v>
      </c>
      <c r="AJ171" s="10">
        <f>3/24000000*OO[[#This Row],[92 (30JUN1985 09:00:00)-Water Temperature (C)]]*OO[[#This Row],[34]]</f>
        <v>2.0613469627519999E-5</v>
      </c>
      <c r="AK171" s="10">
        <f>3/24000000*OO[[#This Row],[93 (30JUN1985 12:00:00)-Water Temperature (C)]]*OO[[#This Row],[35]]</f>
        <v>1.833353074895E-5</v>
      </c>
      <c r="AL171" s="10">
        <f>3/24000000*OO[[#This Row],[94 (30JUN1985 15:00:00)-Water Temperature (C)]]*OO[[#This Row],[36]]</f>
        <v>1.59252062297075E-5</v>
      </c>
      <c r="AM171" s="10">
        <f>3/24000000*OO[[#This Row],[95 (30JUN1985 18:00:00)-Water Temperature (C)]]*OO[[#This Row],[37]]</f>
        <v>1.3671928101209999E-5</v>
      </c>
      <c r="AN171" s="10">
        <f>3/24000000*OO[[#This Row],[96 (30JUN1985 21:00:00)-Water Temperature (C)]]*OO[[#This Row],[38]]</f>
        <v>1.18972087933275E-5</v>
      </c>
      <c r="AO171" s="10">
        <f>3/24000000*OO[[#This Row],[97 (01JUL1985 00:00:00)-Water Temperature (C)]]*OO[[#This Row],[39]]</f>
        <v>1.0461531773117499E-5</v>
      </c>
      <c r="AP171" s="10">
        <f>3/24000000*OO[[#This Row],[98 (01JUL1985 03:00:00)-Water Temperature (C)]]*OO[[#This Row],[40]]</f>
        <v>9.376638332145E-6</v>
      </c>
      <c r="AQ171" s="10">
        <f>3/24000000*OO[[#This Row],[99 (01JUL1985 06:00:00)-Water Temperature (C)]]*OO[[#This Row],[41]]</f>
        <v>8.3143176896562492E-6</v>
      </c>
      <c r="AR171" s="10">
        <f>3/24000000*OO[[#This Row],[100 (01JUL1985 09:00:00)-Water Temperature (C)]]*OO[[#This Row],[42]]</f>
        <v>7.2493924991999993E-6</v>
      </c>
      <c r="AS171" s="10">
        <f>3/24000000*OO[[#This Row],[101 (01JUL1985 12:00:00)-Water Temperature (C)]]*OO[[#This Row],[43]]</f>
        <v>6.2910625650774995E-6</v>
      </c>
      <c r="AT171" s="10">
        <f>3/24000000*OO[[#This Row],[102 (01JUL1985 15:00:00)-Water Temperature (C)]]*OO[[#This Row],[44]]</f>
        <v>5.3938859592274992E-6</v>
      </c>
      <c r="AU171" s="10">
        <f>3/24000000*OO[[#This Row],[103 (01JUL1985 18:00:00)-Water Temperature (C)]]*OO[[#This Row],[45]]</f>
        <v>4.6305422581774997E-6</v>
      </c>
      <c r="AV171" s="10">
        <f>3/24000000*OO[[#This Row],[104 (01JUL1985 21:00:00)-Water Temperature (C)]]*OO[[#This Row],[46]]</f>
        <v>3.9516099052499995E-6</v>
      </c>
      <c r="AW171" s="10">
        <f>3/24000000*OO[[#This Row],[105 (02JUL1985 00:00:00)-Water Temperature (C)]]*OO[[#This Row],[47]]</f>
        <v>3.3153606291387498E-6</v>
      </c>
      <c r="AX171" s="10">
        <f>3/24000000*OO[[#This Row],[106 (02JUL1985 03:00:00)-Water Temperature (C)]]*OO[[#This Row],[48]]</f>
        <v>2.7239748209525002E-6</v>
      </c>
      <c r="AY171" s="10">
        <f>3/24000000*OO[[#This Row],[107 (02JUL1985 06:00:00)-Water Temperature (C)]]*OO[[#This Row],[49]]</f>
        <v>2.1317579010851248E-6</v>
      </c>
      <c r="AZ171" s="10">
        <f>3/24000000*OO[[#This Row],[108 (02JUL1985 09:00:00)-Water Temperature (C)]]*OO[[#This Row],[50]]</f>
        <v>1.6089449031209998E-6</v>
      </c>
      <c r="BA171" s="10">
        <f>3/24000000*OO[[#This Row],[109 (02JUL1985 12:00:00)-Water Temperature (C)]]*OO[[#This Row],[51]]</f>
        <v>1.1993477203180001E-6</v>
      </c>
      <c r="BB171" s="10">
        <f>3/24000000*OO[[#This Row],[110 (02JUL1985 15:00:00)-Water Temperature (C)]]*OO[[#This Row],[52]]</f>
        <v>9.0841645115812498E-7</v>
      </c>
      <c r="BC171" s="10">
        <f>3/24000000*OO[[#This Row],[111 (02JUL1985 18:00:00)-Water Temperature (C)]]*OO[[#This Row],[53]]</f>
        <v>7.0579523269724994E-7</v>
      </c>
      <c r="BD171" s="10">
        <f>3/24000000*OO[[#This Row],[112 (02JUL1985 21:00:00)-Water Temperature (C)]]*OO[[#This Row],[54]]</f>
        <v>5.801431529005E-7</v>
      </c>
      <c r="BE171" s="10">
        <f>3/24000000*OO[[#This Row],[113 (03JUL1985 00:00:00)-Water Temperature (C)]]*OO[[#This Row],[55]]</f>
        <v>4.9849232214599996E-7</v>
      </c>
      <c r="BF171" s="10">
        <f>3/24000000*OO[[#This Row],[114 (03JUL1985 03:00:00)-Water Temperature (C)]]*OO[[#This Row],[56]]</f>
        <v>4.4489220758324991E-7</v>
      </c>
      <c r="BG171" s="10">
        <f>3/24000000*OO[[#This Row],[115 (03JUL1985 06:00:00)-Water Temperature (C)]]*OO[[#This Row],[57]]</f>
        <v>4.0206591124049991E-7</v>
      </c>
      <c r="BH171" s="10">
        <f>3/24000000*OO[[#This Row],[116 (03JUL1985 09:00:00)-Water Temperature (C)]]*OO[[#This Row],[58]]</f>
        <v>3.6246948900812499E-7</v>
      </c>
      <c r="BI171" s="10">
        <f>3/24000000*OO[[#This Row],[117 (03JUL1985 12:00:00)-Water Temperature (C)]]*OO[[#This Row],[59]]</f>
        <v>3.2842793628875E-7</v>
      </c>
      <c r="BJ171" s="10">
        <f>3/24000000*OO[[#This Row],[118 (03JUL1985 15:00:00)-Water Temperature (C)]]*OO[[#This Row],[60]]</f>
        <v>2.9704630864000002E-7</v>
      </c>
      <c r="BK171" s="10">
        <f>3/24000000*OO[[#This Row],[119 (03JUL1985 18:00:00)-Water Temperature (C)]]*OO[[#This Row],[61]]</f>
        <v>2.6819043597779997E-7</v>
      </c>
      <c r="BL171" s="10">
        <f>3/24000000*OO[[#This Row],[120 (03JUL1985 21:00:00)-Water Temperature (C)]]*OO[[#This Row],[62]]</f>
        <v>2.4919755081195E-7</v>
      </c>
      <c r="BM171" s="10">
        <f>3/24000000*OO[[#This Row],[121 (04JUL1985 00:00:00)-Water Temperature (C)]]*OO[[#This Row],[63]]</f>
        <v>2.3925827197333749E-7</v>
      </c>
      <c r="BN171" s="10">
        <f>3/24000000*OO[[#This Row],[122 (04JUL1985 03:00:00)-Water Temperature (C)]]*OO[[#This Row],[64]]</f>
        <v>2.4245129296002495E-7</v>
      </c>
      <c r="BO171" s="10">
        <f>3/24000000*OO[[#This Row],[123 (04JUL1985 06:00:00)-Water Temperature (C)]]*OO[[#This Row],[65]]</f>
        <v>2.4618542292270001E-7</v>
      </c>
      <c r="BP171" s="10">
        <f>3/24000000*OO[[#This Row],[124 (04JUL1985 09:00:00)-Water Temperature (C)]]*OO[[#This Row],[66]]</f>
        <v>2.45497042591875E-7</v>
      </c>
      <c r="BQ171" s="10">
        <f>3/24000000*OO[[#This Row],[125 (04JUL1985 12:00:00)-Water Temperature (C)]]*OO[[#This Row],[67]]</f>
        <v>2.3582135304491248E-7</v>
      </c>
      <c r="BR171" s="10">
        <f>3/24000000*OO[[#This Row],[126 (04JUL1985 15:00:00)-Water Temperature (C)]]*OO[[#This Row],[68]]</f>
        <v>2.2112993652443751E-7</v>
      </c>
      <c r="BS171" s="10">
        <f>3/24000000*OO[[#This Row],[127 (04JUL1985 18:00:00)-Water Temperature (C)]]*OO[[#This Row],[69]]</f>
        <v>2.0413068481954997E-7</v>
      </c>
      <c r="BT171" s="10">
        <f>3/24000000*OO[[#This Row],[128 (04JUL1985 21:00:00)-Water Temperature (C)]]*OO[[#This Row],[70]]</f>
        <v>1.9077342944519997E-7</v>
      </c>
      <c r="BU171" s="10">
        <f>3/24000000*OO[[#This Row],[129 (05JUL1985 00:00:00)-Water Temperature (C)]]*OO[[#This Row],[71]]</f>
        <v>1.8095188654619999E-7</v>
      </c>
      <c r="BV171" s="10">
        <f>3/24000000*OO[[#This Row],[130 (05JUL1985 03:00:00)-Water Temperature (C)]]*OO[[#This Row],[72]]</f>
        <v>1.7770000846743747E-7</v>
      </c>
      <c r="BW171" s="10">
        <f>3/24000000*OO[[#This Row],[131 (05JUL1985 06:00:00)-Water Temperature (C)]]*OO[[#This Row],[73]]</f>
        <v>1.73589398499825E-7</v>
      </c>
      <c r="BX171" s="10">
        <f>3/24000000*OO[[#This Row],[132 (05JUL1985 09:00:00)-Water Temperature (C)]]*OO[[#This Row],[74]]</f>
        <v>1.6808076457512499E-7</v>
      </c>
      <c r="BY171" s="10">
        <f>3/24000000*OO[[#This Row],[133 (05JUL1985 12:00:00)-Water Temperature (C)]]*OO[[#This Row],[75]]</f>
        <v>1.61285021740925E-7</v>
      </c>
      <c r="BZ171" s="10">
        <f>3/24000000*OO[[#This Row],[134 (05JUL1985 15:00:00)-Water Temperature (C)]]*OO[[#This Row],[76]]</f>
        <v>1.5192979486585E-7</v>
      </c>
      <c r="CA171" s="10">
        <f>3/24000000*OO[[#This Row],[135 (05JUL1985 18:00:00)-Water Temperature (C)]]*OO[[#This Row],[77]]</f>
        <v>1.4152507506059999E-7</v>
      </c>
      <c r="CB171" s="10">
        <f>3/24000000*OO[[#This Row],[136 (05JUL1985 21:00:00)-Water Temperature (C)]]*OO[[#This Row],[78]]</f>
        <v>1.3257660788707501E-7</v>
      </c>
      <c r="CC171" s="10">
        <f>3/24000000*OO[[#This Row],[137 (06JUL1985 00:00:00)-Water Temperature (C)]]*OO[[#This Row],[79]]</f>
        <v>1.252240789286E-7</v>
      </c>
      <c r="CD171" s="10">
        <f>3/24000000*OO[[#This Row],[138 (06JUL1985 03:00:00)-Water Temperature (C)]]*OO[[#This Row],[80]]</f>
        <v>1.2140082976376249E-7</v>
      </c>
      <c r="CE171" s="10">
        <f>3/24000000*OO[[#This Row],[139 (06JUL1985 06:00:00)-Water Temperature (C)]]*OO[[#This Row],[81]]</f>
        <v>1.1716964195169999E-7</v>
      </c>
      <c r="CF171" s="10">
        <f>3/24000000*OO[[#This Row],[140 (06JUL1985 09:00:00)-Water Temperature (C)]]*OO[[#This Row],[82]]</f>
        <v>1.12186227899875E-7</v>
      </c>
      <c r="CG171" s="10">
        <f>3/24000000*OO[[#This Row],[141 (06JUL1985 12:00:00)-Water Temperature (C)]]*OO[[#This Row],[83]]</f>
        <v>1.0603456458599999E-7</v>
      </c>
      <c r="CH171" s="10">
        <f>3/24000000*OO[[#This Row],[142 (06JUL1985 15:00:00)-Water Temperature (C)]]*OO[[#This Row],[84]]</f>
        <v>9.8743292126175007E-8</v>
      </c>
      <c r="CI171" s="10">
        <f>3/24000000*OO[[#This Row],[143 (06JUL1985 18:00:00)-Water Temperature (C)]]*OO[[#This Row],[85]]</f>
        <v>9.0949334232487499E-8</v>
      </c>
      <c r="CJ171" s="10">
        <f>3/24000000*OO[[#This Row],[144 (06JUL1985 21:00:00)-Water Temperature (C)]]*OO[[#This Row],[86]]</f>
        <v>8.5134065589187486E-8</v>
      </c>
      <c r="CK171" s="10">
        <f>3/24000000*OO[[#This Row],[145 (07JUL1985 00:00:00)-Water Temperature (C)]]*OO[[#This Row],[87]]</f>
        <v>8.0994709091362491E-8</v>
      </c>
      <c r="CL171" s="10">
        <f>3/24000000*OO[[#This Row],[146 (07JUL1985 03:00:00)-Water Temperature (C)]]*OO[[#This Row],[88]]</f>
        <v>8.0036378630249989E-8</v>
      </c>
      <c r="CM171" s="10">
        <f>3/24000000*OO[[#This Row],[147 (07JUL1985 06:00:00)-Water Temperature (C)]]*OO[[#This Row],[89]]</f>
        <v>7.80377279461875E-8</v>
      </c>
      <c r="CN171" s="10">
        <f>3/24000000*OO[[#This Row],[148 (07JUL1985 09:00:00)-Water Temperature (C)]]*OO[[#This Row],[90]]</f>
        <v>7.4125625969925001E-8</v>
      </c>
      <c r="CO171" s="10">
        <f>3/24000000*OO[[#This Row],[149 (07JUL1985 12:00:00)-Water Temperature (C)]]*OO[[#This Row],[91]]</f>
        <v>6.970901630295E-8</v>
      </c>
      <c r="CP171" s="10">
        <f>3/24000000*OO[[#This Row],[150 (07JUL1985 15:00:00)-Water Temperature (C)]]*OO[[#This Row],[92]]</f>
        <v>6.5682511008974995E-8</v>
      </c>
      <c r="CQ171" s="10">
        <f>3/24000000*OO[[#This Row],[151 (07JUL1985 18:00:00)-Water Temperature (C)]]*OO[[#This Row],[93]]</f>
        <v>6.1846895261387499E-8</v>
      </c>
      <c r="CR171" s="10">
        <f>3/24000000*OO[[#This Row],[152 (07JUL1985 21:00:00)-Water Temperature (C)]]*OO[[#This Row],[94]]</f>
        <v>5.8740477498600007E-8</v>
      </c>
      <c r="CS171" s="10">
        <f>3/24000000*OO[[#This Row],[153 (08JUL1985 00:00:00)-Water Temperature (C)]]*OO[[#This Row],[95]]</f>
        <v>5.6474254700999995E-8</v>
      </c>
      <c r="CT171" s="10">
        <f>3/24000000*OO[[#This Row],[154 (08JUL1985 03:00:00)-Water Temperature (C)]]*OO[[#This Row],[96]]</f>
        <v>5.6484311270099995E-8</v>
      </c>
      <c r="CU171" s="10">
        <f>3/24000000*OO[[#This Row],[155 (08JUL1985 06:00:00)-Water Temperature (C)]]*OO[[#This Row],[97]]</f>
        <v>5.6792159725749996E-8</v>
      </c>
      <c r="CV171" s="10">
        <f>3/24000000*OO[[#This Row],[156 (08JUL1985 09:00:00)-Water Temperature (C)]]*OO[[#This Row],[98]]</f>
        <v>5.6090982810362499E-8</v>
      </c>
      <c r="CW171" s="10">
        <f>3/24000000*OO[[#This Row],[157 (08JUL1985 12:00:00)-Water Temperature (C)]]*OO[[#This Row],[99]]</f>
        <v>5.4661953307499997E-8</v>
      </c>
    </row>
    <row r="172" spans="1:101" x14ac:dyDescent="0.35">
      <c r="A172" t="s">
        <v>177</v>
      </c>
      <c r="B172">
        <v>894.03629999999998</v>
      </c>
      <c r="C172" s="10">
        <f>3/24*OO[[#This Row],[59 (26JUN1985 06:00:00)-Water Temperature (C)]]*OO[[#This Row],[1]]/SUM(OO[1])</f>
        <v>0</v>
      </c>
      <c r="D172" s="10">
        <f>3/24*OO[[#This Row],[60 (26JUN1985 09:00:00)-Water Temperature (C)]]*OO[[#This Row],[2]]/SUM(OO[2])</f>
        <v>0</v>
      </c>
      <c r="E172" s="10">
        <f>3/24*OO[[#This Row],[61 (26JUN1985 12:00:00)-Water Temperature (C)]]*OO[[#This Row],[3]]/SUM(OO[3])</f>
        <v>0</v>
      </c>
      <c r="F172" s="10">
        <f>3/24*OO[[#This Row],[62 (26JUN1985 15:00:00)-Water Temperature (C)]]*OO[[#This Row],[4]]/SUM(OO[4])</f>
        <v>0</v>
      </c>
      <c r="G172" s="10">
        <f>3/24*OO[[#This Row],[63 (26JUN1985 18:00:00)-Water Temperature (C)]]*OO[[#This Row],[5]]/SUM(OO[5])</f>
        <v>0</v>
      </c>
      <c r="H172" s="10">
        <f>3/24*OO[[#This Row],[64 (26JUN1985 21:00:00)-Water Temperature (C)]]*OO[[#This Row],[6]]/SUM(OO[6])</f>
        <v>2.0899062441893426E-37</v>
      </c>
      <c r="I172" s="10">
        <f>3/24*OO[[#This Row],[65 (27JUN1985 00:00:00)-Water Temperature (C)]]*OO[[#This Row],[7]]/SUM(OO[7])</f>
        <v>8.2549937433833815E-26</v>
      </c>
      <c r="J172" s="10">
        <f>3/24*OO[[#This Row],[66 (27JUN1985 03:00:00)-Water Temperature (C)]]*OO[[#This Row],[8]]/SUM(OO[8])</f>
        <v>7.062709369340246E-14</v>
      </c>
      <c r="K172" s="10">
        <f>3/24*OO[[#This Row],[67 (27JUN1985 06:00:00)-Water Temperature (C)]]*OO[[#This Row],[9]]/SUM(OO[9])</f>
        <v>9.5361473897923611E-8</v>
      </c>
      <c r="L172" s="10">
        <f>3/24*OO[[#This Row],[68 (27JUN1985 09:00:00)-Water Temperature (C)]]*OO[[#This Row],[10]]/SUM(OO[10])</f>
        <v>5.8210300645821769E-5</v>
      </c>
      <c r="M172" s="10">
        <f>3/24*OO[[#This Row],[69 (27JUN1985 12:00:00)-Water Temperature (C)]]*OO[[#This Row],[11]]/SUM(OO[11])</f>
        <v>2.8635450461109938E-3</v>
      </c>
      <c r="N172" s="10">
        <f>3/24*OO[[#This Row],[70 (27JUN1985 15:00:00)-Water Temperature (C)]]*OO[[#This Row],[12]]/SUM(OO[12])</f>
        <v>2.6876579779003183E-2</v>
      </c>
      <c r="O172" s="10">
        <f>3/24*OO[[#This Row],[71 (27JUN1985 18:00:00)-Water Temperature (C)]]*OO[[#This Row],[13]]/SUM(OO[13])</f>
        <v>7.5304404077846984E-2</v>
      </c>
      <c r="P172" s="10">
        <f>3/24*OO[[#This Row],[72 (27JUN1985 21:00:00)-Water Temperature (C)]]*OO[[#This Row],[14]]/SUM(OO[14])</f>
        <v>8.4025946608797558E-2</v>
      </c>
      <c r="Q172" s="10">
        <f>3/24*OO[[#This Row],[73 (28JUN1985 00:00:00)-Water Temperature (C)]]*OO[[#This Row],[15]]/SUM(OO[15])</f>
        <v>4.6058337016095657E-2</v>
      </c>
      <c r="R172" s="10">
        <f>3/24*OO[[#This Row],[74 (28JUN1985 03:00:00)-Water Temperature (C)]]*OO[[#This Row],[16]]/SUM(OO[16])</f>
        <v>1.4881502280783887E-2</v>
      </c>
      <c r="S172" s="10">
        <f>3/24*OO[[#This Row],[75 (28JUN1985 06:00:00)-Water Temperature (C)]]*OO[[#This Row],[17]]/SUM(OO[17])</f>
        <v>3.2085809237624033E-3</v>
      </c>
      <c r="T172" s="10">
        <f>3/24*OO[[#This Row],[76 (28JUN1985 09:00:00)-Water Temperature (C)]]*OO[[#This Row],[18]]/SUM(OO[18])</f>
        <v>5.5270668319379161E-4</v>
      </c>
      <c r="U172" s="10">
        <f>3/24*OO[[#This Row],[77 (28JUN1985 12:00:00)-Water Temperature (C)]]*OO[[#This Row],[19]]/SUM(OO[19])</f>
        <v>1.2001261480759668E-4</v>
      </c>
      <c r="V172" s="10">
        <f>3/24000000*OO[[#This Row],[78 (28JUN1985 15:00:00)-Water Temperature (C)]]*OO[[#This Row],[20]]</f>
        <v>6.3061494678137494E-5</v>
      </c>
      <c r="W172" s="10">
        <f>3/24000000*OO[[#This Row],[79 (28JUN1985 18:00:00)-Water Temperature (C)]]*OO[[#This Row],[21]]</f>
        <v>5.7932091641200007E-5</v>
      </c>
      <c r="X172" s="10">
        <f>3/24000000*OO[[#This Row],[80 (28JUN1985 21:00:00)-Water Temperature (C)]]*OO[[#This Row],[22]]</f>
        <v>5.8202272560800003E-5</v>
      </c>
      <c r="Y172" s="10">
        <f>3/24000000*OO[[#This Row],[81 (29JUN1985 00:00:00)-Water Temperature (C)]]*OO[[#This Row],[23]]</f>
        <v>5.6955346801199994E-5</v>
      </c>
      <c r="Z172" s="10">
        <f>3/24000000*OO[[#This Row],[82 (29JUN1985 03:00:00)-Water Temperature (C)]]*OO[[#This Row],[24]]</f>
        <v>5.3697131953999998E-5</v>
      </c>
      <c r="AA172" s="10">
        <f>3/24000000*OO[[#This Row],[83 (29JUN1985 06:00:00)-Water Temperature (C)]]*OO[[#This Row],[25]]</f>
        <v>4.7931619204799996E-5</v>
      </c>
      <c r="AB172" s="10">
        <f>3/24000000*OO[[#This Row],[84 (29JUN1985 09:00:00)-Water Temperature (C)]]*OO[[#This Row],[26]]</f>
        <v>4.2771218313487494E-5</v>
      </c>
      <c r="AC172" s="10">
        <f>3/24000000*OO[[#This Row],[85 (29JUN1985 12:00:00)-Water Temperature (C)]]*OO[[#This Row],[27]]</f>
        <v>3.7978609932812496E-5</v>
      </c>
      <c r="AD172" s="10">
        <f>3/24000000*OO[[#This Row],[86 (29JUN1985 15:00:00)-Water Temperature (C)]]*OO[[#This Row],[28]]</f>
        <v>3.3120043402012502E-5</v>
      </c>
      <c r="AE172" s="10">
        <f>3/24000000*OO[[#This Row],[88 (29JUN1985 21:00:00)-Water Temperature (C)]]*OO[[#This Row],[30]]</f>
        <v>2.5127223378000001E-5</v>
      </c>
      <c r="AF172" s="10">
        <f>3/24000000*OO[[#This Row],[88 (29JUN1985 21:00:00)-Water Temperature (C)]]*OO[[#This Row],[30]]</f>
        <v>2.5127223378000001E-5</v>
      </c>
      <c r="AG172" s="10">
        <f>3/24000000*OO[[#This Row],[89 (30JUN1985 00:00:00)-Water Temperature (C)]]*OO[[#This Row],[31]]</f>
        <v>2.2308898137824993E-5</v>
      </c>
      <c r="AH172" s="10">
        <f>3/24000000*OO[[#This Row],[90 (30JUN1985 03:00:00)-Water Temperature (C)]]*OO[[#This Row],[32]]</f>
        <v>2.0344341390255001E-5</v>
      </c>
      <c r="AI172" s="10">
        <f>3/24000000*OO[[#This Row],[91 (30JUN1985 06:00:00)-Water Temperature (C)]]*OO[[#This Row],[33]]</f>
        <v>1.8451815053069998E-5</v>
      </c>
      <c r="AJ172" s="10">
        <f>3/24000000*OO[[#This Row],[92 (30JUN1985 09:00:00)-Water Temperature (C)]]*OO[[#This Row],[34]]</f>
        <v>1.6590311813891248E-5</v>
      </c>
      <c r="AK172" s="10">
        <f>3/24000000*OO[[#This Row],[93 (30JUN1985 12:00:00)-Water Temperature (C)]]*OO[[#This Row],[35]]</f>
        <v>1.4721499715659999E-5</v>
      </c>
      <c r="AL172" s="10">
        <f>3/24000000*OO[[#This Row],[94 (30JUN1985 15:00:00)-Water Temperature (C)]]*OO[[#This Row],[36]]</f>
        <v>1.2742045465825001E-5</v>
      </c>
      <c r="AM172" s="10">
        <f>3/24000000*OO[[#This Row],[95 (30JUN1985 18:00:00)-Water Temperature (C)]]*OO[[#This Row],[37]]</f>
        <v>1.092341979034625E-5</v>
      </c>
      <c r="AN172" s="10">
        <f>3/24000000*OO[[#This Row],[96 (30JUN1985 21:00:00)-Water Temperature (C)]]*OO[[#This Row],[38]]</f>
        <v>9.4965391163475E-6</v>
      </c>
      <c r="AO172" s="10">
        <f>3/24000000*OO[[#This Row],[97 (01JUL1985 00:00:00)-Water Temperature (C)]]*OO[[#This Row],[39]]</f>
        <v>8.3483255936062504E-6</v>
      </c>
      <c r="AP172" s="10">
        <f>3/24000000*OO[[#This Row],[98 (01JUL1985 03:00:00)-Water Temperature (C)]]*OO[[#This Row],[40]]</f>
        <v>7.5011437530899996E-6</v>
      </c>
      <c r="AQ172" s="10">
        <f>3/24000000*OO[[#This Row],[99 (01JUL1985 06:00:00)-Water Temperature (C)]]*OO[[#This Row],[41]]</f>
        <v>6.6693370137225006E-6</v>
      </c>
      <c r="AR172" s="10">
        <f>3/24000000*OO[[#This Row],[100 (01JUL1985 09:00:00)-Water Temperature (C)]]*OO[[#This Row],[42]]</f>
        <v>5.8311246553749994E-6</v>
      </c>
      <c r="AS172" s="10">
        <f>3/24000000*OO[[#This Row],[101 (01JUL1985 12:00:00)-Water Temperature (C)]]*OO[[#This Row],[43]]</f>
        <v>5.0663572250850002E-6</v>
      </c>
      <c r="AT172" s="10">
        <f>3/24000000*OO[[#This Row],[102 (01JUL1985 15:00:00)-Water Temperature (C)]]*OO[[#This Row],[44]]</f>
        <v>4.348575702665E-6</v>
      </c>
      <c r="AU172" s="10">
        <f>3/24000000*OO[[#This Row],[103 (01JUL1985 18:00:00)-Water Temperature (C)]]*OO[[#This Row],[45]]</f>
        <v>3.7368526856125001E-6</v>
      </c>
      <c r="AV172" s="10">
        <f>3/24000000*OO[[#This Row],[104 (01JUL1985 21:00:00)-Water Temperature (C)]]*OO[[#This Row],[46]]</f>
        <v>3.1959755588074994E-6</v>
      </c>
      <c r="AW172" s="10">
        <f>3/24000000*OO[[#This Row],[105 (02JUL1985 00:00:00)-Water Temperature (C)]]*OO[[#This Row],[47]]</f>
        <v>2.6930623267908747E-6</v>
      </c>
      <c r="AX172" s="10">
        <f>3/24000000*OO[[#This Row],[106 (02JUL1985 03:00:00)-Water Temperature (C)]]*OO[[#This Row],[48]]</f>
        <v>2.2253895336284997E-6</v>
      </c>
      <c r="AY172" s="10">
        <f>3/24000000*OO[[#This Row],[107 (02JUL1985 06:00:00)-Water Temperature (C)]]*OO[[#This Row],[49]]</f>
        <v>1.7512511197471247E-6</v>
      </c>
      <c r="AZ172" s="10">
        <f>3/24000000*OO[[#This Row],[108 (02JUL1985 09:00:00)-Water Temperature (C)]]*OO[[#This Row],[50]]</f>
        <v>1.3247797117797497E-6</v>
      </c>
      <c r="BA172" s="10">
        <f>3/24000000*OO[[#This Row],[109 (02JUL1985 12:00:00)-Water Temperature (C)]]*OO[[#This Row],[51]]</f>
        <v>9.8620526504925001E-7</v>
      </c>
      <c r="BB172" s="10">
        <f>3/24000000*OO[[#This Row],[110 (02JUL1985 15:00:00)-Water Temperature (C)]]*OO[[#This Row],[52]]</f>
        <v>7.4359760134624996E-7</v>
      </c>
      <c r="BC172" s="10">
        <f>3/24000000*OO[[#This Row],[111 (02JUL1985 18:00:00)-Water Temperature (C)]]*OO[[#This Row],[53]]</f>
        <v>5.7477929219100004E-7</v>
      </c>
      <c r="BD172" s="10">
        <f>3/24000000*OO[[#This Row],[112 (02JUL1985 21:00:00)-Water Temperature (C)]]*OO[[#This Row],[54]]</f>
        <v>4.7013322315500002E-7</v>
      </c>
      <c r="BE172" s="10">
        <f>3/24000000*OO[[#This Row],[113 (03JUL1985 00:00:00)-Water Temperature (C)]]*OO[[#This Row],[55]]</f>
        <v>4.0292374249324998E-7</v>
      </c>
      <c r="BF172" s="10">
        <f>3/24000000*OO[[#This Row],[114 (03JUL1985 03:00:00)-Water Temperature (C)]]*OO[[#This Row],[56]]</f>
        <v>3.5936997435349997E-7</v>
      </c>
      <c r="BG172" s="10">
        <f>3/24000000*OO[[#This Row],[115 (03JUL1985 06:00:00)-Water Temperature (C)]]*OO[[#This Row],[57]]</f>
        <v>3.24994665555E-7</v>
      </c>
      <c r="BH172" s="10">
        <f>3/24000000*OO[[#This Row],[116 (03JUL1985 09:00:00)-Water Temperature (C)]]*OO[[#This Row],[58]]</f>
        <v>2.9294978803637499E-7</v>
      </c>
      <c r="BI172" s="10">
        <f>3/24000000*OO[[#This Row],[117 (03JUL1985 12:00:00)-Water Temperature (C)]]*OO[[#This Row],[59]]</f>
        <v>2.6512946533279994E-7</v>
      </c>
      <c r="BJ172" s="10">
        <f>3/24000000*OO[[#This Row],[118 (03JUL1985 15:00:00)-Water Temperature (C)]]*OO[[#This Row],[60]]</f>
        <v>2.3938103592347498E-7</v>
      </c>
      <c r="BK172" s="10">
        <f>3/24000000*OO[[#This Row],[119 (03JUL1985 18:00:00)-Water Temperature (C)]]*OO[[#This Row],[61]]</f>
        <v>2.1566518052561249E-7</v>
      </c>
      <c r="BL172" s="10">
        <f>3/24000000*OO[[#This Row],[120 (03JUL1985 21:00:00)-Water Temperature (C)]]*OO[[#This Row],[62]]</f>
        <v>1.9989744328627498E-7</v>
      </c>
      <c r="BM172" s="10">
        <f>3/24000000*OO[[#This Row],[121 (04JUL1985 00:00:00)-Water Temperature (C)]]*OO[[#This Row],[63]]</f>
        <v>1.916304357839625E-7</v>
      </c>
      <c r="BN172" s="10">
        <f>3/24000000*OO[[#This Row],[122 (04JUL1985 03:00:00)-Water Temperature (C)]]*OO[[#This Row],[64]]</f>
        <v>1.9404002344072499E-7</v>
      </c>
      <c r="BO172" s="10">
        <f>3/24000000*OO[[#This Row],[123 (04JUL1985 06:00:00)-Water Temperature (C)]]*OO[[#This Row],[65]]</f>
        <v>1.9728461492954996E-7</v>
      </c>
      <c r="BP172" s="10">
        <f>3/24000000*OO[[#This Row],[124 (04JUL1985 09:00:00)-Water Temperature (C)]]*OO[[#This Row],[66]]</f>
        <v>1.9700632482457498E-7</v>
      </c>
      <c r="BQ172" s="10">
        <f>3/24000000*OO[[#This Row],[125 (04JUL1985 12:00:00)-Water Temperature (C)]]*OO[[#This Row],[67]]</f>
        <v>1.895477924145E-7</v>
      </c>
      <c r="BR172" s="10">
        <f>3/24000000*OO[[#This Row],[126 (04JUL1985 15:00:00)-Water Temperature (C)]]*OO[[#This Row],[68]]</f>
        <v>1.7779133388412497E-7</v>
      </c>
      <c r="BS172" s="10">
        <f>3/24000000*OO[[#This Row],[127 (04JUL1985 18:00:00)-Water Temperature (C)]]*OO[[#This Row],[69]]</f>
        <v>1.6407916876487498E-7</v>
      </c>
      <c r="BT172" s="10">
        <f>3/24000000*OO[[#This Row],[128 (04JUL1985 21:00:00)-Water Temperature (C)]]*OO[[#This Row],[70]]</f>
        <v>1.531804624935125E-7</v>
      </c>
      <c r="BU172" s="10">
        <f>3/24000000*OO[[#This Row],[129 (05JUL1985 00:00:00)-Water Temperature (C)]]*OO[[#This Row],[71]]</f>
        <v>1.4524595060210001E-7</v>
      </c>
      <c r="BV172" s="10">
        <f>3/24000000*OO[[#This Row],[130 (05JUL1985 03:00:00)-Water Temperature (C)]]*OO[[#This Row],[72]]</f>
        <v>1.4263059428692498E-7</v>
      </c>
      <c r="BW172" s="10">
        <f>3/24000000*OO[[#This Row],[131 (05JUL1985 06:00:00)-Water Temperature (C)]]*OO[[#This Row],[73]]</f>
        <v>1.39511918905E-7</v>
      </c>
      <c r="BX172" s="10">
        <f>3/24000000*OO[[#This Row],[132 (05JUL1985 09:00:00)-Water Temperature (C)]]*OO[[#This Row],[74]]</f>
        <v>1.3516328648700001E-7</v>
      </c>
      <c r="BY172" s="10">
        <f>3/24000000*OO[[#This Row],[133 (05JUL1985 12:00:00)-Water Temperature (C)]]*OO[[#This Row],[75]]</f>
        <v>1.2971777924002499E-7</v>
      </c>
      <c r="BZ172" s="10">
        <f>3/24000000*OO[[#This Row],[134 (05JUL1985 15:00:00)-Water Temperature (C)]]*OO[[#This Row],[76]]</f>
        <v>1.2215689603639999E-7</v>
      </c>
      <c r="CA172" s="10">
        <f>3/24000000*OO[[#This Row],[135 (05JUL1985 18:00:00)-Water Temperature (C)]]*OO[[#This Row],[77]]</f>
        <v>1.13751435381625E-7</v>
      </c>
      <c r="CB172" s="10">
        <f>3/24000000*OO[[#This Row],[136 (05JUL1985 21:00:00)-Water Temperature (C)]]*OO[[#This Row],[78]]</f>
        <v>1.0651722817244999E-7</v>
      </c>
      <c r="CC172" s="10">
        <f>3/24000000*OO[[#This Row],[137 (06JUL1985 00:00:00)-Water Temperature (C)]]*OO[[#This Row],[79]]</f>
        <v>1.0062495873932497E-7</v>
      </c>
      <c r="CD172" s="10">
        <f>3/24000000*OO[[#This Row],[138 (06JUL1985 03:00:00)-Water Temperature (C)]]*OO[[#This Row],[80]]</f>
        <v>9.7603207128199999E-8</v>
      </c>
      <c r="CE172" s="10">
        <f>3/24000000*OO[[#This Row],[139 (06JUL1985 06:00:00)-Water Temperature (C)]]*OO[[#This Row],[81]]</f>
        <v>9.4325935937999994E-8</v>
      </c>
      <c r="CF172" s="10">
        <f>3/24000000*OO[[#This Row],[140 (06JUL1985 09:00:00)-Water Temperature (C)]]*OO[[#This Row],[82]]</f>
        <v>9.0363010235062492E-8</v>
      </c>
      <c r="CG172" s="10">
        <f>3/24000000*OO[[#This Row],[141 (06JUL1985 12:00:00)-Water Temperature (C)]]*OO[[#This Row],[83]]</f>
        <v>8.5414942129837487E-8</v>
      </c>
      <c r="CH172" s="10">
        <f>3/24000000*OO[[#This Row],[142 (06JUL1985 15:00:00)-Water Temperature (C)]]*OO[[#This Row],[84]]</f>
        <v>7.9488850333399993E-8</v>
      </c>
      <c r="CI172" s="10">
        <f>3/24000000*OO[[#This Row],[143 (06JUL1985 18:00:00)-Water Temperature (C)]]*OO[[#This Row],[85]]</f>
        <v>7.3136021049449993E-8</v>
      </c>
      <c r="CJ172" s="10">
        <f>3/24000000*OO[[#This Row],[144 (06JUL1985 21:00:00)-Water Temperature (C)]]*OO[[#This Row],[86]]</f>
        <v>6.83521406281875E-8</v>
      </c>
      <c r="CK172" s="10">
        <f>3/24000000*OO[[#This Row],[145 (07JUL1985 00:00:00)-Water Temperature (C)]]*OO[[#This Row],[87]]</f>
        <v>6.4980886179925006E-8</v>
      </c>
      <c r="CL172" s="10">
        <f>3/24000000*OO[[#This Row],[146 (07JUL1985 03:00:00)-Water Temperature (C)]]*OO[[#This Row],[88]]</f>
        <v>6.4195059929737498E-8</v>
      </c>
      <c r="CM172" s="10">
        <f>3/24000000*OO[[#This Row],[147 (07JUL1985 06:00:00)-Water Temperature (C)]]*OO[[#This Row],[89]]</f>
        <v>6.2680155969737498E-8</v>
      </c>
      <c r="CN172" s="10">
        <f>3/24000000*OO[[#This Row],[148 (07JUL1985 09:00:00)-Water Temperature (C)]]*OO[[#This Row],[90]]</f>
        <v>5.9599110709499994E-8</v>
      </c>
      <c r="CO172" s="10">
        <f>3/24000000*OO[[#This Row],[149 (07JUL1985 12:00:00)-Water Temperature (C)]]*OO[[#This Row],[91]]</f>
        <v>5.6075604956937495E-8</v>
      </c>
      <c r="CP172" s="10">
        <f>3/24000000*OO[[#This Row],[150 (07JUL1985 15:00:00)-Water Temperature (C)]]*OO[[#This Row],[92]]</f>
        <v>5.2794301411625001E-8</v>
      </c>
      <c r="CQ172" s="10">
        <f>3/24000000*OO[[#This Row],[151 (07JUL1985 18:00:00)-Water Temperature (C)]]*OO[[#This Row],[93]]</f>
        <v>4.9672972026199995E-8</v>
      </c>
      <c r="CR172" s="10">
        <f>3/24000000*OO[[#This Row],[152 (07JUL1985 21:00:00)-Water Temperature (C)]]*OO[[#This Row],[94]]</f>
        <v>4.71387685712625E-8</v>
      </c>
      <c r="CS172" s="10">
        <f>3/24000000*OO[[#This Row],[153 (08JUL1985 00:00:00)-Water Temperature (C)]]*OO[[#This Row],[95]]</f>
        <v>4.5297745105275E-8</v>
      </c>
      <c r="CT172" s="10">
        <f>3/24000000*OO[[#This Row],[154 (08JUL1985 03:00:00)-Water Temperature (C)]]*OO[[#This Row],[96]]</f>
        <v>4.5298712869087497E-8</v>
      </c>
      <c r="CU172" s="10">
        <f>3/24000000*OO[[#This Row],[155 (08JUL1985 06:00:00)-Water Temperature (C)]]*OO[[#This Row],[97]]</f>
        <v>4.5593699761249994E-8</v>
      </c>
      <c r="CV172" s="10">
        <f>3/24000000*OO[[#This Row],[156 (08JUL1985 09:00:00)-Water Temperature (C)]]*OO[[#This Row],[98]]</f>
        <v>4.5060945418124998E-8</v>
      </c>
      <c r="CW172" s="10">
        <f>3/24000000*OO[[#This Row],[157 (08JUL1985 12:00:00)-Water Temperature (C)]]*OO[[#This Row],[99]]</f>
        <v>4.3924076493174995E-8</v>
      </c>
    </row>
    <row r="173" spans="1:101" x14ac:dyDescent="0.35">
      <c r="A173" t="s">
        <v>178</v>
      </c>
      <c r="B173">
        <v>920.32839999999999</v>
      </c>
      <c r="C173" s="10">
        <f>3/24*OO[[#This Row],[59 (26JUN1985 06:00:00)-Water Temperature (C)]]*OO[[#This Row],[1]]/SUM(OO[1])</f>
        <v>0</v>
      </c>
      <c r="D173" s="10">
        <f>3/24*OO[[#This Row],[60 (26JUN1985 09:00:00)-Water Temperature (C)]]*OO[[#This Row],[2]]/SUM(OO[2])</f>
        <v>0</v>
      </c>
      <c r="E173" s="10">
        <f>3/24*OO[[#This Row],[61 (26JUN1985 12:00:00)-Water Temperature (C)]]*OO[[#This Row],[3]]/SUM(OO[3])</f>
        <v>0</v>
      </c>
      <c r="F173" s="10">
        <f>3/24*OO[[#This Row],[62 (26JUN1985 15:00:00)-Water Temperature (C)]]*OO[[#This Row],[4]]/SUM(OO[4])</f>
        <v>0</v>
      </c>
      <c r="G173" s="10">
        <f>3/24*OO[[#This Row],[63 (26JUN1985 18:00:00)-Water Temperature (C)]]*OO[[#This Row],[5]]/SUM(OO[5])</f>
        <v>0</v>
      </c>
      <c r="H173" s="10">
        <f>3/24*OO[[#This Row],[64 (26JUN1985 21:00:00)-Water Temperature (C)]]*OO[[#This Row],[6]]/SUM(OO[6])</f>
        <v>2.8118304794306772E-38</v>
      </c>
      <c r="I173" s="10">
        <f>3/24*OO[[#This Row],[65 (27JUN1985 00:00:00)-Water Temperature (C)]]*OO[[#This Row],[7]]/SUM(OO[7])</f>
        <v>9.8020533849012421E-27</v>
      </c>
      <c r="J173" s="10">
        <f>3/24*OO[[#This Row],[66 (27JUN1985 03:00:00)-Water Temperature (C)]]*OO[[#This Row],[8]]/SUM(OO[8])</f>
        <v>8.3524715807665964E-15</v>
      </c>
      <c r="K173" s="10">
        <f>3/24*OO[[#This Row],[67 (27JUN1985 06:00:00)-Water Temperature (C)]]*OO[[#This Row],[9]]/SUM(OO[9])</f>
        <v>4.3684958256374609E-8</v>
      </c>
      <c r="L173" s="10">
        <f>3/24*OO[[#This Row],[68 (27JUN1985 09:00:00)-Water Temperature (C)]]*OO[[#This Row],[10]]/SUM(OO[10])</f>
        <v>3.2489162684627529E-5</v>
      </c>
      <c r="M173" s="10">
        <f>3/24*OO[[#This Row],[69 (27JUN1985 12:00:00)-Water Temperature (C)]]*OO[[#This Row],[11]]/SUM(OO[11])</f>
        <v>1.8039998862757298E-3</v>
      </c>
      <c r="N173" s="10">
        <f>3/24*OO[[#This Row],[70 (27JUN1985 15:00:00)-Water Temperature (C)]]*OO[[#This Row],[12]]/SUM(OO[12])</f>
        <v>1.8512561807416877E-2</v>
      </c>
      <c r="O173" s="10">
        <f>3/24*OO[[#This Row],[71 (27JUN1985 18:00:00)-Water Temperature (C)]]*OO[[#This Row],[13]]/SUM(OO[13])</f>
        <v>5.5635474580924882E-2</v>
      </c>
      <c r="P173" s="10">
        <f>3/24*OO[[#This Row],[72 (27JUN1985 21:00:00)-Water Temperature (C)]]*OO[[#This Row],[14]]/SUM(OO[14])</f>
        <v>6.565272039615945E-2</v>
      </c>
      <c r="Q173" s="10">
        <f>3/24*OO[[#This Row],[73 (28JUN1985 00:00:00)-Water Temperature (C)]]*OO[[#This Row],[15]]/SUM(OO[15])</f>
        <v>3.7670114627029225E-2</v>
      </c>
      <c r="R173" s="10">
        <f>3/24*OO[[#This Row],[74 (28JUN1985 03:00:00)-Water Temperature (C)]]*OO[[#This Row],[16]]/SUM(OO[16])</f>
        <v>1.2612870978717661E-2</v>
      </c>
      <c r="S173" s="10">
        <f>3/24*OO[[#This Row],[75 (28JUN1985 06:00:00)-Water Temperature (C)]]*OO[[#This Row],[17]]/SUM(OO[17])</f>
        <v>2.7911468623864314E-3</v>
      </c>
      <c r="T173" s="10">
        <f>3/24*OO[[#This Row],[76 (28JUN1985 09:00:00)-Water Temperature (C)]]*OO[[#This Row],[18]]/SUM(OO[18])</f>
        <v>4.8505499840668053E-4</v>
      </c>
      <c r="U173" s="10">
        <f>3/24*OO[[#This Row],[77 (28JUN1985 12:00:00)-Water Temperature (C)]]*OO[[#This Row],[19]]/SUM(OO[19])</f>
        <v>1.0126167197779344E-4</v>
      </c>
      <c r="V173" s="10">
        <f>3/24000000*OO[[#This Row],[78 (28JUN1985 15:00:00)-Water Temperature (C)]]*OO[[#This Row],[20]]</f>
        <v>4.9943293966625001E-5</v>
      </c>
      <c r="W173" s="10">
        <f>3/24000000*OO[[#This Row],[79 (28JUN1985 18:00:00)-Water Temperature (C)]]*OO[[#This Row],[21]]</f>
        <v>4.5147406853249997E-5</v>
      </c>
      <c r="X173" s="10">
        <f>3/24000000*OO[[#This Row],[80 (28JUN1985 21:00:00)-Water Temperature (C)]]*OO[[#This Row],[22]]</f>
        <v>4.5478176095974995E-5</v>
      </c>
      <c r="Y173" s="10">
        <f>3/24000000*OO[[#This Row],[81 (29JUN1985 00:00:00)-Water Temperature (C)]]*OO[[#This Row],[23]]</f>
        <v>4.4793801588149999E-5</v>
      </c>
      <c r="Z173" s="10">
        <f>3/24000000*OO[[#This Row],[82 (29JUN1985 03:00:00)-Water Temperature (C)]]*OO[[#This Row],[24]]</f>
        <v>4.2496127066499996E-5</v>
      </c>
      <c r="AA173" s="10">
        <f>3/24000000*OO[[#This Row],[83 (29JUN1985 06:00:00)-Water Temperature (C)]]*OO[[#This Row],[25]]</f>
        <v>3.8147653428449999E-5</v>
      </c>
      <c r="AB173" s="10">
        <f>3/24000000*OO[[#This Row],[84 (29JUN1985 09:00:00)-Water Temperature (C)]]*OO[[#This Row],[26]]</f>
        <v>3.4200891663412496E-5</v>
      </c>
      <c r="AC173" s="10">
        <f>3/24000000*OO[[#This Row],[85 (29JUN1985 12:00:00)-Water Temperature (C)]]*OO[[#This Row],[27]]</f>
        <v>3.0493628987599998E-5</v>
      </c>
      <c r="AD173" s="10">
        <f>3/24000000*OO[[#This Row],[86 (29JUN1985 15:00:00)-Water Temperature (C)]]*OO[[#This Row],[28]]</f>
        <v>2.6709662151183748E-5</v>
      </c>
      <c r="AE173" s="10">
        <f>3/24000000*OO[[#This Row],[88 (29JUN1985 21:00:00)-Water Temperature (C)]]*OO[[#This Row],[30]]</f>
        <v>2.0443596243056247E-5</v>
      </c>
      <c r="AF173" s="10">
        <f>3/24000000*OO[[#This Row],[88 (29JUN1985 21:00:00)-Water Temperature (C)]]*OO[[#This Row],[30]]</f>
        <v>2.0443596243056247E-5</v>
      </c>
      <c r="AG173" s="10">
        <f>3/24000000*OO[[#This Row],[89 (30JUN1985 00:00:00)-Water Temperature (C)]]*OO[[#This Row],[31]]</f>
        <v>1.8246192276509999E-5</v>
      </c>
      <c r="AH173" s="10">
        <f>3/24000000*OO[[#This Row],[90 (30JUN1985 03:00:00)-Water Temperature (C)]]*OO[[#This Row],[32]]</f>
        <v>1.6729982692818749E-5</v>
      </c>
      <c r="AI173" s="10">
        <f>3/24000000*OO[[#This Row],[91 (30JUN1985 06:00:00)-Water Temperature (C)]]*OO[[#This Row],[33]]</f>
        <v>1.5250915159677499E-5</v>
      </c>
      <c r="AJ173" s="10">
        <f>3/24000000*OO[[#This Row],[92 (30JUN1985 09:00:00)-Water Temperature (C)]]*OO[[#This Row],[34]]</f>
        <v>1.3785260853849998E-5</v>
      </c>
      <c r="AK173" s="10">
        <f>3/24000000*OO[[#This Row],[93 (30JUN1985 12:00:00)-Water Temperature (C)]]*OO[[#This Row],[35]]</f>
        <v>1.2299318397404999E-5</v>
      </c>
      <c r="AL173" s="10">
        <f>3/24000000*OO[[#This Row],[94 (30JUN1985 15:00:00)-Water Temperature (C)]]*OO[[#This Row],[36]]</f>
        <v>1.0699419823165E-5</v>
      </c>
      <c r="AM173" s="10">
        <f>3/24000000*OO[[#This Row],[95 (30JUN1985 18:00:00)-Water Temperature (C)]]*OO[[#This Row],[37]]</f>
        <v>9.2297267293274991E-6</v>
      </c>
      <c r="AN173" s="10">
        <f>3/24000000*OO[[#This Row],[96 (30JUN1985 21:00:00)-Water Temperature (C)]]*OO[[#This Row],[38]]</f>
        <v>8.07724467E-6</v>
      </c>
      <c r="AO173" s="10">
        <f>3/24000000*OO[[#This Row],[97 (01JUL1985 00:00:00)-Water Temperature (C)]]*OO[[#This Row],[39]]</f>
        <v>7.1523854875687495E-6</v>
      </c>
      <c r="AP173" s="10">
        <f>3/24000000*OO[[#This Row],[98 (01JUL1985 03:00:00)-Water Temperature (C)]]*OO[[#This Row],[40]]</f>
        <v>6.462433218815E-6</v>
      </c>
      <c r="AQ173" s="10">
        <f>3/24000000*OO[[#This Row],[99 (01JUL1985 06:00:00)-Water Temperature (C)]]*OO[[#This Row],[41]]</f>
        <v>5.7724730747325003E-6</v>
      </c>
      <c r="AR173" s="10">
        <f>3/24000000*OO[[#This Row],[100 (01JUL1985 09:00:00)-Water Temperature (C)]]*OO[[#This Row],[42]]</f>
        <v>5.06508329161125E-6</v>
      </c>
      <c r="AS173" s="10">
        <f>3/24000000*OO[[#This Row],[101 (01JUL1985 12:00:00)-Water Temperature (C)]]*OO[[#This Row],[43]]</f>
        <v>4.4135769617475E-6</v>
      </c>
      <c r="AT173" s="10">
        <f>3/24000000*OO[[#This Row],[102 (01JUL1985 15:00:00)-Water Temperature (C)]]*OO[[#This Row],[44]]</f>
        <v>3.79806621615625E-6</v>
      </c>
      <c r="AU173" s="10">
        <f>3/24000000*OO[[#This Row],[103 (01JUL1985 18:00:00)-Water Temperature (C)]]*OO[[#This Row],[45]]</f>
        <v>3.27040292694125E-6</v>
      </c>
      <c r="AV173" s="10">
        <f>3/24000000*OO[[#This Row],[104 (01JUL1985 21:00:00)-Water Temperature (C)]]*OO[[#This Row],[46]]</f>
        <v>2.8051568510722495E-6</v>
      </c>
      <c r="AW173" s="10">
        <f>3/24000000*OO[[#This Row],[105 (02JUL1985 00:00:00)-Water Temperature (C)]]*OO[[#This Row],[47]]</f>
        <v>2.3740574522531249E-6</v>
      </c>
      <c r="AX173" s="10">
        <f>3/24000000*OO[[#This Row],[106 (02JUL1985 03:00:00)-Water Temperature (C)]]*OO[[#This Row],[48]]</f>
        <v>1.972777064112E-6</v>
      </c>
      <c r="AY173" s="10">
        <f>3/24000000*OO[[#This Row],[107 (02JUL1985 06:00:00)-Water Temperature (C)]]*OO[[#This Row],[49]]</f>
        <v>1.5612441547559998E-6</v>
      </c>
      <c r="AZ173" s="10">
        <f>3/24000000*OO[[#This Row],[108 (02JUL1985 09:00:00)-Water Temperature (C)]]*OO[[#This Row],[50]]</f>
        <v>1.1847951244181249E-6</v>
      </c>
      <c r="BA173" s="10">
        <f>3/24000000*OO[[#This Row],[109 (02JUL1985 12:00:00)-Water Temperature (C)]]*OO[[#This Row],[51]]</f>
        <v>8.8186741641699987E-7</v>
      </c>
      <c r="BB173" s="10">
        <f>3/24000000*OO[[#This Row],[110 (02JUL1985 15:00:00)-Water Temperature (C)]]*OO[[#This Row],[52]]</f>
        <v>6.6251215918312499E-7</v>
      </c>
      <c r="BC173" s="10">
        <f>3/24000000*OO[[#This Row],[111 (02JUL1985 18:00:00)-Water Temperature (C)]]*OO[[#This Row],[53]]</f>
        <v>5.0991640357899994E-7</v>
      </c>
      <c r="BD173" s="10">
        <f>3/24000000*OO[[#This Row],[112 (02JUL1985 21:00:00)-Water Temperature (C)]]*OO[[#This Row],[54]]</f>
        <v>4.1523700225337491E-7</v>
      </c>
      <c r="BE173" s="10">
        <f>3/24000000*OO[[#This Row],[113 (03JUL1985 00:00:00)-Water Temperature (C)]]*OO[[#This Row],[55]]</f>
        <v>3.5497701184049997E-7</v>
      </c>
      <c r="BF173" s="10">
        <f>3/24000000*OO[[#This Row],[114 (03JUL1985 03:00:00)-Water Temperature (C)]]*OO[[#This Row],[56]]</f>
        <v>3.16349921115E-7</v>
      </c>
      <c r="BG173" s="10">
        <f>3/24000000*OO[[#This Row],[115 (03JUL1985 06:00:00)-Water Temperature (C)]]*OO[[#This Row],[57]]</f>
        <v>2.8627168425047495E-7</v>
      </c>
      <c r="BH173" s="10">
        <f>3/24000000*OO[[#This Row],[116 (03JUL1985 09:00:00)-Water Temperature (C)]]*OO[[#This Row],[58]]</f>
        <v>2.5806079251225004E-7</v>
      </c>
      <c r="BI173" s="10">
        <f>3/24000000*OO[[#This Row],[117 (03JUL1985 12:00:00)-Water Temperature (C)]]*OO[[#This Row],[59]]</f>
        <v>2.3337477183954997E-7</v>
      </c>
      <c r="BJ173" s="10">
        <f>3/24000000*OO[[#This Row],[118 (03JUL1985 15:00:00)-Water Temperature (C)]]*OO[[#This Row],[60]]</f>
        <v>2.1047873076594999E-7</v>
      </c>
      <c r="BK173" s="10">
        <f>3/24000000*OO[[#This Row],[119 (03JUL1985 18:00:00)-Water Temperature (C)]]*OO[[#This Row],[61]]</f>
        <v>1.8932056396239998E-7</v>
      </c>
      <c r="BL173" s="10">
        <f>3/24000000*OO[[#This Row],[120 (03JUL1985 21:00:00)-Water Temperature (C)]]*OO[[#This Row],[62]]</f>
        <v>1.75093911847125E-7</v>
      </c>
      <c r="BM173" s="10">
        <f>3/24000000*OO[[#This Row],[121 (04JUL1985 00:00:00)-Water Temperature (C)]]*OO[[#This Row],[63]]</f>
        <v>1.6759908766724998E-7</v>
      </c>
      <c r="BN173" s="10">
        <f>3/24000000*OO[[#This Row],[122 (04JUL1985 03:00:00)-Water Temperature (C)]]*OO[[#This Row],[64]]</f>
        <v>1.6954917769749999E-7</v>
      </c>
      <c r="BO173" s="10">
        <f>3/24000000*OO[[#This Row],[123 (04JUL1985 06:00:00)-Water Temperature (C)]]*OO[[#This Row],[65]]</f>
        <v>1.7260632668219999E-7</v>
      </c>
      <c r="BP173" s="10">
        <f>3/24000000*OO[[#This Row],[124 (04JUL1985 09:00:00)-Water Temperature (C)]]*OO[[#This Row],[66]]</f>
        <v>1.7263127788864998E-7</v>
      </c>
      <c r="BQ173" s="10">
        <f>3/24000000*OO[[#This Row],[125 (04JUL1985 12:00:00)-Water Temperature (C)]]*OO[[#This Row],[67]]</f>
        <v>1.6640399857674998E-7</v>
      </c>
      <c r="BR173" s="10">
        <f>3/24000000*OO[[#This Row],[126 (04JUL1985 15:00:00)-Water Temperature (C)]]*OO[[#This Row],[68]]</f>
        <v>1.5619548595691249E-7</v>
      </c>
      <c r="BS173" s="10">
        <f>3/24000000*OO[[#This Row],[127 (04JUL1985 18:00:00)-Water Temperature (C)]]*OO[[#This Row],[69]]</f>
        <v>1.4416395692550001E-7</v>
      </c>
      <c r="BT173" s="10">
        <f>3/24000000*OO[[#This Row],[128 (04JUL1985 21:00:00)-Water Temperature (C)]]*OO[[#This Row],[70]]</f>
        <v>1.3447216322692499E-7</v>
      </c>
      <c r="BU173" s="10">
        <f>3/24000000*OO[[#This Row],[129 (05JUL1985 00:00:00)-Water Temperature (C)]]*OO[[#This Row],[71]]</f>
        <v>1.2746289099391249E-7</v>
      </c>
      <c r="BV173" s="10">
        <f>3/24000000*OO[[#This Row],[130 (05JUL1985 03:00:00)-Water Temperature (C)]]*OO[[#This Row],[72]]</f>
        <v>1.25165096879625E-7</v>
      </c>
      <c r="BW173" s="10">
        <f>3/24000000*OO[[#This Row],[131 (05JUL1985 06:00:00)-Water Temperature (C)]]*OO[[#This Row],[73]]</f>
        <v>1.2257925407328748E-7</v>
      </c>
      <c r="BX173" s="10">
        <f>3/24000000*OO[[#This Row],[132 (05JUL1985 09:00:00)-Water Temperature (C)]]*OO[[#This Row],[74]]</f>
        <v>1.1884280190762499E-7</v>
      </c>
      <c r="BY173" s="10">
        <f>3/24000000*OO[[#This Row],[133 (05JUL1985 12:00:00)-Water Temperature (C)]]*OO[[#This Row],[75]]</f>
        <v>1.14097148354E-7</v>
      </c>
      <c r="BZ173" s="10">
        <f>3/24000000*OO[[#This Row],[134 (05JUL1985 15:00:00)-Water Temperature (C)]]*OO[[#This Row],[76]]</f>
        <v>1.0744895706300001E-7</v>
      </c>
      <c r="CA173" s="10">
        <f>3/24000000*OO[[#This Row],[135 (05JUL1985 18:00:00)-Water Temperature (C)]]*OO[[#This Row],[77]]</f>
        <v>1.0003353924109999E-7</v>
      </c>
      <c r="CB173" s="10">
        <f>3/24000000*OO[[#This Row],[136 (05JUL1985 21:00:00)-Water Temperature (C)]]*OO[[#This Row],[78]]</f>
        <v>9.3637669648687489E-8</v>
      </c>
      <c r="CC173" s="10">
        <f>3/24000000*OO[[#This Row],[137 (06JUL1985 00:00:00)-Water Temperature (C)]]*OO[[#This Row],[79]]</f>
        <v>8.8456715420062506E-8</v>
      </c>
      <c r="CD173" s="10">
        <f>3/24000000*OO[[#This Row],[138 (06JUL1985 03:00:00)-Water Temperature (C)]]*OO[[#This Row],[80]]</f>
        <v>8.5826853440249994E-8</v>
      </c>
      <c r="CE173" s="10">
        <f>3/24000000*OO[[#This Row],[139 (06JUL1985 06:00:00)-Water Temperature (C)]]*OO[[#This Row],[81]]</f>
        <v>8.3043433792187505E-8</v>
      </c>
      <c r="CF173" s="10">
        <f>3/24000000*OO[[#This Row],[140 (06JUL1985 09:00:00)-Water Temperature (C)]]*OO[[#This Row],[82]]</f>
        <v>7.9599077460999996E-8</v>
      </c>
      <c r="CG173" s="10">
        <f>3/24000000*OO[[#This Row],[141 (06JUL1985 12:00:00)-Water Temperature (C)]]*OO[[#This Row],[83]]</f>
        <v>7.5255574254499995E-8</v>
      </c>
      <c r="CH173" s="10">
        <f>3/24000000*OO[[#This Row],[142 (06JUL1985 15:00:00)-Water Temperature (C)]]*OO[[#This Row],[84]]</f>
        <v>7.0008456250949988E-8</v>
      </c>
      <c r="CI173" s="10">
        <f>3/24000000*OO[[#This Row],[143 (06JUL1985 18:00:00)-Water Temperature (C)]]*OO[[#This Row],[85]]</f>
        <v>6.4359608920199993E-8</v>
      </c>
      <c r="CJ173" s="10">
        <f>3/24000000*OO[[#This Row],[144 (06JUL1985 21:00:00)-Water Temperature (C)]]*OO[[#This Row],[86]]</f>
        <v>6.0060339170474998E-8</v>
      </c>
      <c r="CK173" s="10">
        <f>3/24000000*OO[[#This Row],[145 (07JUL1985 00:00:00)-Water Temperature (C)]]*OO[[#This Row],[87]]</f>
        <v>5.7049585465362503E-8</v>
      </c>
      <c r="CL173" s="10">
        <f>3/24000000*OO[[#This Row],[146 (07JUL1985 03:00:00)-Water Temperature (C)]]*OO[[#This Row],[88]]</f>
        <v>5.6337156779474989E-8</v>
      </c>
      <c r="CM173" s="10">
        <f>3/24000000*OO[[#This Row],[147 (07JUL1985 06:00:00)-Water Temperature (C)]]*OO[[#This Row],[89]]</f>
        <v>5.5080701608275009E-8</v>
      </c>
      <c r="CN173" s="10">
        <f>3/24000000*OO[[#This Row],[148 (07JUL1985 09:00:00)-Water Temperature (C)]]*OO[[#This Row],[90]]</f>
        <v>5.2430183132562498E-8</v>
      </c>
      <c r="CO173" s="10">
        <f>3/24000000*OO[[#This Row],[149 (07JUL1985 12:00:00)-Water Temperature (C)]]*OO[[#This Row],[91]]</f>
        <v>4.934577178299999E-8</v>
      </c>
      <c r="CP173" s="10">
        <f>3/24000000*OO[[#This Row],[150 (07JUL1985 15:00:00)-Water Temperature (C)]]*OO[[#This Row],[92]]</f>
        <v>4.6432183931350005E-8</v>
      </c>
      <c r="CQ173" s="10">
        <f>3/24000000*OO[[#This Row],[151 (07JUL1985 18:00:00)-Water Temperature (C)]]*OO[[#This Row],[93]]</f>
        <v>4.3658596371937498E-8</v>
      </c>
      <c r="CR173" s="10">
        <f>3/24000000*OO[[#This Row],[152 (07JUL1985 21:00:00)-Water Temperature (C)]]*OO[[#This Row],[94]]</f>
        <v>4.1398111367999999E-8</v>
      </c>
      <c r="CS173" s="10">
        <f>3/24000000*OO[[#This Row],[153 (08JUL1985 00:00:00)-Water Temperature (C)]]*OO[[#This Row],[95]]</f>
        <v>3.9757714062075001E-8</v>
      </c>
      <c r="CT173" s="10">
        <f>3/24000000*OO[[#This Row],[154 (08JUL1985 03:00:00)-Water Temperature (C)]]*OO[[#This Row],[96]]</f>
        <v>3.9743241413174997E-8</v>
      </c>
      <c r="CU173" s="10">
        <f>3/24000000*OO[[#This Row],[155 (08JUL1985 06:00:00)-Water Temperature (C)]]*OO[[#This Row],[97]]</f>
        <v>4.0036862660862496E-8</v>
      </c>
      <c r="CV173" s="10">
        <f>3/24000000*OO[[#This Row],[156 (08JUL1985 09:00:00)-Water Temperature (C)]]*OO[[#This Row],[98]]</f>
        <v>3.95988274040625E-8</v>
      </c>
      <c r="CW173" s="10">
        <f>3/24000000*OO[[#This Row],[157 (08JUL1985 12:00:00)-Water Temperature (C)]]*OO[[#This Row],[99]]</f>
        <v>3.8612153889024997E-8</v>
      </c>
    </row>
    <row r="174" spans="1:101" x14ac:dyDescent="0.35">
      <c r="A174" t="s">
        <v>179</v>
      </c>
      <c r="B174">
        <v>929.3931</v>
      </c>
      <c r="C174" s="10">
        <f>3/24*OO[[#This Row],[59 (26JUN1985 06:00:00)-Water Temperature (C)]]*OO[[#This Row],[1]]/SUM(OO[1])</f>
        <v>0</v>
      </c>
      <c r="D174" s="10">
        <f>3/24*OO[[#This Row],[60 (26JUN1985 09:00:00)-Water Temperature (C)]]*OO[[#This Row],[2]]/SUM(OO[2])</f>
        <v>0</v>
      </c>
      <c r="E174" s="10">
        <f>3/24*OO[[#This Row],[61 (26JUN1985 12:00:00)-Water Temperature (C)]]*OO[[#This Row],[3]]/SUM(OO[3])</f>
        <v>0</v>
      </c>
      <c r="F174" s="10">
        <f>3/24*OO[[#This Row],[62 (26JUN1985 15:00:00)-Water Temperature (C)]]*OO[[#This Row],[4]]/SUM(OO[4])</f>
        <v>0</v>
      </c>
      <c r="G174" s="10">
        <f>3/24*OO[[#This Row],[63 (26JUN1985 18:00:00)-Water Temperature (C)]]*OO[[#This Row],[5]]/SUM(OO[5])</f>
        <v>0</v>
      </c>
      <c r="H174" s="10">
        <f>3/24*OO[[#This Row],[64 (26JUN1985 21:00:00)-Water Temperature (C)]]*OO[[#This Row],[6]]/SUM(OO[6])</f>
        <v>3.4832785165840893E-39</v>
      </c>
      <c r="I174" s="10">
        <f>3/24*OO[[#This Row],[65 (27JUN1985 00:00:00)-Water Temperature (C)]]*OO[[#This Row],[7]]/SUM(OO[7])</f>
        <v>1.143271223087398E-27</v>
      </c>
      <c r="J174" s="10">
        <f>3/24*OO[[#This Row],[66 (27JUN1985 03:00:00)-Water Temperature (C)]]*OO[[#This Row],[8]]/SUM(OO[8])</f>
        <v>9.4601974607458197E-16</v>
      </c>
      <c r="K174" s="10">
        <f>3/24*OO[[#This Row],[67 (27JUN1985 06:00:00)-Water Temperature (C)]]*OO[[#This Row],[9]]/SUM(OO[9])</f>
        <v>2.8181323549503926E-8</v>
      </c>
      <c r="L174" s="10">
        <f>3/24*OO[[#This Row],[68 (27JUN1985 09:00:00)-Water Temperature (C)]]*OO[[#This Row],[10]]/SUM(OO[10])</f>
        <v>2.5699489430693187E-5</v>
      </c>
      <c r="M174" s="10">
        <f>3/24*OO[[#This Row],[69 (27JUN1985 12:00:00)-Water Temperature (C)]]*OO[[#This Row],[11]]/SUM(OO[11])</f>
        <v>1.6220090505016142E-3</v>
      </c>
      <c r="N174" s="10">
        <f>3/24*OO[[#This Row],[70 (27JUN1985 15:00:00)-Water Temperature (C)]]*OO[[#This Row],[12]]/SUM(OO[12])</f>
        <v>1.8347452363981043E-2</v>
      </c>
      <c r="O174" s="10">
        <f>3/24*OO[[#This Row],[71 (27JUN1985 18:00:00)-Water Temperature (C)]]*OO[[#This Row],[13]]/SUM(OO[13])</f>
        <v>5.9691599820405658E-2</v>
      </c>
      <c r="P174" s="10">
        <f>3/24*OO[[#This Row],[72 (27JUN1985 21:00:00)-Water Temperature (C)]]*OO[[#This Row],[14]]/SUM(OO[14])</f>
        <v>7.5242913475477666E-2</v>
      </c>
      <c r="Q174" s="10">
        <f>3/24*OO[[#This Row],[73 (28JUN1985 00:00:00)-Water Temperature (C)]]*OO[[#This Row],[15]]/SUM(OO[15])</f>
        <v>4.5603508005753059E-2</v>
      </c>
      <c r="R174" s="10">
        <f>3/24*OO[[#This Row],[74 (28JUN1985 03:00:00)-Water Temperature (C)]]*OO[[#This Row],[16]]/SUM(OO[16])</f>
        <v>1.5965411632011858E-2</v>
      </c>
      <c r="S174" s="10">
        <f>3/24*OO[[#This Row],[75 (28JUN1985 06:00:00)-Water Temperature (C)]]*OO[[#This Row],[17]]/SUM(OO[17])</f>
        <v>3.6533288256559884E-3</v>
      </c>
      <c r="T174" s="10">
        <f>3/24*OO[[#This Row],[76 (28JUN1985 09:00:00)-Water Temperature (C)]]*OO[[#This Row],[18]]/SUM(OO[18])</f>
        <v>6.4375122058995626E-4</v>
      </c>
      <c r="U174" s="10">
        <f>3/24*OO[[#This Row],[77 (28JUN1985 12:00:00)-Water Temperature (C)]]*OO[[#This Row],[19]]/SUM(OO[19])</f>
        <v>1.2855200820894422E-4</v>
      </c>
      <c r="V174" s="10">
        <f>3/24000000*OO[[#This Row],[78 (28JUN1985 15:00:00)-Water Temperature (C)]]*OO[[#This Row],[20]]</f>
        <v>5.8194756320799993E-5</v>
      </c>
      <c r="W174" s="10">
        <f>3/24000000*OO[[#This Row],[79 (28JUN1985 18:00:00)-Water Temperature (C)]]*OO[[#This Row],[21]]</f>
        <v>5.1176408087499996E-5</v>
      </c>
      <c r="X174" s="10">
        <f>3/24000000*OO[[#This Row],[80 (28JUN1985 21:00:00)-Water Temperature (C)]]*OO[[#This Row],[22]]</f>
        <v>5.1493170729487497E-5</v>
      </c>
      <c r="Y174" s="10">
        <f>3/24000000*OO[[#This Row],[81 (29JUN1985 00:00:00)-Water Temperature (C)]]*OO[[#This Row],[23]]</f>
        <v>5.1022349650237495E-5</v>
      </c>
      <c r="Z174" s="10">
        <f>3/24000000*OO[[#This Row],[82 (29JUN1985 03:00:00)-Water Temperature (C)]]*OO[[#This Row],[24]]</f>
        <v>4.8644955179050001E-5</v>
      </c>
      <c r="AA174" s="10">
        <f>3/24000000*OO[[#This Row],[83 (29JUN1985 06:00:00)-Water Temperature (C)]]*OO[[#This Row],[25]]</f>
        <v>4.3786508413724997E-5</v>
      </c>
      <c r="AB174" s="10">
        <f>3/24000000*OO[[#This Row],[84 (29JUN1985 09:00:00)-Water Temperature (C)]]*OO[[#This Row],[26]]</f>
        <v>3.9321076142562495E-5</v>
      </c>
      <c r="AC174" s="10">
        <f>3/24000000*OO[[#This Row],[85 (29JUN1985 12:00:00)-Water Temperature (C)]]*OO[[#This Row],[27]]</f>
        <v>3.5084340296999995E-5</v>
      </c>
      <c r="AD174" s="10">
        <f>3/24000000*OO[[#This Row],[86 (29JUN1985 15:00:00)-Water Temperature (C)]]*OO[[#This Row],[28]]</f>
        <v>3.07541576927375E-5</v>
      </c>
      <c r="AE174" s="10">
        <f>3/24000000*OO[[#This Row],[88 (29JUN1985 21:00:00)-Water Temperature (C)]]*OO[[#This Row],[30]]</f>
        <v>2.35247254663225E-5</v>
      </c>
      <c r="AF174" s="10">
        <f>3/24000000*OO[[#This Row],[88 (29JUN1985 21:00:00)-Water Temperature (C)]]*OO[[#This Row],[30]]</f>
        <v>2.35247254663225E-5</v>
      </c>
      <c r="AG174" s="10">
        <f>3/24000000*OO[[#This Row],[89 (30JUN1985 00:00:00)-Water Temperature (C)]]*OO[[#This Row],[31]]</f>
        <v>2.100400567384125E-5</v>
      </c>
      <c r="AH174" s="10">
        <f>3/24000000*OO[[#This Row],[90 (30JUN1985 03:00:00)-Water Temperature (C)]]*OO[[#This Row],[32]]</f>
        <v>1.9283426627984999E-5</v>
      </c>
      <c r="AI174" s="10">
        <f>3/24000000*OO[[#This Row],[91 (30JUN1985 06:00:00)-Water Temperature (C)]]*OO[[#This Row],[33]]</f>
        <v>1.7595180784995E-5</v>
      </c>
      <c r="AJ174" s="10">
        <f>3/24000000*OO[[#This Row],[92 (30JUN1985 09:00:00)-Water Temperature (C)]]*OO[[#This Row],[34]]</f>
        <v>1.5917896970850002E-5</v>
      </c>
      <c r="AK174" s="10">
        <f>3/24000000*OO[[#This Row],[93 (30JUN1985 12:00:00)-Water Temperature (C)]]*OO[[#This Row],[35]]</f>
        <v>1.4233087854E-5</v>
      </c>
      <c r="AL174" s="10">
        <f>3/24000000*OO[[#This Row],[94 (30JUN1985 15:00:00)-Water Temperature (C)]]*OO[[#This Row],[36]]</f>
        <v>1.2399820009227498E-5</v>
      </c>
      <c r="AM174" s="10">
        <f>3/24000000*OO[[#This Row],[95 (30JUN1985 18:00:00)-Water Temperature (C)]]*OO[[#This Row],[37]]</f>
        <v>1.0673518973782498E-5</v>
      </c>
      <c r="AN174" s="10">
        <f>3/24000000*OO[[#This Row],[96 (30JUN1985 21:00:00)-Water Temperature (C)]]*OO[[#This Row],[38]]</f>
        <v>9.3117276596699995E-6</v>
      </c>
      <c r="AO174" s="10">
        <f>3/24000000*OO[[#This Row],[97 (01JUL1985 00:00:00)-Water Temperature (C)]]*OO[[#This Row],[39]]</f>
        <v>8.2221859939374996E-6</v>
      </c>
      <c r="AP174" s="10">
        <f>3/24000000*OO[[#This Row],[98 (01JUL1985 03:00:00)-Water Temperature (C)]]*OO[[#This Row],[40]]</f>
        <v>7.4158800572849999E-6</v>
      </c>
      <c r="AQ174" s="10">
        <f>3/24000000*OO[[#This Row],[99 (01JUL1985 06:00:00)-Water Temperature (C)]]*OO[[#This Row],[41]]</f>
        <v>6.6137422265062491E-6</v>
      </c>
      <c r="AR174" s="10">
        <f>3/24000000*OO[[#This Row],[100 (01JUL1985 09:00:00)-Water Temperature (C)]]*OO[[#This Row],[42]]</f>
        <v>5.7940142746000007E-6</v>
      </c>
      <c r="AS174" s="10">
        <f>3/24000000*OO[[#This Row],[101 (01JUL1985 12:00:00)-Water Temperature (C)]]*OO[[#This Row],[43]]</f>
        <v>5.0246701765612497E-6</v>
      </c>
      <c r="AT174" s="10">
        <f>3/24000000*OO[[#This Row],[102 (01JUL1985 15:00:00)-Water Temperature (C)]]*OO[[#This Row],[44]]</f>
        <v>4.3137493086037503E-6</v>
      </c>
      <c r="AU174" s="10">
        <f>3/24000000*OO[[#This Row],[103 (01JUL1985 18:00:00)-Water Temperature (C)]]*OO[[#This Row],[45]]</f>
        <v>3.70864913249E-6</v>
      </c>
      <c r="AV174" s="10">
        <f>3/24000000*OO[[#This Row],[104 (01JUL1985 21:00:00)-Water Temperature (C)]]*OO[[#This Row],[46]]</f>
        <v>3.1815388348187492E-6</v>
      </c>
      <c r="AW174" s="10">
        <f>3/24000000*OO[[#This Row],[105 (02JUL1985 00:00:00)-Water Temperature (C)]]*OO[[#This Row],[47]]</f>
        <v>2.7000755094739998E-6</v>
      </c>
      <c r="AX174" s="10">
        <f>3/24000000*OO[[#This Row],[106 (02JUL1985 03:00:00)-Water Temperature (C)]]*OO[[#This Row],[48]]</f>
        <v>2.2543155223499999E-6</v>
      </c>
      <c r="AY174" s="10">
        <f>3/24000000*OO[[#This Row],[107 (02JUL1985 06:00:00)-Water Temperature (C)]]*OO[[#This Row],[49]]</f>
        <v>1.79341716098475E-6</v>
      </c>
      <c r="AZ174" s="10">
        <f>3/24000000*OO[[#This Row],[108 (02JUL1985 09:00:00)-Water Temperature (C)]]*OO[[#This Row],[50]]</f>
        <v>1.364344656363E-6</v>
      </c>
      <c r="BA174" s="10">
        <f>3/24000000*OO[[#This Row],[109 (02JUL1985 12:00:00)-Water Temperature (C)]]*OO[[#This Row],[51]]</f>
        <v>1.0140933109807501E-6</v>
      </c>
      <c r="BB174" s="10">
        <f>3/24000000*OO[[#This Row],[110 (02JUL1985 15:00:00)-Water Temperature (C)]]*OO[[#This Row],[52]]</f>
        <v>7.6330278799987497E-7</v>
      </c>
      <c r="BC174" s="10">
        <f>3/24000000*OO[[#This Row],[111 (02JUL1985 18:00:00)-Water Temperature (C)]]*OO[[#This Row],[53]]</f>
        <v>5.8364695353599999E-7</v>
      </c>
      <c r="BD174" s="10">
        <f>3/24000000*OO[[#This Row],[112 (02JUL1985 21:00:00)-Water Temperature (C)]]*OO[[#This Row],[54]]</f>
        <v>4.7203161755024993E-7</v>
      </c>
      <c r="BE174" s="10">
        <f>3/24000000*OO[[#This Row],[113 (03JUL1985 00:00:00)-Water Temperature (C)]]*OO[[#This Row],[55]]</f>
        <v>4.0197362579900005E-7</v>
      </c>
      <c r="BF174" s="10">
        <f>3/24000000*OO[[#This Row],[114 (03JUL1985 03:00:00)-Water Temperature (C)]]*OO[[#This Row],[56]]</f>
        <v>3.5779622023437496E-7</v>
      </c>
      <c r="BG174" s="10">
        <f>3/24000000*OO[[#This Row],[115 (03JUL1985 06:00:00)-Water Temperature (C)]]*OO[[#This Row],[57]]</f>
        <v>3.2394432367012502E-7</v>
      </c>
      <c r="BH174" s="10">
        <f>3/24000000*OO[[#This Row],[116 (03JUL1985 09:00:00)-Water Temperature (C)]]*OO[[#This Row],[58]]</f>
        <v>2.9193467893166247E-7</v>
      </c>
      <c r="BI174" s="10">
        <f>3/24000000*OO[[#This Row],[117 (03JUL1985 12:00:00)-Water Temperature (C)]]*OO[[#This Row],[59]]</f>
        <v>2.6362391240937497E-7</v>
      </c>
      <c r="BJ174" s="10">
        <f>3/24000000*OO[[#This Row],[118 (03JUL1985 15:00:00)-Water Temperature (C)]]*OO[[#This Row],[60]]</f>
        <v>2.3712648515696253E-7</v>
      </c>
      <c r="BK174" s="10">
        <f>3/24000000*OO[[#This Row],[119 (03JUL1985 18:00:00)-Water Temperature (C)]]*OO[[#This Row],[61]]</f>
        <v>2.1277137528902498E-7</v>
      </c>
      <c r="BL174" s="10">
        <f>3/24000000*OO[[#This Row],[120 (03JUL1985 21:00:00)-Water Temperature (C)]]*OO[[#This Row],[62]]</f>
        <v>1.9614383976874999E-7</v>
      </c>
      <c r="BM174" s="10">
        <f>3/24000000*OO[[#This Row],[121 (04JUL1985 00:00:00)-Water Temperature (C)]]*OO[[#This Row],[63]]</f>
        <v>1.8735380208242501E-7</v>
      </c>
      <c r="BN174" s="10">
        <f>3/24000000*OO[[#This Row],[122 (04JUL1985 03:00:00)-Water Temperature (C)]]*OO[[#This Row],[64]]</f>
        <v>1.8926013684847497E-7</v>
      </c>
      <c r="BO174" s="10">
        <f>3/24000000*OO[[#This Row],[123 (04JUL1985 06:00:00)-Water Temperature (C)]]*OO[[#This Row],[65]]</f>
        <v>1.9282225025591249E-7</v>
      </c>
      <c r="BP174" s="10">
        <f>3/24000000*OO[[#This Row],[124 (04JUL1985 09:00:00)-Water Temperature (C)]]*OO[[#This Row],[66]]</f>
        <v>1.9307284510612499E-7</v>
      </c>
      <c r="BQ174" s="10">
        <f>3/24000000*OO[[#This Row],[125 (04JUL1985 12:00:00)-Water Temperature (C)]]*OO[[#This Row],[67]]</f>
        <v>1.8636826508849999E-7</v>
      </c>
      <c r="BR174" s="10">
        <f>3/24000000*OO[[#This Row],[126 (04JUL1985 15:00:00)-Water Temperature (C)]]*OO[[#This Row],[68]]</f>
        <v>1.7497479549056251E-7</v>
      </c>
      <c r="BS174" s="10">
        <f>3/24000000*OO[[#This Row],[127 (04JUL1985 18:00:00)-Water Temperature (C)]]*OO[[#This Row],[69]]</f>
        <v>1.6145851196174997E-7</v>
      </c>
      <c r="BT174" s="10">
        <f>3/24000000*OO[[#This Row],[128 (04JUL1985 21:00:00)-Water Temperature (C)]]*OO[[#This Row],[70]]</f>
        <v>1.5038593100022499E-7</v>
      </c>
      <c r="BU174" s="10">
        <f>3/24000000*OO[[#This Row],[129 (05JUL1985 00:00:00)-Water Temperature (C)]]*OO[[#This Row],[71]]</f>
        <v>1.4247122173202497E-7</v>
      </c>
      <c r="BV174" s="10">
        <f>3/24000000*OO[[#This Row],[130 (05JUL1985 03:00:00)-Water Temperature (C)]]*OO[[#This Row],[72]]</f>
        <v>1.3986469301864998E-7</v>
      </c>
      <c r="BW174" s="10">
        <f>3/24000000*OO[[#This Row],[131 (05JUL1985 06:00:00)-Water Temperature (C)]]*OO[[#This Row],[73]]</f>
        <v>1.3712103557281248E-7</v>
      </c>
      <c r="BX174" s="10">
        <f>3/24000000*OO[[#This Row],[132 (05JUL1985 09:00:00)-Water Temperature (C)]]*OO[[#This Row],[74]]</f>
        <v>1.33003937783125E-7</v>
      </c>
      <c r="BY174" s="10">
        <f>3/24000000*OO[[#This Row],[133 (05JUL1985 12:00:00)-Water Temperature (C)]]*OO[[#This Row],[75]]</f>
        <v>1.2769992410505001E-7</v>
      </c>
      <c r="BZ174" s="10">
        <f>3/24000000*OO[[#This Row],[134 (05JUL1985 15:00:00)-Water Temperature (C)]]*OO[[#This Row],[76]]</f>
        <v>1.20160118403E-7</v>
      </c>
      <c r="CA174" s="10">
        <f>3/24000000*OO[[#This Row],[135 (05JUL1985 18:00:00)-Water Temperature (C)]]*OO[[#This Row],[77]]</f>
        <v>1.1181917899200002E-7</v>
      </c>
      <c r="CB174" s="10">
        <f>3/24000000*OO[[#This Row],[136 (05JUL1985 21:00:00)-Water Temperature (C)]]*OO[[#This Row],[78]]</f>
        <v>1.0461269299747498E-7</v>
      </c>
      <c r="CC174" s="10">
        <f>3/24000000*OO[[#This Row],[137 (06JUL1985 00:00:00)-Water Temperature (C)]]*OO[[#This Row],[79]]</f>
        <v>9.8870708677875E-8</v>
      </c>
      <c r="CD174" s="10">
        <f>3/24000000*OO[[#This Row],[138 (06JUL1985 03:00:00)-Water Temperature (C)]]*OO[[#This Row],[80]]</f>
        <v>9.5991701206050007E-8</v>
      </c>
      <c r="CE174" s="10">
        <f>3/24000000*OO[[#This Row],[139 (06JUL1985 06:00:00)-Water Temperature (C)]]*OO[[#This Row],[81]]</f>
        <v>9.3025040968200005E-8</v>
      </c>
      <c r="CF174" s="10">
        <f>3/24000000*OO[[#This Row],[140 (06JUL1985 09:00:00)-Water Temperature (C)]]*OO[[#This Row],[82]]</f>
        <v>8.92243103247E-8</v>
      </c>
      <c r="CG174" s="10">
        <f>3/24000000*OO[[#This Row],[141 (06JUL1985 12:00:00)-Water Temperature (C)]]*OO[[#This Row],[83]]</f>
        <v>8.4349752000000011E-8</v>
      </c>
      <c r="CH174" s="10">
        <f>3/24000000*OO[[#This Row],[142 (06JUL1985 15:00:00)-Water Temperature (C)]]*OO[[#This Row],[84]]</f>
        <v>7.8383265043499989E-8</v>
      </c>
      <c r="CI174" s="10">
        <f>3/24000000*OO[[#This Row],[143 (06JUL1985 18:00:00)-Water Temperature (C)]]*OO[[#This Row],[85]]</f>
        <v>7.1976349013950002E-8</v>
      </c>
      <c r="CJ174" s="10">
        <f>3/24000000*OO[[#This Row],[144 (06JUL1985 21:00:00)-Water Temperature (C)]]*OO[[#This Row],[86]]</f>
        <v>6.703782469462499E-8</v>
      </c>
      <c r="CK174" s="10">
        <f>3/24000000*OO[[#This Row],[145 (07JUL1985 00:00:00)-Water Temperature (C)]]*OO[[#This Row],[87]]</f>
        <v>6.3626687987799997E-8</v>
      </c>
      <c r="CL174" s="10">
        <f>3/24000000*OO[[#This Row],[146 (07JUL1985 03:00:00)-Water Temperature (C)]]*OO[[#This Row],[88]]</f>
        <v>6.2815719110024998E-8</v>
      </c>
      <c r="CM174" s="10">
        <f>3/24000000*OO[[#This Row],[147 (07JUL1985 06:00:00)-Water Temperature (C)]]*OO[[#This Row],[89]]</f>
        <v>6.1468371993024992E-8</v>
      </c>
      <c r="CN174" s="10">
        <f>3/24000000*OO[[#This Row],[148 (07JUL1985 09:00:00)-Water Temperature (C)]]*OO[[#This Row],[90]]</f>
        <v>5.8605702685262505E-8</v>
      </c>
      <c r="CO174" s="10">
        <f>3/24000000*OO[[#This Row],[149 (07JUL1985 12:00:00)-Water Temperature (C)]]*OO[[#This Row],[91]]</f>
        <v>5.5185857113474998E-8</v>
      </c>
      <c r="CP174" s="10">
        <f>3/24000000*OO[[#This Row],[150 (07JUL1985 15:00:00)-Water Temperature (C)]]*OO[[#This Row],[92]]</f>
        <v>5.1882535853875004E-8</v>
      </c>
      <c r="CQ174" s="10">
        <f>3/24000000*OO[[#This Row],[151 (07JUL1985 18:00:00)-Water Temperature (C)]]*OO[[#This Row],[93]]</f>
        <v>4.8746512048850001E-8</v>
      </c>
      <c r="CR174" s="10">
        <f>3/24000000*OO[[#This Row],[152 (07JUL1985 21:00:00)-Water Temperature (C)]]*OO[[#This Row],[94]]</f>
        <v>4.6174603486949994E-8</v>
      </c>
      <c r="CS174" s="10">
        <f>3/24000000*OO[[#This Row],[153 (08JUL1985 00:00:00)-Water Temperature (C)]]*OO[[#This Row],[95]]</f>
        <v>4.4330848884050001E-8</v>
      </c>
      <c r="CT174" s="10">
        <f>3/24000000*OO[[#This Row],[154 (08JUL1985 03:00:00)-Water Temperature (C)]]*OO[[#This Row],[96]]</f>
        <v>4.4311056412199998E-8</v>
      </c>
      <c r="CU174" s="10">
        <f>3/24000000*OO[[#This Row],[155 (08JUL1985 06:00:00)-Water Temperature (C)]]*OO[[#This Row],[97]]</f>
        <v>4.4685451900874995E-8</v>
      </c>
      <c r="CV174" s="10">
        <f>3/24000000*OO[[#This Row],[156 (08JUL1985 09:00:00)-Water Temperature (C)]]*OO[[#This Row],[98]]</f>
        <v>4.4230384691974993E-8</v>
      </c>
      <c r="CW174" s="10">
        <f>3/24000000*OO[[#This Row],[157 (08JUL1985 12:00:00)-Water Temperature (C)]]*OO[[#This Row],[99]]</f>
        <v>4.31368262644E-8</v>
      </c>
    </row>
    <row r="175" spans="1:101" x14ac:dyDescent="0.35">
      <c r="A175" t="s">
        <v>180</v>
      </c>
      <c r="B175">
        <v>1339.7059999999999</v>
      </c>
      <c r="C175" s="10">
        <f>3/24*OO[[#This Row],[59 (26JUN1985 06:00:00)-Water Temperature (C)]]*OO[[#This Row],[1]]/SUM(OO[1])</f>
        <v>0</v>
      </c>
      <c r="D175" s="10">
        <f>3/24*OO[[#This Row],[60 (26JUN1985 09:00:00)-Water Temperature (C)]]*OO[[#This Row],[2]]/SUM(OO[2])</f>
        <v>0</v>
      </c>
      <c r="E175" s="10">
        <f>3/24*OO[[#This Row],[61 (26JUN1985 12:00:00)-Water Temperature (C)]]*OO[[#This Row],[3]]/SUM(OO[3])</f>
        <v>0</v>
      </c>
      <c r="F175" s="10">
        <f>3/24*OO[[#This Row],[62 (26JUN1985 15:00:00)-Water Temperature (C)]]*OO[[#This Row],[4]]/SUM(OO[4])</f>
        <v>0</v>
      </c>
      <c r="G175" s="10">
        <f>3/24*OO[[#This Row],[63 (26JUN1985 18:00:00)-Water Temperature (C)]]*OO[[#This Row],[5]]/SUM(OO[5])</f>
        <v>0</v>
      </c>
      <c r="H175" s="10">
        <f>3/24*OO[[#This Row],[64 (26JUN1985 21:00:00)-Water Temperature (C)]]*OO[[#This Row],[6]]/SUM(OO[6])</f>
        <v>1.3045594540818416E-39</v>
      </c>
      <c r="I175" s="10">
        <f>3/24*OO[[#This Row],[65 (27JUN1985 00:00:00)-Water Temperature (C)]]*OO[[#This Row],[7]]/SUM(OO[7])</f>
        <v>4.1998100726405512E-28</v>
      </c>
      <c r="J175" s="10">
        <f>3/24*OO[[#This Row],[66 (27JUN1985 03:00:00)-Water Temperature (C)]]*OO[[#This Row],[8]]/SUM(OO[8])</f>
        <v>3.4644057155618794E-16</v>
      </c>
      <c r="K175" s="10">
        <f>3/24*OO[[#This Row],[67 (27JUN1985 06:00:00)-Water Temperature (C)]]*OO[[#This Row],[9]]/SUM(OO[9])</f>
        <v>2.1440623004009621E-8</v>
      </c>
      <c r="L175" s="10">
        <f>3/24*OO[[#This Row],[68 (27JUN1985 09:00:00)-Water Temperature (C)]]*OO[[#This Row],[10]]/SUM(OO[10])</f>
        <v>2.6878385587306993E-5</v>
      </c>
      <c r="M175" s="10">
        <f>3/24*OO[[#This Row],[69 (27JUN1985 12:00:00)-Water Temperature (C)]]*OO[[#This Row],[11]]/SUM(OO[11])</f>
        <v>2.0621934106429597E-3</v>
      </c>
      <c r="N175" s="10">
        <f>3/24*OO[[#This Row],[70 (27JUN1985 15:00:00)-Water Temperature (C)]]*OO[[#This Row],[12]]/SUM(OO[12])</f>
        <v>2.7010549195984071E-2</v>
      </c>
      <c r="O175" s="10">
        <f>3/24*OO[[#This Row],[71 (27JUN1985 18:00:00)-Water Temperature (C)]]*OO[[#This Row],[13]]/SUM(OO[13])</f>
        <v>9.8900149707268861E-2</v>
      </c>
      <c r="P175" s="10">
        <f>3/24*OO[[#This Row],[72 (27JUN1985 21:00:00)-Water Temperature (C)]]*OO[[#This Row],[14]]/SUM(OO[14])</f>
        <v>0.13712103600859732</v>
      </c>
      <c r="Q175" s="10">
        <f>3/24*OO[[#This Row],[73 (28JUN1985 00:00:00)-Water Temperature (C)]]*OO[[#This Row],[15]]/SUM(OO[15])</f>
        <v>9.0111779923199839E-2</v>
      </c>
      <c r="R175" s="10">
        <f>3/24*OO[[#This Row],[74 (28JUN1985 03:00:00)-Water Temperature (C)]]*OO[[#This Row],[16]]/SUM(OO[16])</f>
        <v>3.3615314774955149E-2</v>
      </c>
      <c r="S175" s="10">
        <f>3/24*OO[[#This Row],[75 (28JUN1985 06:00:00)-Water Temperature (C)]]*OO[[#This Row],[17]]/SUM(OO[17])</f>
        <v>8.0609739502498362E-3</v>
      </c>
      <c r="T175" s="10">
        <f>3/24*OO[[#This Row],[76 (28JUN1985 09:00:00)-Water Temperature (C)]]*OO[[#This Row],[18]]/SUM(OO[18])</f>
        <v>1.4511919683856274E-3</v>
      </c>
      <c r="U175" s="10">
        <f>3/24*OO[[#This Row],[77 (28JUN1985 12:00:00)-Water Temperature (C)]]*OO[[#This Row],[19]]/SUM(OO[19])</f>
        <v>2.7481211546927345E-4</v>
      </c>
      <c r="V175" s="10">
        <f>3/24000000*OO[[#This Row],[78 (28JUN1985 15:00:00)-Water Temperature (C)]]*OO[[#This Row],[20]]</f>
        <v>1.0967571596588748E-4</v>
      </c>
      <c r="W175" s="10">
        <f>3/24000000*OO[[#This Row],[79 (28JUN1985 18:00:00)-Water Temperature (C)]]*OO[[#This Row],[21]]</f>
        <v>9.2345880818025001E-5</v>
      </c>
      <c r="X175" s="10">
        <f>3/24000000*OO[[#This Row],[80 (28JUN1985 21:00:00)-Water Temperature (C)]]*OO[[#This Row],[22]]</f>
        <v>9.289038442376249E-5</v>
      </c>
      <c r="Y175" s="10">
        <f>3/24000000*OO[[#This Row],[81 (29JUN1985 00:00:00)-Water Temperature (C)]]*OO[[#This Row],[23]]</f>
        <v>9.2103932470087495E-5</v>
      </c>
      <c r="Z175" s="10">
        <f>3/24000000*OO[[#This Row],[82 (29JUN1985 03:00:00)-Water Temperature (C)]]*OO[[#This Row],[24]]</f>
        <v>8.8101723116749994E-5</v>
      </c>
      <c r="AA175" s="10">
        <f>3/24000000*OO[[#This Row],[83 (29JUN1985 06:00:00)-Water Temperature (C)]]*OO[[#This Row],[25]]</f>
        <v>7.9560045323525007E-5</v>
      </c>
      <c r="AB175" s="10">
        <f>3/24000000*OO[[#This Row],[84 (29JUN1985 09:00:00)-Water Temperature (C)]]*OO[[#This Row],[26]]</f>
        <v>7.1461627789274991E-5</v>
      </c>
      <c r="AC175" s="10">
        <f>3/24000000*OO[[#This Row],[85 (29JUN1985 12:00:00)-Water Temperature (C)]]*OO[[#This Row],[27]]</f>
        <v>6.3651480102162498E-5</v>
      </c>
      <c r="AD175" s="10">
        <f>3/24000000*OO[[#This Row],[86 (29JUN1985 15:00:00)-Water Temperature (C)]]*OO[[#This Row],[28]]</f>
        <v>5.5687911536874991E-5</v>
      </c>
      <c r="AE175" s="10">
        <f>3/24000000*OO[[#This Row],[88 (29JUN1985 21:00:00)-Water Temperature (C)]]*OO[[#This Row],[30]]</f>
        <v>4.2370353954749993E-5</v>
      </c>
      <c r="AF175" s="10">
        <f>3/24000000*OO[[#This Row],[88 (29JUN1985 21:00:00)-Water Temperature (C)]]*OO[[#This Row],[30]]</f>
        <v>4.2370353954749993E-5</v>
      </c>
      <c r="AG175" s="10">
        <f>3/24000000*OO[[#This Row],[89 (30JUN1985 00:00:00)-Water Temperature (C)]]*OO[[#This Row],[31]]</f>
        <v>3.7784554104825001E-5</v>
      </c>
      <c r="AH175" s="10">
        <f>3/24000000*OO[[#This Row],[90 (30JUN1985 03:00:00)-Water Temperature (C)]]*OO[[#This Row],[32]]</f>
        <v>3.4696384211099996E-5</v>
      </c>
      <c r="AI175" s="10">
        <f>3/24000000*OO[[#This Row],[91 (30JUN1985 06:00:00)-Water Temperature (C)]]*OO[[#This Row],[33]]</f>
        <v>3.16352422465125E-5</v>
      </c>
      <c r="AJ175" s="10">
        <f>3/24000000*OO[[#This Row],[92 (30JUN1985 09:00:00)-Water Temperature (C)]]*OO[[#This Row],[34]]</f>
        <v>2.8567355687824998E-5</v>
      </c>
      <c r="AK175" s="10">
        <f>3/24000000*OO[[#This Row],[93 (30JUN1985 12:00:00)-Water Temperature (C)]]*OO[[#This Row],[35]]</f>
        <v>2.5423800347399998E-5</v>
      </c>
      <c r="AL175" s="10">
        <f>3/24000000*OO[[#This Row],[94 (30JUN1985 15:00:00)-Water Temperature (C)]]*OO[[#This Row],[36]]</f>
        <v>2.204828978550875E-5</v>
      </c>
      <c r="AM175" s="10">
        <f>3/24000000*OO[[#This Row],[95 (30JUN1985 18:00:00)-Water Temperature (C)]]*OO[[#This Row],[37]]</f>
        <v>1.8910468381560001E-5</v>
      </c>
      <c r="AN175" s="10">
        <f>3/24000000*OO[[#This Row],[96 (30JUN1985 21:00:00)-Water Temperature (C)]]*OO[[#This Row],[38]]</f>
        <v>1.6451378158354998E-5</v>
      </c>
      <c r="AO175" s="10">
        <f>3/24000000*OO[[#This Row],[97 (01JUL1985 00:00:00)-Water Temperature (C)]]*OO[[#This Row],[39]]</f>
        <v>1.4503829444943748E-5</v>
      </c>
      <c r="AP175" s="10">
        <f>3/24000000*OO[[#This Row],[98 (01JUL1985 03:00:00)-Water Temperature (C)]]*OO[[#This Row],[40]]</f>
        <v>1.3061947683899998E-5</v>
      </c>
      <c r="AQ175" s="10">
        <f>3/24000000*OO[[#This Row],[99 (01JUL1985 06:00:00)-Water Temperature (C)]]*OO[[#This Row],[41]]</f>
        <v>1.1640891861401251E-5</v>
      </c>
      <c r="AR175" s="10">
        <f>3/24000000*OO[[#This Row],[100 (01JUL1985 09:00:00)-Water Temperature (C)]]*OO[[#This Row],[42]]</f>
        <v>1.0187459421449999E-5</v>
      </c>
      <c r="AS175" s="10">
        <f>3/24000000*OO[[#This Row],[101 (01JUL1985 12:00:00)-Water Temperature (C)]]*OO[[#This Row],[43]]</f>
        <v>8.8354540804299995E-6</v>
      </c>
      <c r="AT175" s="10">
        <f>3/24000000*OO[[#This Row],[102 (01JUL1985 15:00:00)-Water Temperature (C)]]*OO[[#This Row],[44]]</f>
        <v>7.5802896992025003E-6</v>
      </c>
      <c r="AU175" s="10">
        <f>3/24000000*OO[[#This Row],[103 (01JUL1985 18:00:00)-Water Temperature (C)]]*OO[[#This Row],[45]]</f>
        <v>6.5026939569300008E-6</v>
      </c>
      <c r="AV175" s="10">
        <f>3/24000000*OO[[#This Row],[104 (01JUL1985 21:00:00)-Water Temperature (C)]]*OO[[#This Row],[46]]</f>
        <v>5.5774136805E-6</v>
      </c>
      <c r="AW175" s="10">
        <f>3/24000000*OO[[#This Row],[105 (02JUL1985 00:00:00)-Water Temperature (C)]]*OO[[#This Row],[47]]</f>
        <v>4.7469632695662501E-6</v>
      </c>
      <c r="AX175" s="10">
        <f>3/24000000*OO[[#This Row],[106 (02JUL1985 03:00:00)-Water Temperature (C)]]*OO[[#This Row],[48]]</f>
        <v>3.9854700931500003E-6</v>
      </c>
      <c r="AY175" s="10">
        <f>3/24000000*OO[[#This Row],[107 (02JUL1985 06:00:00)-Water Temperature (C)]]*OO[[#This Row],[49]]</f>
        <v>3.1881007887624998E-6</v>
      </c>
      <c r="AZ175" s="10">
        <f>3/24000000*OO[[#This Row],[108 (02JUL1985 09:00:00)-Water Temperature (C)]]*OO[[#This Row],[50]]</f>
        <v>2.4272220369304997E-6</v>
      </c>
      <c r="BA175" s="10">
        <f>3/24000000*OO[[#This Row],[109 (02JUL1985 12:00:00)-Water Temperature (C)]]*OO[[#This Row],[51]]</f>
        <v>1.793657867573E-6</v>
      </c>
      <c r="BB175" s="10">
        <f>3/24000000*OO[[#This Row],[110 (02JUL1985 15:00:00)-Water Temperature (C)]]*OO[[#This Row],[52]]</f>
        <v>1.3299594530879999E-6</v>
      </c>
      <c r="BC175" s="10">
        <f>3/24000000*OO[[#This Row],[111 (02JUL1985 18:00:00)-Water Temperature (C)]]*OO[[#This Row],[53]]</f>
        <v>1.016689621296E-6</v>
      </c>
      <c r="BD175" s="10">
        <f>3/24000000*OO[[#This Row],[112 (02JUL1985 21:00:00)-Water Temperature (C)]]*OO[[#This Row],[54]]</f>
        <v>8.2098838634999991E-7</v>
      </c>
      <c r="BE175" s="10">
        <f>3/24000000*OO[[#This Row],[113 (03JUL1985 00:00:00)-Water Temperature (C)]]*OO[[#This Row],[55]]</f>
        <v>6.9839707574474994E-7</v>
      </c>
      <c r="BF175" s="10">
        <f>3/24000000*OO[[#This Row],[114 (03JUL1985 03:00:00)-Water Temperature (C)]]*OO[[#This Row],[56]]</f>
        <v>6.2151836540537495E-7</v>
      </c>
      <c r="BG175" s="10">
        <f>3/24000000*OO[[#This Row],[115 (03JUL1985 06:00:00)-Water Temperature (C)]]*OO[[#This Row],[57]]</f>
        <v>5.6354343093737502E-7</v>
      </c>
      <c r="BH175" s="10">
        <f>3/24000000*OO[[#This Row],[116 (03JUL1985 09:00:00)-Water Temperature (C)]]*OO[[#This Row],[58]]</f>
        <v>5.0844381668287499E-7</v>
      </c>
      <c r="BI175" s="10">
        <f>3/24000000*OO[[#This Row],[117 (03JUL1985 12:00:00)-Water Temperature (C)]]*OO[[#This Row],[59]]</f>
        <v>4.5938530698124993E-7</v>
      </c>
      <c r="BJ175" s="10">
        <f>3/24000000*OO[[#This Row],[118 (03JUL1985 15:00:00)-Water Temperature (C)]]*OO[[#This Row],[60]]</f>
        <v>4.1279302184924998E-7</v>
      </c>
      <c r="BK175" s="10">
        <f>3/24000000*OO[[#This Row],[119 (03JUL1985 18:00:00)-Water Temperature (C)]]*OO[[#This Row],[61]]</f>
        <v>3.7005796120799993E-7</v>
      </c>
      <c r="BL175" s="10">
        <f>3/24000000*OO[[#This Row],[120 (03JUL1985 21:00:00)-Water Temperature (C)]]*OO[[#This Row],[62]]</f>
        <v>3.4030302479437498E-7</v>
      </c>
      <c r="BM175" s="10">
        <f>3/24000000*OO[[#This Row],[121 (04JUL1985 00:00:00)-Water Temperature (C)]]*OO[[#This Row],[63]]</f>
        <v>3.2497239403224997E-7</v>
      </c>
      <c r="BN175" s="10">
        <f>3/24000000*OO[[#This Row],[122 (04JUL1985 03:00:00)-Water Temperature (C)]]*OO[[#This Row],[64]]</f>
        <v>3.2826528966787497E-7</v>
      </c>
      <c r="BO175" s="10">
        <f>3/24000000*OO[[#This Row],[123 (04JUL1985 06:00:00)-Water Temperature (C)]]*OO[[#This Row],[65]]</f>
        <v>3.3506163986099999E-7</v>
      </c>
      <c r="BP175" s="10">
        <f>3/24000000*OO[[#This Row],[124 (04JUL1985 09:00:00)-Water Temperature (C)]]*OO[[#This Row],[66]]</f>
        <v>3.3606965374900003E-7</v>
      </c>
      <c r="BQ175" s="10">
        <f>3/24000000*OO[[#This Row],[125 (04JUL1985 12:00:00)-Water Temperature (C)]]*OO[[#This Row],[67]]</f>
        <v>3.2478655194205E-7</v>
      </c>
      <c r="BR175" s="10">
        <f>3/24000000*OO[[#This Row],[126 (04JUL1985 15:00:00)-Water Temperature (C)]]*OO[[#This Row],[68]]</f>
        <v>3.0486088894162496E-7</v>
      </c>
      <c r="BS175" s="10">
        <f>3/24000000*OO[[#This Row],[127 (04JUL1985 18:00:00)-Water Temperature (C)]]*OO[[#This Row],[69]]</f>
        <v>2.8108906479028743E-7</v>
      </c>
      <c r="BT175" s="10">
        <f>3/24000000*OO[[#This Row],[128 (04JUL1985 21:00:00)-Water Temperature (C)]]*OO[[#This Row],[70]]</f>
        <v>2.6127380975594997E-7</v>
      </c>
      <c r="BU175" s="10">
        <f>3/24000000*OO[[#This Row],[129 (05JUL1985 00:00:00)-Water Temperature (C)]]*OO[[#This Row],[71]]</f>
        <v>2.4731726091187499E-7</v>
      </c>
      <c r="BV175" s="10">
        <f>3/24000000*OO[[#This Row],[130 (05JUL1985 03:00:00)-Water Temperature (C)]]*OO[[#This Row],[72]]</f>
        <v>2.4277470082775003E-7</v>
      </c>
      <c r="BW175" s="10">
        <f>3/24000000*OO[[#This Row],[131 (05JUL1985 06:00:00)-Water Temperature (C)]]*OO[[#This Row],[73]]</f>
        <v>2.3835039714240003E-7</v>
      </c>
      <c r="BX175" s="10">
        <f>3/24000000*OO[[#This Row],[132 (05JUL1985 09:00:00)-Water Temperature (C)]]*OO[[#This Row],[74]]</f>
        <v>2.3142933624093749E-7</v>
      </c>
      <c r="BY175" s="10">
        <f>3/24000000*OO[[#This Row],[133 (05JUL1985 12:00:00)-Water Temperature (C)]]*OO[[#This Row],[75]]</f>
        <v>2.2228075301024998E-7</v>
      </c>
      <c r="BZ175" s="10">
        <f>3/24000000*OO[[#This Row],[134 (05JUL1985 15:00:00)-Water Temperature (C)]]*OO[[#This Row],[76]]</f>
        <v>2.0892678595683747E-7</v>
      </c>
      <c r="CA175" s="10">
        <f>3/24000000*OO[[#This Row],[135 (05JUL1985 18:00:00)-Water Temperature (C)]]*OO[[#This Row],[77]]</f>
        <v>1.9431709964737499E-7</v>
      </c>
      <c r="CB175" s="10">
        <f>3/24000000*OO[[#This Row],[136 (05JUL1985 21:00:00)-Water Temperature (C)]]*OO[[#This Row],[78]]</f>
        <v>1.8159818672789998E-7</v>
      </c>
      <c r="CC175" s="10">
        <f>3/24000000*OO[[#This Row],[137 (06JUL1985 00:00:00)-Water Temperature (C)]]*OO[[#This Row],[79]]</f>
        <v>1.7158801610624998E-7</v>
      </c>
      <c r="CD175" s="10">
        <f>3/24000000*OO[[#This Row],[138 (06JUL1985 03:00:00)-Water Temperature (C)]]*OO[[#This Row],[80]]</f>
        <v>1.66563552694375E-7</v>
      </c>
      <c r="CE175" s="10">
        <f>3/24000000*OO[[#This Row],[139 (06JUL1985 06:00:00)-Water Temperature (C)]]*OO[[#This Row],[81]]</f>
        <v>1.6163286820875E-7</v>
      </c>
      <c r="CF175" s="10">
        <f>3/24000000*OO[[#This Row],[140 (06JUL1985 09:00:00)-Water Temperature (C)]]*OO[[#This Row],[82]]</f>
        <v>1.5521229607522498E-7</v>
      </c>
      <c r="CG175" s="10">
        <f>3/24000000*OO[[#This Row],[141 (06JUL1985 12:00:00)-Water Temperature (C)]]*OO[[#This Row],[83]]</f>
        <v>1.46844156044625E-7</v>
      </c>
      <c r="CH175" s="10">
        <f>3/24000000*OO[[#This Row],[142 (06JUL1985 15:00:00)-Water Temperature (C)]]*OO[[#This Row],[84]]</f>
        <v>1.364071793896E-7</v>
      </c>
      <c r="CI175" s="10">
        <f>3/24000000*OO[[#This Row],[143 (06JUL1985 18:00:00)-Water Temperature (C)]]*OO[[#This Row],[85]]</f>
        <v>1.2517704409532499E-7</v>
      </c>
      <c r="CJ175" s="10">
        <f>3/24000000*OO[[#This Row],[144 (06JUL1985 21:00:00)-Water Temperature (C)]]*OO[[#This Row],[86]]</f>
        <v>1.163651589089125E-7</v>
      </c>
      <c r="CK175" s="10">
        <f>3/24000000*OO[[#This Row],[145 (07JUL1985 00:00:00)-Water Temperature (C)]]*OO[[#This Row],[87]]</f>
        <v>1.103558529542E-7</v>
      </c>
      <c r="CL175" s="10">
        <f>3/24000000*OO[[#This Row],[146 (07JUL1985 03:00:00)-Water Temperature (C)]]*OO[[#This Row],[88]]</f>
        <v>1.08965069169975E-7</v>
      </c>
      <c r="CM175" s="10">
        <f>3/24000000*OO[[#This Row],[147 (07JUL1985 06:00:00)-Water Temperature (C)]]*OO[[#This Row],[89]]</f>
        <v>1.0671752712712499E-7</v>
      </c>
      <c r="CN175" s="10">
        <f>3/24000000*OO[[#This Row],[148 (07JUL1985 09:00:00)-Water Temperature (C)]]*OO[[#This Row],[90]]</f>
        <v>1.0200923048389999E-7</v>
      </c>
      <c r="CO175" s="10">
        <f>3/24000000*OO[[#This Row],[149 (07JUL1985 12:00:00)-Water Temperature (C)]]*OO[[#This Row],[91]]</f>
        <v>9.6102829092050007E-8</v>
      </c>
      <c r="CP175" s="10">
        <f>3/24000000*OO[[#This Row],[150 (07JUL1985 15:00:00)-Water Temperature (C)]]*OO[[#This Row],[92]]</f>
        <v>9.0276185841937491E-8</v>
      </c>
      <c r="CQ175" s="10">
        <f>3/24000000*OO[[#This Row],[151 (07JUL1985 18:00:00)-Water Temperature (C)]]*OO[[#This Row],[93]]</f>
        <v>8.4734495349600003E-8</v>
      </c>
      <c r="CR175" s="10">
        <f>3/24000000*OO[[#This Row],[152 (07JUL1985 21:00:00)-Water Temperature (C)]]*OO[[#This Row],[94]]</f>
        <v>8.0155078899325E-8</v>
      </c>
      <c r="CS175" s="10">
        <f>3/24000000*OO[[#This Row],[153 (08JUL1985 00:00:00)-Water Temperature (C)]]*OO[[#This Row],[95]]</f>
        <v>7.6913863831099995E-8</v>
      </c>
      <c r="CT175" s="10">
        <f>3/24000000*OO[[#This Row],[154 (08JUL1985 03:00:00)-Water Temperature (C)]]*OO[[#This Row],[96]]</f>
        <v>7.6898586601687485E-8</v>
      </c>
      <c r="CU175" s="10">
        <f>3/24000000*OO[[#This Row],[155 (08JUL1985 06:00:00)-Water Temperature (C)]]*OO[[#This Row],[97]]</f>
        <v>7.764511670431249E-8</v>
      </c>
      <c r="CV175" s="10">
        <f>3/24000000*OO[[#This Row],[156 (08JUL1985 09:00:00)-Water Temperature (C)]]*OO[[#This Row],[98]]</f>
        <v>7.6939294252275005E-8</v>
      </c>
      <c r="CW175" s="10">
        <f>3/24000000*OO[[#This Row],[157 (08JUL1985 12:00:00)-Water Temperature (C)]]*OO[[#This Row],[99]]</f>
        <v>7.505885937007501E-8</v>
      </c>
    </row>
    <row r="176" spans="1:101" x14ac:dyDescent="0.35">
      <c r="A176" t="s">
        <v>182</v>
      </c>
      <c r="B176">
        <v>911.89760000000001</v>
      </c>
      <c r="C176" s="10">
        <f>3/24*OO[[#This Row],[59 (26JUN1985 06:00:00)-Water Temperature (C)]]*OO[[#This Row],[1]]/SUM(OO[1])</f>
        <v>0</v>
      </c>
      <c r="D176" s="10">
        <f>3/24*OO[[#This Row],[60 (26JUN1985 09:00:00)-Water Temperature (C)]]*OO[[#This Row],[2]]/SUM(OO[2])</f>
        <v>0</v>
      </c>
      <c r="E176" s="10">
        <f>3/24*OO[[#This Row],[61 (26JUN1985 12:00:00)-Water Temperature (C)]]*OO[[#This Row],[3]]/SUM(OO[3])</f>
        <v>0</v>
      </c>
      <c r="F176" s="10">
        <f>3/24*OO[[#This Row],[62 (26JUN1985 15:00:00)-Water Temperature (C)]]*OO[[#This Row],[4]]/SUM(OO[4])</f>
        <v>0</v>
      </c>
      <c r="G176" s="10">
        <f>3/24*OO[[#This Row],[63 (26JUN1985 18:00:00)-Water Temperature (C)]]*OO[[#This Row],[5]]/SUM(OO[5])</f>
        <v>0</v>
      </c>
      <c r="H176" s="10">
        <f>3/24*OO[[#This Row],[64 (26JUN1985 21:00:00)-Water Temperature (C)]]*OO[[#This Row],[6]]/SUM(OO[6])</f>
        <v>8.0971515436914967E-41</v>
      </c>
      <c r="I176" s="10">
        <f>3/24*OO[[#This Row],[65 (27JUN1985 00:00:00)-Water Temperature (C)]]*OO[[#This Row],[7]]/SUM(OO[7])</f>
        <v>2.4411434839738555E-29</v>
      </c>
      <c r="J176" s="10">
        <f>3/24*OO[[#This Row],[66 (27JUN1985 03:00:00)-Water Temperature (C)]]*OO[[#This Row],[8]]/SUM(OO[8])</f>
        <v>1.9676495612963963E-17</v>
      </c>
      <c r="K176" s="10">
        <f>3/24*OO[[#This Row],[67 (27JUN1985 06:00:00)-Water Temperature (C)]]*OO[[#This Row],[9]]/SUM(OO[9])</f>
        <v>5.6229876144342069E-9</v>
      </c>
      <c r="L176" s="10">
        <f>3/24*OO[[#This Row],[68 (27JUN1985 09:00:00)-Water Temperature (C)]]*OO[[#This Row],[10]]/SUM(OO[10])</f>
        <v>1.0441373812874556E-5</v>
      </c>
      <c r="M176" s="10">
        <f>3/24*OO[[#This Row],[69 (27JUN1985 12:00:00)-Water Temperature (C)]]*OO[[#This Row],[11]]/SUM(OO[11])</f>
        <v>9.934080244290613E-4</v>
      </c>
      <c r="N176" s="10">
        <f>3/24*OO[[#This Row],[70 (27JUN1985 15:00:00)-Water Temperature (C)]]*OO[[#This Row],[12]]/SUM(OO[12])</f>
        <v>1.5219262510155103E-2</v>
      </c>
      <c r="O176" s="10">
        <f>3/24*OO[[#This Row],[71 (27JUN1985 18:00:00)-Water Temperature (C)]]*OO[[#This Row],[13]]/SUM(OO[13])</f>
        <v>6.3195846852823631E-2</v>
      </c>
      <c r="P176" s="10">
        <f>3/24*OO[[#This Row],[72 (27JUN1985 21:00:00)-Water Temperature (C)]]*OO[[#This Row],[14]]/SUM(OO[14])</f>
        <v>9.7240552151938678E-2</v>
      </c>
      <c r="Q176" s="10">
        <f>3/24*OO[[#This Row],[73 (28JUN1985 00:00:00)-Water Temperature (C)]]*OO[[#This Row],[15]]/SUM(OO[15])</f>
        <v>6.9631374628943241E-2</v>
      </c>
      <c r="R176" s="10">
        <f>3/24*OO[[#This Row],[74 (28JUN1985 03:00:00)-Water Temperature (C)]]*OO[[#This Row],[16]]/SUM(OO[16])</f>
        <v>2.7880727209706198E-2</v>
      </c>
      <c r="S176" s="10">
        <f>3/24*OO[[#This Row],[75 (28JUN1985 06:00:00)-Water Temperature (C)]]*OO[[#This Row],[17]]/SUM(OO[17])</f>
        <v>7.0569679142909666E-3</v>
      </c>
      <c r="T176" s="10">
        <f>3/24*OO[[#This Row],[76 (28JUN1985 09:00:00)-Water Temperature (C)]]*OO[[#This Row],[18]]/SUM(OO[18])</f>
        <v>1.3125455186545954E-3</v>
      </c>
      <c r="U176" s="10">
        <f>3/24*OO[[#This Row],[77 (28JUN1985 12:00:00)-Water Temperature (C)]]*OO[[#This Row],[19]]/SUM(OO[19])</f>
        <v>2.4196250454670173E-4</v>
      </c>
      <c r="V176" s="10">
        <f>3/24000000*OO[[#This Row],[78 (28JUN1985 15:00:00)-Water Temperature (C)]]*OO[[#This Row],[20]]</f>
        <v>8.7436665910550003E-5</v>
      </c>
      <c r="W176" s="10">
        <f>3/24000000*OO[[#This Row],[79 (28JUN1985 18:00:00)-Water Temperature (C)]]*OO[[#This Row],[21]]</f>
        <v>6.9184049253925002E-5</v>
      </c>
      <c r="X176" s="10">
        <f>3/24000000*OO[[#This Row],[80 (28JUN1985 21:00:00)-Water Temperature (C)]]*OO[[#This Row],[22]]</f>
        <v>6.8811928223087493E-5</v>
      </c>
      <c r="Y176" s="10">
        <f>3/24000000*OO[[#This Row],[81 (29JUN1985 00:00:00)-Water Temperature (C)]]*OO[[#This Row],[23]]</f>
        <v>6.8871171609625001E-5</v>
      </c>
      <c r="Z176" s="10">
        <f>3/24000000*OO[[#This Row],[82 (29JUN1985 03:00:00)-Water Temperature (C)]]*OO[[#This Row],[24]]</f>
        <v>6.6574462368999983E-5</v>
      </c>
      <c r="AA176" s="10">
        <f>3/24000000*OO[[#This Row],[83 (29JUN1985 06:00:00)-Water Temperature (C)]]*OO[[#This Row],[25]]</f>
        <v>6.055976033164999E-5</v>
      </c>
      <c r="AB176" s="10">
        <f>3/24000000*OO[[#This Row],[84 (29JUN1985 09:00:00)-Water Temperature (C)]]*OO[[#This Row],[26]]</f>
        <v>5.4717165888699998E-5</v>
      </c>
      <c r="AC176" s="10">
        <f>3/24000000*OO[[#This Row],[85 (29JUN1985 12:00:00)-Water Temperature (C)]]*OO[[#This Row],[27]]</f>
        <v>4.8935625420825004E-5</v>
      </c>
      <c r="AD176" s="10">
        <f>3/24000000*OO[[#This Row],[86 (29JUN1985 15:00:00)-Water Temperature (C)]]*OO[[#This Row],[28]]</f>
        <v>4.3046068327499997E-5</v>
      </c>
      <c r="AE176" s="10">
        <f>3/24000000*OO[[#This Row],[88 (29JUN1985 21:00:00)-Water Temperature (C)]]*OO[[#This Row],[30]]</f>
        <v>3.3050596569899997E-5</v>
      </c>
      <c r="AF176" s="10">
        <f>3/24000000*OO[[#This Row],[88 (29JUN1985 21:00:00)-Water Temperature (C)]]*OO[[#This Row],[30]]</f>
        <v>3.3050596569899997E-5</v>
      </c>
      <c r="AG176" s="10">
        <f>3/24000000*OO[[#This Row],[89 (30JUN1985 00:00:00)-Water Temperature (C)]]*OO[[#This Row],[31]]</f>
        <v>2.9642550889725003E-5</v>
      </c>
      <c r="AH176" s="10">
        <f>3/24000000*OO[[#This Row],[90 (30JUN1985 03:00:00)-Water Temperature (C)]]*OO[[#This Row],[32]]</f>
        <v>2.7418659842843746E-5</v>
      </c>
      <c r="AI176" s="10">
        <f>3/24000000*OO[[#This Row],[91 (30JUN1985 06:00:00)-Water Temperature (C)]]*OO[[#This Row],[33]]</f>
        <v>2.5224022255531254E-5</v>
      </c>
      <c r="AJ176" s="10">
        <f>3/24000000*OO[[#This Row],[92 (30JUN1985 09:00:00)-Water Temperature (C)]]*OO[[#This Row],[34]]</f>
        <v>2.3028046785039998E-5</v>
      </c>
      <c r="AK176" s="10">
        <f>3/24000000*OO[[#This Row],[93 (30JUN1985 12:00:00)-Water Temperature (C)]]*OO[[#This Row],[35]]</f>
        <v>2.0736308065479999E-5</v>
      </c>
      <c r="AL176" s="10">
        <f>3/24000000*OO[[#This Row],[94 (30JUN1985 15:00:00)-Water Temperature (C)]]*OO[[#This Row],[36]]</f>
        <v>1.8166808256945001E-5</v>
      </c>
      <c r="AM176" s="10">
        <f>3/24000000*OO[[#This Row],[95 (30JUN1985 18:00:00)-Water Temperature (C)]]*OO[[#This Row],[37]]</f>
        <v>1.5708762341979998E-5</v>
      </c>
      <c r="AN176" s="10">
        <f>3/24000000*OO[[#This Row],[96 (30JUN1985 21:00:00)-Water Temperature (C)]]*OO[[#This Row],[38]]</f>
        <v>1.378705918225625E-5</v>
      </c>
      <c r="AO176" s="10">
        <f>3/24000000*OO[[#This Row],[97 (01JUL1985 00:00:00)-Water Temperature (C)]]*OO[[#This Row],[39]]</f>
        <v>1.2271785627887498E-5</v>
      </c>
      <c r="AP176" s="10">
        <f>3/24000000*OO[[#This Row],[98 (01JUL1985 03:00:00)-Water Temperature (C)]]*OO[[#This Row],[40]]</f>
        <v>1.1169611338076249E-5</v>
      </c>
      <c r="AQ176" s="10">
        <f>3/24000000*OO[[#This Row],[99 (01JUL1985 06:00:00)-Water Temperature (C)]]*OO[[#This Row],[41]]</f>
        <v>1.0060502614749998E-5</v>
      </c>
      <c r="AR176" s="10">
        <f>3/24000000*OO[[#This Row],[100 (01JUL1985 09:00:00)-Water Temperature (C)]]*OO[[#This Row],[42]]</f>
        <v>8.85997164863125E-6</v>
      </c>
      <c r="AS176" s="10">
        <f>3/24000000*OO[[#This Row],[101 (01JUL1985 12:00:00)-Water Temperature (C)]]*OO[[#This Row],[43]]</f>
        <v>7.7114619458374997E-6</v>
      </c>
      <c r="AT176" s="10">
        <f>3/24000000*OO[[#This Row],[102 (01JUL1985 15:00:00)-Water Temperature (C)]]*OO[[#This Row],[44]]</f>
        <v>6.6271439403349992E-6</v>
      </c>
      <c r="AU176" s="10">
        <f>3/24000000*OO[[#This Row],[103 (01JUL1985 18:00:00)-Water Temperature (C)]]*OO[[#This Row],[45]]</f>
        <v>5.6907178980650004E-6</v>
      </c>
      <c r="AV176" s="10">
        <f>3/24000000*OO[[#This Row],[104 (01JUL1985 21:00:00)-Water Temperature (C)]]*OO[[#This Row],[46]]</f>
        <v>4.90409708313E-6</v>
      </c>
      <c r="AW176" s="10">
        <f>3/24000000*OO[[#This Row],[105 (02JUL1985 00:00:00)-Water Temperature (C)]]*OO[[#This Row],[47]]</f>
        <v>4.2239278625000001E-6</v>
      </c>
      <c r="AX176" s="10">
        <f>3/24000000*OO[[#This Row],[106 (02JUL1985 03:00:00)-Water Temperature (C)]]*OO[[#This Row],[48]]</f>
        <v>3.6330803871374994E-6</v>
      </c>
      <c r="AY176" s="10">
        <f>3/24000000*OO[[#This Row],[107 (02JUL1985 06:00:00)-Water Temperature (C)]]*OO[[#This Row],[49]]</f>
        <v>3.0278253611998744E-6</v>
      </c>
      <c r="AZ176" s="10">
        <f>3/24000000*OO[[#This Row],[108 (02JUL1985 09:00:00)-Water Temperature (C)]]*OO[[#This Row],[50]]</f>
        <v>2.4361205442420001E-6</v>
      </c>
      <c r="BA176" s="10">
        <f>3/24000000*OO[[#This Row],[109 (02JUL1985 12:00:00)-Water Temperature (C)]]*OO[[#This Row],[51]]</f>
        <v>1.9200246914362501E-6</v>
      </c>
      <c r="BB176" s="10">
        <f>3/24000000*OO[[#This Row],[110 (02JUL1985 15:00:00)-Water Temperature (C)]]*OO[[#This Row],[52]]</f>
        <v>1.5112046681550001E-6</v>
      </c>
      <c r="BC176" s="10">
        <f>3/24000000*OO[[#This Row],[111 (02JUL1985 18:00:00)-Water Temperature (C)]]*OO[[#This Row],[53]]</f>
        <v>1.2117718793486249E-6</v>
      </c>
      <c r="BD176" s="10">
        <f>3/24000000*OO[[#This Row],[112 (02JUL1985 21:00:00)-Water Temperature (C)]]*OO[[#This Row],[54]]</f>
        <v>1.0136797937238748E-6</v>
      </c>
      <c r="BE176" s="10">
        <f>3/24000000*OO[[#This Row],[113 (03JUL1985 00:00:00)-Water Temperature (C)]]*OO[[#This Row],[55]]</f>
        <v>8.9135262091012507E-7</v>
      </c>
      <c r="BF176" s="10">
        <f>3/24000000*OO[[#This Row],[114 (03JUL1985 03:00:00)-Water Temperature (C)]]*OO[[#This Row],[56]]</f>
        <v>8.1965552674499999E-7</v>
      </c>
      <c r="BG176" s="10">
        <f>3/24000000*OO[[#This Row],[115 (03JUL1985 06:00:00)-Water Temperature (C)]]*OO[[#This Row],[57]]</f>
        <v>7.707973512745E-7</v>
      </c>
      <c r="BH176" s="10">
        <f>3/24000000*OO[[#This Row],[116 (03JUL1985 09:00:00)-Water Temperature (C)]]*OO[[#This Row],[58]]</f>
        <v>7.213908542618749E-7</v>
      </c>
      <c r="BI176" s="10">
        <f>3/24000000*OO[[#This Row],[117 (03JUL1985 12:00:00)-Water Temperature (C)]]*OO[[#This Row],[59]]</f>
        <v>6.7358872421212496E-7</v>
      </c>
      <c r="BJ176" s="10">
        <f>3/24000000*OO[[#This Row],[118 (03JUL1985 15:00:00)-Water Temperature (C)]]*OO[[#This Row],[60]]</f>
        <v>6.2153279495999999E-7</v>
      </c>
      <c r="BK176" s="10">
        <f>3/24000000*OO[[#This Row],[119 (03JUL1985 18:00:00)-Water Temperature (C)]]*OO[[#This Row],[61]]</f>
        <v>5.6780434553249994E-7</v>
      </c>
      <c r="BL176" s="10">
        <f>3/24000000*OO[[#This Row],[120 (03JUL1985 21:00:00)-Water Temperature (C)]]*OO[[#This Row],[62]]</f>
        <v>5.2840204646237507E-7</v>
      </c>
      <c r="BM176" s="10">
        <f>3/24000000*OO[[#This Row],[121 (04JUL1985 00:00:00)-Water Temperature (C)]]*OO[[#This Row],[63]]</f>
        <v>5.0695884965149993E-7</v>
      </c>
      <c r="BN176" s="10">
        <f>3/24000000*OO[[#This Row],[122 (04JUL1985 03:00:00)-Water Temperature (C)]]*OO[[#This Row],[64]]</f>
        <v>5.1238082379987498E-7</v>
      </c>
      <c r="BO176" s="10">
        <f>3/24000000*OO[[#This Row],[123 (04JUL1985 06:00:00)-Water Temperature (C)]]*OO[[#This Row],[65]]</f>
        <v>5.2148039486262495E-7</v>
      </c>
      <c r="BP176" s="10">
        <f>3/24000000*OO[[#This Row],[124 (04JUL1985 09:00:00)-Water Temperature (C)]]*OO[[#This Row],[66]]</f>
        <v>5.212649510220001E-7</v>
      </c>
      <c r="BQ176" s="10">
        <f>3/24000000*OO[[#This Row],[125 (04JUL1985 12:00:00)-Water Temperature (C)]]*OO[[#This Row],[67]]</f>
        <v>5.0333194471950002E-7</v>
      </c>
      <c r="BR176" s="10">
        <f>3/24000000*OO[[#This Row],[126 (04JUL1985 15:00:00)-Water Temperature (C)]]*OO[[#This Row],[68]]</f>
        <v>4.7308765422374997E-7</v>
      </c>
      <c r="BS176" s="10">
        <f>3/24000000*OO[[#This Row],[127 (04JUL1985 18:00:00)-Water Temperature (C)]]*OO[[#This Row],[69]]</f>
        <v>4.3630185395874993E-7</v>
      </c>
      <c r="BT176" s="10">
        <f>3/24000000*OO[[#This Row],[128 (04JUL1985 21:00:00)-Water Temperature (C)]]*OO[[#This Row],[70]]</f>
        <v>4.0563074976937499E-7</v>
      </c>
      <c r="BU176" s="10">
        <f>3/24000000*OO[[#This Row],[129 (05JUL1985 00:00:00)-Water Temperature (C)]]*OO[[#This Row],[71]]</f>
        <v>3.8483525988774998E-7</v>
      </c>
      <c r="BV176" s="10">
        <f>3/24000000*OO[[#This Row],[130 (05JUL1985 03:00:00)-Water Temperature (C)]]*OO[[#This Row],[72]]</f>
        <v>3.7792071111162499E-7</v>
      </c>
      <c r="BW176" s="10">
        <f>3/24000000*OO[[#This Row],[131 (05JUL1985 06:00:00)-Water Temperature (C)]]*OO[[#This Row],[73]]</f>
        <v>3.7217230181250001E-7</v>
      </c>
      <c r="BX176" s="10">
        <f>3/24000000*OO[[#This Row],[132 (05JUL1985 09:00:00)-Water Temperature (C)]]*OO[[#This Row],[74]]</f>
        <v>3.6181276667999997E-7</v>
      </c>
      <c r="BY176" s="10">
        <f>3/24000000*OO[[#This Row],[133 (05JUL1985 12:00:00)-Water Temperature (C)]]*OO[[#This Row],[75]]</f>
        <v>3.4773741538000001E-7</v>
      </c>
      <c r="BZ176" s="10">
        <f>3/24000000*OO[[#This Row],[134 (05JUL1985 15:00:00)-Water Temperature (C)]]*OO[[#This Row],[76]]</f>
        <v>3.2665014113375001E-7</v>
      </c>
      <c r="CA176" s="10">
        <f>3/24000000*OO[[#This Row],[135 (05JUL1985 18:00:00)-Water Temperature (C)]]*OO[[#This Row],[77]]</f>
        <v>3.0379077210999992E-7</v>
      </c>
      <c r="CB176" s="10">
        <f>3/24000000*OO[[#This Row],[136 (05JUL1985 21:00:00)-Water Temperature (C)]]*OO[[#This Row],[78]]</f>
        <v>2.8403023515092495E-7</v>
      </c>
      <c r="CC176" s="10">
        <f>3/24000000*OO[[#This Row],[137 (06JUL1985 00:00:00)-Water Temperature (C)]]*OO[[#This Row],[79]]</f>
        <v>2.6886812661150001E-7</v>
      </c>
      <c r="CD176" s="10">
        <f>3/24000000*OO[[#This Row],[138 (06JUL1985 03:00:00)-Water Temperature (C)]]*OO[[#This Row],[80]]</f>
        <v>2.6313631978085003E-7</v>
      </c>
      <c r="CE176" s="10">
        <f>3/24000000*OO[[#This Row],[139 (06JUL1985 06:00:00)-Water Temperature (C)]]*OO[[#This Row],[81]]</f>
        <v>2.5875913433270004E-7</v>
      </c>
      <c r="CF176" s="10">
        <f>3/24000000*OO[[#This Row],[140 (06JUL1985 09:00:00)-Water Temperature (C)]]*OO[[#This Row],[82]]</f>
        <v>2.5202466188655002E-7</v>
      </c>
      <c r="CG176" s="10">
        <f>3/24000000*OO[[#This Row],[141 (06JUL1985 12:00:00)-Water Temperature (C)]]*OO[[#This Row],[83]]</f>
        <v>2.4153044932659998E-7</v>
      </c>
      <c r="CH176" s="10">
        <f>3/24000000*OO[[#This Row],[142 (06JUL1985 15:00:00)-Water Temperature (C)]]*OO[[#This Row],[84]]</f>
        <v>2.2635932507008749E-7</v>
      </c>
      <c r="CI176" s="10">
        <f>3/24000000*OO[[#This Row],[143 (06JUL1985 18:00:00)-Water Temperature (C)]]*OO[[#This Row],[85]]</f>
        <v>2.0894649729420001E-7</v>
      </c>
      <c r="CJ176" s="10">
        <f>3/24000000*OO[[#This Row],[144 (06JUL1985 21:00:00)-Water Temperature (C)]]*OO[[#This Row],[86]]</f>
        <v>1.9444903069679998E-7</v>
      </c>
      <c r="CK176" s="10">
        <f>3/24000000*OO[[#This Row],[145 (07JUL1985 00:00:00)-Water Temperature (C)]]*OO[[#This Row],[87]]</f>
        <v>1.8432530510752498E-7</v>
      </c>
      <c r="CL176" s="10">
        <f>3/24000000*OO[[#This Row],[146 (07JUL1985 03:00:00)-Water Temperature (C)]]*OO[[#This Row],[88]]</f>
        <v>1.8202345721843752E-7</v>
      </c>
      <c r="CM176" s="10">
        <f>3/24000000*OO[[#This Row],[147 (07JUL1985 06:00:00)-Water Temperature (C)]]*OO[[#This Row],[89]]</f>
        <v>1.7855015161812501E-7</v>
      </c>
      <c r="CN176" s="10">
        <f>3/24000000*OO[[#This Row],[148 (07JUL1985 09:00:00)-Water Temperature (C)]]*OO[[#This Row],[90]]</f>
        <v>1.709204875951625E-7</v>
      </c>
      <c r="CO176" s="10">
        <f>3/24000000*OO[[#This Row],[149 (07JUL1985 12:00:00)-Water Temperature (C)]]*OO[[#This Row],[91]]</f>
        <v>1.61152634383125E-7</v>
      </c>
      <c r="CP176" s="10">
        <f>3/24000000*OO[[#This Row],[150 (07JUL1985 15:00:00)-Water Temperature (C)]]*OO[[#This Row],[92]]</f>
        <v>1.512562621030875E-7</v>
      </c>
      <c r="CQ176" s="10">
        <f>3/24000000*OO[[#This Row],[151 (07JUL1985 18:00:00)-Water Temperature (C)]]*OO[[#This Row],[93]]</f>
        <v>1.416488291568E-7</v>
      </c>
      <c r="CR176" s="10">
        <f>3/24000000*OO[[#This Row],[152 (07JUL1985 21:00:00)-Water Temperature (C)]]*OO[[#This Row],[94]]</f>
        <v>1.3379560569701247E-7</v>
      </c>
      <c r="CS176" s="10">
        <f>3/24000000*OO[[#This Row],[153 (08JUL1985 00:00:00)-Water Temperature (C)]]*OO[[#This Row],[95]]</f>
        <v>1.2804621339275E-7</v>
      </c>
      <c r="CT176" s="10">
        <f>3/24000000*OO[[#This Row],[154 (08JUL1985 03:00:00)-Water Temperature (C)]]*OO[[#This Row],[96]]</f>
        <v>1.2760634975399999E-7</v>
      </c>
      <c r="CU176" s="10">
        <f>3/24000000*OO[[#This Row],[155 (08JUL1985 06:00:00)-Water Temperature (C)]]*OO[[#This Row],[97]]</f>
        <v>1.2864309538539999E-7</v>
      </c>
      <c r="CV176" s="10">
        <f>3/24000000*OO[[#This Row],[156 (08JUL1985 09:00:00)-Water Temperature (C)]]*OO[[#This Row],[98]]</f>
        <v>1.2742824491684999E-7</v>
      </c>
      <c r="CW176" s="10">
        <f>3/24000000*OO[[#This Row],[157 (08JUL1985 12:00:00)-Water Temperature (C)]]*OO[[#This Row],[99]]</f>
        <v>1.2411687965495E-7</v>
      </c>
    </row>
    <row r="177" spans="1:101" x14ac:dyDescent="0.35">
      <c r="A177" t="s">
        <v>183</v>
      </c>
      <c r="B177">
        <v>904.04600000000005</v>
      </c>
      <c r="C177" s="10">
        <f>3/24*OO[[#This Row],[59 (26JUN1985 06:00:00)-Water Temperature (C)]]*OO[[#This Row],[1]]/SUM(OO[1])</f>
        <v>0</v>
      </c>
      <c r="D177" s="10">
        <f>3/24*OO[[#This Row],[60 (26JUN1985 09:00:00)-Water Temperature (C)]]*OO[[#This Row],[2]]/SUM(OO[2])</f>
        <v>0</v>
      </c>
      <c r="E177" s="10">
        <f>3/24*OO[[#This Row],[61 (26JUN1985 12:00:00)-Water Temperature (C)]]*OO[[#This Row],[3]]/SUM(OO[3])</f>
        <v>0</v>
      </c>
      <c r="F177" s="10">
        <f>3/24*OO[[#This Row],[62 (26JUN1985 15:00:00)-Water Temperature (C)]]*OO[[#This Row],[4]]/SUM(OO[4])</f>
        <v>0</v>
      </c>
      <c r="G177" s="10">
        <f>3/24*OO[[#This Row],[63 (26JUN1985 18:00:00)-Water Temperature (C)]]*OO[[#This Row],[5]]/SUM(OO[5])</f>
        <v>0</v>
      </c>
      <c r="H177" s="10">
        <f>3/24*OO[[#This Row],[64 (26JUN1985 21:00:00)-Water Temperature (C)]]*OO[[#This Row],[6]]/SUM(OO[6])</f>
        <v>1.1260556128859097E-41</v>
      </c>
      <c r="I177" s="10">
        <f>3/24*OO[[#This Row],[65 (27JUN1985 00:00:00)-Water Temperature (C)]]*OO[[#This Row],[7]]/SUM(OO[7])</f>
        <v>3.231132190226601E-30</v>
      </c>
      <c r="J177" s="10">
        <f>3/24*OO[[#This Row],[66 (27JUN1985 03:00:00)-Water Temperature (C)]]*OO[[#This Row],[8]]/SUM(OO[8])</f>
        <v>2.5723814100547067E-18</v>
      </c>
      <c r="K177" s="10">
        <f>3/24*OO[[#This Row],[67 (27JUN1985 06:00:00)-Water Temperature (C)]]*OO[[#This Row],[9]]/SUM(OO[9])</f>
        <v>2.3450524479902003E-9</v>
      </c>
      <c r="L177" s="10">
        <f>3/24*OO[[#This Row],[68 (27JUN1985 09:00:00)-Water Temperature (C)]]*OO[[#This Row],[10]]/SUM(OO[10])</f>
        <v>6.0153116902804286E-6</v>
      </c>
      <c r="M177" s="10">
        <f>3/24*OO[[#This Row],[69 (27JUN1985 12:00:00)-Water Temperature (C)]]*OO[[#This Row],[11]]/SUM(OO[11])</f>
        <v>6.7448003204976506E-4</v>
      </c>
      <c r="N177" s="10">
        <f>3/24*OO[[#This Row],[70 (27JUN1985 15:00:00)-Water Temperature (C)]]*OO[[#This Row],[12]]/SUM(OO[12])</f>
        <v>1.1607224522434255E-2</v>
      </c>
      <c r="O177" s="10">
        <f>3/24*OO[[#This Row],[71 (27JUN1985 18:00:00)-Water Temperature (C)]]*OO[[#This Row],[13]]/SUM(OO[13])</f>
        <v>5.279435155918296E-2</v>
      </c>
      <c r="P177" s="10">
        <f>3/24*OO[[#This Row],[72 (27JUN1985 21:00:00)-Water Temperature (C)]]*OO[[#This Row],[14]]/SUM(OO[14])</f>
        <v>8.7491190739970345E-2</v>
      </c>
      <c r="Q177" s="10">
        <f>3/24*OO[[#This Row],[73 (28JUN1985 00:00:00)-Water Temperature (C)]]*OO[[#This Row],[15]]/SUM(OO[15])</f>
        <v>6.6488343890298909E-2</v>
      </c>
      <c r="R177" s="10">
        <f>3/24*OO[[#This Row],[74 (28JUN1985 03:00:00)-Water Temperature (C)]]*OO[[#This Row],[16]]/SUM(OO[16])</f>
        <v>2.7951985198636235E-2</v>
      </c>
      <c r="S177" s="10">
        <f>3/24*OO[[#This Row],[75 (28JUN1985 06:00:00)-Water Temperature (C)]]*OO[[#This Row],[17]]/SUM(OO[17])</f>
        <v>7.3396860961358638E-3</v>
      </c>
      <c r="T177" s="10">
        <f>3/24*OO[[#This Row],[76 (28JUN1985 09:00:00)-Water Temperature (C)]]*OO[[#This Row],[18]]/SUM(OO[18])</f>
        <v>1.3956946466787052E-3</v>
      </c>
      <c r="U177" s="10">
        <f>3/24*OO[[#This Row],[77 (28JUN1985 12:00:00)-Water Temperature (C)]]*OO[[#This Row],[19]]/SUM(OO[19])</f>
        <v>2.5198018395434206E-4</v>
      </c>
      <c r="V177" s="10">
        <f>3/24000000*OO[[#This Row],[78 (28JUN1985 15:00:00)-Water Temperature (C)]]*OO[[#This Row],[20]]</f>
        <v>8.3643697428000007E-5</v>
      </c>
      <c r="W177" s="10">
        <f>3/24000000*OO[[#This Row],[79 (28JUN1985 18:00:00)-Water Temperature (C)]]*OO[[#This Row],[21]]</f>
        <v>6.316003637792499E-5</v>
      </c>
      <c r="X177" s="10">
        <f>3/24000000*OO[[#This Row],[80 (28JUN1985 21:00:00)-Water Temperature (C)]]*OO[[#This Row],[22]]</f>
        <v>6.2437318794824996E-5</v>
      </c>
      <c r="Y177" s="10">
        <f>3/24000000*OO[[#This Row],[81 (29JUN1985 00:00:00)-Water Temperature (C)]]*OO[[#This Row],[23]]</f>
        <v>6.2635125311374991E-5</v>
      </c>
      <c r="Z177" s="10">
        <f>3/24000000*OO[[#This Row],[82 (29JUN1985 03:00:00)-Water Temperature (C)]]*OO[[#This Row],[24]]</f>
        <v>6.0981046700549994E-5</v>
      </c>
      <c r="AA177" s="10">
        <f>3/24000000*OO[[#This Row],[83 (29JUN1985 06:00:00)-Water Temperature (C)]]*OO[[#This Row],[25]]</f>
        <v>5.5722573961100001E-5</v>
      </c>
      <c r="AB177" s="10">
        <f>3/24000000*OO[[#This Row],[84 (29JUN1985 09:00:00)-Water Temperature (C)]]*OO[[#This Row],[26]]</f>
        <v>5.0504456521199996E-5</v>
      </c>
      <c r="AC177" s="10">
        <f>3/24000000*OO[[#This Row],[85 (29JUN1985 12:00:00)-Water Temperature (C)]]*OO[[#This Row],[27]]</f>
        <v>4.52421092784375E-5</v>
      </c>
      <c r="AD177" s="10">
        <f>3/24000000*OO[[#This Row],[86 (29JUN1985 15:00:00)-Water Temperature (C)]]*OO[[#This Row],[28]]</f>
        <v>3.9878880614999995E-5</v>
      </c>
      <c r="AE177" s="10">
        <f>3/24000000*OO[[#This Row],[88 (29JUN1985 21:00:00)-Water Temperature (C)]]*OO[[#This Row],[30]]</f>
        <v>3.0654633879875003E-5</v>
      </c>
      <c r="AF177" s="10">
        <f>3/24000000*OO[[#This Row],[88 (29JUN1985 21:00:00)-Water Temperature (C)]]*OO[[#This Row],[30]]</f>
        <v>3.0654633879875003E-5</v>
      </c>
      <c r="AG177" s="10">
        <f>3/24000000*OO[[#This Row],[89 (30JUN1985 00:00:00)-Water Temperature (C)]]*OO[[#This Row],[31]]</f>
        <v>2.745950164851E-5</v>
      </c>
      <c r="AH177" s="10">
        <f>3/24000000*OO[[#This Row],[90 (30JUN1985 03:00:00)-Water Temperature (C)]]*OO[[#This Row],[32]]</f>
        <v>2.5395764485439996E-5</v>
      </c>
      <c r="AI177" s="10">
        <f>3/24000000*OO[[#This Row],[91 (30JUN1985 06:00:00)-Water Temperature (C)]]*OO[[#This Row],[33]]</f>
        <v>2.3410794224523748E-5</v>
      </c>
      <c r="AJ177" s="10">
        <f>3/24000000*OO[[#This Row],[92 (30JUN1985 09:00:00)-Water Temperature (C)]]*OO[[#This Row],[34]]</f>
        <v>2.1401776182999998E-5</v>
      </c>
      <c r="AK177" s="10">
        <f>3/24000000*OO[[#This Row],[93 (30JUN1985 12:00:00)-Water Temperature (C)]]*OO[[#This Row],[35]]</f>
        <v>1.9304192863079999E-5</v>
      </c>
      <c r="AL177" s="10">
        <f>3/24000000*OO[[#This Row],[94 (30JUN1985 15:00:00)-Water Temperature (C)]]*OO[[#This Row],[36]]</f>
        <v>1.6929835521142497E-5</v>
      </c>
      <c r="AM177" s="10">
        <f>3/24000000*OO[[#This Row],[95 (30JUN1985 18:00:00)-Water Temperature (C)]]*OO[[#This Row],[37]]</f>
        <v>1.4643599429999998E-5</v>
      </c>
      <c r="AN177" s="10">
        <f>3/24000000*OO[[#This Row],[96 (30JUN1985 21:00:00)-Water Temperature (C)]]*OO[[#This Row],[38]]</f>
        <v>1.2849761767342497E-5</v>
      </c>
      <c r="AO177" s="10">
        <f>3/24000000*OO[[#This Row],[97 (01JUL1985 00:00:00)-Water Temperature (C)]]*OO[[#This Row],[39]]</f>
        <v>1.14326819951025E-5</v>
      </c>
      <c r="AP177" s="10">
        <f>3/24000000*OO[[#This Row],[98 (01JUL1985 03:00:00)-Water Temperature (C)]]*OO[[#This Row],[40]]</f>
        <v>1.0414108913335001E-5</v>
      </c>
      <c r="AQ177" s="10">
        <f>3/24000000*OO[[#This Row],[99 (01JUL1985 06:00:00)-Water Temperature (C)]]*OO[[#This Row],[41]]</f>
        <v>9.3987650966399996E-6</v>
      </c>
      <c r="AR177" s="10">
        <f>3/24000000*OO[[#This Row],[100 (01JUL1985 09:00:00)-Water Temperature (C)]]*OO[[#This Row],[42]]</f>
        <v>8.2917154010837496E-6</v>
      </c>
      <c r="AS177" s="10">
        <f>3/24000000*OO[[#This Row],[101 (01JUL1985 12:00:00)-Water Temperature (C)]]*OO[[#This Row],[43]]</f>
        <v>7.2249486982999999E-6</v>
      </c>
      <c r="AT177" s="10">
        <f>3/24000000*OO[[#This Row],[102 (01JUL1985 15:00:00)-Water Temperature (C)]]*OO[[#This Row],[44]]</f>
        <v>6.2141774783399994E-6</v>
      </c>
      <c r="AU177" s="10">
        <f>3/24000000*OO[[#This Row],[103 (01JUL1985 18:00:00)-Water Temperature (C)]]*OO[[#This Row],[45]]</f>
        <v>5.3346839304687496E-6</v>
      </c>
      <c r="AV177" s="10">
        <f>3/24000000*OO[[#This Row],[104 (01JUL1985 21:00:00)-Water Temperature (C)]]*OO[[#This Row],[46]]</f>
        <v>4.6001335255799996E-6</v>
      </c>
      <c r="AW177" s="10">
        <f>3/24000000*OO[[#This Row],[105 (02JUL1985 00:00:00)-Water Temperature (C)]]*OO[[#This Row],[47]]</f>
        <v>3.9698815842474996E-6</v>
      </c>
      <c r="AX177" s="10">
        <f>3/24000000*OO[[#This Row],[106 (02JUL1985 03:00:00)-Water Temperature (C)]]*OO[[#This Row],[48]]</f>
        <v>3.4284505590112496E-6</v>
      </c>
      <c r="AY177" s="10">
        <f>3/24000000*OO[[#This Row],[107 (02JUL1985 06:00:00)-Water Temperature (C)]]*OO[[#This Row],[49]]</f>
        <v>2.8728803227345E-6</v>
      </c>
      <c r="AZ177" s="10">
        <f>3/24000000*OO[[#This Row],[108 (02JUL1985 09:00:00)-Water Temperature (C)]]*OO[[#This Row],[50]]</f>
        <v>2.3217419395049997E-6</v>
      </c>
      <c r="BA177" s="10">
        <f>3/24000000*OO[[#This Row],[109 (02JUL1985 12:00:00)-Water Temperature (C)]]*OO[[#This Row],[51]]</f>
        <v>1.8327930211943748E-6</v>
      </c>
      <c r="BB177" s="10">
        <f>3/24000000*OO[[#This Row],[110 (02JUL1985 15:00:00)-Water Temperature (C)]]*OO[[#This Row],[52]]</f>
        <v>1.4397883897484998E-6</v>
      </c>
      <c r="BC177" s="10">
        <f>3/24000000*OO[[#This Row],[111 (02JUL1985 18:00:00)-Water Temperature (C)]]*OO[[#This Row],[53]]</f>
        <v>1.1503600682294998E-6</v>
      </c>
      <c r="BD177" s="10">
        <f>3/24000000*OO[[#This Row],[112 (02JUL1985 21:00:00)-Water Temperature (C)]]*OO[[#This Row],[54]]</f>
        <v>9.5784555377699998E-7</v>
      </c>
      <c r="BE177" s="10">
        <f>3/24000000*OO[[#This Row],[113 (03JUL1985 00:00:00)-Water Temperature (C)]]*OO[[#This Row],[55]]</f>
        <v>8.3727792161912504E-7</v>
      </c>
      <c r="BF177" s="10">
        <f>3/24000000*OO[[#This Row],[114 (03JUL1985 03:00:00)-Water Temperature (C)]]*OO[[#This Row],[56]]</f>
        <v>7.6767479465687491E-7</v>
      </c>
      <c r="BG177" s="10">
        <f>3/24000000*OO[[#This Row],[115 (03JUL1985 06:00:00)-Water Temperature (C)]]*OO[[#This Row],[57]]</f>
        <v>7.2145223845437501E-7</v>
      </c>
      <c r="BH177" s="10">
        <f>3/24000000*OO[[#This Row],[116 (03JUL1985 09:00:00)-Water Temperature (C)]]*OO[[#This Row],[58]]</f>
        <v>6.7536958697324999E-7</v>
      </c>
      <c r="BI177" s="10">
        <f>3/24000000*OO[[#This Row],[117 (03JUL1985 12:00:00)-Water Temperature (C)]]*OO[[#This Row],[59]]</f>
        <v>6.3020934996149997E-7</v>
      </c>
      <c r="BJ177" s="10">
        <f>3/24000000*OO[[#This Row],[118 (03JUL1985 15:00:00)-Water Temperature (C)]]*OO[[#This Row],[60]]</f>
        <v>5.8088409512700002E-7</v>
      </c>
      <c r="BK177" s="10">
        <f>3/24000000*OO[[#This Row],[119 (03JUL1985 18:00:00)-Water Temperature (C)]]*OO[[#This Row],[61]]</f>
        <v>5.2988357766174993E-7</v>
      </c>
      <c r="BL177" s="10">
        <f>3/24000000*OO[[#This Row],[120 (03JUL1985 21:00:00)-Water Temperature (C)]]*OO[[#This Row],[62]]</f>
        <v>4.917036497869999E-7</v>
      </c>
      <c r="BM177" s="10">
        <f>3/24000000*OO[[#This Row],[121 (04JUL1985 00:00:00)-Water Temperature (C)]]*OO[[#This Row],[63]]</f>
        <v>4.7075195231999999E-7</v>
      </c>
      <c r="BN177" s="10">
        <f>3/24000000*OO[[#This Row],[122 (04JUL1985 03:00:00)-Water Temperature (C)]]*OO[[#This Row],[64]]</f>
        <v>4.7484349324449993E-7</v>
      </c>
      <c r="BO177" s="10">
        <f>3/24000000*OO[[#This Row],[123 (04JUL1985 06:00:00)-Water Temperature (C)]]*OO[[#This Row],[65]]</f>
        <v>4.8351661665800001E-7</v>
      </c>
      <c r="BP177" s="10">
        <f>3/24000000*OO[[#This Row],[124 (04JUL1985 09:00:00)-Water Temperature (C)]]*OO[[#This Row],[66]]</f>
        <v>4.8417307918699991E-7</v>
      </c>
      <c r="BQ177" s="10">
        <f>3/24000000*OO[[#This Row],[125 (04JUL1985 12:00:00)-Water Temperature (C)]]*OO[[#This Row],[67]]</f>
        <v>4.681578065628749E-7</v>
      </c>
      <c r="BR177" s="10">
        <f>3/24000000*OO[[#This Row],[126 (04JUL1985 15:00:00)-Water Temperature (C)]]*OO[[#This Row],[68]]</f>
        <v>4.4038337428999998E-7</v>
      </c>
      <c r="BS177" s="10">
        <f>3/24000000*OO[[#This Row],[127 (04JUL1985 18:00:00)-Water Temperature (C)]]*OO[[#This Row],[69]]</f>
        <v>4.0653327893749999E-7</v>
      </c>
      <c r="BT177" s="10">
        <f>3/24000000*OO[[#This Row],[128 (04JUL1985 21:00:00)-Water Temperature (C)]]*OO[[#This Row],[70]]</f>
        <v>3.7754323774999994E-7</v>
      </c>
      <c r="BU177" s="10">
        <f>3/24000000*OO[[#This Row],[129 (05JUL1985 00:00:00)-Water Temperature (C)]]*OO[[#This Row],[71]]</f>
        <v>3.5772107171624997E-7</v>
      </c>
      <c r="BV177" s="10">
        <f>3/24000000*OO[[#This Row],[130 (05JUL1985 03:00:00)-Water Temperature (C)]]*OO[[#This Row],[72]]</f>
        <v>3.511810505545E-7</v>
      </c>
      <c r="BW177" s="10">
        <f>3/24000000*OO[[#This Row],[131 (05JUL1985 06:00:00)-Water Temperature (C)]]*OO[[#This Row],[73]]</f>
        <v>3.4603115812849998E-7</v>
      </c>
      <c r="BX177" s="10">
        <f>3/24000000*OO[[#This Row],[132 (05JUL1985 09:00:00)-Water Temperature (C)]]*OO[[#This Row],[74]]</f>
        <v>3.37049108228E-7</v>
      </c>
      <c r="BY177" s="10">
        <f>3/24000000*OO[[#This Row],[133 (05JUL1985 12:00:00)-Water Temperature (C)]]*OO[[#This Row],[75]]</f>
        <v>3.239075585325E-7</v>
      </c>
      <c r="BZ177" s="10">
        <f>3/24000000*OO[[#This Row],[134 (05JUL1985 15:00:00)-Water Temperature (C)]]*OO[[#This Row],[76]]</f>
        <v>3.04388504063525E-7</v>
      </c>
      <c r="CA177" s="10">
        <f>3/24000000*OO[[#This Row],[135 (05JUL1985 18:00:00)-Water Temperature (C)]]*OO[[#This Row],[77]]</f>
        <v>2.8287392633246249E-7</v>
      </c>
      <c r="CB177" s="10">
        <f>3/24000000*OO[[#This Row],[136 (05JUL1985 21:00:00)-Water Temperature (C)]]*OO[[#This Row],[78]]</f>
        <v>2.6444338714165002E-7</v>
      </c>
      <c r="CC177" s="10">
        <f>3/24000000*OO[[#This Row],[137 (06JUL1985 00:00:00)-Water Temperature (C)]]*OO[[#This Row],[79]]</f>
        <v>2.501256745728E-7</v>
      </c>
      <c r="CD177" s="10">
        <f>3/24000000*OO[[#This Row],[138 (06JUL1985 03:00:00)-Water Temperature (C)]]*OO[[#This Row],[80]]</f>
        <v>2.4466588721767502E-7</v>
      </c>
      <c r="CE177" s="10">
        <f>3/24000000*OO[[#This Row],[139 (06JUL1985 06:00:00)-Water Temperature (C)]]*OO[[#This Row],[81]]</f>
        <v>2.4092203980322499E-7</v>
      </c>
      <c r="CF177" s="10">
        <f>3/24000000*OO[[#This Row],[140 (06JUL1985 09:00:00)-Water Temperature (C)]]*OO[[#This Row],[82]]</f>
        <v>2.34770199966225E-7</v>
      </c>
      <c r="CG177" s="10">
        <f>3/24000000*OO[[#This Row],[141 (06JUL1985 12:00:00)-Water Temperature (C)]]*OO[[#This Row],[83]]</f>
        <v>2.2511805177704999E-7</v>
      </c>
      <c r="CH177" s="10">
        <f>3/24000000*OO[[#This Row],[142 (06JUL1985 15:00:00)-Water Temperature (C)]]*OO[[#This Row],[84]]</f>
        <v>2.11079012764E-7</v>
      </c>
      <c r="CI177" s="10">
        <f>3/24000000*OO[[#This Row],[143 (06JUL1985 18:00:00)-Water Temperature (C)]]*OO[[#This Row],[85]]</f>
        <v>1.9478376789862499E-7</v>
      </c>
      <c r="CJ177" s="10">
        <f>3/24000000*OO[[#This Row],[144 (06JUL1985 21:00:00)-Water Temperature (C)]]*OO[[#This Row],[86]]</f>
        <v>1.8099260022164998E-7</v>
      </c>
      <c r="CK177" s="10">
        <f>3/24000000*OO[[#This Row],[145 (07JUL1985 00:00:00)-Water Temperature (C)]]*OO[[#This Row],[87]]</f>
        <v>1.7120523565500003E-7</v>
      </c>
      <c r="CL177" s="10">
        <f>3/24000000*OO[[#This Row],[146 (07JUL1985 03:00:00)-Water Temperature (C)]]*OO[[#This Row],[88]]</f>
        <v>1.6895489554709999E-7</v>
      </c>
      <c r="CM177" s="10">
        <f>3/24000000*OO[[#This Row],[147 (07JUL1985 06:00:00)-Water Temperature (C)]]*OO[[#This Row],[89]]</f>
        <v>1.6592479689493748E-7</v>
      </c>
      <c r="CN177" s="10">
        <f>3/24000000*OO[[#This Row],[148 (07JUL1985 09:00:00)-Water Temperature (C)]]*OO[[#This Row],[90]]</f>
        <v>1.5905116164799999E-7</v>
      </c>
      <c r="CO177" s="10">
        <f>3/24000000*OO[[#This Row],[149 (07JUL1985 12:00:00)-Water Temperature (C)]]*OO[[#This Row],[91]]</f>
        <v>1.4998654493331248E-7</v>
      </c>
      <c r="CP177" s="10">
        <f>3/24000000*OO[[#This Row],[150 (07JUL1985 15:00:00)-Water Temperature (C)]]*OO[[#This Row],[92]]</f>
        <v>1.4081965891799998E-7</v>
      </c>
      <c r="CQ177" s="10">
        <f>3/24000000*OO[[#This Row],[151 (07JUL1985 18:00:00)-Water Temperature (C)]]*OO[[#This Row],[93]]</f>
        <v>1.3177143953718747E-7</v>
      </c>
      <c r="CR177" s="10">
        <f>3/24000000*OO[[#This Row],[152 (07JUL1985 21:00:00)-Water Temperature (C)]]*OO[[#This Row],[94]]</f>
        <v>1.2431178556841249E-7</v>
      </c>
      <c r="CS177" s="10">
        <f>3/24000000*OO[[#This Row],[153 (08JUL1985 00:00:00)-Water Temperature (C)]]*OO[[#This Row],[95]]</f>
        <v>1.1882726988109998E-7</v>
      </c>
      <c r="CT177" s="10">
        <f>3/24000000*OO[[#This Row],[154 (08JUL1985 03:00:00)-Water Temperature (C)]]*OO[[#This Row],[96]]</f>
        <v>1.183417827735E-7</v>
      </c>
      <c r="CU177" s="10">
        <f>3/24000000*OO[[#This Row],[155 (08JUL1985 06:00:00)-Water Temperature (C)]]*OO[[#This Row],[97]]</f>
        <v>1.1941305372045001E-7</v>
      </c>
      <c r="CV177" s="10">
        <f>3/24000000*OO[[#This Row],[156 (08JUL1985 09:00:00)-Water Temperature (C)]]*OO[[#This Row],[98]]</f>
        <v>1.1842405103759998E-7</v>
      </c>
      <c r="CW177" s="10">
        <f>3/24000000*OO[[#This Row],[157 (08JUL1985 12:00:00)-Water Temperature (C)]]*OO[[#This Row],[99]]</f>
        <v>1.1544880498025001E-7</v>
      </c>
    </row>
    <row r="178" spans="1:101" x14ac:dyDescent="0.35">
      <c r="A178" t="s">
        <v>184</v>
      </c>
      <c r="B178">
        <v>846.08219999999994</v>
      </c>
      <c r="C178" s="10">
        <f>3/24*OO[[#This Row],[59 (26JUN1985 06:00:00)-Water Temperature (C)]]*OO[[#This Row],[1]]/SUM(OO[1])</f>
        <v>0</v>
      </c>
      <c r="D178" s="10">
        <f>3/24*OO[[#This Row],[60 (26JUN1985 09:00:00)-Water Temperature (C)]]*OO[[#This Row],[2]]/SUM(OO[2])</f>
        <v>0</v>
      </c>
      <c r="E178" s="10">
        <f>3/24*OO[[#This Row],[61 (26JUN1985 12:00:00)-Water Temperature (C)]]*OO[[#This Row],[3]]/SUM(OO[3])</f>
        <v>0</v>
      </c>
      <c r="F178" s="10">
        <f>3/24*OO[[#This Row],[62 (26JUN1985 15:00:00)-Water Temperature (C)]]*OO[[#This Row],[4]]/SUM(OO[4])</f>
        <v>0</v>
      </c>
      <c r="G178" s="10">
        <f>3/24*OO[[#This Row],[63 (26JUN1985 18:00:00)-Water Temperature (C)]]*OO[[#This Row],[5]]/SUM(OO[5])</f>
        <v>0</v>
      </c>
      <c r="H178" s="10">
        <f>3/24*OO[[#This Row],[64 (26JUN1985 21:00:00)-Water Temperature (C)]]*OO[[#This Row],[6]]/SUM(OO[6])</f>
        <v>1.3539801458454734E-42</v>
      </c>
      <c r="I178" s="10">
        <f>3/24*OO[[#This Row],[65 (27JUN1985 00:00:00)-Water Temperature (C)]]*OO[[#This Row],[7]]/SUM(OO[7])</f>
        <v>3.7458823056208951E-31</v>
      </c>
      <c r="J178" s="10">
        <f>3/24*OO[[#This Row],[66 (27JUN1985 03:00:00)-Water Temperature (C)]]*OO[[#This Row],[8]]/SUM(OO[8])</f>
        <v>2.9683379986020463E-19</v>
      </c>
      <c r="K178" s="10">
        <f>3/24*OO[[#This Row],[67 (27JUN1985 06:00:00)-Water Temperature (C)]]*OO[[#This Row],[9]]/SUM(OO[9])</f>
        <v>9.0635048043013293E-10</v>
      </c>
      <c r="L178" s="10">
        <f>3/24*OO[[#This Row],[68 (27JUN1985 09:00:00)-Water Temperature (C)]]*OO[[#This Row],[10]]/SUM(OO[10])</f>
        <v>3.106244380529751E-6</v>
      </c>
      <c r="M178" s="10">
        <f>3/24*OO[[#This Row],[69 (27JUN1985 12:00:00)-Water Temperature (C)]]*OO[[#This Row],[11]]/SUM(OO[11])</f>
        <v>4.0187508887015098E-4</v>
      </c>
      <c r="N178" s="10">
        <f>3/24*OO[[#This Row],[70 (27JUN1985 15:00:00)-Water Temperature (C)]]*OO[[#This Row],[12]]/SUM(OO[12])</f>
        <v>7.6503814466945073E-3</v>
      </c>
      <c r="O178" s="10">
        <f>3/24*OO[[#This Row],[71 (27JUN1985 18:00:00)-Water Temperature (C)]]*OO[[#This Row],[13]]/SUM(OO[13])</f>
        <v>3.7656628581263167E-2</v>
      </c>
      <c r="P178" s="10">
        <f>3/24*OO[[#This Row],[72 (27JUN1985 21:00:00)-Water Temperature (C)]]*OO[[#This Row],[14]]/SUM(OO[14])</f>
        <v>6.6463151456521485E-2</v>
      </c>
      <c r="Q178" s="10">
        <f>3/24*OO[[#This Row],[73 (28JUN1985 00:00:00)-Water Temperature (C)]]*OO[[#This Row],[15]]/SUM(OO[15])</f>
        <v>5.3241441169168596E-2</v>
      </c>
      <c r="R178" s="10">
        <f>3/24*OO[[#This Row],[74 (28JUN1985 03:00:00)-Water Temperature (C)]]*OO[[#This Row],[16]]/SUM(OO[16])</f>
        <v>2.3350268022142195E-2</v>
      </c>
      <c r="S178" s="10">
        <f>3/24*OO[[#This Row],[75 (28JUN1985 06:00:00)-Water Temperature (C)]]*OO[[#This Row],[17]]/SUM(OO[17])</f>
        <v>6.3310357370704052E-3</v>
      </c>
      <c r="T178" s="10">
        <f>3/24*OO[[#This Row],[76 (28JUN1985 09:00:00)-Water Temperature (C)]]*OO[[#This Row],[18]]/SUM(OO[18])</f>
        <v>1.2286558024416528E-3</v>
      </c>
      <c r="U178" s="10">
        <f>3/24*OO[[#This Row],[77 (28JUN1985 12:00:00)-Water Temperature (C)]]*OO[[#This Row],[19]]/SUM(OO[19])</f>
        <v>2.1887470180530208E-4</v>
      </c>
      <c r="V178" s="10">
        <f>3/24000000*OO[[#This Row],[78 (28JUN1985 15:00:00)-Water Temperature (C)]]*OO[[#This Row],[20]]</f>
        <v>6.7623491556250009E-5</v>
      </c>
      <c r="W178" s="10">
        <f>3/24000000*OO[[#This Row],[79 (28JUN1985 18:00:00)-Water Temperature (C)]]*OO[[#This Row],[21]]</f>
        <v>4.8872306783037493E-5</v>
      </c>
      <c r="X178" s="10">
        <f>3/24000000*OO[[#This Row],[80 (28JUN1985 21:00:00)-Water Temperature (C)]]*OO[[#This Row],[22]]</f>
        <v>4.8020817095549998E-5</v>
      </c>
      <c r="Y178" s="10">
        <f>3/24000000*OO[[#This Row],[81 (29JUN1985 00:00:00)-Water Temperature (C)]]*OO[[#This Row],[23]]</f>
        <v>4.8310585848100002E-5</v>
      </c>
      <c r="Z178" s="10">
        <f>3/24000000*OO[[#This Row],[82 (29JUN1985 03:00:00)-Water Temperature (C)]]*OO[[#This Row],[24]]</f>
        <v>4.7333976052737497E-5</v>
      </c>
      <c r="AA178" s="10">
        <f>3/24000000*OO[[#This Row],[83 (29JUN1985 06:00:00)-Water Temperature (C)]]*OO[[#This Row],[25]]</f>
        <v>4.34576386894E-5</v>
      </c>
      <c r="AB178" s="10">
        <f>3/24000000*OO[[#This Row],[84 (29JUN1985 09:00:00)-Water Temperature (C)]]*OO[[#This Row],[26]]</f>
        <v>3.9526101520112494E-5</v>
      </c>
      <c r="AC178" s="10">
        <f>3/24000000*OO[[#This Row],[85 (29JUN1985 12:00:00)-Water Temperature (C)]]*OO[[#This Row],[27]]</f>
        <v>3.5490942390000001E-5</v>
      </c>
      <c r="AD178" s="10">
        <f>3/24000000*OO[[#This Row],[86 (29JUN1985 15:00:00)-Water Temperature (C)]]*OO[[#This Row],[28]]</f>
        <v>3.1366240073774998E-5</v>
      </c>
      <c r="AE178" s="10">
        <f>3/24000000*OO[[#This Row],[88 (29JUN1985 21:00:00)-Water Temperature (C)]]*OO[[#This Row],[30]]</f>
        <v>2.4199268659679999E-5</v>
      </c>
      <c r="AF178" s="10">
        <f>3/24000000*OO[[#This Row],[88 (29JUN1985 21:00:00)-Water Temperature (C)]]*OO[[#This Row],[30]]</f>
        <v>2.4199268659679999E-5</v>
      </c>
      <c r="AG178" s="10">
        <f>3/24000000*OO[[#This Row],[89 (30JUN1985 00:00:00)-Water Temperature (C)]]*OO[[#This Row],[31]]</f>
        <v>2.1712521649859998E-5</v>
      </c>
      <c r="AH178" s="10">
        <f>3/24000000*OO[[#This Row],[90 (30JUN1985 03:00:00)-Water Temperature (C)]]*OO[[#This Row],[32]]</f>
        <v>2.013046668984E-5</v>
      </c>
      <c r="AI178" s="10">
        <f>3/24000000*OO[[#This Row],[91 (30JUN1985 06:00:00)-Water Temperature (C)]]*OO[[#This Row],[33]]</f>
        <v>1.863268289637E-5</v>
      </c>
      <c r="AJ178" s="10">
        <f>3/24000000*OO[[#This Row],[92 (30JUN1985 09:00:00)-Water Temperature (C)]]*OO[[#This Row],[34]]</f>
        <v>1.7092416680043749E-5</v>
      </c>
      <c r="AK178" s="10">
        <f>3/24000000*OO[[#This Row],[93 (30JUN1985 12:00:00)-Water Temperature (C)]]*OO[[#This Row],[35]]</f>
        <v>1.5478598130273748E-5</v>
      </c>
      <c r="AL178" s="10">
        <f>3/24000000*OO[[#This Row],[94 (30JUN1985 15:00:00)-Water Temperature (C)]]*OO[[#This Row],[36]]</f>
        <v>1.3626042461074998E-5</v>
      </c>
      <c r="AM178" s="10">
        <f>3/24000000*OO[[#This Row],[95 (30JUN1985 18:00:00)-Water Temperature (C)]]*OO[[#This Row],[37]]</f>
        <v>1.1821476080367499E-5</v>
      </c>
      <c r="AN178" s="10">
        <f>3/24000000*OO[[#This Row],[96 (30JUN1985 21:00:00)-Water Temperature (C)]]*OO[[#This Row],[38]]</f>
        <v>1.040289578798625E-5</v>
      </c>
      <c r="AO178" s="10">
        <f>3/24000000*OO[[#This Row],[97 (01JUL1985 00:00:00)-Water Temperature (C)]]*OO[[#This Row],[39]]</f>
        <v>9.2848486721250017E-6</v>
      </c>
      <c r="AP178" s="10">
        <f>3/24000000*OO[[#This Row],[98 (01JUL1985 03:00:00)-Water Temperature (C)]]*OO[[#This Row],[40]]</f>
        <v>8.4803033396500007E-6</v>
      </c>
      <c r="AQ178" s="10">
        <f>3/24000000*OO[[#This Row],[99 (01JUL1985 06:00:00)-Water Temperature (C)]]*OO[[#This Row],[41]]</f>
        <v>7.6786513216875E-6</v>
      </c>
      <c r="AR178" s="10">
        <f>3/24000000*OO[[#This Row],[100 (01JUL1985 09:00:00)-Water Temperature (C)]]*OO[[#This Row],[42]]</f>
        <v>6.7963105170412501E-6</v>
      </c>
      <c r="AS178" s="10">
        <f>3/24000000*OO[[#This Row],[101 (01JUL1985 12:00:00)-Water Temperature (C)]]*OO[[#This Row],[43]]</f>
        <v>5.9387250775199993E-6</v>
      </c>
      <c r="AT178" s="10">
        <f>3/24000000*OO[[#This Row],[102 (01JUL1985 15:00:00)-Water Temperature (C)]]*OO[[#This Row],[44]]</f>
        <v>5.1188137603899993E-6</v>
      </c>
      <c r="AU178" s="10">
        <f>3/24000000*OO[[#This Row],[103 (01JUL1985 18:00:00)-Water Temperature (C)]]*OO[[#This Row],[45]]</f>
        <v>4.3983509316000001E-6</v>
      </c>
      <c r="AV178" s="10">
        <f>3/24000000*OO[[#This Row],[104 (01JUL1985 21:00:00)-Water Temperature (C)]]*OO[[#This Row],[46]]</f>
        <v>3.7975526632125E-6</v>
      </c>
      <c r="AW178" s="10">
        <f>3/24000000*OO[[#This Row],[105 (02JUL1985 00:00:00)-Water Temperature (C)]]*OO[[#This Row],[47]]</f>
        <v>3.2841405149299996E-6</v>
      </c>
      <c r="AX178" s="10">
        <f>3/24000000*OO[[#This Row],[106 (02JUL1985 03:00:00)-Water Temperature (C)]]*OO[[#This Row],[48]]</f>
        <v>2.8467624735531245E-6</v>
      </c>
      <c r="AY178" s="10">
        <f>3/24000000*OO[[#This Row],[107 (02JUL1985 06:00:00)-Water Temperature (C)]]*OO[[#This Row],[49]]</f>
        <v>2.3960189171054996E-6</v>
      </c>
      <c r="AZ178" s="10">
        <f>3/24000000*OO[[#This Row],[108 (02JUL1985 09:00:00)-Water Temperature (C)]]*OO[[#This Row],[50]]</f>
        <v>1.9433757439222496E-6</v>
      </c>
      <c r="BA178" s="10">
        <f>3/24000000*OO[[#This Row],[109 (02JUL1985 12:00:00)-Water Temperature (C)]]*OO[[#This Row],[51]]</f>
        <v>1.535433749135E-6</v>
      </c>
      <c r="BB178" s="10">
        <f>3/24000000*OO[[#This Row],[110 (02JUL1985 15:00:00)-Water Temperature (C)]]*OO[[#This Row],[52]]</f>
        <v>1.204626957534E-6</v>
      </c>
      <c r="BC178" s="10">
        <f>3/24000000*OO[[#This Row],[111 (02JUL1985 18:00:00)-Water Temperature (C)]]*OO[[#This Row],[53]]</f>
        <v>9.5854571685599989E-7</v>
      </c>
      <c r="BD178" s="10">
        <f>3/24000000*OO[[#This Row],[112 (02JUL1985 21:00:00)-Water Temperature (C)]]*OO[[#This Row],[54]]</f>
        <v>7.9500996475150007E-7</v>
      </c>
      <c r="BE178" s="10">
        <f>3/24000000*OO[[#This Row],[113 (03JUL1985 00:00:00)-Water Temperature (C)]]*OO[[#This Row],[55]]</f>
        <v>6.9229762019737495E-7</v>
      </c>
      <c r="BF178" s="10">
        <f>3/24000000*OO[[#This Row],[114 (03JUL1985 03:00:00)-Water Temperature (C)]]*OO[[#This Row],[56]]</f>
        <v>6.3332800625324992E-7</v>
      </c>
      <c r="BG178" s="10">
        <f>3/24000000*OO[[#This Row],[115 (03JUL1985 06:00:00)-Water Temperature (C)]]*OO[[#This Row],[57]]</f>
        <v>5.9488501827149998E-7</v>
      </c>
      <c r="BH178" s="10">
        <f>3/24000000*OO[[#This Row],[116 (03JUL1985 09:00:00)-Water Temperature (C)]]*OO[[#This Row],[58]]</f>
        <v>5.5714415408187495E-7</v>
      </c>
      <c r="BI178" s="10">
        <f>3/24000000*OO[[#This Row],[117 (03JUL1985 12:00:00)-Water Temperature (C)]]*OO[[#This Row],[59]]</f>
        <v>5.1987811950874993E-7</v>
      </c>
      <c r="BJ178" s="10">
        <f>3/24000000*OO[[#This Row],[118 (03JUL1985 15:00:00)-Water Temperature (C)]]*OO[[#This Row],[60]]</f>
        <v>4.7912587990937495E-7</v>
      </c>
      <c r="BK178" s="10">
        <f>3/24000000*OO[[#This Row],[119 (03JUL1985 18:00:00)-Water Temperature (C)]]*OO[[#This Row],[61]]</f>
        <v>4.3674387557824992E-7</v>
      </c>
      <c r="BL178" s="10">
        <f>3/24000000*OO[[#This Row],[120 (03JUL1985 21:00:00)-Water Temperature (C)]]*OO[[#This Row],[62]]</f>
        <v>4.0442177397624998E-7</v>
      </c>
      <c r="BM178" s="10">
        <f>3/24000000*OO[[#This Row],[121 (04JUL1985 00:00:00)-Water Temperature (C)]]*OO[[#This Row],[63]]</f>
        <v>3.8649729440925001E-7</v>
      </c>
      <c r="BN178" s="10">
        <f>3/24000000*OO[[#This Row],[122 (04JUL1985 03:00:00)-Water Temperature (C)]]*OO[[#This Row],[64]]</f>
        <v>3.8929703590574998E-7</v>
      </c>
      <c r="BO178" s="10">
        <f>3/24000000*OO[[#This Row],[123 (04JUL1985 06:00:00)-Water Temperature (C)]]*OO[[#This Row],[65]]</f>
        <v>3.9660055836999998E-7</v>
      </c>
      <c r="BP178" s="10">
        <f>3/24000000*OO[[#This Row],[124 (04JUL1985 09:00:00)-Water Temperature (C)]]*OO[[#This Row],[66]]</f>
        <v>3.9785720830012498E-7</v>
      </c>
      <c r="BQ178" s="10">
        <f>3/24000000*OO[[#This Row],[125 (04JUL1985 12:00:00)-Water Temperature (C)]]*OO[[#This Row],[67]]</f>
        <v>3.8529675106649998E-7</v>
      </c>
      <c r="BR178" s="10">
        <f>3/24000000*OO[[#This Row],[126 (04JUL1985 15:00:00)-Water Temperature (C)]]*OO[[#This Row],[68]]</f>
        <v>3.6285965882074998E-7</v>
      </c>
      <c r="BS178" s="10">
        <f>3/24000000*OO[[#This Row],[127 (04JUL1985 18:00:00)-Water Temperature (C)]]*OO[[#This Row],[69]]</f>
        <v>3.35153271933E-7</v>
      </c>
      <c r="BT178" s="10">
        <f>3/24000000*OO[[#This Row],[128 (04JUL1985 21:00:00)-Water Temperature (C)]]*OO[[#This Row],[70]]</f>
        <v>3.1103344981699998E-7</v>
      </c>
      <c r="BU178" s="10">
        <f>3/24000000*OO[[#This Row],[129 (05JUL1985 00:00:00)-Water Temperature (C)]]*OO[[#This Row],[71]]</f>
        <v>2.9429924380779996E-7</v>
      </c>
      <c r="BV178" s="10">
        <f>3/24000000*OO[[#This Row],[130 (05JUL1985 03:00:00)-Water Temperature (C)]]*OO[[#This Row],[72]]</f>
        <v>2.8879300311093746E-7</v>
      </c>
      <c r="BW178" s="10">
        <f>3/24000000*OO[[#This Row],[131 (05JUL1985 06:00:00)-Water Temperature (C)]]*OO[[#This Row],[73]]</f>
        <v>2.8466158305059998E-7</v>
      </c>
      <c r="BX178" s="10">
        <f>3/24000000*OO[[#This Row],[132 (05JUL1985 09:00:00)-Water Temperature (C)]]*OO[[#This Row],[74]]</f>
        <v>2.7772658404427503E-7</v>
      </c>
      <c r="BY178" s="10">
        <f>3/24000000*OO[[#This Row],[133 (05JUL1985 12:00:00)-Water Temperature (C)]]*OO[[#This Row],[75]]</f>
        <v>2.6700753083264995E-7</v>
      </c>
      <c r="BZ178" s="10">
        <f>3/24000000*OO[[#This Row],[134 (05JUL1985 15:00:00)-Water Temperature (C)]]*OO[[#This Row],[76]]</f>
        <v>2.5105282203104999E-7</v>
      </c>
      <c r="CA178" s="10">
        <f>3/24000000*OO[[#This Row],[135 (05JUL1985 18:00:00)-Water Temperature (C)]]*OO[[#This Row],[77]]</f>
        <v>2.3322258740235E-7</v>
      </c>
      <c r="CB178" s="10">
        <f>3/24000000*OO[[#This Row],[136 (05JUL1985 21:00:00)-Water Temperature (C)]]*OO[[#This Row],[78]]</f>
        <v>2.1795074450377498E-7</v>
      </c>
      <c r="CC178" s="10">
        <f>3/24000000*OO[[#This Row],[137 (06JUL1985 00:00:00)-Water Temperature (C)]]*OO[[#This Row],[79]]</f>
        <v>2.0599582317125E-7</v>
      </c>
      <c r="CD178" s="10">
        <f>3/24000000*OO[[#This Row],[138 (06JUL1985 03:00:00)-Water Temperature (C)]]*OO[[#This Row],[80]]</f>
        <v>2.013757125438E-7</v>
      </c>
      <c r="CE178" s="10">
        <f>3/24000000*OO[[#This Row],[139 (06JUL1985 06:00:00)-Water Temperature (C)]]*OO[[#This Row],[81]]</f>
        <v>1.9840495543402498E-7</v>
      </c>
      <c r="CF178" s="10">
        <f>3/24000000*OO[[#This Row],[140 (06JUL1985 09:00:00)-Water Temperature (C)]]*OO[[#This Row],[82]]</f>
        <v>1.9349886030288747E-7</v>
      </c>
      <c r="CG178" s="10">
        <f>3/24000000*OO[[#This Row],[141 (06JUL1985 12:00:00)-Water Temperature (C)]]*OO[[#This Row],[83]]</f>
        <v>1.8568147462458746E-7</v>
      </c>
      <c r="CH178" s="10">
        <f>3/24000000*OO[[#This Row],[142 (06JUL1985 15:00:00)-Water Temperature (C)]]*OO[[#This Row],[84]]</f>
        <v>1.7420683821901251E-7</v>
      </c>
      <c r="CI178" s="10">
        <f>3/24000000*OO[[#This Row],[143 (06JUL1985 18:00:00)-Water Temperature (C)]]*OO[[#This Row],[85]]</f>
        <v>1.6072043504929998E-7</v>
      </c>
      <c r="CJ178" s="10">
        <f>3/24000000*OO[[#This Row],[144 (06JUL1985 21:00:00)-Water Temperature (C)]]*OO[[#This Row],[86]]</f>
        <v>1.4917256718003749E-7</v>
      </c>
      <c r="CK178" s="10">
        <f>3/24000000*OO[[#This Row],[145 (07JUL1985 00:00:00)-Water Temperature (C)]]*OO[[#This Row],[87]]</f>
        <v>1.40891124698E-7</v>
      </c>
      <c r="CL178" s="10">
        <f>3/24000000*OO[[#This Row],[146 (07JUL1985 03:00:00)-Water Temperature (C)]]*OO[[#This Row],[88]]</f>
        <v>1.3889626693049998E-7</v>
      </c>
      <c r="CM178" s="10">
        <f>3/24000000*OO[[#This Row],[147 (07JUL1985 06:00:00)-Water Temperature (C)]]*OO[[#This Row],[89]]</f>
        <v>1.365376421955E-7</v>
      </c>
      <c r="CN178" s="10">
        <f>3/24000000*OO[[#This Row],[148 (07JUL1985 09:00:00)-Water Temperature (C)]]*OO[[#This Row],[90]]</f>
        <v>1.3104050318222502E-7</v>
      </c>
      <c r="CO178" s="10">
        <f>3/24000000*OO[[#This Row],[149 (07JUL1985 12:00:00)-Water Temperature (C)]]*OO[[#This Row],[91]]</f>
        <v>1.2362780658022497E-7</v>
      </c>
      <c r="CP178" s="10">
        <f>3/24000000*OO[[#This Row],[150 (07JUL1985 15:00:00)-Water Temperature (C)]]*OO[[#This Row],[92]]</f>
        <v>1.1613726823482499E-7</v>
      </c>
      <c r="CQ178" s="10">
        <f>3/24000000*OO[[#This Row],[151 (07JUL1985 18:00:00)-Water Temperature (C)]]*OO[[#This Row],[93]]</f>
        <v>1.085954088112E-7</v>
      </c>
      <c r="CR178" s="10">
        <f>3/24000000*OO[[#This Row],[152 (07JUL1985 21:00:00)-Water Temperature (C)]]*OO[[#This Row],[94]]</f>
        <v>1.023496324144125E-7</v>
      </c>
      <c r="CS178" s="10">
        <f>3/24000000*OO[[#This Row],[153 (08JUL1985 00:00:00)-Water Temperature (C)]]*OO[[#This Row],[95]]</f>
        <v>9.7730638015799984E-8</v>
      </c>
      <c r="CT178" s="10">
        <f>3/24000000*OO[[#This Row],[154 (08JUL1985 03:00:00)-Water Temperature (C)]]*OO[[#This Row],[96]]</f>
        <v>9.7245290077700001E-8</v>
      </c>
      <c r="CU178" s="10">
        <f>3/24000000*OO[[#This Row],[155 (08JUL1985 06:00:00)-Water Temperature (C)]]*OO[[#This Row],[97]]</f>
        <v>9.8179175121912494E-8</v>
      </c>
      <c r="CV178" s="10">
        <f>3/24000000*OO[[#This Row],[156 (08JUL1985 09:00:00)-Water Temperature (C)]]*OO[[#This Row],[98]]</f>
        <v>9.7463570399175004E-8</v>
      </c>
      <c r="CW178" s="10">
        <f>3/24000000*OO[[#This Row],[157 (08JUL1985 12:00:00)-Water Temperature (C)]]*OO[[#This Row],[99]]</f>
        <v>9.508723899299999E-8</v>
      </c>
    </row>
    <row r="179" spans="1:101" x14ac:dyDescent="0.35">
      <c r="A179" t="s">
        <v>185</v>
      </c>
      <c r="B179">
        <v>917.64919999999995</v>
      </c>
      <c r="C179" s="10">
        <f>3/24*OO[[#This Row],[59 (26JUN1985 06:00:00)-Water Temperature (C)]]*OO[[#This Row],[1]]/SUM(OO[1])</f>
        <v>0</v>
      </c>
      <c r="D179" s="10">
        <f>3/24*OO[[#This Row],[60 (26JUN1985 09:00:00)-Water Temperature (C)]]*OO[[#This Row],[2]]/SUM(OO[2])</f>
        <v>0</v>
      </c>
      <c r="E179" s="10">
        <f>3/24*OO[[#This Row],[61 (26JUN1985 12:00:00)-Water Temperature (C)]]*OO[[#This Row],[3]]/SUM(OO[3])</f>
        <v>0</v>
      </c>
      <c r="F179" s="10">
        <f>3/24*OO[[#This Row],[62 (26JUN1985 15:00:00)-Water Temperature (C)]]*OO[[#This Row],[4]]/SUM(OO[4])</f>
        <v>0</v>
      </c>
      <c r="G179" s="10">
        <f>3/24*OO[[#This Row],[63 (26JUN1985 18:00:00)-Water Temperature (C)]]*OO[[#This Row],[5]]/SUM(OO[5])</f>
        <v>0</v>
      </c>
      <c r="H179" s="10">
        <f>3/24*OO[[#This Row],[64 (26JUN1985 21:00:00)-Water Temperature (C)]]*OO[[#This Row],[6]]/SUM(OO[6])</f>
        <v>2.5774412139622791E-43</v>
      </c>
      <c r="I179" s="10">
        <f>3/24*OO[[#This Row],[65 (27JUN1985 00:00:00)-Water Temperature (C)]]*OO[[#This Row],[7]]/SUM(OO[7])</f>
        <v>7.1826733930147394E-32</v>
      </c>
      <c r="J179" s="10">
        <f>3/24*OO[[#This Row],[66 (27JUN1985 03:00:00)-Water Temperature (C)]]*OO[[#This Row],[8]]/SUM(OO[8])</f>
        <v>5.69697228342244E-20</v>
      </c>
      <c r="K179" s="10">
        <f>3/24*OO[[#This Row],[67 (27JUN1985 06:00:00)-Water Temperature (C)]]*OO[[#This Row],[9]]/SUM(OO[9])</f>
        <v>4.9984454192007476E-10</v>
      </c>
      <c r="L179" s="10">
        <f>3/24*OO[[#This Row],[68 (27JUN1985 09:00:00)-Water Temperature (C)]]*OO[[#This Row],[10]]/SUM(OO[10])</f>
        <v>2.2959142766005405E-6</v>
      </c>
      <c r="M179" s="10">
        <f>3/24*OO[[#This Row],[69 (27JUN1985 12:00:00)-Water Temperature (C)]]*OO[[#This Row],[11]]/SUM(OO[11])</f>
        <v>3.4258490619554823E-4</v>
      </c>
      <c r="N179" s="10">
        <f>3/24*OO[[#This Row],[70 (27JUN1985 15:00:00)-Water Temperature (C)]]*OO[[#This Row],[12]]/SUM(OO[12])</f>
        <v>7.2198864346029682E-3</v>
      </c>
      <c r="O179" s="10">
        <f>3/24*OO[[#This Row],[71 (27JUN1985 18:00:00)-Water Temperature (C)]]*OO[[#This Row],[13]]/SUM(OO[13])</f>
        <v>3.8496687440592287E-2</v>
      </c>
      <c r="P179" s="10">
        <f>3/24*OO[[#This Row],[72 (27JUN1985 21:00:00)-Water Temperature (C)]]*OO[[#This Row],[14]]/SUM(OO[14])</f>
        <v>7.2481339446193838E-2</v>
      </c>
      <c r="Q179" s="10">
        <f>3/24*OO[[#This Row],[73 (28JUN1985 00:00:00)-Water Temperature (C)]]*OO[[#This Row],[15]]/SUM(OO[15])</f>
        <v>6.1278709950486863E-2</v>
      </c>
      <c r="R179" s="10">
        <f>3/24*OO[[#This Row],[74 (28JUN1985 03:00:00)-Water Temperature (C)]]*OO[[#This Row],[16]]/SUM(OO[16])</f>
        <v>2.8093612408737565E-2</v>
      </c>
      <c r="S179" s="10">
        <f>3/24*OO[[#This Row],[75 (28JUN1985 06:00:00)-Water Temperature (C)]]*OO[[#This Row],[17]]/SUM(OO[17])</f>
        <v>7.8849923797852002E-3</v>
      </c>
      <c r="T179" s="10">
        <f>3/24*OO[[#This Row],[76 (28JUN1985 09:00:00)-Water Temperature (C)]]*OO[[#This Row],[18]]/SUM(OO[18])</f>
        <v>1.5667558013024491E-3</v>
      </c>
      <c r="U179" s="10">
        <f>3/24*OO[[#This Row],[77 (28JUN1985 12:00:00)-Water Temperature (C)]]*OO[[#This Row],[19]]/SUM(OO[19])</f>
        <v>2.769442429849239E-4</v>
      </c>
      <c r="V179" s="10">
        <f>3/24000000*OO[[#This Row],[78 (28JUN1985 15:00:00)-Water Temperature (C)]]*OO[[#This Row],[20]]</f>
        <v>7.9860083527875003E-5</v>
      </c>
      <c r="W179" s="10">
        <f>3/24000000*OO[[#This Row],[79 (28JUN1985 18:00:00)-Water Temperature (C)]]*OO[[#This Row],[21]]</f>
        <v>5.5027719150299993E-5</v>
      </c>
      <c r="X179" s="10">
        <f>3/24000000*OO[[#This Row],[80 (28JUN1985 21:00:00)-Water Temperature (C)]]*OO[[#This Row],[22]]</f>
        <v>5.3699883409399996E-5</v>
      </c>
      <c r="Y179" s="10">
        <f>3/24000000*OO[[#This Row],[81 (29JUN1985 00:00:00)-Water Temperature (C)]]*OO[[#This Row],[23]]</f>
        <v>5.4247741235999999E-5</v>
      </c>
      <c r="Z179" s="10">
        <f>3/24000000*OO[[#This Row],[82 (29JUN1985 03:00:00)-Water Temperature (C)]]*OO[[#This Row],[24]]</f>
        <v>5.3463284095524998E-5</v>
      </c>
      <c r="AA179" s="10">
        <f>3/24000000*OO[[#This Row],[83 (29JUN1985 06:00:00)-Water Temperature (C)]]*OO[[#This Row],[25]]</f>
        <v>4.9277914625662502E-5</v>
      </c>
      <c r="AB179" s="10">
        <f>3/24000000*OO[[#This Row],[84 (29JUN1985 09:00:00)-Water Temperature (C)]]*OO[[#This Row],[26]]</f>
        <v>4.4928940165462498E-5</v>
      </c>
      <c r="AC179" s="10">
        <f>3/24000000*OO[[#This Row],[85 (29JUN1985 12:00:00)-Water Temperature (C)]]*OO[[#This Row],[27]]</f>
        <v>4.039518080039999E-5</v>
      </c>
      <c r="AD179" s="10">
        <f>3/24000000*OO[[#This Row],[86 (29JUN1985 15:00:00)-Water Temperature (C)]]*OO[[#This Row],[28]]</f>
        <v>3.5750870208674998E-5</v>
      </c>
      <c r="AE179" s="10">
        <f>3/24000000*OO[[#This Row],[88 (29JUN1985 21:00:00)-Water Temperature (C)]]*OO[[#This Row],[30]]</f>
        <v>2.7634528776967498E-5</v>
      </c>
      <c r="AF179" s="10">
        <f>3/24000000*OO[[#This Row],[88 (29JUN1985 21:00:00)-Water Temperature (C)]]*OO[[#This Row],[30]]</f>
        <v>2.7634528776967498E-5</v>
      </c>
      <c r="AG179" s="10">
        <f>3/24000000*OO[[#This Row],[89 (30JUN1985 00:00:00)-Water Temperature (C)]]*OO[[#This Row],[31]]</f>
        <v>2.4816430671222501E-5</v>
      </c>
      <c r="AH179" s="10">
        <f>3/24000000*OO[[#This Row],[90 (30JUN1985 03:00:00)-Water Temperature (C)]]*OO[[#This Row],[32]]</f>
        <v>2.3050426721564996E-5</v>
      </c>
      <c r="AI179" s="10">
        <f>3/24000000*OO[[#This Row],[91 (30JUN1985 06:00:00)-Water Temperature (C)]]*OO[[#This Row],[33]]</f>
        <v>2.135911573104375E-5</v>
      </c>
      <c r="AJ179" s="10">
        <f>3/24000000*OO[[#This Row],[92 (30JUN1985 09:00:00)-Water Temperature (C)]]*OO[[#This Row],[34]]</f>
        <v>1.9588885605177499E-5</v>
      </c>
      <c r="AK179" s="10">
        <f>3/24000000*OO[[#This Row],[93 (30JUN1985 12:00:00)-Water Temperature (C)]]*OO[[#This Row],[35]]</f>
        <v>1.7739044290574999E-5</v>
      </c>
      <c r="AL179" s="10">
        <f>3/24000000*OO[[#This Row],[94 (30JUN1985 15:00:00)-Water Temperature (C)]]*OO[[#This Row],[36]]</f>
        <v>1.5608074053459999E-5</v>
      </c>
      <c r="AM179" s="10">
        <f>3/24000000*OO[[#This Row],[95 (30JUN1985 18:00:00)-Water Temperature (C)]]*OO[[#This Row],[37]]</f>
        <v>1.3523477557922498E-5</v>
      </c>
      <c r="AN179" s="10">
        <f>3/24000000*OO[[#This Row],[96 (30JUN1985 21:00:00)-Water Temperature (C)]]*OO[[#This Row],[38]]</f>
        <v>1.18792276827325E-5</v>
      </c>
      <c r="AO179" s="10">
        <f>3/24000000*OO[[#This Row],[97 (01JUL1985 00:00:00)-Water Temperature (C)]]*OO[[#This Row],[39]]</f>
        <v>1.0584858908002498E-5</v>
      </c>
      <c r="AP179" s="10">
        <f>3/24000000*OO[[#This Row],[98 (01JUL1985 03:00:00)-Water Temperature (C)]]*OO[[#This Row],[40]]</f>
        <v>9.6663032088624996E-6</v>
      </c>
      <c r="AQ179" s="10">
        <f>3/24000000*OO[[#This Row],[99 (01JUL1985 06:00:00)-Water Temperature (C)]]*OO[[#This Row],[41]]</f>
        <v>8.7575962561312501E-6</v>
      </c>
      <c r="AR179" s="10">
        <f>3/24000000*OO[[#This Row],[100 (01JUL1985 09:00:00)-Water Temperature (C)]]*OO[[#This Row],[42]]</f>
        <v>7.7577257482499985E-6</v>
      </c>
      <c r="AS179" s="10">
        <f>3/24000000*OO[[#This Row],[101 (01JUL1985 12:00:00)-Water Temperature (C)]]*OO[[#This Row],[43]]</f>
        <v>6.7806467613649997E-6</v>
      </c>
      <c r="AT179" s="10">
        <f>3/24000000*OO[[#This Row],[102 (01JUL1985 15:00:00)-Water Temperature (C)]]*OO[[#This Row],[44]]</f>
        <v>5.8439937917812501E-6</v>
      </c>
      <c r="AU179" s="10">
        <f>3/24000000*OO[[#This Row],[103 (01JUL1985 18:00:00)-Water Temperature (C)]]*OO[[#This Row],[45]]</f>
        <v>5.0170239527725E-6</v>
      </c>
      <c r="AV179" s="10">
        <f>3/24000000*OO[[#This Row],[104 (01JUL1985 21:00:00)-Water Temperature (C)]]*OO[[#This Row],[46]]</f>
        <v>4.3302785954512494E-6</v>
      </c>
      <c r="AW179" s="10">
        <f>3/24000000*OO[[#This Row],[105 (02JUL1985 00:00:00)-Water Temperature (C)]]*OO[[#This Row],[47]]</f>
        <v>3.7479981323974994E-6</v>
      </c>
      <c r="AX179" s="10">
        <f>3/24000000*OO[[#This Row],[106 (02JUL1985 03:00:00)-Water Temperature (C)]]*OO[[#This Row],[48]]</f>
        <v>3.2578777735312497E-6</v>
      </c>
      <c r="AY179" s="10">
        <f>3/24000000*OO[[#This Row],[107 (02JUL1985 06:00:00)-Water Temperature (C)]]*OO[[#This Row],[49]]</f>
        <v>2.7523644307342497E-6</v>
      </c>
      <c r="AZ179" s="10">
        <f>3/24000000*OO[[#This Row],[108 (02JUL1985 09:00:00)-Water Temperature (C)]]*OO[[#This Row],[50]]</f>
        <v>2.2394879553487501E-6</v>
      </c>
      <c r="BA179" s="10">
        <f>3/24000000*OO[[#This Row],[109 (02JUL1985 12:00:00)-Water Temperature (C)]]*OO[[#This Row],[51]]</f>
        <v>1.7702361162786249E-6</v>
      </c>
      <c r="BB179" s="10">
        <f>3/24000000*OO[[#This Row],[110 (02JUL1985 15:00:00)-Water Temperature (C)]]*OO[[#This Row],[52]]</f>
        <v>1.38689936391225E-6</v>
      </c>
      <c r="BC179" s="10">
        <f>3/24000000*OO[[#This Row],[111 (02JUL1985 18:00:00)-Water Temperature (C)]]*OO[[#This Row],[53]]</f>
        <v>1.0983648902674998E-6</v>
      </c>
      <c r="BD179" s="10">
        <f>3/24000000*OO[[#This Row],[112 (02JUL1985 21:00:00)-Water Temperature (C)]]*OO[[#This Row],[54]]</f>
        <v>9.0719107979E-7</v>
      </c>
      <c r="BE179" s="10">
        <f>3/24000000*OO[[#This Row],[113 (03JUL1985 00:00:00)-Water Temperature (C)]]*OO[[#This Row],[55]]</f>
        <v>7.868974597810002E-7</v>
      </c>
      <c r="BF179" s="10">
        <f>3/24000000*OO[[#This Row],[114 (03JUL1985 03:00:00)-Water Temperature (C)]]*OO[[#This Row],[56]]</f>
        <v>7.1811574524449998E-7</v>
      </c>
      <c r="BG179" s="10">
        <f>3/24000000*OO[[#This Row],[115 (03JUL1985 06:00:00)-Water Temperature (C)]]*OO[[#This Row],[57]]</f>
        <v>6.7405843161874996E-7</v>
      </c>
      <c r="BH179" s="10">
        <f>3/24000000*OO[[#This Row],[116 (03JUL1985 09:00:00)-Water Temperature (C)]]*OO[[#This Row],[58]]</f>
        <v>6.3153944617899993E-7</v>
      </c>
      <c r="BI179" s="10">
        <f>3/24000000*OO[[#This Row],[117 (03JUL1985 12:00:00)-Water Temperature (C)]]*OO[[#This Row],[59]]</f>
        <v>5.8926461947499998E-7</v>
      </c>
      <c r="BJ179" s="10">
        <f>3/24000000*OO[[#This Row],[118 (03JUL1985 15:00:00)-Water Temperature (C)]]*OO[[#This Row],[60]]</f>
        <v>5.4290268422174996E-7</v>
      </c>
      <c r="BK179" s="10">
        <f>3/24000000*OO[[#This Row],[119 (03JUL1985 18:00:00)-Water Temperature (C)]]*OO[[#This Row],[61]]</f>
        <v>4.9450579113675001E-7</v>
      </c>
      <c r="BL179" s="10">
        <f>3/24000000*OO[[#This Row],[120 (03JUL1985 21:00:00)-Water Temperature (C)]]*OO[[#This Row],[62]]</f>
        <v>4.5691938318974997E-7</v>
      </c>
      <c r="BM179" s="10">
        <f>3/24000000*OO[[#This Row],[121 (04JUL1985 00:00:00)-Water Temperature (C)]]*OO[[#This Row],[63]]</f>
        <v>4.3583733305449998E-7</v>
      </c>
      <c r="BN179" s="10">
        <f>3/24000000*OO[[#This Row],[122 (04JUL1985 03:00:00)-Water Temperature (C)]]*OO[[#This Row],[64]]</f>
        <v>4.3830070938899991E-7</v>
      </c>
      <c r="BO179" s="10">
        <f>3/24000000*OO[[#This Row],[123 (04JUL1985 06:00:00)-Water Temperature (C)]]*OO[[#This Row],[65]]</f>
        <v>4.4658779350499995E-7</v>
      </c>
      <c r="BP179" s="10">
        <f>3/24000000*OO[[#This Row],[124 (04JUL1985 09:00:00)-Water Temperature (C)]]*OO[[#This Row],[66]]</f>
        <v>4.4876045105500002E-7</v>
      </c>
      <c r="BQ179" s="10">
        <f>3/24000000*OO[[#This Row],[125 (04JUL1985 12:00:00)-Water Temperature (C)]]*OO[[#This Row],[67]]</f>
        <v>4.3523945666024996E-7</v>
      </c>
      <c r="BR179" s="10">
        <f>3/24000000*OO[[#This Row],[126 (04JUL1985 15:00:00)-Water Temperature (C)]]*OO[[#This Row],[68]]</f>
        <v>4.1034704593575001E-7</v>
      </c>
      <c r="BS179" s="10">
        <f>3/24000000*OO[[#This Row],[127 (04JUL1985 18:00:00)-Water Temperature (C)]]*OO[[#This Row],[69]]</f>
        <v>3.79123482294E-7</v>
      </c>
      <c r="BT179" s="10">
        <f>3/24000000*OO[[#This Row],[128 (04JUL1985 21:00:00)-Water Temperature (C)]]*OO[[#This Row],[70]]</f>
        <v>3.5159779354199996E-7</v>
      </c>
      <c r="BU179" s="10">
        <f>3/24000000*OO[[#This Row],[129 (05JUL1985 00:00:00)-Water Temperature (C)]]*OO[[#This Row],[71]]</f>
        <v>3.3213313001000004E-7</v>
      </c>
      <c r="BV179" s="10">
        <f>3/24000000*OO[[#This Row],[130 (05JUL1985 03:00:00)-Water Temperature (C)]]*OO[[#This Row],[72]]</f>
        <v>3.2572380349574997E-7</v>
      </c>
      <c r="BW179" s="10">
        <f>3/24000000*OO[[#This Row],[131 (05JUL1985 06:00:00)-Water Temperature (C)]]*OO[[#This Row],[73]]</f>
        <v>3.2106162032999995E-7</v>
      </c>
      <c r="BX179" s="10">
        <f>3/24000000*OO[[#This Row],[132 (05JUL1985 09:00:00)-Water Temperature (C)]]*OO[[#This Row],[74]]</f>
        <v>3.1373189644319997E-7</v>
      </c>
      <c r="BY179" s="10">
        <f>3/24000000*OO[[#This Row],[133 (05JUL1985 12:00:00)-Water Temperature (C)]]*OO[[#This Row],[75]]</f>
        <v>3.0176140692543748E-7</v>
      </c>
      <c r="BZ179" s="10">
        <f>3/24000000*OO[[#This Row],[134 (05JUL1985 15:00:00)-Water Temperature (C)]]*OO[[#This Row],[76]]</f>
        <v>2.8383159012910002E-7</v>
      </c>
      <c r="CA179" s="10">
        <f>3/24000000*OO[[#This Row],[135 (05JUL1985 18:00:00)-Water Temperature (C)]]*OO[[#This Row],[77]]</f>
        <v>2.6358654638227498E-7</v>
      </c>
      <c r="CB179" s="10">
        <f>3/24000000*OO[[#This Row],[136 (05JUL1985 21:00:00)-Water Temperature (C)]]*OO[[#This Row],[78]]</f>
        <v>2.461912973176625E-7</v>
      </c>
      <c r="CC179" s="10">
        <f>3/24000000*OO[[#This Row],[137 (06JUL1985 00:00:00)-Water Temperature (C)]]*OO[[#This Row],[79]]</f>
        <v>2.3254694992682498E-7</v>
      </c>
      <c r="CD179" s="10">
        <f>3/24000000*OO[[#This Row],[138 (06JUL1985 03:00:00)-Water Temperature (C)]]*OO[[#This Row],[80]]</f>
        <v>2.2717742330840003E-7</v>
      </c>
      <c r="CE179" s="10">
        <f>3/24000000*OO[[#This Row],[139 (06JUL1985 06:00:00)-Water Temperature (C)]]*OO[[#This Row],[81]]</f>
        <v>2.2389723192437497E-7</v>
      </c>
      <c r="CF179" s="10">
        <f>3/24000000*OO[[#This Row],[140 (06JUL1985 09:00:00)-Water Temperature (C)]]*OO[[#This Row],[82]]</f>
        <v>2.1858379927775E-7</v>
      </c>
      <c r="CG179" s="10">
        <f>3/24000000*OO[[#This Row],[141 (06JUL1985 12:00:00)-Water Temperature (C)]]*OO[[#This Row],[83]]</f>
        <v>2.0992155456804998E-7</v>
      </c>
      <c r="CH179" s="10">
        <f>3/24000000*OO[[#This Row],[142 (06JUL1985 15:00:00)-Water Temperature (C)]]*OO[[#This Row],[84]]</f>
        <v>1.9702668721577498E-7</v>
      </c>
      <c r="CI179" s="10">
        <f>3/24000000*OO[[#This Row],[143 (06JUL1985 18:00:00)-Water Temperature (C)]]*OO[[#This Row],[85]]</f>
        <v>1.81722272068925E-7</v>
      </c>
      <c r="CJ179" s="10">
        <f>3/24000000*OO[[#This Row],[144 (06JUL1985 21:00:00)-Water Temperature (C)]]*OO[[#This Row],[86]]</f>
        <v>1.6849032494677497E-7</v>
      </c>
      <c r="CK179" s="10">
        <f>3/24000000*OO[[#This Row],[145 (07JUL1985 00:00:00)-Water Temperature (C)]]*OO[[#This Row],[87]]</f>
        <v>1.5893269576431252E-7</v>
      </c>
      <c r="CL179" s="10">
        <f>3/24000000*OO[[#This Row],[146 (07JUL1985 03:00:00)-Water Temperature (C)]]*OO[[#This Row],[88]]</f>
        <v>1.5649984019115001E-7</v>
      </c>
      <c r="CM179" s="10">
        <f>3/24000000*OO[[#This Row],[147 (07JUL1985 06:00:00)-Water Temperature (C)]]*OO[[#This Row],[89]]</f>
        <v>1.5392910585789997E-7</v>
      </c>
      <c r="CN179" s="10">
        <f>3/24000000*OO[[#This Row],[148 (07JUL1985 09:00:00)-Water Temperature (C)]]*OO[[#This Row],[90]]</f>
        <v>1.4792654326249999E-7</v>
      </c>
      <c r="CO179" s="10">
        <f>3/24000000*OO[[#This Row],[149 (07JUL1985 12:00:00)-Water Temperature (C)]]*OO[[#This Row],[91]]</f>
        <v>1.396698030168E-7</v>
      </c>
      <c r="CP179" s="10">
        <f>3/24000000*OO[[#This Row],[150 (07JUL1985 15:00:00)-Water Temperature (C)]]*OO[[#This Row],[92]]</f>
        <v>1.3128955123859999E-7</v>
      </c>
      <c r="CQ179" s="10">
        <f>3/24000000*OO[[#This Row],[151 (07JUL1985 18:00:00)-Water Temperature (C)]]*OO[[#This Row],[93]]</f>
        <v>1.2266414303806249E-7</v>
      </c>
      <c r="CR179" s="10">
        <f>3/24000000*OO[[#This Row],[152 (07JUL1985 21:00:00)-Water Temperature (C)]]*OO[[#This Row],[94]]</f>
        <v>1.1550288640027501E-7</v>
      </c>
      <c r="CS179" s="10">
        <f>3/24000000*OO[[#This Row],[153 (08JUL1985 00:00:00)-Water Temperature (C)]]*OO[[#This Row],[95]]</f>
        <v>1.101903721303E-7</v>
      </c>
      <c r="CT179" s="10">
        <f>3/24000000*OO[[#This Row],[154 (08JUL1985 03:00:00)-Water Temperature (C)]]*OO[[#This Row],[96]]</f>
        <v>1.095635560775875E-7</v>
      </c>
      <c r="CU179" s="10">
        <f>3/24000000*OO[[#This Row],[155 (08JUL1985 06:00:00)-Water Temperature (C)]]*OO[[#This Row],[97]]</f>
        <v>1.1064799932330002E-7</v>
      </c>
      <c r="CV179" s="10">
        <f>3/24000000*OO[[#This Row],[156 (08JUL1985 09:00:00)-Water Temperature (C)]]*OO[[#This Row],[98]]</f>
        <v>1.0993206379739998E-7</v>
      </c>
      <c r="CW179" s="10">
        <f>3/24000000*OO[[#This Row],[157 (08JUL1985 12:00:00)-Water Temperature (C)]]*OO[[#This Row],[99]]</f>
        <v>1.073261702949E-7</v>
      </c>
    </row>
    <row r="180" spans="1:101" x14ac:dyDescent="0.35">
      <c r="A180" t="s">
        <v>186</v>
      </c>
      <c r="B180">
        <v>940.80179999999996</v>
      </c>
      <c r="C180" s="10">
        <f>3/24*OO[[#This Row],[59 (26JUN1985 06:00:00)-Water Temperature (C)]]*OO[[#This Row],[1]]/SUM(OO[1])</f>
        <v>0</v>
      </c>
      <c r="D180" s="10">
        <f>3/24*OO[[#This Row],[60 (26JUN1985 09:00:00)-Water Temperature (C)]]*OO[[#This Row],[2]]/SUM(OO[2])</f>
        <v>0</v>
      </c>
      <c r="E180" s="10">
        <f>3/24*OO[[#This Row],[61 (26JUN1985 12:00:00)-Water Temperature (C)]]*OO[[#This Row],[3]]/SUM(OO[3])</f>
        <v>0</v>
      </c>
      <c r="F180" s="10">
        <f>3/24*OO[[#This Row],[62 (26JUN1985 15:00:00)-Water Temperature (C)]]*OO[[#This Row],[4]]/SUM(OO[4])</f>
        <v>0</v>
      </c>
      <c r="G180" s="10">
        <f>3/24*OO[[#This Row],[63 (26JUN1985 18:00:00)-Water Temperature (C)]]*OO[[#This Row],[5]]/SUM(OO[5])</f>
        <v>0</v>
      </c>
      <c r="H180" s="10">
        <f>3/24*OO[[#This Row],[64 (26JUN1985 21:00:00)-Water Temperature (C)]]*OO[[#This Row],[6]]/SUM(OO[6])</f>
        <v>4.5645608824419493E-44</v>
      </c>
      <c r="I180" s="10">
        <f>3/24*OO[[#This Row],[65 (27JUN1985 00:00:00)-Water Temperature (C)]]*OO[[#This Row],[7]]/SUM(OO[7])</f>
        <v>1.2906345785413801E-32</v>
      </c>
      <c r="J180" s="10">
        <f>3/24*OO[[#This Row],[66 (27JUN1985 03:00:00)-Water Temperature (C)]]*OO[[#This Row],[8]]/SUM(OO[8])</f>
        <v>1.0189079583614475E-20</v>
      </c>
      <c r="K180" s="10">
        <f>3/24*OO[[#This Row],[67 (27JUN1985 06:00:00)-Water Temperature (C)]]*OO[[#This Row],[9]]/SUM(OO[9])</f>
        <v>2.4577257291720426E-10</v>
      </c>
      <c r="L180" s="10">
        <f>3/24*OO[[#This Row],[68 (27JUN1985 09:00:00)-Water Temperature (C)]]*OO[[#This Row],[10]]/SUM(OO[10])</f>
        <v>1.6041760089220725E-6</v>
      </c>
      <c r="M180" s="10">
        <f>3/24*OO[[#This Row],[69 (27JUN1985 12:00:00)-Water Temperature (C)]]*OO[[#This Row],[11]]/SUM(OO[11])</f>
        <v>2.8122960822473785E-4</v>
      </c>
      <c r="N180" s="10">
        <f>3/24*OO[[#This Row],[70 (27JUN1985 15:00:00)-Water Temperature (C)]]*OO[[#This Row],[12]]/SUM(OO[12])</f>
        <v>6.6411628399321802E-3</v>
      </c>
      <c r="O180" s="10">
        <f>3/24*OO[[#This Row],[71 (27JUN1985 18:00:00)-Water Temperature (C)]]*OO[[#This Row],[13]]/SUM(OO[13])</f>
        <v>3.870712204010384E-2</v>
      </c>
      <c r="P180" s="10">
        <f>3/24*OO[[#This Row],[72 (27JUN1985 21:00:00)-Water Temperature (C)]]*OO[[#This Row],[14]]/SUM(OO[14])</f>
        <v>7.8303639852378593E-2</v>
      </c>
      <c r="Q180" s="10">
        <f>3/24*OO[[#This Row],[73 (28JUN1985 00:00:00)-Water Temperature (C)]]*OO[[#This Row],[15]]/SUM(OO[15])</f>
        <v>7.0234953725211088E-2</v>
      </c>
      <c r="R180" s="10">
        <f>3/24*OO[[#This Row],[74 (28JUN1985 03:00:00)-Water Temperature (C)]]*OO[[#This Row],[16]]/SUM(OO[16])</f>
        <v>3.3790382255456615E-2</v>
      </c>
      <c r="S180" s="10">
        <f>3/24*OO[[#This Row],[75 (28JUN1985 06:00:00)-Water Temperature (C)]]*OO[[#This Row],[17]]/SUM(OO[17])</f>
        <v>9.8405639160856016E-3</v>
      </c>
      <c r="T180" s="10">
        <f>3/24*OO[[#This Row],[76 (28JUN1985 09:00:00)-Water Temperature (C)]]*OO[[#This Row],[18]]/SUM(OO[18])</f>
        <v>2.0043660497255939E-3</v>
      </c>
      <c r="U180" s="10">
        <f>3/24*OO[[#This Row],[77 (28JUN1985 12:00:00)-Water Temperature (C)]]*OO[[#This Row],[19]]/SUM(OO[19])</f>
        <v>3.5183405197234617E-4</v>
      </c>
      <c r="V180" s="10">
        <f>3/24000000*OO[[#This Row],[78 (28JUN1985 15:00:00)-Water Temperature (C)]]*OO[[#This Row],[20]]</f>
        <v>9.4074080058749988E-5</v>
      </c>
      <c r="W180" s="10">
        <f>3/24000000*OO[[#This Row],[79 (28JUN1985 18:00:00)-Water Temperature (C)]]*OO[[#This Row],[21]]</f>
        <v>6.0965206924275E-5</v>
      </c>
      <c r="X180" s="10">
        <f>3/24000000*OO[[#This Row],[80 (28JUN1985 21:00:00)-Water Temperature (C)]]*OO[[#This Row],[22]]</f>
        <v>5.8706931508549993E-5</v>
      </c>
      <c r="Y180" s="10">
        <f>3/24000000*OO[[#This Row],[81 (29JUN1985 00:00:00)-Water Temperature (C)]]*OO[[#This Row],[23]]</f>
        <v>5.9341395819187498E-5</v>
      </c>
      <c r="Z180" s="10">
        <f>3/24000000*OO[[#This Row],[82 (29JUN1985 03:00:00)-Water Temperature (C)]]*OO[[#This Row],[24]]</f>
        <v>5.8629932554587497E-5</v>
      </c>
      <c r="AA180" s="10">
        <f>3/24000000*OO[[#This Row],[83 (29JUN1985 06:00:00)-Water Temperature (C)]]*OO[[#This Row],[25]]</f>
        <v>5.4127968390875002E-5</v>
      </c>
      <c r="AB180" s="10">
        <f>3/24000000*OO[[#This Row],[84 (29JUN1985 09:00:00)-Water Temperature (C)]]*OO[[#This Row],[26]]</f>
        <v>4.9350980423249998E-5</v>
      </c>
      <c r="AC180" s="10">
        <f>3/24000000*OO[[#This Row],[85 (29JUN1985 12:00:00)-Water Temperature (C)]]*OO[[#This Row],[27]]</f>
        <v>4.42975602218E-5</v>
      </c>
      <c r="AD180" s="10">
        <f>3/24000000*OO[[#This Row],[86 (29JUN1985 15:00:00)-Water Temperature (C)]]*OO[[#This Row],[28]]</f>
        <v>3.9125791640399998E-5</v>
      </c>
      <c r="AE180" s="10">
        <f>3/24000000*OO[[#This Row],[88 (29JUN1985 21:00:00)-Water Temperature (C)]]*OO[[#This Row],[30]]</f>
        <v>3.0082535277124997E-5</v>
      </c>
      <c r="AF180" s="10">
        <f>3/24000000*OO[[#This Row],[88 (29JUN1985 21:00:00)-Water Temperature (C)]]*OO[[#This Row],[30]]</f>
        <v>3.0082535277124997E-5</v>
      </c>
      <c r="AG180" s="10">
        <f>3/24000000*OO[[#This Row],[89 (30JUN1985 00:00:00)-Water Temperature (C)]]*OO[[#This Row],[31]]</f>
        <v>2.6936835114214998E-5</v>
      </c>
      <c r="AH180" s="10">
        <f>3/24000000*OO[[#This Row],[90 (30JUN1985 03:00:00)-Water Temperature (C)]]*OO[[#This Row],[32]]</f>
        <v>2.4965316635840003E-5</v>
      </c>
      <c r="AI180" s="10">
        <f>3/24000000*OO[[#This Row],[91 (30JUN1985 06:00:00)-Water Temperature (C)]]*OO[[#This Row],[33]]</f>
        <v>2.3084648960215001E-5</v>
      </c>
      <c r="AJ180" s="10">
        <f>3/24000000*OO[[#This Row],[92 (30JUN1985 09:00:00)-Water Temperature (C)]]*OO[[#This Row],[34]]</f>
        <v>2.1119076303760001E-5</v>
      </c>
      <c r="AK180" s="10">
        <f>3/24000000*OO[[#This Row],[93 (30JUN1985 12:00:00)-Water Temperature (C)]]*OO[[#This Row],[35]]</f>
        <v>1.9081036680626251E-5</v>
      </c>
      <c r="AL180" s="10">
        <f>3/24000000*OO[[#This Row],[94 (30JUN1985 15:00:00)-Water Temperature (C)]]*OO[[#This Row],[36]]</f>
        <v>1.6737515472581251E-5</v>
      </c>
      <c r="AM180" s="10">
        <f>3/24000000*OO[[#This Row],[95 (30JUN1985 18:00:00)-Water Temperature (C)]]*OO[[#This Row],[37]]</f>
        <v>1.445078245785E-5</v>
      </c>
      <c r="AN180" s="10">
        <f>3/24000000*OO[[#This Row],[96 (30JUN1985 21:00:00)-Water Temperature (C)]]*OO[[#This Row],[38]]</f>
        <v>1.263846935874375E-5</v>
      </c>
      <c r="AO180" s="10">
        <f>3/24000000*OO[[#This Row],[97 (01JUL1985 00:00:00)-Water Temperature (C)]]*OO[[#This Row],[39]]</f>
        <v>1.121038384793E-5</v>
      </c>
      <c r="AP180" s="10">
        <f>3/24000000*OO[[#This Row],[98 (01JUL1985 03:00:00)-Water Temperature (C)]]*OO[[#This Row],[40]]</f>
        <v>1.0203319363162499E-5</v>
      </c>
      <c r="AQ180" s="10">
        <f>3/24000000*OO[[#This Row],[99 (01JUL1985 06:00:00)-Water Temperature (C)]]*OO[[#This Row],[41]]</f>
        <v>9.2169913980225001E-6</v>
      </c>
      <c r="AR180" s="10">
        <f>3/24000000*OO[[#This Row],[100 (01JUL1985 09:00:00)-Water Temperature (C)]]*OO[[#This Row],[42]]</f>
        <v>8.1556936657900004E-6</v>
      </c>
      <c r="AS180" s="10">
        <f>3/24000000*OO[[#This Row],[101 (01JUL1985 12:00:00)-Water Temperature (C)]]*OO[[#This Row],[43]]</f>
        <v>7.1209940560000006E-6</v>
      </c>
      <c r="AT180" s="10">
        <f>3/24000000*OO[[#This Row],[102 (01JUL1985 15:00:00)-Water Temperature (C)]]*OO[[#This Row],[44]]</f>
        <v>6.1304778458100007E-6</v>
      </c>
      <c r="AU180" s="10">
        <f>3/24000000*OO[[#This Row],[103 (01JUL1985 18:00:00)-Water Temperature (C)]]*OO[[#This Row],[45]]</f>
        <v>5.2538821335649999E-6</v>
      </c>
      <c r="AV180" s="10">
        <f>3/24000000*OO[[#This Row],[104 (01JUL1985 21:00:00)-Water Temperature (C)]]*OO[[#This Row],[46]]</f>
        <v>4.5293313623249998E-6</v>
      </c>
      <c r="AW180" s="10">
        <f>3/24000000*OO[[#This Row],[105 (02JUL1985 00:00:00)-Water Temperature (C)]]*OO[[#This Row],[47]]</f>
        <v>3.9216588417825002E-6</v>
      </c>
      <c r="AX180" s="10">
        <f>3/24000000*OO[[#This Row],[106 (02JUL1985 03:00:00)-Water Temperature (C)]]*OO[[#This Row],[48]]</f>
        <v>3.4165951941E-6</v>
      </c>
      <c r="AY180" s="10">
        <f>3/24000000*OO[[#This Row],[107 (02JUL1985 06:00:00)-Water Temperature (C)]]*OO[[#This Row],[49]]</f>
        <v>2.8965963707429996E-6</v>
      </c>
      <c r="AZ180" s="10">
        <f>3/24000000*OO[[#This Row],[108 (02JUL1985 09:00:00)-Water Temperature (C)]]*OO[[#This Row],[50]]</f>
        <v>2.3636916819325E-6</v>
      </c>
      <c r="BA180" s="10">
        <f>3/24000000*OO[[#This Row],[109 (02JUL1985 12:00:00)-Water Temperature (C)]]*OO[[#This Row],[51]]</f>
        <v>1.8690642710167502E-6</v>
      </c>
      <c r="BB180" s="10">
        <f>3/24000000*OO[[#This Row],[110 (02JUL1985 15:00:00)-Water Temperature (C)]]*OO[[#This Row],[52]]</f>
        <v>1.4616579696699999E-6</v>
      </c>
      <c r="BC180" s="10">
        <f>3/24000000*OO[[#This Row],[111 (02JUL1985 18:00:00)-Water Temperature (C)]]*OO[[#This Row],[53]]</f>
        <v>1.152076577642375E-6</v>
      </c>
      <c r="BD180" s="10">
        <f>3/24000000*OO[[#This Row],[112 (02JUL1985 21:00:00)-Water Temperature (C)]]*OO[[#This Row],[54]]</f>
        <v>9.4748301240337512E-7</v>
      </c>
      <c r="BE180" s="10">
        <f>3/24000000*OO[[#This Row],[113 (03JUL1985 00:00:00)-Water Temperature (C)]]*OO[[#This Row],[55]]</f>
        <v>8.1859620768249986E-7</v>
      </c>
      <c r="BF180" s="10">
        <f>3/24000000*OO[[#This Row],[114 (03JUL1985 03:00:00)-Water Temperature (C)]]*OO[[#This Row],[56]]</f>
        <v>7.4527366768749997E-7</v>
      </c>
      <c r="BG180" s="10">
        <f>3/24000000*OO[[#This Row],[115 (03JUL1985 06:00:00)-Water Temperature (C)]]*OO[[#This Row],[57]]</f>
        <v>6.9904850961499991E-7</v>
      </c>
      <c r="BH180" s="10">
        <f>3/24000000*OO[[#This Row],[116 (03JUL1985 09:00:00)-Water Temperature (C)]]*OO[[#This Row],[58]]</f>
        <v>6.5512679820524995E-7</v>
      </c>
      <c r="BI180" s="10">
        <f>3/24000000*OO[[#This Row],[117 (03JUL1985 12:00:00)-Water Temperature (C)]]*OO[[#This Row],[59]]</f>
        <v>6.1116694118324997E-7</v>
      </c>
      <c r="BJ180" s="10">
        <f>3/24000000*OO[[#This Row],[118 (03JUL1985 15:00:00)-Water Temperature (C)]]*OO[[#This Row],[60]]</f>
        <v>5.6266127130850003E-7</v>
      </c>
      <c r="BK180" s="10">
        <f>3/24000000*OO[[#This Row],[119 (03JUL1985 18:00:00)-Water Temperature (C)]]*OO[[#This Row],[61]]</f>
        <v>5.1211148967037491E-7</v>
      </c>
      <c r="BL180" s="10">
        <f>3/24000000*OO[[#This Row],[120 (03JUL1985 21:00:00)-Water Temperature (C)]]*OO[[#This Row],[62]]</f>
        <v>4.7219511472312496E-7</v>
      </c>
      <c r="BM180" s="10">
        <f>3/24000000*OO[[#This Row],[121 (04JUL1985 00:00:00)-Water Temperature (C)]]*OO[[#This Row],[63]]</f>
        <v>4.4966285101425004E-7</v>
      </c>
      <c r="BN180" s="10">
        <f>3/24000000*OO[[#This Row],[122 (04JUL1985 03:00:00)-Water Temperature (C)]]*OO[[#This Row],[64]]</f>
        <v>4.515463475775E-7</v>
      </c>
      <c r="BO180" s="10">
        <f>3/24000000*OO[[#This Row],[123 (04JUL1985 06:00:00)-Water Temperature (C)]]*OO[[#This Row],[65]]</f>
        <v>4.6004159783525004E-7</v>
      </c>
      <c r="BP180" s="10">
        <f>3/24000000*OO[[#This Row],[124 (04JUL1985 09:00:00)-Water Temperature (C)]]*OO[[#This Row],[66]]</f>
        <v>4.6296533882249991E-7</v>
      </c>
      <c r="BQ180" s="10">
        <f>3/24000000*OO[[#This Row],[125 (04JUL1985 12:00:00)-Water Temperature (C)]]*OO[[#This Row],[67]]</f>
        <v>4.4957547989362499E-7</v>
      </c>
      <c r="BR180" s="10">
        <f>3/24000000*OO[[#This Row],[126 (04JUL1985 15:00:00)-Water Temperature (C)]]*OO[[#This Row],[68]]</f>
        <v>4.2426902773037501E-7</v>
      </c>
      <c r="BS180" s="10">
        <f>3/24000000*OO[[#This Row],[127 (04JUL1985 18:00:00)-Water Temperature (C)]]*OO[[#This Row],[69]]</f>
        <v>3.9205707279524996E-7</v>
      </c>
      <c r="BT180" s="10">
        <f>3/24000000*OO[[#This Row],[128 (04JUL1985 21:00:00)-Water Temperature (C)]]*OO[[#This Row],[70]]</f>
        <v>3.63372824368125E-7</v>
      </c>
      <c r="BU180" s="10">
        <f>3/24000000*OO[[#This Row],[129 (05JUL1985 00:00:00)-Water Temperature (C)]]*OO[[#This Row],[71]]</f>
        <v>3.4272537986375001E-7</v>
      </c>
      <c r="BV180" s="10">
        <f>3/24000000*OO[[#This Row],[130 (05JUL1985 03:00:00)-Water Temperature (C)]]*OO[[#This Row],[72]]</f>
        <v>3.35946359788125E-7</v>
      </c>
      <c r="BW180" s="10">
        <f>3/24000000*OO[[#This Row],[131 (05JUL1985 06:00:00)-Water Temperature (C)]]*OO[[#This Row],[73]]</f>
        <v>3.3107917991549995E-7</v>
      </c>
      <c r="BX180" s="10">
        <f>3/24000000*OO[[#This Row],[132 (05JUL1985 09:00:00)-Water Temperature (C)]]*OO[[#This Row],[74]]</f>
        <v>3.2397270679537498E-7</v>
      </c>
      <c r="BY180" s="10">
        <f>3/24000000*OO[[#This Row],[133 (05JUL1985 12:00:00)-Water Temperature (C)]]*OO[[#This Row],[75]]</f>
        <v>3.1175443159218747E-7</v>
      </c>
      <c r="BZ180" s="10">
        <f>3/24000000*OO[[#This Row],[134 (05JUL1985 15:00:00)-Water Temperature (C)]]*OO[[#This Row],[76]]</f>
        <v>2.9323098662845002E-7</v>
      </c>
      <c r="CA180" s="10">
        <f>3/24000000*OO[[#This Row],[135 (05JUL1985 18:00:00)-Water Temperature (C)]]*OO[[#This Row],[77]]</f>
        <v>2.7222782416293747E-7</v>
      </c>
      <c r="CB180" s="10">
        <f>3/24000000*OO[[#This Row],[136 (05JUL1985 21:00:00)-Water Temperature (C)]]*OO[[#This Row],[78]]</f>
        <v>2.5409845333732503E-7</v>
      </c>
      <c r="CC180" s="10">
        <f>3/24000000*OO[[#This Row],[137 (06JUL1985 00:00:00)-Water Temperature (C)]]*OO[[#This Row],[79]]</f>
        <v>2.3995337626887498E-7</v>
      </c>
      <c r="CD180" s="10">
        <f>3/24000000*OO[[#This Row],[138 (06JUL1985 03:00:00)-Water Temperature (C)]]*OO[[#This Row],[80]]</f>
        <v>2.3428056988439999E-7</v>
      </c>
      <c r="CE180" s="10">
        <f>3/24000000*OO[[#This Row],[139 (06JUL1985 06:00:00)-Water Temperature (C)]]*OO[[#This Row],[81]]</f>
        <v>2.3094441785772498E-7</v>
      </c>
      <c r="CF180" s="10">
        <f>3/24000000*OO[[#This Row],[140 (06JUL1985 09:00:00)-Water Temperature (C)]]*OO[[#This Row],[82]]</f>
        <v>2.2571803557599998E-7</v>
      </c>
      <c r="CG180" s="10">
        <f>3/24000000*OO[[#This Row],[141 (06JUL1985 12:00:00)-Water Temperature (C)]]*OO[[#This Row],[83]]</f>
        <v>2.16917214532425E-7</v>
      </c>
      <c r="CH180" s="10">
        <f>3/24000000*OO[[#This Row],[142 (06JUL1985 15:00:00)-Water Temperature (C)]]*OO[[#This Row],[84]]</f>
        <v>2.0360816607154996E-7</v>
      </c>
      <c r="CI180" s="10">
        <f>3/24000000*OO[[#This Row],[143 (06JUL1985 18:00:00)-Water Temperature (C)]]*OO[[#This Row],[85]]</f>
        <v>1.87725750219125E-7</v>
      </c>
      <c r="CJ180" s="10">
        <f>3/24000000*OO[[#This Row],[144 (06JUL1985 21:00:00)-Water Temperature (C)]]*OO[[#This Row],[86]]</f>
        <v>1.7388564327226249E-7</v>
      </c>
      <c r="CK180" s="10">
        <f>3/24000000*OO[[#This Row],[145 (07JUL1985 00:00:00)-Water Temperature (C)]]*OO[[#This Row],[87]]</f>
        <v>1.6386136336356251E-7</v>
      </c>
      <c r="CL180" s="10">
        <f>3/24000000*OO[[#This Row],[146 (07JUL1985 03:00:00)-Water Temperature (C)]]*OO[[#This Row],[88]]</f>
        <v>1.6117611469075E-7</v>
      </c>
      <c r="CM180" s="10">
        <f>3/24000000*OO[[#This Row],[147 (07JUL1985 06:00:00)-Water Temperature (C)]]*OO[[#This Row],[89]]</f>
        <v>1.585372381142E-7</v>
      </c>
      <c r="CN180" s="10">
        <f>3/24000000*OO[[#This Row],[148 (07JUL1985 09:00:00)-Water Temperature (C)]]*OO[[#This Row],[90]]</f>
        <v>1.5257959165145E-7</v>
      </c>
      <c r="CO180" s="10">
        <f>3/24000000*OO[[#This Row],[149 (07JUL1985 12:00:00)-Water Temperature (C)]]*OO[[#This Row],[91]]</f>
        <v>1.4421610930837499E-7</v>
      </c>
      <c r="CP180" s="10">
        <f>3/24000000*OO[[#This Row],[150 (07JUL1985 15:00:00)-Water Temperature (C)]]*OO[[#This Row],[92]]</f>
        <v>1.3563176747928749E-7</v>
      </c>
      <c r="CQ180" s="10">
        <f>3/24000000*OO[[#This Row],[151 (07JUL1985 18:00:00)-Water Temperature (C)]]*OO[[#This Row],[93]]</f>
        <v>1.266152993986875E-7</v>
      </c>
      <c r="CR180" s="10">
        <f>3/24000000*OO[[#This Row],[152 (07JUL1985 21:00:00)-Water Temperature (C)]]*OO[[#This Row],[94]]</f>
        <v>1.1911731702806249E-7</v>
      </c>
      <c r="CS180" s="10">
        <f>3/24000000*OO[[#This Row],[153 (08JUL1985 00:00:00)-Water Temperature (C)]]*OO[[#This Row],[95]]</f>
        <v>1.135694205429E-7</v>
      </c>
      <c r="CT180" s="10">
        <f>3/24000000*OO[[#This Row],[154 (08JUL1985 03:00:00)-Water Temperature (C)]]*OO[[#This Row],[96]]</f>
        <v>1.1284809452304999E-7</v>
      </c>
      <c r="CU180" s="10">
        <f>3/24000000*OO[[#This Row],[155 (08JUL1985 06:00:00)-Water Temperature (C)]]*OO[[#This Row],[97]]</f>
        <v>1.139834705456E-7</v>
      </c>
      <c r="CV180" s="10">
        <f>3/24000000*OO[[#This Row],[156 (08JUL1985 09:00:00)-Water Temperature (C)]]*OO[[#This Row],[98]]</f>
        <v>1.1334155235975002E-7</v>
      </c>
      <c r="CW180" s="10">
        <f>3/24000000*OO[[#This Row],[157 (08JUL1985 12:00:00)-Water Temperature (C)]]*OO[[#This Row],[99]]</f>
        <v>1.107135195261E-7</v>
      </c>
    </row>
    <row r="181" spans="1:101" x14ac:dyDescent="0.35">
      <c r="A181" t="s">
        <v>187</v>
      </c>
      <c r="B181">
        <v>839.68140000000005</v>
      </c>
      <c r="C181" s="10">
        <f>3/24*OO[[#This Row],[59 (26JUN1985 06:00:00)-Water Temperature (C)]]*OO[[#This Row],[1]]/SUM(OO[1])</f>
        <v>0</v>
      </c>
      <c r="D181" s="10">
        <f>3/24*OO[[#This Row],[60 (26JUN1985 09:00:00)-Water Temperature (C)]]*OO[[#This Row],[2]]/SUM(OO[2])</f>
        <v>0</v>
      </c>
      <c r="E181" s="10">
        <f>3/24*OO[[#This Row],[61 (26JUN1985 12:00:00)-Water Temperature (C)]]*OO[[#This Row],[3]]/SUM(OO[3])</f>
        <v>0</v>
      </c>
      <c r="F181" s="10">
        <f>3/24*OO[[#This Row],[62 (26JUN1985 15:00:00)-Water Temperature (C)]]*OO[[#This Row],[4]]/SUM(OO[4])</f>
        <v>0</v>
      </c>
      <c r="G181" s="10">
        <f>3/24*OO[[#This Row],[63 (26JUN1985 18:00:00)-Water Temperature (C)]]*OO[[#This Row],[5]]/SUM(OO[5])</f>
        <v>0</v>
      </c>
      <c r="H181" s="10">
        <f>3/24*OO[[#This Row],[64 (26JUN1985 21:00:00)-Water Temperature (C)]]*OO[[#This Row],[6]]/SUM(OO[6])</f>
        <v>0</v>
      </c>
      <c r="I181" s="10">
        <f>3/24*OO[[#This Row],[65 (27JUN1985 00:00:00)-Water Temperature (C)]]*OO[[#This Row],[7]]/SUM(OO[7])</f>
        <v>1.8201252177545572E-33</v>
      </c>
      <c r="J181" s="10">
        <f>3/24*OO[[#This Row],[66 (27JUN1985 03:00:00)-Water Temperature (C)]]*OO[[#This Row],[8]]/SUM(OO[8])</f>
        <v>1.4232529386743182E-21</v>
      </c>
      <c r="K181" s="10">
        <f>3/24*OO[[#This Row],[67 (27JUN1985 06:00:00)-Water Temperature (C)]]*OO[[#This Row],[9]]/SUM(OO[9])</f>
        <v>9.839228453062421E-11</v>
      </c>
      <c r="L181" s="10">
        <f>3/24*OO[[#This Row],[68 (27JUN1985 09:00:00)-Water Temperature (C)]]*OO[[#This Row],[10]]/SUM(OO[10])</f>
        <v>9.6712731422016271E-7</v>
      </c>
      <c r="M181" s="10">
        <f>3/24*OO[[#This Row],[69 (27JUN1985 12:00:00)-Water Temperature (C)]]*OO[[#This Row],[11]]/SUM(OO[11])</f>
        <v>2.0173831170643649E-4</v>
      </c>
      <c r="N181" s="10">
        <f>3/24*OO[[#This Row],[70 (27JUN1985 15:00:00)-Water Temperature (C)]]*OO[[#This Row],[12]]/SUM(OO[12])</f>
        <v>5.3884070242599018E-3</v>
      </c>
      <c r="O181" s="10">
        <f>3/24*OO[[#This Row],[71 (27JUN1985 18:00:00)-Water Temperature (C)]]*OO[[#This Row],[13]]/SUM(OO[13])</f>
        <v>3.4623743616465037E-2</v>
      </c>
      <c r="P181" s="10">
        <f>3/24*OO[[#This Row],[72 (27JUN1985 21:00:00)-Water Temperature (C)]]*OO[[#This Row],[14]]/SUM(OO[14])</f>
        <v>7.5914316800851422E-2</v>
      </c>
      <c r="Q181" s="10">
        <f>3/24*OO[[#This Row],[73 (28JUN1985 00:00:00)-Water Temperature (C)]]*OO[[#This Row],[15]]/SUM(OO[15])</f>
        <v>7.2848280861626577E-2</v>
      </c>
      <c r="R181" s="10">
        <f>3/24*OO[[#This Row],[74 (28JUN1985 03:00:00)-Water Temperature (C)]]*OO[[#This Row],[16]]/SUM(OO[16])</f>
        <v>3.7083958604258026E-2</v>
      </c>
      <c r="S181" s="10">
        <f>3/24*OO[[#This Row],[75 (28JUN1985 06:00:00)-Water Temperature (C)]]*OO[[#This Row],[17]]/SUM(OO[17])</f>
        <v>1.129455964614441E-2</v>
      </c>
      <c r="T181" s="10">
        <f>3/24*OO[[#This Row],[76 (28JUN1985 09:00:00)-Water Temperature (C)]]*OO[[#This Row],[18]]/SUM(OO[18])</f>
        <v>2.3753598722901551E-3</v>
      </c>
      <c r="U181" s="10">
        <f>3/24*OO[[#This Row],[77 (28JUN1985 12:00:00)-Water Temperature (C)]]*OO[[#This Row],[19]]/SUM(OO[19])</f>
        <v>4.1684834487117095E-4</v>
      </c>
      <c r="V181" s="10">
        <f>3/24000000*OO[[#This Row],[78 (28JUN1985 15:00:00)-Water Temperature (C)]]*OO[[#This Row],[20]]</f>
        <v>1.0296008368549999E-4</v>
      </c>
      <c r="W181" s="10">
        <f>3/24000000*OO[[#This Row],[79 (28JUN1985 18:00:00)-Water Temperature (C)]]*OO[[#This Row],[21]]</f>
        <v>6.1758687747524987E-5</v>
      </c>
      <c r="X181" s="10">
        <f>3/24000000*OO[[#This Row],[80 (28JUN1985 21:00:00)-Water Temperature (C)]]*OO[[#This Row],[22]]</f>
        <v>5.8433246285925005E-5</v>
      </c>
      <c r="Y181" s="10">
        <f>3/24000000*OO[[#This Row],[81 (29JUN1985 00:00:00)-Water Temperature (C)]]*OO[[#This Row],[23]]</f>
        <v>5.9117199493062494E-5</v>
      </c>
      <c r="Z181" s="10">
        <f>3/24000000*OO[[#This Row],[82 (29JUN1985 03:00:00)-Water Temperature (C)]]*OO[[#This Row],[24]]</f>
        <v>5.8662626715524998E-5</v>
      </c>
      <c r="AA181" s="10">
        <f>3/24000000*OO[[#This Row],[83 (29JUN1985 06:00:00)-Water Temperature (C)]]*OO[[#This Row],[25]]</f>
        <v>5.4359934194500002E-5</v>
      </c>
      <c r="AB181" s="10">
        <f>3/24000000*OO[[#This Row],[84 (29JUN1985 09:00:00)-Water Temperature (C)]]*OO[[#This Row],[26]]</f>
        <v>4.9654284862374997E-5</v>
      </c>
      <c r="AC181" s="10">
        <f>3/24000000*OO[[#This Row],[85 (29JUN1985 12:00:00)-Water Temperature (C)]]*OO[[#This Row],[27]]</f>
        <v>4.4577344926537497E-5</v>
      </c>
      <c r="AD181" s="10">
        <f>3/24000000*OO[[#This Row],[86 (29JUN1985 15:00:00)-Water Temperature (C)]]*OO[[#This Row],[28]]</f>
        <v>3.9353886938399997E-5</v>
      </c>
      <c r="AE181" s="10">
        <f>3/24000000*OO[[#This Row],[88 (29JUN1985 21:00:00)-Water Temperature (C)]]*OO[[#This Row],[30]]</f>
        <v>3.0176493418274999E-5</v>
      </c>
      <c r="AF181" s="10">
        <f>3/24000000*OO[[#This Row],[88 (29JUN1985 21:00:00)-Water Temperature (C)]]*OO[[#This Row],[30]]</f>
        <v>3.0176493418274999E-5</v>
      </c>
      <c r="AG181" s="10">
        <f>3/24000000*OO[[#This Row],[89 (30JUN1985 00:00:00)-Water Temperature (C)]]*OO[[#This Row],[31]]</f>
        <v>2.6969072055135003E-5</v>
      </c>
      <c r="AH181" s="10">
        <f>3/24000000*OO[[#This Row],[90 (30JUN1985 03:00:00)-Water Temperature (C)]]*OO[[#This Row],[32]]</f>
        <v>2.4966056966399996E-5</v>
      </c>
      <c r="AI181" s="10">
        <f>3/24000000*OO[[#This Row],[91 (30JUN1985 06:00:00)-Water Temperature (C)]]*OO[[#This Row],[33]]</f>
        <v>2.3069198359214998E-5</v>
      </c>
      <c r="AJ181" s="10">
        <f>3/24000000*OO[[#This Row],[92 (30JUN1985 09:00:00)-Water Temperature (C)]]*OO[[#This Row],[34]]</f>
        <v>2.1104405208644999E-5</v>
      </c>
      <c r="AK181" s="10">
        <f>3/24000000*OO[[#This Row],[93 (30JUN1985 12:00:00)-Water Temperature (C)]]*OO[[#This Row],[35]]</f>
        <v>1.9082284391152498E-5</v>
      </c>
      <c r="AL181" s="10">
        <f>3/24000000*OO[[#This Row],[94 (30JUN1985 15:00:00)-Water Temperature (C)]]*OO[[#This Row],[36]]</f>
        <v>1.6739644878239998E-5</v>
      </c>
      <c r="AM181" s="10">
        <f>3/24000000*OO[[#This Row],[95 (30JUN1985 18:00:00)-Water Temperature (C)]]*OO[[#This Row],[37]]</f>
        <v>1.4451581571839998E-5</v>
      </c>
      <c r="AN181" s="10">
        <f>3/24000000*OO[[#This Row],[96 (30JUN1985 21:00:00)-Water Temperature (C)]]*OO[[#This Row],[38]]</f>
        <v>1.2625966906447498E-5</v>
      </c>
      <c r="AO181" s="10">
        <f>3/24000000*OO[[#This Row],[97 (01JUL1985 00:00:00)-Water Temperature (C)]]*OO[[#This Row],[39]]</f>
        <v>1.1186884970690001E-5</v>
      </c>
      <c r="AP181" s="10">
        <f>3/24000000*OO[[#This Row],[98 (01JUL1985 03:00:00)-Water Temperature (C)]]*OO[[#This Row],[40]]</f>
        <v>1.0172117399881249E-5</v>
      </c>
      <c r="AQ181" s="10">
        <f>3/24000000*OO[[#This Row],[99 (01JUL1985 06:00:00)-Water Temperature (C)]]*OO[[#This Row],[41]]</f>
        <v>9.1878744360899995E-6</v>
      </c>
      <c r="AR181" s="10">
        <f>3/24000000*OO[[#This Row],[100 (01JUL1985 09:00:00)-Water Temperature (C)]]*OO[[#This Row],[42]]</f>
        <v>8.1384419071799983E-6</v>
      </c>
      <c r="AS181" s="10">
        <f>3/24000000*OO[[#This Row],[101 (01JUL1985 12:00:00)-Water Temperature (C)]]*OO[[#This Row],[43]]</f>
        <v>7.1045077483900003E-6</v>
      </c>
      <c r="AT181" s="10">
        <f>3/24000000*OO[[#This Row],[102 (01JUL1985 15:00:00)-Water Temperature (C)]]*OO[[#This Row],[44]]</f>
        <v>6.1142112960349996E-6</v>
      </c>
      <c r="AU181" s="10">
        <f>3/24000000*OO[[#This Row],[103 (01JUL1985 18:00:00)-Water Temperature (C)]]*OO[[#This Row],[45]]</f>
        <v>5.2344930401187504E-6</v>
      </c>
      <c r="AV181" s="10">
        <f>3/24000000*OO[[#This Row],[104 (01JUL1985 21:00:00)-Water Temperature (C)]]*OO[[#This Row],[46]]</f>
        <v>4.5085978544575007E-6</v>
      </c>
      <c r="AW181" s="10">
        <f>3/24000000*OO[[#This Row],[105 (02JUL1985 00:00:00)-Water Temperature (C)]]*OO[[#This Row],[47]]</f>
        <v>3.9069037220549999E-6</v>
      </c>
      <c r="AX181" s="10">
        <f>3/24000000*OO[[#This Row],[106 (02JUL1985 03:00:00)-Water Temperature (C)]]*OO[[#This Row],[48]]</f>
        <v>3.4136924158312495E-6</v>
      </c>
      <c r="AY181" s="10">
        <f>3/24000000*OO[[#This Row],[107 (02JUL1985 06:00:00)-Water Temperature (C)]]*OO[[#This Row],[49]]</f>
        <v>2.9061692657654993E-6</v>
      </c>
      <c r="AZ181" s="10">
        <f>3/24000000*OO[[#This Row],[108 (02JUL1985 09:00:00)-Water Temperature (C)]]*OO[[#This Row],[50]]</f>
        <v>2.3806101392587501E-6</v>
      </c>
      <c r="BA181" s="10">
        <f>3/24000000*OO[[#This Row],[109 (02JUL1985 12:00:00)-Water Temperature (C)]]*OO[[#This Row],[51]]</f>
        <v>1.8841636272956249E-6</v>
      </c>
      <c r="BB181" s="10">
        <f>3/24000000*OO[[#This Row],[110 (02JUL1985 15:00:00)-Water Temperature (C)]]*OO[[#This Row],[52]]</f>
        <v>1.4701556277600001E-6</v>
      </c>
      <c r="BC181" s="10">
        <f>3/24000000*OO[[#This Row],[111 (02JUL1985 18:00:00)-Water Temperature (C)]]*OO[[#This Row],[53]]</f>
        <v>1.15295820445E-6</v>
      </c>
      <c r="BD181" s="10">
        <f>3/24000000*OO[[#This Row],[112 (02JUL1985 21:00:00)-Water Temperature (C)]]*OO[[#This Row],[54]]</f>
        <v>9.4362702332124999E-7</v>
      </c>
      <c r="BE181" s="10">
        <f>3/24000000*OO[[#This Row],[113 (03JUL1985 00:00:00)-Water Temperature (C)]]*OO[[#This Row],[55]]</f>
        <v>8.1148180942762496E-7</v>
      </c>
      <c r="BF181" s="10">
        <f>3/24000000*OO[[#This Row],[114 (03JUL1985 03:00:00)-Water Temperature (C)]]*OO[[#This Row],[56]]</f>
        <v>7.367764733175E-7</v>
      </c>
      <c r="BG181" s="10">
        <f>3/24000000*OO[[#This Row],[115 (03JUL1985 06:00:00)-Water Temperature (C)]]*OO[[#This Row],[57]]</f>
        <v>6.9052942494649993E-7</v>
      </c>
      <c r="BH181" s="10">
        <f>3/24000000*OO[[#This Row],[116 (03JUL1985 09:00:00)-Water Temperature (C)]]*OO[[#This Row],[58]]</f>
        <v>6.4727704724699999E-7</v>
      </c>
      <c r="BI181" s="10">
        <f>3/24000000*OO[[#This Row],[117 (03JUL1985 12:00:00)-Water Temperature (C)]]*OO[[#This Row],[59]]</f>
        <v>6.0371619216200004E-7</v>
      </c>
      <c r="BJ181" s="10">
        <f>3/24000000*OO[[#This Row],[118 (03JUL1985 15:00:00)-Water Temperature (C)]]*OO[[#This Row],[60]]</f>
        <v>5.5520989871999993E-7</v>
      </c>
      <c r="BK181" s="10">
        <f>3/24000000*OO[[#This Row],[119 (03JUL1985 18:00:00)-Water Temperature (C)]]*OO[[#This Row],[61]]</f>
        <v>5.0489116902699999E-7</v>
      </c>
      <c r="BL181" s="10">
        <f>3/24000000*OO[[#This Row],[120 (03JUL1985 21:00:00)-Water Temperature (C)]]*OO[[#This Row],[62]]</f>
        <v>4.6456467741562504E-7</v>
      </c>
      <c r="BM181" s="10">
        <f>3/24000000*OO[[#This Row],[121 (04JUL1985 00:00:00)-Water Temperature (C)]]*OO[[#This Row],[63]]</f>
        <v>4.4158084125437495E-7</v>
      </c>
      <c r="BN181" s="10">
        <f>3/24000000*OO[[#This Row],[122 (04JUL1985 03:00:00)-Water Temperature (C)]]*OO[[#This Row],[64]]</f>
        <v>4.4284103222649994E-7</v>
      </c>
      <c r="BO181" s="10">
        <f>3/24000000*OO[[#This Row],[123 (04JUL1985 06:00:00)-Water Temperature (C)]]*OO[[#This Row],[65]]</f>
        <v>4.5106906859437502E-7</v>
      </c>
      <c r="BP181" s="10">
        <f>3/24000000*OO[[#This Row],[124 (04JUL1985 09:00:00)-Water Temperature (C)]]*OO[[#This Row],[66]]</f>
        <v>4.5460486847749999E-7</v>
      </c>
      <c r="BQ181" s="10">
        <f>3/24000000*OO[[#This Row],[125 (04JUL1985 12:00:00)-Water Temperature (C)]]*OO[[#This Row],[67]]</f>
        <v>4.42037441611E-7</v>
      </c>
      <c r="BR181" s="10">
        <f>3/24000000*OO[[#This Row],[126 (04JUL1985 15:00:00)-Water Temperature (C)]]*OO[[#This Row],[68]]</f>
        <v>4.1764787349250005E-7</v>
      </c>
      <c r="BS181" s="10">
        <f>3/24000000*OO[[#This Row],[127 (04JUL1985 18:00:00)-Water Temperature (C)]]*OO[[#This Row],[69]]</f>
        <v>3.8605812704800002E-7</v>
      </c>
      <c r="BT181" s="10">
        <f>3/24000000*OO[[#This Row],[128 (04JUL1985 21:00:00)-Water Temperature (C)]]*OO[[#This Row],[70]]</f>
        <v>3.5760582385975001E-7</v>
      </c>
      <c r="BU181" s="10">
        <f>3/24000000*OO[[#This Row],[129 (05JUL1985 00:00:00)-Water Temperature (C)]]*OO[[#This Row],[71]]</f>
        <v>3.3678979329449999E-7</v>
      </c>
      <c r="BV181" s="10">
        <f>3/24000000*OO[[#This Row],[130 (05JUL1985 03:00:00)-Water Temperature (C)]]*OO[[#This Row],[72]]</f>
        <v>3.3002117877262499E-7</v>
      </c>
      <c r="BW181" s="10">
        <f>3/24000000*OO[[#This Row],[131 (05JUL1985 06:00:00)-Water Temperature (C)]]*OO[[#This Row],[73]]</f>
        <v>3.2515008821750003E-7</v>
      </c>
      <c r="BX181" s="10">
        <f>3/24000000*OO[[#This Row],[132 (05JUL1985 09:00:00)-Water Temperature (C)]]*OO[[#This Row],[74]]</f>
        <v>3.1862120330836245E-7</v>
      </c>
      <c r="BY181" s="10">
        <f>3/24000000*OO[[#This Row],[133 (05JUL1985 12:00:00)-Water Temperature (C)]]*OO[[#This Row],[75]]</f>
        <v>3.0682772745536249E-7</v>
      </c>
      <c r="BZ181" s="10">
        <f>3/24000000*OO[[#This Row],[134 (05JUL1985 15:00:00)-Water Temperature (C)]]*OO[[#This Row],[76]]</f>
        <v>2.8854325770449998E-7</v>
      </c>
      <c r="CA181" s="10">
        <f>3/24000000*OO[[#This Row],[135 (05JUL1985 18:00:00)-Water Temperature (C)]]*OO[[#This Row],[77]]</f>
        <v>2.6779883392200003E-7</v>
      </c>
      <c r="CB181" s="10">
        <f>3/24000000*OO[[#This Row],[136 (05JUL1985 21:00:00)-Water Temperature (C)]]*OO[[#This Row],[78]]</f>
        <v>2.497770374994875E-7</v>
      </c>
      <c r="CC181" s="10">
        <f>3/24000000*OO[[#This Row],[137 (06JUL1985 00:00:00)-Water Temperature (C)]]*OO[[#This Row],[79]]</f>
        <v>2.3583766439999998E-7</v>
      </c>
      <c r="CD181" s="10">
        <f>3/24000000*OO[[#This Row],[138 (06JUL1985 03:00:00)-Water Temperature (C)]]*OO[[#This Row],[80]]</f>
        <v>2.3015445869477499E-7</v>
      </c>
      <c r="CE181" s="10">
        <f>3/24000000*OO[[#This Row],[139 (06JUL1985 06:00:00)-Water Temperature (C)]]*OO[[#This Row],[81]]</f>
        <v>2.2690689313538749E-7</v>
      </c>
      <c r="CF181" s="10">
        <f>3/24000000*OO[[#This Row],[140 (06JUL1985 09:00:00)-Water Temperature (C)]]*OO[[#This Row],[82]]</f>
        <v>2.2207008372993748E-7</v>
      </c>
      <c r="CG181" s="10">
        <f>3/24000000*OO[[#This Row],[141 (06JUL1985 12:00:00)-Water Temperature (C)]]*OO[[#This Row],[83]]</f>
        <v>2.1354057708285001E-7</v>
      </c>
      <c r="CH181" s="10">
        <f>3/24000000*OO[[#This Row],[142 (06JUL1985 15:00:00)-Water Temperature (C)]]*OO[[#This Row],[84]]</f>
        <v>2.0044823946997498E-7</v>
      </c>
      <c r="CI181" s="10">
        <f>3/24000000*OO[[#This Row],[143 (06JUL1985 18:00:00)-Water Temperature (C)]]*OO[[#This Row],[85]]</f>
        <v>1.8471792979062498E-7</v>
      </c>
      <c r="CJ181" s="10">
        <f>3/24000000*OO[[#This Row],[144 (06JUL1985 21:00:00)-Water Temperature (C)]]*OO[[#This Row],[86]]</f>
        <v>1.7093261099249998E-7</v>
      </c>
      <c r="CK181" s="10">
        <f>3/24000000*OO[[#This Row],[145 (07JUL1985 00:00:00)-Water Temperature (C)]]*OO[[#This Row],[87]]</f>
        <v>1.6090608826057502E-7</v>
      </c>
      <c r="CL181" s="10">
        <f>3/24000000*OO[[#This Row],[146 (07JUL1985 03:00:00)-Water Temperature (C)]]*OO[[#This Row],[88]]</f>
        <v>1.5811136709492498E-7</v>
      </c>
      <c r="CM181" s="10">
        <f>3/24000000*OO[[#This Row],[147 (07JUL1985 06:00:00)-Water Temperature (C)]]*OO[[#This Row],[89]]</f>
        <v>1.554555634541875E-7</v>
      </c>
      <c r="CN181" s="10">
        <f>3/24000000*OO[[#This Row],[148 (07JUL1985 09:00:00)-Water Temperature (C)]]*OO[[#This Row],[90]]</f>
        <v>1.4988942116049998E-7</v>
      </c>
      <c r="CO181" s="10">
        <f>3/24000000*OO[[#This Row],[149 (07JUL1985 12:00:00)-Water Temperature (C)]]*OO[[#This Row],[91]]</f>
        <v>1.4184632907843749E-7</v>
      </c>
      <c r="CP181" s="10">
        <f>3/24000000*OO[[#This Row],[150 (07JUL1985 15:00:00)-Water Temperature (C)]]*OO[[#This Row],[92]]</f>
        <v>1.3347075853238751E-7</v>
      </c>
      <c r="CQ181" s="10">
        <f>3/24000000*OO[[#This Row],[151 (07JUL1985 18:00:00)-Water Temperature (C)]]*OO[[#This Row],[93]]</f>
        <v>1.244955168651E-7</v>
      </c>
      <c r="CR181" s="10">
        <f>3/24000000*OO[[#This Row],[152 (07JUL1985 21:00:00)-Water Temperature (C)]]*OO[[#This Row],[94]]</f>
        <v>1.1700916200979999E-7</v>
      </c>
      <c r="CS181" s="10">
        <f>3/24000000*OO[[#This Row],[153 (08JUL1985 00:00:00)-Water Temperature (C)]]*OO[[#This Row],[95]]</f>
        <v>1.11496826081025E-7</v>
      </c>
      <c r="CT181" s="10">
        <f>3/24000000*OO[[#This Row],[154 (08JUL1985 03:00:00)-Water Temperature (C)]]*OO[[#This Row],[96]]</f>
        <v>1.1074464257494999E-7</v>
      </c>
      <c r="CU181" s="10">
        <f>3/24000000*OO[[#This Row],[155 (08JUL1985 06:00:00)-Water Temperature (C)]]*OO[[#This Row],[97]]</f>
        <v>1.11844041889625E-7</v>
      </c>
      <c r="CV181" s="10">
        <f>3/24000000*OO[[#This Row],[156 (08JUL1985 09:00:00)-Water Temperature (C)]]*OO[[#This Row],[98]]</f>
        <v>1.113064209320625E-7</v>
      </c>
      <c r="CW181" s="10">
        <f>3/24000000*OO[[#This Row],[157 (08JUL1985 12:00:00)-Water Temperature (C)]]*OO[[#This Row],[99]]</f>
        <v>1.0878969778516251E-7</v>
      </c>
    </row>
    <row r="182" spans="1:101" x14ac:dyDescent="0.35">
      <c r="A182" t="s">
        <v>188</v>
      </c>
      <c r="B182">
        <v>908.47469999999998</v>
      </c>
      <c r="C182" s="10">
        <f>3/24*OO[[#This Row],[59 (26JUN1985 06:00:00)-Water Temperature (C)]]*OO[[#This Row],[1]]/SUM(OO[1])</f>
        <v>0</v>
      </c>
      <c r="D182" s="10">
        <f>3/24*OO[[#This Row],[60 (26JUN1985 09:00:00)-Water Temperature (C)]]*OO[[#This Row],[2]]/SUM(OO[2])</f>
        <v>0</v>
      </c>
      <c r="E182" s="10">
        <f>3/24*OO[[#This Row],[61 (26JUN1985 12:00:00)-Water Temperature (C)]]*OO[[#This Row],[3]]/SUM(OO[3])</f>
        <v>0</v>
      </c>
      <c r="F182" s="10">
        <f>3/24*OO[[#This Row],[62 (26JUN1985 15:00:00)-Water Temperature (C)]]*OO[[#This Row],[4]]/SUM(OO[4])</f>
        <v>0</v>
      </c>
      <c r="G182" s="10">
        <f>3/24*OO[[#This Row],[63 (26JUN1985 18:00:00)-Water Temperature (C)]]*OO[[#This Row],[5]]/SUM(OO[5])</f>
        <v>0</v>
      </c>
      <c r="H182" s="10">
        <f>3/24*OO[[#This Row],[64 (26JUN1985 21:00:00)-Water Temperature (C)]]*OO[[#This Row],[6]]/SUM(OO[6])</f>
        <v>0</v>
      </c>
      <c r="I182" s="10">
        <f>3/24*OO[[#This Row],[65 (27JUN1985 00:00:00)-Water Temperature (C)]]*OO[[#This Row],[7]]/SUM(OO[7])</f>
        <v>4.0715890614503674E-34</v>
      </c>
      <c r="J182" s="10">
        <f>3/24*OO[[#This Row],[66 (27JUN1985 03:00:00)-Water Temperature (C)]]*OO[[#This Row],[8]]/SUM(OO[8])</f>
        <v>3.1660385227145329E-22</v>
      </c>
      <c r="K182" s="10">
        <f>3/24*OO[[#This Row],[67 (27JUN1985 06:00:00)-Water Temperature (C)]]*OO[[#This Row],[9]]/SUM(OO[9])</f>
        <v>4.1709853296535444E-11</v>
      </c>
      <c r="L182" s="10">
        <f>3/24*OO[[#This Row],[68 (27JUN1985 09:00:00)-Water Temperature (C)]]*OO[[#This Row],[10]]/SUM(OO[10])</f>
        <v>6.7494882728626969E-7</v>
      </c>
      <c r="M182" s="10">
        <f>3/24*OO[[#This Row],[69 (27JUN1985 12:00:00)-Water Temperature (C)]]*OO[[#This Row],[11]]/SUM(OO[11])</f>
        <v>1.702931542586371E-4</v>
      </c>
      <c r="N182" s="10">
        <f>3/24*OO[[#This Row],[70 (27JUN1985 15:00:00)-Water Temperature (C)]]*OO[[#This Row],[12]]/SUM(OO[12])</f>
        <v>5.2018258750528724E-3</v>
      </c>
      <c r="O182" s="10">
        <f>3/24*OO[[#This Row],[71 (27JUN1985 18:00:00)-Water Temperature (C)]]*OO[[#This Row],[13]]/SUM(OO[13])</f>
        <v>3.7170486085883594E-2</v>
      </c>
      <c r="P182" s="10">
        <f>3/24*OO[[#This Row],[72 (27JUN1985 21:00:00)-Water Temperature (C)]]*OO[[#This Row],[14]]/SUM(OO[14])</f>
        <v>8.8999289404019299E-2</v>
      </c>
      <c r="Q182" s="10">
        <f>3/24*OO[[#This Row],[73 (28JUN1985 00:00:00)-Water Temperature (C)]]*OO[[#This Row],[15]]/SUM(OO[15])</f>
        <v>9.1943858485890095E-2</v>
      </c>
      <c r="R182" s="10">
        <f>3/24*OO[[#This Row],[74 (28JUN1985 03:00:00)-Water Temperature (C)]]*OO[[#This Row],[16]]/SUM(OO[16])</f>
        <v>4.9804932403048396E-2</v>
      </c>
      <c r="S182" s="10">
        <f>3/24*OO[[#This Row],[75 (28JUN1985 06:00:00)-Water Temperature (C)]]*OO[[#This Row],[17]]/SUM(OO[17])</f>
        <v>1.5944858133282516E-2</v>
      </c>
      <c r="T182" s="10">
        <f>3/24*OO[[#This Row],[76 (28JUN1985 09:00:00)-Water Temperature (C)]]*OO[[#This Row],[18]]/SUM(OO[18])</f>
        <v>3.4785026330838055E-3</v>
      </c>
      <c r="U182" s="10">
        <f>3/24*OO[[#This Row],[77 (28JUN1985 12:00:00)-Water Temperature (C)]]*OO[[#This Row],[19]]/SUM(OO[19])</f>
        <v>6.1438499348974223E-4</v>
      </c>
      <c r="V182" s="10">
        <f>3/24000000*OO[[#This Row],[78 (28JUN1985 15:00:00)-Water Temperature (C)]]*OO[[#This Row],[20]]</f>
        <v>1.4072379556305E-4</v>
      </c>
      <c r="W182" s="10">
        <f>3/24000000*OO[[#This Row],[79 (28JUN1985 18:00:00)-Water Temperature (C)]]*OO[[#This Row],[21]]</f>
        <v>7.7134170816E-5</v>
      </c>
      <c r="X182" s="10">
        <f>3/24000000*OO[[#This Row],[80 (28JUN1985 21:00:00)-Water Temperature (C)]]*OO[[#This Row],[22]]</f>
        <v>7.1379572976249992E-5</v>
      </c>
      <c r="Y182" s="10">
        <f>3/24000000*OO[[#This Row],[81 (29JUN1985 00:00:00)-Water Temperature (C)]]*OO[[#This Row],[23]]</f>
        <v>7.2287781878574995E-5</v>
      </c>
      <c r="Z182" s="10">
        <f>3/24000000*OO[[#This Row],[82 (29JUN1985 03:00:00)-Water Temperature (C)]]*OO[[#This Row],[24]]</f>
        <v>7.2132639740549997E-5</v>
      </c>
      <c r="AA182" s="10">
        <f>3/24000000*OO[[#This Row],[83 (29JUN1985 06:00:00)-Water Temperature (C)]]*OO[[#This Row],[25]]</f>
        <v>6.7187439951187493E-5</v>
      </c>
      <c r="AB182" s="10">
        <f>3/24000000*OO[[#This Row],[84 (29JUN1985 09:00:00)-Water Temperature (C)]]*OO[[#This Row],[26]]</f>
        <v>6.1536926621387505E-5</v>
      </c>
      <c r="AC182" s="10">
        <f>3/24000000*OO[[#This Row],[85 (29JUN1985 12:00:00)-Water Temperature (C)]]*OO[[#This Row],[27]]</f>
        <v>5.5306519468300002E-5</v>
      </c>
      <c r="AD182" s="10">
        <f>3/24000000*OO[[#This Row],[86 (29JUN1985 15:00:00)-Water Temperature (C)]]*OO[[#This Row],[28]]</f>
        <v>4.8871765913999995E-5</v>
      </c>
      <c r="AE182" s="10">
        <f>3/24000000*OO[[#This Row],[88 (29JUN1985 21:00:00)-Water Temperature (C)]]*OO[[#This Row],[30]]</f>
        <v>3.7551440003999992E-5</v>
      </c>
      <c r="AF182" s="10">
        <f>3/24000000*OO[[#This Row],[88 (29JUN1985 21:00:00)-Water Temperature (C)]]*OO[[#This Row],[30]]</f>
        <v>3.7551440003999992E-5</v>
      </c>
      <c r="AG182" s="10">
        <f>3/24000000*OO[[#This Row],[89 (30JUN1985 00:00:00)-Water Temperature (C)]]*OO[[#This Row],[31]]</f>
        <v>3.3570373498812504E-5</v>
      </c>
      <c r="AH182" s="10">
        <f>3/24000000*OO[[#This Row],[90 (30JUN1985 03:00:00)-Water Temperature (C)]]*OO[[#This Row],[32]]</f>
        <v>3.1114661925599999E-5</v>
      </c>
      <c r="AI182" s="10">
        <f>3/24000000*OO[[#This Row],[91 (30JUN1985 06:00:00)-Water Temperature (C)]]*OO[[#This Row],[33]]</f>
        <v>2.8807260115248748E-5</v>
      </c>
      <c r="AJ182" s="10">
        <f>3/24000000*OO[[#This Row],[92 (30JUN1985 09:00:00)-Water Temperature (C)]]*OO[[#This Row],[34]]</f>
        <v>2.6407780057800004E-5</v>
      </c>
      <c r="AK182" s="10">
        <f>3/24000000*OO[[#This Row],[93 (30JUN1985 12:00:00)-Water Temperature (C)]]*OO[[#This Row],[35]]</f>
        <v>2.3938452157554996E-5</v>
      </c>
      <c r="AL182" s="10">
        <f>3/24000000*OO[[#This Row],[94 (30JUN1985 15:00:00)-Water Temperature (C)]]*OO[[#This Row],[36]]</f>
        <v>2.104626551999375E-5</v>
      </c>
      <c r="AM182" s="10">
        <f>3/24000000*OO[[#This Row],[95 (30JUN1985 18:00:00)-Water Temperature (C)]]*OO[[#This Row],[37]]</f>
        <v>1.8206826810755002E-5</v>
      </c>
      <c r="AN182" s="10">
        <f>3/24000000*OO[[#This Row],[96 (30JUN1985 21:00:00)-Water Temperature (C)]]*OO[[#This Row],[38]]</f>
        <v>1.592390530877E-5</v>
      </c>
      <c r="AO182" s="10">
        <f>3/24000000*OO[[#This Row],[97 (01JUL1985 00:00:00)-Water Temperature (C)]]*OO[[#This Row],[39]]</f>
        <v>1.4124367653499998E-5</v>
      </c>
      <c r="AP182" s="10">
        <f>3/24000000*OO[[#This Row],[98 (01JUL1985 03:00:00)-Water Temperature (C)]]*OO[[#This Row],[40]]</f>
        <v>1.286300823964625E-5</v>
      </c>
      <c r="AQ182" s="10">
        <f>3/24000000*OO[[#This Row],[99 (01JUL1985 06:00:00)-Water Temperature (C)]]*OO[[#This Row],[41]]</f>
        <v>1.165028546661E-5</v>
      </c>
      <c r="AR182" s="10">
        <f>3/24000000*OO[[#This Row],[100 (01JUL1985 09:00:00)-Water Temperature (C)]]*OO[[#This Row],[42]]</f>
        <v>1.0348018908037499E-5</v>
      </c>
      <c r="AS182" s="10">
        <f>3/24000000*OO[[#This Row],[101 (01JUL1985 12:00:00)-Water Temperature (C)]]*OO[[#This Row],[43]]</f>
        <v>9.0389073717937501E-6</v>
      </c>
      <c r="AT182" s="10">
        <f>3/24000000*OO[[#This Row],[102 (01JUL1985 15:00:00)-Water Temperature (C)]]*OO[[#This Row],[44]]</f>
        <v>7.7811398246249997E-6</v>
      </c>
      <c r="AU182" s="10">
        <f>3/24000000*OO[[#This Row],[103 (01JUL1985 18:00:00)-Water Temperature (C)]]*OO[[#This Row],[45]]</f>
        <v>6.6598885106349999E-6</v>
      </c>
      <c r="AV182" s="10">
        <f>3/24000000*OO[[#This Row],[104 (01JUL1985 21:00:00)-Water Temperature (C)]]*OO[[#This Row],[46]]</f>
        <v>5.733346261187499E-6</v>
      </c>
      <c r="AW182" s="10">
        <f>3/24000000*OO[[#This Row],[105 (02JUL1985 00:00:00)-Water Temperature (C)]]*OO[[#This Row],[47]]</f>
        <v>4.9736567665599993E-6</v>
      </c>
      <c r="AX182" s="10">
        <f>3/24000000*OO[[#This Row],[106 (02JUL1985 03:00:00)-Water Temperature (C)]]*OO[[#This Row],[48]]</f>
        <v>4.3594668818312502E-6</v>
      </c>
      <c r="AY182" s="10">
        <f>3/24000000*OO[[#This Row],[107 (02JUL1985 06:00:00)-Water Temperature (C)]]*OO[[#This Row],[49]]</f>
        <v>3.7280918940974994E-6</v>
      </c>
      <c r="AZ182" s="10">
        <f>3/24000000*OO[[#This Row],[108 (02JUL1985 09:00:00)-Water Temperature (C)]]*OO[[#This Row],[50]]</f>
        <v>3.0681094584842497E-6</v>
      </c>
      <c r="BA182" s="10">
        <f>3/24000000*OO[[#This Row],[109 (02JUL1985 12:00:00)-Water Temperature (C)]]*OO[[#This Row],[51]]</f>
        <v>2.4321141902787501E-6</v>
      </c>
      <c r="BB182" s="10">
        <f>3/24000000*OO[[#This Row],[110 (02JUL1985 15:00:00)-Water Temperature (C)]]*OO[[#This Row],[52]]</f>
        <v>1.8938512984557498E-6</v>
      </c>
      <c r="BC182" s="10">
        <f>3/24000000*OO[[#This Row],[111 (02JUL1985 18:00:00)-Water Temperature (C)]]*OO[[#This Row],[53]]</f>
        <v>1.4779422000749999E-6</v>
      </c>
      <c r="BD182" s="10">
        <f>3/24000000*OO[[#This Row],[112 (02JUL1985 21:00:00)-Water Temperature (C)]]*OO[[#This Row],[54]]</f>
        <v>1.2034879363429999E-6</v>
      </c>
      <c r="BE182" s="10">
        <f>3/24000000*OO[[#This Row],[113 (03JUL1985 00:00:00)-Water Temperature (C)]]*OO[[#This Row],[55]]</f>
        <v>1.0296545058667499E-6</v>
      </c>
      <c r="BF182" s="10">
        <f>3/24000000*OO[[#This Row],[114 (03JUL1985 03:00:00)-Water Temperature (C)]]*OO[[#This Row],[56]]</f>
        <v>9.3197551299750002E-7</v>
      </c>
      <c r="BG182" s="10">
        <f>3/24000000*OO[[#This Row],[115 (03JUL1985 06:00:00)-Water Temperature (C)]]*OO[[#This Row],[57]]</f>
        <v>8.7259970648000003E-7</v>
      </c>
      <c r="BH182" s="10">
        <f>3/24000000*OO[[#This Row],[116 (03JUL1985 09:00:00)-Water Temperature (C)]]*OO[[#This Row],[58]]</f>
        <v>8.1808223464500011E-7</v>
      </c>
      <c r="BI182" s="10">
        <f>3/24000000*OO[[#This Row],[117 (03JUL1985 12:00:00)-Water Temperature (C)]]*OO[[#This Row],[59]]</f>
        <v>7.6294973152724997E-7</v>
      </c>
      <c r="BJ182" s="10">
        <f>3/24000000*OO[[#This Row],[118 (03JUL1985 15:00:00)-Water Temperature (C)]]*OO[[#This Row],[60]]</f>
        <v>7.009615533645E-7</v>
      </c>
      <c r="BK182" s="10">
        <f>3/24000000*OO[[#This Row],[119 (03JUL1985 18:00:00)-Water Temperature (C)]]*OO[[#This Row],[61]]</f>
        <v>6.3683498737074998E-7</v>
      </c>
      <c r="BL182" s="10">
        <f>3/24000000*OO[[#This Row],[120 (03JUL1985 21:00:00)-Water Temperature (C)]]*OO[[#This Row],[62]]</f>
        <v>5.8481636319599999E-7</v>
      </c>
      <c r="BM182" s="10">
        <f>3/24000000*OO[[#This Row],[121 (04JUL1985 00:00:00)-Water Temperature (C)]]*OO[[#This Row],[63]]</f>
        <v>5.54665210724625E-7</v>
      </c>
      <c r="BN182" s="10">
        <f>3/24000000*OO[[#This Row],[122 (04JUL1985 03:00:00)-Water Temperature (C)]]*OO[[#This Row],[64]]</f>
        <v>5.5550171850075E-7</v>
      </c>
      <c r="BO182" s="10">
        <f>3/24000000*OO[[#This Row],[123 (04JUL1985 06:00:00)-Water Temperature (C)]]*OO[[#This Row],[65]]</f>
        <v>5.6560833011174998E-7</v>
      </c>
      <c r="BP182" s="10">
        <f>3/24000000*OO[[#This Row],[124 (04JUL1985 09:00:00)-Water Temperature (C)]]*OO[[#This Row],[66]]</f>
        <v>5.7078165898487502E-7</v>
      </c>
      <c r="BQ182" s="10">
        <f>3/24000000*OO[[#This Row],[125 (04JUL1985 12:00:00)-Water Temperature (C)]]*OO[[#This Row],[67]]</f>
        <v>5.5583958255399994E-7</v>
      </c>
      <c r="BR182" s="10">
        <f>3/24000000*OO[[#This Row],[126 (04JUL1985 15:00:00)-Water Temperature (C)]]*OO[[#This Row],[68]]</f>
        <v>5.2594648139512495E-7</v>
      </c>
      <c r="BS182" s="10">
        <f>3/24000000*OO[[#This Row],[127 (04JUL1985 18:00:00)-Water Temperature (C)]]*OO[[#This Row],[69]]</f>
        <v>4.8637299220899996E-7</v>
      </c>
      <c r="BT182" s="10">
        <f>3/24000000*OO[[#This Row],[128 (04JUL1985 21:00:00)-Water Temperature (C)]]*OO[[#This Row],[70]]</f>
        <v>4.5027647591E-7</v>
      </c>
      <c r="BU182" s="10">
        <f>3/24000000*OO[[#This Row],[129 (05JUL1985 00:00:00)-Water Temperature (C)]]*OO[[#This Row],[71]]</f>
        <v>4.2343839807599998E-7</v>
      </c>
      <c r="BV182" s="10">
        <f>3/24000000*OO[[#This Row],[130 (05JUL1985 03:00:00)-Water Temperature (C)]]*OO[[#This Row],[72]]</f>
        <v>4.1479282151399991E-7</v>
      </c>
      <c r="BW182" s="10">
        <f>3/24000000*OO[[#This Row],[131 (05JUL1985 06:00:00)-Water Temperature (C)]]*OO[[#This Row],[73]]</f>
        <v>4.0854926872649998E-7</v>
      </c>
      <c r="BX182" s="10">
        <f>3/24000000*OO[[#This Row],[132 (05JUL1985 09:00:00)-Water Temperature (C)]]*OO[[#This Row],[74]]</f>
        <v>4.0088660897724998E-7</v>
      </c>
      <c r="BY182" s="10">
        <f>3/24000000*OO[[#This Row],[133 (05JUL1985 12:00:00)-Water Temperature (C)]]*OO[[#This Row],[75]]</f>
        <v>3.8639654314362494E-7</v>
      </c>
      <c r="BZ182" s="10">
        <f>3/24000000*OO[[#This Row],[134 (05JUL1985 15:00:00)-Water Temperature (C)]]*OO[[#This Row],[76]]</f>
        <v>3.6337050796500001E-7</v>
      </c>
      <c r="CA182" s="10">
        <f>3/24000000*OO[[#This Row],[135 (05JUL1985 18:00:00)-Water Temperature (C)]]*OO[[#This Row],[77]]</f>
        <v>3.37164917173E-7</v>
      </c>
      <c r="CB182" s="10">
        <f>3/24000000*OO[[#This Row],[136 (05JUL1985 21:00:00)-Water Temperature (C)]]*OO[[#This Row],[78]]</f>
        <v>3.1421667630724996E-7</v>
      </c>
      <c r="CC182" s="10">
        <f>3/24000000*OO[[#This Row],[137 (06JUL1985 00:00:00)-Water Temperature (C)]]*OO[[#This Row],[79]]</f>
        <v>2.9660625730749999E-7</v>
      </c>
      <c r="CD182" s="10">
        <f>3/24000000*OO[[#This Row],[138 (06JUL1985 03:00:00)-Water Temperature (C)]]*OO[[#This Row],[80]]</f>
        <v>2.8931294739847499E-7</v>
      </c>
      <c r="CE182" s="10">
        <f>3/24000000*OO[[#This Row],[139 (06JUL1985 06:00:00)-Water Temperature (C)]]*OO[[#This Row],[81]]</f>
        <v>2.8525561294124998E-7</v>
      </c>
      <c r="CF182" s="10">
        <f>3/24000000*OO[[#This Row],[140 (06JUL1985 09:00:00)-Water Temperature (C)]]*OO[[#This Row],[82]]</f>
        <v>2.7955939677397501E-7</v>
      </c>
      <c r="CG182" s="10">
        <f>3/24000000*OO[[#This Row],[141 (06JUL1985 12:00:00)-Water Temperature (C)]]*OO[[#This Row],[83]]</f>
        <v>2.6898591318093754E-7</v>
      </c>
      <c r="CH182" s="10">
        <f>3/24000000*OO[[#This Row],[142 (06JUL1985 15:00:00)-Water Temperature (C)]]*OO[[#This Row],[84]]</f>
        <v>2.5257376382385001E-7</v>
      </c>
      <c r="CI182" s="10">
        <f>3/24000000*OO[[#This Row],[143 (06JUL1985 18:00:00)-Water Temperature (C)]]*OO[[#This Row],[85]]</f>
        <v>2.3263534863221248E-7</v>
      </c>
      <c r="CJ182" s="10">
        <f>3/24000000*OO[[#This Row],[144 (06JUL1985 21:00:00)-Water Temperature (C)]]*OO[[#This Row],[86]]</f>
        <v>2.1508435812940003E-7</v>
      </c>
      <c r="CK182" s="10">
        <f>3/24000000*OO[[#This Row],[145 (07JUL1985 00:00:00)-Water Temperature (C)]]*OO[[#This Row],[87]]</f>
        <v>2.0219698737499999E-7</v>
      </c>
      <c r="CL182" s="10">
        <f>3/24000000*OO[[#This Row],[146 (07JUL1985 03:00:00)-Water Temperature (C)]]*OO[[#This Row],[88]]</f>
        <v>1.9848232783049996E-7</v>
      </c>
      <c r="CM182" s="10">
        <f>3/24000000*OO[[#This Row],[147 (07JUL1985 06:00:00)-Water Temperature (C)]]*OO[[#This Row],[89]]</f>
        <v>1.9504691045271249E-7</v>
      </c>
      <c r="CN182" s="10">
        <f>3/24000000*OO[[#This Row],[148 (07JUL1985 09:00:00)-Water Temperature (C)]]*OO[[#This Row],[90]]</f>
        <v>1.884318651847E-7</v>
      </c>
      <c r="CO182" s="10">
        <f>3/24000000*OO[[#This Row],[149 (07JUL1985 12:00:00)-Water Temperature (C)]]*OO[[#This Row],[91]]</f>
        <v>1.7852815020039999E-7</v>
      </c>
      <c r="CP182" s="10">
        <f>3/24000000*OO[[#This Row],[150 (07JUL1985 15:00:00)-Water Temperature (C)]]*OO[[#This Row],[92]]</f>
        <v>1.68084970938225E-7</v>
      </c>
      <c r="CQ182" s="10">
        <f>3/24000000*OO[[#This Row],[151 (07JUL1985 18:00:00)-Water Temperature (C)]]*OO[[#This Row],[93]]</f>
        <v>1.5668294645394999E-7</v>
      </c>
      <c r="CR182" s="10">
        <f>3/24000000*OO[[#This Row],[152 (07JUL1985 21:00:00)-Water Temperature (C)]]*OO[[#This Row],[94]]</f>
        <v>1.4711013417273753E-7</v>
      </c>
      <c r="CS182" s="10">
        <f>3/24000000*OO[[#This Row],[153 (08JUL1985 00:00:00)-Water Temperature (C)]]*OO[[#This Row],[95]]</f>
        <v>1.4007576314643749E-7</v>
      </c>
      <c r="CT182" s="10">
        <f>3/24000000*OO[[#This Row],[154 (08JUL1985 03:00:00)-Water Temperature (C)]]*OO[[#This Row],[96]]</f>
        <v>1.3907716915839998E-7</v>
      </c>
      <c r="CU182" s="10">
        <f>3/24000000*OO[[#This Row],[155 (08JUL1985 06:00:00)-Water Temperature (C)]]*OO[[#This Row],[97]]</f>
        <v>1.4040396308456252E-7</v>
      </c>
      <c r="CV182" s="10">
        <f>3/24000000*OO[[#This Row],[156 (08JUL1985 09:00:00)-Water Temperature (C)]]*OO[[#This Row],[98]]</f>
        <v>1.3985634354509999E-7</v>
      </c>
      <c r="CW182" s="10">
        <f>3/24000000*OO[[#This Row],[157 (08JUL1985 12:00:00)-Water Temperature (C)]]*OO[[#This Row],[99]]</f>
        <v>1.3679923958560001E-7</v>
      </c>
    </row>
    <row r="183" spans="1:101" x14ac:dyDescent="0.35">
      <c r="A183" t="s">
        <v>189</v>
      </c>
      <c r="B183">
        <v>925.94889999999998</v>
      </c>
      <c r="C183" s="10">
        <f>3/24*OO[[#This Row],[59 (26JUN1985 06:00:00)-Water Temperature (C)]]*OO[[#This Row],[1]]/SUM(OO[1])</f>
        <v>0</v>
      </c>
      <c r="D183" s="10">
        <f>3/24*OO[[#This Row],[60 (26JUN1985 09:00:00)-Water Temperature (C)]]*OO[[#This Row],[2]]/SUM(OO[2])</f>
        <v>0</v>
      </c>
      <c r="E183" s="10">
        <f>3/24*OO[[#This Row],[61 (26JUN1985 12:00:00)-Water Temperature (C)]]*OO[[#This Row],[3]]/SUM(OO[3])</f>
        <v>0</v>
      </c>
      <c r="F183" s="10">
        <f>3/24*OO[[#This Row],[62 (26JUN1985 15:00:00)-Water Temperature (C)]]*OO[[#This Row],[4]]/SUM(OO[4])</f>
        <v>0</v>
      </c>
      <c r="G183" s="10">
        <f>3/24*OO[[#This Row],[63 (26JUN1985 18:00:00)-Water Temperature (C)]]*OO[[#This Row],[5]]/SUM(OO[5])</f>
        <v>0</v>
      </c>
      <c r="H183" s="10">
        <f>3/24*OO[[#This Row],[64 (26JUN1985 21:00:00)-Water Temperature (C)]]*OO[[#This Row],[6]]/SUM(OO[6])</f>
        <v>0</v>
      </c>
      <c r="I183" s="10">
        <f>3/24*OO[[#This Row],[65 (27JUN1985 00:00:00)-Water Temperature (C)]]*OO[[#This Row],[7]]/SUM(OO[7])</f>
        <v>6.305026997430289E-35</v>
      </c>
      <c r="J183" s="10">
        <f>3/24*OO[[#This Row],[66 (27JUN1985 03:00:00)-Water Temperature (C)]]*OO[[#This Row],[8]]/SUM(OO[8])</f>
        <v>4.8340072533416121E-23</v>
      </c>
      <c r="K183" s="10">
        <f>3/24*OO[[#This Row],[67 (27JUN1985 06:00:00)-Water Temperature (C)]]*OO[[#This Row],[9]]/SUM(OO[9])</f>
        <v>1.2058195276708925E-11</v>
      </c>
      <c r="L183" s="10">
        <f>3/24*OO[[#This Row],[68 (27JUN1985 09:00:00)-Water Temperature (C)]]*OO[[#This Row],[10]]/SUM(OO[10])</f>
        <v>3.693553388916549E-7</v>
      </c>
      <c r="M183" s="10">
        <f>3/24*OO[[#This Row],[69 (27JUN1985 12:00:00)-Water Temperature (C)]]*OO[[#This Row],[11]]/SUM(OO[11])</f>
        <v>1.1377723801697771E-4</v>
      </c>
      <c r="N183" s="10">
        <f>3/24*OO[[#This Row],[70 (27JUN1985 15:00:00)-Water Temperature (C)]]*OO[[#This Row],[12]]/SUM(OO[12])</f>
        <v>3.9848751300363043E-3</v>
      </c>
      <c r="O183" s="10">
        <f>3/24*OO[[#This Row],[71 (27JUN1985 18:00:00)-Water Temperature (C)]]*OO[[#This Row],[13]]/SUM(OO[13])</f>
        <v>3.1662558268735652E-2</v>
      </c>
      <c r="P183" s="10">
        <f>3/24*OO[[#This Row],[72 (27JUN1985 21:00:00)-Water Temperature (C)]]*OO[[#This Row],[14]]/SUM(OO[14])</f>
        <v>8.2678954511703845E-2</v>
      </c>
      <c r="Q183" s="10">
        <f>3/24*OO[[#This Row],[73 (28JUN1985 00:00:00)-Water Temperature (C)]]*OO[[#This Row],[15]]/SUM(OO[15])</f>
        <v>9.1757251616837995E-2</v>
      </c>
      <c r="R183" s="10">
        <f>3/24*OO[[#This Row],[74 (28JUN1985 03:00:00)-Water Temperature (C)]]*OO[[#This Row],[16]]/SUM(OO[16])</f>
        <v>5.2761304406362397E-2</v>
      </c>
      <c r="S183" s="10">
        <f>3/24*OO[[#This Row],[75 (28JUN1985 06:00:00)-Water Temperature (C)]]*OO[[#This Row],[17]]/SUM(OO[17])</f>
        <v>1.7718747090519828E-2</v>
      </c>
      <c r="T183" s="10">
        <f>3/24*OO[[#This Row],[76 (28JUN1985 09:00:00)-Water Temperature (C)]]*OO[[#This Row],[18]]/SUM(OO[18])</f>
        <v>4.0047043680666791E-3</v>
      </c>
      <c r="U183" s="10">
        <f>3/24*OO[[#This Row],[77 (28JUN1985 12:00:00)-Water Temperature (C)]]*OO[[#This Row],[19]]/SUM(OO[19])</f>
        <v>7.1460645473950929E-4</v>
      </c>
      <c r="V183" s="10">
        <f>3/24000000*OO[[#This Row],[78 (28JUN1985 15:00:00)-Water Temperature (C)]]*OO[[#This Row],[20]]</f>
        <v>1.538319008766375E-4</v>
      </c>
      <c r="W183" s="10">
        <f>3/24000000*OO[[#This Row],[79 (28JUN1985 18:00:00)-Water Temperature (C)]]*OO[[#This Row],[21]]</f>
        <v>7.69592230884375E-5</v>
      </c>
      <c r="X183" s="10">
        <f>3/24000000*OO[[#This Row],[80 (28JUN1985 21:00:00)-Water Temperature (C)]]*OO[[#This Row],[22]]</f>
        <v>6.9403084493849986E-5</v>
      </c>
      <c r="Y183" s="10">
        <f>3/24000000*OO[[#This Row],[81 (29JUN1985 00:00:00)-Water Temperature (C)]]*OO[[#This Row],[23]]</f>
        <v>7.0278717872799989E-5</v>
      </c>
      <c r="Z183" s="10">
        <f>3/24000000*OO[[#This Row],[82 (29JUN1985 03:00:00)-Water Temperature (C)]]*OO[[#This Row],[24]]</f>
        <v>7.0478945890600002E-5</v>
      </c>
      <c r="AA183" s="10">
        <f>3/24000000*OO[[#This Row],[83 (29JUN1985 06:00:00)-Water Temperature (C)]]*OO[[#This Row],[25]]</f>
        <v>6.5995790708499999E-5</v>
      </c>
      <c r="AB183" s="10">
        <f>3/24000000*OO[[#This Row],[84 (29JUN1985 09:00:00)-Water Temperature (C)]]*OO[[#This Row],[26]]</f>
        <v>6.0607824191212502E-5</v>
      </c>
      <c r="AC183" s="10">
        <f>3/24000000*OO[[#This Row],[85 (29JUN1985 12:00:00)-Water Temperature (C)]]*OO[[#This Row],[27]]</f>
        <v>5.4533837184525E-5</v>
      </c>
      <c r="AD183" s="10">
        <f>3/24000000*OO[[#This Row],[86 (29JUN1985 15:00:00)-Water Temperature (C)]]*OO[[#This Row],[28]]</f>
        <v>4.8211024019999995E-5</v>
      </c>
      <c r="AE183" s="10">
        <f>3/24000000*OO[[#This Row],[88 (29JUN1985 21:00:00)-Water Temperature (C)]]*OO[[#This Row],[30]]</f>
        <v>3.7082133340700001E-5</v>
      </c>
      <c r="AF183" s="10">
        <f>3/24000000*OO[[#This Row],[88 (29JUN1985 21:00:00)-Water Temperature (C)]]*OO[[#This Row],[30]]</f>
        <v>3.7082133340700001E-5</v>
      </c>
      <c r="AG183" s="10">
        <f>3/24000000*OO[[#This Row],[89 (30JUN1985 00:00:00)-Water Temperature (C)]]*OO[[#This Row],[31]]</f>
        <v>3.3141263909975003E-5</v>
      </c>
      <c r="AH183" s="10">
        <f>3/24000000*OO[[#This Row],[90 (30JUN1985 03:00:00)-Water Temperature (C)]]*OO[[#This Row],[32]]</f>
        <v>3.0732080366474993E-5</v>
      </c>
      <c r="AI183" s="10">
        <f>3/24000000*OO[[#This Row],[91 (30JUN1985 06:00:00)-Water Temperature (C)]]*OO[[#This Row],[33]]</f>
        <v>2.8494225161812496E-5</v>
      </c>
      <c r="AJ183" s="10">
        <f>3/24000000*OO[[#This Row],[92 (30JUN1985 09:00:00)-Water Temperature (C)]]*OO[[#This Row],[34]]</f>
        <v>2.6153524889856245E-5</v>
      </c>
      <c r="AK183" s="10">
        <f>3/24000000*OO[[#This Row],[93 (30JUN1985 12:00:00)-Water Temperature (C)]]*OO[[#This Row],[35]]</f>
        <v>2.3737074993404996E-5</v>
      </c>
      <c r="AL183" s="10">
        <f>3/24000000*OO[[#This Row],[94 (30JUN1985 15:00:00)-Water Temperature (C)]]*OO[[#This Row],[36]]</f>
        <v>2.0890389787559998E-5</v>
      </c>
      <c r="AM183" s="10">
        <f>3/24000000*OO[[#This Row],[95 (30JUN1985 18:00:00)-Water Temperature (C)]]*OO[[#This Row],[37]]</f>
        <v>1.80823266437175E-5</v>
      </c>
      <c r="AN183" s="10">
        <f>3/24000000*OO[[#This Row],[96 (30JUN1985 21:00:00)-Water Temperature (C)]]*OO[[#This Row],[38]]</f>
        <v>1.5815790673409998E-5</v>
      </c>
      <c r="AO183" s="10">
        <f>3/24000000*OO[[#This Row],[97 (01JUL1985 00:00:00)-Water Temperature (C)]]*OO[[#This Row],[39]]</f>
        <v>1.4025955518704999E-5</v>
      </c>
      <c r="AP183" s="10">
        <f>3/24000000*OO[[#This Row],[98 (01JUL1985 03:00:00)-Water Temperature (C)]]*OO[[#This Row],[40]]</f>
        <v>1.2775756333087497E-5</v>
      </c>
      <c r="AQ183" s="10">
        <f>3/24000000*OO[[#This Row],[99 (01JUL1985 06:00:00)-Water Temperature (C)]]*OO[[#This Row],[41]]</f>
        <v>1.1589906760110001E-5</v>
      </c>
      <c r="AR183" s="10">
        <f>3/24000000*OO[[#This Row],[100 (01JUL1985 09:00:00)-Water Temperature (C)]]*OO[[#This Row],[42]]</f>
        <v>1.0316871257689999E-5</v>
      </c>
      <c r="AS183" s="10">
        <f>3/24000000*OO[[#This Row],[101 (01JUL1985 12:00:00)-Water Temperature (C)]]*OO[[#This Row],[43]]</f>
        <v>9.0218329235512489E-6</v>
      </c>
      <c r="AT183" s="10">
        <f>3/24000000*OO[[#This Row],[102 (01JUL1985 15:00:00)-Water Temperature (C)]]*OO[[#This Row],[44]]</f>
        <v>7.7716008836137492E-6</v>
      </c>
      <c r="AU183" s="10">
        <f>3/24000000*OO[[#This Row],[103 (01JUL1985 18:00:00)-Water Temperature (C)]]*OO[[#This Row],[45]]</f>
        <v>6.6530411816250001E-6</v>
      </c>
      <c r="AV183" s="10">
        <f>3/24000000*OO[[#This Row],[104 (01JUL1985 21:00:00)-Water Temperature (C)]]*OO[[#This Row],[46]]</f>
        <v>5.7254079195100001E-6</v>
      </c>
      <c r="AW183" s="10">
        <f>3/24000000*OO[[#This Row],[105 (02JUL1985 00:00:00)-Water Temperature (C)]]*OO[[#This Row],[47]]</f>
        <v>4.9717170422237496E-6</v>
      </c>
      <c r="AX183" s="10">
        <f>3/24000000*OO[[#This Row],[106 (02JUL1985 03:00:00)-Water Temperature (C)]]*OO[[#This Row],[48]]</f>
        <v>4.3705298752500001E-6</v>
      </c>
      <c r="AY183" s="10">
        <f>3/24000000*OO[[#This Row],[107 (02JUL1985 06:00:00)-Water Temperature (C)]]*OO[[#This Row],[49]]</f>
        <v>3.7541399639899994E-6</v>
      </c>
      <c r="AZ183" s="10">
        <f>3/24000000*OO[[#This Row],[108 (02JUL1985 09:00:00)-Water Temperature (C)]]*OO[[#This Row],[50]]</f>
        <v>3.1046873343500001E-6</v>
      </c>
      <c r="BA183" s="10">
        <f>3/24000000*OO[[#This Row],[109 (02JUL1985 12:00:00)-Water Temperature (C)]]*OO[[#This Row],[51]]</f>
        <v>2.466361718705875E-6</v>
      </c>
      <c r="BB183" s="10">
        <f>3/24000000*OO[[#This Row],[110 (02JUL1985 15:00:00)-Water Temperature (C)]]*OO[[#This Row],[52]]</f>
        <v>1.9177223306174999E-6</v>
      </c>
      <c r="BC183" s="10">
        <f>3/24000000*OO[[#This Row],[111 (02JUL1985 18:00:00)-Water Temperature (C)]]*OO[[#This Row],[53]]</f>
        <v>1.4898835110026251E-6</v>
      </c>
      <c r="BD183" s="10">
        <f>3/24000000*OO[[#This Row],[112 (02JUL1985 21:00:00)-Water Temperature (C)]]*OO[[#This Row],[54]]</f>
        <v>1.207178676955375E-6</v>
      </c>
      <c r="BE183" s="10">
        <f>3/24000000*OO[[#This Row],[113 (03JUL1985 00:00:00)-Water Temperature (C)]]*OO[[#This Row],[55]]</f>
        <v>1.0273957151769999E-6</v>
      </c>
      <c r="BF183" s="10">
        <f>3/24000000*OO[[#This Row],[114 (03JUL1985 03:00:00)-Water Temperature (C)]]*OO[[#This Row],[56]]</f>
        <v>9.2686506638124994E-7</v>
      </c>
      <c r="BG183" s="10">
        <f>3/24000000*OO[[#This Row],[115 (03JUL1985 06:00:00)-Water Temperature (C)]]*OO[[#This Row],[57]]</f>
        <v>8.6670312314349987E-7</v>
      </c>
      <c r="BH183" s="10">
        <f>3/24000000*OO[[#This Row],[116 (03JUL1985 09:00:00)-Water Temperature (C)]]*OO[[#This Row],[58]]</f>
        <v>8.1266507758274979E-7</v>
      </c>
      <c r="BI183" s="10">
        <f>3/24000000*OO[[#This Row],[117 (03JUL1985 12:00:00)-Water Temperature (C)]]*OO[[#This Row],[59]]</f>
        <v>7.5792873336599999E-7</v>
      </c>
      <c r="BJ183" s="10">
        <f>3/24000000*OO[[#This Row],[118 (03JUL1985 15:00:00)-Water Temperature (C)]]*OO[[#This Row],[60]]</f>
        <v>6.9590270617312501E-7</v>
      </c>
      <c r="BK183" s="10">
        <f>3/24000000*OO[[#This Row],[119 (03JUL1985 18:00:00)-Water Temperature (C)]]*OO[[#This Row],[61]]</f>
        <v>6.3163381686825003E-7</v>
      </c>
      <c r="BL183" s="10">
        <f>3/24000000*OO[[#This Row],[120 (03JUL1985 21:00:00)-Water Temperature (C)]]*OO[[#This Row],[62]]</f>
        <v>5.7905288374524994E-7</v>
      </c>
      <c r="BM183" s="10">
        <f>3/24000000*OO[[#This Row],[121 (04JUL1985 00:00:00)-Water Temperature (C)]]*OO[[#This Row],[63]]</f>
        <v>5.4787571081649991E-7</v>
      </c>
      <c r="BN183" s="10">
        <f>3/24000000*OO[[#This Row],[122 (04JUL1985 03:00:00)-Water Temperature (C)]]*OO[[#This Row],[64]]</f>
        <v>5.4794493403912501E-7</v>
      </c>
      <c r="BO183" s="10">
        <f>3/24000000*OO[[#This Row],[123 (04JUL1985 06:00:00)-Water Temperature (C)]]*OO[[#This Row],[65]]</f>
        <v>5.576040756225E-7</v>
      </c>
      <c r="BP183" s="10">
        <f>3/24000000*OO[[#This Row],[124 (04JUL1985 09:00:00)-Water Temperature (C)]]*OO[[#This Row],[66]]</f>
        <v>5.6329483439925001E-7</v>
      </c>
      <c r="BQ183" s="10">
        <f>3/24000000*OO[[#This Row],[125 (04JUL1985 12:00:00)-Water Temperature (C)]]*OO[[#This Row],[67]]</f>
        <v>5.4944352324749995E-7</v>
      </c>
      <c r="BR183" s="10">
        <f>3/24000000*OO[[#This Row],[126 (04JUL1985 15:00:00)-Water Temperature (C)]]*OO[[#This Row],[68]]</f>
        <v>5.2076419687674992E-7</v>
      </c>
      <c r="BS183" s="10">
        <f>3/24000000*OO[[#This Row],[127 (04JUL1985 18:00:00)-Water Temperature (C)]]*OO[[#This Row],[69]]</f>
        <v>4.8182911217325003E-7</v>
      </c>
      <c r="BT183" s="10">
        <f>3/24000000*OO[[#This Row],[128 (04JUL1985 21:00:00)-Water Temperature (C)]]*OO[[#This Row],[70]]</f>
        <v>4.4586568091599997E-7</v>
      </c>
      <c r="BU183" s="10">
        <f>3/24000000*OO[[#This Row],[129 (05JUL1985 00:00:00)-Water Temperature (C)]]*OO[[#This Row],[71]]</f>
        <v>4.1869872174899992E-7</v>
      </c>
      <c r="BV183" s="10">
        <f>3/24000000*OO[[#This Row],[130 (05JUL1985 03:00:00)-Water Temperature (C)]]*OO[[#This Row],[72]]</f>
        <v>4.0995367975574995E-7</v>
      </c>
      <c r="BW183" s="10">
        <f>3/24000000*OO[[#This Row],[131 (05JUL1985 06:00:00)-Water Temperature (C)]]*OO[[#This Row],[73]]</f>
        <v>4.03678289022E-7</v>
      </c>
      <c r="BX183" s="10">
        <f>3/24000000*OO[[#This Row],[132 (05JUL1985 09:00:00)-Water Temperature (C)]]*OO[[#This Row],[74]]</f>
        <v>3.9655830063375002E-7</v>
      </c>
      <c r="BY183" s="10">
        <f>3/24000000*OO[[#This Row],[133 (05JUL1985 12:00:00)-Water Temperature (C)]]*OO[[#This Row],[75]]</f>
        <v>3.8261708064637499E-7</v>
      </c>
      <c r="BZ183" s="10">
        <f>3/24000000*OO[[#This Row],[134 (05JUL1985 15:00:00)-Water Temperature (C)]]*OO[[#This Row],[76]]</f>
        <v>3.5989939235174997E-7</v>
      </c>
      <c r="CA183" s="10">
        <f>3/24000000*OO[[#This Row],[135 (05JUL1985 18:00:00)-Water Temperature (C)]]*OO[[#This Row],[77]]</f>
        <v>3.3388688106012499E-7</v>
      </c>
      <c r="CB183" s="10">
        <f>3/24000000*OO[[#This Row],[136 (05JUL1985 21:00:00)-Water Temperature (C)]]*OO[[#This Row],[78]]</f>
        <v>3.1091608271962501E-7</v>
      </c>
      <c r="CC183" s="10">
        <f>3/24000000*OO[[#This Row],[137 (06JUL1985 00:00:00)-Water Temperature (C)]]*OO[[#This Row],[79]]</f>
        <v>2.9337511298239998E-7</v>
      </c>
      <c r="CD183" s="10">
        <f>3/24000000*OO[[#This Row],[138 (06JUL1985 03:00:00)-Water Temperature (C)]]*OO[[#This Row],[80]]</f>
        <v>2.85997479490625E-7</v>
      </c>
      <c r="CE183" s="10">
        <f>3/24000000*OO[[#This Row],[139 (06JUL1985 06:00:00)-Water Temperature (C)]]*OO[[#This Row],[81]]</f>
        <v>2.8197492870600001E-7</v>
      </c>
      <c r="CF183" s="10">
        <f>3/24000000*OO[[#This Row],[140 (06JUL1985 09:00:00)-Water Temperature (C)]]*OO[[#This Row],[82]]</f>
        <v>2.7670223938275E-7</v>
      </c>
      <c r="CG183" s="10">
        <f>3/24000000*OO[[#This Row],[141 (06JUL1985 12:00:00)-Water Temperature (C)]]*OO[[#This Row],[83]]</f>
        <v>2.6640996888882497E-7</v>
      </c>
      <c r="CH183" s="10">
        <f>3/24000000*OO[[#This Row],[142 (06JUL1985 15:00:00)-Water Temperature (C)]]*OO[[#This Row],[84]]</f>
        <v>2.5030543143734997E-7</v>
      </c>
      <c r="CI183" s="10">
        <f>3/24000000*OO[[#This Row],[143 (06JUL1985 18:00:00)-Water Temperature (C)]]*OO[[#This Row],[85]]</f>
        <v>2.3046572372575E-7</v>
      </c>
      <c r="CJ183" s="10">
        <f>3/24000000*OO[[#This Row],[144 (06JUL1985 21:00:00)-Water Temperature (C)]]*OO[[#This Row],[86]]</f>
        <v>2.1291945293557497E-7</v>
      </c>
      <c r="CK183" s="10">
        <f>3/24000000*OO[[#This Row],[145 (07JUL1985 00:00:00)-Water Temperature (C)]]*OO[[#This Row],[87]]</f>
        <v>1.9985649744419998E-7</v>
      </c>
      <c r="CL183" s="10">
        <f>3/24000000*OO[[#This Row],[146 (07JUL1985 03:00:00)-Water Temperature (C)]]*OO[[#This Row],[88]]</f>
        <v>1.9597121191769998E-7</v>
      </c>
      <c r="CM183" s="10">
        <f>3/24000000*OO[[#This Row],[147 (07JUL1985 06:00:00)-Water Temperature (C)]]*OO[[#This Row],[89]]</f>
        <v>1.9249501953169999E-7</v>
      </c>
      <c r="CN183" s="10">
        <f>3/24000000*OO[[#This Row],[148 (07JUL1985 09:00:00)-Water Temperature (C)]]*OO[[#This Row],[90]]</f>
        <v>1.8629705162360002E-7</v>
      </c>
      <c r="CO183" s="10">
        <f>3/24000000*OO[[#This Row],[149 (07JUL1985 12:00:00)-Water Temperature (C)]]*OO[[#This Row],[91]]</f>
        <v>1.7670575519959998E-7</v>
      </c>
      <c r="CP183" s="10">
        <f>3/24000000*OO[[#This Row],[150 (07JUL1985 15:00:00)-Water Temperature (C)]]*OO[[#This Row],[92]]</f>
        <v>1.664713452598125E-7</v>
      </c>
      <c r="CQ183" s="10">
        <f>3/24000000*OO[[#This Row],[151 (07JUL1985 18:00:00)-Water Temperature (C)]]*OO[[#This Row],[93]]</f>
        <v>1.55118281449525E-7</v>
      </c>
      <c r="CR183" s="10">
        <f>3/24000000*OO[[#This Row],[152 (07JUL1985 21:00:00)-Water Temperature (C)]]*OO[[#This Row],[94]]</f>
        <v>1.454941506748125E-7</v>
      </c>
      <c r="CS183" s="10">
        <f>3/24000000*OO[[#This Row],[153 (08JUL1985 00:00:00)-Water Temperature (C)]]*OO[[#This Row],[95]]</f>
        <v>1.38409776044775E-7</v>
      </c>
      <c r="CT183" s="10">
        <f>3/24000000*OO[[#This Row],[154 (08JUL1985 03:00:00)-Water Temperature (C)]]*OO[[#This Row],[96]]</f>
        <v>1.3735019254508752E-7</v>
      </c>
      <c r="CU183" s="10">
        <f>3/24000000*OO[[#This Row],[155 (08JUL1985 06:00:00)-Water Temperature (C)]]*OO[[#This Row],[97]]</f>
        <v>1.3858401191647499E-7</v>
      </c>
      <c r="CV183" s="10">
        <f>3/24000000*OO[[#This Row],[156 (08JUL1985 09:00:00)-Water Temperature (C)]]*OO[[#This Row],[98]]</f>
        <v>1.3817678644968749E-7</v>
      </c>
      <c r="CW183" s="10">
        <f>3/24000000*OO[[#This Row],[157 (08JUL1985 12:00:00)-Water Temperature (C)]]*OO[[#This Row],[99]]</f>
        <v>1.3528008851499998E-7</v>
      </c>
    </row>
    <row r="184" spans="1:101" x14ac:dyDescent="0.35">
      <c r="A184" t="s">
        <v>190</v>
      </c>
      <c r="B184">
        <v>850.89490000000001</v>
      </c>
      <c r="C184" s="10">
        <f>3/24*OO[[#This Row],[59 (26JUN1985 06:00:00)-Water Temperature (C)]]*OO[[#This Row],[1]]/SUM(OO[1])</f>
        <v>0</v>
      </c>
      <c r="D184" s="10">
        <f>3/24*OO[[#This Row],[60 (26JUN1985 09:00:00)-Water Temperature (C)]]*OO[[#This Row],[2]]/SUM(OO[2])</f>
        <v>0</v>
      </c>
      <c r="E184" s="10">
        <f>3/24*OO[[#This Row],[61 (26JUN1985 12:00:00)-Water Temperature (C)]]*OO[[#This Row],[3]]/SUM(OO[3])</f>
        <v>0</v>
      </c>
      <c r="F184" s="10">
        <f>3/24*OO[[#This Row],[62 (26JUN1985 15:00:00)-Water Temperature (C)]]*OO[[#This Row],[4]]/SUM(OO[4])</f>
        <v>0</v>
      </c>
      <c r="G184" s="10">
        <f>3/24*OO[[#This Row],[63 (26JUN1985 18:00:00)-Water Temperature (C)]]*OO[[#This Row],[5]]/SUM(OO[5])</f>
        <v>0</v>
      </c>
      <c r="H184" s="10">
        <f>3/24*OO[[#This Row],[64 (26JUN1985 21:00:00)-Water Temperature (C)]]*OO[[#This Row],[6]]/SUM(OO[6])</f>
        <v>0</v>
      </c>
      <c r="I184" s="10">
        <f>3/24*OO[[#This Row],[65 (27JUN1985 00:00:00)-Water Temperature (C)]]*OO[[#This Row],[7]]/SUM(OO[7])</f>
        <v>8.1433371913534097E-36</v>
      </c>
      <c r="J184" s="10">
        <f>3/24*OO[[#This Row],[66 (27JUN1985 03:00:00)-Water Temperature (C)]]*OO[[#This Row],[8]]/SUM(OO[8])</f>
        <v>6.155369574359207E-24</v>
      </c>
      <c r="K184" s="10">
        <f>3/24*OO[[#This Row],[67 (27JUN1985 06:00:00)-Water Temperature (C)]]*OO[[#This Row],[9]]/SUM(OO[9])</f>
        <v>2.5375840465786975E-12</v>
      </c>
      <c r="L184" s="10">
        <f>3/24*OO[[#This Row],[68 (27JUN1985 09:00:00)-Water Temperature (C)]]*OO[[#This Row],[10]]/SUM(OO[10])</f>
        <v>1.9740075370225883E-7</v>
      </c>
      <c r="M184" s="10">
        <f>3/24*OO[[#This Row],[69 (27JUN1985 12:00:00)-Water Temperature (C)]]*OO[[#This Row],[11]]/SUM(OO[11])</f>
        <v>7.5631730591961909E-5</v>
      </c>
      <c r="N184" s="10">
        <f>3/24*OO[[#This Row],[70 (27JUN1985 15:00:00)-Water Temperature (C)]]*OO[[#This Row],[12]]/SUM(OO[12])</f>
        <v>3.0829906214131357E-3</v>
      </c>
      <c r="O184" s="10">
        <f>3/24*OO[[#This Row],[71 (27JUN1985 18:00:00)-Water Temperature (C)]]*OO[[#This Row],[13]]/SUM(OO[13])</f>
        <v>2.7644770211924175E-2</v>
      </c>
      <c r="P184" s="10">
        <f>3/24*OO[[#This Row],[72 (27JUN1985 21:00:00)-Water Temperature (C)]]*OO[[#This Row],[14]]/SUM(OO[14])</f>
        <v>7.9950100218715653E-2</v>
      </c>
      <c r="Q184" s="10">
        <f>3/24*OO[[#This Row],[73 (28JUN1985 00:00:00)-Water Temperature (C)]]*OO[[#This Row],[15]]/SUM(OO[15])</f>
        <v>9.6819185952607578E-2</v>
      </c>
      <c r="R184" s="10">
        <f>3/24*OO[[#This Row],[74 (28JUN1985 03:00:00)-Water Temperature (C)]]*OO[[#This Row],[16]]/SUM(OO[16])</f>
        <v>6.0018242740541086E-2</v>
      </c>
      <c r="S184" s="10">
        <f>3/24*OO[[#This Row],[75 (28JUN1985 06:00:00)-Water Temperature (C)]]*OO[[#This Row],[17]]/SUM(OO[17])</f>
        <v>2.1458976876231769E-2</v>
      </c>
      <c r="T184" s="10">
        <f>3/24*OO[[#This Row],[76 (28JUN1985 09:00:00)-Water Temperature (C)]]*OO[[#This Row],[18]]/SUM(OO[18])</f>
        <v>5.0897148511590256E-3</v>
      </c>
      <c r="U184" s="10">
        <f>3/24*OO[[#This Row],[77 (28JUN1985 12:00:00)-Water Temperature (C)]]*OO[[#This Row],[19]]/SUM(OO[19])</f>
        <v>9.271547652155009E-4</v>
      </c>
      <c r="V184" s="10">
        <f>3/24000000*OO[[#This Row],[78 (28JUN1985 15:00:00)-Water Temperature (C)]]*OO[[#This Row],[20]]</f>
        <v>1.8699823312099998E-4</v>
      </c>
      <c r="W184" s="10">
        <f>3/24000000*OO[[#This Row],[79 (28JUN1985 18:00:00)-Water Temperature (C)]]*OO[[#This Row],[21]]</f>
        <v>8.2610700954274994E-5</v>
      </c>
      <c r="X184" s="10">
        <f>3/24000000*OO[[#This Row],[80 (28JUN1985 21:00:00)-Water Temperature (C)]]*OO[[#This Row],[22]]</f>
        <v>7.1411725328599982E-5</v>
      </c>
      <c r="Y184" s="10">
        <f>3/24000000*OO[[#This Row],[81 (29JUN1985 00:00:00)-Water Temperature (C)]]*OO[[#This Row],[23]]</f>
        <v>7.2071130110599996E-5</v>
      </c>
      <c r="Z184" s="10">
        <f>3/24000000*OO[[#This Row],[82 (29JUN1985 03:00:00)-Water Temperature (C)]]*OO[[#This Row],[24]]</f>
        <v>7.2588228284900007E-5</v>
      </c>
      <c r="AA184" s="10">
        <f>3/24000000*OO[[#This Row],[83 (29JUN1985 06:00:00)-Water Temperature (C)]]*OO[[#This Row],[25]]</f>
        <v>6.8337345759599994E-5</v>
      </c>
      <c r="AB184" s="10">
        <f>3/24000000*OO[[#This Row],[84 (29JUN1985 09:00:00)-Water Temperature (C)]]*OO[[#This Row],[26]]</f>
        <v>6.2901161163574985E-5</v>
      </c>
      <c r="AC184" s="10">
        <f>3/24000000*OO[[#This Row],[85 (29JUN1985 12:00:00)-Water Temperature (C)]]*OO[[#This Row],[27]]</f>
        <v>5.6602829541562501E-5</v>
      </c>
      <c r="AD184" s="10">
        <f>3/24000000*OO[[#This Row],[86 (29JUN1985 15:00:00)-Water Temperature (C)]]*OO[[#This Row],[28]]</f>
        <v>4.9947958686600003E-5</v>
      </c>
      <c r="AE184" s="10">
        <f>3/24000000*OO[[#This Row],[88 (29JUN1985 21:00:00)-Water Temperature (C)]]*OO[[#This Row],[30]]</f>
        <v>3.8229537592799998E-5</v>
      </c>
      <c r="AF184" s="10">
        <f>3/24000000*OO[[#This Row],[88 (29JUN1985 21:00:00)-Water Temperature (C)]]*OO[[#This Row],[30]]</f>
        <v>3.8229537592799998E-5</v>
      </c>
      <c r="AG184" s="10">
        <f>3/24000000*OO[[#This Row],[89 (30JUN1985 00:00:00)-Water Temperature (C)]]*OO[[#This Row],[31]]</f>
        <v>3.4058521696499997E-5</v>
      </c>
      <c r="AH184" s="10">
        <f>3/24000000*OO[[#This Row],[90 (30JUN1985 03:00:00)-Water Temperature (C)]]*OO[[#This Row],[32]]</f>
        <v>3.1496069576699997E-5</v>
      </c>
      <c r="AI184" s="10">
        <f>3/24000000*OO[[#This Row],[91 (30JUN1985 06:00:00)-Water Temperature (C)]]*OO[[#This Row],[33]]</f>
        <v>2.9150143690635E-5</v>
      </c>
      <c r="AJ184" s="10">
        <f>3/24000000*OO[[#This Row],[92 (30JUN1985 09:00:00)-Water Temperature (C)]]*OO[[#This Row],[34]]</f>
        <v>2.6710979851409995E-5</v>
      </c>
      <c r="AK184" s="10">
        <f>3/24000000*OO[[#This Row],[93 (30JUN1985 12:00:00)-Water Temperature (C)]]*OO[[#This Row],[35]]</f>
        <v>2.41863978848625E-5</v>
      </c>
      <c r="AL184" s="10">
        <f>3/24000000*OO[[#This Row],[94 (30JUN1985 15:00:00)-Water Temperature (C)]]*OO[[#This Row],[36]]</f>
        <v>2.1228098324712498E-5</v>
      </c>
      <c r="AM184" s="10">
        <f>3/24000000*OO[[#This Row],[95 (30JUN1985 18:00:00)-Water Temperature (C)]]*OO[[#This Row],[37]]</f>
        <v>1.83062209229175E-5</v>
      </c>
      <c r="AN184" s="10">
        <f>3/24000000*OO[[#This Row],[96 (30JUN1985 21:00:00)-Water Temperature (C)]]*OO[[#This Row],[38]]</f>
        <v>1.593678318779625E-5</v>
      </c>
      <c r="AO184" s="10">
        <f>3/24000000*OO[[#This Row],[97 (01JUL1985 00:00:00)-Water Temperature (C)]]*OO[[#This Row],[39]]</f>
        <v>1.4089080418399999E-5</v>
      </c>
      <c r="AP184" s="10">
        <f>3/24000000*OO[[#This Row],[98 (01JUL1985 03:00:00)-Water Temperature (C)]]*OO[[#This Row],[40]]</f>
        <v>1.281057346687125E-5</v>
      </c>
      <c r="AQ184" s="10">
        <f>3/24000000*OO[[#This Row],[99 (01JUL1985 06:00:00)-Water Temperature (C)]]*OO[[#This Row],[41]]</f>
        <v>1.1613448332764999E-5</v>
      </c>
      <c r="AR184" s="10">
        <f>3/24000000*OO[[#This Row],[100 (01JUL1985 09:00:00)-Water Temperature (C)]]*OO[[#This Row],[42]]</f>
        <v>1.03428304221E-5</v>
      </c>
      <c r="AS184" s="10">
        <f>3/24000000*OO[[#This Row],[101 (01JUL1985 12:00:00)-Water Temperature (C)]]*OO[[#This Row],[43]]</f>
        <v>9.0386444296362499E-6</v>
      </c>
      <c r="AT184" s="10">
        <f>3/24000000*OO[[#This Row],[102 (01JUL1985 15:00:00)-Water Temperature (C)]]*OO[[#This Row],[44]]</f>
        <v>7.779442109354998E-6</v>
      </c>
      <c r="AU184" s="10">
        <f>3/24000000*OO[[#This Row],[103 (01JUL1985 18:00:00)-Water Temperature (C)]]*OO[[#This Row],[45]]</f>
        <v>6.6523723071299997E-6</v>
      </c>
      <c r="AV184" s="10">
        <f>3/24000000*OO[[#This Row],[104 (01JUL1985 21:00:00)-Water Temperature (C)]]*OO[[#This Row],[46]]</f>
        <v>5.7144018761325E-6</v>
      </c>
      <c r="AW184" s="10">
        <f>3/24000000*OO[[#This Row],[105 (02JUL1985 00:00:00)-Water Temperature (C)]]*OO[[#This Row],[47]]</f>
        <v>4.9608623636062505E-6</v>
      </c>
      <c r="AX184" s="10">
        <f>3/24000000*OO[[#This Row],[106 (02JUL1985 03:00:00)-Water Temperature (C)]]*OO[[#This Row],[48]]</f>
        <v>4.3700402210400001E-6</v>
      </c>
      <c r="AY184" s="10">
        <f>3/24000000*OO[[#This Row],[107 (02JUL1985 06:00:00)-Water Temperature (C)]]*OO[[#This Row],[49]]</f>
        <v>3.7691197777999999E-6</v>
      </c>
      <c r="AZ184" s="10">
        <f>3/24000000*OO[[#This Row],[108 (02JUL1985 09:00:00)-Water Temperature (C)]]*OO[[#This Row],[50]]</f>
        <v>3.1326490622553747E-6</v>
      </c>
      <c r="BA184" s="10">
        <f>3/24000000*OO[[#This Row],[109 (02JUL1985 12:00:00)-Water Temperature (C)]]*OO[[#This Row],[51]]</f>
        <v>2.4950861699276249E-6</v>
      </c>
      <c r="BB184" s="10">
        <f>3/24000000*OO[[#This Row],[110 (02JUL1985 15:00:00)-Water Temperature (C)]]*OO[[#This Row],[52]]</f>
        <v>1.9376060225917498E-6</v>
      </c>
      <c r="BC184" s="10">
        <f>3/24000000*OO[[#This Row],[111 (02JUL1985 18:00:00)-Water Temperature (C)]]*OO[[#This Row],[53]]</f>
        <v>1.4980822947812501E-6</v>
      </c>
      <c r="BD184" s="10">
        <f>3/24000000*OO[[#This Row],[112 (02JUL1985 21:00:00)-Water Temperature (C)]]*OO[[#This Row],[54]]</f>
        <v>1.2068362642463751E-6</v>
      </c>
      <c r="BE184" s="10">
        <f>3/24000000*OO[[#This Row],[113 (03JUL1985 00:00:00)-Water Temperature (C)]]*OO[[#This Row],[55]]</f>
        <v>1.0208694220285E-6</v>
      </c>
      <c r="BF184" s="10">
        <f>3/24000000*OO[[#This Row],[114 (03JUL1985 03:00:00)-Water Temperature (C)]]*OO[[#This Row],[56]]</f>
        <v>9.1725120026900008E-7</v>
      </c>
      <c r="BG184" s="10">
        <f>3/24000000*OO[[#This Row],[115 (03JUL1985 06:00:00)-Water Temperature (C)]]*OO[[#This Row],[57]]</f>
        <v>8.5608748714249993E-7</v>
      </c>
      <c r="BH184" s="10">
        <f>3/24000000*OO[[#This Row],[116 (03JUL1985 09:00:00)-Water Temperature (C)]]*OO[[#This Row],[58]]</f>
        <v>8.0266823339474999E-7</v>
      </c>
      <c r="BI184" s="10">
        <f>3/24000000*OO[[#This Row],[117 (03JUL1985 12:00:00)-Water Temperature (C)]]*OO[[#This Row],[59]]</f>
        <v>7.4867356070549993E-7</v>
      </c>
      <c r="BJ184" s="10">
        <f>3/24000000*OO[[#This Row],[118 (03JUL1985 15:00:00)-Water Temperature (C)]]*OO[[#This Row],[60]]</f>
        <v>6.8698276760987495E-7</v>
      </c>
      <c r="BK184" s="10">
        <f>3/24000000*OO[[#This Row],[119 (03JUL1985 18:00:00)-Water Temperature (C)]]*OO[[#This Row],[61]]</f>
        <v>6.2282379360074987E-7</v>
      </c>
      <c r="BL184" s="10">
        <f>3/24000000*OO[[#This Row],[120 (03JUL1985 21:00:00)-Water Temperature (C)]]*OO[[#This Row],[62]]</f>
        <v>5.7002929557199999E-7</v>
      </c>
      <c r="BM184" s="10">
        <f>3/24000000*OO[[#This Row],[121 (04JUL1985 00:00:00)-Water Temperature (C)]]*OO[[#This Row],[63]]</f>
        <v>5.3784261899999998E-7</v>
      </c>
      <c r="BN184" s="10">
        <f>3/24000000*OO[[#This Row],[122 (04JUL1985 03:00:00)-Water Temperature (C)]]*OO[[#This Row],[64]]</f>
        <v>5.370316330242499E-7</v>
      </c>
      <c r="BO184" s="10">
        <f>3/24000000*OO[[#This Row],[123 (04JUL1985 06:00:00)-Water Temperature (C)]]*OO[[#This Row],[65]]</f>
        <v>5.4595978097524996E-7</v>
      </c>
      <c r="BP184" s="10">
        <f>3/24000000*OO[[#This Row],[124 (04JUL1985 09:00:00)-Water Temperature (C)]]*OO[[#This Row],[66]]</f>
        <v>5.5198424934600005E-7</v>
      </c>
      <c r="BQ184" s="10">
        <f>3/24000000*OO[[#This Row],[125 (04JUL1985 12:00:00)-Water Temperature (C)]]*OO[[#This Row],[67]]</f>
        <v>5.3929406902274987E-7</v>
      </c>
      <c r="BR184" s="10">
        <f>3/24000000*OO[[#This Row],[126 (04JUL1985 15:00:00)-Water Temperature (C)]]*OO[[#This Row],[68]]</f>
        <v>5.1207889896337498E-7</v>
      </c>
      <c r="BS184" s="10">
        <f>3/24000000*OO[[#This Row],[127 (04JUL1985 18:00:00)-Water Temperature (C)]]*OO[[#This Row],[69]]</f>
        <v>4.7406366193624996E-7</v>
      </c>
      <c r="BT184" s="10">
        <f>3/24000000*OO[[#This Row],[128 (04JUL1985 21:00:00)-Water Temperature (C)]]*OO[[#This Row],[70]]</f>
        <v>4.3853683014112506E-7</v>
      </c>
      <c r="BU184" s="10">
        <f>3/24000000*OO[[#This Row],[129 (05JUL1985 00:00:00)-Water Temperature (C)]]*OO[[#This Row],[71]]</f>
        <v>4.1122164142799995E-7</v>
      </c>
      <c r="BV184" s="10">
        <f>3/24000000*OO[[#This Row],[130 (05JUL1985 03:00:00)-Water Temperature (C)]]*OO[[#This Row],[72]]</f>
        <v>4.0230445045937497E-7</v>
      </c>
      <c r="BW184" s="10">
        <f>3/24000000*OO[[#This Row],[131 (05JUL1985 06:00:00)-Water Temperature (C)]]*OO[[#This Row],[73]]</f>
        <v>3.9600897961349994E-7</v>
      </c>
      <c r="BX184" s="10">
        <f>3/24000000*OO[[#This Row],[132 (05JUL1985 09:00:00)-Water Temperature (C)]]*OO[[#This Row],[74]]</f>
        <v>3.8936461695599993E-7</v>
      </c>
      <c r="BY184" s="10">
        <f>3/24000000*OO[[#This Row],[133 (05JUL1985 12:00:00)-Water Temperature (C)]]*OO[[#This Row],[75]]</f>
        <v>3.7614662757112502E-7</v>
      </c>
      <c r="BZ184" s="10">
        <f>3/24000000*OO[[#This Row],[134 (05JUL1985 15:00:00)-Water Temperature (C)]]*OO[[#This Row],[76]]</f>
        <v>3.5387910615000003E-7</v>
      </c>
      <c r="CA184" s="10">
        <f>3/24000000*OO[[#This Row],[135 (05JUL1985 18:00:00)-Water Temperature (C)]]*OO[[#This Row],[77]]</f>
        <v>3.2824954434512503E-7</v>
      </c>
      <c r="CB184" s="10">
        <f>3/24000000*OO[[#This Row],[136 (05JUL1985 21:00:00)-Water Temperature (C)]]*OO[[#This Row],[78]]</f>
        <v>3.0543072023381251E-7</v>
      </c>
      <c r="CC184" s="10">
        <f>3/24000000*OO[[#This Row],[137 (06JUL1985 00:00:00)-Water Temperature (C)]]*OO[[#This Row],[79]]</f>
        <v>2.8805310862012498E-7</v>
      </c>
      <c r="CD184" s="10">
        <f>3/24000000*OO[[#This Row],[138 (06JUL1985 03:00:00)-Water Temperature (C)]]*OO[[#This Row],[80]]</f>
        <v>2.8064384987197499E-7</v>
      </c>
      <c r="CE184" s="10">
        <f>3/24000000*OO[[#This Row],[139 (06JUL1985 06:00:00)-Water Temperature (C)]]*OO[[#This Row],[81]]</f>
        <v>2.7663105204659996E-7</v>
      </c>
      <c r="CF184" s="10">
        <f>3/24000000*OO[[#This Row],[140 (06JUL1985 09:00:00)-Water Temperature (C)]]*OO[[#This Row],[82]]</f>
        <v>2.7180728196903754E-7</v>
      </c>
      <c r="CG184" s="10">
        <f>3/24000000*OO[[#This Row],[141 (06JUL1985 12:00:00)-Water Temperature (C)]]*OO[[#This Row],[83]]</f>
        <v>2.6188266134292497E-7</v>
      </c>
      <c r="CH184" s="10">
        <f>3/24000000*OO[[#This Row],[142 (06JUL1985 15:00:00)-Water Temperature (C)]]*OO[[#This Row],[84]]</f>
        <v>2.4624539570125E-7</v>
      </c>
      <c r="CI184" s="10">
        <f>3/24000000*OO[[#This Row],[143 (06JUL1985 18:00:00)-Water Temperature (C)]]*OO[[#This Row],[85]]</f>
        <v>2.2667225342519998E-7</v>
      </c>
      <c r="CJ184" s="10">
        <f>3/24000000*OO[[#This Row],[144 (06JUL1985 21:00:00)-Water Temperature (C)]]*OO[[#This Row],[86]]</f>
        <v>2.0927542015799998E-7</v>
      </c>
      <c r="CK184" s="10">
        <f>3/24000000*OO[[#This Row],[145 (07JUL1985 00:00:00)-Water Temperature (C)]]*OO[[#This Row],[87]]</f>
        <v>1.9609400704439999E-7</v>
      </c>
      <c r="CL184" s="10">
        <f>3/24000000*OO[[#This Row],[146 (07JUL1985 03:00:00)-Water Temperature (C)]]*OO[[#This Row],[88]]</f>
        <v>1.9205044984331248E-7</v>
      </c>
      <c r="CM184" s="10">
        <f>3/24000000*OO[[#This Row],[147 (07JUL1985 06:00:00)-Water Temperature (C)]]*OO[[#This Row],[89]]</f>
        <v>1.88509127096025E-7</v>
      </c>
      <c r="CN184" s="10">
        <f>3/24000000*OO[[#This Row],[148 (07JUL1985 09:00:00)-Water Temperature (C)]]*OO[[#This Row],[90]]</f>
        <v>1.8273822898257499E-7</v>
      </c>
      <c r="CO184" s="10">
        <f>3/24000000*OO[[#This Row],[149 (07JUL1985 12:00:00)-Water Temperature (C)]]*OO[[#This Row],[91]]</f>
        <v>1.7358544624821248E-7</v>
      </c>
      <c r="CP184" s="10">
        <f>3/24000000*OO[[#This Row],[150 (07JUL1985 15:00:00)-Water Temperature (C)]]*OO[[#This Row],[92]]</f>
        <v>1.6363417003114998E-7</v>
      </c>
      <c r="CQ184" s="10">
        <f>3/24000000*OO[[#This Row],[151 (07JUL1985 18:00:00)-Water Temperature (C)]]*OO[[#This Row],[93]]</f>
        <v>1.524524260945E-7</v>
      </c>
      <c r="CR184" s="10">
        <f>3/24000000*OO[[#This Row],[152 (07JUL1985 21:00:00)-Water Temperature (C)]]*OO[[#This Row],[94]]</f>
        <v>1.4283010246481249E-7</v>
      </c>
      <c r="CS184" s="10">
        <f>3/24000000*OO[[#This Row],[153 (08JUL1985 00:00:00)-Water Temperature (C)]]*OO[[#This Row],[95]]</f>
        <v>1.35731837485125E-7</v>
      </c>
      <c r="CT184" s="10">
        <f>3/24000000*OO[[#This Row],[154 (08JUL1985 03:00:00)-Water Temperature (C)]]*OO[[#This Row],[96]]</f>
        <v>1.3461781521306249E-7</v>
      </c>
      <c r="CU184" s="10">
        <f>3/24000000*OO[[#This Row],[155 (08JUL1985 06:00:00)-Water Temperature (C)]]*OO[[#This Row],[97]]</f>
        <v>1.3571871014626248E-7</v>
      </c>
      <c r="CV184" s="10">
        <f>3/24000000*OO[[#This Row],[156 (08JUL1985 09:00:00)-Water Temperature (C)]]*OO[[#This Row],[98]]</f>
        <v>1.354571830365E-7</v>
      </c>
      <c r="CW184" s="10">
        <f>3/24000000*OO[[#This Row],[157 (08JUL1985 12:00:00)-Water Temperature (C)]]*OO[[#This Row],[99]]</f>
        <v>1.3275803147753749E-7</v>
      </c>
    </row>
    <row r="185" spans="1:101" x14ac:dyDescent="0.35">
      <c r="A185" t="s">
        <v>191</v>
      </c>
      <c r="B185">
        <v>857.69500000000005</v>
      </c>
      <c r="C185" s="10">
        <f>3/24*OO[[#This Row],[59 (26JUN1985 06:00:00)-Water Temperature (C)]]*OO[[#This Row],[1]]/SUM(OO[1])</f>
        <v>0</v>
      </c>
      <c r="D185" s="10">
        <f>3/24*OO[[#This Row],[60 (26JUN1985 09:00:00)-Water Temperature (C)]]*OO[[#This Row],[2]]/SUM(OO[2])</f>
        <v>0</v>
      </c>
      <c r="E185" s="10">
        <f>3/24*OO[[#This Row],[61 (26JUN1985 12:00:00)-Water Temperature (C)]]*OO[[#This Row],[3]]/SUM(OO[3])</f>
        <v>0</v>
      </c>
      <c r="F185" s="10">
        <f>3/24*OO[[#This Row],[62 (26JUN1985 15:00:00)-Water Temperature (C)]]*OO[[#This Row],[4]]/SUM(OO[4])</f>
        <v>0</v>
      </c>
      <c r="G185" s="10">
        <f>3/24*OO[[#This Row],[63 (26JUN1985 18:00:00)-Water Temperature (C)]]*OO[[#This Row],[5]]/SUM(OO[5])</f>
        <v>0</v>
      </c>
      <c r="H185" s="10">
        <f>3/24*OO[[#This Row],[64 (26JUN1985 21:00:00)-Water Temperature (C)]]*OO[[#This Row],[6]]/SUM(OO[6])</f>
        <v>0</v>
      </c>
      <c r="I185" s="10">
        <f>3/24*OO[[#This Row],[65 (27JUN1985 00:00:00)-Water Temperature (C)]]*OO[[#This Row],[7]]/SUM(OO[7])</f>
        <v>1.6667563807185988E-36</v>
      </c>
      <c r="J185" s="10">
        <f>3/24*OO[[#This Row],[66 (27JUN1985 03:00:00)-Water Temperature (C)]]*OO[[#This Row],[8]]/SUM(OO[8])</f>
        <v>1.2391461106140705E-24</v>
      </c>
      <c r="K185" s="10">
        <f>3/24*OO[[#This Row],[67 (27JUN1985 06:00:00)-Water Temperature (C)]]*OO[[#This Row],[9]]/SUM(OO[9])</f>
        <v>5.254720643692682E-13</v>
      </c>
      <c r="L185" s="10">
        <f>3/24*OO[[#This Row],[68 (27JUN1985 09:00:00)-Water Temperature (C)]]*OO[[#This Row],[10]]/SUM(OO[10])</f>
        <v>1.1144660250597742E-7</v>
      </c>
      <c r="M185" s="10">
        <f>3/24*OO[[#This Row],[69 (27JUN1985 12:00:00)-Water Temperature (C)]]*OO[[#This Row],[11]]/SUM(OO[11])</f>
        <v>5.2781121251339008E-5</v>
      </c>
      <c r="N185" s="10">
        <f>3/24*OO[[#This Row],[70 (27JUN1985 15:00:00)-Water Temperature (C)]]*OO[[#This Row],[12]]/SUM(OO[12])</f>
        <v>2.4790946700482866E-3</v>
      </c>
      <c r="O185" s="10">
        <f>3/24*OO[[#This Row],[71 (27JUN1985 18:00:00)-Water Temperature (C)]]*OO[[#This Row],[13]]/SUM(OO[13])</f>
        <v>2.48067363353844E-2</v>
      </c>
      <c r="P185" s="10">
        <f>3/24*OO[[#This Row],[72 (27JUN1985 21:00:00)-Water Temperature (C)]]*OO[[#This Row],[14]]/SUM(OO[14])</f>
        <v>7.8530578063618475E-2</v>
      </c>
      <c r="Q185" s="10">
        <f>3/24*OO[[#This Row],[73 (28JUN1985 00:00:00)-Water Temperature (C)]]*OO[[#This Row],[15]]/SUM(OO[15])</f>
        <v>0.10255505014752191</v>
      </c>
      <c r="R185" s="10">
        <f>3/24*OO[[#This Row],[74 (28JUN1985 03:00:00)-Water Temperature (C)]]*OO[[#This Row],[16]]/SUM(OO[16])</f>
        <v>6.7762037458056645E-2</v>
      </c>
      <c r="S185" s="10">
        <f>3/24*OO[[#This Row],[75 (28JUN1985 06:00:00)-Water Temperature (C)]]*OO[[#This Row],[17]]/SUM(OO[17])</f>
        <v>2.5538933583834626E-2</v>
      </c>
      <c r="T185" s="10">
        <f>3/24*OO[[#This Row],[76 (28JUN1985 09:00:00)-Water Temperature (C)]]*OO[[#This Row],[18]]/SUM(OO[18])</f>
        <v>6.3081685173154052E-3</v>
      </c>
      <c r="U185" s="10">
        <f>3/24*OO[[#This Row],[77 (28JUN1985 12:00:00)-Water Temperature (C)]]*OO[[#This Row],[19]]/SUM(OO[19])</f>
        <v>1.1732486650054199E-3</v>
      </c>
      <c r="V185" s="10">
        <f>3/24000000*OO[[#This Row],[78 (28JUN1985 15:00:00)-Water Temperature (C)]]*OO[[#This Row],[20]]</f>
        <v>2.2698759309793749E-4</v>
      </c>
      <c r="W185" s="10">
        <f>3/24000000*OO[[#This Row],[79 (28JUN1985 18:00:00)-Water Temperature (C)]]*OO[[#This Row],[21]]</f>
        <v>9.0417274977699992E-5</v>
      </c>
      <c r="X185" s="10">
        <f>3/24000000*OO[[#This Row],[80 (28JUN1985 21:00:00)-Water Temperature (C)]]*OO[[#This Row],[22]]</f>
        <v>7.4976354865049992E-5</v>
      </c>
      <c r="Y185" s="10">
        <f>3/24000000*OO[[#This Row],[81 (29JUN1985 00:00:00)-Water Temperature (C)]]*OO[[#This Row],[23]]</f>
        <v>7.5429762351749991E-5</v>
      </c>
      <c r="Z185" s="10">
        <f>3/24000000*OO[[#This Row],[82 (29JUN1985 03:00:00)-Water Temperature (C)]]*OO[[#This Row],[24]]</f>
        <v>7.6321407676249994E-5</v>
      </c>
      <c r="AA185" s="10">
        <f>3/24000000*OO[[#This Row],[83 (29JUN1985 06:00:00)-Water Temperature (C)]]*OO[[#This Row],[25]]</f>
        <v>7.2285266012212491E-5</v>
      </c>
      <c r="AB185" s="10">
        <f>3/24000000*OO[[#This Row],[84 (29JUN1985 09:00:00)-Water Temperature (C)]]*OO[[#This Row],[26]]</f>
        <v>6.6768844891250002E-5</v>
      </c>
      <c r="AC185" s="10">
        <f>3/24000000*OO[[#This Row],[85 (29JUN1985 12:00:00)-Water Temperature (C)]]*OO[[#This Row],[27]]</f>
        <v>6.0192023270624992E-5</v>
      </c>
      <c r="AD185" s="10">
        <f>3/24000000*OO[[#This Row],[86 (29JUN1985 15:00:00)-Water Temperature (C)]]*OO[[#This Row],[28]]</f>
        <v>5.3143127030262498E-5</v>
      </c>
      <c r="AE185" s="10">
        <f>3/24000000*OO[[#This Row],[88 (29JUN1985 21:00:00)-Water Temperature (C)]]*OO[[#This Row],[30]]</f>
        <v>4.0690613795299999E-5</v>
      </c>
      <c r="AF185" s="10">
        <f>3/24000000*OO[[#This Row],[88 (29JUN1985 21:00:00)-Water Temperature (C)]]*OO[[#This Row],[30]]</f>
        <v>4.0690613795299999E-5</v>
      </c>
      <c r="AG185" s="10">
        <f>3/24000000*OO[[#This Row],[89 (30JUN1985 00:00:00)-Water Temperature (C)]]*OO[[#This Row],[31]]</f>
        <v>3.6234370279625001E-5</v>
      </c>
      <c r="AH185" s="10">
        <f>3/24000000*OO[[#This Row],[90 (30JUN1985 03:00:00)-Water Temperature (C)]]*OO[[#This Row],[32]]</f>
        <v>3.3515083420312501E-5</v>
      </c>
      <c r="AI185" s="10">
        <f>3/24000000*OO[[#This Row],[91 (30JUN1985 06:00:00)-Water Temperature (C)]]*OO[[#This Row],[33]]</f>
        <v>3.1052326373800002E-5</v>
      </c>
      <c r="AJ185" s="10">
        <f>3/24000000*OO[[#This Row],[92 (30JUN1985 09:00:00)-Water Temperature (C)]]*OO[[#This Row],[34]]</f>
        <v>2.8493857909290002E-5</v>
      </c>
      <c r="AK185" s="10">
        <f>3/24000000*OO[[#This Row],[93 (30JUN1985 12:00:00)-Water Temperature (C)]]*OO[[#This Row],[35]]</f>
        <v>2.582154125604E-5</v>
      </c>
      <c r="AL185" s="10">
        <f>3/24000000*OO[[#This Row],[94 (30JUN1985 15:00:00)-Water Temperature (C)]]*OO[[#This Row],[36]]</f>
        <v>2.2683488569424998E-5</v>
      </c>
      <c r="AM185" s="10">
        <f>3/24000000*OO[[#This Row],[95 (30JUN1985 18:00:00)-Water Temperature (C)]]*OO[[#This Row],[37]]</f>
        <v>1.9559945156569997E-5</v>
      </c>
      <c r="AN185" s="10">
        <f>3/24000000*OO[[#This Row],[96 (30JUN1985 21:00:00)-Water Temperature (C)]]*OO[[#This Row],[38]]</f>
        <v>1.7010955103999997E-5</v>
      </c>
      <c r="AO185" s="10">
        <f>3/24000000*OO[[#This Row],[97 (01JUL1985 00:00:00)-Water Temperature (C)]]*OO[[#This Row],[39]]</f>
        <v>1.5028977137559999E-5</v>
      </c>
      <c r="AP185" s="10">
        <f>3/24000000*OO[[#This Row],[98 (01JUL1985 03:00:00)-Water Temperature (C)]]*OO[[#This Row],[40]]</f>
        <v>1.3668861677851249E-5</v>
      </c>
      <c r="AQ185" s="10">
        <f>3/24000000*OO[[#This Row],[99 (01JUL1985 06:00:00)-Water Temperature (C)]]*OO[[#This Row],[41]]</f>
        <v>1.2409999738545E-5</v>
      </c>
      <c r="AR185" s="10">
        <f>3/24000000*OO[[#This Row],[100 (01JUL1985 09:00:00)-Water Temperature (C)]]*OO[[#This Row],[42]]</f>
        <v>1.1076877069582499E-5</v>
      </c>
      <c r="AS185" s="10">
        <f>3/24000000*OO[[#This Row],[101 (01JUL1985 12:00:00)-Water Temperature (C)]]*OO[[#This Row],[43]]</f>
        <v>9.6956425337212494E-6</v>
      </c>
      <c r="AT185" s="10">
        <f>3/24000000*OO[[#This Row],[102 (01JUL1985 15:00:00)-Water Temperature (C)]]*OO[[#This Row],[44]]</f>
        <v>8.3546423309212488E-6</v>
      </c>
      <c r="AU185" s="10">
        <f>3/24000000*OO[[#This Row],[103 (01JUL1985 18:00:00)-Water Temperature (C)]]*OO[[#This Row],[45]]</f>
        <v>7.1499149946899989E-6</v>
      </c>
      <c r="AV185" s="10">
        <f>3/24000000*OO[[#This Row],[104 (01JUL1985 21:00:00)-Water Temperature (C)]]*OO[[#This Row],[46]]</f>
        <v>6.1403212889887505E-6</v>
      </c>
      <c r="AW185" s="10">
        <f>3/24000000*OO[[#This Row],[105 (02JUL1985 00:00:00)-Water Temperature (C)]]*OO[[#This Row],[47]]</f>
        <v>5.3343895072187491E-6</v>
      </c>
      <c r="AX185" s="10">
        <f>3/24000000*OO[[#This Row],[106 (02JUL1985 03:00:00)-Water Temperature (C)]]*OO[[#This Row],[48]]</f>
        <v>4.7108424983812492E-6</v>
      </c>
      <c r="AY185" s="10">
        <f>3/24000000*OO[[#This Row],[107 (02JUL1985 06:00:00)-Water Temperature (C)]]*OO[[#This Row],[49]]</f>
        <v>4.0809461613962499E-6</v>
      </c>
      <c r="AZ185" s="10">
        <f>3/24000000*OO[[#This Row],[108 (02JUL1985 09:00:00)-Water Temperature (C)]]*OO[[#This Row],[50]]</f>
        <v>3.4093560390000002E-6</v>
      </c>
      <c r="BA185" s="10">
        <f>3/24000000*OO[[#This Row],[109 (02JUL1985 12:00:00)-Water Temperature (C)]]*OO[[#This Row],[51]]</f>
        <v>2.7237595159904999E-6</v>
      </c>
      <c r="BB185" s="10">
        <f>3/24000000*OO[[#This Row],[110 (02JUL1985 15:00:00)-Water Temperature (C)]]*OO[[#This Row],[52]]</f>
        <v>2.11436674413125E-6</v>
      </c>
      <c r="BC185" s="10">
        <f>3/24000000*OO[[#This Row],[111 (02JUL1985 18:00:00)-Water Temperature (C)]]*OO[[#This Row],[53]]</f>
        <v>1.6284580951941248E-6</v>
      </c>
      <c r="BD185" s="10">
        <f>3/24000000*OO[[#This Row],[112 (02JUL1985 21:00:00)-Water Temperature (C)]]*OO[[#This Row],[54]]</f>
        <v>1.3050393130877501E-6</v>
      </c>
      <c r="BE185" s="10">
        <f>3/24000000*OO[[#This Row],[113 (03JUL1985 00:00:00)-Water Temperature (C)]]*OO[[#This Row],[55]]</f>
        <v>1.09792509894125E-6</v>
      </c>
      <c r="BF185" s="10">
        <f>3/24000000*OO[[#This Row],[114 (03JUL1985 03:00:00)-Water Temperature (C)]]*OO[[#This Row],[56]]</f>
        <v>9.8253831118187499E-7</v>
      </c>
      <c r="BG185" s="10">
        <f>3/24000000*OO[[#This Row],[115 (03JUL1985 06:00:00)-Water Temperature (C)]]*OO[[#This Row],[57]]</f>
        <v>9.1514188311150006E-7</v>
      </c>
      <c r="BH185" s="10">
        <f>3/24000000*OO[[#This Row],[116 (03JUL1985 09:00:00)-Water Temperature (C)]]*OO[[#This Row],[58]]</f>
        <v>8.5788102090075003E-7</v>
      </c>
      <c r="BI185" s="10">
        <f>3/24000000*OO[[#This Row],[117 (03JUL1985 12:00:00)-Water Temperature (C)]]*OO[[#This Row],[59]]</f>
        <v>8.0033180513562496E-7</v>
      </c>
      <c r="BJ185" s="10">
        <f>3/24000000*OO[[#This Row],[118 (03JUL1985 15:00:00)-Water Temperature (C)]]*OO[[#This Row],[60]]</f>
        <v>7.3416481874999999E-7</v>
      </c>
      <c r="BK185" s="10">
        <f>3/24000000*OO[[#This Row],[119 (03JUL1985 18:00:00)-Water Temperature (C)]]*OO[[#This Row],[61]]</f>
        <v>6.6497443424374982E-7</v>
      </c>
      <c r="BL185" s="10">
        <f>3/24000000*OO[[#This Row],[120 (03JUL1985 21:00:00)-Water Temperature (C)]]*OO[[#This Row],[62]]</f>
        <v>6.0779986279587507E-7</v>
      </c>
      <c r="BM185" s="10">
        <f>3/24000000*OO[[#This Row],[121 (04JUL1985 00:00:00)-Water Temperature (C)]]*OO[[#This Row],[63]]</f>
        <v>5.7199168903999998E-7</v>
      </c>
      <c r="BN185" s="10">
        <f>3/24000000*OO[[#This Row],[122 (04JUL1985 03:00:00)-Water Temperature (C)]]*OO[[#This Row],[64]]</f>
        <v>5.7019490184799993E-7</v>
      </c>
      <c r="BO185" s="10">
        <f>3/24000000*OO[[#This Row],[123 (04JUL1985 06:00:00)-Water Temperature (C)]]*OO[[#This Row],[65]]</f>
        <v>5.7905926334149999E-7</v>
      </c>
      <c r="BP185" s="10">
        <f>3/24000000*OO[[#This Row],[124 (04JUL1985 09:00:00)-Water Temperature (C)]]*OO[[#This Row],[66]]</f>
        <v>5.8579302512850005E-7</v>
      </c>
      <c r="BQ185" s="10">
        <f>3/24000000*OO[[#This Row],[125 (04JUL1985 12:00:00)-Water Temperature (C)]]*OO[[#This Row],[67]]</f>
        <v>5.7328655931950001E-7</v>
      </c>
      <c r="BR185" s="10">
        <f>3/24000000*OO[[#This Row],[126 (04JUL1985 15:00:00)-Water Temperature (C)]]*OO[[#This Row],[68]]</f>
        <v>5.4530587785425002E-7</v>
      </c>
      <c r="BS185" s="10">
        <f>3/24000000*OO[[#This Row],[127 (04JUL1985 18:00:00)-Water Temperature (C)]]*OO[[#This Row],[69]]</f>
        <v>5.0516368562362497E-7</v>
      </c>
      <c r="BT185" s="10">
        <f>3/24000000*OO[[#This Row],[128 (04JUL1985 21:00:00)-Water Temperature (C)]]*OO[[#This Row],[70]]</f>
        <v>4.6728660980399995E-7</v>
      </c>
      <c r="BU185" s="10">
        <f>3/24000000*OO[[#This Row],[129 (05JUL1985 00:00:00)-Water Temperature (C)]]*OO[[#This Row],[71]]</f>
        <v>4.3763588436000001E-7</v>
      </c>
      <c r="BV185" s="10">
        <f>3/24000000*OO[[#This Row],[130 (05JUL1985 03:00:00)-Water Temperature (C)]]*OO[[#This Row],[72]]</f>
        <v>4.2775621222499999E-7</v>
      </c>
      <c r="BW185" s="10">
        <f>3/24000000*OO[[#This Row],[131 (05JUL1985 06:00:00)-Water Temperature (C)]]*OO[[#This Row],[73]]</f>
        <v>4.2094459797599992E-7</v>
      </c>
      <c r="BX185" s="10">
        <f>3/24000000*OO[[#This Row],[132 (05JUL1985 09:00:00)-Water Temperature (C)]]*OO[[#This Row],[74]]</f>
        <v>4.1415656455625E-7</v>
      </c>
      <c r="BY185" s="10">
        <f>3/24000000*OO[[#This Row],[133 (05JUL1985 12:00:00)-Water Temperature (C)]]*OO[[#This Row],[75]]</f>
        <v>4.0061911732199997E-7</v>
      </c>
      <c r="BZ185" s="10">
        <f>3/24000000*OO[[#This Row],[134 (05JUL1985 15:00:00)-Water Temperature (C)]]*OO[[#This Row],[76]]</f>
        <v>3.7703463586149997E-7</v>
      </c>
      <c r="CA185" s="10">
        <f>3/24000000*OO[[#This Row],[135 (05JUL1985 18:00:00)-Water Temperature (C)]]*OO[[#This Row],[77]]</f>
        <v>3.4971577476662496E-7</v>
      </c>
      <c r="CB185" s="10">
        <f>3/24000000*OO[[#This Row],[136 (05JUL1985 21:00:00)-Water Temperature (C)]]*OO[[#This Row],[78]]</f>
        <v>3.2520924072474996E-7</v>
      </c>
      <c r="CC185" s="10">
        <f>3/24000000*OO[[#This Row],[137 (06JUL1985 00:00:00)-Water Temperature (C)]]*OO[[#This Row],[79]]</f>
        <v>3.0653193639949998E-7</v>
      </c>
      <c r="CD185" s="10">
        <f>3/24000000*OO[[#This Row],[138 (06JUL1985 03:00:00)-Water Temperature (C)]]*OO[[#This Row],[80]]</f>
        <v>2.9848588033232496E-7</v>
      </c>
      <c r="CE185" s="10">
        <f>3/24000000*OO[[#This Row],[139 (06JUL1985 06:00:00)-Water Temperature (C)]]*OO[[#This Row],[81]]</f>
        <v>2.9413995130299998E-7</v>
      </c>
      <c r="CF185" s="10">
        <f>3/24000000*OO[[#This Row],[140 (06JUL1985 09:00:00)-Water Temperature (C)]]*OO[[#This Row],[82]]</f>
        <v>2.892924533118E-7</v>
      </c>
      <c r="CG185" s="10">
        <f>3/24000000*OO[[#This Row],[141 (06JUL1985 12:00:00)-Water Temperature (C)]]*OO[[#This Row],[83]]</f>
        <v>2.7893636983606254E-7</v>
      </c>
      <c r="CH185" s="10">
        <f>3/24000000*OO[[#This Row],[142 (06JUL1985 15:00:00)-Water Temperature (C)]]*OO[[#This Row],[84]]</f>
        <v>2.6250876589252498E-7</v>
      </c>
      <c r="CI185" s="10">
        <f>3/24000000*OO[[#This Row],[143 (06JUL1985 18:00:00)-Water Temperature (C)]]*OO[[#This Row],[85]]</f>
        <v>2.4162366104537503E-7</v>
      </c>
      <c r="CJ185" s="10">
        <f>3/24000000*OO[[#This Row],[144 (06JUL1985 21:00:00)-Water Temperature (C)]]*OO[[#This Row],[86]]</f>
        <v>2.2296414980533751E-7</v>
      </c>
      <c r="CK185" s="10">
        <f>3/24000000*OO[[#This Row],[145 (07JUL1985 00:00:00)-Water Temperature (C)]]*OO[[#This Row],[87]]</f>
        <v>2.0858845324140001E-7</v>
      </c>
      <c r="CL185" s="10">
        <f>3/24000000*OO[[#This Row],[146 (07JUL1985 03:00:00)-Water Temperature (C)]]*OO[[#This Row],[88]]</f>
        <v>2.0403698021981246E-7</v>
      </c>
      <c r="CM185" s="10">
        <f>3/24000000*OO[[#This Row],[147 (07JUL1985 06:00:00)-Water Temperature (C)]]*OO[[#This Row],[89]]</f>
        <v>2.0014130924869999E-7</v>
      </c>
      <c r="CN185" s="10">
        <f>3/24000000*OO[[#This Row],[148 (07JUL1985 09:00:00)-Water Temperature (C)]]*OO[[#This Row],[90]]</f>
        <v>1.9423394873469998E-7</v>
      </c>
      <c r="CO185" s="10">
        <f>3/24000000*OO[[#This Row],[149 (07JUL1985 12:00:00)-Water Temperature (C)]]*OO[[#This Row],[91]]</f>
        <v>1.8477719064419996E-7</v>
      </c>
      <c r="CP185" s="10">
        <f>3/24000000*OO[[#This Row],[150 (07JUL1985 15:00:00)-Water Temperature (C)]]*OO[[#This Row],[92]]</f>
        <v>1.7429415029503751E-7</v>
      </c>
      <c r="CQ185" s="10">
        <f>3/24000000*OO[[#This Row],[151 (07JUL1985 18:00:00)-Water Temperature (C)]]*OO[[#This Row],[93]]</f>
        <v>1.6240186997067501E-7</v>
      </c>
      <c r="CR185" s="10">
        <f>3/24000000*OO[[#This Row],[152 (07JUL1985 21:00:00)-Water Temperature (C)]]*OO[[#This Row],[94]]</f>
        <v>1.5199585141999999E-7</v>
      </c>
      <c r="CS185" s="10">
        <f>3/24000000*OO[[#This Row],[153 (08JUL1985 00:00:00)-Water Temperature (C)]]*OO[[#This Row],[95]]</f>
        <v>1.442846793745E-7</v>
      </c>
      <c r="CT185" s="10">
        <f>3/24000000*OO[[#This Row],[154 (08JUL1985 03:00:00)-Water Temperature (C)]]*OO[[#This Row],[96]]</f>
        <v>1.4300484957329999E-7</v>
      </c>
      <c r="CU185" s="10">
        <f>3/24000000*OO[[#This Row],[155 (08JUL1985 06:00:00)-Water Temperature (C)]]*OO[[#This Row],[97]]</f>
        <v>1.4407185120867499E-7</v>
      </c>
      <c r="CV185" s="10">
        <f>3/24000000*OO[[#This Row],[156 (08JUL1985 09:00:00)-Water Temperature (C)]]*OO[[#This Row],[98]]</f>
        <v>1.4390934733824999E-7</v>
      </c>
      <c r="CW185" s="10">
        <f>3/24000000*OO[[#This Row],[157 (08JUL1985 12:00:00)-Water Temperature (C)]]*OO[[#This Row],[99]]</f>
        <v>1.4118571555027498E-7</v>
      </c>
    </row>
    <row r="186" spans="1:101" x14ac:dyDescent="0.35">
      <c r="A186" t="s">
        <v>192</v>
      </c>
      <c r="B186">
        <v>886.58399999999995</v>
      </c>
      <c r="C186" s="10">
        <f>3/24*OO[[#This Row],[59 (26JUN1985 06:00:00)-Water Temperature (C)]]*OO[[#This Row],[1]]/SUM(OO[1])</f>
        <v>0</v>
      </c>
      <c r="D186" s="10">
        <f>3/24*OO[[#This Row],[60 (26JUN1985 09:00:00)-Water Temperature (C)]]*OO[[#This Row],[2]]/SUM(OO[2])</f>
        <v>0</v>
      </c>
      <c r="E186" s="10">
        <f>3/24*OO[[#This Row],[61 (26JUN1985 12:00:00)-Water Temperature (C)]]*OO[[#This Row],[3]]/SUM(OO[3])</f>
        <v>0</v>
      </c>
      <c r="F186" s="10">
        <f>3/24*OO[[#This Row],[62 (26JUN1985 15:00:00)-Water Temperature (C)]]*OO[[#This Row],[4]]/SUM(OO[4])</f>
        <v>0</v>
      </c>
      <c r="G186" s="10">
        <f>3/24*OO[[#This Row],[63 (26JUN1985 18:00:00)-Water Temperature (C)]]*OO[[#This Row],[5]]/SUM(OO[5])</f>
        <v>0</v>
      </c>
      <c r="H186" s="10">
        <f>3/24*OO[[#This Row],[64 (26JUN1985 21:00:00)-Water Temperature (C)]]*OO[[#This Row],[6]]/SUM(OO[6])</f>
        <v>0</v>
      </c>
      <c r="I186" s="10">
        <f>3/24*OO[[#This Row],[65 (27JUN1985 00:00:00)-Water Temperature (C)]]*OO[[#This Row],[7]]/SUM(OO[7])</f>
        <v>2.3018919377948998E-37</v>
      </c>
      <c r="J186" s="10">
        <f>3/24*OO[[#This Row],[66 (27JUN1985 03:00:00)-Water Temperature (C)]]*OO[[#This Row],[8]]/SUM(OO[8])</f>
        <v>1.6745727786256914E-25</v>
      </c>
      <c r="K186" s="10">
        <f>3/24*OO[[#This Row],[67 (27JUN1985 06:00:00)-Water Temperature (C)]]*OO[[#This Row],[9]]/SUM(OO[9])</f>
        <v>7.3558512014123394E-14</v>
      </c>
      <c r="L186" s="10">
        <f>3/24*OO[[#This Row],[68 (27JUN1985 09:00:00)-Water Temperature (C)]]*OO[[#This Row],[10]]/SUM(OO[10])</f>
        <v>5.485786857433135E-8</v>
      </c>
      <c r="M186" s="10">
        <f>3/24*OO[[#This Row],[69 (27JUN1985 12:00:00)-Water Temperature (C)]]*OO[[#This Row],[11]]/SUM(OO[11])</f>
        <v>3.2563545161188985E-5</v>
      </c>
      <c r="N186" s="10">
        <f>3/24*OO[[#This Row],[70 (27JUN1985 15:00:00)-Water Temperature (C)]]*OO[[#This Row],[12]]/SUM(OO[12])</f>
        <v>1.7779201213303365E-3</v>
      </c>
      <c r="O186" s="10">
        <f>3/24*OO[[#This Row],[71 (27JUN1985 18:00:00)-Water Temperature (C)]]*OO[[#This Row],[13]]/SUM(OO[13])</f>
        <v>2.0004609096184709E-2</v>
      </c>
      <c r="P186" s="10">
        <f>3/24*OO[[#This Row],[72 (27JUN1985 21:00:00)-Water Temperature (C)]]*OO[[#This Row],[14]]/SUM(OO[14])</f>
        <v>6.9845874163295546E-2</v>
      </c>
      <c r="Q186" s="10">
        <f>3/24*OO[[#This Row],[73 (28JUN1985 00:00:00)-Water Temperature (C)]]*OO[[#This Row],[15]]/SUM(OO[15])</f>
        <v>9.8965959383160967E-2</v>
      </c>
      <c r="R186" s="10">
        <f>3/24*OO[[#This Row],[74 (28JUN1985 03:00:00)-Water Temperature (C)]]*OO[[#This Row],[16]]/SUM(OO[16])</f>
        <v>7.030875838857209E-2</v>
      </c>
      <c r="S186" s="10">
        <f>3/24*OO[[#This Row],[75 (28JUN1985 06:00:00)-Water Temperature (C)]]*OO[[#This Row],[17]]/SUM(OO[17])</f>
        <v>2.8154887273045829E-2</v>
      </c>
      <c r="T186" s="10">
        <f>3/24*OO[[#This Row],[76 (28JUN1985 09:00:00)-Water Temperature (C)]]*OO[[#This Row],[18]]/SUM(OO[18])</f>
        <v>7.2977598616977288E-3</v>
      </c>
      <c r="U186" s="10">
        <f>3/24*OO[[#This Row],[77 (28JUN1985 12:00:00)-Water Temperature (C)]]*OO[[#This Row],[19]]/SUM(OO[19])</f>
        <v>1.3972809097139651E-3</v>
      </c>
      <c r="V186" s="10">
        <f>3/24000000*OO[[#This Row],[78 (28JUN1985 15:00:00)-Water Temperature (C)]]*OO[[#This Row],[20]]</f>
        <v>2.6175602561609999E-4</v>
      </c>
      <c r="W186" s="10">
        <f>3/24000000*OO[[#This Row],[79 (28JUN1985 18:00:00)-Water Temperature (C)]]*OO[[#This Row],[21]]</f>
        <v>9.306840479037499E-5</v>
      </c>
      <c r="X186" s="10">
        <f>3/24000000*OO[[#This Row],[80 (28JUN1985 21:00:00)-Water Temperature (C)]]*OO[[#This Row],[22]]</f>
        <v>7.3119822447000006E-5</v>
      </c>
      <c r="Y186" s="10">
        <f>3/24000000*OO[[#This Row],[81 (29JUN1985 00:00:00)-Water Temperature (C)]]*OO[[#This Row],[23]]</f>
        <v>7.3198044714312507E-5</v>
      </c>
      <c r="Z186" s="10">
        <f>3/24000000*OO[[#This Row],[82 (29JUN1985 03:00:00)-Water Temperature (C)]]*OO[[#This Row],[24]]</f>
        <v>7.4506291763999985E-5</v>
      </c>
      <c r="AA186" s="10">
        <f>3/24000000*OO[[#This Row],[83 (29JUN1985 06:00:00)-Water Temperature (C)]]*OO[[#This Row],[25]]</f>
        <v>7.11537893147E-5</v>
      </c>
      <c r="AB186" s="10">
        <f>3/24000000*OO[[#This Row],[84 (29JUN1985 09:00:00)-Water Temperature (C)]]*OO[[#This Row],[26]]</f>
        <v>6.6082474260024992E-5</v>
      </c>
      <c r="AC186" s="10">
        <f>3/24000000*OO[[#This Row],[85 (29JUN1985 12:00:00)-Water Temperature (C)]]*OO[[#This Row],[27]]</f>
        <v>5.9840043297937497E-5</v>
      </c>
      <c r="AD186" s="10">
        <f>3/24000000*OO[[#This Row],[86 (29JUN1985 15:00:00)-Water Temperature (C)]]*OO[[#This Row],[28]]</f>
        <v>5.3006393984774994E-5</v>
      </c>
      <c r="AE186" s="10">
        <f>3/24000000*OO[[#This Row],[88 (29JUN1985 21:00:00)-Water Temperature (C)]]*OO[[#This Row],[30]]</f>
        <v>4.0810942051062501E-5</v>
      </c>
      <c r="AF186" s="10">
        <f>3/24000000*OO[[#This Row],[88 (29JUN1985 21:00:00)-Water Temperature (C)]]*OO[[#This Row],[30]]</f>
        <v>4.0810942051062501E-5</v>
      </c>
      <c r="AG186" s="10">
        <f>3/24000000*OO[[#This Row],[89 (30JUN1985 00:00:00)-Water Temperature (C)]]*OO[[#This Row],[31]]</f>
        <v>3.6396288400700004E-5</v>
      </c>
      <c r="AH186" s="10">
        <f>3/24000000*OO[[#This Row],[90 (30JUN1985 03:00:00)-Water Temperature (C)]]*OO[[#This Row],[32]]</f>
        <v>3.3740275714737498E-5</v>
      </c>
      <c r="AI186" s="10">
        <f>3/24000000*OO[[#This Row],[91 (30JUN1985 06:00:00)-Water Temperature (C)]]*OO[[#This Row],[33]]</f>
        <v>3.13849299640625E-5</v>
      </c>
      <c r="AJ186" s="10">
        <f>3/24000000*OO[[#This Row],[92 (30JUN1985 09:00:00)-Water Temperature (C)]]*OO[[#This Row],[34]]</f>
        <v>2.8923375430069995E-5</v>
      </c>
      <c r="AK186" s="10">
        <f>3/24000000*OO[[#This Row],[93 (30JUN1985 12:00:00)-Water Temperature (C)]]*OO[[#This Row],[35]]</f>
        <v>2.6322273828581246E-5</v>
      </c>
      <c r="AL186" s="10">
        <f>3/24000000*OO[[#This Row],[94 (30JUN1985 15:00:00)-Water Temperature (C)]]*OO[[#This Row],[36]]</f>
        <v>2.3239244233117497E-5</v>
      </c>
      <c r="AM186" s="10">
        <f>3/24000000*OO[[#This Row],[95 (30JUN1985 18:00:00)-Water Temperature (C)]]*OO[[#This Row],[37]]</f>
        <v>2.0113595384219999E-5</v>
      </c>
      <c r="AN186" s="10">
        <f>3/24000000*OO[[#This Row],[96 (30JUN1985 21:00:00)-Water Temperature (C)]]*OO[[#This Row],[38]]</f>
        <v>1.7545877012223751E-5</v>
      </c>
      <c r="AO186" s="10">
        <f>3/24000000*OO[[#This Row],[97 (01JUL1985 00:00:00)-Water Temperature (C)]]*OO[[#This Row],[39]]</f>
        <v>1.5527530599063749E-5</v>
      </c>
      <c r="AP186" s="10">
        <f>3/24000000*OO[[#This Row],[98 (01JUL1985 03:00:00)-Water Temperature (C)]]*OO[[#This Row],[40]]</f>
        <v>1.41472504295575E-5</v>
      </c>
      <c r="AQ186" s="10">
        <f>3/24000000*OO[[#This Row],[99 (01JUL1985 06:00:00)-Water Temperature (C)]]*OO[[#This Row],[41]]</f>
        <v>1.289210275091E-5</v>
      </c>
      <c r="AR186" s="10">
        <f>3/24000000*OO[[#This Row],[100 (01JUL1985 09:00:00)-Water Temperature (C)]]*OO[[#This Row],[42]]</f>
        <v>1.1552863781456249E-5</v>
      </c>
      <c r="AS186" s="10">
        <f>3/24000000*OO[[#This Row],[101 (01JUL1985 12:00:00)-Water Temperature (C)]]*OO[[#This Row],[43]]</f>
        <v>1.01583098904125E-5</v>
      </c>
      <c r="AT186" s="10">
        <f>3/24000000*OO[[#This Row],[102 (01JUL1985 15:00:00)-Water Temperature (C)]]*OO[[#This Row],[44]]</f>
        <v>8.7824806826650007E-6</v>
      </c>
      <c r="AU186" s="10">
        <f>3/24000000*OO[[#This Row],[103 (01JUL1985 18:00:00)-Water Temperature (C)]]*OO[[#This Row],[45]]</f>
        <v>7.5359746457137495E-6</v>
      </c>
      <c r="AV186" s="10">
        <f>3/24000000*OO[[#This Row],[104 (01JUL1985 21:00:00)-Water Temperature (C)]]*OO[[#This Row],[46]]</f>
        <v>6.4796456693500001E-6</v>
      </c>
      <c r="AW186" s="10">
        <f>3/24000000*OO[[#This Row],[105 (02JUL1985 00:00:00)-Water Temperature (C)]]*OO[[#This Row],[47]]</f>
        <v>5.637757994305E-6</v>
      </c>
      <c r="AX186" s="10">
        <f>3/24000000*OO[[#This Row],[106 (02JUL1985 03:00:00)-Water Temperature (C)]]*OO[[#This Row],[48]]</f>
        <v>4.9948624411199998E-6</v>
      </c>
      <c r="AY186" s="10">
        <f>3/24000000*OO[[#This Row],[107 (02JUL1985 06:00:00)-Water Temperature (C)]]*OO[[#This Row],[49]]</f>
        <v>4.3505140617674993E-6</v>
      </c>
      <c r="AZ186" s="10">
        <f>3/24000000*OO[[#This Row],[108 (02JUL1985 09:00:00)-Water Temperature (C)]]*OO[[#This Row],[50]]</f>
        <v>3.6585731681200005E-6</v>
      </c>
      <c r="BA186" s="10">
        <f>3/24000000*OO[[#This Row],[109 (02JUL1985 12:00:00)-Water Temperature (C)]]*OO[[#This Row],[51]]</f>
        <v>2.935721631142625E-6</v>
      </c>
      <c r="BB186" s="10">
        <f>3/24000000*OO[[#This Row],[110 (02JUL1985 15:00:00)-Water Temperature (C)]]*OO[[#This Row],[52]]</f>
        <v>2.2805124918590004E-6</v>
      </c>
      <c r="BC186" s="10">
        <f>3/24000000*OO[[#This Row],[111 (02JUL1985 18:00:00)-Water Temperature (C)]]*OO[[#This Row],[53]]</f>
        <v>1.75032620914775E-6</v>
      </c>
      <c r="BD186" s="10">
        <f>3/24000000*OO[[#This Row],[112 (02JUL1985 21:00:00)-Water Temperature (C)]]*OO[[#This Row],[54]]</f>
        <v>1.394608532085E-6</v>
      </c>
      <c r="BE186" s="10">
        <f>3/24000000*OO[[#This Row],[113 (03JUL1985 00:00:00)-Water Temperature (C)]]*OO[[#This Row],[55]]</f>
        <v>1.1660470802834998E-6</v>
      </c>
      <c r="BF186" s="10">
        <f>3/24000000*OO[[#This Row],[114 (03JUL1985 03:00:00)-Water Temperature (C)]]*OO[[#This Row],[56]]</f>
        <v>1.0381337834556248E-6</v>
      </c>
      <c r="BG186" s="10">
        <f>3/24000000*OO[[#This Row],[115 (03JUL1985 06:00:00)-Water Temperature (C)]]*OO[[#This Row],[57]]</f>
        <v>9.6425108529899981E-7</v>
      </c>
      <c r="BH186" s="10">
        <f>3/24000000*OO[[#This Row],[116 (03JUL1985 09:00:00)-Water Temperature (C)]]*OO[[#This Row],[58]]</f>
        <v>9.0357134493199992E-7</v>
      </c>
      <c r="BI186" s="10">
        <f>3/24000000*OO[[#This Row],[117 (03JUL1985 12:00:00)-Water Temperature (C)]]*OO[[#This Row],[59]]</f>
        <v>8.4327110531999999E-7</v>
      </c>
      <c r="BJ186" s="10">
        <f>3/24000000*OO[[#This Row],[118 (03JUL1985 15:00:00)-Water Temperature (C)]]*OO[[#This Row],[60]]</f>
        <v>7.73783875945E-7</v>
      </c>
      <c r="BK186" s="10">
        <f>3/24000000*OO[[#This Row],[119 (03JUL1985 18:00:00)-Water Temperature (C)]]*OO[[#This Row],[61]]</f>
        <v>7.0025854666350004E-7</v>
      </c>
      <c r="BL186" s="10">
        <f>3/24000000*OO[[#This Row],[120 (03JUL1985 21:00:00)-Water Temperature (C)]]*OO[[#This Row],[62]]</f>
        <v>6.3920412426037495E-7</v>
      </c>
      <c r="BM186" s="10">
        <f>3/24000000*OO[[#This Row],[121 (04JUL1985 00:00:00)-Water Temperature (C)]]*OO[[#This Row],[63]]</f>
        <v>5.9964836866899992E-7</v>
      </c>
      <c r="BN186" s="10">
        <f>3/24000000*OO[[#This Row],[122 (04JUL1985 03:00:00)-Water Temperature (C)]]*OO[[#This Row],[64]]</f>
        <v>5.9640105624400006E-7</v>
      </c>
      <c r="BO186" s="10">
        <f>3/24000000*OO[[#This Row],[123 (04JUL1985 06:00:00)-Water Temperature (C)]]*OO[[#This Row],[65]]</f>
        <v>6.0485531375587497E-7</v>
      </c>
      <c r="BP186" s="10">
        <f>3/24000000*OO[[#This Row],[124 (04JUL1985 09:00:00)-Water Temperature (C)]]*OO[[#This Row],[66]]</f>
        <v>6.1234344090224994E-7</v>
      </c>
      <c r="BQ186" s="10">
        <f>3/24000000*OO[[#This Row],[125 (04JUL1985 12:00:00)-Water Temperature (C)]]*OO[[#This Row],[67]]</f>
        <v>6.0055301604374994E-7</v>
      </c>
      <c r="BR186" s="10">
        <f>3/24000000*OO[[#This Row],[126 (04JUL1985 15:00:00)-Water Temperature (C)]]*OO[[#This Row],[68]]</f>
        <v>5.7251740841737502E-7</v>
      </c>
      <c r="BS186" s="10">
        <f>3/24000000*OO[[#This Row],[127 (04JUL1985 18:00:00)-Water Temperature (C)]]*OO[[#This Row],[69]]</f>
        <v>5.3097036667762503E-7</v>
      </c>
      <c r="BT186" s="10">
        <f>3/24000000*OO[[#This Row],[128 (04JUL1985 21:00:00)-Water Temperature (C)]]*OO[[#This Row],[70]]</f>
        <v>4.9125713998512496E-7</v>
      </c>
      <c r="BU186" s="10">
        <f>3/24000000*OO[[#This Row],[129 (05JUL1985 00:00:00)-Water Temperature (C)]]*OO[[#This Row],[71]]</f>
        <v>4.5944778984737496E-7</v>
      </c>
      <c r="BV186" s="10">
        <f>3/24000000*OO[[#This Row],[130 (05JUL1985 03:00:00)-Water Temperature (C)]]*OO[[#This Row],[72]]</f>
        <v>4.4841448653174997E-7</v>
      </c>
      <c r="BW186" s="10">
        <f>3/24000000*OO[[#This Row],[131 (05JUL1985 06:00:00)-Water Temperature (C)]]*OO[[#This Row],[73]]</f>
        <v>4.4112799313199993E-7</v>
      </c>
      <c r="BX186" s="10">
        <f>3/24000000*OO[[#This Row],[132 (05JUL1985 09:00:00)-Water Temperature (C)]]*OO[[#This Row],[74]]</f>
        <v>4.3431391332300001E-7</v>
      </c>
      <c r="BY186" s="10">
        <f>3/24000000*OO[[#This Row],[133 (05JUL1985 12:00:00)-Water Temperature (C)]]*OO[[#This Row],[75]]</f>
        <v>4.20826704721E-7</v>
      </c>
      <c r="BZ186" s="10">
        <f>3/24000000*OO[[#This Row],[134 (05JUL1985 15:00:00)-Water Temperature (C)]]*OO[[#This Row],[76]]</f>
        <v>3.9641651593374997E-7</v>
      </c>
      <c r="CA186" s="10">
        <f>3/24000000*OO[[#This Row],[135 (05JUL1985 18:00:00)-Water Temperature (C)]]*OO[[#This Row],[77]]</f>
        <v>3.6774644881749995E-7</v>
      </c>
      <c r="CB186" s="10">
        <f>3/24000000*OO[[#This Row],[136 (05JUL1985 21:00:00)-Water Temperature (C)]]*OO[[#This Row],[78]]</f>
        <v>3.4176982616875001E-7</v>
      </c>
      <c r="CC186" s="10">
        <f>3/24000000*OO[[#This Row],[137 (06JUL1985 00:00:00)-Water Temperature (C)]]*OO[[#This Row],[79]]</f>
        <v>3.218448922365E-7</v>
      </c>
      <c r="CD186" s="10">
        <f>3/24000000*OO[[#This Row],[138 (06JUL1985 03:00:00)-Water Temperature (C)]]*OO[[#This Row],[80]]</f>
        <v>3.1314605232300002E-7</v>
      </c>
      <c r="CE186" s="10">
        <f>3/24000000*OO[[#This Row],[139 (06JUL1985 06:00:00)-Water Temperature (C)]]*OO[[#This Row],[81]]</f>
        <v>3.0842102184599999E-7</v>
      </c>
      <c r="CF186" s="10">
        <f>3/24000000*OO[[#This Row],[140 (06JUL1985 09:00:00)-Water Temperature (C)]]*OO[[#This Row],[82]]</f>
        <v>3.0364459668165001E-7</v>
      </c>
      <c r="CG186" s="10">
        <f>3/24000000*OO[[#This Row],[141 (06JUL1985 12:00:00)-Water Temperature (C)]]*OO[[#This Row],[83]]</f>
        <v>2.9309198310149999E-7</v>
      </c>
      <c r="CH186" s="10">
        <f>3/24000000*OO[[#This Row],[142 (06JUL1985 15:00:00)-Water Temperature (C)]]*OO[[#This Row],[84]]</f>
        <v>2.7620033841449997E-7</v>
      </c>
      <c r="CI186" s="10">
        <f>3/24000000*OO[[#This Row],[143 (06JUL1985 18:00:00)-Water Temperature (C)]]*OO[[#This Row],[85]]</f>
        <v>2.5427880765393748E-7</v>
      </c>
      <c r="CJ186" s="10">
        <f>3/24000000*OO[[#This Row],[144 (06JUL1985 21:00:00)-Water Temperature (C)]]*OO[[#This Row],[86]]</f>
        <v>2.3451599048107501E-7</v>
      </c>
      <c r="CK186" s="10">
        <f>3/24000000*OO[[#This Row],[145 (07JUL1985 00:00:00)-Water Temperature (C)]]*OO[[#This Row],[87]]</f>
        <v>2.1899647544538751E-7</v>
      </c>
      <c r="CL186" s="10">
        <f>3/24000000*OO[[#This Row],[146 (07JUL1985 03:00:00)-Water Temperature (C)]]*OO[[#This Row],[88]]</f>
        <v>2.1382061473754996E-7</v>
      </c>
      <c r="CM186" s="10">
        <f>3/24000000*OO[[#This Row],[147 (07JUL1985 06:00:00)-Water Temperature (C)]]*OO[[#This Row],[89]]</f>
        <v>2.0962671610943745E-7</v>
      </c>
      <c r="CN186" s="10">
        <f>3/24000000*OO[[#This Row],[148 (07JUL1985 09:00:00)-Water Temperature (C)]]*OO[[#This Row],[90]]</f>
        <v>2.0360048123407501E-7</v>
      </c>
      <c r="CO186" s="10">
        <f>3/24000000*OO[[#This Row],[149 (07JUL1985 12:00:00)-Water Temperature (C)]]*OO[[#This Row],[91]]</f>
        <v>1.9403309194124997E-7</v>
      </c>
      <c r="CP186" s="10">
        <f>3/24000000*OO[[#This Row],[150 (07JUL1985 15:00:00)-Water Temperature (C)]]*OO[[#This Row],[92]]</f>
        <v>1.8320380927079998E-7</v>
      </c>
      <c r="CQ186" s="10">
        <f>3/24000000*OO[[#This Row],[151 (07JUL1985 18:00:00)-Water Temperature (C)]]*OO[[#This Row],[93]]</f>
        <v>1.7076637683375001E-7</v>
      </c>
      <c r="CR186" s="10">
        <f>3/24000000*OO[[#This Row],[152 (07JUL1985 21:00:00)-Water Temperature (C)]]*OO[[#This Row],[94]]</f>
        <v>1.5965775341390002E-7</v>
      </c>
      <c r="CS186" s="10">
        <f>3/24000000*OO[[#This Row],[153 (08JUL1985 00:00:00)-Water Temperature (C)]]*OO[[#This Row],[95]]</f>
        <v>1.5133175089706249E-7</v>
      </c>
      <c r="CT186" s="10">
        <f>3/24000000*OO[[#This Row],[154 (08JUL1985 03:00:00)-Water Temperature (C)]]*OO[[#This Row],[96]]</f>
        <v>1.4979261980219999E-7</v>
      </c>
      <c r="CU186" s="10">
        <f>3/24000000*OO[[#This Row],[155 (08JUL1985 06:00:00)-Water Temperature (C)]]*OO[[#This Row],[97]]</f>
        <v>1.50796830300425E-7</v>
      </c>
      <c r="CV186" s="10">
        <f>3/24000000*OO[[#This Row],[156 (08JUL1985 09:00:00)-Water Temperature (C)]]*OO[[#This Row],[98]]</f>
        <v>1.5074638289374999E-7</v>
      </c>
      <c r="CW186" s="10">
        <f>3/24000000*OO[[#This Row],[157 (08JUL1985 12:00:00)-Water Temperature (C)]]*OO[[#This Row],[99]]</f>
        <v>1.48084569497775E-7</v>
      </c>
    </row>
    <row r="187" spans="1:101" x14ac:dyDescent="0.35">
      <c r="A187" t="s">
        <v>193</v>
      </c>
      <c r="B187">
        <v>826.69380000000001</v>
      </c>
      <c r="C187" s="10">
        <f>3/24*OO[[#This Row],[59 (26JUN1985 06:00:00)-Water Temperature (C)]]*OO[[#This Row],[1]]/SUM(OO[1])</f>
        <v>0</v>
      </c>
      <c r="D187" s="10">
        <f>3/24*OO[[#This Row],[60 (26JUN1985 09:00:00)-Water Temperature (C)]]*OO[[#This Row],[2]]/SUM(OO[2])</f>
        <v>0</v>
      </c>
      <c r="E187" s="10">
        <f>3/24*OO[[#This Row],[61 (26JUN1985 12:00:00)-Water Temperature (C)]]*OO[[#This Row],[3]]/SUM(OO[3])</f>
        <v>0</v>
      </c>
      <c r="F187" s="10">
        <f>3/24*OO[[#This Row],[62 (26JUN1985 15:00:00)-Water Temperature (C)]]*OO[[#This Row],[4]]/SUM(OO[4])</f>
        <v>0</v>
      </c>
      <c r="G187" s="10">
        <f>3/24*OO[[#This Row],[63 (26JUN1985 18:00:00)-Water Temperature (C)]]*OO[[#This Row],[5]]/SUM(OO[5])</f>
        <v>0</v>
      </c>
      <c r="H187" s="10">
        <f>3/24*OO[[#This Row],[64 (26JUN1985 21:00:00)-Water Temperature (C)]]*OO[[#This Row],[6]]/SUM(OO[6])</f>
        <v>0</v>
      </c>
      <c r="I187" s="10">
        <f>3/24*OO[[#This Row],[65 (27JUN1985 00:00:00)-Water Temperature (C)]]*OO[[#This Row],[7]]/SUM(OO[7])</f>
        <v>3.8161716116766562E-38</v>
      </c>
      <c r="J187" s="10">
        <f>3/24*OO[[#This Row],[66 (27JUN1985 03:00:00)-Water Temperature (C)]]*OO[[#This Row],[8]]/SUM(OO[8])</f>
        <v>2.7140279937919595E-26</v>
      </c>
      <c r="K187" s="10">
        <f>3/24*OO[[#This Row],[67 (27JUN1985 06:00:00)-Water Temperature (C)]]*OO[[#This Row],[9]]/SUM(OO[9])</f>
        <v>1.2135636328590212E-14</v>
      </c>
      <c r="L187" s="10">
        <f>3/24*OO[[#This Row],[68 (27JUN1985 09:00:00)-Water Temperature (C)]]*OO[[#This Row],[10]]/SUM(OO[10])</f>
        <v>2.8379354818400996E-8</v>
      </c>
      <c r="M187" s="10">
        <f>3/24*OO[[#This Row],[69 (27JUN1985 12:00:00)-Water Temperature (C)]]*OO[[#This Row],[11]]/SUM(OO[11])</f>
        <v>2.1301471381276496E-5</v>
      </c>
      <c r="N187" s="10">
        <f>3/24*OO[[#This Row],[70 (27JUN1985 15:00:00)-Water Temperature (C)]]*OO[[#This Row],[12]]/SUM(OO[12])</f>
        <v>1.3561531592010615E-3</v>
      </c>
      <c r="O187" s="10">
        <f>3/24*OO[[#This Row],[71 (27JUN1985 18:00:00)-Water Temperature (C)]]*OO[[#This Row],[13]]/SUM(OO[13])</f>
        <v>1.7196812399348581E-2</v>
      </c>
      <c r="P187" s="10">
        <f>3/24*OO[[#This Row],[72 (27JUN1985 21:00:00)-Water Temperature (C)]]*OO[[#This Row],[14]]/SUM(OO[14])</f>
        <v>6.633514055937148E-2</v>
      </c>
      <c r="Q187" s="10">
        <f>3/24*OO[[#This Row],[73 (28JUN1985 00:00:00)-Water Temperature (C)]]*OO[[#This Row],[15]]/SUM(OO[15])</f>
        <v>0.10236322897702584</v>
      </c>
      <c r="R187" s="10">
        <f>3/24*OO[[#This Row],[74 (28JUN1985 03:00:00)-Water Temperature (C)]]*OO[[#This Row],[16]]/SUM(OO[16])</f>
        <v>7.8083241756652544E-2</v>
      </c>
      <c r="S187" s="10">
        <f>3/24*OO[[#This Row],[75 (28JUN1985 06:00:00)-Water Temperature (C)]]*OO[[#This Row],[17]]/SUM(OO[17])</f>
        <v>3.322312366895714E-2</v>
      </c>
      <c r="T187" s="10">
        <f>3/24*OO[[#This Row],[76 (28JUN1985 09:00:00)-Water Temperature (C)]]*OO[[#This Row],[18]]/SUM(OO[18])</f>
        <v>9.0298644278225624E-3</v>
      </c>
      <c r="U187" s="10">
        <f>3/24*OO[[#This Row],[77 (28JUN1985 12:00:00)-Water Temperature (C)]]*OO[[#This Row],[19]]/SUM(OO[19])</f>
        <v>1.7804842999876449E-3</v>
      </c>
      <c r="V187" s="10">
        <f>3/24000000*OO[[#This Row],[78 (28JUN1985 15:00:00)-Water Temperature (C)]]*OO[[#This Row],[20]]</f>
        <v>3.2513806507187496E-4</v>
      </c>
      <c r="W187" s="10">
        <f>3/24000000*OO[[#This Row],[79 (28JUN1985 18:00:00)-Water Temperature (C)]]*OO[[#This Row],[21]]</f>
        <v>1.0310727107527499E-4</v>
      </c>
      <c r="X187" s="10">
        <f>3/24000000*OO[[#This Row],[80 (28JUN1985 21:00:00)-Water Temperature (C)]]*OO[[#This Row],[22]]</f>
        <v>7.5714632605574994E-5</v>
      </c>
      <c r="Y187" s="10">
        <f>3/24000000*OO[[#This Row],[81 (29JUN1985 00:00:00)-Water Temperature (C)]]*OO[[#This Row],[23]]</f>
        <v>7.5001872117937501E-5</v>
      </c>
      <c r="Z187" s="10">
        <f>3/24000000*OO[[#This Row],[82 (29JUN1985 03:00:00)-Water Temperature (C)]]*OO[[#This Row],[24]]</f>
        <v>7.6525691099549987E-5</v>
      </c>
      <c r="AA187" s="10">
        <f>3/24000000*OO[[#This Row],[83 (29JUN1985 06:00:00)-Water Temperature (C)]]*OO[[#This Row],[25]]</f>
        <v>7.3482441040124993E-5</v>
      </c>
      <c r="AB187" s="10">
        <f>3/24000000*OO[[#This Row],[84 (29JUN1985 09:00:00)-Water Temperature (C)]]*OO[[#This Row],[26]]</f>
        <v>6.8422934701187506E-5</v>
      </c>
      <c r="AC187" s="10">
        <f>3/24000000*OO[[#This Row],[85 (29JUN1985 12:00:00)-Water Temperature (C)]]*OO[[#This Row],[27]]</f>
        <v>6.2017956753262498E-5</v>
      </c>
      <c r="AD187" s="10">
        <f>3/24000000*OO[[#This Row],[86 (29JUN1985 15:00:00)-Water Temperature (C)]]*OO[[#This Row],[28]]</f>
        <v>5.49070130083875E-5</v>
      </c>
      <c r="AE187" s="10">
        <f>3/24000000*OO[[#This Row],[88 (29JUN1985 21:00:00)-Water Temperature (C)]]*OO[[#This Row],[30]]</f>
        <v>4.2245471952512498E-5</v>
      </c>
      <c r="AF187" s="10">
        <f>3/24000000*OO[[#This Row],[88 (29JUN1985 21:00:00)-Water Temperature (C)]]*OO[[#This Row],[30]]</f>
        <v>4.2245471952512498E-5</v>
      </c>
      <c r="AG187" s="10">
        <f>3/24000000*OO[[#This Row],[89 (30JUN1985 00:00:00)-Water Temperature (C)]]*OO[[#This Row],[31]]</f>
        <v>3.7631522599124998E-5</v>
      </c>
      <c r="AH187" s="10">
        <f>3/24000000*OO[[#This Row],[90 (30JUN1985 03:00:00)-Water Temperature (C)]]*OO[[#This Row],[32]]</f>
        <v>3.4851843698424996E-5</v>
      </c>
      <c r="AI187" s="10">
        <f>3/24000000*OO[[#This Row],[91 (30JUN1985 06:00:00)-Water Temperature (C)]]*OO[[#This Row],[33]]</f>
        <v>3.2441978561924996E-5</v>
      </c>
      <c r="AJ187" s="10">
        <f>3/24000000*OO[[#This Row],[92 (30JUN1985 09:00:00)-Water Temperature (C)]]*OO[[#This Row],[34]]</f>
        <v>2.9935187360144998E-5</v>
      </c>
      <c r="AK187" s="10">
        <f>3/24000000*OO[[#This Row],[93 (30JUN1985 12:00:00)-Water Temperature (C)]]*OO[[#This Row],[35]]</f>
        <v>2.7265041270943752E-5</v>
      </c>
      <c r="AL187" s="10">
        <f>3/24000000*OO[[#This Row],[94 (30JUN1985 15:00:00)-Water Temperature (C)]]*OO[[#This Row],[36]]</f>
        <v>2.4109758028749998E-5</v>
      </c>
      <c r="AM187" s="10">
        <f>3/24000000*OO[[#This Row],[95 (30JUN1985 18:00:00)-Water Temperature (C)]]*OO[[#This Row],[37]]</f>
        <v>2.087048073628375E-5</v>
      </c>
      <c r="AN187" s="10">
        <f>3/24000000*OO[[#This Row],[96 (30JUN1985 21:00:00)-Water Temperature (C)]]*OO[[#This Row],[38]]</f>
        <v>1.8196016768124998E-5</v>
      </c>
      <c r="AO187" s="10">
        <f>3/24000000*OO[[#This Row],[97 (01JUL1985 00:00:00)-Water Temperature (C)]]*OO[[#This Row],[39]]</f>
        <v>1.6083543393900001E-5</v>
      </c>
      <c r="AP187" s="10">
        <f>3/24000000*OO[[#This Row],[98 (01JUL1985 03:00:00)-Water Temperature (C)]]*OO[[#This Row],[40]]</f>
        <v>1.463904754201125E-5</v>
      </c>
      <c r="AQ187" s="10">
        <f>3/24000000*OO[[#This Row],[99 (01JUL1985 06:00:00)-Water Temperature (C)]]*OO[[#This Row],[41]]</f>
        <v>1.3353095413619999E-5</v>
      </c>
      <c r="AR187" s="10">
        <f>3/24000000*OO[[#This Row],[100 (01JUL1985 09:00:00)-Water Temperature (C)]]*OO[[#This Row],[42]]</f>
        <v>1.1980585944449999E-5</v>
      </c>
      <c r="AS187" s="10">
        <f>3/24000000*OO[[#This Row],[101 (01JUL1985 12:00:00)-Water Temperature (C)]]*OO[[#This Row],[43]]</f>
        <v>1.05567021560225E-5</v>
      </c>
      <c r="AT187" s="10">
        <f>3/24000000*OO[[#This Row],[102 (01JUL1985 15:00:00)-Water Temperature (C)]]*OO[[#This Row],[44]]</f>
        <v>9.1354269465949991E-6</v>
      </c>
      <c r="AU187" s="10">
        <f>3/24000000*OO[[#This Row],[103 (01JUL1985 18:00:00)-Water Temperature (C)]]*OO[[#This Row],[45]]</f>
        <v>7.8435102255012509E-6</v>
      </c>
      <c r="AV187" s="10">
        <f>3/24000000*OO[[#This Row],[104 (01JUL1985 21:00:00)-Water Temperature (C)]]*OO[[#This Row],[46]]</f>
        <v>6.7412439015524999E-6</v>
      </c>
      <c r="AW187" s="10">
        <f>3/24000000*OO[[#This Row],[105 (02JUL1985 00:00:00)-Water Temperature (C)]]*OO[[#This Row],[47]]</f>
        <v>5.8653460870549991E-6</v>
      </c>
      <c r="AX187" s="10">
        <f>3/24000000*OO[[#This Row],[106 (02JUL1985 03:00:00)-Water Temperature (C)]]*OO[[#This Row],[48]]</f>
        <v>5.2052503257074996E-6</v>
      </c>
      <c r="AY187" s="10">
        <f>3/24000000*OO[[#This Row],[107 (02JUL1985 06:00:00)-Water Temperature (C)]]*OO[[#This Row],[49]]</f>
        <v>4.5539223396375003E-6</v>
      </c>
      <c r="AZ187" s="10">
        <f>3/24000000*OO[[#This Row],[108 (02JUL1985 09:00:00)-Water Temperature (C)]]*OO[[#This Row],[50]]</f>
        <v>3.8519895827249995E-6</v>
      </c>
      <c r="BA187" s="10">
        <f>3/24000000*OO[[#This Row],[109 (02JUL1985 12:00:00)-Water Temperature (C)]]*OO[[#This Row],[51]]</f>
        <v>3.1049430715225001E-6</v>
      </c>
      <c r="BB187" s="10">
        <f>3/24000000*OO[[#This Row],[110 (02JUL1985 15:00:00)-Water Temperature (C)]]*OO[[#This Row],[52]]</f>
        <v>2.4146712480275E-6</v>
      </c>
      <c r="BC187" s="10">
        <f>3/24000000*OO[[#This Row],[111 (02JUL1985 18:00:00)-Water Temperature (C)]]*OO[[#This Row],[53]]</f>
        <v>1.8479020832968748E-6</v>
      </c>
      <c r="BD187" s="10">
        <f>3/24000000*OO[[#This Row],[112 (02JUL1985 21:00:00)-Water Temperature (C)]]*OO[[#This Row],[54]]</f>
        <v>1.4636660498794998E-6</v>
      </c>
      <c r="BE187" s="10">
        <f>3/24000000*OO[[#This Row],[113 (03JUL1985 00:00:00)-Water Temperature (C)]]*OO[[#This Row],[55]]</f>
        <v>1.2161096539179998E-6</v>
      </c>
      <c r="BF187" s="10">
        <f>3/24000000*OO[[#This Row],[114 (03JUL1985 03:00:00)-Water Temperature (C)]]*OO[[#This Row],[56]]</f>
        <v>1.0766376993629998E-6</v>
      </c>
      <c r="BG187" s="10">
        <f>3/24000000*OO[[#This Row],[115 (03JUL1985 06:00:00)-Water Temperature (C)]]*OO[[#This Row],[57]]</f>
        <v>9.9676500221099996E-7</v>
      </c>
      <c r="BH187" s="10">
        <f>3/24000000*OO[[#This Row],[116 (03JUL1985 09:00:00)-Water Temperature (C)]]*OO[[#This Row],[58]]</f>
        <v>9.33405603456E-7</v>
      </c>
      <c r="BI187" s="10">
        <f>3/24000000*OO[[#This Row],[117 (03JUL1985 12:00:00)-Water Temperature (C)]]*OO[[#This Row],[59]]</f>
        <v>8.7144088843012504E-7</v>
      </c>
      <c r="BJ187" s="10">
        <f>3/24000000*OO[[#This Row],[118 (03JUL1985 15:00:00)-Water Temperature (C)]]*OO[[#This Row],[60]]</f>
        <v>7.999393654511249E-7</v>
      </c>
      <c r="BK187" s="10">
        <f>3/24000000*OO[[#This Row],[119 (03JUL1985 18:00:00)-Water Temperature (C)]]*OO[[#This Row],[61]]</f>
        <v>7.2335491679099989E-7</v>
      </c>
      <c r="BL187" s="10">
        <f>3/24000000*OO[[#This Row],[120 (03JUL1985 21:00:00)-Water Temperature (C)]]*OO[[#This Row],[62]]</f>
        <v>6.5942733468224993E-7</v>
      </c>
      <c r="BM187" s="10">
        <f>3/24000000*OO[[#This Row],[121 (04JUL1985 00:00:00)-Water Temperature (C)]]*OO[[#This Row],[63]]</f>
        <v>6.16694144386E-7</v>
      </c>
      <c r="BN187" s="10">
        <f>3/24000000*OO[[#This Row],[122 (04JUL1985 03:00:00)-Water Temperature (C)]]*OO[[#This Row],[64]]</f>
        <v>6.1170248636249995E-7</v>
      </c>
      <c r="BO187" s="10">
        <f>3/24000000*OO[[#This Row],[123 (04JUL1985 06:00:00)-Water Temperature (C)]]*OO[[#This Row],[65]]</f>
        <v>6.1938504453712488E-7</v>
      </c>
      <c r="BP187" s="10">
        <f>3/24000000*OO[[#This Row],[124 (04JUL1985 09:00:00)-Water Temperature (C)]]*OO[[#This Row],[66]]</f>
        <v>6.2730721088437494E-7</v>
      </c>
      <c r="BQ187" s="10">
        <f>3/24000000*OO[[#This Row],[125 (04JUL1985 12:00:00)-Water Temperature (C)]]*OO[[#This Row],[67]]</f>
        <v>6.1651763905250003E-7</v>
      </c>
      <c r="BR187" s="10">
        <f>3/24000000*OO[[#This Row],[126 (04JUL1985 15:00:00)-Water Temperature (C)]]*OO[[#This Row],[68]]</f>
        <v>5.8902627550850005E-7</v>
      </c>
      <c r="BS187" s="10">
        <f>3/24000000*OO[[#This Row],[127 (04JUL1985 18:00:00)-Water Temperature (C)]]*OO[[#This Row],[69]]</f>
        <v>5.4701418021500004E-7</v>
      </c>
      <c r="BT187" s="10">
        <f>3/24000000*OO[[#This Row],[128 (04JUL1985 21:00:00)-Water Temperature (C)]]*OO[[#This Row],[70]]</f>
        <v>5.0623984631999998E-7</v>
      </c>
      <c r="BU187" s="10">
        <f>3/24000000*OO[[#This Row],[129 (05JUL1985 00:00:00)-Water Temperature (C)]]*OO[[#This Row],[71]]</f>
        <v>4.7284260060649999E-7</v>
      </c>
      <c r="BV187" s="10">
        <f>3/24000000*OO[[#This Row],[130 (05JUL1985 03:00:00)-Water Temperature (C)]]*OO[[#This Row],[72]]</f>
        <v>4.6059064504599996E-7</v>
      </c>
      <c r="BW187" s="10">
        <f>3/24000000*OO[[#This Row],[131 (05JUL1985 06:00:00)-Water Temperature (C)]]*OO[[#This Row],[73]]</f>
        <v>4.5292429342462494E-7</v>
      </c>
      <c r="BX187" s="10">
        <f>3/24000000*OO[[#This Row],[132 (05JUL1985 09:00:00)-Water Temperature (C)]]*OO[[#This Row],[74]]</f>
        <v>4.4609553603037493E-7</v>
      </c>
      <c r="BY187" s="10">
        <f>3/24000000*OO[[#This Row],[133 (05JUL1985 12:00:00)-Water Temperature (C)]]*OO[[#This Row],[75]]</f>
        <v>4.3294950142199993E-7</v>
      </c>
      <c r="BZ187" s="10">
        <f>3/24000000*OO[[#This Row],[134 (05JUL1985 15:00:00)-Water Temperature (C)]]*OO[[#This Row],[76]]</f>
        <v>4.0829242020625004E-7</v>
      </c>
      <c r="CA187" s="10">
        <f>3/24000000*OO[[#This Row],[135 (05JUL1985 18:00:00)-Water Temperature (C)]]*OO[[#This Row],[77]]</f>
        <v>3.7884101434062498E-7</v>
      </c>
      <c r="CB187" s="10">
        <f>3/24000000*OO[[#This Row],[136 (05JUL1985 21:00:00)-Water Temperature (C)]]*OO[[#This Row],[78]]</f>
        <v>3.5188355475099998E-7</v>
      </c>
      <c r="CC187" s="10">
        <f>3/24000000*OO[[#This Row],[137 (06JUL1985 00:00:00)-Water Temperature (C)]]*OO[[#This Row],[79]]</f>
        <v>3.3104089864999996E-7</v>
      </c>
      <c r="CD187" s="10">
        <f>3/24000000*OO[[#This Row],[138 (06JUL1985 03:00:00)-Water Temperature (C)]]*OO[[#This Row],[80]]</f>
        <v>3.2178963028724995E-7</v>
      </c>
      <c r="CE187" s="10">
        <f>3/24000000*OO[[#This Row],[139 (06JUL1985 06:00:00)-Water Temperature (C)]]*OO[[#This Row],[81]]</f>
        <v>3.167438699664625E-7</v>
      </c>
      <c r="CF187" s="10">
        <f>3/24000000*OO[[#This Row],[140 (06JUL1985 09:00:00)-Water Temperature (C)]]*OO[[#This Row],[82]]</f>
        <v>3.120718444930875E-7</v>
      </c>
      <c r="CG187" s="10">
        <f>3/24000000*OO[[#This Row],[141 (06JUL1985 12:00:00)-Water Temperature (C)]]*OO[[#This Row],[83]]</f>
        <v>3.0160258582125001E-7</v>
      </c>
      <c r="CH187" s="10">
        <f>3/24000000*OO[[#This Row],[142 (06JUL1985 15:00:00)-Water Temperature (C)]]*OO[[#This Row],[84]]</f>
        <v>2.8460688520919997E-7</v>
      </c>
      <c r="CI187" s="10">
        <f>3/24000000*OO[[#This Row],[143 (06JUL1985 18:00:00)-Water Temperature (C)]]*OO[[#This Row],[85]]</f>
        <v>2.6214034804154997E-7</v>
      </c>
      <c r="CJ187" s="10">
        <f>3/24000000*OO[[#This Row],[144 (06JUL1985 21:00:00)-Water Temperature (C)]]*OO[[#This Row],[86]]</f>
        <v>2.4163962336239997E-7</v>
      </c>
      <c r="CK187" s="10">
        <f>3/24000000*OO[[#This Row],[145 (07JUL1985 00:00:00)-Water Temperature (C)]]*OO[[#This Row],[87]]</f>
        <v>2.2527269951824996E-7</v>
      </c>
      <c r="CL187" s="10">
        <f>3/24000000*OO[[#This Row],[146 (07JUL1985 03:00:00)-Water Temperature (C)]]*OO[[#This Row],[88]]</f>
        <v>2.194844035186875E-7</v>
      </c>
      <c r="CM187" s="10">
        <f>3/24000000*OO[[#This Row],[147 (07JUL1985 06:00:00)-Water Temperature (C)]]*OO[[#This Row],[89]]</f>
        <v>2.1503424503384998E-7</v>
      </c>
      <c r="CN187" s="10">
        <f>3/24000000*OO[[#This Row],[148 (07JUL1985 09:00:00)-Water Temperature (C)]]*OO[[#This Row],[90]]</f>
        <v>2.0893938253935E-7</v>
      </c>
      <c r="CO187" s="10">
        <f>3/24000000*OO[[#This Row],[149 (07JUL1985 12:00:00)-Water Temperature (C)]]*OO[[#This Row],[91]]</f>
        <v>1.99522143679275E-7</v>
      </c>
      <c r="CP187" s="10">
        <f>3/24000000*OO[[#This Row],[150 (07JUL1985 15:00:00)-Water Temperature (C)]]*OO[[#This Row],[92]]</f>
        <v>1.8859827197522501E-7</v>
      </c>
      <c r="CQ187" s="10">
        <f>3/24000000*OO[[#This Row],[151 (07JUL1985 18:00:00)-Water Temperature (C)]]*OO[[#This Row],[93]]</f>
        <v>1.7588407556947499E-7</v>
      </c>
      <c r="CR187" s="10">
        <f>3/24000000*OO[[#This Row],[152 (07JUL1985 21:00:00)-Water Temperature (C)]]*OO[[#This Row],[94]]</f>
        <v>1.6428674286228749E-7</v>
      </c>
      <c r="CS187" s="10">
        <f>3/24000000*OO[[#This Row],[153 (08JUL1985 00:00:00)-Water Temperature (C)]]*OO[[#This Row],[95]]</f>
        <v>1.5549011449142497E-7</v>
      </c>
      <c r="CT187" s="10">
        <f>3/24000000*OO[[#This Row],[154 (08JUL1985 03:00:00)-Water Temperature (C)]]*OO[[#This Row],[96]]</f>
        <v>1.5367059382288748E-7</v>
      </c>
      <c r="CU187" s="10">
        <f>3/24000000*OO[[#This Row],[155 (08JUL1985 06:00:00)-Water Temperature (C)]]*OO[[#This Row],[97]]</f>
        <v>1.545828455871E-7</v>
      </c>
      <c r="CV187" s="10">
        <f>3/24000000*OO[[#This Row],[156 (08JUL1985 09:00:00)-Water Temperature (C)]]*OO[[#This Row],[98]]</f>
        <v>1.5460959087953749E-7</v>
      </c>
      <c r="CW187" s="10">
        <f>3/24000000*OO[[#This Row],[157 (08JUL1985 12:00:00)-Water Temperature (C)]]*OO[[#This Row],[99]]</f>
        <v>1.5208481145092501E-7</v>
      </c>
    </row>
    <row r="188" spans="1:101" x14ac:dyDescent="0.35">
      <c r="A188" t="s">
        <v>194</v>
      </c>
      <c r="B188">
        <v>897.42880000000002</v>
      </c>
      <c r="C188" s="10">
        <f>3/24*OO[[#This Row],[59 (26JUN1985 06:00:00)-Water Temperature (C)]]*OO[[#This Row],[1]]/SUM(OO[1])</f>
        <v>0</v>
      </c>
      <c r="D188" s="10">
        <f>3/24*OO[[#This Row],[60 (26JUN1985 09:00:00)-Water Temperature (C)]]*OO[[#This Row],[2]]/SUM(OO[2])</f>
        <v>0</v>
      </c>
      <c r="E188" s="10">
        <f>3/24*OO[[#This Row],[61 (26JUN1985 12:00:00)-Water Temperature (C)]]*OO[[#This Row],[3]]/SUM(OO[3])</f>
        <v>0</v>
      </c>
      <c r="F188" s="10">
        <f>3/24*OO[[#This Row],[62 (26JUN1985 15:00:00)-Water Temperature (C)]]*OO[[#This Row],[4]]/SUM(OO[4])</f>
        <v>0</v>
      </c>
      <c r="G188" s="10">
        <f>3/24*OO[[#This Row],[63 (26JUN1985 18:00:00)-Water Temperature (C)]]*OO[[#This Row],[5]]/SUM(OO[5])</f>
        <v>0</v>
      </c>
      <c r="H188" s="10">
        <f>3/24*OO[[#This Row],[64 (26JUN1985 21:00:00)-Water Temperature (C)]]*OO[[#This Row],[6]]/SUM(OO[6])</f>
        <v>0</v>
      </c>
      <c r="I188" s="10">
        <f>3/24*OO[[#This Row],[65 (27JUN1985 00:00:00)-Water Temperature (C)]]*OO[[#This Row],[7]]/SUM(OO[7])</f>
        <v>6.994381427800618E-39</v>
      </c>
      <c r="J188" s="10">
        <f>3/24*OO[[#This Row],[66 (27JUN1985 03:00:00)-Water Temperature (C)]]*OO[[#This Row],[8]]/SUM(OO[8])</f>
        <v>4.8328361706774086E-27</v>
      </c>
      <c r="K188" s="10">
        <f>3/24*OO[[#This Row],[67 (27JUN1985 06:00:00)-Water Temperature (C)]]*OO[[#This Row],[9]]/SUM(OO[9])</f>
        <v>2.1849589460562442E-15</v>
      </c>
      <c r="L188" s="10">
        <f>3/24*OO[[#This Row],[68 (27JUN1985 09:00:00)-Water Temperature (C)]]*OO[[#This Row],[10]]/SUM(OO[10])</f>
        <v>1.4361457188667125E-8</v>
      </c>
      <c r="M188" s="10">
        <f>3/24*OO[[#This Row],[69 (27JUN1985 12:00:00)-Water Temperature (C)]]*OO[[#This Row],[11]]/SUM(OO[11])</f>
        <v>1.3646340553556005E-5</v>
      </c>
      <c r="N188" s="10">
        <f>3/24*OO[[#This Row],[70 (27JUN1985 15:00:00)-Water Temperature (C)]]*OO[[#This Row],[12]]/SUM(OO[12])</f>
        <v>1.0066817300263867E-3</v>
      </c>
      <c r="O188" s="10">
        <f>3/24*OO[[#This Row],[71 (27JUN1985 18:00:00)-Water Temperature (C)]]*OO[[#This Row],[13]]/SUM(OO[13])</f>
        <v>1.4274801231495769E-2</v>
      </c>
      <c r="P188" s="10">
        <f>3/24*OO[[#This Row],[72 (27JUN1985 21:00:00)-Water Temperature (C)]]*OO[[#This Row],[14]]/SUM(OO[14])</f>
        <v>6.0304547968088464E-2</v>
      </c>
      <c r="Q188" s="10">
        <f>3/24*OO[[#This Row],[73 (28JUN1985 00:00:00)-Water Temperature (C)]]*OO[[#This Row],[15]]/SUM(OO[15])</f>
        <v>0.10038628564554838</v>
      </c>
      <c r="R188" s="10">
        <f>3/24*OO[[#This Row],[74 (28JUN1985 03:00:00)-Water Temperature (C)]]*OO[[#This Row],[16]]/SUM(OO[16])</f>
        <v>8.1568268377200034E-2</v>
      </c>
      <c r="S188" s="10">
        <f>3/24*OO[[#This Row],[75 (28JUN1985 06:00:00)-Water Temperature (C)]]*OO[[#This Row],[17]]/SUM(OO[17])</f>
        <v>3.6589578914474452E-2</v>
      </c>
      <c r="T188" s="10">
        <f>3/24*OO[[#This Row],[76 (28JUN1985 09:00:00)-Water Temperature (C)]]*OO[[#This Row],[18]]/SUM(OO[18])</f>
        <v>1.0366005632924584E-2</v>
      </c>
      <c r="U188" s="10">
        <f>3/24*OO[[#This Row],[77 (28JUN1985 12:00:00)-Water Temperature (C)]]*OO[[#This Row],[19]]/SUM(OO[19])</f>
        <v>2.1013921800147246E-3</v>
      </c>
      <c r="V188" s="10">
        <f>3/24000000*OO[[#This Row],[78 (28JUN1985 15:00:00)-Water Temperature (C)]]*OO[[#This Row],[20]]</f>
        <v>3.7916017626100001E-4</v>
      </c>
      <c r="W188" s="10">
        <f>3/24000000*OO[[#This Row],[79 (28JUN1985 18:00:00)-Water Temperature (C)]]*OO[[#This Row],[21]]</f>
        <v>1.0989596629053751E-4</v>
      </c>
      <c r="X188" s="10">
        <f>3/24000000*OO[[#This Row],[80 (28JUN1985 21:00:00)-Water Temperature (C)]]*OO[[#This Row],[22]]</f>
        <v>7.5708881701299998E-5</v>
      </c>
      <c r="Y188" s="10">
        <f>3/24000000*OO[[#This Row],[81 (29JUN1985 00:00:00)-Water Temperature (C)]]*OO[[#This Row],[23]]</f>
        <v>7.4194001912174996E-5</v>
      </c>
      <c r="Z188" s="10">
        <f>3/24000000*OO[[#This Row],[82 (29JUN1985 03:00:00)-Water Temperature (C)]]*OO[[#This Row],[24]]</f>
        <v>7.5899252421999996E-5</v>
      </c>
      <c r="AA188" s="10">
        <f>3/24000000*OO[[#This Row],[83 (29JUN1985 06:00:00)-Water Temperature (C)]]*OO[[#This Row],[25]]</f>
        <v>7.3317058123325004E-5</v>
      </c>
      <c r="AB188" s="10">
        <f>3/24000000*OO[[#This Row],[84 (29JUN1985 09:00:00)-Water Temperature (C)]]*OO[[#This Row],[26]]</f>
        <v>6.8554616662774997E-5</v>
      </c>
      <c r="AC188" s="10">
        <f>3/24000000*OO[[#This Row],[85 (29JUN1985 12:00:00)-Water Temperature (C)]]*OO[[#This Row],[27]]</f>
        <v>6.2293222889824986E-5</v>
      </c>
      <c r="AD188" s="10">
        <f>3/24000000*OO[[#This Row],[86 (29JUN1985 15:00:00)-Water Temperature (C)]]*OO[[#This Row],[28]]</f>
        <v>5.5223614611899992E-5</v>
      </c>
      <c r="AE188" s="10">
        <f>3/24000000*OO[[#This Row],[88 (29JUN1985 21:00:00)-Water Temperature (C)]]*OO[[#This Row],[30]]</f>
        <v>4.2557986054799999E-5</v>
      </c>
      <c r="AF188" s="10">
        <f>3/24000000*OO[[#This Row],[88 (29JUN1985 21:00:00)-Water Temperature (C)]]*OO[[#This Row],[30]]</f>
        <v>4.2557986054799999E-5</v>
      </c>
      <c r="AG188" s="10">
        <f>3/24000000*OO[[#This Row],[89 (30JUN1985 00:00:00)-Water Temperature (C)]]*OO[[#This Row],[31]]</f>
        <v>3.7895958655199998E-5</v>
      </c>
      <c r="AH188" s="10">
        <f>3/24000000*OO[[#This Row],[90 (30JUN1985 03:00:00)-Water Temperature (C)]]*OO[[#This Row],[32]]</f>
        <v>3.5084310762399996E-5</v>
      </c>
      <c r="AI188" s="10">
        <f>3/24000000*OO[[#This Row],[91 (30JUN1985 06:00:00)-Water Temperature (C)]]*OO[[#This Row],[33]]</f>
        <v>3.2701806097012502E-5</v>
      </c>
      <c r="AJ188" s="10">
        <f>3/24000000*OO[[#This Row],[92 (30JUN1985 09:00:00)-Water Temperature (C)]]*OO[[#This Row],[34]]</f>
        <v>3.0239335176131248E-5</v>
      </c>
      <c r="AK188" s="10">
        <f>3/24000000*OO[[#This Row],[93 (30JUN1985 12:00:00)-Water Temperature (C)]]*OO[[#This Row],[35]]</f>
        <v>2.75845437096825E-5</v>
      </c>
      <c r="AL188" s="10">
        <f>3/24000000*OO[[#This Row],[94 (30JUN1985 15:00:00)-Water Temperature (C)]]*OO[[#This Row],[36]]</f>
        <v>2.4448780350539998E-5</v>
      </c>
      <c r="AM188" s="10">
        <f>3/24000000*OO[[#This Row],[95 (30JUN1985 18:00:00)-Water Temperature (C)]]*OO[[#This Row],[37]]</f>
        <v>2.1188286283709999E-5</v>
      </c>
      <c r="AN188" s="10">
        <f>3/24000000*OO[[#This Row],[96 (30JUN1985 21:00:00)-Water Temperature (C)]]*OO[[#This Row],[38]]</f>
        <v>1.848002135896E-5</v>
      </c>
      <c r="AO188" s="10">
        <f>3/24000000*OO[[#This Row],[97 (01JUL1985 00:00:00)-Water Temperature (C)]]*OO[[#This Row],[39]]</f>
        <v>1.6331227966237497E-5</v>
      </c>
      <c r="AP188" s="10">
        <f>3/24000000*OO[[#This Row],[98 (01JUL1985 03:00:00)-Water Temperature (C)]]*OO[[#This Row],[40]]</f>
        <v>1.4862791851553748E-5</v>
      </c>
      <c r="AQ188" s="10">
        <f>3/24000000*OO[[#This Row],[99 (01JUL1985 06:00:00)-Water Temperature (C)]]*OO[[#This Row],[41]]</f>
        <v>1.3579859248987501E-5</v>
      </c>
      <c r="AR188" s="10">
        <f>3/24000000*OO[[#This Row],[100 (01JUL1985 09:00:00)-Water Temperature (C)]]*OO[[#This Row],[42]]</f>
        <v>1.22082683263425E-5</v>
      </c>
      <c r="AS188" s="10">
        <f>3/24000000*OO[[#This Row],[101 (01JUL1985 12:00:00)-Water Temperature (C)]]*OO[[#This Row],[43]]</f>
        <v>1.0786299625089999E-5</v>
      </c>
      <c r="AT188" s="10">
        <f>3/24000000*OO[[#This Row],[102 (01JUL1985 15:00:00)-Water Temperature (C)]]*OO[[#This Row],[44]]</f>
        <v>9.3485922345624986E-6</v>
      </c>
      <c r="AU188" s="10">
        <f>3/24000000*OO[[#This Row],[103 (01JUL1985 18:00:00)-Water Temperature (C)]]*OO[[#This Row],[45]]</f>
        <v>8.0355492853049983E-6</v>
      </c>
      <c r="AV188" s="10">
        <f>3/24000000*OO[[#This Row],[104 (01JUL1985 21:00:00)-Water Temperature (C)]]*OO[[#This Row],[46]]</f>
        <v>6.907565523828749E-6</v>
      </c>
      <c r="AW188" s="10">
        <f>3/24000000*OO[[#This Row],[105 (02JUL1985 00:00:00)-Water Temperature (C)]]*OO[[#This Row],[47]]</f>
        <v>6.0112169416899986E-6</v>
      </c>
      <c r="AX188" s="10">
        <f>3/24000000*OO[[#This Row],[106 (02JUL1985 03:00:00)-Water Temperature (C)]]*OO[[#This Row],[48]]</f>
        <v>5.3425178719450002E-6</v>
      </c>
      <c r="AY188" s="10">
        <f>3/24000000*OO[[#This Row],[107 (02JUL1985 06:00:00)-Water Temperature (C)]]*OO[[#This Row],[49]]</f>
        <v>4.6923286468399999E-6</v>
      </c>
      <c r="AZ188" s="10">
        <f>3/24000000*OO[[#This Row],[108 (02JUL1985 09:00:00)-Water Temperature (C)]]*OO[[#This Row],[50]]</f>
        <v>3.989702621069999E-6</v>
      </c>
      <c r="BA188" s="10">
        <f>3/24000000*OO[[#This Row],[109 (02JUL1985 12:00:00)-Water Temperature (C)]]*OO[[#This Row],[51]]</f>
        <v>3.2303022876843748E-6</v>
      </c>
      <c r="BB188" s="10">
        <f>3/24000000*OO[[#This Row],[110 (02JUL1985 15:00:00)-Water Temperature (C)]]*OO[[#This Row],[52]]</f>
        <v>2.5161478234560001E-6</v>
      </c>
      <c r="BC188" s="10">
        <f>3/24000000*OO[[#This Row],[111 (02JUL1985 18:00:00)-Water Temperature (C)]]*OO[[#This Row],[53]]</f>
        <v>1.9219544503713745E-6</v>
      </c>
      <c r="BD188" s="10">
        <f>3/24000000*OO[[#This Row],[112 (02JUL1985 21:00:00)-Water Temperature (C)]]*OO[[#This Row],[54]]</f>
        <v>1.5145709239704998E-6</v>
      </c>
      <c r="BE188" s="10">
        <f>3/24000000*OO[[#This Row],[113 (03JUL1985 00:00:00)-Water Temperature (C)]]*OO[[#This Row],[55]]</f>
        <v>1.2515769826499999E-6</v>
      </c>
      <c r="BF188" s="10">
        <f>3/24000000*OO[[#This Row],[114 (03JUL1985 03:00:00)-Water Temperature (C)]]*OO[[#This Row],[56]]</f>
        <v>1.102304073649625E-6</v>
      </c>
      <c r="BG188" s="10">
        <f>3/24000000*OO[[#This Row],[115 (03JUL1985 06:00:00)-Water Temperature (C)]]*OO[[#This Row],[57]]</f>
        <v>1.0173084919970001E-6</v>
      </c>
      <c r="BH188" s="10">
        <f>3/24000000*OO[[#This Row],[116 (03JUL1985 09:00:00)-Water Temperature (C)]]*OO[[#This Row],[58]]</f>
        <v>9.5192084079824982E-7</v>
      </c>
      <c r="BI188" s="10">
        <f>3/24000000*OO[[#This Row],[117 (03JUL1985 12:00:00)-Water Temperature (C)]]*OO[[#This Row],[59]]</f>
        <v>8.8902697954950004E-7</v>
      </c>
      <c r="BJ188" s="10">
        <f>3/24000000*OO[[#This Row],[118 (03JUL1985 15:00:00)-Water Temperature (C)]]*OO[[#This Row],[60]]</f>
        <v>8.1645376130549992E-7</v>
      </c>
      <c r="BK188" s="10">
        <f>3/24000000*OO[[#This Row],[119 (03JUL1985 18:00:00)-Water Temperature (C)]]*OO[[#This Row],[61]]</f>
        <v>7.3789098686875E-7</v>
      </c>
      <c r="BL188" s="10">
        <f>3/24000000*OO[[#This Row],[120 (03JUL1985 21:00:00)-Water Temperature (C)]]*OO[[#This Row],[62]]</f>
        <v>6.7196790517799998E-7</v>
      </c>
      <c r="BM188" s="10">
        <f>3/24000000*OO[[#This Row],[121 (04JUL1985 00:00:00)-Water Temperature (C)]]*OO[[#This Row],[63]]</f>
        <v>6.2678488079687502E-7</v>
      </c>
      <c r="BN188" s="10">
        <f>3/24000000*OO[[#This Row],[122 (04JUL1985 03:00:00)-Water Temperature (C)]]*OO[[#This Row],[64]]</f>
        <v>6.2007203122200001E-7</v>
      </c>
      <c r="BO188" s="10">
        <f>3/24000000*OO[[#This Row],[123 (04JUL1985 06:00:00)-Water Temperature (C)]]*OO[[#This Row],[65]]</f>
        <v>6.2695546072800004E-7</v>
      </c>
      <c r="BP188" s="10">
        <f>3/24000000*OO[[#This Row],[124 (04JUL1985 09:00:00)-Water Temperature (C)]]*OO[[#This Row],[66]]</f>
        <v>6.3508577182449998E-7</v>
      </c>
      <c r="BQ188" s="10">
        <f>3/24000000*OO[[#This Row],[125 (04JUL1985 12:00:00)-Water Temperature (C)]]*OO[[#This Row],[67]]</f>
        <v>6.2536780757474995E-7</v>
      </c>
      <c r="BR188" s="10">
        <f>3/24000000*OO[[#This Row],[126 (04JUL1985 15:00:00)-Water Temperature (C)]]*OO[[#This Row],[68]]</f>
        <v>5.9867979102875004E-7</v>
      </c>
      <c r="BS188" s="10">
        <f>3/24000000*OO[[#This Row],[127 (04JUL1985 18:00:00)-Water Temperature (C)]]*OO[[#This Row],[69]]</f>
        <v>5.56771316982125E-7</v>
      </c>
      <c r="BT188" s="10">
        <f>3/24000000*OO[[#This Row],[128 (04JUL1985 21:00:00)-Water Temperature (C)]]*OO[[#This Row],[70]]</f>
        <v>5.1545737560949997E-7</v>
      </c>
      <c r="BU188" s="10">
        <f>3/24000000*OO[[#This Row],[129 (05JUL1985 00:00:00)-Water Temperature (C)]]*OO[[#This Row],[71]]</f>
        <v>4.8097507868924992E-7</v>
      </c>
      <c r="BV188" s="10">
        <f>3/24000000*OO[[#This Row],[130 (05JUL1985 03:00:00)-Water Temperature (C)]]*OO[[#This Row],[72]]</f>
        <v>4.6763153419049995E-7</v>
      </c>
      <c r="BW188" s="10">
        <f>3/24000000*OO[[#This Row],[131 (05JUL1985 06:00:00)-Water Temperature (C)]]*OO[[#This Row],[73]]</f>
        <v>4.5967749129499998E-7</v>
      </c>
      <c r="BX188" s="10">
        <f>3/24000000*OO[[#This Row],[132 (05JUL1985 09:00:00)-Water Temperature (C)]]*OO[[#This Row],[74]]</f>
        <v>4.5284001810562504E-7</v>
      </c>
      <c r="BY188" s="10">
        <f>3/24000000*OO[[#This Row],[133 (05JUL1985 12:00:00)-Water Temperature (C)]]*OO[[#This Row],[75]]</f>
        <v>4.4015216300399995E-7</v>
      </c>
      <c r="BZ188" s="10">
        <f>3/24000000*OO[[#This Row],[134 (05JUL1985 15:00:00)-Water Temperature (C)]]*OO[[#This Row],[76]]</f>
        <v>4.1558020532750002E-7</v>
      </c>
      <c r="CA188" s="10">
        <f>3/24000000*OO[[#This Row],[135 (05JUL1985 18:00:00)-Water Temperature (C)]]*OO[[#This Row],[77]]</f>
        <v>3.8571866110349996E-7</v>
      </c>
      <c r="CB188" s="10">
        <f>3/24000000*OO[[#This Row],[136 (05JUL1985 21:00:00)-Water Temperature (C)]]*OO[[#This Row],[78]]</f>
        <v>3.5813866982699997E-7</v>
      </c>
      <c r="CC188" s="10">
        <f>3/24000000*OO[[#This Row],[137 (06JUL1985 00:00:00)-Water Temperature (C)]]*OO[[#This Row],[79]]</f>
        <v>3.3661690152674998E-7</v>
      </c>
      <c r="CD188" s="10">
        <f>3/24000000*OO[[#This Row],[138 (06JUL1985 03:00:00)-Water Temperature (C)]]*OO[[#This Row],[80]]</f>
        <v>3.2691221709999997E-7</v>
      </c>
      <c r="CE188" s="10">
        <f>3/24000000*OO[[#This Row],[139 (06JUL1985 06:00:00)-Water Temperature (C)]]*OO[[#This Row],[81]]</f>
        <v>3.2160223931937503E-7</v>
      </c>
      <c r="CF188" s="10">
        <f>3/24000000*OO[[#This Row],[140 (06JUL1985 09:00:00)-Water Temperature (C)]]*OO[[#This Row],[82]]</f>
        <v>3.1698275520948746E-7</v>
      </c>
      <c r="CG188" s="10">
        <f>3/24000000*OO[[#This Row],[141 (06JUL1985 12:00:00)-Water Temperature (C)]]*OO[[#This Row],[83]]</f>
        <v>3.0675513168781251E-7</v>
      </c>
      <c r="CH188" s="10">
        <f>3/24000000*OO[[#This Row],[142 (06JUL1985 15:00:00)-Water Temperature (C)]]*OO[[#This Row],[84]]</f>
        <v>2.8981836399075001E-7</v>
      </c>
      <c r="CI188" s="10">
        <f>3/24000000*OO[[#This Row],[143 (06JUL1985 18:00:00)-Water Temperature (C)]]*OO[[#This Row],[85]]</f>
        <v>2.6709764866369997E-7</v>
      </c>
      <c r="CJ188" s="10">
        <f>3/24000000*OO[[#This Row],[144 (06JUL1985 21:00:00)-Water Temperature (C)]]*OO[[#This Row],[86]]</f>
        <v>2.4611392182278748E-7</v>
      </c>
      <c r="CK188" s="10">
        <f>3/24000000*OO[[#This Row],[145 (07JUL1985 00:00:00)-Water Temperature (C)]]*OO[[#This Row],[87]]</f>
        <v>2.291255216679E-7</v>
      </c>
      <c r="CL188" s="10">
        <f>3/24000000*OO[[#This Row],[146 (07JUL1985 03:00:00)-Water Temperature (C)]]*OO[[#This Row],[88]]</f>
        <v>2.2278556942103747E-7</v>
      </c>
      <c r="CM188" s="10">
        <f>3/24000000*OO[[#This Row],[147 (07JUL1985 06:00:00)-Water Temperature (C)]]*OO[[#This Row],[89]]</f>
        <v>2.1812605909379998E-7</v>
      </c>
      <c r="CN188" s="10">
        <f>3/24000000*OO[[#This Row],[148 (07JUL1985 09:00:00)-Water Temperature (C)]]*OO[[#This Row],[90]]</f>
        <v>2.1196451032729996E-7</v>
      </c>
      <c r="CO188" s="10">
        <f>3/24000000*OO[[#This Row],[149 (07JUL1985 12:00:00)-Water Temperature (C)]]*OO[[#This Row],[91]]</f>
        <v>2.02788028808E-7</v>
      </c>
      <c r="CP188" s="10">
        <f>3/24000000*OO[[#This Row],[150 (07JUL1985 15:00:00)-Water Temperature (C)]]*OO[[#This Row],[92]]</f>
        <v>1.9190002707119998E-7</v>
      </c>
      <c r="CQ188" s="10">
        <f>3/24000000*OO[[#This Row],[151 (07JUL1985 18:00:00)-Water Temperature (C)]]*OO[[#This Row],[93]]</f>
        <v>1.7906230452704998E-7</v>
      </c>
      <c r="CR188" s="10">
        <f>3/24000000*OO[[#This Row],[152 (07JUL1985 21:00:00)-Water Temperature (C)]]*OO[[#This Row],[94]]</f>
        <v>1.6713114099644998E-7</v>
      </c>
      <c r="CS188" s="10">
        <f>3/24000000*OO[[#This Row],[153 (08JUL1985 00:00:00)-Water Temperature (C)]]*OO[[#This Row],[95]]</f>
        <v>1.5797725018398751E-7</v>
      </c>
      <c r="CT188" s="10">
        <f>3/24000000*OO[[#This Row],[154 (08JUL1985 03:00:00)-Water Temperature (C)]]*OO[[#This Row],[96]]</f>
        <v>1.5588635332744997E-7</v>
      </c>
      <c r="CU188" s="10">
        <f>3/24000000*OO[[#This Row],[155 (08JUL1985 06:00:00)-Water Temperature (C)]]*OO[[#This Row],[97]]</f>
        <v>1.567010963727E-7</v>
      </c>
      <c r="CV188" s="10">
        <f>3/24000000*OO[[#This Row],[156 (08JUL1985 09:00:00)-Water Temperature (C)]]*OO[[#This Row],[98]]</f>
        <v>1.5678374338384998E-7</v>
      </c>
      <c r="CW188" s="10">
        <f>3/24000000*OO[[#This Row],[157 (08JUL1985 12:00:00)-Water Temperature (C)]]*OO[[#This Row],[99]]</f>
        <v>1.5439750243953749E-7</v>
      </c>
    </row>
    <row r="189" spans="1:101" x14ac:dyDescent="0.35">
      <c r="A189" t="s">
        <v>195</v>
      </c>
      <c r="B189">
        <v>778.66030000000001</v>
      </c>
      <c r="C189" s="10">
        <f>3/24*OO[[#This Row],[59 (26JUN1985 06:00:00)-Water Temperature (C)]]*OO[[#This Row],[1]]/SUM(OO[1])</f>
        <v>0</v>
      </c>
      <c r="D189" s="10">
        <f>3/24*OO[[#This Row],[60 (26JUN1985 09:00:00)-Water Temperature (C)]]*OO[[#This Row],[2]]/SUM(OO[2])</f>
        <v>0</v>
      </c>
      <c r="E189" s="10">
        <f>3/24*OO[[#This Row],[61 (26JUN1985 12:00:00)-Water Temperature (C)]]*OO[[#This Row],[3]]/SUM(OO[3])</f>
        <v>0</v>
      </c>
      <c r="F189" s="10">
        <f>3/24*OO[[#This Row],[62 (26JUN1985 15:00:00)-Water Temperature (C)]]*OO[[#This Row],[4]]/SUM(OO[4])</f>
        <v>0</v>
      </c>
      <c r="G189" s="10">
        <f>3/24*OO[[#This Row],[63 (26JUN1985 18:00:00)-Water Temperature (C)]]*OO[[#This Row],[5]]/SUM(OO[5])</f>
        <v>0</v>
      </c>
      <c r="H189" s="10">
        <f>3/24*OO[[#This Row],[64 (26JUN1985 21:00:00)-Water Temperature (C)]]*OO[[#This Row],[6]]/SUM(OO[6])</f>
        <v>0</v>
      </c>
      <c r="I189" s="10">
        <f>3/24*OO[[#This Row],[65 (27JUN1985 00:00:00)-Water Temperature (C)]]*OO[[#This Row],[7]]/SUM(OO[7])</f>
        <v>8.0653323372054291E-40</v>
      </c>
      <c r="J189" s="10">
        <f>3/24*OO[[#This Row],[66 (27JUN1985 03:00:00)-Water Temperature (C)]]*OO[[#This Row],[8]]/SUM(OO[8])</f>
        <v>5.3559610788225321E-28</v>
      </c>
      <c r="K189" s="10">
        <f>3/24*OO[[#This Row],[67 (27JUN1985 06:00:00)-Water Temperature (C)]]*OO[[#This Row],[9]]/SUM(OO[9])</f>
        <v>2.433881460451263E-16</v>
      </c>
      <c r="L189" s="10">
        <f>3/24*OO[[#This Row],[68 (27JUN1985 09:00:00)-Water Temperature (C)]]*OO[[#This Row],[10]]/SUM(OO[10])</f>
        <v>6.0875862502355514E-9</v>
      </c>
      <c r="M189" s="10">
        <f>3/24*OO[[#This Row],[69 (27JUN1985 12:00:00)-Water Temperature (C)]]*OO[[#This Row],[11]]/SUM(OO[11])</f>
        <v>7.3935765867805885E-6</v>
      </c>
      <c r="N189" s="10">
        <f>3/24*OO[[#This Row],[70 (27JUN1985 15:00:00)-Water Temperature (C)]]*OO[[#This Row],[12]]/SUM(OO[12])</f>
        <v>6.3575355700924729E-4</v>
      </c>
      <c r="O189" s="10">
        <f>3/24*OO[[#This Row],[71 (27JUN1985 18:00:00)-Water Temperature (C)]]*OO[[#This Row],[13]]/SUM(OO[13])</f>
        <v>1.0144900582359281E-2</v>
      </c>
      <c r="P189" s="10">
        <f>3/24*OO[[#This Row],[72 (27JUN1985 21:00:00)-Water Temperature (C)]]*OO[[#This Row],[14]]/SUM(OO[14])</f>
        <v>4.7291660160157643E-2</v>
      </c>
      <c r="Q189" s="10">
        <f>3/24*OO[[#This Row],[73 (28JUN1985 00:00:00)-Water Temperature (C)]]*OO[[#This Row],[15]]/SUM(OO[15])</f>
        <v>8.5638880347905066E-2</v>
      </c>
      <c r="R189" s="10">
        <f>3/24*OO[[#This Row],[74 (28JUN1985 03:00:00)-Water Temperature (C)]]*OO[[#This Row],[16]]/SUM(OO[16])</f>
        <v>7.4857137075441921E-2</v>
      </c>
      <c r="S189" s="10">
        <f>3/24*OO[[#This Row],[75 (28JUN1985 06:00:00)-Water Temperature (C)]]*OO[[#This Row],[17]]/SUM(OO[17])</f>
        <v>3.5779595075607601E-2</v>
      </c>
      <c r="T189" s="10">
        <f>3/24*OO[[#This Row],[76 (28JUN1985 09:00:00)-Water Temperature (C)]]*OO[[#This Row],[18]]/SUM(OO[18])</f>
        <v>1.067985268532568E-2</v>
      </c>
      <c r="U189" s="10">
        <f>3/24*OO[[#This Row],[77 (28JUN1985 12:00:00)-Water Temperature (C)]]*OO[[#This Row],[19]]/SUM(OO[19])</f>
        <v>2.2494221818663007E-3</v>
      </c>
      <c r="V189" s="10">
        <f>3/24000000*OO[[#This Row],[78 (28JUN1985 15:00:00)-Water Temperature (C)]]*OO[[#This Row],[20]]</f>
        <v>4.0503053650200001E-4</v>
      </c>
      <c r="W189" s="10">
        <f>3/24000000*OO[[#This Row],[79 (28JUN1985 18:00:00)-Water Temperature (C)]]*OO[[#This Row],[21]]</f>
        <v>1.0649937520369999E-4</v>
      </c>
      <c r="X189" s="10">
        <f>3/24000000*OO[[#This Row],[80 (28JUN1985 21:00:00)-Water Temperature (C)]]*OO[[#This Row],[22]]</f>
        <v>6.7335603673774995E-5</v>
      </c>
      <c r="Y189" s="10">
        <f>3/24000000*OO[[#This Row],[81 (29JUN1985 00:00:00)-Water Temperature (C)]]*OO[[#This Row],[23]]</f>
        <v>6.4846895922362498E-5</v>
      </c>
      <c r="Z189" s="10">
        <f>3/24000000*OO[[#This Row],[82 (29JUN1985 03:00:00)-Water Temperature (C)]]*OO[[#This Row],[24]]</f>
        <v>6.6454097056200002E-5</v>
      </c>
      <c r="AA189" s="10">
        <f>3/24000000*OO[[#This Row],[83 (29JUN1985 06:00:00)-Water Temperature (C)]]*OO[[#This Row],[25]]</f>
        <v>6.4583605675999997E-5</v>
      </c>
      <c r="AB189" s="10">
        <f>3/24000000*OO[[#This Row],[84 (29JUN1985 09:00:00)-Water Temperature (C)]]*OO[[#This Row],[26]]</f>
        <v>6.0648914573075E-5</v>
      </c>
      <c r="AC189" s="10">
        <f>3/24000000*OO[[#This Row],[85 (29JUN1985 12:00:00)-Water Temperature (C)]]*OO[[#This Row],[27]]</f>
        <v>5.5283504540824992E-5</v>
      </c>
      <c r="AD189" s="10">
        <f>3/24000000*OO[[#This Row],[86 (29JUN1985 15:00:00)-Water Temperature (C)]]*OO[[#This Row],[28]]</f>
        <v>4.9102126283250003E-5</v>
      </c>
      <c r="AE189" s="10">
        <f>3/24000000*OO[[#This Row],[88 (29JUN1985 21:00:00)-Water Temperature (C)]]*OO[[#This Row],[30]]</f>
        <v>3.7855431841299999E-5</v>
      </c>
      <c r="AF189" s="10">
        <f>3/24000000*OO[[#This Row],[88 (29JUN1985 21:00:00)-Water Temperature (C)]]*OO[[#This Row],[30]]</f>
        <v>3.7855431841299999E-5</v>
      </c>
      <c r="AG189" s="10">
        <f>3/24000000*OO[[#This Row],[89 (30JUN1985 00:00:00)-Water Temperature (C)]]*OO[[#This Row],[31]]</f>
        <v>3.3652028570687498E-5</v>
      </c>
      <c r="AH189" s="10">
        <f>3/24000000*OO[[#This Row],[90 (30JUN1985 03:00:00)-Water Temperature (C)]]*OO[[#This Row],[32]]</f>
        <v>3.1091934302887502E-5</v>
      </c>
      <c r="AI189" s="10">
        <f>3/24000000*OO[[#This Row],[91 (30JUN1985 06:00:00)-Water Temperature (C)]]*OO[[#This Row],[33]]</f>
        <v>2.8966763233084999E-5</v>
      </c>
      <c r="AJ189" s="10">
        <f>3/24000000*OO[[#This Row],[92 (30JUN1985 09:00:00)-Water Temperature (C)]]*OO[[#This Row],[34]]</f>
        <v>2.6799540702484999E-5</v>
      </c>
      <c r="AK189" s="10">
        <f>3/24000000*OO[[#This Row],[93 (30JUN1985 12:00:00)-Water Temperature (C)]]*OO[[#This Row],[35]]</f>
        <v>2.4458135324974996E-5</v>
      </c>
      <c r="AL189" s="10">
        <f>3/24000000*OO[[#This Row],[94 (30JUN1985 15:00:00)-Water Temperature (C)]]*OO[[#This Row],[36]]</f>
        <v>2.1701960397699997E-5</v>
      </c>
      <c r="AM189" s="10">
        <f>3/24000000*OO[[#This Row],[95 (30JUN1985 18:00:00)-Water Temperature (C)]]*OO[[#This Row],[37]]</f>
        <v>1.8809460859287499E-5</v>
      </c>
      <c r="AN189" s="10">
        <f>3/24000000*OO[[#This Row],[96 (30JUN1985 21:00:00)-Water Temperature (C)]]*OO[[#This Row],[38]]</f>
        <v>1.6384919366175001E-5</v>
      </c>
      <c r="AO189" s="10">
        <f>3/24000000*OO[[#This Row],[97 (01JUL1985 00:00:00)-Water Temperature (C)]]*OO[[#This Row],[39]]</f>
        <v>1.445087689246875E-5</v>
      </c>
      <c r="AP189" s="10">
        <f>3/24000000*OO[[#This Row],[98 (01JUL1985 03:00:00)-Water Temperature (C)]]*OO[[#This Row],[40]]</f>
        <v>1.3124746110937498E-5</v>
      </c>
      <c r="AQ189" s="10">
        <f>3/24000000*OO[[#This Row],[99 (01JUL1985 06:00:00)-Water Temperature (C)]]*OO[[#This Row],[41]]</f>
        <v>1.19850008484375E-5</v>
      </c>
      <c r="AR189" s="10">
        <f>3/24000000*OO[[#This Row],[100 (01JUL1985 09:00:00)-Water Temperature (C)]]*OO[[#This Row],[42]]</f>
        <v>1.0779699921821249E-5</v>
      </c>
      <c r="AS189" s="10">
        <f>3/24000000*OO[[#This Row],[101 (01JUL1985 12:00:00)-Water Temperature (C)]]*OO[[#This Row],[43]]</f>
        <v>9.5392167981862501E-6</v>
      </c>
      <c r="AT189" s="10">
        <f>3/24000000*OO[[#This Row],[102 (01JUL1985 15:00:00)-Water Temperature (C)]]*OO[[#This Row],[44]]</f>
        <v>8.2726446760649997E-6</v>
      </c>
      <c r="AU189" s="10">
        <f>3/24000000*OO[[#This Row],[103 (01JUL1985 18:00:00)-Water Temperature (C)]]*OO[[#This Row],[45]]</f>
        <v>7.1125261294612496E-6</v>
      </c>
      <c r="AV189" s="10">
        <f>3/24000000*OO[[#This Row],[104 (01JUL1985 21:00:00)-Water Temperature (C)]]*OO[[#This Row],[46]]</f>
        <v>6.1101095857537497E-6</v>
      </c>
      <c r="AW189" s="10">
        <f>3/24000000*OO[[#This Row],[105 (02JUL1985 00:00:00)-Water Temperature (C)]]*OO[[#This Row],[47]]</f>
        <v>5.3132505577825006E-6</v>
      </c>
      <c r="AX189" s="10">
        <f>3/24000000*OO[[#This Row],[106 (02JUL1985 03:00:00)-Water Temperature (C)]]*OO[[#This Row],[48]]</f>
        <v>4.7251931558700002E-6</v>
      </c>
      <c r="AY189" s="10">
        <f>3/24000000*OO[[#This Row],[107 (02JUL1985 06:00:00)-Water Temperature (C)]]*OO[[#This Row],[49]]</f>
        <v>4.1641052010249995E-6</v>
      </c>
      <c r="AZ189" s="10">
        <f>3/24000000*OO[[#This Row],[108 (02JUL1985 09:00:00)-Water Temperature (C)]]*OO[[#This Row],[50]]</f>
        <v>3.5584743808425002E-6</v>
      </c>
      <c r="BA189" s="10">
        <f>3/24000000*OO[[#This Row],[109 (02JUL1985 12:00:00)-Water Temperature (C)]]*OO[[#This Row],[51]]</f>
        <v>2.8951455467129996E-6</v>
      </c>
      <c r="BB189" s="10">
        <f>3/24000000*OO[[#This Row],[110 (02JUL1985 15:00:00)-Water Temperature (C)]]*OO[[#This Row],[52]]</f>
        <v>2.2593549295569998E-6</v>
      </c>
      <c r="BC189" s="10">
        <f>3/24000000*OO[[#This Row],[111 (02JUL1985 18:00:00)-Water Temperature (C)]]*OO[[#This Row],[53]]</f>
        <v>1.722931009551875E-6</v>
      </c>
      <c r="BD189" s="10">
        <f>3/24000000*OO[[#This Row],[112 (02JUL1985 21:00:00)-Water Temperature (C)]]*OO[[#This Row],[54]]</f>
        <v>1.350203877229375E-6</v>
      </c>
      <c r="BE189" s="10">
        <f>3/24000000*OO[[#This Row],[113 (03JUL1985 00:00:00)-Water Temperature (C)]]*OO[[#This Row],[55]]</f>
        <v>1.1090421430304999E-6</v>
      </c>
      <c r="BF189" s="10">
        <f>3/24000000*OO[[#This Row],[114 (03JUL1985 03:00:00)-Water Temperature (C)]]*OO[[#This Row],[56]]</f>
        <v>9.7087245963224999E-7</v>
      </c>
      <c r="BG189" s="10">
        <f>3/24000000*OO[[#This Row],[115 (03JUL1985 06:00:00)-Water Temperature (C)]]*OO[[#This Row],[57]]</f>
        <v>8.9257074975374987E-7</v>
      </c>
      <c r="BH189" s="10">
        <f>3/24000000*OO[[#This Row],[116 (03JUL1985 09:00:00)-Water Temperature (C)]]*OO[[#This Row],[58]]</f>
        <v>8.3416964106749993E-7</v>
      </c>
      <c r="BI189" s="10">
        <f>3/24000000*OO[[#This Row],[117 (03JUL1985 12:00:00)-Water Temperature (C)]]*OO[[#This Row],[59]]</f>
        <v>7.7920590032574982E-7</v>
      </c>
      <c r="BJ189" s="10">
        <f>3/24000000*OO[[#This Row],[118 (03JUL1985 15:00:00)-Water Temperature (C)]]*OO[[#This Row],[60]]</f>
        <v>7.1578803240187487E-7</v>
      </c>
      <c r="BK189" s="10">
        <f>3/24000000*OO[[#This Row],[119 (03JUL1985 18:00:00)-Water Temperature (C)]]*OO[[#This Row],[61]]</f>
        <v>6.4660812217600001E-7</v>
      </c>
      <c r="BL189" s="10">
        <f>3/24000000*OO[[#This Row],[120 (03JUL1985 21:00:00)-Water Temperature (C)]]*OO[[#This Row],[62]]</f>
        <v>5.8816909199999994E-7</v>
      </c>
      <c r="BM189" s="10">
        <f>3/24000000*OO[[#This Row],[121 (04JUL1985 00:00:00)-Water Temperature (C)]]*OO[[#This Row],[63]]</f>
        <v>5.4721964146249991E-7</v>
      </c>
      <c r="BN189" s="10">
        <f>3/24000000*OO[[#This Row],[122 (04JUL1985 03:00:00)-Water Temperature (C)]]*OO[[#This Row],[64]]</f>
        <v>5.3965576229712501E-7</v>
      </c>
      <c r="BO189" s="10">
        <f>3/24000000*OO[[#This Row],[123 (04JUL1985 06:00:00)-Water Temperature (C)]]*OO[[#This Row],[65]]</f>
        <v>5.4466299708187503E-7</v>
      </c>
      <c r="BP189" s="10">
        <f>3/24000000*OO[[#This Row],[124 (04JUL1985 09:00:00)-Water Temperature (C)]]*OO[[#This Row],[66]]</f>
        <v>5.5160611603125E-7</v>
      </c>
      <c r="BQ189" s="10">
        <f>3/24000000*OO[[#This Row],[125 (04JUL1985 12:00:00)-Water Temperature (C)]]*OO[[#This Row],[67]]</f>
        <v>5.4413519968862487E-7</v>
      </c>
      <c r="BR189" s="10">
        <f>3/24000000*OO[[#This Row],[126 (04JUL1985 15:00:00)-Water Temperature (C)]]*OO[[#This Row],[68]]</f>
        <v>5.2193551395625001E-7</v>
      </c>
      <c r="BS189" s="10">
        <f>3/24000000*OO[[#This Row],[127 (04JUL1985 18:00:00)-Water Temperature (C)]]*OO[[#This Row],[69]]</f>
        <v>4.8623344251350004E-7</v>
      </c>
      <c r="BT189" s="10">
        <f>3/24000000*OO[[#This Row],[128 (04JUL1985 21:00:00)-Water Temperature (C)]]*OO[[#This Row],[70]]</f>
        <v>4.5033061373399998E-7</v>
      </c>
      <c r="BU189" s="10">
        <f>3/24000000*OO[[#This Row],[129 (05JUL1985 00:00:00)-Water Temperature (C)]]*OO[[#This Row],[71]]</f>
        <v>4.1986065770124995E-7</v>
      </c>
      <c r="BV189" s="10">
        <f>3/24000000*OO[[#This Row],[130 (05JUL1985 03:00:00)-Water Temperature (C)]]*OO[[#This Row],[72]]</f>
        <v>4.07300637918E-7</v>
      </c>
      <c r="BW189" s="10">
        <f>3/24000000*OO[[#This Row],[131 (05JUL1985 06:00:00)-Water Temperature (C)]]*OO[[#This Row],[73]]</f>
        <v>4.0011364166849997E-7</v>
      </c>
      <c r="BX189" s="10">
        <f>3/24000000*OO[[#This Row],[132 (05JUL1985 09:00:00)-Water Temperature (C)]]*OO[[#This Row],[74]]</f>
        <v>3.9414236495700001E-7</v>
      </c>
      <c r="BY189" s="10">
        <f>3/24000000*OO[[#This Row],[133 (05JUL1985 12:00:00)-Water Temperature (C)]]*OO[[#This Row],[75]]</f>
        <v>3.8365342449999995E-7</v>
      </c>
      <c r="BZ189" s="10">
        <f>3/24000000*OO[[#This Row],[134 (05JUL1985 15:00:00)-Water Temperature (C)]]*OO[[#This Row],[76]]</f>
        <v>3.62686896606375E-7</v>
      </c>
      <c r="CA189" s="10">
        <f>3/24000000*OO[[#This Row],[135 (05JUL1985 18:00:00)-Water Temperature (C)]]*OO[[#This Row],[77]]</f>
        <v>3.3676823568900002E-7</v>
      </c>
      <c r="CB189" s="10">
        <f>3/24000000*OO[[#This Row],[136 (05JUL1985 21:00:00)-Water Temperature (C)]]*OO[[#This Row],[78]]</f>
        <v>3.1257685248625004E-7</v>
      </c>
      <c r="CC189" s="10">
        <f>3/24000000*OO[[#This Row],[137 (06JUL1985 00:00:00)-Water Temperature (C)]]*OO[[#This Row],[79]]</f>
        <v>2.9353452938392496E-7</v>
      </c>
      <c r="CD189" s="10">
        <f>3/24000000*OO[[#This Row],[138 (06JUL1985 03:00:00)-Water Temperature (C)]]*OO[[#This Row],[80]]</f>
        <v>2.8476882849856249E-7</v>
      </c>
      <c r="CE189" s="10">
        <f>3/24000000*OO[[#This Row],[139 (06JUL1985 06:00:00)-Water Temperature (C)]]*OO[[#This Row],[81]]</f>
        <v>2.7993070051875002E-7</v>
      </c>
      <c r="CF189" s="10">
        <f>3/24000000*OO[[#This Row],[140 (06JUL1985 09:00:00)-Water Temperature (C)]]*OO[[#This Row],[82]]</f>
        <v>2.759938479417E-7</v>
      </c>
      <c r="CG189" s="10">
        <f>3/24000000*OO[[#This Row],[141 (06JUL1985 12:00:00)-Water Temperature (C)]]*OO[[#This Row],[83]]</f>
        <v>2.6745508396799999E-7</v>
      </c>
      <c r="CH189" s="10">
        <f>3/24000000*OO[[#This Row],[142 (06JUL1985 15:00:00)-Water Temperature (C)]]*OO[[#This Row],[84]]</f>
        <v>2.5299045384750003E-7</v>
      </c>
      <c r="CI189" s="10">
        <f>3/24000000*OO[[#This Row],[143 (06JUL1985 18:00:00)-Water Temperature (C)]]*OO[[#This Row],[85]]</f>
        <v>2.3334977607322498E-7</v>
      </c>
      <c r="CJ189" s="10">
        <f>3/24000000*OO[[#This Row],[144 (06JUL1985 21:00:00)-Water Temperature (C)]]*OO[[#This Row],[86]]</f>
        <v>2.1494286892254998E-7</v>
      </c>
      <c r="CK189" s="10">
        <f>3/24000000*OO[[#This Row],[145 (07JUL1985 00:00:00)-Water Temperature (C)]]*OO[[#This Row],[87]]</f>
        <v>1.9985334296265001E-7</v>
      </c>
      <c r="CL189" s="10">
        <f>3/24000000*OO[[#This Row],[146 (07JUL1985 03:00:00)-Water Temperature (C)]]*OO[[#This Row],[88]]</f>
        <v>1.9390379508951249E-7</v>
      </c>
      <c r="CM189" s="10">
        <f>3/24000000*OO[[#This Row],[147 (07JUL1985 06:00:00)-Water Temperature (C)]]*OO[[#This Row],[89]]</f>
        <v>1.8963660636103749E-7</v>
      </c>
      <c r="CN189" s="10">
        <f>3/24000000*OO[[#This Row],[148 (07JUL1985 09:00:00)-Water Temperature (C)]]*OO[[#This Row],[90]]</f>
        <v>1.8427720355864999E-7</v>
      </c>
      <c r="CO189" s="10">
        <f>3/24000000*OO[[#This Row],[149 (07JUL1985 12:00:00)-Water Temperature (C)]]*OO[[#This Row],[91]]</f>
        <v>1.7665656114478751E-7</v>
      </c>
      <c r="CP189" s="10">
        <f>3/24000000*OO[[#This Row],[150 (07JUL1985 15:00:00)-Water Temperature (C)]]*OO[[#This Row],[92]]</f>
        <v>1.67381767066E-7</v>
      </c>
      <c r="CQ189" s="10">
        <f>3/24000000*OO[[#This Row],[151 (07JUL1985 18:00:00)-Water Temperature (C)]]*OO[[#This Row],[93]]</f>
        <v>1.5629479337150002E-7</v>
      </c>
      <c r="CR189" s="10">
        <f>3/24000000*OO[[#This Row],[152 (07JUL1985 21:00:00)-Water Temperature (C)]]*OO[[#This Row],[94]]</f>
        <v>1.4578487704234999E-7</v>
      </c>
      <c r="CS189" s="10">
        <f>3/24000000*OO[[#This Row],[153 (08JUL1985 00:00:00)-Water Temperature (C)]]*OO[[#This Row],[95]]</f>
        <v>1.3763127378571248E-7</v>
      </c>
      <c r="CT189" s="10">
        <f>3/24000000*OO[[#This Row],[154 (08JUL1985 03:00:00)-Water Temperature (C)]]*OO[[#This Row],[96]]</f>
        <v>1.3558160136281249E-7</v>
      </c>
      <c r="CU189" s="10">
        <f>3/24000000*OO[[#This Row],[155 (08JUL1985 06:00:00)-Water Temperature (C)]]*OO[[#This Row],[97]]</f>
        <v>1.36171232824125E-7</v>
      </c>
      <c r="CV189" s="10">
        <f>3/24000000*OO[[#This Row],[156 (08JUL1985 09:00:00)-Water Temperature (C)]]*OO[[#This Row],[98]]</f>
        <v>1.3625450843744997E-7</v>
      </c>
      <c r="CW189" s="10">
        <f>3/24000000*OO[[#This Row],[157 (08JUL1985 12:00:00)-Water Temperature (C)]]*OO[[#This Row],[99]]</f>
        <v>1.3433647801095E-7</v>
      </c>
    </row>
    <row r="190" spans="1:101" x14ac:dyDescent="0.35">
      <c r="A190" t="s">
        <v>196</v>
      </c>
      <c r="B190">
        <v>887.79399999999998</v>
      </c>
      <c r="C190" s="10">
        <f>3/24*OO[[#This Row],[59 (26JUN1985 06:00:00)-Water Temperature (C)]]*OO[[#This Row],[1]]/SUM(OO[1])</f>
        <v>0</v>
      </c>
      <c r="D190" s="10">
        <f>3/24*OO[[#This Row],[60 (26JUN1985 09:00:00)-Water Temperature (C)]]*OO[[#This Row],[2]]/SUM(OO[2])</f>
        <v>0</v>
      </c>
      <c r="E190" s="10">
        <f>3/24*OO[[#This Row],[61 (26JUN1985 12:00:00)-Water Temperature (C)]]*OO[[#This Row],[3]]/SUM(OO[3])</f>
        <v>0</v>
      </c>
      <c r="F190" s="10">
        <f>3/24*OO[[#This Row],[62 (26JUN1985 15:00:00)-Water Temperature (C)]]*OO[[#This Row],[4]]/SUM(OO[4])</f>
        <v>0</v>
      </c>
      <c r="G190" s="10">
        <f>3/24*OO[[#This Row],[63 (26JUN1985 18:00:00)-Water Temperature (C)]]*OO[[#This Row],[5]]/SUM(OO[5])</f>
        <v>0</v>
      </c>
      <c r="H190" s="10">
        <f>3/24*OO[[#This Row],[64 (26JUN1985 21:00:00)-Water Temperature (C)]]*OO[[#This Row],[6]]/SUM(OO[6])</f>
        <v>0</v>
      </c>
      <c r="I190" s="10">
        <f>3/24*OO[[#This Row],[65 (27JUN1985 00:00:00)-Water Temperature (C)]]*OO[[#This Row],[7]]/SUM(OO[7])</f>
        <v>2.096021658791514E-40</v>
      </c>
      <c r="J190" s="10">
        <f>3/24*OO[[#This Row],[66 (27JUN1985 03:00:00)-Water Temperature (C)]]*OO[[#This Row],[8]]/SUM(OO[8])</f>
        <v>1.3599823216207383E-28</v>
      </c>
      <c r="K190" s="10">
        <f>3/24*OO[[#This Row],[67 (27JUN1985 06:00:00)-Water Temperature (C)]]*OO[[#This Row],[9]]/SUM(OO[9])</f>
        <v>6.1851414293058997E-17</v>
      </c>
      <c r="L190" s="10">
        <f>3/24*OO[[#This Row],[68 (27JUN1985 09:00:00)-Water Temperature (C)]]*OO[[#This Row],[10]]/SUM(OO[10])</f>
        <v>3.604915842438452E-9</v>
      </c>
      <c r="M190" s="10">
        <f>3/24*OO[[#This Row],[69 (27JUN1985 12:00:00)-Water Temperature (C)]]*OO[[#This Row],[11]]/SUM(OO[11])</f>
        <v>5.6421789817679868E-6</v>
      </c>
      <c r="N190" s="10">
        <f>3/24*OO[[#This Row],[70 (27JUN1985 15:00:00)-Water Temperature (C)]]*OO[[#This Row],[12]]/SUM(OO[12])</f>
        <v>5.6590527537214274E-4</v>
      </c>
      <c r="O190" s="10">
        <f>3/24*OO[[#This Row],[71 (27JUN1985 18:00:00)-Water Temperature (C)]]*OO[[#This Row],[13]]/SUM(OO[13])</f>
        <v>1.0150404881961003E-2</v>
      </c>
      <c r="P190" s="10">
        <f>3/24*OO[[#This Row],[72 (27JUN1985 21:00:00)-Water Temperature (C)]]*OO[[#This Row],[14]]/SUM(OO[14])</f>
        <v>5.2107867817718846E-2</v>
      </c>
      <c r="Q190" s="10">
        <f>3/24*OO[[#This Row],[73 (28JUN1985 00:00:00)-Water Temperature (C)]]*OO[[#This Row],[15]]/SUM(OO[15])</f>
        <v>0.10237698966434172</v>
      </c>
      <c r="R190" s="10">
        <f>3/24*OO[[#This Row],[74 (28JUN1985 03:00:00)-Water Temperature (C)]]*OO[[#This Row],[16]]/SUM(OO[16])</f>
        <v>9.5975685072925976E-2</v>
      </c>
      <c r="S190" s="10">
        <f>3/24*OO[[#This Row],[75 (28JUN1985 06:00:00)-Water Temperature (C)]]*OO[[#This Row],[17]]/SUM(OO[17])</f>
        <v>4.8721157498616836E-2</v>
      </c>
      <c r="T190" s="10">
        <f>3/24*OO[[#This Row],[76 (28JUN1985 09:00:00)-Water Temperature (C)]]*OO[[#This Row],[18]]/SUM(OO[18])</f>
        <v>1.5278933098167096E-2</v>
      </c>
      <c r="U190" s="10">
        <f>3/24*OO[[#This Row],[77 (28JUN1985 12:00:00)-Water Temperature (C)]]*OO[[#This Row],[19]]/SUM(OO[19])</f>
        <v>3.3387573855727256E-3</v>
      </c>
      <c r="V190" s="10">
        <f>3/24000000*OO[[#This Row],[78 (28JUN1985 15:00:00)-Water Temperature (C)]]*OO[[#This Row],[20]]</f>
        <v>6.0369430473999994E-4</v>
      </c>
      <c r="W190" s="10">
        <f>3/24000000*OO[[#This Row],[79 (28JUN1985 18:00:00)-Water Temperature (C)]]*OO[[#This Row],[21]]</f>
        <v>1.4633168951913748E-4</v>
      </c>
      <c r="X190" s="10">
        <f>3/24000000*OO[[#This Row],[80 (28JUN1985 21:00:00)-Water Temperature (C)]]*OO[[#This Row],[22]]</f>
        <v>8.4615008625399998E-5</v>
      </c>
      <c r="Y190" s="10">
        <f>3/24000000*OO[[#This Row],[81 (29JUN1985 00:00:00)-Water Temperature (C)]]*OO[[#This Row],[23]]</f>
        <v>7.981713284624999E-5</v>
      </c>
      <c r="Z190" s="10">
        <f>3/24000000*OO[[#This Row],[82 (29JUN1985 03:00:00)-Water Temperature (C)]]*OO[[#This Row],[24]]</f>
        <v>8.1916791597699994E-5</v>
      </c>
      <c r="AA190" s="10">
        <f>3/24000000*OO[[#This Row],[83 (29JUN1985 06:00:00)-Water Temperature (C)]]*OO[[#This Row],[25]]</f>
        <v>8.0110697118549996E-5</v>
      </c>
      <c r="AB190" s="10">
        <f>3/24000000*OO[[#This Row],[84 (29JUN1985 09:00:00)-Water Temperature (C)]]*OO[[#This Row],[26]]</f>
        <v>7.5584429027124997E-5</v>
      </c>
      <c r="AC190" s="10">
        <f>3/24000000*OO[[#This Row],[85 (29JUN1985 12:00:00)-Water Temperature (C)]]*OO[[#This Row],[27]]</f>
        <v>6.909779454292499E-5</v>
      </c>
      <c r="AD190" s="10">
        <f>3/24000000*OO[[#This Row],[86 (29JUN1985 15:00:00)-Water Temperature (C)]]*OO[[#This Row],[28]]</f>
        <v>6.1468888425300004E-5</v>
      </c>
      <c r="AE190" s="10">
        <f>3/24000000*OO[[#This Row],[88 (29JUN1985 21:00:00)-Water Temperature (C)]]*OO[[#This Row],[30]]</f>
        <v>4.7456533918025E-5</v>
      </c>
      <c r="AF190" s="10">
        <f>3/24000000*OO[[#This Row],[88 (29JUN1985 21:00:00)-Water Temperature (C)]]*OO[[#This Row],[30]]</f>
        <v>4.7456533918025E-5</v>
      </c>
      <c r="AG190" s="10">
        <f>3/24000000*OO[[#This Row],[89 (30JUN1985 00:00:00)-Water Temperature (C)]]*OO[[#This Row],[31]]</f>
        <v>4.2169429254224995E-5</v>
      </c>
      <c r="AH190" s="10">
        <f>3/24000000*OO[[#This Row],[90 (30JUN1985 03:00:00)-Water Temperature (C)]]*OO[[#This Row],[32]]</f>
        <v>3.892421369655E-5</v>
      </c>
      <c r="AI190" s="10">
        <f>3/24000000*OO[[#This Row],[91 (30JUN1985 06:00:00)-Water Temperature (C)]]*OO[[#This Row],[33]]</f>
        <v>3.6277511814699995E-5</v>
      </c>
      <c r="AJ190" s="10">
        <f>3/24000000*OO[[#This Row],[92 (30JUN1985 09:00:00)-Water Temperature (C)]]*OO[[#This Row],[34]]</f>
        <v>3.3606637466062504E-5</v>
      </c>
      <c r="AK190" s="10">
        <f>3/24000000*OO[[#This Row],[93 (30JUN1985 12:00:00)-Water Temperature (C)]]*OO[[#This Row],[35]]</f>
        <v>3.0701843892892499E-5</v>
      </c>
      <c r="AL190" s="10">
        <f>3/24000000*OO[[#This Row],[94 (30JUN1985 15:00:00)-Water Temperature (C)]]*OO[[#This Row],[36]]</f>
        <v>2.7284154236377496E-5</v>
      </c>
      <c r="AM190" s="10">
        <f>3/24000000*OO[[#This Row],[95 (30JUN1985 18:00:00)-Water Temperature (C)]]*OO[[#This Row],[37]]</f>
        <v>2.3669845582064997E-5</v>
      </c>
      <c r="AN190" s="10">
        <f>3/24000000*OO[[#This Row],[96 (30JUN1985 21:00:00)-Water Temperature (C)]]*OO[[#This Row],[38]]</f>
        <v>2.0612954115539998E-5</v>
      </c>
      <c r="AO190" s="10">
        <f>3/24000000*OO[[#This Row],[97 (01JUL1985 00:00:00)-Water Temperature (C)]]*OO[[#This Row],[39]]</f>
        <v>1.8161054988880001E-5</v>
      </c>
      <c r="AP190" s="10">
        <f>3/24000000*OO[[#This Row],[98 (01JUL1985 03:00:00)-Water Temperature (C)]]*OO[[#This Row],[40]]</f>
        <v>1.6475407597838748E-5</v>
      </c>
      <c r="AQ190" s="10">
        <f>3/24000000*OO[[#This Row],[99 (01JUL1985 06:00:00)-Water Temperature (C)]]*OO[[#This Row],[41]]</f>
        <v>1.50444194175975E-5</v>
      </c>
      <c r="AR190" s="10">
        <f>3/24000000*OO[[#This Row],[100 (01JUL1985 09:00:00)-Water Temperature (C)]]*OO[[#This Row],[42]]</f>
        <v>1.354884622735E-5</v>
      </c>
      <c r="AS190" s="10">
        <f>3/24000000*OO[[#This Row],[101 (01JUL1985 12:00:00)-Water Temperature (C)]]*OO[[#This Row],[43]]</f>
        <v>1.2011870322123749E-5</v>
      </c>
      <c r="AT190" s="10">
        <f>3/24000000*OO[[#This Row],[102 (01JUL1985 15:00:00)-Water Temperature (C)]]*OO[[#This Row],[44]]</f>
        <v>1.0429345819124999E-5</v>
      </c>
      <c r="AU190" s="10">
        <f>3/24000000*OO[[#This Row],[103 (01JUL1985 18:00:00)-Water Temperature (C)]]*OO[[#This Row],[45]]</f>
        <v>8.9737230880187491E-6</v>
      </c>
      <c r="AV190" s="10">
        <f>3/24000000*OO[[#This Row],[104 (01JUL1985 21:00:00)-Water Temperature (C)]]*OO[[#This Row],[46]]</f>
        <v>7.7084985198912491E-6</v>
      </c>
      <c r="AW190" s="10">
        <f>3/24000000*OO[[#This Row],[105 (02JUL1985 00:00:00)-Water Temperature (C)]]*OO[[#This Row],[47]]</f>
        <v>6.7008778154399999E-6</v>
      </c>
      <c r="AX190" s="10">
        <f>3/24000000*OO[[#This Row],[106 (02JUL1985 03:00:00)-Water Temperature (C)]]*OO[[#This Row],[48]]</f>
        <v>5.9637587661862491E-6</v>
      </c>
      <c r="AY190" s="10">
        <f>3/24000000*OO[[#This Row],[107 (02JUL1985 06:00:00)-Water Temperature (C)]]*OO[[#This Row],[49]]</f>
        <v>5.2729403394199994E-6</v>
      </c>
      <c r="AZ190" s="10">
        <f>3/24000000*OO[[#This Row],[108 (02JUL1985 09:00:00)-Water Temperature (C)]]*OO[[#This Row],[50]]</f>
        <v>4.5285557340849996E-6</v>
      </c>
      <c r="BA190" s="10">
        <f>3/24000000*OO[[#This Row],[109 (02JUL1985 12:00:00)-Water Temperature (C)]]*OO[[#This Row],[51]]</f>
        <v>3.7037296869412498E-6</v>
      </c>
      <c r="BB190" s="10">
        <f>3/24000000*OO[[#This Row],[110 (02JUL1985 15:00:00)-Water Temperature (C)]]*OO[[#This Row],[52]]</f>
        <v>2.8973681962152495E-6</v>
      </c>
      <c r="BC190" s="10">
        <f>3/24000000*OO[[#This Row],[111 (02JUL1985 18:00:00)-Water Temperature (C)]]*OO[[#This Row],[53]]</f>
        <v>2.2071954832031249E-6</v>
      </c>
      <c r="BD190" s="10">
        <f>3/24000000*OO[[#This Row],[112 (02JUL1985 21:00:00)-Water Temperature (C)]]*OO[[#This Row],[54]]</f>
        <v>1.7209575901324997E-6</v>
      </c>
      <c r="BE190" s="10">
        <f>3/24000000*OO[[#This Row],[113 (03JUL1985 00:00:00)-Water Temperature (C)]]*OO[[#This Row],[55]]</f>
        <v>1.4053074458087499E-6</v>
      </c>
      <c r="BF190" s="10">
        <f>3/24000000*OO[[#This Row],[114 (03JUL1985 03:00:00)-Water Temperature (C)]]*OO[[#This Row],[56]]</f>
        <v>1.2227604132048751E-6</v>
      </c>
      <c r="BG190" s="10">
        <f>3/24000000*OO[[#This Row],[115 (03JUL1985 06:00:00)-Water Temperature (C)]]*OO[[#This Row],[57]]</f>
        <v>1.119616125491E-6</v>
      </c>
      <c r="BH190" s="10">
        <f>3/24000000*OO[[#This Row],[116 (03JUL1985 09:00:00)-Water Temperature (C)]]*OO[[#This Row],[58]]</f>
        <v>1.044792938777875E-6</v>
      </c>
      <c r="BI190" s="10">
        <f>3/24000000*OO[[#This Row],[117 (03JUL1985 12:00:00)-Water Temperature (C)]]*OO[[#This Row],[59]]</f>
        <v>9.7606515387712482E-7</v>
      </c>
      <c r="BJ190" s="10">
        <f>3/24000000*OO[[#This Row],[118 (03JUL1985 15:00:00)-Water Temperature (C)]]*OO[[#This Row],[60]]</f>
        <v>8.9679690777899994E-7</v>
      </c>
      <c r="BK190" s="10">
        <f>3/24000000*OO[[#This Row],[119 (03JUL1985 18:00:00)-Water Temperature (C)]]*OO[[#This Row],[61]]</f>
        <v>8.0990807686424978E-7</v>
      </c>
      <c r="BL190" s="10">
        <f>3/24000000*OO[[#This Row],[120 (03JUL1985 21:00:00)-Water Temperature (C)]]*OO[[#This Row],[62]]</f>
        <v>7.3593739292875005E-7</v>
      </c>
      <c r="BM190" s="10">
        <f>3/24000000*OO[[#This Row],[121 (04JUL1985 00:00:00)-Water Temperature (C)]]*OO[[#This Row],[63]]</f>
        <v>6.8316698698125005E-7</v>
      </c>
      <c r="BN190" s="10">
        <f>3/24000000*OO[[#This Row],[122 (04JUL1985 03:00:00)-Water Temperature (C)]]*OO[[#This Row],[64]]</f>
        <v>6.7157867257249992E-7</v>
      </c>
      <c r="BO190" s="10">
        <f>3/24000000*OO[[#This Row],[123 (04JUL1985 06:00:00)-Water Temperature (C)]]*OO[[#This Row],[65]]</f>
        <v>6.7653411836062491E-7</v>
      </c>
      <c r="BP190" s="10">
        <f>3/24000000*OO[[#This Row],[124 (04JUL1985 09:00:00)-Water Temperature (C)]]*OO[[#This Row],[66]]</f>
        <v>6.848517775999999E-7</v>
      </c>
      <c r="BQ190" s="10">
        <f>3/24000000*OO[[#This Row],[125 (04JUL1985 12:00:00)-Water Temperature (C)]]*OO[[#This Row],[67]]</f>
        <v>6.7665697280399986E-7</v>
      </c>
      <c r="BR190" s="10">
        <f>3/24000000*OO[[#This Row],[126 (04JUL1985 15:00:00)-Water Temperature (C)]]*OO[[#This Row],[68]]</f>
        <v>6.5032110745949998E-7</v>
      </c>
      <c r="BS190" s="10">
        <f>3/24000000*OO[[#This Row],[127 (04JUL1985 18:00:00)-Water Temperature (C)]]*OO[[#This Row],[69]]</f>
        <v>6.0697778615624991E-7</v>
      </c>
      <c r="BT190" s="10">
        <f>3/24000000*OO[[#This Row],[128 (04JUL1985 21:00:00)-Water Temperature (C)]]*OO[[#This Row],[70]]</f>
        <v>5.6247156798600003E-7</v>
      </c>
      <c r="BU190" s="10">
        <f>3/24000000*OO[[#This Row],[129 (05JUL1985 00:00:00)-Water Temperature (C)]]*OO[[#This Row],[71]]</f>
        <v>5.2413070910999993E-7</v>
      </c>
      <c r="BV190" s="10">
        <f>3/24000000*OO[[#This Row],[130 (05JUL1985 03:00:00)-Water Temperature (C)]]*OO[[#This Row],[72]]</f>
        <v>5.0734753987499993E-7</v>
      </c>
      <c r="BW190" s="10">
        <f>3/24000000*OO[[#This Row],[131 (05JUL1985 06:00:00)-Water Temperature (C)]]*OO[[#This Row],[73]]</f>
        <v>4.9805516092324994E-7</v>
      </c>
      <c r="BX190" s="10">
        <f>3/24000000*OO[[#This Row],[132 (05JUL1985 09:00:00)-Water Temperature (C)]]*OO[[#This Row],[74]]</f>
        <v>4.9052583707199994E-7</v>
      </c>
      <c r="BY190" s="10">
        <f>3/24000000*OO[[#This Row],[133 (05JUL1985 12:00:00)-Water Temperature (C)]]*OO[[#This Row],[75]]</f>
        <v>4.7812092671749992E-7</v>
      </c>
      <c r="BZ190" s="10">
        <f>3/24000000*OO[[#This Row],[134 (05JUL1985 15:00:00)-Water Temperature (C)]]*OO[[#This Row],[76]]</f>
        <v>4.5259033100300002E-7</v>
      </c>
      <c r="CA190" s="10">
        <f>3/24000000*OO[[#This Row],[135 (05JUL1985 18:00:00)-Water Temperature (C)]]*OO[[#This Row],[77]]</f>
        <v>4.2047143177150006E-7</v>
      </c>
      <c r="CB190" s="10">
        <f>3/24000000*OO[[#This Row],[136 (05JUL1985 21:00:00)-Water Temperature (C)]]*OO[[#This Row],[78]]</f>
        <v>3.9017025213524995E-7</v>
      </c>
      <c r="CC190" s="10">
        <f>3/24000000*OO[[#This Row],[137 (06JUL1985 00:00:00)-Water Temperature (C)]]*OO[[#This Row],[79]]</f>
        <v>3.6611404145600001E-7</v>
      </c>
      <c r="CD190" s="10">
        <f>3/24000000*OO[[#This Row],[138 (06JUL1985 03:00:00)-Water Temperature (C)]]*OO[[#This Row],[80]]</f>
        <v>3.5480830696812497E-7</v>
      </c>
      <c r="CE190" s="10">
        <f>3/24000000*OO[[#This Row],[139 (06JUL1985 06:00:00)-Water Temperature (C)]]*OO[[#This Row],[81]]</f>
        <v>3.4851524939100001E-7</v>
      </c>
      <c r="CF190" s="10">
        <f>3/24000000*OO[[#This Row],[140 (06JUL1985 09:00:00)-Water Temperature (C)]]*OO[[#This Row],[82]]</f>
        <v>3.4364526246749993E-7</v>
      </c>
      <c r="CG190" s="10">
        <f>3/24000000*OO[[#This Row],[141 (06JUL1985 12:00:00)-Water Temperature (C)]]*OO[[#This Row],[83]]</f>
        <v>3.33462685768275E-7</v>
      </c>
      <c r="CH190" s="10">
        <f>3/24000000*OO[[#This Row],[142 (06JUL1985 15:00:00)-Water Temperature (C)]]*OO[[#This Row],[84]]</f>
        <v>3.1578404925759999E-7</v>
      </c>
      <c r="CI190" s="10">
        <f>3/24000000*OO[[#This Row],[143 (06JUL1985 18:00:00)-Water Temperature (C)]]*OO[[#This Row],[85]]</f>
        <v>2.9154833121644997E-7</v>
      </c>
      <c r="CJ190" s="10">
        <f>3/24000000*OO[[#This Row],[144 (06JUL1985 21:00:00)-Water Temperature (C)]]*OO[[#This Row],[86]]</f>
        <v>2.6848408095025001E-7</v>
      </c>
      <c r="CK190" s="10">
        <f>3/24000000*OO[[#This Row],[145 (07JUL1985 00:00:00)-Water Temperature (C)]]*OO[[#This Row],[87]]</f>
        <v>2.4936978124799999E-7</v>
      </c>
      <c r="CL190" s="10">
        <f>3/24000000*OO[[#This Row],[146 (07JUL1985 03:00:00)-Water Temperature (C)]]*OO[[#This Row],[88]]</f>
        <v>2.4143089921774998E-7</v>
      </c>
      <c r="CM190" s="10">
        <f>3/24000000*OO[[#This Row],[147 (07JUL1985 06:00:00)-Water Temperature (C)]]*OO[[#This Row],[89]]</f>
        <v>2.3581351232206252E-7</v>
      </c>
      <c r="CN190" s="10">
        <f>3/24000000*OO[[#This Row],[148 (07JUL1985 09:00:00)-Water Temperature (C)]]*OO[[#This Row],[90]]</f>
        <v>2.2912339879038751E-7</v>
      </c>
      <c r="CO190" s="10">
        <f>3/24000000*OO[[#This Row],[149 (07JUL1985 12:00:00)-Water Temperature (C)]]*OO[[#This Row],[91]]</f>
        <v>2.2005852622699999E-7</v>
      </c>
      <c r="CP190" s="10">
        <f>3/24000000*OO[[#This Row],[150 (07JUL1985 15:00:00)-Water Temperature (C)]]*OO[[#This Row],[92]]</f>
        <v>2.087712620832E-7</v>
      </c>
      <c r="CQ190" s="10">
        <f>3/24000000*OO[[#This Row],[151 (07JUL1985 18:00:00)-Water Temperature (C)]]*OO[[#This Row],[93]]</f>
        <v>1.9510347569369997E-7</v>
      </c>
      <c r="CR190" s="10">
        <f>3/24000000*OO[[#This Row],[152 (07JUL1985 21:00:00)-Water Temperature (C)]]*OO[[#This Row],[94]]</f>
        <v>1.818969115306875E-7</v>
      </c>
      <c r="CS190" s="10">
        <f>3/24000000*OO[[#This Row],[153 (08JUL1985 00:00:00)-Water Temperature (C)]]*OO[[#This Row],[95]]</f>
        <v>1.7152498202375002E-7</v>
      </c>
      <c r="CT190" s="10">
        <f>3/24000000*OO[[#This Row],[154 (08JUL1985 03:00:00)-Water Temperature (C)]]*OO[[#This Row],[96]]</f>
        <v>1.6869133415740001E-7</v>
      </c>
      <c r="CU190" s="10">
        <f>3/24000000*OO[[#This Row],[155 (08JUL1985 06:00:00)-Water Temperature (C)]]*OO[[#This Row],[97]]</f>
        <v>1.6927203189453748E-7</v>
      </c>
      <c r="CV190" s="10">
        <f>3/24000000*OO[[#This Row],[156 (08JUL1985 09:00:00)-Water Temperature (C)]]*OO[[#This Row],[98]]</f>
        <v>1.6935150807225001E-7</v>
      </c>
      <c r="CW190" s="10">
        <f>3/24000000*OO[[#This Row],[157 (08JUL1985 12:00:00)-Water Temperature (C)]]*OO[[#This Row],[99]]</f>
        <v>1.6714504868556249E-7</v>
      </c>
    </row>
    <row r="191" spans="1:101" x14ac:dyDescent="0.35">
      <c r="A191" t="s">
        <v>197</v>
      </c>
      <c r="B191">
        <v>897.67859999999996</v>
      </c>
      <c r="C191" s="10">
        <f>3/24*OO[[#This Row],[59 (26JUN1985 06:00:00)-Water Temperature (C)]]*OO[[#This Row],[1]]/SUM(OO[1])</f>
        <v>0</v>
      </c>
      <c r="D191" s="10">
        <f>3/24*OO[[#This Row],[60 (26JUN1985 09:00:00)-Water Temperature (C)]]*OO[[#This Row],[2]]/SUM(OO[2])</f>
        <v>0</v>
      </c>
      <c r="E191" s="10">
        <f>3/24*OO[[#This Row],[61 (26JUN1985 12:00:00)-Water Temperature (C)]]*OO[[#This Row],[3]]/SUM(OO[3])</f>
        <v>0</v>
      </c>
      <c r="F191" s="10">
        <f>3/24*OO[[#This Row],[62 (26JUN1985 15:00:00)-Water Temperature (C)]]*OO[[#This Row],[4]]/SUM(OO[4])</f>
        <v>0</v>
      </c>
      <c r="G191" s="10">
        <f>3/24*OO[[#This Row],[63 (26JUN1985 18:00:00)-Water Temperature (C)]]*OO[[#This Row],[5]]/SUM(OO[5])</f>
        <v>0</v>
      </c>
      <c r="H191" s="10">
        <f>3/24*OO[[#This Row],[64 (26JUN1985 21:00:00)-Water Temperature (C)]]*OO[[#This Row],[6]]/SUM(OO[6])</f>
        <v>0</v>
      </c>
      <c r="I191" s="10">
        <f>3/24*OO[[#This Row],[65 (27JUN1985 00:00:00)-Water Temperature (C)]]*OO[[#This Row],[7]]/SUM(OO[7])</f>
        <v>3.0194233106266909E-41</v>
      </c>
      <c r="J191" s="10">
        <f>3/24*OO[[#This Row],[66 (27JUN1985 03:00:00)-Water Temperature (C)]]*OO[[#This Row],[8]]/SUM(OO[8])</f>
        <v>1.8781359016193199E-29</v>
      </c>
      <c r="K191" s="10">
        <f>3/24*OO[[#This Row],[67 (27JUN1985 06:00:00)-Water Temperature (C)]]*OO[[#This Row],[9]]/SUM(OO[9])</f>
        <v>8.5676110241128738E-18</v>
      </c>
      <c r="L191" s="10">
        <f>3/24*OO[[#This Row],[68 (27JUN1985 09:00:00)-Water Temperature (C)]]*OO[[#This Row],[10]]/SUM(OO[10])</f>
        <v>1.5470337600848263E-9</v>
      </c>
      <c r="M191" s="10">
        <f>3/24*OO[[#This Row],[69 (27JUN1985 12:00:00)-Water Temperature (C)]]*OO[[#This Row],[11]]/SUM(OO[11])</f>
        <v>3.2425223312552933E-6</v>
      </c>
      <c r="N191" s="10">
        <f>3/24*OO[[#This Row],[70 (27JUN1985 15:00:00)-Water Temperature (C)]]*OO[[#This Row],[12]]/SUM(OO[12])</f>
        <v>3.8544270705642865E-4</v>
      </c>
      <c r="O191" s="10">
        <f>3/24*OO[[#This Row],[71 (27JUN1985 18:00:00)-Water Temperature (C)]]*OO[[#This Row],[13]]/SUM(OO[13])</f>
        <v>7.8577825498475657E-3</v>
      </c>
      <c r="P191" s="10">
        <f>3/24*OO[[#This Row],[72 (27JUN1985 21:00:00)-Water Temperature (C)]]*OO[[#This Row],[14]]/SUM(OO[14])</f>
        <v>4.4806452411233016E-2</v>
      </c>
      <c r="Q191" s="10">
        <f>3/24*OO[[#This Row],[73 (28JUN1985 00:00:00)-Water Temperature (C)]]*OO[[#This Row],[15]]/SUM(OO[15])</f>
        <v>9.6200816250999951E-2</v>
      </c>
      <c r="R191" s="10">
        <f>3/24*OO[[#This Row],[74 (28JUN1985 03:00:00)-Water Temperature (C)]]*OO[[#This Row],[16]]/SUM(OO[16])</f>
        <v>9.7316588462197651E-2</v>
      </c>
      <c r="S191" s="10">
        <f>3/24*OO[[#This Row],[75 (28JUN1985 06:00:00)-Water Temperature (C)]]*OO[[#This Row],[17]]/SUM(OO[17])</f>
        <v>5.2768325743735224E-2</v>
      </c>
      <c r="T191" s="10">
        <f>3/24*OO[[#This Row],[76 (28JUN1985 09:00:00)-Water Temperature (C)]]*OO[[#This Row],[18]]/SUM(OO[18])</f>
        <v>1.7475525479990945E-2</v>
      </c>
      <c r="U191" s="10">
        <f>3/24*OO[[#This Row],[77 (28JUN1985 12:00:00)-Water Temperature (C)]]*OO[[#This Row],[19]]/SUM(OO[19])</f>
        <v>3.9817306189597838E-3</v>
      </c>
      <c r="V191" s="10">
        <f>3/24000000*OO[[#This Row],[78 (28JUN1985 15:00:00)-Water Temperature (C)]]*OO[[#This Row],[20]]</f>
        <v>7.2839621756999996E-4</v>
      </c>
      <c r="W191" s="10">
        <f>3/24000000*OO[[#This Row],[79 (28JUN1985 18:00:00)-Water Temperature (C)]]*OO[[#This Row],[21]]</f>
        <v>1.6379858059593748E-4</v>
      </c>
      <c r="X191" s="10">
        <f>3/24000000*OO[[#This Row],[80 (28JUN1985 21:00:00)-Water Temperature (C)]]*OO[[#This Row],[22]]</f>
        <v>8.5335736740874994E-5</v>
      </c>
      <c r="Y191" s="10">
        <f>3/24000000*OO[[#This Row],[81 (29JUN1985 00:00:00)-Water Temperature (C)]]*OO[[#This Row],[23]]</f>
        <v>7.8252841480799993E-5</v>
      </c>
      <c r="Z191" s="10">
        <f>3/24000000*OO[[#This Row],[82 (29JUN1985 03:00:00)-Water Temperature (C)]]*OO[[#This Row],[24]]</f>
        <v>8.0361292335249986E-5</v>
      </c>
      <c r="AA191" s="10">
        <f>3/24000000*OO[[#This Row],[83 (29JUN1985 06:00:00)-Water Temperature (C)]]*OO[[#This Row],[25]]</f>
        <v>7.9144714984500004E-5</v>
      </c>
      <c r="AB191" s="10">
        <f>3/24000000*OO[[#This Row],[84 (29JUN1985 09:00:00)-Water Temperature (C)]]*OO[[#This Row],[26]]</f>
        <v>7.5129182874687499E-5</v>
      </c>
      <c r="AC191" s="10">
        <f>3/24000000*OO[[#This Row],[85 (29JUN1985 12:00:00)-Water Temperature (C)]]*OO[[#This Row],[27]]</f>
        <v>6.8932799200400002E-5</v>
      </c>
      <c r="AD191" s="10">
        <f>3/24000000*OO[[#This Row],[86 (29JUN1985 15:00:00)-Water Temperature (C)]]*OO[[#This Row],[28]]</f>
        <v>6.1454784319649996E-5</v>
      </c>
      <c r="AE191" s="10">
        <f>3/24000000*OO[[#This Row],[88 (29JUN1985 21:00:00)-Water Temperature (C)]]*OO[[#This Row],[30]]</f>
        <v>4.7544379417012495E-5</v>
      </c>
      <c r="AF191" s="10">
        <f>3/24000000*OO[[#This Row],[88 (29JUN1985 21:00:00)-Water Temperature (C)]]*OO[[#This Row],[30]]</f>
        <v>4.7544379417012495E-5</v>
      </c>
      <c r="AG191" s="10">
        <f>3/24000000*OO[[#This Row],[89 (30JUN1985 00:00:00)-Water Temperature (C)]]*OO[[#This Row],[31]]</f>
        <v>4.2241618346899994E-5</v>
      </c>
      <c r="AH191" s="10">
        <f>3/24000000*OO[[#This Row],[90 (30JUN1985 03:00:00)-Water Temperature (C)]]*OO[[#This Row],[32]]</f>
        <v>3.89642519812E-5</v>
      </c>
      <c r="AI191" s="10">
        <f>3/24000000*OO[[#This Row],[91 (30JUN1985 06:00:00)-Water Temperature (C)]]*OO[[#This Row],[33]]</f>
        <v>3.6342969981625001E-5</v>
      </c>
      <c r="AJ191" s="10">
        <f>3/24000000*OO[[#This Row],[92 (30JUN1985 09:00:00)-Water Temperature (C)]]*OO[[#This Row],[34]]</f>
        <v>3.3729584451499995E-5</v>
      </c>
      <c r="AK191" s="10">
        <f>3/24000000*OO[[#This Row],[93 (30JUN1985 12:00:00)-Water Temperature (C)]]*OO[[#This Row],[35]]</f>
        <v>3.0864685838550002E-5</v>
      </c>
      <c r="AL191" s="10">
        <f>3/24000000*OO[[#This Row],[94 (30JUN1985 15:00:00)-Water Temperature (C)]]*OO[[#This Row],[36]]</f>
        <v>2.7486663444644997E-5</v>
      </c>
      <c r="AM191" s="10">
        <f>3/24000000*OO[[#This Row],[95 (30JUN1985 18:00:00)-Water Temperature (C)]]*OO[[#This Row],[37]]</f>
        <v>2.3885006517821248E-5</v>
      </c>
      <c r="AN191" s="10">
        <f>3/24000000*OO[[#This Row],[96 (30JUN1985 21:00:00)-Water Temperature (C)]]*OO[[#This Row],[38]]</f>
        <v>2.0805811111536248E-5</v>
      </c>
      <c r="AO191" s="10">
        <f>3/24000000*OO[[#This Row],[97 (01JUL1985 00:00:00)-Water Temperature (C)]]*OO[[#This Row],[39]]</f>
        <v>1.8322552033059996E-5</v>
      </c>
      <c r="AP191" s="10">
        <f>3/24000000*OO[[#This Row],[98 (01JUL1985 03:00:00)-Water Temperature (C)]]*OO[[#This Row],[40]]</f>
        <v>1.6613063361963749E-5</v>
      </c>
      <c r="AQ191" s="10">
        <f>3/24000000*OO[[#This Row],[99 (01JUL1985 06:00:00)-Water Temperature (C)]]*OO[[#This Row],[41]]</f>
        <v>1.5179326666725E-5</v>
      </c>
      <c r="AR191" s="10">
        <f>3/24000000*OO[[#This Row],[100 (01JUL1985 09:00:00)-Water Temperature (C)]]*OO[[#This Row],[42]]</f>
        <v>1.3700597286239999E-5</v>
      </c>
      <c r="AS191" s="10">
        <f>3/24000000*OO[[#This Row],[101 (01JUL1985 12:00:00)-Water Temperature (C)]]*OO[[#This Row],[43]]</f>
        <v>1.2178013893199998E-5</v>
      </c>
      <c r="AT191" s="10">
        <f>3/24000000*OO[[#This Row],[102 (01JUL1985 15:00:00)-Water Temperature (C)]]*OO[[#This Row],[44]]</f>
        <v>1.059605587296375E-5</v>
      </c>
      <c r="AU191" s="10">
        <f>3/24000000*OO[[#This Row],[103 (01JUL1985 18:00:00)-Water Temperature (C)]]*OO[[#This Row],[45]]</f>
        <v>9.1301868244949992E-6</v>
      </c>
      <c r="AV191" s="10">
        <f>3/24000000*OO[[#This Row],[104 (01JUL1985 21:00:00)-Water Temperature (C)]]*OO[[#This Row],[46]]</f>
        <v>7.8469390767012485E-6</v>
      </c>
      <c r="AW191" s="10">
        <f>3/24000000*OO[[#This Row],[105 (02JUL1985 00:00:00)-Water Temperature (C)]]*OO[[#This Row],[47]]</f>
        <v>6.820562433322501E-6</v>
      </c>
      <c r="AX191" s="10">
        <f>3/24000000*OO[[#This Row],[106 (02JUL1985 03:00:00)-Water Temperature (C)]]*OO[[#This Row],[48]]</f>
        <v>6.0753504241500003E-6</v>
      </c>
      <c r="AY191" s="10">
        <f>3/24000000*OO[[#This Row],[107 (02JUL1985 06:00:00)-Water Temperature (C)]]*OO[[#This Row],[49]]</f>
        <v>5.3895814333800001E-6</v>
      </c>
      <c r="AZ191" s="10">
        <f>3/24000000*OO[[#This Row],[108 (02JUL1985 09:00:00)-Water Temperature (C)]]*OO[[#This Row],[50]]</f>
        <v>4.6537007855799997E-6</v>
      </c>
      <c r="BA191" s="10">
        <f>3/24000000*OO[[#This Row],[109 (02JUL1985 12:00:00)-Water Temperature (C)]]*OO[[#This Row],[51]]</f>
        <v>3.8288244898750002E-6</v>
      </c>
      <c r="BB191" s="10">
        <f>3/24000000*OO[[#This Row],[110 (02JUL1985 15:00:00)-Water Temperature (C)]]*OO[[#This Row],[52]]</f>
        <v>3.0051145989206245E-6</v>
      </c>
      <c r="BC191" s="10">
        <f>3/24000000*OO[[#This Row],[111 (02JUL1985 18:00:00)-Water Temperature (C)]]*OO[[#This Row],[53]]</f>
        <v>2.2884249373781249E-6</v>
      </c>
      <c r="BD191" s="10">
        <f>3/24000000*OO[[#This Row],[112 (02JUL1985 21:00:00)-Water Temperature (C)]]*OO[[#This Row],[54]]</f>
        <v>1.7755926212722502E-6</v>
      </c>
      <c r="BE191" s="10">
        <f>3/24000000*OO[[#This Row],[113 (03JUL1985 00:00:00)-Water Temperature (C)]]*OO[[#This Row],[55]]</f>
        <v>1.4409713591125002E-6</v>
      </c>
      <c r="BF191" s="10">
        <f>3/24000000*OO[[#This Row],[114 (03JUL1985 03:00:00)-Water Temperature (C)]]*OO[[#This Row],[56]]</f>
        <v>1.245514371928125E-6</v>
      </c>
      <c r="BG191" s="10">
        <f>3/24000000*OO[[#This Row],[115 (03JUL1985 06:00:00)-Water Temperature (C)]]*OO[[#This Row],[57]]</f>
        <v>1.13518615388775E-6</v>
      </c>
      <c r="BH191" s="10">
        <f>3/24000000*OO[[#This Row],[116 (03JUL1985 09:00:00)-Water Temperature (C)]]*OO[[#This Row],[58]]</f>
        <v>1.05730491347775E-6</v>
      </c>
      <c r="BI191" s="10">
        <f>3/24000000*OO[[#This Row],[117 (03JUL1985 12:00:00)-Water Temperature (C)]]*OO[[#This Row],[59]]</f>
        <v>9.8774068852987489E-7</v>
      </c>
      <c r="BJ191" s="10">
        <f>3/24000000*OO[[#This Row],[118 (03JUL1985 15:00:00)-Water Temperature (C)]]*OO[[#This Row],[60]]</f>
        <v>9.0782847729300011E-7</v>
      </c>
      <c r="BK191" s="10">
        <f>3/24000000*OO[[#This Row],[119 (03JUL1985 18:00:00)-Water Temperature (C)]]*OO[[#This Row],[61]]</f>
        <v>8.1983816860837499E-7</v>
      </c>
      <c r="BL191" s="10">
        <f>3/24000000*OO[[#This Row],[120 (03JUL1985 21:00:00)-Water Temperature (C)]]*OO[[#This Row],[62]]</f>
        <v>7.4418211878400008E-7</v>
      </c>
      <c r="BM191" s="10">
        <f>3/24000000*OO[[#This Row],[121 (04JUL1985 00:00:00)-Water Temperature (C)]]*OO[[#This Row],[63]]</f>
        <v>6.89294101161E-7</v>
      </c>
      <c r="BN191" s="10">
        <f>3/24000000*OO[[#This Row],[122 (04JUL1985 03:00:00)-Water Temperature (C)]]*OO[[#This Row],[64]]</f>
        <v>6.7522662339774997E-7</v>
      </c>
      <c r="BO191" s="10">
        <f>3/24000000*OO[[#This Row],[123 (04JUL1985 06:00:00)-Water Temperature (C)]]*OO[[#This Row],[65]]</f>
        <v>6.7880920090650004E-7</v>
      </c>
      <c r="BP191" s="10">
        <f>3/24000000*OO[[#This Row],[124 (04JUL1985 09:00:00)-Water Temperature (C)]]*OO[[#This Row],[66]]</f>
        <v>6.8667672482187499E-7</v>
      </c>
      <c r="BQ191" s="10">
        <f>3/24000000*OO[[#This Row],[125 (04JUL1985 12:00:00)-Water Temperature (C)]]*OO[[#This Row],[67]]</f>
        <v>6.7951235181374998E-7</v>
      </c>
      <c r="BR191" s="10">
        <f>3/24000000*OO[[#This Row],[126 (04JUL1985 15:00:00)-Water Temperature (C)]]*OO[[#This Row],[68]]</f>
        <v>6.5452073216249996E-7</v>
      </c>
      <c r="BS191" s="10">
        <f>3/24000000*OO[[#This Row],[127 (04JUL1985 18:00:00)-Water Temperature (C)]]*OO[[#This Row],[69]]</f>
        <v>6.1224493280137499E-7</v>
      </c>
      <c r="BT191" s="10">
        <f>3/24000000*OO[[#This Row],[128 (04JUL1985 21:00:00)-Water Temperature (C)]]*OO[[#This Row],[70]]</f>
        <v>5.6779284914999999E-7</v>
      </c>
      <c r="BU191" s="10">
        <f>3/24000000*OO[[#This Row],[129 (05JUL1985 00:00:00)-Water Temperature (C)]]*OO[[#This Row],[71]]</f>
        <v>5.2886268056900007E-7</v>
      </c>
      <c r="BV191" s="10">
        <f>3/24000000*OO[[#This Row],[130 (05JUL1985 03:00:00)-Water Temperature (C)]]*OO[[#This Row],[72]]</f>
        <v>5.1079810468800002E-7</v>
      </c>
      <c r="BW191" s="10">
        <f>3/24000000*OO[[#This Row],[131 (05JUL1985 06:00:00)-Water Temperature (C)]]*OO[[#This Row],[73]]</f>
        <v>5.0097811818074993E-7</v>
      </c>
      <c r="BX191" s="10">
        <f>3/24000000*OO[[#This Row],[132 (05JUL1985 09:00:00)-Water Temperature (C)]]*OO[[#This Row],[74]]</f>
        <v>4.9330150634799995E-7</v>
      </c>
      <c r="BY191" s="10">
        <f>3/24000000*OO[[#This Row],[133 (05JUL1985 12:00:00)-Water Temperature (C)]]*OO[[#This Row],[75]]</f>
        <v>4.8145026322575002E-7</v>
      </c>
      <c r="BZ191" s="10">
        <f>3/24000000*OO[[#This Row],[134 (05JUL1985 15:00:00)-Water Temperature (C)]]*OO[[#This Row],[76]]</f>
        <v>4.5649252379775E-7</v>
      </c>
      <c r="CA191" s="10">
        <f>3/24000000*OO[[#This Row],[135 (05JUL1985 18:00:00)-Water Temperature (C)]]*OO[[#This Row],[77]]</f>
        <v>4.2440119541249997E-7</v>
      </c>
      <c r="CB191" s="10">
        <f>3/24000000*OO[[#This Row],[136 (05JUL1985 21:00:00)-Water Temperature (C)]]*OO[[#This Row],[78]]</f>
        <v>3.9376681763599994E-7</v>
      </c>
      <c r="CC191" s="10">
        <f>3/24000000*OO[[#This Row],[137 (06JUL1985 00:00:00)-Water Temperature (C)]]*OO[[#This Row],[79]]</f>
        <v>3.6917394007512501E-7</v>
      </c>
      <c r="CD191" s="10">
        <f>3/24000000*OO[[#This Row],[138 (06JUL1985 03:00:00)-Water Temperature (C)]]*OO[[#This Row],[80]]</f>
        <v>3.5735805216975E-7</v>
      </c>
      <c r="CE191" s="10">
        <f>3/24000000*OO[[#This Row],[139 (06JUL1985 06:00:00)-Water Temperature (C)]]*OO[[#This Row],[81]]</f>
        <v>3.5072428192037501E-7</v>
      </c>
      <c r="CF191" s="10">
        <f>3/24000000*OO[[#This Row],[140 (06JUL1985 09:00:00)-Water Temperature (C)]]*OO[[#This Row],[82]]</f>
        <v>3.4580062649287495E-7</v>
      </c>
      <c r="CG191" s="10">
        <f>3/24000000*OO[[#This Row],[141 (06JUL1985 12:00:00)-Water Temperature (C)]]*OO[[#This Row],[83]]</f>
        <v>3.3602983445350002E-7</v>
      </c>
      <c r="CH191" s="10">
        <f>3/24000000*OO[[#This Row],[142 (06JUL1985 15:00:00)-Water Temperature (C)]]*OO[[#This Row],[84]]</f>
        <v>3.1860986931224998E-7</v>
      </c>
      <c r="CI191" s="10">
        <f>3/24000000*OO[[#This Row],[143 (06JUL1985 18:00:00)-Water Temperature (C)]]*OO[[#This Row],[85]]</f>
        <v>2.9450220377943749E-7</v>
      </c>
      <c r="CJ191" s="10">
        <f>3/24000000*OO[[#This Row],[144 (06JUL1985 21:00:00)-Water Temperature (C)]]*OO[[#This Row],[86]]</f>
        <v>2.7116731150199995E-7</v>
      </c>
      <c r="CK191" s="10">
        <f>3/24000000*OO[[#This Row],[145 (07JUL1985 00:00:00)-Water Temperature (C)]]*OO[[#This Row],[87]]</f>
        <v>2.5161175785326249E-7</v>
      </c>
      <c r="CL191" s="10">
        <f>3/24000000*OO[[#This Row],[146 (07JUL1985 03:00:00)-Water Temperature (C)]]*OO[[#This Row],[88]]</f>
        <v>2.4302023077345003E-7</v>
      </c>
      <c r="CM191" s="10">
        <f>3/24000000*OO[[#This Row],[147 (07JUL1985 06:00:00)-Water Temperature (C)]]*OO[[#This Row],[89]]</f>
        <v>2.3704204103696248E-7</v>
      </c>
      <c r="CN191" s="10">
        <f>3/24000000*OO[[#This Row],[148 (07JUL1985 09:00:00)-Water Temperature (C)]]*OO[[#This Row],[90]]</f>
        <v>2.3026373151121253E-7</v>
      </c>
      <c r="CO191" s="10">
        <f>3/24000000*OO[[#This Row],[149 (07JUL1985 12:00:00)-Water Temperature (C)]]*OO[[#This Row],[91]]</f>
        <v>2.215286950674E-7</v>
      </c>
      <c r="CP191" s="10">
        <f>3/24000000*OO[[#This Row],[150 (07JUL1985 15:00:00)-Water Temperature (C)]]*OO[[#This Row],[92]]</f>
        <v>2.1047833891243752E-7</v>
      </c>
      <c r="CQ191" s="10">
        <f>3/24000000*OO[[#This Row],[151 (07JUL1985 18:00:00)-Water Temperature (C)]]*OO[[#This Row],[93]]</f>
        <v>1.9689574125037498E-7</v>
      </c>
      <c r="CR191" s="10">
        <f>3/24000000*OO[[#This Row],[152 (07JUL1985 21:00:00)-Water Temperature (C)]]*OO[[#This Row],[94]]</f>
        <v>1.8351678355499996E-7</v>
      </c>
      <c r="CS191" s="10">
        <f>3/24000000*OO[[#This Row],[153 (08JUL1985 00:00:00)-Water Temperature (C)]]*OO[[#This Row],[95]]</f>
        <v>1.7283151899000001E-7</v>
      </c>
      <c r="CT191" s="10">
        <f>3/24000000*OO[[#This Row],[154 (08JUL1985 03:00:00)-Water Temperature (C)]]*OO[[#This Row],[96]]</f>
        <v>1.6966174220802498E-7</v>
      </c>
      <c r="CU191" s="10">
        <f>3/24000000*OO[[#This Row],[155 (08JUL1985 06:00:00)-Water Temperature (C)]]*OO[[#This Row],[97]]</f>
        <v>1.7006576674207498E-7</v>
      </c>
      <c r="CV191" s="10">
        <f>3/24000000*OO[[#This Row],[156 (08JUL1985 09:00:00)-Water Temperature (C)]]*OO[[#This Row],[98]]</f>
        <v>1.7009735482299998E-7</v>
      </c>
      <c r="CW191" s="10">
        <f>3/24000000*OO[[#This Row],[157 (08JUL1985 12:00:00)-Water Temperature (C)]]*OO[[#This Row],[99]]</f>
        <v>1.6805846505315E-7</v>
      </c>
    </row>
    <row r="192" spans="1:101" x14ac:dyDescent="0.35">
      <c r="A192" t="s">
        <v>198</v>
      </c>
      <c r="B192">
        <v>870.54539999999997</v>
      </c>
      <c r="C192" s="10">
        <f>3/24*OO[[#This Row],[59 (26JUN1985 06:00:00)-Water Temperature (C)]]*OO[[#This Row],[1]]/SUM(OO[1])</f>
        <v>0</v>
      </c>
      <c r="D192" s="10">
        <f>3/24*OO[[#This Row],[60 (26JUN1985 09:00:00)-Water Temperature (C)]]*OO[[#This Row],[2]]/SUM(OO[2])</f>
        <v>0</v>
      </c>
      <c r="E192" s="10">
        <f>3/24*OO[[#This Row],[61 (26JUN1985 12:00:00)-Water Temperature (C)]]*OO[[#This Row],[3]]/SUM(OO[3])</f>
        <v>0</v>
      </c>
      <c r="F192" s="10">
        <f>3/24*OO[[#This Row],[62 (26JUN1985 15:00:00)-Water Temperature (C)]]*OO[[#This Row],[4]]/SUM(OO[4])</f>
        <v>0</v>
      </c>
      <c r="G192" s="10">
        <f>3/24*OO[[#This Row],[63 (26JUN1985 18:00:00)-Water Temperature (C)]]*OO[[#This Row],[5]]/SUM(OO[5])</f>
        <v>0</v>
      </c>
      <c r="H192" s="10">
        <f>3/24*OO[[#This Row],[64 (26JUN1985 21:00:00)-Water Temperature (C)]]*OO[[#This Row],[6]]/SUM(OO[6])</f>
        <v>0</v>
      </c>
      <c r="I192" s="10">
        <f>3/24*OO[[#This Row],[65 (27JUN1985 00:00:00)-Water Temperature (C)]]*OO[[#This Row],[7]]/SUM(OO[7])</f>
        <v>4.4935155494005228E-42</v>
      </c>
      <c r="J192" s="10">
        <f>3/24*OO[[#This Row],[66 (27JUN1985 03:00:00)-Water Temperature (C)]]*OO[[#This Row],[8]]/SUM(OO[8])</f>
        <v>2.6658685852419583E-30</v>
      </c>
      <c r="K192" s="10">
        <f>3/24*OO[[#This Row],[67 (27JUN1985 06:00:00)-Water Temperature (C)]]*OO[[#This Row],[9]]/SUM(OO[9])</f>
        <v>1.2262302776556922E-18</v>
      </c>
      <c r="L192" s="10">
        <f>3/24*OO[[#This Row],[68 (27JUN1985 09:00:00)-Water Temperature (C)]]*OO[[#This Row],[10]]/SUM(OO[10])</f>
        <v>6.5392714479505611E-10</v>
      </c>
      <c r="M192" s="10">
        <f>3/24*OO[[#This Row],[69 (27JUN1985 12:00:00)-Water Temperature (C)]]*OO[[#This Row],[11]]/SUM(OO[11])</f>
        <v>1.8672399963987547E-6</v>
      </c>
      <c r="N192" s="10">
        <f>3/24*OO[[#This Row],[70 (27JUN1985 15:00:00)-Water Temperature (C)]]*OO[[#This Row],[12]]/SUM(OO[12])</f>
        <v>2.6330512709323592E-4</v>
      </c>
      <c r="O192" s="10">
        <f>3/24*OO[[#This Row],[71 (27JUN1985 18:00:00)-Water Temperature (C)]]*OO[[#This Row],[13]]/SUM(OO[13])</f>
        <v>6.0974181915583832E-3</v>
      </c>
      <c r="P192" s="10">
        <f>3/24*OO[[#This Row],[72 (27JUN1985 21:00:00)-Water Temperature (C)]]*OO[[#This Row],[14]]/SUM(OO[14])</f>
        <v>3.8575218797271375E-2</v>
      </c>
      <c r="Q192" s="10">
        <f>3/24*OO[[#This Row],[73 (28JUN1985 00:00:00)-Water Temperature (C)]]*OO[[#This Row],[15]]/SUM(OO[15])</f>
        <v>9.0415259840599074E-2</v>
      </c>
      <c r="R192" s="10">
        <f>3/24*OO[[#This Row],[74 (28JUN1985 03:00:00)-Water Temperature (C)]]*OO[[#This Row],[16]]/SUM(OO[16])</f>
        <v>9.8571814150998444E-2</v>
      </c>
      <c r="S192" s="10">
        <f>3/24*OO[[#This Row],[75 (28JUN1985 06:00:00)-Water Temperature (C)]]*OO[[#This Row],[17]]/SUM(OO[17])</f>
        <v>5.7018553937799886E-2</v>
      </c>
      <c r="T192" s="10">
        <f>3/24*OO[[#This Row],[76 (28JUN1985 09:00:00)-Water Temperature (C)]]*OO[[#This Row],[18]]/SUM(OO[18])</f>
        <v>1.9920546162619682E-2</v>
      </c>
      <c r="U192" s="10">
        <f>3/24*OO[[#This Row],[77 (28JUN1985 12:00:00)-Water Temperature (C)]]*OO[[#This Row],[19]]/SUM(OO[19])</f>
        <v>4.7302398577061568E-3</v>
      </c>
      <c r="V192" s="10">
        <f>3/24000000*OO[[#This Row],[78 (28JUN1985 15:00:00)-Water Temperature (C)]]*OO[[#This Row],[20]]</f>
        <v>8.7897730628662505E-4</v>
      </c>
      <c r="W192" s="10">
        <f>3/24000000*OO[[#This Row],[79 (28JUN1985 18:00:00)-Water Temperature (C)]]*OO[[#This Row],[21]]</f>
        <v>1.8576296318365001E-4</v>
      </c>
      <c r="X192" s="10">
        <f>3/24000000*OO[[#This Row],[80 (28JUN1985 21:00:00)-Water Temperature (C)]]*OO[[#This Row],[22]]</f>
        <v>8.6696769991200003E-5</v>
      </c>
      <c r="Y192" s="10">
        <f>3/24000000*OO[[#This Row],[81 (29JUN1985 00:00:00)-Water Temperature (C)]]*OO[[#This Row],[23]]</f>
        <v>7.6644193702987495E-5</v>
      </c>
      <c r="Z192" s="10">
        <f>3/24000000*OO[[#This Row],[82 (29JUN1985 03:00:00)-Water Temperature (C)]]*OO[[#This Row],[24]]</f>
        <v>7.8489168810449994E-5</v>
      </c>
      <c r="AA192" s="10">
        <f>3/24000000*OO[[#This Row],[83 (29JUN1985 06:00:00)-Water Temperature (C)]]*OO[[#This Row],[25]]</f>
        <v>7.7664279971000004E-5</v>
      </c>
      <c r="AB192" s="10">
        <f>3/24000000*OO[[#This Row],[84 (29JUN1985 09:00:00)-Water Temperature (C)]]*OO[[#This Row],[26]]</f>
        <v>7.4063078205549999E-5</v>
      </c>
      <c r="AC192" s="10">
        <f>3/24000000*OO[[#This Row],[85 (29JUN1985 12:00:00)-Water Temperature (C)]]*OO[[#This Row],[27]]</f>
        <v>6.8117102508262511E-5</v>
      </c>
      <c r="AD192" s="10">
        <f>3/24000000*OO[[#This Row],[86 (29JUN1985 15:00:00)-Water Temperature (C)]]*OO[[#This Row],[28]]</f>
        <v>6.0781100930275008E-5</v>
      </c>
      <c r="AE192" s="10">
        <f>3/24000000*OO[[#This Row],[88 (29JUN1985 21:00:00)-Water Temperature (C)]]*OO[[#This Row],[30]]</f>
        <v>4.6987593581849996E-5</v>
      </c>
      <c r="AF192" s="10">
        <f>3/24000000*OO[[#This Row],[88 (29JUN1985 21:00:00)-Water Temperature (C)]]*OO[[#This Row],[30]]</f>
        <v>4.6987593581849996E-5</v>
      </c>
      <c r="AG192" s="10">
        <f>3/24000000*OO[[#This Row],[89 (30JUN1985 00:00:00)-Water Temperature (C)]]*OO[[#This Row],[31]]</f>
        <v>4.1687966359362495E-5</v>
      </c>
      <c r="AH192" s="10">
        <f>3/24000000*OO[[#This Row],[90 (30JUN1985 03:00:00)-Water Temperature (C)]]*OO[[#This Row],[32]]</f>
        <v>3.83618650119E-5</v>
      </c>
      <c r="AI192" s="10">
        <f>3/24000000*OO[[#This Row],[91 (30JUN1985 06:00:00)-Water Temperature (C)]]*OO[[#This Row],[33]]</f>
        <v>3.5741189866212496E-5</v>
      </c>
      <c r="AJ192" s="10">
        <f>3/24000000*OO[[#This Row],[92 (30JUN1985 09:00:00)-Water Temperature (C)]]*OO[[#This Row],[34]]</f>
        <v>3.3179847286950001E-5</v>
      </c>
      <c r="AK192" s="10">
        <f>3/24000000*OO[[#This Row],[93 (30JUN1985 12:00:00)-Water Temperature (C)]]*OO[[#This Row],[35]]</f>
        <v>3.0377062488600002E-5</v>
      </c>
      <c r="AL192" s="10">
        <f>3/24000000*OO[[#This Row],[94 (30JUN1985 15:00:00)-Water Temperature (C)]]*OO[[#This Row],[36]]</f>
        <v>2.7070321858339998E-5</v>
      </c>
      <c r="AM192" s="10">
        <f>3/24000000*OO[[#This Row],[95 (30JUN1985 18:00:00)-Water Temperature (C)]]*OO[[#This Row],[37]]</f>
        <v>2.3535343765849998E-5</v>
      </c>
      <c r="AN192" s="10">
        <f>3/24000000*OO[[#This Row],[96 (30JUN1985 21:00:00)-Water Temperature (C)]]*OO[[#This Row],[38]]</f>
        <v>2.0480316053535001E-5</v>
      </c>
      <c r="AO192" s="10">
        <f>3/24000000*OO[[#This Row],[97 (01JUL1985 00:00:00)-Water Temperature (C)]]*OO[[#This Row],[39]]</f>
        <v>1.8003486917812497E-5</v>
      </c>
      <c r="AP192" s="10">
        <f>3/24000000*OO[[#This Row],[98 (01JUL1985 03:00:00)-Water Temperature (C)]]*OO[[#This Row],[40]]</f>
        <v>1.6287962111692502E-5</v>
      </c>
      <c r="AQ192" s="10">
        <f>3/24000000*OO[[#This Row],[99 (01JUL1985 06:00:00)-Water Temperature (C)]]*OO[[#This Row],[41]]</f>
        <v>1.4860955551140001E-5</v>
      </c>
      <c r="AR192" s="10">
        <f>3/24000000*OO[[#This Row],[100 (01JUL1985 09:00:00)-Water Temperature (C)]]*OO[[#This Row],[42]]</f>
        <v>1.3423356037305E-5</v>
      </c>
      <c r="AS192" s="10">
        <f>3/24000000*OO[[#This Row],[101 (01JUL1985 12:00:00)-Water Temperature (C)]]*OO[[#This Row],[43]]</f>
        <v>1.19455820770125E-5</v>
      </c>
      <c r="AT192" s="10">
        <f>3/24000000*OO[[#This Row],[102 (01JUL1985 15:00:00)-Water Temperature (C)]]*OO[[#This Row],[44]]</f>
        <v>1.040488016775375E-5</v>
      </c>
      <c r="AU192" s="10">
        <f>3/24000000*OO[[#This Row],[103 (01JUL1985 18:00:00)-Water Temperature (C)]]*OO[[#This Row],[45]]</f>
        <v>8.9692768221787492E-6</v>
      </c>
      <c r="AV192" s="10">
        <f>3/24000000*OO[[#This Row],[104 (01JUL1985 21:00:00)-Water Temperature (C)]]*OO[[#This Row],[46]]</f>
        <v>7.7070431877462489E-6</v>
      </c>
      <c r="AW192" s="10">
        <f>3/24000000*OO[[#This Row],[105 (02JUL1985 00:00:00)-Water Temperature (C)]]*OO[[#This Row],[47]]</f>
        <v>6.6934723797699998E-6</v>
      </c>
      <c r="AX192" s="10">
        <f>3/24000000*OO[[#This Row],[106 (02JUL1985 03:00:00)-Water Temperature (C)]]*OO[[#This Row],[48]]</f>
        <v>5.9620293922524994E-6</v>
      </c>
      <c r="AY192" s="10">
        <f>3/24000000*OO[[#This Row],[107 (02JUL1985 06:00:00)-Water Temperature (C)]]*OO[[#This Row],[49]]</f>
        <v>5.3017241154762501E-6</v>
      </c>
      <c r="AZ192" s="10">
        <f>3/24000000*OO[[#This Row],[108 (02JUL1985 09:00:00)-Water Temperature (C)]]*OO[[#This Row],[50]]</f>
        <v>4.5986576179549987E-6</v>
      </c>
      <c r="BA192" s="10">
        <f>3/24000000*OO[[#This Row],[109 (02JUL1985 12:00:00)-Water Temperature (C)]]*OO[[#This Row],[51]]</f>
        <v>3.8044788092025E-6</v>
      </c>
      <c r="BB192" s="10">
        <f>3/24000000*OO[[#This Row],[110 (02JUL1985 15:00:00)-Water Temperature (C)]]*OO[[#This Row],[52]]</f>
        <v>2.9959486782578747E-6</v>
      </c>
      <c r="BC192" s="10">
        <f>3/24000000*OO[[#This Row],[111 (02JUL1985 18:00:00)-Water Temperature (C)]]*OO[[#This Row],[53]]</f>
        <v>2.2813827186386252E-6</v>
      </c>
      <c r="BD192" s="10">
        <f>3/24000000*OO[[#This Row],[112 (02JUL1985 21:00:00)-Water Temperature (C)]]*OO[[#This Row],[54]]</f>
        <v>1.7624114009249997E-6</v>
      </c>
      <c r="BE192" s="10">
        <f>3/24000000*OO[[#This Row],[113 (03JUL1985 00:00:00)-Water Temperature (C)]]*OO[[#This Row],[55]]</f>
        <v>1.4217374700553748E-6</v>
      </c>
      <c r="BF192" s="10">
        <f>3/24000000*OO[[#This Row],[114 (03JUL1985 03:00:00)-Water Temperature (C)]]*OO[[#This Row],[56]]</f>
        <v>1.2209229461984999E-6</v>
      </c>
      <c r="BG192" s="10">
        <f>3/24000000*OO[[#This Row],[115 (03JUL1985 06:00:00)-Water Temperature (C)]]*OO[[#This Row],[57]]</f>
        <v>1.107420308350125E-6</v>
      </c>
      <c r="BH192" s="10">
        <f>3/24000000*OO[[#This Row],[116 (03JUL1985 09:00:00)-Water Temperature (C)]]*OO[[#This Row],[58]]</f>
        <v>1.029117169446625E-6</v>
      </c>
      <c r="BI192" s="10">
        <f>3/24000000*OO[[#This Row],[117 (03JUL1985 12:00:00)-Water Temperature (C)]]*OO[[#This Row],[59]]</f>
        <v>9.6113760228324996E-7</v>
      </c>
      <c r="BJ192" s="10">
        <f>3/24000000*OO[[#This Row],[118 (03JUL1985 15:00:00)-Water Temperature (C)]]*OO[[#This Row],[60]]</f>
        <v>8.8357525407287492E-7</v>
      </c>
      <c r="BK192" s="10">
        <f>3/24000000*OO[[#This Row],[119 (03JUL1985 18:00:00)-Water Temperature (C)]]*OO[[#This Row],[61]]</f>
        <v>7.9799491869749999E-7</v>
      </c>
      <c r="BL192" s="10">
        <f>3/24000000*OO[[#This Row],[120 (03JUL1985 21:00:00)-Water Temperature (C)]]*OO[[#This Row],[62]]</f>
        <v>7.2362499251399989E-7</v>
      </c>
      <c r="BM192" s="10">
        <f>3/24000000*OO[[#This Row],[121 (04JUL1985 00:00:00)-Water Temperature (C)]]*OO[[#This Row],[63]]</f>
        <v>6.6896998536224998E-7</v>
      </c>
      <c r="BN192" s="10">
        <f>3/24000000*OO[[#This Row],[122 (04JUL1985 03:00:00)-Water Temperature (C)]]*OO[[#This Row],[64]]</f>
        <v>6.5303452240312501E-7</v>
      </c>
      <c r="BO192" s="10">
        <f>3/24000000*OO[[#This Row],[123 (04JUL1985 06:00:00)-Water Temperature (C)]]*OO[[#This Row],[65]]</f>
        <v>6.5509564481924991E-7</v>
      </c>
      <c r="BP192" s="10">
        <f>3/24000000*OO[[#This Row],[124 (04JUL1985 09:00:00)-Water Temperature (C)]]*OO[[#This Row],[66]]</f>
        <v>6.6204884068050003E-7</v>
      </c>
      <c r="BQ192" s="10">
        <f>3/24000000*OO[[#This Row],[125 (04JUL1985 12:00:00)-Water Temperature (C)]]*OO[[#This Row],[67]]</f>
        <v>6.5584509262199993E-7</v>
      </c>
      <c r="BR192" s="10">
        <f>3/24000000*OO[[#This Row],[126 (04JUL1985 15:00:00)-Water Temperature (C)]]*OO[[#This Row],[68]]</f>
        <v>6.3296855854250003E-7</v>
      </c>
      <c r="BS192" s="10">
        <f>3/24000000*OO[[#This Row],[127 (04JUL1985 18:00:00)-Water Temperature (C)]]*OO[[#This Row],[69]]</f>
        <v>5.9334815503562492E-7</v>
      </c>
      <c r="BT192" s="10">
        <f>3/24000000*OO[[#This Row],[128 (04JUL1985 21:00:00)-Water Temperature (C)]]*OO[[#This Row],[70]]</f>
        <v>5.5071555580700002E-7</v>
      </c>
      <c r="BU192" s="10">
        <f>3/24000000*OO[[#This Row],[129 (05JUL1985 00:00:00)-Water Temperature (C)]]*OO[[#This Row],[71]]</f>
        <v>5.1281366584199999E-7</v>
      </c>
      <c r="BV192" s="10">
        <f>3/24000000*OO[[#This Row],[130 (05JUL1985 03:00:00)-Water Temperature (C)]]*OO[[#This Row],[72]]</f>
        <v>4.9429790718425E-7</v>
      </c>
      <c r="BW192" s="10">
        <f>3/24000000*OO[[#This Row],[131 (05JUL1985 06:00:00)-Water Temperature (C)]]*OO[[#This Row],[73]]</f>
        <v>4.8422033320600002E-7</v>
      </c>
      <c r="BX192" s="10">
        <f>3/24000000*OO[[#This Row],[132 (05JUL1985 09:00:00)-Water Temperature (C)]]*OO[[#This Row],[74]]</f>
        <v>4.7662383396000001E-7</v>
      </c>
      <c r="BY192" s="10">
        <f>3/24000000*OO[[#This Row],[133 (05JUL1985 12:00:00)-Water Temperature (C)]]*OO[[#This Row],[75]]</f>
        <v>4.6561011985062501E-7</v>
      </c>
      <c r="BZ192" s="10">
        <f>3/24000000*OO[[#This Row],[134 (05JUL1985 15:00:00)-Water Temperature (C)]]*OO[[#This Row],[76]]</f>
        <v>4.4214699761275002E-7</v>
      </c>
      <c r="CA192" s="10">
        <f>3/24000000*OO[[#This Row],[135 (05JUL1985 18:00:00)-Water Temperature (C)]]*OO[[#This Row],[77]]</f>
        <v>4.1140020315000005E-7</v>
      </c>
      <c r="CB192" s="10">
        <f>3/24000000*OO[[#This Row],[136 (05JUL1985 21:00:00)-Water Temperature (C)]]*OO[[#This Row],[78]]</f>
        <v>3.8167170174500003E-7</v>
      </c>
      <c r="CC192" s="10">
        <f>3/24000000*OO[[#This Row],[137 (06JUL1985 00:00:00)-Water Temperature (C)]]*OO[[#This Row],[79]]</f>
        <v>3.5757542929850001E-7</v>
      </c>
      <c r="CD192" s="10">
        <f>3/24000000*OO[[#This Row],[138 (06JUL1985 03:00:00)-Water Temperature (C)]]*OO[[#This Row],[80]]</f>
        <v>3.4572832194062502E-7</v>
      </c>
      <c r="CE192" s="10">
        <f>3/24000000*OO[[#This Row],[139 (06JUL1985 06:00:00)-Water Temperature (C)]]*OO[[#This Row],[81]]</f>
        <v>3.3903047087500001E-7</v>
      </c>
      <c r="CF192" s="10">
        <f>3/24000000*OO[[#This Row],[140 (06JUL1985 09:00:00)-Water Temperature (C)]]*OO[[#This Row],[82]]</f>
        <v>3.341865617145E-7</v>
      </c>
      <c r="CG192" s="10">
        <f>3/24000000*OO[[#This Row],[141 (06JUL1985 12:00:00)-Water Temperature (C)]]*OO[[#This Row],[83]]</f>
        <v>3.2514121338843747E-7</v>
      </c>
      <c r="CH192" s="10">
        <f>3/24000000*OO[[#This Row],[142 (06JUL1985 15:00:00)-Water Temperature (C)]]*OO[[#This Row],[84]]</f>
        <v>3.0863624726694998E-7</v>
      </c>
      <c r="CI192" s="10">
        <f>3/24000000*OO[[#This Row],[143 (06JUL1985 18:00:00)-Water Temperature (C)]]*OO[[#This Row],[85]]</f>
        <v>2.8564108466879993E-7</v>
      </c>
      <c r="CJ192" s="10">
        <f>3/24000000*OO[[#This Row],[144 (06JUL1985 21:00:00)-Water Temperature (C)]]*OO[[#This Row],[86]]</f>
        <v>2.6300063687643747E-7</v>
      </c>
      <c r="CK192" s="10">
        <f>3/24000000*OO[[#This Row],[145 (07JUL1985 00:00:00)-Water Temperature (C)]]*OO[[#This Row],[87]]</f>
        <v>2.438479148385E-7</v>
      </c>
      <c r="CL192" s="10">
        <f>3/24000000*OO[[#This Row],[146 (07JUL1985 03:00:00)-Water Temperature (C)]]*OO[[#This Row],[88]]</f>
        <v>2.3500006818862498E-7</v>
      </c>
      <c r="CM192" s="10">
        <f>3/24000000*OO[[#This Row],[147 (07JUL1985 06:00:00)-Water Temperature (C)]]*OO[[#This Row],[89]]</f>
        <v>2.2886535526574997E-7</v>
      </c>
      <c r="CN192" s="10">
        <f>3/24000000*OO[[#This Row],[148 (07JUL1985 09:00:00)-Water Temperature (C)]]*OO[[#This Row],[90]]</f>
        <v>2.2226128460403752E-7</v>
      </c>
      <c r="CO192" s="10">
        <f>3/24000000*OO[[#This Row],[149 (07JUL1985 12:00:00)-Water Temperature (C)]]*OO[[#This Row],[91]]</f>
        <v>2.1411836858182502E-7</v>
      </c>
      <c r="CP192" s="10">
        <f>3/24000000*OO[[#This Row],[150 (07JUL1985 15:00:00)-Water Temperature (C)]]*OO[[#This Row],[92]]</f>
        <v>2.0373949535271248E-7</v>
      </c>
      <c r="CQ192" s="10">
        <f>3/24000000*OO[[#This Row],[151 (07JUL1985 18:00:00)-Water Temperature (C)]]*OO[[#This Row],[93]]</f>
        <v>1.9078887002024997E-7</v>
      </c>
      <c r="CR192" s="10">
        <f>3/24000000*OO[[#This Row],[152 (07JUL1985 21:00:00)-Water Temperature (C)]]*OO[[#This Row],[94]]</f>
        <v>1.7781490618469997E-7</v>
      </c>
      <c r="CS192" s="10">
        <f>3/24000000*OO[[#This Row],[153 (08JUL1985 00:00:00)-Water Temperature (C)]]*OO[[#This Row],[95]]</f>
        <v>1.6727508481518751E-7</v>
      </c>
      <c r="CT192" s="10">
        <f>3/24000000*OO[[#This Row],[154 (08JUL1985 03:00:00)-Water Temperature (C)]]*OO[[#This Row],[96]]</f>
        <v>1.6392917648565001E-7</v>
      </c>
      <c r="CU192" s="10">
        <f>3/24000000*OO[[#This Row],[155 (08JUL1985 06:00:00)-Water Temperature (C)]]*OO[[#This Row],[97]]</f>
        <v>1.6412704570894998E-7</v>
      </c>
      <c r="CV192" s="10">
        <f>3/24000000*OO[[#This Row],[156 (08JUL1985 09:00:00)-Water Temperature (C)]]*OO[[#This Row],[98]]</f>
        <v>1.6408776487599999E-7</v>
      </c>
      <c r="CW192" s="10">
        <f>3/24000000*OO[[#This Row],[157 (08JUL1985 12:00:00)-Water Temperature (C)]]*OO[[#This Row],[99]]</f>
        <v>1.6226657955112497E-7</v>
      </c>
    </row>
    <row r="193" spans="1:101" x14ac:dyDescent="0.35">
      <c r="A193" t="s">
        <v>199</v>
      </c>
      <c r="B193">
        <v>888.0684</v>
      </c>
      <c r="C193" s="10">
        <f>3/24*OO[[#This Row],[59 (26JUN1985 06:00:00)-Water Temperature (C)]]*OO[[#This Row],[1]]/SUM(OO[1])</f>
        <v>0</v>
      </c>
      <c r="D193" s="10">
        <f>3/24*OO[[#This Row],[60 (26JUN1985 09:00:00)-Water Temperature (C)]]*OO[[#This Row],[2]]/SUM(OO[2])</f>
        <v>0</v>
      </c>
      <c r="E193" s="10">
        <f>3/24*OO[[#This Row],[61 (26JUN1985 12:00:00)-Water Temperature (C)]]*OO[[#This Row],[3]]/SUM(OO[3])</f>
        <v>0</v>
      </c>
      <c r="F193" s="10">
        <f>3/24*OO[[#This Row],[62 (26JUN1985 15:00:00)-Water Temperature (C)]]*OO[[#This Row],[4]]/SUM(OO[4])</f>
        <v>0</v>
      </c>
      <c r="G193" s="10">
        <f>3/24*OO[[#This Row],[63 (26JUN1985 18:00:00)-Water Temperature (C)]]*OO[[#This Row],[5]]/SUM(OO[5])</f>
        <v>0</v>
      </c>
      <c r="H193" s="10">
        <f>3/24*OO[[#This Row],[64 (26JUN1985 21:00:00)-Water Temperature (C)]]*OO[[#This Row],[6]]/SUM(OO[6])</f>
        <v>0</v>
      </c>
      <c r="I193" s="10">
        <f>3/24*OO[[#This Row],[65 (27JUN1985 00:00:00)-Water Temperature (C)]]*OO[[#This Row],[7]]/SUM(OO[7])</f>
        <v>7.0506415945285516E-43</v>
      </c>
      <c r="J193" s="10">
        <f>3/24*OO[[#This Row],[66 (27JUN1985 03:00:00)-Water Temperature (C)]]*OO[[#This Row],[8]]/SUM(OO[8])</f>
        <v>3.9647908399973597E-31</v>
      </c>
      <c r="K193" s="10">
        <f>3/24*OO[[#This Row],[67 (27JUN1985 06:00:00)-Water Temperature (C)]]*OO[[#This Row],[9]]/SUM(OO[9])</f>
        <v>1.8600402029115547E-19</v>
      </c>
      <c r="L193" s="10">
        <f>3/24*OO[[#This Row],[68 (27JUN1985 09:00:00)-Water Temperature (C)]]*OO[[#This Row],[10]]/SUM(OO[10])</f>
        <v>2.7153208054191198E-10</v>
      </c>
      <c r="M193" s="10">
        <f>3/24*OO[[#This Row],[69 (27JUN1985 12:00:00)-Water Temperature (C)]]*OO[[#This Row],[11]]/SUM(OO[11])</f>
        <v>1.0718114359466675E-6</v>
      </c>
      <c r="N193" s="10">
        <f>3/24*OO[[#This Row],[70 (27JUN1985 15:00:00)-Water Temperature (C)]]*OO[[#This Row],[12]]/SUM(OO[12])</f>
        <v>1.7875721635628121E-4</v>
      </c>
      <c r="O193" s="10">
        <f>3/24*OO[[#This Row],[71 (27JUN1985 18:00:00)-Water Temperature (C)]]*OO[[#This Row],[13]]/SUM(OO[13])</f>
        <v>4.6815766425597509E-3</v>
      </c>
      <c r="P193" s="10">
        <f>3/24*OO[[#This Row],[72 (27JUN1985 21:00:00)-Water Temperature (C)]]*OO[[#This Row],[14]]/SUM(OO[14])</f>
        <v>3.2696707286228137E-2</v>
      </c>
      <c r="Q193" s="10">
        <f>3/24*OO[[#This Row],[73 (28JUN1985 00:00:00)-Water Temperature (C)]]*OO[[#This Row],[15]]/SUM(OO[15])</f>
        <v>8.3260342335018958E-2</v>
      </c>
      <c r="R193" s="10">
        <f>3/24*OO[[#This Row],[74 (28JUN1985 03:00:00)-Water Temperature (C)]]*OO[[#This Row],[16]]/SUM(OO[16])</f>
        <v>9.7349668526416244E-2</v>
      </c>
      <c r="S193" s="10">
        <f>3/24*OO[[#This Row],[75 (28JUN1985 06:00:00)-Water Temperature (C)]]*OO[[#This Row],[17]]/SUM(OO[17])</f>
        <v>5.9802312543774723E-2</v>
      </c>
      <c r="T193" s="10">
        <f>3/24*OO[[#This Row],[76 (28JUN1985 09:00:00)-Water Temperature (C)]]*OO[[#This Row],[18]]/SUM(OO[18])</f>
        <v>2.1961305566762724E-2</v>
      </c>
      <c r="U193" s="10">
        <f>3/24*OO[[#This Row],[77 (28JUN1985 12:00:00)-Water Temperature (C)]]*OO[[#This Row],[19]]/SUM(OO[19])</f>
        <v>5.4221528496763479E-3</v>
      </c>
      <c r="V193" s="10">
        <f>3/24000000*OO[[#This Row],[78 (28JUN1985 15:00:00)-Water Temperature (C)]]*OO[[#This Row],[20]]</f>
        <v>1.0265447846403749E-3</v>
      </c>
      <c r="W193" s="10">
        <f>3/24000000*OO[[#This Row],[79 (28JUN1985 18:00:00)-Water Temperature (C)]]*OO[[#This Row],[21]]</f>
        <v>2.0748108132675E-4</v>
      </c>
      <c r="X193" s="10">
        <f>3/24000000*OO[[#This Row],[80 (28JUN1985 21:00:00)-Water Temperature (C)]]*OO[[#This Row],[22]]</f>
        <v>8.7443699408450002E-5</v>
      </c>
      <c r="Y193" s="10">
        <f>3/24000000*OO[[#This Row],[81 (29JUN1985 00:00:00)-Water Temperature (C)]]*OO[[#This Row],[23]]</f>
        <v>7.4300098351049991E-5</v>
      </c>
      <c r="Z193" s="10">
        <f>3/24000000*OO[[#This Row],[82 (29JUN1985 03:00:00)-Water Temperature (C)]]*OO[[#This Row],[24]]</f>
        <v>7.5845274660787484E-5</v>
      </c>
      <c r="AA193" s="10">
        <f>3/24000000*OO[[#This Row],[83 (29JUN1985 06:00:00)-Water Temperature (C)]]*OO[[#This Row],[25]]</f>
        <v>7.5408387287199998E-5</v>
      </c>
      <c r="AB193" s="10">
        <f>3/24000000*OO[[#This Row],[84 (29JUN1985 09:00:00)-Water Temperature (C)]]*OO[[#This Row],[26]]</f>
        <v>7.2287766913450003E-5</v>
      </c>
      <c r="AC193" s="10">
        <f>3/24000000*OO[[#This Row],[85 (29JUN1985 12:00:00)-Water Temperature (C)]]*OO[[#This Row],[27]]</f>
        <v>6.6704647289062496E-5</v>
      </c>
      <c r="AD193" s="10">
        <f>3/24000000*OO[[#This Row],[86 (29JUN1985 15:00:00)-Water Temperature (C)]]*OO[[#This Row],[28]]</f>
        <v>5.9635934640225004E-5</v>
      </c>
      <c r="AE193" s="10">
        <f>3/24000000*OO[[#This Row],[88 (29JUN1985 21:00:00)-Water Temperature (C)]]*OO[[#This Row],[30]]</f>
        <v>4.6170854277499997E-5</v>
      </c>
      <c r="AF193" s="10">
        <f>3/24000000*OO[[#This Row],[88 (29JUN1985 21:00:00)-Water Temperature (C)]]*OO[[#This Row],[30]]</f>
        <v>4.6170854277499997E-5</v>
      </c>
      <c r="AG193" s="10">
        <f>3/24000000*OO[[#This Row],[89 (30JUN1985 00:00:00)-Water Temperature (C)]]*OO[[#This Row],[31]]</f>
        <v>4.0958859207799997E-5</v>
      </c>
      <c r="AH193" s="10">
        <f>3/24000000*OO[[#This Row],[90 (30JUN1985 03:00:00)-Water Temperature (C)]]*OO[[#This Row],[32]]</f>
        <v>3.7644539994262502E-5</v>
      </c>
      <c r="AI193" s="10">
        <f>3/24000000*OO[[#This Row],[91 (30JUN1985 06:00:00)-Water Temperature (C)]]*OO[[#This Row],[33]]</f>
        <v>3.5062541543624997E-5</v>
      </c>
      <c r="AJ193" s="10">
        <f>3/24000000*OO[[#This Row],[92 (30JUN1985 09:00:00)-Water Temperature (C)]]*OO[[#This Row],[34]]</f>
        <v>3.2581368115200003E-5</v>
      </c>
      <c r="AK193" s="10">
        <f>3/24000000*OO[[#This Row],[93 (30JUN1985 12:00:00)-Water Temperature (C)]]*OO[[#This Row],[35]]</f>
        <v>2.9867844957389999E-5</v>
      </c>
      <c r="AL193" s="10">
        <f>3/24000000*OO[[#This Row],[94 (30JUN1985 15:00:00)-Water Temperature (C)]]*OO[[#This Row],[36]]</f>
        <v>2.6653383057709999E-5</v>
      </c>
      <c r="AM193" s="10">
        <f>3/24000000*OO[[#This Row],[95 (30JUN1985 18:00:00)-Water Temperature (C)]]*OO[[#This Row],[37]]</f>
        <v>2.3206987409555E-5</v>
      </c>
      <c r="AN193" s="10">
        <f>3/24000000*OO[[#This Row],[96 (30JUN1985 21:00:00)-Water Temperature (C)]]*OO[[#This Row],[38]]</f>
        <v>2.0196187850959998E-5</v>
      </c>
      <c r="AO193" s="10">
        <f>3/24000000*OO[[#This Row],[97 (01JUL1985 00:00:00)-Water Temperature (C)]]*OO[[#This Row],[39]]</f>
        <v>1.774099360062E-5</v>
      </c>
      <c r="AP193" s="10">
        <f>3/24000000*OO[[#This Row],[98 (01JUL1985 03:00:00)-Water Temperature (C)]]*OO[[#This Row],[40]]</f>
        <v>1.6027579506262497E-5</v>
      </c>
      <c r="AQ193" s="10">
        <f>3/24000000*OO[[#This Row],[99 (01JUL1985 06:00:00)-Water Temperature (C)]]*OO[[#This Row],[41]]</f>
        <v>1.4610399555718751E-5</v>
      </c>
      <c r="AR193" s="10">
        <f>3/24000000*OO[[#This Row],[100 (01JUL1985 09:00:00)-Water Temperature (C)]]*OO[[#This Row],[42]]</f>
        <v>1.3211252471444998E-5</v>
      </c>
      <c r="AS193" s="10">
        <f>3/24000000*OO[[#This Row],[101 (01JUL1985 12:00:00)-Water Temperature (C)]]*OO[[#This Row],[43]]</f>
        <v>1.1776180651137499E-5</v>
      </c>
      <c r="AT193" s="10">
        <f>3/24000000*OO[[#This Row],[102 (01JUL1985 15:00:00)-Water Temperature (C)]]*OO[[#This Row],[44]]</f>
        <v>1.0276540934E-5</v>
      </c>
      <c r="AU193" s="10">
        <f>3/24000000*OO[[#This Row],[103 (01JUL1985 18:00:00)-Water Temperature (C)]]*OO[[#This Row],[45]]</f>
        <v>8.8683919865249995E-6</v>
      </c>
      <c r="AV193" s="10">
        <f>3/24000000*OO[[#This Row],[104 (01JUL1985 21:00:00)-Water Temperature (C)]]*OO[[#This Row],[46]]</f>
        <v>7.6246006360649996E-6</v>
      </c>
      <c r="AW193" s="10">
        <f>3/24000000*OO[[#This Row],[105 (02JUL1985 00:00:00)-Water Temperature (C)]]*OO[[#This Row],[47]]</f>
        <v>6.6200916085912497E-6</v>
      </c>
      <c r="AX193" s="10">
        <f>3/24000000*OO[[#This Row],[106 (02JUL1985 03:00:00)-Water Temperature (C)]]*OO[[#This Row],[48]]</f>
        <v>5.8979991690199993E-6</v>
      </c>
      <c r="AY193" s="10">
        <f>3/24000000*OO[[#This Row],[107 (02JUL1985 06:00:00)-Water Temperature (C)]]*OO[[#This Row],[49]]</f>
        <v>5.256357688781249E-6</v>
      </c>
      <c r="AZ193" s="10">
        <f>3/24000000*OO[[#This Row],[108 (02JUL1985 09:00:00)-Water Temperature (C)]]*OO[[#This Row],[50]]</f>
        <v>4.5790577435524997E-6</v>
      </c>
      <c r="BA193" s="10">
        <f>3/24000000*OO[[#This Row],[109 (02JUL1985 12:00:00)-Water Temperature (C)]]*OO[[#This Row],[51]]</f>
        <v>3.8085420164999997E-6</v>
      </c>
      <c r="BB193" s="10">
        <f>3/24000000*OO[[#This Row],[110 (02JUL1985 15:00:00)-Water Temperature (C)]]*OO[[#This Row],[52]]</f>
        <v>3.0100826491949995E-6</v>
      </c>
      <c r="BC193" s="10">
        <f>3/24000000*OO[[#This Row],[111 (02JUL1985 18:00:00)-Water Temperature (C)]]*OO[[#This Row],[53]]</f>
        <v>2.2934028350406247E-6</v>
      </c>
      <c r="BD193" s="10">
        <f>3/24000000*OO[[#This Row],[112 (02JUL1985 21:00:00)-Water Temperature (C)]]*OO[[#This Row],[54]]</f>
        <v>1.7655337780399999E-6</v>
      </c>
      <c r="BE193" s="10">
        <f>3/24000000*OO[[#This Row],[113 (03JUL1985 00:00:00)-Water Temperature (C)]]*OO[[#This Row],[55]]</f>
        <v>1.4164325511297499E-6</v>
      </c>
      <c r="BF193" s="10">
        <f>3/24000000*OO[[#This Row],[114 (03JUL1985 03:00:00)-Water Temperature (C)]]*OO[[#This Row],[56]]</f>
        <v>1.2090152834744999E-6</v>
      </c>
      <c r="BG193" s="10">
        <f>3/24000000*OO[[#This Row],[115 (03JUL1985 06:00:00)-Water Temperature (C)]]*OO[[#This Row],[57]]</f>
        <v>1.0914530821762499E-6</v>
      </c>
      <c r="BH193" s="10">
        <f>3/24000000*OO[[#This Row],[116 (03JUL1985 09:00:00)-Water Temperature (C)]]*OO[[#This Row],[58]]</f>
        <v>1.0118350785423751E-6</v>
      </c>
      <c r="BI193" s="10">
        <f>3/24000000*OO[[#This Row],[117 (03JUL1985 12:00:00)-Water Temperature (C)]]*OO[[#This Row],[59]]</f>
        <v>9.4460837298587489E-7</v>
      </c>
      <c r="BJ193" s="10">
        <f>3/24000000*OO[[#This Row],[118 (03JUL1985 15:00:00)-Water Temperature (C)]]*OO[[#This Row],[60]]</f>
        <v>8.6862594041500009E-7</v>
      </c>
      <c r="BK193" s="10">
        <f>3/24000000*OO[[#This Row],[119 (03JUL1985 18:00:00)-Water Temperature (C)]]*OO[[#This Row],[61]]</f>
        <v>7.8467110569412506E-7</v>
      </c>
      <c r="BL193" s="10">
        <f>3/24000000*OO[[#This Row],[120 (03JUL1985 21:00:00)-Water Temperature (C)]]*OO[[#This Row],[62]]</f>
        <v>7.10947246302375E-7</v>
      </c>
      <c r="BM193" s="10">
        <f>3/24000000*OO[[#This Row],[121 (04JUL1985 00:00:00)-Water Temperature (C)]]*OO[[#This Row],[63]]</f>
        <v>6.561709893065E-7</v>
      </c>
      <c r="BN193" s="10">
        <f>3/24000000*OO[[#This Row],[122 (04JUL1985 03:00:00)-Water Temperature (C)]]*OO[[#This Row],[64]]</f>
        <v>6.3853705973850005E-7</v>
      </c>
      <c r="BO193" s="10">
        <f>3/24000000*OO[[#This Row],[123 (04JUL1985 06:00:00)-Water Temperature (C)]]*OO[[#This Row],[65]]</f>
        <v>6.3915060453974996E-7</v>
      </c>
      <c r="BP193" s="10">
        <f>3/24000000*OO[[#This Row],[124 (04JUL1985 09:00:00)-Water Temperature (C)]]*OO[[#This Row],[66]]</f>
        <v>6.4528529710500002E-7</v>
      </c>
      <c r="BQ193" s="10">
        <f>3/24000000*OO[[#This Row],[125 (04JUL1985 12:00:00)-Water Temperature (C)]]*OO[[#This Row],[67]]</f>
        <v>6.3978601211400002E-7</v>
      </c>
      <c r="BR193" s="10">
        <f>3/24000000*OO[[#This Row],[126 (04JUL1985 15:00:00)-Water Temperature (C)]]*OO[[#This Row],[68]]</f>
        <v>6.1861155611624996E-7</v>
      </c>
      <c r="BS193" s="10">
        <f>3/24000000*OO[[#This Row],[127 (04JUL1985 18:00:00)-Water Temperature (C)]]*OO[[#This Row],[69]]</f>
        <v>5.8108697528437502E-7</v>
      </c>
      <c r="BT193" s="10">
        <f>3/24000000*OO[[#This Row],[128 (04JUL1985 21:00:00)-Water Temperature (C)]]*OO[[#This Row],[70]]</f>
        <v>5.3985070006000001E-7</v>
      </c>
      <c r="BU193" s="10">
        <f>3/24000000*OO[[#This Row],[129 (05JUL1985 00:00:00)-Water Temperature (C)]]*OO[[#This Row],[71]]</f>
        <v>5.0264900248749991E-7</v>
      </c>
      <c r="BV193" s="10">
        <f>3/24000000*OO[[#This Row],[130 (05JUL1985 03:00:00)-Water Temperature (C)]]*OO[[#This Row],[72]]</f>
        <v>4.8367831557262501E-7</v>
      </c>
      <c r="BW193" s="10">
        <f>3/24000000*OO[[#This Row],[131 (05JUL1985 06:00:00)-Water Temperature (C)]]*OO[[#This Row],[73]]</f>
        <v>4.7321562600137501E-7</v>
      </c>
      <c r="BX193" s="10">
        <f>3/24000000*OO[[#This Row],[132 (05JUL1985 09:00:00)-Water Temperature (C)]]*OO[[#This Row],[74]]</f>
        <v>4.6562118129312497E-7</v>
      </c>
      <c r="BY193" s="10">
        <f>3/24000000*OO[[#This Row],[133 (05JUL1985 12:00:00)-Water Temperature (C)]]*OO[[#This Row],[75]]</f>
        <v>4.5520828829549999E-7</v>
      </c>
      <c r="BZ193" s="10">
        <f>3/24000000*OO[[#This Row],[134 (05JUL1985 15:00:00)-Water Temperature (C)]]*OO[[#This Row],[76]]</f>
        <v>4.3292882134349993E-7</v>
      </c>
      <c r="CA193" s="10">
        <f>3/24000000*OO[[#This Row],[135 (05JUL1985 18:00:00)-Water Temperature (C)]]*OO[[#This Row],[77]]</f>
        <v>4.0319776148050002E-7</v>
      </c>
      <c r="CB193" s="10">
        <f>3/24000000*OO[[#This Row],[136 (05JUL1985 21:00:00)-Water Temperature (C)]]*OO[[#This Row],[78]]</f>
        <v>3.7407077705587493E-7</v>
      </c>
      <c r="CC193" s="10">
        <f>3/24000000*OO[[#This Row],[137 (06JUL1985 00:00:00)-Water Temperature (C)]]*OO[[#This Row],[79]]</f>
        <v>3.5022359653374997E-7</v>
      </c>
      <c r="CD193" s="10">
        <f>3/24000000*OO[[#This Row],[138 (06JUL1985 03:00:00)-Water Temperature (C)]]*OO[[#This Row],[80]]</f>
        <v>3.3824967405862499E-7</v>
      </c>
      <c r="CE193" s="10">
        <f>3/24000000*OO[[#This Row],[139 (06JUL1985 06:00:00)-Water Temperature (C)]]*OO[[#This Row],[81]]</f>
        <v>3.3143539556787501E-7</v>
      </c>
      <c r="CF193" s="10">
        <f>3/24000000*OO[[#This Row],[140 (06JUL1985 09:00:00)-Water Temperature (C)]]*OO[[#This Row],[82]]</f>
        <v>3.2658028469399996E-7</v>
      </c>
      <c r="CG193" s="10">
        <f>3/24000000*OO[[#This Row],[141 (06JUL1985 12:00:00)-Water Temperature (C)]]*OO[[#This Row],[83]]</f>
        <v>3.1806670770689998E-7</v>
      </c>
      <c r="CH193" s="10">
        <f>3/24000000*OO[[#This Row],[142 (06JUL1985 15:00:00)-Water Temperature (C)]]*OO[[#This Row],[84]]</f>
        <v>3.0227594827343748E-7</v>
      </c>
      <c r="CI193" s="10">
        <f>3/24000000*OO[[#This Row],[143 (06JUL1985 18:00:00)-Water Temperature (C)]]*OO[[#This Row],[85]]</f>
        <v>2.8010734978606251E-7</v>
      </c>
      <c r="CJ193" s="10">
        <f>3/24000000*OO[[#This Row],[144 (06JUL1985 21:00:00)-Water Temperature (C)]]*OO[[#This Row],[86]]</f>
        <v>2.5793078326640003E-7</v>
      </c>
      <c r="CK193" s="10">
        <f>3/24000000*OO[[#This Row],[145 (07JUL1985 00:00:00)-Water Temperature (C)]]*OO[[#This Row],[87]]</f>
        <v>2.3899248951916246E-7</v>
      </c>
      <c r="CL193" s="10">
        <f>3/24000000*OO[[#This Row],[146 (07JUL1985 03:00:00)-Water Temperature (C)]]*OO[[#This Row],[88]]</f>
        <v>2.2986539783900002E-7</v>
      </c>
      <c r="CM193" s="10">
        <f>3/24000000*OO[[#This Row],[147 (07JUL1985 06:00:00)-Water Temperature (C)]]*OO[[#This Row],[89]]</f>
        <v>2.2351673593152501E-7</v>
      </c>
      <c r="CN193" s="10">
        <f>3/24000000*OO[[#This Row],[148 (07JUL1985 09:00:00)-Water Temperature (C)]]*OO[[#This Row],[90]]</f>
        <v>2.1699497912129998E-7</v>
      </c>
      <c r="CO193" s="10">
        <f>3/24000000*OO[[#This Row],[149 (07JUL1985 12:00:00)-Water Temperature (C)]]*OO[[#This Row],[91]]</f>
        <v>2.0924771019292499E-7</v>
      </c>
      <c r="CP193" s="10">
        <f>3/24000000*OO[[#This Row],[150 (07JUL1985 15:00:00)-Water Temperature (C)]]*OO[[#This Row],[92]]</f>
        <v>1.9940399465681249E-7</v>
      </c>
      <c r="CQ193" s="10">
        <f>3/24000000*OO[[#This Row],[151 (07JUL1985 18:00:00)-Water Temperature (C)]]*OO[[#This Row],[93]]</f>
        <v>1.8691571994207498E-7</v>
      </c>
      <c r="CR193" s="10">
        <f>3/24000000*OO[[#This Row],[152 (07JUL1985 21:00:00)-Water Temperature (C)]]*OO[[#This Row],[94]]</f>
        <v>1.7423135726430003E-7</v>
      </c>
      <c r="CS193" s="10">
        <f>3/24000000*OO[[#This Row],[153 (08JUL1985 00:00:00)-Water Temperature (C)]]*OO[[#This Row],[95]]</f>
        <v>1.6373651245574998E-7</v>
      </c>
      <c r="CT193" s="10">
        <f>3/24000000*OO[[#This Row],[154 (08JUL1985 03:00:00)-Water Temperature (C)]]*OO[[#This Row],[96]]</f>
        <v>1.6020088022514999E-7</v>
      </c>
      <c r="CU193" s="10">
        <f>3/24000000*OO[[#This Row],[155 (08JUL1985 06:00:00)-Water Temperature (C)]]*OO[[#This Row],[97]]</f>
        <v>1.6020408437722502E-7</v>
      </c>
      <c r="CV193" s="10">
        <f>3/24000000*OO[[#This Row],[156 (08JUL1985 09:00:00)-Water Temperature (C)]]*OO[[#This Row],[98]]</f>
        <v>1.6008676034126251E-7</v>
      </c>
      <c r="CW193" s="10">
        <f>3/24000000*OO[[#This Row],[157 (08JUL1985 12:00:00)-Water Temperature (C)]]*OO[[#This Row],[99]]</f>
        <v>1.58426201833575E-7</v>
      </c>
    </row>
    <row r="194" spans="1:101" x14ac:dyDescent="0.35">
      <c r="A194" t="s">
        <v>200</v>
      </c>
      <c r="B194">
        <v>884.26440000000002</v>
      </c>
      <c r="C194" s="10">
        <f>3/24*OO[[#This Row],[59 (26JUN1985 06:00:00)-Water Temperature (C)]]*OO[[#This Row],[1]]/SUM(OO[1])</f>
        <v>0</v>
      </c>
      <c r="D194" s="10">
        <f>3/24*OO[[#This Row],[60 (26JUN1985 09:00:00)-Water Temperature (C)]]*OO[[#This Row],[2]]/SUM(OO[2])</f>
        <v>0</v>
      </c>
      <c r="E194" s="10">
        <f>3/24*OO[[#This Row],[61 (26JUN1985 12:00:00)-Water Temperature (C)]]*OO[[#This Row],[3]]/SUM(OO[3])</f>
        <v>0</v>
      </c>
      <c r="F194" s="10">
        <f>3/24*OO[[#This Row],[62 (26JUN1985 15:00:00)-Water Temperature (C)]]*OO[[#This Row],[4]]/SUM(OO[4])</f>
        <v>0</v>
      </c>
      <c r="G194" s="10">
        <f>3/24*OO[[#This Row],[63 (26JUN1985 18:00:00)-Water Temperature (C)]]*OO[[#This Row],[5]]/SUM(OO[5])</f>
        <v>0</v>
      </c>
      <c r="H194" s="10">
        <f>3/24*OO[[#This Row],[64 (26JUN1985 21:00:00)-Water Temperature (C)]]*OO[[#This Row],[6]]/SUM(OO[6])</f>
        <v>0</v>
      </c>
      <c r="I194" s="10">
        <f>3/24*OO[[#This Row],[65 (27JUN1985 00:00:00)-Water Temperature (C)]]*OO[[#This Row],[7]]/SUM(OO[7])</f>
        <v>9.9197378815355923E-44</v>
      </c>
      <c r="J194" s="10">
        <f>3/24*OO[[#This Row],[66 (27JUN1985 03:00:00)-Water Temperature (C)]]*OO[[#This Row],[8]]/SUM(OO[8])</f>
        <v>5.262984115707551E-32</v>
      </c>
      <c r="K194" s="10">
        <f>3/24*OO[[#This Row],[67 (27JUN1985 06:00:00)-Water Temperature (C)]]*OO[[#This Row],[9]]/SUM(OO[9])</f>
        <v>2.5558554309182801E-20</v>
      </c>
      <c r="L194" s="10">
        <f>3/24*OO[[#This Row],[68 (27JUN1985 09:00:00)-Water Temperature (C)]]*OO[[#This Row],[10]]/SUM(OO[10])</f>
        <v>1.082649816571126E-10</v>
      </c>
      <c r="M194" s="10">
        <f>3/24*OO[[#This Row],[69 (27JUN1985 12:00:00)-Water Temperature (C)]]*OO[[#This Row],[11]]/SUM(OO[11])</f>
        <v>6.0648443071778524E-7</v>
      </c>
      <c r="N194" s="10">
        <f>3/24*OO[[#This Row],[70 (27JUN1985 15:00:00)-Water Temperature (C)]]*OO[[#This Row],[12]]/SUM(OO[12])</f>
        <v>1.2010205971933424E-4</v>
      </c>
      <c r="O194" s="10">
        <f>3/24*OO[[#This Row],[71 (27JUN1985 18:00:00)-Water Temperature (C)]]*OO[[#This Row],[13]]/SUM(OO[13])</f>
        <v>3.5674630250805139E-3</v>
      </c>
      <c r="P194" s="10">
        <f>3/24*OO[[#This Row],[72 (27JUN1985 21:00:00)-Water Temperature (C)]]*OO[[#This Row],[14]]/SUM(OO[14])</f>
        <v>2.7575988757664226E-2</v>
      </c>
      <c r="Q194" s="10">
        <f>3/24*OO[[#This Row],[73 (28JUN1985 00:00:00)-Water Temperature (C)]]*OO[[#This Row],[15]]/SUM(OO[15])</f>
        <v>7.6519779468225524E-2</v>
      </c>
      <c r="R194" s="10">
        <f>3/24*OO[[#This Row],[74 (28JUN1985 03:00:00)-Water Temperature (C)]]*OO[[#This Row],[16]]/SUM(OO[16])</f>
        <v>9.6254713985707438E-2</v>
      </c>
      <c r="S194" s="10">
        <f>3/24*OO[[#This Row],[75 (28JUN1985 06:00:00)-Water Temperature (C)]]*OO[[#This Row],[17]]/SUM(OO[17])</f>
        <v>6.2992766439068107E-2</v>
      </c>
      <c r="T194" s="10">
        <f>3/24*OO[[#This Row],[76 (28JUN1985 09:00:00)-Water Temperature (C)]]*OO[[#This Row],[18]]/SUM(OO[18])</f>
        <v>2.4398262848886545E-2</v>
      </c>
      <c r="U194" s="10">
        <f>3/24*OO[[#This Row],[77 (28JUN1985 12:00:00)-Water Temperature (C)]]*OO[[#This Row],[19]]/SUM(OO[19])</f>
        <v>6.2848387527042584E-3</v>
      </c>
      <c r="V194" s="10">
        <f>3/24000000*OO[[#This Row],[78 (28JUN1985 15:00:00)-Water Temperature (C)]]*OO[[#This Row],[20]]</f>
        <v>1.2181001836120001E-3</v>
      </c>
      <c r="W194" s="10">
        <f>3/24000000*OO[[#This Row],[79 (28JUN1985 18:00:00)-Water Temperature (C)]]*OO[[#This Row],[21]]</f>
        <v>2.3744369071897501E-4</v>
      </c>
      <c r="X194" s="10">
        <f>3/24000000*OO[[#This Row],[80 (28JUN1985 21:00:00)-Water Temperature (C)]]*OO[[#This Row],[22]]</f>
        <v>8.9734842901487491E-5</v>
      </c>
      <c r="Y194" s="10">
        <f>3/24000000*OO[[#This Row],[81 (29JUN1985 00:00:00)-Water Temperature (C)]]*OO[[#This Row],[23]]</f>
        <v>7.2481489478399991E-5</v>
      </c>
      <c r="Z194" s="10">
        <f>3/24000000*OO[[#This Row],[82 (29JUN1985 03:00:00)-Water Temperature (C)]]*OO[[#This Row],[24]]</f>
        <v>7.352725770975E-5</v>
      </c>
      <c r="AA194" s="10">
        <f>3/24000000*OO[[#This Row],[83 (29JUN1985 06:00:00)-Water Temperature (C)]]*OO[[#This Row],[25]]</f>
        <v>7.3377383018149992E-5</v>
      </c>
      <c r="AB194" s="10">
        <f>3/24000000*OO[[#This Row],[84 (29JUN1985 09:00:00)-Water Temperature (C)]]*OO[[#This Row],[26]]</f>
        <v>7.068874148279999E-5</v>
      </c>
      <c r="AC194" s="10">
        <f>3/24000000*OO[[#This Row],[85 (29JUN1985 12:00:00)-Water Temperature (C)]]*OO[[#This Row],[27]]</f>
        <v>6.5440493073824998E-5</v>
      </c>
      <c r="AD194" s="10">
        <f>3/24000000*OO[[#This Row],[86 (29JUN1985 15:00:00)-Water Temperature (C)]]*OO[[#This Row],[28]]</f>
        <v>5.8604196122499998E-5</v>
      </c>
      <c r="AE194" s="10">
        <f>3/24000000*OO[[#This Row],[88 (29JUN1985 21:00:00)-Water Temperature (C)]]*OO[[#This Row],[30]]</f>
        <v>4.54067497913625E-5</v>
      </c>
      <c r="AF194" s="10">
        <f>3/24000000*OO[[#This Row],[88 (29JUN1985 21:00:00)-Water Temperature (C)]]*OO[[#This Row],[30]]</f>
        <v>4.54067497913625E-5</v>
      </c>
      <c r="AG194" s="10">
        <f>3/24000000*OO[[#This Row],[89 (30JUN1985 00:00:00)-Water Temperature (C)]]*OO[[#This Row],[31]]</f>
        <v>4.0264007787899997E-5</v>
      </c>
      <c r="AH194" s="10">
        <f>3/24000000*OO[[#This Row],[90 (30JUN1985 03:00:00)-Water Temperature (C)]]*OO[[#This Row],[32]]</f>
        <v>3.6950026467312503E-5</v>
      </c>
      <c r="AI194" s="10">
        <f>3/24000000*OO[[#This Row],[91 (30JUN1985 06:00:00)-Water Temperature (C)]]*OO[[#This Row],[33]]</f>
        <v>3.4386309755049998E-5</v>
      </c>
      <c r="AJ194" s="10">
        <f>3/24000000*OO[[#This Row],[92 (30JUN1985 09:00:00)-Water Temperature (C)]]*OO[[#This Row],[34]]</f>
        <v>3.1956338509874994E-5</v>
      </c>
      <c r="AK194" s="10">
        <f>3/24000000*OO[[#This Row],[93 (30JUN1985 12:00:00)-Water Temperature (C)]]*OO[[#This Row],[35]]</f>
        <v>2.9331944468309995E-5</v>
      </c>
      <c r="AL194" s="10">
        <f>3/24000000*OO[[#This Row],[94 (30JUN1985 15:00:00)-Water Temperature (C)]]*OO[[#This Row],[36]]</f>
        <v>2.6210074676239996E-5</v>
      </c>
      <c r="AM194" s="10">
        <f>3/24000000*OO[[#This Row],[95 (30JUN1985 18:00:00)-Water Temperature (C)]]*OO[[#This Row],[37]]</f>
        <v>2.2856895492562497E-5</v>
      </c>
      <c r="AN194" s="10">
        <f>3/24000000*OO[[#This Row],[96 (30JUN1985 21:00:00)-Water Temperature (C)]]*OO[[#This Row],[38]]</f>
        <v>1.9895882610279999E-5</v>
      </c>
      <c r="AO194" s="10">
        <f>3/24000000*OO[[#This Row],[97 (01JUL1985 00:00:00)-Water Temperature (C)]]*OO[[#This Row],[39]]</f>
        <v>1.7467392817949999E-5</v>
      </c>
      <c r="AP194" s="10">
        <f>3/24000000*OO[[#This Row],[98 (01JUL1985 03:00:00)-Water Temperature (C)]]*OO[[#This Row],[40]]</f>
        <v>1.576138816273E-5</v>
      </c>
      <c r="AQ194" s="10">
        <f>3/24000000*OO[[#This Row],[99 (01JUL1985 06:00:00)-Water Temperature (C)]]*OO[[#This Row],[41]]</f>
        <v>1.4355931162956248E-5</v>
      </c>
      <c r="AR194" s="10">
        <f>3/24000000*OO[[#This Row],[100 (01JUL1985 09:00:00)-Water Temperature (C)]]*OO[[#This Row],[42]]</f>
        <v>1.2991585891987498E-5</v>
      </c>
      <c r="AS194" s="10">
        <f>3/24000000*OO[[#This Row],[101 (01JUL1985 12:00:00)-Water Temperature (C)]]*OO[[#This Row],[43]]</f>
        <v>1.160979079629E-5</v>
      </c>
      <c r="AT194" s="10">
        <f>3/24000000*OO[[#This Row],[102 (01JUL1985 15:00:00)-Water Temperature (C)]]*OO[[#This Row],[44]]</f>
        <v>1.016139123234E-5</v>
      </c>
      <c r="AU194" s="10">
        <f>3/24000000*OO[[#This Row],[103 (01JUL1985 18:00:00)-Water Temperature (C)]]*OO[[#This Row],[45]]</f>
        <v>8.78644040518125E-6</v>
      </c>
      <c r="AV194" s="10">
        <f>3/24000000*OO[[#This Row],[104 (01JUL1985 21:00:00)-Water Temperature (C)]]*OO[[#This Row],[46]]</f>
        <v>7.5649949949262498E-6</v>
      </c>
      <c r="AW194" s="10">
        <f>3/24000000*OO[[#This Row],[105 (02JUL1985 00:00:00)-Water Temperature (C)]]*OO[[#This Row],[47]]</f>
        <v>6.5707864113624994E-6</v>
      </c>
      <c r="AX194" s="10">
        <f>3/24000000*OO[[#This Row],[106 (02JUL1985 03:00:00)-Water Temperature (C)]]*OO[[#This Row],[48]]</f>
        <v>5.8572345468799996E-6</v>
      </c>
      <c r="AY194" s="10">
        <f>3/24000000*OO[[#This Row],[107 (02JUL1985 06:00:00)-Water Temperature (C)]]*OO[[#This Row],[49]]</f>
        <v>5.2320032516699998E-6</v>
      </c>
      <c r="AZ194" s="10">
        <f>3/24000000*OO[[#This Row],[108 (02JUL1985 09:00:00)-Water Temperature (C)]]*OO[[#This Row],[50]]</f>
        <v>4.5791490376350001E-6</v>
      </c>
      <c r="BA194" s="10">
        <f>3/24000000*OO[[#This Row],[109 (02JUL1985 12:00:00)-Water Temperature (C)]]*OO[[#This Row],[51]]</f>
        <v>3.8308329045524998E-6</v>
      </c>
      <c r="BB194" s="10">
        <f>3/24000000*OO[[#This Row],[110 (02JUL1985 15:00:00)-Water Temperature (C)]]*OO[[#This Row],[52]]</f>
        <v>3.041264069316E-6</v>
      </c>
      <c r="BC194" s="10">
        <f>3/24000000*OO[[#This Row],[111 (02JUL1985 18:00:00)-Water Temperature (C)]]*OO[[#This Row],[53]]</f>
        <v>2.32018107797125E-6</v>
      </c>
      <c r="BD194" s="10">
        <f>3/24000000*OO[[#This Row],[112 (02JUL1985 21:00:00)-Water Temperature (C)]]*OO[[#This Row],[54]]</f>
        <v>1.7810062316685E-6</v>
      </c>
      <c r="BE194" s="10">
        <f>3/24000000*OO[[#This Row],[113 (03JUL1985 00:00:00)-Water Temperature (C)]]*OO[[#This Row],[55]]</f>
        <v>1.42086059975E-6</v>
      </c>
      <c r="BF194" s="10">
        <f>3/24000000*OO[[#This Row],[114 (03JUL1985 03:00:00)-Water Temperature (C)]]*OO[[#This Row],[56]]</f>
        <v>1.2052123593327499E-6</v>
      </c>
      <c r="BG194" s="10">
        <f>3/24000000*OO[[#This Row],[115 (03JUL1985 06:00:00)-Water Temperature (C)]]*OO[[#This Row],[57]]</f>
        <v>1.0823958756462499E-6</v>
      </c>
      <c r="BH194" s="10">
        <f>3/24000000*OO[[#This Row],[116 (03JUL1985 09:00:00)-Water Temperature (C)]]*OO[[#This Row],[58]]</f>
        <v>1.0006221327749998E-6</v>
      </c>
      <c r="BI194" s="10">
        <f>3/24000000*OO[[#This Row],[117 (03JUL1985 12:00:00)-Water Temperature (C)]]*OO[[#This Row],[59]]</f>
        <v>9.3360348000000007E-7</v>
      </c>
      <c r="BJ194" s="10">
        <f>3/24000000*OO[[#This Row],[118 (03JUL1985 15:00:00)-Water Temperature (C)]]*OO[[#This Row],[60]]</f>
        <v>8.5888095434624991E-7</v>
      </c>
      <c r="BK194" s="10">
        <f>3/24000000*OO[[#This Row],[119 (03JUL1985 18:00:00)-Water Temperature (C)]]*OO[[#This Row],[61]]</f>
        <v>7.7614913580749992E-7</v>
      </c>
      <c r="BL194" s="10">
        <f>3/24000000*OO[[#This Row],[120 (03JUL1985 21:00:00)-Water Temperature (C)]]*OO[[#This Row],[62]]</f>
        <v>7.0273221497999989E-7</v>
      </c>
      <c r="BM194" s="10">
        <f>3/24000000*OO[[#This Row],[121 (04JUL1985 00:00:00)-Water Temperature (C)]]*OO[[#This Row],[63]]</f>
        <v>6.4755163786362501E-7</v>
      </c>
      <c r="BN194" s="10">
        <f>3/24000000*OO[[#This Row],[122 (04JUL1985 03:00:00)-Water Temperature (C)]]*OO[[#This Row],[64]]</f>
        <v>6.281305170985E-7</v>
      </c>
      <c r="BO194" s="10">
        <f>3/24000000*OO[[#This Row],[123 (04JUL1985 06:00:00)-Water Temperature (C)]]*OO[[#This Row],[65]]</f>
        <v>6.2725615025737496E-7</v>
      </c>
      <c r="BP194" s="10">
        <f>3/24000000*OO[[#This Row],[124 (04JUL1985 09:00:00)-Water Temperature (C)]]*OO[[#This Row],[66]]</f>
        <v>6.3252010867200002E-7</v>
      </c>
      <c r="BQ194" s="10">
        <f>3/24000000*OO[[#This Row],[125 (04JUL1985 12:00:00)-Water Temperature (C)]]*OO[[#This Row],[67]]</f>
        <v>6.2760227045999999E-7</v>
      </c>
      <c r="BR194" s="10">
        <f>3/24000000*OO[[#This Row],[126 (04JUL1985 15:00:00)-Water Temperature (C)]]*OO[[#This Row],[68]]</f>
        <v>6.0808519986750006E-7</v>
      </c>
      <c r="BS194" s="10">
        <f>3/24000000*OO[[#This Row],[127 (04JUL1985 18:00:00)-Water Temperature (C)]]*OO[[#This Row],[69]]</f>
        <v>5.7248018979937501E-7</v>
      </c>
      <c r="BT194" s="10">
        <f>3/24000000*OO[[#This Row],[128 (04JUL1985 21:00:00)-Water Temperature (C)]]*OO[[#This Row],[70]]</f>
        <v>5.3251026421724992E-7</v>
      </c>
      <c r="BU194" s="10">
        <f>3/24000000*OO[[#This Row],[129 (05JUL1985 00:00:00)-Water Temperature (C)]]*OO[[#This Row],[71]]</f>
        <v>4.9583176906575E-7</v>
      </c>
      <c r="BV194" s="10">
        <f>3/24000000*OO[[#This Row],[130 (05JUL1985 03:00:00)-Water Temperature (C)]]*OO[[#This Row],[72]]</f>
        <v>4.7637597970224993E-7</v>
      </c>
      <c r="BW194" s="10">
        <f>3/24000000*OO[[#This Row],[131 (05JUL1985 06:00:00)-Water Temperature (C)]]*OO[[#This Row],[73]]</f>
        <v>4.6539946013699993E-7</v>
      </c>
      <c r="BX194" s="10">
        <f>3/24000000*OO[[#This Row],[132 (05JUL1985 09:00:00)-Water Temperature (C)]]*OO[[#This Row],[74]]</f>
        <v>4.5776958235537497E-7</v>
      </c>
      <c r="BY194" s="10">
        <f>3/24000000*OO[[#This Row],[133 (05JUL1985 12:00:00)-Water Temperature (C)]]*OO[[#This Row],[75]]</f>
        <v>4.4782730965600006E-7</v>
      </c>
      <c r="BZ194" s="10">
        <f>3/24000000*OO[[#This Row],[134 (05JUL1985 15:00:00)-Water Temperature (C)]]*OO[[#This Row],[76]]</f>
        <v>4.2665139960375002E-7</v>
      </c>
      <c r="CA194" s="10">
        <f>3/24000000*OO[[#This Row],[135 (05JUL1985 18:00:00)-Water Temperature (C)]]*OO[[#This Row],[77]]</f>
        <v>3.9779283607699999E-7</v>
      </c>
      <c r="CB194" s="10">
        <f>3/24000000*OO[[#This Row],[136 (05JUL1985 21:00:00)-Water Temperature (C)]]*OO[[#This Row],[78]]</f>
        <v>3.6912936303749994E-7</v>
      </c>
      <c r="CC194" s="10">
        <f>3/24000000*OO[[#This Row],[137 (06JUL1985 00:00:00)-Water Temperature (C)]]*OO[[#This Row],[79]]</f>
        <v>3.4536258604487499E-7</v>
      </c>
      <c r="CD194" s="10">
        <f>3/24000000*OO[[#This Row],[138 (06JUL1985 03:00:00)-Water Temperature (C)]]*OO[[#This Row],[80]]</f>
        <v>3.33159914792E-7</v>
      </c>
      <c r="CE194" s="10">
        <f>3/24000000*OO[[#This Row],[139 (06JUL1985 06:00:00)-Water Temperature (C)]]*OO[[#This Row],[81]]</f>
        <v>3.2615946039249998E-7</v>
      </c>
      <c r="CF194" s="10">
        <f>3/24000000*OO[[#This Row],[140 (06JUL1985 09:00:00)-Water Temperature (C)]]*OO[[#This Row],[82]]</f>
        <v>3.2124115086805003E-7</v>
      </c>
      <c r="CG194" s="10">
        <f>3/24000000*OO[[#This Row],[141 (06JUL1985 12:00:00)-Water Temperature (C)]]*OO[[#This Row],[83]]</f>
        <v>3.1315372117681243E-7</v>
      </c>
      <c r="CH194" s="10">
        <f>3/24000000*OO[[#This Row],[142 (06JUL1985 15:00:00)-Water Temperature (C)]]*OO[[#This Row],[84]]</f>
        <v>2.9802634974585001E-7</v>
      </c>
      <c r="CI194" s="10">
        <f>3/24000000*OO[[#This Row],[143 (06JUL1985 18:00:00)-Water Temperature (C)]]*OO[[#This Row],[85]]</f>
        <v>2.7654965522920001E-7</v>
      </c>
      <c r="CJ194" s="10">
        <f>3/24000000*OO[[#This Row],[144 (06JUL1985 21:00:00)-Water Temperature (C)]]*OO[[#This Row],[86]]</f>
        <v>2.5472665163028747E-7</v>
      </c>
      <c r="CK194" s="10">
        <f>3/24000000*OO[[#This Row],[145 (07JUL1985 00:00:00)-Water Temperature (C)]]*OO[[#This Row],[87]]</f>
        <v>2.3587418157749995E-7</v>
      </c>
      <c r="CL194" s="10">
        <f>3/24000000*OO[[#This Row],[146 (07JUL1985 03:00:00)-Water Temperature (C)]]*OO[[#This Row],[88]]</f>
        <v>2.2640820246824997E-7</v>
      </c>
      <c r="CM194" s="10">
        <f>3/24000000*OO[[#This Row],[147 (07JUL1985 06:00:00)-Water Temperature (C)]]*OO[[#This Row],[89]]</f>
        <v>2.1979861808765E-7</v>
      </c>
      <c r="CN194" s="10">
        <f>3/24000000*OO[[#This Row],[148 (07JUL1985 09:00:00)-Water Temperature (C)]]*OO[[#This Row],[90]]</f>
        <v>2.1327597801044996E-7</v>
      </c>
      <c r="CO194" s="10">
        <f>3/24000000*OO[[#This Row],[149 (07JUL1985 12:00:00)-Water Temperature (C)]]*OO[[#This Row],[91]]</f>
        <v>2.0580679527248752E-7</v>
      </c>
      <c r="CP194" s="10">
        <f>3/24000000*OO[[#This Row],[150 (07JUL1985 15:00:00)-Water Temperature (C)]]*OO[[#This Row],[92]]</f>
        <v>1.964610474747375E-7</v>
      </c>
      <c r="CQ194" s="10">
        <f>3/24000000*OO[[#This Row],[151 (07JUL1985 18:00:00)-Water Temperature (C)]]*OO[[#This Row],[93]]</f>
        <v>1.8435894437737499E-7</v>
      </c>
      <c r="CR194" s="10">
        <f>3/24000000*OO[[#This Row],[152 (07JUL1985 21:00:00)-Water Temperature (C)]]*OO[[#This Row],[94]]</f>
        <v>1.719053712856625E-7</v>
      </c>
      <c r="CS194" s="10">
        <f>3/24000000*OO[[#This Row],[153 (08JUL1985 00:00:00)-Water Temperature (C)]]*OO[[#This Row],[95]]</f>
        <v>1.613842682967E-7</v>
      </c>
      <c r="CT194" s="10">
        <f>3/24000000*OO[[#This Row],[154 (08JUL1985 03:00:00)-Water Temperature (C)]]*OO[[#This Row],[96]]</f>
        <v>1.5761896346416249E-7</v>
      </c>
      <c r="CU194" s="10">
        <f>3/24000000*OO[[#This Row],[155 (08JUL1985 06:00:00)-Water Temperature (C)]]*OO[[#This Row],[97]]</f>
        <v>1.5741845452698747E-7</v>
      </c>
      <c r="CV194" s="10">
        <f>3/24000000*OO[[#This Row],[156 (08JUL1985 09:00:00)-Water Temperature (C)]]*OO[[#This Row],[98]]</f>
        <v>1.5720740012328748E-7</v>
      </c>
      <c r="CW194" s="10">
        <f>3/24000000*OO[[#This Row],[157 (08JUL1985 12:00:00)-Water Temperature (C)]]*OO[[#This Row],[99]]</f>
        <v>1.5567683788517499E-7</v>
      </c>
    </row>
    <row r="195" spans="1:101" x14ac:dyDescent="0.35">
      <c r="A195" t="s">
        <v>201</v>
      </c>
      <c r="B195">
        <v>858.55759999999998</v>
      </c>
      <c r="C195" s="10">
        <f>3/24*OO[[#This Row],[59 (26JUN1985 06:00:00)-Water Temperature (C)]]*OO[[#This Row],[1]]/SUM(OO[1])</f>
        <v>0</v>
      </c>
      <c r="D195" s="10">
        <f>3/24*OO[[#This Row],[60 (26JUN1985 09:00:00)-Water Temperature (C)]]*OO[[#This Row],[2]]/SUM(OO[2])</f>
        <v>0</v>
      </c>
      <c r="E195" s="10">
        <f>3/24*OO[[#This Row],[61 (26JUN1985 12:00:00)-Water Temperature (C)]]*OO[[#This Row],[3]]/SUM(OO[3])</f>
        <v>0</v>
      </c>
      <c r="F195" s="10">
        <f>3/24*OO[[#This Row],[62 (26JUN1985 15:00:00)-Water Temperature (C)]]*OO[[#This Row],[4]]/SUM(OO[4])</f>
        <v>0</v>
      </c>
      <c r="G195" s="10">
        <f>3/24*OO[[#This Row],[63 (26JUN1985 18:00:00)-Water Temperature (C)]]*OO[[#This Row],[5]]/SUM(OO[5])</f>
        <v>0</v>
      </c>
      <c r="H195" s="10">
        <f>3/24*OO[[#This Row],[64 (26JUN1985 21:00:00)-Water Temperature (C)]]*OO[[#This Row],[6]]/SUM(OO[6])</f>
        <v>0</v>
      </c>
      <c r="I195" s="10">
        <f>3/24*OO[[#This Row],[65 (27JUN1985 00:00:00)-Water Temperature (C)]]*OO[[#This Row],[7]]/SUM(OO[7])</f>
        <v>0</v>
      </c>
      <c r="J195" s="10">
        <f>3/24*OO[[#This Row],[66 (27JUN1985 03:00:00)-Water Temperature (C)]]*OO[[#This Row],[8]]/SUM(OO[8])</f>
        <v>8.7671541219630773E-33</v>
      </c>
      <c r="K195" s="10">
        <f>3/24*OO[[#This Row],[67 (27JUN1985 06:00:00)-Water Temperature (C)]]*OO[[#This Row],[9]]/SUM(OO[9])</f>
        <v>4.3869981506685439E-21</v>
      </c>
      <c r="L195" s="10">
        <f>3/24*OO[[#This Row],[68 (27JUN1985 09:00:00)-Water Temperature (C)]]*OO[[#This Row],[10]]/SUM(OO[10])</f>
        <v>4.3684142840384669E-11</v>
      </c>
      <c r="M195" s="10">
        <f>3/24*OO[[#This Row],[69 (27JUN1985 12:00:00)-Water Temperature (C)]]*OO[[#This Row],[11]]/SUM(OO[11])</f>
        <v>3.7064554505281651E-7</v>
      </c>
      <c r="N195" s="10">
        <f>3/24*OO[[#This Row],[70 (27JUN1985 15:00:00)-Water Temperature (C)]]*OO[[#This Row],[12]]/SUM(OO[12])</f>
        <v>8.8867631488916891E-5</v>
      </c>
      <c r="O195" s="10">
        <f>3/24*OO[[#This Row],[71 (27JUN1985 18:00:00)-Water Temperature (C)]]*OO[[#This Row],[13]]/SUM(OO[13])</f>
        <v>3.0401331953307268E-3</v>
      </c>
      <c r="P195" s="10">
        <f>3/24*OO[[#This Row],[72 (27JUN1985 21:00:00)-Water Temperature (C)]]*OO[[#This Row],[14]]/SUM(OO[14])</f>
        <v>2.6362587440955636E-2</v>
      </c>
      <c r="Q195" s="10">
        <f>3/24*OO[[#This Row],[73 (28JUN1985 00:00:00)-Water Temperature (C)]]*OO[[#This Row],[15]]/SUM(OO[15])</f>
        <v>8.073431741997783E-2</v>
      </c>
      <c r="R195" s="10">
        <f>3/24*OO[[#This Row],[74 (28JUN1985 03:00:00)-Water Temperature (C)]]*OO[[#This Row],[16]]/SUM(OO[16])</f>
        <v>0.11050980890971639</v>
      </c>
      <c r="S195" s="10">
        <f>3/24*OO[[#This Row],[75 (28JUN1985 06:00:00)-Water Temperature (C)]]*OO[[#This Row],[17]]/SUM(OO[17])</f>
        <v>7.7880057964310953E-2</v>
      </c>
      <c r="T195" s="10">
        <f>3/24*OO[[#This Row],[76 (28JUN1985 09:00:00)-Water Temperature (C)]]*OO[[#This Row],[18]]/SUM(OO[18])</f>
        <v>3.2112400835491134E-2</v>
      </c>
      <c r="U195" s="10">
        <f>3/24*OO[[#This Row],[77 (28JUN1985 12:00:00)-Water Temperature (C)]]*OO[[#This Row],[19]]/SUM(OO[19])</f>
        <v>8.698201210643533E-3</v>
      </c>
      <c r="V195" s="10">
        <f>3/24000000*OO[[#This Row],[78 (28JUN1985 15:00:00)-Water Temperature (C)]]*OO[[#This Row],[20]]</f>
        <v>1.7376670385642499E-3</v>
      </c>
      <c r="W195" s="10">
        <f>3/24000000*OO[[#This Row],[79 (28JUN1985 18:00:00)-Water Temperature (C)]]*OO[[#This Row],[21]]</f>
        <v>3.2865564791850001E-4</v>
      </c>
      <c r="X195" s="10">
        <f>3/24000000*OO[[#This Row],[80 (28JUN1985 21:00:00)-Water Temperature (C)]]*OO[[#This Row],[22]]</f>
        <v>1.0955201625180001E-4</v>
      </c>
      <c r="Y195" s="10">
        <f>3/24000000*OO[[#This Row],[81 (29JUN1985 00:00:00)-Water Temperature (C)]]*OO[[#This Row],[23]]</f>
        <v>8.2367044545450003E-5</v>
      </c>
      <c r="Z195" s="10">
        <f>3/24000000*OO[[#This Row],[82 (29JUN1985 03:00:00)-Water Temperature (C)]]*OO[[#This Row],[24]]</f>
        <v>8.2549887877574995E-5</v>
      </c>
      <c r="AA195" s="10">
        <f>3/24000000*OO[[#This Row],[83 (29JUN1985 06:00:00)-Water Temperature (C)]]*OO[[#This Row],[25]]</f>
        <v>8.253161647293749E-5</v>
      </c>
      <c r="AB195" s="10">
        <f>3/24000000*OO[[#This Row],[84 (29JUN1985 09:00:00)-Water Temperature (C)]]*OO[[#This Row],[26]]</f>
        <v>7.9854798671949998E-5</v>
      </c>
      <c r="AC195" s="10">
        <f>3/24000000*OO[[#This Row],[85 (29JUN1985 12:00:00)-Water Temperature (C)]]*OO[[#This Row],[27]]</f>
        <v>7.4006598793874994E-5</v>
      </c>
      <c r="AD195" s="10">
        <f>3/24000000*OO[[#This Row],[86 (29JUN1985 15:00:00)-Water Temperature (C)]]*OO[[#This Row],[28]]</f>
        <v>6.6205744143587496E-5</v>
      </c>
      <c r="AE195" s="10">
        <f>3/24000000*OO[[#This Row],[88 (29JUN1985 21:00:00)-Water Temperature (C)]]*OO[[#This Row],[30]]</f>
        <v>5.10736192668E-5</v>
      </c>
      <c r="AF195" s="10">
        <f>3/24000000*OO[[#This Row],[88 (29JUN1985 21:00:00)-Water Temperature (C)]]*OO[[#This Row],[30]]</f>
        <v>5.10736192668E-5</v>
      </c>
      <c r="AG195" s="10">
        <f>3/24000000*OO[[#This Row],[89 (30JUN1985 00:00:00)-Water Temperature (C)]]*OO[[#This Row],[31]]</f>
        <v>4.5157312300924997E-5</v>
      </c>
      <c r="AH195" s="10">
        <f>3/24000000*OO[[#This Row],[90 (30JUN1985 03:00:00)-Water Temperature (C)]]*OO[[#This Row],[32]]</f>
        <v>4.1265847066762502E-5</v>
      </c>
      <c r="AI195" s="10">
        <f>3/24000000*OO[[#This Row],[91 (30JUN1985 06:00:00)-Water Temperature (C)]]*OO[[#This Row],[33]]</f>
        <v>3.8238078566149994E-5</v>
      </c>
      <c r="AJ195" s="10">
        <f>3/24000000*OO[[#This Row],[92 (30JUN1985 09:00:00)-Water Temperature (C)]]*OO[[#This Row],[34]]</f>
        <v>3.5429712488999998E-5</v>
      </c>
      <c r="AK195" s="10">
        <f>3/24000000*OO[[#This Row],[93 (30JUN1985 12:00:00)-Water Temperature (C)]]*OO[[#This Row],[35]]</f>
        <v>3.2439055520755005E-5</v>
      </c>
      <c r="AL195" s="10">
        <f>3/24000000*OO[[#This Row],[94 (30JUN1985 15:00:00)-Water Temperature (C)]]*OO[[#This Row],[36]]</f>
        <v>2.8899771111062494E-5</v>
      </c>
      <c r="AM195" s="10">
        <f>3/24000000*OO[[#This Row],[95 (30JUN1985 18:00:00)-Water Temperature (C)]]*OO[[#This Row],[37]]</f>
        <v>2.51771731758E-5</v>
      </c>
      <c r="AN195" s="10">
        <f>3/24000000*OO[[#This Row],[96 (30JUN1985 21:00:00)-Water Temperature (C)]]*OO[[#This Row],[38]]</f>
        <v>2.1876246917332499E-5</v>
      </c>
      <c r="AO195" s="10">
        <f>3/24000000*OO[[#This Row],[97 (01JUL1985 00:00:00)-Water Temperature (C)]]*OO[[#This Row],[39]]</f>
        <v>1.9154241801344999E-5</v>
      </c>
      <c r="AP195" s="10">
        <f>3/24000000*OO[[#This Row],[98 (01JUL1985 03:00:00)-Water Temperature (C)]]*OO[[#This Row],[40]]</f>
        <v>1.7225977622023749E-5</v>
      </c>
      <c r="AQ195" s="10">
        <f>3/24000000*OO[[#This Row],[99 (01JUL1985 06:00:00)-Water Temperature (C)]]*OO[[#This Row],[41]]</f>
        <v>1.5631092614280001E-5</v>
      </c>
      <c r="AR195" s="10">
        <f>3/24000000*OO[[#This Row],[100 (01JUL1985 09:00:00)-Water Temperature (C)]]*OO[[#This Row],[42]]</f>
        <v>1.4125520249313748E-5</v>
      </c>
      <c r="AS195" s="10">
        <f>3/24000000*OO[[#This Row],[101 (01JUL1985 12:00:00)-Water Temperature (C)]]*OO[[#This Row],[43]]</f>
        <v>1.261093705411875E-5</v>
      </c>
      <c r="AT195" s="10">
        <f>3/24000000*OO[[#This Row],[102 (01JUL1985 15:00:00)-Water Temperature (C)]]*OO[[#This Row],[44]]</f>
        <v>1.1038641890759998E-5</v>
      </c>
      <c r="AU195" s="10">
        <f>3/24000000*OO[[#This Row],[103 (01JUL1985 18:00:00)-Water Temperature (C)]]*OO[[#This Row],[45]]</f>
        <v>9.5441933264587494E-6</v>
      </c>
      <c r="AV195" s="10">
        <f>3/24000000*OO[[#This Row],[104 (01JUL1985 21:00:00)-Water Temperature (C)]]*OO[[#This Row],[46]]</f>
        <v>8.2206392702499993E-6</v>
      </c>
      <c r="AW195" s="10">
        <f>3/24000000*OO[[#This Row],[105 (02JUL1985 00:00:00)-Water Temperature (C)]]*OO[[#This Row],[47]]</f>
        <v>7.1375132286812499E-6</v>
      </c>
      <c r="AX195" s="10">
        <f>3/24000000*OO[[#This Row],[106 (02JUL1985 03:00:00)-Water Temperature (C)]]*OO[[#This Row],[48]]</f>
        <v>6.3609511741762496E-6</v>
      </c>
      <c r="AY195" s="10">
        <f>3/24000000*OO[[#This Row],[107 (02JUL1985 06:00:00)-Water Temperature (C)]]*OO[[#This Row],[49]]</f>
        <v>5.6908698978375E-6</v>
      </c>
      <c r="AZ195" s="10">
        <f>3/24000000*OO[[#This Row],[108 (02JUL1985 09:00:00)-Water Temperature (C)]]*OO[[#This Row],[50]]</f>
        <v>5.0000569299887506E-6</v>
      </c>
      <c r="BA195" s="10">
        <f>3/24000000*OO[[#This Row],[109 (02JUL1985 12:00:00)-Water Temperature (C)]]*OO[[#This Row],[51]]</f>
        <v>4.2054975211999993E-6</v>
      </c>
      <c r="BB195" s="10">
        <f>3/24000000*OO[[#This Row],[110 (02JUL1985 15:00:00)-Water Temperature (C)]]*OO[[#This Row],[52]]</f>
        <v>3.3533079309457499E-6</v>
      </c>
      <c r="BC195" s="10">
        <f>3/24000000*OO[[#This Row],[111 (02JUL1985 18:00:00)-Water Temperature (C)]]*OO[[#This Row],[53]]</f>
        <v>2.5620229565437499E-6</v>
      </c>
      <c r="BD195" s="10">
        <f>3/24000000*OO[[#This Row],[112 (02JUL1985 21:00:00)-Water Temperature (C)]]*OO[[#This Row],[54]]</f>
        <v>1.9614857476873751E-6</v>
      </c>
      <c r="BE195" s="10">
        <f>3/24000000*OO[[#This Row],[113 (03JUL1985 00:00:00)-Water Temperature (C)]]*OO[[#This Row],[55]]</f>
        <v>1.5559332360769998E-6</v>
      </c>
      <c r="BF195" s="10">
        <f>3/24000000*OO[[#This Row],[114 (03JUL1985 03:00:00)-Water Temperature (C)]]*OO[[#This Row],[56]]</f>
        <v>1.311263842273375E-6</v>
      </c>
      <c r="BG195" s="10">
        <f>3/24000000*OO[[#This Row],[115 (03JUL1985 06:00:00)-Water Temperature (C)]]*OO[[#This Row],[57]]</f>
        <v>1.17087711461325E-6</v>
      </c>
      <c r="BH195" s="10">
        <f>3/24000000*OO[[#This Row],[116 (03JUL1985 09:00:00)-Water Temperature (C)]]*OO[[#This Row],[58]]</f>
        <v>1.0787173545697499E-6</v>
      </c>
      <c r="BI195" s="10">
        <f>3/24000000*OO[[#This Row],[117 (03JUL1985 12:00:00)-Water Temperature (C)]]*OO[[#This Row],[59]]</f>
        <v>1.0054971858805001E-6</v>
      </c>
      <c r="BJ195" s="10">
        <f>3/24000000*OO[[#This Row],[118 (03JUL1985 15:00:00)-Water Temperature (C)]]*OO[[#This Row],[60]]</f>
        <v>9.2502117186700002E-7</v>
      </c>
      <c r="BK195" s="10">
        <f>3/24000000*OO[[#This Row],[119 (03JUL1985 18:00:00)-Water Temperature (C)]]*OO[[#This Row],[61]]</f>
        <v>8.361924568218751E-7</v>
      </c>
      <c r="BL195" s="10">
        <f>3/24000000*OO[[#This Row],[120 (03JUL1985 21:00:00)-Water Temperature (C)]]*OO[[#This Row],[62]]</f>
        <v>7.56616392118E-7</v>
      </c>
      <c r="BM195" s="10">
        <f>3/24000000*OO[[#This Row],[121 (04JUL1985 00:00:00)-Water Temperature (C)]]*OO[[#This Row],[63]]</f>
        <v>6.9627841647637499E-7</v>
      </c>
      <c r="BN195" s="10">
        <f>3/24000000*OO[[#This Row],[122 (04JUL1985 03:00:00)-Water Temperature (C)]]*OO[[#This Row],[64]]</f>
        <v>6.7334081219125009E-7</v>
      </c>
      <c r="BO195" s="10">
        <f>3/24000000*OO[[#This Row],[123 (04JUL1985 06:00:00)-Water Temperature (C)]]*OO[[#This Row],[65]]</f>
        <v>6.705491582167499E-7</v>
      </c>
      <c r="BP195" s="10">
        <f>3/24000000*OO[[#This Row],[124 (04JUL1985 09:00:00)-Water Temperature (C)]]*OO[[#This Row],[66]]</f>
        <v>6.7504418176825006E-7</v>
      </c>
      <c r="BQ195" s="10">
        <f>3/24000000*OO[[#This Row],[125 (04JUL1985 12:00:00)-Water Temperature (C)]]*OO[[#This Row],[67]]</f>
        <v>6.6993341089999993E-7</v>
      </c>
      <c r="BR195" s="10">
        <f>3/24000000*OO[[#This Row],[126 (04JUL1985 15:00:00)-Water Temperature (C)]]*OO[[#This Row],[68]]</f>
        <v>6.5023020918749999E-7</v>
      </c>
      <c r="BS195" s="10">
        <f>3/24000000*OO[[#This Row],[127 (04JUL1985 18:00:00)-Water Temperature (C)]]*OO[[#This Row],[69]]</f>
        <v>6.1350486388399989E-7</v>
      </c>
      <c r="BT195" s="10">
        <f>3/24000000*OO[[#This Row],[128 (04JUL1985 21:00:00)-Water Temperature (C)]]*OO[[#This Row],[70]]</f>
        <v>5.7145146300550006E-7</v>
      </c>
      <c r="BU195" s="10">
        <f>3/24000000*OO[[#This Row],[129 (05JUL1985 00:00:00)-Water Temperature (C)]]*OO[[#This Row],[71]]</f>
        <v>5.3224348973600001E-7</v>
      </c>
      <c r="BV195" s="10">
        <f>3/24000000*OO[[#This Row],[130 (05JUL1985 03:00:00)-Water Temperature (C)]]*OO[[#This Row],[72]]</f>
        <v>5.1066320142687492E-7</v>
      </c>
      <c r="BW195" s="10">
        <f>3/24000000*OO[[#This Row],[131 (05JUL1985 06:00:00)-Water Temperature (C)]]*OO[[#This Row],[73]]</f>
        <v>4.9802410303799993E-7</v>
      </c>
      <c r="BX195" s="10">
        <f>3/24000000*OO[[#This Row],[132 (05JUL1985 09:00:00)-Water Temperature (C)]]*OO[[#This Row],[74]]</f>
        <v>4.8957809487000002E-7</v>
      </c>
      <c r="BY195" s="10">
        <f>3/24000000*OO[[#This Row],[133 (05JUL1985 12:00:00)-Water Temperature (C)]]*OO[[#This Row],[75]]</f>
        <v>4.7908743737524995E-7</v>
      </c>
      <c r="BZ195" s="10">
        <f>3/24000000*OO[[#This Row],[134 (05JUL1985 15:00:00)-Water Temperature (C)]]*OO[[#This Row],[76]]</f>
        <v>4.5707485491162501E-7</v>
      </c>
      <c r="CA195" s="10">
        <f>3/24000000*OO[[#This Row],[135 (05JUL1985 18:00:00)-Water Temperature (C)]]*OO[[#This Row],[77]]</f>
        <v>4.2665310649499998E-7</v>
      </c>
      <c r="CB195" s="10">
        <f>3/24000000*OO[[#This Row],[136 (05JUL1985 21:00:00)-Water Temperature (C)]]*OO[[#This Row],[78]]</f>
        <v>3.9602971672799995E-7</v>
      </c>
      <c r="CC195" s="10">
        <f>3/24000000*OO[[#This Row],[137 (06JUL1985 00:00:00)-Water Temperature (C)]]*OO[[#This Row],[79]]</f>
        <v>3.7037718851049996E-7</v>
      </c>
      <c r="CD195" s="10">
        <f>3/24000000*OO[[#This Row],[138 (06JUL1985 03:00:00)-Water Temperature (C)]]*OO[[#This Row],[80]]</f>
        <v>3.5689212614274993E-7</v>
      </c>
      <c r="CE195" s="10">
        <f>3/24000000*OO[[#This Row],[139 (06JUL1985 06:00:00)-Water Temperature (C)]]*OO[[#This Row],[81]]</f>
        <v>3.4905248284462496E-7</v>
      </c>
      <c r="CF195" s="10">
        <f>3/24000000*OO[[#This Row],[140 (06JUL1985 09:00:00)-Water Temperature (C)]]*OO[[#This Row],[82]]</f>
        <v>3.4361804786287496E-7</v>
      </c>
      <c r="CG195" s="10">
        <f>3/24000000*OO[[#This Row],[141 (06JUL1985 12:00:00)-Water Temperature (C)]]*OO[[#This Row],[83]]</f>
        <v>3.3516611158335003E-7</v>
      </c>
      <c r="CH195" s="10">
        <f>3/24000000*OO[[#This Row],[142 (06JUL1985 15:00:00)-Water Temperature (C)]]*OO[[#This Row],[84]]</f>
        <v>3.1935836275327499E-7</v>
      </c>
      <c r="CI195" s="10">
        <f>3/24000000*OO[[#This Row],[143 (06JUL1985 18:00:00)-Water Temperature (C)]]*OO[[#This Row],[85]]</f>
        <v>2.967614451826875E-7</v>
      </c>
      <c r="CJ195" s="10">
        <f>3/24000000*OO[[#This Row],[144 (06JUL1985 21:00:00)-Water Temperature (C)]]*OO[[#This Row],[86]]</f>
        <v>2.7347696418369999E-7</v>
      </c>
      <c r="CK195" s="10">
        <f>3/24000000*OO[[#This Row],[145 (07JUL1985 00:00:00)-Water Temperature (C)]]*OO[[#This Row],[87]]</f>
        <v>2.5312965722385002E-7</v>
      </c>
      <c r="CL195" s="10">
        <f>3/24000000*OO[[#This Row],[146 (07JUL1985 03:00:00)-Water Temperature (C)]]*OO[[#This Row],[88]]</f>
        <v>2.4254698146704996E-7</v>
      </c>
      <c r="CM195" s="10">
        <f>3/24000000*OO[[#This Row],[147 (07JUL1985 06:00:00)-Water Temperature (C)]]*OO[[#This Row],[89]]</f>
        <v>2.3497512646659999E-7</v>
      </c>
      <c r="CN195" s="10">
        <f>3/24000000*OO[[#This Row],[148 (07JUL1985 09:00:00)-Water Temperature (C)]]*OO[[#This Row],[90]]</f>
        <v>2.2785462501825E-7</v>
      </c>
      <c r="CO195" s="10">
        <f>3/24000000*OO[[#This Row],[149 (07JUL1985 12:00:00)-Water Temperature (C)]]*OO[[#This Row],[91]]</f>
        <v>2.1999842249592498E-7</v>
      </c>
      <c r="CP195" s="10">
        <f>3/24000000*OO[[#This Row],[150 (07JUL1985 15:00:00)-Water Temperature (C)]]*OO[[#This Row],[92]]</f>
        <v>2.10352463137425E-7</v>
      </c>
      <c r="CQ195" s="10">
        <f>3/24000000*OO[[#This Row],[151 (07JUL1985 18:00:00)-Water Temperature (C)]]*OO[[#This Row],[93]]</f>
        <v>1.9764481193750001E-7</v>
      </c>
      <c r="CR195" s="10">
        <f>3/24000000*OO[[#This Row],[152 (07JUL1985 21:00:00)-Water Temperature (C)]]*OO[[#This Row],[94]]</f>
        <v>1.84381080024375E-7</v>
      </c>
      <c r="CS195" s="10">
        <f>3/24000000*OO[[#This Row],[153 (08JUL1985 00:00:00)-Water Temperature (C)]]*OO[[#This Row],[95]]</f>
        <v>1.72966414201E-7</v>
      </c>
      <c r="CT195" s="10">
        <f>3/24000000*OO[[#This Row],[154 (08JUL1985 03:00:00)-Water Temperature (C)]]*OO[[#This Row],[96]]</f>
        <v>1.68677649252675E-7</v>
      </c>
      <c r="CU195" s="10">
        <f>3/24000000*OO[[#This Row],[155 (08JUL1985 06:00:00)-Water Temperature (C)]]*OO[[#This Row],[97]]</f>
        <v>1.6818659917824998E-7</v>
      </c>
      <c r="CV195" s="10">
        <f>3/24000000*OO[[#This Row],[156 (08JUL1985 09:00:00)-Water Temperature (C)]]*OO[[#This Row],[98]]</f>
        <v>1.6786242423463747E-7</v>
      </c>
      <c r="CW195" s="10">
        <f>3/24000000*OO[[#This Row],[157 (08JUL1985 12:00:00)-Water Temperature (C)]]*OO[[#This Row],[99]]</f>
        <v>1.6628889167399999E-7</v>
      </c>
    </row>
    <row r="196" spans="1:101" x14ac:dyDescent="0.35">
      <c r="A196" t="s">
        <v>202</v>
      </c>
      <c r="B196">
        <v>872.57839999999999</v>
      </c>
      <c r="C196" s="10">
        <f>3/24*OO[[#This Row],[59 (26JUN1985 06:00:00)-Water Temperature (C)]]*OO[[#This Row],[1]]/SUM(OO[1])</f>
        <v>0</v>
      </c>
      <c r="D196" s="10">
        <f>3/24*OO[[#This Row],[60 (26JUN1985 09:00:00)-Water Temperature (C)]]*OO[[#This Row],[2]]/SUM(OO[2])</f>
        <v>0</v>
      </c>
      <c r="E196" s="10">
        <f>3/24*OO[[#This Row],[61 (26JUN1985 12:00:00)-Water Temperature (C)]]*OO[[#This Row],[3]]/SUM(OO[3])</f>
        <v>0</v>
      </c>
      <c r="F196" s="10">
        <f>3/24*OO[[#This Row],[62 (26JUN1985 15:00:00)-Water Temperature (C)]]*OO[[#This Row],[4]]/SUM(OO[4])</f>
        <v>0</v>
      </c>
      <c r="G196" s="10">
        <f>3/24*OO[[#This Row],[63 (26JUN1985 18:00:00)-Water Temperature (C)]]*OO[[#This Row],[5]]/SUM(OO[5])</f>
        <v>0</v>
      </c>
      <c r="H196" s="10">
        <f>3/24*OO[[#This Row],[64 (26JUN1985 21:00:00)-Water Temperature (C)]]*OO[[#This Row],[6]]/SUM(OO[6])</f>
        <v>0</v>
      </c>
      <c r="I196" s="10">
        <f>3/24*OO[[#This Row],[65 (27JUN1985 00:00:00)-Water Temperature (C)]]*OO[[#This Row],[7]]/SUM(OO[7])</f>
        <v>0</v>
      </c>
      <c r="J196" s="10">
        <f>3/24*OO[[#This Row],[66 (27JUN1985 03:00:00)-Water Temperature (C)]]*OO[[#This Row],[8]]/SUM(OO[8])</f>
        <v>1.3740805875168725E-33</v>
      </c>
      <c r="K196" s="10">
        <f>3/24*OO[[#This Row],[67 (27JUN1985 06:00:00)-Water Temperature (C)]]*OO[[#This Row],[9]]/SUM(OO[9])</f>
        <v>7.2358056684602761E-22</v>
      </c>
      <c r="L196" s="10">
        <f>3/24*OO[[#This Row],[68 (27JUN1985 09:00:00)-Water Temperature (C)]]*OO[[#This Row],[10]]/SUM(OO[10])</f>
        <v>1.4602358001714155E-11</v>
      </c>
      <c r="M196" s="10">
        <f>3/24*OO[[#This Row],[69 (27JUN1985 12:00:00)-Water Temperature (C)]]*OO[[#This Row],[11]]/SUM(OO[11])</f>
        <v>1.9595230760989695E-7</v>
      </c>
      <c r="N196" s="10">
        <f>3/24*OO[[#This Row],[70 (27JUN1985 15:00:00)-Water Temperature (C)]]*OO[[#This Row],[12]]/SUM(OO[12])</f>
        <v>5.6198998822391427E-5</v>
      </c>
      <c r="O196" s="10">
        <f>3/24*OO[[#This Row],[71 (27JUN1985 18:00:00)-Water Temperature (C)]]*OO[[#This Row],[13]]/SUM(OO[13])</f>
        <v>2.1789588548010302E-3</v>
      </c>
      <c r="P196" s="10">
        <f>3/24*OO[[#This Row],[72 (27JUN1985 21:00:00)-Water Temperature (C)]]*OO[[#This Row],[14]]/SUM(OO[14])</f>
        <v>2.0825458008694078E-2</v>
      </c>
      <c r="Q196" s="10">
        <f>3/24*OO[[#This Row],[73 (28JUN1985 00:00:00)-Water Temperature (C)]]*OO[[#This Row],[15]]/SUM(OO[15])</f>
        <v>6.9087821636432109E-2</v>
      </c>
      <c r="R196" s="10">
        <f>3/24*OO[[#This Row],[74 (28JUN1985 03:00:00)-Water Temperature (C)]]*OO[[#This Row],[16]]/SUM(OO[16])</f>
        <v>0.10095116335341567</v>
      </c>
      <c r="S196" s="10">
        <f>3/24*OO[[#This Row],[75 (28JUN1985 06:00:00)-Water Temperature (C)]]*OO[[#This Row],[17]]/SUM(OO[17])</f>
        <v>7.5251796655910655E-2</v>
      </c>
      <c r="T196" s="10">
        <f>3/24*OO[[#This Row],[76 (28JUN1985 09:00:00)-Water Temperature (C)]]*OO[[#This Row],[18]]/SUM(OO[18])</f>
        <v>3.2469044806198229E-2</v>
      </c>
      <c r="U196" s="10">
        <f>3/24*OO[[#This Row],[77 (28JUN1985 12:00:00)-Water Temperature (C)]]*OO[[#This Row],[19]]/SUM(OO[19])</f>
        <v>9.1111361308416072E-3</v>
      </c>
      <c r="V196" s="10">
        <f>3/24000000*OO[[#This Row],[78 (28JUN1985 15:00:00)-Water Temperature (C)]]*OO[[#This Row],[20]]</f>
        <v>1.8600634297375E-3</v>
      </c>
      <c r="W196" s="10">
        <f>3/24000000*OO[[#This Row],[79 (28JUN1985 18:00:00)-Water Temperature (C)]]*OO[[#This Row],[21]]</f>
        <v>3.4644500794349994E-4</v>
      </c>
      <c r="X196" s="10">
        <f>3/24000000*OO[[#This Row],[80 (28JUN1985 21:00:00)-Water Temperature (C)]]*OO[[#This Row],[22]]</f>
        <v>1.060826096506375E-4</v>
      </c>
      <c r="Y196" s="10">
        <f>3/24000000*OO[[#This Row],[81 (29JUN1985 00:00:00)-Water Temperature (C)]]*OO[[#This Row],[23]]</f>
        <v>7.5280596248112486E-5</v>
      </c>
      <c r="Z196" s="10">
        <f>3/24000000*OO[[#This Row],[82 (29JUN1985 03:00:00)-Water Temperature (C)]]*OO[[#This Row],[24]]</f>
        <v>7.4645182285349996E-5</v>
      </c>
      <c r="AA196" s="10">
        <f>3/24000000*OO[[#This Row],[83 (29JUN1985 06:00:00)-Water Temperature (C)]]*OO[[#This Row],[25]]</f>
        <v>7.4702908051275005E-5</v>
      </c>
      <c r="AB196" s="10">
        <f>3/24000000*OO[[#This Row],[84 (29JUN1985 09:00:00)-Water Temperature (C)]]*OO[[#This Row],[26]]</f>
        <v>7.2522046587337498E-5</v>
      </c>
      <c r="AC196" s="10">
        <f>3/24000000*OO[[#This Row],[85 (29JUN1985 12:00:00)-Water Temperature (C)]]*OO[[#This Row],[27]]</f>
        <v>6.723641602503749E-5</v>
      </c>
      <c r="AD196" s="10">
        <f>3/24000000*OO[[#This Row],[86 (29JUN1985 15:00:00)-Water Temperature (C)]]*OO[[#This Row],[28]]</f>
        <v>6.0061572109125001E-5</v>
      </c>
      <c r="AE196" s="10">
        <f>3/24000000*OO[[#This Row],[88 (29JUN1985 21:00:00)-Water Temperature (C)]]*OO[[#This Row],[30]]</f>
        <v>4.6193547735637502E-5</v>
      </c>
      <c r="AF196" s="10">
        <f>3/24000000*OO[[#This Row],[88 (29JUN1985 21:00:00)-Water Temperature (C)]]*OO[[#This Row],[30]]</f>
        <v>4.6193547735637502E-5</v>
      </c>
      <c r="AG196" s="10">
        <f>3/24000000*OO[[#This Row],[89 (30JUN1985 00:00:00)-Water Temperature (C)]]*OO[[#This Row],[31]]</f>
        <v>4.0776703145099997E-5</v>
      </c>
      <c r="AH196" s="10">
        <f>3/24000000*OO[[#This Row],[90 (30JUN1985 03:00:00)-Water Temperature (C)]]*OO[[#This Row],[32]]</f>
        <v>3.7167720363549998E-5</v>
      </c>
      <c r="AI196" s="10">
        <f>3/24000000*OO[[#This Row],[91 (30JUN1985 06:00:00)-Water Temperature (C)]]*OO[[#This Row],[33]]</f>
        <v>3.43356395241E-5</v>
      </c>
      <c r="AJ196" s="10">
        <f>3/24000000*OO[[#This Row],[92 (30JUN1985 09:00:00)-Water Temperature (C)]]*OO[[#This Row],[34]]</f>
        <v>3.1741990804012498E-5</v>
      </c>
      <c r="AK196" s="10">
        <f>3/24000000*OO[[#This Row],[93 (30JUN1985 12:00:00)-Water Temperature (C)]]*OO[[#This Row],[35]]</f>
        <v>2.8988250576187499E-5</v>
      </c>
      <c r="AL196" s="10">
        <f>3/24000000*OO[[#This Row],[94 (30JUN1985 15:00:00)-Water Temperature (C)]]*OO[[#This Row],[36]]</f>
        <v>2.5742210393062498E-5</v>
      </c>
      <c r="AM196" s="10">
        <f>3/24000000*OO[[#This Row],[95 (30JUN1985 18:00:00)-Water Temperature (C)]]*OO[[#This Row],[37]]</f>
        <v>2.2392442725754998E-5</v>
      </c>
      <c r="AN196" s="10">
        <f>3/24000000*OO[[#This Row],[96 (30JUN1985 21:00:00)-Water Temperature (C)]]*OO[[#This Row],[38]]</f>
        <v>1.9430548478787499E-5</v>
      </c>
      <c r="AO196" s="10">
        <f>3/24000000*OO[[#This Row],[97 (01JUL1985 00:00:00)-Water Temperature (C)]]*OO[[#This Row],[39]]</f>
        <v>1.6978233553350002E-5</v>
      </c>
      <c r="AP196" s="10">
        <f>3/24000000*OO[[#This Row],[98 (01JUL1985 03:00:00)-Water Temperature (C)]]*OO[[#This Row],[40]]</f>
        <v>1.5231352017699998E-5</v>
      </c>
      <c r="AQ196" s="10">
        <f>3/24000000*OO[[#This Row],[99 (01JUL1985 06:00:00)-Water Temperature (C)]]*OO[[#This Row],[41]]</f>
        <v>1.3774836475566249E-5</v>
      </c>
      <c r="AR196" s="10">
        <f>3/24000000*OO[[#This Row],[100 (01JUL1985 09:00:00)-Water Temperature (C)]]*OO[[#This Row],[42]]</f>
        <v>1.2427394504999999E-5</v>
      </c>
      <c r="AS196" s="10">
        <f>3/24000000*OO[[#This Row],[101 (01JUL1985 12:00:00)-Water Temperature (C)]]*OO[[#This Row],[43]]</f>
        <v>1.10699504925E-5</v>
      </c>
      <c r="AT196" s="10">
        <f>3/24000000*OO[[#This Row],[102 (01JUL1985 15:00:00)-Water Temperature (C)]]*OO[[#This Row],[44]]</f>
        <v>9.6773053125750001E-6</v>
      </c>
      <c r="AU196" s="10">
        <f>3/24000000*OO[[#This Row],[103 (01JUL1985 18:00:00)-Water Temperature (C)]]*OO[[#This Row],[45]]</f>
        <v>8.3564170962999991E-6</v>
      </c>
      <c r="AV196" s="10">
        <f>3/24000000*OO[[#This Row],[104 (01JUL1985 21:00:00)-Water Temperature (C)]]*OO[[#This Row],[46]]</f>
        <v>7.1919151437975003E-6</v>
      </c>
      <c r="AW196" s="10">
        <f>3/24000000*OO[[#This Row],[105 (02JUL1985 00:00:00)-Water Temperature (C)]]*OO[[#This Row],[47]]</f>
        <v>6.2378755579700003E-6</v>
      </c>
      <c r="AX196" s="10">
        <f>3/24000000*OO[[#This Row],[106 (02JUL1985 03:00:00)-Water Temperature (C)]]*OO[[#This Row],[48]]</f>
        <v>5.5545631908499999E-6</v>
      </c>
      <c r="AY196" s="10">
        <f>3/24000000*OO[[#This Row],[107 (02JUL1985 06:00:00)-Water Temperature (C)]]*OO[[#This Row],[49]]</f>
        <v>4.9709906955087493E-6</v>
      </c>
      <c r="AZ196" s="10">
        <f>3/24000000*OO[[#This Row],[108 (02JUL1985 09:00:00)-Water Temperature (C)]]*OO[[#This Row],[50]]</f>
        <v>4.3755297423200001E-6</v>
      </c>
      <c r="BA196" s="10">
        <f>3/24000000*OO[[#This Row],[109 (02JUL1985 12:00:00)-Water Temperature (C)]]*OO[[#This Row],[51]]</f>
        <v>3.6915008593349998E-6</v>
      </c>
      <c r="BB196" s="10">
        <f>3/24000000*OO[[#This Row],[110 (02JUL1985 15:00:00)-Water Temperature (C)]]*OO[[#This Row],[52]]</f>
        <v>2.9504959805684999E-6</v>
      </c>
      <c r="BC196" s="10">
        <f>3/24000000*OO[[#This Row],[111 (02JUL1985 18:00:00)-Water Temperature (C)]]*OO[[#This Row],[53]]</f>
        <v>2.2559572628054998E-6</v>
      </c>
      <c r="BD196" s="10">
        <f>3/24000000*OO[[#This Row],[112 (02JUL1985 21:00:00)-Water Temperature (C)]]*OO[[#This Row],[54]]</f>
        <v>1.7239750417169998E-6</v>
      </c>
      <c r="BE196" s="10">
        <f>3/24000000*OO[[#This Row],[113 (03JUL1985 00:00:00)-Water Temperature (C)]]*OO[[#This Row],[55]]</f>
        <v>1.3620887516535001E-6</v>
      </c>
      <c r="BF196" s="10">
        <f>3/24000000*OO[[#This Row],[114 (03JUL1985 03:00:00)-Water Temperature (C)]]*OO[[#This Row],[56]]</f>
        <v>1.1428091174059999E-6</v>
      </c>
      <c r="BG196" s="10">
        <f>3/24000000*OO[[#This Row],[115 (03JUL1985 06:00:00)-Water Temperature (C)]]*OO[[#This Row],[57]]</f>
        <v>1.0162144086307499E-6</v>
      </c>
      <c r="BH196" s="10">
        <f>3/24000000*OO[[#This Row],[116 (03JUL1985 09:00:00)-Water Temperature (C)]]*OO[[#This Row],[58]]</f>
        <v>9.3369415176900005E-7</v>
      </c>
      <c r="BI196" s="10">
        <f>3/24000000*OO[[#This Row],[117 (03JUL1985 12:00:00)-Water Temperature (C)]]*OO[[#This Row],[59]]</f>
        <v>8.6950034184500003E-7</v>
      </c>
      <c r="BJ196" s="10">
        <f>3/24000000*OO[[#This Row],[118 (03JUL1985 15:00:00)-Water Temperature (C)]]*OO[[#This Row],[60]]</f>
        <v>7.9955200697137496E-7</v>
      </c>
      <c r="BK196" s="10">
        <f>3/24000000*OO[[#This Row],[119 (03JUL1985 18:00:00)-Water Temperature (C)]]*OO[[#This Row],[61]]</f>
        <v>7.2285498155000005E-7</v>
      </c>
      <c r="BL196" s="10">
        <f>3/24000000*OO[[#This Row],[120 (03JUL1985 21:00:00)-Water Temperature (C)]]*OO[[#This Row],[62]]</f>
        <v>6.5377608207787488E-7</v>
      </c>
      <c r="BM196" s="10">
        <f>3/24000000*OO[[#This Row],[121 (04JUL1985 00:00:00)-Water Temperature (C)]]*OO[[#This Row],[63]]</f>
        <v>6.0124485552687497E-7</v>
      </c>
      <c r="BN196" s="10">
        <f>3/24000000*OO[[#This Row],[122 (04JUL1985 03:00:00)-Water Temperature (C)]]*OO[[#This Row],[64]]</f>
        <v>5.8035816931724991E-7</v>
      </c>
      <c r="BO196" s="10">
        <f>3/24000000*OO[[#This Row],[123 (04JUL1985 06:00:00)-Water Temperature (C)]]*OO[[#This Row],[65]]</f>
        <v>5.7672146830500002E-7</v>
      </c>
      <c r="BP196" s="10">
        <f>3/24000000*OO[[#This Row],[124 (04JUL1985 09:00:00)-Water Temperature (C)]]*OO[[#This Row],[66]]</f>
        <v>5.7973821917375004E-7</v>
      </c>
      <c r="BQ196" s="10">
        <f>3/24000000*OO[[#This Row],[125 (04JUL1985 12:00:00)-Water Temperature (C)]]*OO[[#This Row],[67]]</f>
        <v>5.7513210380712498E-7</v>
      </c>
      <c r="BR196" s="10">
        <f>3/24000000*OO[[#This Row],[126 (04JUL1985 15:00:00)-Water Temperature (C)]]*OO[[#This Row],[68]]</f>
        <v>5.5866251600575E-7</v>
      </c>
      <c r="BS196" s="10">
        <f>3/24000000*OO[[#This Row],[127 (04JUL1985 18:00:00)-Water Temperature (C)]]*OO[[#This Row],[69]]</f>
        <v>5.2784253369049996E-7</v>
      </c>
      <c r="BT196" s="10">
        <f>3/24000000*OO[[#This Row],[128 (04JUL1985 21:00:00)-Water Temperature (C)]]*OO[[#This Row],[70]]</f>
        <v>4.9211006187174999E-7</v>
      </c>
      <c r="BU196" s="10">
        <f>3/24000000*OO[[#This Row],[129 (05JUL1985 00:00:00)-Water Temperature (C)]]*OO[[#This Row],[71]]</f>
        <v>4.5850836641499998E-7</v>
      </c>
      <c r="BV196" s="10">
        <f>3/24000000*OO[[#This Row],[130 (05JUL1985 03:00:00)-Water Temperature (C)]]*OO[[#This Row],[72]]</f>
        <v>4.3957767259999997E-7</v>
      </c>
      <c r="BW196" s="10">
        <f>3/24000000*OO[[#This Row],[131 (05JUL1985 06:00:00)-Water Temperature (C)]]*OO[[#This Row],[73]]</f>
        <v>4.2809344120012504E-7</v>
      </c>
      <c r="BX196" s="10">
        <f>3/24000000*OO[[#This Row],[132 (05JUL1985 09:00:00)-Water Temperature (C)]]*OO[[#This Row],[74]]</f>
        <v>4.2056854770937499E-7</v>
      </c>
      <c r="BY196" s="10">
        <f>3/24000000*OO[[#This Row],[133 (05JUL1985 12:00:00)-Water Temperature (C)]]*OO[[#This Row],[75]]</f>
        <v>4.1153047815000003E-7</v>
      </c>
      <c r="BZ196" s="10">
        <f>3/24000000*OO[[#This Row],[134 (05JUL1985 15:00:00)-Water Temperature (C)]]*OO[[#This Row],[76]]</f>
        <v>3.9283648045949997E-7</v>
      </c>
      <c r="CA196" s="10">
        <f>3/24000000*OO[[#This Row],[135 (05JUL1985 18:00:00)-Water Temperature (C)]]*OO[[#This Row],[77]]</f>
        <v>3.6696470028349997E-7</v>
      </c>
      <c r="CB196" s="10">
        <f>3/24000000*OO[[#This Row],[136 (05JUL1985 21:00:00)-Water Temperature (C)]]*OO[[#This Row],[78]]</f>
        <v>3.4068651124337502E-7</v>
      </c>
      <c r="CC196" s="10">
        <f>3/24000000*OO[[#This Row],[137 (06JUL1985 00:00:00)-Water Temperature (C)]]*OO[[#This Row],[79]]</f>
        <v>3.1859542269E-7</v>
      </c>
      <c r="CD196" s="10">
        <f>3/24000000*OO[[#This Row],[138 (06JUL1985 03:00:00)-Water Temperature (C)]]*OO[[#This Row],[80]]</f>
        <v>3.0680741756249995E-7</v>
      </c>
      <c r="CE196" s="10">
        <f>3/24000000*OO[[#This Row],[139 (06JUL1985 06:00:00)-Water Temperature (C)]]*OO[[#This Row],[81]]</f>
        <v>2.99859462322625E-7</v>
      </c>
      <c r="CF196" s="10">
        <f>3/24000000*OO[[#This Row],[140 (06JUL1985 09:00:00)-Water Temperature (C)]]*OO[[#This Row],[82]]</f>
        <v>2.9505776714200004E-7</v>
      </c>
      <c r="CG196" s="10">
        <f>3/24000000*OO[[#This Row],[141 (06JUL1985 12:00:00)-Water Temperature (C)]]*OO[[#This Row],[83]]</f>
        <v>2.878597175707125E-7</v>
      </c>
      <c r="CH196" s="10">
        <f>3/24000000*OO[[#This Row],[142 (06JUL1985 15:00:00)-Water Temperature (C)]]*OO[[#This Row],[84]]</f>
        <v>2.7442639081991247E-7</v>
      </c>
      <c r="CI196" s="10">
        <f>3/24000000*OO[[#This Row],[143 (06JUL1985 18:00:00)-Water Temperature (C)]]*OO[[#This Row],[85]]</f>
        <v>2.552399707732875E-7</v>
      </c>
      <c r="CJ196" s="10">
        <f>3/24000000*OO[[#This Row],[144 (06JUL1985 21:00:00)-Water Temperature (C)]]*OO[[#This Row],[86]]</f>
        <v>2.3530890490470001E-7</v>
      </c>
      <c r="CK196" s="10">
        <f>3/24000000*OO[[#This Row],[145 (07JUL1985 00:00:00)-Water Temperature (C)]]*OO[[#This Row],[87]]</f>
        <v>2.1778365144434998E-7</v>
      </c>
      <c r="CL196" s="10">
        <f>3/24000000*OO[[#This Row],[146 (07JUL1985 03:00:00)-Water Temperature (C)]]*OO[[#This Row],[88]]</f>
        <v>2.0850294876775E-7</v>
      </c>
      <c r="CM196" s="10">
        <f>3/24000000*OO[[#This Row],[147 (07JUL1985 06:00:00)-Water Temperature (C)]]*OO[[#This Row],[89]]</f>
        <v>2.0162154477139996E-7</v>
      </c>
      <c r="CN196" s="10">
        <f>3/24000000*OO[[#This Row],[148 (07JUL1985 09:00:00)-Water Temperature (C)]]*OO[[#This Row],[90]]</f>
        <v>1.9541597229481248E-7</v>
      </c>
      <c r="CO196" s="10">
        <f>3/24000000*OO[[#This Row],[149 (07JUL1985 12:00:00)-Water Temperature (C)]]*OO[[#This Row],[91]]</f>
        <v>1.8874586572462499E-7</v>
      </c>
      <c r="CP196" s="10">
        <f>3/24000000*OO[[#This Row],[150 (07JUL1985 15:00:00)-Water Temperature (C)]]*OO[[#This Row],[92]]</f>
        <v>1.8064623951775001E-7</v>
      </c>
      <c r="CQ196" s="10">
        <f>3/24000000*OO[[#This Row],[151 (07JUL1985 18:00:00)-Water Temperature (C)]]*OO[[#This Row],[93]]</f>
        <v>1.6988786470136247E-7</v>
      </c>
      <c r="CR196" s="10">
        <f>3/24000000*OO[[#This Row],[152 (07JUL1985 21:00:00)-Water Temperature (C)]]*OO[[#This Row],[94]]</f>
        <v>1.5854876075115001E-7</v>
      </c>
      <c r="CS196" s="10">
        <f>3/24000000*OO[[#This Row],[153 (08JUL1985 00:00:00)-Water Temperature (C)]]*OO[[#This Row],[95]]</f>
        <v>1.4869201427999999E-7</v>
      </c>
      <c r="CT196" s="10">
        <f>3/24000000*OO[[#This Row],[154 (08JUL1985 03:00:00)-Water Temperature (C)]]*OO[[#This Row],[96]]</f>
        <v>1.44910111541625E-7</v>
      </c>
      <c r="CU196" s="10">
        <f>3/24000000*OO[[#This Row],[155 (08JUL1985 06:00:00)-Water Temperature (C)]]*OO[[#This Row],[97]]</f>
        <v>1.443279473625375E-7</v>
      </c>
      <c r="CV196" s="10">
        <f>3/24000000*OO[[#This Row],[156 (08JUL1985 09:00:00)-Water Temperature (C)]]*OO[[#This Row],[98]]</f>
        <v>1.4394412017728748E-7</v>
      </c>
      <c r="CW196" s="10">
        <f>3/24000000*OO[[#This Row],[157 (08JUL1985 12:00:00)-Water Temperature (C)]]*OO[[#This Row],[99]]</f>
        <v>1.4262015238240002E-7</v>
      </c>
    </row>
    <row r="197" spans="1:101" x14ac:dyDescent="0.35">
      <c r="A197" t="s">
        <v>203</v>
      </c>
      <c r="B197">
        <v>917.53639999999996</v>
      </c>
      <c r="C197" s="10">
        <f>3/24*OO[[#This Row],[59 (26JUN1985 06:00:00)-Water Temperature (C)]]*OO[[#This Row],[1]]/SUM(OO[1])</f>
        <v>0</v>
      </c>
      <c r="D197" s="10">
        <f>3/24*OO[[#This Row],[60 (26JUN1985 09:00:00)-Water Temperature (C)]]*OO[[#This Row],[2]]/SUM(OO[2])</f>
        <v>0</v>
      </c>
      <c r="E197" s="10">
        <f>3/24*OO[[#This Row],[61 (26JUN1985 12:00:00)-Water Temperature (C)]]*OO[[#This Row],[3]]/SUM(OO[3])</f>
        <v>0</v>
      </c>
      <c r="F197" s="10">
        <f>3/24*OO[[#This Row],[62 (26JUN1985 15:00:00)-Water Temperature (C)]]*OO[[#This Row],[4]]/SUM(OO[4])</f>
        <v>0</v>
      </c>
      <c r="G197" s="10">
        <f>3/24*OO[[#This Row],[63 (26JUN1985 18:00:00)-Water Temperature (C)]]*OO[[#This Row],[5]]/SUM(OO[5])</f>
        <v>0</v>
      </c>
      <c r="H197" s="10">
        <f>3/24*OO[[#This Row],[64 (26JUN1985 21:00:00)-Water Temperature (C)]]*OO[[#This Row],[6]]/SUM(OO[6])</f>
        <v>0</v>
      </c>
      <c r="I197" s="10">
        <f>3/24*OO[[#This Row],[65 (27JUN1985 00:00:00)-Water Temperature (C)]]*OO[[#This Row],[7]]/SUM(OO[7])</f>
        <v>0</v>
      </c>
      <c r="J197" s="10">
        <f>3/24*OO[[#This Row],[66 (27JUN1985 03:00:00)-Water Temperature (C)]]*OO[[#This Row],[8]]/SUM(OO[8])</f>
        <v>1.5240763394565081E-34</v>
      </c>
      <c r="K197" s="10">
        <f>3/24*OO[[#This Row],[67 (27JUN1985 06:00:00)-Water Temperature (C)]]*OO[[#This Row],[9]]/SUM(OO[9])</f>
        <v>8.6009420976001971E-23</v>
      </c>
      <c r="L197" s="10">
        <f>3/24*OO[[#This Row],[68 (27JUN1985 09:00:00)-Water Temperature (C)]]*OO[[#This Row],[10]]/SUM(OO[10])</f>
        <v>4.2988774433989158E-12</v>
      </c>
      <c r="M197" s="10">
        <f>3/24*OO[[#This Row],[69 (27JUN1985 12:00:00)-Water Temperature (C)]]*OO[[#This Row],[11]]/SUM(OO[11])</f>
        <v>9.5940084359304889E-8</v>
      </c>
      <c r="N197" s="10">
        <f>3/24*OO[[#This Row],[70 (27JUN1985 15:00:00)-Water Temperature (C)]]*OO[[#This Row],[12]]/SUM(OO[12])</f>
        <v>3.2888854883206401E-5</v>
      </c>
      <c r="O197" s="10">
        <f>3/24*OO[[#This Row],[71 (27JUN1985 18:00:00)-Water Temperature (C)]]*OO[[#This Row],[13]]/SUM(OO[13])</f>
        <v>1.4450144825372774E-3</v>
      </c>
      <c r="P197" s="10">
        <f>3/24*OO[[#This Row],[72 (27JUN1985 21:00:00)-Water Temperature (C)]]*OO[[#This Row],[14]]/SUM(OO[14])</f>
        <v>1.5236391350990352E-2</v>
      </c>
      <c r="Q197" s="10">
        <f>3/24*OO[[#This Row],[73 (28JUN1985 00:00:00)-Water Temperature (C)]]*OO[[#This Row],[15]]/SUM(OO[15])</f>
        <v>5.4847668148052697E-2</v>
      </c>
      <c r="R197" s="10">
        <f>3/24*OO[[#This Row],[74 (28JUN1985 03:00:00)-Water Temperature (C)]]*OO[[#This Row],[16]]/SUM(OO[16])</f>
        <v>8.5952702141005727E-2</v>
      </c>
      <c r="S197" s="10">
        <f>3/24*OO[[#This Row],[75 (28JUN1985 06:00:00)-Water Temperature (C)]]*OO[[#This Row],[17]]/SUM(OO[17])</f>
        <v>6.789327953793553E-2</v>
      </c>
      <c r="T197" s="10">
        <f>3/24*OO[[#This Row],[76 (28JUN1985 09:00:00)-Water Temperature (C)]]*OO[[#This Row],[18]]/SUM(OO[18])</f>
        <v>3.0797205348066854E-2</v>
      </c>
      <c r="U197" s="10">
        <f>3/24*OO[[#This Row],[77 (28JUN1985 12:00:00)-Water Temperature (C)]]*OO[[#This Row],[19]]/SUM(OO[19])</f>
        <v>8.9991016590458637E-3</v>
      </c>
      <c r="V197" s="10">
        <f>3/24000000*OO[[#This Row],[78 (28JUN1985 15:00:00)-Water Temperature (C)]]*OO[[#This Row],[20]]</f>
        <v>1.8900170755687497E-3</v>
      </c>
      <c r="W197" s="10">
        <f>3/24000000*OO[[#This Row],[79 (28JUN1985 18:00:00)-Water Temperature (C)]]*OO[[#This Row],[21]]</f>
        <v>3.4999629381225002E-4</v>
      </c>
      <c r="X197" s="10">
        <f>3/24000000*OO[[#This Row],[80 (28JUN1985 21:00:00)-Water Temperature (C)]]*OO[[#This Row],[22]]</f>
        <v>9.8905479149474996E-5</v>
      </c>
      <c r="Y197" s="10">
        <f>3/24000000*OO[[#This Row],[81 (29JUN1985 00:00:00)-Water Temperature (C)]]*OO[[#This Row],[23]]</f>
        <v>6.5772437397487499E-5</v>
      </c>
      <c r="Z197" s="10">
        <f>3/24000000*OO[[#This Row],[82 (29JUN1985 03:00:00)-Water Temperature (C)]]*OO[[#This Row],[24]]</f>
        <v>6.4526261271524989E-5</v>
      </c>
      <c r="AA197" s="10">
        <f>3/24000000*OO[[#This Row],[83 (29JUN1985 06:00:00)-Water Temperature (C)]]*OO[[#This Row],[25]]</f>
        <v>6.4842953954699997E-5</v>
      </c>
      <c r="AB197" s="10">
        <f>3/24000000*OO[[#This Row],[84 (29JUN1985 09:00:00)-Water Temperature (C)]]*OO[[#This Row],[26]]</f>
        <v>6.3425469736400002E-5</v>
      </c>
      <c r="AC197" s="10">
        <f>3/24000000*OO[[#This Row],[85 (29JUN1985 12:00:00)-Water Temperature (C)]]*OO[[#This Row],[27]]</f>
        <v>5.9133871935000003E-5</v>
      </c>
      <c r="AD197" s="10">
        <f>3/24000000*OO[[#This Row],[86 (29JUN1985 15:00:00)-Water Temperature (C)]]*OO[[#This Row],[28]]</f>
        <v>5.3041068134675001E-5</v>
      </c>
      <c r="AE197" s="10">
        <f>3/24000000*OO[[#This Row],[88 (29JUN1985 21:00:00)-Water Temperature (C)]]*OO[[#This Row],[30]]</f>
        <v>4.10782037035E-5</v>
      </c>
      <c r="AF197" s="10">
        <f>3/24000000*OO[[#This Row],[88 (29JUN1985 21:00:00)-Water Temperature (C)]]*OO[[#This Row],[30]]</f>
        <v>4.10782037035E-5</v>
      </c>
      <c r="AG197" s="10">
        <f>3/24000000*OO[[#This Row],[89 (30JUN1985 00:00:00)-Water Temperature (C)]]*OO[[#This Row],[31]]</f>
        <v>3.6369240496875002E-5</v>
      </c>
      <c r="AH197" s="10">
        <f>3/24000000*OO[[#This Row],[90 (30JUN1985 03:00:00)-Water Temperature (C)]]*OO[[#This Row],[32]]</f>
        <v>3.3236161137000002E-5</v>
      </c>
      <c r="AI197" s="10">
        <f>3/24000000*OO[[#This Row],[91 (30JUN1985 06:00:00)-Water Temperature (C)]]*OO[[#This Row],[33]]</f>
        <v>3.0781985796237496E-5</v>
      </c>
      <c r="AJ197" s="10">
        <f>3/24000000*OO[[#This Row],[92 (30JUN1985 09:00:00)-Water Temperature (C)]]*OO[[#This Row],[34]]</f>
        <v>2.8553494318404995E-5</v>
      </c>
      <c r="AK197" s="10">
        <f>3/24000000*OO[[#This Row],[93 (30JUN1985 12:00:00)-Water Temperature (C)]]*OO[[#This Row],[35]]</f>
        <v>2.6177310479493749E-5</v>
      </c>
      <c r="AL197" s="10">
        <f>3/24000000*OO[[#This Row],[94 (30JUN1985 15:00:00)-Water Temperature (C)]]*OO[[#This Row],[36]]</f>
        <v>2.333229264590625E-5</v>
      </c>
      <c r="AM197" s="10">
        <f>3/24000000*OO[[#This Row],[95 (30JUN1985 18:00:00)-Water Temperature (C)]]*OO[[#This Row],[37]]</f>
        <v>2.0366471421765002E-5</v>
      </c>
      <c r="AN197" s="10">
        <f>3/24000000*OO[[#This Row],[96 (30JUN1985 21:00:00)-Water Temperature (C)]]*OO[[#This Row],[38]]</f>
        <v>1.7732810511157497E-5</v>
      </c>
      <c r="AO197" s="10">
        <f>3/24000000*OO[[#This Row],[97 (01JUL1985 00:00:00)-Water Temperature (C)]]*OO[[#This Row],[39]]</f>
        <v>1.5535414506749999E-5</v>
      </c>
      <c r="AP197" s="10">
        <f>3/24000000*OO[[#This Row],[98 (01JUL1985 03:00:00)-Water Temperature (C)]]*OO[[#This Row],[40]]</f>
        <v>1.3968827751806249E-5</v>
      </c>
      <c r="AQ197" s="10">
        <f>3/24000000*OO[[#This Row],[99 (01JUL1985 06:00:00)-Water Temperature (C)]]*OO[[#This Row],[41]]</f>
        <v>1.2658690000657501E-5</v>
      </c>
      <c r="AR197" s="10">
        <f>3/24000000*OO[[#This Row],[100 (01JUL1985 09:00:00)-Water Temperature (C)]]*OO[[#This Row],[42]]</f>
        <v>1.1455005765924999E-5</v>
      </c>
      <c r="AS197" s="10">
        <f>3/24000000*OO[[#This Row],[101 (01JUL1985 12:00:00)-Water Temperature (C)]]*OO[[#This Row],[43]]</f>
        <v>1.02393687695775E-5</v>
      </c>
      <c r="AT197" s="10">
        <f>3/24000000*OO[[#This Row],[102 (01JUL1985 15:00:00)-Water Temperature (C)]]*OO[[#This Row],[44]]</f>
        <v>8.9860163832999986E-6</v>
      </c>
      <c r="AU197" s="10">
        <f>3/24000000*OO[[#This Row],[103 (01JUL1985 18:00:00)-Water Temperature (C)]]*OO[[#This Row],[45]]</f>
        <v>7.77975382704375E-6</v>
      </c>
      <c r="AV197" s="10">
        <f>3/24000000*OO[[#This Row],[104 (01JUL1985 21:00:00)-Water Temperature (C)]]*OO[[#This Row],[46]]</f>
        <v>6.7067571846275002E-6</v>
      </c>
      <c r="AW197" s="10">
        <f>3/24000000*OO[[#This Row],[105 (02JUL1985 00:00:00)-Water Temperature (C)]]*OO[[#This Row],[47]]</f>
        <v>5.8213322662974987E-6</v>
      </c>
      <c r="AX197" s="10">
        <f>3/24000000*OO[[#This Row],[106 (02JUL1985 03:00:00)-Water Temperature (C)]]*OO[[#This Row],[48]]</f>
        <v>5.1868171406100001E-6</v>
      </c>
      <c r="AY197" s="10">
        <f>3/24000000*OO[[#This Row],[107 (02JUL1985 06:00:00)-Water Temperature (C)]]*OO[[#This Row],[49]]</f>
        <v>4.6480621312349995E-6</v>
      </c>
      <c r="AZ197" s="10">
        <f>3/24000000*OO[[#This Row],[108 (02JUL1985 09:00:00)-Water Temperature (C)]]*OO[[#This Row],[50]]</f>
        <v>4.1050791039349999E-6</v>
      </c>
      <c r="BA197" s="10">
        <f>3/24000000*OO[[#This Row],[109 (02JUL1985 12:00:00)-Water Temperature (C)]]*OO[[#This Row],[51]]</f>
        <v>3.4784144073449994E-6</v>
      </c>
      <c r="BB197" s="10">
        <f>3/24000000*OO[[#This Row],[110 (02JUL1985 15:00:00)-Water Temperature (C)]]*OO[[#This Row],[52]]</f>
        <v>2.7913183954032497E-6</v>
      </c>
      <c r="BC197" s="10">
        <f>3/24000000*OO[[#This Row],[111 (02JUL1985 18:00:00)-Water Temperature (C)]]*OO[[#This Row],[53]]</f>
        <v>2.1379657307969997E-6</v>
      </c>
      <c r="BD197" s="10">
        <f>3/24000000*OO[[#This Row],[112 (02JUL1985 21:00:00)-Water Temperature (C)]]*OO[[#This Row],[54]]</f>
        <v>1.6317409033262498E-6</v>
      </c>
      <c r="BE197" s="10">
        <f>3/24000000*OO[[#This Row],[113 (03JUL1985 00:00:00)-Water Temperature (C)]]*OO[[#This Row],[55]]</f>
        <v>1.2837648011249998E-6</v>
      </c>
      <c r="BF197" s="10">
        <f>3/24000000*OO[[#This Row],[114 (03JUL1985 03:00:00)-Water Temperature (C)]]*OO[[#This Row],[56]]</f>
        <v>1.07176230628125E-6</v>
      </c>
      <c r="BG197" s="10">
        <f>3/24000000*OO[[#This Row],[115 (03JUL1985 06:00:00)-Water Temperature (C)]]*OO[[#This Row],[57]]</f>
        <v>9.4852732231399999E-7</v>
      </c>
      <c r="BH197" s="10">
        <f>3/24000000*OO[[#This Row],[116 (03JUL1985 09:00:00)-Water Temperature (C)]]*OO[[#This Row],[58]]</f>
        <v>8.6876207901475005E-7</v>
      </c>
      <c r="BI197" s="10">
        <f>3/24000000*OO[[#This Row],[117 (03JUL1985 12:00:00)-Water Temperature (C)]]*OO[[#This Row],[59]]</f>
        <v>8.0816274534774992E-7</v>
      </c>
      <c r="BJ197" s="10">
        <f>3/24000000*OO[[#This Row],[118 (03JUL1985 15:00:00)-Water Temperature (C)]]*OO[[#This Row],[60]]</f>
        <v>7.4312234051412493E-7</v>
      </c>
      <c r="BK197" s="10">
        <f>3/24000000*OO[[#This Row],[119 (03JUL1985 18:00:00)-Water Temperature (C)]]*OO[[#This Row],[61]]</f>
        <v>6.7199351791775E-7</v>
      </c>
      <c r="BL197" s="10">
        <f>3/24000000*OO[[#This Row],[120 (03JUL1985 21:00:00)-Water Temperature (C)]]*OO[[#This Row],[62]]</f>
        <v>6.0759420583899996E-7</v>
      </c>
      <c r="BM197" s="10">
        <f>3/24000000*OO[[#This Row],[121 (04JUL1985 00:00:00)-Water Temperature (C)]]*OO[[#This Row],[63]]</f>
        <v>5.5829228356199998E-7</v>
      </c>
      <c r="BN197" s="10">
        <f>3/24000000*OO[[#This Row],[122 (04JUL1985 03:00:00)-Water Temperature (C)]]*OO[[#This Row],[64]]</f>
        <v>5.3784470436624997E-7</v>
      </c>
      <c r="BO197" s="10">
        <f>3/24000000*OO[[#This Row],[123 (04JUL1985 06:00:00)-Water Temperature (C)]]*OO[[#This Row],[65]]</f>
        <v>5.3324059308462506E-7</v>
      </c>
      <c r="BP197" s="10">
        <f>3/24000000*OO[[#This Row],[124 (04JUL1985 09:00:00)-Water Temperature (C)]]*OO[[#This Row],[66]]</f>
        <v>5.3529594700249991E-7</v>
      </c>
      <c r="BQ197" s="10">
        <f>3/24000000*OO[[#This Row],[125 (04JUL1985 12:00:00)-Water Temperature (C)]]*OO[[#This Row],[67]]</f>
        <v>5.3091900097725004E-7</v>
      </c>
      <c r="BR197" s="10">
        <f>3/24000000*OO[[#This Row],[126 (04JUL1985 15:00:00)-Water Temperature (C)]]*OO[[#This Row],[68]]</f>
        <v>5.1637633015624999E-7</v>
      </c>
      <c r="BS197" s="10">
        <f>3/24000000*OO[[#This Row],[127 (04JUL1985 18:00:00)-Water Temperature (C)]]*OO[[#This Row],[69]]</f>
        <v>4.8875165427374998E-7</v>
      </c>
      <c r="BT197" s="10">
        <f>3/24000000*OO[[#This Row],[128 (04JUL1985 21:00:00)-Water Temperature (C)]]*OO[[#This Row],[70]]</f>
        <v>4.5628939342E-7</v>
      </c>
      <c r="BU197" s="10">
        <f>3/24000000*OO[[#This Row],[129 (05JUL1985 00:00:00)-Water Temperature (C)]]*OO[[#This Row],[71]]</f>
        <v>4.2532050475949996E-7</v>
      </c>
      <c r="BV197" s="10">
        <f>3/24000000*OO[[#This Row],[130 (05JUL1985 03:00:00)-Water Temperature (C)]]*OO[[#This Row],[72]]</f>
        <v>4.0753325460062492E-7</v>
      </c>
      <c r="BW197" s="10">
        <f>3/24000000*OO[[#This Row],[131 (05JUL1985 06:00:00)-Water Temperature (C)]]*OO[[#This Row],[73]]</f>
        <v>3.9627944992199998E-7</v>
      </c>
      <c r="BX197" s="10">
        <f>3/24000000*OO[[#This Row],[132 (05JUL1985 09:00:00)-Water Temperature (C)]]*OO[[#This Row],[74]]</f>
        <v>3.8910647454262497E-7</v>
      </c>
      <c r="BY197" s="10">
        <f>3/24000000*OO[[#This Row],[133 (05JUL1985 12:00:00)-Water Temperature (C)]]*OO[[#This Row],[75]]</f>
        <v>3.8078161445212504E-7</v>
      </c>
      <c r="BZ197" s="10">
        <f>3/24000000*OO[[#This Row],[134 (05JUL1985 15:00:00)-Water Temperature (C)]]*OO[[#This Row],[76]]</f>
        <v>3.6384320972212497E-7</v>
      </c>
      <c r="CA197" s="10">
        <f>3/24000000*OO[[#This Row],[135 (05JUL1985 18:00:00)-Water Temperature (C)]]*OO[[#This Row],[77]]</f>
        <v>3.4024716648600001E-7</v>
      </c>
      <c r="CB197" s="10">
        <f>3/24000000*OO[[#This Row],[136 (05JUL1985 21:00:00)-Water Temperature (C)]]*OO[[#This Row],[78]]</f>
        <v>3.1600001054778749E-7</v>
      </c>
      <c r="CC197" s="10">
        <f>3/24000000*OO[[#This Row],[137 (06JUL1985 00:00:00)-Water Temperature (C)]]*OO[[#This Row],[79]]</f>
        <v>2.95431739232525E-7</v>
      </c>
      <c r="CD197" s="10">
        <f>3/24000000*OO[[#This Row],[138 (06JUL1985 03:00:00)-Water Temperature (C)]]*OO[[#This Row],[80]]</f>
        <v>2.8431717798162497E-7</v>
      </c>
      <c r="CE197" s="10">
        <f>3/24000000*OO[[#This Row],[139 (06JUL1985 06:00:00)-Water Temperature (C)]]*OO[[#This Row],[81]]</f>
        <v>2.7765133398929999E-7</v>
      </c>
      <c r="CF197" s="10">
        <f>3/24000000*OO[[#This Row],[140 (06JUL1985 09:00:00)-Water Temperature (C)]]*OO[[#This Row],[82]]</f>
        <v>2.7306964273799998E-7</v>
      </c>
      <c r="CG197" s="10">
        <f>3/24000000*OO[[#This Row],[141 (06JUL1985 12:00:00)-Water Temperature (C)]]*OO[[#This Row],[83]]</f>
        <v>2.6645003037511247E-7</v>
      </c>
      <c r="CH197" s="10">
        <f>3/24000000*OO[[#This Row],[142 (06JUL1985 15:00:00)-Water Temperature (C)]]*OO[[#This Row],[84]]</f>
        <v>2.5425456950250001E-7</v>
      </c>
      <c r="CI197" s="10">
        <f>3/24000000*OO[[#This Row],[143 (06JUL1985 18:00:00)-Water Temperature (C)]]*OO[[#This Row],[85]]</f>
        <v>2.3672093930224998E-7</v>
      </c>
      <c r="CJ197" s="10">
        <f>3/24000000*OO[[#This Row],[144 (06JUL1985 21:00:00)-Water Temperature (C)]]*OO[[#This Row],[86]]</f>
        <v>2.1836988617093749E-7</v>
      </c>
      <c r="CK197" s="10">
        <f>3/24000000*OO[[#This Row],[145 (07JUL1985 00:00:00)-Water Temperature (C)]]*OO[[#This Row],[87]]</f>
        <v>2.0206585048289998E-7</v>
      </c>
      <c r="CL197" s="10">
        <f>3/24000000*OO[[#This Row],[146 (07JUL1985 03:00:00)-Water Temperature (C)]]*OO[[#This Row],[88]]</f>
        <v>1.9326160459181249E-7</v>
      </c>
      <c r="CM197" s="10">
        <f>3/24000000*OO[[#This Row],[147 (07JUL1985 06:00:00)-Water Temperature (C)]]*OO[[#This Row],[89]]</f>
        <v>1.8655357393122498E-7</v>
      </c>
      <c r="CN197" s="10">
        <f>3/24000000*OO[[#This Row],[148 (07JUL1985 09:00:00)-Water Temperature (C)]]*OO[[#This Row],[90]]</f>
        <v>1.80683116999E-7</v>
      </c>
      <c r="CO197" s="10">
        <f>3/24000000*OO[[#This Row],[149 (07JUL1985 12:00:00)-Water Temperature (C)]]*OO[[#This Row],[91]]</f>
        <v>1.7451919744793749E-7</v>
      </c>
      <c r="CP197" s="10">
        <f>3/24000000*OO[[#This Row],[150 (07JUL1985 15:00:00)-Water Temperature (C)]]*OO[[#This Row],[92]]</f>
        <v>1.672481550967625E-7</v>
      </c>
      <c r="CQ197" s="10">
        <f>3/24000000*OO[[#This Row],[151 (07JUL1985 18:00:00)-Water Temperature (C)]]*OO[[#This Row],[93]]</f>
        <v>1.5745491480875E-7</v>
      </c>
      <c r="CR197" s="10">
        <f>3/24000000*OO[[#This Row],[152 (07JUL1985 21:00:00)-Water Temperature (C)]]*OO[[#This Row],[94]]</f>
        <v>1.4702904415469999E-7</v>
      </c>
      <c r="CS197" s="10">
        <f>3/24000000*OO[[#This Row],[153 (08JUL1985 00:00:00)-Water Temperature (C)]]*OO[[#This Row],[95]]</f>
        <v>1.3782542557556247E-7</v>
      </c>
      <c r="CT197" s="10">
        <f>3/24000000*OO[[#This Row],[154 (08JUL1985 03:00:00)-Water Temperature (C)]]*OO[[#This Row],[96]]</f>
        <v>1.341945325295625E-7</v>
      </c>
      <c r="CU197" s="10">
        <f>3/24000000*OO[[#This Row],[155 (08JUL1985 06:00:00)-Water Temperature (C)]]*OO[[#This Row],[97]]</f>
        <v>1.3348837187032498E-7</v>
      </c>
      <c r="CV197" s="10">
        <f>3/24000000*OO[[#This Row],[156 (08JUL1985 09:00:00)-Water Temperature (C)]]*OO[[#This Row],[98]]</f>
        <v>1.3302510707405001E-7</v>
      </c>
      <c r="CW197" s="10">
        <f>3/24000000*OO[[#This Row],[157 (08JUL1985 12:00:00)-Water Temperature (C)]]*OO[[#This Row],[99]]</f>
        <v>1.3181348995766248E-7</v>
      </c>
    </row>
    <row r="198" spans="1:101" x14ac:dyDescent="0.35">
      <c r="A198" t="s">
        <v>204</v>
      </c>
      <c r="B198">
        <v>874.73030000000006</v>
      </c>
      <c r="C198" s="10">
        <f>3/24*OO[[#This Row],[59 (26JUN1985 06:00:00)-Water Temperature (C)]]*OO[[#This Row],[1]]/SUM(OO[1])</f>
        <v>0</v>
      </c>
      <c r="D198" s="10">
        <f>3/24*OO[[#This Row],[60 (26JUN1985 09:00:00)-Water Temperature (C)]]*OO[[#This Row],[2]]/SUM(OO[2])</f>
        <v>0</v>
      </c>
      <c r="E198" s="10">
        <f>3/24*OO[[#This Row],[61 (26JUN1985 12:00:00)-Water Temperature (C)]]*OO[[#This Row],[3]]/SUM(OO[3])</f>
        <v>0</v>
      </c>
      <c r="F198" s="10">
        <f>3/24*OO[[#This Row],[62 (26JUN1985 15:00:00)-Water Temperature (C)]]*OO[[#This Row],[4]]/SUM(OO[4])</f>
        <v>0</v>
      </c>
      <c r="G198" s="10">
        <f>3/24*OO[[#This Row],[63 (26JUN1985 18:00:00)-Water Temperature (C)]]*OO[[#This Row],[5]]/SUM(OO[5])</f>
        <v>0</v>
      </c>
      <c r="H198" s="10">
        <f>3/24*OO[[#This Row],[64 (26JUN1985 21:00:00)-Water Temperature (C)]]*OO[[#This Row],[6]]/SUM(OO[6])</f>
        <v>0</v>
      </c>
      <c r="I198" s="10">
        <f>3/24*OO[[#This Row],[65 (27JUN1985 00:00:00)-Water Temperature (C)]]*OO[[#This Row],[7]]/SUM(OO[7])</f>
        <v>0</v>
      </c>
      <c r="J198" s="10">
        <f>3/24*OO[[#This Row],[66 (27JUN1985 03:00:00)-Water Temperature (C)]]*OO[[#This Row],[8]]/SUM(OO[8])</f>
        <v>2.3092151668050992E-35</v>
      </c>
      <c r="K198" s="10">
        <f>3/24*OO[[#This Row],[67 (27JUN1985 06:00:00)-Water Temperature (C)]]*OO[[#This Row],[9]]/SUM(OO[9])</f>
        <v>1.3726476467760697E-23</v>
      </c>
      <c r="L198" s="10">
        <f>3/24*OO[[#This Row],[68 (27JUN1985 09:00:00)-Water Temperature (C)]]*OO[[#This Row],[10]]/SUM(OO[10])</f>
        <v>1.4064210105656662E-12</v>
      </c>
      <c r="M198" s="10">
        <f>3/24*OO[[#This Row],[69 (27JUN1985 12:00:00)-Water Temperature (C)]]*OO[[#This Row],[11]]/SUM(OO[11])</f>
        <v>5.7267173905046576E-8</v>
      </c>
      <c r="N198" s="10">
        <f>3/24*OO[[#This Row],[70 (27JUN1985 15:00:00)-Water Temperature (C)]]*OO[[#This Row],[12]]/SUM(OO[12])</f>
        <v>2.3560106220752956E-5</v>
      </c>
      <c r="O198" s="10">
        <f>3/24*OO[[#This Row],[71 (27JUN1985 18:00:00)-Water Temperature (C)]]*OO[[#This Row],[13]]/SUM(OO[13])</f>
        <v>1.1760003776944594E-3</v>
      </c>
      <c r="P198" s="10">
        <f>3/24*OO[[#This Row],[72 (27JUN1985 21:00:00)-Water Temperature (C)]]*OO[[#This Row],[14]]/SUM(OO[14])</f>
        <v>1.371509719068793E-2</v>
      </c>
      <c r="Q198" s="10">
        <f>3/24*OO[[#This Row],[73 (28JUN1985 00:00:00)-Water Temperature (C)]]*OO[[#This Row],[15]]/SUM(OO[15])</f>
        <v>5.3716889799446582E-2</v>
      </c>
      <c r="R198" s="10">
        <f>3/24*OO[[#This Row],[74 (28JUN1985 03:00:00)-Water Temperature (C)]]*OO[[#This Row],[16]]/SUM(OO[16])</f>
        <v>9.0462829806723627E-2</v>
      </c>
      <c r="S198" s="10">
        <f>3/24*OO[[#This Row],[75 (28JUN1985 06:00:00)-Water Temperature (C)]]*OO[[#This Row],[17]]/SUM(OO[17])</f>
        <v>7.6010314817106309E-2</v>
      </c>
      <c r="T198" s="10">
        <f>3/24*OO[[#This Row],[76 (28JUN1985 09:00:00)-Water Temperature (C)]]*OO[[#This Row],[18]]/SUM(OO[18])</f>
        <v>3.635746873317406E-2</v>
      </c>
      <c r="U198" s="10">
        <f>3/24*OO[[#This Row],[77 (28JUN1985 12:00:00)-Water Temperature (C)]]*OO[[#This Row],[19]]/SUM(OO[19])</f>
        <v>1.1092719951054871E-2</v>
      </c>
      <c r="V198" s="10">
        <f>3/24000000*OO[[#This Row],[78 (28JUN1985 15:00:00)-Water Temperature (C)]]*OO[[#This Row],[20]]</f>
        <v>2.4035110886587501E-3</v>
      </c>
      <c r="W198" s="10">
        <f>3/24000000*OO[[#This Row],[79 (28JUN1985 18:00:00)-Water Temperature (C)]]*OO[[#This Row],[21]]</f>
        <v>4.4459178584624993E-4</v>
      </c>
      <c r="X198" s="10">
        <f>3/24000000*OO[[#This Row],[80 (28JUN1985 21:00:00)-Water Temperature (C)]]*OO[[#This Row],[22]]</f>
        <v>1.1597796151494999E-4</v>
      </c>
      <c r="Y198" s="10">
        <f>3/24000000*OO[[#This Row],[81 (29JUN1985 00:00:00)-Water Temperature (C)]]*OO[[#This Row],[23]]</f>
        <v>7.1269620680249992E-5</v>
      </c>
      <c r="Z198" s="10">
        <f>3/24000000*OO[[#This Row],[82 (29JUN1985 03:00:00)-Water Temperature (C)]]*OO[[#This Row],[24]]</f>
        <v>6.8733547459724995E-5</v>
      </c>
      <c r="AA198" s="10">
        <f>3/24000000*OO[[#This Row],[83 (29JUN1985 06:00:00)-Water Temperature (C)]]*OO[[#This Row],[25]]</f>
        <v>6.9171601144449993E-5</v>
      </c>
      <c r="AB198" s="10">
        <f>3/24000000*OO[[#This Row],[84 (29JUN1985 09:00:00)-Water Temperature (C)]]*OO[[#This Row],[26]]</f>
        <v>6.8084803089825009E-5</v>
      </c>
      <c r="AC198" s="10">
        <f>3/24000000*OO[[#This Row],[85 (29JUN1985 12:00:00)-Water Temperature (C)]]*OO[[#This Row],[27]]</f>
        <v>6.3781872401887498E-5</v>
      </c>
      <c r="AD198" s="10">
        <f>3/24000000*OO[[#This Row],[86 (29JUN1985 15:00:00)-Water Temperature (C)]]*OO[[#This Row],[28]]</f>
        <v>5.7400316271649996E-5</v>
      </c>
      <c r="AE198" s="10">
        <f>3/24000000*OO[[#This Row],[88 (29JUN1985 21:00:00)-Water Temperature (C)]]*OO[[#This Row],[30]]</f>
        <v>4.4579319317812502E-5</v>
      </c>
      <c r="AF198" s="10">
        <f>3/24000000*OO[[#This Row],[88 (29JUN1985 21:00:00)-Water Temperature (C)]]*OO[[#This Row],[30]]</f>
        <v>4.4579319317812502E-5</v>
      </c>
      <c r="AG198" s="10">
        <f>3/24000000*OO[[#This Row],[89 (30JUN1985 00:00:00)-Water Temperature (C)]]*OO[[#This Row],[31]]</f>
        <v>3.9478091062499999E-5</v>
      </c>
      <c r="AH198" s="10">
        <f>3/24000000*OO[[#This Row],[90 (30JUN1985 03:00:00)-Water Temperature (C)]]*OO[[#This Row],[32]]</f>
        <v>3.6072622446874997E-5</v>
      </c>
      <c r="AI198" s="10">
        <f>3/24000000*OO[[#This Row],[91 (30JUN1985 06:00:00)-Water Temperature (C)]]*OO[[#This Row],[33]]</f>
        <v>3.3416234431999996E-5</v>
      </c>
      <c r="AJ198" s="10">
        <f>3/24000000*OO[[#This Row],[92 (30JUN1985 09:00:00)-Water Temperature (C)]]*OO[[#This Row],[34]]</f>
        <v>3.1080155361637496E-5</v>
      </c>
      <c r="AK198" s="10">
        <f>3/24000000*OO[[#This Row],[93 (30JUN1985 12:00:00)-Water Temperature (C)]]*OO[[#This Row],[35]]</f>
        <v>2.8596398826326252E-5</v>
      </c>
      <c r="AL198" s="10">
        <f>3/24000000*OO[[#This Row],[94 (30JUN1985 15:00:00)-Water Temperature (C)]]*OO[[#This Row],[36]]</f>
        <v>2.5580566832249997E-5</v>
      </c>
      <c r="AM198" s="10">
        <f>3/24000000*OO[[#This Row],[95 (30JUN1985 18:00:00)-Water Temperature (C)]]*OO[[#This Row],[37]]</f>
        <v>2.2399304447799999E-5</v>
      </c>
      <c r="AN198" s="10">
        <f>3/24000000*OO[[#This Row],[96 (30JUN1985 21:00:00)-Water Temperature (C)]]*OO[[#This Row],[38]]</f>
        <v>1.955355049284E-5</v>
      </c>
      <c r="AO198" s="10">
        <f>3/24000000*OO[[#This Row],[97 (01JUL1985 00:00:00)-Water Temperature (C)]]*OO[[#This Row],[39]]</f>
        <v>1.7157520329689998E-5</v>
      </c>
      <c r="AP198" s="10">
        <f>3/24000000*OO[[#This Row],[98 (01JUL1985 03:00:00)-Water Temperature (C)]]*OO[[#This Row],[40]]</f>
        <v>1.54406733758775E-5</v>
      </c>
      <c r="AQ198" s="10">
        <f>3/24000000*OO[[#This Row],[99 (01JUL1985 06:00:00)-Water Temperature (C)]]*OO[[#This Row],[41]]</f>
        <v>1.4016331343139999E-5</v>
      </c>
      <c r="AR198" s="10">
        <f>3/24000000*OO[[#This Row],[100 (01JUL1985 09:00:00)-Water Temperature (C)]]*OO[[#This Row],[42]]</f>
        <v>1.2712594301324999E-5</v>
      </c>
      <c r="AS198" s="10">
        <f>3/24000000*OO[[#This Row],[101 (01JUL1985 12:00:00)-Water Temperature (C)]]*OO[[#This Row],[43]]</f>
        <v>1.1407621527411251E-5</v>
      </c>
      <c r="AT198" s="10">
        <f>3/24000000*OO[[#This Row],[102 (01JUL1985 15:00:00)-Water Temperature (C)]]*OO[[#This Row],[44]]</f>
        <v>1.00517845999725E-5</v>
      </c>
      <c r="AU198" s="10">
        <f>3/24000000*OO[[#This Row],[103 (01JUL1985 18:00:00)-Water Temperature (C)]]*OO[[#This Row],[45]]</f>
        <v>8.7296476351250012E-6</v>
      </c>
      <c r="AV198" s="10">
        <f>3/24000000*OO[[#This Row],[104 (01JUL1985 21:00:00)-Water Temperature (C)]]*OO[[#This Row],[46]]</f>
        <v>7.5423238696162502E-6</v>
      </c>
      <c r="AW198" s="10">
        <f>3/24000000*OO[[#This Row],[105 (02JUL1985 00:00:00)-Water Temperature (C)]]*OO[[#This Row],[47]]</f>
        <v>6.5530500939562495E-6</v>
      </c>
      <c r="AX198" s="10">
        <f>3/24000000*OO[[#This Row],[106 (02JUL1985 03:00:00)-Water Temperature (C)]]*OO[[#This Row],[48]]</f>
        <v>5.8427791354349993E-6</v>
      </c>
      <c r="AY198" s="10">
        <f>3/24000000*OO[[#This Row],[107 (02JUL1985 06:00:00)-Water Temperature (C)]]*OO[[#This Row],[49]]</f>
        <v>5.2440321191999991E-6</v>
      </c>
      <c r="AZ198" s="10">
        <f>3/24000000*OO[[#This Row],[108 (02JUL1985 09:00:00)-Water Temperature (C)]]*OO[[#This Row],[50]]</f>
        <v>4.649656544525E-6</v>
      </c>
      <c r="BA198" s="10">
        <f>3/24000000*OO[[#This Row],[109 (02JUL1985 12:00:00)-Water Temperature (C)]]*OO[[#This Row],[51]]</f>
        <v>3.9605789386950001E-6</v>
      </c>
      <c r="BB198" s="10">
        <f>3/24000000*OO[[#This Row],[110 (02JUL1985 15:00:00)-Water Temperature (C)]]*OO[[#This Row],[52]]</f>
        <v>3.1957205437893744E-6</v>
      </c>
      <c r="BC198" s="10">
        <f>3/24000000*OO[[#This Row],[111 (02JUL1985 18:00:00)-Water Temperature (C)]]*OO[[#This Row],[53]]</f>
        <v>2.454445150190625E-6</v>
      </c>
      <c r="BD198" s="10">
        <f>3/24000000*OO[[#This Row],[112 (02JUL1985 21:00:00)-Water Temperature (C)]]*OO[[#This Row],[54]]</f>
        <v>1.8718994178903749E-6</v>
      </c>
      <c r="BE198" s="10">
        <f>3/24000000*OO[[#This Row],[113 (03JUL1985 00:00:00)-Water Temperature (C)]]*OO[[#This Row],[55]]</f>
        <v>1.4659683371819997E-6</v>
      </c>
      <c r="BF198" s="10">
        <f>3/24000000*OO[[#This Row],[114 (03JUL1985 03:00:00)-Water Temperature (C)]]*OO[[#This Row],[56]]</f>
        <v>1.2167606908923751E-6</v>
      </c>
      <c r="BG198" s="10">
        <f>3/24000000*OO[[#This Row],[115 (03JUL1985 06:00:00)-Water Temperature (C)]]*OO[[#This Row],[57]]</f>
        <v>1.0707449474361248E-6</v>
      </c>
      <c r="BH198" s="10">
        <f>3/24000000*OO[[#This Row],[116 (03JUL1985 09:00:00)-Water Temperature (C)]]*OO[[#This Row],[58]]</f>
        <v>9.7698977731687481E-7</v>
      </c>
      <c r="BI198" s="10">
        <f>3/24000000*OO[[#This Row],[117 (03JUL1985 12:00:00)-Water Temperature (C)]]*OO[[#This Row],[59]]</f>
        <v>9.0761028553112496E-7</v>
      </c>
      <c r="BJ198" s="10">
        <f>3/24000000*OO[[#This Row],[118 (03JUL1985 15:00:00)-Water Temperature (C)]]*OO[[#This Row],[60]]</f>
        <v>8.349139218205E-7</v>
      </c>
      <c r="BK198" s="10">
        <f>3/24000000*OO[[#This Row],[119 (03JUL1985 18:00:00)-Water Temperature (C)]]*OO[[#This Row],[61]]</f>
        <v>7.5528199131700006E-7</v>
      </c>
      <c r="BL198" s="10">
        <f>3/24000000*OO[[#This Row],[120 (03JUL1985 21:00:00)-Water Temperature (C)]]*OO[[#This Row],[62]]</f>
        <v>6.8276271751012487E-7</v>
      </c>
      <c r="BM198" s="10">
        <f>3/24000000*OO[[#This Row],[121 (04JUL1985 00:00:00)-Water Temperature (C)]]*OO[[#This Row],[63]]</f>
        <v>6.265414307450001E-7</v>
      </c>
      <c r="BN198" s="10">
        <f>3/24000000*OO[[#This Row],[122 (04JUL1985 03:00:00)-Water Temperature (C)]]*OO[[#This Row],[64]]</f>
        <v>6.0216646698000001E-7</v>
      </c>
      <c r="BO198" s="10">
        <f>3/24000000*OO[[#This Row],[123 (04JUL1985 06:00:00)-Water Temperature (C)]]*OO[[#This Row],[65]]</f>
        <v>5.953686205585E-7</v>
      </c>
      <c r="BP198" s="10">
        <f>3/24000000*OO[[#This Row],[124 (04JUL1985 09:00:00)-Water Temperature (C)]]*OO[[#This Row],[66]]</f>
        <v>5.9681978017249997E-7</v>
      </c>
      <c r="BQ198" s="10">
        <f>3/24000000*OO[[#This Row],[125 (04JUL1985 12:00:00)-Water Temperature (C)]]*OO[[#This Row],[67]]</f>
        <v>5.9190202994099998E-7</v>
      </c>
      <c r="BR198" s="10">
        <f>3/24000000*OO[[#This Row],[126 (04JUL1985 15:00:00)-Water Temperature (C)]]*OO[[#This Row],[68]]</f>
        <v>5.7670000543324998E-7</v>
      </c>
      <c r="BS198" s="10">
        <f>3/24000000*OO[[#This Row],[127 (04JUL1985 18:00:00)-Water Temperature (C)]]*OO[[#This Row],[69]]</f>
        <v>5.4694980876249986E-7</v>
      </c>
      <c r="BT198" s="10">
        <f>3/24000000*OO[[#This Row],[128 (04JUL1985 21:00:00)-Water Temperature (C)]]*OO[[#This Row],[70]]</f>
        <v>5.1153800182399999E-7</v>
      </c>
      <c r="BU198" s="10">
        <f>3/24000000*OO[[#This Row],[129 (05JUL1985 00:00:00)-Water Temperature (C)]]*OO[[#This Row],[71]]</f>
        <v>4.7702061329637499E-7</v>
      </c>
      <c r="BV198" s="10">
        <f>3/24000000*OO[[#This Row],[130 (05JUL1985 03:00:00)-Water Temperature (C)]]*OO[[#This Row],[72]]</f>
        <v>4.5677182017800002E-7</v>
      </c>
      <c r="BW198" s="10">
        <f>3/24000000*OO[[#This Row],[131 (05JUL1985 06:00:00)-Water Temperature (C)]]*OO[[#This Row],[73]]</f>
        <v>4.4340228137399991E-7</v>
      </c>
      <c r="BX198" s="10">
        <f>3/24000000*OO[[#This Row],[132 (05JUL1985 09:00:00)-Water Temperature (C)]]*OO[[#This Row],[74]]</f>
        <v>4.3514242388999993E-7</v>
      </c>
      <c r="BY198" s="10">
        <f>3/24000000*OO[[#This Row],[133 (05JUL1985 12:00:00)-Water Temperature (C)]]*OO[[#This Row],[75]]</f>
        <v>4.2588767209012492E-7</v>
      </c>
      <c r="BZ198" s="10">
        <f>3/24000000*OO[[#This Row],[134 (05JUL1985 15:00:00)-Water Temperature (C)]]*OO[[#This Row],[76]]</f>
        <v>4.0758892960012501E-7</v>
      </c>
      <c r="CA198" s="10">
        <f>3/24000000*OO[[#This Row],[135 (05JUL1985 18:00:00)-Water Temperature (C)]]*OO[[#This Row],[77]]</f>
        <v>3.8168362584449993E-7</v>
      </c>
      <c r="CB198" s="10">
        <f>3/24000000*OO[[#This Row],[136 (05JUL1985 21:00:00)-Water Temperature (C)]]*OO[[#This Row],[78]]</f>
        <v>3.5468746471899997E-7</v>
      </c>
      <c r="CC198" s="10">
        <f>3/24000000*OO[[#This Row],[137 (06JUL1985 00:00:00)-Water Temperature (C)]]*OO[[#This Row],[79]]</f>
        <v>3.3143890853249999E-7</v>
      </c>
      <c r="CD198" s="10">
        <f>3/24000000*OO[[#This Row],[138 (06JUL1985 03:00:00)-Water Temperature (C)]]*OO[[#This Row],[80]]</f>
        <v>3.1868565800062498E-7</v>
      </c>
      <c r="CE198" s="10">
        <f>3/24000000*OO[[#This Row],[139 (06JUL1985 06:00:00)-Water Temperature (C)]]*OO[[#This Row],[81]]</f>
        <v>3.1091186639572497E-7</v>
      </c>
      <c r="CF198" s="10">
        <f>3/24000000*OO[[#This Row],[140 (06JUL1985 09:00:00)-Water Temperature (C)]]*OO[[#This Row],[82]]</f>
        <v>3.05603008629925E-7</v>
      </c>
      <c r="CG198" s="10">
        <f>3/24000000*OO[[#This Row],[141 (06JUL1985 12:00:00)-Water Temperature (C)]]*OO[[#This Row],[83]]</f>
        <v>2.9828628206836246E-7</v>
      </c>
      <c r="CH198" s="10">
        <f>3/24000000*OO[[#This Row],[142 (06JUL1985 15:00:00)-Water Temperature (C)]]*OO[[#This Row],[84]]</f>
        <v>2.8503279442539999E-7</v>
      </c>
      <c r="CI198" s="10">
        <f>3/24000000*OO[[#This Row],[143 (06JUL1985 18:00:00)-Water Temperature (C)]]*OO[[#This Row],[85]]</f>
        <v>2.6568966462220001E-7</v>
      </c>
      <c r="CJ198" s="10">
        <f>3/24000000*OO[[#This Row],[144 (06JUL1985 21:00:00)-Water Temperature (C)]]*OO[[#This Row],[86]]</f>
        <v>2.4531026155492496E-7</v>
      </c>
      <c r="CK198" s="10">
        <f>3/24000000*OO[[#This Row],[145 (07JUL1985 00:00:00)-Water Temperature (C)]]*OO[[#This Row],[87]]</f>
        <v>2.2690987592552498E-7</v>
      </c>
      <c r="CL198" s="10">
        <f>3/24000000*OO[[#This Row],[146 (07JUL1985 03:00:00)-Water Temperature (C)]]*OO[[#This Row],[88]]</f>
        <v>2.16722332751925E-7</v>
      </c>
      <c r="CM198" s="10">
        <f>3/24000000*OO[[#This Row],[147 (07JUL1985 06:00:00)-Water Temperature (C)]]*OO[[#This Row],[89]]</f>
        <v>2.0888162580495001E-7</v>
      </c>
      <c r="CN198" s="10">
        <f>3/24000000*OO[[#This Row],[148 (07JUL1985 09:00:00)-Water Temperature (C)]]*OO[[#This Row],[90]]</f>
        <v>2.0209485834999999E-7</v>
      </c>
      <c r="CO198" s="10">
        <f>3/24000000*OO[[#This Row],[149 (07JUL1985 12:00:00)-Water Temperature (C)]]*OO[[#This Row],[91]]</f>
        <v>1.9514852014905001E-7</v>
      </c>
      <c r="CP198" s="10">
        <f>3/24000000*OO[[#This Row],[150 (07JUL1985 15:00:00)-Water Temperature (C)]]*OO[[#This Row],[92]]</f>
        <v>1.8733233776872499E-7</v>
      </c>
      <c r="CQ198" s="10">
        <f>3/24000000*OO[[#This Row],[151 (07JUL1985 18:00:00)-Water Temperature (C)]]*OO[[#This Row],[93]]</f>
        <v>1.7658862408327502E-7</v>
      </c>
      <c r="CR198" s="10">
        <f>3/24000000*OO[[#This Row],[152 (07JUL1985 21:00:00)-Water Temperature (C)]]*OO[[#This Row],[94]]</f>
        <v>1.6502004095587498E-7</v>
      </c>
      <c r="CS198" s="10">
        <f>3/24000000*OO[[#This Row],[153 (08JUL1985 00:00:00)-Water Temperature (C)]]*OO[[#This Row],[95]]</f>
        <v>1.545920521621875E-7</v>
      </c>
      <c r="CT198" s="10">
        <f>3/24000000*OO[[#This Row],[154 (08JUL1985 03:00:00)-Water Temperature (C)]]*OO[[#This Row],[96]]</f>
        <v>1.5029332689518751E-7</v>
      </c>
      <c r="CU198" s="10">
        <f>3/24000000*OO[[#This Row],[155 (08JUL1985 06:00:00)-Water Temperature (C)]]*OO[[#This Row],[97]]</f>
        <v>1.4928579352680001E-7</v>
      </c>
      <c r="CV198" s="10">
        <f>3/24000000*OO[[#This Row],[156 (08JUL1985 09:00:00)-Water Temperature (C)]]*OO[[#This Row],[98]]</f>
        <v>1.4864561877344999E-7</v>
      </c>
      <c r="CW198" s="10">
        <f>3/24000000*OO[[#This Row],[157 (08JUL1985 12:00:00)-Water Temperature (C)]]*OO[[#This Row],[99]]</f>
        <v>1.4731419489663751E-7</v>
      </c>
    </row>
    <row r="199" spans="1:101" x14ac:dyDescent="0.35">
      <c r="A199" t="s">
        <v>205</v>
      </c>
      <c r="B199">
        <v>896.81299999999999</v>
      </c>
      <c r="C199" s="10">
        <f>3/24*OO[[#This Row],[59 (26JUN1985 06:00:00)-Water Temperature (C)]]*OO[[#This Row],[1]]/SUM(OO[1])</f>
        <v>0</v>
      </c>
      <c r="D199" s="10">
        <f>3/24*OO[[#This Row],[60 (26JUN1985 09:00:00)-Water Temperature (C)]]*OO[[#This Row],[2]]/SUM(OO[2])</f>
        <v>0</v>
      </c>
      <c r="E199" s="10">
        <f>3/24*OO[[#This Row],[61 (26JUN1985 12:00:00)-Water Temperature (C)]]*OO[[#This Row],[3]]/SUM(OO[3])</f>
        <v>0</v>
      </c>
      <c r="F199" s="10">
        <f>3/24*OO[[#This Row],[62 (26JUN1985 15:00:00)-Water Temperature (C)]]*OO[[#This Row],[4]]/SUM(OO[4])</f>
        <v>0</v>
      </c>
      <c r="G199" s="10">
        <f>3/24*OO[[#This Row],[63 (26JUN1985 18:00:00)-Water Temperature (C)]]*OO[[#This Row],[5]]/SUM(OO[5])</f>
        <v>0</v>
      </c>
      <c r="H199" s="10">
        <f>3/24*OO[[#This Row],[64 (26JUN1985 21:00:00)-Water Temperature (C)]]*OO[[#This Row],[6]]/SUM(OO[6])</f>
        <v>0</v>
      </c>
      <c r="I199" s="10">
        <f>3/24*OO[[#This Row],[65 (27JUN1985 00:00:00)-Water Temperature (C)]]*OO[[#This Row],[7]]/SUM(OO[7])</f>
        <v>0</v>
      </c>
      <c r="J199" s="10">
        <f>3/24*OO[[#This Row],[66 (27JUN1985 03:00:00)-Water Temperature (C)]]*OO[[#This Row],[8]]/SUM(OO[8])</f>
        <v>4.0344145637898584E-36</v>
      </c>
      <c r="K199" s="10">
        <f>3/24*OO[[#This Row],[67 (27JUN1985 06:00:00)-Water Temperature (C)]]*OO[[#This Row],[9]]/SUM(OO[9])</f>
        <v>2.495723176659323E-24</v>
      </c>
      <c r="L199" s="10">
        <f>3/24*OO[[#This Row],[68 (27JUN1985 09:00:00)-Water Temperature (C)]]*OO[[#This Row],[10]]/SUM(OO[10])</f>
        <v>3.3713652082404328E-13</v>
      </c>
      <c r="M199" s="10">
        <f>3/24*OO[[#This Row],[69 (27JUN1985 12:00:00)-Water Temperature (C)]]*OO[[#This Row],[11]]/SUM(OO[11])</f>
        <v>3.4120190282540735E-8</v>
      </c>
      <c r="N199" s="10">
        <f>3/24*OO[[#This Row],[70 (27JUN1985 15:00:00)-Water Temperature (C)]]*OO[[#This Row],[12]]/SUM(OO[12])</f>
        <v>1.7272971427639945E-5</v>
      </c>
      <c r="O199" s="10">
        <f>3/24*OO[[#This Row],[71 (27JUN1985 18:00:00)-Water Temperature (C)]]*OO[[#This Row],[13]]/SUM(OO[13])</f>
        <v>9.9589536436783029E-4</v>
      </c>
      <c r="P199" s="10">
        <f>3/24*OO[[#This Row],[72 (27JUN1985 21:00:00)-Water Temperature (C)]]*OO[[#This Row],[14]]/SUM(OO[14])</f>
        <v>1.3023013941825361E-2</v>
      </c>
      <c r="Q199" s="10">
        <f>3/24*OO[[#This Row],[73 (28JUN1985 00:00:00)-Water Temperature (C)]]*OO[[#This Row],[15]]/SUM(OO[15])</f>
        <v>5.6178905568283644E-2</v>
      </c>
      <c r="R199" s="10">
        <f>3/24*OO[[#This Row],[74 (28JUN1985 03:00:00)-Water Temperature (C)]]*OO[[#This Row],[16]]/SUM(OO[16])</f>
        <v>0.10282759297830088</v>
      </c>
      <c r="S199" s="10">
        <f>3/24*OO[[#This Row],[75 (28JUN1985 06:00:00)-Water Temperature (C)]]*OO[[#This Row],[17]]/SUM(OO[17])</f>
        <v>9.285693056329429E-2</v>
      </c>
      <c r="T199" s="10">
        <f>3/24*OO[[#This Row],[76 (28JUN1985 09:00:00)-Water Temperature (C)]]*OO[[#This Row],[18]]/SUM(OO[18])</f>
        <v>4.7290888959022954E-2</v>
      </c>
      <c r="U199" s="10">
        <f>3/24*OO[[#This Row],[77 (28JUN1985 12:00:00)-Water Temperature (C)]]*OO[[#This Row],[19]]/SUM(OO[19])</f>
        <v>1.5196948197471853E-2</v>
      </c>
      <c r="V199" s="10">
        <f>3/24000000*OO[[#This Row],[78 (28JUN1985 15:00:00)-Water Temperature (C)]]*OO[[#This Row],[20]]</f>
        <v>3.4233741593537501E-3</v>
      </c>
      <c r="W199" s="10">
        <f>3/24000000*OO[[#This Row],[79 (28JUN1985 18:00:00)-Water Temperature (C)]]*OO[[#This Row],[21]]</f>
        <v>6.3707376213849992E-4</v>
      </c>
      <c r="X199" s="10">
        <f>3/24000000*OO[[#This Row],[80 (28JUN1985 21:00:00)-Water Temperature (C)]]*OO[[#This Row],[22]]</f>
        <v>1.5286669111040001E-4</v>
      </c>
      <c r="Y199" s="10">
        <f>3/24000000*OO[[#This Row],[81 (29JUN1985 00:00:00)-Water Temperature (C)]]*OO[[#This Row],[23]]</f>
        <v>8.4692130376424996E-5</v>
      </c>
      <c r="Z199" s="10">
        <f>3/24000000*OO[[#This Row],[82 (29JUN1985 03:00:00)-Water Temperature (C)]]*OO[[#This Row],[24]]</f>
        <v>7.9477878557024994E-5</v>
      </c>
      <c r="AA199" s="10">
        <f>3/24000000*OO[[#This Row],[83 (29JUN1985 06:00:00)-Water Temperature (C)]]*OO[[#This Row],[25]]</f>
        <v>7.9890213213999986E-5</v>
      </c>
      <c r="AB199" s="10">
        <f>3/24000000*OO[[#This Row],[84 (29JUN1985 09:00:00)-Water Temperature (C)]]*OO[[#This Row],[26]]</f>
        <v>7.8992062236674993E-5</v>
      </c>
      <c r="AC199" s="10">
        <f>3/24000000*OO[[#This Row],[85 (29JUN1985 12:00:00)-Water Temperature (C)]]*OO[[#This Row],[27]]</f>
        <v>7.4221364839199995E-5</v>
      </c>
      <c r="AD199" s="10">
        <f>3/24000000*OO[[#This Row],[86 (29JUN1985 15:00:00)-Water Temperature (C)]]*OO[[#This Row],[28]]</f>
        <v>6.6872269889099994E-5</v>
      </c>
      <c r="AE199" s="10">
        <f>3/24000000*OO[[#This Row],[88 (29JUN1985 21:00:00)-Water Temperature (C)]]*OO[[#This Row],[30]]</f>
        <v>5.1850194031749997E-5</v>
      </c>
      <c r="AF199" s="10">
        <f>3/24000000*OO[[#This Row],[88 (29JUN1985 21:00:00)-Water Temperature (C)]]*OO[[#This Row],[30]]</f>
        <v>5.1850194031749997E-5</v>
      </c>
      <c r="AG199" s="10">
        <f>3/24000000*OO[[#This Row],[89 (30JUN1985 00:00:00)-Water Temperature (C)]]*OO[[#This Row],[31]]</f>
        <v>4.5831940190925001E-5</v>
      </c>
      <c r="AH199" s="10">
        <f>3/24000000*OO[[#This Row],[90 (30JUN1985 03:00:00)-Water Temperature (C)]]*OO[[#This Row],[32]]</f>
        <v>4.1774839011749999E-5</v>
      </c>
      <c r="AI199" s="10">
        <f>3/24000000*OO[[#This Row],[91 (30JUN1985 06:00:00)-Water Temperature (C)]]*OO[[#This Row],[33]]</f>
        <v>3.8556092184999998E-5</v>
      </c>
      <c r="AJ199" s="10">
        <f>3/24000000*OO[[#This Row],[92 (30JUN1985 09:00:00)-Water Temperature (C)]]*OO[[#This Row],[34]]</f>
        <v>3.5776224160875E-5</v>
      </c>
      <c r="AK199" s="10">
        <f>3/24000000*OO[[#This Row],[93 (30JUN1985 12:00:00)-Water Temperature (C)]]*OO[[#This Row],[35]]</f>
        <v>3.2869999258662496E-5</v>
      </c>
      <c r="AL199" s="10">
        <f>3/24000000*OO[[#This Row],[94 (30JUN1985 15:00:00)-Water Temperature (C)]]*OO[[#This Row],[36]]</f>
        <v>2.9363662236840001E-5</v>
      </c>
      <c r="AM199" s="10">
        <f>3/24000000*OO[[#This Row],[95 (30JUN1985 18:00:00)-Water Temperature (C)]]*OO[[#This Row],[37]]</f>
        <v>2.5676101062768745E-5</v>
      </c>
      <c r="AN199" s="10">
        <f>3/24000000*OO[[#This Row],[96 (30JUN1985 21:00:00)-Water Temperature (C)]]*OO[[#This Row],[38]]</f>
        <v>2.2379274593389998E-5</v>
      </c>
      <c r="AO199" s="10">
        <f>3/24000000*OO[[#This Row],[97 (01JUL1985 00:00:00)-Water Temperature (C)]]*OO[[#This Row],[39]]</f>
        <v>1.9582156235459997E-5</v>
      </c>
      <c r="AP199" s="10">
        <f>3/24000000*OO[[#This Row],[98 (01JUL1985 03:00:00)-Water Temperature (C)]]*OO[[#This Row],[40]]</f>
        <v>1.7553266015058749E-5</v>
      </c>
      <c r="AQ199" s="10">
        <f>3/24000000*OO[[#This Row],[99 (01JUL1985 06:00:00)-Water Temperature (C)]]*OO[[#This Row],[41]]</f>
        <v>1.5861404951466246E-5</v>
      </c>
      <c r="AR199" s="10">
        <f>3/24000000*OO[[#This Row],[100 (01JUL1985 09:00:00)-Water Temperature (C)]]*OO[[#This Row],[42]]</f>
        <v>1.4334540792899999E-5</v>
      </c>
      <c r="AS199" s="10">
        <f>3/24000000*OO[[#This Row],[101 (01JUL1985 12:00:00)-Water Temperature (C)]]*OO[[#This Row],[43]]</f>
        <v>1.2847250065616249E-5</v>
      </c>
      <c r="AT199" s="10">
        <f>3/24000000*OO[[#This Row],[102 (01JUL1985 15:00:00)-Water Temperature (C)]]*OO[[#This Row],[44]]</f>
        <v>1.1315419742167499E-5</v>
      </c>
      <c r="AU199" s="10">
        <f>3/24000000*OO[[#This Row],[103 (01JUL1985 18:00:00)-Water Temperature (C)]]*OO[[#This Row],[45]]</f>
        <v>9.8227087197749987E-6</v>
      </c>
      <c r="AV199" s="10">
        <f>3/24000000*OO[[#This Row],[104 (01JUL1985 21:00:00)-Water Temperature (C)]]*OO[[#This Row],[46]]</f>
        <v>8.479603129375E-6</v>
      </c>
      <c r="AW199" s="10">
        <f>3/24000000*OO[[#This Row],[105 (02JUL1985 00:00:00)-Water Temperature (C)]]*OO[[#This Row],[47]]</f>
        <v>7.3577187045974995E-6</v>
      </c>
      <c r="AX199" s="10">
        <f>3/24000000*OO[[#This Row],[106 (02JUL1985 03:00:00)-Water Temperature (C)]]*OO[[#This Row],[48]]</f>
        <v>6.55036442739E-6</v>
      </c>
      <c r="AY199" s="10">
        <f>3/24000000*OO[[#This Row],[107 (02JUL1985 06:00:00)-Water Temperature (C)]]*OO[[#This Row],[49]]</f>
        <v>5.8778425053975001E-6</v>
      </c>
      <c r="AZ199" s="10">
        <f>3/24000000*OO[[#This Row],[108 (02JUL1985 09:00:00)-Water Temperature (C)]]*OO[[#This Row],[50]]</f>
        <v>5.2224993775187494E-6</v>
      </c>
      <c r="BA199" s="10">
        <f>3/24000000*OO[[#This Row],[109 (02JUL1985 12:00:00)-Water Temperature (C)]]*OO[[#This Row],[51]]</f>
        <v>4.4654424752862502E-6</v>
      </c>
      <c r="BB199" s="10">
        <f>3/24000000*OO[[#This Row],[110 (02JUL1985 15:00:00)-Water Temperature (C)]]*OO[[#This Row],[52]]</f>
        <v>3.619408132495E-6</v>
      </c>
      <c r="BC199" s="10">
        <f>3/24000000*OO[[#This Row],[111 (02JUL1985 18:00:00)-Water Temperature (C)]]*OO[[#This Row],[53]]</f>
        <v>2.7866427990187496E-6</v>
      </c>
      <c r="BD199" s="10">
        <f>3/24000000*OO[[#This Row],[112 (02JUL1985 21:00:00)-Water Temperature (C)]]*OO[[#This Row],[54]]</f>
        <v>2.1233311513554998E-6</v>
      </c>
      <c r="BE199" s="10">
        <f>3/24000000*OO[[#This Row],[113 (03JUL1985 00:00:00)-Water Temperature (C)]]*OO[[#This Row],[55]]</f>
        <v>1.6548022696203749E-6</v>
      </c>
      <c r="BF199" s="10">
        <f>3/24000000*OO[[#This Row],[114 (03JUL1985 03:00:00)-Water Temperature (C)]]*OO[[#This Row],[56]]</f>
        <v>1.3647318243625001E-6</v>
      </c>
      <c r="BG199" s="10">
        <f>3/24000000*OO[[#This Row],[115 (03JUL1985 06:00:00)-Water Temperature (C)]]*OO[[#This Row],[57]]</f>
        <v>1.19310586765E-6</v>
      </c>
      <c r="BH199" s="10">
        <f>3/24000000*OO[[#This Row],[116 (03JUL1985 09:00:00)-Water Temperature (C)]]*OO[[#This Row],[58]]</f>
        <v>1.0836073027146249E-6</v>
      </c>
      <c r="BI199" s="10">
        <f>3/24000000*OO[[#This Row],[117 (03JUL1985 12:00:00)-Water Temperature (C)]]*OO[[#This Row],[59]]</f>
        <v>1.004601981341E-6</v>
      </c>
      <c r="BJ199" s="10">
        <f>3/24000000*OO[[#This Row],[118 (03JUL1985 15:00:00)-Water Temperature (C)]]*OO[[#This Row],[60]]</f>
        <v>9.2393400903512495E-7</v>
      </c>
      <c r="BK199" s="10">
        <f>3/24000000*OO[[#This Row],[119 (03JUL1985 18:00:00)-Water Temperature (C)]]*OO[[#This Row],[61]]</f>
        <v>8.3596867968487507E-7</v>
      </c>
      <c r="BL199" s="10">
        <f>3/24000000*OO[[#This Row],[120 (03JUL1985 21:00:00)-Water Temperature (C)]]*OO[[#This Row],[62]]</f>
        <v>7.5548538822712495E-7</v>
      </c>
      <c r="BM199" s="10">
        <f>3/24000000*OO[[#This Row],[121 (04JUL1985 00:00:00)-Water Temperature (C)]]*OO[[#This Row],[63]]</f>
        <v>6.9241222501262494E-7</v>
      </c>
      <c r="BN199" s="10">
        <f>3/24000000*OO[[#This Row],[122 (04JUL1985 03:00:00)-Water Temperature (C)]]*OO[[#This Row],[64]]</f>
        <v>6.6385191253800002E-7</v>
      </c>
      <c r="BO199" s="10">
        <f>3/24000000*OO[[#This Row],[123 (04JUL1985 06:00:00)-Water Temperature (C)]]*OO[[#This Row],[65]]</f>
        <v>6.5428040409874995E-7</v>
      </c>
      <c r="BP199" s="10">
        <f>3/24000000*OO[[#This Row],[124 (04JUL1985 09:00:00)-Water Temperature (C)]]*OO[[#This Row],[66]]</f>
        <v>6.543829612395E-7</v>
      </c>
      <c r="BQ199" s="10">
        <f>3/24000000*OO[[#This Row],[125 (04JUL1985 12:00:00)-Water Temperature (C)]]*OO[[#This Row],[67]]</f>
        <v>6.4843245633749997E-7</v>
      </c>
      <c r="BR199" s="10">
        <f>3/24000000*OO[[#This Row],[126 (04JUL1985 15:00:00)-Water Temperature (C)]]*OO[[#This Row],[68]]</f>
        <v>6.3246768119499996E-7</v>
      </c>
      <c r="BS199" s="10">
        <f>3/24000000*OO[[#This Row],[127 (04JUL1985 18:00:00)-Water Temperature (C)]]*OO[[#This Row],[69]]</f>
        <v>6.0088129411925001E-7</v>
      </c>
      <c r="BT199" s="10">
        <f>3/24000000*OO[[#This Row],[128 (04JUL1985 21:00:00)-Water Temperature (C)]]*OO[[#This Row],[70]]</f>
        <v>5.62933744544375E-7</v>
      </c>
      <c r="BU199" s="10">
        <f>3/24000000*OO[[#This Row],[129 (05JUL1985 00:00:00)-Water Temperature (C)]]*OO[[#This Row],[71]]</f>
        <v>5.2520675758599996E-7</v>
      </c>
      <c r="BV199" s="10">
        <f>3/24000000*OO[[#This Row],[130 (05JUL1985 03:00:00)-Water Temperature (C)]]*OO[[#This Row],[72]]</f>
        <v>5.0248671695999987E-7</v>
      </c>
      <c r="BW199" s="10">
        <f>3/24000000*OO[[#This Row],[131 (05JUL1985 06:00:00)-Water Temperature (C)]]*OO[[#This Row],[73]]</f>
        <v>4.868011033905E-7</v>
      </c>
      <c r="BX199" s="10">
        <f>3/24000000*OO[[#This Row],[132 (05JUL1985 09:00:00)-Water Temperature (C)]]*OO[[#This Row],[74]]</f>
        <v>4.7716523823375003E-7</v>
      </c>
      <c r="BY199" s="10">
        <f>3/24000000*OO[[#This Row],[133 (05JUL1985 12:00:00)-Water Temperature (C)]]*OO[[#This Row],[75]]</f>
        <v>4.6686577543250002E-7</v>
      </c>
      <c r="BZ199" s="10">
        <f>3/24000000*OO[[#This Row],[134 (05JUL1985 15:00:00)-Water Temperature (C)]]*OO[[#This Row],[76]]</f>
        <v>4.4724660093399998E-7</v>
      </c>
      <c r="CA199" s="10">
        <f>3/24000000*OO[[#This Row],[135 (05JUL1985 18:00:00)-Water Temperature (C)]]*OO[[#This Row],[77]]</f>
        <v>4.1935451668175001E-7</v>
      </c>
      <c r="CB199" s="10">
        <f>3/24000000*OO[[#This Row],[136 (05JUL1985 21:00:00)-Water Temperature (C)]]*OO[[#This Row],[78]]</f>
        <v>3.8990924887850001E-7</v>
      </c>
      <c r="CC199" s="10">
        <f>3/24000000*OO[[#This Row],[137 (06JUL1985 00:00:00)-Water Temperature (C)]]*OO[[#This Row],[79]]</f>
        <v>3.6423822904125005E-7</v>
      </c>
      <c r="CD199" s="10">
        <f>3/24000000*OO[[#This Row],[138 (06JUL1985 03:00:00)-Water Temperature (C)]]*OO[[#This Row],[80]]</f>
        <v>3.49891429449E-7</v>
      </c>
      <c r="CE199" s="10">
        <f>3/24000000*OO[[#This Row],[139 (06JUL1985 06:00:00)-Water Temperature (C)]]*OO[[#This Row],[81]]</f>
        <v>3.4097454433899993E-7</v>
      </c>
      <c r="CF199" s="10">
        <f>3/24000000*OO[[#This Row],[140 (06JUL1985 09:00:00)-Water Temperature (C)]]*OO[[#This Row],[82]]</f>
        <v>3.3487854712262492E-7</v>
      </c>
      <c r="CG199" s="10">
        <f>3/24000000*OO[[#This Row],[141 (06JUL1985 12:00:00)-Water Temperature (C)]]*OO[[#This Row],[83]]</f>
        <v>3.2687234194589999E-7</v>
      </c>
      <c r="CH199" s="10">
        <f>3/24000000*OO[[#This Row],[142 (06JUL1985 15:00:00)-Water Temperature (C)]]*OO[[#This Row],[84]]</f>
        <v>3.1273620936373749E-7</v>
      </c>
      <c r="CI199" s="10">
        <f>3/24000000*OO[[#This Row],[143 (06JUL1985 18:00:00)-Water Temperature (C)]]*OO[[#This Row],[85]]</f>
        <v>2.9186393156112496E-7</v>
      </c>
      <c r="CJ199" s="10">
        <f>3/24000000*OO[[#This Row],[144 (06JUL1985 21:00:00)-Water Temperature (C)]]*OO[[#This Row],[86]]</f>
        <v>2.6976372085850002E-7</v>
      </c>
      <c r="CK199" s="10">
        <f>3/24000000*OO[[#This Row],[145 (07JUL1985 00:00:00)-Water Temperature (C)]]*OO[[#This Row],[87]]</f>
        <v>2.4949169188798751E-7</v>
      </c>
      <c r="CL199" s="10">
        <f>3/24000000*OO[[#This Row],[146 (07JUL1985 03:00:00)-Water Temperature (C)]]*OO[[#This Row],[88]]</f>
        <v>2.3801877345398748E-7</v>
      </c>
      <c r="CM199" s="10">
        <f>3/24000000*OO[[#This Row],[147 (07JUL1985 06:00:00)-Water Temperature (C)]]*OO[[#This Row],[89]]</f>
        <v>2.28956974491E-7</v>
      </c>
      <c r="CN199" s="10">
        <f>3/24000000*OO[[#This Row],[148 (07JUL1985 09:00:00)-Water Temperature (C)]]*OO[[#This Row],[90]]</f>
        <v>2.2121595038237496E-7</v>
      </c>
      <c r="CO199" s="10">
        <f>3/24000000*OO[[#This Row],[149 (07JUL1985 12:00:00)-Water Temperature (C)]]*OO[[#This Row],[91]]</f>
        <v>2.1357423848837497E-7</v>
      </c>
      <c r="CP199" s="10">
        <f>3/24000000*OO[[#This Row],[150 (07JUL1985 15:00:00)-Water Temperature (C)]]*OO[[#This Row],[92]]</f>
        <v>2.0532164409679998E-7</v>
      </c>
      <c r="CQ199" s="10">
        <f>3/24000000*OO[[#This Row],[151 (07JUL1985 18:00:00)-Water Temperature (C)]]*OO[[#This Row],[93]]</f>
        <v>1.9381895464319999E-7</v>
      </c>
      <c r="CR199" s="10">
        <f>3/24000000*OO[[#This Row],[152 (07JUL1985 21:00:00)-Water Temperature (C)]]*OO[[#This Row],[94]]</f>
        <v>1.8128324446184999E-7</v>
      </c>
      <c r="CS199" s="10">
        <f>3/24000000*OO[[#This Row],[153 (08JUL1985 00:00:00)-Water Temperature (C)]]*OO[[#This Row],[95]]</f>
        <v>1.6977878152468749E-7</v>
      </c>
      <c r="CT199" s="10">
        <f>3/24000000*OO[[#This Row],[154 (08JUL1985 03:00:00)-Water Temperature (C)]]*OO[[#This Row],[96]]</f>
        <v>1.6484066238751252E-7</v>
      </c>
      <c r="CU199" s="10">
        <f>3/24000000*OO[[#This Row],[155 (08JUL1985 06:00:00)-Water Temperature (C)]]*OO[[#This Row],[97]]</f>
        <v>1.6347522648449999E-7</v>
      </c>
      <c r="CV199" s="10">
        <f>3/24000000*OO[[#This Row],[156 (08JUL1985 09:00:00)-Water Temperature (C)]]*OO[[#This Row],[98]]</f>
        <v>1.6263209335815E-7</v>
      </c>
      <c r="CW199" s="10">
        <f>3/24000000*OO[[#This Row],[157 (08JUL1985 12:00:00)-Water Temperature (C)]]*OO[[#This Row],[99]]</f>
        <v>1.6112842352099997E-7</v>
      </c>
    </row>
    <row r="200" spans="1:101" x14ac:dyDescent="0.35">
      <c r="A200" t="s">
        <v>206</v>
      </c>
      <c r="B200">
        <v>870.10339999999997</v>
      </c>
      <c r="C200" s="10">
        <f>3/24*OO[[#This Row],[59 (26JUN1985 06:00:00)-Water Temperature (C)]]*OO[[#This Row],[1]]/SUM(OO[1])</f>
        <v>0</v>
      </c>
      <c r="D200" s="10">
        <f>3/24*OO[[#This Row],[60 (26JUN1985 09:00:00)-Water Temperature (C)]]*OO[[#This Row],[2]]/SUM(OO[2])</f>
        <v>0</v>
      </c>
      <c r="E200" s="10">
        <f>3/24*OO[[#This Row],[61 (26JUN1985 12:00:00)-Water Temperature (C)]]*OO[[#This Row],[3]]/SUM(OO[3])</f>
        <v>0</v>
      </c>
      <c r="F200" s="10">
        <f>3/24*OO[[#This Row],[62 (26JUN1985 15:00:00)-Water Temperature (C)]]*OO[[#This Row],[4]]/SUM(OO[4])</f>
        <v>0</v>
      </c>
      <c r="G200" s="10">
        <f>3/24*OO[[#This Row],[63 (26JUN1985 18:00:00)-Water Temperature (C)]]*OO[[#This Row],[5]]/SUM(OO[5])</f>
        <v>0</v>
      </c>
      <c r="H200" s="10">
        <f>3/24*OO[[#This Row],[64 (26JUN1985 21:00:00)-Water Temperature (C)]]*OO[[#This Row],[6]]/SUM(OO[6])</f>
        <v>0</v>
      </c>
      <c r="I200" s="10">
        <f>3/24*OO[[#This Row],[65 (27JUN1985 00:00:00)-Water Temperature (C)]]*OO[[#This Row],[7]]/SUM(OO[7])</f>
        <v>0</v>
      </c>
      <c r="J200" s="10">
        <f>3/24*OO[[#This Row],[66 (27JUN1985 03:00:00)-Water Temperature (C)]]*OO[[#This Row],[8]]/SUM(OO[8])</f>
        <v>6.3279513417047709E-37</v>
      </c>
      <c r="K200" s="10">
        <f>3/24*OO[[#This Row],[67 (27JUN1985 06:00:00)-Water Temperature (C)]]*OO[[#This Row],[9]]/SUM(OO[9])</f>
        <v>4.0903595921555833E-25</v>
      </c>
      <c r="L200" s="10">
        <f>3/24*OO[[#This Row],[68 (27JUN1985 09:00:00)-Water Temperature (C)]]*OO[[#This Row],[10]]/SUM(OO[10])</f>
        <v>5.9804181285472549E-14</v>
      </c>
      <c r="M200" s="10">
        <f>3/24*OO[[#This Row],[69 (27JUN1985 12:00:00)-Water Temperature (C)]]*OO[[#This Row],[11]]/SUM(OO[11])</f>
        <v>1.7304024987786634E-8</v>
      </c>
      <c r="N200" s="10">
        <f>3/24*OO[[#This Row],[70 (27JUN1985 15:00:00)-Water Temperature (C)]]*OO[[#This Row],[12]]/SUM(OO[12])</f>
        <v>1.0973004048115455E-5</v>
      </c>
      <c r="O200" s="10">
        <f>3/24*OO[[#This Row],[71 (27JUN1985 18:00:00)-Water Temperature (C)]]*OO[[#This Row],[13]]/SUM(OO[13])</f>
        <v>7.3620609906518161E-4</v>
      </c>
      <c r="P200" s="10">
        <f>3/24*OO[[#This Row],[72 (27JUN1985 21:00:00)-Water Temperature (C)]]*OO[[#This Row],[14]]/SUM(OO[14])</f>
        <v>1.0838115588764217E-2</v>
      </c>
      <c r="Q200" s="10">
        <f>3/24*OO[[#This Row],[73 (28JUN1985 00:00:00)-Water Temperature (C)]]*OO[[#This Row],[15]]/SUM(OO[15])</f>
        <v>5.1598485153012477E-2</v>
      </c>
      <c r="R200" s="10">
        <f>3/24*OO[[#This Row],[74 (28JUN1985 03:00:00)-Water Temperature (C)]]*OO[[#This Row],[16]]/SUM(OO[16])</f>
        <v>0.10273012129578442</v>
      </c>
      <c r="S200" s="10">
        <f>3/24*OO[[#This Row],[75 (28JUN1985 06:00:00)-Water Temperature (C)]]*OO[[#This Row],[17]]/SUM(OO[17])</f>
        <v>9.9687594139912641E-2</v>
      </c>
      <c r="T200" s="10">
        <f>3/24*OO[[#This Row],[76 (28JUN1985 09:00:00)-Water Temperature (C)]]*OO[[#This Row],[18]]/SUM(OO[18])</f>
        <v>5.4015696861213679E-2</v>
      </c>
      <c r="U200" s="10">
        <f>3/24*OO[[#This Row],[77 (28JUN1985 12:00:00)-Water Temperature (C)]]*OO[[#This Row],[19]]/SUM(OO[19])</f>
        <v>1.826397050145543E-2</v>
      </c>
      <c r="V200" s="10">
        <f>3/24000000*OO[[#This Row],[78 (28JUN1985 15:00:00)-Water Temperature (C)]]*OO[[#This Row],[20]]</f>
        <v>4.2781515548962496E-3</v>
      </c>
      <c r="W200" s="10">
        <f>3/24000000*OO[[#This Row],[79 (28JUN1985 18:00:00)-Water Temperature (C)]]*OO[[#This Row],[21]]</f>
        <v>8.0612847593324998E-4</v>
      </c>
      <c r="X200" s="10">
        <f>3/24000000*OO[[#This Row],[80 (28JUN1985 21:00:00)-Water Temperature (C)]]*OO[[#This Row],[22]]</f>
        <v>1.8104339141437501E-4</v>
      </c>
      <c r="Y200" s="10">
        <f>3/24000000*OO[[#This Row],[81 (29JUN1985 00:00:00)-Water Temperature (C)]]*OO[[#This Row],[23]]</f>
        <v>9.0338110663324995E-5</v>
      </c>
      <c r="Z200" s="10">
        <f>3/24000000*OO[[#This Row],[82 (29JUN1985 03:00:00)-Water Temperature (C)]]*OO[[#This Row],[24]]</f>
        <v>8.2175520337487499E-5</v>
      </c>
      <c r="AA200" s="10">
        <f>3/24000000*OO[[#This Row],[83 (29JUN1985 06:00:00)-Water Temperature (C)]]*OO[[#This Row],[25]]</f>
        <v>8.2552735579412504E-5</v>
      </c>
      <c r="AB200" s="10">
        <f>3/24000000*OO[[#This Row],[84 (29JUN1985 09:00:00)-Water Temperature (C)]]*OO[[#This Row],[26]]</f>
        <v>8.2094770636249994E-5</v>
      </c>
      <c r="AC200" s="10">
        <f>3/24000000*OO[[#This Row],[85 (29JUN1985 12:00:00)-Water Temperature (C)]]*OO[[#This Row],[27]]</f>
        <v>7.7526703677674997E-5</v>
      </c>
      <c r="AD200" s="10">
        <f>3/24000000*OO[[#This Row],[86 (29JUN1985 15:00:00)-Water Temperature (C)]]*OO[[#This Row],[28]]</f>
        <v>7.0074307113299981E-5</v>
      </c>
      <c r="AE200" s="10">
        <f>3/24000000*OO[[#This Row],[88 (29JUN1985 21:00:00)-Water Temperature (C)]]*OO[[#This Row],[30]]</f>
        <v>5.4535067036699995E-5</v>
      </c>
      <c r="AF200" s="10">
        <f>3/24000000*OO[[#This Row],[88 (29JUN1985 21:00:00)-Water Temperature (C)]]*OO[[#This Row],[30]]</f>
        <v>5.4535067036699995E-5</v>
      </c>
      <c r="AG200" s="10">
        <f>3/24000000*OO[[#This Row],[89 (30JUN1985 00:00:00)-Water Temperature (C)]]*OO[[#This Row],[31]]</f>
        <v>4.8264260280649997E-5</v>
      </c>
      <c r="AH200" s="10">
        <f>3/24000000*OO[[#This Row],[90 (30JUN1985 03:00:00)-Water Temperature (C)]]*OO[[#This Row],[32]]</f>
        <v>4.4026450561499997E-5</v>
      </c>
      <c r="AI200" s="10">
        <f>3/24000000*OO[[#This Row],[91 (30JUN1985 06:00:00)-Water Temperature (C)]]*OO[[#This Row],[33]]</f>
        <v>4.0609856371500003E-5</v>
      </c>
      <c r="AJ200" s="10">
        <f>3/24000000*OO[[#This Row],[92 (30JUN1985 09:00:00)-Water Temperature (C)]]*OO[[#This Row],[34]]</f>
        <v>3.7659808018299994E-5</v>
      </c>
      <c r="AK200" s="10">
        <f>3/24000000*OO[[#This Row],[93 (30JUN1985 12:00:00)-Water Temperature (C)]]*OO[[#This Row],[35]]</f>
        <v>3.4612500647500006E-5</v>
      </c>
      <c r="AL200" s="10">
        <f>3/24000000*OO[[#This Row],[94 (30JUN1985 15:00:00)-Water Temperature (C)]]*OO[[#This Row],[36]]</f>
        <v>3.0931416280366249E-5</v>
      </c>
      <c r="AM200" s="10">
        <f>3/24000000*OO[[#This Row],[95 (30JUN1985 18:00:00)-Water Temperature (C)]]*OO[[#This Row],[37]]</f>
        <v>2.706814634603125E-5</v>
      </c>
      <c r="AN200" s="10">
        <f>3/24000000*OO[[#This Row],[96 (30JUN1985 21:00:00)-Water Temperature (C)]]*OO[[#This Row],[38]]</f>
        <v>2.3610878299552502E-5</v>
      </c>
      <c r="AO200" s="10">
        <f>3/24000000*OO[[#This Row],[97 (01JUL1985 00:00:00)-Water Temperature (C)]]*OO[[#This Row],[39]]</f>
        <v>2.0653160662259999E-5</v>
      </c>
      <c r="AP200" s="10">
        <f>3/24000000*OO[[#This Row],[98 (01JUL1985 03:00:00)-Water Temperature (C)]]*OO[[#This Row],[40]]</f>
        <v>1.8490724178027499E-5</v>
      </c>
      <c r="AQ200" s="10">
        <f>3/24000000*OO[[#This Row],[99 (01JUL1985 06:00:00)-Water Temperature (C)]]*OO[[#This Row],[41]]</f>
        <v>1.6673265505471251E-5</v>
      </c>
      <c r="AR200" s="10">
        <f>3/24000000*OO[[#This Row],[100 (01JUL1985 09:00:00)-Water Temperature (C)]]*OO[[#This Row],[42]]</f>
        <v>1.5047958433074999E-5</v>
      </c>
      <c r="AS200" s="10">
        <f>3/24000000*OO[[#This Row],[101 (01JUL1985 12:00:00)-Water Temperature (C)]]*OO[[#This Row],[43]]</f>
        <v>1.3487722004027501E-5</v>
      </c>
      <c r="AT200" s="10">
        <f>3/24000000*OO[[#This Row],[102 (01JUL1985 15:00:00)-Water Temperature (C)]]*OO[[#This Row],[44]]</f>
        <v>1.188984931995375E-5</v>
      </c>
      <c r="AU200" s="10">
        <f>3/24000000*OO[[#This Row],[103 (01JUL1985 18:00:00)-Water Temperature (C)]]*OO[[#This Row],[45]]</f>
        <v>1.0333686713185E-5</v>
      </c>
      <c r="AV200" s="10">
        <f>3/24000000*OO[[#This Row],[104 (01JUL1985 21:00:00)-Water Temperature (C)]]*OO[[#This Row],[46]]</f>
        <v>8.9260041128999999E-6</v>
      </c>
      <c r="AW200" s="10">
        <f>3/24000000*OO[[#This Row],[105 (02JUL1985 00:00:00)-Water Temperature (C)]]*OO[[#This Row],[47]]</f>
        <v>7.7458543957924998E-6</v>
      </c>
      <c r="AX200" s="10">
        <f>3/24000000*OO[[#This Row],[106 (02JUL1985 03:00:00)-Water Temperature (C)]]*OO[[#This Row],[48]]</f>
        <v>6.8932174849999993E-6</v>
      </c>
      <c r="AY200" s="10">
        <f>3/24000000*OO[[#This Row],[107 (02JUL1985 06:00:00)-Water Temperature (C)]]*OO[[#This Row],[49]]</f>
        <v>6.1875054309199998E-6</v>
      </c>
      <c r="AZ200" s="10">
        <f>3/24000000*OO[[#This Row],[108 (02JUL1985 09:00:00)-Water Temperature (C)]]*OO[[#This Row],[50]]</f>
        <v>5.5109771382787502E-6</v>
      </c>
      <c r="BA200" s="10">
        <f>3/24000000*OO[[#This Row],[109 (02JUL1985 12:00:00)-Water Temperature (C)]]*OO[[#This Row],[51]]</f>
        <v>4.73131853289375E-6</v>
      </c>
      <c r="BB200" s="10">
        <f>3/24000000*OO[[#This Row],[110 (02JUL1985 15:00:00)-Water Temperature (C)]]*OO[[#This Row],[52]]</f>
        <v>3.85374145088125E-6</v>
      </c>
      <c r="BC200" s="10">
        <f>3/24000000*OO[[#This Row],[111 (02JUL1985 18:00:00)-Water Temperature (C)]]*OO[[#This Row],[53]]</f>
        <v>2.9763256497914997E-6</v>
      </c>
      <c r="BD200" s="10">
        <f>3/24000000*OO[[#This Row],[112 (02JUL1985 21:00:00)-Water Temperature (C)]]*OO[[#This Row],[54]]</f>
        <v>2.2677962991937498E-6</v>
      </c>
      <c r="BE200" s="10">
        <f>3/24000000*OO[[#This Row],[113 (03JUL1985 00:00:00)-Water Temperature (C)]]*OO[[#This Row],[55]]</f>
        <v>1.7603766049389999E-6</v>
      </c>
      <c r="BF200" s="10">
        <f>3/24000000*OO[[#This Row],[114 (03JUL1985 03:00:00)-Water Temperature (C)]]*OO[[#This Row],[56]]</f>
        <v>1.4433373998474999E-6</v>
      </c>
      <c r="BG200" s="10">
        <f>3/24000000*OO[[#This Row],[115 (03JUL1985 06:00:00)-Water Temperature (C)]]*OO[[#This Row],[57]]</f>
        <v>1.2539441295920001E-6</v>
      </c>
      <c r="BH200" s="10">
        <f>3/24000000*OO[[#This Row],[116 (03JUL1985 09:00:00)-Water Temperature (C)]]*OO[[#This Row],[58]]</f>
        <v>1.1336010261674999E-6</v>
      </c>
      <c r="BI200" s="10">
        <f>3/24000000*OO[[#This Row],[117 (03JUL1985 12:00:00)-Water Temperature (C)]]*OO[[#This Row],[59]]</f>
        <v>1.0486110309644999E-6</v>
      </c>
      <c r="BJ200" s="10">
        <f>3/24000000*OO[[#This Row],[118 (03JUL1985 15:00:00)-Water Temperature (C)]]*OO[[#This Row],[60]]</f>
        <v>9.6397554137774991E-7</v>
      </c>
      <c r="BK200" s="10">
        <f>3/24000000*OO[[#This Row],[119 (03JUL1985 18:00:00)-Water Temperature (C)]]*OO[[#This Row],[61]]</f>
        <v>8.7234331520000004E-7</v>
      </c>
      <c r="BL200" s="10">
        <f>3/24000000*OO[[#This Row],[120 (03JUL1985 21:00:00)-Water Temperature (C)]]*OO[[#This Row],[62]]</f>
        <v>7.8829980066749992E-7</v>
      </c>
      <c r="BM200" s="10">
        <f>3/24000000*OO[[#This Row],[121 (04JUL1985 00:00:00)-Water Temperature (C)]]*OO[[#This Row],[63]]</f>
        <v>7.2184310746762498E-7</v>
      </c>
      <c r="BN200" s="10">
        <f>3/24000000*OO[[#This Row],[122 (04JUL1985 03:00:00)-Water Temperature (C)]]*OO[[#This Row],[64]]</f>
        <v>6.9071054707449998E-7</v>
      </c>
      <c r="BO200" s="10">
        <f>3/24000000*OO[[#This Row],[123 (04JUL1985 06:00:00)-Water Temperature (C)]]*OO[[#This Row],[65]]</f>
        <v>6.7866214136737497E-7</v>
      </c>
      <c r="BP200" s="10">
        <f>3/24000000*OO[[#This Row],[124 (04JUL1985 09:00:00)-Water Temperature (C)]]*OO[[#This Row],[66]]</f>
        <v>6.7731809741550011E-7</v>
      </c>
      <c r="BQ200" s="10">
        <f>3/24000000*OO[[#This Row],[125 (04JUL1985 12:00:00)-Water Temperature (C)]]*OO[[#This Row],[67]]</f>
        <v>6.7046317486812492E-7</v>
      </c>
      <c r="BR200" s="10">
        <f>3/24000000*OO[[#This Row],[126 (04JUL1985 15:00:00)-Water Temperature (C)]]*OO[[#This Row],[68]]</f>
        <v>6.5448498992174995E-7</v>
      </c>
      <c r="BS200" s="10">
        <f>3/24000000*OO[[#This Row],[127 (04JUL1985 18:00:00)-Water Temperature (C)]]*OO[[#This Row],[69]]</f>
        <v>6.2287818229999996E-7</v>
      </c>
      <c r="BT200" s="10">
        <f>3/24000000*OO[[#This Row],[128 (04JUL1985 21:00:00)-Water Temperature (C)]]*OO[[#This Row],[70]]</f>
        <v>5.8463519828862497E-7</v>
      </c>
      <c r="BU200" s="10">
        <f>3/24000000*OO[[#This Row],[129 (05JUL1985 00:00:00)-Water Temperature (C)]]*OO[[#This Row],[71]]</f>
        <v>5.4589536682200001E-7</v>
      </c>
      <c r="BV200" s="10">
        <f>3/24000000*OO[[#This Row],[130 (05JUL1985 03:00:00)-Water Temperature (C)]]*OO[[#This Row],[72]]</f>
        <v>5.2204494079500004E-7</v>
      </c>
      <c r="BW200" s="10">
        <f>3/24000000*OO[[#This Row],[131 (05JUL1985 06:00:00)-Water Temperature (C)]]*OO[[#This Row],[73]]</f>
        <v>5.0489071941300006E-7</v>
      </c>
      <c r="BX200" s="10">
        <f>3/24000000*OO[[#This Row],[132 (05JUL1985 09:00:00)-Water Temperature (C)]]*OO[[#This Row],[74]]</f>
        <v>4.9433909657624998E-7</v>
      </c>
      <c r="BY200" s="10">
        <f>3/24000000*OO[[#This Row],[133 (05JUL1985 12:00:00)-Water Temperature (C)]]*OO[[#This Row],[75]]</f>
        <v>4.8349209315400003E-7</v>
      </c>
      <c r="BZ200" s="10">
        <f>3/24000000*OO[[#This Row],[134 (05JUL1985 15:00:00)-Water Temperature (C)]]*OO[[#This Row],[76]]</f>
        <v>4.6349789991749999E-7</v>
      </c>
      <c r="CA200" s="10">
        <f>3/24000000*OO[[#This Row],[135 (05JUL1985 18:00:00)-Water Temperature (C)]]*OO[[#This Row],[77]]</f>
        <v>4.3516905397200001E-7</v>
      </c>
      <c r="CB200" s="10">
        <f>3/24000000*OO[[#This Row],[136 (05JUL1985 21:00:00)-Water Temperature (C)]]*OO[[#This Row],[78]]</f>
        <v>4.0490114553499994E-7</v>
      </c>
      <c r="CC200" s="10">
        <f>3/24000000*OO[[#This Row],[137 (06JUL1985 00:00:00)-Water Temperature (C)]]*OO[[#This Row],[79]]</f>
        <v>3.7823847834500003E-7</v>
      </c>
      <c r="CD200" s="10">
        <f>3/24000000*OO[[#This Row],[138 (06JUL1985 03:00:00)-Water Temperature (C)]]*OO[[#This Row],[80]]</f>
        <v>3.6307554759187495E-7</v>
      </c>
      <c r="CE200" s="10">
        <f>3/24000000*OO[[#This Row],[139 (06JUL1985 06:00:00)-Water Temperature (C)]]*OO[[#This Row],[81]]</f>
        <v>3.5345645548724998E-7</v>
      </c>
      <c r="CF200" s="10">
        <f>3/24000000*OO[[#This Row],[140 (06JUL1985 09:00:00)-Water Temperature (C)]]*OO[[#This Row],[82]]</f>
        <v>3.4686399905950001E-7</v>
      </c>
      <c r="CG200" s="10">
        <f>3/24000000*OO[[#This Row],[141 (06JUL1985 12:00:00)-Water Temperature (C)]]*OO[[#This Row],[83]]</f>
        <v>3.3853311278277498E-7</v>
      </c>
      <c r="CH200" s="10">
        <f>3/24000000*OO[[#This Row],[142 (06JUL1985 15:00:00)-Water Temperature (C)]]*OO[[#This Row],[84]]</f>
        <v>3.2419291434705002E-7</v>
      </c>
      <c r="CI200" s="10">
        <f>3/24000000*OO[[#This Row],[143 (06JUL1985 18:00:00)-Water Temperature (C)]]*OO[[#This Row],[85]]</f>
        <v>3.0290543570058748E-7</v>
      </c>
      <c r="CJ200" s="10">
        <f>3/24000000*OO[[#This Row],[144 (06JUL1985 21:00:00)-Water Temperature (C)]]*OO[[#This Row],[86]]</f>
        <v>2.8027338203364997E-7</v>
      </c>
      <c r="CK200" s="10">
        <f>3/24000000*OO[[#This Row],[145 (07JUL1985 00:00:00)-Water Temperature (C)]]*OO[[#This Row],[87]]</f>
        <v>2.592277946703375E-7</v>
      </c>
      <c r="CL200" s="10">
        <f>3/24000000*OO[[#This Row],[146 (07JUL1985 03:00:00)-Water Temperature (C)]]*OO[[#This Row],[88]]</f>
        <v>2.4710157974874996E-7</v>
      </c>
      <c r="CM200" s="10">
        <f>3/24000000*OO[[#This Row],[147 (07JUL1985 06:00:00)-Water Temperature (C)]]*OO[[#This Row],[89]]</f>
        <v>2.37217414186075E-7</v>
      </c>
      <c r="CN200" s="10">
        <f>3/24000000*OO[[#This Row],[148 (07JUL1985 09:00:00)-Water Temperature (C)]]*OO[[#This Row],[90]]</f>
        <v>2.2886112473307499E-7</v>
      </c>
      <c r="CO200" s="10">
        <f>3/24000000*OO[[#This Row],[149 (07JUL1985 12:00:00)-Water Temperature (C)]]*OO[[#This Row],[91]]</f>
        <v>2.209243893645875E-7</v>
      </c>
      <c r="CP200" s="10">
        <f>3/24000000*OO[[#This Row],[150 (07JUL1985 15:00:00)-Water Temperature (C)]]*OO[[#This Row],[92]]</f>
        <v>2.1262300977092502E-7</v>
      </c>
      <c r="CQ200" s="10">
        <f>3/24000000*OO[[#This Row],[151 (07JUL1985 18:00:00)-Water Temperature (C)]]*OO[[#This Row],[93]]</f>
        <v>2.0099079127312499E-7</v>
      </c>
      <c r="CR200" s="10">
        <f>3/24000000*OO[[#This Row],[152 (07JUL1985 21:00:00)-Water Temperature (C)]]*OO[[#This Row],[94]]</f>
        <v>1.88166452392925E-7</v>
      </c>
      <c r="CS200" s="10">
        <f>3/24000000*OO[[#This Row],[153 (08JUL1985 00:00:00)-Water Temperature (C)]]*OO[[#This Row],[95]]</f>
        <v>1.7622145070893748E-7</v>
      </c>
      <c r="CT200" s="10">
        <f>3/24000000*OO[[#This Row],[154 (08JUL1985 03:00:00)-Water Temperature (C)]]*OO[[#This Row],[96]]</f>
        <v>1.70918490235625E-7</v>
      </c>
      <c r="CU200" s="10">
        <f>3/24000000*OO[[#This Row],[155 (08JUL1985 06:00:00)-Water Temperature (C)]]*OO[[#This Row],[97]]</f>
        <v>1.69244372858075E-7</v>
      </c>
      <c r="CV200" s="10">
        <f>3/24000000*OO[[#This Row],[156 (08JUL1985 09:00:00)-Water Temperature (C)]]*OO[[#This Row],[98]]</f>
        <v>1.6819302210603752E-7</v>
      </c>
      <c r="CW200" s="10">
        <f>3/24000000*OO[[#This Row],[157 (08JUL1985 12:00:00)-Water Temperature (C)]]*OO[[#This Row],[99]]</f>
        <v>1.6657775852804999E-7</v>
      </c>
    </row>
    <row r="201" spans="1:101" x14ac:dyDescent="0.35">
      <c r="A201" t="s">
        <v>207</v>
      </c>
      <c r="B201">
        <v>774.59130000000005</v>
      </c>
      <c r="C201" s="10">
        <f>3/24*OO[[#This Row],[59 (26JUN1985 06:00:00)-Water Temperature (C)]]*OO[[#This Row],[1]]/SUM(OO[1])</f>
        <v>0</v>
      </c>
      <c r="D201" s="10">
        <f>3/24*OO[[#This Row],[60 (26JUN1985 09:00:00)-Water Temperature (C)]]*OO[[#This Row],[2]]/SUM(OO[2])</f>
        <v>0</v>
      </c>
      <c r="E201" s="10">
        <f>3/24*OO[[#This Row],[61 (26JUN1985 12:00:00)-Water Temperature (C)]]*OO[[#This Row],[3]]/SUM(OO[3])</f>
        <v>0</v>
      </c>
      <c r="F201" s="10">
        <f>3/24*OO[[#This Row],[62 (26JUN1985 15:00:00)-Water Temperature (C)]]*OO[[#This Row],[4]]/SUM(OO[4])</f>
        <v>0</v>
      </c>
      <c r="G201" s="10">
        <f>3/24*OO[[#This Row],[63 (26JUN1985 18:00:00)-Water Temperature (C)]]*OO[[#This Row],[5]]/SUM(OO[5])</f>
        <v>0</v>
      </c>
      <c r="H201" s="10">
        <f>3/24*OO[[#This Row],[64 (26JUN1985 21:00:00)-Water Temperature (C)]]*OO[[#This Row],[6]]/SUM(OO[6])</f>
        <v>0</v>
      </c>
      <c r="I201" s="10">
        <f>3/24*OO[[#This Row],[65 (27JUN1985 00:00:00)-Water Temperature (C)]]*OO[[#This Row],[7]]/SUM(OO[7])</f>
        <v>0</v>
      </c>
      <c r="J201" s="10">
        <f>3/24*OO[[#This Row],[66 (27JUN1985 03:00:00)-Water Temperature (C)]]*OO[[#This Row],[8]]/SUM(OO[8])</f>
        <v>7.310482393709567E-38</v>
      </c>
      <c r="K201" s="10">
        <f>3/24*OO[[#This Row],[67 (27JUN1985 06:00:00)-Water Temperature (C)]]*OO[[#This Row],[9]]/SUM(OO[9])</f>
        <v>5.0610931579253924E-26</v>
      </c>
      <c r="L201" s="10">
        <f>3/24*OO[[#This Row],[68 (27JUN1985 09:00:00)-Water Temperature (C)]]*OO[[#This Row],[10]]/SUM(OO[10])</f>
        <v>8.2402108339973567E-15</v>
      </c>
      <c r="M201" s="10">
        <f>3/24*OO[[#This Row],[69 (27JUN1985 12:00:00)-Water Temperature (C)]]*OO[[#This Row],[11]]/SUM(OO[11])</f>
        <v>6.9283104771672291E-9</v>
      </c>
      <c r="N201" s="10">
        <f>3/24*OO[[#This Row],[70 (27JUN1985 15:00:00)-Water Temperature (C)]]*OO[[#This Row],[12]]/SUM(OO[12])</f>
        <v>5.294260232080469E-6</v>
      </c>
      <c r="O201" s="10">
        <f>3/24*OO[[#This Row],[71 (27JUN1985 18:00:00)-Water Temperature (C)]]*OO[[#This Row],[13]]/SUM(OO[13])</f>
        <v>3.993267574781107E-4</v>
      </c>
      <c r="P201" s="10">
        <f>3/24*OO[[#This Row],[72 (27JUN1985 21:00:00)-Water Temperature (C)]]*OO[[#This Row],[14]]/SUM(OO[14])</f>
        <v>6.4154605677789692E-3</v>
      </c>
      <c r="Q201" s="10">
        <f>3/24*OO[[#This Row],[73 (28JUN1985 00:00:00)-Water Temperature (C)]]*OO[[#This Row],[15]]/SUM(OO[15])</f>
        <v>3.2746963506410473E-2</v>
      </c>
      <c r="R201" s="10">
        <f>3/24*OO[[#This Row],[74 (28JUN1985 03:00:00)-Water Temperature (C)]]*OO[[#This Row],[16]]/SUM(OO[16])</f>
        <v>6.9037484667157048E-2</v>
      </c>
      <c r="S201" s="10">
        <f>3/24*OO[[#This Row],[75 (28JUN1985 06:00:00)-Water Temperature (C)]]*OO[[#This Row],[17]]/SUM(OO[17])</f>
        <v>7.0233842460185034E-2</v>
      </c>
      <c r="T201" s="10">
        <f>3/24*OO[[#This Row],[76 (28JUN1985 09:00:00)-Water Temperature (C)]]*OO[[#This Row],[18]]/SUM(OO[18])</f>
        <v>3.9586648181412734E-2</v>
      </c>
      <c r="U201" s="10">
        <f>3/24*OO[[#This Row],[77 (28JUN1985 12:00:00)-Water Temperature (C)]]*OO[[#This Row],[19]]/SUM(OO[19])</f>
        <v>1.3814181233900748E-2</v>
      </c>
      <c r="V201" s="10">
        <f>3/24000000*OO[[#This Row],[78 (28JUN1985 15:00:00)-Water Temperature (C)]]*OO[[#This Row],[20]]</f>
        <v>3.3134508393999999E-3</v>
      </c>
      <c r="W201" s="10">
        <f>3/24000000*OO[[#This Row],[79 (28JUN1985 18:00:00)-Water Temperature (C)]]*OO[[#This Row],[21]]</f>
        <v>6.2973600824249988E-4</v>
      </c>
      <c r="X201" s="10">
        <f>3/24000000*OO[[#This Row],[80 (28JUN1985 21:00:00)-Water Temperature (C)]]*OO[[#This Row],[22]]</f>
        <v>1.3642010786812499E-4</v>
      </c>
      <c r="Y201" s="10">
        <f>3/24000000*OO[[#This Row],[81 (29JUN1985 00:00:00)-Water Temperature (C)]]*OO[[#This Row],[23]]</f>
        <v>6.361091807034999E-5</v>
      </c>
      <c r="Z201" s="10">
        <f>3/24000000*OO[[#This Row],[82 (29JUN1985 03:00:00)-Water Temperature (C)]]*OO[[#This Row],[24]]</f>
        <v>5.6506383254599996E-5</v>
      </c>
      <c r="AA201" s="10">
        <f>3/24000000*OO[[#This Row],[83 (29JUN1985 06:00:00)-Water Temperature (C)]]*OO[[#This Row],[25]]</f>
        <v>5.6675895078849996E-5</v>
      </c>
      <c r="AB201" s="10">
        <f>3/24000000*OO[[#This Row],[84 (29JUN1985 09:00:00)-Water Temperature (C)]]*OO[[#This Row],[26]]</f>
        <v>5.6543375494449997E-5</v>
      </c>
      <c r="AC201" s="10">
        <f>3/24000000*OO[[#This Row],[85 (29JUN1985 12:00:00)-Water Temperature (C)]]*OO[[#This Row],[27]]</f>
        <v>5.3558596636424996E-5</v>
      </c>
      <c r="AD201" s="10">
        <f>3/24000000*OO[[#This Row],[86 (29JUN1985 15:00:00)-Water Temperature (C)]]*OO[[#This Row],[28]]</f>
        <v>4.8492569396924998E-5</v>
      </c>
      <c r="AE201" s="10">
        <f>3/24000000*OO[[#This Row],[88 (29JUN1985 21:00:00)-Water Temperature (C)]]*OO[[#This Row],[30]]</f>
        <v>3.7777018144037496E-5</v>
      </c>
      <c r="AF201" s="10">
        <f>3/24000000*OO[[#This Row],[88 (29JUN1985 21:00:00)-Water Temperature (C)]]*OO[[#This Row],[30]]</f>
        <v>3.7777018144037496E-5</v>
      </c>
      <c r="AG201" s="10">
        <f>3/24000000*OO[[#This Row],[89 (30JUN1985 00:00:00)-Water Temperature (C)]]*OO[[#This Row],[31]]</f>
        <v>3.3426600876812494E-5</v>
      </c>
      <c r="AH201" s="10">
        <f>3/24000000*OO[[#This Row],[90 (30JUN1985 03:00:00)-Water Temperature (C)]]*OO[[#This Row],[32]]</f>
        <v>3.0474993536400002E-5</v>
      </c>
      <c r="AI201" s="10">
        <f>3/24000000*OO[[#This Row],[91 (30JUN1985 06:00:00)-Water Temperature (C)]]*OO[[#This Row],[33]]</f>
        <v>2.8081090918124999E-5</v>
      </c>
      <c r="AJ201" s="10">
        <f>3/24000000*OO[[#This Row],[92 (30JUN1985 09:00:00)-Water Temperature (C)]]*OO[[#This Row],[34]]</f>
        <v>2.6027734711319995E-5</v>
      </c>
      <c r="AK201" s="10">
        <f>3/24000000*OO[[#This Row],[93 (30JUN1985 12:00:00)-Water Temperature (C)]]*OO[[#This Row],[35]]</f>
        <v>2.3922517933006249E-5</v>
      </c>
      <c r="AL201" s="10">
        <f>3/24000000*OO[[#This Row],[94 (30JUN1985 15:00:00)-Water Temperature (C)]]*OO[[#This Row],[36]]</f>
        <v>2.137839446016625E-5</v>
      </c>
      <c r="AM201" s="10">
        <f>3/24000000*OO[[#This Row],[95 (30JUN1985 18:00:00)-Water Temperature (C)]]*OO[[#This Row],[37]]</f>
        <v>1.871137105131375E-5</v>
      </c>
      <c r="AN201" s="10">
        <f>3/24000000*OO[[#This Row],[96 (30JUN1985 21:00:00)-Water Temperature (C)]]*OO[[#This Row],[38]]</f>
        <v>1.6323948539804999E-5</v>
      </c>
      <c r="AO201" s="10">
        <f>3/24000000*OO[[#This Row],[97 (01JUL1985 00:00:00)-Water Temperature (C)]]*OO[[#This Row],[39]]</f>
        <v>1.4269546615184998E-5</v>
      </c>
      <c r="AP201" s="10">
        <f>3/24000000*OO[[#This Row],[98 (01JUL1985 03:00:00)-Water Temperature (C)]]*OO[[#This Row],[40]]</f>
        <v>1.2763088230657499E-5</v>
      </c>
      <c r="AQ201" s="10">
        <f>3/24000000*OO[[#This Row],[99 (01JUL1985 06:00:00)-Water Temperature (C)]]*OO[[#This Row],[41]]</f>
        <v>1.1501691351442498E-5</v>
      </c>
      <c r="AR201" s="10">
        <f>3/24000000*OO[[#This Row],[100 (01JUL1985 09:00:00)-Water Temperature (C)]]*OO[[#This Row],[42]]</f>
        <v>1.0378899522089999E-5</v>
      </c>
      <c r="AS201" s="10">
        <f>3/24000000*OO[[#This Row],[101 (01JUL1985 12:00:00)-Water Temperature (C)]]*OO[[#This Row],[43]]</f>
        <v>9.3045658850149989E-6</v>
      </c>
      <c r="AT201" s="10">
        <f>3/24000000*OO[[#This Row],[102 (01JUL1985 15:00:00)-Water Temperature (C)]]*OO[[#This Row],[44]]</f>
        <v>8.2062666471974988E-6</v>
      </c>
      <c r="AU201" s="10">
        <f>3/24000000*OO[[#This Row],[103 (01JUL1985 18:00:00)-Water Temperature (C)]]*OO[[#This Row],[45]]</f>
        <v>7.1371011828825E-6</v>
      </c>
      <c r="AV201" s="10">
        <f>3/24000000*OO[[#This Row],[104 (01JUL1985 21:00:00)-Water Temperature (C)]]*OO[[#This Row],[46]]</f>
        <v>6.1666726991512495E-6</v>
      </c>
      <c r="AW201" s="10">
        <f>3/24000000*OO[[#This Row],[105 (02JUL1985 00:00:00)-Water Temperature (C)]]*OO[[#This Row],[47]]</f>
        <v>5.3512190086924994E-6</v>
      </c>
      <c r="AX201" s="10">
        <f>3/24000000*OO[[#This Row],[106 (02JUL1985 03:00:00)-Water Temperature (C)]]*OO[[#This Row],[48]]</f>
        <v>4.7602436646125003E-6</v>
      </c>
      <c r="AY201" s="10">
        <f>3/24000000*OO[[#This Row],[107 (02JUL1985 06:00:00)-Water Temperature (C)]]*OO[[#This Row],[49]]</f>
        <v>4.2726539144850001E-6</v>
      </c>
      <c r="AZ201" s="10">
        <f>3/24000000*OO[[#This Row],[108 (02JUL1985 09:00:00)-Water Temperature (C)]]*OO[[#This Row],[50]]</f>
        <v>3.8114363568225001E-6</v>
      </c>
      <c r="BA201" s="10">
        <f>3/24000000*OO[[#This Row],[109 (02JUL1985 12:00:00)-Water Temperature (C)]]*OO[[#This Row],[51]]</f>
        <v>3.2826555035324995E-6</v>
      </c>
      <c r="BB201" s="10">
        <f>3/24000000*OO[[#This Row],[110 (02JUL1985 15:00:00)-Water Temperature (C)]]*OO[[#This Row],[52]]</f>
        <v>2.6834729256974996E-6</v>
      </c>
      <c r="BC201" s="10">
        <f>3/24000000*OO[[#This Row],[111 (02JUL1985 18:00:00)-Water Temperature (C)]]*OO[[#This Row],[53]]</f>
        <v>2.0777122891125E-6</v>
      </c>
      <c r="BD201" s="10">
        <f>3/24000000*OO[[#This Row],[112 (02JUL1985 21:00:00)-Water Temperature (C)]]*OO[[#This Row],[54]]</f>
        <v>1.5839352620437499E-6</v>
      </c>
      <c r="BE201" s="10">
        <f>3/24000000*OO[[#This Row],[113 (03JUL1985 00:00:00)-Water Temperature (C)]]*OO[[#This Row],[55]]</f>
        <v>1.2270912674249999E-6</v>
      </c>
      <c r="BF201" s="10">
        <f>3/24000000*OO[[#This Row],[114 (03JUL1985 03:00:00)-Water Temperature (C)]]*OO[[#This Row],[56]]</f>
        <v>1.00281384922425E-6</v>
      </c>
      <c r="BG201" s="10">
        <f>3/24000000*OO[[#This Row],[115 (03JUL1985 06:00:00)-Water Temperature (C)]]*OO[[#This Row],[57]]</f>
        <v>8.6805438540937496E-7</v>
      </c>
      <c r="BH201" s="10">
        <f>3/24000000*OO[[#This Row],[116 (03JUL1985 09:00:00)-Water Temperature (C)]]*OO[[#This Row],[58]]</f>
        <v>7.8254839490587498E-7</v>
      </c>
      <c r="BI201" s="10">
        <f>3/24000000*OO[[#This Row],[117 (03JUL1985 12:00:00)-Water Temperature (C)]]*OO[[#This Row],[59]]</f>
        <v>7.2288039713624994E-7</v>
      </c>
      <c r="BJ201" s="10">
        <f>3/24000000*OO[[#This Row],[118 (03JUL1985 15:00:00)-Water Temperature (C)]]*OO[[#This Row],[60]]</f>
        <v>6.6438506437875001E-7</v>
      </c>
      <c r="BK201" s="10">
        <f>3/24000000*OO[[#This Row],[119 (03JUL1985 18:00:00)-Water Temperature (C)]]*OO[[#This Row],[61]]</f>
        <v>6.0133072172600001E-7</v>
      </c>
      <c r="BL201" s="10">
        <f>3/24000000*OO[[#This Row],[120 (03JUL1985 21:00:00)-Water Temperature (C)]]*OO[[#This Row],[62]]</f>
        <v>5.4346997849899993E-7</v>
      </c>
      <c r="BM201" s="10">
        <f>3/24000000*OO[[#This Row],[121 (04JUL1985 00:00:00)-Water Temperature (C)]]*OO[[#This Row],[63]]</f>
        <v>4.9747065583312494E-7</v>
      </c>
      <c r="BN201" s="10">
        <f>3/24000000*OO[[#This Row],[122 (04JUL1985 03:00:00)-Water Temperature (C)]]*OO[[#This Row],[64]]</f>
        <v>4.7553913713212499E-7</v>
      </c>
      <c r="BO201" s="10">
        <f>3/24000000*OO[[#This Row],[123 (04JUL1985 06:00:00)-Water Temperature (C)]]*OO[[#This Row],[65]]</f>
        <v>4.6644826201049997E-7</v>
      </c>
      <c r="BP201" s="10">
        <f>3/24000000*OO[[#This Row],[124 (04JUL1985 09:00:00)-Water Temperature (C)]]*OO[[#This Row],[66]]</f>
        <v>4.6497157455374991E-7</v>
      </c>
      <c r="BQ201" s="10">
        <f>3/24000000*OO[[#This Row],[125 (04JUL1985 12:00:00)-Water Temperature (C)]]*OO[[#This Row],[67]]</f>
        <v>4.6002505681124997E-7</v>
      </c>
      <c r="BR201" s="10">
        <f>3/24000000*OO[[#This Row],[126 (04JUL1985 15:00:00)-Water Temperature (C)]]*OO[[#This Row],[68]]</f>
        <v>4.4933831611875E-7</v>
      </c>
      <c r="BS201" s="10">
        <f>3/24000000*OO[[#This Row],[127 (04JUL1985 18:00:00)-Water Temperature (C)]]*OO[[#This Row],[69]]</f>
        <v>4.2815967957000001E-7</v>
      </c>
      <c r="BT201" s="10">
        <f>3/24000000*OO[[#This Row],[128 (04JUL1985 21:00:00)-Water Temperature (C)]]*OO[[#This Row],[70]]</f>
        <v>4.0242471955199998E-7</v>
      </c>
      <c r="BU201" s="10">
        <f>3/24000000*OO[[#This Row],[129 (05JUL1985 00:00:00)-Water Temperature (C)]]*OO[[#This Row],[71]]</f>
        <v>3.7603804559124999E-7</v>
      </c>
      <c r="BV201" s="10">
        <f>3/24000000*OO[[#This Row],[130 (05JUL1985 03:00:00)-Water Temperature (C)]]*OO[[#This Row],[72]]</f>
        <v>3.5961585996149997E-7</v>
      </c>
      <c r="BW201" s="10">
        <f>3/24000000*OO[[#This Row],[131 (05JUL1985 06:00:00)-Water Temperature (C)]]*OO[[#This Row],[73]]</f>
        <v>3.47508309010625E-7</v>
      </c>
      <c r="BX201" s="10">
        <f>3/24000000*OO[[#This Row],[132 (05JUL1985 09:00:00)-Water Temperature (C)]]*OO[[#This Row],[74]]</f>
        <v>3.4005395315550003E-7</v>
      </c>
      <c r="BY201" s="10">
        <f>3/24000000*OO[[#This Row],[133 (05JUL1985 12:00:00)-Water Temperature (C)]]*OO[[#This Row],[75]]</f>
        <v>3.3256633451786251E-7</v>
      </c>
      <c r="BZ201" s="10">
        <f>3/24000000*OO[[#This Row],[134 (05JUL1985 15:00:00)-Water Temperature (C)]]*OO[[#This Row],[76]]</f>
        <v>3.1897662000468752E-7</v>
      </c>
      <c r="CA201" s="10">
        <f>3/24000000*OO[[#This Row],[135 (05JUL1985 18:00:00)-Water Temperature (C)]]*OO[[#This Row],[77]]</f>
        <v>2.9976857815029998E-7</v>
      </c>
      <c r="CB201" s="10">
        <f>3/24000000*OO[[#This Row],[136 (05JUL1985 21:00:00)-Water Temperature (C)]]*OO[[#This Row],[78]]</f>
        <v>2.7907544423462497E-7</v>
      </c>
      <c r="CC201" s="10">
        <f>3/24000000*OO[[#This Row],[137 (06JUL1985 00:00:00)-Water Temperature (C)]]*OO[[#This Row],[79]]</f>
        <v>2.6073591559023749E-7</v>
      </c>
      <c r="CD201" s="10">
        <f>3/24000000*OO[[#This Row],[138 (06JUL1985 03:00:00)-Water Temperature (C)]]*OO[[#This Row],[80]]</f>
        <v>2.5019449781727499E-7</v>
      </c>
      <c r="CE201" s="10">
        <f>3/24000000*OO[[#This Row],[139 (06JUL1985 06:00:00)-Water Temperature (C)]]*OO[[#This Row],[81]]</f>
        <v>2.4342487014550001E-7</v>
      </c>
      <c r="CF201" s="10">
        <f>3/24000000*OO[[#This Row],[140 (06JUL1985 09:00:00)-Water Temperature (C)]]*OO[[#This Row],[82]]</f>
        <v>2.3877639550472499E-7</v>
      </c>
      <c r="CG201" s="10">
        <f>3/24000000*OO[[#This Row],[141 (06JUL1985 12:00:00)-Water Temperature (C)]]*OO[[#This Row],[83]]</f>
        <v>2.3301741225068749E-7</v>
      </c>
      <c r="CH201" s="10">
        <f>3/24000000*OO[[#This Row],[142 (06JUL1985 15:00:00)-Water Temperature (C)]]*OO[[#This Row],[84]]</f>
        <v>2.2326461332506251E-7</v>
      </c>
      <c r="CI201" s="10">
        <f>3/24000000*OO[[#This Row],[143 (06JUL1985 18:00:00)-Water Temperature (C)]]*OO[[#This Row],[85]]</f>
        <v>2.087562801171625E-7</v>
      </c>
      <c r="CJ201" s="10">
        <f>3/24000000*OO[[#This Row],[144 (06JUL1985 21:00:00)-Water Temperature (C)]]*OO[[#This Row],[86]]</f>
        <v>1.93291156097325E-7</v>
      </c>
      <c r="CK201" s="10">
        <f>3/24000000*OO[[#This Row],[145 (07JUL1985 00:00:00)-Water Temperature (C)]]*OO[[#This Row],[87]]</f>
        <v>1.7879449444185E-7</v>
      </c>
      <c r="CL201" s="10">
        <f>3/24000000*OO[[#This Row],[146 (07JUL1985 03:00:00)-Water Temperature (C)]]*OO[[#This Row],[88]]</f>
        <v>1.7035251413361251E-7</v>
      </c>
      <c r="CM201" s="10">
        <f>3/24000000*OO[[#This Row],[147 (07JUL1985 06:00:00)-Water Temperature (C)]]*OO[[#This Row],[89]]</f>
        <v>1.63341150007225E-7</v>
      </c>
      <c r="CN201" s="10">
        <f>3/24000000*OO[[#This Row],[148 (07JUL1985 09:00:00)-Water Temperature (C)]]*OO[[#This Row],[90]]</f>
        <v>1.5743766357900002E-7</v>
      </c>
      <c r="CO201" s="10">
        <f>3/24000000*OO[[#This Row],[149 (07JUL1985 12:00:00)-Water Temperature (C)]]*OO[[#This Row],[91]]</f>
        <v>1.519605844819875E-7</v>
      </c>
      <c r="CP201" s="10">
        <f>3/24000000*OO[[#This Row],[150 (07JUL1985 15:00:00)-Water Temperature (C)]]*OO[[#This Row],[92]]</f>
        <v>1.46340573410075E-7</v>
      </c>
      <c r="CQ201" s="10">
        <f>3/24000000*OO[[#This Row],[151 (07JUL1985 18:00:00)-Water Temperature (C)]]*OO[[#This Row],[93]]</f>
        <v>1.3845488005554998E-7</v>
      </c>
      <c r="CR201" s="10">
        <f>3/24000000*OO[[#This Row],[152 (07JUL1985 21:00:00)-Water Temperature (C)]]*OO[[#This Row],[94]]</f>
        <v>1.29697883432975E-7</v>
      </c>
      <c r="CS201" s="10">
        <f>3/24000000*OO[[#This Row],[153 (08JUL1985 00:00:00)-Water Temperature (C)]]*OO[[#This Row],[95]]</f>
        <v>1.2147052692484999E-7</v>
      </c>
      <c r="CT201" s="10">
        <f>3/24000000*OO[[#This Row],[154 (08JUL1985 03:00:00)-Water Temperature (C)]]*OO[[#This Row],[96]]</f>
        <v>1.1774564351249997E-7</v>
      </c>
      <c r="CU201" s="10">
        <f>3/24000000*OO[[#This Row],[155 (08JUL1985 06:00:00)-Water Temperature (C)]]*OO[[#This Row],[97]]</f>
        <v>1.164819232377625E-7</v>
      </c>
      <c r="CV201" s="10">
        <f>3/24000000*OO[[#This Row],[156 (08JUL1985 09:00:00)-Water Temperature (C)]]*OO[[#This Row],[98]]</f>
        <v>1.1567989850849998E-7</v>
      </c>
      <c r="CW201" s="10">
        <f>3/24000000*OO[[#This Row],[157 (08JUL1985 12:00:00)-Water Temperature (C)]]*OO[[#This Row],[99]]</f>
        <v>1.1453750911265002E-7</v>
      </c>
    </row>
    <row r="202" spans="1:101" x14ac:dyDescent="0.35">
      <c r="A202" t="s">
        <v>208</v>
      </c>
      <c r="B202">
        <v>838.42250000000001</v>
      </c>
      <c r="C202" s="10">
        <f>3/24*OO[[#This Row],[59 (26JUN1985 06:00:00)-Water Temperature (C)]]*OO[[#This Row],[1]]/SUM(OO[1])</f>
        <v>0</v>
      </c>
      <c r="D202" s="10">
        <f>3/24*OO[[#This Row],[60 (26JUN1985 09:00:00)-Water Temperature (C)]]*OO[[#This Row],[2]]/SUM(OO[2])</f>
        <v>0</v>
      </c>
      <c r="E202" s="10">
        <f>3/24*OO[[#This Row],[61 (26JUN1985 12:00:00)-Water Temperature (C)]]*OO[[#This Row],[3]]/SUM(OO[3])</f>
        <v>0</v>
      </c>
      <c r="F202" s="10">
        <f>3/24*OO[[#This Row],[62 (26JUN1985 15:00:00)-Water Temperature (C)]]*OO[[#This Row],[4]]/SUM(OO[4])</f>
        <v>0</v>
      </c>
      <c r="G202" s="10">
        <f>3/24*OO[[#This Row],[63 (26JUN1985 18:00:00)-Water Temperature (C)]]*OO[[#This Row],[5]]/SUM(OO[5])</f>
        <v>0</v>
      </c>
      <c r="H202" s="10">
        <f>3/24*OO[[#This Row],[64 (26JUN1985 21:00:00)-Water Temperature (C)]]*OO[[#This Row],[6]]/SUM(OO[6])</f>
        <v>0</v>
      </c>
      <c r="I202" s="10">
        <f>3/24*OO[[#This Row],[65 (27JUN1985 00:00:00)-Water Temperature (C)]]*OO[[#This Row],[7]]/SUM(OO[7])</f>
        <v>0</v>
      </c>
      <c r="J202" s="10">
        <f>3/24*OO[[#This Row],[66 (27JUN1985 03:00:00)-Water Temperature (C)]]*OO[[#This Row],[8]]/SUM(OO[8])</f>
        <v>1.1849086859579055E-38</v>
      </c>
      <c r="K202" s="10">
        <f>3/24*OO[[#This Row],[67 (27JUN1985 06:00:00)-Water Temperature (C)]]*OO[[#This Row],[9]]/SUM(OO[9])</f>
        <v>8.4205384034879904E-27</v>
      </c>
      <c r="L202" s="10">
        <f>3/24*OO[[#This Row],[68 (27JUN1985 09:00:00)-Water Temperature (C)]]*OO[[#This Row],[10]]/SUM(OO[10])</f>
        <v>1.5194393346335645E-15</v>
      </c>
      <c r="M202" s="10">
        <f>3/24*OO[[#This Row],[69 (27JUN1985 12:00:00)-Water Temperature (C)]]*OO[[#This Row],[11]]/SUM(OO[11])</f>
        <v>4.0251412449089672E-9</v>
      </c>
      <c r="N202" s="10">
        <f>3/24*OO[[#This Row],[70 (27JUN1985 15:00:00)-Water Temperature (C)]]*OO[[#This Row],[12]]/SUM(OO[12])</f>
        <v>3.7421894347823196E-6</v>
      </c>
      <c r="O202" s="10">
        <f>3/24*OO[[#This Row],[71 (27JUN1985 18:00:00)-Water Temperature (C)]]*OO[[#This Row],[13]]/SUM(OO[13])</f>
        <v>3.2070072896755238E-4</v>
      </c>
      <c r="P202" s="10">
        <f>3/24*OO[[#This Row],[72 (27JUN1985 21:00:00)-Water Temperature (C)]]*OO[[#This Row],[14]]/SUM(OO[14])</f>
        <v>5.6877724554686643E-3</v>
      </c>
      <c r="Q202" s="10">
        <f>3/24*OO[[#This Row],[73 (28JUN1985 00:00:00)-Water Temperature (C)]]*OO[[#This Row],[15]]/SUM(OO[15])</f>
        <v>3.1499339425122223E-2</v>
      </c>
      <c r="R202" s="10">
        <f>3/24*OO[[#This Row],[74 (28JUN1985 03:00:00)-Water Temperature (C)]]*OO[[#This Row],[16]]/SUM(OO[16])</f>
        <v>7.1157977738097816E-2</v>
      </c>
      <c r="S202" s="10">
        <f>3/24*OO[[#This Row],[75 (28JUN1985 06:00:00)-Water Temperature (C)]]*OO[[#This Row],[17]]/SUM(OO[17])</f>
        <v>7.6754354297079858E-2</v>
      </c>
      <c r="T202" s="10">
        <f>3/24*OO[[#This Row],[76 (28JUN1985 09:00:00)-Water Temperature (C)]]*OO[[#This Row],[18]]/SUM(OO[18])</f>
        <v>4.5482528336346723E-2</v>
      </c>
      <c r="U202" s="10">
        <f>3/24*OO[[#This Row],[77 (28JUN1985 12:00:00)-Water Temperature (C)]]*OO[[#This Row],[19]]/SUM(OO[19])</f>
        <v>1.6534654075843536E-2</v>
      </c>
      <c r="V202" s="10">
        <f>3/24000000*OO[[#This Row],[78 (28JUN1985 15:00:00)-Water Temperature (C)]]*OO[[#This Row],[20]]</f>
        <v>4.0902099650849998E-3</v>
      </c>
      <c r="W202" s="10">
        <f>3/24000000*OO[[#This Row],[79 (28JUN1985 18:00:00)-Water Temperature (C)]]*OO[[#This Row],[21]]</f>
        <v>7.8714161936500003E-4</v>
      </c>
      <c r="X202" s="10">
        <f>3/24000000*OO[[#This Row],[80 (28JUN1985 21:00:00)-Water Temperature (C)]]*OO[[#This Row],[22]]</f>
        <v>1.63706583082625E-4</v>
      </c>
      <c r="Y202" s="10">
        <f>3/24000000*OO[[#This Row],[81 (29JUN1985 00:00:00)-Water Temperature (C)]]*OO[[#This Row],[23]]</f>
        <v>6.9763594800687493E-5</v>
      </c>
      <c r="Z202" s="10">
        <f>3/24000000*OO[[#This Row],[82 (29JUN1985 03:00:00)-Water Temperature (C)]]*OO[[#This Row],[24]]</f>
        <v>5.9727381827212493E-5</v>
      </c>
      <c r="AA202" s="10">
        <f>3/24000000*OO[[#This Row],[83 (29JUN1985 06:00:00)-Water Temperature (C)]]*OO[[#This Row],[25]]</f>
        <v>5.9590943607999995E-5</v>
      </c>
      <c r="AB202" s="10">
        <f>3/24000000*OO[[#This Row],[84 (29JUN1985 09:00:00)-Water Temperature (C)]]*OO[[#This Row],[26]]</f>
        <v>5.9555680961250009E-5</v>
      </c>
      <c r="AC202" s="10">
        <f>3/24000000*OO[[#This Row],[85 (29JUN1985 12:00:00)-Water Temperature (C)]]*OO[[#This Row],[27]]</f>
        <v>5.6504569737037496E-5</v>
      </c>
      <c r="AD202" s="10">
        <f>3/24000000*OO[[#This Row],[86 (29JUN1985 15:00:00)-Water Temperature (C)]]*OO[[#This Row],[28]]</f>
        <v>5.1139362619749996E-5</v>
      </c>
      <c r="AE202" s="10">
        <f>3/24000000*OO[[#This Row],[88 (29JUN1985 21:00:00)-Water Temperature (C)]]*OO[[#This Row],[30]]</f>
        <v>3.9583458988575002E-5</v>
      </c>
      <c r="AF202" s="10">
        <f>3/24000000*OO[[#This Row],[88 (29JUN1985 21:00:00)-Water Temperature (C)]]*OO[[#This Row],[30]]</f>
        <v>3.9583458988575002E-5</v>
      </c>
      <c r="AG202" s="10">
        <f>3/24000000*OO[[#This Row],[89 (30JUN1985 00:00:00)-Water Temperature (C)]]*OO[[#This Row],[31]]</f>
        <v>3.4956238073437499E-5</v>
      </c>
      <c r="AH202" s="10">
        <f>3/24000000*OO[[#This Row],[90 (30JUN1985 03:00:00)-Water Temperature (C)]]*OO[[#This Row],[32]]</f>
        <v>3.1782699019987498E-5</v>
      </c>
      <c r="AI202" s="10">
        <f>3/24000000*OO[[#This Row],[91 (30JUN1985 06:00:00)-Water Temperature (C)]]*OO[[#This Row],[33]]</f>
        <v>2.9185250244975E-5</v>
      </c>
      <c r="AJ202" s="10">
        <f>3/24000000*OO[[#This Row],[92 (30JUN1985 09:00:00)-Water Temperature (C)]]*OO[[#This Row],[34]]</f>
        <v>2.6962120903987495E-5</v>
      </c>
      <c r="AK202" s="10">
        <f>3/24000000*OO[[#This Row],[93 (30JUN1985 12:00:00)-Water Temperature (C)]]*OO[[#This Row],[35]]</f>
        <v>2.4713093051432498E-5</v>
      </c>
      <c r="AL202" s="10">
        <f>3/24000000*OO[[#This Row],[94 (30JUN1985 15:00:00)-Water Temperature (C)]]*OO[[#This Row],[36]]</f>
        <v>2.2021612074533752E-5</v>
      </c>
      <c r="AM202" s="10">
        <f>3/24000000*OO[[#This Row],[95 (30JUN1985 18:00:00)-Water Temperature (C)]]*OO[[#This Row],[37]]</f>
        <v>1.9222536552299999E-5</v>
      </c>
      <c r="AN202" s="10">
        <f>3/24000000*OO[[#This Row],[96 (30JUN1985 21:00:00)-Water Temperature (C)]]*OO[[#This Row],[38]]</f>
        <v>1.6732266520762499E-5</v>
      </c>
      <c r="AO202" s="10">
        <f>3/24000000*OO[[#This Row],[97 (01JUL1985 00:00:00)-Water Temperature (C)]]*OO[[#This Row],[39]]</f>
        <v>1.4574935962674999E-5</v>
      </c>
      <c r="AP202" s="10">
        <f>3/24000000*OO[[#This Row],[98 (01JUL1985 03:00:00)-Water Temperature (C)]]*OO[[#This Row],[40]]</f>
        <v>1.2988406691153749E-5</v>
      </c>
      <c r="AQ202" s="10">
        <f>3/24000000*OO[[#This Row],[99 (01JUL1985 06:00:00)-Water Temperature (C)]]*OO[[#This Row],[41]]</f>
        <v>1.1673788206079998E-5</v>
      </c>
      <c r="AR202" s="10">
        <f>3/24000000*OO[[#This Row],[100 (01JUL1985 09:00:00)-Water Temperature (C)]]*OO[[#This Row],[42]]</f>
        <v>1.0512714726667501E-5</v>
      </c>
      <c r="AS202" s="10">
        <f>3/24000000*OO[[#This Row],[101 (01JUL1985 12:00:00)-Water Temperature (C)]]*OO[[#This Row],[43]]</f>
        <v>9.4145613583449993E-6</v>
      </c>
      <c r="AT202" s="10">
        <f>3/24000000*OO[[#This Row],[102 (01JUL1985 15:00:00)-Water Temperature (C)]]*OO[[#This Row],[44]]</f>
        <v>8.2992971786674993E-6</v>
      </c>
      <c r="AU202" s="10">
        <f>3/24000000*OO[[#This Row],[103 (01JUL1985 18:00:00)-Water Temperature (C)]]*OO[[#This Row],[45]]</f>
        <v>7.2147921388124994E-6</v>
      </c>
      <c r="AV202" s="10">
        <f>3/24000000*OO[[#This Row],[104 (01JUL1985 21:00:00)-Water Temperature (C)]]*OO[[#This Row],[46]]</f>
        <v>6.2288920031774997E-6</v>
      </c>
      <c r="AW202" s="10">
        <f>3/24000000*OO[[#This Row],[105 (02JUL1985 00:00:00)-Water Temperature (C)]]*OO[[#This Row],[47]]</f>
        <v>5.3997416108699995E-6</v>
      </c>
      <c r="AX202" s="10">
        <f>3/24000000*OO[[#This Row],[106 (02JUL1985 03:00:00)-Water Temperature (C)]]*OO[[#This Row],[48]]</f>
        <v>4.7963067589124996E-6</v>
      </c>
      <c r="AY202" s="10">
        <f>3/24000000*OO[[#This Row],[107 (02JUL1985 06:00:00)-Water Temperature (C)]]*OO[[#This Row],[49]]</f>
        <v>4.3005478771149996E-6</v>
      </c>
      <c r="AZ202" s="10">
        <f>3/24000000*OO[[#This Row],[108 (02JUL1985 09:00:00)-Water Temperature (C)]]*OO[[#This Row],[50]]</f>
        <v>3.8395013504199999E-6</v>
      </c>
      <c r="BA202" s="10">
        <f>3/24000000*OO[[#This Row],[109 (02JUL1985 12:00:00)-Water Temperature (C)]]*OO[[#This Row],[51]]</f>
        <v>3.3182957128749996E-6</v>
      </c>
      <c r="BB202" s="10">
        <f>3/24000000*OO[[#This Row],[110 (02JUL1985 15:00:00)-Water Temperature (C)]]*OO[[#This Row],[52]]</f>
        <v>2.7235507640714999E-6</v>
      </c>
      <c r="BC202" s="10">
        <f>3/24000000*OO[[#This Row],[111 (02JUL1985 18:00:00)-Water Temperature (C)]]*OO[[#This Row],[53]]</f>
        <v>2.115139269168E-6</v>
      </c>
      <c r="BD202" s="10">
        <f>3/24000000*OO[[#This Row],[112 (02JUL1985 21:00:00)-Water Temperature (C)]]*OO[[#This Row],[54]]</f>
        <v>1.613673399506875E-6</v>
      </c>
      <c r="BE202" s="10">
        <f>3/24000000*OO[[#This Row],[113 (03JUL1985 00:00:00)-Water Temperature (C)]]*OO[[#This Row],[55]]</f>
        <v>1.2473237241247501E-6</v>
      </c>
      <c r="BF202" s="10">
        <f>3/24000000*OO[[#This Row],[114 (03JUL1985 03:00:00)-Water Temperature (C)]]*OO[[#This Row],[56]]</f>
        <v>1.0153251875E-6</v>
      </c>
      <c r="BG202" s="10">
        <f>3/24000000*OO[[#This Row],[115 (03JUL1985 06:00:00)-Water Temperature (C)]]*OO[[#This Row],[57]]</f>
        <v>8.7490867269812497E-7</v>
      </c>
      <c r="BH202" s="10">
        <f>3/24000000*OO[[#This Row],[116 (03JUL1985 09:00:00)-Water Temperature (C)]]*OO[[#This Row],[58]]</f>
        <v>7.8578905205799989E-7</v>
      </c>
      <c r="BI202" s="10">
        <f>3/24000000*OO[[#This Row],[117 (03JUL1985 12:00:00)-Water Temperature (C)]]*OO[[#This Row],[59]]</f>
        <v>7.2439689177099993E-7</v>
      </c>
      <c r="BJ202" s="10">
        <f>3/24000000*OO[[#This Row],[118 (03JUL1985 15:00:00)-Water Temperature (C)]]*OO[[#This Row],[60]]</f>
        <v>6.6535521378425009E-7</v>
      </c>
      <c r="BK202" s="10">
        <f>3/24000000*OO[[#This Row],[119 (03JUL1985 18:00:00)-Water Temperature (C)]]*OO[[#This Row],[61]]</f>
        <v>6.0230385988499999E-7</v>
      </c>
      <c r="BL202" s="10">
        <f>3/24000000*OO[[#This Row],[120 (03JUL1985 21:00:00)-Water Temperature (C)]]*OO[[#This Row],[62]]</f>
        <v>5.4443662751899997E-7</v>
      </c>
      <c r="BM202" s="10">
        <f>3/24000000*OO[[#This Row],[121 (04JUL1985 00:00:00)-Water Temperature (C)]]*OO[[#This Row],[63]]</f>
        <v>4.9821761256799996E-7</v>
      </c>
      <c r="BN202" s="10">
        <f>3/24000000*OO[[#This Row],[122 (04JUL1985 03:00:00)-Water Temperature (C)]]*OO[[#This Row],[64]]</f>
        <v>4.7576621405249996E-7</v>
      </c>
      <c r="BO202" s="10">
        <f>3/24000000*OO[[#This Row],[123 (04JUL1985 06:00:00)-Water Temperature (C)]]*OO[[#This Row],[65]]</f>
        <v>4.6570105273199989E-7</v>
      </c>
      <c r="BP202" s="10">
        <f>3/24000000*OO[[#This Row],[124 (04JUL1985 09:00:00)-Water Temperature (C)]]*OO[[#This Row],[66]]</f>
        <v>4.6345864207174998E-7</v>
      </c>
      <c r="BQ202" s="10">
        <f>3/24000000*OO[[#This Row],[125 (04JUL1985 12:00:00)-Water Temperature (C)]]*OO[[#This Row],[67]]</f>
        <v>4.5808914251999999E-7</v>
      </c>
      <c r="BR202" s="10">
        <f>3/24000000*OO[[#This Row],[126 (04JUL1985 15:00:00)-Water Temperature (C)]]*OO[[#This Row],[68]]</f>
        <v>4.4761868458724998E-7</v>
      </c>
      <c r="BS202" s="10">
        <f>3/24000000*OO[[#This Row],[127 (04JUL1985 18:00:00)-Water Temperature (C)]]*OO[[#This Row],[69]]</f>
        <v>4.2712405973500001E-7</v>
      </c>
      <c r="BT202" s="10">
        <f>3/24000000*OO[[#This Row],[128 (04JUL1985 21:00:00)-Water Temperature (C)]]*OO[[#This Row],[70]]</f>
        <v>4.0210142825999997E-7</v>
      </c>
      <c r="BU202" s="10">
        <f>3/24000000*OO[[#This Row],[129 (05JUL1985 00:00:00)-Water Temperature (C)]]*OO[[#This Row],[71]]</f>
        <v>3.7612602337750003E-7</v>
      </c>
      <c r="BV202" s="10">
        <f>3/24000000*OO[[#This Row],[130 (05JUL1985 03:00:00)-Water Temperature (C)]]*OO[[#This Row],[72]]</f>
        <v>3.5977442720312498E-7</v>
      </c>
      <c r="BW202" s="10">
        <f>3/24000000*OO[[#This Row],[131 (05JUL1985 06:00:00)-Water Temperature (C)]]*OO[[#This Row],[73]]</f>
        <v>3.4732147276087493E-7</v>
      </c>
      <c r="BX202" s="10">
        <f>3/24000000*OO[[#This Row],[132 (05JUL1985 09:00:00)-Water Temperature (C)]]*OO[[#This Row],[74]]</f>
        <v>3.3956538168024998E-7</v>
      </c>
      <c r="BY202" s="10">
        <f>3/24000000*OO[[#This Row],[133 (05JUL1985 12:00:00)-Water Temperature (C)]]*OO[[#This Row],[75]]</f>
        <v>3.3198842595739996E-7</v>
      </c>
      <c r="BZ202" s="10">
        <f>3/24000000*OO[[#This Row],[134 (05JUL1985 15:00:00)-Water Temperature (C)]]*OO[[#This Row],[76]]</f>
        <v>3.1852845652312495E-7</v>
      </c>
      <c r="CA202" s="10">
        <f>3/24000000*OO[[#This Row],[135 (05JUL1985 18:00:00)-Water Temperature (C)]]*OO[[#This Row],[77]]</f>
        <v>2.99676514726925E-7</v>
      </c>
      <c r="CB202" s="10">
        <f>3/24000000*OO[[#This Row],[136 (05JUL1985 21:00:00)-Water Temperature (C)]]*OO[[#This Row],[78]]</f>
        <v>2.7920190974697501E-7</v>
      </c>
      <c r="CC202" s="10">
        <f>3/24000000*OO[[#This Row],[137 (06JUL1985 00:00:00)-Water Temperature (C)]]*OO[[#This Row],[79]]</f>
        <v>2.6093022080982496E-7</v>
      </c>
      <c r="CD202" s="10">
        <f>3/24000000*OO[[#This Row],[138 (06JUL1985 03:00:00)-Water Temperature (C)]]*OO[[#This Row],[80]]</f>
        <v>2.5029704383783748E-7</v>
      </c>
      <c r="CE202" s="10">
        <f>3/24000000*OO[[#This Row],[139 (06JUL1985 06:00:00)-Water Temperature (C)]]*OO[[#This Row],[81]]</f>
        <v>2.4335528237559999E-7</v>
      </c>
      <c r="CF202" s="10">
        <f>3/24000000*OO[[#This Row],[140 (06JUL1985 09:00:00)-Water Temperature (C)]]*OO[[#This Row],[82]]</f>
        <v>2.3856607429349998E-7</v>
      </c>
      <c r="CG202" s="10">
        <f>3/24000000*OO[[#This Row],[141 (06JUL1985 12:00:00)-Water Temperature (C)]]*OO[[#This Row],[83]]</f>
        <v>2.3274317915178748E-7</v>
      </c>
      <c r="CH202" s="10">
        <f>3/24000000*OO[[#This Row],[142 (06JUL1985 15:00:00)-Water Temperature (C)]]*OO[[#This Row],[84]]</f>
        <v>2.2309764892593748E-7</v>
      </c>
      <c r="CI202" s="10">
        <f>3/24000000*OO[[#This Row],[143 (06JUL1985 18:00:00)-Water Temperature (C)]]*OO[[#This Row],[85]]</f>
        <v>2.0877578764919997E-7</v>
      </c>
      <c r="CJ202" s="10">
        <f>3/24000000*OO[[#This Row],[144 (06JUL1985 21:00:00)-Water Temperature (C)]]*OO[[#This Row],[86]]</f>
        <v>1.9347568048064999E-7</v>
      </c>
      <c r="CK202" s="10">
        <f>3/24000000*OO[[#This Row],[145 (07JUL1985 00:00:00)-Water Temperature (C)]]*OO[[#This Row],[87]]</f>
        <v>1.7902173228262502E-7</v>
      </c>
      <c r="CL202" s="10">
        <f>3/24000000*OO[[#This Row],[146 (07JUL1985 03:00:00)-Water Temperature (C)]]*OO[[#This Row],[88]]</f>
        <v>1.7051344905711249E-7</v>
      </c>
      <c r="CM202" s="10">
        <f>3/24000000*OO[[#This Row],[147 (07JUL1985 06:00:00)-Water Temperature (C)]]*OO[[#This Row],[89]]</f>
        <v>1.6323111745769999E-7</v>
      </c>
      <c r="CN202" s="10">
        <f>3/24000000*OO[[#This Row],[148 (07JUL1985 09:00:00)-Water Temperature (C)]]*OO[[#This Row],[90]]</f>
        <v>1.5714975804854999E-7</v>
      </c>
      <c r="CO202" s="10">
        <f>3/24000000*OO[[#This Row],[149 (07JUL1985 12:00:00)-Water Temperature (C)]]*OO[[#This Row],[91]]</f>
        <v>1.5164030732656249E-7</v>
      </c>
      <c r="CP202" s="10">
        <f>3/24000000*OO[[#This Row],[150 (07JUL1985 15:00:00)-Water Temperature (C)]]*OO[[#This Row],[92]]</f>
        <v>1.4611135030724998E-7</v>
      </c>
      <c r="CQ202" s="10">
        <f>3/24000000*OO[[#This Row],[151 (07JUL1985 18:00:00)-Water Temperature (C)]]*OO[[#This Row],[93]]</f>
        <v>1.383835843845E-7</v>
      </c>
      <c r="CR202" s="10">
        <f>3/24000000*OO[[#This Row],[152 (07JUL1985 21:00:00)-Water Temperature (C)]]*OO[[#This Row],[94]]</f>
        <v>1.2973851844731251E-7</v>
      </c>
      <c r="CS202" s="10">
        <f>3/24000000*OO[[#This Row],[153 (08JUL1985 00:00:00)-Water Temperature (C)]]*OO[[#This Row],[95]]</f>
        <v>1.2153720420667496E-7</v>
      </c>
      <c r="CT202" s="10">
        <f>3/24000000*OO[[#This Row],[154 (08JUL1985 03:00:00)-Water Temperature (C)]]*OO[[#This Row],[96]]</f>
        <v>1.1775420142793749E-7</v>
      </c>
      <c r="CU202" s="10">
        <f>3/24000000*OO[[#This Row],[155 (08JUL1985 06:00:00)-Water Temperature (C)]]*OO[[#This Row],[97]]</f>
        <v>1.1636141611599999E-7</v>
      </c>
      <c r="CV202" s="10">
        <f>3/24000000*OO[[#This Row],[156 (08JUL1985 09:00:00)-Water Temperature (C)]]*OO[[#This Row],[98]]</f>
        <v>1.1544984910674999E-7</v>
      </c>
      <c r="CW202" s="10">
        <f>3/24000000*OO[[#This Row],[157 (08JUL1985 12:00:00)-Water Temperature (C)]]*OO[[#This Row],[99]]</f>
        <v>1.142552430947E-7</v>
      </c>
    </row>
    <row r="203" spans="1:101" x14ac:dyDescent="0.35">
      <c r="A203" t="s">
        <v>209</v>
      </c>
      <c r="B203">
        <v>325.43189999999998</v>
      </c>
      <c r="C203" s="10">
        <f>3/24*OO[[#This Row],[59 (26JUN1985 06:00:00)-Water Temperature (C)]]*OO[[#This Row],[1]]/SUM(OO[1])</f>
        <v>0</v>
      </c>
      <c r="D203" s="10">
        <f>3/24*OO[[#This Row],[60 (26JUN1985 09:00:00)-Water Temperature (C)]]*OO[[#This Row],[2]]/SUM(OO[2])</f>
        <v>0</v>
      </c>
      <c r="E203" s="10">
        <f>3/24*OO[[#This Row],[61 (26JUN1985 12:00:00)-Water Temperature (C)]]*OO[[#This Row],[3]]/SUM(OO[3])</f>
        <v>0</v>
      </c>
      <c r="F203" s="10">
        <f>3/24*OO[[#This Row],[62 (26JUN1985 15:00:00)-Water Temperature (C)]]*OO[[#This Row],[4]]/SUM(OO[4])</f>
        <v>0</v>
      </c>
      <c r="G203" s="10">
        <f>3/24*OO[[#This Row],[63 (26JUN1985 18:00:00)-Water Temperature (C)]]*OO[[#This Row],[5]]/SUM(OO[5])</f>
        <v>0</v>
      </c>
      <c r="H203" s="10">
        <f>3/24*OO[[#This Row],[64 (26JUN1985 21:00:00)-Water Temperature (C)]]*OO[[#This Row],[6]]/SUM(OO[6])</f>
        <v>0</v>
      </c>
      <c r="I203" s="10">
        <f>3/24*OO[[#This Row],[65 (27JUN1985 00:00:00)-Water Temperature (C)]]*OO[[#This Row],[7]]/SUM(OO[7])</f>
        <v>0</v>
      </c>
      <c r="J203" s="10">
        <f>3/24*OO[[#This Row],[66 (27JUN1985 03:00:00)-Water Temperature (C)]]*OO[[#This Row],[8]]/SUM(OO[8])</f>
        <v>9.1587321484797606E-40</v>
      </c>
      <c r="K203" s="10">
        <f>3/24*OO[[#This Row],[67 (27JUN1985 06:00:00)-Water Temperature (C)]]*OO[[#This Row],[9]]/SUM(OO[9])</f>
        <v>6.83069861898501E-28</v>
      </c>
      <c r="L203" s="10">
        <f>3/24*OO[[#This Row],[68 (27JUN1985 09:00:00)-Water Temperature (C)]]*OO[[#This Row],[10]]/SUM(OO[10])</f>
        <v>1.4374915336781471E-16</v>
      </c>
      <c r="M203" s="10">
        <f>3/24*OO[[#This Row],[69 (27JUN1985 12:00:00)-Water Temperature (C)]]*OO[[#This Row],[11]]/SUM(OO[11])</f>
        <v>1.1417556889023957E-9</v>
      </c>
      <c r="N203" s="10">
        <f>3/24*OO[[#This Row],[70 (27JUN1985 15:00:00)-Water Temperature (C)]]*OO[[#This Row],[12]]/SUM(OO[12])</f>
        <v>1.2173974542168246E-6</v>
      </c>
      <c r="O203" s="10">
        <f>3/24*OO[[#This Row],[71 (27JUN1985 18:00:00)-Water Temperature (C)]]*OO[[#This Row],[13]]/SUM(OO[13])</f>
        <v>1.13361151903868E-4</v>
      </c>
      <c r="P203" s="10">
        <f>3/24*OO[[#This Row],[72 (27JUN1985 21:00:00)-Water Temperature (C)]]*OO[[#This Row],[14]]/SUM(OO[14])</f>
        <v>2.1378683709078286E-3</v>
      </c>
      <c r="Q203" s="10">
        <f>3/24*OO[[#This Row],[73 (28JUN1985 00:00:00)-Water Temperature (C)]]*OO[[#This Row],[15]]/SUM(OO[15])</f>
        <v>1.2431208300490423E-2</v>
      </c>
      <c r="R203" s="10">
        <f>3/24*OO[[#This Row],[74 (28JUN1985 03:00:00)-Water Temperature (C)]]*OO[[#This Row],[16]]/SUM(OO[16])</f>
        <v>2.9231973380115947E-2</v>
      </c>
      <c r="S203" s="10">
        <f>3/24*OO[[#This Row],[75 (28JUN1985 06:00:00)-Water Temperature (C)]]*OO[[#This Row],[17]]/SUM(OO[17])</f>
        <v>3.2592442420303298E-2</v>
      </c>
      <c r="T203" s="10">
        <f>3/24*OO[[#This Row],[76 (28JUN1985 09:00:00)-Water Temperature (C)]]*OO[[#This Row],[18]]/SUM(OO[18])</f>
        <v>1.9855128241923876E-2</v>
      </c>
      <c r="U203" s="10">
        <f>3/24*OO[[#This Row],[77 (28JUN1985 12:00:00)-Water Temperature (C)]]*OO[[#This Row],[19]]/SUM(OO[19])</f>
        <v>7.3797458617454563E-3</v>
      </c>
      <c r="V203" s="10">
        <f>3/24000000*OO[[#This Row],[78 (28JUN1985 15:00:00)-Water Temperature (C)]]*OO[[#This Row],[20]]</f>
        <v>1.8564947726959998E-3</v>
      </c>
      <c r="W203" s="10">
        <f>3/24000000*OO[[#This Row],[79 (28JUN1985 18:00:00)-Water Temperature (C)]]*OO[[#This Row],[21]]</f>
        <v>3.6008165027250001E-4</v>
      </c>
      <c r="X203" s="10">
        <f>3/24000000*OO[[#This Row],[80 (28JUN1985 21:00:00)-Water Temperature (C)]]*OO[[#This Row],[22]]</f>
        <v>7.3576132650362498E-5</v>
      </c>
      <c r="Y203" s="10">
        <f>3/24000000*OO[[#This Row],[81 (29JUN1985 00:00:00)-Water Temperature (C)]]*OO[[#This Row],[23]]</f>
        <v>2.9968248896249993E-5</v>
      </c>
      <c r="Z203" s="10">
        <f>3/24000000*OO[[#This Row],[82 (29JUN1985 03:00:00)-Water Temperature (C)]]*OO[[#This Row],[24]]</f>
        <v>2.5166208005733751E-5</v>
      </c>
      <c r="AA203" s="10">
        <f>3/24000000*OO[[#This Row],[83 (29JUN1985 06:00:00)-Water Temperature (C)]]*OO[[#This Row],[25]]</f>
        <v>2.5077096862799998E-5</v>
      </c>
      <c r="AB203" s="10">
        <f>3/24000000*OO[[#This Row],[84 (29JUN1985 09:00:00)-Water Temperature (C)]]*OO[[#This Row],[26]]</f>
        <v>2.5133921843087496E-5</v>
      </c>
      <c r="AC203" s="10">
        <f>3/24000000*OO[[#This Row],[85 (29JUN1985 12:00:00)-Water Temperature (C)]]*OO[[#This Row],[27]]</f>
        <v>2.3922443949783743E-5</v>
      </c>
      <c r="AD203" s="10">
        <f>3/24000000*OO[[#This Row],[86 (29JUN1985 15:00:00)-Water Temperature (C)]]*OO[[#This Row],[28]]</f>
        <v>2.1701080528409998E-5</v>
      </c>
      <c r="AE203" s="10">
        <f>3/24000000*OO[[#This Row],[88 (29JUN1985 21:00:00)-Water Temperature (C)]]*OO[[#This Row],[30]]</f>
        <v>1.6845130051249997E-5</v>
      </c>
      <c r="AF203" s="10">
        <f>3/24000000*OO[[#This Row],[88 (29JUN1985 21:00:00)-Water Temperature (C)]]*OO[[#This Row],[30]]</f>
        <v>1.6845130051249997E-5</v>
      </c>
      <c r="AG203" s="10">
        <f>3/24000000*OO[[#This Row],[89 (30JUN1985 00:00:00)-Water Temperature (C)]]*OO[[#This Row],[31]]</f>
        <v>1.4895319588353747E-5</v>
      </c>
      <c r="AH203" s="10">
        <f>3/24000000*OO[[#This Row],[90 (30JUN1985 03:00:00)-Water Temperature (C)]]*OO[[#This Row],[32]]</f>
        <v>1.3558101220625001E-5</v>
      </c>
      <c r="AI203" s="10">
        <f>3/24000000*OO[[#This Row],[91 (30JUN1985 06:00:00)-Water Temperature (C)]]*OO[[#This Row],[33]]</f>
        <v>1.246035989770875E-5</v>
      </c>
      <c r="AJ203" s="10">
        <f>3/24000000*OO[[#This Row],[92 (30JUN1985 09:00:00)-Water Temperature (C)]]*OO[[#This Row],[34]]</f>
        <v>1.1523075426875001E-5</v>
      </c>
      <c r="AK203" s="10">
        <f>3/24000000*OO[[#This Row],[93 (30JUN1985 12:00:00)-Water Temperature (C)]]*OO[[#This Row],[35]]</f>
        <v>1.0578083963750001E-5</v>
      </c>
      <c r="AL203" s="10">
        <f>3/24000000*OO[[#This Row],[94 (30JUN1985 15:00:00)-Water Temperature (C)]]*OO[[#This Row],[36]]</f>
        <v>9.4414798862774984E-6</v>
      </c>
      <c r="AM203" s="10">
        <f>3/24000000*OO[[#This Row],[95 (30JUN1985 18:00:00)-Water Temperature (C)]]*OO[[#This Row],[37]]</f>
        <v>8.2547998825049997E-6</v>
      </c>
      <c r="AN203" s="10">
        <f>3/24000000*OO[[#This Row],[96 (30JUN1985 21:00:00)-Water Temperature (C)]]*OO[[#This Row],[38]]</f>
        <v>7.1974923383999995E-6</v>
      </c>
      <c r="AO203" s="10">
        <f>3/24000000*OO[[#This Row],[97 (01JUL1985 00:00:00)-Water Temperature (C)]]*OO[[#This Row],[39]]</f>
        <v>6.2770176178424997E-6</v>
      </c>
      <c r="AP203" s="10">
        <f>3/24000000*OO[[#This Row],[98 (01JUL1985 03:00:00)-Water Temperature (C)]]*OO[[#This Row],[40]]</f>
        <v>5.5989953333999995E-6</v>
      </c>
      <c r="AQ203" s="10">
        <f>3/24000000*OO[[#This Row],[99 (01JUL1985 06:00:00)-Water Temperature (C)]]*OO[[#This Row],[41]]</f>
        <v>5.0390031957150002E-6</v>
      </c>
      <c r="AR203" s="10">
        <f>3/24000000*OO[[#This Row],[100 (01JUL1985 09:00:00)-Water Temperature (C)]]*OO[[#This Row],[42]]</f>
        <v>4.5439265898974996E-6</v>
      </c>
      <c r="AS203" s="10">
        <f>3/24000000*OO[[#This Row],[101 (01JUL1985 12:00:00)-Water Temperature (C)]]*OO[[#This Row],[43]]</f>
        <v>4.0778591075399991E-6</v>
      </c>
      <c r="AT203" s="10">
        <f>3/24000000*OO[[#This Row],[102 (01JUL1985 15:00:00)-Water Temperature (C)]]*OO[[#This Row],[44]]</f>
        <v>3.6030601775999997E-6</v>
      </c>
      <c r="AU203" s="10">
        <f>3/24000000*OO[[#This Row],[103 (01JUL1985 18:00:00)-Water Temperature (C)]]*OO[[#This Row],[45]]</f>
        <v>3.1392138578125E-6</v>
      </c>
      <c r="AV203" s="10">
        <f>3/24000000*OO[[#This Row],[104 (01JUL1985 21:00:00)-Water Temperature (C)]]*OO[[#This Row],[46]]</f>
        <v>2.7149303060479997E-6</v>
      </c>
      <c r="AW203" s="10">
        <f>3/24000000*OO[[#This Row],[105 (02JUL1985 00:00:00)-Water Temperature (C)]]*OO[[#This Row],[47]]</f>
        <v>2.3565549343112497E-6</v>
      </c>
      <c r="AX203" s="10">
        <f>3/24000000*OO[[#This Row],[106 (02JUL1985 03:00:00)-Water Temperature (C)]]*OO[[#This Row],[48]]</f>
        <v>2.0948963945323749E-6</v>
      </c>
      <c r="AY203" s="10">
        <f>3/24000000*OO[[#This Row],[107 (02JUL1985 06:00:00)-Water Temperature (C)]]*OO[[#This Row],[49]]</f>
        <v>1.8797723671576252E-6</v>
      </c>
      <c r="AZ203" s="10">
        <f>3/24000000*OO[[#This Row],[108 (02JUL1985 09:00:00)-Water Temperature (C)]]*OO[[#This Row],[50]]</f>
        <v>1.6805343520087498E-6</v>
      </c>
      <c r="BA203" s="10">
        <f>3/24000000*OO[[#This Row],[109 (02JUL1985 12:00:00)-Water Temperature (C)]]*OO[[#This Row],[51]]</f>
        <v>1.4554692421702499E-6</v>
      </c>
      <c r="BB203" s="10">
        <f>3/24000000*OO[[#This Row],[110 (02JUL1985 15:00:00)-Water Temperature (C)]]*OO[[#This Row],[52]]</f>
        <v>1.197549348625E-6</v>
      </c>
      <c r="BC203" s="10">
        <f>3/24000000*OO[[#This Row],[111 (02JUL1985 18:00:00)-Water Temperature (C)]]*OO[[#This Row],[53]]</f>
        <v>9.3177636369499989E-7</v>
      </c>
      <c r="BD203" s="10">
        <f>3/24000000*OO[[#This Row],[112 (02JUL1985 21:00:00)-Water Temperature (C)]]*OO[[#This Row],[54]]</f>
        <v>7.1127795940712507E-7</v>
      </c>
      <c r="BE203" s="10">
        <f>3/24000000*OO[[#This Row],[113 (03JUL1985 00:00:00)-Water Temperature (C)]]*OO[[#This Row],[55]]</f>
        <v>5.4915890368624997E-7</v>
      </c>
      <c r="BF203" s="10">
        <f>3/24000000*OO[[#This Row],[114 (03JUL1985 03:00:00)-Water Temperature (C)]]*OO[[#This Row],[56]]</f>
        <v>4.4599804893524996E-7</v>
      </c>
      <c r="BG203" s="10">
        <f>3/24000000*OO[[#This Row],[115 (03JUL1985 06:00:00)-Water Temperature (C)]]*OO[[#This Row],[57]]</f>
        <v>3.8334671155462498E-7</v>
      </c>
      <c r="BH203" s="10">
        <f>3/24000000*OO[[#This Row],[116 (03JUL1985 09:00:00)-Water Temperature (C)]]*OO[[#This Row],[58]]</f>
        <v>3.4356282745599995E-7</v>
      </c>
      <c r="BI203" s="10">
        <f>3/24000000*OO[[#This Row],[117 (03JUL1985 12:00:00)-Water Temperature (C)]]*OO[[#This Row],[59]]</f>
        <v>3.1635695832812493E-7</v>
      </c>
      <c r="BJ203" s="10">
        <f>3/24000000*OO[[#This Row],[118 (03JUL1985 15:00:00)-Water Temperature (C)]]*OO[[#This Row],[60]]</f>
        <v>2.9050797136156244E-7</v>
      </c>
      <c r="BK203" s="10">
        <f>3/24000000*OO[[#This Row],[119 (03JUL1985 18:00:00)-Water Temperature (C)]]*OO[[#This Row],[61]]</f>
        <v>2.6300596608886244E-7</v>
      </c>
      <c r="BL203" s="10">
        <f>3/24000000*OO[[#This Row],[120 (03JUL1985 21:00:00)-Water Temperature (C)]]*OO[[#This Row],[62]]</f>
        <v>2.3776017818199997E-7</v>
      </c>
      <c r="BM203" s="10">
        <f>3/24000000*OO[[#This Row],[121 (04JUL1985 00:00:00)-Water Temperature (C)]]*OO[[#This Row],[63]]</f>
        <v>2.1751281215624995E-7</v>
      </c>
      <c r="BN203" s="10">
        <f>3/24000000*OO[[#This Row],[122 (04JUL1985 03:00:00)-Water Temperature (C)]]*OO[[#This Row],[64]]</f>
        <v>2.0758168823052498E-7</v>
      </c>
      <c r="BO203" s="10">
        <f>3/24000000*OO[[#This Row],[123 (04JUL1985 06:00:00)-Water Temperature (C)]]*OO[[#This Row],[65]]</f>
        <v>2.0295237128674998E-7</v>
      </c>
      <c r="BP203" s="10">
        <f>3/24000000*OO[[#This Row],[124 (04JUL1985 09:00:00)-Water Temperature (C)]]*OO[[#This Row],[66]]</f>
        <v>2.0179364538862499E-7</v>
      </c>
      <c r="BQ203" s="10">
        <f>3/24000000*OO[[#This Row],[125 (04JUL1985 12:00:00)-Water Temperature (C)]]*OO[[#This Row],[67]]</f>
        <v>1.9936554304089996E-7</v>
      </c>
      <c r="BR203" s="10">
        <f>3/24000000*OO[[#This Row],[126 (04JUL1985 15:00:00)-Water Temperature (C)]]*OO[[#This Row],[68]]</f>
        <v>1.9486909545674999E-7</v>
      </c>
      <c r="BS203" s="10">
        <f>3/24000000*OO[[#This Row],[127 (04JUL1985 18:00:00)-Water Temperature (C)]]*OO[[#This Row],[69]]</f>
        <v>1.8609450593187497E-7</v>
      </c>
      <c r="BT203" s="10">
        <f>3/24000000*OO[[#This Row],[128 (04JUL1985 21:00:00)-Water Temperature (C)]]*OO[[#This Row],[70]]</f>
        <v>1.7535643418459996E-7</v>
      </c>
      <c r="BU203" s="10">
        <f>3/24000000*OO[[#This Row],[129 (05JUL1985 00:00:00)-Water Temperature (C)]]*OO[[#This Row],[71]]</f>
        <v>1.6411516318514999E-7</v>
      </c>
      <c r="BV203" s="10">
        <f>3/24000000*OO[[#This Row],[130 (05JUL1985 03:00:00)-Water Temperature (C)]]*OO[[#This Row],[72]]</f>
        <v>1.5699337829139998E-7</v>
      </c>
      <c r="BW203" s="10">
        <f>3/24000000*OO[[#This Row],[131 (05JUL1985 06:00:00)-Water Temperature (C)]]*OO[[#This Row],[73]]</f>
        <v>1.5147899755760001E-7</v>
      </c>
      <c r="BX203" s="10">
        <f>3/24000000*OO[[#This Row],[132 (05JUL1985 09:00:00)-Water Temperature (C)]]*OO[[#This Row],[74]]</f>
        <v>1.4802263703674999E-7</v>
      </c>
      <c r="BY203" s="10">
        <f>3/24000000*OO[[#This Row],[133 (05JUL1985 12:00:00)-Water Temperature (C)]]*OO[[#This Row],[75]]</f>
        <v>1.4470377770965001E-7</v>
      </c>
      <c r="BZ203" s="10">
        <f>3/24000000*OO[[#This Row],[134 (05JUL1985 15:00:00)-Water Temperature (C)]]*OO[[#This Row],[76]]</f>
        <v>1.388811900135E-7</v>
      </c>
      <c r="CA203" s="10">
        <f>3/24000000*OO[[#This Row],[135 (05JUL1985 18:00:00)-Water Temperature (C)]]*OO[[#This Row],[77]]</f>
        <v>1.3074478210274999E-7</v>
      </c>
      <c r="CB203" s="10">
        <f>3/24000000*OO[[#This Row],[136 (05JUL1985 21:00:00)-Water Temperature (C)]]*OO[[#This Row],[78]]</f>
        <v>1.2186945554842501E-7</v>
      </c>
      <c r="CC203" s="10">
        <f>3/24000000*OO[[#This Row],[137 (06JUL1985 00:00:00)-Water Temperature (C)]]*OO[[#This Row],[79]]</f>
        <v>1.1390050314075E-7</v>
      </c>
      <c r="CD203" s="10">
        <f>3/24000000*OO[[#This Row],[138 (06JUL1985 03:00:00)-Water Temperature (C)]]*OO[[#This Row],[80]]</f>
        <v>1.0923439181199999E-7</v>
      </c>
      <c r="CE203" s="10">
        <f>3/24000000*OO[[#This Row],[139 (06JUL1985 06:00:00)-Water Temperature (C)]]*OO[[#This Row],[81]]</f>
        <v>1.0615994786822498E-7</v>
      </c>
      <c r="CF203" s="10">
        <f>3/24000000*OO[[#This Row],[140 (06JUL1985 09:00:00)-Water Temperature (C)]]*OO[[#This Row],[82]]</f>
        <v>1.04036429672175E-7</v>
      </c>
      <c r="CG203" s="10">
        <f>3/24000000*OO[[#This Row],[141 (06JUL1985 12:00:00)-Water Temperature (C)]]*OO[[#This Row],[83]]</f>
        <v>1.014845579627E-7</v>
      </c>
      <c r="CH203" s="10">
        <f>3/24000000*OO[[#This Row],[142 (06JUL1985 15:00:00)-Water Temperature (C)]]*OO[[#This Row],[84]]</f>
        <v>9.7312989161249999E-8</v>
      </c>
      <c r="CI203" s="10">
        <f>3/24000000*OO[[#This Row],[143 (06JUL1985 18:00:00)-Water Temperature (C)]]*OO[[#This Row],[85]]</f>
        <v>9.1111345790849988E-8</v>
      </c>
      <c r="CJ203" s="10">
        <f>3/24000000*OO[[#This Row],[144 (06JUL1985 21:00:00)-Water Temperature (C)]]*OO[[#This Row],[86]]</f>
        <v>8.4478373631674993E-8</v>
      </c>
      <c r="CK203" s="10">
        <f>3/24000000*OO[[#This Row],[145 (07JUL1985 00:00:00)-Water Temperature (C)]]*OO[[#This Row],[87]]</f>
        <v>7.8176756397900001E-8</v>
      </c>
      <c r="CL203" s="10">
        <f>3/24000000*OO[[#This Row],[146 (07JUL1985 03:00:00)-Water Temperature (C)]]*OO[[#This Row],[88]]</f>
        <v>7.4439396149824991E-8</v>
      </c>
      <c r="CM203" s="10">
        <f>3/24000000*OO[[#This Row],[147 (07JUL1985 06:00:00)-Water Temperature (C)]]*OO[[#This Row],[89]]</f>
        <v>7.1209301050312492E-8</v>
      </c>
      <c r="CN203" s="10">
        <f>3/24000000*OO[[#This Row],[148 (07JUL1985 09:00:00)-Water Temperature (C)]]*OO[[#This Row],[90]]</f>
        <v>6.8509251573750001E-8</v>
      </c>
      <c r="CO203" s="10">
        <f>3/24000000*OO[[#This Row],[149 (07JUL1985 12:00:00)-Water Temperature (C)]]*OO[[#This Row],[91]]</f>
        <v>6.6087615073637506E-8</v>
      </c>
      <c r="CP203" s="10">
        <f>3/24000000*OO[[#This Row],[150 (07JUL1985 15:00:00)-Water Temperature (C)]]*OO[[#This Row],[92]]</f>
        <v>6.3701462744999998E-8</v>
      </c>
      <c r="CQ203" s="10">
        <f>3/24000000*OO[[#This Row],[151 (07JUL1985 18:00:00)-Water Temperature (C)]]*OO[[#This Row],[93]]</f>
        <v>6.0370920828375001E-8</v>
      </c>
      <c r="CR203" s="10">
        <f>3/24000000*OO[[#This Row],[152 (07JUL1985 21:00:00)-Water Temperature (C)]]*OO[[#This Row],[94]]</f>
        <v>5.662686200699999E-8</v>
      </c>
      <c r="CS203" s="10">
        <f>3/24000000*OO[[#This Row],[153 (08JUL1985 00:00:00)-Water Temperature (C)]]*OO[[#This Row],[95]]</f>
        <v>5.3049995548100002E-8</v>
      </c>
      <c r="CT203" s="10">
        <f>3/24000000*OO[[#This Row],[154 (08JUL1985 03:00:00)-Water Temperature (C)]]*OO[[#This Row],[96]]</f>
        <v>5.1378916731287502E-8</v>
      </c>
      <c r="CU203" s="10">
        <f>3/24000000*OO[[#This Row],[155 (08JUL1985 06:00:00)-Water Temperature (C)]]*OO[[#This Row],[97]]</f>
        <v>5.0739956719999991E-8</v>
      </c>
      <c r="CV203" s="10">
        <f>3/24000000*OO[[#This Row],[156 (08JUL1985 09:00:00)-Water Temperature (C)]]*OO[[#This Row],[98]]</f>
        <v>5.03156720412E-8</v>
      </c>
      <c r="CW203" s="10">
        <f>3/24000000*OO[[#This Row],[157 (08JUL1985 12:00:00)-Water Temperature (C)]]*OO[[#This Row],[99]]</f>
        <v>4.9786230817049993E-8</v>
      </c>
    </row>
    <row r="204" spans="1:101" x14ac:dyDescent="0.35">
      <c r="A204" t="s">
        <v>210</v>
      </c>
      <c r="B204">
        <v>179.7406</v>
      </c>
      <c r="C204" s="10">
        <f>3/24*OO[[#This Row],[59 (26JUN1985 06:00:00)-Water Temperature (C)]]*OO[[#This Row],[1]]/SUM(OO[1])</f>
        <v>0</v>
      </c>
      <c r="D204" s="10">
        <f>3/24*OO[[#This Row],[60 (26JUN1985 09:00:00)-Water Temperature (C)]]*OO[[#This Row],[2]]/SUM(OO[2])</f>
        <v>0</v>
      </c>
      <c r="E204" s="10">
        <f>3/24*OO[[#This Row],[61 (26JUN1985 12:00:00)-Water Temperature (C)]]*OO[[#This Row],[3]]/SUM(OO[3])</f>
        <v>0</v>
      </c>
      <c r="F204" s="10">
        <f>3/24*OO[[#This Row],[62 (26JUN1985 15:00:00)-Water Temperature (C)]]*OO[[#This Row],[4]]/SUM(OO[4])</f>
        <v>0</v>
      </c>
      <c r="G204" s="10">
        <f>3/24*OO[[#This Row],[63 (26JUN1985 18:00:00)-Water Temperature (C)]]*OO[[#This Row],[5]]/SUM(OO[5])</f>
        <v>0</v>
      </c>
      <c r="H204" s="10">
        <f>3/24*OO[[#This Row],[64 (26JUN1985 21:00:00)-Water Temperature (C)]]*OO[[#This Row],[6]]/SUM(OO[6])</f>
        <v>0</v>
      </c>
      <c r="I204" s="10">
        <f>3/24*OO[[#This Row],[65 (27JUN1985 00:00:00)-Water Temperature (C)]]*OO[[#This Row],[7]]/SUM(OO[7])</f>
        <v>0</v>
      </c>
      <c r="J204" s="10">
        <f>3/24*OO[[#This Row],[66 (27JUN1985 03:00:00)-Water Temperature (C)]]*OO[[#This Row],[8]]/SUM(OO[8])</f>
        <v>2.3459544325102598E-40</v>
      </c>
      <c r="K204" s="10">
        <f>3/24*OO[[#This Row],[67 (27JUN1985 06:00:00)-Water Temperature (C)]]*OO[[#This Row],[9]]/SUM(OO[9])</f>
        <v>1.7870171818461392E-28</v>
      </c>
      <c r="L204" s="10">
        <f>3/24*OO[[#This Row],[68 (27JUN1985 09:00:00)-Water Temperature (C)]]*OO[[#This Row],[10]]/SUM(OO[10])</f>
        <v>3.9936256257060562E-17</v>
      </c>
      <c r="M204" s="10">
        <f>3/24*OO[[#This Row],[69 (27JUN1985 12:00:00)-Water Temperature (C)]]*OO[[#This Row],[11]]/SUM(OO[11])</f>
        <v>4.4288115616380192E-10</v>
      </c>
      <c r="N204" s="10">
        <f>3/24*OO[[#This Row],[70 (27JUN1985 15:00:00)-Water Temperature (C)]]*OO[[#This Row],[12]]/SUM(OO[12])</f>
        <v>4.9721104866277547E-7</v>
      </c>
      <c r="O204" s="10">
        <f>3/24*OO[[#This Row],[71 (27JUN1985 18:00:00)-Water Temperature (C)]]*OO[[#This Row],[13]]/SUM(OO[13])</f>
        <v>4.7787814681806277E-5</v>
      </c>
      <c r="P204" s="10">
        <f>3/24*OO[[#This Row],[72 (27JUN1985 21:00:00)-Water Temperature (C)]]*OO[[#This Row],[14]]/SUM(OO[14])</f>
        <v>9.2286349782235333E-4</v>
      </c>
      <c r="Q204" s="10">
        <f>3/24*OO[[#This Row],[73 (28JUN1985 00:00:00)-Water Temperature (C)]]*OO[[#This Row],[15]]/SUM(OO[15])</f>
        <v>5.4693345266969692E-3</v>
      </c>
      <c r="R204" s="10">
        <f>3/24*OO[[#This Row],[74 (28JUN1985 03:00:00)-Water Temperature (C)]]*OO[[#This Row],[16]]/SUM(OO[16])</f>
        <v>1.3071418289361071E-2</v>
      </c>
      <c r="S204" s="10">
        <f>3/24*OO[[#This Row],[75 (28JUN1985 06:00:00)-Water Temperature (C)]]*OO[[#This Row],[17]]/SUM(OO[17])</f>
        <v>1.4777633526674975E-2</v>
      </c>
      <c r="T204" s="10">
        <f>3/24*OO[[#This Row],[76 (28JUN1985 09:00:00)-Water Temperature (C)]]*OO[[#This Row],[18]]/SUM(OO[18])</f>
        <v>9.1102432217911172E-3</v>
      </c>
      <c r="U204" s="10">
        <f>3/24*OO[[#This Row],[77 (28JUN1985 12:00:00)-Water Temperature (C)]]*OO[[#This Row],[19]]/SUM(OO[19])</f>
        <v>3.4199090808406337E-3</v>
      </c>
      <c r="V204" s="10">
        <f>3/24000000*OO[[#This Row],[78 (28JUN1985 15:00:00)-Water Temperature (C)]]*OO[[#This Row],[20]]</f>
        <v>8.6737814924474994E-4</v>
      </c>
      <c r="W204" s="10">
        <f>3/24000000*OO[[#This Row],[79 (28JUN1985 18:00:00)-Water Temperature (C)]]*OO[[#This Row],[21]]</f>
        <v>1.6910001578163749E-4</v>
      </c>
      <c r="X204" s="10">
        <f>3/24000000*OO[[#This Row],[80 (28JUN1985 21:00:00)-Water Temperature (C)]]*OO[[#This Row],[22]]</f>
        <v>3.4452841086999996E-5</v>
      </c>
      <c r="Y204" s="10">
        <f>3/24000000*OO[[#This Row],[81 (29JUN1985 00:00:00)-Water Temperature (C)]]*OO[[#This Row],[23]]</f>
        <v>1.38650745006125E-5</v>
      </c>
      <c r="Z204" s="10">
        <f>3/24000000*OO[[#This Row],[82 (29JUN1985 03:00:00)-Water Temperature (C)]]*OO[[#This Row],[24]]</f>
        <v>1.160270340228E-5</v>
      </c>
      <c r="AA204" s="10">
        <f>3/24000000*OO[[#This Row],[83 (29JUN1985 06:00:00)-Water Temperature (C)]]*OO[[#This Row],[25]]</f>
        <v>1.159332256425E-5</v>
      </c>
      <c r="AB204" s="10">
        <f>3/24000000*OO[[#This Row],[84 (29JUN1985 09:00:00)-Water Temperature (C)]]*OO[[#This Row],[26]]</f>
        <v>1.167250203735E-5</v>
      </c>
      <c r="AC204" s="10">
        <f>3/24000000*OO[[#This Row],[85 (29JUN1985 12:00:00)-Water Temperature (C)]]*OO[[#This Row],[27]]</f>
        <v>1.1172182383375E-5</v>
      </c>
      <c r="AD204" s="10">
        <f>3/24000000*OO[[#This Row],[86 (29JUN1985 15:00:00)-Water Temperature (C)]]*OO[[#This Row],[28]]</f>
        <v>1.0192310194287499E-5</v>
      </c>
      <c r="AE204" s="10">
        <f>3/24000000*OO[[#This Row],[88 (29JUN1985 21:00:00)-Water Temperature (C)]]*OO[[#This Row],[30]]</f>
        <v>8.0010334149525E-6</v>
      </c>
      <c r="AF204" s="10">
        <f>3/24000000*OO[[#This Row],[88 (29JUN1985 21:00:00)-Water Temperature (C)]]*OO[[#This Row],[30]]</f>
        <v>8.0010334149525E-6</v>
      </c>
      <c r="AG204" s="10">
        <f>3/24000000*OO[[#This Row],[89 (30JUN1985 00:00:00)-Water Temperature (C)]]*OO[[#This Row],[31]]</f>
        <v>7.1024914146375005E-6</v>
      </c>
      <c r="AH204" s="10">
        <f>3/24000000*OO[[#This Row],[90 (30JUN1985 03:00:00)-Water Temperature (C)]]*OO[[#This Row],[32]]</f>
        <v>6.4911734741624998E-6</v>
      </c>
      <c r="AI204" s="10">
        <f>3/24000000*OO[[#This Row],[91 (30JUN1985 06:00:00)-Water Temperature (C)]]*OO[[#This Row],[33]]</f>
        <v>5.9908103424199995E-6</v>
      </c>
      <c r="AJ204" s="10">
        <f>3/24000000*OO[[#This Row],[92 (30JUN1985 09:00:00)-Water Temperature (C)]]*OO[[#This Row],[34]]</f>
        <v>5.5656022944025005E-6</v>
      </c>
      <c r="AK204" s="10">
        <f>3/24000000*OO[[#This Row],[93 (30JUN1985 12:00:00)-Water Temperature (C)]]*OO[[#This Row],[35]]</f>
        <v>5.1343808098724995E-6</v>
      </c>
      <c r="AL204" s="10">
        <f>3/24000000*OO[[#This Row],[94 (30JUN1985 15:00:00)-Water Temperature (C)]]*OO[[#This Row],[36]]</f>
        <v>4.6065275409262494E-6</v>
      </c>
      <c r="AM204" s="10">
        <f>3/24000000*OO[[#This Row],[95 (30JUN1985 18:00:00)-Water Temperature (C)]]*OO[[#This Row],[37]]</f>
        <v>4.0462999037662496E-6</v>
      </c>
      <c r="AN204" s="10">
        <f>3/24000000*OO[[#This Row],[96 (30JUN1985 21:00:00)-Water Temperature (C)]]*OO[[#This Row],[38]]</f>
        <v>3.5435289214874995E-6</v>
      </c>
      <c r="AO204" s="10">
        <f>3/24000000*OO[[#This Row],[97 (01JUL1985 00:00:00)-Water Temperature (C)]]*OO[[#This Row],[39]]</f>
        <v>3.1042379103697497E-6</v>
      </c>
      <c r="AP204" s="10">
        <f>3/24000000*OO[[#This Row],[98 (01JUL1985 03:00:00)-Water Temperature (C)]]*OO[[#This Row],[40]]</f>
        <v>2.7813874907632503E-6</v>
      </c>
      <c r="AQ204" s="10">
        <f>3/24000000*OO[[#This Row],[99 (01JUL1985 06:00:00)-Water Temperature (C)]]*OO[[#This Row],[41]]</f>
        <v>2.5146832540059994E-6</v>
      </c>
      <c r="AR204" s="10">
        <f>3/24000000*OO[[#This Row],[100 (01JUL1985 09:00:00)-Water Temperature (C)]]*OO[[#This Row],[42]]</f>
        <v>2.2774342127171248E-6</v>
      </c>
      <c r="AS204" s="10">
        <f>3/24000000*OO[[#This Row],[101 (01JUL1985 12:00:00)-Water Temperature (C)]]*OO[[#This Row],[43]]</f>
        <v>2.0533175670660002E-6</v>
      </c>
      <c r="AT204" s="10">
        <f>3/24000000*OO[[#This Row],[102 (01JUL1985 15:00:00)-Water Temperature (C)]]*OO[[#This Row],[44]]</f>
        <v>1.821869067972E-6</v>
      </c>
      <c r="AU204" s="10">
        <f>3/24000000*OO[[#This Row],[103 (01JUL1985 18:00:00)-Water Temperature (C)]]*OO[[#This Row],[45]]</f>
        <v>1.593476534561E-6</v>
      </c>
      <c r="AV204" s="10">
        <f>3/24000000*OO[[#This Row],[104 (01JUL1985 21:00:00)-Water Temperature (C)]]*OO[[#This Row],[46]]</f>
        <v>1.3826492913401249E-6</v>
      </c>
      <c r="AW204" s="10">
        <f>3/24000000*OO[[#This Row],[105 (02JUL1985 00:00:00)-Water Temperature (C)]]*OO[[#This Row],[47]]</f>
        <v>1.2034805748025E-6</v>
      </c>
      <c r="AX204" s="10">
        <f>3/24000000*OO[[#This Row],[106 (02JUL1985 03:00:00)-Water Temperature (C)]]*OO[[#This Row],[48]]</f>
        <v>1.0723753741706248E-6</v>
      </c>
      <c r="AY204" s="10">
        <f>3/24000000*OO[[#This Row],[107 (02JUL1985 06:00:00)-Water Temperature (C)]]*OO[[#This Row],[49]]</f>
        <v>9.6427364192100012E-7</v>
      </c>
      <c r="AZ204" s="10">
        <f>3/24000000*OO[[#This Row],[108 (02JUL1985 09:00:00)-Water Temperature (C)]]*OO[[#This Row],[50]]</f>
        <v>8.6373011247524991E-7</v>
      </c>
      <c r="BA204" s="10">
        <f>3/24000000*OO[[#This Row],[109 (02JUL1985 12:00:00)-Water Temperature (C)]]*OO[[#This Row],[51]]</f>
        <v>7.4957207001199992E-7</v>
      </c>
      <c r="BB204" s="10">
        <f>3/24000000*OO[[#This Row],[110 (02JUL1985 15:00:00)-Water Temperature (C)]]*OO[[#This Row],[52]]</f>
        <v>6.1798683923E-7</v>
      </c>
      <c r="BC204" s="10">
        <f>3/24000000*OO[[#This Row],[111 (02JUL1985 18:00:00)-Water Temperature (C)]]*OO[[#This Row],[53]]</f>
        <v>4.8157645817312498E-7</v>
      </c>
      <c r="BD204" s="10">
        <f>3/24000000*OO[[#This Row],[112 (02JUL1985 21:00:00)-Water Temperature (C)]]*OO[[#This Row],[54]]</f>
        <v>3.6791139602599999E-7</v>
      </c>
      <c r="BE204" s="10">
        <f>3/24000000*OO[[#This Row],[113 (03JUL1985 00:00:00)-Water Temperature (C)]]*OO[[#This Row],[55]]</f>
        <v>2.8404093748449999E-7</v>
      </c>
      <c r="BF204" s="10">
        <f>3/24000000*OO[[#This Row],[114 (03JUL1985 03:00:00)-Water Temperature (C)]]*OO[[#This Row],[56]]</f>
        <v>2.3053018389866248E-7</v>
      </c>
      <c r="BG204" s="10">
        <f>3/24000000*OO[[#This Row],[115 (03JUL1985 06:00:00)-Water Temperature (C)]]*OO[[#This Row],[57]]</f>
        <v>1.9798907469449999E-7</v>
      </c>
      <c r="BH204" s="10">
        <f>3/24000000*OO[[#This Row],[116 (03JUL1985 09:00:00)-Water Temperature (C)]]*OO[[#This Row],[58]]</f>
        <v>1.77321518598725E-7</v>
      </c>
      <c r="BI204" s="10">
        <f>3/24000000*OO[[#This Row],[117 (03JUL1985 12:00:00)-Water Temperature (C)]]*OO[[#This Row],[59]]</f>
        <v>1.63231937397375E-7</v>
      </c>
      <c r="BJ204" s="10">
        <f>3/24000000*OO[[#This Row],[118 (03JUL1985 15:00:00)-Water Temperature (C)]]*OO[[#This Row],[60]]</f>
        <v>1.4991570447359999E-7</v>
      </c>
      <c r="BK204" s="10">
        <f>3/24000000*OO[[#This Row],[119 (03JUL1985 18:00:00)-Water Temperature (C)]]*OO[[#This Row],[61]]</f>
        <v>1.3574853037935E-7</v>
      </c>
      <c r="BL204" s="10">
        <f>3/24000000*OO[[#This Row],[120 (03JUL1985 21:00:00)-Water Temperature (C)]]*OO[[#This Row],[62]]</f>
        <v>1.2273894411604998E-7</v>
      </c>
      <c r="BM204" s="10">
        <f>3/24000000*OO[[#This Row],[121 (04JUL1985 00:00:00)-Water Temperature (C)]]*OO[[#This Row],[63]]</f>
        <v>1.1227874802044999E-7</v>
      </c>
      <c r="BN204" s="10">
        <f>3/24000000*OO[[#This Row],[122 (04JUL1985 03:00:00)-Water Temperature (C)]]*OO[[#This Row],[64]]</f>
        <v>1.0713603042528749E-7</v>
      </c>
      <c r="BO204" s="10">
        <f>3/24000000*OO[[#This Row],[123 (04JUL1985 06:00:00)-Water Temperature (C)]]*OO[[#This Row],[65]]</f>
        <v>1.0471804365487501E-7</v>
      </c>
      <c r="BP204" s="10">
        <f>3/24000000*OO[[#This Row],[124 (04JUL1985 09:00:00)-Water Temperature (C)]]*OO[[#This Row],[66]]</f>
        <v>1.0410742186635E-7</v>
      </c>
      <c r="BQ204" s="10">
        <f>3/24000000*OO[[#This Row],[125 (04JUL1985 12:00:00)-Water Temperature (C)]]*OO[[#This Row],[67]]</f>
        <v>1.0286718204145E-7</v>
      </c>
      <c r="BR204" s="10">
        <f>3/24000000*OO[[#This Row],[126 (04JUL1985 15:00:00)-Water Temperature (C)]]*OO[[#This Row],[68]]</f>
        <v>1.0058674651079999E-7</v>
      </c>
      <c r="BS204" s="10">
        <f>3/24000000*OO[[#This Row],[127 (04JUL1985 18:00:00)-Water Temperature (C)]]*OO[[#This Row],[69]]</f>
        <v>9.6111253104999988E-8</v>
      </c>
      <c r="BT204" s="10">
        <f>3/24000000*OO[[#This Row],[128 (04JUL1985 21:00:00)-Water Temperature (C)]]*OO[[#This Row],[70]]</f>
        <v>9.0619407342849985E-8</v>
      </c>
      <c r="BU204" s="10">
        <f>3/24000000*OO[[#This Row],[129 (05JUL1985 00:00:00)-Water Temperature (C)]]*OO[[#This Row],[71]]</f>
        <v>8.4842873923587497E-8</v>
      </c>
      <c r="BV204" s="10">
        <f>3/24000000*OO[[#This Row],[130 (05JUL1985 03:00:00)-Water Temperature (C)]]*OO[[#This Row],[72]]</f>
        <v>8.1178480602899994E-8</v>
      </c>
      <c r="BW204" s="10">
        <f>3/24000000*OO[[#This Row],[131 (05JUL1985 06:00:00)-Water Temperature (C)]]*OO[[#This Row],[73]]</f>
        <v>7.8327531983837494E-8</v>
      </c>
      <c r="BX204" s="10">
        <f>3/24000000*OO[[#This Row],[132 (05JUL1985 09:00:00)-Water Temperature (C)]]*OO[[#This Row],[74]]</f>
        <v>7.6542699115799998E-8</v>
      </c>
      <c r="BY204" s="10">
        <f>3/24000000*OO[[#This Row],[133 (05JUL1985 12:00:00)-Water Temperature (C)]]*OO[[#This Row],[75]]</f>
        <v>7.4843013781249984E-8</v>
      </c>
      <c r="BZ204" s="10">
        <f>3/24000000*OO[[#This Row],[134 (05JUL1985 15:00:00)-Water Temperature (C)]]*OO[[#This Row],[76]]</f>
        <v>7.1861206311599999E-8</v>
      </c>
      <c r="CA204" s="10">
        <f>3/24000000*OO[[#This Row],[135 (05JUL1985 18:00:00)-Water Temperature (C)]]*OO[[#This Row],[77]]</f>
        <v>6.7680177777749995E-8</v>
      </c>
      <c r="CB204" s="10">
        <f>3/24000000*OO[[#This Row],[136 (05JUL1985 21:00:00)-Water Temperature (C)]]*OO[[#This Row],[78]]</f>
        <v>6.31053760156E-8</v>
      </c>
      <c r="CC204" s="10">
        <f>3/24000000*OO[[#This Row],[137 (06JUL1985 00:00:00)-Water Temperature (C)]]*OO[[#This Row],[79]]</f>
        <v>5.898117117839999E-8</v>
      </c>
      <c r="CD204" s="10">
        <f>3/24000000*OO[[#This Row],[138 (06JUL1985 03:00:00)-Water Temperature (C)]]*OO[[#This Row],[80]]</f>
        <v>5.6563480548399996E-8</v>
      </c>
      <c r="CE204" s="10">
        <f>3/24000000*OO[[#This Row],[139 (06JUL1985 06:00:00)-Water Temperature (C)]]*OO[[#This Row],[81]]</f>
        <v>5.4964262622087505E-8</v>
      </c>
      <c r="CF204" s="10">
        <f>3/24000000*OO[[#This Row],[140 (06JUL1985 09:00:00)-Water Temperature (C)]]*OO[[#This Row],[82]]</f>
        <v>5.38613857854E-8</v>
      </c>
      <c r="CG204" s="10">
        <f>3/24000000*OO[[#This Row],[141 (06JUL1985 12:00:00)-Water Temperature (C)]]*OO[[#This Row],[83]]</f>
        <v>5.2541112999874997E-8</v>
      </c>
      <c r="CH204" s="10">
        <f>3/24000000*OO[[#This Row],[142 (06JUL1985 15:00:00)-Water Temperature (C)]]*OO[[#This Row],[84]]</f>
        <v>5.0394858831599997E-8</v>
      </c>
      <c r="CI204" s="10">
        <f>3/24000000*OO[[#This Row],[143 (06JUL1985 18:00:00)-Water Temperature (C)]]*OO[[#This Row],[85]]</f>
        <v>4.7194126242799995E-8</v>
      </c>
      <c r="CJ204" s="10">
        <f>3/24000000*OO[[#This Row],[144 (06JUL1985 21:00:00)-Water Temperature (C)]]*OO[[#This Row],[86]]</f>
        <v>4.3768777055399996E-8</v>
      </c>
      <c r="CK204" s="10">
        <f>3/24000000*OO[[#This Row],[145 (07JUL1985 00:00:00)-Water Temperature (C)]]*OO[[#This Row],[87]]</f>
        <v>4.0502243851874994E-8</v>
      </c>
      <c r="CL204" s="10">
        <f>3/24000000*OO[[#This Row],[146 (07JUL1985 03:00:00)-Water Temperature (C)]]*OO[[#This Row],[88]]</f>
        <v>3.8558736307399993E-8</v>
      </c>
      <c r="CM204" s="10">
        <f>3/24000000*OO[[#This Row],[147 (07JUL1985 06:00:00)-Water Temperature (C)]]*OO[[#This Row],[89]]</f>
        <v>3.6880532588799992E-8</v>
      </c>
      <c r="CN204" s="10">
        <f>3/24000000*OO[[#This Row],[148 (07JUL1985 09:00:00)-Water Temperature (C)]]*OO[[#This Row],[90]]</f>
        <v>3.5471481224175004E-8</v>
      </c>
      <c r="CO204" s="10">
        <f>3/24000000*OO[[#This Row],[149 (07JUL1985 12:00:00)-Water Temperature (C)]]*OO[[#This Row],[91]]</f>
        <v>3.4212315924337495E-8</v>
      </c>
      <c r="CP204" s="10">
        <f>3/24000000*OO[[#This Row],[150 (07JUL1985 15:00:00)-Water Temperature (C)]]*OO[[#This Row],[92]]</f>
        <v>3.2983429987550002E-8</v>
      </c>
      <c r="CQ204" s="10">
        <f>3/24000000*OO[[#This Row],[151 (07JUL1985 18:00:00)-Water Temperature (C)]]*OO[[#This Row],[93]]</f>
        <v>3.1267818564894995E-8</v>
      </c>
      <c r="CR204" s="10">
        <f>3/24000000*OO[[#This Row],[152 (07JUL1985 21:00:00)-Water Temperature (C)]]*OO[[#This Row],[94]]</f>
        <v>2.9334164984684995E-8</v>
      </c>
      <c r="CS204" s="10">
        <f>3/24000000*OO[[#This Row],[153 (08JUL1985 00:00:00)-Water Temperature (C)]]*OO[[#This Row],[95]]</f>
        <v>2.7480063567882495E-8</v>
      </c>
      <c r="CT204" s="10">
        <f>3/24000000*OO[[#This Row],[154 (08JUL1985 03:00:00)-Water Temperature (C)]]*OO[[#This Row],[96]]</f>
        <v>2.6607559919424999E-8</v>
      </c>
      <c r="CU204" s="10">
        <f>3/24000000*OO[[#This Row],[155 (08JUL1985 06:00:00)-Water Temperature (C)]]*OO[[#This Row],[97]]</f>
        <v>2.6269787412500001E-8</v>
      </c>
      <c r="CV204" s="10">
        <f>3/24000000*OO[[#This Row],[156 (08JUL1985 09:00:00)-Water Temperature (C)]]*OO[[#This Row],[98]]</f>
        <v>2.6046020672557498E-8</v>
      </c>
      <c r="CW204" s="10">
        <f>3/24000000*OO[[#This Row],[157 (08JUL1985 12:00:00)-Water Temperature (C)]]*OO[[#This Row],[99]]</f>
        <v>2.5770744016575E-8</v>
      </c>
    </row>
    <row r="205" spans="1:101" x14ac:dyDescent="0.35">
      <c r="A205" t="s">
        <v>211</v>
      </c>
      <c r="B205">
        <v>70.500240000000005</v>
      </c>
      <c r="C205" s="10">
        <f>3/24*OO[[#This Row],[59 (26JUN1985 06:00:00)-Water Temperature (C)]]*OO[[#This Row],[1]]/SUM(OO[1])</f>
        <v>0</v>
      </c>
      <c r="D205" s="10">
        <f>3/24*OO[[#This Row],[60 (26JUN1985 09:00:00)-Water Temperature (C)]]*OO[[#This Row],[2]]/SUM(OO[2])</f>
        <v>0</v>
      </c>
      <c r="E205" s="10">
        <f>3/24*OO[[#This Row],[61 (26JUN1985 12:00:00)-Water Temperature (C)]]*OO[[#This Row],[3]]/SUM(OO[3])</f>
        <v>0</v>
      </c>
      <c r="F205" s="10">
        <f>3/24*OO[[#This Row],[62 (26JUN1985 15:00:00)-Water Temperature (C)]]*OO[[#This Row],[4]]/SUM(OO[4])</f>
        <v>0</v>
      </c>
      <c r="G205" s="10">
        <f>3/24*OO[[#This Row],[63 (26JUN1985 18:00:00)-Water Temperature (C)]]*OO[[#This Row],[5]]/SUM(OO[5])</f>
        <v>0</v>
      </c>
      <c r="H205" s="10">
        <f>3/24*OO[[#This Row],[64 (26JUN1985 21:00:00)-Water Temperature (C)]]*OO[[#This Row],[6]]/SUM(OO[6])</f>
        <v>0</v>
      </c>
      <c r="I205" s="10">
        <f>3/24*OO[[#This Row],[65 (27JUN1985 00:00:00)-Water Temperature (C)]]*OO[[#This Row],[7]]/SUM(OO[7])</f>
        <v>0</v>
      </c>
      <c r="J205" s="10">
        <f>3/24*OO[[#This Row],[66 (27JUN1985 03:00:00)-Water Temperature (C)]]*OO[[#This Row],[8]]/SUM(OO[8])</f>
        <v>7.5069444677995432E-41</v>
      </c>
      <c r="K205" s="10">
        <f>3/24*OO[[#This Row],[67 (27JUN1985 06:00:00)-Water Temperature (C)]]*OO[[#This Row],[9]]/SUM(OO[9])</f>
        <v>5.7270804368268539E-29</v>
      </c>
      <c r="L205" s="10">
        <f>3/24*OO[[#This Row],[68 (27JUN1985 09:00:00)-Water Temperature (C)]]*OO[[#This Row],[10]]/SUM(OO[10])</f>
        <v>1.293079211905884E-17</v>
      </c>
      <c r="M205" s="10">
        <f>3/24*OO[[#This Row],[69 (27JUN1985 12:00:00)-Water Temperature (C)]]*OO[[#This Row],[11]]/SUM(OO[11])</f>
        <v>1.5860712612567646E-10</v>
      </c>
      <c r="N205" s="10">
        <f>3/24*OO[[#This Row],[70 (27JUN1985 15:00:00)-Water Temperature (C)]]*OO[[#This Row],[12]]/SUM(OO[12])</f>
        <v>1.8240635261814173E-7</v>
      </c>
      <c r="O205" s="10">
        <f>3/24*OO[[#This Row],[71 (27JUN1985 18:00:00)-Water Temperature (C)]]*OO[[#This Row],[13]]/SUM(OO[13])</f>
        <v>1.7808976652641379E-5</v>
      </c>
      <c r="P205" s="10">
        <f>3/24*OO[[#This Row],[72 (27JUN1985 21:00:00)-Water Temperature (C)]]*OO[[#This Row],[14]]/SUM(OO[14])</f>
        <v>3.4823182186136077E-4</v>
      </c>
      <c r="Q205" s="10">
        <f>3/24*OO[[#This Row],[73 (28JUN1985 00:00:00)-Water Temperature (C)]]*OO[[#This Row],[15]]/SUM(OO[15])</f>
        <v>2.0855165890893987E-3</v>
      </c>
      <c r="R205" s="10">
        <f>3/24*OO[[#This Row],[74 (28JUN1985 03:00:00)-Water Temperature (C)]]*OO[[#This Row],[16]]/SUM(OO[16])</f>
        <v>5.0301119709763682E-3</v>
      </c>
      <c r="S205" s="10">
        <f>3/24*OO[[#This Row],[75 (28JUN1985 06:00:00)-Water Temperature (C)]]*OO[[#This Row],[17]]/SUM(OO[17])</f>
        <v>5.7338871559370706E-3</v>
      </c>
      <c r="T205" s="10">
        <f>3/24*OO[[#This Row],[76 (28JUN1985 09:00:00)-Water Temperature (C)]]*OO[[#This Row],[18]]/SUM(OO[18])</f>
        <v>3.5622832990367115E-3</v>
      </c>
      <c r="U205" s="10">
        <f>3/24*OO[[#This Row],[77 (28JUN1985 12:00:00)-Water Temperature (C)]]*OO[[#This Row],[19]]/SUM(OO[19])</f>
        <v>1.3468358707679898E-3</v>
      </c>
      <c r="V205" s="10">
        <f>3/24000000*OO[[#This Row],[78 (28JUN1985 15:00:00)-Water Temperature (C)]]*OO[[#This Row],[20]]</f>
        <v>3.4385330331000003E-4</v>
      </c>
      <c r="W205" s="10">
        <f>3/24000000*OO[[#This Row],[79 (28JUN1985 18:00:00)-Water Temperature (C)]]*OO[[#This Row],[21]]</f>
        <v>6.7370049149850003E-5</v>
      </c>
      <c r="X205" s="10">
        <f>3/24000000*OO[[#This Row],[80 (28JUN1985 21:00:00)-Water Temperature (C)]]*OO[[#This Row],[22]]</f>
        <v>1.3713363213839998E-5</v>
      </c>
      <c r="Y205" s="10">
        <f>3/24000000*OO[[#This Row],[81 (29JUN1985 00:00:00)-Water Temperature (C)]]*OO[[#This Row],[23]]</f>
        <v>5.45828573593875E-6</v>
      </c>
      <c r="Z205" s="10">
        <f>3/24000000*OO[[#This Row],[82 (29JUN1985 03:00:00)-Water Temperature (C)]]*OO[[#This Row],[24]]</f>
        <v>4.5443877723125003E-6</v>
      </c>
      <c r="AA205" s="10">
        <f>3/24000000*OO[[#This Row],[83 (29JUN1985 06:00:00)-Water Temperature (C)]]*OO[[#This Row],[25]]</f>
        <v>4.5432379742062507E-6</v>
      </c>
      <c r="AB205" s="10">
        <f>3/24000000*OO[[#This Row],[84 (29JUN1985 09:00:00)-Water Temperature (C)]]*OO[[#This Row],[26]]</f>
        <v>4.5828604126499993E-6</v>
      </c>
      <c r="AC205" s="10">
        <f>3/24000000*OO[[#This Row],[85 (29JUN1985 12:00:00)-Water Temperature (C)]]*OO[[#This Row],[27]]</f>
        <v>4.3968507723199997E-6</v>
      </c>
      <c r="AD205" s="10">
        <f>3/24000000*OO[[#This Row],[86 (29JUN1985 15:00:00)-Water Temperature (C)]]*OO[[#This Row],[28]]</f>
        <v>4.0203370951100006E-6</v>
      </c>
      <c r="AE205" s="10">
        <f>3/24000000*OO[[#This Row],[88 (29JUN1985 21:00:00)-Water Temperature (C)]]*OO[[#This Row],[30]]</f>
        <v>3.1684159133175002E-6</v>
      </c>
      <c r="AF205" s="10">
        <f>3/24000000*OO[[#This Row],[88 (29JUN1985 21:00:00)-Water Temperature (C)]]*OO[[#This Row],[30]]</f>
        <v>3.1684159133175002E-6</v>
      </c>
      <c r="AG205" s="10">
        <f>3/24000000*OO[[#This Row],[89 (30JUN1985 00:00:00)-Water Temperature (C)]]*OO[[#This Row],[31]]</f>
        <v>2.8157997837877499E-6</v>
      </c>
      <c r="AH205" s="10">
        <f>3/24000000*OO[[#This Row],[90 (30JUN1985 03:00:00)-Water Temperature (C)]]*OO[[#This Row],[32]]</f>
        <v>2.5764558743710001E-6</v>
      </c>
      <c r="AI205" s="10">
        <f>3/24000000*OO[[#This Row],[91 (30JUN1985 06:00:00)-Water Temperature (C)]]*OO[[#This Row],[33]]</f>
        <v>2.3809021334665E-6</v>
      </c>
      <c r="AJ205" s="10">
        <f>3/24000000*OO[[#This Row],[92 (30JUN1985 09:00:00)-Water Temperature (C)]]*OO[[#This Row],[34]]</f>
        <v>2.2172961774819998E-6</v>
      </c>
      <c r="AK205" s="10">
        <f>3/24000000*OO[[#This Row],[93 (30JUN1985 12:00:00)-Water Temperature (C)]]*OO[[#This Row],[35]]</f>
        <v>2.0510299008120001E-6</v>
      </c>
      <c r="AL205" s="10">
        <f>3/24000000*OO[[#This Row],[94 (30JUN1985 15:00:00)-Water Temperature (C)]]*OO[[#This Row],[36]]</f>
        <v>1.8454388634360002E-6</v>
      </c>
      <c r="AM205" s="10">
        <f>3/24000000*OO[[#This Row],[95 (30JUN1985 18:00:00)-Water Temperature (C)]]*OO[[#This Row],[37]]</f>
        <v>1.6253309625735E-6</v>
      </c>
      <c r="AN205" s="10">
        <f>3/24000000*OO[[#This Row],[96 (30JUN1985 21:00:00)-Water Temperature (C)]]*OO[[#This Row],[38]]</f>
        <v>1.4272317326208749E-6</v>
      </c>
      <c r="AO205" s="10">
        <f>3/24000000*OO[[#This Row],[97 (01JUL1985 00:00:00)-Water Temperature (C)]]*OO[[#This Row],[39]]</f>
        <v>1.2537187453864999E-6</v>
      </c>
      <c r="AP205" s="10">
        <f>3/24000000*OO[[#This Row],[98 (01JUL1985 03:00:00)-Water Temperature (C)]]*OO[[#This Row],[40]]</f>
        <v>1.1265059314262498E-6</v>
      </c>
      <c r="AQ205" s="10">
        <f>3/24000000*OO[[#This Row],[99 (01JUL1985 06:00:00)-Water Temperature (C)]]*OO[[#This Row],[41]]</f>
        <v>1.0214925060149999E-6</v>
      </c>
      <c r="AR205" s="10">
        <f>3/24000000*OO[[#This Row],[100 (01JUL1985 09:00:00)-Water Temperature (C)]]*OO[[#This Row],[42]]</f>
        <v>9.27609901062E-7</v>
      </c>
      <c r="AS205" s="10">
        <f>3/24000000*OO[[#This Row],[101 (01JUL1985 12:00:00)-Water Temperature (C)]]*OO[[#This Row],[43]]</f>
        <v>8.3880416778599998E-7</v>
      </c>
      <c r="AT205" s="10">
        <f>3/24000000*OO[[#This Row],[102 (01JUL1985 15:00:00)-Water Temperature (C)]]*OO[[#This Row],[44]]</f>
        <v>7.4624143830599988E-7</v>
      </c>
      <c r="AU205" s="10">
        <f>3/24000000*OO[[#This Row],[103 (01JUL1985 18:00:00)-Water Temperature (C)]]*OO[[#This Row],[45]]</f>
        <v>6.5429529189999992E-7</v>
      </c>
      <c r="AV205" s="10">
        <f>3/24000000*OO[[#This Row],[104 (01JUL1985 21:00:00)-Water Temperature (C)]]*OO[[#This Row],[46]]</f>
        <v>5.6891368544599996E-7</v>
      </c>
      <c r="AW205" s="10">
        <f>3/24000000*OO[[#This Row],[105 (02JUL1985 00:00:00)-Water Temperature (C)]]*OO[[#This Row],[47]]</f>
        <v>4.9605480264249995E-7</v>
      </c>
      <c r="AX205" s="10">
        <f>3/24000000*OO[[#This Row],[106 (02JUL1985 03:00:00)-Water Temperature (C)]]*OO[[#This Row],[48]]</f>
        <v>4.4266362404400001E-7</v>
      </c>
      <c r="AY205" s="10">
        <f>3/24000000*OO[[#This Row],[107 (02JUL1985 06:00:00)-Water Temperature (C)]]*OO[[#This Row],[49]]</f>
        <v>3.9858020629874997E-7</v>
      </c>
      <c r="AZ205" s="10">
        <f>3/24000000*OO[[#This Row],[108 (02JUL1985 09:00:00)-Water Temperature (C)]]*OO[[#This Row],[50]]</f>
        <v>3.5750300368899995E-7</v>
      </c>
      <c r="BA205" s="10">
        <f>3/24000000*OO[[#This Row],[109 (02JUL1985 12:00:00)-Water Temperature (C)]]*OO[[#This Row],[51]]</f>
        <v>3.1070015417137501E-7</v>
      </c>
      <c r="BB205" s="10">
        <f>3/24000000*OO[[#This Row],[110 (02JUL1985 15:00:00)-Water Temperature (C)]]*OO[[#This Row],[52]]</f>
        <v>2.5654400443044998E-7</v>
      </c>
      <c r="BC205" s="10">
        <f>3/24000000*OO[[#This Row],[111 (02JUL1985 18:00:00)-Water Temperature (C)]]*OO[[#This Row],[53]]</f>
        <v>2.0014330062332498E-7</v>
      </c>
      <c r="BD205" s="10">
        <f>3/24000000*OO[[#This Row],[112 (02JUL1985 21:00:00)-Water Temperature (C)]]*OO[[#This Row],[54]]</f>
        <v>1.5299481760079999E-7</v>
      </c>
      <c r="BE205" s="10">
        <f>3/24000000*OO[[#This Row],[113 (03JUL1985 00:00:00)-Water Temperature (C)]]*OO[[#This Row],[55]]</f>
        <v>1.1810687045797498E-7</v>
      </c>
      <c r="BF205" s="10">
        <f>3/24000000*OO[[#This Row],[114 (03JUL1985 03:00:00)-Water Temperature (C)]]*OO[[#This Row],[56]]</f>
        <v>9.5798458301500003E-8</v>
      </c>
      <c r="BG205" s="10">
        <f>3/24000000*OO[[#This Row],[115 (03JUL1985 06:00:00)-Water Temperature (C)]]*OO[[#This Row],[57]]</f>
        <v>8.2217510490499996E-8</v>
      </c>
      <c r="BH205" s="10">
        <f>3/24000000*OO[[#This Row],[116 (03JUL1985 09:00:00)-Water Temperature (C)]]*OO[[#This Row],[58]]</f>
        <v>7.3591465778999995E-8</v>
      </c>
      <c r="BI205" s="10">
        <f>3/24000000*OO[[#This Row],[117 (03JUL1985 12:00:00)-Water Temperature (C)]]*OO[[#This Row],[59]]</f>
        <v>6.7725000685574987E-8</v>
      </c>
      <c r="BJ205" s="10">
        <f>3/24000000*OO[[#This Row],[118 (03JUL1985 15:00:00)-Water Temperature (C)]]*OO[[#This Row],[60]]</f>
        <v>6.2207071529875001E-8</v>
      </c>
      <c r="BK205" s="10">
        <f>3/24000000*OO[[#This Row],[119 (03JUL1985 18:00:00)-Water Temperature (C)]]*OO[[#This Row],[61]]</f>
        <v>5.6334888400000005E-8</v>
      </c>
      <c r="BL205" s="10">
        <f>3/24000000*OO[[#This Row],[120 (03JUL1985 21:00:00)-Water Temperature (C)]]*OO[[#This Row],[62]]</f>
        <v>5.0941991405999999E-8</v>
      </c>
      <c r="BM205" s="10">
        <f>3/24000000*OO[[#This Row],[121 (04JUL1985 00:00:00)-Water Temperature (C)]]*OO[[#This Row],[63]]</f>
        <v>4.6595902294800001E-8</v>
      </c>
      <c r="BN205" s="10">
        <f>3/24000000*OO[[#This Row],[122 (04JUL1985 03:00:00)-Water Temperature (C)]]*OO[[#This Row],[64]]</f>
        <v>4.4454384811462492E-8</v>
      </c>
      <c r="BO205" s="10">
        <f>3/24000000*OO[[#This Row],[123 (04JUL1985 06:00:00)-Water Temperature (C)]]*OO[[#This Row],[65]]</f>
        <v>4.3438894218774994E-8</v>
      </c>
      <c r="BP205" s="10">
        <f>3/24000000*OO[[#This Row],[124 (04JUL1985 09:00:00)-Water Temperature (C)]]*OO[[#This Row],[66]]</f>
        <v>4.3180052008800001E-8</v>
      </c>
      <c r="BQ205" s="10">
        <f>3/24000000*OO[[#This Row],[125 (04JUL1985 12:00:00)-Water Temperature (C)]]*OO[[#This Row],[67]]</f>
        <v>4.2667435096874997E-8</v>
      </c>
      <c r="BR205" s="10">
        <f>3/24000000*OO[[#This Row],[126 (04JUL1985 15:00:00)-Water Temperature (C)]]*OO[[#This Row],[68]]</f>
        <v>4.1733591322724999E-8</v>
      </c>
      <c r="BS205" s="10">
        <f>3/24000000*OO[[#This Row],[127 (04JUL1985 18:00:00)-Water Temperature (C)]]*OO[[#This Row],[69]]</f>
        <v>3.9893128238887497E-8</v>
      </c>
      <c r="BT205" s="10">
        <f>3/24000000*OO[[#This Row],[128 (04JUL1985 21:00:00)-Water Temperature (C)]]*OO[[#This Row],[70]]</f>
        <v>3.7630627038000001E-8</v>
      </c>
      <c r="BU205" s="10">
        <f>3/24000000*OO[[#This Row],[129 (05JUL1985 00:00:00)-Water Temperature (C)]]*OO[[#This Row],[71]]</f>
        <v>3.5240528159374999E-8</v>
      </c>
      <c r="BV205" s="10">
        <f>3/24000000*OO[[#This Row],[130 (05JUL1985 03:00:00)-Water Temperature (C)]]*OO[[#This Row],[72]]</f>
        <v>3.3722825089625004E-8</v>
      </c>
      <c r="BW205" s="10">
        <f>3/24000000*OO[[#This Row],[131 (05JUL1985 06:00:00)-Water Temperature (C)]]*OO[[#This Row],[73]]</f>
        <v>3.2536943809600001E-8</v>
      </c>
      <c r="BX205" s="10">
        <f>3/24000000*OO[[#This Row],[132 (05JUL1985 09:00:00)-Water Temperature (C)]]*OO[[#This Row],[74]]</f>
        <v>3.1794955432694999E-8</v>
      </c>
      <c r="BY205" s="10">
        <f>3/24000000*OO[[#This Row],[133 (05JUL1985 12:00:00)-Water Temperature (C)]]*OO[[#This Row],[75]]</f>
        <v>3.1092618180772498E-8</v>
      </c>
      <c r="BZ205" s="10">
        <f>3/24000000*OO[[#This Row],[134 (05JUL1985 15:00:00)-Water Temperature (C)]]*OO[[#This Row],[76]]</f>
        <v>2.986340018987875E-8</v>
      </c>
      <c r="CA205" s="10">
        <f>3/24000000*OO[[#This Row],[135 (05JUL1985 18:00:00)-Water Temperature (C)]]*OO[[#This Row],[77]]</f>
        <v>2.81348164500675E-8</v>
      </c>
      <c r="CB205" s="10">
        <f>3/24000000*OO[[#This Row],[136 (05JUL1985 21:00:00)-Water Temperature (C)]]*OO[[#This Row],[78]]</f>
        <v>2.62396933668875E-8</v>
      </c>
      <c r="CC205" s="10">
        <f>3/24000000*OO[[#This Row],[137 (06JUL1985 00:00:00)-Water Temperature (C)]]*OO[[#This Row],[79]]</f>
        <v>2.4525054579071246E-8</v>
      </c>
      <c r="CD205" s="10">
        <f>3/24000000*OO[[#This Row],[138 (06JUL1985 03:00:00)-Water Temperature (C)]]*OO[[#This Row],[80]]</f>
        <v>2.3518272915457499E-8</v>
      </c>
      <c r="CE205" s="10">
        <f>3/24000000*OO[[#This Row],[139 (06JUL1985 06:00:00)-Water Temperature (C)]]*OO[[#This Row],[81]]</f>
        <v>2.2851087376906251E-8</v>
      </c>
      <c r="CF205" s="10">
        <f>3/24000000*OO[[#This Row],[140 (06JUL1985 09:00:00)-Water Temperature (C)]]*OO[[#This Row],[82]]</f>
        <v>2.2390941846612501E-8</v>
      </c>
      <c r="CG205" s="10">
        <f>3/24000000*OO[[#This Row],[141 (06JUL1985 12:00:00)-Water Temperature (C)]]*OO[[#This Row],[83]]</f>
        <v>2.1842117067968748E-8</v>
      </c>
      <c r="CH205" s="10">
        <f>3/24000000*OO[[#This Row],[142 (06JUL1985 15:00:00)-Water Temperature (C)]]*OO[[#This Row],[84]]</f>
        <v>2.0954663499799999E-8</v>
      </c>
      <c r="CI205" s="10">
        <f>3/24000000*OO[[#This Row],[143 (06JUL1985 18:00:00)-Water Temperature (C)]]*OO[[#This Row],[85]]</f>
        <v>1.9627269118398749E-8</v>
      </c>
      <c r="CJ205" s="10">
        <f>3/24000000*OO[[#This Row],[144 (06JUL1985 21:00:00)-Water Temperature (C)]]*OO[[#This Row],[86]]</f>
        <v>1.8206426823644999E-8</v>
      </c>
      <c r="CK205" s="10">
        <f>3/24000000*OO[[#This Row],[145 (07JUL1985 00:00:00)-Water Temperature (C)]]*OO[[#This Row],[87]]</f>
        <v>1.68471644739475E-8</v>
      </c>
      <c r="CL205" s="10">
        <f>3/24000000*OO[[#This Row],[146 (07JUL1985 03:00:00)-Water Temperature (C)]]*OO[[#This Row],[88]]</f>
        <v>1.6036226620286249E-8</v>
      </c>
      <c r="CM205" s="10">
        <f>3/24000000*OO[[#This Row],[147 (07JUL1985 06:00:00)-Water Temperature (C)]]*OO[[#This Row],[89]]</f>
        <v>1.5336630311649998E-8</v>
      </c>
      <c r="CN205" s="10">
        <f>3/24000000*OO[[#This Row],[148 (07JUL1985 09:00:00)-Water Temperature (C)]]*OO[[#This Row],[90]]</f>
        <v>1.474690982700625E-8</v>
      </c>
      <c r="CO205" s="10">
        <f>3/24000000*OO[[#This Row],[149 (07JUL1985 12:00:00)-Water Temperature (C)]]*OO[[#This Row],[91]]</f>
        <v>1.4221617297354998E-8</v>
      </c>
      <c r="CP205" s="10">
        <f>3/24000000*OO[[#This Row],[150 (07JUL1985 15:00:00)-Water Temperature (C)]]*OO[[#This Row],[92]]</f>
        <v>1.37130833023875E-8</v>
      </c>
      <c r="CQ205" s="10">
        <f>3/24000000*OO[[#This Row],[151 (07JUL1985 18:00:00)-Water Temperature (C)]]*OO[[#This Row],[93]]</f>
        <v>1.30026132359225E-8</v>
      </c>
      <c r="CR205" s="10">
        <f>3/24000000*OO[[#This Row],[152 (07JUL1985 21:00:00)-Water Temperature (C)]]*OO[[#This Row],[94]]</f>
        <v>1.2200386352318748E-8</v>
      </c>
      <c r="CS205" s="10">
        <f>3/24000000*OO[[#This Row],[153 (08JUL1985 00:00:00)-Water Temperature (C)]]*OO[[#This Row],[95]]</f>
        <v>1.1428875265005E-8</v>
      </c>
      <c r="CT205" s="10">
        <f>3/24000000*OO[[#This Row],[154 (08JUL1985 03:00:00)-Water Temperature (C)]]*OO[[#This Row],[96]]</f>
        <v>1.1063511002553748E-8</v>
      </c>
      <c r="CU205" s="10">
        <f>3/24000000*OO[[#This Row],[155 (08JUL1985 06:00:00)-Water Temperature (C)]]*OO[[#This Row],[97]]</f>
        <v>1.0920895246569999E-8</v>
      </c>
      <c r="CV205" s="10">
        <f>3/24000000*OO[[#This Row],[156 (08JUL1985 09:00:00)-Water Temperature (C)]]*OO[[#This Row],[98]]</f>
        <v>1.08263237882625E-8</v>
      </c>
      <c r="CW205" s="10">
        <f>3/24000000*OO[[#This Row],[157 (08JUL1985 12:00:00)-Water Temperature (C)]]*OO[[#This Row],[99]]</f>
        <v>1.0711477867723749E-8</v>
      </c>
    </row>
    <row r="206" spans="1:101" x14ac:dyDescent="0.35">
      <c r="A206" t="s">
        <v>212</v>
      </c>
      <c r="B206">
        <v>277.81599999999997</v>
      </c>
      <c r="C206" s="10">
        <f>3/24*OO[[#This Row],[59 (26JUN1985 06:00:00)-Water Temperature (C)]]*OO[[#This Row],[1]]/SUM(OO[1])</f>
        <v>0</v>
      </c>
      <c r="D206" s="10">
        <f>3/24*OO[[#This Row],[60 (26JUN1985 09:00:00)-Water Temperature (C)]]*OO[[#This Row],[2]]/SUM(OO[2])</f>
        <v>0</v>
      </c>
      <c r="E206" s="10">
        <f>3/24*OO[[#This Row],[61 (26JUN1985 12:00:00)-Water Temperature (C)]]*OO[[#This Row],[3]]/SUM(OO[3])</f>
        <v>0</v>
      </c>
      <c r="F206" s="10">
        <f>3/24*OO[[#This Row],[62 (26JUN1985 15:00:00)-Water Temperature (C)]]*OO[[#This Row],[4]]/SUM(OO[4])</f>
        <v>0</v>
      </c>
      <c r="G206" s="10">
        <f>3/24*OO[[#This Row],[63 (26JUN1985 18:00:00)-Water Temperature (C)]]*OO[[#This Row],[5]]/SUM(OO[5])</f>
        <v>0</v>
      </c>
      <c r="H206" s="10">
        <f>3/24*OO[[#This Row],[64 (26JUN1985 21:00:00)-Water Temperature (C)]]*OO[[#This Row],[6]]/SUM(OO[6])</f>
        <v>0</v>
      </c>
      <c r="I206" s="10">
        <f>3/24*OO[[#This Row],[65 (27JUN1985 00:00:00)-Water Temperature (C)]]*OO[[#This Row],[7]]/SUM(OO[7])</f>
        <v>0</v>
      </c>
      <c r="J206" s="10">
        <f>3/24*OO[[#This Row],[66 (27JUN1985 03:00:00)-Water Temperature (C)]]*OO[[#This Row],[8]]/SUM(OO[8])</f>
        <v>2.2472634030780077E-40</v>
      </c>
      <c r="K206" s="10">
        <f>3/24*OO[[#This Row],[67 (27JUN1985 06:00:00)-Water Temperature (C)]]*OO[[#This Row],[9]]/SUM(OO[9])</f>
        <v>1.7144995436256375E-28</v>
      </c>
      <c r="L206" s="10">
        <f>3/24*OO[[#This Row],[68 (27JUN1985 09:00:00)-Water Temperature (C)]]*OO[[#This Row],[10]]/SUM(OO[10])</f>
        <v>3.9361712577122506E-17</v>
      </c>
      <c r="M206" s="10">
        <f>3/24*OO[[#This Row],[69 (27JUN1985 12:00:00)-Water Temperature (C)]]*OO[[#This Row],[11]]/SUM(OO[11])</f>
        <v>5.9314929929255145E-10</v>
      </c>
      <c r="N206" s="10">
        <f>3/24*OO[[#This Row],[70 (27JUN1985 15:00:00)-Water Temperature (C)]]*OO[[#This Row],[12]]/SUM(OO[12])</f>
        <v>7.206885445223957E-7</v>
      </c>
      <c r="O206" s="10">
        <f>3/24*OO[[#This Row],[71 (27JUN1985 18:00:00)-Water Temperature (C)]]*OO[[#This Row],[13]]/SUM(OO[13])</f>
        <v>7.2843548449757676E-5</v>
      </c>
      <c r="P206" s="10">
        <f>3/24*OO[[#This Row],[72 (27JUN1985 21:00:00)-Water Temperature (C)]]*OO[[#This Row],[14]]/SUM(OO[14])</f>
        <v>1.4625292117192302E-3</v>
      </c>
      <c r="Q206" s="10">
        <f>3/24*OO[[#This Row],[73 (28JUN1985 00:00:00)-Water Temperature (C)]]*OO[[#This Row],[15]]/SUM(OO[15])</f>
        <v>8.9492982200225484E-3</v>
      </c>
      <c r="R206" s="10">
        <f>3/24*OO[[#This Row],[74 (28JUN1985 03:00:00)-Water Temperature (C)]]*OO[[#This Row],[16]]/SUM(OO[16])</f>
        <v>2.1974585790386116E-2</v>
      </c>
      <c r="S206" s="10">
        <f>3/24*OO[[#This Row],[75 (28JUN1985 06:00:00)-Water Temperature (C)]]*OO[[#This Row],[17]]/SUM(OO[17])</f>
        <v>2.5427995592427314E-2</v>
      </c>
      <c r="T206" s="10">
        <f>3/24*OO[[#This Row],[76 (28JUN1985 09:00:00)-Water Temperature (C)]]*OO[[#This Row],[18]]/SUM(OO[18])</f>
        <v>1.6004043014976911E-2</v>
      </c>
      <c r="U206" s="10">
        <f>3/24*OO[[#This Row],[77 (28JUN1985 12:00:00)-Water Temperature (C)]]*OO[[#This Row],[19]]/SUM(OO[19])</f>
        <v>6.115651043495071E-3</v>
      </c>
      <c r="V206" s="10">
        <f>3/24000000*OO[[#This Row],[78 (28JUN1985 15:00:00)-Water Temperature (C)]]*OO[[#This Row],[20]]</f>
        <v>1.5748925225464998E-3</v>
      </c>
      <c r="W206" s="10">
        <f>3/24000000*OO[[#This Row],[79 (28JUN1985 18:00:00)-Water Temperature (C)]]*OO[[#This Row],[21]]</f>
        <v>3.09981142457875E-4</v>
      </c>
      <c r="X206" s="10">
        <f>3/24000000*OO[[#This Row],[80 (28JUN1985 21:00:00)-Water Temperature (C)]]*OO[[#This Row],[22]]</f>
        <v>6.2583880333899996E-5</v>
      </c>
      <c r="Y206" s="10">
        <f>3/24000000*OO[[#This Row],[81 (29JUN1985 00:00:00)-Water Temperature (C)]]*OO[[#This Row],[23]]</f>
        <v>2.4291533206237496E-5</v>
      </c>
      <c r="Z206" s="10">
        <f>3/24000000*OO[[#This Row],[82 (29JUN1985 03:00:00)-Water Temperature (C)]]*OO[[#This Row],[24]]</f>
        <v>1.9963356503625E-5</v>
      </c>
      <c r="AA206" s="10">
        <f>3/24000000*OO[[#This Row],[83 (29JUN1985 06:00:00)-Water Temperature (C)]]*OO[[#This Row],[25]]</f>
        <v>1.9905807037768749E-5</v>
      </c>
      <c r="AB206" s="10">
        <f>3/24000000*OO[[#This Row],[84 (29JUN1985 09:00:00)-Water Temperature (C)]]*OO[[#This Row],[26]]</f>
        <v>2.0072393333879997E-5</v>
      </c>
      <c r="AC206" s="10">
        <f>3/24000000*OO[[#This Row],[85 (29JUN1985 12:00:00)-Water Temperature (C)]]*OO[[#This Row],[27]]</f>
        <v>1.9244905824243749E-5</v>
      </c>
      <c r="AD206" s="10">
        <f>3/24000000*OO[[#This Row],[86 (29JUN1985 15:00:00)-Water Temperature (C)]]*OO[[#This Row],[28]]</f>
        <v>1.75767185587875E-5</v>
      </c>
      <c r="AE206" s="10">
        <f>3/24000000*OO[[#This Row],[88 (29JUN1985 21:00:00)-Water Temperature (C)]]*OO[[#This Row],[30]]</f>
        <v>1.3799140670981248E-5</v>
      </c>
      <c r="AF206" s="10">
        <f>3/24000000*OO[[#This Row],[88 (29JUN1985 21:00:00)-Water Temperature (C)]]*OO[[#This Row],[30]]</f>
        <v>1.3799140670981248E-5</v>
      </c>
      <c r="AG206" s="10">
        <f>3/24000000*OO[[#This Row],[89 (30JUN1985 00:00:00)-Water Temperature (C)]]*OO[[#This Row],[31]]</f>
        <v>1.2232116085365E-5</v>
      </c>
      <c r="AH206" s="10">
        <f>3/24000000*OO[[#This Row],[90 (30JUN1985 03:00:00)-Water Temperature (C)]]*OO[[#This Row],[32]]</f>
        <v>1.1162376214605E-5</v>
      </c>
      <c r="AI206" s="10">
        <f>3/24000000*OO[[#This Row],[91 (30JUN1985 06:00:00)-Water Temperature (C)]]*OO[[#This Row],[33]]</f>
        <v>1.0284850230875E-5</v>
      </c>
      <c r="AJ206" s="10">
        <f>3/24000000*OO[[#This Row],[92 (30JUN1985 09:00:00)-Water Temperature (C)]]*OO[[#This Row],[34]]</f>
        <v>9.5403721502250009E-6</v>
      </c>
      <c r="AK206" s="10">
        <f>3/24000000*OO[[#This Row],[93 (30JUN1985 12:00:00)-Water Temperature (C)]]*OO[[#This Row],[35]]</f>
        <v>8.7923560785712492E-6</v>
      </c>
      <c r="AL206" s="10">
        <f>3/24000000*OO[[#This Row],[94 (30JUN1985 15:00:00)-Water Temperature (C)]]*OO[[#This Row],[36]]</f>
        <v>7.8820261789499991E-6</v>
      </c>
      <c r="AM206" s="10">
        <f>3/24000000*OO[[#This Row],[95 (30JUN1985 18:00:00)-Water Temperature (C)]]*OO[[#This Row],[37]]</f>
        <v>6.9140968205812504E-6</v>
      </c>
      <c r="AN206" s="10">
        <f>3/24000000*OO[[#This Row],[96 (30JUN1985 21:00:00)-Water Temperature (C)]]*OO[[#This Row],[38]]</f>
        <v>6.0466536679499998E-6</v>
      </c>
      <c r="AO206" s="10">
        <f>3/24000000*OO[[#This Row],[97 (01JUL1985 00:00:00)-Water Temperature (C)]]*OO[[#This Row],[39]]</f>
        <v>5.2879904038274996E-6</v>
      </c>
      <c r="AP206" s="10">
        <f>3/24000000*OO[[#This Row],[98 (01JUL1985 03:00:00)-Water Temperature (C)]]*OO[[#This Row],[40]]</f>
        <v>4.7285562562875004E-6</v>
      </c>
      <c r="AQ206" s="10">
        <f>3/24000000*OO[[#This Row],[99 (01JUL1985 06:00:00)-Water Temperature (C)]]*OO[[#This Row],[41]]</f>
        <v>4.2683686227824996E-6</v>
      </c>
      <c r="AR206" s="10">
        <f>3/24000000*OO[[#This Row],[100 (01JUL1985 09:00:00)-Water Temperature (C)]]*OO[[#This Row],[42]]</f>
        <v>3.8583586083750001E-6</v>
      </c>
      <c r="AS206" s="10">
        <f>3/24000000*OO[[#This Row],[101 (01JUL1985 12:00:00)-Water Temperature (C)]]*OO[[#This Row],[43]]</f>
        <v>3.4760242160874998E-6</v>
      </c>
      <c r="AT206" s="10">
        <f>3/24000000*OO[[#This Row],[102 (01JUL1985 15:00:00)-Water Temperature (C)]]*OO[[#This Row],[44]]</f>
        <v>3.08203651572325E-6</v>
      </c>
      <c r="AU206" s="10">
        <f>3/24000000*OO[[#This Row],[103 (01JUL1985 18:00:00)-Water Temperature (C)]]*OO[[#This Row],[45]]</f>
        <v>2.69431654142E-6</v>
      </c>
      <c r="AV206" s="10">
        <f>3/24000000*OO[[#This Row],[104 (01JUL1985 21:00:00)-Water Temperature (C)]]*OO[[#This Row],[46]]</f>
        <v>2.3365372185112497E-6</v>
      </c>
      <c r="AW206" s="10">
        <f>3/24000000*OO[[#This Row],[105 (02JUL1985 00:00:00)-Water Temperature (C)]]*OO[[#This Row],[47]]</f>
        <v>2.0327837409489998E-6</v>
      </c>
      <c r="AX206" s="10">
        <f>3/24000000*OO[[#This Row],[106 (02JUL1985 03:00:00)-Water Temperature (C)]]*OO[[#This Row],[48]]</f>
        <v>1.8100539538012497E-6</v>
      </c>
      <c r="AY206" s="10">
        <f>3/24000000*OO[[#This Row],[107 (02JUL1985 06:00:00)-Water Temperature (C)]]*OO[[#This Row],[49]]</f>
        <v>1.6269403835734999E-6</v>
      </c>
      <c r="AZ206" s="10">
        <f>3/24000000*OO[[#This Row],[108 (02JUL1985 09:00:00)-Water Temperature (C)]]*OO[[#This Row],[50]]</f>
        <v>1.4578849434753748E-6</v>
      </c>
      <c r="BA206" s="10">
        <f>3/24000000*OO[[#This Row],[109 (02JUL1985 12:00:00)-Water Temperature (C)]]*OO[[#This Row],[51]]</f>
        <v>1.2669636639038747E-6</v>
      </c>
      <c r="BB206" s="10">
        <f>3/24000000*OO[[#This Row],[110 (02JUL1985 15:00:00)-Water Temperature (C)]]*OO[[#This Row],[52]]</f>
        <v>1.0466169071324998E-6</v>
      </c>
      <c r="BC206" s="10">
        <f>3/24000000*OO[[#This Row],[111 (02JUL1985 18:00:00)-Water Temperature (C)]]*OO[[#This Row],[53]]</f>
        <v>8.1675764974649984E-7</v>
      </c>
      <c r="BD206" s="10">
        <f>3/24000000*OO[[#This Row],[112 (02JUL1985 21:00:00)-Water Temperature (C)]]*OO[[#This Row],[54]]</f>
        <v>6.2420140979849989E-7</v>
      </c>
      <c r="BE206" s="10">
        <f>3/24000000*OO[[#This Row],[113 (03JUL1985 00:00:00)-Water Temperature (C)]]*OO[[#This Row],[55]]</f>
        <v>4.8135733298325001E-7</v>
      </c>
      <c r="BF206" s="10">
        <f>3/24000000*OO[[#This Row],[114 (03JUL1985 03:00:00)-Water Temperature (C)]]*OO[[#This Row],[56]]</f>
        <v>3.8979532134000001E-7</v>
      </c>
      <c r="BG206" s="10">
        <f>3/24000000*OO[[#This Row],[115 (03JUL1985 06:00:00)-Water Temperature (C)]]*OO[[#This Row],[57]]</f>
        <v>3.3398264708999995E-7</v>
      </c>
      <c r="BH206" s="10">
        <f>3/24000000*OO[[#This Row],[116 (03JUL1985 09:00:00)-Water Temperature (C)]]*OO[[#This Row],[58]]</f>
        <v>2.9853194600231243E-7</v>
      </c>
      <c r="BI206" s="10">
        <f>3/24000000*OO[[#This Row],[117 (03JUL1985 12:00:00)-Water Temperature (C)]]*OO[[#This Row],[59]]</f>
        <v>2.74512958829225E-7</v>
      </c>
      <c r="BJ206" s="10">
        <f>3/24000000*OO[[#This Row],[118 (03JUL1985 15:00:00)-Water Temperature (C)]]*OO[[#This Row],[60]]</f>
        <v>2.5210846141546249E-7</v>
      </c>
      <c r="BK206" s="10">
        <f>3/24000000*OO[[#This Row],[119 (03JUL1985 18:00:00)-Water Temperature (C)]]*OO[[#This Row],[61]]</f>
        <v>2.2828950232121245E-7</v>
      </c>
      <c r="BL206" s="10">
        <f>3/24000000*OO[[#This Row],[120 (03JUL1985 21:00:00)-Water Temperature (C)]]*OO[[#This Row],[62]]</f>
        <v>2.0641410122024999E-7</v>
      </c>
      <c r="BM206" s="10">
        <f>3/24000000*OO[[#This Row],[121 (04JUL1985 00:00:00)-Water Temperature (C)]]*OO[[#This Row],[63]]</f>
        <v>1.8872632784229998E-7</v>
      </c>
      <c r="BN206" s="10">
        <f>3/24000000*OO[[#This Row],[122 (04JUL1985 03:00:00)-Water Temperature (C)]]*OO[[#This Row],[64]]</f>
        <v>1.7993770261661249E-7</v>
      </c>
      <c r="BO206" s="10">
        <f>3/24000000*OO[[#This Row],[123 (04JUL1985 06:00:00)-Water Temperature (C)]]*OO[[#This Row],[65]]</f>
        <v>1.7568588550874999E-7</v>
      </c>
      <c r="BP206" s="10">
        <f>3/24000000*OO[[#This Row],[124 (04JUL1985 09:00:00)-Water Temperature (C)]]*OO[[#This Row],[66]]</f>
        <v>1.74516903719775E-7</v>
      </c>
      <c r="BQ206" s="10">
        <f>3/24000000*OO[[#This Row],[125 (04JUL1985 12:00:00)-Water Temperature (C)]]*OO[[#This Row],[67]]</f>
        <v>1.7237219560409998E-7</v>
      </c>
      <c r="BR206" s="10">
        <f>3/24000000*OO[[#This Row],[126 (04JUL1985 15:00:00)-Water Temperature (C)]]*OO[[#This Row],[68]]</f>
        <v>1.6859583587399998E-7</v>
      </c>
      <c r="BS206" s="10">
        <f>3/24000000*OO[[#This Row],[127 (04JUL1985 18:00:00)-Water Temperature (C)]]*OO[[#This Row],[69]]</f>
        <v>1.6118991120712499E-7</v>
      </c>
      <c r="BT206" s="10">
        <f>3/24000000*OO[[#This Row],[128 (04JUL1985 21:00:00)-Water Temperature (C)]]*OO[[#This Row],[70]]</f>
        <v>1.5208727451964999E-7</v>
      </c>
      <c r="BU206" s="10">
        <f>3/24000000*OO[[#This Row],[129 (05JUL1985 00:00:00)-Water Temperature (C)]]*OO[[#This Row],[71]]</f>
        <v>1.4241930709503752E-7</v>
      </c>
      <c r="BV206" s="10">
        <f>3/24000000*OO[[#This Row],[130 (05JUL1985 03:00:00)-Water Temperature (C)]]*OO[[#This Row],[72]]</f>
        <v>1.3624962697407498E-7</v>
      </c>
      <c r="BW206" s="10">
        <f>3/24000000*OO[[#This Row],[131 (05JUL1985 06:00:00)-Water Temperature (C)]]*OO[[#This Row],[73]]</f>
        <v>1.3138817867836248E-7</v>
      </c>
      <c r="BX206" s="10">
        <f>3/24000000*OO[[#This Row],[132 (05JUL1985 09:00:00)-Water Temperature (C)]]*OO[[#This Row],[74]]</f>
        <v>1.2832557987542498E-7</v>
      </c>
      <c r="BY206" s="10">
        <f>3/24000000*OO[[#This Row],[133 (05JUL1985 12:00:00)-Water Temperature (C)]]*OO[[#This Row],[75]]</f>
        <v>1.2545881269597502E-7</v>
      </c>
      <c r="BZ206" s="10">
        <f>3/24000000*OO[[#This Row],[134 (05JUL1985 15:00:00)-Water Temperature (C)]]*OO[[#This Row],[76]]</f>
        <v>1.2050355148964999E-7</v>
      </c>
      <c r="CA206" s="10">
        <f>3/24000000*OO[[#This Row],[135 (05JUL1985 18:00:00)-Water Temperature (C)]]*OO[[#This Row],[77]]</f>
        <v>1.13548397903375E-7</v>
      </c>
      <c r="CB206" s="10">
        <f>3/24000000*OO[[#This Row],[136 (05JUL1985 21:00:00)-Water Temperature (C)]]*OO[[#This Row],[78]]</f>
        <v>1.0591152816867499E-7</v>
      </c>
      <c r="CC206" s="10">
        <f>3/24000000*OO[[#This Row],[137 (06JUL1985 00:00:00)-Water Temperature (C)]]*OO[[#This Row],[79]]</f>
        <v>9.8975185107149993E-8</v>
      </c>
      <c r="CD206" s="10">
        <f>3/24000000*OO[[#This Row],[138 (06JUL1985 03:00:00)-Water Temperature (C)]]*OO[[#This Row],[80]]</f>
        <v>9.4885985197849988E-8</v>
      </c>
      <c r="CE206" s="10">
        <f>3/24000000*OO[[#This Row],[139 (06JUL1985 06:00:00)-Water Temperature (C)]]*OO[[#This Row],[81]]</f>
        <v>9.2164298360812504E-8</v>
      </c>
      <c r="CF206" s="10">
        <f>3/24000000*OO[[#This Row],[140 (06JUL1985 09:00:00)-Water Temperature (C)]]*OO[[#This Row],[82]]</f>
        <v>9.0288996599474989E-8</v>
      </c>
      <c r="CG206" s="10">
        <f>3/24000000*OO[[#This Row],[141 (06JUL1985 12:00:00)-Water Temperature (C)]]*OO[[#This Row],[83]]</f>
        <v>8.8069429039387496E-8</v>
      </c>
      <c r="CH206" s="10">
        <f>3/24000000*OO[[#This Row],[142 (06JUL1985 15:00:00)-Water Temperature (C)]]*OO[[#This Row],[84]]</f>
        <v>8.4512774216599994E-8</v>
      </c>
      <c r="CI206" s="10">
        <f>3/24000000*OO[[#This Row],[143 (06JUL1985 18:00:00)-Water Temperature (C)]]*OO[[#This Row],[85]]</f>
        <v>7.9180901088749992E-8</v>
      </c>
      <c r="CJ206" s="10">
        <f>3/24000000*OO[[#This Row],[144 (06JUL1985 21:00:00)-Water Temperature (C)]]*OO[[#This Row],[86]]</f>
        <v>7.3470125341375003E-8</v>
      </c>
      <c r="CK206" s="10">
        <f>3/24000000*OO[[#This Row],[145 (07JUL1985 00:00:00)-Water Temperature (C)]]*OO[[#This Row],[87]]</f>
        <v>6.7984422041562495E-8</v>
      </c>
      <c r="CL206" s="10">
        <f>3/24000000*OO[[#This Row],[146 (07JUL1985 03:00:00)-Water Temperature (C)]]*OO[[#This Row],[88]]</f>
        <v>6.4694495678962492E-8</v>
      </c>
      <c r="CM206" s="10">
        <f>3/24000000*OO[[#This Row],[147 (07JUL1985 06:00:00)-Water Temperature (C)]]*OO[[#This Row],[89]]</f>
        <v>6.1858583065787495E-8</v>
      </c>
      <c r="CN206" s="10">
        <f>3/24000000*OO[[#This Row],[148 (07JUL1985 09:00:00)-Water Temperature (C)]]*OO[[#This Row],[90]]</f>
        <v>5.9454959140124994E-8</v>
      </c>
      <c r="CO206" s="10">
        <f>3/24000000*OO[[#This Row],[149 (07JUL1985 12:00:00)-Water Temperature (C)]]*OO[[#This Row],[91]]</f>
        <v>5.7326385307812495E-8</v>
      </c>
      <c r="CP206" s="10">
        <f>3/24000000*OO[[#This Row],[150 (07JUL1985 15:00:00)-Water Temperature (C)]]*OO[[#This Row],[92]]</f>
        <v>5.5287962658224995E-8</v>
      </c>
      <c r="CQ206" s="10">
        <f>3/24000000*OO[[#This Row],[151 (07JUL1985 18:00:00)-Water Temperature (C)]]*OO[[#This Row],[93]]</f>
        <v>5.2443572581399999E-8</v>
      </c>
      <c r="CR206" s="10">
        <f>3/24000000*OO[[#This Row],[152 (07JUL1985 21:00:00)-Water Temperature (C)]]*OO[[#This Row],[94]]</f>
        <v>4.9219638555300001E-8</v>
      </c>
      <c r="CS206" s="10">
        <f>3/24000000*OO[[#This Row],[153 (08JUL1985 00:00:00)-Water Temperature (C)]]*OO[[#This Row],[95]]</f>
        <v>4.6107321004499998E-8</v>
      </c>
      <c r="CT206" s="10">
        <f>3/24000000*OO[[#This Row],[154 (08JUL1985 03:00:00)-Water Temperature (C)]]*OO[[#This Row],[96]]</f>
        <v>4.4617712279249998E-8</v>
      </c>
      <c r="CU206" s="10">
        <f>3/24000000*OO[[#This Row],[155 (08JUL1985 06:00:00)-Water Temperature (C)]]*OO[[#This Row],[97]]</f>
        <v>4.4028238823324997E-8</v>
      </c>
      <c r="CV206" s="10">
        <f>3/24000000*OO[[#This Row],[156 (08JUL1985 09:00:00)-Water Temperature (C)]]*OO[[#This Row],[98]]</f>
        <v>4.3635895458299998E-8</v>
      </c>
      <c r="CW206" s="10">
        <f>3/24000000*OO[[#This Row],[157 (08JUL1985 12:00:00)-Water Temperature (C)]]*OO[[#This Row],[99]]</f>
        <v>4.3169393031149998E-8</v>
      </c>
    </row>
    <row r="207" spans="1:101" x14ac:dyDescent="0.35">
      <c r="A207" t="s">
        <v>213</v>
      </c>
      <c r="B207">
        <v>859.11839999999995</v>
      </c>
      <c r="C207" s="10">
        <f>3/24*OO[[#This Row],[59 (26JUN1985 06:00:00)-Water Temperature (C)]]*OO[[#This Row],[1]]/SUM(OO[1])</f>
        <v>0</v>
      </c>
      <c r="D207" s="10">
        <f>3/24*OO[[#This Row],[60 (26JUN1985 09:00:00)-Water Temperature (C)]]*OO[[#This Row],[2]]/SUM(OO[2])</f>
        <v>0</v>
      </c>
      <c r="E207" s="10">
        <f>3/24*OO[[#This Row],[61 (26JUN1985 12:00:00)-Water Temperature (C)]]*OO[[#This Row],[3]]/SUM(OO[3])</f>
        <v>0</v>
      </c>
      <c r="F207" s="10">
        <f>3/24*OO[[#This Row],[62 (26JUN1985 15:00:00)-Water Temperature (C)]]*OO[[#This Row],[4]]/SUM(OO[4])</f>
        <v>0</v>
      </c>
      <c r="G207" s="10">
        <f>3/24*OO[[#This Row],[63 (26JUN1985 18:00:00)-Water Temperature (C)]]*OO[[#This Row],[5]]/SUM(OO[5])</f>
        <v>0</v>
      </c>
      <c r="H207" s="10">
        <f>3/24*OO[[#This Row],[64 (26JUN1985 21:00:00)-Water Temperature (C)]]*OO[[#This Row],[6]]/SUM(OO[6])</f>
        <v>0</v>
      </c>
      <c r="I207" s="10">
        <f>3/24*OO[[#This Row],[65 (27JUN1985 00:00:00)-Water Temperature (C)]]*OO[[#This Row],[7]]/SUM(OO[7])</f>
        <v>0</v>
      </c>
      <c r="J207" s="10">
        <f>3/24*OO[[#This Row],[66 (27JUN1985 03:00:00)-Water Temperature (C)]]*OO[[#This Row],[8]]/SUM(OO[8])</f>
        <v>2.8019066178205087E-40</v>
      </c>
      <c r="K207" s="10">
        <f>3/24*OO[[#This Row],[67 (27JUN1985 06:00:00)-Water Temperature (C)]]*OO[[#This Row],[9]]/SUM(OO[9])</f>
        <v>2.1416211656768442E-28</v>
      </c>
      <c r="L207" s="10">
        <f>3/24*OO[[#This Row],[68 (27JUN1985 09:00:00)-Water Temperature (C)]]*OO[[#This Row],[10]]/SUM(OO[10])</f>
        <v>5.2006129057802254E-17</v>
      </c>
      <c r="M207" s="10">
        <f>3/24*OO[[#This Row],[69 (27JUN1985 12:00:00)-Water Temperature (C)]]*OO[[#This Row],[11]]/SUM(OO[11])</f>
        <v>1.2691362673593681E-9</v>
      </c>
      <c r="N207" s="10">
        <f>3/24*OO[[#This Row],[70 (27JUN1985 15:00:00)-Water Temperature (C)]]*OO[[#This Row],[12]]/SUM(OO[12])</f>
        <v>1.7591211065511429E-6</v>
      </c>
      <c r="O207" s="10">
        <f>3/24*OO[[#This Row],[71 (27JUN1985 18:00:00)-Water Temperature (C)]]*OO[[#This Row],[13]]/SUM(OO[13])</f>
        <v>1.9258095688483328E-4</v>
      </c>
      <c r="P207" s="10">
        <f>3/24*OO[[#This Row],[72 (27JUN1985 21:00:00)-Water Temperature (C)]]*OO[[#This Row],[14]]/SUM(OO[14])</f>
        <v>4.1021357397910286E-3</v>
      </c>
      <c r="Q207" s="10">
        <f>3/24*OO[[#This Row],[73 (28JUN1985 00:00:00)-Water Temperature (C)]]*OO[[#This Row],[15]]/SUM(OO[15])</f>
        <v>2.6293700796831961E-2</v>
      </c>
      <c r="R207" s="10">
        <f>3/24*OO[[#This Row],[74 (28JUN1985 03:00:00)-Water Temperature (C)]]*OO[[#This Row],[16]]/SUM(OO[16])</f>
        <v>6.704183660137103E-2</v>
      </c>
      <c r="S207" s="10">
        <f>3/24*OO[[#This Row],[75 (28JUN1985 06:00:00)-Water Temperature (C)]]*OO[[#This Row],[17]]/SUM(OO[17])</f>
        <v>7.9986989162528957E-2</v>
      </c>
      <c r="T207" s="10">
        <f>3/24*OO[[#This Row],[76 (28JUN1985 09:00:00)-Water Temperature (C)]]*OO[[#This Row],[18]]/SUM(OO[18])</f>
        <v>5.1625520380286914E-2</v>
      </c>
      <c r="U207" s="10">
        <f>3/24*OO[[#This Row],[77 (28JUN1985 12:00:00)-Water Temperature (C)]]*OO[[#This Row],[19]]/SUM(OO[19])</f>
        <v>2.0134502184930948E-2</v>
      </c>
      <c r="V207" s="10">
        <f>3/24000000*OO[[#This Row],[78 (28JUN1985 15:00:00)-Water Temperature (C)]]*OO[[#This Row],[20]]</f>
        <v>5.266920600172499E-3</v>
      </c>
      <c r="W207" s="10">
        <f>3/24000000*OO[[#This Row],[79 (28JUN1985 18:00:00)-Water Temperature (C)]]*OO[[#This Row],[21]]</f>
        <v>1.04517104216E-3</v>
      </c>
      <c r="X207" s="10">
        <f>3/24000000*OO[[#This Row],[80 (28JUN1985 21:00:00)-Water Temperature (C)]]*OO[[#This Row],[22]]</f>
        <v>2.0835677778582501E-4</v>
      </c>
      <c r="Y207" s="10">
        <f>3/24000000*OO[[#This Row],[81 (29JUN1985 00:00:00)-Water Temperature (C)]]*OO[[#This Row],[23]]</f>
        <v>7.7548232161450001E-5</v>
      </c>
      <c r="Z207" s="10">
        <f>3/24000000*OO[[#This Row],[82 (29JUN1985 03:00:00)-Water Temperature (C)]]*OO[[#This Row],[24]]</f>
        <v>6.2364209715499999E-5</v>
      </c>
      <c r="AA207" s="10">
        <f>3/24000000*OO[[#This Row],[83 (29JUN1985 06:00:00)-Water Temperature (C)]]*OO[[#This Row],[25]]</f>
        <v>6.2013716213499997E-5</v>
      </c>
      <c r="AB207" s="10">
        <f>3/24000000*OO[[#This Row],[84 (29JUN1985 09:00:00)-Water Temperature (C)]]*OO[[#This Row],[26]]</f>
        <v>6.2614718731124984E-5</v>
      </c>
      <c r="AC207" s="10">
        <f>3/24000000*OO[[#This Row],[85 (29JUN1985 12:00:00)-Water Temperature (C)]]*OO[[#This Row],[27]]</f>
        <v>6.0154495726199999E-5</v>
      </c>
      <c r="AD207" s="10">
        <f>3/24000000*OO[[#This Row],[86 (29JUN1985 15:00:00)-Water Temperature (C)]]*OO[[#This Row],[28]]</f>
        <v>5.5011631631562495E-5</v>
      </c>
      <c r="AE207" s="10">
        <f>3/24000000*OO[[#This Row],[88 (29JUN1985 21:00:00)-Water Temperature (C)]]*OO[[#This Row],[30]]</f>
        <v>4.3199377246549995E-5</v>
      </c>
      <c r="AF207" s="10">
        <f>3/24000000*OO[[#This Row],[88 (29JUN1985 21:00:00)-Water Temperature (C)]]*OO[[#This Row],[30]]</f>
        <v>4.3199377246549995E-5</v>
      </c>
      <c r="AG207" s="10">
        <f>3/24000000*OO[[#This Row],[89 (30JUN1985 00:00:00)-Water Temperature (C)]]*OO[[#This Row],[31]]</f>
        <v>3.8270860515E-5</v>
      </c>
      <c r="AH207" s="10">
        <f>3/24000000*OO[[#This Row],[90 (30JUN1985 03:00:00)-Water Temperature (C)]]*OO[[#This Row],[32]]</f>
        <v>3.48970575269375E-5</v>
      </c>
      <c r="AI207" s="10">
        <f>3/24000000*OO[[#This Row],[91 (30JUN1985 06:00:00)-Water Temperature (C)]]*OO[[#This Row],[33]]</f>
        <v>3.2124528472275001E-5</v>
      </c>
      <c r="AJ207" s="10">
        <f>3/24000000*OO[[#This Row],[92 (30JUN1985 09:00:00)-Water Temperature (C)]]*OO[[#This Row],[34]]</f>
        <v>2.976710717809375E-5</v>
      </c>
      <c r="AK207" s="10">
        <f>3/24000000*OO[[#This Row],[93 (30JUN1985 12:00:00)-Water Temperature (C)]]*OO[[#This Row],[35]]</f>
        <v>2.7433396031189999E-5</v>
      </c>
      <c r="AL207" s="10">
        <f>3/24000000*OO[[#This Row],[94 (30JUN1985 15:00:00)-Water Temperature (C)]]*OO[[#This Row],[36]]</f>
        <v>2.4600928249800001E-5</v>
      </c>
      <c r="AM207" s="10">
        <f>3/24000000*OO[[#This Row],[95 (30JUN1985 18:00:00)-Water Temperature (C)]]*OO[[#This Row],[37]]</f>
        <v>2.1579782185394997E-5</v>
      </c>
      <c r="AN207" s="10">
        <f>3/24000000*OO[[#This Row],[96 (30JUN1985 21:00:00)-Water Temperature (C)]]*OO[[#This Row],[38]]</f>
        <v>1.887279216908625E-5</v>
      </c>
      <c r="AO207" s="10">
        <f>3/24000000*OO[[#This Row],[97 (01JUL1985 00:00:00)-Water Temperature (C)]]*OO[[#This Row],[39]]</f>
        <v>1.6498662095231248E-5</v>
      </c>
      <c r="AP207" s="10">
        <f>3/24000000*OO[[#This Row],[98 (01JUL1985 03:00:00)-Water Temperature (C)]]*OO[[#This Row],[40]]</f>
        <v>1.4739887685396249E-5</v>
      </c>
      <c r="AQ207" s="10">
        <f>3/24000000*OO[[#This Row],[99 (01JUL1985 06:00:00)-Water Temperature (C)]]*OO[[#This Row],[41]]</f>
        <v>1.3299030703979999E-5</v>
      </c>
      <c r="AR207" s="10">
        <f>3/24000000*OO[[#This Row],[100 (01JUL1985 09:00:00)-Water Temperature (C)]]*OO[[#This Row],[42]]</f>
        <v>1.2017664014124999E-5</v>
      </c>
      <c r="AS207" s="10">
        <f>3/24000000*OO[[#This Row],[101 (01JUL1985 12:00:00)-Water Temperature (C)]]*OO[[#This Row],[43]]</f>
        <v>1.0834254105037498E-5</v>
      </c>
      <c r="AT207" s="10">
        <f>3/24000000*OO[[#This Row],[102 (01JUL1985 15:00:00)-Water Temperature (C)]]*OO[[#This Row],[44]]</f>
        <v>9.6134418782325002E-6</v>
      </c>
      <c r="AU207" s="10">
        <f>3/24000000*OO[[#This Row],[103 (01JUL1985 18:00:00)-Water Temperature (C)]]*OO[[#This Row],[45]]</f>
        <v>8.4113998104124987E-6</v>
      </c>
      <c r="AV207" s="10">
        <f>3/24000000*OO[[#This Row],[104 (01JUL1985 21:00:00)-Water Temperature (C)]]*OO[[#This Row],[46]]</f>
        <v>7.2984507245200004E-6</v>
      </c>
      <c r="AW207" s="10">
        <f>3/24000000*OO[[#This Row],[105 (02JUL1985 00:00:00)-Water Temperature (C)]]*OO[[#This Row],[47]]</f>
        <v>6.3511472412237495E-6</v>
      </c>
      <c r="AX207" s="10">
        <f>3/24000000*OO[[#This Row],[106 (02JUL1985 03:00:00)-Water Temperature (C)]]*OO[[#This Row],[48]]</f>
        <v>5.6542995146550004E-6</v>
      </c>
      <c r="AY207" s="10">
        <f>3/24000000*OO[[#This Row],[107 (02JUL1985 06:00:00)-Water Temperature (C)]]*OO[[#This Row],[49]]</f>
        <v>5.0824514854987492E-6</v>
      </c>
      <c r="AZ207" s="10">
        <f>3/24000000*OO[[#This Row],[108 (02JUL1985 09:00:00)-Water Temperature (C)]]*OO[[#This Row],[50]]</f>
        <v>4.5578886812637499E-6</v>
      </c>
      <c r="BA207" s="10">
        <f>3/24000000*OO[[#This Row],[109 (02JUL1985 12:00:00)-Water Temperature (C)]]*OO[[#This Row],[51]]</f>
        <v>3.9683573473162494E-6</v>
      </c>
      <c r="BB207" s="10">
        <f>3/24000000*OO[[#This Row],[110 (02JUL1985 15:00:00)-Water Temperature (C)]]*OO[[#This Row],[52]]</f>
        <v>3.2862620678249998E-6</v>
      </c>
      <c r="BC207" s="10">
        <f>3/24000000*OO[[#This Row],[111 (02JUL1985 18:00:00)-Water Temperature (C)]]*OO[[#This Row],[53]]</f>
        <v>2.5693958182725004E-6</v>
      </c>
      <c r="BD207" s="10">
        <f>3/24000000*OO[[#This Row],[112 (02JUL1985 21:00:00)-Water Temperature (C)]]*OO[[#This Row],[54]]</f>
        <v>1.9648186678575E-6</v>
      </c>
      <c r="BE207" s="10">
        <f>3/24000000*OO[[#This Row],[113 (03JUL1985 00:00:00)-Water Temperature (C)]]*OO[[#This Row],[55]]</f>
        <v>1.5135580914491247E-6</v>
      </c>
      <c r="BF207" s="10">
        <f>3/24000000*OO[[#This Row],[114 (03JUL1985 03:00:00)-Water Temperature (C)]]*OO[[#This Row],[56]]</f>
        <v>1.2226814429902499E-6</v>
      </c>
      <c r="BG207" s="10">
        <f>3/24000000*OO[[#This Row],[115 (03JUL1985 06:00:00)-Water Temperature (C)]]*OO[[#This Row],[57]]</f>
        <v>1.04481621936E-6</v>
      </c>
      <c r="BH207" s="10">
        <f>3/24000000*OO[[#This Row],[116 (03JUL1985 09:00:00)-Water Temperature (C)]]*OO[[#This Row],[58]]</f>
        <v>9.3185550867849985E-7</v>
      </c>
      <c r="BI207" s="10">
        <f>3/24000000*OO[[#This Row],[117 (03JUL1985 12:00:00)-Water Temperature (C)]]*OO[[#This Row],[59]]</f>
        <v>8.5581764787062492E-7</v>
      </c>
      <c r="BJ207" s="10">
        <f>3/24000000*OO[[#This Row],[118 (03JUL1985 15:00:00)-Water Temperature (C)]]*OO[[#This Row],[60]]</f>
        <v>7.859205269685E-7</v>
      </c>
      <c r="BK207" s="10">
        <f>3/24000000*OO[[#This Row],[119 (03JUL1985 18:00:00)-Water Temperature (C)]]*OO[[#This Row],[61]]</f>
        <v>7.1172195491674992E-7</v>
      </c>
      <c r="BL207" s="10">
        <f>3/24000000*OO[[#This Row],[120 (03JUL1985 21:00:00)-Water Temperature (C)]]*OO[[#This Row],[62]]</f>
        <v>6.4356375857449999E-7</v>
      </c>
      <c r="BM207" s="10">
        <f>3/24000000*OO[[#This Row],[121 (04JUL1985 00:00:00)-Water Temperature (C)]]*OO[[#This Row],[63]]</f>
        <v>5.8811495326500004E-7</v>
      </c>
      <c r="BN207" s="10">
        <f>3/24000000*OO[[#This Row],[122 (04JUL1985 03:00:00)-Water Temperature (C)]]*OO[[#This Row],[64]]</f>
        <v>5.6026401983325001E-7</v>
      </c>
      <c r="BO207" s="10">
        <f>3/24000000*OO[[#This Row],[123 (04JUL1985 06:00:00)-Water Temperature (C)]]*OO[[#This Row],[65]]</f>
        <v>5.4636668017499999E-7</v>
      </c>
      <c r="BP207" s="10">
        <f>3/24000000*OO[[#This Row],[124 (04JUL1985 09:00:00)-Water Temperature (C)]]*OO[[#This Row],[66]]</f>
        <v>5.4222760711925002E-7</v>
      </c>
      <c r="BQ207" s="10">
        <f>3/24000000*OO[[#This Row],[125 (04JUL1985 12:00:00)-Water Temperature (C)]]*OO[[#This Row],[67]]</f>
        <v>5.3534935119249995E-7</v>
      </c>
      <c r="BR207" s="10">
        <f>3/24000000*OO[[#This Row],[126 (04JUL1985 15:00:00)-Water Temperature (C)]]*OO[[#This Row],[68]]</f>
        <v>5.2379202305137492E-7</v>
      </c>
      <c r="BS207" s="10">
        <f>3/24000000*OO[[#This Row],[127 (04JUL1985 18:00:00)-Water Temperature (C)]]*OO[[#This Row],[69]]</f>
        <v>5.0116752811875001E-7</v>
      </c>
      <c r="BT207" s="10">
        <f>3/24000000*OO[[#This Row],[128 (04JUL1985 21:00:00)-Water Temperature (C)]]*OO[[#This Row],[70]]</f>
        <v>4.7327653223474997E-7</v>
      </c>
      <c r="BU207" s="10">
        <f>3/24000000*OO[[#This Row],[129 (05JUL1985 00:00:00)-Water Temperature (C)]]*OO[[#This Row],[71]]</f>
        <v>4.4334899113400003E-7</v>
      </c>
      <c r="BV207" s="10">
        <f>3/24000000*OO[[#This Row],[130 (05JUL1985 03:00:00)-Water Temperature (C)]]*OO[[#This Row],[72]]</f>
        <v>4.2410937394249992E-7</v>
      </c>
      <c r="BW207" s="10">
        <f>3/24000000*OO[[#This Row],[131 (05JUL1985 06:00:00)-Water Temperature (C)]]*OO[[#This Row],[73]]</f>
        <v>4.0875279045275003E-7</v>
      </c>
      <c r="BX207" s="10">
        <f>3/24000000*OO[[#This Row],[132 (05JUL1985 09:00:00)-Water Temperature (C)]]*OO[[#This Row],[74]]</f>
        <v>3.9900023973562501E-7</v>
      </c>
      <c r="BY207" s="10">
        <f>3/24000000*OO[[#This Row],[133 (05JUL1985 12:00:00)-Water Temperature (C)]]*OO[[#This Row],[75]]</f>
        <v>3.9003653918849994E-7</v>
      </c>
      <c r="BZ207" s="10">
        <f>3/24000000*OO[[#This Row],[134 (05JUL1985 15:00:00)-Water Temperature (C)]]*OO[[#This Row],[76]]</f>
        <v>3.7479258404724997E-7</v>
      </c>
      <c r="CA207" s="10">
        <f>3/24000000*OO[[#This Row],[135 (05JUL1985 18:00:00)-Water Temperature (C)]]*OO[[#This Row],[77]]</f>
        <v>3.5337680476262495E-7</v>
      </c>
      <c r="CB207" s="10">
        <f>3/24000000*OO[[#This Row],[136 (05JUL1985 21:00:00)-Water Temperature (C)]]*OO[[#This Row],[78]]</f>
        <v>3.2977003630474995E-7</v>
      </c>
      <c r="CC207" s="10">
        <f>3/24000000*OO[[#This Row],[137 (06JUL1985 00:00:00)-Water Temperature (C)]]*OO[[#This Row],[79]]</f>
        <v>3.0814412033169998E-7</v>
      </c>
      <c r="CD207" s="10">
        <f>3/24000000*OO[[#This Row],[138 (06JUL1985 03:00:00)-Water Temperature (C)]]*OO[[#This Row],[80]]</f>
        <v>2.9530780598279999E-7</v>
      </c>
      <c r="CE207" s="10">
        <f>3/24000000*OO[[#This Row],[139 (06JUL1985 06:00:00)-Water Temperature (C)]]*OO[[#This Row],[81]]</f>
        <v>2.8670190200774999E-7</v>
      </c>
      <c r="CF207" s="10">
        <f>3/24000000*OO[[#This Row],[140 (06JUL1985 09:00:00)-Water Temperature (C)]]*OO[[#This Row],[82]]</f>
        <v>2.807766187760875E-7</v>
      </c>
      <c r="CG207" s="10">
        <f>3/24000000*OO[[#This Row],[141 (06JUL1985 12:00:00)-Water Temperature (C)]]*OO[[#This Row],[83]]</f>
        <v>2.7385075279988747E-7</v>
      </c>
      <c r="CH207" s="10">
        <f>3/24000000*OO[[#This Row],[142 (06JUL1985 15:00:00)-Water Temperature (C)]]*OO[[#This Row],[84]]</f>
        <v>2.6292608238077499E-7</v>
      </c>
      <c r="CI207" s="10">
        <f>3/24000000*OO[[#This Row],[143 (06JUL1985 18:00:00)-Water Temperature (C)]]*OO[[#This Row],[85]]</f>
        <v>2.4647095317225E-7</v>
      </c>
      <c r="CJ207" s="10">
        <f>3/24000000*OO[[#This Row],[144 (06JUL1985 21:00:00)-Water Temperature (C)]]*OO[[#This Row],[86]]</f>
        <v>2.2882358985282496E-7</v>
      </c>
      <c r="CK207" s="10">
        <f>3/24000000*OO[[#This Row],[145 (07JUL1985 00:00:00)-Water Temperature (C)]]*OO[[#This Row],[87]]</f>
        <v>2.1174835690462499E-7</v>
      </c>
      <c r="CL207" s="10">
        <f>3/24000000*OO[[#This Row],[146 (07JUL1985 03:00:00)-Water Temperature (C)]]*OO[[#This Row],[88]]</f>
        <v>2.0140595487704998E-7</v>
      </c>
      <c r="CM207" s="10">
        <f>3/24000000*OO[[#This Row],[147 (07JUL1985 06:00:00)-Water Temperature (C)]]*OO[[#This Row],[89]]</f>
        <v>1.9249505238431249E-7</v>
      </c>
      <c r="CN207" s="10">
        <f>3/24000000*OO[[#This Row],[148 (07JUL1985 09:00:00)-Water Temperature (C)]]*OO[[#This Row],[90]]</f>
        <v>1.8486418332199998E-7</v>
      </c>
      <c r="CO207" s="10">
        <f>3/24000000*OO[[#This Row],[149 (07JUL1985 12:00:00)-Water Temperature (C)]]*OO[[#This Row],[91]]</f>
        <v>1.7818943699119999E-7</v>
      </c>
      <c r="CP207" s="10">
        <f>3/24000000*OO[[#This Row],[150 (07JUL1985 15:00:00)-Water Temperature (C)]]*OO[[#This Row],[92]]</f>
        <v>1.7192086191420001E-7</v>
      </c>
      <c r="CQ207" s="10">
        <f>3/24000000*OO[[#This Row],[151 (07JUL1985 18:00:00)-Water Temperature (C)]]*OO[[#This Row],[93]]</f>
        <v>1.6318669866847499E-7</v>
      </c>
      <c r="CR207" s="10">
        <f>3/24000000*OO[[#This Row],[152 (07JUL1985 21:00:00)-Water Temperature (C)]]*OO[[#This Row],[94]]</f>
        <v>1.5322849658687501E-7</v>
      </c>
      <c r="CS207" s="10">
        <f>3/24000000*OO[[#This Row],[153 (08JUL1985 00:00:00)-Water Temperature (C)]]*OO[[#This Row],[95]]</f>
        <v>1.435391119593875E-7</v>
      </c>
      <c r="CT207" s="10">
        <f>3/24000000*OO[[#This Row],[154 (08JUL1985 03:00:00)-Water Temperature (C)]]*OO[[#This Row],[96]]</f>
        <v>1.3881491205059999E-7</v>
      </c>
      <c r="CU207" s="10">
        <f>3/24000000*OO[[#This Row],[155 (08JUL1985 06:00:00)-Water Temperature (C)]]*OO[[#This Row],[97]]</f>
        <v>1.3689751657826249E-7</v>
      </c>
      <c r="CV207" s="10">
        <f>3/24000000*OO[[#This Row],[156 (08JUL1985 09:00:00)-Water Temperature (C)]]*OO[[#This Row],[98]]</f>
        <v>1.3561335194269999E-7</v>
      </c>
      <c r="CW207" s="10">
        <f>3/24000000*OO[[#This Row],[157 (08JUL1985 12:00:00)-Water Temperature (C)]]*OO[[#This Row],[99]]</f>
        <v>1.3414099309472498E-7</v>
      </c>
    </row>
    <row r="208" spans="1:101" x14ac:dyDescent="0.35">
      <c r="A208" t="s">
        <v>214</v>
      </c>
      <c r="B208">
        <v>866.73839999999996</v>
      </c>
      <c r="C208" s="10">
        <f>3/24*OO[[#This Row],[59 (26JUN1985 06:00:00)-Water Temperature (C)]]*OO[[#This Row],[1]]/SUM(OO[1])</f>
        <v>0</v>
      </c>
      <c r="D208" s="10">
        <f>3/24*OO[[#This Row],[60 (26JUN1985 09:00:00)-Water Temperature (C)]]*OO[[#This Row],[2]]/SUM(OO[2])</f>
        <v>0</v>
      </c>
      <c r="E208" s="10">
        <f>3/24*OO[[#This Row],[61 (26JUN1985 12:00:00)-Water Temperature (C)]]*OO[[#This Row],[3]]/SUM(OO[3])</f>
        <v>0</v>
      </c>
      <c r="F208" s="10">
        <f>3/24*OO[[#This Row],[62 (26JUN1985 15:00:00)-Water Temperature (C)]]*OO[[#This Row],[4]]/SUM(OO[4])</f>
        <v>0</v>
      </c>
      <c r="G208" s="10">
        <f>3/24*OO[[#This Row],[63 (26JUN1985 18:00:00)-Water Temperature (C)]]*OO[[#This Row],[5]]/SUM(OO[5])</f>
        <v>0</v>
      </c>
      <c r="H208" s="10">
        <f>3/24*OO[[#This Row],[64 (26JUN1985 21:00:00)-Water Temperature (C)]]*OO[[#This Row],[6]]/SUM(OO[6])</f>
        <v>0</v>
      </c>
      <c r="I208" s="10">
        <f>3/24*OO[[#This Row],[65 (27JUN1985 00:00:00)-Water Temperature (C)]]*OO[[#This Row],[7]]/SUM(OO[7])</f>
        <v>0</v>
      </c>
      <c r="J208" s="10">
        <f>3/24*OO[[#This Row],[66 (27JUN1985 03:00:00)-Water Temperature (C)]]*OO[[#This Row],[8]]/SUM(OO[8])</f>
        <v>4.7555930836687555E-41</v>
      </c>
      <c r="K208" s="10">
        <f>3/24*OO[[#This Row],[67 (27JUN1985 06:00:00)-Water Temperature (C)]]*OO[[#This Row],[9]]/SUM(OO[9])</f>
        <v>3.590429475859469E-29</v>
      </c>
      <c r="L208" s="10">
        <f>3/24*OO[[#This Row],[68 (27JUN1985 09:00:00)-Water Temperature (C)]]*OO[[#This Row],[10]]/SUM(OO[10])</f>
        <v>1.0756548814930517E-17</v>
      </c>
      <c r="M208" s="10">
        <f>3/24*OO[[#This Row],[69 (27JUN1985 12:00:00)-Water Temperature (C)]]*OO[[#This Row],[11]]/SUM(OO[11])</f>
        <v>6.1073843786613167E-10</v>
      </c>
      <c r="N208" s="10">
        <f>3/24*OO[[#This Row],[70 (27JUN1985 15:00:00)-Water Temperature (C)]]*OO[[#This Row],[12]]/SUM(OO[12])</f>
        <v>1.0592848619186974E-6</v>
      </c>
      <c r="O208" s="10">
        <f>3/24*OO[[#This Row],[71 (27JUN1985 18:00:00)-Water Temperature (C)]]*OO[[#This Row],[13]]/SUM(OO[13])</f>
        <v>1.3296016706086067E-4</v>
      </c>
      <c r="P208" s="10">
        <f>3/24*OO[[#This Row],[72 (27JUN1985 21:00:00)-Water Temperature (C)]]*OO[[#This Row],[14]]/SUM(OO[14])</f>
        <v>3.1443126836195592E-3</v>
      </c>
      <c r="Q208" s="10">
        <f>3/24*OO[[#This Row],[73 (28JUN1985 00:00:00)-Water Temperature (C)]]*OO[[#This Row],[15]]/SUM(OO[15])</f>
        <v>2.193961703825878E-2</v>
      </c>
      <c r="R208" s="10">
        <f>3/24*OO[[#This Row],[74 (28JUN1985 03:00:00)-Water Temperature (C)]]*OO[[#This Row],[16]]/SUM(OO[16])</f>
        <v>6.0107810851390629E-2</v>
      </c>
      <c r="S208" s="10">
        <f>3/24*OO[[#This Row],[75 (28JUN1985 06:00:00)-Water Temperature (C)]]*OO[[#This Row],[17]]/SUM(OO[17])</f>
        <v>7.6322444546139456E-2</v>
      </c>
      <c r="T208" s="10">
        <f>3/24*OO[[#This Row],[76 (28JUN1985 09:00:00)-Water Temperature (C)]]*OO[[#This Row],[18]]/SUM(OO[18])</f>
        <v>5.1979217658984202E-2</v>
      </c>
      <c r="U208" s="10">
        <f>3/24*OO[[#This Row],[77 (28JUN1985 12:00:00)-Water Temperature (C)]]*OO[[#This Row],[19]]/SUM(OO[19])</f>
        <v>2.1228473751232345E-2</v>
      </c>
      <c r="V208" s="10">
        <f>3/24000000*OO[[#This Row],[78 (28JUN1985 15:00:00)-Water Temperature (C)]]*OO[[#This Row],[20]]</f>
        <v>5.7658631951699995E-3</v>
      </c>
      <c r="W208" s="10">
        <f>3/24000000*OO[[#This Row],[79 (28JUN1985 18:00:00)-Water Temperature (C)]]*OO[[#This Row],[21]]</f>
        <v>1.1710819222891249E-3</v>
      </c>
      <c r="X208" s="10">
        <f>3/24000000*OO[[#This Row],[80 (28JUN1985 21:00:00)-Water Temperature (C)]]*OO[[#This Row],[22]]</f>
        <v>2.290620342150375E-4</v>
      </c>
      <c r="Y208" s="10">
        <f>3/24000000*OO[[#This Row],[81 (29JUN1985 00:00:00)-Water Temperature (C)]]*OO[[#This Row],[23]]</f>
        <v>7.7948810990550004E-5</v>
      </c>
      <c r="Z208" s="10">
        <f>3/24000000*OO[[#This Row],[82 (29JUN1985 03:00:00)-Water Temperature (C)]]*OO[[#This Row],[24]]</f>
        <v>5.9434688139325003E-5</v>
      </c>
      <c r="AA208" s="10">
        <f>3/24000000*OO[[#This Row],[83 (29JUN1985 06:00:00)-Water Temperature (C)]]*OO[[#This Row],[25]]</f>
        <v>5.8671132039524992E-5</v>
      </c>
      <c r="AB208" s="10">
        <f>3/24000000*OO[[#This Row],[84 (29JUN1985 09:00:00)-Water Temperature (C)]]*OO[[#This Row],[26]]</f>
        <v>5.9406660084750002E-5</v>
      </c>
      <c r="AC208" s="10">
        <f>3/24000000*OO[[#This Row],[85 (29JUN1985 12:00:00)-Water Temperature (C)]]*OO[[#This Row],[27]]</f>
        <v>5.7393207347449998E-5</v>
      </c>
      <c r="AD208" s="10">
        <f>3/24000000*OO[[#This Row],[86 (29JUN1985 15:00:00)-Water Temperature (C)]]*OO[[#This Row],[28]]</f>
        <v>5.271207364500001E-5</v>
      </c>
      <c r="AE208" s="10">
        <f>3/24000000*OO[[#This Row],[88 (29JUN1985 21:00:00)-Water Temperature (C)]]*OO[[#This Row],[30]]</f>
        <v>4.1534275990287494E-5</v>
      </c>
      <c r="AF208" s="10">
        <f>3/24000000*OO[[#This Row],[88 (29JUN1985 21:00:00)-Water Temperature (C)]]*OO[[#This Row],[30]]</f>
        <v>4.1534275990287494E-5</v>
      </c>
      <c r="AG208" s="10">
        <f>3/24000000*OO[[#This Row],[89 (30JUN1985 00:00:00)-Water Temperature (C)]]*OO[[#This Row],[31]]</f>
        <v>3.681023539575E-5</v>
      </c>
      <c r="AH208" s="10">
        <f>3/24000000*OO[[#This Row],[90 (30JUN1985 03:00:00)-Water Temperature (C)]]*OO[[#This Row],[32]]</f>
        <v>3.3556043893574995E-5</v>
      </c>
      <c r="AI208" s="10">
        <f>3/24000000*OO[[#This Row],[91 (30JUN1985 06:00:00)-Water Temperature (C)]]*OO[[#This Row],[33]]</f>
        <v>3.0877550684299995E-5</v>
      </c>
      <c r="AJ208" s="10">
        <f>3/24000000*OO[[#This Row],[92 (30JUN1985 09:00:00)-Water Temperature (C)]]*OO[[#This Row],[34]]</f>
        <v>2.8604503095089997E-5</v>
      </c>
      <c r="AK208" s="10">
        <f>3/24000000*OO[[#This Row],[93 (30JUN1985 12:00:00)-Water Temperature (C)]]*OO[[#This Row],[35]]</f>
        <v>2.6397432589559997E-5</v>
      </c>
      <c r="AL208" s="10">
        <f>3/24000000*OO[[#This Row],[94 (30JUN1985 15:00:00)-Water Temperature (C)]]*OO[[#This Row],[36]]</f>
        <v>2.3720170110614996E-5</v>
      </c>
      <c r="AM208" s="10">
        <f>3/24000000*OO[[#This Row],[95 (30JUN1985 18:00:00)-Water Temperature (C)]]*OO[[#This Row],[37]]</f>
        <v>2.0834999160240002E-5</v>
      </c>
      <c r="AN208" s="10">
        <f>3/24000000*OO[[#This Row],[96 (30JUN1985 21:00:00)-Water Temperature (C)]]*OO[[#This Row],[38]]</f>
        <v>1.8246431047800001E-5</v>
      </c>
      <c r="AO208" s="10">
        <f>3/24000000*OO[[#This Row],[97 (01JUL1985 00:00:00)-Water Temperature (C)]]*OO[[#This Row],[39]]</f>
        <v>1.596025974138875E-5</v>
      </c>
      <c r="AP208" s="10">
        <f>3/24000000*OO[[#This Row],[98 (01JUL1985 03:00:00)-Water Temperature (C)]]*OO[[#This Row],[40]]</f>
        <v>1.4253721586445E-5</v>
      </c>
      <c r="AQ208" s="10">
        <f>3/24000000*OO[[#This Row],[99 (01JUL1985 06:00:00)-Water Temperature (C)]]*OO[[#This Row],[41]]</f>
        <v>1.2864544705109999E-5</v>
      </c>
      <c r="AR208" s="10">
        <f>3/24000000*OO[[#This Row],[100 (01JUL1985 09:00:00)-Water Temperature (C)]]*OO[[#This Row],[42]]</f>
        <v>1.1623994450494999E-5</v>
      </c>
      <c r="AS208" s="10">
        <f>3/24000000*OO[[#This Row],[101 (01JUL1985 12:00:00)-Water Temperature (C)]]*OO[[#This Row],[43]]</f>
        <v>1.0497984900129998E-5</v>
      </c>
      <c r="AT208" s="10">
        <f>3/24000000*OO[[#This Row],[102 (01JUL1985 15:00:00)-Water Temperature (C)]]*OO[[#This Row],[44]]</f>
        <v>9.334280026417499E-6</v>
      </c>
      <c r="AU208" s="10">
        <f>3/24000000*OO[[#This Row],[103 (01JUL1985 18:00:00)-Water Temperature (C)]]*OO[[#This Row],[45]]</f>
        <v>8.1864785177500004E-6</v>
      </c>
      <c r="AV208" s="10">
        <f>3/24000000*OO[[#This Row],[104 (01JUL1985 21:00:00)-Water Temperature (C)]]*OO[[#This Row],[46]]</f>
        <v>7.1146301769899992E-6</v>
      </c>
      <c r="AW208" s="10">
        <f>3/24000000*OO[[#This Row],[105 (02JUL1985 00:00:00)-Water Temperature (C)]]*OO[[#This Row],[47]]</f>
        <v>6.1961652460800001E-6</v>
      </c>
      <c r="AX208" s="10">
        <f>3/24000000*OO[[#This Row],[106 (02JUL1985 03:00:00)-Water Temperature (C)]]*OO[[#This Row],[48]]</f>
        <v>5.5159708455187495E-6</v>
      </c>
      <c r="AY208" s="10">
        <f>3/24000000*OO[[#This Row],[107 (02JUL1985 06:00:00)-Water Temperature (C)]]*OO[[#This Row],[49]]</f>
        <v>4.9598686288799993E-6</v>
      </c>
      <c r="AZ208" s="10">
        <f>3/24000000*OO[[#This Row],[108 (02JUL1985 09:00:00)-Water Temperature (C)]]*OO[[#This Row],[50]]</f>
        <v>4.4555058270937505E-6</v>
      </c>
      <c r="BA208" s="10">
        <f>3/24000000*OO[[#This Row],[109 (02JUL1985 12:00:00)-Water Temperature (C)]]*OO[[#This Row],[51]]</f>
        <v>3.8941258937699999E-6</v>
      </c>
      <c r="BB208" s="10">
        <f>3/24000000*OO[[#This Row],[110 (02JUL1985 15:00:00)-Water Temperature (C)]]*OO[[#This Row],[52]]</f>
        <v>3.2418959117838751E-6</v>
      </c>
      <c r="BC208" s="10">
        <f>3/24000000*OO[[#This Row],[111 (02JUL1985 18:00:00)-Water Temperature (C)]]*OO[[#This Row],[53]]</f>
        <v>2.5460650197499997E-6</v>
      </c>
      <c r="BD208" s="10">
        <f>3/24000000*OO[[#This Row],[112 (02JUL1985 21:00:00)-Water Temperature (C)]]*OO[[#This Row],[54]]</f>
        <v>1.9504660985134996E-6</v>
      </c>
      <c r="BE208" s="10">
        <f>3/24000000*OO[[#This Row],[113 (03JUL1985 00:00:00)-Water Temperature (C)]]*OO[[#This Row],[55]]</f>
        <v>1.4998040042348748E-6</v>
      </c>
      <c r="BF208" s="10">
        <f>3/24000000*OO[[#This Row],[114 (03JUL1985 03:00:00)-Water Temperature (C)]]*OO[[#This Row],[56]]</f>
        <v>1.205549813785E-6</v>
      </c>
      <c r="BG208" s="10">
        <f>3/24000000*OO[[#This Row],[115 (03JUL1985 06:00:00)-Water Temperature (C)]]*OO[[#This Row],[57]]</f>
        <v>1.0243145347044998E-6</v>
      </c>
      <c r="BH208" s="10">
        <f>3/24000000*OO[[#This Row],[116 (03JUL1985 09:00:00)-Water Temperature (C)]]*OO[[#This Row],[58]]</f>
        <v>9.0918126686400011E-7</v>
      </c>
      <c r="BI208" s="10">
        <f>3/24000000*OO[[#This Row],[117 (03JUL1985 12:00:00)-Water Temperature (C)]]*OO[[#This Row],[59]]</f>
        <v>8.3259608682187498E-7</v>
      </c>
      <c r="BJ208" s="10">
        <f>3/24000000*OO[[#This Row],[118 (03JUL1985 15:00:00)-Water Temperature (C)]]*OO[[#This Row],[60]]</f>
        <v>7.6432276811624991E-7</v>
      </c>
      <c r="BK208" s="10">
        <f>3/24000000*OO[[#This Row],[119 (03JUL1985 18:00:00)-Water Temperature (C)]]*OO[[#This Row],[61]]</f>
        <v>6.9230786409549996E-7</v>
      </c>
      <c r="BL208" s="10">
        <f>3/24000000*OO[[#This Row],[120 (03JUL1985 21:00:00)-Water Temperature (C)]]*OO[[#This Row],[62]]</f>
        <v>6.2612496187274997E-7</v>
      </c>
      <c r="BM208" s="10">
        <f>3/24000000*OO[[#This Row],[121 (04JUL1985 00:00:00)-Water Temperature (C)]]*OO[[#This Row],[63]]</f>
        <v>5.7166818848249991E-7</v>
      </c>
      <c r="BN208" s="10">
        <f>3/24000000*OO[[#This Row],[122 (04JUL1985 03:00:00)-Water Temperature (C)]]*OO[[#This Row],[64]]</f>
        <v>5.4362861155949999E-7</v>
      </c>
      <c r="BO208" s="10">
        <f>3/24000000*OO[[#This Row],[123 (04JUL1985 06:00:00)-Water Temperature (C)]]*OO[[#This Row],[65]]</f>
        <v>5.2888429671349993E-7</v>
      </c>
      <c r="BP208" s="10">
        <f>3/24000000*OO[[#This Row],[124 (04JUL1985 09:00:00)-Water Temperature (C)]]*OO[[#This Row],[66]]</f>
        <v>5.2378020332662505E-7</v>
      </c>
      <c r="BQ208" s="10">
        <f>3/24000000*OO[[#This Row],[125 (04JUL1985 12:00:00)-Water Temperature (C)]]*OO[[#This Row],[67]]</f>
        <v>5.1667489347249991E-7</v>
      </c>
      <c r="BR208" s="10">
        <f>3/24000000*OO[[#This Row],[126 (04JUL1985 15:00:00)-Water Temperature (C)]]*OO[[#This Row],[68]]</f>
        <v>5.0575759367850007E-7</v>
      </c>
      <c r="BS208" s="10">
        <f>3/24000000*OO[[#This Row],[127 (04JUL1985 18:00:00)-Water Temperature (C)]]*OO[[#This Row],[69]]</f>
        <v>4.8468955041000004E-7</v>
      </c>
      <c r="BT208" s="10">
        <f>3/24000000*OO[[#This Row],[128 (04JUL1985 21:00:00)-Water Temperature (C)]]*OO[[#This Row],[70]]</f>
        <v>4.58531542940625E-7</v>
      </c>
      <c r="BU208" s="10">
        <f>3/24000000*OO[[#This Row],[129 (05JUL1985 00:00:00)-Water Temperature (C)]]*OO[[#This Row],[71]]</f>
        <v>4.2996669280537491E-7</v>
      </c>
      <c r="BV208" s="10">
        <f>3/24000000*OO[[#This Row],[130 (05JUL1985 03:00:00)-Water Temperature (C)]]*OO[[#This Row],[72]]</f>
        <v>4.1120730839499996E-7</v>
      </c>
      <c r="BW208" s="10">
        <f>3/24000000*OO[[#This Row],[131 (05JUL1985 06:00:00)-Water Temperature (C)]]*OO[[#This Row],[73]]</f>
        <v>3.9597078681874995E-7</v>
      </c>
      <c r="BX208" s="10">
        <f>3/24000000*OO[[#This Row],[132 (05JUL1985 09:00:00)-Water Temperature (C)]]*OO[[#This Row],[74]]</f>
        <v>3.8603658839024999E-7</v>
      </c>
      <c r="BY208" s="10">
        <f>3/24000000*OO[[#This Row],[133 (05JUL1985 12:00:00)-Water Temperature (C)]]*OO[[#This Row],[75]]</f>
        <v>3.7721649459199998E-7</v>
      </c>
      <c r="BZ208" s="10">
        <f>3/24000000*OO[[#This Row],[134 (05JUL1985 15:00:00)-Water Temperature (C)]]*OO[[#This Row],[76]]</f>
        <v>3.6277635537000001E-7</v>
      </c>
      <c r="CA208" s="10">
        <f>3/24000000*OO[[#This Row],[135 (05JUL1985 18:00:00)-Water Temperature (C)]]*OO[[#This Row],[77]]</f>
        <v>3.4247922609637496E-7</v>
      </c>
      <c r="CB208" s="10">
        <f>3/24000000*OO[[#This Row],[136 (05JUL1985 21:00:00)-Water Temperature (C)]]*OO[[#This Row],[78]]</f>
        <v>3.199420076098E-7</v>
      </c>
      <c r="CC208" s="10">
        <f>3/24000000*OO[[#This Row],[137 (06JUL1985 00:00:00)-Water Temperature (C)]]*OO[[#This Row],[79]]</f>
        <v>2.9896166211729995E-7</v>
      </c>
      <c r="CD208" s="10">
        <f>3/24000000*OO[[#This Row],[138 (06JUL1985 03:00:00)-Water Temperature (C)]]*OO[[#This Row],[80]]</f>
        <v>2.8627390403475001E-7</v>
      </c>
      <c r="CE208" s="10">
        <f>3/24000000*OO[[#This Row],[139 (06JUL1985 06:00:00)-Water Temperature (C)]]*OO[[#This Row],[81]]</f>
        <v>2.7767734001910003E-7</v>
      </c>
      <c r="CF208" s="10">
        <f>3/24000000*OO[[#This Row],[140 (06JUL1985 09:00:00)-Water Temperature (C)]]*OO[[#This Row],[82]]</f>
        <v>2.7173736479127498E-7</v>
      </c>
      <c r="CG208" s="10">
        <f>3/24000000*OO[[#This Row],[141 (06JUL1985 12:00:00)-Water Temperature (C)]]*OO[[#This Row],[83]]</f>
        <v>2.6497666974719997E-7</v>
      </c>
      <c r="CH208" s="10">
        <f>3/24000000*OO[[#This Row],[142 (06JUL1985 15:00:00)-Water Temperature (C)]]*OO[[#This Row],[84]]</f>
        <v>2.546424336447125E-7</v>
      </c>
      <c r="CI208" s="10">
        <f>3/24000000*OO[[#This Row],[143 (06JUL1985 18:00:00)-Water Temperature (C)]]*OO[[#This Row],[85]]</f>
        <v>2.3899084682654999E-7</v>
      </c>
      <c r="CJ208" s="10">
        <f>3/24000000*OO[[#This Row],[144 (06JUL1985 21:00:00)-Water Temperature (C)]]*OO[[#This Row],[86]]</f>
        <v>2.2213473244380003E-7</v>
      </c>
      <c r="CK208" s="10">
        <f>3/24000000*OO[[#This Row],[145 (07JUL1985 00:00:00)-Water Temperature (C)]]*OO[[#This Row],[87]]</f>
        <v>2.0562130051968752E-7</v>
      </c>
      <c r="CL208" s="10">
        <f>3/24000000*OO[[#This Row],[146 (07JUL1985 03:00:00)-Water Temperature (C)]]*OO[[#This Row],[88]]</f>
        <v>1.9538019272351252E-7</v>
      </c>
      <c r="CM208" s="10">
        <f>3/24000000*OO[[#This Row],[147 (07JUL1985 06:00:00)-Water Temperature (C)]]*OO[[#This Row],[89]]</f>
        <v>1.8657124482149998E-7</v>
      </c>
      <c r="CN208" s="10">
        <f>3/24000000*OO[[#This Row],[148 (07JUL1985 09:00:00)-Water Temperature (C)]]*OO[[#This Row],[90]]</f>
        <v>1.7885717371287499E-7</v>
      </c>
      <c r="CO208" s="10">
        <f>3/24000000*OO[[#This Row],[149 (07JUL1985 12:00:00)-Water Temperature (C)]]*OO[[#This Row],[91]]</f>
        <v>1.7230940496837499E-7</v>
      </c>
      <c r="CP208" s="10">
        <f>3/24000000*OO[[#This Row],[150 (07JUL1985 15:00:00)-Water Temperature (C)]]*OO[[#This Row],[92]]</f>
        <v>1.6633561772922501E-7</v>
      </c>
      <c r="CQ208" s="10">
        <f>3/24000000*OO[[#This Row],[151 (07JUL1985 18:00:00)-Water Temperature (C)]]*OO[[#This Row],[93]]</f>
        <v>1.581017577279E-7</v>
      </c>
      <c r="CR208" s="10">
        <f>3/24000000*OO[[#This Row],[152 (07JUL1985 21:00:00)-Water Temperature (C)]]*OO[[#This Row],[94]]</f>
        <v>1.4861370893789998E-7</v>
      </c>
      <c r="CS208" s="10">
        <f>3/24000000*OO[[#This Row],[153 (08JUL1985 00:00:00)-Water Temperature (C)]]*OO[[#This Row],[95]]</f>
        <v>1.3924241810874998E-7</v>
      </c>
      <c r="CT208" s="10">
        <f>3/24000000*OO[[#This Row],[154 (08JUL1985 03:00:00)-Water Temperature (C)]]*OO[[#This Row],[96]]</f>
        <v>1.3448321746454997E-7</v>
      </c>
      <c r="CU208" s="10">
        <f>3/24000000*OO[[#This Row],[155 (08JUL1985 06:00:00)-Water Temperature (C)]]*OO[[#This Row],[97]]</f>
        <v>1.3245385530025E-7</v>
      </c>
      <c r="CV208" s="10">
        <f>3/24000000*OO[[#This Row],[156 (08JUL1985 09:00:00)-Water Temperature (C)]]*OO[[#This Row],[98]]</f>
        <v>1.3107628328186249E-7</v>
      </c>
      <c r="CW208" s="10">
        <f>3/24000000*OO[[#This Row],[157 (08JUL1985 12:00:00)-Water Temperature (C)]]*OO[[#This Row],[99]]</f>
        <v>1.296023351323625E-7</v>
      </c>
    </row>
    <row r="209" spans="1:101" x14ac:dyDescent="0.35">
      <c r="A209" t="s">
        <v>215</v>
      </c>
      <c r="B209">
        <v>971.678</v>
      </c>
      <c r="C209" s="10">
        <f>3/24*OO[[#This Row],[59 (26JUN1985 06:00:00)-Water Temperature (C)]]*OO[[#This Row],[1]]/SUM(OO[1])</f>
        <v>0</v>
      </c>
      <c r="D209" s="10">
        <f>3/24*OO[[#This Row],[60 (26JUN1985 09:00:00)-Water Temperature (C)]]*OO[[#This Row],[2]]/SUM(OO[2])</f>
        <v>0</v>
      </c>
      <c r="E209" s="10">
        <f>3/24*OO[[#This Row],[61 (26JUN1985 12:00:00)-Water Temperature (C)]]*OO[[#This Row],[3]]/SUM(OO[3])</f>
        <v>0</v>
      </c>
      <c r="F209" s="10">
        <f>3/24*OO[[#This Row],[62 (26JUN1985 15:00:00)-Water Temperature (C)]]*OO[[#This Row],[4]]/SUM(OO[4])</f>
        <v>0</v>
      </c>
      <c r="G209" s="10">
        <f>3/24*OO[[#This Row],[63 (26JUN1985 18:00:00)-Water Temperature (C)]]*OO[[#This Row],[5]]/SUM(OO[5])</f>
        <v>0</v>
      </c>
      <c r="H209" s="10">
        <f>3/24*OO[[#This Row],[64 (26JUN1985 21:00:00)-Water Temperature (C)]]*OO[[#This Row],[6]]/SUM(OO[6])</f>
        <v>0</v>
      </c>
      <c r="I209" s="10">
        <f>3/24*OO[[#This Row],[65 (27JUN1985 00:00:00)-Water Temperature (C)]]*OO[[#This Row],[7]]/SUM(OO[7])</f>
        <v>0</v>
      </c>
      <c r="J209" s="10">
        <f>3/24*OO[[#This Row],[66 (27JUN1985 03:00:00)-Water Temperature (C)]]*OO[[#This Row],[8]]/SUM(OO[8])</f>
        <v>9.5838704939022878E-42</v>
      </c>
      <c r="K209" s="10">
        <f>3/24*OO[[#This Row],[67 (27JUN1985 06:00:00)-Water Temperature (C)]]*OO[[#This Row],[9]]/SUM(OO[9])</f>
        <v>7.1989909364962527E-30</v>
      </c>
      <c r="L209" s="10">
        <f>3/24*OO[[#This Row],[68 (27JUN1985 09:00:00)-Water Temperature (C)]]*OO[[#This Row],[10]]/SUM(OO[10])</f>
        <v>2.2268605190903916E-18</v>
      </c>
      <c r="M209" s="10">
        <f>3/24*OO[[#This Row],[69 (27JUN1985 12:00:00)-Water Temperature (C)]]*OO[[#This Row],[11]]/SUM(OO[11])</f>
        <v>3.7811110152514955E-10</v>
      </c>
      <c r="N209" s="10">
        <f>3/24*OO[[#This Row],[70 (27JUN1985 15:00:00)-Water Temperature (C)]]*OO[[#This Row],[12]]/SUM(OO[12])</f>
        <v>8.6485934137242532E-7</v>
      </c>
      <c r="O209" s="10">
        <f>3/24*OO[[#This Row],[71 (27JUN1985 18:00:00)-Water Temperature (C)]]*OO[[#This Row],[13]]/SUM(OO[13])</f>
        <v>1.2775841871337791E-4</v>
      </c>
      <c r="P209" s="10">
        <f>3/24*OO[[#This Row],[72 (27JUN1985 21:00:00)-Water Temperature (C)]]*OO[[#This Row],[14]]/SUM(OO[14])</f>
        <v>3.4208235340775382E-3</v>
      </c>
      <c r="Q209" s="10">
        <f>3/24*OO[[#This Row],[73 (28JUN1985 00:00:00)-Water Temperature (C)]]*OO[[#This Row],[15]]/SUM(OO[15])</f>
        <v>2.6425027311118836E-2</v>
      </c>
      <c r="R209" s="10">
        <f>3/24*OO[[#This Row],[74 (28JUN1985 03:00:00)-Water Temperature (C)]]*OO[[#This Row],[16]]/SUM(OO[16])</f>
        <v>7.8949649513048156E-2</v>
      </c>
      <c r="S209" s="10">
        <f>3/24*OO[[#This Row],[75 (28JUN1985 06:00:00)-Water Temperature (C)]]*OO[[#This Row],[17]]/SUM(OO[17])</f>
        <v>0.10795924179633112</v>
      </c>
      <c r="T209" s="10">
        <f>3/24*OO[[#This Row],[76 (28JUN1985 09:00:00)-Water Temperature (C)]]*OO[[#This Row],[18]]/SUM(OO[18])</f>
        <v>7.8447672248737832E-2</v>
      </c>
      <c r="U209" s="10">
        <f>3/24*OO[[#This Row],[77 (28JUN1985 12:00:00)-Water Temperature (C)]]*OO[[#This Row],[19]]/SUM(OO[19])</f>
        <v>3.3841069893976457E-2</v>
      </c>
      <c r="V209" s="10">
        <f>3/24000000*OO[[#This Row],[78 (28JUN1985 15:00:00)-Water Temperature (C)]]*OO[[#This Row],[20]]</f>
        <v>9.6084707589562494E-3</v>
      </c>
      <c r="W209" s="10">
        <f>3/24000000*OO[[#This Row],[79 (28JUN1985 18:00:00)-Water Temperature (C)]]*OO[[#This Row],[21]]</f>
        <v>2.0090915892032502E-3</v>
      </c>
      <c r="X209" s="10">
        <f>3/24000000*OO[[#This Row],[80 (28JUN1985 21:00:00)-Water Temperature (C)]]*OO[[#This Row],[22]]</f>
        <v>3.8701766698124999E-4</v>
      </c>
      <c r="Y209" s="10">
        <f>3/24000000*OO[[#This Row],[81 (29JUN1985 00:00:00)-Water Temperature (C)]]*OO[[#This Row],[23]]</f>
        <v>1.1863080694079998E-4</v>
      </c>
      <c r="Z209" s="10">
        <f>3/24000000*OO[[#This Row],[82 (29JUN1985 03:00:00)-Water Temperature (C)]]*OO[[#This Row],[24]]</f>
        <v>8.380343689625001E-5</v>
      </c>
      <c r="AA209" s="10">
        <f>3/24000000*OO[[#This Row],[83 (29JUN1985 06:00:00)-Water Temperature (C)]]*OO[[#This Row],[25]]</f>
        <v>8.1566707101949989E-5</v>
      </c>
      <c r="AB209" s="10">
        <f>3/24000000*OO[[#This Row],[84 (29JUN1985 09:00:00)-Water Temperature (C)]]*OO[[#This Row],[26]]</f>
        <v>8.2682511936374998E-5</v>
      </c>
      <c r="AC209" s="10">
        <f>3/24000000*OO[[#This Row],[85 (29JUN1985 12:00:00)-Water Temperature (C)]]*OO[[#This Row],[27]]</f>
        <v>8.0253328761624998E-5</v>
      </c>
      <c r="AD209" s="10">
        <f>3/24000000*OO[[#This Row],[86 (29JUN1985 15:00:00)-Water Temperature (C)]]*OO[[#This Row],[28]]</f>
        <v>7.3907382712387493E-5</v>
      </c>
      <c r="AE209" s="10">
        <f>3/24000000*OO[[#This Row],[88 (29JUN1985 21:00:00)-Water Temperature (C)]]*OO[[#This Row],[30]]</f>
        <v>5.8287130394437489E-5</v>
      </c>
      <c r="AF209" s="10">
        <f>3/24000000*OO[[#This Row],[88 (29JUN1985 21:00:00)-Water Temperature (C)]]*OO[[#This Row],[30]]</f>
        <v>5.8287130394437489E-5</v>
      </c>
      <c r="AG209" s="10">
        <f>3/24000000*OO[[#This Row],[89 (30JUN1985 00:00:00)-Water Temperature (C)]]*OO[[#This Row],[31]]</f>
        <v>5.1629749069500001E-5</v>
      </c>
      <c r="AH209" s="10">
        <f>3/24000000*OO[[#This Row],[90 (30JUN1985 03:00:00)-Water Temperature (C)]]*OO[[#This Row],[32]]</f>
        <v>4.6980679570500005E-5</v>
      </c>
      <c r="AI209" s="10">
        <f>3/24000000*OO[[#This Row],[91 (30JUN1985 06:00:00)-Water Temperature (C)]]*OO[[#This Row],[33]]</f>
        <v>4.3151243408212491E-5</v>
      </c>
      <c r="AJ209" s="10">
        <f>3/24000000*OO[[#This Row],[92 (30JUN1985 09:00:00)-Water Temperature (C)]]*OO[[#This Row],[34]]</f>
        <v>3.9879035321399995E-5</v>
      </c>
      <c r="AK209" s="10">
        <f>3/24000000*OO[[#This Row],[93 (30JUN1985 12:00:00)-Water Temperature (C)]]*OO[[#This Row],[35]]</f>
        <v>3.6758280339225002E-5</v>
      </c>
      <c r="AL209" s="10">
        <f>3/24000000*OO[[#This Row],[94 (30JUN1985 15:00:00)-Water Temperature (C)]]*OO[[#This Row],[36]]</f>
        <v>3.3049879189562497E-5</v>
      </c>
      <c r="AM209" s="10">
        <f>3/24000000*OO[[#This Row],[95 (30JUN1985 18:00:00)-Water Temperature (C)]]*OO[[#This Row],[37]]</f>
        <v>2.9038292374785002E-5</v>
      </c>
      <c r="AN209" s="10">
        <f>3/24000000*OO[[#This Row],[96 (30JUN1985 21:00:00)-Water Temperature (C)]]*OO[[#This Row],[38]]</f>
        <v>2.5434182961329996E-5</v>
      </c>
      <c r="AO209" s="10">
        <f>3/24000000*OO[[#This Row],[97 (01JUL1985 00:00:00)-Water Temperature (C)]]*OO[[#This Row],[39]]</f>
        <v>2.2234242459325001E-5</v>
      </c>
      <c r="AP209" s="10">
        <f>3/24000000*OO[[#This Row],[98 (01JUL1985 03:00:00)-Water Temperature (C)]]*OO[[#This Row],[40]]</f>
        <v>1.9820257952752501E-5</v>
      </c>
      <c r="AQ209" s="10">
        <f>3/24000000*OO[[#This Row],[99 (01JUL1985 06:00:00)-Water Temperature (C)]]*OO[[#This Row],[41]]</f>
        <v>1.7856597552817499E-5</v>
      </c>
      <c r="AR209" s="10">
        <f>3/24000000*OO[[#This Row],[100 (01JUL1985 09:00:00)-Water Temperature (C)]]*OO[[#This Row],[42]]</f>
        <v>1.6110659146917501E-5</v>
      </c>
      <c r="AS209" s="10">
        <f>3/24000000*OO[[#This Row],[101 (01JUL1985 12:00:00)-Water Temperature (C)]]*OO[[#This Row],[43]]</f>
        <v>1.4552297570589999E-5</v>
      </c>
      <c r="AT209" s="10">
        <f>3/24000000*OO[[#This Row],[102 (01JUL1985 15:00:00)-Water Temperature (C)]]*OO[[#This Row],[44]]</f>
        <v>1.2950263733154999E-5</v>
      </c>
      <c r="AU209" s="10">
        <f>3/24000000*OO[[#This Row],[103 (01JUL1985 18:00:00)-Water Temperature (C)]]*OO[[#This Row],[45]]</f>
        <v>1.13729150320725E-5</v>
      </c>
      <c r="AV209" s="10">
        <f>3/24000000*OO[[#This Row],[104 (01JUL1985 21:00:00)-Water Temperature (C)]]*OO[[#This Row],[46]]</f>
        <v>9.8918807750000012E-6</v>
      </c>
      <c r="AW209" s="10">
        <f>3/24000000*OO[[#This Row],[105 (02JUL1985 00:00:00)-Water Temperature (C)]]*OO[[#This Row],[47]]</f>
        <v>8.6171880743124992E-6</v>
      </c>
      <c r="AX209" s="10">
        <f>3/24000000*OO[[#This Row],[106 (02JUL1985 03:00:00)-Water Temperature (C)]]*OO[[#This Row],[48]]</f>
        <v>7.6659021773699996E-6</v>
      </c>
      <c r="AY209" s="10">
        <f>3/24000000*OO[[#This Row],[107 (02JUL1985 06:00:00)-Water Temperature (C)]]*OO[[#This Row],[49]]</f>
        <v>6.8920373332250008E-6</v>
      </c>
      <c r="AZ209" s="10">
        <f>3/24000000*OO[[#This Row],[108 (02JUL1985 09:00:00)-Water Temperature (C)]]*OO[[#This Row],[50]]</f>
        <v>6.1971668029649994E-6</v>
      </c>
      <c r="BA209" s="10">
        <f>3/24000000*OO[[#This Row],[109 (02JUL1985 12:00:00)-Water Temperature (C)]]*OO[[#This Row],[51]]</f>
        <v>5.4350555442749998E-6</v>
      </c>
      <c r="BB209" s="10">
        <f>3/24000000*OO[[#This Row],[110 (02JUL1985 15:00:00)-Water Temperature (C)]]*OO[[#This Row],[52]]</f>
        <v>4.5481181373937498E-6</v>
      </c>
      <c r="BC209" s="10">
        <f>3/24000000*OO[[#This Row],[111 (02JUL1985 18:00:00)-Water Temperature (C)]]*OO[[#This Row],[53]]</f>
        <v>3.5892118714874999E-6</v>
      </c>
      <c r="BD209" s="10">
        <f>3/24000000*OO[[#This Row],[112 (02JUL1985 21:00:00)-Water Temperature (C)]]*OO[[#This Row],[54]]</f>
        <v>2.7553141268870001E-6</v>
      </c>
      <c r="BE209" s="10">
        <f>3/24000000*OO[[#This Row],[113 (03JUL1985 00:00:00)-Water Temperature (C)]]*OO[[#This Row],[55]]</f>
        <v>2.1154400329064998E-6</v>
      </c>
      <c r="BF209" s="10">
        <f>3/24000000*OO[[#This Row],[114 (03JUL1985 03:00:00)-Water Temperature (C)]]*OO[[#This Row],[56]]</f>
        <v>1.6916722048709998E-6</v>
      </c>
      <c r="BG209" s="10">
        <f>3/24000000*OO[[#This Row],[115 (03JUL1985 06:00:00)-Water Temperature (C)]]*OO[[#This Row],[57]]</f>
        <v>1.4284698921874999E-6</v>
      </c>
      <c r="BH209" s="10">
        <f>3/24000000*OO[[#This Row],[116 (03JUL1985 09:00:00)-Water Temperature (C)]]*OO[[#This Row],[58]]</f>
        <v>1.2610764872639999E-6</v>
      </c>
      <c r="BI209" s="10">
        <f>3/24000000*OO[[#This Row],[117 (03JUL1985 12:00:00)-Water Temperature (C)]]*OO[[#This Row],[59]]</f>
        <v>1.150890947946E-6</v>
      </c>
      <c r="BJ209" s="10">
        <f>3/24000000*OO[[#This Row],[118 (03JUL1985 15:00:00)-Water Temperature (C)]]*OO[[#This Row],[60]]</f>
        <v>1.0557041617722497E-6</v>
      </c>
      <c r="BK209" s="10">
        <f>3/24000000*OO[[#This Row],[119 (03JUL1985 18:00:00)-Water Temperature (C)]]*OO[[#This Row],[61]]</f>
        <v>9.5640576323300003E-7</v>
      </c>
      <c r="BL209" s="10">
        <f>3/24000000*OO[[#This Row],[120 (03JUL1985 21:00:00)-Water Temperature (C)]]*OO[[#This Row],[62]]</f>
        <v>8.6514432355962497E-7</v>
      </c>
      <c r="BM209" s="10">
        <f>3/24000000*OO[[#This Row],[121 (04JUL1985 00:00:00)-Water Temperature (C)]]*OO[[#This Row],[63]]</f>
        <v>7.8934358571649991E-7</v>
      </c>
      <c r="BN209" s="10">
        <f>3/24000000*OO[[#This Row],[122 (04JUL1985 03:00:00)-Water Temperature (C)]]*OO[[#This Row],[64]]</f>
        <v>7.4915504729599995E-7</v>
      </c>
      <c r="BO209" s="10">
        <f>3/24000000*OO[[#This Row],[123 (04JUL1985 06:00:00)-Water Temperature (C)]]*OO[[#This Row],[65]]</f>
        <v>7.2703121896799988E-7</v>
      </c>
      <c r="BP209" s="10">
        <f>3/24000000*OO[[#This Row],[124 (04JUL1985 09:00:00)-Water Temperature (C)]]*OO[[#This Row],[66]]</f>
        <v>7.1823893484299996E-7</v>
      </c>
      <c r="BQ209" s="10">
        <f>3/24000000*OO[[#This Row],[125 (04JUL1985 12:00:00)-Water Temperature (C)]]*OO[[#This Row],[67]]</f>
        <v>7.0768019350125002E-7</v>
      </c>
      <c r="BR209" s="10">
        <f>3/24000000*OO[[#This Row],[126 (04JUL1985 15:00:00)-Water Temperature (C)]]*OO[[#This Row],[68]]</f>
        <v>6.9281696255849983E-7</v>
      </c>
      <c r="BS209" s="10">
        <f>3/24000000*OO[[#This Row],[127 (04JUL1985 18:00:00)-Water Temperature (C)]]*OO[[#This Row],[69]]</f>
        <v>6.649912338287499E-7</v>
      </c>
      <c r="BT209" s="10">
        <f>3/24000000*OO[[#This Row],[128 (04JUL1985 21:00:00)-Water Temperature (C)]]*OO[[#This Row],[70]]</f>
        <v>6.3025839622374999E-7</v>
      </c>
      <c r="BU209" s="10">
        <f>3/24000000*OO[[#This Row],[129 (05JUL1985 00:00:00)-Water Temperature (C)]]*OO[[#This Row],[71]]</f>
        <v>5.9175186728399997E-7</v>
      </c>
      <c r="BV209" s="10">
        <f>3/24000000*OO[[#This Row],[130 (05JUL1985 03:00:00)-Water Temperature (C)]]*OO[[#This Row],[72]]</f>
        <v>5.6575464424649999E-7</v>
      </c>
      <c r="BW209" s="10">
        <f>3/24000000*OO[[#This Row],[131 (05JUL1985 06:00:00)-Water Temperature (C)]]*OO[[#This Row],[73]]</f>
        <v>5.4435886063749995E-7</v>
      </c>
      <c r="BX209" s="10">
        <f>3/24000000*OO[[#This Row],[132 (05JUL1985 09:00:00)-Water Temperature (C)]]*OO[[#This Row],[74]]</f>
        <v>5.29909798589625E-7</v>
      </c>
      <c r="BY209" s="10">
        <f>3/24000000*OO[[#This Row],[133 (05JUL1985 12:00:00)-Water Temperature (C)]]*OO[[#This Row],[75]]</f>
        <v>5.1748777560562489E-7</v>
      </c>
      <c r="BZ209" s="10">
        <f>3/24000000*OO[[#This Row],[134 (05JUL1985 15:00:00)-Water Temperature (C)]]*OO[[#This Row],[76]]</f>
        <v>4.9797780523099996E-7</v>
      </c>
      <c r="CA209" s="10">
        <f>3/24000000*OO[[#This Row],[135 (05JUL1985 18:00:00)-Water Temperature (C)]]*OO[[#This Row],[77]]</f>
        <v>4.7072720883899997E-7</v>
      </c>
      <c r="CB209" s="10">
        <f>3/24000000*OO[[#This Row],[136 (05JUL1985 21:00:00)-Water Temperature (C)]]*OO[[#This Row],[78]]</f>
        <v>4.4024116266537499E-7</v>
      </c>
      <c r="CC209" s="10">
        <f>3/24000000*OO[[#This Row],[137 (06JUL1985 00:00:00)-Water Temperature (C)]]*OO[[#This Row],[79]]</f>
        <v>4.1147013782124999E-7</v>
      </c>
      <c r="CD209" s="10">
        <f>3/24000000*OO[[#This Row],[138 (06JUL1985 03:00:00)-Water Temperature (C)]]*OO[[#This Row],[80]]</f>
        <v>3.9365755257187499E-7</v>
      </c>
      <c r="CE209" s="10">
        <f>3/24000000*OO[[#This Row],[139 (06JUL1985 06:00:00)-Water Temperature (C)]]*OO[[#This Row],[81]]</f>
        <v>3.8147025937499999E-7</v>
      </c>
      <c r="CF209" s="10">
        <f>3/24000000*OO[[#This Row],[140 (06JUL1985 09:00:00)-Water Temperature (C)]]*OO[[#This Row],[82]]</f>
        <v>3.7299063314999998E-7</v>
      </c>
      <c r="CG209" s="10">
        <f>3/24000000*OO[[#This Row],[141 (06JUL1985 12:00:00)-Water Temperature (C)]]*OO[[#This Row],[83]]</f>
        <v>3.6359913593824996E-7</v>
      </c>
      <c r="CH209" s="10">
        <f>3/24000000*OO[[#This Row],[142 (06JUL1985 15:00:00)-Water Temperature (C)]]*OO[[#This Row],[84]]</f>
        <v>3.49667261852E-7</v>
      </c>
      <c r="CI209" s="10">
        <f>3/24000000*OO[[#This Row],[143 (06JUL1985 18:00:00)-Water Temperature (C)]]*OO[[#This Row],[85]]</f>
        <v>3.28620111115725E-7</v>
      </c>
      <c r="CJ209" s="10">
        <f>3/24000000*OO[[#This Row],[144 (06JUL1985 21:00:00)-Water Temperature (C)]]*OO[[#This Row],[86]]</f>
        <v>3.0580243598324997E-7</v>
      </c>
      <c r="CK209" s="10">
        <f>3/24000000*OO[[#This Row],[145 (07JUL1985 00:00:00)-Water Temperature (C)]]*OO[[#This Row],[87]]</f>
        <v>2.8322771287724999E-7</v>
      </c>
      <c r="CL209" s="10">
        <f>3/24000000*OO[[#This Row],[146 (07JUL1985 03:00:00)-Water Temperature (C)]]*OO[[#This Row],[88]]</f>
        <v>2.6885573743483753E-7</v>
      </c>
      <c r="CM209" s="10">
        <f>3/24000000*OO[[#This Row],[147 (07JUL1985 06:00:00)-Water Temperature (C)]]*OO[[#This Row],[89]]</f>
        <v>2.5646606056517497E-7</v>
      </c>
      <c r="CN209" s="10">
        <f>3/24000000*OO[[#This Row],[148 (07JUL1985 09:00:00)-Water Temperature (C)]]*OO[[#This Row],[90]]</f>
        <v>2.4540644561705E-7</v>
      </c>
      <c r="CO209" s="10">
        <f>3/24000000*OO[[#This Row],[149 (07JUL1985 12:00:00)-Water Temperature (C)]]*OO[[#This Row],[91]]</f>
        <v>2.3629284180210001E-7</v>
      </c>
      <c r="CP209" s="10">
        <f>3/24000000*OO[[#This Row],[150 (07JUL1985 15:00:00)-Water Temperature (C)]]*OO[[#This Row],[92]]</f>
        <v>2.2816560330679999E-7</v>
      </c>
      <c r="CQ209" s="10">
        <f>3/24000000*OO[[#This Row],[151 (07JUL1985 18:00:00)-Water Temperature (C)]]*OO[[#This Row],[93]]</f>
        <v>2.1718453752840002E-7</v>
      </c>
      <c r="CR209" s="10">
        <f>3/24000000*OO[[#This Row],[152 (07JUL1985 21:00:00)-Water Temperature (C)]]*OO[[#This Row],[94]]</f>
        <v>2.043966892E-7</v>
      </c>
      <c r="CS209" s="10">
        <f>3/24000000*OO[[#This Row],[153 (08JUL1985 00:00:00)-Water Temperature (C)]]*OO[[#This Row],[95]]</f>
        <v>1.9159474627124996E-7</v>
      </c>
      <c r="CT209" s="10">
        <f>3/24000000*OO[[#This Row],[154 (08JUL1985 03:00:00)-Water Temperature (C)]]*OO[[#This Row],[96]]</f>
        <v>1.8480743102432496E-7</v>
      </c>
      <c r="CU209" s="10">
        <f>3/24000000*OO[[#This Row],[155 (08JUL1985 06:00:00)-Water Temperature (C)]]*OO[[#This Row],[97]]</f>
        <v>1.8176510013672497E-7</v>
      </c>
      <c r="CV209" s="10">
        <f>3/24000000*OO[[#This Row],[156 (08JUL1985 09:00:00)-Water Temperature (C)]]*OO[[#This Row],[98]]</f>
        <v>1.7966854957026249E-7</v>
      </c>
      <c r="CW209" s="10">
        <f>3/24000000*OO[[#This Row],[157 (08JUL1985 12:00:00)-Water Temperature (C)]]*OO[[#This Row],[99]]</f>
        <v>1.7754915584437499E-7</v>
      </c>
    </row>
    <row r="210" spans="1:101" x14ac:dyDescent="0.35">
      <c r="A210" t="s">
        <v>216</v>
      </c>
      <c r="B210">
        <v>1010.93</v>
      </c>
      <c r="C210" s="10">
        <f>3/24*OO[[#This Row],[59 (26JUN1985 06:00:00)-Water Temperature (C)]]*OO[[#This Row],[1]]/SUM(OO[1])</f>
        <v>0</v>
      </c>
      <c r="D210" s="10">
        <f>3/24*OO[[#This Row],[60 (26JUN1985 09:00:00)-Water Temperature (C)]]*OO[[#This Row],[2]]/SUM(OO[2])</f>
        <v>0</v>
      </c>
      <c r="E210" s="10">
        <f>3/24*OO[[#This Row],[61 (26JUN1985 12:00:00)-Water Temperature (C)]]*OO[[#This Row],[3]]/SUM(OO[3])</f>
        <v>0</v>
      </c>
      <c r="F210" s="10">
        <f>3/24*OO[[#This Row],[62 (26JUN1985 15:00:00)-Water Temperature (C)]]*OO[[#This Row],[4]]/SUM(OO[4])</f>
        <v>0</v>
      </c>
      <c r="G210" s="10">
        <f>3/24*OO[[#This Row],[63 (26JUN1985 18:00:00)-Water Temperature (C)]]*OO[[#This Row],[5]]/SUM(OO[5])</f>
        <v>0</v>
      </c>
      <c r="H210" s="10">
        <f>3/24*OO[[#This Row],[64 (26JUN1985 21:00:00)-Water Temperature (C)]]*OO[[#This Row],[6]]/SUM(OO[6])</f>
        <v>0</v>
      </c>
      <c r="I210" s="10">
        <f>3/24*OO[[#This Row],[65 (27JUN1985 00:00:00)-Water Temperature (C)]]*OO[[#This Row],[7]]/SUM(OO[7])</f>
        <v>0</v>
      </c>
      <c r="J210" s="10">
        <f>3/24*OO[[#This Row],[66 (27JUN1985 03:00:00)-Water Temperature (C)]]*OO[[#This Row],[8]]/SUM(OO[8])</f>
        <v>1.4968348121144296E-42</v>
      </c>
      <c r="K210" s="10">
        <f>3/24*OO[[#This Row],[67 (27JUN1985 06:00:00)-Water Temperature (C)]]*OO[[#This Row],[9]]/SUM(OO[9])</f>
        <v>1.1061042864303772E-30</v>
      </c>
      <c r="L210" s="10">
        <f>3/24*OO[[#This Row],[68 (27JUN1985 09:00:00)-Water Temperature (C)]]*OO[[#This Row],[10]]/SUM(OO[10])</f>
        <v>3.7779671811558215E-19</v>
      </c>
      <c r="M210" s="10">
        <f>3/24*OO[[#This Row],[69 (27JUN1985 12:00:00)-Water Temperature (C)]]*OO[[#This Row],[11]]/SUM(OO[11])</f>
        <v>1.5690094037182823E-10</v>
      </c>
      <c r="N210" s="10">
        <f>3/24*OO[[#This Row],[70 (27JUN1985 15:00:00)-Water Temperature (C)]]*OO[[#This Row],[12]]/SUM(OO[12])</f>
        <v>4.9481672633775324E-7</v>
      </c>
      <c r="O210" s="10">
        <f>3/24*OO[[#This Row],[71 (27JUN1985 18:00:00)-Water Temperature (C)]]*OO[[#This Row],[13]]/SUM(OO[13])</f>
        <v>8.6737835805487991E-5</v>
      </c>
      <c r="P210" s="10">
        <f>3/24*OO[[#This Row],[72 (27JUN1985 21:00:00)-Water Temperature (C)]]*OO[[#This Row],[14]]/SUM(OO[14])</f>
        <v>2.6298731590944139E-3</v>
      </c>
      <c r="Q210" s="10">
        <f>3/24*OO[[#This Row],[73 (28JUN1985 00:00:00)-Water Temperature (C)]]*OO[[#This Row],[15]]/SUM(OO[15])</f>
        <v>2.2409542533868749E-2</v>
      </c>
      <c r="R210" s="10">
        <f>3/24*OO[[#This Row],[74 (28JUN1985 03:00:00)-Water Temperature (C)]]*OO[[#This Row],[16]]/SUM(OO[16])</f>
        <v>7.2534601978404362E-2</v>
      </c>
      <c r="S210" s="10">
        <f>3/24*OO[[#This Row],[75 (28JUN1985 06:00:00)-Water Temperature (C)]]*OO[[#This Row],[17]]/SUM(OO[17])</f>
        <v>0.10592333297337295</v>
      </c>
      <c r="T210" s="10">
        <f>3/24*OO[[#This Row],[76 (28JUN1985 09:00:00)-Water Temperature (C)]]*OO[[#This Row],[18]]/SUM(OO[18])</f>
        <v>8.1305991189099508E-2</v>
      </c>
      <c r="U210" s="10">
        <f>3/24*OO[[#This Row],[77 (28JUN1985 12:00:00)-Water Temperature (C)]]*OO[[#This Row],[19]]/SUM(OO[19])</f>
        <v>3.6658022707048897E-2</v>
      </c>
      <c r="V210" s="10">
        <f>3/24000000*OO[[#This Row],[78 (28JUN1985 15:00:00)-Water Temperature (C)]]*OO[[#This Row],[20]]</f>
        <v>1.0765748453866249E-2</v>
      </c>
      <c r="W210" s="10">
        <f>3/24000000*OO[[#This Row],[79 (28JUN1985 18:00:00)-Water Temperature (C)]]*OO[[#This Row],[21]]</f>
        <v>2.298969517778875E-3</v>
      </c>
      <c r="X210" s="10">
        <f>3/24000000*OO[[#This Row],[80 (28JUN1985 21:00:00)-Water Temperature (C)]]*OO[[#This Row],[22]]</f>
        <v>4.3811818038999996E-4</v>
      </c>
      <c r="Y210" s="10">
        <f>3/24000000*OO[[#This Row],[81 (29JUN1985 00:00:00)-Water Temperature (C)]]*OO[[#This Row],[23]]</f>
        <v>1.2429755239725E-4</v>
      </c>
      <c r="Z210" s="10">
        <f>3/24000000*OO[[#This Row],[82 (29JUN1985 03:00:00)-Water Temperature (C)]]*OO[[#This Row],[24]]</f>
        <v>8.2085130206625007E-5</v>
      </c>
      <c r="AA210" s="10">
        <f>3/24000000*OO[[#This Row],[83 (29JUN1985 06:00:00)-Water Temperature (C)]]*OO[[#This Row],[25]]</f>
        <v>7.880270503140001E-5</v>
      </c>
      <c r="AB210" s="10">
        <f>3/24000000*OO[[#This Row],[84 (29JUN1985 09:00:00)-Water Temperature (C)]]*OO[[#This Row],[26]]</f>
        <v>7.9933575524137498E-5</v>
      </c>
      <c r="AC210" s="10">
        <f>3/24000000*OO[[#This Row],[85 (29JUN1985 12:00:00)-Water Temperature (C)]]*OO[[#This Row],[27]]</f>
        <v>7.7894595315062488E-5</v>
      </c>
      <c r="AD210" s="10">
        <f>3/24000000*OO[[#This Row],[86 (29JUN1985 15:00:00)-Water Temperature (C)]]*OO[[#This Row],[28]]</f>
        <v>7.1898620063900001E-5</v>
      </c>
      <c r="AE210" s="10">
        <f>3/24000000*OO[[#This Row],[88 (29JUN1985 21:00:00)-Water Temperature (C)]]*OO[[#This Row],[30]]</f>
        <v>5.6728383178674997E-5</v>
      </c>
      <c r="AF210" s="10">
        <f>3/24000000*OO[[#This Row],[88 (29JUN1985 21:00:00)-Water Temperature (C)]]*OO[[#This Row],[30]]</f>
        <v>5.6728383178674997E-5</v>
      </c>
      <c r="AG210" s="10">
        <f>3/24000000*OO[[#This Row],[89 (30JUN1985 00:00:00)-Water Temperature (C)]]*OO[[#This Row],[31]]</f>
        <v>5.0277581792E-5</v>
      </c>
      <c r="AH210" s="10">
        <f>3/24000000*OO[[#This Row],[90 (30JUN1985 03:00:00)-Water Temperature (C)]]*OO[[#This Row],[32]]</f>
        <v>4.5722781751599991E-5</v>
      </c>
      <c r="AI210" s="10">
        <f>3/24000000*OO[[#This Row],[91 (30JUN1985 06:00:00)-Water Temperature (C)]]*OO[[#This Row],[33]]</f>
        <v>4.1974288907075003E-5</v>
      </c>
      <c r="AJ210" s="10">
        <f>3/24000000*OO[[#This Row],[92 (30JUN1985 09:00:00)-Water Temperature (C)]]*OO[[#This Row],[34]]</f>
        <v>3.8761723796374998E-5</v>
      </c>
      <c r="AK210" s="10">
        <f>3/24000000*OO[[#This Row],[93 (30JUN1985 12:00:00)-Water Temperature (C)]]*OO[[#This Row],[35]]</f>
        <v>3.5740204734999997E-5</v>
      </c>
      <c r="AL210" s="10">
        <f>3/24000000*OO[[#This Row],[94 (30JUN1985 15:00:00)-Water Temperature (C)]]*OO[[#This Row],[36]]</f>
        <v>3.218166785365125E-5</v>
      </c>
      <c r="AM210" s="10">
        <f>3/24000000*OO[[#This Row],[95 (30JUN1985 18:00:00)-Water Temperature (C)]]*OO[[#This Row],[37]]</f>
        <v>2.8322191000200001E-5</v>
      </c>
      <c r="AN210" s="10">
        <f>3/24000000*OO[[#This Row],[96 (30JUN1985 21:00:00)-Water Temperature (C)]]*OO[[#This Row],[38]]</f>
        <v>2.4848154358139999E-5</v>
      </c>
      <c r="AO210" s="10">
        <f>3/24000000*OO[[#This Row],[97 (01JUL1985 00:00:00)-Water Temperature (C)]]*OO[[#This Row],[39]]</f>
        <v>2.174725381196875E-5</v>
      </c>
      <c r="AP210" s="10">
        <f>3/24000000*OO[[#This Row],[98 (01JUL1985 03:00:00)-Water Temperature (C)]]*OO[[#This Row],[40]]</f>
        <v>1.9384205736735E-5</v>
      </c>
      <c r="AQ210" s="10">
        <f>3/24000000*OO[[#This Row],[99 (01JUL1985 06:00:00)-Water Temperature (C)]]*OO[[#This Row],[41]]</f>
        <v>1.7469914889501246E-5</v>
      </c>
      <c r="AR210" s="10">
        <f>3/24000000*OO[[#This Row],[100 (01JUL1985 09:00:00)-Water Temperature (C)]]*OO[[#This Row],[42]]</f>
        <v>1.5767370603299998E-5</v>
      </c>
      <c r="AS210" s="10">
        <f>3/24000000*OO[[#This Row],[101 (01JUL1985 12:00:00)-Water Temperature (C)]]*OO[[#This Row],[43]]</f>
        <v>1.426582850146E-5</v>
      </c>
      <c r="AT210" s="10">
        <f>3/24000000*OO[[#This Row],[102 (01JUL1985 15:00:00)-Water Temperature (C)]]*OO[[#This Row],[44]]</f>
        <v>1.2726251628967498E-5</v>
      </c>
      <c r="AU210" s="10">
        <f>3/24000000*OO[[#This Row],[103 (01JUL1985 18:00:00)-Water Temperature (C)]]*OO[[#This Row],[45]]</f>
        <v>1.120696647616E-5</v>
      </c>
      <c r="AV210" s="10">
        <f>3/24000000*OO[[#This Row],[104 (01JUL1985 21:00:00)-Water Temperature (C)]]*OO[[#This Row],[46]]</f>
        <v>9.7683306644699995E-6</v>
      </c>
      <c r="AW210" s="10">
        <f>3/24000000*OO[[#This Row],[105 (02JUL1985 00:00:00)-Water Temperature (C)]]*OO[[#This Row],[47]]</f>
        <v>8.5198957336987488E-6</v>
      </c>
      <c r="AX210" s="10">
        <f>3/24000000*OO[[#This Row],[106 (02JUL1985 03:00:00)-Water Temperature (C)]]*OO[[#This Row],[48]]</f>
        <v>7.5799404474412499E-6</v>
      </c>
      <c r="AY210" s="10">
        <f>3/24000000*OO[[#This Row],[107 (02JUL1985 06:00:00)-Water Temperature (C)]]*OO[[#This Row],[49]]</f>
        <v>6.8181815348499996E-6</v>
      </c>
      <c r="AZ210" s="10">
        <f>3/24000000*OO[[#This Row],[108 (02JUL1985 09:00:00)-Water Temperature (C)]]*OO[[#This Row],[50]]</f>
        <v>6.1388258408624999E-6</v>
      </c>
      <c r="BA210" s="10">
        <f>3/24000000*OO[[#This Row],[109 (02JUL1985 12:00:00)-Water Temperature (C)]]*OO[[#This Row],[51]]</f>
        <v>5.4025161694424994E-6</v>
      </c>
      <c r="BB210" s="10">
        <f>3/24000000*OO[[#This Row],[110 (02JUL1985 15:00:00)-Water Temperature (C)]]*OO[[#This Row],[52]]</f>
        <v>4.5439216097974999E-6</v>
      </c>
      <c r="BC210" s="10">
        <f>3/24000000*OO[[#This Row],[111 (02JUL1985 18:00:00)-Water Temperature (C)]]*OO[[#This Row],[53]]</f>
        <v>3.6035438143249996E-6</v>
      </c>
      <c r="BD210" s="10">
        <f>3/24000000*OO[[#This Row],[112 (02JUL1985 21:00:00)-Water Temperature (C)]]*OO[[#This Row],[54]]</f>
        <v>2.7727555799715001E-6</v>
      </c>
      <c r="BE210" s="10">
        <f>3/24000000*OO[[#This Row],[113 (03JUL1985 00:00:00)-Water Temperature (C)]]*OO[[#This Row],[55]]</f>
        <v>2.1268795457339999E-6</v>
      </c>
      <c r="BF210" s="10">
        <f>3/24000000*OO[[#This Row],[114 (03JUL1985 03:00:00)-Water Temperature (C)]]*OO[[#This Row],[56]]</f>
        <v>1.6931727288303747E-6</v>
      </c>
      <c r="BG210" s="10">
        <f>3/24000000*OO[[#This Row],[115 (03JUL1985 06:00:00)-Water Temperature (C)]]*OO[[#This Row],[57]]</f>
        <v>1.4218221442782501E-6</v>
      </c>
      <c r="BH210" s="10">
        <f>3/24000000*OO[[#This Row],[116 (03JUL1985 09:00:00)-Water Temperature (C)]]*OO[[#This Row],[58]]</f>
        <v>1.2489992437877499E-6</v>
      </c>
      <c r="BI210" s="10">
        <f>3/24000000*OO[[#This Row],[117 (03JUL1985 12:00:00)-Water Temperature (C)]]*OO[[#This Row],[59]]</f>
        <v>1.1361932351673749E-6</v>
      </c>
      <c r="BJ210" s="10">
        <f>3/24000000*OO[[#This Row],[118 (03JUL1985 15:00:00)-Water Temperature (C)]]*OO[[#This Row],[60]]</f>
        <v>1.0415600615859998E-6</v>
      </c>
      <c r="BK210" s="10">
        <f>3/24000000*OO[[#This Row],[119 (03JUL1985 18:00:00)-Water Temperature (C)]]*OO[[#This Row],[61]]</f>
        <v>9.4381579222049991E-7</v>
      </c>
      <c r="BL210" s="10">
        <f>3/24000000*OO[[#This Row],[120 (03JUL1985 21:00:00)-Water Temperature (C)]]*OO[[#This Row],[62]]</f>
        <v>8.5397203150874998E-7</v>
      </c>
      <c r="BM210" s="10">
        <f>3/24000000*OO[[#This Row],[121 (04JUL1985 00:00:00)-Water Temperature (C)]]*OO[[#This Row],[63]]</f>
        <v>7.7868854829000007E-7</v>
      </c>
      <c r="BN210" s="10">
        <f>3/24000000*OO[[#This Row],[122 (04JUL1985 03:00:00)-Water Temperature (C)]]*OO[[#This Row],[64]]</f>
        <v>7.3761355093737501E-7</v>
      </c>
      <c r="BO210" s="10">
        <f>3/24000000*OO[[#This Row],[123 (04JUL1985 06:00:00)-Water Temperature (C)]]*OO[[#This Row],[65]]</f>
        <v>7.1429700216512506E-7</v>
      </c>
      <c r="BP210" s="10">
        <f>3/24000000*OO[[#This Row],[124 (04JUL1985 09:00:00)-Water Temperature (C)]]*OO[[#This Row],[66]]</f>
        <v>7.0411986203212501E-7</v>
      </c>
      <c r="BQ210" s="10">
        <f>3/24000000*OO[[#This Row],[125 (04JUL1985 12:00:00)-Water Temperature (C)]]*OO[[#This Row],[67]]</f>
        <v>6.9316562007824996E-7</v>
      </c>
      <c r="BR210" s="10">
        <f>3/24000000*OO[[#This Row],[126 (04JUL1985 15:00:00)-Water Temperature (C)]]*OO[[#This Row],[68]]</f>
        <v>6.7870725888899996E-7</v>
      </c>
      <c r="BS210" s="10">
        <f>3/24000000*OO[[#This Row],[127 (04JUL1985 18:00:00)-Water Temperature (C)]]*OO[[#This Row],[69]]</f>
        <v>6.5245840637249999E-7</v>
      </c>
      <c r="BT210" s="10">
        <f>3/24000000*OO[[#This Row],[128 (04JUL1985 21:00:00)-Water Temperature (C)]]*OO[[#This Row],[70]]</f>
        <v>6.1944617105500001E-7</v>
      </c>
      <c r="BU210" s="10">
        <f>3/24000000*OO[[#This Row],[129 (05JUL1985 00:00:00)-Water Temperature (C)]]*OO[[#This Row],[71]]</f>
        <v>5.8238123416500004E-7</v>
      </c>
      <c r="BV210" s="10">
        <f>3/24000000*OO[[#This Row],[130 (05JUL1985 03:00:00)-Water Temperature (C)]]*OO[[#This Row],[72]]</f>
        <v>5.5661979112837494E-7</v>
      </c>
      <c r="BW210" s="10">
        <f>3/24000000*OO[[#This Row],[131 (05JUL1985 06:00:00)-Water Temperature (C)]]*OO[[#This Row],[73]]</f>
        <v>5.3526367231012504E-7</v>
      </c>
      <c r="BX210" s="10">
        <f>3/24000000*OO[[#This Row],[132 (05JUL1985 09:00:00)-Water Temperature (C)]]*OO[[#This Row],[74]]</f>
        <v>5.2036911920262503E-7</v>
      </c>
      <c r="BY210" s="10">
        <f>3/24000000*OO[[#This Row],[133 (05JUL1985 12:00:00)-Water Temperature (C)]]*OO[[#This Row],[75]]</f>
        <v>5.0791976505925001E-7</v>
      </c>
      <c r="BZ210" s="10">
        <f>3/24000000*OO[[#This Row],[134 (05JUL1985 15:00:00)-Water Temperature (C)]]*OO[[#This Row],[76]]</f>
        <v>4.8910470624150003E-7</v>
      </c>
      <c r="CA210" s="10">
        <f>3/24000000*OO[[#This Row],[135 (05JUL1985 18:00:00)-Water Temperature (C)]]*OO[[#This Row],[77]]</f>
        <v>4.6294109047124998E-7</v>
      </c>
      <c r="CB210" s="10">
        <f>3/24000000*OO[[#This Row],[136 (05JUL1985 21:00:00)-Water Temperature (C)]]*OO[[#This Row],[78]]</f>
        <v>4.3345379695312505E-7</v>
      </c>
      <c r="CC210" s="10">
        <f>3/24000000*OO[[#This Row],[137 (06JUL1985 00:00:00)-Water Temperature (C)]]*OO[[#This Row],[79]]</f>
        <v>4.0521796607999999E-7</v>
      </c>
      <c r="CD210" s="10">
        <f>3/24000000*OO[[#This Row],[138 (06JUL1985 03:00:00)-Water Temperature (C)]]*OO[[#This Row],[80]]</f>
        <v>3.8733600579012492E-7</v>
      </c>
      <c r="CE210" s="10">
        <f>3/24000000*OO[[#This Row],[139 (06JUL1985 06:00:00)-Water Temperature (C)]]*OO[[#This Row],[81]]</f>
        <v>3.7500960267499993E-7</v>
      </c>
      <c r="CF210" s="10">
        <f>3/24000000*OO[[#This Row],[140 (06JUL1985 09:00:00)-Water Temperature (C)]]*OO[[#This Row],[82]]</f>
        <v>3.664148549985E-7</v>
      </c>
      <c r="CG210" s="10">
        <f>3/24000000*OO[[#This Row],[141 (06JUL1985 12:00:00)-Water Temperature (C)]]*OO[[#This Row],[83]]</f>
        <v>3.5707635509925006E-7</v>
      </c>
      <c r="CH210" s="10">
        <f>3/24000000*OO[[#This Row],[142 (06JUL1985 15:00:00)-Water Temperature (C)]]*OO[[#This Row],[84]]</f>
        <v>3.436478353925E-7</v>
      </c>
      <c r="CI210" s="10">
        <f>3/24000000*OO[[#This Row],[143 (06JUL1985 18:00:00)-Water Temperature (C)]]*OO[[#This Row],[85]]</f>
        <v>3.2339565031262498E-7</v>
      </c>
      <c r="CJ210" s="10">
        <f>3/24000000*OO[[#This Row],[144 (06JUL1985 21:00:00)-Water Temperature (C)]]*OO[[#This Row],[86]]</f>
        <v>3.0126308600431252E-7</v>
      </c>
      <c r="CK210" s="10">
        <f>3/24000000*OO[[#This Row],[145 (07JUL1985 00:00:00)-Water Temperature (C)]]*OO[[#This Row],[87]]</f>
        <v>2.7917316171689995E-7</v>
      </c>
      <c r="CL210" s="10">
        <f>3/24000000*OO[[#This Row],[146 (07JUL1985 03:00:00)-Water Temperature (C)]]*OO[[#This Row],[88]]</f>
        <v>2.6473420794757499E-7</v>
      </c>
      <c r="CM210" s="10">
        <f>3/24000000*OO[[#This Row],[147 (07JUL1985 06:00:00)-Water Temperature (C)]]*OO[[#This Row],[89]]</f>
        <v>2.5233460242452497E-7</v>
      </c>
      <c r="CN210" s="10">
        <f>3/24000000*OO[[#This Row],[148 (07JUL1985 09:00:00)-Water Temperature (C)]]*OO[[#This Row],[90]]</f>
        <v>2.4103926856012498E-7</v>
      </c>
      <c r="CO210" s="10">
        <f>3/24000000*OO[[#This Row],[149 (07JUL1985 12:00:00)-Water Temperature (C)]]*OO[[#This Row],[91]]</f>
        <v>2.3195151027002501E-7</v>
      </c>
      <c r="CP210" s="10">
        <f>3/24000000*OO[[#This Row],[150 (07JUL1985 15:00:00)-Water Temperature (C)]]*OO[[#This Row],[92]]</f>
        <v>2.24016541504525E-7</v>
      </c>
      <c r="CQ210" s="10">
        <f>3/24000000*OO[[#This Row],[151 (07JUL1985 18:00:00)-Water Temperature (C)]]*OO[[#This Row],[93]]</f>
        <v>2.1351977533777498E-7</v>
      </c>
      <c r="CR210" s="10">
        <f>3/24000000*OO[[#This Row],[152 (07JUL1985 21:00:00)-Water Temperature (C)]]*OO[[#This Row],[94]]</f>
        <v>2.0117997441014997E-7</v>
      </c>
      <c r="CS210" s="10">
        <f>3/24000000*OO[[#This Row],[153 (08JUL1985 00:00:00)-Water Temperature (C)]]*OO[[#This Row],[95]]</f>
        <v>1.8866407736344999E-7</v>
      </c>
      <c r="CT210" s="10">
        <f>3/24000000*OO[[#This Row],[154 (08JUL1985 03:00:00)-Water Temperature (C)]]*OO[[#This Row],[96]]</f>
        <v>1.8173412486125E-7</v>
      </c>
      <c r="CU210" s="10">
        <f>3/24000000*OO[[#This Row],[155 (08JUL1985 06:00:00)-Water Temperature (C)]]*OO[[#This Row],[97]]</f>
        <v>1.7851488294569998E-7</v>
      </c>
      <c r="CV210" s="10">
        <f>3/24000000*OO[[#This Row],[156 (08JUL1985 09:00:00)-Water Temperature (C)]]*OO[[#This Row],[98]]</f>
        <v>1.7629121418437499E-7</v>
      </c>
      <c r="CW210" s="10">
        <f>3/24000000*OO[[#This Row],[157 (08JUL1985 12:00:00)-Water Temperature (C)]]*OO[[#This Row],[99]]</f>
        <v>1.7410643839012502E-7</v>
      </c>
    </row>
    <row r="211" spans="1:101" x14ac:dyDescent="0.35">
      <c r="A211" t="s">
        <v>217</v>
      </c>
      <c r="B211">
        <v>930.60929999999996</v>
      </c>
      <c r="C211" s="10">
        <f>3/24*OO[[#This Row],[59 (26JUN1985 06:00:00)-Water Temperature (C)]]*OO[[#This Row],[1]]/SUM(OO[1])</f>
        <v>0</v>
      </c>
      <c r="D211" s="10">
        <f>3/24*OO[[#This Row],[60 (26JUN1985 09:00:00)-Water Temperature (C)]]*OO[[#This Row],[2]]/SUM(OO[2])</f>
        <v>0</v>
      </c>
      <c r="E211" s="10">
        <f>3/24*OO[[#This Row],[61 (26JUN1985 12:00:00)-Water Temperature (C)]]*OO[[#This Row],[3]]/SUM(OO[3])</f>
        <v>0</v>
      </c>
      <c r="F211" s="10">
        <f>3/24*OO[[#This Row],[62 (26JUN1985 15:00:00)-Water Temperature (C)]]*OO[[#This Row],[4]]/SUM(OO[4])</f>
        <v>0</v>
      </c>
      <c r="G211" s="10">
        <f>3/24*OO[[#This Row],[63 (26JUN1985 18:00:00)-Water Temperature (C)]]*OO[[#This Row],[5]]/SUM(OO[5])</f>
        <v>0</v>
      </c>
      <c r="H211" s="10">
        <f>3/24*OO[[#This Row],[64 (26JUN1985 21:00:00)-Water Temperature (C)]]*OO[[#This Row],[6]]/SUM(OO[6])</f>
        <v>0</v>
      </c>
      <c r="I211" s="10">
        <f>3/24*OO[[#This Row],[65 (27JUN1985 00:00:00)-Water Temperature (C)]]*OO[[#This Row],[7]]/SUM(OO[7])</f>
        <v>0</v>
      </c>
      <c r="J211" s="10">
        <f>3/24*OO[[#This Row],[66 (27JUN1985 03:00:00)-Water Temperature (C)]]*OO[[#This Row],[8]]/SUM(OO[8])</f>
        <v>9.1512119934894985E-44</v>
      </c>
      <c r="K211" s="10">
        <f>3/24*OO[[#This Row],[67 (27JUN1985 06:00:00)-Water Temperature (C)]]*OO[[#This Row],[9]]/SUM(OO[9])</f>
        <v>6.5723492910961533E-32</v>
      </c>
      <c r="L211" s="10">
        <f>3/24*OO[[#This Row],[68 (27JUN1985 09:00:00)-Water Temperature (C)]]*OO[[#This Row],[10]]/SUM(OO[10])</f>
        <v>2.488707920074854E-20</v>
      </c>
      <c r="M211" s="10">
        <f>3/24*OO[[#This Row],[69 (27JUN1985 12:00:00)-Water Temperature (C)]]*OO[[#This Row],[11]]/SUM(OO[11])</f>
        <v>5.7853201670888311E-11</v>
      </c>
      <c r="N211" s="10">
        <f>3/24*OO[[#This Row],[70 (27JUN1985 15:00:00)-Water Temperature (C)]]*OO[[#This Row],[12]]/SUM(OO[12])</f>
        <v>2.5149085185496853E-7</v>
      </c>
      <c r="O211" s="10">
        <f>3/24*OO[[#This Row],[71 (27JUN1985 18:00:00)-Water Temperature (C)]]*OO[[#This Row],[13]]/SUM(OO[13])</f>
        <v>5.208089106670621E-5</v>
      </c>
      <c r="P211" s="10">
        <f>3/24*OO[[#This Row],[72 (27JUN1985 21:00:00)-Water Temperature (C)]]*OO[[#This Row],[14]]/SUM(OO[14])</f>
        <v>1.7896277158776844E-3</v>
      </c>
      <c r="Q211" s="10">
        <f>3/24*OO[[#This Row],[73 (28JUN1985 00:00:00)-Water Temperature (C)]]*OO[[#This Row],[15]]/SUM(OO[15])</f>
        <v>1.6907545546469976E-2</v>
      </c>
      <c r="R211" s="10">
        <f>3/24*OO[[#This Row],[74 (28JUN1985 03:00:00)-Water Temperature (C)]]*OO[[#This Row],[16]]/SUM(OO[16])</f>
        <v>5.9849746572695935E-2</v>
      </c>
      <c r="S211" s="10">
        <f>3/24*OO[[#This Row],[75 (28JUN1985 06:00:00)-Water Temperature (C)]]*OO[[#This Row],[17]]/SUM(OO[17])</f>
        <v>9.4637101174731939E-2</v>
      </c>
      <c r="T211" s="10">
        <f>3/24*OO[[#This Row],[76 (28JUN1985 09:00:00)-Water Temperature (C)]]*OO[[#This Row],[18]]/SUM(OO[18])</f>
        <v>7.7919764570393318E-2</v>
      </c>
      <c r="U211" s="10">
        <f>3/24*OO[[#This Row],[77 (28JUN1985 12:00:00)-Water Temperature (C)]]*OO[[#This Row],[19]]/SUM(OO[19])</f>
        <v>3.7405463097466313E-2</v>
      </c>
      <c r="V211" s="10">
        <f>3/24000000*OO[[#This Row],[78 (28JUN1985 15:00:00)-Water Temperature (C)]]*OO[[#This Row],[20]]</f>
        <v>1.1592242628272501E-2</v>
      </c>
      <c r="W211" s="10">
        <f>3/24000000*OO[[#This Row],[79 (28JUN1985 18:00:00)-Water Temperature (C)]]*OO[[#This Row],[21]]</f>
        <v>2.5781296046214998E-3</v>
      </c>
      <c r="X211" s="10">
        <f>3/24000000*OO[[#This Row],[80 (28JUN1985 21:00:00)-Water Temperature (C)]]*OO[[#This Row],[22]]</f>
        <v>4.9323627407925005E-4</v>
      </c>
      <c r="Y211" s="10">
        <f>3/24000000*OO[[#This Row],[81 (29JUN1985 00:00:00)-Water Temperature (C)]]*OO[[#This Row],[23]]</f>
        <v>1.2798124883700002E-4</v>
      </c>
      <c r="Z211" s="10">
        <f>3/24000000*OO[[#This Row],[82 (29JUN1985 03:00:00)-Water Temperature (C)]]*OO[[#This Row],[24]]</f>
        <v>7.6567332841874993E-5</v>
      </c>
      <c r="AA211" s="10">
        <f>3/24000000*OO[[#This Row],[83 (29JUN1985 06:00:00)-Water Temperature (C)]]*OO[[#This Row],[25]]</f>
        <v>7.1860412907224992E-5</v>
      </c>
      <c r="AB211" s="10">
        <f>3/24000000*OO[[#This Row],[84 (29JUN1985 09:00:00)-Water Temperature (C)]]*OO[[#This Row],[26]]</f>
        <v>7.3008538005149996E-5</v>
      </c>
      <c r="AC211" s="10">
        <f>3/24000000*OO[[#This Row],[85 (29JUN1985 12:00:00)-Water Temperature (C)]]*OO[[#This Row],[27]]</f>
        <v>7.1624760050537499E-5</v>
      </c>
      <c r="AD211" s="10">
        <f>3/24000000*OO[[#This Row],[86 (29JUN1985 15:00:00)-Water Temperature (C)]]*OO[[#This Row],[28]]</f>
        <v>6.6468949550799997E-5</v>
      </c>
      <c r="AE211" s="10">
        <f>3/24000000*OO[[#This Row],[88 (29JUN1985 21:00:00)-Water Temperature (C)]]*OO[[#This Row],[30]]</f>
        <v>5.2694975368750001E-5</v>
      </c>
      <c r="AF211" s="10">
        <f>3/24000000*OO[[#This Row],[88 (29JUN1985 21:00:00)-Water Temperature (C)]]*OO[[#This Row],[30]]</f>
        <v>5.2694975368750001E-5</v>
      </c>
      <c r="AG211" s="10">
        <f>3/24000000*OO[[#This Row],[89 (30JUN1985 00:00:00)-Water Temperature (C)]]*OO[[#This Row],[31]]</f>
        <v>4.6749221397449997E-5</v>
      </c>
      <c r="AH211" s="10">
        <f>3/24000000*OO[[#This Row],[90 (30JUN1985 03:00:00)-Water Temperature (C)]]*OO[[#This Row],[32]]</f>
        <v>4.2514833821649998E-5</v>
      </c>
      <c r="AI211" s="10">
        <f>3/24000000*OO[[#This Row],[91 (30JUN1985 06:00:00)-Water Temperature (C)]]*OO[[#This Row],[33]]</f>
        <v>3.9021690857187502E-5</v>
      </c>
      <c r="AJ211" s="10">
        <f>3/24000000*OO[[#This Row],[92 (30JUN1985 09:00:00)-Water Temperature (C)]]*OO[[#This Row],[34]]</f>
        <v>3.5999445186487499E-5</v>
      </c>
      <c r="AK211" s="10">
        <f>3/24000000*OO[[#This Row],[93 (30JUN1985 12:00:00)-Water Temperature (C)]]*OO[[#This Row],[35]]</f>
        <v>3.3209442988312496E-5</v>
      </c>
      <c r="AL211" s="10">
        <f>3/24000000*OO[[#This Row],[94 (30JUN1985 15:00:00)-Water Temperature (C)]]*OO[[#This Row],[36]]</f>
        <v>2.9931549220291247E-5</v>
      </c>
      <c r="AM211" s="10">
        <f>3/24000000*OO[[#This Row],[95 (30JUN1985 18:00:00)-Water Temperature (C)]]*OO[[#This Row],[37]]</f>
        <v>2.6364568657696249E-5</v>
      </c>
      <c r="AN211" s="10">
        <f>3/24000000*OO[[#This Row],[96 (30JUN1985 21:00:00)-Water Temperature (C)]]*OO[[#This Row],[38]]</f>
        <v>2.3142210575593749E-5</v>
      </c>
      <c r="AO211" s="10">
        <f>3/24000000*OO[[#This Row],[97 (01JUL1985 00:00:00)-Water Temperature (C)]]*OO[[#This Row],[39]]</f>
        <v>2.0260532611642499E-5</v>
      </c>
      <c r="AP211" s="10">
        <f>3/24000000*OO[[#This Row],[98 (01JUL1985 03:00:00)-Water Temperature (C)]]*OO[[#This Row],[40]]</f>
        <v>1.8031538742179998E-5</v>
      </c>
      <c r="AQ211" s="10">
        <f>3/24000000*OO[[#This Row],[99 (01JUL1985 06:00:00)-Water Temperature (C)]]*OO[[#This Row],[41]]</f>
        <v>1.6232193718628747E-5</v>
      </c>
      <c r="AR211" s="10">
        <f>3/24000000*OO[[#This Row],[100 (01JUL1985 09:00:00)-Water Temperature (C)]]*OO[[#This Row],[42]]</f>
        <v>1.4636482263011247E-5</v>
      </c>
      <c r="AS211" s="10">
        <f>3/24000000*OO[[#This Row],[101 (01JUL1985 12:00:00)-Water Temperature (C)]]*OO[[#This Row],[43]]</f>
        <v>1.3234141432376252E-5</v>
      </c>
      <c r="AT211" s="10">
        <f>3/24000000*OO[[#This Row],[102 (01JUL1985 15:00:00)-Water Temperature (C)]]*OO[[#This Row],[44]]</f>
        <v>1.1816256913396249E-5</v>
      </c>
      <c r="AU211" s="10">
        <f>3/24000000*OO[[#This Row],[103 (01JUL1985 18:00:00)-Water Temperature (C)]]*OO[[#This Row],[45]]</f>
        <v>1.0420685391374999E-5</v>
      </c>
      <c r="AV211" s="10">
        <f>3/24000000*OO[[#This Row],[104 (01JUL1985 21:00:00)-Water Temperature (C)]]*OO[[#This Row],[46]]</f>
        <v>9.0949580820199997E-6</v>
      </c>
      <c r="AW211" s="10">
        <f>3/24000000*OO[[#This Row],[105 (02JUL1985 00:00:00)-Water Temperature (C)]]*OO[[#This Row],[47]]</f>
        <v>7.9383290884762497E-6</v>
      </c>
      <c r="AX211" s="10">
        <f>3/24000000*OO[[#This Row],[106 (02JUL1985 03:00:00)-Water Temperature (C)]]*OO[[#This Row],[48]]</f>
        <v>7.0570633368649991E-6</v>
      </c>
      <c r="AY211" s="10">
        <f>3/24000000*OO[[#This Row],[107 (02JUL1985 06:00:00)-Water Temperature (C)]]*OO[[#This Row],[49]]</f>
        <v>6.3429347850749998E-6</v>
      </c>
      <c r="AZ211" s="10">
        <f>3/24000000*OO[[#This Row],[108 (02JUL1985 09:00:00)-Water Temperature (C)]]*OO[[#This Row],[50]]</f>
        <v>5.71439175349E-6</v>
      </c>
      <c r="BA211" s="10">
        <f>3/24000000*OO[[#This Row],[109 (02JUL1985 12:00:00)-Water Temperature (C)]]*OO[[#This Row],[51]]</f>
        <v>5.0467264957499998E-6</v>
      </c>
      <c r="BB211" s="10">
        <f>3/24000000*OO[[#This Row],[110 (02JUL1985 15:00:00)-Water Temperature (C)]]*OO[[#This Row],[52]]</f>
        <v>4.2691289462062501E-6</v>
      </c>
      <c r="BC211" s="10">
        <f>3/24000000*OO[[#This Row],[111 (02JUL1985 18:00:00)-Water Temperature (C)]]*OO[[#This Row],[53]]</f>
        <v>3.4084403040949998E-6</v>
      </c>
      <c r="BD211" s="10">
        <f>3/24000000*OO[[#This Row],[112 (02JUL1985 21:00:00)-Water Temperature (C)]]*OO[[#This Row],[54]]</f>
        <v>2.6323240702229997E-6</v>
      </c>
      <c r="BE211" s="10">
        <f>3/24000000*OO[[#This Row],[113 (03JUL1985 00:00:00)-Water Temperature (C)]]*OO[[#This Row],[55]]</f>
        <v>2.0183131616947496E-6</v>
      </c>
      <c r="BF211" s="10">
        <f>3/24000000*OO[[#This Row],[114 (03JUL1985 03:00:00)-Water Temperature (C)]]*OO[[#This Row],[56]]</f>
        <v>1.5980164708649998E-6</v>
      </c>
      <c r="BG211" s="10">
        <f>3/24000000*OO[[#This Row],[115 (03JUL1985 06:00:00)-Water Temperature (C)]]*OO[[#This Row],[57]]</f>
        <v>1.3319169971624999E-6</v>
      </c>
      <c r="BH211" s="10">
        <f>3/24000000*OO[[#This Row],[116 (03JUL1985 09:00:00)-Water Temperature (C)]]*OO[[#This Row],[58]]</f>
        <v>1.1615347031505E-6</v>
      </c>
      <c r="BI211" s="10">
        <f>3/24000000*OO[[#This Row],[117 (03JUL1985 12:00:00)-Water Temperature (C)]]*OO[[#This Row],[59]]</f>
        <v>1.0511967553492499E-6</v>
      </c>
      <c r="BJ211" s="10">
        <f>3/24000000*OO[[#This Row],[118 (03JUL1985 15:00:00)-Water Temperature (C)]]*OO[[#This Row],[60]]</f>
        <v>9.6155865587924993E-7</v>
      </c>
      <c r="BK211" s="10">
        <f>3/24000000*OO[[#This Row],[119 (03JUL1985 18:00:00)-Water Temperature (C)]]*OO[[#This Row],[61]]</f>
        <v>8.7147406650037485E-7</v>
      </c>
      <c r="BL211" s="10">
        <f>3/24000000*OO[[#This Row],[120 (03JUL1985 21:00:00)-Water Temperature (C)]]*OO[[#This Row],[62]]</f>
        <v>7.8874302770799998E-7</v>
      </c>
      <c r="BM211" s="10">
        <f>3/24000000*OO[[#This Row],[121 (04JUL1985 00:00:00)-Water Temperature (C)]]*OO[[#This Row],[63]]</f>
        <v>7.1899116023174984E-7</v>
      </c>
      <c r="BN211" s="10">
        <f>3/24000000*OO[[#This Row],[122 (04JUL1985 03:00:00)-Water Temperature (C)]]*OO[[#This Row],[64]]</f>
        <v>6.7947831334299997E-7</v>
      </c>
      <c r="BO211" s="10">
        <f>3/24000000*OO[[#This Row],[123 (04JUL1985 06:00:00)-Water Temperature (C)]]*OO[[#This Row],[65]]</f>
        <v>6.5621016768299993E-7</v>
      </c>
      <c r="BP211" s="10">
        <f>3/24000000*OO[[#This Row],[124 (04JUL1985 09:00:00)-Water Temperature (C)]]*OO[[#This Row],[66]]</f>
        <v>6.4459897366799996E-7</v>
      </c>
      <c r="BQ211" s="10">
        <f>3/24000000*OO[[#This Row],[125 (04JUL1985 12:00:00)-Water Temperature (C)]]*OO[[#This Row],[67]]</f>
        <v>6.3355874593099998E-7</v>
      </c>
      <c r="BR211" s="10">
        <f>3/24000000*OO[[#This Row],[126 (04JUL1985 15:00:00)-Water Temperature (C)]]*OO[[#This Row],[68]]</f>
        <v>6.1995332669849999E-7</v>
      </c>
      <c r="BS211" s="10">
        <f>3/24000000*OO[[#This Row],[127 (04JUL1985 18:00:00)-Water Temperature (C)]]*OO[[#This Row],[69]]</f>
        <v>5.9700681465787493E-7</v>
      </c>
      <c r="BT211" s="10">
        <f>3/24000000*OO[[#This Row],[128 (04JUL1985 21:00:00)-Water Temperature (C)]]*OO[[#This Row],[70]]</f>
        <v>5.6798235720049996E-7</v>
      </c>
      <c r="BU211" s="10">
        <f>3/24000000*OO[[#This Row],[129 (05JUL1985 00:00:00)-Water Temperature (C)]]*OO[[#This Row],[71]]</f>
        <v>5.3511809435174998E-7</v>
      </c>
      <c r="BV211" s="10">
        <f>3/24000000*OO[[#This Row],[130 (05JUL1985 03:00:00)-Water Temperature (C)]]*OO[[#This Row],[72]]</f>
        <v>5.1142964016000001E-7</v>
      </c>
      <c r="BW211" s="10">
        <f>3/24000000*OO[[#This Row],[131 (05JUL1985 06:00:00)-Water Temperature (C)]]*OO[[#This Row],[73]]</f>
        <v>4.9147602350875004E-7</v>
      </c>
      <c r="BX211" s="10">
        <f>3/24000000*OO[[#This Row],[132 (05JUL1985 09:00:00)-Water Temperature (C)]]*OO[[#This Row],[74]]</f>
        <v>4.7687788923074997E-7</v>
      </c>
      <c r="BY211" s="10">
        <f>3/24000000*OO[[#This Row],[133 (05JUL1985 12:00:00)-Water Temperature (C)]]*OO[[#This Row],[75]]</f>
        <v>4.6500035735537497E-7</v>
      </c>
      <c r="BZ211" s="10">
        <f>3/24000000*OO[[#This Row],[134 (05JUL1985 15:00:00)-Water Temperature (C)]]*OO[[#This Row],[76]]</f>
        <v>4.4787511769612495E-7</v>
      </c>
      <c r="CA211" s="10">
        <f>3/24000000*OO[[#This Row],[135 (05JUL1985 18:00:00)-Water Temperature (C)]]*OO[[#This Row],[77]]</f>
        <v>4.2452478720062493E-7</v>
      </c>
      <c r="CB211" s="10">
        <f>3/24000000*OO[[#This Row],[136 (05JUL1985 21:00:00)-Water Temperature (C)]]*OO[[#This Row],[78]]</f>
        <v>3.9811319528749993E-7</v>
      </c>
      <c r="CC211" s="10">
        <f>3/24000000*OO[[#This Row],[137 (06JUL1985 00:00:00)-Water Temperature (C)]]*OO[[#This Row],[79]]</f>
        <v>3.7246700954249999E-7</v>
      </c>
      <c r="CD211" s="10">
        <f>3/24000000*OO[[#This Row],[138 (06JUL1985 03:00:00)-Water Temperature (C)]]*OO[[#This Row],[80]]</f>
        <v>3.5569031370662496E-7</v>
      </c>
      <c r="CE211" s="10">
        <f>3/24000000*OO[[#This Row],[139 (06JUL1985 06:00:00)-Water Temperature (C)]]*OO[[#This Row],[81]]</f>
        <v>3.4398168930549998E-7</v>
      </c>
      <c r="CF211" s="10">
        <f>3/24000000*OO[[#This Row],[140 (06JUL1985 09:00:00)-Water Temperature (C)]]*OO[[#This Row],[82]]</f>
        <v>3.3565457717312496E-7</v>
      </c>
      <c r="CG211" s="10">
        <f>3/24000000*OO[[#This Row],[141 (06JUL1985 12:00:00)-Water Temperature (C)]]*OO[[#This Row],[83]]</f>
        <v>3.269267733969375E-7</v>
      </c>
      <c r="CH211" s="10">
        <f>3/24000000*OO[[#This Row],[142 (06JUL1985 15:00:00)-Water Temperature (C)]]*OO[[#This Row],[84]]</f>
        <v>3.1475986324391253E-7</v>
      </c>
      <c r="CI211" s="10">
        <f>3/24000000*OO[[#This Row],[143 (06JUL1985 18:00:00)-Water Temperature (C)]]*OO[[#This Row],[85]]</f>
        <v>2.9673803419568754E-7</v>
      </c>
      <c r="CJ211" s="10">
        <f>3/24000000*OO[[#This Row],[144 (06JUL1985 21:00:00)-Water Temperature (C)]]*OO[[#This Row],[86]]</f>
        <v>2.7681796036737494E-7</v>
      </c>
      <c r="CK211" s="10">
        <f>3/24000000*OO[[#This Row],[145 (07JUL1985 00:00:00)-Water Temperature (C)]]*OO[[#This Row],[87]]</f>
        <v>2.5681168039799996E-7</v>
      </c>
      <c r="CL211" s="10">
        <f>3/24000000*OO[[#This Row],[146 (07JUL1985 03:00:00)-Water Temperature (C)]]*OO[[#This Row],[88]]</f>
        <v>2.4331686127394997E-7</v>
      </c>
      <c r="CM211" s="10">
        <f>3/24000000*OO[[#This Row],[147 (07JUL1985 06:00:00)-Water Temperature (C)]]*OO[[#This Row],[89]]</f>
        <v>2.3160990548069995E-7</v>
      </c>
      <c r="CN211" s="10">
        <f>3/24000000*OO[[#This Row],[148 (07JUL1985 09:00:00)-Water Temperature (C)]]*OO[[#This Row],[90]]</f>
        <v>2.2084115201583746E-7</v>
      </c>
      <c r="CO211" s="10">
        <f>3/24000000*OO[[#This Row],[149 (07JUL1985 12:00:00)-Water Temperature (C)]]*OO[[#This Row],[91]]</f>
        <v>2.1224708408624997E-7</v>
      </c>
      <c r="CP211" s="10">
        <f>3/24000000*OO[[#This Row],[150 (07JUL1985 15:00:00)-Water Temperature (C)]]*OO[[#This Row],[92]]</f>
        <v>2.0491789955749997E-7</v>
      </c>
      <c r="CQ211" s="10">
        <f>3/24000000*OO[[#This Row],[151 (07JUL1985 18:00:00)-Water Temperature (C)]]*OO[[#This Row],[93]]</f>
        <v>1.9564489952029997E-7</v>
      </c>
      <c r="CR211" s="10">
        <f>3/24000000*OO[[#This Row],[152 (07JUL1985 21:00:00)-Water Temperature (C)]]*OO[[#This Row],[94]]</f>
        <v>1.846387730559125E-7</v>
      </c>
      <c r="CS211" s="10">
        <f>3/24000000*OO[[#This Row],[153 (08JUL1985 00:00:00)-Water Temperature (C)]]*OO[[#This Row],[95]]</f>
        <v>1.7333295990500001E-7</v>
      </c>
      <c r="CT211" s="10">
        <f>3/24000000*OO[[#This Row],[154 (08JUL1985 03:00:00)-Water Temperature (C)]]*OO[[#This Row],[96]]</f>
        <v>1.6677697579806248E-7</v>
      </c>
      <c r="CU211" s="10">
        <f>3/24000000*OO[[#This Row],[155 (08JUL1985 06:00:00)-Water Temperature (C)]]*OO[[#This Row],[97]]</f>
        <v>1.6354019291324999E-7</v>
      </c>
      <c r="CV211" s="10">
        <f>3/24000000*OO[[#This Row],[156 (08JUL1985 09:00:00)-Water Temperature (C)]]*OO[[#This Row],[98]]</f>
        <v>1.6124377357867502E-7</v>
      </c>
      <c r="CW211" s="10">
        <f>3/24000000*OO[[#This Row],[157 (08JUL1985 12:00:00)-Water Temperature (C)]]*OO[[#This Row],[99]]</f>
        <v>1.5910227187445E-7</v>
      </c>
    </row>
    <row r="212" spans="1:101" x14ac:dyDescent="0.35">
      <c r="A212" t="s">
        <v>218</v>
      </c>
      <c r="B212">
        <v>1806.586</v>
      </c>
      <c r="C212" s="10">
        <f>3/24*OO[[#This Row],[59 (26JUN1985 06:00:00)-Water Temperature (C)]]*OO[[#This Row],[1]]/SUM(OO[1])</f>
        <v>0</v>
      </c>
      <c r="D212" s="10">
        <f>3/24*OO[[#This Row],[60 (26JUN1985 09:00:00)-Water Temperature (C)]]*OO[[#This Row],[2]]/SUM(OO[2])</f>
        <v>0</v>
      </c>
      <c r="E212" s="10">
        <f>3/24*OO[[#This Row],[61 (26JUN1985 12:00:00)-Water Temperature (C)]]*OO[[#This Row],[3]]/SUM(OO[3])</f>
        <v>0</v>
      </c>
      <c r="F212" s="10">
        <f>3/24*OO[[#This Row],[62 (26JUN1985 15:00:00)-Water Temperature (C)]]*OO[[#This Row],[4]]/SUM(OO[4])</f>
        <v>0</v>
      </c>
      <c r="G212" s="10">
        <f>3/24*OO[[#This Row],[63 (26JUN1985 18:00:00)-Water Temperature (C)]]*OO[[#This Row],[5]]/SUM(OO[5])</f>
        <v>0</v>
      </c>
      <c r="H212" s="10">
        <f>3/24*OO[[#This Row],[64 (26JUN1985 21:00:00)-Water Temperature (C)]]*OO[[#This Row],[6]]/SUM(OO[6])</f>
        <v>0</v>
      </c>
      <c r="I212" s="10">
        <f>3/24*OO[[#This Row],[65 (27JUN1985 00:00:00)-Water Temperature (C)]]*OO[[#This Row],[7]]/SUM(OO[7])</f>
        <v>0</v>
      </c>
      <c r="J212" s="10">
        <f>3/24*OO[[#This Row],[66 (27JUN1985 03:00:00)-Water Temperature (C)]]*OO[[#This Row],[8]]/SUM(OO[8])</f>
        <v>5.3904827277751862E-44</v>
      </c>
      <c r="K212" s="10">
        <f>3/24*OO[[#This Row],[67 (27JUN1985 06:00:00)-Water Temperature (C)]]*OO[[#This Row],[9]]/SUM(OO[9])</f>
        <v>3.9052852067934543E-32</v>
      </c>
      <c r="L212" s="10">
        <f>3/24*OO[[#This Row],[68 (27JUN1985 09:00:00)-Water Temperature (C)]]*OO[[#This Row],[10]]/SUM(OO[10])</f>
        <v>1.4563298756399869E-20</v>
      </c>
      <c r="M212" s="10">
        <f>3/24*OO[[#This Row],[69 (27JUN1985 12:00:00)-Water Temperature (C)]]*OO[[#This Row],[11]]/SUM(OO[11])</f>
        <v>3.0020818538988649E-11</v>
      </c>
      <c r="N212" s="10">
        <f>3/24*OO[[#This Row],[70 (27JUN1985 15:00:00)-Water Temperature (C)]]*OO[[#This Row],[12]]/SUM(OO[12])</f>
        <v>2.2851393810105912E-7</v>
      </c>
      <c r="O212" s="10">
        <f>3/24*OO[[#This Row],[71 (27JUN1985 18:00:00)-Water Temperature (C)]]*OO[[#This Row],[13]]/SUM(OO[13])</f>
        <v>6.1342778971038616E-5</v>
      </c>
      <c r="P212" s="10">
        <f>3/24*OO[[#This Row],[72 (27JUN1985 21:00:00)-Water Temperature (C)]]*OO[[#This Row],[14]]/SUM(OO[14])</f>
        <v>2.5508788341754044E-3</v>
      </c>
      <c r="Q212" s="10">
        <f>3/24*OO[[#This Row],[73 (28JUN1985 00:00:00)-Water Temperature (C)]]*OO[[#This Row],[15]]/SUM(OO[15])</f>
        <v>2.8123726202633502E-2</v>
      </c>
      <c r="R212" s="10">
        <f>3/24*OO[[#This Row],[74 (28JUN1985 03:00:00)-Water Temperature (C)]]*OO[[#This Row],[16]]/SUM(OO[16])</f>
        <v>0.11344810249794735</v>
      </c>
      <c r="S212" s="10">
        <f>3/24*OO[[#This Row],[75 (28JUN1985 06:00:00)-Water Temperature (C)]]*OO[[#This Row],[17]]/SUM(OO[17])</f>
        <v>0.20066923361826361</v>
      </c>
      <c r="T212" s="10">
        <f>3/24*OO[[#This Row],[76 (28JUN1985 09:00:00)-Water Temperature (C)]]*OO[[#This Row],[18]]/SUM(OO[18])</f>
        <v>0.18180326317982401</v>
      </c>
      <c r="U212" s="10">
        <f>3/24*OO[[#This Row],[77 (28JUN1985 12:00:00)-Water Temperature (C)]]*OO[[#This Row],[19]]/SUM(OO[19])</f>
        <v>9.4690227195732432E-2</v>
      </c>
      <c r="V212" s="10">
        <f>3/24000000*OO[[#This Row],[78 (28JUN1985 15:00:00)-Water Temperature (C)]]*OO[[#This Row],[20]]</f>
        <v>3.1354578319256247E-2</v>
      </c>
      <c r="W212" s="10">
        <f>3/24000000*OO[[#This Row],[79 (28JUN1985 18:00:00)-Water Temperature (C)]]*OO[[#This Row],[21]]</f>
        <v>7.3220933920224987E-3</v>
      </c>
      <c r="X212" s="10">
        <f>3/24000000*OO[[#This Row],[80 (28JUN1985 21:00:00)-Water Temperature (C)]]*OO[[#This Row],[22]]</f>
        <v>1.4126687410867499E-3</v>
      </c>
      <c r="Y212" s="10">
        <f>3/24000000*OO[[#This Row],[81 (29JUN1985 00:00:00)-Water Temperature (C)]]*OO[[#This Row],[23]]</f>
        <v>3.3111222229424995E-4</v>
      </c>
      <c r="Z212" s="10">
        <f>3/24000000*OO[[#This Row],[82 (29JUN1985 03:00:00)-Water Temperature (C)]]*OO[[#This Row],[24]]</f>
        <v>1.7180226680749998E-4</v>
      </c>
      <c r="AA212" s="10">
        <f>3/24000000*OO[[#This Row],[83 (29JUN1985 06:00:00)-Water Temperature (C)]]*OO[[#This Row],[25]]</f>
        <v>1.5454914010630002E-4</v>
      </c>
      <c r="AB212" s="10">
        <f>3/24000000*OO[[#This Row],[84 (29JUN1985 09:00:00)-Water Temperature (C)]]*OO[[#This Row],[26]]</f>
        <v>1.5660367682186248E-4</v>
      </c>
      <c r="AC212" s="10">
        <f>3/24000000*OO[[#This Row],[85 (29JUN1985 12:00:00)-Water Temperature (C)]]*OO[[#This Row],[27]]</f>
        <v>1.5452517825089999E-4</v>
      </c>
      <c r="AD212" s="10">
        <f>3/24000000*OO[[#This Row],[86 (29JUN1985 15:00:00)-Water Temperature (C)]]*OO[[#This Row],[28]]</f>
        <v>1.439979215101875E-4</v>
      </c>
      <c r="AE212" s="10">
        <f>3/24000000*OO[[#This Row],[88 (29JUN1985 21:00:00)-Water Temperature (C)]]*OO[[#This Row],[30]]</f>
        <v>1.143617113485E-4</v>
      </c>
      <c r="AF212" s="10">
        <f>3/24000000*OO[[#This Row],[88 (29JUN1985 21:00:00)-Water Temperature (C)]]*OO[[#This Row],[30]]</f>
        <v>1.143617113485E-4</v>
      </c>
      <c r="AG212" s="10">
        <f>3/24000000*OO[[#This Row],[89 (30JUN1985 00:00:00)-Water Temperature (C)]]*OO[[#This Row],[31]]</f>
        <v>1.0122724201612498E-4</v>
      </c>
      <c r="AH212" s="10">
        <f>3/24000000*OO[[#This Row],[90 (30JUN1985 03:00:00)-Water Temperature (C)]]*OO[[#This Row],[32]]</f>
        <v>9.1686725676887494E-5</v>
      </c>
      <c r="AI212" s="10">
        <f>3/24000000*OO[[#This Row],[91 (30JUN1985 06:00:00)-Water Temperature (C)]]*OO[[#This Row],[33]]</f>
        <v>8.3833575380099992E-5</v>
      </c>
      <c r="AJ212" s="10">
        <f>3/24000000*OO[[#This Row],[92 (30JUN1985 09:00:00)-Water Temperature (C)]]*OO[[#This Row],[34]]</f>
        <v>7.7270645466149995E-5</v>
      </c>
      <c r="AK212" s="10">
        <f>3/24000000*OO[[#This Row],[93 (30JUN1985 12:00:00)-Water Temperature (C)]]*OO[[#This Row],[35]]</f>
        <v>7.1268854388749998E-5</v>
      </c>
      <c r="AL212" s="10">
        <f>3/24000000*OO[[#This Row],[94 (30JUN1985 15:00:00)-Water Temperature (C)]]*OO[[#This Row],[36]]</f>
        <v>6.4335590194999995E-5</v>
      </c>
      <c r="AM212" s="10">
        <f>3/24000000*OO[[#This Row],[95 (30JUN1985 18:00:00)-Water Temperature (C)]]*OO[[#This Row],[37]]</f>
        <v>5.6772434744E-5</v>
      </c>
      <c r="AN212" s="10">
        <f>3/24000000*OO[[#This Row],[96 (30JUN1985 21:00:00)-Water Temperature (C)]]*OO[[#This Row],[38]]</f>
        <v>4.9879394644199997E-5</v>
      </c>
      <c r="AO212" s="10">
        <f>3/24000000*OO[[#This Row],[97 (01JUL1985 00:00:00)-Water Temperature (C)]]*OO[[#This Row],[39]]</f>
        <v>4.3707226280137497E-5</v>
      </c>
      <c r="AP212" s="10">
        <f>3/24000000*OO[[#This Row],[98 (01JUL1985 03:00:00)-Water Temperature (C)]]*OO[[#This Row],[40]]</f>
        <v>3.8849756220074997E-5</v>
      </c>
      <c r="AQ212" s="10">
        <f>3/24000000*OO[[#This Row],[99 (01JUL1985 06:00:00)-Water Temperature (C)]]*OO[[#This Row],[41]]</f>
        <v>3.4896168044999993E-5</v>
      </c>
      <c r="AR212" s="10">
        <f>3/24000000*OO[[#This Row],[100 (01JUL1985 09:00:00)-Water Temperature (C)]]*OO[[#This Row],[42]]</f>
        <v>3.1424756941239996E-5</v>
      </c>
      <c r="AS212" s="10">
        <f>3/24000000*OO[[#This Row],[101 (01JUL1985 12:00:00)-Water Temperature (C)]]*OO[[#This Row],[43]]</f>
        <v>2.8371894774450002E-5</v>
      </c>
      <c r="AT212" s="10">
        <f>3/24000000*OO[[#This Row],[102 (01JUL1985 15:00:00)-Water Temperature (C)]]*OO[[#This Row],[44]]</f>
        <v>2.5352158394792502E-5</v>
      </c>
      <c r="AU212" s="10">
        <f>3/24000000*OO[[#This Row],[103 (01JUL1985 18:00:00)-Water Temperature (C)]]*OO[[#This Row],[45]]</f>
        <v>2.2390483775325E-5</v>
      </c>
      <c r="AV212" s="10">
        <f>3/24000000*OO[[#This Row],[104 (01JUL1985 21:00:00)-Water Temperature (C)]]*OO[[#This Row],[46]]</f>
        <v>1.956888385952E-5</v>
      </c>
      <c r="AW212" s="10">
        <f>3/24000000*OO[[#This Row],[105 (02JUL1985 00:00:00)-Water Temperature (C)]]*OO[[#This Row],[47]]</f>
        <v>1.7091293124399996E-5</v>
      </c>
      <c r="AX212" s="10">
        <f>3/24000000*OO[[#This Row],[106 (02JUL1985 03:00:00)-Water Temperature (C)]]*OO[[#This Row],[48]]</f>
        <v>1.5177357196922498E-5</v>
      </c>
      <c r="AY212" s="10">
        <f>3/24000000*OO[[#This Row],[107 (02JUL1985 06:00:00)-Water Temperature (C)]]*OO[[#This Row],[49]]</f>
        <v>1.3623072149049998E-5</v>
      </c>
      <c r="AZ212" s="10">
        <f>3/24000000*OO[[#This Row],[108 (02JUL1985 09:00:00)-Water Temperature (C)]]*OO[[#This Row],[50]]</f>
        <v>1.2273527065263749E-5</v>
      </c>
      <c r="BA212" s="10">
        <f>3/24000000*OO[[#This Row],[109 (02JUL1985 12:00:00)-Water Temperature (C)]]*OO[[#This Row],[51]]</f>
        <v>1.0873633739567501E-5</v>
      </c>
      <c r="BB212" s="10">
        <f>3/24000000*OO[[#This Row],[110 (02JUL1985 15:00:00)-Water Temperature (C)]]*OO[[#This Row],[52]]</f>
        <v>9.2538483194949991E-6</v>
      </c>
      <c r="BC212" s="10">
        <f>3/24000000*OO[[#This Row],[111 (02JUL1985 18:00:00)-Water Temperature (C)]]*OO[[#This Row],[53]]</f>
        <v>7.4473769487724998E-6</v>
      </c>
      <c r="BD212" s="10">
        <f>3/24000000*OO[[#This Row],[112 (02JUL1985 21:00:00)-Water Temperature (C)]]*OO[[#This Row],[54]]</f>
        <v>5.7795335843462503E-6</v>
      </c>
      <c r="BE212" s="10">
        <f>3/24000000*OO[[#This Row],[113 (03JUL1985 00:00:00)-Water Temperature (C)]]*OO[[#This Row],[55]]</f>
        <v>4.4327266774250005E-6</v>
      </c>
      <c r="BF212" s="10">
        <f>3/24000000*OO[[#This Row],[114 (03JUL1985 03:00:00)-Water Temperature (C)]]*OO[[#This Row],[56]]</f>
        <v>3.4898632307499999E-6</v>
      </c>
      <c r="BG212" s="10">
        <f>3/24000000*OO[[#This Row],[115 (03JUL1985 06:00:00)-Water Temperature (C)]]*OO[[#This Row],[57]]</f>
        <v>2.8836658973857501E-6</v>
      </c>
      <c r="BH212" s="10">
        <f>3/24000000*OO[[#This Row],[116 (03JUL1985 09:00:00)-Water Temperature (C)]]*OO[[#This Row],[58]]</f>
        <v>2.492410742352125E-6</v>
      </c>
      <c r="BI212" s="10">
        <f>3/24000000*OO[[#This Row],[117 (03JUL1985 12:00:00)-Water Temperature (C)]]*OO[[#This Row],[59]]</f>
        <v>2.2407663839750001E-6</v>
      </c>
      <c r="BJ212" s="10">
        <f>3/24000000*OO[[#This Row],[118 (03JUL1985 15:00:00)-Water Temperature (C)]]*OO[[#This Row],[60]]</f>
        <v>2.0425834174683749E-6</v>
      </c>
      <c r="BK212" s="10">
        <f>3/24000000*OO[[#This Row],[119 (03JUL1985 18:00:00)-Water Temperature (C)]]*OO[[#This Row],[61]]</f>
        <v>1.8513487835250001E-6</v>
      </c>
      <c r="BL212" s="10">
        <f>3/24000000*OO[[#This Row],[120 (03JUL1985 21:00:00)-Water Temperature (C)]]*OO[[#This Row],[62]]</f>
        <v>1.6761441978250002E-6</v>
      </c>
      <c r="BM212" s="10">
        <f>3/24000000*OO[[#This Row],[121 (04JUL1985 00:00:00)-Water Temperature (C)]]*OO[[#This Row],[63]]</f>
        <v>1.5280118789897501E-6</v>
      </c>
      <c r="BN212" s="10">
        <f>3/24000000*OO[[#This Row],[122 (04JUL1985 03:00:00)-Water Temperature (C)]]*OO[[#This Row],[64]]</f>
        <v>1.440613667496E-6</v>
      </c>
      <c r="BO212" s="10">
        <f>3/24000000*OO[[#This Row],[123 (04JUL1985 06:00:00)-Water Temperature (C)]]*OO[[#This Row],[65]]</f>
        <v>1.38690759681175E-6</v>
      </c>
      <c r="BP212" s="10">
        <f>3/24000000*OO[[#This Row],[124 (04JUL1985 09:00:00)-Water Temperature (C)]]*OO[[#This Row],[66]]</f>
        <v>1.357250826475E-6</v>
      </c>
      <c r="BQ212" s="10">
        <f>3/24000000*OO[[#This Row],[125 (04JUL1985 12:00:00)-Water Temperature (C)]]*OO[[#This Row],[67]]</f>
        <v>1.3300437224199998E-6</v>
      </c>
      <c r="BR212" s="10">
        <f>3/24000000*OO[[#This Row],[126 (04JUL1985 15:00:00)-Water Temperature (C)]]*OO[[#This Row],[68]]</f>
        <v>1.2998426171249998E-6</v>
      </c>
      <c r="BS212" s="10">
        <f>3/24000000*OO[[#This Row],[127 (04JUL1985 18:00:00)-Water Temperature (C)]]*OO[[#This Row],[69]]</f>
        <v>1.253730789079E-6</v>
      </c>
      <c r="BT212" s="10">
        <f>3/24000000*OO[[#This Row],[128 (04JUL1985 21:00:00)-Water Temperature (C)]]*OO[[#This Row],[70]]</f>
        <v>1.1959234154722499E-6</v>
      </c>
      <c r="BU212" s="10">
        <f>3/24000000*OO[[#This Row],[129 (05JUL1985 00:00:00)-Water Temperature (C)]]*OO[[#This Row],[71]]</f>
        <v>1.129843223144E-6</v>
      </c>
      <c r="BV212" s="10">
        <f>3/24000000*OO[[#This Row],[130 (05JUL1985 03:00:00)-Water Temperature (C)]]*OO[[#This Row],[72]]</f>
        <v>1.0802821760137501E-6</v>
      </c>
      <c r="BW212" s="10">
        <f>3/24000000*OO[[#This Row],[131 (05JUL1985 06:00:00)-Water Temperature (C)]]*OO[[#This Row],[73]]</f>
        <v>1.03740362542575E-6</v>
      </c>
      <c r="BX212" s="10">
        <f>3/24000000*OO[[#This Row],[132 (05JUL1985 09:00:00)-Water Temperature (C)]]*OO[[#This Row],[74]]</f>
        <v>1.0042850622687499E-6</v>
      </c>
      <c r="BY212" s="10">
        <f>3/24000000*OO[[#This Row],[133 (05JUL1985 12:00:00)-Water Temperature (C)]]*OO[[#This Row],[75]]</f>
        <v>9.7795449548799981E-7</v>
      </c>
      <c r="BZ212" s="10">
        <f>3/24000000*OO[[#This Row],[134 (05JUL1985 15:00:00)-Water Temperature (C)]]*OO[[#This Row],[76]]</f>
        <v>9.415870252639999E-7</v>
      </c>
      <c r="CA212" s="10">
        <f>3/24000000*OO[[#This Row],[135 (05JUL1985 18:00:00)-Water Temperature (C)]]*OO[[#This Row],[77]]</f>
        <v>8.9397814757325016E-7</v>
      </c>
      <c r="CB212" s="10">
        <f>3/24000000*OO[[#This Row],[136 (05JUL1985 21:00:00)-Water Temperature (C)]]*OO[[#This Row],[78]]</f>
        <v>8.3996975773725005E-7</v>
      </c>
      <c r="CC212" s="10">
        <f>3/24000000*OO[[#This Row],[137 (06JUL1985 00:00:00)-Water Temperature (C)]]*OO[[#This Row],[79]]</f>
        <v>7.8689204006399987E-7</v>
      </c>
      <c r="CD212" s="10">
        <f>3/24000000*OO[[#This Row],[138 (06JUL1985 03:00:00)-Water Temperature (C)]]*OO[[#This Row],[80]]</f>
        <v>7.5079314917099997E-7</v>
      </c>
      <c r="CE212" s="10">
        <f>3/24000000*OO[[#This Row],[139 (06JUL1985 06:00:00)-Water Temperature (C)]]*OO[[#This Row],[81]]</f>
        <v>7.2514886577899997E-7</v>
      </c>
      <c r="CF212" s="10">
        <f>3/24000000*OO[[#This Row],[140 (06JUL1985 09:00:00)-Water Temperature (C)]]*OO[[#This Row],[82]]</f>
        <v>7.0656325908799991E-7</v>
      </c>
      <c r="CG212" s="10">
        <f>3/24000000*OO[[#This Row],[141 (06JUL1985 12:00:00)-Water Temperature (C)]]*OO[[#This Row],[83]]</f>
        <v>6.8765695466787502E-7</v>
      </c>
      <c r="CH212" s="10">
        <f>3/24000000*OO[[#This Row],[142 (06JUL1985 15:00:00)-Water Temperature (C)]]*OO[[#This Row],[84]]</f>
        <v>6.6191475531087488E-7</v>
      </c>
      <c r="CI212" s="10">
        <f>3/24000000*OO[[#This Row],[143 (06JUL1985 18:00:00)-Water Temperature (C)]]*OO[[#This Row],[85]]</f>
        <v>6.2526163595650002E-7</v>
      </c>
      <c r="CJ212" s="10">
        <f>3/24000000*OO[[#This Row],[144 (06JUL1985 21:00:00)-Water Temperature (C)]]*OO[[#This Row],[86]]</f>
        <v>5.842903593249999E-7</v>
      </c>
      <c r="CK212" s="10">
        <f>3/24000000*OO[[#This Row],[145 (07JUL1985 00:00:00)-Water Temperature (C)]]*OO[[#This Row],[87]]</f>
        <v>5.4295696171262489E-7</v>
      </c>
      <c r="CL212" s="10">
        <f>3/24000000*OO[[#This Row],[146 (07JUL1985 03:00:00)-Water Temperature (C)]]*OO[[#This Row],[88]]</f>
        <v>5.1412646968150001E-7</v>
      </c>
      <c r="CM212" s="10">
        <f>3/24000000*OO[[#This Row],[147 (07JUL1985 06:00:00)-Water Temperature (C)]]*OO[[#This Row],[89]]</f>
        <v>4.884947524417499E-7</v>
      </c>
      <c r="CN212" s="10">
        <f>3/24000000*OO[[#This Row],[148 (07JUL1985 09:00:00)-Water Temperature (C)]]*OO[[#This Row],[90]]</f>
        <v>4.64967332389875E-7</v>
      </c>
      <c r="CO212" s="10">
        <f>3/24000000*OO[[#This Row],[149 (07JUL1985 12:00:00)-Water Temperature (C)]]*OO[[#This Row],[91]]</f>
        <v>4.4600728495899996E-7</v>
      </c>
      <c r="CP212" s="10">
        <f>3/24000000*OO[[#This Row],[150 (07JUL1985 15:00:00)-Water Temperature (C)]]*OO[[#This Row],[92]]</f>
        <v>4.302974628675E-7</v>
      </c>
      <c r="CQ212" s="10">
        <f>3/24000000*OO[[#This Row],[151 (07JUL1985 18:00:00)-Water Temperature (C)]]*OO[[#This Row],[93]]</f>
        <v>4.1158114383849999E-7</v>
      </c>
      <c r="CR212" s="10">
        <f>3/24000000*OO[[#This Row],[152 (07JUL1985 21:00:00)-Water Temperature (C)]]*OO[[#This Row],[94]]</f>
        <v>3.89213193312E-7</v>
      </c>
      <c r="CS212" s="10">
        <f>3/24000000*OO[[#This Row],[153 (08JUL1985 00:00:00)-Water Temperature (C)]]*OO[[#This Row],[95]]</f>
        <v>3.6592594059074993E-7</v>
      </c>
      <c r="CT212" s="10">
        <f>3/24000000*OO[[#This Row],[154 (08JUL1985 03:00:00)-Water Temperature (C)]]*OO[[#This Row],[96]]</f>
        <v>3.5183846515437498E-7</v>
      </c>
      <c r="CU212" s="10">
        <f>3/24000000*OO[[#This Row],[155 (08JUL1985 06:00:00)-Water Temperature (C)]]*OO[[#This Row],[97]]</f>
        <v>3.4429785419075E-7</v>
      </c>
      <c r="CV212" s="10">
        <f>3/24000000*OO[[#This Row],[156 (08JUL1985 09:00:00)-Water Temperature (C)]]*OO[[#This Row],[98]]</f>
        <v>3.3876964199099999E-7</v>
      </c>
      <c r="CW212" s="10">
        <f>3/24000000*OO[[#This Row],[157 (08JUL1985 12:00:00)-Water Temperature (C)]]*OO[[#This Row],[99]]</f>
        <v>3.3388388595675001E-7</v>
      </c>
    </row>
    <row r="213" spans="1:101" x14ac:dyDescent="0.35">
      <c r="A213" t="s">
        <v>219</v>
      </c>
      <c r="B213">
        <v>861.88599999999997</v>
      </c>
      <c r="C213" s="10">
        <f>3/24*OO[[#This Row],[59 (26JUN1985 06:00:00)-Water Temperature (C)]]*OO[[#This Row],[1]]/SUM(OO[1])</f>
        <v>0</v>
      </c>
      <c r="D213" s="10">
        <f>3/24*OO[[#This Row],[60 (26JUN1985 09:00:00)-Water Temperature (C)]]*OO[[#This Row],[2]]/SUM(OO[2])</f>
        <v>0</v>
      </c>
      <c r="E213" s="10">
        <f>3/24*OO[[#This Row],[61 (26JUN1985 12:00:00)-Water Temperature (C)]]*OO[[#This Row],[3]]/SUM(OO[3])</f>
        <v>0</v>
      </c>
      <c r="F213" s="10">
        <f>3/24*OO[[#This Row],[62 (26JUN1985 15:00:00)-Water Temperature (C)]]*OO[[#This Row],[4]]/SUM(OO[4])</f>
        <v>0</v>
      </c>
      <c r="G213" s="10">
        <f>3/24*OO[[#This Row],[63 (26JUN1985 18:00:00)-Water Temperature (C)]]*OO[[#This Row],[5]]/SUM(OO[5])</f>
        <v>0</v>
      </c>
      <c r="H213" s="10">
        <f>3/24*OO[[#This Row],[64 (26JUN1985 21:00:00)-Water Temperature (C)]]*OO[[#This Row],[6]]/SUM(OO[6])</f>
        <v>0</v>
      </c>
      <c r="I213" s="10">
        <f>3/24*OO[[#This Row],[65 (27JUN1985 00:00:00)-Water Temperature (C)]]*OO[[#This Row],[7]]/SUM(OO[7])</f>
        <v>0</v>
      </c>
      <c r="J213" s="10">
        <f>3/24*OO[[#This Row],[66 (27JUN1985 03:00:00)-Water Temperature (C)]]*OO[[#This Row],[8]]/SUM(OO[8])</f>
        <v>0</v>
      </c>
      <c r="K213" s="10">
        <f>3/24*OO[[#This Row],[67 (27JUN1985 06:00:00)-Water Temperature (C)]]*OO[[#This Row],[9]]/SUM(OO[9])</f>
        <v>1.8559378688437988E-33</v>
      </c>
      <c r="L213" s="10">
        <f>3/24*OO[[#This Row],[68 (27JUN1985 09:00:00)-Water Temperature (C)]]*OO[[#This Row],[10]]/SUM(OO[10])</f>
        <v>7.1198276175558199E-22</v>
      </c>
      <c r="M213" s="10">
        <f>3/24*OO[[#This Row],[69 (27JUN1985 12:00:00)-Water Temperature (C)]]*OO[[#This Row],[11]]/SUM(OO[11])</f>
        <v>1.3862344712454381E-12</v>
      </c>
      <c r="N213" s="10">
        <f>3/24*OO[[#This Row],[70 (27JUN1985 15:00:00)-Water Temperature (C)]]*OO[[#This Row],[12]]/SUM(OO[12])</f>
        <v>3.8061446441515E-8</v>
      </c>
      <c r="O213" s="10">
        <f>3/24*OO[[#This Row],[71 (27JUN1985 18:00:00)-Water Temperature (C)]]*OO[[#This Row],[13]]/SUM(OO[13])</f>
        <v>1.3792055736764087E-5</v>
      </c>
      <c r="P213" s="10">
        <f>3/24*OO[[#This Row],[72 (27JUN1985 21:00:00)-Water Temperature (C)]]*OO[[#This Row],[14]]/SUM(OO[14])</f>
        <v>6.9597967247515445E-4</v>
      </c>
      <c r="Q213" s="10">
        <f>3/24*OO[[#This Row],[73 (28JUN1985 00:00:00)-Water Temperature (C)]]*OO[[#This Row],[15]]/SUM(OO[15])</f>
        <v>8.8855986342832784E-3</v>
      </c>
      <c r="R213" s="10">
        <f>3/24*OO[[#This Row],[74 (28JUN1985 03:00:00)-Water Temperature (C)]]*OO[[#This Row],[16]]/SUM(OO[16])</f>
        <v>4.0376542719357839E-2</v>
      </c>
      <c r="S213" s="10">
        <f>3/24*OO[[#This Row],[75 (28JUN1985 06:00:00)-Water Temperature (C)]]*OO[[#This Row],[17]]/SUM(OO[17])</f>
        <v>7.8856150112489254E-2</v>
      </c>
      <c r="T213" s="10">
        <f>3/24*OO[[#This Row],[76 (28JUN1985 09:00:00)-Water Temperature (C)]]*OO[[#This Row],[18]]/SUM(OO[18])</f>
        <v>7.7687243742975365E-2</v>
      </c>
      <c r="U213" s="10">
        <f>3/24*OO[[#This Row],[77 (28JUN1985 12:00:00)-Water Temperature (C)]]*OO[[#This Row],[19]]/SUM(OO[19])</f>
        <v>4.3443199687208299E-2</v>
      </c>
      <c r="V213" s="10">
        <f>3/24000000*OO[[#This Row],[78 (28JUN1985 15:00:00)-Water Temperature (C)]]*OO[[#This Row],[20]]</f>
        <v>1.5247039787133749E-2</v>
      </c>
      <c r="W213" s="10">
        <f>3/24000000*OO[[#This Row],[79 (28JUN1985 18:00:00)-Water Temperature (C)]]*OO[[#This Row],[21]]</f>
        <v>3.7257687732599998E-3</v>
      </c>
      <c r="X213" s="10">
        <f>3/24000000*OO[[#This Row],[80 (28JUN1985 21:00:00)-Water Temperature (C)]]*OO[[#This Row],[22]]</f>
        <v>7.3109675195987499E-4</v>
      </c>
      <c r="Y213" s="10">
        <f>3/24000000*OO[[#This Row],[81 (29JUN1985 00:00:00)-Water Temperature (C)]]*OO[[#This Row],[23]]</f>
        <v>1.6020320810850001E-4</v>
      </c>
      <c r="Z213" s="10">
        <f>3/24000000*OO[[#This Row],[82 (29JUN1985 03:00:00)-Water Temperature (C)]]*OO[[#This Row],[24]]</f>
        <v>7.2841329014299992E-5</v>
      </c>
      <c r="AA213" s="10">
        <f>3/24000000*OO[[#This Row],[83 (29JUN1985 06:00:00)-Water Temperature (C)]]*OO[[#This Row],[25]]</f>
        <v>6.2382728469600004E-5</v>
      </c>
      <c r="AB213" s="10">
        <f>3/24000000*OO[[#This Row],[84 (29JUN1985 09:00:00)-Water Temperature (C)]]*OO[[#This Row],[26]]</f>
        <v>6.2970286101000003E-5</v>
      </c>
      <c r="AC213" s="10">
        <f>3/24000000*OO[[#This Row],[85 (29JUN1985 12:00:00)-Water Temperature (C)]]*OO[[#This Row],[27]]</f>
        <v>6.2414992466837502E-5</v>
      </c>
      <c r="AD213" s="10">
        <f>3/24000000*OO[[#This Row],[86 (29JUN1985 15:00:00)-Water Temperature (C)]]*OO[[#This Row],[28]]</f>
        <v>5.8393620671474999E-5</v>
      </c>
      <c r="AE213" s="10">
        <f>3/24000000*OO[[#This Row],[88 (29JUN1985 21:00:00)-Water Temperature (C)]]*OO[[#This Row],[30]]</f>
        <v>4.6508083544999995E-5</v>
      </c>
      <c r="AF213" s="10">
        <f>3/24000000*OO[[#This Row],[88 (29JUN1985 21:00:00)-Water Temperature (C)]]*OO[[#This Row],[30]]</f>
        <v>4.6508083544999995E-5</v>
      </c>
      <c r="AG213" s="10">
        <f>3/24000000*OO[[#This Row],[89 (30JUN1985 00:00:00)-Water Temperature (C)]]*OO[[#This Row],[31]]</f>
        <v>4.1169017153149999E-5</v>
      </c>
      <c r="AH213" s="10">
        <f>3/24000000*OO[[#This Row],[90 (30JUN1985 03:00:00)-Water Temperature (C)]]*OO[[#This Row],[32]]</f>
        <v>3.7233878707437495E-5</v>
      </c>
      <c r="AI213" s="10">
        <f>3/24000000*OO[[#This Row],[91 (30JUN1985 06:00:00)-Water Temperature (C)]]*OO[[#This Row],[33]]</f>
        <v>3.3976153950287497E-5</v>
      </c>
      <c r="AJ213" s="10">
        <f>3/24000000*OO[[#This Row],[92 (30JUN1985 09:00:00)-Water Temperature (C)]]*OO[[#This Row],[34]]</f>
        <v>3.1290688481909999E-5</v>
      </c>
      <c r="AK213" s="10">
        <f>3/24000000*OO[[#This Row],[93 (30JUN1985 12:00:00)-Water Temperature (C)]]*OO[[#This Row],[35]]</f>
        <v>2.8839415018933746E-5</v>
      </c>
      <c r="AL213" s="10">
        <f>3/24000000*OO[[#This Row],[94 (30JUN1985 15:00:00)-Water Temperature (C)]]*OO[[#This Row],[36]]</f>
        <v>2.6057394471359997E-5</v>
      </c>
      <c r="AM213" s="10">
        <f>3/24000000*OO[[#This Row],[95 (30JUN1985 18:00:00)-Water Temperature (C)]]*OO[[#This Row],[37]]</f>
        <v>2.3040484450459999E-5</v>
      </c>
      <c r="AN213" s="10">
        <f>3/24000000*OO[[#This Row],[96 (30JUN1985 21:00:00)-Water Temperature (C)]]*OO[[#This Row],[38]]</f>
        <v>2.0273443650809998E-5</v>
      </c>
      <c r="AO213" s="10">
        <f>3/24000000*OO[[#This Row],[97 (01JUL1985 00:00:00)-Water Temperature (C)]]*OO[[#This Row],[39]]</f>
        <v>1.7798157351062499E-5</v>
      </c>
      <c r="AP213" s="10">
        <f>3/24000000*OO[[#This Row],[98 (01JUL1985 03:00:00)-Water Temperature (C)]]*OO[[#This Row],[40]]</f>
        <v>1.582708991012875E-5</v>
      </c>
      <c r="AQ213" s="10">
        <f>3/24000000*OO[[#This Row],[99 (01JUL1985 06:00:00)-Water Temperature (C)]]*OO[[#This Row],[41]]</f>
        <v>1.417757448954875E-5</v>
      </c>
      <c r="AR213" s="10">
        <f>3/24000000*OO[[#This Row],[100 (01JUL1985 09:00:00)-Water Temperature (C)]]*OO[[#This Row],[42]]</f>
        <v>1.2741820401362498E-5</v>
      </c>
      <c r="AS213" s="10">
        <f>3/24000000*OO[[#This Row],[101 (01JUL1985 12:00:00)-Water Temperature (C)]]*OO[[#This Row],[43]]</f>
        <v>1.1473770171251249E-5</v>
      </c>
      <c r="AT213" s="10">
        <f>3/24000000*OO[[#This Row],[102 (01JUL1985 15:00:00)-Water Temperature (C)]]*OO[[#This Row],[44]]</f>
        <v>1.0253800860435001E-5</v>
      </c>
      <c r="AU213" s="10">
        <f>3/24000000*OO[[#This Row],[103 (01JUL1985 18:00:00)-Water Temperature (C)]]*OO[[#This Row],[45]]</f>
        <v>9.0612458078525001E-6</v>
      </c>
      <c r="AV213" s="10">
        <f>3/24000000*OO[[#This Row],[104 (01JUL1985 21:00:00)-Water Temperature (C)]]*OO[[#This Row],[46]]</f>
        <v>7.9259045111249989E-6</v>
      </c>
      <c r="AW213" s="10">
        <f>3/24000000*OO[[#This Row],[105 (02JUL1985 00:00:00)-Water Temperature (C)]]*OO[[#This Row],[47]]</f>
        <v>6.9241686254550004E-6</v>
      </c>
      <c r="AX213" s="10">
        <f>3/24000000*OO[[#This Row],[106 (02JUL1985 03:00:00)-Water Temperature (C)]]*OO[[#This Row],[48]]</f>
        <v>6.1438789045724997E-6</v>
      </c>
      <c r="AY213" s="10">
        <f>3/24000000*OO[[#This Row],[107 (02JUL1985 06:00:00)-Water Temperature (C)]]*OO[[#This Row],[49]]</f>
        <v>5.5060893101724992E-6</v>
      </c>
      <c r="AZ213" s="10">
        <f>3/24000000*OO[[#This Row],[108 (02JUL1985 09:00:00)-Water Temperature (C)]]*OO[[#This Row],[50]]</f>
        <v>4.956351540525E-6</v>
      </c>
      <c r="BA213" s="10">
        <f>3/24000000*OO[[#This Row],[109 (02JUL1985 12:00:00)-Water Temperature (C)]]*OO[[#This Row],[51]]</f>
        <v>4.3998609420999999E-6</v>
      </c>
      <c r="BB213" s="10">
        <f>3/24000000*OO[[#This Row],[110 (02JUL1985 15:00:00)-Water Temperature (C)]]*OO[[#This Row],[52]]</f>
        <v>3.7612290578287501E-6</v>
      </c>
      <c r="BC213" s="10">
        <f>3/24000000*OO[[#This Row],[111 (02JUL1985 18:00:00)-Water Temperature (C)]]*OO[[#This Row],[53]]</f>
        <v>3.0473602755487497E-6</v>
      </c>
      <c r="BD213" s="10">
        <f>3/24000000*OO[[#This Row],[112 (02JUL1985 21:00:00)-Water Temperature (C)]]*OO[[#This Row],[54]]</f>
        <v>2.3765689159099995E-6</v>
      </c>
      <c r="BE213" s="10">
        <f>3/24000000*OO[[#This Row],[113 (03JUL1985 00:00:00)-Water Temperature (C)]]*OO[[#This Row],[55]]</f>
        <v>1.824854859198E-6</v>
      </c>
      <c r="BF213" s="10">
        <f>3/24000000*OO[[#This Row],[114 (03JUL1985 03:00:00)-Water Temperature (C)]]*OO[[#This Row],[56]]</f>
        <v>1.4311100117689998E-6</v>
      </c>
      <c r="BG213" s="10">
        <f>3/24000000*OO[[#This Row],[115 (03JUL1985 06:00:00)-Water Temperature (C)]]*OO[[#This Row],[57]]</f>
        <v>1.1737486890074998E-6</v>
      </c>
      <c r="BH213" s="10">
        <f>3/24000000*OO[[#This Row],[116 (03JUL1985 09:00:00)-Water Temperature (C)]]*OO[[#This Row],[58]]</f>
        <v>1.0060786801974999E-6</v>
      </c>
      <c r="BI213" s="10">
        <f>3/24000000*OO[[#This Row],[117 (03JUL1985 12:00:00)-Water Temperature (C)]]*OO[[#This Row],[59]]</f>
        <v>8.9858249083274993E-7</v>
      </c>
      <c r="BJ213" s="10">
        <f>3/24000000*OO[[#This Row],[118 (03JUL1985 15:00:00)-Water Temperature (C)]]*OO[[#This Row],[60]]</f>
        <v>8.1570572793887493E-7</v>
      </c>
      <c r="BK213" s="10">
        <f>3/24000000*OO[[#This Row],[119 (03JUL1985 18:00:00)-Water Temperature (C)]]*OO[[#This Row],[61]]</f>
        <v>7.3905382944499994E-7</v>
      </c>
      <c r="BL213" s="10">
        <f>3/24000000*OO[[#This Row],[120 (03JUL1985 21:00:00)-Water Temperature (C)]]*OO[[#This Row],[62]]</f>
        <v>6.6925935414024995E-7</v>
      </c>
      <c r="BM213" s="10">
        <f>3/24000000*OO[[#This Row],[121 (04JUL1985 00:00:00)-Water Temperature (C)]]*OO[[#This Row],[63]]</f>
        <v>6.1034175603674997E-7</v>
      </c>
      <c r="BN213" s="10">
        <f>3/24000000*OO[[#This Row],[122 (04JUL1985 03:00:00)-Water Temperature (C)]]*OO[[#This Row],[64]]</f>
        <v>5.7468211642125003E-7</v>
      </c>
      <c r="BO213" s="10">
        <f>3/24000000*OO[[#This Row],[123 (04JUL1985 06:00:00)-Water Temperature (C)]]*OO[[#This Row],[65]]</f>
        <v>5.5177401721162497E-7</v>
      </c>
      <c r="BP213" s="10">
        <f>3/24000000*OO[[#This Row],[124 (04JUL1985 09:00:00)-Water Temperature (C)]]*OO[[#This Row],[66]]</f>
        <v>5.3786587857750004E-7</v>
      </c>
      <c r="BQ213" s="10">
        <f>3/24000000*OO[[#This Row],[125 (04JUL1985 12:00:00)-Water Temperature (C)]]*OO[[#This Row],[67]]</f>
        <v>5.2555797653625001E-7</v>
      </c>
      <c r="BR213" s="10">
        <f>3/24000000*OO[[#This Row],[126 (04JUL1985 15:00:00)-Water Temperature (C)]]*OO[[#This Row],[68]]</f>
        <v>5.1276416829049993E-7</v>
      </c>
      <c r="BS213" s="10">
        <f>3/24000000*OO[[#This Row],[127 (04JUL1985 18:00:00)-Water Temperature (C)]]*OO[[#This Row],[69]]</f>
        <v>4.95032087713625E-7</v>
      </c>
      <c r="BT213" s="10">
        <f>3/24000000*OO[[#This Row],[128 (04JUL1985 21:00:00)-Water Temperature (C)]]*OO[[#This Row],[70]]</f>
        <v>4.7320544230049994E-7</v>
      </c>
      <c r="BU213" s="10">
        <f>3/24000000*OO[[#This Row],[129 (05JUL1985 00:00:00)-Water Temperature (C)]]*OO[[#This Row],[71]]</f>
        <v>4.4824732673187505E-7</v>
      </c>
      <c r="BV213" s="10">
        <f>3/24000000*OO[[#This Row],[130 (05JUL1985 03:00:00)-Water Temperature (C)]]*OO[[#This Row],[72]]</f>
        <v>4.2904346316287496E-7</v>
      </c>
      <c r="BW213" s="10">
        <f>3/24000000*OO[[#This Row],[131 (05JUL1985 06:00:00)-Water Temperature (C)]]*OO[[#This Row],[73]]</f>
        <v>4.1179570199999999E-7</v>
      </c>
      <c r="BX213" s="10">
        <f>3/24000000*OO[[#This Row],[132 (05JUL1985 09:00:00)-Water Temperature (C)]]*OO[[#This Row],[74]]</f>
        <v>3.97890116426E-7</v>
      </c>
      <c r="BY213" s="10">
        <f>3/24000000*OO[[#This Row],[133 (05JUL1985 12:00:00)-Water Temperature (C)]]*OO[[#This Row],[75]]</f>
        <v>3.8684944622249994E-7</v>
      </c>
      <c r="BZ213" s="10">
        <f>3/24000000*OO[[#This Row],[134 (05JUL1985 15:00:00)-Water Temperature (C)]]*OO[[#This Row],[76]]</f>
        <v>3.7210878381274997E-7</v>
      </c>
      <c r="CA213" s="10">
        <f>3/24000000*OO[[#This Row],[135 (05JUL1985 18:00:00)-Water Temperature (C)]]*OO[[#This Row],[77]]</f>
        <v>3.5370140733687497E-7</v>
      </c>
      <c r="CB213" s="10">
        <f>3/24000000*OO[[#This Row],[136 (05JUL1985 21:00:00)-Water Temperature (C)]]*OO[[#This Row],[78]]</f>
        <v>3.3289057964749998E-7</v>
      </c>
      <c r="CC213" s="10">
        <f>3/24000000*OO[[#This Row],[137 (06JUL1985 00:00:00)-Water Temperature (C)]]*OO[[#This Row],[79]]</f>
        <v>3.1232019375974995E-7</v>
      </c>
      <c r="CD213" s="10">
        <f>3/24000000*OO[[#This Row],[138 (06JUL1985 03:00:00)-Water Temperature (C)]]*OO[[#This Row],[80]]</f>
        <v>2.9794043843894998E-7</v>
      </c>
      <c r="CE213" s="10">
        <f>3/24000000*OO[[#This Row],[139 (06JUL1985 06:00:00)-Water Temperature (C)]]*OO[[#This Row],[81]]</f>
        <v>2.8745077027208745E-7</v>
      </c>
      <c r="CF213" s="10">
        <f>3/24000000*OO[[#This Row],[140 (06JUL1985 09:00:00)-Water Temperature (C)]]*OO[[#This Row],[82]]</f>
        <v>2.797286153247E-7</v>
      </c>
      <c r="CG213" s="10">
        <f>3/24000000*OO[[#This Row],[141 (06JUL1985 12:00:00)-Water Temperature (C)]]*OO[[#This Row],[83]]</f>
        <v>2.7195739422089998E-7</v>
      </c>
      <c r="CH213" s="10">
        <f>3/24000000*OO[[#This Row],[142 (06JUL1985 15:00:00)-Water Temperature (C)]]*OO[[#This Row],[84]]</f>
        <v>2.6159680762435002E-7</v>
      </c>
      <c r="CI213" s="10">
        <f>3/24000000*OO[[#This Row],[143 (06JUL1985 18:00:00)-Water Temperature (C)]]*OO[[#This Row],[85]]</f>
        <v>2.4745035687192495E-7</v>
      </c>
      <c r="CJ213" s="10">
        <f>3/24000000*OO[[#This Row],[144 (06JUL1985 21:00:00)-Water Temperature (C)]]*OO[[#This Row],[86]]</f>
        <v>2.3160432275631251E-7</v>
      </c>
      <c r="CK213" s="10">
        <f>3/24000000*OO[[#This Row],[145 (07JUL1985 00:00:00)-Water Temperature (C)]]*OO[[#This Row],[87]]</f>
        <v>2.1558721206980003E-7</v>
      </c>
      <c r="CL213" s="10">
        <f>3/24000000*OO[[#This Row],[146 (07JUL1985 03:00:00)-Water Temperature (C)]]*OO[[#This Row],[88]]</f>
        <v>2.0420601297052499E-7</v>
      </c>
      <c r="CM213" s="10">
        <f>3/24000000*OO[[#This Row],[147 (07JUL1985 06:00:00)-Water Temperature (C)]]*OO[[#This Row],[89]]</f>
        <v>1.9366313602312497E-7</v>
      </c>
      <c r="CN213" s="10">
        <f>3/24000000*OO[[#This Row],[148 (07JUL1985 09:00:00)-Water Temperature (C)]]*OO[[#This Row],[90]]</f>
        <v>1.840960977729125E-7</v>
      </c>
      <c r="CO213" s="10">
        <f>3/24000000*OO[[#This Row],[149 (07JUL1985 12:00:00)-Water Temperature (C)]]*OO[[#This Row],[91]]</f>
        <v>1.7621706571379998E-7</v>
      </c>
      <c r="CP213" s="10">
        <f>3/24000000*OO[[#This Row],[150 (07JUL1985 15:00:00)-Water Temperature (C)]]*OO[[#This Row],[92]]</f>
        <v>1.6983812108564999E-7</v>
      </c>
      <c r="CQ213" s="10">
        <f>3/24000000*OO[[#This Row],[151 (07JUL1985 18:00:00)-Water Temperature (C)]]*OO[[#This Row],[93]]</f>
        <v>1.626545952650125E-7</v>
      </c>
      <c r="CR213" s="10">
        <f>3/24000000*OO[[#This Row],[152 (07JUL1985 21:00:00)-Water Temperature (C)]]*OO[[#This Row],[94]]</f>
        <v>1.541026754964125E-7</v>
      </c>
      <c r="CS213" s="10">
        <f>3/24000000*OO[[#This Row],[153 (08JUL1985 00:00:00)-Water Temperature (C)]]*OO[[#This Row],[95]]</f>
        <v>1.4511133280874999E-7</v>
      </c>
      <c r="CT213" s="10">
        <f>3/24000000*OO[[#This Row],[154 (08JUL1985 03:00:00)-Water Temperature (C)]]*OO[[#This Row],[96]]</f>
        <v>1.3956853972852501E-7</v>
      </c>
      <c r="CU213" s="10">
        <f>3/24000000*OO[[#This Row],[155 (08JUL1985 06:00:00)-Water Temperature (C)]]*OO[[#This Row],[97]]</f>
        <v>1.3633885181393749E-7</v>
      </c>
      <c r="CV213" s="10">
        <f>3/24000000*OO[[#This Row],[156 (08JUL1985 09:00:00)-Water Temperature (C)]]*OO[[#This Row],[98]]</f>
        <v>1.3389643438298749E-7</v>
      </c>
      <c r="CW213" s="10">
        <f>3/24000000*OO[[#This Row],[157 (08JUL1985 12:00:00)-Water Temperature (C)]]*OO[[#This Row],[99]]</f>
        <v>1.3177078099779999E-7</v>
      </c>
    </row>
    <row r="214" spans="1:101" x14ac:dyDescent="0.35">
      <c r="A214" t="s">
        <v>220</v>
      </c>
      <c r="B214">
        <v>867.44560000000001</v>
      </c>
      <c r="C214" s="10">
        <f>3/24*OO[[#This Row],[59 (26JUN1985 06:00:00)-Water Temperature (C)]]*OO[[#This Row],[1]]/SUM(OO[1])</f>
        <v>0</v>
      </c>
      <c r="D214" s="10">
        <f>3/24*OO[[#This Row],[60 (26JUN1985 09:00:00)-Water Temperature (C)]]*OO[[#This Row],[2]]/SUM(OO[2])</f>
        <v>0</v>
      </c>
      <c r="E214" s="10">
        <f>3/24*OO[[#This Row],[61 (26JUN1985 12:00:00)-Water Temperature (C)]]*OO[[#This Row],[3]]/SUM(OO[3])</f>
        <v>0</v>
      </c>
      <c r="F214" s="10">
        <f>3/24*OO[[#This Row],[62 (26JUN1985 15:00:00)-Water Temperature (C)]]*OO[[#This Row],[4]]/SUM(OO[4])</f>
        <v>0</v>
      </c>
      <c r="G214" s="10">
        <f>3/24*OO[[#This Row],[63 (26JUN1985 18:00:00)-Water Temperature (C)]]*OO[[#This Row],[5]]/SUM(OO[5])</f>
        <v>0</v>
      </c>
      <c r="H214" s="10">
        <f>3/24*OO[[#This Row],[64 (26JUN1985 21:00:00)-Water Temperature (C)]]*OO[[#This Row],[6]]/SUM(OO[6])</f>
        <v>0</v>
      </c>
      <c r="I214" s="10">
        <f>3/24*OO[[#This Row],[65 (27JUN1985 00:00:00)-Water Temperature (C)]]*OO[[#This Row],[7]]/SUM(OO[7])</f>
        <v>0</v>
      </c>
      <c r="J214" s="10">
        <f>3/24*OO[[#This Row],[66 (27JUN1985 03:00:00)-Water Temperature (C)]]*OO[[#This Row],[8]]/SUM(OO[8])</f>
        <v>0</v>
      </c>
      <c r="K214" s="10">
        <f>3/24*OO[[#This Row],[67 (27JUN1985 06:00:00)-Water Temperature (C)]]*OO[[#This Row],[9]]/SUM(OO[9])</f>
        <v>2.8090159452202655E-34</v>
      </c>
      <c r="L214" s="10">
        <f>3/24*OO[[#This Row],[68 (27JUN1985 09:00:00)-Water Temperature (C)]]*OO[[#This Row],[10]]/SUM(OO[10])</f>
        <v>1.1305502628597712E-22</v>
      </c>
      <c r="M214" s="10">
        <f>3/24*OO[[#This Row],[69 (27JUN1985 12:00:00)-Water Temperature (C)]]*OO[[#This Row],[11]]/SUM(OO[11])</f>
        <v>3.0824764303271362E-13</v>
      </c>
      <c r="N214" s="10">
        <f>3/24*OO[[#This Row],[70 (27JUN1985 15:00:00)-Water Temperature (C)]]*OO[[#This Row],[12]]/SUM(OO[12])</f>
        <v>2.3840380765837986E-8</v>
      </c>
      <c r="O214" s="10">
        <f>3/24*OO[[#This Row],[71 (27JUN1985 18:00:00)-Water Temperature (C)]]*OO[[#This Row],[13]]/SUM(OO[13])</f>
        <v>1.0630520534069853E-5</v>
      </c>
      <c r="P214" s="10">
        <f>3/24*OO[[#This Row],[72 (27JUN1985 21:00:00)-Water Temperature (C)]]*OO[[#This Row],[14]]/SUM(OO[14])</f>
        <v>6.1701553344601181E-4</v>
      </c>
      <c r="Q214" s="10">
        <f>3/24*OO[[#This Row],[73 (28JUN1985 00:00:00)-Water Temperature (C)]]*OO[[#This Row],[15]]/SUM(OO[15])</f>
        <v>8.7986722935075451E-3</v>
      </c>
      <c r="R214" s="10">
        <f>3/24*OO[[#This Row],[74 (28JUN1985 03:00:00)-Water Temperature (C)]]*OO[[#This Row],[16]]/SUM(OO[16])</f>
        <v>4.3934945389820339E-2</v>
      </c>
      <c r="S214" s="10">
        <f>3/24*OO[[#This Row],[75 (28JUN1985 06:00:00)-Water Temperature (C)]]*OO[[#This Row],[17]]/SUM(OO[17])</f>
        <v>9.3211980555322538E-2</v>
      </c>
      <c r="T214" s="10">
        <f>3/24*OO[[#This Row],[76 (28JUN1985 09:00:00)-Water Temperature (C)]]*OO[[#This Row],[18]]/SUM(OO[18])</f>
        <v>9.8844239113064655E-2</v>
      </c>
      <c r="U214" s="10">
        <f>3/24*OO[[#This Row],[77 (28JUN1985 12:00:00)-Water Temperature (C)]]*OO[[#This Row],[19]]/SUM(OO[19])</f>
        <v>5.9044601366894288E-2</v>
      </c>
      <c r="V214" s="10">
        <f>3/24000000*OO[[#This Row],[78 (28JUN1985 15:00:00)-Water Temperature (C)]]*OO[[#This Row],[20]]</f>
        <v>2.1960991999350001E-2</v>
      </c>
      <c r="W214" s="10">
        <f>3/24000000*OO[[#This Row],[79 (28JUN1985 18:00:00)-Water Temperature (C)]]*OO[[#This Row],[21]]</f>
        <v>5.6328879429850005E-3</v>
      </c>
      <c r="X214" s="10">
        <f>3/24000000*OO[[#This Row],[80 (28JUN1985 21:00:00)-Water Temperature (C)]]*OO[[#This Row],[22]]</f>
        <v>1.137545384479375E-3</v>
      </c>
      <c r="Y214" s="10">
        <f>3/24000000*OO[[#This Row],[81 (29JUN1985 00:00:00)-Water Temperature (C)]]*OO[[#This Row],[23]]</f>
        <v>2.4070976093199998E-4</v>
      </c>
      <c r="Z214" s="10">
        <f>3/24000000*OO[[#This Row],[82 (29JUN1985 03:00:00)-Water Temperature (C)]]*OO[[#This Row],[24]]</f>
        <v>9.8343182135499991E-5</v>
      </c>
      <c r="AA214" s="10">
        <f>3/24000000*OO[[#This Row],[83 (29JUN1985 06:00:00)-Water Temperature (C)]]*OO[[#This Row],[25]]</f>
        <v>8.0549208488062498E-5</v>
      </c>
      <c r="AB214" s="10">
        <f>3/24000000*OO[[#This Row],[84 (29JUN1985 09:00:00)-Water Temperature (C)]]*OO[[#This Row],[26]]</f>
        <v>8.1253743286299998E-5</v>
      </c>
      <c r="AC214" s="10">
        <f>3/24000000*OO[[#This Row],[85 (29JUN1985 12:00:00)-Water Temperature (C)]]*OO[[#This Row],[27]]</f>
        <v>8.1354598755849989E-5</v>
      </c>
      <c r="AD214" s="10">
        <f>3/24000000*OO[[#This Row],[86 (29JUN1985 15:00:00)-Water Temperature (C)]]*OO[[#This Row],[28]]</f>
        <v>7.699302847739999E-5</v>
      </c>
      <c r="AE214" s="10">
        <f>3/24000000*OO[[#This Row],[88 (29JUN1985 21:00:00)-Water Temperature (C)]]*OO[[#This Row],[30]]</f>
        <v>6.2442395022524995E-5</v>
      </c>
      <c r="AF214" s="10">
        <f>3/24000000*OO[[#This Row],[88 (29JUN1985 21:00:00)-Water Temperature (C)]]*OO[[#This Row],[30]]</f>
        <v>6.2442395022524995E-5</v>
      </c>
      <c r="AG214" s="10">
        <f>3/24000000*OO[[#This Row],[89 (30JUN1985 00:00:00)-Water Temperature (C)]]*OO[[#This Row],[31]]</f>
        <v>5.5693002304499999E-5</v>
      </c>
      <c r="AH214" s="10">
        <f>3/24000000*OO[[#This Row],[90 (30JUN1985 03:00:00)-Water Temperature (C)]]*OO[[#This Row],[32]]</f>
        <v>5.0742963825749995E-5</v>
      </c>
      <c r="AI214" s="10">
        <f>3/24000000*OO[[#This Row],[91 (30JUN1985 06:00:00)-Water Temperature (C)]]*OO[[#This Row],[33]]</f>
        <v>4.6612999241049998E-5</v>
      </c>
      <c r="AJ214" s="10">
        <f>3/24000000*OO[[#This Row],[92 (30JUN1985 09:00:00)-Water Temperature (C)]]*OO[[#This Row],[34]]</f>
        <v>4.3072118189587502E-5</v>
      </c>
      <c r="AK214" s="10">
        <f>3/24000000*OO[[#This Row],[93 (30JUN1985 12:00:00)-Water Temperature (C)]]*OO[[#This Row],[35]]</f>
        <v>3.9870308939875001E-5</v>
      </c>
      <c r="AL214" s="10">
        <f>3/24000000*OO[[#This Row],[94 (30JUN1985 15:00:00)-Water Temperature (C)]]*OO[[#This Row],[36]]</f>
        <v>3.6224592070499999E-5</v>
      </c>
      <c r="AM214" s="10">
        <f>3/24000000*OO[[#This Row],[95 (30JUN1985 18:00:00)-Water Temperature (C)]]*OO[[#This Row],[37]]</f>
        <v>3.2226471980862501E-5</v>
      </c>
      <c r="AN214" s="10">
        <f>3/24000000*OO[[#This Row],[96 (30JUN1985 21:00:00)-Water Temperature (C)]]*OO[[#This Row],[38]]</f>
        <v>2.8522540712159999E-5</v>
      </c>
      <c r="AO214" s="10">
        <f>3/24000000*OO[[#This Row],[97 (01JUL1985 00:00:00)-Water Temperature (C)]]*OO[[#This Row],[39]]</f>
        <v>2.5195518452503749E-5</v>
      </c>
      <c r="AP214" s="10">
        <f>3/24000000*OO[[#This Row],[98 (01JUL1985 03:00:00)-Water Temperature (C)]]*OO[[#This Row],[40]]</f>
        <v>2.2523180631255E-5</v>
      </c>
      <c r="AQ214" s="10">
        <f>3/24000000*OO[[#This Row],[99 (01JUL1985 06:00:00)-Water Temperature (C)]]*OO[[#This Row],[41]]</f>
        <v>2.02459920893375E-5</v>
      </c>
      <c r="AR214" s="10">
        <f>3/24000000*OO[[#This Row],[100 (01JUL1985 09:00:00)-Water Temperature (C)]]*OO[[#This Row],[42]]</f>
        <v>1.8253459383039996E-5</v>
      </c>
      <c r="AS214" s="10">
        <f>3/24000000*OO[[#This Row],[101 (01JUL1985 12:00:00)-Water Temperature (C)]]*OO[[#This Row],[43]]</f>
        <v>1.6494695645317502E-5</v>
      </c>
      <c r="AT214" s="10">
        <f>3/24000000*OO[[#This Row],[102 (01JUL1985 15:00:00)-Water Temperature (C)]]*OO[[#This Row],[44]]</f>
        <v>1.4816232217134998E-5</v>
      </c>
      <c r="AU214" s="10">
        <f>3/24000000*OO[[#This Row],[103 (01JUL1985 18:00:00)-Water Temperature (C)]]*OO[[#This Row],[45]]</f>
        <v>1.316252397549375E-5</v>
      </c>
      <c r="AV214" s="10">
        <f>3/24000000*OO[[#This Row],[104 (01JUL1985 21:00:00)-Water Temperature (C)]]*OO[[#This Row],[46]]</f>
        <v>1.1572862405563749E-5</v>
      </c>
      <c r="AW214" s="10">
        <f>3/24000000*OO[[#This Row],[105 (02JUL1985 00:00:00)-Water Temperature (C)]]*OO[[#This Row],[47]]</f>
        <v>1.0149952947365001E-5</v>
      </c>
      <c r="AX214" s="10">
        <f>3/24000000*OO[[#This Row],[106 (02JUL1985 03:00:00)-Water Temperature (C)]]*OO[[#This Row],[48]]</f>
        <v>9.0302408876412498E-6</v>
      </c>
      <c r="AY214" s="10">
        <f>3/24000000*OO[[#This Row],[107 (02JUL1985 06:00:00)-Water Temperature (C)]]*OO[[#This Row],[49]]</f>
        <v>8.1058600127049999E-6</v>
      </c>
      <c r="AZ214" s="10">
        <f>3/24000000*OO[[#This Row],[108 (02JUL1985 09:00:00)-Water Temperature (C)]]*OO[[#This Row],[50]]</f>
        <v>7.311415242E-6</v>
      </c>
      <c r="BA214" s="10">
        <f>3/24000000*OO[[#This Row],[109 (02JUL1985 12:00:00)-Water Temperature (C)]]*OO[[#This Row],[51]]</f>
        <v>6.5131601760024989E-6</v>
      </c>
      <c r="BB214" s="10">
        <f>3/24000000*OO[[#This Row],[110 (02JUL1985 15:00:00)-Water Temperature (C)]]*OO[[#This Row],[52]]</f>
        <v>5.6008576032987499E-6</v>
      </c>
      <c r="BC214" s="10">
        <f>3/24000000*OO[[#This Row],[111 (02JUL1985 18:00:00)-Water Temperature (C)]]*OO[[#This Row],[53]]</f>
        <v>4.5698823704925E-6</v>
      </c>
      <c r="BD214" s="10">
        <f>3/24000000*OO[[#This Row],[112 (02JUL1985 21:00:00)-Water Temperature (C)]]*OO[[#This Row],[54]]</f>
        <v>3.5849062287899992E-6</v>
      </c>
      <c r="BE214" s="10">
        <f>3/24000000*OO[[#This Row],[113 (03JUL1985 00:00:00)-Water Temperature (C)]]*OO[[#This Row],[55]]</f>
        <v>2.7587853448751252E-6</v>
      </c>
      <c r="BF214" s="10">
        <f>3/24000000*OO[[#This Row],[114 (03JUL1985 03:00:00)-Water Temperature (C)]]*OO[[#This Row],[56]]</f>
        <v>2.1581979064695E-6</v>
      </c>
      <c r="BG214" s="10">
        <f>3/24000000*OO[[#This Row],[115 (03JUL1985 06:00:00)-Water Temperature (C)]]*OO[[#This Row],[57]]</f>
        <v>1.7595948795750001E-6</v>
      </c>
      <c r="BH214" s="10">
        <f>3/24000000*OO[[#This Row],[116 (03JUL1985 09:00:00)-Water Temperature (C)]]*OO[[#This Row],[58]]</f>
        <v>1.4976371427148748E-6</v>
      </c>
      <c r="BI214" s="10">
        <f>3/24000000*OO[[#This Row],[117 (03JUL1985 12:00:00)-Water Temperature (C)]]*OO[[#This Row],[59]]</f>
        <v>1.329872352645E-6</v>
      </c>
      <c r="BJ214" s="10">
        <f>3/24000000*OO[[#This Row],[118 (03JUL1985 15:00:00)-Water Temperature (C)]]*OO[[#This Row],[60]]</f>
        <v>1.2034474102625E-6</v>
      </c>
      <c r="BK214" s="10">
        <f>3/24000000*OO[[#This Row],[119 (03JUL1985 18:00:00)-Water Temperature (C)]]*OO[[#This Row],[61]]</f>
        <v>1.0897814212447501E-6</v>
      </c>
      <c r="BL214" s="10">
        <f>3/24000000*OO[[#This Row],[120 (03JUL1985 21:00:00)-Water Temperature (C)]]*OO[[#This Row],[62]]</f>
        <v>9.8713708847600002E-7</v>
      </c>
      <c r="BM214" s="10">
        <f>3/24000000*OO[[#This Row],[121 (04JUL1985 00:00:00)-Water Temperature (C)]]*OO[[#This Row],[63]]</f>
        <v>9.0016826531062493E-7</v>
      </c>
      <c r="BN214" s="10">
        <f>3/24000000*OO[[#This Row],[122 (04JUL1985 03:00:00)-Water Temperature (C)]]*OO[[#This Row],[64]]</f>
        <v>8.4663474252500002E-7</v>
      </c>
      <c r="BO214" s="10">
        <f>3/24000000*OO[[#This Row],[123 (04JUL1985 06:00:00)-Water Temperature (C)]]*OO[[#This Row],[65]]</f>
        <v>8.1119477834000005E-7</v>
      </c>
      <c r="BP214" s="10">
        <f>3/24000000*OO[[#This Row],[124 (04JUL1985 09:00:00)-Water Temperature (C)]]*OO[[#This Row],[66]]</f>
        <v>7.8868803133424996E-7</v>
      </c>
      <c r="BQ214" s="10">
        <f>3/24000000*OO[[#This Row],[125 (04JUL1985 12:00:00)-Water Temperature (C)]]*OO[[#This Row],[67]]</f>
        <v>7.6888126008937495E-7</v>
      </c>
      <c r="BR214" s="10">
        <f>3/24000000*OO[[#This Row],[126 (04JUL1985 15:00:00)-Water Temperature (C)]]*OO[[#This Row],[68]]</f>
        <v>7.4957123939374989E-7</v>
      </c>
      <c r="BS214" s="10">
        <f>3/24000000*OO[[#This Row],[127 (04JUL1985 18:00:00)-Water Temperature (C)]]*OO[[#This Row],[69]]</f>
        <v>7.2418855500312489E-7</v>
      </c>
      <c r="BT214" s="10">
        <f>3/24000000*OO[[#This Row],[128 (04JUL1985 21:00:00)-Water Temperature (C)]]*OO[[#This Row],[70]]</f>
        <v>6.9367926849075002E-7</v>
      </c>
      <c r="BU214" s="10">
        <f>3/24000000*OO[[#This Row],[129 (05JUL1985 00:00:00)-Water Temperature (C)]]*OO[[#This Row],[71]]</f>
        <v>6.5851486421174993E-7</v>
      </c>
      <c r="BV214" s="10">
        <f>3/24000000*OO[[#This Row],[130 (05JUL1985 03:00:00)-Water Temperature (C)]]*OO[[#This Row],[72]]</f>
        <v>6.3112551871049993E-7</v>
      </c>
      <c r="BW214" s="10">
        <f>3/24000000*OO[[#This Row],[131 (05JUL1985 06:00:00)-Water Temperature (C)]]*OO[[#This Row],[73]]</f>
        <v>6.0567009176199995E-7</v>
      </c>
      <c r="BX214" s="10">
        <f>3/24000000*OO[[#This Row],[132 (05JUL1985 09:00:00)-Water Temperature (C)]]*OO[[#This Row],[74]]</f>
        <v>5.8464454803199996E-7</v>
      </c>
      <c r="BY214" s="10">
        <f>3/24000000*OO[[#This Row],[133 (05JUL1985 12:00:00)-Water Temperature (C)]]*OO[[#This Row],[75]]</f>
        <v>5.6779024498175001E-7</v>
      </c>
      <c r="BZ214" s="10">
        <f>3/24000000*OO[[#This Row],[134 (05JUL1985 15:00:00)-Water Temperature (C)]]*OO[[#This Row],[76]]</f>
        <v>5.4612622225124997E-7</v>
      </c>
      <c r="CA214" s="10">
        <f>3/24000000*OO[[#This Row],[135 (05JUL1985 18:00:00)-Water Temperature (C)]]*OO[[#This Row],[77]]</f>
        <v>5.1965619484500006E-7</v>
      </c>
      <c r="CB214" s="10">
        <f>3/24000000*OO[[#This Row],[136 (05JUL1985 21:00:00)-Water Temperature (C)]]*OO[[#This Row],[78]]</f>
        <v>4.8991121286100007E-7</v>
      </c>
      <c r="CC214" s="10">
        <f>3/24000000*OO[[#This Row],[137 (06JUL1985 00:00:00)-Water Temperature (C)]]*OO[[#This Row],[79]]</f>
        <v>4.6011686006950002E-7</v>
      </c>
      <c r="CD214" s="10">
        <f>3/24000000*OO[[#This Row],[138 (06JUL1985 03:00:00)-Water Temperature (C)]]*OO[[#This Row],[80]]</f>
        <v>4.3894769468600002E-7</v>
      </c>
      <c r="CE214" s="10">
        <f>3/24000000*OO[[#This Row],[139 (06JUL1985 06:00:00)-Water Temperature (C)]]*OO[[#This Row],[81]]</f>
        <v>4.2310723826525003E-7</v>
      </c>
      <c r="CF214" s="10">
        <f>3/24000000*OO[[#This Row],[140 (06JUL1985 09:00:00)-Water Temperature (C)]]*OO[[#This Row],[82]]</f>
        <v>4.1133188361524997E-7</v>
      </c>
      <c r="CG214" s="10">
        <f>3/24000000*OO[[#This Row],[141 (06JUL1985 12:00:00)-Water Temperature (C)]]*OO[[#This Row],[83]]</f>
        <v>3.9959527944537498E-7</v>
      </c>
      <c r="CH214" s="10">
        <f>3/24000000*OO[[#This Row],[142 (06JUL1985 15:00:00)-Water Temperature (C)]]*OO[[#This Row],[84]]</f>
        <v>3.8440377871237501E-7</v>
      </c>
      <c r="CI214" s="10">
        <f>3/24000000*OO[[#This Row],[143 (06JUL1985 18:00:00)-Water Temperature (C)]]*OO[[#This Row],[85]]</f>
        <v>3.6399835101899993E-7</v>
      </c>
      <c r="CJ214" s="10">
        <f>3/24000000*OO[[#This Row],[144 (06JUL1985 21:00:00)-Water Temperature (C)]]*OO[[#This Row],[86]]</f>
        <v>3.4120747796849994E-7</v>
      </c>
      <c r="CK214" s="10">
        <f>3/24000000*OO[[#This Row],[145 (07JUL1985 00:00:00)-Water Temperature (C)]]*OO[[#This Row],[87]]</f>
        <v>3.1798712115554997E-7</v>
      </c>
      <c r="CL214" s="10">
        <f>3/24000000*OO[[#This Row],[146 (07JUL1985 03:00:00)-Water Temperature (C)]]*OO[[#This Row],[88]]</f>
        <v>3.0122535739016248E-7</v>
      </c>
      <c r="CM214" s="10">
        <f>3/24000000*OO[[#This Row],[147 (07JUL1985 06:00:00)-Water Temperature (C)]]*OO[[#This Row],[89]]</f>
        <v>2.854605447289875E-7</v>
      </c>
      <c r="CN214" s="10">
        <f>3/24000000*OO[[#This Row],[148 (07JUL1985 09:00:00)-Water Temperature (C)]]*OO[[#This Row],[90]]</f>
        <v>2.7099990100417502E-7</v>
      </c>
      <c r="CO214" s="10">
        <f>3/24000000*OO[[#This Row],[149 (07JUL1985 12:00:00)-Water Temperature (C)]]*OO[[#This Row],[91]]</f>
        <v>2.5884512524689996E-7</v>
      </c>
      <c r="CP214" s="10">
        <f>3/24000000*OO[[#This Row],[150 (07JUL1985 15:00:00)-Water Temperature (C)]]*OO[[#This Row],[92]]</f>
        <v>2.4933332300253745E-7</v>
      </c>
      <c r="CQ214" s="10">
        <f>3/24000000*OO[[#This Row],[151 (07JUL1985 18:00:00)-Water Temperature (C)]]*OO[[#This Row],[93]]</f>
        <v>2.3896453624284996E-7</v>
      </c>
      <c r="CR214" s="10">
        <f>3/24000000*OO[[#This Row],[152 (07JUL1985 21:00:00)-Water Temperature (C)]]*OO[[#This Row],[94]]</f>
        <v>2.26775691605775E-7</v>
      </c>
      <c r="CS214" s="10">
        <f>3/24000000*OO[[#This Row],[153 (08JUL1985 00:00:00)-Water Temperature (C)]]*OO[[#This Row],[95]]</f>
        <v>2.137651551228375E-7</v>
      </c>
      <c r="CT214" s="10">
        <f>3/24000000*OO[[#This Row],[154 (08JUL1985 03:00:00)-Water Temperature (C)]]*OO[[#This Row],[96]]</f>
        <v>2.0559376567118751E-7</v>
      </c>
      <c r="CU214" s="10">
        <f>3/24000000*OO[[#This Row],[155 (08JUL1985 06:00:00)-Water Temperature (C)]]*OO[[#This Row],[97]]</f>
        <v>2.0054559948705001E-7</v>
      </c>
      <c r="CV214" s="10">
        <f>3/24000000*OO[[#This Row],[156 (08JUL1985 09:00:00)-Water Temperature (C)]]*OO[[#This Row],[98]]</f>
        <v>1.9667012051811252E-7</v>
      </c>
      <c r="CW214" s="10">
        <f>3/24000000*OO[[#This Row],[157 (08JUL1985 12:00:00)-Water Temperature (C)]]*OO[[#This Row],[99]]</f>
        <v>1.9333476568103749E-7</v>
      </c>
    </row>
    <row r="215" spans="1:101" x14ac:dyDescent="0.35">
      <c r="A215" t="s">
        <v>221</v>
      </c>
      <c r="B215">
        <v>875.23630000000003</v>
      </c>
      <c r="C215" s="10">
        <f>3/24*OO[[#This Row],[59 (26JUN1985 06:00:00)-Water Temperature (C)]]*OO[[#This Row],[1]]/SUM(OO[1])</f>
        <v>0</v>
      </c>
      <c r="D215" s="10">
        <f>3/24*OO[[#This Row],[60 (26JUN1985 09:00:00)-Water Temperature (C)]]*OO[[#This Row],[2]]/SUM(OO[2])</f>
        <v>0</v>
      </c>
      <c r="E215" s="10">
        <f>3/24*OO[[#This Row],[61 (26JUN1985 12:00:00)-Water Temperature (C)]]*OO[[#This Row],[3]]/SUM(OO[3])</f>
        <v>0</v>
      </c>
      <c r="F215" s="10">
        <f>3/24*OO[[#This Row],[62 (26JUN1985 15:00:00)-Water Temperature (C)]]*OO[[#This Row],[4]]/SUM(OO[4])</f>
        <v>0</v>
      </c>
      <c r="G215" s="10">
        <f>3/24*OO[[#This Row],[63 (26JUN1985 18:00:00)-Water Temperature (C)]]*OO[[#This Row],[5]]/SUM(OO[5])</f>
        <v>0</v>
      </c>
      <c r="H215" s="10">
        <f>3/24*OO[[#This Row],[64 (26JUN1985 21:00:00)-Water Temperature (C)]]*OO[[#This Row],[6]]/SUM(OO[6])</f>
        <v>0</v>
      </c>
      <c r="I215" s="10">
        <f>3/24*OO[[#This Row],[65 (27JUN1985 00:00:00)-Water Temperature (C)]]*OO[[#This Row],[7]]/SUM(OO[7])</f>
        <v>0</v>
      </c>
      <c r="J215" s="10">
        <f>3/24*OO[[#This Row],[66 (27JUN1985 03:00:00)-Water Temperature (C)]]*OO[[#This Row],[8]]/SUM(OO[8])</f>
        <v>0</v>
      </c>
      <c r="K215" s="10">
        <f>3/24*OO[[#This Row],[67 (27JUN1985 06:00:00)-Water Temperature (C)]]*OO[[#This Row],[9]]/SUM(OO[9])</f>
        <v>5.1326512330129322E-35</v>
      </c>
      <c r="L215" s="10">
        <f>3/24*OO[[#This Row],[68 (27JUN1985 09:00:00)-Water Temperature (C)]]*OO[[#This Row],[10]]/SUM(OO[10])</f>
        <v>2.12912094354964E-23</v>
      </c>
      <c r="M215" s="10">
        <f>3/24*OO[[#This Row],[69 (27JUN1985 12:00:00)-Water Temperature (C)]]*OO[[#This Row],[11]]/SUM(OO[11])</f>
        <v>7.3357127246254767E-14</v>
      </c>
      <c r="N215" s="10">
        <f>3/24*OO[[#This Row],[70 (27JUN1985 15:00:00)-Water Temperature (C)]]*OO[[#This Row],[12]]/SUM(OO[12])</f>
        <v>1.2885838902465215E-8</v>
      </c>
      <c r="O215" s="10">
        <f>3/24*OO[[#This Row],[71 (27JUN1985 18:00:00)-Water Temperature (C)]]*OO[[#This Row],[13]]/SUM(OO[13])</f>
        <v>7.0903978099534702E-6</v>
      </c>
      <c r="P215" s="10">
        <f>3/24*OO[[#This Row],[72 (27JUN1985 21:00:00)-Water Temperature (C)]]*OO[[#This Row],[14]]/SUM(OO[14])</f>
        <v>4.7277122119222516E-4</v>
      </c>
      <c r="Q215" s="10">
        <f>3/24*OO[[#This Row],[73 (28JUN1985 00:00:00)-Water Temperature (C)]]*OO[[#This Row],[15]]/SUM(OO[15])</f>
        <v>7.5074852767909907E-3</v>
      </c>
      <c r="R215" s="10">
        <f>3/24*OO[[#This Row],[74 (28JUN1985 03:00:00)-Water Temperature (C)]]*OO[[#This Row],[16]]/SUM(OO[16])</f>
        <v>4.0994722477968912E-2</v>
      </c>
      <c r="S215" s="10">
        <f>3/24*OO[[#This Row],[75 (28JUN1985 06:00:00)-Water Temperature (C)]]*OO[[#This Row],[17]]/SUM(OO[17])</f>
        <v>9.3893951455565158E-2</v>
      </c>
      <c r="T215" s="10">
        <f>3/24*OO[[#This Row],[76 (28JUN1985 09:00:00)-Water Temperature (C)]]*OO[[#This Row],[18]]/SUM(OO[18])</f>
        <v>0.10638373186610543</v>
      </c>
      <c r="U215" s="10">
        <f>3/24*OO[[#This Row],[77 (28JUN1985 12:00:00)-Water Temperature (C)]]*OO[[#This Row],[19]]/SUM(OO[19])</f>
        <v>6.730460325958966E-2</v>
      </c>
      <c r="V215" s="10">
        <f>3/24000000*OO[[#This Row],[78 (28JUN1985 15:00:00)-Water Temperature (C)]]*OO[[#This Row],[20]]</f>
        <v>2.6291279074005001E-2</v>
      </c>
      <c r="W215" s="10">
        <f>3/24000000*OO[[#This Row],[79 (28JUN1985 18:00:00)-Water Temperature (C)]]*OO[[#This Row],[21]]</f>
        <v>7.0153522724950013E-3</v>
      </c>
      <c r="X215" s="10">
        <f>3/24000000*OO[[#This Row],[80 (28JUN1985 21:00:00)-Water Temperature (C)]]*OO[[#This Row],[22]]</f>
        <v>1.44958730046E-3</v>
      </c>
      <c r="Y215" s="10">
        <f>3/24000000*OO[[#This Row],[81 (29JUN1985 00:00:00)-Water Temperature (C)]]*OO[[#This Row],[23]]</f>
        <v>2.9831737691978747E-4</v>
      </c>
      <c r="Z215" s="10">
        <f>3/24000000*OO[[#This Row],[82 (29JUN1985 03:00:00)-Water Temperature (C)]]*OO[[#This Row],[24]]</f>
        <v>1.1005997622042498E-4</v>
      </c>
      <c r="AA215" s="10">
        <f>3/24000000*OO[[#This Row],[83 (29JUN1985 06:00:00)-Water Temperature (C)]]*OO[[#This Row],[25]]</f>
        <v>8.5216309294875009E-5</v>
      </c>
      <c r="AB215" s="10">
        <f>3/24000000*OO[[#This Row],[84 (29JUN1985 09:00:00)-Water Temperature (C)]]*OO[[#This Row],[26]]</f>
        <v>8.5268984264100003E-5</v>
      </c>
      <c r="AC215" s="10">
        <f>3/24000000*OO[[#This Row],[85 (29JUN1985 12:00:00)-Water Temperature (C)]]*OO[[#This Row],[27]]</f>
        <v>8.5657750464824991E-5</v>
      </c>
      <c r="AD215" s="10">
        <f>3/24000000*OO[[#This Row],[86 (29JUN1985 15:00:00)-Water Temperature (C)]]*OO[[#This Row],[28]]</f>
        <v>8.1476474118750001E-5</v>
      </c>
      <c r="AE215" s="10">
        <f>3/24000000*OO[[#This Row],[88 (29JUN1985 21:00:00)-Water Temperature (C)]]*OO[[#This Row],[30]]</f>
        <v>6.6353854572124998E-5</v>
      </c>
      <c r="AF215" s="10">
        <f>3/24000000*OO[[#This Row],[88 (29JUN1985 21:00:00)-Water Temperature (C)]]*OO[[#This Row],[30]]</f>
        <v>6.6353854572124998E-5</v>
      </c>
      <c r="AG215" s="10">
        <f>3/24000000*OO[[#This Row],[89 (30JUN1985 00:00:00)-Water Temperature (C)]]*OO[[#This Row],[31]]</f>
        <v>5.9183389346499993E-5</v>
      </c>
      <c r="AH215" s="10">
        <f>3/24000000*OO[[#This Row],[90 (30JUN1985 03:00:00)-Water Temperature (C)]]*OO[[#This Row],[32]]</f>
        <v>5.3892920102425001E-5</v>
      </c>
      <c r="AI215" s="10">
        <f>3/24000000*OO[[#This Row],[91 (30JUN1985 06:00:00)-Water Temperature (C)]]*OO[[#This Row],[33]]</f>
        <v>4.9456488955499992E-5</v>
      </c>
      <c r="AJ215" s="10">
        <f>3/24000000*OO[[#This Row],[92 (30JUN1985 09:00:00)-Water Temperature (C)]]*OO[[#This Row],[34]]</f>
        <v>4.5628206539187497E-5</v>
      </c>
      <c r="AK215" s="10">
        <f>3/24000000*OO[[#This Row],[93 (30JUN1985 12:00:00)-Water Temperature (C)]]*OO[[#This Row],[35]]</f>
        <v>4.2191046590000002E-5</v>
      </c>
      <c r="AL215" s="10">
        <f>3/24000000*OO[[#This Row],[94 (30JUN1985 15:00:00)-Water Temperature (C)]]*OO[[#This Row],[36]]</f>
        <v>3.8337556235424998E-5</v>
      </c>
      <c r="AM215" s="10">
        <f>3/24000000*OO[[#This Row],[95 (30JUN1985 18:00:00)-Water Temperature (C)]]*OO[[#This Row],[37]]</f>
        <v>3.4125944517000002E-5</v>
      </c>
      <c r="AN215" s="10">
        <f>3/24000000*OO[[#This Row],[96 (30JUN1985 21:00:00)-Water Temperature (C)]]*OO[[#This Row],[38]]</f>
        <v>3.0212848945983751E-5</v>
      </c>
      <c r="AO215" s="10">
        <f>3/24000000*OO[[#This Row],[97 (01JUL1985 00:00:00)-Water Temperature (C)]]*OO[[#This Row],[39]]</f>
        <v>2.6690042402072498E-5</v>
      </c>
      <c r="AP215" s="10">
        <f>3/24000000*OO[[#This Row],[98 (01JUL1985 03:00:00)-Water Temperature (C)]]*OO[[#This Row],[40]]</f>
        <v>2.3839555483874999E-5</v>
      </c>
      <c r="AQ215" s="10">
        <f>3/24000000*OO[[#This Row],[99 (01JUL1985 06:00:00)-Water Temperature (C)]]*OO[[#This Row],[41]]</f>
        <v>2.1387584177507499E-5</v>
      </c>
      <c r="AR215" s="10">
        <f>3/24000000*OO[[#This Row],[100 (01JUL1985 09:00:00)-Water Temperature (C)]]*OO[[#This Row],[42]]</f>
        <v>1.9245018579097499E-5</v>
      </c>
      <c r="AS215" s="10">
        <f>3/24000000*OO[[#This Row],[101 (01JUL1985 12:00:00)-Water Temperature (C)]]*OO[[#This Row],[43]]</f>
        <v>1.735842979068E-5</v>
      </c>
      <c r="AT215" s="10">
        <f>3/24000000*OO[[#This Row],[102 (01JUL1985 15:00:00)-Water Temperature (C)]]*OO[[#This Row],[44]]</f>
        <v>1.5589698118977499E-5</v>
      </c>
      <c r="AU215" s="10">
        <f>3/24000000*OO[[#This Row],[103 (01JUL1985 18:00:00)-Water Temperature (C)]]*OO[[#This Row],[45]]</f>
        <v>1.3856834996013751E-5</v>
      </c>
      <c r="AV215" s="10">
        <f>3/24000000*OO[[#This Row],[104 (01JUL1985 21:00:00)-Water Temperature (C)]]*OO[[#This Row],[46]]</f>
        <v>1.219470232258125E-5</v>
      </c>
      <c r="AW215" s="10">
        <f>3/24000000*OO[[#This Row],[105 (02JUL1985 00:00:00)-Water Temperature (C)]]*OO[[#This Row],[47]]</f>
        <v>1.070306251858125E-5</v>
      </c>
      <c r="AX215" s="10">
        <f>3/24000000*OO[[#This Row],[106 (02JUL1985 03:00:00)-Water Temperature (C)]]*OO[[#This Row],[48]]</f>
        <v>9.5246174563587481E-6</v>
      </c>
      <c r="AY215" s="10">
        <f>3/24000000*OO[[#This Row],[107 (02JUL1985 06:00:00)-Water Temperature (C)]]*OO[[#This Row],[49]]</f>
        <v>8.5443290085875011E-6</v>
      </c>
      <c r="AZ215" s="10">
        <f>3/24000000*OO[[#This Row],[108 (02JUL1985 09:00:00)-Water Temperature (C)]]*OO[[#This Row],[50]]</f>
        <v>7.7064197825550001E-6</v>
      </c>
      <c r="BA215" s="10">
        <f>3/24000000*OO[[#This Row],[109 (02JUL1985 12:00:00)-Water Temperature (C)]]*OO[[#This Row],[51]]</f>
        <v>6.8750503426499996E-6</v>
      </c>
      <c r="BB215" s="10">
        <f>3/24000000*OO[[#This Row],[110 (02JUL1985 15:00:00)-Water Temperature (C)]]*OO[[#This Row],[52]]</f>
        <v>5.9361055715812499E-6</v>
      </c>
      <c r="BC215" s="10">
        <f>3/24000000*OO[[#This Row],[111 (02JUL1985 18:00:00)-Water Temperature (C)]]*OO[[#This Row],[53]]</f>
        <v>4.8705425707249995E-6</v>
      </c>
      <c r="BD215" s="10">
        <f>3/24000000*OO[[#This Row],[112 (02JUL1985 21:00:00)-Water Temperature (C)]]*OO[[#This Row],[54]]</f>
        <v>3.8410115838925003E-6</v>
      </c>
      <c r="BE215" s="10">
        <f>3/24000000*OO[[#This Row],[113 (03JUL1985 00:00:00)-Water Temperature (C)]]*OO[[#This Row],[55]]</f>
        <v>2.9622063462813747E-6</v>
      </c>
      <c r="BF215" s="10">
        <f>3/24000000*OO[[#This Row],[114 (03JUL1985 03:00:00)-Water Temperature (C)]]*OO[[#This Row],[56]]</f>
        <v>2.3126479040400001E-6</v>
      </c>
      <c r="BG215" s="10">
        <f>3/24000000*OO[[#This Row],[115 (03JUL1985 06:00:00)-Water Temperature (C)]]*OO[[#This Row],[57]]</f>
        <v>1.8747363128501249E-6</v>
      </c>
      <c r="BH215" s="10">
        <f>3/24000000*OO[[#This Row],[116 (03JUL1985 09:00:00)-Water Temperature (C)]]*OO[[#This Row],[58]]</f>
        <v>1.5846962129629999E-6</v>
      </c>
      <c r="BI215" s="10">
        <f>3/24000000*OO[[#This Row],[117 (03JUL1985 12:00:00)-Water Temperature (C)]]*OO[[#This Row],[59]]</f>
        <v>1.3988588820532498E-6</v>
      </c>
      <c r="BJ215" s="10">
        <f>3/24000000*OO[[#This Row],[118 (03JUL1985 15:00:00)-Water Temperature (C)]]*OO[[#This Row],[60]]</f>
        <v>1.2613369738426251E-6</v>
      </c>
      <c r="BK215" s="10">
        <f>3/24000000*OO[[#This Row],[119 (03JUL1985 18:00:00)-Water Temperature (C)]]*OO[[#This Row],[61]]</f>
        <v>1.1410862344537498E-6</v>
      </c>
      <c r="BL215" s="10">
        <f>3/24000000*OO[[#This Row],[120 (03JUL1985 21:00:00)-Water Temperature (C)]]*OO[[#This Row],[62]]</f>
        <v>1.0337347938050001E-6</v>
      </c>
      <c r="BM215" s="10">
        <f>3/24000000*OO[[#This Row],[121 (04JUL1985 00:00:00)-Water Temperature (C)]]*OO[[#This Row],[63]]</f>
        <v>9.4268843285312508E-7</v>
      </c>
      <c r="BN215" s="10">
        <f>3/24000000*OO[[#This Row],[122 (04JUL1985 03:00:00)-Water Temperature (C)]]*OO[[#This Row],[64]]</f>
        <v>8.8579205235812503E-7</v>
      </c>
      <c r="BO215" s="10">
        <f>3/24000000*OO[[#This Row],[123 (04JUL1985 06:00:00)-Water Temperature (C)]]*OO[[#This Row],[65]]</f>
        <v>8.4693228750800008E-7</v>
      </c>
      <c r="BP215" s="10">
        <f>3/24000000*OO[[#This Row],[124 (04JUL1985 09:00:00)-Water Temperature (C)]]*OO[[#This Row],[66]]</f>
        <v>8.2119500306624999E-7</v>
      </c>
      <c r="BQ215" s="10">
        <f>3/24000000*OO[[#This Row],[125 (04JUL1985 12:00:00)-Water Temperature (C)]]*OO[[#This Row],[67]]</f>
        <v>7.985098078724999E-7</v>
      </c>
      <c r="BR215" s="10">
        <f>3/24000000*OO[[#This Row],[126 (04JUL1985 15:00:00)-Water Temperature (C)]]*OO[[#This Row],[68]]</f>
        <v>7.7754030187024995E-7</v>
      </c>
      <c r="BS215" s="10">
        <f>3/24000000*OO[[#This Row],[127 (04JUL1985 18:00:00)-Water Temperature (C)]]*OO[[#This Row],[69]]</f>
        <v>7.5133086959374995E-7</v>
      </c>
      <c r="BT215" s="10">
        <f>3/24000000*OO[[#This Row],[128 (04JUL1985 21:00:00)-Water Temperature (C)]]*OO[[#This Row],[70]]</f>
        <v>7.2088330591612495E-7</v>
      </c>
      <c r="BU215" s="10">
        <f>3/24000000*OO[[#This Row],[129 (05JUL1985 00:00:00)-Water Temperature (C)]]*OO[[#This Row],[71]]</f>
        <v>6.8565673323537491E-7</v>
      </c>
      <c r="BV215" s="10">
        <f>3/24000000*OO[[#This Row],[130 (05JUL1985 03:00:00)-Water Temperature (C)]]*OO[[#This Row],[72]]</f>
        <v>6.5792745831000004E-7</v>
      </c>
      <c r="BW215" s="10">
        <f>3/24000000*OO[[#This Row],[131 (05JUL1985 06:00:00)-Water Temperature (C)]]*OO[[#This Row],[73]]</f>
        <v>6.3129134337849989E-7</v>
      </c>
      <c r="BX215" s="10">
        <f>3/24000000*OO[[#This Row],[132 (05JUL1985 09:00:00)-Water Temperature (C)]]*OO[[#This Row],[74]]</f>
        <v>6.0874452523737499E-7</v>
      </c>
      <c r="BY215" s="10">
        <f>3/24000000*OO[[#This Row],[133 (05JUL1985 12:00:00)-Water Temperature (C)]]*OO[[#This Row],[75]]</f>
        <v>5.9033650202999994E-7</v>
      </c>
      <c r="BZ215" s="10">
        <f>3/24000000*OO[[#This Row],[134 (05JUL1985 15:00:00)-Water Temperature (C)]]*OO[[#This Row],[76]]</f>
        <v>5.6753083916249991E-7</v>
      </c>
      <c r="CA215" s="10">
        <f>3/24000000*OO[[#This Row],[135 (05JUL1985 18:00:00)-Water Temperature (C)]]*OO[[#This Row],[77]]</f>
        <v>5.4037374299874998E-7</v>
      </c>
      <c r="CB215" s="10">
        <f>3/24000000*OO[[#This Row],[136 (05JUL1985 21:00:00)-Water Temperature (C)]]*OO[[#This Row],[78]]</f>
        <v>5.1015714056499995E-7</v>
      </c>
      <c r="CC215" s="10">
        <f>3/24000000*OO[[#This Row],[137 (06JUL1985 00:00:00)-Water Temperature (C)]]*OO[[#This Row],[79]]</f>
        <v>4.7965861258499996E-7</v>
      </c>
      <c r="CD215" s="10">
        <f>3/24000000*OO[[#This Row],[138 (06JUL1985 03:00:00)-Water Temperature (C)]]*OO[[#This Row],[80]]</f>
        <v>4.5764524624799996E-7</v>
      </c>
      <c r="CE215" s="10">
        <f>3/24000000*OO[[#This Row],[139 (06JUL1985 06:00:00)-Water Temperature (C)]]*OO[[#This Row],[81]]</f>
        <v>4.4074061522387501E-7</v>
      </c>
      <c r="CF215" s="10">
        <f>3/24000000*OO[[#This Row],[140 (06JUL1985 09:00:00)-Water Temperature (C)]]*OO[[#This Row],[82]]</f>
        <v>4.2803263472187502E-7</v>
      </c>
      <c r="CG215" s="10">
        <f>3/24000000*OO[[#This Row],[141 (06JUL1985 12:00:00)-Water Temperature (C)]]*OO[[#This Row],[83]]</f>
        <v>4.1546344761362497E-7</v>
      </c>
      <c r="CH215" s="10">
        <f>3/24000000*OO[[#This Row],[142 (06JUL1985 15:00:00)-Water Temperature (C)]]*OO[[#This Row],[84]]</f>
        <v>3.9960461600399997E-7</v>
      </c>
      <c r="CI215" s="10">
        <f>3/24000000*OO[[#This Row],[143 (06JUL1985 18:00:00)-Water Temperature (C)]]*OO[[#This Row],[85]]</f>
        <v>3.7866345778562499E-7</v>
      </c>
      <c r="CJ215" s="10">
        <f>3/24000000*OO[[#This Row],[144 (06JUL1985 21:00:00)-Water Temperature (C)]]*OO[[#This Row],[86]]</f>
        <v>3.5548480610437497E-7</v>
      </c>
      <c r="CK215" s="10">
        <f>3/24000000*OO[[#This Row],[145 (07JUL1985 00:00:00)-Water Temperature (C)]]*OO[[#This Row],[87]]</f>
        <v>3.3169624193824999E-7</v>
      </c>
      <c r="CL215" s="10">
        <f>3/24000000*OO[[#This Row],[146 (07JUL1985 03:00:00)-Water Temperature (C)]]*OO[[#This Row],[88]]</f>
        <v>3.143262990702625E-7</v>
      </c>
      <c r="CM215" s="10">
        <f>3/24000000*OO[[#This Row],[147 (07JUL1985 06:00:00)-Water Temperature (C)]]*OO[[#This Row],[89]]</f>
        <v>2.9763191285542498E-7</v>
      </c>
      <c r="CN215" s="10">
        <f>3/24000000*OO[[#This Row],[148 (07JUL1985 09:00:00)-Water Temperature (C)]]*OO[[#This Row],[90]]</f>
        <v>2.8219212156347499E-7</v>
      </c>
      <c r="CO215" s="10">
        <f>3/24000000*OO[[#This Row],[149 (07JUL1985 12:00:00)-Water Temperature (C)]]*OO[[#This Row],[91]]</f>
        <v>2.6903862898709999E-7</v>
      </c>
      <c r="CP215" s="10">
        <f>3/24000000*OO[[#This Row],[150 (07JUL1985 15:00:00)-Water Temperature (C)]]*OO[[#This Row],[92]]</f>
        <v>2.5895921097162501E-7</v>
      </c>
      <c r="CQ215" s="10">
        <f>3/24000000*OO[[#This Row],[151 (07JUL1985 18:00:00)-Water Temperature (C)]]*OO[[#This Row],[93]]</f>
        <v>2.4829851958012497E-7</v>
      </c>
      <c r="CR215" s="10">
        <f>3/24000000*OO[[#This Row],[152 (07JUL1985 21:00:00)-Water Temperature (C)]]*OO[[#This Row],[94]]</f>
        <v>2.3600235085439996E-7</v>
      </c>
      <c r="CS215" s="10">
        <f>3/24000000*OO[[#This Row],[153 (08JUL1985 00:00:00)-Water Temperature (C)]]*OO[[#This Row],[95]]</f>
        <v>2.227273426028E-7</v>
      </c>
      <c r="CT215" s="10">
        <f>3/24000000*OO[[#This Row],[154 (08JUL1985 03:00:00)-Water Temperature (C)]]*OO[[#This Row],[96]]</f>
        <v>2.1426158307504999E-7</v>
      </c>
      <c r="CU215" s="10">
        <f>3/24000000*OO[[#This Row],[155 (08JUL1985 06:00:00)-Water Temperature (C)]]*OO[[#This Row],[97]]</f>
        <v>2.0873775045100001E-7</v>
      </c>
      <c r="CV215" s="10">
        <f>3/24000000*OO[[#This Row],[156 (08JUL1985 09:00:00)-Water Temperature (C)]]*OO[[#This Row],[98]]</f>
        <v>2.0440853677750001E-7</v>
      </c>
      <c r="CW215" s="10">
        <f>3/24000000*OO[[#This Row],[157 (08JUL1985 12:00:00)-Water Temperature (C)]]*OO[[#This Row],[99]]</f>
        <v>2.0073373759439997E-7</v>
      </c>
    </row>
    <row r="216" spans="1:101" x14ac:dyDescent="0.35">
      <c r="A216" t="s">
        <v>222</v>
      </c>
      <c r="B216">
        <v>895.51149999999996</v>
      </c>
      <c r="C216" s="10">
        <f>3/24*OO[[#This Row],[59 (26JUN1985 06:00:00)-Water Temperature (C)]]*OO[[#This Row],[1]]/SUM(OO[1])</f>
        <v>0</v>
      </c>
      <c r="D216" s="10">
        <f>3/24*OO[[#This Row],[60 (26JUN1985 09:00:00)-Water Temperature (C)]]*OO[[#This Row],[2]]/SUM(OO[2])</f>
        <v>0</v>
      </c>
      <c r="E216" s="10">
        <f>3/24*OO[[#This Row],[61 (26JUN1985 12:00:00)-Water Temperature (C)]]*OO[[#This Row],[3]]/SUM(OO[3])</f>
        <v>0</v>
      </c>
      <c r="F216" s="10">
        <f>3/24*OO[[#This Row],[62 (26JUN1985 15:00:00)-Water Temperature (C)]]*OO[[#This Row],[4]]/SUM(OO[4])</f>
        <v>0</v>
      </c>
      <c r="G216" s="10">
        <f>3/24*OO[[#This Row],[63 (26JUN1985 18:00:00)-Water Temperature (C)]]*OO[[#This Row],[5]]/SUM(OO[5])</f>
        <v>0</v>
      </c>
      <c r="H216" s="10">
        <f>3/24*OO[[#This Row],[64 (26JUN1985 21:00:00)-Water Temperature (C)]]*OO[[#This Row],[6]]/SUM(OO[6])</f>
        <v>0</v>
      </c>
      <c r="I216" s="10">
        <f>3/24*OO[[#This Row],[65 (27JUN1985 00:00:00)-Water Temperature (C)]]*OO[[#This Row],[7]]/SUM(OO[7])</f>
        <v>0</v>
      </c>
      <c r="J216" s="10">
        <f>3/24*OO[[#This Row],[66 (27JUN1985 03:00:00)-Water Temperature (C)]]*OO[[#This Row],[8]]/SUM(OO[8])</f>
        <v>0</v>
      </c>
      <c r="K216" s="10">
        <f>3/24*OO[[#This Row],[67 (27JUN1985 06:00:00)-Water Temperature (C)]]*OO[[#This Row],[9]]/SUM(OO[9])</f>
        <v>6.1930112780376168E-36</v>
      </c>
      <c r="L216" s="10">
        <f>3/24*OO[[#This Row],[68 (27JUN1985 09:00:00)-Water Temperature (C)]]*OO[[#This Row],[10]]/SUM(OO[10])</f>
        <v>2.6495130606239713E-24</v>
      </c>
      <c r="M216" s="10">
        <f>3/24*OO[[#This Row],[69 (27JUN1985 12:00:00)-Water Temperature (C)]]*OO[[#This Row],[11]]/SUM(OO[11])</f>
        <v>1.3062595262272894E-14</v>
      </c>
      <c r="N216" s="10">
        <f>3/24*OO[[#This Row],[70 (27JUN1985 15:00:00)-Water Temperature (C)]]*OO[[#This Row],[12]]/SUM(OO[12])</f>
        <v>5.7311245676749291E-9</v>
      </c>
      <c r="O216" s="10">
        <f>3/24*OO[[#This Row],[71 (27JUN1985 18:00:00)-Water Temperature (C)]]*OO[[#This Row],[13]]/SUM(OO[13])</f>
        <v>3.8801024847525511E-6</v>
      </c>
      <c r="P216" s="10">
        <f>3/24*OO[[#This Row],[72 (27JUN1985 21:00:00)-Water Temperature (C)]]*OO[[#This Row],[14]]/SUM(OO[14])</f>
        <v>2.9563182760975848E-4</v>
      </c>
      <c r="Q216" s="10">
        <f>3/24*OO[[#This Row],[73 (28JUN1985 00:00:00)-Water Temperature (C)]]*OO[[#This Row],[15]]/SUM(OO[15])</f>
        <v>5.2024450164234745E-3</v>
      </c>
      <c r="R216" s="10">
        <f>3/24*OO[[#This Row],[74 (28JUN1985 03:00:00)-Water Temperature (C)]]*OO[[#This Row],[16]]/SUM(OO[16])</f>
        <v>3.0895110854061929E-2</v>
      </c>
      <c r="S216" s="10">
        <f>3/24*OO[[#This Row],[75 (28JUN1985 06:00:00)-Water Temperature (C)]]*OO[[#This Row],[17]]/SUM(OO[17])</f>
        <v>7.5967490126973181E-2</v>
      </c>
      <c r="T216" s="10">
        <f>3/24*OO[[#This Row],[76 (28JUN1985 09:00:00)-Water Temperature (C)]]*OO[[#This Row],[18]]/SUM(OO[18])</f>
        <v>9.1414773718571263E-2</v>
      </c>
      <c r="U216" s="10">
        <f>3/24*OO[[#This Row],[77 (28JUN1985 12:00:00)-Water Temperature (C)]]*OO[[#This Row],[19]]/SUM(OO[19])</f>
        <v>6.0920689542092073E-2</v>
      </c>
      <c r="V216" s="10">
        <f>3/24000000*OO[[#This Row],[78 (28JUN1985 15:00:00)-Water Temperature (C)]]*OO[[#This Row],[20]]</f>
        <v>2.4845107929671251E-2</v>
      </c>
      <c r="W216" s="10">
        <f>3/24000000*OO[[#This Row],[79 (28JUN1985 18:00:00)-Water Temperature (C)]]*OO[[#This Row],[21]]</f>
        <v>6.8611799395999987E-3</v>
      </c>
      <c r="X216" s="10">
        <f>3/24000000*OO[[#This Row],[80 (28JUN1985 21:00:00)-Water Temperature (C)]]*OO[[#This Row],[22]]</f>
        <v>1.4466990585162499E-3</v>
      </c>
      <c r="Y216" s="10">
        <f>3/24000000*OO[[#This Row],[81 (29JUN1985 00:00:00)-Water Temperature (C)]]*OO[[#This Row],[23]]</f>
        <v>2.9171955150648752E-4</v>
      </c>
      <c r="Z216" s="10">
        <f>3/24000000*OO[[#This Row],[82 (29JUN1985 03:00:00)-Water Temperature (C)]]*OO[[#This Row],[24]]</f>
        <v>9.8142651960349988E-5</v>
      </c>
      <c r="AA216" s="10">
        <f>3/24000000*OO[[#This Row],[83 (29JUN1985 06:00:00)-Water Temperature (C)]]*OO[[#This Row],[25]]</f>
        <v>7.1442976435000005E-5</v>
      </c>
      <c r="AB216" s="10">
        <f>3/24000000*OO[[#This Row],[84 (29JUN1985 09:00:00)-Water Temperature (C)]]*OO[[#This Row],[26]]</f>
        <v>7.0591460081174996E-5</v>
      </c>
      <c r="AC216" s="10">
        <f>3/24000000*OO[[#This Row],[85 (29JUN1985 12:00:00)-Water Temperature (C)]]*OO[[#This Row],[27]]</f>
        <v>7.0837003949399997E-5</v>
      </c>
      <c r="AD216" s="10">
        <f>3/24000000*OO[[#This Row],[86 (29JUN1985 15:00:00)-Water Temperature (C)]]*OO[[#This Row],[28]]</f>
        <v>6.7432023596000006E-5</v>
      </c>
      <c r="AE216" s="10">
        <f>3/24000000*OO[[#This Row],[88 (29JUN1985 21:00:00)-Water Temperature (C)]]*OO[[#This Row],[30]]</f>
        <v>5.4750880367499999E-5</v>
      </c>
      <c r="AF216" s="10">
        <f>3/24000000*OO[[#This Row],[88 (29JUN1985 21:00:00)-Water Temperature (C)]]*OO[[#This Row],[30]]</f>
        <v>5.4750880367499999E-5</v>
      </c>
      <c r="AG216" s="10">
        <f>3/24000000*OO[[#This Row],[89 (30JUN1985 00:00:00)-Water Temperature (C)]]*OO[[#This Row],[31]]</f>
        <v>4.8689124987475008E-5</v>
      </c>
      <c r="AH216" s="10">
        <f>3/24000000*OO[[#This Row],[90 (30JUN1985 03:00:00)-Water Temperature (C)]]*OO[[#This Row],[32]]</f>
        <v>4.4162186104300002E-5</v>
      </c>
      <c r="AI216" s="10">
        <f>3/24000000*OO[[#This Row],[91 (30JUN1985 06:00:00)-Water Temperature (C)]]*OO[[#This Row],[33]]</f>
        <v>4.0321949715849999E-5</v>
      </c>
      <c r="AJ216" s="10">
        <f>3/24000000*OO[[#This Row],[92 (30JUN1985 09:00:00)-Water Temperature (C)]]*OO[[#This Row],[34]]</f>
        <v>3.6994989447562503E-5</v>
      </c>
      <c r="AK216" s="10">
        <f>3/24000000*OO[[#This Row],[93 (30JUN1985 12:00:00)-Water Temperature (C)]]*OO[[#This Row],[35]]</f>
        <v>3.4014039936524997E-5</v>
      </c>
      <c r="AL216" s="10">
        <f>3/24000000*OO[[#This Row],[94 (30JUN1985 15:00:00)-Water Temperature (C)]]*OO[[#This Row],[36]]</f>
        <v>3.0753836132760002E-5</v>
      </c>
      <c r="AM216" s="10">
        <f>3/24000000*OO[[#This Row],[95 (30JUN1985 18:00:00)-Water Temperature (C)]]*OO[[#This Row],[37]]</f>
        <v>2.7274289058607498E-5</v>
      </c>
      <c r="AN216" s="10">
        <f>3/24000000*OO[[#This Row],[96 (30JUN1985 21:00:00)-Water Temperature (C)]]*OO[[#This Row],[38]]</f>
        <v>2.4054105063584999E-5</v>
      </c>
      <c r="AO216" s="10">
        <f>3/24000000*OO[[#This Row],[97 (01JUL1985 00:00:00)-Water Temperature (C)]]*OO[[#This Row],[39]]</f>
        <v>2.1166834263899998E-5</v>
      </c>
      <c r="AP216" s="10">
        <f>3/24000000*OO[[#This Row],[98 (01JUL1985 03:00:00)-Water Temperature (C)]]*OO[[#This Row],[40]]</f>
        <v>1.8820801826480002E-5</v>
      </c>
      <c r="AQ216" s="10">
        <f>3/24000000*OO[[#This Row],[99 (01JUL1985 06:00:00)-Water Temperature (C)]]*OO[[#This Row],[41]]</f>
        <v>1.6770509911567499E-5</v>
      </c>
      <c r="AR216" s="10">
        <f>3/24000000*OO[[#This Row],[100 (01JUL1985 09:00:00)-Water Temperature (C)]]*OO[[#This Row],[42]]</f>
        <v>1.4995307558709999E-5</v>
      </c>
      <c r="AS216" s="10">
        <f>3/24000000*OO[[#This Row],[101 (01JUL1985 12:00:00)-Water Temperature (C)]]*OO[[#This Row],[43]]</f>
        <v>1.3427689863899999E-5</v>
      </c>
      <c r="AT216" s="10">
        <f>3/24000000*OO[[#This Row],[102 (01JUL1985 15:00:00)-Water Temperature (C)]]*OO[[#This Row],[44]]</f>
        <v>1.1995449504202499E-5</v>
      </c>
      <c r="AU216" s="10">
        <f>3/24000000*OO[[#This Row],[103 (01JUL1985 18:00:00)-Water Temperature (C)]]*OO[[#This Row],[45]]</f>
        <v>1.0626239305759998E-5</v>
      </c>
      <c r="AV216" s="10">
        <f>3/24000000*OO[[#This Row],[104 (01JUL1985 21:00:00)-Water Temperature (C)]]*OO[[#This Row],[46]]</f>
        <v>9.3279049417799997E-6</v>
      </c>
      <c r="AW216" s="10">
        <f>3/24000000*OO[[#This Row],[105 (02JUL1985 00:00:00)-Water Temperature (C)]]*OO[[#This Row],[47]]</f>
        <v>8.1731571504999999E-6</v>
      </c>
      <c r="AX216" s="10">
        <f>3/24000000*OO[[#This Row],[106 (02JUL1985 03:00:00)-Water Temperature (C)]]*OO[[#This Row],[48]]</f>
        <v>7.2650823460475002E-6</v>
      </c>
      <c r="AY216" s="10">
        <f>3/24000000*OO[[#This Row],[107 (02JUL1985 06:00:00)-Water Temperature (C)]]*OO[[#This Row],[49]]</f>
        <v>6.5041977956549996E-6</v>
      </c>
      <c r="AZ216" s="10">
        <f>3/24000000*OO[[#This Row],[108 (02JUL1985 09:00:00)-Water Temperature (C)]]*OO[[#This Row],[50]]</f>
        <v>5.8556685492750009E-6</v>
      </c>
      <c r="BA216" s="10">
        <f>3/24000000*OO[[#This Row],[109 (02JUL1985 12:00:00)-Water Temperature (C)]]*OO[[#This Row],[51]]</f>
        <v>5.2217042590649994E-6</v>
      </c>
      <c r="BB216" s="10">
        <f>3/24000000*OO[[#This Row],[110 (02JUL1985 15:00:00)-Water Temperature (C)]]*OO[[#This Row],[52]]</f>
        <v>4.514823977399999E-6</v>
      </c>
      <c r="BC216" s="10">
        <f>3/24000000*OO[[#This Row],[111 (02JUL1985 18:00:00)-Water Temperature (C)]]*OO[[#This Row],[53]]</f>
        <v>3.7175139692999997E-6</v>
      </c>
      <c r="BD216" s="10">
        <f>3/24000000*OO[[#This Row],[112 (02JUL1985 21:00:00)-Water Temperature (C)]]*OO[[#This Row],[54]]</f>
        <v>2.9427409301583751E-6</v>
      </c>
      <c r="BE216" s="10">
        <f>3/24000000*OO[[#This Row],[113 (03JUL1985 00:00:00)-Water Temperature (C)]]*OO[[#This Row],[55]]</f>
        <v>2.2737135234119998E-6</v>
      </c>
      <c r="BF216" s="10">
        <f>3/24000000*OO[[#This Row],[114 (03JUL1985 03:00:00)-Water Temperature (C)]]*OO[[#This Row],[56]]</f>
        <v>1.7732897320987501E-6</v>
      </c>
      <c r="BG216" s="10">
        <f>3/24000000*OO[[#This Row],[115 (03JUL1985 06:00:00)-Water Temperature (C)]]*OO[[#This Row],[57]]</f>
        <v>1.4309856830044999E-6</v>
      </c>
      <c r="BH216" s="10">
        <f>3/24000000*OO[[#This Row],[116 (03JUL1985 09:00:00)-Water Temperature (C)]]*OO[[#This Row],[58]]</f>
        <v>1.2026124660577499E-6</v>
      </c>
      <c r="BI216" s="10">
        <f>3/24000000*OO[[#This Row],[117 (03JUL1985 12:00:00)-Water Temperature (C)]]*OO[[#This Row],[59]]</f>
        <v>1.0560718171904999E-6</v>
      </c>
      <c r="BJ216" s="10">
        <f>3/24000000*OO[[#This Row],[118 (03JUL1985 15:00:00)-Water Temperature (C)]]*OO[[#This Row],[60]]</f>
        <v>9.4839583876049978E-7</v>
      </c>
      <c r="BK216" s="10">
        <f>3/24000000*OO[[#This Row],[119 (03JUL1985 18:00:00)-Water Temperature (C)]]*OO[[#This Row],[61]]</f>
        <v>8.5692341240487499E-7</v>
      </c>
      <c r="BL216" s="10">
        <f>3/24000000*OO[[#This Row],[120 (03JUL1985 21:00:00)-Water Temperature (C)]]*OO[[#This Row],[62]]</f>
        <v>7.763190771464999E-7</v>
      </c>
      <c r="BM216" s="10">
        <f>3/24000000*OO[[#This Row],[121 (04JUL1985 00:00:00)-Water Temperature (C)]]*OO[[#This Row],[63]]</f>
        <v>7.083221429185E-7</v>
      </c>
      <c r="BN216" s="10">
        <f>3/24000000*OO[[#This Row],[122 (04JUL1985 03:00:00)-Water Temperature (C)]]*OO[[#This Row],[64]]</f>
        <v>6.6548152893999993E-7</v>
      </c>
      <c r="BO216" s="10">
        <f>3/24000000*OO[[#This Row],[123 (04JUL1985 06:00:00)-Water Temperature (C)]]*OO[[#This Row],[65]]</f>
        <v>6.3519480921199995E-7</v>
      </c>
      <c r="BP216" s="10">
        <f>3/24000000*OO[[#This Row],[124 (04JUL1985 09:00:00)-Water Temperature (C)]]*OO[[#This Row],[66]]</f>
        <v>6.1434754707624989E-7</v>
      </c>
      <c r="BQ216" s="10">
        <f>3/24000000*OO[[#This Row],[125 (04JUL1985 12:00:00)-Water Temperature (C)]]*OO[[#This Row],[67]]</f>
        <v>5.9572648687499998E-7</v>
      </c>
      <c r="BR216" s="10">
        <f>3/24000000*OO[[#This Row],[126 (04JUL1985 15:00:00)-Water Temperature (C)]]*OO[[#This Row],[68]]</f>
        <v>5.7901811103674994E-7</v>
      </c>
      <c r="BS216" s="10">
        <f>3/24000000*OO[[#This Row],[127 (04JUL1985 18:00:00)-Water Temperature (C)]]*OO[[#This Row],[69]]</f>
        <v>5.59291793825E-7</v>
      </c>
      <c r="BT216" s="10">
        <f>3/24000000*OO[[#This Row],[128 (04JUL1985 21:00:00)-Water Temperature (C)]]*OO[[#This Row],[70]]</f>
        <v>5.3723420132249995E-7</v>
      </c>
      <c r="BU216" s="10">
        <f>3/24000000*OO[[#This Row],[129 (05JUL1985 00:00:00)-Water Temperature (C)]]*OO[[#This Row],[71]]</f>
        <v>5.1187352826274997E-7</v>
      </c>
      <c r="BV216" s="10">
        <f>3/24000000*OO[[#This Row],[130 (05JUL1985 03:00:00)-Water Temperature (C)]]*OO[[#This Row],[72]]</f>
        <v>4.9181571006862494E-7</v>
      </c>
      <c r="BW216" s="10">
        <f>3/24000000*OO[[#This Row],[131 (05JUL1985 06:00:00)-Water Temperature (C)]]*OO[[#This Row],[73]]</f>
        <v>4.7185504628849997E-7</v>
      </c>
      <c r="BX216" s="10">
        <f>3/24000000*OO[[#This Row],[132 (05JUL1985 09:00:00)-Water Temperature (C)]]*OO[[#This Row],[74]]</f>
        <v>4.5454123177499995E-7</v>
      </c>
      <c r="BY216" s="10">
        <f>3/24000000*OO[[#This Row],[133 (05JUL1985 12:00:00)-Water Temperature (C)]]*OO[[#This Row],[75]]</f>
        <v>4.401027124335E-7</v>
      </c>
      <c r="BZ216" s="10">
        <f>3/24000000*OO[[#This Row],[134 (05JUL1985 15:00:00)-Water Temperature (C)]]*OO[[#This Row],[76]]</f>
        <v>4.2256483164562497E-7</v>
      </c>
      <c r="CA216" s="10">
        <f>3/24000000*OO[[#This Row],[135 (05JUL1985 18:00:00)-Water Temperature (C)]]*OO[[#This Row],[77]]</f>
        <v>4.0237177132749998E-7</v>
      </c>
      <c r="CB216" s="10">
        <f>3/24000000*OO[[#This Row],[136 (05JUL1985 21:00:00)-Water Temperature (C)]]*OO[[#This Row],[78]]</f>
        <v>3.8024437509124997E-7</v>
      </c>
      <c r="CC216" s="10">
        <f>3/24000000*OO[[#This Row],[137 (06JUL1985 00:00:00)-Water Temperature (C)]]*OO[[#This Row],[79]]</f>
        <v>3.5798635147299997E-7</v>
      </c>
      <c r="CD216" s="10">
        <f>3/24000000*OO[[#This Row],[138 (06JUL1985 03:00:00)-Water Temperature (C)]]*OO[[#This Row],[80]]</f>
        <v>3.41723968065E-7</v>
      </c>
      <c r="CE216" s="10">
        <f>3/24000000*OO[[#This Row],[139 (06JUL1985 06:00:00)-Water Temperature (C)]]*OO[[#This Row],[81]]</f>
        <v>3.2889093003512499E-7</v>
      </c>
      <c r="CF216" s="10">
        <f>3/24000000*OO[[#This Row],[140 (06JUL1985 09:00:00)-Water Temperature (C)]]*OO[[#This Row],[82]]</f>
        <v>3.1912480590705002E-7</v>
      </c>
      <c r="CG216" s="10">
        <f>3/24000000*OO[[#This Row],[141 (06JUL1985 12:00:00)-Water Temperature (C)]]*OO[[#This Row],[83]]</f>
        <v>3.0944636325297496E-7</v>
      </c>
      <c r="CH216" s="10">
        <f>3/24000000*OO[[#This Row],[142 (06JUL1985 15:00:00)-Water Temperature (C)]]*OO[[#This Row],[84]]</f>
        <v>2.9737896927859999E-7</v>
      </c>
      <c r="CI216" s="10">
        <f>3/24000000*OO[[#This Row],[143 (06JUL1985 18:00:00)-Water Temperature (C)]]*OO[[#This Row],[85]]</f>
        <v>2.8189045738749995E-7</v>
      </c>
      <c r="CJ216" s="10">
        <f>3/24000000*OO[[#This Row],[144 (06JUL1985 21:00:00)-Water Temperature (C)]]*OO[[#This Row],[86]]</f>
        <v>2.6491962457447498E-7</v>
      </c>
      <c r="CK216" s="10">
        <f>3/24000000*OO[[#This Row],[145 (07JUL1985 00:00:00)-Water Temperature (C)]]*OO[[#This Row],[87]]</f>
        <v>2.4751465691355005E-7</v>
      </c>
      <c r="CL216" s="10">
        <f>3/24000000*OO[[#This Row],[146 (07JUL1985 03:00:00)-Water Temperature (C)]]*OO[[#This Row],[88]]</f>
        <v>2.3478878156557499E-7</v>
      </c>
      <c r="CM216" s="10">
        <f>3/24000000*OO[[#This Row],[147 (07JUL1985 06:00:00)-Water Temperature (C)]]*OO[[#This Row],[89]]</f>
        <v>2.2203705648696253E-7</v>
      </c>
      <c r="CN216" s="10">
        <f>3/24000000*OO[[#This Row],[148 (07JUL1985 09:00:00)-Water Temperature (C)]]*OO[[#This Row],[90]]</f>
        <v>2.1033392911194998E-7</v>
      </c>
      <c r="CO216" s="10">
        <f>3/24000000*OO[[#This Row],[149 (07JUL1985 12:00:00)-Water Temperature (C)]]*OO[[#This Row],[91]]</f>
        <v>2.002802622519875E-7</v>
      </c>
      <c r="CP216" s="10">
        <f>3/24000000*OO[[#This Row],[150 (07JUL1985 15:00:00)-Water Temperature (C)]]*OO[[#This Row],[92]]</f>
        <v>1.9256935954348751E-7</v>
      </c>
      <c r="CQ216" s="10">
        <f>3/24000000*OO[[#This Row],[151 (07JUL1985 18:00:00)-Water Temperature (C)]]*OO[[#This Row],[93]]</f>
        <v>1.8465907072599999E-7</v>
      </c>
      <c r="CR216" s="10">
        <f>3/24000000*OO[[#This Row],[152 (07JUL1985 21:00:00)-Water Temperature (C)]]*OO[[#This Row],[94]]</f>
        <v>1.757292973118375E-7</v>
      </c>
      <c r="CS216" s="10">
        <f>3/24000000*OO[[#This Row],[153 (08JUL1985 00:00:00)-Water Temperature (C)]]*OO[[#This Row],[95]]</f>
        <v>1.66075706703E-7</v>
      </c>
      <c r="CT216" s="10">
        <f>3/24000000*OO[[#This Row],[154 (08JUL1985 03:00:00)-Water Temperature (C)]]*OO[[#This Row],[96]]</f>
        <v>1.5992397519352502E-7</v>
      </c>
      <c r="CU216" s="10">
        <f>3/24000000*OO[[#This Row],[155 (08JUL1985 06:00:00)-Water Temperature (C)]]*OO[[#This Row],[97]]</f>
        <v>1.5566393584305E-7</v>
      </c>
      <c r="CV216" s="10">
        <f>3/24000000*OO[[#This Row],[156 (08JUL1985 09:00:00)-Water Temperature (C)]]*OO[[#This Row],[98]]</f>
        <v>1.5222801029904997E-7</v>
      </c>
      <c r="CW216" s="10">
        <f>3/24000000*OO[[#This Row],[157 (08JUL1985 12:00:00)-Water Temperature (C)]]*OO[[#This Row],[99]]</f>
        <v>1.4928889845931249E-7</v>
      </c>
    </row>
    <row r="217" spans="1:101" x14ac:dyDescent="0.35">
      <c r="A217" t="s">
        <v>223</v>
      </c>
      <c r="B217">
        <v>853.36689999999999</v>
      </c>
      <c r="C217" s="10">
        <f>3/24*OO[[#This Row],[59 (26JUN1985 06:00:00)-Water Temperature (C)]]*OO[[#This Row],[1]]/SUM(OO[1])</f>
        <v>0</v>
      </c>
      <c r="D217" s="10">
        <f>3/24*OO[[#This Row],[60 (26JUN1985 09:00:00)-Water Temperature (C)]]*OO[[#This Row],[2]]/SUM(OO[2])</f>
        <v>0</v>
      </c>
      <c r="E217" s="10">
        <f>3/24*OO[[#This Row],[61 (26JUN1985 12:00:00)-Water Temperature (C)]]*OO[[#This Row],[3]]/SUM(OO[3])</f>
        <v>0</v>
      </c>
      <c r="F217" s="10">
        <f>3/24*OO[[#This Row],[62 (26JUN1985 15:00:00)-Water Temperature (C)]]*OO[[#This Row],[4]]/SUM(OO[4])</f>
        <v>0</v>
      </c>
      <c r="G217" s="10">
        <f>3/24*OO[[#This Row],[63 (26JUN1985 18:00:00)-Water Temperature (C)]]*OO[[#This Row],[5]]/SUM(OO[5])</f>
        <v>0</v>
      </c>
      <c r="H217" s="10">
        <f>3/24*OO[[#This Row],[64 (26JUN1985 21:00:00)-Water Temperature (C)]]*OO[[#This Row],[6]]/SUM(OO[6])</f>
        <v>0</v>
      </c>
      <c r="I217" s="10">
        <f>3/24*OO[[#This Row],[65 (27JUN1985 00:00:00)-Water Temperature (C)]]*OO[[#This Row],[7]]/SUM(OO[7])</f>
        <v>0</v>
      </c>
      <c r="J217" s="10">
        <f>3/24*OO[[#This Row],[66 (27JUN1985 03:00:00)-Water Temperature (C)]]*OO[[#This Row],[8]]/SUM(OO[8])</f>
        <v>0</v>
      </c>
      <c r="K217" s="10">
        <f>3/24*OO[[#This Row],[67 (27JUN1985 06:00:00)-Water Temperature (C)]]*OO[[#This Row],[9]]/SUM(OO[9])</f>
        <v>9.0621054431698343E-37</v>
      </c>
      <c r="L217" s="10">
        <f>3/24*OO[[#This Row],[68 (27JUN1985 09:00:00)-Water Temperature (C)]]*OO[[#This Row],[10]]/SUM(OO[10])</f>
        <v>3.9737750688247133E-25</v>
      </c>
      <c r="M217" s="10">
        <f>3/24*OO[[#This Row],[69 (27JUN1985 12:00:00)-Water Temperature (C)]]*OO[[#This Row],[11]]/SUM(OO[11])</f>
        <v>3.1924884355696797E-15</v>
      </c>
      <c r="N217" s="10">
        <f>3/24*OO[[#This Row],[70 (27JUN1985 15:00:00)-Water Temperature (C)]]*OO[[#This Row],[12]]/SUM(OO[12])</f>
        <v>2.8470377073578499E-9</v>
      </c>
      <c r="O217" s="10">
        <f>3/24*OO[[#This Row],[71 (27JUN1985 18:00:00)-Water Temperature (C)]]*OO[[#This Row],[13]]/SUM(OO[13])</f>
        <v>2.3358164171587957E-6</v>
      </c>
      <c r="P217" s="10">
        <f>3/24*OO[[#This Row],[72 (27JUN1985 21:00:00)-Water Temperature (C)]]*OO[[#This Row],[14]]/SUM(OO[14])</f>
        <v>2.0087592690951007E-4</v>
      </c>
      <c r="Q217" s="10">
        <f>3/24*OO[[#This Row],[73 (28JUN1985 00:00:00)-Water Temperature (C)]]*OO[[#This Row],[15]]/SUM(OO[15])</f>
        <v>3.8779805077323978E-3</v>
      </c>
      <c r="R217" s="10">
        <f>3/24*OO[[#This Row],[74 (28JUN1985 03:00:00)-Water Temperature (C)]]*OO[[#This Row],[16]]/SUM(OO[16])</f>
        <v>2.4832508076279684E-2</v>
      </c>
      <c r="S217" s="10">
        <f>3/24*OO[[#This Row],[75 (28JUN1985 06:00:00)-Water Temperature (C)]]*OO[[#This Row],[17]]/SUM(OO[17])</f>
        <v>6.5074464156331363E-2</v>
      </c>
      <c r="T217" s="10">
        <f>3/24*OO[[#This Row],[76 (28JUN1985 09:00:00)-Water Temperature (C)]]*OO[[#This Row],[18]]/SUM(OO[18])</f>
        <v>8.2660939309670486E-2</v>
      </c>
      <c r="U217" s="10">
        <f>3/24*OO[[#This Row],[77 (28JUN1985 12:00:00)-Water Temperature (C)]]*OO[[#This Row],[19]]/SUM(OO[19])</f>
        <v>5.7729588679256781E-2</v>
      </c>
      <c r="V217" s="10">
        <f>3/24000000*OO[[#This Row],[78 (28JUN1985 15:00:00)-Water Temperature (C)]]*OO[[#This Row],[20]]</f>
        <v>2.449202058177E-2</v>
      </c>
      <c r="W217" s="10">
        <f>3/24000000*OO[[#This Row],[79 (28JUN1985 18:00:00)-Water Temperature (C)]]*OO[[#This Row],[21]]</f>
        <v>6.9857522331262505E-3</v>
      </c>
      <c r="X217" s="10">
        <f>3/24000000*OO[[#This Row],[80 (28JUN1985 21:00:00)-Water Temperature (C)]]*OO[[#This Row],[22]]</f>
        <v>1.5050370873793749E-3</v>
      </c>
      <c r="Y217" s="10">
        <f>3/24000000*OO[[#This Row],[81 (29JUN1985 00:00:00)-Water Temperature (C)]]*OO[[#This Row],[23]]</f>
        <v>3.0078742737999999E-4</v>
      </c>
      <c r="Z217" s="10">
        <f>3/24000000*OO[[#This Row],[82 (29JUN1985 03:00:00)-Water Temperature (C)]]*OO[[#This Row],[24]]</f>
        <v>9.4259508250399984E-5</v>
      </c>
      <c r="AA217" s="10">
        <f>3/24000000*OO[[#This Row],[83 (29JUN1985 06:00:00)-Water Temperature (C)]]*OO[[#This Row],[25]]</f>
        <v>6.4965874023749994E-5</v>
      </c>
      <c r="AB217" s="10">
        <f>3/24000000*OO[[#This Row],[84 (29JUN1985 09:00:00)-Water Temperature (C)]]*OO[[#This Row],[26]]</f>
        <v>6.3604064140049998E-5</v>
      </c>
      <c r="AC217" s="10">
        <f>3/24000000*OO[[#This Row],[85 (29JUN1985 12:00:00)-Water Temperature (C)]]*OO[[#This Row],[27]]</f>
        <v>6.3991953953374998E-5</v>
      </c>
      <c r="AD217" s="10">
        <f>3/24000000*OO[[#This Row],[86 (29JUN1985 15:00:00)-Water Temperature (C)]]*OO[[#This Row],[28]]</f>
        <v>6.1218906946449998E-5</v>
      </c>
      <c r="AE217" s="10">
        <f>3/24000000*OO[[#This Row],[88 (29JUN1985 21:00:00)-Water Temperature (C)]]*OO[[#This Row],[30]]</f>
        <v>5.0025091892462501E-5</v>
      </c>
      <c r="AF217" s="10">
        <f>3/24000000*OO[[#This Row],[88 (29JUN1985 21:00:00)-Water Temperature (C)]]*OO[[#This Row],[30]]</f>
        <v>5.0025091892462501E-5</v>
      </c>
      <c r="AG217" s="10">
        <f>3/24000000*OO[[#This Row],[89 (30JUN1985 00:00:00)-Water Temperature (C)]]*OO[[#This Row],[31]]</f>
        <v>4.45696542238875E-5</v>
      </c>
      <c r="AH217" s="10">
        <f>3/24000000*OO[[#This Row],[90 (30JUN1985 03:00:00)-Water Temperature (C)]]*OO[[#This Row],[32]]</f>
        <v>4.0482723168999994E-5</v>
      </c>
      <c r="AI217" s="10">
        <f>3/24000000*OO[[#This Row],[91 (30JUN1985 06:00:00)-Water Temperature (C)]]*OO[[#This Row],[33]]</f>
        <v>3.6984221961274993E-5</v>
      </c>
      <c r="AJ217" s="10">
        <f>3/24000000*OO[[#This Row],[92 (30JUN1985 09:00:00)-Water Temperature (C)]]*OO[[#This Row],[34]]</f>
        <v>3.3945855125699994E-5</v>
      </c>
      <c r="AK217" s="10">
        <f>3/24000000*OO[[#This Row],[93 (30JUN1985 12:00:00)-Water Temperature (C)]]*OO[[#This Row],[35]]</f>
        <v>3.1219297589725005E-5</v>
      </c>
      <c r="AL217" s="10">
        <f>3/24000000*OO[[#This Row],[94 (30JUN1985 15:00:00)-Water Temperature (C)]]*OO[[#This Row],[36]]</f>
        <v>2.8253606235319996E-5</v>
      </c>
      <c r="AM217" s="10">
        <f>3/24000000*OO[[#This Row],[95 (30JUN1985 18:00:00)-Water Temperature (C)]]*OO[[#This Row],[37]]</f>
        <v>2.5104607041249999E-5</v>
      </c>
      <c r="AN217" s="10">
        <f>3/24000000*OO[[#This Row],[96 (30JUN1985 21:00:00)-Water Temperature (C)]]*OO[[#This Row],[38]]</f>
        <v>2.21842926440625E-5</v>
      </c>
      <c r="AO217" s="10">
        <f>3/24000000*OO[[#This Row],[97 (01JUL1985 00:00:00)-Water Temperature (C)]]*OO[[#This Row],[39]]</f>
        <v>1.9560060167339998E-5</v>
      </c>
      <c r="AP217" s="10">
        <f>3/24000000*OO[[#This Row],[98 (01JUL1985 03:00:00)-Water Temperature (C)]]*OO[[#This Row],[40]]</f>
        <v>1.7421727609392497E-5</v>
      </c>
      <c r="AQ217" s="10">
        <f>3/24000000*OO[[#This Row],[99 (01JUL1985 06:00:00)-Water Temperature (C)]]*OO[[#This Row],[41]]</f>
        <v>1.5530492110341249E-5</v>
      </c>
      <c r="AR217" s="10">
        <f>3/24000000*OO[[#This Row],[100 (01JUL1985 09:00:00)-Water Temperature (C)]]*OO[[#This Row],[42]]</f>
        <v>1.3894919001001249E-5</v>
      </c>
      <c r="AS217" s="10">
        <f>3/24000000*OO[[#This Row],[101 (01JUL1985 12:00:00)-Water Temperature (C)]]*OO[[#This Row],[43]]</f>
        <v>1.2444978126562499E-5</v>
      </c>
      <c r="AT217" s="10">
        <f>3/24000000*OO[[#This Row],[102 (01JUL1985 15:00:00)-Water Temperature (C)]]*OO[[#This Row],[44]]</f>
        <v>1.1130233651905E-5</v>
      </c>
      <c r="AU217" s="10">
        <f>3/24000000*OO[[#This Row],[103 (01JUL1985 18:00:00)-Water Temperature (C)]]*OO[[#This Row],[45]]</f>
        <v>9.8794004425049997E-6</v>
      </c>
      <c r="AV217" s="10">
        <f>3/24000000*OO[[#This Row],[104 (01JUL1985 21:00:00)-Water Temperature (C)]]*OO[[#This Row],[46]]</f>
        <v>8.6923477070599989E-6</v>
      </c>
      <c r="AW217" s="10">
        <f>3/24000000*OO[[#This Row],[105 (02JUL1985 00:00:00)-Water Temperature (C)]]*OO[[#This Row],[47]]</f>
        <v>7.6315870856287504E-6</v>
      </c>
      <c r="AX217" s="10">
        <f>3/24000000*OO[[#This Row],[106 (02JUL1985 03:00:00)-Water Temperature (C)]]*OO[[#This Row],[48]]</f>
        <v>6.7951875650587496E-6</v>
      </c>
      <c r="AY217" s="10">
        <f>3/24000000*OO[[#This Row],[107 (02JUL1985 06:00:00)-Water Temperature (C)]]*OO[[#This Row],[49]]</f>
        <v>6.0863275541199994E-6</v>
      </c>
      <c r="AZ217" s="10">
        <f>3/24000000*OO[[#This Row],[108 (02JUL1985 09:00:00)-Water Temperature (C)]]*OO[[#This Row],[50]]</f>
        <v>5.4812105324174998E-6</v>
      </c>
      <c r="BA217" s="10">
        <f>3/24000000*OO[[#This Row],[109 (02JUL1985 12:00:00)-Water Temperature (C)]]*OO[[#This Row],[51]]</f>
        <v>4.8923845031512498E-6</v>
      </c>
      <c r="BB217" s="10">
        <f>3/24000000*OO[[#This Row],[110 (02JUL1985 15:00:00)-Water Temperature (C)]]*OO[[#This Row],[52]]</f>
        <v>4.2401180137875004E-6</v>
      </c>
      <c r="BC217" s="10">
        <f>3/24000000*OO[[#This Row],[111 (02JUL1985 18:00:00)-Water Temperature (C)]]*OO[[#This Row],[53]]</f>
        <v>3.5046952376737504E-6</v>
      </c>
      <c r="BD217" s="10">
        <f>3/24000000*OO[[#This Row],[112 (02JUL1985 21:00:00)-Water Temperature (C)]]*OO[[#This Row],[54]]</f>
        <v>2.7861540364307499E-6</v>
      </c>
      <c r="BE217" s="10">
        <f>3/24000000*OO[[#This Row],[113 (03JUL1985 00:00:00)-Water Temperature (C)]]*OO[[#This Row],[55]]</f>
        <v>2.1582007459031252E-6</v>
      </c>
      <c r="BF217" s="10">
        <f>3/24000000*OO[[#This Row],[114 (03JUL1985 03:00:00)-Water Temperature (C)]]*OO[[#This Row],[56]]</f>
        <v>1.6831048319144998E-6</v>
      </c>
      <c r="BG217" s="10">
        <f>3/24000000*OO[[#This Row],[115 (03JUL1985 06:00:00)-Water Temperature (C)]]*OO[[#This Row],[57]]</f>
        <v>1.3537614463787499E-6</v>
      </c>
      <c r="BH217" s="10">
        <f>3/24000000*OO[[#This Row],[116 (03JUL1985 09:00:00)-Water Temperature (C)]]*OO[[#This Row],[58]]</f>
        <v>1.1322226956495E-6</v>
      </c>
      <c r="BI217" s="10">
        <f>3/24000000*OO[[#This Row],[117 (03JUL1985 12:00:00)-Water Temperature (C)]]*OO[[#This Row],[59]]</f>
        <v>9.8983716119062503E-7</v>
      </c>
      <c r="BJ217" s="10">
        <f>3/24000000*OO[[#This Row],[118 (03JUL1985 15:00:00)-Water Temperature (C)]]*OO[[#This Row],[60]]</f>
        <v>8.8585554515100009E-7</v>
      </c>
      <c r="BK217" s="10">
        <f>3/24000000*OO[[#This Row],[119 (03JUL1985 18:00:00)-Water Temperature (C)]]*OO[[#This Row],[61]]</f>
        <v>7.9943936600249991E-7</v>
      </c>
      <c r="BL217" s="10">
        <f>3/24000000*OO[[#This Row],[120 (03JUL1985 21:00:00)-Water Temperature (C)]]*OO[[#This Row],[62]]</f>
        <v>7.2435154523012508E-7</v>
      </c>
      <c r="BM217" s="10">
        <f>3/24000000*OO[[#This Row],[121 (04JUL1985 00:00:00)-Water Temperature (C)]]*OO[[#This Row],[63]]</f>
        <v>6.6125898887349988E-7</v>
      </c>
      <c r="BN217" s="10">
        <f>3/24000000*OO[[#This Row],[122 (04JUL1985 03:00:00)-Water Temperature (C)]]*OO[[#This Row],[64]]</f>
        <v>6.2140529543399992E-7</v>
      </c>
      <c r="BO217" s="10">
        <f>3/24000000*OO[[#This Row],[123 (04JUL1985 06:00:00)-Water Temperature (C)]]*OO[[#This Row],[65]]</f>
        <v>5.9241442328400004E-7</v>
      </c>
      <c r="BP217" s="10">
        <f>3/24000000*OO[[#This Row],[124 (04JUL1985 09:00:00)-Water Temperature (C)]]*OO[[#This Row],[66]]</f>
        <v>5.7191813010287501E-7</v>
      </c>
      <c r="BQ217" s="10">
        <f>3/24000000*OO[[#This Row],[125 (04JUL1985 12:00:00)-Water Temperature (C)]]*OO[[#This Row],[67]]</f>
        <v>5.5338032514599985E-7</v>
      </c>
      <c r="BR217" s="10">
        <f>3/24000000*OO[[#This Row],[126 (04JUL1985 15:00:00)-Water Temperature (C)]]*OO[[#This Row],[68]]</f>
        <v>5.3709394339574995E-7</v>
      </c>
      <c r="BS217" s="10">
        <f>3/24000000*OO[[#This Row],[127 (04JUL1985 18:00:00)-Water Temperature (C)]]*OO[[#This Row],[69]]</f>
        <v>5.1866376613649996E-7</v>
      </c>
      <c r="BT217" s="10">
        <f>3/24000000*OO[[#This Row],[128 (04JUL1985 21:00:00)-Water Temperature (C)]]*OO[[#This Row],[70]]</f>
        <v>4.9880363300624998E-7</v>
      </c>
      <c r="BU217" s="10">
        <f>3/24000000*OO[[#This Row],[129 (05JUL1985 00:00:00)-Water Temperature (C)]]*OO[[#This Row],[71]]</f>
        <v>4.7608629691024996E-7</v>
      </c>
      <c r="BV217" s="10">
        <f>3/24000000*OO[[#This Row],[130 (05JUL1985 03:00:00)-Water Temperature (C)]]*OO[[#This Row],[72]]</f>
        <v>4.5819854315924995E-7</v>
      </c>
      <c r="BW217" s="10">
        <f>3/24000000*OO[[#This Row],[131 (05JUL1985 06:00:00)-Water Temperature (C)]]*OO[[#This Row],[73]]</f>
        <v>4.3968465361687495E-7</v>
      </c>
      <c r="BX217" s="10">
        <f>3/24000000*OO[[#This Row],[132 (05JUL1985 09:00:00)-Water Temperature (C)]]*OO[[#This Row],[74]]</f>
        <v>4.2335446400100001E-7</v>
      </c>
      <c r="BY217" s="10">
        <f>3/24000000*OO[[#This Row],[133 (05JUL1985 12:00:00)-Water Temperature (C)]]*OO[[#This Row],[75]]</f>
        <v>4.0948732621424998E-7</v>
      </c>
      <c r="BZ217" s="10">
        <f>3/24000000*OO[[#This Row],[134 (05JUL1985 15:00:00)-Water Temperature (C)]]*OO[[#This Row],[76]]</f>
        <v>3.9282324296649996E-7</v>
      </c>
      <c r="CA217" s="10">
        <f>3/24000000*OO[[#This Row],[135 (05JUL1985 18:00:00)-Water Temperature (C)]]*OO[[#This Row],[77]]</f>
        <v>3.7411623683100001E-7</v>
      </c>
      <c r="CB217" s="10">
        <f>3/24000000*OO[[#This Row],[136 (05JUL1985 21:00:00)-Water Temperature (C)]]*OO[[#This Row],[78]]</f>
        <v>3.5390606867299997E-7</v>
      </c>
      <c r="CC217" s="10">
        <f>3/24000000*OO[[#This Row],[137 (06JUL1985 00:00:00)-Water Temperature (C)]]*OO[[#This Row],[79]]</f>
        <v>3.3360467685549993E-7</v>
      </c>
      <c r="CD217" s="10">
        <f>3/24000000*OO[[#This Row],[138 (06JUL1985 03:00:00)-Water Temperature (C)]]*OO[[#This Row],[80]]</f>
        <v>3.1869241342888748E-7</v>
      </c>
      <c r="CE217" s="10">
        <f>3/24000000*OO[[#This Row],[139 (06JUL1985 06:00:00)-Water Temperature (C)]]*OO[[#This Row],[81]]</f>
        <v>3.0659027805850001E-7</v>
      </c>
      <c r="CF217" s="10">
        <f>3/24000000*OO[[#This Row],[140 (06JUL1985 09:00:00)-Water Temperature (C)]]*OO[[#This Row],[82]]</f>
        <v>2.97290035748475E-7</v>
      </c>
      <c r="CG217" s="10">
        <f>3/24000000*OO[[#This Row],[141 (06JUL1985 12:00:00)-Water Temperature (C)]]*OO[[#This Row],[83]]</f>
        <v>2.8804118440049998E-7</v>
      </c>
      <c r="CH217" s="10">
        <f>3/24000000*OO[[#This Row],[142 (06JUL1985 15:00:00)-Water Temperature (C)]]*OO[[#This Row],[84]]</f>
        <v>2.7661728115862495E-7</v>
      </c>
      <c r="CI217" s="10">
        <f>3/24000000*OO[[#This Row],[143 (06JUL1985 18:00:00)-Water Temperature (C)]]*OO[[#This Row],[85]]</f>
        <v>2.6224874667862497E-7</v>
      </c>
      <c r="CJ217" s="10">
        <f>3/24000000*OO[[#This Row],[144 (06JUL1985 21:00:00)-Water Temperature (C)]]*OO[[#This Row],[86]]</f>
        <v>2.4670961661450001E-7</v>
      </c>
      <c r="CK217" s="10">
        <f>3/24000000*OO[[#This Row],[145 (07JUL1985 00:00:00)-Water Temperature (C)]]*OO[[#This Row],[87]]</f>
        <v>2.3075896520096247E-7</v>
      </c>
      <c r="CL217" s="10">
        <f>3/24000000*OO[[#This Row],[146 (07JUL1985 03:00:00)-Water Temperature (C)]]*OO[[#This Row],[88]]</f>
        <v>2.1910981735059999E-7</v>
      </c>
      <c r="CM217" s="10">
        <f>3/24000000*OO[[#This Row],[147 (07JUL1985 06:00:00)-Water Temperature (C)]]*OO[[#This Row],[89]]</f>
        <v>2.0703462053242503E-7</v>
      </c>
      <c r="CN217" s="10">
        <f>3/24000000*OO[[#This Row],[148 (07JUL1985 09:00:00)-Water Temperature (C)]]*OO[[#This Row],[90]]</f>
        <v>1.9597234148112501E-7</v>
      </c>
      <c r="CO217" s="10">
        <f>3/24000000*OO[[#This Row],[149 (07JUL1985 12:00:00)-Water Temperature (C)]]*OO[[#This Row],[91]]</f>
        <v>1.8637429623277499E-7</v>
      </c>
      <c r="CP217" s="10">
        <f>3/24000000*OO[[#This Row],[150 (07JUL1985 15:00:00)-Water Temperature (C)]]*OO[[#This Row],[92]]</f>
        <v>1.7903485487737501E-7</v>
      </c>
      <c r="CQ217" s="10">
        <f>3/24000000*OO[[#This Row],[151 (07JUL1985 18:00:00)-Water Temperature (C)]]*OO[[#This Row],[93]]</f>
        <v>1.7166446953262499E-7</v>
      </c>
      <c r="CR217" s="10">
        <f>3/24000000*OO[[#This Row],[152 (07JUL1985 21:00:00)-Water Temperature (C)]]*OO[[#This Row],[94]]</f>
        <v>1.63533493991875E-7</v>
      </c>
      <c r="CS217" s="10">
        <f>3/24000000*OO[[#This Row],[153 (08JUL1985 00:00:00)-Water Temperature (C)]]*OO[[#This Row],[95]]</f>
        <v>1.5472775451412498E-7</v>
      </c>
      <c r="CT217" s="10">
        <f>3/24000000*OO[[#This Row],[154 (08JUL1985 03:00:00)-Water Temperature (C)]]*OO[[#This Row],[96]]</f>
        <v>1.4914734600862498E-7</v>
      </c>
      <c r="CU217" s="10">
        <f>3/24000000*OO[[#This Row],[155 (08JUL1985 06:00:00)-Water Temperature (C)]]*OO[[#This Row],[97]]</f>
        <v>1.4508134865717498E-7</v>
      </c>
      <c r="CV217" s="10">
        <f>3/24000000*OO[[#This Row],[156 (08JUL1985 09:00:00)-Water Temperature (C)]]*OO[[#This Row],[98]]</f>
        <v>1.41712829832E-7</v>
      </c>
      <c r="CW217" s="10">
        <f>3/24000000*OO[[#This Row],[157 (08JUL1985 12:00:00)-Water Temperature (C)]]*OO[[#This Row],[99]]</f>
        <v>1.3883240228768747E-7</v>
      </c>
    </row>
    <row r="218" spans="1:101" x14ac:dyDescent="0.35">
      <c r="A218" t="s">
        <v>224</v>
      </c>
      <c r="B218">
        <v>832.49720000000002</v>
      </c>
      <c r="C218" s="10">
        <f>3/24*OO[[#This Row],[59 (26JUN1985 06:00:00)-Water Temperature (C)]]*OO[[#This Row],[1]]/SUM(OO[1])</f>
        <v>0</v>
      </c>
      <c r="D218" s="10">
        <f>3/24*OO[[#This Row],[60 (26JUN1985 09:00:00)-Water Temperature (C)]]*OO[[#This Row],[2]]/SUM(OO[2])</f>
        <v>0</v>
      </c>
      <c r="E218" s="10">
        <f>3/24*OO[[#This Row],[61 (26JUN1985 12:00:00)-Water Temperature (C)]]*OO[[#This Row],[3]]/SUM(OO[3])</f>
        <v>0</v>
      </c>
      <c r="F218" s="10">
        <f>3/24*OO[[#This Row],[62 (26JUN1985 15:00:00)-Water Temperature (C)]]*OO[[#This Row],[4]]/SUM(OO[4])</f>
        <v>0</v>
      </c>
      <c r="G218" s="10">
        <f>3/24*OO[[#This Row],[63 (26JUN1985 18:00:00)-Water Temperature (C)]]*OO[[#This Row],[5]]/SUM(OO[5])</f>
        <v>0</v>
      </c>
      <c r="H218" s="10">
        <f>3/24*OO[[#This Row],[64 (26JUN1985 21:00:00)-Water Temperature (C)]]*OO[[#This Row],[6]]/SUM(OO[6])</f>
        <v>0</v>
      </c>
      <c r="I218" s="10">
        <f>3/24*OO[[#This Row],[65 (27JUN1985 00:00:00)-Water Temperature (C)]]*OO[[#This Row],[7]]/SUM(OO[7])</f>
        <v>0</v>
      </c>
      <c r="J218" s="10">
        <f>3/24*OO[[#This Row],[66 (27JUN1985 03:00:00)-Water Temperature (C)]]*OO[[#This Row],[8]]/SUM(OO[8])</f>
        <v>0</v>
      </c>
      <c r="K218" s="10">
        <f>3/24*OO[[#This Row],[67 (27JUN1985 06:00:00)-Water Temperature (C)]]*OO[[#This Row],[9]]/SUM(OO[9])</f>
        <v>1.3636347796222342E-37</v>
      </c>
      <c r="L218" s="10">
        <f>3/24*OO[[#This Row],[68 (27JUN1985 09:00:00)-Water Temperature (C)]]*OO[[#This Row],[10]]/SUM(OO[10])</f>
        <v>6.115886064271448E-26</v>
      </c>
      <c r="M218" s="10">
        <f>3/24*OO[[#This Row],[69 (27JUN1985 12:00:00)-Water Temperature (C)]]*OO[[#This Row],[11]]/SUM(OO[11])</f>
        <v>1.0866675285537821E-15</v>
      </c>
      <c r="N218" s="10">
        <f>3/24*OO[[#This Row],[70 (27JUN1985 15:00:00)-Water Temperature (C)]]*OO[[#This Row],[12]]/SUM(OO[12])</f>
        <v>1.465734252026573E-9</v>
      </c>
      <c r="O218" s="10">
        <f>3/24*OO[[#This Row],[71 (27JUN1985 18:00:00)-Water Temperature (C)]]*OO[[#This Row],[13]]/SUM(OO[13])</f>
        <v>1.4467853202456446E-6</v>
      </c>
      <c r="P218" s="10">
        <f>3/24*OO[[#This Row],[72 (27JUN1985 21:00:00)-Water Temperature (C)]]*OO[[#This Row],[14]]/SUM(OO[14])</f>
        <v>1.3954734171256272E-4</v>
      </c>
      <c r="Q218" s="10">
        <f>3/24*OO[[#This Row],[73 (28JUN1985 00:00:00)-Water Temperature (C)]]*OO[[#This Row],[15]]/SUM(OO[15])</f>
        <v>2.9406228984679168E-3</v>
      </c>
      <c r="R218" s="10">
        <f>3/24*OO[[#This Row],[74 (28JUN1985 03:00:00)-Water Temperature (C)]]*OO[[#This Row],[16]]/SUM(OO[16])</f>
        <v>2.0223726131156569E-2</v>
      </c>
      <c r="S218" s="10">
        <f>3/24*OO[[#This Row],[75 (28JUN1985 06:00:00)-Water Temperature (C)]]*OO[[#This Row],[17]]/SUM(OO[17])</f>
        <v>5.6304046561266537E-2</v>
      </c>
      <c r="T218" s="10">
        <f>3/24*OO[[#This Row],[76 (28JUN1985 09:00:00)-Water Temperature (C)]]*OO[[#This Row],[18]]/SUM(OO[18])</f>
        <v>7.5268095163548931E-2</v>
      </c>
      <c r="U218" s="10">
        <f>3/24*OO[[#This Row],[77 (28JUN1985 12:00:00)-Water Temperature (C)]]*OO[[#This Row],[19]]/SUM(OO[19])</f>
        <v>5.500156992037393E-2</v>
      </c>
      <c r="V218" s="10">
        <f>3/24000000*OO[[#This Row],[78 (28JUN1985 15:00:00)-Water Temperature (C)]]*OO[[#This Row],[20]]</f>
        <v>2.4238798650035E-2</v>
      </c>
      <c r="W218" s="10">
        <f>3/24000000*OO[[#This Row],[79 (28JUN1985 18:00:00)-Water Temperature (C)]]*OO[[#This Row],[21]]</f>
        <v>7.1333815701762494E-3</v>
      </c>
      <c r="X218" s="10">
        <f>3/24000000*OO[[#This Row],[80 (28JUN1985 21:00:00)-Water Temperature (C)]]*OO[[#This Row],[22]]</f>
        <v>1.5708727804659998E-3</v>
      </c>
      <c r="Y218" s="10">
        <f>3/24000000*OO[[#This Row],[81 (29JUN1985 00:00:00)-Water Temperature (C)]]*OO[[#This Row],[23]]</f>
        <v>3.12675850647125E-4</v>
      </c>
      <c r="Z218" s="10">
        <f>3/24000000*OO[[#This Row],[82 (29JUN1985 03:00:00)-Water Temperature (C)]]*OO[[#This Row],[24]]</f>
        <v>9.1998157978437497E-5</v>
      </c>
      <c r="AA218" s="10">
        <f>3/24000000*OO[[#This Row],[83 (29JUN1985 06:00:00)-Water Temperature (C)]]*OO[[#This Row],[25]]</f>
        <v>5.9896811973562501E-5</v>
      </c>
      <c r="AB218" s="10">
        <f>3/24000000*OO[[#This Row],[84 (29JUN1985 09:00:00)-Water Temperature (C)]]*OO[[#This Row],[26]]</f>
        <v>5.7993186048187495E-5</v>
      </c>
      <c r="AC218" s="10">
        <f>3/24000000*OO[[#This Row],[85 (29JUN1985 12:00:00)-Water Temperature (C)]]*OO[[#This Row],[27]]</f>
        <v>5.8475966163037499E-5</v>
      </c>
      <c r="AD218" s="10">
        <f>3/24000000*OO[[#This Row],[86 (29JUN1985 15:00:00)-Water Temperature (C)]]*OO[[#This Row],[28]]</f>
        <v>5.6213442884024998E-5</v>
      </c>
      <c r="AE218" s="10">
        <f>3/24000000*OO[[#This Row],[88 (29JUN1985 21:00:00)-Water Temperature (C)]]*OO[[#This Row],[30]]</f>
        <v>4.6210133671512498E-5</v>
      </c>
      <c r="AF218" s="10">
        <f>3/24000000*OO[[#This Row],[88 (29JUN1985 21:00:00)-Water Temperature (C)]]*OO[[#This Row],[30]]</f>
        <v>4.6210133671512498E-5</v>
      </c>
      <c r="AG218" s="10">
        <f>3/24000000*OO[[#This Row],[89 (30JUN1985 00:00:00)-Water Temperature (C)]]*OO[[#This Row],[31]]</f>
        <v>4.1229184036300001E-5</v>
      </c>
      <c r="AH218" s="10">
        <f>3/24000000*OO[[#This Row],[90 (30JUN1985 03:00:00)-Water Temperature (C)]]*OO[[#This Row],[32]]</f>
        <v>3.7494749840474994E-5</v>
      </c>
      <c r="AI218" s="10">
        <f>3/24000000*OO[[#This Row],[91 (30JUN1985 06:00:00)-Water Temperature (C)]]*OO[[#This Row],[33]]</f>
        <v>3.4272094437749999E-5</v>
      </c>
      <c r="AJ218" s="10">
        <f>3/24000000*OO[[#This Row],[92 (30JUN1985 09:00:00)-Water Temperature (C)]]*OO[[#This Row],[34]]</f>
        <v>3.1467910790099998E-5</v>
      </c>
      <c r="AK218" s="10">
        <f>3/24000000*OO[[#This Row],[93 (30JUN1985 12:00:00)-Water Temperature (C)]]*OO[[#This Row],[35]]</f>
        <v>2.8946017515472495E-5</v>
      </c>
      <c r="AL218" s="10">
        <f>3/24000000*OO[[#This Row],[94 (30JUN1985 15:00:00)-Water Temperature (C)]]*OO[[#This Row],[36]]</f>
        <v>2.6217905172573749E-5</v>
      </c>
      <c r="AM218" s="10">
        <f>3/24000000*OO[[#This Row],[95 (30JUN1985 18:00:00)-Water Temperature (C)]]*OO[[#This Row],[37]]</f>
        <v>2.3326146845820002E-5</v>
      </c>
      <c r="AN218" s="10">
        <f>3/24000000*OO[[#This Row],[96 (30JUN1985 21:00:00)-Water Temperature (C)]]*OO[[#This Row],[38]]</f>
        <v>2.0641884236189997E-5</v>
      </c>
      <c r="AO218" s="10">
        <f>3/24000000*OO[[#This Row],[97 (01JUL1985 00:00:00)-Water Temperature (C)]]*OO[[#This Row],[39]]</f>
        <v>1.8222275083035001E-5</v>
      </c>
      <c r="AP218" s="10">
        <f>3/24000000*OO[[#This Row],[98 (01JUL1985 03:00:00)-Water Temperature (C)]]*OO[[#This Row],[40]]</f>
        <v>1.624947348398375E-5</v>
      </c>
      <c r="AQ218" s="10">
        <f>3/24000000*OO[[#This Row],[99 (01JUL1985 06:00:00)-Water Temperature (C)]]*OO[[#This Row],[41]]</f>
        <v>1.4488058630687501E-5</v>
      </c>
      <c r="AR218" s="10">
        <f>3/24000000*OO[[#This Row],[100 (01JUL1985 09:00:00)-Water Temperature (C)]]*OO[[#This Row],[42]]</f>
        <v>1.2961807080065001E-5</v>
      </c>
      <c r="AS218" s="10">
        <f>3/24000000*OO[[#This Row],[101 (01JUL1985 12:00:00)-Water Temperature (C)]]*OO[[#This Row],[43]]</f>
        <v>1.1609584196024999E-5</v>
      </c>
      <c r="AT218" s="10">
        <f>3/24000000*OO[[#This Row],[102 (01JUL1985 15:00:00)-Water Temperature (C)]]*OO[[#This Row],[44]]</f>
        <v>1.0387659623624999E-5</v>
      </c>
      <c r="AU218" s="10">
        <f>3/24000000*OO[[#This Row],[103 (01JUL1985 18:00:00)-Water Temperature (C)]]*OO[[#This Row],[45]]</f>
        <v>9.2248941897112506E-6</v>
      </c>
      <c r="AV218" s="10">
        <f>3/24000000*OO[[#This Row],[104 (01JUL1985 21:00:00)-Water Temperature (C)]]*OO[[#This Row],[46]]</f>
        <v>8.1239970185249991E-6</v>
      </c>
      <c r="AW218" s="10">
        <f>3/24000000*OO[[#This Row],[105 (02JUL1985 00:00:00)-Water Temperature (C)]]*OO[[#This Row],[47]]</f>
        <v>7.1379576692724996E-6</v>
      </c>
      <c r="AX218" s="10">
        <f>3/24000000*OO[[#This Row],[106 (02JUL1985 03:00:00)-Water Temperature (C)]]*OO[[#This Row],[48]]</f>
        <v>6.3605266773825002E-6</v>
      </c>
      <c r="AY218" s="10">
        <f>3/24000000*OO[[#This Row],[107 (02JUL1985 06:00:00)-Water Temperature (C)]]*OO[[#This Row],[49]]</f>
        <v>5.6961824611575003E-6</v>
      </c>
      <c r="AZ218" s="10">
        <f>3/24000000*OO[[#This Row],[108 (02JUL1985 09:00:00)-Water Temperature (C)]]*OO[[#This Row],[50]]</f>
        <v>5.1291830390324989E-6</v>
      </c>
      <c r="BA218" s="10">
        <f>3/24000000*OO[[#This Row],[109 (02JUL1985 12:00:00)-Water Temperature (C)]]*OO[[#This Row],[51]]</f>
        <v>4.5797760572525001E-6</v>
      </c>
      <c r="BB218" s="10">
        <f>3/24000000*OO[[#This Row],[110 (02JUL1985 15:00:00)-Water Temperature (C)]]*OO[[#This Row],[52]]</f>
        <v>3.9763257233325E-6</v>
      </c>
      <c r="BC218" s="10">
        <f>3/24000000*OO[[#This Row],[111 (02JUL1985 18:00:00)-Water Temperature (C)]]*OO[[#This Row],[53]]</f>
        <v>3.2970930121499996E-6</v>
      </c>
      <c r="BD218" s="10">
        <f>3/24000000*OO[[#This Row],[112 (02JUL1985 21:00:00)-Water Temperature (C)]]*OO[[#This Row],[54]]</f>
        <v>2.6314567893528752E-6</v>
      </c>
      <c r="BE218" s="10">
        <f>3/24000000*OO[[#This Row],[113 (03JUL1985 00:00:00)-Water Temperature (C)]]*OO[[#This Row],[55]]</f>
        <v>2.0432485076006248E-6</v>
      </c>
      <c r="BF218" s="10">
        <f>3/24000000*OO[[#This Row],[114 (03JUL1985 03:00:00)-Water Temperature (C)]]*OO[[#This Row],[56]]</f>
        <v>1.5934571122919999E-6</v>
      </c>
      <c r="BG218" s="10">
        <f>3/24000000*OO[[#This Row],[115 (03JUL1985 06:00:00)-Water Temperature (C)]]*OO[[#This Row],[57]]</f>
        <v>1.2778659704812499E-6</v>
      </c>
      <c r="BH218" s="10">
        <f>3/24000000*OO[[#This Row],[116 (03JUL1985 09:00:00)-Water Temperature (C)]]*OO[[#This Row],[58]]</f>
        <v>1.06385237090625E-6</v>
      </c>
      <c r="BI218" s="10">
        <f>3/24000000*OO[[#This Row],[117 (03JUL1985 12:00:00)-Water Temperature (C)]]*OO[[#This Row],[59]]</f>
        <v>9.2596800613575005E-7</v>
      </c>
      <c r="BJ218" s="10">
        <f>3/24000000*OO[[#This Row],[118 (03JUL1985 15:00:00)-Water Temperature (C)]]*OO[[#This Row],[60]]</f>
        <v>8.2590114226799997E-7</v>
      </c>
      <c r="BK218" s="10">
        <f>3/24000000*OO[[#This Row],[119 (03JUL1985 18:00:00)-Water Temperature (C)]]*OO[[#This Row],[61]]</f>
        <v>7.4422197292949995E-7</v>
      </c>
      <c r="BL218" s="10">
        <f>3/24000000*OO[[#This Row],[120 (03JUL1985 21:00:00)-Water Temperature (C)]]*OO[[#This Row],[62]]</f>
        <v>6.7432996944849995E-7</v>
      </c>
      <c r="BM218" s="10">
        <f>3/24000000*OO[[#This Row],[121 (04JUL1985 00:00:00)-Water Temperature (C)]]*OO[[#This Row],[63]]</f>
        <v>6.1581233909999994E-7</v>
      </c>
      <c r="BN218" s="10">
        <f>3/24000000*OO[[#This Row],[122 (04JUL1985 03:00:00)-Water Temperature (C)]]*OO[[#This Row],[64]]</f>
        <v>5.7884974958899994E-7</v>
      </c>
      <c r="BO218" s="10">
        <f>3/24000000*OO[[#This Row],[123 (04JUL1985 06:00:00)-Water Temperature (C)]]*OO[[#This Row],[65]]</f>
        <v>5.5122412087462499E-7</v>
      </c>
      <c r="BP218" s="10">
        <f>3/24000000*OO[[#This Row],[124 (04JUL1985 09:00:00)-Water Temperature (C)]]*OO[[#This Row],[66]]</f>
        <v>5.3125344354000001E-7</v>
      </c>
      <c r="BQ218" s="10">
        <f>3/24000000*OO[[#This Row],[125 (04JUL1985 12:00:00)-Water Temperature (C)]]*OO[[#This Row],[67]]</f>
        <v>5.1291946815449997E-7</v>
      </c>
      <c r="BR218" s="10">
        <f>3/24000000*OO[[#This Row],[126 (04JUL1985 15:00:00)-Water Temperature (C)]]*OO[[#This Row],[68]]</f>
        <v>4.9711039416499999E-7</v>
      </c>
      <c r="BS218" s="10">
        <f>3/24000000*OO[[#This Row],[127 (04JUL1985 18:00:00)-Water Temperature (C)]]*OO[[#This Row],[69]]</f>
        <v>4.7983294106250002E-7</v>
      </c>
      <c r="BT218" s="10">
        <f>3/24000000*OO[[#This Row],[128 (04JUL1985 21:00:00)-Water Temperature (C)]]*OO[[#This Row],[70]]</f>
        <v>4.6188850343062497E-7</v>
      </c>
      <c r="BU218" s="10">
        <f>3/24000000*OO[[#This Row],[129 (05JUL1985 00:00:00)-Water Temperature (C)]]*OO[[#This Row],[71]]</f>
        <v>4.4149264888775002E-7</v>
      </c>
      <c r="BV218" s="10">
        <f>3/24000000*OO[[#This Row],[130 (05JUL1985 03:00:00)-Water Temperature (C)]]*OO[[#This Row],[72]]</f>
        <v>4.2558519581250002E-7</v>
      </c>
      <c r="BW218" s="10">
        <f>3/24000000*OO[[#This Row],[131 (05JUL1985 06:00:00)-Water Temperature (C)]]*OO[[#This Row],[73]]</f>
        <v>4.0844871522000001E-7</v>
      </c>
      <c r="BX218" s="10">
        <f>3/24000000*OO[[#This Row],[132 (05JUL1985 09:00:00)-Water Temperature (C)]]*OO[[#This Row],[74]]</f>
        <v>3.9311856895212497E-7</v>
      </c>
      <c r="BY218" s="10">
        <f>3/24000000*OO[[#This Row],[133 (05JUL1985 12:00:00)-Water Temperature (C)]]*OO[[#This Row],[75]]</f>
        <v>3.7985798073599994E-7</v>
      </c>
      <c r="BZ218" s="10">
        <f>3/24000000*OO[[#This Row],[134 (05JUL1985 15:00:00)-Water Temperature (C)]]*OO[[#This Row],[76]]</f>
        <v>3.6405995339949995E-7</v>
      </c>
      <c r="CA218" s="10">
        <f>3/24000000*OO[[#This Row],[135 (05JUL1985 18:00:00)-Water Temperature (C)]]*OO[[#This Row],[77]]</f>
        <v>3.4672081188224993E-7</v>
      </c>
      <c r="CB218" s="10">
        <f>3/24000000*OO[[#This Row],[136 (05JUL1985 21:00:00)-Water Temperature (C)]]*OO[[#This Row],[78]]</f>
        <v>3.2827268327164998E-7</v>
      </c>
      <c r="CC218" s="10">
        <f>3/24000000*OO[[#This Row],[137 (06JUL1985 00:00:00)-Water Temperature (C)]]*OO[[#This Row],[79]]</f>
        <v>3.09779565202025E-7</v>
      </c>
      <c r="CD218" s="10">
        <f>3/24000000*OO[[#This Row],[138 (06JUL1985 03:00:00)-Water Temperature (C)]]*OO[[#This Row],[80]]</f>
        <v>2.9614905845359995E-7</v>
      </c>
      <c r="CE218" s="10">
        <f>3/24000000*OO[[#This Row],[139 (06JUL1985 06:00:00)-Water Temperature (C)]]*OO[[#This Row],[81]]</f>
        <v>2.8480049783012502E-7</v>
      </c>
      <c r="CF218" s="10">
        <f>3/24000000*OO[[#This Row],[140 (06JUL1985 09:00:00)-Water Temperature (C)]]*OO[[#This Row],[82]]</f>
        <v>2.7598649100718745E-7</v>
      </c>
      <c r="CG218" s="10">
        <f>3/24000000*OO[[#This Row],[141 (06JUL1985 12:00:00)-Water Temperature (C)]]*OO[[#This Row],[83]]</f>
        <v>2.6718784884000001E-7</v>
      </c>
      <c r="CH218" s="10">
        <f>3/24000000*OO[[#This Row],[142 (06JUL1985 15:00:00)-Water Temperature (C)]]*OO[[#This Row],[84]]</f>
        <v>2.5642812894749996E-7</v>
      </c>
      <c r="CI218" s="10">
        <f>3/24000000*OO[[#This Row],[143 (06JUL1985 18:00:00)-Water Temperature (C)]]*OO[[#This Row],[85]]</f>
        <v>2.43111899533E-7</v>
      </c>
      <c r="CJ218" s="10">
        <f>3/24000000*OO[[#This Row],[144 (06JUL1985 21:00:00)-Water Temperature (C)]]*OO[[#This Row],[86]]</f>
        <v>2.2891716624275004E-7</v>
      </c>
      <c r="CK218" s="10">
        <f>3/24000000*OO[[#This Row],[145 (07JUL1985 00:00:00)-Water Temperature (C)]]*OO[[#This Row],[87]]</f>
        <v>2.1432722893252501E-7</v>
      </c>
      <c r="CL218" s="10">
        <f>3/24000000*OO[[#This Row],[146 (07JUL1985 03:00:00)-Water Temperature (C)]]*OO[[#This Row],[88]]</f>
        <v>2.0371530339002498E-7</v>
      </c>
      <c r="CM218" s="10">
        <f>3/24000000*OO[[#This Row],[147 (07JUL1985 06:00:00)-Water Temperature (C)]]*OO[[#This Row],[89]]</f>
        <v>1.923715645221E-7</v>
      </c>
      <c r="CN218" s="10">
        <f>3/24000000*OO[[#This Row],[148 (07JUL1985 09:00:00)-Water Temperature (C)]]*OO[[#This Row],[90]]</f>
        <v>1.8195659165865001E-7</v>
      </c>
      <c r="CO218" s="10">
        <f>3/24000000*OO[[#This Row],[149 (07JUL1985 12:00:00)-Water Temperature (C)]]*OO[[#This Row],[91]]</f>
        <v>1.7283160880234998E-7</v>
      </c>
      <c r="CP218" s="10">
        <f>3/24000000*OO[[#This Row],[150 (07JUL1985 15:00:00)-Water Temperature (C)]]*OO[[#This Row],[92]]</f>
        <v>1.6588483630178751E-7</v>
      </c>
      <c r="CQ218" s="10">
        <f>3/24000000*OO[[#This Row],[151 (07JUL1985 18:00:00)-Water Temperature (C)]]*OO[[#This Row],[93]]</f>
        <v>1.5902431966866253E-7</v>
      </c>
      <c r="CR218" s="10">
        <f>3/24000000*OO[[#This Row],[152 (07JUL1985 21:00:00)-Water Temperature (C)]]*OO[[#This Row],[94]]</f>
        <v>1.51633953542225E-7</v>
      </c>
      <c r="CS218" s="10">
        <f>3/24000000*OO[[#This Row],[153 (08JUL1985 00:00:00)-Water Temperature (C)]]*OO[[#This Row],[95]]</f>
        <v>1.4362050006716249E-7</v>
      </c>
      <c r="CT218" s="10">
        <f>3/24000000*OO[[#This Row],[154 (08JUL1985 03:00:00)-Water Temperature (C)]]*OO[[#This Row],[96]]</f>
        <v>1.3857649533101249E-7</v>
      </c>
      <c r="CU218" s="10">
        <f>3/24000000*OO[[#This Row],[155 (08JUL1985 06:00:00)-Water Temperature (C)]]*OO[[#This Row],[97]]</f>
        <v>1.3473863263415E-7</v>
      </c>
      <c r="CV218" s="10">
        <f>3/24000000*OO[[#This Row],[156 (08JUL1985 09:00:00)-Water Temperature (C)]]*OO[[#This Row],[98]]</f>
        <v>1.3146843494746248E-7</v>
      </c>
      <c r="CW218" s="10">
        <f>3/24000000*OO[[#This Row],[157 (08JUL1985 12:00:00)-Water Temperature (C)]]*OO[[#This Row],[99]]</f>
        <v>1.2866565916668748E-7</v>
      </c>
    </row>
    <row r="219" spans="1:101" x14ac:dyDescent="0.35">
      <c r="A219" t="s">
        <v>225</v>
      </c>
      <c r="B219">
        <v>824.48710000000005</v>
      </c>
      <c r="C219" s="10">
        <f>3/24*OO[[#This Row],[59 (26JUN1985 06:00:00)-Water Temperature (C)]]*OO[[#This Row],[1]]/SUM(OO[1])</f>
        <v>0</v>
      </c>
      <c r="D219" s="10">
        <f>3/24*OO[[#This Row],[60 (26JUN1985 09:00:00)-Water Temperature (C)]]*OO[[#This Row],[2]]/SUM(OO[2])</f>
        <v>0</v>
      </c>
      <c r="E219" s="10">
        <f>3/24*OO[[#This Row],[61 (26JUN1985 12:00:00)-Water Temperature (C)]]*OO[[#This Row],[3]]/SUM(OO[3])</f>
        <v>0</v>
      </c>
      <c r="F219" s="10">
        <f>3/24*OO[[#This Row],[62 (26JUN1985 15:00:00)-Water Temperature (C)]]*OO[[#This Row],[4]]/SUM(OO[4])</f>
        <v>0</v>
      </c>
      <c r="G219" s="10">
        <f>3/24*OO[[#This Row],[63 (26JUN1985 18:00:00)-Water Temperature (C)]]*OO[[#This Row],[5]]/SUM(OO[5])</f>
        <v>0</v>
      </c>
      <c r="H219" s="10">
        <f>3/24*OO[[#This Row],[64 (26JUN1985 21:00:00)-Water Temperature (C)]]*OO[[#This Row],[6]]/SUM(OO[6])</f>
        <v>0</v>
      </c>
      <c r="I219" s="10">
        <f>3/24*OO[[#This Row],[65 (27JUN1985 00:00:00)-Water Temperature (C)]]*OO[[#This Row],[7]]/SUM(OO[7])</f>
        <v>0</v>
      </c>
      <c r="J219" s="10">
        <f>3/24*OO[[#This Row],[66 (27JUN1985 03:00:00)-Water Temperature (C)]]*OO[[#This Row],[8]]/SUM(OO[8])</f>
        <v>0</v>
      </c>
      <c r="K219" s="10">
        <f>3/24*OO[[#This Row],[67 (27JUN1985 06:00:00)-Water Temperature (C)]]*OO[[#This Row],[9]]/SUM(OO[9])</f>
        <v>2.4009552342052564E-38</v>
      </c>
      <c r="L219" s="10">
        <f>3/24*OO[[#This Row],[68 (27JUN1985 09:00:00)-Water Temperature (C)]]*OO[[#This Row],[10]]/SUM(OO[10])</f>
        <v>1.0899220131933251E-26</v>
      </c>
      <c r="M219" s="10">
        <f>3/24*OO[[#This Row],[69 (27JUN1985 12:00:00)-Water Temperature (C)]]*OO[[#This Row],[11]]/SUM(OO[11])</f>
        <v>5.4714888801531533E-16</v>
      </c>
      <c r="N219" s="10">
        <f>3/24*OO[[#This Row],[70 (27JUN1985 15:00:00)-Water Temperature (C)]]*OO[[#This Row],[12]]/SUM(OO[12])</f>
        <v>9.0658257357526399E-10</v>
      </c>
      <c r="O219" s="10">
        <f>3/24*OO[[#This Row],[71 (27JUN1985 18:00:00)-Water Temperature (C)]]*OO[[#This Row],[13]]/SUM(OO[13])</f>
        <v>1.1038409823225522E-6</v>
      </c>
      <c r="P219" s="10">
        <f>3/24*OO[[#This Row],[72 (27JUN1985 21:00:00)-Water Temperature (C)]]*OO[[#This Row],[14]]/SUM(OO[14])</f>
        <v>1.2135532692065977E-4</v>
      </c>
      <c r="Q219" s="10">
        <f>3/24*OO[[#This Row],[73 (28JUN1985 00:00:00)-Water Temperature (C)]]*OO[[#This Row],[15]]/SUM(OO[15])</f>
        <v>2.8324880049187375E-3</v>
      </c>
      <c r="R219" s="10">
        <f>3/24*OO[[#This Row],[74 (28JUN1985 03:00:00)-Water Temperature (C)]]*OO[[#This Row],[16]]/SUM(OO[16])</f>
        <v>2.1219711381907813E-2</v>
      </c>
      <c r="S219" s="10">
        <f>3/24*OO[[#This Row],[75 (28JUN1985 06:00:00)-Water Temperature (C)]]*OO[[#This Row],[17]]/SUM(OO[17])</f>
        <v>6.3676888029374934E-2</v>
      </c>
      <c r="T219" s="10">
        <f>3/24*OO[[#This Row],[76 (28JUN1985 09:00:00)-Water Temperature (C)]]*OO[[#This Row],[18]]/SUM(OO[18])</f>
        <v>9.0995856192474509E-2</v>
      </c>
      <c r="U219" s="10">
        <f>3/24*OO[[#This Row],[77 (28JUN1985 12:00:00)-Water Temperature (C)]]*OO[[#This Row],[19]]/SUM(OO[19])</f>
        <v>7.0543629910600869E-2</v>
      </c>
      <c r="V219" s="10">
        <f>3/24000000*OO[[#This Row],[78 (28JUN1985 15:00:00)-Water Temperature (C)]]*OO[[#This Row],[20]]</f>
        <v>3.277995082447499E-2</v>
      </c>
      <c r="W219" s="10">
        <f>3/24000000*OO[[#This Row],[79 (28JUN1985 18:00:00)-Water Temperature (C)]]*OO[[#This Row],[21]]</f>
        <v>1.0097352156485001E-2</v>
      </c>
      <c r="X219" s="10">
        <f>3/24000000*OO[[#This Row],[80 (28JUN1985 21:00:00)-Water Temperature (C)]]*OO[[#This Row],[22]]</f>
        <v>2.3024222402944997E-3</v>
      </c>
      <c r="Y219" s="10">
        <f>3/24000000*OO[[#This Row],[81 (29JUN1985 00:00:00)-Water Temperature (C)]]*OO[[#This Row],[23]]</f>
        <v>4.5988069948825E-4</v>
      </c>
      <c r="Z219" s="10">
        <f>3/24000000*OO[[#This Row],[82 (29JUN1985 03:00:00)-Water Temperature (C)]]*OO[[#This Row],[24]]</f>
        <v>1.2513064759806249E-4</v>
      </c>
      <c r="AA219" s="10">
        <f>3/24000000*OO[[#This Row],[83 (29JUN1985 06:00:00)-Water Temperature (C)]]*OO[[#This Row],[25]]</f>
        <v>7.4631320982887497E-5</v>
      </c>
      <c r="AB219" s="10">
        <f>3/24000000*OO[[#This Row],[84 (29JUN1985 09:00:00)-Water Temperature (C)]]*OO[[#This Row],[26]]</f>
        <v>7.0781839232162509E-5</v>
      </c>
      <c r="AC219" s="10">
        <f>3/24000000*OO[[#This Row],[85 (29JUN1985 12:00:00)-Water Temperature (C)]]*OO[[#This Row],[27]]</f>
        <v>7.1488573145999997E-5</v>
      </c>
      <c r="AD219" s="10">
        <f>3/24000000*OO[[#This Row],[86 (29JUN1985 15:00:00)-Water Temperature (C)]]*OO[[#This Row],[28]]</f>
        <v>6.9179436488399986E-5</v>
      </c>
      <c r="AE219" s="10">
        <f>3/24000000*OO[[#This Row],[88 (29JUN1985 21:00:00)-Water Temperature (C)]]*OO[[#This Row],[30]]</f>
        <v>5.7388352290549997E-5</v>
      </c>
      <c r="AF219" s="10">
        <f>3/24000000*OO[[#This Row],[88 (29JUN1985 21:00:00)-Water Temperature (C)]]*OO[[#This Row],[30]]</f>
        <v>5.7388352290549997E-5</v>
      </c>
      <c r="AG219" s="10">
        <f>3/24000000*OO[[#This Row],[89 (30JUN1985 00:00:00)-Water Temperature (C)]]*OO[[#This Row],[31]]</f>
        <v>5.1313823993599991E-5</v>
      </c>
      <c r="AH219" s="10">
        <f>3/24000000*OO[[#This Row],[90 (30JUN1985 03:00:00)-Water Temperature (C)]]*OO[[#This Row],[32]]</f>
        <v>4.6757936307225003E-5</v>
      </c>
      <c r="AI219" s="10">
        <f>3/24000000*OO[[#This Row],[91 (30JUN1985 06:00:00)-Water Temperature (C)]]*OO[[#This Row],[33]]</f>
        <v>4.2788094507425002E-5</v>
      </c>
      <c r="AJ219" s="10">
        <f>3/24000000*OO[[#This Row],[92 (30JUN1985 09:00:00)-Water Temperature (C)]]*OO[[#This Row],[34]]</f>
        <v>3.9325040912175002E-5</v>
      </c>
      <c r="AK219" s="10">
        <f>3/24000000*OO[[#This Row],[93 (30JUN1985 12:00:00)-Water Temperature (C)]]*OO[[#This Row],[35]]</f>
        <v>3.6207383211300001E-5</v>
      </c>
      <c r="AL219" s="10">
        <f>3/24000000*OO[[#This Row],[94 (30JUN1985 15:00:00)-Water Temperature (C)]]*OO[[#This Row],[36]]</f>
        <v>3.2851392900715002E-5</v>
      </c>
      <c r="AM219" s="10">
        <f>3/24000000*OO[[#This Row],[95 (30JUN1985 18:00:00)-Water Temperature (C)]]*OO[[#This Row],[37]]</f>
        <v>2.9304532587072496E-5</v>
      </c>
      <c r="AN219" s="10">
        <f>3/24000000*OO[[#This Row],[96 (30JUN1985 21:00:00)-Water Temperature (C)]]*OO[[#This Row],[38]]</f>
        <v>2.6008307098596247E-5</v>
      </c>
      <c r="AO219" s="10">
        <f>3/24000000*OO[[#This Row],[97 (01JUL1985 00:00:00)-Water Temperature (C)]]*OO[[#This Row],[39]]</f>
        <v>2.3019260805600001E-5</v>
      </c>
      <c r="AP219" s="10">
        <f>3/24000000*OO[[#This Row],[98 (01JUL1985 03:00:00)-Water Temperature (C)]]*OO[[#This Row],[40]]</f>
        <v>2.0581307512319999E-5</v>
      </c>
      <c r="AQ219" s="10">
        <f>3/24000000*OO[[#This Row],[99 (01JUL1985 06:00:00)-Water Temperature (C)]]*OO[[#This Row],[41]]</f>
        <v>1.8382896824613749E-5</v>
      </c>
      <c r="AR219" s="10">
        <f>3/24000000*OO[[#This Row],[100 (01JUL1985 09:00:00)-Water Temperature (C)]]*OO[[#This Row],[42]]</f>
        <v>1.6458822546900001E-5</v>
      </c>
      <c r="AS219" s="10">
        <f>3/24000000*OO[[#This Row],[101 (01JUL1985 12:00:00)-Water Temperature (C)]]*OO[[#This Row],[43]]</f>
        <v>1.4765384839685E-5</v>
      </c>
      <c r="AT219" s="10">
        <f>3/24000000*OO[[#This Row],[102 (01JUL1985 15:00:00)-Water Temperature (C)]]*OO[[#This Row],[44]]</f>
        <v>1.3233351142124999E-5</v>
      </c>
      <c r="AU219" s="10">
        <f>3/24000000*OO[[#This Row],[103 (01JUL1985 18:00:00)-Water Temperature (C)]]*OO[[#This Row],[45]]</f>
        <v>1.17876399283825E-5</v>
      </c>
      <c r="AV219" s="10">
        <f>3/24000000*OO[[#This Row],[104 (01JUL1985 21:00:00)-Water Temperature (C)]]*OO[[#This Row],[46]]</f>
        <v>1.0415309423312498E-5</v>
      </c>
      <c r="AW219" s="10">
        <f>3/24000000*OO[[#This Row],[105 (02JUL1985 00:00:00)-Water Temperature (C)]]*OO[[#This Row],[47]]</f>
        <v>9.1760661965599979E-6</v>
      </c>
      <c r="AX219" s="10">
        <f>3/24000000*OO[[#This Row],[106 (02JUL1985 03:00:00)-Water Temperature (C)]]*OO[[#This Row],[48]]</f>
        <v>8.1960232748075005E-6</v>
      </c>
      <c r="AY219" s="10">
        <f>3/24000000*OO[[#This Row],[107 (02JUL1985 06:00:00)-Water Temperature (C)]]*OO[[#This Row],[49]]</f>
        <v>7.349213014081249E-6</v>
      </c>
      <c r="AZ219" s="10">
        <f>3/24000000*OO[[#This Row],[108 (02JUL1985 09:00:00)-Water Temperature (C)]]*OO[[#This Row],[50]]</f>
        <v>6.6249693832912503E-6</v>
      </c>
      <c r="BA219" s="10">
        <f>3/24000000*OO[[#This Row],[109 (02JUL1985 12:00:00)-Water Temperature (C)]]*OO[[#This Row],[51]]</f>
        <v>5.9241142072499985E-6</v>
      </c>
      <c r="BB219" s="10">
        <f>3/24000000*OO[[#This Row],[110 (02JUL1985 15:00:00)-Water Temperature (C)]]*OO[[#This Row],[52]]</f>
        <v>5.1614387769599995E-6</v>
      </c>
      <c r="BC219" s="10">
        <f>3/24000000*OO[[#This Row],[111 (02JUL1985 18:00:00)-Water Temperature (C)]]*OO[[#This Row],[53]]</f>
        <v>4.3007773925012501E-6</v>
      </c>
      <c r="BD219" s="10">
        <f>3/24000000*OO[[#This Row],[112 (02JUL1985 21:00:00)-Water Temperature (C)]]*OO[[#This Row],[54]]</f>
        <v>3.45306392229375E-6</v>
      </c>
      <c r="BE219" s="10">
        <f>3/24000000*OO[[#This Row],[113 (03JUL1985 00:00:00)-Water Temperature (C)]]*OO[[#This Row],[55]]</f>
        <v>2.6914944715325003E-6</v>
      </c>
      <c r="BF219" s="10">
        <f>3/24000000*OO[[#This Row],[114 (03JUL1985 03:00:00)-Water Temperature (C)]]*OO[[#This Row],[56]]</f>
        <v>2.1000293771612496E-6</v>
      </c>
      <c r="BG219" s="10">
        <f>3/24000000*OO[[#This Row],[115 (03JUL1985 06:00:00)-Water Temperature (C)]]*OO[[#This Row],[57]]</f>
        <v>1.6782119250916247E-6</v>
      </c>
      <c r="BH219" s="10">
        <f>3/24000000*OO[[#This Row],[116 (03JUL1985 09:00:00)-Water Temperature (C)]]*OO[[#This Row],[58]]</f>
        <v>1.3887948156775E-6</v>
      </c>
      <c r="BI219" s="10">
        <f>3/24000000*OO[[#This Row],[117 (03JUL1985 12:00:00)-Water Temperature (C)]]*OO[[#This Row],[59]]</f>
        <v>1.2014623061075E-6</v>
      </c>
      <c r="BJ219" s="10">
        <f>3/24000000*OO[[#This Row],[118 (03JUL1985 15:00:00)-Water Temperature (C)]]*OO[[#This Row],[60]]</f>
        <v>1.0670578366038751E-6</v>
      </c>
      <c r="BK219" s="10">
        <f>3/24000000*OO[[#This Row],[119 (03JUL1985 18:00:00)-Water Temperature (C)]]*OO[[#This Row],[61]]</f>
        <v>9.5921664212549987E-7</v>
      </c>
      <c r="BL219" s="10">
        <f>3/24000000*OO[[#This Row],[120 (03JUL1985 21:00:00)-Water Temperature (C)]]*OO[[#This Row],[62]]</f>
        <v>8.6899856192499993E-7</v>
      </c>
      <c r="BM219" s="10">
        <f>3/24000000*OO[[#This Row],[121 (04JUL1985 00:00:00)-Water Temperature (C)]]*OO[[#This Row],[63]]</f>
        <v>7.9363043755687503E-7</v>
      </c>
      <c r="BN219" s="10">
        <f>3/24000000*OO[[#This Row],[122 (04JUL1985 03:00:00)-Water Temperature (C)]]*OO[[#This Row],[64]]</f>
        <v>7.4607341571599998E-7</v>
      </c>
      <c r="BO219" s="10">
        <f>3/24000000*OO[[#This Row],[123 (04JUL1985 06:00:00)-Water Temperature (C)]]*OO[[#This Row],[65]]</f>
        <v>7.0949739150200001E-7</v>
      </c>
      <c r="BP219" s="10">
        <f>3/24000000*OO[[#This Row],[124 (04JUL1985 09:00:00)-Water Temperature (C)]]*OO[[#This Row],[66]]</f>
        <v>6.8243768376037494E-7</v>
      </c>
      <c r="BQ219" s="10">
        <f>3/24000000*OO[[#This Row],[125 (04JUL1985 12:00:00)-Water Temperature (C)]]*OO[[#This Row],[67]]</f>
        <v>6.5718701269812491E-7</v>
      </c>
      <c r="BR219" s="10">
        <f>3/24000000*OO[[#This Row],[126 (04JUL1985 15:00:00)-Water Temperature (C)]]*OO[[#This Row],[68]]</f>
        <v>6.3590138129374992E-7</v>
      </c>
      <c r="BS219" s="10">
        <f>3/24000000*OO[[#This Row],[127 (04JUL1985 18:00:00)-Water Temperature (C)]]*OO[[#This Row],[69]]</f>
        <v>6.1333925185650002E-7</v>
      </c>
      <c r="BT219" s="10">
        <f>3/24000000*OO[[#This Row],[128 (04JUL1985 21:00:00)-Water Temperature (C)]]*OO[[#This Row],[70]]</f>
        <v>5.9108677063074998E-7</v>
      </c>
      <c r="BU219" s="10">
        <f>3/24000000*OO[[#This Row],[129 (05JUL1985 00:00:00)-Water Temperature (C)]]*OO[[#This Row],[71]]</f>
        <v>5.6593339000450002E-7</v>
      </c>
      <c r="BV219" s="10">
        <f>3/24000000*OO[[#This Row],[130 (05JUL1985 03:00:00)-Water Temperature (C)]]*OO[[#This Row],[72]]</f>
        <v>5.4667787728399998E-7</v>
      </c>
      <c r="BW219" s="10">
        <f>3/24000000*OO[[#This Row],[131 (05JUL1985 06:00:00)-Water Temperature (C)]]*OO[[#This Row],[73]]</f>
        <v>5.2490492809275003E-7</v>
      </c>
      <c r="BX219" s="10">
        <f>3/24000000*OO[[#This Row],[132 (05JUL1985 09:00:00)-Water Temperature (C)]]*OO[[#This Row],[74]]</f>
        <v>5.0508778355612497E-7</v>
      </c>
      <c r="BY219" s="10">
        <f>3/24000000*OO[[#This Row],[133 (05JUL1985 12:00:00)-Water Temperature (C)]]*OO[[#This Row],[75]]</f>
        <v>4.8747026128375001E-7</v>
      </c>
      <c r="BZ219" s="10">
        <f>3/24000000*OO[[#This Row],[134 (05JUL1985 15:00:00)-Water Temperature (C)]]*OO[[#This Row],[76]]</f>
        <v>4.6684157710775008E-7</v>
      </c>
      <c r="CA219" s="10">
        <f>3/24000000*OO[[#This Row],[135 (05JUL1985 18:00:00)-Water Temperature (C)]]*OO[[#This Row],[77]]</f>
        <v>4.4456048000999996E-7</v>
      </c>
      <c r="CB219" s="10">
        <f>3/24000000*OO[[#This Row],[136 (05JUL1985 21:00:00)-Water Temperature (C)]]*OO[[#This Row],[78]]</f>
        <v>4.2139149653999993E-7</v>
      </c>
      <c r="CC219" s="10">
        <f>3/24000000*OO[[#This Row],[137 (06JUL1985 00:00:00)-Water Temperature (C)]]*OO[[#This Row],[79]]</f>
        <v>3.98126838416125E-7</v>
      </c>
      <c r="CD219" s="10">
        <f>3/24000000*OO[[#This Row],[138 (06JUL1985 03:00:00)-Water Temperature (C)]]*OO[[#This Row],[80]]</f>
        <v>3.8097713364175006E-7</v>
      </c>
      <c r="CE219" s="10">
        <f>3/24000000*OO[[#This Row],[139 (06JUL1985 06:00:00)-Water Temperature (C)]]*OO[[#This Row],[81]]</f>
        <v>3.6624134866599998E-7</v>
      </c>
      <c r="CF219" s="10">
        <f>3/24000000*OO[[#This Row],[140 (06JUL1985 09:00:00)-Water Temperature (C)]]*OO[[#This Row],[82]]</f>
        <v>3.5462396917124998E-7</v>
      </c>
      <c r="CG219" s="10">
        <f>3/24000000*OO[[#This Row],[141 (06JUL1985 12:00:00)-Water Temperature (C)]]*OO[[#This Row],[83]]</f>
        <v>3.4301153723699999E-7</v>
      </c>
      <c r="CH219" s="10">
        <f>3/24000000*OO[[#This Row],[142 (06JUL1985 15:00:00)-Water Temperature (C)]]*OO[[#This Row],[84]]</f>
        <v>3.2904493021637502E-7</v>
      </c>
      <c r="CI219" s="10">
        <f>3/24000000*OO[[#This Row],[143 (06JUL1985 18:00:00)-Water Temperature (C)]]*OO[[#This Row],[85]]</f>
        <v>3.1193694683239999E-7</v>
      </c>
      <c r="CJ219" s="10">
        <f>3/24000000*OO[[#This Row],[144 (06JUL1985 21:00:00)-Water Temperature (C)]]*OO[[#This Row],[86]]</f>
        <v>2.9409046291941249E-7</v>
      </c>
      <c r="CK219" s="10">
        <f>3/24000000*OO[[#This Row],[145 (07JUL1985 00:00:00)-Water Temperature (C)]]*OO[[#This Row],[87]]</f>
        <v>2.7564786866932496E-7</v>
      </c>
      <c r="CL219" s="10">
        <f>3/24000000*OO[[#This Row],[146 (07JUL1985 03:00:00)-Water Temperature (C)]]*OO[[#This Row],[88]]</f>
        <v>2.6228217991410002E-7</v>
      </c>
      <c r="CM219" s="10">
        <f>3/24000000*OO[[#This Row],[147 (07JUL1985 06:00:00)-Water Temperature (C)]]*OO[[#This Row],[89]]</f>
        <v>2.4766673636877497E-7</v>
      </c>
      <c r="CN219" s="10">
        <f>3/24000000*OO[[#This Row],[148 (07JUL1985 09:00:00)-Water Temperature (C)]]*OO[[#This Row],[90]]</f>
        <v>2.339662899744E-7</v>
      </c>
      <c r="CO219" s="10">
        <f>3/24000000*OO[[#This Row],[149 (07JUL1985 12:00:00)-Water Temperature (C)]]*OO[[#This Row],[91]]</f>
        <v>2.21871331590225E-7</v>
      </c>
      <c r="CP219" s="10">
        <f>3/24000000*OO[[#This Row],[150 (07JUL1985 15:00:00)-Water Temperature (C)]]*OO[[#This Row],[92]]</f>
        <v>2.1273465560905001E-7</v>
      </c>
      <c r="CQ219" s="10">
        <f>3/24000000*OO[[#This Row],[151 (07JUL1985 18:00:00)-Water Temperature (C)]]*OO[[#This Row],[93]]</f>
        <v>2.0385590097922502E-7</v>
      </c>
      <c r="CR219" s="10">
        <f>3/24000000*OO[[#This Row],[152 (07JUL1985 21:00:00)-Water Temperature (C)]]*OO[[#This Row],[94]]</f>
        <v>1.9459526253959998E-7</v>
      </c>
      <c r="CS219" s="10">
        <f>3/24000000*OO[[#This Row],[153 (08JUL1985 00:00:00)-Water Temperature (C)]]*OO[[#This Row],[95]]</f>
        <v>1.8452937440255E-7</v>
      </c>
      <c r="CT219" s="10">
        <f>3/24000000*OO[[#This Row],[154 (08JUL1985 03:00:00)-Water Temperature (C)]]*OO[[#This Row],[96]]</f>
        <v>1.7821557669904997E-7</v>
      </c>
      <c r="CU219" s="10">
        <f>3/24000000*OO[[#This Row],[155 (08JUL1985 06:00:00)-Water Temperature (C)]]*OO[[#This Row],[97]]</f>
        <v>1.7321401224629997E-7</v>
      </c>
      <c r="CV219" s="10">
        <f>3/24000000*OO[[#This Row],[156 (08JUL1985 09:00:00)-Water Temperature (C)]]*OO[[#This Row],[98]]</f>
        <v>1.6879052980575E-7</v>
      </c>
      <c r="CW219" s="10">
        <f>3/24000000*OO[[#This Row],[157 (08JUL1985 12:00:00)-Water Temperature (C)]]*OO[[#This Row],[99]]</f>
        <v>1.6498495303549998E-7</v>
      </c>
    </row>
    <row r="220" spans="1:101" x14ac:dyDescent="0.35">
      <c r="A220" t="s">
        <v>226</v>
      </c>
      <c r="B220">
        <v>858.04859999999996</v>
      </c>
      <c r="C220" s="10">
        <f>3/24*OO[[#This Row],[59 (26JUN1985 06:00:00)-Water Temperature (C)]]*OO[[#This Row],[1]]/SUM(OO[1])</f>
        <v>0</v>
      </c>
      <c r="D220" s="10">
        <f>3/24*OO[[#This Row],[60 (26JUN1985 09:00:00)-Water Temperature (C)]]*OO[[#This Row],[2]]/SUM(OO[2])</f>
        <v>0</v>
      </c>
      <c r="E220" s="10">
        <f>3/24*OO[[#This Row],[61 (26JUN1985 12:00:00)-Water Temperature (C)]]*OO[[#This Row],[3]]/SUM(OO[3])</f>
        <v>0</v>
      </c>
      <c r="F220" s="10">
        <f>3/24*OO[[#This Row],[62 (26JUN1985 15:00:00)-Water Temperature (C)]]*OO[[#This Row],[4]]/SUM(OO[4])</f>
        <v>0</v>
      </c>
      <c r="G220" s="10">
        <f>3/24*OO[[#This Row],[63 (26JUN1985 18:00:00)-Water Temperature (C)]]*OO[[#This Row],[5]]/SUM(OO[5])</f>
        <v>0</v>
      </c>
      <c r="H220" s="10">
        <f>3/24*OO[[#This Row],[64 (26JUN1985 21:00:00)-Water Temperature (C)]]*OO[[#This Row],[6]]/SUM(OO[6])</f>
        <v>0</v>
      </c>
      <c r="I220" s="10">
        <f>3/24*OO[[#This Row],[65 (27JUN1985 00:00:00)-Water Temperature (C)]]*OO[[#This Row],[7]]/SUM(OO[7])</f>
        <v>0</v>
      </c>
      <c r="J220" s="10">
        <f>3/24*OO[[#This Row],[66 (27JUN1985 03:00:00)-Water Temperature (C)]]*OO[[#This Row],[8]]/SUM(OO[8])</f>
        <v>0</v>
      </c>
      <c r="K220" s="10">
        <f>3/24*OO[[#This Row],[67 (27JUN1985 06:00:00)-Water Temperature (C)]]*OO[[#This Row],[9]]/SUM(OO[9])</f>
        <v>5.9259416767348028E-39</v>
      </c>
      <c r="L220" s="10">
        <f>3/24*OO[[#This Row],[68 (27JUN1985 09:00:00)-Water Temperature (C)]]*OO[[#This Row],[10]]/SUM(OO[10])</f>
        <v>2.7284142951876358E-27</v>
      </c>
      <c r="M220" s="10">
        <f>3/24*OO[[#This Row],[69 (27JUN1985 12:00:00)-Water Temperature (C)]]*OO[[#This Row],[11]]/SUM(OO[11])</f>
        <v>2.4609390196514546E-16</v>
      </c>
      <c r="N220" s="10">
        <f>3/24*OO[[#This Row],[70 (27JUN1985 15:00:00)-Water Temperature (C)]]*OO[[#This Row],[12]]/SUM(OO[12])</f>
        <v>5.2192944989947347E-10</v>
      </c>
      <c r="O220" s="10">
        <f>3/24*OO[[#This Row],[71 (27JUN1985 18:00:00)-Water Temperature (C)]]*OO[[#This Row],[13]]/SUM(OO[13])</f>
        <v>8.2139609002725486E-7</v>
      </c>
      <c r="P220" s="10">
        <f>3/24*OO[[#This Row],[72 (27JUN1985 21:00:00)-Water Temperature (C)]]*OO[[#This Row],[14]]/SUM(OO[14])</f>
        <v>1.054284744295403E-4</v>
      </c>
      <c r="Q220" s="10">
        <f>3/24*OO[[#This Row],[73 (28JUN1985 00:00:00)-Water Temperature (C)]]*OO[[#This Row],[15]]/SUM(OO[15])</f>
        <v>2.7756871909982066E-3</v>
      </c>
      <c r="R220" s="10">
        <f>3/24*OO[[#This Row],[74 (28JUN1985 03:00:00)-Water Temperature (C)]]*OO[[#This Row],[16]]/SUM(OO[16])</f>
        <v>2.2993140925102636E-2</v>
      </c>
      <c r="S220" s="10">
        <f>3/24*OO[[#This Row],[75 (28JUN1985 06:00:00)-Water Temperature (C)]]*OO[[#This Row],[17]]/SUM(OO[17])</f>
        <v>7.5357773424920754E-2</v>
      </c>
      <c r="T220" s="10">
        <f>3/24*OO[[#This Row],[76 (28JUN1985 09:00:00)-Water Temperature (C)]]*OO[[#This Row],[18]]/SUM(OO[18])</f>
        <v>0.11646934440066999</v>
      </c>
      <c r="U220" s="10">
        <f>3/24*OO[[#This Row],[77 (28JUN1985 12:00:00)-Water Temperature (C)]]*OO[[#This Row],[19]]/SUM(OO[19])</f>
        <v>9.6740447213345931E-2</v>
      </c>
      <c r="V220" s="10">
        <f>3/24000000*OO[[#This Row],[78 (28JUN1985 15:00:00)-Water Temperature (C)]]*OO[[#This Row],[20]]</f>
        <v>4.7813417883149995E-2</v>
      </c>
      <c r="W220" s="10">
        <f>3/24000000*OO[[#This Row],[79 (28JUN1985 18:00:00)-Water Temperature (C)]]*OO[[#This Row],[21]]</f>
        <v>1.5526994028204998E-2</v>
      </c>
      <c r="X220" s="10">
        <f>3/24000000*OO[[#This Row],[80 (28JUN1985 21:00:00)-Water Temperature (C)]]*OO[[#This Row],[22]]</f>
        <v>3.6886295335712494E-3</v>
      </c>
      <c r="Y220" s="10">
        <f>3/24000000*OO[[#This Row],[81 (29JUN1985 00:00:00)-Water Temperature (C)]]*OO[[#This Row],[23]]</f>
        <v>7.4410839191699999E-4</v>
      </c>
      <c r="Z220" s="10">
        <f>3/24000000*OO[[#This Row],[82 (29JUN1985 03:00:00)-Water Temperature (C)]]*OO[[#This Row],[24]]</f>
        <v>1.8742650564933751E-4</v>
      </c>
      <c r="AA220" s="10">
        <f>3/24000000*OO[[#This Row],[83 (29JUN1985 06:00:00)-Water Temperature (C)]]*OO[[#This Row],[25]]</f>
        <v>1.0021050724927499E-4</v>
      </c>
      <c r="AB220" s="10">
        <f>3/24000000*OO[[#This Row],[84 (29JUN1985 09:00:00)-Water Temperature (C)]]*OO[[#This Row],[26]]</f>
        <v>9.2076765868124999E-5</v>
      </c>
      <c r="AC220" s="10">
        <f>3/24000000*OO[[#This Row],[85 (29JUN1985 12:00:00)-Water Temperature (C)]]*OO[[#This Row],[27]]</f>
        <v>9.3010918256774985E-5</v>
      </c>
      <c r="AD220" s="10">
        <f>3/24000000*OO[[#This Row],[86 (29JUN1985 15:00:00)-Water Temperature (C)]]*OO[[#This Row],[28]]</f>
        <v>9.060882066453749E-5</v>
      </c>
      <c r="AE220" s="10">
        <f>3/24000000*OO[[#This Row],[88 (29JUN1985 21:00:00)-Water Temperature (C)]]*OO[[#This Row],[30]]</f>
        <v>7.5889460049374997E-5</v>
      </c>
      <c r="AF220" s="10">
        <f>3/24000000*OO[[#This Row],[88 (29JUN1985 21:00:00)-Water Temperature (C)]]*OO[[#This Row],[30]]</f>
        <v>7.5889460049374997E-5</v>
      </c>
      <c r="AG220" s="10">
        <f>3/24000000*OO[[#This Row],[89 (30JUN1985 00:00:00)-Water Temperature (C)]]*OO[[#This Row],[31]]</f>
        <v>6.7985205786749993E-5</v>
      </c>
      <c r="AH220" s="10">
        <f>3/24000000*OO[[#This Row],[90 (30JUN1985 03:00:00)-Water Temperature (C)]]*OO[[#This Row],[32]]</f>
        <v>6.2033016290974992E-5</v>
      </c>
      <c r="AI220" s="10">
        <f>3/24000000*OO[[#This Row],[91 (30JUN1985 06:00:00)-Water Temperature (C)]]*OO[[#This Row],[33]]</f>
        <v>5.6797571599825E-5</v>
      </c>
      <c r="AJ220" s="10">
        <f>3/24000000*OO[[#This Row],[92 (30JUN1985 09:00:00)-Water Temperature (C)]]*OO[[#This Row],[34]]</f>
        <v>5.221635688500001E-5</v>
      </c>
      <c r="AK220" s="10">
        <f>3/24000000*OO[[#This Row],[93 (30JUN1985 12:00:00)-Water Temperature (C)]]*OO[[#This Row],[35]]</f>
        <v>4.8084662841675003E-5</v>
      </c>
      <c r="AL220" s="10">
        <f>3/24000000*OO[[#This Row],[94 (30JUN1985 15:00:00)-Water Temperature (C)]]*OO[[#This Row],[36]]</f>
        <v>4.3679666262925005E-5</v>
      </c>
      <c r="AM220" s="10">
        <f>3/24000000*OO[[#This Row],[95 (30JUN1985 18:00:00)-Water Temperature (C)]]*OO[[#This Row],[37]]</f>
        <v>3.90465004950625E-5</v>
      </c>
      <c r="AN220" s="10">
        <f>3/24000000*OO[[#This Row],[96 (30JUN1985 21:00:00)-Water Temperature (C)]]*OO[[#This Row],[38]]</f>
        <v>3.4742916637625003E-5</v>
      </c>
      <c r="AO220" s="10">
        <f>3/24000000*OO[[#This Row],[97 (01JUL1985 00:00:00)-Water Temperature (C)]]*OO[[#This Row],[39]]</f>
        <v>3.0814281851229998E-5</v>
      </c>
      <c r="AP220" s="10">
        <f>3/24000000*OO[[#This Row],[98 (01JUL1985 03:00:00)-Water Temperature (C)]]*OO[[#This Row],[40]]</f>
        <v>2.7603354607782499E-5</v>
      </c>
      <c r="AQ220" s="10">
        <f>3/24000000*OO[[#This Row],[99 (01JUL1985 06:00:00)-Water Temperature (C)]]*OO[[#This Row],[41]]</f>
        <v>2.4683975170415E-5</v>
      </c>
      <c r="AR220" s="10">
        <f>3/24000000*OO[[#This Row],[100 (01JUL1985 09:00:00)-Water Temperature (C)]]*OO[[#This Row],[42]]</f>
        <v>2.2091862342386249E-5</v>
      </c>
      <c r="AS220" s="10">
        <f>3/24000000*OO[[#This Row],[101 (01JUL1985 12:00:00)-Water Temperature (C)]]*OO[[#This Row],[43]]</f>
        <v>1.9836177882232498E-5</v>
      </c>
      <c r="AT220" s="10">
        <f>3/24000000*OO[[#This Row],[102 (01JUL1985 15:00:00)-Water Temperature (C)]]*OO[[#This Row],[44]]</f>
        <v>1.7791233024785001E-5</v>
      </c>
      <c r="AU220" s="10">
        <f>3/24000000*OO[[#This Row],[103 (01JUL1985 18:00:00)-Water Temperature (C)]]*OO[[#This Row],[45]]</f>
        <v>1.5893267615047498E-5</v>
      </c>
      <c r="AV220" s="10">
        <f>3/24000000*OO[[#This Row],[104 (01JUL1985 21:00:00)-Water Temperature (C)]]*OO[[#This Row],[46]]</f>
        <v>1.4089499370349998E-5</v>
      </c>
      <c r="AW220" s="10">
        <f>3/24000000*OO[[#This Row],[105 (02JUL1985 00:00:00)-Water Temperature (C)]]*OO[[#This Row],[47]]</f>
        <v>1.2447963754199999E-5</v>
      </c>
      <c r="AX220" s="10">
        <f>3/24000000*OO[[#This Row],[106 (02JUL1985 03:00:00)-Water Temperature (C)]]*OO[[#This Row],[48]]</f>
        <v>1.114268390037E-5</v>
      </c>
      <c r="AY220" s="10">
        <f>3/24000000*OO[[#This Row],[107 (02JUL1985 06:00:00)-Water Temperature (C)]]*OO[[#This Row],[49]]</f>
        <v>1.00026978592E-5</v>
      </c>
      <c r="AZ220" s="10">
        <f>3/24000000*OO[[#This Row],[108 (02JUL1985 09:00:00)-Water Temperature (C)]]*OO[[#This Row],[50]]</f>
        <v>9.0236651004849998E-6</v>
      </c>
      <c r="BA220" s="10">
        <f>3/24000000*OO[[#This Row],[109 (02JUL1985 12:00:00)-Water Temperature (C)]]*OO[[#This Row],[51]]</f>
        <v>8.0798164905374988E-6</v>
      </c>
      <c r="BB220" s="10">
        <f>3/24000000*OO[[#This Row],[110 (02JUL1985 15:00:00)-Water Temperature (C)]]*OO[[#This Row],[52]]</f>
        <v>7.0677869411099994E-6</v>
      </c>
      <c r="BC220" s="10">
        <f>3/24000000*OO[[#This Row],[111 (02JUL1985 18:00:00)-Water Temperature (C)]]*OO[[#This Row],[53]]</f>
        <v>5.9233818578399997E-6</v>
      </c>
      <c r="BD220" s="10">
        <f>3/24000000*OO[[#This Row],[112 (02JUL1985 21:00:00)-Water Temperature (C)]]*OO[[#This Row],[54]]</f>
        <v>4.7910318503174998E-6</v>
      </c>
      <c r="BE220" s="10">
        <f>3/24000000*OO[[#This Row],[113 (03JUL1985 00:00:00)-Water Temperature (C)]]*OO[[#This Row],[55]]</f>
        <v>3.7540113999125E-6</v>
      </c>
      <c r="BF220" s="10">
        <f>3/24000000*OO[[#This Row],[114 (03JUL1985 03:00:00)-Water Temperature (C)]]*OO[[#This Row],[56]]</f>
        <v>2.9322745802317499E-6</v>
      </c>
      <c r="BG220" s="10">
        <f>3/24000000*OO[[#This Row],[115 (03JUL1985 06:00:00)-Water Temperature (C)]]*OO[[#This Row],[57]]</f>
        <v>2.3339712989580001E-6</v>
      </c>
      <c r="BH220" s="10">
        <f>3/24000000*OO[[#This Row],[116 (03JUL1985 09:00:00)-Water Temperature (C)]]*OO[[#This Row],[58]]</f>
        <v>1.9174011492301248E-6</v>
      </c>
      <c r="BI220" s="10">
        <f>3/24000000*OO[[#This Row],[117 (03JUL1985 12:00:00)-Water Temperature (C)]]*OO[[#This Row],[59]]</f>
        <v>1.6458442986658748E-6</v>
      </c>
      <c r="BJ220" s="10">
        <f>3/24000000*OO[[#This Row],[118 (03JUL1985 15:00:00)-Water Temperature (C)]]*OO[[#This Row],[60]]</f>
        <v>1.4537473826166248E-6</v>
      </c>
      <c r="BK220" s="10">
        <f>3/24000000*OO[[#This Row],[119 (03JUL1985 18:00:00)-Water Temperature (C)]]*OO[[#This Row],[61]]</f>
        <v>1.3021604800586251E-6</v>
      </c>
      <c r="BL220" s="10">
        <f>3/24000000*OO[[#This Row],[120 (03JUL1985 21:00:00)-Water Temperature (C)]]*OO[[#This Row],[62]]</f>
        <v>1.179114578898375E-6</v>
      </c>
      <c r="BM220" s="10">
        <f>3/24000000*OO[[#This Row],[121 (04JUL1985 00:00:00)-Water Temperature (C)]]*OO[[#This Row],[63]]</f>
        <v>1.07666048718375E-6</v>
      </c>
      <c r="BN220" s="10">
        <f>3/24000000*OO[[#This Row],[122 (04JUL1985 03:00:00)-Water Temperature (C)]]*OO[[#This Row],[64]]</f>
        <v>1.0119066379548749E-6</v>
      </c>
      <c r="BO220" s="10">
        <f>3/24000000*OO[[#This Row],[123 (04JUL1985 06:00:00)-Water Temperature (C)]]*OO[[#This Row],[65]]</f>
        <v>9.6083612156349992E-7</v>
      </c>
      <c r="BP220" s="10">
        <f>3/24000000*OO[[#This Row],[124 (04JUL1985 09:00:00)-Water Temperature (C)]]*OO[[#This Row],[66]]</f>
        <v>9.2198476694324989E-7</v>
      </c>
      <c r="BQ220" s="10">
        <f>3/24000000*OO[[#This Row],[125 (04JUL1985 12:00:00)-Water Temperature (C)]]*OO[[#This Row],[67]]</f>
        <v>8.8519482809212488E-7</v>
      </c>
      <c r="BR220" s="10">
        <f>3/24000000*OO[[#This Row],[126 (04JUL1985 15:00:00)-Water Temperature (C)]]*OO[[#This Row],[68]]</f>
        <v>8.5474361617199997E-7</v>
      </c>
      <c r="BS220" s="10">
        <f>3/24000000*OO[[#This Row],[127 (04JUL1985 18:00:00)-Water Temperature (C)]]*OO[[#This Row],[69]]</f>
        <v>8.2342457515025001E-7</v>
      </c>
      <c r="BT220" s="10">
        <f>3/24000000*OO[[#This Row],[128 (04JUL1985 21:00:00)-Water Temperature (C)]]*OO[[#This Row],[70]]</f>
        <v>7.9445106351487492E-7</v>
      </c>
      <c r="BU220" s="10">
        <f>3/24000000*OO[[#This Row],[129 (05JUL1985 00:00:00)-Water Temperature (C)]]*OO[[#This Row],[71]]</f>
        <v>7.6205735966624995E-7</v>
      </c>
      <c r="BV220" s="10">
        <f>3/24000000*OO[[#This Row],[130 (05JUL1985 03:00:00)-Water Temperature (C)]]*OO[[#This Row],[72]]</f>
        <v>7.3780666080999989E-7</v>
      </c>
      <c r="BW220" s="10">
        <f>3/24000000*OO[[#This Row],[131 (05JUL1985 06:00:00)-Water Temperature (C)]]*OO[[#This Row],[73]]</f>
        <v>7.0905285818550001E-7</v>
      </c>
      <c r="BX220" s="10">
        <f>3/24000000*OO[[#This Row],[132 (05JUL1985 09:00:00)-Water Temperature (C)]]*OO[[#This Row],[74]]</f>
        <v>6.8217961349362503E-7</v>
      </c>
      <c r="BY220" s="10">
        <f>3/24000000*OO[[#This Row],[133 (05JUL1985 12:00:00)-Water Temperature (C)]]*OO[[#This Row],[75]]</f>
        <v>6.5743971377999993E-7</v>
      </c>
      <c r="BZ220" s="10">
        <f>3/24000000*OO[[#This Row],[134 (05JUL1985 15:00:00)-Water Temperature (C)]]*OO[[#This Row],[76]]</f>
        <v>6.2912824943062501E-7</v>
      </c>
      <c r="CA220" s="10">
        <f>3/24000000*OO[[#This Row],[135 (05JUL1985 18:00:00)-Water Temperature (C)]]*OO[[#This Row],[77]]</f>
        <v>5.9890150567624998E-7</v>
      </c>
      <c r="CB220" s="10">
        <f>3/24000000*OO[[#This Row],[136 (05JUL1985 21:00:00)-Water Temperature (C)]]*OO[[#This Row],[78]]</f>
        <v>5.6838963583499991E-7</v>
      </c>
      <c r="CC220" s="10">
        <f>3/24000000*OO[[#This Row],[137 (06JUL1985 00:00:00)-Water Temperature (C)]]*OO[[#This Row],[79]]</f>
        <v>5.3772265025249994E-7</v>
      </c>
      <c r="CD220" s="10">
        <f>3/24000000*OO[[#This Row],[138 (06JUL1985 03:00:00)-Water Temperature (C)]]*OO[[#This Row],[80]]</f>
        <v>5.1512495556549989E-7</v>
      </c>
      <c r="CE220" s="10">
        <f>3/24000000*OO[[#This Row],[139 (06JUL1985 06:00:00)-Water Temperature (C)]]*OO[[#This Row],[81]]</f>
        <v>4.9504710903524994E-7</v>
      </c>
      <c r="CF220" s="10">
        <f>3/24000000*OO[[#This Row],[140 (06JUL1985 09:00:00)-Water Temperature (C)]]*OO[[#This Row],[82]]</f>
        <v>4.7886126744524994E-7</v>
      </c>
      <c r="CG220" s="10">
        <f>3/24000000*OO[[#This Row],[141 (06JUL1985 12:00:00)-Water Temperature (C)]]*OO[[#This Row],[83]]</f>
        <v>4.6273036461575003E-7</v>
      </c>
      <c r="CH220" s="10">
        <f>3/24000000*OO[[#This Row],[142 (06JUL1985 15:00:00)-Water Temperature (C)]]*OO[[#This Row],[84]]</f>
        <v>4.4372011062500002E-7</v>
      </c>
      <c r="CI220" s="10">
        <f>3/24000000*OO[[#This Row],[143 (06JUL1985 18:00:00)-Water Temperature (C)]]*OO[[#This Row],[85]]</f>
        <v>4.2056561139437497E-7</v>
      </c>
      <c r="CJ220" s="10">
        <f>3/24000000*OO[[#This Row],[144 (06JUL1985 21:00:00)-Water Temperature (C)]]*OO[[#This Row],[86]]</f>
        <v>3.9706478428050002E-7</v>
      </c>
      <c r="CK220" s="10">
        <f>3/24000000*OO[[#This Row],[145 (07JUL1985 00:00:00)-Water Temperature (C)]]*OO[[#This Row],[87]]</f>
        <v>3.7266736235999999E-7</v>
      </c>
      <c r="CL220" s="10">
        <f>3/24000000*OO[[#This Row],[146 (07JUL1985 03:00:00)-Water Temperature (C)]]*OO[[#This Row],[88]]</f>
        <v>3.5497773329287493E-7</v>
      </c>
      <c r="CM220" s="10">
        <f>3/24000000*OO[[#This Row],[147 (07JUL1985 06:00:00)-Water Temperature (C)]]*OO[[#This Row],[89]]</f>
        <v>3.3535620689025001E-7</v>
      </c>
      <c r="CN220" s="10">
        <f>3/24000000*OO[[#This Row],[148 (07JUL1985 09:00:00)-Water Temperature (C)]]*OO[[#This Row],[90]]</f>
        <v>3.1627573718055001E-7</v>
      </c>
      <c r="CO220" s="10">
        <f>3/24000000*OO[[#This Row],[149 (07JUL1985 12:00:00)-Water Temperature (C)]]*OO[[#This Row],[91]]</f>
        <v>2.9941814934134996E-7</v>
      </c>
      <c r="CP220" s="10">
        <f>3/24000000*OO[[#This Row],[150 (07JUL1985 15:00:00)-Water Temperature (C)]]*OO[[#This Row],[92]]</f>
        <v>2.8667986002731246E-7</v>
      </c>
      <c r="CQ220" s="10">
        <f>3/24000000*OO[[#This Row],[151 (07JUL1985 18:00:00)-Water Temperature (C)]]*OO[[#This Row],[93]]</f>
        <v>2.74519033358E-7</v>
      </c>
      <c r="CR220" s="10">
        <f>3/24000000*OO[[#This Row],[152 (07JUL1985 21:00:00)-Water Temperature (C)]]*OO[[#This Row],[94]]</f>
        <v>2.6234597173839998E-7</v>
      </c>
      <c r="CS220" s="10">
        <f>3/24000000*OO[[#This Row],[153 (08JUL1985 00:00:00)-Water Temperature (C)]]*OO[[#This Row],[95]]</f>
        <v>2.4913719231340002E-7</v>
      </c>
      <c r="CT220" s="10">
        <f>3/24000000*OO[[#This Row],[154 (08JUL1985 03:00:00)-Water Temperature (C)]]*OO[[#This Row],[96]]</f>
        <v>2.4082572428039995E-7</v>
      </c>
      <c r="CU220" s="10">
        <f>3/24000000*OO[[#This Row],[155 (08JUL1985 06:00:00)-Water Temperature (C)]]*OO[[#This Row],[97]]</f>
        <v>2.34015017238275E-7</v>
      </c>
      <c r="CV220" s="10">
        <f>3/24000000*OO[[#This Row],[156 (08JUL1985 09:00:00)-Water Temperature (C)]]*OO[[#This Row],[98]]</f>
        <v>2.2770267604514998E-7</v>
      </c>
      <c r="CW220" s="10">
        <f>3/24000000*OO[[#This Row],[157 (08JUL1985 12:00:00)-Water Temperature (C)]]*OO[[#This Row],[99]]</f>
        <v>2.2224333633179997E-7</v>
      </c>
    </row>
    <row r="221" spans="1:101" x14ac:dyDescent="0.35">
      <c r="A221" t="s">
        <v>227</v>
      </c>
      <c r="B221">
        <v>871.73410000000001</v>
      </c>
      <c r="C221" s="10">
        <f>3/24*OO[[#This Row],[59 (26JUN1985 06:00:00)-Water Temperature (C)]]*OO[[#This Row],[1]]/SUM(OO[1])</f>
        <v>0</v>
      </c>
      <c r="D221" s="10">
        <f>3/24*OO[[#This Row],[60 (26JUN1985 09:00:00)-Water Temperature (C)]]*OO[[#This Row],[2]]/SUM(OO[2])</f>
        <v>0</v>
      </c>
      <c r="E221" s="10">
        <f>3/24*OO[[#This Row],[61 (26JUN1985 12:00:00)-Water Temperature (C)]]*OO[[#This Row],[3]]/SUM(OO[3])</f>
        <v>0</v>
      </c>
      <c r="F221" s="10">
        <f>3/24*OO[[#This Row],[62 (26JUN1985 15:00:00)-Water Temperature (C)]]*OO[[#This Row],[4]]/SUM(OO[4])</f>
        <v>0</v>
      </c>
      <c r="G221" s="10">
        <f>3/24*OO[[#This Row],[63 (26JUN1985 18:00:00)-Water Temperature (C)]]*OO[[#This Row],[5]]/SUM(OO[5])</f>
        <v>0</v>
      </c>
      <c r="H221" s="10">
        <f>3/24*OO[[#This Row],[64 (26JUN1985 21:00:00)-Water Temperature (C)]]*OO[[#This Row],[6]]/SUM(OO[6])</f>
        <v>0</v>
      </c>
      <c r="I221" s="10">
        <f>3/24*OO[[#This Row],[65 (27JUN1985 00:00:00)-Water Temperature (C)]]*OO[[#This Row],[7]]/SUM(OO[7])</f>
        <v>0</v>
      </c>
      <c r="J221" s="10">
        <f>3/24*OO[[#This Row],[66 (27JUN1985 03:00:00)-Water Temperature (C)]]*OO[[#This Row],[8]]/SUM(OO[8])</f>
        <v>0</v>
      </c>
      <c r="K221" s="10">
        <f>3/24*OO[[#This Row],[67 (27JUN1985 06:00:00)-Water Temperature (C)]]*OO[[#This Row],[9]]/SUM(OO[9])</f>
        <v>9.0885649323620628E-40</v>
      </c>
      <c r="L221" s="10">
        <f>3/24*OO[[#This Row],[68 (27JUN1985 09:00:00)-Water Temperature (C)]]*OO[[#This Row],[10]]/SUM(OO[10])</f>
        <v>4.2720161114657676E-28</v>
      </c>
      <c r="M221" s="10">
        <f>3/24*OO[[#This Row],[69 (27JUN1985 12:00:00)-Water Temperature (C)]]*OO[[#This Row],[11]]/SUM(OO[11])</f>
        <v>6.4299606206319553E-17</v>
      </c>
      <c r="N221" s="10">
        <f>3/24*OO[[#This Row],[70 (27JUN1985 15:00:00)-Water Temperature (C)]]*OO[[#This Row],[12]]/SUM(OO[12])</f>
        <v>2.1574075330082249E-10</v>
      </c>
      <c r="O221" s="10">
        <f>3/24*OO[[#This Row],[71 (27JUN1985 18:00:00)-Water Temperature (C)]]*OO[[#This Row],[13]]/SUM(OO[13])</f>
        <v>4.4570362639509825E-7</v>
      </c>
      <c r="P221" s="10">
        <f>3/24*OO[[#This Row],[72 (27JUN1985 21:00:00)-Water Temperature (C)]]*OO[[#This Row],[14]]/SUM(OO[14])</f>
        <v>6.6446100080396045E-5</v>
      </c>
      <c r="Q221" s="10">
        <f>3/24*OO[[#This Row],[73 (28JUN1985 00:00:00)-Water Temperature (C)]]*OO[[#This Row],[15]]/SUM(OO[15])</f>
        <v>1.9557983754929548E-3</v>
      </c>
      <c r="R221" s="10">
        <f>3/24*OO[[#This Row],[74 (28JUN1985 03:00:00)-Water Temperature (C)]]*OO[[#This Row],[16]]/SUM(OO[16])</f>
        <v>1.7718986258024275E-2</v>
      </c>
      <c r="S221" s="10">
        <f>3/24*OO[[#This Row],[75 (28JUN1985 06:00:00)-Water Temperature (C)]]*OO[[#This Row],[17]]/SUM(OO[17])</f>
        <v>6.264130130332124E-2</v>
      </c>
      <c r="T221" s="10">
        <f>3/24*OO[[#This Row],[76 (28JUN1985 09:00:00)-Water Temperature (C)]]*OO[[#This Row],[18]]/SUM(OO[18])</f>
        <v>0.10326267479930093</v>
      </c>
      <c r="U221" s="10">
        <f>3/24*OO[[#This Row],[77 (28JUN1985 12:00:00)-Water Temperature (C)]]*OO[[#This Row],[19]]/SUM(OO[19])</f>
        <v>9.0635046246506257E-2</v>
      </c>
      <c r="V221" s="10">
        <f>3/24000000*OO[[#This Row],[78 (28JUN1985 15:00:00)-Water Temperature (C)]]*OO[[#This Row],[20]]</f>
        <v>4.6963807759374997E-2</v>
      </c>
      <c r="W221" s="10">
        <f>3/24000000*OO[[#This Row],[79 (28JUN1985 18:00:00)-Water Temperature (C)]]*OO[[#This Row],[21]]</f>
        <v>1.5859166080476248E-2</v>
      </c>
      <c r="X221" s="10">
        <f>3/24000000*OO[[#This Row],[80 (28JUN1985 21:00:00)-Water Temperature (C)]]*OO[[#This Row],[22]]</f>
        <v>3.8800402082187495E-3</v>
      </c>
      <c r="Y221" s="10">
        <f>3/24000000*OO[[#This Row],[81 (29JUN1985 00:00:00)-Water Temperature (C)]]*OO[[#This Row],[23]]</f>
        <v>7.8926734923475002E-4</v>
      </c>
      <c r="Z221" s="10">
        <f>3/24000000*OO[[#This Row],[82 (29JUN1985 03:00:00)-Water Temperature (C)]]*OO[[#This Row],[24]]</f>
        <v>1.88638255605975E-4</v>
      </c>
      <c r="AA221" s="10">
        <f>3/24000000*OO[[#This Row],[83 (29JUN1985 06:00:00)-Water Temperature (C)]]*OO[[#This Row],[25]]</f>
        <v>9.2194391214749999E-5</v>
      </c>
      <c r="AB221" s="10">
        <f>3/24000000*OO[[#This Row],[84 (29JUN1985 09:00:00)-Water Temperature (C)]]*OO[[#This Row],[26]]</f>
        <v>8.2082021816474996E-5</v>
      </c>
      <c r="AC221" s="10">
        <f>3/24000000*OO[[#This Row],[85 (29JUN1985 12:00:00)-Water Temperature (C)]]*OO[[#This Row],[27]]</f>
        <v>8.2667491518249997E-5</v>
      </c>
      <c r="AD221" s="10">
        <f>3/24000000*OO[[#This Row],[86 (29JUN1985 15:00:00)-Water Temperature (C)]]*OO[[#This Row],[28]]</f>
        <v>8.0764529584374998E-5</v>
      </c>
      <c r="AE221" s="10">
        <f>3/24000000*OO[[#This Row],[88 (29JUN1985 21:00:00)-Water Temperature (C)]]*OO[[#This Row],[30]]</f>
        <v>6.7862165225399994E-5</v>
      </c>
      <c r="AF221" s="10">
        <f>3/24000000*OO[[#This Row],[88 (29JUN1985 21:00:00)-Water Temperature (C)]]*OO[[#This Row],[30]]</f>
        <v>6.7862165225399994E-5</v>
      </c>
      <c r="AG221" s="10">
        <f>3/24000000*OO[[#This Row],[89 (30JUN1985 00:00:00)-Water Temperature (C)]]*OO[[#This Row],[31]]</f>
        <v>6.07533424605E-5</v>
      </c>
      <c r="AH221" s="10">
        <f>3/24000000*OO[[#This Row],[90 (30JUN1985 03:00:00)-Water Temperature (C)]]*OO[[#This Row],[32]]</f>
        <v>5.535141971314999E-5</v>
      </c>
      <c r="AI221" s="10">
        <f>3/24000000*OO[[#This Row],[91 (30JUN1985 06:00:00)-Water Temperature (C)]]*OO[[#This Row],[33]]</f>
        <v>5.0565630569624993E-5</v>
      </c>
      <c r="AJ221" s="10">
        <f>3/24000000*OO[[#This Row],[92 (30JUN1985 09:00:00)-Water Temperature (C)]]*OO[[#This Row],[34]]</f>
        <v>4.6404490456824999E-5</v>
      </c>
      <c r="AK221" s="10">
        <f>3/24000000*OO[[#This Row],[93 (30JUN1985 12:00:00)-Water Temperature (C)]]*OO[[#This Row],[35]]</f>
        <v>4.2654949387299999E-5</v>
      </c>
      <c r="AL221" s="10">
        <f>3/24000000*OO[[#This Row],[94 (30JUN1985 15:00:00)-Water Temperature (C)]]*OO[[#This Row],[36]]</f>
        <v>3.8696278758637501E-5</v>
      </c>
      <c r="AM221" s="10">
        <f>3/24000000*OO[[#This Row],[95 (30JUN1985 18:00:00)-Water Temperature (C)]]*OO[[#This Row],[37]]</f>
        <v>3.4574562523237502E-5</v>
      </c>
      <c r="AN221" s="10">
        <f>3/24000000*OO[[#This Row],[96 (30JUN1985 21:00:00)-Water Temperature (C)]]*OO[[#This Row],[38]]</f>
        <v>3.0758290489543748E-5</v>
      </c>
      <c r="AO221" s="10">
        <f>3/24000000*OO[[#This Row],[97 (01JUL1985 00:00:00)-Water Temperature (C)]]*OO[[#This Row],[39]]</f>
        <v>2.72647805892E-5</v>
      </c>
      <c r="AP221" s="10">
        <f>3/24000000*OO[[#This Row],[98 (01JUL1985 03:00:00)-Water Temperature (C)]]*OO[[#This Row],[40]]</f>
        <v>2.4404099134790003E-5</v>
      </c>
      <c r="AQ221" s="10">
        <f>3/24000000*OO[[#This Row],[99 (01JUL1985 06:00:00)-Water Temperature (C)]]*OO[[#This Row],[41]]</f>
        <v>2.1787615748762498E-5</v>
      </c>
      <c r="AR221" s="10">
        <f>3/24000000*OO[[#This Row],[100 (01JUL1985 09:00:00)-Water Temperature (C)]]*OO[[#This Row],[42]]</f>
        <v>1.9454703852813751E-5</v>
      </c>
      <c r="AS221" s="10">
        <f>3/24000000*OO[[#This Row],[101 (01JUL1985 12:00:00)-Water Temperature (C)]]*OO[[#This Row],[43]]</f>
        <v>1.7439287337281251E-5</v>
      </c>
      <c r="AT221" s="10">
        <f>3/24000000*OO[[#This Row],[102 (01JUL1985 15:00:00)-Water Temperature (C)]]*OO[[#This Row],[44]]</f>
        <v>1.5613145310892501E-5</v>
      </c>
      <c r="AU221" s="10">
        <f>3/24000000*OO[[#This Row],[103 (01JUL1985 18:00:00)-Water Temperature (C)]]*OO[[#This Row],[45]]</f>
        <v>1.3943786384426252E-5</v>
      </c>
      <c r="AV221" s="10">
        <f>3/24000000*OO[[#This Row],[104 (01JUL1985 21:00:00)-Water Temperature (C)]]*OO[[#This Row],[46]]</f>
        <v>1.2364840968678751E-5</v>
      </c>
      <c r="AW221" s="10">
        <f>3/24000000*OO[[#This Row],[105 (02JUL1985 00:00:00)-Water Temperature (C)]]*OO[[#This Row],[47]]</f>
        <v>1.0928629012159998E-5</v>
      </c>
      <c r="AX221" s="10">
        <f>3/24000000*OO[[#This Row],[106 (02JUL1985 03:00:00)-Water Temperature (C)]]*OO[[#This Row],[48]]</f>
        <v>9.783672610320001E-6</v>
      </c>
      <c r="AY221" s="10">
        <f>3/24000000*OO[[#This Row],[107 (02JUL1985 06:00:00)-Water Temperature (C)]]*OO[[#This Row],[49]]</f>
        <v>8.7793833008612489E-6</v>
      </c>
      <c r="AZ221" s="10">
        <f>3/24000000*OO[[#This Row],[108 (02JUL1985 09:00:00)-Water Temperature (C)]]*OO[[#This Row],[50]]</f>
        <v>7.9144310695999991E-6</v>
      </c>
      <c r="BA221" s="10">
        <f>3/24000000*OO[[#This Row],[109 (02JUL1985 12:00:00)-Water Temperature (C)]]*OO[[#This Row],[51]]</f>
        <v>7.0861807286574996E-6</v>
      </c>
      <c r="BB221" s="10">
        <f>3/24000000*OO[[#This Row],[110 (02JUL1985 15:00:00)-Water Temperature (C)]]*OO[[#This Row],[52]]</f>
        <v>6.2085855137937491E-6</v>
      </c>
      <c r="BC221" s="10">
        <f>3/24000000*OO[[#This Row],[111 (02JUL1985 18:00:00)-Water Temperature (C)]]*OO[[#This Row],[53]]</f>
        <v>5.2204826974799996E-6</v>
      </c>
      <c r="BD221" s="10">
        <f>3/24000000*OO[[#This Row],[112 (02JUL1985 21:00:00)-Water Temperature (C)]]*OO[[#This Row],[54]]</f>
        <v>4.2420583636499998E-6</v>
      </c>
      <c r="BE221" s="10">
        <f>3/24000000*OO[[#This Row],[113 (03JUL1985 00:00:00)-Water Temperature (C)]]*OO[[#This Row],[55]]</f>
        <v>3.3358420065600002E-6</v>
      </c>
      <c r="BF221" s="10">
        <f>3/24000000*OO[[#This Row],[114 (03JUL1985 03:00:00)-Water Temperature (C)]]*OO[[#This Row],[56]]</f>
        <v>2.6081729359639998E-6</v>
      </c>
      <c r="BG221" s="10">
        <f>3/24000000*OO[[#This Row],[115 (03JUL1985 06:00:00)-Water Temperature (C)]]*OO[[#This Row],[57]]</f>
        <v>2.0705252158529999E-6</v>
      </c>
      <c r="BH221" s="10">
        <f>3/24000000*OO[[#This Row],[116 (03JUL1985 09:00:00)-Water Temperature (C)]]*OO[[#This Row],[58]]</f>
        <v>1.6924160622514999E-6</v>
      </c>
      <c r="BI221" s="10">
        <f>3/24000000*OO[[#This Row],[117 (03JUL1985 12:00:00)-Water Temperature (C)]]*OO[[#This Row],[59]]</f>
        <v>1.4445542287218748E-6</v>
      </c>
      <c r="BJ221" s="10">
        <f>3/24000000*OO[[#This Row],[118 (03JUL1985 15:00:00)-Water Temperature (C)]]*OO[[#This Row],[60]]</f>
        <v>1.270447292119125E-6</v>
      </c>
      <c r="BK221" s="10">
        <f>3/24000000*OO[[#This Row],[119 (03JUL1985 18:00:00)-Water Temperature (C)]]*OO[[#This Row],[61]]</f>
        <v>1.1347952938559997E-6</v>
      </c>
      <c r="BL221" s="10">
        <f>3/24000000*OO[[#This Row],[120 (03JUL1985 21:00:00)-Water Temperature (C)]]*OO[[#This Row],[62]]</f>
        <v>1.0270165794300001E-6</v>
      </c>
      <c r="BM221" s="10">
        <f>3/24000000*OO[[#This Row],[121 (04JUL1985 00:00:00)-Water Temperature (C)]]*OO[[#This Row],[63]]</f>
        <v>9.3777821646299997E-7</v>
      </c>
      <c r="BN221" s="10">
        <f>3/24000000*OO[[#This Row],[122 (04JUL1985 03:00:00)-Water Temperature (C)]]*OO[[#This Row],[64]]</f>
        <v>8.8125344191950013E-7</v>
      </c>
      <c r="BO221" s="10">
        <f>3/24000000*OO[[#This Row],[123 (04JUL1985 06:00:00)-Water Temperature (C)]]*OO[[#This Row],[65]]</f>
        <v>8.3594132149699995E-7</v>
      </c>
      <c r="BP221" s="10">
        <f>3/24000000*OO[[#This Row],[124 (04JUL1985 09:00:00)-Water Temperature (C)]]*OO[[#This Row],[66]]</f>
        <v>8.0070071504462494E-7</v>
      </c>
      <c r="BQ221" s="10">
        <f>3/24000000*OO[[#This Row],[125 (04JUL1985 12:00:00)-Water Temperature (C)]]*OO[[#This Row],[67]]</f>
        <v>7.6696075846799997E-7</v>
      </c>
      <c r="BR221" s="10">
        <f>3/24000000*OO[[#This Row],[126 (04JUL1985 15:00:00)-Water Temperature (C)]]*OO[[#This Row],[68]]</f>
        <v>7.3923637267662502E-7</v>
      </c>
      <c r="BS221" s="10">
        <f>3/24000000*OO[[#This Row],[127 (04JUL1985 18:00:00)-Water Temperature (C)]]*OO[[#This Row],[69]]</f>
        <v>7.1139377877749997E-7</v>
      </c>
      <c r="BT221" s="10">
        <f>3/24000000*OO[[#This Row],[128 (04JUL1985 21:00:00)-Water Temperature (C)]]*OO[[#This Row],[70]]</f>
        <v>6.8668988049374996E-7</v>
      </c>
      <c r="BU221" s="10">
        <f>3/24000000*OO[[#This Row],[129 (05JUL1985 00:00:00)-Water Temperature (C)]]*OO[[#This Row],[71]]</f>
        <v>6.5957700607312491E-7</v>
      </c>
      <c r="BV221" s="10">
        <f>3/24000000*OO[[#This Row],[130 (05JUL1985 03:00:00)-Water Temperature (C)]]*OO[[#This Row],[72]]</f>
        <v>6.3951785622175E-7</v>
      </c>
      <c r="BW221" s="10">
        <f>3/24000000*OO[[#This Row],[131 (05JUL1985 06:00:00)-Water Temperature (C)]]*OO[[#This Row],[73]]</f>
        <v>6.1505497790687497E-7</v>
      </c>
      <c r="BX221" s="10">
        <f>3/24000000*OO[[#This Row],[132 (05JUL1985 09:00:00)-Water Temperature (C)]]*OO[[#This Row],[74]]</f>
        <v>5.9161163119874996E-7</v>
      </c>
      <c r="BY221" s="10">
        <f>3/24000000*OO[[#This Row],[133 (05JUL1985 12:00:00)-Water Temperature (C)]]*OO[[#This Row],[75]]</f>
        <v>5.6951483691150003E-7</v>
      </c>
      <c r="BZ221" s="10">
        <f>3/24000000*OO[[#This Row],[134 (05JUL1985 15:00:00)-Water Temperature (C)]]*OO[[#This Row],[76]]</f>
        <v>5.445199679077499E-7</v>
      </c>
      <c r="CA221" s="10">
        <f>3/24000000*OO[[#This Row],[135 (05JUL1985 18:00:00)-Water Temperature (C)]]*OO[[#This Row],[77]]</f>
        <v>5.1812969575537498E-7</v>
      </c>
      <c r="CB221" s="10">
        <f>3/24000000*OO[[#This Row],[136 (05JUL1985 21:00:00)-Water Temperature (C)]]*OO[[#This Row],[78]]</f>
        <v>4.9205717141499996E-7</v>
      </c>
      <c r="CC221" s="10">
        <f>3/24000000*OO[[#This Row],[137 (06JUL1985 00:00:00)-Water Temperature (C)]]*OO[[#This Row],[79]]</f>
        <v>4.6599811676999992E-7</v>
      </c>
      <c r="CD221" s="10">
        <f>3/24000000*OO[[#This Row],[138 (06JUL1985 03:00:00)-Water Temperature (C)]]*OO[[#This Row],[80]]</f>
        <v>4.4675817487100001E-7</v>
      </c>
      <c r="CE221" s="10">
        <f>3/24000000*OO[[#This Row],[139 (06JUL1985 06:00:00)-Water Temperature (C)]]*OO[[#This Row],[81]]</f>
        <v>4.2929625509550003E-7</v>
      </c>
      <c r="CF221" s="10">
        <f>3/24000000*OO[[#This Row],[140 (06JUL1985 09:00:00)-Water Temperature (C)]]*OO[[#This Row],[82]]</f>
        <v>4.1496079817374995E-7</v>
      </c>
      <c r="CG221" s="10">
        <f>3/24000000*OO[[#This Row],[141 (06JUL1985 12:00:00)-Water Temperature (C)]]*OO[[#This Row],[83]]</f>
        <v>4.0067961468149999E-7</v>
      </c>
      <c r="CH221" s="10">
        <f>3/24000000*OO[[#This Row],[142 (06JUL1985 15:00:00)-Water Temperature (C)]]*OO[[#This Row],[84]]</f>
        <v>3.84025995726625E-7</v>
      </c>
      <c r="CI221" s="10">
        <f>3/24000000*OO[[#This Row],[143 (06JUL1985 18:00:00)-Water Temperature (C)]]*OO[[#This Row],[85]]</f>
        <v>3.6390055259250004E-7</v>
      </c>
      <c r="CJ221" s="10">
        <f>3/24000000*OO[[#This Row],[144 (06JUL1985 21:00:00)-Water Temperature (C)]]*OO[[#This Row],[86]]</f>
        <v>3.4385503402574996E-7</v>
      </c>
      <c r="CK221" s="10">
        <f>3/24000000*OO[[#This Row],[145 (07JUL1985 00:00:00)-Water Temperature (C)]]*OO[[#This Row],[87]]</f>
        <v>3.2307997438162499E-7</v>
      </c>
      <c r="CL221" s="10">
        <f>3/24000000*OO[[#This Row],[146 (07JUL1985 03:00:00)-Water Temperature (C)]]*OO[[#This Row],[88]]</f>
        <v>3.0801179092872499E-7</v>
      </c>
      <c r="CM221" s="10">
        <f>3/24000000*OO[[#This Row],[147 (07JUL1985 06:00:00)-Water Temperature (C)]]*OO[[#This Row],[89]]</f>
        <v>2.9104811013400001E-7</v>
      </c>
      <c r="CN221" s="10">
        <f>3/24000000*OO[[#This Row],[148 (07JUL1985 09:00:00)-Water Temperature (C)]]*OO[[#This Row],[90]]</f>
        <v>2.7418747203435003E-7</v>
      </c>
      <c r="CO221" s="10">
        <f>3/24000000*OO[[#This Row],[149 (07JUL1985 12:00:00)-Water Temperature (C)]]*OO[[#This Row],[91]]</f>
        <v>2.5933819372778749E-7</v>
      </c>
      <c r="CP221" s="10">
        <f>3/24000000*OO[[#This Row],[150 (07JUL1985 15:00:00)-Water Temperature (C)]]*OO[[#This Row],[92]]</f>
        <v>2.4799493284625001E-7</v>
      </c>
      <c r="CQ221" s="10">
        <f>3/24000000*OO[[#This Row],[151 (07JUL1985 18:00:00)-Water Temperature (C)]]*OO[[#This Row],[93]]</f>
        <v>2.3733098972869999E-7</v>
      </c>
      <c r="CR221" s="10">
        <f>3/24000000*OO[[#This Row],[152 (07JUL1985 21:00:00)-Water Temperature (C)]]*OO[[#This Row],[94]]</f>
        <v>2.2695508985887499E-7</v>
      </c>
      <c r="CS221" s="10">
        <f>3/24000000*OO[[#This Row],[153 (08JUL1985 00:00:00)-Water Temperature (C)]]*OO[[#This Row],[95]]</f>
        <v>2.1578560885868749E-7</v>
      </c>
      <c r="CT221" s="10">
        <f>3/24000000*OO[[#This Row],[154 (08JUL1985 03:00:00)-Water Temperature (C)]]*OO[[#This Row],[96]]</f>
        <v>2.0874619356857496E-7</v>
      </c>
      <c r="CU221" s="10">
        <f>3/24000000*OO[[#This Row],[155 (08JUL1985 06:00:00)-Water Temperature (C)]]*OO[[#This Row],[97]]</f>
        <v>2.028375657165E-7</v>
      </c>
      <c r="CV221" s="10">
        <f>3/24000000*OO[[#This Row],[156 (08JUL1985 09:00:00)-Water Temperature (C)]]*OO[[#This Row],[98]]</f>
        <v>1.9716715836343748E-7</v>
      </c>
      <c r="CW221" s="10">
        <f>3/24000000*OO[[#This Row],[157 (08JUL1985 12:00:00)-Water Temperature (C)]]*OO[[#This Row],[99]]</f>
        <v>1.9223094540487501E-7</v>
      </c>
    </row>
    <row r="222" spans="1:101" x14ac:dyDescent="0.35">
      <c r="A222" t="s">
        <v>228</v>
      </c>
      <c r="B222">
        <v>847.74940000000004</v>
      </c>
      <c r="C222" s="10">
        <f>3/24*OO[[#This Row],[59 (26JUN1985 06:00:00)-Water Temperature (C)]]*OO[[#This Row],[1]]/SUM(OO[1])</f>
        <v>0</v>
      </c>
      <c r="D222" s="10">
        <f>3/24*OO[[#This Row],[60 (26JUN1985 09:00:00)-Water Temperature (C)]]*OO[[#This Row],[2]]/SUM(OO[2])</f>
        <v>0</v>
      </c>
      <c r="E222" s="10">
        <f>3/24*OO[[#This Row],[61 (26JUN1985 12:00:00)-Water Temperature (C)]]*OO[[#This Row],[3]]/SUM(OO[3])</f>
        <v>0</v>
      </c>
      <c r="F222" s="10">
        <f>3/24*OO[[#This Row],[62 (26JUN1985 15:00:00)-Water Temperature (C)]]*OO[[#This Row],[4]]/SUM(OO[4])</f>
        <v>0</v>
      </c>
      <c r="G222" s="10">
        <f>3/24*OO[[#This Row],[63 (26JUN1985 18:00:00)-Water Temperature (C)]]*OO[[#This Row],[5]]/SUM(OO[5])</f>
        <v>0</v>
      </c>
      <c r="H222" s="10">
        <f>3/24*OO[[#This Row],[64 (26JUN1985 21:00:00)-Water Temperature (C)]]*OO[[#This Row],[6]]/SUM(OO[6])</f>
        <v>0</v>
      </c>
      <c r="I222" s="10">
        <f>3/24*OO[[#This Row],[65 (27JUN1985 00:00:00)-Water Temperature (C)]]*OO[[#This Row],[7]]/SUM(OO[7])</f>
        <v>0</v>
      </c>
      <c r="J222" s="10">
        <f>3/24*OO[[#This Row],[66 (27JUN1985 03:00:00)-Water Temperature (C)]]*OO[[#This Row],[8]]/SUM(OO[8])</f>
        <v>0</v>
      </c>
      <c r="K222" s="10">
        <f>3/24*OO[[#This Row],[67 (27JUN1985 06:00:00)-Water Temperature (C)]]*OO[[#This Row],[9]]/SUM(OO[9])</f>
        <v>1.0654317699846765E-40</v>
      </c>
      <c r="L222" s="10">
        <f>3/24*OO[[#This Row],[68 (27JUN1985 09:00:00)-Water Temperature (C)]]*OO[[#This Row],[10]]/SUM(OO[10])</f>
        <v>5.1567692906309892E-29</v>
      </c>
      <c r="M222" s="10">
        <f>3/24*OO[[#This Row],[69 (27JUN1985 12:00:00)-Water Temperature (C)]]*OO[[#This Row],[11]]/SUM(OO[11])</f>
        <v>1.1718994357096716E-17</v>
      </c>
      <c r="N222" s="10">
        <f>3/24*OO[[#This Row],[70 (27JUN1985 15:00:00)-Water Temperature (C)]]*OO[[#This Row],[12]]/SUM(OO[12])</f>
        <v>8.2440029875935748E-11</v>
      </c>
      <c r="O222" s="10">
        <f>3/24*OO[[#This Row],[71 (27JUN1985 18:00:00)-Water Temperature (C)]]*OO[[#This Row],[13]]/SUM(OO[13])</f>
        <v>2.2217382193144616E-7</v>
      </c>
      <c r="P222" s="10">
        <f>3/24*OO[[#This Row],[72 (27JUN1985 21:00:00)-Water Temperature (C)]]*OO[[#This Row],[14]]/SUM(OO[14])</f>
        <v>3.8073175350877555E-5</v>
      </c>
      <c r="Q222" s="10">
        <f>3/24*OO[[#This Row],[73 (28JUN1985 00:00:00)-Water Temperature (C)]]*OO[[#This Row],[15]]/SUM(OO[15])</f>
        <v>1.2428336225544612E-3</v>
      </c>
      <c r="R222" s="10">
        <f>3/24*OO[[#This Row],[74 (28JUN1985 03:00:00)-Water Temperature (C)]]*OO[[#This Row],[16]]/SUM(OO[16])</f>
        <v>1.2233913493187054E-2</v>
      </c>
      <c r="S222" s="10">
        <f>3/24*OO[[#This Row],[75 (28JUN1985 06:00:00)-Water Temperature (C)]]*OO[[#This Row],[17]]/SUM(OO[17])</f>
        <v>4.6388508414095003E-2</v>
      </c>
      <c r="T222" s="10">
        <f>3/24*OO[[#This Row],[76 (28JUN1985 09:00:00)-Water Temperature (C)]]*OO[[#This Row],[18]]/SUM(OO[18])</f>
        <v>8.1185639810330376E-2</v>
      </c>
      <c r="U222" s="10">
        <f>3/24*OO[[#This Row],[77 (28JUN1985 12:00:00)-Water Temperature (C)]]*OO[[#This Row],[19]]/SUM(OO[19])</f>
        <v>7.5016331477498699E-2</v>
      </c>
      <c r="V222" s="10">
        <f>3/24000000*OO[[#This Row],[78 (28JUN1985 15:00:00)-Water Temperature (C)]]*OO[[#This Row],[20]]</f>
        <v>4.0621525531949997E-2</v>
      </c>
      <c r="W222" s="10">
        <f>3/24000000*OO[[#This Row],[79 (28JUN1985 18:00:00)-Water Temperature (C)]]*OO[[#This Row],[21]]</f>
        <v>1.4232355789494998E-2</v>
      </c>
      <c r="X222" s="10">
        <f>3/24000000*OO[[#This Row],[80 (28JUN1985 21:00:00)-Water Temperature (C)]]*OO[[#This Row],[22]]</f>
        <v>3.5821024359974996E-3</v>
      </c>
      <c r="Y222" s="10">
        <f>3/24000000*OO[[#This Row],[81 (29JUN1985 00:00:00)-Water Temperature (C)]]*OO[[#This Row],[23]]</f>
        <v>7.3678642386799996E-4</v>
      </c>
      <c r="Z222" s="10">
        <f>3/24000000*OO[[#This Row],[82 (29JUN1985 03:00:00)-Water Temperature (C)]]*OO[[#This Row],[24]]</f>
        <v>1.6910063434574999E-4</v>
      </c>
      <c r="AA222" s="10">
        <f>3/24000000*OO[[#This Row],[83 (29JUN1985 06:00:00)-Water Temperature (C)]]*OO[[#This Row],[25]]</f>
        <v>7.5928561703125007E-5</v>
      </c>
      <c r="AB222" s="10">
        <f>3/24000000*OO[[#This Row],[84 (29JUN1985 09:00:00)-Water Temperature (C)]]*OO[[#This Row],[26]]</f>
        <v>6.5333828663137505E-5</v>
      </c>
      <c r="AC222" s="10">
        <f>3/24000000*OO[[#This Row],[85 (29JUN1985 12:00:00)-Water Temperature (C)]]*OO[[#This Row],[27]]</f>
        <v>6.5537481525700003E-5</v>
      </c>
      <c r="AD222" s="10">
        <f>3/24000000*OO[[#This Row],[86 (29JUN1985 15:00:00)-Water Temperature (C)]]*OO[[#This Row],[28]]</f>
        <v>6.4180159277062499E-5</v>
      </c>
      <c r="AE222" s="10">
        <f>3/24000000*OO[[#This Row],[88 (29JUN1985 21:00:00)-Water Temperature (C)]]*OO[[#This Row],[30]]</f>
        <v>5.4120817094612494E-5</v>
      </c>
      <c r="AF222" s="10">
        <f>3/24000000*OO[[#This Row],[88 (29JUN1985 21:00:00)-Water Temperature (C)]]*OO[[#This Row],[30]]</f>
        <v>5.4120817094612494E-5</v>
      </c>
      <c r="AG222" s="10">
        <f>3/24000000*OO[[#This Row],[89 (30JUN1985 00:00:00)-Water Temperature (C)]]*OO[[#This Row],[31]]</f>
        <v>4.8442713658249996E-5</v>
      </c>
      <c r="AH222" s="10">
        <f>3/24000000*OO[[#This Row],[90 (30JUN1985 03:00:00)-Water Temperature (C)]]*OO[[#This Row],[32]]</f>
        <v>4.4084839634587504E-5</v>
      </c>
      <c r="AI222" s="10">
        <f>3/24000000*OO[[#This Row],[91 (30JUN1985 06:00:00)-Water Temperature (C)]]*OO[[#This Row],[33]]</f>
        <v>4.02008163816875E-5</v>
      </c>
      <c r="AJ222" s="10">
        <f>3/24000000*OO[[#This Row],[92 (30JUN1985 09:00:00)-Water Temperature (C)]]*OO[[#This Row],[34]]</f>
        <v>3.6827162367487495E-5</v>
      </c>
      <c r="AK222" s="10">
        <f>3/24000000*OO[[#This Row],[93 (30JUN1985 12:00:00)-Water Temperature (C)]]*OO[[#This Row],[35]]</f>
        <v>3.3779435396625E-5</v>
      </c>
      <c r="AL222" s="10">
        <f>3/24000000*OO[[#This Row],[94 (30JUN1985 15:00:00)-Water Temperature (C)]]*OO[[#This Row],[36]]</f>
        <v>3.0588374720800002E-5</v>
      </c>
      <c r="AM222" s="10">
        <f>3/24000000*OO[[#This Row],[95 (30JUN1985 18:00:00)-Water Temperature (C)]]*OO[[#This Row],[37]]</f>
        <v>2.7304704104047502E-5</v>
      </c>
      <c r="AN222" s="10">
        <f>3/24000000*OO[[#This Row],[96 (30JUN1985 21:00:00)-Water Temperature (C)]]*OO[[#This Row],[38]]</f>
        <v>2.4278598403112503E-5</v>
      </c>
      <c r="AO222" s="10">
        <f>3/24000000*OO[[#This Row],[97 (01JUL1985 00:00:00)-Water Temperature (C)]]*OO[[#This Row],[39]]</f>
        <v>2.1502795611037496E-5</v>
      </c>
      <c r="AP222" s="10">
        <f>3/24000000*OO[[#This Row],[98 (01JUL1985 03:00:00)-Water Temperature (C)]]*OO[[#This Row],[40]]</f>
        <v>1.9224380305549999E-5</v>
      </c>
      <c r="AQ222" s="10">
        <f>3/24000000*OO[[#This Row],[99 (01JUL1985 06:00:00)-Water Temperature (C)]]*OO[[#This Row],[41]]</f>
        <v>1.7130335594400001E-5</v>
      </c>
      <c r="AR222" s="10">
        <f>3/24000000*OO[[#This Row],[100 (01JUL1985 09:00:00)-Water Temperature (C)]]*OO[[#This Row],[42]]</f>
        <v>1.5258136482718749E-5</v>
      </c>
      <c r="AS222" s="10">
        <f>3/24000000*OO[[#This Row],[101 (01JUL1985 12:00:00)-Water Temperature (C)]]*OO[[#This Row],[43]]</f>
        <v>1.3644123890549998E-5</v>
      </c>
      <c r="AT222" s="10">
        <f>3/24000000*OO[[#This Row],[102 (01JUL1985 15:00:00)-Water Temperature (C)]]*OO[[#This Row],[44]]</f>
        <v>1.21833111340675E-5</v>
      </c>
      <c r="AU222" s="10">
        <f>3/24000000*OO[[#This Row],[103 (01JUL1985 18:00:00)-Water Temperature (C)]]*OO[[#This Row],[45]]</f>
        <v>1.086417403578E-5</v>
      </c>
      <c r="AV222" s="10">
        <f>3/24000000*OO[[#This Row],[104 (01JUL1985 21:00:00)-Water Temperature (C)]]*OO[[#This Row],[46]]</f>
        <v>9.62606924870375E-6</v>
      </c>
      <c r="AW222" s="10">
        <f>3/24000000*OO[[#This Row],[105 (02JUL1985 00:00:00)-Water Temperature (C)]]*OO[[#This Row],[47]]</f>
        <v>8.5049164399499997E-6</v>
      </c>
      <c r="AX222" s="10">
        <f>3/24000000*OO[[#This Row],[106 (02JUL1985 03:00:00)-Water Temperature (C)]]*OO[[#This Row],[48]]</f>
        <v>7.6100984008087508E-6</v>
      </c>
      <c r="AY222" s="10">
        <f>3/24000000*OO[[#This Row],[107 (02JUL1985 06:00:00)-Water Temperature (C)]]*OO[[#This Row],[49]]</f>
        <v>6.8225959981800002E-6</v>
      </c>
      <c r="AZ222" s="10">
        <f>3/24000000*OO[[#This Row],[108 (02JUL1985 09:00:00)-Water Temperature (C)]]*OO[[#This Row],[50]]</f>
        <v>6.1417258110562495E-6</v>
      </c>
      <c r="BA222" s="10">
        <f>3/24000000*OO[[#This Row],[109 (02JUL1985 12:00:00)-Water Temperature (C)]]*OO[[#This Row],[51]]</f>
        <v>5.4955324544412495E-6</v>
      </c>
      <c r="BB222" s="10">
        <f>3/24000000*OO[[#This Row],[110 (02JUL1985 15:00:00)-Water Temperature (C)]]*OO[[#This Row],[52]]</f>
        <v>4.81951387697375E-6</v>
      </c>
      <c r="BC222" s="10">
        <f>3/24000000*OO[[#This Row],[111 (02JUL1985 18:00:00)-Water Temperature (C)]]*OO[[#This Row],[53]]</f>
        <v>4.0632801444462497E-6</v>
      </c>
      <c r="BD222" s="10">
        <f>3/24000000*OO[[#This Row],[112 (02JUL1985 21:00:00)-Water Temperature (C)]]*OO[[#This Row],[54]]</f>
        <v>3.3149033814176246E-6</v>
      </c>
      <c r="BE222" s="10">
        <f>3/24000000*OO[[#This Row],[113 (03JUL1985 00:00:00)-Water Temperature (C)]]*OO[[#This Row],[55]]</f>
        <v>2.6159826683424997E-6</v>
      </c>
      <c r="BF222" s="10">
        <f>3/24000000*OO[[#This Row],[114 (03JUL1985 03:00:00)-Water Temperature (C)]]*OO[[#This Row],[56]]</f>
        <v>2.0481697424880001E-6</v>
      </c>
      <c r="BG222" s="10">
        <f>3/24000000*OO[[#This Row],[115 (03JUL1985 06:00:00)-Water Temperature (C)]]*OO[[#This Row],[57]]</f>
        <v>1.62283889346675E-6</v>
      </c>
      <c r="BH222" s="10">
        <f>3/24000000*OO[[#This Row],[116 (03JUL1985 09:00:00)-Water Temperature (C)]]*OO[[#This Row],[58]]</f>
        <v>1.3206240060479998E-6</v>
      </c>
      <c r="BI222" s="10">
        <f>3/24000000*OO[[#This Row],[117 (03JUL1985 12:00:00)-Water Temperature (C)]]*OO[[#This Row],[59]]</f>
        <v>1.12134077206775E-6</v>
      </c>
      <c r="BJ222" s="10">
        <f>3/24000000*OO[[#This Row],[118 (03JUL1985 15:00:00)-Water Temperature (C)]]*OO[[#This Row],[60]]</f>
        <v>9.8174675427699993E-7</v>
      </c>
      <c r="BK222" s="10">
        <f>3/24000000*OO[[#This Row],[119 (03JUL1985 18:00:00)-Water Temperature (C)]]*OO[[#This Row],[61]]</f>
        <v>8.7452546495550017E-7</v>
      </c>
      <c r="BL222" s="10">
        <f>3/24000000*OO[[#This Row],[120 (03JUL1985 21:00:00)-Water Temperature (C)]]*OO[[#This Row],[62]]</f>
        <v>7.9093983315749994E-7</v>
      </c>
      <c r="BM222" s="10">
        <f>3/24000000*OO[[#This Row],[121 (04JUL1985 00:00:00)-Water Temperature (C)]]*OO[[#This Row],[63]]</f>
        <v>7.2241528603799994E-7</v>
      </c>
      <c r="BN222" s="10">
        <f>3/24000000*OO[[#This Row],[122 (04JUL1985 03:00:00)-Water Temperature (C)]]*OO[[#This Row],[64]]</f>
        <v>6.7897629166124998E-7</v>
      </c>
      <c r="BO222" s="10">
        <f>3/24000000*OO[[#This Row],[123 (04JUL1985 06:00:00)-Water Temperature (C)]]*OO[[#This Row],[65]]</f>
        <v>6.4358739966499995E-7</v>
      </c>
      <c r="BP222" s="10">
        <f>3/24000000*OO[[#This Row],[124 (04JUL1985 09:00:00)-Water Temperature (C)]]*OO[[#This Row],[66]]</f>
        <v>6.1543070884874996E-7</v>
      </c>
      <c r="BQ222" s="10">
        <f>3/24000000*OO[[#This Row],[125 (04JUL1985 12:00:00)-Water Temperature (C)]]*OO[[#This Row],[67]]</f>
        <v>5.8817509113037499E-7</v>
      </c>
      <c r="BR222" s="10">
        <f>3/24000000*OO[[#This Row],[126 (04JUL1985 15:00:00)-Water Temperature (C)]]*OO[[#This Row],[68]]</f>
        <v>5.6573756392387507E-7</v>
      </c>
      <c r="BS222" s="10">
        <f>3/24000000*OO[[#This Row],[127 (04JUL1985 18:00:00)-Water Temperature (C)]]*OO[[#This Row],[69]]</f>
        <v>5.4383441178825001E-7</v>
      </c>
      <c r="BT222" s="10">
        <f>3/24000000*OO[[#This Row],[128 (04JUL1985 21:00:00)-Water Temperature (C)]]*OO[[#This Row],[70]]</f>
        <v>5.2506560207625002E-7</v>
      </c>
      <c r="BU222" s="10">
        <f>3/24000000*OO[[#This Row],[129 (05JUL1985 00:00:00)-Water Temperature (C)]]*OO[[#This Row],[71]]</f>
        <v>5.0503109452224998E-7</v>
      </c>
      <c r="BV222" s="10">
        <f>3/24000000*OO[[#This Row],[130 (05JUL1985 03:00:00)-Water Temperature (C)]]*OO[[#This Row],[72]]</f>
        <v>4.9038383243525E-7</v>
      </c>
      <c r="BW222" s="10">
        <f>3/24000000*OO[[#This Row],[131 (05JUL1985 06:00:00)-Water Temperature (C)]]*OO[[#This Row],[73]]</f>
        <v>4.7204811998124992E-7</v>
      </c>
      <c r="BX222" s="10">
        <f>3/24000000*OO[[#This Row],[132 (05JUL1985 09:00:00)-Water Temperature (C)]]*OO[[#This Row],[74]]</f>
        <v>4.5395021230062495E-7</v>
      </c>
      <c r="BY222" s="10">
        <f>3/24000000*OO[[#This Row],[133 (05JUL1985 12:00:00)-Water Temperature (C)]]*OO[[#This Row],[75]]</f>
        <v>4.3656079420799991E-7</v>
      </c>
      <c r="BZ222" s="10">
        <f>3/24000000*OO[[#This Row],[134 (05JUL1985 15:00:00)-Water Temperature (C)]]*OO[[#This Row],[76]]</f>
        <v>4.1693293863599996E-7</v>
      </c>
      <c r="CA222" s="10">
        <f>3/24000000*OO[[#This Row],[135 (05JUL1985 18:00:00)-Water Temperature (C)]]*OO[[#This Row],[77]]</f>
        <v>3.9650015875949995E-7</v>
      </c>
      <c r="CB222" s="10">
        <f>3/24000000*OO[[#This Row],[136 (05JUL1985 21:00:00)-Water Temperature (C)]]*OO[[#This Row],[78]]</f>
        <v>3.7672706247949995E-7</v>
      </c>
      <c r="CC222" s="10">
        <f>3/24000000*OO[[#This Row],[137 (06JUL1985 00:00:00)-Water Temperature (C)]]*OO[[#This Row],[79]]</f>
        <v>3.5720396388137497E-7</v>
      </c>
      <c r="CD222" s="10">
        <f>3/24000000*OO[[#This Row],[138 (06JUL1985 03:00:00)-Water Temperature (C)]]*OO[[#This Row],[80]]</f>
        <v>3.4275631959975001E-7</v>
      </c>
      <c r="CE222" s="10">
        <f>3/24000000*OO[[#This Row],[139 (06JUL1985 06:00:00)-Water Temperature (C)]]*OO[[#This Row],[81]]</f>
        <v>3.2937160408942501E-7</v>
      </c>
      <c r="CF222" s="10">
        <f>3/24000000*OO[[#This Row],[140 (06JUL1985 09:00:00)-Water Temperature (C)]]*OO[[#This Row],[82]]</f>
        <v>3.1817250443419997E-7</v>
      </c>
      <c r="CG222" s="10">
        <f>3/24000000*OO[[#This Row],[141 (06JUL1985 12:00:00)-Water Temperature (C)]]*OO[[#This Row],[83]]</f>
        <v>3.0699036051412497E-7</v>
      </c>
      <c r="CH222" s="10">
        <f>3/24000000*OO[[#This Row],[142 (06JUL1985 15:00:00)-Water Temperature (C)]]*OO[[#This Row],[84]]</f>
        <v>2.9398479603918747E-7</v>
      </c>
      <c r="CI222" s="10">
        <f>3/24000000*OO[[#This Row],[143 (06JUL1985 18:00:00)-Water Temperature (C)]]*OO[[#This Row],[85]]</f>
        <v>2.7849226533120001E-7</v>
      </c>
      <c r="CJ222" s="10">
        <f>3/24000000*OO[[#This Row],[144 (06JUL1985 21:00:00)-Water Temperature (C)]]*OO[[#This Row],[86]]</f>
        <v>2.6330810307750001E-7</v>
      </c>
      <c r="CK222" s="10">
        <f>3/24000000*OO[[#This Row],[145 (07JUL1985 00:00:00)-Water Temperature (C)]]*OO[[#This Row],[87]]</f>
        <v>2.4768897030795004E-7</v>
      </c>
      <c r="CL222" s="10">
        <f>3/24000000*OO[[#This Row],[146 (07JUL1985 03:00:00)-Water Temperature (C)]]*OO[[#This Row],[88]]</f>
        <v>2.3638970709029997E-7</v>
      </c>
      <c r="CM222" s="10">
        <f>3/24000000*OO[[#This Row],[147 (07JUL1985 06:00:00)-Water Temperature (C)]]*OO[[#This Row],[89]]</f>
        <v>2.2336783337837499E-7</v>
      </c>
      <c r="CN222" s="10">
        <f>3/24000000*OO[[#This Row],[148 (07JUL1985 09:00:00)-Water Temperature (C)]]*OO[[#This Row],[90]]</f>
        <v>2.1025494521265002E-7</v>
      </c>
      <c r="CO222" s="10">
        <f>3/24000000*OO[[#This Row],[149 (07JUL1985 12:00:00)-Water Temperature (C)]]*OO[[#This Row],[91]]</f>
        <v>1.9873149274620002E-7</v>
      </c>
      <c r="CP222" s="10">
        <f>3/24000000*OO[[#This Row],[150 (07JUL1985 15:00:00)-Water Temperature (C)]]*OO[[#This Row],[92]]</f>
        <v>1.8977675541089997E-7</v>
      </c>
      <c r="CQ222" s="10">
        <f>3/24000000*OO[[#This Row],[151 (07JUL1985 18:00:00)-Water Temperature (C)]]*OO[[#This Row],[93]]</f>
        <v>1.8149747862889998E-7</v>
      </c>
      <c r="CR222" s="10">
        <f>3/24000000*OO[[#This Row],[152 (07JUL1985 21:00:00)-Water Temperature (C)]]*OO[[#This Row],[94]]</f>
        <v>1.7363960792062501E-7</v>
      </c>
      <c r="CS222" s="10">
        <f>3/24000000*OO[[#This Row],[153 (08JUL1985 00:00:00)-Water Temperature (C)]]*OO[[#This Row],[95]]</f>
        <v>1.6529879894681249E-7</v>
      </c>
      <c r="CT222" s="10">
        <f>3/24000000*OO[[#This Row],[154 (08JUL1985 03:00:00)-Water Temperature (C)]]*OO[[#This Row],[96]]</f>
        <v>1.6007794863716249E-7</v>
      </c>
      <c r="CU222" s="10">
        <f>3/24000000*OO[[#This Row],[155 (08JUL1985 06:00:00)-Water Temperature (C)]]*OO[[#This Row],[97]]</f>
        <v>1.5556671648E-7</v>
      </c>
      <c r="CV222" s="10">
        <f>3/24000000*OO[[#This Row],[156 (08JUL1985 09:00:00)-Water Temperature (C)]]*OO[[#This Row],[98]]</f>
        <v>1.5107479827000001E-7</v>
      </c>
      <c r="CW222" s="10">
        <f>3/24000000*OO[[#This Row],[157 (08JUL1985 12:00:00)-Water Temperature (C)]]*OO[[#This Row],[99]]</f>
        <v>1.4713318346504999E-7</v>
      </c>
    </row>
    <row r="223" spans="1:101" x14ac:dyDescent="0.35">
      <c r="A223" t="s">
        <v>229</v>
      </c>
      <c r="B223">
        <v>865.10170000000005</v>
      </c>
      <c r="C223" s="10">
        <f>3/24*OO[[#This Row],[59 (26JUN1985 06:00:00)-Water Temperature (C)]]*OO[[#This Row],[1]]/SUM(OO[1])</f>
        <v>0</v>
      </c>
      <c r="D223" s="10">
        <f>3/24*OO[[#This Row],[60 (26JUN1985 09:00:00)-Water Temperature (C)]]*OO[[#This Row],[2]]/SUM(OO[2])</f>
        <v>0</v>
      </c>
      <c r="E223" s="10">
        <f>3/24*OO[[#This Row],[61 (26JUN1985 12:00:00)-Water Temperature (C)]]*OO[[#This Row],[3]]/SUM(OO[3])</f>
        <v>0</v>
      </c>
      <c r="F223" s="10">
        <f>3/24*OO[[#This Row],[62 (26JUN1985 15:00:00)-Water Temperature (C)]]*OO[[#This Row],[4]]/SUM(OO[4])</f>
        <v>0</v>
      </c>
      <c r="G223" s="10">
        <f>3/24*OO[[#This Row],[63 (26JUN1985 18:00:00)-Water Temperature (C)]]*OO[[#This Row],[5]]/SUM(OO[5])</f>
        <v>0</v>
      </c>
      <c r="H223" s="10">
        <f>3/24*OO[[#This Row],[64 (26JUN1985 21:00:00)-Water Temperature (C)]]*OO[[#This Row],[6]]/SUM(OO[6])</f>
        <v>0</v>
      </c>
      <c r="I223" s="10">
        <f>3/24*OO[[#This Row],[65 (27JUN1985 00:00:00)-Water Temperature (C)]]*OO[[#This Row],[7]]/SUM(OO[7])</f>
        <v>0</v>
      </c>
      <c r="J223" s="10">
        <f>3/24*OO[[#This Row],[66 (27JUN1985 03:00:00)-Water Temperature (C)]]*OO[[#This Row],[8]]/SUM(OO[8])</f>
        <v>0</v>
      </c>
      <c r="K223" s="10">
        <f>3/24*OO[[#This Row],[67 (27JUN1985 06:00:00)-Water Temperature (C)]]*OO[[#This Row],[9]]/SUM(OO[9])</f>
        <v>1.8129502154922125E-41</v>
      </c>
      <c r="L223" s="10">
        <f>3/24*OO[[#This Row],[68 (27JUN1985 09:00:00)-Water Temperature (C)]]*OO[[#This Row],[10]]/SUM(OO[10])</f>
        <v>9.0588049478470547E-30</v>
      </c>
      <c r="M223" s="10">
        <f>3/24*OO[[#This Row],[69 (27JUN1985 12:00:00)-Water Temperature (C)]]*OO[[#This Row],[11]]/SUM(OO[11])</f>
        <v>1.992049214649187E-18</v>
      </c>
      <c r="N223" s="10">
        <f>3/24*OO[[#This Row],[70 (27JUN1985 15:00:00)-Water Temperature (C)]]*OO[[#This Row],[12]]/SUM(OO[12])</f>
        <v>3.9857681225439149E-11</v>
      </c>
      <c r="O223" s="10">
        <f>3/24*OO[[#This Row],[71 (27JUN1985 18:00:00)-Water Temperature (C)]]*OO[[#This Row],[13]]/SUM(OO[13])</f>
        <v>1.3955901265825713E-7</v>
      </c>
      <c r="P223" s="10">
        <f>3/24*OO[[#This Row],[72 (27JUN1985 21:00:00)-Water Temperature (C)]]*OO[[#This Row],[14]]/SUM(OO[14])</f>
        <v>2.7249046460867901E-5</v>
      </c>
      <c r="Q223" s="10">
        <f>3/24*OO[[#This Row],[73 (28JUN1985 00:00:00)-Water Temperature (C)]]*OO[[#This Row],[15]]/SUM(OO[15])</f>
        <v>9.7904890723657617E-4</v>
      </c>
      <c r="R223" s="10">
        <f>3/24*OO[[#This Row],[74 (28JUN1985 03:00:00)-Water Temperature (C)]]*OO[[#This Row],[16]]/SUM(OO[16])</f>
        <v>1.0404516412722708E-2</v>
      </c>
      <c r="S223" s="10">
        <f>3/24*OO[[#This Row],[75 (28JUN1985 06:00:00)-Water Temperature (C)]]*OO[[#This Row],[17]]/SUM(OO[17])</f>
        <v>4.2075218484497974E-2</v>
      </c>
      <c r="T223" s="10">
        <f>3/24*OO[[#This Row],[76 (28JUN1985 09:00:00)-Water Temperature (C)]]*OO[[#This Row],[18]]/SUM(OO[18])</f>
        <v>7.7789393106809976E-2</v>
      </c>
      <c r="U223" s="10">
        <f>3/24*OO[[#This Row],[77 (28JUN1985 12:00:00)-Water Temperature (C)]]*OO[[#This Row],[19]]/SUM(OO[19])</f>
        <v>7.5344377407267779E-2</v>
      </c>
      <c r="V223" s="10">
        <f>3/24000000*OO[[#This Row],[78 (28JUN1985 15:00:00)-Water Temperature (C)]]*OO[[#This Row],[20]]</f>
        <v>4.2488392450899998E-2</v>
      </c>
      <c r="W223" s="10">
        <f>3/24000000*OO[[#This Row],[79 (28JUN1985 18:00:00)-Water Temperature (C)]]*OO[[#This Row],[21]]</f>
        <v>1.540280586072375E-2</v>
      </c>
      <c r="X223" s="10">
        <f>3/24000000*OO[[#This Row],[80 (28JUN1985 21:00:00)-Water Temperature (C)]]*OO[[#This Row],[22]]</f>
        <v>3.9826572892650005E-3</v>
      </c>
      <c r="Y223" s="10">
        <f>3/24000000*OO[[#This Row],[81 (29JUN1985 00:00:00)-Water Temperature (C)]]*OO[[#This Row],[23]]</f>
        <v>8.3040224416874994E-4</v>
      </c>
      <c r="Z223" s="10">
        <f>3/24000000*OO[[#This Row],[82 (29JUN1985 03:00:00)-Water Temperature (C)]]*OO[[#This Row],[24]]</f>
        <v>1.8554640524948748E-4</v>
      </c>
      <c r="AA223" s="10">
        <f>3/24000000*OO[[#This Row],[83 (29JUN1985 06:00:00)-Water Temperature (C)]]*OO[[#This Row],[25]]</f>
        <v>7.7600499436687498E-5</v>
      </c>
      <c r="AB223" s="10">
        <f>3/24000000*OO[[#This Row],[84 (29JUN1985 09:00:00)-Water Temperature (C)]]*OO[[#This Row],[26]]</f>
        <v>6.4698052699350007E-5</v>
      </c>
      <c r="AC223" s="10">
        <f>3/24000000*OO[[#This Row],[85 (29JUN1985 12:00:00)-Water Temperature (C)]]*OO[[#This Row],[27]]</f>
        <v>6.4766604559999999E-5</v>
      </c>
      <c r="AD223" s="10">
        <f>3/24000000*OO[[#This Row],[86 (29JUN1985 15:00:00)-Water Temperature (C)]]*OO[[#This Row],[28]]</f>
        <v>6.3713562538824988E-5</v>
      </c>
      <c r="AE223" s="10">
        <f>3/24000000*OO[[#This Row],[88 (29JUN1985 21:00:00)-Water Temperature (C)]]*OO[[#This Row],[30]]</f>
        <v>5.4207680875562499E-5</v>
      </c>
      <c r="AF223" s="10">
        <f>3/24000000*OO[[#This Row],[88 (29JUN1985 21:00:00)-Water Temperature (C)]]*OO[[#This Row],[30]]</f>
        <v>5.4207680875562499E-5</v>
      </c>
      <c r="AG223" s="10">
        <f>3/24000000*OO[[#This Row],[89 (30JUN1985 00:00:00)-Water Temperature (C)]]*OO[[#This Row],[31]]</f>
        <v>4.8649385740324998E-5</v>
      </c>
      <c r="AH223" s="10">
        <f>3/24000000*OO[[#This Row],[90 (30JUN1985 03:00:00)-Water Temperature (C)]]*OO[[#This Row],[32]]</f>
        <v>4.4368795294512503E-5</v>
      </c>
      <c r="AI223" s="10">
        <f>3/24000000*OO[[#This Row],[91 (30JUN1985 06:00:00)-Water Temperature (C)]]*OO[[#This Row],[33]]</f>
        <v>4.0532108319800006E-5</v>
      </c>
      <c r="AJ223" s="10">
        <f>3/24000000*OO[[#This Row],[92 (30JUN1985 09:00:00)-Water Temperature (C)]]*OO[[#This Row],[34]]</f>
        <v>3.7156270074749993E-5</v>
      </c>
      <c r="AK223" s="10">
        <f>3/24000000*OO[[#This Row],[93 (30JUN1985 12:00:00)-Water Temperature (C)]]*OO[[#This Row],[35]]</f>
        <v>3.4087523626200004E-5</v>
      </c>
      <c r="AL223" s="10">
        <f>3/24000000*OO[[#This Row],[94 (30JUN1985 15:00:00)-Water Temperature (C)]]*OO[[#This Row],[36]]</f>
        <v>3.0881111371743748E-5</v>
      </c>
      <c r="AM223" s="10">
        <f>3/24000000*OO[[#This Row],[95 (30JUN1985 18:00:00)-Water Temperature (C)]]*OO[[#This Row],[37]]</f>
        <v>2.7600062906666248E-5</v>
      </c>
      <c r="AN223" s="10">
        <f>3/24000000*OO[[#This Row],[96 (30JUN1985 21:00:00)-Water Temperature (C)]]*OO[[#This Row],[38]]</f>
        <v>2.4583580852216248E-5</v>
      </c>
      <c r="AO223" s="10">
        <f>3/24000000*OO[[#This Row],[97 (01JUL1985 00:00:00)-Water Temperature (C)]]*OO[[#This Row],[39]]</f>
        <v>2.180452848088875E-5</v>
      </c>
      <c r="AP223" s="10">
        <f>3/24000000*OO[[#This Row],[98 (01JUL1985 03:00:00)-Water Temperature (C)]]*OO[[#This Row],[40]]</f>
        <v>1.952151570334875E-5</v>
      </c>
      <c r="AQ223" s="10">
        <f>3/24000000*OO[[#This Row],[99 (01JUL1985 06:00:00)-Water Temperature (C)]]*OO[[#This Row],[41]]</f>
        <v>1.7411948374535001E-5</v>
      </c>
      <c r="AR223" s="10">
        <f>3/24000000*OO[[#This Row],[100 (01JUL1985 09:00:00)-Water Temperature (C)]]*OO[[#This Row],[42]]</f>
        <v>1.5506892770372498E-5</v>
      </c>
      <c r="AS223" s="10">
        <f>3/24000000*OO[[#This Row],[101 (01JUL1985 12:00:00)-Water Temperature (C)]]*OO[[#This Row],[43]]</f>
        <v>1.3864952332350001E-5</v>
      </c>
      <c r="AT223" s="10">
        <f>3/24000000*OO[[#This Row],[102 (01JUL1985 15:00:00)-Water Temperature (C)]]*OO[[#This Row],[44]]</f>
        <v>1.23778008221925E-5</v>
      </c>
      <c r="AU223" s="10">
        <f>3/24000000*OO[[#This Row],[103 (01JUL1985 18:00:00)-Water Temperature (C)]]*OO[[#This Row],[45]]</f>
        <v>1.10463401579E-5</v>
      </c>
      <c r="AV223" s="10">
        <f>3/24000000*OO[[#This Row],[104 (01JUL1985 21:00:00)-Water Temperature (C)]]*OO[[#This Row],[46]]</f>
        <v>9.8002875260649986E-6</v>
      </c>
      <c r="AW223" s="10">
        <f>3/24000000*OO[[#This Row],[105 (02JUL1985 00:00:00)-Water Temperature (C)]]*OO[[#This Row],[47]]</f>
        <v>8.6718224545650007E-6</v>
      </c>
      <c r="AX223" s="10">
        <f>3/24000000*OO[[#This Row],[106 (02JUL1985 03:00:00)-Water Temperature (C)]]*OO[[#This Row],[48]]</f>
        <v>7.7684911735949986E-6</v>
      </c>
      <c r="AY223" s="10">
        <f>3/24000000*OO[[#This Row],[107 (02JUL1985 06:00:00)-Water Temperature (C)]]*OO[[#This Row],[49]]</f>
        <v>6.9690366805125004E-6</v>
      </c>
      <c r="AZ223" s="10">
        <f>3/24000000*OO[[#This Row],[108 (02JUL1985 09:00:00)-Water Temperature (C)]]*OO[[#This Row],[50]]</f>
        <v>6.2733492628950003E-6</v>
      </c>
      <c r="BA223" s="10">
        <f>3/24000000*OO[[#This Row],[109 (02JUL1985 12:00:00)-Water Temperature (C)]]*OO[[#This Row],[51]]</f>
        <v>5.6149182140299998E-6</v>
      </c>
      <c r="BB223" s="10">
        <f>3/24000000*OO[[#This Row],[110 (02JUL1985 15:00:00)-Water Temperature (C)]]*OO[[#This Row],[52]]</f>
        <v>4.9304044489987496E-6</v>
      </c>
      <c r="BC223" s="10">
        <f>3/24000000*OO[[#This Row],[111 (02JUL1985 18:00:00)-Water Temperature (C)]]*OO[[#This Row],[53]]</f>
        <v>4.1683547810162503E-6</v>
      </c>
      <c r="BD223" s="10">
        <f>3/24000000*OO[[#This Row],[112 (02JUL1985 21:00:00)-Water Temperature (C)]]*OO[[#This Row],[54]]</f>
        <v>3.4140846355412502E-6</v>
      </c>
      <c r="BE223" s="10">
        <f>3/24000000*OO[[#This Row],[113 (03JUL1985 00:00:00)-Water Temperature (C)]]*OO[[#This Row],[55]]</f>
        <v>2.7042141613630001E-6</v>
      </c>
      <c r="BF223" s="10">
        <f>3/24000000*OO[[#This Row],[114 (03JUL1985 03:00:00)-Water Temperature (C)]]*OO[[#This Row],[56]]</f>
        <v>2.1208074662812499E-6</v>
      </c>
      <c r="BG223" s="10">
        <f>3/24000000*OO[[#This Row],[115 (03JUL1985 06:00:00)-Water Temperature (C)]]*OO[[#This Row],[57]]</f>
        <v>1.6783903444299999E-6</v>
      </c>
      <c r="BH223" s="10">
        <f>3/24000000*OO[[#This Row],[116 (03JUL1985 09:00:00)-Water Temperature (C)]]*OO[[#This Row],[58]]</f>
        <v>1.360638694575E-6</v>
      </c>
      <c r="BI223" s="10">
        <f>3/24000000*OO[[#This Row],[117 (03JUL1985 12:00:00)-Water Temperature (C)]]*OO[[#This Row],[59]]</f>
        <v>1.14988255998875E-6</v>
      </c>
      <c r="BJ223" s="10">
        <f>3/24000000*OO[[#This Row],[118 (03JUL1985 15:00:00)-Water Temperature (C)]]*OO[[#This Row],[60]]</f>
        <v>1.0025574531142498E-6</v>
      </c>
      <c r="BK223" s="10">
        <f>3/24000000*OO[[#This Row],[119 (03JUL1985 18:00:00)-Water Temperature (C)]]*OO[[#This Row],[61]]</f>
        <v>8.9072052270525002E-7</v>
      </c>
      <c r="BL223" s="10">
        <f>3/24000000*OO[[#This Row],[120 (03JUL1985 21:00:00)-Water Temperature (C)]]*OO[[#This Row],[62]]</f>
        <v>8.0499757127499994E-7</v>
      </c>
      <c r="BM223" s="10">
        <f>3/24000000*OO[[#This Row],[121 (04JUL1985 00:00:00)-Water Temperature (C)]]*OO[[#This Row],[63]]</f>
        <v>7.3542183325324992E-7</v>
      </c>
      <c r="BN223" s="10">
        <f>3/24000000*OO[[#This Row],[122 (04JUL1985 03:00:00)-Water Temperature (C)]]*OO[[#This Row],[64]]</f>
        <v>6.9134291531175003E-7</v>
      </c>
      <c r="BO223" s="10">
        <f>3/24000000*OO[[#This Row],[123 (04JUL1985 06:00:00)-Water Temperature (C)]]*OO[[#This Row],[65]]</f>
        <v>6.5498318416875E-7</v>
      </c>
      <c r="BP223" s="10">
        <f>3/24000000*OO[[#This Row],[124 (04JUL1985 09:00:00)-Water Temperature (C)]]*OO[[#This Row],[66]]</f>
        <v>6.25473084342E-7</v>
      </c>
      <c r="BQ223" s="10">
        <f>3/24000000*OO[[#This Row],[125 (04JUL1985 12:00:00)-Water Temperature (C)]]*OO[[#This Row],[67]]</f>
        <v>5.9664709758600004E-7</v>
      </c>
      <c r="BR223" s="10">
        <f>3/24000000*OO[[#This Row],[126 (04JUL1985 15:00:00)-Water Temperature (C)]]*OO[[#This Row],[68]]</f>
        <v>5.7280231158799996E-7</v>
      </c>
      <c r="BS223" s="10">
        <f>3/24000000*OO[[#This Row],[127 (04JUL1985 18:00:00)-Water Temperature (C)]]*OO[[#This Row],[69]]</f>
        <v>5.5008190988849992E-7</v>
      </c>
      <c r="BT223" s="10">
        <f>3/24000000*OO[[#This Row],[128 (04JUL1985 21:00:00)-Water Temperature (C)]]*OO[[#This Row],[70]]</f>
        <v>5.3118621319312495E-7</v>
      </c>
      <c r="BU223" s="10">
        <f>3/24000000*OO[[#This Row],[129 (05JUL1985 00:00:00)-Water Temperature (C)]]*OO[[#This Row],[71]]</f>
        <v>5.1154613515199991E-7</v>
      </c>
      <c r="BV223" s="10">
        <f>3/24000000*OO[[#This Row],[130 (05JUL1985 03:00:00)-Water Temperature (C)]]*OO[[#This Row],[72]]</f>
        <v>4.9744483143574995E-7</v>
      </c>
      <c r="BW223" s="10">
        <f>3/24000000*OO[[#This Row],[131 (05JUL1985 06:00:00)-Water Temperature (C)]]*OO[[#This Row],[73]]</f>
        <v>4.7930379078524993E-7</v>
      </c>
      <c r="BX223" s="10">
        <f>3/24000000*OO[[#This Row],[132 (05JUL1985 09:00:00)-Water Temperature (C)]]*OO[[#This Row],[74]]</f>
        <v>4.6091962964549999E-7</v>
      </c>
      <c r="BY223" s="10">
        <f>3/24000000*OO[[#This Row],[133 (05JUL1985 12:00:00)-Water Temperature (C)]]*OO[[#This Row],[75]]</f>
        <v>4.4296372812899996E-7</v>
      </c>
      <c r="BZ223" s="10">
        <f>3/24000000*OO[[#This Row],[134 (05JUL1985 15:00:00)-Water Temperature (C)]]*OO[[#This Row],[76]]</f>
        <v>4.226348397249999E-7</v>
      </c>
      <c r="CA223" s="10">
        <f>3/24000000*OO[[#This Row],[135 (05JUL1985 18:00:00)-Water Temperature (C)]]*OO[[#This Row],[77]]</f>
        <v>4.017242541555E-7</v>
      </c>
      <c r="CB223" s="10">
        <f>3/24000000*OO[[#This Row],[136 (05JUL1985 21:00:00)-Water Temperature (C)]]*OO[[#This Row],[78]]</f>
        <v>3.8185333464699999E-7</v>
      </c>
      <c r="CC223" s="10">
        <f>3/24000000*OO[[#This Row],[137 (06JUL1985 00:00:00)-Water Temperature (C)]]*OO[[#This Row],[79]]</f>
        <v>3.62453868544E-7</v>
      </c>
      <c r="CD223" s="10">
        <f>3/24000000*OO[[#This Row],[138 (06JUL1985 03:00:00)-Water Temperature (C)]]*OO[[#This Row],[80]]</f>
        <v>3.4810181189249999E-7</v>
      </c>
      <c r="CE223" s="10">
        <f>3/24000000*OO[[#This Row],[139 (06JUL1985 06:00:00)-Water Temperature (C)]]*OO[[#This Row],[81]]</f>
        <v>3.3456734937600002E-7</v>
      </c>
      <c r="CF223" s="10">
        <f>3/24000000*OO[[#This Row],[140 (06JUL1985 09:00:00)-Water Temperature (C)]]*OO[[#This Row],[82]]</f>
        <v>3.2302607745367499E-7</v>
      </c>
      <c r="CG223" s="10">
        <f>3/24000000*OO[[#This Row],[141 (06JUL1985 12:00:00)-Water Temperature (C)]]*OO[[#This Row],[83]]</f>
        <v>3.1147255172812499E-7</v>
      </c>
      <c r="CH223" s="10">
        <f>3/24000000*OO[[#This Row],[142 (06JUL1985 15:00:00)-Water Temperature (C)]]*OO[[#This Row],[84]]</f>
        <v>2.9806115078025001E-7</v>
      </c>
      <c r="CI223" s="10">
        <f>3/24000000*OO[[#This Row],[143 (06JUL1985 18:00:00)-Water Temperature (C)]]*OO[[#This Row],[85]]</f>
        <v>2.82265897946E-7</v>
      </c>
      <c r="CJ223" s="10">
        <f>3/24000000*OO[[#This Row],[144 (06JUL1985 21:00:00)-Water Temperature (C)]]*OO[[#This Row],[86]]</f>
        <v>2.6699682314731249E-7</v>
      </c>
      <c r="CK223" s="10">
        <f>3/24000000*OO[[#This Row],[145 (07JUL1985 00:00:00)-Water Temperature (C)]]*OO[[#This Row],[87]]</f>
        <v>2.514151651593E-7</v>
      </c>
      <c r="CL223" s="10">
        <f>3/24000000*OO[[#This Row],[146 (07JUL1985 03:00:00)-Water Temperature (C)]]*OO[[#This Row],[88]]</f>
        <v>2.4018048906637498E-7</v>
      </c>
      <c r="CM223" s="10">
        <f>3/24000000*OO[[#This Row],[147 (07JUL1985 06:00:00)-Water Temperature (C)]]*OO[[#This Row],[89]]</f>
        <v>2.2699401036029998E-7</v>
      </c>
      <c r="CN223" s="10">
        <f>3/24000000*OO[[#This Row],[148 (07JUL1985 09:00:00)-Water Temperature (C)]]*OO[[#This Row],[90]]</f>
        <v>2.135329967287125E-7</v>
      </c>
      <c r="CO223" s="10">
        <f>3/24000000*OO[[#This Row],[149 (07JUL1985 12:00:00)-Water Temperature (C)]]*OO[[#This Row],[91]]</f>
        <v>2.0167857769799998E-7</v>
      </c>
      <c r="CP223" s="10">
        <f>3/24000000*OO[[#This Row],[150 (07JUL1985 15:00:00)-Water Temperature (C)]]*OO[[#This Row],[92]]</f>
        <v>1.9235314499030002E-7</v>
      </c>
      <c r="CQ223" s="10">
        <f>3/24000000*OO[[#This Row],[151 (07JUL1985 18:00:00)-Water Temperature (C)]]*OO[[#This Row],[93]]</f>
        <v>1.8384154399560001E-7</v>
      </c>
      <c r="CR223" s="10">
        <f>3/24000000*OO[[#This Row],[152 (07JUL1985 21:00:00)-Water Temperature (C)]]*OO[[#This Row],[94]]</f>
        <v>1.7593767277126251E-7</v>
      </c>
      <c r="CS223" s="10">
        <f>3/24000000*OO[[#This Row],[153 (08JUL1985 00:00:00)-Water Temperature (C)]]*OO[[#This Row],[95]]</f>
        <v>1.67663312221275E-7</v>
      </c>
      <c r="CT223" s="10">
        <f>3/24000000*OO[[#This Row],[154 (08JUL1985 03:00:00)-Water Temperature (C)]]*OO[[#This Row],[96]]</f>
        <v>1.6253085147310001E-7</v>
      </c>
      <c r="CU223" s="10">
        <f>3/24000000*OO[[#This Row],[155 (08JUL1985 06:00:00)-Water Temperature (C)]]*OO[[#This Row],[97]]</f>
        <v>1.57989256517025E-7</v>
      </c>
      <c r="CV223" s="10">
        <f>3/24000000*OO[[#This Row],[156 (08JUL1985 09:00:00)-Water Temperature (C)]]*OO[[#This Row],[98]]</f>
        <v>1.5330401321550001E-7</v>
      </c>
      <c r="CW223" s="10">
        <f>3/24000000*OO[[#This Row],[157 (08JUL1985 12:00:00)-Water Temperature (C)]]*OO[[#This Row],[99]]</f>
        <v>1.4915944840235E-7</v>
      </c>
    </row>
    <row r="224" spans="1:101" x14ac:dyDescent="0.35">
      <c r="A224" t="s">
        <v>230</v>
      </c>
      <c r="B224">
        <v>854.18370000000004</v>
      </c>
      <c r="C224" s="10">
        <f>3/24*OO[[#This Row],[59 (26JUN1985 06:00:00)-Water Temperature (C)]]*OO[[#This Row],[1]]/SUM(OO[1])</f>
        <v>0</v>
      </c>
      <c r="D224" s="10">
        <f>3/24*OO[[#This Row],[60 (26JUN1985 09:00:00)-Water Temperature (C)]]*OO[[#This Row],[2]]/SUM(OO[2])</f>
        <v>0</v>
      </c>
      <c r="E224" s="10">
        <f>3/24*OO[[#This Row],[61 (26JUN1985 12:00:00)-Water Temperature (C)]]*OO[[#This Row],[3]]/SUM(OO[3])</f>
        <v>0</v>
      </c>
      <c r="F224" s="10">
        <f>3/24*OO[[#This Row],[62 (26JUN1985 15:00:00)-Water Temperature (C)]]*OO[[#This Row],[4]]/SUM(OO[4])</f>
        <v>0</v>
      </c>
      <c r="G224" s="10">
        <f>3/24*OO[[#This Row],[63 (26JUN1985 18:00:00)-Water Temperature (C)]]*OO[[#This Row],[5]]/SUM(OO[5])</f>
        <v>0</v>
      </c>
      <c r="H224" s="10">
        <f>3/24*OO[[#This Row],[64 (26JUN1985 21:00:00)-Water Temperature (C)]]*OO[[#This Row],[6]]/SUM(OO[6])</f>
        <v>0</v>
      </c>
      <c r="I224" s="10">
        <f>3/24*OO[[#This Row],[65 (27JUN1985 00:00:00)-Water Temperature (C)]]*OO[[#This Row],[7]]/SUM(OO[7])</f>
        <v>0</v>
      </c>
      <c r="J224" s="10">
        <f>3/24*OO[[#This Row],[66 (27JUN1985 03:00:00)-Water Temperature (C)]]*OO[[#This Row],[8]]/SUM(OO[8])</f>
        <v>0</v>
      </c>
      <c r="K224" s="10">
        <f>3/24*OO[[#This Row],[67 (27JUN1985 06:00:00)-Water Temperature (C)]]*OO[[#This Row],[9]]/SUM(OO[9])</f>
        <v>2.447346536813521E-42</v>
      </c>
      <c r="L224" s="10">
        <f>3/24*OO[[#This Row],[68 (27JUN1985 09:00:00)-Water Temperature (C)]]*OO[[#This Row],[10]]/SUM(OO[10])</f>
        <v>1.2641040840550397E-30</v>
      </c>
      <c r="M224" s="10">
        <f>3/24*OO[[#This Row],[69 (27JUN1985 12:00:00)-Water Temperature (C)]]*OO[[#This Row],[11]]/SUM(OO[11])</f>
        <v>2.6269076496969917E-19</v>
      </c>
      <c r="N224" s="10">
        <f>3/24*OO[[#This Row],[70 (27JUN1985 15:00:00)-Water Temperature (C)]]*OO[[#This Row],[12]]/SUM(OO[12])</f>
        <v>1.8617811756769735E-11</v>
      </c>
      <c r="O224" s="10">
        <f>3/24*OO[[#This Row],[71 (27JUN1985 18:00:00)-Water Temperature (C)]]*OO[[#This Row],[13]]/SUM(OO[13])</f>
        <v>8.7023928601353584E-8</v>
      </c>
      <c r="P224" s="10">
        <f>3/24*OO[[#This Row],[72 (27JUN1985 21:00:00)-Water Temperature (C)]]*OO[[#This Row],[14]]/SUM(OO[14])</f>
        <v>1.9492929740073317E-5</v>
      </c>
      <c r="Q224" s="10">
        <f>3/24*OO[[#This Row],[73 (28JUN1985 00:00:00)-Water Temperature (C)]]*OO[[#This Row],[15]]/SUM(OO[15])</f>
        <v>7.7553517464703798E-4</v>
      </c>
      <c r="R224" s="10">
        <f>3/24*OO[[#This Row],[74 (28JUN1985 03:00:00)-Water Temperature (C)]]*OO[[#This Row],[16]]/SUM(OO[16])</f>
        <v>8.9528387378835176E-3</v>
      </c>
      <c r="S224" s="10">
        <f>3/24*OO[[#This Row],[75 (28JUN1985 06:00:00)-Water Temperature (C)]]*OO[[#This Row],[17]]/SUM(OO[17])</f>
        <v>3.8865708783334126E-2</v>
      </c>
      <c r="T224" s="10">
        <f>3/24*OO[[#This Row],[76 (28JUN1985 09:00:00)-Water Temperature (C)]]*OO[[#This Row],[18]]/SUM(OO[18])</f>
        <v>7.6460764550340815E-2</v>
      </c>
      <c r="U224" s="10">
        <f>3/24*OO[[#This Row],[77 (28JUN1985 12:00:00)-Water Temperature (C)]]*OO[[#This Row],[19]]/SUM(OO[19])</f>
        <v>7.8252546829880976E-2</v>
      </c>
      <c r="V224" s="10">
        <f>3/24000000*OO[[#This Row],[78 (28JUN1985 15:00:00)-Water Temperature (C)]]*OO[[#This Row],[20]]</f>
        <v>4.6344626663999994E-2</v>
      </c>
      <c r="W224" s="10">
        <f>3/24000000*OO[[#This Row],[79 (28JUN1985 18:00:00)-Water Temperature (C)]]*OO[[#This Row],[21]]</f>
        <v>1.7540111161637499E-2</v>
      </c>
      <c r="X224" s="10">
        <f>3/24000000*OO[[#This Row],[80 (28JUN1985 21:00:00)-Water Temperature (C)]]*OO[[#This Row],[22]]</f>
        <v>4.7016471574500007E-3</v>
      </c>
      <c r="Y224" s="10">
        <f>3/24000000*OO[[#This Row],[81 (29JUN1985 00:00:00)-Water Temperature (C)]]*OO[[#This Row],[23]]</f>
        <v>1.00159388E-3</v>
      </c>
      <c r="Z224" s="10">
        <f>3/24000000*OO[[#This Row],[82 (29JUN1985 03:00:00)-Water Temperature (C)]]*OO[[#This Row],[24]]</f>
        <v>2.1806306875079998E-4</v>
      </c>
      <c r="AA224" s="10">
        <f>3/24000000*OO[[#This Row],[83 (29JUN1985 06:00:00)-Water Temperature (C)]]*OO[[#This Row],[25]]</f>
        <v>8.3085566659200013E-5</v>
      </c>
      <c r="AB224" s="10">
        <f>3/24000000*OO[[#This Row],[84 (29JUN1985 09:00:00)-Water Temperature (C)]]*OO[[#This Row],[26]]</f>
        <v>6.5841548508349996E-5</v>
      </c>
      <c r="AC224" s="10">
        <f>3/24000000*OO[[#This Row],[85 (29JUN1985 12:00:00)-Water Temperature (C)]]*OO[[#This Row],[27]]</f>
        <v>6.5442709421374999E-5</v>
      </c>
      <c r="AD224" s="10">
        <f>3/24000000*OO[[#This Row],[86 (29JUN1985 15:00:00)-Water Temperature (C)]]*OO[[#This Row],[28]]</f>
        <v>6.4583873951612496E-5</v>
      </c>
      <c r="AE224" s="10">
        <f>3/24000000*OO[[#This Row],[88 (29JUN1985 21:00:00)-Water Temperature (C)]]*OO[[#This Row],[30]]</f>
        <v>5.5362851242799999E-5</v>
      </c>
      <c r="AF224" s="10">
        <f>3/24000000*OO[[#This Row],[88 (29JUN1985 21:00:00)-Water Temperature (C)]]*OO[[#This Row],[30]]</f>
        <v>5.5362851242799999E-5</v>
      </c>
      <c r="AG224" s="10">
        <f>3/24000000*OO[[#This Row],[89 (30JUN1985 00:00:00)-Water Temperature (C)]]*OO[[#This Row],[31]]</f>
        <v>4.9757271440999999E-5</v>
      </c>
      <c r="AH224" s="10">
        <f>3/24000000*OO[[#This Row],[90 (30JUN1985 03:00:00)-Water Temperature (C)]]*OO[[#This Row],[32]]</f>
        <v>4.540374657992499E-5</v>
      </c>
      <c r="AI224" s="10">
        <f>3/24000000*OO[[#This Row],[91 (30JUN1985 06:00:00)-Water Temperature (C)]]*OO[[#This Row],[33]]</f>
        <v>4.1473480798124994E-5</v>
      </c>
      <c r="AJ224" s="10">
        <f>3/24000000*OO[[#This Row],[92 (30JUN1985 09:00:00)-Water Temperature (C)]]*OO[[#This Row],[34]]</f>
        <v>3.7995465481225001E-5</v>
      </c>
      <c r="AK224" s="10">
        <f>3/24000000*OO[[#This Row],[93 (30JUN1985 12:00:00)-Water Temperature (C)]]*OO[[#This Row],[35]]</f>
        <v>3.4827759620324999E-5</v>
      </c>
      <c r="AL224" s="10">
        <f>3/24000000*OO[[#This Row],[94 (30JUN1985 15:00:00)-Water Temperature (C)]]*OO[[#This Row],[36]]</f>
        <v>3.1539372011972494E-5</v>
      </c>
      <c r="AM224" s="10">
        <f>3/24000000*OO[[#This Row],[95 (30JUN1985 18:00:00)-Water Temperature (C)]]*OO[[#This Row],[37]]</f>
        <v>2.8204513819819998E-5</v>
      </c>
      <c r="AN224" s="10">
        <f>3/24000000*OO[[#This Row],[96 (30JUN1985 21:00:00)-Water Temperature (C)]]*OO[[#This Row],[38]]</f>
        <v>2.515104892040625E-5</v>
      </c>
      <c r="AO224" s="10">
        <f>3/24000000*OO[[#This Row],[97 (01JUL1985 00:00:00)-Water Temperature (C)]]*OO[[#This Row],[39]]</f>
        <v>2.2326679556073752E-5</v>
      </c>
      <c r="AP224" s="10">
        <f>3/24000000*OO[[#This Row],[98 (01JUL1985 03:00:00)-Water Temperature (C)]]*OO[[#This Row],[40]]</f>
        <v>2.0003033970074998E-5</v>
      </c>
      <c r="AQ224" s="10">
        <f>3/24000000*OO[[#This Row],[99 (01JUL1985 06:00:00)-Water Temperature (C)]]*OO[[#This Row],[41]]</f>
        <v>1.7840372227383751E-5</v>
      </c>
      <c r="AR224" s="10">
        <f>3/24000000*OO[[#This Row],[100 (01JUL1985 09:00:00)-Water Temperature (C)]]*OO[[#This Row],[42]]</f>
        <v>1.5871327141639998E-5</v>
      </c>
      <c r="AS224" s="10">
        <f>3/24000000*OO[[#This Row],[101 (01JUL1985 12:00:00)-Water Temperature (C)]]*OO[[#This Row],[43]]</f>
        <v>1.4175693241097499E-5</v>
      </c>
      <c r="AT224" s="10">
        <f>3/24000000*OO[[#This Row],[102 (01JUL1985 15:00:00)-Water Temperature (C)]]*OO[[#This Row],[44]]</f>
        <v>1.264387527995625E-5</v>
      </c>
      <c r="AU224" s="10">
        <f>3/24000000*OO[[#This Row],[103 (01JUL1985 18:00:00)-Water Temperature (C)]]*OO[[#This Row],[45]]</f>
        <v>1.128566196672E-5</v>
      </c>
      <c r="AV224" s="10">
        <f>3/24000000*OO[[#This Row],[104 (01JUL1985 21:00:00)-Water Temperature (C)]]*OO[[#This Row],[46]]</f>
        <v>1.0022300409339999E-5</v>
      </c>
      <c r="AW224" s="10">
        <f>3/24000000*OO[[#This Row],[105 (02JUL1985 00:00:00)-Water Temperature (C)]]*OO[[#This Row],[47]]</f>
        <v>8.8804043021762492E-6</v>
      </c>
      <c r="AX224" s="10">
        <f>3/24000000*OO[[#This Row],[106 (02JUL1985 03:00:00)-Water Temperature (C)]]*OO[[#This Row],[48]]</f>
        <v>7.9629824444624996E-6</v>
      </c>
      <c r="AY224" s="10">
        <f>3/24000000*OO[[#This Row],[107 (02JUL1985 06:00:00)-Water Temperature (C)]]*OO[[#This Row],[49]]</f>
        <v>7.1473563368899999E-6</v>
      </c>
      <c r="AZ224" s="10">
        <f>3/24000000*OO[[#This Row],[108 (02JUL1985 09:00:00)-Water Temperature (C)]]*OO[[#This Row],[50]]</f>
        <v>6.4324734936562491E-6</v>
      </c>
      <c r="BA224" s="10">
        <f>3/24000000*OO[[#This Row],[109 (02JUL1985 12:00:00)-Water Temperature (C)]]*OO[[#This Row],[51]]</f>
        <v>5.7558861769999987E-6</v>
      </c>
      <c r="BB224" s="10">
        <f>3/24000000*OO[[#This Row],[110 (02JUL1985 15:00:00)-Water Temperature (C)]]*OO[[#This Row],[52]]</f>
        <v>5.0582682941262502E-6</v>
      </c>
      <c r="BC224" s="10">
        <f>3/24000000*OO[[#This Row],[111 (02JUL1985 18:00:00)-Water Temperature (C)]]*OO[[#This Row],[53]]</f>
        <v>4.2884739259124991E-6</v>
      </c>
      <c r="BD224" s="10">
        <f>3/24000000*OO[[#This Row],[112 (02JUL1985 21:00:00)-Water Temperature (C)]]*OO[[#This Row],[54]]</f>
        <v>3.5280646102E-6</v>
      </c>
      <c r="BE224" s="10">
        <f>3/24000000*OO[[#This Row],[113 (03JUL1985 00:00:00)-Water Temperature (C)]]*OO[[#This Row],[55]]</f>
        <v>2.8071292847895E-6</v>
      </c>
      <c r="BF224" s="10">
        <f>3/24000000*OO[[#This Row],[114 (03JUL1985 03:00:00)-Water Temperature (C)]]*OO[[#This Row],[56]]</f>
        <v>2.206687483380375E-6</v>
      </c>
      <c r="BG224" s="10">
        <f>3/24000000*OO[[#This Row],[115 (03JUL1985 06:00:00)-Water Temperature (C)]]*OO[[#This Row],[57]]</f>
        <v>1.7445937639699998E-6</v>
      </c>
      <c r="BH224" s="10">
        <f>3/24000000*OO[[#This Row],[116 (03JUL1985 09:00:00)-Water Temperature (C)]]*OO[[#This Row],[58]]</f>
        <v>1.40786824944325E-6</v>
      </c>
      <c r="BI224" s="10">
        <f>3/24000000*OO[[#This Row],[117 (03JUL1985 12:00:00)-Water Temperature (C)]]*OO[[#This Row],[59]]</f>
        <v>1.182815748197875E-6</v>
      </c>
      <c r="BJ224" s="10">
        <f>3/24000000*OO[[#This Row],[118 (03JUL1985 15:00:00)-Water Temperature (C)]]*OO[[#This Row],[60]]</f>
        <v>1.025652137866E-6</v>
      </c>
      <c r="BK224" s="10">
        <f>3/24000000*OO[[#This Row],[119 (03JUL1985 18:00:00)-Water Temperature (C)]]*OO[[#This Row],[61]]</f>
        <v>9.0792846966549987E-7</v>
      </c>
      <c r="BL224" s="10">
        <f>3/24000000*OO[[#This Row],[120 (03JUL1985 21:00:00)-Water Temperature (C)]]*OO[[#This Row],[62]]</f>
        <v>8.1941485270949992E-7</v>
      </c>
      <c r="BM224" s="10">
        <f>3/24000000*OO[[#This Row],[121 (04JUL1985 00:00:00)-Water Temperature (C)]]*OO[[#This Row],[63]]</f>
        <v>7.4862706553900004E-7</v>
      </c>
      <c r="BN224" s="10">
        <f>3/24000000*OO[[#This Row],[122 (04JUL1985 03:00:00)-Water Temperature (C)]]*OO[[#This Row],[64]]</f>
        <v>7.0387152032999998E-7</v>
      </c>
      <c r="BO224" s="10">
        <f>3/24000000*OO[[#This Row],[123 (04JUL1985 06:00:00)-Water Temperature (C)]]*OO[[#This Row],[65]]</f>
        <v>6.6653584396374995E-7</v>
      </c>
      <c r="BP224" s="10">
        <f>3/24000000*OO[[#This Row],[124 (04JUL1985 09:00:00)-Water Temperature (C)]]*OO[[#This Row],[66]]</f>
        <v>6.3547416145900003E-7</v>
      </c>
      <c r="BQ224" s="10">
        <f>3/24000000*OO[[#This Row],[125 (04JUL1985 12:00:00)-Water Temperature (C)]]*OO[[#This Row],[67]]</f>
        <v>6.0479161857249993E-7</v>
      </c>
      <c r="BR224" s="10">
        <f>3/24000000*OO[[#This Row],[126 (04JUL1985 15:00:00)-Water Temperature (C)]]*OO[[#This Row],[68]]</f>
        <v>5.7917719711499994E-7</v>
      </c>
      <c r="BS224" s="10">
        <f>3/24000000*OO[[#This Row],[127 (04JUL1985 18:00:00)-Water Temperature (C)]]*OO[[#This Row],[69]]</f>
        <v>5.5539576763149992E-7</v>
      </c>
      <c r="BT224" s="10">
        <f>3/24000000*OO[[#This Row],[128 (04JUL1985 21:00:00)-Water Temperature (C)]]*OO[[#This Row],[70]]</f>
        <v>5.362123034025E-7</v>
      </c>
      <c r="BU224" s="10">
        <f>3/24000000*OO[[#This Row],[129 (05JUL1985 00:00:00)-Water Temperature (C)]]*OO[[#This Row],[71]]</f>
        <v>5.1705775698125004E-7</v>
      </c>
      <c r="BV224" s="10">
        <f>3/24000000*OO[[#This Row],[130 (05JUL1985 03:00:00)-Water Temperature (C)]]*OO[[#This Row],[72]]</f>
        <v>5.0363439635249994E-7</v>
      </c>
      <c r="BW224" s="10">
        <f>3/24000000*OO[[#This Row],[131 (05JUL1985 06:00:00)-Water Temperature (C)]]*OO[[#This Row],[73]]</f>
        <v>4.8586036665175002E-7</v>
      </c>
      <c r="BX224" s="10">
        <f>3/24000000*OO[[#This Row],[132 (05JUL1985 09:00:00)-Water Temperature (C)]]*OO[[#This Row],[74]]</f>
        <v>4.672335389699999E-7</v>
      </c>
      <c r="BY224" s="10">
        <f>3/24000000*OO[[#This Row],[133 (05JUL1985 12:00:00)-Water Temperature (C)]]*OO[[#This Row],[75]]</f>
        <v>4.4870823399874994E-7</v>
      </c>
      <c r="BZ224" s="10">
        <f>3/24000000*OO[[#This Row],[134 (05JUL1985 15:00:00)-Water Temperature (C)]]*OO[[#This Row],[76]]</f>
        <v>4.2755943306499994E-7</v>
      </c>
      <c r="CA224" s="10">
        <f>3/24000000*OO[[#This Row],[135 (05JUL1985 18:00:00)-Water Temperature (C)]]*OO[[#This Row],[77]]</f>
        <v>4.0611553545999997E-7</v>
      </c>
      <c r="CB224" s="10">
        <f>3/24000000*OO[[#This Row],[136 (05JUL1985 21:00:00)-Water Temperature (C)]]*OO[[#This Row],[78]]</f>
        <v>3.8610619616249996E-7</v>
      </c>
      <c r="CC224" s="10">
        <f>3/24000000*OO[[#This Row],[137 (06JUL1985 00:00:00)-Water Temperature (C)]]*OO[[#This Row],[79]]</f>
        <v>3.6691005193999997E-7</v>
      </c>
      <c r="CD224" s="10">
        <f>3/24000000*OO[[#This Row],[138 (06JUL1985 03:00:00)-Water Temperature (C)]]*OO[[#This Row],[80]]</f>
        <v>3.5275999988662505E-7</v>
      </c>
      <c r="CE224" s="10">
        <f>3/24000000*OO[[#This Row],[139 (06JUL1985 06:00:00)-Water Temperature (C)]]*OO[[#This Row],[81]]</f>
        <v>3.3916538229000001E-7</v>
      </c>
      <c r="CF224" s="10">
        <f>3/24000000*OO[[#This Row],[140 (06JUL1985 09:00:00)-Water Temperature (C)]]*OO[[#This Row],[82]]</f>
        <v>3.272905250879125E-7</v>
      </c>
      <c r="CG224" s="10">
        <f>3/24000000*OO[[#This Row],[141 (06JUL1985 12:00:00)-Water Temperature (C)]]*OO[[#This Row],[83]]</f>
        <v>3.15319779014025E-7</v>
      </c>
      <c r="CH224" s="10">
        <f>3/24000000*OO[[#This Row],[142 (06JUL1985 15:00:00)-Water Temperature (C)]]*OO[[#This Row],[84]]</f>
        <v>3.0147952262242494E-7</v>
      </c>
      <c r="CI224" s="10">
        <f>3/24000000*OO[[#This Row],[143 (06JUL1985 18:00:00)-Water Temperature (C)]]*OO[[#This Row],[85]]</f>
        <v>2.8536554193288746E-7</v>
      </c>
      <c r="CJ224" s="10">
        <f>3/24000000*OO[[#This Row],[144 (06JUL1985 21:00:00)-Water Temperature (C)]]*OO[[#This Row],[86]]</f>
        <v>2.7003680475134999E-7</v>
      </c>
      <c r="CK224" s="10">
        <f>3/24000000*OO[[#This Row],[145 (07JUL1985 00:00:00)-Water Temperature (C)]]*OO[[#This Row],[87]]</f>
        <v>2.5457733399004997E-7</v>
      </c>
      <c r="CL224" s="10">
        <f>3/24000000*OO[[#This Row],[146 (07JUL1985 03:00:00)-Water Temperature (C)]]*OO[[#This Row],[88]]</f>
        <v>2.4348662559057499E-7</v>
      </c>
      <c r="CM224" s="10">
        <f>3/24000000*OO[[#This Row],[147 (07JUL1985 06:00:00)-Water Temperature (C)]]*OO[[#This Row],[89]]</f>
        <v>2.3022789822309997E-7</v>
      </c>
      <c r="CN224" s="10">
        <f>3/24000000*OO[[#This Row],[148 (07JUL1985 09:00:00)-Water Temperature (C)]]*OO[[#This Row],[90]]</f>
        <v>2.1645443928972499E-7</v>
      </c>
      <c r="CO224" s="10">
        <f>3/24000000*OO[[#This Row],[149 (07JUL1985 12:00:00)-Water Temperature (C)]]*OO[[#This Row],[91]]</f>
        <v>2.0423321712416253E-7</v>
      </c>
      <c r="CP224" s="10">
        <f>3/24000000*OO[[#This Row],[150 (07JUL1985 15:00:00)-Water Temperature (C)]]*OO[[#This Row],[92]]</f>
        <v>1.9449696926075E-7</v>
      </c>
      <c r="CQ224" s="10">
        <f>3/24000000*OO[[#This Row],[151 (07JUL1985 18:00:00)-Water Temperature (C)]]*OO[[#This Row],[93]]</f>
        <v>1.8572907108959999E-7</v>
      </c>
      <c r="CR224" s="10">
        <f>3/24000000*OO[[#This Row],[152 (07JUL1985 21:00:00)-Water Temperature (C)]]*OO[[#This Row],[94]]</f>
        <v>1.7776963934606248E-7</v>
      </c>
      <c r="CS224" s="10">
        <f>3/24000000*OO[[#This Row],[153 (08JUL1985 00:00:00)-Water Temperature (C)]]*OO[[#This Row],[95]]</f>
        <v>1.6961617060044999E-7</v>
      </c>
      <c r="CT224" s="10">
        <f>3/24000000*OO[[#This Row],[154 (08JUL1985 03:00:00)-Water Temperature (C)]]*OO[[#This Row],[96]]</f>
        <v>1.6461884793639998E-7</v>
      </c>
      <c r="CU224" s="10">
        <f>3/24000000*OO[[#This Row],[155 (08JUL1985 06:00:00)-Water Temperature (C)]]*OO[[#This Row],[97]]</f>
        <v>1.6009928608981251E-7</v>
      </c>
      <c r="CV224" s="10">
        <f>3/24000000*OO[[#This Row],[156 (08JUL1985 09:00:00)-Water Temperature (C)]]*OO[[#This Row],[98]]</f>
        <v>1.5522818176020001E-7</v>
      </c>
      <c r="CW224" s="10">
        <f>3/24000000*OO[[#This Row],[157 (08JUL1985 12:00:00)-Water Temperature (C)]]*OO[[#This Row],[99]]</f>
        <v>1.508546232669375E-7</v>
      </c>
    </row>
    <row r="225" spans="1:101" x14ac:dyDescent="0.35">
      <c r="A225" t="s">
        <v>231</v>
      </c>
      <c r="B225">
        <v>808.30520000000001</v>
      </c>
      <c r="C225" s="10">
        <f>3/24*OO[[#This Row],[59 (26JUN1985 06:00:00)-Water Temperature (C)]]*OO[[#This Row],[1]]/SUM(OO[1])</f>
        <v>0</v>
      </c>
      <c r="D225" s="10">
        <f>3/24*OO[[#This Row],[60 (26JUN1985 09:00:00)-Water Temperature (C)]]*OO[[#This Row],[2]]/SUM(OO[2])</f>
        <v>0</v>
      </c>
      <c r="E225" s="10">
        <f>3/24*OO[[#This Row],[61 (26JUN1985 12:00:00)-Water Temperature (C)]]*OO[[#This Row],[3]]/SUM(OO[3])</f>
        <v>0</v>
      </c>
      <c r="F225" s="10">
        <f>3/24*OO[[#This Row],[62 (26JUN1985 15:00:00)-Water Temperature (C)]]*OO[[#This Row],[4]]/SUM(OO[4])</f>
        <v>0</v>
      </c>
      <c r="G225" s="10">
        <f>3/24*OO[[#This Row],[63 (26JUN1985 18:00:00)-Water Temperature (C)]]*OO[[#This Row],[5]]/SUM(OO[5])</f>
        <v>0</v>
      </c>
      <c r="H225" s="10">
        <f>3/24*OO[[#This Row],[64 (26JUN1985 21:00:00)-Water Temperature (C)]]*OO[[#This Row],[6]]/SUM(OO[6])</f>
        <v>0</v>
      </c>
      <c r="I225" s="10">
        <f>3/24*OO[[#This Row],[65 (27JUN1985 00:00:00)-Water Temperature (C)]]*OO[[#This Row],[7]]/SUM(OO[7])</f>
        <v>0</v>
      </c>
      <c r="J225" s="10">
        <f>3/24*OO[[#This Row],[66 (27JUN1985 03:00:00)-Water Temperature (C)]]*OO[[#This Row],[8]]/SUM(OO[8])</f>
        <v>0</v>
      </c>
      <c r="K225" s="10">
        <f>3/24*OO[[#This Row],[67 (27JUN1985 06:00:00)-Water Temperature (C)]]*OO[[#This Row],[9]]/SUM(OO[9])</f>
        <v>5.5468835105250444E-43</v>
      </c>
      <c r="L225" s="10">
        <f>3/24*OO[[#This Row],[68 (27JUN1985 09:00:00)-Water Temperature (C)]]*OO[[#This Row],[10]]/SUM(OO[10])</f>
        <v>2.8981594924697284E-31</v>
      </c>
      <c r="M225" s="10">
        <f>3/24*OO[[#This Row],[69 (27JUN1985 12:00:00)-Water Temperature (C)]]*OO[[#This Row],[11]]/SUM(OO[11])</f>
        <v>6.0324555545435447E-20</v>
      </c>
      <c r="N225" s="10">
        <f>3/24*OO[[#This Row],[70 (27JUN1985 15:00:00)-Water Temperature (C)]]*OO[[#This Row],[12]]/SUM(OO[12])</f>
        <v>9.0032479663187973E-12</v>
      </c>
      <c r="O225" s="10">
        <f>3/24*OO[[#This Row],[71 (27JUN1985 18:00:00)-Water Temperature (C)]]*OO[[#This Row],[13]]/SUM(OO[13])</f>
        <v>6.4320661310775474E-8</v>
      </c>
      <c r="P225" s="10">
        <f>3/24*OO[[#This Row],[72 (27JUN1985 21:00:00)-Water Temperature (C)]]*OO[[#This Row],[14]]/SUM(OO[14])</f>
        <v>1.7375248240115183E-5</v>
      </c>
      <c r="Q225" s="10">
        <f>3/24*OO[[#This Row],[73 (28JUN1985 00:00:00)-Water Temperature (C)]]*OO[[#This Row],[15]]/SUM(OO[15])</f>
        <v>7.980160798718726E-4</v>
      </c>
      <c r="R225" s="10">
        <f>3/24*OO[[#This Row],[74 (28JUN1985 03:00:00)-Water Temperature (C)]]*OO[[#This Row],[16]]/SUM(OO[16])</f>
        <v>1.0402813346112651E-2</v>
      </c>
      <c r="S225" s="10">
        <f>3/24*OO[[#This Row],[75 (28JUN1985 06:00:00)-Water Temperature (C)]]*OO[[#This Row],[17]]/SUM(OO[17])</f>
        <v>5.0343052572040463E-2</v>
      </c>
      <c r="T225" s="10">
        <f>3/24*OO[[#This Row],[76 (28JUN1985 09:00:00)-Water Temperature (C)]]*OO[[#This Row],[18]]/SUM(OO[18])</f>
        <v>0.10939707342274925</v>
      </c>
      <c r="U225" s="10">
        <f>3/24*OO[[#This Row],[77 (28JUN1985 12:00:00)-Water Temperature (C)]]*OO[[#This Row],[19]]/SUM(OO[19])</f>
        <v>0.1227512909704485</v>
      </c>
      <c r="V225" s="10">
        <f>3/24000000*OO[[#This Row],[78 (28JUN1985 15:00:00)-Water Temperature (C)]]*OO[[#This Row],[20]]</f>
        <v>7.9179996379024994E-2</v>
      </c>
      <c r="W225" s="10">
        <f>3/24000000*OO[[#This Row],[79 (28JUN1985 18:00:00)-Water Temperature (C)]]*OO[[#This Row],[21]]</f>
        <v>3.2392431695362496E-2</v>
      </c>
      <c r="X225" s="10">
        <f>3/24000000*OO[[#This Row],[80 (28JUN1985 21:00:00)-Water Temperature (C)]]*OO[[#This Row],[22]]</f>
        <v>9.294491434759999E-3</v>
      </c>
      <c r="Y225" s="10">
        <f>3/24000000*OO[[#This Row],[81 (29JUN1985 00:00:00)-Water Temperature (C)]]*OO[[#This Row],[23]]</f>
        <v>2.076412432743E-3</v>
      </c>
      <c r="Z225" s="10">
        <f>3/24000000*OO[[#This Row],[82 (29JUN1985 03:00:00)-Water Temperature (C)]]*OO[[#This Row],[24]]</f>
        <v>4.4256558035700005E-4</v>
      </c>
      <c r="AA225" s="10">
        <f>3/24000000*OO[[#This Row],[83 (29JUN1985 06:00:00)-Water Temperature (C)]]*OO[[#This Row],[25]]</f>
        <v>1.4498196950160001E-4</v>
      </c>
      <c r="AB225" s="10">
        <f>3/24000000*OO[[#This Row],[84 (29JUN1985 09:00:00)-Water Temperature (C)]]*OO[[#This Row],[26]]</f>
        <v>1.0325948862059999E-4</v>
      </c>
      <c r="AC225" s="10">
        <f>3/24000000*OO[[#This Row],[85 (29JUN1985 12:00:00)-Water Temperature (C)]]*OO[[#This Row],[27]]</f>
        <v>1.0080014039745E-4</v>
      </c>
      <c r="AD225" s="10">
        <f>3/24000000*OO[[#This Row],[86 (29JUN1985 15:00:00)-Water Temperature (C)]]*OO[[#This Row],[28]]</f>
        <v>1.0000641160730001E-4</v>
      </c>
      <c r="AE225" s="10">
        <f>3/24000000*OO[[#This Row],[88 (29JUN1985 21:00:00)-Water Temperature (C)]]*OO[[#This Row],[30]]</f>
        <v>8.7126182231375002E-5</v>
      </c>
      <c r="AF225" s="10">
        <f>3/24000000*OO[[#This Row],[88 (29JUN1985 21:00:00)-Water Temperature (C)]]*OO[[#This Row],[30]]</f>
        <v>8.7126182231375002E-5</v>
      </c>
      <c r="AG225" s="10">
        <f>3/24000000*OO[[#This Row],[89 (30JUN1985 00:00:00)-Water Temperature (C)]]*OO[[#This Row],[31]]</f>
        <v>7.8652657411387486E-5</v>
      </c>
      <c r="AH225" s="10">
        <f>3/24000000*OO[[#This Row],[90 (30JUN1985 03:00:00)-Water Temperature (C)]]*OO[[#This Row],[32]]</f>
        <v>7.1970809719500004E-5</v>
      </c>
      <c r="AI225" s="10">
        <f>3/24000000*OO[[#This Row],[91 (30JUN1985 06:00:00)-Water Temperature (C)]]*OO[[#This Row],[33]]</f>
        <v>6.5895445408399987E-5</v>
      </c>
      <c r="AJ225" s="10">
        <f>3/24000000*OO[[#This Row],[92 (30JUN1985 09:00:00)-Water Temperature (C)]]*OO[[#This Row],[34]]</f>
        <v>6.0451152286350001E-5</v>
      </c>
      <c r="AK225" s="10">
        <f>3/24000000*OO[[#This Row],[93 (30JUN1985 12:00:00)-Water Temperature (C)]]*OO[[#This Row],[35]]</f>
        <v>5.5470851359537497E-5</v>
      </c>
      <c r="AL225" s="10">
        <f>3/24000000*OO[[#This Row],[94 (30JUN1985 15:00:00)-Water Temperature (C)]]*OO[[#This Row],[36]]</f>
        <v>5.0305340169699999E-5</v>
      </c>
      <c r="AM225" s="10">
        <f>3/24000000*OO[[#This Row],[95 (30JUN1985 18:00:00)-Water Temperature (C)]]*OO[[#This Row],[37]]</f>
        <v>4.5102674936549998E-5</v>
      </c>
      <c r="AN225" s="10">
        <f>3/24000000*OO[[#This Row],[96 (30JUN1985 21:00:00)-Water Temperature (C)]]*OO[[#This Row],[38]]</f>
        <v>4.0368083353974992E-5</v>
      </c>
      <c r="AO225" s="10">
        <f>3/24000000*OO[[#This Row],[97 (01JUL1985 00:00:00)-Water Temperature (C)]]*OO[[#This Row],[39]]</f>
        <v>3.5966355145699999E-5</v>
      </c>
      <c r="AP225" s="10">
        <f>3/24000000*OO[[#This Row],[98 (01JUL1985 03:00:00)-Water Temperature (C)]]*OO[[#This Row],[40]]</f>
        <v>3.2328047612850002E-5</v>
      </c>
      <c r="AQ225" s="10">
        <f>3/24000000*OO[[#This Row],[99 (01JUL1985 06:00:00)-Water Temperature (C)]]*OO[[#This Row],[41]]</f>
        <v>2.8926255518787495E-5</v>
      </c>
      <c r="AR225" s="10">
        <f>3/24000000*OO[[#This Row],[100 (01JUL1985 09:00:00)-Water Temperature (C)]]*OO[[#This Row],[42]]</f>
        <v>2.5766841247874997E-5</v>
      </c>
      <c r="AS225" s="10">
        <f>3/24000000*OO[[#This Row],[101 (01JUL1985 12:00:00)-Water Temperature (C)]]*OO[[#This Row],[43]]</f>
        <v>2.3044419512660001E-5</v>
      </c>
      <c r="AT225" s="10">
        <f>3/24000000*OO[[#This Row],[102 (01JUL1985 15:00:00)-Water Temperature (C)]]*OO[[#This Row],[44]]</f>
        <v>2.0582034156724999E-5</v>
      </c>
      <c r="AU225" s="10">
        <f>3/24000000*OO[[#This Row],[103 (01JUL1985 18:00:00)-Water Temperature (C)]]*OO[[#This Row],[45]]</f>
        <v>1.8417067044932499E-5</v>
      </c>
      <c r="AV225" s="10">
        <f>3/24000000*OO[[#This Row],[104 (01JUL1985 21:00:00)-Water Temperature (C)]]*OO[[#This Row],[46]]</f>
        <v>1.6420104943537501E-5</v>
      </c>
      <c r="AW225" s="10">
        <f>3/24000000*OO[[#This Row],[105 (02JUL1985 00:00:00)-Water Temperature (C)]]*OO[[#This Row],[47]]</f>
        <v>1.4609730398340002E-5</v>
      </c>
      <c r="AX225" s="10">
        <f>3/24000000*OO[[#This Row],[106 (02JUL1985 03:00:00)-Water Temperature (C)]]*OO[[#This Row],[48]]</f>
        <v>1.314421337034E-5</v>
      </c>
      <c r="AY225" s="10">
        <f>3/24000000*OO[[#This Row],[107 (02JUL1985 06:00:00)-Water Temperature (C)]]*OO[[#This Row],[49]]</f>
        <v>1.1830496582767499E-5</v>
      </c>
      <c r="AZ225" s="10">
        <f>3/24000000*OO[[#This Row],[108 (02JUL1985 09:00:00)-Water Temperature (C)]]*OO[[#This Row],[50]]</f>
        <v>1.06616845953875E-5</v>
      </c>
      <c r="BA225" s="10">
        <f>3/24000000*OO[[#This Row],[109 (02JUL1985 12:00:00)-Water Temperature (C)]]*OO[[#This Row],[51]]</f>
        <v>9.5526443897400008E-6</v>
      </c>
      <c r="BB225" s="10">
        <f>3/24000000*OO[[#This Row],[110 (02JUL1985 15:00:00)-Water Temperature (C)]]*OO[[#This Row],[52]]</f>
        <v>8.4188445402775007E-6</v>
      </c>
      <c r="BC225" s="10">
        <f>3/24000000*OO[[#This Row],[111 (02JUL1985 18:00:00)-Water Temperature (C)]]*OO[[#This Row],[53]]</f>
        <v>7.1783472236437504E-6</v>
      </c>
      <c r="BD225" s="10">
        <f>3/24000000*OO[[#This Row],[112 (02JUL1985 21:00:00)-Water Temperature (C)]]*OO[[#This Row],[54]]</f>
        <v>5.9542927342500001E-6</v>
      </c>
      <c r="BE225" s="10">
        <f>3/24000000*OO[[#This Row],[113 (03JUL1985 00:00:00)-Water Temperature (C)]]*OO[[#This Row],[55]]</f>
        <v>4.780078353615E-6</v>
      </c>
      <c r="BF225" s="10">
        <f>3/24000000*OO[[#This Row],[114 (03JUL1985 03:00:00)-Water Temperature (C)]]*OO[[#This Row],[56]]</f>
        <v>3.7775139438812502E-6</v>
      </c>
      <c r="BG225" s="10">
        <f>3/24000000*OO[[#This Row],[115 (03JUL1985 06:00:00)-Water Temperature (C)]]*OO[[#This Row],[57]]</f>
        <v>2.9859145990537499E-6</v>
      </c>
      <c r="BH225" s="10">
        <f>3/24000000*OO[[#This Row],[116 (03JUL1985 09:00:00)-Water Temperature (C)]]*OO[[#This Row],[58]]</f>
        <v>2.3936350239892497E-6</v>
      </c>
      <c r="BI225" s="10">
        <f>3/24000000*OO[[#This Row],[117 (03JUL1985 12:00:00)-Water Temperature (C)]]*OO[[#This Row],[59]]</f>
        <v>1.9912382946393751E-6</v>
      </c>
      <c r="BJ225" s="10">
        <f>3/24000000*OO[[#This Row],[118 (03JUL1985 15:00:00)-Water Temperature (C)]]*OO[[#This Row],[60]]</f>
        <v>1.7109244496898749E-6</v>
      </c>
      <c r="BK225" s="10">
        <f>3/24000000*OO[[#This Row],[119 (03JUL1985 18:00:00)-Water Temperature (C)]]*OO[[#This Row],[61]]</f>
        <v>1.5042035472499999E-6</v>
      </c>
      <c r="BL225" s="10">
        <f>3/24000000*OO[[#This Row],[120 (03JUL1985 21:00:00)-Water Temperature (C)]]*OO[[#This Row],[62]]</f>
        <v>1.3531811396549999E-6</v>
      </c>
      <c r="BM225" s="10">
        <f>3/24000000*OO[[#This Row],[121 (04JUL1985 00:00:00)-Water Temperature (C)]]*OO[[#This Row],[63]]</f>
        <v>1.2354889804589999E-6</v>
      </c>
      <c r="BN225" s="10">
        <f>3/24000000*OO[[#This Row],[122 (04JUL1985 03:00:00)-Water Temperature (C)]]*OO[[#This Row],[64]]</f>
        <v>1.161451176843E-6</v>
      </c>
      <c r="BO225" s="10">
        <f>3/24000000*OO[[#This Row],[123 (04JUL1985 06:00:00)-Water Temperature (C)]]*OO[[#This Row],[65]]</f>
        <v>1.0993530947952499E-6</v>
      </c>
      <c r="BP225" s="10">
        <f>3/24000000*OO[[#This Row],[124 (04JUL1985 09:00:00)-Water Temperature (C)]]*OO[[#This Row],[66]]</f>
        <v>1.045753242663E-6</v>
      </c>
      <c r="BQ225" s="10">
        <f>3/24000000*OO[[#This Row],[125 (04JUL1985 12:00:00)-Water Temperature (C)]]*OO[[#This Row],[67]]</f>
        <v>9.9210064376474973E-7</v>
      </c>
      <c r="BR225" s="10">
        <f>3/24000000*OO[[#This Row],[126 (04JUL1985 15:00:00)-Water Temperature (C)]]*OO[[#This Row],[68]]</f>
        <v>9.4652682095474986E-7</v>
      </c>
      <c r="BS225" s="10">
        <f>3/24000000*OO[[#This Row],[127 (04JUL1985 18:00:00)-Water Temperature (C)]]*OO[[#This Row],[69]]</f>
        <v>9.0532124045187504E-7</v>
      </c>
      <c r="BT225" s="10">
        <f>3/24000000*OO[[#This Row],[128 (04JUL1985 21:00:00)-Water Temperature (C)]]*OO[[#This Row],[70]]</f>
        <v>8.734278927262499E-7</v>
      </c>
      <c r="BU225" s="10">
        <f>3/24000000*OO[[#This Row],[129 (05JUL1985 00:00:00)-Water Temperature (C)]]*OO[[#This Row],[71]]</f>
        <v>8.4367458375074985E-7</v>
      </c>
      <c r="BV225" s="10">
        <f>3/24000000*OO[[#This Row],[130 (05JUL1985 03:00:00)-Water Temperature (C)]]*OO[[#This Row],[72]]</f>
        <v>8.2397445217450005E-7</v>
      </c>
      <c r="BW225" s="10">
        <f>3/24000000*OO[[#This Row],[131 (05JUL1985 06:00:00)-Water Temperature (C)]]*OO[[#This Row],[73]]</f>
        <v>7.9697366249199995E-7</v>
      </c>
      <c r="BX225" s="10">
        <f>3/24000000*OO[[#This Row],[132 (05JUL1985 09:00:00)-Water Temperature (C)]]*OO[[#This Row],[74]]</f>
        <v>7.6694332664949984E-7</v>
      </c>
      <c r="BY225" s="10">
        <f>3/24000000*OO[[#This Row],[133 (05JUL1985 12:00:00)-Water Temperature (C)]]*OO[[#This Row],[75]]</f>
        <v>7.3609861362812499E-7</v>
      </c>
      <c r="BZ225" s="10">
        <f>3/24000000*OO[[#This Row],[134 (05JUL1985 15:00:00)-Water Temperature (C)]]*OO[[#This Row],[76]]</f>
        <v>7.0040981119949988E-7</v>
      </c>
      <c r="CA225" s="10">
        <f>3/24000000*OO[[#This Row],[135 (05JUL1985 18:00:00)-Water Temperature (C)]]*OO[[#This Row],[77]]</f>
        <v>6.6445895633974992E-7</v>
      </c>
      <c r="CB225" s="10">
        <f>3/24000000*OO[[#This Row],[136 (05JUL1985 21:00:00)-Water Temperature (C)]]*OO[[#This Row],[78]]</f>
        <v>6.3187497183000005E-7</v>
      </c>
      <c r="CC225" s="10">
        <f>3/24000000*OO[[#This Row],[137 (06JUL1985 00:00:00)-Water Temperature (C)]]*OO[[#This Row],[79]]</f>
        <v>6.0138138516387493E-7</v>
      </c>
      <c r="CD225" s="10">
        <f>3/24000000*OO[[#This Row],[138 (06JUL1985 03:00:00)-Water Temperature (C)]]*OO[[#This Row],[80]]</f>
        <v>5.7922420899549997E-7</v>
      </c>
      <c r="CE225" s="10">
        <f>3/24000000*OO[[#This Row],[139 (06JUL1985 06:00:00)-Water Temperature (C)]]*OO[[#This Row],[81]]</f>
        <v>5.5743412596787497E-7</v>
      </c>
      <c r="CF225" s="10">
        <f>3/24000000*OO[[#This Row],[140 (06JUL1985 09:00:00)-Water Temperature (C)]]*OO[[#This Row],[82]]</f>
        <v>5.3757351035849991E-7</v>
      </c>
      <c r="CG225" s="10">
        <f>3/24000000*OO[[#This Row],[141 (06JUL1985 12:00:00)-Water Temperature (C)]]*OO[[#This Row],[83]]</f>
        <v>5.1732310390200005E-7</v>
      </c>
      <c r="CH225" s="10">
        <f>3/24000000*OO[[#This Row],[142 (06JUL1985 15:00:00)-Water Temperature (C)]]*OO[[#This Row],[84]]</f>
        <v>4.9415172865624998E-7</v>
      </c>
      <c r="CI225" s="10">
        <f>3/24000000*OO[[#This Row],[143 (06JUL1985 18:00:00)-Water Temperature (C)]]*OO[[#This Row],[85]]</f>
        <v>4.6739574732449996E-7</v>
      </c>
      <c r="CJ225" s="10">
        <f>3/24000000*OO[[#This Row],[144 (06JUL1985 21:00:00)-Water Temperature (C)]]*OO[[#This Row],[86]]</f>
        <v>4.4244086049000002E-7</v>
      </c>
      <c r="CK225" s="10">
        <f>3/24000000*OO[[#This Row],[145 (07JUL1985 00:00:00)-Water Temperature (C)]]*OO[[#This Row],[87]]</f>
        <v>4.1781968900199995E-7</v>
      </c>
      <c r="CL225" s="10">
        <f>3/24000000*OO[[#This Row],[146 (07JUL1985 03:00:00)-Water Temperature (C)]]*OO[[#This Row],[88]]</f>
        <v>4.0024408224149997E-7</v>
      </c>
      <c r="CM225" s="10">
        <f>3/24000000*OO[[#This Row],[147 (07JUL1985 06:00:00)-Water Temperature (C)]]*OO[[#This Row],[89]]</f>
        <v>3.79110911375625E-7</v>
      </c>
      <c r="CN225" s="10">
        <f>3/24000000*OO[[#This Row],[148 (07JUL1985 09:00:00)-Water Temperature (C)]]*OO[[#This Row],[90]]</f>
        <v>3.5617305547950001E-7</v>
      </c>
      <c r="CO225" s="10">
        <f>3/24000000*OO[[#This Row],[149 (07JUL1985 12:00:00)-Water Temperature (C)]]*OO[[#This Row],[91]]</f>
        <v>3.3543214022499997E-7</v>
      </c>
      <c r="CP225" s="10">
        <f>3/24000000*OO[[#This Row],[150 (07JUL1985 15:00:00)-Water Temperature (C)]]*OO[[#This Row],[92]]</f>
        <v>3.1874615176837496E-7</v>
      </c>
      <c r="CQ225" s="10">
        <f>3/24000000*OO[[#This Row],[151 (07JUL1985 18:00:00)-Water Temperature (C)]]*OO[[#This Row],[93]]</f>
        <v>3.0385517949539993E-7</v>
      </c>
      <c r="CR225" s="10">
        <f>3/24000000*OO[[#This Row],[152 (07JUL1985 21:00:00)-Water Temperature (C)]]*OO[[#This Row],[94]]</f>
        <v>2.9077752208439998E-7</v>
      </c>
      <c r="CS225" s="10">
        <f>3/24000000*OO[[#This Row],[153 (08JUL1985 00:00:00)-Water Temperature (C)]]*OO[[#This Row],[95]]</f>
        <v>2.7788022562584995E-7</v>
      </c>
      <c r="CT225" s="10">
        <f>3/24000000*OO[[#This Row],[154 (08JUL1985 03:00:00)-Water Temperature (C)]]*OO[[#This Row],[96]]</f>
        <v>2.7010062827187499E-7</v>
      </c>
      <c r="CU225" s="10">
        <f>3/24000000*OO[[#This Row],[155 (08JUL1985 06:00:00)-Water Temperature (C)]]*OO[[#This Row],[97]]</f>
        <v>2.6298821979404998E-7</v>
      </c>
      <c r="CV225" s="10">
        <f>3/24000000*OO[[#This Row],[156 (08JUL1985 09:00:00)-Water Temperature (C)]]*OO[[#This Row],[98]]</f>
        <v>2.5476300801840004E-7</v>
      </c>
      <c r="CW225" s="10">
        <f>3/24000000*OO[[#This Row],[157 (08JUL1985 12:00:00)-Water Temperature (C)]]*OO[[#This Row],[99]]</f>
        <v>2.4711876914399998E-7</v>
      </c>
    </row>
    <row r="226" spans="1:101" x14ac:dyDescent="0.35">
      <c r="A226" t="s">
        <v>232</v>
      </c>
      <c r="B226">
        <v>854.70180000000005</v>
      </c>
      <c r="C226" s="10">
        <f>3/24*OO[[#This Row],[59 (26JUN1985 06:00:00)-Water Temperature (C)]]*OO[[#This Row],[1]]/SUM(OO[1])</f>
        <v>0</v>
      </c>
      <c r="D226" s="10">
        <f>3/24*OO[[#This Row],[60 (26JUN1985 09:00:00)-Water Temperature (C)]]*OO[[#This Row],[2]]/SUM(OO[2])</f>
        <v>0</v>
      </c>
      <c r="E226" s="10">
        <f>3/24*OO[[#This Row],[61 (26JUN1985 12:00:00)-Water Temperature (C)]]*OO[[#This Row],[3]]/SUM(OO[3])</f>
        <v>0</v>
      </c>
      <c r="F226" s="10">
        <f>3/24*OO[[#This Row],[62 (26JUN1985 15:00:00)-Water Temperature (C)]]*OO[[#This Row],[4]]/SUM(OO[4])</f>
        <v>0</v>
      </c>
      <c r="G226" s="10">
        <f>3/24*OO[[#This Row],[63 (26JUN1985 18:00:00)-Water Temperature (C)]]*OO[[#This Row],[5]]/SUM(OO[5])</f>
        <v>0</v>
      </c>
      <c r="H226" s="10">
        <f>3/24*OO[[#This Row],[64 (26JUN1985 21:00:00)-Water Temperature (C)]]*OO[[#This Row],[6]]/SUM(OO[6])</f>
        <v>0</v>
      </c>
      <c r="I226" s="10">
        <f>3/24*OO[[#This Row],[65 (27JUN1985 00:00:00)-Water Temperature (C)]]*OO[[#This Row],[7]]/SUM(OO[7])</f>
        <v>0</v>
      </c>
      <c r="J226" s="10">
        <f>3/24*OO[[#This Row],[66 (27JUN1985 03:00:00)-Water Temperature (C)]]*OO[[#This Row],[8]]/SUM(OO[8])</f>
        <v>0</v>
      </c>
      <c r="K226" s="10">
        <f>3/24*OO[[#This Row],[67 (27JUN1985 06:00:00)-Water Temperature (C)]]*OO[[#This Row],[9]]/SUM(OO[9])</f>
        <v>1.2463180331583741E-43</v>
      </c>
      <c r="L226" s="10">
        <f>3/24*OO[[#This Row],[68 (27JUN1985 09:00:00)-Water Temperature (C)]]*OO[[#This Row],[10]]/SUM(OO[10])</f>
        <v>6.6854268860692189E-32</v>
      </c>
      <c r="M226" s="10">
        <f>3/24*OO[[#This Row],[69 (27JUN1985 12:00:00)-Water Temperature (C)]]*OO[[#This Row],[11]]/SUM(OO[11])</f>
        <v>1.3955073308900562E-20</v>
      </c>
      <c r="N226" s="10">
        <f>3/24*OO[[#This Row],[70 (27JUN1985 15:00:00)-Water Temperature (C)]]*OO[[#This Row],[12]]/SUM(OO[12])</f>
        <v>3.2154190482668425E-12</v>
      </c>
      <c r="O226" s="10">
        <f>3/24*OO[[#This Row],[71 (27JUN1985 18:00:00)-Water Temperature (C)]]*OO[[#This Row],[13]]/SUM(OO[13])</f>
        <v>3.6544207180803447E-8</v>
      </c>
      <c r="P226" s="10">
        <f>3/24*OO[[#This Row],[72 (27JUN1985 21:00:00)-Water Temperature (C)]]*OO[[#This Row],[14]]/SUM(OO[14])</f>
        <v>1.1840348766443724E-5</v>
      </c>
      <c r="Q226" s="10">
        <f>3/24*OO[[#This Row],[73 (28JUN1985 00:00:00)-Water Temperature (C)]]*OO[[#This Row],[15]]/SUM(OO[15])</f>
        <v>6.1888393929232283E-4</v>
      </c>
      <c r="R226" s="10">
        <f>3/24*OO[[#This Row],[74 (28JUN1985 03:00:00)-Water Temperature (C)]]*OO[[#This Row],[16]]/SUM(OO[16])</f>
        <v>8.9406846002084879E-3</v>
      </c>
      <c r="S226" s="10">
        <f>3/24*OO[[#This Row],[75 (28JUN1985 06:00:00)-Water Temperature (C)]]*OO[[#This Row],[17]]/SUM(OO[17])</f>
        <v>4.7151476571613032E-2</v>
      </c>
      <c r="T226" s="10">
        <f>3/24*OO[[#This Row],[76 (28JUN1985 09:00:00)-Water Temperature (C)]]*OO[[#This Row],[18]]/SUM(OO[18])</f>
        <v>0.11030359518633596</v>
      </c>
      <c r="U226" s="10">
        <f>3/24*OO[[#This Row],[77 (28JUN1985 12:00:00)-Water Temperature (C)]]*OO[[#This Row],[19]]/SUM(OO[19])</f>
        <v>0.13187905411478859</v>
      </c>
      <c r="V226" s="10">
        <f>3/24000000*OO[[#This Row],[78 (28JUN1985 15:00:00)-Water Temperature (C)]]*OO[[#This Row],[20]]</f>
        <v>8.9875434320999995E-2</v>
      </c>
      <c r="W226" s="10">
        <f>3/24000000*OO[[#This Row],[79 (28JUN1985 18:00:00)-Water Temperature (C)]]*OO[[#This Row],[21]]</f>
        <v>3.8521420757500001E-2</v>
      </c>
      <c r="X226" s="10">
        <f>3/24000000*OO[[#This Row],[80 (28JUN1985 21:00:00)-Water Temperature (C)]]*OO[[#This Row],[22]]</f>
        <v>1.1479731549777498E-2</v>
      </c>
      <c r="Y226" s="10">
        <f>3/24000000*OO[[#This Row],[81 (29JUN1985 00:00:00)-Water Temperature (C)]]*OO[[#This Row],[23]]</f>
        <v>2.6297652024540002E-3</v>
      </c>
      <c r="Z226" s="10">
        <f>3/24000000*OO[[#This Row],[82 (29JUN1985 03:00:00)-Water Temperature (C)]]*OO[[#This Row],[24]]</f>
        <v>5.549694436807499E-4</v>
      </c>
      <c r="AA226" s="10">
        <f>3/24000000*OO[[#This Row],[83 (29JUN1985 06:00:00)-Water Temperature (C)]]*OO[[#This Row],[25]]</f>
        <v>1.6689285975956251E-4</v>
      </c>
      <c r="AB226" s="10">
        <f>3/24000000*OO[[#This Row],[84 (29JUN1985 09:00:00)-Water Temperature (C)]]*OO[[#This Row],[26]]</f>
        <v>1.1016260790325E-4</v>
      </c>
      <c r="AC226" s="10">
        <f>3/24000000*OO[[#This Row],[85 (29JUN1985 12:00:00)-Water Temperature (C)]]*OO[[#This Row],[27]]</f>
        <v>1.0568530764487499E-4</v>
      </c>
      <c r="AD226" s="10">
        <f>3/24000000*OO[[#This Row],[86 (29JUN1985 15:00:00)-Water Temperature (C)]]*OO[[#This Row],[28]]</f>
        <v>1.0483993684874999E-4</v>
      </c>
      <c r="AE226" s="10">
        <f>3/24000000*OO[[#This Row],[88 (29JUN1985 21:00:00)-Water Temperature (C)]]*OO[[#This Row],[30]]</f>
        <v>9.1730925077999992E-5</v>
      </c>
      <c r="AF226" s="10">
        <f>3/24000000*OO[[#This Row],[88 (29JUN1985 21:00:00)-Water Temperature (C)]]*OO[[#This Row],[30]]</f>
        <v>9.1730925077999992E-5</v>
      </c>
      <c r="AG226" s="10">
        <f>3/24000000*OO[[#This Row],[89 (30JUN1985 00:00:00)-Water Temperature (C)]]*OO[[#This Row],[31]]</f>
        <v>8.2803969355900006E-5</v>
      </c>
      <c r="AH226" s="10">
        <f>3/24000000*OO[[#This Row],[90 (30JUN1985 03:00:00)-Water Temperature (C)]]*OO[[#This Row],[32]]</f>
        <v>7.57118382178375E-5</v>
      </c>
      <c r="AI226" s="10">
        <f>3/24000000*OO[[#This Row],[91 (30JUN1985 06:00:00)-Water Temperature (C)]]*OO[[#This Row],[33]]</f>
        <v>6.9234243774724997E-5</v>
      </c>
      <c r="AJ226" s="10">
        <f>3/24000000*OO[[#This Row],[92 (30JUN1985 09:00:00)-Water Temperature (C)]]*OO[[#This Row],[34]]</f>
        <v>6.3390805323349999E-5</v>
      </c>
      <c r="AK226" s="10">
        <f>3/24000000*OO[[#This Row],[93 (30JUN1985 12:00:00)-Water Temperature (C)]]*OO[[#This Row],[35]]</f>
        <v>5.8034516051874993E-5</v>
      </c>
      <c r="AL226" s="10">
        <f>3/24000000*OO[[#This Row],[94 (30JUN1985 15:00:00)-Water Temperature (C)]]*OO[[#This Row],[36]]</f>
        <v>5.2505689550949996E-5</v>
      </c>
      <c r="AM226" s="10">
        <f>3/24000000*OO[[#This Row],[95 (30JUN1985 18:00:00)-Water Temperature (C)]]*OO[[#This Row],[37]]</f>
        <v>4.7000185267049996E-5</v>
      </c>
      <c r="AN226" s="10">
        <f>3/24000000*OO[[#This Row],[96 (30JUN1985 21:00:00)-Water Temperature (C)]]*OO[[#This Row],[38]]</f>
        <v>4.2023985196124999E-5</v>
      </c>
      <c r="AO226" s="10">
        <f>3/24000000*OO[[#This Row],[97 (01JUL1985 00:00:00)-Water Temperature (C)]]*OO[[#This Row],[39]]</f>
        <v>3.7410136089862499E-5</v>
      </c>
      <c r="AP226" s="10">
        <f>3/24000000*OO[[#This Row],[98 (01JUL1985 03:00:00)-Water Temperature (C)]]*OO[[#This Row],[40]]</f>
        <v>3.362367987135E-5</v>
      </c>
      <c r="AQ226" s="10">
        <f>3/24000000*OO[[#This Row],[99 (01JUL1985 06:00:00)-Water Temperature (C)]]*OO[[#This Row],[41]]</f>
        <v>3.0075598236874998E-5</v>
      </c>
      <c r="AR226" s="10">
        <f>3/24000000*OO[[#This Row],[100 (01JUL1985 09:00:00)-Water Temperature (C)]]*OO[[#This Row],[42]]</f>
        <v>2.6753382488094995E-5</v>
      </c>
      <c r="AS226" s="10">
        <f>3/24000000*OO[[#This Row],[101 (01JUL1985 12:00:00)-Water Temperature (C)]]*OO[[#This Row],[43]]</f>
        <v>2.3885594581380004E-5</v>
      </c>
      <c r="AT226" s="10">
        <f>3/24000000*OO[[#This Row],[102 (01JUL1985 15:00:00)-Water Temperature (C)]]*OO[[#This Row],[44]]</f>
        <v>2.130015326399125E-5</v>
      </c>
      <c r="AU226" s="10">
        <f>3/24000000*OO[[#This Row],[103 (01JUL1985 18:00:00)-Water Temperature (C)]]*OO[[#This Row],[45]]</f>
        <v>1.9041695591971246E-5</v>
      </c>
      <c r="AV226" s="10">
        <f>3/24000000*OO[[#This Row],[104 (01JUL1985 21:00:00)-Water Temperature (C)]]*OO[[#This Row],[46]]</f>
        <v>1.6979219974746248E-5</v>
      </c>
      <c r="AW226" s="10">
        <f>3/24000000*OO[[#This Row],[105 (02JUL1985 00:00:00)-Water Temperature (C)]]*OO[[#This Row],[47]]</f>
        <v>1.5118164190799999E-5</v>
      </c>
      <c r="AX226" s="10">
        <f>3/24000000*OO[[#This Row],[106 (02JUL1985 03:00:00)-Water Temperature (C)]]*OO[[#This Row],[48]]</f>
        <v>1.3619933333769999E-5</v>
      </c>
      <c r="AY226" s="10">
        <f>3/24000000*OO[[#This Row],[107 (02JUL1985 06:00:00)-Water Temperature (C)]]*OO[[#This Row],[49]]</f>
        <v>1.227261589884375E-5</v>
      </c>
      <c r="AZ226" s="10">
        <f>3/24000000*OO[[#This Row],[108 (02JUL1985 09:00:00)-Water Temperature (C)]]*OO[[#This Row],[50]]</f>
        <v>1.1064429256151248E-5</v>
      </c>
      <c r="BA226" s="10">
        <f>3/24000000*OO[[#This Row],[109 (02JUL1985 12:00:00)-Water Temperature (C)]]*OO[[#This Row],[51]]</f>
        <v>9.9170744801062493E-6</v>
      </c>
      <c r="BB226" s="10">
        <f>3/24000000*OO[[#This Row],[110 (02JUL1985 15:00:00)-Water Temperature (C)]]*OO[[#This Row],[52]]</f>
        <v>8.7505878048000014E-6</v>
      </c>
      <c r="BC226" s="10">
        <f>3/24000000*OO[[#This Row],[111 (02JUL1985 18:00:00)-Water Temperature (C)]]*OO[[#This Row],[53]]</f>
        <v>7.4816207537437499E-6</v>
      </c>
      <c r="BD226" s="10">
        <f>3/24000000*OO[[#This Row],[112 (02JUL1985 21:00:00)-Water Temperature (C)]]*OO[[#This Row],[54]]</f>
        <v>6.2312366204549999E-6</v>
      </c>
      <c r="BE226" s="10">
        <f>3/24000000*OO[[#This Row],[113 (03JUL1985 00:00:00)-Water Temperature (C)]]*OO[[#This Row],[55]]</f>
        <v>5.02581099610125E-6</v>
      </c>
      <c r="BF226" s="10">
        <f>3/24000000*OO[[#This Row],[114 (03JUL1985 03:00:00)-Water Temperature (C)]]*OO[[#This Row],[56]]</f>
        <v>3.9831299631499998E-6</v>
      </c>
      <c r="BG226" s="10">
        <f>3/24000000*OO[[#This Row],[115 (03JUL1985 06:00:00)-Water Temperature (C)]]*OO[[#This Row],[57]]</f>
        <v>3.1487156385197494E-6</v>
      </c>
      <c r="BH226" s="10">
        <f>3/24000000*OO[[#This Row],[116 (03JUL1985 09:00:00)-Water Temperature (C)]]*OO[[#This Row],[58]]</f>
        <v>2.5159107973477502E-6</v>
      </c>
      <c r="BI226" s="10">
        <f>3/24000000*OO[[#This Row],[117 (03JUL1985 12:00:00)-Water Temperature (C)]]*OO[[#This Row],[59]]</f>
        <v>2.0821029085188749E-6</v>
      </c>
      <c r="BJ226" s="10">
        <f>3/24000000*OO[[#This Row],[118 (03JUL1985 15:00:00)-Water Temperature (C)]]*OO[[#This Row],[60]]</f>
        <v>1.7801875616E-6</v>
      </c>
      <c r="BK226" s="10">
        <f>3/24000000*OO[[#This Row],[119 (03JUL1985 18:00:00)-Water Temperature (C)]]*OO[[#This Row],[61]]</f>
        <v>1.5591311580249999E-6</v>
      </c>
      <c r="BL226" s="10">
        <f>3/24000000*OO[[#This Row],[120 (03JUL1985 21:00:00)-Water Temperature (C)]]*OO[[#This Row],[62]]</f>
        <v>1.3998542750639999E-6</v>
      </c>
      <c r="BM226" s="10">
        <f>3/24000000*OO[[#This Row],[121 (04JUL1985 00:00:00)-Water Temperature (C)]]*OO[[#This Row],[63]]</f>
        <v>1.2775255584650001E-6</v>
      </c>
      <c r="BN226" s="10">
        <f>3/24000000*OO[[#This Row],[122 (04JUL1985 03:00:00)-Water Temperature (C)]]*OO[[#This Row],[64]]</f>
        <v>1.2007534239276249E-6</v>
      </c>
      <c r="BO226" s="10">
        <f>3/24000000*OO[[#This Row],[123 (04JUL1985 06:00:00)-Water Temperature (C)]]*OO[[#This Row],[65]]</f>
        <v>1.1362999683434997E-6</v>
      </c>
      <c r="BP226" s="10">
        <f>3/24000000*OO[[#This Row],[124 (04JUL1985 09:00:00)-Water Temperature (C)]]*OO[[#This Row],[66]]</f>
        <v>1.0796320042135E-6</v>
      </c>
      <c r="BQ226" s="10">
        <f>3/24000000*OO[[#This Row],[125 (04JUL1985 12:00:00)-Water Temperature (C)]]*OO[[#This Row],[67]]</f>
        <v>1.0225457847101249E-6</v>
      </c>
      <c r="BR226" s="10">
        <f>3/24000000*OO[[#This Row],[126 (04JUL1985 15:00:00)-Water Temperature (C)]]*OO[[#This Row],[68]]</f>
        <v>9.7360910694887477E-7</v>
      </c>
      <c r="BS226" s="10">
        <f>3/24000000*OO[[#This Row],[127 (04JUL1985 18:00:00)-Water Temperature (C)]]*OO[[#This Row],[69]]</f>
        <v>9.2981906128400007E-7</v>
      </c>
      <c r="BT226" s="10">
        <f>3/24000000*OO[[#This Row],[128 (04JUL1985 21:00:00)-Water Temperature (C)]]*OO[[#This Row],[70]]</f>
        <v>8.9657617508224996E-7</v>
      </c>
      <c r="BU226" s="10">
        <f>3/24000000*OO[[#This Row],[129 (05JUL1985 00:00:00)-Water Temperature (C)]]*OO[[#This Row],[71]]</f>
        <v>8.6668627504837508E-7</v>
      </c>
      <c r="BV226" s="10">
        <f>3/24000000*OO[[#This Row],[130 (05JUL1985 03:00:00)-Water Temperature (C)]]*OO[[#This Row],[72]]</f>
        <v>8.4757231931087507E-7</v>
      </c>
      <c r="BW226" s="10">
        <f>3/24000000*OO[[#This Row],[131 (05JUL1985 06:00:00)-Water Temperature (C)]]*OO[[#This Row],[73]]</f>
        <v>8.2098716653199989E-7</v>
      </c>
      <c r="BX226" s="10">
        <f>3/24000000*OO[[#This Row],[132 (05JUL1985 09:00:00)-Water Temperature (C)]]*OO[[#This Row],[74]]</f>
        <v>7.9038061110274992E-7</v>
      </c>
      <c r="BY226" s="10">
        <f>3/24000000*OO[[#This Row],[133 (05JUL1985 12:00:00)-Water Temperature (C)]]*OO[[#This Row],[75]]</f>
        <v>7.5835537166512501E-7</v>
      </c>
      <c r="BZ226" s="10">
        <f>3/24000000*OO[[#This Row],[134 (05JUL1985 15:00:00)-Water Temperature (C)]]*OO[[#This Row],[76]]</f>
        <v>7.2104985866149999E-7</v>
      </c>
      <c r="CA226" s="10">
        <f>3/24000000*OO[[#This Row],[135 (05JUL1985 18:00:00)-Water Temperature (C)]]*OO[[#This Row],[77]]</f>
        <v>6.8355138804274992E-7</v>
      </c>
      <c r="CB226" s="10">
        <f>3/24000000*OO[[#This Row],[136 (05JUL1985 21:00:00)-Water Temperature (C)]]*OO[[#This Row],[78]]</f>
        <v>6.5002020407324997E-7</v>
      </c>
      <c r="CC226" s="10">
        <f>3/24000000*OO[[#This Row],[137 (06JUL1985 00:00:00)-Water Temperature (C)]]*OO[[#This Row],[79]]</f>
        <v>6.1911515547112497E-7</v>
      </c>
      <c r="CD226" s="10">
        <f>3/24000000*OO[[#This Row],[138 (06JUL1985 03:00:00)-Water Temperature (C)]]*OO[[#This Row],[80]]</f>
        <v>5.9684344231224989E-7</v>
      </c>
      <c r="CE226" s="10">
        <f>3/24000000*OO[[#This Row],[139 (06JUL1985 06:00:00)-Water Temperature (C)]]*OO[[#This Row],[81]]</f>
        <v>5.7471215033999998E-7</v>
      </c>
      <c r="CF226" s="10">
        <f>3/24000000*OO[[#This Row],[140 (06JUL1985 09:00:00)-Water Temperature (C)]]*OO[[#This Row],[82]]</f>
        <v>5.5405759376675003E-7</v>
      </c>
      <c r="CG226" s="10">
        <f>3/24000000*OO[[#This Row],[141 (06JUL1985 12:00:00)-Water Temperature (C)]]*OO[[#This Row],[83]]</f>
        <v>5.3287260603937502E-7</v>
      </c>
      <c r="CH226" s="10">
        <f>3/24000000*OO[[#This Row],[142 (06JUL1985 15:00:00)-Water Temperature (C)]]*OO[[#This Row],[84]]</f>
        <v>5.0876559074062498E-7</v>
      </c>
      <c r="CI226" s="10">
        <f>3/24000000*OO[[#This Row],[143 (06JUL1985 18:00:00)-Water Temperature (C)]]*OO[[#This Row],[85]]</f>
        <v>4.8101459950512497E-7</v>
      </c>
      <c r="CJ226" s="10">
        <f>3/24000000*OO[[#This Row],[144 (06JUL1985 21:00:00)-Water Temperature (C)]]*OO[[#This Row],[86]]</f>
        <v>4.5537876382124996E-7</v>
      </c>
      <c r="CK226" s="10">
        <f>3/24000000*OO[[#This Row],[145 (07JUL1985 00:00:00)-Water Temperature (C)]]*OO[[#This Row],[87]]</f>
        <v>4.3041173471774998E-7</v>
      </c>
      <c r="CL226" s="10">
        <f>3/24000000*OO[[#This Row],[146 (07JUL1985 03:00:00)-Water Temperature (C)]]*OO[[#This Row],[88]]</f>
        <v>4.1263242858999998E-7</v>
      </c>
      <c r="CM226" s="10">
        <f>3/24000000*OO[[#This Row],[147 (07JUL1985 06:00:00)-Water Temperature (C)]]*OO[[#This Row],[89]]</f>
        <v>3.9124197424549997E-7</v>
      </c>
      <c r="CN226" s="10">
        <f>3/24000000*OO[[#This Row],[148 (07JUL1985 09:00:00)-Water Temperature (C)]]*OO[[#This Row],[90]]</f>
        <v>3.6745593720999997E-7</v>
      </c>
      <c r="CO226" s="10">
        <f>3/24000000*OO[[#This Row],[149 (07JUL1985 12:00:00)-Water Temperature (C)]]*OO[[#This Row],[91]]</f>
        <v>3.4573247033625003E-7</v>
      </c>
      <c r="CP226" s="10">
        <f>3/24000000*OO[[#This Row],[150 (07JUL1985 15:00:00)-Water Temperature (C)]]*OO[[#This Row],[92]]</f>
        <v>3.2815959397499999E-7</v>
      </c>
      <c r="CQ226" s="10">
        <f>3/24000000*OO[[#This Row],[151 (07JUL1985 18:00:00)-Water Temperature (C)]]*OO[[#This Row],[93]]</f>
        <v>3.1252144531973752E-7</v>
      </c>
      <c r="CR226" s="10">
        <f>3/24000000*OO[[#This Row],[152 (07JUL1985 21:00:00)-Water Temperature (C)]]*OO[[#This Row],[94]]</f>
        <v>2.9900979948400001E-7</v>
      </c>
      <c r="CS226" s="10">
        <f>3/24000000*OO[[#This Row],[153 (08JUL1985 00:00:00)-Water Temperature (C)]]*OO[[#This Row],[95]]</f>
        <v>2.8597342318999996E-7</v>
      </c>
      <c r="CT226" s="10">
        <f>3/24000000*OO[[#This Row],[154 (08JUL1985 03:00:00)-Water Temperature (C)]]*OO[[#This Row],[96]]</f>
        <v>2.7818238368437497E-7</v>
      </c>
      <c r="CU226" s="10">
        <f>3/24000000*OO[[#This Row],[155 (08JUL1985 06:00:00)-Water Temperature (C)]]*OO[[#This Row],[97]]</f>
        <v>2.7103113639599998E-7</v>
      </c>
      <c r="CV226" s="10">
        <f>3/24000000*OO[[#This Row],[156 (08JUL1985 09:00:00)-Water Temperature (C)]]*OO[[#This Row],[98]]</f>
        <v>2.6246266198809999E-7</v>
      </c>
      <c r="CW226" s="10">
        <f>3/24000000*OO[[#This Row],[157 (08JUL1985 12:00:00)-Water Temperature (C)]]*OO[[#This Row],[99]]</f>
        <v>2.5433566935509998E-7</v>
      </c>
    </row>
    <row r="227" spans="1:101" x14ac:dyDescent="0.35">
      <c r="A227" t="s">
        <v>233</v>
      </c>
      <c r="B227">
        <v>881.04880000000003</v>
      </c>
      <c r="C227" s="10">
        <f>3/24*OO[[#This Row],[59 (26JUN1985 06:00:00)-Water Temperature (C)]]*OO[[#This Row],[1]]/SUM(OO[1])</f>
        <v>0</v>
      </c>
      <c r="D227" s="10">
        <f>3/24*OO[[#This Row],[60 (26JUN1985 09:00:00)-Water Temperature (C)]]*OO[[#This Row],[2]]/SUM(OO[2])</f>
        <v>0</v>
      </c>
      <c r="E227" s="10">
        <f>3/24*OO[[#This Row],[61 (26JUN1985 12:00:00)-Water Temperature (C)]]*OO[[#This Row],[3]]/SUM(OO[3])</f>
        <v>0</v>
      </c>
      <c r="F227" s="10">
        <f>3/24*OO[[#This Row],[62 (26JUN1985 15:00:00)-Water Temperature (C)]]*OO[[#This Row],[4]]/SUM(OO[4])</f>
        <v>0</v>
      </c>
      <c r="G227" s="10">
        <f>3/24*OO[[#This Row],[63 (26JUN1985 18:00:00)-Water Temperature (C)]]*OO[[#This Row],[5]]/SUM(OO[5])</f>
        <v>0</v>
      </c>
      <c r="H227" s="10">
        <f>3/24*OO[[#This Row],[64 (26JUN1985 21:00:00)-Water Temperature (C)]]*OO[[#This Row],[6]]/SUM(OO[6])</f>
        <v>0</v>
      </c>
      <c r="I227" s="10">
        <f>3/24*OO[[#This Row],[65 (27JUN1985 00:00:00)-Water Temperature (C)]]*OO[[#This Row],[7]]/SUM(OO[7])</f>
        <v>0</v>
      </c>
      <c r="J227" s="10">
        <f>3/24*OO[[#This Row],[66 (27JUN1985 03:00:00)-Water Temperature (C)]]*OO[[#This Row],[8]]/SUM(OO[8])</f>
        <v>0</v>
      </c>
      <c r="K227" s="10">
        <f>3/24*OO[[#This Row],[67 (27JUN1985 06:00:00)-Water Temperature (C)]]*OO[[#This Row],[9]]/SUM(OO[9])</f>
        <v>0</v>
      </c>
      <c r="L227" s="10">
        <f>3/24*OO[[#This Row],[68 (27JUN1985 09:00:00)-Water Temperature (C)]]*OO[[#This Row],[10]]/SUM(OO[10])</f>
        <v>7.6254416221643774E-33</v>
      </c>
      <c r="M227" s="10">
        <f>3/24*OO[[#This Row],[69 (27JUN1985 12:00:00)-Water Temperature (C)]]*OO[[#This Row],[11]]/SUM(OO[11])</f>
        <v>1.6329927751595578E-21</v>
      </c>
      <c r="N227" s="10">
        <f>3/24*OO[[#This Row],[70 (27JUN1985 15:00:00)-Water Temperature (C)]]*OO[[#This Row],[12]]/SUM(OO[12])</f>
        <v>7.2713832553158099E-13</v>
      </c>
      <c r="O227" s="10">
        <f>3/24*OO[[#This Row],[71 (27JUN1985 18:00:00)-Water Temperature (C)]]*OO[[#This Row],[13]]/SUM(OO[13])</f>
        <v>1.3548171920701232E-8</v>
      </c>
      <c r="P227" s="10">
        <f>3/24*OO[[#This Row],[72 (27JUN1985 21:00:00)-Water Temperature (C)]]*OO[[#This Row],[14]]/SUM(OO[14])</f>
        <v>5.1715973064573012E-6</v>
      </c>
      <c r="Q227" s="10">
        <f>3/24*OO[[#This Row],[73 (28JUN1985 00:00:00)-Water Temperature (C)]]*OO[[#This Row],[15]]/SUM(OO[15])</f>
        <v>3.0258586605157086E-4</v>
      </c>
      <c r="R227" s="10">
        <f>3/24*OO[[#This Row],[74 (28JUN1985 03:00:00)-Water Temperature (C)]]*OO[[#This Row],[16]]/SUM(OO[16])</f>
        <v>4.771333140871724E-3</v>
      </c>
      <c r="S227" s="10">
        <f>3/24*OO[[#This Row],[75 (28JUN1985 06:00:00)-Water Temperature (C)]]*OO[[#This Row],[17]]/SUM(OO[17])</f>
        <v>2.7026992499618107E-2</v>
      </c>
      <c r="T227" s="10">
        <f>3/24*OO[[#This Row],[76 (28JUN1985 09:00:00)-Water Temperature (C)]]*OO[[#This Row],[18]]/SUM(OO[18])</f>
        <v>6.7122538451916708E-2</v>
      </c>
      <c r="U227" s="10">
        <f>3/24*OO[[#This Row],[77 (28JUN1985 12:00:00)-Water Temperature (C)]]*OO[[#This Row],[19]]/SUM(OO[19])</f>
        <v>8.4409637820809166E-2</v>
      </c>
      <c r="V227" s="10">
        <f>3/24000000*OO[[#This Row],[78 (28JUN1985 15:00:00)-Water Temperature (C)]]*OO[[#This Row],[20]]</f>
        <v>6.0045350273625002E-2</v>
      </c>
      <c r="W227" s="10">
        <f>3/24000000*OO[[#This Row],[79 (28JUN1985 18:00:00)-Water Temperature (C)]]*OO[[#This Row],[21]]</f>
        <v>2.6675991717934996E-2</v>
      </c>
      <c r="X227" s="10">
        <f>3/24000000*OO[[#This Row],[80 (28JUN1985 21:00:00)-Water Temperature (C)]]*OO[[#This Row],[22]]</f>
        <v>8.1819439400000003E-3</v>
      </c>
      <c r="Y227" s="10">
        <f>3/24000000*OO[[#This Row],[81 (29JUN1985 00:00:00)-Water Temperature (C)]]*OO[[#This Row],[23]]</f>
        <v>1.9112473676309997E-3</v>
      </c>
      <c r="Z227" s="10">
        <f>3/24000000*OO[[#This Row],[82 (29JUN1985 03:00:00)-Water Temperature (C)]]*OO[[#This Row],[24]]</f>
        <v>4.0134197251987501E-4</v>
      </c>
      <c r="AA227" s="10">
        <f>3/24000000*OO[[#This Row],[83 (29JUN1985 06:00:00)-Water Temperature (C)]]*OO[[#This Row],[25]]</f>
        <v>1.1341123341939999E-4</v>
      </c>
      <c r="AB227" s="10">
        <f>3/24000000*OO[[#This Row],[84 (29JUN1985 09:00:00)-Water Temperature (C)]]*OO[[#This Row],[26]]</f>
        <v>7.0131862986599997E-5</v>
      </c>
      <c r="AC227" s="10">
        <f>3/24000000*OO[[#This Row],[85 (29JUN1985 12:00:00)-Water Temperature (C)]]*OO[[#This Row],[27]]</f>
        <v>6.6096810842624989E-5</v>
      </c>
      <c r="AD227" s="10">
        <f>3/24000000*OO[[#This Row],[86 (29JUN1985 15:00:00)-Water Temperature (C)]]*OO[[#This Row],[28]]</f>
        <v>6.5427714416925001E-5</v>
      </c>
      <c r="AE227" s="10">
        <f>3/24000000*OO[[#This Row],[88 (29JUN1985 21:00:00)-Water Temperature (C)]]*OO[[#This Row],[30]]</f>
        <v>5.7299242986899998E-5</v>
      </c>
      <c r="AF227" s="10">
        <f>3/24000000*OO[[#This Row],[88 (29JUN1985 21:00:00)-Water Temperature (C)]]*OO[[#This Row],[30]]</f>
        <v>5.7299242986899998E-5</v>
      </c>
      <c r="AG227" s="10">
        <f>3/24000000*OO[[#This Row],[89 (30JUN1985 00:00:00)-Water Temperature (C)]]*OO[[#This Row],[31]]</f>
        <v>5.1677120873424998E-5</v>
      </c>
      <c r="AH227" s="10">
        <f>3/24000000*OO[[#This Row],[90 (30JUN1985 03:00:00)-Water Temperature (C)]]*OO[[#This Row],[32]]</f>
        <v>4.7169010455762499E-5</v>
      </c>
      <c r="AI227" s="10">
        <f>3/24000000*OO[[#This Row],[91 (30JUN1985 06:00:00)-Water Temperature (C)]]*OO[[#This Row],[33]]</f>
        <v>4.3022898841599995E-5</v>
      </c>
      <c r="AJ227" s="10">
        <f>3/24000000*OO[[#This Row],[92 (30JUN1985 09:00:00)-Water Temperature (C)]]*OO[[#This Row],[34]]</f>
        <v>3.9266932322199999E-5</v>
      </c>
      <c r="AK227" s="10">
        <f>3/24000000*OO[[#This Row],[93 (30JUN1985 12:00:00)-Water Temperature (C)]]*OO[[#This Row],[35]]</f>
        <v>3.5815796477500004E-5</v>
      </c>
      <c r="AL227" s="10">
        <f>3/24000000*OO[[#This Row],[94 (30JUN1985 15:00:00)-Water Temperature (C)]]*OO[[#This Row],[36]]</f>
        <v>3.2274351153477501E-5</v>
      </c>
      <c r="AM227" s="10">
        <f>3/24000000*OO[[#This Row],[95 (30JUN1985 18:00:00)-Water Temperature (C)]]*OO[[#This Row],[37]]</f>
        <v>2.8803879445094997E-5</v>
      </c>
      <c r="AN227" s="10">
        <f>3/24000000*OO[[#This Row],[96 (30JUN1985 21:00:00)-Water Temperature (C)]]*OO[[#This Row],[38]]</f>
        <v>2.5686317303789998E-5</v>
      </c>
      <c r="AO227" s="10">
        <f>3/24000000*OO[[#This Row],[97 (01JUL1985 00:00:00)-Water Temperature (C)]]*OO[[#This Row],[39]]</f>
        <v>2.2814275744602497E-5</v>
      </c>
      <c r="AP227" s="10">
        <f>3/24000000*OO[[#This Row],[98 (01JUL1985 03:00:00)-Water Temperature (C)]]*OO[[#This Row],[40]]</f>
        <v>2.0473126947267499E-5</v>
      </c>
      <c r="AQ227" s="10">
        <f>3/24000000*OO[[#This Row],[99 (01JUL1985 06:00:00)-Water Temperature (C)]]*OO[[#This Row],[41]]</f>
        <v>1.826718378994375E-5</v>
      </c>
      <c r="AR227" s="10">
        <f>3/24000000*OO[[#This Row],[100 (01JUL1985 09:00:00)-Water Temperature (C)]]*OO[[#This Row],[42]]</f>
        <v>1.6200873230444999E-5</v>
      </c>
      <c r="AS227" s="10">
        <f>3/24000000*OO[[#This Row],[101 (01JUL1985 12:00:00)-Water Temperature (C)]]*OO[[#This Row],[43]]</f>
        <v>1.4407327578971249E-5</v>
      </c>
      <c r="AT227" s="10">
        <f>3/24000000*OO[[#This Row],[102 (01JUL1985 15:00:00)-Water Temperature (C)]]*OO[[#This Row],[44]]</f>
        <v>1.2803651831506249E-5</v>
      </c>
      <c r="AU227" s="10">
        <f>3/24000000*OO[[#This Row],[103 (01JUL1985 18:00:00)-Water Temperature (C)]]*OO[[#This Row],[45]]</f>
        <v>1.1412168088544999E-5</v>
      </c>
      <c r="AV227" s="10">
        <f>3/24000000*OO[[#This Row],[104 (01JUL1985 21:00:00)-Water Temperature (C)]]*OO[[#This Row],[46]]</f>
        <v>1.0157828495842499E-5</v>
      </c>
      <c r="AW227" s="10">
        <f>3/24000000*OO[[#This Row],[105 (02JUL1985 00:00:00)-Water Temperature (C)]]*OO[[#This Row],[47]]</f>
        <v>9.0374584123799991E-6</v>
      </c>
      <c r="AX227" s="10">
        <f>3/24000000*OO[[#This Row],[106 (02JUL1985 03:00:00)-Water Temperature (C)]]*OO[[#This Row],[48]]</f>
        <v>8.1418759620800003E-6</v>
      </c>
      <c r="AY227" s="10">
        <f>3/24000000*OO[[#This Row],[107 (02JUL1985 06:00:00)-Water Temperature (C)]]*OO[[#This Row],[49]]</f>
        <v>7.3358539191824998E-6</v>
      </c>
      <c r="AZ227" s="10">
        <f>3/24000000*OO[[#This Row],[108 (02JUL1985 09:00:00)-Water Temperature (C)]]*OO[[#This Row],[50]]</f>
        <v>6.6091390715699997E-6</v>
      </c>
      <c r="BA227" s="10">
        <f>3/24000000*OO[[#This Row],[109 (02JUL1985 12:00:00)-Water Temperature (C)]]*OO[[#This Row],[51]]</f>
        <v>5.9199972399112498E-6</v>
      </c>
      <c r="BB227" s="10">
        <f>3/24000000*OO[[#This Row],[110 (02JUL1985 15:00:00)-Water Temperature (C)]]*OO[[#This Row],[52]]</f>
        <v>5.2237253369324995E-6</v>
      </c>
      <c r="BC227" s="10">
        <f>3/24000000*OO[[#This Row],[111 (02JUL1985 18:00:00)-Water Temperature (C)]]*OO[[#This Row],[53]]</f>
        <v>4.4732504950599993E-6</v>
      </c>
      <c r="BD227" s="10">
        <f>3/24000000*OO[[#This Row],[112 (02JUL1985 21:00:00)-Water Temperature (C)]]*OO[[#This Row],[54]]</f>
        <v>3.7360395823012503E-6</v>
      </c>
      <c r="BE227" s="10">
        <f>3/24000000*OO[[#This Row],[113 (03JUL1985 00:00:00)-Water Temperature (C)]]*OO[[#This Row],[55]]</f>
        <v>3.0242209973743746E-6</v>
      </c>
      <c r="BF227" s="10">
        <f>3/24000000*OO[[#This Row],[114 (03JUL1985 03:00:00)-Water Temperature (C)]]*OO[[#This Row],[56]]</f>
        <v>2.4025849263429995E-6</v>
      </c>
      <c r="BG227" s="10">
        <f>3/24000000*OO[[#This Row],[115 (03JUL1985 06:00:00)-Water Temperature (C)]]*OO[[#This Row],[57]]</f>
        <v>1.89945089738125E-6</v>
      </c>
      <c r="BH227" s="10">
        <f>3/24000000*OO[[#This Row],[116 (03JUL1985 09:00:00)-Water Temperature (C)]]*OO[[#This Row],[58]]</f>
        <v>1.5137618347200001E-6</v>
      </c>
      <c r="BI227" s="10">
        <f>3/24000000*OO[[#This Row],[117 (03JUL1985 12:00:00)-Water Temperature (C)]]*OO[[#This Row],[59]]</f>
        <v>1.2473487185148749E-6</v>
      </c>
      <c r="BJ227" s="10">
        <f>3/24000000*OO[[#This Row],[118 (03JUL1985 15:00:00)-Water Temperature (C)]]*OO[[#This Row],[60]]</f>
        <v>1.0616805587432499E-6</v>
      </c>
      <c r="BK227" s="10">
        <f>3/24000000*OO[[#This Row],[119 (03JUL1985 18:00:00)-Water Temperature (C)]]*OO[[#This Row],[61]]</f>
        <v>9.267513405367499E-7</v>
      </c>
      <c r="BL227" s="10">
        <f>3/24000000*OO[[#This Row],[120 (03JUL1985 21:00:00)-Water Temperature (C)]]*OO[[#This Row],[62]]</f>
        <v>8.3054220276512488E-7</v>
      </c>
      <c r="BM227" s="10">
        <f>3/24000000*OO[[#This Row],[121 (04JUL1985 00:00:00)-Water Temperature (C)]]*OO[[#This Row],[63]]</f>
        <v>7.5776428087462504E-7</v>
      </c>
      <c r="BN227" s="10">
        <f>3/24000000*OO[[#This Row],[122 (04JUL1985 03:00:00)-Water Temperature (C)]]*OO[[#This Row],[64]]</f>
        <v>7.1218931036425001E-7</v>
      </c>
      <c r="BO227" s="10">
        <f>3/24000000*OO[[#This Row],[123 (04JUL1985 06:00:00)-Water Temperature (C)]]*OO[[#This Row],[65]]</f>
        <v>6.7382180828999986E-7</v>
      </c>
      <c r="BP227" s="10">
        <f>3/24000000*OO[[#This Row],[124 (04JUL1985 09:00:00)-Water Temperature (C)]]*OO[[#This Row],[66]]</f>
        <v>6.3955223560537491E-7</v>
      </c>
      <c r="BQ227" s="10">
        <f>3/24000000*OO[[#This Row],[125 (04JUL1985 12:00:00)-Water Temperature (C)]]*OO[[#This Row],[67]]</f>
        <v>6.0476546227449996E-7</v>
      </c>
      <c r="BR227" s="10">
        <f>3/24000000*OO[[#This Row],[126 (04JUL1985 15:00:00)-Water Temperature (C)]]*OO[[#This Row],[68]]</f>
        <v>5.7467809409299991E-7</v>
      </c>
      <c r="BS227" s="10">
        <f>3/24000000*OO[[#This Row],[127 (04JUL1985 18:00:00)-Water Temperature (C)]]*OO[[#This Row],[69]]</f>
        <v>5.4804983861199997E-7</v>
      </c>
      <c r="BT227" s="10">
        <f>3/24000000*OO[[#This Row],[128 (04JUL1985 21:00:00)-Water Temperature (C)]]*OO[[#This Row],[70]]</f>
        <v>5.2811418561750001E-7</v>
      </c>
      <c r="BU227" s="10">
        <f>3/24000000*OO[[#This Row],[129 (05JUL1985 00:00:00)-Water Temperature (C)]]*OO[[#This Row],[71]]</f>
        <v>5.1081637549799994E-7</v>
      </c>
      <c r="BV227" s="10">
        <f>3/24000000*OO[[#This Row],[130 (05JUL1985 03:00:00)-Water Temperature (C)]]*OO[[#This Row],[72]]</f>
        <v>5.0004607277624992E-7</v>
      </c>
      <c r="BW227" s="10">
        <f>3/24000000*OO[[#This Row],[131 (05JUL1985 06:00:00)-Water Temperature (C)]]*OO[[#This Row],[73]]</f>
        <v>4.8494429460900003E-7</v>
      </c>
      <c r="BX227" s="10">
        <f>3/24000000*OO[[#This Row],[132 (05JUL1985 09:00:00)-Water Temperature (C)]]*OO[[#This Row],[74]]</f>
        <v>4.6698498507674997E-7</v>
      </c>
      <c r="BY227" s="10">
        <f>3/24000000*OO[[#This Row],[133 (05JUL1985 12:00:00)-Water Temperature (C)]]*OO[[#This Row],[75]]</f>
        <v>4.4788725162799997E-7</v>
      </c>
      <c r="BZ227" s="10">
        <f>3/24000000*OO[[#This Row],[134 (05JUL1985 15:00:00)-Water Temperature (C)]]*OO[[#This Row],[76]]</f>
        <v>4.2545381788312499E-7</v>
      </c>
      <c r="CA227" s="10">
        <f>3/24000000*OO[[#This Row],[135 (05JUL1985 18:00:00)-Water Temperature (C)]]*OO[[#This Row],[77]]</f>
        <v>4.0303630802425001E-7</v>
      </c>
      <c r="CB227" s="10">
        <f>3/24000000*OO[[#This Row],[136 (05JUL1985 21:00:00)-Water Temperature (C)]]*OO[[#This Row],[78]]</f>
        <v>3.8318460812550001E-7</v>
      </c>
      <c r="CC227" s="10">
        <f>3/24000000*OO[[#This Row],[137 (06JUL1985 00:00:00)-Water Temperature (C)]]*OO[[#This Row],[79]]</f>
        <v>3.6522066171749996E-7</v>
      </c>
      <c r="CD227" s="10">
        <f>3/24000000*OO[[#This Row],[138 (06JUL1985 03:00:00)-Water Temperature (C)]]*OO[[#This Row],[80]]</f>
        <v>3.5235008439E-7</v>
      </c>
      <c r="CE227" s="10">
        <f>3/24000000*OO[[#This Row],[139 (06JUL1985 06:00:00)-Water Temperature (C)]]*OO[[#This Row],[81]]</f>
        <v>3.3945116873937494E-7</v>
      </c>
      <c r="CF227" s="10">
        <f>3/24000000*OO[[#This Row],[140 (06JUL1985 09:00:00)-Water Temperature (C)]]*OO[[#This Row],[82]]</f>
        <v>3.2716734846477497E-7</v>
      </c>
      <c r="CG227" s="10">
        <f>3/24000000*OO[[#This Row],[141 (06JUL1985 12:00:00)-Water Temperature (C)]]*OO[[#This Row],[83]]</f>
        <v>3.1446871931197493E-7</v>
      </c>
      <c r="CH227" s="10">
        <f>3/24000000*OO[[#This Row],[142 (06JUL1985 15:00:00)-Water Temperature (C)]]*OO[[#This Row],[84]]</f>
        <v>3.0005143112839997E-7</v>
      </c>
      <c r="CI227" s="10">
        <f>3/24000000*OO[[#This Row],[143 (06JUL1985 18:00:00)-Water Temperature (C)]]*OO[[#This Row],[85]]</f>
        <v>2.8356507945199995E-7</v>
      </c>
      <c r="CJ227" s="10">
        <f>3/24000000*OO[[#This Row],[144 (06JUL1985 21:00:00)-Water Temperature (C)]]*OO[[#This Row],[86]]</f>
        <v>2.6844530051564999E-7</v>
      </c>
      <c r="CK227" s="10">
        <f>3/24000000*OO[[#This Row],[145 (07JUL1985 00:00:00)-Water Temperature (C)]]*OO[[#This Row],[87]]</f>
        <v>2.5393426399687499E-7</v>
      </c>
      <c r="CL227" s="10">
        <f>3/24000000*OO[[#This Row],[146 (07JUL1985 03:00:00)-Water Temperature (C)]]*OO[[#This Row],[88]]</f>
        <v>2.4364560954374999E-7</v>
      </c>
      <c r="CM227" s="10">
        <f>3/24000000*OO[[#This Row],[147 (07JUL1985 06:00:00)-Water Temperature (C)]]*OO[[#This Row],[89]]</f>
        <v>2.3114877122574999E-7</v>
      </c>
      <c r="CN227" s="10">
        <f>3/24000000*OO[[#This Row],[148 (07JUL1985 09:00:00)-Water Temperature (C)]]*OO[[#This Row],[90]]</f>
        <v>2.1707258371807498E-7</v>
      </c>
      <c r="CO227" s="10">
        <f>3/24000000*OO[[#This Row],[149 (07JUL1985 12:00:00)-Water Temperature (C)]]*OO[[#This Row],[91]]</f>
        <v>2.0411410268593749E-7</v>
      </c>
      <c r="CP227" s="10">
        <f>3/24000000*OO[[#This Row],[150 (07JUL1985 15:00:00)-Water Temperature (C)]]*OO[[#This Row],[92]]</f>
        <v>1.9352716934380002E-7</v>
      </c>
      <c r="CQ227" s="10">
        <f>3/24000000*OO[[#This Row],[151 (07JUL1985 18:00:00)-Water Temperature (C)]]*OO[[#This Row],[93]]</f>
        <v>1.8414614591762497E-7</v>
      </c>
      <c r="CR227" s="10">
        <f>3/24000000*OO[[#This Row],[152 (07JUL1985 21:00:00)-Water Temperature (C)]]*OO[[#This Row],[94]]</f>
        <v>1.761365798531E-7</v>
      </c>
      <c r="CS227" s="10">
        <f>3/24000000*OO[[#This Row],[153 (08JUL1985 00:00:00)-Water Temperature (C)]]*OO[[#This Row],[95]]</f>
        <v>1.6858350809797502E-7</v>
      </c>
      <c r="CT227" s="10">
        <f>3/24000000*OO[[#This Row],[154 (08JUL1985 03:00:00)-Water Temperature (C)]]*OO[[#This Row],[96]]</f>
        <v>1.641393082606E-7</v>
      </c>
      <c r="CU227" s="10">
        <f>3/24000000*OO[[#This Row],[155 (08JUL1985 06:00:00)-Water Temperature (C)]]*OO[[#This Row],[97]]</f>
        <v>1.6000168298287503E-7</v>
      </c>
      <c r="CV227" s="10">
        <f>3/24000000*OO[[#This Row],[156 (08JUL1985 09:00:00)-Water Temperature (C)]]*OO[[#This Row],[98]]</f>
        <v>1.5490743431343749E-7</v>
      </c>
      <c r="CW227" s="10">
        <f>3/24000000*OO[[#This Row],[157 (08JUL1985 12:00:00)-Water Temperature (C)]]*OO[[#This Row],[99]]</f>
        <v>1.49985619447125E-7</v>
      </c>
    </row>
    <row r="228" spans="1:101" x14ac:dyDescent="0.35">
      <c r="A228" t="s">
        <v>234</v>
      </c>
      <c r="B228">
        <v>864.553</v>
      </c>
      <c r="C228" s="10">
        <f>3/24*OO[[#This Row],[59 (26JUN1985 06:00:00)-Water Temperature (C)]]*OO[[#This Row],[1]]/SUM(OO[1])</f>
        <v>0</v>
      </c>
      <c r="D228" s="10">
        <f>3/24*OO[[#This Row],[60 (26JUN1985 09:00:00)-Water Temperature (C)]]*OO[[#This Row],[2]]/SUM(OO[2])</f>
        <v>0</v>
      </c>
      <c r="E228" s="10">
        <f>3/24*OO[[#This Row],[61 (26JUN1985 12:00:00)-Water Temperature (C)]]*OO[[#This Row],[3]]/SUM(OO[3])</f>
        <v>0</v>
      </c>
      <c r="F228" s="10">
        <f>3/24*OO[[#This Row],[62 (26JUN1985 15:00:00)-Water Temperature (C)]]*OO[[#This Row],[4]]/SUM(OO[4])</f>
        <v>0</v>
      </c>
      <c r="G228" s="10">
        <f>3/24*OO[[#This Row],[63 (26JUN1985 18:00:00)-Water Temperature (C)]]*OO[[#This Row],[5]]/SUM(OO[5])</f>
        <v>0</v>
      </c>
      <c r="H228" s="10">
        <f>3/24*OO[[#This Row],[64 (26JUN1985 21:00:00)-Water Temperature (C)]]*OO[[#This Row],[6]]/SUM(OO[6])</f>
        <v>0</v>
      </c>
      <c r="I228" s="10">
        <f>3/24*OO[[#This Row],[65 (27JUN1985 00:00:00)-Water Temperature (C)]]*OO[[#This Row],[7]]/SUM(OO[7])</f>
        <v>0</v>
      </c>
      <c r="J228" s="10">
        <f>3/24*OO[[#This Row],[66 (27JUN1985 03:00:00)-Water Temperature (C)]]*OO[[#This Row],[8]]/SUM(OO[8])</f>
        <v>0</v>
      </c>
      <c r="K228" s="10">
        <f>3/24*OO[[#This Row],[67 (27JUN1985 06:00:00)-Water Temperature (C)]]*OO[[#This Row],[9]]/SUM(OO[9])</f>
        <v>0</v>
      </c>
      <c r="L228" s="10">
        <f>3/24*OO[[#This Row],[68 (27JUN1985 09:00:00)-Water Temperature (C)]]*OO[[#This Row],[10]]/SUM(OO[10])</f>
        <v>1.162576849627634E-33</v>
      </c>
      <c r="M228" s="10">
        <f>3/24*OO[[#This Row],[69 (27JUN1985 12:00:00)-Water Temperature (C)]]*OO[[#This Row],[11]]/SUM(OO[11])</f>
        <v>2.6914351693503673E-22</v>
      </c>
      <c r="N228" s="10">
        <f>3/24*OO[[#This Row],[70 (27JUN1985 15:00:00)-Water Temperature (C)]]*OO[[#This Row],[12]]/SUM(OO[12])</f>
        <v>2.5034700817916818E-13</v>
      </c>
      <c r="O228" s="10">
        <f>3/24*OO[[#This Row],[71 (27JUN1985 18:00:00)-Water Temperature (C)]]*OO[[#This Row],[13]]/SUM(OO[13])</f>
        <v>7.6219840973262332E-9</v>
      </c>
      <c r="P228" s="10">
        <f>3/24*OO[[#This Row],[72 (27JUN1985 21:00:00)-Water Temperature (C)]]*OO[[#This Row],[14]]/SUM(OO[14])</f>
        <v>3.3918344871158882E-6</v>
      </c>
      <c r="Q228" s="10">
        <f>3/24*OO[[#This Row],[73 (28JUN1985 00:00:00)-Water Temperature (C)]]*OO[[#This Row],[15]]/SUM(OO[15])</f>
        <v>2.2094212073929911E-4</v>
      </c>
      <c r="R228" s="10">
        <f>3/24*OO[[#This Row],[74 (28JUN1985 03:00:00)-Water Temperature (C)]]*OO[[#This Row],[16]]/SUM(OO[16])</f>
        <v>3.7957677637686666E-3</v>
      </c>
      <c r="S228" s="10">
        <f>3/24*OO[[#This Row],[75 (28JUN1985 06:00:00)-Water Temperature (C)]]*OO[[#This Row],[17]]/SUM(OO[17])</f>
        <v>2.3104041116233289E-2</v>
      </c>
      <c r="T228" s="10">
        <f>3/24*OO[[#This Row],[76 (28JUN1985 09:00:00)-Water Temperature (C)]]*OO[[#This Row],[18]]/SUM(OO[18])</f>
        <v>6.1085306261968272E-2</v>
      </c>
      <c r="U228" s="10">
        <f>3/24*OO[[#This Row],[77 (28JUN1985 12:00:00)-Water Temperature (C)]]*OO[[#This Row],[19]]/SUM(OO[19])</f>
        <v>8.1098856444789105E-2</v>
      </c>
      <c r="V228" s="10">
        <f>3/24000000*OO[[#This Row],[78 (28JUN1985 15:00:00)-Water Temperature (C)]]*OO[[#This Row],[20]]</f>
        <v>6.059919448375E-2</v>
      </c>
      <c r="W228" s="10">
        <f>3/24000000*OO[[#This Row],[79 (28JUN1985 18:00:00)-Water Temperature (C)]]*OO[[#This Row],[21]]</f>
        <v>2.8098723469709999E-2</v>
      </c>
      <c r="X228" s="10">
        <f>3/24000000*OO[[#This Row],[80 (28JUN1985 21:00:00)-Water Temperature (C)]]*OO[[#This Row],[22]]</f>
        <v>8.9399417505499987E-3</v>
      </c>
      <c r="Y228" s="10">
        <f>3/24000000*OO[[#This Row],[81 (29JUN1985 00:00:00)-Water Temperature (C)]]*OO[[#This Row],[23]]</f>
        <v>2.1475997477594998E-3</v>
      </c>
      <c r="Z228" s="10">
        <f>3/24000000*OO[[#This Row],[82 (29JUN1985 03:00:00)-Water Temperature (C)]]*OO[[#This Row],[24]]</f>
        <v>4.5363115324500004E-4</v>
      </c>
      <c r="AA228" s="10">
        <f>3/24000000*OO[[#This Row],[83 (29JUN1985 06:00:00)-Water Temperature (C)]]*OO[[#This Row],[25]]</f>
        <v>1.2146513532546248E-4</v>
      </c>
      <c r="AB228" s="10">
        <f>3/24000000*OO[[#This Row],[84 (29JUN1985 09:00:00)-Water Temperature (C)]]*OO[[#This Row],[26]]</f>
        <v>7.0088751989812485E-5</v>
      </c>
      <c r="AC228" s="10">
        <f>3/24000000*OO[[#This Row],[85 (29JUN1985 12:00:00)-Water Temperature (C)]]*OO[[#This Row],[27]]</f>
        <v>6.4968768258387495E-5</v>
      </c>
      <c r="AD228" s="10">
        <f>3/24000000*OO[[#This Row],[86 (29JUN1985 15:00:00)-Water Temperature (C)]]*OO[[#This Row],[28]]</f>
        <v>6.4568858768212503E-5</v>
      </c>
      <c r="AE228" s="10">
        <f>3/24000000*OO[[#This Row],[88 (29JUN1985 21:00:00)-Water Temperature (C)]]*OO[[#This Row],[30]]</f>
        <v>5.7435162407437509E-5</v>
      </c>
      <c r="AF228" s="10">
        <f>3/24000000*OO[[#This Row],[88 (29JUN1985 21:00:00)-Water Temperature (C)]]*OO[[#This Row],[30]]</f>
        <v>5.7435162407437509E-5</v>
      </c>
      <c r="AG228" s="10">
        <f>3/24000000*OO[[#This Row],[89 (30JUN1985 00:00:00)-Water Temperature (C)]]*OO[[#This Row],[31]]</f>
        <v>5.2126952285100007E-5</v>
      </c>
      <c r="AH228" s="10">
        <f>3/24000000*OO[[#This Row],[90 (30JUN1985 03:00:00)-Water Temperature (C)]]*OO[[#This Row],[32]]</f>
        <v>4.7786322891999996E-5</v>
      </c>
      <c r="AI228" s="10">
        <f>3/24000000*OO[[#This Row],[91 (30JUN1985 06:00:00)-Water Temperature (C)]]*OO[[#This Row],[33]]</f>
        <v>4.3760577969712503E-5</v>
      </c>
      <c r="AJ228" s="10">
        <f>3/24000000*OO[[#This Row],[92 (30JUN1985 09:00:00)-Water Temperature (C)]]*OO[[#This Row],[34]]</f>
        <v>4.0080684385112495E-5</v>
      </c>
      <c r="AK228" s="10">
        <f>3/24000000*OO[[#This Row],[93 (30JUN1985 12:00:00)-Water Temperature (C)]]*OO[[#This Row],[35]]</f>
        <v>3.6681502979275E-5</v>
      </c>
      <c r="AL228" s="10">
        <f>3/24000000*OO[[#This Row],[94 (30JUN1985 15:00:00)-Water Temperature (C)]]*OO[[#This Row],[36]]</f>
        <v>3.3163591972812492E-5</v>
      </c>
      <c r="AM228" s="10">
        <f>3/24000000*OO[[#This Row],[95 (30JUN1985 18:00:00)-Water Temperature (C)]]*OO[[#This Row],[37]]</f>
        <v>2.9715251237103752E-5</v>
      </c>
      <c r="AN228" s="10">
        <f>3/24000000*OO[[#This Row],[96 (30JUN1985 21:00:00)-Water Temperature (C)]]*OO[[#This Row],[38]]</f>
        <v>2.6624097157515002E-5</v>
      </c>
      <c r="AO228" s="10">
        <f>3/24000000*OO[[#This Row],[97 (01JUL1985 00:00:00)-Water Temperature (C)]]*OO[[#This Row],[39]]</f>
        <v>2.3762090531869999E-5</v>
      </c>
      <c r="AP228" s="10">
        <f>3/24000000*OO[[#This Row],[98 (01JUL1985 03:00:00)-Water Temperature (C)]]*OO[[#This Row],[40]]</f>
        <v>2.13843695728025E-5</v>
      </c>
      <c r="AQ228" s="10">
        <f>3/24000000*OO[[#This Row],[99 (01JUL1985 06:00:00)-Water Temperature (C)]]*OO[[#This Row],[41]]</f>
        <v>1.9130747186706246E-5</v>
      </c>
      <c r="AR228" s="10">
        <f>3/24000000*OO[[#This Row],[100 (01JUL1985 09:00:00)-Water Temperature (C)]]*OO[[#This Row],[42]]</f>
        <v>1.7000078840280001E-5</v>
      </c>
      <c r="AS228" s="10">
        <f>3/24000000*OO[[#This Row],[101 (01JUL1985 12:00:00)-Water Temperature (C)]]*OO[[#This Row],[43]]</f>
        <v>1.513970569416375E-5</v>
      </c>
      <c r="AT228" s="10">
        <f>3/24000000*OO[[#This Row],[102 (01JUL1985 15:00:00)-Water Temperature (C)]]*OO[[#This Row],[44]]</f>
        <v>1.3476875562400002E-5</v>
      </c>
      <c r="AU228" s="10">
        <f>3/24000000*OO[[#This Row],[103 (01JUL1985 18:00:00)-Water Temperature (C)]]*OO[[#This Row],[45]]</f>
        <v>1.20344837413125E-5</v>
      </c>
      <c r="AV228" s="10">
        <f>3/24000000*OO[[#This Row],[104 (01JUL1985 21:00:00)-Water Temperature (C)]]*OO[[#This Row],[46]]</f>
        <v>1.0741629764936249E-5</v>
      </c>
      <c r="AW228" s="10">
        <f>3/24000000*OO[[#This Row],[105 (02JUL1985 00:00:00)-Water Temperature (C)]]*OO[[#This Row],[47]]</f>
        <v>9.5844512084549985E-6</v>
      </c>
      <c r="AX228" s="10">
        <f>3/24000000*OO[[#This Row],[106 (02JUL1985 03:00:00)-Water Temperature (C)]]*OO[[#This Row],[48]]</f>
        <v>8.6440543458937492E-6</v>
      </c>
      <c r="AY228" s="10">
        <f>3/24000000*OO[[#This Row],[107 (02JUL1985 06:00:00)-Water Temperature (C)]]*OO[[#This Row],[49]]</f>
        <v>7.7950142505687485E-6</v>
      </c>
      <c r="AZ228" s="10">
        <f>3/24000000*OO[[#This Row],[108 (02JUL1985 09:00:00)-Water Temperature (C)]]*OO[[#This Row],[50]]</f>
        <v>7.0236322528375001E-6</v>
      </c>
      <c r="BA228" s="10">
        <f>3/24000000*OO[[#This Row],[109 (02JUL1985 12:00:00)-Water Temperature (C)]]*OO[[#This Row],[51]]</f>
        <v>6.2905331423999989E-6</v>
      </c>
      <c r="BB228" s="10">
        <f>3/24000000*OO[[#This Row],[110 (02JUL1985 15:00:00)-Water Temperature (C)]]*OO[[#This Row],[52]]</f>
        <v>5.55291603650875E-6</v>
      </c>
      <c r="BC228" s="10">
        <f>3/24000000*OO[[#This Row],[111 (02JUL1985 18:00:00)-Water Temperature (C)]]*OO[[#This Row],[53]]</f>
        <v>4.76496905533E-6</v>
      </c>
      <c r="BD228" s="10">
        <f>3/24000000*OO[[#This Row],[112 (02JUL1985 21:00:00)-Water Temperature (C)]]*OO[[#This Row],[54]]</f>
        <v>3.9941017924200006E-6</v>
      </c>
      <c r="BE228" s="10">
        <f>3/24000000*OO[[#This Row],[113 (03JUL1985 00:00:00)-Water Temperature (C)]]*OO[[#This Row],[55]]</f>
        <v>3.2481607545419997E-6</v>
      </c>
      <c r="BF228" s="10">
        <f>3/24000000*OO[[#This Row],[114 (03JUL1985 03:00:00)-Water Temperature (C)]]*OO[[#This Row],[56]]</f>
        <v>2.5896664017202498E-6</v>
      </c>
      <c r="BG228" s="10">
        <f>3/24000000*OO[[#This Row],[115 (03JUL1985 06:00:00)-Water Temperature (C)]]*OO[[#This Row],[57]]</f>
        <v>2.0490000524227499E-6</v>
      </c>
      <c r="BH228" s="10">
        <f>3/24000000*OO[[#This Row],[116 (03JUL1985 09:00:00)-Water Temperature (C)]]*OO[[#This Row],[58]]</f>
        <v>1.6286115052556251E-6</v>
      </c>
      <c r="BI228" s="10">
        <f>3/24000000*OO[[#This Row],[117 (03JUL1985 12:00:00)-Water Temperature (C)]]*OO[[#This Row],[59]]</f>
        <v>1.3352596795102498E-6</v>
      </c>
      <c r="BJ228" s="10">
        <f>3/24000000*OO[[#This Row],[118 (03JUL1985 15:00:00)-Water Temperature (C)]]*OO[[#This Row],[60]]</f>
        <v>1.130208454815E-6</v>
      </c>
      <c r="BK228" s="10">
        <f>3/24000000*OO[[#This Row],[119 (03JUL1985 18:00:00)-Water Temperature (C)]]*OO[[#This Row],[61]]</f>
        <v>9.8239289485499989E-7</v>
      </c>
      <c r="BL228" s="10">
        <f>3/24000000*OO[[#This Row],[120 (03JUL1985 21:00:00)-Water Temperature (C)]]*OO[[#This Row],[62]]</f>
        <v>8.7819443052599998E-7</v>
      </c>
      <c r="BM228" s="10">
        <f>3/24000000*OO[[#This Row],[121 (04JUL1985 00:00:00)-Water Temperature (C)]]*OO[[#This Row],[63]]</f>
        <v>8.008697622949999E-7</v>
      </c>
      <c r="BN228" s="10">
        <f>3/24000000*OO[[#This Row],[122 (04JUL1985 03:00:00)-Water Temperature (C)]]*OO[[#This Row],[64]]</f>
        <v>7.5274974364499995E-7</v>
      </c>
      <c r="BO228" s="10">
        <f>3/24000000*OO[[#This Row],[123 (04JUL1985 06:00:00)-Water Temperature (C)]]*OO[[#This Row],[65]]</f>
        <v>7.1214377874937493E-7</v>
      </c>
      <c r="BP228" s="10">
        <f>3/24000000*OO[[#This Row],[124 (04JUL1985 09:00:00)-Water Temperature (C)]]*OO[[#This Row],[66]]</f>
        <v>6.7520698927824996E-7</v>
      </c>
      <c r="BQ228" s="10">
        <f>3/24000000*OO[[#This Row],[125 (04JUL1985 12:00:00)-Water Temperature (C)]]*OO[[#This Row],[67]]</f>
        <v>6.3733548532499997E-7</v>
      </c>
      <c r="BR228" s="10">
        <f>3/24000000*OO[[#This Row],[126 (04JUL1985 15:00:00)-Water Temperature (C)]]*OO[[#This Row],[68]]</f>
        <v>6.0419078227299998E-7</v>
      </c>
      <c r="BS228" s="10">
        <f>3/24000000*OO[[#This Row],[127 (04JUL1985 18:00:00)-Water Temperature (C)]]*OO[[#This Row],[69]]</f>
        <v>5.7519646265774998E-7</v>
      </c>
      <c r="BT228" s="10">
        <f>3/24000000*OO[[#This Row],[128 (04JUL1985 21:00:00)-Water Temperature (C)]]*OO[[#This Row],[70]]</f>
        <v>5.5379053552200001E-7</v>
      </c>
      <c r="BU228" s="10">
        <f>3/24000000*OO[[#This Row],[129 (05JUL1985 00:00:00)-Water Temperature (C)]]*OO[[#This Row],[71]]</f>
        <v>5.36015014507875E-7</v>
      </c>
      <c r="BV228" s="10">
        <f>3/24000000*OO[[#This Row],[130 (05JUL1985 03:00:00)-Water Temperature (C)]]*OO[[#This Row],[72]]</f>
        <v>5.2541993002037502E-7</v>
      </c>
      <c r="BW228" s="10">
        <f>3/24000000*OO[[#This Row],[131 (05JUL1985 06:00:00)-Water Temperature (C)]]*OO[[#This Row],[73]]</f>
        <v>5.1033642357912489E-7</v>
      </c>
      <c r="BX228" s="10">
        <f>3/24000000*OO[[#This Row],[132 (05JUL1985 09:00:00)-Water Temperature (C)]]*OO[[#This Row],[74]]</f>
        <v>4.9172853496424997E-7</v>
      </c>
      <c r="BY228" s="10">
        <f>3/24000000*OO[[#This Row],[133 (05JUL1985 12:00:00)-Water Temperature (C)]]*OO[[#This Row],[75]]</f>
        <v>4.7152567165875002E-7</v>
      </c>
      <c r="BZ228" s="10">
        <f>3/24000000*OO[[#This Row],[134 (05JUL1985 15:00:00)-Water Temperature (C)]]*OO[[#This Row],[76]]</f>
        <v>4.4743112173199986E-7</v>
      </c>
      <c r="CA228" s="10">
        <f>3/24000000*OO[[#This Row],[135 (05JUL1985 18:00:00)-Water Temperature (C)]]*OO[[#This Row],[77]]</f>
        <v>4.2349478524275004E-7</v>
      </c>
      <c r="CB228" s="10">
        <f>3/24000000*OO[[#This Row],[136 (05JUL1985 21:00:00)-Water Temperature (C)]]*OO[[#This Row],[78]]</f>
        <v>4.0251920872100002E-7</v>
      </c>
      <c r="CC228" s="10">
        <f>3/24000000*OO[[#This Row],[137 (06JUL1985 00:00:00)-Water Temperature (C)]]*OO[[#This Row],[79]]</f>
        <v>3.8396989655499998E-7</v>
      </c>
      <c r="CD228" s="10">
        <f>3/24000000*OO[[#This Row],[138 (06JUL1985 03:00:00)-Water Temperature (C)]]*OO[[#This Row],[80]]</f>
        <v>3.7081711820524996E-7</v>
      </c>
      <c r="CE228" s="10">
        <f>3/24000000*OO[[#This Row],[139 (06JUL1985 06:00:00)-Water Temperature (C)]]*OO[[#This Row],[81]]</f>
        <v>3.5750716358874995E-7</v>
      </c>
      <c r="CF228" s="10">
        <f>3/24000000*OO[[#This Row],[140 (06JUL1985 09:00:00)-Water Temperature (C)]]*OO[[#This Row],[82]]</f>
        <v>3.4451919614774998E-7</v>
      </c>
      <c r="CG228" s="10">
        <f>3/24000000*OO[[#This Row],[141 (06JUL1985 12:00:00)-Water Temperature (C)]]*OO[[#This Row],[83]]</f>
        <v>3.3093208409804999E-7</v>
      </c>
      <c r="CH228" s="10">
        <f>3/24000000*OO[[#This Row],[142 (06JUL1985 15:00:00)-Water Temperature (C)]]*OO[[#This Row],[84]]</f>
        <v>3.1549834986993744E-7</v>
      </c>
      <c r="CI228" s="10">
        <f>3/24000000*OO[[#This Row],[143 (06JUL1985 18:00:00)-Water Temperature (C)]]*OO[[#This Row],[85]]</f>
        <v>2.9799739855042496E-7</v>
      </c>
      <c r="CJ228" s="10">
        <f>3/24000000*OO[[#This Row],[144 (06JUL1985 21:00:00)-Water Temperature (C)]]*OO[[#This Row],[86]]</f>
        <v>2.820760175558875E-7</v>
      </c>
      <c r="CK228" s="10">
        <f>3/24000000*OO[[#This Row],[145 (07JUL1985 00:00:00)-Water Temperature (C)]]*OO[[#This Row],[87]]</f>
        <v>2.670700162245375E-7</v>
      </c>
      <c r="CL228" s="10">
        <f>3/24000000*OO[[#This Row],[146 (07JUL1985 03:00:00)-Water Temperature (C)]]*OO[[#This Row],[88]]</f>
        <v>2.5652900196857499E-7</v>
      </c>
      <c r="CM228" s="10">
        <f>3/24000000*OO[[#This Row],[147 (07JUL1985 06:00:00)-Water Temperature (C)]]*OO[[#This Row],[89]]</f>
        <v>2.4355356301282497E-7</v>
      </c>
      <c r="CN228" s="10">
        <f>3/24000000*OO[[#This Row],[148 (07JUL1985 09:00:00)-Water Temperature (C)]]*OO[[#This Row],[90]]</f>
        <v>2.2873693678068748E-7</v>
      </c>
      <c r="CO228" s="10">
        <f>3/24000000*OO[[#This Row],[149 (07JUL1985 12:00:00)-Water Temperature (C)]]*OO[[#This Row],[91]]</f>
        <v>2.1490346474676248E-7</v>
      </c>
      <c r="CP228" s="10">
        <f>3/24000000*OO[[#This Row],[150 (07JUL1985 15:00:00)-Water Temperature (C)]]*OO[[#This Row],[92]]</f>
        <v>2.0351013197899999E-7</v>
      </c>
      <c r="CQ228" s="10">
        <f>3/24000000*OO[[#This Row],[151 (07JUL1985 18:00:00)-Water Temperature (C)]]*OO[[#This Row],[93]]</f>
        <v>1.934326190448E-7</v>
      </c>
      <c r="CR228" s="10">
        <f>3/24000000*OO[[#This Row],[152 (07JUL1985 21:00:00)-Water Temperature (C)]]*OO[[#This Row],[94]]</f>
        <v>1.849222024265E-7</v>
      </c>
      <c r="CS228" s="10">
        <f>3/24000000*OO[[#This Row],[153 (08JUL1985 00:00:00)-Water Temperature (C)]]*OO[[#This Row],[95]]</f>
        <v>1.7713198271618749E-7</v>
      </c>
      <c r="CT228" s="10">
        <f>3/24000000*OO[[#This Row],[154 (08JUL1985 03:00:00)-Water Temperature (C)]]*OO[[#This Row],[96]]</f>
        <v>1.7266324083303751E-7</v>
      </c>
      <c r="CU228" s="10">
        <f>3/24000000*OO[[#This Row],[155 (08JUL1985 06:00:00)-Water Temperature (C)]]*OO[[#This Row],[97]]</f>
        <v>1.6843320462685E-7</v>
      </c>
      <c r="CV228" s="10">
        <f>3/24000000*OO[[#This Row],[156 (08JUL1985 09:00:00)-Water Temperature (C)]]*OO[[#This Row],[98]]</f>
        <v>1.6304424558435001E-7</v>
      </c>
      <c r="CW228" s="10">
        <f>3/24000000*OO[[#This Row],[157 (08JUL1985 12:00:00)-Water Temperature (C)]]*OO[[#This Row],[99]]</f>
        <v>1.5771417210551248E-7</v>
      </c>
    </row>
    <row r="229" spans="1:101" x14ac:dyDescent="0.35">
      <c r="A229" t="s">
        <v>235</v>
      </c>
      <c r="B229">
        <v>851.64170000000001</v>
      </c>
      <c r="C229" s="10">
        <f>3/24*OO[[#This Row],[59 (26JUN1985 06:00:00)-Water Temperature (C)]]*OO[[#This Row],[1]]/SUM(OO[1])</f>
        <v>0</v>
      </c>
      <c r="D229" s="10">
        <f>3/24*OO[[#This Row],[60 (26JUN1985 09:00:00)-Water Temperature (C)]]*OO[[#This Row],[2]]/SUM(OO[2])</f>
        <v>0</v>
      </c>
      <c r="E229" s="10">
        <f>3/24*OO[[#This Row],[61 (26JUN1985 12:00:00)-Water Temperature (C)]]*OO[[#This Row],[3]]/SUM(OO[3])</f>
        <v>0</v>
      </c>
      <c r="F229" s="10">
        <f>3/24*OO[[#This Row],[62 (26JUN1985 15:00:00)-Water Temperature (C)]]*OO[[#This Row],[4]]/SUM(OO[4])</f>
        <v>0</v>
      </c>
      <c r="G229" s="10">
        <f>3/24*OO[[#This Row],[63 (26JUN1985 18:00:00)-Water Temperature (C)]]*OO[[#This Row],[5]]/SUM(OO[5])</f>
        <v>0</v>
      </c>
      <c r="H229" s="10">
        <f>3/24*OO[[#This Row],[64 (26JUN1985 21:00:00)-Water Temperature (C)]]*OO[[#This Row],[6]]/SUM(OO[6])</f>
        <v>0</v>
      </c>
      <c r="I229" s="10">
        <f>3/24*OO[[#This Row],[65 (27JUN1985 00:00:00)-Water Temperature (C)]]*OO[[#This Row],[7]]/SUM(OO[7])</f>
        <v>0</v>
      </c>
      <c r="J229" s="10">
        <f>3/24*OO[[#This Row],[66 (27JUN1985 03:00:00)-Water Temperature (C)]]*OO[[#This Row],[8]]/SUM(OO[8])</f>
        <v>0</v>
      </c>
      <c r="K229" s="10">
        <f>3/24*OO[[#This Row],[67 (27JUN1985 06:00:00)-Water Temperature (C)]]*OO[[#This Row],[9]]/SUM(OO[9])</f>
        <v>0</v>
      </c>
      <c r="L229" s="10">
        <f>3/24*OO[[#This Row],[68 (27JUN1985 09:00:00)-Water Temperature (C)]]*OO[[#This Row],[10]]/SUM(OO[10])</f>
        <v>2.0954159336057317E-34</v>
      </c>
      <c r="M229" s="10">
        <f>3/24*OO[[#This Row],[69 (27JUN1985 12:00:00)-Water Temperature (C)]]*OO[[#This Row],[11]]/SUM(OO[11])</f>
        <v>5.0323628002077896E-23</v>
      </c>
      <c r="N229" s="10">
        <f>3/24*OO[[#This Row],[70 (27JUN1985 15:00:00)-Water Temperature (C)]]*OO[[#This Row],[12]]/SUM(OO[12])</f>
        <v>8.4276234988206603E-14</v>
      </c>
      <c r="O229" s="10">
        <f>3/24*OO[[#This Row],[71 (27JUN1985 18:00:00)-Water Temperature (C)]]*OO[[#This Row],[13]]/SUM(OO[13])</f>
        <v>4.5782911962960075E-9</v>
      </c>
      <c r="P229" s="10">
        <f>3/24*OO[[#This Row],[72 (27JUN1985 21:00:00)-Water Temperature (C)]]*OO[[#This Row],[14]]/SUM(OO[14])</f>
        <v>2.3855242855611413E-6</v>
      </c>
      <c r="Q229" s="10">
        <f>3/24*OO[[#This Row],[73 (28JUN1985 00:00:00)-Water Temperature (C)]]*OO[[#This Row],[15]]/SUM(OO[15])</f>
        <v>1.7308479035550557E-4</v>
      </c>
      <c r="R229" s="10">
        <f>3/24*OO[[#This Row],[74 (28JUN1985 03:00:00)-Water Temperature (C)]]*OO[[#This Row],[16]]/SUM(OO[16])</f>
        <v>3.236892855477081E-3</v>
      </c>
      <c r="S229" s="10">
        <f>3/24*OO[[#This Row],[75 (28JUN1985 06:00:00)-Water Temperature (C)]]*OO[[#This Row],[17]]/SUM(OO[17])</f>
        <v>2.1131536915831403E-2</v>
      </c>
      <c r="T229" s="10">
        <f>3/24*OO[[#This Row],[76 (28JUN1985 09:00:00)-Water Temperature (C)]]*OO[[#This Row],[18]]/SUM(OO[18])</f>
        <v>5.9327085556146929E-2</v>
      </c>
      <c r="U229" s="10">
        <f>3/24*OO[[#This Row],[77 (28JUN1985 12:00:00)-Water Temperature (C)]]*OO[[#This Row],[19]]/SUM(OO[19])</f>
        <v>8.2960232151224098E-2</v>
      </c>
      <c r="V229" s="10">
        <f>3/24000000*OO[[#This Row],[78 (28JUN1985 15:00:00)-Water Temperature (C)]]*OO[[#This Row],[20]]</f>
        <v>6.4802926591349994E-2</v>
      </c>
      <c r="W229" s="10">
        <f>3/24000000*OO[[#This Row],[79 (28JUN1985 18:00:00)-Water Temperature (C)]]*OO[[#This Row],[21]]</f>
        <v>3.1221698136817501E-2</v>
      </c>
      <c r="X229" s="10">
        <f>3/24000000*OO[[#This Row],[80 (28JUN1985 21:00:00)-Water Temperature (C)]]*OO[[#This Row],[22]]</f>
        <v>1.02558638735025E-2</v>
      </c>
      <c r="Y229" s="10">
        <f>3/24000000*OO[[#This Row],[81 (29JUN1985 00:00:00)-Water Temperature (C)]]*OO[[#This Row],[23]]</f>
        <v>2.5230486646558746E-3</v>
      </c>
      <c r="Z229" s="10">
        <f>3/24000000*OO[[#This Row],[82 (29JUN1985 03:00:00)-Water Temperature (C)]]*OO[[#This Row],[24]]</f>
        <v>5.3536966433287501E-4</v>
      </c>
      <c r="AA229" s="10">
        <f>3/24000000*OO[[#This Row],[83 (29JUN1985 06:00:00)-Water Temperature (C)]]*OO[[#This Row],[25]]</f>
        <v>1.3646909694079999E-4</v>
      </c>
      <c r="AB229" s="10">
        <f>3/24000000*OO[[#This Row],[84 (29JUN1985 09:00:00)-Water Temperature (C)]]*OO[[#This Row],[26]]</f>
        <v>7.3174707398649994E-5</v>
      </c>
      <c r="AC229" s="10">
        <f>3/24000000*OO[[#This Row],[85 (29JUN1985 12:00:00)-Water Temperature (C)]]*OO[[#This Row],[27]]</f>
        <v>6.6239957972999999E-5</v>
      </c>
      <c r="AD229" s="10">
        <f>3/24000000*OO[[#This Row],[86 (29JUN1985 15:00:00)-Water Temperature (C)]]*OO[[#This Row],[28]]</f>
        <v>6.5717444491799996E-5</v>
      </c>
      <c r="AE229" s="10">
        <f>3/24000000*OO[[#This Row],[88 (29JUN1985 21:00:00)-Water Temperature (C)]]*OO[[#This Row],[30]]</f>
        <v>5.8738384236674995E-5</v>
      </c>
      <c r="AF229" s="10">
        <f>3/24000000*OO[[#This Row],[88 (29JUN1985 21:00:00)-Water Temperature (C)]]*OO[[#This Row],[30]]</f>
        <v>5.8738384236674995E-5</v>
      </c>
      <c r="AG229" s="10">
        <f>3/24000000*OO[[#This Row],[89 (30JUN1985 00:00:00)-Water Temperature (C)]]*OO[[#This Row],[31]]</f>
        <v>5.335315120904999E-5</v>
      </c>
      <c r="AH229" s="10">
        <f>3/24000000*OO[[#This Row],[90 (30JUN1985 03:00:00)-Water Temperature (C)]]*OO[[#This Row],[32]]</f>
        <v>4.8886920587774996E-5</v>
      </c>
      <c r="AI229" s="10">
        <f>3/24000000*OO[[#This Row],[91 (30JUN1985 06:00:00)-Water Temperature (C)]]*OO[[#This Row],[33]]</f>
        <v>4.4722641862387496E-5</v>
      </c>
      <c r="AJ229" s="10">
        <f>3/24000000*OO[[#This Row],[92 (30JUN1985 09:00:00)-Water Temperature (C)]]*OO[[#This Row],[34]]</f>
        <v>4.0896064525587499E-5</v>
      </c>
      <c r="AK229" s="10">
        <f>3/24000000*OO[[#This Row],[93 (30JUN1985 12:00:00)-Water Temperature (C)]]*OO[[#This Row],[35]]</f>
        <v>3.7354051480374998E-5</v>
      </c>
      <c r="AL229" s="10">
        <f>3/24000000*OO[[#This Row],[94 (30JUN1985 15:00:00)-Water Temperature (C)]]*OO[[#This Row],[36]]</f>
        <v>3.3695026261574995E-5</v>
      </c>
      <c r="AM229" s="10">
        <f>3/24000000*OO[[#This Row],[95 (30JUN1985 18:00:00)-Water Temperature (C)]]*OO[[#This Row],[37]]</f>
        <v>3.0141271909296248E-5</v>
      </c>
      <c r="AN229" s="10">
        <f>3/24000000*OO[[#This Row],[96 (30JUN1985 21:00:00)-Water Temperature (C)]]*OO[[#This Row],[38]]</f>
        <v>2.6974295411779999E-5</v>
      </c>
      <c r="AO229" s="10">
        <f>3/24000000*OO[[#This Row],[97 (01JUL1985 00:00:00)-Water Temperature (C)]]*OO[[#This Row],[39]]</f>
        <v>2.4046715223973749E-5</v>
      </c>
      <c r="AP229" s="10">
        <f>3/24000000*OO[[#This Row],[98 (01JUL1985 03:00:00)-Water Temperature (C)]]*OO[[#This Row],[40]]</f>
        <v>2.1601056051408752E-5</v>
      </c>
      <c r="AQ229" s="10">
        <f>3/24000000*OO[[#This Row],[99 (01JUL1985 06:00:00)-Water Temperature (C)]]*OO[[#This Row],[41]]</f>
        <v>1.9287758074597497E-5</v>
      </c>
      <c r="AR229" s="10">
        <f>3/24000000*OO[[#This Row],[100 (01JUL1985 09:00:00)-Water Temperature (C)]]*OO[[#This Row],[42]]</f>
        <v>1.7096808429431248E-5</v>
      </c>
      <c r="AS229" s="10">
        <f>3/24000000*OO[[#This Row],[101 (01JUL1985 12:00:00)-Water Temperature (C)]]*OO[[#This Row],[43]]</f>
        <v>1.5173716440836248E-5</v>
      </c>
      <c r="AT229" s="10">
        <f>3/24000000*OO[[#This Row],[102 (01JUL1985 15:00:00)-Water Temperature (C)]]*OO[[#This Row],[44]]</f>
        <v>1.3466157219999998E-5</v>
      </c>
      <c r="AU229" s="10">
        <f>3/24000000*OO[[#This Row],[103 (01JUL1985 18:00:00)-Water Temperature (C)]]*OO[[#This Row],[45]]</f>
        <v>1.199150038185E-5</v>
      </c>
      <c r="AV229" s="10">
        <f>3/24000000*OO[[#This Row],[104 (01JUL1985 21:00:00)-Water Temperature (C)]]*OO[[#This Row],[46]]</f>
        <v>1.0687066683052498E-5</v>
      </c>
      <c r="AW229" s="10">
        <f>3/24000000*OO[[#This Row],[105 (02JUL1985 00:00:00)-Water Temperature (C)]]*OO[[#This Row],[47]]</f>
        <v>9.5305993920624985E-6</v>
      </c>
      <c r="AX229" s="10">
        <f>3/24000000*OO[[#This Row],[106 (02JUL1985 03:00:00)-Water Temperature (C)]]*OO[[#This Row],[48]]</f>
        <v>8.5903765479025006E-6</v>
      </c>
      <c r="AY229" s="10">
        <f>3/24000000*OO[[#This Row],[107 (02JUL1985 06:00:00)-Water Temperature (C)]]*OO[[#This Row],[49]]</f>
        <v>7.7426469991799989E-6</v>
      </c>
      <c r="AZ229" s="10">
        <f>3/24000000*OO[[#This Row],[108 (02JUL1985 09:00:00)-Water Temperature (C)]]*OO[[#This Row],[50]]</f>
        <v>6.9719830532625012E-6</v>
      </c>
      <c r="BA229" s="10">
        <f>3/24000000*OO[[#This Row],[109 (02JUL1985 12:00:00)-Water Temperature (C)]]*OO[[#This Row],[51]]</f>
        <v>6.2390018891437494E-6</v>
      </c>
      <c r="BB229" s="10">
        <f>3/24000000*OO[[#This Row],[110 (02JUL1985 15:00:00)-Water Temperature (C)]]*OO[[#This Row],[52]]</f>
        <v>5.5048503315574992E-6</v>
      </c>
      <c r="BC229" s="10">
        <f>3/24000000*OO[[#This Row],[111 (02JUL1985 18:00:00)-Water Temperature (C)]]*OO[[#This Row],[53]]</f>
        <v>4.7291293274062492E-6</v>
      </c>
      <c r="BD229" s="10">
        <f>3/24000000*OO[[#This Row],[112 (02JUL1985 21:00:00)-Water Temperature (C)]]*OO[[#This Row],[54]]</f>
        <v>3.9747826450274999E-6</v>
      </c>
      <c r="BE229" s="10">
        <f>3/24000000*OO[[#This Row],[113 (03JUL1985 00:00:00)-Water Temperature (C)]]*OO[[#This Row],[55]]</f>
        <v>3.2445985195759994E-6</v>
      </c>
      <c r="BF229" s="10">
        <f>3/24000000*OO[[#This Row],[114 (03JUL1985 03:00:00)-Water Temperature (C)]]*OO[[#This Row],[56]]</f>
        <v>2.5950463695979999E-6</v>
      </c>
      <c r="BG229" s="10">
        <f>3/24000000*OO[[#This Row],[115 (03JUL1985 06:00:00)-Water Temperature (C)]]*OO[[#This Row],[57]]</f>
        <v>2.0549848350849997E-6</v>
      </c>
      <c r="BH229" s="10">
        <f>3/24000000*OO[[#This Row],[116 (03JUL1985 09:00:00)-Water Temperature (C)]]*OO[[#This Row],[58]]</f>
        <v>1.6297478891330001E-6</v>
      </c>
      <c r="BI229" s="10">
        <f>3/24000000*OO[[#This Row],[117 (03JUL1985 12:00:00)-Water Temperature (C)]]*OO[[#This Row],[59]]</f>
        <v>1.3303499438684999E-6</v>
      </c>
      <c r="BJ229" s="10">
        <f>3/24000000*OO[[#This Row],[118 (03JUL1985 15:00:00)-Water Temperature (C)]]*OO[[#This Row],[60]]</f>
        <v>1.1202304601911248E-6</v>
      </c>
      <c r="BK229" s="10">
        <f>3/24000000*OO[[#This Row],[119 (03JUL1985 18:00:00)-Water Temperature (C)]]*OO[[#This Row],[61]]</f>
        <v>9.6990887745937491E-7</v>
      </c>
      <c r="BL229" s="10">
        <f>3/24000000*OO[[#This Row],[120 (03JUL1985 21:00:00)-Water Temperature (C)]]*OO[[#This Row],[62]]</f>
        <v>8.6491892038674994E-7</v>
      </c>
      <c r="BM229" s="10">
        <f>3/24000000*OO[[#This Row],[121 (04JUL1985 00:00:00)-Water Temperature (C)]]*OO[[#This Row],[63]]</f>
        <v>7.8845517647250005E-7</v>
      </c>
      <c r="BN229" s="10">
        <f>3/24000000*OO[[#This Row],[122 (04JUL1985 03:00:00)-Water Temperature (C)]]*OO[[#This Row],[64]]</f>
        <v>7.4121159406525003E-7</v>
      </c>
      <c r="BO229" s="10">
        <f>3/24000000*OO[[#This Row],[123 (04JUL1985 06:00:00)-Water Temperature (C)]]*OO[[#This Row],[65]]</f>
        <v>7.0115565363799995E-7</v>
      </c>
      <c r="BP229" s="10">
        <f>3/24000000*OO[[#This Row],[124 (04JUL1985 09:00:00)-Water Temperature (C)]]*OO[[#This Row],[66]]</f>
        <v>6.6413503145249997E-7</v>
      </c>
      <c r="BQ229" s="10">
        <f>3/24000000*OO[[#This Row],[125 (04JUL1985 12:00:00)-Water Temperature (C)]]*OO[[#This Row],[67]]</f>
        <v>6.2580402008924993E-7</v>
      </c>
      <c r="BR229" s="10">
        <f>3/24000000*OO[[#This Row],[126 (04JUL1985 15:00:00)-Water Temperature (C)]]*OO[[#This Row],[68]]</f>
        <v>5.9190685466724997E-7</v>
      </c>
      <c r="BS229" s="10">
        <f>3/24000000*OO[[#This Row],[127 (04JUL1985 18:00:00)-Water Temperature (C)]]*OO[[#This Row],[69]]</f>
        <v>5.6253629770649988E-7</v>
      </c>
      <c r="BT229" s="10">
        <f>3/24000000*OO[[#This Row],[128 (04JUL1985 21:00:00)-Water Temperature (C)]]*OO[[#This Row],[70]]</f>
        <v>5.4108160731249997E-7</v>
      </c>
      <c r="BU229" s="10">
        <f>3/24000000*OO[[#This Row],[129 (05JUL1985 00:00:00)-Water Temperature (C)]]*OO[[#This Row],[71]]</f>
        <v>5.2395503521199999E-7</v>
      </c>
      <c r="BV229" s="10">
        <f>3/24000000*OO[[#This Row],[130 (05JUL1985 03:00:00)-Water Temperature (C)]]*OO[[#This Row],[72]]</f>
        <v>5.1421095580837502E-7</v>
      </c>
      <c r="BW229" s="10">
        <f>3/24000000*OO[[#This Row],[131 (05JUL1985 06:00:00)-Water Temperature (C)]]*OO[[#This Row],[73]]</f>
        <v>5.0008239293699998E-7</v>
      </c>
      <c r="BX229" s="10">
        <f>3/24000000*OO[[#This Row],[132 (05JUL1985 09:00:00)-Water Temperature (C)]]*OO[[#This Row],[74]]</f>
        <v>4.8206960667200002E-7</v>
      </c>
      <c r="BY229" s="10">
        <f>3/24000000*OO[[#This Row],[133 (05JUL1985 12:00:00)-Water Temperature (C)]]*OO[[#This Row],[75]]</f>
        <v>4.6216435584112497E-7</v>
      </c>
      <c r="BZ229" s="10">
        <f>3/24000000*OO[[#This Row],[134 (05JUL1985 15:00:00)-Water Temperature (C)]]*OO[[#This Row],[76]]</f>
        <v>4.3803311760887501E-7</v>
      </c>
      <c r="CA229" s="10">
        <f>3/24000000*OO[[#This Row],[135 (05JUL1985 18:00:00)-Water Temperature (C)]]*OO[[#This Row],[77]]</f>
        <v>4.1422891301812502E-7</v>
      </c>
      <c r="CB229" s="10">
        <f>3/24000000*OO[[#This Row],[136 (05JUL1985 21:00:00)-Water Temperature (C)]]*OO[[#This Row],[78]]</f>
        <v>3.9355532836762498E-7</v>
      </c>
      <c r="CC229" s="10">
        <f>3/24000000*OO[[#This Row],[137 (06JUL1985 00:00:00)-Water Temperature (C)]]*OO[[#This Row],[79]]</f>
        <v>3.7568971382249998E-7</v>
      </c>
      <c r="CD229" s="10">
        <f>3/24000000*OO[[#This Row],[138 (06JUL1985 03:00:00)-Water Temperature (C)]]*OO[[#This Row],[80]]</f>
        <v>3.6315613567124999E-7</v>
      </c>
      <c r="CE229" s="10">
        <f>3/24000000*OO[[#This Row],[139 (06JUL1985 06:00:00)-Water Temperature (C)]]*OO[[#This Row],[81]]</f>
        <v>3.5036055351299996E-7</v>
      </c>
      <c r="CF229" s="10">
        <f>3/24000000*OO[[#This Row],[140 (06JUL1985 09:00:00)-Water Temperature (C)]]*OO[[#This Row],[82]]</f>
        <v>3.3759982868287496E-7</v>
      </c>
      <c r="CG229" s="10">
        <f>3/24000000*OO[[#This Row],[141 (06JUL1985 12:00:00)-Water Temperature (C)]]*OO[[#This Row],[83]]</f>
        <v>3.2407325339382501E-7</v>
      </c>
      <c r="CH229" s="10">
        <f>3/24000000*OO[[#This Row],[142 (06JUL1985 15:00:00)-Water Temperature (C)]]*OO[[#This Row],[84]]</f>
        <v>3.086777800040625E-7</v>
      </c>
      <c r="CI229" s="10">
        <f>3/24000000*OO[[#This Row],[143 (06JUL1985 18:00:00)-Water Temperature (C)]]*OO[[#This Row],[85]]</f>
        <v>2.9138932794701255E-7</v>
      </c>
      <c r="CJ229" s="10">
        <f>3/24000000*OO[[#This Row],[144 (06JUL1985 21:00:00)-Water Temperature (C)]]*OO[[#This Row],[86]]</f>
        <v>2.7576315648880004E-7</v>
      </c>
      <c r="CK229" s="10">
        <f>3/24000000*OO[[#This Row],[145 (07JUL1985 00:00:00)-Water Temperature (C)]]*OO[[#This Row],[87]]</f>
        <v>2.6130435198686252E-7</v>
      </c>
      <c r="CL229" s="10">
        <f>3/24000000*OO[[#This Row],[146 (07JUL1985 03:00:00)-Water Temperature (C)]]*OO[[#This Row],[88]]</f>
        <v>2.5127600172581248E-7</v>
      </c>
      <c r="CM229" s="10">
        <f>3/24000000*OO[[#This Row],[147 (07JUL1985 06:00:00)-Water Temperature (C)]]*OO[[#This Row],[89]]</f>
        <v>2.3867983869414997E-7</v>
      </c>
      <c r="CN229" s="10">
        <f>3/24000000*OO[[#This Row],[148 (07JUL1985 09:00:00)-Water Temperature (C)]]*OO[[#This Row],[90]]</f>
        <v>2.2421136595215E-7</v>
      </c>
      <c r="CO229" s="10">
        <f>3/24000000*OO[[#This Row],[149 (07JUL1985 12:00:00)-Water Temperature (C)]]*OO[[#This Row],[91]]</f>
        <v>2.1050606236498751E-7</v>
      </c>
      <c r="CP229" s="10">
        <f>3/24000000*OO[[#This Row],[150 (07JUL1985 15:00:00)-Water Temperature (C)]]*OO[[#This Row],[92]]</f>
        <v>1.9912685336156248E-7</v>
      </c>
      <c r="CQ229" s="10">
        <f>3/24000000*OO[[#This Row],[151 (07JUL1985 18:00:00)-Water Temperature (C)]]*OO[[#This Row],[93]]</f>
        <v>1.8907015799309999E-7</v>
      </c>
      <c r="CR229" s="10">
        <f>3/24000000*OO[[#This Row],[152 (07JUL1985 21:00:00)-Water Temperature (C)]]*OO[[#This Row],[94]]</f>
        <v>1.8066009059712497E-7</v>
      </c>
      <c r="CS229" s="10">
        <f>3/24000000*OO[[#This Row],[153 (08JUL1985 00:00:00)-Water Temperature (C)]]*OO[[#This Row],[95]]</f>
        <v>1.73168534459875E-7</v>
      </c>
      <c r="CT229" s="10">
        <f>3/24000000*OO[[#This Row],[154 (08JUL1985 03:00:00)-Water Temperature (C)]]*OO[[#This Row],[96]]</f>
        <v>1.6900685953999999E-7</v>
      </c>
      <c r="CU229" s="10">
        <f>3/24000000*OO[[#This Row],[155 (08JUL1985 06:00:00)-Water Temperature (C)]]*OO[[#This Row],[97]]</f>
        <v>1.649800006414875E-7</v>
      </c>
      <c r="CV229" s="10">
        <f>3/24000000*OO[[#This Row],[156 (08JUL1985 09:00:00)-Water Temperature (C)]]*OO[[#This Row],[98]]</f>
        <v>1.5968404930815001E-7</v>
      </c>
      <c r="CW229" s="10">
        <f>3/24000000*OO[[#This Row],[157 (08JUL1985 12:00:00)-Water Temperature (C)]]*OO[[#This Row],[99]]</f>
        <v>1.5433391016393751E-7</v>
      </c>
    </row>
    <row r="230" spans="1:101" x14ac:dyDescent="0.35">
      <c r="A230" t="s">
        <v>236</v>
      </c>
      <c r="B230">
        <v>858.72529999999995</v>
      </c>
      <c r="C230" s="10">
        <f>3/24*OO[[#This Row],[59 (26JUN1985 06:00:00)-Water Temperature (C)]]*OO[[#This Row],[1]]/SUM(OO[1])</f>
        <v>0</v>
      </c>
      <c r="D230" s="10">
        <f>3/24*OO[[#This Row],[60 (26JUN1985 09:00:00)-Water Temperature (C)]]*OO[[#This Row],[2]]/SUM(OO[2])</f>
        <v>0</v>
      </c>
      <c r="E230" s="10">
        <f>3/24*OO[[#This Row],[61 (26JUN1985 12:00:00)-Water Temperature (C)]]*OO[[#This Row],[3]]/SUM(OO[3])</f>
        <v>0</v>
      </c>
      <c r="F230" s="10">
        <f>3/24*OO[[#This Row],[62 (26JUN1985 15:00:00)-Water Temperature (C)]]*OO[[#This Row],[4]]/SUM(OO[4])</f>
        <v>0</v>
      </c>
      <c r="G230" s="10">
        <f>3/24*OO[[#This Row],[63 (26JUN1985 18:00:00)-Water Temperature (C)]]*OO[[#This Row],[5]]/SUM(OO[5])</f>
        <v>0</v>
      </c>
      <c r="H230" s="10">
        <f>3/24*OO[[#This Row],[64 (26JUN1985 21:00:00)-Water Temperature (C)]]*OO[[#This Row],[6]]/SUM(OO[6])</f>
        <v>0</v>
      </c>
      <c r="I230" s="10">
        <f>3/24*OO[[#This Row],[65 (27JUN1985 00:00:00)-Water Temperature (C)]]*OO[[#This Row],[7]]/SUM(OO[7])</f>
        <v>0</v>
      </c>
      <c r="J230" s="10">
        <f>3/24*OO[[#This Row],[66 (27JUN1985 03:00:00)-Water Temperature (C)]]*OO[[#This Row],[8]]/SUM(OO[8])</f>
        <v>0</v>
      </c>
      <c r="K230" s="10">
        <f>3/24*OO[[#This Row],[67 (27JUN1985 06:00:00)-Water Temperature (C)]]*OO[[#This Row],[9]]/SUM(OO[9])</f>
        <v>0</v>
      </c>
      <c r="L230" s="10">
        <f>3/24*OO[[#This Row],[68 (27JUN1985 09:00:00)-Water Temperature (C)]]*OO[[#This Row],[10]]/SUM(OO[10])</f>
        <v>3.4625326407568783E-35</v>
      </c>
      <c r="M230" s="10">
        <f>3/24*OO[[#This Row],[69 (27JUN1985 12:00:00)-Water Temperature (C)]]*OO[[#This Row],[11]]/SUM(OO[11])</f>
        <v>8.6299672896424294E-24</v>
      </c>
      <c r="N230" s="10">
        <f>3/24*OO[[#This Row],[70 (27JUN1985 15:00:00)-Water Temperature (C)]]*OO[[#This Row],[12]]/SUM(OO[12])</f>
        <v>2.3277375493834429E-14</v>
      </c>
      <c r="O230" s="10">
        <f>3/24*OO[[#This Row],[71 (27JUN1985 18:00:00)-Water Temperature (C)]]*OO[[#This Row],[13]]/SUM(OO[13])</f>
        <v>2.5839732664629219E-9</v>
      </c>
      <c r="P230" s="10">
        <f>3/24*OO[[#This Row],[72 (27JUN1985 21:00:00)-Water Temperature (C)]]*OO[[#This Row],[14]]/SUM(OO[14])</f>
        <v>1.5860391074052168E-6</v>
      </c>
      <c r="Q230" s="10">
        <f>3/24*OO[[#This Row],[73 (28JUN1985 00:00:00)-Water Temperature (C)]]*OO[[#This Row],[15]]/SUM(OO[15])</f>
        <v>1.2842351558577298E-4</v>
      </c>
      <c r="R230" s="10">
        <f>3/24*OO[[#This Row],[74 (28JUN1985 03:00:00)-Water Temperature (C)]]*OO[[#This Row],[16]]/SUM(OO[16])</f>
        <v>2.616151329584134E-3</v>
      </c>
      <c r="S230" s="10">
        <f>3/24*OO[[#This Row],[75 (28JUN1985 06:00:00)-Water Temperature (C)]]*OO[[#This Row],[17]]/SUM(OO[17])</f>
        <v>1.8317303138608614E-2</v>
      </c>
      <c r="T230" s="10">
        <f>3/24*OO[[#This Row],[76 (28JUN1985 09:00:00)-Water Temperature (C)]]*OO[[#This Row],[18]]/SUM(OO[18])</f>
        <v>5.4579786471593596E-2</v>
      </c>
      <c r="U230" s="10">
        <f>3/24*OO[[#This Row],[77 (28JUN1985 12:00:00)-Water Temperature (C)]]*OO[[#This Row],[19]]/SUM(OO[19])</f>
        <v>8.0325619785202709E-2</v>
      </c>
      <c r="V230" s="10">
        <f>3/24000000*OO[[#This Row],[78 (28JUN1985 15:00:00)-Water Temperature (C)]]*OO[[#This Row],[20]]</f>
        <v>6.5524207704524995E-2</v>
      </c>
      <c r="W230" s="10">
        <f>3/24000000*OO[[#This Row],[79 (28JUN1985 18:00:00)-Water Temperature (C)]]*OO[[#This Row],[21]]</f>
        <v>3.2772459735337496E-2</v>
      </c>
      <c r="X230" s="10">
        <f>3/24000000*OO[[#This Row],[80 (28JUN1985 21:00:00)-Water Temperature (C)]]*OO[[#This Row],[22]]</f>
        <v>1.1105889087799999E-2</v>
      </c>
      <c r="Y230" s="10">
        <f>3/24000000*OO[[#This Row],[81 (29JUN1985 00:00:00)-Water Temperature (C)]]*OO[[#This Row],[23]]</f>
        <v>2.7974373458129996E-3</v>
      </c>
      <c r="Z230" s="10">
        <f>3/24000000*OO[[#This Row],[82 (29JUN1985 03:00:00)-Water Temperature (C)]]*OO[[#This Row],[24]]</f>
        <v>5.9738626306875004E-4</v>
      </c>
      <c r="AA230" s="10">
        <f>3/24000000*OO[[#This Row],[83 (29JUN1985 06:00:00)-Water Temperature (C)]]*OO[[#This Row],[25]]</f>
        <v>1.4592088863111247E-4</v>
      </c>
      <c r="AB230" s="10">
        <f>3/24000000*OO[[#This Row],[84 (29JUN1985 09:00:00)-Water Temperature (C)]]*OO[[#This Row],[26]]</f>
        <v>7.2643385370150005E-5</v>
      </c>
      <c r="AC230" s="10">
        <f>3/24000000*OO[[#This Row],[85 (29JUN1985 12:00:00)-Water Temperature (C)]]*OO[[#This Row],[27]]</f>
        <v>6.3970772510700007E-5</v>
      </c>
      <c r="AD230" s="10">
        <f>3/24000000*OO[[#This Row],[86 (29JUN1985 15:00:00)-Water Temperature (C)]]*OO[[#This Row],[28]]</f>
        <v>6.325218421189999E-5</v>
      </c>
      <c r="AE230" s="10">
        <f>3/24000000*OO[[#This Row],[88 (29JUN1985 21:00:00)-Water Temperature (C)]]*OO[[#This Row],[30]]</f>
        <v>5.6699954465624999E-5</v>
      </c>
      <c r="AF230" s="10">
        <f>3/24000000*OO[[#This Row],[88 (29JUN1985 21:00:00)-Water Temperature (C)]]*OO[[#This Row],[30]]</f>
        <v>5.6699954465624999E-5</v>
      </c>
      <c r="AG230" s="10">
        <f>3/24000000*OO[[#This Row],[89 (30JUN1985 00:00:00)-Water Temperature (C)]]*OO[[#This Row],[31]]</f>
        <v>5.1513327104299999E-5</v>
      </c>
      <c r="AH230" s="10">
        <f>3/24000000*OO[[#This Row],[90 (30JUN1985 03:00:00)-Water Temperature (C)]]*OO[[#This Row],[32]]</f>
        <v>4.7173287905574995E-5</v>
      </c>
      <c r="AI230" s="10">
        <f>3/24000000*OO[[#This Row],[91 (30JUN1985 06:00:00)-Water Temperature (C)]]*OO[[#This Row],[33]]</f>
        <v>4.3098630224324997E-5</v>
      </c>
      <c r="AJ230" s="10">
        <f>3/24000000*OO[[#This Row],[92 (30JUN1985 09:00:00)-Water Temperature (C)]]*OO[[#This Row],[34]]</f>
        <v>3.9333738371674998E-5</v>
      </c>
      <c r="AK230" s="10">
        <f>3/24000000*OO[[#This Row],[93 (30JUN1985 12:00:00)-Water Temperature (C)]]*OO[[#This Row],[35]]</f>
        <v>3.5838632242499997E-5</v>
      </c>
      <c r="AL230" s="10">
        <f>3/24000000*OO[[#This Row],[94 (30JUN1985 15:00:00)-Water Temperature (C)]]*OO[[#This Row],[36]]</f>
        <v>3.2232983958959998E-5</v>
      </c>
      <c r="AM230" s="10">
        <f>3/24000000*OO[[#This Row],[95 (30JUN1985 18:00:00)-Water Temperature (C)]]*OO[[#This Row],[37]]</f>
        <v>2.87680634948175E-5</v>
      </c>
      <c r="AN230" s="10">
        <f>3/24000000*OO[[#This Row],[96 (30JUN1985 21:00:00)-Water Temperature (C)]]*OO[[#This Row],[38]]</f>
        <v>2.5695494421402498E-5</v>
      </c>
      <c r="AO230" s="10">
        <f>3/24000000*OO[[#This Row],[97 (01JUL1985 00:00:00)-Water Temperature (C)]]*OO[[#This Row],[39]]</f>
        <v>2.2860940141824997E-5</v>
      </c>
      <c r="AP230" s="10">
        <f>3/24000000*OO[[#This Row],[98 (01JUL1985 03:00:00)-Water Temperature (C)]]*OO[[#This Row],[40]]</f>
        <v>2.05523391254475E-5</v>
      </c>
      <c r="AQ230" s="10">
        <f>3/24000000*OO[[#This Row],[99 (01JUL1985 06:00:00)-Water Temperature (C)]]*OO[[#This Row],[41]]</f>
        <v>1.8369182744482497E-5</v>
      </c>
      <c r="AR230" s="10">
        <f>3/24000000*OO[[#This Row],[100 (01JUL1985 09:00:00)-Water Temperature (C)]]*OO[[#This Row],[42]]</f>
        <v>1.6292936474647499E-5</v>
      </c>
      <c r="AS230" s="10">
        <f>3/24000000*OO[[#This Row],[101 (01JUL1985 12:00:00)-Water Temperature (C)]]*OO[[#This Row],[43]]</f>
        <v>1.4454821962583752E-5</v>
      </c>
      <c r="AT230" s="10">
        <f>3/24000000*OO[[#This Row],[102 (01JUL1985 15:00:00)-Water Temperature (C)]]*OO[[#This Row],[44]]</f>
        <v>1.2828031757799999E-5</v>
      </c>
      <c r="AU230" s="10">
        <f>3/24000000*OO[[#This Row],[103 (01JUL1985 18:00:00)-Water Temperature (C)]]*OO[[#This Row],[45]]</f>
        <v>1.1423684671875001E-5</v>
      </c>
      <c r="AV230" s="10">
        <f>3/24000000*OO[[#This Row],[104 (01JUL1985 21:00:00)-Water Temperature (C)]]*OO[[#This Row],[46]]</f>
        <v>1.0189959780930002E-5</v>
      </c>
      <c r="AW230" s="10">
        <f>3/24000000*OO[[#This Row],[105 (02JUL1985 00:00:00)-Water Temperature (C)]]*OO[[#This Row],[47]]</f>
        <v>9.0995672241437506E-6</v>
      </c>
      <c r="AX230" s="10">
        <f>3/24000000*OO[[#This Row],[106 (02JUL1985 03:00:00)-Water Temperature (C)]]*OO[[#This Row],[48]]</f>
        <v>8.2170619726299996E-6</v>
      </c>
      <c r="AY230" s="10">
        <f>3/24000000*OO[[#This Row],[107 (02JUL1985 06:00:00)-Water Temperature (C)]]*OO[[#This Row],[49]]</f>
        <v>7.4174239685649998E-6</v>
      </c>
      <c r="AZ230" s="10">
        <f>3/24000000*OO[[#This Row],[108 (02JUL1985 09:00:00)-Water Temperature (C)]]*OO[[#This Row],[50]]</f>
        <v>6.6859908611699993E-6</v>
      </c>
      <c r="BA230" s="10">
        <f>3/24000000*OO[[#This Row],[109 (02JUL1985 12:00:00)-Water Temperature (C)]]*OO[[#This Row],[51]]</f>
        <v>5.9860032264624999E-6</v>
      </c>
      <c r="BB230" s="10">
        <f>3/24000000*OO[[#This Row],[110 (02JUL1985 15:00:00)-Water Temperature (C)]]*OO[[#This Row],[52]]</f>
        <v>5.2846819848999999E-6</v>
      </c>
      <c r="BC230" s="10">
        <f>3/24000000*OO[[#This Row],[111 (02JUL1985 18:00:00)-Water Temperature (C)]]*OO[[#This Row],[53]]</f>
        <v>4.5474469912899993E-6</v>
      </c>
      <c r="BD230" s="10">
        <f>3/24000000*OO[[#This Row],[112 (02JUL1985 21:00:00)-Water Temperature (C)]]*OO[[#This Row],[54]]</f>
        <v>3.8331134993074998E-6</v>
      </c>
      <c r="BE230" s="10">
        <f>3/24000000*OO[[#This Row],[113 (03JUL1985 00:00:00)-Water Temperature (C)]]*OO[[#This Row],[55]]</f>
        <v>3.1407329160400001E-6</v>
      </c>
      <c r="BF230" s="10">
        <f>3/24000000*OO[[#This Row],[114 (03JUL1985 03:00:00)-Water Temperature (C)]]*OO[[#This Row],[56]]</f>
        <v>2.5201429429400003E-6</v>
      </c>
      <c r="BG230" s="10">
        <f>3/24000000*OO[[#This Row],[115 (03JUL1985 06:00:00)-Water Temperature (C)]]*OO[[#This Row],[57]]</f>
        <v>1.9983135944135003E-6</v>
      </c>
      <c r="BH230" s="10">
        <f>3/24000000*OO[[#This Row],[116 (03JUL1985 09:00:00)-Water Temperature (C)]]*OO[[#This Row],[58]]</f>
        <v>1.5823813189079999E-6</v>
      </c>
      <c r="BI230" s="10">
        <f>3/24000000*OO[[#This Row],[117 (03JUL1985 12:00:00)-Water Temperature (C)]]*OO[[#This Row],[59]]</f>
        <v>1.287051989452875E-6</v>
      </c>
      <c r="BJ230" s="10">
        <f>3/24000000*OO[[#This Row],[118 (03JUL1985 15:00:00)-Water Temperature (C)]]*OO[[#This Row],[60]]</f>
        <v>1.0790962181786251E-6</v>
      </c>
      <c r="BK230" s="10">
        <f>3/24000000*OO[[#This Row],[119 (03JUL1985 18:00:00)-Water Temperature (C)]]*OO[[#This Row],[61]]</f>
        <v>9.3104752654587482E-7</v>
      </c>
      <c r="BL230" s="10">
        <f>3/24000000*OO[[#This Row],[120 (03JUL1985 21:00:00)-Water Temperature (C)]]*OO[[#This Row],[62]]</f>
        <v>8.2838688134912499E-7</v>
      </c>
      <c r="BM230" s="10">
        <f>3/24000000*OO[[#This Row],[121 (04JUL1985 00:00:00)-Water Temperature (C)]]*OO[[#This Row],[63]]</f>
        <v>7.5478525665012483E-7</v>
      </c>
      <c r="BN230" s="10">
        <f>3/24000000*OO[[#This Row],[122 (04JUL1985 03:00:00)-Water Temperature (C)]]*OO[[#This Row],[64]]</f>
        <v>7.096810991343749E-7</v>
      </c>
      <c r="BO230" s="10">
        <f>3/24000000*OO[[#This Row],[123 (04JUL1985 06:00:00)-Water Temperature (C)]]*OO[[#This Row],[65]]</f>
        <v>6.7133638810349991E-7</v>
      </c>
      <c r="BP230" s="10">
        <f>3/24000000*OO[[#This Row],[124 (04JUL1985 09:00:00)-Water Temperature (C)]]*OO[[#This Row],[66]]</f>
        <v>6.3549781133024988E-7</v>
      </c>
      <c r="BQ230" s="10">
        <f>3/24000000*OO[[#This Row],[125 (04JUL1985 12:00:00)-Water Temperature (C)]]*OO[[#This Row],[67]]</f>
        <v>5.9804206777437494E-7</v>
      </c>
      <c r="BR230" s="10">
        <f>3/24000000*OO[[#This Row],[126 (04JUL1985 15:00:00)-Water Temperature (C)]]*OO[[#This Row],[68]]</f>
        <v>5.6467625509624996E-7</v>
      </c>
      <c r="BS230" s="10">
        <f>3/24000000*OO[[#This Row],[127 (04JUL1985 18:00:00)-Water Temperature (C)]]*OO[[#This Row],[69]]</f>
        <v>5.3587097122150004E-7</v>
      </c>
      <c r="BT230" s="10">
        <f>3/24000000*OO[[#This Row],[128 (04JUL1985 21:00:00)-Water Temperature (C)]]*OO[[#This Row],[70]]</f>
        <v>5.1502641308149996E-7</v>
      </c>
      <c r="BU230" s="10">
        <f>3/24000000*OO[[#This Row],[129 (05JUL1985 00:00:00)-Water Temperature (C)]]*OO[[#This Row],[71]]</f>
        <v>4.9890482788899998E-7</v>
      </c>
      <c r="BV230" s="10">
        <f>3/24000000*OO[[#This Row],[130 (05JUL1985 03:00:00)-Water Temperature (C)]]*OO[[#This Row],[72]]</f>
        <v>4.9020315566249993E-7</v>
      </c>
      <c r="BW230" s="10">
        <f>3/24000000*OO[[#This Row],[131 (05JUL1985 06:00:00)-Water Temperature (C)]]*OO[[#This Row],[73]]</f>
        <v>4.7731977602350011E-7</v>
      </c>
      <c r="BX230" s="10">
        <f>3/24000000*OO[[#This Row],[132 (05JUL1985 09:00:00)-Water Temperature (C)]]*OO[[#This Row],[74]]</f>
        <v>4.6042902151425E-7</v>
      </c>
      <c r="BY230" s="10">
        <f>3/24000000*OO[[#This Row],[133 (05JUL1985 12:00:00)-Water Temperature (C)]]*OO[[#This Row],[75]]</f>
        <v>4.4144462521324998E-7</v>
      </c>
      <c r="BZ230" s="10">
        <f>3/24000000*OO[[#This Row],[134 (05JUL1985 15:00:00)-Water Temperature (C)]]*OO[[#This Row],[76]]</f>
        <v>4.1810301783250004E-7</v>
      </c>
      <c r="CA230" s="10">
        <f>3/24000000*OO[[#This Row],[135 (05JUL1985 18:00:00)-Water Temperature (C)]]*OO[[#This Row],[77]]</f>
        <v>3.9511814123400004E-7</v>
      </c>
      <c r="CB230" s="10">
        <f>3/24000000*OO[[#This Row],[136 (05JUL1985 21:00:00)-Water Temperature (C)]]*OO[[#This Row],[78]]</f>
        <v>3.7528515503937498E-7</v>
      </c>
      <c r="CC230" s="10">
        <f>3/24000000*OO[[#This Row],[137 (06JUL1985 00:00:00)-Water Temperature (C)]]*OO[[#This Row],[79]]</f>
        <v>3.5843674377524999E-7</v>
      </c>
      <c r="CD230" s="10">
        <f>3/24000000*OO[[#This Row],[138 (06JUL1985 03:00:00)-Water Temperature (C)]]*OO[[#This Row],[80]]</f>
        <v>3.4680258065024999E-7</v>
      </c>
      <c r="CE230" s="10">
        <f>3/24000000*OO[[#This Row],[139 (06JUL1985 06:00:00)-Water Temperature (C)]]*OO[[#This Row],[81]]</f>
        <v>3.3480544231327498E-7</v>
      </c>
      <c r="CF230" s="10">
        <f>3/24000000*OO[[#This Row],[140 (06JUL1985 09:00:00)-Water Temperature (C)]]*OO[[#This Row],[82]]</f>
        <v>3.2262731050524997E-7</v>
      </c>
      <c r="CG230" s="10">
        <f>3/24000000*OO[[#This Row],[141 (06JUL1985 12:00:00)-Water Temperature (C)]]*OO[[#This Row],[83]]</f>
        <v>3.09556981452E-7</v>
      </c>
      <c r="CH230" s="10">
        <f>3/24000000*OO[[#This Row],[142 (06JUL1985 15:00:00)-Water Temperature (C)]]*OO[[#This Row],[84]]</f>
        <v>2.9466390618507501E-7</v>
      </c>
      <c r="CI230" s="10">
        <f>3/24000000*OO[[#This Row],[143 (06JUL1985 18:00:00)-Water Temperature (C)]]*OO[[#This Row],[85]]</f>
        <v>2.7802106875158743E-7</v>
      </c>
      <c r="CJ230" s="10">
        <f>3/24000000*OO[[#This Row],[144 (06JUL1985 21:00:00)-Water Temperature (C)]]*OO[[#This Row],[86]]</f>
        <v>2.6305983237683749E-7</v>
      </c>
      <c r="CK230" s="10">
        <f>3/24000000*OO[[#This Row],[145 (07JUL1985 00:00:00)-Water Temperature (C)]]*OO[[#This Row],[87]]</f>
        <v>2.4940564941600001E-7</v>
      </c>
      <c r="CL230" s="10">
        <f>3/24000000*OO[[#This Row],[146 (07JUL1985 03:00:00)-Water Temperature (C)]]*OO[[#This Row],[88]]</f>
        <v>2.4006544075181245E-7</v>
      </c>
      <c r="CM230" s="10">
        <f>3/24000000*OO[[#This Row],[147 (07JUL1985 06:00:00)-Water Temperature (C)]]*OO[[#This Row],[89]]</f>
        <v>2.2817157617350002E-7</v>
      </c>
      <c r="CN230" s="10">
        <f>3/24000000*OO[[#This Row],[148 (07JUL1985 09:00:00)-Water Temperature (C)]]*OO[[#This Row],[90]]</f>
        <v>2.1440189495204997E-7</v>
      </c>
      <c r="CO230" s="10">
        <f>3/24000000*OO[[#This Row],[149 (07JUL1985 12:00:00)-Water Temperature (C)]]*OO[[#This Row],[91]]</f>
        <v>2.0115466111424999E-7</v>
      </c>
      <c r="CP230" s="10">
        <f>3/24000000*OO[[#This Row],[150 (07JUL1985 15:00:00)-Water Temperature (C)]]*OO[[#This Row],[92]]</f>
        <v>1.9012080477457499E-7</v>
      </c>
      <c r="CQ230" s="10">
        <f>3/24000000*OO[[#This Row],[151 (07JUL1985 18:00:00)-Water Temperature (C)]]*OO[[#This Row],[93]]</f>
        <v>1.8034880953421247E-7</v>
      </c>
      <c r="CR230" s="10">
        <f>3/24000000*OO[[#This Row],[152 (07JUL1985 21:00:00)-Water Temperature (C)]]*OO[[#This Row],[94]]</f>
        <v>1.7224206064247499E-7</v>
      </c>
      <c r="CS230" s="10">
        <f>3/24000000*OO[[#This Row],[153 (08JUL1985 00:00:00)-Water Temperature (C)]]*OO[[#This Row],[95]]</f>
        <v>1.6516366593224998E-7</v>
      </c>
      <c r="CT230" s="10">
        <f>3/24000000*OO[[#This Row],[154 (08JUL1985 03:00:00)-Water Temperature (C)]]*OO[[#This Row],[96]]</f>
        <v>1.613570522740625E-7</v>
      </c>
      <c r="CU230" s="10">
        <f>3/24000000*OO[[#This Row],[155 (08JUL1985 06:00:00)-Water Temperature (C)]]*OO[[#This Row],[97]]</f>
        <v>1.576155482567625E-7</v>
      </c>
      <c r="CV230" s="10">
        <f>3/24000000*OO[[#This Row],[156 (08JUL1985 09:00:00)-Water Temperature (C)]]*OO[[#This Row],[98]]</f>
        <v>1.5255976415353751E-7</v>
      </c>
      <c r="CW230" s="10">
        <f>3/24000000*OO[[#This Row],[157 (08JUL1985 12:00:00)-Water Temperature (C)]]*OO[[#This Row],[99]]</f>
        <v>1.4734984427137501E-7</v>
      </c>
    </row>
    <row r="231" spans="1:101" x14ac:dyDescent="0.35">
      <c r="A231" t="s">
        <v>237</v>
      </c>
      <c r="B231">
        <v>870.10339999999997</v>
      </c>
      <c r="C231" s="10">
        <f>3/24*OO[[#This Row],[59 (26JUN1985 06:00:00)-Water Temperature (C)]]*OO[[#This Row],[1]]/SUM(OO[1])</f>
        <v>0</v>
      </c>
      <c r="D231" s="10">
        <f>3/24*OO[[#This Row],[60 (26JUN1985 09:00:00)-Water Temperature (C)]]*OO[[#This Row],[2]]/SUM(OO[2])</f>
        <v>0</v>
      </c>
      <c r="E231" s="10">
        <f>3/24*OO[[#This Row],[61 (26JUN1985 12:00:00)-Water Temperature (C)]]*OO[[#This Row],[3]]/SUM(OO[3])</f>
        <v>0</v>
      </c>
      <c r="F231" s="10">
        <f>3/24*OO[[#This Row],[62 (26JUN1985 15:00:00)-Water Temperature (C)]]*OO[[#This Row],[4]]/SUM(OO[4])</f>
        <v>0</v>
      </c>
      <c r="G231" s="10">
        <f>3/24*OO[[#This Row],[63 (26JUN1985 18:00:00)-Water Temperature (C)]]*OO[[#This Row],[5]]/SUM(OO[5])</f>
        <v>0</v>
      </c>
      <c r="H231" s="10">
        <f>3/24*OO[[#This Row],[64 (26JUN1985 21:00:00)-Water Temperature (C)]]*OO[[#This Row],[6]]/SUM(OO[6])</f>
        <v>0</v>
      </c>
      <c r="I231" s="10">
        <f>3/24*OO[[#This Row],[65 (27JUN1985 00:00:00)-Water Temperature (C)]]*OO[[#This Row],[7]]/SUM(OO[7])</f>
        <v>0</v>
      </c>
      <c r="J231" s="10">
        <f>3/24*OO[[#This Row],[66 (27JUN1985 03:00:00)-Water Temperature (C)]]*OO[[#This Row],[8]]/SUM(OO[8])</f>
        <v>0</v>
      </c>
      <c r="K231" s="10">
        <f>3/24*OO[[#This Row],[67 (27JUN1985 06:00:00)-Water Temperature (C)]]*OO[[#This Row],[9]]/SUM(OO[9])</f>
        <v>0</v>
      </c>
      <c r="L231" s="10">
        <f>3/24*OO[[#This Row],[68 (27JUN1985 09:00:00)-Water Temperature (C)]]*OO[[#This Row],[10]]/SUM(OO[10])</f>
        <v>5.8774867883583513E-36</v>
      </c>
      <c r="M231" s="10">
        <f>3/24*OO[[#This Row],[69 (27JUN1985 12:00:00)-Water Temperature (C)]]*OO[[#This Row],[11]]/SUM(OO[11])</f>
        <v>1.5176266161204774E-24</v>
      </c>
      <c r="N231" s="10">
        <f>3/24*OO[[#This Row],[70 (27JUN1985 15:00:00)-Water Temperature (C)]]*OO[[#This Row],[12]]/SUM(OO[12])</f>
        <v>5.192659948731919E-15</v>
      </c>
      <c r="O231" s="10">
        <f>3/24*OO[[#This Row],[71 (27JUN1985 18:00:00)-Water Temperature (C)]]*OO[[#This Row],[13]]/SUM(OO[13])</f>
        <v>1.486776360894733E-9</v>
      </c>
      <c r="P231" s="10">
        <f>3/24*OO[[#This Row],[72 (27JUN1985 21:00:00)-Water Temperature (C)]]*OO[[#This Row],[14]]/SUM(OO[14])</f>
        <v>1.0821734775993218E-6</v>
      </c>
      <c r="Q231" s="10">
        <f>3/24*OO[[#This Row],[73 (28JUN1985 00:00:00)-Water Temperature (C)]]*OO[[#This Row],[15]]/SUM(OO[15])</f>
        <v>9.8044139509116836E-5</v>
      </c>
      <c r="R231" s="10">
        <f>3/24*OO[[#This Row],[74 (28JUN1985 03:00:00)-Water Temperature (C)]]*OO[[#This Row],[16]]/SUM(OO[16])</f>
        <v>2.1801570011032796E-3</v>
      </c>
      <c r="S231" s="10">
        <f>3/24*OO[[#This Row],[75 (28JUN1985 06:00:00)-Water Temperature (C)]]*OO[[#This Row],[17]]/SUM(OO[17])</f>
        <v>1.6401763521195597E-2</v>
      </c>
      <c r="T231" s="10">
        <f>3/24*OO[[#This Row],[76 (28JUN1985 09:00:00)-Water Temperature (C)]]*OO[[#This Row],[18]]/SUM(OO[18])</f>
        <v>5.1970751275963734E-2</v>
      </c>
      <c r="U231" s="10">
        <f>3/24*OO[[#This Row],[77 (28JUN1985 12:00:00)-Water Temperature (C)]]*OO[[#This Row],[19]]/SUM(OO[19])</f>
        <v>8.0656367212799757E-2</v>
      </c>
      <c r="V231" s="10">
        <f>3/24000000*OO[[#This Row],[78 (28JUN1985 15:00:00)-Water Temperature (C)]]*OO[[#This Row],[20]]</f>
        <v>6.8882887165424997E-2</v>
      </c>
      <c r="W231" s="10">
        <f>3/24000000*OO[[#This Row],[79 (28JUN1985 18:00:00)-Water Temperature (C)]]*OO[[#This Row],[21]]</f>
        <v>3.5858043467999999E-2</v>
      </c>
      <c r="X231" s="10">
        <f>3/24000000*OO[[#This Row],[80 (28JUN1985 21:00:00)-Water Temperature (C)]]*OO[[#This Row],[22]]</f>
        <v>1.25720112963125E-2</v>
      </c>
      <c r="Y231" s="10">
        <f>3/24000000*OO[[#This Row],[81 (29JUN1985 00:00:00)-Water Temperature (C)]]*OO[[#This Row],[23]]</f>
        <v>3.2529815393999993E-3</v>
      </c>
      <c r="Z231" s="10">
        <f>3/24000000*OO[[#This Row],[82 (29JUN1985 03:00:00)-Water Temperature (C)]]*OO[[#This Row],[24]]</f>
        <v>7.0260821225299997E-4</v>
      </c>
      <c r="AA231" s="10">
        <f>3/24000000*OO[[#This Row],[83 (29JUN1985 06:00:00)-Water Temperature (C)]]*OO[[#This Row],[25]]</f>
        <v>1.6570345787437501E-4</v>
      </c>
      <c r="AB231" s="10">
        <f>3/24000000*OO[[#This Row],[84 (29JUN1985 09:00:00)-Water Temperature (C)]]*OO[[#This Row],[26]]</f>
        <v>7.6508614030799995E-5</v>
      </c>
      <c r="AC231" s="10">
        <f>3/24000000*OO[[#This Row],[85 (29JUN1985 12:00:00)-Water Temperature (C)]]*OO[[#This Row],[27]]</f>
        <v>6.5355692771424997E-5</v>
      </c>
      <c r="AD231" s="10">
        <f>3/24000000*OO[[#This Row],[86 (29JUN1985 15:00:00)-Water Temperature (C)]]*OO[[#This Row],[28]]</f>
        <v>6.4480063807950005E-5</v>
      </c>
      <c r="AE231" s="10">
        <f>3/24000000*OO[[#This Row],[88 (29JUN1985 21:00:00)-Water Temperature (C)]]*OO[[#This Row],[30]]</f>
        <v>5.8276170625399988E-5</v>
      </c>
      <c r="AF231" s="10">
        <f>3/24000000*OO[[#This Row],[88 (29JUN1985 21:00:00)-Water Temperature (C)]]*OO[[#This Row],[30]]</f>
        <v>5.8276170625399988E-5</v>
      </c>
      <c r="AG231" s="10">
        <f>3/24000000*OO[[#This Row],[89 (30JUN1985 00:00:00)-Water Temperature (C)]]*OO[[#This Row],[31]]</f>
        <v>5.3108634730499992E-5</v>
      </c>
      <c r="AH231" s="10">
        <f>3/24000000*OO[[#This Row],[90 (30JUN1985 03:00:00)-Water Temperature (C)]]*OO[[#This Row],[32]]</f>
        <v>4.8737655292500002E-5</v>
      </c>
      <c r="AI231" s="10">
        <f>3/24000000*OO[[#This Row],[91 (30JUN1985 06:00:00)-Water Temperature (C)]]*OO[[#This Row],[33]]</f>
        <v>4.4584454171249998E-5</v>
      </c>
      <c r="AJ231" s="10">
        <f>3/24000000*OO[[#This Row],[92 (30JUN1985 09:00:00)-Water Temperature (C)]]*OO[[#This Row],[34]]</f>
        <v>4.0718673515099993E-5</v>
      </c>
      <c r="AK231" s="10">
        <f>3/24000000*OO[[#This Row],[93 (30JUN1985 12:00:00)-Water Temperature (C)]]*OO[[#This Row],[35]]</f>
        <v>3.71164045000875E-5</v>
      </c>
      <c r="AL231" s="10">
        <f>3/24000000*OO[[#This Row],[94 (30JUN1985 15:00:00)-Water Temperature (C)]]*OO[[#This Row],[36]]</f>
        <v>3.3381061662987499E-5</v>
      </c>
      <c r="AM231" s="10">
        <f>3/24000000*OO[[#This Row],[95 (30JUN1985 18:00:00)-Water Temperature (C)]]*OO[[#This Row],[37]]</f>
        <v>2.9809571332249999E-5</v>
      </c>
      <c r="AN231" s="10">
        <f>3/24000000*OO[[#This Row],[96 (30JUN1985 21:00:00)-Water Temperature (C)]]*OO[[#This Row],[38]]</f>
        <v>2.6656784564102498E-5</v>
      </c>
      <c r="AO231" s="10">
        <f>3/24000000*OO[[#This Row],[97 (01JUL1985 00:00:00)-Water Temperature (C)]]*OO[[#This Row],[39]]</f>
        <v>2.3748711468084998E-5</v>
      </c>
      <c r="AP231" s="10">
        <f>3/24000000*OO[[#This Row],[98 (01JUL1985 03:00:00)-Water Temperature (C)]]*OO[[#This Row],[40]]</f>
        <v>2.1385335699932502E-5</v>
      </c>
      <c r="AQ231" s="10">
        <f>3/24000000*OO[[#This Row],[99 (01JUL1985 06:00:00)-Water Temperature (C)]]*OO[[#This Row],[41]]</f>
        <v>1.9138394557571248E-5</v>
      </c>
      <c r="AR231" s="10">
        <f>3/24000000*OO[[#This Row],[100 (01JUL1985 09:00:00)-Water Temperature (C)]]*OO[[#This Row],[42]]</f>
        <v>1.6989330843624997E-5</v>
      </c>
      <c r="AS231" s="10">
        <f>3/24000000*OO[[#This Row],[101 (01JUL1985 12:00:00)-Water Temperature (C)]]*OO[[#This Row],[43]]</f>
        <v>1.5074235568119998E-5</v>
      </c>
      <c r="AT231" s="10">
        <f>3/24000000*OO[[#This Row],[102 (01JUL1985 15:00:00)-Water Temperature (C)]]*OO[[#This Row],[44]]</f>
        <v>1.3382648834034997E-5</v>
      </c>
      <c r="AU231" s="10">
        <f>3/24000000*OO[[#This Row],[103 (01JUL1985 18:00:00)-Water Temperature (C)]]*OO[[#This Row],[45]]</f>
        <v>1.192161277479375E-5</v>
      </c>
      <c r="AV231" s="10">
        <f>3/24000000*OO[[#This Row],[104 (01JUL1985 21:00:00)-Water Temperature (C)]]*OO[[#This Row],[46]]</f>
        <v>1.065301640093375E-5</v>
      </c>
      <c r="AW231" s="10">
        <f>3/24000000*OO[[#This Row],[105 (02JUL1985 00:00:00)-Water Temperature (C)]]*OO[[#This Row],[47]]</f>
        <v>9.5348311742600005E-6</v>
      </c>
      <c r="AX231" s="10">
        <f>3/24000000*OO[[#This Row],[106 (02JUL1985 03:00:00)-Water Temperature (C)]]*OO[[#This Row],[48]]</f>
        <v>8.6281934873437493E-6</v>
      </c>
      <c r="AY231" s="10">
        <f>3/24000000*OO[[#This Row],[107 (02JUL1985 06:00:00)-Water Temperature (C)]]*OO[[#This Row],[49]]</f>
        <v>7.8000200120249994E-6</v>
      </c>
      <c r="AZ231" s="10">
        <f>3/24000000*OO[[#This Row],[108 (02JUL1985 09:00:00)-Water Temperature (C)]]*OO[[#This Row],[50]]</f>
        <v>7.0347918089499999E-6</v>
      </c>
      <c r="BA231" s="10">
        <f>3/24000000*OO[[#This Row],[109 (02JUL1985 12:00:00)-Water Temperature (C)]]*OO[[#This Row],[51]]</f>
        <v>6.2983309778399995E-6</v>
      </c>
      <c r="BB231" s="10">
        <f>3/24000000*OO[[#This Row],[110 (02JUL1985 15:00:00)-Water Temperature (C)]]*OO[[#This Row],[52]]</f>
        <v>5.5614067671487503E-6</v>
      </c>
      <c r="BC231" s="10">
        <f>3/24000000*OO[[#This Row],[111 (02JUL1985 18:00:00)-Water Temperature (C)]]*OO[[#This Row],[53]]</f>
        <v>4.79205620573625E-6</v>
      </c>
      <c r="BD231" s="10">
        <f>3/24000000*OO[[#This Row],[112 (02JUL1985 21:00:00)-Water Temperature (C)]]*OO[[#This Row],[54]]</f>
        <v>4.0513196285937499E-6</v>
      </c>
      <c r="BE231" s="10">
        <f>3/24000000*OO[[#This Row],[113 (03JUL1985 00:00:00)-Water Temperature (C)]]*OO[[#This Row],[55]]</f>
        <v>3.3331544479163746E-6</v>
      </c>
      <c r="BF231" s="10">
        <f>3/24000000*OO[[#This Row],[114 (03JUL1985 03:00:00)-Water Temperature (C)]]*OO[[#This Row],[56]]</f>
        <v>2.6848198795737504E-6</v>
      </c>
      <c r="BG231" s="10">
        <f>3/24000000*OO[[#This Row],[115 (03JUL1985 06:00:00)-Water Temperature (C)]]*OO[[#This Row],[57]]</f>
        <v>2.1326279323027501E-6</v>
      </c>
      <c r="BH231" s="10">
        <f>3/24000000*OO[[#This Row],[116 (03JUL1985 09:00:00)-Water Temperature (C)]]*OO[[#This Row],[58]]</f>
        <v>1.6860616698674998E-6</v>
      </c>
      <c r="BI231" s="10">
        <f>3/24000000*OO[[#This Row],[117 (03JUL1985 12:00:00)-Water Temperature (C)]]*OO[[#This Row],[59]]</f>
        <v>1.36562947940475E-6</v>
      </c>
      <c r="BJ231" s="10">
        <f>3/24000000*OO[[#This Row],[118 (03JUL1985 15:00:00)-Water Temperature (C)]]*OO[[#This Row],[60]]</f>
        <v>1.1390042964637501E-6</v>
      </c>
      <c r="BK231" s="10">
        <f>3/24000000*OO[[#This Row],[119 (03JUL1985 18:00:00)-Water Temperature (C)]]*OO[[#This Row],[61]]</f>
        <v>9.7834995503299984E-7</v>
      </c>
      <c r="BL231" s="10">
        <f>3/24000000*OO[[#This Row],[120 (03JUL1985 21:00:00)-Water Temperature (C)]]*OO[[#This Row],[62]]</f>
        <v>8.6789159484125002E-7</v>
      </c>
      <c r="BM231" s="10">
        <f>3/24000000*OO[[#This Row],[121 (04JUL1985 00:00:00)-Water Temperature (C)]]*OO[[#This Row],[63]]</f>
        <v>7.9002320502624993E-7</v>
      </c>
      <c r="BN231" s="10">
        <f>3/24000000*OO[[#This Row],[122 (04JUL1985 03:00:00)-Water Temperature (C)]]*OO[[#This Row],[64]]</f>
        <v>7.4291982412799995E-7</v>
      </c>
      <c r="BO231" s="10">
        <f>3/24000000*OO[[#This Row],[123 (04JUL1985 06:00:00)-Water Temperature (C)]]*OO[[#This Row],[65]]</f>
        <v>7.0276546206749999E-7</v>
      </c>
      <c r="BP231" s="10">
        <f>3/24000000*OO[[#This Row],[124 (04JUL1985 09:00:00)-Water Temperature (C)]]*OO[[#This Row],[66]]</f>
        <v>6.6479315794687497E-7</v>
      </c>
      <c r="BQ231" s="10">
        <f>3/24000000*OO[[#This Row],[125 (04JUL1985 12:00:00)-Water Temperature (C)]]*OO[[#This Row],[67]]</f>
        <v>6.2463344248612501E-7</v>
      </c>
      <c r="BR231" s="10">
        <f>3/24000000*OO[[#This Row],[126 (04JUL1985 15:00:00)-Water Temperature (C)]]*OO[[#This Row],[68]]</f>
        <v>5.8858244909324989E-7</v>
      </c>
      <c r="BS231" s="10">
        <f>3/24000000*OO[[#This Row],[127 (04JUL1985 18:00:00)-Water Temperature (C)]]*OO[[#This Row],[69]]</f>
        <v>5.5745393890450005E-7</v>
      </c>
      <c r="BT231" s="10">
        <f>3/24000000*OO[[#This Row],[128 (04JUL1985 21:00:00)-Water Temperature (C)]]*OO[[#This Row],[70]]</f>
        <v>5.3517294854049998E-7</v>
      </c>
      <c r="BU231" s="10">
        <f>3/24000000*OO[[#This Row],[129 (05JUL1985 00:00:00)-Water Temperature (C)]]*OO[[#This Row],[71]]</f>
        <v>5.18474482640125E-7</v>
      </c>
      <c r="BV231" s="10">
        <f>3/24000000*OO[[#This Row],[130 (05JUL1985 03:00:00)-Water Temperature (C)]]*OO[[#This Row],[72]]</f>
        <v>5.100961436183749E-7</v>
      </c>
      <c r="BW231" s="10">
        <f>3/24000000*OO[[#This Row],[131 (05JUL1985 06:00:00)-Water Temperature (C)]]*OO[[#This Row],[73]]</f>
        <v>4.97359143696E-7</v>
      </c>
      <c r="BX231" s="10">
        <f>3/24000000*OO[[#This Row],[132 (05JUL1985 09:00:00)-Water Temperature (C)]]*OO[[#This Row],[74]]</f>
        <v>4.8017615997500003E-7</v>
      </c>
      <c r="BY231" s="10">
        <f>3/24000000*OO[[#This Row],[133 (05JUL1985 12:00:00)-Water Temperature (C)]]*OO[[#This Row],[75]]</f>
        <v>4.6039479966824997E-7</v>
      </c>
      <c r="BZ231" s="10">
        <f>3/24000000*OO[[#This Row],[134 (05JUL1985 15:00:00)-Water Temperature (C)]]*OO[[#This Row],[76]]</f>
        <v>4.3569528699812495E-7</v>
      </c>
      <c r="CA231" s="10">
        <f>3/24000000*OO[[#This Row],[135 (05JUL1985 18:00:00)-Water Temperature (C)]]*OO[[#This Row],[77]]</f>
        <v>4.1136236248899995E-7</v>
      </c>
      <c r="CB231" s="10">
        <f>3/24000000*OO[[#This Row],[136 (05JUL1985 21:00:00)-Water Temperature (C)]]*OO[[#This Row],[78]]</f>
        <v>3.9051219597299997E-7</v>
      </c>
      <c r="CC231" s="10">
        <f>3/24000000*OO[[#This Row],[137 (06JUL1985 00:00:00)-Water Temperature (C)]]*OO[[#This Row],[79]]</f>
        <v>3.7312636784399994E-7</v>
      </c>
      <c r="CD231" s="10">
        <f>3/24000000*OO[[#This Row],[138 (06JUL1985 03:00:00)-Water Temperature (C)]]*OO[[#This Row],[80]]</f>
        <v>3.6142258163375001E-7</v>
      </c>
      <c r="CE231" s="10">
        <f>3/24000000*OO[[#This Row],[139 (06JUL1985 06:00:00)-Water Temperature (C)]]*OO[[#This Row],[81]]</f>
        <v>3.4919244605024996E-7</v>
      </c>
      <c r="CF231" s="10">
        <f>3/24000000*OO[[#This Row],[140 (06JUL1985 09:00:00)-Water Temperature (C)]]*OO[[#This Row],[82]]</f>
        <v>3.3653202582884995E-7</v>
      </c>
      <c r="CG231" s="10">
        <f>3/24000000*OO[[#This Row],[141 (06JUL1985 12:00:00)-Water Temperature (C)]]*OO[[#This Row],[83]]</f>
        <v>3.2274127821757504E-7</v>
      </c>
      <c r="CH231" s="10">
        <f>3/24000000*OO[[#This Row],[142 (06JUL1985 15:00:00)-Water Temperature (C)]]*OO[[#This Row],[84]]</f>
        <v>3.0698040721107495E-7</v>
      </c>
      <c r="CI231" s="10">
        <f>3/24000000*OO[[#This Row],[143 (06JUL1985 18:00:00)-Water Temperature (C)]]*OO[[#This Row],[85]]</f>
        <v>2.8943809355490001E-7</v>
      </c>
      <c r="CJ231" s="10">
        <f>3/24000000*OO[[#This Row],[144 (06JUL1985 21:00:00)-Water Temperature (C)]]*OO[[#This Row],[86]]</f>
        <v>2.7378588148245001E-7</v>
      </c>
      <c r="CK231" s="10">
        <f>3/24000000*OO[[#This Row],[145 (07JUL1985 00:00:00)-Water Temperature (C)]]*OO[[#This Row],[87]]</f>
        <v>2.5970902571932494E-7</v>
      </c>
      <c r="CL231" s="10">
        <f>3/24000000*OO[[#This Row],[146 (07JUL1985 03:00:00)-Water Temperature (C)]]*OO[[#This Row],[88]]</f>
        <v>2.5027677699734995E-7</v>
      </c>
      <c r="CM231" s="10">
        <f>3/24000000*OO[[#This Row],[147 (07JUL1985 06:00:00)-Water Temperature (C)]]*OO[[#This Row],[89]]</f>
        <v>2.3807303757193747E-7</v>
      </c>
      <c r="CN231" s="10">
        <f>3/24000000*OO[[#This Row],[148 (07JUL1985 09:00:00)-Water Temperature (C)]]*OO[[#This Row],[90]]</f>
        <v>2.2379823485609999E-7</v>
      </c>
      <c r="CO231" s="10">
        <f>3/24000000*OO[[#This Row],[149 (07JUL1985 12:00:00)-Water Temperature (C)]]*OO[[#This Row],[91]]</f>
        <v>2.098062595401E-7</v>
      </c>
      <c r="CP231" s="10">
        <f>3/24000000*OO[[#This Row],[150 (07JUL1985 15:00:00)-Water Temperature (C)]]*OO[[#This Row],[92]]</f>
        <v>1.9811027891662501E-7</v>
      </c>
      <c r="CQ231" s="10">
        <f>3/24000000*OO[[#This Row],[151 (07JUL1985 18:00:00)-Water Temperature (C)]]*OO[[#This Row],[93]]</f>
        <v>1.8770728177304998E-7</v>
      </c>
      <c r="CR231" s="10">
        <f>3/24000000*OO[[#This Row],[152 (07JUL1985 21:00:00)-Water Temperature (C)]]*OO[[#This Row],[94]]</f>
        <v>1.7914598370225E-7</v>
      </c>
      <c r="CS231" s="10">
        <f>3/24000000*OO[[#This Row],[153 (08JUL1985 00:00:00)-Water Temperature (C)]]*OO[[#This Row],[95]]</f>
        <v>1.71834357779475E-7</v>
      </c>
      <c r="CT231" s="10">
        <f>3/24000000*OO[[#This Row],[154 (08JUL1985 03:00:00)-Water Temperature (C)]]*OO[[#This Row],[96]]</f>
        <v>1.6807717042655E-7</v>
      </c>
      <c r="CU231" s="10">
        <f>3/24000000*OO[[#This Row],[155 (08JUL1985 06:00:00)-Water Temperature (C)]]*OO[[#This Row],[97]]</f>
        <v>1.6431647199825E-7</v>
      </c>
      <c r="CV231" s="10">
        <f>3/24000000*OO[[#This Row],[156 (08JUL1985 09:00:00)-Water Temperature (C)]]*OO[[#This Row],[98]]</f>
        <v>1.5907282180912499E-7</v>
      </c>
      <c r="CW231" s="10">
        <f>3/24000000*OO[[#This Row],[157 (08JUL1985 12:00:00)-Water Temperature (C)]]*OO[[#This Row],[99]]</f>
        <v>1.5352956095749998E-7</v>
      </c>
    </row>
    <row r="232" spans="1:101" x14ac:dyDescent="0.35">
      <c r="A232" t="s">
        <v>238</v>
      </c>
      <c r="B232">
        <v>833.28970000000004</v>
      </c>
      <c r="C232" s="10">
        <f>3/24*OO[[#This Row],[59 (26JUN1985 06:00:00)-Water Temperature (C)]]*OO[[#This Row],[1]]/SUM(OO[1])</f>
        <v>0</v>
      </c>
      <c r="D232" s="10">
        <f>3/24*OO[[#This Row],[60 (26JUN1985 09:00:00)-Water Temperature (C)]]*OO[[#This Row],[2]]/SUM(OO[2])</f>
        <v>0</v>
      </c>
      <c r="E232" s="10">
        <f>3/24*OO[[#This Row],[61 (26JUN1985 12:00:00)-Water Temperature (C)]]*OO[[#This Row],[3]]/SUM(OO[3])</f>
        <v>0</v>
      </c>
      <c r="F232" s="10">
        <f>3/24*OO[[#This Row],[62 (26JUN1985 15:00:00)-Water Temperature (C)]]*OO[[#This Row],[4]]/SUM(OO[4])</f>
        <v>0</v>
      </c>
      <c r="G232" s="10">
        <f>3/24*OO[[#This Row],[63 (26JUN1985 18:00:00)-Water Temperature (C)]]*OO[[#This Row],[5]]/SUM(OO[5])</f>
        <v>0</v>
      </c>
      <c r="H232" s="10">
        <f>3/24*OO[[#This Row],[64 (26JUN1985 21:00:00)-Water Temperature (C)]]*OO[[#This Row],[6]]/SUM(OO[6])</f>
        <v>0</v>
      </c>
      <c r="I232" s="10">
        <f>3/24*OO[[#This Row],[65 (27JUN1985 00:00:00)-Water Temperature (C)]]*OO[[#This Row],[7]]/SUM(OO[7])</f>
        <v>0</v>
      </c>
      <c r="J232" s="10">
        <f>3/24*OO[[#This Row],[66 (27JUN1985 03:00:00)-Water Temperature (C)]]*OO[[#This Row],[8]]/SUM(OO[8])</f>
        <v>0</v>
      </c>
      <c r="K232" s="10">
        <f>3/24*OO[[#This Row],[67 (27JUN1985 06:00:00)-Water Temperature (C)]]*OO[[#This Row],[9]]/SUM(OO[9])</f>
        <v>0</v>
      </c>
      <c r="L232" s="10">
        <f>3/24*OO[[#This Row],[68 (27JUN1985 09:00:00)-Water Temperature (C)]]*OO[[#This Row],[10]]/SUM(OO[10])</f>
        <v>9.5957775788638526E-37</v>
      </c>
      <c r="M232" s="10">
        <f>3/24*OO[[#This Row],[69 (27JUN1985 12:00:00)-Water Temperature (C)]]*OO[[#This Row],[11]]/SUM(OO[11])</f>
        <v>2.5633805427871083E-25</v>
      </c>
      <c r="N232" s="10">
        <f>3/24*OO[[#This Row],[70 (27JUN1985 15:00:00)-Water Temperature (C)]]*OO[[#This Row],[12]]/SUM(OO[12])</f>
        <v>8.7211703608229675E-16</v>
      </c>
      <c r="O232" s="10">
        <f>3/24*OO[[#This Row],[71 (27JUN1985 18:00:00)-Water Temperature (C)]]*OO[[#This Row],[13]]/SUM(OO[13])</f>
        <v>8.4112780685480282E-10</v>
      </c>
      <c r="P232" s="10">
        <f>3/24*OO[[#This Row],[72 (27JUN1985 21:00:00)-Water Temperature (C)]]*OO[[#This Row],[14]]/SUM(OO[14])</f>
        <v>7.3761777399507782E-7</v>
      </c>
      <c r="Q232" s="10">
        <f>3/24*OO[[#This Row],[73 (28JUN1985 00:00:00)-Water Temperature (C)]]*OO[[#This Row],[15]]/SUM(OO[15])</f>
        <v>7.5444931438874738E-5</v>
      </c>
      <c r="R232" s="10">
        <f>3/24*OO[[#This Row],[74 (28JUN1985 03:00:00)-Water Temperature (C)]]*OO[[#This Row],[16]]/SUM(OO[16])</f>
        <v>1.8445550886386577E-3</v>
      </c>
      <c r="S232" s="10">
        <f>3/24*OO[[#This Row],[75 (28JUN1985 06:00:00)-Water Temperature (C)]]*OO[[#This Row],[17]]/SUM(OO[17])</f>
        <v>1.5000485709016898E-2</v>
      </c>
      <c r="T232" s="10">
        <f>3/24*OO[[#This Row],[76 (28JUN1985 09:00:00)-Water Temperature (C)]]*OO[[#This Row],[18]]/SUM(OO[18])</f>
        <v>5.0815792557458543E-2</v>
      </c>
      <c r="U232" s="10">
        <f>3/24*OO[[#This Row],[77 (28JUN1985 12:00:00)-Water Temperature (C)]]*OO[[#This Row],[19]]/SUM(OO[19])</f>
        <v>8.3553769337919512E-2</v>
      </c>
      <c r="V232" s="10">
        <f>3/24000000*OO[[#This Row],[78 (28JUN1985 15:00:00)-Water Temperature (C)]]*OO[[#This Row],[20]]</f>
        <v>7.4993579480587491E-2</v>
      </c>
      <c r="W232" s="10">
        <f>3/24000000*OO[[#This Row],[79 (28JUN1985 18:00:00)-Water Temperature (C)]]*OO[[#This Row],[21]]</f>
        <v>4.0756372026837497E-2</v>
      </c>
      <c r="X232" s="10">
        <f>3/24000000*OO[[#This Row],[80 (28JUN1985 21:00:00)-Water Temperature (C)]]*OO[[#This Row],[22]]</f>
        <v>1.4815603267712496E-2</v>
      </c>
      <c r="Y232" s="10">
        <f>3/24000000*OO[[#This Row],[81 (29JUN1985 00:00:00)-Water Temperature (C)]]*OO[[#This Row],[23]]</f>
        <v>3.9434078866562496E-3</v>
      </c>
      <c r="Z232" s="10">
        <f>3/24000000*OO[[#This Row],[82 (29JUN1985 03:00:00)-Water Temperature (C)]]*OO[[#This Row],[24]]</f>
        <v>8.622697925205E-4</v>
      </c>
      <c r="AA232" s="10">
        <f>3/24000000*OO[[#This Row],[83 (29JUN1985 06:00:00)-Water Temperature (C)]]*OO[[#This Row],[25]]</f>
        <v>1.964200883055875E-4</v>
      </c>
      <c r="AB232" s="10">
        <f>3/24000000*OO[[#This Row],[84 (29JUN1985 09:00:00)-Water Temperature (C)]]*OO[[#This Row],[26]]</f>
        <v>8.3236102139137494E-5</v>
      </c>
      <c r="AC232" s="10">
        <f>3/24000000*OO[[#This Row],[85 (29JUN1985 12:00:00)-Water Temperature (C)]]*OO[[#This Row],[27]]</f>
        <v>6.8191902976299999E-5</v>
      </c>
      <c r="AD232" s="10">
        <f>3/24000000*OO[[#This Row],[86 (29JUN1985 15:00:00)-Water Temperature (C)]]*OO[[#This Row],[28]]</f>
        <v>6.6794457646974988E-5</v>
      </c>
      <c r="AE232" s="10">
        <f>3/24000000*OO[[#This Row],[88 (29JUN1985 21:00:00)-Water Temperature (C)]]*OO[[#This Row],[30]]</f>
        <v>6.0603605153400002E-5</v>
      </c>
      <c r="AF232" s="10">
        <f>3/24000000*OO[[#This Row],[88 (29JUN1985 21:00:00)-Water Temperature (C)]]*OO[[#This Row],[30]]</f>
        <v>6.0603605153400002E-5</v>
      </c>
      <c r="AG232" s="10">
        <f>3/24000000*OO[[#This Row],[89 (30JUN1985 00:00:00)-Water Temperature (C)]]*OO[[#This Row],[31]]</f>
        <v>5.5321675055325001E-5</v>
      </c>
      <c r="AH232" s="10">
        <f>3/24000000*OO[[#This Row],[90 (30JUN1985 03:00:00)-Water Temperature (C)]]*OO[[#This Row],[32]]</f>
        <v>5.0771498771499992E-5</v>
      </c>
      <c r="AI232" s="10">
        <f>3/24000000*OO[[#This Row],[91 (30JUN1985 06:00:00)-Water Temperature (C)]]*OO[[#This Row],[33]]</f>
        <v>4.6386132314749997E-5</v>
      </c>
      <c r="AJ232" s="10">
        <f>3/24000000*OO[[#This Row],[92 (30JUN1985 09:00:00)-Water Temperature (C)]]*OO[[#This Row],[34]]</f>
        <v>4.2280267942199991E-5</v>
      </c>
      <c r="AK232" s="10">
        <f>3/24000000*OO[[#This Row],[93 (30JUN1985 12:00:00)-Water Temperature (C)]]*OO[[#This Row],[35]]</f>
        <v>3.8443452460400002E-5</v>
      </c>
      <c r="AL232" s="10">
        <f>3/24000000*OO[[#This Row],[94 (30JUN1985 15:00:00)-Water Temperature (C)]]*OO[[#This Row],[36]]</f>
        <v>3.4462519655199998E-5</v>
      </c>
      <c r="AM232" s="10">
        <f>3/24000000*OO[[#This Row],[95 (30JUN1985 18:00:00)-Water Temperature (C)]]*OO[[#This Row],[37]]</f>
        <v>3.0695989299788747E-5</v>
      </c>
      <c r="AN232" s="10">
        <f>3/24000000*OO[[#This Row],[96 (30JUN1985 21:00:00)-Water Temperature (C)]]*OO[[#This Row],[38]]</f>
        <v>2.7453752593475E-5</v>
      </c>
      <c r="AO232" s="10">
        <f>3/24000000*OO[[#This Row],[97 (01JUL1985 00:00:00)-Water Temperature (C)]]*OO[[#This Row],[39]]</f>
        <v>2.4503810109547494E-5</v>
      </c>
      <c r="AP232" s="10">
        <f>3/24000000*OO[[#This Row],[98 (01JUL1985 03:00:00)-Water Temperature (C)]]*OO[[#This Row],[40]]</f>
        <v>2.2046299381200002E-5</v>
      </c>
      <c r="AQ232" s="10">
        <f>3/24000000*OO[[#This Row],[99 (01JUL1985 06:00:00)-Water Temperature (C)]]*OO[[#This Row],[41]]</f>
        <v>1.9695939471826251E-5</v>
      </c>
      <c r="AR232" s="10">
        <f>3/24000000*OO[[#This Row],[100 (01JUL1985 09:00:00)-Water Temperature (C)]]*OO[[#This Row],[42]]</f>
        <v>1.744724483733E-5</v>
      </c>
      <c r="AS232" s="10">
        <f>3/24000000*OO[[#This Row],[101 (01JUL1985 12:00:00)-Water Temperature (C)]]*OO[[#This Row],[43]]</f>
        <v>1.5431007586773751E-5</v>
      </c>
      <c r="AT232" s="10">
        <f>3/24000000*OO[[#This Row],[102 (01JUL1985 15:00:00)-Water Temperature (C)]]*OO[[#This Row],[44]]</f>
        <v>1.3659325937853749E-5</v>
      </c>
      <c r="AU232" s="10">
        <f>3/24000000*OO[[#This Row],[103 (01JUL1985 18:00:00)-Water Temperature (C)]]*OO[[#This Row],[45]]</f>
        <v>1.21334534676E-5</v>
      </c>
      <c r="AV232" s="10">
        <f>3/24000000*OO[[#This Row],[104 (01JUL1985 21:00:00)-Water Temperature (C)]]*OO[[#This Row],[46]]</f>
        <v>1.0830446979954998E-5</v>
      </c>
      <c r="AW232" s="10">
        <f>3/24000000*OO[[#This Row],[105 (02JUL1985 00:00:00)-Water Temperature (C)]]*OO[[#This Row],[47]]</f>
        <v>9.6950169538424991E-6</v>
      </c>
      <c r="AX232" s="10">
        <f>3/24000000*OO[[#This Row],[106 (02JUL1985 03:00:00)-Water Temperature (C)]]*OO[[#This Row],[48]]</f>
        <v>8.7727349287462491E-6</v>
      </c>
      <c r="AY232" s="10">
        <f>3/24000000*OO[[#This Row],[107 (02JUL1985 06:00:00)-Water Temperature (C)]]*OO[[#This Row],[49]]</f>
        <v>7.9277398012274997E-6</v>
      </c>
      <c r="AZ232" s="10">
        <f>3/24000000*OO[[#This Row],[108 (02JUL1985 09:00:00)-Water Temperature (C)]]*OO[[#This Row],[50]]</f>
        <v>7.1446236817875001E-6</v>
      </c>
      <c r="BA232" s="10">
        <f>3/24000000*OO[[#This Row],[109 (02JUL1985 12:00:00)-Water Temperature (C)]]*OO[[#This Row],[51]]</f>
        <v>6.3894510399400003E-6</v>
      </c>
      <c r="BB232" s="10">
        <f>3/24000000*OO[[#This Row],[110 (02JUL1985 15:00:00)-Water Temperature (C)]]*OO[[#This Row],[52]]</f>
        <v>5.6368721301624996E-6</v>
      </c>
      <c r="BC232" s="10">
        <f>3/24000000*OO[[#This Row],[111 (02JUL1985 18:00:00)-Water Temperature (C)]]*OO[[#This Row],[53]]</f>
        <v>4.8587243615050005E-6</v>
      </c>
      <c r="BD232" s="10">
        <f>3/24000000*OO[[#This Row],[112 (02JUL1985 21:00:00)-Water Temperature (C)]]*OO[[#This Row],[54]]</f>
        <v>4.1162481263249997E-6</v>
      </c>
      <c r="BE232" s="10">
        <f>3/24000000*OO[[#This Row],[113 (03JUL1985 00:00:00)-Water Temperature (C)]]*OO[[#This Row],[55]]</f>
        <v>3.3976338964575003E-6</v>
      </c>
      <c r="BF232" s="10">
        <f>3/24000000*OO[[#This Row],[114 (03JUL1985 03:00:00)-Water Temperature (C)]]*OO[[#This Row],[56]]</f>
        <v>2.7463212976549999E-6</v>
      </c>
      <c r="BG232" s="10">
        <f>3/24000000*OO[[#This Row],[115 (03JUL1985 06:00:00)-Water Temperature (C)]]*OO[[#This Row],[57]]</f>
        <v>2.1847430841775E-6</v>
      </c>
      <c r="BH232" s="10">
        <f>3/24000000*OO[[#This Row],[116 (03JUL1985 09:00:00)-Water Temperature (C)]]*OO[[#This Row],[58]]</f>
        <v>1.7247469660953749E-6</v>
      </c>
      <c r="BI232" s="10">
        <f>3/24000000*OO[[#This Row],[117 (03JUL1985 12:00:00)-Water Temperature (C)]]*OO[[#This Row],[59]]</f>
        <v>1.3914268996079998E-6</v>
      </c>
      <c r="BJ232" s="10">
        <f>3/24000000*OO[[#This Row],[118 (03JUL1985 15:00:00)-Water Temperature (C)]]*OO[[#This Row],[60]]</f>
        <v>1.154408692626E-6</v>
      </c>
      <c r="BK232" s="10">
        <f>3/24000000*OO[[#This Row],[119 (03JUL1985 18:00:00)-Water Temperature (C)]]*OO[[#This Row],[61]]</f>
        <v>9.871034620599999E-7</v>
      </c>
      <c r="BL232" s="10">
        <f>3/24000000*OO[[#This Row],[120 (03JUL1985 21:00:00)-Water Temperature (C)]]*OO[[#This Row],[62]]</f>
        <v>8.7298496538749982E-7</v>
      </c>
      <c r="BM232" s="10">
        <f>3/24000000*OO[[#This Row],[121 (04JUL1985 00:00:00)-Water Temperature (C)]]*OO[[#This Row],[63]]</f>
        <v>7.9389552675124994E-7</v>
      </c>
      <c r="BN232" s="10">
        <f>3/24000000*OO[[#This Row],[122 (04JUL1985 03:00:00)-Water Temperature (C)]]*OO[[#This Row],[64]]</f>
        <v>7.467170547E-7</v>
      </c>
      <c r="BO232" s="10">
        <f>3/24000000*OO[[#This Row],[123 (04JUL1985 06:00:00)-Water Temperature (C)]]*OO[[#This Row],[65]]</f>
        <v>7.0629274621674987E-7</v>
      </c>
      <c r="BP232" s="10">
        <f>3/24000000*OO[[#This Row],[124 (04JUL1985 09:00:00)-Water Temperature (C)]]*OO[[#This Row],[66]]</f>
        <v>6.6762616800000003E-7</v>
      </c>
      <c r="BQ232" s="10">
        <f>3/24000000*OO[[#This Row],[125 (04JUL1985 12:00:00)-Water Temperature (C)]]*OO[[#This Row],[67]]</f>
        <v>6.26195065709125E-7</v>
      </c>
      <c r="BR232" s="10">
        <f>3/24000000*OO[[#This Row],[126 (04JUL1985 15:00:00)-Water Temperature (C)]]*OO[[#This Row],[68]]</f>
        <v>5.8875424372012498E-7</v>
      </c>
      <c r="BS232" s="10">
        <f>3/24000000*OO[[#This Row],[127 (04JUL1985 18:00:00)-Water Temperature (C)]]*OO[[#This Row],[69]]</f>
        <v>5.5642784716599991E-7</v>
      </c>
      <c r="BT232" s="10">
        <f>3/24000000*OO[[#This Row],[128 (04JUL1985 21:00:00)-Water Temperature (C)]]*OO[[#This Row],[70]]</f>
        <v>5.3350064166112494E-7</v>
      </c>
      <c r="BU232" s="10">
        <f>3/24000000*OO[[#This Row],[129 (05JUL1985 00:00:00)-Water Temperature (C)]]*OO[[#This Row],[71]]</f>
        <v>5.1683667037274998E-7</v>
      </c>
      <c r="BV232" s="10">
        <f>3/24000000*OO[[#This Row],[130 (05JUL1985 03:00:00)-Water Temperature (C)]]*OO[[#This Row],[72]]</f>
        <v>5.0906128517800004E-7</v>
      </c>
      <c r="BW232" s="10">
        <f>3/24000000*OO[[#This Row],[131 (05JUL1985 06:00:00)-Water Temperature (C)]]*OO[[#This Row],[73]]</f>
        <v>4.9690273327299991E-7</v>
      </c>
      <c r="BX232" s="10">
        <f>3/24000000*OO[[#This Row],[132 (05JUL1985 09:00:00)-Water Temperature (C)]]*OO[[#This Row],[74]]</f>
        <v>4.8007597865499995E-7</v>
      </c>
      <c r="BY232" s="10">
        <f>3/24000000*OO[[#This Row],[133 (05JUL1985 12:00:00)-Water Temperature (C)]]*OO[[#This Row],[75]]</f>
        <v>4.6022663603324992E-7</v>
      </c>
      <c r="BZ232" s="10">
        <f>3/24000000*OO[[#This Row],[134 (05JUL1985 15:00:00)-Water Temperature (C)]]*OO[[#This Row],[76]]</f>
        <v>4.3506153370312494E-7</v>
      </c>
      <c r="CA232" s="10">
        <f>3/24000000*OO[[#This Row],[135 (05JUL1985 18:00:00)-Water Temperature (C)]]*OO[[#This Row],[77]]</f>
        <v>4.1031304919325001E-7</v>
      </c>
      <c r="CB232" s="10">
        <f>3/24000000*OO[[#This Row],[136 (05JUL1985 21:00:00)-Water Temperature (C)]]*OO[[#This Row],[78]]</f>
        <v>3.8924818035537499E-7</v>
      </c>
      <c r="CC232" s="10">
        <f>3/24000000*OO[[#This Row],[137 (06JUL1985 00:00:00)-Water Temperature (C)]]*OO[[#This Row],[79]]</f>
        <v>3.7204331107387502E-7</v>
      </c>
      <c r="CD232" s="10">
        <f>3/24000000*OO[[#This Row],[138 (06JUL1985 03:00:00)-Water Temperature (C)]]*OO[[#This Row],[80]]</f>
        <v>3.6074173991624999E-7</v>
      </c>
      <c r="CE232" s="10">
        <f>3/24000000*OO[[#This Row],[139 (06JUL1985 06:00:00)-Water Temperature (C)]]*OO[[#This Row],[81]]</f>
        <v>3.4879888059900001E-7</v>
      </c>
      <c r="CF232" s="10">
        <f>3/24000000*OO[[#This Row],[140 (06JUL1985 09:00:00)-Water Temperature (C)]]*OO[[#This Row],[82]]</f>
        <v>3.3619247946086246E-7</v>
      </c>
      <c r="CG232" s="10">
        <f>3/24000000*OO[[#This Row],[141 (06JUL1985 12:00:00)-Water Temperature (C)]]*OO[[#This Row],[83]]</f>
        <v>3.2222458532615003E-7</v>
      </c>
      <c r="CH232" s="10">
        <f>3/24000000*OO[[#This Row],[142 (06JUL1985 15:00:00)-Water Temperature (C)]]*OO[[#This Row],[84]]</f>
        <v>3.0618985563412499E-7</v>
      </c>
      <c r="CI232" s="10">
        <f>3/24000000*OO[[#This Row],[143 (06JUL1985 18:00:00)-Water Temperature (C)]]*OO[[#This Row],[85]]</f>
        <v>2.8847261822802498E-7</v>
      </c>
      <c r="CJ232" s="10">
        <f>3/24000000*OO[[#This Row],[144 (06JUL1985 21:00:00)-Water Temperature (C)]]*OO[[#This Row],[86]]</f>
        <v>2.7276777271079997E-7</v>
      </c>
      <c r="CK232" s="10">
        <f>3/24000000*OO[[#This Row],[145 (07JUL1985 00:00:00)-Water Temperature (C)]]*OO[[#This Row],[87]]</f>
        <v>2.5888294481962501E-7</v>
      </c>
      <c r="CL232" s="10">
        <f>3/24000000*OO[[#This Row],[146 (07JUL1985 03:00:00)-Water Temperature (C)]]*OO[[#This Row],[88]]</f>
        <v>2.4980853074295001E-7</v>
      </c>
      <c r="CM232" s="10">
        <f>3/24000000*OO[[#This Row],[147 (07JUL1985 06:00:00)-Water Temperature (C)]]*OO[[#This Row],[89]]</f>
        <v>2.3774493929182499E-7</v>
      </c>
      <c r="CN232" s="10">
        <f>3/24000000*OO[[#This Row],[148 (07JUL1985 09:00:00)-Water Temperature (C)]]*OO[[#This Row],[90]]</f>
        <v>2.2360171819614999E-7</v>
      </c>
      <c r="CO232" s="10">
        <f>3/24000000*OO[[#This Row],[149 (07JUL1985 12:00:00)-Water Temperature (C)]]*OO[[#This Row],[91]]</f>
        <v>2.0950194432322499E-7</v>
      </c>
      <c r="CP232" s="10">
        <f>3/24000000*OO[[#This Row],[150 (07JUL1985 15:00:00)-Water Temperature (C)]]*OO[[#This Row],[92]]</f>
        <v>1.9762819009999997E-7</v>
      </c>
      <c r="CQ232" s="10">
        <f>3/24000000*OO[[#This Row],[151 (07JUL1985 18:00:00)-Water Temperature (C)]]*OO[[#This Row],[93]]</f>
        <v>1.8703939333956249E-7</v>
      </c>
      <c r="CR232" s="10">
        <f>3/24000000*OO[[#This Row],[152 (07JUL1985 21:00:00)-Water Temperature (C)]]*OO[[#This Row],[94]]</f>
        <v>1.7837934442807498E-7</v>
      </c>
      <c r="CS232" s="10">
        <f>3/24000000*OO[[#This Row],[153 (08JUL1985 00:00:00)-Water Temperature (C)]]*OO[[#This Row],[95]]</f>
        <v>1.7115230946337499E-7</v>
      </c>
      <c r="CT232" s="10">
        <f>3/24000000*OO[[#This Row],[154 (08JUL1985 03:00:00)-Water Temperature (C)]]*OO[[#This Row],[96]]</f>
        <v>1.6763765153988751E-7</v>
      </c>
      <c r="CU232" s="10">
        <f>3/24000000*OO[[#This Row],[155 (08JUL1985 06:00:00)-Water Temperature (C)]]*OO[[#This Row],[97]]</f>
        <v>1.6402063346339998E-7</v>
      </c>
      <c r="CV232" s="10">
        <f>3/24000000*OO[[#This Row],[156 (08JUL1985 09:00:00)-Water Temperature (C)]]*OO[[#This Row],[98]]</f>
        <v>1.588115203781625E-7</v>
      </c>
      <c r="CW232" s="10">
        <f>3/24000000*OO[[#This Row],[157 (08JUL1985 12:00:00)-Water Temperature (C)]]*OO[[#This Row],[99]]</f>
        <v>1.5317181576719999E-7</v>
      </c>
    </row>
    <row r="233" spans="1:101" x14ac:dyDescent="0.35">
      <c r="A233" t="s">
        <v>239</v>
      </c>
      <c r="B233">
        <v>883.923</v>
      </c>
      <c r="C233" s="10">
        <f>3/24*OO[[#This Row],[59 (26JUN1985 06:00:00)-Water Temperature (C)]]*OO[[#This Row],[1]]/SUM(OO[1])</f>
        <v>0</v>
      </c>
      <c r="D233" s="10">
        <f>3/24*OO[[#This Row],[60 (26JUN1985 09:00:00)-Water Temperature (C)]]*OO[[#This Row],[2]]/SUM(OO[2])</f>
        <v>0</v>
      </c>
      <c r="E233" s="10">
        <f>3/24*OO[[#This Row],[61 (26JUN1985 12:00:00)-Water Temperature (C)]]*OO[[#This Row],[3]]/SUM(OO[3])</f>
        <v>0</v>
      </c>
      <c r="F233" s="10">
        <f>3/24*OO[[#This Row],[62 (26JUN1985 15:00:00)-Water Temperature (C)]]*OO[[#This Row],[4]]/SUM(OO[4])</f>
        <v>0</v>
      </c>
      <c r="G233" s="10">
        <f>3/24*OO[[#This Row],[63 (26JUN1985 18:00:00)-Water Temperature (C)]]*OO[[#This Row],[5]]/SUM(OO[5])</f>
        <v>0</v>
      </c>
      <c r="H233" s="10">
        <f>3/24*OO[[#This Row],[64 (26JUN1985 21:00:00)-Water Temperature (C)]]*OO[[#This Row],[6]]/SUM(OO[6])</f>
        <v>0</v>
      </c>
      <c r="I233" s="10">
        <f>3/24*OO[[#This Row],[65 (27JUN1985 00:00:00)-Water Temperature (C)]]*OO[[#This Row],[7]]/SUM(OO[7])</f>
        <v>0</v>
      </c>
      <c r="J233" s="10">
        <f>3/24*OO[[#This Row],[66 (27JUN1985 03:00:00)-Water Temperature (C)]]*OO[[#This Row],[8]]/SUM(OO[8])</f>
        <v>0</v>
      </c>
      <c r="K233" s="10">
        <f>3/24*OO[[#This Row],[67 (27JUN1985 06:00:00)-Water Temperature (C)]]*OO[[#This Row],[9]]/SUM(OO[9])</f>
        <v>0</v>
      </c>
      <c r="L233" s="10">
        <f>3/24*OO[[#This Row],[68 (27JUN1985 09:00:00)-Water Temperature (C)]]*OO[[#This Row],[10]]/SUM(OO[10])</f>
        <v>1.8786596868082134E-37</v>
      </c>
      <c r="M233" s="10">
        <f>3/24*OO[[#This Row],[69 (27JUN1985 12:00:00)-Water Temperature (C)]]*OO[[#This Row],[11]]/SUM(OO[11])</f>
        <v>5.2078702043947851E-26</v>
      </c>
      <c r="N233" s="10">
        <f>3/24*OO[[#This Row],[70 (27JUN1985 15:00:00)-Water Temperature (C)]]*OO[[#This Row],[12]]/SUM(OO[12])</f>
        <v>1.9877822739784313E-16</v>
      </c>
      <c r="O233" s="10">
        <f>3/24*OO[[#This Row],[71 (27JUN1985 18:00:00)-Water Temperature (C)]]*OO[[#This Row],[13]]/SUM(OO[13])</f>
        <v>4.6587283249116118E-10</v>
      </c>
      <c r="P233" s="10">
        <f>3/24*OO[[#This Row],[72 (27JUN1985 21:00:00)-Water Temperature (C)]]*OO[[#This Row],[14]]/SUM(OO[14])</f>
        <v>4.9297228478413135E-7</v>
      </c>
      <c r="Q233" s="10">
        <f>3/24*OO[[#This Row],[73 (28JUN1985 00:00:00)-Water Temperature (C)]]*OO[[#This Row],[15]]/SUM(OO[15])</f>
        <v>5.6673459009687319E-5</v>
      </c>
      <c r="R233" s="10">
        <f>3/24*OO[[#This Row],[74 (28JUN1985 03:00:00)-Water Temperature (C)]]*OO[[#This Row],[16]]/SUM(OO[16])</f>
        <v>1.5148309140350321E-3</v>
      </c>
      <c r="S233" s="10">
        <f>3/24*OO[[#This Row],[75 (28JUN1985 06:00:00)-Water Temperature (C)]]*OO[[#This Row],[17]]/SUM(OO[17])</f>
        <v>1.3231868548158107E-2</v>
      </c>
      <c r="T233" s="10">
        <f>3/24*OO[[#This Row],[76 (28JUN1985 09:00:00)-Water Temperature (C)]]*OO[[#This Row],[18]]/SUM(OO[18])</f>
        <v>4.7596594065318479E-2</v>
      </c>
      <c r="U233" s="10">
        <f>3/24*OO[[#This Row],[77 (28JUN1985 12:00:00)-Water Temperature (C)]]*OO[[#This Row],[19]]/SUM(OO[19])</f>
        <v>8.2342542829442492E-2</v>
      </c>
      <c r="V233" s="10">
        <f>3/24000000*OO[[#This Row],[78 (28JUN1985 15:00:00)-Water Temperature (C)]]*OO[[#This Row],[20]]</f>
        <v>7.7132396126225009E-2</v>
      </c>
      <c r="W233" s="10">
        <f>3/24000000*OO[[#This Row],[79 (28JUN1985 18:00:00)-Water Temperature (C)]]*OO[[#This Row],[21]]</f>
        <v>4.34927370716E-2</v>
      </c>
      <c r="X233" s="10">
        <f>3/24000000*OO[[#This Row],[80 (28JUN1985 21:00:00)-Water Temperature (C)]]*OO[[#This Row],[22]]</f>
        <v>1.6302881086056251E-2</v>
      </c>
      <c r="Y233" s="10">
        <f>3/24000000*OO[[#This Row],[81 (29JUN1985 00:00:00)-Water Temperature (C)]]*OO[[#This Row],[23]]</f>
        <v>4.4447153760000004E-3</v>
      </c>
      <c r="Z233" s="10">
        <f>3/24000000*OO[[#This Row],[82 (29JUN1985 03:00:00)-Water Temperature (C)]]*OO[[#This Row],[24]]</f>
        <v>9.8305369852874983E-4</v>
      </c>
      <c r="AA233" s="10">
        <f>3/24000000*OO[[#This Row],[83 (29JUN1985 06:00:00)-Water Temperature (C)]]*OO[[#This Row],[25]]</f>
        <v>2.1850189248566251E-4</v>
      </c>
      <c r="AB233" s="10">
        <f>3/24000000*OO[[#This Row],[84 (29JUN1985 09:00:00)-Water Temperature (C)]]*OO[[#This Row],[26]]</f>
        <v>8.6214443890100009E-5</v>
      </c>
      <c r="AC233" s="10">
        <f>3/24000000*OO[[#This Row],[85 (29JUN1985 12:00:00)-Water Temperature (C)]]*OO[[#This Row],[27]]</f>
        <v>6.7871485784212499E-5</v>
      </c>
      <c r="AD233" s="10">
        <f>3/24000000*OO[[#This Row],[86 (29JUN1985 15:00:00)-Water Temperature (C)]]*OO[[#This Row],[28]]</f>
        <v>6.5964580696875006E-5</v>
      </c>
      <c r="AE233" s="10">
        <f>3/24000000*OO[[#This Row],[88 (29JUN1985 21:00:00)-Water Temperature (C)]]*OO[[#This Row],[30]]</f>
        <v>5.9975211156949999E-5</v>
      </c>
      <c r="AF233" s="10">
        <f>3/24000000*OO[[#This Row],[88 (29JUN1985 21:00:00)-Water Temperature (C)]]*OO[[#This Row],[30]]</f>
        <v>5.9975211156949999E-5</v>
      </c>
      <c r="AG233" s="10">
        <f>3/24000000*OO[[#This Row],[89 (30JUN1985 00:00:00)-Water Temperature (C)]]*OO[[#This Row],[31]]</f>
        <v>5.4812217699900001E-5</v>
      </c>
      <c r="AH233" s="10">
        <f>3/24000000*OO[[#This Row],[90 (30JUN1985 03:00:00)-Water Temperature (C)]]*OO[[#This Row],[32]]</f>
        <v>5.0319836856900004E-5</v>
      </c>
      <c r="AI233" s="10">
        <f>3/24000000*OO[[#This Row],[91 (30JUN1985 06:00:00)-Water Temperature (C)]]*OO[[#This Row],[33]]</f>
        <v>4.5925625647724992E-5</v>
      </c>
      <c r="AJ233" s="10">
        <f>3/24000000*OO[[#This Row],[92 (30JUN1985 09:00:00)-Water Temperature (C)]]*OO[[#This Row],[34]]</f>
        <v>4.1788459429924992E-5</v>
      </c>
      <c r="AK233" s="10">
        <f>3/24000000*OO[[#This Row],[93 (30JUN1985 12:00:00)-Water Temperature (C)]]*OO[[#This Row],[35]]</f>
        <v>3.7905642528937503E-5</v>
      </c>
      <c r="AL233" s="10">
        <f>3/24000000*OO[[#This Row],[94 (30JUN1985 15:00:00)-Water Temperature (C)]]*OO[[#This Row],[36]]</f>
        <v>3.3873034271999998E-5</v>
      </c>
      <c r="AM233" s="10">
        <f>3/24000000*OO[[#This Row],[95 (30JUN1985 18:00:00)-Water Temperature (C)]]*OO[[#This Row],[37]]</f>
        <v>3.0094729605742498E-5</v>
      </c>
      <c r="AN233" s="10">
        <f>3/24000000*OO[[#This Row],[96 (30JUN1985 21:00:00)-Water Temperature (C)]]*OO[[#This Row],[38]]</f>
        <v>2.6895346792969998E-5</v>
      </c>
      <c r="AO233" s="10">
        <f>3/24000000*OO[[#This Row],[97 (01JUL1985 00:00:00)-Water Temperature (C)]]*OO[[#This Row],[39]]</f>
        <v>2.4008917531689997E-5</v>
      </c>
      <c r="AP233" s="10">
        <f>3/24000000*OO[[#This Row],[98 (01JUL1985 03:00:00)-Water Temperature (C)]]*OO[[#This Row],[40]]</f>
        <v>2.1648527800484999E-5</v>
      </c>
      <c r="AQ233" s="10">
        <f>3/24000000*OO[[#This Row],[99 (01JUL1985 06:00:00)-Water Temperature (C)]]*OO[[#This Row],[41]]</f>
        <v>1.938231671585E-5</v>
      </c>
      <c r="AR233" s="10">
        <f>3/24000000*OO[[#This Row],[100 (01JUL1985 09:00:00)-Water Temperature (C)]]*OO[[#This Row],[42]]</f>
        <v>1.7203941886254996E-5</v>
      </c>
      <c r="AS233" s="10">
        <f>3/24000000*OO[[#This Row],[101 (01JUL1985 12:00:00)-Water Temperature (C)]]*OO[[#This Row],[43]]</f>
        <v>1.5232330985006251E-5</v>
      </c>
      <c r="AT233" s="10">
        <f>3/24000000*OO[[#This Row],[102 (01JUL1985 15:00:00)-Water Temperature (C)]]*OO[[#This Row],[44]]</f>
        <v>1.349988370968875E-5</v>
      </c>
      <c r="AU233" s="10">
        <f>3/24000000*OO[[#This Row],[103 (01JUL1985 18:00:00)-Water Temperature (C)]]*OO[[#This Row],[45]]</f>
        <v>1.2005824370271247E-5</v>
      </c>
      <c r="AV233" s="10">
        <f>3/24000000*OO[[#This Row],[104 (01JUL1985 21:00:00)-Water Temperature (C)]]*OO[[#This Row],[46]]</f>
        <v>1.072902412347E-5</v>
      </c>
      <c r="AW233" s="10">
        <f>3/24000000*OO[[#This Row],[105 (02JUL1985 00:00:00)-Water Temperature (C)]]*OO[[#This Row],[47]]</f>
        <v>9.617091261240001E-6</v>
      </c>
      <c r="AX233" s="10">
        <f>3/24000000*OO[[#This Row],[106 (02JUL1985 03:00:00)-Water Temperature (C)]]*OO[[#This Row],[48]]</f>
        <v>8.7142120739649988E-6</v>
      </c>
      <c r="AY233" s="10">
        <f>3/24000000*OO[[#This Row],[107 (02JUL1985 06:00:00)-Water Temperature (C)]]*OO[[#This Row],[49]]</f>
        <v>7.8821324991012498E-6</v>
      </c>
      <c r="AZ233" s="10">
        <f>3/24000000*OO[[#This Row],[108 (02JUL1985 09:00:00)-Water Temperature (C)]]*OO[[#This Row],[50]]</f>
        <v>7.1087050692999995E-6</v>
      </c>
      <c r="BA233" s="10">
        <f>3/24000000*OO[[#This Row],[109 (02JUL1985 12:00:00)-Water Temperature (C)]]*OO[[#This Row],[51]]</f>
        <v>6.3602642435312496E-6</v>
      </c>
      <c r="BB233" s="10">
        <f>3/24000000*OO[[#This Row],[110 (02JUL1985 15:00:00)-Water Temperature (C)]]*OO[[#This Row],[52]]</f>
        <v>5.6133325499999998E-6</v>
      </c>
      <c r="BC233" s="10">
        <f>3/24000000*OO[[#This Row],[111 (02JUL1985 18:00:00)-Water Temperature (C)]]*OO[[#This Row],[53]]</f>
        <v>4.8433839074375004E-6</v>
      </c>
      <c r="BD233" s="10">
        <f>3/24000000*OO[[#This Row],[112 (02JUL1985 21:00:00)-Water Temperature (C)]]*OO[[#This Row],[54]]</f>
        <v>4.1123997754474997E-6</v>
      </c>
      <c r="BE233" s="10">
        <f>3/24000000*OO[[#This Row],[113 (03JUL1985 00:00:00)-Water Temperature (C)]]*OO[[#This Row],[55]]</f>
        <v>3.4051115866199999E-6</v>
      </c>
      <c r="BF233" s="10">
        <f>3/24000000*OO[[#This Row],[114 (03JUL1985 03:00:00)-Water Temperature (C)]]*OO[[#This Row],[56]]</f>
        <v>2.7612827364397496E-6</v>
      </c>
      <c r="BG233" s="10">
        <f>3/24000000*OO[[#This Row],[115 (03JUL1985 06:00:00)-Water Temperature (C)]]*OO[[#This Row],[57]]</f>
        <v>2.2003677180135002E-6</v>
      </c>
      <c r="BH233" s="10">
        <f>3/24000000*OO[[#This Row],[116 (03JUL1985 09:00:00)-Water Temperature (C)]]*OO[[#This Row],[58]]</f>
        <v>1.7358889640181248E-6</v>
      </c>
      <c r="BI233" s="10">
        <f>3/24000000*OO[[#This Row],[117 (03JUL1985 12:00:00)-Water Temperature (C)]]*OO[[#This Row],[59]]</f>
        <v>1.39643674759425E-6</v>
      </c>
      <c r="BJ233" s="10">
        <f>3/24000000*OO[[#This Row],[118 (03JUL1985 15:00:00)-Water Temperature (C)]]*OO[[#This Row],[60]]</f>
        <v>1.1540596973599999E-6</v>
      </c>
      <c r="BK233" s="10">
        <f>3/24000000*OO[[#This Row],[119 (03JUL1985 18:00:00)-Water Temperature (C)]]*OO[[#This Row],[61]]</f>
        <v>9.8329920143675002E-7</v>
      </c>
      <c r="BL233" s="10">
        <f>3/24000000*OO[[#This Row],[120 (03JUL1985 21:00:00)-Water Temperature (C)]]*OO[[#This Row],[62]]</f>
        <v>8.6749467017300001E-7</v>
      </c>
      <c r="BM233" s="10">
        <f>3/24000000*OO[[#This Row],[121 (04JUL1985 00:00:00)-Water Temperature (C)]]*OO[[#This Row],[63]]</f>
        <v>7.8822279646199996E-7</v>
      </c>
      <c r="BN233" s="10">
        <f>3/24000000*OO[[#This Row],[122 (04JUL1985 03:00:00)-Water Temperature (C)]]*OO[[#This Row],[64]]</f>
        <v>7.4155113868500001E-7</v>
      </c>
      <c r="BO233" s="10">
        <f>3/24000000*OO[[#This Row],[123 (04JUL1985 06:00:00)-Water Temperature (C)]]*OO[[#This Row],[65]]</f>
        <v>7.0144655026687494E-7</v>
      </c>
      <c r="BP233" s="10">
        <f>3/24000000*OO[[#This Row],[124 (04JUL1985 09:00:00)-Water Temperature (C)]]*OO[[#This Row],[66]]</f>
        <v>6.627954248369999E-7</v>
      </c>
      <c r="BQ233" s="10">
        <f>3/24000000*OO[[#This Row],[125 (04JUL1985 12:00:00)-Water Temperature (C)]]*OO[[#This Row],[67]]</f>
        <v>6.2092091131124999E-7</v>
      </c>
      <c r="BR233" s="10">
        <f>3/24000000*OO[[#This Row],[126 (04JUL1985 15:00:00)-Water Temperature (C)]]*OO[[#This Row],[68]]</f>
        <v>5.8291590957599994E-7</v>
      </c>
      <c r="BS233" s="10">
        <f>3/24000000*OO[[#This Row],[127 (04JUL1985 18:00:00)-Water Temperature (C)]]*OO[[#This Row],[69]]</f>
        <v>5.5002559297200007E-7</v>
      </c>
      <c r="BT233" s="10">
        <f>3/24000000*OO[[#This Row],[128 (04JUL1985 21:00:00)-Water Temperature (C)]]*OO[[#This Row],[70]]</f>
        <v>5.2688195045775E-7</v>
      </c>
      <c r="BU233" s="10">
        <f>3/24000000*OO[[#This Row],[129 (05JUL1985 00:00:00)-Water Temperature (C)]]*OO[[#This Row],[71]]</f>
        <v>5.1041807400000004E-7</v>
      </c>
      <c r="BV233" s="10">
        <f>3/24000000*OO[[#This Row],[130 (05JUL1985 03:00:00)-Water Temperature (C)]]*OO[[#This Row],[72]]</f>
        <v>5.0327784346624992E-7</v>
      </c>
      <c r="BW233" s="10">
        <f>3/24000000*OO[[#This Row],[131 (05JUL1985 06:00:00)-Water Temperature (C)]]*OO[[#This Row],[73]]</f>
        <v>4.9174722247499996E-7</v>
      </c>
      <c r="BX233" s="10">
        <f>3/24000000*OO[[#This Row],[132 (05JUL1985 09:00:00)-Water Temperature (C)]]*OO[[#This Row],[74]]</f>
        <v>4.7550567926399994E-7</v>
      </c>
      <c r="BY233" s="10">
        <f>3/24000000*OO[[#This Row],[133 (05JUL1985 12:00:00)-Water Temperature (C)]]*OO[[#This Row],[75]]</f>
        <v>4.5589339764850005E-7</v>
      </c>
      <c r="BZ233" s="10">
        <f>3/24000000*OO[[#This Row],[134 (05JUL1985 15:00:00)-Water Temperature (C)]]*OO[[#This Row],[76]]</f>
        <v>4.3072067467650001E-7</v>
      </c>
      <c r="CA233" s="10">
        <f>3/24000000*OO[[#This Row],[135 (05JUL1985 18:00:00)-Water Temperature (C)]]*OO[[#This Row],[77]]</f>
        <v>4.0591210340399995E-7</v>
      </c>
      <c r="CB233" s="10">
        <f>3/24000000*OO[[#This Row],[136 (05JUL1985 21:00:00)-Water Temperature (C)]]*OO[[#This Row],[78]]</f>
        <v>3.8491981208874993E-7</v>
      </c>
      <c r="CC233" s="10">
        <f>3/24000000*OO[[#This Row],[137 (06JUL1985 00:00:00)-Water Temperature (C)]]*OO[[#This Row],[79]]</f>
        <v>3.6798754938399996E-7</v>
      </c>
      <c r="CD233" s="10">
        <f>3/24000000*OO[[#This Row],[138 (06JUL1985 03:00:00)-Water Temperature (C)]]*OO[[#This Row],[80]]</f>
        <v>3.5712976056699999E-7</v>
      </c>
      <c r="CE233" s="10">
        <f>3/24000000*OO[[#This Row],[139 (06JUL1985 06:00:00)-Water Temperature (C)]]*OO[[#This Row],[81]]</f>
        <v>3.4555122697312494E-7</v>
      </c>
      <c r="CF233" s="10">
        <f>3/24000000*OO[[#This Row],[140 (06JUL1985 09:00:00)-Water Temperature (C)]]*OO[[#This Row],[82]]</f>
        <v>3.3313656799799997E-7</v>
      </c>
      <c r="CG233" s="10">
        <f>3/24000000*OO[[#This Row],[141 (06JUL1985 12:00:00)-Water Temperature (C)]]*OO[[#This Row],[83]]</f>
        <v>3.1917089518562492E-7</v>
      </c>
      <c r="CH233" s="10">
        <f>3/24000000*OO[[#This Row],[142 (06JUL1985 15:00:00)-Water Temperature (C)]]*OO[[#This Row],[84]]</f>
        <v>3.0310032858831248E-7</v>
      </c>
      <c r="CI233" s="10">
        <f>3/24000000*OO[[#This Row],[143 (06JUL1985 18:00:00)-Water Temperature (C)]]*OO[[#This Row],[85]]</f>
        <v>2.8539072156532499E-7</v>
      </c>
      <c r="CJ233" s="10">
        <f>3/24000000*OO[[#This Row],[144 (06JUL1985 21:00:00)-Water Temperature (C)]]*OO[[#This Row],[86]]</f>
        <v>2.6977353001200003E-7</v>
      </c>
      <c r="CK233" s="10">
        <f>3/24000000*OO[[#This Row],[145 (07JUL1985 00:00:00)-Water Temperature (C)]]*OO[[#This Row],[87]]</f>
        <v>2.5612515081965E-7</v>
      </c>
      <c r="CL233" s="10">
        <f>3/24000000*OO[[#This Row],[146 (07JUL1985 03:00:00)-Water Temperature (C)]]*OO[[#This Row],[88]]</f>
        <v>2.4739328943239996E-7</v>
      </c>
      <c r="CM233" s="10">
        <f>3/24000000*OO[[#This Row],[147 (07JUL1985 06:00:00)-Water Temperature (C)]]*OO[[#This Row],[89]]</f>
        <v>2.3558442874916249E-7</v>
      </c>
      <c r="CN233" s="10">
        <f>3/24000000*OO[[#This Row],[148 (07JUL1985 09:00:00)-Water Temperature (C)]]*OO[[#This Row],[90]]</f>
        <v>2.2165600440151249E-7</v>
      </c>
      <c r="CO233" s="10">
        <f>3/24000000*OO[[#This Row],[149 (07JUL1985 12:00:00)-Water Temperature (C)]]*OO[[#This Row],[91]]</f>
        <v>2.07579644708625E-7</v>
      </c>
      <c r="CP233" s="10">
        <f>3/24000000*OO[[#This Row],[150 (07JUL1985 15:00:00)-Water Temperature (C)]]*OO[[#This Row],[92]]</f>
        <v>1.9568014439119998E-7</v>
      </c>
      <c r="CQ233" s="10">
        <f>3/24000000*OO[[#This Row],[151 (07JUL1985 18:00:00)-Water Temperature (C)]]*OO[[#This Row],[93]]</f>
        <v>1.8502629286872499E-7</v>
      </c>
      <c r="CR233" s="10">
        <f>3/24000000*OO[[#This Row],[152 (07JUL1985 21:00:00)-Water Temperature (C)]]*OO[[#This Row],[94]]</f>
        <v>1.7635133157292498E-7</v>
      </c>
      <c r="CS233" s="10">
        <f>3/24000000*OO[[#This Row],[153 (08JUL1985 00:00:00)-Water Temperature (C)]]*OO[[#This Row],[95]]</f>
        <v>1.6922693763002501E-7</v>
      </c>
      <c r="CT233" s="10">
        <f>3/24000000*OO[[#This Row],[154 (08JUL1985 03:00:00)-Water Temperature (C)]]*OO[[#This Row],[96]]</f>
        <v>1.6591951843787497E-7</v>
      </c>
      <c r="CU233" s="10">
        <f>3/24000000*OO[[#This Row],[155 (08JUL1985 06:00:00)-Water Temperature (C)]]*OO[[#This Row],[97]]</f>
        <v>1.6244703336454997E-7</v>
      </c>
      <c r="CV233" s="10">
        <f>3/24000000*OO[[#This Row],[156 (08JUL1985 09:00:00)-Water Temperature (C)]]*OO[[#This Row],[98]]</f>
        <v>1.5731866469234999E-7</v>
      </c>
      <c r="CW233" s="10">
        <f>3/24000000*OO[[#This Row],[157 (08JUL1985 12:00:00)-Water Temperature (C)]]*OO[[#This Row],[99]]</f>
        <v>1.5166055611173749E-7</v>
      </c>
    </row>
    <row r="234" spans="1:101" x14ac:dyDescent="0.35">
      <c r="A234" t="s">
        <v>240</v>
      </c>
      <c r="B234">
        <v>849.49590000000001</v>
      </c>
      <c r="C234" s="10">
        <f>3/24*OO[[#This Row],[59 (26JUN1985 06:00:00)-Water Temperature (C)]]*OO[[#This Row],[1]]/SUM(OO[1])</f>
        <v>0</v>
      </c>
      <c r="D234" s="10">
        <f>3/24*OO[[#This Row],[60 (26JUN1985 09:00:00)-Water Temperature (C)]]*OO[[#This Row],[2]]/SUM(OO[2])</f>
        <v>0</v>
      </c>
      <c r="E234" s="10">
        <f>3/24*OO[[#This Row],[61 (26JUN1985 12:00:00)-Water Temperature (C)]]*OO[[#This Row],[3]]/SUM(OO[3])</f>
        <v>0</v>
      </c>
      <c r="F234" s="10">
        <f>3/24*OO[[#This Row],[62 (26JUN1985 15:00:00)-Water Temperature (C)]]*OO[[#This Row],[4]]/SUM(OO[4])</f>
        <v>0</v>
      </c>
      <c r="G234" s="10">
        <f>3/24*OO[[#This Row],[63 (26JUN1985 18:00:00)-Water Temperature (C)]]*OO[[#This Row],[5]]/SUM(OO[5])</f>
        <v>0</v>
      </c>
      <c r="H234" s="10">
        <f>3/24*OO[[#This Row],[64 (26JUN1985 21:00:00)-Water Temperature (C)]]*OO[[#This Row],[6]]/SUM(OO[6])</f>
        <v>0</v>
      </c>
      <c r="I234" s="10">
        <f>3/24*OO[[#This Row],[65 (27JUN1985 00:00:00)-Water Temperature (C)]]*OO[[#This Row],[7]]/SUM(OO[7])</f>
        <v>0</v>
      </c>
      <c r="J234" s="10">
        <f>3/24*OO[[#This Row],[66 (27JUN1985 03:00:00)-Water Temperature (C)]]*OO[[#This Row],[8]]/SUM(OO[8])</f>
        <v>0</v>
      </c>
      <c r="K234" s="10">
        <f>3/24*OO[[#This Row],[67 (27JUN1985 06:00:00)-Water Temperature (C)]]*OO[[#This Row],[9]]/SUM(OO[9])</f>
        <v>0</v>
      </c>
      <c r="L234" s="10">
        <f>3/24*OO[[#This Row],[68 (27JUN1985 09:00:00)-Water Temperature (C)]]*OO[[#This Row],[10]]/SUM(OO[10])</f>
        <v>2.2813345674512208E-38</v>
      </c>
      <c r="M234" s="10">
        <f>3/24*OO[[#This Row],[69 (27JUN1985 12:00:00)-Water Temperature (C)]]*OO[[#This Row],[11]]/SUM(OO[11])</f>
        <v>6.7700048181251977E-27</v>
      </c>
      <c r="N234" s="10">
        <f>3/24*OO[[#This Row],[70 (27JUN1985 15:00:00)-Water Temperature (C)]]*OO[[#This Row],[12]]/SUM(OO[12])</f>
        <v>4.7125058775461259E-17</v>
      </c>
      <c r="O234" s="10">
        <f>3/24*OO[[#This Row],[71 (27JUN1985 18:00:00)-Water Temperature (C)]]*OO[[#This Row],[13]]/SUM(OO[13])</f>
        <v>2.2263139463278487E-10</v>
      </c>
      <c r="P234" s="10">
        <f>3/24*OO[[#This Row],[72 (27JUN1985 21:00:00)-Water Temperature (C)]]*OO[[#This Row],[14]]/SUM(OO[14])</f>
        <v>2.8306262254210038E-7</v>
      </c>
      <c r="Q234" s="10">
        <f>3/24*OO[[#This Row],[73 (28JUN1985 00:00:00)-Water Temperature (C)]]*OO[[#This Row],[15]]/SUM(OO[15])</f>
        <v>3.6431887074072899E-5</v>
      </c>
      <c r="R234" s="10">
        <f>3/24*OO[[#This Row],[74 (28JUN1985 03:00:00)-Water Temperature (C)]]*OO[[#This Row],[16]]/SUM(OO[16])</f>
        <v>1.062816049296852E-3</v>
      </c>
      <c r="S234" s="10">
        <f>3/24*OO[[#This Row],[75 (28JUN1985 06:00:00)-Water Temperature (C)]]*OO[[#This Row],[17]]/SUM(OO[17])</f>
        <v>9.973021146591805E-3</v>
      </c>
      <c r="T234" s="10">
        <f>3/24*OO[[#This Row],[76 (28JUN1985 09:00:00)-Water Temperature (C)]]*OO[[#This Row],[18]]/SUM(OO[18])</f>
        <v>3.8171686657962986E-2</v>
      </c>
      <c r="U234" s="10">
        <f>3/24*OO[[#This Row],[77 (28JUN1985 12:00:00)-Water Temperature (C)]]*OO[[#This Row],[19]]/SUM(OO[19])</f>
        <v>6.9714602897746697E-2</v>
      </c>
      <c r="V234" s="10">
        <f>3/24000000*OO[[#This Row],[78 (28JUN1985 15:00:00)-Water Temperature (C)]]*OO[[#This Row],[20]]</f>
        <v>6.8517205974450004E-2</v>
      </c>
      <c r="W234" s="10">
        <f>3/24000000*OO[[#This Row],[79 (28JUN1985 18:00:00)-Water Temperature (C)]]*OO[[#This Row],[21]]</f>
        <v>4.0341837394925001E-2</v>
      </c>
      <c r="X234" s="10">
        <f>3/24000000*OO[[#This Row],[80 (28JUN1985 21:00:00)-Water Temperature (C)]]*OO[[#This Row],[22]]</f>
        <v>1.5716356888058745E-2</v>
      </c>
      <c r="Y234" s="10">
        <f>3/24000000*OO[[#This Row],[81 (29JUN1985 00:00:00)-Water Temperature (C)]]*OO[[#This Row],[23]]</f>
        <v>4.4285091166274999E-3</v>
      </c>
      <c r="Z234" s="10">
        <f>3/24000000*OO[[#This Row],[82 (29JUN1985 03:00:00)-Water Temperature (C)]]*OO[[#This Row],[24]]</f>
        <v>1.0017887285250001E-3</v>
      </c>
      <c r="AA234" s="10">
        <f>3/24000000*OO[[#This Row],[83 (29JUN1985 06:00:00)-Water Temperature (C)]]*OO[[#This Row],[25]]</f>
        <v>2.194056536558E-4</v>
      </c>
      <c r="AB234" s="10">
        <f>3/24000000*OO[[#This Row],[84 (29JUN1985 09:00:00)-Water Temperature (C)]]*OO[[#This Row],[26]]</f>
        <v>8.0218390607250006E-5</v>
      </c>
      <c r="AC234" s="10">
        <f>3/24000000*OO[[#This Row],[85 (29JUN1985 12:00:00)-Water Temperature (C)]]*OO[[#This Row],[27]]</f>
        <v>6.0149725163499998E-5</v>
      </c>
      <c r="AD234" s="10">
        <f>3/24000000*OO[[#This Row],[86 (29JUN1985 15:00:00)-Water Temperature (C)]]*OO[[#This Row],[28]]</f>
        <v>5.8085182498799991E-5</v>
      </c>
      <c r="AE234" s="10">
        <f>3/24000000*OO[[#This Row],[88 (29JUN1985 21:00:00)-Water Temperature (C)]]*OO[[#This Row],[30]]</f>
        <v>5.3321930217499993E-5</v>
      </c>
      <c r="AF234" s="10">
        <f>3/24000000*OO[[#This Row],[88 (29JUN1985 21:00:00)-Water Temperature (C)]]*OO[[#This Row],[30]]</f>
        <v>5.3321930217499993E-5</v>
      </c>
      <c r="AG234" s="10">
        <f>3/24000000*OO[[#This Row],[89 (30JUN1985 00:00:00)-Water Temperature (C)]]*OO[[#This Row],[31]]</f>
        <v>4.8952877152774996E-5</v>
      </c>
      <c r="AH234" s="10">
        <f>3/24000000*OO[[#This Row],[90 (30JUN1985 03:00:00)-Water Temperature (C)]]*OO[[#This Row],[32]]</f>
        <v>4.5117987917012494E-5</v>
      </c>
      <c r="AI234" s="10">
        <f>3/24000000*OO[[#This Row],[91 (30JUN1985 06:00:00)-Water Temperature (C)]]*OO[[#This Row],[33]]</f>
        <v>4.12991743045875E-5</v>
      </c>
      <c r="AJ234" s="10">
        <f>3/24000000*OO[[#This Row],[92 (30JUN1985 09:00:00)-Water Temperature (C)]]*OO[[#This Row],[34]]</f>
        <v>3.7676441855487504E-5</v>
      </c>
      <c r="AK234" s="10">
        <f>3/24000000*OO[[#This Row],[93 (30JUN1985 12:00:00)-Water Temperature (C)]]*OO[[#This Row],[35]]</f>
        <v>3.4248889658249998E-5</v>
      </c>
      <c r="AL234" s="10">
        <f>3/24000000*OO[[#This Row],[94 (30JUN1985 15:00:00)-Water Temperature (C)]]*OO[[#This Row],[36]]</f>
        <v>3.0651962717512496E-5</v>
      </c>
      <c r="AM234" s="10">
        <f>3/24000000*OO[[#This Row],[95 (30JUN1985 18:00:00)-Water Temperature (C)]]*OO[[#This Row],[37]]</f>
        <v>2.7280749393782502E-5</v>
      </c>
      <c r="AN234" s="10">
        <f>3/24000000*OO[[#This Row],[96 (30JUN1985 21:00:00)-Water Temperature (C)]]*OO[[#This Row],[38]]</f>
        <v>2.4423420820499998E-5</v>
      </c>
      <c r="AO234" s="10">
        <f>3/24000000*OO[[#This Row],[97 (01JUL1985 00:00:00)-Water Temperature (C)]]*OO[[#This Row],[39]]</f>
        <v>2.1834482723077502E-5</v>
      </c>
      <c r="AP234" s="10">
        <f>3/24000000*OO[[#This Row],[98 (01JUL1985 03:00:00)-Water Temperature (C)]]*OO[[#This Row],[40]]</f>
        <v>1.9727781746754999E-5</v>
      </c>
      <c r="AQ234" s="10">
        <f>3/24000000*OO[[#This Row],[99 (01JUL1985 06:00:00)-Water Temperature (C)]]*OO[[#This Row],[41]]</f>
        <v>1.769443137275E-5</v>
      </c>
      <c r="AR234" s="10">
        <f>3/24000000*OO[[#This Row],[100 (01JUL1985 09:00:00)-Water Temperature (C)]]*OO[[#This Row],[42]]</f>
        <v>1.5730894555906248E-5</v>
      </c>
      <c r="AS234" s="10">
        <f>3/24000000*OO[[#This Row],[101 (01JUL1985 12:00:00)-Water Temperature (C)]]*OO[[#This Row],[43]]</f>
        <v>1.3942705855377499E-5</v>
      </c>
      <c r="AT234" s="10">
        <f>3/24000000*OO[[#This Row],[102 (01JUL1985 15:00:00)-Water Temperature (C)]]*OO[[#This Row],[44]]</f>
        <v>1.236547721718375E-5</v>
      </c>
      <c r="AU234" s="10">
        <f>3/24000000*OO[[#This Row],[103 (01JUL1985 18:00:00)-Water Temperature (C)]]*OO[[#This Row],[45]]</f>
        <v>1.100585669591375E-5</v>
      </c>
      <c r="AV234" s="10">
        <f>3/24000000*OO[[#This Row],[104 (01JUL1985 21:00:00)-Water Temperature (C)]]*OO[[#This Row],[46]]</f>
        <v>9.837990961587498E-6</v>
      </c>
      <c r="AW234" s="10">
        <f>3/24000000*OO[[#This Row],[105 (02JUL1985 00:00:00)-Water Temperature (C)]]*OO[[#This Row],[47]]</f>
        <v>8.8196594808600002E-6</v>
      </c>
      <c r="AX234" s="10">
        <f>3/24000000*OO[[#This Row],[106 (02JUL1985 03:00:00)-Water Temperature (C)]]*OO[[#This Row],[48]]</f>
        <v>7.9925376068624993E-6</v>
      </c>
      <c r="AY234" s="10">
        <f>3/24000000*OO[[#This Row],[107 (02JUL1985 06:00:00)-Water Temperature (C)]]*OO[[#This Row],[49]]</f>
        <v>7.229118993461249E-6</v>
      </c>
      <c r="AZ234" s="10">
        <f>3/24000000*OO[[#This Row],[108 (02JUL1985 09:00:00)-Water Temperature (C)]]*OO[[#This Row],[50]]</f>
        <v>6.5175802440750005E-6</v>
      </c>
      <c r="BA234" s="10">
        <f>3/24000000*OO[[#This Row],[109 (02JUL1985 12:00:00)-Water Temperature (C)]]*OO[[#This Row],[51]]</f>
        <v>5.8265464943500003E-6</v>
      </c>
      <c r="BB234" s="10">
        <f>3/24000000*OO[[#This Row],[110 (02JUL1985 15:00:00)-Water Temperature (C)]]*OO[[#This Row],[52]]</f>
        <v>5.1383871829299991E-6</v>
      </c>
      <c r="BC234" s="10">
        <f>3/24000000*OO[[#This Row],[111 (02JUL1985 18:00:00)-Water Temperature (C)]]*OO[[#This Row],[53]]</f>
        <v>4.4341440019599995E-6</v>
      </c>
      <c r="BD234" s="10">
        <f>3/24000000*OO[[#This Row],[112 (02JUL1985 21:00:00)-Water Temperature (C)]]*OO[[#This Row],[54]]</f>
        <v>3.7725454074949997E-6</v>
      </c>
      <c r="BE234" s="10">
        <f>3/24000000*OO[[#This Row],[113 (03JUL1985 00:00:00)-Water Temperature (C)]]*OO[[#This Row],[55]]</f>
        <v>3.1359410596929999E-6</v>
      </c>
      <c r="BF234" s="10">
        <f>3/24000000*OO[[#This Row],[114 (03JUL1985 03:00:00)-Water Temperature (C)]]*OO[[#This Row],[56]]</f>
        <v>2.5543047509343751E-6</v>
      </c>
      <c r="BG234" s="10">
        <f>3/24000000*OO[[#This Row],[115 (03JUL1985 06:00:00)-Water Temperature (C)]]*OO[[#This Row],[57]]</f>
        <v>2.0409334216425001E-6</v>
      </c>
      <c r="BH234" s="10">
        <f>3/24000000*OO[[#This Row],[116 (03JUL1985 09:00:00)-Water Temperature (C)]]*OO[[#This Row],[58]]</f>
        <v>1.60954902242375E-6</v>
      </c>
      <c r="BI234" s="10">
        <f>3/24000000*OO[[#This Row],[117 (03JUL1985 12:00:00)-Water Temperature (C)]]*OO[[#This Row],[59]]</f>
        <v>1.2902676715439998E-6</v>
      </c>
      <c r="BJ234" s="10">
        <f>3/24000000*OO[[#This Row],[118 (03JUL1985 15:00:00)-Water Temperature (C)]]*OO[[#This Row],[60]]</f>
        <v>1.060698694867E-6</v>
      </c>
      <c r="BK234" s="10">
        <f>3/24000000*OO[[#This Row],[119 (03JUL1985 18:00:00)-Water Temperature (C)]]*OO[[#This Row],[61]]</f>
        <v>8.9910857778312493E-7</v>
      </c>
      <c r="BL234" s="10">
        <f>3/24000000*OO[[#This Row],[120 (03JUL1985 21:00:00)-Water Temperature (C)]]*OO[[#This Row],[62]]</f>
        <v>7.9025655255299999E-7</v>
      </c>
      <c r="BM234" s="10">
        <f>3/24000000*OO[[#This Row],[121 (04JUL1985 00:00:00)-Water Temperature (C)]]*OO[[#This Row],[63]]</f>
        <v>7.1680444341099996E-7</v>
      </c>
      <c r="BN234" s="10">
        <f>3/24000000*OO[[#This Row],[122 (04JUL1985 03:00:00)-Water Temperature (C)]]*OO[[#This Row],[64]]</f>
        <v>6.7435775531500003E-7</v>
      </c>
      <c r="BO234" s="10">
        <f>3/24000000*OO[[#This Row],[123 (04JUL1985 06:00:00)-Water Temperature (C)]]*OO[[#This Row],[65]]</f>
        <v>6.3786710049300001E-7</v>
      </c>
      <c r="BP234" s="10">
        <f>3/24000000*OO[[#This Row],[124 (04JUL1985 09:00:00)-Water Temperature (C)]]*OO[[#This Row],[66]]</f>
        <v>6.0248714288375002E-7</v>
      </c>
      <c r="BQ234" s="10">
        <f>3/24000000*OO[[#This Row],[125 (04JUL1985 12:00:00)-Water Temperature (C)]]*OO[[#This Row],[67]]</f>
        <v>5.6362838802424997E-7</v>
      </c>
      <c r="BR234" s="10">
        <f>3/24000000*OO[[#This Row],[126 (04JUL1985 15:00:00)-Water Temperature (C)]]*OO[[#This Row],[68]]</f>
        <v>5.2811283179049999E-7</v>
      </c>
      <c r="BS234" s="10">
        <f>3/24000000*OO[[#This Row],[127 (04JUL1985 18:00:00)-Water Temperature (C)]]*OO[[#This Row],[69]]</f>
        <v>4.972129115512499E-7</v>
      </c>
      <c r="BT234" s="10">
        <f>3/24000000*OO[[#This Row],[128 (04JUL1985 21:00:00)-Water Temperature (C)]]*OO[[#This Row],[70]]</f>
        <v>4.7559496169499999E-7</v>
      </c>
      <c r="BU234" s="10">
        <f>3/24000000*OO[[#This Row],[129 (05JUL1985 00:00:00)-Water Temperature (C)]]*OO[[#This Row],[71]]</f>
        <v>4.6054676203499997E-7</v>
      </c>
      <c r="BV234" s="10">
        <f>3/24000000*OO[[#This Row],[130 (05JUL1985 03:00:00)-Water Temperature (C)]]*OO[[#This Row],[72]]</f>
        <v>4.5460212530799991E-7</v>
      </c>
      <c r="BW234" s="10">
        <f>3/24000000*OO[[#This Row],[131 (05JUL1985 06:00:00)-Water Temperature (C)]]*OO[[#This Row],[73]]</f>
        <v>4.4474814485837493E-7</v>
      </c>
      <c r="BX234" s="10">
        <f>3/24000000*OO[[#This Row],[132 (05JUL1985 09:00:00)-Water Temperature (C)]]*OO[[#This Row],[74]]</f>
        <v>4.3057232598250003E-7</v>
      </c>
      <c r="BY234" s="10">
        <f>3/24000000*OO[[#This Row],[133 (05JUL1985 12:00:00)-Water Temperature (C)]]*OO[[#This Row],[75]]</f>
        <v>4.1292971919025002E-7</v>
      </c>
      <c r="BZ234" s="10">
        <f>3/24000000*OO[[#This Row],[134 (05JUL1985 15:00:00)-Water Temperature (C)]]*OO[[#This Row],[76]]</f>
        <v>3.8992005132412501E-7</v>
      </c>
      <c r="CA234" s="10">
        <f>3/24000000*OO[[#This Row],[135 (05JUL1985 18:00:00)-Water Temperature (C)]]*OO[[#This Row],[77]]</f>
        <v>3.6708616666874998E-7</v>
      </c>
      <c r="CB234" s="10">
        <f>3/24000000*OO[[#This Row],[136 (05JUL1985 21:00:00)-Water Temperature (C)]]*OO[[#This Row],[78]]</f>
        <v>3.4784329225799999E-7</v>
      </c>
      <c r="CC234" s="10">
        <f>3/24000000*OO[[#This Row],[137 (06JUL1985 00:00:00)-Water Temperature (C)]]*OO[[#This Row],[79]]</f>
        <v>3.32578218383E-7</v>
      </c>
      <c r="CD234" s="10">
        <f>3/24000000*OO[[#This Row],[138 (06JUL1985 03:00:00)-Water Temperature (C)]]*OO[[#This Row],[80]]</f>
        <v>3.2310413882064999E-7</v>
      </c>
      <c r="CE234" s="10">
        <f>3/24000000*OO[[#This Row],[139 (06JUL1985 06:00:00)-Water Temperature (C)]]*OO[[#This Row],[81]]</f>
        <v>3.1289132198749993E-7</v>
      </c>
      <c r="CF234" s="10">
        <f>3/24000000*OO[[#This Row],[140 (06JUL1985 09:00:00)-Water Temperature (C)]]*OO[[#This Row],[82]]</f>
        <v>3.0177623125387497E-7</v>
      </c>
      <c r="CG234" s="10">
        <f>3/24000000*OO[[#This Row],[141 (06JUL1985 12:00:00)-Water Temperature (C)]]*OO[[#This Row],[83]]</f>
        <v>2.8901755315300003E-7</v>
      </c>
      <c r="CH234" s="10">
        <f>3/24000000*OO[[#This Row],[142 (06JUL1985 15:00:00)-Water Temperature (C)]]*OO[[#This Row],[84]]</f>
        <v>2.7427970347965001E-7</v>
      </c>
      <c r="CI234" s="10">
        <f>3/24000000*OO[[#This Row],[143 (06JUL1985 18:00:00)-Water Temperature (C)]]*OO[[#This Row],[85]]</f>
        <v>2.5804609826715E-7</v>
      </c>
      <c r="CJ234" s="10">
        <f>3/24000000*OO[[#This Row],[144 (06JUL1985 21:00:00)-Water Temperature (C)]]*OO[[#This Row],[86]]</f>
        <v>2.4383043323391251E-7</v>
      </c>
      <c r="CK234" s="10">
        <f>3/24000000*OO[[#This Row],[145 (07JUL1985 00:00:00)-Water Temperature (C)]]*OO[[#This Row],[87]]</f>
        <v>2.3152525059919998E-7</v>
      </c>
      <c r="CL234" s="10">
        <f>3/24000000*OO[[#This Row],[146 (07JUL1985 03:00:00)-Water Temperature (C)]]*OO[[#This Row],[88]]</f>
        <v>2.2393955408850002E-7</v>
      </c>
      <c r="CM234" s="10">
        <f>3/24000000*OO[[#This Row],[147 (07JUL1985 06:00:00)-Water Temperature (C)]]*OO[[#This Row],[89]]</f>
        <v>2.1339133718749999E-7</v>
      </c>
      <c r="CN234" s="10">
        <f>3/24000000*OO[[#This Row],[148 (07JUL1985 09:00:00)-Water Temperature (C)]]*OO[[#This Row],[90]]</f>
        <v>2.0087900689996248E-7</v>
      </c>
      <c r="CO234" s="10">
        <f>3/24000000*OO[[#This Row],[149 (07JUL1985 12:00:00)-Water Temperature (C)]]*OO[[#This Row],[91]]</f>
        <v>1.8806180535849999E-7</v>
      </c>
      <c r="CP234" s="10">
        <f>3/24000000*OO[[#This Row],[150 (07JUL1985 15:00:00)-Water Temperature (C)]]*OO[[#This Row],[92]]</f>
        <v>1.7713230836439999E-7</v>
      </c>
      <c r="CQ234" s="10">
        <f>3/24000000*OO[[#This Row],[151 (07JUL1985 18:00:00)-Water Temperature (C)]]*OO[[#This Row],[93]]</f>
        <v>1.6728126401234998E-7</v>
      </c>
      <c r="CR234" s="10">
        <f>3/24000000*OO[[#This Row],[152 (07JUL1985 21:00:00)-Water Temperature (C)]]*OO[[#This Row],[94]]</f>
        <v>1.5929354376539999E-7</v>
      </c>
      <c r="CS234" s="10">
        <f>3/24000000*OO[[#This Row],[153 (08JUL1985 00:00:00)-Water Temperature (C)]]*OO[[#This Row],[95]]</f>
        <v>1.5284601663975001E-7</v>
      </c>
      <c r="CT234" s="10">
        <f>3/24000000*OO[[#This Row],[154 (08JUL1985 03:00:00)-Water Temperature (C)]]*OO[[#This Row],[96]]</f>
        <v>1.5002799994350002E-7</v>
      </c>
      <c r="CU234" s="10">
        <f>3/24000000*OO[[#This Row],[155 (08JUL1985 06:00:00)-Water Temperature (C)]]*OO[[#This Row],[97]]</f>
        <v>1.4701698055819999E-7</v>
      </c>
      <c r="CV234" s="10">
        <f>3/24000000*OO[[#This Row],[156 (08JUL1985 09:00:00)-Water Temperature (C)]]*OO[[#This Row],[98]]</f>
        <v>1.4243301967454999E-7</v>
      </c>
      <c r="CW234" s="10">
        <f>3/24000000*OO[[#This Row],[157 (08JUL1985 12:00:00)-Water Temperature (C)]]*OO[[#This Row],[99]]</f>
        <v>1.3725395036592501E-7</v>
      </c>
    </row>
    <row r="235" spans="1:101" x14ac:dyDescent="0.35">
      <c r="A235" t="s">
        <v>241</v>
      </c>
      <c r="B235">
        <v>905.77419999999995</v>
      </c>
      <c r="C235" s="10">
        <f>3/24*OO[[#This Row],[59 (26JUN1985 06:00:00)-Water Temperature (C)]]*OO[[#This Row],[1]]/SUM(OO[1])</f>
        <v>0</v>
      </c>
      <c r="D235" s="10">
        <f>3/24*OO[[#This Row],[60 (26JUN1985 09:00:00)-Water Temperature (C)]]*OO[[#This Row],[2]]/SUM(OO[2])</f>
        <v>0</v>
      </c>
      <c r="E235" s="10">
        <f>3/24*OO[[#This Row],[61 (26JUN1985 12:00:00)-Water Temperature (C)]]*OO[[#This Row],[3]]/SUM(OO[3])</f>
        <v>0</v>
      </c>
      <c r="F235" s="10">
        <f>3/24*OO[[#This Row],[62 (26JUN1985 15:00:00)-Water Temperature (C)]]*OO[[#This Row],[4]]/SUM(OO[4])</f>
        <v>0</v>
      </c>
      <c r="G235" s="10">
        <f>3/24*OO[[#This Row],[63 (26JUN1985 18:00:00)-Water Temperature (C)]]*OO[[#This Row],[5]]/SUM(OO[5])</f>
        <v>0</v>
      </c>
      <c r="H235" s="10">
        <f>3/24*OO[[#This Row],[64 (26JUN1985 21:00:00)-Water Temperature (C)]]*OO[[#This Row],[6]]/SUM(OO[6])</f>
        <v>0</v>
      </c>
      <c r="I235" s="10">
        <f>3/24*OO[[#This Row],[65 (27JUN1985 00:00:00)-Water Temperature (C)]]*OO[[#This Row],[7]]/SUM(OO[7])</f>
        <v>0</v>
      </c>
      <c r="J235" s="10">
        <f>3/24*OO[[#This Row],[66 (27JUN1985 03:00:00)-Water Temperature (C)]]*OO[[#This Row],[8]]/SUM(OO[8])</f>
        <v>0</v>
      </c>
      <c r="K235" s="10">
        <f>3/24*OO[[#This Row],[67 (27JUN1985 06:00:00)-Water Temperature (C)]]*OO[[#This Row],[9]]/SUM(OO[9])</f>
        <v>0</v>
      </c>
      <c r="L235" s="10">
        <f>3/24*OO[[#This Row],[68 (27JUN1985 09:00:00)-Water Temperature (C)]]*OO[[#This Row],[10]]/SUM(OO[10])</f>
        <v>5.3700241438818118E-39</v>
      </c>
      <c r="M235" s="10">
        <f>3/24*OO[[#This Row],[69 (27JUN1985 12:00:00)-Water Temperature (C)]]*OO[[#This Row],[11]]/SUM(OO[11])</f>
        <v>1.5916865654172005E-27</v>
      </c>
      <c r="N235" s="10">
        <f>3/24*OO[[#This Row],[70 (27JUN1985 15:00:00)-Water Temperature (C)]]*OO[[#This Row],[12]]/SUM(OO[12])</f>
        <v>2.2987164950254829E-17</v>
      </c>
      <c r="O235" s="10">
        <f>3/24*OO[[#This Row],[71 (27JUN1985 18:00:00)-Water Temperature (C)]]*OO[[#This Row],[13]]/SUM(OO[13])</f>
        <v>1.5774977696945493E-10</v>
      </c>
      <c r="P235" s="10">
        <f>3/24*OO[[#This Row],[72 (27JUN1985 21:00:00)-Water Temperature (C)]]*OO[[#This Row],[14]]/SUM(OO[14])</f>
        <v>2.6106162635350243E-7</v>
      </c>
      <c r="Q235" s="10">
        <f>3/24*OO[[#This Row],[73 (28JUN1985 00:00:00)-Water Temperature (C)]]*OO[[#This Row],[15]]/SUM(OO[15])</f>
        <v>3.9611005569157864E-5</v>
      </c>
      <c r="R235" s="10">
        <f>3/24*OO[[#This Row],[74 (28JUN1985 03:00:00)-Water Temperature (C)]]*OO[[#This Row],[16]]/SUM(OO[16])</f>
        <v>1.3209198453398676E-3</v>
      </c>
      <c r="S235" s="10">
        <f>3/24*OO[[#This Row],[75 (28JUN1985 06:00:00)-Water Temperature (C)]]*OO[[#This Row],[17]]/SUM(OO[17])</f>
        <v>1.3919087606362233E-2</v>
      </c>
      <c r="T235" s="10">
        <f>3/24*OO[[#This Row],[76 (28JUN1985 09:00:00)-Water Temperature (C)]]*OO[[#This Row],[18]]/SUM(OO[18])</f>
        <v>5.9210154335500198E-2</v>
      </c>
      <c r="U235" s="10">
        <f>3/24*OO[[#This Row],[77 (28JUN1985 12:00:00)-Water Temperature (C)]]*OO[[#This Row],[19]]/SUM(OO[19])</f>
        <v>0.11932666486468417</v>
      </c>
      <c r="V235" s="10">
        <f>3/24000000*OO[[#This Row],[78 (28JUN1985 15:00:00)-Water Temperature (C)]]*OO[[#This Row],[20]]</f>
        <v>0.12880285331062499</v>
      </c>
      <c r="W235" s="10">
        <f>3/24000000*OO[[#This Row],[79 (28JUN1985 18:00:00)-Water Temperature (C)]]*OO[[#This Row],[21]]</f>
        <v>8.2771847308800009E-2</v>
      </c>
      <c r="X235" s="10">
        <f>3/24000000*OO[[#This Row],[80 (28JUN1985 21:00:00)-Water Temperature (C)]]*OO[[#This Row],[22]]</f>
        <v>3.5036266898325001E-2</v>
      </c>
      <c r="Y235" s="10">
        <f>3/24000000*OO[[#This Row],[81 (29JUN1985 00:00:00)-Water Temperature (C)]]*OO[[#This Row],[23]]</f>
        <v>1.0645810656000001E-2</v>
      </c>
      <c r="Z235" s="10">
        <f>3/24000000*OO[[#This Row],[82 (29JUN1985 03:00:00)-Water Temperature (C)]]*OO[[#This Row],[24]]</f>
        <v>2.5552265496449999E-3</v>
      </c>
      <c r="AA235" s="10">
        <f>3/24000000*OO[[#This Row],[83 (29JUN1985 06:00:00)-Water Temperature (C)]]*OO[[#This Row],[25]]</f>
        <v>5.5662447246587494E-4</v>
      </c>
      <c r="AB235" s="10">
        <f>3/24000000*OO[[#This Row],[84 (29JUN1985 09:00:00)-Water Temperature (C)]]*OO[[#This Row],[26]]</f>
        <v>1.7544687323602499E-4</v>
      </c>
      <c r="AC235" s="10">
        <f>3/24000000*OO[[#This Row],[85 (29JUN1985 12:00:00)-Water Temperature (C)]]*OO[[#This Row],[27]]</f>
        <v>1.1557869435432501E-4</v>
      </c>
      <c r="AD235" s="10">
        <f>3/24000000*OO[[#This Row],[86 (29JUN1985 15:00:00)-Water Temperature (C)]]*OO[[#This Row],[28]]</f>
        <v>1.0881979472099999E-4</v>
      </c>
      <c r="AE235" s="10">
        <f>3/24000000*OO[[#This Row],[88 (29JUN1985 21:00:00)-Water Temperature (C)]]*OO[[#This Row],[30]]</f>
        <v>1.01626508074125E-4</v>
      </c>
      <c r="AF235" s="10">
        <f>3/24000000*OO[[#This Row],[88 (29JUN1985 21:00:00)-Water Temperature (C)]]*OO[[#This Row],[30]]</f>
        <v>1.01626508074125E-4</v>
      </c>
      <c r="AG235" s="10">
        <f>3/24000000*OO[[#This Row],[89 (30JUN1985 00:00:00)-Water Temperature (C)]]*OO[[#This Row],[31]]</f>
        <v>9.4144380732187488E-5</v>
      </c>
      <c r="AH235" s="10">
        <f>3/24000000*OO[[#This Row],[90 (30JUN1985 03:00:00)-Water Temperature (C)]]*OO[[#This Row],[32]]</f>
        <v>8.7422063603199995E-5</v>
      </c>
      <c r="AI235" s="10">
        <f>3/24000000*OO[[#This Row],[91 (30JUN1985 06:00:00)-Water Temperature (C)]]*OO[[#This Row],[33]]</f>
        <v>8.0504859462399999E-5</v>
      </c>
      <c r="AJ235" s="10">
        <f>3/24000000*OO[[#This Row],[92 (30JUN1985 09:00:00)-Water Temperature (C)]]*OO[[#This Row],[34]]</f>
        <v>7.3817897615199998E-5</v>
      </c>
      <c r="AK235" s="10">
        <f>3/24000000*OO[[#This Row],[93 (30JUN1985 12:00:00)-Water Temperature (C)]]*OO[[#This Row],[35]]</f>
        <v>6.7416488937449995E-5</v>
      </c>
      <c r="AL235" s="10">
        <f>3/24000000*OO[[#This Row],[94 (30JUN1985 15:00:00)-Water Temperature (C)]]*OO[[#This Row],[36]]</f>
        <v>6.0608180772099993E-5</v>
      </c>
      <c r="AM235" s="10">
        <f>3/24000000*OO[[#This Row],[95 (30JUN1985 18:00:00)-Water Temperature (C)]]*OO[[#This Row],[37]]</f>
        <v>5.4124661405875E-5</v>
      </c>
      <c r="AN235" s="10">
        <f>3/24000000*OO[[#This Row],[96 (30JUN1985 21:00:00)-Water Temperature (C)]]*OO[[#This Row],[38]]</f>
        <v>4.8696187169700003E-5</v>
      </c>
      <c r="AO235" s="10">
        <f>3/24000000*OO[[#This Row],[97 (01JUL1985 00:00:00)-Water Temperature (C)]]*OO[[#This Row],[39]]</f>
        <v>4.3805781434625E-5</v>
      </c>
      <c r="AP235" s="10">
        <f>3/24000000*OO[[#This Row],[98 (01JUL1985 03:00:00)-Water Temperature (C)]]*OO[[#This Row],[40]]</f>
        <v>3.9761695670812502E-5</v>
      </c>
      <c r="AQ235" s="10">
        <f>3/24000000*OO[[#This Row],[99 (01JUL1985 06:00:00)-Water Temperature (C)]]*OO[[#This Row],[41]]</f>
        <v>3.5840465096612498E-5</v>
      </c>
      <c r="AR235" s="10">
        <f>3/24000000*OO[[#This Row],[100 (01JUL1985 09:00:00)-Water Temperature (C)]]*OO[[#This Row],[42]]</f>
        <v>3.1969664863134998E-5</v>
      </c>
      <c r="AS235" s="10">
        <f>3/24000000*OO[[#This Row],[101 (01JUL1985 12:00:00)-Water Temperature (C)]]*OO[[#This Row],[43]]</f>
        <v>2.8432680721777494E-5</v>
      </c>
      <c r="AT235" s="10">
        <f>3/24000000*OO[[#This Row],[102 (01JUL1985 15:00:00)-Water Temperature (C)]]*OO[[#This Row],[44]]</f>
        <v>2.5259183642083748E-5</v>
      </c>
      <c r="AU235" s="10">
        <f>3/24000000*OO[[#This Row],[103 (01JUL1985 18:00:00)-Water Temperature (C)]]*OO[[#This Row],[45]]</f>
        <v>2.2524900081074997E-5</v>
      </c>
      <c r="AV235" s="10">
        <f>3/24000000*OO[[#This Row],[104 (01JUL1985 21:00:00)-Water Temperature (C)]]*OO[[#This Row],[46]]</f>
        <v>2.0189026358493753E-5</v>
      </c>
      <c r="AW235" s="10">
        <f>3/24000000*OO[[#This Row],[105 (02JUL1985 00:00:00)-Water Temperature (C)]]*OO[[#This Row],[47]]</f>
        <v>1.8167043005201248E-5</v>
      </c>
      <c r="AX235" s="10">
        <f>3/24000000*OO[[#This Row],[106 (02JUL1985 03:00:00)-Water Temperature (C)]]*OO[[#This Row],[48]]</f>
        <v>1.65412945460375E-5</v>
      </c>
      <c r="AY235" s="10">
        <f>3/24000000*OO[[#This Row],[107 (02JUL1985 06:00:00)-Water Temperature (C)]]*OO[[#This Row],[49]]</f>
        <v>1.5021440521360002E-5</v>
      </c>
      <c r="AZ235" s="10">
        <f>3/24000000*OO[[#This Row],[108 (02JUL1985 09:00:00)-Water Temperature (C)]]*OO[[#This Row],[50]]</f>
        <v>1.3588330617319999E-5</v>
      </c>
      <c r="BA235" s="10">
        <f>3/24000000*OO[[#This Row],[109 (02JUL1985 12:00:00)-Water Temperature (C)]]*OO[[#This Row],[51]]</f>
        <v>1.2168442418283748E-5</v>
      </c>
      <c r="BB235" s="10">
        <f>3/24000000*OO[[#This Row],[110 (02JUL1985 15:00:00)-Water Temperature (C)]]*OO[[#This Row],[52]]</f>
        <v>1.0751460499972501E-5</v>
      </c>
      <c r="BC235" s="10">
        <f>3/24000000*OO[[#This Row],[111 (02JUL1985 18:00:00)-Water Temperature (C)]]*OO[[#This Row],[53]]</f>
        <v>9.3001843334400007E-6</v>
      </c>
      <c r="BD235" s="10">
        <f>3/24000000*OO[[#This Row],[112 (02JUL1985 21:00:00)-Water Temperature (C)]]*OO[[#This Row],[54]]</f>
        <v>7.9551413975624998E-6</v>
      </c>
      <c r="BE235" s="10">
        <f>3/24000000*OO[[#This Row],[113 (03JUL1985 00:00:00)-Water Temperature (C)]]*OO[[#This Row],[55]]</f>
        <v>6.6712878790125002E-6</v>
      </c>
      <c r="BF235" s="10">
        <f>3/24000000*OO[[#This Row],[114 (03JUL1985 03:00:00)-Water Temperature (C)]]*OO[[#This Row],[56]]</f>
        <v>5.4902229080374999E-6</v>
      </c>
      <c r="BG235" s="10">
        <f>3/24000000*OO[[#This Row],[115 (03JUL1985 06:00:00)-Water Temperature (C)]]*OO[[#This Row],[57]]</f>
        <v>4.4205269240874995E-6</v>
      </c>
      <c r="BH235" s="10">
        <f>3/24000000*OO[[#This Row],[116 (03JUL1985 09:00:00)-Water Temperature (C)]]*OO[[#This Row],[58]]</f>
        <v>3.49298938844E-6</v>
      </c>
      <c r="BI235" s="10">
        <f>3/24000000*OO[[#This Row],[117 (03JUL1985 12:00:00)-Water Temperature (C)]]*OO[[#This Row],[59]]</f>
        <v>2.7851046120725001E-6</v>
      </c>
      <c r="BJ235" s="10">
        <f>3/24000000*OO[[#This Row],[118 (03JUL1985 15:00:00)-Water Temperature (C)]]*OO[[#This Row],[60]]</f>
        <v>2.2682879081520002E-6</v>
      </c>
      <c r="BK235" s="10">
        <f>3/24000000*OO[[#This Row],[119 (03JUL1985 18:00:00)-Water Temperature (C)]]*OO[[#This Row],[61]]</f>
        <v>1.9015487269158748E-6</v>
      </c>
      <c r="BL235" s="10">
        <f>3/24000000*OO[[#This Row],[120 (03JUL1985 21:00:00)-Water Temperature (C)]]*OO[[#This Row],[62]]</f>
        <v>1.65669990274075E-6</v>
      </c>
      <c r="BM235" s="10">
        <f>3/24000000*OO[[#This Row],[121 (04JUL1985 00:00:00)-Water Temperature (C)]]*OO[[#This Row],[63]]</f>
        <v>1.4944271844764998E-6</v>
      </c>
      <c r="BN235" s="10">
        <f>3/24000000*OO[[#This Row],[122 (04JUL1985 03:00:00)-Water Temperature (C)]]*OO[[#This Row],[64]]</f>
        <v>1.4036637578152499E-6</v>
      </c>
      <c r="BO235" s="10">
        <f>3/24000000*OO[[#This Row],[123 (04JUL1985 06:00:00)-Water Temperature (C)]]*OO[[#This Row],[65]]</f>
        <v>1.3275952468625001E-6</v>
      </c>
      <c r="BP235" s="10">
        <f>3/24000000*OO[[#This Row],[124 (04JUL1985 09:00:00)-Water Temperature (C)]]*OO[[#This Row],[66]]</f>
        <v>1.25377171862775E-6</v>
      </c>
      <c r="BQ235" s="10">
        <f>3/24000000*OO[[#This Row],[125 (04JUL1985 12:00:00)-Water Temperature (C)]]*OO[[#This Row],[67]]</f>
        <v>1.1712802702370002E-6</v>
      </c>
      <c r="BR235" s="10">
        <f>3/24000000*OO[[#This Row],[126 (04JUL1985 15:00:00)-Water Temperature (C)]]*OO[[#This Row],[68]]</f>
        <v>1.0943899916899999E-6</v>
      </c>
      <c r="BS235" s="10">
        <f>3/24000000*OO[[#This Row],[127 (04JUL1985 18:00:00)-Water Temperature (C)]]*OO[[#This Row],[69]]</f>
        <v>1.0259891807337501E-6</v>
      </c>
      <c r="BT235" s="10">
        <f>3/24000000*OO[[#This Row],[128 (04JUL1985 21:00:00)-Water Temperature (C)]]*OO[[#This Row],[70]]</f>
        <v>9.7818178150000005E-7</v>
      </c>
      <c r="BU235" s="10">
        <f>3/24000000*OO[[#This Row],[129 (05JUL1985 00:00:00)-Water Temperature (C)]]*OO[[#This Row],[71]]</f>
        <v>9.4567118608462493E-7</v>
      </c>
      <c r="BV235" s="10">
        <f>3/24000000*OO[[#This Row],[130 (05JUL1985 03:00:00)-Water Temperature (C)]]*OO[[#This Row],[72]]</f>
        <v>9.3448937237287491E-7</v>
      </c>
      <c r="BW235" s="10">
        <f>3/24000000*OO[[#This Row],[131 (05JUL1985 06:00:00)-Water Temperature (C)]]*OO[[#This Row],[73]]</f>
        <v>9.1706108123437501E-7</v>
      </c>
      <c r="BX235" s="10">
        <f>3/24000000*OO[[#This Row],[132 (05JUL1985 09:00:00)-Water Temperature (C)]]*OO[[#This Row],[74]]</f>
        <v>8.9069435734499987E-7</v>
      </c>
      <c r="BY235" s="10">
        <f>3/24000000*OO[[#This Row],[133 (05JUL1985 12:00:00)-Water Temperature (C)]]*OO[[#This Row],[75]]</f>
        <v>8.5547014395624992E-7</v>
      </c>
      <c r="BZ235" s="10">
        <f>3/24000000*OO[[#This Row],[134 (05JUL1985 15:00:00)-Water Temperature (C)]]*OO[[#This Row],[76]]</f>
        <v>8.0843469089624992E-7</v>
      </c>
      <c r="CA235" s="10">
        <f>3/24000000*OO[[#This Row],[135 (05JUL1985 18:00:00)-Water Temperature (C)]]*OO[[#This Row],[77]]</f>
        <v>7.5994174466474991E-7</v>
      </c>
      <c r="CB235" s="10">
        <f>3/24000000*OO[[#This Row],[136 (05JUL1985 21:00:00)-Water Temperature (C)]]*OO[[#This Row],[78]]</f>
        <v>7.1913118786249995E-7</v>
      </c>
      <c r="CC235" s="10">
        <f>3/24000000*OO[[#This Row],[137 (06JUL1985 00:00:00)-Water Temperature (C)]]*OO[[#This Row],[79]]</f>
        <v>6.8708840232600003E-7</v>
      </c>
      <c r="CD235" s="10">
        <f>3/24000000*OO[[#This Row],[138 (06JUL1985 03:00:00)-Water Temperature (C)]]*OO[[#This Row],[80]]</f>
        <v>6.6846186799912501E-7</v>
      </c>
      <c r="CE235" s="10">
        <f>3/24000000*OO[[#This Row],[139 (06JUL1985 06:00:00)-Water Temperature (C)]]*OO[[#This Row],[81]]</f>
        <v>6.4860406264575011E-7</v>
      </c>
      <c r="CF235" s="10">
        <f>3/24000000*OO[[#This Row],[140 (06JUL1985 09:00:00)-Water Temperature (C)]]*OO[[#This Row],[82]]</f>
        <v>6.2644527435375003E-7</v>
      </c>
      <c r="CG235" s="10">
        <f>3/24000000*OO[[#This Row],[141 (06JUL1985 12:00:00)-Water Temperature (C)]]*OO[[#This Row],[83]]</f>
        <v>6.0001599256700001E-7</v>
      </c>
      <c r="CH235" s="10">
        <f>3/24000000*OO[[#This Row],[142 (06JUL1985 15:00:00)-Water Temperature (C)]]*OO[[#This Row],[84]]</f>
        <v>5.6927375850437497E-7</v>
      </c>
      <c r="CI235" s="10">
        <f>3/24000000*OO[[#This Row],[143 (06JUL1985 18:00:00)-Water Temperature (C)]]*OO[[#This Row],[85]]</f>
        <v>5.3491093531500003E-7</v>
      </c>
      <c r="CJ235" s="10">
        <f>3/24000000*OO[[#This Row],[144 (06JUL1985 21:00:00)-Water Temperature (C)]]*OO[[#This Row],[86]]</f>
        <v>5.0491465695999997E-7</v>
      </c>
      <c r="CK235" s="10">
        <f>3/24000000*OO[[#This Row],[145 (07JUL1985 00:00:00)-Water Temperature (C)]]*OO[[#This Row],[87]]</f>
        <v>4.7925631322125002E-7</v>
      </c>
      <c r="CL235" s="10">
        <f>3/24000000*OO[[#This Row],[146 (07JUL1985 03:00:00)-Water Temperature (C)]]*OO[[#This Row],[88]]</f>
        <v>4.6394250627099993E-7</v>
      </c>
      <c r="CM235" s="10">
        <f>3/24000000*OO[[#This Row],[147 (07JUL1985 06:00:00)-Water Temperature (C)]]*OO[[#This Row],[89]]</f>
        <v>4.4350325832000003E-7</v>
      </c>
      <c r="CN235" s="10">
        <f>3/24000000*OO[[#This Row],[148 (07JUL1985 09:00:00)-Water Temperature (C)]]*OO[[#This Row],[90]]</f>
        <v>4.1798652879637498E-7</v>
      </c>
      <c r="CO235" s="10">
        <f>3/24000000*OO[[#This Row],[149 (07JUL1985 12:00:00)-Water Temperature (C)]]*OO[[#This Row],[91]]</f>
        <v>3.91283704688125E-7</v>
      </c>
      <c r="CP235" s="10">
        <f>3/24000000*OO[[#This Row],[150 (07JUL1985 15:00:00)-Water Temperature (C)]]*OO[[#This Row],[92]]</f>
        <v>3.6811876440499997E-7</v>
      </c>
      <c r="CQ235" s="10">
        <f>3/24000000*OO[[#This Row],[151 (07JUL1985 18:00:00)-Water Temperature (C)]]*OO[[#This Row],[93]]</f>
        <v>3.4680381318000003E-7</v>
      </c>
      <c r="CR235" s="10">
        <f>3/24000000*OO[[#This Row],[152 (07JUL1985 21:00:00)-Water Temperature (C)]]*OO[[#This Row],[94]]</f>
        <v>3.2951947978012499E-7</v>
      </c>
      <c r="CS235" s="10">
        <f>3/24000000*OO[[#This Row],[153 (08JUL1985 00:00:00)-Water Temperature (C)]]*OO[[#This Row],[95]]</f>
        <v>3.1582085925652501E-7</v>
      </c>
      <c r="CT235" s="10">
        <f>3/24000000*OO[[#This Row],[154 (08JUL1985 03:00:00)-Water Temperature (C)]]*OO[[#This Row],[96]]</f>
        <v>3.1019387638375E-7</v>
      </c>
      <c r="CU235" s="10">
        <f>3/24000000*OO[[#This Row],[155 (08JUL1985 06:00:00)-Water Temperature (C)]]*OO[[#This Row],[97]]</f>
        <v>3.0458302458317499E-7</v>
      </c>
      <c r="CV235" s="10">
        <f>3/24000000*OO[[#This Row],[156 (08JUL1985 09:00:00)-Water Temperature (C)]]*OO[[#This Row],[98]]</f>
        <v>2.9551169673363746E-7</v>
      </c>
      <c r="CW235" s="10">
        <f>3/24000000*OO[[#This Row],[157 (08JUL1985 12:00:00)-Water Temperature (C)]]*OO[[#This Row],[99]]</f>
        <v>2.847152829096E-7</v>
      </c>
    </row>
    <row r="236" spans="1:101" x14ac:dyDescent="0.35">
      <c r="A236" t="s">
        <v>242</v>
      </c>
      <c r="B236">
        <v>867.32979999999998</v>
      </c>
      <c r="C236" s="10">
        <f>3/24*OO[[#This Row],[59 (26JUN1985 06:00:00)-Water Temperature (C)]]*OO[[#This Row],[1]]/SUM(OO[1])</f>
        <v>0</v>
      </c>
      <c r="D236" s="10">
        <f>3/24*OO[[#This Row],[60 (26JUN1985 09:00:00)-Water Temperature (C)]]*OO[[#This Row],[2]]/SUM(OO[2])</f>
        <v>0</v>
      </c>
      <c r="E236" s="10">
        <f>3/24*OO[[#This Row],[61 (26JUN1985 12:00:00)-Water Temperature (C)]]*OO[[#This Row],[3]]/SUM(OO[3])</f>
        <v>0</v>
      </c>
      <c r="F236" s="10">
        <f>3/24*OO[[#This Row],[62 (26JUN1985 15:00:00)-Water Temperature (C)]]*OO[[#This Row],[4]]/SUM(OO[4])</f>
        <v>0</v>
      </c>
      <c r="G236" s="10">
        <f>3/24*OO[[#This Row],[63 (26JUN1985 18:00:00)-Water Temperature (C)]]*OO[[#This Row],[5]]/SUM(OO[5])</f>
        <v>0</v>
      </c>
      <c r="H236" s="10">
        <f>3/24*OO[[#This Row],[64 (26JUN1985 21:00:00)-Water Temperature (C)]]*OO[[#This Row],[6]]/SUM(OO[6])</f>
        <v>0</v>
      </c>
      <c r="I236" s="10">
        <f>3/24*OO[[#This Row],[65 (27JUN1985 00:00:00)-Water Temperature (C)]]*OO[[#This Row],[7]]/SUM(OO[7])</f>
        <v>0</v>
      </c>
      <c r="J236" s="10">
        <f>3/24*OO[[#This Row],[66 (27JUN1985 03:00:00)-Water Temperature (C)]]*OO[[#This Row],[8]]/SUM(OO[8])</f>
        <v>0</v>
      </c>
      <c r="K236" s="10">
        <f>3/24*OO[[#This Row],[67 (27JUN1985 06:00:00)-Water Temperature (C)]]*OO[[#This Row],[9]]/SUM(OO[9])</f>
        <v>0</v>
      </c>
      <c r="L236" s="10">
        <f>3/24*OO[[#This Row],[68 (27JUN1985 09:00:00)-Water Temperature (C)]]*OO[[#This Row],[10]]/SUM(OO[10])</f>
        <v>1.226378252087861E-39</v>
      </c>
      <c r="M236" s="10">
        <f>3/24*OO[[#This Row],[69 (27JUN1985 12:00:00)-Water Temperature (C)]]*OO[[#This Row],[11]]/SUM(OO[11])</f>
        <v>3.8162379993667997E-28</v>
      </c>
      <c r="N236" s="10">
        <f>3/24*OO[[#This Row],[70 (27JUN1985 15:00:00)-Water Temperature (C)]]*OO[[#This Row],[12]]/SUM(OO[12])</f>
        <v>1.06427110901198E-17</v>
      </c>
      <c r="O236" s="10">
        <f>3/24*OO[[#This Row],[71 (27JUN1985 18:00:00)-Water Temperature (C)]]*OO[[#This Row],[13]]/SUM(OO[13])</f>
        <v>6.5724005951581493E-11</v>
      </c>
      <c r="P236" s="10">
        <f>3/24*OO[[#This Row],[72 (27JUN1985 21:00:00)-Water Temperature (C)]]*OO[[#This Row],[14]]/SUM(OO[14])</f>
        <v>1.5068434842645594E-7</v>
      </c>
      <c r="Q236" s="10">
        <f>3/24*OO[[#This Row],[73 (28JUN1985 00:00:00)-Water Temperature (C)]]*OO[[#This Row],[15]]/SUM(OO[15])</f>
        <v>2.7486772203765501E-5</v>
      </c>
      <c r="R236" s="10">
        <f>3/24*OO[[#This Row],[74 (28JUN1985 03:00:00)-Water Temperature (C)]]*OO[[#This Row],[16]]/SUM(OO[16])</f>
        <v>1.0569561620439956E-3</v>
      </c>
      <c r="S236" s="10">
        <f>3/24*OO[[#This Row],[75 (28JUN1985 06:00:00)-Water Temperature (C)]]*OO[[#This Row],[17]]/SUM(OO[17])</f>
        <v>1.2550075497917318E-2</v>
      </c>
      <c r="T236" s="10">
        <f>3/24*OO[[#This Row],[76 (28JUN1985 09:00:00)-Water Temperature (C)]]*OO[[#This Row],[18]]/SUM(OO[18])</f>
        <v>5.9259473094592348E-2</v>
      </c>
      <c r="U236" s="10">
        <f>3/24*OO[[#This Row],[77 (28JUN1985 12:00:00)-Water Temperature (C)]]*OO[[#This Row],[19]]/SUM(OO[19])</f>
        <v>0.13110049770028365</v>
      </c>
      <c r="V236" s="10">
        <f>3/24000000*OO[[#This Row],[78 (28JUN1985 15:00:00)-Water Temperature (C)]]*OO[[#This Row],[20]]</f>
        <v>0.1539959146615125</v>
      </c>
      <c r="W236" s="10">
        <f>3/24000000*OO[[#This Row],[79 (28JUN1985 18:00:00)-Water Temperature (C)]]*OO[[#This Row],[21]]</f>
        <v>0.1067750647743</v>
      </c>
      <c r="X236" s="10">
        <f>3/24000000*OO[[#This Row],[80 (28JUN1985 21:00:00)-Water Temperature (C)]]*OO[[#This Row],[22]]</f>
        <v>4.8377842641712507E-2</v>
      </c>
      <c r="Y236" s="10">
        <f>3/24000000*OO[[#This Row],[81 (29JUN1985 00:00:00)-Water Temperature (C)]]*OO[[#This Row],[23]]</f>
        <v>1.5587381969159998E-2</v>
      </c>
      <c r="Z236" s="10">
        <f>3/24000000*OO[[#This Row],[82 (29JUN1985 03:00:00)-Water Temperature (C)]]*OO[[#This Row],[24]]</f>
        <v>3.9127411701E-3</v>
      </c>
      <c r="AA236" s="10">
        <f>3/24000000*OO[[#This Row],[83 (29JUN1985 06:00:00)-Water Temperature (C)]]*OO[[#This Row],[25]]</f>
        <v>8.5541982471562495E-4</v>
      </c>
      <c r="AB236" s="10">
        <f>3/24000000*OO[[#This Row],[84 (29JUN1985 09:00:00)-Water Temperature (C)]]*OO[[#This Row],[26]]</f>
        <v>2.4333402122643749E-4</v>
      </c>
      <c r="AC236" s="10">
        <f>3/24000000*OO[[#This Row],[85 (29JUN1985 12:00:00)-Water Temperature (C)]]*OO[[#This Row],[27]]</f>
        <v>1.4197994707619999E-4</v>
      </c>
      <c r="AD236" s="10">
        <f>3/24000000*OO[[#This Row],[86 (29JUN1985 15:00:00)-Water Temperature (C)]]*OO[[#This Row],[28]]</f>
        <v>1.2949962443921248E-4</v>
      </c>
      <c r="AE236" s="10">
        <f>3/24000000*OO[[#This Row],[88 (29JUN1985 21:00:00)-Water Temperature (C)]]*OO[[#This Row],[30]]</f>
        <v>1.2202572620363749E-4</v>
      </c>
      <c r="AF236" s="10">
        <f>3/24000000*OO[[#This Row],[88 (29JUN1985 21:00:00)-Water Temperature (C)]]*OO[[#This Row],[30]]</f>
        <v>1.2202572620363749E-4</v>
      </c>
      <c r="AG236" s="10">
        <f>3/24000000*OO[[#This Row],[89 (30JUN1985 00:00:00)-Water Temperature (C)]]*OO[[#This Row],[31]]</f>
        <v>1.1372737010346249E-4</v>
      </c>
      <c r="AH236" s="10">
        <f>3/24000000*OO[[#This Row],[90 (30JUN1985 03:00:00)-Water Temperature (C)]]*OO[[#This Row],[32]]</f>
        <v>1.060719378914E-4</v>
      </c>
      <c r="AI236" s="10">
        <f>3/24000000*OO[[#This Row],[91 (30JUN1985 06:00:00)-Water Temperature (C)]]*OO[[#This Row],[33]]</f>
        <v>9.7997105243587503E-5</v>
      </c>
      <c r="AJ236" s="10">
        <f>3/24000000*OO[[#This Row],[92 (30JUN1985 09:00:00)-Water Temperature (C)]]*OO[[#This Row],[34]]</f>
        <v>9.0062108910462496E-5</v>
      </c>
      <c r="AK236" s="10">
        <f>3/24000000*OO[[#This Row],[93 (30JUN1985 12:00:00)-Water Temperature (C)]]*OO[[#This Row],[35]]</f>
        <v>8.2408273584187505E-5</v>
      </c>
      <c r="AL236" s="10">
        <f>3/24000000*OO[[#This Row],[94 (30JUN1985 15:00:00)-Water Temperature (C)]]*OO[[#This Row],[36]]</f>
        <v>7.4236574892812499E-5</v>
      </c>
      <c r="AM236" s="10">
        <f>3/24000000*OO[[#This Row],[95 (30JUN1985 18:00:00)-Water Temperature (C)]]*OO[[#This Row],[37]]</f>
        <v>6.6335932062499997E-5</v>
      </c>
      <c r="AN236" s="10">
        <f>3/24000000*OO[[#This Row],[96 (30JUN1985 21:00:00)-Water Temperature (C)]]*OO[[#This Row],[38]]</f>
        <v>5.9782973546374997E-5</v>
      </c>
      <c r="AO236" s="10">
        <f>3/24000000*OO[[#This Row],[97 (01JUL1985 00:00:00)-Water Temperature (C)]]*OO[[#This Row],[39]]</f>
        <v>5.392853747875E-5</v>
      </c>
      <c r="AP236" s="10">
        <f>3/24000000*OO[[#This Row],[98 (01JUL1985 03:00:00)-Water Temperature (C)]]*OO[[#This Row],[40]]</f>
        <v>4.9076085759999995E-5</v>
      </c>
      <c r="AQ236" s="10">
        <f>3/24000000*OO[[#This Row],[99 (01JUL1985 06:00:00)-Water Temperature (C)]]*OO[[#This Row],[41]]</f>
        <v>4.4413261635762497E-5</v>
      </c>
      <c r="AR236" s="10">
        <f>3/24000000*OO[[#This Row],[100 (01JUL1985 09:00:00)-Water Temperature (C)]]*OO[[#This Row],[42]]</f>
        <v>3.9706960375799999E-5</v>
      </c>
      <c r="AS236" s="10">
        <f>3/24000000*OO[[#This Row],[101 (01JUL1985 12:00:00)-Water Temperature (C)]]*OO[[#This Row],[43]]</f>
        <v>3.5398358120400002E-5</v>
      </c>
      <c r="AT236" s="10">
        <f>3/24000000*OO[[#This Row],[102 (01JUL1985 15:00:00)-Water Temperature (C)]]*OO[[#This Row],[44]]</f>
        <v>3.14726913319175E-5</v>
      </c>
      <c r="AU236" s="10">
        <f>3/24000000*OO[[#This Row],[103 (01JUL1985 18:00:00)-Water Temperature (C)]]*OO[[#This Row],[45]]</f>
        <v>2.8093420250702497E-5</v>
      </c>
      <c r="AV236" s="10">
        <f>3/24000000*OO[[#This Row],[104 (01JUL1985 21:00:00)-Water Temperature (C)]]*OO[[#This Row],[46]]</f>
        <v>2.5216186922112497E-5</v>
      </c>
      <c r="AW236" s="10">
        <f>3/24000000*OO[[#This Row],[105 (02JUL1985 00:00:00)-Water Temperature (C)]]*OO[[#This Row],[47]]</f>
        <v>2.2745133994835003E-5</v>
      </c>
      <c r="AX236" s="10">
        <f>3/24000000*OO[[#This Row],[106 (02JUL1985 03:00:00)-Water Temperature (C)]]*OO[[#This Row],[48]]</f>
        <v>2.07701928627075E-5</v>
      </c>
      <c r="AY236" s="10">
        <f>3/24000000*OO[[#This Row],[107 (02JUL1985 06:00:00)-Water Temperature (C)]]*OO[[#This Row],[49]]</f>
        <v>1.8922494366321249E-5</v>
      </c>
      <c r="AZ236" s="10">
        <f>3/24000000*OO[[#This Row],[108 (02JUL1985 09:00:00)-Water Temperature (C)]]*OO[[#This Row],[50]]</f>
        <v>1.7165859823759998E-5</v>
      </c>
      <c r="BA236" s="10">
        <f>3/24000000*OO[[#This Row],[109 (02JUL1985 12:00:00)-Water Temperature (C)]]*OO[[#This Row],[51]]</f>
        <v>1.5400982976398749E-5</v>
      </c>
      <c r="BB236" s="10">
        <f>3/24000000*OO[[#This Row],[110 (02JUL1985 15:00:00)-Water Temperature (C)]]*OO[[#This Row],[52]]</f>
        <v>1.363344554481E-5</v>
      </c>
      <c r="BC236" s="10">
        <f>3/24000000*OO[[#This Row],[111 (02JUL1985 18:00:00)-Water Temperature (C)]]*OO[[#This Row],[53]]</f>
        <v>1.1816421381012501E-5</v>
      </c>
      <c r="BD236" s="10">
        <f>3/24000000*OO[[#This Row],[112 (02JUL1985 21:00:00)-Water Temperature (C)]]*OO[[#This Row],[54]]</f>
        <v>1.0145623427392499E-5</v>
      </c>
      <c r="BE236" s="10">
        <f>3/24000000*OO[[#This Row],[113 (03JUL1985 00:00:00)-Water Temperature (C)]]*OO[[#This Row],[55]]</f>
        <v>8.5589275927624987E-6</v>
      </c>
      <c r="BF236" s="10">
        <f>3/24000000*OO[[#This Row],[114 (03JUL1985 03:00:00)-Water Temperature (C)]]*OO[[#This Row],[56]]</f>
        <v>7.0923184712399988E-6</v>
      </c>
      <c r="BG236" s="10">
        <f>3/24000000*OO[[#This Row],[115 (03JUL1985 06:00:00)-Water Temperature (C)]]*OO[[#This Row],[57]]</f>
        <v>5.7453374632137495E-6</v>
      </c>
      <c r="BH236" s="10">
        <f>3/24000000*OO[[#This Row],[116 (03JUL1985 09:00:00)-Water Temperature (C)]]*OO[[#This Row],[58]]</f>
        <v>4.54966746981875E-6</v>
      </c>
      <c r="BI236" s="10">
        <f>3/24000000*OO[[#This Row],[117 (03JUL1985 12:00:00)-Water Temperature (C)]]*OO[[#This Row],[59]]</f>
        <v>3.6158060565337495E-6</v>
      </c>
      <c r="BJ236" s="10">
        <f>3/24000000*OO[[#This Row],[118 (03JUL1985 15:00:00)-Water Temperature (C)]]*OO[[#This Row],[60]]</f>
        <v>2.9263984729799998E-6</v>
      </c>
      <c r="BK236" s="10">
        <f>3/24000000*OO[[#This Row],[119 (03JUL1985 18:00:00)-Water Temperature (C)]]*OO[[#This Row],[61]]</f>
        <v>2.4331020041124996E-6</v>
      </c>
      <c r="BL236" s="10">
        <f>3/24000000*OO[[#This Row],[120 (03JUL1985 21:00:00)-Water Temperature (C)]]*OO[[#This Row],[62]]</f>
        <v>2.1050402092999998E-6</v>
      </c>
      <c r="BM236" s="10">
        <f>3/24000000*OO[[#This Row],[121 (04JUL1985 00:00:00)-Water Temperature (C)]]*OO[[#This Row],[63]]</f>
        <v>1.8895669224547499E-6</v>
      </c>
      <c r="BN236" s="10">
        <f>3/24000000*OO[[#This Row],[122 (04JUL1985 03:00:00)-Water Temperature (C)]]*OO[[#This Row],[64]]</f>
        <v>1.770675310369875E-6</v>
      </c>
      <c r="BO236" s="10">
        <f>3/24000000*OO[[#This Row],[123 (04JUL1985 06:00:00)-Water Temperature (C)]]*OO[[#This Row],[65]]</f>
        <v>1.6747739124817498E-6</v>
      </c>
      <c r="BP236" s="10">
        <f>3/24000000*OO[[#This Row],[124 (04JUL1985 09:00:00)-Water Temperature (C)]]*OO[[#This Row],[66]]</f>
        <v>1.58163982405975E-6</v>
      </c>
      <c r="BQ236" s="10">
        <f>3/24000000*OO[[#This Row],[125 (04JUL1985 12:00:00)-Water Temperature (C)]]*OO[[#This Row],[67]]</f>
        <v>1.4766921585999997E-6</v>
      </c>
      <c r="BR236" s="10">
        <f>3/24000000*OO[[#This Row],[126 (04JUL1985 15:00:00)-Water Temperature (C)]]*OO[[#This Row],[68]]</f>
        <v>1.3772152360394998E-6</v>
      </c>
      <c r="BS236" s="10">
        <f>3/24000000*OO[[#This Row],[127 (04JUL1985 18:00:00)-Water Temperature (C)]]*OO[[#This Row],[69]]</f>
        <v>1.2871738455922499E-6</v>
      </c>
      <c r="BT236" s="10">
        <f>3/24000000*OO[[#This Row],[128 (04JUL1985 21:00:00)-Water Temperature (C)]]*OO[[#This Row],[70]]</f>
        <v>1.22386438960875E-6</v>
      </c>
      <c r="BU236" s="10">
        <f>3/24000000*OO[[#This Row],[129 (05JUL1985 00:00:00)-Water Temperature (C)]]*OO[[#This Row],[71]]</f>
        <v>1.1812081733919998E-6</v>
      </c>
      <c r="BV236" s="10">
        <f>3/24000000*OO[[#This Row],[130 (05JUL1985 03:00:00)-Water Temperature (C)]]*OO[[#This Row],[72]]</f>
        <v>1.1673771984787499E-6</v>
      </c>
      <c r="BW236" s="10">
        <f>3/24000000*OO[[#This Row],[131 (05JUL1985 06:00:00)-Water Temperature (C)]]*OO[[#This Row],[73]]</f>
        <v>1.1479410961777501E-6</v>
      </c>
      <c r="BX236" s="10">
        <f>3/24000000*OO[[#This Row],[132 (05JUL1985 09:00:00)-Water Temperature (C)]]*OO[[#This Row],[74]]</f>
        <v>1.1177991064384999E-6</v>
      </c>
      <c r="BY236" s="10">
        <f>3/24000000*OO[[#This Row],[133 (05JUL1985 12:00:00)-Water Temperature (C)]]*OO[[#This Row],[75]]</f>
        <v>1.0749467827485001E-6</v>
      </c>
      <c r="BZ236" s="10">
        <f>3/24000000*OO[[#This Row],[134 (05JUL1985 15:00:00)-Water Temperature (C)]]*OO[[#This Row],[76]]</f>
        <v>1.0168826011075E-6</v>
      </c>
      <c r="CA236" s="10">
        <f>3/24000000*OO[[#This Row],[135 (05JUL1985 18:00:00)-Water Temperature (C)]]*OO[[#This Row],[77]]</f>
        <v>9.5496182370299994E-7</v>
      </c>
      <c r="CB236" s="10">
        <f>3/24000000*OO[[#This Row],[136 (05JUL1985 21:00:00)-Water Temperature (C)]]*OO[[#This Row],[78]]</f>
        <v>9.0263776014037487E-7</v>
      </c>
      <c r="CC236" s="10">
        <f>3/24000000*OO[[#This Row],[137 (06JUL1985 00:00:00)-Water Temperature (C)]]*OO[[#This Row],[79]]</f>
        <v>8.6165138395550005E-7</v>
      </c>
      <c r="CD236" s="10">
        <f>3/24000000*OO[[#This Row],[138 (06JUL1985 03:00:00)-Water Temperature (C)]]*OO[[#This Row],[80]]</f>
        <v>8.3859279651524995E-7</v>
      </c>
      <c r="CE236" s="10">
        <f>3/24000000*OO[[#This Row],[139 (06JUL1985 06:00:00)-Water Temperature (C)]]*OO[[#This Row],[81]]</f>
        <v>8.1493819514599987E-7</v>
      </c>
      <c r="CF236" s="10">
        <f>3/24000000*OO[[#This Row],[140 (06JUL1985 09:00:00)-Water Temperature (C)]]*OO[[#This Row],[82]]</f>
        <v>7.8798871133762504E-7</v>
      </c>
      <c r="CG236" s="10">
        <f>3/24000000*OO[[#This Row],[141 (06JUL1985 12:00:00)-Water Temperature (C)]]*OO[[#This Row],[83]]</f>
        <v>7.54994517329375E-7</v>
      </c>
      <c r="CH236" s="10">
        <f>3/24000000*OO[[#This Row],[142 (06JUL1985 15:00:00)-Water Temperature (C)]]*OO[[#This Row],[84]]</f>
        <v>7.1640067252425001E-7</v>
      </c>
      <c r="CI236" s="10">
        <f>3/24000000*OO[[#This Row],[143 (06JUL1985 18:00:00)-Water Temperature (C)]]*OO[[#This Row],[85]]</f>
        <v>6.7266514767199997E-7</v>
      </c>
      <c r="CJ236" s="10">
        <f>3/24000000*OO[[#This Row],[144 (06JUL1985 21:00:00)-Water Temperature (C)]]*OO[[#This Row],[86]]</f>
        <v>6.3440269927312499E-7</v>
      </c>
      <c r="CK236" s="10">
        <f>3/24000000*OO[[#This Row],[145 (07JUL1985 00:00:00)-Water Temperature (C)]]*OO[[#This Row],[87]]</f>
        <v>6.0185268035549993E-7</v>
      </c>
      <c r="CL236" s="10">
        <f>3/24000000*OO[[#This Row],[146 (07JUL1985 03:00:00)-Water Temperature (C)]]*OO[[#This Row],[88]]</f>
        <v>5.827214060364999E-7</v>
      </c>
      <c r="CM236" s="10">
        <f>3/24000000*OO[[#This Row],[147 (07JUL1985 06:00:00)-Water Temperature (C)]]*OO[[#This Row],[89]]</f>
        <v>5.5841267545412501E-7</v>
      </c>
      <c r="CN236" s="10">
        <f>3/24000000*OO[[#This Row],[148 (07JUL1985 09:00:00)-Water Temperature (C)]]*OO[[#This Row],[90]]</f>
        <v>5.2678660849237496E-7</v>
      </c>
      <c r="CO236" s="10">
        <f>3/24000000*OO[[#This Row],[149 (07JUL1985 12:00:00)-Water Temperature (C)]]*OO[[#This Row],[91]]</f>
        <v>4.9327575161737502E-7</v>
      </c>
      <c r="CP236" s="10">
        <f>3/24000000*OO[[#This Row],[150 (07JUL1985 15:00:00)-Water Temperature (C)]]*OO[[#This Row],[92]]</f>
        <v>4.6373290692349995E-7</v>
      </c>
      <c r="CQ236" s="10">
        <f>3/24000000*OO[[#This Row],[151 (07JUL1985 18:00:00)-Water Temperature (C)]]*OO[[#This Row],[93]]</f>
        <v>4.3615543578499998E-7</v>
      </c>
      <c r="CR236" s="10">
        <f>3/24000000*OO[[#This Row],[152 (07JUL1985 21:00:00)-Water Temperature (C)]]*OO[[#This Row],[94]]</f>
        <v>4.137106052175E-7</v>
      </c>
      <c r="CS236" s="10">
        <f>3/24000000*OO[[#This Row],[153 (08JUL1985 00:00:00)-Water Temperature (C)]]*OO[[#This Row],[95]]</f>
        <v>3.960572726032499E-7</v>
      </c>
      <c r="CT236" s="10">
        <f>3/24000000*OO[[#This Row],[154 (08JUL1985 03:00:00)-Water Temperature (C)]]*OO[[#This Row],[96]]</f>
        <v>3.888441056425E-7</v>
      </c>
      <c r="CU236" s="10">
        <f>3/24000000*OO[[#This Row],[155 (08JUL1985 06:00:00)-Water Temperature (C)]]*OO[[#This Row],[97]]</f>
        <v>3.8243966123000001E-7</v>
      </c>
      <c r="CV236" s="10">
        <f>3/24000000*OO[[#This Row],[156 (08JUL1985 09:00:00)-Water Temperature (C)]]*OO[[#This Row],[98]]</f>
        <v>3.7153446190749996E-7</v>
      </c>
      <c r="CW236" s="10">
        <f>3/24000000*OO[[#This Row],[157 (08JUL1985 12:00:00)-Water Temperature (C)]]*OO[[#This Row],[99]]</f>
        <v>3.5801347218599997E-7</v>
      </c>
    </row>
    <row r="237" spans="1:101" x14ac:dyDescent="0.35">
      <c r="A237" t="s">
        <v>243</v>
      </c>
      <c r="B237">
        <v>811.75559999999996</v>
      </c>
      <c r="C237" s="10">
        <f>3/24*OO[[#This Row],[59 (26JUN1985 06:00:00)-Water Temperature (C)]]*OO[[#This Row],[1]]/SUM(OO[1])</f>
        <v>0</v>
      </c>
      <c r="D237" s="10">
        <f>3/24*OO[[#This Row],[60 (26JUN1985 09:00:00)-Water Temperature (C)]]*OO[[#This Row],[2]]/SUM(OO[2])</f>
        <v>0</v>
      </c>
      <c r="E237" s="10">
        <f>3/24*OO[[#This Row],[61 (26JUN1985 12:00:00)-Water Temperature (C)]]*OO[[#This Row],[3]]/SUM(OO[3])</f>
        <v>0</v>
      </c>
      <c r="F237" s="10">
        <f>3/24*OO[[#This Row],[62 (26JUN1985 15:00:00)-Water Temperature (C)]]*OO[[#This Row],[4]]/SUM(OO[4])</f>
        <v>0</v>
      </c>
      <c r="G237" s="10">
        <f>3/24*OO[[#This Row],[63 (26JUN1985 18:00:00)-Water Temperature (C)]]*OO[[#This Row],[5]]/SUM(OO[5])</f>
        <v>0</v>
      </c>
      <c r="H237" s="10">
        <f>3/24*OO[[#This Row],[64 (26JUN1985 21:00:00)-Water Temperature (C)]]*OO[[#This Row],[6]]/SUM(OO[6])</f>
        <v>0</v>
      </c>
      <c r="I237" s="10">
        <f>3/24*OO[[#This Row],[65 (27JUN1985 00:00:00)-Water Temperature (C)]]*OO[[#This Row],[7]]/SUM(OO[7])</f>
        <v>0</v>
      </c>
      <c r="J237" s="10">
        <f>3/24*OO[[#This Row],[66 (27JUN1985 03:00:00)-Water Temperature (C)]]*OO[[#This Row],[8]]/SUM(OO[8])</f>
        <v>0</v>
      </c>
      <c r="K237" s="10">
        <f>3/24*OO[[#This Row],[67 (27JUN1985 06:00:00)-Water Temperature (C)]]*OO[[#This Row],[9]]/SUM(OO[9])</f>
        <v>0</v>
      </c>
      <c r="L237" s="10">
        <f>3/24*OO[[#This Row],[68 (27JUN1985 09:00:00)-Water Temperature (C)]]*OO[[#This Row],[10]]/SUM(OO[10])</f>
        <v>1.3315795078814084E-40</v>
      </c>
      <c r="M237" s="10">
        <f>3/24*OO[[#This Row],[69 (27JUN1985 12:00:00)-Water Temperature (C)]]*OO[[#This Row],[11]]/SUM(OO[11])</f>
        <v>4.4772422201719455E-29</v>
      </c>
      <c r="N237" s="10">
        <f>3/24*OO[[#This Row],[70 (27JUN1985 15:00:00)-Water Temperature (C)]]*OO[[#This Row],[12]]/SUM(OO[12])</f>
        <v>3.2286982372904498E-18</v>
      </c>
      <c r="O237" s="10">
        <f>3/24*OO[[#This Row],[71 (27JUN1985 18:00:00)-Water Temperature (C)]]*OO[[#This Row],[13]]/SUM(OO[13])</f>
        <v>1.8385556457599531E-11</v>
      </c>
      <c r="P237" s="10">
        <f>3/24*OO[[#This Row],[72 (27JUN1985 21:00:00)-Water Temperature (C)]]*OO[[#This Row],[14]]/SUM(OO[14])</f>
        <v>5.7299258245871634E-8</v>
      </c>
      <c r="Q237" s="10">
        <f>3/24*OO[[#This Row],[73 (28JUN1985 00:00:00)-Water Temperature (C)]]*OO[[#This Row],[15]]/SUM(OO[15])</f>
        <v>1.2158567231937838E-5</v>
      </c>
      <c r="R237" s="10">
        <f>3/24*OO[[#This Row],[74 (28JUN1985 03:00:00)-Water Temperature (C)]]*OO[[#This Row],[16]]/SUM(OO[16])</f>
        <v>5.2160168133572103E-4</v>
      </c>
      <c r="S237" s="10">
        <f>3/24*OO[[#This Row],[75 (28JUN1985 06:00:00)-Water Temperature (C)]]*OO[[#This Row],[17]]/SUM(OO[17])</f>
        <v>6.7579290655454269E-3</v>
      </c>
      <c r="T237" s="10">
        <f>3/24*OO[[#This Row],[76 (28JUN1985 09:00:00)-Water Temperature (C)]]*OO[[#This Row],[18]]/SUM(OO[18])</f>
        <v>3.4311690391323812E-2</v>
      </c>
      <c r="U237" s="10">
        <f>3/24*OO[[#This Row],[77 (28JUN1985 12:00:00)-Water Temperature (C)]]*OO[[#This Row],[19]]/SUM(OO[19])</f>
        <v>8.0771066184506884E-2</v>
      </c>
      <c r="V237" s="10">
        <f>3/24000000*OO[[#This Row],[78 (28JUN1985 15:00:00)-Water Temperature (C)]]*OO[[#This Row],[20]]</f>
        <v>0.10001148303314999</v>
      </c>
      <c r="W237" s="10">
        <f>3/24000000*OO[[#This Row],[79 (28JUN1985 18:00:00)-Water Temperature (C)]]*OO[[#This Row],[21]]</f>
        <v>7.2695336205999994E-2</v>
      </c>
      <c r="X237" s="10">
        <f>3/24000000*OO[[#This Row],[80 (28JUN1985 21:00:00)-Water Temperature (C)]]*OO[[#This Row],[22]]</f>
        <v>3.4269263997249999E-2</v>
      </c>
      <c r="Y237" s="10">
        <f>3/24000000*OO[[#This Row],[81 (29JUN1985 00:00:00)-Water Temperature (C)]]*OO[[#This Row],[23]]</f>
        <v>1.1410816222720001E-2</v>
      </c>
      <c r="Z237" s="10">
        <f>3/24000000*OO[[#This Row],[82 (29JUN1985 03:00:00)-Water Temperature (C)]]*OO[[#This Row],[24]]</f>
        <v>2.9345164286024997E-3</v>
      </c>
      <c r="AA237" s="10">
        <f>3/24000000*OO[[#This Row],[83 (29JUN1985 06:00:00)-Water Temperature (C)]]*OO[[#This Row],[25]]</f>
        <v>6.4378065243599991E-4</v>
      </c>
      <c r="AB237" s="10">
        <f>3/24000000*OO[[#This Row],[84 (29JUN1985 09:00:00)-Water Temperature (C)]]*OO[[#This Row],[26]]</f>
        <v>1.7347031879986249E-4</v>
      </c>
      <c r="AC237" s="10">
        <f>3/24000000*OO[[#This Row],[85 (29JUN1985 12:00:00)-Water Temperature (C)]]*OO[[#This Row],[27]]</f>
        <v>9.347612396606251E-5</v>
      </c>
      <c r="AD237" s="10">
        <f>3/24000000*OO[[#This Row],[86 (29JUN1985 15:00:00)-Water Temperature (C)]]*OO[[#This Row],[28]]</f>
        <v>8.3017576645000001E-5</v>
      </c>
      <c r="AE237" s="10">
        <f>3/24000000*OO[[#This Row],[88 (29JUN1985 21:00:00)-Water Temperature (C)]]*OO[[#This Row],[30]]</f>
        <v>7.8171848600549999E-5</v>
      </c>
      <c r="AF237" s="10">
        <f>3/24000000*OO[[#This Row],[88 (29JUN1985 21:00:00)-Water Temperature (C)]]*OO[[#This Row],[30]]</f>
        <v>7.8171848600549999E-5</v>
      </c>
      <c r="AG237" s="10">
        <f>3/24000000*OO[[#This Row],[89 (30JUN1985 00:00:00)-Water Temperature (C)]]*OO[[#This Row],[31]]</f>
        <v>7.2963614101199999E-5</v>
      </c>
      <c r="AH237" s="10">
        <f>3/24000000*OO[[#This Row],[90 (30JUN1985 03:00:00)-Water Temperature (C)]]*OO[[#This Row],[32]]</f>
        <v>6.8055459932749992E-5</v>
      </c>
      <c r="AI237" s="10">
        <f>3/24000000*OO[[#This Row],[91 (30JUN1985 06:00:00)-Water Temperature (C)]]*OO[[#This Row],[33]]</f>
        <v>6.282788011399999E-5</v>
      </c>
      <c r="AJ237" s="10">
        <f>3/24000000*OO[[#This Row],[92 (30JUN1985 09:00:00)-Water Temperature (C)]]*OO[[#This Row],[34]]</f>
        <v>5.7653401210474991E-5</v>
      </c>
      <c r="AK237" s="10">
        <f>3/24000000*OO[[#This Row],[93 (30JUN1985 12:00:00)-Water Temperature (C)]]*OO[[#This Row],[35]]</f>
        <v>5.2645126346050004E-5</v>
      </c>
      <c r="AL237" s="10">
        <f>3/24000000*OO[[#This Row],[94 (30JUN1985 15:00:00)-Water Temperature (C)]]*OO[[#This Row],[36]]</f>
        <v>4.7314394038625E-5</v>
      </c>
      <c r="AM237" s="10">
        <f>3/24000000*OO[[#This Row],[95 (30JUN1985 18:00:00)-Water Temperature (C)]]*OO[[#This Row],[37]]</f>
        <v>4.2153875469749993E-5</v>
      </c>
      <c r="AN237" s="10">
        <f>3/24000000*OO[[#This Row],[96 (30JUN1985 21:00:00)-Water Temperature (C)]]*OO[[#This Row],[38]]</f>
        <v>3.78947805766E-5</v>
      </c>
      <c r="AO237" s="10">
        <f>3/24000000*OO[[#This Row],[97 (01JUL1985 00:00:00)-Water Temperature (C)]]*OO[[#This Row],[39]]</f>
        <v>3.41263762385625E-5</v>
      </c>
      <c r="AP237" s="10">
        <f>3/24000000*OO[[#This Row],[98 (01JUL1985 03:00:00)-Water Temperature (C)]]*OO[[#This Row],[40]]</f>
        <v>3.0997398180937497E-5</v>
      </c>
      <c r="AQ237" s="10">
        <f>3/24000000*OO[[#This Row],[99 (01JUL1985 06:00:00)-Water Temperature (C)]]*OO[[#This Row],[41]]</f>
        <v>2.8013096125584998E-5</v>
      </c>
      <c r="AR237" s="10">
        <f>3/24000000*OO[[#This Row],[100 (01JUL1985 09:00:00)-Water Temperature (C)]]*OO[[#This Row],[42]]</f>
        <v>2.499247761377375E-5</v>
      </c>
      <c r="AS237" s="10">
        <f>3/24000000*OO[[#This Row],[101 (01JUL1985 12:00:00)-Water Temperature (C)]]*OO[[#This Row],[43]]</f>
        <v>2.2220751005609999E-5</v>
      </c>
      <c r="AT237" s="10">
        <f>3/24000000*OO[[#This Row],[102 (01JUL1985 15:00:00)-Water Temperature (C)]]*OO[[#This Row],[44]]</f>
        <v>1.9685811092410001E-5</v>
      </c>
      <c r="AU237" s="10">
        <f>3/24000000*OO[[#This Row],[103 (01JUL1985 18:00:00)-Water Temperature (C)]]*OO[[#This Row],[45]]</f>
        <v>1.7512426629727498E-5</v>
      </c>
      <c r="AV237" s="10">
        <f>3/24000000*OO[[#This Row],[104 (01JUL1985 21:00:00)-Water Temperature (C)]]*OO[[#This Row],[46]]</f>
        <v>1.5670880386897499E-5</v>
      </c>
      <c r="AW237" s="10">
        <f>3/24000000*OO[[#This Row],[105 (02JUL1985 00:00:00)-Water Temperature (C)]]*OO[[#This Row],[47]]</f>
        <v>1.4109394918955E-5</v>
      </c>
      <c r="AX237" s="10">
        <f>3/24000000*OO[[#This Row],[106 (02JUL1985 03:00:00)-Water Temperature (C)]]*OO[[#This Row],[48]]</f>
        <v>1.2870079322925001E-5</v>
      </c>
      <c r="AY237" s="10">
        <f>3/24000000*OO[[#This Row],[107 (02JUL1985 06:00:00)-Water Temperature (C)]]*OO[[#This Row],[49]]</f>
        <v>1.1719175794474998E-5</v>
      </c>
      <c r="AZ237" s="10">
        <f>3/24000000*OO[[#This Row],[108 (02JUL1985 09:00:00)-Water Temperature (C)]]*OO[[#This Row],[50]]</f>
        <v>1.06264385723925E-5</v>
      </c>
      <c r="BA237" s="10">
        <f>3/24000000*OO[[#This Row],[109 (02JUL1985 12:00:00)-Water Temperature (C)]]*OO[[#This Row],[51]]</f>
        <v>9.5284915564950007E-6</v>
      </c>
      <c r="BB237" s="10">
        <f>3/24000000*OO[[#This Row],[110 (02JUL1985 15:00:00)-Water Temperature (C)]]*OO[[#This Row],[52]]</f>
        <v>8.430510096093749E-6</v>
      </c>
      <c r="BC237" s="10">
        <f>3/24000000*OO[[#This Row],[111 (02JUL1985 18:00:00)-Water Temperature (C)]]*OO[[#This Row],[53]]</f>
        <v>7.3069532166499997E-6</v>
      </c>
      <c r="BD237" s="10">
        <f>3/24000000*OO[[#This Row],[112 (02JUL1985 21:00:00)-Water Temperature (C)]]*OO[[#This Row],[54]]</f>
        <v>6.2807959567499996E-6</v>
      </c>
      <c r="BE237" s="10">
        <f>3/24000000*OO[[#This Row],[113 (03JUL1985 00:00:00)-Water Temperature (C)]]*OO[[#This Row],[55]]</f>
        <v>5.3132909519924993E-6</v>
      </c>
      <c r="BF237" s="10">
        <f>3/24000000*OO[[#This Row],[114 (03JUL1985 03:00:00)-Water Temperature (C)]]*OO[[#This Row],[56]]</f>
        <v>4.4195214124962503E-6</v>
      </c>
      <c r="BG237" s="10">
        <f>3/24000000*OO[[#This Row],[115 (03JUL1985 06:00:00)-Water Temperature (C)]]*OO[[#This Row],[57]]</f>
        <v>3.5920492719799995E-6</v>
      </c>
      <c r="BH237" s="10">
        <f>3/24000000*OO[[#This Row],[116 (03JUL1985 09:00:00)-Water Temperature (C)]]*OO[[#This Row],[58]]</f>
        <v>2.8481910723009998E-6</v>
      </c>
      <c r="BI237" s="10">
        <f>3/24000000*OO[[#This Row],[117 (03JUL1985 12:00:00)-Water Temperature (C)]]*OO[[#This Row],[59]]</f>
        <v>2.2592040745299996E-6</v>
      </c>
      <c r="BJ237" s="10">
        <f>3/24000000*OO[[#This Row],[118 (03JUL1985 15:00:00)-Water Temperature (C)]]*OO[[#This Row],[60]]</f>
        <v>1.8207798317062501E-6</v>
      </c>
      <c r="BK237" s="10">
        <f>3/24000000*OO[[#This Row],[119 (03JUL1985 18:00:00)-Water Temperature (C)]]*OO[[#This Row],[61]]</f>
        <v>1.5059410024141249E-6</v>
      </c>
      <c r="BL237" s="10">
        <f>3/24000000*OO[[#This Row],[120 (03JUL1985 21:00:00)-Water Temperature (C)]]*OO[[#This Row],[62]]</f>
        <v>1.296892105474375E-6</v>
      </c>
      <c r="BM237" s="10">
        <f>3/24000000*OO[[#This Row],[121 (04JUL1985 00:00:00)-Water Temperature (C)]]*OO[[#This Row],[63]]</f>
        <v>1.1605128578249998E-6</v>
      </c>
      <c r="BN237" s="10">
        <f>3/24000000*OO[[#This Row],[122 (04JUL1985 03:00:00)-Water Temperature (C)]]*OO[[#This Row],[64]]</f>
        <v>1.0856921770800001E-6</v>
      </c>
      <c r="BO237" s="10">
        <f>3/24000000*OO[[#This Row],[123 (04JUL1985 06:00:00)-Water Temperature (C)]]*OO[[#This Row],[65]]</f>
        <v>1.0266981812302499E-6</v>
      </c>
      <c r="BP237" s="10">
        <f>3/24000000*OO[[#This Row],[124 (04JUL1985 09:00:00)-Water Temperature (C)]]*OO[[#This Row],[66]]</f>
        <v>9.694071468843751E-7</v>
      </c>
      <c r="BQ237" s="10">
        <f>3/24000000*OO[[#This Row],[125 (04JUL1985 12:00:00)-Water Temperature (C)]]*OO[[#This Row],[67]]</f>
        <v>9.0449809444687494E-7</v>
      </c>
      <c r="BR237" s="10">
        <f>3/24000000*OO[[#This Row],[126 (04JUL1985 15:00:00)-Water Temperature (C)]]*OO[[#This Row],[68]]</f>
        <v>8.4229524711375005E-7</v>
      </c>
      <c r="BS237" s="10">
        <f>3/24000000*OO[[#This Row],[127 (04JUL1985 18:00:00)-Water Temperature (C)]]*OO[[#This Row],[69]]</f>
        <v>7.8562344927449985E-7</v>
      </c>
      <c r="BT237" s="10">
        <f>3/24000000*OO[[#This Row],[128 (04JUL1985 21:00:00)-Water Temperature (C)]]*OO[[#This Row],[70]]</f>
        <v>7.4547976363824988E-7</v>
      </c>
      <c r="BU237" s="10">
        <f>3/24000000*OO[[#This Row],[129 (05JUL1985 00:00:00)-Water Temperature (C)]]*OO[[#This Row],[71]]</f>
        <v>7.1864381632699994E-7</v>
      </c>
      <c r="BV237" s="10">
        <f>3/24000000*OO[[#This Row],[130 (05JUL1985 03:00:00)-Water Temperature (C)]]*OO[[#This Row],[72]]</f>
        <v>7.1001715292474996E-7</v>
      </c>
      <c r="BW237" s="10">
        <f>3/24000000*OO[[#This Row],[131 (05JUL1985 06:00:00)-Water Temperature (C)]]*OO[[#This Row],[73]]</f>
        <v>6.98956703264875E-7</v>
      </c>
      <c r="BX237" s="10">
        <f>3/24000000*OO[[#This Row],[132 (05JUL1985 09:00:00)-Water Temperature (C)]]*OO[[#This Row],[74]]</f>
        <v>6.8147899012350002E-7</v>
      </c>
      <c r="BY237" s="10">
        <f>3/24000000*OO[[#This Row],[133 (05JUL1985 12:00:00)-Water Temperature (C)]]*OO[[#This Row],[75]]</f>
        <v>6.5576024256749992E-7</v>
      </c>
      <c r="BZ237" s="10">
        <f>3/24000000*OO[[#This Row],[134 (05JUL1985 15:00:00)-Water Temperature (C)]]*OO[[#This Row],[76]]</f>
        <v>6.2047651442175005E-7</v>
      </c>
      <c r="CA237" s="10">
        <f>3/24000000*OO[[#This Row],[135 (05JUL1985 18:00:00)-Water Temperature (C)]]*OO[[#This Row],[77]]</f>
        <v>5.8226961658599997E-7</v>
      </c>
      <c r="CB237" s="10">
        <f>3/24000000*OO[[#This Row],[136 (05JUL1985 21:00:00)-Water Temperature (C)]]*OO[[#This Row],[78]]</f>
        <v>5.4982364810749995E-7</v>
      </c>
      <c r="CC237" s="10">
        <f>3/24000000*OO[[#This Row],[137 (06JUL1985 00:00:00)-Water Temperature (C)]]*OO[[#This Row],[79]]</f>
        <v>5.2456309819199992E-7</v>
      </c>
      <c r="CD237" s="10">
        <f>3/24000000*OO[[#This Row],[138 (06JUL1985 03:00:00)-Water Temperature (C)]]*OO[[#This Row],[80]]</f>
        <v>5.1053906378574996E-7</v>
      </c>
      <c r="CE237" s="10">
        <f>3/24000000*OO[[#This Row],[139 (06JUL1985 06:00:00)-Water Temperature (C)]]*OO[[#This Row],[81]]</f>
        <v>4.9656327180950007E-7</v>
      </c>
      <c r="CF237" s="10">
        <f>3/24000000*OO[[#This Row],[140 (06JUL1985 09:00:00)-Water Temperature (C)]]*OO[[#This Row],[82]]</f>
        <v>4.8044849833649998E-7</v>
      </c>
      <c r="CG237" s="10">
        <f>3/24000000*OO[[#This Row],[141 (06JUL1985 12:00:00)-Water Temperature (C)]]*OO[[#This Row],[83]]</f>
        <v>4.6039001862562501E-7</v>
      </c>
      <c r="CH237" s="10">
        <f>3/24000000*OO[[#This Row],[142 (06JUL1985 15:00:00)-Water Temperature (C)]]*OO[[#This Row],[84]]</f>
        <v>4.3674957696599993E-7</v>
      </c>
      <c r="CI237" s="10">
        <f>3/24000000*OO[[#This Row],[143 (06JUL1985 18:00:00)-Water Temperature (C)]]*OO[[#This Row],[85]]</f>
        <v>4.0989187598274996E-7</v>
      </c>
      <c r="CJ237" s="10">
        <f>3/24000000*OO[[#This Row],[144 (06JUL1985 21:00:00)-Water Temperature (C)]]*OO[[#This Row],[86]]</f>
        <v>3.8632319319112496E-7</v>
      </c>
      <c r="CK237" s="10">
        <f>3/24000000*OO[[#This Row],[145 (07JUL1985 00:00:00)-Water Temperature (C)]]*OO[[#This Row],[87]]</f>
        <v>3.6642199918500001E-7</v>
      </c>
      <c r="CL237" s="10">
        <f>3/24000000*OO[[#This Row],[146 (07JUL1985 03:00:00)-Water Temperature (C)]]*OO[[#This Row],[88]]</f>
        <v>3.5482264474537497E-7</v>
      </c>
      <c r="CM237" s="10">
        <f>3/24000000*OO[[#This Row],[147 (07JUL1985 06:00:00)-Water Temperature (C)]]*OO[[#This Row],[89]]</f>
        <v>3.4040795377259998E-7</v>
      </c>
      <c r="CN237" s="10">
        <f>3/24000000*OO[[#This Row],[148 (07JUL1985 09:00:00)-Water Temperature (C)]]*OO[[#This Row],[90]]</f>
        <v>3.21381066068E-7</v>
      </c>
      <c r="CO237" s="10">
        <f>3/24000000*OO[[#This Row],[149 (07JUL1985 12:00:00)-Water Temperature (C)]]*OO[[#This Row],[91]]</f>
        <v>3.0108381217924996E-7</v>
      </c>
      <c r="CP237" s="10">
        <f>3/24000000*OO[[#This Row],[150 (07JUL1985 15:00:00)-Water Temperature (C)]]*OO[[#This Row],[92]]</f>
        <v>2.8285818958091248E-7</v>
      </c>
      <c r="CQ237" s="10">
        <f>3/24000000*OO[[#This Row],[151 (07JUL1985 18:00:00)-Water Temperature (C)]]*OO[[#This Row],[93]]</f>
        <v>2.65773180434125E-7</v>
      </c>
      <c r="CR237" s="10">
        <f>3/24000000*OO[[#This Row],[152 (07JUL1985 21:00:00)-Water Temperature (C)]]*OO[[#This Row],[94]]</f>
        <v>2.5181407365449996E-7</v>
      </c>
      <c r="CS237" s="10">
        <f>3/24000000*OO[[#This Row],[153 (08JUL1985 00:00:00)-Water Temperature (C)]]*OO[[#This Row],[95]]</f>
        <v>2.4091658590454999E-7</v>
      </c>
      <c r="CT237" s="10">
        <f>3/24000000*OO[[#This Row],[154 (08JUL1985 03:00:00)-Water Temperature (C)]]*OO[[#This Row],[96]]</f>
        <v>2.3649314708089999E-7</v>
      </c>
      <c r="CU237" s="10">
        <f>3/24000000*OO[[#This Row],[155 (08JUL1985 06:00:00)-Water Temperature (C)]]*OO[[#This Row],[97]]</f>
        <v>2.3281866784399999E-7</v>
      </c>
      <c r="CV237" s="10">
        <f>3/24000000*OO[[#This Row],[156 (08JUL1985 09:00:00)-Water Temperature (C)]]*OO[[#This Row],[98]]</f>
        <v>2.2636771134990001E-7</v>
      </c>
      <c r="CW237" s="10">
        <f>3/24000000*OO[[#This Row],[157 (08JUL1985 12:00:00)-Water Temperature (C)]]*OO[[#This Row],[99]]</f>
        <v>2.181574117295625E-7</v>
      </c>
    </row>
    <row r="238" spans="1:101" x14ac:dyDescent="0.35">
      <c r="A238" t="s">
        <v>244</v>
      </c>
      <c r="B238">
        <v>885.81590000000006</v>
      </c>
      <c r="C238" s="10">
        <f>3/24*OO[[#This Row],[59 (26JUN1985 06:00:00)-Water Temperature (C)]]*OO[[#This Row],[1]]/SUM(OO[1])</f>
        <v>0</v>
      </c>
      <c r="D238" s="10">
        <f>3/24*OO[[#This Row],[60 (26JUN1985 09:00:00)-Water Temperature (C)]]*OO[[#This Row],[2]]/SUM(OO[2])</f>
        <v>0</v>
      </c>
      <c r="E238" s="10">
        <f>3/24*OO[[#This Row],[61 (26JUN1985 12:00:00)-Water Temperature (C)]]*OO[[#This Row],[3]]/SUM(OO[3])</f>
        <v>0</v>
      </c>
      <c r="F238" s="10">
        <f>3/24*OO[[#This Row],[62 (26JUN1985 15:00:00)-Water Temperature (C)]]*OO[[#This Row],[4]]/SUM(OO[4])</f>
        <v>0</v>
      </c>
      <c r="G238" s="10">
        <f>3/24*OO[[#This Row],[63 (26JUN1985 18:00:00)-Water Temperature (C)]]*OO[[#This Row],[5]]/SUM(OO[5])</f>
        <v>0</v>
      </c>
      <c r="H238" s="10">
        <f>3/24*OO[[#This Row],[64 (26JUN1985 21:00:00)-Water Temperature (C)]]*OO[[#This Row],[6]]/SUM(OO[6])</f>
        <v>0</v>
      </c>
      <c r="I238" s="10">
        <f>3/24*OO[[#This Row],[65 (27JUN1985 00:00:00)-Water Temperature (C)]]*OO[[#This Row],[7]]/SUM(OO[7])</f>
        <v>0</v>
      </c>
      <c r="J238" s="10">
        <f>3/24*OO[[#This Row],[66 (27JUN1985 03:00:00)-Water Temperature (C)]]*OO[[#This Row],[8]]/SUM(OO[8])</f>
        <v>0</v>
      </c>
      <c r="K238" s="10">
        <f>3/24*OO[[#This Row],[67 (27JUN1985 06:00:00)-Water Temperature (C)]]*OO[[#This Row],[9]]/SUM(OO[9])</f>
        <v>0</v>
      </c>
      <c r="L238" s="10">
        <f>3/24*OO[[#This Row],[68 (27JUN1985 09:00:00)-Water Temperature (C)]]*OO[[#This Row],[10]]/SUM(OO[10])</f>
        <v>1.7204651903310168E-41</v>
      </c>
      <c r="M238" s="10">
        <f>3/24*OO[[#This Row],[69 (27JUN1985 12:00:00)-Water Temperature (C)]]*OO[[#This Row],[11]]/SUM(OO[11])</f>
        <v>6.0136589876031868E-30</v>
      </c>
      <c r="N238" s="10">
        <f>3/24*OO[[#This Row],[70 (27JUN1985 15:00:00)-Water Temperature (C)]]*OO[[#This Row],[12]]/SUM(OO[12])</f>
        <v>1.3534413144450217E-18</v>
      </c>
      <c r="O238" s="10">
        <f>3/24*OO[[#This Row],[71 (27JUN1985 18:00:00)-Water Temperature (C)]]*OO[[#This Row],[13]]/SUM(OO[13])</f>
        <v>8.0921704083858961E-12</v>
      </c>
      <c r="P238" s="10">
        <f>3/24*OO[[#This Row],[72 (27JUN1985 21:00:00)-Water Temperature (C)]]*OO[[#This Row],[14]]/SUM(OO[14])</f>
        <v>3.4605004882201086E-8</v>
      </c>
      <c r="Q238" s="10">
        <f>3/24*OO[[#This Row],[73 (28JUN1985 00:00:00)-Water Temperature (C)]]*OO[[#This Row],[15]]/SUM(OO[15])</f>
        <v>8.6297555420960279E-6</v>
      </c>
      <c r="R238" s="10">
        <f>3/24*OO[[#This Row],[74 (28JUN1985 03:00:00)-Water Temperature (C)]]*OO[[#This Row],[16]]/SUM(OO[16])</f>
        <v>4.1903559919535593E-4</v>
      </c>
      <c r="S238" s="10">
        <f>3/24*OO[[#This Row],[75 (28JUN1985 06:00:00)-Water Temperature (C)]]*OO[[#This Row],[17]]/SUM(OO[17])</f>
        <v>6.030764270564328E-3</v>
      </c>
      <c r="T238" s="10">
        <f>3/24*OO[[#This Row],[76 (28JUN1985 09:00:00)-Water Temperature (C)]]*OO[[#This Row],[18]]/SUM(OO[18])</f>
        <v>3.358015156865745E-2</v>
      </c>
      <c r="U238" s="10">
        <f>3/24*OO[[#This Row],[77 (28JUN1985 12:00:00)-Water Temperature (C)]]*OO[[#This Row],[19]]/SUM(OO[19])</f>
        <v>8.5967089113744788E-2</v>
      </c>
      <c r="V238" s="10">
        <f>3/24000000*OO[[#This Row],[78 (28JUN1985 15:00:00)-Water Temperature (C)]]*OO[[#This Row],[20]]</f>
        <v>0.11498014731724999</v>
      </c>
      <c r="W238" s="10">
        <f>3/24000000*OO[[#This Row],[79 (28JUN1985 18:00:00)-Water Temperature (C)]]*OO[[#This Row],[21]]</f>
        <v>8.9655910814749995E-2</v>
      </c>
      <c r="X238" s="10">
        <f>3/24000000*OO[[#This Row],[80 (28JUN1985 21:00:00)-Water Temperature (C)]]*OO[[#This Row],[22]]</f>
        <v>4.5068719362974997E-2</v>
      </c>
      <c r="Y238" s="10">
        <f>3/24000000*OO[[#This Row],[81 (29JUN1985 00:00:00)-Water Temperature (C)]]*OO[[#This Row],[23]]</f>
        <v>1.5890852914134997E-2</v>
      </c>
      <c r="Z238" s="10">
        <f>3/24000000*OO[[#This Row],[82 (29JUN1985 03:00:00)-Water Temperature (C)]]*OO[[#This Row],[24]]</f>
        <v>4.282411247298749E-3</v>
      </c>
      <c r="AA238" s="10">
        <f>3/24000000*OO[[#This Row],[83 (29JUN1985 06:00:00)-Water Temperature (C)]]*OO[[#This Row],[25]]</f>
        <v>9.5892972440787512E-4</v>
      </c>
      <c r="AB238" s="10">
        <f>3/24000000*OO[[#This Row],[84 (29JUN1985 09:00:00)-Water Temperature (C)]]*OO[[#This Row],[26]]</f>
        <v>2.4225821680254998E-4</v>
      </c>
      <c r="AC238" s="10">
        <f>3/24000000*OO[[#This Row],[85 (29JUN1985 12:00:00)-Water Temperature (C)]]*OO[[#This Row],[27]]</f>
        <v>1.1447816563621248E-4</v>
      </c>
      <c r="AD238" s="10">
        <f>3/24000000*OO[[#This Row],[86 (29JUN1985 15:00:00)-Water Temperature (C)]]*OO[[#This Row],[28]]</f>
        <v>9.640299323632499E-5</v>
      </c>
      <c r="AE238" s="10">
        <f>3/24000000*OO[[#This Row],[88 (29JUN1985 21:00:00)-Water Temperature (C)]]*OO[[#This Row],[30]]</f>
        <v>9.0757558272499991E-5</v>
      </c>
      <c r="AF238" s="10">
        <f>3/24000000*OO[[#This Row],[88 (29JUN1985 21:00:00)-Water Temperature (C)]]*OO[[#This Row],[30]]</f>
        <v>9.0757558272499991E-5</v>
      </c>
      <c r="AG238" s="10">
        <f>3/24000000*OO[[#This Row],[89 (30JUN1985 00:00:00)-Water Temperature (C)]]*OO[[#This Row],[31]]</f>
        <v>8.5171495000199997E-5</v>
      </c>
      <c r="AH238" s="10">
        <f>3/24000000*OO[[#This Row],[90 (30JUN1985 03:00:00)-Water Temperature (C)]]*OO[[#This Row],[32]]</f>
        <v>7.9687835514250001E-5</v>
      </c>
      <c r="AI238" s="10">
        <f>3/24000000*OO[[#This Row],[91 (30JUN1985 06:00:00)-Water Temperature (C)]]*OO[[#This Row],[33]]</f>
        <v>7.3722076128137495E-5</v>
      </c>
      <c r="AJ238" s="10">
        <f>3/24000000*OO[[#This Row],[92 (30JUN1985 09:00:00)-Water Temperature (C)]]*OO[[#This Row],[34]]</f>
        <v>6.7713333330000002E-5</v>
      </c>
      <c r="AK238" s="10">
        <f>3/24000000*OO[[#This Row],[93 (30JUN1985 12:00:00)-Water Temperature (C)]]*OO[[#This Row],[35]]</f>
        <v>6.1836318594400003E-5</v>
      </c>
      <c r="AL238" s="10">
        <f>3/24000000*OO[[#This Row],[94 (30JUN1985 15:00:00)-Water Temperature (C)]]*OO[[#This Row],[36]]</f>
        <v>5.5565599384200002E-5</v>
      </c>
      <c r="AM238" s="10">
        <f>3/24000000*OO[[#This Row],[95 (30JUN1985 18:00:00)-Water Temperature (C)]]*OO[[#This Row],[37]]</f>
        <v>4.9460816657312491E-5</v>
      </c>
      <c r="AN238" s="10">
        <f>3/24000000*OO[[#This Row],[96 (30JUN1985 21:00:00)-Water Temperature (C)]]*OO[[#This Row],[38]]</f>
        <v>4.44339794430125E-5</v>
      </c>
      <c r="AO238" s="10">
        <f>3/24000000*OO[[#This Row],[97 (01JUL1985 00:00:00)-Water Temperature (C)]]*OO[[#This Row],[39]]</f>
        <v>4.0049456021225002E-5</v>
      </c>
      <c r="AP238" s="10">
        <f>3/24000000*OO[[#This Row],[98 (01JUL1985 03:00:00)-Water Temperature (C)]]*OO[[#This Row],[40]]</f>
        <v>3.6411059829599995E-5</v>
      </c>
      <c r="AQ238" s="10">
        <f>3/24000000*OO[[#This Row],[99 (01JUL1985 06:00:00)-Water Temperature (C)]]*OO[[#This Row],[41]]</f>
        <v>3.2947562868062504E-5</v>
      </c>
      <c r="AR238" s="10">
        <f>3/24000000*OO[[#This Row],[100 (01JUL1985 09:00:00)-Water Temperature (C)]]*OO[[#This Row],[42]]</f>
        <v>2.9430255000081249E-5</v>
      </c>
      <c r="AS238" s="10">
        <f>3/24000000*OO[[#This Row],[101 (01JUL1985 12:00:00)-Water Temperature (C)]]*OO[[#This Row],[43]]</f>
        <v>2.6163462284925001E-5</v>
      </c>
      <c r="AT238" s="10">
        <f>3/24000000*OO[[#This Row],[102 (01JUL1985 15:00:00)-Water Temperature (C)]]*OO[[#This Row],[44]]</f>
        <v>2.3152872113475001E-5</v>
      </c>
      <c r="AU238" s="10">
        <f>3/24000000*OO[[#This Row],[103 (01JUL1985 18:00:00)-Water Temperature (C)]]*OO[[#This Row],[45]]</f>
        <v>2.0572186153187499E-5</v>
      </c>
      <c r="AV238" s="10">
        <f>3/24000000*OO[[#This Row],[104 (01JUL1985 21:00:00)-Water Temperature (C)]]*OO[[#This Row],[46]]</f>
        <v>1.8391437022927497E-5</v>
      </c>
      <c r="AW238" s="10">
        <f>3/24000000*OO[[#This Row],[105 (02JUL1985 00:00:00)-Water Temperature (C)]]*OO[[#This Row],[47]]</f>
        <v>1.6573044998369999E-5</v>
      </c>
      <c r="AX238" s="10">
        <f>3/24000000*OO[[#This Row],[106 (02JUL1985 03:00:00)-Water Temperature (C)]]*OO[[#This Row],[48]]</f>
        <v>1.5148304477425001E-5</v>
      </c>
      <c r="AY238" s="10">
        <f>3/24000000*OO[[#This Row],[107 (02JUL1985 06:00:00)-Water Temperature (C)]]*OO[[#This Row],[49]]</f>
        <v>1.3827749223674998E-5</v>
      </c>
      <c r="AZ238" s="10">
        <f>3/24000000*OO[[#This Row],[108 (02JUL1985 09:00:00)-Water Temperature (C)]]*OO[[#This Row],[50]]</f>
        <v>1.25610334811875E-5</v>
      </c>
      <c r="BA238" s="10">
        <f>3/24000000*OO[[#This Row],[109 (02JUL1985 12:00:00)-Water Temperature (C)]]*OO[[#This Row],[51]]</f>
        <v>1.1275908246199999E-5</v>
      </c>
      <c r="BB238" s="10">
        <f>3/24000000*OO[[#This Row],[110 (02JUL1985 15:00:00)-Water Temperature (C)]]*OO[[#This Row],[52]]</f>
        <v>9.9821942529749999E-6</v>
      </c>
      <c r="BC238" s="10">
        <f>3/24000000*OO[[#This Row],[111 (02JUL1985 18:00:00)-Water Temperature (C)]]*OO[[#This Row],[53]]</f>
        <v>8.6621770447624982E-6</v>
      </c>
      <c r="BD238" s="10">
        <f>3/24000000*OO[[#This Row],[112 (02JUL1985 21:00:00)-Water Temperature (C)]]*OO[[#This Row],[54]]</f>
        <v>7.4634777129137489E-6</v>
      </c>
      <c r="BE238" s="10">
        <f>3/24000000*OO[[#This Row],[113 (03JUL1985 00:00:00)-Water Temperature (C)]]*OO[[#This Row],[55]]</f>
        <v>6.3448216893737508E-6</v>
      </c>
      <c r="BF238" s="10">
        <f>3/24000000*OO[[#This Row],[114 (03JUL1985 03:00:00)-Water Temperature (C)]]*OO[[#This Row],[56]]</f>
        <v>5.3137621512937496E-6</v>
      </c>
      <c r="BG238" s="10">
        <f>3/24000000*OO[[#This Row],[115 (03JUL1985 06:00:00)-Water Temperature (C)]]*OO[[#This Row],[57]]</f>
        <v>4.3469897603449992E-6</v>
      </c>
      <c r="BH238" s="10">
        <f>3/24000000*OO[[#This Row],[116 (03JUL1985 09:00:00)-Water Temperature (C)]]*OO[[#This Row],[58]]</f>
        <v>3.4590800728724996E-6</v>
      </c>
      <c r="BI238" s="10">
        <f>3/24000000*OO[[#This Row],[117 (03JUL1985 12:00:00)-Water Temperature (C)]]*OO[[#This Row],[59]]</f>
        <v>2.7391285685741249E-6</v>
      </c>
      <c r="BJ238" s="10">
        <f>3/24000000*OO[[#This Row],[118 (03JUL1985 15:00:00)-Water Temperature (C)]]*OO[[#This Row],[60]]</f>
        <v>2.1936879930361253E-6</v>
      </c>
      <c r="BK238" s="10">
        <f>3/24000000*OO[[#This Row],[119 (03JUL1985 18:00:00)-Water Temperature (C)]]*OO[[#This Row],[61]]</f>
        <v>1.7996313066982499E-6</v>
      </c>
      <c r="BL238" s="10">
        <f>3/24000000*OO[[#This Row],[120 (03JUL1985 21:00:00)-Water Temperature (C)]]*OO[[#This Row],[62]]</f>
        <v>1.5376449005725E-6</v>
      </c>
      <c r="BM238" s="10">
        <f>3/24000000*OO[[#This Row],[121 (04JUL1985 00:00:00)-Water Temperature (C)]]*OO[[#This Row],[63]]</f>
        <v>1.36832059158975E-6</v>
      </c>
      <c r="BN238" s="10">
        <f>3/24000000*OO[[#This Row],[122 (04JUL1985 03:00:00)-Water Temperature (C)]]*OO[[#This Row],[64]]</f>
        <v>1.2762768122864999E-6</v>
      </c>
      <c r="BO238" s="10">
        <f>3/24000000*OO[[#This Row],[123 (04JUL1985 06:00:00)-Water Temperature (C)]]*OO[[#This Row],[65]]</f>
        <v>1.2061874128424999E-6</v>
      </c>
      <c r="BP238" s="10">
        <f>3/24000000*OO[[#This Row],[124 (04JUL1985 09:00:00)-Water Temperature (C)]]*OO[[#This Row],[66]]</f>
        <v>1.138707596576E-6</v>
      </c>
      <c r="BQ238" s="10">
        <f>3/24000000*OO[[#This Row],[125 (04JUL1985 12:00:00)-Water Temperature (C)]]*OO[[#This Row],[67]]</f>
        <v>1.061696382927375E-6</v>
      </c>
      <c r="BR238" s="10">
        <f>3/24000000*OO[[#This Row],[126 (04JUL1985 15:00:00)-Water Temperature (C)]]*OO[[#This Row],[68]]</f>
        <v>9.865833536122501E-7</v>
      </c>
      <c r="BS238" s="10">
        <f>3/24000000*OO[[#This Row],[127 (04JUL1985 18:00:00)-Water Temperature (C)]]*OO[[#This Row],[69]]</f>
        <v>9.1760574059624987E-7</v>
      </c>
      <c r="BT238" s="10">
        <f>3/24000000*OO[[#This Row],[128 (04JUL1985 21:00:00)-Water Temperature (C)]]*OO[[#This Row],[70]]</f>
        <v>8.6790312219600012E-7</v>
      </c>
      <c r="BU238" s="10">
        <f>3/24000000*OO[[#This Row],[129 (05JUL1985 00:00:00)-Water Temperature (C)]]*OO[[#This Row],[71]]</f>
        <v>8.3500445646199995E-7</v>
      </c>
      <c r="BV238" s="10">
        <f>3/24000000*OO[[#This Row],[130 (05JUL1985 03:00:00)-Water Temperature (C)]]*OO[[#This Row],[72]]</f>
        <v>8.24506846245E-7</v>
      </c>
      <c r="BW238" s="10">
        <f>3/24000000*OO[[#This Row],[131 (05JUL1985 06:00:00)-Water Temperature (C)]]*OO[[#This Row],[73]]</f>
        <v>8.1300447722125001E-7</v>
      </c>
      <c r="BX238" s="10">
        <f>3/24000000*OO[[#This Row],[132 (05JUL1985 09:00:00)-Water Temperature (C)]]*OO[[#This Row],[74]]</f>
        <v>7.9440176120549983E-7</v>
      </c>
      <c r="BY238" s="10">
        <f>3/24000000*OO[[#This Row],[133 (05JUL1985 12:00:00)-Water Temperature (C)]]*OO[[#This Row],[75]]</f>
        <v>7.6569966371799995E-7</v>
      </c>
      <c r="BZ238" s="10">
        <f>3/24000000*OO[[#This Row],[134 (05JUL1985 15:00:00)-Water Temperature (C)]]*OO[[#This Row],[76]]</f>
        <v>7.249642535685E-7</v>
      </c>
      <c r="CA238" s="10">
        <f>3/24000000*OO[[#This Row],[135 (05JUL1985 18:00:00)-Water Temperature (C)]]*OO[[#This Row],[77]]</f>
        <v>6.7994264731899997E-7</v>
      </c>
      <c r="CB238" s="10">
        <f>3/24000000*OO[[#This Row],[136 (05JUL1985 21:00:00)-Water Temperature (C)]]*OO[[#This Row],[78]]</f>
        <v>6.4116116349074997E-7</v>
      </c>
      <c r="CC238" s="10">
        <f>3/24000000*OO[[#This Row],[137 (06JUL1985 00:00:00)-Water Temperature (C)]]*OO[[#This Row],[79]]</f>
        <v>6.1124601033299999E-7</v>
      </c>
      <c r="CD238" s="10">
        <f>3/24000000*OO[[#This Row],[138 (06JUL1985 03:00:00)-Water Temperature (C)]]*OO[[#This Row],[80]]</f>
        <v>5.9488732809E-7</v>
      </c>
      <c r="CE238" s="10">
        <f>3/24000000*OO[[#This Row],[139 (06JUL1985 06:00:00)-Water Temperature (C)]]*OO[[#This Row],[81]]</f>
        <v>5.7937674267150001E-7</v>
      </c>
      <c r="CF238" s="10">
        <f>3/24000000*OO[[#This Row],[140 (06JUL1985 09:00:00)-Water Temperature (C)]]*OO[[#This Row],[82]]</f>
        <v>5.6124822924299994E-7</v>
      </c>
      <c r="CG238" s="10">
        <f>3/24000000*OO[[#This Row],[141 (06JUL1985 12:00:00)-Water Temperature (C)]]*OO[[#This Row],[83]]</f>
        <v>5.3811141373999994E-7</v>
      </c>
      <c r="CH238" s="10">
        <f>3/24000000*OO[[#This Row],[142 (06JUL1985 15:00:00)-Water Temperature (C)]]*OO[[#This Row],[84]]</f>
        <v>5.1030341574937493E-7</v>
      </c>
      <c r="CI238" s="10">
        <f>3/24000000*OO[[#This Row],[143 (06JUL1985 18:00:00)-Water Temperature (C)]]*OO[[#This Row],[85]]</f>
        <v>4.7866042625625E-7</v>
      </c>
      <c r="CJ238" s="10">
        <f>3/24000000*OO[[#This Row],[144 (06JUL1985 21:00:00)-Water Temperature (C)]]*OO[[#This Row],[86]]</f>
        <v>4.5067830957487498E-7</v>
      </c>
      <c r="CK238" s="10">
        <f>3/24000000*OO[[#This Row],[145 (07JUL1985 00:00:00)-Water Temperature (C)]]*OO[[#This Row],[87]]</f>
        <v>4.2725723808849992E-7</v>
      </c>
      <c r="CL238" s="10">
        <f>3/24000000*OO[[#This Row],[146 (07JUL1985 03:00:00)-Water Temperature (C)]]*OO[[#This Row],[88]]</f>
        <v>4.1379076747799999E-7</v>
      </c>
      <c r="CM238" s="10">
        <f>3/24000000*OO[[#This Row],[147 (07JUL1985 06:00:00)-Water Temperature (C)]]*OO[[#This Row],[89]]</f>
        <v>3.9754554734974997E-7</v>
      </c>
      <c r="CN238" s="10">
        <f>3/24000000*OO[[#This Row],[148 (07JUL1985 09:00:00)-Water Temperature (C)]]*OO[[#This Row],[90]]</f>
        <v>3.7596619309449998E-7</v>
      </c>
      <c r="CO238" s="10">
        <f>3/24000000*OO[[#This Row],[149 (07JUL1985 12:00:00)-Water Temperature (C)]]*OO[[#This Row],[91]]</f>
        <v>3.5254006507675E-7</v>
      </c>
      <c r="CP238" s="10">
        <f>3/24000000*OO[[#This Row],[150 (07JUL1985 15:00:00)-Water Temperature (C)]]*OO[[#This Row],[92]]</f>
        <v>3.3087693485306256E-7</v>
      </c>
      <c r="CQ238" s="10">
        <f>3/24000000*OO[[#This Row],[151 (07JUL1985 18:00:00)-Water Temperature (C)]]*OO[[#This Row],[93]]</f>
        <v>3.1047456771692498E-7</v>
      </c>
      <c r="CR238" s="10">
        <f>3/24000000*OO[[#This Row],[152 (07JUL1985 21:00:00)-Water Temperature (C)]]*OO[[#This Row],[94]]</f>
        <v>2.9362882285537493E-7</v>
      </c>
      <c r="CS238" s="10">
        <f>3/24000000*OO[[#This Row],[153 (08JUL1985 00:00:00)-Water Temperature (C)]]*OO[[#This Row],[95]]</f>
        <v>2.8058860594598749E-7</v>
      </c>
      <c r="CT238" s="10">
        <f>3/24000000*OO[[#This Row],[154 (08JUL1985 03:00:00)-Water Temperature (C)]]*OO[[#This Row],[96]]</f>
        <v>2.7535444344908746E-7</v>
      </c>
      <c r="CU238" s="10">
        <f>3/24000000*OO[[#This Row],[155 (08JUL1985 06:00:00)-Water Temperature (C)]]*OO[[#This Row],[97]]</f>
        <v>2.7138402898174998E-7</v>
      </c>
      <c r="CV238" s="10">
        <f>3/24000000*OO[[#This Row],[156 (08JUL1985 09:00:00)-Water Temperature (C)]]*OO[[#This Row],[98]]</f>
        <v>2.6423277462854999E-7</v>
      </c>
      <c r="CW238" s="10">
        <f>3/24000000*OO[[#This Row],[157 (08JUL1985 12:00:00)-Water Temperature (C)]]*OO[[#This Row],[99]]</f>
        <v>2.5477454815751248E-7</v>
      </c>
    </row>
    <row r="239" spans="1:101" x14ac:dyDescent="0.35">
      <c r="A239" t="s">
        <v>245</v>
      </c>
      <c r="B239">
        <v>825.34360000000004</v>
      </c>
      <c r="C239" s="10">
        <f>3/24*OO[[#This Row],[59 (26JUN1985 06:00:00)-Water Temperature (C)]]*OO[[#This Row],[1]]/SUM(OO[1])</f>
        <v>0</v>
      </c>
      <c r="D239" s="10">
        <f>3/24*OO[[#This Row],[60 (26JUN1985 09:00:00)-Water Temperature (C)]]*OO[[#This Row],[2]]/SUM(OO[2])</f>
        <v>0</v>
      </c>
      <c r="E239" s="10">
        <f>3/24*OO[[#This Row],[61 (26JUN1985 12:00:00)-Water Temperature (C)]]*OO[[#This Row],[3]]/SUM(OO[3])</f>
        <v>0</v>
      </c>
      <c r="F239" s="10">
        <f>3/24*OO[[#This Row],[62 (26JUN1985 15:00:00)-Water Temperature (C)]]*OO[[#This Row],[4]]/SUM(OO[4])</f>
        <v>0</v>
      </c>
      <c r="G239" s="10">
        <f>3/24*OO[[#This Row],[63 (26JUN1985 18:00:00)-Water Temperature (C)]]*OO[[#This Row],[5]]/SUM(OO[5])</f>
        <v>0</v>
      </c>
      <c r="H239" s="10">
        <f>3/24*OO[[#This Row],[64 (26JUN1985 21:00:00)-Water Temperature (C)]]*OO[[#This Row],[6]]/SUM(OO[6])</f>
        <v>0</v>
      </c>
      <c r="I239" s="10">
        <f>3/24*OO[[#This Row],[65 (27JUN1985 00:00:00)-Water Temperature (C)]]*OO[[#This Row],[7]]/SUM(OO[7])</f>
        <v>0</v>
      </c>
      <c r="J239" s="10">
        <f>3/24*OO[[#This Row],[66 (27JUN1985 03:00:00)-Water Temperature (C)]]*OO[[#This Row],[8]]/SUM(OO[8])</f>
        <v>0</v>
      </c>
      <c r="K239" s="10">
        <f>3/24*OO[[#This Row],[67 (27JUN1985 06:00:00)-Water Temperature (C)]]*OO[[#This Row],[9]]/SUM(OO[9])</f>
        <v>0</v>
      </c>
      <c r="L239" s="10">
        <f>3/24*OO[[#This Row],[68 (27JUN1985 09:00:00)-Water Temperature (C)]]*OO[[#This Row],[10]]/SUM(OO[10])</f>
        <v>3.2276902024308291E-42</v>
      </c>
      <c r="M239" s="10">
        <f>3/24*OO[[#This Row],[69 (27JUN1985 12:00:00)-Water Temperature (C)]]*OO[[#This Row],[11]]/SUM(OO[11])</f>
        <v>1.1783500655929056E-30</v>
      </c>
      <c r="N239" s="10">
        <f>3/24*OO[[#This Row],[70 (27JUN1985 15:00:00)-Water Temperature (C)]]*OO[[#This Row],[12]]/SUM(OO[12])</f>
        <v>4.2878972893612233E-19</v>
      </c>
      <c r="O239" s="10">
        <f>3/24*OO[[#This Row],[71 (27JUN1985 18:00:00)-Water Temperature (C)]]*OO[[#This Row],[13]]/SUM(OO[13])</f>
        <v>3.1892885166990774E-12</v>
      </c>
      <c r="P239" s="10">
        <f>3/24*OO[[#This Row],[72 (27JUN1985 21:00:00)-Water Temperature (C)]]*OO[[#This Row],[14]]/SUM(OO[14])</f>
        <v>1.9323769379423886E-8</v>
      </c>
      <c r="Q239" s="10">
        <f>3/24*OO[[#This Row],[73 (28JUN1985 00:00:00)-Water Temperature (C)]]*OO[[#This Row],[15]]/SUM(OO[15])</f>
        <v>5.6693477690872512E-6</v>
      </c>
      <c r="R239" s="10">
        <f>3/24*OO[[#This Row],[74 (28JUN1985 03:00:00)-Water Temperature (C)]]*OO[[#This Row],[16]]/SUM(OO[16])</f>
        <v>3.102182160738047E-4</v>
      </c>
      <c r="S239" s="10">
        <f>3/24*OO[[#This Row],[75 (28JUN1985 06:00:00)-Water Temperature (C)]]*OO[[#This Row],[17]]/SUM(OO[17])</f>
        <v>4.9235337547751945E-3</v>
      </c>
      <c r="T239" s="10">
        <f>3/24*OO[[#This Row],[76 (28JUN1985 09:00:00)-Water Temperature (C)]]*OO[[#This Row],[18]]/SUM(OO[18])</f>
        <v>2.9777657369513003E-2</v>
      </c>
      <c r="U239" s="10">
        <f>3/24*OO[[#This Row],[77 (28JUN1985 12:00:00)-Water Temperature (C)]]*OO[[#This Row],[19]]/SUM(OO[19])</f>
        <v>8.1964451125275062E-2</v>
      </c>
      <c r="V239" s="10">
        <f>3/24000000*OO[[#This Row],[78 (28JUN1985 15:00:00)-Water Temperature (C)]]*OO[[#This Row],[20]]</f>
        <v>0.1168694520521</v>
      </c>
      <c r="W239" s="10">
        <f>3/24000000*OO[[#This Row],[79 (28JUN1985 18:00:00)-Water Temperature (C)]]*OO[[#This Row],[21]]</f>
        <v>9.6363891376199995E-2</v>
      </c>
      <c r="X239" s="10">
        <f>3/24000000*OO[[#This Row],[80 (28JUN1985 21:00:00)-Water Temperature (C)]]*OO[[#This Row],[22]]</f>
        <v>5.0876844197249992E-2</v>
      </c>
      <c r="Y239" s="10">
        <f>3/24000000*OO[[#This Row],[81 (29JUN1985 00:00:00)-Water Temperature (C)]]*OO[[#This Row],[23]]</f>
        <v>1.8707753602945E-2</v>
      </c>
      <c r="Z239" s="10">
        <f>3/24000000*OO[[#This Row],[82 (29JUN1985 03:00:00)-Water Temperature (C)]]*OO[[#This Row],[24]]</f>
        <v>5.2104237713549995E-3</v>
      </c>
      <c r="AA239" s="10">
        <f>3/24000000*OO[[#This Row],[83 (29JUN1985 06:00:00)-Water Temperature (C)]]*OO[[#This Row],[25]]</f>
        <v>1.1851404072092499E-3</v>
      </c>
      <c r="AB239" s="10">
        <f>3/24000000*OO[[#This Row],[84 (29JUN1985 09:00:00)-Water Temperature (C)]]*OO[[#This Row],[26]]</f>
        <v>2.8800000107770006E-4</v>
      </c>
      <c r="AC239" s="10">
        <f>3/24000000*OO[[#This Row],[85 (29JUN1985 12:00:00)-Water Temperature (C)]]*OO[[#This Row],[27]]</f>
        <v>1.233832726546875E-4</v>
      </c>
      <c r="AD239" s="10">
        <f>3/24000000*OO[[#This Row],[86 (29JUN1985 15:00:00)-Water Temperature (C)]]*OO[[#This Row],[28]]</f>
        <v>9.8994283435062511E-5</v>
      </c>
      <c r="AE239" s="10">
        <f>3/24000000*OO[[#This Row],[88 (29JUN1985 21:00:00)-Water Temperature (C)]]*OO[[#This Row],[30]]</f>
        <v>9.2899171500524996E-5</v>
      </c>
      <c r="AF239" s="10">
        <f>3/24000000*OO[[#This Row],[88 (29JUN1985 21:00:00)-Water Temperature (C)]]*OO[[#This Row],[30]]</f>
        <v>9.2899171500524996E-5</v>
      </c>
      <c r="AG239" s="10">
        <f>3/24000000*OO[[#This Row],[89 (30JUN1985 00:00:00)-Water Temperature (C)]]*OO[[#This Row],[31]]</f>
        <v>8.7520857358899996E-5</v>
      </c>
      <c r="AH239" s="10">
        <f>3/24000000*OO[[#This Row],[90 (30JUN1985 03:00:00)-Water Temperature (C)]]*OO[[#This Row],[32]]</f>
        <v>8.2047138465562498E-5</v>
      </c>
      <c r="AI239" s="10">
        <f>3/24000000*OO[[#This Row],[91 (30JUN1985 06:00:00)-Water Temperature (C)]]*OO[[#This Row],[33]]</f>
        <v>7.5994571357062483E-5</v>
      </c>
      <c r="AJ239" s="10">
        <f>3/24000000*OO[[#This Row],[92 (30JUN1985 09:00:00)-Water Temperature (C)]]*OO[[#This Row],[34]]</f>
        <v>6.9813871897537503E-5</v>
      </c>
      <c r="AK239" s="10">
        <f>3/24000000*OO[[#This Row],[93 (30JUN1985 12:00:00)-Water Temperature (C)]]*OO[[#This Row],[35]]</f>
        <v>6.3719643473362502E-5</v>
      </c>
      <c r="AL239" s="10">
        <f>3/24000000*OO[[#This Row],[94 (30JUN1985 15:00:00)-Water Temperature (C)]]*OO[[#This Row],[36]]</f>
        <v>5.7289267739962498E-5</v>
      </c>
      <c r="AM239" s="10">
        <f>3/24000000*OO[[#This Row],[95 (30JUN1985 18:00:00)-Water Temperature (C)]]*OO[[#This Row],[37]]</f>
        <v>5.0998518295724998E-5</v>
      </c>
      <c r="AN239" s="10">
        <f>3/24000000*OO[[#This Row],[96 (30JUN1985 21:00:00)-Water Temperature (C)]]*OO[[#This Row],[38]]</f>
        <v>4.5817925703649997E-5</v>
      </c>
      <c r="AO239" s="10">
        <f>3/24000000*OO[[#This Row],[97 (01JUL1985 00:00:00)-Water Temperature (C)]]*OO[[#This Row],[39]]</f>
        <v>4.1341814174212501E-5</v>
      </c>
      <c r="AP239" s="10">
        <f>3/24000000*OO[[#This Row],[98 (01JUL1985 03:00:00)-Water Temperature (C)]]*OO[[#This Row],[40]]</f>
        <v>3.7633019139124995E-5</v>
      </c>
      <c r="AQ239" s="10">
        <f>3/24000000*OO[[#This Row],[99 (01JUL1985 06:00:00)-Water Temperature (C)]]*OO[[#This Row],[41]]</f>
        <v>3.4104420350549999E-5</v>
      </c>
      <c r="AR239" s="10">
        <f>3/24000000*OO[[#This Row],[100 (01JUL1985 09:00:00)-Water Temperature (C)]]*OO[[#This Row],[42]]</f>
        <v>3.0512241568934996E-5</v>
      </c>
      <c r="AS239" s="10">
        <f>3/24000000*OO[[#This Row],[101 (01JUL1985 12:00:00)-Water Temperature (C)]]*OO[[#This Row],[43]]</f>
        <v>2.714366382921E-5</v>
      </c>
      <c r="AT239" s="10">
        <f>3/24000000*OO[[#This Row],[102 (01JUL1985 15:00:00)-Water Temperature (C)]]*OO[[#This Row],[44]]</f>
        <v>2.4029558489322497E-5</v>
      </c>
      <c r="AU239" s="10">
        <f>3/24000000*OO[[#This Row],[103 (01JUL1985 18:00:00)-Water Temperature (C)]]*OO[[#This Row],[45]]</f>
        <v>2.1355990976655002E-5</v>
      </c>
      <c r="AV239" s="10">
        <f>3/24000000*OO[[#This Row],[104 (01JUL1985 21:00:00)-Water Temperature (C)]]*OO[[#This Row],[46]]</f>
        <v>1.9098597703919997E-5</v>
      </c>
      <c r="AW239" s="10">
        <f>3/24000000*OO[[#This Row],[105 (02JUL1985 00:00:00)-Water Temperature (C)]]*OO[[#This Row],[47]]</f>
        <v>1.7229785026162501E-5</v>
      </c>
      <c r="AX239" s="10">
        <f>3/24000000*OO[[#This Row],[106 (02JUL1985 03:00:00)-Water Temperature (C)]]*OO[[#This Row],[48]]</f>
        <v>1.5776513920482497E-5</v>
      </c>
      <c r="AY239" s="10">
        <f>3/24000000*OO[[#This Row],[107 (02JUL1985 06:00:00)-Water Temperature (C)]]*OO[[#This Row],[49]]</f>
        <v>1.4431452670249998E-5</v>
      </c>
      <c r="AZ239" s="10">
        <f>3/24000000*OO[[#This Row],[108 (02JUL1985 09:00:00)-Water Temperature (C)]]*OO[[#This Row],[50]]</f>
        <v>1.3133244359764998E-5</v>
      </c>
      <c r="BA239" s="10">
        <f>3/24000000*OO[[#This Row],[109 (02JUL1985 12:00:00)-Water Temperature (C)]]*OO[[#This Row],[51]]</f>
        <v>1.1806012004405E-5</v>
      </c>
      <c r="BB239" s="10">
        <f>3/24000000*OO[[#This Row],[110 (02JUL1985 15:00:00)-Water Temperature (C)]]*OO[[#This Row],[52]]</f>
        <v>1.0460407850761251E-5</v>
      </c>
      <c r="BC239" s="10">
        <f>3/24000000*OO[[#This Row],[111 (02JUL1985 18:00:00)-Water Temperature (C)]]*OO[[#This Row],[53]]</f>
        <v>9.0872909194749991E-6</v>
      </c>
      <c r="BD239" s="10">
        <f>3/24000000*OO[[#This Row],[112 (02JUL1985 21:00:00)-Water Temperature (C)]]*OO[[#This Row],[54]]</f>
        <v>7.84360219461E-6</v>
      </c>
      <c r="BE239" s="10">
        <f>3/24000000*OO[[#This Row],[113 (03JUL1985 00:00:00)-Water Temperature (C)]]*OO[[#This Row],[55]]</f>
        <v>6.6908950642050002E-6</v>
      </c>
      <c r="BF239" s="10">
        <f>3/24000000*OO[[#This Row],[114 (03JUL1985 03:00:00)-Water Temperature (C)]]*OO[[#This Row],[56]]</f>
        <v>5.6306225458824989E-6</v>
      </c>
      <c r="BG239" s="10">
        <f>3/24000000*OO[[#This Row],[115 (03JUL1985 06:00:00)-Water Temperature (C)]]*OO[[#This Row],[57]]</f>
        <v>4.6286454321787499E-6</v>
      </c>
      <c r="BH239" s="10">
        <f>3/24000000*OO[[#This Row],[116 (03JUL1985 09:00:00)-Water Temperature (C)]]*OO[[#This Row],[58]]</f>
        <v>3.6939548411562497E-6</v>
      </c>
      <c r="BI239" s="10">
        <f>3/24000000*OO[[#This Row],[117 (03JUL1985 12:00:00)-Water Temperature (C)]]*OO[[#This Row],[59]]</f>
        <v>2.9232273181782496E-6</v>
      </c>
      <c r="BJ239" s="10">
        <f>3/24000000*OO[[#This Row],[118 (03JUL1985 15:00:00)-Water Temperature (C)]]*OO[[#This Row],[60]]</f>
        <v>2.3316253830152501E-6</v>
      </c>
      <c r="BK239" s="10">
        <f>3/24000000*OO[[#This Row],[119 (03JUL1985 18:00:00)-Water Temperature (C)]]*OO[[#This Row],[61]]</f>
        <v>1.902315349743E-6</v>
      </c>
      <c r="BL239" s="10">
        <f>3/24000000*OO[[#This Row],[120 (03JUL1985 21:00:00)-Water Temperature (C)]]*OO[[#This Row],[62]]</f>
        <v>1.6162151868756251E-6</v>
      </c>
      <c r="BM239" s="10">
        <f>3/24000000*OO[[#This Row],[121 (04JUL1985 00:00:00)-Water Temperature (C)]]*OO[[#This Row],[63]]</f>
        <v>1.4323527333449999E-6</v>
      </c>
      <c r="BN239" s="10">
        <f>3/24000000*OO[[#This Row],[122 (04JUL1985 03:00:00)-Water Temperature (C)]]*OO[[#This Row],[64]]</f>
        <v>1.3328990518275E-6</v>
      </c>
      <c r="BO239" s="10">
        <f>3/24000000*OO[[#This Row],[123 (04JUL1985 06:00:00)-Water Temperature (C)]]*OO[[#This Row],[65]]</f>
        <v>1.2590709807620001E-6</v>
      </c>
      <c r="BP239" s="10">
        <f>3/24000000*OO[[#This Row],[124 (04JUL1985 09:00:00)-Water Temperature (C)]]*OO[[#This Row],[66]]</f>
        <v>1.1885603047639999E-6</v>
      </c>
      <c r="BQ239" s="10">
        <f>3/24000000*OO[[#This Row],[125 (04JUL1985 12:00:00)-Water Temperature (C)]]*OO[[#This Row],[67]]</f>
        <v>1.1077586976084998E-6</v>
      </c>
      <c r="BR239" s="10">
        <f>3/24000000*OO[[#This Row],[126 (04JUL1985 15:00:00)-Water Temperature (C)]]*OO[[#This Row],[68]]</f>
        <v>1.0279818581655001E-6</v>
      </c>
      <c r="BS239" s="10">
        <f>3/24000000*OO[[#This Row],[127 (04JUL1985 18:00:00)-Water Temperature (C)]]*OO[[#This Row],[69]]</f>
        <v>9.5429578826624986E-7</v>
      </c>
      <c r="BT239" s="10">
        <f>3/24000000*OO[[#This Row],[128 (04JUL1985 21:00:00)-Water Temperature (C)]]*OO[[#This Row],[70]]</f>
        <v>9.0053884046699983E-7</v>
      </c>
      <c r="BU239" s="10">
        <f>3/24000000*OO[[#This Row],[129 (05JUL1985 00:00:00)-Water Temperature (C)]]*OO[[#This Row],[71]]</f>
        <v>8.6509067557499999E-7</v>
      </c>
      <c r="BV239" s="10">
        <f>3/24000000*OO[[#This Row],[130 (05JUL1985 03:00:00)-Water Temperature (C)]]*OO[[#This Row],[72]]</f>
        <v>8.5379921695649988E-7</v>
      </c>
      <c r="BW239" s="10">
        <f>3/24000000*OO[[#This Row],[131 (05JUL1985 06:00:00)-Water Temperature (C)]]*OO[[#This Row],[73]]</f>
        <v>8.4277445294249999E-7</v>
      </c>
      <c r="BX239" s="10">
        <f>3/24000000*OO[[#This Row],[132 (05JUL1985 09:00:00)-Water Temperature (C)]]*OO[[#This Row],[74]]</f>
        <v>8.2475186737375003E-7</v>
      </c>
      <c r="BY239" s="10">
        <f>3/24000000*OO[[#This Row],[133 (05JUL1985 12:00:00)-Water Temperature (C)]]*OO[[#This Row],[75]]</f>
        <v>7.960468375095E-7</v>
      </c>
      <c r="BZ239" s="10">
        <f>3/24000000*OO[[#This Row],[134 (05JUL1985 15:00:00)-Water Temperature (C)]]*OO[[#This Row],[76]]</f>
        <v>7.5410346218625002E-7</v>
      </c>
      <c r="CA239" s="10">
        <f>3/24000000*OO[[#This Row],[135 (05JUL1985 18:00:00)-Water Temperature (C)]]*OO[[#This Row],[77]]</f>
        <v>7.0713865203449997E-7</v>
      </c>
      <c r="CB239" s="10">
        <f>3/24000000*OO[[#This Row],[136 (05JUL1985 21:00:00)-Water Temperature (C)]]*OO[[#This Row],[78]]</f>
        <v>6.6616492880287502E-7</v>
      </c>
      <c r="CC239" s="10">
        <f>3/24000000*OO[[#This Row],[137 (06JUL1985 00:00:00)-Water Temperature (C)]]*OO[[#This Row],[79]]</f>
        <v>6.3472057429687502E-7</v>
      </c>
      <c r="CD239" s="10">
        <f>3/24000000*OO[[#This Row],[138 (06JUL1985 03:00:00)-Water Temperature (C)]]*OO[[#This Row],[80]]</f>
        <v>6.1767927162974995E-7</v>
      </c>
      <c r="CE239" s="10">
        <f>3/24000000*OO[[#This Row],[139 (06JUL1985 06:00:00)-Water Temperature (C)]]*OO[[#This Row],[81]]</f>
        <v>6.0213262764687504E-7</v>
      </c>
      <c r="CF239" s="10">
        <f>3/24000000*OO[[#This Row],[140 (06JUL1985 09:00:00)-Water Temperature (C)]]*OO[[#This Row],[82]]</f>
        <v>5.8384453717837509E-7</v>
      </c>
      <c r="CG239" s="10">
        <f>3/24000000*OO[[#This Row],[141 (06JUL1985 12:00:00)-Water Temperature (C)]]*OO[[#This Row],[83]]</f>
        <v>5.6005298737012489E-7</v>
      </c>
      <c r="CH239" s="10">
        <f>3/24000000*OO[[#This Row],[142 (06JUL1985 15:00:00)-Water Temperature (C)]]*OO[[#This Row],[84]]</f>
        <v>5.3100174187374989E-7</v>
      </c>
      <c r="CI239" s="10">
        <f>3/24000000*OO[[#This Row],[143 (06JUL1985 18:00:00)-Water Temperature (C)]]*OO[[#This Row],[85]]</f>
        <v>4.9790951057550003E-7</v>
      </c>
      <c r="CJ239" s="10">
        <f>3/24000000*OO[[#This Row],[144 (06JUL1985 21:00:00)-Water Temperature (C)]]*OO[[#This Row],[86]]</f>
        <v>4.6846057549499999E-7</v>
      </c>
      <c r="CK239" s="10">
        <f>3/24000000*OO[[#This Row],[145 (07JUL1985 00:00:00)-Water Temperature (C)]]*OO[[#This Row],[87]]</f>
        <v>4.4392668662475004E-7</v>
      </c>
      <c r="CL239" s="10">
        <f>3/24000000*OO[[#This Row],[146 (07JUL1985 03:00:00)-Water Temperature (C)]]*OO[[#This Row],[88]]</f>
        <v>4.2998535019412504E-7</v>
      </c>
      <c r="CM239" s="10">
        <f>3/24000000*OO[[#This Row],[147 (07JUL1985 06:00:00)-Water Temperature (C)]]*OO[[#This Row],[89]]</f>
        <v>4.1347231599825002E-7</v>
      </c>
      <c r="CN239" s="10">
        <f>3/24000000*OO[[#This Row],[148 (07JUL1985 09:00:00)-Water Temperature (C)]]*OO[[#This Row],[90]]</f>
        <v>3.9156617972137504E-7</v>
      </c>
      <c r="CO239" s="10">
        <f>3/24000000*OO[[#This Row],[149 (07JUL1985 12:00:00)-Water Temperature (C)]]*OO[[#This Row],[91]]</f>
        <v>3.6739302857974994E-7</v>
      </c>
      <c r="CP239" s="10">
        <f>3/24000000*OO[[#This Row],[150 (07JUL1985 15:00:00)-Water Temperature (C)]]*OO[[#This Row],[92]]</f>
        <v>3.4461262933599994E-7</v>
      </c>
      <c r="CQ239" s="10">
        <f>3/24000000*OO[[#This Row],[151 (07JUL1985 18:00:00)-Water Temperature (C)]]*OO[[#This Row],[93]]</f>
        <v>3.2307385294204997E-7</v>
      </c>
      <c r="CR239" s="10">
        <f>3/24000000*OO[[#This Row],[152 (07JUL1985 21:00:00)-Water Temperature (C)]]*OO[[#This Row],[94]]</f>
        <v>3.05138429532675E-7</v>
      </c>
      <c r="CS239" s="10">
        <f>3/24000000*OO[[#This Row],[153 (08JUL1985 00:00:00)-Water Temperature (C)]]*OO[[#This Row],[95]]</f>
        <v>2.9131577111148748E-7</v>
      </c>
      <c r="CT239" s="10">
        <f>3/24000000*OO[[#This Row],[154 (08JUL1985 03:00:00)-Water Temperature (C)]]*OO[[#This Row],[96]]</f>
        <v>2.8579875959009993E-7</v>
      </c>
      <c r="CU239" s="10">
        <f>3/24000000*OO[[#This Row],[155 (08JUL1985 06:00:00)-Water Temperature (C)]]*OO[[#This Row],[97]]</f>
        <v>2.8188541243479998E-7</v>
      </c>
      <c r="CV239" s="10">
        <f>3/24000000*OO[[#This Row],[156 (08JUL1985 09:00:00)-Water Temperature (C)]]*OO[[#This Row],[98]]</f>
        <v>2.7473588701154998E-7</v>
      </c>
      <c r="CW239" s="10">
        <f>3/24000000*OO[[#This Row],[157 (08JUL1985 12:00:00)-Water Temperature (C)]]*OO[[#This Row],[99]]</f>
        <v>2.650224503262625E-7</v>
      </c>
    </row>
    <row r="240" spans="1:101" x14ac:dyDescent="0.35">
      <c r="A240" t="s">
        <v>246</v>
      </c>
      <c r="B240">
        <v>921.02030000000002</v>
      </c>
      <c r="C240" s="10">
        <f>3/24*OO[[#This Row],[59 (26JUN1985 06:00:00)-Water Temperature (C)]]*OO[[#This Row],[1]]/SUM(OO[1])</f>
        <v>0</v>
      </c>
      <c r="D240" s="10">
        <f>3/24*OO[[#This Row],[60 (26JUN1985 09:00:00)-Water Temperature (C)]]*OO[[#This Row],[2]]/SUM(OO[2])</f>
        <v>0</v>
      </c>
      <c r="E240" s="10">
        <f>3/24*OO[[#This Row],[61 (26JUN1985 12:00:00)-Water Temperature (C)]]*OO[[#This Row],[3]]/SUM(OO[3])</f>
        <v>0</v>
      </c>
      <c r="F240" s="10">
        <f>3/24*OO[[#This Row],[62 (26JUN1985 15:00:00)-Water Temperature (C)]]*OO[[#This Row],[4]]/SUM(OO[4])</f>
        <v>0</v>
      </c>
      <c r="G240" s="10">
        <f>3/24*OO[[#This Row],[63 (26JUN1985 18:00:00)-Water Temperature (C)]]*OO[[#This Row],[5]]/SUM(OO[5])</f>
        <v>0</v>
      </c>
      <c r="H240" s="10">
        <f>3/24*OO[[#This Row],[64 (26JUN1985 21:00:00)-Water Temperature (C)]]*OO[[#This Row],[6]]/SUM(OO[6])</f>
        <v>0</v>
      </c>
      <c r="I240" s="10">
        <f>3/24*OO[[#This Row],[65 (27JUN1985 00:00:00)-Water Temperature (C)]]*OO[[#This Row],[7]]/SUM(OO[7])</f>
        <v>0</v>
      </c>
      <c r="J240" s="10">
        <f>3/24*OO[[#This Row],[66 (27JUN1985 03:00:00)-Water Temperature (C)]]*OO[[#This Row],[8]]/SUM(OO[8])</f>
        <v>0</v>
      </c>
      <c r="K240" s="10">
        <f>3/24*OO[[#This Row],[67 (27JUN1985 06:00:00)-Water Temperature (C)]]*OO[[#This Row],[9]]/SUM(OO[9])</f>
        <v>0</v>
      </c>
      <c r="L240" s="10">
        <f>3/24*OO[[#This Row],[68 (27JUN1985 09:00:00)-Water Temperature (C)]]*OO[[#This Row],[10]]/SUM(OO[10])</f>
        <v>4.2819502927811655E-43</v>
      </c>
      <c r="M240" s="10">
        <f>3/24*OO[[#This Row],[69 (27JUN1985 12:00:00)-Water Temperature (C)]]*OO[[#This Row],[11]]/SUM(OO[11])</f>
        <v>1.6458049141335566E-31</v>
      </c>
      <c r="N240" s="10">
        <f>3/24*OO[[#This Row],[70 (27JUN1985 15:00:00)-Water Temperature (C)]]*OO[[#This Row],[12]]/SUM(OO[12])</f>
        <v>9.1473348747965866E-20</v>
      </c>
      <c r="O240" s="10">
        <f>3/24*OO[[#This Row],[71 (27JUN1985 18:00:00)-Water Temperature (C)]]*OO[[#This Row],[13]]/SUM(OO[13])</f>
        <v>1.0526533767322976E-12</v>
      </c>
      <c r="P240" s="10">
        <f>3/24*OO[[#This Row],[72 (27JUN1985 21:00:00)-Water Temperature (C)]]*OO[[#This Row],[14]]/SUM(OO[14])</f>
        <v>9.1721444061795577E-9</v>
      </c>
      <c r="Q240" s="10">
        <f>3/24*OO[[#This Row],[73 (28JUN1985 00:00:00)-Water Temperature (C)]]*OO[[#This Row],[15]]/SUM(OO[15])</f>
        <v>3.1451213056464105E-6</v>
      </c>
      <c r="R240" s="10">
        <f>3/24*OO[[#This Row],[74 (28JUN1985 03:00:00)-Water Temperature (C)]]*OO[[#This Row],[16]]/SUM(OO[16])</f>
        <v>1.9226815194330955E-4</v>
      </c>
      <c r="S240" s="10">
        <f>3/24*OO[[#This Row],[75 (28JUN1985 06:00:00)-Water Temperature (C)]]*OO[[#This Row],[17]]/SUM(OO[17])</f>
        <v>3.3338033393181653E-3</v>
      </c>
      <c r="T240" s="10">
        <f>3/24*OO[[#This Row],[76 (28JUN1985 09:00:00)-Water Temperature (C)]]*OO[[#This Row],[18]]/SUM(OO[18])</f>
        <v>2.1690024417486152E-2</v>
      </c>
      <c r="U240" s="10">
        <f>3/24*OO[[#This Row],[77 (28JUN1985 12:00:00)-Water Temperature (C)]]*OO[[#This Row],[19]]/SUM(OO[19])</f>
        <v>6.3561658985885713E-2</v>
      </c>
      <c r="V240" s="10">
        <f>3/24000000*OO[[#This Row],[78 (28JUN1985 15:00:00)-Water Temperature (C)]]*OO[[#This Row],[20]]</f>
        <v>9.5624727085649994E-2</v>
      </c>
      <c r="W240" s="10">
        <f>3/24000000*OO[[#This Row],[79 (28JUN1985 18:00:00)-Water Temperature (C)]]*OO[[#This Row],[21]]</f>
        <v>8.2594946244687495E-2</v>
      </c>
      <c r="X240" s="10">
        <f>3/24000000*OO[[#This Row],[80 (28JUN1985 21:00:00)-Water Temperature (C)]]*OO[[#This Row],[22]]</f>
        <v>4.5373972321249997E-2</v>
      </c>
      <c r="Y240" s="10">
        <f>3/24000000*OO[[#This Row],[81 (29JUN1985 00:00:00)-Water Temperature (C)]]*OO[[#This Row],[23]]</f>
        <v>1.7251252067857496E-2</v>
      </c>
      <c r="Z240" s="10">
        <f>3/24000000*OO[[#This Row],[82 (29JUN1985 03:00:00)-Water Temperature (C)]]*OO[[#This Row],[24]]</f>
        <v>4.9287383758687495E-3</v>
      </c>
      <c r="AA240" s="10">
        <f>3/24000000*OO[[#This Row],[83 (29JUN1985 06:00:00)-Water Temperature (C)]]*OO[[#This Row],[25]]</f>
        <v>1.1356414215624999E-3</v>
      </c>
      <c r="AB240" s="10">
        <f>3/24000000*OO[[#This Row],[84 (29JUN1985 09:00:00)-Water Temperature (C)]]*OO[[#This Row],[26]]</f>
        <v>2.6882215239880001E-4</v>
      </c>
      <c r="AC240" s="10">
        <f>3/24000000*OO[[#This Row],[85 (29JUN1985 12:00:00)-Water Temperature (C)]]*OO[[#This Row],[27]]</f>
        <v>1.0620526579739999E-4</v>
      </c>
      <c r="AD240" s="10">
        <f>3/24000000*OO[[#This Row],[86 (29JUN1985 15:00:00)-Water Temperature (C)]]*OO[[#This Row],[28]]</f>
        <v>8.1211852116862496E-5</v>
      </c>
      <c r="AE240" s="10">
        <f>3/24000000*OO[[#This Row],[88 (29JUN1985 21:00:00)-Water Temperature (C)]]*OO[[#This Row],[30]]</f>
        <v>7.5560430657124994E-5</v>
      </c>
      <c r="AF240" s="10">
        <f>3/24000000*OO[[#This Row],[88 (29JUN1985 21:00:00)-Water Temperature (C)]]*OO[[#This Row],[30]]</f>
        <v>7.5560430657124994E-5</v>
      </c>
      <c r="AG240" s="10">
        <f>3/24000000*OO[[#This Row],[89 (30JUN1985 00:00:00)-Water Temperature (C)]]*OO[[#This Row],[31]]</f>
        <v>7.1305380007699999E-5</v>
      </c>
      <c r="AH240" s="10">
        <f>3/24000000*OO[[#This Row],[90 (30JUN1985 03:00:00)-Water Temperature (C)]]*OO[[#This Row],[32]]</f>
        <v>6.6838083217949986E-5</v>
      </c>
      <c r="AI240" s="10">
        <f>3/24000000*OO[[#This Row],[91 (30JUN1985 06:00:00)-Water Temperature (C)]]*OO[[#This Row],[33]]</f>
        <v>6.1842522000412495E-5</v>
      </c>
      <c r="AJ240" s="10">
        <f>3/24000000*OO[[#This Row],[92 (30JUN1985 09:00:00)-Water Temperature (C)]]*OO[[#This Row],[34]]</f>
        <v>5.6692355628187501E-5</v>
      </c>
      <c r="AK240" s="10">
        <f>3/24000000*OO[[#This Row],[93 (30JUN1985 12:00:00)-Water Temperature (C)]]*OO[[#This Row],[35]]</f>
        <v>5.1600607820475003E-5</v>
      </c>
      <c r="AL240" s="10">
        <f>3/24000000*OO[[#This Row],[94 (30JUN1985 15:00:00)-Water Temperature (C)]]*OO[[#This Row],[36]]</f>
        <v>4.6266233772800001E-5</v>
      </c>
      <c r="AM240" s="10">
        <f>3/24000000*OO[[#This Row],[95 (30JUN1985 18:00:00)-Water Temperature (C)]]*OO[[#This Row],[37]]</f>
        <v>4.1072815824299998E-5</v>
      </c>
      <c r="AN240" s="10">
        <f>3/24000000*OO[[#This Row],[96 (30JUN1985 21:00:00)-Water Temperature (C)]]*OO[[#This Row],[38]]</f>
        <v>3.6791317583999999E-5</v>
      </c>
      <c r="AO240" s="10">
        <f>3/24000000*OO[[#This Row],[97 (01JUL1985 00:00:00)-Water Temperature (C)]]*OO[[#This Row],[39]]</f>
        <v>3.3129018443812498E-5</v>
      </c>
      <c r="AP240" s="10">
        <f>3/24000000*OO[[#This Row],[98 (01JUL1985 03:00:00)-Water Temperature (C)]]*OO[[#This Row],[40]]</f>
        <v>3.0102522293519998E-5</v>
      </c>
      <c r="AQ240" s="10">
        <f>3/24000000*OO[[#This Row],[99 (01JUL1985 06:00:00)-Water Temperature (C)]]*OO[[#This Row],[41]]</f>
        <v>2.7219760633995E-5</v>
      </c>
      <c r="AR240" s="10">
        <f>3/24000000*OO[[#This Row],[100 (01JUL1985 09:00:00)-Water Temperature (C)]]*OO[[#This Row],[42]]</f>
        <v>2.4312894927090001E-5</v>
      </c>
      <c r="AS240" s="10">
        <f>3/24000000*OO[[#This Row],[101 (01JUL1985 12:00:00)-Water Temperature (C)]]*OO[[#This Row],[43]]</f>
        <v>2.1567010664908747E-5</v>
      </c>
      <c r="AT240" s="10">
        <f>3/24000000*OO[[#This Row],[102 (01JUL1985 15:00:00)-Water Temperature (C)]]*OO[[#This Row],[44]]</f>
        <v>1.9034850601235E-5</v>
      </c>
      <c r="AU240" s="10">
        <f>3/24000000*OO[[#This Row],[103 (01JUL1985 18:00:00)-Water Temperature (C)]]*OO[[#This Row],[45]]</f>
        <v>1.6862613807146249E-5</v>
      </c>
      <c r="AV240" s="10">
        <f>3/24000000*OO[[#This Row],[104 (01JUL1985 21:00:00)-Water Temperature (C)]]*OO[[#This Row],[46]]</f>
        <v>1.5034082142559998E-5</v>
      </c>
      <c r="AW240" s="10">
        <f>3/24000000*OO[[#This Row],[105 (02JUL1985 00:00:00)-Water Temperature (C)]]*OO[[#This Row],[47]]</f>
        <v>1.3535164519089998E-5</v>
      </c>
      <c r="AX240" s="10">
        <f>3/24000000*OO[[#This Row],[106 (02JUL1985 03:00:00)-Water Temperature (C)]]*OO[[#This Row],[48]]</f>
        <v>1.2378511679917501E-5</v>
      </c>
      <c r="AY240" s="10">
        <f>3/24000000*OO[[#This Row],[107 (02JUL1985 06:00:00)-Water Temperature (C)]]*OO[[#This Row],[49]]</f>
        <v>1.1314777619591249E-5</v>
      </c>
      <c r="AZ240" s="10">
        <f>3/24000000*OO[[#This Row],[108 (02JUL1985 09:00:00)-Water Temperature (C)]]*OO[[#This Row],[50]]</f>
        <v>1.02888522374375E-5</v>
      </c>
      <c r="BA240" s="10">
        <f>3/24000000*OO[[#This Row],[109 (02JUL1985 12:00:00)-Water Temperature (C)]]*OO[[#This Row],[51]]</f>
        <v>9.2415169110499999E-6</v>
      </c>
      <c r="BB240" s="10">
        <f>3/24000000*OO[[#This Row],[110 (02JUL1985 15:00:00)-Water Temperature (C)]]*OO[[#This Row],[52]]</f>
        <v>8.1786802682749996E-6</v>
      </c>
      <c r="BC240" s="10">
        <f>3/24000000*OO[[#This Row],[111 (02JUL1985 18:00:00)-Water Temperature (C)]]*OO[[#This Row],[53]]</f>
        <v>7.1014833490174999E-6</v>
      </c>
      <c r="BD240" s="10">
        <f>3/24000000*OO[[#This Row],[112 (02JUL1985 21:00:00)-Water Temperature (C)]]*OO[[#This Row],[54]]</f>
        <v>6.1309310220812501E-6</v>
      </c>
      <c r="BE240" s="10">
        <f>3/24000000*OO[[#This Row],[113 (03JUL1985 00:00:00)-Water Temperature (C)]]*OO[[#This Row],[55]]</f>
        <v>5.2401163960524997E-6</v>
      </c>
      <c r="BF240" s="10">
        <f>3/24000000*OO[[#This Row],[114 (03JUL1985 03:00:00)-Water Temperature (C)]]*OO[[#This Row],[56]]</f>
        <v>4.4248933093199997E-6</v>
      </c>
      <c r="BG240" s="10">
        <f>3/24000000*OO[[#This Row],[115 (03JUL1985 06:00:00)-Water Temperature (C)]]*OO[[#This Row],[57]]</f>
        <v>3.65054157468E-6</v>
      </c>
      <c r="BH240" s="10">
        <f>3/24000000*OO[[#This Row],[116 (03JUL1985 09:00:00)-Water Temperature (C)]]*OO[[#This Row],[58]]</f>
        <v>2.9194569751815002E-6</v>
      </c>
      <c r="BI240" s="10">
        <f>3/24000000*OO[[#This Row],[117 (03JUL1985 12:00:00)-Water Temperature (C)]]*OO[[#This Row],[59]]</f>
        <v>2.3090900426798749E-6</v>
      </c>
      <c r="BJ240" s="10">
        <f>3/24000000*OO[[#This Row],[118 (03JUL1985 15:00:00)-Water Temperature (C)]]*OO[[#This Row],[60]]</f>
        <v>1.8349387981269998E-6</v>
      </c>
      <c r="BK240" s="10">
        <f>3/24000000*OO[[#This Row],[119 (03JUL1985 18:00:00)-Water Temperature (C)]]*OO[[#This Row],[61]]</f>
        <v>1.4902417615319999E-6</v>
      </c>
      <c r="BL240" s="10">
        <f>3/24000000*OO[[#This Row],[120 (03JUL1985 21:00:00)-Water Temperature (C)]]*OO[[#This Row],[62]]</f>
        <v>1.2600442567177499E-6</v>
      </c>
      <c r="BM240" s="10">
        <f>3/24000000*OO[[#This Row],[121 (04JUL1985 00:00:00)-Water Temperature (C)]]*OO[[#This Row],[63]]</f>
        <v>1.1130548689771249E-6</v>
      </c>
      <c r="BN240" s="10">
        <f>3/24000000*OO[[#This Row],[122 (04JUL1985 03:00:00)-Water Temperature (C)]]*OO[[#This Row],[64]]</f>
        <v>1.0338890421599999E-6</v>
      </c>
      <c r="BO240" s="10">
        <f>3/24000000*OO[[#This Row],[123 (04JUL1985 06:00:00)-Water Temperature (C)]]*OO[[#This Row],[65]]</f>
        <v>9.7601867635749983E-7</v>
      </c>
      <c r="BP240" s="10">
        <f>3/24000000*OO[[#This Row],[124 (04JUL1985 09:00:00)-Water Temperature (C)]]*OO[[#This Row],[66]]</f>
        <v>9.2108260590937485E-7</v>
      </c>
      <c r="BQ240" s="10">
        <f>3/24000000*OO[[#This Row],[125 (04JUL1985 12:00:00)-Water Temperature (C)]]*OO[[#This Row],[67]]</f>
        <v>8.5783167073649999E-7</v>
      </c>
      <c r="BR240" s="10">
        <f>3/24000000*OO[[#This Row],[126 (04JUL1985 15:00:00)-Water Temperature (C)]]*OO[[#This Row],[68]]</f>
        <v>7.9487990193674998E-7</v>
      </c>
      <c r="BS240" s="10">
        <f>3/24000000*OO[[#This Row],[127 (04JUL1985 18:00:00)-Water Temperature (C)]]*OO[[#This Row],[69]]</f>
        <v>7.3662724964074996E-7</v>
      </c>
      <c r="BT240" s="10">
        <f>3/24000000*OO[[#This Row],[128 (04JUL1985 21:00:00)-Water Temperature (C)]]*OO[[#This Row],[70]]</f>
        <v>6.9371669576587504E-7</v>
      </c>
      <c r="BU240" s="10">
        <f>3/24000000*OO[[#This Row],[129 (05JUL1985 00:00:00)-Water Temperature (C)]]*OO[[#This Row],[71]]</f>
        <v>6.6555532786099997E-7</v>
      </c>
      <c r="BV240" s="10">
        <f>3/24000000*OO[[#This Row],[130 (05JUL1985 03:00:00)-Water Temperature (C)]]*OO[[#This Row],[72]]</f>
        <v>6.5655889882849994E-7</v>
      </c>
      <c r="BW240" s="10">
        <f>3/24000000*OO[[#This Row],[131 (05JUL1985 06:00:00)-Water Temperature (C)]]*OO[[#This Row],[73]]</f>
        <v>6.4845530448299998E-7</v>
      </c>
      <c r="BX240" s="10">
        <f>3/24000000*OO[[#This Row],[132 (05JUL1985 09:00:00)-Water Temperature (C)]]*OO[[#This Row],[74]]</f>
        <v>6.3515140240299993E-7</v>
      </c>
      <c r="BY240" s="10">
        <f>3/24000000*OO[[#This Row],[133 (05JUL1985 12:00:00)-Water Temperature (C)]]*OO[[#This Row],[75]]</f>
        <v>6.1360841385549996E-7</v>
      </c>
      <c r="BZ240" s="10">
        <f>3/24000000*OO[[#This Row],[134 (05JUL1985 15:00:00)-Water Temperature (C)]]*OO[[#This Row],[76]]</f>
        <v>5.8119467801849995E-7</v>
      </c>
      <c r="CA240" s="10">
        <f>3/24000000*OO[[#This Row],[135 (05JUL1985 18:00:00)-Water Temperature (C)]]*OO[[#This Row],[77]]</f>
        <v>5.4484188450299999E-7</v>
      </c>
      <c r="CB240" s="10">
        <f>3/24000000*OO[[#This Row],[136 (05JUL1985 21:00:00)-Water Temperature (C)]]*OO[[#This Row],[78]]</f>
        <v>5.127775340853749E-7</v>
      </c>
      <c r="CC240" s="10">
        <f>3/24000000*OO[[#This Row],[137 (06JUL1985 00:00:00)-Water Temperature (C)]]*OO[[#This Row],[79]]</f>
        <v>4.883907368309999E-7</v>
      </c>
      <c r="CD240" s="10">
        <f>3/24000000*OO[[#This Row],[138 (06JUL1985 03:00:00)-Water Temperature (C)]]*OO[[#This Row],[80]]</f>
        <v>4.7522717353724993E-7</v>
      </c>
      <c r="CE240" s="10">
        <f>3/24000000*OO[[#This Row],[139 (06JUL1985 06:00:00)-Water Temperature (C)]]*OO[[#This Row],[81]]</f>
        <v>4.6356452764650003E-7</v>
      </c>
      <c r="CF240" s="10">
        <f>3/24000000*OO[[#This Row],[140 (06JUL1985 09:00:00)-Water Temperature (C)]]*OO[[#This Row],[82]]</f>
        <v>4.49792658196E-7</v>
      </c>
      <c r="CG240" s="10">
        <f>3/24000000*OO[[#This Row],[141 (06JUL1985 12:00:00)-Water Temperature (C)]]*OO[[#This Row],[83]]</f>
        <v>4.31557604683125E-7</v>
      </c>
      <c r="CH240" s="10">
        <f>3/24000000*OO[[#This Row],[142 (06JUL1985 15:00:00)-Water Temperature (C)]]*OO[[#This Row],[84]]</f>
        <v>4.0894832007749998E-7</v>
      </c>
      <c r="CI240" s="10">
        <f>3/24000000*OO[[#This Row],[143 (06JUL1985 18:00:00)-Water Temperature (C)]]*OO[[#This Row],[85]]</f>
        <v>3.8330831483699998E-7</v>
      </c>
      <c r="CJ240" s="10">
        <f>3/24000000*OO[[#This Row],[144 (06JUL1985 21:00:00)-Water Temperature (C)]]*OO[[#This Row],[86]]</f>
        <v>3.6039699116100001E-7</v>
      </c>
      <c r="CK240" s="10">
        <f>3/24000000*OO[[#This Row],[145 (07JUL1985 00:00:00)-Water Temperature (C)]]*OO[[#This Row],[87]]</f>
        <v>3.4145712228649998E-7</v>
      </c>
      <c r="CL240" s="10">
        <f>3/24000000*OO[[#This Row],[146 (07JUL1985 03:00:00)-Water Temperature (C)]]*OO[[#This Row],[88]]</f>
        <v>3.3083057003566248E-7</v>
      </c>
      <c r="CM240" s="10">
        <f>3/24000000*OO[[#This Row],[147 (07JUL1985 06:00:00)-Water Temperature (C)]]*OO[[#This Row],[89]]</f>
        <v>3.1822051945919999E-7</v>
      </c>
      <c r="CN240" s="10">
        <f>3/24000000*OO[[#This Row],[148 (07JUL1985 09:00:00)-Water Temperature (C)]]*OO[[#This Row],[90]]</f>
        <v>3.0174028633656249E-7</v>
      </c>
      <c r="CO240" s="10">
        <f>3/24000000*OO[[#This Row],[149 (07JUL1985 12:00:00)-Water Temperature (C)]]*OO[[#This Row],[91]]</f>
        <v>2.8328210791744997E-7</v>
      </c>
      <c r="CP240" s="10">
        <f>3/24000000*OO[[#This Row],[150 (07JUL1985 15:00:00)-Water Temperature (C)]]*OO[[#This Row],[92]]</f>
        <v>2.6554919681812502E-7</v>
      </c>
      <c r="CQ240" s="10">
        <f>3/24000000*OO[[#This Row],[151 (07JUL1985 18:00:00)-Water Temperature (C)]]*OO[[#This Row],[93]]</f>
        <v>2.4877674331614999E-7</v>
      </c>
      <c r="CR240" s="10">
        <f>3/24000000*OO[[#This Row],[152 (07JUL1985 21:00:00)-Water Temperature (C)]]*OO[[#This Row],[94]]</f>
        <v>2.3471507781947498E-7</v>
      </c>
      <c r="CS240" s="10">
        <f>3/24000000*OO[[#This Row],[153 (08JUL1985 00:00:00)-Water Temperature (C)]]*OO[[#This Row],[95]]</f>
        <v>2.2395597500126246E-7</v>
      </c>
      <c r="CT240" s="10">
        <f>3/24000000*OO[[#This Row],[154 (08JUL1985 03:00:00)-Water Temperature (C)]]*OO[[#This Row],[96]]</f>
        <v>2.1973974725199999E-7</v>
      </c>
      <c r="CU240" s="10">
        <f>3/24000000*OO[[#This Row],[155 (08JUL1985 06:00:00)-Water Temperature (C)]]*OO[[#This Row],[97]]</f>
        <v>2.1684226272817501E-7</v>
      </c>
      <c r="CV240" s="10">
        <f>3/24000000*OO[[#This Row],[156 (08JUL1985 09:00:00)-Water Temperature (C)]]*OO[[#This Row],[98]]</f>
        <v>2.1149051140542499E-7</v>
      </c>
      <c r="CW240" s="10">
        <f>3/24000000*OO[[#This Row],[157 (08JUL1985 12:00:00)-Water Temperature (C)]]*OO[[#This Row],[99]]</f>
        <v>2.0408148039675E-7</v>
      </c>
    </row>
    <row r="241" spans="1:101" x14ac:dyDescent="0.35">
      <c r="A241" t="s">
        <v>247</v>
      </c>
      <c r="B241">
        <v>814.65729999999996</v>
      </c>
      <c r="C241" s="10">
        <f>3/24*OO[[#This Row],[59 (26JUN1985 06:00:00)-Water Temperature (C)]]*OO[[#This Row],[1]]/SUM(OO[1])</f>
        <v>0</v>
      </c>
      <c r="D241" s="10">
        <f>3/24*OO[[#This Row],[60 (26JUN1985 09:00:00)-Water Temperature (C)]]*OO[[#This Row],[2]]/SUM(OO[2])</f>
        <v>0</v>
      </c>
      <c r="E241" s="10">
        <f>3/24*OO[[#This Row],[61 (26JUN1985 12:00:00)-Water Temperature (C)]]*OO[[#This Row],[3]]/SUM(OO[3])</f>
        <v>0</v>
      </c>
      <c r="F241" s="10">
        <f>3/24*OO[[#This Row],[62 (26JUN1985 15:00:00)-Water Temperature (C)]]*OO[[#This Row],[4]]/SUM(OO[4])</f>
        <v>0</v>
      </c>
      <c r="G241" s="10">
        <f>3/24*OO[[#This Row],[63 (26JUN1985 18:00:00)-Water Temperature (C)]]*OO[[#This Row],[5]]/SUM(OO[5])</f>
        <v>0</v>
      </c>
      <c r="H241" s="10">
        <f>3/24*OO[[#This Row],[64 (26JUN1985 21:00:00)-Water Temperature (C)]]*OO[[#This Row],[6]]/SUM(OO[6])</f>
        <v>0</v>
      </c>
      <c r="I241" s="10">
        <f>3/24*OO[[#This Row],[65 (27JUN1985 00:00:00)-Water Temperature (C)]]*OO[[#This Row],[7]]/SUM(OO[7])</f>
        <v>0</v>
      </c>
      <c r="J241" s="10">
        <f>3/24*OO[[#This Row],[66 (27JUN1985 03:00:00)-Water Temperature (C)]]*OO[[#This Row],[8]]/SUM(OO[8])</f>
        <v>0</v>
      </c>
      <c r="K241" s="10">
        <f>3/24*OO[[#This Row],[67 (27JUN1985 06:00:00)-Water Temperature (C)]]*OO[[#This Row],[9]]/SUM(OO[9])</f>
        <v>0</v>
      </c>
      <c r="L241" s="10">
        <f>3/24*OO[[#This Row],[68 (27JUN1985 09:00:00)-Water Temperature (C)]]*OO[[#This Row],[10]]/SUM(OO[10])</f>
        <v>4.991751981668039E-44</v>
      </c>
      <c r="M241" s="10">
        <f>3/24*OO[[#This Row],[69 (27JUN1985 12:00:00)-Water Temperature (C)]]*OO[[#This Row],[11]]/SUM(OO[11])</f>
        <v>2.0272990031855224E-32</v>
      </c>
      <c r="N241" s="10">
        <f>3/24*OO[[#This Row],[70 (27JUN1985 15:00:00)-Water Temperature (C)]]*OO[[#This Row],[12]]/SUM(OO[12])</f>
        <v>1.5535164314369075E-20</v>
      </c>
      <c r="O241" s="10">
        <f>3/24*OO[[#This Row],[71 (27JUN1985 18:00:00)-Water Temperature (C)]]*OO[[#This Row],[13]]/SUM(OO[13])</f>
        <v>3.4618231349952425E-13</v>
      </c>
      <c r="P241" s="10">
        <f>3/24*OO[[#This Row],[72 (27JUN1985 21:00:00)-Water Temperature (C)]]*OO[[#This Row],[14]]/SUM(OO[14])</f>
        <v>4.2919781293082955E-9</v>
      </c>
      <c r="Q241" s="10">
        <f>3/24*OO[[#This Row],[73 (28JUN1985 00:00:00)-Water Temperature (C)]]*OO[[#This Row],[15]]/SUM(OO[15])</f>
        <v>1.7013248617314449E-6</v>
      </c>
      <c r="R241" s="10">
        <f>3/24*OO[[#This Row],[74 (28JUN1985 03:00:00)-Water Temperature (C)]]*OO[[#This Row],[16]]/SUM(OO[16])</f>
        <v>1.1523330862266902E-4</v>
      </c>
      <c r="S241" s="10">
        <f>3/24*OO[[#This Row],[75 (28JUN1985 06:00:00)-Water Temperature (C)]]*OO[[#This Row],[17]]/SUM(OO[17])</f>
        <v>2.1687591799513868E-3</v>
      </c>
      <c r="T241" s="10">
        <f>3/24*OO[[#This Row],[76 (28JUN1985 09:00:00)-Water Temperature (C)]]*OO[[#This Row],[18]]/SUM(OO[18])</f>
        <v>1.5103821361389871E-2</v>
      </c>
      <c r="U241" s="10">
        <f>3/24*OO[[#This Row],[77 (28JUN1985 12:00:00)-Water Temperature (C)]]*OO[[#This Row],[19]]/SUM(OO[19])</f>
        <v>4.6937871923225155E-2</v>
      </c>
      <c r="V241" s="10">
        <f>3/24000000*OO[[#This Row],[78 (28JUN1985 15:00:00)-Water Temperature (C)]]*OO[[#This Row],[20]]</f>
        <v>7.4286280422999992E-2</v>
      </c>
      <c r="W241" s="10">
        <f>3/24000000*OO[[#This Row],[79 (28JUN1985 18:00:00)-Water Temperature (C)]]*OO[[#This Row],[21]]</f>
        <v>6.7089271453874999E-2</v>
      </c>
      <c r="X241" s="10">
        <f>3/24000000*OO[[#This Row],[80 (28JUN1985 21:00:00)-Water Temperature (C)]]*OO[[#This Row],[22]]</f>
        <v>3.8312665876800003E-2</v>
      </c>
      <c r="Y241" s="10">
        <f>3/24000000*OO[[#This Row],[81 (29JUN1985 00:00:00)-Water Temperature (C)]]*OO[[#This Row],[23]]</f>
        <v>1.5059948244712502E-2</v>
      </c>
      <c r="Z241" s="10">
        <f>3/24000000*OO[[#This Row],[82 (29JUN1985 03:00:00)-Water Temperature (C)]]*OO[[#This Row],[24]]</f>
        <v>4.4189992444650002E-3</v>
      </c>
      <c r="AA241" s="10">
        <f>3/24000000*OO[[#This Row],[83 (29JUN1985 06:00:00)-Water Temperature (C)]]*OO[[#This Row],[25]]</f>
        <v>1.0346856690824999E-3</v>
      </c>
      <c r="AB241" s="10">
        <f>3/24000000*OO[[#This Row],[84 (29JUN1985 09:00:00)-Water Temperature (C)]]*OO[[#This Row],[26]]</f>
        <v>2.4100219519687497E-4</v>
      </c>
      <c r="AC241" s="10">
        <f>3/24000000*OO[[#This Row],[85 (29JUN1985 12:00:00)-Water Temperature (C)]]*OO[[#This Row],[27]]</f>
        <v>8.8789867489999993E-5</v>
      </c>
      <c r="AD241" s="10">
        <f>3/24000000*OO[[#This Row],[86 (29JUN1985 15:00:00)-Water Temperature (C)]]*OO[[#This Row],[28]]</f>
        <v>6.4753961017087504E-5</v>
      </c>
      <c r="AE241" s="10">
        <f>3/24000000*OO[[#This Row],[88 (29JUN1985 21:00:00)-Water Temperature (C)]]*OO[[#This Row],[30]]</f>
        <v>5.988745749605E-5</v>
      </c>
      <c r="AF241" s="10">
        <f>3/24000000*OO[[#This Row],[88 (29JUN1985 21:00:00)-Water Temperature (C)]]*OO[[#This Row],[30]]</f>
        <v>5.988745749605E-5</v>
      </c>
      <c r="AG241" s="10">
        <f>3/24000000*OO[[#This Row],[89 (30JUN1985 00:00:00)-Water Temperature (C)]]*OO[[#This Row],[31]]</f>
        <v>5.6729171660624997E-5</v>
      </c>
      <c r="AH241" s="10">
        <f>3/24000000*OO[[#This Row],[90 (30JUN1985 03:00:00)-Water Temperature (C)]]*OO[[#This Row],[32]]</f>
        <v>5.3302213311250003E-5</v>
      </c>
      <c r="AI241" s="10">
        <f>3/24000000*OO[[#This Row],[91 (30JUN1985 06:00:00)-Water Temperature (C)]]*OO[[#This Row],[33]]</f>
        <v>4.9387552499087496E-5</v>
      </c>
      <c r="AJ241" s="10">
        <f>3/24000000*OO[[#This Row],[92 (30JUN1985 09:00:00)-Water Temperature (C)]]*OO[[#This Row],[34]]</f>
        <v>4.5295365019162498E-5</v>
      </c>
      <c r="AK241" s="10">
        <f>3/24000000*OO[[#This Row],[93 (30JUN1985 12:00:00)-Water Temperature (C)]]*OO[[#This Row],[35]]</f>
        <v>4.1213807563949997E-5</v>
      </c>
      <c r="AL241" s="10">
        <f>3/24000000*OO[[#This Row],[94 (30JUN1985 15:00:00)-Water Temperature (C)]]*OO[[#This Row],[36]]</f>
        <v>3.6860298685937497E-5</v>
      </c>
      <c r="AM241" s="10">
        <f>3/24000000*OO[[#This Row],[95 (30JUN1985 18:00:00)-Water Temperature (C)]]*OO[[#This Row],[37]]</f>
        <v>3.2648615154105006E-5</v>
      </c>
      <c r="AN241" s="10">
        <f>3/24000000*OO[[#This Row],[96 (30JUN1985 21:00:00)-Water Temperature (C)]]*OO[[#This Row],[38]]</f>
        <v>2.9179547119042498E-5</v>
      </c>
      <c r="AO241" s="10">
        <f>3/24000000*OO[[#This Row],[97 (01JUL1985 00:00:00)-Water Temperature (C)]]*OO[[#This Row],[39]]</f>
        <v>2.6238805286239999E-5</v>
      </c>
      <c r="AP241" s="10">
        <f>3/24000000*OO[[#This Row],[98 (01JUL1985 03:00:00)-Water Temperature (C)]]*OO[[#This Row],[40]]</f>
        <v>2.3820364005306249E-5</v>
      </c>
      <c r="AQ241" s="10">
        <f>3/24000000*OO[[#This Row],[99 (01JUL1985 06:00:00)-Water Temperature (C)]]*OO[[#This Row],[41]]</f>
        <v>2.1502483022681248E-5</v>
      </c>
      <c r="AR241" s="10">
        <f>3/24000000*OO[[#This Row],[100 (01JUL1985 09:00:00)-Water Temperature (C)]]*OO[[#This Row],[42]]</f>
        <v>1.9190198882942498E-5</v>
      </c>
      <c r="AS241" s="10">
        <f>3/24000000*OO[[#This Row],[101 (01JUL1985 12:00:00)-Water Temperature (C)]]*OO[[#This Row],[43]]</f>
        <v>1.6981254625342501E-5</v>
      </c>
      <c r="AT241" s="10">
        <f>3/24000000*OO[[#This Row],[102 (01JUL1985 15:00:00)-Water Temperature (C)]]*OO[[#This Row],[44]]</f>
        <v>1.4941709742539997E-5</v>
      </c>
      <c r="AU241" s="10">
        <f>3/24000000*OO[[#This Row],[103 (01JUL1985 18:00:00)-Water Temperature (C)]]*OO[[#This Row],[45]]</f>
        <v>1.3191779455787498E-5</v>
      </c>
      <c r="AV241" s="10">
        <f>3/24000000*OO[[#This Row],[104 (01JUL1985 21:00:00)-Water Temperature (C)]]*OO[[#This Row],[46]]</f>
        <v>1.1728232023906249E-5</v>
      </c>
      <c r="AW241" s="10">
        <f>3/24000000*OO[[#This Row],[105 (02JUL1985 00:00:00)-Water Temperature (C)]]*OO[[#This Row],[47]]</f>
        <v>1.0541518204612499E-5</v>
      </c>
      <c r="AX241" s="10">
        <f>3/24000000*OO[[#This Row],[106 (02JUL1985 03:00:00)-Water Temperature (C)]]*OO[[#This Row],[48]]</f>
        <v>9.6326146773674993E-6</v>
      </c>
      <c r="AY241" s="10">
        <f>3/24000000*OO[[#This Row],[107 (02JUL1985 06:00:00)-Water Temperature (C)]]*OO[[#This Row],[49]]</f>
        <v>8.799654280162499E-6</v>
      </c>
      <c r="AZ241" s="10">
        <f>3/24000000*OO[[#This Row],[108 (02JUL1985 09:00:00)-Water Temperature (C)]]*OO[[#This Row],[50]]</f>
        <v>7.9955581646399999E-6</v>
      </c>
      <c r="BA241" s="10">
        <f>3/24000000*OO[[#This Row],[109 (02JUL1985 12:00:00)-Water Temperature (C)]]*OO[[#This Row],[51]]</f>
        <v>7.1763611830400011E-6</v>
      </c>
      <c r="BB241" s="10">
        <f>3/24000000*OO[[#This Row],[110 (02JUL1985 15:00:00)-Water Temperature (C)]]*OO[[#This Row],[52]]</f>
        <v>6.342775071785E-6</v>
      </c>
      <c r="BC241" s="10">
        <f>3/24000000*OO[[#This Row],[111 (02JUL1985 18:00:00)-Water Temperature (C)]]*OO[[#This Row],[53]]</f>
        <v>5.50339355840625E-6</v>
      </c>
      <c r="BD241" s="10">
        <f>3/24000000*OO[[#This Row],[112 (02JUL1985 21:00:00)-Water Temperature (C)]]*OO[[#This Row],[54]]</f>
        <v>4.7510332865062493E-6</v>
      </c>
      <c r="BE241" s="10">
        <f>3/24000000*OO[[#This Row],[113 (03JUL1985 00:00:00)-Water Temperature (C)]]*OO[[#This Row],[55]]</f>
        <v>4.067186438375E-6</v>
      </c>
      <c r="BF241" s="10">
        <f>3/24000000*OO[[#This Row],[114 (03JUL1985 03:00:00)-Water Temperature (C)]]*OO[[#This Row],[56]]</f>
        <v>3.4450052951812501E-6</v>
      </c>
      <c r="BG241" s="10">
        <f>3/24000000*OO[[#This Row],[115 (03JUL1985 06:00:00)-Water Temperature (C)]]*OO[[#This Row],[57]]</f>
        <v>2.8510948039296246E-6</v>
      </c>
      <c r="BH241" s="10">
        <f>3/24000000*OO[[#This Row],[116 (03JUL1985 09:00:00)-Water Temperature (C)]]*OO[[#This Row],[58]]</f>
        <v>2.2843279175815002E-6</v>
      </c>
      <c r="BI241" s="10">
        <f>3/24000000*OO[[#This Row],[117 (03JUL1985 12:00:00)-Water Temperature (C)]]*OO[[#This Row],[59]]</f>
        <v>1.8062802198000001E-6</v>
      </c>
      <c r="BJ241" s="10">
        <f>3/24000000*OO[[#This Row],[118 (03JUL1985 15:00:00)-Water Temperature (C)]]*OO[[#This Row],[60]]</f>
        <v>1.4306990146803749E-6</v>
      </c>
      <c r="BK241" s="10">
        <f>3/24000000*OO[[#This Row],[119 (03JUL1985 18:00:00)-Water Temperature (C)]]*OO[[#This Row],[61]]</f>
        <v>1.15733250308025E-6</v>
      </c>
      <c r="BL241" s="10">
        <f>3/24000000*OO[[#This Row],[120 (03JUL1985 21:00:00)-Water Temperature (C)]]*OO[[#This Row],[62]]</f>
        <v>9.7447694949100009E-7</v>
      </c>
      <c r="BM241" s="10">
        <f>3/24000000*OO[[#This Row],[121 (04JUL1985 00:00:00)-Water Temperature (C)]]*OO[[#This Row],[63]]</f>
        <v>8.5840308166949989E-7</v>
      </c>
      <c r="BN241" s="10">
        <f>3/24000000*OO[[#This Row],[122 (04JUL1985 03:00:00)-Water Temperature (C)]]*OO[[#This Row],[64]]</f>
        <v>7.9630695478462497E-7</v>
      </c>
      <c r="BO241" s="10">
        <f>3/24000000*OO[[#This Row],[123 (04JUL1985 06:00:00)-Water Temperature (C)]]*OO[[#This Row],[65]]</f>
        <v>7.5126505356049989E-7</v>
      </c>
      <c r="BP241" s="10">
        <f>3/24000000*OO[[#This Row],[124 (04JUL1985 09:00:00)-Water Temperature (C)]]*OO[[#This Row],[66]]</f>
        <v>7.0872639507724995E-7</v>
      </c>
      <c r="BQ241" s="10">
        <f>3/24000000*OO[[#This Row],[125 (04JUL1985 12:00:00)-Water Temperature (C)]]*OO[[#This Row],[67]]</f>
        <v>6.5951549175862502E-7</v>
      </c>
      <c r="BR241" s="10">
        <f>3/24000000*OO[[#This Row],[126 (04JUL1985 15:00:00)-Water Temperature (C)]]*OO[[#This Row],[68]]</f>
        <v>6.1024865999999991E-7</v>
      </c>
      <c r="BS241" s="10">
        <f>3/24000000*OO[[#This Row],[127 (04JUL1985 18:00:00)-Water Temperature (C)]]*OO[[#This Row],[69]]</f>
        <v>5.6466044060274995E-7</v>
      </c>
      <c r="BT241" s="10">
        <f>3/24000000*OO[[#This Row],[128 (04JUL1985 21:00:00)-Water Temperature (C)]]*OO[[#This Row],[70]]</f>
        <v>5.3082737930062498E-7</v>
      </c>
      <c r="BU241" s="10">
        <f>3/24000000*OO[[#This Row],[129 (05JUL1985 00:00:00)-Water Temperature (C)]]*OO[[#This Row],[71]]</f>
        <v>5.0876988749037504E-7</v>
      </c>
      <c r="BV241" s="10">
        <f>3/24000000*OO[[#This Row],[130 (05JUL1985 03:00:00)-Water Temperature (C)]]*OO[[#This Row],[72]]</f>
        <v>5.0178384440649996E-7</v>
      </c>
      <c r="BW241" s="10">
        <f>3/24000000*OO[[#This Row],[131 (05JUL1985 06:00:00)-Water Temperature (C)]]*OO[[#This Row],[73]]</f>
        <v>4.9581732376100005E-7</v>
      </c>
      <c r="BX241" s="10">
        <f>3/24000000*OO[[#This Row],[132 (05JUL1985 09:00:00)-Water Temperature (C)]]*OO[[#This Row],[74]]</f>
        <v>4.8596297205949996E-7</v>
      </c>
      <c r="BY241" s="10">
        <f>3/24000000*OO[[#This Row],[133 (05JUL1985 12:00:00)-Water Temperature (C)]]*OO[[#This Row],[75]]</f>
        <v>4.6986526002937502E-7</v>
      </c>
      <c r="BZ241" s="10">
        <f>3/24000000*OO[[#This Row],[134 (05JUL1985 15:00:00)-Water Temperature (C)]]*OO[[#This Row],[76]]</f>
        <v>4.4487585779474995E-7</v>
      </c>
      <c r="CA241" s="10">
        <f>3/24000000*OO[[#This Row],[135 (05JUL1985 18:00:00)-Water Temperature (C)]]*OO[[#This Row],[77]]</f>
        <v>4.1694765021699992E-7</v>
      </c>
      <c r="CB241" s="10">
        <f>3/24000000*OO[[#This Row],[136 (05JUL1985 21:00:00)-Water Temperature (C)]]*OO[[#This Row],[78]]</f>
        <v>3.9209754638662498E-7</v>
      </c>
      <c r="CC241" s="10">
        <f>3/24000000*OO[[#This Row],[137 (06JUL1985 00:00:00)-Water Temperature (C)]]*OO[[#This Row],[79]]</f>
        <v>3.7338159414999999E-7</v>
      </c>
      <c r="CD241" s="10">
        <f>3/24000000*OO[[#This Row],[138 (06JUL1985 03:00:00)-Water Temperature (C)]]*OO[[#This Row],[80]]</f>
        <v>3.6334793424999998E-7</v>
      </c>
      <c r="CE241" s="10">
        <f>3/24000000*OO[[#This Row],[139 (06JUL1985 06:00:00)-Water Temperature (C)]]*OO[[#This Row],[81]]</f>
        <v>3.5461494555999997E-7</v>
      </c>
      <c r="CF241" s="10">
        <f>3/24000000*OO[[#This Row],[140 (06JUL1985 09:00:00)-Water Temperature (C)]]*OO[[#This Row],[82]]</f>
        <v>3.442777221327E-7</v>
      </c>
      <c r="CG241" s="10">
        <f>3/24000000*OO[[#This Row],[141 (06JUL1985 12:00:00)-Water Temperature (C)]]*OO[[#This Row],[83]]</f>
        <v>3.3036205855331247E-7</v>
      </c>
      <c r="CH241" s="10">
        <f>3/24000000*OO[[#This Row],[142 (06JUL1985 15:00:00)-Water Temperature (C)]]*OO[[#This Row],[84]]</f>
        <v>3.1284266627834998E-7</v>
      </c>
      <c r="CI241" s="10">
        <f>3/24000000*OO[[#This Row],[143 (06JUL1985 18:00:00)-Water Temperature (C)]]*OO[[#This Row],[85]]</f>
        <v>2.9309574318639999E-7</v>
      </c>
      <c r="CJ241" s="10">
        <f>3/24000000*OO[[#This Row],[144 (06JUL1985 21:00:00)-Water Temperature (C)]]*OO[[#This Row],[86]]</f>
        <v>2.7541350477795001E-7</v>
      </c>
      <c r="CK241" s="10">
        <f>3/24000000*OO[[#This Row],[145 (07JUL1985 00:00:00)-Water Temperature (C)]]*OO[[#This Row],[87]]</f>
        <v>2.6092838515072497E-7</v>
      </c>
      <c r="CL241" s="10">
        <f>3/24000000*OO[[#This Row],[146 (07JUL1985 03:00:00)-Water Temperature (C)]]*OO[[#This Row],[88]]</f>
        <v>2.5295109538226248E-7</v>
      </c>
      <c r="CM241" s="10">
        <f>3/24000000*OO[[#This Row],[147 (07JUL1985 06:00:00)-Water Temperature (C)]]*OO[[#This Row],[89]]</f>
        <v>2.4328180251948749E-7</v>
      </c>
      <c r="CN241" s="10">
        <f>3/24000000*OO[[#This Row],[148 (07JUL1985 09:00:00)-Water Temperature (C)]]*OO[[#This Row],[90]]</f>
        <v>2.3095166100012497E-7</v>
      </c>
      <c r="CO241" s="10">
        <f>3/24000000*OO[[#This Row],[149 (07JUL1985 12:00:00)-Water Temperature (C)]]*OO[[#This Row],[91]]</f>
        <v>2.1693402967669997E-7</v>
      </c>
      <c r="CP241" s="10">
        <f>3/24000000*OO[[#This Row],[150 (07JUL1985 15:00:00)-Water Temperature (C)]]*OO[[#This Row],[92]]</f>
        <v>2.0323447113281251E-7</v>
      </c>
      <c r="CQ241" s="10">
        <f>3/24000000*OO[[#This Row],[151 (07JUL1985 18:00:00)-Water Temperature (C)]]*OO[[#This Row],[93]]</f>
        <v>1.902913690473E-7</v>
      </c>
      <c r="CR241" s="10">
        <f>3/24000000*OO[[#This Row],[152 (07JUL1985 21:00:00)-Water Temperature (C)]]*OO[[#This Row],[94]]</f>
        <v>1.79373383109375E-7</v>
      </c>
      <c r="CS241" s="10">
        <f>3/24000000*OO[[#This Row],[153 (08JUL1985 00:00:00)-Water Temperature (C)]]*OO[[#This Row],[95]]</f>
        <v>1.71074777945125E-7</v>
      </c>
      <c r="CT241" s="10">
        <f>3/24000000*OO[[#This Row],[154 (08JUL1985 03:00:00)-Water Temperature (C)]]*OO[[#This Row],[96]]</f>
        <v>1.6792476293144997E-7</v>
      </c>
      <c r="CU241" s="10">
        <f>3/24000000*OO[[#This Row],[155 (08JUL1985 06:00:00)-Water Temperature (C)]]*OO[[#This Row],[97]]</f>
        <v>1.6577597205674998E-7</v>
      </c>
      <c r="CV241" s="10">
        <f>3/24000000*OO[[#This Row],[156 (08JUL1985 09:00:00)-Water Temperature (C)]]*OO[[#This Row],[98]]</f>
        <v>1.6176576598034999E-7</v>
      </c>
      <c r="CW241" s="10">
        <f>3/24000000*OO[[#This Row],[157 (08JUL1985 12:00:00)-Water Temperature (C)]]*OO[[#This Row],[99]]</f>
        <v>1.5613996200893748E-7</v>
      </c>
    </row>
    <row r="242" spans="1:101" x14ac:dyDescent="0.35">
      <c r="A242" t="s">
        <v>248</v>
      </c>
      <c r="B242">
        <v>871.66089999999997</v>
      </c>
      <c r="C242" s="10">
        <f>3/24*OO[[#This Row],[59 (26JUN1985 06:00:00)-Water Temperature (C)]]*OO[[#This Row],[1]]/SUM(OO[1])</f>
        <v>0</v>
      </c>
      <c r="D242" s="10">
        <f>3/24*OO[[#This Row],[60 (26JUN1985 09:00:00)-Water Temperature (C)]]*OO[[#This Row],[2]]/SUM(OO[2])</f>
        <v>0</v>
      </c>
      <c r="E242" s="10">
        <f>3/24*OO[[#This Row],[61 (26JUN1985 12:00:00)-Water Temperature (C)]]*OO[[#This Row],[3]]/SUM(OO[3])</f>
        <v>0</v>
      </c>
      <c r="F242" s="10">
        <f>3/24*OO[[#This Row],[62 (26JUN1985 15:00:00)-Water Temperature (C)]]*OO[[#This Row],[4]]/SUM(OO[4])</f>
        <v>0</v>
      </c>
      <c r="G242" s="10">
        <f>3/24*OO[[#This Row],[63 (26JUN1985 18:00:00)-Water Temperature (C)]]*OO[[#This Row],[5]]/SUM(OO[5])</f>
        <v>0</v>
      </c>
      <c r="H242" s="10">
        <f>3/24*OO[[#This Row],[64 (26JUN1985 21:00:00)-Water Temperature (C)]]*OO[[#This Row],[6]]/SUM(OO[6])</f>
        <v>0</v>
      </c>
      <c r="I242" s="10">
        <f>3/24*OO[[#This Row],[65 (27JUN1985 00:00:00)-Water Temperature (C)]]*OO[[#This Row],[7]]/SUM(OO[7])</f>
        <v>0</v>
      </c>
      <c r="J242" s="10">
        <f>3/24*OO[[#This Row],[66 (27JUN1985 03:00:00)-Water Temperature (C)]]*OO[[#This Row],[8]]/SUM(OO[8])</f>
        <v>0</v>
      </c>
      <c r="K242" s="10">
        <f>3/24*OO[[#This Row],[67 (27JUN1985 06:00:00)-Water Temperature (C)]]*OO[[#This Row],[9]]/SUM(OO[9])</f>
        <v>0</v>
      </c>
      <c r="L242" s="10">
        <f>3/24*OO[[#This Row],[68 (27JUN1985 09:00:00)-Water Temperature (C)]]*OO[[#This Row],[10]]/SUM(OO[10])</f>
        <v>0</v>
      </c>
      <c r="M242" s="10">
        <f>3/24*OO[[#This Row],[69 (27JUN1985 12:00:00)-Water Temperature (C)]]*OO[[#This Row],[11]]/SUM(OO[11])</f>
        <v>3.9757280904663304E-33</v>
      </c>
      <c r="N242" s="10">
        <f>3/24*OO[[#This Row],[70 (27JUN1985 15:00:00)-Water Temperature (C)]]*OO[[#This Row],[12]]/SUM(OO[12])</f>
        <v>2.8642036860071316E-21</v>
      </c>
      <c r="O242" s="10">
        <f>3/24*OO[[#This Row],[71 (27JUN1985 18:00:00)-Water Temperature (C)]]*OO[[#This Row],[13]]/SUM(OO[13])</f>
        <v>1.496304181507392E-13</v>
      </c>
      <c r="P242" s="10">
        <f>3/24*OO[[#This Row],[72 (27JUN1985 21:00:00)-Water Temperature (C)]]*OO[[#This Row],[14]]/SUM(OO[14])</f>
        <v>2.609378924087262E-9</v>
      </c>
      <c r="Q242" s="10">
        <f>3/24*OO[[#This Row],[73 (28JUN1985 00:00:00)-Water Temperature (C)]]*OO[[#This Row],[15]]/SUM(OO[15])</f>
        <v>1.1810721999787803E-6</v>
      </c>
      <c r="R242" s="10">
        <f>3/24*OO[[#This Row],[74 (28JUN1985 03:00:00)-Water Temperature (C)]]*OO[[#This Row],[16]]/SUM(OO[16])</f>
        <v>8.7700489601465155E-5</v>
      </c>
      <c r="S242" s="10">
        <f>3/24*OO[[#This Row],[75 (28JUN1985 06:00:00)-Water Temperature (C)]]*OO[[#This Row],[17]]/SUM(OO[17])</f>
        <v>1.774773080912723E-3</v>
      </c>
      <c r="T242" s="10">
        <f>3/24*OO[[#This Row],[76 (28JUN1985 09:00:00)-Water Temperature (C)]]*OO[[#This Row],[18]]/SUM(OO[18])</f>
        <v>1.3118240725694582E-2</v>
      </c>
      <c r="U242" s="10">
        <f>3/24*OO[[#This Row],[77 (28JUN1985 12:00:00)-Water Temperature (C)]]*OO[[#This Row],[19]]/SUM(OO[19])</f>
        <v>4.2890454238844765E-2</v>
      </c>
      <c r="V242" s="10">
        <f>3/24000000*OO[[#This Row],[78 (28JUN1985 15:00:00)-Water Temperature (C)]]*OO[[#This Row],[20]]</f>
        <v>7.0920660669300001E-2</v>
      </c>
      <c r="W242" s="10">
        <f>3/24000000*OO[[#This Row],[79 (28JUN1985 18:00:00)-Water Temperature (C)]]*OO[[#This Row],[21]]</f>
        <v>6.654616690837499E-2</v>
      </c>
      <c r="X242" s="10">
        <f>3/24000000*OO[[#This Row],[80 (28JUN1985 21:00:00)-Water Temperature (C)]]*OO[[#This Row],[22]]</f>
        <v>3.9285461170700003E-2</v>
      </c>
      <c r="Y242" s="10">
        <f>3/24000000*OO[[#This Row],[81 (29JUN1985 00:00:00)-Water Temperature (C)]]*OO[[#This Row],[23]]</f>
        <v>1.5889401510154999E-2</v>
      </c>
      <c r="Z242" s="10">
        <f>3/24000000*OO[[#This Row],[82 (29JUN1985 03:00:00)-Water Temperature (C)]]*OO[[#This Row],[24]]</f>
        <v>4.7718654320924999E-3</v>
      </c>
      <c r="AA242" s="10">
        <f>3/24000000*OO[[#This Row],[83 (29JUN1985 06:00:00)-Water Temperature (C)]]*OO[[#This Row],[25]]</f>
        <v>1.1338089679469999E-3</v>
      </c>
      <c r="AB242" s="10">
        <f>3/24000000*OO[[#This Row],[84 (29JUN1985 09:00:00)-Water Temperature (C)]]*OO[[#This Row],[26]]</f>
        <v>2.6146497437699997E-4</v>
      </c>
      <c r="AC242" s="10">
        <f>3/24000000*OO[[#This Row],[85 (29JUN1985 12:00:00)-Water Temperature (C)]]*OO[[#This Row],[27]]</f>
        <v>9.1140172839749997E-5</v>
      </c>
      <c r="AD242" s="10">
        <f>3/24000000*OO[[#This Row],[86 (29JUN1985 15:00:00)-Water Temperature (C)]]*OO[[#This Row],[28]]</f>
        <v>6.3682746775125005E-5</v>
      </c>
      <c r="AE242" s="10">
        <f>3/24000000*OO[[#This Row],[88 (29JUN1985 21:00:00)-Water Temperature (C)]]*OO[[#This Row],[30]]</f>
        <v>5.8553092909099996E-5</v>
      </c>
      <c r="AF242" s="10">
        <f>3/24000000*OO[[#This Row],[88 (29JUN1985 21:00:00)-Water Temperature (C)]]*OO[[#This Row],[30]]</f>
        <v>5.8553092909099996E-5</v>
      </c>
      <c r="AG242" s="10">
        <f>3/24000000*OO[[#This Row],[89 (30JUN1985 00:00:00)-Water Temperature (C)]]*OO[[#This Row],[31]]</f>
        <v>5.5666563606499997E-5</v>
      </c>
      <c r="AH242" s="10">
        <f>3/24000000*OO[[#This Row],[90 (30JUN1985 03:00:00)-Water Temperature (C)]]*OO[[#This Row],[32]]</f>
        <v>5.2497550506499994E-5</v>
      </c>
      <c r="AI242" s="10">
        <f>3/24000000*OO[[#This Row],[91 (30JUN1985 06:00:00)-Water Temperature (C)]]*OO[[#This Row],[33]]</f>
        <v>4.8780332419249994E-5</v>
      </c>
      <c r="AJ242" s="10">
        <f>3/24000000*OO[[#This Row],[92 (30JUN1985 09:00:00)-Water Temperature (C)]]*OO[[#This Row],[34]]</f>
        <v>4.4829055241999994E-5</v>
      </c>
      <c r="AK242" s="10">
        <f>3/24000000*OO[[#This Row],[93 (30JUN1985 12:00:00)-Water Temperature (C)]]*OO[[#This Row],[35]]</f>
        <v>4.083062155265E-5</v>
      </c>
      <c r="AL242" s="10">
        <f>3/24000000*OO[[#This Row],[94 (30JUN1985 15:00:00)-Water Temperature (C)]]*OO[[#This Row],[36]]</f>
        <v>3.6537788759999995E-5</v>
      </c>
      <c r="AM242" s="10">
        <f>3/24000000*OO[[#This Row],[95 (30JUN1985 18:00:00)-Water Temperature (C)]]*OO[[#This Row],[37]]</f>
        <v>3.2386768161600001E-5</v>
      </c>
      <c r="AN242" s="10">
        <f>3/24000000*OO[[#This Row],[96 (30JUN1985 21:00:00)-Water Temperature (C)]]*OO[[#This Row],[38]]</f>
        <v>2.8965681010105002E-5</v>
      </c>
      <c r="AO242" s="10">
        <f>3/24000000*OO[[#This Row],[97 (01JUL1985 00:00:00)-Water Temperature (C)]]*OO[[#This Row],[39]]</f>
        <v>2.6082346807737498E-5</v>
      </c>
      <c r="AP242" s="10">
        <f>3/24000000*OO[[#This Row],[98 (01JUL1985 03:00:00)-Water Temperature (C)]]*OO[[#This Row],[40]]</f>
        <v>2.3722898820818752E-5</v>
      </c>
      <c r="AQ242" s="10">
        <f>3/24000000*OO[[#This Row],[99 (01JUL1985 06:00:00)-Water Temperature (C)]]*OO[[#This Row],[41]]</f>
        <v>2.1476134185899997E-5</v>
      </c>
      <c r="AR242" s="10">
        <f>3/24000000*OO[[#This Row],[100 (01JUL1985 09:00:00)-Water Temperature (C)]]*OO[[#This Row],[42]]</f>
        <v>1.9230076613134999E-5</v>
      </c>
      <c r="AS242" s="10">
        <f>3/24000000*OO[[#This Row],[101 (01JUL1985 12:00:00)-Water Temperature (C)]]*OO[[#This Row],[43]]</f>
        <v>1.7057642811303748E-5</v>
      </c>
      <c r="AT242" s="10">
        <f>3/24000000*OO[[#This Row],[102 (01JUL1985 15:00:00)-Water Temperature (C)]]*OO[[#This Row],[44]]</f>
        <v>1.5044214327626249E-5</v>
      </c>
      <c r="AU242" s="10">
        <f>3/24000000*OO[[#This Row],[103 (01JUL1985 18:00:00)-Water Temperature (C)]]*OO[[#This Row],[45]]</f>
        <v>1.3309383385169998E-5</v>
      </c>
      <c r="AV242" s="10">
        <f>3/24000000*OO[[#This Row],[104 (01JUL1985 21:00:00)-Water Temperature (C)]]*OO[[#This Row],[46]]</f>
        <v>1.1859563928862498E-5</v>
      </c>
      <c r="AW242" s="10">
        <f>3/24000000*OO[[#This Row],[105 (02JUL1985 00:00:00)-Water Temperature (C)]]*OO[[#This Row],[47]]</f>
        <v>1.0686796804249999E-5</v>
      </c>
      <c r="AX242" s="10">
        <f>3/24000000*OO[[#This Row],[106 (02JUL1985 03:00:00)-Water Temperature (C)]]*OO[[#This Row],[48]]</f>
        <v>9.7929305849999993E-6</v>
      </c>
      <c r="AY242" s="10">
        <f>3/24000000*OO[[#This Row],[107 (02JUL1985 06:00:00)-Water Temperature (C)]]*OO[[#This Row],[49]]</f>
        <v>8.9695448722125006E-6</v>
      </c>
      <c r="AZ242" s="10">
        <f>3/24000000*OO[[#This Row],[108 (02JUL1985 09:00:00)-Water Temperature (C)]]*OO[[#This Row],[50]]</f>
        <v>8.1693014042249994E-6</v>
      </c>
      <c r="BA242" s="10">
        <f>3/24000000*OO[[#This Row],[109 (02JUL1985 12:00:00)-Water Temperature (C)]]*OO[[#This Row],[51]]</f>
        <v>7.3474395785600001E-6</v>
      </c>
      <c r="BB242" s="10">
        <f>3/24000000*OO[[#This Row],[110 (02JUL1985 15:00:00)-Water Temperature (C)]]*OO[[#This Row],[52]]</f>
        <v>6.5021690230749998E-6</v>
      </c>
      <c r="BC242" s="10">
        <f>3/24000000*OO[[#This Row],[111 (02JUL1985 18:00:00)-Water Temperature (C)]]*OO[[#This Row],[53]]</f>
        <v>5.6482999722224996E-6</v>
      </c>
      <c r="BD242" s="10">
        <f>3/24000000*OO[[#This Row],[112 (02JUL1985 21:00:00)-Water Temperature (C)]]*OO[[#This Row],[54]]</f>
        <v>4.8827248496812496E-6</v>
      </c>
      <c r="BE242" s="10">
        <f>3/24000000*OO[[#This Row],[113 (03JUL1985 00:00:00)-Water Temperature (C)]]*OO[[#This Row],[55]]</f>
        <v>4.1891352064499992E-6</v>
      </c>
      <c r="BF242" s="10">
        <f>3/24000000*OO[[#This Row],[114 (03JUL1985 03:00:00)-Water Temperature (C)]]*OO[[#This Row],[56]]</f>
        <v>3.558849178065E-6</v>
      </c>
      <c r="BG242" s="10">
        <f>3/24000000*OO[[#This Row],[115 (03JUL1985 06:00:00)-Water Temperature (C)]]*OO[[#This Row],[57]]</f>
        <v>2.9550924668749997E-6</v>
      </c>
      <c r="BH242" s="10">
        <f>3/24000000*OO[[#This Row],[116 (03JUL1985 09:00:00)-Water Temperature (C)]]*OO[[#This Row],[58]]</f>
        <v>2.3726678215530001E-6</v>
      </c>
      <c r="BI242" s="10">
        <f>3/24000000*OO[[#This Row],[117 (03JUL1985 12:00:00)-Water Temperature (C)]]*OO[[#This Row],[59]]</f>
        <v>1.8768246354720001E-6</v>
      </c>
      <c r="BJ242" s="10">
        <f>3/24000000*OO[[#This Row],[118 (03JUL1985 15:00:00)-Water Temperature (C)]]*OO[[#This Row],[60]]</f>
        <v>1.48392877720575E-6</v>
      </c>
      <c r="BK242" s="10">
        <f>3/24000000*OO[[#This Row],[119 (03JUL1985 18:00:00)-Water Temperature (C)]]*OO[[#This Row],[61]]</f>
        <v>1.1970420200050001E-6</v>
      </c>
      <c r="BL242" s="10">
        <f>3/24000000*OO[[#This Row],[120 (03JUL1985 21:00:00)-Water Temperature (C)]]*OO[[#This Row],[62]]</f>
        <v>1.0047900795750001E-6</v>
      </c>
      <c r="BM242" s="10">
        <f>3/24000000*OO[[#This Row],[121 (04JUL1985 00:00:00)-Water Temperature (C)]]*OO[[#This Row],[63]]</f>
        <v>8.8300730886499999E-7</v>
      </c>
      <c r="BN242" s="10">
        <f>3/24000000*OO[[#This Row],[122 (04JUL1985 03:00:00)-Water Temperature (C)]]*OO[[#This Row],[64]]</f>
        <v>8.1824742453499992E-7</v>
      </c>
      <c r="BO242" s="10">
        <f>3/24000000*OO[[#This Row],[123 (04JUL1985 06:00:00)-Water Temperature (C)]]*OO[[#This Row],[65]]</f>
        <v>7.716997574122499E-7</v>
      </c>
      <c r="BP242" s="10">
        <f>3/24000000*OO[[#This Row],[124 (04JUL1985 09:00:00)-Water Temperature (C)]]*OO[[#This Row],[66]]</f>
        <v>7.2800291741700009E-7</v>
      </c>
      <c r="BQ242" s="10">
        <f>3/24000000*OO[[#This Row],[125 (04JUL1985 12:00:00)-Water Temperature (C)]]*OO[[#This Row],[67]]</f>
        <v>6.7730693532700005E-7</v>
      </c>
      <c r="BR242" s="10">
        <f>3/24000000*OO[[#This Row],[126 (04JUL1985 15:00:00)-Water Temperature (C)]]*OO[[#This Row],[68]]</f>
        <v>6.2629248241874999E-7</v>
      </c>
      <c r="BS242" s="10">
        <f>3/24000000*OO[[#This Row],[127 (04JUL1985 18:00:00)-Water Temperature (C)]]*OO[[#This Row],[69]]</f>
        <v>5.7895127594774998E-7</v>
      </c>
      <c r="BT242" s="10">
        <f>3/24000000*OO[[#This Row],[128 (04JUL1985 21:00:00)-Water Temperature (C)]]*OO[[#This Row],[70]]</f>
        <v>5.4362939177049999E-7</v>
      </c>
      <c r="BU242" s="10">
        <f>3/24000000*OO[[#This Row],[129 (05JUL1985 00:00:00)-Water Temperature (C)]]*OO[[#This Row],[71]]</f>
        <v>5.2062098189600005E-7</v>
      </c>
      <c r="BV242" s="10">
        <f>3/24000000*OO[[#This Row],[130 (05JUL1985 03:00:00)-Water Temperature (C)]]*OO[[#This Row],[72]]</f>
        <v>5.1349960547887493E-7</v>
      </c>
      <c r="BW242" s="10">
        <f>3/24000000*OO[[#This Row],[131 (05JUL1985 06:00:00)-Water Temperature (C)]]*OO[[#This Row],[73]]</f>
        <v>5.0757614950500009E-7</v>
      </c>
      <c r="BX242" s="10">
        <f>3/24000000*OO[[#This Row],[132 (05JUL1985 09:00:00)-Water Temperature (C)]]*OO[[#This Row],[74]]</f>
        <v>4.9795173220599997E-7</v>
      </c>
      <c r="BY242" s="10">
        <f>3/24000000*OO[[#This Row],[133 (05JUL1985 12:00:00)-Water Temperature (C)]]*OO[[#This Row],[75]]</f>
        <v>4.8194510991312496E-7</v>
      </c>
      <c r="BZ242" s="10">
        <f>3/24000000*OO[[#This Row],[134 (05JUL1985 15:00:00)-Water Temperature (C)]]*OO[[#This Row],[76]]</f>
        <v>4.5642946538437496E-7</v>
      </c>
      <c r="CA242" s="10">
        <f>3/24000000*OO[[#This Row],[135 (05JUL1985 18:00:00)-Water Temperature (C)]]*OO[[#This Row],[77]]</f>
        <v>4.2781764864774994E-7</v>
      </c>
      <c r="CB242" s="10">
        <f>3/24000000*OO[[#This Row],[136 (05JUL1985 21:00:00)-Water Temperature (C)]]*OO[[#This Row],[78]]</f>
        <v>4.0218484393699998E-7</v>
      </c>
      <c r="CC242" s="10">
        <f>3/24000000*OO[[#This Row],[137 (06JUL1985 00:00:00)-Water Temperature (C)]]*OO[[#This Row],[79]]</f>
        <v>3.8288204078025E-7</v>
      </c>
      <c r="CD242" s="10">
        <f>3/24000000*OO[[#This Row],[138 (06JUL1985 03:00:00)-Water Temperature (C)]]*OO[[#This Row],[80]]</f>
        <v>3.7267345812600003E-7</v>
      </c>
      <c r="CE242" s="10">
        <f>3/24000000*OO[[#This Row],[139 (06JUL1985 06:00:00)-Water Temperature (C)]]*OO[[#This Row],[81]]</f>
        <v>3.63887280190875E-7</v>
      </c>
      <c r="CF242" s="10">
        <f>3/24000000*OO[[#This Row],[140 (06JUL1985 09:00:00)-Water Temperature (C)]]*OO[[#This Row],[82]]</f>
        <v>3.5350588227325001E-7</v>
      </c>
      <c r="CG242" s="10">
        <f>3/24000000*OO[[#This Row],[141 (06JUL1985 12:00:00)-Water Temperature (C)]]*OO[[#This Row],[83]]</f>
        <v>3.3931695120539999E-7</v>
      </c>
      <c r="CH242" s="10">
        <f>3/24000000*OO[[#This Row],[142 (06JUL1985 15:00:00)-Water Temperature (C)]]*OO[[#This Row],[84]]</f>
        <v>3.2126679604897496E-7</v>
      </c>
      <c r="CI242" s="10">
        <f>3/24000000*OO[[#This Row],[143 (06JUL1985 18:00:00)-Water Temperature (C)]]*OO[[#This Row],[85]]</f>
        <v>3.0091305937937498E-7</v>
      </c>
      <c r="CJ242" s="10">
        <f>3/24000000*OO[[#This Row],[144 (06JUL1985 21:00:00)-Water Temperature (C)]]*OO[[#This Row],[86]]</f>
        <v>2.8265999997599997E-7</v>
      </c>
      <c r="CK242" s="10">
        <f>3/24000000*OO[[#This Row],[145 (07JUL1985 00:00:00)-Water Temperature (C)]]*OO[[#This Row],[87]]</f>
        <v>2.6772659301919997E-7</v>
      </c>
      <c r="CL242" s="10">
        <f>3/24000000*OO[[#This Row],[146 (07JUL1985 03:00:00)-Water Temperature (C)]]*OO[[#This Row],[88]]</f>
        <v>2.5962057452099997E-7</v>
      </c>
      <c r="CM242" s="10">
        <f>3/24000000*OO[[#This Row],[147 (07JUL1985 06:00:00)-Water Temperature (C)]]*OO[[#This Row],[89]]</f>
        <v>2.4976222866814998E-7</v>
      </c>
      <c r="CN242" s="10">
        <f>3/24000000*OO[[#This Row],[148 (07JUL1985 09:00:00)-Water Temperature (C)]]*OO[[#This Row],[90]]</f>
        <v>2.3732292982919999E-7</v>
      </c>
      <c r="CO242" s="10">
        <f>3/24000000*OO[[#This Row],[149 (07JUL1985 12:00:00)-Water Temperature (C)]]*OO[[#This Row],[91]]</f>
        <v>2.2295392024539998E-7</v>
      </c>
      <c r="CP242" s="10">
        <f>3/24000000*OO[[#This Row],[150 (07JUL1985 15:00:00)-Water Temperature (C)]]*OO[[#This Row],[92]]</f>
        <v>2.088366648003E-7</v>
      </c>
      <c r="CQ242" s="10">
        <f>3/24000000*OO[[#This Row],[151 (07JUL1985 18:00:00)-Water Temperature (C)]]*OO[[#This Row],[93]]</f>
        <v>1.9545896239419997E-7</v>
      </c>
      <c r="CR242" s="10">
        <f>3/24000000*OO[[#This Row],[152 (07JUL1985 21:00:00)-Water Temperature (C)]]*OO[[#This Row],[94]]</f>
        <v>1.8410909755698751E-7</v>
      </c>
      <c r="CS242" s="10">
        <f>3/24000000*OO[[#This Row],[153 (08JUL1985 00:00:00)-Water Temperature (C)]]*OO[[#This Row],[95]]</f>
        <v>1.7548438910204999E-7</v>
      </c>
      <c r="CT242" s="10">
        <f>3/24000000*OO[[#This Row],[154 (08JUL1985 03:00:00)-Water Temperature (C)]]*OO[[#This Row],[96]]</f>
        <v>1.7227047780444998E-7</v>
      </c>
      <c r="CU242" s="10">
        <f>3/24000000*OO[[#This Row],[155 (08JUL1985 06:00:00)-Water Temperature (C)]]*OO[[#This Row],[97]]</f>
        <v>1.7011761269199999E-7</v>
      </c>
      <c r="CV242" s="10">
        <f>3/24000000*OO[[#This Row],[156 (08JUL1985 09:00:00)-Water Temperature (C)]]*OO[[#This Row],[98]]</f>
        <v>1.6608158428053749E-7</v>
      </c>
      <c r="CW242" s="10">
        <f>3/24000000*OO[[#This Row],[157 (08JUL1985 12:00:00)-Water Temperature (C)]]*OO[[#This Row],[99]]</f>
        <v>1.6035487631253751E-7</v>
      </c>
    </row>
    <row r="243" spans="1:101" x14ac:dyDescent="0.35">
      <c r="A243" t="s">
        <v>249</v>
      </c>
      <c r="B243">
        <v>841.66560000000004</v>
      </c>
      <c r="C243" s="10">
        <f>3/24*OO[[#This Row],[59 (26JUN1985 06:00:00)-Water Temperature (C)]]*OO[[#This Row],[1]]/SUM(OO[1])</f>
        <v>0</v>
      </c>
      <c r="D243" s="10">
        <f>3/24*OO[[#This Row],[60 (26JUN1985 09:00:00)-Water Temperature (C)]]*OO[[#This Row],[2]]/SUM(OO[2])</f>
        <v>0</v>
      </c>
      <c r="E243" s="10">
        <f>3/24*OO[[#This Row],[61 (26JUN1985 12:00:00)-Water Temperature (C)]]*OO[[#This Row],[3]]/SUM(OO[3])</f>
        <v>0</v>
      </c>
      <c r="F243" s="10">
        <f>3/24*OO[[#This Row],[62 (26JUN1985 15:00:00)-Water Temperature (C)]]*OO[[#This Row],[4]]/SUM(OO[4])</f>
        <v>0</v>
      </c>
      <c r="G243" s="10">
        <f>3/24*OO[[#This Row],[63 (26JUN1985 18:00:00)-Water Temperature (C)]]*OO[[#This Row],[5]]/SUM(OO[5])</f>
        <v>0</v>
      </c>
      <c r="H243" s="10">
        <f>3/24*OO[[#This Row],[64 (26JUN1985 21:00:00)-Water Temperature (C)]]*OO[[#This Row],[6]]/SUM(OO[6])</f>
        <v>0</v>
      </c>
      <c r="I243" s="10">
        <f>3/24*OO[[#This Row],[65 (27JUN1985 00:00:00)-Water Temperature (C)]]*OO[[#This Row],[7]]/SUM(OO[7])</f>
        <v>0</v>
      </c>
      <c r="J243" s="10">
        <f>3/24*OO[[#This Row],[66 (27JUN1985 03:00:00)-Water Temperature (C)]]*OO[[#This Row],[8]]/SUM(OO[8])</f>
        <v>0</v>
      </c>
      <c r="K243" s="10">
        <f>3/24*OO[[#This Row],[67 (27JUN1985 06:00:00)-Water Temperature (C)]]*OO[[#This Row],[9]]/SUM(OO[9])</f>
        <v>0</v>
      </c>
      <c r="L243" s="10">
        <f>3/24*OO[[#This Row],[68 (27JUN1985 09:00:00)-Water Temperature (C)]]*OO[[#This Row],[10]]/SUM(OO[10])</f>
        <v>0</v>
      </c>
      <c r="M243" s="10">
        <f>3/24*OO[[#This Row],[69 (27JUN1985 12:00:00)-Water Temperature (C)]]*OO[[#This Row],[11]]/SUM(OO[11])</f>
        <v>6.1959273517950023E-34</v>
      </c>
      <c r="N243" s="10">
        <f>3/24*OO[[#This Row],[70 (27JUN1985 15:00:00)-Water Temperature (C)]]*OO[[#This Row],[12]]/SUM(OO[12])</f>
        <v>4.1818264285201844E-22</v>
      </c>
      <c r="O243" s="10">
        <f>3/24*OO[[#This Row],[71 (27JUN1985 18:00:00)-Water Temperature (C)]]*OO[[#This Row],[13]]/SUM(OO[13])</f>
        <v>5.8543180271013433E-14</v>
      </c>
      <c r="P243" s="10">
        <f>3/24*OO[[#This Row],[72 (27JUN1985 21:00:00)-Water Temperature (C)]]*OO[[#This Row],[14]]/SUM(OO[14])</f>
        <v>1.4900920443988784E-9</v>
      </c>
      <c r="Q243" s="10">
        <f>3/24*OO[[#This Row],[73 (28JUN1985 00:00:00)-Water Temperature (C)]]*OO[[#This Row],[15]]/SUM(OO[15])</f>
        <v>7.755501589387885E-7</v>
      </c>
      <c r="R243" s="10">
        <f>3/24*OO[[#This Row],[74 (28JUN1985 03:00:00)-Water Temperature (C)]]*OO[[#This Row],[16]]/SUM(OO[16])</f>
        <v>6.3404638220459884E-5</v>
      </c>
      <c r="S243" s="10">
        <f>3/24*OO[[#This Row],[75 (28JUN1985 06:00:00)-Water Temperature (C)]]*OO[[#This Row],[17]]/SUM(OO[17])</f>
        <v>1.3843001174601742E-3</v>
      </c>
      <c r="T243" s="10">
        <f>3/24*OO[[#This Row],[76 (28JUN1985 09:00:00)-Water Temperature (C)]]*OO[[#This Row],[18]]/SUM(OO[18])</f>
        <v>1.0892793532068106E-2</v>
      </c>
      <c r="U243" s="10">
        <f>3/24*OO[[#This Row],[77 (28JUN1985 12:00:00)-Water Temperature (C)]]*OO[[#This Row],[19]]/SUM(OO[19])</f>
        <v>3.7567192462061874E-2</v>
      </c>
      <c r="V243" s="10">
        <f>3/24000000*OO[[#This Row],[78 (28JUN1985 15:00:00)-Water Temperature (C)]]*OO[[#This Row],[20]]</f>
        <v>6.5038986701325005E-2</v>
      </c>
      <c r="W243" s="10">
        <f>3/24000000*OO[[#This Row],[79 (28JUN1985 18:00:00)-Water Temperature (C)]]*OO[[#This Row],[21]]</f>
        <v>6.352361960505E-2</v>
      </c>
      <c r="X243" s="10">
        <f>3/24000000*OO[[#This Row],[80 (28JUN1985 21:00:00)-Water Temperature (C)]]*OO[[#This Row],[22]]</f>
        <v>3.8827875811175E-2</v>
      </c>
      <c r="Y243" s="10">
        <f>3/24000000*OO[[#This Row],[81 (29JUN1985 00:00:00)-Water Temperature (C)]]*OO[[#This Row],[23]]</f>
        <v>1.6179437279793749E-2</v>
      </c>
      <c r="Z243" s="10">
        <f>3/24000000*OO[[#This Row],[82 (29JUN1985 03:00:00)-Water Temperature (C)]]*OO[[#This Row],[24]]</f>
        <v>4.9781309144624995E-3</v>
      </c>
      <c r="AA243" s="10">
        <f>3/24000000*OO[[#This Row],[83 (29JUN1985 06:00:00)-Water Temperature (C)]]*OO[[#This Row],[25]]</f>
        <v>1.2020172258755E-3</v>
      </c>
      <c r="AB243" s="10">
        <f>3/24000000*OO[[#This Row],[84 (29JUN1985 09:00:00)-Water Temperature (C)]]*OO[[#This Row],[26]]</f>
        <v>2.7514390683509995E-4</v>
      </c>
      <c r="AC243" s="10">
        <f>3/24000000*OO[[#This Row],[85 (29JUN1985 12:00:00)-Water Temperature (C)]]*OO[[#This Row],[27]]</f>
        <v>9.065684445352499E-5</v>
      </c>
      <c r="AD243" s="10">
        <f>3/24000000*OO[[#This Row],[86 (29JUN1985 15:00:00)-Water Temperature (C)]]*OO[[#This Row],[28]]</f>
        <v>6.0273509230349996E-5</v>
      </c>
      <c r="AE243" s="10">
        <f>3/24000000*OO[[#This Row],[88 (29JUN1985 21:00:00)-Water Temperature (C)]]*OO[[#This Row],[30]]</f>
        <v>5.4897625127199998E-5</v>
      </c>
      <c r="AF243" s="10">
        <f>3/24000000*OO[[#This Row],[88 (29JUN1985 21:00:00)-Water Temperature (C)]]*OO[[#This Row],[30]]</f>
        <v>5.4897625127199998E-5</v>
      </c>
      <c r="AG243" s="10">
        <f>3/24000000*OO[[#This Row],[89 (30JUN1985 00:00:00)-Water Temperature (C)]]*OO[[#This Row],[31]]</f>
        <v>5.2368123009787507E-5</v>
      </c>
      <c r="AH243" s="10">
        <f>3/24000000*OO[[#This Row],[90 (30JUN1985 03:00:00)-Water Temperature (C)]]*OO[[#This Row],[32]]</f>
        <v>4.9522197077437497E-5</v>
      </c>
      <c r="AI243" s="10">
        <f>3/24000000*OO[[#This Row],[91 (30JUN1985 06:00:00)-Water Temperature (C)]]*OO[[#This Row],[33]]</f>
        <v>4.6093587482424999E-5</v>
      </c>
      <c r="AJ243" s="10">
        <f>3/24000000*OO[[#This Row],[92 (30JUN1985 09:00:00)-Water Temperature (C)]]*OO[[#This Row],[34]]</f>
        <v>4.2388322612999996E-5</v>
      </c>
      <c r="AK243" s="10">
        <f>3/24000000*OO[[#This Row],[93 (30JUN1985 12:00:00)-Water Temperature (C)]]*OO[[#This Row],[35]]</f>
        <v>3.8608149316875E-5</v>
      </c>
      <c r="AL243" s="10">
        <f>3/24000000*OO[[#This Row],[94 (30JUN1985 15:00:00)-Water Temperature (C)]]*OO[[#This Row],[36]]</f>
        <v>3.4540763451149994E-5</v>
      </c>
      <c r="AM243" s="10">
        <f>3/24000000*OO[[#This Row],[95 (30JUN1985 18:00:00)-Water Temperature (C)]]*OO[[#This Row],[37]]</f>
        <v>3.0611601063174996E-5</v>
      </c>
      <c r="AN243" s="10">
        <f>3/24000000*OO[[#This Row],[96 (30JUN1985 21:00:00)-Water Temperature (C)]]*OO[[#This Row],[38]]</f>
        <v>2.7364428670844997E-5</v>
      </c>
      <c r="AO243" s="10">
        <f>3/24000000*OO[[#This Row],[97 (01JUL1985 00:00:00)-Water Temperature (C)]]*OO[[#This Row],[39]]</f>
        <v>2.4645907616399997E-5</v>
      </c>
      <c r="AP243" s="10">
        <f>3/24000000*OO[[#This Row],[98 (01JUL1985 03:00:00)-Water Temperature (C)]]*OO[[#This Row],[40]]</f>
        <v>2.2436915404443748E-5</v>
      </c>
      <c r="AQ243" s="10">
        <f>3/24000000*OO[[#This Row],[99 (01JUL1985 06:00:00)-Water Temperature (C)]]*OO[[#This Row],[41]]</f>
        <v>2.0325654225047498E-5</v>
      </c>
      <c r="AR243" s="10">
        <f>3/24000000*OO[[#This Row],[100 (01JUL1985 09:00:00)-Water Temperature (C)]]*OO[[#This Row],[42]]</f>
        <v>1.8217555226169998E-5</v>
      </c>
      <c r="AS243" s="10">
        <f>3/24000000*OO[[#This Row],[101 (01JUL1985 12:00:00)-Water Temperature (C)]]*OO[[#This Row],[43]]</f>
        <v>1.6158701484749998E-5</v>
      </c>
      <c r="AT243" s="10">
        <f>3/24000000*OO[[#This Row],[102 (01JUL1985 15:00:00)-Water Temperature (C)]]*OO[[#This Row],[44]]</f>
        <v>1.42586903525725E-5</v>
      </c>
      <c r="AU243" s="10">
        <f>3/24000000*OO[[#This Row],[103 (01JUL1985 18:00:00)-Water Temperature (C)]]*OO[[#This Row],[45]]</f>
        <v>1.261383718793125E-5</v>
      </c>
      <c r="AV243" s="10">
        <f>3/24000000*OO[[#This Row],[104 (01JUL1985 21:00:00)-Water Temperature (C)]]*OO[[#This Row],[46]]</f>
        <v>1.1238348737077502E-5</v>
      </c>
      <c r="AW243" s="10">
        <f>3/24000000*OO[[#This Row],[105 (02JUL1985 00:00:00)-Water Temperature (C)]]*OO[[#This Row],[47]]</f>
        <v>1.012940751729375E-5</v>
      </c>
      <c r="AX243" s="10">
        <f>3/24000000*OO[[#This Row],[106 (02JUL1985 03:00:00)-Water Temperature (C)]]*OO[[#This Row],[48]]</f>
        <v>9.2929217345849998E-6</v>
      </c>
      <c r="AY243" s="10">
        <f>3/24000000*OO[[#This Row],[107 (02JUL1985 06:00:00)-Water Temperature (C)]]*OO[[#This Row],[49]]</f>
        <v>8.5211761234549996E-6</v>
      </c>
      <c r="AZ243" s="10">
        <f>3/24000000*OO[[#This Row],[108 (02JUL1985 09:00:00)-Water Temperature (C)]]*OO[[#This Row],[50]]</f>
        <v>7.7705403288199983E-6</v>
      </c>
      <c r="BA243" s="10">
        <f>3/24000000*OO[[#This Row],[109 (02JUL1985 12:00:00)-Water Temperature (C)]]*OO[[#This Row],[51]]</f>
        <v>6.9955284059062497E-6</v>
      </c>
      <c r="BB243" s="10">
        <f>3/24000000*OO[[#This Row],[110 (02JUL1985 15:00:00)-Water Temperature (C)]]*OO[[#This Row],[52]]</f>
        <v>6.1926174857812494E-6</v>
      </c>
      <c r="BC243" s="10">
        <f>3/24000000*OO[[#This Row],[111 (02JUL1985 18:00:00)-Water Temperature (C)]]*OO[[#This Row],[53]]</f>
        <v>5.3798452315875004E-6</v>
      </c>
      <c r="BD243" s="10">
        <f>3/24000000*OO[[#This Row],[112 (02JUL1985 21:00:00)-Water Temperature (C)]]*OO[[#This Row],[54]]</f>
        <v>4.6535322357974999E-6</v>
      </c>
      <c r="BE243" s="10">
        <f>3/24000000*OO[[#This Row],[113 (03JUL1985 00:00:00)-Water Temperature (C)]]*OO[[#This Row],[55]]</f>
        <v>3.9999020867862496E-6</v>
      </c>
      <c r="BF243" s="10">
        <f>3/24000000*OO[[#This Row],[114 (03JUL1985 03:00:00)-Water Temperature (C)]]*OO[[#This Row],[56]]</f>
        <v>3.4096994190349997E-6</v>
      </c>
      <c r="BG243" s="10">
        <f>3/24000000*OO[[#This Row],[115 (03JUL1985 06:00:00)-Water Temperature (C)]]*OO[[#This Row],[57]]</f>
        <v>2.8424510911676245E-6</v>
      </c>
      <c r="BH243" s="10">
        <f>3/24000000*OO[[#This Row],[116 (03JUL1985 09:00:00)-Water Temperature (C)]]*OO[[#This Row],[58]]</f>
        <v>2.28848664032625E-6</v>
      </c>
      <c r="BI243" s="10">
        <f>3/24000000*OO[[#This Row],[117 (03JUL1985 12:00:00)-Water Temperature (C)]]*OO[[#This Row],[59]]</f>
        <v>1.8111276137339998E-6</v>
      </c>
      <c r="BJ243" s="10">
        <f>3/24000000*OO[[#This Row],[118 (03JUL1985 15:00:00)-Water Temperature (C)]]*OO[[#This Row],[60]]</f>
        <v>1.4285968097039999E-6</v>
      </c>
      <c r="BK243" s="10">
        <f>3/24000000*OO[[#This Row],[119 (03JUL1985 18:00:00)-Water Temperature (C)]]*OO[[#This Row],[61]]</f>
        <v>1.1476720059285E-6</v>
      </c>
      <c r="BL243" s="10">
        <f>3/24000000*OO[[#This Row],[120 (03JUL1985 21:00:00)-Water Temperature (C)]]*OO[[#This Row],[62]]</f>
        <v>9.5887032759000004E-7</v>
      </c>
      <c r="BM243" s="10">
        <f>3/24000000*OO[[#This Row],[121 (04JUL1985 00:00:00)-Water Temperature (C)]]*OO[[#This Row],[63]]</f>
        <v>8.39460721004E-7</v>
      </c>
      <c r="BN243" s="10">
        <f>3/24000000*OO[[#This Row],[122 (04JUL1985 03:00:00)-Water Temperature (C)]]*OO[[#This Row],[64]]</f>
        <v>7.7640961329449994E-7</v>
      </c>
      <c r="BO243" s="10">
        <f>3/24000000*OO[[#This Row],[123 (04JUL1985 06:00:00)-Water Temperature (C)]]*OO[[#This Row],[65]]</f>
        <v>7.3161457854974996E-7</v>
      </c>
      <c r="BP243" s="10">
        <f>3/24000000*OO[[#This Row],[124 (04JUL1985 09:00:00)-Water Temperature (C)]]*OO[[#This Row],[66]]</f>
        <v>6.9007281930599991E-7</v>
      </c>
      <c r="BQ243" s="10">
        <f>3/24000000*OO[[#This Row],[125 (04JUL1985 12:00:00)-Water Temperature (C)]]*OO[[#This Row],[67]]</f>
        <v>6.4173544694124998E-7</v>
      </c>
      <c r="BR243" s="10">
        <f>3/24000000*OO[[#This Row],[126 (04JUL1985 15:00:00)-Water Temperature (C)]]*OO[[#This Row],[68]]</f>
        <v>5.9287346552650007E-7</v>
      </c>
      <c r="BS243" s="10">
        <f>3/24000000*OO[[#This Row],[127 (04JUL1985 18:00:00)-Water Temperature (C)]]*OO[[#This Row],[69]]</f>
        <v>5.4721772667500009E-7</v>
      </c>
      <c r="BT243" s="10">
        <f>3/24000000*OO[[#This Row],[128 (04JUL1985 21:00:00)-Water Temperature (C)]]*OO[[#This Row],[70]]</f>
        <v>5.1289910438975006E-7</v>
      </c>
      <c r="BU243" s="10">
        <f>3/24000000*OO[[#This Row],[129 (05JUL1985 00:00:00)-Water Temperature (C)]]*OO[[#This Row],[71]]</f>
        <v>4.90454439221875E-7</v>
      </c>
      <c r="BV243" s="10">
        <f>3/24000000*OO[[#This Row],[130 (05JUL1985 03:00:00)-Water Temperature (C)]]*OO[[#This Row],[72]]</f>
        <v>4.835847134868749E-7</v>
      </c>
      <c r="BW243" s="10">
        <f>3/24000000*OO[[#This Row],[131 (05JUL1985 06:00:00)-Water Temperature (C)]]*OO[[#This Row],[73]]</f>
        <v>4.7815366283624998E-7</v>
      </c>
      <c r="BX243" s="10">
        <f>3/24000000*OO[[#This Row],[132 (05JUL1985 09:00:00)-Water Temperature (C)]]*OO[[#This Row],[74]]</f>
        <v>4.6958801684850002E-7</v>
      </c>
      <c r="BY243" s="10">
        <f>3/24000000*OO[[#This Row],[133 (05JUL1985 12:00:00)-Water Temperature (C)]]*OO[[#This Row],[75]]</f>
        <v>4.5503731315912496E-7</v>
      </c>
      <c r="BZ243" s="10">
        <f>3/24000000*OO[[#This Row],[134 (05JUL1985 15:00:00)-Water Temperature (C)]]*OO[[#This Row],[76]]</f>
        <v>4.3109323045775005E-7</v>
      </c>
      <c r="CA243" s="10">
        <f>3/24000000*OO[[#This Row],[135 (05JUL1985 18:00:00)-Water Temperature (C)]]*OO[[#This Row],[77]]</f>
        <v>4.0406851353E-7</v>
      </c>
      <c r="CB243" s="10">
        <f>3/24000000*OO[[#This Row],[136 (05JUL1985 21:00:00)-Water Temperature (C)]]*OO[[#This Row],[78]]</f>
        <v>3.7961458642999999E-7</v>
      </c>
      <c r="CC243" s="10">
        <f>3/24000000*OO[[#This Row],[137 (06JUL1985 00:00:00)-Water Temperature (C)]]*OO[[#This Row],[79]]</f>
        <v>3.6114980096087501E-7</v>
      </c>
      <c r="CD243" s="10">
        <f>3/24000000*OO[[#This Row],[138 (06JUL1985 03:00:00)-Water Temperature (C)]]*OO[[#This Row],[80]]</f>
        <v>3.5156018393999998E-7</v>
      </c>
      <c r="CE243" s="10">
        <f>3/24000000*OO[[#This Row],[139 (06JUL1985 06:00:00)-Water Temperature (C)]]*OO[[#This Row],[81]]</f>
        <v>3.43426646574075E-7</v>
      </c>
      <c r="CF243" s="10">
        <f>3/24000000*OO[[#This Row],[140 (06JUL1985 09:00:00)-Water Temperature (C)]]*OO[[#This Row],[82]]</f>
        <v>3.3389634525828747E-7</v>
      </c>
      <c r="CG243" s="10">
        <f>3/24000000*OO[[#This Row],[141 (06JUL1985 12:00:00)-Water Temperature (C)]]*OO[[#This Row],[83]]</f>
        <v>3.2060591223423749E-7</v>
      </c>
      <c r="CH243" s="10">
        <f>3/24000000*OO[[#This Row],[142 (06JUL1985 15:00:00)-Water Temperature (C)]]*OO[[#This Row],[84]]</f>
        <v>3.0351300948013751E-7</v>
      </c>
      <c r="CI243" s="10">
        <f>3/24000000*OO[[#This Row],[143 (06JUL1985 18:00:00)-Water Temperature (C)]]*OO[[#This Row],[85]]</f>
        <v>2.8415676065826252E-7</v>
      </c>
      <c r="CJ243" s="10">
        <f>3/24000000*OO[[#This Row],[144 (06JUL1985 21:00:00)-Water Temperature (C)]]*OO[[#This Row],[86]]</f>
        <v>2.66798660386625E-7</v>
      </c>
      <c r="CK243" s="10">
        <f>3/24000000*OO[[#This Row],[145 (07JUL1985 00:00:00)-Water Temperature (C)]]*OO[[#This Row],[87]]</f>
        <v>2.5257947007295001E-7</v>
      </c>
      <c r="CL243" s="10">
        <f>3/24000000*OO[[#This Row],[146 (07JUL1985 03:00:00)-Water Temperature (C)]]*OO[[#This Row],[88]]</f>
        <v>2.4500712441870002E-7</v>
      </c>
      <c r="CM243" s="10">
        <f>3/24000000*OO[[#This Row],[147 (07JUL1985 06:00:00)-Water Temperature (C)]]*OO[[#This Row],[89]]</f>
        <v>2.3580459512994997E-7</v>
      </c>
      <c r="CN243" s="10">
        <f>3/24000000*OO[[#This Row],[148 (07JUL1985 09:00:00)-Water Temperature (C)]]*OO[[#This Row],[90]]</f>
        <v>2.2431017326138751E-7</v>
      </c>
      <c r="CO243" s="10">
        <f>3/24000000*OO[[#This Row],[149 (07JUL1985 12:00:00)-Water Temperature (C)]]*OO[[#This Row],[91]]</f>
        <v>2.10783375088E-7</v>
      </c>
      <c r="CP243" s="10">
        <f>3/24000000*OO[[#This Row],[150 (07JUL1985 15:00:00)-Water Temperature (C)]]*OO[[#This Row],[92]]</f>
        <v>1.9743966807288749E-7</v>
      </c>
      <c r="CQ243" s="10">
        <f>3/24000000*OO[[#This Row],[151 (07JUL1985 18:00:00)-Water Temperature (C)]]*OO[[#This Row],[93]]</f>
        <v>1.8468417884589999E-7</v>
      </c>
      <c r="CR243" s="10">
        <f>3/24000000*OO[[#This Row],[152 (07JUL1985 21:00:00)-Water Temperature (C)]]*OO[[#This Row],[94]]</f>
        <v>1.7378334078474998E-7</v>
      </c>
      <c r="CS243" s="10">
        <f>3/24000000*OO[[#This Row],[153 (08JUL1985 00:00:00)-Water Temperature (C)]]*OO[[#This Row],[95]]</f>
        <v>1.6549113014919999E-7</v>
      </c>
      <c r="CT243" s="10">
        <f>3/24000000*OO[[#This Row],[154 (08JUL1985 03:00:00)-Water Temperature (C)]]*OO[[#This Row],[96]]</f>
        <v>1.6247030874249998E-7</v>
      </c>
      <c r="CU243" s="10">
        <f>3/24000000*OO[[#This Row],[155 (08JUL1985 06:00:00)-Water Temperature (C)]]*OO[[#This Row],[97]]</f>
        <v>1.6048247397004999E-7</v>
      </c>
      <c r="CV243" s="10">
        <f>3/24000000*OO[[#This Row],[156 (08JUL1985 09:00:00)-Water Temperature (C)]]*OO[[#This Row],[98]]</f>
        <v>1.5678158408129998E-7</v>
      </c>
      <c r="CW243" s="10">
        <f>3/24000000*OO[[#This Row],[157 (08JUL1985 12:00:00)-Water Temperature (C)]]*OO[[#This Row],[99]]</f>
        <v>1.5145447446404999E-7</v>
      </c>
    </row>
    <row r="244" spans="1:101" x14ac:dyDescent="0.35">
      <c r="A244" t="s">
        <v>250</v>
      </c>
      <c r="B244">
        <v>856.19849999999997</v>
      </c>
      <c r="C244" s="10">
        <f>3/24*OO[[#This Row],[59 (26JUN1985 06:00:00)-Water Temperature (C)]]*OO[[#This Row],[1]]/SUM(OO[1])</f>
        <v>0</v>
      </c>
      <c r="D244" s="10">
        <f>3/24*OO[[#This Row],[60 (26JUN1985 09:00:00)-Water Temperature (C)]]*OO[[#This Row],[2]]/SUM(OO[2])</f>
        <v>0</v>
      </c>
      <c r="E244" s="10">
        <f>3/24*OO[[#This Row],[61 (26JUN1985 12:00:00)-Water Temperature (C)]]*OO[[#This Row],[3]]/SUM(OO[3])</f>
        <v>0</v>
      </c>
      <c r="F244" s="10">
        <f>3/24*OO[[#This Row],[62 (26JUN1985 15:00:00)-Water Temperature (C)]]*OO[[#This Row],[4]]/SUM(OO[4])</f>
        <v>0</v>
      </c>
      <c r="G244" s="10">
        <f>3/24*OO[[#This Row],[63 (26JUN1985 18:00:00)-Water Temperature (C)]]*OO[[#This Row],[5]]/SUM(OO[5])</f>
        <v>0</v>
      </c>
      <c r="H244" s="10">
        <f>3/24*OO[[#This Row],[64 (26JUN1985 21:00:00)-Water Temperature (C)]]*OO[[#This Row],[6]]/SUM(OO[6])</f>
        <v>0</v>
      </c>
      <c r="I244" s="10">
        <f>3/24*OO[[#This Row],[65 (27JUN1985 00:00:00)-Water Temperature (C)]]*OO[[#This Row],[7]]/SUM(OO[7])</f>
        <v>0</v>
      </c>
      <c r="J244" s="10">
        <f>3/24*OO[[#This Row],[66 (27JUN1985 03:00:00)-Water Temperature (C)]]*OO[[#This Row],[8]]/SUM(OO[8])</f>
        <v>0</v>
      </c>
      <c r="K244" s="10">
        <f>3/24*OO[[#This Row],[67 (27JUN1985 06:00:00)-Water Temperature (C)]]*OO[[#This Row],[9]]/SUM(OO[9])</f>
        <v>0</v>
      </c>
      <c r="L244" s="10">
        <f>3/24*OO[[#This Row],[68 (27JUN1985 09:00:00)-Water Temperature (C)]]*OO[[#This Row],[10]]/SUM(OO[10])</f>
        <v>0</v>
      </c>
      <c r="M244" s="10">
        <f>3/24*OO[[#This Row],[69 (27JUN1985 12:00:00)-Water Temperature (C)]]*OO[[#This Row],[11]]/SUM(OO[11])</f>
        <v>1.2484255983959746E-34</v>
      </c>
      <c r="N244" s="10">
        <f>3/24*OO[[#This Row],[70 (27JUN1985 15:00:00)-Water Temperature (C)]]*OO[[#This Row],[12]]/SUM(OO[12])</f>
        <v>7.8663955062040265E-23</v>
      </c>
      <c r="O244" s="10">
        <f>3/24*OO[[#This Row],[71 (27JUN1985 18:00:00)-Water Temperature (C)]]*OO[[#This Row],[13]]/SUM(OO[13])</f>
        <v>2.4786120671608175E-14</v>
      </c>
      <c r="P244" s="10">
        <f>3/24*OO[[#This Row],[72 (27JUN1985 21:00:00)-Water Temperature (C)]]*OO[[#This Row],[14]]/SUM(OO[14])</f>
        <v>9.2789507567752115E-10</v>
      </c>
      <c r="Q244" s="10">
        <f>3/24*OO[[#This Row],[73 (28JUN1985 00:00:00)-Water Temperature (C)]]*OO[[#This Row],[15]]/SUM(OO[15])</f>
        <v>5.5060919924328987E-7</v>
      </c>
      <c r="R244" s="10">
        <f>3/24*OO[[#This Row],[74 (28JUN1985 03:00:00)-Water Temperature (C)]]*OO[[#This Row],[16]]/SUM(OO[16])</f>
        <v>4.9189938558765062E-5</v>
      </c>
      <c r="S244" s="10">
        <f>3/24*OO[[#This Row],[75 (28JUN1985 06:00:00)-Water Temperature (C)]]*OO[[#This Row],[17]]/SUM(OO[17])</f>
        <v>1.151052115839647E-3</v>
      </c>
      <c r="T244" s="10">
        <f>3/24*OO[[#This Row],[76 (28JUN1985 09:00:00)-Water Temperature (C)]]*OO[[#This Row],[18]]/SUM(OO[18])</f>
        <v>9.5877612707035327E-3</v>
      </c>
      <c r="U244" s="10">
        <f>3/24*OO[[#This Row],[77 (28JUN1985 12:00:00)-Water Temperature (C)]]*OO[[#This Row],[19]]/SUM(OO[19])</f>
        <v>3.4702464785027448E-2</v>
      </c>
      <c r="V244" s="10">
        <f>3/24000000*OO[[#This Row],[78 (28JUN1985 15:00:00)-Water Temperature (C)]]*OO[[#This Row],[20]]</f>
        <v>6.2594533049999998E-2</v>
      </c>
      <c r="W244" s="10">
        <f>3/24000000*OO[[#This Row],[79 (28JUN1985 18:00:00)-Water Temperature (C)]]*OO[[#This Row],[21]]</f>
        <v>6.335686182240001E-2</v>
      </c>
      <c r="X244" s="10">
        <f>3/24000000*OO[[#This Row],[80 (28JUN1985 21:00:00)-Water Temperature (C)]]*OO[[#This Row],[22]]</f>
        <v>3.9941923213800003E-2</v>
      </c>
      <c r="Y244" s="10">
        <f>3/24000000*OO[[#This Row],[81 (29JUN1985 00:00:00)-Water Temperature (C)]]*OO[[#This Row],[23]]</f>
        <v>1.7090989496047499E-2</v>
      </c>
      <c r="Z244" s="10">
        <f>3/24000000*OO[[#This Row],[82 (29JUN1985 03:00:00)-Water Temperature (C)]]*OO[[#This Row],[24]]</f>
        <v>5.3756162682449997E-3</v>
      </c>
      <c r="AA244" s="10">
        <f>3/24000000*OO[[#This Row],[83 (29JUN1985 06:00:00)-Water Temperature (C)]]*OO[[#This Row],[25]]</f>
        <v>1.3176015036029999E-3</v>
      </c>
      <c r="AB244" s="10">
        <f>3/24000000*OO[[#This Row],[84 (29JUN1985 09:00:00)-Water Temperature (C)]]*OO[[#This Row],[26]]</f>
        <v>3.0035910515379994E-4</v>
      </c>
      <c r="AC244" s="10">
        <f>3/24000000*OO[[#This Row],[85 (29JUN1985 12:00:00)-Water Temperature (C)]]*OO[[#This Row],[27]]</f>
        <v>9.4295439043999999E-5</v>
      </c>
      <c r="AD244" s="10">
        <f>3/24000000*OO[[#This Row],[86 (29JUN1985 15:00:00)-Water Temperature (C)]]*OO[[#This Row],[28]]</f>
        <v>5.9696999262400004E-5</v>
      </c>
      <c r="AE244" s="10">
        <f>3/24000000*OO[[#This Row],[88 (29JUN1985 21:00:00)-Water Temperature (C)]]*OO[[#This Row],[30]]</f>
        <v>5.3700953540625004E-5</v>
      </c>
      <c r="AF244" s="10">
        <f>3/24000000*OO[[#This Row],[88 (29JUN1985 21:00:00)-Water Temperature (C)]]*OO[[#This Row],[30]]</f>
        <v>5.3700953540625004E-5</v>
      </c>
      <c r="AG244" s="10">
        <f>3/24000000*OO[[#This Row],[89 (30JUN1985 00:00:00)-Water Temperature (C)]]*OO[[#This Row],[31]]</f>
        <v>5.1350874594375005E-5</v>
      </c>
      <c r="AH244" s="10">
        <f>3/24000000*OO[[#This Row],[90 (30JUN1985 03:00:00)-Water Temperature (C)]]*OO[[#This Row],[32]]</f>
        <v>4.8599894720974996E-5</v>
      </c>
      <c r="AI244" s="10">
        <f>3/24000000*OO[[#This Row],[91 (30JUN1985 06:00:00)-Water Temperature (C)]]*OO[[#This Row],[33]]</f>
        <v>4.52175953415E-5</v>
      </c>
      <c r="AJ244" s="10">
        <f>3/24000000*OO[[#This Row],[92 (30JUN1985 09:00:00)-Water Temperature (C)]]*OO[[#This Row],[34]]</f>
        <v>4.1499551666999995E-5</v>
      </c>
      <c r="AK244" s="10">
        <f>3/24000000*OO[[#This Row],[93 (30JUN1985 12:00:00)-Water Temperature (C)]]*OO[[#This Row],[35]]</f>
        <v>3.7697515871400002E-5</v>
      </c>
      <c r="AL244" s="10">
        <f>3/24000000*OO[[#This Row],[94 (30JUN1985 15:00:00)-Water Temperature (C)]]*OO[[#This Row],[36]]</f>
        <v>3.3616044175249997E-5</v>
      </c>
      <c r="AM244" s="10">
        <f>3/24000000*OO[[#This Row],[95 (30JUN1985 18:00:00)-Water Temperature (C)]]*OO[[#This Row],[37]]</f>
        <v>2.9695493472509999E-5</v>
      </c>
      <c r="AN244" s="10">
        <f>3/24000000*OO[[#This Row],[96 (30JUN1985 21:00:00)-Water Temperature (C)]]*OO[[#This Row],[38]]</f>
        <v>2.6452494671E-5</v>
      </c>
      <c r="AO244" s="10">
        <f>3/24000000*OO[[#This Row],[97 (01JUL1985 00:00:00)-Water Temperature (C)]]*OO[[#This Row],[39]]</f>
        <v>2.3753443234760002E-5</v>
      </c>
      <c r="AP244" s="10">
        <f>3/24000000*OO[[#This Row],[98 (01JUL1985 03:00:00)-Water Temperature (C)]]*OO[[#This Row],[40]]</f>
        <v>2.1572197869067498E-5</v>
      </c>
      <c r="AQ244" s="10">
        <f>3/24000000*OO[[#This Row],[99 (01JUL1985 06:00:00)-Water Temperature (C)]]*OO[[#This Row],[41]]</f>
        <v>1.9454673047868754E-5</v>
      </c>
      <c r="AR244" s="10">
        <f>3/24000000*OO[[#This Row],[100 (01JUL1985 09:00:00)-Water Temperature (C)]]*OO[[#This Row],[42]]</f>
        <v>1.7366868477093751E-5</v>
      </c>
      <c r="AS244" s="10">
        <f>3/24000000*OO[[#This Row],[101 (01JUL1985 12:00:00)-Water Temperature (C)]]*OO[[#This Row],[43]]</f>
        <v>1.5331114313154997E-5</v>
      </c>
      <c r="AT244" s="10">
        <f>3/24000000*OO[[#This Row],[102 (01JUL1985 15:00:00)-Water Temperature (C)]]*OO[[#This Row],[44]]</f>
        <v>1.345915323247E-5</v>
      </c>
      <c r="AU244" s="10">
        <f>3/24000000*OO[[#This Row],[103 (01JUL1985 18:00:00)-Water Temperature (C)]]*OO[[#This Row],[45]]</f>
        <v>1.18387927808225E-5</v>
      </c>
      <c r="AV244" s="10">
        <f>3/24000000*OO[[#This Row],[104 (01JUL1985 21:00:00)-Water Temperature (C)]]*OO[[#This Row],[46]]</f>
        <v>1.048914344413E-5</v>
      </c>
      <c r="AW244" s="10">
        <f>3/24000000*OO[[#This Row],[105 (02JUL1985 00:00:00)-Water Temperature (C)]]*OO[[#This Row],[47]]</f>
        <v>9.4084671560000005E-6</v>
      </c>
      <c r="AX244" s="10">
        <f>3/24000000*OO[[#This Row],[106 (02JUL1985 03:00:00)-Water Temperature (C)]]*OO[[#This Row],[48]]</f>
        <v>8.6022602079749993E-6</v>
      </c>
      <c r="AY244" s="10">
        <f>3/24000000*OO[[#This Row],[107 (02JUL1985 06:00:00)-Water Temperature (C)]]*OO[[#This Row],[49]]</f>
        <v>7.8616961200687502E-6</v>
      </c>
      <c r="AZ244" s="10">
        <f>3/24000000*OO[[#This Row],[108 (02JUL1985 09:00:00)-Water Temperature (C)]]*OO[[#This Row],[50]]</f>
        <v>7.14790926753E-6</v>
      </c>
      <c r="BA244" s="10">
        <f>3/24000000*OO[[#This Row],[109 (02JUL1985 12:00:00)-Water Temperature (C)]]*OO[[#This Row],[51]]</f>
        <v>6.4189170921099993E-6</v>
      </c>
      <c r="BB244" s="10">
        <f>3/24000000*OO[[#This Row],[110 (02JUL1985 15:00:00)-Water Temperature (C)]]*OO[[#This Row],[52]]</f>
        <v>5.6677823624124995E-6</v>
      </c>
      <c r="BC244" s="10">
        <f>3/24000000*OO[[#This Row],[111 (02JUL1985 18:00:00)-Water Temperature (C)]]*OO[[#This Row],[53]]</f>
        <v>4.9150887370512496E-6</v>
      </c>
      <c r="BD244" s="10">
        <f>3/24000000*OO[[#This Row],[112 (02JUL1985 21:00:00)-Water Temperature (C)]]*OO[[#This Row],[54]]</f>
        <v>4.2474354816725006E-6</v>
      </c>
      <c r="BE244" s="10">
        <f>3/24000000*OO[[#This Row],[113 (03JUL1985 00:00:00)-Water Temperature (C)]]*OO[[#This Row],[55]]</f>
        <v>3.6519334392625002E-6</v>
      </c>
      <c r="BF244" s="10">
        <f>3/24000000*OO[[#This Row],[114 (03JUL1985 03:00:00)-Water Temperature (C)]]*OO[[#This Row],[56]]</f>
        <v>3.1189764640196248E-6</v>
      </c>
      <c r="BG244" s="10">
        <f>3/24000000*OO[[#This Row],[115 (03JUL1985 06:00:00)-Water Temperature (C)]]*OO[[#This Row],[57]]</f>
        <v>2.6068574862303749E-6</v>
      </c>
      <c r="BH244" s="10">
        <f>3/24000000*OO[[#This Row],[116 (03JUL1985 09:00:00)-Water Temperature (C)]]*OO[[#This Row],[58]]</f>
        <v>2.1018992594129998E-6</v>
      </c>
      <c r="BI244" s="10">
        <f>3/24000000*OO[[#This Row],[117 (03JUL1985 12:00:00)-Water Temperature (C)]]*OO[[#This Row],[59]]</f>
        <v>1.6637087355502498E-6</v>
      </c>
      <c r="BJ244" s="10">
        <f>3/24000000*OO[[#This Row],[118 (03JUL1985 15:00:00)-Water Temperature (C)]]*OO[[#This Row],[60]]</f>
        <v>1.3092288035618749E-6</v>
      </c>
      <c r="BK244" s="10">
        <f>3/24000000*OO[[#This Row],[119 (03JUL1985 18:00:00)-Water Temperature (C)]]*OO[[#This Row],[61]]</f>
        <v>1.0481500296239999E-6</v>
      </c>
      <c r="BL244" s="10">
        <f>3/24000000*OO[[#This Row],[120 (03JUL1985 21:00:00)-Water Temperature (C)]]*OO[[#This Row],[62]]</f>
        <v>8.7235289530199998E-7</v>
      </c>
      <c r="BM244" s="10">
        <f>3/24000000*OO[[#This Row],[121 (04JUL1985 00:00:00)-Water Temperature (C)]]*OO[[#This Row],[63]]</f>
        <v>7.6152572050375003E-7</v>
      </c>
      <c r="BN244" s="10">
        <f>3/24000000*OO[[#This Row],[122 (04JUL1985 03:00:00)-Water Temperature (C)]]*OO[[#This Row],[64]]</f>
        <v>7.032832388115E-7</v>
      </c>
      <c r="BO244" s="10">
        <f>3/24000000*OO[[#This Row],[123 (04JUL1985 06:00:00)-Water Temperature (C)]]*OO[[#This Row],[65]]</f>
        <v>6.6208331437874995E-7</v>
      </c>
      <c r="BP244" s="10">
        <f>3/24000000*OO[[#This Row],[124 (04JUL1985 09:00:00)-Water Temperature (C)]]*OO[[#This Row],[66]]</f>
        <v>6.2418882624750007E-7</v>
      </c>
      <c r="BQ244" s="10">
        <f>3/24000000*OO[[#This Row],[125 (04JUL1985 12:00:00)-Water Temperature (C)]]*OO[[#This Row],[67]]</f>
        <v>5.800124414996249E-7</v>
      </c>
      <c r="BR244" s="10">
        <f>3/24000000*OO[[#This Row],[126 (04JUL1985 15:00:00)-Water Temperature (C)]]*OO[[#This Row],[68]]</f>
        <v>5.3525111041150002E-7</v>
      </c>
      <c r="BS244" s="10">
        <f>3/24000000*OO[[#This Row],[127 (04JUL1985 18:00:00)-Water Temperature (C)]]*OO[[#This Row],[69]]</f>
        <v>4.9329758196212494E-7</v>
      </c>
      <c r="BT244" s="10">
        <f>3/24000000*OO[[#This Row],[128 (04JUL1985 21:00:00)-Water Temperature (C)]]*OO[[#This Row],[70]]</f>
        <v>4.616209590464999E-7</v>
      </c>
      <c r="BU244" s="10">
        <f>3/24000000*OO[[#This Row],[129 (05JUL1985 00:00:00)-Water Temperature (C)]]*OO[[#This Row],[71]]</f>
        <v>4.4089118022337499E-7</v>
      </c>
      <c r="BV244" s="10">
        <f>3/24000000*OO[[#This Row],[130 (05JUL1985 03:00:00)-Water Temperature (C)]]*OO[[#This Row],[72]]</f>
        <v>4.3457994083550002E-7</v>
      </c>
      <c r="BW244" s="10">
        <f>3/24000000*OO[[#This Row],[131 (05JUL1985 06:00:00)-Water Temperature (C)]]*OO[[#This Row],[73]]</f>
        <v>4.2963006844149999E-7</v>
      </c>
      <c r="BX244" s="10">
        <f>3/24000000*OO[[#This Row],[132 (05JUL1985 09:00:00)-Water Temperature (C)]]*OO[[#This Row],[74]]</f>
        <v>4.2213146941612502E-7</v>
      </c>
      <c r="BY244" s="10">
        <f>3/24000000*OO[[#This Row],[133 (05JUL1985 12:00:00)-Water Temperature (C)]]*OO[[#This Row],[75]]</f>
        <v>4.0928564734649997E-7</v>
      </c>
      <c r="BZ244" s="10">
        <f>3/24000000*OO[[#This Row],[134 (05JUL1985 15:00:00)-Water Temperature (C)]]*OO[[#This Row],[76]]</f>
        <v>3.87635146845375E-7</v>
      </c>
      <c r="CA244" s="10">
        <f>3/24000000*OO[[#This Row],[135 (05JUL1985 18:00:00)-Water Temperature (C)]]*OO[[#This Row],[77]]</f>
        <v>3.632422834575E-7</v>
      </c>
      <c r="CB244" s="10">
        <f>3/24000000*OO[[#This Row],[136 (05JUL1985 21:00:00)-Water Temperature (C)]]*OO[[#This Row],[78]]</f>
        <v>3.4101174470412502E-7</v>
      </c>
      <c r="CC244" s="10">
        <f>3/24000000*OO[[#This Row],[137 (06JUL1985 00:00:00)-Water Temperature (C)]]*OO[[#This Row],[79]]</f>
        <v>3.2428207925561248E-7</v>
      </c>
      <c r="CD244" s="10">
        <f>3/24000000*OO[[#This Row],[138 (06JUL1985 03:00:00)-Water Temperature (C)]]*OO[[#This Row],[80]]</f>
        <v>3.1572659932662499E-7</v>
      </c>
      <c r="CE244" s="10">
        <f>3/24000000*OO[[#This Row],[139 (06JUL1985 06:00:00)-Water Temperature (C)]]*OO[[#This Row],[81]]</f>
        <v>3.0849523542500001E-7</v>
      </c>
      <c r="CF244" s="10">
        <f>3/24000000*OO[[#This Row],[140 (06JUL1985 09:00:00)-Water Temperature (C)]]*OO[[#This Row],[82]]</f>
        <v>3.0000794294346246E-7</v>
      </c>
      <c r="CG244" s="10">
        <f>3/24000000*OO[[#This Row],[141 (06JUL1985 12:00:00)-Water Temperature (C)]]*OO[[#This Row],[83]]</f>
        <v>2.8809284257974997E-7</v>
      </c>
      <c r="CH244" s="10">
        <f>3/24000000*OO[[#This Row],[142 (06JUL1985 15:00:00)-Water Temperature (C)]]*OO[[#This Row],[84]]</f>
        <v>2.726042515859E-7</v>
      </c>
      <c r="CI244" s="10">
        <f>3/24000000*OO[[#This Row],[143 (06JUL1985 18:00:00)-Water Temperature (C)]]*OO[[#This Row],[85]]</f>
        <v>2.5508809880781254E-7</v>
      </c>
      <c r="CJ244" s="10">
        <f>3/24000000*OO[[#This Row],[144 (06JUL1985 21:00:00)-Water Temperature (C)]]*OO[[#This Row],[86]]</f>
        <v>2.3939578428328746E-7</v>
      </c>
      <c r="CK244" s="10">
        <f>3/24000000*OO[[#This Row],[145 (07JUL1985 00:00:00)-Water Temperature (C)]]*OO[[#This Row],[87]]</f>
        <v>2.2659414945167498E-7</v>
      </c>
      <c r="CL244" s="10">
        <f>3/24000000*OO[[#This Row],[146 (07JUL1985 03:00:00)-Water Temperature (C)]]*OO[[#This Row],[88]]</f>
        <v>2.1993668823379999E-7</v>
      </c>
      <c r="CM244" s="10">
        <f>3/24000000*OO[[#This Row],[147 (07JUL1985 06:00:00)-Water Temperature (C)]]*OO[[#This Row],[89]]</f>
        <v>2.1161624051074997E-7</v>
      </c>
      <c r="CN244" s="10">
        <f>3/24000000*OO[[#This Row],[148 (07JUL1985 09:00:00)-Water Temperature (C)]]*OO[[#This Row],[90]]</f>
        <v>2.0145538853545E-7</v>
      </c>
      <c r="CO244" s="10">
        <f>3/24000000*OO[[#This Row],[149 (07JUL1985 12:00:00)-Water Temperature (C)]]*OO[[#This Row],[91]]</f>
        <v>1.8940123921146247E-7</v>
      </c>
      <c r="CP244" s="10">
        <f>3/24000000*OO[[#This Row],[150 (07JUL1985 15:00:00)-Water Temperature (C)]]*OO[[#This Row],[92]]</f>
        <v>1.7739087706987501E-7</v>
      </c>
      <c r="CQ244" s="10">
        <f>3/24000000*OO[[#This Row],[151 (07JUL1985 18:00:00)-Water Temperature (C)]]*OO[[#This Row],[93]]</f>
        <v>1.6584414604659998E-7</v>
      </c>
      <c r="CR244" s="10">
        <f>3/24000000*OO[[#This Row],[152 (07JUL1985 21:00:00)-Water Temperature (C)]]*OO[[#This Row],[94]]</f>
        <v>1.5593903330596251E-7</v>
      </c>
      <c r="CS244" s="10">
        <f>3/24000000*OO[[#This Row],[153 (08JUL1985 00:00:00)-Water Temperature (C)]]*OO[[#This Row],[95]]</f>
        <v>1.4842007429039998E-7</v>
      </c>
      <c r="CT244" s="10">
        <f>3/24000000*OO[[#This Row],[154 (08JUL1985 03:00:00)-Water Temperature (C)]]*OO[[#This Row],[96]]</f>
        <v>1.4580194434905E-7</v>
      </c>
      <c r="CU244" s="10">
        <f>3/24000000*OO[[#This Row],[155 (08JUL1985 06:00:00)-Water Temperature (C)]]*OO[[#This Row],[97]]</f>
        <v>1.4400703675732501E-7</v>
      </c>
      <c r="CV244" s="10">
        <f>3/24000000*OO[[#This Row],[156 (08JUL1985 09:00:00)-Water Temperature (C)]]*OO[[#This Row],[98]]</f>
        <v>1.4073782235776249E-7</v>
      </c>
      <c r="CW244" s="10">
        <f>3/24000000*OO[[#This Row],[157 (08JUL1985 12:00:00)-Water Temperature (C)]]*OO[[#This Row],[99]]</f>
        <v>1.3600008474941249E-7</v>
      </c>
    </row>
    <row r="245" spans="1:101" x14ac:dyDescent="0.35">
      <c r="A245" t="s">
        <v>251</v>
      </c>
      <c r="B245">
        <v>865.57709999999997</v>
      </c>
      <c r="C245" s="10">
        <f>3/24*OO[[#This Row],[59 (26JUN1985 06:00:00)-Water Temperature (C)]]*OO[[#This Row],[1]]/SUM(OO[1])</f>
        <v>0</v>
      </c>
      <c r="D245" s="10">
        <f>3/24*OO[[#This Row],[60 (26JUN1985 09:00:00)-Water Temperature (C)]]*OO[[#This Row],[2]]/SUM(OO[2])</f>
        <v>0</v>
      </c>
      <c r="E245" s="10">
        <f>3/24*OO[[#This Row],[61 (26JUN1985 12:00:00)-Water Temperature (C)]]*OO[[#This Row],[3]]/SUM(OO[3])</f>
        <v>0</v>
      </c>
      <c r="F245" s="10">
        <f>3/24*OO[[#This Row],[62 (26JUN1985 15:00:00)-Water Temperature (C)]]*OO[[#This Row],[4]]/SUM(OO[4])</f>
        <v>0</v>
      </c>
      <c r="G245" s="10">
        <f>3/24*OO[[#This Row],[63 (26JUN1985 18:00:00)-Water Temperature (C)]]*OO[[#This Row],[5]]/SUM(OO[5])</f>
        <v>0</v>
      </c>
      <c r="H245" s="10">
        <f>3/24*OO[[#This Row],[64 (26JUN1985 21:00:00)-Water Temperature (C)]]*OO[[#This Row],[6]]/SUM(OO[6])</f>
        <v>0</v>
      </c>
      <c r="I245" s="10">
        <f>3/24*OO[[#This Row],[65 (27JUN1985 00:00:00)-Water Temperature (C)]]*OO[[#This Row],[7]]/SUM(OO[7])</f>
        <v>0</v>
      </c>
      <c r="J245" s="10">
        <f>3/24*OO[[#This Row],[66 (27JUN1985 03:00:00)-Water Temperature (C)]]*OO[[#This Row],[8]]/SUM(OO[8])</f>
        <v>0</v>
      </c>
      <c r="K245" s="10">
        <f>3/24*OO[[#This Row],[67 (27JUN1985 06:00:00)-Water Temperature (C)]]*OO[[#This Row],[9]]/SUM(OO[9])</f>
        <v>0</v>
      </c>
      <c r="L245" s="10">
        <f>3/24*OO[[#This Row],[68 (27JUN1985 09:00:00)-Water Temperature (C)]]*OO[[#This Row],[10]]/SUM(OO[10])</f>
        <v>0</v>
      </c>
      <c r="M245" s="10">
        <f>3/24*OO[[#This Row],[69 (27JUN1985 12:00:00)-Water Temperature (C)]]*OO[[#This Row],[11]]/SUM(OO[11])</f>
        <v>1.95492278125284E-35</v>
      </c>
      <c r="N245" s="10">
        <f>3/24*OO[[#This Row],[70 (27JUN1985 15:00:00)-Water Temperature (C)]]*OO[[#This Row],[12]]/SUM(OO[12])</f>
        <v>1.2129961880192577E-23</v>
      </c>
      <c r="O245" s="10">
        <f>3/24*OO[[#This Row],[71 (27JUN1985 18:00:00)-Water Temperature (C)]]*OO[[#This Row],[13]]/SUM(OO[13])</f>
        <v>9.5833105625551589E-15</v>
      </c>
      <c r="P245" s="10">
        <f>3/24*OO[[#This Row],[72 (27JUN1985 21:00:00)-Water Temperature (C)]]*OO[[#This Row],[14]]/SUM(OO[14])</f>
        <v>6.9983696488740279E-10</v>
      </c>
      <c r="Q245" s="10">
        <f>3/24*OO[[#This Row],[73 (28JUN1985 00:00:00)-Water Temperature (C)]]*OO[[#This Row],[15]]/SUM(OO[15])</f>
        <v>5.0410342587762513E-7</v>
      </c>
      <c r="R245" s="10">
        <f>3/24*OO[[#This Row],[74 (28JUN1985 03:00:00)-Water Temperature (C)]]*OO[[#This Row],[16]]/SUM(OO[16])</f>
        <v>5.1614047694441676E-5</v>
      </c>
      <c r="S245" s="10">
        <f>3/24*OO[[#This Row],[75 (28JUN1985 06:00:00)-Water Temperature (C)]]*OO[[#This Row],[17]]/SUM(OO[17])</f>
        <v>1.3514518588264807E-3</v>
      </c>
      <c r="T245" s="10">
        <f>3/24*OO[[#This Row],[76 (28JUN1985 09:00:00)-Water Temperature (C)]]*OO[[#This Row],[18]]/SUM(OO[18])</f>
        <v>1.2411330356603627E-2</v>
      </c>
      <c r="U245" s="10">
        <f>3/24*OO[[#This Row],[77 (28JUN1985 12:00:00)-Water Temperature (C)]]*OO[[#This Row],[19]]/SUM(OO[19])</f>
        <v>4.9030048452874654E-2</v>
      </c>
      <c r="V245" s="10">
        <f>3/24000000*OO[[#This Row],[78 (28JUN1985 15:00:00)-Water Temperature (C)]]*OO[[#This Row],[20]]</f>
        <v>9.5830283628674989E-2</v>
      </c>
      <c r="W245" s="10">
        <f>3/24000000*OO[[#This Row],[79 (28JUN1985 18:00:00)-Water Temperature (C)]]*OO[[#This Row],[21]]</f>
        <v>0.10441568329527499</v>
      </c>
      <c r="X245" s="10">
        <f>3/24000000*OO[[#This Row],[80 (28JUN1985 21:00:00)-Water Temperature (C)]]*OO[[#This Row],[22]]</f>
        <v>7.0465238654174991E-2</v>
      </c>
      <c r="Y245" s="10">
        <f>3/24000000*OO[[#This Row],[81 (29JUN1985 00:00:00)-Water Temperature (C)]]*OO[[#This Row],[23]]</f>
        <v>3.2088009503050005E-2</v>
      </c>
      <c r="Z245" s="10">
        <f>3/24000000*OO[[#This Row],[82 (29JUN1985 03:00:00)-Water Temperature (C)]]*OO[[#This Row],[24]]</f>
        <v>1.0673230849200001E-2</v>
      </c>
      <c r="AA245" s="10">
        <f>3/24000000*OO[[#This Row],[83 (29JUN1985 06:00:00)-Water Temperature (C)]]*OO[[#This Row],[25]]</f>
        <v>2.7326188063394995E-3</v>
      </c>
      <c r="AB245" s="10">
        <f>3/24000000*OO[[#This Row],[84 (29JUN1985 09:00:00)-Water Temperature (C)]]*OO[[#This Row],[26]]</f>
        <v>6.2800431661249993E-4</v>
      </c>
      <c r="AC245" s="10">
        <f>3/24000000*OO[[#This Row],[85 (29JUN1985 12:00:00)-Water Temperature (C)]]*OO[[#This Row],[27]]</f>
        <v>1.8092068616983747E-4</v>
      </c>
      <c r="AD245" s="10">
        <f>3/24000000*OO[[#This Row],[86 (29JUN1985 15:00:00)-Water Temperature (C)]]*OO[[#This Row],[28]]</f>
        <v>1.0243076587204999E-4</v>
      </c>
      <c r="AE245" s="10">
        <f>3/24000000*OO[[#This Row],[88 (29JUN1985 21:00:00)-Water Temperature (C)]]*OO[[#This Row],[30]]</f>
        <v>8.959662261943748E-5</v>
      </c>
      <c r="AF245" s="10">
        <f>3/24000000*OO[[#This Row],[88 (29JUN1985 21:00:00)-Water Temperature (C)]]*OO[[#This Row],[30]]</f>
        <v>8.959662261943748E-5</v>
      </c>
      <c r="AG245" s="10">
        <f>3/24000000*OO[[#This Row],[89 (30JUN1985 00:00:00)-Water Temperature (C)]]*OO[[#This Row],[31]]</f>
        <v>8.6472096576249989E-5</v>
      </c>
      <c r="AH245" s="10">
        <f>3/24000000*OO[[#This Row],[90 (30JUN1985 03:00:00)-Water Temperature (C)]]*OO[[#This Row],[32]]</f>
        <v>8.2585000562000001E-5</v>
      </c>
      <c r="AI245" s="10">
        <f>3/24000000*OO[[#This Row],[91 (30JUN1985 06:00:00)-Water Temperature (C)]]*OO[[#This Row],[33]]</f>
        <v>7.738834106193748E-5</v>
      </c>
      <c r="AJ245" s="10">
        <f>3/24000000*OO[[#This Row],[92 (30JUN1985 09:00:00)-Water Temperature (C)]]*OO[[#This Row],[34]]</f>
        <v>7.1465891945250007E-5</v>
      </c>
      <c r="AK245" s="10">
        <f>3/24000000*OO[[#This Row],[93 (30JUN1985 12:00:00)-Water Temperature (C)]]*OO[[#This Row],[35]]</f>
        <v>6.5280356134599999E-5</v>
      </c>
      <c r="AL245" s="10">
        <f>3/24000000*OO[[#This Row],[94 (30JUN1985 15:00:00)-Water Temperature (C)]]*OO[[#This Row],[36]]</f>
        <v>5.8515958376662492E-5</v>
      </c>
      <c r="AM245" s="10">
        <f>3/24000000*OO[[#This Row],[95 (30JUN1985 18:00:00)-Water Temperature (C)]]*OO[[#This Row],[37]]</f>
        <v>5.1924260740574998E-5</v>
      </c>
      <c r="AN245" s="10">
        <f>3/24000000*OO[[#This Row],[96 (30JUN1985 21:00:00)-Water Temperature (C)]]*OO[[#This Row],[38]]</f>
        <v>4.6449045952499999E-5</v>
      </c>
      <c r="AO245" s="10">
        <f>3/24000000*OO[[#This Row],[97 (01JUL1985 00:00:00)-Water Temperature (C)]]*OO[[#This Row],[39]]</f>
        <v>4.1910040209899995E-5</v>
      </c>
      <c r="AP245" s="10">
        <f>3/24000000*OO[[#This Row],[98 (01JUL1985 03:00:00)-Water Temperature (C)]]*OO[[#This Row],[40]]</f>
        <v>3.8305271304300003E-5</v>
      </c>
      <c r="AQ245" s="10">
        <f>3/24000000*OO[[#This Row],[99 (01JUL1985 06:00:00)-Water Temperature (C)]]*OO[[#This Row],[41]]</f>
        <v>3.4776131575062498E-5</v>
      </c>
      <c r="AR245" s="10">
        <f>3/24000000*OO[[#This Row],[100 (01JUL1985 09:00:00)-Water Temperature (C)]]*OO[[#This Row],[42]]</f>
        <v>3.1238514471246252E-5</v>
      </c>
      <c r="AS245" s="10">
        <f>3/24000000*OO[[#This Row],[101 (01JUL1985 12:00:00)-Water Temperature (C)]]*OO[[#This Row],[43]]</f>
        <v>2.7776452574718749E-5</v>
      </c>
      <c r="AT245" s="10">
        <f>3/24000000*OO[[#This Row],[102 (01JUL1985 15:00:00)-Water Temperature (C)]]*OO[[#This Row],[44]]</f>
        <v>2.4511600635981245E-5</v>
      </c>
      <c r="AU245" s="10">
        <f>3/24000000*OO[[#This Row],[103 (01JUL1985 18:00:00)-Water Temperature (C)]]*OO[[#This Row],[45]]</f>
        <v>2.1654311978818748E-5</v>
      </c>
      <c r="AV245" s="10">
        <f>3/24000000*OO[[#This Row],[104 (01JUL1985 21:00:00)-Water Temperature (C)]]*OO[[#This Row],[46]]</f>
        <v>1.9265403234787499E-5</v>
      </c>
      <c r="AW245" s="10">
        <f>3/24000000*OO[[#This Row],[105 (02JUL1985 00:00:00)-Water Temperature (C)]]*OO[[#This Row],[47]]</f>
        <v>1.7349861145709997E-5</v>
      </c>
      <c r="AX245" s="10">
        <f>3/24000000*OO[[#This Row],[106 (02JUL1985 03:00:00)-Water Temperature (C)]]*OO[[#This Row],[48]]</f>
        <v>1.5941743711714997E-5</v>
      </c>
      <c r="AY245" s="10">
        <f>3/24000000*OO[[#This Row],[107 (02JUL1985 06:00:00)-Water Temperature (C)]]*OO[[#This Row],[49]]</f>
        <v>1.46461114864675E-5</v>
      </c>
      <c r="AZ245" s="10">
        <f>3/24000000*OO[[#This Row],[108 (02JUL1985 09:00:00)-Water Temperature (C)]]*OO[[#This Row],[50]]</f>
        <v>1.3383836975249999E-5</v>
      </c>
      <c r="BA245" s="10">
        <f>3/24000000*OO[[#This Row],[109 (02JUL1985 12:00:00)-Water Temperature (C)]]*OO[[#This Row],[51]]</f>
        <v>1.206903366961875E-5</v>
      </c>
      <c r="BB245" s="10">
        <f>3/24000000*OO[[#This Row],[110 (02JUL1985 15:00:00)-Water Temperature (C)]]*OO[[#This Row],[52]]</f>
        <v>1.0693675867434998E-5</v>
      </c>
      <c r="BC245" s="10">
        <f>3/24000000*OO[[#This Row],[111 (02JUL1985 18:00:00)-Water Temperature (C)]]*OO[[#This Row],[53]]</f>
        <v>9.2942535818762507E-6</v>
      </c>
      <c r="BD245" s="10">
        <f>3/24000000*OO[[#This Row],[112 (02JUL1985 21:00:00)-Water Temperature (C)]]*OO[[#This Row],[54]]</f>
        <v>8.0549849108937507E-6</v>
      </c>
      <c r="BE245" s="10">
        <f>3/24000000*OO[[#This Row],[113 (03JUL1985 00:00:00)-Water Temperature (C)]]*OO[[#This Row],[55]]</f>
        <v>6.9535016700199992E-6</v>
      </c>
      <c r="BF245" s="10">
        <f>3/24000000*OO[[#This Row],[114 (03JUL1985 03:00:00)-Water Temperature (C)]]*OO[[#This Row],[56]]</f>
        <v>5.9762962627199992E-6</v>
      </c>
      <c r="BG245" s="10">
        <f>3/24000000*OO[[#This Row],[115 (03JUL1985 06:00:00)-Water Temperature (C)]]*OO[[#This Row],[57]]</f>
        <v>5.0332819037624997E-6</v>
      </c>
      <c r="BH245" s="10">
        <f>3/24000000*OO[[#This Row],[116 (03JUL1985 09:00:00)-Water Temperature (C)]]*OO[[#This Row],[58]]</f>
        <v>4.0863728664712502E-6</v>
      </c>
      <c r="BI245" s="10">
        <f>3/24000000*OO[[#This Row],[117 (03JUL1985 12:00:00)-Water Temperature (C)]]*OO[[#This Row],[59]]</f>
        <v>3.2448519629482501E-6</v>
      </c>
      <c r="BJ245" s="10">
        <f>3/24000000*OO[[#This Row],[118 (03JUL1985 15:00:00)-Water Temperature (C)]]*OO[[#This Row],[60]]</f>
        <v>2.5497159736045E-6</v>
      </c>
      <c r="BK245" s="10">
        <f>3/24000000*OO[[#This Row],[119 (03JUL1985 18:00:00)-Water Temperature (C)]]*OO[[#This Row],[61]]</f>
        <v>2.0280068965930001E-6</v>
      </c>
      <c r="BL245" s="10">
        <f>3/24000000*OO[[#This Row],[120 (03JUL1985 21:00:00)-Water Temperature (C)]]*OO[[#This Row],[62]]</f>
        <v>1.6743013098679998E-6</v>
      </c>
      <c r="BM245" s="10">
        <f>3/24000000*OO[[#This Row],[121 (04JUL1985 00:00:00)-Water Temperature (C)]]*OO[[#This Row],[63]]</f>
        <v>1.450327557478E-6</v>
      </c>
      <c r="BN245" s="10">
        <f>3/24000000*OO[[#This Row],[122 (04JUL1985 03:00:00)-Water Temperature (C)]]*OO[[#This Row],[64]]</f>
        <v>1.3332928375619998E-6</v>
      </c>
      <c r="BO245" s="10">
        <f>3/24000000*OO[[#This Row],[123 (04JUL1985 06:00:00)-Water Temperature (C)]]*OO[[#This Row],[65]]</f>
        <v>1.2526320867199998E-6</v>
      </c>
      <c r="BP245" s="10">
        <f>3/24000000*OO[[#This Row],[124 (04JUL1985 09:00:00)-Water Temperature (C)]]*OO[[#This Row],[66]]</f>
        <v>1.1807606286789999E-6</v>
      </c>
      <c r="BQ245" s="10">
        <f>3/24000000*OO[[#This Row],[125 (04JUL1985 12:00:00)-Water Temperature (C)]]*OO[[#This Row],[67]]</f>
        <v>1.0971669659197499E-6</v>
      </c>
      <c r="BR245" s="10">
        <f>3/24000000*OO[[#This Row],[126 (04JUL1985 15:00:00)-Water Temperature (C)]]*OO[[#This Row],[68]]</f>
        <v>1.0119853451321252E-6</v>
      </c>
      <c r="BS245" s="10">
        <f>3/24000000*OO[[#This Row],[127 (04JUL1985 18:00:00)-Water Temperature (C)]]*OO[[#This Row],[69]]</f>
        <v>9.30518367959125E-7</v>
      </c>
      <c r="BT245" s="10">
        <f>3/24000000*OO[[#This Row],[128 (04JUL1985 21:00:00)-Water Temperature (C)]]*OO[[#This Row],[70]]</f>
        <v>8.6835713601349987E-7</v>
      </c>
      <c r="BU245" s="10">
        <f>3/24000000*OO[[#This Row],[129 (05JUL1985 00:00:00)-Water Temperature (C)]]*OO[[#This Row],[71]]</f>
        <v>8.2685742167600005E-7</v>
      </c>
      <c r="BV245" s="10">
        <f>3/24000000*OO[[#This Row],[130 (05JUL1985 03:00:00)-Water Temperature (C)]]*OO[[#This Row],[72]]</f>
        <v>8.1413979947099989E-7</v>
      </c>
      <c r="BW245" s="10">
        <f>3/24000000*OO[[#This Row],[131 (05JUL1985 06:00:00)-Water Temperature (C)]]*OO[[#This Row],[73]]</f>
        <v>8.0503427015274993E-7</v>
      </c>
      <c r="BX245" s="10">
        <f>3/24000000*OO[[#This Row],[132 (05JUL1985 09:00:00)-Water Temperature (C)]]*OO[[#This Row],[74]]</f>
        <v>7.9269537653587498E-7</v>
      </c>
      <c r="BY245" s="10">
        <f>3/24000000*OO[[#This Row],[133 (05JUL1985 12:00:00)-Water Temperature (C)]]*OO[[#This Row],[75]]</f>
        <v>7.7035660693799994E-7</v>
      </c>
      <c r="BZ245" s="10">
        <f>3/24000000*OO[[#This Row],[134 (05JUL1985 15:00:00)-Water Temperature (C)]]*OO[[#This Row],[76]]</f>
        <v>7.3107432563649996E-7</v>
      </c>
      <c r="CA245" s="10">
        <f>3/24000000*OO[[#This Row],[135 (05JUL1985 18:00:00)-Water Temperature (C)]]*OO[[#This Row],[77]]</f>
        <v>6.8541692226999992E-7</v>
      </c>
      <c r="CB245" s="10">
        <f>3/24000000*OO[[#This Row],[136 (05JUL1985 21:00:00)-Water Temperature (C)]]*OO[[#This Row],[78]]</f>
        <v>6.4311383372799996E-7</v>
      </c>
      <c r="CC245" s="10">
        <f>3/24000000*OO[[#This Row],[137 (06JUL1985 00:00:00)-Water Temperature (C)]]*OO[[#This Row],[79]]</f>
        <v>6.1065678316424993E-7</v>
      </c>
      <c r="CD245" s="10">
        <f>3/24000000*OO[[#This Row],[138 (06JUL1985 03:00:00)-Water Temperature (C)]]*OO[[#This Row],[80]]</f>
        <v>5.9439208452299992E-7</v>
      </c>
      <c r="CE245" s="10">
        <f>3/24000000*OO[[#This Row],[139 (06JUL1985 06:00:00)-Water Temperature (C)]]*OO[[#This Row],[81]]</f>
        <v>5.8113271823862499E-7</v>
      </c>
      <c r="CF245" s="10">
        <f>3/24000000*OO[[#This Row],[140 (06JUL1985 09:00:00)-Water Temperature (C)]]*OO[[#This Row],[82]]</f>
        <v>5.6607889982099989E-7</v>
      </c>
      <c r="CG245" s="10">
        <f>3/24000000*OO[[#This Row],[141 (06JUL1985 12:00:00)-Water Temperature (C)]]*OO[[#This Row],[83]]</f>
        <v>5.4427923037125005E-7</v>
      </c>
      <c r="CH245" s="10">
        <f>3/24000000*OO[[#This Row],[142 (06JUL1985 15:00:00)-Water Temperature (C)]]*OO[[#This Row],[84]]</f>
        <v>5.1543308399399996E-7</v>
      </c>
      <c r="CI245" s="10">
        <f>3/24000000*OO[[#This Row],[143 (06JUL1985 18:00:00)-Water Temperature (C)]]*OO[[#This Row],[85]]</f>
        <v>4.8200504914875E-7</v>
      </c>
      <c r="CJ245" s="10">
        <f>3/24000000*OO[[#This Row],[144 (06JUL1985 21:00:00)-Water Temperature (C)]]*OO[[#This Row],[86]]</f>
        <v>4.5206292060874997E-7</v>
      </c>
      <c r="CK245" s="10">
        <f>3/24000000*OO[[#This Row],[145 (07JUL1985 00:00:00)-Water Temperature (C)]]*OO[[#This Row],[87]]</f>
        <v>4.2737492824125E-7</v>
      </c>
      <c r="CL245" s="10">
        <f>3/24000000*OO[[#This Row],[146 (07JUL1985 03:00:00)-Water Temperature (C)]]*OO[[#This Row],[88]]</f>
        <v>4.1469209162150003E-7</v>
      </c>
      <c r="CM245" s="10">
        <f>3/24000000*OO[[#This Row],[147 (07JUL1985 06:00:00)-Water Temperature (C)]]*OO[[#This Row],[89]]</f>
        <v>3.995454118695E-7</v>
      </c>
      <c r="CN245" s="10">
        <f>3/24000000*OO[[#This Row],[148 (07JUL1985 09:00:00)-Water Temperature (C)]]*OO[[#This Row],[90]]</f>
        <v>3.8075734143999997E-7</v>
      </c>
      <c r="CO245" s="10">
        <f>3/24000000*OO[[#This Row],[149 (07JUL1985 12:00:00)-Water Temperature (C)]]*OO[[#This Row],[91]]</f>
        <v>3.5836584128925E-7</v>
      </c>
      <c r="CP245" s="10">
        <f>3/24000000*OO[[#This Row],[150 (07JUL1985 15:00:00)-Water Temperature (C)]]*OO[[#This Row],[92]]</f>
        <v>3.359751592859375E-7</v>
      </c>
      <c r="CQ245" s="10">
        <f>3/24000000*OO[[#This Row],[151 (07JUL1985 18:00:00)-Water Temperature (C)]]*OO[[#This Row],[93]]</f>
        <v>3.1376879333107495E-7</v>
      </c>
      <c r="CR245" s="10">
        <f>3/24000000*OO[[#This Row],[152 (07JUL1985 21:00:00)-Water Temperature (C)]]*OO[[#This Row],[94]]</f>
        <v>2.9458770709342497E-7</v>
      </c>
      <c r="CS245" s="10">
        <f>3/24000000*OO[[#This Row],[153 (08JUL1985 00:00:00)-Water Temperature (C)]]*OO[[#This Row],[95]]</f>
        <v>2.7978088969608747E-7</v>
      </c>
      <c r="CT245" s="10">
        <f>3/24000000*OO[[#This Row],[154 (08JUL1985 03:00:00)-Water Temperature (C)]]*OO[[#This Row],[96]]</f>
        <v>2.7451574255879998E-7</v>
      </c>
      <c r="CU245" s="10">
        <f>3/24000000*OO[[#This Row],[155 (08JUL1985 06:00:00)-Water Temperature (C)]]*OO[[#This Row],[97]]</f>
        <v>2.713316278816E-7</v>
      </c>
      <c r="CV245" s="10">
        <f>3/24000000*OO[[#This Row],[156 (08JUL1985 09:00:00)-Water Temperature (C)]]*OO[[#This Row],[98]]</f>
        <v>2.654691111008125E-7</v>
      </c>
      <c r="CW245" s="10">
        <f>3/24000000*OO[[#This Row],[157 (08JUL1985 12:00:00)-Water Temperature (C)]]*OO[[#This Row],[99]]</f>
        <v>2.5683192729355002E-7</v>
      </c>
    </row>
    <row r="246" spans="1:101" x14ac:dyDescent="0.35">
      <c r="A246" t="s">
        <v>252</v>
      </c>
      <c r="B246">
        <v>898.05359999999996</v>
      </c>
      <c r="C246" s="10">
        <f>3/24*OO[[#This Row],[59 (26JUN1985 06:00:00)-Water Temperature (C)]]*OO[[#This Row],[1]]/SUM(OO[1])</f>
        <v>0</v>
      </c>
      <c r="D246" s="10">
        <f>3/24*OO[[#This Row],[60 (26JUN1985 09:00:00)-Water Temperature (C)]]*OO[[#This Row],[2]]/SUM(OO[2])</f>
        <v>0</v>
      </c>
      <c r="E246" s="10">
        <f>3/24*OO[[#This Row],[61 (26JUN1985 12:00:00)-Water Temperature (C)]]*OO[[#This Row],[3]]/SUM(OO[3])</f>
        <v>0</v>
      </c>
      <c r="F246" s="10">
        <f>3/24*OO[[#This Row],[62 (26JUN1985 15:00:00)-Water Temperature (C)]]*OO[[#This Row],[4]]/SUM(OO[4])</f>
        <v>0</v>
      </c>
      <c r="G246" s="10">
        <f>3/24*OO[[#This Row],[63 (26JUN1985 18:00:00)-Water Temperature (C)]]*OO[[#This Row],[5]]/SUM(OO[5])</f>
        <v>0</v>
      </c>
      <c r="H246" s="10">
        <f>3/24*OO[[#This Row],[64 (26JUN1985 21:00:00)-Water Temperature (C)]]*OO[[#This Row],[6]]/SUM(OO[6])</f>
        <v>0</v>
      </c>
      <c r="I246" s="10">
        <f>3/24*OO[[#This Row],[65 (27JUN1985 00:00:00)-Water Temperature (C)]]*OO[[#This Row],[7]]/SUM(OO[7])</f>
        <v>0</v>
      </c>
      <c r="J246" s="10">
        <f>3/24*OO[[#This Row],[66 (27JUN1985 03:00:00)-Water Temperature (C)]]*OO[[#This Row],[8]]/SUM(OO[8])</f>
        <v>0</v>
      </c>
      <c r="K246" s="10">
        <f>3/24*OO[[#This Row],[67 (27JUN1985 06:00:00)-Water Temperature (C)]]*OO[[#This Row],[9]]/SUM(OO[9])</f>
        <v>0</v>
      </c>
      <c r="L246" s="10">
        <f>3/24*OO[[#This Row],[68 (27JUN1985 09:00:00)-Water Temperature (C)]]*OO[[#This Row],[10]]/SUM(OO[10])</f>
        <v>0</v>
      </c>
      <c r="M246" s="10">
        <f>3/24*OO[[#This Row],[69 (27JUN1985 12:00:00)-Water Temperature (C)]]*OO[[#This Row],[11]]/SUM(OO[11])</f>
        <v>5.3215960337310132E-36</v>
      </c>
      <c r="N246" s="10">
        <f>3/24*OO[[#This Row],[70 (27JUN1985 15:00:00)-Water Temperature (C)]]*OO[[#This Row],[12]]/SUM(OO[12])</f>
        <v>3.1358916342800894E-24</v>
      </c>
      <c r="O246" s="10">
        <f>3/24*OO[[#This Row],[71 (27JUN1985 18:00:00)-Water Temperature (C)]]*OO[[#This Row],[13]]/SUM(OO[13])</f>
        <v>2.834535940124521E-15</v>
      </c>
      <c r="P246" s="10">
        <f>3/24*OO[[#This Row],[72 (27JUN1985 21:00:00)-Water Temperature (C)]]*OO[[#This Row],[14]]/SUM(OO[14])</f>
        <v>3.8323482156605798E-10</v>
      </c>
      <c r="Q246" s="10">
        <f>3/24*OO[[#This Row],[73 (28JUN1985 00:00:00)-Water Temperature (C)]]*OO[[#This Row],[15]]/SUM(OO[15])</f>
        <v>3.3975873893861309E-7</v>
      </c>
      <c r="R246" s="10">
        <f>3/24*OO[[#This Row],[74 (28JUN1985 03:00:00)-Water Temperature (C)]]*OO[[#This Row],[16]]/SUM(OO[16])</f>
        <v>3.9795014571071909E-5</v>
      </c>
      <c r="S246" s="10">
        <f>3/24*OO[[#This Row],[75 (28JUN1985 06:00:00)-Water Temperature (C)]]*OO[[#This Row],[17]]/SUM(OO[17])</f>
        <v>1.1567872115727032E-3</v>
      </c>
      <c r="T246" s="10">
        <f>3/24*OO[[#This Row],[76 (28JUN1985 09:00:00)-Water Temperature (C)]]*OO[[#This Row],[18]]/SUM(OO[18])</f>
        <v>1.1578771701780052E-2</v>
      </c>
      <c r="U246" s="10">
        <f>3/24*OO[[#This Row],[77 (28JUN1985 12:00:00)-Water Temperature (C)]]*OO[[#This Row],[19]]/SUM(OO[19])</f>
        <v>4.9204835566797347E-2</v>
      </c>
      <c r="V246" s="10">
        <f>3/24000000*OO[[#This Row],[78 (28JUN1985 15:00:00)-Water Temperature (C)]]*OO[[#This Row],[20]]</f>
        <v>0.10245118650299999</v>
      </c>
      <c r="W246" s="10">
        <f>3/24000000*OO[[#This Row],[79 (28JUN1985 18:00:00)-Water Temperature (C)]]*OO[[#This Row],[21]]</f>
        <v>0.117906137306375</v>
      </c>
      <c r="X246" s="10">
        <f>3/24000000*OO[[#This Row],[80 (28JUN1985 21:00:00)-Water Temperature (C)]]*OO[[#This Row],[22]]</f>
        <v>8.3453397806100005E-2</v>
      </c>
      <c r="Y246" s="10">
        <f>3/24000000*OO[[#This Row],[81 (29JUN1985 00:00:00)-Water Temperature (C)]]*OO[[#This Row],[23]]</f>
        <v>3.9586987659374996E-2</v>
      </c>
      <c r="Z246" s="10">
        <f>3/24000000*OO[[#This Row],[82 (29JUN1985 03:00:00)-Water Temperature (C)]]*OO[[#This Row],[24]]</f>
        <v>1.3623445831612501E-2</v>
      </c>
      <c r="AA246" s="10">
        <f>3/24000000*OO[[#This Row],[83 (29JUN1985 06:00:00)-Water Temperature (C)]]*OO[[#This Row],[25]]</f>
        <v>3.5749100376674995E-3</v>
      </c>
      <c r="AB246" s="10">
        <f>3/24000000*OO[[#This Row],[84 (29JUN1985 09:00:00)-Water Temperature (C)]]*OO[[#This Row],[26]]</f>
        <v>8.2433458182599984E-4</v>
      </c>
      <c r="AC246" s="10">
        <f>3/24000000*OO[[#This Row],[85 (29JUN1985 12:00:00)-Water Temperature (C)]]*OO[[#This Row],[27]]</f>
        <v>2.2486671262604999E-4</v>
      </c>
      <c r="AD246" s="10">
        <f>3/24000000*OO[[#This Row],[86 (29JUN1985 15:00:00)-Water Temperature (C)]]*OO[[#This Row],[28]]</f>
        <v>1.1700172919125001E-4</v>
      </c>
      <c r="AE246" s="10">
        <f>3/24000000*OO[[#This Row],[88 (29JUN1985 21:00:00)-Water Temperature (C)]]*OO[[#This Row],[30]]</f>
        <v>9.8876024607749994E-5</v>
      </c>
      <c r="AF246" s="10">
        <f>3/24000000*OO[[#This Row],[88 (29JUN1985 21:00:00)-Water Temperature (C)]]*OO[[#This Row],[30]]</f>
        <v>9.8876024607749994E-5</v>
      </c>
      <c r="AG246" s="10">
        <f>3/24000000*OO[[#This Row],[89 (30JUN1985 00:00:00)-Water Temperature (C)]]*OO[[#This Row],[31]]</f>
        <v>9.5602943554950004E-5</v>
      </c>
      <c r="AH246" s="10">
        <f>3/24000000*OO[[#This Row],[90 (30JUN1985 03:00:00)-Water Temperature (C)]]*OO[[#This Row],[32]]</f>
        <v>9.1452648919799993E-5</v>
      </c>
      <c r="AI246" s="10">
        <f>3/24000000*OO[[#This Row],[91 (30JUN1985 06:00:00)-Water Temperature (C)]]*OO[[#This Row],[33]]</f>
        <v>8.5724803246500002E-5</v>
      </c>
      <c r="AJ246" s="10">
        <f>3/24000000*OO[[#This Row],[92 (30JUN1985 09:00:00)-Water Temperature (C)]]*OO[[#This Row],[34]]</f>
        <v>7.9203550001299977E-5</v>
      </c>
      <c r="AK246" s="10">
        <f>3/24000000*OO[[#This Row],[93 (30JUN1985 12:00:00)-Water Temperature (C)]]*OO[[#This Row],[35]]</f>
        <v>7.2316000023250001E-5</v>
      </c>
      <c r="AL246" s="10">
        <f>3/24000000*OO[[#This Row],[94 (30JUN1985 15:00:00)-Water Temperature (C)]]*OO[[#This Row],[36]]</f>
        <v>6.4754003535500001E-5</v>
      </c>
      <c r="AM246" s="10">
        <f>3/24000000*OO[[#This Row],[95 (30JUN1985 18:00:00)-Water Temperature (C)]]*OO[[#This Row],[37]]</f>
        <v>5.7368577549200004E-5</v>
      </c>
      <c r="AN246" s="10">
        <f>3/24000000*OO[[#This Row],[96 (30JUN1985 21:00:00)-Water Temperature (C)]]*OO[[#This Row],[38]]</f>
        <v>5.1224625004050002E-5</v>
      </c>
      <c r="AO246" s="10">
        <f>3/24000000*OO[[#This Row],[97 (01JUL1985 00:00:00)-Water Temperature (C)]]*OO[[#This Row],[39]]</f>
        <v>4.6151087806049994E-5</v>
      </c>
      <c r="AP246" s="10">
        <f>3/24000000*OO[[#This Row],[98 (01JUL1985 03:00:00)-Water Temperature (C)]]*OO[[#This Row],[40]]</f>
        <v>4.2148514663499993E-5</v>
      </c>
      <c r="AQ246" s="10">
        <f>3/24000000*OO[[#This Row],[99 (01JUL1985 06:00:00)-Water Temperature (C)]]*OO[[#This Row],[41]]</f>
        <v>3.8245797276074998E-5</v>
      </c>
      <c r="AR246" s="10">
        <f>3/24000000*OO[[#This Row],[100 (01JUL1985 09:00:00)-Water Temperature (C)]]*OO[[#This Row],[42]]</f>
        <v>3.4369691425287504E-5</v>
      </c>
      <c r="AS246" s="10">
        <f>3/24000000*OO[[#This Row],[101 (01JUL1985 12:00:00)-Water Temperature (C)]]*OO[[#This Row],[43]]</f>
        <v>3.0590717372430004E-5</v>
      </c>
      <c r="AT246" s="10">
        <f>3/24000000*OO[[#This Row],[102 (01JUL1985 15:00:00)-Water Temperature (C)]]*OO[[#This Row],[44]]</f>
        <v>2.6991642813622494E-5</v>
      </c>
      <c r="AU246" s="10">
        <f>3/24000000*OO[[#This Row],[103 (01JUL1985 18:00:00)-Water Temperature (C)]]*OO[[#This Row],[45]]</f>
        <v>2.3827696257352497E-5</v>
      </c>
      <c r="AV246" s="10">
        <f>3/24000000*OO[[#This Row],[104 (01JUL1985 21:00:00)-Water Temperature (C)]]*OO[[#This Row],[46]]</f>
        <v>2.1181770469199999E-5</v>
      </c>
      <c r="AW246" s="10">
        <f>3/24000000*OO[[#This Row],[105 (02JUL1985 00:00:00)-Water Temperature (C)]]*OO[[#This Row],[47]]</f>
        <v>1.9062644235862497E-5</v>
      </c>
      <c r="AX246" s="10">
        <f>3/24000000*OO[[#This Row],[106 (02JUL1985 03:00:00)-Water Temperature (C)]]*OO[[#This Row],[48]]</f>
        <v>1.7523558934140001E-5</v>
      </c>
      <c r="AY246" s="10">
        <f>3/24000000*OO[[#This Row],[107 (02JUL1985 06:00:00)-Water Temperature (C)]]*OO[[#This Row],[49]]</f>
        <v>1.6108100858855002E-5</v>
      </c>
      <c r="AZ246" s="10">
        <f>3/24000000*OO[[#This Row],[108 (02JUL1985 09:00:00)-Water Temperature (C)]]*OO[[#This Row],[50]]</f>
        <v>1.4735271027825E-5</v>
      </c>
      <c r="BA246" s="10">
        <f>3/24000000*OO[[#This Row],[109 (02JUL1985 12:00:00)-Water Temperature (C)]]*OO[[#This Row],[51]]</f>
        <v>1.329907764402E-5</v>
      </c>
      <c r="BB246" s="10">
        <f>3/24000000*OO[[#This Row],[110 (02JUL1985 15:00:00)-Water Temperature (C)]]*OO[[#This Row],[52]]</f>
        <v>1.1792839030431249E-5</v>
      </c>
      <c r="BC246" s="10">
        <f>3/24000000*OO[[#This Row],[111 (02JUL1985 18:00:00)-Water Temperature (C)]]*OO[[#This Row],[53]]</f>
        <v>1.0247725619599998E-5</v>
      </c>
      <c r="BD246" s="10">
        <f>3/24000000*OO[[#This Row],[112 (02JUL1985 21:00:00)-Water Temperature (C)]]*OO[[#This Row],[54]]</f>
        <v>8.8848954026974998E-6</v>
      </c>
      <c r="BE246" s="10">
        <f>3/24000000*OO[[#This Row],[113 (03JUL1985 00:00:00)-Water Temperature (C)]]*OO[[#This Row],[55]]</f>
        <v>7.6793106243749992E-6</v>
      </c>
      <c r="BF246" s="10">
        <f>3/24000000*OO[[#This Row],[114 (03JUL1985 03:00:00)-Water Temperature (C)]]*OO[[#This Row],[56]]</f>
        <v>6.6189089150562494E-6</v>
      </c>
      <c r="BG246" s="10">
        <f>3/24000000*OO[[#This Row],[115 (03JUL1985 06:00:00)-Water Temperature (C)]]*OO[[#This Row],[57]]</f>
        <v>5.5961757230199993E-6</v>
      </c>
      <c r="BH246" s="10">
        <f>3/24000000*OO[[#This Row],[116 (03JUL1985 09:00:00)-Water Temperature (C)]]*OO[[#This Row],[58]]</f>
        <v>4.5598720809525001E-6</v>
      </c>
      <c r="BI246" s="10">
        <f>3/24000000*OO[[#This Row],[117 (03JUL1985 12:00:00)-Water Temperature (C)]]*OO[[#This Row],[59]]</f>
        <v>3.6272451607999994E-6</v>
      </c>
      <c r="BJ246" s="10">
        <f>3/24000000*OO[[#This Row],[118 (03JUL1985 15:00:00)-Water Temperature (C)]]*OO[[#This Row],[60]]</f>
        <v>2.8477950577104995E-6</v>
      </c>
      <c r="BK246" s="10">
        <f>3/24000000*OO[[#This Row],[119 (03JUL1985 18:00:00)-Water Temperature (C)]]*OO[[#This Row],[61]]</f>
        <v>2.2560479949109999E-6</v>
      </c>
      <c r="BL246" s="10">
        <f>3/24000000*OO[[#This Row],[120 (03JUL1985 21:00:00)-Water Temperature (C)]]*OO[[#This Row],[62]]</f>
        <v>1.8532588402754999E-6</v>
      </c>
      <c r="BM246" s="10">
        <f>3/24000000*OO[[#This Row],[121 (04JUL1985 00:00:00)-Water Temperature (C)]]*OO[[#This Row],[63]]</f>
        <v>1.5973700729468751E-6</v>
      </c>
      <c r="BN246" s="10">
        <f>3/24000000*OO[[#This Row],[122 (04JUL1985 03:00:00)-Water Temperature (C)]]*OO[[#This Row],[64]]</f>
        <v>1.463746039315E-6</v>
      </c>
      <c r="BO246" s="10">
        <f>3/24000000*OO[[#This Row],[123 (04JUL1985 06:00:00)-Water Temperature (C)]]*OO[[#This Row],[65]]</f>
        <v>1.37309757924E-6</v>
      </c>
      <c r="BP246" s="10">
        <f>3/24000000*OO[[#This Row],[124 (04JUL1985 09:00:00)-Water Temperature (C)]]*OO[[#This Row],[66]]</f>
        <v>1.2939230988494999E-6</v>
      </c>
      <c r="BQ246" s="10">
        <f>3/24000000*OO[[#This Row],[125 (04JUL1985 12:00:00)-Water Temperature (C)]]*OO[[#This Row],[67]]</f>
        <v>1.2021841996397499E-6</v>
      </c>
      <c r="BR246" s="10">
        <f>3/24000000*OO[[#This Row],[126 (04JUL1985 15:00:00)-Water Temperature (C)]]*OO[[#This Row],[68]]</f>
        <v>1.1083926095812499E-6</v>
      </c>
      <c r="BS246" s="10">
        <f>3/24000000*OO[[#This Row],[127 (04JUL1985 18:00:00)-Water Temperature (C)]]*OO[[#This Row],[69]]</f>
        <v>1.017613875131875E-6</v>
      </c>
      <c r="BT246" s="10">
        <f>3/24000000*OO[[#This Row],[128 (04JUL1985 21:00:00)-Water Temperature (C)]]*OO[[#This Row],[70]]</f>
        <v>9.4785514344499985E-7</v>
      </c>
      <c r="BU246" s="10">
        <f>3/24000000*OO[[#This Row],[129 (05JUL1985 00:00:00)-Water Temperature (C)]]*OO[[#This Row],[71]]</f>
        <v>9.0067725864937495E-7</v>
      </c>
      <c r="BV246" s="10">
        <f>3/24000000*OO[[#This Row],[130 (05JUL1985 03:00:00)-Water Temperature (C)]]*OO[[#This Row],[72]]</f>
        <v>8.8585394518574996E-7</v>
      </c>
      <c r="BW246" s="10">
        <f>3/24000000*OO[[#This Row],[131 (05JUL1985 06:00:00)-Water Temperature (C)]]*OO[[#This Row],[73]]</f>
        <v>8.7591147607499986E-7</v>
      </c>
      <c r="BX246" s="10">
        <f>3/24000000*OO[[#This Row],[132 (05JUL1985 09:00:00)-Water Temperature (C)]]*OO[[#This Row],[74]]</f>
        <v>8.633131524695E-7</v>
      </c>
      <c r="BY246" s="10">
        <f>3/24000000*OO[[#This Row],[133 (05JUL1985 12:00:00)-Water Temperature (C)]]*OO[[#This Row],[75]]</f>
        <v>8.3992694355324995E-7</v>
      </c>
      <c r="BZ246" s="10">
        <f>3/24000000*OO[[#This Row],[134 (05JUL1985 15:00:00)-Water Temperature (C)]]*OO[[#This Row],[76]]</f>
        <v>7.9801915816874999E-7</v>
      </c>
      <c r="CA246" s="10">
        <f>3/24000000*OO[[#This Row],[135 (05JUL1985 18:00:00)-Water Temperature (C)]]*OO[[#This Row],[77]]</f>
        <v>7.4825950749074999E-7</v>
      </c>
      <c r="CB246" s="10">
        <f>3/24000000*OO[[#This Row],[136 (05JUL1985 21:00:00)-Water Temperature (C)]]*OO[[#This Row],[78]]</f>
        <v>7.0174072096125005E-7</v>
      </c>
      <c r="CC246" s="10">
        <f>3/24000000*OO[[#This Row],[137 (06JUL1985 00:00:00)-Water Temperature (C)]]*OO[[#This Row],[79]]</f>
        <v>6.6559982730937491E-7</v>
      </c>
      <c r="CD246" s="10">
        <f>3/24000000*OO[[#This Row],[138 (06JUL1985 03:00:00)-Water Temperature (C)]]*OO[[#This Row],[80]]</f>
        <v>6.4763295286250003E-7</v>
      </c>
      <c r="CE246" s="10">
        <f>3/24000000*OO[[#This Row],[139 (06JUL1985 06:00:00)-Water Temperature (C)]]*OO[[#This Row],[81]]</f>
        <v>6.3327423329599996E-7</v>
      </c>
      <c r="CF246" s="10">
        <f>3/24000000*OO[[#This Row],[140 (06JUL1985 09:00:00)-Water Temperature (C)]]*OO[[#This Row],[82]]</f>
        <v>6.1735179733487496E-7</v>
      </c>
      <c r="CG246" s="10">
        <f>3/24000000*OO[[#This Row],[141 (06JUL1985 12:00:00)-Water Temperature (C)]]*OO[[#This Row],[83]]</f>
        <v>5.9400460803349998E-7</v>
      </c>
      <c r="CH246" s="10">
        <f>3/24000000*OO[[#This Row],[142 (06JUL1985 15:00:00)-Water Temperature (C)]]*OO[[#This Row],[84]]</f>
        <v>5.6281278371849996E-7</v>
      </c>
      <c r="CI246" s="10">
        <f>3/24000000*OO[[#This Row],[143 (06JUL1985 18:00:00)-Water Temperature (C)]]*OO[[#This Row],[85]]</f>
        <v>5.2610231717925003E-7</v>
      </c>
      <c r="CJ246" s="10">
        <f>3/24000000*OO[[#This Row],[144 (06JUL1985 21:00:00)-Water Temperature (C)]]*OO[[#This Row],[86]]</f>
        <v>4.9320874635999997E-7</v>
      </c>
      <c r="CK246" s="10">
        <f>3/24000000*OO[[#This Row],[145 (07JUL1985 00:00:00)-Water Temperature (C)]]*OO[[#This Row],[87]]</f>
        <v>4.6590950805849994E-7</v>
      </c>
      <c r="CL246" s="10">
        <f>3/24000000*OO[[#This Row],[146 (07JUL1985 03:00:00)-Water Temperature (C)]]*OO[[#This Row],[88]]</f>
        <v>4.5201521982499999E-7</v>
      </c>
      <c r="CM246" s="10">
        <f>3/24000000*OO[[#This Row],[147 (07JUL1985 06:00:00)-Water Temperature (C)]]*OO[[#This Row],[89]]</f>
        <v>4.3575684454087492E-7</v>
      </c>
      <c r="CN246" s="10">
        <f>3/24000000*OO[[#This Row],[148 (07JUL1985 09:00:00)-Water Temperature (C)]]*OO[[#This Row],[90]]</f>
        <v>4.1547181025437495E-7</v>
      </c>
      <c r="CO246" s="10">
        <f>3/24000000*OO[[#This Row],[149 (07JUL1985 12:00:00)-Water Temperature (C)]]*OO[[#This Row],[91]]</f>
        <v>3.9138685481437499E-7</v>
      </c>
      <c r="CP246" s="10">
        <f>3/24000000*OO[[#This Row],[150 (07JUL1985 15:00:00)-Water Temperature (C)]]*OO[[#This Row],[92]]</f>
        <v>3.6717593060924998E-7</v>
      </c>
      <c r="CQ246" s="10">
        <f>3/24000000*OO[[#This Row],[151 (07JUL1985 18:00:00)-Water Temperature (C)]]*OO[[#This Row],[93]]</f>
        <v>3.4268549981750002E-7</v>
      </c>
      <c r="CR246" s="10">
        <f>3/24000000*OO[[#This Row],[152 (07JUL1985 21:00:00)-Water Temperature (C)]]*OO[[#This Row],[94]]</f>
        <v>3.2145022834881245E-7</v>
      </c>
      <c r="CS246" s="10">
        <f>3/24000000*OO[[#This Row],[153 (08JUL1985 00:00:00)-Water Temperature (C)]]*OO[[#This Row],[95]]</f>
        <v>3.0489659883870003E-7</v>
      </c>
      <c r="CT246" s="10">
        <f>3/24000000*OO[[#This Row],[154 (08JUL1985 03:00:00)-Water Temperature (C)]]*OO[[#This Row],[96]]</f>
        <v>2.9892585924814995E-7</v>
      </c>
      <c r="CU246" s="10">
        <f>3/24000000*OO[[#This Row],[155 (08JUL1985 06:00:00)-Water Temperature (C)]]*OO[[#This Row],[97]]</f>
        <v>2.9551948024329995E-7</v>
      </c>
      <c r="CV246" s="10">
        <f>3/24000000*OO[[#This Row],[156 (08JUL1985 09:00:00)-Water Temperature (C)]]*OO[[#This Row],[98]]</f>
        <v>2.89339233007275E-7</v>
      </c>
      <c r="CW246" s="10">
        <f>3/24000000*OO[[#This Row],[157 (08JUL1985 12:00:00)-Water Temperature (C)]]*OO[[#This Row],[99]]</f>
        <v>2.8013828709484995E-7</v>
      </c>
    </row>
    <row r="247" spans="1:101" x14ac:dyDescent="0.35">
      <c r="A247" t="s">
        <v>253</v>
      </c>
      <c r="B247">
        <v>844.40269999999998</v>
      </c>
      <c r="C247" s="10">
        <f>3/24*OO[[#This Row],[59 (26JUN1985 06:00:00)-Water Temperature (C)]]*OO[[#This Row],[1]]/SUM(OO[1])</f>
        <v>0</v>
      </c>
      <c r="D247" s="10">
        <f>3/24*OO[[#This Row],[60 (26JUN1985 09:00:00)-Water Temperature (C)]]*OO[[#This Row],[2]]/SUM(OO[2])</f>
        <v>0</v>
      </c>
      <c r="E247" s="10">
        <f>3/24*OO[[#This Row],[61 (26JUN1985 12:00:00)-Water Temperature (C)]]*OO[[#This Row],[3]]/SUM(OO[3])</f>
        <v>0</v>
      </c>
      <c r="F247" s="10">
        <f>3/24*OO[[#This Row],[62 (26JUN1985 15:00:00)-Water Temperature (C)]]*OO[[#This Row],[4]]/SUM(OO[4])</f>
        <v>0</v>
      </c>
      <c r="G247" s="10">
        <f>3/24*OO[[#This Row],[63 (26JUN1985 18:00:00)-Water Temperature (C)]]*OO[[#This Row],[5]]/SUM(OO[5])</f>
        <v>0</v>
      </c>
      <c r="H247" s="10">
        <f>3/24*OO[[#This Row],[64 (26JUN1985 21:00:00)-Water Temperature (C)]]*OO[[#This Row],[6]]/SUM(OO[6])</f>
        <v>0</v>
      </c>
      <c r="I247" s="10">
        <f>3/24*OO[[#This Row],[65 (27JUN1985 00:00:00)-Water Temperature (C)]]*OO[[#This Row],[7]]/SUM(OO[7])</f>
        <v>0</v>
      </c>
      <c r="J247" s="10">
        <f>3/24*OO[[#This Row],[66 (27JUN1985 03:00:00)-Water Temperature (C)]]*OO[[#This Row],[8]]/SUM(OO[8])</f>
        <v>0</v>
      </c>
      <c r="K247" s="10">
        <f>3/24*OO[[#This Row],[67 (27JUN1985 06:00:00)-Water Temperature (C)]]*OO[[#This Row],[9]]/SUM(OO[9])</f>
        <v>0</v>
      </c>
      <c r="L247" s="10">
        <f>3/24*OO[[#This Row],[68 (27JUN1985 09:00:00)-Water Temperature (C)]]*OO[[#This Row],[10]]/SUM(OO[10])</f>
        <v>0</v>
      </c>
      <c r="M247" s="10">
        <f>3/24*OO[[#This Row],[69 (27JUN1985 12:00:00)-Water Temperature (C)]]*OO[[#This Row],[11]]/SUM(OO[11])</f>
        <v>6.3722417303358999E-37</v>
      </c>
      <c r="N247" s="10">
        <f>3/24*OO[[#This Row],[70 (27JUN1985 15:00:00)-Water Temperature (C)]]*OO[[#This Row],[12]]/SUM(OO[12])</f>
        <v>3.2067190277974824E-25</v>
      </c>
      <c r="O247" s="10">
        <f>3/24*OO[[#This Row],[71 (27JUN1985 18:00:00)-Water Temperature (C)]]*OO[[#This Row],[13]]/SUM(OO[13])</f>
        <v>4.3062225689317764E-16</v>
      </c>
      <c r="P247" s="10">
        <f>3/24*OO[[#This Row],[72 (27JUN1985 21:00:00)-Water Temperature (C)]]*OO[[#This Row],[14]]/SUM(OO[14])</f>
        <v>1.3136933755047428E-10</v>
      </c>
      <c r="Q247" s="10">
        <f>3/24*OO[[#This Row],[73 (28JUN1985 00:00:00)-Water Temperature (C)]]*OO[[#This Row],[15]]/SUM(OO[15])</f>
        <v>1.4305003883548133E-7</v>
      </c>
      <c r="R247" s="10">
        <f>3/24*OO[[#This Row],[74 (28JUN1985 03:00:00)-Water Temperature (C)]]*OO[[#This Row],[16]]/SUM(OO[16])</f>
        <v>1.9043180918084235E-5</v>
      </c>
      <c r="S247" s="10">
        <f>3/24*OO[[#This Row],[75 (28JUN1985 06:00:00)-Water Temperature (C)]]*OO[[#This Row],[17]]/SUM(OO[17])</f>
        <v>6.1035130299355578E-4</v>
      </c>
      <c r="T247" s="10">
        <f>3/24*OO[[#This Row],[76 (28JUN1985 09:00:00)-Water Temperature (C)]]*OO[[#This Row],[18]]/SUM(OO[18])</f>
        <v>6.6152128326320706E-3</v>
      </c>
      <c r="U247" s="10">
        <f>3/24*OO[[#This Row],[77 (28JUN1985 12:00:00)-Water Temperature (C)]]*OO[[#This Row],[19]]/SUM(OO[19])</f>
        <v>3.0056976828936537E-2</v>
      </c>
      <c r="V247" s="10">
        <f>3/24000000*OO[[#This Row],[78 (28JUN1985 15:00:00)-Water Temperature (C)]]*OO[[#This Row],[20]]</f>
        <v>6.62333596873E-2</v>
      </c>
      <c r="W247" s="10">
        <f>3/24000000*OO[[#This Row],[79 (28JUN1985 18:00:00)-Water Temperature (C)]]*OO[[#This Row],[21]]</f>
        <v>8.0040892618137488E-2</v>
      </c>
      <c r="X247" s="10">
        <f>3/24000000*OO[[#This Row],[80 (28JUN1985 21:00:00)-Water Temperature (C)]]*OO[[#This Row],[22]]</f>
        <v>5.9092196200800001E-2</v>
      </c>
      <c r="Y247" s="10">
        <f>3/24000000*OO[[#This Row],[81 (29JUN1985 00:00:00)-Water Temperature (C)]]*OO[[#This Row],[23]]</f>
        <v>2.9052350246208749E-2</v>
      </c>
      <c r="Z247" s="10">
        <f>3/24000000*OO[[#This Row],[82 (29JUN1985 03:00:00)-Water Temperature (C)]]*OO[[#This Row],[24]]</f>
        <v>1.0282872097087498E-2</v>
      </c>
      <c r="AA247" s="10">
        <f>3/24000000*OO[[#This Row],[83 (29JUN1985 06:00:00)-Water Temperature (C)]]*OO[[#This Row],[25]]</f>
        <v>2.7523776398969998E-3</v>
      </c>
      <c r="AB247" s="10">
        <f>3/24000000*OO[[#This Row],[84 (29JUN1985 09:00:00)-Water Temperature (C)]]*OO[[#This Row],[26]]</f>
        <v>6.3695376734849995E-4</v>
      </c>
      <c r="AC247" s="10">
        <f>3/24000000*OO[[#This Row],[85 (29JUN1985 12:00:00)-Water Temperature (C)]]*OO[[#This Row],[27]]</f>
        <v>1.655468650297E-4</v>
      </c>
      <c r="AD247" s="10">
        <f>3/24000000*OO[[#This Row],[86 (29JUN1985 15:00:00)-Water Temperature (C)]]*OO[[#This Row],[28]]</f>
        <v>7.8916695794999987E-5</v>
      </c>
      <c r="AE247" s="10">
        <f>3/24000000*OO[[#This Row],[88 (29JUN1985 21:00:00)-Water Temperature (C)]]*OO[[#This Row],[30]]</f>
        <v>6.3477106802325002E-5</v>
      </c>
      <c r="AF247" s="10">
        <f>3/24000000*OO[[#This Row],[88 (29JUN1985 21:00:00)-Water Temperature (C)]]*OO[[#This Row],[30]]</f>
        <v>6.3477106802325002E-5</v>
      </c>
      <c r="AG247" s="10">
        <f>3/24000000*OO[[#This Row],[89 (30JUN1985 00:00:00)-Water Temperature (C)]]*OO[[#This Row],[31]]</f>
        <v>6.120001968859999E-5</v>
      </c>
      <c r="AH247" s="10">
        <f>3/24000000*OO[[#This Row],[90 (30JUN1985 03:00:00)-Water Temperature (C)]]*OO[[#This Row],[32]]</f>
        <v>5.8351001024249991E-5</v>
      </c>
      <c r="AI247" s="10">
        <f>3/24000000*OO[[#This Row],[91 (30JUN1985 06:00:00)-Water Temperature (C)]]*OO[[#This Row],[33]]</f>
        <v>5.443165598805E-5</v>
      </c>
      <c r="AJ247" s="10">
        <f>3/24000000*OO[[#This Row],[92 (30JUN1985 09:00:00)-Water Temperature (C)]]*OO[[#This Row],[34]]</f>
        <v>5.0068105345987504E-5</v>
      </c>
      <c r="AK247" s="10">
        <f>3/24000000*OO[[#This Row],[93 (30JUN1985 12:00:00)-Water Temperature (C)]]*OO[[#This Row],[35]]</f>
        <v>4.5442640375112498E-5</v>
      </c>
      <c r="AL247" s="10">
        <f>3/24000000*OO[[#This Row],[94 (30JUN1985 15:00:00)-Water Temperature (C)]]*OO[[#This Row],[36]]</f>
        <v>4.0385644732900003E-5</v>
      </c>
      <c r="AM247" s="10">
        <f>3/24000000*OO[[#This Row],[95 (30JUN1985 18:00:00)-Water Temperature (C)]]*OO[[#This Row],[37]]</f>
        <v>3.5519400501149995E-5</v>
      </c>
      <c r="AN247" s="10">
        <f>3/24000000*OO[[#This Row],[96 (30JUN1985 21:00:00)-Water Temperature (C)]]*OO[[#This Row],[38]]</f>
        <v>3.1472803195569997E-5</v>
      </c>
      <c r="AO247" s="10">
        <f>3/24000000*OO[[#This Row],[97 (01JUL1985 00:00:00)-Water Temperature (C)]]*OO[[#This Row],[39]]</f>
        <v>2.8141904524937495E-5</v>
      </c>
      <c r="AP247" s="10">
        <f>3/24000000*OO[[#This Row],[98 (01JUL1985 03:00:00)-Water Temperature (C)]]*OO[[#This Row],[40]]</f>
        <v>2.5531309761011248E-5</v>
      </c>
      <c r="AQ247" s="10">
        <f>3/24000000*OO[[#This Row],[99 (01JUL1985 06:00:00)-Water Temperature (C)]]*OO[[#This Row],[41]]</f>
        <v>2.2981538008679995E-5</v>
      </c>
      <c r="AR247" s="10">
        <f>3/24000000*OO[[#This Row],[100 (01JUL1985 09:00:00)-Water Temperature (C)]]*OO[[#This Row],[42]]</f>
        <v>2.0514879634349999E-5</v>
      </c>
      <c r="AS247" s="10">
        <f>3/24000000*OO[[#This Row],[101 (01JUL1985 12:00:00)-Water Temperature (C)]]*OO[[#This Row],[43]]</f>
        <v>1.8108454851180002E-5</v>
      </c>
      <c r="AT247" s="10">
        <f>3/24000000*OO[[#This Row],[102 (01JUL1985 15:00:00)-Water Temperature (C)]]*OO[[#This Row],[44]]</f>
        <v>1.5838664233357499E-5</v>
      </c>
      <c r="AU247" s="10">
        <f>3/24000000*OO[[#This Row],[103 (01JUL1985 18:00:00)-Water Temperature (C)]]*OO[[#This Row],[45]]</f>
        <v>1.3847638904172499E-5</v>
      </c>
      <c r="AV247" s="10">
        <f>3/24000000*OO[[#This Row],[104 (01JUL1985 21:00:00)-Water Temperature (C)]]*OO[[#This Row],[46]]</f>
        <v>1.2188889465829999E-5</v>
      </c>
      <c r="AW247" s="10">
        <f>3/24000000*OO[[#This Row],[105 (02JUL1985 00:00:00)-Water Temperature (C)]]*OO[[#This Row],[47]]</f>
        <v>1.0871283952309999E-5</v>
      </c>
      <c r="AX247" s="10">
        <f>3/24000000*OO[[#This Row],[106 (02JUL1985 03:00:00)-Water Temperature (C)]]*OO[[#This Row],[48]]</f>
        <v>9.9150754854600008E-6</v>
      </c>
      <c r="AY247" s="10">
        <f>3/24000000*OO[[#This Row],[107 (02JUL1985 06:00:00)-Water Temperature (C)]]*OO[[#This Row],[49]]</f>
        <v>9.0560287421450007E-6</v>
      </c>
      <c r="AZ247" s="10">
        <f>3/24000000*OO[[#This Row],[108 (02JUL1985 09:00:00)-Water Temperature (C)]]*OO[[#This Row],[50]]</f>
        <v>8.2303881959025005E-6</v>
      </c>
      <c r="BA247" s="10">
        <f>3/24000000*OO[[#This Row],[109 (02JUL1985 12:00:00)-Water Temperature (C)]]*OO[[#This Row],[51]]</f>
        <v>7.3780168749224997E-6</v>
      </c>
      <c r="BB247" s="10">
        <f>3/24000000*OO[[#This Row],[110 (02JUL1985 15:00:00)-Water Temperature (C)]]*OO[[#This Row],[52]]</f>
        <v>6.5000388784012499E-6</v>
      </c>
      <c r="BC247" s="10">
        <f>3/24000000*OO[[#This Row],[111 (02JUL1985 18:00:00)-Water Temperature (C)]]*OO[[#This Row],[53]]</f>
        <v>5.6210427530774997E-6</v>
      </c>
      <c r="BD247" s="10">
        <f>3/24000000*OO[[#This Row],[112 (02JUL1985 21:00:00)-Water Temperature (C)]]*OO[[#This Row],[54]]</f>
        <v>4.8575696422474993E-6</v>
      </c>
      <c r="BE247" s="10">
        <f>3/24000000*OO[[#This Row],[113 (03JUL1985 00:00:00)-Water Temperature (C)]]*OO[[#This Row],[55]]</f>
        <v>4.1924388486150003E-6</v>
      </c>
      <c r="BF247" s="10">
        <f>3/24000000*OO[[#This Row],[114 (03JUL1985 03:00:00)-Water Temperature (C)]]*OO[[#This Row],[56]]</f>
        <v>3.6158958644287501E-6</v>
      </c>
      <c r="BG247" s="10">
        <f>3/24000000*OO[[#This Row],[115 (03JUL1985 06:00:00)-Water Temperature (C)]]*OO[[#This Row],[57]]</f>
        <v>3.0624325037819994E-6</v>
      </c>
      <c r="BH247" s="10">
        <f>3/24000000*OO[[#This Row],[116 (03JUL1985 09:00:00)-Water Temperature (C)]]*OO[[#This Row],[58]]</f>
        <v>2.4992967340237497E-6</v>
      </c>
      <c r="BI247" s="10">
        <f>3/24000000*OO[[#This Row],[117 (03JUL1985 12:00:00)-Water Temperature (C)]]*OO[[#This Row],[59]]</f>
        <v>1.9888277646821252E-6</v>
      </c>
      <c r="BJ247" s="10">
        <f>3/24000000*OO[[#This Row],[118 (03JUL1985 15:00:00)-Water Temperature (C)]]*OO[[#This Row],[60]]</f>
        <v>1.5575303759188752E-6</v>
      </c>
      <c r="BK247" s="10">
        <f>3/24000000*OO[[#This Row],[119 (03JUL1985 18:00:00)-Water Temperature (C)]]*OO[[#This Row],[61]]</f>
        <v>1.228988626107E-6</v>
      </c>
      <c r="BL247" s="10">
        <f>3/24000000*OO[[#This Row],[120 (03JUL1985 21:00:00)-Water Temperature (C)]]*OO[[#This Row],[62]]</f>
        <v>1.004952472283375E-6</v>
      </c>
      <c r="BM247" s="10">
        <f>3/24000000*OO[[#This Row],[121 (04JUL1985 00:00:00)-Water Temperature (C)]]*OO[[#This Row],[63]]</f>
        <v>8.6301361805999999E-7</v>
      </c>
      <c r="BN247" s="10">
        <f>3/24000000*OO[[#This Row],[122 (04JUL1985 03:00:00)-Water Temperature (C)]]*OO[[#This Row],[64]]</f>
        <v>7.88972027384E-7</v>
      </c>
      <c r="BO247" s="10">
        <f>3/24000000*OO[[#This Row],[123 (04JUL1985 06:00:00)-Water Temperature (C)]]*OO[[#This Row],[65]]</f>
        <v>7.3883560404500001E-7</v>
      </c>
      <c r="BP247" s="10">
        <f>3/24000000*OO[[#This Row],[124 (04JUL1985 09:00:00)-Water Temperature (C)]]*OO[[#This Row],[66]]</f>
        <v>6.9549185434124993E-7</v>
      </c>
      <c r="BQ247" s="10">
        <f>3/24000000*OO[[#This Row],[125 (04JUL1985 12:00:00)-Water Temperature (C)]]*OO[[#This Row],[67]]</f>
        <v>6.4534762821874993E-7</v>
      </c>
      <c r="BR247" s="10">
        <f>3/24000000*OO[[#This Row],[126 (04JUL1985 15:00:00)-Water Temperature (C)]]*OO[[#This Row],[68]]</f>
        <v>5.9404352318987499E-7</v>
      </c>
      <c r="BS247" s="10">
        <f>3/24000000*OO[[#This Row],[127 (04JUL1985 18:00:00)-Water Temperature (C)]]*OO[[#This Row],[69]]</f>
        <v>5.4442244816250003E-7</v>
      </c>
      <c r="BT247" s="10">
        <f>3/24000000*OO[[#This Row],[128 (04JUL1985 21:00:00)-Water Temperature (C)]]*OO[[#This Row],[70]]</f>
        <v>5.0611762819500001E-7</v>
      </c>
      <c r="BU247" s="10">
        <f>3/24000000*OO[[#This Row],[129 (05JUL1985 00:00:00)-Water Temperature (C)]]*OO[[#This Row],[71]]</f>
        <v>4.8021180182125001E-7</v>
      </c>
      <c r="BV247" s="10">
        <f>3/24000000*OO[[#This Row],[130 (05JUL1985 03:00:00)-Water Temperature (C)]]*OO[[#This Row],[72]]</f>
        <v>4.71841218825375E-7</v>
      </c>
      <c r="BW247" s="10">
        <f>3/24000000*OO[[#This Row],[131 (05JUL1985 06:00:00)-Water Temperature (C)]]*OO[[#This Row],[73]]</f>
        <v>4.6624618003500003E-7</v>
      </c>
      <c r="BX247" s="10">
        <f>3/24000000*OO[[#This Row],[132 (05JUL1985 09:00:00)-Water Temperature (C)]]*OO[[#This Row],[74]]</f>
        <v>4.5958421575499994E-7</v>
      </c>
      <c r="BY247" s="10">
        <f>3/24000000*OO[[#This Row],[133 (05JUL1985 12:00:00)-Water Temperature (C)]]*OO[[#This Row],[75]]</f>
        <v>4.4720818199999996E-7</v>
      </c>
      <c r="BZ247" s="10">
        <f>3/24000000*OO[[#This Row],[134 (05JUL1985 15:00:00)-Water Temperature (C)]]*OO[[#This Row],[76]]</f>
        <v>4.2465895862499996E-7</v>
      </c>
      <c r="CA247" s="10">
        <f>3/24000000*OO[[#This Row],[135 (05JUL1985 18:00:00)-Water Temperature (C)]]*OO[[#This Row],[77]]</f>
        <v>3.9795998869537493E-7</v>
      </c>
      <c r="CB247" s="10">
        <f>3/24000000*OO[[#This Row],[136 (05JUL1985 21:00:00)-Water Temperature (C)]]*OO[[#This Row],[78]]</f>
        <v>3.7290845225099997E-7</v>
      </c>
      <c r="CC247" s="10">
        <f>3/24000000*OO[[#This Row],[137 (06JUL1985 00:00:00)-Water Temperature (C)]]*OO[[#This Row],[79]]</f>
        <v>3.53551037832125E-7</v>
      </c>
      <c r="CD247" s="10">
        <f>3/24000000*OO[[#This Row],[138 (06JUL1985 03:00:00)-Water Temperature (C)]]*OO[[#This Row],[80]]</f>
        <v>3.4388445284374999E-7</v>
      </c>
      <c r="CE247" s="10">
        <f>3/24000000*OO[[#This Row],[139 (06JUL1985 06:00:00)-Water Temperature (C)]]*OO[[#This Row],[81]]</f>
        <v>3.3622244701172501E-7</v>
      </c>
      <c r="CF247" s="10">
        <f>3/24000000*OO[[#This Row],[140 (06JUL1985 09:00:00)-Water Temperature (C)]]*OO[[#This Row],[82]]</f>
        <v>3.2782811308342504E-7</v>
      </c>
      <c r="CG247" s="10">
        <f>3/24000000*OO[[#This Row],[141 (06JUL1985 12:00:00)-Water Temperature (C)]]*OO[[#This Row],[83]]</f>
        <v>3.1543307635717495E-7</v>
      </c>
      <c r="CH247" s="10">
        <f>3/24000000*OO[[#This Row],[142 (06JUL1985 15:00:00)-Water Temperature (C)]]*OO[[#This Row],[84]]</f>
        <v>2.9864297267883747E-7</v>
      </c>
      <c r="CI247" s="10">
        <f>3/24000000*OO[[#This Row],[143 (06JUL1985 18:00:00)-Water Temperature (C)]]*OO[[#This Row],[85]]</f>
        <v>2.7898224057757493E-7</v>
      </c>
      <c r="CJ247" s="10">
        <f>3/24000000*OO[[#This Row],[144 (06JUL1985 21:00:00)-Water Temperature (C)]]*OO[[#This Row],[86]]</f>
        <v>2.6137941086934999E-7</v>
      </c>
      <c r="CK247" s="10">
        <f>3/24000000*OO[[#This Row],[145 (07JUL1985 00:00:00)-Water Temperature (C)]]*OO[[#This Row],[87]]</f>
        <v>2.4688021630901248E-7</v>
      </c>
      <c r="CL247" s="10">
        <f>3/24000000*OO[[#This Row],[146 (07JUL1985 03:00:00)-Water Temperature (C)]]*OO[[#This Row],[88]]</f>
        <v>2.3961384987512495E-7</v>
      </c>
      <c r="CM247" s="10">
        <f>3/24000000*OO[[#This Row],[147 (07JUL1985 06:00:00)-Water Temperature (C)]]*OO[[#This Row],[89]]</f>
        <v>2.3085921929812499E-7</v>
      </c>
      <c r="CN247" s="10">
        <f>3/24000000*OO[[#This Row],[148 (07JUL1985 09:00:00)-Water Temperature (C)]]*OO[[#This Row],[90]]</f>
        <v>2.2022568216360001E-7</v>
      </c>
      <c r="CO247" s="10">
        <f>3/24000000*OO[[#This Row],[149 (07JUL1985 12:00:00)-Water Temperature (C)]]*OO[[#This Row],[91]]</f>
        <v>2.0771521569745002E-7</v>
      </c>
      <c r="CP247" s="10">
        <f>3/24000000*OO[[#This Row],[150 (07JUL1985 15:00:00)-Water Temperature (C)]]*OO[[#This Row],[92]]</f>
        <v>1.9484462370295003E-7</v>
      </c>
      <c r="CQ247" s="10">
        <f>3/24000000*OO[[#This Row],[151 (07JUL1985 18:00:00)-Water Temperature (C)]]*OO[[#This Row],[93]]</f>
        <v>1.8173790854437497E-7</v>
      </c>
      <c r="CR247" s="10">
        <f>3/24000000*OO[[#This Row],[152 (07JUL1985 21:00:00)-Water Temperature (C)]]*OO[[#This Row],[94]]</f>
        <v>1.7035539783074999E-7</v>
      </c>
      <c r="CS247" s="10">
        <f>3/24000000*OO[[#This Row],[153 (08JUL1985 00:00:00)-Water Temperature (C)]]*OO[[#This Row],[95]]</f>
        <v>1.6151876539887499E-7</v>
      </c>
      <c r="CT247" s="10">
        <f>3/24000000*OO[[#This Row],[154 (08JUL1985 03:00:00)-Water Temperature (C)]]*OO[[#This Row],[96]]</f>
        <v>1.584144557709E-7</v>
      </c>
      <c r="CU247" s="10">
        <f>3/24000000*OO[[#This Row],[155 (08JUL1985 06:00:00)-Water Temperature (C)]]*OO[[#This Row],[97]]</f>
        <v>1.5660558306749999E-7</v>
      </c>
      <c r="CV247" s="10">
        <f>3/24000000*OO[[#This Row],[156 (08JUL1985 09:00:00)-Water Temperature (C)]]*OO[[#This Row],[98]]</f>
        <v>1.5337082492112498E-7</v>
      </c>
      <c r="CW247" s="10">
        <f>3/24000000*OO[[#This Row],[157 (08JUL1985 12:00:00)-Water Temperature (C)]]*OO[[#This Row],[99]]</f>
        <v>1.48544375651225E-7</v>
      </c>
    </row>
    <row r="248" spans="1:101" x14ac:dyDescent="0.35">
      <c r="A248" t="s">
        <v>254</v>
      </c>
      <c r="B248">
        <v>867.99109999999996</v>
      </c>
      <c r="C248" s="10">
        <f>3/24*OO[[#This Row],[59 (26JUN1985 06:00:00)-Water Temperature (C)]]*OO[[#This Row],[1]]/SUM(OO[1])</f>
        <v>0</v>
      </c>
      <c r="D248" s="10">
        <f>3/24*OO[[#This Row],[60 (26JUN1985 09:00:00)-Water Temperature (C)]]*OO[[#This Row],[2]]/SUM(OO[2])</f>
        <v>0</v>
      </c>
      <c r="E248" s="10">
        <f>3/24*OO[[#This Row],[61 (26JUN1985 12:00:00)-Water Temperature (C)]]*OO[[#This Row],[3]]/SUM(OO[3])</f>
        <v>0</v>
      </c>
      <c r="F248" s="10">
        <f>3/24*OO[[#This Row],[62 (26JUN1985 15:00:00)-Water Temperature (C)]]*OO[[#This Row],[4]]/SUM(OO[4])</f>
        <v>0</v>
      </c>
      <c r="G248" s="10">
        <f>3/24*OO[[#This Row],[63 (26JUN1985 18:00:00)-Water Temperature (C)]]*OO[[#This Row],[5]]/SUM(OO[5])</f>
        <v>0</v>
      </c>
      <c r="H248" s="10">
        <f>3/24*OO[[#This Row],[64 (26JUN1985 21:00:00)-Water Temperature (C)]]*OO[[#This Row],[6]]/SUM(OO[6])</f>
        <v>0</v>
      </c>
      <c r="I248" s="10">
        <f>3/24*OO[[#This Row],[65 (27JUN1985 00:00:00)-Water Temperature (C)]]*OO[[#This Row],[7]]/SUM(OO[7])</f>
        <v>0</v>
      </c>
      <c r="J248" s="10">
        <f>3/24*OO[[#This Row],[66 (27JUN1985 03:00:00)-Water Temperature (C)]]*OO[[#This Row],[8]]/SUM(OO[8])</f>
        <v>0</v>
      </c>
      <c r="K248" s="10">
        <f>3/24*OO[[#This Row],[67 (27JUN1985 06:00:00)-Water Temperature (C)]]*OO[[#This Row],[9]]/SUM(OO[9])</f>
        <v>0</v>
      </c>
      <c r="L248" s="10">
        <f>3/24*OO[[#This Row],[68 (27JUN1985 09:00:00)-Water Temperature (C)]]*OO[[#This Row],[10]]/SUM(OO[10])</f>
        <v>0</v>
      </c>
      <c r="M248" s="10">
        <f>3/24*OO[[#This Row],[69 (27JUN1985 12:00:00)-Water Temperature (C)]]*OO[[#This Row],[11]]/SUM(OO[11])</f>
        <v>1.1702739156528993E-37</v>
      </c>
      <c r="N248" s="10">
        <f>3/24*OO[[#This Row],[70 (27JUN1985 15:00:00)-Water Temperature (C)]]*OO[[#This Row],[12]]/SUM(OO[12])</f>
        <v>5.1213898849679135E-26</v>
      </c>
      <c r="O248" s="10">
        <f>3/24*OO[[#This Row],[71 (27JUN1985 18:00:00)-Water Temperature (C)]]*OO[[#This Row],[13]]/SUM(OO[13])</f>
        <v>9.8625485420262146E-17</v>
      </c>
      <c r="P248" s="10">
        <f>3/24*OO[[#This Row],[72 (27JUN1985 21:00:00)-Water Temperature (C)]]*OO[[#This Row],[14]]/SUM(OO[14])</f>
        <v>7.2957836280962665E-11</v>
      </c>
      <c r="Q248" s="10">
        <f>3/24*OO[[#This Row],[73 (28JUN1985 00:00:00)-Water Temperature (C)]]*OO[[#This Row],[15]]/SUM(OO[15])</f>
        <v>9.4790393409919305E-8</v>
      </c>
      <c r="R248" s="10">
        <f>3/24*OO[[#This Row],[74 (28JUN1985 03:00:00)-Water Temperature (C)]]*OO[[#This Row],[16]]/SUM(OO[16])</f>
        <v>1.4074055682263638E-5</v>
      </c>
      <c r="S248" s="10">
        <f>3/24*OO[[#This Row],[75 (28JUN1985 06:00:00)-Water Temperature (C)]]*OO[[#This Row],[17]]/SUM(OO[17])</f>
        <v>4.9047234172265271E-4</v>
      </c>
      <c r="T248" s="10">
        <f>3/24*OO[[#This Row],[76 (28JUN1985 09:00:00)-Water Temperature (C)]]*OO[[#This Row],[18]]/SUM(OO[18])</f>
        <v>5.695275063174389E-3</v>
      </c>
      <c r="U248" s="10">
        <f>3/24*OO[[#This Row],[77 (28JUN1985 12:00:00)-Water Temperature (C)]]*OO[[#This Row],[19]]/SUM(OO[19])</f>
        <v>2.7442625578871598E-2</v>
      </c>
      <c r="V248" s="10">
        <f>3/24000000*OO[[#This Row],[78 (28JUN1985 15:00:00)-Water Temperature (C)]]*OO[[#This Row],[20]]</f>
        <v>6.3615981249775008E-2</v>
      </c>
      <c r="W248" s="10">
        <f>3/24000000*OO[[#This Row],[79 (28JUN1985 18:00:00)-Water Temperature (C)]]*OO[[#This Row],[21]]</f>
        <v>8.0330500062024995E-2</v>
      </c>
      <c r="X248" s="10">
        <f>3/24000000*OO[[#This Row],[80 (28JUN1985 21:00:00)-Water Temperature (C)]]*OO[[#This Row],[22]]</f>
        <v>6.1776147641399999E-2</v>
      </c>
      <c r="Y248" s="10">
        <f>3/24000000*OO[[#This Row],[81 (29JUN1985 00:00:00)-Water Temperature (C)]]*OO[[#This Row],[23]]</f>
        <v>3.1467244696723747E-2</v>
      </c>
      <c r="Z248" s="10">
        <f>3/24000000*OO[[#This Row],[82 (29JUN1985 03:00:00)-Water Temperature (C)]]*OO[[#This Row],[24]]</f>
        <v>1.1481127723949998E-2</v>
      </c>
      <c r="AA248" s="10">
        <f>3/24000000*OO[[#This Row],[83 (29JUN1985 06:00:00)-Water Temperature (C)]]*OO[[#This Row],[25]]</f>
        <v>3.1476320829033752E-3</v>
      </c>
      <c r="AB248" s="10">
        <f>3/24000000*OO[[#This Row],[84 (29JUN1985 09:00:00)-Water Temperature (C)]]*OO[[#This Row],[26]]</f>
        <v>7.3710351821900007E-4</v>
      </c>
      <c r="AC248" s="10">
        <f>3/24000000*OO[[#This Row],[85 (29JUN1985 12:00:00)-Water Temperature (C)]]*OO[[#This Row],[27]]</f>
        <v>1.862998251634625E-4</v>
      </c>
      <c r="AD248" s="10">
        <f>3/24000000*OO[[#This Row],[86 (29JUN1985 15:00:00)-Water Temperature (C)]]*OO[[#This Row],[28]]</f>
        <v>8.2986178036199994E-5</v>
      </c>
      <c r="AE248" s="10">
        <f>3/24000000*OO[[#This Row],[88 (29JUN1985 21:00:00)-Water Temperature (C)]]*OO[[#This Row],[30]]</f>
        <v>6.4586795545775003E-5</v>
      </c>
      <c r="AF248" s="10">
        <f>3/24000000*OO[[#This Row],[88 (29JUN1985 21:00:00)-Water Temperature (C)]]*OO[[#This Row],[30]]</f>
        <v>6.4586795545775003E-5</v>
      </c>
      <c r="AG248" s="10">
        <f>3/24000000*OO[[#This Row],[89 (30JUN1985 00:00:00)-Water Temperature (C)]]*OO[[#This Row],[31]]</f>
        <v>6.2575073917000006E-5</v>
      </c>
      <c r="AH248" s="10">
        <f>3/24000000*OO[[#This Row],[90 (30JUN1985 03:00:00)-Water Temperature (C)]]*OO[[#This Row],[32]]</f>
        <v>5.9985967394200007E-5</v>
      </c>
      <c r="AI248" s="10">
        <f>3/24000000*OO[[#This Row],[91 (30JUN1985 06:00:00)-Water Temperature (C)]]*OO[[#This Row],[33]]</f>
        <v>5.6185325877724997E-5</v>
      </c>
      <c r="AJ248" s="10">
        <f>3/24000000*OO[[#This Row],[92 (30JUN1985 09:00:00)-Water Temperature (C)]]*OO[[#This Row],[34]]</f>
        <v>5.1831848198187494E-5</v>
      </c>
      <c r="AK248" s="10">
        <f>3/24000000*OO[[#This Row],[93 (30JUN1985 12:00:00)-Water Temperature (C)]]*OO[[#This Row],[35]]</f>
        <v>4.7158582940400003E-5</v>
      </c>
      <c r="AL248" s="10">
        <f>3/24000000*OO[[#This Row],[94 (30JUN1985 15:00:00)-Water Temperature (C)]]*OO[[#This Row],[36]]</f>
        <v>4.1981739481562501E-5</v>
      </c>
      <c r="AM248" s="10">
        <f>3/24000000*OO[[#This Row],[95 (30JUN1985 18:00:00)-Water Temperature (C)]]*OO[[#This Row],[37]]</f>
        <v>3.6992919363349997E-5</v>
      </c>
      <c r="AN248" s="10">
        <f>3/24000000*OO[[#This Row],[96 (30JUN1985 21:00:00)-Water Temperature (C)]]*OO[[#This Row],[38]]</f>
        <v>3.2860158661937498E-5</v>
      </c>
      <c r="AO248" s="10">
        <f>3/24000000*OO[[#This Row],[97 (01JUL1985 00:00:00)-Water Temperature (C)]]*OO[[#This Row],[39]]</f>
        <v>2.9472067771562496E-5</v>
      </c>
      <c r="AP248" s="10">
        <f>3/24000000*OO[[#This Row],[98 (01JUL1985 03:00:00)-Water Temperature (C)]]*OO[[#This Row],[40]]</f>
        <v>2.6852666720912498E-5</v>
      </c>
      <c r="AQ248" s="10">
        <f>3/24000000*OO[[#This Row],[99 (01JUL1985 06:00:00)-Water Temperature (C)]]*OO[[#This Row],[41]]</f>
        <v>2.4259579253324996E-5</v>
      </c>
      <c r="AR248" s="10">
        <f>3/24000000*OO[[#This Row],[100 (01JUL1985 09:00:00)-Water Temperature (C)]]*OO[[#This Row],[42]]</f>
        <v>2.1700190312549999E-5</v>
      </c>
      <c r="AS248" s="10">
        <f>3/24000000*OO[[#This Row],[101 (01JUL1985 12:00:00)-Water Temperature (C)]]*OO[[#This Row],[43]]</f>
        <v>1.9170875847919999E-5</v>
      </c>
      <c r="AT248" s="10">
        <f>3/24000000*OO[[#This Row],[102 (01JUL1985 15:00:00)-Water Temperature (C)]]*OO[[#This Row],[44]]</f>
        <v>1.6771425554812498E-5</v>
      </c>
      <c r="AU248" s="10">
        <f>3/24000000*OO[[#This Row],[103 (01JUL1985 18:00:00)-Water Temperature (C)]]*OO[[#This Row],[45]]</f>
        <v>1.4659443874169999E-5</v>
      </c>
      <c r="AV248" s="10">
        <f>3/24000000*OO[[#This Row],[104 (01JUL1985 21:00:00)-Water Temperature (C)]]*OO[[#This Row],[46]]</f>
        <v>1.2906995931978751E-5</v>
      </c>
      <c r="AW248" s="10">
        <f>3/24000000*OO[[#This Row],[105 (02JUL1985 00:00:00)-Water Temperature (C)]]*OO[[#This Row],[47]]</f>
        <v>1.15191345240475E-5</v>
      </c>
      <c r="AX248" s="10">
        <f>3/24000000*OO[[#This Row],[106 (02JUL1985 03:00:00)-Water Temperature (C)]]*OO[[#This Row],[48]]</f>
        <v>1.051806318488125E-5</v>
      </c>
      <c r="AY248" s="10">
        <f>3/24000000*OO[[#This Row],[107 (02JUL1985 06:00:00)-Water Temperature (C)]]*OO[[#This Row],[49]]</f>
        <v>9.6201501991524991E-6</v>
      </c>
      <c r="AZ248" s="10">
        <f>3/24000000*OO[[#This Row],[108 (02JUL1985 09:00:00)-Water Temperature (C)]]*OO[[#This Row],[50]]</f>
        <v>8.7472533629250016E-6</v>
      </c>
      <c r="BA248" s="10">
        <f>3/24000000*OO[[#This Row],[109 (02JUL1985 12:00:00)-Water Temperature (C)]]*OO[[#This Row],[51]]</f>
        <v>7.8352783267499991E-6</v>
      </c>
      <c r="BB248" s="10">
        <f>3/24000000*OO[[#This Row],[110 (02JUL1985 15:00:00)-Water Temperature (C)]]*OO[[#This Row],[52]]</f>
        <v>6.8939160237499998E-6</v>
      </c>
      <c r="BC248" s="10">
        <f>3/24000000*OO[[#This Row],[111 (02JUL1985 18:00:00)-Water Temperature (C)]]*OO[[#This Row],[53]]</f>
        <v>5.9561871907724993E-6</v>
      </c>
      <c r="BD248" s="10">
        <f>3/24000000*OO[[#This Row],[112 (02JUL1985 21:00:00)-Water Temperature (C)]]*OO[[#This Row],[54]]</f>
        <v>5.1469370886824998E-6</v>
      </c>
      <c r="BE248" s="10">
        <f>3/24000000*OO[[#This Row],[113 (03JUL1985 00:00:00)-Water Temperature (C)]]*OO[[#This Row],[55]]</f>
        <v>4.4455518480449996E-6</v>
      </c>
      <c r="BF248" s="10">
        <f>3/24000000*OO[[#This Row],[114 (03JUL1985 03:00:00)-Water Temperature (C)]]*OO[[#This Row],[56]]</f>
        <v>3.8429296257525001E-6</v>
      </c>
      <c r="BG248" s="10">
        <f>3/24000000*OO[[#This Row],[115 (03JUL1985 06:00:00)-Water Temperature (C)]]*OO[[#This Row],[57]]</f>
        <v>3.2652574687672498E-6</v>
      </c>
      <c r="BH248" s="10">
        <f>3/24000000*OO[[#This Row],[116 (03JUL1985 09:00:00)-Water Temperature (C)]]*OO[[#This Row],[58]]</f>
        <v>2.6724011196947495E-6</v>
      </c>
      <c r="BI248" s="10">
        <f>3/24000000*OO[[#This Row],[117 (03JUL1985 12:00:00)-Water Temperature (C)]]*OO[[#This Row],[59]]</f>
        <v>2.1298106706187498E-6</v>
      </c>
      <c r="BJ248" s="10">
        <f>3/24000000*OO[[#This Row],[118 (03JUL1985 15:00:00)-Water Temperature (C)]]*OO[[#This Row],[60]]</f>
        <v>1.6662259730714999E-6</v>
      </c>
      <c r="BK248" s="10">
        <f>3/24000000*OO[[#This Row],[119 (03JUL1985 18:00:00)-Water Temperature (C)]]*OO[[#This Row],[61]]</f>
        <v>1.3109924503375E-6</v>
      </c>
      <c r="BL248" s="10">
        <f>3/24000000*OO[[#This Row],[120 (03JUL1985 21:00:00)-Water Temperature (C)]]*OO[[#This Row],[62]]</f>
        <v>1.067942117293625E-6</v>
      </c>
      <c r="BM248" s="10">
        <f>3/24000000*OO[[#This Row],[121 (04JUL1985 00:00:00)-Water Temperature (C)]]*OO[[#This Row],[63]]</f>
        <v>9.1402488715999999E-7</v>
      </c>
      <c r="BN248" s="10">
        <f>3/24000000*OO[[#This Row],[122 (04JUL1985 03:00:00)-Water Temperature (C)]]*OO[[#This Row],[64]]</f>
        <v>8.3426755672350001E-7</v>
      </c>
      <c r="BO248" s="10">
        <f>3/24000000*OO[[#This Row],[123 (04JUL1985 06:00:00)-Water Temperature (C)]]*OO[[#This Row],[65]]</f>
        <v>7.8016154704062499E-7</v>
      </c>
      <c r="BP248" s="10">
        <f>3/24000000*OO[[#This Row],[124 (04JUL1985 09:00:00)-Water Temperature (C)]]*OO[[#This Row],[66]]</f>
        <v>7.3384223119199987E-7</v>
      </c>
      <c r="BQ248" s="10">
        <f>3/24000000*OO[[#This Row],[125 (04JUL1985 12:00:00)-Water Temperature (C)]]*OO[[#This Row],[67]]</f>
        <v>6.8026181918487496E-7</v>
      </c>
      <c r="BR248" s="10">
        <f>3/24000000*OO[[#This Row],[126 (04JUL1985 15:00:00)-Water Temperature (C)]]*OO[[#This Row],[68]]</f>
        <v>6.2562236996250009E-7</v>
      </c>
      <c r="BS248" s="10">
        <f>3/24000000*OO[[#This Row],[127 (04JUL1985 18:00:00)-Water Temperature (C)]]*OO[[#This Row],[69]]</f>
        <v>5.7270913052924992E-7</v>
      </c>
      <c r="BT248" s="10">
        <f>3/24000000*OO[[#This Row],[128 (04JUL1985 21:00:00)-Water Temperature (C)]]*OO[[#This Row],[70]]</f>
        <v>5.3170075225875004E-7</v>
      </c>
      <c r="BU248" s="10">
        <f>3/24000000*OO[[#This Row],[129 (05JUL1985 00:00:00)-Water Temperature (C)]]*OO[[#This Row],[71]]</f>
        <v>5.039106412469999E-7</v>
      </c>
      <c r="BV248" s="10">
        <f>3/24000000*OO[[#This Row],[130 (05JUL1985 03:00:00)-Water Temperature (C)]]*OO[[#This Row],[72]]</f>
        <v>4.9484817410999999E-7</v>
      </c>
      <c r="BW248" s="10">
        <f>3/24000000*OO[[#This Row],[131 (05JUL1985 06:00:00)-Water Temperature (C)]]*OO[[#This Row],[73]]</f>
        <v>4.8890590237499992E-7</v>
      </c>
      <c r="BX248" s="10">
        <f>3/24000000*OO[[#This Row],[132 (05JUL1985 09:00:00)-Water Temperature (C)]]*OO[[#This Row],[74]]</f>
        <v>4.8226558223349999E-7</v>
      </c>
      <c r="BY248" s="10">
        <f>3/24000000*OO[[#This Row],[133 (05JUL1985 12:00:00)-Water Temperature (C)]]*OO[[#This Row],[75]]</f>
        <v>4.6956806884349994E-7</v>
      </c>
      <c r="BZ248" s="10">
        <f>3/24000000*OO[[#This Row],[134 (05JUL1985 15:00:00)-Water Temperature (C)]]*OO[[#This Row],[76]]</f>
        <v>4.4601363223187501E-7</v>
      </c>
      <c r="CA248" s="10">
        <f>3/24000000*OO[[#This Row],[135 (05JUL1985 18:00:00)-Water Temperature (C)]]*OO[[#This Row],[77]]</f>
        <v>4.1799588456037498E-7</v>
      </c>
      <c r="CB248" s="10">
        <f>3/24000000*OO[[#This Row],[136 (05JUL1985 21:00:00)-Water Temperature (C)]]*OO[[#This Row],[78]]</f>
        <v>3.9159830541737499E-7</v>
      </c>
      <c r="CC248" s="10">
        <f>3/24000000*OO[[#This Row],[137 (06JUL1985 00:00:00)-Water Temperature (C)]]*OO[[#This Row],[79]]</f>
        <v>3.7119915505199998E-7</v>
      </c>
      <c r="CD248" s="10">
        <f>3/24000000*OO[[#This Row],[138 (06JUL1985 03:00:00)-Water Temperature (C)]]*OO[[#This Row],[80]]</f>
        <v>3.6115787101049997E-7</v>
      </c>
      <c r="CE248" s="10">
        <f>3/24000000*OO[[#This Row],[139 (06JUL1985 06:00:00)-Water Temperature (C)]]*OO[[#This Row],[81]]</f>
        <v>3.5316267462199999E-7</v>
      </c>
      <c r="CF248" s="10">
        <f>3/24000000*OO[[#This Row],[140 (06JUL1985 09:00:00)-Water Temperature (C)]]*OO[[#This Row],[82]]</f>
        <v>3.4457466733062497E-7</v>
      </c>
      <c r="CG248" s="10">
        <f>3/24000000*OO[[#This Row],[141 (06JUL1985 12:00:00)-Water Temperature (C)]]*OO[[#This Row],[83]]</f>
        <v>3.3152476737805E-7</v>
      </c>
      <c r="CH248" s="10">
        <f>3/24000000*OO[[#This Row],[142 (06JUL1985 15:00:00)-Water Temperature (C)]]*OO[[#This Row],[84]]</f>
        <v>3.1379956771682501E-7</v>
      </c>
      <c r="CI248" s="10">
        <f>3/24000000*OO[[#This Row],[143 (06JUL1985 18:00:00)-Water Temperature (C)]]*OO[[#This Row],[85]]</f>
        <v>2.9300742045371252E-7</v>
      </c>
      <c r="CJ248" s="10">
        <f>3/24000000*OO[[#This Row],[144 (06JUL1985 21:00:00)-Water Temperature (C)]]*OO[[#This Row],[86]]</f>
        <v>2.7440168981399999E-7</v>
      </c>
      <c r="CK248" s="10">
        <f>3/24000000*OO[[#This Row],[145 (07JUL1985 00:00:00)-Water Temperature (C)]]*OO[[#This Row],[87]]</f>
        <v>2.5913308368097498E-7</v>
      </c>
      <c r="CL248" s="10">
        <f>3/24000000*OO[[#This Row],[146 (07JUL1985 03:00:00)-Water Temperature (C)]]*OO[[#This Row],[88]]</f>
        <v>2.5163216711118748E-7</v>
      </c>
      <c r="CM248" s="10">
        <f>3/24000000*OO[[#This Row],[147 (07JUL1985 06:00:00)-Water Temperature (C)]]*OO[[#This Row],[89]]</f>
        <v>2.4234044481674999E-7</v>
      </c>
      <c r="CN248" s="10">
        <f>3/24000000*OO[[#This Row],[148 (07JUL1985 09:00:00)-Water Temperature (C)]]*OO[[#This Row],[90]]</f>
        <v>2.3130062019210002E-7</v>
      </c>
      <c r="CO248" s="10">
        <f>3/24000000*OO[[#This Row],[149 (07JUL1985 12:00:00)-Water Temperature (C)]]*OO[[#This Row],[91]]</f>
        <v>2.18344311776625E-7</v>
      </c>
      <c r="CP248" s="10">
        <f>3/24000000*OO[[#This Row],[150 (07JUL1985 15:00:00)-Water Temperature (C)]]*OO[[#This Row],[92]]</f>
        <v>2.0484270129235001E-7</v>
      </c>
      <c r="CQ248" s="10">
        <f>3/24000000*OO[[#This Row],[151 (07JUL1985 18:00:00)-Water Temperature (C)]]*OO[[#This Row],[93]]</f>
        <v>1.9098157647869999E-7</v>
      </c>
      <c r="CR248" s="10">
        <f>3/24000000*OO[[#This Row],[152 (07JUL1985 21:00:00)-Water Temperature (C)]]*OO[[#This Row],[94]]</f>
        <v>1.7890910152650001E-7</v>
      </c>
      <c r="CS248" s="10">
        <f>3/24000000*OO[[#This Row],[153 (08JUL1985 00:00:00)-Water Temperature (C)]]*OO[[#This Row],[95]]</f>
        <v>1.6953213937654999E-7</v>
      </c>
      <c r="CT248" s="10">
        <f>3/24000000*OO[[#This Row],[154 (08JUL1985 03:00:00)-Water Temperature (C)]]*OO[[#This Row],[96]]</f>
        <v>1.6634520292203749E-7</v>
      </c>
      <c r="CU248" s="10">
        <f>3/24000000*OO[[#This Row],[155 (08JUL1985 06:00:00)-Water Temperature (C)]]*OO[[#This Row],[97]]</f>
        <v>1.6445568447719998E-7</v>
      </c>
      <c r="CV248" s="10">
        <f>3/24000000*OO[[#This Row],[156 (08JUL1985 09:00:00)-Water Temperature (C)]]*OO[[#This Row],[98]]</f>
        <v>1.6105481352179997E-7</v>
      </c>
      <c r="CW248" s="10">
        <f>3/24000000*OO[[#This Row],[157 (08JUL1985 12:00:00)-Water Temperature (C)]]*OO[[#This Row],[99]]</f>
        <v>1.5603483674047501E-7</v>
      </c>
    </row>
    <row r="249" spans="1:101" x14ac:dyDescent="0.35">
      <c r="A249" t="s">
        <v>255</v>
      </c>
      <c r="B249">
        <v>874.23350000000005</v>
      </c>
      <c r="C249" s="10">
        <f>3/24*OO[[#This Row],[59 (26JUN1985 06:00:00)-Water Temperature (C)]]*OO[[#This Row],[1]]/SUM(OO[1])</f>
        <v>0</v>
      </c>
      <c r="D249" s="10">
        <f>3/24*OO[[#This Row],[60 (26JUN1985 09:00:00)-Water Temperature (C)]]*OO[[#This Row],[2]]/SUM(OO[2])</f>
        <v>0</v>
      </c>
      <c r="E249" s="10">
        <f>3/24*OO[[#This Row],[61 (26JUN1985 12:00:00)-Water Temperature (C)]]*OO[[#This Row],[3]]/SUM(OO[3])</f>
        <v>0</v>
      </c>
      <c r="F249" s="10">
        <f>3/24*OO[[#This Row],[62 (26JUN1985 15:00:00)-Water Temperature (C)]]*OO[[#This Row],[4]]/SUM(OO[4])</f>
        <v>0</v>
      </c>
      <c r="G249" s="10">
        <f>3/24*OO[[#This Row],[63 (26JUN1985 18:00:00)-Water Temperature (C)]]*OO[[#This Row],[5]]/SUM(OO[5])</f>
        <v>0</v>
      </c>
      <c r="H249" s="10">
        <f>3/24*OO[[#This Row],[64 (26JUN1985 21:00:00)-Water Temperature (C)]]*OO[[#This Row],[6]]/SUM(OO[6])</f>
        <v>0</v>
      </c>
      <c r="I249" s="10">
        <f>3/24*OO[[#This Row],[65 (27JUN1985 00:00:00)-Water Temperature (C)]]*OO[[#This Row],[7]]/SUM(OO[7])</f>
        <v>0</v>
      </c>
      <c r="J249" s="10">
        <f>3/24*OO[[#This Row],[66 (27JUN1985 03:00:00)-Water Temperature (C)]]*OO[[#This Row],[8]]/SUM(OO[8])</f>
        <v>0</v>
      </c>
      <c r="K249" s="10">
        <f>3/24*OO[[#This Row],[67 (27JUN1985 06:00:00)-Water Temperature (C)]]*OO[[#This Row],[9]]/SUM(OO[9])</f>
        <v>0</v>
      </c>
      <c r="L249" s="10">
        <f>3/24*OO[[#This Row],[68 (27JUN1985 09:00:00)-Water Temperature (C)]]*OO[[#This Row],[10]]/SUM(OO[10])</f>
        <v>0</v>
      </c>
      <c r="M249" s="10">
        <f>3/24*OO[[#This Row],[69 (27JUN1985 12:00:00)-Water Temperature (C)]]*OO[[#This Row],[11]]/SUM(OO[11])</f>
        <v>1.8483044210980259E-38</v>
      </c>
      <c r="N249" s="10">
        <f>3/24*OO[[#This Row],[70 (27JUN1985 15:00:00)-Water Temperature (C)]]*OO[[#This Row],[12]]/SUM(OO[12])</f>
        <v>7.6521705480367816E-27</v>
      </c>
      <c r="O249" s="10">
        <f>3/24*OO[[#This Row],[71 (27JUN1985 18:00:00)-Water Temperature (C)]]*OO[[#This Row],[13]]/SUM(OO[13])</f>
        <v>1.6161141619210786E-17</v>
      </c>
      <c r="P249" s="10">
        <f>3/24*OO[[#This Row],[72 (27JUN1985 21:00:00)-Water Temperature (C)]]*OO[[#This Row],[14]]/SUM(OO[14])</f>
        <v>4.3920810790093541E-11</v>
      </c>
      <c r="Q249" s="10">
        <f>3/24*OO[[#This Row],[73 (28JUN1985 00:00:00)-Water Temperature (C)]]*OO[[#This Row],[15]]/SUM(OO[15])</f>
        <v>7.2795374578665055E-8</v>
      </c>
      <c r="R249" s="10">
        <f>3/24*OO[[#This Row],[74 (28JUN1985 03:00:00)-Water Temperature (C)]]*OO[[#This Row],[16]]/SUM(OO[16])</f>
        <v>1.260598967759871E-5</v>
      </c>
      <c r="S249" s="10">
        <f>3/24*OO[[#This Row],[75 (28JUN1985 06:00:00)-Water Temperature (C)]]*OO[[#This Row],[17]]/SUM(OO[17])</f>
        <v>4.9700415697019899E-4</v>
      </c>
      <c r="T249" s="10">
        <f>3/24*OO[[#This Row],[76 (28JUN1985 09:00:00)-Water Temperature (C)]]*OO[[#This Row],[18]]/SUM(OO[18])</f>
        <v>6.4210769802103568E-3</v>
      </c>
      <c r="U249" s="10">
        <f>3/24*OO[[#This Row],[77 (28JUN1985 12:00:00)-Water Temperature (C)]]*OO[[#This Row],[19]]/SUM(OO[19])</f>
        <v>3.4006401894707751E-2</v>
      </c>
      <c r="V249" s="10">
        <f>3/24000000*OO[[#This Row],[78 (28JUN1985 15:00:00)-Water Temperature (C)]]*OO[[#This Row],[20]]</f>
        <v>8.605536708E-2</v>
      </c>
      <c r="W249" s="10">
        <f>3/24000000*OO[[#This Row],[79 (28JUN1985 18:00:00)-Water Temperature (C)]]*OO[[#This Row],[21]]</f>
        <v>0.11784611499346249</v>
      </c>
      <c r="X249" s="10">
        <f>3/24000000*OO[[#This Row],[80 (28JUN1985 21:00:00)-Water Temperature (C)]]*OO[[#This Row],[22]]</f>
        <v>9.7559092983500004E-2</v>
      </c>
      <c r="Y249" s="10">
        <f>3/24000000*OO[[#This Row],[81 (29JUN1985 00:00:00)-Water Temperature (C)]]*OO[[#This Row],[23]]</f>
        <v>5.3238570299999989E-2</v>
      </c>
      <c r="Z249" s="10">
        <f>3/24000000*OO[[#This Row],[82 (29JUN1985 03:00:00)-Water Temperature (C)]]*OO[[#This Row],[24]]</f>
        <v>2.0709131489429999E-2</v>
      </c>
      <c r="AA249" s="10">
        <f>3/24000000*OO[[#This Row],[83 (29JUN1985 06:00:00)-Water Temperature (C)]]*OO[[#This Row],[25]]</f>
        <v>5.9937327639037492E-3</v>
      </c>
      <c r="AB249" s="10">
        <f>3/24000000*OO[[#This Row],[84 (29JUN1985 09:00:00)-Water Temperature (C)]]*OO[[#This Row],[26]]</f>
        <v>1.4513234877706247E-3</v>
      </c>
      <c r="AC249" s="10">
        <f>3/24000000*OO[[#This Row],[85 (29JUN1985 12:00:00)-Water Temperature (C)]]*OO[[#This Row],[27]]</f>
        <v>3.5526134535749998E-4</v>
      </c>
      <c r="AD249" s="10">
        <f>3/24000000*OO[[#This Row],[86 (29JUN1985 15:00:00)-Water Temperature (C)]]*OO[[#This Row],[28]]</f>
        <v>1.3981875527467499E-4</v>
      </c>
      <c r="AE249" s="10">
        <f>3/24000000*OO[[#This Row],[88 (29JUN1985 21:00:00)-Water Temperature (C)]]*OO[[#This Row],[30]]</f>
        <v>1.0065948642564999E-4</v>
      </c>
      <c r="AF249" s="10">
        <f>3/24000000*OO[[#This Row],[88 (29JUN1985 21:00:00)-Water Temperature (C)]]*OO[[#This Row],[30]]</f>
        <v>1.0065948642564999E-4</v>
      </c>
      <c r="AG249" s="10">
        <f>3/24000000*OO[[#This Row],[89 (30JUN1985 00:00:00)-Water Temperature (C)]]*OO[[#This Row],[31]]</f>
        <v>9.8432685203124988E-5</v>
      </c>
      <c r="AH249" s="10">
        <f>3/24000000*OO[[#This Row],[90 (30JUN1985 03:00:00)-Water Temperature (C)]]*OO[[#This Row],[32]]</f>
        <v>9.5506348032787502E-5</v>
      </c>
      <c r="AI249" s="10">
        <f>3/24000000*OO[[#This Row],[91 (30JUN1985 06:00:00)-Water Temperature (C)]]*OO[[#This Row],[33]]</f>
        <v>9.0406196168600002E-5</v>
      </c>
      <c r="AJ249" s="10">
        <f>3/24000000*OO[[#This Row],[92 (30JUN1985 09:00:00)-Water Temperature (C)]]*OO[[#This Row],[34]]</f>
        <v>8.4150197218075E-5</v>
      </c>
      <c r="AK249" s="10">
        <f>3/24000000*OO[[#This Row],[93 (30JUN1985 12:00:00)-Water Temperature (C)]]*OO[[#This Row],[35]]</f>
        <v>7.7239093613324988E-5</v>
      </c>
      <c r="AL249" s="10">
        <f>3/24000000*OO[[#This Row],[94 (30JUN1985 15:00:00)-Water Temperature (C)]]*OO[[#This Row],[36]]</f>
        <v>6.9357953847437497E-5</v>
      </c>
      <c r="AM249" s="10">
        <f>3/24000000*OO[[#This Row],[95 (30JUN1985 18:00:00)-Water Temperature (C)]]*OO[[#This Row],[37]]</f>
        <v>6.156064916543751E-5</v>
      </c>
      <c r="AN249" s="10">
        <f>3/24000000*OO[[#This Row],[96 (30JUN1985 21:00:00)-Water Temperature (C)]]*OO[[#This Row],[38]]</f>
        <v>5.5096745023599998E-5</v>
      </c>
      <c r="AO249" s="10">
        <f>3/24000000*OO[[#This Row],[97 (01JUL1985 00:00:00)-Water Temperature (C)]]*OO[[#This Row],[39]]</f>
        <v>4.9786591754987494E-5</v>
      </c>
      <c r="AP249" s="10">
        <f>3/24000000*OO[[#This Row],[98 (01JUL1985 03:00:00)-Water Temperature (C)]]*OO[[#This Row],[40]]</f>
        <v>4.575309080895E-5</v>
      </c>
      <c r="AQ249" s="10">
        <f>3/24000000*OO[[#This Row],[99 (01JUL1985 06:00:00)-Water Temperature (C)]]*OO[[#This Row],[41]]</f>
        <v>4.1793880328549998E-5</v>
      </c>
      <c r="AR249" s="10">
        <f>3/24000000*OO[[#This Row],[100 (01JUL1985 09:00:00)-Water Temperature (C)]]*OO[[#This Row],[42]]</f>
        <v>3.7737636837499999E-5</v>
      </c>
      <c r="AS249" s="10">
        <f>3/24000000*OO[[#This Row],[101 (01JUL1985 12:00:00)-Water Temperature (C)]]*OO[[#This Row],[43]]</f>
        <v>3.3740928608985001E-5</v>
      </c>
      <c r="AT249" s="10">
        <f>3/24000000*OO[[#This Row],[102 (01JUL1985 15:00:00)-Water Temperature (C)]]*OO[[#This Row],[44]]</f>
        <v>2.9808387158017502E-5</v>
      </c>
      <c r="AU249" s="10">
        <f>3/24000000*OO[[#This Row],[103 (01JUL1985 18:00:00)-Water Temperature (C)]]*OO[[#This Row],[45]]</f>
        <v>2.6303466013312502E-5</v>
      </c>
      <c r="AV249" s="10">
        <f>3/24000000*OO[[#This Row],[104 (01JUL1985 21:00:00)-Water Temperature (C)]]*OO[[#This Row],[46]]</f>
        <v>2.3368444519240001E-5</v>
      </c>
      <c r="AW249" s="10">
        <f>3/24000000*OO[[#This Row],[105 (02JUL1985 00:00:00)-Water Temperature (C)]]*OO[[#This Row],[47]]</f>
        <v>2.1028683887564999E-5</v>
      </c>
      <c r="AX249" s="10">
        <f>3/24000000*OO[[#This Row],[106 (02JUL1985 03:00:00)-Water Temperature (C)]]*OO[[#This Row],[48]]</f>
        <v>1.93708421573125E-5</v>
      </c>
      <c r="AY249" s="10">
        <f>3/24000000*OO[[#This Row],[107 (02JUL1985 06:00:00)-Water Temperature (C)]]*OO[[#This Row],[49]]</f>
        <v>1.7878711808113751E-5</v>
      </c>
      <c r="AZ249" s="10">
        <f>3/24000000*OO[[#This Row],[108 (02JUL1985 09:00:00)-Water Temperature (C)]]*OO[[#This Row],[50]]</f>
        <v>1.6415527423699998E-5</v>
      </c>
      <c r="BA249" s="10">
        <f>3/24000000*OO[[#This Row],[109 (02JUL1985 12:00:00)-Water Temperature (C)]]*OO[[#This Row],[51]]</f>
        <v>1.4829007246339999E-5</v>
      </c>
      <c r="BB249" s="10">
        <f>3/24000000*OO[[#This Row],[110 (02JUL1985 15:00:00)-Water Temperature (C)]]*OO[[#This Row],[52]]</f>
        <v>1.3146297115419999E-5</v>
      </c>
      <c r="BC249" s="10">
        <f>3/24000000*OO[[#This Row],[111 (02JUL1985 18:00:00)-Water Temperature (C)]]*OO[[#This Row],[53]]</f>
        <v>1.1411170931431249E-5</v>
      </c>
      <c r="BD249" s="10">
        <f>3/24000000*OO[[#This Row],[112 (02JUL1985 21:00:00)-Water Temperature (C)]]*OO[[#This Row],[54]]</f>
        <v>9.900704497533749E-6</v>
      </c>
      <c r="BE249" s="10">
        <f>3/24000000*OO[[#This Row],[113 (03JUL1985 00:00:00)-Water Temperature (C)]]*OO[[#This Row],[55]]</f>
        <v>8.5863592890062499E-6</v>
      </c>
      <c r="BF249" s="10">
        <f>3/24000000*OO[[#This Row],[114 (03JUL1985 03:00:00)-Water Temperature (C)]]*OO[[#This Row],[56]]</f>
        <v>7.4635171983524992E-6</v>
      </c>
      <c r="BG249" s="10">
        <f>3/24000000*OO[[#This Row],[115 (03JUL1985 06:00:00)-Water Temperature (C)]]*OO[[#This Row],[57]]</f>
        <v>6.3920519708362496E-6</v>
      </c>
      <c r="BH249" s="10">
        <f>3/24000000*OO[[#This Row],[116 (03JUL1985 09:00:00)-Water Temperature (C)]]*OO[[#This Row],[58]]</f>
        <v>5.2756099794999991E-6</v>
      </c>
      <c r="BI249" s="10">
        <f>3/24000000*OO[[#This Row],[117 (03JUL1985 12:00:00)-Water Temperature (C)]]*OO[[#This Row],[59]]</f>
        <v>4.22870031818E-6</v>
      </c>
      <c r="BJ249" s="10">
        <f>3/24000000*OO[[#This Row],[118 (03JUL1985 15:00:00)-Water Temperature (C)]]*OO[[#This Row],[60]]</f>
        <v>3.3156077182469998E-6</v>
      </c>
      <c r="BK249" s="10">
        <f>3/24000000*OO[[#This Row],[119 (03JUL1985 18:00:00)-Water Temperature (C)]]*OO[[#This Row],[61]]</f>
        <v>2.5980965665665001E-6</v>
      </c>
      <c r="BL249" s="10">
        <f>3/24000000*OO[[#This Row],[120 (03JUL1985 21:00:00)-Water Temperature (C)]]*OO[[#This Row],[62]]</f>
        <v>2.1014366486128752E-6</v>
      </c>
      <c r="BM249" s="10">
        <f>3/24000000*OO[[#This Row],[121 (04JUL1985 00:00:00)-Water Temperature (C)]]*OO[[#This Row],[63]]</f>
        <v>1.7831790910724999E-6</v>
      </c>
      <c r="BN249" s="10">
        <f>3/24000000*OO[[#This Row],[122 (04JUL1985 03:00:00)-Water Temperature (C)]]*OO[[#This Row],[64]]</f>
        <v>1.6164608054412497E-6</v>
      </c>
      <c r="BO249" s="10">
        <f>3/24000000*OO[[#This Row],[123 (04JUL1985 06:00:00)-Water Temperature (C)]]*OO[[#This Row],[65]]</f>
        <v>1.5071955204459999E-6</v>
      </c>
      <c r="BP249" s="10">
        <f>3/24000000*OO[[#This Row],[124 (04JUL1985 09:00:00)-Water Temperature (C)]]*OO[[#This Row],[66]]</f>
        <v>1.41728680266625E-6</v>
      </c>
      <c r="BQ249" s="10">
        <f>3/24000000*OO[[#This Row],[125 (04JUL1985 12:00:00)-Water Temperature (C)]]*OO[[#This Row],[67]]</f>
        <v>1.3149322763612499E-6</v>
      </c>
      <c r="BR249" s="10">
        <f>3/24000000*OO[[#This Row],[126 (04JUL1985 15:00:00)-Water Temperature (C)]]*OO[[#This Row],[68]]</f>
        <v>1.209736718271375E-6</v>
      </c>
      <c r="BS249" s="10">
        <f>3/24000000*OO[[#This Row],[127 (04JUL1985 18:00:00)-Water Temperature (C)]]*OO[[#This Row],[69]]</f>
        <v>1.10582355400925E-6</v>
      </c>
      <c r="BT249" s="10">
        <f>3/24000000*OO[[#This Row],[128 (04JUL1985 21:00:00)-Water Temperature (C)]]*OO[[#This Row],[70]]</f>
        <v>1.02430509003625E-6</v>
      </c>
      <c r="BU249" s="10">
        <f>3/24000000*OO[[#This Row],[129 (05JUL1985 00:00:00)-Water Temperature (C)]]*OO[[#This Row],[71]]</f>
        <v>9.6753687682299986E-7</v>
      </c>
      <c r="BV249" s="10">
        <f>3/24000000*OO[[#This Row],[130 (05JUL1985 03:00:00)-Water Temperature (C)]]*OO[[#This Row],[72]]</f>
        <v>9.4824833930099993E-7</v>
      </c>
      <c r="BW249" s="10">
        <f>3/24000000*OO[[#This Row],[131 (05JUL1985 06:00:00)-Water Temperature (C)]]*OO[[#This Row],[73]]</f>
        <v>9.3669270971349988E-7</v>
      </c>
      <c r="BX249" s="10">
        <f>3/24000000*OO[[#This Row],[132 (05JUL1985 09:00:00)-Water Temperature (C)]]*OO[[#This Row],[74]]</f>
        <v>9.251417852249998E-7</v>
      </c>
      <c r="BY249" s="10">
        <f>3/24000000*OO[[#This Row],[133 (05JUL1985 12:00:00)-Water Temperature (C)]]*OO[[#This Row],[75]]</f>
        <v>9.0328245118687492E-7</v>
      </c>
      <c r="BZ249" s="10">
        <f>3/24000000*OO[[#This Row],[134 (05JUL1985 15:00:00)-Water Temperature (C)]]*OO[[#This Row],[76]]</f>
        <v>8.6072824817999996E-7</v>
      </c>
      <c r="CA249" s="10">
        <f>3/24000000*OO[[#This Row],[135 (05JUL1985 18:00:00)-Water Temperature (C)]]*OO[[#This Row],[77]]</f>
        <v>8.0752403251300003E-7</v>
      </c>
      <c r="CB249" s="10">
        <f>3/24000000*OO[[#This Row],[136 (05JUL1985 21:00:00)-Water Temperature (C)]]*OO[[#This Row],[78]]</f>
        <v>7.5675700963749998E-7</v>
      </c>
      <c r="CC249" s="10">
        <f>3/24000000*OO[[#This Row],[137 (06JUL1985 00:00:00)-Water Temperature (C)]]*OO[[#This Row],[79]]</f>
        <v>7.1621959447099992E-7</v>
      </c>
      <c r="CD249" s="10">
        <f>3/24000000*OO[[#This Row],[138 (06JUL1985 03:00:00)-Water Temperature (C)]]*OO[[#This Row],[80]]</f>
        <v>6.9622740487499995E-7</v>
      </c>
      <c r="CE249" s="10">
        <f>3/24000000*OO[[#This Row],[139 (06JUL1985 06:00:00)-Water Temperature (C)]]*OO[[#This Row],[81]]</f>
        <v>6.8103404384399999E-7</v>
      </c>
      <c r="CF249" s="10">
        <f>3/24000000*OO[[#This Row],[140 (06JUL1985 09:00:00)-Water Temperature (C)]]*OO[[#This Row],[82]]</f>
        <v>6.6524627132149996E-7</v>
      </c>
      <c r="CG249" s="10">
        <f>3/24000000*OO[[#This Row],[141 (06JUL1985 12:00:00)-Water Temperature (C)]]*OO[[#This Row],[83]]</f>
        <v>6.41437091592E-7</v>
      </c>
      <c r="CH249" s="10">
        <f>3/24000000*OO[[#This Row],[142 (06JUL1985 15:00:00)-Water Temperature (C)]]*OO[[#This Row],[84]]</f>
        <v>6.0819398185999989E-7</v>
      </c>
      <c r="CI249" s="10">
        <f>3/24000000*OO[[#This Row],[143 (06JUL1985 18:00:00)-Water Temperature (C)]]*OO[[#This Row],[85]]</f>
        <v>5.6784635631937495E-7</v>
      </c>
      <c r="CJ249" s="10">
        <f>3/24000000*OO[[#This Row],[144 (06JUL1985 21:00:00)-Water Temperature (C)]]*OO[[#This Row],[86]]</f>
        <v>5.3153585259687494E-7</v>
      </c>
      <c r="CK249" s="10">
        <f>3/24000000*OO[[#This Row],[145 (07JUL1985 00:00:00)-Water Temperature (C)]]*OO[[#This Row],[87]]</f>
        <v>5.0123690476562503E-7</v>
      </c>
      <c r="CL249" s="10">
        <f>3/24000000*OO[[#This Row],[146 (07JUL1985 03:00:00)-Water Temperature (C)]]*OO[[#This Row],[88]]</f>
        <v>4.8609251740350008E-7</v>
      </c>
      <c r="CM249" s="10">
        <f>3/24000000*OO[[#This Row],[147 (07JUL1985 06:00:00)-Water Temperature (C)]]*OO[[#This Row],[89]]</f>
        <v>4.6901607604299995E-7</v>
      </c>
      <c r="CN249" s="10">
        <f>3/24000000*OO[[#This Row],[148 (07JUL1985 09:00:00)-Water Temperature (C)]]*OO[[#This Row],[90]]</f>
        <v>4.4788715370999998E-7</v>
      </c>
      <c r="CO249" s="10">
        <f>3/24000000*OO[[#This Row],[149 (07JUL1985 12:00:00)-Water Temperature (C)]]*OO[[#This Row],[91]]</f>
        <v>4.2329369765262495E-7</v>
      </c>
      <c r="CP249" s="10">
        <f>3/24000000*OO[[#This Row],[150 (07JUL1985 15:00:00)-Water Temperature (C)]]*OO[[#This Row],[92]]</f>
        <v>3.9774659122187498E-7</v>
      </c>
      <c r="CQ249" s="10">
        <f>3/24000000*OO[[#This Row],[151 (07JUL1985 18:00:00)-Water Temperature (C)]]*OO[[#This Row],[93]]</f>
        <v>3.7071968586950002E-7</v>
      </c>
      <c r="CR249" s="10">
        <f>3/24000000*OO[[#This Row],[152 (07JUL1985 21:00:00)-Water Temperature (C)]]*OO[[#This Row],[94]]</f>
        <v>3.4687531188274997E-7</v>
      </c>
      <c r="CS249" s="10">
        <f>3/24000000*OO[[#This Row],[153 (08JUL1985 00:00:00)-Water Temperature (C)]]*OO[[#This Row],[95]]</f>
        <v>3.2791827878399997E-7</v>
      </c>
      <c r="CT249" s="10">
        <f>3/24000000*OO[[#This Row],[154 (08JUL1985 03:00:00)-Water Temperature (C)]]*OO[[#This Row],[96]]</f>
        <v>3.2096083839408748E-7</v>
      </c>
      <c r="CU249" s="10">
        <f>3/24000000*OO[[#This Row],[155 (08JUL1985 06:00:00)-Water Temperature (C)]]*OO[[#This Row],[97]]</f>
        <v>3.17328728865825E-7</v>
      </c>
      <c r="CV249" s="10">
        <f>3/24000000*OO[[#This Row],[156 (08JUL1985 09:00:00)-Water Temperature (C)]]*OO[[#This Row],[98]]</f>
        <v>3.1120639039199999E-7</v>
      </c>
      <c r="CW249" s="10">
        <f>3/24000000*OO[[#This Row],[157 (08JUL1985 12:00:00)-Water Temperature (C)]]*OO[[#This Row],[99]]</f>
        <v>3.0188882437187497E-7</v>
      </c>
    </row>
    <row r="250" spans="1:101" x14ac:dyDescent="0.35">
      <c r="A250" t="s">
        <v>256</v>
      </c>
      <c r="B250">
        <v>852.36410000000001</v>
      </c>
      <c r="C250" s="10">
        <f>3/24*OO[[#This Row],[59 (26JUN1985 06:00:00)-Water Temperature (C)]]*OO[[#This Row],[1]]/SUM(OO[1])</f>
        <v>0</v>
      </c>
      <c r="D250" s="10">
        <f>3/24*OO[[#This Row],[60 (26JUN1985 09:00:00)-Water Temperature (C)]]*OO[[#This Row],[2]]/SUM(OO[2])</f>
        <v>0</v>
      </c>
      <c r="E250" s="10">
        <f>3/24*OO[[#This Row],[61 (26JUN1985 12:00:00)-Water Temperature (C)]]*OO[[#This Row],[3]]/SUM(OO[3])</f>
        <v>0</v>
      </c>
      <c r="F250" s="10">
        <f>3/24*OO[[#This Row],[62 (26JUN1985 15:00:00)-Water Temperature (C)]]*OO[[#This Row],[4]]/SUM(OO[4])</f>
        <v>0</v>
      </c>
      <c r="G250" s="10">
        <f>3/24*OO[[#This Row],[63 (26JUN1985 18:00:00)-Water Temperature (C)]]*OO[[#This Row],[5]]/SUM(OO[5])</f>
        <v>0</v>
      </c>
      <c r="H250" s="10">
        <f>3/24*OO[[#This Row],[64 (26JUN1985 21:00:00)-Water Temperature (C)]]*OO[[#This Row],[6]]/SUM(OO[6])</f>
        <v>0</v>
      </c>
      <c r="I250" s="10">
        <f>3/24*OO[[#This Row],[65 (27JUN1985 00:00:00)-Water Temperature (C)]]*OO[[#This Row],[7]]/SUM(OO[7])</f>
        <v>0</v>
      </c>
      <c r="J250" s="10">
        <f>3/24*OO[[#This Row],[66 (27JUN1985 03:00:00)-Water Temperature (C)]]*OO[[#This Row],[8]]/SUM(OO[8])</f>
        <v>0</v>
      </c>
      <c r="K250" s="10">
        <f>3/24*OO[[#This Row],[67 (27JUN1985 06:00:00)-Water Temperature (C)]]*OO[[#This Row],[9]]/SUM(OO[9])</f>
        <v>0</v>
      </c>
      <c r="L250" s="10">
        <f>3/24*OO[[#This Row],[68 (27JUN1985 09:00:00)-Water Temperature (C)]]*OO[[#This Row],[10]]/SUM(OO[10])</f>
        <v>0</v>
      </c>
      <c r="M250" s="10">
        <f>3/24*OO[[#This Row],[69 (27JUN1985 12:00:00)-Water Temperature (C)]]*OO[[#This Row],[11]]/SUM(OO[11])</f>
        <v>3.6366213353326295E-39</v>
      </c>
      <c r="N250" s="10">
        <f>3/24*OO[[#This Row],[70 (27JUN1985 15:00:00)-Water Temperature (C)]]*OO[[#This Row],[12]]/SUM(OO[12])</f>
        <v>1.3453563630221539E-27</v>
      </c>
      <c r="O250" s="10">
        <f>3/24*OO[[#This Row],[71 (27JUN1985 18:00:00)-Water Temperature (C)]]*OO[[#This Row],[13]]/SUM(OO[13])</f>
        <v>3.7389966564472284E-18</v>
      </c>
      <c r="P250" s="10">
        <f>3/24*OO[[#This Row],[72 (27JUN1985 21:00:00)-Water Temperature (C)]]*OO[[#This Row],[14]]/SUM(OO[14])</f>
        <v>1.8998598429223478E-11</v>
      </c>
      <c r="Q250" s="10">
        <f>3/24*OO[[#This Row],[73 (28JUN1985 00:00:00)-Water Temperature (C)]]*OO[[#This Row],[15]]/SUM(OO[15])</f>
        <v>4.1541764655372202E-8</v>
      </c>
      <c r="R250" s="10">
        <f>3/24*OO[[#This Row],[74 (28JUN1985 03:00:00)-Water Temperature (C)]]*OO[[#This Row],[16]]/SUM(OO[16])</f>
        <v>8.433048128884208E-6</v>
      </c>
      <c r="S250" s="10">
        <f>3/24*OO[[#This Row],[75 (28JUN1985 06:00:00)-Water Temperature (C)]]*OO[[#This Row],[17]]/SUM(OO[17])</f>
        <v>3.7544215051942275E-4</v>
      </c>
      <c r="T250" s="10">
        <f>3/24*OO[[#This Row],[76 (28JUN1985 09:00:00)-Water Temperature (C)]]*OO[[#This Row],[18]]/SUM(OO[18])</f>
        <v>5.3658725075446103E-3</v>
      </c>
      <c r="U250" s="10">
        <f>3/24*OO[[#This Row],[77 (28JUN1985 12:00:00)-Water Temperature (C)]]*OO[[#This Row],[19]]/SUM(OO[19])</f>
        <v>3.0979160416855285E-2</v>
      </c>
      <c r="V250" s="10">
        <f>3/24000000*OO[[#This Row],[78 (28JUN1985 15:00:00)-Water Temperature (C)]]*OO[[#This Row],[20]]</f>
        <v>8.4653412139750001E-2</v>
      </c>
      <c r="W250" s="10">
        <f>3/24000000*OO[[#This Row],[79 (28JUN1985 18:00:00)-Water Temperature (C)]]*OO[[#This Row],[21]]</f>
        <v>0.124046142958</v>
      </c>
      <c r="X250" s="10">
        <f>3/24000000*OO[[#This Row],[80 (28JUN1985 21:00:00)-Water Temperature (C)]]*OO[[#This Row],[22]]</f>
        <v>0.10912853029721252</v>
      </c>
      <c r="Y250" s="10">
        <f>3/24000000*OO[[#This Row],[81 (29JUN1985 00:00:00)-Water Temperature (C)]]*OO[[#This Row],[23]]</f>
        <v>6.2856418696049993E-2</v>
      </c>
      <c r="Z250" s="10">
        <f>3/24000000*OO[[#This Row],[82 (29JUN1985 03:00:00)-Water Temperature (C)]]*OO[[#This Row],[24]]</f>
        <v>2.5656189973575001E-2</v>
      </c>
      <c r="AA250" s="10">
        <f>3/24000000*OO[[#This Row],[83 (29JUN1985 06:00:00)-Water Temperature (C)]]*OO[[#This Row],[25]]</f>
        <v>7.7296622793424996E-3</v>
      </c>
      <c r="AB250" s="10">
        <f>3/24000000*OO[[#This Row],[84 (29JUN1985 09:00:00)-Water Temperature (C)]]*OO[[#This Row],[26]]</f>
        <v>1.9192174935701251E-3</v>
      </c>
      <c r="AC250" s="10">
        <f>3/24000000*OO[[#This Row],[85 (29JUN1985 12:00:00)-Water Temperature (C)]]*OO[[#This Row],[27]]</f>
        <v>4.6056488859224992E-4</v>
      </c>
      <c r="AD250" s="10">
        <f>3/24000000*OO[[#This Row],[86 (29JUN1985 15:00:00)-Water Temperature (C)]]*OO[[#This Row],[28]]</f>
        <v>1.638523858926625E-4</v>
      </c>
      <c r="AE250" s="10">
        <f>3/24000000*OO[[#This Row],[88 (29JUN1985 21:00:00)-Water Temperature (C)]]*OO[[#This Row],[30]]</f>
        <v>1.074928892824125E-4</v>
      </c>
      <c r="AF250" s="10">
        <f>3/24000000*OO[[#This Row],[88 (29JUN1985 21:00:00)-Water Temperature (C)]]*OO[[#This Row],[30]]</f>
        <v>1.074928892824125E-4</v>
      </c>
      <c r="AG250" s="10">
        <f>3/24000000*OO[[#This Row],[89 (30JUN1985 00:00:00)-Water Temperature (C)]]*OO[[#This Row],[31]]</f>
        <v>1.0525280847178751E-4</v>
      </c>
      <c r="AH250" s="10">
        <f>3/24000000*OO[[#This Row],[90 (30JUN1985 03:00:00)-Water Temperature (C)]]*OO[[#This Row],[32]]</f>
        <v>1.0254602292886251E-4</v>
      </c>
      <c r="AI250" s="10">
        <f>3/24000000*OO[[#This Row],[91 (30JUN1985 06:00:00)-Water Temperature (C)]]*OO[[#This Row],[33]]</f>
        <v>9.7366514616312497E-5</v>
      </c>
      <c r="AJ250" s="10">
        <f>3/24000000*OO[[#This Row],[92 (30JUN1985 09:00:00)-Water Temperature (C)]]*OO[[#This Row],[34]]</f>
        <v>9.0790364839124992E-5</v>
      </c>
      <c r="AK250" s="10">
        <f>3/24000000*OO[[#This Row],[93 (30JUN1985 12:00:00)-Water Temperature (C)]]*OO[[#This Row],[35]]</f>
        <v>8.3402142500849999E-5</v>
      </c>
      <c r="AL250" s="10">
        <f>3/24000000*OO[[#This Row],[94 (30JUN1985 15:00:00)-Water Temperature (C)]]*OO[[#This Row],[36]]</f>
        <v>7.4925709129537499E-5</v>
      </c>
      <c r="AM250" s="10">
        <f>3/24000000*OO[[#This Row],[95 (30JUN1985 18:00:00)-Water Temperature (C)]]*OO[[#This Row],[37]]</f>
        <v>6.642810639112499E-5</v>
      </c>
      <c r="AN250" s="10">
        <f>3/24000000*OO[[#This Row],[96 (30JUN1985 21:00:00)-Water Temperature (C)]]*OO[[#This Row],[38]]</f>
        <v>5.9365662856500007E-5</v>
      </c>
      <c r="AO250" s="10">
        <f>3/24000000*OO[[#This Row],[97 (01JUL1985 00:00:00)-Water Temperature (C)]]*OO[[#This Row],[39]]</f>
        <v>5.3548116482699994E-5</v>
      </c>
      <c r="AP250" s="10">
        <f>3/24000000*OO[[#This Row],[98 (01JUL1985 03:00:00)-Water Temperature (C)]]*OO[[#This Row],[40]]</f>
        <v>4.9150409272299999E-5</v>
      </c>
      <c r="AQ250" s="10">
        <f>3/24000000*OO[[#This Row],[99 (01JUL1985 06:00:00)-Water Temperature (C)]]*OO[[#This Row],[41]]</f>
        <v>4.4920375085437499E-5</v>
      </c>
      <c r="AR250" s="10">
        <f>3/24000000*OO[[#This Row],[100 (01JUL1985 09:00:00)-Water Temperature (C)]]*OO[[#This Row],[42]]</f>
        <v>4.0533897007637493E-5</v>
      </c>
      <c r="AS250" s="10">
        <f>3/24000000*OO[[#This Row],[101 (01JUL1985 12:00:00)-Water Temperature (C)]]*OO[[#This Row],[43]]</f>
        <v>3.6258286958725002E-5</v>
      </c>
      <c r="AT250" s="10">
        <f>3/24000000*OO[[#This Row],[102 (01JUL1985 15:00:00)-Water Temperature (C)]]*OO[[#This Row],[44]]</f>
        <v>3.1993062544349999E-5</v>
      </c>
      <c r="AU250" s="10">
        <f>3/24000000*OO[[#This Row],[103 (01JUL1985 18:00:00)-Water Temperature (C)]]*OO[[#This Row],[45]]</f>
        <v>2.8178582083199993E-5</v>
      </c>
      <c r="AV250" s="10">
        <f>3/24000000*OO[[#This Row],[104 (01JUL1985 21:00:00)-Water Temperature (C)]]*OO[[#This Row],[46]]</f>
        <v>2.4963264967684998E-5</v>
      </c>
      <c r="AW250" s="10">
        <f>3/24000000*OO[[#This Row],[105 (02JUL1985 00:00:00)-Water Temperature (C)]]*OO[[#This Row],[47]]</f>
        <v>2.2396811130012495E-5</v>
      </c>
      <c r="AX250" s="10">
        <f>3/24000000*OO[[#This Row],[106 (02JUL1985 03:00:00)-Water Temperature (C)]]*OO[[#This Row],[48]]</f>
        <v>2.058334656553125E-5</v>
      </c>
      <c r="AY250" s="10">
        <f>3/24000000*OO[[#This Row],[107 (02JUL1985 06:00:00)-Water Temperature (C)]]*OO[[#This Row],[49]]</f>
        <v>1.8987631047774998E-5</v>
      </c>
      <c r="AZ250" s="10">
        <f>3/24000000*OO[[#This Row],[108 (02JUL1985 09:00:00)-Water Temperature (C)]]*OO[[#This Row],[50]]</f>
        <v>1.743052264827E-5</v>
      </c>
      <c r="BA250" s="10">
        <f>3/24000000*OO[[#This Row],[109 (02JUL1985 12:00:00)-Water Temperature (C)]]*OO[[#This Row],[51]]</f>
        <v>1.57474238338625E-5</v>
      </c>
      <c r="BB250" s="10">
        <f>3/24000000*OO[[#This Row],[110 (02JUL1985 15:00:00)-Water Temperature (C)]]*OO[[#This Row],[52]]</f>
        <v>1.3971221017275E-5</v>
      </c>
      <c r="BC250" s="10">
        <f>3/24000000*OO[[#This Row],[111 (02JUL1985 18:00:00)-Water Temperature (C)]]*OO[[#This Row],[53]]</f>
        <v>1.2125634315281249E-5</v>
      </c>
      <c r="BD250" s="10">
        <f>3/24000000*OO[[#This Row],[112 (02JUL1985 21:00:00)-Water Temperature (C)]]*OO[[#This Row],[54]]</f>
        <v>1.0518330883196249E-5</v>
      </c>
      <c r="BE250" s="10">
        <f>3/24000000*OO[[#This Row],[113 (03JUL1985 00:00:00)-Water Temperature (C)]]*OO[[#This Row],[55]]</f>
        <v>9.1271748447499988E-6</v>
      </c>
      <c r="BF250" s="10">
        <f>3/24000000*OO[[#This Row],[114 (03JUL1985 03:00:00)-Water Temperature (C)]]*OO[[#This Row],[56]]</f>
        <v>7.9508116748124994E-6</v>
      </c>
      <c r="BG250" s="10">
        <f>3/24000000*OO[[#This Row],[115 (03JUL1985 06:00:00)-Water Temperature (C)]]*OO[[#This Row],[57]]</f>
        <v>6.8411918004374999E-6</v>
      </c>
      <c r="BH250" s="10">
        <f>3/24000000*OO[[#This Row],[116 (03JUL1985 09:00:00)-Water Temperature (C)]]*OO[[#This Row],[58]]</f>
        <v>5.6784200587162496E-6</v>
      </c>
      <c r="BI250" s="10">
        <f>3/24000000*OO[[#This Row],[117 (03JUL1985 12:00:00)-Water Temperature (C)]]*OO[[#This Row],[59]]</f>
        <v>4.5704559458249994E-6</v>
      </c>
      <c r="BJ250" s="10">
        <f>3/24000000*OO[[#This Row],[118 (03JUL1985 15:00:00)-Water Temperature (C)]]*OO[[#This Row],[60]]</f>
        <v>3.5886380699125003E-6</v>
      </c>
      <c r="BK250" s="10">
        <f>3/24000000*OO[[#This Row],[119 (03JUL1985 18:00:00)-Water Temperature (C)]]*OO[[#This Row],[61]]</f>
        <v>2.8019589594462499E-6</v>
      </c>
      <c r="BL250" s="10">
        <f>3/24000000*OO[[#This Row],[120 (03JUL1985 21:00:00)-Water Temperature (C)]]*OO[[#This Row],[62]]</f>
        <v>2.2518995111130001E-6</v>
      </c>
      <c r="BM250" s="10">
        <f>3/24000000*OO[[#This Row],[121 (04JUL1985 00:00:00)-Water Temperature (C)]]*OO[[#This Row],[63]]</f>
        <v>1.8962618823482497E-6</v>
      </c>
      <c r="BN250" s="10">
        <f>3/24000000*OO[[#This Row],[122 (04JUL1985 03:00:00)-Water Temperature (C)]]*OO[[#This Row],[64]]</f>
        <v>1.707730684393125E-6</v>
      </c>
      <c r="BO250" s="10">
        <f>3/24000000*OO[[#This Row],[123 (04JUL1985 06:00:00)-Water Temperature (C)]]*OO[[#This Row],[65]]</f>
        <v>1.5873657369344999E-6</v>
      </c>
      <c r="BP250" s="10">
        <f>3/24000000*OO[[#This Row],[124 (04JUL1985 09:00:00)-Water Temperature (C)]]*OO[[#This Row],[66]]</f>
        <v>1.4907047050593751E-6</v>
      </c>
      <c r="BQ250" s="10">
        <f>3/24000000*OO[[#This Row],[125 (04JUL1985 12:00:00)-Water Temperature (C)]]*OO[[#This Row],[67]]</f>
        <v>1.3832756508631246E-6</v>
      </c>
      <c r="BR250" s="10">
        <f>3/24000000*OO[[#This Row],[126 (04JUL1985 15:00:00)-Water Temperature (C)]]*OO[[#This Row],[68]]</f>
        <v>1.2723456749325E-6</v>
      </c>
      <c r="BS250" s="10">
        <f>3/24000000*OO[[#This Row],[127 (04JUL1985 18:00:00)-Water Temperature (C)]]*OO[[#This Row],[69]]</f>
        <v>1.1613693581729999E-6</v>
      </c>
      <c r="BT250" s="10">
        <f>3/24000000*OO[[#This Row],[128 (04JUL1985 21:00:00)-Water Temperature (C)]]*OO[[#This Row],[70]]</f>
        <v>1.0731675543119999E-6</v>
      </c>
      <c r="BU250" s="10">
        <f>3/24000000*OO[[#This Row],[129 (05JUL1985 00:00:00)-Water Temperature (C)]]*OO[[#This Row],[71]]</f>
        <v>1.0104900113425001E-6</v>
      </c>
      <c r="BV250" s="10">
        <f>3/24000000*OO[[#This Row],[130 (05JUL1985 03:00:00)-Water Temperature (C)]]*OO[[#This Row],[72]]</f>
        <v>9.8767082488049999E-7</v>
      </c>
      <c r="BW250" s="10">
        <f>3/24000000*OO[[#This Row],[131 (05JUL1985 06:00:00)-Water Temperature (C)]]*OO[[#This Row],[73]]</f>
        <v>9.7494692973499998E-7</v>
      </c>
      <c r="BX250" s="10">
        <f>3/24000000*OO[[#This Row],[132 (05JUL1985 09:00:00)-Water Temperature (C)]]*OO[[#This Row],[74]]</f>
        <v>9.6341211403249987E-7</v>
      </c>
      <c r="BY250" s="10">
        <f>3/24000000*OO[[#This Row],[133 (05JUL1985 12:00:00)-Water Temperature (C)]]*OO[[#This Row],[75]]</f>
        <v>9.4202423487562504E-7</v>
      </c>
      <c r="BZ250" s="10">
        <f>3/24000000*OO[[#This Row],[134 (05JUL1985 15:00:00)-Water Temperature (C)]]*OO[[#This Row],[76]]</f>
        <v>8.9960945152650002E-7</v>
      </c>
      <c r="CA250" s="10">
        <f>3/24000000*OO[[#This Row],[135 (05JUL1985 18:00:00)-Water Temperature (C)]]*OO[[#This Row],[77]]</f>
        <v>8.4449383827899996E-7</v>
      </c>
      <c r="CB250" s="10">
        <f>3/24000000*OO[[#This Row],[136 (05JUL1985 21:00:00)-Water Temperature (C)]]*OO[[#This Row],[78]]</f>
        <v>7.9129730020487493E-7</v>
      </c>
      <c r="CC250" s="10">
        <f>3/24000000*OO[[#This Row],[137 (06JUL1985 00:00:00)-Water Temperature (C)]]*OO[[#This Row],[79]]</f>
        <v>7.4777216371699993E-7</v>
      </c>
      <c r="CD250" s="10">
        <f>3/24000000*OO[[#This Row],[138 (06JUL1985 03:00:00)-Water Temperature (C)]]*OO[[#This Row],[80]]</f>
        <v>7.2598936833487499E-7</v>
      </c>
      <c r="CE250" s="10">
        <f>3/24000000*OO[[#This Row],[139 (06JUL1985 06:00:00)-Water Temperature (C)]]*OO[[#This Row],[81]]</f>
        <v>7.1011780840737499E-7</v>
      </c>
      <c r="CF250" s="10">
        <f>3/24000000*OO[[#This Row],[140 (06JUL1985 09:00:00)-Water Temperature (C)]]*OO[[#This Row],[82]]</f>
        <v>6.9397740776249995E-7</v>
      </c>
      <c r="CG250" s="10">
        <f>3/24000000*OO[[#This Row],[141 (06JUL1985 12:00:00)-Water Temperature (C)]]*OO[[#This Row],[83]]</f>
        <v>6.700152313305E-7</v>
      </c>
      <c r="CH250" s="10">
        <f>3/24000000*OO[[#This Row],[142 (06JUL1985 15:00:00)-Water Temperature (C)]]*OO[[#This Row],[84]]</f>
        <v>6.3605758736712497E-7</v>
      </c>
      <c r="CI250" s="10">
        <f>3/24000000*OO[[#This Row],[143 (06JUL1985 18:00:00)-Water Temperature (C)]]*OO[[#This Row],[85]]</f>
        <v>5.9384749703399997E-7</v>
      </c>
      <c r="CJ250" s="10">
        <f>3/24000000*OO[[#This Row],[144 (06JUL1985 21:00:00)-Water Temperature (C)]]*OO[[#This Row],[86]]</f>
        <v>5.5555691674724994E-7</v>
      </c>
      <c r="CK250" s="10">
        <f>3/24000000*OO[[#This Row],[145 (07JUL1985 00:00:00)-Water Temperature (C)]]*OO[[#This Row],[87]]</f>
        <v>5.2328996121325001E-7</v>
      </c>
      <c r="CL250" s="10">
        <f>3/24000000*OO[[#This Row],[146 (07JUL1985 03:00:00)-Water Temperature (C)]]*OO[[#This Row],[88]]</f>
        <v>5.0690714232375001E-7</v>
      </c>
      <c r="CM250" s="10">
        <f>3/24000000*OO[[#This Row],[147 (07JUL1985 06:00:00)-Water Temperature (C)]]*OO[[#This Row],[89]]</f>
        <v>4.8954698018625004E-7</v>
      </c>
      <c r="CN250" s="10">
        <f>3/24000000*OO[[#This Row],[148 (07JUL1985 09:00:00)-Water Temperature (C)]]*OO[[#This Row],[90]]</f>
        <v>4.6761283304624995E-7</v>
      </c>
      <c r="CO250" s="10">
        <f>3/24000000*OO[[#This Row],[149 (07JUL1985 12:00:00)-Water Temperature (C)]]*OO[[#This Row],[91]]</f>
        <v>4.42580759936375E-7</v>
      </c>
      <c r="CP250" s="10">
        <f>3/24000000*OO[[#This Row],[150 (07JUL1985 15:00:00)-Water Temperature (C)]]*OO[[#This Row],[92]]</f>
        <v>4.1636565073099998E-7</v>
      </c>
      <c r="CQ250" s="10">
        <f>3/24000000*OO[[#This Row],[151 (07JUL1985 18:00:00)-Water Temperature (C)]]*OO[[#This Row],[93]]</f>
        <v>3.8803957642625003E-7</v>
      </c>
      <c r="CR250" s="10">
        <f>3/24000000*OO[[#This Row],[152 (07JUL1985 21:00:00)-Water Temperature (C)]]*OO[[#This Row],[94]]</f>
        <v>3.6273194722387503E-7</v>
      </c>
      <c r="CS250" s="10">
        <f>3/24000000*OO[[#This Row],[153 (08JUL1985 00:00:00)-Water Temperature (C)]]*OO[[#This Row],[95]]</f>
        <v>3.423036589055E-7</v>
      </c>
      <c r="CT250" s="10">
        <f>3/24000000*OO[[#This Row],[154 (08JUL1985 03:00:00)-Water Temperature (C)]]*OO[[#This Row],[96]]</f>
        <v>3.3442718282125001E-7</v>
      </c>
      <c r="CU250" s="10">
        <f>3/24000000*OO[[#This Row],[155 (08JUL1985 06:00:00)-Water Temperature (C)]]*OO[[#This Row],[97]]</f>
        <v>3.3059195067374994E-7</v>
      </c>
      <c r="CV250" s="10">
        <f>3/24000000*OO[[#This Row],[156 (08JUL1985 09:00:00)-Water Temperature (C)]]*OO[[#This Row],[98]]</f>
        <v>3.2437545560312497E-7</v>
      </c>
      <c r="CW250" s="10">
        <f>3/24000000*OO[[#This Row],[157 (08JUL1985 12:00:00)-Water Temperature (C)]]*OO[[#This Row],[99]]</f>
        <v>3.1502288673614999E-7</v>
      </c>
    </row>
    <row r="251" spans="1:101" x14ac:dyDescent="0.35">
      <c r="A251" t="s">
        <v>257</v>
      </c>
      <c r="B251">
        <v>952.87800000000004</v>
      </c>
      <c r="C251" s="10">
        <f>3/24*OO[[#This Row],[59 (26JUN1985 06:00:00)-Water Temperature (C)]]*OO[[#This Row],[1]]/SUM(OO[1])</f>
        <v>0</v>
      </c>
      <c r="D251" s="10">
        <f>3/24*OO[[#This Row],[60 (26JUN1985 09:00:00)-Water Temperature (C)]]*OO[[#This Row],[2]]/SUM(OO[2])</f>
        <v>0</v>
      </c>
      <c r="E251" s="10">
        <f>3/24*OO[[#This Row],[61 (26JUN1985 12:00:00)-Water Temperature (C)]]*OO[[#This Row],[3]]/SUM(OO[3])</f>
        <v>0</v>
      </c>
      <c r="F251" s="10">
        <f>3/24*OO[[#This Row],[62 (26JUN1985 15:00:00)-Water Temperature (C)]]*OO[[#This Row],[4]]/SUM(OO[4])</f>
        <v>0</v>
      </c>
      <c r="G251" s="10">
        <f>3/24*OO[[#This Row],[63 (26JUN1985 18:00:00)-Water Temperature (C)]]*OO[[#This Row],[5]]/SUM(OO[5])</f>
        <v>0</v>
      </c>
      <c r="H251" s="10">
        <f>3/24*OO[[#This Row],[64 (26JUN1985 21:00:00)-Water Temperature (C)]]*OO[[#This Row],[6]]/SUM(OO[6])</f>
        <v>0</v>
      </c>
      <c r="I251" s="10">
        <f>3/24*OO[[#This Row],[65 (27JUN1985 00:00:00)-Water Temperature (C)]]*OO[[#This Row],[7]]/SUM(OO[7])</f>
        <v>0</v>
      </c>
      <c r="J251" s="10">
        <f>3/24*OO[[#This Row],[66 (27JUN1985 03:00:00)-Water Temperature (C)]]*OO[[#This Row],[8]]/SUM(OO[8])</f>
        <v>0</v>
      </c>
      <c r="K251" s="10">
        <f>3/24*OO[[#This Row],[67 (27JUN1985 06:00:00)-Water Temperature (C)]]*OO[[#This Row],[9]]/SUM(OO[9])</f>
        <v>0</v>
      </c>
      <c r="L251" s="10">
        <f>3/24*OO[[#This Row],[68 (27JUN1985 09:00:00)-Water Temperature (C)]]*OO[[#This Row],[10]]/SUM(OO[10])</f>
        <v>0</v>
      </c>
      <c r="M251" s="10">
        <f>3/24*OO[[#This Row],[69 (27JUN1985 12:00:00)-Water Temperature (C)]]*OO[[#This Row],[11]]/SUM(OO[11])</f>
        <v>4.0210569321481559E-40</v>
      </c>
      <c r="N251" s="10">
        <f>3/24*OO[[#This Row],[70 (27JUN1985 15:00:00)-Water Temperature (C)]]*OO[[#This Row],[12]]/SUM(OO[12])</f>
        <v>1.2791868262806403E-28</v>
      </c>
      <c r="O251" s="10">
        <f>3/24*OO[[#This Row],[71 (27JUN1985 18:00:00)-Water Temperature (C)]]*OO[[#This Row],[13]]/SUM(OO[13])</f>
        <v>6.5169010553240986E-19</v>
      </c>
      <c r="P251" s="10">
        <f>3/24*OO[[#This Row],[72 (27JUN1985 21:00:00)-Water Temperature (C)]]*OO[[#This Row],[14]]/SUM(OO[14])</f>
        <v>6.4680523292662145E-12</v>
      </c>
      <c r="Q251" s="10">
        <f>3/24*OO[[#This Row],[73 (28JUN1985 00:00:00)-Water Temperature (C)]]*OO[[#This Row],[15]]/SUM(OO[15])</f>
        <v>1.8838279340839976E-8</v>
      </c>
      <c r="R251" s="10">
        <f>3/24*OO[[#This Row],[74 (28JUN1985 03:00:00)-Water Temperature (C)]]*OO[[#This Row],[16]]/SUM(OO[16])</f>
        <v>4.4563821043372941E-6</v>
      </c>
      <c r="S251" s="10">
        <f>3/24*OO[[#This Row],[75 (28JUN1985 06:00:00)-Water Temperature (C)]]*OO[[#This Row],[17]]/SUM(OO[17])</f>
        <v>2.2240261279458663E-4</v>
      </c>
      <c r="T251" s="10">
        <f>3/24*OO[[#This Row],[76 (28JUN1985 09:00:00)-Water Temperature (C)]]*OO[[#This Row],[18]]/SUM(OO[18])</f>
        <v>3.4894668057794324E-3</v>
      </c>
      <c r="U251" s="10">
        <f>3/24*OO[[#This Row],[77 (28JUN1985 12:00:00)-Water Temperature (C)]]*OO[[#This Row],[19]]/SUM(OO[19])</f>
        <v>2.1799041971586049E-2</v>
      </c>
      <c r="V251" s="10">
        <f>3/24000000*OO[[#This Row],[78 (28JUN1985 15:00:00)-Water Temperature (C)]]*OO[[#This Row],[20]]</f>
        <v>6.3806702343749994E-2</v>
      </c>
      <c r="W251" s="10">
        <f>3/24000000*OO[[#This Row],[79 (28JUN1985 18:00:00)-Water Temperature (C)]]*OO[[#This Row],[21]]</f>
        <v>9.9295724943450001E-2</v>
      </c>
      <c r="X251" s="10">
        <f>3/24000000*OO[[#This Row],[80 (28JUN1985 21:00:00)-Water Temperature (C)]]*OO[[#This Row],[22]]</f>
        <v>9.2120437426737492E-2</v>
      </c>
      <c r="Y251" s="10">
        <f>3/24000000*OO[[#This Row],[81 (29JUN1985 00:00:00)-Water Temperature (C)]]*OO[[#This Row],[23]]</f>
        <v>5.5598327463625002E-2</v>
      </c>
      <c r="Z251" s="10">
        <f>3/24000000*OO[[#This Row],[82 (29JUN1985 03:00:00)-Water Temperature (C)]]*OO[[#This Row],[24]]</f>
        <v>2.362304309483625E-2</v>
      </c>
      <c r="AA251" s="10">
        <f>3/24000000*OO[[#This Row],[83 (29JUN1985 06:00:00)-Water Temperature (C)]]*OO[[#This Row],[25]]</f>
        <v>7.3572939086574991E-3</v>
      </c>
      <c r="AB251" s="10">
        <f>3/24000000*OO[[#This Row],[84 (29JUN1985 09:00:00)-Water Temperature (C)]]*OO[[#This Row],[26]]</f>
        <v>1.8661385910599998E-3</v>
      </c>
      <c r="AC251" s="10">
        <f>3/24000000*OO[[#This Row],[85 (29JUN1985 12:00:00)-Water Temperature (C)]]*OO[[#This Row],[27]]</f>
        <v>4.4230841742000002E-4</v>
      </c>
      <c r="AD251" s="10">
        <f>3/24000000*OO[[#This Row],[86 (29JUN1985 15:00:00)-Water Temperature (C)]]*OO[[#This Row],[28]]</f>
        <v>1.4482418695736248E-4</v>
      </c>
      <c r="AE251" s="10">
        <f>3/24000000*OO[[#This Row],[88 (29JUN1985 21:00:00)-Water Temperature (C)]]*OO[[#This Row],[30]]</f>
        <v>8.6125943200049998E-5</v>
      </c>
      <c r="AF251" s="10">
        <f>3/24000000*OO[[#This Row],[88 (29JUN1985 21:00:00)-Water Temperature (C)]]*OO[[#This Row],[30]]</f>
        <v>8.6125943200049998E-5</v>
      </c>
      <c r="AG251" s="10">
        <f>3/24000000*OO[[#This Row],[89 (30JUN1985 00:00:00)-Water Temperature (C)]]*OO[[#This Row],[31]]</f>
        <v>8.4187727644100002E-5</v>
      </c>
      <c r="AH251" s="10">
        <f>3/24000000*OO[[#This Row],[90 (30JUN1985 03:00:00)-Water Temperature (C)]]*OO[[#This Row],[32]]</f>
        <v>8.2113260723999998E-5</v>
      </c>
      <c r="AI251" s="10">
        <f>3/24000000*OO[[#This Row],[91 (30JUN1985 06:00:00)-Water Temperature (C)]]*OO[[#This Row],[33]]</f>
        <v>7.7976978911550006E-5</v>
      </c>
      <c r="AJ251" s="10">
        <f>3/24000000*OO[[#This Row],[92 (30JUN1985 09:00:00)-Water Temperature (C)]]*OO[[#This Row],[34]]</f>
        <v>7.2642598847087506E-5</v>
      </c>
      <c r="AK251" s="10">
        <f>3/24000000*OO[[#This Row],[93 (30JUN1985 12:00:00)-Water Temperature (C)]]*OO[[#This Row],[35]]</f>
        <v>6.6549123613000006E-5</v>
      </c>
      <c r="AL251" s="10">
        <f>3/24000000*OO[[#This Row],[94 (30JUN1985 15:00:00)-Water Temperature (C)]]*OO[[#This Row],[36]]</f>
        <v>5.9555452763999993E-5</v>
      </c>
      <c r="AM251" s="10">
        <f>3/24000000*OO[[#This Row],[95 (30JUN1985 18:00:00)-Water Temperature (C)]]*OO[[#This Row],[37]]</f>
        <v>5.2552252923649995E-5</v>
      </c>
      <c r="AN251" s="10">
        <f>3/24000000*OO[[#This Row],[96 (30JUN1985 21:00:00)-Water Temperature (C)]]*OO[[#This Row],[38]]</f>
        <v>4.67296463886E-5</v>
      </c>
      <c r="AO251" s="10">
        <f>3/24000000*OO[[#This Row],[97 (01JUL1985 00:00:00)-Water Temperature (C)]]*OO[[#This Row],[39]]</f>
        <v>4.1932104525725001E-5</v>
      </c>
      <c r="AP251" s="10">
        <f>3/24000000*OO[[#This Row],[98 (01JUL1985 03:00:00)-Water Temperature (C)]]*OO[[#This Row],[40]]</f>
        <v>3.8311117456999997E-5</v>
      </c>
      <c r="AQ251" s="10">
        <f>3/24000000*OO[[#This Row],[99 (01JUL1985 06:00:00)-Water Temperature (C)]]*OO[[#This Row],[41]]</f>
        <v>3.4867122400824993E-5</v>
      </c>
      <c r="AR251" s="10">
        <f>3/24000000*OO[[#This Row],[100 (01JUL1985 09:00:00)-Water Temperature (C)]]*OO[[#This Row],[42]]</f>
        <v>3.1334732152850007E-5</v>
      </c>
      <c r="AS251" s="10">
        <f>3/24000000*OO[[#This Row],[101 (01JUL1985 12:00:00)-Water Temperature (C)]]*OO[[#This Row],[43]]</f>
        <v>2.7883290617367496E-5</v>
      </c>
      <c r="AT251" s="10">
        <f>3/24000000*OO[[#This Row],[102 (01JUL1985 15:00:00)-Water Temperature (C)]]*OO[[#This Row],[44]]</f>
        <v>2.4438837453954997E-5</v>
      </c>
      <c r="AU251" s="10">
        <f>3/24000000*OO[[#This Row],[103 (01JUL1985 18:00:00)-Water Temperature (C)]]*OO[[#This Row],[45]]</f>
        <v>2.1360379439277499E-5</v>
      </c>
      <c r="AV251" s="10">
        <f>3/24000000*OO[[#This Row],[104 (01JUL1985 21:00:00)-Water Temperature (C)]]*OO[[#This Row],[46]]</f>
        <v>1.8764561126202498E-5</v>
      </c>
      <c r="AW251" s="10">
        <f>3/24000000*OO[[#This Row],[105 (02JUL1985 00:00:00)-Water Temperature (C)]]*OO[[#This Row],[47]]</f>
        <v>1.66977328140625E-5</v>
      </c>
      <c r="AX251" s="10">
        <f>3/24000000*OO[[#This Row],[106 (02JUL1985 03:00:00)-Water Temperature (C)]]*OO[[#This Row],[48]]</f>
        <v>1.5234040657687498E-5</v>
      </c>
      <c r="AY251" s="10">
        <f>3/24000000*OO[[#This Row],[107 (02JUL1985 06:00:00)-Water Temperature (C)]]*OO[[#This Row],[49]]</f>
        <v>1.3976100726467501E-5</v>
      </c>
      <c r="AZ251" s="10">
        <f>3/24000000*OO[[#This Row],[108 (02JUL1985 09:00:00)-Water Temperature (C)]]*OO[[#This Row],[50]]</f>
        <v>1.2770866027605001E-5</v>
      </c>
      <c r="BA251" s="10">
        <f>3/24000000*OO[[#This Row],[109 (02JUL1985 12:00:00)-Water Temperature (C)]]*OO[[#This Row],[51]]</f>
        <v>1.1485009911155E-5</v>
      </c>
      <c r="BB251" s="10">
        <f>3/24000000*OO[[#This Row],[110 (02JUL1985 15:00:00)-Water Temperature (C)]]*OO[[#This Row],[52]]</f>
        <v>1.0145617300642499E-5</v>
      </c>
      <c r="BC251" s="10">
        <f>3/24000000*OO[[#This Row],[111 (02JUL1985 18:00:00)-Water Temperature (C)]]*OO[[#This Row],[53]]</f>
        <v>8.773462129120001E-6</v>
      </c>
      <c r="BD251" s="10">
        <f>3/24000000*OO[[#This Row],[112 (02JUL1985 21:00:00)-Water Temperature (C)]]*OO[[#This Row],[54]]</f>
        <v>7.5872394277649994E-6</v>
      </c>
      <c r="BE251" s="10">
        <f>3/24000000*OO[[#This Row],[113 (03JUL1985 00:00:00)-Water Temperature (C)]]*OO[[#This Row],[55]]</f>
        <v>6.5727620315675002E-6</v>
      </c>
      <c r="BF251" s="10">
        <f>3/24000000*OO[[#This Row],[114 (03JUL1985 03:00:00)-Water Temperature (C)]]*OO[[#This Row],[56]]</f>
        <v>5.7279488116249993E-6</v>
      </c>
      <c r="BG251" s="10">
        <f>3/24000000*OO[[#This Row],[115 (03JUL1985 06:00:00)-Water Temperature (C)]]*OO[[#This Row],[57]]</f>
        <v>4.9376926201687502E-6</v>
      </c>
      <c r="BH251" s="10">
        <f>3/24000000*OO[[#This Row],[116 (03JUL1985 09:00:00)-Water Temperature (C)]]*OO[[#This Row],[58]]</f>
        <v>4.1110748325687501E-6</v>
      </c>
      <c r="BI251" s="10">
        <f>3/24000000*OO[[#This Row],[117 (03JUL1985 12:00:00)-Water Temperature (C)]]*OO[[#This Row],[59]]</f>
        <v>3.3167886952320001E-6</v>
      </c>
      <c r="BJ251" s="10">
        <f>3/24000000*OO[[#This Row],[118 (03JUL1985 15:00:00)-Water Temperature (C)]]*OO[[#This Row],[60]]</f>
        <v>2.60359923717075E-6</v>
      </c>
      <c r="BK251" s="10">
        <f>3/24000000*OO[[#This Row],[119 (03JUL1985 18:00:00)-Water Temperature (C)]]*OO[[#This Row],[61]]</f>
        <v>2.0269670790544997E-6</v>
      </c>
      <c r="BL251" s="10">
        <f>3/24000000*OO[[#This Row],[120 (03JUL1985 21:00:00)-Water Temperature (C)]]*OO[[#This Row],[62]]</f>
        <v>1.6207864834019999E-6</v>
      </c>
      <c r="BM251" s="10">
        <f>3/24000000*OO[[#This Row],[121 (04JUL1985 00:00:00)-Water Temperature (C)]]*OO[[#This Row],[63]]</f>
        <v>1.3575080738834999E-6</v>
      </c>
      <c r="BN251" s="10">
        <f>3/24000000*OO[[#This Row],[122 (04JUL1985 03:00:00)-Water Temperature (C)]]*OO[[#This Row],[64]]</f>
        <v>1.2166127046422501E-6</v>
      </c>
      <c r="BO251" s="10">
        <f>3/24000000*OO[[#This Row],[123 (04JUL1985 06:00:00)-Water Temperature (C)]]*OO[[#This Row],[65]]</f>
        <v>1.12753288824225E-6</v>
      </c>
      <c r="BP251" s="10">
        <f>3/24000000*OO[[#This Row],[124 (04JUL1985 09:00:00)-Water Temperature (C)]]*OO[[#This Row],[66]]</f>
        <v>1.0570063339895001E-6</v>
      </c>
      <c r="BQ251" s="10">
        <f>3/24000000*OO[[#This Row],[125 (04JUL1985 12:00:00)-Water Temperature (C)]]*OO[[#This Row],[67]]</f>
        <v>9.799482956287499E-7</v>
      </c>
      <c r="BR251" s="10">
        <f>3/24000000*OO[[#This Row],[126 (04JUL1985 15:00:00)-Water Temperature (C)]]*OO[[#This Row],[68]]</f>
        <v>9.0029257101E-7</v>
      </c>
      <c r="BS251" s="10">
        <f>3/24000000*OO[[#This Row],[127 (04JUL1985 18:00:00)-Water Temperature (C)]]*OO[[#This Row],[69]]</f>
        <v>8.2066619279100003E-7</v>
      </c>
      <c r="BT251" s="10">
        <f>3/24000000*OO[[#This Row],[128 (04JUL1985 21:00:00)-Water Temperature (C)]]*OO[[#This Row],[70]]</f>
        <v>7.5674681254462501E-7</v>
      </c>
      <c r="BU251" s="10">
        <f>3/24000000*OO[[#This Row],[129 (05JUL1985 00:00:00)-Water Temperature (C)]]*OO[[#This Row],[71]]</f>
        <v>7.1106279913749992E-7</v>
      </c>
      <c r="BV251" s="10">
        <f>3/24000000*OO[[#This Row],[130 (05JUL1985 03:00:00)-Water Temperature (C)]]*OO[[#This Row],[72]]</f>
        <v>6.9364982812400004E-7</v>
      </c>
      <c r="BW251" s="10">
        <f>3/24000000*OO[[#This Row],[131 (05JUL1985 06:00:00)-Water Temperature (C)]]*OO[[#This Row],[73]]</f>
        <v>6.841027584472499E-7</v>
      </c>
      <c r="BX251" s="10">
        <f>3/24000000*OO[[#This Row],[132 (05JUL1985 09:00:00)-Water Temperature (C)]]*OO[[#This Row],[74]]</f>
        <v>6.7563143555049999E-7</v>
      </c>
      <c r="BY251" s="10">
        <f>3/24000000*OO[[#This Row],[133 (05JUL1985 12:00:00)-Water Temperature (C)]]*OO[[#This Row],[75]]</f>
        <v>6.6099618666374998E-7</v>
      </c>
      <c r="BZ251" s="10">
        <f>3/24000000*OO[[#This Row],[134 (05JUL1985 15:00:00)-Water Temperature (C)]]*OO[[#This Row],[76]]</f>
        <v>6.3149833037424995E-7</v>
      </c>
      <c r="CA251" s="10">
        <f>3/24000000*OO[[#This Row],[135 (05JUL1985 18:00:00)-Water Temperature (C)]]*OO[[#This Row],[77]]</f>
        <v>5.9291984686550003E-7</v>
      </c>
      <c r="CB251" s="10">
        <f>3/24000000*OO[[#This Row],[136 (05JUL1985 21:00:00)-Water Temperature (C)]]*OO[[#This Row],[78]]</f>
        <v>5.5532450216025E-7</v>
      </c>
      <c r="CC251" s="10">
        <f>3/24000000*OO[[#This Row],[137 (06JUL1985 00:00:00)-Water Temperature (C)]]*OO[[#This Row],[79]]</f>
        <v>5.2446417903250001E-7</v>
      </c>
      <c r="CD251" s="10">
        <f>3/24000000*OO[[#This Row],[138 (06JUL1985 03:00:00)-Water Temperature (C)]]*OO[[#This Row],[80]]</f>
        <v>5.0865661813312496E-7</v>
      </c>
      <c r="CE251" s="10">
        <f>3/24000000*OO[[#This Row],[139 (06JUL1985 06:00:00)-Water Temperature (C)]]*OO[[#This Row],[81]]</f>
        <v>4.9728390199950007E-7</v>
      </c>
      <c r="CF251" s="10">
        <f>3/24000000*OO[[#This Row],[140 (06JUL1985 09:00:00)-Water Temperature (C)]]*OO[[#This Row],[82]]</f>
        <v>4.861662587435E-7</v>
      </c>
      <c r="CG251" s="10">
        <f>3/24000000*OO[[#This Row],[141 (06JUL1985 12:00:00)-Water Temperature (C)]]*OO[[#This Row],[83]]</f>
        <v>4.6956901776999998E-7</v>
      </c>
      <c r="CH251" s="10">
        <f>3/24000000*OO[[#This Row],[142 (06JUL1985 15:00:00)-Water Temperature (C)]]*OO[[#This Row],[84]]</f>
        <v>4.4575518594599995E-7</v>
      </c>
      <c r="CI251" s="10">
        <f>3/24000000*OO[[#This Row],[143 (06JUL1985 18:00:00)-Water Temperature (C)]]*OO[[#This Row],[85]]</f>
        <v>4.1609200041312499E-7</v>
      </c>
      <c r="CJ251" s="10">
        <f>3/24000000*OO[[#This Row],[144 (06JUL1985 21:00:00)-Water Temperature (C)]]*OO[[#This Row],[86]]</f>
        <v>3.8900758308475002E-7</v>
      </c>
      <c r="CK251" s="10">
        <f>3/24000000*OO[[#This Row],[145 (07JUL1985 00:00:00)-Water Temperature (C)]]*OO[[#This Row],[87]]</f>
        <v>3.6629046918525001E-7</v>
      </c>
      <c r="CL251" s="10">
        <f>3/24000000*OO[[#This Row],[146 (07JUL1985 03:00:00)-Water Temperature (C)]]*OO[[#This Row],[88]]</f>
        <v>3.5464530745150005E-7</v>
      </c>
      <c r="CM251" s="10">
        <f>3/24000000*OO[[#This Row],[147 (07JUL1985 06:00:00)-Water Temperature (C)]]*OO[[#This Row],[89]]</f>
        <v>3.4240321197250002E-7</v>
      </c>
      <c r="CN251" s="10">
        <f>3/24000000*OO[[#This Row],[148 (07JUL1985 09:00:00)-Water Temperature (C)]]*OO[[#This Row],[90]]</f>
        <v>3.2719161734279995E-7</v>
      </c>
      <c r="CO251" s="10">
        <f>3/24000000*OO[[#This Row],[149 (07JUL1985 12:00:00)-Water Temperature (C)]]*OO[[#This Row],[91]]</f>
        <v>3.1011501669665003E-7</v>
      </c>
      <c r="CP251" s="10">
        <f>3/24000000*OO[[#This Row],[150 (07JUL1985 15:00:00)-Water Temperature (C)]]*OO[[#This Row],[92]]</f>
        <v>2.9184173244923746E-7</v>
      </c>
      <c r="CQ251" s="10">
        <f>3/24000000*OO[[#This Row],[151 (07JUL1985 18:00:00)-Water Temperature (C)]]*OO[[#This Row],[93]]</f>
        <v>2.71991514998475E-7</v>
      </c>
      <c r="CR251" s="10">
        <f>3/24000000*OO[[#This Row],[152 (07JUL1985 21:00:00)-Water Temperature (C)]]*OO[[#This Row],[94]]</f>
        <v>2.5407397581142497E-7</v>
      </c>
      <c r="CS251" s="10">
        <f>3/24000000*OO[[#This Row],[153 (08JUL1985 00:00:00)-Water Temperature (C)]]*OO[[#This Row],[95]]</f>
        <v>2.3959498976249999E-7</v>
      </c>
      <c r="CT251" s="10">
        <f>3/24000000*OO[[#This Row],[154 (08JUL1985 03:00:00)-Water Temperature (C)]]*OO[[#This Row],[96]]</f>
        <v>2.338515552615625E-7</v>
      </c>
      <c r="CU251" s="10">
        <f>3/24000000*OO[[#This Row],[155 (08JUL1985 06:00:00)-Water Temperature (C)]]*OO[[#This Row],[97]]</f>
        <v>2.3113820195799998E-7</v>
      </c>
      <c r="CV251" s="10">
        <f>3/24000000*OO[[#This Row],[156 (08JUL1985 09:00:00)-Water Temperature (C)]]*OO[[#This Row],[98]]</f>
        <v>2.2683545236257497E-7</v>
      </c>
      <c r="CW251" s="10">
        <f>3/24000000*OO[[#This Row],[157 (08JUL1985 12:00:00)-Water Temperature (C)]]*OO[[#This Row],[99]]</f>
        <v>2.2043321150118746E-7</v>
      </c>
    </row>
    <row r="252" spans="1:101" x14ac:dyDescent="0.35">
      <c r="A252" t="s">
        <v>258</v>
      </c>
      <c r="B252">
        <v>910.22730000000001</v>
      </c>
      <c r="C252" s="10">
        <f>3/24*OO[[#This Row],[59 (26JUN1985 06:00:00)-Water Temperature (C)]]*OO[[#This Row],[1]]/SUM(OO[1])</f>
        <v>0</v>
      </c>
      <c r="D252" s="10">
        <f>3/24*OO[[#This Row],[60 (26JUN1985 09:00:00)-Water Temperature (C)]]*OO[[#This Row],[2]]/SUM(OO[2])</f>
        <v>0</v>
      </c>
      <c r="E252" s="10">
        <f>3/24*OO[[#This Row],[61 (26JUN1985 12:00:00)-Water Temperature (C)]]*OO[[#This Row],[3]]/SUM(OO[3])</f>
        <v>0</v>
      </c>
      <c r="F252" s="10">
        <f>3/24*OO[[#This Row],[62 (26JUN1985 15:00:00)-Water Temperature (C)]]*OO[[#This Row],[4]]/SUM(OO[4])</f>
        <v>0</v>
      </c>
      <c r="G252" s="10">
        <f>3/24*OO[[#This Row],[63 (26JUN1985 18:00:00)-Water Temperature (C)]]*OO[[#This Row],[5]]/SUM(OO[5])</f>
        <v>0</v>
      </c>
      <c r="H252" s="10">
        <f>3/24*OO[[#This Row],[64 (26JUN1985 21:00:00)-Water Temperature (C)]]*OO[[#This Row],[6]]/SUM(OO[6])</f>
        <v>0</v>
      </c>
      <c r="I252" s="10">
        <f>3/24*OO[[#This Row],[65 (27JUN1985 00:00:00)-Water Temperature (C)]]*OO[[#This Row],[7]]/SUM(OO[7])</f>
        <v>0</v>
      </c>
      <c r="J252" s="10">
        <f>3/24*OO[[#This Row],[66 (27JUN1985 03:00:00)-Water Temperature (C)]]*OO[[#This Row],[8]]/SUM(OO[8])</f>
        <v>0</v>
      </c>
      <c r="K252" s="10">
        <f>3/24*OO[[#This Row],[67 (27JUN1985 06:00:00)-Water Temperature (C)]]*OO[[#This Row],[9]]/SUM(OO[9])</f>
        <v>0</v>
      </c>
      <c r="L252" s="10">
        <f>3/24*OO[[#This Row],[68 (27JUN1985 09:00:00)-Water Temperature (C)]]*OO[[#This Row],[10]]/SUM(OO[10])</f>
        <v>0</v>
      </c>
      <c r="M252" s="10">
        <f>3/24*OO[[#This Row],[69 (27JUN1985 12:00:00)-Water Temperature (C)]]*OO[[#This Row],[11]]/SUM(OO[11])</f>
        <v>5.415626193832226E-41</v>
      </c>
      <c r="N252" s="10">
        <f>3/24*OO[[#This Row],[70 (27JUN1985 15:00:00)-Water Temperature (C)]]*OO[[#This Row],[12]]/SUM(OO[12])</f>
        <v>1.5503473921966972E-29</v>
      </c>
      <c r="O252" s="10">
        <f>3/24*OO[[#This Row],[71 (27JUN1985 18:00:00)-Water Temperature (C)]]*OO[[#This Row],[13]]/SUM(OO[13])</f>
        <v>2.003224094152667E-19</v>
      </c>
      <c r="P252" s="10">
        <f>3/24*OO[[#This Row],[72 (27JUN1985 21:00:00)-Water Temperature (C)]]*OO[[#This Row],[14]]/SUM(OO[14])</f>
        <v>2.6291559015950984E-12</v>
      </c>
      <c r="Q252" s="10">
        <f>3/24*OO[[#This Row],[73 (28JUN1985 00:00:00)-Water Temperature (C)]]*OO[[#This Row],[15]]/SUM(OO[15])</f>
        <v>1.0206217392759503E-8</v>
      </c>
      <c r="R252" s="10">
        <f>3/24*OO[[#This Row],[74 (28JUN1985 03:00:00)-Water Temperature (C)]]*OO[[#This Row],[16]]/SUM(OO[16])</f>
        <v>2.7983704992163898E-6</v>
      </c>
      <c r="S252" s="10">
        <f>3/24*OO[[#This Row],[75 (28JUN1985 06:00:00)-Water Temperature (C)]]*OO[[#This Row],[17]]/SUM(OO[17])</f>
        <v>1.559284772106975E-4</v>
      </c>
      <c r="T252" s="10">
        <f>3/24*OO[[#This Row],[76 (28JUN1985 09:00:00)-Water Temperature (C)]]*OO[[#This Row],[18]]/SUM(OO[18])</f>
        <v>2.6779879830205501E-3</v>
      </c>
      <c r="U252" s="10">
        <f>3/24*OO[[#This Row],[77 (28JUN1985 12:00:00)-Water Temperature (C)]]*OO[[#This Row],[19]]/SUM(OO[19])</f>
        <v>1.8067609555348658E-2</v>
      </c>
      <c r="V252" s="10">
        <f>3/24000000*OO[[#This Row],[78 (28JUN1985 15:00:00)-Water Temperature (C)]]*OO[[#This Row],[20]]</f>
        <v>5.657578798271249E-2</v>
      </c>
      <c r="W252" s="10">
        <f>3/24000000*OO[[#This Row],[79 (28JUN1985 18:00:00)-Water Temperature (C)]]*OO[[#This Row],[21]]</f>
        <v>9.3452339542049997E-2</v>
      </c>
      <c r="X252" s="10">
        <f>3/24000000*OO[[#This Row],[80 (28JUN1985 21:00:00)-Water Temperature (C)]]*OO[[#This Row],[22]]</f>
        <v>9.1424097292874998E-2</v>
      </c>
      <c r="Y252" s="10">
        <f>3/24000000*OO[[#This Row],[81 (29JUN1985 00:00:00)-Water Temperature (C)]]*OO[[#This Row],[23]]</f>
        <v>5.7849087617824993E-2</v>
      </c>
      <c r="Z252" s="10">
        <f>3/24000000*OO[[#This Row],[82 (29JUN1985 03:00:00)-Water Temperature (C)]]*OO[[#This Row],[24]]</f>
        <v>2.5621726977219997E-2</v>
      </c>
      <c r="AA252" s="10">
        <f>3/24000000*OO[[#This Row],[83 (29JUN1985 06:00:00)-Water Temperature (C)]]*OO[[#This Row],[25]]</f>
        <v>8.2689803781324997E-3</v>
      </c>
      <c r="AB252" s="10">
        <f>3/24000000*OO[[#This Row],[84 (29JUN1985 09:00:00)-Water Temperature (C)]]*OO[[#This Row],[26]]</f>
        <v>2.1514489760699998E-3</v>
      </c>
      <c r="AC252" s="10">
        <f>3/24000000*OO[[#This Row],[85 (29JUN1985 12:00:00)-Water Temperature (C)]]*OO[[#This Row],[27]]</f>
        <v>5.0895102462100001E-4</v>
      </c>
      <c r="AD252" s="10">
        <f>3/24000000*OO[[#This Row],[86 (29JUN1985 15:00:00)-Water Temperature (C)]]*OO[[#This Row],[28]]</f>
        <v>1.5570665938799999E-4</v>
      </c>
      <c r="AE252" s="10">
        <f>3/24000000*OO[[#This Row],[88 (29JUN1985 21:00:00)-Water Temperature (C)]]*OO[[#This Row],[30]]</f>
        <v>8.38898839238625E-5</v>
      </c>
      <c r="AF252" s="10">
        <f>3/24000000*OO[[#This Row],[88 (29JUN1985 21:00:00)-Water Temperature (C)]]*OO[[#This Row],[30]]</f>
        <v>8.38898839238625E-5</v>
      </c>
      <c r="AG252" s="10">
        <f>3/24000000*OO[[#This Row],[89 (30JUN1985 00:00:00)-Water Temperature (C)]]*OO[[#This Row],[31]]</f>
        <v>8.2074992836499999E-5</v>
      </c>
      <c r="AH252" s="10">
        <f>3/24000000*OO[[#This Row],[90 (30JUN1985 03:00:00)-Water Temperature (C)]]*OO[[#This Row],[32]]</f>
        <v>8.0432989955999992E-5</v>
      </c>
      <c r="AI252" s="10">
        <f>3/24000000*OO[[#This Row],[91 (30JUN1985 06:00:00)-Water Temperature (C)]]*OO[[#This Row],[33]]</f>
        <v>7.6706143002299991E-5</v>
      </c>
      <c r="AJ252" s="10">
        <f>3/24000000*OO[[#This Row],[92 (30JUN1985 09:00:00)-Water Temperature (C)]]*OO[[#This Row],[34]]</f>
        <v>7.1677223127000002E-5</v>
      </c>
      <c r="AK252" s="10">
        <f>3/24000000*OO[[#This Row],[93 (30JUN1985 12:00:00)-Water Temperature (C)]]*OO[[#This Row],[35]]</f>
        <v>6.5797501483349998E-5</v>
      </c>
      <c r="AL252" s="10">
        <f>3/24000000*OO[[#This Row],[94 (30JUN1985 15:00:00)-Water Temperature (C)]]*OO[[#This Row],[36]]</f>
        <v>5.8970900157750001E-5</v>
      </c>
      <c r="AM252" s="10">
        <f>3/24000000*OO[[#This Row],[95 (30JUN1985 18:00:00)-Water Temperature (C)]]*OO[[#This Row],[37]]</f>
        <v>5.2082397475874995E-5</v>
      </c>
      <c r="AN252" s="10">
        <f>3/24000000*OO[[#This Row],[96 (30JUN1985 21:00:00)-Water Temperature (C)]]*OO[[#This Row],[38]]</f>
        <v>4.6340964116774995E-5</v>
      </c>
      <c r="AO252" s="10">
        <f>3/24000000*OO[[#This Row],[97 (01JUL1985 00:00:00)-Water Temperature (C)]]*OO[[#This Row],[39]]</f>
        <v>4.1605086848012498E-5</v>
      </c>
      <c r="AP252" s="10">
        <f>3/24000000*OO[[#This Row],[98 (01JUL1985 03:00:00)-Water Temperature (C)]]*OO[[#This Row],[40]]</f>
        <v>3.8054321509687497E-5</v>
      </c>
      <c r="AQ252" s="10">
        <f>3/24000000*OO[[#This Row],[99 (01JUL1985 06:00:00)-Water Temperature (C)]]*OO[[#This Row],[41]]</f>
        <v>3.4699988215262497E-5</v>
      </c>
      <c r="AR252" s="10">
        <f>3/24000000*OO[[#This Row],[100 (01JUL1985 09:00:00)-Water Temperature (C)]]*OO[[#This Row],[42]]</f>
        <v>3.1251103703750004E-5</v>
      </c>
      <c r="AS252" s="10">
        <f>3/24000000*OO[[#This Row],[101 (01JUL1985 12:00:00)-Water Temperature (C)]]*OO[[#This Row],[43]]</f>
        <v>2.7858574164556248E-5</v>
      </c>
      <c r="AT252" s="10">
        <f>3/24000000*OO[[#This Row],[102 (01JUL1985 15:00:00)-Water Temperature (C)]]*OO[[#This Row],[44]]</f>
        <v>2.4447592604777497E-5</v>
      </c>
      <c r="AU252" s="10">
        <f>3/24000000*OO[[#This Row],[103 (01JUL1985 18:00:00)-Water Temperature (C)]]*OO[[#This Row],[45]]</f>
        <v>2.1382584208239998E-5</v>
      </c>
      <c r="AV252" s="10">
        <f>3/24000000*OO[[#This Row],[104 (01JUL1985 21:00:00)-Water Temperature (C)]]*OO[[#This Row],[46]]</f>
        <v>1.8786220878407499E-5</v>
      </c>
      <c r="AW252" s="10">
        <f>3/24000000*OO[[#This Row],[105 (02JUL1985 00:00:00)-Water Temperature (C)]]*OO[[#This Row],[47]]</f>
        <v>1.6718676352846249E-5</v>
      </c>
      <c r="AX252" s="10">
        <f>3/24000000*OO[[#This Row],[106 (02JUL1985 03:00:00)-Water Temperature (C)]]*OO[[#This Row],[48]]</f>
        <v>1.5258247835664999E-5</v>
      </c>
      <c r="AY252" s="10">
        <f>3/24000000*OO[[#This Row],[107 (02JUL1985 06:00:00)-Water Temperature (C)]]*OO[[#This Row],[49]]</f>
        <v>1.4016418824639999E-5</v>
      </c>
      <c r="AZ252" s="10">
        <f>3/24000000*OO[[#This Row],[108 (02JUL1985 09:00:00)-Water Temperature (C)]]*OO[[#This Row],[50]]</f>
        <v>1.2825055636649999E-5</v>
      </c>
      <c r="BA252" s="10">
        <f>3/24000000*OO[[#This Row],[109 (02JUL1985 12:00:00)-Water Temperature (C)]]*OO[[#This Row],[51]]</f>
        <v>1.1547372801527499E-5</v>
      </c>
      <c r="BB252" s="10">
        <f>3/24000000*OO[[#This Row],[110 (02JUL1985 15:00:00)-Water Temperature (C)]]*OO[[#This Row],[52]]</f>
        <v>1.020273420292E-5</v>
      </c>
      <c r="BC252" s="10">
        <f>3/24000000*OO[[#This Row],[111 (02JUL1985 18:00:00)-Water Temperature (C)]]*OO[[#This Row],[53]]</f>
        <v>8.822230191939999E-6</v>
      </c>
      <c r="BD252" s="10">
        <f>3/24000000*OO[[#This Row],[112 (02JUL1985 21:00:00)-Water Temperature (C)]]*OO[[#This Row],[54]]</f>
        <v>7.6281607606050001E-6</v>
      </c>
      <c r="BE252" s="10">
        <f>3/24000000*OO[[#This Row],[113 (03JUL1985 00:00:00)-Water Temperature (C)]]*OO[[#This Row],[55]]</f>
        <v>6.6115942179599992E-6</v>
      </c>
      <c r="BF252" s="10">
        <f>3/24000000*OO[[#This Row],[114 (03JUL1985 03:00:00)-Water Temperature (C)]]*OO[[#This Row],[56]]</f>
        <v>5.7727917753E-6</v>
      </c>
      <c r="BG252" s="10">
        <f>3/24000000*OO[[#This Row],[115 (03JUL1985 06:00:00)-Water Temperature (C)]]*OO[[#This Row],[57]]</f>
        <v>4.9930761843074997E-6</v>
      </c>
      <c r="BH252" s="10">
        <f>3/24000000*OO[[#This Row],[116 (03JUL1985 09:00:00)-Water Temperature (C)]]*OO[[#This Row],[58]]</f>
        <v>4.1745444921125E-6</v>
      </c>
      <c r="BI252" s="10">
        <f>3/24000000*OO[[#This Row],[117 (03JUL1985 12:00:00)-Water Temperature (C)]]*OO[[#This Row],[59]]</f>
        <v>3.3795885391919998E-6</v>
      </c>
      <c r="BJ252" s="10">
        <f>3/24000000*OO[[#This Row],[118 (03JUL1985 15:00:00)-Water Temperature (C)]]*OO[[#This Row],[60]]</f>
        <v>2.6554840480782497E-6</v>
      </c>
      <c r="BK252" s="10">
        <f>3/24000000*OO[[#This Row],[119 (03JUL1985 18:00:00)-Water Temperature (C)]]*OO[[#This Row],[61]]</f>
        <v>2.0637412155540001E-6</v>
      </c>
      <c r="BL252" s="10">
        <f>3/24000000*OO[[#This Row],[120 (03JUL1985 21:00:00)-Water Temperature (C)]]*OO[[#This Row],[62]]</f>
        <v>1.6430576302949998E-6</v>
      </c>
      <c r="BM252" s="10">
        <f>3/24000000*OO[[#This Row],[121 (04JUL1985 00:00:00)-Water Temperature (C)]]*OO[[#This Row],[63]]</f>
        <v>1.3692581444684998E-6</v>
      </c>
      <c r="BN252" s="10">
        <f>3/24000000*OO[[#This Row],[122 (04JUL1985 03:00:00)-Water Temperature (C)]]*OO[[#This Row],[64]]</f>
        <v>1.2216671087252499E-6</v>
      </c>
      <c r="BO252" s="10">
        <f>3/24000000*OO[[#This Row],[123 (04JUL1985 06:00:00)-Water Temperature (C)]]*OO[[#This Row],[65]]</f>
        <v>1.128956592193875E-6</v>
      </c>
      <c r="BP252" s="10">
        <f>3/24000000*OO[[#This Row],[124 (04JUL1985 09:00:00)-Water Temperature (C)]]*OO[[#This Row],[66]]</f>
        <v>1.0566957572797499E-6</v>
      </c>
      <c r="BQ252" s="10">
        <f>3/24000000*OO[[#This Row],[125 (04JUL1985 12:00:00)-Water Temperature (C)]]*OO[[#This Row],[67]]</f>
        <v>9.790458755000001E-7</v>
      </c>
      <c r="BR252" s="10">
        <f>3/24000000*OO[[#This Row],[126 (04JUL1985 15:00:00)-Water Temperature (C)]]*OO[[#This Row],[68]]</f>
        <v>8.9879463312125E-7</v>
      </c>
      <c r="BS252" s="10">
        <f>3/24000000*OO[[#This Row],[127 (04JUL1985 18:00:00)-Water Temperature (C)]]*OO[[#This Row],[69]]</f>
        <v>8.1856640439149988E-7</v>
      </c>
      <c r="BT252" s="10">
        <f>3/24000000*OO[[#This Row],[128 (04JUL1985 21:00:00)-Water Temperature (C)]]*OO[[#This Row],[70]]</f>
        <v>7.535590248975E-7</v>
      </c>
      <c r="BU252" s="10">
        <f>3/24000000*OO[[#This Row],[129 (05JUL1985 00:00:00)-Water Temperature (C)]]*OO[[#This Row],[71]]</f>
        <v>7.068119476275001E-7</v>
      </c>
      <c r="BV252" s="10">
        <f>3/24000000*OO[[#This Row],[130 (05JUL1985 03:00:00)-Water Temperature (C)]]*OO[[#This Row],[72]]</f>
        <v>6.8842464390000001E-7</v>
      </c>
      <c r="BW252" s="10">
        <f>3/24000000*OO[[#This Row],[131 (05JUL1985 06:00:00)-Water Temperature (C)]]*OO[[#This Row],[73]]</f>
        <v>6.7838168164200002E-7</v>
      </c>
      <c r="BX252" s="10">
        <f>3/24000000*OO[[#This Row],[132 (05JUL1985 09:00:00)-Water Temperature (C)]]*OO[[#This Row],[74]]</f>
        <v>6.6992659868199997E-7</v>
      </c>
      <c r="BY252" s="10">
        <f>3/24000000*OO[[#This Row],[133 (05JUL1985 12:00:00)-Water Temperature (C)]]*OO[[#This Row],[75]]</f>
        <v>6.5602926903150002E-7</v>
      </c>
      <c r="BZ252" s="10">
        <f>3/24000000*OO[[#This Row],[134 (05JUL1985 15:00:00)-Water Temperature (C)]]*OO[[#This Row],[76]]</f>
        <v>6.2726167060799992E-7</v>
      </c>
      <c r="CA252" s="10">
        <f>3/24000000*OO[[#This Row],[135 (05JUL1985 18:00:00)-Water Temperature (C)]]*OO[[#This Row],[77]]</f>
        <v>5.893620247465E-7</v>
      </c>
      <c r="CB252" s="10">
        <f>3/24000000*OO[[#This Row],[136 (05JUL1985 21:00:00)-Water Temperature (C)]]*OO[[#This Row],[78]]</f>
        <v>5.5197337522499996E-7</v>
      </c>
      <c r="CC252" s="10">
        <f>3/24000000*OO[[#This Row],[137 (06JUL1985 00:00:00)-Water Temperature (C)]]*OO[[#This Row],[79]]</f>
        <v>5.2116852738125001E-7</v>
      </c>
      <c r="CD252" s="10">
        <f>3/24000000*OO[[#This Row],[138 (06JUL1985 03:00:00)-Water Temperature (C)]]*OO[[#This Row],[80]]</f>
        <v>5.05125997542375E-7</v>
      </c>
      <c r="CE252" s="10">
        <f>3/24000000*OO[[#This Row],[139 (06JUL1985 06:00:00)-Water Temperature (C)]]*OO[[#This Row],[81]]</f>
        <v>4.9377752291749998E-7</v>
      </c>
      <c r="CF252" s="10">
        <f>3/24000000*OO[[#This Row],[140 (06JUL1985 09:00:00)-Water Temperature (C)]]*OO[[#This Row],[82]]</f>
        <v>4.829135780175E-7</v>
      </c>
      <c r="CG252" s="10">
        <f>3/24000000*OO[[#This Row],[141 (06JUL1985 12:00:00)-Water Temperature (C)]]*OO[[#This Row],[83]]</f>
        <v>4.6669510195E-7</v>
      </c>
      <c r="CH252" s="10">
        <f>3/24000000*OO[[#This Row],[142 (06JUL1985 15:00:00)-Water Temperature (C)]]*OO[[#This Row],[84]]</f>
        <v>4.4314189912875E-7</v>
      </c>
      <c r="CI252" s="10">
        <f>3/24000000*OO[[#This Row],[143 (06JUL1985 18:00:00)-Water Temperature (C)]]*OO[[#This Row],[85]]</f>
        <v>4.1366904060299999E-7</v>
      </c>
      <c r="CJ252" s="10">
        <f>3/24000000*OO[[#This Row],[144 (06JUL1985 21:00:00)-Water Temperature (C)]]*OO[[#This Row],[86]]</f>
        <v>3.8654512194462497E-7</v>
      </c>
      <c r="CK252" s="10">
        <f>3/24000000*OO[[#This Row],[145 (07JUL1985 00:00:00)-Water Temperature (C)]]*OO[[#This Row],[87]]</f>
        <v>3.63849468135E-7</v>
      </c>
      <c r="CL252" s="10">
        <f>3/24000000*OO[[#This Row],[146 (07JUL1985 03:00:00)-Water Temperature (C)]]*OO[[#This Row],[88]]</f>
        <v>3.5217419085449998E-7</v>
      </c>
      <c r="CM252" s="10">
        <f>3/24000000*OO[[#This Row],[147 (07JUL1985 06:00:00)-Water Temperature (C)]]*OO[[#This Row],[89]]</f>
        <v>3.399246960738E-7</v>
      </c>
      <c r="CN252" s="10">
        <f>3/24000000*OO[[#This Row],[148 (07JUL1985 09:00:00)-Water Temperature (C)]]*OO[[#This Row],[90]]</f>
        <v>3.2500004876517497E-7</v>
      </c>
      <c r="CO252" s="10">
        <f>3/24000000*OO[[#This Row],[149 (07JUL1985 12:00:00)-Water Temperature (C)]]*OO[[#This Row],[91]]</f>
        <v>3.0832380327476248E-7</v>
      </c>
      <c r="CP252" s="10">
        <f>3/24000000*OO[[#This Row],[150 (07JUL1985 15:00:00)-Water Temperature (C)]]*OO[[#This Row],[92]]</f>
        <v>2.9030125940406252E-7</v>
      </c>
      <c r="CQ252" s="10">
        <f>3/24000000*OO[[#This Row],[151 (07JUL1985 18:00:00)-Water Temperature (C)]]*OO[[#This Row],[93]]</f>
        <v>2.7061691691337501E-7</v>
      </c>
      <c r="CR252" s="10">
        <f>3/24000000*OO[[#This Row],[152 (07JUL1985 21:00:00)-Water Temperature (C)]]*OO[[#This Row],[94]]</f>
        <v>2.526312671648E-7</v>
      </c>
      <c r="CS252" s="10">
        <f>3/24000000*OO[[#This Row],[153 (08JUL1985 00:00:00)-Water Temperature (C)]]*OO[[#This Row],[95]]</f>
        <v>2.3804363031075002E-7</v>
      </c>
      <c r="CT252" s="10">
        <f>3/24000000*OO[[#This Row],[154 (08JUL1985 03:00:00)-Water Temperature (C)]]*OO[[#This Row],[96]]</f>
        <v>2.3217494581777499E-7</v>
      </c>
      <c r="CU252" s="10">
        <f>3/24000000*OO[[#This Row],[155 (08JUL1985 06:00:00)-Water Temperature (C)]]*OO[[#This Row],[97]]</f>
        <v>2.2939317137243748E-7</v>
      </c>
      <c r="CV252" s="10">
        <f>3/24000000*OO[[#This Row],[156 (08JUL1985 09:00:00)-Water Temperature (C)]]*OO[[#This Row],[98]]</f>
        <v>2.251505001538E-7</v>
      </c>
      <c r="CW252" s="10">
        <f>3/24000000*OO[[#This Row],[157 (08JUL1985 12:00:00)-Water Temperature (C)]]*OO[[#This Row],[99]]</f>
        <v>2.18915095343175E-7</v>
      </c>
    </row>
    <row r="253" spans="1:101" x14ac:dyDescent="0.35">
      <c r="A253" t="s">
        <v>259</v>
      </c>
      <c r="B253">
        <v>889.15949999999998</v>
      </c>
      <c r="C253" s="10">
        <f>3/24*OO[[#This Row],[59 (26JUN1985 06:00:00)-Water Temperature (C)]]*OO[[#This Row],[1]]/SUM(OO[1])</f>
        <v>0</v>
      </c>
      <c r="D253" s="10">
        <f>3/24*OO[[#This Row],[60 (26JUN1985 09:00:00)-Water Temperature (C)]]*OO[[#This Row],[2]]/SUM(OO[2])</f>
        <v>0</v>
      </c>
      <c r="E253" s="10">
        <f>3/24*OO[[#This Row],[61 (26JUN1985 12:00:00)-Water Temperature (C)]]*OO[[#This Row],[3]]/SUM(OO[3])</f>
        <v>0</v>
      </c>
      <c r="F253" s="10">
        <f>3/24*OO[[#This Row],[62 (26JUN1985 15:00:00)-Water Temperature (C)]]*OO[[#This Row],[4]]/SUM(OO[4])</f>
        <v>0</v>
      </c>
      <c r="G253" s="10">
        <f>3/24*OO[[#This Row],[63 (26JUN1985 18:00:00)-Water Temperature (C)]]*OO[[#This Row],[5]]/SUM(OO[5])</f>
        <v>0</v>
      </c>
      <c r="H253" s="10">
        <f>3/24*OO[[#This Row],[64 (26JUN1985 21:00:00)-Water Temperature (C)]]*OO[[#This Row],[6]]/SUM(OO[6])</f>
        <v>0</v>
      </c>
      <c r="I253" s="10">
        <f>3/24*OO[[#This Row],[65 (27JUN1985 00:00:00)-Water Temperature (C)]]*OO[[#This Row],[7]]/SUM(OO[7])</f>
        <v>0</v>
      </c>
      <c r="J253" s="10">
        <f>3/24*OO[[#This Row],[66 (27JUN1985 03:00:00)-Water Temperature (C)]]*OO[[#This Row],[8]]/SUM(OO[8])</f>
        <v>0</v>
      </c>
      <c r="K253" s="10">
        <f>3/24*OO[[#This Row],[67 (27JUN1985 06:00:00)-Water Temperature (C)]]*OO[[#This Row],[9]]/SUM(OO[9])</f>
        <v>0</v>
      </c>
      <c r="L253" s="10">
        <f>3/24*OO[[#This Row],[68 (27JUN1985 09:00:00)-Water Temperature (C)]]*OO[[#This Row],[10]]/SUM(OO[10])</f>
        <v>0</v>
      </c>
      <c r="M253" s="10">
        <f>3/24*OO[[#This Row],[69 (27JUN1985 12:00:00)-Water Temperature (C)]]*OO[[#This Row],[11]]/SUM(OO[11])</f>
        <v>7.1902985605267795E-42</v>
      </c>
      <c r="N253" s="10">
        <f>3/24*OO[[#This Row],[70 (27JUN1985 15:00:00)-Water Temperature (C)]]*OO[[#This Row],[12]]/SUM(OO[12])</f>
        <v>1.8950193967276122E-30</v>
      </c>
      <c r="O253" s="10">
        <f>3/24*OO[[#This Row],[71 (27JUN1985 18:00:00)-Water Temperature (C)]]*OO[[#This Row],[13]]/SUM(OO[13])</f>
        <v>8.5688092299951796E-20</v>
      </c>
      <c r="P253" s="10">
        <f>3/24*OO[[#This Row],[72 (27JUN1985 21:00:00)-Water Temperature (C)]]*OO[[#This Row],[14]]/SUM(OO[14])</f>
        <v>1.0308022252787337E-12</v>
      </c>
      <c r="Q253" s="10">
        <f>3/24*OO[[#This Row],[73 (28JUN1985 00:00:00)-Water Temperature (C)]]*OO[[#This Row],[15]]/SUM(OO[15])</f>
        <v>5.3944145179329497E-9</v>
      </c>
      <c r="R253" s="10">
        <f>3/24*OO[[#This Row],[74 (28JUN1985 03:00:00)-Water Temperature (C)]]*OO[[#This Row],[16]]/SUM(OO[16])</f>
        <v>1.7090074206828836E-6</v>
      </c>
      <c r="S253" s="10">
        <f>3/24*OO[[#This Row],[75 (28JUN1985 06:00:00)-Water Temperature (C)]]*OO[[#This Row],[17]]/SUM(OO[17])</f>
        <v>1.0592281653407966E-4</v>
      </c>
      <c r="T253" s="10">
        <f>3/24*OO[[#This Row],[76 (28JUN1985 09:00:00)-Water Temperature (C)]]*OO[[#This Row],[18]]/SUM(OO[18])</f>
        <v>1.9838927001920767E-3</v>
      </c>
      <c r="U253" s="10">
        <f>3/24*OO[[#This Row],[77 (28JUN1985 12:00:00)-Water Temperature (C)]]*OO[[#This Row],[19]]/SUM(OO[19])</f>
        <v>1.4404306880481122E-2</v>
      </c>
      <c r="V253" s="10">
        <f>3/24000000*OO[[#This Row],[78 (28JUN1985 15:00:00)-Water Temperature (C)]]*OO[[#This Row],[20]]</f>
        <v>4.8093021751500001E-2</v>
      </c>
      <c r="W253" s="10">
        <f>3/24000000*OO[[#This Row],[79 (28JUN1985 18:00:00)-Water Temperature (C)]]*OO[[#This Row],[21]]</f>
        <v>8.4057713582375002E-2</v>
      </c>
      <c r="X253" s="10">
        <f>3/24000000*OO[[#This Row],[80 (28JUN1985 21:00:00)-Water Temperature (C)]]*OO[[#This Row],[22]]</f>
        <v>8.6464508078125002E-2</v>
      </c>
      <c r="Y253" s="10">
        <f>3/24000000*OO[[#This Row],[81 (29JUN1985 00:00:00)-Water Temperature (C)]]*OO[[#This Row],[23]]</f>
        <v>5.7205331154999997E-2</v>
      </c>
      <c r="Z253" s="10">
        <f>3/24000000*OO[[#This Row],[82 (29JUN1985 03:00:00)-Water Temperature (C)]]*OO[[#This Row],[24]]</f>
        <v>2.6361899460780002E-2</v>
      </c>
      <c r="AA253" s="10">
        <f>3/24000000*OO[[#This Row],[83 (29JUN1985 06:00:00)-Water Temperature (C)]]*OO[[#This Row],[25]]</f>
        <v>8.8056613271174991E-3</v>
      </c>
      <c r="AB253" s="10">
        <f>3/24000000*OO[[#This Row],[84 (29JUN1985 09:00:00)-Water Temperature (C)]]*OO[[#This Row],[26]]</f>
        <v>2.3503276526493744E-3</v>
      </c>
      <c r="AC253" s="10">
        <f>3/24000000*OO[[#This Row],[85 (29JUN1985 12:00:00)-Water Temperature (C)]]*OO[[#This Row],[27]]</f>
        <v>5.5814419618362501E-4</v>
      </c>
      <c r="AD253" s="10">
        <f>3/24000000*OO[[#This Row],[86 (29JUN1985 15:00:00)-Water Temperature (C)]]*OO[[#This Row],[28]]</f>
        <v>1.6173176311155E-4</v>
      </c>
      <c r="AE253" s="10">
        <f>3/24000000*OO[[#This Row],[88 (29JUN1985 21:00:00)-Water Temperature (C)]]*OO[[#This Row],[30]]</f>
        <v>7.8826671371437496E-5</v>
      </c>
      <c r="AF253" s="10">
        <f>3/24000000*OO[[#This Row],[88 (29JUN1985 21:00:00)-Water Temperature (C)]]*OO[[#This Row],[30]]</f>
        <v>7.8826671371437496E-5</v>
      </c>
      <c r="AG253" s="10">
        <f>3/24000000*OO[[#This Row],[89 (30JUN1985 00:00:00)-Water Temperature (C)]]*OO[[#This Row],[31]]</f>
        <v>7.7138880372737499E-5</v>
      </c>
      <c r="AH253" s="10">
        <f>3/24000000*OO[[#This Row],[90 (30JUN1985 03:00:00)-Water Temperature (C)]]*OO[[#This Row],[32]]</f>
        <v>7.5971886468799985E-5</v>
      </c>
      <c r="AI253" s="10">
        <f>3/24000000*OO[[#This Row],[91 (30JUN1985 06:00:00)-Water Temperature (C)]]*OO[[#This Row],[33]]</f>
        <v>7.2812317559099995E-5</v>
      </c>
      <c r="AJ253" s="10">
        <f>3/24000000*OO[[#This Row],[92 (30JUN1985 09:00:00)-Water Temperature (C)]]*OO[[#This Row],[34]]</f>
        <v>6.8290126472262498E-5</v>
      </c>
      <c r="AK253" s="10">
        <f>3/24000000*OO[[#This Row],[93 (30JUN1985 12:00:00)-Water Temperature (C)]]*OO[[#This Row],[35]]</f>
        <v>6.2885793447137493E-5</v>
      </c>
      <c r="AL253" s="10">
        <f>3/24000000*OO[[#This Row],[94 (30JUN1985 15:00:00)-Water Temperature (C)]]*OO[[#This Row],[36]]</f>
        <v>5.6513742030899995E-5</v>
      </c>
      <c r="AM253" s="10">
        <f>3/24000000*OO[[#This Row],[95 (30JUN1985 18:00:00)-Water Temperature (C)]]*OO[[#This Row],[37]]</f>
        <v>5.00125893648E-5</v>
      </c>
      <c r="AN253" s="10">
        <f>3/24000000*OO[[#This Row],[96 (30JUN1985 21:00:00)-Water Temperature (C)]]*OO[[#This Row],[38]]</f>
        <v>4.4573305127924997E-5</v>
      </c>
      <c r="AO253" s="10">
        <f>3/24000000*OO[[#This Row],[97 (01JUL1985 00:00:00)-Water Temperature (C)]]*OO[[#This Row],[39]]</f>
        <v>4.0080110318337503E-5</v>
      </c>
      <c r="AP253" s="10">
        <f>3/24000000*OO[[#This Row],[98 (01JUL1985 03:00:00)-Water Temperature (C)]]*OO[[#This Row],[40]]</f>
        <v>3.6731807825599997E-5</v>
      </c>
      <c r="AQ253" s="10">
        <f>3/24000000*OO[[#This Row],[99 (01JUL1985 06:00:00)-Water Temperature (C)]]*OO[[#This Row],[41]]</f>
        <v>3.3596078943727499E-5</v>
      </c>
      <c r="AR253" s="10">
        <f>3/24000000*OO[[#This Row],[100 (01JUL1985 09:00:00)-Water Temperature (C)]]*OO[[#This Row],[42]]</f>
        <v>3.0349174457159998E-5</v>
      </c>
      <c r="AS253" s="10">
        <f>3/24000000*OO[[#This Row],[101 (01JUL1985 12:00:00)-Water Temperature (C)]]*OO[[#This Row],[43]]</f>
        <v>2.71403827667775E-5</v>
      </c>
      <c r="AT253" s="10">
        <f>3/24000000*OO[[#This Row],[102 (01JUL1985 15:00:00)-Water Temperature (C)]]*OO[[#This Row],[44]]</f>
        <v>2.3890199695450002E-5</v>
      </c>
      <c r="AU253" s="10">
        <f>3/24000000*OO[[#This Row],[103 (01JUL1985 18:00:00)-Water Temperature (C)]]*OO[[#This Row],[45]]</f>
        <v>2.0950217581397497E-5</v>
      </c>
      <c r="AV253" s="10">
        <f>3/24000000*OO[[#This Row],[104 (01JUL1985 21:00:00)-Water Temperature (C)]]*OO[[#This Row],[46]]</f>
        <v>1.844413149569375E-5</v>
      </c>
      <c r="AW253" s="10">
        <f>3/24000000*OO[[#This Row],[105 (02JUL1985 00:00:00)-Water Temperature (C)]]*OO[[#This Row],[47]]</f>
        <v>1.6445401907106248E-5</v>
      </c>
      <c r="AX253" s="10">
        <f>3/24000000*OO[[#This Row],[106 (02JUL1985 03:00:00)-Water Temperature (C)]]*OO[[#This Row],[48]]</f>
        <v>1.5041318963671251E-5</v>
      </c>
      <c r="AY253" s="10">
        <f>3/24000000*OO[[#This Row],[107 (02JUL1985 06:00:00)-Water Temperature (C)]]*OO[[#This Row],[49]]</f>
        <v>1.3845285529473749E-5</v>
      </c>
      <c r="AZ253" s="10">
        <f>3/24000000*OO[[#This Row],[108 (02JUL1985 09:00:00)-Water Temperature (C)]]*OO[[#This Row],[50]]</f>
        <v>1.2700260795397499E-5</v>
      </c>
      <c r="BA253" s="10">
        <f>3/24000000*OO[[#This Row],[109 (02JUL1985 12:00:00)-Water Temperature (C)]]*OO[[#This Row],[51]]</f>
        <v>1.146245258662625E-5</v>
      </c>
      <c r="BB253" s="10">
        <f>3/24000000*OO[[#This Row],[110 (02JUL1985 15:00:00)-Water Temperature (C)]]*OO[[#This Row],[52]]</f>
        <v>1.0146772449625E-5</v>
      </c>
      <c r="BC253" s="10">
        <f>3/24000000*OO[[#This Row],[111 (02JUL1985 18:00:00)-Water Temperature (C)]]*OO[[#This Row],[53]]</f>
        <v>8.7850695161687492E-6</v>
      </c>
      <c r="BD253" s="10">
        <f>3/24000000*OO[[#This Row],[112 (02JUL1985 21:00:00)-Water Temperature (C)]]*OO[[#This Row],[54]]</f>
        <v>7.60175092425375E-6</v>
      </c>
      <c r="BE253" s="10">
        <f>3/24000000*OO[[#This Row],[113 (03JUL1985 00:00:00)-Water Temperature (C)]]*OO[[#This Row],[55]]</f>
        <v>6.5961106921687498E-6</v>
      </c>
      <c r="BF253" s="10">
        <f>3/24000000*OO[[#This Row],[114 (03JUL1985 03:00:00)-Water Temperature (C)]]*OO[[#This Row],[56]]</f>
        <v>5.7712372079175E-6</v>
      </c>
      <c r="BG253" s="10">
        <f>3/24000000*OO[[#This Row],[115 (03JUL1985 06:00:00)-Water Temperature (C)]]*OO[[#This Row],[57]]</f>
        <v>5.0103994159749997E-6</v>
      </c>
      <c r="BH253" s="10">
        <f>3/24000000*OO[[#This Row],[116 (03JUL1985 09:00:00)-Water Temperature (C)]]*OO[[#This Row],[58]]</f>
        <v>4.2080562204012501E-6</v>
      </c>
      <c r="BI253" s="10">
        <f>3/24000000*OO[[#This Row],[117 (03JUL1985 12:00:00)-Water Temperature (C)]]*OO[[#This Row],[59]]</f>
        <v>3.419922977135E-6</v>
      </c>
      <c r="BJ253" s="10">
        <f>3/24000000*OO[[#This Row],[118 (03JUL1985 15:00:00)-Water Temperature (C)]]*OO[[#This Row],[60]]</f>
        <v>2.6923003425237499E-6</v>
      </c>
      <c r="BK253" s="10">
        <f>3/24000000*OO[[#This Row],[119 (03JUL1985 18:00:00)-Water Temperature (C)]]*OO[[#This Row],[61]]</f>
        <v>2.0902029288646249E-6</v>
      </c>
      <c r="BL253" s="10">
        <f>3/24000000*OO[[#This Row],[120 (03JUL1985 21:00:00)-Water Temperature (C)]]*OO[[#This Row],[62]]</f>
        <v>1.6576034271375E-6</v>
      </c>
      <c r="BM253" s="10">
        <f>3/24000000*OO[[#This Row],[121 (04JUL1985 00:00:00)-Water Temperature (C)]]*OO[[#This Row],[63]]</f>
        <v>1.3743120761246247E-6</v>
      </c>
      <c r="BN253" s="10">
        <f>3/24000000*OO[[#This Row],[122 (04JUL1985 03:00:00)-Water Temperature (C)]]*OO[[#This Row],[64]]</f>
        <v>1.2204931900725E-6</v>
      </c>
      <c r="BO253" s="10">
        <f>3/24000000*OO[[#This Row],[123 (04JUL1985 06:00:00)-Water Temperature (C)]]*OO[[#This Row],[65]]</f>
        <v>1.124486191665E-6</v>
      </c>
      <c r="BP253" s="10">
        <f>3/24000000*OO[[#This Row],[124 (04JUL1985 09:00:00)-Water Temperature (C)]]*OO[[#This Row],[66]]</f>
        <v>1.0509454617225001E-6</v>
      </c>
      <c r="BQ253" s="10">
        <f>3/24000000*OO[[#This Row],[125 (04JUL1985 12:00:00)-Water Temperature (C)]]*OO[[#This Row],[67]]</f>
        <v>9.7336103779349991E-7</v>
      </c>
      <c r="BR253" s="10">
        <f>3/24000000*OO[[#This Row],[126 (04JUL1985 15:00:00)-Water Temperature (C)]]*OO[[#This Row],[68]]</f>
        <v>8.932478232637501E-7</v>
      </c>
      <c r="BS253" s="10">
        <f>3/24000000*OO[[#This Row],[127 (04JUL1985 18:00:00)-Water Temperature (C)]]*OO[[#This Row],[69]]</f>
        <v>8.1293848864312495E-7</v>
      </c>
      <c r="BT253" s="10">
        <f>3/24000000*OO[[#This Row],[128 (04JUL1985 21:00:00)-Water Temperature (C)]]*OO[[#This Row],[70]]</f>
        <v>7.4727507145499997E-7</v>
      </c>
      <c r="BU253" s="10">
        <f>3/24000000*OO[[#This Row],[129 (05JUL1985 00:00:00)-Water Temperature (C)]]*OO[[#This Row],[71]]</f>
        <v>6.99606792541125E-7</v>
      </c>
      <c r="BV253" s="10">
        <f>3/24000000*OO[[#This Row],[130 (05JUL1985 03:00:00)-Water Temperature (C)]]*OO[[#This Row],[72]]</f>
        <v>6.8030055325700003E-7</v>
      </c>
      <c r="BW253" s="10">
        <f>3/24000000*OO[[#This Row],[131 (05JUL1985 06:00:00)-Water Temperature (C)]]*OO[[#This Row],[73]]</f>
        <v>6.697806284999999E-7</v>
      </c>
      <c r="BX253" s="10">
        <f>3/24000000*OO[[#This Row],[132 (05JUL1985 09:00:00)-Water Temperature (C)]]*OO[[#This Row],[74]]</f>
        <v>6.6151848306937492E-7</v>
      </c>
      <c r="BY253" s="10">
        <f>3/24000000*OO[[#This Row],[133 (05JUL1985 12:00:00)-Water Temperature (C)]]*OO[[#This Row],[75]]</f>
        <v>6.4840990446825002E-7</v>
      </c>
      <c r="BZ253" s="10">
        <f>3/24000000*OO[[#This Row],[134 (05JUL1985 15:00:00)-Water Temperature (C)]]*OO[[#This Row],[76]]</f>
        <v>6.2073380864649998E-7</v>
      </c>
      <c r="CA253" s="10">
        <f>3/24000000*OO[[#This Row],[135 (05JUL1985 18:00:00)-Water Temperature (C)]]*OO[[#This Row],[77]]</f>
        <v>5.8375653720124996E-7</v>
      </c>
      <c r="CB253" s="10">
        <f>3/24000000*OO[[#This Row],[136 (05JUL1985 21:00:00)-Water Temperature (C)]]*OO[[#This Row],[78]]</f>
        <v>5.4681409210725002E-7</v>
      </c>
      <c r="CC253" s="10">
        <f>3/24000000*OO[[#This Row],[137 (06JUL1985 00:00:00)-Water Temperature (C)]]*OO[[#This Row],[79]]</f>
        <v>5.1609848619299999E-7</v>
      </c>
      <c r="CD253" s="10">
        <f>3/24000000*OO[[#This Row],[138 (06JUL1985 03:00:00)-Water Temperature (C)]]*OO[[#This Row],[80]]</f>
        <v>4.9989225427899998E-7</v>
      </c>
      <c r="CE253" s="10">
        <f>3/24000000*OO[[#This Row],[139 (06JUL1985 06:00:00)-Water Temperature (C)]]*OO[[#This Row],[81]]</f>
        <v>4.8859865922262501E-7</v>
      </c>
      <c r="CF253" s="10">
        <f>3/24000000*OO[[#This Row],[140 (06JUL1985 09:00:00)-Water Temperature (C)]]*OO[[#This Row],[82]]</f>
        <v>4.7801572198875001E-7</v>
      </c>
      <c r="CG253" s="10">
        <f>3/24000000*OO[[#This Row],[141 (06JUL1985 12:00:00)-Water Temperature (C)]]*OO[[#This Row],[83]]</f>
        <v>4.6230480664649998E-7</v>
      </c>
      <c r="CH253" s="10">
        <f>3/24000000*OO[[#This Row],[142 (06JUL1985 15:00:00)-Water Temperature (C)]]*OO[[#This Row],[84]]</f>
        <v>4.3925995258137495E-7</v>
      </c>
      <c r="CI253" s="10">
        <f>3/24000000*OO[[#This Row],[143 (06JUL1985 18:00:00)-Water Temperature (C)]]*OO[[#This Row],[85]]</f>
        <v>4.1012267066999996E-7</v>
      </c>
      <c r="CJ253" s="10">
        <f>3/24000000*OO[[#This Row],[144 (06JUL1985 21:00:00)-Water Temperature (C)]]*OO[[#This Row],[86]]</f>
        <v>3.8308547060775001E-7</v>
      </c>
      <c r="CK253" s="10">
        <f>3/24000000*OO[[#This Row],[145 (07JUL1985 00:00:00)-Water Temperature (C)]]*OO[[#This Row],[87]]</f>
        <v>3.6040911290999999E-7</v>
      </c>
      <c r="CL253" s="10">
        <f>3/24000000*OO[[#This Row],[146 (07JUL1985 03:00:00)-Water Temperature (C)]]*OO[[#This Row],[88]]</f>
        <v>3.48672246618125E-7</v>
      </c>
      <c r="CM253" s="10">
        <f>3/24000000*OO[[#This Row],[147 (07JUL1985 06:00:00)-Water Temperature (C)]]*OO[[#This Row],[89]]</f>
        <v>3.3655021051124998E-7</v>
      </c>
      <c r="CN253" s="10">
        <f>3/24000000*OO[[#This Row],[148 (07JUL1985 09:00:00)-Water Temperature (C)]]*OO[[#This Row],[90]]</f>
        <v>3.2194865235645002E-7</v>
      </c>
      <c r="CO253" s="10">
        <f>3/24000000*OO[[#This Row],[149 (07JUL1985 12:00:00)-Water Temperature (C)]]*OO[[#This Row],[91]]</f>
        <v>3.0559330732906251E-7</v>
      </c>
      <c r="CP253" s="10">
        <f>3/24000000*OO[[#This Row],[150 (07JUL1985 15:00:00)-Water Temperature (C)]]*OO[[#This Row],[92]]</f>
        <v>2.8797130031300002E-7</v>
      </c>
      <c r="CQ253" s="10">
        <f>3/24000000*OO[[#This Row],[151 (07JUL1985 18:00:00)-Water Temperature (C)]]*OO[[#This Row],[93]]</f>
        <v>2.6854249883974995E-7</v>
      </c>
      <c r="CR253" s="10">
        <f>3/24000000*OO[[#This Row],[152 (07JUL1985 21:00:00)-Water Temperature (C)]]*OO[[#This Row],[94]]</f>
        <v>2.5055790237843749E-7</v>
      </c>
      <c r="CS253" s="10">
        <f>3/24000000*OO[[#This Row],[153 (08JUL1985 00:00:00)-Water Temperature (C)]]*OO[[#This Row],[95]]</f>
        <v>2.3585496707444999E-7</v>
      </c>
      <c r="CT253" s="10">
        <f>3/24000000*OO[[#This Row],[154 (08JUL1985 03:00:00)-Water Temperature (C)]]*OO[[#This Row],[96]]</f>
        <v>2.2982234781765E-7</v>
      </c>
      <c r="CU253" s="10">
        <f>3/24000000*OO[[#This Row],[155 (08JUL1985 06:00:00)-Water Temperature (C)]]*OO[[#This Row],[97]]</f>
        <v>2.2696915863966249E-7</v>
      </c>
      <c r="CV253" s="10">
        <f>3/24000000*OO[[#This Row],[156 (08JUL1985 09:00:00)-Water Temperature (C)]]*OO[[#This Row],[98]]</f>
        <v>2.2280673340912502E-7</v>
      </c>
      <c r="CW253" s="10">
        <f>3/24000000*OO[[#This Row],[157 (08JUL1985 12:00:00)-Water Temperature (C)]]*OO[[#This Row],[99]]</f>
        <v>2.167663128288E-7</v>
      </c>
    </row>
    <row r="254" spans="1:101" x14ac:dyDescent="0.35">
      <c r="A254" t="s">
        <v>260</v>
      </c>
      <c r="B254">
        <v>875.221</v>
      </c>
      <c r="C254" s="10">
        <f>3/24*OO[[#This Row],[59 (26JUN1985 06:00:00)-Water Temperature (C)]]*OO[[#This Row],[1]]/SUM(OO[1])</f>
        <v>0</v>
      </c>
      <c r="D254" s="10">
        <f>3/24*OO[[#This Row],[60 (26JUN1985 09:00:00)-Water Temperature (C)]]*OO[[#This Row],[2]]/SUM(OO[2])</f>
        <v>0</v>
      </c>
      <c r="E254" s="10">
        <f>3/24*OO[[#This Row],[61 (26JUN1985 12:00:00)-Water Temperature (C)]]*OO[[#This Row],[3]]/SUM(OO[3])</f>
        <v>0</v>
      </c>
      <c r="F254" s="10">
        <f>3/24*OO[[#This Row],[62 (26JUN1985 15:00:00)-Water Temperature (C)]]*OO[[#This Row],[4]]/SUM(OO[4])</f>
        <v>0</v>
      </c>
      <c r="G254" s="10">
        <f>3/24*OO[[#This Row],[63 (26JUN1985 18:00:00)-Water Temperature (C)]]*OO[[#This Row],[5]]/SUM(OO[5])</f>
        <v>0</v>
      </c>
      <c r="H254" s="10">
        <f>3/24*OO[[#This Row],[64 (26JUN1985 21:00:00)-Water Temperature (C)]]*OO[[#This Row],[6]]/SUM(OO[6])</f>
        <v>0</v>
      </c>
      <c r="I254" s="10">
        <f>3/24*OO[[#This Row],[65 (27JUN1985 00:00:00)-Water Temperature (C)]]*OO[[#This Row],[7]]/SUM(OO[7])</f>
        <v>0</v>
      </c>
      <c r="J254" s="10">
        <f>3/24*OO[[#This Row],[66 (27JUN1985 03:00:00)-Water Temperature (C)]]*OO[[#This Row],[8]]/SUM(OO[8])</f>
        <v>0</v>
      </c>
      <c r="K254" s="10">
        <f>3/24*OO[[#This Row],[67 (27JUN1985 06:00:00)-Water Temperature (C)]]*OO[[#This Row],[9]]/SUM(OO[9])</f>
        <v>0</v>
      </c>
      <c r="L254" s="10">
        <f>3/24*OO[[#This Row],[68 (27JUN1985 09:00:00)-Water Temperature (C)]]*OO[[#This Row],[10]]/SUM(OO[10])</f>
        <v>0</v>
      </c>
      <c r="M254" s="10">
        <f>3/24*OO[[#This Row],[69 (27JUN1985 12:00:00)-Water Temperature (C)]]*OO[[#This Row],[11]]/SUM(OO[11])</f>
        <v>1.0814652954152712E-42</v>
      </c>
      <c r="N254" s="10">
        <f>3/24*OO[[#This Row],[70 (27JUN1985 15:00:00)-Water Temperature (C)]]*OO[[#This Row],[12]]/SUM(OO[12])</f>
        <v>2.7563814414081333E-31</v>
      </c>
      <c r="O254" s="10">
        <f>3/24*OO[[#This Row],[71 (27JUN1985 18:00:00)-Water Temperature (C)]]*OO[[#This Row],[13]]/SUM(OO[13])</f>
        <v>4.407219845216238E-20</v>
      </c>
      <c r="P254" s="10">
        <f>3/24*OO[[#This Row],[72 (27JUN1985 21:00:00)-Water Temperature (C)]]*OO[[#This Row],[14]]/SUM(OO[14])</f>
        <v>4.2496552351050262E-13</v>
      </c>
      <c r="Q254" s="10">
        <f>3/24*OO[[#This Row],[73 (28JUN1985 00:00:00)-Water Temperature (C)]]*OO[[#This Row],[15]]/SUM(OO[15])</f>
        <v>3.1018287437552668E-9</v>
      </c>
      <c r="R254" s="10">
        <f>3/24*OO[[#This Row],[74 (28JUN1985 03:00:00)-Water Temperature (C)]]*OO[[#This Row],[16]]/SUM(OO[16])</f>
        <v>1.145559030156528E-6</v>
      </c>
      <c r="S254" s="10">
        <f>3/24*OO[[#This Row],[75 (28JUN1985 06:00:00)-Water Temperature (C)]]*OO[[#This Row],[17]]/SUM(OO[17])</f>
        <v>7.9457466073244636E-5</v>
      </c>
      <c r="T254" s="10">
        <f>3/24*OO[[#This Row],[76 (28JUN1985 09:00:00)-Water Temperature (C)]]*OO[[#This Row],[18]]/SUM(OO[18])</f>
        <v>1.6313663284109278E-3</v>
      </c>
      <c r="U254" s="10">
        <f>3/24*OO[[#This Row],[77 (28JUN1985 12:00:00)-Water Temperature (C)]]*OO[[#This Row],[19]]/SUM(OO[19])</f>
        <v>1.2808201941212728E-2</v>
      </c>
      <c r="V254" s="10">
        <f>3/24000000*OO[[#This Row],[78 (28JUN1985 15:00:00)-Water Temperature (C)]]*OO[[#This Row],[20]]</f>
        <v>4.5774391228487497E-2</v>
      </c>
      <c r="W254" s="10">
        <f>3/24000000*OO[[#This Row],[79 (28JUN1985 18:00:00)-Water Temperature (C)]]*OO[[#This Row],[21]]</f>
        <v>8.4983188962349993E-2</v>
      </c>
      <c r="X254" s="10">
        <f>3/24000000*OO[[#This Row],[80 (28JUN1985 21:00:00)-Water Temperature (C)]]*OO[[#This Row],[22]]</f>
        <v>9.2215033293249996E-2</v>
      </c>
      <c r="Y254" s="10">
        <f>3/24000000*OO[[#This Row],[81 (29JUN1985 00:00:00)-Water Temperature (C)]]*OO[[#This Row],[23]]</f>
        <v>6.3983535483600001E-2</v>
      </c>
      <c r="Z254" s="10">
        <f>3/24000000*OO[[#This Row],[82 (29JUN1985 03:00:00)-Water Temperature (C)]]*OO[[#This Row],[24]]</f>
        <v>3.0727203004574998E-2</v>
      </c>
      <c r="AA254" s="10">
        <f>3/24000000*OO[[#This Row],[83 (29JUN1985 06:00:00)-Water Temperature (C)]]*OO[[#This Row],[25]]</f>
        <v>1.0632056849752498E-2</v>
      </c>
      <c r="AB254" s="10">
        <f>3/24000000*OO[[#This Row],[84 (29JUN1985 09:00:00)-Water Temperature (C)]]*OO[[#This Row],[26]]</f>
        <v>2.9144911494959997E-3</v>
      </c>
      <c r="AC254" s="10">
        <f>3/24000000*OO[[#This Row],[85 (29JUN1985 12:00:00)-Water Temperature (C)]]*OO[[#This Row],[27]]</f>
        <v>6.9568852199050006E-4</v>
      </c>
      <c r="AD254" s="10">
        <f>3/24000000*OO[[#This Row],[86 (29JUN1985 15:00:00)-Water Temperature (C)]]*OO[[#This Row],[28]]</f>
        <v>1.908829110184125E-4</v>
      </c>
      <c r="AE254" s="10">
        <f>3/24000000*OO[[#This Row],[88 (29JUN1985 21:00:00)-Water Temperature (C)]]*OO[[#This Row],[30]]</f>
        <v>8.1917018702199994E-5</v>
      </c>
      <c r="AF254" s="10">
        <f>3/24000000*OO[[#This Row],[88 (29JUN1985 21:00:00)-Water Temperature (C)]]*OO[[#This Row],[30]]</f>
        <v>8.1917018702199994E-5</v>
      </c>
      <c r="AG254" s="10">
        <f>3/24000000*OO[[#This Row],[89 (30JUN1985 00:00:00)-Water Temperature (C)]]*OO[[#This Row],[31]]</f>
        <v>7.9770111703012498E-5</v>
      </c>
      <c r="AH254" s="10">
        <f>3/24000000*OO[[#This Row],[90 (30JUN1985 03:00:00)-Water Temperature (C)]]*OO[[#This Row],[32]]</f>
        <v>7.8671865657824983E-5</v>
      </c>
      <c r="AI254" s="10">
        <f>3/24000000*OO[[#This Row],[91 (30JUN1985 06:00:00)-Water Temperature (C)]]*OO[[#This Row],[33]]</f>
        <v>7.5513766808999998E-5</v>
      </c>
      <c r="AJ254" s="10">
        <f>3/24000000*OO[[#This Row],[92 (30JUN1985 09:00:00)-Water Temperature (C)]]*OO[[#This Row],[34]]</f>
        <v>7.0833324855549989E-5</v>
      </c>
      <c r="AK254" s="10">
        <f>3/24000000*OO[[#This Row],[93 (30JUN1985 12:00:00)-Water Temperature (C)]]*OO[[#This Row],[35]]</f>
        <v>6.511906791449999E-5</v>
      </c>
      <c r="AL254" s="10">
        <f>3/24000000*OO[[#This Row],[94 (30JUN1985 15:00:00)-Water Temperature (C)]]*OO[[#This Row],[36]]</f>
        <v>5.8395753543737499E-5</v>
      </c>
      <c r="AM254" s="10">
        <f>3/24000000*OO[[#This Row],[95 (30JUN1985 18:00:00)-Water Temperature (C)]]*OO[[#This Row],[37]]</f>
        <v>5.1603670733124993E-5</v>
      </c>
      <c r="AN254" s="10">
        <f>3/24000000*OO[[#This Row],[96 (30JUN1985 21:00:00)-Water Temperature (C)]]*OO[[#This Row],[38]]</f>
        <v>4.5895494303749991E-5</v>
      </c>
      <c r="AO254" s="10">
        <f>3/24000000*OO[[#This Row],[97 (01JUL1985 00:00:00)-Water Temperature (C)]]*OO[[#This Row],[39]]</f>
        <v>4.1178563380762497E-5</v>
      </c>
      <c r="AP254" s="10">
        <f>3/24000000*OO[[#This Row],[98 (01JUL1985 03:00:00)-Water Temperature (C)]]*OO[[#This Row],[40]]</f>
        <v>3.7665724005312496E-5</v>
      </c>
      <c r="AQ254" s="10">
        <f>3/24000000*OO[[#This Row],[99 (01JUL1985 06:00:00)-Water Temperature (C)]]*OO[[#This Row],[41]]</f>
        <v>3.4404964311649999E-5</v>
      </c>
      <c r="AR254" s="10">
        <f>3/24000000*OO[[#This Row],[100 (01JUL1985 09:00:00)-Water Temperature (C)]]*OO[[#This Row],[42]]</f>
        <v>3.1049537152507499E-5</v>
      </c>
      <c r="AS254" s="10">
        <f>3/24000000*OO[[#This Row],[101 (01JUL1985 12:00:00)-Water Temperature (C)]]*OO[[#This Row],[43]]</f>
        <v>2.7711331231743747E-5</v>
      </c>
      <c r="AT254" s="10">
        <f>3/24000000*OO[[#This Row],[102 (01JUL1985 15:00:00)-Water Temperature (C)]]*OO[[#This Row],[44]]</f>
        <v>2.4349741561173748E-5</v>
      </c>
      <c r="AU254" s="10">
        <f>3/24000000*OO[[#This Row],[103 (01JUL1985 18:00:00)-Water Temperature (C)]]*OO[[#This Row],[45]]</f>
        <v>2.1326659822199999E-5</v>
      </c>
      <c r="AV254" s="10">
        <f>3/24000000*OO[[#This Row],[104 (01JUL1985 21:00:00)-Water Temperature (C)]]*OO[[#This Row],[46]]</f>
        <v>1.873899173222E-5</v>
      </c>
      <c r="AW254" s="10">
        <f>3/24000000*OO[[#This Row],[105 (02JUL1985 00:00:00)-Water Temperature (C)]]*OO[[#This Row],[47]]</f>
        <v>1.6673904811891252E-5</v>
      </c>
      <c r="AX254" s="10">
        <f>3/24000000*OO[[#This Row],[106 (02JUL1985 03:00:00)-Water Temperature (C)]]*OO[[#This Row],[48]]</f>
        <v>1.5222407533525001E-5</v>
      </c>
      <c r="AY254" s="10">
        <f>3/24000000*OO[[#This Row],[107 (02JUL1985 06:00:00)-Water Temperature (C)]]*OO[[#This Row],[49]]</f>
        <v>1.3998567596774999E-5</v>
      </c>
      <c r="AZ254" s="10">
        <f>3/24000000*OO[[#This Row],[108 (02JUL1985 09:00:00)-Water Temperature (C)]]*OO[[#This Row],[50]]</f>
        <v>1.2836086246279999E-5</v>
      </c>
      <c r="BA254" s="10">
        <f>3/24000000*OO[[#This Row],[109 (02JUL1985 12:00:00)-Water Temperature (C)]]*OO[[#This Row],[51]]</f>
        <v>1.1599780759237498E-5</v>
      </c>
      <c r="BB254" s="10">
        <f>3/24000000*OO[[#This Row],[110 (02JUL1985 15:00:00)-Water Temperature (C)]]*OO[[#This Row],[52]]</f>
        <v>1.0280499719157499E-5</v>
      </c>
      <c r="BC254" s="10">
        <f>3/24000000*OO[[#This Row],[111 (02JUL1985 18:00:00)-Water Temperature (C)]]*OO[[#This Row],[53]]</f>
        <v>8.9082492657600003E-6</v>
      </c>
      <c r="BD254" s="10">
        <f>3/24000000*OO[[#This Row],[112 (02JUL1985 21:00:00)-Water Temperature (C)]]*OO[[#This Row],[54]]</f>
        <v>7.7101864225500001E-6</v>
      </c>
      <c r="BE254" s="10">
        <f>3/24000000*OO[[#This Row],[113 (03JUL1985 00:00:00)-Water Temperature (C)]]*OO[[#This Row],[55]]</f>
        <v>6.6943203662775007E-6</v>
      </c>
      <c r="BF254" s="10">
        <f>3/24000000*OO[[#This Row],[114 (03JUL1985 03:00:00)-Water Temperature (C)]]*OO[[#This Row],[56]]</f>
        <v>5.8656423946424995E-6</v>
      </c>
      <c r="BG254" s="10">
        <f>3/24000000*OO[[#This Row],[115 (03JUL1985 06:00:00)-Water Temperature (C)]]*OO[[#This Row],[57]]</f>
        <v>5.1088055038174997E-6</v>
      </c>
      <c r="BH254" s="10">
        <f>3/24000000*OO[[#This Row],[116 (03JUL1985 09:00:00)-Water Temperature (C)]]*OO[[#This Row],[58]]</f>
        <v>4.3088567870399999E-6</v>
      </c>
      <c r="BI254" s="10">
        <f>3/24000000*OO[[#This Row],[117 (03JUL1985 12:00:00)-Water Temperature (C)]]*OO[[#This Row],[59]]</f>
        <v>3.5154471066243749E-6</v>
      </c>
      <c r="BJ254" s="10">
        <f>3/24000000*OO[[#This Row],[118 (03JUL1985 15:00:00)-Water Temperature (C)]]*OO[[#This Row],[60]]</f>
        <v>2.7736706532060001E-6</v>
      </c>
      <c r="BK254" s="10">
        <f>3/24000000*OO[[#This Row],[119 (03JUL1985 18:00:00)-Water Temperature (C)]]*OO[[#This Row],[61]]</f>
        <v>2.151868815027375E-6</v>
      </c>
      <c r="BL254" s="10">
        <f>3/24000000*OO[[#This Row],[120 (03JUL1985 21:00:00)-Water Temperature (C)]]*OO[[#This Row],[62]]</f>
        <v>1.7002240818749997E-6</v>
      </c>
      <c r="BM254" s="10">
        <f>3/24000000*OO[[#This Row],[121 (04JUL1985 00:00:00)-Water Temperature (C)]]*OO[[#This Row],[63]]</f>
        <v>1.4023411756864997E-6</v>
      </c>
      <c r="BN254" s="10">
        <f>3/24000000*OO[[#This Row],[122 (04JUL1985 03:00:00)-Water Temperature (C)]]*OO[[#This Row],[64]]</f>
        <v>1.2392021165439999E-6</v>
      </c>
      <c r="BO254" s="10">
        <f>3/24000000*OO[[#This Row],[123 (04JUL1985 06:00:00)-Water Temperature (C)]]*OO[[#This Row],[65]]</f>
        <v>1.1380046804054999E-6</v>
      </c>
      <c r="BP254" s="10">
        <f>3/24000000*OO[[#This Row],[124 (04JUL1985 09:00:00)-Water Temperature (C)]]*OO[[#This Row],[66]]</f>
        <v>1.0618574285032501E-6</v>
      </c>
      <c r="BQ254" s="10">
        <f>3/24000000*OO[[#This Row],[125 (04JUL1985 12:00:00)-Water Temperature (C)]]*OO[[#This Row],[67]]</f>
        <v>9.8302627791637496E-7</v>
      </c>
      <c r="BR254" s="10">
        <f>3/24000000*OO[[#This Row],[126 (04JUL1985 15:00:00)-Water Temperature (C)]]*OO[[#This Row],[68]]</f>
        <v>9.0192799967849988E-7</v>
      </c>
      <c r="BS254" s="10">
        <f>3/24000000*OO[[#This Row],[127 (04JUL1985 18:00:00)-Water Temperature (C)]]*OO[[#This Row],[69]]</f>
        <v>8.2027351322199999E-7</v>
      </c>
      <c r="BT254" s="10">
        <f>3/24000000*OO[[#This Row],[128 (04JUL1985 21:00:00)-Water Temperature (C)]]*OO[[#This Row],[70]]</f>
        <v>7.5293462495624996E-7</v>
      </c>
      <c r="BU254" s="10">
        <f>3/24000000*OO[[#This Row],[129 (05JUL1985 00:00:00)-Water Temperature (C)]]*OO[[#This Row],[71]]</f>
        <v>7.0351514150425003E-7</v>
      </c>
      <c r="BV254" s="10">
        <f>3/24000000*OO[[#This Row],[130 (05JUL1985 03:00:00)-Water Temperature (C)]]*OO[[#This Row],[72]]</f>
        <v>6.8279712248174987E-7</v>
      </c>
      <c r="BW254" s="10">
        <f>3/24000000*OO[[#This Row],[131 (05JUL1985 06:00:00)-Water Temperature (C)]]*OO[[#This Row],[73]]</f>
        <v>6.7155034816799993E-7</v>
      </c>
      <c r="BX254" s="10">
        <f>3/24000000*OO[[#This Row],[132 (05JUL1985 09:00:00)-Water Temperature (C)]]*OO[[#This Row],[74]]</f>
        <v>6.6324161539899999E-7</v>
      </c>
      <c r="BY254" s="10">
        <f>3/24000000*OO[[#This Row],[133 (05JUL1985 12:00:00)-Water Temperature (C)]]*OO[[#This Row],[75]]</f>
        <v>6.5062314265574999E-7</v>
      </c>
      <c r="BZ254" s="10">
        <f>3/24000000*OO[[#This Row],[134 (05JUL1985 15:00:00)-Water Temperature (C)]]*OO[[#This Row],[76]]</f>
        <v>6.2367606425999999E-7</v>
      </c>
      <c r="CA254" s="10">
        <f>3/24000000*OO[[#This Row],[135 (05JUL1985 18:00:00)-Water Temperature (C)]]*OO[[#This Row],[77]]</f>
        <v>5.8704933347999988E-7</v>
      </c>
      <c r="CB254" s="10">
        <f>3/24000000*OO[[#This Row],[136 (05JUL1985 21:00:00)-Water Temperature (C)]]*OO[[#This Row],[78]]</f>
        <v>5.5000116598112495E-7</v>
      </c>
      <c r="CC254" s="10">
        <f>3/24000000*OO[[#This Row],[137 (06JUL1985 00:00:00)-Water Temperature (C)]]*OO[[#This Row],[79]]</f>
        <v>5.1882929261399996E-7</v>
      </c>
      <c r="CD254" s="10">
        <f>3/24000000*OO[[#This Row],[138 (06JUL1985 03:00:00)-Water Temperature (C)]]*OO[[#This Row],[80]]</f>
        <v>5.0215482223437492E-7</v>
      </c>
      <c r="CE254" s="10">
        <f>3/24000000*OO[[#This Row],[139 (06JUL1985 06:00:00)-Water Temperature (C)]]*OO[[#This Row],[81]]</f>
        <v>4.9066682576899989E-7</v>
      </c>
      <c r="CF254" s="10">
        <f>3/24000000*OO[[#This Row],[140 (06JUL1985 09:00:00)-Water Temperature (C)]]*OO[[#This Row],[82]]</f>
        <v>4.8015596758499993E-7</v>
      </c>
      <c r="CG254" s="10">
        <f>3/24000000*OO[[#This Row],[141 (06JUL1985 12:00:00)-Water Temperature (C)]]*OO[[#This Row],[83]]</f>
        <v>4.6471230856125E-7</v>
      </c>
      <c r="CH254" s="10">
        <f>3/24000000*OO[[#This Row],[142 (06JUL1985 15:00:00)-Water Temperature (C)]]*OO[[#This Row],[84]]</f>
        <v>4.4192192269575002E-7</v>
      </c>
      <c r="CI254" s="10">
        <f>3/24000000*OO[[#This Row],[143 (06JUL1985 18:00:00)-Water Temperature (C)]]*OO[[#This Row],[85]]</f>
        <v>4.1271598823875001E-7</v>
      </c>
      <c r="CJ254" s="10">
        <f>3/24000000*OO[[#This Row],[144 (06JUL1985 21:00:00)-Water Temperature (C)]]*OO[[#This Row],[86]]</f>
        <v>3.85390702907875E-7</v>
      </c>
      <c r="CK254" s="10">
        <f>3/24000000*OO[[#This Row],[145 (07JUL1985 00:00:00)-Water Temperature (C)]]*OO[[#This Row],[87]]</f>
        <v>3.6235487050049996E-7</v>
      </c>
      <c r="CL254" s="10">
        <f>3/24000000*OO[[#This Row],[146 (07JUL1985 03:00:00)-Water Temperature (C)]]*OO[[#This Row],[88]]</f>
        <v>3.5031418411299997E-7</v>
      </c>
      <c r="CM254" s="10">
        <f>3/24000000*OO[[#This Row],[147 (07JUL1985 06:00:00)-Water Temperature (C)]]*OO[[#This Row],[89]]</f>
        <v>3.3816961501312498E-7</v>
      </c>
      <c r="CN254" s="10">
        <f>3/24000000*OO[[#This Row],[148 (07JUL1985 09:00:00)-Water Temperature (C)]]*OO[[#This Row],[90]]</f>
        <v>3.2364184985999995E-7</v>
      </c>
      <c r="CO254" s="10">
        <f>3/24000000*OO[[#This Row],[149 (07JUL1985 12:00:00)-Water Temperature (C)]]*OO[[#This Row],[91]]</f>
        <v>3.0732818297703748E-7</v>
      </c>
      <c r="CP254" s="10">
        <f>3/24000000*OO[[#This Row],[150 (07JUL1985 15:00:00)-Water Temperature (C)]]*OO[[#This Row],[92]]</f>
        <v>2.8990366325156251E-7</v>
      </c>
      <c r="CQ254" s="10">
        <f>3/24000000*OO[[#This Row],[151 (07JUL1985 18:00:00)-Water Temperature (C)]]*OO[[#This Row],[93]]</f>
        <v>2.7046600189659995E-7</v>
      </c>
      <c r="CR254" s="10">
        <f>3/24000000*OO[[#This Row],[152 (07JUL1985 21:00:00)-Water Temperature (C)]]*OO[[#This Row],[94]]</f>
        <v>2.5223505003236246E-7</v>
      </c>
      <c r="CS254" s="10">
        <f>3/24000000*OO[[#This Row],[153 (08JUL1985 00:00:00)-Water Temperature (C)]]*OO[[#This Row],[95]]</f>
        <v>2.3718655243145E-7</v>
      </c>
      <c r="CT254" s="10">
        <f>3/24000000*OO[[#This Row],[154 (08JUL1985 03:00:00)-Water Temperature (C)]]*OO[[#This Row],[96]]</f>
        <v>2.308465008544125E-7</v>
      </c>
      <c r="CU254" s="10">
        <f>3/24000000*OO[[#This Row],[155 (08JUL1985 06:00:00)-Water Temperature (C)]]*OO[[#This Row],[97]]</f>
        <v>2.2786257866074998E-7</v>
      </c>
      <c r="CV254" s="10">
        <f>3/24000000*OO[[#This Row],[156 (08JUL1985 09:00:00)-Water Temperature (C)]]*OO[[#This Row],[98]]</f>
        <v>2.2371966885599999E-7</v>
      </c>
      <c r="CW254" s="10">
        <f>3/24000000*OO[[#This Row],[157 (08JUL1985 12:00:00)-Water Temperature (C)]]*OO[[#This Row],[99]]</f>
        <v>2.1778722978414999E-7</v>
      </c>
    </row>
    <row r="255" spans="1:101" x14ac:dyDescent="0.35">
      <c r="A255" t="s">
        <v>261</v>
      </c>
      <c r="B255">
        <v>824.89859999999999</v>
      </c>
      <c r="C255" s="10">
        <f>3/24*OO[[#This Row],[59 (26JUN1985 06:00:00)-Water Temperature (C)]]*OO[[#This Row],[1]]/SUM(OO[1])</f>
        <v>0</v>
      </c>
      <c r="D255" s="10">
        <f>3/24*OO[[#This Row],[60 (26JUN1985 09:00:00)-Water Temperature (C)]]*OO[[#This Row],[2]]/SUM(OO[2])</f>
        <v>0</v>
      </c>
      <c r="E255" s="10">
        <f>3/24*OO[[#This Row],[61 (26JUN1985 12:00:00)-Water Temperature (C)]]*OO[[#This Row],[3]]/SUM(OO[3])</f>
        <v>0</v>
      </c>
      <c r="F255" s="10">
        <f>3/24*OO[[#This Row],[62 (26JUN1985 15:00:00)-Water Temperature (C)]]*OO[[#This Row],[4]]/SUM(OO[4])</f>
        <v>0</v>
      </c>
      <c r="G255" s="10">
        <f>3/24*OO[[#This Row],[63 (26JUN1985 18:00:00)-Water Temperature (C)]]*OO[[#This Row],[5]]/SUM(OO[5])</f>
        <v>0</v>
      </c>
      <c r="H255" s="10">
        <f>3/24*OO[[#This Row],[64 (26JUN1985 21:00:00)-Water Temperature (C)]]*OO[[#This Row],[6]]/SUM(OO[6])</f>
        <v>0</v>
      </c>
      <c r="I255" s="10">
        <f>3/24*OO[[#This Row],[65 (27JUN1985 00:00:00)-Water Temperature (C)]]*OO[[#This Row],[7]]/SUM(OO[7])</f>
        <v>0</v>
      </c>
      <c r="J255" s="10">
        <f>3/24*OO[[#This Row],[66 (27JUN1985 03:00:00)-Water Temperature (C)]]*OO[[#This Row],[8]]/SUM(OO[8])</f>
        <v>0</v>
      </c>
      <c r="K255" s="10">
        <f>3/24*OO[[#This Row],[67 (27JUN1985 06:00:00)-Water Temperature (C)]]*OO[[#This Row],[9]]/SUM(OO[9])</f>
        <v>0</v>
      </c>
      <c r="L255" s="10">
        <f>3/24*OO[[#This Row],[68 (27JUN1985 09:00:00)-Water Temperature (C)]]*OO[[#This Row],[10]]/SUM(OO[10])</f>
        <v>0</v>
      </c>
      <c r="M255" s="10">
        <f>3/24*OO[[#This Row],[69 (27JUN1985 12:00:00)-Water Temperature (C)]]*OO[[#This Row],[11]]/SUM(OO[11])</f>
        <v>1.7010032232654173E-43</v>
      </c>
      <c r="N255" s="10">
        <f>3/24*OO[[#This Row],[70 (27JUN1985 15:00:00)-Water Temperature (C)]]*OO[[#This Row],[12]]/SUM(OO[12])</f>
        <v>4.2421033600082305E-32</v>
      </c>
      <c r="O255" s="10">
        <f>3/24*OO[[#This Row],[71 (27JUN1985 18:00:00)-Water Temperature (C)]]*OO[[#This Row],[13]]/SUM(OO[13])</f>
        <v>1.9169898724746743E-20</v>
      </c>
      <c r="P255" s="10">
        <f>3/24*OO[[#This Row],[72 (27JUN1985 21:00:00)-Water Temperature (C)]]*OO[[#This Row],[14]]/SUM(OO[14])</f>
        <v>1.5811009741151897E-13</v>
      </c>
      <c r="Q255" s="10">
        <f>3/24*OO[[#This Row],[73 (28JUN1985 00:00:00)-Water Temperature (C)]]*OO[[#This Row],[15]]/SUM(OO[15])</f>
        <v>1.6376814364617722E-9</v>
      </c>
      <c r="R255" s="10">
        <f>3/24*OO[[#This Row],[74 (28JUN1985 03:00:00)-Water Temperature (C)]]*OO[[#This Row],[16]]/SUM(OO[16])</f>
        <v>7.0011983334886823E-7</v>
      </c>
      <c r="S255" s="10">
        <f>3/24*OO[[#This Row],[75 (28JUN1985 06:00:00)-Water Temperature (C)]]*OO[[#This Row],[17]]/SUM(OO[17])</f>
        <v>5.3860098117502075E-5</v>
      </c>
      <c r="T255" s="10">
        <f>3/24*OO[[#This Row],[76 (28JUN1985 09:00:00)-Water Temperature (C)]]*OO[[#This Row],[18]]/SUM(OO[18])</f>
        <v>1.2008252666864069E-3</v>
      </c>
      <c r="U255" s="10">
        <f>3/24*OO[[#This Row],[77 (28JUN1985 12:00:00)-Water Temperature (C)]]*OO[[#This Row],[19]]/SUM(OO[19])</f>
        <v>1.009905429126331E-2</v>
      </c>
      <c r="V255" s="10">
        <f>3/24000000*OO[[#This Row],[78 (28JUN1985 15:00:00)-Water Temperature (C)]]*OO[[#This Row],[20]]</f>
        <v>3.8256322020350002E-2</v>
      </c>
      <c r="W255" s="10">
        <f>3/24000000*OO[[#This Row],[79 (28JUN1985 18:00:00)-Water Temperature (C)]]*OO[[#This Row],[21]]</f>
        <v>7.4735948022187484E-2</v>
      </c>
      <c r="X255" s="10">
        <f>3/24000000*OO[[#This Row],[80 (28JUN1985 21:00:00)-Water Temperature (C)]]*OO[[#This Row],[22]]</f>
        <v>8.4751392735399986E-2</v>
      </c>
      <c r="Y255" s="10">
        <f>3/24000000*OO[[#This Row],[81 (29JUN1985 00:00:00)-Water Temperature (C)]]*OO[[#This Row],[23]]</f>
        <v>6.1127220385762501E-2</v>
      </c>
      <c r="Z255" s="10">
        <f>3/24000000*OO[[#This Row],[82 (29JUN1985 03:00:00)-Water Temperature (C)]]*OO[[#This Row],[24]]</f>
        <v>3.0338665496124999E-2</v>
      </c>
      <c r="AA255" s="10">
        <f>3/24000000*OO[[#This Row],[83 (29JUN1985 06:00:00)-Water Temperature (C)]]*OO[[#This Row],[25]]</f>
        <v>1.080122444178375E-2</v>
      </c>
      <c r="AB255" s="10">
        <f>3/24000000*OO[[#This Row],[84 (29JUN1985 09:00:00)-Water Temperature (C)]]*OO[[#This Row],[26]]</f>
        <v>3.0264099511769999E-3</v>
      </c>
      <c r="AC255" s="10">
        <f>3/24000000*OO[[#This Row],[85 (29JUN1985 12:00:00)-Water Temperature (C)]]*OO[[#This Row],[27]]</f>
        <v>7.2693503378124999E-4</v>
      </c>
      <c r="AD255" s="10">
        <f>3/24000000*OO[[#This Row],[86 (29JUN1985 15:00:00)-Water Temperature (C)]]*OO[[#This Row],[28]]</f>
        <v>1.9214211372262498E-4</v>
      </c>
      <c r="AE255" s="10">
        <f>3/24000000*OO[[#This Row],[88 (29JUN1985 21:00:00)-Water Temperature (C)]]*OO[[#This Row],[30]]</f>
        <v>7.4038134200400004E-5</v>
      </c>
      <c r="AF255" s="10">
        <f>3/24000000*OO[[#This Row],[88 (29JUN1985 21:00:00)-Water Temperature (C)]]*OO[[#This Row],[30]]</f>
        <v>7.4038134200400004E-5</v>
      </c>
      <c r="AG255" s="10">
        <f>3/24000000*OO[[#This Row],[89 (30JUN1985 00:00:00)-Water Temperature (C)]]*OO[[#This Row],[31]]</f>
        <v>7.1745503757200002E-5</v>
      </c>
      <c r="AH255" s="10">
        <f>3/24000000*OO[[#This Row],[90 (30JUN1985 03:00:00)-Water Temperature (C)]]*OO[[#This Row],[32]]</f>
        <v>7.0845516100799999E-5</v>
      </c>
      <c r="AI255" s="10">
        <f>3/24000000*OO[[#This Row],[91 (30JUN1985 06:00:00)-Water Temperature (C)]]*OO[[#This Row],[33]]</f>
        <v>6.8093512326299996E-5</v>
      </c>
      <c r="AJ255" s="10">
        <f>3/24000000*OO[[#This Row],[92 (30JUN1985 09:00:00)-Water Temperature (C)]]*OO[[#This Row],[34]]</f>
        <v>6.3890016397500003E-5</v>
      </c>
      <c r="AK255" s="10">
        <f>3/24000000*OO[[#This Row],[93 (30JUN1985 12:00:00)-Water Temperature (C)]]*OO[[#This Row],[35]]</f>
        <v>5.8638143510362492E-5</v>
      </c>
      <c r="AL255" s="10">
        <f>3/24000000*OO[[#This Row],[94 (30JUN1985 15:00:00)-Water Temperature (C)]]*OO[[#This Row],[36]]</f>
        <v>5.2514109023224997E-5</v>
      </c>
      <c r="AM255" s="10">
        <f>3/24000000*OO[[#This Row],[95 (30JUN1985 18:00:00)-Water Temperature (C)]]*OO[[#This Row],[37]]</f>
        <v>4.6349327432687497E-5</v>
      </c>
      <c r="AN255" s="10">
        <f>3/24000000*OO[[#This Row],[96 (30JUN1985 21:00:00)-Water Temperature (C)]]*OO[[#This Row],[38]]</f>
        <v>4.11443232156E-5</v>
      </c>
      <c r="AO255" s="10">
        <f>3/24000000*OO[[#This Row],[97 (01JUL1985 00:00:00)-Water Temperature (C)]]*OO[[#This Row],[39]]</f>
        <v>3.6844545534300007E-5</v>
      </c>
      <c r="AP255" s="10">
        <f>3/24000000*OO[[#This Row],[98 (01JUL1985 03:00:00)-Water Temperature (C)]]*OO[[#This Row],[40]]</f>
        <v>3.3644068946625005E-5</v>
      </c>
      <c r="AQ255" s="10">
        <f>3/24000000*OO[[#This Row],[99 (01JUL1985 06:00:00)-Water Temperature (C)]]*OO[[#This Row],[41]]</f>
        <v>3.0685553432414996E-5</v>
      </c>
      <c r="AR255" s="10">
        <f>3/24000000*OO[[#This Row],[100 (01JUL1985 09:00:00)-Water Temperature (C)]]*OO[[#This Row],[42]]</f>
        <v>2.7666484891962498E-5</v>
      </c>
      <c r="AS255" s="10">
        <f>3/24000000*OO[[#This Row],[101 (01JUL1985 12:00:00)-Water Temperature (C)]]*OO[[#This Row],[43]]</f>
        <v>2.4635149610679999E-5</v>
      </c>
      <c r="AT255" s="10">
        <f>3/24000000*OO[[#This Row],[102 (01JUL1985 15:00:00)-Water Temperature (C)]]*OO[[#This Row],[44]]</f>
        <v>2.1596285783324998E-5</v>
      </c>
      <c r="AU255" s="10">
        <f>3/24000000*OO[[#This Row],[103 (01JUL1985 18:00:00)-Water Temperature (C)]]*OO[[#This Row],[45]]</f>
        <v>1.8860721452253748E-5</v>
      </c>
      <c r="AV255" s="10">
        <f>3/24000000*OO[[#This Row],[104 (01JUL1985 21:00:00)-Water Temperature (C)]]*OO[[#This Row],[46]]</f>
        <v>1.6514323074149998E-5</v>
      </c>
      <c r="AW255" s="10">
        <f>3/24000000*OO[[#This Row],[105 (02JUL1985 00:00:00)-Water Temperature (C)]]*OO[[#This Row],[47]]</f>
        <v>1.4641334917424998E-5</v>
      </c>
      <c r="AX255" s="10">
        <f>3/24000000*OO[[#This Row],[106 (02JUL1985 03:00:00)-Water Temperature (C)]]*OO[[#This Row],[48]]</f>
        <v>1.3320039452452501E-5</v>
      </c>
      <c r="AY255" s="10">
        <f>3/24000000*OO[[#This Row],[107 (02JUL1985 06:00:00)-Water Temperature (C)]]*OO[[#This Row],[49]]</f>
        <v>1.2214619539492498E-5</v>
      </c>
      <c r="AZ255" s="10">
        <f>3/24000000*OO[[#This Row],[108 (02JUL1985 09:00:00)-Water Temperature (C)]]*OO[[#This Row],[50]]</f>
        <v>1.1177398639254998E-5</v>
      </c>
      <c r="BA255" s="10">
        <f>3/24000000*OO[[#This Row],[109 (02JUL1985 12:00:00)-Water Temperature (C)]]*OO[[#This Row],[51]]</f>
        <v>1.0081709134199999E-5</v>
      </c>
      <c r="BB255" s="10">
        <f>3/24000000*OO[[#This Row],[110 (02JUL1985 15:00:00)-Water Temperature (C)]]*OO[[#This Row],[52]]</f>
        <v>8.9179614488212492E-6</v>
      </c>
      <c r="BC255" s="10">
        <f>3/24000000*OO[[#This Row],[111 (02JUL1985 18:00:00)-Water Temperature (C)]]*OO[[#This Row],[53]]</f>
        <v>7.7150274350812503E-6</v>
      </c>
      <c r="BD255" s="10">
        <f>3/24000000*OO[[#This Row],[112 (02JUL1985 21:00:00)-Water Temperature (C)]]*OO[[#This Row],[54]]</f>
        <v>6.6658820463949997E-6</v>
      </c>
      <c r="BE255" s="10">
        <f>3/24000000*OO[[#This Row],[113 (03JUL1985 00:00:00)-Water Temperature (C)]]*OO[[#This Row],[55]]</f>
        <v>5.7813292036712501E-6</v>
      </c>
      <c r="BF255" s="10">
        <f>3/24000000*OO[[#This Row],[114 (03JUL1985 03:00:00)-Water Temperature (C)]]*OO[[#This Row],[56]]</f>
        <v>5.0654601590250002E-6</v>
      </c>
      <c r="BG255" s="10">
        <f>3/24000000*OO[[#This Row],[115 (03JUL1985 06:00:00)-Water Temperature (C)]]*OO[[#This Row],[57]]</f>
        <v>4.4176279542037498E-6</v>
      </c>
      <c r="BH255" s="10">
        <f>3/24000000*OO[[#This Row],[116 (03JUL1985 09:00:00)-Water Temperature (C)]]*OO[[#This Row],[58]]</f>
        <v>3.7348243258787499E-6</v>
      </c>
      <c r="BI255" s="10">
        <f>3/24000000*OO[[#This Row],[117 (03JUL1985 12:00:00)-Water Temperature (C)]]*OO[[#This Row],[59]]</f>
        <v>3.0546695475629998E-6</v>
      </c>
      <c r="BJ255" s="10">
        <f>3/24000000*OO[[#This Row],[118 (03JUL1985 15:00:00)-Water Temperature (C)]]*OO[[#This Row],[60]]</f>
        <v>2.4131049203359996E-6</v>
      </c>
      <c r="BK255" s="10">
        <f>3/24000000*OO[[#This Row],[119 (03JUL1985 18:00:00)-Water Temperature (C)]]*OO[[#This Row],[61]]</f>
        <v>1.8707039016694999E-6</v>
      </c>
      <c r="BL255" s="10">
        <f>3/24000000*OO[[#This Row],[120 (03JUL1985 21:00:00)-Water Temperature (C)]]*OO[[#This Row],[62]]</f>
        <v>1.4735402478825001E-6</v>
      </c>
      <c r="BM255" s="10">
        <f>3/24000000*OO[[#This Row],[121 (04JUL1985 00:00:00)-Water Temperature (C)]]*OO[[#This Row],[63]]</f>
        <v>1.21036511442E-6</v>
      </c>
      <c r="BN255" s="10">
        <f>3/24000000*OO[[#This Row],[122 (04JUL1985 03:00:00)-Water Temperature (C)]]*OO[[#This Row],[64]]</f>
        <v>1.0651927297335E-6</v>
      </c>
      <c r="BO255" s="10">
        <f>3/24000000*OO[[#This Row],[123 (04JUL1985 06:00:00)-Water Temperature (C)]]*OO[[#This Row],[65]]</f>
        <v>9.7529259153199992E-7</v>
      </c>
      <c r="BP255" s="10">
        <f>3/24000000*OO[[#This Row],[124 (04JUL1985 09:00:00)-Water Temperature (C)]]*OO[[#This Row],[66]]</f>
        <v>9.0853001775000003E-7</v>
      </c>
      <c r="BQ255" s="10">
        <f>3/24000000*OO[[#This Row],[125 (04JUL1985 12:00:00)-Water Temperature (C)]]*OO[[#This Row],[67]]</f>
        <v>8.4041264640299992E-7</v>
      </c>
      <c r="BR255" s="10">
        <f>3/24000000*OO[[#This Row],[126 (04JUL1985 15:00:00)-Water Temperature (C)]]*OO[[#This Row],[68]]</f>
        <v>7.7069039277562497E-7</v>
      </c>
      <c r="BS255" s="10">
        <f>3/24000000*OO[[#This Row],[127 (04JUL1985 18:00:00)-Water Temperature (C)]]*OO[[#This Row],[69]]</f>
        <v>7.0038917712987495E-7</v>
      </c>
      <c r="BT255" s="10">
        <f>3/24000000*OO[[#This Row],[128 (04JUL1985 21:00:00)-Water Temperature (C)]]*OO[[#This Row],[70]]</f>
        <v>6.4205360754487503E-7</v>
      </c>
      <c r="BU255" s="10">
        <f>3/24000000*OO[[#This Row],[129 (05JUL1985 00:00:00)-Water Temperature (C)]]*OO[[#This Row],[71]]</f>
        <v>5.9894856694749993E-7</v>
      </c>
      <c r="BV255" s="10">
        <f>3/24000000*OO[[#This Row],[130 (05JUL1985 03:00:00)-Water Temperature (C)]]*OO[[#This Row],[72]]</f>
        <v>5.8033531745812494E-7</v>
      </c>
      <c r="BW255" s="10">
        <f>3/24000000*OO[[#This Row],[131 (05JUL1985 06:00:00)-Water Temperature (C)]]*OO[[#This Row],[73]]</f>
        <v>5.7013260640762504E-7</v>
      </c>
      <c r="BX255" s="10">
        <f>3/24000000*OO[[#This Row],[132 (05JUL1985 09:00:00)-Water Temperature (C)]]*OO[[#This Row],[74]]</f>
        <v>5.6284401768562493E-7</v>
      </c>
      <c r="BY255" s="10">
        <f>3/24000000*OO[[#This Row],[133 (05JUL1985 12:00:00)-Water Temperature (C)]]*OO[[#This Row],[75]]</f>
        <v>5.5225295663199999E-7</v>
      </c>
      <c r="BZ255" s="10">
        <f>3/24000000*OO[[#This Row],[134 (05JUL1985 15:00:00)-Water Temperature (C)]]*OO[[#This Row],[76]]</f>
        <v>5.2970200969824988E-7</v>
      </c>
      <c r="CA255" s="10">
        <f>3/24000000*OO[[#This Row],[135 (05JUL1985 18:00:00)-Water Temperature (C)]]*OO[[#This Row],[77]]</f>
        <v>4.988362474396249E-7</v>
      </c>
      <c r="CB255" s="10">
        <f>3/24000000*OO[[#This Row],[136 (05JUL1985 21:00:00)-Water Temperature (C)]]*OO[[#This Row],[78]]</f>
        <v>4.6732103317425E-7</v>
      </c>
      <c r="CC255" s="10">
        <f>3/24000000*OO[[#This Row],[137 (06JUL1985 00:00:00)-Water Temperature (C)]]*OO[[#This Row],[79]]</f>
        <v>4.4064379388699999E-7</v>
      </c>
      <c r="CD255" s="10">
        <f>3/24000000*OO[[#This Row],[138 (06JUL1985 03:00:00)-Water Temperature (C)]]*OO[[#This Row],[80]]</f>
        <v>4.2616681891874991E-7</v>
      </c>
      <c r="CE255" s="10">
        <f>3/24000000*OO[[#This Row],[139 (06JUL1985 06:00:00)-Water Temperature (C)]]*OO[[#This Row],[81]]</f>
        <v>4.1623516012499998E-7</v>
      </c>
      <c r="CF255" s="10">
        <f>3/24000000*OO[[#This Row],[140 (06JUL1985 09:00:00)-Water Temperature (C)]]*OO[[#This Row],[82]]</f>
        <v>4.0729118519149996E-7</v>
      </c>
      <c r="CG255" s="10">
        <f>3/24000000*OO[[#This Row],[141 (06JUL1985 12:00:00)-Water Temperature (C)]]*OO[[#This Row],[83]]</f>
        <v>3.9431967262949999E-7</v>
      </c>
      <c r="CH255" s="10">
        <f>3/24000000*OO[[#This Row],[142 (06JUL1985 15:00:00)-Water Temperature (C)]]*OO[[#This Row],[84]]</f>
        <v>3.7512584762049999E-7</v>
      </c>
      <c r="CI255" s="10">
        <f>3/24000000*OO[[#This Row],[143 (06JUL1985 18:00:00)-Water Temperature (C)]]*OO[[#This Row],[85]]</f>
        <v>3.503784809476875E-7</v>
      </c>
      <c r="CJ255" s="10">
        <f>3/24000000*OO[[#This Row],[144 (06JUL1985 21:00:00)-Water Temperature (C)]]*OO[[#This Row],[86]]</f>
        <v>3.2707672763197501E-7</v>
      </c>
      <c r="CK255" s="10">
        <f>3/24000000*OO[[#This Row],[145 (07JUL1985 00:00:00)-Water Temperature (C)]]*OO[[#This Row],[87]]</f>
        <v>3.0739801457609999E-7</v>
      </c>
      <c r="CL255" s="10">
        <f>3/24000000*OO[[#This Row],[146 (07JUL1985 03:00:00)-Water Temperature (C)]]*OO[[#This Row],[88]]</f>
        <v>2.9705320338547501E-7</v>
      </c>
      <c r="CM255" s="10">
        <f>3/24000000*OO[[#This Row],[147 (07JUL1985 06:00:00)-Water Temperature (C)]]*OO[[#This Row],[89]]</f>
        <v>2.8668333292312497E-7</v>
      </c>
      <c r="CN255" s="10">
        <f>3/24000000*OO[[#This Row],[148 (07JUL1985 09:00:00)-Water Temperature (C)]]*OO[[#This Row],[90]]</f>
        <v>2.7443936673561248E-7</v>
      </c>
      <c r="CO255" s="10">
        <f>3/24000000*OO[[#This Row],[149 (07JUL1985 12:00:00)-Water Temperature (C)]]*OO[[#This Row],[91]]</f>
        <v>2.6072894471399998E-7</v>
      </c>
      <c r="CP255" s="10">
        <f>3/24000000*OO[[#This Row],[150 (07JUL1985 15:00:00)-Water Temperature (C)]]*OO[[#This Row],[92]]</f>
        <v>2.4611185961100001E-7</v>
      </c>
      <c r="CQ255" s="10">
        <f>3/24000000*OO[[#This Row],[151 (07JUL1985 18:00:00)-Water Temperature (C)]]*OO[[#This Row],[93]]</f>
        <v>2.2969529212643748E-7</v>
      </c>
      <c r="CR255" s="10">
        <f>3/24000000*OO[[#This Row],[152 (07JUL1985 21:00:00)-Water Temperature (C)]]*OO[[#This Row],[94]]</f>
        <v>2.1414099113409999E-7</v>
      </c>
      <c r="CS255" s="10">
        <f>3/24000000*OO[[#This Row],[153 (08JUL1985 00:00:00)-Water Temperature (C)]]*OO[[#This Row],[95]]</f>
        <v>2.0123667765472498E-7</v>
      </c>
      <c r="CT255" s="10">
        <f>3/24000000*OO[[#This Row],[154 (08JUL1985 03:00:00)-Water Temperature (C)]]*OO[[#This Row],[96]]</f>
        <v>1.95704886487325E-7</v>
      </c>
      <c r="CU255" s="10">
        <f>3/24000000*OO[[#This Row],[155 (08JUL1985 06:00:00)-Water Temperature (C)]]*OO[[#This Row],[97]]</f>
        <v>1.930801174679E-7</v>
      </c>
      <c r="CV255" s="10">
        <f>3/24000000*OO[[#This Row],[156 (08JUL1985 09:00:00)-Water Temperature (C)]]*OO[[#This Row],[98]]</f>
        <v>1.89576593483325E-7</v>
      </c>
      <c r="CW255" s="10">
        <f>3/24000000*OO[[#This Row],[157 (08JUL1985 12:00:00)-Water Temperature (C)]]*OO[[#This Row],[99]]</f>
        <v>1.846168034685E-7</v>
      </c>
    </row>
    <row r="256" spans="1:101" x14ac:dyDescent="0.35">
      <c r="A256" t="s">
        <v>262</v>
      </c>
      <c r="B256">
        <v>890.43960000000004</v>
      </c>
      <c r="C256" s="10">
        <f>3/24*OO[[#This Row],[59 (26JUN1985 06:00:00)-Water Temperature (C)]]*OO[[#This Row],[1]]/SUM(OO[1])</f>
        <v>0</v>
      </c>
      <c r="D256" s="10">
        <f>3/24*OO[[#This Row],[60 (26JUN1985 09:00:00)-Water Temperature (C)]]*OO[[#This Row],[2]]/SUM(OO[2])</f>
        <v>0</v>
      </c>
      <c r="E256" s="10">
        <f>3/24*OO[[#This Row],[61 (26JUN1985 12:00:00)-Water Temperature (C)]]*OO[[#This Row],[3]]/SUM(OO[3])</f>
        <v>0</v>
      </c>
      <c r="F256" s="10">
        <f>3/24*OO[[#This Row],[62 (26JUN1985 15:00:00)-Water Temperature (C)]]*OO[[#This Row],[4]]/SUM(OO[4])</f>
        <v>0</v>
      </c>
      <c r="G256" s="10">
        <f>3/24*OO[[#This Row],[63 (26JUN1985 18:00:00)-Water Temperature (C)]]*OO[[#This Row],[5]]/SUM(OO[5])</f>
        <v>0</v>
      </c>
      <c r="H256" s="10">
        <f>3/24*OO[[#This Row],[64 (26JUN1985 21:00:00)-Water Temperature (C)]]*OO[[#This Row],[6]]/SUM(OO[6])</f>
        <v>0</v>
      </c>
      <c r="I256" s="10">
        <f>3/24*OO[[#This Row],[65 (27JUN1985 00:00:00)-Water Temperature (C)]]*OO[[#This Row],[7]]/SUM(OO[7])</f>
        <v>0</v>
      </c>
      <c r="J256" s="10">
        <f>3/24*OO[[#This Row],[66 (27JUN1985 03:00:00)-Water Temperature (C)]]*OO[[#This Row],[8]]/SUM(OO[8])</f>
        <v>0</v>
      </c>
      <c r="K256" s="10">
        <f>3/24*OO[[#This Row],[67 (27JUN1985 06:00:00)-Water Temperature (C)]]*OO[[#This Row],[9]]/SUM(OO[9])</f>
        <v>0</v>
      </c>
      <c r="L256" s="10">
        <f>3/24*OO[[#This Row],[68 (27JUN1985 09:00:00)-Water Temperature (C)]]*OO[[#This Row],[10]]/SUM(OO[10])</f>
        <v>0</v>
      </c>
      <c r="M256" s="10">
        <f>3/24*OO[[#This Row],[69 (27JUN1985 12:00:00)-Water Temperature (C)]]*OO[[#This Row],[11]]/SUM(OO[11])</f>
        <v>0</v>
      </c>
      <c r="N256" s="10">
        <f>3/24*OO[[#This Row],[70 (27JUN1985 15:00:00)-Water Temperature (C)]]*OO[[#This Row],[12]]/SUM(OO[12])</f>
        <v>6.5929204253673165E-33</v>
      </c>
      <c r="O256" s="10">
        <f>3/24*OO[[#This Row],[71 (27JUN1985 18:00:00)-Water Temperature (C)]]*OO[[#This Row],[13]]/SUM(OO[13])</f>
        <v>7.460819092867627E-21</v>
      </c>
      <c r="P256" s="10">
        <f>3/24*OO[[#This Row],[72 (27JUN1985 21:00:00)-Water Temperature (C)]]*OO[[#This Row],[14]]/SUM(OO[14])</f>
        <v>6.0124748272981332E-14</v>
      </c>
      <c r="Q256" s="10">
        <f>3/24*OO[[#This Row],[73 (28JUN1985 00:00:00)-Water Temperature (C)]]*OO[[#This Row],[15]]/SUM(OO[15])</f>
        <v>9.0306445448003765E-10</v>
      </c>
      <c r="R256" s="10">
        <f>3/24*OO[[#This Row],[74 (28JUN1985 03:00:00)-Water Temperature (C)]]*OO[[#This Row],[16]]/SUM(OO[16])</f>
        <v>4.4682193722017304E-7</v>
      </c>
      <c r="S256" s="10">
        <f>3/24*OO[[#This Row],[75 (28JUN1985 06:00:00)-Water Temperature (C)]]*OO[[#This Row],[17]]/SUM(OO[17])</f>
        <v>3.8099294650864331E-5</v>
      </c>
      <c r="T256" s="10">
        <f>3/24*OO[[#This Row],[76 (28JUN1985 09:00:00)-Water Temperature (C)]]*OO[[#This Row],[18]]/SUM(OO[18])</f>
        <v>9.2222231784360766E-4</v>
      </c>
      <c r="U256" s="10">
        <f>3/24*OO[[#This Row],[77 (28JUN1985 12:00:00)-Water Temperature (C)]]*OO[[#This Row],[19]]/SUM(OO[19])</f>
        <v>8.3091759645925259E-3</v>
      </c>
      <c r="V256" s="10">
        <f>3/24000000*OO[[#This Row],[78 (28JUN1985 15:00:00)-Water Temperature (C)]]*OO[[#This Row],[20]]</f>
        <v>3.3395432207499992E-2</v>
      </c>
      <c r="W256" s="10">
        <f>3/24000000*OO[[#This Row],[79 (28JUN1985 18:00:00)-Water Temperature (C)]]*OO[[#This Row],[21]]</f>
        <v>6.8726971780425E-2</v>
      </c>
      <c r="X256" s="10">
        <f>3/24000000*OO[[#This Row],[80 (28JUN1985 21:00:00)-Water Temperature (C)]]*OO[[#This Row],[22]]</f>
        <v>8.1589174761712499E-2</v>
      </c>
      <c r="Y256" s="10">
        <f>3/24000000*OO[[#This Row],[81 (29JUN1985 00:00:00)-Water Temperature (C)]]*OO[[#This Row],[23]]</f>
        <v>6.1300559832000001E-2</v>
      </c>
      <c r="Z256" s="10">
        <f>3/24000000*OO[[#This Row],[82 (29JUN1985 03:00:00)-Water Temperature (C)]]*OO[[#This Row],[24]]</f>
        <v>3.1543430247914998E-2</v>
      </c>
      <c r="AA256" s="10">
        <f>3/24000000*OO[[#This Row],[83 (29JUN1985 06:00:00)-Water Temperature (C)]]*OO[[#This Row],[25]]</f>
        <v>1.1591140422592499E-2</v>
      </c>
      <c r="AB256" s="10">
        <f>3/24000000*OO[[#This Row],[84 (29JUN1985 09:00:00)-Water Temperature (C)]]*OO[[#This Row],[26]]</f>
        <v>3.3306410765099994E-3</v>
      </c>
      <c r="AC256" s="10">
        <f>3/24000000*OO[[#This Row],[85 (29JUN1985 12:00:00)-Water Temperature (C)]]*OO[[#This Row],[27]]</f>
        <v>8.101478376225E-4</v>
      </c>
      <c r="AD256" s="10">
        <f>3/24000000*OO[[#This Row],[86 (29JUN1985 15:00:00)-Water Temperature (C)]]*OO[[#This Row],[28]]</f>
        <v>2.088755162671125E-4</v>
      </c>
      <c r="AE256" s="10">
        <f>3/24000000*OO[[#This Row],[88 (29JUN1985 21:00:00)-Water Temperature (C)]]*OO[[#This Row],[30]]</f>
        <v>7.3064999033324983E-5</v>
      </c>
      <c r="AF256" s="10">
        <f>3/24000000*OO[[#This Row],[88 (29JUN1985 21:00:00)-Water Temperature (C)]]*OO[[#This Row],[30]]</f>
        <v>7.3064999033324983E-5</v>
      </c>
      <c r="AG256" s="10">
        <f>3/24000000*OO[[#This Row],[89 (30JUN1985 00:00:00)-Water Temperature (C)]]*OO[[#This Row],[31]]</f>
        <v>7.070578018202499E-5</v>
      </c>
      <c r="AH256" s="10">
        <f>3/24000000*OO[[#This Row],[90 (30JUN1985 03:00:00)-Water Temperature (C)]]*OO[[#This Row],[32]]</f>
        <v>7.0240459989349987E-5</v>
      </c>
      <c r="AI256" s="10">
        <f>3/24000000*OO[[#This Row],[91 (30JUN1985 06:00:00)-Water Temperature (C)]]*OO[[#This Row],[33]]</f>
        <v>6.7963464339212493E-5</v>
      </c>
      <c r="AJ256" s="10">
        <f>3/24000000*OO[[#This Row],[92 (30JUN1985 09:00:00)-Water Temperature (C)]]*OO[[#This Row],[34]]</f>
        <v>6.4137197006412498E-5</v>
      </c>
      <c r="AK256" s="10">
        <f>3/24000000*OO[[#This Row],[93 (30JUN1985 12:00:00)-Water Temperature (C)]]*OO[[#This Row],[35]]</f>
        <v>5.9177395405462502E-5</v>
      </c>
      <c r="AL256" s="10">
        <f>3/24000000*OO[[#This Row],[94 (30JUN1985 15:00:00)-Water Temperature (C)]]*OO[[#This Row],[36]]</f>
        <v>5.3262985631187499E-5</v>
      </c>
      <c r="AM256" s="10">
        <f>3/24000000*OO[[#This Row],[95 (30JUN1985 18:00:00)-Water Temperature (C)]]*OO[[#This Row],[37]]</f>
        <v>4.7186836100800003E-5</v>
      </c>
      <c r="AN256" s="10">
        <f>3/24000000*OO[[#This Row],[96 (30JUN1985 21:00:00)-Water Temperature (C)]]*OO[[#This Row],[38]]</f>
        <v>4.2022889079699997E-5</v>
      </c>
      <c r="AO256" s="10">
        <f>3/24000000*OO[[#This Row],[97 (01JUL1985 00:00:00)-Water Temperature (C)]]*OO[[#This Row],[39]]</f>
        <v>3.7751548799899999E-5</v>
      </c>
      <c r="AP256" s="10">
        <f>3/24000000*OO[[#This Row],[98 (01JUL1985 03:00:00)-Water Temperature (C)]]*OO[[#This Row],[40]]</f>
        <v>3.4590471790187496E-5</v>
      </c>
      <c r="AQ256" s="10">
        <f>3/24000000*OO[[#This Row],[99 (01JUL1985 06:00:00)-Water Temperature (C)]]*OO[[#This Row],[41]]</f>
        <v>3.1687810606283753E-5</v>
      </c>
      <c r="AR256" s="10">
        <f>3/24000000*OO[[#This Row],[100 (01JUL1985 09:00:00)-Water Temperature (C)]]*OO[[#This Row],[42]]</f>
        <v>2.8703707110601253E-5</v>
      </c>
      <c r="AS256" s="10">
        <f>3/24000000*OO[[#This Row],[101 (01JUL1985 12:00:00)-Water Temperature (C)]]*OO[[#This Row],[43]]</f>
        <v>2.5689480114374998E-5</v>
      </c>
      <c r="AT256" s="10">
        <f>3/24000000*OO[[#This Row],[102 (01JUL1985 15:00:00)-Water Temperature (C)]]*OO[[#This Row],[44]]</f>
        <v>2.2631622258319999E-5</v>
      </c>
      <c r="AU256" s="10">
        <f>3/24000000*OO[[#This Row],[103 (01JUL1985 18:00:00)-Water Temperature (C)]]*OO[[#This Row],[45]]</f>
        <v>1.9830932912400002E-5</v>
      </c>
      <c r="AV256" s="10">
        <f>3/24000000*OO[[#This Row],[104 (01JUL1985 21:00:00)-Water Temperature (C)]]*OO[[#This Row],[46]]</f>
        <v>1.7416124631537499E-5</v>
      </c>
      <c r="AW256" s="10">
        <f>3/24000000*OO[[#This Row],[105 (02JUL1985 00:00:00)-Water Temperature (C)]]*OO[[#This Row],[47]]</f>
        <v>1.5482549638357501E-5</v>
      </c>
      <c r="AX256" s="10">
        <f>3/24000000*OO[[#This Row],[106 (02JUL1985 03:00:00)-Water Temperature (C)]]*OO[[#This Row],[48]]</f>
        <v>1.4123878716877502E-5</v>
      </c>
      <c r="AY256" s="10">
        <f>3/24000000*OO[[#This Row],[107 (02JUL1985 06:00:00)-Water Temperature (C)]]*OO[[#This Row],[49]]</f>
        <v>1.2991839767474998E-5</v>
      </c>
      <c r="AZ256" s="10">
        <f>3/24000000*OO[[#This Row],[108 (02JUL1985 09:00:00)-Water Temperature (C)]]*OO[[#This Row],[50]]</f>
        <v>1.1931994701344999E-5</v>
      </c>
      <c r="BA256" s="10">
        <f>3/24000000*OO[[#This Row],[109 (02JUL1985 12:00:00)-Water Temperature (C)]]*OO[[#This Row],[51]]</f>
        <v>1.0783045054320001E-5</v>
      </c>
      <c r="BB256" s="10">
        <f>3/24000000*OO[[#This Row],[110 (02JUL1985 15:00:00)-Water Temperature (C)]]*OO[[#This Row],[52]]</f>
        <v>9.5518308685799994E-6</v>
      </c>
      <c r="BC256" s="10">
        <f>3/24000000*OO[[#This Row],[111 (02JUL1985 18:00:00)-Water Temperature (C)]]*OO[[#This Row],[53]]</f>
        <v>8.2717768235499993E-6</v>
      </c>
      <c r="BD256" s="10">
        <f>3/24000000*OO[[#This Row],[112 (02JUL1985 21:00:00)-Water Temperature (C)]]*OO[[#This Row],[54]]</f>
        <v>7.1499483355199999E-6</v>
      </c>
      <c r="BE256" s="10">
        <f>3/24000000*OO[[#This Row],[113 (03JUL1985 00:00:00)-Water Temperature (C)]]*OO[[#This Row],[55]]</f>
        <v>6.2046509102650003E-6</v>
      </c>
      <c r="BF256" s="10">
        <f>3/24000000*OO[[#This Row],[114 (03JUL1985 03:00:00)-Water Temperature (C)]]*OO[[#This Row],[56]]</f>
        <v>5.4427077268025001E-6</v>
      </c>
      <c r="BG256" s="10">
        <f>3/24000000*OO[[#This Row],[115 (03JUL1985 06:00:00)-Water Temperature (C)]]*OO[[#This Row],[57]]</f>
        <v>4.7581457685412501E-6</v>
      </c>
      <c r="BH256" s="10">
        <f>3/24000000*OO[[#This Row],[116 (03JUL1985 09:00:00)-Water Temperature (C)]]*OO[[#This Row],[58]]</f>
        <v>4.03613306485E-6</v>
      </c>
      <c r="BI256" s="10">
        <f>3/24000000*OO[[#This Row],[117 (03JUL1985 12:00:00)-Water Temperature (C)]]*OO[[#This Row],[59]]</f>
        <v>3.3127774455982497E-6</v>
      </c>
      <c r="BJ256" s="10">
        <f>3/24000000*OO[[#This Row],[118 (03JUL1985 15:00:00)-Water Temperature (C)]]*OO[[#This Row],[60]]</f>
        <v>2.6229243640799999E-6</v>
      </c>
      <c r="BK256" s="10">
        <f>3/24000000*OO[[#This Row],[119 (03JUL1985 18:00:00)-Water Temperature (C)]]*OO[[#This Row],[61]]</f>
        <v>2.03325595959E-6</v>
      </c>
      <c r="BL256" s="10">
        <f>3/24000000*OO[[#This Row],[120 (03JUL1985 21:00:00)-Water Temperature (C)]]*OO[[#This Row],[62]]</f>
        <v>1.5973117747037502E-6</v>
      </c>
      <c r="BM256" s="10">
        <f>3/24000000*OO[[#This Row],[121 (04JUL1985 00:00:00)-Water Temperature (C)]]*OO[[#This Row],[63]]</f>
        <v>1.3066814442609998E-6</v>
      </c>
      <c r="BN256" s="10">
        <f>3/24000000*OO[[#This Row],[122 (04JUL1985 03:00:00)-Water Temperature (C)]]*OO[[#This Row],[64]]</f>
        <v>1.1451213684874999E-6</v>
      </c>
      <c r="BO256" s="10">
        <f>3/24000000*OO[[#This Row],[123 (04JUL1985 06:00:00)-Water Temperature (C)]]*OO[[#This Row],[65]]</f>
        <v>1.0452543655188749E-6</v>
      </c>
      <c r="BP256" s="10">
        <f>3/24000000*OO[[#This Row],[124 (04JUL1985 09:00:00)-Water Temperature (C)]]*OO[[#This Row],[66]]</f>
        <v>9.7215615368325009E-7</v>
      </c>
      <c r="BQ256" s="10">
        <f>3/24000000*OO[[#This Row],[125 (04JUL1985 12:00:00)-Water Temperature (C)]]*OO[[#This Row],[67]]</f>
        <v>8.9872366199750002E-7</v>
      </c>
      <c r="BR256" s="10">
        <f>3/24000000*OO[[#This Row],[126 (04JUL1985 15:00:00)-Water Temperature (C)]]*OO[[#This Row],[68]]</f>
        <v>8.2396747833999992E-7</v>
      </c>
      <c r="BS256" s="10">
        <f>3/24000000*OO[[#This Row],[127 (04JUL1985 18:00:00)-Water Temperature (C)]]*OO[[#This Row],[69]]</f>
        <v>7.4846291424599992E-7</v>
      </c>
      <c r="BT256" s="10">
        <f>3/24000000*OO[[#This Row],[128 (04JUL1985 21:00:00)-Water Temperature (C)]]*OO[[#This Row],[70]]</f>
        <v>6.853724291243749E-7</v>
      </c>
      <c r="BU256" s="10">
        <f>3/24000000*OO[[#This Row],[129 (05JUL1985 00:00:00)-Water Temperature (C)]]*OO[[#This Row],[71]]</f>
        <v>6.3839792258512504E-7</v>
      </c>
      <c r="BV256" s="10">
        <f>3/24000000*OO[[#This Row],[130 (05JUL1985 03:00:00)-Water Temperature (C)]]*OO[[#This Row],[72]]</f>
        <v>6.1757118613375E-7</v>
      </c>
      <c r="BW256" s="10">
        <f>3/24000000*OO[[#This Row],[131 (05JUL1985 06:00:00)-Water Temperature (C)]]*OO[[#This Row],[73]]</f>
        <v>6.0612002941249999E-7</v>
      </c>
      <c r="BX256" s="10">
        <f>3/24000000*OO[[#This Row],[132 (05JUL1985 09:00:00)-Water Temperature (C)]]*OO[[#This Row],[74]]</f>
        <v>5.9824544610862493E-7</v>
      </c>
      <c r="BY256" s="10">
        <f>3/24000000*OO[[#This Row],[133 (05JUL1985 12:00:00)-Water Temperature (C)]]*OO[[#This Row],[75]]</f>
        <v>5.87255311548E-7</v>
      </c>
      <c r="BZ256" s="10">
        <f>3/24000000*OO[[#This Row],[134 (05JUL1985 15:00:00)-Water Temperature (C)]]*OO[[#This Row],[76]]</f>
        <v>5.6384982563899997E-7</v>
      </c>
      <c r="CA256" s="10">
        <f>3/24000000*OO[[#This Row],[135 (05JUL1985 18:00:00)-Water Temperature (C)]]*OO[[#This Row],[77]]</f>
        <v>5.3145764043400008E-7</v>
      </c>
      <c r="CB256" s="10">
        <f>3/24000000*OO[[#This Row],[136 (05JUL1985 21:00:00)-Water Temperature (C)]]*OO[[#This Row],[78]]</f>
        <v>4.9801067247999991E-7</v>
      </c>
      <c r="CC256" s="10">
        <f>3/24000000*OO[[#This Row],[137 (06JUL1985 00:00:00)-Water Temperature (C)]]*OO[[#This Row],[79]]</f>
        <v>4.6946584965162495E-7</v>
      </c>
      <c r="CD256" s="10">
        <f>3/24000000*OO[[#This Row],[138 (06JUL1985 03:00:00)-Water Temperature (C)]]*OO[[#This Row],[80]]</f>
        <v>4.537790543E-7</v>
      </c>
      <c r="CE256" s="10">
        <f>3/24000000*OO[[#This Row],[139 (06JUL1985 06:00:00)-Water Temperature (C)]]*OO[[#This Row],[81]]</f>
        <v>4.4307020972000005E-7</v>
      </c>
      <c r="CF256" s="10">
        <f>3/24000000*OO[[#This Row],[140 (06JUL1985 09:00:00)-Water Temperature (C)]]*OO[[#This Row],[82]]</f>
        <v>4.3359417654124999E-7</v>
      </c>
      <c r="CG256" s="10">
        <f>3/24000000*OO[[#This Row],[141 (06JUL1985 12:00:00)-Water Temperature (C)]]*OO[[#This Row],[83]]</f>
        <v>4.1999096763749992E-7</v>
      </c>
      <c r="CH256" s="10">
        <f>3/24000000*OO[[#This Row],[142 (06JUL1985 15:00:00)-Water Temperature (C)]]*OO[[#This Row],[84]]</f>
        <v>3.9981252032849998E-7</v>
      </c>
      <c r="CI256" s="10">
        <f>3/24000000*OO[[#This Row],[143 (06JUL1985 18:00:00)-Water Temperature (C)]]*OO[[#This Row],[85]]</f>
        <v>3.7354711755199997E-7</v>
      </c>
      <c r="CJ256" s="10">
        <f>3/24000000*OO[[#This Row],[144 (06JUL1985 21:00:00)-Water Temperature (C)]]*OO[[#This Row],[86]]</f>
        <v>3.4863364575049994E-7</v>
      </c>
      <c r="CK256" s="10">
        <f>3/24000000*OO[[#This Row],[145 (07JUL1985 00:00:00)-Water Temperature (C)]]*OO[[#This Row],[87]]</f>
        <v>3.2752249627687502E-7</v>
      </c>
      <c r="CL256" s="10">
        <f>3/24000000*OO[[#This Row],[146 (07JUL1985 03:00:00)-Water Temperature (C)]]*OO[[#This Row],[88]]</f>
        <v>3.163545425352E-7</v>
      </c>
      <c r="CM256" s="10">
        <f>3/24000000*OO[[#This Row],[147 (07JUL1985 06:00:00)-Water Temperature (C)]]*OO[[#This Row],[89]]</f>
        <v>3.0525067607040001E-7</v>
      </c>
      <c r="CN256" s="10">
        <f>3/24000000*OO[[#This Row],[148 (07JUL1985 09:00:00)-Water Temperature (C)]]*OO[[#This Row],[90]]</f>
        <v>2.9228804912343747E-7</v>
      </c>
      <c r="CO256" s="10">
        <f>3/24000000*OO[[#This Row],[149 (07JUL1985 12:00:00)-Water Temperature (C)]]*OO[[#This Row],[91]]</f>
        <v>2.7780999013348751E-7</v>
      </c>
      <c r="CP256" s="10">
        <f>3/24000000*OO[[#This Row],[150 (07JUL1985 15:00:00)-Water Temperature (C)]]*OO[[#This Row],[92]]</f>
        <v>2.6244551070045002E-7</v>
      </c>
      <c r="CQ256" s="10">
        <f>3/24000000*OO[[#This Row],[151 (07JUL1985 18:00:00)-Water Temperature (C)]]*OO[[#This Row],[93]]</f>
        <v>2.4505046397266252E-7</v>
      </c>
      <c r="CR256" s="10">
        <f>3/24000000*OO[[#This Row],[152 (07JUL1985 21:00:00)-Water Temperature (C)]]*OO[[#This Row],[94]]</f>
        <v>2.2838568880812502E-7</v>
      </c>
      <c r="CS256" s="10">
        <f>3/24000000*OO[[#This Row],[153 (08JUL1985 00:00:00)-Water Temperature (C)]]*OO[[#This Row],[95]]</f>
        <v>2.1447794468065001E-7</v>
      </c>
      <c r="CT256" s="10">
        <f>3/24000000*OO[[#This Row],[154 (08JUL1985 03:00:00)-Water Temperature (C)]]*OO[[#This Row],[96]]</f>
        <v>2.08388424485175E-7</v>
      </c>
      <c r="CU256" s="10">
        <f>3/24000000*OO[[#This Row],[155 (08JUL1985 06:00:00)-Water Temperature (C)]]*OO[[#This Row],[97]]</f>
        <v>2.054751241393E-7</v>
      </c>
      <c r="CV256" s="10">
        <f>3/24000000*OO[[#This Row],[156 (08JUL1985 09:00:00)-Water Temperature (C)]]*OO[[#This Row],[98]]</f>
        <v>2.0175684375366248E-7</v>
      </c>
      <c r="CW256" s="10">
        <f>3/24000000*OO[[#This Row],[157 (08JUL1985 12:00:00)-Water Temperature (C)]]*OO[[#This Row],[99]]</f>
        <v>1.9654651075852501E-7</v>
      </c>
    </row>
    <row r="257" spans="1:101" x14ac:dyDescent="0.35">
      <c r="A257" t="s">
        <v>263</v>
      </c>
      <c r="B257">
        <v>883.23720000000003</v>
      </c>
      <c r="C257" s="10">
        <f>3/24*OO[[#This Row],[59 (26JUN1985 06:00:00)-Water Temperature (C)]]*OO[[#This Row],[1]]/SUM(OO[1])</f>
        <v>0</v>
      </c>
      <c r="D257" s="10">
        <f>3/24*OO[[#This Row],[60 (26JUN1985 09:00:00)-Water Temperature (C)]]*OO[[#This Row],[2]]/SUM(OO[2])</f>
        <v>0</v>
      </c>
      <c r="E257" s="10">
        <f>3/24*OO[[#This Row],[61 (26JUN1985 12:00:00)-Water Temperature (C)]]*OO[[#This Row],[3]]/SUM(OO[3])</f>
        <v>0</v>
      </c>
      <c r="F257" s="10">
        <f>3/24*OO[[#This Row],[62 (26JUN1985 15:00:00)-Water Temperature (C)]]*OO[[#This Row],[4]]/SUM(OO[4])</f>
        <v>0</v>
      </c>
      <c r="G257" s="10">
        <f>3/24*OO[[#This Row],[63 (26JUN1985 18:00:00)-Water Temperature (C)]]*OO[[#This Row],[5]]/SUM(OO[5])</f>
        <v>0</v>
      </c>
      <c r="H257" s="10">
        <f>3/24*OO[[#This Row],[64 (26JUN1985 21:00:00)-Water Temperature (C)]]*OO[[#This Row],[6]]/SUM(OO[6])</f>
        <v>0</v>
      </c>
      <c r="I257" s="10">
        <f>3/24*OO[[#This Row],[65 (27JUN1985 00:00:00)-Water Temperature (C)]]*OO[[#This Row],[7]]/SUM(OO[7])</f>
        <v>0</v>
      </c>
      <c r="J257" s="10">
        <f>3/24*OO[[#This Row],[66 (27JUN1985 03:00:00)-Water Temperature (C)]]*OO[[#This Row],[8]]/SUM(OO[8])</f>
        <v>0</v>
      </c>
      <c r="K257" s="10">
        <f>3/24*OO[[#This Row],[67 (27JUN1985 06:00:00)-Water Temperature (C)]]*OO[[#This Row],[9]]/SUM(OO[9])</f>
        <v>0</v>
      </c>
      <c r="L257" s="10">
        <f>3/24*OO[[#This Row],[68 (27JUN1985 09:00:00)-Water Temperature (C)]]*OO[[#This Row],[10]]/SUM(OO[10])</f>
        <v>0</v>
      </c>
      <c r="M257" s="10">
        <f>3/24*OO[[#This Row],[69 (27JUN1985 12:00:00)-Water Temperature (C)]]*OO[[#This Row],[11]]/SUM(OO[11])</f>
        <v>0</v>
      </c>
      <c r="N257" s="10">
        <f>3/24*OO[[#This Row],[70 (27JUN1985 15:00:00)-Water Temperature (C)]]*OO[[#This Row],[12]]/SUM(OO[12])</f>
        <v>9.570484684513115E-34</v>
      </c>
      <c r="O257" s="10">
        <f>3/24*OO[[#This Row],[71 (27JUN1985 18:00:00)-Water Temperature (C)]]*OO[[#This Row],[13]]/SUM(OO[13])</f>
        <v>2.3281333819591594E-21</v>
      </c>
      <c r="P257" s="10">
        <f>3/24*OO[[#This Row],[72 (27JUN1985 21:00:00)-Water Temperature (C)]]*OO[[#This Row],[14]]/SUM(OO[14])</f>
        <v>2.1423437703018514E-14</v>
      </c>
      <c r="Q257" s="10">
        <f>3/24*OO[[#This Row],[73 (28JUN1985 00:00:00)-Water Temperature (C)]]*OO[[#This Row],[15]]/SUM(OO[15])</f>
        <v>4.7765290424666513E-10</v>
      </c>
      <c r="R257" s="10">
        <f>3/24*OO[[#This Row],[74 (28JUN1985 03:00:00)-Water Temperature (C)]]*OO[[#This Row],[16]]/SUM(OO[16])</f>
        <v>2.724319411572043E-7</v>
      </c>
      <c r="S257" s="10">
        <f>3/24*OO[[#This Row],[75 (28JUN1985 06:00:00)-Water Temperature (C)]]*OO[[#This Row],[17]]/SUM(OO[17])</f>
        <v>2.5612762242527944E-5</v>
      </c>
      <c r="T257" s="10">
        <f>3/24*OO[[#This Row],[76 (28JUN1985 09:00:00)-Water Temperature (C)]]*OO[[#This Row],[18]]/SUM(OO[18])</f>
        <v>6.6959390567210958E-4</v>
      </c>
      <c r="U257" s="10">
        <f>3/24*OO[[#This Row],[77 (28JUN1985 12:00:00)-Water Temperature (C)]]*OO[[#This Row],[19]]/SUM(OO[19])</f>
        <v>6.4295350749213488E-3</v>
      </c>
      <c r="V257" s="10">
        <f>3/24000000*OO[[#This Row],[78 (28JUN1985 15:00:00)-Water Temperature (C)]]*OO[[#This Row],[20]]</f>
        <v>2.7271399105334996E-2</v>
      </c>
      <c r="W257" s="10">
        <f>3/24000000*OO[[#This Row],[79 (28JUN1985 18:00:00)-Water Temperature (C)]]*OO[[#This Row],[21]]</f>
        <v>5.8806935564324994E-2</v>
      </c>
      <c r="X257" s="10">
        <f>3/24000000*OO[[#This Row],[80 (28JUN1985 21:00:00)-Water Temperature (C)]]*OO[[#This Row],[22]]</f>
        <v>7.2656775813250002E-2</v>
      </c>
      <c r="Y257" s="10">
        <f>3/24000000*OO[[#This Row],[81 (29JUN1985 00:00:00)-Water Temperature (C)]]*OO[[#This Row],[23]]</f>
        <v>5.6581418985550004E-2</v>
      </c>
      <c r="Z257" s="10">
        <f>3/24000000*OO[[#This Row],[82 (29JUN1985 03:00:00)-Water Temperature (C)]]*OO[[#This Row],[24]]</f>
        <v>3.0002731856982497E-2</v>
      </c>
      <c r="AA257" s="10">
        <f>3/24000000*OO[[#This Row],[83 (29JUN1985 06:00:00)-Water Temperature (C)]]*OO[[#This Row],[25]]</f>
        <v>1.130119774306875E-2</v>
      </c>
      <c r="AB257" s="10">
        <f>3/24000000*OO[[#This Row],[84 (29JUN1985 09:00:00)-Water Temperature (C)]]*OO[[#This Row],[26]]</f>
        <v>3.3095064609775003E-3</v>
      </c>
      <c r="AC257" s="10">
        <f>3/24000000*OO[[#This Row],[85 (29JUN1985 12:00:00)-Water Temperature (C)]]*OO[[#This Row],[27]]</f>
        <v>8.1159091004687493E-4</v>
      </c>
      <c r="AD257" s="10">
        <f>3/24000000*OO[[#This Row],[86 (29JUN1985 15:00:00)-Water Temperature (C)]]*OO[[#This Row],[28]]</f>
        <v>2.0441784040268747E-4</v>
      </c>
      <c r="AE257" s="10">
        <f>3/24000000*OO[[#This Row],[88 (29JUN1985 21:00:00)-Water Temperature (C)]]*OO[[#This Row],[30]]</f>
        <v>6.4591809875399998E-5</v>
      </c>
      <c r="AF257" s="10">
        <f>3/24000000*OO[[#This Row],[88 (29JUN1985 21:00:00)-Water Temperature (C)]]*OO[[#This Row],[30]]</f>
        <v>6.4591809875399998E-5</v>
      </c>
      <c r="AG257" s="10">
        <f>3/24000000*OO[[#This Row],[89 (30JUN1985 00:00:00)-Water Temperature (C)]]*OO[[#This Row],[31]]</f>
        <v>6.2007476595962502E-5</v>
      </c>
      <c r="AH257" s="10">
        <f>3/24000000*OO[[#This Row],[90 (30JUN1985 03:00:00)-Water Temperature (C)]]*OO[[#This Row],[32]]</f>
        <v>6.1571014392499993E-5</v>
      </c>
      <c r="AI257" s="10">
        <f>3/24000000*OO[[#This Row],[91 (30JUN1985 06:00:00)-Water Temperature (C)]]*OO[[#This Row],[33]]</f>
        <v>5.9581625773312492E-5</v>
      </c>
      <c r="AJ257" s="10">
        <f>3/24000000*OO[[#This Row],[92 (30JUN1985 09:00:00)-Water Temperature (C)]]*OO[[#This Row],[34]]</f>
        <v>5.6206269010350003E-5</v>
      </c>
      <c r="AK257" s="10">
        <f>3/24000000*OO[[#This Row],[93 (30JUN1985 12:00:00)-Water Temperature (C)]]*OO[[#This Row],[35]]</f>
        <v>5.1820123347999995E-5</v>
      </c>
      <c r="AL257" s="10">
        <f>3/24000000*OO[[#This Row],[94 (30JUN1985 15:00:00)-Water Temperature (C)]]*OO[[#This Row],[36]]</f>
        <v>4.6527893472375001E-5</v>
      </c>
      <c r="AM257" s="10">
        <f>3/24000000*OO[[#This Row],[95 (30JUN1985 18:00:00)-Water Temperature (C)]]*OO[[#This Row],[37]]</f>
        <v>4.11042182991E-5</v>
      </c>
      <c r="AN257" s="10">
        <f>3/24000000*OO[[#This Row],[96 (30JUN1985 21:00:00)-Water Temperature (C)]]*OO[[#This Row],[38]]</f>
        <v>3.6482326751887497E-5</v>
      </c>
      <c r="AO257" s="10">
        <f>3/24000000*OO[[#This Row],[97 (01JUL1985 00:00:00)-Water Temperature (C)]]*OO[[#This Row],[39]]</f>
        <v>3.2655350982045001E-5</v>
      </c>
      <c r="AP257" s="10">
        <f>3/24000000*OO[[#This Row],[98 (01JUL1985 03:00:00)-Water Temperature (C)]]*OO[[#This Row],[40]]</f>
        <v>2.9809526764106251E-5</v>
      </c>
      <c r="AQ257" s="10">
        <f>3/24000000*OO[[#This Row],[99 (01JUL1985 06:00:00)-Water Temperature (C)]]*OO[[#This Row],[41]]</f>
        <v>2.7212985555219998E-5</v>
      </c>
      <c r="AR257" s="10">
        <f>3/24000000*OO[[#This Row],[100 (01JUL1985 09:00:00)-Water Temperature (C)]]*OO[[#This Row],[42]]</f>
        <v>2.4565862518924995E-5</v>
      </c>
      <c r="AS257" s="10">
        <f>3/24000000*OO[[#This Row],[101 (01JUL1985 12:00:00)-Water Temperature (C)]]*OO[[#This Row],[43]]</f>
        <v>2.1957152931508748E-5</v>
      </c>
      <c r="AT257" s="10">
        <f>3/24000000*OO[[#This Row],[102 (01JUL1985 15:00:00)-Water Temperature (C)]]*OO[[#This Row],[44]]</f>
        <v>1.9338030936592501E-5</v>
      </c>
      <c r="AU257" s="10">
        <f>3/24000000*OO[[#This Row],[103 (01JUL1985 18:00:00)-Water Temperature (C)]]*OO[[#This Row],[45]]</f>
        <v>1.6928875171282498E-5</v>
      </c>
      <c r="AV257" s="10">
        <f>3/24000000*OO[[#This Row],[104 (01JUL1985 21:00:00)-Water Temperature (C)]]*OO[[#This Row],[46]]</f>
        <v>1.4845971519187499E-5</v>
      </c>
      <c r="AW257" s="10">
        <f>3/24000000*OO[[#This Row],[105 (02JUL1985 00:00:00)-Water Temperature (C)]]*OO[[#This Row],[47]]</f>
        <v>1.3171806834562499E-5</v>
      </c>
      <c r="AX257" s="10">
        <f>3/24000000*OO[[#This Row],[106 (02JUL1985 03:00:00)-Water Temperature (C)]]*OO[[#This Row],[48]]</f>
        <v>1.1992049096404999E-5</v>
      </c>
      <c r="AY257" s="10">
        <f>3/24000000*OO[[#This Row],[107 (02JUL1985 06:00:00)-Water Temperature (C)]]*OO[[#This Row],[49]]</f>
        <v>1.1017735817724999E-5</v>
      </c>
      <c r="AZ257" s="10">
        <f>3/24000000*OO[[#This Row],[108 (02JUL1985 09:00:00)-Water Temperature (C)]]*OO[[#This Row],[50]]</f>
        <v>1.01384114199975E-5</v>
      </c>
      <c r="BA257" s="10">
        <f>3/24000000*OO[[#This Row],[109 (02JUL1985 12:00:00)-Water Temperature (C)]]*OO[[#This Row],[51]]</f>
        <v>9.1791510665049996E-6</v>
      </c>
      <c r="BB257" s="10">
        <f>3/24000000*OO[[#This Row],[110 (02JUL1985 15:00:00)-Water Temperature (C)]]*OO[[#This Row],[52]]</f>
        <v>8.1451327153699987E-6</v>
      </c>
      <c r="BC257" s="10">
        <f>3/24000000*OO[[#This Row],[111 (02JUL1985 18:00:00)-Water Temperature (C)]]*OO[[#This Row],[53]]</f>
        <v>7.0623262867525007E-6</v>
      </c>
      <c r="BD257" s="10">
        <f>3/24000000*OO[[#This Row],[112 (02JUL1985 21:00:00)-Water Temperature (C)]]*OO[[#This Row],[54]]</f>
        <v>6.1086820033874995E-6</v>
      </c>
      <c r="BE257" s="10">
        <f>3/24000000*OO[[#This Row],[113 (03JUL1985 00:00:00)-Water Temperature (C)]]*OO[[#This Row],[55]]</f>
        <v>5.304521314657499E-6</v>
      </c>
      <c r="BF257" s="10">
        <f>3/24000000*OO[[#This Row],[114 (03JUL1985 03:00:00)-Water Temperature (C)]]*OO[[#This Row],[56]]</f>
        <v>4.6578997120099998E-6</v>
      </c>
      <c r="BG257" s="10">
        <f>3/24000000*OO[[#This Row],[115 (03JUL1985 06:00:00)-Water Temperature (C)]]*OO[[#This Row],[57]]</f>
        <v>4.08016787191E-6</v>
      </c>
      <c r="BH257" s="10">
        <f>3/24000000*OO[[#This Row],[116 (03JUL1985 09:00:00)-Water Temperature (C)]]*OO[[#This Row],[58]]</f>
        <v>3.4711834684815002E-6</v>
      </c>
      <c r="BI257" s="10">
        <f>3/24000000*OO[[#This Row],[117 (03JUL1985 12:00:00)-Water Temperature (C)]]*OO[[#This Row],[59]]</f>
        <v>2.8575534415702501E-6</v>
      </c>
      <c r="BJ257" s="10">
        <f>3/24000000*OO[[#This Row],[118 (03JUL1985 15:00:00)-Water Temperature (C)]]*OO[[#This Row],[60]]</f>
        <v>2.267409446572625E-6</v>
      </c>
      <c r="BK257" s="10">
        <f>3/24000000*OO[[#This Row],[119 (03JUL1985 18:00:00)-Water Temperature (C)]]*OO[[#This Row],[61]]</f>
        <v>1.7580321345719999E-6</v>
      </c>
      <c r="BL257" s="10">
        <f>3/24000000*OO[[#This Row],[120 (03JUL1985 21:00:00)-Water Temperature (C)]]*OO[[#This Row],[62]]</f>
        <v>1.3782874843389999E-6</v>
      </c>
      <c r="BM257" s="10">
        <f>3/24000000*OO[[#This Row],[121 (04JUL1985 00:00:00)-Water Temperature (C)]]*OO[[#This Row],[63]]</f>
        <v>1.1237593208599999E-6</v>
      </c>
      <c r="BN257" s="10">
        <f>3/24000000*OO[[#This Row],[122 (04JUL1985 03:00:00)-Water Temperature (C)]]*OO[[#This Row],[64]]</f>
        <v>9.8128260332862499E-7</v>
      </c>
      <c r="BO257" s="10">
        <f>3/24000000*OO[[#This Row],[123 (04JUL1985 06:00:00)-Water Temperature (C)]]*OO[[#This Row],[65]]</f>
        <v>8.9341283869874996E-7</v>
      </c>
      <c r="BP257" s="10">
        <f>3/24000000*OO[[#This Row],[124 (04JUL1985 09:00:00)-Water Temperature (C)]]*OO[[#This Row],[66]]</f>
        <v>8.2985065059325003E-7</v>
      </c>
      <c r="BQ257" s="10">
        <f>3/24000000*OO[[#This Row],[125 (04JUL1985 12:00:00)-Water Temperature (C)]]*OO[[#This Row],[67]]</f>
        <v>7.6685172144412501E-7</v>
      </c>
      <c r="BR257" s="10">
        <f>3/24000000*OO[[#This Row],[126 (04JUL1985 15:00:00)-Water Temperature (C)]]*OO[[#This Row],[68]]</f>
        <v>7.0305448434224996E-7</v>
      </c>
      <c r="BS257" s="10">
        <f>3/24000000*OO[[#This Row],[127 (04JUL1985 18:00:00)-Water Temperature (C)]]*OO[[#This Row],[69]]</f>
        <v>6.3844980183562502E-7</v>
      </c>
      <c r="BT257" s="10">
        <f>3/24000000*OO[[#This Row],[128 (04JUL1985 21:00:00)-Water Temperature (C)]]*OO[[#This Row],[70]]</f>
        <v>5.8414508718575E-7</v>
      </c>
      <c r="BU257" s="10">
        <f>3/24000000*OO[[#This Row],[129 (05JUL1985 00:00:00)-Water Temperature (C)]]*OO[[#This Row],[71]]</f>
        <v>5.4342089612287499E-7</v>
      </c>
      <c r="BV257" s="10">
        <f>3/24000000*OO[[#This Row],[130 (05JUL1985 03:00:00)-Water Temperature (C)]]*OO[[#This Row],[72]]</f>
        <v>5.2500417552899998E-7</v>
      </c>
      <c r="BW257" s="10">
        <f>3/24000000*OO[[#This Row],[131 (05JUL1985 06:00:00)-Water Temperature (C)]]*OO[[#This Row],[73]]</f>
        <v>5.1483075406874995E-7</v>
      </c>
      <c r="BX257" s="10">
        <f>3/24000000*OO[[#This Row],[132 (05JUL1985 09:00:00)-Water Temperature (C)]]*OO[[#This Row],[74]]</f>
        <v>5.08081159369125E-7</v>
      </c>
      <c r="BY257" s="10">
        <f>3/24000000*OO[[#This Row],[133 (05JUL1985 12:00:00)-Water Temperature (C)]]*OO[[#This Row],[75]]</f>
        <v>4.9892566186237496E-7</v>
      </c>
      <c r="BZ257" s="10">
        <f>3/24000000*OO[[#This Row],[134 (05JUL1985 15:00:00)-Water Temperature (C)]]*OO[[#This Row],[76]]</f>
        <v>4.7953047655799993E-7</v>
      </c>
      <c r="CA257" s="10">
        <f>3/24000000*OO[[#This Row],[135 (05JUL1985 18:00:00)-Water Temperature (C)]]*OO[[#This Row],[77]]</f>
        <v>4.5235192070549991E-7</v>
      </c>
      <c r="CB257" s="10">
        <f>3/24000000*OO[[#This Row],[136 (05JUL1985 21:00:00)-Water Temperature (C)]]*OO[[#This Row],[78]]</f>
        <v>4.2400098825112496E-7</v>
      </c>
      <c r="CC257" s="10">
        <f>3/24000000*OO[[#This Row],[137 (06JUL1985 00:00:00)-Water Temperature (C)]]*OO[[#This Row],[79]]</f>
        <v>3.9959999497300002E-7</v>
      </c>
      <c r="CD257" s="10">
        <f>3/24000000*OO[[#This Row],[138 (06JUL1985 03:00:00)-Water Temperature (C)]]*OO[[#This Row],[80]]</f>
        <v>3.860487287775E-7</v>
      </c>
      <c r="CE257" s="10">
        <f>3/24000000*OO[[#This Row],[139 (06JUL1985 06:00:00)-Water Temperature (C)]]*OO[[#This Row],[81]]</f>
        <v>3.7684122445749999E-7</v>
      </c>
      <c r="CF257" s="10">
        <f>3/24000000*OO[[#This Row],[140 (06JUL1985 09:00:00)-Water Temperature (C)]]*OO[[#This Row],[82]]</f>
        <v>3.6879839638074996E-7</v>
      </c>
      <c r="CG257" s="10">
        <f>3/24000000*OO[[#This Row],[141 (06JUL1985 12:00:00)-Water Temperature (C)]]*OO[[#This Row],[83]]</f>
        <v>3.5741613057224998E-7</v>
      </c>
      <c r="CH257" s="10">
        <f>3/24000000*OO[[#This Row],[142 (06JUL1985 15:00:00)-Water Temperature (C)]]*OO[[#This Row],[84]]</f>
        <v>3.404785378093875E-7</v>
      </c>
      <c r="CI257" s="10">
        <f>3/24000000*OO[[#This Row],[143 (06JUL1985 18:00:00)-Water Temperature (C)]]*OO[[#This Row],[85]]</f>
        <v>3.1820946409436249E-7</v>
      </c>
      <c r="CJ257" s="10">
        <f>3/24000000*OO[[#This Row],[144 (06JUL1985 21:00:00)-Water Temperature (C)]]*OO[[#This Row],[86]]</f>
        <v>2.9695042881000002E-7</v>
      </c>
      <c r="CK257" s="10">
        <f>3/24000000*OO[[#This Row],[145 (07JUL1985 00:00:00)-Water Temperature (C)]]*OO[[#This Row],[87]]</f>
        <v>2.7886018692767497E-7</v>
      </c>
      <c r="CL257" s="10">
        <f>3/24000000*OO[[#This Row],[146 (07JUL1985 03:00:00)-Water Temperature (C)]]*OO[[#This Row],[88]]</f>
        <v>2.6922207258787498E-7</v>
      </c>
      <c r="CM257" s="10">
        <f>3/24000000*OO[[#This Row],[147 (07JUL1985 06:00:00)-Water Temperature (C)]]*OO[[#This Row],[89]]</f>
        <v>2.5976571090955002E-7</v>
      </c>
      <c r="CN257" s="10">
        <f>3/24000000*OO[[#This Row],[148 (07JUL1985 09:00:00)-Water Temperature (C)]]*OO[[#This Row],[90]]</f>
        <v>2.4877493148104999E-7</v>
      </c>
      <c r="CO257" s="10">
        <f>3/24000000*OO[[#This Row],[149 (07JUL1985 12:00:00)-Water Temperature (C)]]*OO[[#This Row],[91]]</f>
        <v>2.3651630662818748E-7</v>
      </c>
      <c r="CP257" s="10">
        <f>3/24000000*OO[[#This Row],[150 (07JUL1985 15:00:00)-Water Temperature (C)]]*OO[[#This Row],[92]]</f>
        <v>2.2360595949574997E-7</v>
      </c>
      <c r="CQ257" s="10">
        <f>3/24000000*OO[[#This Row],[151 (07JUL1985 18:00:00)-Water Temperature (C)]]*OO[[#This Row],[93]]</f>
        <v>2.0886930380775E-7</v>
      </c>
      <c r="CR257" s="10">
        <f>3/24000000*OO[[#This Row],[152 (07JUL1985 21:00:00)-Water Temperature (C)]]*OO[[#This Row],[94]]</f>
        <v>1.9462254828885E-7</v>
      </c>
      <c r="CS257" s="10">
        <f>3/24000000*OO[[#This Row],[153 (08JUL1985 00:00:00)-Water Temperature (C)]]*OO[[#This Row],[95]]</f>
        <v>1.8266118570151248E-7</v>
      </c>
      <c r="CT257" s="10">
        <f>3/24000000*OO[[#This Row],[154 (08JUL1985 03:00:00)-Water Temperature (C)]]*OO[[#This Row],[96]]</f>
        <v>1.7731253577326249E-7</v>
      </c>
      <c r="CU257" s="10">
        <f>3/24000000*OO[[#This Row],[155 (08JUL1985 06:00:00)-Water Temperature (C)]]*OO[[#This Row],[97]]</f>
        <v>1.7474988133049999E-7</v>
      </c>
      <c r="CV257" s="10">
        <f>3/24000000*OO[[#This Row],[156 (08JUL1985 09:00:00)-Water Temperature (C)]]*OO[[#This Row],[98]]</f>
        <v>1.715954917452E-7</v>
      </c>
      <c r="CW257" s="10">
        <f>3/24000000*OO[[#This Row],[157 (08JUL1985 12:00:00)-Water Temperature (C)]]*OO[[#This Row],[99]]</f>
        <v>1.6721827085643748E-7</v>
      </c>
    </row>
    <row r="258" spans="1:101" x14ac:dyDescent="0.35">
      <c r="A258" t="s">
        <v>264</v>
      </c>
      <c r="B258">
        <v>878.52809999999999</v>
      </c>
      <c r="C258" s="10">
        <f>3/24*OO[[#This Row],[59 (26JUN1985 06:00:00)-Water Temperature (C)]]*OO[[#This Row],[1]]/SUM(OO[1])</f>
        <v>0</v>
      </c>
      <c r="D258" s="10">
        <f>3/24*OO[[#This Row],[60 (26JUN1985 09:00:00)-Water Temperature (C)]]*OO[[#This Row],[2]]/SUM(OO[2])</f>
        <v>0</v>
      </c>
      <c r="E258" s="10">
        <f>3/24*OO[[#This Row],[61 (26JUN1985 12:00:00)-Water Temperature (C)]]*OO[[#This Row],[3]]/SUM(OO[3])</f>
        <v>0</v>
      </c>
      <c r="F258" s="10">
        <f>3/24*OO[[#This Row],[62 (26JUN1985 15:00:00)-Water Temperature (C)]]*OO[[#This Row],[4]]/SUM(OO[4])</f>
        <v>0</v>
      </c>
      <c r="G258" s="10">
        <f>3/24*OO[[#This Row],[63 (26JUN1985 18:00:00)-Water Temperature (C)]]*OO[[#This Row],[5]]/SUM(OO[5])</f>
        <v>0</v>
      </c>
      <c r="H258" s="10">
        <f>3/24*OO[[#This Row],[64 (26JUN1985 21:00:00)-Water Temperature (C)]]*OO[[#This Row],[6]]/SUM(OO[6])</f>
        <v>0</v>
      </c>
      <c r="I258" s="10">
        <f>3/24*OO[[#This Row],[65 (27JUN1985 00:00:00)-Water Temperature (C)]]*OO[[#This Row],[7]]/SUM(OO[7])</f>
        <v>0</v>
      </c>
      <c r="J258" s="10">
        <f>3/24*OO[[#This Row],[66 (27JUN1985 03:00:00)-Water Temperature (C)]]*OO[[#This Row],[8]]/SUM(OO[8])</f>
        <v>0</v>
      </c>
      <c r="K258" s="10">
        <f>3/24*OO[[#This Row],[67 (27JUN1985 06:00:00)-Water Temperature (C)]]*OO[[#This Row],[9]]/SUM(OO[9])</f>
        <v>0</v>
      </c>
      <c r="L258" s="10">
        <f>3/24*OO[[#This Row],[68 (27JUN1985 09:00:00)-Water Temperature (C)]]*OO[[#This Row],[10]]/SUM(OO[10])</f>
        <v>0</v>
      </c>
      <c r="M258" s="10">
        <f>3/24*OO[[#This Row],[69 (27JUN1985 12:00:00)-Water Temperature (C)]]*OO[[#This Row],[11]]/SUM(OO[11])</f>
        <v>0</v>
      </c>
      <c r="N258" s="10">
        <f>3/24*OO[[#This Row],[70 (27JUN1985 15:00:00)-Water Temperature (C)]]*OO[[#This Row],[12]]/SUM(OO[12])</f>
        <v>1.3956899689797238E-34</v>
      </c>
      <c r="O258" s="10">
        <f>3/24*OO[[#This Row],[71 (27JUN1985 18:00:00)-Water Temperature (C)]]*OO[[#This Row],[13]]/SUM(OO[13])</f>
        <v>5.8652611145479747E-22</v>
      </c>
      <c r="P258" s="10">
        <f>3/24*OO[[#This Row],[72 (27JUN1985 21:00:00)-Water Temperature (C)]]*OO[[#This Row],[14]]/SUM(OO[14])</f>
        <v>8.0228694933847791E-15</v>
      </c>
      <c r="Q258" s="10">
        <f>3/24*OO[[#This Row],[73 (28JUN1985 00:00:00)-Water Temperature (C)]]*OO[[#This Row],[15]]/SUM(OO[15])</f>
        <v>2.7773636833163934E-10</v>
      </c>
      <c r="R258" s="10">
        <f>3/24*OO[[#This Row],[74 (28JUN1985 03:00:00)-Water Temperature (C)]]*OO[[#This Row],[16]]/SUM(OO[16])</f>
        <v>1.8383324227106656E-7</v>
      </c>
      <c r="S258" s="10">
        <f>3/24*OO[[#This Row],[75 (28JUN1985 06:00:00)-Water Temperature (C)]]*OO[[#This Row],[17]]/SUM(OO[17])</f>
        <v>1.9132154003522173E-5</v>
      </c>
      <c r="T258" s="10">
        <f>3/24*OO[[#This Row],[76 (28JUN1985 09:00:00)-Water Temperature (C)]]*OO[[#This Row],[18]]/SUM(OO[18])</f>
        <v>5.4207995645235015E-4</v>
      </c>
      <c r="U258" s="10">
        <f>3/24*OO[[#This Row],[77 (28JUN1985 12:00:00)-Water Temperature (C)]]*OO[[#This Row],[19]]/SUM(OO[19])</f>
        <v>5.5659140338072122E-3</v>
      </c>
      <c r="V258" s="10">
        <f>3/24000000*OO[[#This Row],[78 (28JUN1985 15:00:00)-Water Temperature (C)]]*OO[[#This Row],[20]]</f>
        <v>2.4986357603681248E-2</v>
      </c>
      <c r="W258" s="10">
        <f>3/24000000*OO[[#This Row],[79 (28JUN1985 18:00:00)-Water Temperature (C)]]*OO[[#This Row],[21]]</f>
        <v>5.6621920371562495E-2</v>
      </c>
      <c r="X258" s="10">
        <f>3/24000000*OO[[#This Row],[80 (28JUN1985 21:00:00)-Water Temperature (C)]]*OO[[#This Row],[22]]</f>
        <v>7.3063213677824992E-2</v>
      </c>
      <c r="Y258" s="10">
        <f>3/24000000*OO[[#This Row],[81 (29JUN1985 00:00:00)-Water Temperature (C)]]*OO[[#This Row],[23]]</f>
        <v>5.9077325067099992E-2</v>
      </c>
      <c r="Z258" s="10">
        <f>3/24000000*OO[[#This Row],[82 (29JUN1985 03:00:00)-Water Temperature (C)]]*OO[[#This Row],[24]]</f>
        <v>3.2374289729056246E-2</v>
      </c>
      <c r="AA258" s="10">
        <f>3/24000000*OO[[#This Row],[83 (29JUN1985 06:00:00)-Water Temperature (C)]]*OO[[#This Row],[25]]</f>
        <v>1.2538440181565001E-2</v>
      </c>
      <c r="AB258" s="10">
        <f>3/24000000*OO[[#This Row],[84 (29JUN1985 09:00:00)-Water Temperature (C)]]*OO[[#This Row],[26]]</f>
        <v>3.7537501908050004E-3</v>
      </c>
      <c r="AC258" s="10">
        <f>3/24000000*OO[[#This Row],[85 (29JUN1985 12:00:00)-Water Temperature (C)]]*OO[[#This Row],[27]]</f>
        <v>9.302651562879999E-4</v>
      </c>
      <c r="AD258" s="10">
        <f>3/24000000*OO[[#This Row],[86 (29JUN1985 15:00:00)-Water Temperature (C)]]*OO[[#This Row],[28]]</f>
        <v>2.2912741576500001E-4</v>
      </c>
      <c r="AE258" s="10">
        <f>3/24000000*OO[[#This Row],[88 (29JUN1985 21:00:00)-Water Temperature (C)]]*OO[[#This Row],[30]]</f>
        <v>6.4143803931499997E-5</v>
      </c>
      <c r="AF258" s="10">
        <f>3/24000000*OO[[#This Row],[88 (29JUN1985 21:00:00)-Water Temperature (C)]]*OO[[#This Row],[30]]</f>
        <v>6.4143803931499997E-5</v>
      </c>
      <c r="AG258" s="10">
        <f>3/24000000*OO[[#This Row],[89 (30JUN1985 00:00:00)-Water Temperature (C)]]*OO[[#This Row],[31]]</f>
        <v>6.08278967468125E-5</v>
      </c>
      <c r="AH258" s="10">
        <f>3/24000000*OO[[#This Row],[90 (30JUN1985 03:00:00)-Water Temperature (C)]]*OO[[#This Row],[32]]</f>
        <v>6.0255003912500002E-5</v>
      </c>
      <c r="AI258" s="10">
        <f>3/24000000*OO[[#This Row],[91 (30JUN1985 06:00:00)-Water Temperature (C)]]*OO[[#This Row],[33]]</f>
        <v>5.8201170735662493E-5</v>
      </c>
      <c r="AJ258" s="10">
        <f>3/24000000*OO[[#This Row],[92 (30JUN1985 09:00:00)-Water Temperature (C)]]*OO[[#This Row],[34]]</f>
        <v>5.4840547608187498E-5</v>
      </c>
      <c r="AK258" s="10">
        <f>3/24000000*OO[[#This Row],[93 (30JUN1985 12:00:00)-Water Temperature (C)]]*OO[[#This Row],[35]]</f>
        <v>5.0529705074474998E-5</v>
      </c>
      <c r="AL258" s="10">
        <f>3/24000000*OO[[#This Row],[94 (30JUN1985 15:00:00)-Water Temperature (C)]]*OO[[#This Row],[36]]</f>
        <v>4.5292069676949993E-5</v>
      </c>
      <c r="AM258" s="10">
        <f>3/24000000*OO[[#This Row],[95 (30JUN1985 18:00:00)-Water Temperature (C)]]*OO[[#This Row],[37]]</f>
        <v>3.993345157712499E-5</v>
      </c>
      <c r="AN258" s="10">
        <f>3/24000000*OO[[#This Row],[96 (30JUN1985 21:00:00)-Water Temperature (C)]]*OO[[#This Row],[38]]</f>
        <v>3.5357520061375001E-5</v>
      </c>
      <c r="AO258" s="10">
        <f>3/24000000*OO[[#This Row],[97 (01JUL1985 00:00:00)-Water Temperature (C)]]*OO[[#This Row],[39]]</f>
        <v>3.1561681020035E-5</v>
      </c>
      <c r="AP258" s="10">
        <f>3/24000000*OO[[#This Row],[98 (01JUL1985 03:00:00)-Water Temperature (C)]]*OO[[#This Row],[40]]</f>
        <v>2.8730407413049997E-5</v>
      </c>
      <c r="AQ258" s="10">
        <f>3/24000000*OO[[#This Row],[99 (01JUL1985 06:00:00)-Water Temperature (C)]]*OO[[#This Row],[41]]</f>
        <v>2.6147520896625E-5</v>
      </c>
      <c r="AR258" s="10">
        <f>3/24000000*OO[[#This Row],[100 (01JUL1985 09:00:00)-Water Temperature (C)]]*OO[[#This Row],[42]]</f>
        <v>2.3543549767512498E-5</v>
      </c>
      <c r="AS258" s="10">
        <f>3/24000000*OO[[#This Row],[101 (01JUL1985 12:00:00)-Water Temperature (C)]]*OO[[#This Row],[43]]</f>
        <v>2.1014786288271251E-5</v>
      </c>
      <c r="AT258" s="10">
        <f>3/24000000*OO[[#This Row],[102 (01JUL1985 15:00:00)-Water Temperature (C)]]*OO[[#This Row],[44]]</f>
        <v>1.8515563906004999E-5</v>
      </c>
      <c r="AU258" s="10">
        <f>3/24000000*OO[[#This Row],[103 (01JUL1985 18:00:00)-Water Temperature (C)]]*OO[[#This Row],[45]]</f>
        <v>1.620426628536375E-5</v>
      </c>
      <c r="AV258" s="10">
        <f>3/24000000*OO[[#This Row],[104 (01JUL1985 21:00:00)-Water Temperature (C)]]*OO[[#This Row],[46]]</f>
        <v>1.4198018993024999E-5</v>
      </c>
      <c r="AW258" s="10">
        <f>3/24000000*OO[[#This Row],[105 (02JUL1985 00:00:00)-Water Temperature (C)]]*OO[[#This Row],[47]]</f>
        <v>1.25801508265875E-5</v>
      </c>
      <c r="AX258" s="10">
        <f>3/24000000*OO[[#This Row],[106 (02JUL1985 03:00:00)-Water Temperature (C)]]*OO[[#This Row],[48]]</f>
        <v>1.14342063990825E-5</v>
      </c>
      <c r="AY258" s="10">
        <f>3/24000000*OO[[#This Row],[107 (02JUL1985 06:00:00)-Water Temperature (C)]]*OO[[#This Row],[49]]</f>
        <v>1.0494369998043751E-5</v>
      </c>
      <c r="AZ258" s="10">
        <f>3/24000000*OO[[#This Row],[108 (02JUL1985 09:00:00)-Water Temperature (C)]]*OO[[#This Row],[50]]</f>
        <v>9.6510672937824997E-6</v>
      </c>
      <c r="BA258" s="10">
        <f>3/24000000*OO[[#This Row],[109 (02JUL1985 12:00:00)-Water Temperature (C)]]*OO[[#This Row],[51]]</f>
        <v>8.7363831233250004E-6</v>
      </c>
      <c r="BB258" s="10">
        <f>3/24000000*OO[[#This Row],[110 (02JUL1985 15:00:00)-Water Temperature (C)]]*OO[[#This Row],[52]]</f>
        <v>7.7503504825687505E-6</v>
      </c>
      <c r="BC258" s="10">
        <f>3/24000000*OO[[#This Row],[111 (02JUL1985 18:00:00)-Water Temperature (C)]]*OO[[#This Row],[53]]</f>
        <v>6.7183558411150001E-6</v>
      </c>
      <c r="BD258" s="10">
        <f>3/24000000*OO[[#This Row],[112 (02JUL1985 21:00:00)-Water Temperature (C)]]*OO[[#This Row],[54]]</f>
        <v>5.8079599000800005E-6</v>
      </c>
      <c r="BE258" s="10">
        <f>3/24000000*OO[[#This Row],[113 (03JUL1985 00:00:00)-Water Temperature (C)]]*OO[[#This Row],[55]]</f>
        <v>5.0420178730349995E-6</v>
      </c>
      <c r="BF258" s="10">
        <f>3/24000000*OO[[#This Row],[114 (03JUL1985 03:00:00)-Water Temperature (C)]]*OO[[#This Row],[56]]</f>
        <v>4.4290834644375E-6</v>
      </c>
      <c r="BG258" s="10">
        <f>3/24000000*OO[[#This Row],[115 (03JUL1985 06:00:00)-Water Temperature (C)]]*OO[[#This Row],[57]]</f>
        <v>3.885755931514999E-6</v>
      </c>
      <c r="BH258" s="10">
        <f>3/24000000*OO[[#This Row],[116 (03JUL1985 09:00:00)-Water Temperature (C)]]*OO[[#This Row],[58]]</f>
        <v>3.3146687323113747E-6</v>
      </c>
      <c r="BI258" s="10">
        <f>3/24000000*OO[[#This Row],[117 (03JUL1985 12:00:00)-Water Temperature (C)]]*OO[[#This Row],[59]]</f>
        <v>2.7373581806839996E-6</v>
      </c>
      <c r="BJ258" s="10">
        <f>3/24000000*OO[[#This Row],[118 (03JUL1985 15:00:00)-Water Temperature (C)]]*OO[[#This Row],[60]]</f>
        <v>2.1765730846437495E-6</v>
      </c>
      <c r="BK258" s="10">
        <f>3/24000000*OO[[#This Row],[119 (03JUL1985 18:00:00)-Water Temperature (C)]]*OO[[#This Row],[61]]</f>
        <v>1.6880171990797498E-6</v>
      </c>
      <c r="BL258" s="10">
        <f>3/24000000*OO[[#This Row],[120 (03JUL1985 21:00:00)-Water Temperature (C)]]*OO[[#This Row],[62]]</f>
        <v>1.3202805396487501E-6</v>
      </c>
      <c r="BM258" s="10">
        <f>3/24000000*OO[[#This Row],[121 (04JUL1985 00:00:00)-Water Temperature (C)]]*OO[[#This Row],[63]]</f>
        <v>1.0724228696224999E-6</v>
      </c>
      <c r="BN258" s="10">
        <f>3/24000000*OO[[#This Row],[122 (04JUL1985 03:00:00)-Water Temperature (C)]]*OO[[#This Row],[64]]</f>
        <v>9.324680291988749E-7</v>
      </c>
      <c r="BO258" s="10">
        <f>3/24000000*OO[[#This Row],[123 (04JUL1985 06:00:00)-Water Temperature (C)]]*OO[[#This Row],[65]]</f>
        <v>8.4604606307574999E-7</v>
      </c>
      <c r="BP258" s="10">
        <f>3/24000000*OO[[#This Row],[124 (04JUL1985 09:00:00)-Water Temperature (C)]]*OO[[#This Row],[66]]</f>
        <v>7.8429409603350007E-7</v>
      </c>
      <c r="BQ258" s="10">
        <f>3/24000000*OO[[#This Row],[125 (04JUL1985 12:00:00)-Water Temperature (C)]]*OO[[#This Row],[67]]</f>
        <v>7.2404715665100002E-7</v>
      </c>
      <c r="BR258" s="10">
        <f>3/24000000*OO[[#This Row],[126 (04JUL1985 15:00:00)-Water Temperature (C)]]*OO[[#This Row],[68]]</f>
        <v>6.6353962217775E-7</v>
      </c>
      <c r="BS258" s="10">
        <f>3/24000000*OO[[#This Row],[127 (04JUL1985 18:00:00)-Water Temperature (C)]]*OO[[#This Row],[69]]</f>
        <v>6.0226579075949996E-7</v>
      </c>
      <c r="BT258" s="10">
        <f>3/24000000*OO[[#This Row],[128 (04JUL1985 21:00:00)-Water Temperature (C)]]*OO[[#This Row],[70]]</f>
        <v>5.5049927046399995E-7</v>
      </c>
      <c r="BU258" s="10">
        <f>3/24000000*OO[[#This Row],[129 (05JUL1985 00:00:00)-Water Temperature (C)]]*OO[[#This Row],[71]]</f>
        <v>5.1142439018862497E-7</v>
      </c>
      <c r="BV258" s="10">
        <f>3/24000000*OO[[#This Row],[130 (05JUL1985 03:00:00)-Water Temperature (C)]]*OO[[#This Row],[72]]</f>
        <v>4.9324193785500001E-7</v>
      </c>
      <c r="BW258" s="10">
        <f>3/24000000*OO[[#This Row],[131 (05JUL1985 06:00:00)-Water Temperature (C)]]*OO[[#This Row],[73]]</f>
        <v>4.8316731032599999E-7</v>
      </c>
      <c r="BX258" s="10">
        <f>3/24000000*OO[[#This Row],[132 (05JUL1985 09:00:00)-Water Temperature (C)]]*OO[[#This Row],[74]]</f>
        <v>4.7659943678399992E-7</v>
      </c>
      <c r="BY258" s="10">
        <f>3/24000000*OO[[#This Row],[133 (05JUL1985 12:00:00)-Water Temperature (C)]]*OO[[#This Row],[75]]</f>
        <v>4.6806569010874994E-7</v>
      </c>
      <c r="BZ258" s="10">
        <f>3/24000000*OO[[#This Row],[134 (05JUL1985 15:00:00)-Water Temperature (C)]]*OO[[#This Row],[76]]</f>
        <v>4.5018921019049996E-7</v>
      </c>
      <c r="CA258" s="10">
        <f>3/24000000*OO[[#This Row],[135 (05JUL1985 18:00:00)-Water Temperature (C)]]*OO[[#This Row],[77]]</f>
        <v>4.2502866110137497E-7</v>
      </c>
      <c r="CB258" s="10">
        <f>3/24000000*OO[[#This Row],[136 (05JUL1985 21:00:00)-Water Temperature (C)]]*OO[[#This Row],[78]]</f>
        <v>3.9850217710800002E-7</v>
      </c>
      <c r="CC258" s="10">
        <f>3/24000000*OO[[#This Row],[137 (06JUL1985 00:00:00)-Water Temperature (C)]]*OO[[#This Row],[79]]</f>
        <v>3.7555331674950002E-7</v>
      </c>
      <c r="CD258" s="10">
        <f>3/24000000*OO[[#This Row],[138 (06JUL1985 03:00:00)-Water Temperature (C)]]*OO[[#This Row],[80]]</f>
        <v>3.6258643515037503E-7</v>
      </c>
      <c r="CE258" s="10">
        <f>3/24000000*OO[[#This Row],[139 (06JUL1985 06:00:00)-Water Temperature (C)]]*OO[[#This Row],[81]]</f>
        <v>3.5378434046549998E-7</v>
      </c>
      <c r="CF258" s="10">
        <f>3/24000000*OO[[#This Row],[140 (06JUL1985 09:00:00)-Water Temperature (C)]]*OO[[#This Row],[82]]</f>
        <v>3.4619375450595E-7</v>
      </c>
      <c r="CG258" s="10">
        <f>3/24000000*OO[[#This Row],[141 (06JUL1985 12:00:00)-Water Temperature (C)]]*OO[[#This Row],[83]]</f>
        <v>3.3562802821724996E-7</v>
      </c>
      <c r="CH258" s="10">
        <f>3/24000000*OO[[#This Row],[142 (06JUL1985 15:00:00)-Water Temperature (C)]]*OO[[#This Row],[84]]</f>
        <v>3.1987385924479997E-7</v>
      </c>
      <c r="CI258" s="10">
        <f>3/24000000*OO[[#This Row],[143 (06JUL1985 18:00:00)-Water Temperature (C)]]*OO[[#This Row],[85]]</f>
        <v>2.99061189937575E-7</v>
      </c>
      <c r="CJ258" s="10">
        <f>3/24000000*OO[[#This Row],[144 (06JUL1985 21:00:00)-Water Temperature (C)]]*OO[[#This Row],[86]]</f>
        <v>2.7902282757249999E-7</v>
      </c>
      <c r="CK258" s="10">
        <f>3/24000000*OO[[#This Row],[145 (07JUL1985 00:00:00)-Water Temperature (C)]]*OO[[#This Row],[87]]</f>
        <v>2.6194939590375002E-7</v>
      </c>
      <c r="CL258" s="10">
        <f>3/24000000*OO[[#This Row],[146 (07JUL1985 03:00:00)-Water Temperature (C)]]*OO[[#This Row],[88]]</f>
        <v>2.5278576750179997E-7</v>
      </c>
      <c r="CM258" s="10">
        <f>3/24000000*OO[[#This Row],[147 (07JUL1985 06:00:00)-Water Temperature (C)]]*OO[[#This Row],[89]]</f>
        <v>2.4379796776555E-7</v>
      </c>
      <c r="CN258" s="10">
        <f>3/24000000*OO[[#This Row],[148 (07JUL1985 09:00:00)-Water Temperature (C)]]*OO[[#This Row],[90]]</f>
        <v>2.3351821397598749E-7</v>
      </c>
      <c r="CO258" s="10">
        <f>3/24000000*OO[[#This Row],[149 (07JUL1985 12:00:00)-Water Temperature (C)]]*OO[[#This Row],[91]]</f>
        <v>2.2211845058149997E-7</v>
      </c>
      <c r="CP258" s="10">
        <f>3/24000000*OO[[#This Row],[150 (07JUL1985 15:00:00)-Water Temperature (C)]]*OO[[#This Row],[92]]</f>
        <v>2.1014943611787499E-7</v>
      </c>
      <c r="CQ258" s="10">
        <f>3/24000000*OO[[#This Row],[151 (07JUL1985 18:00:00)-Water Temperature (C)]]*OO[[#This Row],[93]]</f>
        <v>1.9639716921369999E-7</v>
      </c>
      <c r="CR258" s="10">
        <f>3/24000000*OO[[#This Row],[152 (07JUL1985 21:00:00)-Water Temperature (C)]]*OO[[#This Row],[94]]</f>
        <v>1.8297520216162498E-7</v>
      </c>
      <c r="CS258" s="10">
        <f>3/24000000*OO[[#This Row],[153 (08JUL1985 00:00:00)-Water Temperature (C)]]*OO[[#This Row],[95]]</f>
        <v>1.716438203338375E-7</v>
      </c>
      <c r="CT258" s="10">
        <f>3/24000000*OO[[#This Row],[154 (08JUL1985 03:00:00)-Water Temperature (C)]]*OO[[#This Row],[96]]</f>
        <v>1.6647886167523748E-7</v>
      </c>
      <c r="CU258" s="10">
        <f>3/24000000*OO[[#This Row],[155 (08JUL1985 06:00:00)-Water Temperature (C)]]*OO[[#This Row],[97]]</f>
        <v>1.6395728013592499E-7</v>
      </c>
      <c r="CV258" s="10">
        <f>3/24000000*OO[[#This Row],[156 (08JUL1985 09:00:00)-Water Temperature (C)]]*OO[[#This Row],[98]]</f>
        <v>1.6097395953449998E-7</v>
      </c>
      <c r="CW258" s="10">
        <f>3/24000000*OO[[#This Row],[157 (08JUL1985 12:00:00)-Water Temperature (C)]]*OO[[#This Row],[99]]</f>
        <v>1.5691287132903747E-7</v>
      </c>
    </row>
    <row r="259" spans="1:101" x14ac:dyDescent="0.35">
      <c r="A259" t="s">
        <v>265</v>
      </c>
      <c r="B259">
        <v>869.14030000000002</v>
      </c>
      <c r="C259" s="10">
        <f>3/24*OO[[#This Row],[59 (26JUN1985 06:00:00)-Water Temperature (C)]]*OO[[#This Row],[1]]/SUM(OO[1])</f>
        <v>0</v>
      </c>
      <c r="D259" s="10">
        <f>3/24*OO[[#This Row],[60 (26JUN1985 09:00:00)-Water Temperature (C)]]*OO[[#This Row],[2]]/SUM(OO[2])</f>
        <v>0</v>
      </c>
      <c r="E259" s="10">
        <f>3/24*OO[[#This Row],[61 (26JUN1985 12:00:00)-Water Temperature (C)]]*OO[[#This Row],[3]]/SUM(OO[3])</f>
        <v>0</v>
      </c>
      <c r="F259" s="10">
        <f>3/24*OO[[#This Row],[62 (26JUN1985 15:00:00)-Water Temperature (C)]]*OO[[#This Row],[4]]/SUM(OO[4])</f>
        <v>0</v>
      </c>
      <c r="G259" s="10">
        <f>3/24*OO[[#This Row],[63 (26JUN1985 18:00:00)-Water Temperature (C)]]*OO[[#This Row],[5]]/SUM(OO[5])</f>
        <v>0</v>
      </c>
      <c r="H259" s="10">
        <f>3/24*OO[[#This Row],[64 (26JUN1985 21:00:00)-Water Temperature (C)]]*OO[[#This Row],[6]]/SUM(OO[6])</f>
        <v>0</v>
      </c>
      <c r="I259" s="10">
        <f>3/24*OO[[#This Row],[65 (27JUN1985 00:00:00)-Water Temperature (C)]]*OO[[#This Row],[7]]/SUM(OO[7])</f>
        <v>0</v>
      </c>
      <c r="J259" s="10">
        <f>3/24*OO[[#This Row],[66 (27JUN1985 03:00:00)-Water Temperature (C)]]*OO[[#This Row],[8]]/SUM(OO[8])</f>
        <v>0</v>
      </c>
      <c r="K259" s="10">
        <f>3/24*OO[[#This Row],[67 (27JUN1985 06:00:00)-Water Temperature (C)]]*OO[[#This Row],[9]]/SUM(OO[9])</f>
        <v>0</v>
      </c>
      <c r="L259" s="10">
        <f>3/24*OO[[#This Row],[68 (27JUN1985 09:00:00)-Water Temperature (C)]]*OO[[#This Row],[10]]/SUM(OO[10])</f>
        <v>0</v>
      </c>
      <c r="M259" s="10">
        <f>3/24*OO[[#This Row],[69 (27JUN1985 12:00:00)-Water Temperature (C)]]*OO[[#This Row],[11]]/SUM(OO[11])</f>
        <v>0</v>
      </c>
      <c r="N259" s="10">
        <f>3/24*OO[[#This Row],[70 (27JUN1985 15:00:00)-Water Temperature (C)]]*OO[[#This Row],[12]]/SUM(OO[12])</f>
        <v>2.9441042759168893E-35</v>
      </c>
      <c r="O259" s="10">
        <f>3/24*OO[[#This Row],[71 (27JUN1985 18:00:00)-Water Temperature (C)]]*OO[[#This Row],[13]]/SUM(OO[13])</f>
        <v>9.5327061859450225E-23</v>
      </c>
      <c r="P259" s="10">
        <f>3/24*OO[[#This Row],[72 (27JUN1985 21:00:00)-Water Temperature (C)]]*OO[[#This Row],[14]]/SUM(OO[14])</f>
        <v>2.9570353022570254E-15</v>
      </c>
      <c r="Q259" s="10">
        <f>3/24*OO[[#This Row],[73 (28JUN1985 00:00:00)-Water Temperature (C)]]*OO[[#This Row],[15]]/SUM(OO[15])</f>
        <v>1.7364382969153371E-10</v>
      </c>
      <c r="R259" s="10">
        <f>3/24*OO[[#This Row],[74 (28JUN1985 03:00:00)-Water Temperature (C)]]*OO[[#This Row],[16]]/SUM(OO[16])</f>
        <v>1.3538783755168631E-7</v>
      </c>
      <c r="S259" s="10">
        <f>3/24*OO[[#This Row],[75 (28JUN1985 06:00:00)-Water Temperature (C)]]*OO[[#This Row],[17]]/SUM(OO[17])</f>
        <v>1.5735619309084285E-5</v>
      </c>
      <c r="T259" s="10">
        <f>3/24*OO[[#This Row],[76 (28JUN1985 09:00:00)-Water Temperature (C)]]*OO[[#This Row],[18]]/SUM(OO[18])</f>
        <v>4.8659890454615654E-4</v>
      </c>
      <c r="U259" s="10">
        <f>3/24*OO[[#This Row],[77 (28JUN1985 12:00:00)-Water Temperature (C)]]*OO[[#This Row],[19]]/SUM(OO[19])</f>
        <v>5.3754514390211474E-3</v>
      </c>
      <c r="V259" s="10">
        <f>3/24000000*OO[[#This Row],[78 (28JUN1985 15:00:00)-Water Temperature (C)]]*OO[[#This Row],[20]]</f>
        <v>2.5688402236997497E-2</v>
      </c>
      <c r="W259" s="10">
        <f>3/24000000*OO[[#This Row],[79 (28JUN1985 18:00:00)-Water Temperature (C)]]*OO[[#This Row],[21]]</f>
        <v>6.1504330057187487E-2</v>
      </c>
      <c r="X259" s="10">
        <f>3/24000000*OO[[#This Row],[80 (28JUN1985 21:00:00)-Water Temperature (C)]]*OO[[#This Row],[22]]</f>
        <v>8.3325167682824997E-2</v>
      </c>
      <c r="Y259" s="10">
        <f>3/24000000*OO[[#This Row],[81 (29JUN1985 00:00:00)-Water Temperature (C)]]*OO[[#This Row],[23]]</f>
        <v>7.0323566968062495E-2</v>
      </c>
      <c r="Z259" s="10">
        <f>3/24000000*OO[[#This Row],[82 (29JUN1985 03:00:00)-Water Temperature (C)]]*OO[[#This Row],[24]]</f>
        <v>4.0050158334750001E-2</v>
      </c>
      <c r="AA259" s="10">
        <f>3/24000000*OO[[#This Row],[83 (29JUN1985 06:00:00)-Water Temperature (C)]]*OO[[#This Row],[25]]</f>
        <v>1.6035747027284997E-2</v>
      </c>
      <c r="AB259" s="10">
        <f>3/24000000*OO[[#This Row],[84 (29JUN1985 09:00:00)-Water Temperature (C)]]*OO[[#This Row],[26]]</f>
        <v>4.9356432287999998E-3</v>
      </c>
      <c r="AC259" s="10">
        <f>3/24000000*OO[[#This Row],[85 (29JUN1985 12:00:00)-Water Temperature (C)]]*OO[[#This Row],[27]]</f>
        <v>1.2442120847212499E-3</v>
      </c>
      <c r="AD259" s="10">
        <f>3/24000000*OO[[#This Row],[86 (29JUN1985 15:00:00)-Water Temperature (C)]]*OO[[#This Row],[28]]</f>
        <v>3.0241107273194995E-4</v>
      </c>
      <c r="AE259" s="10">
        <f>3/24000000*OO[[#This Row],[88 (29JUN1985 21:00:00)-Water Temperature (C)]]*OO[[#This Row],[30]]</f>
        <v>7.5254256817374992E-5</v>
      </c>
      <c r="AF259" s="10">
        <f>3/24000000*OO[[#This Row],[88 (29JUN1985 21:00:00)-Water Temperature (C)]]*OO[[#This Row],[30]]</f>
        <v>7.5254256817374992E-5</v>
      </c>
      <c r="AG259" s="10">
        <f>3/24000000*OO[[#This Row],[89 (30JUN1985 00:00:00)-Water Temperature (C)]]*OO[[#This Row],[31]]</f>
        <v>7.0670465172624987E-5</v>
      </c>
      <c r="AH259" s="10">
        <f>3/24000000*OO[[#This Row],[90 (30JUN1985 03:00:00)-Water Temperature (C)]]*OO[[#This Row],[32]]</f>
        <v>7.021228479517499E-5</v>
      </c>
      <c r="AI259" s="10">
        <f>3/24000000*OO[[#This Row],[91 (30JUN1985 06:00:00)-Water Temperature (C)]]*OO[[#This Row],[33]]</f>
        <v>6.8118254152187496E-5</v>
      </c>
      <c r="AJ259" s="10">
        <f>3/24000000*OO[[#This Row],[92 (30JUN1985 09:00:00)-Water Temperature (C)]]*OO[[#This Row],[34]]</f>
        <v>6.4409616635275E-5</v>
      </c>
      <c r="AK259" s="10">
        <f>3/24000000*OO[[#This Row],[93 (30JUN1985 12:00:00)-Water Temperature (C)]]*OO[[#This Row],[35]]</f>
        <v>5.9577490874999992E-5</v>
      </c>
      <c r="AL259" s="10">
        <f>3/24000000*OO[[#This Row],[94 (30JUN1985 15:00:00)-Water Temperature (C)]]*OO[[#This Row],[36]]</f>
        <v>5.3568429013199998E-5</v>
      </c>
      <c r="AM259" s="10">
        <f>3/24000000*OO[[#This Row],[95 (30JUN1985 18:00:00)-Water Temperature (C)]]*OO[[#This Row],[37]]</f>
        <v>4.7358486940012491E-5</v>
      </c>
      <c r="AN259" s="10">
        <f>3/24000000*OO[[#This Row],[96 (30JUN1985 21:00:00)-Water Temperature (C)]]*OO[[#This Row],[38]]</f>
        <v>4.2037713099937502E-5</v>
      </c>
      <c r="AO259" s="10">
        <f>3/24000000*OO[[#This Row],[97 (01JUL1985 00:00:00)-Water Temperature (C)]]*OO[[#This Row],[39]]</f>
        <v>3.7612343574800004E-5</v>
      </c>
      <c r="AP259" s="10">
        <f>3/24000000*OO[[#This Row],[98 (01JUL1985 03:00:00)-Water Temperature (C)]]*OO[[#This Row],[40]]</f>
        <v>3.4325043362399996E-5</v>
      </c>
      <c r="AQ259" s="10">
        <f>3/24000000*OO[[#This Row],[99 (01JUL1985 06:00:00)-Water Temperature (C)]]*OO[[#This Row],[41]]</f>
        <v>3.132740801223E-5</v>
      </c>
      <c r="AR259" s="10">
        <f>3/24000000*OO[[#This Row],[100 (01JUL1985 09:00:00)-Water Temperature (C)]]*OO[[#This Row],[42]]</f>
        <v>2.8304592429854995E-5</v>
      </c>
      <c r="AS259" s="10">
        <f>3/24000000*OO[[#This Row],[101 (01JUL1985 12:00:00)-Water Temperature (C)]]*OO[[#This Row],[43]]</f>
        <v>2.5353229910237498E-5</v>
      </c>
      <c r="AT259" s="10">
        <f>3/24000000*OO[[#This Row],[102 (01JUL1985 15:00:00)-Water Temperature (C)]]*OO[[#This Row],[44]]</f>
        <v>2.2426217373738748E-5</v>
      </c>
      <c r="AU259" s="10">
        <f>3/24000000*OO[[#This Row],[103 (01JUL1985 18:00:00)-Water Temperature (C)]]*OO[[#This Row],[45]]</f>
        <v>1.9696377873415002E-5</v>
      </c>
      <c r="AV259" s="10">
        <f>3/24000000*OO[[#This Row],[104 (01JUL1985 21:00:00)-Water Temperature (C)]]*OO[[#This Row],[46]]</f>
        <v>1.7314197639105E-5</v>
      </c>
      <c r="AW259" s="10">
        <f>3/24000000*OO[[#This Row],[105 (02JUL1985 00:00:00)-Water Temperature (C)]]*OO[[#This Row],[47]]</f>
        <v>1.53875370840075E-5</v>
      </c>
      <c r="AX259" s="10">
        <f>3/24000000*OO[[#This Row],[106 (02JUL1985 03:00:00)-Water Temperature (C)]]*OO[[#This Row],[48]]</f>
        <v>1.4026376044897499E-5</v>
      </c>
      <c r="AY259" s="10">
        <f>3/24000000*OO[[#This Row],[107 (02JUL1985 06:00:00)-Water Temperature (C)]]*OO[[#This Row],[49]]</f>
        <v>1.2911033127199999E-5</v>
      </c>
      <c r="AZ259" s="10">
        <f>3/24000000*OO[[#This Row],[108 (02JUL1985 09:00:00)-Water Temperature (C)]]*OO[[#This Row],[50]]</f>
        <v>1.187205814323375E-5</v>
      </c>
      <c r="BA259" s="10">
        <f>3/24000000*OO[[#This Row],[109 (02JUL1985 12:00:00)-Water Temperature (C)]]*OO[[#This Row],[51]]</f>
        <v>1.0773531650283751E-5</v>
      </c>
      <c r="BB259" s="10">
        <f>3/24000000*OO[[#This Row],[110 (02JUL1985 15:00:00)-Water Temperature (C)]]*OO[[#This Row],[52]]</f>
        <v>9.5791872304799985E-6</v>
      </c>
      <c r="BC259" s="10">
        <f>3/24000000*OO[[#This Row],[111 (02JUL1985 18:00:00)-Water Temperature (C)]]*OO[[#This Row],[53]]</f>
        <v>8.3196348736499992E-6</v>
      </c>
      <c r="BD259" s="10">
        <f>3/24000000*OO[[#This Row],[112 (02JUL1985 21:00:00)-Water Temperature (C)]]*OO[[#This Row],[54]]</f>
        <v>7.2018674442000002E-6</v>
      </c>
      <c r="BE259" s="10">
        <f>3/24000000*OO[[#This Row],[113 (03JUL1985 00:00:00)-Water Temperature (C)]]*OO[[#This Row],[55]]</f>
        <v>6.2593394758299996E-6</v>
      </c>
      <c r="BF259" s="10">
        <f>3/24000000*OO[[#This Row],[114 (03JUL1985 03:00:00)-Water Temperature (C)]]*OO[[#This Row],[56]]</f>
        <v>5.5070001794062496E-6</v>
      </c>
      <c r="BG259" s="10">
        <f>3/24000000*OO[[#This Row],[115 (03JUL1985 06:00:00)-Water Temperature (C)]]*OO[[#This Row],[57]]</f>
        <v>4.8434681880262501E-6</v>
      </c>
      <c r="BH259" s="10">
        <f>3/24000000*OO[[#This Row],[116 (03JUL1985 09:00:00)-Water Temperature (C)]]*OO[[#This Row],[58]]</f>
        <v>4.1462346646875E-6</v>
      </c>
      <c r="BI259" s="10">
        <f>3/24000000*OO[[#This Row],[117 (03JUL1985 12:00:00)-Water Temperature (C)]]*OO[[#This Row],[59]]</f>
        <v>3.4374884187466251E-6</v>
      </c>
      <c r="BJ259" s="10">
        <f>3/24000000*OO[[#This Row],[118 (03JUL1985 15:00:00)-Water Temperature (C)]]*OO[[#This Row],[60]]</f>
        <v>2.7411392261002498E-6</v>
      </c>
      <c r="BK259" s="10">
        <f>3/24000000*OO[[#This Row],[119 (03JUL1985 18:00:00)-Water Temperature (C)]]*OO[[#This Row],[61]]</f>
        <v>2.1278155120934999E-6</v>
      </c>
      <c r="BL259" s="10">
        <f>3/24000000*OO[[#This Row],[120 (03JUL1985 21:00:00)-Water Temperature (C)]]*OO[[#This Row],[62]]</f>
        <v>1.6613440532259999E-6</v>
      </c>
      <c r="BM259" s="10">
        <f>3/24000000*OO[[#This Row],[121 (04JUL1985 00:00:00)-Water Temperature (C)]]*OO[[#This Row],[63]]</f>
        <v>1.3446402952342501E-6</v>
      </c>
      <c r="BN259" s="10">
        <f>3/24000000*OO[[#This Row],[122 (04JUL1985 03:00:00)-Water Temperature (C)]]*OO[[#This Row],[64]]</f>
        <v>1.1642934323499999E-6</v>
      </c>
      <c r="BO259" s="10">
        <f>3/24000000*OO[[#This Row],[123 (04JUL1985 06:00:00)-Water Temperature (C)]]*OO[[#This Row],[65]]</f>
        <v>1.0527201218531249E-6</v>
      </c>
      <c r="BP259" s="10">
        <f>3/24000000*OO[[#This Row],[124 (04JUL1985 09:00:00)-Water Temperature (C)]]*OO[[#This Row],[66]]</f>
        <v>9.7397446142412519E-7</v>
      </c>
      <c r="BQ259" s="10">
        <f>3/24000000*OO[[#This Row],[125 (04JUL1985 12:00:00)-Water Temperature (C)]]*OO[[#This Row],[67]]</f>
        <v>8.9838591823637492E-7</v>
      </c>
      <c r="BR259" s="10">
        <f>3/24000000*OO[[#This Row],[126 (04JUL1985 15:00:00)-Water Temperature (C)]]*OO[[#This Row],[68]]</f>
        <v>8.2311319310025006E-7</v>
      </c>
      <c r="BS259" s="10">
        <f>3/24000000*OO[[#This Row],[127 (04JUL1985 18:00:00)-Water Temperature (C)]]*OO[[#This Row],[69]]</f>
        <v>7.4688945562624997E-7</v>
      </c>
      <c r="BT259" s="10">
        <f>3/24000000*OO[[#This Row],[128 (04JUL1985 21:00:00)-Water Temperature (C)]]*OO[[#This Row],[70]]</f>
        <v>6.8217368747724997E-7</v>
      </c>
      <c r="BU259" s="10">
        <f>3/24000000*OO[[#This Row],[129 (05JUL1985 00:00:00)-Water Temperature (C)]]*OO[[#This Row],[71]]</f>
        <v>6.3296560654424999E-7</v>
      </c>
      <c r="BV259" s="10">
        <f>3/24000000*OO[[#This Row],[130 (05JUL1985 03:00:00)-Water Temperature (C)]]*OO[[#This Row],[72]]</f>
        <v>6.0952658337775004E-7</v>
      </c>
      <c r="BW259" s="10">
        <f>3/24000000*OO[[#This Row],[131 (05JUL1985 06:00:00)-Water Temperature (C)]]*OO[[#This Row],[73]]</f>
        <v>5.9645001778949991E-7</v>
      </c>
      <c r="BX259" s="10">
        <f>3/24000000*OO[[#This Row],[132 (05JUL1985 09:00:00)-Water Temperature (C)]]*OO[[#This Row],[74]]</f>
        <v>5.8815854834849997E-7</v>
      </c>
      <c r="BY259" s="10">
        <f>3/24000000*OO[[#This Row],[133 (05JUL1985 12:00:00)-Water Temperature (C)]]*OO[[#This Row],[75]]</f>
        <v>5.7780364115399998E-7</v>
      </c>
      <c r="BZ259" s="10">
        <f>3/24000000*OO[[#This Row],[134 (05JUL1985 15:00:00)-Water Temperature (C)]]*OO[[#This Row],[76]]</f>
        <v>5.5628073633599994E-7</v>
      </c>
      <c r="CA259" s="10">
        <f>3/24000000*OO[[#This Row],[135 (05JUL1985 18:00:00)-Water Temperature (C)]]*OO[[#This Row],[77]]</f>
        <v>5.2576205688037493E-7</v>
      </c>
      <c r="CB259" s="10">
        <f>3/24000000*OO[[#This Row],[136 (05JUL1985 21:00:00)-Water Temperature (C)]]*OO[[#This Row],[78]]</f>
        <v>4.9323008406174994E-7</v>
      </c>
      <c r="CC259" s="10">
        <f>3/24000000*OO[[#This Row],[137 (06JUL1985 00:00:00)-Water Temperature (C)]]*OO[[#This Row],[79]]</f>
        <v>4.648869462149999E-7</v>
      </c>
      <c r="CD259" s="10">
        <f>3/24000000*OO[[#This Row],[138 (06JUL1985 03:00:00)-Water Temperature (C)]]*OO[[#This Row],[80]]</f>
        <v>4.4865580557712492E-7</v>
      </c>
      <c r="CE259" s="10">
        <f>3/24000000*OO[[#This Row],[139 (06JUL1985 06:00:00)-Water Temperature (C)]]*OO[[#This Row],[81]]</f>
        <v>4.3761276710099999E-7</v>
      </c>
      <c r="CF259" s="10">
        <f>3/24000000*OO[[#This Row],[140 (06JUL1985 09:00:00)-Water Temperature (C)]]*OO[[#This Row],[82]]</f>
        <v>4.2823712690399997E-7</v>
      </c>
      <c r="CG259" s="10">
        <f>3/24000000*OO[[#This Row],[141 (06JUL1985 12:00:00)-Water Temperature (C)]]*OO[[#This Row],[83]]</f>
        <v>4.1536794401374999E-7</v>
      </c>
      <c r="CH259" s="10">
        <f>3/24000000*OO[[#This Row],[142 (06JUL1985 15:00:00)-Water Temperature (C)]]*OO[[#This Row],[84]]</f>
        <v>3.9614370357812501E-7</v>
      </c>
      <c r="CI259" s="10">
        <f>3/24000000*OO[[#This Row],[143 (06JUL1985 18:00:00)-Water Temperature (C)]]*OO[[#This Row],[85]]</f>
        <v>3.7055049190799997E-7</v>
      </c>
      <c r="CJ259" s="10">
        <f>3/24000000*OO[[#This Row],[144 (06JUL1985 21:00:00)-Water Temperature (C)]]*OO[[#This Row],[86]]</f>
        <v>3.4569991531590003E-7</v>
      </c>
      <c r="CK259" s="10">
        <f>3/24000000*OO[[#This Row],[145 (07JUL1985 00:00:00)-Water Temperature (C)]]*OO[[#This Row],[87]]</f>
        <v>3.2445591183280001E-7</v>
      </c>
      <c r="CL259" s="10">
        <f>3/24000000*OO[[#This Row],[146 (07JUL1985 03:00:00)-Water Temperature (C)]]*OO[[#This Row],[88]]</f>
        <v>3.1296969943473749E-7</v>
      </c>
      <c r="CM259" s="10">
        <f>3/24000000*OO[[#This Row],[147 (07JUL1985 06:00:00)-Water Temperature (C)]]*OO[[#This Row],[89]]</f>
        <v>3.0173692221000001E-7</v>
      </c>
      <c r="CN259" s="10">
        <f>3/24000000*OO[[#This Row],[148 (07JUL1985 09:00:00)-Water Temperature (C)]]*OO[[#This Row],[90]]</f>
        <v>2.8905962802749998E-7</v>
      </c>
      <c r="CO259" s="10">
        <f>3/24000000*OO[[#This Row],[149 (07JUL1985 12:00:00)-Water Temperature (C)]]*OO[[#This Row],[91]]</f>
        <v>2.7506450135149993E-7</v>
      </c>
      <c r="CP259" s="10">
        <f>3/24000000*OO[[#This Row],[150 (07JUL1985 15:00:00)-Water Temperature (C)]]*OO[[#This Row],[92]]</f>
        <v>2.6044176166557499E-7</v>
      </c>
      <c r="CQ259" s="10">
        <f>3/24000000*OO[[#This Row],[151 (07JUL1985 18:00:00)-Water Temperature (C)]]*OO[[#This Row],[93]]</f>
        <v>2.4353083561345003E-7</v>
      </c>
      <c r="CR259" s="10">
        <f>3/24000000*OO[[#This Row],[152 (07JUL1985 21:00:00)-Water Temperature (C)]]*OO[[#This Row],[94]]</f>
        <v>2.2687883756410001E-7</v>
      </c>
      <c r="CS259" s="10">
        <f>3/24000000*OO[[#This Row],[153 (08JUL1985 00:00:00)-Water Temperature (C)]]*OO[[#This Row],[95]]</f>
        <v>2.1270967690199995E-7</v>
      </c>
      <c r="CT259" s="10">
        <f>3/24000000*OO[[#This Row],[154 (08JUL1985 03:00:00)-Water Temperature (C)]]*OO[[#This Row],[96]]</f>
        <v>2.0613152901262499E-7</v>
      </c>
      <c r="CU259" s="10">
        <f>3/24000000*OO[[#This Row],[155 (08JUL1985 06:00:00)-Water Temperature (C)]]*OO[[#This Row],[97]]</f>
        <v>2.0285925804314999E-7</v>
      </c>
      <c r="CV259" s="10">
        <f>3/24000000*OO[[#This Row],[156 (08JUL1985 09:00:00)-Water Temperature (C)]]*OO[[#This Row],[98]]</f>
        <v>1.9913740162037499E-7</v>
      </c>
      <c r="CW259" s="10">
        <f>3/24000000*OO[[#This Row],[157 (08JUL1985 12:00:00)-Water Temperature (C)]]*OO[[#This Row],[99]]</f>
        <v>1.94163772859475E-7</v>
      </c>
    </row>
    <row r="260" spans="1:101" x14ac:dyDescent="0.35">
      <c r="A260" t="s">
        <v>266</v>
      </c>
      <c r="B260">
        <v>875.22410000000002</v>
      </c>
      <c r="C260" s="10">
        <f>3/24*OO[[#This Row],[59 (26JUN1985 06:00:00)-Water Temperature (C)]]*OO[[#This Row],[1]]/SUM(OO[1])</f>
        <v>0</v>
      </c>
      <c r="D260" s="10">
        <f>3/24*OO[[#This Row],[60 (26JUN1985 09:00:00)-Water Temperature (C)]]*OO[[#This Row],[2]]/SUM(OO[2])</f>
        <v>0</v>
      </c>
      <c r="E260" s="10">
        <f>3/24*OO[[#This Row],[61 (26JUN1985 12:00:00)-Water Temperature (C)]]*OO[[#This Row],[3]]/SUM(OO[3])</f>
        <v>0</v>
      </c>
      <c r="F260" s="10">
        <f>3/24*OO[[#This Row],[62 (26JUN1985 15:00:00)-Water Temperature (C)]]*OO[[#This Row],[4]]/SUM(OO[4])</f>
        <v>0</v>
      </c>
      <c r="G260" s="10">
        <f>3/24*OO[[#This Row],[63 (26JUN1985 18:00:00)-Water Temperature (C)]]*OO[[#This Row],[5]]/SUM(OO[5])</f>
        <v>0</v>
      </c>
      <c r="H260" s="10">
        <f>3/24*OO[[#This Row],[64 (26JUN1985 21:00:00)-Water Temperature (C)]]*OO[[#This Row],[6]]/SUM(OO[6])</f>
        <v>0</v>
      </c>
      <c r="I260" s="10">
        <f>3/24*OO[[#This Row],[65 (27JUN1985 00:00:00)-Water Temperature (C)]]*OO[[#This Row],[7]]/SUM(OO[7])</f>
        <v>0</v>
      </c>
      <c r="J260" s="10">
        <f>3/24*OO[[#This Row],[66 (27JUN1985 03:00:00)-Water Temperature (C)]]*OO[[#This Row],[8]]/SUM(OO[8])</f>
        <v>0</v>
      </c>
      <c r="K260" s="10">
        <f>3/24*OO[[#This Row],[67 (27JUN1985 06:00:00)-Water Temperature (C)]]*OO[[#This Row],[9]]/SUM(OO[9])</f>
        <v>0</v>
      </c>
      <c r="L260" s="10">
        <f>3/24*OO[[#This Row],[68 (27JUN1985 09:00:00)-Water Temperature (C)]]*OO[[#This Row],[10]]/SUM(OO[10])</f>
        <v>0</v>
      </c>
      <c r="M260" s="10">
        <f>3/24*OO[[#This Row],[69 (27JUN1985 12:00:00)-Water Temperature (C)]]*OO[[#This Row],[11]]/SUM(OO[11])</f>
        <v>0</v>
      </c>
      <c r="N260" s="10">
        <f>3/24*OO[[#This Row],[70 (27JUN1985 15:00:00)-Water Temperature (C)]]*OO[[#This Row],[12]]/SUM(OO[12])</f>
        <v>4.7885362363196997E-36</v>
      </c>
      <c r="O260" s="10">
        <f>3/24*OO[[#This Row],[71 (27JUN1985 18:00:00)-Water Temperature (C)]]*OO[[#This Row],[13]]/SUM(OO[13])</f>
        <v>1.1885281225222737E-23</v>
      </c>
      <c r="P260" s="10">
        <f>3/24*OO[[#This Row],[72 (27JUN1985 21:00:00)-Water Temperature (C)]]*OO[[#This Row],[14]]/SUM(OO[14])</f>
        <v>8.3212185808282065E-16</v>
      </c>
      <c r="Q260" s="10">
        <f>3/24*OO[[#This Row],[73 (28JUN1985 00:00:00)-Water Temperature (C)]]*OO[[#This Row],[15]]/SUM(OO[15])</f>
        <v>9.0975310211241649E-11</v>
      </c>
      <c r="R260" s="10">
        <f>3/24*OO[[#This Row],[74 (28JUN1985 03:00:00)-Water Temperature (C)]]*OO[[#This Row],[16]]/SUM(OO[16])</f>
        <v>8.3736444381324928E-8</v>
      </c>
      <c r="S260" s="10">
        <f>3/24*OO[[#This Row],[75 (28JUN1985 06:00:00)-Water Temperature (C)]]*OO[[#This Row],[17]]/SUM(OO[17])</f>
        <v>1.0848796942737712E-5</v>
      </c>
      <c r="T260" s="10">
        <f>3/24*OO[[#This Row],[76 (28JUN1985 09:00:00)-Water Temperature (C)]]*OO[[#This Row],[18]]/SUM(OO[18])</f>
        <v>3.6520978735849743E-4</v>
      </c>
      <c r="U260" s="10">
        <f>3/24*OO[[#This Row],[77 (28JUN1985 12:00:00)-Water Temperature (C)]]*OO[[#This Row],[19]]/SUM(OO[19])</f>
        <v>4.3285543337497692E-3</v>
      </c>
      <c r="V260" s="10">
        <f>3/24000000*OO[[#This Row],[78 (28JUN1985 15:00:00)-Water Temperature (C)]]*OO[[#This Row],[20]]</f>
        <v>2.1959684198000002E-2</v>
      </c>
      <c r="W260" s="10">
        <f>3/24000000*OO[[#This Row],[79 (28JUN1985 18:00:00)-Water Temperature (C)]]*OO[[#This Row],[21]]</f>
        <v>5.5391236373175001E-2</v>
      </c>
      <c r="X260" s="10">
        <f>3/24000000*OO[[#This Row],[80 (28JUN1985 21:00:00)-Water Temperature (C)]]*OO[[#This Row],[22]]</f>
        <v>7.8565995810749994E-2</v>
      </c>
      <c r="Y260" s="10">
        <f>3/24000000*OO[[#This Row],[81 (29JUN1985 00:00:00)-Water Temperature (C)]]*OO[[#This Row],[23]]</f>
        <v>6.9043973208650009E-2</v>
      </c>
      <c r="Z260" s="10">
        <f>3/24000000*OO[[#This Row],[82 (29JUN1985 03:00:00)-Water Temperature (C)]]*OO[[#This Row],[24]]</f>
        <v>4.0748613441249998E-2</v>
      </c>
      <c r="AA260" s="10">
        <f>3/24000000*OO[[#This Row],[83 (29JUN1985 06:00:00)-Water Temperature (C)]]*OO[[#This Row],[25]]</f>
        <v>1.6819847869779997E-2</v>
      </c>
      <c r="AB260" s="10">
        <f>3/24000000*OO[[#This Row],[84 (29JUN1985 09:00:00)-Water Temperature (C)]]*OO[[#This Row],[26]]</f>
        <v>5.3103880230024993E-3</v>
      </c>
      <c r="AC260" s="10">
        <f>3/24000000*OO[[#This Row],[85 (29JUN1985 12:00:00)-Water Temperature (C)]]*OO[[#This Row],[27]]</f>
        <v>1.360611179131875E-3</v>
      </c>
      <c r="AD260" s="10">
        <f>3/24000000*OO[[#This Row],[86 (29JUN1985 15:00:00)-Water Temperature (C)]]*OO[[#This Row],[28]]</f>
        <v>3.2773375652483749E-4</v>
      </c>
      <c r="AE260" s="10">
        <f>3/24000000*OO[[#This Row],[88 (29JUN1985 21:00:00)-Water Temperature (C)]]*OO[[#This Row],[30]]</f>
        <v>7.2834720583462502E-5</v>
      </c>
      <c r="AF260" s="10">
        <f>3/24000000*OO[[#This Row],[88 (29JUN1985 21:00:00)-Water Temperature (C)]]*OO[[#This Row],[30]]</f>
        <v>7.2834720583462502E-5</v>
      </c>
      <c r="AG260" s="10">
        <f>3/24000000*OO[[#This Row],[89 (30JUN1985 00:00:00)-Water Temperature (C)]]*OO[[#This Row],[31]]</f>
        <v>6.7534641717599992E-5</v>
      </c>
      <c r="AH260" s="10">
        <f>3/24000000*OO[[#This Row],[90 (30JUN1985 03:00:00)-Water Temperature (C)]]*OO[[#This Row],[32]]</f>
        <v>6.7183411994262501E-5</v>
      </c>
      <c r="AI260" s="10">
        <f>3/24000000*OO[[#This Row],[91 (30JUN1985 06:00:00)-Water Temperature (C)]]*OO[[#This Row],[33]]</f>
        <v>6.5399236320000002E-5</v>
      </c>
      <c r="AJ260" s="10">
        <f>3/24000000*OO[[#This Row],[92 (30JUN1985 09:00:00)-Water Temperature (C)]]*OO[[#This Row],[34]]</f>
        <v>6.1927730408400001E-5</v>
      </c>
      <c r="AK260" s="10">
        <f>3/24000000*OO[[#This Row],[93 (30JUN1985 12:00:00)-Water Temperature (C)]]*OO[[#This Row],[35]]</f>
        <v>5.7342548726699984E-5</v>
      </c>
      <c r="AL260" s="10">
        <f>3/24000000*OO[[#This Row],[94 (30JUN1985 15:00:00)-Water Temperature (C)]]*OO[[#This Row],[36]]</f>
        <v>5.1556456957300001E-5</v>
      </c>
      <c r="AM260" s="10">
        <f>3/24000000*OO[[#This Row],[95 (30JUN1985 18:00:00)-Water Temperature (C)]]*OO[[#This Row],[37]]</f>
        <v>4.55510247384E-5</v>
      </c>
      <c r="AN260" s="10">
        <f>3/24000000*OO[[#This Row],[96 (30JUN1985 21:00:00)-Water Temperature (C)]]*OO[[#This Row],[38]]</f>
        <v>4.03966554183E-5</v>
      </c>
      <c r="AO260" s="10">
        <f>3/24000000*OO[[#This Row],[97 (01JUL1985 00:00:00)-Water Temperature (C)]]*OO[[#This Row],[39]]</f>
        <v>3.6098865631125E-5</v>
      </c>
      <c r="AP260" s="10">
        <f>3/24000000*OO[[#This Row],[98 (01JUL1985 03:00:00)-Water Temperature (C)]]*OO[[#This Row],[40]]</f>
        <v>3.2903902089509997E-5</v>
      </c>
      <c r="AQ260" s="10">
        <f>3/24000000*OO[[#This Row],[99 (01JUL1985 06:00:00)-Water Temperature (C)]]*OO[[#This Row],[41]]</f>
        <v>2.9991623095575002E-5</v>
      </c>
      <c r="AR260" s="10">
        <f>3/24000000*OO[[#This Row],[100 (01JUL1985 09:00:00)-Water Temperature (C)]]*OO[[#This Row],[42]]</f>
        <v>2.7091475335575E-5</v>
      </c>
      <c r="AS260" s="10">
        <f>3/24000000*OO[[#This Row],[101 (01JUL1985 12:00:00)-Water Temperature (C)]]*OO[[#This Row],[43]]</f>
        <v>2.4267799496073748E-5</v>
      </c>
      <c r="AT260" s="10">
        <f>3/24000000*OO[[#This Row],[102 (01JUL1985 15:00:00)-Water Temperature (C)]]*OO[[#This Row],[44]]</f>
        <v>2.1481601669783751E-5</v>
      </c>
      <c r="AU260" s="10">
        <f>3/24000000*OO[[#This Row],[103 (01JUL1985 18:00:00)-Water Temperature (C)]]*OO[[#This Row],[45]]</f>
        <v>1.8868928662841247E-5</v>
      </c>
      <c r="AV260" s="10">
        <f>3/24000000*OO[[#This Row],[104 (01JUL1985 21:00:00)-Water Temperature (C)]]*OO[[#This Row],[46]]</f>
        <v>1.6580828874135002E-5</v>
      </c>
      <c r="AW260" s="10">
        <f>3/24000000*OO[[#This Row],[105 (02JUL1985 00:00:00)-Water Temperature (C)]]*OO[[#This Row],[47]]</f>
        <v>1.4724231903719999E-5</v>
      </c>
      <c r="AX260" s="10">
        <f>3/24000000*OO[[#This Row],[106 (02JUL1985 03:00:00)-Water Temperature (C)]]*OO[[#This Row],[48]]</f>
        <v>1.3409897373899999E-5</v>
      </c>
      <c r="AY260" s="10">
        <f>3/24000000*OO[[#This Row],[107 (02JUL1985 06:00:00)-Water Temperature (C)]]*OO[[#This Row],[49]]</f>
        <v>1.23367751840025E-5</v>
      </c>
      <c r="AZ260" s="10">
        <f>3/24000000*OO[[#This Row],[108 (02JUL1985 09:00:00)-Water Temperature (C)]]*OO[[#This Row],[50]]</f>
        <v>1.1357863590232501E-5</v>
      </c>
      <c r="BA260" s="10">
        <f>3/24000000*OO[[#This Row],[109 (02JUL1985 12:00:00)-Water Temperature (C)]]*OO[[#This Row],[51]]</f>
        <v>1.03312512587775E-5</v>
      </c>
      <c r="BB260" s="10">
        <f>3/24000000*OO[[#This Row],[110 (02JUL1985 15:00:00)-Water Temperature (C)]]*OO[[#This Row],[52]]</f>
        <v>9.2060252650462498E-6</v>
      </c>
      <c r="BC260" s="10">
        <f>3/24000000*OO[[#This Row],[111 (02JUL1985 18:00:00)-Water Temperature (C)]]*OO[[#This Row],[53]]</f>
        <v>8.010386737233749E-6</v>
      </c>
      <c r="BD260" s="10">
        <f>3/24000000*OO[[#This Row],[112 (02JUL1985 21:00:00)-Water Temperature (C)]]*OO[[#This Row],[54]]</f>
        <v>6.9434743180125004E-6</v>
      </c>
      <c r="BE260" s="10">
        <f>3/24000000*OO[[#This Row],[113 (03JUL1985 00:00:00)-Water Temperature (C)]]*OO[[#This Row],[55]]</f>
        <v>6.0409881208462498E-6</v>
      </c>
      <c r="BF260" s="10">
        <f>3/24000000*OO[[#This Row],[114 (03JUL1985 03:00:00)-Water Temperature (C)]]*OO[[#This Row],[56]]</f>
        <v>5.3222520184437496E-6</v>
      </c>
      <c r="BG260" s="10">
        <f>3/24000000*OO[[#This Row],[115 (03JUL1985 06:00:00)-Water Temperature (C)]]*OO[[#This Row],[57]]</f>
        <v>4.6917153411450001E-6</v>
      </c>
      <c r="BH260" s="10">
        <f>3/24000000*OO[[#This Row],[116 (03JUL1985 09:00:00)-Water Temperature (C)]]*OO[[#This Row],[58]]</f>
        <v>4.0298426877200003E-6</v>
      </c>
      <c r="BI260" s="10">
        <f>3/24000000*OO[[#This Row],[117 (03JUL1985 12:00:00)-Water Temperature (C)]]*OO[[#This Row],[59]]</f>
        <v>3.3535334688744997E-6</v>
      </c>
      <c r="BJ260" s="10">
        <f>3/24000000*OO[[#This Row],[118 (03JUL1985 15:00:00)-Water Temperature (C)]]*OO[[#This Row],[60]]</f>
        <v>2.6821733606134999E-6</v>
      </c>
      <c r="BK260" s="10">
        <f>3/24000000*OO[[#This Row],[119 (03JUL1985 18:00:00)-Water Temperature (C)]]*OO[[#This Row],[61]]</f>
        <v>2.0844406913068748E-6</v>
      </c>
      <c r="BL260" s="10">
        <f>3/24000000*OO[[#This Row],[120 (03JUL1985 21:00:00)-Water Temperature (C)]]*OO[[#This Row],[62]]</f>
        <v>1.6251616526495001E-6</v>
      </c>
      <c r="BM260" s="10">
        <f>3/24000000*OO[[#This Row],[121 (04JUL1985 00:00:00)-Water Temperature (C)]]*OO[[#This Row],[63]]</f>
        <v>1.3108416189959998E-6</v>
      </c>
      <c r="BN260" s="10">
        <f>3/24000000*OO[[#This Row],[122 (04JUL1985 03:00:00)-Water Temperature (C)]]*OO[[#This Row],[64]]</f>
        <v>1.1303715135790001E-6</v>
      </c>
      <c r="BO260" s="10">
        <f>3/24000000*OO[[#This Row],[123 (04JUL1985 06:00:00)-Water Temperature (C)]]*OO[[#This Row],[65]]</f>
        <v>1.018471123107375E-6</v>
      </c>
      <c r="BP260" s="10">
        <f>3/24000000*OO[[#This Row],[124 (04JUL1985 09:00:00)-Water Temperature (C)]]*OO[[#This Row],[66]]</f>
        <v>9.4039913677149981E-7</v>
      </c>
      <c r="BQ260" s="10">
        <f>3/24000000*OO[[#This Row],[125 (04JUL1985 12:00:00)-Water Temperature (C)]]*OO[[#This Row],[67]]</f>
        <v>8.6665378060999993E-7</v>
      </c>
      <c r="BR260" s="10">
        <f>3/24000000*OO[[#This Row],[126 (04JUL1985 15:00:00)-Water Temperature (C)]]*OO[[#This Row],[68]]</f>
        <v>7.938841856799999E-7</v>
      </c>
      <c r="BS260" s="10">
        <f>3/24000000*OO[[#This Row],[127 (04JUL1985 18:00:00)-Water Temperature (C)]]*OO[[#This Row],[69]]</f>
        <v>7.2018335942774993E-7</v>
      </c>
      <c r="BT260" s="10">
        <f>3/24000000*OO[[#This Row],[128 (04JUL1985 21:00:00)-Water Temperature (C)]]*OO[[#This Row],[70]]</f>
        <v>6.5732879813062498E-7</v>
      </c>
      <c r="BU260" s="10">
        <f>3/24000000*OO[[#This Row],[129 (05JUL1985 00:00:00)-Water Temperature (C)]]*OO[[#This Row],[71]]</f>
        <v>6.0915248085650004E-7</v>
      </c>
      <c r="BV260" s="10">
        <f>3/24000000*OO[[#This Row],[130 (05JUL1985 03:00:00)-Water Temperature (C)]]*OO[[#This Row],[72]]</f>
        <v>5.857196616565E-7</v>
      </c>
      <c r="BW260" s="10">
        <f>3/24000000*OO[[#This Row],[131 (05JUL1985 06:00:00)-Water Temperature (C)]]*OO[[#This Row],[73]]</f>
        <v>5.7248249009062494E-7</v>
      </c>
      <c r="BX260" s="10">
        <f>3/24000000*OO[[#This Row],[132 (05JUL1985 09:00:00)-Water Temperature (C)]]*OO[[#This Row],[74]]</f>
        <v>5.6431686274524999E-7</v>
      </c>
      <c r="BY260" s="10">
        <f>3/24000000*OO[[#This Row],[133 (05JUL1985 12:00:00)-Water Temperature (C)]]*OO[[#This Row],[75]]</f>
        <v>5.5453921559450003E-7</v>
      </c>
      <c r="BZ260" s="10">
        <f>3/24000000*OO[[#This Row],[134 (05JUL1985 15:00:00)-Water Temperature (C)]]*OO[[#This Row],[76]]</f>
        <v>5.34398617671E-7</v>
      </c>
      <c r="CA260" s="10">
        <f>3/24000000*OO[[#This Row],[135 (05JUL1985 18:00:00)-Water Temperature (C)]]*OO[[#This Row],[77]]</f>
        <v>5.0560896117200007E-7</v>
      </c>
      <c r="CB260" s="10">
        <f>3/24000000*OO[[#This Row],[136 (05JUL1985 21:00:00)-Water Temperature (C)]]*OO[[#This Row],[78]]</f>
        <v>4.7462333584312508E-7</v>
      </c>
      <c r="CC260" s="10">
        <f>3/24000000*OO[[#This Row],[137 (06JUL1985 00:00:00)-Water Temperature (C)]]*OO[[#This Row],[79]]</f>
        <v>4.4736170465700004E-7</v>
      </c>
      <c r="CD260" s="10">
        <f>3/24000000*OO[[#This Row],[138 (06JUL1985 03:00:00)-Water Temperature (C)]]*OO[[#This Row],[80]]</f>
        <v>4.3157422033949991E-7</v>
      </c>
      <c r="CE260" s="10">
        <f>3/24000000*OO[[#This Row],[139 (06JUL1985 06:00:00)-Water Temperature (C)]]*OO[[#This Row],[81]]</f>
        <v>4.2077181395137495E-7</v>
      </c>
      <c r="CF260" s="10">
        <f>3/24000000*OO[[#This Row],[140 (06JUL1985 09:00:00)-Water Temperature (C)]]*OO[[#This Row],[82]]</f>
        <v>4.1175767506200002E-7</v>
      </c>
      <c r="CG260" s="10">
        <f>3/24000000*OO[[#This Row],[141 (06JUL1985 12:00:00)-Water Temperature (C)]]*OO[[#This Row],[83]]</f>
        <v>3.9957037114074998E-7</v>
      </c>
      <c r="CH260" s="10">
        <f>3/24000000*OO[[#This Row],[142 (06JUL1985 15:00:00)-Water Temperature (C)]]*OO[[#This Row],[84]]</f>
        <v>3.8135757700425001E-7</v>
      </c>
      <c r="CI260" s="10">
        <f>3/24000000*OO[[#This Row],[143 (06JUL1985 18:00:00)-Water Temperature (C)]]*OO[[#This Row],[85]]</f>
        <v>3.5689367400599996E-7</v>
      </c>
      <c r="CJ260" s="10">
        <f>3/24000000*OO[[#This Row],[144 (06JUL1985 21:00:00)-Water Temperature (C)]]*OO[[#This Row],[86]]</f>
        <v>3.3297491450039999E-7</v>
      </c>
      <c r="CK260" s="10">
        <f>3/24000000*OO[[#This Row],[145 (07JUL1985 00:00:00)-Water Temperature (C)]]*OO[[#This Row],[87]]</f>
        <v>3.1239813743531245E-7</v>
      </c>
      <c r="CL260" s="10">
        <f>3/24000000*OO[[#This Row],[146 (07JUL1985 03:00:00)-Water Temperature (C)]]*OO[[#This Row],[88]]</f>
        <v>3.0119725575627503E-7</v>
      </c>
      <c r="CM260" s="10">
        <f>3/24000000*OO[[#This Row],[147 (07JUL1985 06:00:00)-Water Temperature (C)]]*OO[[#This Row],[89]]</f>
        <v>2.903107872E-7</v>
      </c>
      <c r="CN260" s="10">
        <f>3/24000000*OO[[#This Row],[148 (07JUL1985 09:00:00)-Water Temperature (C)]]*OO[[#This Row],[90]]</f>
        <v>2.7814867648639999E-7</v>
      </c>
      <c r="CO260" s="10">
        <f>3/24000000*OO[[#This Row],[149 (07JUL1985 12:00:00)-Water Temperature (C)]]*OO[[#This Row],[91]]</f>
        <v>2.6476670581094995E-7</v>
      </c>
      <c r="CP260" s="10">
        <f>3/24000000*OO[[#This Row],[150 (07JUL1985 15:00:00)-Water Temperature (C)]]*OO[[#This Row],[92]]</f>
        <v>2.5089000969656249E-7</v>
      </c>
      <c r="CQ260" s="10">
        <f>3/24000000*OO[[#This Row],[151 (07JUL1985 18:00:00)-Water Temperature (C)]]*OO[[#This Row],[93]]</f>
        <v>2.3472614973044997E-7</v>
      </c>
      <c r="CR260" s="10">
        <f>3/24000000*OO[[#This Row],[152 (07JUL1985 21:00:00)-Water Temperature (C)]]*OO[[#This Row],[94]]</f>
        <v>2.1868943587717498E-7</v>
      </c>
      <c r="CS260" s="10">
        <f>3/24000000*OO[[#This Row],[153 (08JUL1985 00:00:00)-Water Temperature (C)]]*OO[[#This Row],[95]]</f>
        <v>2.0490686121034996E-7</v>
      </c>
      <c r="CT260" s="10">
        <f>3/24000000*OO[[#This Row],[154 (08JUL1985 03:00:00)-Water Temperature (C)]]*OO[[#This Row],[96]]</f>
        <v>1.9838984550905E-7</v>
      </c>
      <c r="CU260" s="10">
        <f>3/24000000*OO[[#This Row],[155 (08JUL1985 06:00:00)-Water Temperature (C)]]*OO[[#This Row],[97]]</f>
        <v>1.9509631797918748E-7</v>
      </c>
      <c r="CV260" s="10">
        <f>3/24000000*OO[[#This Row],[156 (08JUL1985 09:00:00)-Water Temperature (C)]]*OO[[#This Row],[98]]</f>
        <v>1.9148614264064999E-7</v>
      </c>
      <c r="CW260" s="10">
        <f>3/24000000*OO[[#This Row],[157 (08JUL1985 12:00:00)-Water Temperature (C)]]*OO[[#This Row],[99]]</f>
        <v>1.8674747119349998E-7</v>
      </c>
    </row>
    <row r="261" spans="1:101" x14ac:dyDescent="0.35">
      <c r="A261" t="s">
        <v>267</v>
      </c>
      <c r="B261">
        <v>1250.924</v>
      </c>
      <c r="C261" s="10">
        <f>3/24*OO[[#This Row],[59 (26JUN1985 06:00:00)-Water Temperature (C)]]*OO[[#This Row],[1]]/SUM(OO[1])</f>
        <v>0</v>
      </c>
      <c r="D261" s="10">
        <f>3/24*OO[[#This Row],[60 (26JUN1985 09:00:00)-Water Temperature (C)]]*OO[[#This Row],[2]]/SUM(OO[2])</f>
        <v>0</v>
      </c>
      <c r="E261" s="10">
        <f>3/24*OO[[#This Row],[61 (26JUN1985 12:00:00)-Water Temperature (C)]]*OO[[#This Row],[3]]/SUM(OO[3])</f>
        <v>0</v>
      </c>
      <c r="F261" s="10">
        <f>3/24*OO[[#This Row],[62 (26JUN1985 15:00:00)-Water Temperature (C)]]*OO[[#This Row],[4]]/SUM(OO[4])</f>
        <v>0</v>
      </c>
      <c r="G261" s="10">
        <f>3/24*OO[[#This Row],[63 (26JUN1985 18:00:00)-Water Temperature (C)]]*OO[[#This Row],[5]]/SUM(OO[5])</f>
        <v>0</v>
      </c>
      <c r="H261" s="10">
        <f>3/24*OO[[#This Row],[64 (26JUN1985 21:00:00)-Water Temperature (C)]]*OO[[#This Row],[6]]/SUM(OO[6])</f>
        <v>0</v>
      </c>
      <c r="I261" s="10">
        <f>3/24*OO[[#This Row],[65 (27JUN1985 00:00:00)-Water Temperature (C)]]*OO[[#This Row],[7]]/SUM(OO[7])</f>
        <v>0</v>
      </c>
      <c r="J261" s="10">
        <f>3/24*OO[[#This Row],[66 (27JUN1985 03:00:00)-Water Temperature (C)]]*OO[[#This Row],[8]]/SUM(OO[8])</f>
        <v>0</v>
      </c>
      <c r="K261" s="10">
        <f>3/24*OO[[#This Row],[67 (27JUN1985 06:00:00)-Water Temperature (C)]]*OO[[#This Row],[9]]/SUM(OO[9])</f>
        <v>0</v>
      </c>
      <c r="L261" s="10">
        <f>3/24*OO[[#This Row],[68 (27JUN1985 09:00:00)-Water Temperature (C)]]*OO[[#This Row],[10]]/SUM(OO[10])</f>
        <v>0</v>
      </c>
      <c r="M261" s="10">
        <f>3/24*OO[[#This Row],[69 (27JUN1985 12:00:00)-Water Temperature (C)]]*OO[[#This Row],[11]]/SUM(OO[11])</f>
        <v>0</v>
      </c>
      <c r="N261" s="10">
        <f>3/24*OO[[#This Row],[70 (27JUN1985 15:00:00)-Water Temperature (C)]]*OO[[#This Row],[12]]/SUM(OO[12])</f>
        <v>8.6086696089272546E-37</v>
      </c>
      <c r="O261" s="10">
        <f>3/24*OO[[#This Row],[71 (27JUN1985 18:00:00)-Water Temperature (C)]]*OO[[#This Row],[13]]/SUM(OO[13])</f>
        <v>1.8626850906259778E-24</v>
      </c>
      <c r="P261" s="10">
        <f>3/24*OO[[#This Row],[72 (27JUN1985 21:00:00)-Water Temperature (C)]]*OO[[#This Row],[14]]/SUM(OO[14])</f>
        <v>2.0090433054077803E-16</v>
      </c>
      <c r="Q261" s="10">
        <f>3/24*OO[[#This Row],[73 (28JUN1985 00:00:00)-Water Temperature (C)]]*OO[[#This Row],[15]]/SUM(OO[15])</f>
        <v>6.032724534700964E-11</v>
      </c>
      <c r="R261" s="10">
        <f>3/24*OO[[#This Row],[74 (28JUN1985 03:00:00)-Water Temperature (C)]]*OO[[#This Row],[16]]/SUM(OO[16])</f>
        <v>6.688022564784359E-8</v>
      </c>
      <c r="S261" s="10">
        <f>3/24*OO[[#This Row],[75 (28JUN1985 06:00:00)-Water Temperature (C)]]*OO[[#This Row],[17]]/SUM(OO[17])</f>
        <v>9.7746985983043559E-6</v>
      </c>
      <c r="T261" s="10">
        <f>3/24*OO[[#This Row],[76 (28JUN1985 09:00:00)-Water Temperature (C)]]*OO[[#This Row],[18]]/SUM(OO[18])</f>
        <v>3.6168640244330276E-4</v>
      </c>
      <c r="U261" s="10">
        <f>3/24*OO[[#This Row],[77 (28JUN1985 12:00:00)-Water Temperature (C)]]*OO[[#This Row],[19]]/SUM(OO[19])</f>
        <v>4.6380632763192839E-3</v>
      </c>
      <c r="V261" s="10">
        <f>3/24000000*OO[[#This Row],[78 (28JUN1985 15:00:00)-Water Temperature (C)]]*OO[[#This Row],[20]]</f>
        <v>2.5169081977418746E-2</v>
      </c>
      <c r="W261" s="10">
        <f>3/24000000*OO[[#This Row],[79 (28JUN1985 18:00:00)-Water Temperature (C)]]*OO[[#This Row],[21]]</f>
        <v>6.7339161499362504E-2</v>
      </c>
      <c r="X261" s="10">
        <f>3/24000000*OO[[#This Row],[80 (28JUN1985 21:00:00)-Water Temperature (C)]]*OO[[#This Row],[22]]</f>
        <v>0.100613996314125</v>
      </c>
      <c r="Y261" s="10">
        <f>3/24000000*OO[[#This Row],[81 (29JUN1985 00:00:00)-Water Temperature (C)]]*OO[[#This Row],[23]]</f>
        <v>9.2587595976012488E-2</v>
      </c>
      <c r="Z261" s="10">
        <f>3/24000000*OO[[#This Row],[82 (29JUN1985 03:00:00)-Water Temperature (C)]]*OO[[#This Row],[24]]</f>
        <v>5.6913280727550003E-2</v>
      </c>
      <c r="AA261" s="10">
        <f>3/24000000*OO[[#This Row],[83 (29JUN1985 06:00:00)-Water Temperature (C)]]*OO[[#This Row],[25]]</f>
        <v>2.4326978239659999E-2</v>
      </c>
      <c r="AB261" s="10">
        <f>3/24000000*OO[[#This Row],[84 (29JUN1985 09:00:00)-Water Temperature (C)]]*OO[[#This Row],[26]]</f>
        <v>7.9099247613474994E-3</v>
      </c>
      <c r="AC261" s="10">
        <f>3/24000000*OO[[#This Row],[85 (29JUN1985 12:00:00)-Water Temperature (C)]]*OO[[#This Row],[27]]</f>
        <v>2.0676815474429998E-3</v>
      </c>
      <c r="AD261" s="10">
        <f>3/24000000*OO[[#This Row],[86 (29JUN1985 15:00:00)-Water Temperature (C)]]*OO[[#This Row],[28]]</f>
        <v>4.9534969885799997E-4</v>
      </c>
      <c r="AE261" s="10">
        <f>3/24000000*OO[[#This Row],[88 (29JUN1985 21:00:00)-Water Temperature (C)]]*OO[[#This Row],[30]]</f>
        <v>9.6896060195374986E-5</v>
      </c>
      <c r="AF261" s="10">
        <f>3/24000000*OO[[#This Row],[88 (29JUN1985 21:00:00)-Water Temperature (C)]]*OO[[#This Row],[30]]</f>
        <v>9.6896060195374986E-5</v>
      </c>
      <c r="AG261" s="10">
        <f>3/24000000*OO[[#This Row],[89 (30JUN1985 00:00:00)-Water Temperature (C)]]*OO[[#This Row],[31]]</f>
        <v>8.8294478629699993E-5</v>
      </c>
      <c r="AH261" s="10">
        <f>3/24000000*OO[[#This Row],[90 (30JUN1985 03:00:00)-Water Temperature (C)]]*OO[[#This Row],[32]]</f>
        <v>8.7944865230925003E-5</v>
      </c>
      <c r="AI261" s="10">
        <f>3/24000000*OO[[#This Row],[91 (30JUN1985 06:00:00)-Water Temperature (C)]]*OO[[#This Row],[33]]</f>
        <v>8.5981661199999987E-5</v>
      </c>
      <c r="AJ261" s="10">
        <f>3/24000000*OO[[#This Row],[92 (30JUN1985 09:00:00)-Water Temperature (C)]]*OO[[#This Row],[34]]</f>
        <v>8.1673665417899996E-5</v>
      </c>
      <c r="AK261" s="10">
        <f>3/24000000*OO[[#This Row],[93 (30JUN1985 12:00:00)-Water Temperature (C)]]*OO[[#This Row],[35]]</f>
        <v>7.5823289694449997E-5</v>
      </c>
      <c r="AL261" s="10">
        <f>3/24000000*OO[[#This Row],[94 (30JUN1985 15:00:00)-Water Temperature (C)]]*OO[[#This Row],[36]]</f>
        <v>6.8270142998474995E-5</v>
      </c>
      <c r="AM261" s="10">
        <f>3/24000000*OO[[#This Row],[95 (30JUN1985 18:00:00)-Water Temperature (C)]]*OO[[#This Row],[37]]</f>
        <v>6.0363555362124992E-5</v>
      </c>
      <c r="AN261" s="10">
        <f>3/24000000*OO[[#This Row],[96 (30JUN1985 21:00:00)-Water Temperature (C)]]*OO[[#This Row],[38]]</f>
        <v>5.3558414682762498E-5</v>
      </c>
      <c r="AO261" s="10">
        <f>3/24000000*OO[[#This Row],[97 (01JUL1985 00:00:00)-Water Temperature (C)]]*OO[[#This Row],[39]]</f>
        <v>4.7893860589725002E-5</v>
      </c>
      <c r="AP261" s="10">
        <f>3/24000000*OO[[#This Row],[98 (01JUL1985 03:00:00)-Water Temperature (C)]]*OO[[#This Row],[40]]</f>
        <v>4.3705371470287496E-5</v>
      </c>
      <c r="AQ261" s="10">
        <f>3/24000000*OO[[#This Row],[99 (01JUL1985 06:00:00)-Water Temperature (C)]]*OO[[#This Row],[41]]</f>
        <v>3.9893446197624996E-5</v>
      </c>
      <c r="AR261" s="10">
        <f>3/24000000*OO[[#This Row],[100 (01JUL1985 09:00:00)-Water Temperature (C)]]*OO[[#This Row],[42]]</f>
        <v>3.6125687004750001E-5</v>
      </c>
      <c r="AS261" s="10">
        <f>3/24000000*OO[[#This Row],[101 (01JUL1985 12:00:00)-Water Temperature (C)]]*OO[[#This Row],[43]]</f>
        <v>3.24121360907625E-5</v>
      </c>
      <c r="AT261" s="10">
        <f>3/24000000*OO[[#This Row],[102 (01JUL1985 15:00:00)-Water Temperature (C)]]*OO[[#This Row],[44]]</f>
        <v>2.8760879382150004E-5</v>
      </c>
      <c r="AU261" s="10">
        <f>3/24000000*OO[[#This Row],[103 (01JUL1985 18:00:00)-Water Temperature (C)]]*OO[[#This Row],[45]]</f>
        <v>2.5310040345105E-5</v>
      </c>
      <c r="AV261" s="10">
        <f>3/24000000*OO[[#This Row],[104 (01JUL1985 21:00:00)-Water Temperature (C)]]*OO[[#This Row],[46]]</f>
        <v>2.2268610841066247E-5</v>
      </c>
      <c r="AW261" s="10">
        <f>3/24000000*OO[[#This Row],[105 (02JUL1985 00:00:00)-Water Temperature (C)]]*OO[[#This Row],[47]]</f>
        <v>1.9787741713766251E-5</v>
      </c>
      <c r="AX261" s="10">
        <f>3/24000000*OO[[#This Row],[106 (02JUL1985 03:00:00)-Water Temperature (C)]]*OO[[#This Row],[48]]</f>
        <v>1.8055147881759998E-5</v>
      </c>
      <c r="AY261" s="10">
        <f>3/24000000*OO[[#This Row],[107 (02JUL1985 06:00:00)-Water Temperature (C)]]*OO[[#This Row],[49]]</f>
        <v>1.66421667565125E-5</v>
      </c>
      <c r="AZ261" s="10">
        <f>3/24000000*OO[[#This Row],[108 (02JUL1985 09:00:00)-Water Temperature (C)]]*OO[[#This Row],[50]]</f>
        <v>1.5374621954337501E-5</v>
      </c>
      <c r="BA261" s="10">
        <f>3/24000000*OO[[#This Row],[109 (02JUL1985 12:00:00)-Water Temperature (C)]]*OO[[#This Row],[51]]</f>
        <v>1.401233167009E-5</v>
      </c>
      <c r="BB261" s="10">
        <f>3/24000000*OO[[#This Row],[110 (02JUL1985 15:00:00)-Water Temperature (C)]]*OO[[#This Row],[52]]</f>
        <v>1.2510331210935E-5</v>
      </c>
      <c r="BC261" s="10">
        <f>3/24000000*OO[[#This Row],[111 (02JUL1985 18:00:00)-Water Temperature (C)]]*OO[[#This Row],[53]]</f>
        <v>1.090238651565E-5</v>
      </c>
      <c r="BD261" s="10">
        <f>3/24000000*OO[[#This Row],[112 (02JUL1985 21:00:00)-Water Temperature (C)]]*OO[[#This Row],[54]]</f>
        <v>9.4604758575524987E-6</v>
      </c>
      <c r="BE261" s="10">
        <f>3/24000000*OO[[#This Row],[113 (03JUL1985 00:00:00)-Water Temperature (C)]]*OO[[#This Row],[55]]</f>
        <v>8.237050657289999E-6</v>
      </c>
      <c r="BF261" s="10">
        <f>3/24000000*OO[[#This Row],[114 (03JUL1985 03:00:00)-Water Temperature (C)]]*OO[[#This Row],[56]]</f>
        <v>7.2652615829999998E-6</v>
      </c>
      <c r="BG261" s="10">
        <f>3/24000000*OO[[#This Row],[115 (03JUL1985 06:00:00)-Water Temperature (C)]]*OO[[#This Row],[57]]</f>
        <v>6.4185533366124988E-6</v>
      </c>
      <c r="BH261" s="10">
        <f>3/24000000*OO[[#This Row],[116 (03JUL1985 09:00:00)-Water Temperature (C)]]*OO[[#This Row],[58]]</f>
        <v>5.5326169470599995E-6</v>
      </c>
      <c r="BI261" s="10">
        <f>3/24000000*OO[[#This Row],[117 (03JUL1985 12:00:00)-Water Temperature (C)]]*OO[[#This Row],[59]]</f>
        <v>4.62336570651625E-6</v>
      </c>
      <c r="BJ261" s="10">
        <f>3/24000000*OO[[#This Row],[118 (03JUL1985 15:00:00)-Water Temperature (C)]]*OO[[#This Row],[60]]</f>
        <v>3.7108525068999998E-6</v>
      </c>
      <c r="BK261" s="10">
        <f>3/24000000*OO[[#This Row],[119 (03JUL1985 18:00:00)-Water Temperature (C)]]*OO[[#This Row],[61]]</f>
        <v>2.8883936338492499E-6</v>
      </c>
      <c r="BL261" s="10">
        <f>3/24000000*OO[[#This Row],[120 (03JUL1985 21:00:00)-Water Temperature (C)]]*OO[[#This Row],[62]]</f>
        <v>2.2489231981599997E-6</v>
      </c>
      <c r="BM261" s="10">
        <f>3/24000000*OO[[#This Row],[121 (04JUL1985 00:00:00)-Water Temperature (C)]]*OO[[#This Row],[63]]</f>
        <v>1.8068625114924998E-6</v>
      </c>
      <c r="BN261" s="10">
        <f>3/24000000*OO[[#This Row],[122 (04JUL1985 03:00:00)-Water Temperature (C)]]*OO[[#This Row],[64]]</f>
        <v>1.5505016736949999E-6</v>
      </c>
      <c r="BO261" s="10">
        <f>3/24000000*OO[[#This Row],[123 (04JUL1985 06:00:00)-Water Temperature (C)]]*OO[[#This Row],[65]]</f>
        <v>1.3910349018074998E-6</v>
      </c>
      <c r="BP261" s="10">
        <f>3/24000000*OO[[#This Row],[124 (04JUL1985 09:00:00)-Water Temperature (C)]]*OO[[#This Row],[66]]</f>
        <v>1.281071707366875E-6</v>
      </c>
      <c r="BQ261" s="10">
        <f>3/24000000*OO[[#This Row],[125 (04JUL1985 12:00:00)-Water Temperature (C)]]*OO[[#This Row],[67]]</f>
        <v>1.1791697295675001E-6</v>
      </c>
      <c r="BR261" s="10">
        <f>3/24000000*OO[[#This Row],[126 (04JUL1985 15:00:00)-Water Temperature (C)]]*OO[[#This Row],[68]]</f>
        <v>1.0798342314277499E-6</v>
      </c>
      <c r="BS261" s="10">
        <f>3/24000000*OO[[#This Row],[127 (04JUL1985 18:00:00)-Water Temperature (C)]]*OO[[#This Row],[69]]</f>
        <v>9.7924878213749993E-7</v>
      </c>
      <c r="BT261" s="10">
        <f>3/24000000*OO[[#This Row],[128 (04JUL1985 21:00:00)-Water Temperature (C)]]*OO[[#This Row],[70]]</f>
        <v>8.9309429123249986E-7</v>
      </c>
      <c r="BU261" s="10">
        <f>3/24000000*OO[[#This Row],[129 (05JUL1985 00:00:00)-Water Temperature (C)]]*OO[[#This Row],[71]]</f>
        <v>8.2643886913874993E-7</v>
      </c>
      <c r="BV261" s="10">
        <f>3/24000000*OO[[#This Row],[130 (05JUL1985 03:00:00)-Water Temperature (C)]]*OO[[#This Row],[72]]</f>
        <v>7.9322833089675002E-7</v>
      </c>
      <c r="BW261" s="10">
        <f>3/24000000*OO[[#This Row],[131 (05JUL1985 06:00:00)-Water Temperature (C)]]*OO[[#This Row],[73]]</f>
        <v>7.7414254531799998E-7</v>
      </c>
      <c r="BX261" s="10">
        <f>3/24000000*OO[[#This Row],[132 (05JUL1985 09:00:00)-Water Temperature (C)]]*OO[[#This Row],[74]]</f>
        <v>7.6262702720399995E-7</v>
      </c>
      <c r="BY261" s="10">
        <f>3/24000000*OO[[#This Row],[133 (05JUL1985 12:00:00)-Water Temperature (C)]]*OO[[#This Row],[75]]</f>
        <v>7.4954797358999989E-7</v>
      </c>
      <c r="BZ261" s="10">
        <f>3/24000000*OO[[#This Row],[134 (05JUL1985 15:00:00)-Water Temperature (C)]]*OO[[#This Row],[76]]</f>
        <v>7.2303686332799995E-7</v>
      </c>
      <c r="CA261" s="10">
        <f>3/24000000*OO[[#This Row],[135 (05JUL1985 18:00:00)-Water Temperature (C)]]*OO[[#This Row],[77]]</f>
        <v>6.8488268967187499E-7</v>
      </c>
      <c r="CB261" s="10">
        <f>3/24000000*OO[[#This Row],[136 (05JUL1985 21:00:00)-Water Temperature (C)]]*OO[[#This Row],[78]]</f>
        <v>6.4339287668825E-7</v>
      </c>
      <c r="CC261" s="10">
        <f>3/24000000*OO[[#This Row],[137 (06JUL1985 00:00:00)-Water Temperature (C)]]*OO[[#This Row],[79]]</f>
        <v>6.0645533556399997E-7</v>
      </c>
      <c r="CD261" s="10">
        <f>3/24000000*OO[[#This Row],[138 (06JUL1985 03:00:00)-Water Temperature (C)]]*OO[[#This Row],[80]]</f>
        <v>5.8478350787999999E-7</v>
      </c>
      <c r="CE261" s="10">
        <f>3/24000000*OO[[#This Row],[139 (06JUL1985 06:00:00)-Water Temperature (C)]]*OO[[#This Row],[81]]</f>
        <v>5.6980005434774992E-7</v>
      </c>
      <c r="CF261" s="10">
        <f>3/24000000*OO[[#This Row],[140 (06JUL1985 09:00:00)-Water Temperature (C)]]*OO[[#This Row],[82]]</f>
        <v>5.5755637401150006E-7</v>
      </c>
      <c r="CG261" s="10">
        <f>3/24000000*OO[[#This Row],[141 (06JUL1985 12:00:00)-Water Temperature (C)]]*OO[[#This Row],[83]]</f>
        <v>5.4130972740249993E-7</v>
      </c>
      <c r="CH261" s="10">
        <f>3/24000000*OO[[#This Row],[142 (06JUL1985 15:00:00)-Water Temperature (C)]]*OO[[#This Row],[84]]</f>
        <v>5.170442092878751E-7</v>
      </c>
      <c r="CI261" s="10">
        <f>3/24000000*OO[[#This Row],[143 (06JUL1985 18:00:00)-Water Temperature (C)]]*OO[[#This Row],[85]]</f>
        <v>4.8417425587225002E-7</v>
      </c>
      <c r="CJ261" s="10">
        <f>3/24000000*OO[[#This Row],[144 (06JUL1985 21:00:00)-Water Temperature (C)]]*OO[[#This Row],[86]]</f>
        <v>4.5179522515500004E-7</v>
      </c>
      <c r="CK261" s="10">
        <f>3/24000000*OO[[#This Row],[145 (07JUL1985 00:00:00)-Water Temperature (C)]]*OO[[#This Row],[87]]</f>
        <v>4.2369761177599995E-7</v>
      </c>
      <c r="CL261" s="10">
        <f>3/24000000*OO[[#This Row],[146 (07JUL1985 03:00:00)-Water Temperature (C)]]*OO[[#This Row],[88]]</f>
        <v>4.0824977431700001E-7</v>
      </c>
      <c r="CM261" s="10">
        <f>3/24000000*OO[[#This Row],[147 (07JUL1985 06:00:00)-Water Temperature (C)]]*OO[[#This Row],[89]]</f>
        <v>3.9336927783562495E-7</v>
      </c>
      <c r="CN261" s="10">
        <f>3/24000000*OO[[#This Row],[148 (07JUL1985 09:00:00)-Water Temperature (C)]]*OO[[#This Row],[90]]</f>
        <v>3.7691866926675E-7</v>
      </c>
      <c r="CO261" s="10">
        <f>3/24000000*OO[[#This Row],[149 (07JUL1985 12:00:00)-Water Temperature (C)]]*OO[[#This Row],[91]]</f>
        <v>3.58914723964E-7</v>
      </c>
      <c r="CP261" s="10">
        <f>3/24000000*OO[[#This Row],[150 (07JUL1985 15:00:00)-Water Temperature (C)]]*OO[[#This Row],[92]]</f>
        <v>3.4039380921020001E-7</v>
      </c>
      <c r="CQ261" s="10">
        <f>3/24000000*OO[[#This Row],[151 (07JUL1985 18:00:00)-Water Temperature (C)]]*OO[[#This Row],[93]]</f>
        <v>3.1868433684562496E-7</v>
      </c>
      <c r="CR261" s="10">
        <f>3/24000000*OO[[#This Row],[152 (07JUL1985 21:00:00)-Water Temperature (C)]]*OO[[#This Row],[94]]</f>
        <v>2.9696920464146246E-7</v>
      </c>
      <c r="CS261" s="10">
        <f>3/24000000*OO[[#This Row],[153 (08JUL1985 00:00:00)-Water Temperature (C)]]*OO[[#This Row],[95]]</f>
        <v>2.7807416777909998E-7</v>
      </c>
      <c r="CT261" s="10">
        <f>3/24000000*OO[[#This Row],[154 (08JUL1985 03:00:00)-Water Temperature (C)]]*OO[[#This Row],[96]]</f>
        <v>2.68935888445875E-7</v>
      </c>
      <c r="CU261" s="10">
        <f>3/24000000*OO[[#This Row],[155 (08JUL1985 06:00:00)-Water Temperature (C)]]*OO[[#This Row],[97]]</f>
        <v>2.6422309687257504E-7</v>
      </c>
      <c r="CV261" s="10">
        <f>3/24000000*OO[[#This Row],[156 (08JUL1985 09:00:00)-Water Temperature (C)]]*OO[[#This Row],[98]]</f>
        <v>2.5926699305819997E-7</v>
      </c>
      <c r="CW261" s="10">
        <f>3/24000000*OO[[#This Row],[157 (08JUL1985 12:00:00)-Water Temperature (C)]]*OO[[#This Row],[99]]</f>
        <v>2.5290939879764997E-7</v>
      </c>
    </row>
    <row r="262" spans="1:101" x14ac:dyDescent="0.35">
      <c r="A262" t="s">
        <v>268</v>
      </c>
      <c r="B262">
        <v>1429.713</v>
      </c>
      <c r="C262" s="10">
        <f>3/24*OO[[#This Row],[59 (26JUN1985 06:00:00)-Water Temperature (C)]]*OO[[#This Row],[1]]/SUM(OO[1])</f>
        <v>0</v>
      </c>
      <c r="D262" s="10">
        <f>3/24*OO[[#This Row],[60 (26JUN1985 09:00:00)-Water Temperature (C)]]*OO[[#This Row],[2]]/SUM(OO[2])</f>
        <v>0</v>
      </c>
      <c r="E262" s="10">
        <f>3/24*OO[[#This Row],[61 (26JUN1985 12:00:00)-Water Temperature (C)]]*OO[[#This Row],[3]]/SUM(OO[3])</f>
        <v>0</v>
      </c>
      <c r="F262" s="10">
        <f>3/24*OO[[#This Row],[62 (26JUN1985 15:00:00)-Water Temperature (C)]]*OO[[#This Row],[4]]/SUM(OO[4])</f>
        <v>0</v>
      </c>
      <c r="G262" s="10">
        <f>3/24*OO[[#This Row],[63 (26JUN1985 18:00:00)-Water Temperature (C)]]*OO[[#This Row],[5]]/SUM(OO[5])</f>
        <v>0</v>
      </c>
      <c r="H262" s="10">
        <f>3/24*OO[[#This Row],[64 (26JUN1985 21:00:00)-Water Temperature (C)]]*OO[[#This Row],[6]]/SUM(OO[6])</f>
        <v>0</v>
      </c>
      <c r="I262" s="10">
        <f>3/24*OO[[#This Row],[65 (27JUN1985 00:00:00)-Water Temperature (C)]]*OO[[#This Row],[7]]/SUM(OO[7])</f>
        <v>0</v>
      </c>
      <c r="J262" s="10">
        <f>3/24*OO[[#This Row],[66 (27JUN1985 03:00:00)-Water Temperature (C)]]*OO[[#This Row],[8]]/SUM(OO[8])</f>
        <v>0</v>
      </c>
      <c r="K262" s="10">
        <f>3/24*OO[[#This Row],[67 (27JUN1985 06:00:00)-Water Temperature (C)]]*OO[[#This Row],[9]]/SUM(OO[9])</f>
        <v>0</v>
      </c>
      <c r="L262" s="10">
        <f>3/24*OO[[#This Row],[68 (27JUN1985 09:00:00)-Water Temperature (C)]]*OO[[#This Row],[10]]/SUM(OO[10])</f>
        <v>0</v>
      </c>
      <c r="M262" s="10">
        <f>3/24*OO[[#This Row],[69 (27JUN1985 12:00:00)-Water Temperature (C)]]*OO[[#This Row],[11]]/SUM(OO[11])</f>
        <v>0</v>
      </c>
      <c r="N262" s="10">
        <f>3/24*OO[[#This Row],[70 (27JUN1985 15:00:00)-Water Temperature (C)]]*OO[[#This Row],[12]]/SUM(OO[12])</f>
        <v>1.3100544245709795E-37</v>
      </c>
      <c r="O262" s="10">
        <f>3/24*OO[[#This Row],[71 (27JUN1985 18:00:00)-Water Temperature (C)]]*OO[[#This Row],[13]]/SUM(OO[13])</f>
        <v>2.5225736972948267E-25</v>
      </c>
      <c r="P262" s="10">
        <f>3/24*OO[[#This Row],[72 (27JUN1985 21:00:00)-Water Temperature (C)]]*OO[[#This Row],[14]]/SUM(OO[14])</f>
        <v>3.0541687220872629E-17</v>
      </c>
      <c r="Q262" s="10">
        <f>3/24*OO[[#This Row],[73 (28JUN1985 00:00:00)-Water Temperature (C)]]*OO[[#This Row],[15]]/SUM(OO[15])</f>
        <v>3.0737445787964148E-11</v>
      </c>
      <c r="R262" s="10">
        <f>3/24*OO[[#This Row],[74 (28JUN1985 03:00:00)-Water Temperature (C)]]*OO[[#This Row],[16]]/SUM(OO[16])</f>
        <v>4.7007797882878691E-8</v>
      </c>
      <c r="S262" s="10">
        <f>3/24*OO[[#This Row],[75 (28JUN1985 06:00:00)-Water Temperature (C)]]*OO[[#This Row],[17]]/SUM(OO[17])</f>
        <v>8.4130492646735552E-6</v>
      </c>
      <c r="T262" s="10">
        <f>3/24*OO[[#This Row],[76 (28JUN1985 09:00:00)-Water Temperature (C)]]*OO[[#This Row],[18]]/SUM(OO[18])</f>
        <v>3.6560968574489899E-4</v>
      </c>
      <c r="U262" s="10">
        <f>3/24*OO[[#This Row],[77 (28JUN1985 12:00:00)-Water Temperature (C)]]*OO[[#This Row],[19]]/SUM(OO[19])</f>
        <v>5.3779576647198114E-3</v>
      </c>
      <c r="V262" s="10">
        <f>3/24000000*OO[[#This Row],[78 (28JUN1985 15:00:00)-Water Temperature (C)]]*OO[[#This Row],[20]]</f>
        <v>3.2948854631062501E-2</v>
      </c>
      <c r="W262" s="10">
        <f>3/24000000*OO[[#This Row],[79 (28JUN1985 18:00:00)-Water Temperature (C)]]*OO[[#This Row],[21]]</f>
        <v>9.8337066288425007E-2</v>
      </c>
      <c r="X262" s="10">
        <f>3/24000000*OO[[#This Row],[80 (28JUN1985 21:00:00)-Water Temperature (C)]]*OO[[#This Row],[22]]</f>
        <v>0.162427763964375</v>
      </c>
      <c r="Y262" s="10">
        <f>3/24000000*OO[[#This Row],[81 (29JUN1985 00:00:00)-Water Temperature (C)]]*OO[[#This Row],[23]]</f>
        <v>0.16390934418993749</v>
      </c>
      <c r="Z262" s="10">
        <f>3/24000000*OO[[#This Row],[82 (29JUN1985 03:00:00)-Water Temperature (C)]]*OO[[#This Row],[24]]</f>
        <v>0.109719213339125</v>
      </c>
      <c r="AA262" s="10">
        <f>3/24000000*OO[[#This Row],[83 (29JUN1985 06:00:00)-Water Temperature (C)]]*OO[[#This Row],[25]]</f>
        <v>5.0656591704600004E-2</v>
      </c>
      <c r="AB262" s="10">
        <f>3/24000000*OO[[#This Row],[84 (29JUN1985 09:00:00)-Water Temperature (C)]]*OO[[#This Row],[26]]</f>
        <v>1.7632504357462501E-2</v>
      </c>
      <c r="AC262" s="10">
        <f>3/24000000*OO[[#This Row],[85 (29JUN1985 12:00:00)-Water Temperature (C)]]*OO[[#This Row],[27]]</f>
        <v>4.8617870824462497E-3</v>
      </c>
      <c r="AD262" s="10">
        <f>3/24000000*OO[[#This Row],[86 (29JUN1985 15:00:00)-Water Temperature (C)]]*OO[[#This Row],[28]]</f>
        <v>1.1759030605139999E-3</v>
      </c>
      <c r="AE262" s="10">
        <f>3/24000000*OO[[#This Row],[88 (29JUN1985 21:00:00)-Water Temperature (C)]]*OO[[#This Row],[30]]</f>
        <v>1.7649419893599999E-4</v>
      </c>
      <c r="AF262" s="10">
        <f>3/24000000*OO[[#This Row],[88 (29JUN1985 21:00:00)-Water Temperature (C)]]*OO[[#This Row],[30]]</f>
        <v>1.7649419893599999E-4</v>
      </c>
      <c r="AG262" s="10">
        <f>3/24000000*OO[[#This Row],[89 (30JUN1985 00:00:00)-Water Temperature (C)]]*OO[[#This Row],[31]]</f>
        <v>1.5217955903612499E-4</v>
      </c>
      <c r="AH262" s="10">
        <f>3/24000000*OO[[#This Row],[90 (30JUN1985 03:00:00)-Water Temperature (C)]]*OO[[#This Row],[32]]</f>
        <v>1.5112201254576248E-4</v>
      </c>
      <c r="AI262" s="10">
        <f>3/24000000*OO[[#This Row],[91 (30JUN1985 06:00:00)-Water Temperature (C)]]*OO[[#This Row],[33]]</f>
        <v>1.4884353864817501E-4</v>
      </c>
      <c r="AJ262" s="10">
        <f>3/24000000*OO[[#This Row],[92 (30JUN1985 09:00:00)-Water Temperature (C)]]*OO[[#This Row],[34]]</f>
        <v>1.42375649231875E-4</v>
      </c>
      <c r="AK262" s="10">
        <f>3/24000000*OO[[#This Row],[93 (30JUN1985 12:00:00)-Water Temperature (C)]]*OO[[#This Row],[35]]</f>
        <v>1.3289351694245E-4</v>
      </c>
      <c r="AL262" s="10">
        <f>3/24000000*OO[[#This Row],[94 (30JUN1985 15:00:00)-Water Temperature (C)]]*OO[[#This Row],[36]]</f>
        <v>1.2007365155114999E-4</v>
      </c>
      <c r="AM262" s="10">
        <f>3/24000000*OO[[#This Row],[95 (30JUN1985 18:00:00)-Water Temperature (C)]]*OO[[#This Row],[37]]</f>
        <v>1.0635360657317501E-4</v>
      </c>
      <c r="AN262" s="10">
        <f>3/24000000*OO[[#This Row],[96 (30JUN1985 21:00:00)-Water Temperature (C)]]*OO[[#This Row],[38]]</f>
        <v>9.4475419876074995E-5</v>
      </c>
      <c r="AO262" s="10">
        <f>3/24000000*OO[[#This Row],[97 (01JUL1985 00:00:00)-Water Temperature (C)]]*OO[[#This Row],[39]]</f>
        <v>8.4552246319137504E-5</v>
      </c>
      <c r="AP262" s="10">
        <f>3/24000000*OO[[#This Row],[98 (01JUL1985 03:00:00)-Water Temperature (C)]]*OO[[#This Row],[40]]</f>
        <v>7.7234464908674993E-5</v>
      </c>
      <c r="AQ262" s="10">
        <f>3/24000000*OO[[#This Row],[99 (01JUL1985 06:00:00)-Water Temperature (C)]]*OO[[#This Row],[41]]</f>
        <v>7.0647496117812498E-5</v>
      </c>
      <c r="AR262" s="10">
        <f>3/24000000*OO[[#This Row],[100 (01JUL1985 09:00:00)-Water Temperature (C)]]*OO[[#This Row],[42]]</f>
        <v>6.4121549745599986E-5</v>
      </c>
      <c r="AS262" s="10">
        <f>3/24000000*OO[[#This Row],[101 (01JUL1985 12:00:00)-Water Temperature (C)]]*OO[[#This Row],[43]]</f>
        <v>5.7692273401149995E-5</v>
      </c>
      <c r="AT262" s="10">
        <f>3/24000000*OO[[#This Row],[102 (01JUL1985 15:00:00)-Water Temperature (C)]]*OO[[#This Row],[44]]</f>
        <v>5.1381610969399992E-5</v>
      </c>
      <c r="AU262" s="10">
        <f>3/24000000*OO[[#This Row],[103 (01JUL1985 18:00:00)-Water Temperature (C)]]*OO[[#This Row],[45]]</f>
        <v>4.5352576799262503E-5</v>
      </c>
      <c r="AV262" s="10">
        <f>3/24000000*OO[[#This Row],[104 (01JUL1985 21:00:00)-Water Temperature (C)]]*OO[[#This Row],[46]]</f>
        <v>4.0000000012200002E-5</v>
      </c>
      <c r="AW262" s="10">
        <f>3/24000000*OO[[#This Row],[105 (02JUL1985 00:00:00)-Water Temperature (C)]]*OO[[#This Row],[47]]</f>
        <v>3.5585102333199998E-5</v>
      </c>
      <c r="AX262" s="10">
        <f>3/24000000*OO[[#This Row],[106 (02JUL1985 03:00:00)-Water Temperature (C)]]*OO[[#This Row],[48]]</f>
        <v>3.250951596156E-5</v>
      </c>
      <c r="AY262" s="10">
        <f>3/24000000*OO[[#This Row],[107 (02JUL1985 06:00:00)-Water Temperature (C)]]*OO[[#This Row],[49]]</f>
        <v>3.0013320667994998E-5</v>
      </c>
      <c r="AZ262" s="10">
        <f>3/24000000*OO[[#This Row],[108 (02JUL1985 09:00:00)-Water Temperature (C)]]*OO[[#This Row],[50]]</f>
        <v>2.77783528979375E-5</v>
      </c>
      <c r="BA262" s="10">
        <f>3/24000000*OO[[#This Row],[109 (02JUL1985 12:00:00)-Water Temperature (C)]]*OO[[#This Row],[51]]</f>
        <v>2.5387384062722502E-5</v>
      </c>
      <c r="BB262" s="10">
        <f>3/24000000*OO[[#This Row],[110 (02JUL1985 15:00:00)-Water Temperature (C)]]*OO[[#This Row],[52]]</f>
        <v>2.2731396092235E-5</v>
      </c>
      <c r="BC262" s="10">
        <f>3/24000000*OO[[#This Row],[111 (02JUL1985 18:00:00)-Water Temperature (C)]]*OO[[#This Row],[53]]</f>
        <v>1.9854071354149999E-5</v>
      </c>
      <c r="BD262" s="10">
        <f>3/24000000*OO[[#This Row],[112 (02JUL1985 21:00:00)-Water Temperature (C)]]*OO[[#This Row],[54]]</f>
        <v>1.7254506123157498E-5</v>
      </c>
      <c r="BE262" s="10">
        <f>3/24000000*OO[[#This Row],[113 (03JUL1985 00:00:00)-Water Temperature (C)]]*OO[[#This Row],[55]]</f>
        <v>1.5033322458719999E-5</v>
      </c>
      <c r="BF262" s="10">
        <f>3/24000000*OO[[#This Row],[114 (03JUL1985 03:00:00)-Water Temperature (C)]]*OO[[#This Row],[56]]</f>
        <v>1.327740981696E-5</v>
      </c>
      <c r="BG262" s="10">
        <f>3/24000000*OO[[#This Row],[115 (03JUL1985 06:00:00)-Water Temperature (C)]]*OO[[#This Row],[57]]</f>
        <v>1.176924380577E-5</v>
      </c>
      <c r="BH262" s="10">
        <f>3/24000000*OO[[#This Row],[116 (03JUL1985 09:00:00)-Water Temperature (C)]]*OO[[#This Row],[58]]</f>
        <v>1.02136700089375E-5</v>
      </c>
      <c r="BI262" s="10">
        <f>3/24000000*OO[[#This Row],[117 (03JUL1985 12:00:00)-Water Temperature (C)]]*OO[[#This Row],[59]]</f>
        <v>8.6087036383899987E-6</v>
      </c>
      <c r="BJ262" s="10">
        <f>3/24000000*OO[[#This Row],[118 (03JUL1985 15:00:00)-Water Temperature (C)]]*OO[[#This Row],[60]]</f>
        <v>6.9663447239999997E-6</v>
      </c>
      <c r="BK262" s="10">
        <f>3/24000000*OO[[#This Row],[119 (03JUL1985 18:00:00)-Water Temperature (C)]]*OO[[#This Row],[61]]</f>
        <v>5.4467273833999992E-6</v>
      </c>
      <c r="BL262" s="10">
        <f>3/24000000*OO[[#This Row],[120 (03JUL1985 21:00:00)-Water Temperature (C)]]*OO[[#This Row],[62]]</f>
        <v>4.2349806279724999E-6</v>
      </c>
      <c r="BM262" s="10">
        <f>3/24000000*OO[[#This Row],[121 (04JUL1985 00:00:00)-Water Temperature (C)]]*OO[[#This Row],[63]]</f>
        <v>3.3773700888750002E-6</v>
      </c>
      <c r="BN262" s="10">
        <f>3/24000000*OO[[#This Row],[122 (04JUL1985 03:00:00)-Water Temperature (C)]]*OO[[#This Row],[64]]</f>
        <v>2.8679798561873752E-6</v>
      </c>
      <c r="BO262" s="10">
        <f>3/24000000*OO[[#This Row],[123 (04JUL1985 06:00:00)-Water Temperature (C)]]*OO[[#This Row],[65]]</f>
        <v>2.5479821925787503E-6</v>
      </c>
      <c r="BP262" s="10">
        <f>3/24000000*OO[[#This Row],[124 (04JUL1985 09:00:00)-Water Temperature (C)]]*OO[[#This Row],[66]]</f>
        <v>2.3313088066231249E-6</v>
      </c>
      <c r="BQ262" s="10">
        <f>3/24000000*OO[[#This Row],[125 (04JUL1985 12:00:00)-Water Temperature (C)]]*OO[[#This Row],[67]]</f>
        <v>2.1390193136977496E-6</v>
      </c>
      <c r="BR262" s="10">
        <f>3/24000000*OO[[#This Row],[126 (04JUL1985 15:00:00)-Water Temperature (C)]]*OO[[#This Row],[68]]</f>
        <v>1.956803601951375E-6</v>
      </c>
      <c r="BS262" s="10">
        <f>3/24000000*OO[[#This Row],[127 (04JUL1985 18:00:00)-Water Temperature (C)]]*OO[[#This Row],[69]]</f>
        <v>1.7733800972029999E-6</v>
      </c>
      <c r="BT262" s="10">
        <f>3/24000000*OO[[#This Row],[128 (04JUL1985 21:00:00)-Water Temperature (C)]]*OO[[#This Row],[70]]</f>
        <v>1.6149479726800001E-6</v>
      </c>
      <c r="BU262" s="10">
        <f>3/24000000*OO[[#This Row],[129 (05JUL1985 00:00:00)-Water Temperature (C)]]*OO[[#This Row],[71]]</f>
        <v>1.4900864218927498E-6</v>
      </c>
      <c r="BV262" s="10">
        <f>3/24000000*OO[[#This Row],[130 (05JUL1985 03:00:00)-Water Temperature (C)]]*OO[[#This Row],[72]]</f>
        <v>1.4247253536798749E-6</v>
      </c>
      <c r="BW262" s="10">
        <f>3/24000000*OO[[#This Row],[131 (05JUL1985 06:00:00)-Water Temperature (C)]]*OO[[#This Row],[73]]</f>
        <v>1.3856804596250001E-6</v>
      </c>
      <c r="BX262" s="10">
        <f>3/24000000*OO[[#This Row],[132 (05JUL1985 09:00:00)-Water Temperature (C)]]*OO[[#This Row],[74]]</f>
        <v>1.3625381599211249E-6</v>
      </c>
      <c r="BY262" s="10">
        <f>3/24000000*OO[[#This Row],[133 (05JUL1985 12:00:00)-Water Temperature (C)]]*OO[[#This Row],[75]]</f>
        <v>1.3390222018241251E-6</v>
      </c>
      <c r="BZ262" s="10">
        <f>3/24000000*OO[[#This Row],[134 (05JUL1985 15:00:00)-Water Temperature (C)]]*OO[[#This Row],[76]]</f>
        <v>1.2937563008130001E-6</v>
      </c>
      <c r="CA262" s="10">
        <f>3/24000000*OO[[#This Row],[135 (05JUL1985 18:00:00)-Water Temperature (C)]]*OO[[#This Row],[77]]</f>
        <v>1.2285137485865001E-6</v>
      </c>
      <c r="CB262" s="10">
        <f>3/24000000*OO[[#This Row],[136 (05JUL1985 21:00:00)-Water Temperature (C)]]*OO[[#This Row],[78]]</f>
        <v>1.156137990826E-6</v>
      </c>
      <c r="CC262" s="10">
        <f>3/24000000*OO[[#This Row],[137 (06JUL1985 00:00:00)-Water Temperature (C)]]*OO[[#This Row],[79]]</f>
        <v>1.0901644622275001E-6</v>
      </c>
      <c r="CD262" s="10">
        <f>3/24000000*OO[[#This Row],[138 (06JUL1985 03:00:00)-Water Temperature (C)]]*OO[[#This Row],[80]]</f>
        <v>1.0501878445355E-6</v>
      </c>
      <c r="CE262" s="10">
        <f>3/24000000*OO[[#This Row],[139 (06JUL1985 06:00:00)-Water Temperature (C)]]*OO[[#This Row],[81]]</f>
        <v>1.021938451831875E-6</v>
      </c>
      <c r="CF262" s="10">
        <f>3/24000000*OO[[#This Row],[140 (06JUL1985 09:00:00)-Water Temperature (C)]]*OO[[#This Row],[82]]</f>
        <v>9.99581465621875E-7</v>
      </c>
      <c r="CG262" s="10">
        <f>3/24000000*OO[[#This Row],[141 (06JUL1985 12:00:00)-Water Temperature (C)]]*OO[[#This Row],[83]]</f>
        <v>9.7106298036962493E-7</v>
      </c>
      <c r="CH262" s="10">
        <f>3/24000000*OO[[#This Row],[142 (06JUL1985 15:00:00)-Water Temperature (C)]]*OO[[#This Row],[84]]</f>
        <v>9.2894689993799994E-7</v>
      </c>
      <c r="CI262" s="10">
        <f>3/24000000*OO[[#This Row],[143 (06JUL1985 18:00:00)-Water Temperature (C)]]*OO[[#This Row],[85]]</f>
        <v>8.7124319950799999E-7</v>
      </c>
      <c r="CJ262" s="10">
        <f>3/24000000*OO[[#This Row],[144 (06JUL1985 21:00:00)-Water Temperature (C)]]*OO[[#This Row],[86]]</f>
        <v>8.1338055013187496E-7</v>
      </c>
      <c r="CK262" s="10">
        <f>3/24000000*OO[[#This Row],[145 (07JUL1985 00:00:00)-Water Temperature (C)]]*OO[[#This Row],[87]]</f>
        <v>7.6229045136025007E-7</v>
      </c>
      <c r="CL262" s="10">
        <f>3/24000000*OO[[#This Row],[146 (07JUL1985 03:00:00)-Water Temperature (C)]]*OO[[#This Row],[88]]</f>
        <v>7.3351145180250006E-7</v>
      </c>
      <c r="CM262" s="10">
        <f>3/24000000*OO[[#This Row],[147 (07JUL1985 06:00:00)-Water Temperature (C)]]*OO[[#This Row],[89]]</f>
        <v>7.0614308993474991E-7</v>
      </c>
      <c r="CN262" s="10">
        <f>3/24000000*OO[[#This Row],[148 (07JUL1985 09:00:00)-Water Temperature (C)]]*OO[[#This Row],[90]]</f>
        <v>6.7654393268225001E-7</v>
      </c>
      <c r="CO262" s="10">
        <f>3/24000000*OO[[#This Row],[149 (07JUL1985 12:00:00)-Water Temperature (C)]]*OO[[#This Row],[91]]</f>
        <v>6.4473975579000005E-7</v>
      </c>
      <c r="CP262" s="10">
        <f>3/24000000*OO[[#This Row],[150 (07JUL1985 15:00:00)-Water Temperature (C)]]*OO[[#This Row],[92]]</f>
        <v>6.1231734352012499E-7</v>
      </c>
      <c r="CQ262" s="10">
        <f>3/24000000*OO[[#This Row],[151 (07JUL1985 18:00:00)-Water Temperature (C)]]*OO[[#This Row],[93]]</f>
        <v>5.7426812872799999E-7</v>
      </c>
      <c r="CR262" s="10">
        <f>3/24000000*OO[[#This Row],[152 (07JUL1985 21:00:00)-Water Temperature (C)]]*OO[[#This Row],[94]]</f>
        <v>5.3552416716512504E-7</v>
      </c>
      <c r="CS262" s="10">
        <f>3/24000000*OO[[#This Row],[153 (08JUL1985 00:00:00)-Water Temperature (C)]]*OO[[#This Row],[95]]</f>
        <v>5.0094816341087499E-7</v>
      </c>
      <c r="CT262" s="10">
        <f>3/24000000*OO[[#This Row],[154 (08JUL1985 03:00:00)-Water Temperature (C)]]*OO[[#This Row],[96]]</f>
        <v>4.83443928599625E-7</v>
      </c>
      <c r="CU262" s="10">
        <f>3/24000000*OO[[#This Row],[155 (08JUL1985 06:00:00)-Water Temperature (C)]]*OO[[#This Row],[97]]</f>
        <v>4.7394485368E-7</v>
      </c>
      <c r="CV262" s="10">
        <f>3/24000000*OO[[#This Row],[156 (08JUL1985 09:00:00)-Water Temperature (C)]]*OO[[#This Row],[98]]</f>
        <v>4.6463602315349998E-7</v>
      </c>
      <c r="CW262" s="10">
        <f>3/24000000*OO[[#This Row],[157 (08JUL1985 12:00:00)-Water Temperature (C)]]*OO[[#This Row],[99]]</f>
        <v>4.5336285441999997E-7</v>
      </c>
    </row>
    <row r="263" spans="1:101" x14ac:dyDescent="0.35">
      <c r="A263" t="s">
        <v>269</v>
      </c>
      <c r="B263">
        <v>901.35760000000005</v>
      </c>
      <c r="C263" s="10">
        <f>3/24*OO[[#This Row],[59 (26JUN1985 06:00:00)-Water Temperature (C)]]*OO[[#This Row],[1]]/SUM(OO[1])</f>
        <v>0</v>
      </c>
      <c r="D263" s="10">
        <f>3/24*OO[[#This Row],[60 (26JUN1985 09:00:00)-Water Temperature (C)]]*OO[[#This Row],[2]]/SUM(OO[2])</f>
        <v>0</v>
      </c>
      <c r="E263" s="10">
        <f>3/24*OO[[#This Row],[61 (26JUN1985 12:00:00)-Water Temperature (C)]]*OO[[#This Row],[3]]/SUM(OO[3])</f>
        <v>0</v>
      </c>
      <c r="F263" s="10">
        <f>3/24*OO[[#This Row],[62 (26JUN1985 15:00:00)-Water Temperature (C)]]*OO[[#This Row],[4]]/SUM(OO[4])</f>
        <v>0</v>
      </c>
      <c r="G263" s="10">
        <f>3/24*OO[[#This Row],[63 (26JUN1985 18:00:00)-Water Temperature (C)]]*OO[[#This Row],[5]]/SUM(OO[5])</f>
        <v>0</v>
      </c>
      <c r="H263" s="10">
        <f>3/24*OO[[#This Row],[64 (26JUN1985 21:00:00)-Water Temperature (C)]]*OO[[#This Row],[6]]/SUM(OO[6])</f>
        <v>0</v>
      </c>
      <c r="I263" s="10">
        <f>3/24*OO[[#This Row],[65 (27JUN1985 00:00:00)-Water Temperature (C)]]*OO[[#This Row],[7]]/SUM(OO[7])</f>
        <v>0</v>
      </c>
      <c r="J263" s="10">
        <f>3/24*OO[[#This Row],[66 (27JUN1985 03:00:00)-Water Temperature (C)]]*OO[[#This Row],[8]]/SUM(OO[8])</f>
        <v>0</v>
      </c>
      <c r="K263" s="10">
        <f>3/24*OO[[#This Row],[67 (27JUN1985 06:00:00)-Water Temperature (C)]]*OO[[#This Row],[9]]/SUM(OO[9])</f>
        <v>0</v>
      </c>
      <c r="L263" s="10">
        <f>3/24*OO[[#This Row],[68 (27JUN1985 09:00:00)-Water Temperature (C)]]*OO[[#This Row],[10]]/SUM(OO[10])</f>
        <v>0</v>
      </c>
      <c r="M263" s="10">
        <f>3/24*OO[[#This Row],[69 (27JUN1985 12:00:00)-Water Temperature (C)]]*OO[[#This Row],[11]]/SUM(OO[11])</f>
        <v>0</v>
      </c>
      <c r="N263" s="10">
        <f>3/24*OO[[#This Row],[70 (27JUN1985 15:00:00)-Water Temperature (C)]]*OO[[#This Row],[12]]/SUM(OO[12])</f>
        <v>-8.2567282846523924E-42</v>
      </c>
      <c r="O263" s="10">
        <f>3/24*OO[[#This Row],[71 (27JUN1985 18:00:00)-Water Temperature (C)]]*OO[[#This Row],[13]]/SUM(OO[13])</f>
        <v>-1.2356456496125384E-29</v>
      </c>
      <c r="P263" s="10">
        <f>3/24*OO[[#This Row],[72 (27JUN1985 21:00:00)-Water Temperature (C)]]*OO[[#This Row],[14]]/SUM(OO[14])</f>
        <v>-1.7073092489727561E-21</v>
      </c>
      <c r="Q263" s="10">
        <f>3/24*OO[[#This Row],[73 (28JUN1985 00:00:00)-Water Temperature (C)]]*OO[[#This Row],[15]]/SUM(OO[15])</f>
        <v>5.7774505827698013E-12</v>
      </c>
      <c r="R263" s="10">
        <f>3/24*OO[[#This Row],[74 (28JUN1985 03:00:00)-Water Temperature (C)]]*OO[[#This Row],[16]]/SUM(OO[16])</f>
        <v>1.3395206019436474E-8</v>
      </c>
      <c r="S263" s="10">
        <f>3/24*OO[[#This Row],[75 (28JUN1985 06:00:00)-Water Temperature (C)]]*OO[[#This Row],[17]]/SUM(OO[17])</f>
        <v>2.9434539774561794E-6</v>
      </c>
      <c r="T263" s="10">
        <f>3/24*OO[[#This Row],[76 (28JUN1985 09:00:00)-Water Temperature (C)]]*OO[[#This Row],[18]]/SUM(OO[18])</f>
        <v>1.4778337163780437E-4</v>
      </c>
      <c r="U263" s="10">
        <f>3/24*OO[[#This Row],[77 (28JUN1985 12:00:00)-Water Temperature (C)]]*OO[[#This Row],[19]]/SUM(OO[19])</f>
        <v>2.4338100536852557E-3</v>
      </c>
      <c r="V263" s="10">
        <f>3/24000000*OO[[#This Row],[78 (28JUN1985 15:00:00)-Water Temperature (C)]]*OO[[#This Row],[20]]</f>
        <v>1.6362583911104997E-2</v>
      </c>
      <c r="W263" s="10">
        <f>3/24000000*OO[[#This Row],[79 (28JUN1985 18:00:00)-Water Temperature (C)]]*OO[[#This Row],[21]]</f>
        <v>5.2804733451562502E-2</v>
      </c>
      <c r="X263" s="10">
        <f>3/24000000*OO[[#This Row],[80 (28JUN1985 21:00:00)-Water Temperature (C)]]*OO[[#This Row],[22]]</f>
        <v>9.3296047999537501E-2</v>
      </c>
      <c r="Y263" s="10">
        <f>3/24000000*OO[[#This Row],[81 (29JUN1985 00:00:00)-Water Temperature (C)]]*OO[[#This Row],[23]]</f>
        <v>9.9796340290799992E-2</v>
      </c>
      <c r="Z263" s="10">
        <f>3/24000000*OO[[#This Row],[82 (29JUN1985 03:00:00)-Water Temperature (C)]]*OO[[#This Row],[24]]</f>
        <v>7.0289682821475005E-2</v>
      </c>
      <c r="AA263" s="10">
        <f>3/24000000*OO[[#This Row],[83 (29JUN1985 06:00:00)-Water Temperature (C)]]*OO[[#This Row],[25]]</f>
        <v>3.3905880372E-2</v>
      </c>
      <c r="AB263" s="10">
        <f>3/24000000*OO[[#This Row],[84 (29JUN1985 09:00:00)-Water Temperature (C)]]*OO[[#This Row],[26]]</f>
        <v>1.2243998115929999E-2</v>
      </c>
      <c r="AC263" s="10">
        <f>3/24000000*OO[[#This Row],[85 (29JUN1985 12:00:00)-Water Temperature (C)]]*OO[[#This Row],[27]]</f>
        <v>3.4726389343949994E-3</v>
      </c>
      <c r="AD263" s="10">
        <f>3/24000000*OO[[#This Row],[86 (29JUN1985 15:00:00)-Water Temperature (C)]]*OO[[#This Row],[28]]</f>
        <v>8.4663253377899989E-4</v>
      </c>
      <c r="AE263" s="10">
        <f>3/24000000*OO[[#This Row],[88 (29JUN1985 21:00:00)-Water Temperature (C)]]*OO[[#This Row],[30]]</f>
        <v>1.1041749818774999E-4</v>
      </c>
      <c r="AF263" s="10">
        <f>3/24000000*OO[[#This Row],[88 (29JUN1985 21:00:00)-Water Temperature (C)]]*OO[[#This Row],[30]]</f>
        <v>1.1041749818774999E-4</v>
      </c>
      <c r="AG263" s="10">
        <f>3/24000000*OO[[#This Row],[89 (30JUN1985 00:00:00)-Water Temperature (C)]]*OO[[#This Row],[31]]</f>
        <v>9.1472982091199984E-5</v>
      </c>
      <c r="AH263" s="10">
        <f>3/24000000*OO[[#This Row],[90 (30JUN1985 03:00:00)-Water Temperature (C)]]*OO[[#This Row],[32]]</f>
        <v>9.0461929873012493E-5</v>
      </c>
      <c r="AI263" s="10">
        <f>3/24000000*OO[[#This Row],[91 (30JUN1985 06:00:00)-Water Temperature (C)]]*OO[[#This Row],[33]]</f>
        <v>8.9440930527074988E-5</v>
      </c>
      <c r="AJ263" s="10">
        <f>3/24000000*OO[[#This Row],[92 (30JUN1985 09:00:00)-Water Temperature (C)]]*OO[[#This Row],[34]]</f>
        <v>8.5901080037049989E-5</v>
      </c>
      <c r="AK263" s="10">
        <f>3/24000000*OO[[#This Row],[93 (30JUN1985 12:00:00)-Water Temperature (C)]]*OO[[#This Row],[35]]</f>
        <v>8.0414934367899993E-5</v>
      </c>
      <c r="AL263" s="10">
        <f>3/24000000*OO[[#This Row],[94 (30JUN1985 15:00:00)-Water Temperature (C)]]*OO[[#This Row],[36]]</f>
        <v>7.2787742306437502E-5</v>
      </c>
      <c r="AM263" s="10">
        <f>3/24000000*OO[[#This Row],[95 (30JUN1985 18:00:00)-Water Temperature (C)]]*OO[[#This Row],[37]]</f>
        <v>6.4515881108825009E-5</v>
      </c>
      <c r="AN263" s="10">
        <f>3/24000000*OO[[#This Row],[96 (30JUN1985 21:00:00)-Water Temperature (C)]]*OO[[#This Row],[38]]</f>
        <v>5.7325518109312497E-5</v>
      </c>
      <c r="AO263" s="10">
        <f>3/24000000*OO[[#This Row],[97 (01JUL1985 00:00:00)-Water Temperature (C)]]*OO[[#This Row],[39]]</f>
        <v>5.1287362216387498E-5</v>
      </c>
      <c r="AP263" s="10">
        <f>3/24000000*OO[[#This Row],[98 (01JUL1985 03:00:00)-Water Temperature (C)]]*OO[[#This Row],[40]]</f>
        <v>4.6823666181862498E-5</v>
      </c>
      <c r="AQ263" s="10">
        <f>3/24000000*OO[[#This Row],[99 (01JUL1985 06:00:00)-Water Temperature (C)]]*OO[[#This Row],[41]]</f>
        <v>4.2860405590099991E-5</v>
      </c>
      <c r="AR263" s="10">
        <f>3/24000000*OO[[#This Row],[100 (01JUL1985 09:00:00)-Water Temperature (C)]]*OO[[#This Row],[42]]</f>
        <v>3.8936783923674999E-5</v>
      </c>
      <c r="AS263" s="10">
        <f>3/24000000*OO[[#This Row],[101 (01JUL1985 12:00:00)-Water Temperature (C)]]*OO[[#This Row],[43]]</f>
        <v>3.5084545963199995E-5</v>
      </c>
      <c r="AT263" s="10">
        <f>3/24000000*OO[[#This Row],[102 (01JUL1985 15:00:00)-Water Temperature (C)]]*OO[[#This Row],[44]]</f>
        <v>3.1298318567970002E-5</v>
      </c>
      <c r="AU263" s="10">
        <f>3/24000000*OO[[#This Row],[103 (01JUL1985 18:00:00)-Water Temperature (C)]]*OO[[#This Row],[45]]</f>
        <v>2.7664718562359996E-5</v>
      </c>
      <c r="AV263" s="10">
        <f>3/24000000*OO[[#This Row],[104 (01JUL1985 21:00:00)-Water Temperature (C)]]*OO[[#This Row],[46]]</f>
        <v>2.4418410494298752E-5</v>
      </c>
      <c r="AW263" s="10">
        <f>3/24000000*OO[[#This Row],[105 (02JUL1985 00:00:00)-Water Temperature (C)]]*OO[[#This Row],[47]]</f>
        <v>2.17242147406725E-5</v>
      </c>
      <c r="AX263" s="10">
        <f>3/24000000*OO[[#This Row],[106 (02JUL1985 03:00:00)-Water Temperature (C)]]*OO[[#This Row],[48]]</f>
        <v>1.9834389330962499E-5</v>
      </c>
      <c r="AY263" s="10">
        <f>3/24000000*OO[[#This Row],[107 (02JUL1985 06:00:00)-Water Temperature (C)]]*OO[[#This Row],[49]]</f>
        <v>1.83062807986625E-5</v>
      </c>
      <c r="AZ263" s="10">
        <f>3/24000000*OO[[#This Row],[108 (02JUL1985 09:00:00)-Water Temperature (C)]]*OO[[#This Row],[50]]</f>
        <v>1.6955469092754999E-5</v>
      </c>
      <c r="BA263" s="10">
        <f>3/24000000*OO[[#This Row],[109 (02JUL1985 12:00:00)-Water Temperature (C)]]*OO[[#This Row],[51]]</f>
        <v>1.55206554116575E-5</v>
      </c>
      <c r="BB263" s="10">
        <f>3/24000000*OO[[#This Row],[110 (02JUL1985 15:00:00)-Water Temperature (C)]]*OO[[#This Row],[52]]</f>
        <v>1.3921615071612499E-5</v>
      </c>
      <c r="BC263" s="10">
        <f>3/24000000*OO[[#This Row],[111 (02JUL1985 18:00:00)-Water Temperature (C)]]*OO[[#This Row],[53]]</f>
        <v>1.217687755182625E-5</v>
      </c>
      <c r="BD263" s="10">
        <f>3/24000000*OO[[#This Row],[112 (02JUL1985 21:00:00)-Water Temperature (C)]]*OO[[#This Row],[54]]</f>
        <v>1.0593235631146249E-5</v>
      </c>
      <c r="BE263" s="10">
        <f>3/24000000*OO[[#This Row],[113 (03JUL1985 00:00:00)-Water Temperature (C)]]*OO[[#This Row],[55]]</f>
        <v>9.2333751060149998E-6</v>
      </c>
      <c r="BF263" s="10">
        <f>3/24000000*OO[[#This Row],[114 (03JUL1985 03:00:00)-Water Temperature (C)]]*OO[[#This Row],[56]]</f>
        <v>8.160448545779998E-6</v>
      </c>
      <c r="BG263" s="10">
        <f>3/24000000*OO[[#This Row],[115 (03JUL1985 06:00:00)-Water Temperature (C)]]*OO[[#This Row],[57]]</f>
        <v>7.2459557644499987E-6</v>
      </c>
      <c r="BH263" s="10">
        <f>3/24000000*OO[[#This Row],[116 (03JUL1985 09:00:00)-Water Temperature (C)]]*OO[[#This Row],[58]]</f>
        <v>6.3103684677500001E-6</v>
      </c>
      <c r="BI263" s="10">
        <f>3/24000000*OO[[#This Row],[117 (03JUL1985 12:00:00)-Water Temperature (C)]]*OO[[#This Row],[59]]</f>
        <v>5.3435298339524994E-6</v>
      </c>
      <c r="BJ263" s="10">
        <f>3/24000000*OO[[#This Row],[118 (03JUL1985 15:00:00)-Water Temperature (C)]]*OO[[#This Row],[60]]</f>
        <v>4.3443371978874993E-6</v>
      </c>
      <c r="BK263" s="10">
        <f>3/24000000*OO[[#This Row],[119 (03JUL1985 18:00:00)-Water Temperature (C)]]*OO[[#This Row],[61]]</f>
        <v>3.4061574375318746E-6</v>
      </c>
      <c r="BL263" s="10">
        <f>3/24000000*OO[[#This Row],[120 (03JUL1985 21:00:00)-Water Temperature (C)]]*OO[[#This Row],[62]]</f>
        <v>2.6473617792599995E-6</v>
      </c>
      <c r="BM263" s="10">
        <f>3/24000000*OO[[#This Row],[121 (04JUL1985 00:00:00)-Water Temperature (C)]]*OO[[#This Row],[63]]</f>
        <v>2.1032143250279997E-6</v>
      </c>
      <c r="BN263" s="10">
        <f>3/24000000*OO[[#This Row],[122 (04JUL1985 03:00:00)-Water Temperature (C)]]*OO[[#This Row],[64]]</f>
        <v>1.775586371638875E-6</v>
      </c>
      <c r="BO263" s="10">
        <f>3/24000000*OO[[#This Row],[123 (04JUL1985 06:00:00)-Water Temperature (C)]]*OO[[#This Row],[65]]</f>
        <v>1.5685911428142498E-6</v>
      </c>
      <c r="BP263" s="10">
        <f>3/24000000*OO[[#This Row],[124 (04JUL1985 09:00:00)-Water Temperature (C)]]*OO[[#This Row],[66]]</f>
        <v>1.4295404969272501E-6</v>
      </c>
      <c r="BQ263" s="10">
        <f>3/24000000*OO[[#This Row],[125 (04JUL1985 12:00:00)-Water Temperature (C)]]*OO[[#This Row],[67]]</f>
        <v>1.3090303319624997E-6</v>
      </c>
      <c r="BR263" s="10">
        <f>3/24000000*OO[[#This Row],[126 (04JUL1985 15:00:00)-Water Temperature (C)]]*OO[[#This Row],[68]]</f>
        <v>1.1966730517830001E-6</v>
      </c>
      <c r="BS263" s="10">
        <f>3/24000000*OO[[#This Row],[127 (04JUL1985 18:00:00)-Water Temperature (C)]]*OO[[#This Row],[69]]</f>
        <v>1.0841112026394998E-6</v>
      </c>
      <c r="BT263" s="10">
        <f>3/24000000*OO[[#This Row],[128 (04JUL1985 21:00:00)-Water Temperature (C)]]*OO[[#This Row],[70]]</f>
        <v>9.8649880314562487E-7</v>
      </c>
      <c r="BU263" s="10">
        <f>3/24000000*OO[[#This Row],[129 (05JUL1985 00:00:00)-Water Temperature (C)]]*OO[[#This Row],[71]]</f>
        <v>9.0876166585425004E-7</v>
      </c>
      <c r="BV263" s="10">
        <f>3/24000000*OO[[#This Row],[130 (05JUL1985 03:00:00)-Water Temperature (C)]]*OO[[#This Row],[72]]</f>
        <v>8.6698096022674986E-7</v>
      </c>
      <c r="BW263" s="10">
        <f>3/24000000*OO[[#This Row],[131 (05JUL1985 06:00:00)-Water Temperature (C)]]*OO[[#This Row],[73]]</f>
        <v>8.4149337531674989E-7</v>
      </c>
      <c r="BX263" s="10">
        <f>3/24000000*OO[[#This Row],[132 (05JUL1985 09:00:00)-Water Temperature (C)]]*OO[[#This Row],[74]]</f>
        <v>8.2643703917662494E-7</v>
      </c>
      <c r="BY263" s="10">
        <f>3/24000000*OO[[#This Row],[133 (05JUL1985 12:00:00)-Water Temperature (C)]]*OO[[#This Row],[75]]</f>
        <v>8.1202925844799992E-7</v>
      </c>
      <c r="BZ263" s="10">
        <f>3/24000000*OO[[#This Row],[134 (05JUL1985 15:00:00)-Water Temperature (C)]]*OO[[#This Row],[76]]</f>
        <v>7.8520600744525006E-7</v>
      </c>
      <c r="CA263" s="10">
        <f>3/24000000*OO[[#This Row],[135 (05JUL1985 18:00:00)-Water Temperature (C)]]*OO[[#This Row],[77]]</f>
        <v>7.4664692926687494E-7</v>
      </c>
      <c r="CB263" s="10">
        <f>3/24000000*OO[[#This Row],[136 (05JUL1985 21:00:00)-Water Temperature (C)]]*OO[[#This Row],[78]]</f>
        <v>7.0339901948062497E-7</v>
      </c>
      <c r="CC263" s="10">
        <f>3/24000000*OO[[#This Row],[137 (06JUL1985 00:00:00)-Water Temperature (C)]]*OO[[#This Row],[79]]</f>
        <v>6.6345007490649988E-7</v>
      </c>
      <c r="CD263" s="10">
        <f>3/24000000*OO[[#This Row],[138 (06JUL1985 03:00:00)-Water Temperature (C)]]*OO[[#This Row],[80]]</f>
        <v>6.3876358281750004E-7</v>
      </c>
      <c r="CE263" s="10">
        <f>3/24000000*OO[[#This Row],[139 (06JUL1985 06:00:00)-Water Temperature (C)]]*OO[[#This Row],[81]]</f>
        <v>6.211209482925E-7</v>
      </c>
      <c r="CF263" s="10">
        <f>3/24000000*OO[[#This Row],[140 (06JUL1985 09:00:00)-Water Temperature (C)]]*OO[[#This Row],[82]]</f>
        <v>6.073332308E-7</v>
      </c>
      <c r="CG263" s="10">
        <f>3/24000000*OO[[#This Row],[141 (06JUL1985 12:00:00)-Water Temperature (C)]]*OO[[#This Row],[83]]</f>
        <v>5.9016105809699995E-7</v>
      </c>
      <c r="CH263" s="10">
        <f>3/24000000*OO[[#This Row],[142 (06JUL1985 15:00:00)-Water Temperature (C)]]*OO[[#This Row],[84]]</f>
        <v>5.6503094125049993E-7</v>
      </c>
      <c r="CI263" s="10">
        <f>3/24000000*OO[[#This Row],[143 (06JUL1985 18:00:00)-Water Temperature (C)]]*OO[[#This Row],[85]]</f>
        <v>5.3043288431249999E-7</v>
      </c>
      <c r="CJ263" s="10">
        <f>3/24000000*OO[[#This Row],[144 (06JUL1985 21:00:00)-Water Temperature (C)]]*OO[[#This Row],[86]]</f>
        <v>4.9536935863424998E-7</v>
      </c>
      <c r="CK263" s="10">
        <f>3/24000000*OO[[#This Row],[145 (07JUL1985 00:00:00)-Water Temperature (C)]]*OO[[#This Row],[87]]</f>
        <v>4.6409890318312495E-7</v>
      </c>
      <c r="CL263" s="10">
        <f>3/24000000*OO[[#This Row],[146 (07JUL1985 03:00:00)-Water Temperature (C)]]*OO[[#This Row],[88]]</f>
        <v>4.4624138285924996E-7</v>
      </c>
      <c r="CM263" s="10">
        <f>3/24000000*OO[[#This Row],[147 (07JUL1985 06:00:00)-Water Temperature (C)]]*OO[[#This Row],[89]]</f>
        <v>4.2934596899700003E-7</v>
      </c>
      <c r="CN263" s="10">
        <f>3/24000000*OO[[#This Row],[148 (07JUL1985 09:00:00)-Water Temperature (C)]]*OO[[#This Row],[90]]</f>
        <v>4.1130010439099998E-7</v>
      </c>
      <c r="CO263" s="10">
        <f>3/24000000*OO[[#This Row],[149 (07JUL1985 12:00:00)-Water Temperature (C)]]*OO[[#This Row],[91]]</f>
        <v>3.9213873896049999E-7</v>
      </c>
      <c r="CP263" s="10">
        <f>3/24000000*OO[[#This Row],[150 (07JUL1985 15:00:00)-Water Temperature (C)]]*OO[[#This Row],[92]]</f>
        <v>3.7267671024850004E-7</v>
      </c>
      <c r="CQ263" s="10">
        <f>3/24000000*OO[[#This Row],[151 (07JUL1985 18:00:00)-Water Temperature (C)]]*OO[[#This Row],[93]]</f>
        <v>3.4988340043399999E-7</v>
      </c>
      <c r="CR263" s="10">
        <f>3/24000000*OO[[#This Row],[152 (07JUL1985 21:00:00)-Water Temperature (C)]]*OO[[#This Row],[94]]</f>
        <v>3.2644650418765002E-7</v>
      </c>
      <c r="CS263" s="10">
        <f>3/24000000*OO[[#This Row],[153 (08JUL1985 00:00:00)-Water Temperature (C)]]*OO[[#This Row],[95]]</f>
        <v>3.0522149126052498E-7</v>
      </c>
      <c r="CT263" s="10">
        <f>3/24000000*OO[[#This Row],[154 (08JUL1985 03:00:00)-Water Temperature (C)]]*OO[[#This Row],[96]]</f>
        <v>2.9420437413510002E-7</v>
      </c>
      <c r="CU263" s="10">
        <f>3/24000000*OO[[#This Row],[155 (08JUL1985 06:00:00)-Water Temperature (C)]]*OO[[#This Row],[97]]</f>
        <v>2.8805999980522493E-7</v>
      </c>
      <c r="CV263" s="10">
        <f>3/24000000*OO[[#This Row],[156 (08JUL1985 09:00:00)-Water Temperature (C)]]*OO[[#This Row],[98]]</f>
        <v>2.8222539176000001E-7</v>
      </c>
      <c r="CW263" s="10">
        <f>3/24000000*OO[[#This Row],[157 (08JUL1985 12:00:00)-Water Temperature (C)]]*OO[[#This Row],[99]]</f>
        <v>2.7540555523744999E-7</v>
      </c>
    </row>
    <row r="264" spans="1:101" x14ac:dyDescent="0.35">
      <c r="A264" t="s">
        <v>270</v>
      </c>
      <c r="B264">
        <v>960.88810000000001</v>
      </c>
      <c r="C264" s="10">
        <f>3/24*OO[[#This Row],[59 (26JUN1985 06:00:00)-Water Temperature (C)]]*OO[[#This Row],[1]]/SUM(OO[1])</f>
        <v>0</v>
      </c>
      <c r="D264" s="10">
        <f>3/24*OO[[#This Row],[60 (26JUN1985 09:00:00)-Water Temperature (C)]]*OO[[#This Row],[2]]/SUM(OO[2])</f>
        <v>0</v>
      </c>
      <c r="E264" s="10">
        <f>3/24*OO[[#This Row],[61 (26JUN1985 12:00:00)-Water Temperature (C)]]*OO[[#This Row],[3]]/SUM(OO[3])</f>
        <v>0</v>
      </c>
      <c r="F264" s="10">
        <f>3/24*OO[[#This Row],[62 (26JUN1985 15:00:00)-Water Temperature (C)]]*OO[[#This Row],[4]]/SUM(OO[4])</f>
        <v>0</v>
      </c>
      <c r="G264" s="10">
        <f>3/24*OO[[#This Row],[63 (26JUN1985 18:00:00)-Water Temperature (C)]]*OO[[#This Row],[5]]/SUM(OO[5])</f>
        <v>0</v>
      </c>
      <c r="H264" s="10">
        <f>3/24*OO[[#This Row],[64 (26JUN1985 21:00:00)-Water Temperature (C)]]*OO[[#This Row],[6]]/SUM(OO[6])</f>
        <v>0</v>
      </c>
      <c r="I264" s="10">
        <f>3/24*OO[[#This Row],[65 (27JUN1985 00:00:00)-Water Temperature (C)]]*OO[[#This Row],[7]]/SUM(OO[7])</f>
        <v>0</v>
      </c>
      <c r="J264" s="10">
        <f>3/24*OO[[#This Row],[66 (27JUN1985 03:00:00)-Water Temperature (C)]]*OO[[#This Row],[8]]/SUM(OO[8])</f>
        <v>0</v>
      </c>
      <c r="K264" s="10">
        <f>3/24*OO[[#This Row],[67 (27JUN1985 06:00:00)-Water Temperature (C)]]*OO[[#This Row],[9]]/SUM(OO[9])</f>
        <v>0</v>
      </c>
      <c r="L264" s="10">
        <f>3/24*OO[[#This Row],[68 (27JUN1985 09:00:00)-Water Temperature (C)]]*OO[[#This Row],[10]]/SUM(OO[10])</f>
        <v>0</v>
      </c>
      <c r="M264" s="10">
        <f>3/24*OO[[#This Row],[69 (27JUN1985 12:00:00)-Water Temperature (C)]]*OO[[#This Row],[11]]/SUM(OO[11])</f>
        <v>0</v>
      </c>
      <c r="N264" s="10">
        <f>3/24*OO[[#This Row],[70 (27JUN1985 15:00:00)-Water Temperature (C)]]*OO[[#This Row],[12]]/SUM(OO[12])</f>
        <v>-2.2744326124853155E-42</v>
      </c>
      <c r="O264" s="10">
        <f>3/24*OO[[#This Row],[71 (27JUN1985 18:00:00)-Water Temperature (C)]]*OO[[#This Row],[13]]/SUM(OO[13])</f>
        <v>-1.3247829445339945E-30</v>
      </c>
      <c r="P264" s="10">
        <f>3/24*OO[[#This Row],[72 (27JUN1985 21:00:00)-Water Temperature (C)]]*OO[[#This Row],[14]]/SUM(OO[14])</f>
        <v>-4.5677948120122898E-22</v>
      </c>
      <c r="Q264" s="10">
        <f>3/24*OO[[#This Row],[73 (28JUN1985 00:00:00)-Water Temperature (C)]]*OO[[#This Row],[15]]/SUM(OO[15])</f>
        <v>1.7232031447819712E-12</v>
      </c>
      <c r="R264" s="10">
        <f>3/24*OO[[#This Row],[74 (28JUN1985 03:00:00)-Water Temperature (C)]]*OO[[#This Row],[16]]/SUM(OO[16])</f>
        <v>5.3240178646262176E-9</v>
      </c>
      <c r="S264" s="10">
        <f>3/24*OO[[#This Row],[75 (28JUN1985 06:00:00)-Water Temperature (C)]]*OO[[#This Row],[17]]/SUM(OO[17])</f>
        <v>1.3354744510796483E-6</v>
      </c>
      <c r="T264" s="10">
        <f>3/24*OO[[#This Row],[76 (28JUN1985 09:00:00)-Water Temperature (C)]]*OO[[#This Row],[18]]/SUM(OO[18])</f>
        <v>7.3635449529544592E-5</v>
      </c>
      <c r="U264" s="10">
        <f>3/24*OO[[#This Row],[77 (28JUN1985 12:00:00)-Water Temperature (C)]]*OO[[#This Row],[19]]/SUM(OO[19])</f>
        <v>1.3060187342751866E-3</v>
      </c>
      <c r="V264" s="10">
        <f>3/24000000*OO[[#This Row],[78 (28JUN1985 15:00:00)-Water Temperature (C)]]*OO[[#This Row],[20]]</f>
        <v>9.3355379591512494E-3</v>
      </c>
      <c r="W264" s="10">
        <f>3/24000000*OO[[#This Row],[79 (28JUN1985 18:00:00)-Water Temperature (C)]]*OO[[#This Row],[21]]</f>
        <v>3.1733285297650002E-2</v>
      </c>
      <c r="X264" s="10">
        <f>3/24000000*OO[[#This Row],[80 (28JUN1985 21:00:00)-Water Temperature (C)]]*OO[[#This Row],[22]]</f>
        <v>5.8640754587675002E-2</v>
      </c>
      <c r="Y264" s="10">
        <f>3/24000000*OO[[#This Row],[81 (29JUN1985 00:00:00)-Water Temperature (C)]]*OO[[#This Row],[23]]</f>
        <v>6.5205189398800004E-2</v>
      </c>
      <c r="Z264" s="10">
        <f>3/24000000*OO[[#This Row],[82 (29JUN1985 03:00:00)-Water Temperature (C)]]*OO[[#This Row],[24]]</f>
        <v>4.7495869641599998E-2</v>
      </c>
      <c r="AA264" s="10">
        <f>3/24000000*OO[[#This Row],[83 (29JUN1985 06:00:00)-Water Temperature (C)]]*OO[[#This Row],[25]]</f>
        <v>2.3583908593914998E-2</v>
      </c>
      <c r="AB264" s="10">
        <f>3/24000000*OO[[#This Row],[84 (29JUN1985 09:00:00)-Water Temperature (C)]]*OO[[#This Row],[26]]</f>
        <v>8.7272126095362494E-3</v>
      </c>
      <c r="AC264" s="10">
        <f>3/24000000*OO[[#This Row],[85 (29JUN1985 12:00:00)-Water Temperature (C)]]*OO[[#This Row],[27]]</f>
        <v>2.5216253911313751E-3</v>
      </c>
      <c r="AD264" s="10">
        <f>3/24000000*OO[[#This Row],[86 (29JUN1985 15:00:00)-Water Temperature (C)]]*OO[[#This Row],[28]]</f>
        <v>6.1863221203200007E-4</v>
      </c>
      <c r="AE264" s="10">
        <f>3/24000000*OO[[#This Row],[88 (29JUN1985 21:00:00)-Water Temperature (C)]]*OO[[#This Row],[30]]</f>
        <v>7.3547573337412505E-5</v>
      </c>
      <c r="AF264" s="10">
        <f>3/24000000*OO[[#This Row],[88 (29JUN1985 21:00:00)-Water Temperature (C)]]*OO[[#This Row],[30]]</f>
        <v>7.3547573337412505E-5</v>
      </c>
      <c r="AG264" s="10">
        <f>3/24000000*OO[[#This Row],[89 (30JUN1985 00:00:00)-Water Temperature (C)]]*OO[[#This Row],[31]]</f>
        <v>5.8986888000187489E-5</v>
      </c>
      <c r="AH264" s="10">
        <f>3/24000000*OO[[#This Row],[90 (30JUN1985 03:00:00)-Water Temperature (C)]]*OO[[#This Row],[32]]</f>
        <v>5.8040144433600002E-5</v>
      </c>
      <c r="AI264" s="10">
        <f>3/24000000*OO[[#This Row],[91 (30JUN1985 06:00:00)-Water Temperature (C)]]*OO[[#This Row],[33]]</f>
        <v>5.7469678440762494E-5</v>
      </c>
      <c r="AJ264" s="10">
        <f>3/24000000*OO[[#This Row],[92 (30JUN1985 09:00:00)-Water Temperature (C)]]*OO[[#This Row],[34]]</f>
        <v>5.5299744608374999E-5</v>
      </c>
      <c r="AK264" s="10">
        <f>3/24000000*OO[[#This Row],[93 (30JUN1985 12:00:00)-Water Temperature (C)]]*OO[[#This Row],[35]]</f>
        <v>5.1814014561250001E-5</v>
      </c>
      <c r="AL264" s="10">
        <f>3/24000000*OO[[#This Row],[94 (30JUN1985 15:00:00)-Water Temperature (C)]]*OO[[#This Row],[36]]</f>
        <v>4.691041955785E-5</v>
      </c>
      <c r="AM264" s="10">
        <f>3/24000000*OO[[#This Row],[95 (30JUN1985 18:00:00)-Water Temperature (C)]]*OO[[#This Row],[37]]</f>
        <v>4.1569946271750005E-5</v>
      </c>
      <c r="AN264" s="10">
        <f>3/24000000*OO[[#This Row],[96 (30JUN1985 21:00:00)-Water Temperature (C)]]*OO[[#This Row],[38]]</f>
        <v>3.6915809537912496E-5</v>
      </c>
      <c r="AO264" s="10">
        <f>3/24000000*OO[[#This Row],[97 (01JUL1985 00:00:00)-Water Temperature (C)]]*OO[[#This Row],[39]]</f>
        <v>3.2993021705474997E-5</v>
      </c>
      <c r="AP264" s="10">
        <f>3/24000000*OO[[#This Row],[98 (01JUL1985 03:00:00)-Water Temperature (C)]]*OO[[#This Row],[40]]</f>
        <v>3.0087810667968746E-5</v>
      </c>
      <c r="AQ264" s="10">
        <f>3/24000000*OO[[#This Row],[99 (01JUL1985 06:00:00)-Water Temperature (C)]]*OO[[#This Row],[41]]</f>
        <v>2.7534154904284997E-5</v>
      </c>
      <c r="AR264" s="10">
        <f>3/24000000*OO[[#This Row],[100 (01JUL1985 09:00:00)-Water Temperature (C)]]*OO[[#This Row],[42]]</f>
        <v>2.5019811629929998E-5</v>
      </c>
      <c r="AS264" s="10">
        <f>3/24000000*OO[[#This Row],[101 (01JUL1985 12:00:00)-Water Temperature (C)]]*OO[[#This Row],[43]]</f>
        <v>2.2553843439022501E-5</v>
      </c>
      <c r="AT264" s="10">
        <f>3/24000000*OO[[#This Row],[102 (01JUL1985 15:00:00)-Water Temperature (C)]]*OO[[#This Row],[44]]</f>
        <v>2.0127968626509997E-5</v>
      </c>
      <c r="AU264" s="10">
        <f>3/24000000*OO[[#This Row],[103 (01JUL1985 18:00:00)-Water Temperature (C)]]*OO[[#This Row],[45]]</f>
        <v>1.7798166571631252E-5</v>
      </c>
      <c r="AV264" s="10">
        <f>3/24000000*OO[[#This Row],[104 (01JUL1985 21:00:00)-Water Temperature (C)]]*OO[[#This Row],[46]]</f>
        <v>1.5705007178865002E-5</v>
      </c>
      <c r="AW264" s="10">
        <f>3/24000000*OO[[#This Row],[105 (02JUL1985 00:00:00)-Water Temperature (C)]]*OO[[#This Row],[47]]</f>
        <v>1.3972482670600001E-5</v>
      </c>
      <c r="AX264" s="10">
        <f>3/24000000*OO[[#This Row],[106 (02JUL1985 03:00:00)-Water Temperature (C)]]*OO[[#This Row],[48]]</f>
        <v>1.2753881015865E-5</v>
      </c>
      <c r="AY264" s="10">
        <f>3/24000000*OO[[#This Row],[107 (02JUL1985 06:00:00)-Water Temperature (C)]]*OO[[#This Row],[49]]</f>
        <v>1.1770251644294999E-5</v>
      </c>
      <c r="AZ264" s="10">
        <f>3/24000000*OO[[#This Row],[108 (02JUL1985 09:00:00)-Water Temperature (C)]]*OO[[#This Row],[50]]</f>
        <v>1.0906346503622501E-5</v>
      </c>
      <c r="BA264" s="10">
        <f>3/24000000*OO[[#This Row],[109 (02JUL1985 12:00:00)-Water Temperature (C)]]*OO[[#This Row],[51]]</f>
        <v>9.9948998507399992E-6</v>
      </c>
      <c r="BB264" s="10">
        <f>3/24000000*OO[[#This Row],[110 (02JUL1985 15:00:00)-Water Temperature (C)]]*OO[[#This Row],[52]]</f>
        <v>8.977003439250001E-6</v>
      </c>
      <c r="BC264" s="10">
        <f>3/24000000*OO[[#This Row],[111 (02JUL1985 18:00:00)-Water Temperature (C)]]*OO[[#This Row],[53]]</f>
        <v>7.8610816692825002E-6</v>
      </c>
      <c r="BD264" s="10">
        <f>3/24000000*OO[[#This Row],[112 (02JUL1985 21:00:00)-Water Temperature (C)]]*OO[[#This Row],[54]]</f>
        <v>6.8447075893874991E-6</v>
      </c>
      <c r="BE264" s="10">
        <f>3/24000000*OO[[#This Row],[113 (03JUL1985 00:00:00)-Water Temperature (C)]]*OO[[#This Row],[55]]</f>
        <v>5.9689933145437495E-6</v>
      </c>
      <c r="BF264" s="10">
        <f>3/24000000*OO[[#This Row],[114 (03JUL1985 03:00:00)-Water Temperature (C)]]*OO[[#This Row],[56]]</f>
        <v>5.2782989057125001E-6</v>
      </c>
      <c r="BG264" s="10">
        <f>3/24000000*OO[[#This Row],[115 (03JUL1985 06:00:00)-Water Temperature (C)]]*OO[[#This Row],[57]]</f>
        <v>4.6923655227537503E-6</v>
      </c>
      <c r="BH264" s="10">
        <f>3/24000000*OO[[#This Row],[116 (03JUL1985 09:00:00)-Water Temperature (C)]]*OO[[#This Row],[58]]</f>
        <v>4.0952060194199997E-6</v>
      </c>
      <c r="BI264" s="10">
        <f>3/24000000*OO[[#This Row],[117 (03JUL1985 12:00:00)-Water Temperature (C)]]*OO[[#This Row],[59]]</f>
        <v>3.4785544485798753E-6</v>
      </c>
      <c r="BJ264" s="10">
        <f>3/24000000*OO[[#This Row],[118 (03JUL1985 15:00:00)-Water Temperature (C)]]*OO[[#This Row],[60]]</f>
        <v>2.8372766427562498E-6</v>
      </c>
      <c r="BK264" s="10">
        <f>3/24000000*OO[[#This Row],[119 (03JUL1985 18:00:00)-Water Temperature (C)]]*OO[[#This Row],[61]]</f>
        <v>2.2294326023117497E-6</v>
      </c>
      <c r="BL264" s="10">
        <f>3/24000000*OO[[#This Row],[120 (03JUL1985 21:00:00)-Water Temperature (C)]]*OO[[#This Row],[62]]</f>
        <v>1.7328430862789999E-6</v>
      </c>
      <c r="BM264" s="10">
        <f>3/24000000*OO[[#This Row],[121 (04JUL1985 00:00:00)-Water Temperature (C)]]*OO[[#This Row],[63]]</f>
        <v>1.3733137466999998E-6</v>
      </c>
      <c r="BN264" s="10">
        <f>3/24000000*OO[[#This Row],[122 (04JUL1985 03:00:00)-Water Temperature (C)]]*OO[[#This Row],[64]]</f>
        <v>1.15459917987975E-6</v>
      </c>
      <c r="BO264" s="10">
        <f>3/24000000*OO[[#This Row],[123 (04JUL1985 06:00:00)-Water Temperature (C)]]*OO[[#This Row],[65]]</f>
        <v>1.0157058666933748E-6</v>
      </c>
      <c r="BP264" s="10">
        <f>3/24000000*OO[[#This Row],[124 (04JUL1985 09:00:00)-Water Temperature (C)]]*OO[[#This Row],[66]]</f>
        <v>9.2271422573249991E-7</v>
      </c>
      <c r="BQ264" s="10">
        <f>3/24000000*OO[[#This Row],[125 (04JUL1985 12:00:00)-Water Temperature (C)]]*OO[[#This Row],[67]]</f>
        <v>8.4347851478999993E-7</v>
      </c>
      <c r="BR264" s="10">
        <f>3/24000000*OO[[#This Row],[126 (04JUL1985 15:00:00)-Water Temperature (C)]]*OO[[#This Row],[68]]</f>
        <v>7.7050044949349994E-7</v>
      </c>
      <c r="BS264" s="10">
        <f>3/24000000*OO[[#This Row],[127 (04JUL1985 18:00:00)-Water Temperature (C)]]*OO[[#This Row],[69]]</f>
        <v>6.97798593019E-7</v>
      </c>
      <c r="BT264" s="10">
        <f>3/24000000*OO[[#This Row],[128 (04JUL1985 21:00:00)-Water Temperature (C)]]*OO[[#This Row],[70]]</f>
        <v>6.3464271498899998E-7</v>
      </c>
      <c r="BU264" s="10">
        <f>3/24000000*OO[[#This Row],[129 (05JUL1985 00:00:00)-Water Temperature (C)]]*OO[[#This Row],[71]]</f>
        <v>5.8401499773374993E-7</v>
      </c>
      <c r="BV264" s="10">
        <f>3/24000000*OO[[#This Row],[130 (05JUL1985 03:00:00)-Water Temperature (C)]]*OO[[#This Row],[72]]</f>
        <v>5.5627495143299991E-7</v>
      </c>
      <c r="BW264" s="10">
        <f>3/24000000*OO[[#This Row],[131 (05JUL1985 06:00:00)-Water Temperature (C)]]*OO[[#This Row],[73]]</f>
        <v>5.3908684215899991E-7</v>
      </c>
      <c r="BX264" s="10">
        <f>3/24000000*OO[[#This Row],[132 (05JUL1985 09:00:00)-Water Temperature (C)]]*OO[[#This Row],[74]]</f>
        <v>5.2885535314299998E-7</v>
      </c>
      <c r="BY264" s="10">
        <f>3/24000000*OO[[#This Row],[133 (05JUL1985 12:00:00)-Water Temperature (C)]]*OO[[#This Row],[75]]</f>
        <v>5.194669558259999E-7</v>
      </c>
      <c r="BZ264" s="10">
        <f>3/24000000*OO[[#This Row],[134 (05JUL1985 15:00:00)-Water Temperature (C)]]*OO[[#This Row],[76]]</f>
        <v>5.0246512799174999E-7</v>
      </c>
      <c r="CA264" s="10">
        <f>3/24000000*OO[[#This Row],[135 (05JUL1985 18:00:00)-Water Temperature (C)]]*OO[[#This Row],[77]]</f>
        <v>4.7824499090874996E-7</v>
      </c>
      <c r="CB264" s="10">
        <f>3/24000000*OO[[#This Row],[136 (05JUL1985 21:00:00)-Water Temperature (C)]]*OO[[#This Row],[78]]</f>
        <v>4.5089675638662494E-7</v>
      </c>
      <c r="CC264" s="10">
        <f>3/24000000*OO[[#This Row],[137 (06JUL1985 00:00:00)-Water Temperature (C)]]*OO[[#This Row],[79]]</f>
        <v>4.2541867974749994E-7</v>
      </c>
      <c r="CD264" s="10">
        <f>3/24000000*OO[[#This Row],[138 (06JUL1985 03:00:00)-Water Temperature (C)]]*OO[[#This Row],[80]]</f>
        <v>4.0943380045312499E-7</v>
      </c>
      <c r="CE264" s="10">
        <f>3/24000000*OO[[#This Row],[139 (06JUL1985 06:00:00)-Water Temperature (C)]]*OO[[#This Row],[81]]</f>
        <v>3.9788916627949998E-7</v>
      </c>
      <c r="CF264" s="10">
        <f>3/24000000*OO[[#This Row],[140 (06JUL1985 09:00:00)-Water Temperature (C)]]*OO[[#This Row],[82]]</f>
        <v>3.8892943292437498E-7</v>
      </c>
      <c r="CG264" s="10">
        <f>3/24000000*OO[[#This Row],[141 (06JUL1985 12:00:00)-Water Temperature (C)]]*OO[[#This Row],[83]]</f>
        <v>3.7795017347999998E-7</v>
      </c>
      <c r="CH264" s="10">
        <f>3/24000000*OO[[#This Row],[142 (06JUL1985 15:00:00)-Water Temperature (C)]]*OO[[#This Row],[84]]</f>
        <v>3.6202042719149998E-7</v>
      </c>
      <c r="CI264" s="10">
        <f>3/24000000*OO[[#This Row],[143 (06JUL1985 18:00:00)-Water Temperature (C)]]*OO[[#This Row],[85]]</f>
        <v>3.4008298739557502E-7</v>
      </c>
      <c r="CJ264" s="10">
        <f>3/24000000*OO[[#This Row],[144 (06JUL1985 21:00:00)-Water Temperature (C)]]*OO[[#This Row],[86]]</f>
        <v>3.1769432729999997E-7</v>
      </c>
      <c r="CK264" s="10">
        <f>3/24000000*OO[[#This Row],[145 (07JUL1985 00:00:00)-Water Temperature (C)]]*OO[[#This Row],[87]]</f>
        <v>2.9758711613640002E-7</v>
      </c>
      <c r="CL264" s="10">
        <f>3/24000000*OO[[#This Row],[146 (07JUL1985 03:00:00)-Water Temperature (C)]]*OO[[#This Row],[88]]</f>
        <v>2.8601214629556247E-7</v>
      </c>
      <c r="CM264" s="10">
        <f>3/24000000*OO[[#This Row],[147 (07JUL1985 06:00:00)-Water Temperature (C)]]*OO[[#This Row],[89]]</f>
        <v>2.7503122147424997E-7</v>
      </c>
      <c r="CN264" s="10">
        <f>3/24000000*OO[[#This Row],[148 (07JUL1985 09:00:00)-Water Temperature (C)]]*OO[[#This Row],[90]]</f>
        <v>2.6344159765537497E-7</v>
      </c>
      <c r="CO264" s="10">
        <f>3/24000000*OO[[#This Row],[149 (07JUL1985 12:00:00)-Water Temperature (C)]]*OO[[#This Row],[91]]</f>
        <v>2.5124765874281248E-7</v>
      </c>
      <c r="CP264" s="10">
        <f>3/24000000*OO[[#This Row],[150 (07JUL1985 15:00:00)-Water Temperature (C)]]*OO[[#This Row],[92]]</f>
        <v>2.3886510965099994E-7</v>
      </c>
      <c r="CQ264" s="10">
        <f>3/24000000*OO[[#This Row],[151 (07JUL1985 18:00:00)-Water Temperature (C)]]*OO[[#This Row],[93]]</f>
        <v>2.2443553860862499E-7</v>
      </c>
      <c r="CR264" s="10">
        <f>3/24000000*OO[[#This Row],[152 (07JUL1985 21:00:00)-Water Temperature (C)]]*OO[[#This Row],[94]]</f>
        <v>2.0950187641862498E-7</v>
      </c>
      <c r="CS264" s="10">
        <f>3/24000000*OO[[#This Row],[153 (08JUL1985 00:00:00)-Water Temperature (C)]]*OO[[#This Row],[95]]</f>
        <v>1.95837222117675E-7</v>
      </c>
      <c r="CT264" s="10">
        <f>3/24000000*OO[[#This Row],[154 (08JUL1985 03:00:00)-Water Temperature (C)]]*OO[[#This Row],[96]]</f>
        <v>1.886186618262E-7</v>
      </c>
      <c r="CU264" s="10">
        <f>3/24000000*OO[[#This Row],[155 (08JUL1985 06:00:00)-Water Temperature (C)]]*OO[[#This Row],[97]]</f>
        <v>1.8450377103655001E-7</v>
      </c>
      <c r="CV264" s="10">
        <f>3/24000000*OO[[#This Row],[156 (08JUL1985 09:00:00)-Water Temperature (C)]]*OO[[#This Row],[98]]</f>
        <v>1.8066591692944999E-7</v>
      </c>
      <c r="CW264" s="10">
        <f>3/24000000*OO[[#This Row],[157 (08JUL1985 12:00:00)-Water Temperature (C)]]*OO[[#This Row],[99]]</f>
        <v>1.7629957851179998E-7</v>
      </c>
    </row>
    <row r="265" spans="1:101" x14ac:dyDescent="0.35">
      <c r="A265" t="s">
        <v>271</v>
      </c>
      <c r="B265">
        <v>905.8809</v>
      </c>
      <c r="C265" s="10">
        <f>3/24*OO[[#This Row],[59 (26JUN1985 06:00:00)-Water Temperature (C)]]*OO[[#This Row],[1]]/SUM(OO[1])</f>
        <v>0</v>
      </c>
      <c r="D265" s="10">
        <f>3/24*OO[[#This Row],[60 (26JUN1985 09:00:00)-Water Temperature (C)]]*OO[[#This Row],[2]]/SUM(OO[2])</f>
        <v>0</v>
      </c>
      <c r="E265" s="10">
        <f>3/24*OO[[#This Row],[61 (26JUN1985 12:00:00)-Water Temperature (C)]]*OO[[#This Row],[3]]/SUM(OO[3])</f>
        <v>0</v>
      </c>
      <c r="F265" s="10">
        <f>3/24*OO[[#This Row],[62 (26JUN1985 15:00:00)-Water Temperature (C)]]*OO[[#This Row],[4]]/SUM(OO[4])</f>
        <v>0</v>
      </c>
      <c r="G265" s="10">
        <f>3/24*OO[[#This Row],[63 (26JUN1985 18:00:00)-Water Temperature (C)]]*OO[[#This Row],[5]]/SUM(OO[5])</f>
        <v>0</v>
      </c>
      <c r="H265" s="10">
        <f>3/24*OO[[#This Row],[64 (26JUN1985 21:00:00)-Water Temperature (C)]]*OO[[#This Row],[6]]/SUM(OO[6])</f>
        <v>0</v>
      </c>
      <c r="I265" s="10">
        <f>3/24*OO[[#This Row],[65 (27JUN1985 00:00:00)-Water Temperature (C)]]*OO[[#This Row],[7]]/SUM(OO[7])</f>
        <v>0</v>
      </c>
      <c r="J265" s="10">
        <f>3/24*OO[[#This Row],[66 (27JUN1985 03:00:00)-Water Temperature (C)]]*OO[[#This Row],[8]]/SUM(OO[8])</f>
        <v>0</v>
      </c>
      <c r="K265" s="10">
        <f>3/24*OO[[#This Row],[67 (27JUN1985 06:00:00)-Water Temperature (C)]]*OO[[#This Row],[9]]/SUM(OO[9])</f>
        <v>0</v>
      </c>
      <c r="L265" s="10">
        <f>3/24*OO[[#This Row],[68 (27JUN1985 09:00:00)-Water Temperature (C)]]*OO[[#This Row],[10]]/SUM(OO[10])</f>
        <v>0</v>
      </c>
      <c r="M265" s="10">
        <f>3/24*OO[[#This Row],[69 (27JUN1985 12:00:00)-Water Temperature (C)]]*OO[[#This Row],[11]]/SUM(OO[11])</f>
        <v>0</v>
      </c>
      <c r="N265" s="10">
        <f>3/24*OO[[#This Row],[70 (27JUN1985 15:00:00)-Water Temperature (C)]]*OO[[#This Row],[12]]/SUM(OO[12])</f>
        <v>0</v>
      </c>
      <c r="O265" s="10">
        <f>3/24*OO[[#This Row],[71 (27JUN1985 18:00:00)-Water Temperature (C)]]*OO[[#This Row],[13]]/SUM(OO[13])</f>
        <v>0</v>
      </c>
      <c r="P265" s="10">
        <f>3/24*OO[[#This Row],[72 (27JUN1985 21:00:00)-Water Temperature (C)]]*OO[[#This Row],[14]]/SUM(OO[14])</f>
        <v>2.9556389108127945E-22</v>
      </c>
      <c r="Q265" s="10">
        <f>3/24*OO[[#This Row],[73 (28JUN1985 00:00:00)-Water Temperature (C)]]*OO[[#This Row],[15]]/SUM(OO[15])</f>
        <v>8.7146703144815572E-13</v>
      </c>
      <c r="R265" s="10">
        <f>3/24*OO[[#This Row],[74 (28JUN1985 03:00:00)-Water Temperature (C)]]*OO[[#This Row],[16]]/SUM(OO[16])</f>
        <v>3.4160982097369949E-9</v>
      </c>
      <c r="S265" s="10">
        <f>3/24*OO[[#This Row],[75 (28JUN1985 06:00:00)-Water Temperature (C)]]*OO[[#This Row],[17]]/SUM(OO[17])</f>
        <v>9.5812418593006287E-7</v>
      </c>
      <c r="T265" s="10">
        <f>3/24*OO[[#This Row],[76 (28JUN1985 09:00:00)-Water Temperature (C)]]*OO[[#This Row],[18]]/SUM(OO[18])</f>
        <v>5.728968877246212E-5</v>
      </c>
      <c r="U265" s="10">
        <f>3/24*OO[[#This Row],[77 (28JUN1985 12:00:00)-Water Temperature (C)]]*OO[[#This Row],[19]]/SUM(OO[19])</f>
        <v>1.084648118487468E-3</v>
      </c>
      <c r="V265" s="10">
        <f>3/24000000*OO[[#This Row],[78 (28JUN1985 15:00:00)-Water Temperature (C)]]*OO[[#This Row],[20]]</f>
        <v>8.1896607524387498E-3</v>
      </c>
      <c r="W265" s="10">
        <f>3/24000000*OO[[#This Row],[79 (28JUN1985 18:00:00)-Water Temperature (C)]]*OO[[#This Row],[21]]</f>
        <v>2.9175119174549999E-2</v>
      </c>
      <c r="X265" s="10">
        <f>3/24000000*OO[[#This Row],[80 (28JUN1985 21:00:00)-Water Temperature (C)]]*OO[[#This Row],[22]]</f>
        <v>5.6171204739312489E-2</v>
      </c>
      <c r="Y265" s="10">
        <f>3/24000000*OO[[#This Row],[81 (29JUN1985 00:00:00)-Water Temperature (C)]]*OO[[#This Row],[23]]</f>
        <v>6.4746258020400002E-2</v>
      </c>
      <c r="Z265" s="10">
        <f>3/24000000*OO[[#This Row],[82 (29JUN1985 03:00:00)-Water Temperature (C)]]*OO[[#This Row],[24]]</f>
        <v>4.8683038746299999E-2</v>
      </c>
      <c r="AA265" s="10">
        <f>3/24000000*OO[[#This Row],[83 (29JUN1985 06:00:00)-Water Temperature (C)]]*OO[[#This Row],[25]]</f>
        <v>2.4859202863462496E-2</v>
      </c>
      <c r="AB265" s="10">
        <f>3/24000000*OO[[#This Row],[84 (29JUN1985 09:00:00)-Water Temperature (C)]]*OO[[#This Row],[26]]</f>
        <v>9.4236178070100009E-3</v>
      </c>
      <c r="AC265" s="10">
        <f>3/24000000*OO[[#This Row],[85 (29JUN1985 12:00:00)-Water Temperature (C)]]*OO[[#This Row],[27]]</f>
        <v>2.7762268802463746E-3</v>
      </c>
      <c r="AD265" s="10">
        <f>3/24000000*OO[[#This Row],[86 (29JUN1985 15:00:00)-Water Temperature (C)]]*OO[[#This Row],[28]]</f>
        <v>6.876192403104999E-4</v>
      </c>
      <c r="AE265" s="10">
        <f>3/24000000*OO[[#This Row],[88 (29JUN1985 21:00:00)-Water Temperature (C)]]*OO[[#This Row],[30]]</f>
        <v>7.5895274399062504E-5</v>
      </c>
      <c r="AF265" s="10">
        <f>3/24000000*OO[[#This Row],[88 (29JUN1985 21:00:00)-Water Temperature (C)]]*OO[[#This Row],[30]]</f>
        <v>7.5895274399062504E-5</v>
      </c>
      <c r="AG265" s="10">
        <f>3/24000000*OO[[#This Row],[89 (30JUN1985 00:00:00)-Water Temperature (C)]]*OO[[#This Row],[31]]</f>
        <v>5.90127760802E-5</v>
      </c>
      <c r="AH265" s="10">
        <f>3/24000000*OO[[#This Row],[90 (30JUN1985 03:00:00)-Water Temperature (C)]]*OO[[#This Row],[32]]</f>
        <v>5.782371622608749E-5</v>
      </c>
      <c r="AI265" s="10">
        <f>3/24000000*OO[[#This Row],[91 (30JUN1985 06:00:00)-Water Temperature (C)]]*OO[[#This Row],[33]]</f>
        <v>5.7422299772025E-5</v>
      </c>
      <c r="AJ265" s="10">
        <f>3/24000000*OO[[#This Row],[92 (30JUN1985 09:00:00)-Water Temperature (C)]]*OO[[#This Row],[34]]</f>
        <v>5.5451304540624999E-5</v>
      </c>
      <c r="AK265" s="10">
        <f>3/24000000*OO[[#This Row],[93 (30JUN1985 12:00:00)-Water Temperature (C)]]*OO[[#This Row],[35]]</f>
        <v>5.2095337265362497E-5</v>
      </c>
      <c r="AL265" s="10">
        <f>3/24000000*OO[[#This Row],[94 (30JUN1985 15:00:00)-Water Temperature (C)]]*OO[[#This Row],[36]]</f>
        <v>4.7274950905724999E-5</v>
      </c>
      <c r="AM265" s="10">
        <f>3/24000000*OO[[#This Row],[95 (30JUN1985 18:00:00)-Water Temperature (C)]]*OO[[#This Row],[37]]</f>
        <v>4.1972916240125001E-5</v>
      </c>
      <c r="AN265" s="10">
        <f>3/24000000*OO[[#This Row],[96 (30JUN1985 21:00:00)-Water Temperature (C)]]*OO[[#This Row],[38]]</f>
        <v>3.7336728700699997E-5</v>
      </c>
      <c r="AO265" s="10">
        <f>3/24000000*OO[[#This Row],[97 (01JUL1985 00:00:00)-Water Temperature (C)]]*OO[[#This Row],[39]]</f>
        <v>3.3411156898349994E-5</v>
      </c>
      <c r="AP265" s="10">
        <f>3/24000000*OO[[#This Row],[98 (01JUL1985 03:00:00)-Water Temperature (C)]]*OO[[#This Row],[40]]</f>
        <v>3.0506065889279996E-5</v>
      </c>
      <c r="AQ265" s="10">
        <f>3/24000000*OO[[#This Row],[99 (01JUL1985 06:00:00)-Water Temperature (C)]]*OO[[#This Row],[41]]</f>
        <v>2.7943648433382496E-5</v>
      </c>
      <c r="AR265" s="10">
        <f>3/24000000*OO[[#This Row],[100 (01JUL1985 09:00:00)-Water Temperature (C)]]*OO[[#This Row],[42]]</f>
        <v>2.5423280951276252E-5</v>
      </c>
      <c r="AS265" s="10">
        <f>3/24000000*OO[[#This Row],[101 (01JUL1985 12:00:00)-Water Temperature (C)]]*OO[[#This Row],[43]]</f>
        <v>2.2954126667390001E-5</v>
      </c>
      <c r="AT265" s="10">
        <f>3/24000000*OO[[#This Row],[102 (01JUL1985 15:00:00)-Water Temperature (C)]]*OO[[#This Row],[44]]</f>
        <v>2.0512752925122497E-5</v>
      </c>
      <c r="AU265" s="10">
        <f>3/24000000*OO[[#This Row],[103 (01JUL1985 18:00:00)-Water Temperature (C)]]*OO[[#This Row],[45]]</f>
        <v>1.8169977620602498E-5</v>
      </c>
      <c r="AV265" s="10">
        <f>3/24000000*OO[[#This Row],[104 (01JUL1985 21:00:00)-Water Temperature (C)]]*OO[[#This Row],[46]]</f>
        <v>1.6055360508937499E-5</v>
      </c>
      <c r="AW265" s="10">
        <f>3/24000000*OO[[#This Row],[105 (02JUL1985 00:00:00)-Water Temperature (C)]]*OO[[#This Row],[47]]</f>
        <v>1.4307470545786248E-5</v>
      </c>
      <c r="AX265" s="10">
        <f>3/24000000*OO[[#This Row],[106 (02JUL1985 03:00:00)-Water Temperature (C)]]*OO[[#This Row],[48]]</f>
        <v>1.307735393408125E-5</v>
      </c>
      <c r="AY265" s="10">
        <f>3/24000000*OO[[#This Row],[107 (02JUL1985 06:00:00)-Water Temperature (C)]]*OO[[#This Row],[49]]</f>
        <v>1.208578664778E-5</v>
      </c>
      <c r="AZ265" s="10">
        <f>3/24000000*OO[[#This Row],[108 (02JUL1985 09:00:00)-Water Temperature (C)]]*OO[[#This Row],[50]]</f>
        <v>1.1212017186739999E-5</v>
      </c>
      <c r="BA265" s="10">
        <f>3/24000000*OO[[#This Row],[109 (02JUL1985 12:00:00)-Water Temperature (C)]]*OO[[#This Row],[51]]</f>
        <v>1.0289539273800001E-5</v>
      </c>
      <c r="BB265" s="10">
        <f>3/24000000*OO[[#This Row],[110 (02JUL1985 15:00:00)-Water Temperature (C)]]*OO[[#This Row],[52]]</f>
        <v>9.255794785663749E-6</v>
      </c>
      <c r="BC265" s="10">
        <f>3/24000000*OO[[#This Row],[111 (02JUL1985 18:00:00)-Water Temperature (C)]]*OO[[#This Row],[53]]</f>
        <v>8.116529056927499E-6</v>
      </c>
      <c r="BD265" s="10">
        <f>3/24000000*OO[[#This Row],[112 (02JUL1985 21:00:00)-Water Temperature (C)]]*OO[[#This Row],[54]]</f>
        <v>7.0749185015475E-6</v>
      </c>
      <c r="BE265" s="10">
        <f>3/24000000*OO[[#This Row],[113 (03JUL1985 00:00:00)-Water Temperature (C)]]*OO[[#This Row],[55]]</f>
        <v>6.1737265583400006E-6</v>
      </c>
      <c r="BF265" s="10">
        <f>3/24000000*OO[[#This Row],[114 (03JUL1985 03:00:00)-Water Temperature (C)]]*OO[[#This Row],[56]]</f>
        <v>5.4627643821274998E-6</v>
      </c>
      <c r="BG265" s="10">
        <f>3/24000000*OO[[#This Row],[115 (03JUL1985 06:00:00)-Water Temperature (C)]]*OO[[#This Row],[57]]</f>
        <v>4.8622133247187501E-6</v>
      </c>
      <c r="BH265" s="10">
        <f>3/24000000*OO[[#This Row],[116 (03JUL1985 09:00:00)-Water Temperature (C)]]*OO[[#This Row],[58]]</f>
        <v>4.2527456262124995E-6</v>
      </c>
      <c r="BI265" s="10">
        <f>3/24000000*OO[[#This Row],[117 (03JUL1985 12:00:00)-Water Temperature (C)]]*OO[[#This Row],[59]]</f>
        <v>3.6237518697599996E-6</v>
      </c>
      <c r="BJ265" s="10">
        <f>3/24000000*OO[[#This Row],[118 (03JUL1985 15:00:00)-Water Temperature (C)]]*OO[[#This Row],[60]]</f>
        <v>2.96558274083175E-6</v>
      </c>
      <c r="BK265" s="10">
        <f>3/24000000*OO[[#This Row],[119 (03JUL1985 18:00:00)-Water Temperature (C)]]*OO[[#This Row],[61]]</f>
        <v>2.3358658339981254E-6</v>
      </c>
      <c r="BL265" s="10">
        <f>3/24000000*OO[[#This Row],[120 (03JUL1985 21:00:00)-Water Temperature (C)]]*OO[[#This Row],[62]]</f>
        <v>1.8164184637807497E-6</v>
      </c>
      <c r="BM265" s="10">
        <f>3/24000000*OO[[#This Row],[121 (04JUL1985 00:00:00)-Water Temperature (C)]]*OO[[#This Row],[63]]</f>
        <v>1.436692898401E-6</v>
      </c>
      <c r="BN265" s="10">
        <f>3/24000000*OO[[#This Row],[122 (04JUL1985 03:00:00)-Water Temperature (C)]]*OO[[#This Row],[64]]</f>
        <v>1.2034642271808747E-6</v>
      </c>
      <c r="BO265" s="10">
        <f>3/24000000*OO[[#This Row],[123 (04JUL1985 06:00:00)-Water Temperature (C)]]*OO[[#This Row],[65]]</f>
        <v>1.0544809998734998E-6</v>
      </c>
      <c r="BP265" s="10">
        <f>3/24000000*OO[[#This Row],[124 (04JUL1985 09:00:00)-Water Temperature (C)]]*OO[[#This Row],[66]]</f>
        <v>9.5495452649550005E-7</v>
      </c>
      <c r="BQ265" s="10">
        <f>3/24000000*OO[[#This Row],[125 (04JUL1985 12:00:00)-Water Temperature (C)]]*OO[[#This Row],[67]]</f>
        <v>8.7144539624187509E-7</v>
      </c>
      <c r="BR265" s="10">
        <f>3/24000000*OO[[#This Row],[126 (04JUL1985 15:00:00)-Water Temperature (C)]]*OO[[#This Row],[68]]</f>
        <v>7.9546589092999991E-7</v>
      </c>
      <c r="BS265" s="10">
        <f>3/24000000*OO[[#This Row],[127 (04JUL1985 18:00:00)-Water Temperature (C)]]*OO[[#This Row],[69]]</f>
        <v>7.2025327430712485E-7</v>
      </c>
      <c r="BT265" s="10">
        <f>3/24000000*OO[[#This Row],[128 (04JUL1985 21:00:00)-Water Temperature (C)]]*OO[[#This Row],[70]]</f>
        <v>6.54801576646875E-7</v>
      </c>
      <c r="BU265" s="10">
        <f>3/24000000*OO[[#This Row],[129 (05JUL1985 00:00:00)-Water Temperature (C)]]*OO[[#This Row],[71]]</f>
        <v>6.0204677850124994E-7</v>
      </c>
      <c r="BV265" s="10">
        <f>3/24000000*OO[[#This Row],[130 (05JUL1985 03:00:00)-Water Temperature (C)]]*OO[[#This Row],[72]]</f>
        <v>5.7265810295850004E-7</v>
      </c>
      <c r="BW265" s="10">
        <f>3/24000000*OO[[#This Row],[131 (05JUL1985 06:00:00)-Water Temperature (C)]]*OO[[#This Row],[73]]</f>
        <v>5.5416818768999995E-7</v>
      </c>
      <c r="BX265" s="10">
        <f>3/24000000*OO[[#This Row],[132 (05JUL1985 09:00:00)-Water Temperature (C)]]*OO[[#This Row],[74]]</f>
        <v>5.4311987778274986E-7</v>
      </c>
      <c r="BY265" s="10">
        <f>3/24000000*OO[[#This Row],[133 (05JUL1985 12:00:00)-Water Temperature (C)]]*OO[[#This Row],[75]]</f>
        <v>5.3333035405124987E-7</v>
      </c>
      <c r="BZ265" s="10">
        <f>3/24000000*OO[[#This Row],[134 (05JUL1985 15:00:00)-Water Temperature (C)]]*OO[[#This Row],[76]]</f>
        <v>5.1605756012249994E-7</v>
      </c>
      <c r="CA265" s="10">
        <f>3/24000000*OO[[#This Row],[135 (05JUL1985 18:00:00)-Water Temperature (C)]]*OO[[#This Row],[77]]</f>
        <v>4.9164478233999999E-7</v>
      </c>
      <c r="CB265" s="10">
        <f>3/24000000*OO[[#This Row],[136 (05JUL1985 21:00:00)-Water Temperature (C)]]*OO[[#This Row],[78]]</f>
        <v>4.6396763444374996E-7</v>
      </c>
      <c r="CC265" s="10">
        <f>3/24000000*OO[[#This Row],[137 (06JUL1985 00:00:00)-Water Temperature (C)]]*OO[[#This Row],[79]]</f>
        <v>4.3793521624999995E-7</v>
      </c>
      <c r="CD265" s="10">
        <f>3/24000000*OO[[#This Row],[138 (06JUL1985 03:00:00)-Water Temperature (C)]]*OO[[#This Row],[80]]</f>
        <v>4.2142978939500001E-7</v>
      </c>
      <c r="CE265" s="10">
        <f>3/24000000*OO[[#This Row],[139 (06JUL1985 06:00:00)-Water Temperature (C)]]*OO[[#This Row],[81]]</f>
        <v>4.0935877564999997E-7</v>
      </c>
      <c r="CF265" s="10">
        <f>3/24000000*OO[[#This Row],[140 (06JUL1985 09:00:00)-Water Temperature (C)]]*OO[[#This Row],[82]]</f>
        <v>4.0004646280812503E-7</v>
      </c>
      <c r="CG265" s="10">
        <f>3/24000000*OO[[#This Row],[141 (06JUL1985 12:00:00)-Water Temperature (C)]]*OO[[#This Row],[83]]</f>
        <v>3.88783720588875E-7</v>
      </c>
      <c r="CH265" s="10">
        <f>3/24000000*OO[[#This Row],[142 (06JUL1985 15:00:00)-Water Temperature (C)]]*OO[[#This Row],[84]]</f>
        <v>3.7257097951425002E-7</v>
      </c>
      <c r="CI265" s="10">
        <f>3/24000000*OO[[#This Row],[143 (06JUL1985 18:00:00)-Water Temperature (C)]]*OO[[#This Row],[85]]</f>
        <v>3.5023198016837503E-7</v>
      </c>
      <c r="CJ265" s="10">
        <f>3/24000000*OO[[#This Row],[144 (06JUL1985 21:00:00)-Water Temperature (C)]]*OO[[#This Row],[86]]</f>
        <v>3.2729783572559998E-7</v>
      </c>
      <c r="CK265" s="10">
        <f>3/24000000*OO[[#This Row],[145 (07JUL1985 00:00:00)-Water Temperature (C)]]*OO[[#This Row],[87]]</f>
        <v>3.0656307811556251E-7</v>
      </c>
      <c r="CL265" s="10">
        <f>3/24000000*OO[[#This Row],[146 (07JUL1985 03:00:00)-Water Temperature (C)]]*OO[[#This Row],[88]]</f>
        <v>2.9452470756887495E-7</v>
      </c>
      <c r="CM265" s="10">
        <f>3/24000000*OO[[#This Row],[147 (07JUL1985 06:00:00)-Water Temperature (C)]]*OO[[#This Row],[89]]</f>
        <v>2.8307572683907499E-7</v>
      </c>
      <c r="CN265" s="10">
        <f>3/24000000*OO[[#This Row],[148 (07JUL1985 09:00:00)-Water Temperature (C)]]*OO[[#This Row],[90]]</f>
        <v>2.7111229463007499E-7</v>
      </c>
      <c r="CO265" s="10">
        <f>3/24000000*OO[[#This Row],[149 (07JUL1985 12:00:00)-Water Temperature (C)]]*OO[[#This Row],[91]]</f>
        <v>2.5862172760237498E-7</v>
      </c>
      <c r="CP265" s="10">
        <f>3/24000000*OO[[#This Row],[150 (07JUL1985 15:00:00)-Water Temperature (C)]]*OO[[#This Row],[92]]</f>
        <v>2.4595660985108748E-7</v>
      </c>
      <c r="CQ265" s="10">
        <f>3/24000000*OO[[#This Row],[151 (07JUL1985 18:00:00)-Water Temperature (C)]]*OO[[#This Row],[93]]</f>
        <v>2.3127222210015002E-7</v>
      </c>
      <c r="CR265" s="10">
        <f>3/24000000*OO[[#This Row],[152 (07JUL1985 21:00:00)-Water Temperature (C)]]*OO[[#This Row],[94]]</f>
        <v>2.159853736164E-7</v>
      </c>
      <c r="CS265" s="10">
        <f>3/24000000*OO[[#This Row],[153 (08JUL1985 00:00:00)-Water Temperature (C)]]*OO[[#This Row],[95]]</f>
        <v>2.0186788497429999E-7</v>
      </c>
      <c r="CT265" s="10">
        <f>3/24000000*OO[[#This Row],[154 (08JUL1985 03:00:00)-Water Temperature (C)]]*OO[[#This Row],[96]]</f>
        <v>1.9430143623083748E-7</v>
      </c>
      <c r="CU265" s="10">
        <f>3/24000000*OO[[#This Row],[155 (08JUL1985 06:00:00)-Water Temperature (C)]]*OO[[#This Row],[97]]</f>
        <v>1.8989237027512499E-7</v>
      </c>
      <c r="CV265" s="10">
        <f>3/24000000*OO[[#This Row],[156 (08JUL1985 09:00:00)-Water Temperature (C)]]*OO[[#This Row],[98]]</f>
        <v>1.8583764101849996E-7</v>
      </c>
      <c r="CW265" s="10">
        <f>3/24000000*OO[[#This Row],[157 (08JUL1985 12:00:00)-Water Temperature (C)]]*OO[[#This Row],[99]]</f>
        <v>1.8132990387359999E-7</v>
      </c>
    </row>
    <row r="266" spans="1:101" x14ac:dyDescent="0.35">
      <c r="A266" t="s">
        <v>272</v>
      </c>
      <c r="B266">
        <v>895.06050000000005</v>
      </c>
      <c r="C266" s="10">
        <f>3/24*OO[[#This Row],[59 (26JUN1985 06:00:00)-Water Temperature (C)]]*OO[[#This Row],[1]]/SUM(OO[1])</f>
        <v>0</v>
      </c>
      <c r="D266" s="10">
        <f>3/24*OO[[#This Row],[60 (26JUN1985 09:00:00)-Water Temperature (C)]]*OO[[#This Row],[2]]/SUM(OO[2])</f>
        <v>0</v>
      </c>
      <c r="E266" s="10">
        <f>3/24*OO[[#This Row],[61 (26JUN1985 12:00:00)-Water Temperature (C)]]*OO[[#This Row],[3]]/SUM(OO[3])</f>
        <v>0</v>
      </c>
      <c r="F266" s="10">
        <f>3/24*OO[[#This Row],[62 (26JUN1985 15:00:00)-Water Temperature (C)]]*OO[[#This Row],[4]]/SUM(OO[4])</f>
        <v>0</v>
      </c>
      <c r="G266" s="10">
        <f>3/24*OO[[#This Row],[63 (26JUN1985 18:00:00)-Water Temperature (C)]]*OO[[#This Row],[5]]/SUM(OO[5])</f>
        <v>0</v>
      </c>
      <c r="H266" s="10">
        <f>3/24*OO[[#This Row],[64 (26JUN1985 21:00:00)-Water Temperature (C)]]*OO[[#This Row],[6]]/SUM(OO[6])</f>
        <v>0</v>
      </c>
      <c r="I266" s="10">
        <f>3/24*OO[[#This Row],[65 (27JUN1985 00:00:00)-Water Temperature (C)]]*OO[[#This Row],[7]]/SUM(OO[7])</f>
        <v>0</v>
      </c>
      <c r="J266" s="10">
        <f>3/24*OO[[#This Row],[66 (27JUN1985 03:00:00)-Water Temperature (C)]]*OO[[#This Row],[8]]/SUM(OO[8])</f>
        <v>0</v>
      </c>
      <c r="K266" s="10">
        <f>3/24*OO[[#This Row],[67 (27JUN1985 06:00:00)-Water Temperature (C)]]*OO[[#This Row],[9]]/SUM(OO[9])</f>
        <v>0</v>
      </c>
      <c r="L266" s="10">
        <f>3/24*OO[[#This Row],[68 (27JUN1985 09:00:00)-Water Temperature (C)]]*OO[[#This Row],[10]]/SUM(OO[10])</f>
        <v>0</v>
      </c>
      <c r="M266" s="10">
        <f>3/24*OO[[#This Row],[69 (27JUN1985 12:00:00)-Water Temperature (C)]]*OO[[#This Row],[11]]/SUM(OO[11])</f>
        <v>0</v>
      </c>
      <c r="N266" s="10">
        <f>3/24*OO[[#This Row],[70 (27JUN1985 15:00:00)-Water Temperature (C)]]*OO[[#This Row],[12]]/SUM(OO[12])</f>
        <v>0</v>
      </c>
      <c r="O266" s="10">
        <f>3/24*OO[[#This Row],[71 (27JUN1985 18:00:00)-Water Temperature (C)]]*OO[[#This Row],[13]]/SUM(OO[13])</f>
        <v>0</v>
      </c>
      <c r="P266" s="10">
        <f>3/24*OO[[#This Row],[72 (27JUN1985 21:00:00)-Water Temperature (C)]]*OO[[#This Row],[14]]/SUM(OO[14])</f>
        <v>2.1372146964999486E-21</v>
      </c>
      <c r="Q266" s="10">
        <f>3/24*OO[[#This Row],[73 (28JUN1985 00:00:00)-Water Temperature (C)]]*OO[[#This Row],[15]]/SUM(OO[15])</f>
        <v>4.7692494020791112E-13</v>
      </c>
      <c r="R266" s="10">
        <f>3/24*OO[[#This Row],[74 (28JUN1985 03:00:00)-Water Temperature (C)]]*OO[[#This Row],[16]]/SUM(OO[16])</f>
        <v>2.4867468281187527E-9</v>
      </c>
      <c r="S266" s="10">
        <f>3/24*OO[[#This Row],[75 (28JUN1985 06:00:00)-Water Temperature (C)]]*OO[[#This Row],[17]]/SUM(OO[17])</f>
        <v>7.9672287010101999E-7</v>
      </c>
      <c r="T266" s="10">
        <f>3/24*OO[[#This Row],[76 (28JUN1985 09:00:00)-Water Temperature (C)]]*OO[[#This Row],[18]]/SUM(OO[18])</f>
        <v>5.2561728176737855E-5</v>
      </c>
      <c r="U266" s="10">
        <f>3/24*OO[[#This Row],[77 (28JUN1985 12:00:00)-Water Temperature (C)]]*OO[[#This Row],[19]]/SUM(OO[19])</f>
        <v>1.0789453986622846E-3</v>
      </c>
      <c r="V266" s="10">
        <f>3/24000000*OO[[#This Row],[78 (28JUN1985 15:00:00)-Water Temperature (C)]]*OO[[#This Row],[20]]</f>
        <v>8.7314294312499999E-3</v>
      </c>
      <c r="W266" s="10">
        <f>3/24000000*OO[[#This Row],[79 (28JUN1985 18:00:00)-Water Temperature (C)]]*OO[[#This Row],[21]]</f>
        <v>3.3048024043124999E-2</v>
      </c>
      <c r="X266" s="10">
        <f>3/24000000*OO[[#This Row],[80 (28JUN1985 21:00:00)-Water Temperature (C)]]*OO[[#This Row],[22]]</f>
        <v>6.7168420468874987E-2</v>
      </c>
      <c r="Y266" s="10">
        <f>3/24000000*OO[[#This Row],[81 (29JUN1985 00:00:00)-Water Temperature (C)]]*OO[[#This Row],[23]]</f>
        <v>8.1239332626674987E-2</v>
      </c>
      <c r="Z266" s="10">
        <f>3/24000000*OO[[#This Row],[82 (29JUN1985 03:00:00)-Water Temperature (C)]]*OO[[#This Row],[24]]</f>
        <v>6.3847870581074995E-2</v>
      </c>
      <c r="AA266" s="10">
        <f>3/24000000*OO[[#This Row],[83 (29JUN1985 06:00:00)-Water Temperature (C)]]*OO[[#This Row],[25]]</f>
        <v>3.3916207278187505E-2</v>
      </c>
      <c r="AB266" s="10">
        <f>3/24000000*OO[[#This Row],[84 (29JUN1985 09:00:00)-Water Temperature (C)]]*OO[[#This Row],[26]]</f>
        <v>1.3308519837465E-2</v>
      </c>
      <c r="AC266" s="10">
        <f>3/24000000*OO[[#This Row],[85 (29JUN1985 12:00:00)-Water Temperature (C)]]*OO[[#This Row],[27]]</f>
        <v>4.0354423113700003E-3</v>
      </c>
      <c r="AD266" s="10">
        <f>3/24000000*OO[[#This Row],[86 (29JUN1985 15:00:00)-Water Temperature (C)]]*OO[[#This Row],[28]]</f>
        <v>1.0162984460700001E-3</v>
      </c>
      <c r="AE266" s="10">
        <f>3/24000000*OO[[#This Row],[88 (29JUN1985 21:00:00)-Water Temperature (C)]]*OO[[#This Row],[30]]</f>
        <v>1.0174944940740001E-4</v>
      </c>
      <c r="AF266" s="10">
        <f>3/24000000*OO[[#This Row],[88 (29JUN1985 21:00:00)-Water Temperature (C)]]*OO[[#This Row],[30]]</f>
        <v>1.0174944940740001E-4</v>
      </c>
      <c r="AG266" s="10">
        <f>3/24000000*OO[[#This Row],[89 (30JUN1985 00:00:00)-Water Temperature (C)]]*OO[[#This Row],[31]]</f>
        <v>7.5171305550975E-5</v>
      </c>
      <c r="AH266" s="10">
        <f>3/24000000*OO[[#This Row],[90 (30JUN1985 03:00:00)-Water Temperature (C)]]*OO[[#This Row],[32]]</f>
        <v>7.2984483154375006E-5</v>
      </c>
      <c r="AI266" s="10">
        <f>3/24000000*OO[[#This Row],[91 (30JUN1985 06:00:00)-Water Temperature (C)]]*OO[[#This Row],[33]]</f>
        <v>7.2699411093525001E-5</v>
      </c>
      <c r="AJ266" s="10">
        <f>3/24000000*OO[[#This Row],[92 (30JUN1985 09:00:00)-Water Temperature (C)]]*OO[[#This Row],[34]]</f>
        <v>7.0523394789600007E-5</v>
      </c>
      <c r="AK266" s="10">
        <f>3/24000000*OO[[#This Row],[93 (30JUN1985 12:00:00)-Water Temperature (C)]]*OO[[#This Row],[35]]</f>
        <v>6.649031528689999E-5</v>
      </c>
      <c r="AL266" s="10">
        <f>3/24000000*OO[[#This Row],[94 (30JUN1985 15:00:00)-Water Temperature (C)]]*OO[[#This Row],[36]]</f>
        <v>6.0512430057575007E-5</v>
      </c>
      <c r="AM266" s="10">
        <f>3/24000000*OO[[#This Row],[95 (30JUN1985 18:00:00)-Water Temperature (C)]]*OO[[#This Row],[37]]</f>
        <v>5.3827140877349999E-5</v>
      </c>
      <c r="AN266" s="10">
        <f>3/24000000*OO[[#This Row],[96 (30JUN1985 21:00:00)-Water Temperature (C)]]*OO[[#This Row],[38]]</f>
        <v>4.7948800051799999E-5</v>
      </c>
      <c r="AO266" s="10">
        <f>3/24000000*OO[[#This Row],[97 (01JUL1985 00:00:00)-Water Temperature (C)]]*OO[[#This Row],[39]]</f>
        <v>4.2955553811099998E-5</v>
      </c>
      <c r="AP266" s="10">
        <f>3/24000000*OO[[#This Row],[98 (01JUL1985 03:00:00)-Water Temperature (C)]]*OO[[#This Row],[40]]</f>
        <v>3.9259514185749999E-5</v>
      </c>
      <c r="AQ266" s="10">
        <f>3/24000000*OO[[#This Row],[99 (01JUL1985 06:00:00)-Water Temperature (C)]]*OO[[#This Row],[41]]</f>
        <v>3.6013410718912496E-5</v>
      </c>
      <c r="AR266" s="10">
        <f>3/24000000*OO[[#This Row],[100 (01JUL1985 09:00:00)-Water Temperature (C)]]*OO[[#This Row],[42]]</f>
        <v>3.2823655622065E-5</v>
      </c>
      <c r="AS266" s="10">
        <f>3/24000000*OO[[#This Row],[101 (01JUL1985 12:00:00)-Water Temperature (C)]]*OO[[#This Row],[43]]</f>
        <v>2.9711403803217495E-5</v>
      </c>
      <c r="AT266" s="10">
        <f>3/24000000*OO[[#This Row],[102 (01JUL1985 15:00:00)-Water Temperature (C)]]*OO[[#This Row],[44]]</f>
        <v>2.6605128352957501E-5</v>
      </c>
      <c r="AU266" s="10">
        <f>3/24000000*OO[[#This Row],[103 (01JUL1985 18:00:00)-Water Temperature (C)]]*OO[[#This Row],[45]]</f>
        <v>2.3628963094987497E-5</v>
      </c>
      <c r="AV266" s="10">
        <f>3/24000000*OO[[#This Row],[104 (01JUL1985 21:00:00)-Water Temperature (C)]]*OO[[#This Row],[46]]</f>
        <v>2.0911779057622497E-5</v>
      </c>
      <c r="AW266" s="10">
        <f>3/24000000*OO[[#This Row],[105 (02JUL1985 00:00:00)-Water Temperature (C)]]*OO[[#This Row],[47]]</f>
        <v>1.86519528866025E-5</v>
      </c>
      <c r="AX266" s="10">
        <f>3/24000000*OO[[#This Row],[106 (02JUL1985 03:00:00)-Water Temperature (C)]]*OO[[#This Row],[48]]</f>
        <v>1.7056652990422497E-5</v>
      </c>
      <c r="AY266" s="10">
        <f>3/24000000*OO[[#This Row],[107 (02JUL1985 06:00:00)-Water Temperature (C)]]*OO[[#This Row],[49]]</f>
        <v>1.5774115808644997E-5</v>
      </c>
      <c r="AZ266" s="10">
        <f>3/24000000*OO[[#This Row],[108 (02JUL1985 09:00:00)-Water Temperature (C)]]*OO[[#This Row],[50]]</f>
        <v>1.4651569311087501E-5</v>
      </c>
      <c r="BA266" s="10">
        <f>3/24000000*OO[[#This Row],[109 (02JUL1985 12:00:00)-Water Temperature (C)]]*OO[[#This Row],[51]]</f>
        <v>1.3470124329199999E-5</v>
      </c>
      <c r="BB266" s="10">
        <f>3/24000000*OO[[#This Row],[110 (02JUL1985 15:00:00)-Water Temperature (C)]]*OO[[#This Row],[52]]</f>
        <v>1.2141490540514998E-5</v>
      </c>
      <c r="BC266" s="10">
        <f>3/24000000*OO[[#This Row],[111 (02JUL1985 18:00:00)-Water Temperature (C)]]*OO[[#This Row],[53]]</f>
        <v>1.0667607965350001E-5</v>
      </c>
      <c r="BD266" s="10">
        <f>3/24000000*OO[[#This Row],[112 (02JUL1985 21:00:00)-Water Temperature (C)]]*OO[[#This Row],[54]]</f>
        <v>9.3126082002549989E-6</v>
      </c>
      <c r="BE266" s="10">
        <f>3/24000000*OO[[#This Row],[113 (03JUL1985 00:00:00)-Water Temperature (C)]]*OO[[#This Row],[55]]</f>
        <v>8.1338154622200002E-6</v>
      </c>
      <c r="BF266" s="10">
        <f>3/24000000*OO[[#This Row],[114 (03JUL1985 03:00:00)-Water Temperature (C)]]*OO[[#This Row],[56]]</f>
        <v>7.2031170383199988E-6</v>
      </c>
      <c r="BG266" s="10">
        <f>3/24000000*OO[[#This Row],[115 (03JUL1985 06:00:00)-Water Temperature (C)]]*OO[[#This Row],[57]]</f>
        <v>6.4208158741999999E-6</v>
      </c>
      <c r="BH266" s="10">
        <f>3/24000000*OO[[#This Row],[116 (03JUL1985 09:00:00)-Water Temperature (C)]]*OO[[#This Row],[58]]</f>
        <v>5.6318642490249998E-6</v>
      </c>
      <c r="BI266" s="10">
        <f>3/24000000*OO[[#This Row],[117 (03JUL1985 12:00:00)-Water Temperature (C)]]*OO[[#This Row],[59]]</f>
        <v>4.8198342066412495E-6</v>
      </c>
      <c r="BJ266" s="10">
        <f>3/24000000*OO[[#This Row],[118 (03JUL1985 15:00:00)-Water Temperature (C)]]*OO[[#This Row],[60]]</f>
        <v>3.963063274691249E-6</v>
      </c>
      <c r="BK266" s="10">
        <f>3/24000000*OO[[#This Row],[119 (03JUL1985 18:00:00)-Water Temperature (C)]]*OO[[#This Row],[61]]</f>
        <v>3.1332753591012503E-6</v>
      </c>
      <c r="BL266" s="10">
        <f>3/24000000*OO[[#This Row],[120 (03JUL1985 21:00:00)-Water Temperature (C)]]*OO[[#This Row],[62]]</f>
        <v>2.4392280658999995E-6</v>
      </c>
      <c r="BM266" s="10">
        <f>3/24000000*OO[[#This Row],[121 (04JUL1985 00:00:00)-Water Temperature (C)]]*OO[[#This Row],[63]]</f>
        <v>1.9248512312957502E-6</v>
      </c>
      <c r="BN266" s="10">
        <f>3/24000000*OO[[#This Row],[122 (04JUL1985 03:00:00)-Water Temperature (C)]]*OO[[#This Row],[64]]</f>
        <v>1.6044617877225001E-6</v>
      </c>
      <c r="BO266" s="10">
        <f>3/24000000*OO[[#This Row],[123 (04JUL1985 06:00:00)-Water Temperature (C)]]*OO[[#This Row],[65]]</f>
        <v>1.397795147377125E-6</v>
      </c>
      <c r="BP266" s="10">
        <f>3/24000000*OO[[#This Row],[124 (04JUL1985 09:00:00)-Water Temperature (C)]]*OO[[#This Row],[66]]</f>
        <v>1.2599106971985E-6</v>
      </c>
      <c r="BQ266" s="10">
        <f>3/24000000*OO[[#This Row],[125 (04JUL1985 12:00:00)-Water Temperature (C)]]*OO[[#This Row],[67]]</f>
        <v>1.1464955612226249E-6</v>
      </c>
      <c r="BR266" s="10">
        <f>3/24000000*OO[[#This Row],[126 (04JUL1985 15:00:00)-Water Temperature (C)]]*OO[[#This Row],[68]]</f>
        <v>1.0452403861829999E-6</v>
      </c>
      <c r="BS266" s="10">
        <f>3/24000000*OO[[#This Row],[127 (04JUL1985 18:00:00)-Water Temperature (C)]]*OO[[#This Row],[69]]</f>
        <v>9.4600018597649998E-7</v>
      </c>
      <c r="BT266" s="10">
        <f>3/24000000*OO[[#This Row],[128 (04JUL1985 21:00:00)-Water Temperature (C)]]*OO[[#This Row],[70]]</f>
        <v>8.5960470617774999E-7</v>
      </c>
      <c r="BU266" s="10">
        <f>3/24000000*OO[[#This Row],[129 (05JUL1985 00:00:00)-Water Temperature (C)]]*OO[[#This Row],[71]]</f>
        <v>7.8946270199999993E-7</v>
      </c>
      <c r="BV266" s="10">
        <f>3/24000000*OO[[#This Row],[130 (05JUL1985 03:00:00)-Water Temperature (C)]]*OO[[#This Row],[72]]</f>
        <v>7.4956817541712493E-7</v>
      </c>
      <c r="BW266" s="10">
        <f>3/24000000*OO[[#This Row],[131 (05JUL1985 06:00:00)-Water Temperature (C)]]*OO[[#This Row],[73]]</f>
        <v>7.2385260845624995E-7</v>
      </c>
      <c r="BX266" s="10">
        <f>3/24000000*OO[[#This Row],[132 (05JUL1985 09:00:00)-Water Temperature (C)]]*OO[[#This Row],[74]]</f>
        <v>7.0834817752724997E-7</v>
      </c>
      <c r="BY266" s="10">
        <f>3/24000000*OO[[#This Row],[133 (05JUL1985 12:00:00)-Water Temperature (C)]]*OO[[#This Row],[75]]</f>
        <v>6.9518437391700008E-7</v>
      </c>
      <c r="BZ266" s="10">
        <f>3/24000000*OO[[#This Row],[134 (05JUL1985 15:00:00)-Water Temperature (C)]]*OO[[#This Row],[76]]</f>
        <v>6.7279987622637497E-7</v>
      </c>
      <c r="CA266" s="10">
        <f>3/24000000*OO[[#This Row],[135 (05JUL1985 18:00:00)-Water Temperature (C)]]*OO[[#This Row],[77]]</f>
        <v>6.4175869430562486E-7</v>
      </c>
      <c r="CB266" s="10">
        <f>3/24000000*OO[[#This Row],[136 (05JUL1985 21:00:00)-Water Temperature (C)]]*OO[[#This Row],[78]]</f>
        <v>6.0639891046874993E-7</v>
      </c>
      <c r="CC266" s="10">
        <f>3/24000000*OO[[#This Row],[137 (06JUL1985 00:00:00)-Water Temperature (C)]]*OO[[#This Row],[79]]</f>
        <v>5.7277731947499992E-7</v>
      </c>
      <c r="CD266" s="10">
        <f>3/24000000*OO[[#This Row],[138 (06JUL1985 03:00:00)-Water Temperature (C)]]*OO[[#This Row],[80]]</f>
        <v>5.5117553546949998E-7</v>
      </c>
      <c r="CE266" s="10">
        <f>3/24000000*OO[[#This Row],[139 (06JUL1985 06:00:00)-Water Temperature (C)]]*OO[[#This Row],[81]]</f>
        <v>5.3505581317875008E-7</v>
      </c>
      <c r="CF266" s="10">
        <f>3/24000000*OO[[#This Row],[140 (06JUL1985 09:00:00)-Water Temperature (C)]]*OO[[#This Row],[82]]</f>
        <v>5.2262767537387494E-7</v>
      </c>
      <c r="CG266" s="10">
        <f>3/24000000*OO[[#This Row],[141 (06JUL1985 12:00:00)-Water Temperature (C)]]*OO[[#This Row],[83]]</f>
        <v>5.0788748413462494E-7</v>
      </c>
      <c r="CH266" s="10">
        <f>3/24000000*OO[[#This Row],[142 (06JUL1985 15:00:00)-Water Temperature (C)]]*OO[[#This Row],[84]]</f>
        <v>4.8696359304274999E-7</v>
      </c>
      <c r="CI266" s="10">
        <f>3/24000000*OO[[#This Row],[143 (06JUL1985 18:00:00)-Water Temperature (C)]]*OO[[#This Row],[85]]</f>
        <v>4.5818360435524989E-7</v>
      </c>
      <c r="CJ266" s="10">
        <f>3/24000000*OO[[#This Row],[144 (06JUL1985 21:00:00)-Water Temperature (C)]]*OO[[#This Row],[86]]</f>
        <v>4.2843878591249994E-7</v>
      </c>
      <c r="CK266" s="10">
        <f>3/24000000*OO[[#This Row],[145 (07JUL1985 00:00:00)-Water Temperature (C)]]*OO[[#This Row],[87]]</f>
        <v>4.0128837346499995E-7</v>
      </c>
      <c r="CL266" s="10">
        <f>3/24000000*OO[[#This Row],[146 (07JUL1985 03:00:00)-Water Temperature (C)]]*OO[[#This Row],[88]]</f>
        <v>3.8536346099999996E-7</v>
      </c>
      <c r="CM266" s="10">
        <f>3/24000000*OO[[#This Row],[147 (07JUL1985 06:00:00)-Water Temperature (C)]]*OO[[#This Row],[89]]</f>
        <v>3.7009945513750002E-7</v>
      </c>
      <c r="CN266" s="10">
        <f>3/24000000*OO[[#This Row],[148 (07JUL1985 09:00:00)-Water Temperature (C)]]*OO[[#This Row],[90]]</f>
        <v>3.5436494011187498E-7</v>
      </c>
      <c r="CO266" s="10">
        <f>3/24000000*OO[[#This Row],[149 (07JUL1985 12:00:00)-Water Temperature (C)]]*OO[[#This Row],[91]]</f>
        <v>3.3809718549817501E-7</v>
      </c>
      <c r="CP266" s="10">
        <f>3/24000000*OO[[#This Row],[150 (07JUL1985 15:00:00)-Water Temperature (C)]]*OO[[#This Row],[92]]</f>
        <v>3.2168557445107501E-7</v>
      </c>
      <c r="CQ266" s="10">
        <f>3/24000000*OO[[#This Row],[151 (07JUL1985 18:00:00)-Water Temperature (C)]]*OO[[#This Row],[93]]</f>
        <v>3.0277330032881254E-7</v>
      </c>
      <c r="CR266" s="10">
        <f>3/24000000*OO[[#This Row],[152 (07JUL1985 21:00:00)-Water Temperature (C)]]*OO[[#This Row],[94]]</f>
        <v>2.8296741172407498E-7</v>
      </c>
      <c r="CS266" s="10">
        <f>3/24000000*OO[[#This Row],[153 (08JUL1985 00:00:00)-Water Temperature (C)]]*OO[[#This Row],[95]]</f>
        <v>2.6446295719679996E-7</v>
      </c>
      <c r="CT266" s="10">
        <f>3/24000000*OO[[#This Row],[154 (08JUL1985 03:00:00)-Water Temperature (C)]]*OO[[#This Row],[96]]</f>
        <v>2.5436986724711251E-7</v>
      </c>
      <c r="CU266" s="10">
        <f>3/24000000*OO[[#This Row],[155 (08JUL1985 06:00:00)-Water Temperature (C)]]*OO[[#This Row],[97]]</f>
        <v>2.4829008677606249E-7</v>
      </c>
      <c r="CV266" s="10">
        <f>3/24000000*OO[[#This Row],[156 (08JUL1985 09:00:00)-Water Temperature (C)]]*OO[[#This Row],[98]]</f>
        <v>2.4275777341309999E-7</v>
      </c>
      <c r="CW266" s="10">
        <f>3/24000000*OO[[#This Row],[157 (08JUL1985 12:00:00)-Water Temperature (C)]]*OO[[#This Row],[99]]</f>
        <v>2.3681647259172497E-7</v>
      </c>
    </row>
    <row r="267" spans="1:101" x14ac:dyDescent="0.35">
      <c r="A267" t="s">
        <v>273</v>
      </c>
      <c r="B267">
        <v>921.27940000000001</v>
      </c>
      <c r="C267" s="10">
        <f>3/24*OO[[#This Row],[59 (26JUN1985 06:00:00)-Water Temperature (C)]]*OO[[#This Row],[1]]/SUM(OO[1])</f>
        <v>0</v>
      </c>
      <c r="D267" s="10">
        <f>3/24*OO[[#This Row],[60 (26JUN1985 09:00:00)-Water Temperature (C)]]*OO[[#This Row],[2]]/SUM(OO[2])</f>
        <v>0</v>
      </c>
      <c r="E267" s="10">
        <f>3/24*OO[[#This Row],[61 (26JUN1985 12:00:00)-Water Temperature (C)]]*OO[[#This Row],[3]]/SUM(OO[3])</f>
        <v>0</v>
      </c>
      <c r="F267" s="10">
        <f>3/24*OO[[#This Row],[62 (26JUN1985 15:00:00)-Water Temperature (C)]]*OO[[#This Row],[4]]/SUM(OO[4])</f>
        <v>0</v>
      </c>
      <c r="G267" s="10">
        <f>3/24*OO[[#This Row],[63 (26JUN1985 18:00:00)-Water Temperature (C)]]*OO[[#This Row],[5]]/SUM(OO[5])</f>
        <v>0</v>
      </c>
      <c r="H267" s="10">
        <f>3/24*OO[[#This Row],[64 (26JUN1985 21:00:00)-Water Temperature (C)]]*OO[[#This Row],[6]]/SUM(OO[6])</f>
        <v>0</v>
      </c>
      <c r="I267" s="10">
        <f>3/24*OO[[#This Row],[65 (27JUN1985 00:00:00)-Water Temperature (C)]]*OO[[#This Row],[7]]/SUM(OO[7])</f>
        <v>0</v>
      </c>
      <c r="J267" s="10">
        <f>3/24*OO[[#This Row],[66 (27JUN1985 03:00:00)-Water Temperature (C)]]*OO[[#This Row],[8]]/SUM(OO[8])</f>
        <v>0</v>
      </c>
      <c r="K267" s="10">
        <f>3/24*OO[[#This Row],[67 (27JUN1985 06:00:00)-Water Temperature (C)]]*OO[[#This Row],[9]]/SUM(OO[9])</f>
        <v>0</v>
      </c>
      <c r="L267" s="10">
        <f>3/24*OO[[#This Row],[68 (27JUN1985 09:00:00)-Water Temperature (C)]]*OO[[#This Row],[10]]/SUM(OO[10])</f>
        <v>0</v>
      </c>
      <c r="M267" s="10">
        <f>3/24*OO[[#This Row],[69 (27JUN1985 12:00:00)-Water Temperature (C)]]*OO[[#This Row],[11]]/SUM(OO[11])</f>
        <v>0</v>
      </c>
      <c r="N267" s="10">
        <f>3/24*OO[[#This Row],[70 (27JUN1985 15:00:00)-Water Temperature (C)]]*OO[[#This Row],[12]]/SUM(OO[12])</f>
        <v>0</v>
      </c>
      <c r="O267" s="10">
        <f>3/24*OO[[#This Row],[71 (27JUN1985 18:00:00)-Water Temperature (C)]]*OO[[#This Row],[13]]/SUM(OO[13])</f>
        <v>0</v>
      </c>
      <c r="P267" s="10">
        <f>3/24*OO[[#This Row],[72 (27JUN1985 21:00:00)-Water Temperature (C)]]*OO[[#This Row],[14]]/SUM(OO[14])</f>
        <v>3.9209143206860078E-21</v>
      </c>
      <c r="Q267" s="10">
        <f>3/24*OO[[#This Row],[73 (28JUN1985 00:00:00)-Water Temperature (C)]]*OO[[#This Row],[15]]/SUM(OO[15])</f>
        <v>2.2319285585175703E-13</v>
      </c>
      <c r="R267" s="10">
        <f>3/24*OO[[#This Row],[74 (28JUN1985 03:00:00)-Water Temperature (C)]]*OO[[#This Row],[16]]/SUM(OO[16])</f>
        <v>1.6555470710990574E-9</v>
      </c>
      <c r="S267" s="10">
        <f>3/24*OO[[#This Row],[75 (28JUN1985 06:00:00)-Water Temperature (C)]]*OO[[#This Row],[17]]/SUM(OO[17])</f>
        <v>6.1800428290246927E-7</v>
      </c>
      <c r="T267" s="10">
        <f>3/24*OO[[#This Row],[76 (28JUN1985 09:00:00)-Water Temperature (C)]]*OO[[#This Row],[18]]/SUM(OO[18])</f>
        <v>4.5535331456394534E-5</v>
      </c>
      <c r="U267" s="10">
        <f>3/24*OO[[#This Row],[77 (28JUN1985 12:00:00)-Water Temperature (C)]]*OO[[#This Row],[19]]/SUM(OO[19])</f>
        <v>1.0225710824304365E-3</v>
      </c>
      <c r="V267" s="10">
        <f>3/24000000*OO[[#This Row],[78 (28JUN1985 15:00:00)-Water Temperature (C)]]*OO[[#This Row],[20]]</f>
        <v>8.9277722826799997E-3</v>
      </c>
      <c r="W267" s="10">
        <f>3/24000000*OO[[#This Row],[79 (28JUN1985 18:00:00)-Water Temperature (C)]]*OO[[#This Row],[21]]</f>
        <v>3.6091306736187496E-2</v>
      </c>
      <c r="X267" s="10">
        <f>3/24000000*OO[[#This Row],[80 (28JUN1985 21:00:00)-Water Temperature (C)]]*OO[[#This Row],[22]]</f>
        <v>7.7736754754074988E-2</v>
      </c>
      <c r="Y267" s="10">
        <f>3/24000000*OO[[#This Row],[81 (29JUN1985 00:00:00)-Water Temperature (C)]]*OO[[#This Row],[23]]</f>
        <v>9.8954978651199982E-2</v>
      </c>
      <c r="Z267" s="10">
        <f>3/24000000*OO[[#This Row],[82 (29JUN1985 03:00:00)-Water Temperature (C)]]*OO[[#This Row],[24]]</f>
        <v>8.1437289508874994E-2</v>
      </c>
      <c r="AA267" s="10">
        <f>3/24000000*OO[[#This Row],[83 (29JUN1985 06:00:00)-Water Temperature (C)]]*OO[[#This Row],[25]]</f>
        <v>4.5045159816799997E-2</v>
      </c>
      <c r="AB267" s="10">
        <f>3/24000000*OO[[#This Row],[84 (29JUN1985 09:00:00)-Water Temperature (C)]]*OO[[#This Row],[26]]</f>
        <v>1.8304160957309999E-2</v>
      </c>
      <c r="AC267" s="10">
        <f>3/24000000*OO[[#This Row],[85 (29JUN1985 12:00:00)-Water Temperature (C)]]*OO[[#This Row],[27]]</f>
        <v>5.7091937448050002E-3</v>
      </c>
      <c r="AD267" s="10">
        <f>3/24000000*OO[[#This Row],[86 (29JUN1985 15:00:00)-Water Temperature (C)]]*OO[[#This Row],[28]]</f>
        <v>1.4608949573722497E-3</v>
      </c>
      <c r="AE267" s="10">
        <f>3/24000000*OO[[#This Row],[88 (29JUN1985 21:00:00)-Water Temperature (C)]]*OO[[#This Row],[30]]</f>
        <v>1.3242384202563748E-4</v>
      </c>
      <c r="AF267" s="10">
        <f>3/24000000*OO[[#This Row],[88 (29JUN1985 21:00:00)-Water Temperature (C)]]*OO[[#This Row],[30]]</f>
        <v>1.3242384202563748E-4</v>
      </c>
      <c r="AG267" s="10">
        <f>3/24000000*OO[[#This Row],[89 (30JUN1985 00:00:00)-Water Temperature (C)]]*OO[[#This Row],[31]]</f>
        <v>9.1778416005562492E-5</v>
      </c>
      <c r="AH267" s="10">
        <f>3/24000000*OO[[#This Row],[90 (30JUN1985 03:00:00)-Water Temperature (C)]]*OO[[#This Row],[32]]</f>
        <v>8.7679411932250001E-5</v>
      </c>
      <c r="AI267" s="10">
        <f>3/24000000*OO[[#This Row],[91 (30JUN1985 06:00:00)-Water Temperature (C)]]*OO[[#This Row],[33]]</f>
        <v>8.7249778531374992E-5</v>
      </c>
      <c r="AJ267" s="10">
        <f>3/24000000*OO[[#This Row],[92 (30JUN1985 09:00:00)-Water Temperature (C)]]*OO[[#This Row],[34]]</f>
        <v>8.4736119606874992E-5</v>
      </c>
      <c r="AK267" s="10">
        <f>3/24000000*OO[[#This Row],[93 (30JUN1985 12:00:00)-Water Temperature (C)]]*OO[[#This Row],[35]]</f>
        <v>7.9963126879312497E-5</v>
      </c>
      <c r="AL267" s="10">
        <f>3/24000000*OO[[#This Row],[94 (30JUN1985 15:00:00)-Water Temperature (C)]]*OO[[#This Row],[36]]</f>
        <v>7.2796013604300004E-5</v>
      </c>
      <c r="AM267" s="10">
        <f>3/24000000*OO[[#This Row],[95 (30JUN1985 18:00:00)-Water Temperature (C)]]*OO[[#This Row],[37]]</f>
        <v>6.4718545569800002E-5</v>
      </c>
      <c r="AN267" s="10">
        <f>3/24000000*OO[[#This Row],[96 (30JUN1985 21:00:00)-Water Temperature (C)]]*OO[[#This Row],[38]]</f>
        <v>5.7579550670849996E-5</v>
      </c>
      <c r="AO267" s="10">
        <f>3/24000000*OO[[#This Row],[97 (01JUL1985 00:00:00)-Water Temperature (C)]]*OO[[#This Row],[39]]</f>
        <v>5.1491114142787492E-5</v>
      </c>
      <c r="AP267" s="10">
        <f>3/24000000*OO[[#This Row],[98 (01JUL1985 03:00:00)-Water Temperature (C)]]*OO[[#This Row],[40]]</f>
        <v>4.6967434766999996E-5</v>
      </c>
      <c r="AQ267" s="10">
        <f>3/24000000*OO[[#This Row],[99 (01JUL1985 06:00:00)-Water Temperature (C)]]*OO[[#This Row],[41]]</f>
        <v>4.2997088812249996E-5</v>
      </c>
      <c r="AR267" s="10">
        <f>3/24000000*OO[[#This Row],[100 (01JUL1985 09:00:00)-Water Temperature (C)]]*OO[[#This Row],[42]]</f>
        <v>3.9134969499199998E-5</v>
      </c>
      <c r="AS267" s="10">
        <f>3/24000000*OO[[#This Row],[101 (01JUL1985 12:00:00)-Water Temperature (C)]]*OO[[#This Row],[43]]</f>
        <v>3.5390788410437493E-5</v>
      </c>
      <c r="AT267" s="10">
        <f>3/24000000*OO[[#This Row],[102 (01JUL1985 15:00:00)-Water Temperature (C)]]*OO[[#This Row],[44]]</f>
        <v>3.1657490381085001E-5</v>
      </c>
      <c r="AU267" s="10">
        <f>3/24000000*OO[[#This Row],[103 (01JUL1985 18:00:00)-Water Temperature (C)]]*OO[[#This Row],[45]]</f>
        <v>2.8098108626639999E-5</v>
      </c>
      <c r="AV267" s="10">
        <f>3/24000000*OO[[#This Row],[104 (01JUL1985 21:00:00)-Water Temperature (C)]]*OO[[#This Row],[46]]</f>
        <v>2.4845504390079996E-5</v>
      </c>
      <c r="AW267" s="10">
        <f>3/24000000*OO[[#This Row],[105 (02JUL1985 00:00:00)-Water Temperature (C)]]*OO[[#This Row],[47]]</f>
        <v>2.2139713437649997E-5</v>
      </c>
      <c r="AX267" s="10">
        <f>3/24000000*OO[[#This Row],[106 (02JUL1985 03:00:00)-Water Temperature (C)]]*OO[[#This Row],[48]]</f>
        <v>2.0218054277524998E-5</v>
      </c>
      <c r="AY267" s="10">
        <f>3/24000000*OO[[#This Row],[107 (02JUL1985 06:00:00)-Water Temperature (C)]]*OO[[#This Row],[49]]</f>
        <v>1.8674691491649999E-5</v>
      </c>
      <c r="AZ267" s="10">
        <f>3/24000000*OO[[#This Row],[108 (02JUL1985 09:00:00)-Water Temperature (C)]]*OO[[#This Row],[50]]</f>
        <v>1.7333290566015E-5</v>
      </c>
      <c r="BA267" s="10">
        <f>3/24000000*OO[[#This Row],[109 (02JUL1985 12:00:00)-Water Temperature (C)]]*OO[[#This Row],[51]]</f>
        <v>1.5935573294819998E-5</v>
      </c>
      <c r="BB267" s="10">
        <f>3/24000000*OO[[#This Row],[110 (02JUL1985 15:00:00)-Water Temperature (C)]]*OO[[#This Row],[52]]</f>
        <v>1.4367661991943748E-5</v>
      </c>
      <c r="BC267" s="10">
        <f>3/24000000*OO[[#This Row],[111 (02JUL1985 18:00:00)-Water Temperature (C)]]*OO[[#This Row],[53]]</f>
        <v>1.2631001212707499E-5</v>
      </c>
      <c r="BD267" s="10">
        <f>3/24000000*OO[[#This Row],[112 (02JUL1985 21:00:00)-Water Temperature (C)]]*OO[[#This Row],[54]]</f>
        <v>1.1031290841725E-5</v>
      </c>
      <c r="BE267" s="10">
        <f>3/24000000*OO[[#This Row],[113 (03JUL1985 00:00:00)-Water Temperature (C)]]*OO[[#This Row],[55]]</f>
        <v>9.636530006249999E-6</v>
      </c>
      <c r="BF267" s="10">
        <f>3/24000000*OO[[#This Row],[114 (03JUL1985 03:00:00)-Water Temperature (C)]]*OO[[#This Row],[56]]</f>
        <v>8.5358073246250006E-6</v>
      </c>
      <c r="BG267" s="10">
        <f>3/24000000*OO[[#This Row],[115 (03JUL1985 06:00:00)-Water Temperature (C)]]*OO[[#This Row],[57]]</f>
        <v>7.6147862964750006E-6</v>
      </c>
      <c r="BH267" s="10">
        <f>3/24000000*OO[[#This Row],[116 (03JUL1985 09:00:00)-Water Temperature (C)]]*OO[[#This Row],[58]]</f>
        <v>6.6930314824100001E-6</v>
      </c>
      <c r="BI267" s="10">
        <f>3/24000000*OO[[#This Row],[117 (03JUL1985 12:00:00)-Water Temperature (C)]]*OO[[#This Row],[59]]</f>
        <v>5.7485793238800003E-6</v>
      </c>
      <c r="BJ267" s="10">
        <f>3/24000000*OO[[#This Row],[118 (03JUL1985 15:00:00)-Water Temperature (C)]]*OO[[#This Row],[60]]</f>
        <v>4.7457633550949995E-6</v>
      </c>
      <c r="BK267" s="10">
        <f>3/24000000*OO[[#This Row],[119 (03JUL1985 18:00:00)-Water Temperature (C)]]*OO[[#This Row],[61]]</f>
        <v>3.7655171312062493E-6</v>
      </c>
      <c r="BL267" s="10">
        <f>3/24000000*OO[[#This Row],[120 (03JUL1985 21:00:00)-Water Temperature (C)]]*OO[[#This Row],[62]]</f>
        <v>2.9353358221162496E-6</v>
      </c>
      <c r="BM267" s="10">
        <f>3/24000000*OO[[#This Row],[121 (04JUL1985 00:00:00)-Water Temperature (C)]]*OO[[#This Row],[63]]</f>
        <v>2.3121429069250001E-6</v>
      </c>
      <c r="BN267" s="10">
        <f>3/24000000*OO[[#This Row],[122 (04JUL1985 03:00:00)-Water Temperature (C)]]*OO[[#This Row],[64]]</f>
        <v>1.91884876881725E-6</v>
      </c>
      <c r="BO267" s="10">
        <f>3/24000000*OO[[#This Row],[123 (04JUL1985 06:00:00)-Water Temperature (C)]]*OO[[#This Row],[65]]</f>
        <v>1.6622642951572499E-6</v>
      </c>
      <c r="BP267" s="10">
        <f>3/24000000*OO[[#This Row],[124 (04JUL1985 09:00:00)-Water Temperature (C)]]*OO[[#This Row],[66]]</f>
        <v>1.490901372291E-6</v>
      </c>
      <c r="BQ267" s="10">
        <f>3/24000000*OO[[#This Row],[125 (04JUL1985 12:00:00)-Water Temperature (C)]]*OO[[#This Row],[67]]</f>
        <v>1.35234402572875E-6</v>
      </c>
      <c r="BR267" s="10">
        <f>3/24000000*OO[[#This Row],[126 (04JUL1985 15:00:00)-Water Temperature (C)]]*OO[[#This Row],[68]]</f>
        <v>1.2309100377123751E-6</v>
      </c>
      <c r="BS267" s="10">
        <f>3/24000000*OO[[#This Row],[127 (04JUL1985 18:00:00)-Water Temperature (C)]]*OO[[#This Row],[69]]</f>
        <v>1.1133790778879999E-6</v>
      </c>
      <c r="BT267" s="10">
        <f>3/24000000*OO[[#This Row],[128 (04JUL1985 21:00:00)-Water Temperature (C)]]*OO[[#This Row],[70]]</f>
        <v>1.0111427405587499E-6</v>
      </c>
      <c r="BU267" s="10">
        <f>3/24000000*OO[[#This Row],[129 (05JUL1985 00:00:00)-Water Temperature (C)]]*OO[[#This Row],[71]]</f>
        <v>9.2771269196549994E-7</v>
      </c>
      <c r="BV267" s="10">
        <f>3/24000000*OO[[#This Row],[130 (05JUL1985 03:00:00)-Water Temperature (C)]]*OO[[#This Row],[72]]</f>
        <v>8.7940960409999987E-7</v>
      </c>
      <c r="BW267" s="10">
        <f>3/24000000*OO[[#This Row],[131 (05JUL1985 06:00:00)-Water Temperature (C)]]*OO[[#This Row],[73]]</f>
        <v>8.4741145127999993E-7</v>
      </c>
      <c r="BX267" s="10">
        <f>3/24000000*OO[[#This Row],[132 (05JUL1985 09:00:00)-Water Temperature (C)]]*OO[[#This Row],[74]]</f>
        <v>8.27826918495375E-7</v>
      </c>
      <c r="BY267" s="10">
        <f>3/24000000*OO[[#This Row],[133 (05JUL1985 12:00:00)-Water Temperature (C)]]*OO[[#This Row],[75]]</f>
        <v>8.1177704078625001E-7</v>
      </c>
      <c r="BZ267" s="10">
        <f>3/24000000*OO[[#This Row],[134 (05JUL1985 15:00:00)-Water Temperature (C)]]*OO[[#This Row],[76]]</f>
        <v>7.8543408062700004E-7</v>
      </c>
      <c r="CA267" s="10">
        <f>3/24000000*OO[[#This Row],[135 (05JUL1985 18:00:00)-Water Temperature (C)]]*OO[[#This Row],[77]]</f>
        <v>7.4985165239299996E-7</v>
      </c>
      <c r="CB267" s="10">
        <f>3/24000000*OO[[#This Row],[136 (05JUL1985 21:00:00)-Water Temperature (C)]]*OO[[#This Row],[78]]</f>
        <v>7.093223990049999E-7</v>
      </c>
      <c r="CC267" s="10">
        <f>3/24000000*OO[[#This Row],[137 (06JUL1985 00:00:00)-Water Temperature (C)]]*OO[[#This Row],[79]]</f>
        <v>6.7051114244250002E-7</v>
      </c>
      <c r="CD267" s="10">
        <f>3/24000000*OO[[#This Row],[138 (06JUL1985 03:00:00)-Water Temperature (C)]]*OO[[#This Row],[80]]</f>
        <v>6.4524573935249984E-7</v>
      </c>
      <c r="CE267" s="10">
        <f>3/24000000*OO[[#This Row],[139 (06JUL1985 06:00:00)-Water Temperature (C)]]*OO[[#This Row],[81]]</f>
        <v>6.2598255044325005E-7</v>
      </c>
      <c r="CF267" s="10">
        <f>3/24000000*OO[[#This Row],[140 (06JUL1985 09:00:00)-Water Temperature (C)]]*OO[[#This Row],[82]]</f>
        <v>6.1106637799999997E-7</v>
      </c>
      <c r="CG267" s="10">
        <f>3/24000000*OO[[#This Row],[141 (06JUL1985 12:00:00)-Water Temperature (C)]]*OO[[#This Row],[83]]</f>
        <v>5.9365269019799992E-7</v>
      </c>
      <c r="CH267" s="10">
        <f>3/24000000*OO[[#This Row],[142 (06JUL1985 15:00:00)-Water Temperature (C)]]*OO[[#This Row],[84]]</f>
        <v>5.6931404976074997E-7</v>
      </c>
      <c r="CI267" s="10">
        <f>3/24000000*OO[[#This Row],[143 (06JUL1985 18:00:00)-Water Temperature (C)]]*OO[[#This Row],[85]]</f>
        <v>5.3603381643749992E-7</v>
      </c>
      <c r="CJ267" s="10">
        <f>3/24000000*OO[[#This Row],[144 (06JUL1985 21:00:00)-Water Temperature (C)]]*OO[[#This Row],[86]]</f>
        <v>5.0152410141299998E-7</v>
      </c>
      <c r="CK267" s="10">
        <f>3/24000000*OO[[#This Row],[145 (07JUL1985 00:00:00)-Water Temperature (C)]]*OO[[#This Row],[87]]</f>
        <v>4.6979259825299998E-7</v>
      </c>
      <c r="CL267" s="10">
        <f>3/24000000*OO[[#This Row],[146 (07JUL1985 03:00:00)-Water Temperature (C)]]*OO[[#This Row],[88]]</f>
        <v>4.5107517282749999E-7</v>
      </c>
      <c r="CM267" s="10">
        <f>3/24000000*OO[[#This Row],[147 (07JUL1985 06:00:00)-Water Temperature (C)]]*OO[[#This Row],[89]]</f>
        <v>4.3280287328712496E-7</v>
      </c>
      <c r="CN267" s="10">
        <f>3/24000000*OO[[#This Row],[148 (07JUL1985 09:00:00)-Water Temperature (C)]]*OO[[#This Row],[90]]</f>
        <v>4.1428030266525E-7</v>
      </c>
      <c r="CO267" s="10">
        <f>3/24000000*OO[[#This Row],[149 (07JUL1985 12:00:00)-Water Temperature (C)]]*OO[[#This Row],[91]]</f>
        <v>3.9529800097549994E-7</v>
      </c>
      <c r="CP267" s="10">
        <f>3/24000000*OO[[#This Row],[150 (07JUL1985 15:00:00)-Water Temperature (C)]]*OO[[#This Row],[92]]</f>
        <v>3.7622572511199997E-7</v>
      </c>
      <c r="CQ267" s="10">
        <f>3/24000000*OO[[#This Row],[151 (07JUL1985 18:00:00)-Water Temperature (C)]]*OO[[#This Row],[93]]</f>
        <v>3.5442349133987497E-7</v>
      </c>
      <c r="CR267" s="10">
        <f>3/24000000*OO[[#This Row],[152 (07JUL1985 21:00:00)-Water Temperature (C)]]*OO[[#This Row],[94]]</f>
        <v>3.3149499791216246E-7</v>
      </c>
      <c r="CS267" s="10">
        <f>3/24000000*OO[[#This Row],[153 (08JUL1985 00:00:00)-Water Temperature (C)]]*OO[[#This Row],[95]]</f>
        <v>3.0987752920800001E-7</v>
      </c>
      <c r="CT267" s="10">
        <f>3/24000000*OO[[#This Row],[154 (08JUL1985 03:00:00)-Water Temperature (C)]]*OO[[#This Row],[96]]</f>
        <v>2.9793319172824997E-7</v>
      </c>
      <c r="CU267" s="10">
        <f>3/24000000*OO[[#This Row],[155 (08JUL1985 06:00:00)-Water Temperature (C)]]*OO[[#This Row],[97]]</f>
        <v>2.9047305668609997E-7</v>
      </c>
      <c r="CV267" s="10">
        <f>3/24000000*OO[[#This Row],[156 (08JUL1985 09:00:00)-Water Temperature (C)]]*OO[[#This Row],[98]]</f>
        <v>2.8369575307342503E-7</v>
      </c>
      <c r="CW267" s="10">
        <f>3/24000000*OO[[#This Row],[157 (08JUL1985 12:00:00)-Water Temperature (C)]]*OO[[#This Row],[99]]</f>
        <v>2.7665820072388751E-7</v>
      </c>
    </row>
    <row r="268" spans="1:101" x14ac:dyDescent="0.35">
      <c r="A268" t="s">
        <v>274</v>
      </c>
      <c r="B268">
        <v>926.64689999999996</v>
      </c>
      <c r="C268" s="10">
        <f>3/24*OO[[#This Row],[59 (26JUN1985 06:00:00)-Water Temperature (C)]]*OO[[#This Row],[1]]/SUM(OO[1])</f>
        <v>0</v>
      </c>
      <c r="D268" s="10">
        <f>3/24*OO[[#This Row],[60 (26JUN1985 09:00:00)-Water Temperature (C)]]*OO[[#This Row],[2]]/SUM(OO[2])</f>
        <v>0</v>
      </c>
      <c r="E268" s="10">
        <f>3/24*OO[[#This Row],[61 (26JUN1985 12:00:00)-Water Temperature (C)]]*OO[[#This Row],[3]]/SUM(OO[3])</f>
        <v>0</v>
      </c>
      <c r="F268" s="10">
        <f>3/24*OO[[#This Row],[62 (26JUN1985 15:00:00)-Water Temperature (C)]]*OO[[#This Row],[4]]/SUM(OO[4])</f>
        <v>0</v>
      </c>
      <c r="G268" s="10">
        <f>3/24*OO[[#This Row],[63 (26JUN1985 18:00:00)-Water Temperature (C)]]*OO[[#This Row],[5]]/SUM(OO[5])</f>
        <v>0</v>
      </c>
      <c r="H268" s="10">
        <f>3/24*OO[[#This Row],[64 (26JUN1985 21:00:00)-Water Temperature (C)]]*OO[[#This Row],[6]]/SUM(OO[6])</f>
        <v>0</v>
      </c>
      <c r="I268" s="10">
        <f>3/24*OO[[#This Row],[65 (27JUN1985 00:00:00)-Water Temperature (C)]]*OO[[#This Row],[7]]/SUM(OO[7])</f>
        <v>0</v>
      </c>
      <c r="J268" s="10">
        <f>3/24*OO[[#This Row],[66 (27JUN1985 03:00:00)-Water Temperature (C)]]*OO[[#This Row],[8]]/SUM(OO[8])</f>
        <v>0</v>
      </c>
      <c r="K268" s="10">
        <f>3/24*OO[[#This Row],[67 (27JUN1985 06:00:00)-Water Temperature (C)]]*OO[[#This Row],[9]]/SUM(OO[9])</f>
        <v>0</v>
      </c>
      <c r="L268" s="10">
        <f>3/24*OO[[#This Row],[68 (27JUN1985 09:00:00)-Water Temperature (C)]]*OO[[#This Row],[10]]/SUM(OO[10])</f>
        <v>0</v>
      </c>
      <c r="M268" s="10">
        <f>3/24*OO[[#This Row],[69 (27JUN1985 12:00:00)-Water Temperature (C)]]*OO[[#This Row],[11]]/SUM(OO[11])</f>
        <v>0</v>
      </c>
      <c r="N268" s="10">
        <f>3/24*OO[[#This Row],[70 (27JUN1985 15:00:00)-Water Temperature (C)]]*OO[[#This Row],[12]]/SUM(OO[12])</f>
        <v>0</v>
      </c>
      <c r="O268" s="10">
        <f>3/24*OO[[#This Row],[71 (27JUN1985 18:00:00)-Water Temperature (C)]]*OO[[#This Row],[13]]/SUM(OO[13])</f>
        <v>0</v>
      </c>
      <c r="P268" s="10">
        <f>3/24*OO[[#This Row],[72 (27JUN1985 21:00:00)-Water Temperature (C)]]*OO[[#This Row],[14]]/SUM(OO[14])</f>
        <v>3.5594517702552554E-21</v>
      </c>
      <c r="Q268" s="10">
        <f>3/24*OO[[#This Row],[73 (28JUN1985 00:00:00)-Water Temperature (C)]]*OO[[#This Row],[15]]/SUM(OO[15])</f>
        <v>7.4908349156725691E-14</v>
      </c>
      <c r="R268" s="10">
        <f>3/24*OO[[#This Row],[74 (28JUN1985 03:00:00)-Water Temperature (C)]]*OO[[#This Row],[16]]/SUM(OO[16])</f>
        <v>8.5050540381794081E-10</v>
      </c>
      <c r="S268" s="10">
        <f>3/24*OO[[#This Row],[75 (28JUN1985 06:00:00)-Water Temperature (C)]]*OO[[#This Row],[17]]/SUM(OO[17])</f>
        <v>3.7522241861771935E-7</v>
      </c>
      <c r="T268" s="10">
        <f>3/24*OO[[#This Row],[76 (28JUN1985 09:00:00)-Water Temperature (C)]]*OO[[#This Row],[18]]/SUM(OO[18])</f>
        <v>3.1110982369966629E-5</v>
      </c>
      <c r="U268" s="10">
        <f>3/24*OO[[#This Row],[77 (28JUN1985 12:00:00)-Water Temperature (C)]]*OO[[#This Row],[19]]/SUM(OO[19])</f>
        <v>7.6833789455964599E-4</v>
      </c>
      <c r="V268" s="10">
        <f>3/24000000*OO[[#This Row],[78 (28JUN1985 15:00:00)-Water Temperature (C)]]*OO[[#This Row],[20]]</f>
        <v>7.2654081097587491E-3</v>
      </c>
      <c r="W268" s="10">
        <f>3/24000000*OO[[#This Row],[79 (28JUN1985 18:00:00)-Water Temperature (C)]]*OO[[#This Row],[21]]</f>
        <v>3.1475137053101253E-2</v>
      </c>
      <c r="X268" s="10">
        <f>3/24000000*OO[[#This Row],[80 (28JUN1985 21:00:00)-Water Temperature (C)]]*OO[[#This Row],[22]]</f>
        <v>7.2051935418787488E-2</v>
      </c>
      <c r="Y268" s="10">
        <f>3/24000000*OO[[#This Row],[81 (29JUN1985 00:00:00)-Water Temperature (C)]]*OO[[#This Row],[23]]</f>
        <v>9.6844286908874991E-2</v>
      </c>
      <c r="Z268" s="10">
        <f>3/24000000*OO[[#This Row],[82 (29JUN1985 03:00:00)-Water Temperature (C)]]*OO[[#This Row],[24]]</f>
        <v>8.3579375385999993E-2</v>
      </c>
      <c r="AA268" s="10">
        <f>3/24000000*OO[[#This Row],[83 (29JUN1985 06:00:00)-Water Temperature (C)]]*OO[[#This Row],[25]]</f>
        <v>4.82229949128E-2</v>
      </c>
      <c r="AB268" s="10">
        <f>3/24000000*OO[[#This Row],[84 (29JUN1985 09:00:00)-Water Temperature (C)]]*OO[[#This Row],[26]]</f>
        <v>2.0329671288954999E-2</v>
      </c>
      <c r="AC268" s="10">
        <f>3/24000000*OO[[#This Row],[85 (29JUN1985 12:00:00)-Water Temperature (C)]]*OO[[#This Row],[27]]</f>
        <v>6.5337166622487499E-3</v>
      </c>
      <c r="AD268" s="10">
        <f>3/24000000*OO[[#This Row],[86 (29JUN1985 15:00:00)-Water Temperature (C)]]*OO[[#This Row],[28]]</f>
        <v>1.7031529917654999E-3</v>
      </c>
      <c r="AE268" s="10">
        <f>3/24000000*OO[[#This Row],[88 (29JUN1985 21:00:00)-Water Temperature (C)]]*OO[[#This Row],[30]]</f>
        <v>1.4165664420442498E-4</v>
      </c>
      <c r="AF268" s="10">
        <f>3/24000000*OO[[#This Row],[88 (29JUN1985 21:00:00)-Water Temperature (C)]]*OO[[#This Row],[30]]</f>
        <v>1.4165664420442498E-4</v>
      </c>
      <c r="AG268" s="10">
        <f>3/24000000*OO[[#This Row],[89 (30JUN1985 00:00:00)-Water Temperature (C)]]*OO[[#This Row],[31]]</f>
        <v>9.153885832739999E-5</v>
      </c>
      <c r="AH268" s="10">
        <f>3/24000000*OO[[#This Row],[90 (30JUN1985 03:00:00)-Water Temperature (C)]]*OO[[#This Row],[32]]</f>
        <v>8.5798431192174991E-5</v>
      </c>
      <c r="AI268" s="10">
        <f>3/24000000*OO[[#This Row],[91 (30JUN1985 06:00:00)-Water Temperature (C)]]*OO[[#This Row],[33]]</f>
        <v>8.5305747449037489E-5</v>
      </c>
      <c r="AJ268" s="10">
        <f>3/24000000*OO[[#This Row],[92 (30JUN1985 09:00:00)-Water Temperature (C)]]*OO[[#This Row],[34]]</f>
        <v>8.3022596423437499E-5</v>
      </c>
      <c r="AK268" s="10">
        <f>3/24000000*OO[[#This Row],[93 (30JUN1985 12:00:00)-Water Temperature (C)]]*OO[[#This Row],[35]]</f>
        <v>7.8449898008299998E-5</v>
      </c>
      <c r="AL268" s="10">
        <f>3/24000000*OO[[#This Row],[94 (30JUN1985 15:00:00)-Water Temperature (C)]]*OO[[#This Row],[36]]</f>
        <v>7.1430324876474991E-5</v>
      </c>
      <c r="AM268" s="10">
        <f>3/24000000*OO[[#This Row],[95 (30JUN1985 18:00:00)-Water Temperature (C)]]*OO[[#This Row],[37]]</f>
        <v>6.3479045892599989E-5</v>
      </c>
      <c r="AN268" s="10">
        <f>3/24000000*OO[[#This Row],[96 (30JUN1985 21:00:00)-Water Temperature (C)]]*OO[[#This Row],[38]]</f>
        <v>5.6417001378937497E-5</v>
      </c>
      <c r="AO268" s="10">
        <f>3/24000000*OO[[#This Row],[97 (01JUL1985 00:00:00)-Water Temperature (C)]]*OO[[#This Row],[39]]</f>
        <v>5.0362266851325003E-5</v>
      </c>
      <c r="AP268" s="10">
        <f>3/24000000*OO[[#This Row],[98 (01JUL1985 03:00:00)-Water Temperature (C)]]*OO[[#This Row],[40]]</f>
        <v>4.5848591210499995E-5</v>
      </c>
      <c r="AQ268" s="10">
        <f>3/24000000*OO[[#This Row],[99 (01JUL1985 06:00:00)-Water Temperature (C)]]*OO[[#This Row],[41]]</f>
        <v>4.18676299037875E-5</v>
      </c>
      <c r="AR268" s="10">
        <f>3/24000000*OO[[#This Row],[100 (01JUL1985 09:00:00)-Water Temperature (C)]]*OO[[#This Row],[42]]</f>
        <v>3.8051505773399994E-5</v>
      </c>
      <c r="AS268" s="10">
        <f>3/24000000*OO[[#This Row],[101 (01JUL1985 12:00:00)-Water Temperature (C)]]*OO[[#This Row],[43]]</f>
        <v>3.4353969046897496E-5</v>
      </c>
      <c r="AT268" s="10">
        <f>3/24000000*OO[[#This Row],[102 (01JUL1985 15:00:00)-Water Temperature (C)]]*OO[[#This Row],[44]]</f>
        <v>3.06899380196775E-5</v>
      </c>
      <c r="AU268" s="10">
        <f>3/24000000*OO[[#This Row],[103 (01JUL1985 18:00:00)-Water Temperature (C)]]*OO[[#This Row],[45]]</f>
        <v>2.721366906302625E-5</v>
      </c>
      <c r="AV268" s="10">
        <f>3/24000000*OO[[#This Row],[104 (01JUL1985 21:00:00)-Water Temperature (C)]]*OO[[#This Row],[46]]</f>
        <v>2.4043552667125003E-5</v>
      </c>
      <c r="AW268" s="10">
        <f>3/24000000*OO[[#This Row],[105 (02JUL1985 00:00:00)-Water Temperature (C)]]*OO[[#This Row],[47]]</f>
        <v>2.1410618576340002E-5</v>
      </c>
      <c r="AX268" s="10">
        <f>3/24000000*OO[[#This Row],[106 (02JUL1985 03:00:00)-Water Temperature (C)]]*OO[[#This Row],[48]]</f>
        <v>1.9529912409637497E-5</v>
      </c>
      <c r="AY268" s="10">
        <f>3/24000000*OO[[#This Row],[107 (02JUL1985 06:00:00)-Water Temperature (C)]]*OO[[#This Row],[49]]</f>
        <v>1.8016777134858752E-5</v>
      </c>
      <c r="AZ268" s="10">
        <f>3/24000000*OO[[#This Row],[108 (02JUL1985 09:00:00)-Water Temperature (C)]]*OO[[#This Row],[50]]</f>
        <v>1.6706708336639996E-5</v>
      </c>
      <c r="BA268" s="10">
        <f>3/24000000*OO[[#This Row],[109 (02JUL1985 12:00:00)-Water Temperature (C)]]*OO[[#This Row],[51]]</f>
        <v>1.5354065716669999E-5</v>
      </c>
      <c r="BB268" s="10">
        <f>3/24000000*OO[[#This Row],[110 (02JUL1985 15:00:00)-Water Temperature (C)]]*OO[[#This Row],[52]]</f>
        <v>1.384167039792E-5</v>
      </c>
      <c r="BC268" s="10">
        <f>3/24000000*OO[[#This Row],[111 (02JUL1985 18:00:00)-Water Temperature (C)]]*OO[[#This Row],[53]]</f>
        <v>1.217351433235625E-5</v>
      </c>
      <c r="BD268" s="10">
        <f>3/24000000*OO[[#This Row],[112 (02JUL1985 21:00:00)-Water Temperature (C)]]*OO[[#This Row],[54]]</f>
        <v>1.0635874045582498E-5</v>
      </c>
      <c r="BE268" s="10">
        <f>3/24000000*OO[[#This Row],[113 (03JUL1985 00:00:00)-Water Temperature (C)]]*OO[[#This Row],[55]]</f>
        <v>9.2932469678124986E-6</v>
      </c>
      <c r="BF268" s="10">
        <f>3/24000000*OO[[#This Row],[114 (03JUL1985 03:00:00)-Water Temperature (C)]]*OO[[#This Row],[56]]</f>
        <v>8.2347542856800002E-6</v>
      </c>
      <c r="BG268" s="10">
        <f>3/24000000*OO[[#This Row],[115 (03JUL1985 06:00:00)-Water Temperature (C)]]*OO[[#This Row],[57]]</f>
        <v>7.3514934994025E-6</v>
      </c>
      <c r="BH268" s="10">
        <f>3/24000000*OO[[#This Row],[116 (03JUL1985 09:00:00)-Water Temperature (C)]]*OO[[#This Row],[58]]</f>
        <v>6.4726671949350008E-6</v>
      </c>
      <c r="BI268" s="10">
        <f>3/24000000*OO[[#This Row],[117 (03JUL1985 12:00:00)-Water Temperature (C)]]*OO[[#This Row],[59]]</f>
        <v>5.577822683999999E-6</v>
      </c>
      <c r="BJ268" s="10">
        <f>3/24000000*OO[[#This Row],[118 (03JUL1985 15:00:00)-Water Temperature (C)]]*OO[[#This Row],[60]]</f>
        <v>4.6221362099550006E-6</v>
      </c>
      <c r="BK268" s="10">
        <f>3/24000000*OO[[#This Row],[119 (03JUL1985 18:00:00)-Water Temperature (C)]]*OO[[#This Row],[61]]</f>
        <v>3.6807124333375001E-6</v>
      </c>
      <c r="BL268" s="10">
        <f>3/24000000*OO[[#This Row],[120 (03JUL1985 21:00:00)-Water Temperature (C)]]*OO[[#This Row],[62]]</f>
        <v>2.8741453215669997E-6</v>
      </c>
      <c r="BM268" s="10">
        <f>3/24000000*OO[[#This Row],[121 (04JUL1985 00:00:00)-Water Temperature (C)]]*OO[[#This Row],[63]]</f>
        <v>2.2612548093518754E-6</v>
      </c>
      <c r="BN268" s="10">
        <f>3/24000000*OO[[#This Row],[122 (04JUL1985 03:00:00)-Water Temperature (C)]]*OO[[#This Row],[64]]</f>
        <v>1.8695215704392499E-6</v>
      </c>
      <c r="BO268" s="10">
        <f>3/24000000*OO[[#This Row],[123 (04JUL1985 06:00:00)-Water Temperature (C)]]*OO[[#This Row],[65]]</f>
        <v>1.610603310518125E-6</v>
      </c>
      <c r="BP268" s="10">
        <f>3/24000000*OO[[#This Row],[124 (04JUL1985 09:00:00)-Water Temperature (C)]]*OO[[#This Row],[66]]</f>
        <v>1.4371799375774998E-6</v>
      </c>
      <c r="BQ268" s="10">
        <f>3/24000000*OO[[#This Row],[125 (04JUL1985 12:00:00)-Water Temperature (C)]]*OO[[#This Row],[67]]</f>
        <v>1.298956435346875E-6</v>
      </c>
      <c r="BR268" s="10">
        <f>3/24000000*OO[[#This Row],[126 (04JUL1985 15:00:00)-Water Temperature (C)]]*OO[[#This Row],[68]]</f>
        <v>1.1799672694809998E-6</v>
      </c>
      <c r="BS268" s="10">
        <f>3/24000000*OO[[#This Row],[127 (04JUL1985 18:00:00)-Water Temperature (C)]]*OO[[#This Row],[69]]</f>
        <v>1.0665380212582498E-6</v>
      </c>
      <c r="BT268" s="10">
        <f>3/24000000*OO[[#This Row],[128 (04JUL1985 21:00:00)-Water Temperature (C)]]*OO[[#This Row],[70]]</f>
        <v>9.6811346619449997E-7</v>
      </c>
      <c r="BU268" s="10">
        <f>3/24000000*OO[[#This Row],[129 (05JUL1985 00:00:00)-Water Temperature (C)]]*OO[[#This Row],[71]]</f>
        <v>8.8750053048025009E-7</v>
      </c>
      <c r="BV268" s="10">
        <f>3/24000000*OO[[#This Row],[130 (05JUL1985 03:00:00)-Water Temperature (C)]]*OO[[#This Row],[72]]</f>
        <v>8.4019044241287496E-7</v>
      </c>
      <c r="BW268" s="10">
        <f>3/24000000*OO[[#This Row],[131 (05JUL1985 06:00:00)-Water Temperature (C)]]*OO[[#This Row],[73]]</f>
        <v>8.0793589322099989E-7</v>
      </c>
      <c r="BX268" s="10">
        <f>3/24000000*OO[[#This Row],[132 (05JUL1985 09:00:00)-Water Temperature (C)]]*OO[[#This Row],[74]]</f>
        <v>7.878085133625E-7</v>
      </c>
      <c r="BY268" s="10">
        <f>3/24000000*OO[[#This Row],[133 (05JUL1985 12:00:00)-Water Temperature (C)]]*OO[[#This Row],[75]]</f>
        <v>7.7177869182149994E-7</v>
      </c>
      <c r="BZ268" s="10">
        <f>3/24000000*OO[[#This Row],[134 (05JUL1985 15:00:00)-Water Temperature (C)]]*OO[[#This Row],[76]]</f>
        <v>7.4634131327250002E-7</v>
      </c>
      <c r="CA268" s="10">
        <f>3/24000000*OO[[#This Row],[135 (05JUL1985 18:00:00)-Water Temperature (C)]]*OO[[#This Row],[77]]</f>
        <v>7.1302834531499991E-7</v>
      </c>
      <c r="CB268" s="10">
        <f>3/24000000*OO[[#This Row],[136 (05JUL1985 21:00:00)-Water Temperature (C)]]*OO[[#This Row],[78]]</f>
        <v>6.7523270265899994E-7</v>
      </c>
      <c r="CC268" s="10">
        <f>3/24000000*OO[[#This Row],[137 (06JUL1985 00:00:00)-Water Temperature (C)]]*OO[[#This Row],[79]]</f>
        <v>6.3890575698999999E-7</v>
      </c>
      <c r="CD268" s="10">
        <f>3/24000000*OO[[#This Row],[138 (06JUL1985 03:00:00)-Water Temperature (C)]]*OO[[#This Row],[80]]</f>
        <v>6.1501352809312501E-7</v>
      </c>
      <c r="CE268" s="10">
        <f>3/24000000*OO[[#This Row],[139 (06JUL1985 06:00:00)-Water Temperature (C)]]*OO[[#This Row],[81]]</f>
        <v>5.9633641258462496E-7</v>
      </c>
      <c r="CF268" s="10">
        <f>3/24000000*OO[[#This Row],[140 (06JUL1985 09:00:00)-Water Temperature (C)]]*OO[[#This Row],[82]]</f>
        <v>5.8176843526949998E-7</v>
      </c>
      <c r="CG268" s="10">
        <f>3/24000000*OO[[#This Row],[141 (06JUL1985 12:00:00)-Water Temperature (C)]]*OO[[#This Row],[83]]</f>
        <v>5.64970654556E-7</v>
      </c>
      <c r="CH268" s="10">
        <f>3/24000000*OO[[#This Row],[142 (06JUL1985 15:00:00)-Water Temperature (C)]]*OO[[#This Row],[84]]</f>
        <v>5.4178506529874998E-7</v>
      </c>
      <c r="CI268" s="10">
        <f>3/24000000*OO[[#This Row],[143 (06JUL1985 18:00:00)-Water Temperature (C)]]*OO[[#This Row],[85]]</f>
        <v>5.1038959398624987E-7</v>
      </c>
      <c r="CJ268" s="10">
        <f>3/24000000*OO[[#This Row],[144 (06JUL1985 21:00:00)-Water Temperature (C)]]*OO[[#This Row],[86]]</f>
        <v>4.7783711108349992E-7</v>
      </c>
      <c r="CK268" s="10">
        <f>3/24000000*OO[[#This Row],[145 (07JUL1985 00:00:00)-Water Temperature (C)]]*OO[[#This Row],[87]]</f>
        <v>4.4773188351649999E-7</v>
      </c>
      <c r="CL268" s="10">
        <f>3/24000000*OO[[#This Row],[146 (07JUL1985 03:00:00)-Water Temperature (C)]]*OO[[#This Row],[88]]</f>
        <v>4.2992035972462499E-7</v>
      </c>
      <c r="CM268" s="10">
        <f>3/24000000*OO[[#This Row],[147 (07JUL1985 06:00:00)-Water Temperature (C)]]*OO[[#This Row],[89]]</f>
        <v>4.1207476478674996E-7</v>
      </c>
      <c r="CN268" s="10">
        <f>3/24000000*OO[[#This Row],[148 (07JUL1985 09:00:00)-Water Temperature (C)]]*OO[[#This Row],[90]]</f>
        <v>3.9431254465749991E-7</v>
      </c>
      <c r="CO268" s="10">
        <f>3/24000000*OO[[#This Row],[149 (07JUL1985 12:00:00)-Water Temperature (C)]]*OO[[#This Row],[91]]</f>
        <v>3.7623356784374995E-7</v>
      </c>
      <c r="CP268" s="10">
        <f>3/24000000*OO[[#This Row],[150 (07JUL1985 15:00:00)-Water Temperature (C)]]*OO[[#This Row],[92]]</f>
        <v>3.5816335077600002E-7</v>
      </c>
      <c r="CQ268" s="10">
        <f>3/24000000*OO[[#This Row],[151 (07JUL1985 18:00:00)-Water Temperature (C)]]*OO[[#This Row],[93]]</f>
        <v>3.3768511853379998E-7</v>
      </c>
      <c r="CR268" s="10">
        <f>3/24000000*OO[[#This Row],[152 (07JUL1985 21:00:00)-Water Temperature (C)]]*OO[[#This Row],[94]]</f>
        <v>3.160830332664375E-7</v>
      </c>
      <c r="CS268" s="10">
        <f>3/24000000*OO[[#This Row],[153 (08JUL1985 00:00:00)-Water Temperature (C)]]*OO[[#This Row],[95]]</f>
        <v>2.9557928821618749E-7</v>
      </c>
      <c r="CT268" s="10">
        <f>3/24000000*OO[[#This Row],[154 (08JUL1985 03:00:00)-Water Temperature (C)]]*OO[[#This Row],[96]]</f>
        <v>2.8417276520048752E-7</v>
      </c>
      <c r="CU268" s="10">
        <f>3/24000000*OO[[#This Row],[155 (08JUL1985 06:00:00)-Water Temperature (C)]]*OO[[#This Row],[97]]</f>
        <v>2.7675412627110001E-7</v>
      </c>
      <c r="CV268" s="10">
        <f>3/24000000*OO[[#This Row],[156 (08JUL1985 09:00:00)-Water Temperature (C)]]*OO[[#This Row],[98]]</f>
        <v>2.6997606736019998E-7</v>
      </c>
      <c r="CW268" s="10">
        <f>3/24000000*OO[[#This Row],[157 (08JUL1985 12:00:00)-Water Temperature (C)]]*OO[[#This Row],[99]]</f>
        <v>2.6315511903503748E-7</v>
      </c>
    </row>
    <row r="269" spans="1:101" x14ac:dyDescent="0.35">
      <c r="A269" t="s">
        <v>275</v>
      </c>
      <c r="B269">
        <v>946.35220000000004</v>
      </c>
      <c r="C269" s="10">
        <f>3/24*OO[[#This Row],[59 (26JUN1985 06:00:00)-Water Temperature (C)]]*OO[[#This Row],[1]]/SUM(OO[1])</f>
        <v>0</v>
      </c>
      <c r="D269" s="10">
        <f>3/24*OO[[#This Row],[60 (26JUN1985 09:00:00)-Water Temperature (C)]]*OO[[#This Row],[2]]/SUM(OO[2])</f>
        <v>0</v>
      </c>
      <c r="E269" s="10">
        <f>3/24*OO[[#This Row],[61 (26JUN1985 12:00:00)-Water Temperature (C)]]*OO[[#This Row],[3]]/SUM(OO[3])</f>
        <v>0</v>
      </c>
      <c r="F269" s="10">
        <f>3/24*OO[[#This Row],[62 (26JUN1985 15:00:00)-Water Temperature (C)]]*OO[[#This Row],[4]]/SUM(OO[4])</f>
        <v>0</v>
      </c>
      <c r="G269" s="10">
        <f>3/24*OO[[#This Row],[63 (26JUN1985 18:00:00)-Water Temperature (C)]]*OO[[#This Row],[5]]/SUM(OO[5])</f>
        <v>0</v>
      </c>
      <c r="H269" s="10">
        <f>3/24*OO[[#This Row],[64 (26JUN1985 21:00:00)-Water Temperature (C)]]*OO[[#This Row],[6]]/SUM(OO[6])</f>
        <v>0</v>
      </c>
      <c r="I269" s="10">
        <f>3/24*OO[[#This Row],[65 (27JUN1985 00:00:00)-Water Temperature (C)]]*OO[[#This Row],[7]]/SUM(OO[7])</f>
        <v>0</v>
      </c>
      <c r="J269" s="10">
        <f>3/24*OO[[#This Row],[66 (27JUN1985 03:00:00)-Water Temperature (C)]]*OO[[#This Row],[8]]/SUM(OO[8])</f>
        <v>0</v>
      </c>
      <c r="K269" s="10">
        <f>3/24*OO[[#This Row],[67 (27JUN1985 06:00:00)-Water Temperature (C)]]*OO[[#This Row],[9]]/SUM(OO[9])</f>
        <v>0</v>
      </c>
      <c r="L269" s="10">
        <f>3/24*OO[[#This Row],[68 (27JUN1985 09:00:00)-Water Temperature (C)]]*OO[[#This Row],[10]]/SUM(OO[10])</f>
        <v>0</v>
      </c>
      <c r="M269" s="10">
        <f>3/24*OO[[#This Row],[69 (27JUN1985 12:00:00)-Water Temperature (C)]]*OO[[#This Row],[11]]/SUM(OO[11])</f>
        <v>0</v>
      </c>
      <c r="N269" s="10">
        <f>3/24*OO[[#This Row],[70 (27JUN1985 15:00:00)-Water Temperature (C)]]*OO[[#This Row],[12]]/SUM(OO[12])</f>
        <v>0</v>
      </c>
      <c r="O269" s="10">
        <f>3/24*OO[[#This Row],[71 (27JUN1985 18:00:00)-Water Temperature (C)]]*OO[[#This Row],[13]]/SUM(OO[13])</f>
        <v>0</v>
      </c>
      <c r="P269" s="10">
        <f>3/24*OO[[#This Row],[72 (27JUN1985 21:00:00)-Water Temperature (C)]]*OO[[#This Row],[14]]/SUM(OO[14])</f>
        <v>2.13955239582453E-21</v>
      </c>
      <c r="Q269" s="10">
        <f>3/24*OO[[#This Row],[73 (28JUN1985 00:00:00)-Water Temperature (C)]]*OO[[#This Row],[15]]/SUM(OO[15])</f>
        <v>2.2608709434862957E-14</v>
      </c>
      <c r="R269" s="10">
        <f>3/24*OO[[#This Row],[74 (28JUN1985 03:00:00)-Water Temperature (C)]]*OO[[#This Row],[16]]/SUM(OO[16])</f>
        <v>3.9670540704639176E-10</v>
      </c>
      <c r="S269" s="10">
        <f>3/24*OO[[#This Row],[75 (28JUN1985 06:00:00)-Water Temperature (C)]]*OO[[#This Row],[17]]/SUM(OO[17])</f>
        <v>2.0277662458007244E-7</v>
      </c>
      <c r="T269" s="10">
        <f>3/24*OO[[#This Row],[76 (28JUN1985 09:00:00)-Water Temperature (C)]]*OO[[#This Row],[18]]/SUM(OO[18])</f>
        <v>1.8573553955980056E-5</v>
      </c>
      <c r="U269" s="10">
        <f>3/24*OO[[#This Row],[77 (28JUN1985 12:00:00)-Water Temperature (C)]]*OO[[#This Row],[19]]/SUM(OO[19])</f>
        <v>4.9581282276722608E-4</v>
      </c>
      <c r="V269" s="10">
        <f>3/24000000*OO[[#This Row],[78 (28JUN1985 15:00:00)-Water Temperature (C)]]*OO[[#This Row],[20]]</f>
        <v>4.9975737927974995E-3</v>
      </c>
      <c r="W269" s="10">
        <f>3/24000000*OO[[#This Row],[79 (28JUN1985 18:00:00)-Water Temperature (C)]]*OO[[#This Row],[21]]</f>
        <v>2.2851956067492497E-2</v>
      </c>
      <c r="X269" s="10">
        <f>3/24000000*OO[[#This Row],[80 (28JUN1985 21:00:00)-Water Temperature (C)]]*OO[[#This Row],[22]]</f>
        <v>5.4809474923499996E-2</v>
      </c>
      <c r="Y269" s="10">
        <f>3/24000000*OO[[#This Row],[81 (29JUN1985 00:00:00)-Water Temperature (C)]]*OO[[#This Row],[23]]</f>
        <v>7.6723452410124987E-2</v>
      </c>
      <c r="Z269" s="10">
        <f>3/24000000*OO[[#This Row],[82 (29JUN1985 03:00:00)-Water Temperature (C)]]*OO[[#This Row],[24]]</f>
        <v>6.8577252728562493E-2</v>
      </c>
      <c r="AA269" s="10">
        <f>3/24000000*OO[[#This Row],[83 (29JUN1985 06:00:00)-Water Temperature (C)]]*OO[[#This Row],[25]]</f>
        <v>4.0798484689950003E-2</v>
      </c>
      <c r="AB269" s="10">
        <f>3/24000000*OO[[#This Row],[84 (29JUN1985 09:00:00)-Water Temperature (C)]]*OO[[#This Row],[26]]</f>
        <v>1.765993206087E-2</v>
      </c>
      <c r="AC269" s="10">
        <f>3/24000000*OO[[#This Row],[85 (29JUN1985 12:00:00)-Water Temperature (C)]]*OO[[#This Row],[27]]</f>
        <v>5.8012197451424996E-3</v>
      </c>
      <c r="AD269" s="10">
        <f>3/24000000*OO[[#This Row],[86 (29JUN1985 15:00:00)-Water Temperature (C)]]*OO[[#This Row],[28]]</f>
        <v>1.5348570564179998E-3</v>
      </c>
      <c r="AE269" s="10">
        <f>3/24000000*OO[[#This Row],[88 (29JUN1985 21:00:00)-Water Temperature (C)]]*OO[[#This Row],[30]]</f>
        <v>1.2171839562497499E-4</v>
      </c>
      <c r="AF269" s="10">
        <f>3/24000000*OO[[#This Row],[88 (29JUN1985 21:00:00)-Water Temperature (C)]]*OO[[#This Row],[30]]</f>
        <v>1.2171839562497499E-4</v>
      </c>
      <c r="AG269" s="10">
        <f>3/24000000*OO[[#This Row],[89 (30JUN1985 00:00:00)-Water Temperature (C)]]*OO[[#This Row],[31]]</f>
        <v>7.4925318567337486E-5</v>
      </c>
      <c r="AH269" s="10">
        <f>3/24000000*OO[[#This Row],[90 (30JUN1985 03:00:00)-Water Temperature (C)]]*OO[[#This Row],[32]]</f>
        <v>6.9324495485399999E-5</v>
      </c>
      <c r="AI269" s="10">
        <f>3/24000000*OO[[#This Row],[91 (30JUN1985 06:00:00)-Water Temperature (C)]]*OO[[#This Row],[33]]</f>
        <v>6.9026156738075006E-5</v>
      </c>
      <c r="AJ269" s="10">
        <f>3/24000000*OO[[#This Row],[92 (30JUN1985 09:00:00)-Water Temperature (C)]]*OO[[#This Row],[34]]</f>
        <v>6.7444326652499998E-5</v>
      </c>
      <c r="AK269" s="10">
        <f>3/24000000*OO[[#This Row],[93 (30JUN1985 12:00:00)-Water Temperature (C)]]*OO[[#This Row],[35]]</f>
        <v>6.3894073946312488E-5</v>
      </c>
      <c r="AL269" s="10">
        <f>3/24000000*OO[[#This Row],[94 (30JUN1985 15:00:00)-Water Temperature (C)]]*OO[[#This Row],[36]]</f>
        <v>5.8268512626975E-5</v>
      </c>
      <c r="AM269" s="10">
        <f>3/24000000*OO[[#This Row],[95 (30JUN1985 18:00:00)-Water Temperature (C)]]*OO[[#This Row],[37]]</f>
        <v>5.1837292655625E-5</v>
      </c>
      <c r="AN269" s="10">
        <f>3/24000000*OO[[#This Row],[96 (30JUN1985 21:00:00)-Water Temperature (C)]]*OO[[#This Row],[38]]</f>
        <v>4.6100695917499993E-5</v>
      </c>
      <c r="AO269" s="10">
        <f>3/24000000*OO[[#This Row],[97 (01JUL1985 00:00:00)-Water Temperature (C)]]*OO[[#This Row],[39]]</f>
        <v>4.1177288200999994E-5</v>
      </c>
      <c r="AP269" s="10">
        <f>3/24000000*OO[[#This Row],[98 (01JUL1985 03:00:00)-Water Temperature (C)]]*OO[[#This Row],[40]]</f>
        <v>3.7509217075E-5</v>
      </c>
      <c r="AQ269" s="10">
        <f>3/24000000*OO[[#This Row],[99 (01JUL1985 06:00:00)-Water Temperature (C)]]*OO[[#This Row],[41]]</f>
        <v>3.4262625437724999E-5</v>
      </c>
      <c r="AR269" s="10">
        <f>3/24000000*OO[[#This Row],[100 (01JUL1985 09:00:00)-Water Temperature (C)]]*OO[[#This Row],[42]]</f>
        <v>3.1170906878445001E-5</v>
      </c>
      <c r="AS269" s="10">
        <f>3/24000000*OO[[#This Row],[101 (01JUL1985 12:00:00)-Water Temperature (C)]]*OO[[#This Row],[43]]</f>
        <v>2.8167444778694994E-5</v>
      </c>
      <c r="AT269" s="10">
        <f>3/24000000*OO[[#This Row],[102 (01JUL1985 15:00:00)-Water Temperature (C)]]*OO[[#This Row],[44]]</f>
        <v>2.518976078128125E-5</v>
      </c>
      <c r="AU269" s="10">
        <f>3/24000000*OO[[#This Row],[103 (01JUL1985 18:00:00)-Water Temperature (C)]]*OO[[#This Row],[45]]</f>
        <v>2.236571380716125E-5</v>
      </c>
      <c r="AV269" s="10">
        <f>3/24000000*OO[[#This Row],[104 (01JUL1985 21:00:00)-Water Temperature (C)]]*OO[[#This Row],[46]]</f>
        <v>1.9774724622185E-5</v>
      </c>
      <c r="AW269" s="10">
        <f>3/24000000*OO[[#This Row],[105 (02JUL1985 00:00:00)-Water Temperature (C)]]*OO[[#This Row],[47]]</f>
        <v>1.7617693350004998E-5</v>
      </c>
      <c r="AX269" s="10">
        <f>3/24000000*OO[[#This Row],[106 (02JUL1985 03:00:00)-Water Temperature (C)]]*OO[[#This Row],[48]]</f>
        <v>1.6071701285E-5</v>
      </c>
      <c r="AY269" s="10">
        <f>3/24000000*OO[[#This Row],[107 (02JUL1985 06:00:00)-Water Temperature (C)]]*OO[[#This Row],[49]]</f>
        <v>1.482592090798125E-5</v>
      </c>
      <c r="AZ269" s="10">
        <f>3/24000000*OO[[#This Row],[108 (02JUL1985 09:00:00)-Water Temperature (C)]]*OO[[#This Row],[50]]</f>
        <v>1.374908686805E-5</v>
      </c>
      <c r="BA269" s="10">
        <f>3/24000000*OO[[#This Row],[109 (02JUL1985 12:00:00)-Water Temperature (C)]]*OO[[#This Row],[51]]</f>
        <v>1.2642515066069999E-5</v>
      </c>
      <c r="BB269" s="10">
        <f>3/24000000*OO[[#This Row],[110 (02JUL1985 15:00:00)-Water Temperature (C)]]*OO[[#This Row],[52]]</f>
        <v>1.1406138772979999E-5</v>
      </c>
      <c r="BC269" s="10">
        <f>3/24000000*OO[[#This Row],[111 (02JUL1985 18:00:00)-Water Temperature (C)]]*OO[[#This Row],[53]]</f>
        <v>1.0041584378069998E-5</v>
      </c>
      <c r="BD269" s="10">
        <f>3/24000000*OO[[#This Row],[112 (02JUL1985 21:00:00)-Water Temperature (C)]]*OO[[#This Row],[54]]</f>
        <v>8.7813561231499999E-6</v>
      </c>
      <c r="BE269" s="10">
        <f>3/24000000*OO[[#This Row],[113 (03JUL1985 00:00:00)-Water Temperature (C)]]*OO[[#This Row],[55]]</f>
        <v>7.6783354965775001E-6</v>
      </c>
      <c r="BF269" s="10">
        <f>3/24000000*OO[[#This Row],[114 (03JUL1985 03:00:00)-Water Temperature (C)]]*OO[[#This Row],[56]]</f>
        <v>6.8085270454250003E-6</v>
      </c>
      <c r="BG269" s="10">
        <f>3/24000000*OO[[#This Row],[115 (03JUL1985 06:00:00)-Water Temperature (C)]]*OO[[#This Row],[57]]</f>
        <v>6.0834807517249997E-6</v>
      </c>
      <c r="BH269" s="10">
        <f>3/24000000*OO[[#This Row],[116 (03JUL1985 09:00:00)-Water Temperature (C)]]*OO[[#This Row],[58]]</f>
        <v>5.3636842001524992E-6</v>
      </c>
      <c r="BI269" s="10">
        <f>3/24000000*OO[[#This Row],[117 (03JUL1985 12:00:00)-Water Temperature (C)]]*OO[[#This Row],[59]]</f>
        <v>4.633612126105E-6</v>
      </c>
      <c r="BJ269" s="10">
        <f>3/24000000*OO[[#This Row],[118 (03JUL1985 15:00:00)-Water Temperature (C)]]*OO[[#This Row],[60]]</f>
        <v>3.8505769576874996E-6</v>
      </c>
      <c r="BK269" s="10">
        <f>3/24000000*OO[[#This Row],[119 (03JUL1985 18:00:00)-Water Temperature (C)]]*OO[[#This Row],[61]]</f>
        <v>3.0747040214644998E-6</v>
      </c>
      <c r="BL269" s="10">
        <f>3/24000000*OO[[#This Row],[120 (03JUL1985 21:00:00)-Water Temperature (C)]]*OO[[#This Row],[62]]</f>
        <v>2.4044134602859997E-6</v>
      </c>
      <c r="BM269" s="10">
        <f>3/24000000*OO[[#This Row],[121 (04JUL1985 00:00:00)-Water Temperature (C)]]*OO[[#This Row],[63]]</f>
        <v>1.8907375492500002E-6</v>
      </c>
      <c r="BN269" s="10">
        <f>3/24000000*OO[[#This Row],[122 (04JUL1985 03:00:00)-Water Temperature (C)]]*OO[[#This Row],[64]]</f>
        <v>1.5594324985042499E-6</v>
      </c>
      <c r="BO269" s="10">
        <f>3/24000000*OO[[#This Row],[123 (04JUL1985 06:00:00)-Water Temperature (C)]]*OO[[#This Row],[65]]</f>
        <v>1.3384074234640001E-6</v>
      </c>
      <c r="BP269" s="10">
        <f>3/24000000*OO[[#This Row],[124 (04JUL1985 09:00:00)-Water Temperature (C)]]*OO[[#This Row],[66]]</f>
        <v>1.1900194010915001E-6</v>
      </c>
      <c r="BQ269" s="10">
        <f>3/24000000*OO[[#This Row],[125 (04JUL1985 12:00:00)-Water Temperature (C)]]*OO[[#This Row],[67]]</f>
        <v>1.07274728696625E-6</v>
      </c>
      <c r="BR269" s="10">
        <f>3/24000000*OO[[#This Row],[126 (04JUL1985 15:00:00)-Water Temperature (C)]]*OO[[#This Row],[68]]</f>
        <v>9.7311403508662504E-7</v>
      </c>
      <c r="BS269" s="10">
        <f>3/24000000*OO[[#This Row],[127 (04JUL1985 18:00:00)-Water Temperature (C)]]*OO[[#This Row],[69]]</f>
        <v>8.7908391037424992E-7</v>
      </c>
      <c r="BT269" s="10">
        <f>3/24000000*OO[[#This Row],[128 (04JUL1985 21:00:00)-Water Temperature (C)]]*OO[[#This Row],[70]]</f>
        <v>7.9774360016174992E-7</v>
      </c>
      <c r="BU269" s="10">
        <f>3/24000000*OO[[#This Row],[129 (05JUL1985 00:00:00)-Water Temperature (C)]]*OO[[#This Row],[71]]</f>
        <v>7.3094613042999999E-7</v>
      </c>
      <c r="BV269" s="10">
        <f>3/24000000*OO[[#This Row],[130 (05JUL1985 03:00:00)-Water Temperature (C)]]*OO[[#This Row],[72]]</f>
        <v>6.9147672979549993E-7</v>
      </c>
      <c r="BW269" s="10">
        <f>3/24000000*OO[[#This Row],[131 (05JUL1985 06:00:00)-Water Temperature (C)]]*OO[[#This Row],[73]]</f>
        <v>6.6400386867674996E-7</v>
      </c>
      <c r="BX269" s="10">
        <f>3/24000000*OO[[#This Row],[132 (05JUL1985 09:00:00)-Water Temperature (C)]]*OO[[#This Row],[74]]</f>
        <v>6.4665159200537499E-7</v>
      </c>
      <c r="BY269" s="10">
        <f>3/24000000*OO[[#This Row],[133 (05JUL1985 12:00:00)-Water Temperature (C)]]*OO[[#This Row],[75]]</f>
        <v>6.3313901454525002E-7</v>
      </c>
      <c r="BZ269" s="10">
        <f>3/24000000*OO[[#This Row],[134 (05JUL1985 15:00:00)-Water Temperature (C)]]*OO[[#This Row],[76]]</f>
        <v>6.1197052493249999E-7</v>
      </c>
      <c r="CA269" s="10">
        <f>3/24000000*OO[[#This Row],[135 (05JUL1985 18:00:00)-Water Temperature (C)]]*OO[[#This Row],[77]]</f>
        <v>5.8495958802750004E-7</v>
      </c>
      <c r="CB269" s="10">
        <f>3/24000000*OO[[#This Row],[136 (05JUL1985 21:00:00)-Water Temperature (C)]]*OO[[#This Row],[78]]</f>
        <v>5.5441786050025007E-7</v>
      </c>
      <c r="CC269" s="10">
        <f>3/24000000*OO[[#This Row],[137 (06JUL1985 00:00:00)-Water Temperature (C)]]*OO[[#This Row],[79]]</f>
        <v>5.2500368536699998E-7</v>
      </c>
      <c r="CD269" s="10">
        <f>3/24000000*OO[[#This Row],[138 (06JUL1985 03:00:00)-Water Temperature (C)]]*OO[[#This Row],[80]]</f>
        <v>5.0555734976199989E-7</v>
      </c>
      <c r="CE269" s="10">
        <f>3/24000000*OO[[#This Row],[139 (06JUL1985 06:00:00)-Water Temperature (C)]]*OO[[#This Row],[81]]</f>
        <v>4.9007165751999995E-7</v>
      </c>
      <c r="CF269" s="10">
        <f>3/24000000*OO[[#This Row],[140 (06JUL1985 09:00:00)-Water Temperature (C)]]*OO[[#This Row],[82]]</f>
        <v>4.7790204792562492E-7</v>
      </c>
      <c r="CG269" s="10">
        <f>3/24000000*OO[[#This Row],[141 (06JUL1985 12:00:00)-Water Temperature (C)]]*OO[[#This Row],[83]]</f>
        <v>4.6399161543350008E-7</v>
      </c>
      <c r="CH269" s="10">
        <f>3/24000000*OO[[#This Row],[142 (06JUL1985 15:00:00)-Water Temperature (C)]]*OO[[#This Row],[84]]</f>
        <v>4.4493583514737499E-7</v>
      </c>
      <c r="CI269" s="10">
        <f>3/24000000*OO[[#This Row],[143 (06JUL1985 18:00:00)-Water Temperature (C)]]*OO[[#This Row],[85]]</f>
        <v>4.1931230898850002E-7</v>
      </c>
      <c r="CJ269" s="10">
        <f>3/24000000*OO[[#This Row],[144 (06JUL1985 21:00:00)-Water Temperature (C)]]*OO[[#This Row],[86]]</f>
        <v>3.9277154757637499E-7</v>
      </c>
      <c r="CK269" s="10">
        <f>3/24000000*OO[[#This Row],[145 (07JUL1985 00:00:00)-Water Temperature (C)]]*OO[[#This Row],[87]]</f>
        <v>3.6811917778125001E-7</v>
      </c>
      <c r="CL269" s="10">
        <f>3/24000000*OO[[#This Row],[146 (07JUL1985 03:00:00)-Water Temperature (C)]]*OO[[#This Row],[88]]</f>
        <v>3.5351980347012497E-7</v>
      </c>
      <c r="CM269" s="10">
        <f>3/24000000*OO[[#This Row],[147 (07JUL1985 06:00:00)-Water Temperature (C)]]*OO[[#This Row],[89]]</f>
        <v>3.3860699070019997E-7</v>
      </c>
      <c r="CN269" s="10">
        <f>3/24000000*OO[[#This Row],[148 (07JUL1985 09:00:00)-Water Temperature (C)]]*OO[[#This Row],[90]]</f>
        <v>3.2392287806327496E-7</v>
      </c>
      <c r="CO269" s="10">
        <f>3/24000000*OO[[#This Row],[149 (07JUL1985 12:00:00)-Water Temperature (C)]]*OO[[#This Row],[91]]</f>
        <v>3.0904822765881249E-7</v>
      </c>
      <c r="CP269" s="10">
        <f>3/24000000*OO[[#This Row],[150 (07JUL1985 15:00:00)-Water Temperature (C)]]*OO[[#This Row],[92]]</f>
        <v>2.9426118955447498E-7</v>
      </c>
      <c r="CQ269" s="10">
        <f>3/24000000*OO[[#This Row],[151 (07JUL1985 18:00:00)-Water Temperature (C)]]*OO[[#This Row],[93]]</f>
        <v>2.7758217417839999E-7</v>
      </c>
      <c r="CR269" s="10">
        <f>3/24000000*OO[[#This Row],[152 (07JUL1985 21:00:00)-Water Temperature (C)]]*OO[[#This Row],[94]]</f>
        <v>2.5996573741902499E-7</v>
      </c>
      <c r="CS269" s="10">
        <f>3/24000000*OO[[#This Row],[153 (08JUL1985 00:00:00)-Water Temperature (C)]]*OO[[#This Row],[95]]</f>
        <v>2.4317485460529997E-7</v>
      </c>
      <c r="CT269" s="10">
        <f>3/24000000*OO[[#This Row],[154 (08JUL1985 03:00:00)-Water Temperature (C)]]*OO[[#This Row],[96]]</f>
        <v>2.3380363734558748E-7</v>
      </c>
      <c r="CU269" s="10">
        <f>3/24000000*OO[[#This Row],[155 (08JUL1985 06:00:00)-Water Temperature (C)]]*OO[[#This Row],[97]]</f>
        <v>2.2753254050572497E-7</v>
      </c>
      <c r="CV269" s="10">
        <f>3/24000000*OO[[#This Row],[156 (08JUL1985 09:00:00)-Water Temperature (C)]]*OO[[#This Row],[98]]</f>
        <v>2.2176974420250001E-7</v>
      </c>
      <c r="CW269" s="10">
        <f>3/24000000*OO[[#This Row],[157 (08JUL1985 12:00:00)-Water Temperature (C)]]*OO[[#This Row],[99]]</f>
        <v>2.1608741733337499E-7</v>
      </c>
    </row>
    <row r="270" spans="1:101" x14ac:dyDescent="0.35">
      <c r="A270" t="s">
        <v>276</v>
      </c>
      <c r="B270">
        <v>897.05690000000004</v>
      </c>
      <c r="C270" s="10">
        <f>3/24*OO[[#This Row],[59 (26JUN1985 06:00:00)-Water Temperature (C)]]*OO[[#This Row],[1]]/SUM(OO[1])</f>
        <v>0</v>
      </c>
      <c r="D270" s="10">
        <f>3/24*OO[[#This Row],[60 (26JUN1985 09:00:00)-Water Temperature (C)]]*OO[[#This Row],[2]]/SUM(OO[2])</f>
        <v>0</v>
      </c>
      <c r="E270" s="10">
        <f>3/24*OO[[#This Row],[61 (26JUN1985 12:00:00)-Water Temperature (C)]]*OO[[#This Row],[3]]/SUM(OO[3])</f>
        <v>0</v>
      </c>
      <c r="F270" s="10">
        <f>3/24*OO[[#This Row],[62 (26JUN1985 15:00:00)-Water Temperature (C)]]*OO[[#This Row],[4]]/SUM(OO[4])</f>
        <v>0</v>
      </c>
      <c r="G270" s="10">
        <f>3/24*OO[[#This Row],[63 (26JUN1985 18:00:00)-Water Temperature (C)]]*OO[[#This Row],[5]]/SUM(OO[5])</f>
        <v>0</v>
      </c>
      <c r="H270" s="10">
        <f>3/24*OO[[#This Row],[64 (26JUN1985 21:00:00)-Water Temperature (C)]]*OO[[#This Row],[6]]/SUM(OO[6])</f>
        <v>0</v>
      </c>
      <c r="I270" s="10">
        <f>3/24*OO[[#This Row],[65 (27JUN1985 00:00:00)-Water Temperature (C)]]*OO[[#This Row],[7]]/SUM(OO[7])</f>
        <v>0</v>
      </c>
      <c r="J270" s="10">
        <f>3/24*OO[[#This Row],[66 (27JUN1985 03:00:00)-Water Temperature (C)]]*OO[[#This Row],[8]]/SUM(OO[8])</f>
        <v>0</v>
      </c>
      <c r="K270" s="10">
        <f>3/24*OO[[#This Row],[67 (27JUN1985 06:00:00)-Water Temperature (C)]]*OO[[#This Row],[9]]/SUM(OO[9])</f>
        <v>0</v>
      </c>
      <c r="L270" s="10">
        <f>3/24*OO[[#This Row],[68 (27JUN1985 09:00:00)-Water Temperature (C)]]*OO[[#This Row],[10]]/SUM(OO[10])</f>
        <v>0</v>
      </c>
      <c r="M270" s="10">
        <f>3/24*OO[[#This Row],[69 (27JUN1985 12:00:00)-Water Temperature (C)]]*OO[[#This Row],[11]]/SUM(OO[11])</f>
        <v>0</v>
      </c>
      <c r="N270" s="10">
        <f>3/24*OO[[#This Row],[70 (27JUN1985 15:00:00)-Water Temperature (C)]]*OO[[#This Row],[12]]/SUM(OO[12])</f>
        <v>0</v>
      </c>
      <c r="O270" s="10">
        <f>3/24*OO[[#This Row],[71 (27JUN1985 18:00:00)-Water Temperature (C)]]*OO[[#This Row],[13]]/SUM(OO[13])</f>
        <v>0</v>
      </c>
      <c r="P270" s="10">
        <f>3/24*OO[[#This Row],[72 (27JUN1985 21:00:00)-Water Temperature (C)]]*OO[[#This Row],[14]]/SUM(OO[14])</f>
        <v>1.0549320740082495E-21</v>
      </c>
      <c r="Q270" s="10">
        <f>3/24*OO[[#This Row],[73 (28JUN1985 00:00:00)-Water Temperature (C)]]*OO[[#This Row],[15]]/SUM(OO[15])</f>
        <v>6.9040699093325268E-15</v>
      </c>
      <c r="R270" s="10">
        <f>3/24*OO[[#This Row],[74 (28JUN1985 03:00:00)-Water Temperature (C)]]*OO[[#This Row],[16]]/SUM(OO[16])</f>
        <v>1.8557097532507646E-10</v>
      </c>
      <c r="S270" s="10">
        <f>3/24*OO[[#This Row],[75 (28JUN1985 06:00:00)-Water Temperature (C)]]*OO[[#This Row],[17]]/SUM(OO[17])</f>
        <v>1.0822565558666157E-7</v>
      </c>
      <c r="T270" s="10">
        <f>3/24*OO[[#This Row],[76 (28JUN1985 09:00:00)-Water Temperature (C)]]*OO[[#This Row],[18]]/SUM(OO[18])</f>
        <v>1.0834719944221835E-5</v>
      </c>
      <c r="U270" s="10">
        <f>3/24*OO[[#This Row],[77 (28JUN1985 12:00:00)-Water Temperature (C)]]*OO[[#This Row],[19]]/SUM(OO[19])</f>
        <v>3.1009003810027088E-4</v>
      </c>
      <c r="V270" s="10">
        <f>3/24000000*OO[[#This Row],[78 (28JUN1985 15:00:00)-Water Temperature (C)]]*OO[[#This Row],[20]]</f>
        <v>3.3090470347374996E-3</v>
      </c>
      <c r="W270" s="10">
        <f>3/24000000*OO[[#This Row],[79 (28JUN1985 18:00:00)-Water Temperature (C)]]*OO[[#This Row],[21]]</f>
        <v>1.5881940549392501E-2</v>
      </c>
      <c r="X270" s="10">
        <f>3/24000000*OO[[#This Row],[80 (28JUN1985 21:00:00)-Water Temperature (C)]]*OO[[#This Row],[22]]</f>
        <v>3.9708336458699998E-2</v>
      </c>
      <c r="Y270" s="10">
        <f>3/24000000*OO[[#This Row],[81 (29JUN1985 00:00:00)-Water Temperature (C)]]*OO[[#This Row],[23]]</f>
        <v>5.7629020544700003E-2</v>
      </c>
      <c r="Z270" s="10">
        <f>3/24000000*OO[[#This Row],[82 (29JUN1985 03:00:00)-Water Temperature (C)]]*OO[[#This Row],[24]]</f>
        <v>5.3114043675699996E-2</v>
      </c>
      <c r="AA270" s="10">
        <f>3/24000000*OO[[#This Row],[83 (29JUN1985 06:00:00)-Water Temperature (C)]]*OO[[#This Row],[25]]</f>
        <v>3.2433678249309997E-2</v>
      </c>
      <c r="AB270" s="10">
        <f>3/24000000*OO[[#This Row],[84 (29JUN1985 09:00:00)-Water Temperature (C)]]*OO[[#This Row],[26]]</f>
        <v>1.4352874496898749E-2</v>
      </c>
      <c r="AC270" s="10">
        <f>3/24000000*OO[[#This Row],[85 (29JUN1985 12:00:00)-Water Temperature (C)]]*OO[[#This Row],[27]]</f>
        <v>4.7957729436949991E-3</v>
      </c>
      <c r="AD270" s="10">
        <f>3/24000000*OO[[#This Row],[86 (29JUN1985 15:00:00)-Water Temperature (C)]]*OO[[#This Row],[28]]</f>
        <v>1.2819045322444999E-3</v>
      </c>
      <c r="AE270" s="10">
        <f>3/24000000*OO[[#This Row],[88 (29JUN1985 21:00:00)-Water Temperature (C)]]*OO[[#This Row],[30]]</f>
        <v>9.6796773732750002E-5</v>
      </c>
      <c r="AF270" s="10">
        <f>3/24000000*OO[[#This Row],[88 (29JUN1985 21:00:00)-Water Temperature (C)]]*OO[[#This Row],[30]]</f>
        <v>9.6796773732750002E-5</v>
      </c>
      <c r="AG270" s="10">
        <f>3/24000000*OO[[#This Row],[89 (30JUN1985 00:00:00)-Water Temperature (C)]]*OO[[#This Row],[31]]</f>
        <v>5.6517914986199988E-5</v>
      </c>
      <c r="AH270" s="10">
        <f>3/24000000*OO[[#This Row],[90 (30JUN1985 03:00:00)-Water Temperature (C)]]*OO[[#This Row],[32]]</f>
        <v>5.1298506749999997E-5</v>
      </c>
      <c r="AI270" s="10">
        <f>3/24000000*OO[[#This Row],[91 (30JUN1985 06:00:00)-Water Temperature (C)]]*OO[[#This Row],[33]]</f>
        <v>5.0844200688624996E-5</v>
      </c>
      <c r="AJ270" s="10">
        <f>3/24000000*OO[[#This Row],[92 (30JUN1985 09:00:00)-Water Temperature (C)]]*OO[[#This Row],[34]]</f>
        <v>4.9587093359587495E-5</v>
      </c>
      <c r="AK270" s="10">
        <f>3/24000000*OO[[#This Row],[93 (30JUN1985 12:00:00)-Water Temperature (C)]]*OO[[#This Row],[35]]</f>
        <v>4.6849681743900006E-5</v>
      </c>
      <c r="AL270" s="10">
        <f>3/24000000*OO[[#This Row],[94 (30JUN1985 15:00:00)-Water Temperature (C)]]*OO[[#This Row],[36]]</f>
        <v>4.2566353596249996E-5</v>
      </c>
      <c r="AM270" s="10">
        <f>3/24000000*OO[[#This Row],[95 (30JUN1985 18:00:00)-Water Temperature (C)]]*OO[[#This Row],[37]]</f>
        <v>3.7715464381649996E-5</v>
      </c>
      <c r="AN270" s="10">
        <f>3/24000000*OO[[#This Row],[96 (30JUN1985 21:00:00)-Water Temperature (C)]]*OO[[#This Row],[38]]</f>
        <v>3.3381980172071245E-5</v>
      </c>
      <c r="AO270" s="10">
        <f>3/24000000*OO[[#This Row],[97 (01JUL1985 00:00:00)-Water Temperature (C)]]*OO[[#This Row],[39]]</f>
        <v>2.9680569758906247E-5</v>
      </c>
      <c r="AP270" s="10">
        <f>3/24000000*OO[[#This Row],[98 (01JUL1985 03:00:00)-Water Temperature (C)]]*OO[[#This Row],[40]]</f>
        <v>2.6919325110727498E-5</v>
      </c>
      <c r="AQ270" s="10">
        <f>3/24000000*OO[[#This Row],[99 (01JUL1985 06:00:00)-Water Temperature (C)]]*OO[[#This Row],[41]]</f>
        <v>2.4448373439160001E-5</v>
      </c>
      <c r="AR270" s="10">
        <f>3/24000000*OO[[#This Row],[100 (01JUL1985 09:00:00)-Water Temperature (C)]]*OO[[#This Row],[42]]</f>
        <v>2.2137723959184998E-5</v>
      </c>
      <c r="AS270" s="10">
        <f>3/24000000*OO[[#This Row],[101 (01JUL1985 12:00:00)-Water Temperature (C)]]*OO[[#This Row],[43]]</f>
        <v>1.9887937723403746E-5</v>
      </c>
      <c r="AT270" s="10">
        <f>3/24000000*OO[[#This Row],[102 (01JUL1985 15:00:00)-Water Temperature (C)]]*OO[[#This Row],[44]]</f>
        <v>1.7698219995382499E-5</v>
      </c>
      <c r="AU270" s="10">
        <f>3/24000000*OO[[#This Row],[103 (01JUL1985 18:00:00)-Water Temperature (C)]]*OO[[#This Row],[45]]</f>
        <v>1.5646733304894999E-5</v>
      </c>
      <c r="AV270" s="10">
        <f>3/24000000*OO[[#This Row],[104 (01JUL1985 21:00:00)-Water Temperature (C)]]*OO[[#This Row],[46]]</f>
        <v>1.3794842326248748E-5</v>
      </c>
      <c r="AW270" s="10">
        <f>3/24000000*OO[[#This Row],[105 (02JUL1985 00:00:00)-Water Temperature (C)]]*OO[[#This Row],[47]]</f>
        <v>1.2256207549249999E-5</v>
      </c>
      <c r="AX270" s="10">
        <f>3/24000000*OO[[#This Row],[106 (02JUL1985 03:00:00)-Water Temperature (C)]]*OO[[#This Row],[48]]</f>
        <v>1.1137681552364999E-5</v>
      </c>
      <c r="AY270" s="10">
        <f>3/24000000*OO[[#This Row],[107 (02JUL1985 06:00:00)-Water Temperature (C)]]*OO[[#This Row],[49]]</f>
        <v>1.0228625938591248E-5</v>
      </c>
      <c r="AZ270" s="10">
        <f>3/24000000*OO[[#This Row],[108 (02JUL1985 09:00:00)-Water Temperature (C)]]*OO[[#This Row],[50]]</f>
        <v>9.4427348375125001E-6</v>
      </c>
      <c r="BA270" s="10">
        <f>3/24000000*OO[[#This Row],[109 (02JUL1985 12:00:00)-Water Temperature (C)]]*OO[[#This Row],[51]]</f>
        <v>8.6499920713824988E-6</v>
      </c>
      <c r="BB270" s="10">
        <f>3/24000000*OO[[#This Row],[110 (02JUL1985 15:00:00)-Water Temperature (C)]]*OO[[#This Row],[52]]</f>
        <v>7.7772371925100012E-6</v>
      </c>
      <c r="BC270" s="10">
        <f>3/24000000*OO[[#This Row],[111 (02JUL1985 18:00:00)-Water Temperature (C)]]*OO[[#This Row],[53]]</f>
        <v>6.8292878750675002E-6</v>
      </c>
      <c r="BD270" s="10">
        <f>3/24000000*OO[[#This Row],[112 (02JUL1985 21:00:00)-Water Temperature (C)]]*OO[[#This Row],[54]]</f>
        <v>5.9604377611624997E-6</v>
      </c>
      <c r="BE270" s="10">
        <f>3/24000000*OO[[#This Row],[113 (03JUL1985 00:00:00)-Water Temperature (C)]]*OO[[#This Row],[55]]</f>
        <v>5.2040387048249994E-6</v>
      </c>
      <c r="BF270" s="10">
        <f>3/24000000*OO[[#This Row],[114 (03JUL1985 03:00:00)-Water Temperature (C)]]*OO[[#This Row],[56]]</f>
        <v>4.6105218485925002E-6</v>
      </c>
      <c r="BG270" s="10">
        <f>3/24000000*OO[[#This Row],[115 (03JUL1985 06:00:00)-Water Temperature (C)]]*OO[[#This Row],[57]]</f>
        <v>4.1159687996000001E-6</v>
      </c>
      <c r="BH270" s="10">
        <f>3/24000000*OO[[#This Row],[116 (03JUL1985 09:00:00)-Water Temperature (C)]]*OO[[#This Row],[58]]</f>
        <v>3.6275627354300003E-6</v>
      </c>
      <c r="BI270" s="10">
        <f>3/24000000*OO[[#This Row],[117 (03JUL1985 12:00:00)-Water Temperature (C)]]*OO[[#This Row],[59]]</f>
        <v>3.1363008573874998E-6</v>
      </c>
      <c r="BJ270" s="10">
        <f>3/24000000*OO[[#This Row],[118 (03JUL1985 15:00:00)-Water Temperature (C)]]*OO[[#This Row],[60]]</f>
        <v>2.6083648558852498E-6</v>
      </c>
      <c r="BK270" s="10">
        <f>3/24000000*OO[[#This Row],[119 (03JUL1985 18:00:00)-Water Temperature (C)]]*OO[[#This Row],[61]]</f>
        <v>2.0859207169263749E-6</v>
      </c>
      <c r="BL270" s="10">
        <f>3/24000000*OO[[#This Row],[120 (03JUL1985 21:00:00)-Water Temperature (C)]]*OO[[#This Row],[62]]</f>
        <v>1.6325794021435E-6</v>
      </c>
      <c r="BM270" s="10">
        <f>3/24000000*OO[[#This Row],[121 (04JUL1985 00:00:00)-Water Temperature (C)]]*OO[[#This Row],[63]]</f>
        <v>1.2836148347799999E-6</v>
      </c>
      <c r="BN270" s="10">
        <f>3/24000000*OO[[#This Row],[122 (04JUL1985 03:00:00)-Water Temperature (C)]]*OO[[#This Row],[64]]</f>
        <v>1.0570083860925E-6</v>
      </c>
      <c r="BO270" s="10">
        <f>3/24000000*OO[[#This Row],[123 (04JUL1985 06:00:00)-Water Temperature (C)]]*OO[[#This Row],[65]]</f>
        <v>9.0421473021749988E-7</v>
      </c>
      <c r="BP270" s="10">
        <f>3/24000000*OO[[#This Row],[124 (04JUL1985 09:00:00)-Water Temperature (C)]]*OO[[#This Row],[66]]</f>
        <v>8.0122779849674998E-7</v>
      </c>
      <c r="BQ270" s="10">
        <f>3/24000000*OO[[#This Row],[125 (04JUL1985 12:00:00)-Water Temperature (C)]]*OO[[#This Row],[67]]</f>
        <v>7.2012237700225E-7</v>
      </c>
      <c r="BR270" s="10">
        <f>3/24000000*OO[[#This Row],[126 (04JUL1985 15:00:00)-Water Temperature (C)]]*OO[[#This Row],[68]]</f>
        <v>6.5202529254749999E-7</v>
      </c>
      <c r="BS270" s="10">
        <f>3/24000000*OO[[#This Row],[127 (04JUL1985 18:00:00)-Water Temperature (C)]]*OO[[#This Row],[69]]</f>
        <v>5.8851087060649994E-7</v>
      </c>
      <c r="BT270" s="10">
        <f>3/24000000*OO[[#This Row],[128 (04JUL1985 21:00:00)-Water Temperature (C)]]*OO[[#This Row],[70]]</f>
        <v>5.3385205403649994E-7</v>
      </c>
      <c r="BU270" s="10">
        <f>3/24000000*OO[[#This Row],[129 (05JUL1985 00:00:00)-Water Temperature (C)]]*OO[[#This Row],[71]]</f>
        <v>4.8905204278274992E-7</v>
      </c>
      <c r="BV270" s="10">
        <f>3/24000000*OO[[#This Row],[130 (05JUL1985 03:00:00)-Water Temperature (C)]]*OO[[#This Row],[72]]</f>
        <v>4.6245552604799998E-7</v>
      </c>
      <c r="BW270" s="10">
        <f>3/24000000*OO[[#This Row],[131 (05JUL1985 06:00:00)-Water Temperature (C)]]*OO[[#This Row],[73]]</f>
        <v>4.4350693080262498E-7</v>
      </c>
      <c r="BX270" s="10">
        <f>3/24000000*OO[[#This Row],[132 (05JUL1985 09:00:00)-Water Temperature (C)]]*OO[[#This Row],[74]]</f>
        <v>4.3128551088574999E-7</v>
      </c>
      <c r="BY270" s="10">
        <f>3/24000000*OO[[#This Row],[133 (05JUL1985 12:00:00)-Water Temperature (C)]]*OO[[#This Row],[75]]</f>
        <v>4.21804481216E-7</v>
      </c>
      <c r="BZ270" s="10">
        <f>3/24000000*OO[[#This Row],[134 (05JUL1985 15:00:00)-Water Temperature (C)]]*OO[[#This Row],[76]]</f>
        <v>4.0722636587899994E-7</v>
      </c>
      <c r="CA270" s="10">
        <f>3/24000000*OO[[#This Row],[135 (05JUL1985 18:00:00)-Water Temperature (C)]]*OO[[#This Row],[77]]</f>
        <v>3.8927332740174999E-7</v>
      </c>
      <c r="CB270" s="10">
        <f>3/24000000*OO[[#This Row],[136 (05JUL1985 21:00:00)-Water Temperature (C)]]*OO[[#This Row],[78]]</f>
        <v>3.6908083440000001E-7</v>
      </c>
      <c r="CC270" s="10">
        <f>3/24000000*OO[[#This Row],[137 (06JUL1985 00:00:00)-Water Temperature (C)]]*OO[[#This Row],[79]]</f>
        <v>3.4981344154749999E-7</v>
      </c>
      <c r="CD270" s="10">
        <f>3/24000000*OO[[#This Row],[138 (06JUL1985 03:00:00)-Water Temperature (C)]]*OO[[#This Row],[80]]</f>
        <v>3.3698629841472498E-7</v>
      </c>
      <c r="CE270" s="10">
        <f>3/24000000*OO[[#This Row],[139 (06JUL1985 06:00:00)-Water Temperature (C)]]*OO[[#This Row],[81]]</f>
        <v>3.265601656275E-7</v>
      </c>
      <c r="CF270" s="10">
        <f>3/24000000*OO[[#This Row],[140 (06JUL1985 09:00:00)-Water Temperature (C)]]*OO[[#This Row],[82]]</f>
        <v>3.1825464595277495E-7</v>
      </c>
      <c r="CG270" s="10">
        <f>3/24000000*OO[[#This Row],[141 (06JUL1985 12:00:00)-Water Temperature (C)]]*OO[[#This Row],[83]]</f>
        <v>3.0880542380627498E-7</v>
      </c>
      <c r="CH270" s="10">
        <f>3/24000000*OO[[#This Row],[142 (06JUL1985 15:00:00)-Water Temperature (C)]]*OO[[#This Row],[84]]</f>
        <v>2.9589309606269997E-7</v>
      </c>
      <c r="CI270" s="10">
        <f>3/24000000*OO[[#This Row],[143 (06JUL1985 18:00:00)-Water Temperature (C)]]*OO[[#This Row],[85]]</f>
        <v>2.78847247770975E-7</v>
      </c>
      <c r="CJ270" s="10">
        <f>3/24000000*OO[[#This Row],[144 (06JUL1985 21:00:00)-Water Temperature (C)]]*OO[[#This Row],[86]]</f>
        <v>2.6125874617372503E-7</v>
      </c>
      <c r="CK270" s="10">
        <f>3/24000000*OO[[#This Row],[145 (07JUL1985 00:00:00)-Water Temperature (C)]]*OO[[#This Row],[87]]</f>
        <v>2.4496984660224998E-7</v>
      </c>
      <c r="CL270" s="10">
        <f>3/24000000*OO[[#This Row],[146 (07JUL1985 03:00:00)-Water Temperature (C)]]*OO[[#This Row],[88]]</f>
        <v>2.353993845532875E-7</v>
      </c>
      <c r="CM270" s="10">
        <f>3/24000000*OO[[#This Row],[147 (07JUL1985 06:00:00)-Water Temperature (C)]]*OO[[#This Row],[89]]</f>
        <v>2.2519242809894998E-7</v>
      </c>
      <c r="CN270" s="10">
        <f>3/24000000*OO[[#This Row],[148 (07JUL1985 09:00:00)-Water Temperature (C)]]*OO[[#This Row],[90]]</f>
        <v>2.1538769413764997E-7</v>
      </c>
      <c r="CO270" s="10">
        <f>3/24000000*OO[[#This Row],[149 (07JUL1985 12:00:00)-Water Temperature (C)]]*OO[[#This Row],[91]]</f>
        <v>2.05507976603125E-7</v>
      </c>
      <c r="CP270" s="10">
        <f>3/24000000*OO[[#This Row],[150 (07JUL1985 15:00:00)-Water Temperature (C)]]*OO[[#This Row],[92]]</f>
        <v>1.9562899401649998E-7</v>
      </c>
      <c r="CQ270" s="10">
        <f>3/24000000*OO[[#This Row],[151 (07JUL1985 18:00:00)-Water Temperature (C)]]*OO[[#This Row],[93]]</f>
        <v>1.8459558897944999E-7</v>
      </c>
      <c r="CR270" s="10">
        <f>3/24000000*OO[[#This Row],[152 (07JUL1985 21:00:00)-Water Temperature (C)]]*OO[[#This Row],[94]]</f>
        <v>1.7295715906552499E-7</v>
      </c>
      <c r="CS270" s="10">
        <f>3/24000000*OO[[#This Row],[153 (08JUL1985 00:00:00)-Water Temperature (C)]]*OO[[#This Row],[95]]</f>
        <v>1.6188566103876249E-7</v>
      </c>
      <c r="CT270" s="10">
        <f>3/24000000*OO[[#This Row],[154 (08JUL1985 03:00:00)-Water Temperature (C)]]*OO[[#This Row],[96]]</f>
        <v>1.5575652173296251E-7</v>
      </c>
      <c r="CU270" s="10">
        <f>3/24000000*OO[[#This Row],[155 (08JUL1985 06:00:00)-Water Temperature (C)]]*OO[[#This Row],[97]]</f>
        <v>1.5149002482599998E-7</v>
      </c>
      <c r="CV270" s="10">
        <f>3/24000000*OO[[#This Row],[156 (08JUL1985 09:00:00)-Water Temperature (C)]]*OO[[#This Row],[98]]</f>
        <v>1.47512729186575E-7</v>
      </c>
      <c r="CW270" s="10">
        <f>3/24000000*OO[[#This Row],[157 (08JUL1985 12:00:00)-Water Temperature (C)]]*OO[[#This Row],[99]]</f>
        <v>1.4366625965789996E-7</v>
      </c>
    </row>
    <row r="271" spans="1:101" x14ac:dyDescent="0.35">
      <c r="A271" t="s">
        <v>277</v>
      </c>
      <c r="B271">
        <v>921.18179999999995</v>
      </c>
      <c r="C271" s="10">
        <f>3/24*OO[[#This Row],[59 (26JUN1985 06:00:00)-Water Temperature (C)]]*OO[[#This Row],[1]]/SUM(OO[1])</f>
        <v>0</v>
      </c>
      <c r="D271" s="10">
        <f>3/24*OO[[#This Row],[60 (26JUN1985 09:00:00)-Water Temperature (C)]]*OO[[#This Row],[2]]/SUM(OO[2])</f>
        <v>0</v>
      </c>
      <c r="E271" s="10">
        <f>3/24*OO[[#This Row],[61 (26JUN1985 12:00:00)-Water Temperature (C)]]*OO[[#This Row],[3]]/SUM(OO[3])</f>
        <v>0</v>
      </c>
      <c r="F271" s="10">
        <f>3/24*OO[[#This Row],[62 (26JUN1985 15:00:00)-Water Temperature (C)]]*OO[[#This Row],[4]]/SUM(OO[4])</f>
        <v>0</v>
      </c>
      <c r="G271" s="10">
        <f>3/24*OO[[#This Row],[63 (26JUN1985 18:00:00)-Water Temperature (C)]]*OO[[#This Row],[5]]/SUM(OO[5])</f>
        <v>0</v>
      </c>
      <c r="H271" s="10">
        <f>3/24*OO[[#This Row],[64 (26JUN1985 21:00:00)-Water Temperature (C)]]*OO[[#This Row],[6]]/SUM(OO[6])</f>
        <v>0</v>
      </c>
      <c r="I271" s="10">
        <f>3/24*OO[[#This Row],[65 (27JUN1985 00:00:00)-Water Temperature (C)]]*OO[[#This Row],[7]]/SUM(OO[7])</f>
        <v>0</v>
      </c>
      <c r="J271" s="10">
        <f>3/24*OO[[#This Row],[66 (27JUN1985 03:00:00)-Water Temperature (C)]]*OO[[#This Row],[8]]/SUM(OO[8])</f>
        <v>0</v>
      </c>
      <c r="K271" s="10">
        <f>3/24*OO[[#This Row],[67 (27JUN1985 06:00:00)-Water Temperature (C)]]*OO[[#This Row],[9]]/SUM(OO[9])</f>
        <v>0</v>
      </c>
      <c r="L271" s="10">
        <f>3/24*OO[[#This Row],[68 (27JUN1985 09:00:00)-Water Temperature (C)]]*OO[[#This Row],[10]]/SUM(OO[10])</f>
        <v>0</v>
      </c>
      <c r="M271" s="10">
        <f>3/24*OO[[#This Row],[69 (27JUN1985 12:00:00)-Water Temperature (C)]]*OO[[#This Row],[11]]/SUM(OO[11])</f>
        <v>0</v>
      </c>
      <c r="N271" s="10">
        <f>3/24*OO[[#This Row],[70 (27JUN1985 15:00:00)-Water Temperature (C)]]*OO[[#This Row],[12]]/SUM(OO[12])</f>
        <v>0</v>
      </c>
      <c r="O271" s="10">
        <f>3/24*OO[[#This Row],[71 (27JUN1985 18:00:00)-Water Temperature (C)]]*OO[[#This Row],[13]]/SUM(OO[13])</f>
        <v>0</v>
      </c>
      <c r="P271" s="10">
        <f>3/24*OO[[#This Row],[72 (27JUN1985 21:00:00)-Water Temperature (C)]]*OO[[#This Row],[14]]/SUM(OO[14])</f>
        <v>7.1523609551379744E-22</v>
      </c>
      <c r="Q271" s="10">
        <f>3/24*OO[[#This Row],[73 (28JUN1985 00:00:00)-Water Temperature (C)]]*OO[[#This Row],[15]]/SUM(OO[15])</f>
        <v>3.0477639205532634E-15</v>
      </c>
      <c r="R271" s="10">
        <f>3/24*OO[[#This Row],[74 (28JUN1985 03:00:00)-Water Temperature (C)]]*OO[[#This Row],[16]]/SUM(OO[16])</f>
        <v>1.3778097856057583E-10</v>
      </c>
      <c r="S271" s="10">
        <f>3/24*OO[[#This Row],[75 (28JUN1985 06:00:00)-Water Temperature (C)]]*OO[[#This Row],[17]]/SUM(OO[17])</f>
        <v>9.2811221310879241E-8</v>
      </c>
      <c r="T271" s="10">
        <f>3/24*OO[[#This Row],[76 (28JUN1985 09:00:00)-Water Temperature (C)]]*OO[[#This Row],[18]]/SUM(OO[18])</f>
        <v>1.0246515302879927E-5</v>
      </c>
      <c r="U271" s="10">
        <f>3/24*OO[[#This Row],[77 (28JUN1985 12:00:00)-Water Temperature (C)]]*OO[[#This Row],[19]]/SUM(OO[19])</f>
        <v>3.169459919640857E-4</v>
      </c>
      <c r="V271" s="10">
        <f>3/24000000*OO[[#This Row],[78 (28JUN1985 15:00:00)-Water Temperature (C)]]*OO[[#This Row],[20]]</f>
        <v>3.6092160306874991E-3</v>
      </c>
      <c r="W271" s="10">
        <f>3/24000000*OO[[#This Row],[79 (28JUN1985 18:00:00)-Water Temperature (C)]]*OO[[#This Row],[21]]</f>
        <v>1.8320731672769999E-2</v>
      </c>
      <c r="X271" s="10">
        <f>3/24000000*OO[[#This Row],[80 (28JUN1985 21:00:00)-Water Temperature (C)]]*OO[[#This Row],[22]]</f>
        <v>4.8119143608562495E-2</v>
      </c>
      <c r="Y271" s="10">
        <f>3/24000000*OO[[#This Row],[81 (29JUN1985 00:00:00)-Water Temperature (C)]]*OO[[#This Row],[23]]</f>
        <v>7.2980637919762503E-2</v>
      </c>
      <c r="Z271" s="10">
        <f>3/24000000*OO[[#This Row],[82 (29JUN1985 03:00:00)-Water Temperature (C)]]*OO[[#This Row],[24]]</f>
        <v>6.9955892513587498E-2</v>
      </c>
      <c r="AA271" s="10">
        <f>3/24000000*OO[[#This Row],[83 (29JUN1985 06:00:00)-Water Temperature (C)]]*OO[[#This Row],[25]]</f>
        <v>4.4224840822950001E-2</v>
      </c>
      <c r="AB271" s="10">
        <f>3/24000000*OO[[#This Row],[84 (29JUN1985 09:00:00)-Water Temperature (C)]]*OO[[#This Row],[26]]</f>
        <v>2.01851909015625E-2</v>
      </c>
      <c r="AC271" s="10">
        <f>3/24000000*OO[[#This Row],[85 (29JUN1985 12:00:00)-Water Temperature (C)]]*OO[[#This Row],[27]]</f>
        <v>6.9223455612850001E-3</v>
      </c>
      <c r="AD271" s="10">
        <f>3/24000000*OO[[#This Row],[86 (29JUN1985 15:00:00)-Water Temperature (C)]]*OO[[#This Row],[28]]</f>
        <v>1.8865044453862498E-3</v>
      </c>
      <c r="AE271" s="10">
        <f>3/24000000*OO[[#This Row],[88 (29JUN1985 21:00:00)-Water Temperature (C)]]*OO[[#This Row],[30]]</f>
        <v>1.3707565523764998E-4</v>
      </c>
      <c r="AF271" s="10">
        <f>3/24000000*OO[[#This Row],[88 (29JUN1985 21:00:00)-Water Temperature (C)]]*OO[[#This Row],[30]]</f>
        <v>1.3707565523764998E-4</v>
      </c>
      <c r="AG271" s="10">
        <f>3/24000000*OO[[#This Row],[89 (30JUN1985 00:00:00)-Water Temperature (C)]]*OO[[#This Row],[31]]</f>
        <v>7.5362261225699994E-5</v>
      </c>
      <c r="AH271" s="10">
        <f>3/24000000*OO[[#This Row],[90 (30JUN1985 03:00:00)-Water Temperature (C)]]*OO[[#This Row],[32]]</f>
        <v>6.7018759605262494E-5</v>
      </c>
      <c r="AI271" s="10">
        <f>3/24000000*OO[[#This Row],[91 (30JUN1985 06:00:00)-Water Temperature (C)]]*OO[[#This Row],[33]]</f>
        <v>6.6417965330174992E-5</v>
      </c>
      <c r="AJ271" s="10">
        <f>3/24000000*OO[[#This Row],[92 (30JUN1985 09:00:00)-Water Temperature (C)]]*OO[[#This Row],[34]]</f>
        <v>6.5033153313124998E-5</v>
      </c>
      <c r="AK271" s="10">
        <f>3/24000000*OO[[#This Row],[93 (30JUN1985 12:00:00)-Water Temperature (C)]]*OO[[#This Row],[35]]</f>
        <v>6.1680697998749991E-5</v>
      </c>
      <c r="AL271" s="10">
        <f>3/24000000*OO[[#This Row],[94 (30JUN1985 15:00:00)-Water Temperature (C)]]*OO[[#This Row],[36]]</f>
        <v>5.6206663399875002E-5</v>
      </c>
      <c r="AM271" s="10">
        <f>3/24000000*OO[[#This Row],[95 (30JUN1985 18:00:00)-Water Temperature (C)]]*OO[[#This Row],[37]]</f>
        <v>4.9924919004737495E-5</v>
      </c>
      <c r="AN271" s="10">
        <f>3/24000000*OO[[#This Row],[96 (30JUN1985 21:00:00)-Water Temperature (C)]]*OO[[#This Row],[38]]</f>
        <v>4.4285017479399994E-5</v>
      </c>
      <c r="AO271" s="10">
        <f>3/24000000*OO[[#This Row],[97 (01JUL1985 00:00:00)-Water Temperature (C)]]*OO[[#This Row],[39]]</f>
        <v>3.9449909533425003E-5</v>
      </c>
      <c r="AP271" s="10">
        <f>3/24000000*OO[[#This Row],[98 (01JUL1985 03:00:00)-Water Temperature (C)]]*OO[[#This Row],[40]]</f>
        <v>3.5859054290012498E-5</v>
      </c>
      <c r="AQ271" s="10">
        <f>3/24000000*OO[[#This Row],[99 (01JUL1985 06:00:00)-Water Temperature (C)]]*OO[[#This Row],[41]]</f>
        <v>3.2611377716182492E-5</v>
      </c>
      <c r="AR271" s="10">
        <f>3/24000000*OO[[#This Row],[100 (01JUL1985 09:00:00)-Water Temperature (C)]]*OO[[#This Row],[42]]</f>
        <v>2.9588635441305001E-5</v>
      </c>
      <c r="AS271" s="10">
        <f>3/24000000*OO[[#This Row],[101 (01JUL1985 12:00:00)-Water Temperature (C)]]*OO[[#This Row],[43]]</f>
        <v>2.6621438183084999E-5</v>
      </c>
      <c r="AT271" s="10">
        <f>3/24000000*OO[[#This Row],[102 (01JUL1985 15:00:00)-Water Temperature (C)]]*OO[[#This Row],[44]]</f>
        <v>2.3737047901399999E-5</v>
      </c>
      <c r="AU271" s="10">
        <f>3/24000000*OO[[#This Row],[103 (01JUL1985 18:00:00)-Water Temperature (C)]]*OO[[#This Row],[45]]</f>
        <v>2.1034793023682497E-5</v>
      </c>
      <c r="AV271" s="10">
        <f>3/24000000*OO[[#This Row],[104 (01JUL1985 21:00:00)-Water Temperature (C)]]*OO[[#This Row],[46]]</f>
        <v>1.8593103761190002E-5</v>
      </c>
      <c r="AW271" s="10">
        <f>3/24000000*OO[[#This Row],[105 (02JUL1985 00:00:00)-Water Temperature (C)]]*OO[[#This Row],[47]]</f>
        <v>1.6563636238074998E-5</v>
      </c>
      <c r="AX271" s="10">
        <f>3/24000000*OO[[#This Row],[106 (02JUL1985 03:00:00)-Water Temperature (C)]]*OO[[#This Row],[48]]</f>
        <v>1.5087210615224998E-5</v>
      </c>
      <c r="AY271" s="10">
        <f>3/24000000*OO[[#This Row],[107 (02JUL1985 06:00:00)-Water Temperature (C)]]*OO[[#This Row],[49]]</f>
        <v>1.3875901648559999E-5</v>
      </c>
      <c r="AZ271" s="10">
        <f>3/24000000*OO[[#This Row],[108 (02JUL1985 09:00:00)-Water Temperature (C)]]*OO[[#This Row],[50]]</f>
        <v>1.2826780637974998E-5</v>
      </c>
      <c r="BA271" s="10">
        <f>3/24000000*OO[[#This Row],[109 (02JUL1985 12:00:00)-Water Temperature (C)]]*OO[[#This Row],[51]]</f>
        <v>1.1763897628230001E-5</v>
      </c>
      <c r="BB271" s="10">
        <f>3/24000000*OO[[#This Row],[110 (02JUL1985 15:00:00)-Water Temperature (C)]]*OO[[#This Row],[52]]</f>
        <v>1.058876511959875E-5</v>
      </c>
      <c r="BC271" s="10">
        <f>3/24000000*OO[[#This Row],[111 (02JUL1985 18:00:00)-Water Temperature (C)]]*OO[[#This Row],[53]]</f>
        <v>9.3090478508999986E-6</v>
      </c>
      <c r="BD271" s="10">
        <f>3/24000000*OO[[#This Row],[112 (02JUL1985 21:00:00)-Water Temperature (C)]]*OO[[#This Row],[54]]</f>
        <v>8.1372032588437502E-6</v>
      </c>
      <c r="BE271" s="10">
        <f>3/24000000*OO[[#This Row],[113 (03JUL1985 00:00:00)-Water Temperature (C)]]*OO[[#This Row],[55]]</f>
        <v>7.1141604572062496E-6</v>
      </c>
      <c r="BF271" s="10">
        <f>3/24000000*OO[[#This Row],[114 (03JUL1985 03:00:00)-Water Temperature (C)]]*OO[[#This Row],[56]]</f>
        <v>6.3114498441737495E-6</v>
      </c>
      <c r="BG271" s="10">
        <f>3/24000000*OO[[#This Row],[115 (03JUL1985 06:00:00)-Water Temperature (C)]]*OO[[#This Row],[57]]</f>
        <v>5.6420328135599996E-6</v>
      </c>
      <c r="BH271" s="10">
        <f>3/24000000*OO[[#This Row],[116 (03JUL1985 09:00:00)-Water Temperature (C)]]*OO[[#This Row],[58]]</f>
        <v>4.9799057236549996E-6</v>
      </c>
      <c r="BI271" s="10">
        <f>3/24000000*OO[[#This Row],[117 (03JUL1985 12:00:00)-Water Temperature (C)]]*OO[[#This Row],[59]]</f>
        <v>4.3167692330537497E-6</v>
      </c>
      <c r="BJ271" s="10">
        <f>3/24000000*OO[[#This Row],[118 (03JUL1985 15:00:00)-Water Temperature (C)]]*OO[[#This Row],[60]]</f>
        <v>3.60047187896E-6</v>
      </c>
      <c r="BK271" s="10">
        <f>3/24000000*OO[[#This Row],[119 (03JUL1985 18:00:00)-Water Temperature (C)]]*OO[[#This Row],[61]]</f>
        <v>2.8886892438003746E-6</v>
      </c>
      <c r="BL271" s="10">
        <f>3/24000000*OO[[#This Row],[120 (03JUL1985 21:00:00)-Water Temperature (C)]]*OO[[#This Row],[62]]</f>
        <v>2.2658073531975E-6</v>
      </c>
      <c r="BM271" s="10">
        <f>3/24000000*OO[[#This Row],[121 (04JUL1985 00:00:00)-Water Temperature (C)]]*OO[[#This Row],[63]]</f>
        <v>1.7817762721769998E-6</v>
      </c>
      <c r="BN271" s="10">
        <f>3/24000000*OO[[#This Row],[122 (04JUL1985 03:00:00)-Water Temperature (C)]]*OO[[#This Row],[64]]</f>
        <v>1.4647509420434999E-6</v>
      </c>
      <c r="BO271" s="10">
        <f>3/24000000*OO[[#This Row],[123 (04JUL1985 06:00:00)-Water Temperature (C)]]*OO[[#This Row],[65]]</f>
        <v>1.2479113796513751E-6</v>
      </c>
      <c r="BP271" s="10">
        <f>3/24000000*OO[[#This Row],[124 (04JUL1985 09:00:00)-Water Temperature (C)]]*OO[[#This Row],[66]]</f>
        <v>1.10106083086325E-6</v>
      </c>
      <c r="BQ271" s="10">
        <f>3/24000000*OO[[#This Row],[125 (04JUL1985 12:00:00)-Water Temperature (C)]]*OO[[#This Row],[67]]</f>
        <v>9.8601296670112494E-7</v>
      </c>
      <c r="BR271" s="10">
        <f>3/24000000*OO[[#This Row],[126 (04JUL1985 15:00:00)-Water Temperature (C)]]*OO[[#This Row],[68]]</f>
        <v>8.9090951133375004E-7</v>
      </c>
      <c r="BS271" s="10">
        <f>3/24000000*OO[[#This Row],[127 (04JUL1985 18:00:00)-Water Temperature (C)]]*OO[[#This Row],[69]]</f>
        <v>8.0333224134349998E-7</v>
      </c>
      <c r="BT271" s="10">
        <f>3/24000000*OO[[#This Row],[128 (04JUL1985 21:00:00)-Water Temperature (C)]]*OO[[#This Row],[70]]</f>
        <v>7.2853647010899995E-7</v>
      </c>
      <c r="BU271" s="10">
        <f>3/24000000*OO[[#This Row],[129 (05JUL1985 00:00:00)-Water Temperature (C)]]*OO[[#This Row],[71]]</f>
        <v>6.6719153849399994E-7</v>
      </c>
      <c r="BV271" s="10">
        <f>3/24000000*OO[[#This Row],[130 (05JUL1985 03:00:00)-Water Temperature (C)]]*OO[[#This Row],[72]]</f>
        <v>6.3079391812000003E-7</v>
      </c>
      <c r="BW271" s="10">
        <f>3/24000000*OO[[#This Row],[131 (05JUL1985 06:00:00)-Water Temperature (C)]]*OO[[#This Row],[73]]</f>
        <v>6.0403064564700003E-7</v>
      </c>
      <c r="BX271" s="10">
        <f>3/24000000*OO[[#This Row],[132 (05JUL1985 09:00:00)-Water Temperature (C)]]*OO[[#This Row],[74]]</f>
        <v>5.8650346207199989E-7</v>
      </c>
      <c r="BY271" s="10">
        <f>3/24000000*OO[[#This Row],[133 (05JUL1985 12:00:00)-Water Temperature (C)]]*OO[[#This Row],[75]]</f>
        <v>5.7308183317174993E-7</v>
      </c>
      <c r="BZ271" s="10">
        <f>3/24000000*OO[[#This Row],[134 (05JUL1985 15:00:00)-Water Temperature (C)]]*OO[[#This Row],[76]]</f>
        <v>5.5281564062024994E-7</v>
      </c>
      <c r="CA271" s="10">
        <f>3/24000000*OO[[#This Row],[135 (05JUL1985 18:00:00)-Water Temperature (C)]]*OO[[#This Row],[77]]</f>
        <v>5.2858357219474995E-7</v>
      </c>
      <c r="CB271" s="10">
        <f>3/24000000*OO[[#This Row],[136 (05JUL1985 21:00:00)-Water Temperature (C)]]*OO[[#This Row],[78]]</f>
        <v>5.0167528873262498E-7</v>
      </c>
      <c r="CC271" s="10">
        <f>3/24000000*OO[[#This Row],[137 (06JUL1985 00:00:00)-Water Temperature (C)]]*OO[[#This Row],[79]]</f>
        <v>4.7600306229024999E-7</v>
      </c>
      <c r="CD271" s="10">
        <f>3/24000000*OO[[#This Row],[138 (06JUL1985 03:00:00)-Water Temperature (C)]]*OO[[#This Row],[80]]</f>
        <v>4.5901457191687493E-7</v>
      </c>
      <c r="CE271" s="10">
        <f>3/24000000*OO[[#This Row],[139 (06JUL1985 06:00:00)-Water Temperature (C)]]*OO[[#This Row],[81]]</f>
        <v>4.44758039121375E-7</v>
      </c>
      <c r="CF271" s="10">
        <f>3/24000000*OO[[#This Row],[140 (06JUL1985 09:00:00)-Water Temperature (C)]]*OO[[#This Row],[82]]</f>
        <v>4.3326083219137497E-7</v>
      </c>
      <c r="CG271" s="10">
        <f>3/24000000*OO[[#This Row],[141 (06JUL1985 12:00:00)-Water Temperature (C)]]*OO[[#This Row],[83]]</f>
        <v>4.2021138451999995E-7</v>
      </c>
      <c r="CH271" s="10">
        <f>3/24000000*OO[[#This Row],[142 (06JUL1985 15:00:00)-Water Temperature (C)]]*OO[[#This Row],[84]]</f>
        <v>4.0251475643699993E-7</v>
      </c>
      <c r="CI271" s="10">
        <f>3/24000000*OO[[#This Row],[143 (06JUL1985 18:00:00)-Water Temperature (C)]]*OO[[#This Row],[85]]</f>
        <v>3.7935901717349999E-7</v>
      </c>
      <c r="CJ271" s="10">
        <f>3/24000000*OO[[#This Row],[144 (06JUL1985 21:00:00)-Water Temperature (C)]]*OO[[#This Row],[86]]</f>
        <v>3.5565041923199996E-7</v>
      </c>
      <c r="CK271" s="10">
        <f>3/24000000*OO[[#This Row],[145 (07JUL1985 00:00:00)-Water Temperature (C)]]*OO[[#This Row],[87]]</f>
        <v>3.336236960483E-7</v>
      </c>
      <c r="CL271" s="10">
        <f>3/24000000*OO[[#This Row],[146 (07JUL1985 03:00:00)-Water Temperature (C)]]*OO[[#This Row],[88]]</f>
        <v>3.2081420879576251E-7</v>
      </c>
      <c r="CM271" s="10">
        <f>3/24000000*OO[[#This Row],[147 (07JUL1985 06:00:00)-Water Temperature (C)]]*OO[[#This Row],[89]]</f>
        <v>3.0666133736122493E-7</v>
      </c>
      <c r="CN271" s="10">
        <f>3/24000000*OO[[#This Row],[148 (07JUL1985 09:00:00)-Water Temperature (C)]]*OO[[#This Row],[90]]</f>
        <v>2.9319249215145E-7</v>
      </c>
      <c r="CO271" s="10">
        <f>3/24000000*OO[[#This Row],[149 (07JUL1985 12:00:00)-Water Temperature (C)]]*OO[[#This Row],[91]]</f>
        <v>2.79631572524625E-7</v>
      </c>
      <c r="CP271" s="10">
        <f>3/24000000*OO[[#This Row],[150 (07JUL1985 15:00:00)-Water Temperature (C)]]*OO[[#This Row],[92]]</f>
        <v>2.6623822936834997E-7</v>
      </c>
      <c r="CQ271" s="10">
        <f>3/24000000*OO[[#This Row],[151 (07JUL1985 18:00:00)-Water Temperature (C)]]*OO[[#This Row],[93]]</f>
        <v>2.5130745772518745E-7</v>
      </c>
      <c r="CR271" s="10">
        <f>3/24000000*OO[[#This Row],[152 (07JUL1985 21:00:00)-Water Temperature (C)]]*OO[[#This Row],[94]]</f>
        <v>2.356383252876E-7</v>
      </c>
      <c r="CS271" s="10">
        <f>3/24000000*OO[[#This Row],[153 (08JUL1985 00:00:00)-Water Temperature (C)]]*OO[[#This Row],[95]]</f>
        <v>2.2064538448964999E-7</v>
      </c>
      <c r="CT271" s="10">
        <f>3/24000000*OO[[#This Row],[154 (08JUL1985 03:00:00)-Water Temperature (C)]]*OO[[#This Row],[96]]</f>
        <v>2.1245841481747499E-7</v>
      </c>
      <c r="CU271" s="10">
        <f>3/24000000*OO[[#This Row],[155 (08JUL1985 06:00:00)-Water Temperature (C)]]*OO[[#This Row],[97]]</f>
        <v>2.0650033580469999E-7</v>
      </c>
      <c r="CV271" s="10">
        <f>3/24000000*OO[[#This Row],[156 (08JUL1985 09:00:00)-Water Temperature (C)]]*OO[[#This Row],[98]]</f>
        <v>2.008449281592E-7</v>
      </c>
      <c r="CW271" s="10">
        <f>3/24000000*OO[[#This Row],[157 (08JUL1985 12:00:00)-Water Temperature (C)]]*OO[[#This Row],[99]]</f>
        <v>1.9548507534037499E-7</v>
      </c>
    </row>
    <row r="272" spans="1:101" x14ac:dyDescent="0.35">
      <c r="A272" t="s">
        <v>278</v>
      </c>
      <c r="B272">
        <v>895.32259999999997</v>
      </c>
      <c r="C272" s="10">
        <f>3/24*OO[[#This Row],[59 (26JUN1985 06:00:00)-Water Temperature (C)]]*OO[[#This Row],[1]]/SUM(OO[1])</f>
        <v>0</v>
      </c>
      <c r="D272" s="10">
        <f>3/24*OO[[#This Row],[60 (26JUN1985 09:00:00)-Water Temperature (C)]]*OO[[#This Row],[2]]/SUM(OO[2])</f>
        <v>0</v>
      </c>
      <c r="E272" s="10">
        <f>3/24*OO[[#This Row],[61 (26JUN1985 12:00:00)-Water Temperature (C)]]*OO[[#This Row],[3]]/SUM(OO[3])</f>
        <v>0</v>
      </c>
      <c r="F272" s="10">
        <f>3/24*OO[[#This Row],[62 (26JUN1985 15:00:00)-Water Temperature (C)]]*OO[[#This Row],[4]]/SUM(OO[4])</f>
        <v>0</v>
      </c>
      <c r="G272" s="10">
        <f>3/24*OO[[#This Row],[63 (26JUN1985 18:00:00)-Water Temperature (C)]]*OO[[#This Row],[5]]/SUM(OO[5])</f>
        <v>0</v>
      </c>
      <c r="H272" s="10">
        <f>3/24*OO[[#This Row],[64 (26JUN1985 21:00:00)-Water Temperature (C)]]*OO[[#This Row],[6]]/SUM(OO[6])</f>
        <v>0</v>
      </c>
      <c r="I272" s="10">
        <f>3/24*OO[[#This Row],[65 (27JUN1985 00:00:00)-Water Temperature (C)]]*OO[[#This Row],[7]]/SUM(OO[7])</f>
        <v>0</v>
      </c>
      <c r="J272" s="10">
        <f>3/24*OO[[#This Row],[66 (27JUN1985 03:00:00)-Water Temperature (C)]]*OO[[#This Row],[8]]/SUM(OO[8])</f>
        <v>0</v>
      </c>
      <c r="K272" s="10">
        <f>3/24*OO[[#This Row],[67 (27JUN1985 06:00:00)-Water Temperature (C)]]*OO[[#This Row],[9]]/SUM(OO[9])</f>
        <v>0</v>
      </c>
      <c r="L272" s="10">
        <f>3/24*OO[[#This Row],[68 (27JUN1985 09:00:00)-Water Temperature (C)]]*OO[[#This Row],[10]]/SUM(OO[10])</f>
        <v>0</v>
      </c>
      <c r="M272" s="10">
        <f>3/24*OO[[#This Row],[69 (27JUN1985 12:00:00)-Water Temperature (C)]]*OO[[#This Row],[11]]/SUM(OO[11])</f>
        <v>0</v>
      </c>
      <c r="N272" s="10">
        <f>3/24*OO[[#This Row],[70 (27JUN1985 15:00:00)-Water Temperature (C)]]*OO[[#This Row],[12]]/SUM(OO[12])</f>
        <v>0</v>
      </c>
      <c r="O272" s="10">
        <f>3/24*OO[[#This Row],[71 (27JUN1985 18:00:00)-Water Temperature (C)]]*OO[[#This Row],[13]]/SUM(OO[13])</f>
        <v>0</v>
      </c>
      <c r="P272" s="10">
        <f>3/24*OO[[#This Row],[72 (27JUN1985 21:00:00)-Water Temperature (C)]]*OO[[#This Row],[14]]/SUM(OO[14])</f>
        <v>3.2188833774027038E-22</v>
      </c>
      <c r="Q272" s="10">
        <f>3/24*OO[[#This Row],[73 (28JUN1985 00:00:00)-Water Temperature (C)]]*OO[[#This Row],[15]]/SUM(OO[15])</f>
        <v>8.0929260718908409E-16</v>
      </c>
      <c r="R272" s="10">
        <f>3/24*OO[[#This Row],[74 (28JUN1985 03:00:00)-Water Temperature (C)]]*OO[[#This Row],[16]]/SUM(OO[16])</f>
        <v>8.0431864710815743E-11</v>
      </c>
      <c r="S272" s="10">
        <f>3/24*OO[[#This Row],[75 (28JUN1985 06:00:00)-Water Temperature (C)]]*OO[[#This Row],[17]]/SUM(OO[17])</f>
        <v>6.4015681370677278E-8</v>
      </c>
      <c r="T272" s="10">
        <f>3/24*OO[[#This Row],[76 (28JUN1985 09:00:00)-Water Temperature (C)]]*OO[[#This Row],[18]]/SUM(OO[18])</f>
        <v>7.8979499731446352E-6</v>
      </c>
      <c r="U272" s="10">
        <f>3/24*OO[[#This Row],[77 (28JUN1985 12:00:00)-Water Temperature (C)]]*OO[[#This Row],[19]]/SUM(OO[19])</f>
        <v>2.6670410015165166E-4</v>
      </c>
      <c r="V272" s="10">
        <f>3/24000000*OO[[#This Row],[78 (28JUN1985 15:00:00)-Water Temperature (C)]]*OO[[#This Row],[20]]</f>
        <v>3.2696436581449999E-3</v>
      </c>
      <c r="W272" s="10">
        <f>3/24000000*OO[[#This Row],[79 (28JUN1985 18:00:00)-Water Temperature (C)]]*OO[[#This Row],[21]]</f>
        <v>1.7683056742559999E-2</v>
      </c>
      <c r="X272" s="10">
        <f>3/24000000*OO[[#This Row],[80 (28JUN1985 21:00:00)-Water Temperature (C)]]*OO[[#This Row],[22]]</f>
        <v>4.9117312363674996E-2</v>
      </c>
      <c r="Y272" s="10">
        <f>3/24000000*OO[[#This Row],[81 (29JUN1985 00:00:00)-Water Temperature (C)]]*OO[[#This Row],[23]]</f>
        <v>7.8308780453274995E-2</v>
      </c>
      <c r="Z272" s="10">
        <f>3/24000000*OO[[#This Row],[82 (29JUN1985 03:00:00)-Water Temperature (C)]]*OO[[#This Row],[24]]</f>
        <v>7.8555965935199992E-2</v>
      </c>
      <c r="AA272" s="10">
        <f>3/24000000*OO[[#This Row],[83 (29JUN1985 06:00:00)-Water Temperature (C)]]*OO[[#This Row],[25]]</f>
        <v>5.1707811702099996E-2</v>
      </c>
      <c r="AB272" s="10">
        <f>3/24000000*OO[[#This Row],[84 (29JUN1985 09:00:00)-Water Temperature (C)]]*OO[[#This Row],[26]]</f>
        <v>2.4469774658998751E-2</v>
      </c>
      <c r="AC272" s="10">
        <f>3/24000000*OO[[#This Row],[85 (29JUN1985 12:00:00)-Water Temperature (C)]]*OO[[#This Row],[27]]</f>
        <v>8.6617007656349995E-3</v>
      </c>
      <c r="AD272" s="10">
        <f>3/24000000*OO[[#This Row],[86 (29JUN1985 15:00:00)-Water Temperature (C)]]*OO[[#This Row],[28]]</f>
        <v>2.4206442569155002E-3</v>
      </c>
      <c r="AE272" s="10">
        <f>3/24000000*OO[[#This Row],[88 (29JUN1985 21:00:00)-Water Temperature (C)]]*OO[[#This Row],[30]]</f>
        <v>1.706333290760375E-4</v>
      </c>
      <c r="AF272" s="10">
        <f>3/24000000*OO[[#This Row],[88 (29JUN1985 21:00:00)-Water Temperature (C)]]*OO[[#This Row],[30]]</f>
        <v>1.706333290760375E-4</v>
      </c>
      <c r="AG272" s="10">
        <f>3/24000000*OO[[#This Row],[89 (30JUN1985 00:00:00)-Water Temperature (C)]]*OO[[#This Row],[31]]</f>
        <v>8.7560328674437488E-5</v>
      </c>
      <c r="AH272" s="10">
        <f>3/24000000*OO[[#This Row],[90 (30JUN1985 03:00:00)-Water Temperature (C)]]*OO[[#This Row],[32]]</f>
        <v>7.5866864837737498E-5</v>
      </c>
      <c r="AI272" s="10">
        <f>3/24000000*OO[[#This Row],[91 (30JUN1985 06:00:00)-Water Temperature (C)]]*OO[[#This Row],[33]]</f>
        <v>7.5238468032449995E-5</v>
      </c>
      <c r="AJ272" s="10">
        <f>3/24000000*OO[[#This Row],[92 (30JUN1985 09:00:00)-Water Temperature (C)]]*OO[[#This Row],[34]]</f>
        <v>7.4145663846787507E-5</v>
      </c>
      <c r="AK272" s="10">
        <f>3/24000000*OO[[#This Row],[93 (30JUN1985 12:00:00)-Water Temperature (C)]]*OO[[#This Row],[35]]</f>
        <v>7.0798407670500001E-5</v>
      </c>
      <c r="AL272" s="10">
        <f>3/24000000*OO[[#This Row],[94 (30JUN1985 15:00:00)-Water Temperature (C)]]*OO[[#This Row],[36]]</f>
        <v>6.4911799849049992E-5</v>
      </c>
      <c r="AM272" s="10">
        <f>3/24000000*OO[[#This Row],[95 (30JUN1985 18:00:00)-Water Temperature (C)]]*OO[[#This Row],[37]]</f>
        <v>5.7943800086412491E-5</v>
      </c>
      <c r="AN272" s="10">
        <f>3/24000000*OO[[#This Row],[96 (30JUN1985 21:00:00)-Water Temperature (C)]]*OO[[#This Row],[38]]</f>
        <v>5.1640847452949998E-5</v>
      </c>
      <c r="AO272" s="10">
        <f>3/24000000*OO[[#This Row],[97 (01JUL1985 00:00:00)-Water Temperature (C)]]*OO[[#This Row],[39]]</f>
        <v>4.6202717307862497E-5</v>
      </c>
      <c r="AP272" s="10">
        <f>3/24000000*OO[[#This Row],[98 (01JUL1985 03:00:00)-Water Temperature (C)]]*OO[[#This Row],[40]]</f>
        <v>4.2182409860674998E-5</v>
      </c>
      <c r="AQ272" s="10">
        <f>3/24000000*OO[[#This Row],[99 (01JUL1985 06:00:00)-Water Temperature (C)]]*OO[[#This Row],[41]]</f>
        <v>3.8544387027999996E-5</v>
      </c>
      <c r="AR272" s="10">
        <f>3/24000000*OO[[#This Row],[100 (01JUL1985 09:00:00)-Water Temperature (C)]]*OO[[#This Row],[42]]</f>
        <v>3.5127380124849997E-5</v>
      </c>
      <c r="AS272" s="10">
        <f>3/24000000*OO[[#This Row],[101 (01JUL1985 12:00:00)-Water Temperature (C)]]*OO[[#This Row],[43]]</f>
        <v>3.1791006807168748E-5</v>
      </c>
      <c r="AT272" s="10">
        <f>3/24000000*OO[[#This Row],[102 (01JUL1985 15:00:00)-Water Temperature (C)]]*OO[[#This Row],[44]]</f>
        <v>2.8500682348814999E-5</v>
      </c>
      <c r="AU272" s="10">
        <f>3/24000000*OO[[#This Row],[103 (01JUL1985 18:00:00)-Water Temperature (C)]]*OO[[#This Row],[45]]</f>
        <v>2.5393320366224996E-5</v>
      </c>
      <c r="AV272" s="10">
        <f>3/24000000*OO[[#This Row],[104 (01JUL1985 21:00:00)-Water Temperature (C)]]*OO[[#This Row],[46]]</f>
        <v>2.2535484527699999E-5</v>
      </c>
      <c r="AW272" s="10">
        <f>3/24000000*OO[[#This Row],[105 (02JUL1985 00:00:00)-Water Temperature (C)]]*OO[[#This Row],[47]]</f>
        <v>2.0145958749424999E-5</v>
      </c>
      <c r="AX272" s="10">
        <f>3/24000000*OO[[#This Row],[106 (02JUL1985 03:00:00)-Water Temperature (C)]]*OO[[#This Row],[48]]</f>
        <v>1.8420077216809999E-5</v>
      </c>
      <c r="AY272" s="10">
        <f>3/24000000*OO[[#This Row],[107 (02JUL1985 06:00:00)-Water Temperature (C)]]*OO[[#This Row],[49]]</f>
        <v>1.6995254376485E-5</v>
      </c>
      <c r="AZ272" s="10">
        <f>3/24000000*OO[[#This Row],[108 (02JUL1985 09:00:00)-Water Temperature (C)]]*OO[[#This Row],[50]]</f>
        <v>1.5764614903503749E-5</v>
      </c>
      <c r="BA272" s="10">
        <f>3/24000000*OO[[#This Row],[109 (02JUL1985 12:00:00)-Water Temperature (C)]]*OO[[#This Row],[51]]</f>
        <v>1.4505753647812498E-5</v>
      </c>
      <c r="BB272" s="10">
        <f>3/24000000*OO[[#This Row],[110 (02JUL1985 15:00:00)-Water Temperature (C)]]*OO[[#This Row],[52]]</f>
        <v>1.3102740518578749E-5</v>
      </c>
      <c r="BC272" s="10">
        <f>3/24000000*OO[[#This Row],[111 (02JUL1985 18:00:00)-Water Temperature (C)]]*OO[[#This Row],[53]]</f>
        <v>1.155283271286625E-5</v>
      </c>
      <c r="BD272" s="10">
        <f>3/24000000*OO[[#This Row],[112 (02JUL1985 21:00:00)-Water Temperature (C)]]*OO[[#This Row],[54]]</f>
        <v>1.0129931030625001E-5</v>
      </c>
      <c r="BE272" s="10">
        <f>3/24000000*OO[[#This Row],[113 (03JUL1985 00:00:00)-Water Temperature (C)]]*OO[[#This Row],[55]]</f>
        <v>8.8779244553887488E-6</v>
      </c>
      <c r="BF272" s="10">
        <f>3/24000000*OO[[#This Row],[114 (03JUL1985 03:00:00)-Water Temperature (C)]]*OO[[#This Row],[56]]</f>
        <v>7.8915236901849987E-6</v>
      </c>
      <c r="BG272" s="10">
        <f>3/24000000*OO[[#This Row],[115 (03JUL1985 06:00:00)-Water Temperature (C)]]*OO[[#This Row],[57]]</f>
        <v>7.0702657938000004E-6</v>
      </c>
      <c r="BH272" s="10">
        <f>3/24000000*OO[[#This Row],[116 (03JUL1985 09:00:00)-Water Temperature (C)]]*OO[[#This Row],[58]]</f>
        <v>6.2537886382049996E-6</v>
      </c>
      <c r="BI272" s="10">
        <f>3/24000000*OO[[#This Row],[117 (03JUL1985 12:00:00)-Water Temperature (C)]]*OO[[#This Row],[59]]</f>
        <v>5.4405964289750004E-6</v>
      </c>
      <c r="BJ272" s="10">
        <f>3/24000000*OO[[#This Row],[118 (03JUL1985 15:00:00)-Water Temperature (C)]]*OO[[#This Row],[60]]</f>
        <v>4.5589828823562496E-6</v>
      </c>
      <c r="BK272" s="10">
        <f>3/24000000*OO[[#This Row],[119 (03JUL1985 18:00:00)-Water Temperature (C)]]*OO[[#This Row],[61]]</f>
        <v>3.6727887497174995E-6</v>
      </c>
      <c r="BL272" s="10">
        <f>3/24000000*OO[[#This Row],[120 (03JUL1985 21:00:00)-Water Temperature (C)]]*OO[[#This Row],[62]]</f>
        <v>2.8892342372718749E-6</v>
      </c>
      <c r="BM272" s="10">
        <f>3/24000000*OO[[#This Row],[121 (04JUL1985 00:00:00)-Water Temperature (C)]]*OO[[#This Row],[63]]</f>
        <v>2.2723110420899997E-6</v>
      </c>
      <c r="BN272" s="10">
        <f>3/24000000*OO[[#This Row],[122 (04JUL1985 03:00:00)-Water Temperature (C)]]*OO[[#This Row],[64]]</f>
        <v>1.864288513939875E-6</v>
      </c>
      <c r="BO272" s="10">
        <f>3/24000000*OO[[#This Row],[123 (04JUL1985 06:00:00)-Water Temperature (C)]]*OO[[#This Row],[65]]</f>
        <v>1.5812775610225E-6</v>
      </c>
      <c r="BP272" s="10">
        <f>3/24000000*OO[[#This Row],[124 (04JUL1985 09:00:00)-Water Temperature (C)]]*OO[[#This Row],[66]]</f>
        <v>1.3886669169618749E-6</v>
      </c>
      <c r="BQ272" s="10">
        <f>3/24000000*OO[[#This Row],[125 (04JUL1985 12:00:00)-Water Temperature (C)]]*OO[[#This Row],[67]]</f>
        <v>1.2388603578622499E-6</v>
      </c>
      <c r="BR272" s="10">
        <f>3/24000000*OO[[#This Row],[126 (04JUL1985 15:00:00)-Water Temperature (C)]]*OO[[#This Row],[68]]</f>
        <v>1.1171795634750001E-6</v>
      </c>
      <c r="BS272" s="10">
        <f>3/24000000*OO[[#This Row],[127 (04JUL1985 18:00:00)-Water Temperature (C)]]*OO[[#This Row],[69]]</f>
        <v>1.0062267368310001E-6</v>
      </c>
      <c r="BT272" s="10">
        <f>3/24000000*OO[[#This Row],[128 (04JUL1985 21:00:00)-Water Temperature (C)]]*OO[[#This Row],[70]]</f>
        <v>9.1230939760050012E-7</v>
      </c>
      <c r="BU272" s="10">
        <f>3/24000000*OO[[#This Row],[129 (05JUL1985 00:00:00)-Water Temperature (C)]]*OO[[#This Row],[71]]</f>
        <v>8.3488471418500001E-7</v>
      </c>
      <c r="BV272" s="10">
        <f>3/24000000*OO[[#This Row],[130 (05JUL1985 03:00:00)-Water Temperature (C)]]*OO[[#This Row],[72]]</f>
        <v>7.8903114871949986E-7</v>
      </c>
      <c r="BW272" s="10">
        <f>3/24000000*OO[[#This Row],[131 (05JUL1985 06:00:00)-Water Temperature (C)]]*OO[[#This Row],[73]]</f>
        <v>7.5428679887599998E-7</v>
      </c>
      <c r="BX272" s="10">
        <f>3/24000000*OO[[#This Row],[132 (05JUL1985 09:00:00)-Water Temperature (C)]]*OO[[#This Row],[74]]</f>
        <v>7.3138638660599993E-7</v>
      </c>
      <c r="BY272" s="10">
        <f>3/24000000*OO[[#This Row],[133 (05JUL1985 12:00:00)-Water Temperature (C)]]*OO[[#This Row],[75]]</f>
        <v>7.1396524072500004E-7</v>
      </c>
      <c r="BZ272" s="10">
        <f>3/24000000*OO[[#This Row],[134 (05JUL1985 15:00:00)-Water Temperature (C)]]*OO[[#This Row],[76]]</f>
        <v>6.8857052187037491E-7</v>
      </c>
      <c r="CA272" s="10">
        <f>3/24000000*OO[[#This Row],[135 (05JUL1985 18:00:00)-Water Temperature (C)]]*OO[[#This Row],[77]]</f>
        <v>6.5858728461487484E-7</v>
      </c>
      <c r="CB272" s="10">
        <f>3/24000000*OO[[#This Row],[136 (05JUL1985 21:00:00)-Water Temperature (C)]]*OO[[#This Row],[78]]</f>
        <v>6.2586628306362498E-7</v>
      </c>
      <c r="CC272" s="10">
        <f>3/24000000*OO[[#This Row],[137 (06JUL1985 00:00:00)-Water Temperature (C)]]*OO[[#This Row],[79]]</f>
        <v>5.9433384185750006E-7</v>
      </c>
      <c r="CD272" s="10">
        <f>3/24000000*OO[[#This Row],[138 (06JUL1985 03:00:00)-Water Temperature (C)]]*OO[[#This Row],[80]]</f>
        <v>5.7376269232500008E-7</v>
      </c>
      <c r="CE272" s="10">
        <f>3/24000000*OO[[#This Row],[139 (06JUL1985 06:00:00)-Water Temperature (C)]]*OO[[#This Row],[81]]</f>
        <v>5.5592330687999999E-7</v>
      </c>
      <c r="CF272" s="10">
        <f>3/24000000*OO[[#This Row],[140 (06JUL1985 09:00:00)-Water Temperature (C)]]*OO[[#This Row],[82]]</f>
        <v>5.4135808959375001E-7</v>
      </c>
      <c r="CG272" s="10">
        <f>3/24000000*OO[[#This Row],[141 (06JUL1985 12:00:00)-Water Temperature (C)]]*OO[[#This Row],[83]]</f>
        <v>5.249261655843749E-7</v>
      </c>
      <c r="CH272" s="10">
        <f>3/24000000*OO[[#This Row],[142 (06JUL1985 15:00:00)-Water Temperature (C)]]*OO[[#This Row],[84]]</f>
        <v>5.0297162176799997E-7</v>
      </c>
      <c r="CI272" s="10">
        <f>3/24000000*OO[[#This Row],[143 (06JUL1985 18:00:00)-Water Temperature (C)]]*OO[[#This Row],[85]]</f>
        <v>4.7411800818800001E-7</v>
      </c>
      <c r="CJ272" s="10">
        <f>3/24000000*OO[[#This Row],[144 (06JUL1985 21:00:00)-Water Temperature (C)]]*OO[[#This Row],[86]]</f>
        <v>4.4487077067812497E-7</v>
      </c>
      <c r="CK272" s="10">
        <f>3/24000000*OO[[#This Row],[145 (07JUL1985 00:00:00)-Water Temperature (C)]]*OO[[#This Row],[87]]</f>
        <v>4.1741120459399996E-7</v>
      </c>
      <c r="CL272" s="10">
        <f>3/24000000*OO[[#This Row],[146 (07JUL1985 03:00:00)-Water Temperature (C)]]*OO[[#This Row],[88]]</f>
        <v>4.0152426813749995E-7</v>
      </c>
      <c r="CM272" s="10">
        <f>3/24000000*OO[[#This Row],[147 (07JUL1985 06:00:00)-Water Temperature (C)]]*OO[[#This Row],[89]]</f>
        <v>3.8380653481725002E-7</v>
      </c>
      <c r="CN272" s="10">
        <f>3/24000000*OO[[#This Row],[148 (07JUL1985 09:00:00)-Water Temperature (C)]]*OO[[#This Row],[90]]</f>
        <v>3.6666542168474996E-7</v>
      </c>
      <c r="CO272" s="10">
        <f>3/24000000*OO[[#This Row],[149 (07JUL1985 12:00:00)-Water Temperature (C)]]*OO[[#This Row],[91]]</f>
        <v>3.4947758468857495E-7</v>
      </c>
      <c r="CP272" s="10">
        <f>3/24000000*OO[[#This Row],[150 (07JUL1985 15:00:00)-Water Temperature (C)]]*OO[[#This Row],[92]]</f>
        <v>3.3295376226284996E-7</v>
      </c>
      <c r="CQ272" s="10">
        <f>3/24000000*OO[[#This Row],[151 (07JUL1985 18:00:00)-Water Temperature (C)]]*OO[[#This Row],[93]]</f>
        <v>3.1439891320143749E-7</v>
      </c>
      <c r="CR272" s="10">
        <f>3/24000000*OO[[#This Row],[152 (07JUL1985 21:00:00)-Water Temperature (C)]]*OO[[#This Row],[94]]</f>
        <v>2.9504953512198751E-7</v>
      </c>
      <c r="CS272" s="10">
        <f>3/24000000*OO[[#This Row],[153 (08JUL1985 00:00:00)-Water Temperature (C)]]*OO[[#This Row],[95]]</f>
        <v>2.7632513758400002E-7</v>
      </c>
      <c r="CT272" s="10">
        <f>3/24000000*OO[[#This Row],[154 (08JUL1985 03:00:00)-Water Temperature (C)]]*OO[[#This Row],[96]]</f>
        <v>2.6614999277624996E-7</v>
      </c>
      <c r="CU272" s="10">
        <f>3/24000000*OO[[#This Row],[155 (08JUL1985 06:00:00)-Water Temperature (C)]]*OO[[#This Row],[97]]</f>
        <v>2.5852825828532496E-7</v>
      </c>
      <c r="CV272" s="10">
        <f>3/24000000*OO[[#This Row],[156 (08JUL1985 09:00:00)-Water Temperature (C)]]*OO[[#This Row],[98]]</f>
        <v>2.5117209776902495E-7</v>
      </c>
      <c r="CW272" s="10">
        <f>3/24000000*OO[[#This Row],[157 (08JUL1985 12:00:00)-Water Temperature (C)]]*OO[[#This Row],[99]]</f>
        <v>2.4430588460032501E-7</v>
      </c>
    </row>
    <row r="273" spans="1:101" x14ac:dyDescent="0.35">
      <c r="A273" t="s">
        <v>279</v>
      </c>
      <c r="B273">
        <v>898.16030000000001</v>
      </c>
      <c r="C273" s="10">
        <f>3/24*OO[[#This Row],[59 (26JUN1985 06:00:00)-Water Temperature (C)]]*OO[[#This Row],[1]]/SUM(OO[1])</f>
        <v>0</v>
      </c>
      <c r="D273" s="10">
        <f>3/24*OO[[#This Row],[60 (26JUN1985 09:00:00)-Water Temperature (C)]]*OO[[#This Row],[2]]/SUM(OO[2])</f>
        <v>0</v>
      </c>
      <c r="E273" s="10">
        <f>3/24*OO[[#This Row],[61 (26JUN1985 12:00:00)-Water Temperature (C)]]*OO[[#This Row],[3]]/SUM(OO[3])</f>
        <v>0</v>
      </c>
      <c r="F273" s="10">
        <f>3/24*OO[[#This Row],[62 (26JUN1985 15:00:00)-Water Temperature (C)]]*OO[[#This Row],[4]]/SUM(OO[4])</f>
        <v>0</v>
      </c>
      <c r="G273" s="10">
        <f>3/24*OO[[#This Row],[63 (26JUN1985 18:00:00)-Water Temperature (C)]]*OO[[#This Row],[5]]/SUM(OO[5])</f>
        <v>0</v>
      </c>
      <c r="H273" s="10">
        <f>3/24*OO[[#This Row],[64 (26JUN1985 21:00:00)-Water Temperature (C)]]*OO[[#This Row],[6]]/SUM(OO[6])</f>
        <v>0</v>
      </c>
      <c r="I273" s="10">
        <f>3/24*OO[[#This Row],[65 (27JUN1985 00:00:00)-Water Temperature (C)]]*OO[[#This Row],[7]]/SUM(OO[7])</f>
        <v>0</v>
      </c>
      <c r="J273" s="10">
        <f>3/24*OO[[#This Row],[66 (27JUN1985 03:00:00)-Water Temperature (C)]]*OO[[#This Row],[8]]/SUM(OO[8])</f>
        <v>0</v>
      </c>
      <c r="K273" s="10">
        <f>3/24*OO[[#This Row],[67 (27JUN1985 06:00:00)-Water Temperature (C)]]*OO[[#This Row],[9]]/SUM(OO[9])</f>
        <v>0</v>
      </c>
      <c r="L273" s="10">
        <f>3/24*OO[[#This Row],[68 (27JUN1985 09:00:00)-Water Temperature (C)]]*OO[[#This Row],[10]]/SUM(OO[10])</f>
        <v>0</v>
      </c>
      <c r="M273" s="10">
        <f>3/24*OO[[#This Row],[69 (27JUN1985 12:00:00)-Water Temperature (C)]]*OO[[#This Row],[11]]/SUM(OO[11])</f>
        <v>0</v>
      </c>
      <c r="N273" s="10">
        <f>3/24*OO[[#This Row],[70 (27JUN1985 15:00:00)-Water Temperature (C)]]*OO[[#This Row],[12]]/SUM(OO[12])</f>
        <v>0</v>
      </c>
      <c r="O273" s="10">
        <f>3/24*OO[[#This Row],[71 (27JUN1985 18:00:00)-Water Temperature (C)]]*OO[[#This Row],[13]]/SUM(OO[13])</f>
        <v>0</v>
      </c>
      <c r="P273" s="10">
        <f>3/24*OO[[#This Row],[72 (27JUN1985 21:00:00)-Water Temperature (C)]]*OO[[#This Row],[14]]/SUM(OO[14])</f>
        <v>1.0795038366670725E-22</v>
      </c>
      <c r="Q273" s="10">
        <f>3/24*OO[[#This Row],[73 (28JUN1985 00:00:00)-Water Temperature (C)]]*OO[[#This Row],[15]]/SUM(OO[15])</f>
        <v>1.1907149078367576E-16</v>
      </c>
      <c r="R273" s="10">
        <f>3/24*OO[[#This Row],[74 (28JUN1985 03:00:00)-Water Temperature (C)]]*OO[[#This Row],[16]]/SUM(OO[16])</f>
        <v>4.4584671026576225E-11</v>
      </c>
      <c r="S273" s="10">
        <f>3/24*OO[[#This Row],[75 (28JUN1985 06:00:00)-Water Temperature (C)]]*OO[[#This Row],[17]]/SUM(OO[17])</f>
        <v>4.1979373733636072E-8</v>
      </c>
      <c r="T273" s="10">
        <f>3/24*OO[[#This Row],[76 (28JUN1985 09:00:00)-Water Temperature (C)]]*OO[[#This Row],[18]]/SUM(OO[18])</f>
        <v>5.776962808628709E-6</v>
      </c>
      <c r="U273" s="10">
        <f>3/24*OO[[#This Row],[77 (28JUN1985 12:00:00)-Water Temperature (C)]]*OO[[#This Row],[19]]/SUM(OO[19])</f>
        <v>2.1257533035667729E-4</v>
      </c>
      <c r="V273" s="10">
        <f>3/24000000*OO[[#This Row],[78 (28JUN1985 15:00:00)-Water Temperature (C)]]*OO[[#This Row],[20]]</f>
        <v>2.800859711938E-3</v>
      </c>
      <c r="W273" s="10">
        <f>3/24000000*OO[[#This Row],[79 (28JUN1985 18:00:00)-Water Temperature (C)]]*OO[[#This Row],[21]]</f>
        <v>1.6119561239600001E-2</v>
      </c>
      <c r="X273" s="10">
        <f>3/24000000*OO[[#This Row],[80 (28JUN1985 21:00:00)-Water Temperature (C)]]*OO[[#This Row],[22]]</f>
        <v>4.7306777307562491E-2</v>
      </c>
      <c r="Y273" s="10">
        <f>3/24000000*OO[[#This Row],[81 (29JUN1985 00:00:00)-Water Temperature (C)]]*OO[[#This Row],[23]]</f>
        <v>7.9242260962050004E-2</v>
      </c>
      <c r="Z273" s="10">
        <f>3/24000000*OO[[#This Row],[82 (29JUN1985 03:00:00)-Water Temperature (C)]]*OO[[#This Row],[24]]</f>
        <v>8.3163189595237497E-2</v>
      </c>
      <c r="AA273" s="10">
        <f>3/24000000*OO[[#This Row],[83 (29JUN1985 06:00:00)-Water Temperature (C)]]*OO[[#This Row],[25]]</f>
        <v>5.6965724496587489E-2</v>
      </c>
      <c r="AB273" s="10">
        <f>3/24000000*OO[[#This Row],[84 (29JUN1985 09:00:00)-Water Temperature (C)]]*OO[[#This Row],[26]]</f>
        <v>2.7960131624939998E-2</v>
      </c>
      <c r="AC273" s="10">
        <f>3/24000000*OO[[#This Row],[85 (29JUN1985 12:00:00)-Water Temperature (C)]]*OO[[#This Row],[27]]</f>
        <v>1.0219427167342499E-2</v>
      </c>
      <c r="AD273" s="10">
        <f>3/24000000*OO[[#This Row],[86 (29JUN1985 15:00:00)-Water Temperature (C)]]*OO[[#This Row],[28]]</f>
        <v>2.930317149975375E-3</v>
      </c>
      <c r="AE273" s="10">
        <f>3/24000000*OO[[#This Row],[88 (29JUN1985 21:00:00)-Water Temperature (C)]]*OO[[#This Row],[30]]</f>
        <v>2.0015477213081249E-4</v>
      </c>
      <c r="AF273" s="10">
        <f>3/24000000*OO[[#This Row],[88 (29JUN1985 21:00:00)-Water Temperature (C)]]*OO[[#This Row],[30]]</f>
        <v>2.0015477213081249E-4</v>
      </c>
      <c r="AG273" s="10">
        <f>3/24000000*OO[[#This Row],[89 (30JUN1985 00:00:00)-Water Temperature (C)]]*OO[[#This Row],[31]]</f>
        <v>9.4099941416100004E-5</v>
      </c>
      <c r="AH273" s="10">
        <f>3/24000000*OO[[#This Row],[90 (30JUN1985 03:00:00)-Water Temperature (C)]]*OO[[#This Row],[32]]</f>
        <v>7.7985769371000007E-5</v>
      </c>
      <c r="AI273" s="10">
        <f>3/24000000*OO[[#This Row],[91 (30JUN1985 06:00:00)-Water Temperature (C)]]*OO[[#This Row],[33]]</f>
        <v>7.6629770047999989E-5</v>
      </c>
      <c r="AJ273" s="10">
        <f>3/24000000*OO[[#This Row],[92 (30JUN1985 09:00:00)-Water Temperature (C)]]*OO[[#This Row],[34]]</f>
        <v>7.5438884280099996E-5</v>
      </c>
      <c r="AK273" s="10">
        <f>3/24000000*OO[[#This Row],[93 (30JUN1985 12:00:00)-Water Temperature (C)]]*OO[[#This Row],[35]]</f>
        <v>7.2028320946349991E-5</v>
      </c>
      <c r="AL273" s="10">
        <f>3/24000000*OO[[#This Row],[94 (30JUN1985 15:00:00)-Water Temperature (C)]]*OO[[#This Row],[36]]</f>
        <v>6.5980789975425002E-5</v>
      </c>
      <c r="AM273" s="10">
        <f>3/24000000*OO[[#This Row],[95 (30JUN1985 18:00:00)-Water Temperature (C)]]*OO[[#This Row],[37]]</f>
        <v>5.8814211961449995E-5</v>
      </c>
      <c r="AN273" s="10">
        <f>3/24000000*OO[[#This Row],[96 (30JUN1985 21:00:00)-Water Temperature (C)]]*OO[[#This Row],[38]]</f>
        <v>5.2313672836274989E-5</v>
      </c>
      <c r="AO273" s="10">
        <f>3/24000000*OO[[#This Row],[97 (01JUL1985 00:00:00)-Water Temperature (C)]]*OO[[#This Row],[39]]</f>
        <v>4.6690647726875007E-5</v>
      </c>
      <c r="AP273" s="10">
        <f>3/24000000*OO[[#This Row],[98 (01JUL1985 03:00:00)-Water Temperature (C)]]*OO[[#This Row],[40]]</f>
        <v>4.2511514091874993E-5</v>
      </c>
      <c r="AQ273" s="10">
        <f>3/24000000*OO[[#This Row],[99 (01JUL1985 06:00:00)-Water Temperature (C)]]*OO[[#This Row],[41]]</f>
        <v>3.8741154936262497E-5</v>
      </c>
      <c r="AR273" s="10">
        <f>3/24000000*OO[[#This Row],[100 (01JUL1985 09:00:00)-Water Temperature (C)]]*OO[[#This Row],[42]]</f>
        <v>3.5200695336974998E-5</v>
      </c>
      <c r="AS273" s="10">
        <f>3/24000000*OO[[#This Row],[101 (01JUL1985 12:00:00)-Water Temperature (C)]]*OO[[#This Row],[43]]</f>
        <v>3.1794644198975001E-5</v>
      </c>
      <c r="AT273" s="10">
        <f>3/24000000*OO[[#This Row],[102 (01JUL1985 15:00:00)-Water Temperature (C)]]*OO[[#This Row],[44]]</f>
        <v>2.8449729347416248E-5</v>
      </c>
      <c r="AU273" s="10">
        <f>3/24000000*OO[[#This Row],[103 (01JUL1985 18:00:00)-Water Temperature (C)]]*OO[[#This Row],[45]]</f>
        <v>2.5304253988597498E-5</v>
      </c>
      <c r="AV273" s="10">
        <f>3/24000000*OO[[#This Row],[104 (01JUL1985 21:00:00)-Water Temperature (C)]]*OO[[#This Row],[46]]</f>
        <v>2.2413708663514999E-5</v>
      </c>
      <c r="AW273" s="10">
        <f>3/24000000*OO[[#This Row],[105 (02JUL1985 00:00:00)-Water Temperature (C)]]*OO[[#This Row],[47]]</f>
        <v>1.9988131466159999E-5</v>
      </c>
      <c r="AX273" s="10">
        <f>3/24000000*OO[[#This Row],[106 (02JUL1985 03:00:00)-Water Temperature (C)]]*OO[[#This Row],[48]]</f>
        <v>1.8236684971787498E-5</v>
      </c>
      <c r="AY273" s="10">
        <f>3/24000000*OO[[#This Row],[107 (02JUL1985 06:00:00)-Water Temperature (C)]]*OO[[#This Row],[49]]</f>
        <v>1.6787609396119999E-5</v>
      </c>
      <c r="AZ273" s="10">
        <f>3/24000000*OO[[#This Row],[108 (02JUL1985 09:00:00)-Water Temperature (C)]]*OO[[#This Row],[50]]</f>
        <v>1.5534943887927498E-5</v>
      </c>
      <c r="BA273" s="10">
        <f>3/24000000*OO[[#This Row],[109 (02JUL1985 12:00:00)-Water Temperature (C)]]*OO[[#This Row],[51]]</f>
        <v>1.4266888286715001E-5</v>
      </c>
      <c r="BB273" s="10">
        <f>3/24000000*OO[[#This Row],[110 (02JUL1985 15:00:00)-Water Temperature (C)]]*OO[[#This Row],[52]]</f>
        <v>1.2873746265187501E-5</v>
      </c>
      <c r="BC273" s="10">
        <f>3/24000000*OO[[#This Row],[111 (02JUL1985 18:00:00)-Water Temperature (C)]]*OO[[#This Row],[53]]</f>
        <v>1.1339388076712498E-5</v>
      </c>
      <c r="BD273" s="10">
        <f>3/24000000*OO[[#This Row],[112 (02JUL1985 21:00:00)-Water Temperature (C)]]*OO[[#This Row],[54]]</f>
        <v>9.9387761262350004E-6</v>
      </c>
      <c r="BE273" s="10">
        <f>3/24000000*OO[[#This Row],[113 (03JUL1985 00:00:00)-Water Temperature (C)]]*OO[[#This Row],[55]]</f>
        <v>8.7068731124812497E-6</v>
      </c>
      <c r="BF273" s="10">
        <f>3/24000000*OO[[#This Row],[114 (03JUL1985 03:00:00)-Water Temperature (C)]]*OO[[#This Row],[56]]</f>
        <v>7.7361466046374994E-6</v>
      </c>
      <c r="BG273" s="10">
        <f>3/24000000*OO[[#This Row],[115 (03JUL1985 06:00:00)-Water Temperature (C)]]*OO[[#This Row],[57]]</f>
        <v>6.9316437482249996E-6</v>
      </c>
      <c r="BH273" s="10">
        <f>3/24000000*OO[[#This Row],[116 (03JUL1985 09:00:00)-Water Temperature (C)]]*OO[[#This Row],[58]]</f>
        <v>6.1334506556999991E-6</v>
      </c>
      <c r="BI273" s="10">
        <f>3/24000000*OO[[#This Row],[117 (03JUL1985 12:00:00)-Water Temperature (C)]]*OO[[#This Row],[59]]</f>
        <v>5.3465098520025006E-6</v>
      </c>
      <c r="BJ273" s="10">
        <f>3/24000000*OO[[#This Row],[118 (03JUL1985 15:00:00)-Water Temperature (C)]]*OO[[#This Row],[60]]</f>
        <v>4.4953601130224996E-6</v>
      </c>
      <c r="BK273" s="10">
        <f>3/24000000*OO[[#This Row],[119 (03JUL1985 18:00:00)-Water Temperature (C)]]*OO[[#This Row],[61]]</f>
        <v>3.6335787142199998E-6</v>
      </c>
      <c r="BL273" s="10">
        <f>3/24000000*OO[[#This Row],[120 (03JUL1985 21:00:00)-Water Temperature (C)]]*OO[[#This Row],[62]]</f>
        <v>2.8660364994888745E-6</v>
      </c>
      <c r="BM273" s="10">
        <f>3/24000000*OO[[#This Row],[121 (04JUL1985 00:00:00)-Water Temperature (C)]]*OO[[#This Row],[63]]</f>
        <v>2.2547336890668748E-6</v>
      </c>
      <c r="BN273" s="10">
        <f>3/24000000*OO[[#This Row],[122 (04JUL1985 03:00:00)-Water Temperature (C)]]*OO[[#This Row],[64]]</f>
        <v>1.8459274363379998E-6</v>
      </c>
      <c r="BO273" s="10">
        <f>3/24000000*OO[[#This Row],[123 (04JUL1985 06:00:00)-Water Temperature (C)]]*OO[[#This Row],[65]]</f>
        <v>1.5585701100254999E-6</v>
      </c>
      <c r="BP273" s="10">
        <f>3/24000000*OO[[#This Row],[124 (04JUL1985 09:00:00)-Water Temperature (C)]]*OO[[#This Row],[66]]</f>
        <v>1.3616138783962498E-6</v>
      </c>
      <c r="BQ273" s="10">
        <f>3/24000000*OO[[#This Row],[125 (04JUL1985 12:00:00)-Water Temperature (C)]]*OO[[#This Row],[67]]</f>
        <v>1.2093589592603749E-6</v>
      </c>
      <c r="BR273" s="10">
        <f>3/24000000*OO[[#This Row],[126 (04JUL1985 15:00:00)-Water Temperature (C)]]*OO[[#This Row],[68]]</f>
        <v>1.0876949308112501E-6</v>
      </c>
      <c r="BS273" s="10">
        <f>3/24000000*OO[[#This Row],[127 (04JUL1985 18:00:00)-Water Temperature (C)]]*OO[[#This Row],[69]]</f>
        <v>9.7809583636987508E-7</v>
      </c>
      <c r="BT273" s="10">
        <f>3/24000000*OO[[#This Row],[128 (04JUL1985 21:00:00)-Water Temperature (C)]]*OO[[#This Row],[70]]</f>
        <v>8.8624389529400002E-7</v>
      </c>
      <c r="BU273" s="10">
        <f>3/24000000*OO[[#This Row],[129 (05JUL1985 00:00:00)-Water Temperature (C)]]*OO[[#This Row],[71]]</f>
        <v>8.1039821828999994E-7</v>
      </c>
      <c r="BV273" s="10">
        <f>3/24000000*OO[[#This Row],[130 (05JUL1985 03:00:00)-Water Temperature (C)]]*OO[[#This Row],[72]]</f>
        <v>7.6518255767899997E-7</v>
      </c>
      <c r="BW273" s="10">
        <f>3/24000000*OO[[#This Row],[131 (05JUL1985 06:00:00)-Water Temperature (C)]]*OO[[#This Row],[73]]</f>
        <v>7.3026100158749994E-7</v>
      </c>
      <c r="BX273" s="10">
        <f>3/24000000*OO[[#This Row],[132 (05JUL1985 09:00:00)-Water Temperature (C)]]*OO[[#This Row],[74]]</f>
        <v>7.0693823654999994E-7</v>
      </c>
      <c r="BY273" s="10">
        <f>3/24000000*OO[[#This Row],[133 (05JUL1985 12:00:00)-Water Temperature (C)]]*OO[[#This Row],[75]]</f>
        <v>6.8888702892625005E-7</v>
      </c>
      <c r="BZ273" s="10">
        <f>3/24000000*OO[[#This Row],[134 (05JUL1985 15:00:00)-Water Temperature (C)]]*OO[[#This Row],[76]]</f>
        <v>6.6387369072749994E-7</v>
      </c>
      <c r="CA273" s="10">
        <f>3/24000000*OO[[#This Row],[135 (05JUL1985 18:00:00)-Water Temperature (C)]]*OO[[#This Row],[77]]</f>
        <v>6.3481496054749997E-7</v>
      </c>
      <c r="CB273" s="10">
        <f>3/24000000*OO[[#This Row],[136 (05JUL1985 21:00:00)-Water Temperature (C)]]*OO[[#This Row],[78]]</f>
        <v>6.0376125409650003E-7</v>
      </c>
      <c r="CC273" s="10">
        <f>3/24000000*OO[[#This Row],[137 (06JUL1985 00:00:00)-Water Temperature (C)]]*OO[[#This Row],[79]]</f>
        <v>5.7376975655375001E-7</v>
      </c>
      <c r="CD273" s="10">
        <f>3/24000000*OO[[#This Row],[138 (06JUL1985 03:00:00)-Water Temperature (C)]]*OO[[#This Row],[80]]</f>
        <v>5.5430999465975002E-7</v>
      </c>
      <c r="CE273" s="10">
        <f>3/24000000*OO[[#This Row],[139 (06JUL1985 06:00:00)-Water Temperature (C)]]*OO[[#This Row],[81]]</f>
        <v>5.36961853120875E-7</v>
      </c>
      <c r="CF273" s="10">
        <f>3/24000000*OO[[#This Row],[140 (06JUL1985 09:00:00)-Water Temperature (C)]]*OO[[#This Row],[82]]</f>
        <v>5.2257096500000001E-7</v>
      </c>
      <c r="CG273" s="10">
        <f>3/24000000*OO[[#This Row],[141 (06JUL1985 12:00:00)-Water Temperature (C)]]*OO[[#This Row],[83]]</f>
        <v>5.0643675270899987E-7</v>
      </c>
      <c r="CH273" s="10">
        <f>3/24000000*OO[[#This Row],[142 (06JUL1985 15:00:00)-Water Temperature (C)]]*OO[[#This Row],[84]]</f>
        <v>4.8519860372024995E-7</v>
      </c>
      <c r="CI273" s="10">
        <f>3/24000000*OO[[#This Row],[143 (06JUL1985 18:00:00)-Water Temperature (C)]]*OO[[#This Row],[85]]</f>
        <v>4.5735967665599992E-7</v>
      </c>
      <c r="CJ273" s="10">
        <f>3/24000000*OO[[#This Row],[144 (06JUL1985 21:00:00)-Water Temperature (C)]]*OO[[#This Row],[86]]</f>
        <v>4.2941954721450002E-7</v>
      </c>
      <c r="CK273" s="10">
        <f>3/24000000*OO[[#This Row],[145 (07JUL1985 00:00:00)-Water Temperature (C)]]*OO[[#This Row],[87]]</f>
        <v>4.03042801680625E-7</v>
      </c>
      <c r="CL273" s="10">
        <f>3/24000000*OO[[#This Row],[146 (07JUL1985 03:00:00)-Water Temperature (C)]]*OO[[#This Row],[88]]</f>
        <v>3.8778934783487497E-7</v>
      </c>
      <c r="CM273" s="10">
        <f>3/24000000*OO[[#This Row],[147 (07JUL1985 06:00:00)-Water Temperature (C)]]*OO[[#This Row],[89]]</f>
        <v>3.7059516997800001E-7</v>
      </c>
      <c r="CN273" s="10">
        <f>3/24000000*OO[[#This Row],[148 (07JUL1985 09:00:00)-Water Temperature (C)]]*OO[[#This Row],[90]]</f>
        <v>3.53701225817875E-7</v>
      </c>
      <c r="CO273" s="10">
        <f>3/24000000*OO[[#This Row],[149 (07JUL1985 12:00:00)-Water Temperature (C)]]*OO[[#This Row],[91]]</f>
        <v>3.3703181061525005E-7</v>
      </c>
      <c r="CP273" s="10">
        <f>3/24000000*OO[[#This Row],[150 (07JUL1985 15:00:00)-Water Temperature (C)]]*OO[[#This Row],[92]]</f>
        <v>3.2120079459379997E-7</v>
      </c>
      <c r="CQ273" s="10">
        <f>3/24000000*OO[[#This Row],[151 (07JUL1985 18:00:00)-Water Temperature (C)]]*OO[[#This Row],[93]]</f>
        <v>3.0339185719639997E-7</v>
      </c>
      <c r="CR273" s="10">
        <f>3/24000000*OO[[#This Row],[152 (07JUL1985 21:00:00)-Water Temperature (C)]]*OO[[#This Row],[94]]</f>
        <v>2.8494418017343744E-7</v>
      </c>
      <c r="CS273" s="10">
        <f>3/24000000*OO[[#This Row],[153 (08JUL1985 00:00:00)-Water Temperature (C)]]*OO[[#This Row],[95]]</f>
        <v>2.6698662118518751E-7</v>
      </c>
      <c r="CT273" s="10">
        <f>3/24000000*OO[[#This Row],[154 (08JUL1985 03:00:00)-Water Temperature (C)]]*OO[[#This Row],[96]]</f>
        <v>2.5720209601661247E-7</v>
      </c>
      <c r="CU273" s="10">
        <f>3/24000000*OO[[#This Row],[155 (08JUL1985 06:00:00)-Water Temperature (C)]]*OO[[#This Row],[97]]</f>
        <v>2.497160342304E-7</v>
      </c>
      <c r="CV273" s="10">
        <f>3/24000000*OO[[#This Row],[156 (08JUL1985 09:00:00)-Water Temperature (C)]]*OO[[#This Row],[98]]</f>
        <v>2.4235469665468753E-7</v>
      </c>
      <c r="CW273" s="10">
        <f>3/24000000*OO[[#This Row],[157 (08JUL1985 12:00:00)-Water Temperature (C)]]*OO[[#This Row],[99]]</f>
        <v>2.3556537132577499E-7</v>
      </c>
    </row>
    <row r="274" spans="1:101" x14ac:dyDescent="0.35">
      <c r="A274" t="s">
        <v>280</v>
      </c>
      <c r="B274">
        <v>966.19460000000004</v>
      </c>
      <c r="C274" s="10">
        <f>3/24*OO[[#This Row],[59 (26JUN1985 06:00:00)-Water Temperature (C)]]*OO[[#This Row],[1]]/SUM(OO[1])</f>
        <v>0</v>
      </c>
      <c r="D274" s="10">
        <f>3/24*OO[[#This Row],[60 (26JUN1985 09:00:00)-Water Temperature (C)]]*OO[[#This Row],[2]]/SUM(OO[2])</f>
        <v>0</v>
      </c>
      <c r="E274" s="10">
        <f>3/24*OO[[#This Row],[61 (26JUN1985 12:00:00)-Water Temperature (C)]]*OO[[#This Row],[3]]/SUM(OO[3])</f>
        <v>0</v>
      </c>
      <c r="F274" s="10">
        <f>3/24*OO[[#This Row],[62 (26JUN1985 15:00:00)-Water Temperature (C)]]*OO[[#This Row],[4]]/SUM(OO[4])</f>
        <v>0</v>
      </c>
      <c r="G274" s="10">
        <f>3/24*OO[[#This Row],[63 (26JUN1985 18:00:00)-Water Temperature (C)]]*OO[[#This Row],[5]]/SUM(OO[5])</f>
        <v>0</v>
      </c>
      <c r="H274" s="10">
        <f>3/24*OO[[#This Row],[64 (26JUN1985 21:00:00)-Water Temperature (C)]]*OO[[#This Row],[6]]/SUM(OO[6])</f>
        <v>0</v>
      </c>
      <c r="I274" s="10">
        <f>3/24*OO[[#This Row],[65 (27JUN1985 00:00:00)-Water Temperature (C)]]*OO[[#This Row],[7]]/SUM(OO[7])</f>
        <v>0</v>
      </c>
      <c r="J274" s="10">
        <f>3/24*OO[[#This Row],[66 (27JUN1985 03:00:00)-Water Temperature (C)]]*OO[[#This Row],[8]]/SUM(OO[8])</f>
        <v>0</v>
      </c>
      <c r="K274" s="10">
        <f>3/24*OO[[#This Row],[67 (27JUN1985 06:00:00)-Water Temperature (C)]]*OO[[#This Row],[9]]/SUM(OO[9])</f>
        <v>0</v>
      </c>
      <c r="L274" s="10">
        <f>3/24*OO[[#This Row],[68 (27JUN1985 09:00:00)-Water Temperature (C)]]*OO[[#This Row],[10]]/SUM(OO[10])</f>
        <v>0</v>
      </c>
      <c r="M274" s="10">
        <f>3/24*OO[[#This Row],[69 (27JUN1985 12:00:00)-Water Temperature (C)]]*OO[[#This Row],[11]]/SUM(OO[11])</f>
        <v>0</v>
      </c>
      <c r="N274" s="10">
        <f>3/24*OO[[#This Row],[70 (27JUN1985 15:00:00)-Water Temperature (C)]]*OO[[#This Row],[12]]/SUM(OO[12])</f>
        <v>0</v>
      </c>
      <c r="O274" s="10">
        <f>3/24*OO[[#This Row],[71 (27JUN1985 18:00:00)-Water Temperature (C)]]*OO[[#This Row],[13]]/SUM(OO[13])</f>
        <v>0</v>
      </c>
      <c r="P274" s="10">
        <f>3/24*OO[[#This Row],[72 (27JUN1985 21:00:00)-Water Temperature (C)]]*OO[[#This Row],[14]]/SUM(OO[14])</f>
        <v>2.1324494147497406E-23</v>
      </c>
      <c r="Q274" s="10">
        <f>3/24*OO[[#This Row],[73 (28JUN1985 00:00:00)-Water Temperature (C)]]*OO[[#This Row],[15]]/SUM(OO[15])</f>
        <v>2.9978550209401221E-17</v>
      </c>
      <c r="R274" s="10">
        <f>3/24*OO[[#This Row],[74 (28JUN1985 03:00:00)-Water Temperature (C)]]*OO[[#This Row],[16]]/SUM(OO[16])</f>
        <v>2.800670948845081E-11</v>
      </c>
      <c r="S274" s="10">
        <f>3/24*OO[[#This Row],[75 (28JUN1985 06:00:00)-Water Temperature (C)]]*OO[[#This Row],[17]]/SUM(OO[17])</f>
        <v>3.4037277607234546E-8</v>
      </c>
      <c r="T274" s="10">
        <f>3/24*OO[[#This Row],[76 (28JUN1985 09:00:00)-Water Temperature (C)]]*OO[[#This Row],[18]]/SUM(OO[18])</f>
        <v>5.5393303574264908E-6</v>
      </c>
      <c r="U274" s="10">
        <f>3/24*OO[[#This Row],[77 (28JUN1985 12:00:00)-Water Temperature (C)]]*OO[[#This Row],[19]]/SUM(OO[19])</f>
        <v>2.3376315902625132E-4</v>
      </c>
      <c r="V274" s="10">
        <f>3/24000000*OO[[#This Row],[78 (28JUN1985 15:00:00)-Water Temperature (C)]]*OO[[#This Row],[20]]</f>
        <v>3.4761398789875005E-3</v>
      </c>
      <c r="W274" s="10">
        <f>3/24000000*OO[[#This Row],[79 (28JUN1985 18:00:00)-Water Temperature (C)]]*OO[[#This Row],[21]]</f>
        <v>2.2305544690901246E-2</v>
      </c>
      <c r="X274" s="10">
        <f>3/24000000*OO[[#This Row],[80 (28JUN1985 21:00:00)-Water Temperature (C)]]*OO[[#This Row],[22]]</f>
        <v>7.2404829957899999E-2</v>
      </c>
      <c r="Y274" s="10">
        <f>3/24000000*OO[[#This Row],[81 (29JUN1985 00:00:00)-Water Temperature (C)]]*OO[[#This Row],[23]]</f>
        <v>0.13336676333108749</v>
      </c>
      <c r="Z274" s="10">
        <f>3/24000000*OO[[#This Row],[82 (29JUN1985 03:00:00)-Water Temperature (C)]]*OO[[#This Row],[24]]</f>
        <v>0.15330972774617499</v>
      </c>
      <c r="AA274" s="10">
        <f>3/24000000*OO[[#This Row],[83 (29JUN1985 06:00:00)-Water Temperature (C)]]*OO[[#This Row],[25]]</f>
        <v>0.11454313364504999</v>
      </c>
      <c r="AB274" s="10">
        <f>3/24000000*OO[[#This Row],[84 (29JUN1985 09:00:00)-Water Temperature (C)]]*OO[[#This Row],[26]]</f>
        <v>6.0999226819499992E-2</v>
      </c>
      <c r="AC274" s="10">
        <f>3/24000000*OO[[#This Row],[85 (29JUN1985 12:00:00)-Water Temperature (C)]]*OO[[#This Row],[27]]</f>
        <v>2.408315339718E-2</v>
      </c>
      <c r="AD274" s="10">
        <f>3/24000000*OO[[#This Row],[86 (29JUN1985 15:00:00)-Water Temperature (C)]]*OO[[#This Row],[28]]</f>
        <v>7.3964072782499984E-3</v>
      </c>
      <c r="AE274" s="10">
        <f>3/24000000*OO[[#This Row],[88 (29JUN1985 21:00:00)-Water Temperature (C)]]*OO[[#This Row],[30]]</f>
        <v>5.0463509240812501E-4</v>
      </c>
      <c r="AF274" s="10">
        <f>3/24000000*OO[[#This Row],[88 (29JUN1985 21:00:00)-Water Temperature (C)]]*OO[[#This Row],[30]]</f>
        <v>5.0463509240812501E-4</v>
      </c>
      <c r="AG274" s="10">
        <f>3/24000000*OO[[#This Row],[89 (30JUN1985 00:00:00)-Water Temperature (C)]]*OO[[#This Row],[31]]</f>
        <v>2.0121701511746249E-4</v>
      </c>
      <c r="AH274" s="10">
        <f>3/24000000*OO[[#This Row],[90 (30JUN1985 03:00:00)-Water Temperature (C)]]*OO[[#This Row],[32]]</f>
        <v>1.4959103228082498E-4</v>
      </c>
      <c r="AI274" s="10">
        <f>3/24000000*OO[[#This Row],[91 (30JUN1985 06:00:00)-Water Temperature (C)]]*OO[[#This Row],[33]]</f>
        <v>1.4422213512320001E-4</v>
      </c>
      <c r="AJ274" s="10">
        <f>3/24000000*OO[[#This Row],[92 (30JUN1985 09:00:00)-Water Temperature (C)]]*OO[[#This Row],[34]]</f>
        <v>1.430672774966E-4</v>
      </c>
      <c r="AK274" s="10">
        <f>3/24000000*OO[[#This Row],[93 (30JUN1985 12:00:00)-Water Temperature (C)]]*OO[[#This Row],[35]]</f>
        <v>1.3817502257827498E-4</v>
      </c>
      <c r="AL274" s="10">
        <f>3/24000000*OO[[#This Row],[94 (30JUN1985 15:00:00)-Water Temperature (C)]]*OO[[#This Row],[36]]</f>
        <v>1.2801737550000001E-4</v>
      </c>
      <c r="AM274" s="10">
        <f>3/24000000*OO[[#This Row],[95 (30JUN1985 18:00:00)-Water Temperature (C)]]*OO[[#This Row],[37]]</f>
        <v>1.1499534338181252E-4</v>
      </c>
      <c r="AN274" s="10">
        <f>3/24000000*OO[[#This Row],[96 (30JUN1985 21:00:00)-Water Temperature (C)]]*OO[[#This Row],[38]]</f>
        <v>1.0293428433172499E-4</v>
      </c>
      <c r="AO274" s="10">
        <f>3/24000000*OO[[#This Row],[97 (01JUL1985 00:00:00)-Water Temperature (C)]]*OO[[#This Row],[39]]</f>
        <v>9.2350904377549989E-5</v>
      </c>
      <c r="AP274" s="10">
        <f>3/24000000*OO[[#This Row],[98 (01JUL1985 03:00:00)-Water Temperature (C)]]*OO[[#This Row],[40]]</f>
        <v>8.4386122143675004E-5</v>
      </c>
      <c r="AQ274" s="10">
        <f>3/24000000*OO[[#This Row],[99 (01JUL1985 06:00:00)-Water Temperature (C)]]*OO[[#This Row],[41]]</f>
        <v>7.7361468422399996E-5</v>
      </c>
      <c r="AR274" s="10">
        <f>3/24000000*OO[[#This Row],[100 (01JUL1985 09:00:00)-Water Temperature (C)]]*OO[[#This Row],[42]]</f>
        <v>7.055793845268749E-5</v>
      </c>
      <c r="AS274" s="10">
        <f>3/24000000*OO[[#This Row],[101 (01JUL1985 12:00:00)-Water Temperature (C)]]*OO[[#This Row],[43]]</f>
        <v>6.4200454842399993E-5</v>
      </c>
      <c r="AT274" s="10">
        <f>3/24000000*OO[[#This Row],[102 (01JUL1985 15:00:00)-Water Temperature (C)]]*OO[[#This Row],[44]]</f>
        <v>5.7805399596199987E-5</v>
      </c>
      <c r="AU274" s="10">
        <f>3/24000000*OO[[#This Row],[103 (01JUL1985 18:00:00)-Water Temperature (C)]]*OO[[#This Row],[45]]</f>
        <v>5.1747523661312498E-5</v>
      </c>
      <c r="AV274" s="10">
        <f>3/24000000*OO[[#This Row],[104 (01JUL1985 21:00:00)-Water Temperature (C)]]*OO[[#This Row],[46]]</f>
        <v>4.6142846812999998E-5</v>
      </c>
      <c r="AW274" s="10">
        <f>3/24000000*OO[[#This Row],[105 (02JUL1985 00:00:00)-Water Temperature (C)]]*OO[[#This Row],[47]]</f>
        <v>4.1333544851137507E-5</v>
      </c>
      <c r="AX274" s="10">
        <f>3/24000000*OO[[#This Row],[106 (02JUL1985 03:00:00)-Water Temperature (C)]]*OO[[#This Row],[48]]</f>
        <v>3.7869060365999999E-5</v>
      </c>
      <c r="AY274" s="10">
        <f>3/24000000*OO[[#This Row],[107 (02JUL1985 06:00:00)-Water Temperature (C)]]*OO[[#This Row],[49]]</f>
        <v>3.5018254681499999E-5</v>
      </c>
      <c r="AZ274" s="10">
        <f>3/24000000*OO[[#This Row],[108 (02JUL1985 09:00:00)-Water Temperature (C)]]*OO[[#This Row],[50]]</f>
        <v>3.2584119295866248E-5</v>
      </c>
      <c r="BA274" s="10">
        <f>3/24000000*OO[[#This Row],[109 (02JUL1985 12:00:00)-Water Temperature (C)]]*OO[[#This Row],[51]]</f>
        <v>3.0094683034115003E-5</v>
      </c>
      <c r="BB274" s="10">
        <f>3/24000000*OO[[#This Row],[110 (02JUL1985 15:00:00)-Water Temperature (C)]]*OO[[#This Row],[52]]</f>
        <v>2.7363304166957496E-5</v>
      </c>
      <c r="BC274" s="10">
        <f>3/24000000*OO[[#This Row],[111 (02JUL1985 18:00:00)-Water Temperature (C)]]*OO[[#This Row],[53]]</f>
        <v>2.4253752640770003E-5</v>
      </c>
      <c r="BD274" s="10">
        <f>3/24000000*OO[[#This Row],[112 (02JUL1985 21:00:00)-Water Temperature (C)]]*OO[[#This Row],[54]]</f>
        <v>2.1369862830924996E-5</v>
      </c>
      <c r="BE274" s="10">
        <f>3/24000000*OO[[#This Row],[113 (03JUL1985 00:00:00)-Water Temperature (C)]]*OO[[#This Row],[55]]</f>
        <v>1.8794515945534997E-5</v>
      </c>
      <c r="BF274" s="10">
        <f>3/24000000*OO[[#This Row],[114 (03JUL1985 03:00:00)-Water Temperature (C)]]*OO[[#This Row],[56]]</f>
        <v>1.6730096762967499E-5</v>
      </c>
      <c r="BG274" s="10">
        <f>3/24000000*OO[[#This Row],[115 (03JUL1985 06:00:00)-Water Temperature (C)]]*OO[[#This Row],[57]]</f>
        <v>1.5024154936874998E-5</v>
      </c>
      <c r="BH274" s="10">
        <f>3/24000000*OO[[#This Row],[116 (03JUL1985 09:00:00)-Water Temperature (C)]]*OO[[#This Row],[58]]</f>
        <v>1.3356087719699999E-5</v>
      </c>
      <c r="BI274" s="10">
        <f>3/24000000*OO[[#This Row],[117 (03JUL1985 12:00:00)-Water Temperature (C)]]*OO[[#This Row],[59]]</f>
        <v>1.1715835825541251E-5</v>
      </c>
      <c r="BJ274" s="10">
        <f>3/24000000*OO[[#This Row],[118 (03JUL1985 15:00:00)-Water Temperature (C)]]*OO[[#This Row],[60]]</f>
        <v>9.9554271560049986E-6</v>
      </c>
      <c r="BK274" s="10">
        <f>3/24000000*OO[[#This Row],[119 (03JUL1985 18:00:00)-Water Temperature (C)]]*OO[[#This Row],[61]]</f>
        <v>8.1213306898499987E-6</v>
      </c>
      <c r="BL274" s="10">
        <f>3/24000000*OO[[#This Row],[120 (03JUL1985 21:00:00)-Water Temperature (C)]]*OO[[#This Row],[62]]</f>
        <v>6.4541341016775007E-6</v>
      </c>
      <c r="BM274" s="10">
        <f>3/24000000*OO[[#This Row],[121 (04JUL1985 00:00:00)-Water Temperature (C)]]*OO[[#This Row],[63]]</f>
        <v>5.0858111955849996E-6</v>
      </c>
      <c r="BN274" s="10">
        <f>3/24000000*OO[[#This Row],[122 (04JUL1985 03:00:00)-Water Temperature (C)]]*OO[[#This Row],[64]]</f>
        <v>4.1425406469299998E-6</v>
      </c>
      <c r="BO274" s="10">
        <f>3/24000000*OO[[#This Row],[123 (04JUL1985 06:00:00)-Water Temperature (C)]]*OO[[#This Row],[65]]</f>
        <v>3.4684708015037502E-6</v>
      </c>
      <c r="BP274" s="10">
        <f>3/24000000*OO[[#This Row],[124 (04JUL1985 09:00:00)-Water Temperature (C)]]*OO[[#This Row],[66]]</f>
        <v>2.9995698975703746E-6</v>
      </c>
      <c r="BQ274" s="10">
        <f>3/24000000*OO[[#This Row],[125 (04JUL1985 12:00:00)-Water Temperature (C)]]*OO[[#This Row],[67]]</f>
        <v>2.6435608685752496E-6</v>
      </c>
      <c r="BR274" s="10">
        <f>3/24000000*OO[[#This Row],[126 (04JUL1985 15:00:00)-Water Temperature (C)]]*OO[[#This Row],[68]]</f>
        <v>2.366568999633375E-6</v>
      </c>
      <c r="BS274" s="10">
        <f>3/24000000*OO[[#This Row],[127 (04JUL1985 18:00:00)-Water Temperature (C)]]*OO[[#This Row],[69]]</f>
        <v>2.1222100157239999E-6</v>
      </c>
      <c r="BT274" s="10">
        <f>3/24000000*OO[[#This Row],[128 (04JUL1985 21:00:00)-Water Temperature (C)]]*OO[[#This Row],[70]]</f>
        <v>1.9203770120713747E-6</v>
      </c>
      <c r="BU274" s="10">
        <f>3/24000000*OO[[#This Row],[129 (05JUL1985 00:00:00)-Water Temperature (C)]]*OO[[#This Row],[71]]</f>
        <v>1.7524931885865002E-6</v>
      </c>
      <c r="BV274" s="10">
        <f>3/24000000*OO[[#This Row],[130 (05JUL1985 03:00:00)-Water Temperature (C)]]*OO[[#This Row],[72]]</f>
        <v>1.6490877596834999E-6</v>
      </c>
      <c r="BW274" s="10">
        <f>3/24000000*OO[[#This Row],[131 (05JUL1985 06:00:00)-Water Temperature (C)]]*OO[[#This Row],[73]]</f>
        <v>1.5695473809843748E-6</v>
      </c>
      <c r="BX274" s="10">
        <f>3/24000000*OO[[#This Row],[132 (05JUL1985 09:00:00)-Water Temperature (C)]]*OO[[#This Row],[74]]</f>
        <v>1.5146645471999998E-6</v>
      </c>
      <c r="BY274" s="10">
        <f>3/24000000*OO[[#This Row],[133 (05JUL1985 12:00:00)-Water Temperature (C)]]*OO[[#This Row],[75]]</f>
        <v>1.4723081631749999E-6</v>
      </c>
      <c r="BZ274" s="10">
        <f>3/24000000*OO[[#This Row],[134 (05JUL1985 15:00:00)-Water Temperature (C)]]*OO[[#This Row],[76]]</f>
        <v>1.4199538365048748E-6</v>
      </c>
      <c r="CA274" s="10">
        <f>3/24000000*OO[[#This Row],[135 (05JUL1985 18:00:00)-Water Temperature (C)]]*OO[[#This Row],[77]]</f>
        <v>1.357959332401875E-6</v>
      </c>
      <c r="CB274" s="10">
        <f>3/24000000*OO[[#This Row],[136 (05JUL1985 21:00:00)-Water Temperature (C)]]*OO[[#This Row],[78]]</f>
        <v>1.29420527518E-6</v>
      </c>
      <c r="CC274" s="10">
        <f>3/24000000*OO[[#This Row],[137 (06JUL1985 00:00:00)-Water Temperature (C)]]*OO[[#This Row],[79]]</f>
        <v>1.2312089335406248E-6</v>
      </c>
      <c r="CD274" s="10">
        <f>3/24000000*OO[[#This Row],[138 (06JUL1985 03:00:00)-Water Temperature (C)]]*OO[[#This Row],[80]]</f>
        <v>1.19016064508275E-6</v>
      </c>
      <c r="CE274" s="10">
        <f>3/24000000*OO[[#This Row],[139 (06JUL1985 06:00:00)-Water Temperature (C)]]*OO[[#This Row],[81]]</f>
        <v>1.1530666419412499E-6</v>
      </c>
      <c r="CF274" s="10">
        <f>3/24000000*OO[[#This Row],[140 (06JUL1985 09:00:00)-Water Temperature (C)]]*OO[[#This Row],[82]]</f>
        <v>1.1214647910754999E-6</v>
      </c>
      <c r="CG274" s="10">
        <f>3/24000000*OO[[#This Row],[141 (06JUL1985 12:00:00)-Water Temperature (C)]]*OO[[#This Row],[83]]</f>
        <v>1.0868179070437501E-6</v>
      </c>
      <c r="CH274" s="10">
        <f>3/24000000*OO[[#This Row],[142 (06JUL1985 15:00:00)-Water Temperature (C)]]*OO[[#This Row],[84]]</f>
        <v>1.0429281229166247E-6</v>
      </c>
      <c r="CI274" s="10">
        <f>3/24000000*OO[[#This Row],[143 (06JUL1985 18:00:00)-Water Temperature (C)]]*OO[[#This Row],[85]]</f>
        <v>9.8423964985500011E-7</v>
      </c>
      <c r="CJ274" s="10">
        <f>3/24000000*OO[[#This Row],[144 (06JUL1985 21:00:00)-Water Temperature (C)]]*OO[[#This Row],[86]]</f>
        <v>9.255188477534998E-7</v>
      </c>
      <c r="CK274" s="10">
        <f>3/24000000*OO[[#This Row],[145 (07JUL1985 00:00:00)-Water Temperature (C)]]*OO[[#This Row],[87]]</f>
        <v>8.6893386202699999E-7</v>
      </c>
      <c r="CL274" s="10">
        <f>3/24000000*OO[[#This Row],[146 (07JUL1985 03:00:00)-Water Temperature (C)]]*OO[[#This Row],[88]]</f>
        <v>8.3466601935062506E-7</v>
      </c>
      <c r="CM274" s="10">
        <f>3/24000000*OO[[#This Row],[147 (07JUL1985 06:00:00)-Water Temperature (C)]]*OO[[#This Row],[89]]</f>
        <v>7.9902879274537495E-7</v>
      </c>
      <c r="CN274" s="10">
        <f>3/24000000*OO[[#This Row],[148 (07JUL1985 09:00:00)-Water Temperature (C)]]*OO[[#This Row],[90]]</f>
        <v>7.6086569764124986E-7</v>
      </c>
      <c r="CO274" s="10">
        <f>3/24000000*OO[[#This Row],[149 (07JUL1985 12:00:00)-Water Temperature (C)]]*OO[[#This Row],[91]]</f>
        <v>7.2468441777437492E-7</v>
      </c>
      <c r="CP274" s="10">
        <f>3/24000000*OO[[#This Row],[150 (07JUL1985 15:00:00)-Water Temperature (C)]]*OO[[#This Row],[92]]</f>
        <v>6.9160253639062498E-7</v>
      </c>
      <c r="CQ274" s="10">
        <f>3/24000000*OO[[#This Row],[151 (07JUL1985 18:00:00)-Water Temperature (C)]]*OO[[#This Row],[93]]</f>
        <v>6.5377058158774992E-7</v>
      </c>
      <c r="CR274" s="10">
        <f>3/24000000*OO[[#This Row],[152 (07JUL1985 21:00:00)-Water Temperature (C)]]*OO[[#This Row],[94]]</f>
        <v>6.1498936763199999E-7</v>
      </c>
      <c r="CS274" s="10">
        <f>3/24000000*OO[[#This Row],[153 (08JUL1985 00:00:00)-Water Temperature (C)]]*OO[[#This Row],[95]]</f>
        <v>5.76525665997125E-7</v>
      </c>
      <c r="CT274" s="10">
        <f>3/24000000*OO[[#This Row],[154 (08JUL1985 03:00:00)-Water Temperature (C)]]*OO[[#This Row],[96]]</f>
        <v>5.5419821778399995E-7</v>
      </c>
      <c r="CU274" s="10">
        <f>3/24000000*OO[[#This Row],[155 (08JUL1985 06:00:00)-Water Temperature (C)]]*OO[[#This Row],[97]]</f>
        <v>5.3766047170750007E-7</v>
      </c>
      <c r="CV274" s="10">
        <f>3/24000000*OO[[#This Row],[156 (08JUL1985 09:00:00)-Water Temperature (C)]]*OO[[#This Row],[98]]</f>
        <v>5.2110655323387493E-7</v>
      </c>
      <c r="CW274" s="10">
        <f>3/24000000*OO[[#This Row],[157 (08JUL1985 12:00:00)-Water Temperature (C)]]*OO[[#This Row],[99]]</f>
        <v>5.0572564334937498E-7</v>
      </c>
    </row>
    <row r="275" spans="1:101" x14ac:dyDescent="0.35">
      <c r="A275" t="s">
        <v>281</v>
      </c>
      <c r="B275">
        <v>869.34450000000004</v>
      </c>
      <c r="C275" s="10">
        <f>3/24*OO[[#This Row],[59 (26JUN1985 06:00:00)-Water Temperature (C)]]*OO[[#This Row],[1]]/SUM(OO[1])</f>
        <v>0</v>
      </c>
      <c r="D275" s="10">
        <f>3/24*OO[[#This Row],[60 (26JUN1985 09:00:00)-Water Temperature (C)]]*OO[[#This Row],[2]]/SUM(OO[2])</f>
        <v>0</v>
      </c>
      <c r="E275" s="10">
        <f>3/24*OO[[#This Row],[61 (26JUN1985 12:00:00)-Water Temperature (C)]]*OO[[#This Row],[3]]/SUM(OO[3])</f>
        <v>0</v>
      </c>
      <c r="F275" s="10">
        <f>3/24*OO[[#This Row],[62 (26JUN1985 15:00:00)-Water Temperature (C)]]*OO[[#This Row],[4]]/SUM(OO[4])</f>
        <v>0</v>
      </c>
      <c r="G275" s="10">
        <f>3/24*OO[[#This Row],[63 (26JUN1985 18:00:00)-Water Temperature (C)]]*OO[[#This Row],[5]]/SUM(OO[5])</f>
        <v>0</v>
      </c>
      <c r="H275" s="10">
        <f>3/24*OO[[#This Row],[64 (26JUN1985 21:00:00)-Water Temperature (C)]]*OO[[#This Row],[6]]/SUM(OO[6])</f>
        <v>0</v>
      </c>
      <c r="I275" s="10">
        <f>3/24*OO[[#This Row],[65 (27JUN1985 00:00:00)-Water Temperature (C)]]*OO[[#This Row],[7]]/SUM(OO[7])</f>
        <v>0</v>
      </c>
      <c r="J275" s="10">
        <f>3/24*OO[[#This Row],[66 (27JUN1985 03:00:00)-Water Temperature (C)]]*OO[[#This Row],[8]]/SUM(OO[8])</f>
        <v>0</v>
      </c>
      <c r="K275" s="10">
        <f>3/24*OO[[#This Row],[67 (27JUN1985 06:00:00)-Water Temperature (C)]]*OO[[#This Row],[9]]/SUM(OO[9])</f>
        <v>0</v>
      </c>
      <c r="L275" s="10">
        <f>3/24*OO[[#This Row],[68 (27JUN1985 09:00:00)-Water Temperature (C)]]*OO[[#This Row],[10]]/SUM(OO[10])</f>
        <v>0</v>
      </c>
      <c r="M275" s="10">
        <f>3/24*OO[[#This Row],[69 (27JUN1985 12:00:00)-Water Temperature (C)]]*OO[[#This Row],[11]]/SUM(OO[11])</f>
        <v>0</v>
      </c>
      <c r="N275" s="10">
        <f>3/24*OO[[#This Row],[70 (27JUN1985 15:00:00)-Water Temperature (C)]]*OO[[#This Row],[12]]/SUM(OO[12])</f>
        <v>0</v>
      </c>
      <c r="O275" s="10">
        <f>3/24*OO[[#This Row],[71 (27JUN1985 18:00:00)-Water Temperature (C)]]*OO[[#This Row],[13]]/SUM(OO[13])</f>
        <v>0</v>
      </c>
      <c r="P275" s="10">
        <f>3/24*OO[[#This Row],[72 (27JUN1985 21:00:00)-Water Temperature (C)]]*OO[[#This Row],[14]]/SUM(OO[14])</f>
        <v>2.6246557940279758E-24</v>
      </c>
      <c r="Q275" s="10">
        <f>3/24*OO[[#This Row],[73 (28JUN1985 00:00:00)-Water Temperature (C)]]*OO[[#This Row],[15]]/SUM(OO[15])</f>
        <v>3.7443561229900139E-18</v>
      </c>
      <c r="R275" s="10">
        <f>3/24*OO[[#This Row],[74 (28JUN1985 03:00:00)-Water Temperature (C)]]*OO[[#This Row],[16]]/SUM(OO[16])</f>
        <v>9.5802064113184209E-12</v>
      </c>
      <c r="S275" s="10">
        <f>3/24*OO[[#This Row],[75 (28JUN1985 06:00:00)-Water Temperature (C)]]*OO[[#This Row],[17]]/SUM(OO[17])</f>
        <v>1.5457493662620649E-8</v>
      </c>
      <c r="T275" s="10">
        <f>3/24*OO[[#This Row],[76 (28JUN1985 09:00:00)-Water Temperature (C)]]*OO[[#This Row],[18]]/SUM(OO[18])</f>
        <v>2.953544693262252E-6</v>
      </c>
      <c r="U275" s="10">
        <f>3/24*OO[[#This Row],[77 (28JUN1985 12:00:00)-Water Temperature (C)]]*OO[[#This Row],[19]]/SUM(OO[19])</f>
        <v>1.4051236010953616E-4</v>
      </c>
      <c r="V275" s="10">
        <f>3/24000000*OO[[#This Row],[78 (28JUN1985 15:00:00)-Water Temperature (C)]]*OO[[#This Row],[20]]</f>
        <v>2.3051282649697502E-3</v>
      </c>
      <c r="W275" s="10">
        <f>3/24000000*OO[[#This Row],[79 (28JUN1985 18:00:00)-Water Temperature (C)]]*OO[[#This Row],[21]]</f>
        <v>1.6062209339735001E-2</v>
      </c>
      <c r="X275" s="10">
        <f>3/24000000*OO[[#This Row],[80 (28JUN1985 21:00:00)-Water Temperature (C)]]*OO[[#This Row],[22]]</f>
        <v>5.5981687883837498E-2</v>
      </c>
      <c r="Y275" s="10">
        <f>3/24000000*OO[[#This Row],[81 (29JUN1985 00:00:00)-Water Temperature (C)]]*OO[[#This Row],[23]]</f>
        <v>0.1097444778436</v>
      </c>
      <c r="Z275" s="10">
        <f>3/24000000*OO[[#This Row],[82 (29JUN1985 03:00:00)-Water Temperature (C)]]*OO[[#This Row],[24]]</f>
        <v>0.13321514263199999</v>
      </c>
      <c r="AA275" s="10">
        <f>3/24000000*OO[[#This Row],[83 (29JUN1985 06:00:00)-Water Temperature (C)]]*OO[[#This Row],[25]]</f>
        <v>0.10470937628902499</v>
      </c>
      <c r="AB275" s="10">
        <f>3/24000000*OO[[#This Row],[84 (29JUN1985 09:00:00)-Water Temperature (C)]]*OO[[#This Row],[26]]</f>
        <v>5.8211817329875001E-2</v>
      </c>
      <c r="AC275" s="10">
        <f>3/24000000*OO[[#This Row],[85 (29JUN1985 12:00:00)-Water Temperature (C)]]*OO[[#This Row],[27]]</f>
        <v>2.3885098014816246E-2</v>
      </c>
      <c r="AD275" s="10">
        <f>3/24000000*OO[[#This Row],[86 (29JUN1985 15:00:00)-Water Temperature (C)]]*OO[[#This Row],[28]]</f>
        <v>7.5766429454400003E-3</v>
      </c>
      <c r="AE275" s="10">
        <f>3/24000000*OO[[#This Row],[88 (29JUN1985 21:00:00)-Water Temperature (C)]]*OO[[#This Row],[30]]</f>
        <v>5.1881181662887497E-4</v>
      </c>
      <c r="AF275" s="10">
        <f>3/24000000*OO[[#This Row],[88 (29JUN1985 21:00:00)-Water Temperature (C)]]*OO[[#This Row],[30]]</f>
        <v>5.1881181662887497E-4</v>
      </c>
      <c r="AG275" s="10">
        <f>3/24000000*OO[[#This Row],[89 (30JUN1985 00:00:00)-Water Temperature (C)]]*OO[[#This Row],[31]]</f>
        <v>1.9138144569075E-4</v>
      </c>
      <c r="AH275" s="10">
        <f>3/24000000*OO[[#This Row],[90 (30JUN1985 03:00:00)-Water Temperature (C)]]*OO[[#This Row],[32]]</f>
        <v>1.332828895149E-4</v>
      </c>
      <c r="AI275" s="10">
        <f>3/24000000*OO[[#This Row],[91 (30JUN1985 06:00:00)-Water Temperature (C)]]*OO[[#This Row],[33]]</f>
        <v>1.2664903854239998E-4</v>
      </c>
      <c r="AJ275" s="10">
        <f>3/24000000*OO[[#This Row],[92 (30JUN1985 09:00:00)-Water Temperature (C)]]*OO[[#This Row],[34]]</f>
        <v>1.2593932571869999E-4</v>
      </c>
      <c r="AK275" s="10">
        <f>3/24000000*OO[[#This Row],[93 (30JUN1985 12:00:00)-Water Temperature (C)]]*OO[[#This Row],[35]]</f>
        <v>1.223166658695E-4</v>
      </c>
      <c r="AL275" s="10">
        <f>3/24000000*OO[[#This Row],[94 (30JUN1985 15:00:00)-Water Temperature (C)]]*OO[[#This Row],[36]]</f>
        <v>1.1395374713625001E-4</v>
      </c>
      <c r="AM275" s="10">
        <f>3/24000000*OO[[#This Row],[95 (30JUN1985 18:00:00)-Water Temperature (C)]]*OO[[#This Row],[37]]</f>
        <v>1.026719470878E-4</v>
      </c>
      <c r="AN275" s="10">
        <f>3/24000000*OO[[#This Row],[96 (30JUN1985 21:00:00)-Water Temperature (C)]]*OO[[#This Row],[38]]</f>
        <v>9.2072899638999983E-5</v>
      </c>
      <c r="AO275" s="10">
        <f>3/24000000*OO[[#This Row],[97 (01JUL1985 00:00:00)-Water Temperature (C)]]*OO[[#This Row],[39]]</f>
        <v>8.2712236716112495E-5</v>
      </c>
      <c r="AP275" s="10">
        <f>3/24000000*OO[[#This Row],[98 (01JUL1985 03:00:00)-Water Temperature (C)]]*OO[[#This Row],[40]]</f>
        <v>7.5595781363774989E-5</v>
      </c>
      <c r="AQ275" s="10">
        <f>3/24000000*OO[[#This Row],[99 (01JUL1985 06:00:00)-Water Temperature (C)]]*OO[[#This Row],[41]]</f>
        <v>6.9428510352187499E-5</v>
      </c>
      <c r="AR275" s="10">
        <f>3/24000000*OO[[#This Row],[100 (01JUL1985 09:00:00)-Water Temperature (C)]]*OO[[#This Row],[42]]</f>
        <v>6.3374021016624998E-5</v>
      </c>
      <c r="AS275" s="10">
        <f>3/24000000*OO[[#This Row],[101 (01JUL1985 12:00:00)-Water Temperature (C)]]*OO[[#This Row],[43]]</f>
        <v>5.7806516841149992E-5</v>
      </c>
      <c r="AT275" s="10">
        <f>3/24000000*OO[[#This Row],[102 (01JUL1985 15:00:00)-Water Temperature (C)]]*OO[[#This Row],[44]]</f>
        <v>5.2156477099799995E-5</v>
      </c>
      <c r="AU275" s="10">
        <f>3/24000000*OO[[#This Row],[103 (01JUL1985 18:00:00)-Water Temperature (C)]]*OO[[#This Row],[45]]</f>
        <v>4.6790516892149997E-5</v>
      </c>
      <c r="AV275" s="10">
        <f>3/24000000*OO[[#This Row],[104 (01JUL1985 21:00:00)-Water Temperature (C)]]*OO[[#This Row],[46]]</f>
        <v>4.1823245939624998E-5</v>
      </c>
      <c r="AW275" s="10">
        <f>3/24000000*OO[[#This Row],[105 (02JUL1985 00:00:00)-Water Temperature (C)]]*OO[[#This Row],[47]]</f>
        <v>3.7503491646599995E-5</v>
      </c>
      <c r="AX275" s="10">
        <f>3/24000000*OO[[#This Row],[106 (02JUL1985 03:00:00)-Water Temperature (C)]]*OO[[#This Row],[48]]</f>
        <v>3.4359815726E-5</v>
      </c>
      <c r="AY275" s="10">
        <f>3/24000000*OO[[#This Row],[107 (02JUL1985 06:00:00)-Water Temperature (C)]]*OO[[#This Row],[49]]</f>
        <v>3.1799890965245E-5</v>
      </c>
      <c r="AZ275" s="10">
        <f>3/24000000*OO[[#This Row],[108 (02JUL1985 09:00:00)-Water Temperature (C)]]*OO[[#This Row],[50]]</f>
        <v>2.9614598747212497E-5</v>
      </c>
      <c r="BA275" s="10">
        <f>3/24000000*OO[[#This Row],[109 (02JUL1985 12:00:00)-Water Temperature (C)]]*OO[[#This Row],[51]]</f>
        <v>2.7391749559391246E-5</v>
      </c>
      <c r="BB275" s="10">
        <f>3/24000000*OO[[#This Row],[110 (02JUL1985 15:00:00)-Water Temperature (C)]]*OO[[#This Row],[52]]</f>
        <v>2.497741054783E-5</v>
      </c>
      <c r="BC275" s="10">
        <f>3/24000000*OO[[#This Row],[111 (02JUL1985 18:00:00)-Water Temperature (C)]]*OO[[#This Row],[53]]</f>
        <v>2.2202281422933749E-5</v>
      </c>
      <c r="BD275" s="10">
        <f>3/24000000*OO[[#This Row],[112 (02JUL1985 21:00:00)-Water Temperature (C)]]*OO[[#This Row],[54]]</f>
        <v>1.9602349313810001E-5</v>
      </c>
      <c r="BE275" s="10">
        <f>3/24000000*OO[[#This Row],[113 (03JUL1985 00:00:00)-Water Temperature (C)]]*OO[[#This Row],[55]]</f>
        <v>1.7265460440954998E-5</v>
      </c>
      <c r="BF275" s="10">
        <f>3/24000000*OO[[#This Row],[114 (03JUL1985 03:00:00)-Water Temperature (C)]]*OO[[#This Row],[56]]</f>
        <v>1.5370726273980003E-5</v>
      </c>
      <c r="BG275" s="10">
        <f>3/24000000*OO[[#This Row],[115 (03JUL1985 06:00:00)-Water Temperature (C)]]*OO[[#This Row],[57]]</f>
        <v>1.3813394593916249E-5</v>
      </c>
      <c r="BH275" s="10">
        <f>3/24000000*OO[[#This Row],[116 (03JUL1985 09:00:00)-Water Temperature (C)]]*OO[[#This Row],[58]]</f>
        <v>1.2307258934319999E-5</v>
      </c>
      <c r="BI275" s="10">
        <f>3/24000000*OO[[#This Row],[117 (03JUL1985 12:00:00)-Water Temperature (C)]]*OO[[#This Row],[59]]</f>
        <v>1.0831660057777499E-5</v>
      </c>
      <c r="BJ275" s="10">
        <f>3/24000000*OO[[#This Row],[118 (03JUL1985 15:00:00)-Water Temperature (C)]]*OO[[#This Row],[60]]</f>
        <v>9.2635071557E-6</v>
      </c>
      <c r="BK275" s="10">
        <f>3/24000000*OO[[#This Row],[119 (03JUL1985 18:00:00)-Water Temperature (C)]]*OO[[#This Row],[61]]</f>
        <v>7.6042876108549992E-6</v>
      </c>
      <c r="BL275" s="10">
        <f>3/24000000*OO[[#This Row],[120 (03JUL1985 21:00:00)-Water Temperature (C)]]*OO[[#This Row],[62]]</f>
        <v>6.0743097501449998E-6</v>
      </c>
      <c r="BM275" s="10">
        <f>3/24000000*OO[[#This Row],[121 (04JUL1985 00:00:00)-Water Temperature (C)]]*OO[[#This Row],[63]]</f>
        <v>4.7941234855062504E-6</v>
      </c>
      <c r="BN275" s="10">
        <f>3/24000000*OO[[#This Row],[122 (04JUL1985 03:00:00)-Water Temperature (C)]]*OO[[#This Row],[64]]</f>
        <v>3.8907869794750004E-6</v>
      </c>
      <c r="BO275" s="10">
        <f>3/24000000*OO[[#This Row],[123 (04JUL1985 06:00:00)-Water Temperature (C)]]*OO[[#This Row],[65]]</f>
        <v>3.2401052450957499E-6</v>
      </c>
      <c r="BP275" s="10">
        <f>3/24000000*OO[[#This Row],[124 (04JUL1985 09:00:00)-Water Temperature (C)]]*OO[[#This Row],[66]]</f>
        <v>2.7823998337784999E-6</v>
      </c>
      <c r="BQ275" s="10">
        <f>3/24000000*OO[[#This Row],[125 (04JUL1985 12:00:00)-Water Temperature (C)]]*OO[[#This Row],[67]]</f>
        <v>2.4389230675185002E-6</v>
      </c>
      <c r="BR275" s="10">
        <f>3/24000000*OO[[#This Row],[126 (04JUL1985 15:00:00)-Water Temperature (C)]]*OO[[#This Row],[68]]</f>
        <v>2.1752840572224997E-6</v>
      </c>
      <c r="BS275" s="10">
        <f>3/24000000*OO[[#This Row],[127 (04JUL1985 18:00:00)-Water Temperature (C)]]*OO[[#This Row],[69]]</f>
        <v>1.9467913424692498E-6</v>
      </c>
      <c r="BT275" s="10">
        <f>3/24000000*OO[[#This Row],[128 (04JUL1985 21:00:00)-Water Temperature (C)]]*OO[[#This Row],[70]]</f>
        <v>1.7594915637262499E-6</v>
      </c>
      <c r="BU275" s="10">
        <f>3/24000000*OO[[#This Row],[129 (05JUL1985 00:00:00)-Water Temperature (C)]]*OO[[#This Row],[71]]</f>
        <v>1.6034877653849999E-6</v>
      </c>
      <c r="BV275" s="10">
        <f>3/24000000*OO[[#This Row],[130 (05JUL1985 03:00:00)-Water Temperature (C)]]*OO[[#This Row],[72]]</f>
        <v>1.5043331894335E-6</v>
      </c>
      <c r="BW275" s="10">
        <f>3/24000000*OO[[#This Row],[131 (05JUL1985 06:00:00)-Water Temperature (C)]]*OO[[#This Row],[73]]</f>
        <v>1.4291455381447497E-6</v>
      </c>
      <c r="BX275" s="10">
        <f>3/24000000*OO[[#This Row],[132 (05JUL1985 09:00:00)-Water Temperature (C)]]*OO[[#This Row],[74]]</f>
        <v>1.3762251250728749E-6</v>
      </c>
      <c r="BY275" s="10">
        <f>3/24000000*OO[[#This Row],[133 (05JUL1985 12:00:00)-Water Temperature (C)]]*OO[[#This Row],[75]]</f>
        <v>1.3346936772629999E-6</v>
      </c>
      <c r="BZ275" s="10">
        <f>3/24000000*OO[[#This Row],[134 (05JUL1985 15:00:00)-Water Temperature (C)]]*OO[[#This Row],[76]]</f>
        <v>1.2876257557512499E-6</v>
      </c>
      <c r="CA275" s="10">
        <f>3/24000000*OO[[#This Row],[135 (05JUL1985 18:00:00)-Water Temperature (C)]]*OO[[#This Row],[77]]</f>
        <v>1.231347743818125E-6</v>
      </c>
      <c r="CB275" s="10">
        <f>3/24000000*OO[[#This Row],[136 (05JUL1985 21:00:00)-Water Temperature (C)]]*OO[[#This Row],[78]]</f>
        <v>1.1748812120159998E-6</v>
      </c>
      <c r="CC275" s="10">
        <f>3/24000000*OO[[#This Row],[137 (06JUL1985 00:00:00)-Water Temperature (C)]]*OO[[#This Row],[79]]</f>
        <v>1.1185432542079999E-6</v>
      </c>
      <c r="CD275" s="10">
        <f>3/24000000*OO[[#This Row],[138 (06JUL1985 03:00:00)-Water Temperature (C)]]*OO[[#This Row],[80]]</f>
        <v>1.0811101388009999E-6</v>
      </c>
      <c r="CE275" s="10">
        <f>3/24000000*OO[[#This Row],[139 (06JUL1985 06:00:00)-Water Temperature (C)]]*OO[[#This Row],[81]]</f>
        <v>1.0475053621972499E-6</v>
      </c>
      <c r="CF275" s="10">
        <f>3/24000000*OO[[#This Row],[140 (06JUL1985 09:00:00)-Water Temperature (C)]]*OO[[#This Row],[82]]</f>
        <v>1.0182114995819999E-6</v>
      </c>
      <c r="CG275" s="10">
        <f>3/24000000*OO[[#This Row],[141 (06JUL1985 12:00:00)-Water Temperature (C)]]*OO[[#This Row],[83]]</f>
        <v>9.8671210642149999E-7</v>
      </c>
      <c r="CH275" s="10">
        <f>3/24000000*OO[[#This Row],[142 (06JUL1985 15:00:00)-Water Temperature (C)]]*OO[[#This Row],[84]]</f>
        <v>9.4777028349487491E-7</v>
      </c>
      <c r="CI275" s="10">
        <f>3/24000000*OO[[#This Row],[143 (06JUL1985 18:00:00)-Water Temperature (C)]]*OO[[#This Row],[85]]</f>
        <v>8.9536436213999997E-7</v>
      </c>
      <c r="CJ275" s="10">
        <f>3/24000000*OO[[#This Row],[144 (06JUL1985 21:00:00)-Water Temperature (C)]]*OO[[#This Row],[86]]</f>
        <v>8.4267244953875002E-7</v>
      </c>
      <c r="CK275" s="10">
        <f>3/24000000*OO[[#This Row],[145 (07JUL1985 00:00:00)-Water Temperature (C)]]*OO[[#This Row],[87]]</f>
        <v>7.9143836575049999E-7</v>
      </c>
      <c r="CL275" s="10">
        <f>3/24000000*OO[[#This Row],[146 (07JUL1985 03:00:00)-Water Temperature (C)]]*OO[[#This Row],[88]]</f>
        <v>7.5900503982737503E-7</v>
      </c>
      <c r="CM275" s="10">
        <f>3/24000000*OO[[#This Row],[147 (07JUL1985 06:00:00)-Water Temperature (C)]]*OO[[#This Row],[89]]</f>
        <v>7.2738254950812493E-7</v>
      </c>
      <c r="CN275" s="10">
        <f>3/24000000*OO[[#This Row],[148 (07JUL1985 09:00:00)-Water Temperature (C)]]*OO[[#This Row],[90]]</f>
        <v>6.9165566905499997E-7</v>
      </c>
      <c r="CO275" s="10">
        <f>3/24000000*OO[[#This Row],[149 (07JUL1985 12:00:00)-Water Temperature (C)]]*OO[[#This Row],[91]]</f>
        <v>6.5872855297849994E-7</v>
      </c>
      <c r="CP275" s="10">
        <f>3/24000000*OO[[#This Row],[150 (07JUL1985 15:00:00)-Water Temperature (C)]]*OO[[#This Row],[92]]</f>
        <v>6.290493034944999E-7</v>
      </c>
      <c r="CQ275" s="10">
        <f>3/24000000*OO[[#This Row],[151 (07JUL1985 18:00:00)-Water Temperature (C)]]*OO[[#This Row],[93]]</f>
        <v>5.9501038114349997E-7</v>
      </c>
      <c r="CR275" s="10">
        <f>3/24000000*OO[[#This Row],[152 (07JUL1985 21:00:00)-Water Temperature (C)]]*OO[[#This Row],[94]]</f>
        <v>5.6030595580999999E-7</v>
      </c>
      <c r="CS275" s="10">
        <f>3/24000000*OO[[#This Row],[153 (08JUL1985 00:00:00)-Water Temperature (C)]]*OO[[#This Row],[95]]</f>
        <v>5.2558855037562498E-7</v>
      </c>
      <c r="CT275" s="10">
        <f>3/24000000*OO[[#This Row],[154 (08JUL1985 03:00:00)-Water Temperature (C)]]*OO[[#This Row],[96]]</f>
        <v>5.0427181623612507E-7</v>
      </c>
      <c r="CU275" s="10">
        <f>3/24000000*OO[[#This Row],[155 (08JUL1985 06:00:00)-Water Temperature (C)]]*OO[[#This Row],[97]]</f>
        <v>4.8895284400424992E-7</v>
      </c>
      <c r="CV275" s="10">
        <f>3/24000000*OO[[#This Row],[156 (08JUL1985 09:00:00)-Water Temperature (C)]]*OO[[#This Row],[98]]</f>
        <v>4.7350927810199996E-7</v>
      </c>
      <c r="CW275" s="10">
        <f>3/24000000*OO[[#This Row],[157 (08JUL1985 12:00:00)-Water Temperature (C)]]*OO[[#This Row],[99]]</f>
        <v>4.5906509481787499E-7</v>
      </c>
    </row>
    <row r="276" spans="1:101" x14ac:dyDescent="0.35">
      <c r="A276" t="s">
        <v>282</v>
      </c>
      <c r="B276">
        <v>787.12159999999994</v>
      </c>
      <c r="C276" s="10">
        <f>3/24*OO[[#This Row],[59 (26JUN1985 06:00:00)-Water Temperature (C)]]*OO[[#This Row],[1]]/SUM(OO[1])</f>
        <v>0</v>
      </c>
      <c r="D276" s="10">
        <f>3/24*OO[[#This Row],[60 (26JUN1985 09:00:00)-Water Temperature (C)]]*OO[[#This Row],[2]]/SUM(OO[2])</f>
        <v>0</v>
      </c>
      <c r="E276" s="10">
        <f>3/24*OO[[#This Row],[61 (26JUN1985 12:00:00)-Water Temperature (C)]]*OO[[#This Row],[3]]/SUM(OO[3])</f>
        <v>0</v>
      </c>
      <c r="F276" s="10">
        <f>3/24*OO[[#This Row],[62 (26JUN1985 15:00:00)-Water Temperature (C)]]*OO[[#This Row],[4]]/SUM(OO[4])</f>
        <v>0</v>
      </c>
      <c r="G276" s="10">
        <f>3/24*OO[[#This Row],[63 (26JUN1985 18:00:00)-Water Temperature (C)]]*OO[[#This Row],[5]]/SUM(OO[5])</f>
        <v>0</v>
      </c>
      <c r="H276" s="10">
        <f>3/24*OO[[#This Row],[64 (26JUN1985 21:00:00)-Water Temperature (C)]]*OO[[#This Row],[6]]/SUM(OO[6])</f>
        <v>0</v>
      </c>
      <c r="I276" s="10">
        <f>3/24*OO[[#This Row],[65 (27JUN1985 00:00:00)-Water Temperature (C)]]*OO[[#This Row],[7]]/SUM(OO[7])</f>
        <v>0</v>
      </c>
      <c r="J276" s="10">
        <f>3/24*OO[[#This Row],[66 (27JUN1985 03:00:00)-Water Temperature (C)]]*OO[[#This Row],[8]]/SUM(OO[8])</f>
        <v>0</v>
      </c>
      <c r="K276" s="10">
        <f>3/24*OO[[#This Row],[67 (27JUN1985 06:00:00)-Water Temperature (C)]]*OO[[#This Row],[9]]/SUM(OO[9])</f>
        <v>0</v>
      </c>
      <c r="L276" s="10">
        <f>3/24*OO[[#This Row],[68 (27JUN1985 09:00:00)-Water Temperature (C)]]*OO[[#This Row],[10]]/SUM(OO[10])</f>
        <v>0</v>
      </c>
      <c r="M276" s="10">
        <f>3/24*OO[[#This Row],[69 (27JUN1985 12:00:00)-Water Temperature (C)]]*OO[[#This Row],[11]]/SUM(OO[11])</f>
        <v>0</v>
      </c>
      <c r="N276" s="10">
        <f>3/24*OO[[#This Row],[70 (27JUN1985 15:00:00)-Water Temperature (C)]]*OO[[#This Row],[12]]/SUM(OO[12])</f>
        <v>0</v>
      </c>
      <c r="O276" s="10">
        <f>3/24*OO[[#This Row],[71 (27JUN1985 18:00:00)-Water Temperature (C)]]*OO[[#This Row],[13]]/SUM(OO[13])</f>
        <v>0</v>
      </c>
      <c r="P276" s="10">
        <f>3/24*OO[[#This Row],[72 (27JUN1985 21:00:00)-Water Temperature (C)]]*OO[[#This Row],[14]]/SUM(OO[14])</f>
        <v>1.6217788950698754E-25</v>
      </c>
      <c r="Q276" s="10">
        <f>3/24*OO[[#This Row],[73 (28JUN1985 00:00:00)-Water Temperature (C)]]*OO[[#This Row],[15]]/SUM(OO[15])</f>
        <v>2.2795209928530519E-19</v>
      </c>
      <c r="R276" s="10">
        <f>3/24*OO[[#This Row],[74 (28JUN1985 03:00:00)-Water Temperature (C)]]*OO[[#This Row],[16]]/SUM(OO[16])</f>
        <v>2.4343515894916854E-12</v>
      </c>
      <c r="S276" s="10">
        <f>3/24*OO[[#This Row],[75 (28JUN1985 06:00:00)-Water Temperature (C)]]*OO[[#This Row],[17]]/SUM(OO[17])</f>
        <v>4.9357197344722502E-9</v>
      </c>
      <c r="T276" s="10">
        <f>3/24*OO[[#This Row],[76 (28JUN1985 09:00:00)-Water Temperature (C)]]*OO[[#This Row],[18]]/SUM(OO[18])</f>
        <v>1.0653466100869256E-6</v>
      </c>
      <c r="U276" s="10">
        <f>3/24*OO[[#This Row],[77 (28JUN1985 12:00:00)-Water Temperature (C)]]*OO[[#This Row],[19]]/SUM(OO[19])</f>
        <v>5.5439550126215512E-5</v>
      </c>
      <c r="V276" s="10">
        <f>3/24000000*OO[[#This Row],[78 (28JUN1985 15:00:00)-Water Temperature (C)]]*OO[[#This Row],[20]]</f>
        <v>9.7739192979599994E-4</v>
      </c>
      <c r="W276" s="10">
        <f>3/24000000*OO[[#This Row],[79 (28JUN1985 18:00:00)-Water Temperature (C)]]*OO[[#This Row],[21]]</f>
        <v>7.2329757194612501E-3</v>
      </c>
      <c r="X276" s="10">
        <f>3/24000000*OO[[#This Row],[80 (28JUN1985 21:00:00)-Water Temperature (C)]]*OO[[#This Row],[22]]</f>
        <v>2.6526010577322498E-2</v>
      </c>
      <c r="Y276" s="10">
        <f>3/24000000*OO[[#This Row],[81 (29JUN1985 00:00:00)-Water Temperature (C)]]*OO[[#This Row],[23]]</f>
        <v>5.4318669476399996E-2</v>
      </c>
      <c r="Z276" s="10">
        <f>3/24000000*OO[[#This Row],[82 (29JUN1985 03:00:00)-Water Temperature (C)]]*OO[[#This Row],[24]]</f>
        <v>6.8371042521812489E-2</v>
      </c>
      <c r="AA276" s="10">
        <f>3/24000000*OO[[#This Row],[83 (29JUN1985 06:00:00)-Water Temperature (C)]]*OO[[#This Row],[25]]</f>
        <v>5.5494227843337497E-2</v>
      </c>
      <c r="AB276" s="10">
        <f>3/24000000*OO[[#This Row],[84 (29JUN1985 09:00:00)-Water Temperature (C)]]*OO[[#This Row],[26]]</f>
        <v>3.1682976228212499E-2</v>
      </c>
      <c r="AC276" s="10">
        <f>3/24000000*OO[[#This Row],[85 (29JUN1985 12:00:00)-Water Temperature (C)]]*OO[[#This Row],[27]]</f>
        <v>1.3298643628875E-2</v>
      </c>
      <c r="AD276" s="10">
        <f>3/24000000*OO[[#This Row],[86 (29JUN1985 15:00:00)-Water Temperature (C)]]*OO[[#This Row],[28]]</f>
        <v>4.2921065031125E-3</v>
      </c>
      <c r="AE276" s="10">
        <f>3/24000000*OO[[#This Row],[88 (29JUN1985 21:00:00)-Water Temperature (C)]]*OO[[#This Row],[30]]</f>
        <v>2.9221142276062502E-4</v>
      </c>
      <c r="AF276" s="10">
        <f>3/24000000*OO[[#This Row],[88 (29JUN1985 21:00:00)-Water Temperature (C)]]*OO[[#This Row],[30]]</f>
        <v>2.9221142276062502E-4</v>
      </c>
      <c r="AG276" s="10">
        <f>3/24000000*OO[[#This Row],[89 (30JUN1985 00:00:00)-Water Temperature (C)]]*OO[[#This Row],[31]]</f>
        <v>1.0155934539644999E-4</v>
      </c>
      <c r="AH276" s="10">
        <f>3/24000000*OO[[#This Row],[90 (30JUN1985 03:00:00)-Water Temperature (C)]]*OO[[#This Row],[32]]</f>
        <v>6.6618449840950004E-5</v>
      </c>
      <c r="AI276" s="10">
        <f>3/24000000*OO[[#This Row],[91 (30JUN1985 06:00:00)-Water Temperature (C)]]*OO[[#This Row],[33]]</f>
        <v>6.1973163507412509E-5</v>
      </c>
      <c r="AJ276" s="10">
        <f>3/24000000*OO[[#This Row],[92 (30JUN1985 09:00:00)-Water Temperature (C)]]*OO[[#This Row],[34]]</f>
        <v>6.1246797940424987E-5</v>
      </c>
      <c r="AK276" s="10">
        <f>3/24000000*OO[[#This Row],[93 (30JUN1985 12:00:00)-Water Temperature (C)]]*OO[[#This Row],[35]]</f>
        <v>5.9210628705262497E-5</v>
      </c>
      <c r="AL276" s="10">
        <f>3/24000000*OO[[#This Row],[94 (30JUN1985 15:00:00)-Water Temperature (C)]]*OO[[#This Row],[36]]</f>
        <v>5.4872281165400003E-5</v>
      </c>
      <c r="AM276" s="10">
        <f>3/24000000*OO[[#This Row],[95 (30JUN1985 18:00:00)-Water Temperature (C)]]*OO[[#This Row],[37]]</f>
        <v>4.9159314411774998E-5</v>
      </c>
      <c r="AN276" s="10">
        <f>3/24000000*OO[[#This Row],[96 (30JUN1985 21:00:00)-Water Temperature (C)]]*OO[[#This Row],[38]]</f>
        <v>4.3780529145499997E-5</v>
      </c>
      <c r="AO276" s="10">
        <f>3/24000000*OO[[#This Row],[97 (01JUL1985 00:00:00)-Water Temperature (C)]]*OO[[#This Row],[39]]</f>
        <v>3.9037800199199998E-5</v>
      </c>
      <c r="AP276" s="10">
        <f>3/24000000*OO[[#This Row],[98 (01JUL1985 03:00:00)-Water Temperature (C)]]*OO[[#This Row],[40]]</f>
        <v>3.5395588354437499E-5</v>
      </c>
      <c r="AQ276" s="10">
        <f>3/24000000*OO[[#This Row],[99 (01JUL1985 06:00:00)-Water Temperature (C)]]*OO[[#This Row],[41]]</f>
        <v>3.2230875076412497E-5</v>
      </c>
      <c r="AR276" s="10">
        <f>3/24000000*OO[[#This Row],[100 (01JUL1985 09:00:00)-Water Temperature (C)]]*OO[[#This Row],[42]]</f>
        <v>2.9184374843999993E-5</v>
      </c>
      <c r="AS276" s="10">
        <f>3/24000000*OO[[#This Row],[101 (01JUL1985 12:00:00)-Water Temperature (C)]]*OO[[#This Row],[43]]</f>
        <v>2.639881649542875E-5</v>
      </c>
      <c r="AT276" s="10">
        <f>3/24000000*OO[[#This Row],[102 (01JUL1985 15:00:00)-Water Temperature (C)]]*OO[[#This Row],[44]]</f>
        <v>2.3636931296999999E-5</v>
      </c>
      <c r="AU276" s="10">
        <f>3/24000000*OO[[#This Row],[103 (01JUL1985 18:00:00)-Water Temperature (C)]]*OO[[#This Row],[45]]</f>
        <v>2.1042838278700001E-5</v>
      </c>
      <c r="AV276" s="10">
        <f>3/24000000*OO[[#This Row],[104 (01JUL1985 21:00:00)-Water Temperature (C)]]*OO[[#This Row],[46]]</f>
        <v>1.8665554863752497E-5</v>
      </c>
      <c r="AW276" s="10">
        <f>3/24000000*OO[[#This Row],[105 (02JUL1985 00:00:00)-Water Temperature (C)]]*OO[[#This Row],[47]]</f>
        <v>1.6612334578507501E-5</v>
      </c>
      <c r="AX276" s="10">
        <f>3/24000000*OO[[#This Row],[106 (02JUL1985 03:00:00)-Water Temperature (C)]]*OO[[#This Row],[48]]</f>
        <v>1.5094060059883748E-5</v>
      </c>
      <c r="AY276" s="10">
        <f>3/24000000*OO[[#This Row],[107 (02JUL1985 06:00:00)-Water Temperature (C)]]*OO[[#This Row],[49]]</f>
        <v>1.3846082316554998E-5</v>
      </c>
      <c r="AZ276" s="10">
        <f>3/24000000*OO[[#This Row],[108 (02JUL1985 09:00:00)-Water Temperature (C)]]*OO[[#This Row],[50]]</f>
        <v>1.27871207435025E-5</v>
      </c>
      <c r="BA276" s="10">
        <f>3/24000000*OO[[#This Row],[109 (02JUL1985 12:00:00)-Water Temperature (C)]]*OO[[#This Row],[51]]</f>
        <v>1.1739776467079998E-5</v>
      </c>
      <c r="BB276" s="10">
        <f>3/24000000*OO[[#This Row],[110 (02JUL1985 15:00:00)-Water Temperature (C)]]*OO[[#This Row],[52]]</f>
        <v>1.0634645743507501E-5</v>
      </c>
      <c r="BC276" s="10">
        <f>3/24000000*OO[[#This Row],[111 (02JUL1985 18:00:00)-Water Temperature (C)]]*OO[[#This Row],[53]]</f>
        <v>9.40615632492E-6</v>
      </c>
      <c r="BD276" s="10">
        <f>3/24000000*OO[[#This Row],[112 (02JUL1985 21:00:00)-Water Temperature (C)]]*OO[[#This Row],[54]]</f>
        <v>8.2681543037600001E-6</v>
      </c>
      <c r="BE276" s="10">
        <f>3/24000000*OO[[#This Row],[113 (03JUL1985 00:00:00)-Water Temperature (C)]]*OO[[#This Row],[55]]</f>
        <v>7.2582294517424994E-6</v>
      </c>
      <c r="BF276" s="10">
        <f>3/24000000*OO[[#This Row],[114 (03JUL1985 03:00:00)-Water Temperature (C)]]*OO[[#This Row],[56]]</f>
        <v>6.4436051309450001E-6</v>
      </c>
      <c r="BG276" s="10">
        <f>3/24000000*OO[[#This Row],[115 (03JUL1985 06:00:00)-Water Temperature (C)]]*OO[[#This Row],[57]]</f>
        <v>5.7715353774300001E-6</v>
      </c>
      <c r="BH276" s="10">
        <f>3/24000000*OO[[#This Row],[116 (03JUL1985 09:00:00)-Water Temperature (C)]]*OO[[#This Row],[58]]</f>
        <v>5.1344850484799997E-6</v>
      </c>
      <c r="BI276" s="10">
        <f>3/24000000*OO[[#This Row],[117 (03JUL1985 12:00:00)-Water Temperature (C)]]*OO[[#This Row],[59]]</f>
        <v>4.5165258568799991E-6</v>
      </c>
      <c r="BJ276" s="10">
        <f>3/24000000*OO[[#This Row],[118 (03JUL1985 15:00:00)-Water Temperature (C)]]*OO[[#This Row],[60]]</f>
        <v>3.8641031387999999E-6</v>
      </c>
      <c r="BK276" s="10">
        <f>3/24000000*OO[[#This Row],[119 (03JUL1985 18:00:00)-Water Temperature (C)]]*OO[[#This Row],[61]]</f>
        <v>3.1776864041519995E-6</v>
      </c>
      <c r="BL276" s="10">
        <f>3/24000000*OO[[#This Row],[120 (03JUL1985 21:00:00)-Water Temperature (C)]]*OO[[#This Row],[62]]</f>
        <v>2.5432722988049997E-6</v>
      </c>
      <c r="BM276" s="10">
        <f>3/24000000*OO[[#This Row],[121 (04JUL1985 00:00:00)-Water Temperature (C)]]*OO[[#This Row],[63]]</f>
        <v>2.01012112022475E-6</v>
      </c>
      <c r="BN276" s="10">
        <f>3/24000000*OO[[#This Row],[122 (04JUL1985 03:00:00)-Water Temperature (C)]]*OO[[#This Row],[64]]</f>
        <v>1.6290553736834999E-6</v>
      </c>
      <c r="BO276" s="10">
        <f>3/24000000*OO[[#This Row],[123 (04JUL1985 06:00:00)-Water Temperature (C)]]*OO[[#This Row],[65]]</f>
        <v>1.3524130720532499E-6</v>
      </c>
      <c r="BP276" s="10">
        <f>3/24000000*OO[[#This Row],[124 (04JUL1985 09:00:00)-Water Temperature (C)]]*OO[[#This Row],[66]]</f>
        <v>1.1561179315331248E-6</v>
      </c>
      <c r="BQ276" s="10">
        <f>3/24000000*OO[[#This Row],[125 (04JUL1985 12:00:00)-Water Temperature (C)]]*OO[[#This Row],[67]]</f>
        <v>1.0091053025734999E-6</v>
      </c>
      <c r="BR276" s="10">
        <f>3/24000000*OO[[#This Row],[126 (04JUL1985 15:00:00)-Water Temperature (C)]]*OO[[#This Row],[68]]</f>
        <v>8.9682805478449995E-7</v>
      </c>
      <c r="BS276" s="10">
        <f>3/24000000*OO[[#This Row],[127 (04JUL1985 18:00:00)-Water Temperature (C)]]*OO[[#This Row],[69]]</f>
        <v>8.01295774274E-7</v>
      </c>
      <c r="BT276" s="10">
        <f>3/24000000*OO[[#This Row],[128 (04JUL1985 21:00:00)-Water Temperature (C)]]*OO[[#This Row],[70]]</f>
        <v>7.23420902152E-7</v>
      </c>
      <c r="BU276" s="10">
        <f>3/24000000*OO[[#This Row],[129 (05JUL1985 00:00:00)-Water Temperature (C)]]*OO[[#This Row],[71]]</f>
        <v>6.5913916924875003E-7</v>
      </c>
      <c r="BV276" s="10">
        <f>3/24000000*OO[[#This Row],[130 (05JUL1985 03:00:00)-Water Temperature (C)]]*OO[[#This Row],[72]]</f>
        <v>6.1749664988550003E-7</v>
      </c>
      <c r="BW276" s="10">
        <f>3/24000000*OO[[#This Row],[131 (05JUL1985 06:00:00)-Water Temperature (C)]]*OO[[#This Row],[73]]</f>
        <v>5.85997368983875E-7</v>
      </c>
      <c r="BX276" s="10">
        <f>3/24000000*OO[[#This Row],[132 (05JUL1985 09:00:00)-Water Temperature (C)]]*OO[[#This Row],[74]]</f>
        <v>5.62921887822375E-7</v>
      </c>
      <c r="BY276" s="10">
        <f>3/24000000*OO[[#This Row],[133 (05JUL1985 12:00:00)-Water Temperature (C)]]*OO[[#This Row],[75]]</f>
        <v>5.4506485196999996E-7</v>
      </c>
      <c r="BZ276" s="10">
        <f>3/24000000*OO[[#This Row],[134 (05JUL1985 15:00:00)-Water Temperature (C)]]*OO[[#This Row],[76]]</f>
        <v>5.2497170005312495E-7</v>
      </c>
      <c r="CA276" s="10">
        <f>3/24000000*OO[[#This Row],[135 (05JUL1985 18:00:00)-Water Temperature (C)]]*OO[[#This Row],[77]]</f>
        <v>5.0175509556199996E-7</v>
      </c>
      <c r="CB276" s="10">
        <f>3/24000000*OO[[#This Row],[136 (05JUL1985 21:00:00)-Water Temperature (C)]]*OO[[#This Row],[78]]</f>
        <v>4.7865727778399993E-7</v>
      </c>
      <c r="CC276" s="10">
        <f>3/24000000*OO[[#This Row],[137 (06JUL1985 00:00:00)-Water Temperature (C)]]*OO[[#This Row],[79]]</f>
        <v>4.5615238850949995E-7</v>
      </c>
      <c r="CD276" s="10">
        <f>3/24000000*OO[[#This Row],[138 (06JUL1985 03:00:00)-Water Temperature (C)]]*OO[[#This Row],[80]]</f>
        <v>4.4082958004624993E-7</v>
      </c>
      <c r="CE276" s="10">
        <f>3/24000000*OO[[#This Row],[139 (06JUL1985 06:00:00)-Water Temperature (C)]]*OO[[#This Row],[81]]</f>
        <v>4.2707581683650004E-7</v>
      </c>
      <c r="CF276" s="10">
        <f>3/24000000*OO[[#This Row],[140 (06JUL1985 09:00:00)-Water Temperature (C)]]*OO[[#This Row],[82]]</f>
        <v>4.1482832806674994E-7</v>
      </c>
      <c r="CG276" s="10">
        <f>3/24000000*OO[[#This Row],[141 (06JUL1985 12:00:00)-Water Temperature (C)]]*OO[[#This Row],[83]]</f>
        <v>4.0167622890499997E-7</v>
      </c>
      <c r="CH276" s="10">
        <f>3/24000000*OO[[#This Row],[142 (06JUL1985 15:00:00)-Water Temperature (C)]]*OO[[#This Row],[84]]</f>
        <v>3.8543375044349997E-7</v>
      </c>
      <c r="CI276" s="10">
        <f>3/24000000*OO[[#This Row],[143 (06JUL1985 18:00:00)-Water Temperature (C)]]*OO[[#This Row],[85]]</f>
        <v>3.6413777195174998E-7</v>
      </c>
      <c r="CJ276" s="10">
        <f>3/24000000*OO[[#This Row],[144 (06JUL1985 21:00:00)-Water Temperature (C)]]*OO[[#This Row],[86]]</f>
        <v>3.4271676167739998E-7</v>
      </c>
      <c r="CK276" s="10">
        <f>3/24000000*OO[[#This Row],[145 (07JUL1985 00:00:00)-Water Temperature (C)]]*OO[[#This Row],[87]]</f>
        <v>3.2212400307580002E-7</v>
      </c>
      <c r="CL276" s="10">
        <f>3/24000000*OO[[#This Row],[146 (07JUL1985 03:00:00)-Water Temperature (C)]]*OO[[#This Row],[88]]</f>
        <v>3.0893993368712502E-7</v>
      </c>
      <c r="CM276" s="10">
        <f>3/24000000*OO[[#This Row],[147 (07JUL1985 06:00:00)-Water Temperature (C)]]*OO[[#This Row],[89]]</f>
        <v>2.957519785444E-7</v>
      </c>
      <c r="CN276" s="10">
        <f>3/24000000*OO[[#This Row],[148 (07JUL1985 09:00:00)-Water Temperature (C)]]*OO[[#This Row],[90]]</f>
        <v>2.8112756396669999E-7</v>
      </c>
      <c r="CO276" s="10">
        <f>3/24000000*OO[[#This Row],[149 (07JUL1985 12:00:00)-Water Temperature (C)]]*OO[[#This Row],[91]]</f>
        <v>2.6783788425854997E-7</v>
      </c>
      <c r="CP276" s="10">
        <f>3/24000000*OO[[#This Row],[150 (07JUL1985 15:00:00)-Water Temperature (C)]]*OO[[#This Row],[92]]</f>
        <v>2.5559077043973749E-7</v>
      </c>
      <c r="CQ276" s="10">
        <f>3/24000000*OO[[#This Row],[151 (07JUL1985 18:00:00)-Water Temperature (C)]]*OO[[#This Row],[93]]</f>
        <v>2.4181843693677495E-7</v>
      </c>
      <c r="CR276" s="10">
        <f>3/24000000*OO[[#This Row],[152 (07JUL1985 21:00:00)-Water Temperature (C)]]*OO[[#This Row],[94]]</f>
        <v>2.2782268707112498E-7</v>
      </c>
      <c r="CS276" s="10">
        <f>3/24000000*OO[[#This Row],[153 (08JUL1985 00:00:00)-Water Temperature (C)]]*OO[[#This Row],[95]]</f>
        <v>2.1394522310707499E-7</v>
      </c>
      <c r="CT276" s="10">
        <f>3/24000000*OO[[#This Row],[154 (08JUL1985 03:00:00)-Water Temperature (C)]]*OO[[#This Row],[96]]</f>
        <v>2.0531023265834998E-7</v>
      </c>
      <c r="CU276" s="10">
        <f>3/24000000*OO[[#This Row],[155 (08JUL1985 06:00:00)-Water Temperature (C)]]*OO[[#This Row],[97]]</f>
        <v>1.9900496268477497E-7</v>
      </c>
      <c r="CV276" s="10">
        <f>3/24000000*OO[[#This Row],[156 (08JUL1985 09:00:00)-Water Temperature (C)]]*OO[[#This Row],[98]]</f>
        <v>1.9257259508279999E-7</v>
      </c>
      <c r="CW276" s="10">
        <f>3/24000000*OO[[#This Row],[157 (08JUL1985 12:00:00)-Water Temperature (C)]]*OO[[#This Row],[99]]</f>
        <v>1.865383300825625E-7</v>
      </c>
    </row>
    <row r="277" spans="1:101" x14ac:dyDescent="0.35">
      <c r="A277" t="s">
        <v>283</v>
      </c>
      <c r="B277">
        <v>786.52120000000002</v>
      </c>
      <c r="C277" s="10">
        <f>3/24*OO[[#This Row],[59 (26JUN1985 06:00:00)-Water Temperature (C)]]*OO[[#This Row],[1]]/SUM(OO[1])</f>
        <v>0</v>
      </c>
      <c r="D277" s="10">
        <f>3/24*OO[[#This Row],[60 (26JUN1985 09:00:00)-Water Temperature (C)]]*OO[[#This Row],[2]]/SUM(OO[2])</f>
        <v>0</v>
      </c>
      <c r="E277" s="10">
        <f>3/24*OO[[#This Row],[61 (26JUN1985 12:00:00)-Water Temperature (C)]]*OO[[#This Row],[3]]/SUM(OO[3])</f>
        <v>0</v>
      </c>
      <c r="F277" s="10">
        <f>3/24*OO[[#This Row],[62 (26JUN1985 15:00:00)-Water Temperature (C)]]*OO[[#This Row],[4]]/SUM(OO[4])</f>
        <v>0</v>
      </c>
      <c r="G277" s="10">
        <f>3/24*OO[[#This Row],[63 (26JUN1985 18:00:00)-Water Temperature (C)]]*OO[[#This Row],[5]]/SUM(OO[5])</f>
        <v>0</v>
      </c>
      <c r="H277" s="10">
        <f>3/24*OO[[#This Row],[64 (26JUN1985 21:00:00)-Water Temperature (C)]]*OO[[#This Row],[6]]/SUM(OO[6])</f>
        <v>0</v>
      </c>
      <c r="I277" s="10">
        <f>3/24*OO[[#This Row],[65 (27JUN1985 00:00:00)-Water Temperature (C)]]*OO[[#This Row],[7]]/SUM(OO[7])</f>
        <v>0</v>
      </c>
      <c r="J277" s="10">
        <f>3/24*OO[[#This Row],[66 (27JUN1985 03:00:00)-Water Temperature (C)]]*OO[[#This Row],[8]]/SUM(OO[8])</f>
        <v>0</v>
      </c>
      <c r="K277" s="10">
        <f>3/24*OO[[#This Row],[67 (27JUN1985 06:00:00)-Water Temperature (C)]]*OO[[#This Row],[9]]/SUM(OO[9])</f>
        <v>0</v>
      </c>
      <c r="L277" s="10">
        <f>3/24*OO[[#This Row],[68 (27JUN1985 09:00:00)-Water Temperature (C)]]*OO[[#This Row],[10]]/SUM(OO[10])</f>
        <v>0</v>
      </c>
      <c r="M277" s="10">
        <f>3/24*OO[[#This Row],[69 (27JUN1985 12:00:00)-Water Temperature (C)]]*OO[[#This Row],[11]]/SUM(OO[11])</f>
        <v>0</v>
      </c>
      <c r="N277" s="10">
        <f>3/24*OO[[#This Row],[70 (27JUN1985 15:00:00)-Water Temperature (C)]]*OO[[#This Row],[12]]/SUM(OO[12])</f>
        <v>0</v>
      </c>
      <c r="O277" s="10">
        <f>3/24*OO[[#This Row],[71 (27JUN1985 18:00:00)-Water Temperature (C)]]*OO[[#This Row],[13]]/SUM(OO[13])</f>
        <v>0</v>
      </c>
      <c r="P277" s="10">
        <f>3/24*OO[[#This Row],[72 (27JUN1985 21:00:00)-Water Temperature (C)]]*OO[[#This Row],[14]]/SUM(OO[14])</f>
        <v>2.8643833635572549E-26</v>
      </c>
      <c r="Q277" s="10">
        <f>3/24*OO[[#This Row],[73 (28JUN1985 00:00:00)-Water Temperature (C)]]*OO[[#This Row],[15]]/SUM(OO[15])</f>
        <v>4.4000427313924581E-20</v>
      </c>
      <c r="R277" s="10">
        <f>3/24*OO[[#This Row],[74 (28JUN1985 03:00:00)-Water Temperature (C)]]*OO[[#This Row],[16]]/SUM(OO[16])</f>
        <v>1.3633633998567799E-12</v>
      </c>
      <c r="S277" s="10">
        <f>3/24*OO[[#This Row],[75 (28JUN1985 06:00:00)-Water Temperature (C)]]*OO[[#This Row],[17]]/SUM(OO[17])</f>
        <v>3.3147894080063123E-9</v>
      </c>
      <c r="T277" s="10">
        <f>3/24*OO[[#This Row],[76 (28JUN1985 09:00:00)-Water Temperature (C)]]*OO[[#This Row],[18]]/SUM(OO[18])</f>
        <v>7.9077892530050655E-7</v>
      </c>
      <c r="U277" s="10">
        <f>3/24*OO[[#This Row],[77 (28JUN1985 12:00:00)-Water Temperature (C)]]*OO[[#This Row],[19]]/SUM(OO[19])</f>
        <v>4.4361952811988872E-5</v>
      </c>
      <c r="V277" s="10">
        <f>3/24000000*OO[[#This Row],[78 (28JUN1985 15:00:00)-Water Temperature (C)]]*OO[[#This Row],[20]]</f>
        <v>8.3161003422649999E-4</v>
      </c>
      <c r="W277" s="10">
        <f>3/24000000*OO[[#This Row],[79 (28JUN1985 18:00:00)-Water Temperature (C)]]*OO[[#This Row],[21]]</f>
        <v>6.4853414598375E-3</v>
      </c>
      <c r="X277" s="10">
        <f>3/24000000*OO[[#This Row],[80 (28JUN1985 21:00:00)-Water Temperature (C)]]*OO[[#This Row],[22]]</f>
        <v>2.4886429365149999E-2</v>
      </c>
      <c r="Y277" s="10">
        <f>3/24000000*OO[[#This Row],[81 (29JUN1985 00:00:00)-Water Temperature (C)]]*OO[[#This Row],[23]]</f>
        <v>5.3042248012799997E-2</v>
      </c>
      <c r="Z277" s="10">
        <f>3/24000000*OO[[#This Row],[82 (29JUN1985 03:00:00)-Water Temperature (C)]]*OO[[#This Row],[24]]</f>
        <v>6.9166808248799991E-2</v>
      </c>
      <c r="AA277" s="10">
        <f>3/24000000*OO[[#This Row],[83 (29JUN1985 06:00:00)-Water Temperature (C)]]*OO[[#This Row],[25]]</f>
        <v>5.7881271830549995E-2</v>
      </c>
      <c r="AB277" s="10">
        <f>3/24000000*OO[[#This Row],[84 (29JUN1985 09:00:00)-Water Temperature (C)]]*OO[[#This Row],[26]]</f>
        <v>3.3962119640624996E-2</v>
      </c>
      <c r="AC277" s="10">
        <f>3/24000000*OO[[#This Row],[85 (29JUN1985 12:00:00)-Water Temperature (C)]]*OO[[#This Row],[27]]</f>
        <v>1.4597523668925E-2</v>
      </c>
      <c r="AD277" s="10">
        <f>3/24000000*OO[[#This Row],[86 (29JUN1985 15:00:00)-Water Temperature (C)]]*OO[[#This Row],[28]]</f>
        <v>4.8040164757174996E-3</v>
      </c>
      <c r="AE277" s="10">
        <f>3/24000000*OO[[#This Row],[88 (29JUN1985 21:00:00)-Water Temperature (C)]]*OO[[#This Row],[30]]</f>
        <v>3.2985416005562498E-4</v>
      </c>
      <c r="AF277" s="10">
        <f>3/24000000*OO[[#This Row],[88 (29JUN1985 21:00:00)-Water Temperature (C)]]*OO[[#This Row],[30]]</f>
        <v>3.2985416005562498E-4</v>
      </c>
      <c r="AG277" s="10">
        <f>3/24000000*OO[[#This Row],[89 (30JUN1985 00:00:00)-Water Temperature (C)]]*OO[[#This Row],[31]]</f>
        <v>1.0974981403218749E-4</v>
      </c>
      <c r="AH277" s="10">
        <f>3/24000000*OO[[#This Row],[90 (30JUN1985 03:00:00)-Water Temperature (C)]]*OO[[#This Row],[32]]</f>
        <v>6.8445904297874998E-5</v>
      </c>
      <c r="AI277" s="10">
        <f>3/24000000*OO[[#This Row],[91 (30JUN1985 06:00:00)-Water Temperature (C)]]*OO[[#This Row],[33]]</f>
        <v>6.2628751103625E-5</v>
      </c>
      <c r="AJ277" s="10">
        <f>3/24000000*OO[[#This Row],[92 (30JUN1985 09:00:00)-Water Temperature (C)]]*OO[[#This Row],[34]]</f>
        <v>6.1792302159775005E-5</v>
      </c>
      <c r="AK277" s="10">
        <f>3/24000000*OO[[#This Row],[93 (30JUN1985 12:00:00)-Water Temperature (C)]]*OO[[#This Row],[35]]</f>
        <v>5.9771726957474998E-5</v>
      </c>
      <c r="AL277" s="10">
        <f>3/24000000*OO[[#This Row],[94 (30JUN1985 15:00:00)-Water Temperature (C)]]*OO[[#This Row],[36]]</f>
        <v>5.5392698142399998E-5</v>
      </c>
      <c r="AM277" s="10">
        <f>3/24000000*OO[[#This Row],[95 (30JUN1985 18:00:00)-Water Temperature (C)]]*OO[[#This Row],[37]]</f>
        <v>4.96272197232E-5</v>
      </c>
      <c r="AN277" s="10">
        <f>3/24000000*OO[[#This Row],[96 (30JUN1985 21:00:00)-Water Temperature (C)]]*OO[[#This Row],[38]]</f>
        <v>4.4165387115300002E-5</v>
      </c>
      <c r="AO277" s="10">
        <f>3/24000000*OO[[#This Row],[97 (01JUL1985 00:00:00)-Water Temperature (C)]]*OO[[#This Row],[39]]</f>
        <v>3.93353304258125E-5</v>
      </c>
      <c r="AP277" s="10">
        <f>3/24000000*OO[[#This Row],[98 (01JUL1985 03:00:00)-Water Temperature (C)]]*OO[[#This Row],[40]]</f>
        <v>3.5612858332500003E-5</v>
      </c>
      <c r="AQ277" s="10">
        <f>3/24000000*OO[[#This Row],[99 (01JUL1985 06:00:00)-Water Temperature (C)]]*OO[[#This Row],[41]]</f>
        <v>3.2351963036366252E-5</v>
      </c>
      <c r="AR277" s="10">
        <f>3/24000000*OO[[#This Row],[100 (01JUL1985 09:00:00)-Water Temperature (C)]]*OO[[#This Row],[42]]</f>
        <v>2.9252431674142501E-5</v>
      </c>
      <c r="AS277" s="10">
        <f>3/24000000*OO[[#This Row],[101 (01JUL1985 12:00:00)-Water Temperature (C)]]*OO[[#This Row],[43]]</f>
        <v>2.6393731689861246E-5</v>
      </c>
      <c r="AT277" s="10">
        <f>3/24000000*OO[[#This Row],[102 (01JUL1985 15:00:00)-Water Temperature (C)]]*OO[[#This Row],[44]]</f>
        <v>2.3588740722018744E-5</v>
      </c>
      <c r="AU277" s="10">
        <f>3/24000000*OO[[#This Row],[103 (01JUL1985 18:00:00)-Water Temperature (C)]]*OO[[#This Row],[45]]</f>
        <v>2.0959211814124997E-5</v>
      </c>
      <c r="AV277" s="10">
        <f>3/24000000*OO[[#This Row],[104 (01JUL1985 21:00:00)-Water Temperature (C)]]*OO[[#This Row],[46]]</f>
        <v>1.8558048286924996E-5</v>
      </c>
      <c r="AW277" s="10">
        <f>3/24000000*OO[[#This Row],[105 (02JUL1985 00:00:00)-Water Temperature (C)]]*OO[[#This Row],[47]]</f>
        <v>1.6494660677880001E-5</v>
      </c>
      <c r="AX277" s="10">
        <f>3/24000000*OO[[#This Row],[106 (02JUL1985 03:00:00)-Water Temperature (C)]]*OO[[#This Row],[48]]</f>
        <v>1.4971264800405E-5</v>
      </c>
      <c r="AY277" s="10">
        <f>3/24000000*OO[[#This Row],[107 (02JUL1985 06:00:00)-Water Temperature (C)]]*OO[[#This Row],[49]]</f>
        <v>1.371501780274E-5</v>
      </c>
      <c r="AZ277" s="10">
        <f>3/24000000*OO[[#This Row],[108 (02JUL1985 09:00:00)-Water Temperature (C)]]*OO[[#This Row],[50]]</f>
        <v>1.26417102960825E-5</v>
      </c>
      <c r="BA277" s="10">
        <f>3/24000000*OO[[#This Row],[109 (02JUL1985 12:00:00)-Water Temperature (C)]]*OO[[#This Row],[51]]</f>
        <v>1.158764310361875E-5</v>
      </c>
      <c r="BB277" s="10">
        <f>3/24000000*OO[[#This Row],[110 (02JUL1985 15:00:00)-Water Temperature (C)]]*OO[[#This Row],[52]]</f>
        <v>1.0480089106464999E-5</v>
      </c>
      <c r="BC277" s="10">
        <f>3/24000000*OO[[#This Row],[111 (02JUL1985 18:00:00)-Water Temperature (C)]]*OO[[#This Row],[53]]</f>
        <v>9.2653965615187509E-6</v>
      </c>
      <c r="BD277" s="10">
        <f>3/24000000*OO[[#This Row],[112 (02JUL1985 21:00:00)-Water Temperature (C)]]*OO[[#This Row],[54]]</f>
        <v>8.1414979509099983E-6</v>
      </c>
      <c r="BE277" s="10">
        <f>3/24000000*OO[[#This Row],[113 (03JUL1985 00:00:00)-Water Temperature (C)]]*OO[[#This Row],[55]]</f>
        <v>7.1477407790512489E-6</v>
      </c>
      <c r="BF277" s="10">
        <f>3/24000000*OO[[#This Row],[114 (03JUL1985 03:00:00)-Water Temperature (C)]]*OO[[#This Row],[56]]</f>
        <v>6.3473610603262502E-6</v>
      </c>
      <c r="BG277" s="10">
        <f>3/24000000*OO[[#This Row],[115 (03JUL1985 06:00:00)-Water Temperature (C)]]*OO[[#This Row],[57]]</f>
        <v>5.6838088270800002E-6</v>
      </c>
      <c r="BH277" s="10">
        <f>3/24000000*OO[[#This Row],[116 (03JUL1985 09:00:00)-Water Temperature (C)]]*OO[[#This Row],[58]]</f>
        <v>5.0565184033787497E-6</v>
      </c>
      <c r="BI277" s="10">
        <f>3/24000000*OO[[#This Row],[117 (03JUL1985 12:00:00)-Water Temperature (C)]]*OO[[#This Row],[59]]</f>
        <v>4.4503858529699998E-6</v>
      </c>
      <c r="BJ277" s="10">
        <f>3/24000000*OO[[#This Row],[118 (03JUL1985 15:00:00)-Water Temperature (C)]]*OO[[#This Row],[60]]</f>
        <v>3.8103502374274998E-6</v>
      </c>
      <c r="BK277" s="10">
        <f>3/24000000*OO[[#This Row],[119 (03JUL1985 18:00:00)-Water Temperature (C)]]*OO[[#This Row],[61]]</f>
        <v>3.1417739444775001E-6</v>
      </c>
      <c r="BL277" s="10">
        <f>3/24000000*OO[[#This Row],[120 (03JUL1985 21:00:00)-Water Temperature (C)]]*OO[[#This Row],[62]]</f>
        <v>2.5206183264644996E-6</v>
      </c>
      <c r="BM277" s="10">
        <f>3/24000000*OO[[#This Row],[121 (04JUL1985 00:00:00)-Water Temperature (C)]]*OO[[#This Row],[63]]</f>
        <v>1.9966633191718752E-6</v>
      </c>
      <c r="BN277" s="10">
        <f>3/24000000*OO[[#This Row],[122 (04JUL1985 03:00:00)-Water Temperature (C)]]*OO[[#This Row],[64]]</f>
        <v>1.618005962835E-6</v>
      </c>
      <c r="BO277" s="10">
        <f>3/24000000*OO[[#This Row],[123 (04JUL1985 06:00:00)-Water Temperature (C)]]*OO[[#This Row],[65]]</f>
        <v>1.3402240439183749E-6</v>
      </c>
      <c r="BP277" s="10">
        <f>3/24000000*OO[[#This Row],[124 (04JUL1985 09:00:00)-Water Temperature (C)]]*OO[[#This Row],[66]]</f>
        <v>1.141414357473E-6</v>
      </c>
      <c r="BQ277" s="10">
        <f>3/24000000*OO[[#This Row],[125 (04JUL1985 12:00:00)-Water Temperature (C)]]*OO[[#This Row],[67]]</f>
        <v>9.9230364188437501E-7</v>
      </c>
      <c r="BR277" s="10">
        <f>3/24000000*OO[[#This Row],[126 (04JUL1985 15:00:00)-Water Temperature (C)]]*OO[[#This Row],[68]]</f>
        <v>8.7891494385750001E-7</v>
      </c>
      <c r="BS277" s="10">
        <f>3/24000000*OO[[#This Row],[127 (04JUL1985 18:00:00)-Water Temperature (C)]]*OO[[#This Row],[69]]</f>
        <v>7.8420725466524993E-7</v>
      </c>
      <c r="BT277" s="10">
        <f>3/24000000*OO[[#This Row],[128 (04JUL1985 21:00:00)-Water Temperature (C)]]*OO[[#This Row],[70]]</f>
        <v>7.0744058734499996E-7</v>
      </c>
      <c r="BU277" s="10">
        <f>3/24000000*OO[[#This Row],[129 (05JUL1985 00:00:00)-Water Temperature (C)]]*OO[[#This Row],[71]]</f>
        <v>6.4471950441437484E-7</v>
      </c>
      <c r="BV277" s="10">
        <f>3/24000000*OO[[#This Row],[130 (05JUL1985 03:00:00)-Water Temperature (C)]]*OO[[#This Row],[72]]</f>
        <v>6.0369527200849991E-7</v>
      </c>
      <c r="BW277" s="10">
        <f>3/24000000*OO[[#This Row],[131 (05JUL1985 06:00:00)-Water Temperature (C)]]*OO[[#This Row],[73]]</f>
        <v>5.7249717565375003E-7</v>
      </c>
      <c r="BX277" s="10">
        <f>3/24000000*OO[[#This Row],[132 (05JUL1985 09:00:00)-Water Temperature (C)]]*OO[[#This Row],[74]]</f>
        <v>5.4903046700249995E-7</v>
      </c>
      <c r="BY277" s="10">
        <f>3/24000000*OO[[#This Row],[133 (05JUL1985 12:00:00)-Water Temperature (C)]]*OO[[#This Row],[75]]</f>
        <v>5.3095879556137501E-7</v>
      </c>
      <c r="BZ277" s="10">
        <f>3/24000000*OO[[#This Row],[134 (05JUL1985 15:00:00)-Water Temperature (C)]]*OO[[#This Row],[76]]</f>
        <v>5.1051436972500001E-7</v>
      </c>
      <c r="CA277" s="10">
        <f>3/24000000*OO[[#This Row],[135 (05JUL1985 18:00:00)-Water Temperature (C)]]*OO[[#This Row],[77]]</f>
        <v>4.8781313521537498E-7</v>
      </c>
      <c r="CB277" s="10">
        <f>3/24000000*OO[[#This Row],[136 (05JUL1985 21:00:00)-Water Temperature (C)]]*OO[[#This Row],[78]]</f>
        <v>4.6540514127937496E-7</v>
      </c>
      <c r="CC277" s="10">
        <f>3/24000000*OO[[#This Row],[137 (06JUL1985 00:00:00)-Water Temperature (C)]]*OO[[#This Row],[79]]</f>
        <v>4.4413831985399995E-7</v>
      </c>
      <c r="CD277" s="10">
        <f>3/24000000*OO[[#This Row],[138 (06JUL1985 03:00:00)-Water Temperature (C)]]*OO[[#This Row],[80]]</f>
        <v>4.29445262888E-7</v>
      </c>
      <c r="CE277" s="10">
        <f>3/24000000*OO[[#This Row],[139 (06JUL1985 06:00:00)-Water Temperature (C)]]*OO[[#This Row],[81]]</f>
        <v>4.1618737640024999E-7</v>
      </c>
      <c r="CF277" s="10">
        <f>3/24000000*OO[[#This Row],[140 (06JUL1985 09:00:00)-Water Temperature (C)]]*OO[[#This Row],[82]]</f>
        <v>4.0411463750724999E-7</v>
      </c>
      <c r="CG277" s="10">
        <f>3/24000000*OO[[#This Row],[141 (06JUL1985 12:00:00)-Water Temperature (C)]]*OO[[#This Row],[83]]</f>
        <v>3.9108026456949999E-7</v>
      </c>
      <c r="CH277" s="10">
        <f>3/24000000*OO[[#This Row],[142 (06JUL1985 15:00:00)-Water Temperature (C)]]*OO[[#This Row],[84]]</f>
        <v>3.7486857806125001E-7</v>
      </c>
      <c r="CI277" s="10">
        <f>3/24000000*OO[[#This Row],[143 (06JUL1985 18:00:00)-Water Temperature (C)]]*OO[[#This Row],[85]]</f>
        <v>3.5418846677609999E-7</v>
      </c>
      <c r="CJ277" s="10">
        <f>3/24000000*OO[[#This Row],[144 (06JUL1985 21:00:00)-Water Temperature (C)]]*OO[[#This Row],[86]]</f>
        <v>3.3339476890617504E-7</v>
      </c>
      <c r="CK277" s="10">
        <f>3/24000000*OO[[#This Row],[145 (07JUL1985 00:00:00)-Water Temperature (C)]]*OO[[#This Row],[87]]</f>
        <v>3.1364757787542497E-7</v>
      </c>
      <c r="CL277" s="10">
        <f>3/24000000*OO[[#This Row],[146 (07JUL1985 03:00:00)-Water Temperature (C)]]*OO[[#This Row],[88]]</f>
        <v>3.009914104816875E-7</v>
      </c>
      <c r="CM277" s="10">
        <f>3/24000000*OO[[#This Row],[147 (07JUL1985 06:00:00)-Water Temperature (C)]]*OO[[#This Row],[89]]</f>
        <v>2.8781793992270002E-7</v>
      </c>
      <c r="CN277" s="10">
        <f>3/24000000*OO[[#This Row],[148 (07JUL1985 09:00:00)-Water Temperature (C)]]*OO[[#This Row],[90]]</f>
        <v>2.7362358355998747E-7</v>
      </c>
      <c r="CO277" s="10">
        <f>3/24000000*OO[[#This Row],[149 (07JUL1985 12:00:00)-Water Temperature (C)]]*OO[[#This Row],[91]]</f>
        <v>2.6068729808682499E-7</v>
      </c>
      <c r="CP277" s="10">
        <f>3/24000000*OO[[#This Row],[150 (07JUL1985 15:00:00)-Water Temperature (C)]]*OO[[#This Row],[92]]</f>
        <v>2.4856498305705002E-7</v>
      </c>
      <c r="CQ277" s="10">
        <f>3/24000000*OO[[#This Row],[151 (07JUL1985 18:00:00)-Water Temperature (C)]]*OO[[#This Row],[93]]</f>
        <v>2.3523127198970003E-7</v>
      </c>
      <c r="CR277" s="10">
        <f>3/24000000*OO[[#This Row],[152 (07JUL1985 21:00:00)-Water Temperature (C)]]*OO[[#This Row],[94]]</f>
        <v>2.2170569621065E-7</v>
      </c>
      <c r="CS277" s="10">
        <f>3/24000000*OO[[#This Row],[153 (08JUL1985 00:00:00)-Water Temperature (C)]]*OO[[#This Row],[95]]</f>
        <v>2.0842403203814999E-7</v>
      </c>
      <c r="CT277" s="10">
        <f>3/24000000*OO[[#This Row],[154 (08JUL1985 03:00:00)-Water Temperature (C)]]*OO[[#This Row],[96]]</f>
        <v>2.0017045107902502E-7</v>
      </c>
      <c r="CU277" s="10">
        <f>3/24000000*OO[[#This Row],[155 (08JUL1985 06:00:00)-Water Temperature (C)]]*OO[[#This Row],[97]]</f>
        <v>1.9396885921159997E-7</v>
      </c>
      <c r="CV277" s="10">
        <f>3/24000000*OO[[#This Row],[156 (08JUL1985 09:00:00)-Water Temperature (C)]]*OO[[#This Row],[98]]</f>
        <v>1.8755537789056248E-7</v>
      </c>
      <c r="CW277" s="10">
        <f>3/24000000*OO[[#This Row],[157 (08JUL1985 12:00:00)-Water Temperature (C)]]*OO[[#This Row],[99]]</f>
        <v>1.8152334562844999E-7</v>
      </c>
    </row>
    <row r="278" spans="1:101" x14ac:dyDescent="0.35">
      <c r="A278" t="s">
        <v>284</v>
      </c>
      <c r="B278">
        <v>772.90880000000004</v>
      </c>
      <c r="C278" s="10">
        <f>3/24*OO[[#This Row],[59 (26JUN1985 06:00:00)-Water Temperature (C)]]*OO[[#This Row],[1]]/SUM(OO[1])</f>
        <v>0</v>
      </c>
      <c r="D278" s="10">
        <f>3/24*OO[[#This Row],[60 (26JUN1985 09:00:00)-Water Temperature (C)]]*OO[[#This Row],[2]]/SUM(OO[2])</f>
        <v>0</v>
      </c>
      <c r="E278" s="10">
        <f>3/24*OO[[#This Row],[61 (26JUN1985 12:00:00)-Water Temperature (C)]]*OO[[#This Row],[3]]/SUM(OO[3])</f>
        <v>0</v>
      </c>
      <c r="F278" s="10">
        <f>3/24*OO[[#This Row],[62 (26JUN1985 15:00:00)-Water Temperature (C)]]*OO[[#This Row],[4]]/SUM(OO[4])</f>
        <v>0</v>
      </c>
      <c r="G278" s="10">
        <f>3/24*OO[[#This Row],[63 (26JUN1985 18:00:00)-Water Temperature (C)]]*OO[[#This Row],[5]]/SUM(OO[5])</f>
        <v>0</v>
      </c>
      <c r="H278" s="10">
        <f>3/24*OO[[#This Row],[64 (26JUN1985 21:00:00)-Water Temperature (C)]]*OO[[#This Row],[6]]/SUM(OO[6])</f>
        <v>0</v>
      </c>
      <c r="I278" s="10">
        <f>3/24*OO[[#This Row],[65 (27JUN1985 00:00:00)-Water Temperature (C)]]*OO[[#This Row],[7]]/SUM(OO[7])</f>
        <v>0</v>
      </c>
      <c r="J278" s="10">
        <f>3/24*OO[[#This Row],[66 (27JUN1985 03:00:00)-Water Temperature (C)]]*OO[[#This Row],[8]]/SUM(OO[8])</f>
        <v>0</v>
      </c>
      <c r="K278" s="10">
        <f>3/24*OO[[#This Row],[67 (27JUN1985 06:00:00)-Water Temperature (C)]]*OO[[#This Row],[9]]/SUM(OO[9])</f>
        <v>0</v>
      </c>
      <c r="L278" s="10">
        <f>3/24*OO[[#This Row],[68 (27JUN1985 09:00:00)-Water Temperature (C)]]*OO[[#This Row],[10]]/SUM(OO[10])</f>
        <v>0</v>
      </c>
      <c r="M278" s="10">
        <f>3/24*OO[[#This Row],[69 (27JUN1985 12:00:00)-Water Temperature (C)]]*OO[[#This Row],[11]]/SUM(OO[11])</f>
        <v>0</v>
      </c>
      <c r="N278" s="10">
        <f>3/24*OO[[#This Row],[70 (27JUN1985 15:00:00)-Water Temperature (C)]]*OO[[#This Row],[12]]/SUM(OO[12])</f>
        <v>0</v>
      </c>
      <c r="O278" s="10">
        <f>3/24*OO[[#This Row],[71 (27JUN1985 18:00:00)-Water Temperature (C)]]*OO[[#This Row],[13]]/SUM(OO[13])</f>
        <v>0</v>
      </c>
      <c r="P278" s="10">
        <f>3/24*OO[[#This Row],[72 (27JUN1985 21:00:00)-Water Temperature (C)]]*OO[[#This Row],[14]]/SUM(OO[14])</f>
        <v>3.7700899031701697E-27</v>
      </c>
      <c r="Q278" s="10">
        <f>3/24*OO[[#This Row],[73 (28JUN1985 00:00:00)-Water Temperature (C)]]*OO[[#This Row],[15]]/SUM(OO[15])</f>
        <v>8.6246489864193284E-21</v>
      </c>
      <c r="R278" s="10">
        <f>3/24*OO[[#This Row],[74 (28JUN1985 03:00:00)-Water Temperature (C)]]*OO[[#This Row],[16]]/SUM(OO[16])</f>
        <v>7.2371181392512515E-13</v>
      </c>
      <c r="S278" s="10">
        <f>3/24*OO[[#This Row],[75 (28JUN1985 06:00:00)-Water Temperature (C)]]*OO[[#This Row],[17]]/SUM(OO[17])</f>
        <v>2.1115115220132848E-9</v>
      </c>
      <c r="T278" s="10">
        <f>3/24*OO[[#This Row],[76 (28JUN1985 09:00:00)-Water Temperature (C)]]*OO[[#This Row],[18]]/SUM(OO[18])</f>
        <v>5.566352929646276E-7</v>
      </c>
      <c r="U278" s="10">
        <f>3/24*OO[[#This Row],[77 (28JUN1985 12:00:00)-Water Temperature (C)]]*OO[[#This Row],[19]]/SUM(OO[19])</f>
        <v>3.3680142965377597E-5</v>
      </c>
      <c r="V278" s="10">
        <f>3/24000000*OO[[#This Row],[78 (28JUN1985 15:00:00)-Water Temperature (C)]]*OO[[#This Row],[20]]</f>
        <v>6.7219781957662491E-4</v>
      </c>
      <c r="W278" s="10">
        <f>3/24000000*OO[[#This Row],[79 (28JUN1985 18:00:00)-Water Temperature (C)]]*OO[[#This Row],[21]]</f>
        <v>5.5341434381625003E-3</v>
      </c>
      <c r="X278" s="10">
        <f>3/24000000*OO[[#This Row],[80 (28JUN1985 21:00:00)-Water Temperature (C)]]*OO[[#This Row],[22]]</f>
        <v>2.2273805966297501E-2</v>
      </c>
      <c r="Y278" s="10">
        <f>3/24000000*OO[[#This Row],[81 (29JUN1985 00:00:00)-Water Temperature (C)]]*OO[[#This Row],[23]]</f>
        <v>4.9559508738750001E-2</v>
      </c>
      <c r="Z278" s="10">
        <f>3/24000000*OO[[#This Row],[82 (29JUN1985 03:00:00)-Water Temperature (C)]]*OO[[#This Row],[24]]</f>
        <v>6.7218669546599996E-2</v>
      </c>
      <c r="AA278" s="10">
        <f>3/24000000*OO[[#This Row],[83 (29JUN1985 06:00:00)-Water Temperature (C)]]*OO[[#This Row],[25]]</f>
        <v>5.8367106830175E-2</v>
      </c>
      <c r="AB278" s="10">
        <f>3/24000000*OO[[#This Row],[84 (29JUN1985 09:00:00)-Water Temperature (C)]]*OO[[#This Row],[26]]</f>
        <v>3.5417974382174998E-2</v>
      </c>
      <c r="AC278" s="10">
        <f>3/24000000*OO[[#This Row],[85 (29JUN1985 12:00:00)-Water Temperature (C)]]*OO[[#This Row],[27]]</f>
        <v>1.5686280094807499E-2</v>
      </c>
      <c r="AD278" s="10">
        <f>3/24000000*OO[[#This Row],[86 (29JUN1985 15:00:00)-Water Temperature (C)]]*OO[[#This Row],[28]]</f>
        <v>5.3005673511699993E-3</v>
      </c>
      <c r="AE278" s="10">
        <f>3/24000000*OO[[#This Row],[88 (29JUN1985 21:00:00)-Water Temperature (C)]]*OO[[#This Row],[30]]</f>
        <v>3.7227751339199999E-4</v>
      </c>
      <c r="AF278" s="10">
        <f>3/24000000*OO[[#This Row],[88 (29JUN1985 21:00:00)-Water Temperature (C)]]*OO[[#This Row],[30]]</f>
        <v>3.7227751339199999E-4</v>
      </c>
      <c r="AG278" s="10">
        <f>3/24000000*OO[[#This Row],[89 (30JUN1985 00:00:00)-Water Temperature (C)]]*OO[[#This Row],[31]]</f>
        <v>1.1860680997950001E-4</v>
      </c>
      <c r="AH278" s="10">
        <f>3/24000000*OO[[#This Row],[90 (30JUN1985 03:00:00)-Water Temperature (C)]]*OO[[#This Row],[32]]</f>
        <v>6.9619902247687504E-5</v>
      </c>
      <c r="AI278" s="10">
        <f>3/24000000*OO[[#This Row],[91 (30JUN1985 06:00:00)-Water Temperature (C)]]*OO[[#This Row],[33]]</f>
        <v>6.2380681443675003E-5</v>
      </c>
      <c r="AJ278" s="10">
        <f>3/24000000*OO[[#This Row],[92 (30JUN1985 09:00:00)-Water Temperature (C)]]*OO[[#This Row],[34]]</f>
        <v>6.1514498920699995E-5</v>
      </c>
      <c r="AK278" s="10">
        <f>3/24000000*OO[[#This Row],[93 (30JUN1985 12:00:00)-Water Temperature (C)]]*OO[[#This Row],[35]]</f>
        <v>5.9738608453062493E-5</v>
      </c>
      <c r="AL278" s="10">
        <f>3/24000000*OO[[#This Row],[94 (30JUN1985 15:00:00)-Water Temperature (C)]]*OO[[#This Row],[36]]</f>
        <v>5.5610746467862503E-5</v>
      </c>
      <c r="AM278" s="10">
        <f>3/24000000*OO[[#This Row],[95 (30JUN1985 18:00:00)-Water Temperature (C)]]*OO[[#This Row],[37]]</f>
        <v>5.002469730718749E-5</v>
      </c>
      <c r="AN278" s="10">
        <f>3/24000000*OO[[#This Row],[96 (30JUN1985 21:00:00)-Water Temperature (C)]]*OO[[#This Row],[38]]</f>
        <v>4.4660171739299996E-5</v>
      </c>
      <c r="AO278" s="10">
        <f>3/24000000*OO[[#This Row],[97 (01JUL1985 00:00:00)-Water Temperature (C)]]*OO[[#This Row],[39]]</f>
        <v>3.9885273760749999E-5</v>
      </c>
      <c r="AP278" s="10">
        <f>3/24000000*OO[[#This Row],[98 (01JUL1985 03:00:00)-Water Temperature (C)]]*OO[[#This Row],[40]]</f>
        <v>3.6195370569524998E-5</v>
      </c>
      <c r="AQ278" s="10">
        <f>3/24000000*OO[[#This Row],[99 (01JUL1985 06:00:00)-Water Temperature (C)]]*OO[[#This Row],[41]]</f>
        <v>3.2950337818090004E-5</v>
      </c>
      <c r="AR278" s="10">
        <f>3/24000000*OO[[#This Row],[100 (01JUL1985 09:00:00)-Water Temperature (C)]]*OO[[#This Row],[42]]</f>
        <v>2.9872966138769998E-5</v>
      </c>
      <c r="AS278" s="10">
        <f>3/24000000*OO[[#This Row],[101 (01JUL1985 12:00:00)-Water Temperature (C)]]*OO[[#This Row],[43]]</f>
        <v>2.7013262443874999E-5</v>
      </c>
      <c r="AT278" s="10">
        <f>3/24000000*OO[[#This Row],[102 (01JUL1985 15:00:00)-Water Temperature (C)]]*OO[[#This Row],[44]]</f>
        <v>2.4209482131100002E-5</v>
      </c>
      <c r="AU278" s="10">
        <f>3/24000000*OO[[#This Row],[103 (01JUL1985 18:00:00)-Water Temperature (C)]]*OO[[#This Row],[45]]</f>
        <v>2.1576227419590001E-5</v>
      </c>
      <c r="AV278" s="10">
        <f>3/24000000*OO[[#This Row],[104 (01JUL1985 21:00:00)-Water Temperature (C)]]*OO[[#This Row],[46]]</f>
        <v>1.916542785E-5</v>
      </c>
      <c r="AW278" s="10">
        <f>3/24000000*OO[[#This Row],[105 (02JUL1985 00:00:00)-Water Temperature (C)]]*OO[[#This Row],[47]]</f>
        <v>1.708878867301E-5</v>
      </c>
      <c r="AX278" s="10">
        <f>3/24000000*OO[[#This Row],[106 (02JUL1985 03:00:00)-Water Temperature (C)]]*OO[[#This Row],[48]]</f>
        <v>1.5552911360951247E-5</v>
      </c>
      <c r="AY278" s="10">
        <f>3/24000000*OO[[#This Row],[107 (02JUL1985 06:00:00)-Water Temperature (C)]]*OO[[#This Row],[49]]</f>
        <v>1.428960790552875E-5</v>
      </c>
      <c r="AZ278" s="10">
        <f>3/24000000*OO[[#This Row],[108 (02JUL1985 09:00:00)-Water Temperature (C)]]*OO[[#This Row],[50]]</f>
        <v>1.3199879745596249E-5</v>
      </c>
      <c r="BA278" s="10">
        <f>3/24000000*OO[[#This Row],[109 (02JUL1985 12:00:00)-Water Temperature (C)]]*OO[[#This Row],[51]]</f>
        <v>1.2127644142739999E-5</v>
      </c>
      <c r="BB278" s="10">
        <f>3/24000000*OO[[#This Row],[110 (02JUL1985 15:00:00)-Water Temperature (C)]]*OO[[#This Row],[52]]</f>
        <v>1.0991863149886249E-5</v>
      </c>
      <c r="BC278" s="10">
        <f>3/24000000*OO[[#This Row],[111 (02JUL1985 18:00:00)-Water Temperature (C)]]*OO[[#This Row],[53]]</f>
        <v>9.7454762600349977E-6</v>
      </c>
      <c r="BD278" s="10">
        <f>3/24000000*OO[[#This Row],[112 (02JUL1985 21:00:00)-Water Temperature (C)]]*OO[[#This Row],[54]]</f>
        <v>8.5840439653287492E-6</v>
      </c>
      <c r="BE278" s="10">
        <f>3/24000000*OO[[#This Row],[113 (03JUL1985 00:00:00)-Water Temperature (C)]]*OO[[#This Row],[55]]</f>
        <v>7.5527423877262488E-6</v>
      </c>
      <c r="BF278" s="10">
        <f>3/24000000*OO[[#This Row],[114 (03JUL1985 03:00:00)-Water Temperature (C)]]*OO[[#This Row],[56]]</f>
        <v>6.7189725414174989E-6</v>
      </c>
      <c r="BG278" s="10">
        <f>3/24000000*OO[[#This Row],[115 (03JUL1985 06:00:00)-Water Temperature (C)]]*OO[[#This Row],[57]]</f>
        <v>6.0261265107900001E-6</v>
      </c>
      <c r="BH278" s="10">
        <f>3/24000000*OO[[#This Row],[116 (03JUL1985 09:00:00)-Water Temperature (C)]]*OO[[#This Row],[58]]</f>
        <v>5.3693274649699994E-6</v>
      </c>
      <c r="BI278" s="10">
        <f>3/24000000*OO[[#This Row],[117 (03JUL1985 12:00:00)-Water Temperature (C)]]*OO[[#This Row],[59]]</f>
        <v>4.7338514839849993E-6</v>
      </c>
      <c r="BJ278" s="10">
        <f>3/24000000*OO[[#This Row],[118 (03JUL1985 15:00:00)-Water Temperature (C)]]*OO[[#This Row],[60]]</f>
        <v>4.0627031112499993E-6</v>
      </c>
      <c r="BK278" s="10">
        <f>3/24000000*OO[[#This Row],[119 (03JUL1985 18:00:00)-Water Temperature (C)]]*OO[[#This Row],[61]]</f>
        <v>3.3631183536257498E-6</v>
      </c>
      <c r="BL278" s="10">
        <f>3/24000000*OO[[#This Row],[120 (03JUL1985 21:00:00)-Water Temperature (C)]]*OO[[#This Row],[62]]</f>
        <v>2.7078706020173746E-6</v>
      </c>
      <c r="BM278" s="10">
        <f>3/24000000*OO[[#This Row],[121 (04JUL1985 00:00:00)-Water Temperature (C)]]*OO[[#This Row],[63]]</f>
        <v>2.1507230862349997E-6</v>
      </c>
      <c r="BN278" s="10">
        <f>3/24000000*OO[[#This Row],[122 (04JUL1985 03:00:00)-Water Temperature (C)]]*OO[[#This Row],[64]]</f>
        <v>1.7432148903037499E-6</v>
      </c>
      <c r="BO278" s="10">
        <f>3/24000000*OO[[#This Row],[123 (04JUL1985 06:00:00)-Water Temperature (C)]]*OO[[#This Row],[65]]</f>
        <v>1.4408627474670001E-6</v>
      </c>
      <c r="BP278" s="10">
        <f>3/24000000*OO[[#This Row],[124 (04JUL1985 09:00:00)-Water Temperature (C)]]*OO[[#This Row],[66]]</f>
        <v>1.222419546014625E-6</v>
      </c>
      <c r="BQ278" s="10">
        <f>3/24000000*OO[[#This Row],[125 (04JUL1985 12:00:00)-Water Temperature (C)]]*OO[[#This Row],[67]]</f>
        <v>1.0583579109375E-6</v>
      </c>
      <c r="BR278" s="10">
        <f>3/24000000*OO[[#This Row],[126 (04JUL1985 15:00:00)-Water Temperature (C)]]*OO[[#This Row],[68]]</f>
        <v>9.3426769515624996E-7</v>
      </c>
      <c r="BS278" s="10">
        <f>3/24000000*OO[[#This Row],[127 (04JUL1985 18:00:00)-Water Temperature (C)]]*OO[[#This Row],[69]]</f>
        <v>8.3223798356499997E-7</v>
      </c>
      <c r="BT278" s="10">
        <f>3/24000000*OO[[#This Row],[128 (04JUL1985 21:00:00)-Water Temperature (C)]]*OO[[#This Row],[70]]</f>
        <v>7.5013282364049993E-7</v>
      </c>
      <c r="BU278" s="10">
        <f>3/24000000*OO[[#This Row],[129 (05JUL1985 00:00:00)-Water Temperature (C)]]*OO[[#This Row],[71]]</f>
        <v>6.8347593391499998E-7</v>
      </c>
      <c r="BV278" s="10">
        <f>3/24000000*OO[[#This Row],[130 (05JUL1985 03:00:00)-Water Temperature (C)]]*OO[[#This Row],[72]]</f>
        <v>6.3970043245762498E-7</v>
      </c>
      <c r="BW278" s="10">
        <f>3/24000000*OO[[#This Row],[131 (05JUL1985 06:00:00)-Water Temperature (C)]]*OO[[#This Row],[73]]</f>
        <v>6.06074331187125E-7</v>
      </c>
      <c r="BX278" s="10">
        <f>3/24000000*OO[[#This Row],[132 (05JUL1985 09:00:00)-Water Temperature (C)]]*OO[[#This Row],[74]]</f>
        <v>5.8042568614649984E-7</v>
      </c>
      <c r="BY278" s="10">
        <f>3/24000000*OO[[#This Row],[133 (05JUL1985 12:00:00)-Water Temperature (C)]]*OO[[#This Row],[75]]</f>
        <v>5.6080376922362496E-7</v>
      </c>
      <c r="BZ278" s="10">
        <f>3/24000000*OO[[#This Row],[134 (05JUL1985 15:00:00)-Water Temperature (C)]]*OO[[#This Row],[76]]</f>
        <v>5.3856750183687498E-7</v>
      </c>
      <c r="CA278" s="10">
        <f>3/24000000*OO[[#This Row],[135 (05JUL1985 18:00:00)-Water Temperature (C)]]*OO[[#This Row],[77]]</f>
        <v>5.1456714258100006E-7</v>
      </c>
      <c r="CB278" s="10">
        <f>3/24000000*OO[[#This Row],[136 (05JUL1985 21:00:00)-Water Temperature (C)]]*OO[[#This Row],[78]]</f>
        <v>4.9113537641999996E-7</v>
      </c>
      <c r="CC278" s="10">
        <f>3/24000000*OO[[#This Row],[137 (06JUL1985 00:00:00)-Water Temperature (C)]]*OO[[#This Row],[79]]</f>
        <v>4.6925262551874997E-7</v>
      </c>
      <c r="CD278" s="10">
        <f>3/24000000*OO[[#This Row],[138 (06JUL1985 03:00:00)-Water Temperature (C)]]*OO[[#This Row],[80]]</f>
        <v>4.5407100315437501E-7</v>
      </c>
      <c r="CE278" s="10">
        <f>3/24000000*OO[[#This Row],[139 (06JUL1985 06:00:00)-Water Temperature (C)]]*OO[[#This Row],[81]]</f>
        <v>4.4028219931024996E-7</v>
      </c>
      <c r="CF278" s="10">
        <f>3/24000000*OO[[#This Row],[140 (06JUL1985 09:00:00)-Water Temperature (C)]]*OO[[#This Row],[82]]</f>
        <v>4.2748536104087498E-7</v>
      </c>
      <c r="CG278" s="10">
        <f>3/24000000*OO[[#This Row],[141 (06JUL1985 12:00:00)-Water Temperature (C)]]*OO[[#This Row],[83]]</f>
        <v>4.1360256491400004E-7</v>
      </c>
      <c r="CH278" s="10">
        <f>3/24000000*OO[[#This Row],[142 (06JUL1985 15:00:00)-Water Temperature (C)]]*OO[[#This Row],[84]]</f>
        <v>3.9630232308600003E-7</v>
      </c>
      <c r="CI278" s="10">
        <f>3/24000000*OO[[#This Row],[143 (06JUL1985 18:00:00)-Water Temperature (C)]]*OO[[#This Row],[85]]</f>
        <v>3.7455597605999995E-7</v>
      </c>
      <c r="CJ278" s="10">
        <f>3/24000000*OO[[#This Row],[144 (06JUL1985 21:00:00)-Water Temperature (C)]]*OO[[#This Row],[86]]</f>
        <v>3.5268854723025001E-7</v>
      </c>
      <c r="CK278" s="10">
        <f>3/24000000*OO[[#This Row],[145 (07JUL1985 00:00:00)-Water Temperature (C)]]*OO[[#This Row],[87]]</f>
        <v>3.3203915135612499E-7</v>
      </c>
      <c r="CL278" s="10">
        <f>3/24000000*OO[[#This Row],[146 (07JUL1985 03:00:00)-Water Temperature (C)]]*OO[[#This Row],[88]]</f>
        <v>3.1875063529223748E-7</v>
      </c>
      <c r="CM278" s="10">
        <f>3/24000000*OO[[#This Row],[147 (07JUL1985 06:00:00)-Water Temperature (C)]]*OO[[#This Row],[89]]</f>
        <v>3.0470563570184994E-7</v>
      </c>
      <c r="CN278" s="10">
        <f>3/24000000*OO[[#This Row],[148 (07JUL1985 09:00:00)-Water Temperature (C)]]*OO[[#This Row],[90]]</f>
        <v>2.8975190766799998E-7</v>
      </c>
      <c r="CO278" s="10">
        <f>3/24000000*OO[[#This Row],[149 (07JUL1985 12:00:00)-Water Temperature (C)]]*OO[[#This Row],[91]]</f>
        <v>2.758665774570375E-7</v>
      </c>
      <c r="CP278" s="10">
        <f>3/24000000*OO[[#This Row],[150 (07JUL1985 15:00:00)-Water Temperature (C)]]*OO[[#This Row],[92]]</f>
        <v>2.6292657290996251E-7</v>
      </c>
      <c r="CQ278" s="10">
        <f>3/24000000*OO[[#This Row],[151 (07JUL1985 18:00:00)-Water Temperature (C)]]*OO[[#This Row],[93]]</f>
        <v>2.4892572061227499E-7</v>
      </c>
      <c r="CR278" s="10">
        <f>3/24000000*OO[[#This Row],[152 (07JUL1985 21:00:00)-Water Temperature (C)]]*OO[[#This Row],[94]]</f>
        <v>2.3471805137060002E-7</v>
      </c>
      <c r="CS278" s="10">
        <f>3/24000000*OO[[#This Row],[153 (08JUL1985 00:00:00)-Water Temperature (C)]]*OO[[#This Row],[95]]</f>
        <v>2.2081733553468749E-7</v>
      </c>
      <c r="CT278" s="10">
        <f>3/24000000*OO[[#This Row],[154 (08JUL1985 03:00:00)-Water Temperature (C)]]*OO[[#This Row],[96]]</f>
        <v>2.1217867769452499E-7</v>
      </c>
      <c r="CU278" s="10">
        <f>3/24000000*OO[[#This Row],[155 (08JUL1985 06:00:00)-Water Temperature (C)]]*OO[[#This Row],[97]]</f>
        <v>2.0554261660343748E-7</v>
      </c>
      <c r="CV278" s="10">
        <f>3/24000000*OO[[#This Row],[156 (08JUL1985 09:00:00)-Water Temperature (C)]]*OO[[#This Row],[98]]</f>
        <v>1.9861490863840002E-7</v>
      </c>
      <c r="CW278" s="10">
        <f>3/24000000*OO[[#This Row],[157 (08JUL1985 12:00:00)-Water Temperature (C)]]*OO[[#This Row],[99]]</f>
        <v>1.9208129197304999E-7</v>
      </c>
    </row>
    <row r="279" spans="1:101" x14ac:dyDescent="0.35">
      <c r="A279" t="s">
        <v>285</v>
      </c>
      <c r="B279">
        <v>794.74159999999995</v>
      </c>
      <c r="C279" s="10">
        <f>3/24*OO[[#This Row],[59 (26JUN1985 06:00:00)-Water Temperature (C)]]*OO[[#This Row],[1]]/SUM(OO[1])</f>
        <v>0</v>
      </c>
      <c r="D279" s="10">
        <f>3/24*OO[[#This Row],[60 (26JUN1985 09:00:00)-Water Temperature (C)]]*OO[[#This Row],[2]]/SUM(OO[2])</f>
        <v>0</v>
      </c>
      <c r="E279" s="10">
        <f>3/24*OO[[#This Row],[61 (26JUN1985 12:00:00)-Water Temperature (C)]]*OO[[#This Row],[3]]/SUM(OO[3])</f>
        <v>0</v>
      </c>
      <c r="F279" s="10">
        <f>3/24*OO[[#This Row],[62 (26JUN1985 15:00:00)-Water Temperature (C)]]*OO[[#This Row],[4]]/SUM(OO[4])</f>
        <v>0</v>
      </c>
      <c r="G279" s="10">
        <f>3/24*OO[[#This Row],[63 (26JUN1985 18:00:00)-Water Temperature (C)]]*OO[[#This Row],[5]]/SUM(OO[5])</f>
        <v>0</v>
      </c>
      <c r="H279" s="10">
        <f>3/24*OO[[#This Row],[64 (26JUN1985 21:00:00)-Water Temperature (C)]]*OO[[#This Row],[6]]/SUM(OO[6])</f>
        <v>0</v>
      </c>
      <c r="I279" s="10">
        <f>3/24*OO[[#This Row],[65 (27JUN1985 00:00:00)-Water Temperature (C)]]*OO[[#This Row],[7]]/SUM(OO[7])</f>
        <v>0</v>
      </c>
      <c r="J279" s="10">
        <f>3/24*OO[[#This Row],[66 (27JUN1985 03:00:00)-Water Temperature (C)]]*OO[[#This Row],[8]]/SUM(OO[8])</f>
        <v>0</v>
      </c>
      <c r="K279" s="10">
        <f>3/24*OO[[#This Row],[67 (27JUN1985 06:00:00)-Water Temperature (C)]]*OO[[#This Row],[9]]/SUM(OO[9])</f>
        <v>0</v>
      </c>
      <c r="L279" s="10">
        <f>3/24*OO[[#This Row],[68 (27JUN1985 09:00:00)-Water Temperature (C)]]*OO[[#This Row],[10]]/SUM(OO[10])</f>
        <v>0</v>
      </c>
      <c r="M279" s="10">
        <f>3/24*OO[[#This Row],[69 (27JUN1985 12:00:00)-Water Temperature (C)]]*OO[[#This Row],[11]]/SUM(OO[11])</f>
        <v>0</v>
      </c>
      <c r="N279" s="10">
        <f>3/24*OO[[#This Row],[70 (27JUN1985 15:00:00)-Water Temperature (C)]]*OO[[#This Row],[12]]/SUM(OO[12])</f>
        <v>0</v>
      </c>
      <c r="O279" s="10">
        <f>3/24*OO[[#This Row],[71 (27JUN1985 18:00:00)-Water Temperature (C)]]*OO[[#This Row],[13]]/SUM(OO[13])</f>
        <v>0</v>
      </c>
      <c r="P279" s="10">
        <f>3/24*OO[[#This Row],[72 (27JUN1985 21:00:00)-Water Temperature (C)]]*OO[[#This Row],[14]]/SUM(OO[14])</f>
        <v>9.5917067028071399E-28</v>
      </c>
      <c r="Q279" s="10">
        <f>3/24*OO[[#This Row],[73 (28JUN1985 00:00:00)-Water Temperature (C)]]*OO[[#This Row],[15]]/SUM(OO[15])</f>
        <v>3.582811371916946E-21</v>
      </c>
      <c r="R279" s="10">
        <f>3/24*OO[[#This Row],[74 (28JUN1985 03:00:00)-Water Temperature (C)]]*OO[[#This Row],[16]]/SUM(OO[16])</f>
        <v>4.6698599500671133E-13</v>
      </c>
      <c r="S279" s="10">
        <f>3/24*OO[[#This Row],[75 (28JUN1985 06:00:00)-Water Temperature (C)]]*OO[[#This Row],[17]]/SUM(OO[17])</f>
        <v>1.8339549735407616E-9</v>
      </c>
      <c r="T279" s="10">
        <f>3/24*OO[[#This Row],[76 (28JUN1985 09:00:00)-Water Temperature (C)]]*OO[[#This Row],[18]]/SUM(OO[18])</f>
        <v>5.6871309446994544E-7</v>
      </c>
      <c r="U279" s="10">
        <f>3/24*OO[[#This Row],[77 (28JUN1985 12:00:00)-Water Temperature (C)]]*OO[[#This Row],[19]]/SUM(OO[19])</f>
        <v>3.9094168418597064E-5</v>
      </c>
      <c r="V279" s="10">
        <f>3/24000000*OO[[#This Row],[78 (28JUN1985 15:00:00)-Water Temperature (C)]]*OO[[#This Row],[20]]</f>
        <v>8.7199149267799998E-4</v>
      </c>
      <c r="W279" s="10">
        <f>3/24000000*OO[[#This Row],[79 (28JUN1985 18:00:00)-Water Temperature (C)]]*OO[[#This Row],[21]]</f>
        <v>7.9313844355199999E-3</v>
      </c>
      <c r="X279" s="10">
        <f>3/24000000*OO[[#This Row],[80 (28JUN1985 21:00:00)-Water Temperature (C)]]*OO[[#This Row],[22]]</f>
        <v>3.4971752087999998E-2</v>
      </c>
      <c r="Y279" s="10">
        <f>3/24000000*OO[[#This Row],[81 (29JUN1985 00:00:00)-Water Temperature (C)]]*OO[[#This Row],[23]]</f>
        <v>8.4717962366099991E-2</v>
      </c>
      <c r="Z279" s="10">
        <f>3/24000000*OO[[#This Row],[82 (29JUN1985 03:00:00)-Water Temperature (C)]]*OO[[#This Row],[24]]</f>
        <v>0.1245813217092375</v>
      </c>
      <c r="AA279" s="10">
        <f>3/24000000*OO[[#This Row],[83 (29JUN1985 06:00:00)-Water Temperature (C)]]*OO[[#This Row],[25]]</f>
        <v>0.11684084780612498</v>
      </c>
      <c r="AB279" s="10">
        <f>3/24000000*OO[[#This Row],[84 (29JUN1985 09:00:00)-Water Temperature (C)]]*OO[[#This Row],[26]]</f>
        <v>7.6176912621999993E-2</v>
      </c>
      <c r="AC279" s="10">
        <f>3/24000000*OO[[#This Row],[85 (29JUN1985 12:00:00)-Water Temperature (C)]]*OO[[#This Row],[27]]</f>
        <v>3.6116152074599991E-2</v>
      </c>
      <c r="AD279" s="10">
        <f>3/24000000*OO[[#This Row],[86 (29JUN1985 15:00:00)-Water Temperature (C)]]*OO[[#This Row],[28]]</f>
        <v>1.2994467296512498E-2</v>
      </c>
      <c r="AE279" s="10">
        <f>3/24000000*OO[[#This Row],[88 (29JUN1985 21:00:00)-Water Temperature (C)]]*OO[[#This Row],[30]]</f>
        <v>9.7876846450012508E-4</v>
      </c>
      <c r="AF279" s="10">
        <f>3/24000000*OO[[#This Row],[88 (29JUN1985 21:00:00)-Water Temperature (C)]]*OO[[#This Row],[30]]</f>
        <v>9.7876846450012508E-4</v>
      </c>
      <c r="AG279" s="10">
        <f>3/24000000*OO[[#This Row],[89 (30JUN1985 00:00:00)-Water Temperature (C)]]*OO[[#This Row],[31]]</f>
        <v>2.8957436697937502E-4</v>
      </c>
      <c r="AH279" s="10">
        <f>3/24000000*OO[[#This Row],[90 (30JUN1985 03:00:00)-Water Temperature (C)]]*OO[[#This Row],[32]]</f>
        <v>1.4786280591599999E-4</v>
      </c>
      <c r="AI279" s="10">
        <f>3/24000000*OO[[#This Row],[91 (30JUN1985 06:00:00)-Water Temperature (C)]]*OO[[#This Row],[33]]</f>
        <v>1.2482173407375E-4</v>
      </c>
      <c r="AJ279" s="10">
        <f>3/24000000*OO[[#This Row],[92 (30JUN1985 09:00:00)-Water Temperature (C)]]*OO[[#This Row],[34]]</f>
        <v>1.2257287958960001E-4</v>
      </c>
      <c r="AK279" s="10">
        <f>3/24000000*OO[[#This Row],[93 (30JUN1985 12:00:00)-Water Temperature (C)]]*OO[[#This Row],[35]]</f>
        <v>1.2021509043719999E-4</v>
      </c>
      <c r="AL279" s="10">
        <f>3/24000000*OO[[#This Row],[94 (30JUN1985 15:00:00)-Water Temperature (C)]]*OO[[#This Row],[36]]</f>
        <v>1.1318406410479998E-4</v>
      </c>
      <c r="AM279" s="10">
        <f>3/24000000*OO[[#This Row],[95 (30JUN1985 18:00:00)-Water Temperature (C)]]*OO[[#This Row],[37]]</f>
        <v>1.027967383671E-4</v>
      </c>
      <c r="AN279" s="10">
        <f>3/24000000*OO[[#This Row],[96 (30JUN1985 21:00:00)-Water Temperature (C)]]*OO[[#This Row],[38]]</f>
        <v>9.2435311085149995E-5</v>
      </c>
      <c r="AO279" s="10">
        <f>3/24000000*OO[[#This Row],[97 (01JUL1985 00:00:00)-Water Temperature (C)]]*OO[[#This Row],[39]]</f>
        <v>8.3056265102899999E-5</v>
      </c>
      <c r="AP279" s="10">
        <f>3/24000000*OO[[#This Row],[98 (01JUL1985 03:00:00)-Water Temperature (C)]]*OO[[#This Row],[40]]</f>
        <v>7.5729296418000001E-5</v>
      </c>
      <c r="AQ279" s="10">
        <f>3/24000000*OO[[#This Row],[99 (01JUL1985 06:00:00)-Water Temperature (C)]]*OO[[#This Row],[41]]</f>
        <v>6.9342912810324995E-5</v>
      </c>
      <c r="AR279" s="10">
        <f>3/24000000*OO[[#This Row],[100 (01JUL1985 09:00:00)-Water Temperature (C)]]*OO[[#This Row],[42]]</f>
        <v>6.3215645989649993E-5</v>
      </c>
      <c r="AS279" s="10">
        <f>3/24000000*OO[[#This Row],[101 (01JUL1985 12:00:00)-Water Temperature (C)]]*OO[[#This Row],[43]]</f>
        <v>5.755916175E-5</v>
      </c>
      <c r="AT279" s="10">
        <f>3/24000000*OO[[#This Row],[102 (01JUL1985 15:00:00)-Water Temperature (C)]]*OO[[#This Row],[44]]</f>
        <v>5.19664253724E-5</v>
      </c>
      <c r="AU279" s="10">
        <f>3/24000000*OO[[#This Row],[103 (01JUL1985 18:00:00)-Water Temperature (C)]]*OO[[#This Row],[45]]</f>
        <v>4.6645067157525002E-5</v>
      </c>
      <c r="AV279" s="10">
        <f>3/24000000*OO[[#This Row],[104 (01JUL1985 21:00:00)-Water Temperature (C)]]*OO[[#This Row],[46]]</f>
        <v>4.1735914639625004E-5</v>
      </c>
      <c r="AW279" s="10">
        <f>3/24000000*OO[[#This Row],[105 (02JUL1985 00:00:00)-Water Temperature (C)]]*OO[[#This Row],[47]]</f>
        <v>3.7442352583899995E-5</v>
      </c>
      <c r="AX279" s="10">
        <f>3/24000000*OO[[#This Row],[106 (02JUL1985 03:00:00)-Water Temperature (C)]]*OO[[#This Row],[48]]</f>
        <v>3.4244649512587499E-5</v>
      </c>
      <c r="AY279" s="10">
        <f>3/24000000*OO[[#This Row],[107 (02JUL1985 06:00:00)-Water Temperature (C)]]*OO[[#This Row],[49]]</f>
        <v>3.1616997464849998E-5</v>
      </c>
      <c r="AZ279" s="10">
        <f>3/24000000*OO[[#This Row],[108 (02JUL1985 09:00:00)-Water Temperature (C)]]*OO[[#This Row],[50]]</f>
        <v>2.9376791454231249E-5</v>
      </c>
      <c r="BA279" s="10">
        <f>3/24000000*OO[[#This Row],[109 (02JUL1985 12:00:00)-Water Temperature (C)]]*OO[[#This Row],[51]]</f>
        <v>2.71562216775325E-5</v>
      </c>
      <c r="BB279" s="10">
        <f>3/24000000*OO[[#This Row],[110 (02JUL1985 15:00:00)-Water Temperature (C)]]*OO[[#This Row],[52]]</f>
        <v>2.4781083014187499E-5</v>
      </c>
      <c r="BC279" s="10">
        <f>3/24000000*OO[[#This Row],[111 (02JUL1985 18:00:00)-Water Temperature (C)]]*OO[[#This Row],[53]]</f>
        <v>2.2125495023703753E-5</v>
      </c>
      <c r="BD279" s="10">
        <f>3/24000000*OO[[#This Row],[112 (02JUL1985 21:00:00)-Water Temperature (C)]]*OO[[#This Row],[54]]</f>
        <v>1.9599909749551249E-5</v>
      </c>
      <c r="BE279" s="10">
        <f>3/24000000*OO[[#This Row],[113 (03JUL1985 00:00:00)-Water Temperature (C)]]*OO[[#This Row],[55]]</f>
        <v>1.7324886229593751E-5</v>
      </c>
      <c r="BF279" s="10">
        <f>3/24000000*OO[[#This Row],[114 (03JUL1985 03:00:00)-Water Temperature (C)]]*OO[[#This Row],[56]]</f>
        <v>1.545658687548625E-5</v>
      </c>
      <c r="BG279" s="10">
        <f>3/24000000*OO[[#This Row],[115 (03JUL1985 06:00:00)-Water Temperature (C)]]*OO[[#This Row],[57]]</f>
        <v>1.3906265429306249E-5</v>
      </c>
      <c r="BH279" s="10">
        <f>3/24000000*OO[[#This Row],[116 (03JUL1985 09:00:00)-Water Temperature (C)]]*OO[[#This Row],[58]]</f>
        <v>1.242862020019375E-5</v>
      </c>
      <c r="BI279" s="10">
        <f>3/24000000*OO[[#This Row],[117 (03JUL1985 12:00:00)-Water Temperature (C)]]*OO[[#This Row],[59]]</f>
        <v>1.1009758063968749E-5</v>
      </c>
      <c r="BJ279" s="10">
        <f>3/24000000*OO[[#This Row],[118 (03JUL1985 15:00:00)-Water Temperature (C)]]*OO[[#This Row],[60]]</f>
        <v>9.5237152648900007E-6</v>
      </c>
      <c r="BK279" s="10">
        <f>3/24000000*OO[[#This Row],[119 (03JUL1985 18:00:00)-Water Temperature (C)]]*OO[[#This Row],[61]]</f>
        <v>7.9552831328775008E-6</v>
      </c>
      <c r="BL279" s="10">
        <f>3/24000000*OO[[#This Row],[120 (03JUL1985 21:00:00)-Water Temperature (C)]]*OO[[#This Row],[62]]</f>
        <v>6.4597347036225001E-6</v>
      </c>
      <c r="BM279" s="10">
        <f>3/24000000*OO[[#This Row],[121 (04JUL1985 00:00:00)-Water Temperature (C)]]*OO[[#This Row],[63]]</f>
        <v>5.1576828972075001E-6</v>
      </c>
      <c r="BN279" s="10">
        <f>3/24000000*OO[[#This Row],[122 (04JUL1985 03:00:00)-Water Temperature (C)]]*OO[[#This Row],[64]]</f>
        <v>4.1802925821087497E-6</v>
      </c>
      <c r="BO279" s="10">
        <f>3/24000000*OO[[#This Row],[123 (04JUL1985 06:00:00)-Water Temperature (C)]]*OO[[#This Row],[65]]</f>
        <v>3.4396868199069999E-6</v>
      </c>
      <c r="BP279" s="10">
        <f>3/24000000*OO[[#This Row],[124 (04JUL1985 09:00:00)-Water Temperature (C)]]*OO[[#This Row],[66]]</f>
        <v>2.8946699623832499E-6</v>
      </c>
      <c r="BQ279" s="10">
        <f>3/24000000*OO[[#This Row],[125 (04JUL1985 12:00:00)-Water Temperature (C)]]*OO[[#This Row],[67]]</f>
        <v>2.4846845910541248E-6</v>
      </c>
      <c r="BR279" s="10">
        <f>3/24000000*OO[[#This Row],[126 (04JUL1985 15:00:00)-Water Temperature (C)]]*OO[[#This Row],[68]]</f>
        <v>2.1785653624027503E-6</v>
      </c>
      <c r="BS279" s="10">
        <f>3/24000000*OO[[#This Row],[127 (04JUL1985 18:00:00)-Water Temperature (C)]]*OO[[#This Row],[69]]</f>
        <v>1.9321465373415002E-6</v>
      </c>
      <c r="BT279" s="10">
        <f>3/24000000*OO[[#This Row],[128 (04JUL1985 21:00:00)-Water Temperature (C)]]*OO[[#This Row],[70]]</f>
        <v>1.7370882867760001E-6</v>
      </c>
      <c r="BU279" s="10">
        <f>3/24000000*OO[[#This Row],[129 (05JUL1985 00:00:00)-Water Temperature (C)]]*OO[[#This Row],[71]]</f>
        <v>1.5795281152724999E-6</v>
      </c>
      <c r="BV279" s="10">
        <f>3/24000000*OO[[#This Row],[130 (05JUL1985 03:00:00)-Water Temperature (C)]]*OO[[#This Row],[72]]</f>
        <v>1.474962393523E-6</v>
      </c>
      <c r="BW279" s="10">
        <f>3/24000000*OO[[#This Row],[131 (05JUL1985 06:00:00)-Water Temperature (C)]]*OO[[#This Row],[73]]</f>
        <v>1.3937351622768747E-6</v>
      </c>
      <c r="BX279" s="10">
        <f>3/24000000*OO[[#This Row],[132 (05JUL1985 09:00:00)-Water Temperature (C)]]*OO[[#This Row],[74]]</f>
        <v>1.3312489769549998E-6</v>
      </c>
      <c r="BY279" s="10">
        <f>3/24000000*OO[[#This Row],[133 (05JUL1985 12:00:00)-Water Temperature (C)]]*OO[[#This Row],[75]]</f>
        <v>1.282972088655E-6</v>
      </c>
      <c r="BZ279" s="10">
        <f>3/24000000*OO[[#This Row],[134 (05JUL1985 15:00:00)-Water Temperature (C)]]*OO[[#This Row],[76]]</f>
        <v>1.2312081110306247E-6</v>
      </c>
      <c r="CA279" s="10">
        <f>3/24000000*OO[[#This Row],[135 (05JUL1985 18:00:00)-Water Temperature (C)]]*OO[[#This Row],[77]]</f>
        <v>1.17624513032775E-6</v>
      </c>
      <c r="CB279" s="10">
        <f>3/24000000*OO[[#This Row],[136 (05JUL1985 21:00:00)-Water Temperature (C)]]*OO[[#This Row],[78]]</f>
        <v>1.12329774736275E-6</v>
      </c>
      <c r="CC279" s="10">
        <f>3/24000000*OO[[#This Row],[137 (06JUL1985 00:00:00)-Water Temperature (C)]]*OO[[#This Row],[79]]</f>
        <v>1.0743072645408749E-6</v>
      </c>
      <c r="CD279" s="10">
        <f>3/24000000*OO[[#This Row],[138 (06JUL1985 03:00:00)-Water Temperature (C)]]*OO[[#This Row],[80]]</f>
        <v>1.04050284183E-6</v>
      </c>
      <c r="CE279" s="10">
        <f>3/24000000*OO[[#This Row],[139 (06JUL1985 06:00:00)-Water Temperature (C)]]*OO[[#This Row],[81]]</f>
        <v>1.0097022856162499E-6</v>
      </c>
      <c r="CF279" s="10">
        <f>3/24000000*OO[[#This Row],[140 (06JUL1985 09:00:00)-Water Temperature (C)]]*OO[[#This Row],[82]]</f>
        <v>9.8050747090499982E-7</v>
      </c>
      <c r="CG279" s="10">
        <f>3/24000000*OO[[#This Row],[141 (06JUL1985 12:00:00)-Water Temperature (C)]]*OO[[#This Row],[83]]</f>
        <v>9.4859202948999998E-7</v>
      </c>
      <c r="CH279" s="10">
        <f>3/24000000*OO[[#This Row],[142 (06JUL1985 15:00:00)-Water Temperature (C)]]*OO[[#This Row],[84]]</f>
        <v>9.0976403126699995E-7</v>
      </c>
      <c r="CI279" s="10">
        <f>3/24000000*OO[[#This Row],[143 (06JUL1985 18:00:00)-Water Temperature (C)]]*OO[[#This Row],[85]]</f>
        <v>8.6075404030937499E-7</v>
      </c>
      <c r="CJ279" s="10">
        <f>3/24000000*OO[[#This Row],[144 (06JUL1985 21:00:00)-Water Temperature (C)]]*OO[[#This Row],[86]]</f>
        <v>8.1136087022637497E-7</v>
      </c>
      <c r="CK279" s="10">
        <f>3/24000000*OO[[#This Row],[145 (07JUL1985 00:00:00)-Water Temperature (C)]]*OO[[#This Row],[87]]</f>
        <v>7.6433287885249988E-7</v>
      </c>
      <c r="CL279" s="10">
        <f>3/24000000*OO[[#This Row],[146 (07JUL1985 03:00:00)-Water Temperature (C)]]*OO[[#This Row],[88]]</f>
        <v>7.3323948315149999E-7</v>
      </c>
      <c r="CM279" s="10">
        <f>3/24000000*OO[[#This Row],[147 (07JUL1985 06:00:00)-Water Temperature (C)]]*OO[[#This Row],[89]]</f>
        <v>7.0171570785787487E-7</v>
      </c>
      <c r="CN279" s="10">
        <f>3/24000000*OO[[#This Row],[148 (07JUL1985 09:00:00)-Water Temperature (C)]]*OO[[#This Row],[90]]</f>
        <v>6.6733532121599993E-7</v>
      </c>
      <c r="CO279" s="10">
        <f>3/24000000*OO[[#This Row],[149 (07JUL1985 12:00:00)-Water Temperature (C)]]*OO[[#This Row],[91]]</f>
        <v>6.3411650370200008E-7</v>
      </c>
      <c r="CP279" s="10">
        <f>3/24000000*OO[[#This Row],[150 (07JUL1985 15:00:00)-Water Temperature (C)]]*OO[[#This Row],[92]]</f>
        <v>6.0446954693650001E-7</v>
      </c>
      <c r="CQ279" s="10">
        <f>3/24000000*OO[[#This Row],[151 (07JUL1985 18:00:00)-Water Temperature (C)]]*OO[[#This Row],[93]]</f>
        <v>5.7286952885399995E-7</v>
      </c>
      <c r="CR279" s="10">
        <f>3/24000000*OO[[#This Row],[152 (07JUL1985 21:00:00)-Water Temperature (C)]]*OO[[#This Row],[94]]</f>
        <v>5.4067017183524995E-7</v>
      </c>
      <c r="CS279" s="10">
        <f>3/24000000*OO[[#This Row],[153 (08JUL1985 00:00:00)-Water Temperature (C)]]*OO[[#This Row],[95]]</f>
        <v>5.0901920344187497E-7</v>
      </c>
      <c r="CT279" s="10">
        <f>3/24000000*OO[[#This Row],[154 (08JUL1985 03:00:00)-Water Temperature (C)]]*OO[[#This Row],[96]]</f>
        <v>4.8872876402699994E-7</v>
      </c>
      <c r="CU279" s="10">
        <f>3/24000000*OO[[#This Row],[155 (08JUL1985 06:00:00)-Water Temperature (C)]]*OO[[#This Row],[97]]</f>
        <v>4.7313051096337493E-7</v>
      </c>
      <c r="CV279" s="10">
        <f>3/24000000*OO[[#This Row],[156 (08JUL1985 09:00:00)-Water Temperature (C)]]*OO[[#This Row],[98]]</f>
        <v>4.5685027389099999E-7</v>
      </c>
      <c r="CW279" s="10">
        <f>3/24000000*OO[[#This Row],[157 (08JUL1985 12:00:00)-Water Temperature (C)]]*OO[[#This Row],[99]]</f>
        <v>4.4126115591837496E-7</v>
      </c>
    </row>
    <row r="280" spans="1:101" x14ac:dyDescent="0.35">
      <c r="A280" t="s">
        <v>286</v>
      </c>
      <c r="B280">
        <v>724.67420000000004</v>
      </c>
      <c r="C280" s="10">
        <f>3/24*OO[[#This Row],[59 (26JUN1985 06:00:00)-Water Temperature (C)]]*OO[[#This Row],[1]]/SUM(OO[1])</f>
        <v>0</v>
      </c>
      <c r="D280" s="10">
        <f>3/24*OO[[#This Row],[60 (26JUN1985 09:00:00)-Water Temperature (C)]]*OO[[#This Row],[2]]/SUM(OO[2])</f>
        <v>0</v>
      </c>
      <c r="E280" s="10">
        <f>3/24*OO[[#This Row],[61 (26JUN1985 12:00:00)-Water Temperature (C)]]*OO[[#This Row],[3]]/SUM(OO[3])</f>
        <v>0</v>
      </c>
      <c r="F280" s="10">
        <f>3/24*OO[[#This Row],[62 (26JUN1985 15:00:00)-Water Temperature (C)]]*OO[[#This Row],[4]]/SUM(OO[4])</f>
        <v>0</v>
      </c>
      <c r="G280" s="10">
        <f>3/24*OO[[#This Row],[63 (26JUN1985 18:00:00)-Water Temperature (C)]]*OO[[#This Row],[5]]/SUM(OO[5])</f>
        <v>0</v>
      </c>
      <c r="H280" s="10">
        <f>3/24*OO[[#This Row],[64 (26JUN1985 21:00:00)-Water Temperature (C)]]*OO[[#This Row],[6]]/SUM(OO[6])</f>
        <v>0</v>
      </c>
      <c r="I280" s="10">
        <f>3/24*OO[[#This Row],[65 (27JUN1985 00:00:00)-Water Temperature (C)]]*OO[[#This Row],[7]]/SUM(OO[7])</f>
        <v>0</v>
      </c>
      <c r="J280" s="10">
        <f>3/24*OO[[#This Row],[66 (27JUN1985 03:00:00)-Water Temperature (C)]]*OO[[#This Row],[8]]/SUM(OO[8])</f>
        <v>0</v>
      </c>
      <c r="K280" s="10">
        <f>3/24*OO[[#This Row],[67 (27JUN1985 06:00:00)-Water Temperature (C)]]*OO[[#This Row],[9]]/SUM(OO[9])</f>
        <v>0</v>
      </c>
      <c r="L280" s="10">
        <f>3/24*OO[[#This Row],[68 (27JUN1985 09:00:00)-Water Temperature (C)]]*OO[[#This Row],[10]]/SUM(OO[10])</f>
        <v>0</v>
      </c>
      <c r="M280" s="10">
        <f>3/24*OO[[#This Row],[69 (27JUN1985 12:00:00)-Water Temperature (C)]]*OO[[#This Row],[11]]/SUM(OO[11])</f>
        <v>0</v>
      </c>
      <c r="N280" s="10">
        <f>3/24*OO[[#This Row],[70 (27JUN1985 15:00:00)-Water Temperature (C)]]*OO[[#This Row],[12]]/SUM(OO[12])</f>
        <v>0</v>
      </c>
      <c r="O280" s="10">
        <f>3/24*OO[[#This Row],[71 (27JUN1985 18:00:00)-Water Temperature (C)]]*OO[[#This Row],[13]]/SUM(OO[13])</f>
        <v>0</v>
      </c>
      <c r="P280" s="10">
        <f>3/24*OO[[#This Row],[72 (27JUN1985 21:00:00)-Water Temperature (C)]]*OO[[#This Row],[14]]/SUM(OO[14])</f>
        <v>1.3310287038935698E-28</v>
      </c>
      <c r="Q280" s="10">
        <f>3/24*OO[[#This Row],[73 (28JUN1985 00:00:00)-Water Temperature (C)]]*OO[[#This Row],[15]]/SUM(OO[15])</f>
        <v>1.6361071968757147E-21</v>
      </c>
      <c r="R280" s="10">
        <f>3/24*OO[[#This Row],[74 (28JUN1985 03:00:00)-Water Temperature (C)]]*OO[[#This Row],[16]]/SUM(OO[16])</f>
        <v>1.772843297714996E-13</v>
      </c>
      <c r="S280" s="10">
        <f>3/24*OO[[#This Row],[75 (28JUN1985 06:00:00)-Water Temperature (C)]]*OO[[#This Row],[17]]/SUM(OO[17])</f>
        <v>9.1755061905286876E-10</v>
      </c>
      <c r="T280" s="10">
        <f>3/24*OO[[#This Row],[76 (28JUN1985 09:00:00)-Water Temperature (C)]]*OO[[#This Row],[18]]/SUM(OO[18])</f>
        <v>3.2753850027078377E-7</v>
      </c>
      <c r="U280" s="10">
        <f>3/24*OO[[#This Row],[77 (28JUN1985 12:00:00)-Water Temperature (C)]]*OO[[#This Row],[19]]/SUM(OO[19])</f>
        <v>2.4891245911574774E-5</v>
      </c>
      <c r="V280" s="10">
        <f>3/24000000*OO[[#This Row],[78 (28JUN1985 15:00:00)-Water Temperature (C)]]*OO[[#This Row],[20]]</f>
        <v>6.0170639721600003E-4</v>
      </c>
      <c r="W280" s="10">
        <f>3/24000000*OO[[#This Row],[79 (28JUN1985 18:00:00)-Water Temperature (C)]]*OO[[#This Row],[21]]</f>
        <v>5.8517076520199999E-3</v>
      </c>
      <c r="X280" s="10">
        <f>3/24000000*OO[[#This Row],[80 (28JUN1985 21:00:00)-Water Temperature (C)]]*OO[[#This Row],[22]]</f>
        <v>2.7313952982749998E-2</v>
      </c>
      <c r="Y280" s="10">
        <f>3/24000000*OO[[#This Row],[81 (29JUN1985 00:00:00)-Water Temperature (C)]]*OO[[#This Row],[23]]</f>
        <v>6.9515481998637482E-2</v>
      </c>
      <c r="Z280" s="10">
        <f>3/24000000*OO[[#This Row],[82 (29JUN1985 03:00:00)-Water Temperature (C)]]*OO[[#This Row],[24]]</f>
        <v>0.10676611776025</v>
      </c>
      <c r="AA280" s="10">
        <f>3/24000000*OO[[#This Row],[83 (29JUN1985 06:00:00)-Water Temperature (C)]]*OO[[#This Row],[25]]</f>
        <v>0.10406880283722499</v>
      </c>
      <c r="AB280" s="10">
        <f>3/24000000*OO[[#This Row],[84 (29JUN1985 09:00:00)-Water Temperature (C)]]*OO[[#This Row],[26]]</f>
        <v>7.0145552906399997E-2</v>
      </c>
      <c r="AC280" s="10">
        <f>3/24000000*OO[[#This Row],[85 (29JUN1985 12:00:00)-Water Temperature (C)]]*OO[[#This Row],[27]]</f>
        <v>3.42588238290625E-2</v>
      </c>
      <c r="AD280" s="10">
        <f>3/24000000*OO[[#This Row],[86 (29JUN1985 15:00:00)-Water Temperature (C)]]*OO[[#This Row],[28]]</f>
        <v>1.2646309862005002E-2</v>
      </c>
      <c r="AE280" s="10">
        <f>3/24000000*OO[[#This Row],[88 (29JUN1985 21:00:00)-Water Temperature (C)]]*OO[[#This Row],[30]]</f>
        <v>9.7792392954587507E-4</v>
      </c>
      <c r="AF280" s="10">
        <f>3/24000000*OO[[#This Row],[88 (29JUN1985 21:00:00)-Water Temperature (C)]]*OO[[#This Row],[30]]</f>
        <v>9.7792392954587507E-4</v>
      </c>
      <c r="AG280" s="10">
        <f>3/24000000*OO[[#This Row],[89 (30JUN1985 00:00:00)-Water Temperature (C)]]*OO[[#This Row],[31]]</f>
        <v>2.8125258531848748E-4</v>
      </c>
      <c r="AH280" s="10">
        <f>3/24000000*OO[[#This Row],[90 (30JUN1985 03:00:00)-Water Temperature (C)]]*OO[[#This Row],[32]]</f>
        <v>1.3492050457319997E-4</v>
      </c>
      <c r="AI280" s="10">
        <f>3/24000000*OO[[#This Row],[91 (30JUN1985 06:00:00)-Water Temperature (C)]]*OO[[#This Row],[33]]</f>
        <v>1.10259265349025E-4</v>
      </c>
      <c r="AJ280" s="10">
        <f>3/24000000*OO[[#This Row],[92 (30JUN1985 09:00:00)-Water Temperature (C)]]*OO[[#This Row],[34]]</f>
        <v>1.0778379975377499E-4</v>
      </c>
      <c r="AK280" s="10">
        <f>3/24000000*OO[[#This Row],[93 (30JUN1985 12:00:00)-Water Temperature (C)]]*OO[[#This Row],[35]]</f>
        <v>1.05990021282175E-4</v>
      </c>
      <c r="AL280" s="10">
        <f>3/24000000*OO[[#This Row],[94 (30JUN1985 15:00:00)-Water Temperature (C)]]*OO[[#This Row],[36]]</f>
        <v>1.00141062488725E-4</v>
      </c>
      <c r="AM280" s="10">
        <f>3/24000000*OO[[#This Row],[95 (30JUN1985 18:00:00)-Water Temperature (C)]]*OO[[#This Row],[37]]</f>
        <v>9.1182855788950008E-5</v>
      </c>
      <c r="AN280" s="10">
        <f>3/24000000*OO[[#This Row],[96 (30JUN1985 21:00:00)-Water Temperature (C)]]*OO[[#This Row],[38]]</f>
        <v>8.209165363184999E-5</v>
      </c>
      <c r="AO280" s="10">
        <f>3/24000000*OO[[#This Row],[97 (01JUL1985 00:00:00)-Water Temperature (C)]]*OO[[#This Row],[39]]</f>
        <v>7.3804004458600007E-5</v>
      </c>
      <c r="AP280" s="10">
        <f>3/24000000*OO[[#This Row],[98 (01JUL1985 03:00:00)-Water Temperature (C)]]*OO[[#This Row],[40]]</f>
        <v>6.7284072563324993E-5</v>
      </c>
      <c r="AQ280" s="10">
        <f>3/24000000*OO[[#This Row],[99 (01JUL1985 06:00:00)-Water Temperature (C)]]*OO[[#This Row],[41]]</f>
        <v>6.1631295731337497E-5</v>
      </c>
      <c r="AR280" s="10">
        <f>3/24000000*OO[[#This Row],[100 (01JUL1985 09:00:00)-Water Temperature (C)]]*OO[[#This Row],[42]]</f>
        <v>5.6202948534950002E-5</v>
      </c>
      <c r="AS280" s="10">
        <f>3/24000000*OO[[#This Row],[101 (01JUL1985 12:00:00)-Water Temperature (C)]]*OO[[#This Row],[43]]</f>
        <v>5.1205727591099995E-5</v>
      </c>
      <c r="AT280" s="10">
        <f>3/24000000*OO[[#This Row],[102 (01JUL1985 15:00:00)-Water Temperature (C)]]*OO[[#This Row],[44]]</f>
        <v>4.6280783084312493E-5</v>
      </c>
      <c r="AU280" s="10">
        <f>3/24000000*OO[[#This Row],[103 (01JUL1985 18:00:00)-Water Temperature (C)]]*OO[[#This Row],[45]]</f>
        <v>4.15768421098E-5</v>
      </c>
      <c r="AV280" s="10">
        <f>3/24000000*OO[[#This Row],[104 (01JUL1985 21:00:00)-Water Temperature (C)]]*OO[[#This Row],[46]]</f>
        <v>3.7233211566574997E-5</v>
      </c>
      <c r="AW280" s="10">
        <f>3/24000000*OO[[#This Row],[105 (02JUL1985 00:00:00)-Water Temperature (C)]]*OO[[#This Row],[47]]</f>
        <v>3.3414267844439996E-5</v>
      </c>
      <c r="AX280" s="10">
        <f>3/24000000*OO[[#This Row],[106 (02JUL1985 03:00:00)-Water Temperature (C)]]*OO[[#This Row],[48]]</f>
        <v>3.0552454328970002E-5</v>
      </c>
      <c r="AY280" s="10">
        <f>3/24000000*OO[[#This Row],[107 (02JUL1985 06:00:00)-Water Temperature (C)]]*OO[[#This Row],[49]]</f>
        <v>2.8208636771217496E-5</v>
      </c>
      <c r="AZ280" s="10">
        <f>3/24000000*OO[[#This Row],[108 (02JUL1985 09:00:00)-Water Temperature (C)]]*OO[[#This Row],[50]]</f>
        <v>2.6212104038981249E-5</v>
      </c>
      <c r="BA280" s="10">
        <f>3/24000000*OO[[#This Row],[109 (02JUL1985 12:00:00)-Water Temperature (C)]]*OO[[#This Row],[51]]</f>
        <v>2.4242874057187501E-5</v>
      </c>
      <c r="BB280" s="10">
        <f>3/24000000*OO[[#This Row],[110 (02JUL1985 15:00:00)-Water Temperature (C)]]*OO[[#This Row],[52]]</f>
        <v>2.214659459591625E-5</v>
      </c>
      <c r="BC280" s="10">
        <f>3/24000000*OO[[#This Row],[111 (02JUL1985 18:00:00)-Water Temperature (C)]]*OO[[#This Row],[53]]</f>
        <v>1.9802328460250001E-5</v>
      </c>
      <c r="BD280" s="10">
        <f>3/24000000*OO[[#This Row],[112 (02JUL1985 21:00:00)-Water Temperature (C)]]*OO[[#This Row],[54]]</f>
        <v>1.7560070961419999E-5</v>
      </c>
      <c r="BE280" s="10">
        <f>3/24000000*OO[[#This Row],[113 (03JUL1985 00:00:00)-Water Temperature (C)]]*OO[[#This Row],[55]]</f>
        <v>1.5534037341200001E-5</v>
      </c>
      <c r="BF280" s="10">
        <f>3/24000000*OO[[#This Row],[114 (03JUL1985 03:00:00)-Water Temperature (C)]]*OO[[#This Row],[56]]</f>
        <v>1.38614292649E-5</v>
      </c>
      <c r="BG280" s="10">
        <f>3/24000000*OO[[#This Row],[115 (03JUL1985 06:00:00)-Water Temperature (C)]]*OO[[#This Row],[57]]</f>
        <v>1.2474337782090001E-5</v>
      </c>
      <c r="BH280" s="10">
        <f>3/24000000*OO[[#This Row],[116 (03JUL1985 09:00:00)-Water Temperature (C)]]*OO[[#This Row],[58]]</f>
        <v>1.11577214544375E-5</v>
      </c>
      <c r="BI280" s="10">
        <f>3/24000000*OO[[#This Row],[117 (03JUL1985 12:00:00)-Water Temperature (C)]]*OO[[#This Row],[59]]</f>
        <v>9.8974647971062482E-6</v>
      </c>
      <c r="BJ280" s="10">
        <f>3/24000000*OO[[#This Row],[118 (03JUL1985 15:00:00)-Water Temperature (C)]]*OO[[#This Row],[60]]</f>
        <v>8.5866151913249979E-6</v>
      </c>
      <c r="BK280" s="10">
        <f>3/24000000*OO[[#This Row],[119 (03JUL1985 18:00:00)-Water Temperature (C)]]*OO[[#This Row],[61]]</f>
        <v>7.1989081462437493E-6</v>
      </c>
      <c r="BL280" s="10">
        <f>3/24000000*OO[[#This Row],[120 (03JUL1985 21:00:00)-Water Temperature (C)]]*OO[[#This Row],[62]]</f>
        <v>5.8658668311999994E-6</v>
      </c>
      <c r="BM280" s="10">
        <f>3/24000000*OO[[#This Row],[121 (04JUL1985 00:00:00)-Water Temperature (C)]]*OO[[#This Row],[63]]</f>
        <v>4.6938951261450006E-6</v>
      </c>
      <c r="BN280" s="10">
        <f>3/24000000*OO[[#This Row],[122 (04JUL1985 03:00:00)-Water Temperature (C)]]*OO[[#This Row],[64]]</f>
        <v>3.8039570619749996E-6</v>
      </c>
      <c r="BO280" s="10">
        <f>3/24000000*OO[[#This Row],[123 (04JUL1985 06:00:00)-Water Temperature (C)]]*OO[[#This Row],[65]]</f>
        <v>3.1236807445042496E-6</v>
      </c>
      <c r="BP280" s="10">
        <f>3/24000000*OO[[#This Row],[124 (04JUL1985 09:00:00)-Water Temperature (C)]]*OO[[#This Row],[66]]</f>
        <v>2.6193147559379995E-6</v>
      </c>
      <c r="BQ280" s="10">
        <f>3/24000000*OO[[#This Row],[125 (04JUL1985 12:00:00)-Water Temperature (C)]]*OO[[#This Row],[67]]</f>
        <v>2.239525129331E-6</v>
      </c>
      <c r="BR280" s="10">
        <f>3/24000000*OO[[#This Row],[126 (04JUL1985 15:00:00)-Water Temperature (C)]]*OO[[#This Row],[68]]</f>
        <v>1.9573896324004998E-6</v>
      </c>
      <c r="BS280" s="10">
        <f>3/24000000*OO[[#This Row],[127 (04JUL1985 18:00:00)-Water Temperature (C)]]*OO[[#This Row],[69]]</f>
        <v>1.7322189008403749E-6</v>
      </c>
      <c r="BT280" s="10">
        <f>3/24000000*OO[[#This Row],[128 (04JUL1985 21:00:00)-Water Temperature (C)]]*OO[[#This Row],[70]]</f>
        <v>1.555276016049E-6</v>
      </c>
      <c r="BU280" s="10">
        <f>3/24000000*OO[[#This Row],[129 (05JUL1985 00:00:00)-Water Temperature (C)]]*OO[[#This Row],[71]]</f>
        <v>1.4127396273595E-6</v>
      </c>
      <c r="BV280" s="10">
        <f>3/24000000*OO[[#This Row],[130 (05JUL1985 03:00:00)-Water Temperature (C)]]*OO[[#This Row],[72]]</f>
        <v>1.3174834621799998E-6</v>
      </c>
      <c r="BW280" s="10">
        <f>3/24000000*OO[[#This Row],[131 (05JUL1985 06:00:00)-Water Temperature (C)]]*OO[[#This Row],[73]]</f>
        <v>1.2433679041499997E-6</v>
      </c>
      <c r="BX280" s="10">
        <f>3/24000000*OO[[#This Row],[132 (05JUL1985 09:00:00)-Water Temperature (C)]]*OO[[#This Row],[74]]</f>
        <v>1.1860884382304998E-6</v>
      </c>
      <c r="BY280" s="10">
        <f>3/24000000*OO[[#This Row],[133 (05JUL1985 12:00:00)-Water Temperature (C)]]*OO[[#This Row],[75]]</f>
        <v>1.1415065215901247E-6</v>
      </c>
      <c r="BZ280" s="10">
        <f>3/24000000*OO[[#This Row],[134 (05JUL1985 15:00:00)-Water Temperature (C)]]*OO[[#This Row],[76]]</f>
        <v>1.0948886947839999E-6</v>
      </c>
      <c r="CA280" s="10">
        <f>3/24000000*OO[[#This Row],[135 (05JUL1985 18:00:00)-Water Temperature (C)]]*OO[[#This Row],[77]]</f>
        <v>1.0457404881625E-6</v>
      </c>
      <c r="CB280" s="10">
        <f>3/24000000*OO[[#This Row],[136 (05JUL1985 21:00:00)-Water Temperature (C)]]*OO[[#This Row],[78]]</f>
        <v>9.987807610307499E-7</v>
      </c>
      <c r="CC280" s="10">
        <f>3/24000000*OO[[#This Row],[137 (06JUL1985 00:00:00)-Water Temperature (C)]]*OO[[#This Row],[79]]</f>
        <v>9.5548608814300006E-7</v>
      </c>
      <c r="CD280" s="10">
        <f>3/24000000*OO[[#This Row],[138 (06JUL1985 03:00:00)-Water Temperature (C)]]*OO[[#This Row],[80]]</f>
        <v>9.2562957735399996E-7</v>
      </c>
      <c r="CE280" s="10">
        <f>3/24000000*OO[[#This Row],[139 (06JUL1985 06:00:00)-Water Temperature (C)]]*OO[[#This Row],[81]]</f>
        <v>8.9842898603849993E-7</v>
      </c>
      <c r="CF280" s="10">
        <f>3/24000000*OO[[#This Row],[140 (06JUL1985 09:00:00)-Water Temperature (C)]]*OO[[#This Row],[82]]</f>
        <v>8.7241572376200002E-7</v>
      </c>
      <c r="CG280" s="10">
        <f>3/24000000*OO[[#This Row],[141 (06JUL1985 12:00:00)-Water Temperature (C)]]*OO[[#This Row],[83]]</f>
        <v>8.4389856973500001E-7</v>
      </c>
      <c r="CH280" s="10">
        <f>3/24000000*OO[[#This Row],[142 (06JUL1985 15:00:00)-Water Temperature (C)]]*OO[[#This Row],[84]]</f>
        <v>8.0963273781400005E-7</v>
      </c>
      <c r="CI280" s="10">
        <f>3/24000000*OO[[#This Row],[143 (06JUL1985 18:00:00)-Water Temperature (C)]]*OO[[#This Row],[85]]</f>
        <v>7.6634631829237498E-7</v>
      </c>
      <c r="CJ280" s="10">
        <f>3/24000000*OO[[#This Row],[144 (06JUL1985 21:00:00)-Water Temperature (C)]]*OO[[#This Row],[86]]</f>
        <v>7.2266810154687496E-7</v>
      </c>
      <c r="CK280" s="10">
        <f>3/24000000*OO[[#This Row],[145 (07JUL1985 00:00:00)-Water Temperature (C)]]*OO[[#This Row],[87]]</f>
        <v>6.8095471387199995E-7</v>
      </c>
      <c r="CL280" s="10">
        <f>3/24000000*OO[[#This Row],[146 (07JUL1985 03:00:00)-Water Temperature (C)]]*OO[[#This Row],[88]]</f>
        <v>6.5299545704250006E-7</v>
      </c>
      <c r="CM280" s="10">
        <f>3/24000000*OO[[#This Row],[147 (07JUL1985 06:00:00)-Water Temperature (C)]]*OO[[#This Row],[89]]</f>
        <v>6.2516489552737498E-7</v>
      </c>
      <c r="CN280" s="10">
        <f>3/24000000*OO[[#This Row],[148 (07JUL1985 09:00:00)-Water Temperature (C)]]*OO[[#This Row],[90]]</f>
        <v>5.9450597374800002E-7</v>
      </c>
      <c r="CO280" s="10">
        <f>3/24000000*OO[[#This Row],[149 (07JUL1985 12:00:00)-Water Temperature (C)]]*OO[[#This Row],[91]]</f>
        <v>5.6450451702900001E-7</v>
      </c>
      <c r="CP280" s="10">
        <f>3/24000000*OO[[#This Row],[150 (07JUL1985 15:00:00)-Water Temperature (C)]]*OO[[#This Row],[92]]</f>
        <v>5.3812797959587491E-7</v>
      </c>
      <c r="CQ280" s="10">
        <f>3/24000000*OO[[#This Row],[151 (07JUL1985 18:00:00)-Water Temperature (C)]]*OO[[#This Row],[93]]</f>
        <v>5.1020408384400003E-7</v>
      </c>
      <c r="CR280" s="10">
        <f>3/24000000*OO[[#This Row],[152 (07JUL1985 21:00:00)-Water Temperature (C)]]*OO[[#This Row],[94]]</f>
        <v>4.8172879753875006E-7</v>
      </c>
      <c r="CS280" s="10">
        <f>3/24000000*OO[[#This Row],[153 (08JUL1985 00:00:00)-Water Temperature (C)]]*OO[[#This Row],[95]]</f>
        <v>4.5368950263225004E-7</v>
      </c>
      <c r="CT280" s="10">
        <f>3/24000000*OO[[#This Row],[154 (08JUL1985 03:00:00)-Water Temperature (C)]]*OO[[#This Row],[96]]</f>
        <v>4.3542258020624999E-7</v>
      </c>
      <c r="CU280" s="10">
        <f>3/24000000*OO[[#This Row],[155 (08JUL1985 06:00:00)-Water Temperature (C)]]*OO[[#This Row],[97]]</f>
        <v>4.2137984868474997E-7</v>
      </c>
      <c r="CV280" s="10">
        <f>3/24000000*OO[[#This Row],[156 (08JUL1985 09:00:00)-Water Temperature (C)]]*OO[[#This Row],[98]]</f>
        <v>4.0676491841562501E-7</v>
      </c>
      <c r="CW280" s="10">
        <f>3/24000000*OO[[#This Row],[157 (08JUL1985 12:00:00)-Water Temperature (C)]]*OO[[#This Row],[99]]</f>
        <v>3.926606289315E-7</v>
      </c>
    </row>
    <row r="281" spans="1:101" x14ac:dyDescent="0.35">
      <c r="A281" t="s">
        <v>287</v>
      </c>
      <c r="B281">
        <v>797.26840000000004</v>
      </c>
      <c r="C281" s="10">
        <f>3/24*OO[[#This Row],[59 (26JUN1985 06:00:00)-Water Temperature (C)]]*OO[[#This Row],[1]]/SUM(OO[1])</f>
        <v>0</v>
      </c>
      <c r="D281" s="10">
        <f>3/24*OO[[#This Row],[60 (26JUN1985 09:00:00)-Water Temperature (C)]]*OO[[#This Row],[2]]/SUM(OO[2])</f>
        <v>0</v>
      </c>
      <c r="E281" s="10">
        <f>3/24*OO[[#This Row],[61 (26JUN1985 12:00:00)-Water Temperature (C)]]*OO[[#This Row],[3]]/SUM(OO[3])</f>
        <v>0</v>
      </c>
      <c r="F281" s="10">
        <f>3/24*OO[[#This Row],[62 (26JUN1985 15:00:00)-Water Temperature (C)]]*OO[[#This Row],[4]]/SUM(OO[4])</f>
        <v>0</v>
      </c>
      <c r="G281" s="10">
        <f>3/24*OO[[#This Row],[63 (26JUN1985 18:00:00)-Water Temperature (C)]]*OO[[#This Row],[5]]/SUM(OO[5])</f>
        <v>0</v>
      </c>
      <c r="H281" s="10">
        <f>3/24*OO[[#This Row],[64 (26JUN1985 21:00:00)-Water Temperature (C)]]*OO[[#This Row],[6]]/SUM(OO[6])</f>
        <v>0</v>
      </c>
      <c r="I281" s="10">
        <f>3/24*OO[[#This Row],[65 (27JUN1985 00:00:00)-Water Temperature (C)]]*OO[[#This Row],[7]]/SUM(OO[7])</f>
        <v>0</v>
      </c>
      <c r="J281" s="10">
        <f>3/24*OO[[#This Row],[66 (27JUN1985 03:00:00)-Water Temperature (C)]]*OO[[#This Row],[8]]/SUM(OO[8])</f>
        <v>0</v>
      </c>
      <c r="K281" s="10">
        <f>3/24*OO[[#This Row],[67 (27JUN1985 06:00:00)-Water Temperature (C)]]*OO[[#This Row],[9]]/SUM(OO[9])</f>
        <v>0</v>
      </c>
      <c r="L281" s="10">
        <f>3/24*OO[[#This Row],[68 (27JUN1985 09:00:00)-Water Temperature (C)]]*OO[[#This Row],[10]]/SUM(OO[10])</f>
        <v>0</v>
      </c>
      <c r="M281" s="10">
        <f>3/24*OO[[#This Row],[69 (27JUN1985 12:00:00)-Water Temperature (C)]]*OO[[#This Row],[11]]/SUM(OO[11])</f>
        <v>0</v>
      </c>
      <c r="N281" s="10">
        <f>3/24*OO[[#This Row],[70 (27JUN1985 15:00:00)-Water Temperature (C)]]*OO[[#This Row],[12]]/SUM(OO[12])</f>
        <v>0</v>
      </c>
      <c r="O281" s="10">
        <f>3/24*OO[[#This Row],[71 (27JUN1985 18:00:00)-Water Temperature (C)]]*OO[[#This Row],[13]]/SUM(OO[13])</f>
        <v>0</v>
      </c>
      <c r="P281" s="10">
        <f>3/24*OO[[#This Row],[72 (27JUN1985 21:00:00)-Water Temperature (C)]]*OO[[#This Row],[14]]/SUM(OO[14])</f>
        <v>8.516325998361764E-30</v>
      </c>
      <c r="Q281" s="10">
        <f>3/24*OO[[#This Row],[73 (28JUN1985 00:00:00)-Water Temperature (C)]]*OO[[#This Row],[15]]/SUM(OO[15])</f>
        <v>6.4290357137923188E-22</v>
      </c>
      <c r="R281" s="10">
        <f>3/24*OO[[#This Row],[74 (28JUN1985 03:00:00)-Water Temperature (C)]]*OO[[#This Row],[16]]/SUM(OO[16])</f>
        <v>4.6929168909368944E-14</v>
      </c>
      <c r="S281" s="10">
        <f>3/24*OO[[#This Row],[75 (28JUN1985 06:00:00)-Water Temperature (C)]]*OO[[#This Row],[17]]/SUM(OO[17])</f>
        <v>3.0585664482555176E-10</v>
      </c>
      <c r="T281" s="10">
        <f>3/24*OO[[#This Row],[76 (28JUN1985 09:00:00)-Water Temperature (C)]]*OO[[#This Row],[18]]/SUM(OO[18])</f>
        <v>1.2145683841501242E-7</v>
      </c>
      <c r="U281" s="10">
        <f>3/24*OO[[#This Row],[77 (28JUN1985 12:00:00)-Water Temperature (C)]]*OO[[#This Row],[19]]/SUM(OO[19])</f>
        <v>9.9423675628215836E-6</v>
      </c>
      <c r="V281" s="10">
        <f>3/24000000*OO[[#This Row],[78 (28JUN1985 15:00:00)-Water Temperature (C)]]*OO[[#This Row],[20]]</f>
        <v>2.547650687093125E-4</v>
      </c>
      <c r="W281" s="10">
        <f>3/24000000*OO[[#This Row],[79 (28JUN1985 18:00:00)-Water Temperature (C)]]*OO[[#This Row],[21]]</f>
        <v>2.5993506702824999E-3</v>
      </c>
      <c r="X281" s="10">
        <f>3/24000000*OO[[#This Row],[80 (28JUN1985 21:00:00)-Water Temperature (C)]]*OO[[#This Row],[22]]</f>
        <v>1.2627102283949998E-2</v>
      </c>
      <c r="Y281" s="10">
        <f>3/24000000*OO[[#This Row],[81 (29JUN1985 00:00:00)-Water Temperature (C)]]*OO[[#This Row],[23]]</f>
        <v>3.3244175284199998E-2</v>
      </c>
      <c r="Z281" s="10">
        <f>3/24000000*OO[[#This Row],[82 (29JUN1985 03:00:00)-Water Temperature (C)]]*OO[[#This Row],[24]]</f>
        <v>5.2551125219887494E-2</v>
      </c>
      <c r="AA281" s="10">
        <f>3/24000000*OO[[#This Row],[83 (29JUN1985 06:00:00)-Water Temperature (C)]]*OO[[#This Row],[25]]</f>
        <v>5.2518448798699997E-2</v>
      </c>
      <c r="AB281" s="10">
        <f>3/24000000*OO[[#This Row],[84 (29JUN1985 09:00:00)-Water Temperature (C)]]*OO[[#This Row],[26]]</f>
        <v>3.6149058181799996E-2</v>
      </c>
      <c r="AC281" s="10">
        <f>3/24000000*OO[[#This Row],[85 (29JUN1985 12:00:00)-Water Temperature (C)]]*OO[[#This Row],[27]]</f>
        <v>1.7965253334407502E-2</v>
      </c>
      <c r="AD281" s="10">
        <f>3/24000000*OO[[#This Row],[86 (29JUN1985 15:00:00)-Water Temperature (C)]]*OO[[#This Row],[28]]</f>
        <v>6.7254539335250005E-3</v>
      </c>
      <c r="AE281" s="10">
        <f>3/24000000*OO[[#This Row],[88 (29JUN1985 21:00:00)-Water Temperature (C)]]*OO[[#This Row],[30]]</f>
        <v>5.2581235482674997E-4</v>
      </c>
      <c r="AF281" s="10">
        <f>3/24000000*OO[[#This Row],[88 (29JUN1985 21:00:00)-Water Temperature (C)]]*OO[[#This Row],[30]]</f>
        <v>5.2581235482674997E-4</v>
      </c>
      <c r="AG281" s="10">
        <f>3/24000000*OO[[#This Row],[89 (30JUN1985 00:00:00)-Water Temperature (C)]]*OO[[#This Row],[31]]</f>
        <v>1.4793823593782499E-4</v>
      </c>
      <c r="AH281" s="10">
        <f>3/24000000*OO[[#This Row],[90 (30JUN1985 03:00:00)-Water Temperature (C)]]*OO[[#This Row],[32]]</f>
        <v>6.7544498272824994E-5</v>
      </c>
      <c r="AI281" s="10">
        <f>3/24000000*OO[[#This Row],[91 (30JUN1985 06:00:00)-Water Temperature (C)]]*OO[[#This Row],[33]]</f>
        <v>5.3500608395949999E-5</v>
      </c>
      <c r="AJ281" s="10">
        <f>3/24000000*OO[[#This Row],[92 (30JUN1985 09:00:00)-Water Temperature (C)]]*OO[[#This Row],[34]]</f>
        <v>5.1784626871799997E-5</v>
      </c>
      <c r="AK281" s="10">
        <f>3/24000000*OO[[#This Row],[93 (30JUN1985 12:00:00)-Water Temperature (C)]]*OO[[#This Row],[35]]</f>
        <v>5.0743220909062492E-5</v>
      </c>
      <c r="AL281" s="10">
        <f>3/24000000*OO[[#This Row],[94 (30JUN1985 15:00:00)-Water Temperature (C)]]*OO[[#This Row],[36]]</f>
        <v>4.7806557313499999E-5</v>
      </c>
      <c r="AM281" s="10">
        <f>3/24000000*OO[[#This Row],[95 (30JUN1985 18:00:00)-Water Temperature (C)]]*OO[[#This Row],[37]]</f>
        <v>4.3394598514662498E-5</v>
      </c>
      <c r="AN281" s="10">
        <f>3/24000000*OO[[#This Row],[96 (30JUN1985 21:00:00)-Water Temperature (C)]]*OO[[#This Row],[38]]</f>
        <v>3.8898512937574996E-5</v>
      </c>
      <c r="AO281" s="10">
        <f>3/24000000*OO[[#This Row],[97 (01JUL1985 00:00:00)-Water Temperature (C)]]*OO[[#This Row],[39]]</f>
        <v>3.4798220345999992E-5</v>
      </c>
      <c r="AP281" s="10">
        <f>3/24000000*OO[[#This Row],[98 (01JUL1985 03:00:00)-Water Temperature (C)]]*OO[[#This Row],[40]]</f>
        <v>3.1551826336058746E-5</v>
      </c>
      <c r="AQ281" s="10">
        <f>3/24000000*OO[[#This Row],[99 (01JUL1985 06:00:00)-Water Temperature (C)]]*OO[[#This Row],[41]]</f>
        <v>2.8728393692249994E-5</v>
      </c>
      <c r="AR281" s="10">
        <f>3/24000000*OO[[#This Row],[100 (01JUL1985 09:00:00)-Water Temperature (C)]]*OO[[#This Row],[42]]</f>
        <v>2.6050788013871247E-5</v>
      </c>
      <c r="AS281" s="10">
        <f>3/24000000*OO[[#This Row],[101 (01JUL1985 12:00:00)-Water Temperature (C)]]*OO[[#This Row],[43]]</f>
        <v>2.3587628836902498E-5</v>
      </c>
      <c r="AT281" s="10">
        <f>3/24000000*OO[[#This Row],[102 (01JUL1985 15:00:00)-Water Temperature (C)]]*OO[[#This Row],[44]]</f>
        <v>2.1203115467239997E-5</v>
      </c>
      <c r="AU281" s="10">
        <f>3/24000000*OO[[#This Row],[103 (01JUL1985 18:00:00)-Water Temperature (C)]]*OO[[#This Row],[45]]</f>
        <v>1.8955036227140002E-5</v>
      </c>
      <c r="AV281" s="10">
        <f>3/24000000*OO[[#This Row],[104 (01JUL1985 21:00:00)-Water Temperature (C)]]*OO[[#This Row],[46]]</f>
        <v>1.6891885745178749E-5</v>
      </c>
      <c r="AW281" s="10">
        <f>3/24000000*OO[[#This Row],[105 (02JUL1985 00:00:00)-Water Temperature (C)]]*OO[[#This Row],[47]]</f>
        <v>1.5086784986235E-5</v>
      </c>
      <c r="AX281" s="10">
        <f>3/24000000*OO[[#This Row],[106 (02JUL1985 03:00:00)-Water Temperature (C)]]*OO[[#This Row],[48]]</f>
        <v>1.3720995033931248E-5</v>
      </c>
      <c r="AY281" s="10">
        <f>3/24000000*OO[[#This Row],[107 (02JUL1985 06:00:00)-Water Temperature (C)]]*OO[[#This Row],[49]]</f>
        <v>1.2595689328061251E-5</v>
      </c>
      <c r="AZ281" s="10">
        <f>3/24000000*OO[[#This Row],[108 (02JUL1985 09:00:00)-Water Temperature (C)]]*OO[[#This Row],[50]]</f>
        <v>1.1640931487332499E-5</v>
      </c>
      <c r="BA281" s="10">
        <f>3/24000000*OO[[#This Row],[109 (02JUL1985 12:00:00)-Water Temperature (C)]]*OO[[#This Row],[51]]</f>
        <v>1.07128016436375E-5</v>
      </c>
      <c r="BB281" s="10">
        <f>3/24000000*OO[[#This Row],[110 (02JUL1985 15:00:00)-Water Temperature (C)]]*OO[[#This Row],[52]]</f>
        <v>9.7431427250362503E-6</v>
      </c>
      <c r="BC281" s="10">
        <f>3/24000000*OO[[#This Row],[111 (02JUL1985 18:00:00)-Water Temperature (C)]]*OO[[#This Row],[53]]</f>
        <v>8.6817404305274988E-6</v>
      </c>
      <c r="BD281" s="10">
        <f>3/24000000*OO[[#This Row],[112 (02JUL1985 21:00:00)-Water Temperature (C)]]*OO[[#This Row],[54]]</f>
        <v>7.6756566097750001E-6</v>
      </c>
      <c r="BE281" s="10">
        <f>3/24000000*OO[[#This Row],[113 (03JUL1985 00:00:00)-Water Temperature (C)]]*OO[[#This Row],[55]]</f>
        <v>6.7739130182474997E-6</v>
      </c>
      <c r="BF281" s="10">
        <f>3/24000000*OO[[#This Row],[114 (03JUL1985 03:00:00)-Water Temperature (C)]]*OO[[#This Row],[56]]</f>
        <v>6.03262808548125E-6</v>
      </c>
      <c r="BG281" s="10">
        <f>3/24000000*OO[[#This Row],[115 (03JUL1985 06:00:00)-Water Temperature (C)]]*OO[[#This Row],[57]]</f>
        <v>5.4173612853412493E-6</v>
      </c>
      <c r="BH281" s="10">
        <f>3/24000000*OO[[#This Row],[116 (03JUL1985 09:00:00)-Water Temperature (C)]]*OO[[#This Row],[58]]</f>
        <v>4.838206196979999E-6</v>
      </c>
      <c r="BI281" s="10">
        <f>3/24000000*OO[[#This Row],[117 (03JUL1985 12:00:00)-Water Temperature (C)]]*OO[[#This Row],[59]]</f>
        <v>4.2892983658174999E-6</v>
      </c>
      <c r="BJ281" s="10">
        <f>3/24000000*OO[[#This Row],[118 (03JUL1985 15:00:00)-Water Temperature (C)]]*OO[[#This Row],[60]]</f>
        <v>3.7217288282500003E-6</v>
      </c>
      <c r="BK281" s="10">
        <f>3/24000000*OO[[#This Row],[119 (03JUL1985 18:00:00)-Water Temperature (C)]]*OO[[#This Row],[61]]</f>
        <v>3.1244804446157503E-6</v>
      </c>
      <c r="BL281" s="10">
        <f>3/24000000*OO[[#This Row],[120 (03JUL1985 21:00:00)-Water Temperature (C)]]*OO[[#This Row],[62]]</f>
        <v>2.5504841382059999E-6</v>
      </c>
      <c r="BM281" s="10">
        <f>3/24000000*OO[[#This Row],[121 (04JUL1985 00:00:00)-Water Temperature (C)]]*OO[[#This Row],[63]]</f>
        <v>2.04438276312875E-6</v>
      </c>
      <c r="BN281" s="10">
        <f>3/24000000*OO[[#This Row],[122 (04JUL1985 03:00:00)-Water Temperature (C)]]*OO[[#This Row],[64]]</f>
        <v>1.6570423568868751E-6</v>
      </c>
      <c r="BO281" s="10">
        <f>3/24000000*OO[[#This Row],[123 (04JUL1985 06:00:00)-Water Temperature (C)]]*OO[[#This Row],[65]]</f>
        <v>1.3586281847163749E-6</v>
      </c>
      <c r="BP281" s="10">
        <f>3/24000000*OO[[#This Row],[124 (04JUL1985 09:00:00)-Water Temperature (C)]]*OO[[#This Row],[66]]</f>
        <v>1.1361144227193747E-6</v>
      </c>
      <c r="BQ281" s="10">
        <f>3/24000000*OO[[#This Row],[125 (04JUL1985 12:00:00)-Water Temperature (C)]]*OO[[#This Row],[67]]</f>
        <v>9.6819104130125013E-7</v>
      </c>
      <c r="BR281" s="10">
        <f>3/24000000*OO[[#This Row],[126 (04JUL1985 15:00:00)-Water Temperature (C)]]*OO[[#This Row],[68]]</f>
        <v>8.4374646308224992E-7</v>
      </c>
      <c r="BS281" s="10">
        <f>3/24000000*OO[[#This Row],[127 (04JUL1985 18:00:00)-Water Temperature (C)]]*OO[[#This Row],[69]]</f>
        <v>7.4532857168250005E-7</v>
      </c>
      <c r="BT281" s="10">
        <f>3/24000000*OO[[#This Row],[128 (04JUL1985 21:00:00)-Water Temperature (C)]]*OO[[#This Row],[70]]</f>
        <v>6.6846652051524996E-7</v>
      </c>
      <c r="BU281" s="10">
        <f>3/24000000*OO[[#This Row],[129 (05JUL1985 00:00:00)-Water Temperature (C)]]*OO[[#This Row],[71]]</f>
        <v>6.0692244324300005E-7</v>
      </c>
      <c r="BV281" s="10">
        <f>3/24000000*OO[[#This Row],[130 (05JUL1985 03:00:00)-Water Temperature (C)]]*OO[[#This Row],[72]]</f>
        <v>5.6551487634562501E-7</v>
      </c>
      <c r="BW281" s="10">
        <f>3/24000000*OO[[#This Row],[131 (05JUL1985 06:00:00)-Water Temperature (C)]]*OO[[#This Row],[73]]</f>
        <v>5.3325165836999989E-7</v>
      </c>
      <c r="BX281" s="10">
        <f>3/24000000*OO[[#This Row],[132 (05JUL1985 09:00:00)-Water Temperature (C)]]*OO[[#This Row],[74]]</f>
        <v>5.0804324491012494E-7</v>
      </c>
      <c r="BY281" s="10">
        <f>3/24000000*OO[[#This Row],[133 (05JUL1985 12:00:00)-Water Temperature (C)]]*OO[[#This Row],[75]]</f>
        <v>4.8821991107725E-7</v>
      </c>
      <c r="BZ281" s="10">
        <f>3/24000000*OO[[#This Row],[134 (05JUL1985 15:00:00)-Water Temperature (C)]]*OO[[#This Row],[76]]</f>
        <v>4.6770880689337497E-7</v>
      </c>
      <c r="CA281" s="10">
        <f>3/24000000*OO[[#This Row],[135 (05JUL1985 18:00:00)-Water Temperature (C)]]*OO[[#This Row],[77]]</f>
        <v>4.4649920499624998E-7</v>
      </c>
      <c r="CB281" s="10">
        <f>3/24000000*OO[[#This Row],[136 (05JUL1985 21:00:00)-Water Temperature (C)]]*OO[[#This Row],[78]]</f>
        <v>4.2628529272649996E-7</v>
      </c>
      <c r="CC281" s="10">
        <f>3/24000000*OO[[#This Row],[137 (06JUL1985 00:00:00)-Water Temperature (C)]]*OO[[#This Row],[79]]</f>
        <v>4.0799794985637495E-7</v>
      </c>
      <c r="CD281" s="10">
        <f>3/24000000*OO[[#This Row],[138 (06JUL1985 03:00:00)-Water Temperature (C)]]*OO[[#This Row],[80]]</f>
        <v>3.9529373649999999E-7</v>
      </c>
      <c r="CE281" s="10">
        <f>3/24000000*OO[[#This Row],[139 (06JUL1985 06:00:00)-Water Temperature (C)]]*OO[[#This Row],[81]]</f>
        <v>3.8367872328774999E-7</v>
      </c>
      <c r="CF281" s="10">
        <f>3/24000000*OO[[#This Row],[140 (06JUL1985 09:00:00)-Water Temperature (C)]]*OO[[#This Row],[82]]</f>
        <v>3.7246157910237494E-7</v>
      </c>
      <c r="CG281" s="10">
        <f>3/24000000*OO[[#This Row],[141 (06JUL1985 12:00:00)-Water Temperature (C)]]*OO[[#This Row],[83]]</f>
        <v>3.6009898796677496E-7</v>
      </c>
      <c r="CH281" s="10">
        <f>3/24000000*OO[[#This Row],[142 (06JUL1985 15:00:00)-Water Temperature (C)]]*OO[[#This Row],[84]]</f>
        <v>3.4527743041012496E-7</v>
      </c>
      <c r="CI281" s="10">
        <f>3/24000000*OO[[#This Row],[143 (06JUL1985 18:00:00)-Water Temperature (C)]]*OO[[#This Row],[85]]</f>
        <v>3.2681087259736245E-7</v>
      </c>
      <c r="CJ281" s="10">
        <f>3/24000000*OO[[#This Row],[144 (06JUL1985 21:00:00)-Water Temperature (C)]]*OO[[#This Row],[86]]</f>
        <v>3.0819613451287498E-7</v>
      </c>
      <c r="CK281" s="10">
        <f>3/24000000*OO[[#This Row],[145 (07JUL1985 00:00:00)-Water Temperature (C)]]*OO[[#This Row],[87]]</f>
        <v>2.9054438760474996E-7</v>
      </c>
      <c r="CL281" s="10">
        <f>3/24000000*OO[[#This Row],[146 (07JUL1985 03:00:00)-Water Temperature (C)]]*OO[[#This Row],[88]]</f>
        <v>2.7867243035558747E-7</v>
      </c>
      <c r="CM281" s="10">
        <f>3/24000000*OO[[#This Row],[147 (07JUL1985 06:00:00)-Water Temperature (C)]]*OO[[#This Row],[89]]</f>
        <v>2.6661694421624997E-7</v>
      </c>
      <c r="CN281" s="10">
        <f>3/24000000*OO[[#This Row],[148 (07JUL1985 09:00:00)-Water Temperature (C)]]*OO[[#This Row],[90]]</f>
        <v>2.53548316758775E-7</v>
      </c>
      <c r="CO281" s="10">
        <f>3/24000000*OO[[#This Row],[149 (07JUL1985 12:00:00)-Water Temperature (C)]]*OO[[#This Row],[91]]</f>
        <v>2.407297027779375E-7</v>
      </c>
      <c r="CP281" s="10">
        <f>3/24000000*OO[[#This Row],[150 (07JUL1985 15:00:00)-Water Temperature (C)]]*OO[[#This Row],[92]]</f>
        <v>2.2937779133802498E-7</v>
      </c>
      <c r="CQ281" s="10">
        <f>3/24000000*OO[[#This Row],[151 (07JUL1985 18:00:00)-Water Temperature (C)]]*OO[[#This Row],[93]]</f>
        <v>2.1749559427172498E-7</v>
      </c>
      <c r="CR281" s="10">
        <f>3/24000000*OO[[#This Row],[152 (07JUL1985 21:00:00)-Water Temperature (C)]]*OO[[#This Row],[94]]</f>
        <v>2.0541296944050002E-7</v>
      </c>
      <c r="CS281" s="10">
        <f>3/24000000*OO[[#This Row],[153 (08JUL1985 00:00:00)-Water Temperature (C)]]*OO[[#This Row],[95]]</f>
        <v>1.9357904968693751E-7</v>
      </c>
      <c r="CT281" s="10">
        <f>3/24000000*OO[[#This Row],[154 (08JUL1985 03:00:00)-Water Temperature (C)]]*OO[[#This Row],[96]]</f>
        <v>1.8585255297974999E-7</v>
      </c>
      <c r="CU281" s="10">
        <f>3/24000000*OO[[#This Row],[155 (08JUL1985 06:00:00)-Water Temperature (C)]]*OO[[#This Row],[97]]</f>
        <v>1.7980476602912498E-7</v>
      </c>
      <c r="CV281" s="10">
        <f>3/24000000*OO[[#This Row],[156 (08JUL1985 09:00:00)-Water Temperature (C)]]*OO[[#This Row],[98]]</f>
        <v>1.735051837759875E-7</v>
      </c>
      <c r="CW281" s="10">
        <f>3/24000000*OO[[#This Row],[157 (08JUL1985 12:00:00)-Water Temperature (C)]]*OO[[#This Row],[99]]</f>
        <v>1.6739778763454999E-7</v>
      </c>
    </row>
    <row r="282" spans="1:101" x14ac:dyDescent="0.35">
      <c r="A282" t="s">
        <v>288</v>
      </c>
      <c r="B282">
        <v>800.67</v>
      </c>
      <c r="C282" s="10">
        <f>3/24*OO[[#This Row],[59 (26JUN1985 06:00:00)-Water Temperature (C)]]*OO[[#This Row],[1]]/SUM(OO[1])</f>
        <v>0</v>
      </c>
      <c r="D282" s="10">
        <f>3/24*OO[[#This Row],[60 (26JUN1985 09:00:00)-Water Temperature (C)]]*OO[[#This Row],[2]]/SUM(OO[2])</f>
        <v>0</v>
      </c>
      <c r="E282" s="10">
        <f>3/24*OO[[#This Row],[61 (26JUN1985 12:00:00)-Water Temperature (C)]]*OO[[#This Row],[3]]/SUM(OO[3])</f>
        <v>0</v>
      </c>
      <c r="F282" s="10">
        <f>3/24*OO[[#This Row],[62 (26JUN1985 15:00:00)-Water Temperature (C)]]*OO[[#This Row],[4]]/SUM(OO[4])</f>
        <v>0</v>
      </c>
      <c r="G282" s="10">
        <f>3/24*OO[[#This Row],[63 (26JUN1985 18:00:00)-Water Temperature (C)]]*OO[[#This Row],[5]]/SUM(OO[5])</f>
        <v>0</v>
      </c>
      <c r="H282" s="10">
        <f>3/24*OO[[#This Row],[64 (26JUN1985 21:00:00)-Water Temperature (C)]]*OO[[#This Row],[6]]/SUM(OO[6])</f>
        <v>0</v>
      </c>
      <c r="I282" s="10">
        <f>3/24*OO[[#This Row],[65 (27JUN1985 00:00:00)-Water Temperature (C)]]*OO[[#This Row],[7]]/SUM(OO[7])</f>
        <v>0</v>
      </c>
      <c r="J282" s="10">
        <f>3/24*OO[[#This Row],[66 (27JUN1985 03:00:00)-Water Temperature (C)]]*OO[[#This Row],[8]]/SUM(OO[8])</f>
        <v>0</v>
      </c>
      <c r="K282" s="10">
        <f>3/24*OO[[#This Row],[67 (27JUN1985 06:00:00)-Water Temperature (C)]]*OO[[#This Row],[9]]/SUM(OO[9])</f>
        <v>0</v>
      </c>
      <c r="L282" s="10">
        <f>3/24*OO[[#This Row],[68 (27JUN1985 09:00:00)-Water Temperature (C)]]*OO[[#This Row],[10]]/SUM(OO[10])</f>
        <v>0</v>
      </c>
      <c r="M282" s="10">
        <f>3/24*OO[[#This Row],[69 (27JUN1985 12:00:00)-Water Temperature (C)]]*OO[[#This Row],[11]]/SUM(OO[11])</f>
        <v>0</v>
      </c>
      <c r="N282" s="10">
        <f>3/24*OO[[#This Row],[70 (27JUN1985 15:00:00)-Water Temperature (C)]]*OO[[#This Row],[12]]/SUM(OO[12])</f>
        <v>0</v>
      </c>
      <c r="O282" s="10">
        <f>3/24*OO[[#This Row],[71 (27JUN1985 18:00:00)-Water Temperature (C)]]*OO[[#This Row],[13]]/SUM(OO[13])</f>
        <v>0</v>
      </c>
      <c r="P282" s="10">
        <f>3/24*OO[[#This Row],[72 (27JUN1985 21:00:00)-Water Temperature (C)]]*OO[[#This Row],[14]]/SUM(OO[14])</f>
        <v>1.0558939029091667E-30</v>
      </c>
      <c r="Q282" s="10">
        <f>3/24*OO[[#This Row],[73 (28JUN1985 00:00:00)-Water Temperature (C)]]*OO[[#This Row],[15]]/SUM(OO[15])</f>
        <v>6.4905213672950839E-22</v>
      </c>
      <c r="R282" s="10">
        <f>3/24*OO[[#This Row],[74 (28JUN1985 03:00:00)-Water Temperature (C)]]*OO[[#This Row],[16]]/SUM(OO[16])</f>
        <v>2.9058115011266477E-14</v>
      </c>
      <c r="S282" s="10">
        <f>3/24*OO[[#This Row],[75 (28JUN1985 06:00:00)-Water Temperature (C)]]*OO[[#This Row],[17]]/SUM(OO[17])</f>
        <v>2.4156973484884958E-10</v>
      </c>
      <c r="T282" s="10">
        <f>3/24*OO[[#This Row],[76 (28JUN1985 09:00:00)-Water Temperature (C)]]*OO[[#This Row],[18]]/SUM(OO[18])</f>
        <v>1.0768388769345105E-7</v>
      </c>
      <c r="U282" s="10">
        <f>3/24*OO[[#This Row],[77 (28JUN1985 12:00:00)-Water Temperature (C)]]*OO[[#This Row],[19]]/SUM(OO[19])</f>
        <v>9.5930740066347043E-6</v>
      </c>
      <c r="V282" s="10">
        <f>3/24000000*OO[[#This Row],[78 (28JUN1985 15:00:00)-Water Temperature (C)]]*OO[[#This Row],[20]]</f>
        <v>2.635251116623125E-4</v>
      </c>
      <c r="W282" s="10">
        <f>3/24000000*OO[[#This Row],[79 (28JUN1985 18:00:00)-Water Temperature (C)]]*OO[[#This Row],[21]]</f>
        <v>2.8553758073955001E-3</v>
      </c>
      <c r="X282" s="10">
        <f>3/24000000*OO[[#This Row],[80 (28JUN1985 21:00:00)-Water Temperature (C)]]*OO[[#This Row],[22]]</f>
        <v>1.4619733773644998E-2</v>
      </c>
      <c r="Y282" s="10">
        <f>3/24000000*OO[[#This Row],[81 (29JUN1985 00:00:00)-Water Temperature (C)]]*OO[[#This Row],[23]]</f>
        <v>4.0345513962600006E-2</v>
      </c>
      <c r="Z282" s="10">
        <f>3/24000000*OO[[#This Row],[82 (29JUN1985 03:00:00)-Water Temperature (C)]]*OO[[#This Row],[24]]</f>
        <v>6.6533144914600009E-2</v>
      </c>
      <c r="AA282" s="10">
        <f>3/24000000*OO[[#This Row],[83 (29JUN1985 06:00:00)-Water Temperature (C)]]*OO[[#This Row],[25]]</f>
        <v>6.9125411554499999E-2</v>
      </c>
      <c r="AB282" s="10">
        <f>3/24000000*OO[[#This Row],[84 (29JUN1985 09:00:00)-Water Temperature (C)]]*OO[[#This Row],[26]]</f>
        <v>4.9283667085374995E-2</v>
      </c>
      <c r="AC282" s="10">
        <f>3/24000000*OO[[#This Row],[85 (29JUN1985 12:00:00)-Water Temperature (C)]]*OO[[#This Row],[27]]</f>
        <v>2.5276316677598748E-2</v>
      </c>
      <c r="AD282" s="10">
        <f>3/24000000*OO[[#This Row],[86 (29JUN1985 15:00:00)-Water Temperature (C)]]*OO[[#This Row],[28]]</f>
        <v>9.7298284491874991E-3</v>
      </c>
      <c r="AE282" s="10">
        <f>3/24000000*OO[[#This Row],[88 (29JUN1985 21:00:00)-Water Temperature (C)]]*OO[[#This Row],[30]]</f>
        <v>7.8783067719125001E-4</v>
      </c>
      <c r="AF282" s="10">
        <f>3/24000000*OO[[#This Row],[88 (29JUN1985 21:00:00)-Water Temperature (C)]]*OO[[#This Row],[30]]</f>
        <v>7.8783067719125001E-4</v>
      </c>
      <c r="AG282" s="10">
        <f>3/24000000*OO[[#This Row],[89 (30JUN1985 00:00:00)-Water Temperature (C)]]*OO[[#This Row],[31]]</f>
        <v>2.1729827257732499E-4</v>
      </c>
      <c r="AH282" s="10">
        <f>3/24000000*OO[[#This Row],[90 (30JUN1985 03:00:00)-Water Temperature (C)]]*OO[[#This Row],[32]]</f>
        <v>9.2970773063499987E-5</v>
      </c>
      <c r="AI282" s="10">
        <f>3/24000000*OO[[#This Row],[91 (30JUN1985 06:00:00)-Water Temperature (C)]]*OO[[#This Row],[33]]</f>
        <v>7.0460360038399999E-5</v>
      </c>
      <c r="AJ282" s="10">
        <f>3/24000000*OO[[#This Row],[92 (30JUN1985 09:00:00)-Water Temperature (C)]]*OO[[#This Row],[34]]</f>
        <v>6.7576572481375014E-5</v>
      </c>
      <c r="AK282" s="10">
        <f>3/24000000*OO[[#This Row],[93 (30JUN1985 12:00:00)-Water Temperature (C)]]*OO[[#This Row],[35]]</f>
        <v>6.6325718415687494E-5</v>
      </c>
      <c r="AL282" s="10">
        <f>3/24000000*OO[[#This Row],[94 (30JUN1985 15:00:00)-Water Temperature (C)]]*OO[[#This Row],[36]]</f>
        <v>6.2709789806462499E-5</v>
      </c>
      <c r="AM282" s="10">
        <f>3/24000000*OO[[#This Row],[95 (30JUN1985 18:00:00)-Water Temperature (C)]]*OO[[#This Row],[37]]</f>
        <v>5.7123355126050001E-5</v>
      </c>
      <c r="AN282" s="10">
        <f>3/24000000*OO[[#This Row],[96 (30JUN1985 21:00:00)-Water Temperature (C)]]*OO[[#This Row],[38]]</f>
        <v>5.1322775292712504E-5</v>
      </c>
      <c r="AO282" s="10">
        <f>3/24000000*OO[[#This Row],[97 (01JUL1985 00:00:00)-Water Temperature (C)]]*OO[[#This Row],[39]]</f>
        <v>4.599150607E-5</v>
      </c>
      <c r="AP282" s="10">
        <f>3/24000000*OO[[#This Row],[98 (01JUL1985 03:00:00)-Water Temperature (C)]]*OO[[#This Row],[40]]</f>
        <v>4.1752575868974999E-5</v>
      </c>
      <c r="AQ282" s="10">
        <f>3/24000000*OO[[#This Row],[99 (01JUL1985 06:00:00)-Water Temperature (C)]]*OO[[#This Row],[41]]</f>
        <v>3.8038946163012499E-5</v>
      </c>
      <c r="AR282" s="10">
        <f>3/24000000*OO[[#This Row],[100 (01JUL1985 09:00:00)-Water Temperature (C)]]*OO[[#This Row],[42]]</f>
        <v>3.4546108778999999E-5</v>
      </c>
      <c r="AS282" s="10">
        <f>3/24000000*OO[[#This Row],[101 (01JUL1985 12:00:00)-Water Temperature (C)]]*OO[[#This Row],[43]]</f>
        <v>3.1298014516481249E-5</v>
      </c>
      <c r="AT282" s="10">
        <f>3/24000000*OO[[#This Row],[102 (01JUL1985 15:00:00)-Water Temperature (C)]]*OO[[#This Row],[44]]</f>
        <v>2.8176537143216254E-5</v>
      </c>
      <c r="AU282" s="10">
        <f>3/24000000*OO[[#This Row],[103 (01JUL1985 18:00:00)-Water Temperature (C)]]*OO[[#This Row],[45]]</f>
        <v>2.5236475431387496E-5</v>
      </c>
      <c r="AV282" s="10">
        <f>3/24000000*OO[[#This Row],[104 (01JUL1985 21:00:00)-Water Temperature (C)]]*OO[[#This Row],[46]]</f>
        <v>2.2537737871622501E-5</v>
      </c>
      <c r="AW282" s="10">
        <f>3/24000000*OO[[#This Row],[105 (02JUL1985 00:00:00)-Water Temperature (C)]]*OO[[#This Row],[47]]</f>
        <v>2.0174003830259996E-5</v>
      </c>
      <c r="AX282" s="10">
        <f>3/24000000*OO[[#This Row],[106 (02JUL1985 03:00:00)-Water Temperature (C)]]*OO[[#This Row],[48]]</f>
        <v>1.837505968513125E-5</v>
      </c>
      <c r="AY282" s="10">
        <f>3/24000000*OO[[#This Row],[107 (02JUL1985 06:00:00)-Water Temperature (C)]]*OO[[#This Row],[49]]</f>
        <v>1.6891052933614999E-5</v>
      </c>
      <c r="AZ282" s="10">
        <f>3/24000000*OO[[#This Row],[108 (02JUL1985 09:00:00)-Water Temperature (C)]]*OO[[#This Row],[50]]</f>
        <v>1.5623730844404997E-5</v>
      </c>
      <c r="BA282" s="10">
        <f>3/24000000*OO[[#This Row],[109 (02JUL1985 12:00:00)-Water Temperature (C)]]*OO[[#This Row],[51]]</f>
        <v>1.43935312728025E-5</v>
      </c>
      <c r="BB282" s="10">
        <f>3/24000000*OO[[#This Row],[110 (02JUL1985 15:00:00)-Water Temperature (C)]]*OO[[#This Row],[52]]</f>
        <v>1.3105862397537501E-5</v>
      </c>
      <c r="BC282" s="10">
        <f>3/24000000*OO[[#This Row],[111 (02JUL1985 18:00:00)-Water Temperature (C)]]*OO[[#This Row],[53]]</f>
        <v>1.1700207513787498E-5</v>
      </c>
      <c r="BD282" s="10">
        <f>3/24000000*OO[[#This Row],[112 (02JUL1985 21:00:00)-Water Temperature (C)]]*OO[[#This Row],[54]]</f>
        <v>1.036439836271625E-5</v>
      </c>
      <c r="BE282" s="10">
        <f>3/24000000*OO[[#This Row],[113 (03JUL1985 00:00:00)-Water Temperature (C)]]*OO[[#This Row],[55]]</f>
        <v>9.16278612749E-6</v>
      </c>
      <c r="BF282" s="10">
        <f>3/24000000*OO[[#This Row],[114 (03JUL1985 03:00:00)-Water Temperature (C)]]*OO[[#This Row],[56]]</f>
        <v>8.1728957902274998E-6</v>
      </c>
      <c r="BG282" s="10">
        <f>3/24000000*OO[[#This Row],[115 (03JUL1985 06:00:00)-Water Temperature (C)]]*OO[[#This Row],[57]]</f>
        <v>7.3447532052125002E-6</v>
      </c>
      <c r="BH282" s="10">
        <f>3/24000000*OO[[#This Row],[116 (03JUL1985 09:00:00)-Water Temperature (C)]]*OO[[#This Row],[58]]</f>
        <v>6.5649799453312503E-6</v>
      </c>
      <c r="BI282" s="10">
        <f>3/24000000*OO[[#This Row],[117 (03JUL1985 12:00:00)-Water Temperature (C)]]*OO[[#This Row],[59]]</f>
        <v>5.8287202685249995E-6</v>
      </c>
      <c r="BJ282" s="10">
        <f>3/24000000*OO[[#This Row],[118 (03JUL1985 15:00:00)-Water Temperature (C)]]*OO[[#This Row],[60]]</f>
        <v>5.0675631668999996E-6</v>
      </c>
      <c r="BK282" s="10">
        <f>3/24000000*OO[[#This Row],[119 (03JUL1985 18:00:00)-Water Temperature (C)]]*OO[[#This Row],[61]]</f>
        <v>4.2701027955987499E-6</v>
      </c>
      <c r="BL282" s="10">
        <f>3/24000000*OO[[#This Row],[120 (03JUL1985 21:00:00)-Water Temperature (C)]]*OO[[#This Row],[62]]</f>
        <v>3.4997324442128747E-6</v>
      </c>
      <c r="BM282" s="10">
        <f>3/24000000*OO[[#This Row],[121 (04JUL1985 00:00:00)-Water Temperature (C)]]*OO[[#This Row],[63]]</f>
        <v>2.8153381226149997E-6</v>
      </c>
      <c r="BN282" s="10">
        <f>3/24000000*OO[[#This Row],[122 (04JUL1985 03:00:00)-Water Temperature (C)]]*OO[[#This Row],[64]]</f>
        <v>2.2853166464054996E-6</v>
      </c>
      <c r="BO282" s="10">
        <f>3/24000000*OO[[#This Row],[123 (04JUL1985 06:00:00)-Water Temperature (C)]]*OO[[#This Row],[65]]</f>
        <v>1.8710429221327502E-6</v>
      </c>
      <c r="BP282" s="10">
        <f>3/24000000*OO[[#This Row],[124 (04JUL1985 09:00:00)-Water Temperature (C)]]*OO[[#This Row],[66]]</f>
        <v>1.5590521450125001E-6</v>
      </c>
      <c r="BQ282" s="10">
        <f>3/24000000*OO[[#This Row],[125 (04JUL1985 12:00:00)-Water Temperature (C)]]*OO[[#This Row],[67]]</f>
        <v>1.3223120652963748E-6</v>
      </c>
      <c r="BR282" s="10">
        <f>3/24000000*OO[[#This Row],[126 (04JUL1985 15:00:00)-Water Temperature (C)]]*OO[[#This Row],[68]]</f>
        <v>1.1474945664353749E-6</v>
      </c>
      <c r="BS282" s="10">
        <f>3/24000000*OO[[#This Row],[127 (04JUL1985 18:00:00)-Water Temperature (C)]]*OO[[#This Row],[69]]</f>
        <v>1.01082619884825E-6</v>
      </c>
      <c r="BT282" s="10">
        <f>3/24000000*OO[[#This Row],[128 (04JUL1985 21:00:00)-Water Temperature (C)]]*OO[[#This Row],[70]]</f>
        <v>9.0522354071749999E-7</v>
      </c>
      <c r="BU282" s="10">
        <f>3/24000000*OO[[#This Row],[129 (05JUL1985 00:00:00)-Water Temperature (C)]]*OO[[#This Row],[71]]</f>
        <v>8.2143237029575001E-7</v>
      </c>
      <c r="BV282" s="10">
        <f>3/24000000*OO[[#This Row],[130 (05JUL1985 03:00:00)-Water Temperature (C)]]*OO[[#This Row],[72]]</f>
        <v>7.6492592646525E-7</v>
      </c>
      <c r="BW282" s="10">
        <f>3/24000000*OO[[#This Row],[131 (05JUL1985 06:00:00)-Water Temperature (C)]]*OO[[#This Row],[73]]</f>
        <v>7.205021948593749E-7</v>
      </c>
      <c r="BX282" s="10">
        <f>3/24000000*OO[[#This Row],[132 (05JUL1985 09:00:00)-Water Temperature (C)]]*OO[[#This Row],[74]]</f>
        <v>6.855651746075E-7</v>
      </c>
      <c r="BY282" s="10">
        <f>3/24000000*OO[[#This Row],[133 (05JUL1985 12:00:00)-Water Temperature (C)]]*OO[[#This Row],[75]]</f>
        <v>6.5770009539499994E-7</v>
      </c>
      <c r="BZ282" s="10">
        <f>3/24000000*OO[[#This Row],[134 (05JUL1985 15:00:00)-Water Temperature (C)]]*OO[[#This Row],[76]]</f>
        <v>6.291448163639999E-7</v>
      </c>
      <c r="CA282" s="10">
        <f>3/24000000*OO[[#This Row],[135 (05JUL1985 18:00:00)-Water Temperature (C)]]*OO[[#This Row],[77]]</f>
        <v>6.0035153359387497E-7</v>
      </c>
      <c r="CB282" s="10">
        <f>3/24000000*OO[[#This Row],[136 (05JUL1985 21:00:00)-Water Temperature (C)]]*OO[[#This Row],[78]]</f>
        <v>5.7317946126699993E-7</v>
      </c>
      <c r="CC282" s="10">
        <f>3/24000000*OO[[#This Row],[137 (06JUL1985 00:00:00)-Water Temperature (C)]]*OO[[#This Row],[79]]</f>
        <v>5.49092908473E-7</v>
      </c>
      <c r="CD282" s="10">
        <f>3/24000000*OO[[#This Row],[138 (06JUL1985 03:00:00)-Water Temperature (C)]]*OO[[#This Row],[80]]</f>
        <v>5.3243729603999992E-7</v>
      </c>
      <c r="CE282" s="10">
        <f>3/24000000*OO[[#This Row],[139 (06JUL1985 06:00:00)-Water Temperature (C)]]*OO[[#This Row],[81]]</f>
        <v>5.1701861273875E-7</v>
      </c>
      <c r="CF282" s="10">
        <f>3/24000000*OO[[#This Row],[140 (06JUL1985 09:00:00)-Water Temperature (C)]]*OO[[#This Row],[82]]</f>
        <v>5.019872130875E-7</v>
      </c>
      <c r="CG282" s="10">
        <f>3/24000000*OO[[#This Row],[141 (06JUL1985 12:00:00)-Water Temperature (C)]]*OO[[#This Row],[83]]</f>
        <v>4.851601318655E-7</v>
      </c>
      <c r="CH282" s="10">
        <f>3/24000000*OO[[#This Row],[142 (06JUL1985 15:00:00)-Water Temperature (C)]]*OO[[#This Row],[84]]</f>
        <v>4.6500175450700005E-7</v>
      </c>
      <c r="CI282" s="10">
        <f>3/24000000*OO[[#This Row],[143 (06JUL1985 18:00:00)-Water Temperature (C)]]*OO[[#This Row],[85]]</f>
        <v>4.4019393893875001E-7</v>
      </c>
      <c r="CJ282" s="10">
        <f>3/24000000*OO[[#This Row],[144 (06JUL1985 21:00:00)-Water Temperature (C)]]*OO[[#This Row],[86]]</f>
        <v>4.1526653876049998E-7</v>
      </c>
      <c r="CK282" s="10">
        <f>3/24000000*OO[[#This Row],[145 (07JUL1985 00:00:00)-Water Temperature (C)]]*OO[[#This Row],[87]]</f>
        <v>3.9178125360887499E-7</v>
      </c>
      <c r="CL282" s="10">
        <f>3/24000000*OO[[#This Row],[146 (07JUL1985 03:00:00)-Water Temperature (C)]]*OO[[#This Row],[88]]</f>
        <v>3.7597581975824995E-7</v>
      </c>
      <c r="CM282" s="10">
        <f>3/24000000*OO[[#This Row],[147 (07JUL1985 06:00:00)-Water Temperature (C)]]*OO[[#This Row],[89]]</f>
        <v>3.5950950424374995E-7</v>
      </c>
      <c r="CN282" s="10">
        <f>3/24000000*OO[[#This Row],[148 (07JUL1985 09:00:00)-Water Temperature (C)]]*OO[[#This Row],[90]]</f>
        <v>3.4193219633755001E-7</v>
      </c>
      <c r="CO282" s="10">
        <f>3/24000000*OO[[#This Row],[149 (07JUL1985 12:00:00)-Water Temperature (C)]]*OO[[#This Row],[91]]</f>
        <v>3.2455099517067501E-7</v>
      </c>
      <c r="CP282" s="10">
        <f>3/24000000*OO[[#This Row],[150 (07JUL1985 15:00:00)-Water Temperature (C)]]*OO[[#This Row],[92]]</f>
        <v>3.0908590164054996E-7</v>
      </c>
      <c r="CQ282" s="10">
        <f>3/24000000*OO[[#This Row],[151 (07JUL1985 18:00:00)-Water Temperature (C)]]*OO[[#This Row],[93]]</f>
        <v>2.9310746877509998E-7</v>
      </c>
      <c r="CR282" s="10">
        <f>3/24000000*OO[[#This Row],[152 (07JUL1985 21:00:00)-Water Temperature (C)]]*OO[[#This Row],[94]]</f>
        <v>2.7694020584504998E-7</v>
      </c>
      <c r="CS282" s="10">
        <f>3/24000000*OO[[#This Row],[153 (08JUL1985 00:00:00)-Water Temperature (C)]]*OO[[#This Row],[95]]</f>
        <v>2.6119936709749997E-7</v>
      </c>
      <c r="CT282" s="10">
        <f>3/24000000*OO[[#This Row],[154 (08JUL1985 03:00:00)-Water Temperature (C)]]*OO[[#This Row],[96]]</f>
        <v>2.5094446733964999E-7</v>
      </c>
      <c r="CU282" s="10">
        <f>3/24000000*OO[[#This Row],[155 (08JUL1985 06:00:00)-Water Temperature (C)]]*OO[[#This Row],[97]]</f>
        <v>2.4268829206422501E-7</v>
      </c>
      <c r="CV282" s="10">
        <f>3/24000000*OO[[#This Row],[156 (08JUL1985 09:00:00)-Water Temperature (C)]]*OO[[#This Row],[98]]</f>
        <v>2.3406821765145002E-7</v>
      </c>
      <c r="CW282" s="10">
        <f>3/24000000*OO[[#This Row],[157 (08JUL1985 12:00:00)-Water Temperature (C)]]*OO[[#This Row],[99]]</f>
        <v>2.2566375447980002E-7</v>
      </c>
    </row>
    <row r="283" spans="1:101" x14ac:dyDescent="0.35">
      <c r="A283" t="s">
        <v>289</v>
      </c>
      <c r="B283">
        <v>803.81849999999997</v>
      </c>
      <c r="C283" s="10">
        <f>3/24*OO[[#This Row],[59 (26JUN1985 06:00:00)-Water Temperature (C)]]*OO[[#This Row],[1]]/SUM(OO[1])</f>
        <v>0</v>
      </c>
      <c r="D283" s="10">
        <f>3/24*OO[[#This Row],[60 (26JUN1985 09:00:00)-Water Temperature (C)]]*OO[[#This Row],[2]]/SUM(OO[2])</f>
        <v>0</v>
      </c>
      <c r="E283" s="10">
        <f>3/24*OO[[#This Row],[61 (26JUN1985 12:00:00)-Water Temperature (C)]]*OO[[#This Row],[3]]/SUM(OO[3])</f>
        <v>0</v>
      </c>
      <c r="F283" s="10">
        <f>3/24*OO[[#This Row],[62 (26JUN1985 15:00:00)-Water Temperature (C)]]*OO[[#This Row],[4]]/SUM(OO[4])</f>
        <v>0</v>
      </c>
      <c r="G283" s="10">
        <f>3/24*OO[[#This Row],[63 (26JUN1985 18:00:00)-Water Temperature (C)]]*OO[[#This Row],[5]]/SUM(OO[5])</f>
        <v>0</v>
      </c>
      <c r="H283" s="10">
        <f>3/24*OO[[#This Row],[64 (26JUN1985 21:00:00)-Water Temperature (C)]]*OO[[#This Row],[6]]/SUM(OO[6])</f>
        <v>0</v>
      </c>
      <c r="I283" s="10">
        <f>3/24*OO[[#This Row],[65 (27JUN1985 00:00:00)-Water Temperature (C)]]*OO[[#This Row],[7]]/SUM(OO[7])</f>
        <v>0</v>
      </c>
      <c r="J283" s="10">
        <f>3/24*OO[[#This Row],[66 (27JUN1985 03:00:00)-Water Temperature (C)]]*OO[[#This Row],[8]]/SUM(OO[8])</f>
        <v>0</v>
      </c>
      <c r="K283" s="10">
        <f>3/24*OO[[#This Row],[67 (27JUN1985 06:00:00)-Water Temperature (C)]]*OO[[#This Row],[9]]/SUM(OO[9])</f>
        <v>0</v>
      </c>
      <c r="L283" s="10">
        <f>3/24*OO[[#This Row],[68 (27JUN1985 09:00:00)-Water Temperature (C)]]*OO[[#This Row],[10]]/SUM(OO[10])</f>
        <v>0</v>
      </c>
      <c r="M283" s="10">
        <f>3/24*OO[[#This Row],[69 (27JUN1985 12:00:00)-Water Temperature (C)]]*OO[[#This Row],[11]]/SUM(OO[11])</f>
        <v>0</v>
      </c>
      <c r="N283" s="10">
        <f>3/24*OO[[#This Row],[70 (27JUN1985 15:00:00)-Water Temperature (C)]]*OO[[#This Row],[12]]/SUM(OO[12])</f>
        <v>0</v>
      </c>
      <c r="O283" s="10">
        <f>3/24*OO[[#This Row],[71 (27JUN1985 18:00:00)-Water Temperature (C)]]*OO[[#This Row],[13]]/SUM(OO[13])</f>
        <v>0</v>
      </c>
      <c r="P283" s="10">
        <f>3/24*OO[[#This Row],[72 (27JUN1985 21:00:00)-Water Temperature (C)]]*OO[[#This Row],[14]]/SUM(OO[14])</f>
        <v>2.4512328879964681E-31</v>
      </c>
      <c r="Q283" s="10">
        <f>3/24*OO[[#This Row],[73 (28JUN1985 00:00:00)-Water Temperature (C)]]*OO[[#This Row],[15]]/SUM(OO[15])</f>
        <v>5.7261089421374058E-22</v>
      </c>
      <c r="R283" s="10">
        <f>3/24*OO[[#This Row],[74 (28JUN1985 03:00:00)-Water Temperature (C)]]*OO[[#This Row],[16]]/SUM(OO[16])</f>
        <v>1.4775447880351318E-14</v>
      </c>
      <c r="S283" s="10">
        <f>3/24*OO[[#This Row],[75 (28JUN1985 06:00:00)-Water Temperature (C)]]*OO[[#This Row],[17]]/SUM(OO[17])</f>
        <v>1.6800400998485343E-10</v>
      </c>
      <c r="T283" s="10">
        <f>3/24*OO[[#This Row],[76 (28JUN1985 09:00:00)-Water Temperature (C)]]*OO[[#This Row],[18]]/SUM(OO[18])</f>
        <v>8.6040150080940043E-8</v>
      </c>
      <c r="U283" s="10">
        <f>3/24*OO[[#This Row],[77 (28JUN1985 12:00:00)-Water Temperature (C)]]*OO[[#This Row],[19]]/SUM(OO[19])</f>
        <v>8.4648222722498833E-6</v>
      </c>
      <c r="V283" s="10">
        <f>3/24000000*OO[[#This Row],[78 (28JUN1985 15:00:00)-Water Temperature (C)]]*OO[[#This Row],[20]]</f>
        <v>2.519638160568E-4</v>
      </c>
      <c r="W283" s="10">
        <f>3/24000000*OO[[#This Row],[79 (28JUN1985 18:00:00)-Water Temperature (C)]]*OO[[#This Row],[21]]</f>
        <v>2.9239089205749997E-3</v>
      </c>
      <c r="X283" s="10">
        <f>3/24000000*OO[[#This Row],[80 (28JUN1985 21:00:00)-Water Temperature (C)]]*OO[[#This Row],[22]]</f>
        <v>1.5884179023652502E-2</v>
      </c>
      <c r="Y283" s="10">
        <f>3/24000000*OO[[#This Row],[81 (29JUN1985 00:00:00)-Water Temperature (C)]]*OO[[#This Row],[23]]</f>
        <v>4.61859829533375E-2</v>
      </c>
      <c r="Z283" s="10">
        <f>3/24000000*OO[[#This Row],[82 (29JUN1985 03:00:00)-Water Temperature (C)]]*OO[[#This Row],[24]]</f>
        <v>7.9744775798675005E-2</v>
      </c>
      <c r="AA283" s="10">
        <f>3/24000000*OO[[#This Row],[83 (29JUN1985 06:00:00)-Water Temperature (C)]]*OO[[#This Row],[25]]</f>
        <v>8.6333742520537479E-2</v>
      </c>
      <c r="AB283" s="10">
        <f>3/24000000*OO[[#This Row],[84 (29JUN1985 09:00:00)-Water Temperature (C)]]*OO[[#This Row],[26]]</f>
        <v>6.3854928640574987E-2</v>
      </c>
      <c r="AC283" s="10">
        <f>3/24000000*OO[[#This Row],[85 (29JUN1985 12:00:00)-Water Temperature (C)]]*OO[[#This Row],[27]]</f>
        <v>3.3817875967167496E-2</v>
      </c>
      <c r="AD283" s="10">
        <f>3/24000000*OO[[#This Row],[86 (29JUN1985 15:00:00)-Water Temperature (C)]]*OO[[#This Row],[28]]</f>
        <v>1.3389587418899999E-2</v>
      </c>
      <c r="AE283" s="10">
        <f>3/24000000*OO[[#This Row],[88 (29JUN1985 21:00:00)-Water Temperature (C)]]*OO[[#This Row],[30]]</f>
        <v>1.1229416054392499E-3</v>
      </c>
      <c r="AF283" s="10">
        <f>3/24000000*OO[[#This Row],[88 (29JUN1985 21:00:00)-Water Temperature (C)]]*OO[[#This Row],[30]]</f>
        <v>1.1229416054392499E-3</v>
      </c>
      <c r="AG283" s="10">
        <f>3/24000000*OO[[#This Row],[89 (30JUN1985 00:00:00)-Water Temperature (C)]]*OO[[#This Row],[31]]</f>
        <v>3.0428826484439999E-4</v>
      </c>
      <c r="AH283" s="10">
        <f>3/24000000*OO[[#This Row],[90 (30JUN1985 03:00:00)-Water Temperature (C)]]*OO[[#This Row],[32]]</f>
        <v>1.218310527723625E-4</v>
      </c>
      <c r="AI283" s="10">
        <f>3/24000000*OO[[#This Row],[91 (30JUN1985 06:00:00)-Water Temperature (C)]]*OO[[#This Row],[33]]</f>
        <v>8.7635748743400001E-5</v>
      </c>
      <c r="AJ283" s="10">
        <f>3/24000000*OO[[#This Row],[92 (30JUN1985 09:00:00)-Water Temperature (C)]]*OO[[#This Row],[34]]</f>
        <v>8.2940004724399991E-5</v>
      </c>
      <c r="AK283" s="10">
        <f>3/24000000*OO[[#This Row],[93 (30JUN1985 12:00:00)-Water Temperature (C)]]*OO[[#This Row],[35]]</f>
        <v>8.1352624306837499E-5</v>
      </c>
      <c r="AL283" s="10">
        <f>3/24000000*OO[[#This Row],[94 (30JUN1985 15:00:00)-Water Temperature (C)]]*OO[[#This Row],[36]]</f>
        <v>7.7021579601049996E-5</v>
      </c>
      <c r="AM283" s="10">
        <f>3/24000000*OO[[#This Row],[95 (30JUN1985 18:00:00)-Water Temperature (C)]]*OO[[#This Row],[37]]</f>
        <v>7.0257357482787487E-5</v>
      </c>
      <c r="AN283" s="10">
        <f>3/24000000*OO[[#This Row],[96 (30JUN1985 21:00:00)-Water Temperature (C)]]*OO[[#This Row],[38]]</f>
        <v>6.3198117172462502E-5</v>
      </c>
      <c r="AO283" s="10">
        <f>3/24000000*OO[[#This Row],[97 (01JUL1985 00:00:00)-Water Temperature (C)]]*OO[[#This Row],[39]]</f>
        <v>5.6655981900500007E-5</v>
      </c>
      <c r="AP283" s="10">
        <f>3/24000000*OO[[#This Row],[98 (01JUL1985 03:00:00)-Water Temperature (C)]]*OO[[#This Row],[40]]</f>
        <v>5.14345673774625E-5</v>
      </c>
      <c r="AQ283" s="10">
        <f>3/24000000*OO[[#This Row],[99 (01JUL1985 06:00:00)-Water Temperature (C)]]*OO[[#This Row],[41]]</f>
        <v>4.681822237755E-5</v>
      </c>
      <c r="AR283" s="10">
        <f>3/24000000*OO[[#This Row],[100 (01JUL1985 09:00:00)-Water Temperature (C)]]*OO[[#This Row],[42]]</f>
        <v>4.251961171E-5</v>
      </c>
      <c r="AS283" s="10">
        <f>3/24000000*OO[[#This Row],[101 (01JUL1985 12:00:00)-Water Temperature (C)]]*OO[[#This Row],[43]]</f>
        <v>3.8485342861425003E-5</v>
      </c>
      <c r="AT283" s="10">
        <f>3/24000000*OO[[#This Row],[102 (01JUL1985 15:00:00)-Water Temperature (C)]]*OO[[#This Row],[44]]</f>
        <v>3.4650477225025002E-5</v>
      </c>
      <c r="AU283" s="10">
        <f>3/24000000*OO[[#This Row],[103 (01JUL1985 18:00:00)-Water Temperature (C)]]*OO[[#This Row],[45]]</f>
        <v>3.1031558783699997E-5</v>
      </c>
      <c r="AV283" s="10">
        <f>3/24000000*OO[[#This Row],[104 (01JUL1985 21:00:00)-Water Temperature (C)]]*OO[[#This Row],[46]]</f>
        <v>2.7711235109657498E-5</v>
      </c>
      <c r="AW283" s="10">
        <f>3/24000000*OO[[#This Row],[105 (02JUL1985 00:00:00)-Water Temperature (C)]]*OO[[#This Row],[47]]</f>
        <v>2.4807381118423748E-5</v>
      </c>
      <c r="AX283" s="10">
        <f>3/24000000*OO[[#This Row],[106 (02JUL1985 03:00:00)-Water Temperature (C)]]*OO[[#This Row],[48]]</f>
        <v>2.2604863946723748E-5</v>
      </c>
      <c r="AY283" s="10">
        <f>3/24000000*OO[[#This Row],[107 (02JUL1985 06:00:00)-Water Temperature (C)]]*OO[[#This Row],[49]]</f>
        <v>2.0785568063534998E-5</v>
      </c>
      <c r="AZ283" s="10">
        <f>3/24000000*OO[[#This Row],[108 (02JUL1985 09:00:00)-Water Temperature (C)]]*OO[[#This Row],[50]]</f>
        <v>1.9223392873687496E-5</v>
      </c>
      <c r="BA283" s="10">
        <f>3/24000000*OO[[#This Row],[109 (02JUL1985 12:00:00)-Water Temperature (C)]]*OO[[#This Row],[51]]</f>
        <v>1.7713203289810002E-5</v>
      </c>
      <c r="BB283" s="10">
        <f>3/24000000*OO[[#This Row],[110 (02JUL1985 15:00:00)-Water Temperature (C)]]*OO[[#This Row],[52]]</f>
        <v>1.6133519816099998E-5</v>
      </c>
      <c r="BC283" s="10">
        <f>3/24000000*OO[[#This Row],[111 (02JUL1985 18:00:00)-Water Temperature (C)]]*OO[[#This Row],[53]]</f>
        <v>1.4418893930315E-5</v>
      </c>
      <c r="BD283" s="10">
        <f>3/24000000*OO[[#This Row],[112 (02JUL1985 21:00:00)-Water Temperature (C)]]*OO[[#This Row],[54]]</f>
        <v>1.2789669438975E-5</v>
      </c>
      <c r="BE283" s="10">
        <f>3/24000000*OO[[#This Row],[113 (03JUL1985 00:00:00)-Water Temperature (C)]]*OO[[#This Row],[55]]</f>
        <v>1.1320277909572499E-5</v>
      </c>
      <c r="BF283" s="10">
        <f>3/24000000*OO[[#This Row],[114 (03JUL1985 03:00:00)-Water Temperature (C)]]*OO[[#This Row],[56]]</f>
        <v>1.010811129795125E-5</v>
      </c>
      <c r="BG283" s="10">
        <f>3/24000000*OO[[#This Row],[115 (03JUL1985 06:00:00)-Water Temperature (C)]]*OO[[#This Row],[57]]</f>
        <v>9.0885672442500016E-6</v>
      </c>
      <c r="BH283" s="10">
        <f>3/24000000*OO[[#This Row],[116 (03JUL1985 09:00:00)-Water Temperature (C)]]*OO[[#This Row],[58]]</f>
        <v>8.12744810679125E-6</v>
      </c>
      <c r="BI283" s="10">
        <f>3/24000000*OO[[#This Row],[117 (03JUL1985 12:00:00)-Water Temperature (C)]]*OO[[#This Row],[59]]</f>
        <v>7.2241193693862498E-6</v>
      </c>
      <c r="BJ283" s="10">
        <f>3/24000000*OO[[#This Row],[118 (03JUL1985 15:00:00)-Water Temperature (C)]]*OO[[#This Row],[60]]</f>
        <v>6.29145709038E-6</v>
      </c>
      <c r="BK283" s="10">
        <f>3/24000000*OO[[#This Row],[119 (03JUL1985 18:00:00)-Water Temperature (C)]]*OO[[#This Row],[61]]</f>
        <v>5.3188549648349997E-6</v>
      </c>
      <c r="BL283" s="10">
        <f>3/24000000*OO[[#This Row],[120 (03JUL1985 21:00:00)-Water Temperature (C)]]*OO[[#This Row],[62]]</f>
        <v>4.3754626837487493E-6</v>
      </c>
      <c r="BM283" s="10">
        <f>3/24000000*OO[[#This Row],[121 (04JUL1985 00:00:00)-Water Temperature (C)]]*OO[[#This Row],[63]]</f>
        <v>3.5316383313749993E-6</v>
      </c>
      <c r="BN283" s="10">
        <f>3/24000000*OO[[#This Row],[122 (04JUL1985 03:00:00)-Water Temperature (C)]]*OO[[#This Row],[64]]</f>
        <v>2.8713898329077501E-6</v>
      </c>
      <c r="BO283" s="10">
        <f>3/24000000*OO[[#This Row],[123 (04JUL1985 06:00:00)-Water Temperature (C)]]*OO[[#This Row],[65]]</f>
        <v>2.3478695658582498E-6</v>
      </c>
      <c r="BP283" s="10">
        <f>3/24000000*OO[[#This Row],[124 (04JUL1985 09:00:00)-Water Temperature (C)]]*OO[[#This Row],[66]]</f>
        <v>1.94998476051E-6</v>
      </c>
      <c r="BQ283" s="10">
        <f>3/24000000*OO[[#This Row],[125 (04JUL1985 12:00:00)-Water Temperature (C)]]*OO[[#This Row],[67]]</f>
        <v>1.64633991802875E-6</v>
      </c>
      <c r="BR283" s="10">
        <f>3/24000000*OO[[#This Row],[126 (04JUL1985 15:00:00)-Water Temperature (C)]]*OO[[#This Row],[68]]</f>
        <v>1.4227111142099998E-6</v>
      </c>
      <c r="BS283" s="10">
        <f>3/24000000*OO[[#This Row],[127 (04JUL1985 18:00:00)-Water Temperature (C)]]*OO[[#This Row],[69]]</f>
        <v>1.2495885697876248E-6</v>
      </c>
      <c r="BT283" s="10">
        <f>3/24000000*OO[[#This Row],[128 (04JUL1985 21:00:00)-Water Temperature (C)]]*OO[[#This Row],[70]]</f>
        <v>1.1172136333469998E-6</v>
      </c>
      <c r="BU283" s="10">
        <f>3/24000000*OO[[#This Row],[129 (05JUL1985 00:00:00)-Water Temperature (C)]]*OO[[#This Row],[71]]</f>
        <v>1.0130088205176249E-6</v>
      </c>
      <c r="BV283" s="10">
        <f>3/24000000*OO[[#This Row],[130 (05JUL1985 03:00:00)-Water Temperature (C)]]*OO[[#This Row],[72]]</f>
        <v>9.4276934558625E-7</v>
      </c>
      <c r="BW283" s="10">
        <f>3/24000000*OO[[#This Row],[131 (05JUL1985 06:00:00)-Water Temperature (C)]]*OO[[#This Row],[73]]</f>
        <v>8.8691055472199986E-7</v>
      </c>
      <c r="BX283" s="10">
        <f>3/24000000*OO[[#This Row],[132 (05JUL1985 09:00:00)-Water Temperature (C)]]*OO[[#This Row],[74]]</f>
        <v>8.42849834411875E-7</v>
      </c>
      <c r="BY283" s="10">
        <f>3/24000000*OO[[#This Row],[133 (05JUL1985 12:00:00)-Water Temperature (C)]]*OO[[#This Row],[75]]</f>
        <v>8.072715550357499E-7</v>
      </c>
      <c r="BZ283" s="10">
        <f>3/24000000*OO[[#This Row],[134 (05JUL1985 15:00:00)-Water Temperature (C)]]*OO[[#This Row],[76]]</f>
        <v>7.7107818112599992E-7</v>
      </c>
      <c r="CA283" s="10">
        <f>3/24000000*OO[[#This Row],[135 (05JUL1985 18:00:00)-Water Temperature (C)]]*OO[[#This Row],[77]]</f>
        <v>7.3535375799449995E-7</v>
      </c>
      <c r="CB283" s="10">
        <f>3/24000000*OO[[#This Row],[136 (05JUL1985 21:00:00)-Water Temperature (C)]]*OO[[#This Row],[78]]</f>
        <v>7.0199238142687497E-7</v>
      </c>
      <c r="CC283" s="10">
        <f>3/24000000*OO[[#This Row],[137 (06JUL1985 00:00:00)-Water Temperature (C)]]*OO[[#This Row],[79]]</f>
        <v>6.7288838099999994E-7</v>
      </c>
      <c r="CD283" s="10">
        <f>3/24000000*OO[[#This Row],[138 (06JUL1985 03:00:00)-Water Temperature (C)]]*OO[[#This Row],[80]]</f>
        <v>6.5297796611699997E-7</v>
      </c>
      <c r="CE283" s="10">
        <f>3/24000000*OO[[#This Row],[139 (06JUL1985 06:00:00)-Water Temperature (C)]]*OO[[#This Row],[81]]</f>
        <v>6.3429223141212504E-7</v>
      </c>
      <c r="CF283" s="10">
        <f>3/24000000*OO[[#This Row],[140 (06JUL1985 09:00:00)-Water Temperature (C)]]*OO[[#This Row],[82]]</f>
        <v>6.1593446589674995E-7</v>
      </c>
      <c r="CG283" s="10">
        <f>3/24000000*OO[[#This Row],[141 (06JUL1985 12:00:00)-Water Temperature (C)]]*OO[[#This Row],[83]]</f>
        <v>5.9509966280362491E-7</v>
      </c>
      <c r="CH283" s="10">
        <f>3/24000000*OO[[#This Row],[142 (06JUL1985 15:00:00)-Water Temperature (C)]]*OO[[#This Row],[84]]</f>
        <v>5.7016733249800004E-7</v>
      </c>
      <c r="CI283" s="10">
        <f>3/24000000*OO[[#This Row],[143 (06JUL1985 18:00:00)-Water Temperature (C)]]*OO[[#This Row],[85]]</f>
        <v>5.3975293925774997E-7</v>
      </c>
      <c r="CJ283" s="10">
        <f>3/24000000*OO[[#This Row],[144 (06JUL1985 21:00:00)-Water Temperature (C)]]*OO[[#This Row],[86]]</f>
        <v>5.0937831510649994E-7</v>
      </c>
      <c r="CK283" s="10">
        <f>3/24000000*OO[[#This Row],[145 (07JUL1985 00:00:00)-Water Temperature (C)]]*OO[[#This Row],[87]]</f>
        <v>4.8081990045899995E-7</v>
      </c>
      <c r="CL283" s="10">
        <f>3/24000000*OO[[#This Row],[146 (07JUL1985 03:00:00)-Water Temperature (C)]]*OO[[#This Row],[88]]</f>
        <v>4.6166438005874997E-7</v>
      </c>
      <c r="CM283" s="10">
        <f>3/24000000*OO[[#This Row],[147 (07JUL1985 06:00:00)-Water Temperature (C)]]*OO[[#This Row],[89]]</f>
        <v>4.4128118602012493E-7</v>
      </c>
      <c r="CN283" s="10">
        <f>3/24000000*OO[[#This Row],[148 (07JUL1985 09:00:00)-Water Temperature (C)]]*OO[[#This Row],[90]]</f>
        <v>4.1976597539025001E-7</v>
      </c>
      <c r="CO283" s="10">
        <f>3/24000000*OO[[#This Row],[149 (07JUL1985 12:00:00)-Water Temperature (C)]]*OO[[#This Row],[91]]</f>
        <v>3.9824632750350002E-7</v>
      </c>
      <c r="CP283" s="10">
        <f>3/24000000*OO[[#This Row],[150 (07JUL1985 15:00:00)-Water Temperature (C)]]*OO[[#This Row],[92]]</f>
        <v>3.7911288838499999E-7</v>
      </c>
      <c r="CQ283" s="10">
        <f>3/24000000*OO[[#This Row],[151 (07JUL1985 18:00:00)-Water Temperature (C)]]*OO[[#This Row],[93]]</f>
        <v>3.5953349217675E-7</v>
      </c>
      <c r="CR283" s="10">
        <f>3/24000000*OO[[#This Row],[152 (07JUL1985 21:00:00)-Water Temperature (C)]]*OO[[#This Row],[94]]</f>
        <v>3.3983931323013748E-7</v>
      </c>
      <c r="CS283" s="10">
        <f>3/24000000*OO[[#This Row],[153 (08JUL1985 00:00:00)-Water Temperature (C)]]*OO[[#This Row],[95]]</f>
        <v>3.2072852529587494E-7</v>
      </c>
      <c r="CT283" s="10">
        <f>3/24000000*OO[[#This Row],[154 (08JUL1985 03:00:00)-Water Temperature (C)]]*OO[[#This Row],[96]]</f>
        <v>3.0834790164538748E-7</v>
      </c>
      <c r="CU283" s="10">
        <f>3/24000000*OO[[#This Row],[155 (08JUL1985 06:00:00)-Water Temperature (C)]]*OO[[#This Row],[97]]</f>
        <v>2.9811115891007505E-7</v>
      </c>
      <c r="CV283" s="10">
        <f>3/24000000*OO[[#This Row],[156 (08JUL1985 09:00:00)-Water Temperature (C)]]*OO[[#This Row],[98]]</f>
        <v>2.8739506013820001E-7</v>
      </c>
      <c r="CW283" s="10">
        <f>3/24000000*OO[[#This Row],[157 (08JUL1985 12:00:00)-Water Temperature (C)]]*OO[[#This Row],[99]]</f>
        <v>2.7689454715964995E-7</v>
      </c>
    </row>
    <row r="284" spans="1:101" x14ac:dyDescent="0.35">
      <c r="A284" t="s">
        <v>290</v>
      </c>
      <c r="B284">
        <v>528.57500000000005</v>
      </c>
      <c r="C284" s="10">
        <f>3/24*OO[[#This Row],[59 (26JUN1985 06:00:00)-Water Temperature (C)]]*OO[[#This Row],[1]]/SUM(OO[1])</f>
        <v>0</v>
      </c>
      <c r="D284" s="10">
        <f>3/24*OO[[#This Row],[60 (26JUN1985 09:00:00)-Water Temperature (C)]]*OO[[#This Row],[2]]/SUM(OO[2])</f>
        <v>0</v>
      </c>
      <c r="E284" s="10">
        <f>3/24*OO[[#This Row],[61 (26JUN1985 12:00:00)-Water Temperature (C)]]*OO[[#This Row],[3]]/SUM(OO[3])</f>
        <v>0</v>
      </c>
      <c r="F284" s="10">
        <f>3/24*OO[[#This Row],[62 (26JUN1985 15:00:00)-Water Temperature (C)]]*OO[[#This Row],[4]]/SUM(OO[4])</f>
        <v>0</v>
      </c>
      <c r="G284" s="10">
        <f>3/24*OO[[#This Row],[63 (26JUN1985 18:00:00)-Water Temperature (C)]]*OO[[#This Row],[5]]/SUM(OO[5])</f>
        <v>0</v>
      </c>
      <c r="H284" s="10">
        <f>3/24*OO[[#This Row],[64 (26JUN1985 21:00:00)-Water Temperature (C)]]*OO[[#This Row],[6]]/SUM(OO[6])</f>
        <v>0</v>
      </c>
      <c r="I284" s="10">
        <f>3/24*OO[[#This Row],[65 (27JUN1985 00:00:00)-Water Temperature (C)]]*OO[[#This Row],[7]]/SUM(OO[7])</f>
        <v>0</v>
      </c>
      <c r="J284" s="10">
        <f>3/24*OO[[#This Row],[66 (27JUN1985 03:00:00)-Water Temperature (C)]]*OO[[#This Row],[8]]/SUM(OO[8])</f>
        <v>0</v>
      </c>
      <c r="K284" s="10">
        <f>3/24*OO[[#This Row],[67 (27JUN1985 06:00:00)-Water Temperature (C)]]*OO[[#This Row],[9]]/SUM(OO[9])</f>
        <v>0</v>
      </c>
      <c r="L284" s="10">
        <f>3/24*OO[[#This Row],[68 (27JUN1985 09:00:00)-Water Temperature (C)]]*OO[[#This Row],[10]]/SUM(OO[10])</f>
        <v>0</v>
      </c>
      <c r="M284" s="10">
        <f>3/24*OO[[#This Row],[69 (27JUN1985 12:00:00)-Water Temperature (C)]]*OO[[#This Row],[11]]/SUM(OO[11])</f>
        <v>0</v>
      </c>
      <c r="N284" s="10">
        <f>3/24*OO[[#This Row],[70 (27JUN1985 15:00:00)-Water Temperature (C)]]*OO[[#This Row],[12]]/SUM(OO[12])</f>
        <v>0</v>
      </c>
      <c r="O284" s="10">
        <f>3/24*OO[[#This Row],[71 (27JUN1985 18:00:00)-Water Temperature (C)]]*OO[[#This Row],[13]]/SUM(OO[13])</f>
        <v>0</v>
      </c>
      <c r="P284" s="10">
        <f>3/24*OO[[#This Row],[72 (27JUN1985 21:00:00)-Water Temperature (C)]]*OO[[#This Row],[14]]/SUM(OO[14])</f>
        <v>2.1951974632190242E-32</v>
      </c>
      <c r="Q284" s="10">
        <f>3/24*OO[[#This Row],[73 (28JUN1985 00:00:00)-Water Temperature (C)]]*OO[[#This Row],[15]]/SUM(OO[15])</f>
        <v>2.6325306828158258E-22</v>
      </c>
      <c r="R284" s="10">
        <f>3/24*OO[[#This Row],[74 (28JUN1985 03:00:00)-Water Temperature (C)]]*OO[[#This Row],[16]]/SUM(OO[16])</f>
        <v>4.2833435722898747E-15</v>
      </c>
      <c r="S284" s="10">
        <f>3/24*OO[[#This Row],[75 (28JUN1985 06:00:00)-Water Temperature (C)]]*OO[[#This Row],[17]]/SUM(OO[17])</f>
        <v>6.6613523246645666E-11</v>
      </c>
      <c r="T284" s="10">
        <f>3/24*OO[[#This Row],[76 (28JUN1985 09:00:00)-Water Temperature (C)]]*OO[[#This Row],[18]]/SUM(OO[18])</f>
        <v>3.8600811109231826E-8</v>
      </c>
      <c r="U284" s="10">
        <f>3/24*OO[[#This Row],[77 (28JUN1985 12:00:00)-Water Temperature (C)]]*OO[[#This Row],[19]]/SUM(OO[19])</f>
        <v>4.1340016166689668E-6</v>
      </c>
      <c r="V284" s="10">
        <f>3/24000000*OO[[#This Row],[78 (28JUN1985 15:00:00)-Water Temperature (C)]]*OO[[#This Row],[20]]</f>
        <v>1.3157904336172501E-4</v>
      </c>
      <c r="W284" s="10">
        <f>3/24000000*OO[[#This Row],[79 (28JUN1985 18:00:00)-Water Temperature (C)]]*OO[[#This Row],[21]]</f>
        <v>1.6152310429999998E-3</v>
      </c>
      <c r="X284" s="10">
        <f>3/24000000*OO[[#This Row],[80 (28JUN1985 21:00:00)-Water Temperature (C)]]*OO[[#This Row],[22]]</f>
        <v>9.2061967445450001E-3</v>
      </c>
      <c r="Y284" s="10">
        <f>3/24000000*OO[[#This Row],[81 (29JUN1985 00:00:00)-Water Temperature (C)]]*OO[[#This Row],[23]]</f>
        <v>2.7913071681810002E-2</v>
      </c>
      <c r="Z284" s="10">
        <f>3/24000000*OO[[#This Row],[82 (29JUN1985 03:00:00)-Water Temperature (C)]]*OO[[#This Row],[24]]</f>
        <v>4.999316657195E-2</v>
      </c>
      <c r="AA284" s="10">
        <f>3/24000000*OO[[#This Row],[83 (29JUN1985 06:00:00)-Water Temperature (C)]]*OO[[#This Row],[25]]</f>
        <v>5.5914441083599997E-2</v>
      </c>
      <c r="AB284" s="10">
        <f>3/24000000*OO[[#This Row],[84 (29JUN1985 09:00:00)-Water Temperature (C)]]*OO[[#This Row],[26]]</f>
        <v>4.257655787385E-2</v>
      </c>
      <c r="AC284" s="10">
        <f>3/24000000*OO[[#This Row],[85 (29JUN1985 12:00:00)-Water Temperature (C)]]*OO[[#This Row],[27]]</f>
        <v>2.3125214178893749E-2</v>
      </c>
      <c r="AD284" s="10">
        <f>3/24000000*OO[[#This Row],[86 (29JUN1985 15:00:00)-Water Temperature (C)]]*OO[[#This Row],[28]]</f>
        <v>9.3595721837312507E-3</v>
      </c>
      <c r="AE284" s="10">
        <f>3/24000000*OO[[#This Row],[88 (29JUN1985 21:00:00)-Water Temperature (C)]]*OO[[#This Row],[30]]</f>
        <v>8.0818688579849989E-4</v>
      </c>
      <c r="AF284" s="10">
        <f>3/24000000*OO[[#This Row],[88 (29JUN1985 21:00:00)-Water Temperature (C)]]*OO[[#This Row],[30]]</f>
        <v>8.0818688579849989E-4</v>
      </c>
      <c r="AG284" s="10">
        <f>3/24000000*OO[[#This Row],[89 (30JUN1985 00:00:00)-Water Temperature (C)]]*OO[[#This Row],[31]]</f>
        <v>2.1698212619706252E-4</v>
      </c>
      <c r="AH284" s="10">
        <f>3/24000000*OO[[#This Row],[90 (30JUN1985 03:00:00)-Water Temperature (C)]]*OO[[#This Row],[32]]</f>
        <v>8.2963215893862492E-5</v>
      </c>
      <c r="AI284" s="10">
        <f>3/24000000*OO[[#This Row],[91 (30JUN1985 06:00:00)-Water Temperature (C)]]*OO[[#This Row],[33]]</f>
        <v>5.7268177699700001E-5</v>
      </c>
      <c r="AJ284" s="10">
        <f>3/24000000*OO[[#This Row],[92 (30JUN1985 09:00:00)-Water Temperature (C)]]*OO[[#This Row],[34]]</f>
        <v>5.3624763451687503E-5</v>
      </c>
      <c r="AK284" s="10">
        <f>3/24000000*OO[[#This Row],[93 (30JUN1985 12:00:00)-Water Temperature (C)]]*OO[[#This Row],[35]]</f>
        <v>5.26146062211E-5</v>
      </c>
      <c r="AL284" s="10">
        <f>3/24000000*OO[[#This Row],[94 (30JUN1985 15:00:00)-Water Temperature (C)]]*OO[[#This Row],[36]]</f>
        <v>4.9917530609374997E-5</v>
      </c>
      <c r="AM284" s="10">
        <f>3/24000000*OO[[#This Row],[95 (30JUN1985 18:00:00)-Water Temperature (C)]]*OO[[#This Row],[37]]</f>
        <v>4.5633615265849995E-5</v>
      </c>
      <c r="AN284" s="10">
        <f>3/24000000*OO[[#This Row],[96 (30JUN1985 21:00:00)-Water Temperature (C)]]*OO[[#This Row],[38]]</f>
        <v>4.110769794375E-5</v>
      </c>
      <c r="AO284" s="10">
        <f>3/24000000*OO[[#This Row],[97 (01JUL1985 00:00:00)-Water Temperature (C)]]*OO[[#This Row],[39]]</f>
        <v>3.6883140601125E-5</v>
      </c>
      <c r="AP284" s="10">
        <f>3/24000000*OO[[#This Row],[98 (01JUL1985 03:00:00)-Water Temperature (C)]]*OO[[#This Row],[40]]</f>
        <v>3.3503066989289998E-5</v>
      </c>
      <c r="AQ284" s="10">
        <f>3/24000000*OO[[#This Row],[99 (01JUL1985 06:00:00)-Water Temperature (C)]]*OO[[#This Row],[41]]</f>
        <v>3.0492485763018747E-5</v>
      </c>
      <c r="AR284" s="10">
        <f>3/24000000*OO[[#This Row],[100 (01JUL1985 09:00:00)-Water Temperature (C)]]*OO[[#This Row],[42]]</f>
        <v>2.7704532381037497E-5</v>
      </c>
      <c r="AS284" s="10">
        <f>3/24000000*OO[[#This Row],[101 (01JUL1985 12:00:00)-Water Temperature (C)]]*OO[[#This Row],[43]]</f>
        <v>2.5073911714142501E-5</v>
      </c>
      <c r="AT284" s="10">
        <f>3/24000000*OO[[#This Row],[102 (01JUL1985 15:00:00)-Water Temperature (C)]]*OO[[#This Row],[44]]</f>
        <v>2.2589819203650001E-5</v>
      </c>
      <c r="AU284" s="10">
        <f>3/24000000*OO[[#This Row],[103 (01JUL1985 18:00:00)-Water Temperature (C)]]*OO[[#This Row],[45]]</f>
        <v>2.0243488837577499E-5</v>
      </c>
      <c r="AV284" s="10">
        <f>3/24000000*OO[[#This Row],[104 (01JUL1985 21:00:00)-Water Temperature (C)]]*OO[[#This Row],[46]]</f>
        <v>1.8088742115489998E-5</v>
      </c>
      <c r="AW284" s="10">
        <f>3/24000000*OO[[#This Row],[105 (02JUL1985 00:00:00)-Water Temperature (C)]]*OO[[#This Row],[47]]</f>
        <v>1.620615370065E-5</v>
      </c>
      <c r="AX284" s="10">
        <f>3/24000000*OO[[#This Row],[106 (02JUL1985 03:00:00)-Water Temperature (C)]]*OO[[#This Row],[48]]</f>
        <v>1.4774196508267499E-5</v>
      </c>
      <c r="AY284" s="10">
        <f>3/24000000*OO[[#This Row],[107 (02JUL1985 06:00:00)-Water Temperature (C)]]*OO[[#This Row],[49]]</f>
        <v>1.3586495469524998E-5</v>
      </c>
      <c r="AZ284" s="10">
        <f>3/24000000*OO[[#This Row],[108 (02JUL1985 09:00:00)-Water Temperature (C)]]*OO[[#This Row],[50]]</f>
        <v>1.2563738272524999E-5</v>
      </c>
      <c r="BA284" s="10">
        <f>3/24000000*OO[[#This Row],[109 (02JUL1985 12:00:00)-Water Temperature (C)]]*OO[[#This Row],[51]]</f>
        <v>1.1577474159116252E-5</v>
      </c>
      <c r="BB284" s="10">
        <f>3/24000000*OO[[#This Row],[110 (02JUL1985 15:00:00)-Water Temperature (C)]]*OO[[#This Row],[52]]</f>
        <v>1.0546281794868749E-5</v>
      </c>
      <c r="BC284" s="10">
        <f>3/24000000*OO[[#This Row],[111 (02JUL1985 18:00:00)-Water Temperature (C)]]*OO[[#This Row],[53]]</f>
        <v>9.4319775020250006E-6</v>
      </c>
      <c r="BD284" s="10">
        <f>3/24000000*OO[[#This Row],[112 (02JUL1985 21:00:00)-Water Temperature (C)]]*OO[[#This Row],[54]]</f>
        <v>8.3742026068349989E-6</v>
      </c>
      <c r="BE284" s="10">
        <f>3/24000000*OO[[#This Row],[113 (03JUL1985 00:00:00)-Water Temperature (C)]]*OO[[#This Row],[55]]</f>
        <v>7.4185236796299996E-6</v>
      </c>
      <c r="BF284" s="10">
        <f>3/24000000*OO[[#This Row],[114 (03JUL1985 03:00:00)-Water Temperature (C)]]*OO[[#This Row],[56]]</f>
        <v>6.6294925263749993E-6</v>
      </c>
      <c r="BG284" s="10">
        <f>3/24000000*OO[[#This Row],[115 (03JUL1985 06:00:00)-Water Temperature (C)]]*OO[[#This Row],[57]]</f>
        <v>5.9634932852949994E-6</v>
      </c>
      <c r="BH284" s="10">
        <f>3/24000000*OO[[#This Row],[116 (03JUL1985 09:00:00)-Water Temperature (C)]]*OO[[#This Row],[58]]</f>
        <v>5.3344927954687494E-6</v>
      </c>
      <c r="BI284" s="10">
        <f>3/24000000*OO[[#This Row],[117 (03JUL1985 12:00:00)-Water Temperature (C)]]*OO[[#This Row],[59]]</f>
        <v>4.7452849395299993E-6</v>
      </c>
      <c r="BJ284" s="10">
        <f>3/24000000*OO[[#This Row],[118 (03JUL1985 15:00:00)-Water Temperature (C)]]*OO[[#This Row],[60]]</f>
        <v>4.1375131995999991E-6</v>
      </c>
      <c r="BK284" s="10">
        <f>3/24000000*OO[[#This Row],[119 (03JUL1985 18:00:00)-Water Temperature (C)]]*OO[[#This Row],[61]]</f>
        <v>3.5064621219285001E-6</v>
      </c>
      <c r="BL284" s="10">
        <f>3/24000000*OO[[#This Row],[120 (03JUL1985 21:00:00)-Water Temperature (C)]]*OO[[#This Row],[62]]</f>
        <v>2.8928083430894996E-6</v>
      </c>
      <c r="BM284" s="10">
        <f>3/24000000*OO[[#This Row],[121 (04JUL1985 00:00:00)-Water Temperature (C)]]*OO[[#This Row],[63]]</f>
        <v>2.3411676121203752E-6</v>
      </c>
      <c r="BN284" s="10">
        <f>3/24000000*OO[[#This Row],[122 (04JUL1985 03:00:00)-Water Temperature (C)]]*OO[[#This Row],[64]]</f>
        <v>1.9063304094119997E-6</v>
      </c>
      <c r="BO284" s="10">
        <f>3/24000000*OO[[#This Row],[123 (04JUL1985 06:00:00)-Water Temperature (C)]]*OO[[#This Row],[65]]</f>
        <v>1.5575712464024999E-6</v>
      </c>
      <c r="BP284" s="10">
        <f>3/24000000*OO[[#This Row],[124 (04JUL1985 09:00:00)-Water Temperature (C)]]*OO[[#This Row],[66]]</f>
        <v>1.290623324553E-6</v>
      </c>
      <c r="BQ284" s="10">
        <f>3/24000000*OO[[#This Row],[125 (04JUL1985 12:00:00)-Water Temperature (C)]]*OO[[#This Row],[67]]</f>
        <v>1.0859204219706251E-6</v>
      </c>
      <c r="BR284" s="10">
        <f>3/24000000*OO[[#This Row],[126 (04JUL1985 15:00:00)-Water Temperature (C)]]*OO[[#This Row],[68]]</f>
        <v>9.3539380927449994E-7</v>
      </c>
      <c r="BS284" s="10">
        <f>3/24000000*OO[[#This Row],[127 (04JUL1985 18:00:00)-Water Temperature (C)]]*OO[[#This Row],[69]]</f>
        <v>8.1964033487599993E-7</v>
      </c>
      <c r="BT284" s="10">
        <f>3/24000000*OO[[#This Row],[128 (04JUL1985 21:00:00)-Water Temperature (C)]]*OO[[#This Row],[70]]</f>
        <v>7.3187583242050001E-7</v>
      </c>
      <c r="BU284" s="10">
        <f>3/24000000*OO[[#This Row],[129 (05JUL1985 00:00:00)-Water Temperature (C)]]*OO[[#This Row],[71]]</f>
        <v>6.6317946897787499E-7</v>
      </c>
      <c r="BV284" s="10">
        <f>3/24000000*OO[[#This Row],[130 (05JUL1985 03:00:00)-Water Temperature (C)]]*OO[[#This Row],[72]]</f>
        <v>6.1696935061737497E-7</v>
      </c>
      <c r="BW284" s="10">
        <f>3/24000000*OO[[#This Row],[131 (05JUL1985 06:00:00)-Water Temperature (C)]]*OO[[#This Row],[73]]</f>
        <v>5.7986622684374999E-7</v>
      </c>
      <c r="BX284" s="10">
        <f>3/24000000*OO[[#This Row],[132 (05JUL1985 09:00:00)-Water Temperature (C)]]*OO[[#This Row],[74]]</f>
        <v>5.5055346189174996E-7</v>
      </c>
      <c r="BY284" s="10">
        <f>3/24000000*OO[[#This Row],[133 (05JUL1985 12:00:00)-Water Temperature (C)]]*OO[[#This Row],[75]]</f>
        <v>5.2668363773250002E-7</v>
      </c>
      <c r="BZ284" s="10">
        <f>3/24000000*OO[[#This Row],[134 (05JUL1985 15:00:00)-Water Temperature (C)]]*OO[[#This Row],[76]]</f>
        <v>5.0249318860950005E-7</v>
      </c>
      <c r="CA284" s="10">
        <f>3/24000000*OO[[#This Row],[135 (05JUL1985 18:00:00)-Water Temperature (C)]]*OO[[#This Row],[77]]</f>
        <v>4.7897753780375002E-7</v>
      </c>
      <c r="CB284" s="10">
        <f>3/24000000*OO[[#This Row],[136 (05JUL1985 21:00:00)-Water Temperature (C)]]*OO[[#This Row],[78]]</f>
        <v>4.5720865838849992E-7</v>
      </c>
      <c r="CC284" s="10">
        <f>3/24000000*OO[[#This Row],[137 (06JUL1985 00:00:00)-Water Temperature (C)]]*OO[[#This Row],[79]]</f>
        <v>4.3843514321512499E-7</v>
      </c>
      <c r="CD284" s="10">
        <f>3/24000000*OO[[#This Row],[138 (06JUL1985 03:00:00)-Water Temperature (C)]]*OO[[#This Row],[80]]</f>
        <v>4.25742482176E-7</v>
      </c>
      <c r="CE284" s="10">
        <f>3/24000000*OO[[#This Row],[139 (06JUL1985 06:00:00)-Water Temperature (C)]]*OO[[#This Row],[81]]</f>
        <v>4.1367754889587497E-7</v>
      </c>
      <c r="CF284" s="10">
        <f>3/24000000*OO[[#This Row],[140 (06JUL1985 09:00:00)-Water Temperature (C)]]*OO[[#This Row],[82]]</f>
        <v>4.0176799947925E-7</v>
      </c>
      <c r="CG284" s="10">
        <f>3/24000000*OO[[#This Row],[141 (06JUL1985 12:00:00)-Water Temperature (C)]]*OO[[#This Row],[83]]</f>
        <v>3.88094579490625E-7</v>
      </c>
      <c r="CH284" s="10">
        <f>3/24000000*OO[[#This Row],[142 (06JUL1985 15:00:00)-Water Temperature (C)]]*OO[[#This Row],[84]]</f>
        <v>3.7174134813562499E-7</v>
      </c>
      <c r="CI284" s="10">
        <f>3/24000000*OO[[#This Row],[143 (06JUL1985 18:00:00)-Water Temperature (C)]]*OO[[#This Row],[85]]</f>
        <v>3.5189568494469996E-7</v>
      </c>
      <c r="CJ284" s="10">
        <f>3/24000000*OO[[#This Row],[144 (06JUL1985 21:00:00)-Water Temperature (C)]]*OO[[#This Row],[86]]</f>
        <v>3.3219167688269997E-7</v>
      </c>
      <c r="CK284" s="10">
        <f>3/24000000*OO[[#This Row],[145 (07JUL1985 00:00:00)-Water Temperature (C)]]*OO[[#This Row],[87]]</f>
        <v>3.136884043919875E-7</v>
      </c>
      <c r="CL284" s="10">
        <f>3/24000000*OO[[#This Row],[146 (07JUL1985 03:00:00)-Water Temperature (C)]]*OO[[#This Row],[88]]</f>
        <v>3.0133288382527504E-7</v>
      </c>
      <c r="CM284" s="10">
        <f>3/24000000*OO[[#This Row],[147 (07JUL1985 06:00:00)-Water Temperature (C)]]*OO[[#This Row],[89]]</f>
        <v>2.8795377627377504E-7</v>
      </c>
      <c r="CN284" s="10">
        <f>3/24000000*OO[[#This Row],[148 (07JUL1985 09:00:00)-Water Temperature (C)]]*OO[[#This Row],[90]]</f>
        <v>2.739501386454E-7</v>
      </c>
      <c r="CO284" s="10">
        <f>3/24000000*OO[[#This Row],[149 (07JUL1985 12:00:00)-Water Temperature (C)]]*OO[[#This Row],[91]]</f>
        <v>2.5981127868329997E-7</v>
      </c>
      <c r="CP284" s="10">
        <f>3/24000000*OO[[#This Row],[150 (07JUL1985 15:00:00)-Water Temperature (C)]]*OO[[#This Row],[92]]</f>
        <v>2.47253588675875E-7</v>
      </c>
      <c r="CQ284" s="10">
        <f>3/24000000*OO[[#This Row],[151 (07JUL1985 18:00:00)-Water Temperature (C)]]*OO[[#This Row],[93]]</f>
        <v>2.344803632056E-7</v>
      </c>
      <c r="CR284" s="10">
        <f>3/24000000*OO[[#This Row],[152 (07JUL1985 21:00:00)-Water Temperature (C)]]*OO[[#This Row],[94]]</f>
        <v>2.2170063055638753E-7</v>
      </c>
      <c r="CS284" s="10">
        <f>3/24000000*OO[[#This Row],[153 (08JUL1985 00:00:00)-Water Temperature (C)]]*OO[[#This Row],[95]]</f>
        <v>2.0933275684499999E-7</v>
      </c>
      <c r="CT284" s="10">
        <f>3/24000000*OO[[#This Row],[154 (08JUL1985 03:00:00)-Water Temperature (C)]]*OO[[#This Row],[96]]</f>
        <v>2.0137087468732499E-7</v>
      </c>
      <c r="CU284" s="10">
        <f>3/24000000*OO[[#This Row],[155 (08JUL1985 06:00:00)-Water Temperature (C)]]*OO[[#This Row],[97]]</f>
        <v>1.9464782653968751E-7</v>
      </c>
      <c r="CV284" s="10">
        <f>3/24000000*OO[[#This Row],[156 (08JUL1985 09:00:00)-Water Temperature (C)]]*OO[[#This Row],[98]]</f>
        <v>1.8758822340419998E-7</v>
      </c>
      <c r="CW284" s="10">
        <f>3/24000000*OO[[#This Row],[157 (08JUL1985 12:00:00)-Water Temperature (C)]]*OO[[#This Row],[99]]</f>
        <v>1.8064511218653748E-7</v>
      </c>
    </row>
    <row r="285" spans="1:101" x14ac:dyDescent="0.35">
      <c r="A285" t="s">
        <v>291</v>
      </c>
      <c r="B285">
        <v>48.137059999999998</v>
      </c>
      <c r="C285" s="10">
        <f>3/24*OO[[#This Row],[59 (26JUN1985 06:00:00)-Water Temperature (C)]]*OO[[#This Row],[1]]/SUM(OO[1])</f>
        <v>0</v>
      </c>
      <c r="D285" s="10">
        <f>3/24*OO[[#This Row],[60 (26JUN1985 09:00:00)-Water Temperature (C)]]*OO[[#This Row],[2]]/SUM(OO[2])</f>
        <v>0</v>
      </c>
      <c r="E285" s="10">
        <f>3/24*OO[[#This Row],[61 (26JUN1985 12:00:00)-Water Temperature (C)]]*OO[[#This Row],[3]]/SUM(OO[3])</f>
        <v>0</v>
      </c>
      <c r="F285" s="10">
        <f>3/24*OO[[#This Row],[62 (26JUN1985 15:00:00)-Water Temperature (C)]]*OO[[#This Row],[4]]/SUM(OO[4])</f>
        <v>0</v>
      </c>
      <c r="G285" s="10">
        <f>3/24*OO[[#This Row],[63 (26JUN1985 18:00:00)-Water Temperature (C)]]*OO[[#This Row],[5]]/SUM(OO[5])</f>
        <v>0</v>
      </c>
      <c r="H285" s="10">
        <f>3/24*OO[[#This Row],[64 (26JUN1985 21:00:00)-Water Temperature (C)]]*OO[[#This Row],[6]]/SUM(OO[6])</f>
        <v>0</v>
      </c>
      <c r="I285" s="10">
        <f>3/24*OO[[#This Row],[65 (27JUN1985 00:00:00)-Water Temperature (C)]]*OO[[#This Row],[7]]/SUM(OO[7])</f>
        <v>0</v>
      </c>
      <c r="J285" s="10">
        <f>3/24*OO[[#This Row],[66 (27JUN1985 03:00:00)-Water Temperature (C)]]*OO[[#This Row],[8]]/SUM(OO[8])</f>
        <v>0</v>
      </c>
      <c r="K285" s="10">
        <f>3/24*OO[[#This Row],[67 (27JUN1985 06:00:00)-Water Temperature (C)]]*OO[[#This Row],[9]]/SUM(OO[9])</f>
        <v>0</v>
      </c>
      <c r="L285" s="10">
        <f>3/24*OO[[#This Row],[68 (27JUN1985 09:00:00)-Water Temperature (C)]]*OO[[#This Row],[10]]/SUM(OO[10])</f>
        <v>0</v>
      </c>
      <c r="M285" s="10">
        <f>3/24*OO[[#This Row],[69 (27JUN1985 12:00:00)-Water Temperature (C)]]*OO[[#This Row],[11]]/SUM(OO[11])</f>
        <v>0</v>
      </c>
      <c r="N285" s="10">
        <f>3/24*OO[[#This Row],[70 (27JUN1985 15:00:00)-Water Temperature (C)]]*OO[[#This Row],[12]]/SUM(OO[12])</f>
        <v>0</v>
      </c>
      <c r="O285" s="10">
        <f>3/24*OO[[#This Row],[71 (27JUN1985 18:00:00)-Water Temperature (C)]]*OO[[#This Row],[13]]/SUM(OO[13])</f>
        <v>0</v>
      </c>
      <c r="P285" s="10">
        <f>3/24*OO[[#This Row],[72 (27JUN1985 21:00:00)-Water Temperature (C)]]*OO[[#This Row],[14]]/SUM(OO[14])</f>
        <v>5.4112634961714891E-34</v>
      </c>
      <c r="Q285" s="10">
        <f>3/24*OO[[#This Row],[73 (28JUN1985 00:00:00)-Water Temperature (C)]]*OO[[#This Row],[15]]/SUM(OO[15])</f>
        <v>1.6443793936003659E-23</v>
      </c>
      <c r="R285" s="10">
        <f>3/24*OO[[#This Row],[74 (28JUN1985 03:00:00)-Water Temperature (C)]]*OO[[#This Row],[16]]/SUM(OO[16])</f>
        <v>2.3340597874801923E-16</v>
      </c>
      <c r="S285" s="10">
        <f>3/24*OO[[#This Row],[75 (28JUN1985 06:00:00)-Water Temperature (C)]]*OO[[#This Row],[17]]/SUM(OO[17])</f>
        <v>4.0248787226282064E-12</v>
      </c>
      <c r="T285" s="10">
        <f>3/24*OO[[#This Row],[76 (28JUN1985 09:00:00)-Water Temperature (C)]]*OO[[#This Row],[18]]/SUM(OO[18])</f>
        <v>2.4197976983232693E-9</v>
      </c>
      <c r="U285" s="10">
        <f>3/24*OO[[#This Row],[77 (28JUN1985 12:00:00)-Water Temperature (C)]]*OO[[#This Row],[19]]/SUM(OO[19])</f>
        <v>2.6559035315801272E-7</v>
      </c>
      <c r="V285" s="10">
        <f>3/24000000*OO[[#This Row],[78 (28JUN1985 15:00:00)-Water Temperature (C)]]*OO[[#This Row],[20]]</f>
        <v>8.6162218477499993E-6</v>
      </c>
      <c r="W285" s="10">
        <f>3/24000000*OO[[#This Row],[79 (28JUN1985 18:00:00)-Water Temperature (C)]]*OO[[#This Row],[21]]</f>
        <v>1.074659734894375E-4</v>
      </c>
      <c r="X285" s="10">
        <f>3/24000000*OO[[#This Row],[80 (28JUN1985 21:00:00)-Water Temperature (C)]]*OO[[#This Row],[22]]</f>
        <v>6.208688401987501E-4</v>
      </c>
      <c r="Y285" s="10">
        <f>3/24000000*OO[[#This Row],[81 (29JUN1985 00:00:00)-Water Temperature (C)]]*OO[[#This Row],[23]]</f>
        <v>1.9049025218023752E-3</v>
      </c>
      <c r="Z285" s="10">
        <f>3/24000000*OO[[#This Row],[82 (29JUN1985 03:00:00)-Water Temperature (C)]]*OO[[#This Row],[24]]</f>
        <v>3.4474761659999994E-3</v>
      </c>
      <c r="AA285" s="10">
        <f>3/24000000*OO[[#This Row],[83 (29JUN1985 06:00:00)-Water Temperature (C)]]*OO[[#This Row],[25]]</f>
        <v>3.8920299913287495E-3</v>
      </c>
      <c r="AB285" s="10">
        <f>3/24000000*OO[[#This Row],[84 (29JUN1985 09:00:00)-Water Temperature (C)]]*OO[[#This Row],[26]]</f>
        <v>2.9884383602562501E-3</v>
      </c>
      <c r="AC285" s="10">
        <f>3/24000000*OO[[#This Row],[85 (29JUN1985 12:00:00)-Water Temperature (C)]]*OO[[#This Row],[27]]</f>
        <v>1.6347843872349999E-3</v>
      </c>
      <c r="AD285" s="10">
        <f>3/24000000*OO[[#This Row],[86 (29JUN1985 15:00:00)-Water Temperature (C)]]*OO[[#This Row],[28]]</f>
        <v>6.6558782877824995E-4</v>
      </c>
      <c r="AE285" s="10">
        <f>3/24000000*OO[[#This Row],[88 (29JUN1985 21:00:00)-Water Temperature (C)]]*OO[[#This Row],[30]]</f>
        <v>5.7948106924699998E-5</v>
      </c>
      <c r="AF285" s="10">
        <f>3/24000000*OO[[#This Row],[88 (29JUN1985 21:00:00)-Water Temperature (C)]]*OO[[#This Row],[30]]</f>
        <v>5.7948106924699998E-5</v>
      </c>
      <c r="AG285" s="10">
        <f>3/24000000*OO[[#This Row],[89 (30JUN1985 00:00:00)-Water Temperature (C)]]*OO[[#This Row],[31]]</f>
        <v>1.5531360843997499E-5</v>
      </c>
      <c r="AH285" s="10">
        <f>3/24000000*OO[[#This Row],[90 (30JUN1985 03:00:00)-Water Temperature (C)]]*OO[[#This Row],[32]]</f>
        <v>5.8709591997237508E-6</v>
      </c>
      <c r="AI285" s="10">
        <f>3/24000000*OO[[#This Row],[91 (30JUN1985 06:00:00)-Water Temperature (C)]]*OO[[#This Row],[33]]</f>
        <v>4.0083530538650005E-6</v>
      </c>
      <c r="AJ285" s="10">
        <f>3/24000000*OO[[#This Row],[92 (30JUN1985 09:00:00)-Water Temperature (C)]]*OO[[#This Row],[34]]</f>
        <v>3.7428684001199999E-6</v>
      </c>
      <c r="AK285" s="10">
        <f>3/24000000*OO[[#This Row],[93 (30JUN1985 12:00:00)-Water Temperature (C)]]*OO[[#This Row],[35]]</f>
        <v>3.6735606962925E-6</v>
      </c>
      <c r="AL285" s="10">
        <f>3/24000000*OO[[#This Row],[94 (30JUN1985 15:00:00)-Water Temperature (C)]]*OO[[#This Row],[36]]</f>
        <v>3.488240483286375E-6</v>
      </c>
      <c r="AM285" s="10">
        <f>3/24000000*OO[[#This Row],[95 (30JUN1985 18:00:00)-Water Temperature (C)]]*OO[[#This Row],[37]]</f>
        <v>3.1916899527174994E-6</v>
      </c>
      <c r="AN285" s="10">
        <f>3/24000000*OO[[#This Row],[96 (30JUN1985 21:00:00)-Water Temperature (C)]]*OO[[#This Row],[38]]</f>
        <v>2.874332829024E-6</v>
      </c>
      <c r="AO285" s="10">
        <f>3/24000000*OO[[#This Row],[97 (01JUL1985 00:00:00)-Water Temperature (C)]]*OO[[#This Row],[39]]</f>
        <v>2.5777494378753751E-6</v>
      </c>
      <c r="AP285" s="10">
        <f>3/24000000*OO[[#This Row],[98 (01JUL1985 03:00:00)-Water Temperature (C)]]*OO[[#This Row],[40]]</f>
        <v>2.3404126200097499E-6</v>
      </c>
      <c r="AQ285" s="10">
        <f>3/24000000*OO[[#This Row],[99 (01JUL1985 06:00:00)-Water Temperature (C)]]*OO[[#This Row],[41]]</f>
        <v>2.1288036498386247E-6</v>
      </c>
      <c r="AR285" s="10">
        <f>3/24000000*OO[[#This Row],[100 (01JUL1985 09:00:00)-Water Temperature (C)]]*OO[[#This Row],[42]]</f>
        <v>1.9332163034932497E-6</v>
      </c>
      <c r="AS285" s="10">
        <f>3/24000000*OO[[#This Row],[101 (01JUL1985 12:00:00)-Water Temperature (C)]]*OO[[#This Row],[43]]</f>
        <v>1.748576718624375E-6</v>
      </c>
      <c r="AT285" s="10">
        <f>3/24000000*OO[[#This Row],[102 (01JUL1985 15:00:00)-Water Temperature (C)]]*OO[[#This Row],[44]]</f>
        <v>1.5745991904639999E-6</v>
      </c>
      <c r="AU285" s="10">
        <f>3/24000000*OO[[#This Row],[103 (01JUL1985 18:00:00)-Water Temperature (C)]]*OO[[#This Row],[45]]</f>
        <v>1.410500629125E-6</v>
      </c>
      <c r="AV285" s="10">
        <f>3/24000000*OO[[#This Row],[104 (01JUL1985 21:00:00)-Water Temperature (C)]]*OO[[#This Row],[46]]</f>
        <v>1.2597968695200001E-6</v>
      </c>
      <c r="AW285" s="10">
        <f>3/24000000*OO[[#This Row],[105 (02JUL1985 00:00:00)-Water Temperature (C)]]*OO[[#This Row],[47]]</f>
        <v>1.1282505146254999E-6</v>
      </c>
      <c r="AX285" s="10">
        <f>3/24000000*OO[[#This Row],[106 (02JUL1985 03:00:00)-Water Temperature (C)]]*OO[[#This Row],[48]]</f>
        <v>1.0271502118465E-6</v>
      </c>
      <c r="AY285" s="10">
        <f>3/24000000*OO[[#This Row],[107 (02JUL1985 06:00:00)-Water Temperature (C)]]*OO[[#This Row],[49]]</f>
        <v>9.4296313952749985E-7</v>
      </c>
      <c r="AZ285" s="10">
        <f>3/24000000*OO[[#This Row],[108 (02JUL1985 09:00:00)-Water Temperature (C)]]*OO[[#This Row],[50]]</f>
        <v>8.7049678150875005E-7</v>
      </c>
      <c r="BA285" s="10">
        <f>3/24000000*OO[[#This Row],[109 (02JUL1985 12:00:00)-Water Temperature (C)]]*OO[[#This Row],[51]]</f>
        <v>8.0089216130999995E-7</v>
      </c>
      <c r="BB285" s="10">
        <f>3/24000000*OO[[#This Row],[110 (02JUL1985 15:00:00)-Water Temperature (C)]]*OO[[#This Row],[52]]</f>
        <v>7.2852759051374985E-7</v>
      </c>
      <c r="BC285" s="10">
        <f>3/24000000*OO[[#This Row],[111 (02JUL1985 18:00:00)-Water Temperature (C)]]*OO[[#This Row],[53]]</f>
        <v>6.5081895355424999E-7</v>
      </c>
      <c r="BD285" s="10">
        <f>3/24000000*OO[[#This Row],[112 (02JUL1985 21:00:00)-Water Temperature (C)]]*OO[[#This Row],[54]]</f>
        <v>5.7731975152949992E-7</v>
      </c>
      <c r="BE285" s="10">
        <f>3/24000000*OO[[#This Row],[113 (03JUL1985 00:00:00)-Water Temperature (C)]]*OO[[#This Row],[55]]</f>
        <v>5.1107489113724987E-7</v>
      </c>
      <c r="BF285" s="10">
        <f>3/24000000*OO[[#This Row],[114 (03JUL1985 03:00:00)-Water Temperature (C)]]*OO[[#This Row],[56]]</f>
        <v>4.5644631893437493E-7</v>
      </c>
      <c r="BG285" s="10">
        <f>3/24000000*OO[[#This Row],[115 (03JUL1985 06:00:00)-Water Temperature (C)]]*OO[[#This Row],[57]]</f>
        <v>4.1037191857499996E-7</v>
      </c>
      <c r="BH285" s="10">
        <f>3/24000000*OO[[#This Row],[116 (03JUL1985 09:00:00)-Water Temperature (C)]]*OO[[#This Row],[58]]</f>
        <v>3.6689864650899993E-7</v>
      </c>
      <c r="BI285" s="10">
        <f>3/24000000*OO[[#This Row],[117 (03JUL1985 12:00:00)-Water Temperature (C)]]*OO[[#This Row],[59]]</f>
        <v>3.2628760620948749E-7</v>
      </c>
      <c r="BJ285" s="10">
        <f>3/24000000*OO[[#This Row],[118 (03JUL1985 15:00:00)-Water Temperature (C)]]*OO[[#This Row],[60]]</f>
        <v>2.844688034082125E-7</v>
      </c>
      <c r="BK285" s="10">
        <f>3/24000000*OO[[#This Row],[119 (03JUL1985 18:00:00)-Water Temperature (C)]]*OO[[#This Row],[61]]</f>
        <v>2.4115425764399999E-7</v>
      </c>
      <c r="BL285" s="10">
        <f>3/24000000*OO[[#This Row],[120 (03JUL1985 21:00:00)-Water Temperature (C)]]*OO[[#This Row],[62]]</f>
        <v>1.9904732204174999E-7</v>
      </c>
      <c r="BM285" s="10">
        <f>3/24000000*OO[[#This Row],[121 (04JUL1985 00:00:00)-Water Temperature (C)]]*OO[[#This Row],[63]]</f>
        <v>1.6117629646950001E-7</v>
      </c>
      <c r="BN285" s="10">
        <f>3/24000000*OO[[#This Row],[122 (04JUL1985 03:00:00)-Water Temperature (C)]]*OO[[#This Row],[64]]</f>
        <v>1.3128052356744999E-7</v>
      </c>
      <c r="BO285" s="10">
        <f>3/24000000*OO[[#This Row],[123 (04JUL1985 06:00:00)-Water Temperature (C)]]*OO[[#This Row],[65]]</f>
        <v>1.07232201247325E-7</v>
      </c>
      <c r="BP285" s="10">
        <f>3/24000000*OO[[#This Row],[124 (04JUL1985 09:00:00)-Water Temperature (C)]]*OO[[#This Row],[66]]</f>
        <v>8.8795131630387497E-8</v>
      </c>
      <c r="BQ285" s="10">
        <f>3/24000000*OO[[#This Row],[125 (04JUL1985 12:00:00)-Water Temperature (C)]]*OO[[#This Row],[67]]</f>
        <v>7.4636688743962499E-8</v>
      </c>
      <c r="BR285" s="10">
        <f>3/24000000*OO[[#This Row],[126 (04JUL1985 15:00:00)-Water Temperature (C)]]*OO[[#This Row],[68]]</f>
        <v>6.4230156093512487E-8</v>
      </c>
      <c r="BS285" s="10">
        <f>3/24000000*OO[[#This Row],[127 (04JUL1985 18:00:00)-Water Temperature (C)]]*OO[[#This Row],[69]]</f>
        <v>5.6241462446399997E-8</v>
      </c>
      <c r="BT285" s="10">
        <f>3/24000000*OO[[#This Row],[128 (04JUL1985 21:00:00)-Water Temperature (C)]]*OO[[#This Row],[70]]</f>
        <v>5.0198261321099997E-8</v>
      </c>
      <c r="BU285" s="10">
        <f>3/24000000*OO[[#This Row],[129 (05JUL1985 00:00:00)-Water Temperature (C)]]*OO[[#This Row],[71]]</f>
        <v>4.5475668577199997E-8</v>
      </c>
      <c r="BV285" s="10">
        <f>3/24000000*OO[[#This Row],[130 (05JUL1985 03:00:00)-Water Temperature (C)]]*OO[[#This Row],[72]]</f>
        <v>4.2300398222662498E-8</v>
      </c>
      <c r="BW285" s="10">
        <f>3/24000000*OO[[#This Row],[131 (05JUL1985 06:00:00)-Water Temperature (C)]]*OO[[#This Row],[73]]</f>
        <v>3.9743972714249997E-8</v>
      </c>
      <c r="BX285" s="10">
        <f>3/24000000*OO[[#This Row],[132 (05JUL1985 09:00:00)-Water Temperature (C)]]*OO[[#This Row],[74]]</f>
        <v>3.7721845528274999E-8</v>
      </c>
      <c r="BY285" s="10">
        <f>3/24000000*OO[[#This Row],[133 (05JUL1985 12:00:00)-Water Temperature (C)]]*OO[[#This Row],[75]]</f>
        <v>3.6071695083870005E-8</v>
      </c>
      <c r="BZ285" s="10">
        <f>3/24000000*OO[[#This Row],[134 (05JUL1985 15:00:00)-Water Temperature (C)]]*OO[[#This Row],[76]]</f>
        <v>3.4399290758139998E-8</v>
      </c>
      <c r="CA285" s="10">
        <f>3/24000000*OO[[#This Row],[135 (05JUL1985 18:00:00)-Water Temperature (C)]]*OO[[#This Row],[77]]</f>
        <v>3.2780888411218751E-8</v>
      </c>
      <c r="CB285" s="10">
        <f>3/24000000*OO[[#This Row],[136 (05JUL1985 21:00:00)-Water Temperature (C)]]*OO[[#This Row],[78]]</f>
        <v>3.128768293987875E-8</v>
      </c>
      <c r="CC285" s="10">
        <f>3/24000000*OO[[#This Row],[137 (06JUL1985 00:00:00)-Water Temperature (C)]]*OO[[#This Row],[79]]</f>
        <v>3.0003796346732497E-8</v>
      </c>
      <c r="CD285" s="10">
        <f>3/24000000*OO[[#This Row],[138 (06JUL1985 03:00:00)-Water Temperature (C)]]*OO[[#This Row],[80]]</f>
        <v>2.9138144624592499E-8</v>
      </c>
      <c r="CE285" s="10">
        <f>3/24000000*OO[[#This Row],[139 (06JUL1985 06:00:00)-Water Temperature (C)]]*OO[[#This Row],[81]]</f>
        <v>2.8311429928275E-8</v>
      </c>
      <c r="CF285" s="10">
        <f>3/24000000*OO[[#This Row],[140 (06JUL1985 09:00:00)-Water Temperature (C)]]*OO[[#This Row],[82]]</f>
        <v>2.7495233615849999E-8</v>
      </c>
      <c r="CG285" s="10">
        <f>3/24000000*OO[[#This Row],[141 (06JUL1985 12:00:00)-Water Temperature (C)]]*OO[[#This Row],[83]]</f>
        <v>2.6555228766281248E-8</v>
      </c>
      <c r="CH285" s="10">
        <f>3/24000000*OO[[#This Row],[142 (06JUL1985 15:00:00)-Water Temperature (C)]]*OO[[#This Row],[84]]</f>
        <v>2.5431620827275001E-8</v>
      </c>
      <c r="CI285" s="10">
        <f>3/24000000*OO[[#This Row],[143 (06JUL1985 18:00:00)-Water Temperature (C)]]*OO[[#This Row],[85]]</f>
        <v>2.4071555851200001E-8</v>
      </c>
      <c r="CJ285" s="10">
        <f>3/24000000*OO[[#This Row],[144 (06JUL1985 21:00:00)-Water Temperature (C)]]*OO[[#This Row],[86]]</f>
        <v>2.2723863085140001E-8</v>
      </c>
      <c r="CK285" s="10">
        <f>3/24000000*OO[[#This Row],[145 (07JUL1985 00:00:00)-Water Temperature (C)]]*OO[[#This Row],[87]]</f>
        <v>2.1460317419894998E-8</v>
      </c>
      <c r="CL285" s="10">
        <f>3/24000000*OO[[#This Row],[146 (07JUL1985 03:00:00)-Water Temperature (C)]]*OO[[#This Row],[88]]</f>
        <v>2.0617679519687499E-8</v>
      </c>
      <c r="CM285" s="10">
        <f>3/24000000*OO[[#This Row],[147 (07JUL1985 06:00:00)-Water Temperature (C)]]*OO[[#This Row],[89]]</f>
        <v>1.9699074088200003E-8</v>
      </c>
      <c r="CN285" s="10">
        <f>3/24000000*OO[[#This Row],[148 (07JUL1985 09:00:00)-Water Temperature (C)]]*OO[[#This Row],[90]]</f>
        <v>1.8741405070442498E-8</v>
      </c>
      <c r="CO285" s="10">
        <f>3/24000000*OO[[#This Row],[149 (07JUL1985 12:00:00)-Water Temperature (C)]]*OO[[#This Row],[91]]</f>
        <v>1.7772954134022498E-8</v>
      </c>
      <c r="CP285" s="10">
        <f>3/24000000*OO[[#This Row],[150 (07JUL1985 15:00:00)-Water Temperature (C)]]*OO[[#This Row],[92]]</f>
        <v>1.6911798354678752E-8</v>
      </c>
      <c r="CQ285" s="10">
        <f>3/24000000*OO[[#This Row],[151 (07JUL1985 18:00:00)-Water Temperature (C)]]*OO[[#This Row],[93]]</f>
        <v>1.6037737980649999E-8</v>
      </c>
      <c r="CR285" s="10">
        <f>3/24000000*OO[[#This Row],[152 (07JUL1985 21:00:00)-Water Temperature (C)]]*OO[[#This Row],[94]]</f>
        <v>1.5164523431286251E-8</v>
      </c>
      <c r="CS285" s="10">
        <f>3/24000000*OO[[#This Row],[153 (08JUL1985 00:00:00)-Water Temperature (C)]]*OO[[#This Row],[95]]</f>
        <v>1.432071733539E-8</v>
      </c>
      <c r="CT285" s="10">
        <f>3/24000000*OO[[#This Row],[154 (08JUL1985 03:00:00)-Water Temperature (C)]]*OO[[#This Row],[96]]</f>
        <v>1.3778896086033749E-8</v>
      </c>
      <c r="CU285" s="10">
        <f>3/24000000*OO[[#This Row],[155 (08JUL1985 06:00:00)-Water Temperature (C)]]*OO[[#This Row],[97]]</f>
        <v>1.3318006476937499E-8</v>
      </c>
      <c r="CV285" s="10">
        <f>3/24000000*OO[[#This Row],[156 (08JUL1985 09:00:00)-Water Temperature (C)]]*OO[[#This Row],[98]]</f>
        <v>1.28337141610275E-8</v>
      </c>
      <c r="CW285" s="10">
        <f>3/24000000*OO[[#This Row],[157 (08JUL1985 12:00:00)-Water Temperature (C)]]*OO[[#This Row],[99]]</f>
        <v>1.2357017336975E-8</v>
      </c>
    </row>
    <row r="286" spans="1:101" x14ac:dyDescent="0.35">
      <c r="A286" t="s">
        <v>292</v>
      </c>
      <c r="B286">
        <v>127.2723</v>
      </c>
      <c r="C286" s="10">
        <f>3/24*OO[[#This Row],[59 (26JUN1985 06:00:00)-Water Temperature (C)]]*OO[[#This Row],[1]]/SUM(OO[1])</f>
        <v>0</v>
      </c>
      <c r="D286" s="10">
        <f>3/24*OO[[#This Row],[60 (26JUN1985 09:00:00)-Water Temperature (C)]]*OO[[#This Row],[2]]/SUM(OO[2])</f>
        <v>0</v>
      </c>
      <c r="E286" s="10">
        <f>3/24*OO[[#This Row],[61 (26JUN1985 12:00:00)-Water Temperature (C)]]*OO[[#This Row],[3]]/SUM(OO[3])</f>
        <v>0</v>
      </c>
      <c r="F286" s="10">
        <f>3/24*OO[[#This Row],[62 (26JUN1985 15:00:00)-Water Temperature (C)]]*OO[[#This Row],[4]]/SUM(OO[4])</f>
        <v>0</v>
      </c>
      <c r="G286" s="10">
        <f>3/24*OO[[#This Row],[63 (26JUN1985 18:00:00)-Water Temperature (C)]]*OO[[#This Row],[5]]/SUM(OO[5])</f>
        <v>0</v>
      </c>
      <c r="H286" s="10">
        <f>3/24*OO[[#This Row],[64 (26JUN1985 21:00:00)-Water Temperature (C)]]*OO[[#This Row],[6]]/SUM(OO[6])</f>
        <v>0</v>
      </c>
      <c r="I286" s="10">
        <f>3/24*OO[[#This Row],[65 (27JUN1985 00:00:00)-Water Temperature (C)]]*OO[[#This Row],[7]]/SUM(OO[7])</f>
        <v>0</v>
      </c>
      <c r="J286" s="10">
        <f>3/24*OO[[#This Row],[66 (27JUN1985 03:00:00)-Water Temperature (C)]]*OO[[#This Row],[8]]/SUM(OO[8])</f>
        <v>0</v>
      </c>
      <c r="K286" s="10">
        <f>3/24*OO[[#This Row],[67 (27JUN1985 06:00:00)-Water Temperature (C)]]*OO[[#This Row],[9]]/SUM(OO[9])</f>
        <v>0</v>
      </c>
      <c r="L286" s="10">
        <f>3/24*OO[[#This Row],[68 (27JUN1985 09:00:00)-Water Temperature (C)]]*OO[[#This Row],[10]]/SUM(OO[10])</f>
        <v>0</v>
      </c>
      <c r="M286" s="10">
        <f>3/24*OO[[#This Row],[69 (27JUN1985 12:00:00)-Water Temperature (C)]]*OO[[#This Row],[11]]/SUM(OO[11])</f>
        <v>0</v>
      </c>
      <c r="N286" s="10">
        <f>3/24*OO[[#This Row],[70 (27JUN1985 15:00:00)-Water Temperature (C)]]*OO[[#This Row],[12]]/SUM(OO[12])</f>
        <v>0</v>
      </c>
      <c r="O286" s="10">
        <f>3/24*OO[[#This Row],[71 (27JUN1985 18:00:00)-Water Temperature (C)]]*OO[[#This Row],[13]]/SUM(OO[13])</f>
        <v>0</v>
      </c>
      <c r="P286" s="10">
        <f>3/24*OO[[#This Row],[72 (27JUN1985 21:00:00)-Water Temperature (C)]]*OO[[#This Row],[14]]/SUM(OO[14])</f>
        <v>1.0653899303335985E-33</v>
      </c>
      <c r="Q286" s="10">
        <f>3/24*OO[[#This Row],[73 (28JUN1985 00:00:00)-Water Temperature (C)]]*OO[[#This Row],[15]]/SUM(OO[15])</f>
        <v>3.5971361842501851E-23</v>
      </c>
      <c r="R286" s="10">
        <f>3/24*OO[[#This Row],[74 (28JUN1985 03:00:00)-Water Temperature (C)]]*OO[[#This Row],[16]]/SUM(OO[16])</f>
        <v>4.9492388760412881E-16</v>
      </c>
      <c r="S286" s="10">
        <f>3/24*OO[[#This Row],[75 (28JUN1985 06:00:00)-Water Temperature (C)]]*OO[[#This Row],[17]]/SUM(OO[17])</f>
        <v>8.7386246935460748E-12</v>
      </c>
      <c r="T286" s="10">
        <f>3/24*OO[[#This Row],[76 (28JUN1985 09:00:00)-Water Temperature (C)]]*OO[[#This Row],[18]]/SUM(OO[18])</f>
        <v>5.303127385317959E-9</v>
      </c>
      <c r="U286" s="10">
        <f>3/24*OO[[#This Row],[77 (28JUN1985 12:00:00)-Water Temperature (C)]]*OO[[#This Row],[19]]/SUM(OO[19])</f>
        <v>5.8581183745924308E-7</v>
      </c>
      <c r="V286" s="10">
        <f>3/24000000*OO[[#This Row],[78 (28JUN1985 15:00:00)-Water Temperature (C)]]*OO[[#This Row],[20]]</f>
        <v>1.9100669817645E-5</v>
      </c>
      <c r="W286" s="10">
        <f>3/24000000*OO[[#This Row],[79 (28JUN1985 18:00:00)-Water Temperature (C)]]*OO[[#This Row],[21]]</f>
        <v>2.3922939438839996E-4</v>
      </c>
      <c r="X286" s="10">
        <f>3/24000000*OO[[#This Row],[80 (28JUN1985 21:00:00)-Water Temperature (C)]]*OO[[#This Row],[22]]</f>
        <v>1.3868498936534998E-3</v>
      </c>
      <c r="Y286" s="10">
        <f>3/24000000*OO[[#This Row],[81 (29JUN1985 00:00:00)-Water Temperature (C)]]*OO[[#This Row],[23]]</f>
        <v>4.2671603745624998E-3</v>
      </c>
      <c r="Z286" s="10">
        <f>3/24000000*OO[[#This Row],[82 (29JUN1985 03:00:00)-Water Temperature (C)]]*OO[[#This Row],[24]]</f>
        <v>7.7403251064562494E-3</v>
      </c>
      <c r="AA286" s="10">
        <f>3/24000000*OO[[#This Row],[83 (29JUN1985 06:00:00)-Water Temperature (C)]]*OO[[#This Row],[25]]</f>
        <v>8.7549138749999991E-3</v>
      </c>
      <c r="AB286" s="10">
        <f>3/24000000*OO[[#This Row],[84 (29JUN1985 09:00:00)-Water Temperature (C)]]*OO[[#This Row],[26]]</f>
        <v>6.7317819623825001E-3</v>
      </c>
      <c r="AC286" s="10">
        <f>3/24000000*OO[[#This Row],[85 (29JUN1985 12:00:00)-Water Temperature (C)]]*OO[[#This Row],[27]]</f>
        <v>3.6860950181124997E-3</v>
      </c>
      <c r="AD286" s="10">
        <f>3/24000000*OO[[#This Row],[86 (29JUN1985 15:00:00)-Water Temperature (C)]]*OO[[#This Row],[28]]</f>
        <v>1.5016800920286252E-3</v>
      </c>
      <c r="AE286" s="10">
        <f>3/24000000*OO[[#This Row],[88 (29JUN1985 21:00:00)-Water Temperature (C)]]*OO[[#This Row],[30]]</f>
        <v>1.3080454137480001E-4</v>
      </c>
      <c r="AF286" s="10">
        <f>3/24000000*OO[[#This Row],[88 (29JUN1985 21:00:00)-Water Temperature (C)]]*OO[[#This Row],[30]]</f>
        <v>1.3080454137480001E-4</v>
      </c>
      <c r="AG286" s="10">
        <f>3/24000000*OO[[#This Row],[89 (30JUN1985 00:00:00)-Water Temperature (C)]]*OO[[#This Row],[31]]</f>
        <v>3.4999508777187496E-5</v>
      </c>
      <c r="AH286" s="10">
        <f>3/24000000*OO[[#This Row],[90 (30JUN1985 03:00:00)-Water Temperature (C)]]*OO[[#This Row],[32]]</f>
        <v>1.31617683311025E-5</v>
      </c>
      <c r="AI286" s="10">
        <f>3/24000000*OO[[#This Row],[91 (30JUN1985 06:00:00)-Water Temperature (C)]]*OO[[#This Row],[33]]</f>
        <v>8.9390112001374974E-6</v>
      </c>
      <c r="AJ286" s="10">
        <f>3/24000000*OO[[#This Row],[92 (30JUN1985 09:00:00)-Water Temperature (C)]]*OO[[#This Row],[34]]</f>
        <v>8.3268783605974989E-6</v>
      </c>
      <c r="AK286" s="10">
        <f>3/24000000*OO[[#This Row],[93 (30JUN1985 12:00:00)-Water Temperature (C)]]*OO[[#This Row],[35]]</f>
        <v>8.1621923298674989E-6</v>
      </c>
      <c r="AL286" s="10">
        <f>3/24000000*OO[[#This Row],[94 (30JUN1985 15:00:00)-Water Temperature (C)]]*OO[[#This Row],[36]]</f>
        <v>7.7420645206500004E-6</v>
      </c>
      <c r="AM286" s="10">
        <f>3/24000000*OO[[#This Row],[95 (30JUN1985 18:00:00)-Water Temperature (C)]]*OO[[#This Row],[37]]</f>
        <v>7.0760866960374998E-6</v>
      </c>
      <c r="AN286" s="10">
        <f>3/24000000*OO[[#This Row],[96 (30JUN1985 21:00:00)-Water Temperature (C)]]*OO[[#This Row],[38]]</f>
        <v>6.3643861412062492E-6</v>
      </c>
      <c r="AO286" s="10">
        <f>3/24000000*OO[[#This Row],[97 (01JUL1985 00:00:00)-Water Temperature (C)]]*OO[[#This Row],[39]]</f>
        <v>5.6995497038374994E-6</v>
      </c>
      <c r="AP286" s="10">
        <f>3/24000000*OO[[#This Row],[98 (01JUL1985 03:00:00)-Water Temperature (C)]]*OO[[#This Row],[40]]</f>
        <v>5.1685200941412504E-6</v>
      </c>
      <c r="AQ286" s="10">
        <f>3/24000000*OO[[#This Row],[99 (01JUL1985 06:00:00)-Water Temperature (C)]]*OO[[#This Row],[41]]</f>
        <v>4.6948294786924993E-6</v>
      </c>
      <c r="AR286" s="10">
        <f>3/24000000*OO[[#This Row],[100 (01JUL1985 09:00:00)-Water Temperature (C)]]*OO[[#This Row],[42]]</f>
        <v>4.2577636665700001E-6</v>
      </c>
      <c r="AS286" s="10">
        <f>3/24000000*OO[[#This Row],[101 (01JUL1985 12:00:00)-Water Temperature (C)]]*OO[[#This Row],[43]]</f>
        <v>3.8455846378500003E-6</v>
      </c>
      <c r="AT286" s="10">
        <f>3/24000000*OO[[#This Row],[102 (01JUL1985 15:00:00)-Water Temperature (C)]]*OO[[#This Row],[44]]</f>
        <v>3.4581388667512502E-6</v>
      </c>
      <c r="AU286" s="10">
        <f>3/24000000*OO[[#This Row],[103 (01JUL1985 18:00:00)-Water Temperature (C)]]*OO[[#This Row],[45]]</f>
        <v>3.0933555722280002E-6</v>
      </c>
      <c r="AV286" s="10">
        <f>3/24000000*OO[[#This Row],[104 (01JUL1985 21:00:00)-Water Temperature (C)]]*OO[[#This Row],[46]]</f>
        <v>2.7589012518965E-6</v>
      </c>
      <c r="AW286" s="10">
        <f>3/24000000*OO[[#This Row],[105 (02JUL1985 00:00:00)-Water Temperature (C)]]*OO[[#This Row],[47]]</f>
        <v>2.4672517693929999E-6</v>
      </c>
      <c r="AX286" s="10">
        <f>3/24000000*OO[[#This Row],[106 (02JUL1985 03:00:00)-Water Temperature (C)]]*OO[[#This Row],[48]]</f>
        <v>2.242874111289E-6</v>
      </c>
      <c r="AY286" s="10">
        <f>3/24000000*OO[[#This Row],[107 (02JUL1985 06:00:00)-Water Temperature (C)]]*OO[[#This Row],[49]]</f>
        <v>2.0557787674287499E-6</v>
      </c>
      <c r="AZ286" s="10">
        <f>3/24000000*OO[[#This Row],[108 (02JUL1985 09:00:00)-Water Temperature (C)]]*OO[[#This Row],[50]]</f>
        <v>1.8947860030515E-6</v>
      </c>
      <c r="BA286" s="10">
        <f>3/24000000*OO[[#This Row],[109 (02JUL1985 12:00:00)-Water Temperature (C)]]*OO[[#This Row],[51]]</f>
        <v>1.7409654623599998E-6</v>
      </c>
      <c r="BB286" s="10">
        <f>3/24000000*OO[[#This Row],[110 (02JUL1985 15:00:00)-Water Temperature (C)]]*OO[[#This Row],[52]]</f>
        <v>1.5817134893287499E-6</v>
      </c>
      <c r="BC286" s="10">
        <f>3/24000000*OO[[#This Row],[111 (02JUL1985 18:00:00)-Water Temperature (C)]]*OO[[#This Row],[53]]</f>
        <v>1.4115259778239999E-6</v>
      </c>
      <c r="BD286" s="10">
        <f>3/24000000*OO[[#This Row],[112 (02JUL1985 21:00:00)-Water Temperature (C)]]*OO[[#This Row],[54]]</f>
        <v>1.2510078960918751E-6</v>
      </c>
      <c r="BE286" s="10">
        <f>3/24000000*OO[[#This Row],[113 (03JUL1985 00:00:00)-Water Temperature (C)]]*OO[[#This Row],[55]]</f>
        <v>1.1065991986601247E-6</v>
      </c>
      <c r="BF286" s="10">
        <f>3/24000000*OO[[#This Row],[114 (03JUL1985 03:00:00)-Water Temperature (C)]]*OO[[#This Row],[56]]</f>
        <v>9.8770939989000016E-7</v>
      </c>
      <c r="BG286" s="10">
        <f>3/24000000*OO[[#This Row],[115 (03JUL1985 06:00:00)-Water Temperature (C)]]*OO[[#This Row],[57]]</f>
        <v>8.8749400284374998E-7</v>
      </c>
      <c r="BH286" s="10">
        <f>3/24000000*OO[[#This Row],[116 (03JUL1985 09:00:00)-Water Temperature (C)]]*OO[[#This Row],[58]]</f>
        <v>7.9311490835749995E-7</v>
      </c>
      <c r="BI286" s="10">
        <f>3/24000000*OO[[#This Row],[117 (03JUL1985 12:00:00)-Water Temperature (C)]]*OO[[#This Row],[59]]</f>
        <v>7.0506304921249996E-7</v>
      </c>
      <c r="BJ286" s="10">
        <f>3/24000000*OO[[#This Row],[118 (03JUL1985 15:00:00)-Water Temperature (C)]]*OO[[#This Row],[60]]</f>
        <v>6.1454558915249991E-7</v>
      </c>
      <c r="BK286" s="10">
        <f>3/24000000*OO[[#This Row],[119 (03JUL1985 18:00:00)-Water Temperature (C)]]*OO[[#This Row],[61]]</f>
        <v>5.2095670357812501E-7</v>
      </c>
      <c r="BL286" s="10">
        <f>3/24000000*OO[[#This Row],[120 (03JUL1985 21:00:00)-Water Temperature (C)]]*OO[[#This Row],[62]]</f>
        <v>4.3000907919674994E-7</v>
      </c>
      <c r="BM286" s="10">
        <f>3/24000000*OO[[#This Row],[121 (04JUL1985 00:00:00)-Water Temperature (C)]]*OO[[#This Row],[63]]</f>
        <v>3.4821914733714998E-7</v>
      </c>
      <c r="BN286" s="10">
        <f>3/24000000*OO[[#This Row],[122 (04JUL1985 03:00:00)-Water Temperature (C)]]*OO[[#This Row],[64]]</f>
        <v>2.8364688402749998E-7</v>
      </c>
      <c r="BO286" s="10">
        <f>3/24000000*OO[[#This Row],[123 (04JUL1985 06:00:00)-Water Temperature (C)]]*OO[[#This Row],[65]]</f>
        <v>2.3165056453935E-7</v>
      </c>
      <c r="BP286" s="10">
        <f>3/24000000*OO[[#This Row],[124 (04JUL1985 09:00:00)-Water Temperature (C)]]*OO[[#This Row],[66]]</f>
        <v>1.9176186884662496E-7</v>
      </c>
      <c r="BQ286" s="10">
        <f>3/24000000*OO[[#This Row],[125 (04JUL1985 12:00:00)-Water Temperature (C)]]*OO[[#This Row],[67]]</f>
        <v>1.6112130337238749E-7</v>
      </c>
      <c r="BR286" s="10">
        <f>3/24000000*OO[[#This Row],[126 (04JUL1985 15:00:00)-Water Temperature (C)]]*OO[[#This Row],[68]]</f>
        <v>1.385962475188125E-7</v>
      </c>
      <c r="BS286" s="10">
        <f>3/24000000*OO[[#This Row],[127 (04JUL1985 18:00:00)-Water Temperature (C)]]*OO[[#This Row],[69]]</f>
        <v>1.2131787725924998E-7</v>
      </c>
      <c r="BT286" s="10">
        <f>3/24000000*OO[[#This Row],[128 (04JUL1985 21:00:00)-Water Temperature (C)]]*OO[[#This Row],[70]]</f>
        <v>1.0826087836004999E-7</v>
      </c>
      <c r="BU286" s="10">
        <f>3/24000000*OO[[#This Row],[129 (05JUL1985 00:00:00)-Water Temperature (C)]]*OO[[#This Row],[71]]</f>
        <v>9.8065575620950013E-8</v>
      </c>
      <c r="BV286" s="10">
        <f>3/24000000*OO[[#This Row],[130 (05JUL1985 03:00:00)-Water Temperature (C)]]*OO[[#This Row],[72]]</f>
        <v>9.1208160733950002E-8</v>
      </c>
      <c r="BW286" s="10">
        <f>3/24000000*OO[[#This Row],[131 (05JUL1985 06:00:00)-Water Temperature (C)]]*OO[[#This Row],[73]]</f>
        <v>8.5681241505225003E-8</v>
      </c>
      <c r="BX286" s="10">
        <f>3/24000000*OO[[#This Row],[132 (05JUL1985 09:00:00)-Water Temperature (C)]]*OO[[#This Row],[74]]</f>
        <v>8.1305762287874984E-8</v>
      </c>
      <c r="BY286" s="10">
        <f>3/24000000*OO[[#This Row],[133 (05JUL1985 12:00:00)-Water Temperature (C)]]*OO[[#This Row],[75]]</f>
        <v>7.7732107835200005E-8</v>
      </c>
      <c r="BZ286" s="10">
        <f>3/24000000*OO[[#This Row],[134 (05JUL1985 15:00:00)-Water Temperature (C)]]*OO[[#This Row],[76]]</f>
        <v>7.4111098907699994E-8</v>
      </c>
      <c r="CA286" s="10">
        <f>3/24000000*OO[[#This Row],[135 (05JUL1985 18:00:00)-Water Temperature (C)]]*OO[[#This Row],[77]]</f>
        <v>7.0612609954250003E-8</v>
      </c>
      <c r="CB286" s="10">
        <f>3/24000000*OO[[#This Row],[136 (05JUL1985 21:00:00)-Water Temperature (C)]]*OO[[#This Row],[78]]</f>
        <v>6.7389288802562508E-8</v>
      </c>
      <c r="CC286" s="10">
        <f>3/24000000*OO[[#This Row],[137 (06JUL1985 00:00:00)-Water Temperature (C)]]*OO[[#This Row],[79]]</f>
        <v>6.4621420798299987E-8</v>
      </c>
      <c r="CD286" s="10">
        <f>3/24000000*OO[[#This Row],[138 (06JUL1985 03:00:00)-Water Temperature (C)]]*OO[[#This Row],[80]]</f>
        <v>6.2754060860674995E-8</v>
      </c>
      <c r="CE286" s="10">
        <f>3/24000000*OO[[#This Row],[139 (06JUL1985 06:00:00)-Water Temperature (C)]]*OO[[#This Row],[81]]</f>
        <v>6.0969123639024993E-8</v>
      </c>
      <c r="CF286" s="10">
        <f>3/24000000*OO[[#This Row],[140 (06JUL1985 09:00:00)-Water Temperature (C)]]*OO[[#This Row],[82]]</f>
        <v>5.9208364692299999E-8</v>
      </c>
      <c r="CG286" s="10">
        <f>3/24000000*OO[[#This Row],[141 (06JUL1985 12:00:00)-Water Temperature (C)]]*OO[[#This Row],[83]]</f>
        <v>5.7177720352112497E-8</v>
      </c>
      <c r="CH286" s="10">
        <f>3/24000000*OO[[#This Row],[142 (06JUL1985 15:00:00)-Water Temperature (C)]]*OO[[#This Row],[84]]</f>
        <v>5.47533600691875E-8</v>
      </c>
      <c r="CI286" s="10">
        <f>3/24000000*OO[[#This Row],[143 (06JUL1985 18:00:00)-Water Temperature (C)]]*OO[[#This Row],[85]]</f>
        <v>5.1819976521224996E-8</v>
      </c>
      <c r="CJ286" s="10">
        <f>3/24000000*OO[[#This Row],[144 (06JUL1985 21:00:00)-Water Temperature (C)]]*OO[[#This Row],[86]]</f>
        <v>4.8917739933749991E-8</v>
      </c>
      <c r="CK286" s="10">
        <f>3/24000000*OO[[#This Row],[145 (07JUL1985 00:00:00)-Water Temperature (C)]]*OO[[#This Row],[87]]</f>
        <v>4.6198294012749992E-8</v>
      </c>
      <c r="CL286" s="10">
        <f>3/24000000*OO[[#This Row],[146 (07JUL1985 03:00:00)-Water Temperature (C)]]*OO[[#This Row],[88]]</f>
        <v>4.4384387075299995E-8</v>
      </c>
      <c r="CM286" s="10">
        <f>3/24000000*OO[[#This Row],[147 (07JUL1985 06:00:00)-Water Temperature (C)]]*OO[[#This Row],[89]]</f>
        <v>4.2404604296999994E-8</v>
      </c>
      <c r="CN286" s="10">
        <f>3/24000000*OO[[#This Row],[148 (07JUL1985 09:00:00)-Water Temperature (C)]]*OO[[#This Row],[90]]</f>
        <v>4.0343007546625001E-8</v>
      </c>
      <c r="CO286" s="10">
        <f>3/24000000*OO[[#This Row],[149 (07JUL1985 12:00:00)-Water Temperature (C)]]*OO[[#This Row],[91]]</f>
        <v>3.825668641045E-8</v>
      </c>
      <c r="CP286" s="10">
        <f>3/24000000*OO[[#This Row],[150 (07JUL1985 15:00:00)-Water Temperature (C)]]*OO[[#This Row],[92]]</f>
        <v>3.6400772204112497E-8</v>
      </c>
      <c r="CQ286" s="10">
        <f>3/24000000*OO[[#This Row],[151 (07JUL1985 18:00:00)-Water Temperature (C)]]*OO[[#This Row],[93]]</f>
        <v>3.4519130608751251E-8</v>
      </c>
      <c r="CR286" s="10">
        <f>3/24000000*OO[[#This Row],[152 (07JUL1985 21:00:00)-Water Temperature (C)]]*OO[[#This Row],[94]]</f>
        <v>3.2640580440626247E-8</v>
      </c>
      <c r="CS286" s="10">
        <f>3/24000000*OO[[#This Row],[153 (08JUL1985 00:00:00)-Water Temperature (C)]]*OO[[#This Row],[95]]</f>
        <v>3.08252086161675E-8</v>
      </c>
      <c r="CT286" s="10">
        <f>3/24000000*OO[[#This Row],[154 (08JUL1985 03:00:00)-Water Temperature (C)]]*OO[[#This Row],[96]]</f>
        <v>2.9662226812668752E-8</v>
      </c>
      <c r="CU286" s="10">
        <f>3/24000000*OO[[#This Row],[155 (08JUL1985 06:00:00)-Water Temperature (C)]]*OO[[#This Row],[97]]</f>
        <v>2.8669993437080001E-8</v>
      </c>
      <c r="CV286" s="10">
        <f>3/24000000*OO[[#This Row],[156 (08JUL1985 09:00:00)-Water Temperature (C)]]*OO[[#This Row],[98]]</f>
        <v>2.7625853218669997E-8</v>
      </c>
      <c r="CW286" s="10">
        <f>3/24000000*OO[[#This Row],[157 (08JUL1985 12:00:00)-Water Temperature (C)]]*OO[[#This Row],[99]]</f>
        <v>2.6598399213851251E-8</v>
      </c>
    </row>
    <row r="287" spans="1:101" x14ac:dyDescent="0.35">
      <c r="A287" t="s">
        <v>293</v>
      </c>
      <c r="B287">
        <v>870.41129999999998</v>
      </c>
      <c r="C287" s="10">
        <f>3/24*OO[[#This Row],[59 (26JUN1985 06:00:00)-Water Temperature (C)]]*OO[[#This Row],[1]]/SUM(OO[1])</f>
        <v>0</v>
      </c>
      <c r="D287" s="10">
        <f>3/24*OO[[#This Row],[60 (26JUN1985 09:00:00)-Water Temperature (C)]]*OO[[#This Row],[2]]/SUM(OO[2])</f>
        <v>0</v>
      </c>
      <c r="E287" s="10">
        <f>3/24*OO[[#This Row],[61 (26JUN1985 12:00:00)-Water Temperature (C)]]*OO[[#This Row],[3]]/SUM(OO[3])</f>
        <v>0</v>
      </c>
      <c r="F287" s="10">
        <f>3/24*OO[[#This Row],[62 (26JUN1985 15:00:00)-Water Temperature (C)]]*OO[[#This Row],[4]]/SUM(OO[4])</f>
        <v>0</v>
      </c>
      <c r="G287" s="10">
        <f>3/24*OO[[#This Row],[63 (26JUN1985 18:00:00)-Water Temperature (C)]]*OO[[#This Row],[5]]/SUM(OO[5])</f>
        <v>0</v>
      </c>
      <c r="H287" s="10">
        <f>3/24*OO[[#This Row],[64 (26JUN1985 21:00:00)-Water Temperature (C)]]*OO[[#This Row],[6]]/SUM(OO[6])</f>
        <v>0</v>
      </c>
      <c r="I287" s="10">
        <f>3/24*OO[[#This Row],[65 (27JUN1985 00:00:00)-Water Temperature (C)]]*OO[[#This Row],[7]]/SUM(OO[7])</f>
        <v>0</v>
      </c>
      <c r="J287" s="10">
        <f>3/24*OO[[#This Row],[66 (27JUN1985 03:00:00)-Water Temperature (C)]]*OO[[#This Row],[8]]/SUM(OO[8])</f>
        <v>0</v>
      </c>
      <c r="K287" s="10">
        <f>3/24*OO[[#This Row],[67 (27JUN1985 06:00:00)-Water Temperature (C)]]*OO[[#This Row],[9]]/SUM(OO[9])</f>
        <v>0</v>
      </c>
      <c r="L287" s="10">
        <f>3/24*OO[[#This Row],[68 (27JUN1985 09:00:00)-Water Temperature (C)]]*OO[[#This Row],[10]]/SUM(OO[10])</f>
        <v>0</v>
      </c>
      <c r="M287" s="10">
        <f>3/24*OO[[#This Row],[69 (27JUN1985 12:00:00)-Water Temperature (C)]]*OO[[#This Row],[11]]/SUM(OO[11])</f>
        <v>0</v>
      </c>
      <c r="N287" s="10">
        <f>3/24*OO[[#This Row],[70 (27JUN1985 15:00:00)-Water Temperature (C)]]*OO[[#This Row],[12]]/SUM(OO[12])</f>
        <v>0</v>
      </c>
      <c r="O287" s="10">
        <f>3/24*OO[[#This Row],[71 (27JUN1985 18:00:00)-Water Temperature (C)]]*OO[[#This Row],[13]]/SUM(OO[13])</f>
        <v>0</v>
      </c>
      <c r="P287" s="10">
        <f>3/24*OO[[#This Row],[72 (27JUN1985 21:00:00)-Water Temperature (C)]]*OO[[#This Row],[14]]/SUM(OO[14])</f>
        <v>2.5055371230583746E-33</v>
      </c>
      <c r="Q287" s="10">
        <f>3/24*OO[[#This Row],[73 (28JUN1985 00:00:00)-Water Temperature (C)]]*OO[[#This Row],[15]]/SUM(OO[15])</f>
        <v>2.0042485859634755E-22</v>
      </c>
      <c r="R287" s="10">
        <f>3/24*OO[[#This Row],[74 (28JUN1985 03:00:00)-Water Temperature (C)]]*OO[[#This Row],[16]]/SUM(OO[16])</f>
        <v>2.2180846769065741E-15</v>
      </c>
      <c r="S287" s="10">
        <f>3/24*OO[[#This Row],[75 (28JUN1985 06:00:00)-Water Temperature (C)]]*OO[[#This Row],[17]]/SUM(OO[17])</f>
        <v>4.685669077773075E-11</v>
      </c>
      <c r="T287" s="10">
        <f>3/24*OO[[#This Row],[76 (28JUN1985 09:00:00)-Water Temperature (C)]]*OO[[#This Row],[18]]/SUM(OO[18])</f>
        <v>3.0467758731409854E-8</v>
      </c>
      <c r="U287" s="10">
        <f>3/24*OO[[#This Row],[77 (28JUN1985 12:00:00)-Water Temperature (C)]]*OO[[#This Row],[19]]/SUM(OO[19])</f>
        <v>3.5287051981288475E-6</v>
      </c>
      <c r="V287" s="10">
        <f>3/24000000*OO[[#This Row],[78 (28JUN1985 15:00:00)-Water Temperature (C)]]*OO[[#This Row],[20]]</f>
        <v>1.1943029612659998E-4</v>
      </c>
      <c r="W287" s="10">
        <f>3/24000000*OO[[#This Row],[79 (28JUN1985 18:00:00)-Water Temperature (C)]]*OO[[#This Row],[21]]</f>
        <v>1.5434746098502501E-3</v>
      </c>
      <c r="X287" s="10">
        <f>3/24000000*OO[[#This Row],[80 (28JUN1985 21:00:00)-Water Temperature (C)]]*OO[[#This Row],[22]]</f>
        <v>9.1896551136000006E-3</v>
      </c>
      <c r="Y287" s="10">
        <f>3/24000000*OO[[#This Row],[81 (29JUN1985 00:00:00)-Water Temperature (C)]]*OO[[#This Row],[23]]</f>
        <v>2.8937254594510003E-2</v>
      </c>
      <c r="Z287" s="10">
        <f>3/24000000*OO[[#This Row],[82 (29JUN1985 03:00:00)-Water Temperature (C)]]*OO[[#This Row],[24]]</f>
        <v>5.3554087786499997E-2</v>
      </c>
      <c r="AA287" s="10">
        <f>3/24000000*OO[[#This Row],[83 (29JUN1985 06:00:00)-Water Temperature (C)]]*OO[[#This Row],[25]]</f>
        <v>6.167334385199999E-2</v>
      </c>
      <c r="AB287" s="10">
        <f>3/24000000*OO[[#This Row],[84 (29JUN1985 09:00:00)-Water Temperature (C)]]*OO[[#This Row],[26]]</f>
        <v>4.8147442740862495E-2</v>
      </c>
      <c r="AC287" s="10">
        <f>3/24000000*OO[[#This Row],[85 (29JUN1985 12:00:00)-Water Temperature (C)]]*OO[[#This Row],[27]]</f>
        <v>2.6728246923624997E-2</v>
      </c>
      <c r="AD287" s="10">
        <f>3/24000000*OO[[#This Row],[86 (29JUN1985 15:00:00)-Water Temperature (C)]]*OO[[#This Row],[28]]</f>
        <v>1.1029038344906249E-2</v>
      </c>
      <c r="AE287" s="10">
        <f>3/24000000*OO[[#This Row],[88 (29JUN1985 21:00:00)-Water Temperature (C)]]*OO[[#This Row],[30]]</f>
        <v>9.7833246386874999E-4</v>
      </c>
      <c r="AF287" s="10">
        <f>3/24000000*OO[[#This Row],[88 (29JUN1985 21:00:00)-Water Temperature (C)]]*OO[[#This Row],[30]]</f>
        <v>9.7833246386874999E-4</v>
      </c>
      <c r="AG287" s="10">
        <f>3/24000000*OO[[#This Row],[89 (30JUN1985 00:00:00)-Water Temperature (C)]]*OO[[#This Row],[31]]</f>
        <v>2.6093002539337499E-4</v>
      </c>
      <c r="AH287" s="10">
        <f>3/24000000*OO[[#This Row],[90 (30JUN1985 03:00:00)-Water Temperature (C)]]*OO[[#This Row],[32]]</f>
        <v>9.5737213615000006E-5</v>
      </c>
      <c r="AI287" s="10">
        <f>3/24000000*OO[[#This Row],[91 (30JUN1985 06:00:00)-Water Temperature (C)]]*OO[[#This Row],[33]]</f>
        <v>6.3379457349599995E-5</v>
      </c>
      <c r="AJ287" s="10">
        <f>3/24000000*OO[[#This Row],[92 (30JUN1985 09:00:00)-Water Temperature (C)]]*OO[[#This Row],[34]]</f>
        <v>5.8597369438650002E-5</v>
      </c>
      <c r="AK287" s="10">
        <f>3/24000000*OO[[#This Row],[93 (30JUN1985 12:00:00)-Water Temperature (C)]]*OO[[#This Row],[35]]</f>
        <v>5.7426603784037499E-5</v>
      </c>
      <c r="AL287" s="10">
        <f>3/24000000*OO[[#This Row],[94 (30JUN1985 15:00:00)-Water Temperature (C)]]*OO[[#This Row],[36]]</f>
        <v>5.4533586364137496E-5</v>
      </c>
      <c r="AM287" s="10">
        <f>3/24000000*OO[[#This Row],[95 (30JUN1985 18:00:00)-Water Temperature (C)]]*OO[[#This Row],[37]]</f>
        <v>4.9905885652349992E-5</v>
      </c>
      <c r="AN287" s="10">
        <f>3/24000000*OO[[#This Row],[96 (30JUN1985 21:00:00)-Water Temperature (C)]]*OO[[#This Row],[38]]</f>
        <v>4.4979793723837501E-5</v>
      </c>
      <c r="AO287" s="10">
        <f>3/24000000*OO[[#This Row],[97 (01JUL1985 00:00:00)-Water Temperature (C)]]*OO[[#This Row],[39]]</f>
        <v>4.0374881434237498E-5</v>
      </c>
      <c r="AP287" s="10">
        <f>3/24000000*OO[[#This Row],[98 (01JUL1985 03:00:00)-Water Temperature (C)]]*OO[[#This Row],[40]]</f>
        <v>3.66967374734125E-5</v>
      </c>
      <c r="AQ287" s="10">
        <f>3/24000000*OO[[#This Row],[99 (01JUL1985 06:00:00)-Water Temperature (C)]]*OO[[#This Row],[41]]</f>
        <v>3.3397488687007499E-5</v>
      </c>
      <c r="AR287" s="10">
        <f>3/24000000*OO[[#This Row],[100 (01JUL1985 09:00:00)-Water Temperature (C)]]*OO[[#This Row],[42]]</f>
        <v>3.0354090513465E-5</v>
      </c>
      <c r="AS287" s="10">
        <f>3/24000000*OO[[#This Row],[101 (01JUL1985 12:00:00)-Water Temperature (C)]]*OO[[#This Row],[43]]</f>
        <v>2.7472595709959999E-5</v>
      </c>
      <c r="AT287" s="10">
        <f>3/24000000*OO[[#This Row],[102 (01JUL1985 15:00:00)-Water Temperature (C)]]*OO[[#This Row],[44]]</f>
        <v>2.4760756769757503E-5</v>
      </c>
      <c r="AU287" s="10">
        <f>3/24000000*OO[[#This Row],[103 (01JUL1985 18:00:00)-Water Temperature (C)]]*OO[[#This Row],[45]]</f>
        <v>2.2200925934861246E-5</v>
      </c>
      <c r="AV287" s="10">
        <f>3/24000000*OO[[#This Row],[104 (01JUL1985 21:00:00)-Water Temperature (C)]]*OO[[#This Row],[46]]</f>
        <v>1.9847986427062498E-5</v>
      </c>
      <c r="AW287" s="10">
        <f>3/24000000*OO[[#This Row],[105 (02JUL1985 00:00:00)-Water Temperature (C)]]*OO[[#This Row],[47]]</f>
        <v>1.7793731496887501E-5</v>
      </c>
      <c r="AX287" s="10">
        <f>3/24000000*OO[[#This Row],[106 (02JUL1985 03:00:00)-Water Temperature (C)]]*OO[[#This Row],[48]]</f>
        <v>1.6212983007802501E-5</v>
      </c>
      <c r="AY287" s="10">
        <f>3/24000000*OO[[#This Row],[107 (02JUL1985 06:00:00)-Water Temperature (C)]]*OO[[#This Row],[49]]</f>
        <v>1.4897630176965E-5</v>
      </c>
      <c r="AZ287" s="10">
        <f>3/24000000*OO[[#This Row],[108 (02JUL1985 09:00:00)-Water Temperature (C)]]*OO[[#This Row],[50]]</f>
        <v>1.376330421546E-5</v>
      </c>
      <c r="BA287" s="10">
        <f>3/24000000*OO[[#This Row],[109 (02JUL1985 12:00:00)-Water Temperature (C)]]*OO[[#This Row],[51]]</f>
        <v>1.2675947761749999E-5</v>
      </c>
      <c r="BB287" s="10">
        <f>3/24000000*OO[[#This Row],[110 (02JUL1985 15:00:00)-Water Temperature (C)]]*OO[[#This Row],[52]]</f>
        <v>1.1539937477667499E-5</v>
      </c>
      <c r="BC287" s="10">
        <f>3/24000000*OO[[#This Row],[111 (02JUL1985 18:00:00)-Water Temperature (C)]]*OO[[#This Row],[53]]</f>
        <v>1.0320777948517499E-5</v>
      </c>
      <c r="BD287" s="10">
        <f>3/24000000*OO[[#This Row],[112 (02JUL1985 21:00:00)-Water Temperature (C)]]*OO[[#This Row],[54]]</f>
        <v>9.167378855993749E-6</v>
      </c>
      <c r="BE287" s="10">
        <f>3/24000000*OO[[#This Row],[113 (03JUL1985 00:00:00)-Water Temperature (C)]]*OO[[#This Row],[55]]</f>
        <v>8.1248632390012503E-6</v>
      </c>
      <c r="BF287" s="10">
        <f>3/24000000*OO[[#This Row],[114 (03JUL1985 03:00:00)-Water Temperature (C)]]*OO[[#This Row],[56]]</f>
        <v>7.2644187745650006E-6</v>
      </c>
      <c r="BG287" s="10">
        <f>3/24000000*OO[[#This Row],[115 (03JUL1985 06:00:00)-Water Temperature (C)]]*OO[[#This Row],[57]]</f>
        <v>6.5358235861087497E-6</v>
      </c>
      <c r="BH287" s="10">
        <f>3/24000000*OO[[#This Row],[116 (03JUL1985 09:00:00)-Water Temperature (C)]]*OO[[#This Row],[58]]</f>
        <v>5.8463599685399997E-6</v>
      </c>
      <c r="BI287" s="10">
        <f>3/24000000*OO[[#This Row],[117 (03JUL1985 12:00:00)-Water Temperature (C)]]*OO[[#This Row],[59]]</f>
        <v>5.2030233106712491E-6</v>
      </c>
      <c r="BJ287" s="10">
        <f>3/24000000*OO[[#This Row],[118 (03JUL1985 15:00:00)-Water Temperature (C)]]*OO[[#This Row],[60]]</f>
        <v>4.5403475839062498E-6</v>
      </c>
      <c r="BK287" s="10">
        <f>3/24000000*OO[[#This Row],[119 (03JUL1985 18:00:00)-Water Temperature (C)]]*OO[[#This Row],[61]]</f>
        <v>3.8559097539900002E-6</v>
      </c>
      <c r="BL287" s="10">
        <f>3/24000000*OO[[#This Row],[120 (03JUL1985 21:00:00)-Water Temperature (C)]]*OO[[#This Row],[62]]</f>
        <v>3.1896465949406248E-6</v>
      </c>
      <c r="BM287" s="10">
        <f>3/24000000*OO[[#This Row],[121 (04JUL1985 00:00:00)-Water Temperature (C)]]*OO[[#This Row],[63]]</f>
        <v>2.5882539071737498E-6</v>
      </c>
      <c r="BN287" s="10">
        <f>3/24000000*OO[[#This Row],[122 (04JUL1985 03:00:00)-Water Temperature (C)]]*OO[[#This Row],[64]]</f>
        <v>2.1111397633304999E-6</v>
      </c>
      <c r="BO287" s="10">
        <f>3/24000000*OO[[#This Row],[123 (04JUL1985 06:00:00)-Water Temperature (C)]]*OO[[#This Row],[65]]</f>
        <v>1.7239117925087497E-6</v>
      </c>
      <c r="BP287" s="10">
        <f>3/24000000*OO[[#This Row],[124 (04JUL1985 09:00:00)-Water Temperature (C)]]*OO[[#This Row],[66]]</f>
        <v>1.4253607088008751E-6</v>
      </c>
      <c r="BQ287" s="10">
        <f>3/24000000*OO[[#This Row],[125 (04JUL1985 12:00:00)-Water Temperature (C)]]*OO[[#This Row],[67]]</f>
        <v>1.1950994931509999E-6</v>
      </c>
      <c r="BR287" s="10">
        <f>3/24000000*OO[[#This Row],[126 (04JUL1985 15:00:00)-Water Temperature (C)]]*OO[[#This Row],[68]]</f>
        <v>1.02594769946725E-6</v>
      </c>
      <c r="BS287" s="10">
        <f>3/24000000*OO[[#This Row],[127 (04JUL1985 18:00:00)-Water Temperature (C)]]*OO[[#This Row],[69]]</f>
        <v>8.9668542265574991E-7</v>
      </c>
      <c r="BT287" s="10">
        <f>3/24000000*OO[[#This Row],[128 (04JUL1985 21:00:00)-Water Temperature (C)]]*OO[[#This Row],[70]]</f>
        <v>7.9955661770437492E-7</v>
      </c>
      <c r="BU287" s="10">
        <f>3/24000000*OO[[#This Row],[129 (05JUL1985 00:00:00)-Water Temperature (C)]]*OO[[#This Row],[71]]</f>
        <v>7.2403840827412491E-7</v>
      </c>
      <c r="BV287" s="10">
        <f>3/24000000*OO[[#This Row],[130 (05JUL1985 03:00:00)-Water Temperature (C)]]*OO[[#This Row],[72]]</f>
        <v>6.7335830081325001E-7</v>
      </c>
      <c r="BW287" s="10">
        <f>3/24000000*OO[[#This Row],[131 (05JUL1985 06:00:00)-Water Temperature (C)]]*OO[[#This Row],[73]]</f>
        <v>6.3230249765024996E-7</v>
      </c>
      <c r="BX287" s="10">
        <f>3/24000000*OO[[#This Row],[132 (05JUL1985 09:00:00)-Water Temperature (C)]]*OO[[#This Row],[74]]</f>
        <v>5.9972580834099998E-7</v>
      </c>
      <c r="BY287" s="10">
        <f>3/24000000*OO[[#This Row],[133 (05JUL1985 12:00:00)-Water Temperature (C)]]*OO[[#This Row],[75]]</f>
        <v>5.7300738651599994E-7</v>
      </c>
      <c r="BZ287" s="10">
        <f>3/24000000*OO[[#This Row],[134 (05JUL1985 15:00:00)-Water Temperature (C)]]*OO[[#This Row],[76]]</f>
        <v>5.4594807351524997E-7</v>
      </c>
      <c r="CA287" s="10">
        <f>3/24000000*OO[[#This Row],[135 (05JUL1985 18:00:00)-Water Temperature (C)]]*OO[[#This Row],[77]]</f>
        <v>5.2005212197574995E-7</v>
      </c>
      <c r="CB287" s="10">
        <f>3/24000000*OO[[#This Row],[136 (05JUL1985 21:00:00)-Water Temperature (C)]]*OO[[#This Row],[78]]</f>
        <v>4.9634065454000002E-7</v>
      </c>
      <c r="CC287" s="10">
        <f>3/24000000*OO[[#This Row],[137 (06JUL1985 00:00:00)-Water Temperature (C)]]*OO[[#This Row],[79]]</f>
        <v>4.7614887484137496E-7</v>
      </c>
      <c r="CD287" s="10">
        <f>3/24000000*OO[[#This Row],[138 (06JUL1985 03:00:00)-Water Temperature (C)]]*OO[[#This Row],[80]]</f>
        <v>4.6267996575937503E-7</v>
      </c>
      <c r="CE287" s="10">
        <f>3/24000000*OO[[#This Row],[139 (06JUL1985 06:00:00)-Water Temperature (C)]]*OO[[#This Row],[81]]</f>
        <v>4.4967359236099992E-7</v>
      </c>
      <c r="CF287" s="10">
        <f>3/24000000*OO[[#This Row],[140 (06JUL1985 09:00:00)-Water Temperature (C)]]*OO[[#This Row],[82]]</f>
        <v>4.3678605236174999E-7</v>
      </c>
      <c r="CG287" s="10">
        <f>3/24000000*OO[[#This Row],[141 (06JUL1985 12:00:00)-Water Temperature (C)]]*OO[[#This Row],[83]]</f>
        <v>4.21803053785E-7</v>
      </c>
      <c r="CH287" s="10">
        <f>3/24000000*OO[[#This Row],[142 (06JUL1985 15:00:00)-Water Temperature (C)]]*OO[[#This Row],[84]]</f>
        <v>4.0386945118262496E-7</v>
      </c>
      <c r="CI287" s="10">
        <f>3/24000000*OO[[#This Row],[143 (06JUL1985 18:00:00)-Water Temperature (C)]]*OO[[#This Row],[85]]</f>
        <v>3.8223611455049995E-7</v>
      </c>
      <c r="CJ287" s="10">
        <f>3/24000000*OO[[#This Row],[144 (06JUL1985 21:00:00)-Water Temperature (C)]]*OO[[#This Row],[86]]</f>
        <v>3.6091278980624998E-7</v>
      </c>
      <c r="CK287" s="10">
        <f>3/24000000*OO[[#This Row],[145 (07JUL1985 00:00:00)-Water Temperature (C)]]*OO[[#This Row],[87]]</f>
        <v>3.4095622459079994E-7</v>
      </c>
      <c r="CL287" s="10">
        <f>3/24000000*OO[[#This Row],[146 (07JUL1985 03:00:00)-Water Temperature (C)]]*OO[[#This Row],[88]]</f>
        <v>3.2772138533749998E-7</v>
      </c>
      <c r="CM287" s="10">
        <f>3/24000000*OO[[#This Row],[147 (07JUL1985 06:00:00)-Water Temperature (C)]]*OO[[#This Row],[89]]</f>
        <v>3.1304039302052498E-7</v>
      </c>
      <c r="CN287" s="10">
        <f>3/24000000*OO[[#This Row],[148 (07JUL1985 09:00:00)-Water Temperature (C)]]*OO[[#This Row],[90]]</f>
        <v>2.9784468567577498E-7</v>
      </c>
      <c r="CO287" s="10">
        <f>3/24000000*OO[[#This Row],[149 (07JUL1985 12:00:00)-Water Temperature (C)]]*OO[[#This Row],[91]]</f>
        <v>2.8240782033003747E-7</v>
      </c>
      <c r="CP287" s="10">
        <f>3/24000000*OO[[#This Row],[150 (07JUL1985 15:00:00)-Water Temperature (C)]]*OO[[#This Row],[92]]</f>
        <v>2.6864855946637499E-7</v>
      </c>
      <c r="CQ287" s="10">
        <f>3/24000000*OO[[#This Row],[151 (07JUL1985 18:00:00)-Water Temperature (C)]]*OO[[#This Row],[93]]</f>
        <v>2.5474364586657495E-7</v>
      </c>
      <c r="CR287" s="10">
        <f>3/24000000*OO[[#This Row],[152 (07JUL1985 21:00:00)-Water Temperature (C)]]*OO[[#This Row],[94]]</f>
        <v>2.4092887202475E-7</v>
      </c>
      <c r="CS287" s="10">
        <f>3/24000000*OO[[#This Row],[153 (08JUL1985 00:00:00)-Water Temperature (C)]]*OO[[#This Row],[95]]</f>
        <v>2.2760272263690001E-7</v>
      </c>
      <c r="CT287" s="10">
        <f>3/24000000*OO[[#This Row],[154 (08JUL1985 03:00:00)-Water Temperature (C)]]*OO[[#This Row],[96]]</f>
        <v>2.191223859524E-7</v>
      </c>
      <c r="CU287" s="10">
        <f>3/24000000*OO[[#This Row],[155 (08JUL1985 06:00:00)-Water Temperature (C)]]*OO[[#This Row],[97]]</f>
        <v>2.11769836326725E-7</v>
      </c>
      <c r="CV287" s="10">
        <f>3/24000000*OO[[#This Row],[156 (08JUL1985 09:00:00)-Water Temperature (C)]]*OO[[#This Row],[98]]</f>
        <v>2.0401539552241249E-7</v>
      </c>
      <c r="CW287" s="10">
        <f>3/24000000*OO[[#This Row],[157 (08JUL1985 12:00:00)-Water Temperature (C)]]*OO[[#This Row],[99]]</f>
        <v>1.9636596390419999E-7</v>
      </c>
    </row>
    <row r="288" spans="1:101" x14ac:dyDescent="0.35">
      <c r="A288" t="s">
        <v>294</v>
      </c>
      <c r="B288">
        <v>882.86239999999998</v>
      </c>
      <c r="C288" s="10">
        <f>3/24*OO[[#This Row],[59 (26JUN1985 06:00:00)-Water Temperature (C)]]*OO[[#This Row],[1]]/SUM(OO[1])</f>
        <v>0</v>
      </c>
      <c r="D288" s="10">
        <f>3/24*OO[[#This Row],[60 (26JUN1985 09:00:00)-Water Temperature (C)]]*OO[[#This Row],[2]]/SUM(OO[2])</f>
        <v>0</v>
      </c>
      <c r="E288" s="10">
        <f>3/24*OO[[#This Row],[61 (26JUN1985 12:00:00)-Water Temperature (C)]]*OO[[#This Row],[3]]/SUM(OO[3])</f>
        <v>0</v>
      </c>
      <c r="F288" s="10">
        <f>3/24*OO[[#This Row],[62 (26JUN1985 15:00:00)-Water Temperature (C)]]*OO[[#This Row],[4]]/SUM(OO[4])</f>
        <v>0</v>
      </c>
      <c r="G288" s="10">
        <f>3/24*OO[[#This Row],[63 (26JUN1985 18:00:00)-Water Temperature (C)]]*OO[[#This Row],[5]]/SUM(OO[5])</f>
        <v>0</v>
      </c>
      <c r="H288" s="10">
        <f>3/24*OO[[#This Row],[64 (26JUN1985 21:00:00)-Water Temperature (C)]]*OO[[#This Row],[6]]/SUM(OO[6])</f>
        <v>0</v>
      </c>
      <c r="I288" s="10">
        <f>3/24*OO[[#This Row],[65 (27JUN1985 00:00:00)-Water Temperature (C)]]*OO[[#This Row],[7]]/SUM(OO[7])</f>
        <v>0</v>
      </c>
      <c r="J288" s="10">
        <f>3/24*OO[[#This Row],[66 (27JUN1985 03:00:00)-Water Temperature (C)]]*OO[[#This Row],[8]]/SUM(OO[8])</f>
        <v>0</v>
      </c>
      <c r="K288" s="10">
        <f>3/24*OO[[#This Row],[67 (27JUN1985 06:00:00)-Water Temperature (C)]]*OO[[#This Row],[9]]/SUM(OO[9])</f>
        <v>0</v>
      </c>
      <c r="L288" s="10">
        <f>3/24*OO[[#This Row],[68 (27JUN1985 09:00:00)-Water Temperature (C)]]*OO[[#This Row],[10]]/SUM(OO[10])</f>
        <v>0</v>
      </c>
      <c r="M288" s="10">
        <f>3/24*OO[[#This Row],[69 (27JUN1985 12:00:00)-Water Temperature (C)]]*OO[[#This Row],[11]]/SUM(OO[11])</f>
        <v>0</v>
      </c>
      <c r="N288" s="10">
        <f>3/24*OO[[#This Row],[70 (27JUN1985 15:00:00)-Water Temperature (C)]]*OO[[#This Row],[12]]/SUM(OO[12])</f>
        <v>0</v>
      </c>
      <c r="O288" s="10">
        <f>3/24*OO[[#This Row],[71 (27JUN1985 18:00:00)-Water Temperature (C)]]*OO[[#This Row],[13]]/SUM(OO[13])</f>
        <v>0</v>
      </c>
      <c r="P288" s="10">
        <f>3/24*OO[[#This Row],[72 (27JUN1985 21:00:00)-Water Temperature (C)]]*OO[[#This Row],[14]]/SUM(OO[14])</f>
        <v>3.0081861656009378E-34</v>
      </c>
      <c r="Q288" s="10">
        <f>3/24*OO[[#This Row],[73 (28JUN1985 00:00:00)-Water Temperature (C)]]*OO[[#This Row],[15]]/SUM(OO[15])</f>
        <v>1.579620828672111E-22</v>
      </c>
      <c r="R288" s="10">
        <f>3/24*OO[[#This Row],[74 (28JUN1985 03:00:00)-Water Temperature (C)]]*OO[[#This Row],[16]]/SUM(OO[16])</f>
        <v>1.0967693867737275E-15</v>
      </c>
      <c r="S288" s="10">
        <f>3/24*OO[[#This Row],[75 (28JUN1985 06:00:00)-Water Temperature (C)]]*OO[[#This Row],[17]]/SUM(OO[17])</f>
        <v>3.6798929860106201E-11</v>
      </c>
      <c r="T288" s="10">
        <f>3/24*OO[[#This Row],[76 (28JUN1985 09:00:00)-Water Temperature (C)]]*OO[[#This Row],[18]]/SUM(OO[18])</f>
        <v>2.8397674132241916E-8</v>
      </c>
      <c r="U288" s="10">
        <f>3/24*OO[[#This Row],[77 (28JUN1985 12:00:00)-Water Temperature (C)]]*OO[[#This Row],[19]]/SUM(OO[19])</f>
        <v>3.7114863693549724E-6</v>
      </c>
      <c r="V288" s="10">
        <f>3/24000000*OO[[#This Row],[78 (28JUN1985 15:00:00)-Water Temperature (C)]]*OO[[#This Row],[20]]</f>
        <v>1.3872616440952499E-4</v>
      </c>
      <c r="W288" s="10">
        <f>3/24000000*OO[[#This Row],[79 (28JUN1985 18:00:00)-Water Temperature (C)]]*OO[[#This Row],[21]]</f>
        <v>1.9548593059077498E-3</v>
      </c>
      <c r="X288" s="10">
        <f>3/24000000*OO[[#This Row],[80 (28JUN1985 21:00:00)-Water Temperature (C)]]*OO[[#This Row],[22]]</f>
        <v>1.2569445277637498E-2</v>
      </c>
      <c r="Y288" s="10">
        <f>3/24000000*OO[[#This Row],[81 (29JUN1985 00:00:00)-Water Temperature (C)]]*OO[[#This Row],[23]]</f>
        <v>4.2427017433449996E-2</v>
      </c>
      <c r="Z288" s="10">
        <f>3/24000000*OO[[#This Row],[82 (29JUN1985 03:00:00)-Water Temperature (C)]]*OO[[#This Row],[24]]</f>
        <v>8.369212337738749E-2</v>
      </c>
      <c r="AA288" s="10">
        <f>3/24000000*OO[[#This Row],[83 (29JUN1985 06:00:00)-Water Temperature (C)]]*OO[[#This Row],[25]]</f>
        <v>0.10207076485124998</v>
      </c>
      <c r="AB288" s="10">
        <f>3/24000000*OO[[#This Row],[84 (29JUN1985 09:00:00)-Water Temperature (C)]]*OO[[#This Row],[26]]</f>
        <v>8.4246345610799994E-2</v>
      </c>
      <c r="AC288" s="10">
        <f>3/24000000*OO[[#This Row],[85 (29JUN1985 12:00:00)-Water Temperature (C)]]*OO[[#This Row],[27]]</f>
        <v>4.9123220418874999E-2</v>
      </c>
      <c r="AD288" s="10">
        <f>3/24000000*OO[[#This Row],[86 (29JUN1985 15:00:00)-Water Temperature (C)]]*OO[[#This Row],[28]]</f>
        <v>2.1198873943586247E-2</v>
      </c>
      <c r="AE288" s="10">
        <f>3/24000000*OO[[#This Row],[88 (29JUN1985 21:00:00)-Water Temperature (C)]]*OO[[#This Row],[30]]</f>
        <v>2.0122451316089999E-3</v>
      </c>
      <c r="AF288" s="10">
        <f>3/24000000*OO[[#This Row],[88 (29JUN1985 21:00:00)-Water Temperature (C)]]*OO[[#This Row],[30]]</f>
        <v>2.0122451316089999E-3</v>
      </c>
      <c r="AG288" s="10">
        <f>3/24000000*OO[[#This Row],[89 (30JUN1985 00:00:00)-Water Temperature (C)]]*OO[[#This Row],[31]]</f>
        <v>5.3534738929512493E-4</v>
      </c>
      <c r="AH288" s="10">
        <f>3/24000000*OO[[#This Row],[90 (30JUN1985 03:00:00)-Water Temperature (C)]]*OO[[#This Row],[32]]</f>
        <v>1.8280637753184998E-4</v>
      </c>
      <c r="AI288" s="10">
        <f>3/24000000*OO[[#This Row],[91 (30JUN1985 06:00:00)-Water Temperature (C)]]*OO[[#This Row],[33]]</f>
        <v>1.1071257905519998E-4</v>
      </c>
      <c r="AJ288" s="10">
        <f>3/24000000*OO[[#This Row],[92 (30JUN1985 09:00:00)-Water Temperature (C)]]*OO[[#This Row],[34]]</f>
        <v>9.9399767019874998E-5</v>
      </c>
      <c r="AK288" s="10">
        <f>3/24000000*OO[[#This Row],[93 (30JUN1985 12:00:00)-Water Temperature (C)]]*OO[[#This Row],[35]]</f>
        <v>9.7359285012324994E-5</v>
      </c>
      <c r="AL288" s="10">
        <f>3/24000000*OO[[#This Row],[94 (30JUN1985 15:00:00)-Water Temperature (C)]]*OO[[#This Row],[36]]</f>
        <v>9.296201427224999E-5</v>
      </c>
      <c r="AM288" s="10">
        <f>3/24000000*OO[[#This Row],[95 (30JUN1985 18:00:00)-Water Temperature (C)]]*OO[[#This Row],[37]]</f>
        <v>8.5557460369999996E-5</v>
      </c>
      <c r="AN288" s="10">
        <f>3/24000000*OO[[#This Row],[96 (30JUN1985 21:00:00)-Water Temperature (C)]]*OO[[#This Row],[38]]</f>
        <v>7.7437118737125002E-5</v>
      </c>
      <c r="AO288" s="10">
        <f>3/24000000*OO[[#This Row],[97 (01JUL1985 00:00:00)-Water Temperature (C)]]*OO[[#This Row],[39]]</f>
        <v>6.9757357941825E-5</v>
      </c>
      <c r="AP288" s="10">
        <f>3/24000000*OO[[#This Row],[98 (01JUL1985 03:00:00)-Water Temperature (C)]]*OO[[#This Row],[40]]</f>
        <v>6.3588750595250005E-5</v>
      </c>
      <c r="AQ288" s="10">
        <f>3/24000000*OO[[#This Row],[99 (01JUL1985 06:00:00)-Water Temperature (C)]]*OO[[#This Row],[41]]</f>
        <v>5.8012554554699992E-5</v>
      </c>
      <c r="AR288" s="10">
        <f>3/24000000*OO[[#This Row],[100 (01JUL1985 09:00:00)-Water Temperature (C)]]*OO[[#This Row],[42]]</f>
        <v>5.2840712856037494E-5</v>
      </c>
      <c r="AS288" s="10">
        <f>3/24000000*OO[[#This Row],[101 (01JUL1985 12:00:00)-Water Temperature (C)]]*OO[[#This Row],[43]]</f>
        <v>4.7962085154799999E-5</v>
      </c>
      <c r="AT288" s="10">
        <f>3/24000000*OO[[#This Row],[102 (01JUL1985 15:00:00)-Water Temperature (C)]]*OO[[#This Row],[44]]</f>
        <v>4.3359554630549999E-5</v>
      </c>
      <c r="AU288" s="10">
        <f>3/24000000*OO[[#This Row],[103 (01JUL1985 18:00:00)-Water Temperature (C)]]*OO[[#This Row],[45]]</f>
        <v>3.9010669301224998E-5</v>
      </c>
      <c r="AV288" s="10">
        <f>3/24000000*OO[[#This Row],[104 (01JUL1985 21:00:00)-Water Temperature (C)]]*OO[[#This Row],[46]]</f>
        <v>3.49962153469625E-5</v>
      </c>
      <c r="AW288" s="10">
        <f>3/24000000*OO[[#This Row],[105 (02JUL1985 00:00:00)-Water Temperature (C)]]*OO[[#This Row],[47]]</f>
        <v>3.1480941433927495E-5</v>
      </c>
      <c r="AX288" s="10">
        <f>3/24000000*OO[[#This Row],[106 (02JUL1985 03:00:00)-Water Temperature (C)]]*OO[[#This Row],[48]]</f>
        <v>2.87706529251925E-5</v>
      </c>
      <c r="AY288" s="10">
        <f>3/24000000*OO[[#This Row],[107 (02JUL1985 06:00:00)-Water Temperature (C)]]*OO[[#This Row],[49]]</f>
        <v>2.6492351537599997E-5</v>
      </c>
      <c r="AZ288" s="10">
        <f>3/24000000*OO[[#This Row],[108 (02JUL1985 09:00:00)-Water Temperature (C)]]*OO[[#This Row],[50]]</f>
        <v>2.4536769725776251E-5</v>
      </c>
      <c r="BA288" s="10">
        <f>3/24000000*OO[[#This Row],[109 (02JUL1985 12:00:00)-Water Temperature (C)]]*OO[[#This Row],[51]]</f>
        <v>2.2650228490578747E-5</v>
      </c>
      <c r="BB288" s="10">
        <f>3/24000000*OO[[#This Row],[110 (02JUL1985 15:00:00)-Water Temperature (C)]]*OO[[#This Row],[52]]</f>
        <v>2.0680527056489996E-5</v>
      </c>
      <c r="BC288" s="10">
        <f>3/24000000*OO[[#This Row],[111 (02JUL1985 18:00:00)-Water Temperature (C)]]*OO[[#This Row],[53]]</f>
        <v>1.8547737217538749E-5</v>
      </c>
      <c r="BD288" s="10">
        <f>3/24000000*OO[[#This Row],[112 (02JUL1985 21:00:00)-Water Temperature (C)]]*OO[[#This Row],[54]]</f>
        <v>1.6533128222861249E-5</v>
      </c>
      <c r="BE288" s="10">
        <f>3/24000000*OO[[#This Row],[113 (03JUL1985 00:00:00)-Water Temperature (C)]]*OO[[#This Row],[55]]</f>
        <v>1.4694900600624999E-5</v>
      </c>
      <c r="BF288" s="10">
        <f>3/24000000*OO[[#This Row],[114 (03JUL1985 03:00:00)-Water Temperature (C)]]*OO[[#This Row],[56]]</f>
        <v>1.3170192054613748E-5</v>
      </c>
      <c r="BG288" s="10">
        <f>3/24000000*OO[[#This Row],[115 (03JUL1985 06:00:00)-Water Temperature (C)]]*OO[[#This Row],[57]]</f>
        <v>1.1871932363418747E-5</v>
      </c>
      <c r="BH288" s="10">
        <f>3/24000000*OO[[#This Row],[116 (03JUL1985 09:00:00)-Water Temperature (C)]]*OO[[#This Row],[58]]</f>
        <v>1.06353536493375E-5</v>
      </c>
      <c r="BI288" s="10">
        <f>3/24000000*OO[[#This Row],[117 (03JUL1985 12:00:00)-Water Temperature (C)]]*OO[[#This Row],[59]]</f>
        <v>9.4839280060437502E-6</v>
      </c>
      <c r="BJ288" s="10">
        <f>3/24000000*OO[[#This Row],[118 (03JUL1985 15:00:00)-Water Temperature (C)]]*OO[[#This Row],[60]]</f>
        <v>8.3040096677999998E-6</v>
      </c>
      <c r="BK288" s="10">
        <f>3/24000000*OO[[#This Row],[119 (03JUL1985 18:00:00)-Water Temperature (C)]]*OO[[#This Row],[61]]</f>
        <v>7.0848485954100001E-6</v>
      </c>
      <c r="BL288" s="10">
        <f>3/24000000*OO[[#This Row],[120 (03JUL1985 21:00:00)-Water Temperature (C)]]*OO[[#This Row],[62]]</f>
        <v>5.8965414693499997E-6</v>
      </c>
      <c r="BM288" s="10">
        <f>3/24000000*OO[[#This Row],[121 (04JUL1985 00:00:00)-Water Temperature (C)]]*OO[[#This Row],[63]]</f>
        <v>4.8113623479062491E-6</v>
      </c>
      <c r="BN288" s="10">
        <f>3/24000000*OO[[#This Row],[122 (04JUL1985 03:00:00)-Water Temperature (C)]]*OO[[#This Row],[64]]</f>
        <v>3.9398534845999996E-6</v>
      </c>
      <c r="BO288" s="10">
        <f>3/24000000*OO[[#This Row],[123 (04JUL1985 06:00:00)-Water Temperature (C)]]*OO[[#This Row],[65]]</f>
        <v>3.216693157956875E-6</v>
      </c>
      <c r="BP288" s="10">
        <f>3/24000000*OO[[#This Row],[124 (04JUL1985 09:00:00)-Water Temperature (C)]]*OO[[#This Row],[66]]</f>
        <v>2.6499796652292498E-6</v>
      </c>
      <c r="BQ288" s="10">
        <f>3/24000000*OO[[#This Row],[125 (04JUL1985 12:00:00)-Water Temperature (C)]]*OO[[#This Row],[67]]</f>
        <v>2.2079989931422498E-6</v>
      </c>
      <c r="BR288" s="10">
        <f>3/24000000*OO[[#This Row],[126 (04JUL1985 15:00:00)-Water Temperature (C)]]*OO[[#This Row],[68]]</f>
        <v>1.8832142483768751E-6</v>
      </c>
      <c r="BS288" s="10">
        <f>3/24000000*OO[[#This Row],[127 (04JUL1985 18:00:00)-Water Temperature (C)]]*OO[[#This Row],[69]]</f>
        <v>1.6369465385577498E-6</v>
      </c>
      <c r="BT288" s="10">
        <f>3/24000000*OO[[#This Row],[128 (04JUL1985 21:00:00)-Water Temperature (C)]]*OO[[#This Row],[70]]</f>
        <v>1.4550208815779999E-6</v>
      </c>
      <c r="BU288" s="10">
        <f>3/24000000*OO[[#This Row],[129 (05JUL1985 00:00:00)-Water Temperature (C)]]*OO[[#This Row],[71]]</f>
        <v>1.3149618928809998E-6</v>
      </c>
      <c r="BV288" s="10">
        <f>3/24000000*OO[[#This Row],[130 (05JUL1985 03:00:00)-Water Temperature (C)]]*OO[[#This Row],[72]]</f>
        <v>1.2217697630599998E-6</v>
      </c>
      <c r="BW288" s="10">
        <f>3/24000000*OO[[#This Row],[131 (05JUL1985 06:00:00)-Water Temperature (C)]]*OO[[#This Row],[73]]</f>
        <v>1.145275270935E-6</v>
      </c>
      <c r="BX288" s="10">
        <f>3/24000000*OO[[#This Row],[132 (05JUL1985 09:00:00)-Water Temperature (C)]]*OO[[#This Row],[74]]</f>
        <v>1.0845139921439999E-6</v>
      </c>
      <c r="BY288" s="10">
        <f>3/24000000*OO[[#This Row],[133 (05JUL1985 12:00:00)-Water Temperature (C)]]*OO[[#This Row],[75]]</f>
        <v>1.0339376986015E-6</v>
      </c>
      <c r="BZ288" s="10">
        <f>3/24000000*OO[[#This Row],[134 (05JUL1985 15:00:00)-Water Temperature (C)]]*OO[[#This Row],[76]]</f>
        <v>9.8331698598899976E-7</v>
      </c>
      <c r="CA288" s="10">
        <f>3/24000000*OO[[#This Row],[135 (05JUL1985 18:00:00)-Water Temperature (C)]]*OO[[#This Row],[77]]</f>
        <v>9.3542462964349988E-7</v>
      </c>
      <c r="CB288" s="10">
        <f>3/24000000*OO[[#This Row],[136 (05JUL1985 21:00:00)-Water Temperature (C)]]*OO[[#This Row],[78]]</f>
        <v>8.9255664293750008E-7</v>
      </c>
      <c r="CC288" s="10">
        <f>3/24000000*OO[[#This Row],[137 (06JUL1985 00:00:00)-Water Temperature (C)]]*OO[[#This Row],[79]]</f>
        <v>8.5643010319687502E-7</v>
      </c>
      <c r="CD288" s="10">
        <f>3/24000000*OO[[#This Row],[138 (06JUL1985 03:00:00)-Water Temperature (C)]]*OO[[#This Row],[80]]</f>
        <v>8.3330376132599991E-7</v>
      </c>
      <c r="CE288" s="10">
        <f>3/24000000*OO[[#This Row],[139 (06JUL1985 06:00:00)-Water Temperature (C)]]*OO[[#This Row],[81]]</f>
        <v>8.1046877807250003E-7</v>
      </c>
      <c r="CF288" s="10">
        <f>3/24000000*OO[[#This Row],[140 (06JUL1985 09:00:00)-Water Temperature (C)]]*OO[[#This Row],[82]]</f>
        <v>7.8766749420974995E-7</v>
      </c>
      <c r="CG288" s="10">
        <f>3/24000000*OO[[#This Row],[141 (06JUL1985 12:00:00)-Water Temperature (C)]]*OO[[#This Row],[83]]</f>
        <v>7.6064228687625002E-7</v>
      </c>
      <c r="CH288" s="10">
        <f>3/24000000*OO[[#This Row],[142 (06JUL1985 15:00:00)-Water Temperature (C)]]*OO[[#This Row],[84]]</f>
        <v>7.2829095119549994E-7</v>
      </c>
      <c r="CI288" s="10">
        <f>3/24000000*OO[[#This Row],[143 (06JUL1985 18:00:00)-Water Temperature (C)]]*OO[[#This Row],[85]]</f>
        <v>6.8922527494599995E-7</v>
      </c>
      <c r="CJ288" s="10">
        <f>3/24000000*OO[[#This Row],[144 (06JUL1985 21:00:00)-Water Temperature (C)]]*OO[[#This Row],[86]]</f>
        <v>6.5118130911874996E-7</v>
      </c>
      <c r="CK288" s="10">
        <f>3/24000000*OO[[#This Row],[145 (07JUL1985 00:00:00)-Water Temperature (C)]]*OO[[#This Row],[87]]</f>
        <v>6.1544281724200002E-7</v>
      </c>
      <c r="CL288" s="10">
        <f>3/24000000*OO[[#This Row],[146 (07JUL1985 03:00:00)-Water Temperature (C)]]*OO[[#This Row],[88]]</f>
        <v>5.920094136775E-7</v>
      </c>
      <c r="CM288" s="10">
        <f>3/24000000*OO[[#This Row],[147 (07JUL1985 06:00:00)-Water Temperature (C)]]*OO[[#This Row],[89]]</f>
        <v>5.6570032196500001E-7</v>
      </c>
      <c r="CN288" s="10">
        <f>3/24000000*OO[[#This Row],[148 (07JUL1985 09:00:00)-Water Temperature (C)]]*OO[[#This Row],[90]]</f>
        <v>5.3811672481125002E-7</v>
      </c>
      <c r="CO288" s="10">
        <f>3/24000000*OO[[#This Row],[149 (07JUL1985 12:00:00)-Water Temperature (C)]]*OO[[#This Row],[91]]</f>
        <v>5.1000508581400005E-7</v>
      </c>
      <c r="CP288" s="10">
        <f>3/24000000*OO[[#This Row],[150 (07JUL1985 15:00:00)-Water Temperature (C)]]*OO[[#This Row],[92]]</f>
        <v>4.84973774921125E-7</v>
      </c>
      <c r="CQ288" s="10">
        <f>3/24000000*OO[[#This Row],[151 (07JUL1985 18:00:00)-Water Temperature (C)]]*OO[[#This Row],[93]]</f>
        <v>4.5973813106200002E-7</v>
      </c>
      <c r="CR288" s="10">
        <f>3/24000000*OO[[#This Row],[152 (07JUL1985 21:00:00)-Water Temperature (C)]]*OO[[#This Row],[94]]</f>
        <v>4.3503495772712493E-7</v>
      </c>
      <c r="CS288" s="10">
        <f>3/24000000*OO[[#This Row],[153 (08JUL1985 00:00:00)-Water Temperature (C)]]*OO[[#This Row],[95]]</f>
        <v>4.1120455160999996E-7</v>
      </c>
      <c r="CT288" s="10">
        <f>3/24000000*OO[[#This Row],[154 (08JUL1985 03:00:00)-Water Temperature (C)]]*OO[[#This Row],[96]]</f>
        <v>3.9621834444787498E-7</v>
      </c>
      <c r="CU288" s="10">
        <f>3/24000000*OO[[#This Row],[155 (08JUL1985 06:00:00)-Water Temperature (C)]]*OO[[#This Row],[97]]</f>
        <v>3.8292674062899992E-7</v>
      </c>
      <c r="CV288" s="10">
        <f>3/24000000*OO[[#This Row],[156 (08JUL1985 09:00:00)-Water Temperature (C)]]*OO[[#This Row],[98]]</f>
        <v>3.6871387482100002E-7</v>
      </c>
      <c r="CW288" s="10">
        <f>3/24000000*OO[[#This Row],[157 (08JUL1985 12:00:00)-Water Temperature (C)]]*OO[[#This Row],[99]]</f>
        <v>3.5461835522853748E-7</v>
      </c>
    </row>
    <row r="289" spans="1:101" x14ac:dyDescent="0.35">
      <c r="A289" t="s">
        <v>295</v>
      </c>
      <c r="B289">
        <v>879.47910000000002</v>
      </c>
      <c r="C289" s="10">
        <f>3/24*OO[[#This Row],[59 (26JUN1985 06:00:00)-Water Temperature (C)]]*OO[[#This Row],[1]]/SUM(OO[1])</f>
        <v>0</v>
      </c>
      <c r="D289" s="10">
        <f>3/24*OO[[#This Row],[60 (26JUN1985 09:00:00)-Water Temperature (C)]]*OO[[#This Row],[2]]/SUM(OO[2])</f>
        <v>0</v>
      </c>
      <c r="E289" s="10">
        <f>3/24*OO[[#This Row],[61 (26JUN1985 12:00:00)-Water Temperature (C)]]*OO[[#This Row],[3]]/SUM(OO[3])</f>
        <v>0</v>
      </c>
      <c r="F289" s="10">
        <f>3/24*OO[[#This Row],[62 (26JUN1985 15:00:00)-Water Temperature (C)]]*OO[[#This Row],[4]]/SUM(OO[4])</f>
        <v>0</v>
      </c>
      <c r="G289" s="10">
        <f>3/24*OO[[#This Row],[63 (26JUN1985 18:00:00)-Water Temperature (C)]]*OO[[#This Row],[5]]/SUM(OO[5])</f>
        <v>0</v>
      </c>
      <c r="H289" s="10">
        <f>3/24*OO[[#This Row],[64 (26JUN1985 21:00:00)-Water Temperature (C)]]*OO[[#This Row],[6]]/SUM(OO[6])</f>
        <v>0</v>
      </c>
      <c r="I289" s="10">
        <f>3/24*OO[[#This Row],[65 (27JUN1985 00:00:00)-Water Temperature (C)]]*OO[[#This Row],[7]]/SUM(OO[7])</f>
        <v>0</v>
      </c>
      <c r="J289" s="10">
        <f>3/24*OO[[#This Row],[66 (27JUN1985 03:00:00)-Water Temperature (C)]]*OO[[#This Row],[8]]/SUM(OO[8])</f>
        <v>0</v>
      </c>
      <c r="K289" s="10">
        <f>3/24*OO[[#This Row],[67 (27JUN1985 06:00:00)-Water Temperature (C)]]*OO[[#This Row],[9]]/SUM(OO[9])</f>
        <v>0</v>
      </c>
      <c r="L289" s="10">
        <f>3/24*OO[[#This Row],[68 (27JUN1985 09:00:00)-Water Temperature (C)]]*OO[[#This Row],[10]]/SUM(OO[10])</f>
        <v>0</v>
      </c>
      <c r="M289" s="10">
        <f>3/24*OO[[#This Row],[69 (27JUN1985 12:00:00)-Water Temperature (C)]]*OO[[#This Row],[11]]/SUM(OO[11])</f>
        <v>0</v>
      </c>
      <c r="N289" s="10">
        <f>3/24*OO[[#This Row],[70 (27JUN1985 15:00:00)-Water Temperature (C)]]*OO[[#This Row],[12]]/SUM(OO[12])</f>
        <v>0</v>
      </c>
      <c r="O289" s="10">
        <f>3/24*OO[[#This Row],[71 (27JUN1985 18:00:00)-Water Temperature (C)]]*OO[[#This Row],[13]]/SUM(OO[13])</f>
        <v>0</v>
      </c>
      <c r="P289" s="10">
        <f>3/24*OO[[#This Row],[72 (27JUN1985 21:00:00)-Water Temperature (C)]]*OO[[#This Row],[14]]/SUM(OO[14])</f>
        <v>3.5408772895764035E-35</v>
      </c>
      <c r="Q289" s="10">
        <f>3/24*OO[[#This Row],[73 (28JUN1985 00:00:00)-Water Temperature (C)]]*OO[[#This Row],[15]]/SUM(OO[15])</f>
        <v>7.3294956539526128E-23</v>
      </c>
      <c r="R289" s="10">
        <f>3/24*OO[[#This Row],[74 (28JUN1985 03:00:00)-Water Temperature (C)]]*OO[[#This Row],[16]]/SUM(OO[16])</f>
        <v>3.1270437702345345E-16</v>
      </c>
      <c r="S289" s="10">
        <f>3/24*OO[[#This Row],[75 (28JUN1985 06:00:00)-Water Temperature (C)]]*OO[[#This Row],[17]]/SUM(OO[17])</f>
        <v>1.8563778649212343E-11</v>
      </c>
      <c r="T289" s="10">
        <f>3/24*OO[[#This Row],[76 (28JUN1985 09:00:00)-Water Temperature (C)]]*OO[[#This Row],[18]]/SUM(OO[18])</f>
        <v>1.718222040558323E-8</v>
      </c>
      <c r="U289" s="10">
        <f>3/24*OO[[#This Row],[77 (28JUN1985 12:00:00)-Water Temperature (C)]]*OO[[#This Row],[19]]/SUM(OO[19])</f>
        <v>2.5270225860614748E-6</v>
      </c>
      <c r="V289" s="10">
        <f>3/24000000*OO[[#This Row],[78 (28JUN1985 15:00:00)-Water Temperature (C)]]*OO[[#This Row],[20]]</f>
        <v>1.0354684499354999E-4</v>
      </c>
      <c r="W289" s="10">
        <f>3/24000000*OO[[#This Row],[79 (28JUN1985 18:00:00)-Water Temperature (C)]]*OO[[#This Row],[21]]</f>
        <v>1.5748179495884999E-3</v>
      </c>
      <c r="X289" s="10">
        <f>3/24000000*OO[[#This Row],[80 (28JUN1985 21:00:00)-Water Temperature (C)]]*OO[[#This Row],[22]]</f>
        <v>1.08064944816425E-2</v>
      </c>
      <c r="Y289" s="10">
        <f>3/24000000*OO[[#This Row],[81 (29JUN1985 00:00:00)-Water Temperature (C)]]*OO[[#This Row],[23]]</f>
        <v>3.8587408640549999E-2</v>
      </c>
      <c r="Z289" s="10">
        <f>3/24000000*OO[[#This Row],[82 (29JUN1985 03:00:00)-Water Temperature (C)]]*OO[[#This Row],[24]]</f>
        <v>8.0003201394374987E-2</v>
      </c>
      <c r="AA289" s="10">
        <f>3/24000000*OO[[#This Row],[83 (29JUN1985 06:00:00)-Water Temperature (C)]]*OO[[#This Row],[25]]</f>
        <v>0.1019560117410875</v>
      </c>
      <c r="AB289" s="10">
        <f>3/24000000*OO[[#This Row],[84 (29JUN1985 09:00:00)-Water Temperature (C)]]*OO[[#This Row],[26]]</f>
        <v>8.7529587521624999E-2</v>
      </c>
      <c r="AC289" s="10">
        <f>3/24000000*OO[[#This Row],[85 (29JUN1985 12:00:00)-Water Temperature (C)]]*OO[[#This Row],[27]]</f>
        <v>5.2813074814499997E-2</v>
      </c>
      <c r="AD289" s="10">
        <f>3/24000000*OO[[#This Row],[86 (29JUN1985 15:00:00)-Water Temperature (C)]]*OO[[#This Row],[28]]</f>
        <v>2.3478441398685001E-2</v>
      </c>
      <c r="AE289" s="10">
        <f>3/24000000*OO[[#This Row],[88 (29JUN1985 21:00:00)-Water Temperature (C)]]*OO[[#This Row],[30]]</f>
        <v>2.3262451607306252E-3</v>
      </c>
      <c r="AF289" s="10">
        <f>3/24000000*OO[[#This Row],[88 (29JUN1985 21:00:00)-Water Temperature (C)]]*OO[[#This Row],[30]]</f>
        <v>2.3262451607306252E-3</v>
      </c>
      <c r="AG289" s="10">
        <f>3/24000000*OO[[#This Row],[89 (30JUN1985 00:00:00)-Water Temperature (C)]]*OO[[#This Row],[31]]</f>
        <v>6.1852035071475E-4</v>
      </c>
      <c r="AH289" s="10">
        <f>3/24000000*OO[[#This Row],[90 (30JUN1985 03:00:00)-Water Temperature (C)]]*OO[[#This Row],[32]]</f>
        <v>2.0208643900078749E-4</v>
      </c>
      <c r="AI289" s="10">
        <f>3/24000000*OO[[#This Row],[91 (30JUN1985 06:00:00)-Water Temperature (C)]]*OO[[#This Row],[33]]</f>
        <v>1.1476563734077498E-4</v>
      </c>
      <c r="AJ289" s="10">
        <f>3/24000000*OO[[#This Row],[92 (30JUN1985 09:00:00)-Water Temperature (C)]]*OO[[#This Row],[34]]</f>
        <v>1.0048767144671248E-4</v>
      </c>
      <c r="AK289" s="10">
        <f>3/24000000*OO[[#This Row],[93 (30JUN1985 12:00:00)-Water Temperature (C)]]*OO[[#This Row],[35]]</f>
        <v>9.8192815954649995E-5</v>
      </c>
      <c r="AL289" s="10">
        <f>3/24000000*OO[[#This Row],[94 (30JUN1985 15:00:00)-Water Temperature (C)]]*OO[[#This Row],[36]]</f>
        <v>9.4012249388700006E-5</v>
      </c>
      <c r="AM289" s="10">
        <f>3/24000000*OO[[#This Row],[95 (30JUN1985 18:00:00)-Water Temperature (C)]]*OO[[#This Row],[37]]</f>
        <v>8.6778531868499995E-5</v>
      </c>
      <c r="AN289" s="10">
        <f>3/24000000*OO[[#This Row],[96 (30JUN1985 21:00:00)-Water Temperature (C)]]*OO[[#This Row],[38]]</f>
        <v>7.8663094191599997E-5</v>
      </c>
      <c r="AO289" s="10">
        <f>3/24000000*OO[[#This Row],[97 (01JUL1985 00:00:00)-Water Temperature (C)]]*OO[[#This Row],[39]]</f>
        <v>7.0871021979537486E-5</v>
      </c>
      <c r="AP289" s="10">
        <f>3/24000000*OO[[#This Row],[98 (01JUL1985 03:00:00)-Water Temperature (C)]]*OO[[#This Row],[40]]</f>
        <v>6.4577803543224989E-5</v>
      </c>
      <c r="AQ289" s="10">
        <f>3/24000000*OO[[#This Row],[99 (01JUL1985 06:00:00)-Water Temperature (C)]]*OO[[#This Row],[41]]</f>
        <v>5.8865373297600005E-5</v>
      </c>
      <c r="AR289" s="10">
        <f>3/24000000*OO[[#This Row],[100 (01JUL1985 09:00:00)-Water Temperature (C)]]*OO[[#This Row],[42]]</f>
        <v>5.3560381813399997E-5</v>
      </c>
      <c r="AS289" s="10">
        <f>3/24000000*OO[[#This Row],[101 (01JUL1985 12:00:00)-Water Temperature (C)]]*OO[[#This Row],[43]]</f>
        <v>4.8580735411937496E-5</v>
      </c>
      <c r="AT289" s="10">
        <f>3/24000000*OO[[#This Row],[102 (01JUL1985 15:00:00)-Water Temperature (C)]]*OO[[#This Row],[44]]</f>
        <v>4.3890869106424999E-5</v>
      </c>
      <c r="AU289" s="10">
        <f>3/24000000*OO[[#This Row],[103 (01JUL1985 18:00:00)-Water Temperature (C)]]*OO[[#This Row],[45]]</f>
        <v>3.9479711153187498E-5</v>
      </c>
      <c r="AV289" s="10">
        <f>3/24000000*OO[[#This Row],[104 (01JUL1985 21:00:00)-Water Temperature (C)]]*OO[[#This Row],[46]]</f>
        <v>3.5406649118799998E-5</v>
      </c>
      <c r="AW289" s="10">
        <f>3/24000000*OO[[#This Row],[105 (02JUL1985 00:00:00)-Water Temperature (C)]]*OO[[#This Row],[47]]</f>
        <v>3.1843645643364998E-5</v>
      </c>
      <c r="AX289" s="10">
        <f>3/24000000*OO[[#This Row],[106 (02JUL1985 03:00:00)-Water Temperature (C)]]*OO[[#This Row],[48]]</f>
        <v>2.9089368727162497E-5</v>
      </c>
      <c r="AY289" s="10">
        <f>3/24000000*OO[[#This Row],[107 (02JUL1985 06:00:00)-Water Temperature (C)]]*OO[[#This Row],[49]]</f>
        <v>2.6754111512259999E-5</v>
      </c>
      <c r="AZ289" s="10">
        <f>3/24000000*OO[[#This Row],[108 (02JUL1985 09:00:00)-Water Temperature (C)]]*OO[[#This Row],[50]]</f>
        <v>2.4751724869087498E-5</v>
      </c>
      <c r="BA289" s="10">
        <f>3/24000000*OO[[#This Row],[109 (02JUL1985 12:00:00)-Water Temperature (C)]]*OO[[#This Row],[51]]</f>
        <v>2.2824087603567497E-5</v>
      </c>
      <c r="BB289" s="10">
        <f>3/24000000*OO[[#This Row],[110 (02JUL1985 15:00:00)-Water Temperature (C)]]*OO[[#This Row],[52]]</f>
        <v>2.0828208479962499E-5</v>
      </c>
      <c r="BC289" s="10">
        <f>3/24000000*OO[[#This Row],[111 (02JUL1985 18:00:00)-Water Temperature (C)]]*OO[[#This Row],[53]]</f>
        <v>1.8674172464006249E-5</v>
      </c>
      <c r="BD289" s="10">
        <f>3/24000000*OO[[#This Row],[112 (02JUL1985 21:00:00)-Water Temperature (C)]]*OO[[#This Row],[54]]</f>
        <v>1.6654899939339998E-5</v>
      </c>
      <c r="BE289" s="10">
        <f>3/24000000*OO[[#This Row],[113 (03JUL1985 00:00:00)-Water Temperature (C)]]*OO[[#This Row],[55]]</f>
        <v>1.4808206445780001E-5</v>
      </c>
      <c r="BF289" s="10">
        <f>3/24000000*OO[[#This Row],[114 (03JUL1985 03:00:00)-Water Temperature (C)]]*OO[[#This Row],[56]]</f>
        <v>1.3276307678796249E-5</v>
      </c>
      <c r="BG289" s="10">
        <f>3/24000000*OO[[#This Row],[115 (03JUL1985 06:00:00)-Water Temperature (C)]]*OO[[#This Row],[57]]</f>
        <v>1.1968827547750002E-5</v>
      </c>
      <c r="BH289" s="10">
        <f>3/24000000*OO[[#This Row],[116 (03JUL1985 09:00:00)-Water Temperature (C)]]*OO[[#This Row],[58]]</f>
        <v>1.0722568633633749E-5</v>
      </c>
      <c r="BI289" s="10">
        <f>3/24000000*OO[[#This Row],[117 (03JUL1985 12:00:00)-Water Temperature (C)]]*OO[[#This Row],[59]]</f>
        <v>9.5661569922512484E-6</v>
      </c>
      <c r="BJ289" s="10">
        <f>3/24000000*OO[[#This Row],[118 (03JUL1985 15:00:00)-Water Temperature (C)]]*OO[[#This Row],[60]]</f>
        <v>8.3867340915000008E-6</v>
      </c>
      <c r="BK289" s="10">
        <f>3/24000000*OO[[#This Row],[119 (03JUL1985 18:00:00)-Water Temperature (C)]]*OO[[#This Row],[61]]</f>
        <v>7.172280878218749E-6</v>
      </c>
      <c r="BL289" s="10">
        <f>3/24000000*OO[[#This Row],[120 (03JUL1985 21:00:00)-Water Temperature (C)]]*OO[[#This Row],[62]]</f>
        <v>5.9898648640674997E-6</v>
      </c>
      <c r="BM289" s="10">
        <f>3/24000000*OO[[#This Row],[121 (04JUL1985 00:00:00)-Water Temperature (C)]]*OO[[#This Row],[63]]</f>
        <v>4.9038080223874998E-6</v>
      </c>
      <c r="BN289" s="10">
        <f>3/24000000*OO[[#This Row],[122 (04JUL1985 03:00:00)-Water Temperature (C)]]*OO[[#This Row],[64]]</f>
        <v>4.0254023029624993E-6</v>
      </c>
      <c r="BO289" s="10">
        <f>3/24000000*OO[[#This Row],[123 (04JUL1985 06:00:00)-Water Temperature (C)]]*OO[[#This Row],[65]]</f>
        <v>3.2863913886212501E-6</v>
      </c>
      <c r="BP289" s="10">
        <f>3/24000000*OO[[#This Row],[124 (04JUL1985 09:00:00)-Water Temperature (C)]]*OO[[#This Row],[66]]</f>
        <v>2.7012925670310003E-6</v>
      </c>
      <c r="BQ289" s="10">
        <f>3/24000000*OO[[#This Row],[125 (04JUL1985 12:00:00)-Water Temperature (C)]]*OO[[#This Row],[67]]</f>
        <v>2.2418178620608746E-6</v>
      </c>
      <c r="BR289" s="10">
        <f>3/24000000*OO[[#This Row],[126 (04JUL1985 15:00:00)-Water Temperature (C)]]*OO[[#This Row],[68]]</f>
        <v>1.9038329879624998E-6</v>
      </c>
      <c r="BS289" s="10">
        <f>3/24000000*OO[[#This Row],[127 (04JUL1985 18:00:00)-Water Temperature (C)]]*OO[[#This Row],[69]]</f>
        <v>1.6487983815781249E-6</v>
      </c>
      <c r="BT289" s="10">
        <f>3/24000000*OO[[#This Row],[128 (04JUL1985 21:00:00)-Water Temperature (C)]]*OO[[#This Row],[70]]</f>
        <v>1.462311417976875E-6</v>
      </c>
      <c r="BU289" s="10">
        <f>3/24000000*OO[[#This Row],[129 (05JUL1985 00:00:00)-Water Temperature (C)]]*OO[[#This Row],[71]]</f>
        <v>1.3198012825056247E-6</v>
      </c>
      <c r="BV289" s="10">
        <f>3/24000000*OO[[#This Row],[130 (05JUL1985 03:00:00)-Water Temperature (C)]]*OO[[#This Row],[72]]</f>
        <v>1.2253681924019999E-6</v>
      </c>
      <c r="BW289" s="10">
        <f>3/24000000*OO[[#This Row],[131 (05JUL1985 06:00:00)-Water Temperature (C)]]*OO[[#This Row],[73]]</f>
        <v>1.1473787311312497E-6</v>
      </c>
      <c r="BX289" s="10">
        <f>3/24000000*OO[[#This Row],[132 (05JUL1985 09:00:00)-Water Temperature (C)]]*OO[[#This Row],[74]]</f>
        <v>1.0852126369067499E-6</v>
      </c>
      <c r="BY289" s="10">
        <f>3/24000000*OO[[#This Row],[133 (05JUL1985 12:00:00)-Water Temperature (C)]]*OO[[#This Row],[75]]</f>
        <v>1.032987918631625E-6</v>
      </c>
      <c r="BZ289" s="10">
        <f>3/24000000*OO[[#This Row],[134 (05JUL1985 15:00:00)-Water Temperature (C)]]*OO[[#This Row],[76]]</f>
        <v>9.8097556264537503E-7</v>
      </c>
      <c r="CA289" s="10">
        <f>3/24000000*OO[[#This Row],[135 (05JUL1985 18:00:00)-Water Temperature (C)]]*OO[[#This Row],[77]]</f>
        <v>9.3218913388124992E-7</v>
      </c>
      <c r="CB289" s="10">
        <f>3/24000000*OO[[#This Row],[136 (05JUL1985 21:00:00)-Water Temperature (C)]]*OO[[#This Row],[78]]</f>
        <v>8.8914197829149994E-7</v>
      </c>
      <c r="CC289" s="10">
        <f>3/24000000*OO[[#This Row],[137 (06JUL1985 00:00:00)-Water Temperature (C)]]*OO[[#This Row],[79]]</f>
        <v>8.5321333181249996E-7</v>
      </c>
      <c r="CD289" s="10">
        <f>3/24000000*OO[[#This Row],[138 (06JUL1985 03:00:00)-Water Temperature (C)]]*OO[[#This Row],[80]]</f>
        <v>8.307304591383749E-7</v>
      </c>
      <c r="CE289" s="10">
        <f>3/24000000*OO[[#This Row],[139 (06JUL1985 06:00:00)-Water Temperature (C)]]*OO[[#This Row],[81]]</f>
        <v>8.0826874389074998E-7</v>
      </c>
      <c r="CF289" s="10">
        <f>3/24000000*OO[[#This Row],[140 (06JUL1985 09:00:00)-Water Temperature (C)]]*OO[[#This Row],[82]]</f>
        <v>7.8569157737699996E-7</v>
      </c>
      <c r="CG289" s="10">
        <f>3/24000000*OO[[#This Row],[141 (06JUL1985 12:00:00)-Water Temperature (C)]]*OO[[#This Row],[83]]</f>
        <v>7.5864229051199999E-7</v>
      </c>
      <c r="CH289" s="10">
        <f>3/24000000*OO[[#This Row],[142 (06JUL1985 15:00:00)-Water Temperature (C)]]*OO[[#This Row],[84]]</f>
        <v>7.2621011171062493E-7</v>
      </c>
      <c r="CI289" s="10">
        <f>3/24000000*OO[[#This Row],[143 (06JUL1985 18:00:00)-Water Temperature (C)]]*OO[[#This Row],[85]]</f>
        <v>6.8710622386900009E-7</v>
      </c>
      <c r="CJ289" s="10">
        <f>3/24000000*OO[[#This Row],[144 (06JUL1985 21:00:00)-Water Temperature (C)]]*OO[[#This Row],[86]]</f>
        <v>6.4935943200324995E-7</v>
      </c>
      <c r="CK289" s="10">
        <f>3/24000000*OO[[#This Row],[145 (07JUL1985 00:00:00)-Water Temperature (C)]]*OO[[#This Row],[87]]</f>
        <v>6.1390262691712498E-7</v>
      </c>
      <c r="CL289" s="10">
        <f>3/24000000*OO[[#This Row],[146 (07JUL1985 03:00:00)-Water Temperature (C)]]*OO[[#This Row],[88]]</f>
        <v>5.9083525024787497E-7</v>
      </c>
      <c r="CM289" s="10">
        <f>3/24000000*OO[[#This Row],[147 (07JUL1985 06:00:00)-Water Temperature (C)]]*OO[[#This Row],[89]]</f>
        <v>5.6462605384499999E-7</v>
      </c>
      <c r="CN289" s="10">
        <f>3/24000000*OO[[#This Row],[148 (07JUL1985 09:00:00)-Water Temperature (C)]]*OO[[#This Row],[90]]</f>
        <v>5.3696652329249997E-7</v>
      </c>
      <c r="CO289" s="10">
        <f>3/24000000*OO[[#This Row],[149 (07JUL1985 12:00:00)-Water Temperature (C)]]*OO[[#This Row],[91]]</f>
        <v>5.0887240924962493E-7</v>
      </c>
      <c r="CP289" s="10">
        <f>3/24000000*OO[[#This Row],[150 (07JUL1985 15:00:00)-Water Temperature (C)]]*OO[[#This Row],[92]]</f>
        <v>4.8371418763249997E-7</v>
      </c>
      <c r="CQ289" s="10">
        <f>3/24000000*OO[[#This Row],[151 (07JUL1985 18:00:00)-Water Temperature (C)]]*OO[[#This Row],[93]]</f>
        <v>4.58424728472E-7</v>
      </c>
      <c r="CR289" s="10">
        <f>3/24000000*OO[[#This Row],[152 (07JUL1985 21:00:00)-Water Temperature (C)]]*OO[[#This Row],[94]]</f>
        <v>4.3391901612924996E-7</v>
      </c>
      <c r="CS289" s="10">
        <f>3/24000000*OO[[#This Row],[153 (08JUL1985 00:00:00)-Water Temperature (C)]]*OO[[#This Row],[95]]</f>
        <v>4.1033184901637503E-7</v>
      </c>
      <c r="CT289" s="10">
        <f>3/24000000*OO[[#This Row],[154 (08JUL1985 03:00:00)-Water Temperature (C)]]*OO[[#This Row],[96]]</f>
        <v>3.9561636086999995E-7</v>
      </c>
      <c r="CU289" s="10">
        <f>3/24000000*OO[[#This Row],[155 (08JUL1985 06:00:00)-Water Temperature (C)]]*OO[[#This Row],[97]]</f>
        <v>3.8237675163399996E-7</v>
      </c>
      <c r="CV289" s="10">
        <f>3/24000000*OO[[#This Row],[156 (08JUL1985 09:00:00)-Water Temperature (C)]]*OO[[#This Row],[98]]</f>
        <v>3.6804891574425E-7</v>
      </c>
      <c r="CW289" s="10">
        <f>3/24000000*OO[[#This Row],[157 (08JUL1985 12:00:00)-Water Temperature (C)]]*OO[[#This Row],[99]]</f>
        <v>3.5380467366052499E-7</v>
      </c>
    </row>
    <row r="290" spans="1:101" x14ac:dyDescent="0.35">
      <c r="A290" t="s">
        <v>296</v>
      </c>
      <c r="B290">
        <v>890.14089999999999</v>
      </c>
      <c r="C290" s="10">
        <f>3/24*OO[[#This Row],[59 (26JUN1985 06:00:00)-Water Temperature (C)]]*OO[[#This Row],[1]]/SUM(OO[1])</f>
        <v>0</v>
      </c>
      <c r="D290" s="10">
        <f>3/24*OO[[#This Row],[60 (26JUN1985 09:00:00)-Water Temperature (C)]]*OO[[#This Row],[2]]/SUM(OO[2])</f>
        <v>0</v>
      </c>
      <c r="E290" s="10">
        <f>3/24*OO[[#This Row],[61 (26JUN1985 12:00:00)-Water Temperature (C)]]*OO[[#This Row],[3]]/SUM(OO[3])</f>
        <v>0</v>
      </c>
      <c r="F290" s="10">
        <f>3/24*OO[[#This Row],[62 (26JUN1985 15:00:00)-Water Temperature (C)]]*OO[[#This Row],[4]]/SUM(OO[4])</f>
        <v>0</v>
      </c>
      <c r="G290" s="10">
        <f>3/24*OO[[#This Row],[63 (26JUN1985 18:00:00)-Water Temperature (C)]]*OO[[#This Row],[5]]/SUM(OO[5])</f>
        <v>0</v>
      </c>
      <c r="H290" s="10">
        <f>3/24*OO[[#This Row],[64 (26JUN1985 21:00:00)-Water Temperature (C)]]*OO[[#This Row],[6]]/SUM(OO[6])</f>
        <v>0</v>
      </c>
      <c r="I290" s="10">
        <f>3/24*OO[[#This Row],[65 (27JUN1985 00:00:00)-Water Temperature (C)]]*OO[[#This Row],[7]]/SUM(OO[7])</f>
        <v>0</v>
      </c>
      <c r="J290" s="10">
        <f>3/24*OO[[#This Row],[66 (27JUN1985 03:00:00)-Water Temperature (C)]]*OO[[#This Row],[8]]/SUM(OO[8])</f>
        <v>0</v>
      </c>
      <c r="K290" s="10">
        <f>3/24*OO[[#This Row],[67 (27JUN1985 06:00:00)-Water Temperature (C)]]*OO[[#This Row],[9]]/SUM(OO[9])</f>
        <v>0</v>
      </c>
      <c r="L290" s="10">
        <f>3/24*OO[[#This Row],[68 (27JUN1985 09:00:00)-Water Temperature (C)]]*OO[[#This Row],[10]]/SUM(OO[10])</f>
        <v>0</v>
      </c>
      <c r="M290" s="10">
        <f>3/24*OO[[#This Row],[69 (27JUN1985 12:00:00)-Water Temperature (C)]]*OO[[#This Row],[11]]/SUM(OO[11])</f>
        <v>0</v>
      </c>
      <c r="N290" s="10">
        <f>3/24*OO[[#This Row],[70 (27JUN1985 15:00:00)-Water Temperature (C)]]*OO[[#This Row],[12]]/SUM(OO[12])</f>
        <v>0</v>
      </c>
      <c r="O290" s="10">
        <f>3/24*OO[[#This Row],[71 (27JUN1985 18:00:00)-Water Temperature (C)]]*OO[[#This Row],[13]]/SUM(OO[13])</f>
        <v>0</v>
      </c>
      <c r="P290" s="10">
        <f>3/24*OO[[#This Row],[72 (27JUN1985 21:00:00)-Water Temperature (C)]]*OO[[#This Row],[14]]/SUM(OO[14])</f>
        <v>1.1395028644754354E-36</v>
      </c>
      <c r="Q290" s="10">
        <f>3/24*OO[[#This Row],[73 (28JUN1985 00:00:00)-Water Temperature (C)]]*OO[[#This Row],[15]]/SUM(OO[15])</f>
        <v>2.1849633333076126E-23</v>
      </c>
      <c r="R290" s="10">
        <f>3/24*OO[[#This Row],[74 (28JUN1985 03:00:00)-Water Temperature (C)]]*OO[[#This Row],[16]]/SUM(OO[16])</f>
        <v>5.9520076880524469E-17</v>
      </c>
      <c r="S290" s="10">
        <f>3/24*OO[[#This Row],[75 (28JUN1985 06:00:00)-Water Temperature (C)]]*OO[[#This Row],[17]]/SUM(OO[17])</f>
        <v>6.5401464017084459E-12</v>
      </c>
      <c r="T290" s="10">
        <f>3/24*OO[[#This Row],[76 (28JUN1985 09:00:00)-Water Temperature (C)]]*OO[[#This Row],[18]]/SUM(OO[18])</f>
        <v>7.1224266616677237E-9</v>
      </c>
      <c r="U290" s="10">
        <f>3/24*OO[[#This Row],[77 (28JUN1985 12:00:00)-Water Temperature (C)]]*OO[[#This Row],[19]]/SUM(OO[19])</f>
        <v>1.1592554165817066E-6</v>
      </c>
      <c r="V290" s="10">
        <f>3/24000000*OO[[#This Row],[78 (28JUN1985 15:00:00)-Water Temperature (C)]]*OO[[#This Row],[20]]</f>
        <v>5.1325364369249996E-5</v>
      </c>
      <c r="W290" s="10">
        <f>3/24000000*OO[[#This Row],[79 (28JUN1985 18:00:00)-Water Temperature (C)]]*OO[[#This Row],[21]]</f>
        <v>8.3174358469124997E-4</v>
      </c>
      <c r="X290" s="10">
        <f>3/24000000*OO[[#This Row],[80 (28JUN1985 21:00:00)-Water Temperature (C)]]*OO[[#This Row],[22]]</f>
        <v>6.0213245766750001E-3</v>
      </c>
      <c r="Y290" s="10">
        <f>3/24000000*OO[[#This Row],[81 (29JUN1985 00:00:00)-Water Temperature (C)]]*OO[[#This Row],[23]]</f>
        <v>2.250765739949E-2</v>
      </c>
      <c r="Z290" s="10">
        <f>3/24000000*OO[[#This Row],[82 (29JUN1985 03:00:00)-Water Temperature (C)]]*OO[[#This Row],[24]]</f>
        <v>4.8566610413737492E-2</v>
      </c>
      <c r="AA290" s="10">
        <f>3/24000000*OO[[#This Row],[83 (29JUN1985 06:00:00)-Water Temperature (C)]]*OO[[#This Row],[25]]</f>
        <v>6.4089095354025002E-2</v>
      </c>
      <c r="AB290" s="10">
        <f>3/24000000*OO[[#This Row],[84 (29JUN1985 09:00:00)-Water Temperature (C)]]*OO[[#This Row],[26]]</f>
        <v>5.6753702113499997E-2</v>
      </c>
      <c r="AC290" s="10">
        <f>3/24000000*OO[[#This Row],[85 (29JUN1985 12:00:00)-Water Temperature (C)]]*OO[[#This Row],[27]]</f>
        <v>3.5175179226075E-2</v>
      </c>
      <c r="AD290" s="10">
        <f>3/24000000*OO[[#This Row],[86 (29JUN1985 15:00:00)-Water Temperature (C)]]*OO[[#This Row],[28]]</f>
        <v>1.6006103966877499E-2</v>
      </c>
      <c r="AE290" s="10">
        <f>3/24000000*OO[[#This Row],[88 (29JUN1985 21:00:00)-Water Temperature (C)]]*OO[[#This Row],[30]]</f>
        <v>1.6398246893174998E-3</v>
      </c>
      <c r="AF290" s="10">
        <f>3/24000000*OO[[#This Row],[88 (29JUN1985 21:00:00)-Water Temperature (C)]]*OO[[#This Row],[30]]</f>
        <v>1.6398246893174998E-3</v>
      </c>
      <c r="AG290" s="10">
        <f>3/24000000*OO[[#This Row],[89 (30JUN1985 00:00:00)-Water Temperature (C)]]*OO[[#This Row],[31]]</f>
        <v>4.363816331405E-4</v>
      </c>
      <c r="AH290" s="10">
        <f>3/24000000*OO[[#This Row],[90 (30JUN1985 03:00:00)-Water Temperature (C)]]*OO[[#This Row],[32]]</f>
        <v>1.3806705279867501E-4</v>
      </c>
      <c r="AI290" s="10">
        <f>3/24000000*OO[[#This Row],[91 (30JUN1985 06:00:00)-Water Temperature (C)]]*OO[[#This Row],[33]]</f>
        <v>7.4309212278637508E-5</v>
      </c>
      <c r="AJ290" s="10">
        <f>3/24000000*OO[[#This Row],[92 (30JUN1985 09:00:00)-Water Temperature (C)]]*OO[[#This Row],[34]]</f>
        <v>6.3517798093050003E-5</v>
      </c>
      <c r="AK290" s="10">
        <f>3/24000000*OO[[#This Row],[93 (30JUN1985 12:00:00)-Water Temperature (C)]]*OO[[#This Row],[35]]</f>
        <v>6.1820194177800007E-5</v>
      </c>
      <c r="AL290" s="10">
        <f>3/24000000*OO[[#This Row],[94 (30JUN1985 15:00:00)-Water Temperature (C)]]*OO[[#This Row],[36]]</f>
        <v>5.9234848714500001E-5</v>
      </c>
      <c r="AM290" s="10">
        <f>3/24000000*OO[[#This Row],[95 (30JUN1985 18:00:00)-Water Temperature (C)]]*OO[[#This Row],[37]]</f>
        <v>5.4751297275674995E-5</v>
      </c>
      <c r="AN290" s="10">
        <f>3/24000000*OO[[#This Row],[96 (30JUN1985 21:00:00)-Water Temperature (C)]]*OO[[#This Row],[38]]</f>
        <v>4.9675652959699996E-5</v>
      </c>
      <c r="AO290" s="10">
        <f>3/24000000*OO[[#This Row],[97 (01JUL1985 00:00:00)-Water Temperature (C)]]*OO[[#This Row],[39]]</f>
        <v>4.4717004724137496E-5</v>
      </c>
      <c r="AP290" s="10">
        <f>3/24000000*OO[[#This Row],[98 (01JUL1985 03:00:00)-Water Temperature (C)]]*OO[[#This Row],[40]]</f>
        <v>4.0689051096749996E-5</v>
      </c>
      <c r="AQ290" s="10">
        <f>3/24000000*OO[[#This Row],[99 (01JUL1985 06:00:00)-Water Temperature (C)]]*OO[[#This Row],[41]]</f>
        <v>3.7010425351799999E-5</v>
      </c>
      <c r="AR290" s="10">
        <f>3/24000000*OO[[#This Row],[100 (01JUL1985 09:00:00)-Water Temperature (C)]]*OO[[#This Row],[42]]</f>
        <v>3.3606557729572497E-5</v>
      </c>
      <c r="AS290" s="10">
        <f>3/24000000*OO[[#This Row],[101 (01JUL1985 12:00:00)-Water Temperature (C)]]*OO[[#This Row],[43]]</f>
        <v>3.0410911144932498E-5</v>
      </c>
      <c r="AT290" s="10">
        <f>3/24000000*OO[[#This Row],[102 (01JUL1985 15:00:00)-Water Temperature (C)]]*OO[[#This Row],[44]]</f>
        <v>2.7414873677344997E-5</v>
      </c>
      <c r="AU290" s="10">
        <f>3/24000000*OO[[#This Row],[103 (01JUL1985 18:00:00)-Water Temperature (C)]]*OO[[#This Row],[45]]</f>
        <v>2.462060676797E-5</v>
      </c>
      <c r="AV290" s="10">
        <f>3/24000000*OO[[#This Row],[104 (01JUL1985 21:00:00)-Water Temperature (C)]]*OO[[#This Row],[46]]</f>
        <v>2.204224147396875E-5</v>
      </c>
      <c r="AW290" s="10">
        <f>3/24000000*OO[[#This Row],[105 (02JUL1985 00:00:00)-Water Temperature (C)]]*OO[[#This Row],[47]]</f>
        <v>1.9795952619399999E-5</v>
      </c>
      <c r="AX290" s="10">
        <f>3/24000000*OO[[#This Row],[106 (02JUL1985 03:00:00)-Water Temperature (C)]]*OO[[#This Row],[48]]</f>
        <v>1.80571336922325E-5</v>
      </c>
      <c r="AY290" s="10">
        <f>3/24000000*OO[[#This Row],[107 (02JUL1985 06:00:00)-Water Temperature (C)]]*OO[[#This Row],[49]]</f>
        <v>1.6574103095194996E-5</v>
      </c>
      <c r="AZ290" s="10">
        <f>3/24000000*OO[[#This Row],[108 (02JUL1985 09:00:00)-Water Temperature (C)]]*OO[[#This Row],[50]]</f>
        <v>1.5295646359621247E-5</v>
      </c>
      <c r="BA290" s="10">
        <f>3/24000000*OO[[#This Row],[109 (02JUL1985 12:00:00)-Water Temperature (C)]]*OO[[#This Row],[51]]</f>
        <v>1.4069771489479999E-5</v>
      </c>
      <c r="BB290" s="10">
        <f>3/24000000*OO[[#This Row],[110 (02JUL1985 15:00:00)-Water Temperature (C)]]*OO[[#This Row],[52]]</f>
        <v>1.281280973913375E-5</v>
      </c>
      <c r="BC290" s="10">
        <f>3/24000000*OO[[#This Row],[111 (02JUL1985 18:00:00)-Water Temperature (C)]]*OO[[#This Row],[53]]</f>
        <v>1.14704649775275E-5</v>
      </c>
      <c r="BD290" s="10">
        <f>3/24000000*OO[[#This Row],[112 (02JUL1985 21:00:00)-Water Temperature (C)]]*OO[[#This Row],[54]]</f>
        <v>1.022306028144375E-5</v>
      </c>
      <c r="BE290" s="10">
        <f>3/24000000*OO[[#This Row],[113 (03JUL1985 00:00:00)-Water Temperature (C)]]*OO[[#This Row],[55]]</f>
        <v>9.0858884073300003E-6</v>
      </c>
      <c r="BF290" s="10">
        <f>3/24000000*OO[[#This Row],[114 (03JUL1985 03:00:00)-Water Temperature (C)]]*OO[[#This Row],[56]]</f>
        <v>8.1450361599075004E-6</v>
      </c>
      <c r="BG290" s="10">
        <f>3/24000000*OO[[#This Row],[115 (03JUL1985 06:00:00)-Water Temperature (C)]]*OO[[#This Row],[57]]</f>
        <v>7.3393601392325003E-6</v>
      </c>
      <c r="BH290" s="10">
        <f>3/24000000*OO[[#This Row],[116 (03JUL1985 09:00:00)-Water Temperature (C)]]*OO[[#This Row],[58]]</f>
        <v>6.5712789032449995E-6</v>
      </c>
      <c r="BI290" s="10">
        <f>3/24000000*OO[[#This Row],[117 (03JUL1985 12:00:00)-Water Temperature (C)]]*OO[[#This Row],[59]]</f>
        <v>5.8617510348599997E-6</v>
      </c>
      <c r="BJ290" s="10">
        <f>3/24000000*OO[[#This Row],[118 (03JUL1985 15:00:00)-Water Temperature (C)]]*OO[[#This Row],[60]]</f>
        <v>5.1397412970450006E-6</v>
      </c>
      <c r="BK290" s="10">
        <f>3/24000000*OO[[#This Row],[119 (03JUL1985 18:00:00)-Water Temperature (C)]]*OO[[#This Row],[61]]</f>
        <v>4.4017510200849995E-6</v>
      </c>
      <c r="BL290" s="10">
        <f>3/24000000*OO[[#This Row],[120 (03JUL1985 21:00:00)-Water Temperature (C)]]*OO[[#This Row],[62]]</f>
        <v>3.6856142322999995E-6</v>
      </c>
      <c r="BM290" s="10">
        <f>3/24000000*OO[[#This Row],[121 (04JUL1985 00:00:00)-Water Temperature (C)]]*OO[[#This Row],[63]]</f>
        <v>3.0265819794224995E-6</v>
      </c>
      <c r="BN290" s="10">
        <f>3/24000000*OO[[#This Row],[122 (04JUL1985 03:00:00)-Water Temperature (C)]]*OO[[#This Row],[64]]</f>
        <v>2.490429701514625E-6</v>
      </c>
      <c r="BO290" s="10">
        <f>3/24000000*OO[[#This Row],[123 (04JUL1985 06:00:00)-Water Temperature (C)]]*OO[[#This Row],[65]]</f>
        <v>2.0334626364862495E-6</v>
      </c>
      <c r="BP290" s="10">
        <f>3/24000000*OO[[#This Row],[124 (04JUL1985 09:00:00)-Water Temperature (C)]]*OO[[#This Row],[66]]</f>
        <v>1.6683398706424999E-6</v>
      </c>
      <c r="BQ290" s="10">
        <f>3/24000000*OO[[#This Row],[125 (04JUL1985 12:00:00)-Water Temperature (C)]]*OO[[#This Row],[67]]</f>
        <v>1.379620419520125E-6</v>
      </c>
      <c r="BR290" s="10">
        <f>3/24000000*OO[[#This Row],[126 (04JUL1985 15:00:00)-Water Temperature (C)]]*OO[[#This Row],[68]]</f>
        <v>1.1669440393169999E-6</v>
      </c>
      <c r="BS290" s="10">
        <f>3/24000000*OO[[#This Row],[127 (04JUL1985 18:00:00)-Water Temperature (C)]]*OO[[#This Row],[69]]</f>
        <v>1.0073434351274998E-6</v>
      </c>
      <c r="BT290" s="10">
        <f>3/24000000*OO[[#This Row],[128 (04JUL1985 21:00:00)-Water Temperature (C)]]*OO[[#This Row],[70]]</f>
        <v>8.9163408584249999E-7</v>
      </c>
      <c r="BU290" s="10">
        <f>3/24000000*OO[[#This Row],[129 (05JUL1985 00:00:00)-Water Temperature (C)]]*OO[[#This Row],[71]]</f>
        <v>8.0404382762625E-7</v>
      </c>
      <c r="BV290" s="10">
        <f>3/24000000*OO[[#This Row],[130 (05JUL1985 03:00:00)-Water Temperature (C)]]*OO[[#This Row],[72]]</f>
        <v>7.4616789383062502E-7</v>
      </c>
      <c r="BW290" s="10">
        <f>3/24000000*OO[[#This Row],[131 (05JUL1985 06:00:00)-Water Temperature (C)]]*OO[[#This Row],[73]]</f>
        <v>6.9814723454775001E-7</v>
      </c>
      <c r="BX290" s="10">
        <f>3/24000000*OO[[#This Row],[132 (05JUL1985 09:00:00)-Water Temperature (C)]]*OO[[#This Row],[74]]</f>
        <v>6.5952776082874985E-7</v>
      </c>
      <c r="BY290" s="10">
        <f>3/24000000*OO[[#This Row],[133 (05JUL1985 12:00:00)-Water Temperature (C)]]*OO[[#This Row],[75]]</f>
        <v>6.2690358853749998E-7</v>
      </c>
      <c r="BZ290" s="10">
        <f>3/24000000*OO[[#This Row],[134 (05JUL1985 15:00:00)-Water Temperature (C)]]*OO[[#This Row],[76]]</f>
        <v>5.94282981054E-7</v>
      </c>
      <c r="CA290" s="10">
        <f>3/24000000*OO[[#This Row],[135 (05JUL1985 18:00:00)-Water Temperature (C)]]*OO[[#This Row],[77]]</f>
        <v>5.6409164554875009E-7</v>
      </c>
      <c r="CB290" s="10">
        <f>3/24000000*OO[[#This Row],[136 (05JUL1985 21:00:00)-Water Temperature (C)]]*OO[[#This Row],[78]]</f>
        <v>5.3780544010124998E-7</v>
      </c>
      <c r="CC290" s="10">
        <f>3/24000000*OO[[#This Row],[137 (06JUL1985 00:00:00)-Water Temperature (C)]]*OO[[#This Row],[79]]</f>
        <v>5.1623584856249991E-7</v>
      </c>
      <c r="CD290" s="10">
        <f>3/24000000*OO[[#This Row],[138 (06JUL1985 03:00:00)-Water Temperature (C)]]*OO[[#This Row],[80]]</f>
        <v>5.0296587364824995E-7</v>
      </c>
      <c r="CE290" s="10">
        <f>3/24000000*OO[[#This Row],[139 (06JUL1985 06:00:00)-Water Temperature (C)]]*OO[[#This Row],[81]]</f>
        <v>4.8953120617037501E-7</v>
      </c>
      <c r="CF290" s="10">
        <f>3/24000000*OO[[#This Row],[140 (06JUL1985 09:00:00)-Water Temperature (C)]]*OO[[#This Row],[82]]</f>
        <v>4.7591221452E-7</v>
      </c>
      <c r="CG290" s="10">
        <f>3/24000000*OO[[#This Row],[141 (06JUL1985 12:00:00)-Water Temperature (C)]]*OO[[#This Row],[83]]</f>
        <v>4.5939756540624998E-7</v>
      </c>
      <c r="CH290" s="10">
        <f>3/24000000*OO[[#This Row],[142 (06JUL1985 15:00:00)-Water Temperature (C)]]*OO[[#This Row],[84]]</f>
        <v>4.3946839868399998E-7</v>
      </c>
      <c r="CI290" s="10">
        <f>3/24000000*OO[[#This Row],[143 (06JUL1985 18:00:00)-Water Temperature (C)]]*OO[[#This Row],[85]]</f>
        <v>4.1563173042450004E-7</v>
      </c>
      <c r="CJ290" s="10">
        <f>3/24000000*OO[[#This Row],[144 (06JUL1985 21:00:00)-Water Temperature (C)]]*OO[[#This Row],[86]]</f>
        <v>3.9283252784024997E-7</v>
      </c>
      <c r="CK290" s="10">
        <f>3/24000000*OO[[#This Row],[145 (07JUL1985 00:00:00)-Water Temperature (C)]]*OO[[#This Row],[87]]</f>
        <v>3.7157845510662499E-7</v>
      </c>
      <c r="CL290" s="10">
        <f>3/24000000*OO[[#This Row],[146 (07JUL1985 03:00:00)-Water Temperature (C)]]*OO[[#This Row],[88]]</f>
        <v>3.5789350741587497E-7</v>
      </c>
      <c r="CM290" s="10">
        <f>3/24000000*OO[[#This Row],[147 (07JUL1985 06:00:00)-Water Temperature (C)]]*OO[[#This Row],[89]]</f>
        <v>3.4185901164279999E-7</v>
      </c>
      <c r="CN290" s="10">
        <f>3/24000000*OO[[#This Row],[148 (07JUL1985 09:00:00)-Water Temperature (C)]]*OO[[#This Row],[90]]</f>
        <v>3.2507585464674993E-7</v>
      </c>
      <c r="CO290" s="10">
        <f>3/24000000*OO[[#This Row],[149 (07JUL1985 12:00:00)-Water Temperature (C)]]*OO[[#This Row],[91]]</f>
        <v>3.0811715813693748E-7</v>
      </c>
      <c r="CP290" s="10">
        <f>3/24000000*OO[[#This Row],[150 (07JUL1985 15:00:00)-Water Temperature (C)]]*OO[[#This Row],[92]]</f>
        <v>2.9269681234294998E-7</v>
      </c>
      <c r="CQ290" s="10">
        <f>3/24000000*OO[[#This Row],[151 (07JUL1985 18:00:00)-Water Temperature (C)]]*OO[[#This Row],[93]]</f>
        <v>2.7731276208480002E-7</v>
      </c>
      <c r="CR290" s="10">
        <f>3/24000000*OO[[#This Row],[152 (07JUL1985 21:00:00)-Water Temperature (C)]]*OO[[#This Row],[94]]</f>
        <v>2.6253741294589996E-7</v>
      </c>
      <c r="CS290" s="10">
        <f>3/24000000*OO[[#This Row],[153 (08JUL1985 00:00:00)-Water Temperature (C)]]*OO[[#This Row],[95]]</f>
        <v>2.4842210373090002E-7</v>
      </c>
      <c r="CT290" s="10">
        <f>3/24000000*OO[[#This Row],[154 (08JUL1985 03:00:00)-Water Temperature (C)]]*OO[[#This Row],[96]]</f>
        <v>2.3974678041989999E-7</v>
      </c>
      <c r="CU290" s="10">
        <f>3/24000000*OO[[#This Row],[155 (08JUL1985 06:00:00)-Water Temperature (C)]]*OO[[#This Row],[97]]</f>
        <v>2.3175084613353749E-7</v>
      </c>
      <c r="CV290" s="10">
        <f>3/24000000*OO[[#This Row],[156 (08JUL1985 09:00:00)-Water Temperature (C)]]*OO[[#This Row],[98]]</f>
        <v>2.2296367512159999E-7</v>
      </c>
      <c r="CW290" s="10">
        <f>3/24000000*OO[[#This Row],[157 (08JUL1985 12:00:00)-Water Temperature (C)]]*OO[[#This Row],[99]]</f>
        <v>2.1422616358931246E-7</v>
      </c>
    </row>
    <row r="291" spans="1:101" x14ac:dyDescent="0.35">
      <c r="A291" t="s">
        <v>297</v>
      </c>
      <c r="B291">
        <v>805.94600000000003</v>
      </c>
      <c r="C291" s="10">
        <f>3/24*OO[[#This Row],[59 (26JUN1985 06:00:00)-Water Temperature (C)]]*OO[[#This Row],[1]]/SUM(OO[1])</f>
        <v>0</v>
      </c>
      <c r="D291" s="10">
        <f>3/24*OO[[#This Row],[60 (26JUN1985 09:00:00)-Water Temperature (C)]]*OO[[#This Row],[2]]/SUM(OO[2])</f>
        <v>0</v>
      </c>
      <c r="E291" s="10">
        <f>3/24*OO[[#This Row],[61 (26JUN1985 12:00:00)-Water Temperature (C)]]*OO[[#This Row],[3]]/SUM(OO[3])</f>
        <v>0</v>
      </c>
      <c r="F291" s="10">
        <f>3/24*OO[[#This Row],[62 (26JUN1985 15:00:00)-Water Temperature (C)]]*OO[[#This Row],[4]]/SUM(OO[4])</f>
        <v>0</v>
      </c>
      <c r="G291" s="10">
        <f>3/24*OO[[#This Row],[63 (26JUN1985 18:00:00)-Water Temperature (C)]]*OO[[#This Row],[5]]/SUM(OO[5])</f>
        <v>0</v>
      </c>
      <c r="H291" s="10">
        <f>3/24*OO[[#This Row],[64 (26JUN1985 21:00:00)-Water Temperature (C)]]*OO[[#This Row],[6]]/SUM(OO[6])</f>
        <v>0</v>
      </c>
      <c r="I291" s="10">
        <f>3/24*OO[[#This Row],[65 (27JUN1985 00:00:00)-Water Temperature (C)]]*OO[[#This Row],[7]]/SUM(OO[7])</f>
        <v>0</v>
      </c>
      <c r="J291" s="10">
        <f>3/24*OO[[#This Row],[66 (27JUN1985 03:00:00)-Water Temperature (C)]]*OO[[#This Row],[8]]/SUM(OO[8])</f>
        <v>0</v>
      </c>
      <c r="K291" s="10">
        <f>3/24*OO[[#This Row],[67 (27JUN1985 06:00:00)-Water Temperature (C)]]*OO[[#This Row],[9]]/SUM(OO[9])</f>
        <v>0</v>
      </c>
      <c r="L291" s="10">
        <f>3/24*OO[[#This Row],[68 (27JUN1985 09:00:00)-Water Temperature (C)]]*OO[[#This Row],[10]]/SUM(OO[10])</f>
        <v>0</v>
      </c>
      <c r="M291" s="10">
        <f>3/24*OO[[#This Row],[69 (27JUN1985 12:00:00)-Water Temperature (C)]]*OO[[#This Row],[11]]/SUM(OO[11])</f>
        <v>0</v>
      </c>
      <c r="N291" s="10">
        <f>3/24*OO[[#This Row],[70 (27JUN1985 15:00:00)-Water Temperature (C)]]*OO[[#This Row],[12]]/SUM(OO[12])</f>
        <v>0</v>
      </c>
      <c r="O291" s="10">
        <f>3/24*OO[[#This Row],[71 (27JUN1985 18:00:00)-Water Temperature (C)]]*OO[[#This Row],[13]]/SUM(OO[13])</f>
        <v>0</v>
      </c>
      <c r="P291" s="10">
        <f>3/24*OO[[#This Row],[72 (27JUN1985 21:00:00)-Water Temperature (C)]]*OO[[#This Row],[14]]/SUM(OO[14])</f>
        <v>6.4656958596546349E-38</v>
      </c>
      <c r="Q291" s="10">
        <f>3/24*OO[[#This Row],[73 (28JUN1985 00:00:00)-Water Temperature (C)]]*OO[[#This Row],[15]]/SUM(OO[15])</f>
        <v>9.6723861915702767E-24</v>
      </c>
      <c r="R291" s="10">
        <f>3/24*OO[[#This Row],[74 (28JUN1985 03:00:00)-Water Temperature (C)]]*OO[[#This Row],[16]]/SUM(OO[16])</f>
        <v>1.8545841148849645E-17</v>
      </c>
      <c r="S291" s="10">
        <f>3/24*OO[[#This Row],[75 (28JUN1985 06:00:00)-Water Temperature (C)]]*OO[[#This Row],[17]]/SUM(OO[17])</f>
        <v>3.6302647845061634E-12</v>
      </c>
      <c r="T291" s="10">
        <f>3/24*OO[[#This Row],[76 (28JUN1985 09:00:00)-Water Temperature (C)]]*OO[[#This Row],[18]]/SUM(OO[18])</f>
        <v>4.5615537532522026E-9</v>
      </c>
      <c r="U291" s="10">
        <f>3/24*OO[[#This Row],[77 (28JUN1985 12:00:00)-Water Temperature (C)]]*OO[[#This Row],[19]]/SUM(OO[19])</f>
        <v>8.1201180854154074E-7</v>
      </c>
      <c r="V291" s="10">
        <f>3/24000000*OO[[#This Row],[78 (28JUN1985 15:00:00)-Water Temperature (C)]]*OO[[#This Row],[20]]</f>
        <v>3.8531503684799999E-5</v>
      </c>
      <c r="W291" s="10">
        <f>3/24000000*OO[[#This Row],[79 (28JUN1985 18:00:00)-Water Temperature (C)]]*OO[[#This Row],[21]]</f>
        <v>6.61406261152E-4</v>
      </c>
      <c r="X291" s="10">
        <f>3/24000000*OO[[#This Row],[80 (28JUN1985 21:00:00)-Water Temperature (C)]]*OO[[#This Row],[22]]</f>
        <v>5.0298013896299997E-3</v>
      </c>
      <c r="Y291" s="10">
        <f>3/24000000*OO[[#This Row],[81 (29JUN1985 00:00:00)-Water Temperature (C)]]*OO[[#This Row],[23]]</f>
        <v>1.962145026434E-2</v>
      </c>
      <c r="Z291" s="10">
        <f>3/24000000*OO[[#This Row],[82 (29JUN1985 03:00:00)-Water Temperature (C)]]*OO[[#This Row],[24]]</f>
        <v>4.3961740498124999E-2</v>
      </c>
      <c r="AA291" s="10">
        <f>3/24000000*OO[[#This Row],[83 (29JUN1985 06:00:00)-Water Temperature (C)]]*OO[[#This Row],[25]]</f>
        <v>5.996310354125E-2</v>
      </c>
      <c r="AB291" s="10">
        <f>3/24000000*OO[[#This Row],[84 (29JUN1985 09:00:00)-Water Temperature (C)]]*OO[[#This Row],[26]]</f>
        <v>5.47070759961375E-2</v>
      </c>
      <c r="AC291" s="10">
        <f>3/24000000*OO[[#This Row],[85 (29JUN1985 12:00:00)-Water Temperature (C)]]*OO[[#This Row],[27]]</f>
        <v>3.4801124038575E-2</v>
      </c>
      <c r="AD291" s="10">
        <f>3/24000000*OO[[#This Row],[86 (29JUN1985 15:00:00)-Water Temperature (C)]]*OO[[#This Row],[28]]</f>
        <v>1.620269949815625E-2</v>
      </c>
      <c r="AE291" s="10">
        <f>3/24000000*OO[[#This Row],[88 (29JUN1985 21:00:00)-Water Temperature (C)]]*OO[[#This Row],[30]]</f>
        <v>1.7179590689181247E-3</v>
      </c>
      <c r="AF291" s="10">
        <f>3/24000000*OO[[#This Row],[88 (29JUN1985 21:00:00)-Water Temperature (C)]]*OO[[#This Row],[30]]</f>
        <v>1.7179590689181247E-3</v>
      </c>
      <c r="AG291" s="10">
        <f>3/24000000*OO[[#This Row],[89 (30JUN1985 00:00:00)-Water Temperature (C)]]*OO[[#This Row],[31]]</f>
        <v>4.5868147226275002E-4</v>
      </c>
      <c r="AH291" s="10">
        <f>3/24000000*OO[[#This Row],[90 (30JUN1985 03:00:00)-Water Temperature (C)]]*OO[[#This Row],[32]]</f>
        <v>1.4125718833545001E-4</v>
      </c>
      <c r="AI291" s="10">
        <f>3/24000000*OO[[#This Row],[91 (30JUN1985 06:00:00)-Water Temperature (C)]]*OO[[#This Row],[33]]</f>
        <v>7.2151190914949994E-5</v>
      </c>
      <c r="AJ291" s="10">
        <f>3/24000000*OO[[#This Row],[92 (30JUN1985 09:00:00)-Water Temperature (C)]]*OO[[#This Row],[34]]</f>
        <v>6.0101384110499998E-5</v>
      </c>
      <c r="AK291" s="10">
        <f>3/24000000*OO[[#This Row],[93 (30JUN1985 12:00:00)-Water Temperature (C)]]*OO[[#This Row],[35]]</f>
        <v>5.8231717574799994E-5</v>
      </c>
      <c r="AL291" s="10">
        <f>3/24000000*OO[[#This Row],[94 (30JUN1985 15:00:00)-Water Temperature (C)]]*OO[[#This Row],[36]]</f>
        <v>5.5844947477812492E-5</v>
      </c>
      <c r="AM291" s="10">
        <f>3/24000000*OO[[#This Row],[95 (30JUN1985 18:00:00)-Water Temperature (C)]]*OO[[#This Row],[37]]</f>
        <v>5.17011817198E-5</v>
      </c>
      <c r="AN291" s="10">
        <f>3/24000000*OO[[#This Row],[96 (30JUN1985 21:00:00)-Water Temperature (C)]]*OO[[#This Row],[38]]</f>
        <v>4.6968192610237501E-5</v>
      </c>
      <c r="AO291" s="10">
        <f>3/24000000*OO[[#This Row],[97 (01JUL1985 00:00:00)-Water Temperature (C)]]*OO[[#This Row],[39]]</f>
        <v>4.2299440436037504E-5</v>
      </c>
      <c r="AP291" s="10">
        <f>3/24000000*OO[[#This Row],[98 (01JUL1985 03:00:00)-Water Temperature (C)]]*OO[[#This Row],[40]]</f>
        <v>3.8493335188799994E-5</v>
      </c>
      <c r="AQ291" s="10">
        <f>3/24000000*OO[[#This Row],[99 (01JUL1985 06:00:00)-Water Temperature (C)]]*OO[[#This Row],[41]]</f>
        <v>3.4990010821187502E-5</v>
      </c>
      <c r="AR291" s="10">
        <f>3/24000000*OO[[#This Row],[100 (01JUL1985 09:00:00)-Water Temperature (C)]]*OO[[#This Row],[42]]</f>
        <v>3.17521676705075E-5</v>
      </c>
      <c r="AS291" s="10">
        <f>3/24000000*OO[[#This Row],[101 (01JUL1985 12:00:00)-Water Temperature (C)]]*OO[[#This Row],[43]]</f>
        <v>2.8705669375499999E-5</v>
      </c>
      <c r="AT291" s="10">
        <f>3/24000000*OO[[#This Row],[102 (01JUL1985 15:00:00)-Water Temperature (C)]]*OO[[#This Row],[44]]</f>
        <v>2.5856152791411248E-5</v>
      </c>
      <c r="AU291" s="10">
        <f>3/24000000*OO[[#This Row],[103 (01JUL1985 18:00:00)-Water Temperature (C)]]*OO[[#This Row],[45]]</f>
        <v>2.3216092371371246E-5</v>
      </c>
      <c r="AV291" s="10">
        <f>3/24000000*OO[[#This Row],[104 (01JUL1985 21:00:00)-Water Temperature (C)]]*OO[[#This Row],[46]]</f>
        <v>2.0781052930706249E-5</v>
      </c>
      <c r="AW291" s="10">
        <f>3/24000000*OO[[#This Row],[105 (02JUL1985 00:00:00)-Water Temperature (C)]]*OO[[#This Row],[47]]</f>
        <v>1.8666242442073748E-5</v>
      </c>
      <c r="AX291" s="10">
        <f>3/24000000*OO[[#This Row],[106 (02JUL1985 03:00:00)-Water Temperature (C)]]*OO[[#This Row],[48]]</f>
        <v>1.70300362847725E-5</v>
      </c>
      <c r="AY291" s="10">
        <f>3/24000000*OO[[#This Row],[107 (02JUL1985 06:00:00)-Water Temperature (C)]]*OO[[#This Row],[49]]</f>
        <v>1.562470108824625E-5</v>
      </c>
      <c r="AZ291" s="10">
        <f>3/24000000*OO[[#This Row],[108 (02JUL1985 09:00:00)-Water Temperature (C)]]*OO[[#This Row],[50]]</f>
        <v>1.440838384571125E-5</v>
      </c>
      <c r="BA291" s="10">
        <f>3/24000000*OO[[#This Row],[109 (02JUL1985 12:00:00)-Water Temperature (C)]]*OO[[#This Row],[51]]</f>
        <v>1.3241083829562497E-5</v>
      </c>
      <c r="BB291" s="10">
        <f>3/24000000*OO[[#This Row],[110 (02JUL1985 15:00:00)-Water Temperature (C)]]*OO[[#This Row],[52]]</f>
        <v>1.2047407322799999E-5</v>
      </c>
      <c r="BC291" s="10">
        <f>3/24000000*OO[[#This Row],[111 (02JUL1985 18:00:00)-Water Temperature (C)]]*OO[[#This Row],[53]]</f>
        <v>1.0780522388784999E-5</v>
      </c>
      <c r="BD291" s="10">
        <f>3/24000000*OO[[#This Row],[112 (02JUL1985 21:00:00)-Water Temperature (C)]]*OO[[#This Row],[54]]</f>
        <v>9.6116587520625001E-6</v>
      </c>
      <c r="BE291" s="10">
        <f>3/24000000*OO[[#This Row],[113 (03JUL1985 00:00:00)-Water Temperature (C)]]*OO[[#This Row],[55]]</f>
        <v>8.5471232391662488E-6</v>
      </c>
      <c r="BF291" s="10">
        <f>3/24000000*OO[[#This Row],[114 (03JUL1985 03:00:00)-Water Temperature (C)]]*OO[[#This Row],[56]]</f>
        <v>7.6678672849650003E-6</v>
      </c>
      <c r="BG291" s="10">
        <f>3/24000000*OO[[#This Row],[115 (03JUL1985 06:00:00)-Water Temperature (C)]]*OO[[#This Row],[57]]</f>
        <v>6.9114195935999999E-6</v>
      </c>
      <c r="BH291" s="10">
        <f>3/24000000*OO[[#This Row],[116 (03JUL1985 09:00:00)-Water Temperature (C)]]*OO[[#This Row],[58]]</f>
        <v>6.1873261181999998E-6</v>
      </c>
      <c r="BI291" s="10">
        <f>3/24000000*OO[[#This Row],[117 (03JUL1985 12:00:00)-Water Temperature (C)]]*OO[[#This Row],[59]]</f>
        <v>5.5200606684762501E-6</v>
      </c>
      <c r="BJ291" s="10">
        <f>3/24000000*OO[[#This Row],[118 (03JUL1985 15:00:00)-Water Temperature (C)]]*OO[[#This Row],[60]]</f>
        <v>4.8411271528075006E-6</v>
      </c>
      <c r="BK291" s="10">
        <f>3/24000000*OO[[#This Row],[119 (03JUL1985 18:00:00)-Water Temperature (C)]]*OO[[#This Row],[61]]</f>
        <v>4.1520481738312497E-6</v>
      </c>
      <c r="BL291" s="10">
        <f>3/24000000*OO[[#This Row],[120 (03JUL1985 21:00:00)-Water Temperature (C)]]*OO[[#This Row],[62]]</f>
        <v>3.4857287084099998E-6</v>
      </c>
      <c r="BM291" s="10">
        <f>3/24000000*OO[[#This Row],[121 (04JUL1985 00:00:00)-Water Temperature (C)]]*OO[[#This Row],[63]]</f>
        <v>2.8715873743665E-6</v>
      </c>
      <c r="BN291" s="10">
        <f>3/24000000*OO[[#This Row],[122 (04JUL1985 03:00:00)-Water Temperature (C)]]*OO[[#This Row],[64]]</f>
        <v>2.3694484629393747E-6</v>
      </c>
      <c r="BO291" s="10">
        <f>3/24000000*OO[[#This Row],[123 (04JUL1985 06:00:00)-Water Temperature (C)]]*OO[[#This Row],[65]]</f>
        <v>1.93578371558E-6</v>
      </c>
      <c r="BP291" s="10">
        <f>3/24000000*OO[[#This Row],[124 (04JUL1985 09:00:00)-Water Temperature (C)]]*OO[[#This Row],[66]]</f>
        <v>1.5857393697377499E-6</v>
      </c>
      <c r="BQ291" s="10">
        <f>3/24000000*OO[[#This Row],[125 (04JUL1985 12:00:00)-Water Temperature (C)]]*OO[[#This Row],[67]]</f>
        <v>1.3069377638952499E-6</v>
      </c>
      <c r="BR291" s="10">
        <f>3/24000000*OO[[#This Row],[126 (04JUL1985 15:00:00)-Water Temperature (C)]]*OO[[#This Row],[68]]</f>
        <v>1.1011130617712499E-6</v>
      </c>
      <c r="BS291" s="10">
        <f>3/24000000*OO[[#This Row],[127 (04JUL1985 18:00:00)-Water Temperature (C)]]*OO[[#This Row],[69]]</f>
        <v>9.4750699608674994E-7</v>
      </c>
      <c r="BT291" s="10">
        <f>3/24000000*OO[[#This Row],[128 (04JUL1985 21:00:00)-Water Temperature (C)]]*OO[[#This Row],[70]]</f>
        <v>8.3704525216312502E-7</v>
      </c>
      <c r="BU291" s="10">
        <f>3/24000000*OO[[#This Row],[129 (05JUL1985 00:00:00)-Water Temperature (C)]]*OO[[#This Row],[71]]</f>
        <v>7.5420388796087495E-7</v>
      </c>
      <c r="BV291" s="10">
        <f>3/24000000*OO[[#This Row],[130 (05JUL1985 03:00:00)-Water Temperature (C)]]*OO[[#This Row],[72]]</f>
        <v>6.9979640982299993E-7</v>
      </c>
      <c r="BW291" s="10">
        <f>3/24000000*OO[[#This Row],[131 (05JUL1985 06:00:00)-Water Temperature (C)]]*OO[[#This Row],[73]]</f>
        <v>6.5434899111499994E-7</v>
      </c>
      <c r="BX291" s="10">
        <f>3/24000000*OO[[#This Row],[132 (05JUL1985 09:00:00)-Water Temperature (C)]]*OO[[#This Row],[74]]</f>
        <v>6.1749329239900009E-7</v>
      </c>
      <c r="BY291" s="10">
        <f>3/24000000*OO[[#This Row],[133 (05JUL1985 12:00:00)-Water Temperature (C)]]*OO[[#This Row],[75]]</f>
        <v>5.8625015625400002E-7</v>
      </c>
      <c r="BZ291" s="10">
        <f>3/24000000*OO[[#This Row],[134 (05JUL1985 15:00:00)-Water Temperature (C)]]*OO[[#This Row],[76]]</f>
        <v>5.5472876882750007E-7</v>
      </c>
      <c r="CA291" s="10">
        <f>3/24000000*OO[[#This Row],[135 (05JUL1985 18:00:00)-Water Temperature (C)]]*OO[[#This Row],[77]]</f>
        <v>5.25984961704E-7</v>
      </c>
      <c r="CB291" s="10">
        <f>3/24000000*OO[[#This Row],[136 (05JUL1985 21:00:00)-Water Temperature (C)]]*OO[[#This Row],[78]]</f>
        <v>5.0129740093387496E-7</v>
      </c>
      <c r="CC291" s="10">
        <f>3/24000000*OO[[#This Row],[137 (06JUL1985 00:00:00)-Water Temperature (C)]]*OO[[#This Row],[79]]</f>
        <v>4.8136586478749998E-7</v>
      </c>
      <c r="CD291" s="10">
        <f>3/24000000*OO[[#This Row],[138 (06JUL1985 03:00:00)-Water Temperature (C)]]*OO[[#This Row],[80]]</f>
        <v>4.6941936471812491E-7</v>
      </c>
      <c r="CE291" s="10">
        <f>3/24000000*OO[[#This Row],[139 (06JUL1985 06:00:00)-Water Temperature (C)]]*OO[[#This Row],[81]]</f>
        <v>4.5707925985574995E-7</v>
      </c>
      <c r="CF291" s="10">
        <f>3/24000000*OO[[#This Row],[140 (06JUL1985 09:00:00)-Water Temperature (C)]]*OO[[#This Row],[82]]</f>
        <v>4.4447573348999998E-7</v>
      </c>
      <c r="CG291" s="10">
        <f>3/24000000*OO[[#This Row],[141 (06JUL1985 12:00:00)-Water Temperature (C)]]*OO[[#This Row],[83]]</f>
        <v>4.2895849531149996E-7</v>
      </c>
      <c r="CH291" s="10">
        <f>3/24000000*OO[[#This Row],[142 (06JUL1985 15:00:00)-Water Temperature (C)]]*OO[[#This Row],[84]]</f>
        <v>4.1004406601599994E-7</v>
      </c>
      <c r="CI291" s="10">
        <f>3/24000000*OO[[#This Row],[143 (06JUL1985 18:00:00)-Water Temperature (C)]]*OO[[#This Row],[85]]</f>
        <v>3.8765424750199996E-7</v>
      </c>
      <c r="CJ291" s="10">
        <f>3/24000000*OO[[#This Row],[144 (06JUL1985 21:00:00)-Water Temperature (C)]]*OO[[#This Row],[86]]</f>
        <v>3.6641787215549998E-7</v>
      </c>
      <c r="CK291" s="10">
        <f>3/24000000*OO[[#This Row],[145 (07JUL1985 00:00:00)-Water Temperature (C)]]*OO[[#This Row],[87]]</f>
        <v>3.4678527056929999E-7</v>
      </c>
      <c r="CL291" s="10">
        <f>3/24000000*OO[[#This Row],[146 (07JUL1985 03:00:00)-Water Temperature (C)]]*OO[[#This Row],[88]]</f>
        <v>3.3433865478236246E-7</v>
      </c>
      <c r="CM291" s="10">
        <f>3/24000000*OO[[#This Row],[147 (07JUL1985 06:00:00)-Water Temperature (C)]]*OO[[#This Row],[89]]</f>
        <v>3.1922650587880003E-7</v>
      </c>
      <c r="CN291" s="10">
        <f>3/24000000*OO[[#This Row],[148 (07JUL1985 09:00:00)-Water Temperature (C)]]*OO[[#This Row],[90]]</f>
        <v>3.0354379767074997E-7</v>
      </c>
      <c r="CO291" s="10">
        <f>3/24000000*OO[[#This Row],[149 (07JUL1985 12:00:00)-Water Temperature (C)]]*OO[[#This Row],[91]]</f>
        <v>2.8772332803434998E-7</v>
      </c>
      <c r="CP291" s="10">
        <f>3/24000000*OO[[#This Row],[150 (07JUL1985 15:00:00)-Water Temperature (C)]]*OO[[#This Row],[92]]</f>
        <v>2.7315597775379999E-7</v>
      </c>
      <c r="CQ291" s="10">
        <f>3/24000000*OO[[#This Row],[151 (07JUL1985 18:00:00)-Water Temperature (C)]]*OO[[#This Row],[93]]</f>
        <v>2.5871170992644999E-7</v>
      </c>
      <c r="CR291" s="10">
        <f>3/24000000*OO[[#This Row],[152 (07JUL1985 21:00:00)-Water Temperature (C)]]*OO[[#This Row],[94]]</f>
        <v>2.449635157626E-7</v>
      </c>
      <c r="CS291" s="10">
        <f>3/24000000*OO[[#This Row],[153 (08JUL1985 00:00:00)-Water Temperature (C)]]*OO[[#This Row],[95]]</f>
        <v>2.3193327618549996E-7</v>
      </c>
      <c r="CT291" s="10">
        <f>3/24000000*OO[[#This Row],[154 (08JUL1985 03:00:00)-Water Temperature (C)]]*OO[[#This Row],[96]]</f>
        <v>2.24106162915425E-7</v>
      </c>
      <c r="CU291" s="10">
        <f>3/24000000*OO[[#This Row],[155 (08JUL1985 06:00:00)-Water Temperature (C)]]*OO[[#This Row],[97]]</f>
        <v>2.16672699584025E-7</v>
      </c>
      <c r="CV291" s="10">
        <f>3/24000000*OO[[#This Row],[156 (08JUL1985 09:00:00)-Water Temperature (C)]]*OO[[#This Row],[98]]</f>
        <v>2.0836069439839999E-7</v>
      </c>
      <c r="CW291" s="10">
        <f>3/24000000*OO[[#This Row],[157 (08JUL1985 12:00:00)-Water Temperature (C)]]*OO[[#This Row],[99]]</f>
        <v>2.0009499545092498E-7</v>
      </c>
    </row>
    <row r="292" spans="1:101" x14ac:dyDescent="0.35">
      <c r="A292" t="s">
        <v>298</v>
      </c>
      <c r="B292">
        <v>876.78160000000003</v>
      </c>
      <c r="C292" s="10">
        <f>3/24*OO[[#This Row],[59 (26JUN1985 06:00:00)-Water Temperature (C)]]*OO[[#This Row],[1]]/SUM(OO[1])</f>
        <v>0</v>
      </c>
      <c r="D292" s="10">
        <f>3/24*OO[[#This Row],[60 (26JUN1985 09:00:00)-Water Temperature (C)]]*OO[[#This Row],[2]]/SUM(OO[2])</f>
        <v>0</v>
      </c>
      <c r="E292" s="10">
        <f>3/24*OO[[#This Row],[61 (26JUN1985 12:00:00)-Water Temperature (C)]]*OO[[#This Row],[3]]/SUM(OO[3])</f>
        <v>0</v>
      </c>
      <c r="F292" s="10">
        <f>3/24*OO[[#This Row],[62 (26JUN1985 15:00:00)-Water Temperature (C)]]*OO[[#This Row],[4]]/SUM(OO[4])</f>
        <v>0</v>
      </c>
      <c r="G292" s="10">
        <f>3/24*OO[[#This Row],[63 (26JUN1985 18:00:00)-Water Temperature (C)]]*OO[[#This Row],[5]]/SUM(OO[5])</f>
        <v>0</v>
      </c>
      <c r="H292" s="10">
        <f>3/24*OO[[#This Row],[64 (26JUN1985 21:00:00)-Water Temperature (C)]]*OO[[#This Row],[6]]/SUM(OO[6])</f>
        <v>0</v>
      </c>
      <c r="I292" s="10">
        <f>3/24*OO[[#This Row],[65 (27JUN1985 00:00:00)-Water Temperature (C)]]*OO[[#This Row],[7]]/SUM(OO[7])</f>
        <v>0</v>
      </c>
      <c r="J292" s="10">
        <f>3/24*OO[[#This Row],[66 (27JUN1985 03:00:00)-Water Temperature (C)]]*OO[[#This Row],[8]]/SUM(OO[8])</f>
        <v>0</v>
      </c>
      <c r="K292" s="10">
        <f>3/24*OO[[#This Row],[67 (27JUN1985 06:00:00)-Water Temperature (C)]]*OO[[#This Row],[9]]/SUM(OO[9])</f>
        <v>0</v>
      </c>
      <c r="L292" s="10">
        <f>3/24*OO[[#This Row],[68 (27JUN1985 09:00:00)-Water Temperature (C)]]*OO[[#This Row],[10]]/SUM(OO[10])</f>
        <v>0</v>
      </c>
      <c r="M292" s="10">
        <f>3/24*OO[[#This Row],[69 (27JUN1985 12:00:00)-Water Temperature (C)]]*OO[[#This Row],[11]]/SUM(OO[11])</f>
        <v>0</v>
      </c>
      <c r="N292" s="10">
        <f>3/24*OO[[#This Row],[70 (27JUN1985 15:00:00)-Water Temperature (C)]]*OO[[#This Row],[12]]/SUM(OO[12])</f>
        <v>0</v>
      </c>
      <c r="O292" s="10">
        <f>3/24*OO[[#This Row],[71 (27JUN1985 18:00:00)-Water Temperature (C)]]*OO[[#This Row],[13]]/SUM(OO[13])</f>
        <v>0</v>
      </c>
      <c r="P292" s="10">
        <f>3/24*OO[[#This Row],[72 (27JUN1985 21:00:00)-Water Temperature (C)]]*OO[[#This Row],[14]]/SUM(OO[14])</f>
        <v>8.8218448611166169E-39</v>
      </c>
      <c r="Q292" s="10">
        <f>3/24*OO[[#This Row],[73 (28JUN1985 00:00:00)-Water Temperature (C)]]*OO[[#This Row],[15]]/SUM(OO[15])</f>
        <v>4.6453867838296457E-24</v>
      </c>
      <c r="R292" s="10">
        <f>3/24*OO[[#This Row],[74 (28JUN1985 03:00:00)-Water Temperature (C)]]*OO[[#This Row],[16]]/SUM(OO[16])</f>
        <v>6.0197151256323099E-18</v>
      </c>
      <c r="S292" s="10">
        <f>3/24*OO[[#This Row],[75 (28JUN1985 06:00:00)-Water Temperature (C)]]*OO[[#This Row],[17]]/SUM(OO[17])</f>
        <v>2.4149509621466534E-12</v>
      </c>
      <c r="T292" s="10">
        <f>3/24*OO[[#This Row],[76 (28JUN1985 09:00:00)-Water Temperature (C)]]*OO[[#This Row],[18]]/SUM(OO[18])</f>
        <v>3.5423942301787916E-9</v>
      </c>
      <c r="U292" s="10">
        <f>3/24*OO[[#This Row],[77 (28JUN1985 12:00:00)-Water Temperature (C)]]*OO[[#This Row],[19]]/SUM(OO[19])</f>
        <v>6.9323941538938986E-7</v>
      </c>
      <c r="V292" s="10">
        <f>3/24000000*OO[[#This Row],[78 (28JUN1985 15:00:00)-Water Temperature (C)]]*OO[[#This Row],[20]]</f>
        <v>3.5366275634437495E-5</v>
      </c>
      <c r="W292" s="10">
        <f>3/24000000*OO[[#This Row],[79 (28JUN1985 18:00:00)-Water Temperature (C)]]*OO[[#This Row],[21]]</f>
        <v>6.4474069580700011E-4</v>
      </c>
      <c r="X292" s="10">
        <f>3/24000000*OO[[#This Row],[80 (28JUN1985 21:00:00)-Water Temperature (C)]]*OO[[#This Row],[22]]</f>
        <v>5.1637258687649993E-3</v>
      </c>
      <c r="Y292" s="10">
        <f>3/24000000*OO[[#This Row],[81 (29JUN1985 00:00:00)-Water Temperature (C)]]*OO[[#This Row],[23]]</f>
        <v>2.10668921778575E-2</v>
      </c>
      <c r="Z292" s="10">
        <f>3/24000000*OO[[#This Row],[82 (29JUN1985 03:00:00)-Water Temperature (C)]]*OO[[#This Row],[24]]</f>
        <v>4.9091599451050003E-2</v>
      </c>
      <c r="AA292" s="10">
        <f>3/24000000*OO[[#This Row],[83 (29JUN1985 06:00:00)-Water Temperature (C)]]*OO[[#This Row],[25]]</f>
        <v>6.9308533244999998E-2</v>
      </c>
      <c r="AB292" s="10">
        <f>3/24000000*OO[[#This Row],[84 (29JUN1985 09:00:00)-Water Temperature (C)]]*OO[[#This Row],[26]]</f>
        <v>6.5229817437224988E-2</v>
      </c>
      <c r="AC292" s="10">
        <f>3/24000000*OO[[#This Row],[85 (29JUN1985 12:00:00)-Water Temperature (C)]]*OO[[#This Row],[27]]</f>
        <v>4.2633042901050001E-2</v>
      </c>
      <c r="AD292" s="10">
        <f>3/24000000*OO[[#This Row],[86 (29JUN1985 15:00:00)-Water Temperature (C)]]*OO[[#This Row],[28]]</f>
        <v>2.0323591162874997E-2</v>
      </c>
      <c r="AE292" s="10">
        <f>3/24000000*OO[[#This Row],[88 (29JUN1985 21:00:00)-Water Temperature (C)]]*OO[[#This Row],[30]]</f>
        <v>2.2333101365737498E-3</v>
      </c>
      <c r="AF292" s="10">
        <f>3/24000000*OO[[#This Row],[88 (29JUN1985 21:00:00)-Water Temperature (C)]]*OO[[#This Row],[30]]</f>
        <v>2.2333101365737498E-3</v>
      </c>
      <c r="AG292" s="10">
        <f>3/24000000*OO[[#This Row],[89 (30JUN1985 00:00:00)-Water Temperature (C)]]*OO[[#This Row],[31]]</f>
        <v>5.9906121941999998E-4</v>
      </c>
      <c r="AH292" s="10">
        <f>3/24000000*OO[[#This Row],[90 (30JUN1985 03:00:00)-Water Temperature (C)]]*OO[[#This Row],[32]]</f>
        <v>1.7997132371939999E-4</v>
      </c>
      <c r="AI292" s="10">
        <f>3/24000000*OO[[#This Row],[91 (30JUN1985 06:00:00)-Water Temperature (C)]]*OO[[#This Row],[33]]</f>
        <v>8.7036528911312505E-5</v>
      </c>
      <c r="AJ292" s="10">
        <f>3/24000000*OO[[#This Row],[92 (30JUN1985 09:00:00)-Water Temperature (C)]]*OO[[#This Row],[34]]</f>
        <v>7.0342749318187507E-5</v>
      </c>
      <c r="AK292" s="10">
        <f>3/24000000*OO[[#This Row],[93 (30JUN1985 12:00:00)-Water Temperature (C)]]*OO[[#This Row],[35]]</f>
        <v>6.7749943777187496E-5</v>
      </c>
      <c r="AL292" s="10">
        <f>3/24000000*OO[[#This Row],[94 (30JUN1985 15:00:00)-Water Temperature (C)]]*OO[[#This Row],[36]]</f>
        <v>6.4997505141812495E-5</v>
      </c>
      <c r="AM292" s="10">
        <f>3/24000000*OO[[#This Row],[95 (30JUN1985 18:00:00)-Water Temperature (C)]]*OO[[#This Row],[37]]</f>
        <v>6.0255215988362502E-5</v>
      </c>
      <c r="AN292" s="10">
        <f>3/24000000*OO[[#This Row],[96 (30JUN1985 21:00:00)-Water Temperature (C)]]*OO[[#This Row],[38]]</f>
        <v>5.4801042779312495E-5</v>
      </c>
      <c r="AO292" s="10">
        <f>3/24000000*OO[[#This Row],[97 (01JUL1985 00:00:00)-Water Temperature (C)]]*OO[[#This Row],[39]]</f>
        <v>4.9365909145349999E-5</v>
      </c>
      <c r="AP292" s="10">
        <f>3/24000000*OO[[#This Row],[98 (01JUL1985 03:00:00)-Water Temperature (C)]]*OO[[#This Row],[40]]</f>
        <v>4.4918850731437498E-5</v>
      </c>
      <c r="AQ292" s="10">
        <f>3/24000000*OO[[#This Row],[99 (01JUL1985 06:00:00)-Water Temperature (C)]]*OO[[#This Row],[41]]</f>
        <v>4.0787218198025004E-5</v>
      </c>
      <c r="AR292" s="10">
        <f>3/24000000*OO[[#This Row],[100 (01JUL1985 09:00:00)-Water Temperature (C)]]*OO[[#This Row],[42]]</f>
        <v>3.6975116280399999E-5</v>
      </c>
      <c r="AS292" s="10">
        <f>3/24000000*OO[[#This Row],[101 (01JUL1985 12:00:00)-Water Temperature (C)]]*OO[[#This Row],[43]]</f>
        <v>3.3378772805039998E-5</v>
      </c>
      <c r="AT292" s="10">
        <f>3/24000000*OO[[#This Row],[102 (01JUL1985 15:00:00)-Water Temperature (C)]]*OO[[#This Row],[44]]</f>
        <v>3.002108310773E-5</v>
      </c>
      <c r="AU292" s="10">
        <f>3/24000000*OO[[#This Row],[103 (01JUL1985 18:00:00)-Water Temperature (C)]]*OO[[#This Row],[45]]</f>
        <v>2.6935105483479999E-5</v>
      </c>
      <c r="AV292" s="10">
        <f>3/24000000*OO[[#This Row],[104 (01JUL1985 21:00:00)-Water Temperature (C)]]*OO[[#This Row],[46]]</f>
        <v>2.409625782875625E-5</v>
      </c>
      <c r="AW292" s="10">
        <f>3/24000000*OO[[#This Row],[105 (02JUL1985 00:00:00)-Water Temperature (C)]]*OO[[#This Row],[47]]</f>
        <v>2.1639731816795E-5</v>
      </c>
      <c r="AX292" s="10">
        <f>3/24000000*OO[[#This Row],[106 (02JUL1985 03:00:00)-Water Temperature (C)]]*OO[[#This Row],[48]]</f>
        <v>1.9741226797215E-5</v>
      </c>
      <c r="AY292" s="10">
        <f>3/24000000*OO[[#This Row],[107 (02JUL1985 06:00:00)-Water Temperature (C)]]*OO[[#This Row],[49]]</f>
        <v>1.8096668665611248E-5</v>
      </c>
      <c r="AZ292" s="10">
        <f>3/24000000*OO[[#This Row],[108 (02JUL1985 09:00:00)-Water Temperature (C)]]*OO[[#This Row],[50]]</f>
        <v>1.6667896115755E-5</v>
      </c>
      <c r="BA292" s="10">
        <f>3/24000000*OO[[#This Row],[109 (02JUL1985 12:00:00)-Water Temperature (C)]]*OO[[#This Row],[51]]</f>
        <v>1.5294977882437497E-5</v>
      </c>
      <c r="BB292" s="10">
        <f>3/24000000*OO[[#This Row],[110 (02JUL1985 15:00:00)-Water Temperature (C)]]*OO[[#This Row],[52]]</f>
        <v>1.3895100715502498E-5</v>
      </c>
      <c r="BC292" s="10">
        <f>3/24000000*OO[[#This Row],[111 (02JUL1985 18:00:00)-Water Temperature (C)]]*OO[[#This Row],[53]]</f>
        <v>1.2421680663159999E-5</v>
      </c>
      <c r="BD292" s="10">
        <f>3/24000000*OO[[#This Row],[112 (02JUL1985 21:00:00)-Water Temperature (C)]]*OO[[#This Row],[54]]</f>
        <v>1.107436450453125E-5</v>
      </c>
      <c r="BE292" s="10">
        <f>3/24000000*OO[[#This Row],[113 (03JUL1985 00:00:00)-Water Temperature (C)]]*OO[[#This Row],[55]]</f>
        <v>9.8498216590762508E-6</v>
      </c>
      <c r="BF292" s="10">
        <f>3/24000000*OO[[#This Row],[114 (03JUL1985 03:00:00)-Water Temperature (C)]]*OO[[#This Row],[56]]</f>
        <v>8.8416476723400002E-6</v>
      </c>
      <c r="BG292" s="10">
        <f>3/24000000*OO[[#This Row],[115 (03JUL1985 06:00:00)-Water Temperature (C)]]*OO[[#This Row],[57]]</f>
        <v>7.9706893631174998E-6</v>
      </c>
      <c r="BH292" s="10">
        <f>3/24000000*OO[[#This Row],[116 (03JUL1985 09:00:00)-Water Temperature (C)]]*OO[[#This Row],[58]]</f>
        <v>7.1327152904699996E-6</v>
      </c>
      <c r="BI292" s="10">
        <f>3/24000000*OO[[#This Row],[117 (03JUL1985 12:00:00)-Water Temperature (C)]]*OO[[#This Row],[59]]</f>
        <v>6.3627589745100002E-6</v>
      </c>
      <c r="BJ292" s="10">
        <f>3/24000000*OO[[#This Row],[118 (03JUL1985 15:00:00)-Water Temperature (C)]]*OO[[#This Row],[60]]</f>
        <v>5.5795022447924999E-6</v>
      </c>
      <c r="BK292" s="10">
        <f>3/24000000*OO[[#This Row],[119 (03JUL1985 18:00:00)-Water Temperature (C)]]*OO[[#This Row],[61]]</f>
        <v>4.7911195450912498E-6</v>
      </c>
      <c r="BL292" s="10">
        <f>3/24000000*OO[[#This Row],[120 (03JUL1985 21:00:00)-Water Temperature (C)]]*OO[[#This Row],[62]]</f>
        <v>4.0323976961275003E-6</v>
      </c>
      <c r="BM292" s="10">
        <f>3/24000000*OO[[#This Row],[121 (04JUL1985 00:00:00)-Water Temperature (C)]]*OO[[#This Row],[63]]</f>
        <v>3.3328333186784997E-6</v>
      </c>
      <c r="BN292" s="10">
        <f>3/24000000*OO[[#This Row],[122 (04JUL1985 03:00:00)-Water Temperature (C)]]*OO[[#This Row],[64]]</f>
        <v>2.7586765443681247E-6</v>
      </c>
      <c r="BO292" s="10">
        <f>3/24000000*OO[[#This Row],[123 (04JUL1985 06:00:00)-Water Temperature (C)]]*OO[[#This Row],[65]]</f>
        <v>2.2555077195217498E-6</v>
      </c>
      <c r="BP292" s="10">
        <f>3/24000000*OO[[#This Row],[124 (04JUL1985 09:00:00)-Water Temperature (C)]]*OO[[#This Row],[66]]</f>
        <v>1.8448769309979999E-6</v>
      </c>
      <c r="BQ292" s="10">
        <f>3/24000000*OO[[#This Row],[125 (04JUL1985 12:00:00)-Water Temperature (C)]]*OO[[#This Row],[67]]</f>
        <v>1.51525136369475E-6</v>
      </c>
      <c r="BR292" s="10">
        <f>3/24000000*OO[[#This Row],[126 (04JUL1985 15:00:00)-Water Temperature (C)]]*OO[[#This Row],[68]]</f>
        <v>1.2713182920689998E-6</v>
      </c>
      <c r="BS292" s="10">
        <f>3/24000000*OO[[#This Row],[127 (04JUL1985 18:00:00)-Water Temperature (C)]]*OO[[#This Row],[69]]</f>
        <v>1.0902160143083749E-6</v>
      </c>
      <c r="BT292" s="10">
        <f>3/24000000*OO[[#This Row],[128 (04JUL1985 21:00:00)-Water Temperature (C)]]*OO[[#This Row],[70]]</f>
        <v>9.6105017930062513E-7</v>
      </c>
      <c r="BU292" s="10">
        <f>3/24000000*OO[[#This Row],[129 (05JUL1985 00:00:00)-Water Temperature (C)]]*OO[[#This Row],[71]]</f>
        <v>8.6513993320499997E-7</v>
      </c>
      <c r="BV292" s="10">
        <f>3/24000000*OO[[#This Row],[130 (05JUL1985 03:00:00)-Water Temperature (C)]]*OO[[#This Row],[72]]</f>
        <v>8.027447211359999E-7</v>
      </c>
      <c r="BW292" s="10">
        <f>3/24000000*OO[[#This Row],[131 (05JUL1985 06:00:00)-Water Temperature (C)]]*OO[[#This Row],[73]]</f>
        <v>7.5008311364699994E-7</v>
      </c>
      <c r="BX292" s="10">
        <f>3/24000000*OO[[#This Row],[132 (05JUL1985 09:00:00)-Water Temperature (C)]]*OO[[#This Row],[74]]</f>
        <v>7.0703463330362491E-7</v>
      </c>
      <c r="BY292" s="10">
        <f>3/24000000*OO[[#This Row],[133 (05JUL1985 12:00:00)-Water Temperature (C)]]*OO[[#This Row],[75]]</f>
        <v>6.704691895965001E-7</v>
      </c>
      <c r="BZ292" s="10">
        <f>3/24000000*OO[[#This Row],[134 (05JUL1985 15:00:00)-Water Temperature (C)]]*OO[[#This Row],[76]]</f>
        <v>6.3306783797199999E-7</v>
      </c>
      <c r="CA292" s="10">
        <f>3/24000000*OO[[#This Row],[135 (05JUL1985 18:00:00)-Water Temperature (C)]]*OO[[#This Row],[77]]</f>
        <v>5.9953360724724995E-7</v>
      </c>
      <c r="CB292" s="10">
        <f>3/24000000*OO[[#This Row],[136 (05JUL1985 21:00:00)-Water Temperature (C)]]*OO[[#This Row],[78]]</f>
        <v>5.7110992164199995E-7</v>
      </c>
      <c r="CC292" s="10">
        <f>3/24000000*OO[[#This Row],[137 (06JUL1985 00:00:00)-Water Temperature (C)]]*OO[[#This Row],[79]]</f>
        <v>5.4857938235099996E-7</v>
      </c>
      <c r="CD292" s="10">
        <f>3/24000000*OO[[#This Row],[138 (06JUL1985 03:00:00)-Water Temperature (C)]]*OO[[#This Row],[80]]</f>
        <v>5.3547070695299988E-7</v>
      </c>
      <c r="CE292" s="10">
        <f>3/24000000*OO[[#This Row],[139 (06JUL1985 06:00:00)-Water Temperature (C)]]*OO[[#This Row],[81]]</f>
        <v>5.2165226565400004E-7</v>
      </c>
      <c r="CF292" s="10">
        <f>3/24000000*OO[[#This Row],[140 (06JUL1985 09:00:00)-Water Temperature (C)]]*OO[[#This Row],[82]]</f>
        <v>5.0738090145837502E-7</v>
      </c>
      <c r="CG292" s="10">
        <f>3/24000000*OO[[#This Row],[141 (06JUL1985 12:00:00)-Water Temperature (C)]]*OO[[#This Row],[83]]</f>
        <v>4.8954561191250002E-7</v>
      </c>
      <c r="CH292" s="10">
        <f>3/24000000*OO[[#This Row],[142 (06JUL1985 15:00:00)-Water Temperature (C)]]*OO[[#This Row],[84]]</f>
        <v>4.6755490274999995E-7</v>
      </c>
      <c r="CI292" s="10">
        <f>3/24000000*OO[[#This Row],[143 (06JUL1985 18:00:00)-Water Temperature (C)]]*OO[[#This Row],[85]]</f>
        <v>4.4177162824400001E-7</v>
      </c>
      <c r="CJ292" s="10">
        <f>3/24000000*OO[[#This Row],[144 (06JUL1985 21:00:00)-Water Temperature (C)]]*OO[[#This Row],[86]]</f>
        <v>4.1757569446162502E-7</v>
      </c>
      <c r="CK292" s="10">
        <f>3/24000000*OO[[#This Row],[145 (07JUL1985 00:00:00)-Water Temperature (C)]]*OO[[#This Row],[87]]</f>
        <v>3.9541051105725002E-7</v>
      </c>
      <c r="CL292" s="10">
        <f>3/24000000*OO[[#This Row],[146 (07JUL1985 03:00:00)-Water Temperature (C)]]*OO[[#This Row],[88]]</f>
        <v>3.8169202683262504E-7</v>
      </c>
      <c r="CM292" s="10">
        <f>3/24000000*OO[[#This Row],[147 (07JUL1985 06:00:00)-Water Temperature (C)]]*OO[[#This Row],[89]]</f>
        <v>3.6427879239374998E-7</v>
      </c>
      <c r="CN292" s="10">
        <f>3/24000000*OO[[#This Row],[148 (07JUL1985 09:00:00)-Water Temperature (C)]]*OO[[#This Row],[90]]</f>
        <v>3.4636818439972499E-7</v>
      </c>
      <c r="CO292" s="10">
        <f>3/24000000*OO[[#This Row],[149 (07JUL1985 12:00:00)-Water Temperature (C)]]*OO[[#This Row],[91]]</f>
        <v>3.2830941400999996E-7</v>
      </c>
      <c r="CP292" s="10">
        <f>3/24000000*OO[[#This Row],[150 (07JUL1985 15:00:00)-Water Temperature (C)]]*OO[[#This Row],[92]]</f>
        <v>3.1147504046694998E-7</v>
      </c>
      <c r="CQ292" s="10">
        <f>3/24000000*OO[[#This Row],[151 (07JUL1985 18:00:00)-Water Temperature (C)]]*OO[[#This Row],[93]]</f>
        <v>2.9489310791747502E-7</v>
      </c>
      <c r="CR292" s="10">
        <f>3/24000000*OO[[#This Row],[152 (07JUL1985 21:00:00)-Water Temperature (C)]]*OO[[#This Row],[94]]</f>
        <v>2.7925274939650002E-7</v>
      </c>
      <c r="CS292" s="10">
        <f>3/24000000*OO[[#This Row],[153 (08JUL1985 00:00:00)-Water Temperature (C)]]*OO[[#This Row],[95]]</f>
        <v>2.64557746606725E-7</v>
      </c>
      <c r="CT292" s="10">
        <f>3/24000000*OO[[#This Row],[154 (08JUL1985 03:00:00)-Water Temperature (C)]]*OO[[#This Row],[96]]</f>
        <v>2.5599782326794999E-7</v>
      </c>
      <c r="CU292" s="10">
        <f>3/24000000*OO[[#This Row],[155 (08JUL1985 06:00:00)-Water Temperature (C)]]*OO[[#This Row],[97]]</f>
        <v>2.4758694626324995E-7</v>
      </c>
      <c r="CV292" s="10">
        <f>3/24000000*OO[[#This Row],[156 (08JUL1985 09:00:00)-Water Temperature (C)]]*OO[[#This Row],[98]]</f>
        <v>2.3796622357787498E-7</v>
      </c>
      <c r="CW292" s="10">
        <f>3/24000000*OO[[#This Row],[157 (08JUL1985 12:00:00)-Water Temperature (C)]]*OO[[#This Row],[99]]</f>
        <v>2.2841154269999999E-7</v>
      </c>
    </row>
    <row r="293" spans="1:101" x14ac:dyDescent="0.35">
      <c r="A293" t="s">
        <v>299</v>
      </c>
      <c r="B293">
        <v>909.84939999999995</v>
      </c>
      <c r="C293" s="10">
        <f>3/24*OO[[#This Row],[59 (26JUN1985 06:00:00)-Water Temperature (C)]]*OO[[#This Row],[1]]/SUM(OO[1])</f>
        <v>0</v>
      </c>
      <c r="D293" s="10">
        <f>3/24*OO[[#This Row],[60 (26JUN1985 09:00:00)-Water Temperature (C)]]*OO[[#This Row],[2]]/SUM(OO[2])</f>
        <v>0</v>
      </c>
      <c r="E293" s="10">
        <f>3/24*OO[[#This Row],[61 (26JUN1985 12:00:00)-Water Temperature (C)]]*OO[[#This Row],[3]]/SUM(OO[3])</f>
        <v>0</v>
      </c>
      <c r="F293" s="10">
        <f>3/24*OO[[#This Row],[62 (26JUN1985 15:00:00)-Water Temperature (C)]]*OO[[#This Row],[4]]/SUM(OO[4])</f>
        <v>0</v>
      </c>
      <c r="G293" s="10">
        <f>3/24*OO[[#This Row],[63 (26JUN1985 18:00:00)-Water Temperature (C)]]*OO[[#This Row],[5]]/SUM(OO[5])</f>
        <v>0</v>
      </c>
      <c r="H293" s="10">
        <f>3/24*OO[[#This Row],[64 (26JUN1985 21:00:00)-Water Temperature (C)]]*OO[[#This Row],[6]]/SUM(OO[6])</f>
        <v>0</v>
      </c>
      <c r="I293" s="10">
        <f>3/24*OO[[#This Row],[65 (27JUN1985 00:00:00)-Water Temperature (C)]]*OO[[#This Row],[7]]/SUM(OO[7])</f>
        <v>0</v>
      </c>
      <c r="J293" s="10">
        <f>3/24*OO[[#This Row],[66 (27JUN1985 03:00:00)-Water Temperature (C)]]*OO[[#This Row],[8]]/SUM(OO[8])</f>
        <v>0</v>
      </c>
      <c r="K293" s="10">
        <f>3/24*OO[[#This Row],[67 (27JUN1985 06:00:00)-Water Temperature (C)]]*OO[[#This Row],[9]]/SUM(OO[9])</f>
        <v>0</v>
      </c>
      <c r="L293" s="10">
        <f>3/24*OO[[#This Row],[68 (27JUN1985 09:00:00)-Water Temperature (C)]]*OO[[#This Row],[10]]/SUM(OO[10])</f>
        <v>0</v>
      </c>
      <c r="M293" s="10">
        <f>3/24*OO[[#This Row],[69 (27JUN1985 12:00:00)-Water Temperature (C)]]*OO[[#This Row],[11]]/SUM(OO[11])</f>
        <v>0</v>
      </c>
      <c r="N293" s="10">
        <f>3/24*OO[[#This Row],[70 (27JUN1985 15:00:00)-Water Temperature (C)]]*OO[[#This Row],[12]]/SUM(OO[12])</f>
        <v>0</v>
      </c>
      <c r="O293" s="10">
        <f>3/24*OO[[#This Row],[71 (27JUN1985 18:00:00)-Water Temperature (C)]]*OO[[#This Row],[13]]/SUM(OO[13])</f>
        <v>0</v>
      </c>
      <c r="P293" s="10">
        <f>3/24*OO[[#This Row],[72 (27JUN1985 21:00:00)-Water Temperature (C)]]*OO[[#This Row],[14]]/SUM(OO[14])</f>
        <v>6.5656454373736151E-40</v>
      </c>
      <c r="Q293" s="10">
        <f>3/24*OO[[#This Row],[73 (28JUN1985 00:00:00)-Water Temperature (C)]]*OO[[#This Row],[15]]/SUM(OO[15])</f>
        <v>1.5941305278044308E-24</v>
      </c>
      <c r="R293" s="10">
        <f>3/24*OO[[#This Row],[74 (28JUN1985 03:00:00)-Water Temperature (C)]]*OO[[#This Row],[16]]/SUM(OO[16])</f>
        <v>1.0594843619211349E-18</v>
      </c>
      <c r="S293" s="10">
        <f>3/24*OO[[#This Row],[75 (28JUN1985 06:00:00)-Water Temperature (C)]]*OO[[#This Row],[17]]/SUM(OO[17])</f>
        <v>1.3740795772217632E-12</v>
      </c>
      <c r="T293" s="10">
        <f>3/24*OO[[#This Row],[76 (28JUN1985 09:00:00)-Water Temperature (C)]]*OO[[#This Row],[18]]/SUM(OO[18])</f>
        <v>2.4251498594965847E-9</v>
      </c>
      <c r="U293" s="10">
        <f>3/24*OO[[#This Row],[77 (28JUN1985 12:00:00)-Water Temperature (C)]]*OO[[#This Row],[19]]/SUM(OO[19])</f>
        <v>5.3053133049480391E-7</v>
      </c>
      <c r="V293" s="10">
        <f>3/24000000*OO[[#This Row],[78 (28JUN1985 15:00:00)-Water Temperature (C)]]*OO[[#This Row],[20]]</f>
        <v>2.9476100696542498E-5</v>
      </c>
      <c r="W293" s="10">
        <f>3/24000000*OO[[#This Row],[79 (28JUN1985 18:00:00)-Water Temperature (C)]]*OO[[#This Row],[21]]</f>
        <v>5.7668085556400006E-4</v>
      </c>
      <c r="X293" s="10">
        <f>3/24000000*OO[[#This Row],[80 (28JUN1985 21:00:00)-Water Temperature (C)]]*OO[[#This Row],[22]]</f>
        <v>4.9072090271749993E-3</v>
      </c>
      <c r="Y293" s="10">
        <f>3/24000000*OO[[#This Row],[81 (29JUN1985 00:00:00)-Water Temperature (C)]]*OO[[#This Row],[23]]</f>
        <v>2.1102418370249995E-2</v>
      </c>
      <c r="Z293" s="10">
        <f>3/24000000*OO[[#This Row],[82 (29JUN1985 03:00:00)-Water Temperature (C)]]*OO[[#This Row],[24]]</f>
        <v>5.1506784158399994E-2</v>
      </c>
      <c r="AA293" s="10">
        <f>3/24000000*OO[[#This Row],[83 (29JUN1985 06:00:00)-Water Temperature (C)]]*OO[[#This Row],[25]]</f>
        <v>7.5747807765787503E-2</v>
      </c>
      <c r="AB293" s="10">
        <f>3/24000000*OO[[#This Row],[84 (29JUN1985 09:00:00)-Water Temperature (C)]]*OO[[#This Row],[26]]</f>
        <v>7.3980777648749996E-2</v>
      </c>
      <c r="AC293" s="10">
        <f>3/24000000*OO[[#This Row],[85 (29JUN1985 12:00:00)-Water Temperature (C)]]*OO[[#This Row],[27]]</f>
        <v>4.9944303804937494E-2</v>
      </c>
      <c r="AD293" s="10">
        <f>3/24000000*OO[[#This Row],[86 (29JUN1985 15:00:00)-Water Temperature (C)]]*OO[[#This Row],[28]]</f>
        <v>2.4492778188763751E-2</v>
      </c>
      <c r="AE293" s="10">
        <f>3/24000000*OO[[#This Row],[88 (29JUN1985 21:00:00)-Water Temperature (C)]]*OO[[#This Row],[30]]</f>
        <v>2.8118915389309996E-3</v>
      </c>
      <c r="AF293" s="10">
        <f>3/24000000*OO[[#This Row],[88 (29JUN1985 21:00:00)-Water Temperature (C)]]*OO[[#This Row],[30]]</f>
        <v>2.8118915389309996E-3</v>
      </c>
      <c r="AG293" s="10">
        <f>3/24000000*OO[[#This Row],[89 (30JUN1985 00:00:00)-Water Temperature (C)]]*OO[[#This Row],[31]]</f>
        <v>7.6002476416399997E-4</v>
      </c>
      <c r="AH293" s="10">
        <f>3/24000000*OO[[#This Row],[90 (30JUN1985 03:00:00)-Water Temperature (C)]]*OO[[#This Row],[32]]</f>
        <v>2.2286824730762496E-4</v>
      </c>
      <c r="AI293" s="10">
        <f>3/24000000*OO[[#This Row],[91 (30JUN1985 06:00:00)-Water Temperature (C)]]*OO[[#This Row],[33]]</f>
        <v>1.0115431410419999E-4</v>
      </c>
      <c r="AJ293" s="10">
        <f>3/24000000*OO[[#This Row],[92 (30JUN1985 09:00:00)-Water Temperature (C)]]*OO[[#This Row],[34]]</f>
        <v>7.8587152865999994E-5</v>
      </c>
      <c r="AK293" s="10">
        <f>3/24000000*OO[[#This Row],[93 (30JUN1985 12:00:00)-Water Temperature (C)]]*OO[[#This Row],[35]]</f>
        <v>7.5052756232024998E-5</v>
      </c>
      <c r="AL293" s="10">
        <f>3/24000000*OO[[#This Row],[94 (30JUN1985 15:00:00)-Water Temperature (C)]]*OO[[#This Row],[36]]</f>
        <v>7.2022930693749996E-5</v>
      </c>
      <c r="AM293" s="10">
        <f>3/24000000*OO[[#This Row],[95 (30JUN1985 18:00:00)-Water Temperature (C)]]*OO[[#This Row],[37]]</f>
        <v>6.688522643409998E-5</v>
      </c>
      <c r="AN293" s="10">
        <f>3/24000000*OO[[#This Row],[96 (30JUN1985 21:00:00)-Water Temperature (C)]]*OO[[#This Row],[38]]</f>
        <v>6.0936345954337505E-5</v>
      </c>
      <c r="AO293" s="10">
        <f>3/24000000*OO[[#This Row],[97 (01JUL1985 00:00:00)-Water Temperature (C)]]*OO[[#This Row],[39]]</f>
        <v>5.4929153390399993E-5</v>
      </c>
      <c r="AP293" s="10">
        <f>3/24000000*OO[[#This Row],[98 (01JUL1985 03:00:00)-Water Temperature (C)]]*OO[[#This Row],[40]]</f>
        <v>4.9991324890950002E-5</v>
      </c>
      <c r="AQ293" s="10">
        <f>3/24000000*OO[[#This Row],[99 (01JUL1985 06:00:00)-Water Temperature (C)]]*OO[[#This Row],[41]]</f>
        <v>4.5349484214749997E-5</v>
      </c>
      <c r="AR293" s="10">
        <f>3/24000000*OO[[#This Row],[100 (01JUL1985 09:00:00)-Water Temperature (C)]]*OO[[#This Row],[42]]</f>
        <v>4.1067645629999995E-5</v>
      </c>
      <c r="AS293" s="10">
        <f>3/24000000*OO[[#This Row],[101 (01JUL1985 12:00:00)-Water Temperature (C)]]*OO[[#This Row],[43]]</f>
        <v>3.7040793318374999E-5</v>
      </c>
      <c r="AT293" s="10">
        <f>3/24000000*OO[[#This Row],[102 (01JUL1985 15:00:00)-Water Temperature (C)]]*OO[[#This Row],[44]]</f>
        <v>3.3278901207175003E-5</v>
      </c>
      <c r="AU293" s="10">
        <f>3/24000000*OO[[#This Row],[103 (01JUL1985 18:00:00)-Water Temperature (C)]]*OO[[#This Row],[45]]</f>
        <v>2.9851505442115E-5</v>
      </c>
      <c r="AV293" s="10">
        <f>3/24000000*OO[[#This Row],[104 (01JUL1985 21:00:00)-Water Temperature (C)]]*OO[[#This Row],[46]]</f>
        <v>2.6706699428174999E-5</v>
      </c>
      <c r="AW293" s="10">
        <f>3/24000000*OO[[#This Row],[105 (02JUL1985 00:00:00)-Water Temperature (C)]]*OO[[#This Row],[47]]</f>
        <v>2.3993572782462498E-5</v>
      </c>
      <c r="AX293" s="10">
        <f>3/24000000*OO[[#This Row],[106 (02JUL1985 03:00:00)-Water Temperature (C)]]*OO[[#This Row],[48]]</f>
        <v>2.1903428339300004E-5</v>
      </c>
      <c r="AY293" s="10">
        <f>3/24000000*OO[[#This Row],[107 (02JUL1985 06:00:00)-Water Temperature (C)]]*OO[[#This Row],[49]]</f>
        <v>2.0072774925734997E-5</v>
      </c>
      <c r="AZ293" s="10">
        <f>3/24000000*OO[[#This Row],[108 (02JUL1985 09:00:00)-Water Temperature (C)]]*OO[[#This Row],[50]]</f>
        <v>1.8475205898087498E-5</v>
      </c>
      <c r="BA293" s="10">
        <f>3/24000000*OO[[#This Row],[109 (02JUL1985 12:00:00)-Water Temperature (C)]]*OO[[#This Row],[51]]</f>
        <v>1.693480741204875E-5</v>
      </c>
      <c r="BB293" s="10">
        <f>3/24000000*OO[[#This Row],[110 (02JUL1985 15:00:00)-Water Temperature (C)]]*OO[[#This Row],[52]]</f>
        <v>1.5366139419847501E-5</v>
      </c>
      <c r="BC293" s="10">
        <f>3/24000000*OO[[#This Row],[111 (02JUL1985 18:00:00)-Water Temperature (C)]]*OO[[#This Row],[53]]</f>
        <v>1.3724533572329999E-5</v>
      </c>
      <c r="BD293" s="10">
        <f>3/24000000*OO[[#This Row],[112 (02JUL1985 21:00:00)-Water Temperature (C)]]*OO[[#This Row],[54]]</f>
        <v>1.2238696965435E-5</v>
      </c>
      <c r="BE293" s="10">
        <f>3/24000000*OO[[#This Row],[113 (03JUL1985 00:00:00)-Water Temperature (C)]]*OO[[#This Row],[55]]</f>
        <v>1.0893912271837498E-5</v>
      </c>
      <c r="BF293" s="10">
        <f>3/24000000*OO[[#This Row],[114 (03JUL1985 03:00:00)-Water Temperature (C)]]*OO[[#This Row],[56]]</f>
        <v>9.7909778767950003E-6</v>
      </c>
      <c r="BG293" s="10">
        <f>3/24000000*OO[[#This Row],[115 (03JUL1985 06:00:00)-Water Temperature (C)]]*OO[[#This Row],[57]]</f>
        <v>8.83489378179625E-6</v>
      </c>
      <c r="BH293" s="10">
        <f>3/24000000*OO[[#This Row],[116 (03JUL1985 09:00:00)-Water Temperature (C)]]*OO[[#This Row],[58]]</f>
        <v>7.905612805125E-6</v>
      </c>
      <c r="BI293" s="10">
        <f>3/24000000*OO[[#This Row],[117 (03JUL1985 12:00:00)-Water Temperature (C)]]*OO[[#This Row],[59]]</f>
        <v>7.0538409967499987E-6</v>
      </c>
      <c r="BJ293" s="10">
        <f>3/24000000*OO[[#This Row],[118 (03JUL1985 15:00:00)-Water Temperature (C)]]*OO[[#This Row],[60]]</f>
        <v>6.1866922993399996E-6</v>
      </c>
      <c r="BK293" s="10">
        <f>3/24000000*OO[[#This Row],[119 (03JUL1985 18:00:00)-Water Temperature (C)]]*OO[[#This Row],[61]]</f>
        <v>5.3201224262699993E-6</v>
      </c>
      <c r="BL293" s="10">
        <f>3/24000000*OO[[#This Row],[120 (03JUL1985 21:00:00)-Water Temperature (C)]]*OO[[#This Row],[62]]</f>
        <v>4.4907855463799995E-6</v>
      </c>
      <c r="BM293" s="10">
        <f>3/24000000*OO[[#This Row],[121 (04JUL1985 00:00:00)-Water Temperature (C)]]*OO[[#This Row],[63]]</f>
        <v>3.7260176759250005E-6</v>
      </c>
      <c r="BN293" s="10">
        <f>3/24000000*OO[[#This Row],[122 (04JUL1985 03:00:00)-Water Temperature (C)]]*OO[[#This Row],[64]]</f>
        <v>3.0964356288249997E-6</v>
      </c>
      <c r="BO293" s="10">
        <f>3/24000000*OO[[#This Row],[123 (04JUL1985 06:00:00)-Water Temperature (C)]]*OO[[#This Row],[65]]</f>
        <v>2.5349584416352499E-6</v>
      </c>
      <c r="BP293" s="10">
        <f>3/24000000*OO[[#This Row],[124 (04JUL1985 09:00:00)-Water Temperature (C)]]*OO[[#This Row],[66]]</f>
        <v>2.0706453229876247E-6</v>
      </c>
      <c r="BQ293" s="10">
        <f>3/24000000*OO[[#This Row],[125 (04JUL1985 12:00:00)-Water Temperature (C)]]*OO[[#This Row],[67]]</f>
        <v>1.6942748170349997E-6</v>
      </c>
      <c r="BR293" s="10">
        <f>3/24000000*OO[[#This Row],[126 (04JUL1985 15:00:00)-Water Temperature (C)]]*OO[[#This Row],[68]]</f>
        <v>1.4149396825439999E-6</v>
      </c>
      <c r="BS293" s="10">
        <f>3/24000000*OO[[#This Row],[127 (04JUL1985 18:00:00)-Water Temperature (C)]]*OO[[#This Row],[69]]</f>
        <v>1.2083088109158748E-6</v>
      </c>
      <c r="BT293" s="10">
        <f>3/24000000*OO[[#This Row],[128 (04JUL1985 21:00:00)-Water Temperature (C)]]*OO[[#This Row],[70]]</f>
        <v>1.062359394145125E-6</v>
      </c>
      <c r="BU293" s="10">
        <f>3/24000000*OO[[#This Row],[129 (05JUL1985 00:00:00)-Water Temperature (C)]]*OO[[#This Row],[71]]</f>
        <v>9.5516021118875003E-7</v>
      </c>
      <c r="BV293" s="10">
        <f>3/24000000*OO[[#This Row],[130 (05JUL1985 03:00:00)-Water Temperature (C)]]*OO[[#This Row],[72]]</f>
        <v>8.8641071847900001E-7</v>
      </c>
      <c r="BW293" s="10">
        <f>3/24000000*OO[[#This Row],[131 (05JUL1985 06:00:00)-Water Temperature (C)]]*OO[[#This Row],[73]]</f>
        <v>8.2762561441124993E-7</v>
      </c>
      <c r="BX293" s="10">
        <f>3/24000000*OO[[#This Row],[132 (05JUL1985 09:00:00)-Water Temperature (C)]]*OO[[#This Row],[74]]</f>
        <v>7.7921562891474988E-7</v>
      </c>
      <c r="BY293" s="10">
        <f>3/24000000*OO[[#This Row],[133 (05JUL1985 12:00:00)-Water Temperature (C)]]*OO[[#This Row],[75]]</f>
        <v>7.3800707145874997E-7</v>
      </c>
      <c r="BZ293" s="10">
        <f>3/24000000*OO[[#This Row],[134 (05JUL1985 15:00:00)-Water Temperature (C)]]*OO[[#This Row],[76]]</f>
        <v>6.9522819323099999E-7</v>
      </c>
      <c r="CA293" s="10">
        <f>3/24000000*OO[[#This Row],[135 (05JUL1985 18:00:00)-Water Temperature (C)]]*OO[[#This Row],[77]]</f>
        <v>6.5741035697437506E-7</v>
      </c>
      <c r="CB293" s="10">
        <f>3/24000000*OO[[#This Row],[136 (05JUL1985 21:00:00)-Water Temperature (C)]]*OO[[#This Row],[78]]</f>
        <v>6.2586975243324992E-7</v>
      </c>
      <c r="CC293" s="10">
        <f>3/24000000*OO[[#This Row],[137 (06JUL1985 00:00:00)-Water Temperature (C)]]*OO[[#This Row],[79]]</f>
        <v>6.0133467861249998E-7</v>
      </c>
      <c r="CD293" s="10">
        <f>3/24000000*OO[[#This Row],[138 (06JUL1985 03:00:00)-Water Temperature (C)]]*OO[[#This Row],[80]]</f>
        <v>5.8766026135574998E-7</v>
      </c>
      <c r="CE293" s="10">
        <f>3/24000000*OO[[#This Row],[139 (06JUL1985 06:00:00)-Water Temperature (C)]]*OO[[#This Row],[81]]</f>
        <v>5.7289563871249998E-7</v>
      </c>
      <c r="CF293" s="10">
        <f>3/24000000*OO[[#This Row],[140 (06JUL1985 09:00:00)-Water Temperature (C)]]*OO[[#This Row],[82]]</f>
        <v>5.5741230671500001E-7</v>
      </c>
      <c r="CG293" s="10">
        <f>3/24000000*OO[[#This Row],[141 (06JUL1985 12:00:00)-Water Temperature (C)]]*OO[[#This Row],[83]]</f>
        <v>5.377231792709999E-7</v>
      </c>
      <c r="CH293" s="10">
        <f>3/24000000*OO[[#This Row],[142 (06JUL1985 15:00:00)-Water Temperature (C)]]*OO[[#This Row],[84]]</f>
        <v>5.1318320177999999E-7</v>
      </c>
      <c r="CI293" s="10">
        <f>3/24000000*OO[[#This Row],[143 (06JUL1985 18:00:00)-Water Temperature (C)]]*OO[[#This Row],[85]]</f>
        <v>4.8450365449500002E-7</v>
      </c>
      <c r="CJ293" s="10">
        <f>3/24000000*OO[[#This Row],[144 (06JUL1985 21:00:00)-Water Temperature (C)]]*OO[[#This Row],[86]]</f>
        <v>4.5798801766462498E-7</v>
      </c>
      <c r="CK293" s="10">
        <f>3/24000000*OO[[#This Row],[145 (07JUL1985 00:00:00)-Water Temperature (C)]]*OO[[#This Row],[87]]</f>
        <v>4.3390458064649994E-7</v>
      </c>
      <c r="CL293" s="10">
        <f>3/24000000*OO[[#This Row],[146 (07JUL1985 03:00:00)-Water Temperature (C)]]*OO[[#This Row],[88]]</f>
        <v>4.1946232671250002E-7</v>
      </c>
      <c r="CM293" s="10">
        <f>3/24000000*OO[[#This Row],[147 (07JUL1985 06:00:00)-Water Temperature (C)]]*OO[[#This Row],[89]]</f>
        <v>4.0025638125699997E-7</v>
      </c>
      <c r="CN293" s="10">
        <f>3/24000000*OO[[#This Row],[148 (07JUL1985 09:00:00)-Water Temperature (C)]]*OO[[#This Row],[90]]</f>
        <v>3.8055555083437501E-7</v>
      </c>
      <c r="CO293" s="10">
        <f>3/24000000*OO[[#This Row],[149 (07JUL1985 12:00:00)-Water Temperature (C)]]*OO[[#This Row],[91]]</f>
        <v>3.6062672222524998E-7</v>
      </c>
      <c r="CP293" s="10">
        <f>3/24000000*OO[[#This Row],[150 (07JUL1985 15:00:00)-Water Temperature (C)]]*OO[[#This Row],[92]]</f>
        <v>3.4193393947459991E-7</v>
      </c>
      <c r="CQ293" s="10">
        <f>3/24000000*OO[[#This Row],[151 (07JUL1985 18:00:00)-Water Temperature (C)]]*OO[[#This Row],[93]]</f>
        <v>3.2357996156655001E-7</v>
      </c>
      <c r="CR293" s="10">
        <f>3/24000000*OO[[#This Row],[152 (07JUL1985 21:00:00)-Water Temperature (C)]]*OO[[#This Row],[94]]</f>
        <v>3.0644327098796243E-7</v>
      </c>
      <c r="CS293" s="10">
        <f>3/24000000*OO[[#This Row],[153 (08JUL1985 00:00:00)-Water Temperature (C)]]*OO[[#This Row],[95]]</f>
        <v>2.9046783108393752E-7</v>
      </c>
      <c r="CT293" s="10">
        <f>3/24000000*OO[[#This Row],[154 (08JUL1985 03:00:00)-Water Temperature (C)]]*OO[[#This Row],[96]]</f>
        <v>2.8155118861155E-7</v>
      </c>
      <c r="CU293" s="10">
        <f>3/24000000*OO[[#This Row],[155 (08JUL1985 06:00:00)-Water Temperature (C)]]*OO[[#This Row],[97]]</f>
        <v>2.7243985019579999E-7</v>
      </c>
      <c r="CV293" s="10">
        <f>3/24000000*OO[[#This Row],[156 (08JUL1985 09:00:00)-Water Temperature (C)]]*OO[[#This Row],[98]]</f>
        <v>2.6170538189049998E-7</v>
      </c>
      <c r="CW293" s="10">
        <f>3/24000000*OO[[#This Row],[157 (08JUL1985 12:00:00)-Water Temperature (C)]]*OO[[#This Row],[99]]</f>
        <v>2.5106173264800001E-7</v>
      </c>
    </row>
    <row r="294" spans="1:101" x14ac:dyDescent="0.35">
      <c r="A294" t="s">
        <v>300</v>
      </c>
      <c r="B294">
        <v>881.30179999999996</v>
      </c>
      <c r="C294" s="10">
        <f>3/24*OO[[#This Row],[59 (26JUN1985 06:00:00)-Water Temperature (C)]]*OO[[#This Row],[1]]/SUM(OO[1])</f>
        <v>0</v>
      </c>
      <c r="D294" s="10">
        <f>3/24*OO[[#This Row],[60 (26JUN1985 09:00:00)-Water Temperature (C)]]*OO[[#This Row],[2]]/SUM(OO[2])</f>
        <v>0</v>
      </c>
      <c r="E294" s="10">
        <f>3/24*OO[[#This Row],[61 (26JUN1985 12:00:00)-Water Temperature (C)]]*OO[[#This Row],[3]]/SUM(OO[3])</f>
        <v>0</v>
      </c>
      <c r="F294" s="10">
        <f>3/24*OO[[#This Row],[62 (26JUN1985 15:00:00)-Water Temperature (C)]]*OO[[#This Row],[4]]/SUM(OO[4])</f>
        <v>0</v>
      </c>
      <c r="G294" s="10">
        <f>3/24*OO[[#This Row],[63 (26JUN1985 18:00:00)-Water Temperature (C)]]*OO[[#This Row],[5]]/SUM(OO[5])</f>
        <v>0</v>
      </c>
      <c r="H294" s="10">
        <f>3/24*OO[[#This Row],[64 (26JUN1985 21:00:00)-Water Temperature (C)]]*OO[[#This Row],[6]]/SUM(OO[6])</f>
        <v>0</v>
      </c>
      <c r="I294" s="10">
        <f>3/24*OO[[#This Row],[65 (27JUN1985 00:00:00)-Water Temperature (C)]]*OO[[#This Row],[7]]/SUM(OO[7])</f>
        <v>0</v>
      </c>
      <c r="J294" s="10">
        <f>3/24*OO[[#This Row],[66 (27JUN1985 03:00:00)-Water Temperature (C)]]*OO[[#This Row],[8]]/SUM(OO[8])</f>
        <v>0</v>
      </c>
      <c r="K294" s="10">
        <f>3/24*OO[[#This Row],[67 (27JUN1985 06:00:00)-Water Temperature (C)]]*OO[[#This Row],[9]]/SUM(OO[9])</f>
        <v>0</v>
      </c>
      <c r="L294" s="10">
        <f>3/24*OO[[#This Row],[68 (27JUN1985 09:00:00)-Water Temperature (C)]]*OO[[#This Row],[10]]/SUM(OO[10])</f>
        <v>0</v>
      </c>
      <c r="M294" s="10">
        <f>3/24*OO[[#This Row],[69 (27JUN1985 12:00:00)-Water Temperature (C)]]*OO[[#This Row],[11]]/SUM(OO[11])</f>
        <v>0</v>
      </c>
      <c r="N294" s="10">
        <f>3/24*OO[[#This Row],[70 (27JUN1985 15:00:00)-Water Temperature (C)]]*OO[[#This Row],[12]]/SUM(OO[12])</f>
        <v>0</v>
      </c>
      <c r="O294" s="10">
        <f>3/24*OO[[#This Row],[71 (27JUN1985 18:00:00)-Water Temperature (C)]]*OO[[#This Row],[13]]/SUM(OO[13])</f>
        <v>0</v>
      </c>
      <c r="P294" s="10">
        <f>3/24*OO[[#This Row],[72 (27JUN1985 21:00:00)-Water Temperature (C)]]*OO[[#This Row],[14]]/SUM(OO[14])</f>
        <v>4.0500784677111071E-41</v>
      </c>
      <c r="Q294" s="10">
        <f>3/24*OO[[#This Row],[73 (28JUN1985 00:00:00)-Water Temperature (C)]]*OO[[#This Row],[15]]/SUM(OO[15])</f>
        <v>3.592065108921969E-25</v>
      </c>
      <c r="R294" s="10">
        <f>3/24*OO[[#This Row],[74 (28JUN1985 03:00:00)-Water Temperature (C)]]*OO[[#This Row],[16]]/SUM(OO[16])</f>
        <v>1.5873992587256579E-19</v>
      </c>
      <c r="S294" s="10">
        <f>3/24*OO[[#This Row],[75 (28JUN1985 06:00:00)-Water Temperature (C)]]*OO[[#This Row],[17]]/SUM(OO[17])</f>
        <v>6.9551344494560678E-13</v>
      </c>
      <c r="T294" s="10">
        <f>3/24*OO[[#This Row],[76 (28JUN1985 09:00:00)-Water Temperature (C)]]*OO[[#This Row],[18]]/SUM(OO[18])</f>
        <v>1.5015632873969136E-9</v>
      </c>
      <c r="U294" s="10">
        <f>3/24*OO[[#This Row],[77 (28JUN1985 12:00:00)-Water Temperature (C)]]*OO[[#This Row],[19]]/SUM(OO[19])</f>
        <v>3.695247794635272E-7</v>
      </c>
      <c r="V294" s="10">
        <f>3/24000000*OO[[#This Row],[78 (28JUN1985 15:00:00)-Water Temperature (C)]]*OO[[#This Row],[20]]</f>
        <v>2.2457451026294995E-5</v>
      </c>
      <c r="W294" s="10">
        <f>3/24000000*OO[[#This Row],[79 (28JUN1985 18:00:00)-Water Temperature (C)]]*OO[[#This Row],[21]]</f>
        <v>4.7309640752274997E-4</v>
      </c>
      <c r="X294" s="10">
        <f>3/24000000*OO[[#This Row],[80 (28JUN1985 21:00:00)-Water Temperature (C)]]*OO[[#This Row],[22]]</f>
        <v>4.2881644914925E-3</v>
      </c>
      <c r="Y294" s="10">
        <f>3/24000000*OO[[#This Row],[81 (29JUN1985 00:00:00)-Water Temperature (C)]]*OO[[#This Row],[23]]</f>
        <v>1.9482387507022497E-2</v>
      </c>
      <c r="Z294" s="10">
        <f>3/24000000*OO[[#This Row],[82 (29JUN1985 03:00:00)-Water Temperature (C)]]*OO[[#This Row],[24]]</f>
        <v>4.99220489754E-2</v>
      </c>
      <c r="AA294" s="10">
        <f>3/24000000*OO[[#This Row],[83 (29JUN1985 06:00:00)-Water Temperature (C)]]*OO[[#This Row],[25]]</f>
        <v>7.6633704221249987E-2</v>
      </c>
      <c r="AB294" s="10">
        <f>3/24000000*OO[[#This Row],[84 (29JUN1985 09:00:00)-Water Temperature (C)]]*OO[[#This Row],[26]]</f>
        <v>7.7834117950499992E-2</v>
      </c>
      <c r="AC294" s="10">
        <f>3/24000000*OO[[#This Row],[85 (29JUN1985 12:00:00)-Water Temperature (C)]]*OO[[#This Row],[27]]</f>
        <v>5.4391018866212497E-2</v>
      </c>
      <c r="AD294" s="10">
        <f>3/24000000*OO[[#This Row],[86 (29JUN1985 15:00:00)-Water Temperature (C)]]*OO[[#This Row],[28]]</f>
        <v>2.7495294358069997E-2</v>
      </c>
      <c r="AE294" s="10">
        <f>3/24000000*OO[[#This Row],[88 (29JUN1985 21:00:00)-Water Temperature (C)]]*OO[[#This Row],[30]]</f>
        <v>3.3123352605364999E-3</v>
      </c>
      <c r="AF294" s="10">
        <f>3/24000000*OO[[#This Row],[88 (29JUN1985 21:00:00)-Water Temperature (C)]]*OO[[#This Row],[30]]</f>
        <v>3.3123352605364999E-3</v>
      </c>
      <c r="AG294" s="10">
        <f>3/24000000*OO[[#This Row],[89 (30JUN1985 00:00:00)-Water Temperature (C)]]*OO[[#This Row],[31]]</f>
        <v>9.0489405888999992E-4</v>
      </c>
      <c r="AH294" s="10">
        <f>3/24000000*OO[[#This Row],[90 (30JUN1985 03:00:00)-Water Temperature (C)]]*OO[[#This Row],[32]]</f>
        <v>2.6027720558812498E-4</v>
      </c>
      <c r="AI294" s="10">
        <f>3/24000000*OO[[#This Row],[91 (30JUN1985 06:00:00)-Water Temperature (C)]]*OO[[#This Row],[33]]</f>
        <v>1.1089661242053749E-4</v>
      </c>
      <c r="AJ294" s="10">
        <f>3/24000000*OO[[#This Row],[92 (30JUN1985 09:00:00)-Water Temperature (C)]]*OO[[#This Row],[34]]</f>
        <v>8.2374348140087499E-5</v>
      </c>
      <c r="AK294" s="10">
        <f>3/24000000*OO[[#This Row],[93 (30JUN1985 12:00:00)-Water Temperature (C)]]*OO[[#This Row],[35]]</f>
        <v>7.7888513791075003E-5</v>
      </c>
      <c r="AL294" s="10">
        <f>3/24000000*OO[[#This Row],[94 (30JUN1985 15:00:00)-Water Temperature (C)]]*OO[[#This Row],[36]]</f>
        <v>7.4801606679599994E-5</v>
      </c>
      <c r="AM294" s="10">
        <f>3/24000000*OO[[#This Row],[95 (30JUN1985 18:00:00)-Water Temperature (C)]]*OO[[#This Row],[37]]</f>
        <v>6.9654633869362497E-5</v>
      </c>
      <c r="AN294" s="10">
        <f>3/24000000*OO[[#This Row],[96 (30JUN1985 21:00:00)-Water Temperature (C)]]*OO[[#This Row],[38]]</f>
        <v>6.3642642802312502E-5</v>
      </c>
      <c r="AO294" s="10">
        <f>3/24000000*OO[[#This Row],[97 (01JUL1985 00:00:00)-Water Temperature (C)]]*OO[[#This Row],[39]]</f>
        <v>5.7472844961699995E-5</v>
      </c>
      <c r="AP294" s="10">
        <f>3/24000000*OO[[#This Row],[98 (01JUL1985 03:00:00)-Water Temperature (C)]]*OO[[#This Row],[40]]</f>
        <v>5.2374739948999998E-5</v>
      </c>
      <c r="AQ294" s="10">
        <f>3/24000000*OO[[#This Row],[99 (01JUL1985 06:00:00)-Water Temperature (C)]]*OO[[#This Row],[41]]</f>
        <v>4.7528396202587499E-5</v>
      </c>
      <c r="AR294" s="10">
        <f>3/24000000*OO[[#This Row],[100 (01JUL1985 09:00:00)-Water Temperature (C)]]*OO[[#This Row],[42]]</f>
        <v>4.3035477019425002E-5</v>
      </c>
      <c r="AS294" s="10">
        <f>3/24000000*OO[[#This Row],[101 (01JUL1985 12:00:00)-Water Temperature (C)]]*OO[[#This Row],[43]]</f>
        <v>3.8820798400124995E-5</v>
      </c>
      <c r="AT294" s="10">
        <f>3/24000000*OO[[#This Row],[102 (01JUL1985 15:00:00)-Water Temperature (C)]]*OO[[#This Row],[44]]</f>
        <v>3.4873616647687499E-5</v>
      </c>
      <c r="AU294" s="10">
        <f>3/24000000*OO[[#This Row],[103 (01JUL1985 18:00:00)-Water Temperature (C)]]*OO[[#This Row],[45]]</f>
        <v>3.1301576431619997E-5</v>
      </c>
      <c r="AV294" s="10">
        <f>3/24000000*OO[[#This Row],[104 (01JUL1985 21:00:00)-Water Temperature (C)]]*OO[[#This Row],[46]]</f>
        <v>2.8033635465206251E-5</v>
      </c>
      <c r="AW294" s="10">
        <f>3/24000000*OO[[#This Row],[105 (02JUL1985 00:00:00)-Water Temperature (C)]]*OO[[#This Row],[47]]</f>
        <v>2.5216419346294997E-5</v>
      </c>
      <c r="AX294" s="10">
        <f>3/24000000*OO[[#This Row],[106 (02JUL1985 03:00:00)-Water Temperature (C)]]*OO[[#This Row],[48]]</f>
        <v>2.3059662135348748E-5</v>
      </c>
      <c r="AY294" s="10">
        <f>3/24000000*OO[[#This Row],[107 (02JUL1985 06:00:00)-Water Temperature (C)]]*OO[[#This Row],[49]]</f>
        <v>2.1147090011038749E-5</v>
      </c>
      <c r="AZ294" s="10">
        <f>3/24000000*OO[[#This Row],[108 (02JUL1985 09:00:00)-Water Temperature (C)]]*OO[[#This Row],[50]]</f>
        <v>1.9470295302317499E-5</v>
      </c>
      <c r="BA294" s="10">
        <f>3/24000000*OO[[#This Row],[109 (02JUL1985 12:00:00)-Water Temperature (C)]]*OO[[#This Row],[51]]</f>
        <v>1.7844826148799999E-5</v>
      </c>
      <c r="BB294" s="10">
        <f>3/24000000*OO[[#This Row],[110 (02JUL1985 15:00:00)-Water Temperature (C)]]*OO[[#This Row],[52]]</f>
        <v>1.6187723583831249E-5</v>
      </c>
      <c r="BC294" s="10">
        <f>3/24000000*OO[[#This Row],[111 (02JUL1985 18:00:00)-Water Temperature (C)]]*OO[[#This Row],[53]]</f>
        <v>1.4454893461439999E-5</v>
      </c>
      <c r="BD294" s="10">
        <f>3/24000000*OO[[#This Row],[112 (02JUL1985 21:00:00)-Water Temperature (C)]]*OO[[#This Row],[54]]</f>
        <v>1.29006996105825E-5</v>
      </c>
      <c r="BE294" s="10">
        <f>3/24000000*OO[[#This Row],[113 (03JUL1985 00:00:00)-Water Temperature (C)]]*OO[[#This Row],[55]]</f>
        <v>1.1498098532634999E-5</v>
      </c>
      <c r="BF294" s="10">
        <f>3/24000000*OO[[#This Row],[114 (03JUL1985 03:00:00)-Water Temperature (C)]]*OO[[#This Row],[56]]</f>
        <v>1.0349794851879999E-5</v>
      </c>
      <c r="BG294" s="10">
        <f>3/24000000*OO[[#This Row],[115 (03JUL1985 06:00:00)-Water Temperature (C)]]*OO[[#This Row],[57]]</f>
        <v>9.3518739707312507E-6</v>
      </c>
      <c r="BH294" s="10">
        <f>3/24000000*OO[[#This Row],[116 (03JUL1985 09:00:00)-Water Temperature (C)]]*OO[[#This Row],[58]]</f>
        <v>8.370287367146251E-6</v>
      </c>
      <c r="BI294" s="10">
        <f>3/24000000*OO[[#This Row],[117 (03JUL1985 12:00:00)-Water Temperature (C)]]*OO[[#This Row],[59]]</f>
        <v>7.4715562099925003E-6</v>
      </c>
      <c r="BJ294" s="10">
        <f>3/24000000*OO[[#This Row],[118 (03JUL1985 15:00:00)-Water Temperature (C)]]*OO[[#This Row],[60]]</f>
        <v>6.5571211056149994E-6</v>
      </c>
      <c r="BK294" s="10">
        <f>3/24000000*OO[[#This Row],[119 (03JUL1985 18:00:00)-Water Temperature (C)]]*OO[[#This Row],[61]]</f>
        <v>5.6464985324999996E-6</v>
      </c>
      <c r="BL294" s="10">
        <f>3/24000000*OO[[#This Row],[120 (03JUL1985 21:00:00)-Water Temperature (C)]]*OO[[#This Row],[62]]</f>
        <v>4.7806840173487495E-6</v>
      </c>
      <c r="BM294" s="10">
        <f>3/24000000*OO[[#This Row],[121 (04JUL1985 00:00:00)-Water Temperature (C)]]*OO[[#This Row],[63]]</f>
        <v>3.9817709532449997E-6</v>
      </c>
      <c r="BN294" s="10">
        <f>3/24000000*OO[[#This Row],[122 (04JUL1985 03:00:00)-Water Temperature (C)]]*OO[[#This Row],[64]]</f>
        <v>3.3233920675616251E-6</v>
      </c>
      <c r="BO294" s="10">
        <f>3/24000000*OO[[#This Row],[123 (04JUL1985 06:00:00)-Water Temperature (C)]]*OO[[#This Row],[65]]</f>
        <v>2.7256868094731246E-6</v>
      </c>
      <c r="BP294" s="10">
        <f>3/24000000*OO[[#This Row],[124 (04JUL1985 09:00:00)-Water Temperature (C)]]*OO[[#This Row],[66]]</f>
        <v>2.2240823177650001E-6</v>
      </c>
      <c r="BQ294" s="10">
        <f>3/24000000*OO[[#This Row],[125 (04JUL1985 12:00:00)-Water Temperature (C)]]*OO[[#This Row],[67]]</f>
        <v>1.813375065881E-6</v>
      </c>
      <c r="BR294" s="10">
        <f>3/24000000*OO[[#This Row],[126 (04JUL1985 15:00:00)-Water Temperature (C)]]*OO[[#This Row],[68]]</f>
        <v>1.5073601909079998E-6</v>
      </c>
      <c r="BS294" s="10">
        <f>3/24000000*OO[[#This Row],[127 (04JUL1985 18:00:00)-Water Temperature (C)]]*OO[[#This Row],[69]]</f>
        <v>1.2814105117500001E-6</v>
      </c>
      <c r="BT294" s="10">
        <f>3/24000000*OO[[#This Row],[128 (04JUL1985 21:00:00)-Water Temperature (C)]]*OO[[#This Row],[70]]</f>
        <v>1.1233686477633749E-6</v>
      </c>
      <c r="BU294" s="10">
        <f>3/24000000*OO[[#This Row],[129 (05JUL1985 00:00:00)-Water Temperature (C)]]*OO[[#This Row],[71]]</f>
        <v>1.0084537724274998E-6</v>
      </c>
      <c r="BV294" s="10">
        <f>3/24000000*OO[[#This Row],[130 (05JUL1985 03:00:00)-Water Temperature (C)]]*OO[[#This Row],[72]]</f>
        <v>9.3593183710837488E-7</v>
      </c>
      <c r="BW294" s="10">
        <f>3/24000000*OO[[#This Row],[131 (05JUL1985 06:00:00)-Water Temperature (C)]]*OO[[#This Row],[73]]</f>
        <v>8.7325016903487493E-7</v>
      </c>
      <c r="BX294" s="10">
        <f>3/24000000*OO[[#This Row],[132 (05JUL1985 09:00:00)-Water Temperature (C)]]*OO[[#This Row],[74]]</f>
        <v>8.2128548525949992E-7</v>
      </c>
      <c r="BY294" s="10">
        <f>3/24000000*OO[[#This Row],[133 (05JUL1985 12:00:00)-Water Temperature (C)]]*OO[[#This Row],[75]]</f>
        <v>7.7688582105875004E-7</v>
      </c>
      <c r="BZ294" s="10">
        <f>3/24000000*OO[[#This Row],[134 (05JUL1985 15:00:00)-Water Temperature (C)]]*OO[[#This Row],[76]]</f>
        <v>7.3029462963924996E-7</v>
      </c>
      <c r="CA294" s="10">
        <f>3/24000000*OO[[#This Row],[135 (05JUL1985 18:00:00)-Water Temperature (C)]]*OO[[#This Row],[77]]</f>
        <v>6.8942015398499986E-7</v>
      </c>
      <c r="CB294" s="10">
        <f>3/24000000*OO[[#This Row],[136 (05JUL1985 21:00:00)-Water Temperature (C)]]*OO[[#This Row],[78]]</f>
        <v>6.5589406739399993E-7</v>
      </c>
      <c r="CC294" s="10">
        <f>3/24000000*OO[[#This Row],[137 (06JUL1985 00:00:00)-Water Temperature (C)]]*OO[[#This Row],[79]]</f>
        <v>6.3025514753987504E-7</v>
      </c>
      <c r="CD294" s="10">
        <f>3/24000000*OO[[#This Row],[138 (06JUL1985 03:00:00)-Water Temperature (C)]]*OO[[#This Row],[80]]</f>
        <v>6.1668774197725003E-7</v>
      </c>
      <c r="CE294" s="10">
        <f>3/24000000*OO[[#This Row],[139 (06JUL1985 06:00:00)-Water Temperature (C)]]*OO[[#This Row],[81]]</f>
        <v>6.0167110385699998E-7</v>
      </c>
      <c r="CF294" s="10">
        <f>3/24000000*OO[[#This Row],[140 (06JUL1985 09:00:00)-Water Temperature (C)]]*OO[[#This Row],[82]]</f>
        <v>5.8566389913600001E-7</v>
      </c>
      <c r="CG294" s="10">
        <f>3/24000000*OO[[#This Row],[141 (06JUL1985 12:00:00)-Water Temperature (C)]]*OO[[#This Row],[83]]</f>
        <v>5.6494160772774999E-7</v>
      </c>
      <c r="CH294" s="10">
        <f>3/24000000*OO[[#This Row],[142 (06JUL1985 15:00:00)-Water Temperature (C)]]*OO[[#This Row],[84]]</f>
        <v>5.3885961185224989E-7</v>
      </c>
      <c r="CI294" s="10">
        <f>3/24000000*OO[[#This Row],[143 (06JUL1985 18:00:00)-Water Temperature (C)]]*OO[[#This Row],[85]]</f>
        <v>5.0832408769124992E-7</v>
      </c>
      <c r="CJ294" s="10">
        <f>3/24000000*OO[[#This Row],[144 (06JUL1985 21:00:00)-Water Temperature (C)]]*OO[[#This Row],[86]]</f>
        <v>4.8050398751212507E-7</v>
      </c>
      <c r="CK294" s="10">
        <f>3/24000000*OO[[#This Row],[145 (07JUL1985 00:00:00)-Water Temperature (C)]]*OO[[#This Row],[87]]</f>
        <v>4.5543235243849996E-7</v>
      </c>
      <c r="CL294" s="10">
        <f>3/24000000*OO[[#This Row],[146 (07JUL1985 03:00:00)-Water Temperature (C)]]*OO[[#This Row],[88]]</f>
        <v>4.4088619255625001E-7</v>
      </c>
      <c r="CM294" s="10">
        <f>3/24000000*OO[[#This Row],[147 (07JUL1985 06:00:00)-Water Temperature (C)]]*OO[[#This Row],[89]]</f>
        <v>4.2082704388499999E-7</v>
      </c>
      <c r="CN294" s="10">
        <f>3/24000000*OO[[#This Row],[148 (07JUL1985 09:00:00)-Water Temperature (C)]]*OO[[#This Row],[90]]</f>
        <v>4.0001840051700003E-7</v>
      </c>
      <c r="CO294" s="10">
        <f>3/24000000*OO[[#This Row],[149 (07JUL1985 12:00:00)-Water Temperature (C)]]*OO[[#This Row],[91]]</f>
        <v>3.7892935093125004E-7</v>
      </c>
      <c r="CP294" s="10">
        <f>3/24000000*OO[[#This Row],[150 (07JUL1985 15:00:00)-Water Temperature (C)]]*OO[[#This Row],[92]]</f>
        <v>3.5916774482999999E-7</v>
      </c>
      <c r="CQ294" s="10">
        <f>3/24000000*OO[[#This Row],[151 (07JUL1985 18:00:00)-Water Temperature (C)]]*OO[[#This Row],[93]]</f>
        <v>3.3970614779859994E-7</v>
      </c>
      <c r="CR294" s="10">
        <f>3/24000000*OO[[#This Row],[152 (07JUL1985 21:00:00)-Water Temperature (C)]]*OO[[#This Row],[94]]</f>
        <v>3.2171065264937497E-7</v>
      </c>
      <c r="CS294" s="10">
        <f>3/24000000*OO[[#This Row],[153 (08JUL1985 00:00:00)-Water Temperature (C)]]*OO[[#This Row],[95]]</f>
        <v>3.0504508615874997E-7</v>
      </c>
      <c r="CT294" s="10">
        <f>3/24000000*OO[[#This Row],[154 (08JUL1985 03:00:00)-Water Temperature (C)]]*OO[[#This Row],[96]]</f>
        <v>2.9617590925125002E-7</v>
      </c>
      <c r="CU294" s="10">
        <f>3/24000000*OO[[#This Row],[155 (08JUL1985 06:00:00)-Water Temperature (C)]]*OO[[#This Row],[97]]</f>
        <v>2.8678946752994994E-7</v>
      </c>
      <c r="CV294" s="10">
        <f>3/24000000*OO[[#This Row],[156 (08JUL1985 09:00:00)-Water Temperature (C)]]*OO[[#This Row],[98]]</f>
        <v>2.7536336695499998E-7</v>
      </c>
      <c r="CW294" s="10">
        <f>3/24000000*OO[[#This Row],[157 (08JUL1985 12:00:00)-Water Temperature (C)]]*OO[[#This Row],[99]]</f>
        <v>2.6401716304818748E-7</v>
      </c>
    </row>
    <row r="295" spans="1:101" x14ac:dyDescent="0.35">
      <c r="A295" t="s">
        <v>301</v>
      </c>
      <c r="B295">
        <v>926.86630000000002</v>
      </c>
      <c r="C295" s="10">
        <f>3/24*OO[[#This Row],[59 (26JUN1985 06:00:00)-Water Temperature (C)]]*OO[[#This Row],[1]]/SUM(OO[1])</f>
        <v>0</v>
      </c>
      <c r="D295" s="10">
        <f>3/24*OO[[#This Row],[60 (26JUN1985 09:00:00)-Water Temperature (C)]]*OO[[#This Row],[2]]/SUM(OO[2])</f>
        <v>0</v>
      </c>
      <c r="E295" s="10">
        <f>3/24*OO[[#This Row],[61 (26JUN1985 12:00:00)-Water Temperature (C)]]*OO[[#This Row],[3]]/SUM(OO[3])</f>
        <v>0</v>
      </c>
      <c r="F295" s="10">
        <f>3/24*OO[[#This Row],[62 (26JUN1985 15:00:00)-Water Temperature (C)]]*OO[[#This Row],[4]]/SUM(OO[4])</f>
        <v>0</v>
      </c>
      <c r="G295" s="10">
        <f>3/24*OO[[#This Row],[63 (26JUN1985 18:00:00)-Water Temperature (C)]]*OO[[#This Row],[5]]/SUM(OO[5])</f>
        <v>0</v>
      </c>
      <c r="H295" s="10">
        <f>3/24*OO[[#This Row],[64 (26JUN1985 21:00:00)-Water Temperature (C)]]*OO[[#This Row],[6]]/SUM(OO[6])</f>
        <v>0</v>
      </c>
      <c r="I295" s="10">
        <f>3/24*OO[[#This Row],[65 (27JUN1985 00:00:00)-Water Temperature (C)]]*OO[[#This Row],[7]]/SUM(OO[7])</f>
        <v>0</v>
      </c>
      <c r="J295" s="10">
        <f>3/24*OO[[#This Row],[66 (27JUN1985 03:00:00)-Water Temperature (C)]]*OO[[#This Row],[8]]/SUM(OO[8])</f>
        <v>0</v>
      </c>
      <c r="K295" s="10">
        <f>3/24*OO[[#This Row],[67 (27JUN1985 06:00:00)-Water Temperature (C)]]*OO[[#This Row],[9]]/SUM(OO[9])</f>
        <v>0</v>
      </c>
      <c r="L295" s="10">
        <f>3/24*OO[[#This Row],[68 (27JUN1985 09:00:00)-Water Temperature (C)]]*OO[[#This Row],[10]]/SUM(OO[10])</f>
        <v>0</v>
      </c>
      <c r="M295" s="10">
        <f>3/24*OO[[#This Row],[69 (27JUN1985 12:00:00)-Water Temperature (C)]]*OO[[#This Row],[11]]/SUM(OO[11])</f>
        <v>0</v>
      </c>
      <c r="N295" s="10">
        <f>3/24*OO[[#This Row],[70 (27JUN1985 15:00:00)-Water Temperature (C)]]*OO[[#This Row],[12]]/SUM(OO[12])</f>
        <v>0</v>
      </c>
      <c r="O295" s="10">
        <f>3/24*OO[[#This Row],[71 (27JUN1985 18:00:00)-Water Temperature (C)]]*OO[[#This Row],[13]]/SUM(OO[13])</f>
        <v>0</v>
      </c>
      <c r="P295" s="10">
        <f>3/24*OO[[#This Row],[72 (27JUN1985 21:00:00)-Water Temperature (C)]]*OO[[#This Row],[14]]/SUM(OO[14])</f>
        <v>3.4779988382205784E-42</v>
      </c>
      <c r="Q295" s="10">
        <f>3/24*OO[[#This Row],[73 (28JUN1985 00:00:00)-Water Temperature (C)]]*OO[[#This Row],[15]]/SUM(OO[15])</f>
        <v>5.9254609758294197E-26</v>
      </c>
      <c r="R295" s="10">
        <f>3/24*OO[[#This Row],[74 (28JUN1985 03:00:00)-Water Temperature (C)]]*OO[[#This Row],[16]]/SUM(OO[16])</f>
        <v>2.6756247957473664E-20</v>
      </c>
      <c r="S295" s="10">
        <f>3/24*OO[[#This Row],[75 (28JUN1985 06:00:00)-Water Temperature (C)]]*OO[[#This Row],[17]]/SUM(OO[17])</f>
        <v>3.5861053191746743E-13</v>
      </c>
      <c r="T295" s="10">
        <f>3/24*OO[[#This Row],[76 (28JUN1985 09:00:00)-Water Temperature (C)]]*OO[[#This Row],[18]]/SUM(OO[18])</f>
        <v>9.7380115086227814E-10</v>
      </c>
      <c r="U295" s="10">
        <f>3/24*OO[[#This Row],[77 (28JUN1985 12:00:00)-Water Temperature (C)]]*OO[[#This Row],[19]]/SUM(OO[19])</f>
        <v>2.7292552256098723E-7</v>
      </c>
      <c r="V295" s="10">
        <f>3/24000000*OO[[#This Row],[78 (28JUN1985 15:00:00)-Water Temperature (C)]]*OO[[#This Row],[20]]</f>
        <v>1.8284220105847499E-5</v>
      </c>
      <c r="W295" s="10">
        <f>3/24000000*OO[[#This Row],[79 (28JUN1985 18:00:00)-Water Temperature (C)]]*OO[[#This Row],[21]]</f>
        <v>4.17637111851375E-4</v>
      </c>
      <c r="X295" s="10">
        <f>3/24000000*OO[[#This Row],[80 (28JUN1985 21:00:00)-Water Temperature (C)]]*OO[[#This Row],[22]]</f>
        <v>4.0574528497762498E-3</v>
      </c>
      <c r="Y295" s="10">
        <f>3/24000000*OO[[#This Row],[81 (29JUN1985 00:00:00)-Water Temperature (C)]]*OO[[#This Row],[23]]</f>
        <v>1.9581081813412497E-2</v>
      </c>
      <c r="Z295" s="10">
        <f>3/24000000*OO[[#This Row],[82 (29JUN1985 03:00:00)-Water Temperature (C)]]*OO[[#This Row],[24]]</f>
        <v>5.2866411345800002E-2</v>
      </c>
      <c r="AA295" s="10">
        <f>3/24000000*OO[[#This Row],[83 (29JUN1985 06:00:00)-Water Temperature (C)]]*OO[[#This Row],[25]]</f>
        <v>8.4887359452224989E-2</v>
      </c>
      <c r="AB295" s="10">
        <f>3/24000000*OO[[#This Row],[84 (29JUN1985 09:00:00)-Water Temperature (C)]]*OO[[#This Row],[26]]</f>
        <v>8.981277450753751E-2</v>
      </c>
      <c r="AC295" s="10">
        <f>3/24000000*OO[[#This Row],[85 (29JUN1985 12:00:00)-Water Temperature (C)]]*OO[[#This Row],[27]]</f>
        <v>6.4948204691249997E-2</v>
      </c>
      <c r="AD295" s="10">
        <f>3/24000000*OO[[#This Row],[86 (29JUN1985 15:00:00)-Water Temperature (C)]]*OO[[#This Row],[28]]</f>
        <v>3.3775572336519996E-2</v>
      </c>
      <c r="AE295" s="10">
        <f>3/24000000*OO[[#This Row],[88 (29JUN1985 21:00:00)-Water Temperature (C)]]*OO[[#This Row],[30]]</f>
        <v>4.2428897926874995E-3</v>
      </c>
      <c r="AF295" s="10">
        <f>3/24000000*OO[[#This Row],[88 (29JUN1985 21:00:00)-Water Temperature (C)]]*OO[[#This Row],[30]]</f>
        <v>4.2428897926874995E-3</v>
      </c>
      <c r="AG295" s="10">
        <f>3/24000000*OO[[#This Row],[89 (30JUN1985 00:00:00)-Water Temperature (C)]]*OO[[#This Row],[31]]</f>
        <v>1.1672729364724998E-3</v>
      </c>
      <c r="AH295" s="10">
        <f>3/24000000*OO[[#This Row],[90 (30JUN1985 03:00:00)-Water Temperature (C)]]*OO[[#This Row],[32]]</f>
        <v>3.2826913788143745E-4</v>
      </c>
      <c r="AI295" s="10">
        <f>3/24000000*OO[[#This Row],[91 (30JUN1985 06:00:00)-Water Temperature (C)]]*OO[[#This Row],[33]]</f>
        <v>1.30580882182425E-4</v>
      </c>
      <c r="AJ295" s="10">
        <f>3/24000000*OO[[#This Row],[92 (30JUN1985 09:00:00)-Water Temperature (C)]]*OO[[#This Row],[34]]</f>
        <v>9.1600772412874984E-5</v>
      </c>
      <c r="AK295" s="10">
        <f>3/24000000*OO[[#This Row],[93 (30JUN1985 12:00:00)-Water Temperature (C)]]*OO[[#This Row],[35]]</f>
        <v>8.5080328966062499E-5</v>
      </c>
      <c r="AL295" s="10">
        <f>3/24000000*OO[[#This Row],[94 (30JUN1985 15:00:00)-Water Temperature (C)]]*OO[[#This Row],[36]]</f>
        <v>8.1335665338262491E-5</v>
      </c>
      <c r="AM295" s="10">
        <f>3/24000000*OO[[#This Row],[95 (30JUN1985 18:00:00)-Water Temperature (C)]]*OO[[#This Row],[37]]</f>
        <v>7.5637831517499991E-5</v>
      </c>
      <c r="AN295" s="10">
        <f>3/24000000*OO[[#This Row],[96 (30JUN1985 21:00:00)-Water Temperature (C)]]*OO[[#This Row],[38]]</f>
        <v>6.90361507837E-5</v>
      </c>
      <c r="AO295" s="10">
        <f>3/24000000*OO[[#This Row],[97 (01JUL1985 00:00:00)-Water Temperature (C)]]*OO[[#This Row],[39]]</f>
        <v>6.2195327427537499E-5</v>
      </c>
      <c r="AP295" s="10">
        <f>3/24000000*OO[[#This Row],[98 (01JUL1985 03:00:00)-Water Temperature (C)]]*OO[[#This Row],[40]]</f>
        <v>5.6502147831374999E-5</v>
      </c>
      <c r="AQ295" s="10">
        <f>3/24000000*OO[[#This Row],[99 (01JUL1985 06:00:00)-Water Temperature (C)]]*OO[[#This Row],[41]]</f>
        <v>5.10342896221125E-5</v>
      </c>
      <c r="AR295" s="10">
        <f>3/24000000*OO[[#This Row],[100 (01JUL1985 09:00:00)-Water Temperature (C)]]*OO[[#This Row],[42]]</f>
        <v>4.5965772809549994E-5</v>
      </c>
      <c r="AS295" s="10">
        <f>3/24000000*OO[[#This Row],[101 (01JUL1985 12:00:00)-Water Temperature (C)]]*OO[[#This Row],[43]]</f>
        <v>4.1338125156999994E-5</v>
      </c>
      <c r="AT295" s="10">
        <f>3/24000000*OO[[#This Row],[102 (01JUL1985 15:00:00)-Water Temperature (C)]]*OO[[#This Row],[44]]</f>
        <v>3.7092296217299994E-5</v>
      </c>
      <c r="AU295" s="10">
        <f>3/24000000*OO[[#This Row],[103 (01JUL1985 18:00:00)-Water Temperature (C)]]*OO[[#This Row],[45]]</f>
        <v>3.3278944268960003E-5</v>
      </c>
      <c r="AV295" s="10">
        <f>3/24000000*OO[[#This Row],[104 (01JUL1985 21:00:00)-Water Temperature (C)]]*OO[[#This Row],[46]]</f>
        <v>2.980605454086E-5</v>
      </c>
      <c r="AW295" s="10">
        <f>3/24000000*OO[[#This Row],[105 (02JUL1985 00:00:00)-Water Temperature (C)]]*OO[[#This Row],[47]]</f>
        <v>2.6817991526900001E-5</v>
      </c>
      <c r="AX295" s="10">
        <f>3/24000000*OO[[#This Row],[106 (02JUL1985 03:00:00)-Water Temperature (C)]]*OO[[#This Row],[48]]</f>
        <v>2.4543829510672501E-5</v>
      </c>
      <c r="AY295" s="10">
        <f>3/24000000*OO[[#This Row],[107 (02JUL1985 06:00:00)-Water Temperature (C)]]*OO[[#This Row],[49]]</f>
        <v>2.2502643387925001E-5</v>
      </c>
      <c r="AZ295" s="10">
        <f>3/24000000*OO[[#This Row],[108 (02JUL1985 09:00:00)-Water Temperature (C)]]*OO[[#This Row],[50]]</f>
        <v>2.0704294238924997E-5</v>
      </c>
      <c r="BA295" s="10">
        <f>3/24000000*OO[[#This Row],[109 (02JUL1985 12:00:00)-Water Temperature (C)]]*OO[[#This Row],[51]]</f>
        <v>1.8953673517285E-5</v>
      </c>
      <c r="BB295" s="10">
        <f>3/24000000*OO[[#This Row],[110 (02JUL1985 15:00:00)-Water Temperature (C)]]*OO[[#This Row],[52]]</f>
        <v>1.7172406034565E-5</v>
      </c>
      <c r="BC295" s="10">
        <f>3/24000000*OO[[#This Row],[111 (02JUL1985 18:00:00)-Water Temperature (C)]]*OO[[#This Row],[53]]</f>
        <v>1.5315431380348751E-5</v>
      </c>
      <c r="BD295" s="10">
        <f>3/24000000*OO[[#This Row],[112 (02JUL1985 21:00:00)-Water Temperature (C)]]*OO[[#This Row],[54]]</f>
        <v>1.3667935326225E-5</v>
      </c>
      <c r="BE295" s="10">
        <f>3/24000000*OO[[#This Row],[113 (03JUL1985 00:00:00)-Water Temperature (C)]]*OO[[#This Row],[55]]</f>
        <v>1.2186140787539999E-5</v>
      </c>
      <c r="BF295" s="10">
        <f>3/24000000*OO[[#This Row],[114 (03JUL1985 03:00:00)-Water Temperature (C)]]*OO[[#This Row],[56]]</f>
        <v>1.0983344842244999E-5</v>
      </c>
      <c r="BG295" s="10">
        <f>3/24000000*OO[[#This Row],[115 (03JUL1985 06:00:00)-Water Temperature (C)]]*OO[[#This Row],[57]]</f>
        <v>9.9351257449874991E-6</v>
      </c>
      <c r="BH295" s="10">
        <f>3/24000000*OO[[#This Row],[116 (03JUL1985 09:00:00)-Water Temperature (C)]]*OO[[#This Row],[58]]</f>
        <v>8.8934805887549994E-6</v>
      </c>
      <c r="BI295" s="10">
        <f>3/24000000*OO[[#This Row],[117 (03JUL1985 12:00:00)-Water Temperature (C)]]*OO[[#This Row],[59]]</f>
        <v>7.9403436679937502E-6</v>
      </c>
      <c r="BJ295" s="10">
        <f>3/24000000*OO[[#This Row],[118 (03JUL1985 15:00:00)-Water Temperature (C)]]*OO[[#This Row],[60]]</f>
        <v>6.9725527301912501E-6</v>
      </c>
      <c r="BK295" s="10">
        <f>3/24000000*OO[[#This Row],[119 (03JUL1985 18:00:00)-Water Temperature (C)]]*OO[[#This Row],[61]]</f>
        <v>6.0103216925099996E-6</v>
      </c>
      <c r="BL295" s="10">
        <f>3/24000000*OO[[#This Row],[120 (03JUL1985 21:00:00)-Water Temperature (C)]]*OO[[#This Row],[62]]</f>
        <v>5.1028796387975001E-6</v>
      </c>
      <c r="BM295" s="10">
        <f>3/24000000*OO[[#This Row],[121 (04JUL1985 00:00:00)-Water Temperature (C)]]*OO[[#This Row],[63]]</f>
        <v>4.2653715097750002E-6</v>
      </c>
      <c r="BN295" s="10">
        <f>3/24000000*OO[[#This Row],[122 (04JUL1985 03:00:00)-Water Temperature (C)]]*OO[[#This Row],[64]]</f>
        <v>3.575498188421E-6</v>
      </c>
      <c r="BO295" s="10">
        <f>3/24000000*OO[[#This Row],[123 (04JUL1985 06:00:00)-Water Temperature (C)]]*OO[[#This Row],[65]]</f>
        <v>2.9384419631550002E-6</v>
      </c>
      <c r="BP295" s="10">
        <f>3/24000000*OO[[#This Row],[124 (04JUL1985 09:00:00)-Water Temperature (C)]]*OO[[#This Row],[66]]</f>
        <v>2.3958050885819995E-6</v>
      </c>
      <c r="BQ295" s="10">
        <f>3/24000000*OO[[#This Row],[125 (04JUL1985 12:00:00)-Water Temperature (C)]]*OO[[#This Row],[67]]</f>
        <v>1.9470365900271251E-6</v>
      </c>
      <c r="BR295" s="10">
        <f>3/24000000*OO[[#This Row],[126 (04JUL1985 15:00:00)-Water Temperature (C)]]*OO[[#This Row],[68]]</f>
        <v>1.6112710275529998E-6</v>
      </c>
      <c r="BS295" s="10">
        <f>3/24000000*OO[[#This Row],[127 (04JUL1985 18:00:00)-Water Temperature (C)]]*OO[[#This Row],[69]]</f>
        <v>1.3634572908869998E-6</v>
      </c>
      <c r="BT295" s="10">
        <f>3/24000000*OO[[#This Row],[128 (04JUL1985 21:00:00)-Water Temperature (C)]]*OO[[#This Row],[70]]</f>
        <v>1.1916731242039999E-6</v>
      </c>
      <c r="BU295" s="10">
        <f>3/24000000*OO[[#This Row],[129 (05JUL1985 00:00:00)-Water Temperature (C)]]*OO[[#This Row],[71]]</f>
        <v>1.0679253237012499E-6</v>
      </c>
      <c r="BV295" s="10">
        <f>3/24000000*OO[[#This Row],[130 (05JUL1985 03:00:00)-Water Temperature (C)]]*OO[[#This Row],[72]]</f>
        <v>9.9109196827224995E-7</v>
      </c>
      <c r="BW295" s="10">
        <f>3/24000000*OO[[#This Row],[131 (05JUL1985 06:00:00)-Water Temperature (C)]]*OO[[#This Row],[73]]</f>
        <v>9.2418237278250014E-7</v>
      </c>
      <c r="BX295" s="10">
        <f>3/24000000*OO[[#This Row],[132 (05JUL1985 09:00:00)-Water Temperature (C)]]*OO[[#This Row],[74]]</f>
        <v>8.68267866164E-7</v>
      </c>
      <c r="BY295" s="10">
        <f>3/24000000*OO[[#This Row],[133 (05JUL1985 12:00:00)-Water Temperature (C)]]*OO[[#This Row],[75]]</f>
        <v>8.2028875932274993E-7</v>
      </c>
      <c r="BZ295" s="10">
        <f>3/24000000*OO[[#This Row],[134 (05JUL1985 15:00:00)-Water Temperature (C)]]*OO[[#This Row],[76]]</f>
        <v>7.6955078038562507E-7</v>
      </c>
      <c r="CA295" s="10">
        <f>3/24000000*OO[[#This Row],[135 (05JUL1985 18:00:00)-Water Temperature (C)]]*OO[[#This Row],[77]]</f>
        <v>7.2519621906000001E-7</v>
      </c>
      <c r="CB295" s="10">
        <f>3/24000000*OO[[#This Row],[136 (05JUL1985 21:00:00)-Water Temperature (C)]]*OO[[#This Row],[78]]</f>
        <v>6.8940036777000004E-7</v>
      </c>
      <c r="CC295" s="10">
        <f>3/24000000*OO[[#This Row],[137 (06JUL1985 00:00:00)-Water Temperature (C)]]*OO[[#This Row],[79]]</f>
        <v>6.6239395005349995E-7</v>
      </c>
      <c r="CD295" s="10">
        <f>3/24000000*OO[[#This Row],[138 (06JUL1985 03:00:00)-Water Temperature (C)]]*OO[[#This Row],[80]]</f>
        <v>6.4889359365399995E-7</v>
      </c>
      <c r="CE295" s="10">
        <f>3/24000000*OO[[#This Row],[139 (06JUL1985 06:00:00)-Water Temperature (C)]]*OO[[#This Row],[81]]</f>
        <v>6.3362743621749991E-7</v>
      </c>
      <c r="CF295" s="10">
        <f>3/24000000*OO[[#This Row],[140 (06JUL1985 09:00:00)-Water Temperature (C)]]*OO[[#This Row],[82]]</f>
        <v>6.170206550825E-7</v>
      </c>
      <c r="CG295" s="10">
        <f>3/24000000*OO[[#This Row],[141 (06JUL1985 12:00:00)-Water Temperature (C)]]*OO[[#This Row],[83]]</f>
        <v>5.95174401503125E-7</v>
      </c>
      <c r="CH295" s="10">
        <f>3/24000000*OO[[#This Row],[142 (06JUL1985 15:00:00)-Water Temperature (C)]]*OO[[#This Row],[84]]</f>
        <v>5.6740002739062497E-7</v>
      </c>
      <c r="CI295" s="10">
        <f>3/24000000*OO[[#This Row],[143 (06JUL1985 18:00:00)-Water Temperature (C)]]*OO[[#This Row],[85]]</f>
        <v>5.3477847700012495E-7</v>
      </c>
      <c r="CJ295" s="10">
        <f>3/24000000*OO[[#This Row],[144 (06JUL1985 21:00:00)-Water Temperature (C)]]*OO[[#This Row],[86]]</f>
        <v>5.0546796940500005E-7</v>
      </c>
      <c r="CK295" s="10">
        <f>3/24000000*OO[[#This Row],[145 (07JUL1985 00:00:00)-Water Temperature (C)]]*OO[[#This Row],[87]]</f>
        <v>4.7926699434337501E-7</v>
      </c>
      <c r="CL295" s="10">
        <f>3/24000000*OO[[#This Row],[146 (07JUL1985 03:00:00)-Water Temperature (C)]]*OO[[#This Row],[88]]</f>
        <v>4.6457399541100005E-7</v>
      </c>
      <c r="CM295" s="10">
        <f>3/24000000*OO[[#This Row],[147 (07JUL1985 06:00:00)-Water Temperature (C)]]*OO[[#This Row],[89]]</f>
        <v>4.4365738401562493E-7</v>
      </c>
      <c r="CN295" s="10">
        <f>3/24000000*OO[[#This Row],[148 (07JUL1985 09:00:00)-Water Temperature (C)]]*OO[[#This Row],[90]]</f>
        <v>4.2152813533649999E-7</v>
      </c>
      <c r="CO295" s="10">
        <f>3/24000000*OO[[#This Row],[149 (07JUL1985 12:00:00)-Water Temperature (C)]]*OO[[#This Row],[91]]</f>
        <v>3.9918977140949996E-7</v>
      </c>
      <c r="CP295" s="10">
        <f>3/24000000*OO[[#This Row],[150 (07JUL1985 15:00:00)-Water Temperature (C)]]*OO[[#This Row],[92]]</f>
        <v>3.7829799427749998E-7</v>
      </c>
      <c r="CQ295" s="10">
        <f>3/24000000*OO[[#This Row],[151 (07JUL1985 18:00:00)-Water Temperature (C)]]*OO[[#This Row],[93]]</f>
        <v>3.5758723479562502E-7</v>
      </c>
      <c r="CR295" s="10">
        <f>3/24000000*OO[[#This Row],[152 (07JUL1985 21:00:00)-Water Temperature (C)]]*OO[[#This Row],[94]]</f>
        <v>3.3861182975147498E-7</v>
      </c>
      <c r="CS295" s="10">
        <f>3/24000000*OO[[#This Row],[153 (08JUL1985 00:00:00)-Water Temperature (C)]]*OO[[#This Row],[95]]</f>
        <v>3.2116014410112498E-7</v>
      </c>
      <c r="CT295" s="10">
        <f>3/24000000*OO[[#This Row],[154 (08JUL1985 03:00:00)-Water Temperature (C)]]*OO[[#This Row],[96]]</f>
        <v>3.1230553258593749E-7</v>
      </c>
      <c r="CU295" s="10">
        <f>3/24000000*OO[[#This Row],[155 (08JUL1985 06:00:00)-Water Temperature (C)]]*OO[[#This Row],[97]]</f>
        <v>3.0265543280272501E-7</v>
      </c>
      <c r="CV295" s="10">
        <f>3/24000000*OO[[#This Row],[156 (08JUL1985 09:00:00)-Water Temperature (C)]]*OO[[#This Row],[98]]</f>
        <v>2.9048573895888746E-7</v>
      </c>
      <c r="CW295" s="10">
        <f>3/24000000*OO[[#This Row],[157 (08JUL1985 12:00:00)-Water Temperature (C)]]*OO[[#This Row],[99]]</f>
        <v>2.783659810353E-7</v>
      </c>
    </row>
    <row r="296" spans="1:101" x14ac:dyDescent="0.35">
      <c r="A296" t="s">
        <v>302</v>
      </c>
      <c r="B296">
        <v>926.11350000000004</v>
      </c>
      <c r="C296" s="10">
        <f>3/24*OO[[#This Row],[59 (26JUN1985 06:00:00)-Water Temperature (C)]]*OO[[#This Row],[1]]/SUM(OO[1])</f>
        <v>0</v>
      </c>
      <c r="D296" s="10">
        <f>3/24*OO[[#This Row],[60 (26JUN1985 09:00:00)-Water Temperature (C)]]*OO[[#This Row],[2]]/SUM(OO[2])</f>
        <v>0</v>
      </c>
      <c r="E296" s="10">
        <f>3/24*OO[[#This Row],[61 (26JUN1985 12:00:00)-Water Temperature (C)]]*OO[[#This Row],[3]]/SUM(OO[3])</f>
        <v>0</v>
      </c>
      <c r="F296" s="10">
        <f>3/24*OO[[#This Row],[62 (26JUN1985 15:00:00)-Water Temperature (C)]]*OO[[#This Row],[4]]/SUM(OO[4])</f>
        <v>0</v>
      </c>
      <c r="G296" s="10">
        <f>3/24*OO[[#This Row],[63 (26JUN1985 18:00:00)-Water Temperature (C)]]*OO[[#This Row],[5]]/SUM(OO[5])</f>
        <v>0</v>
      </c>
      <c r="H296" s="10">
        <f>3/24*OO[[#This Row],[64 (26JUN1985 21:00:00)-Water Temperature (C)]]*OO[[#This Row],[6]]/SUM(OO[6])</f>
        <v>0</v>
      </c>
      <c r="I296" s="10">
        <f>3/24*OO[[#This Row],[65 (27JUN1985 00:00:00)-Water Temperature (C)]]*OO[[#This Row],[7]]/SUM(OO[7])</f>
        <v>0</v>
      </c>
      <c r="J296" s="10">
        <f>3/24*OO[[#This Row],[66 (27JUN1985 03:00:00)-Water Temperature (C)]]*OO[[#This Row],[8]]/SUM(OO[8])</f>
        <v>0</v>
      </c>
      <c r="K296" s="10">
        <f>3/24*OO[[#This Row],[67 (27JUN1985 06:00:00)-Water Temperature (C)]]*OO[[#This Row],[9]]/SUM(OO[9])</f>
        <v>0</v>
      </c>
      <c r="L296" s="10">
        <f>3/24*OO[[#This Row],[68 (27JUN1985 09:00:00)-Water Temperature (C)]]*OO[[#This Row],[10]]/SUM(OO[10])</f>
        <v>0</v>
      </c>
      <c r="M296" s="10">
        <f>3/24*OO[[#This Row],[69 (27JUN1985 12:00:00)-Water Temperature (C)]]*OO[[#This Row],[11]]/SUM(OO[11])</f>
        <v>0</v>
      </c>
      <c r="N296" s="10">
        <f>3/24*OO[[#This Row],[70 (27JUN1985 15:00:00)-Water Temperature (C)]]*OO[[#This Row],[12]]/SUM(OO[12])</f>
        <v>0</v>
      </c>
      <c r="O296" s="10">
        <f>3/24*OO[[#This Row],[71 (27JUN1985 18:00:00)-Water Temperature (C)]]*OO[[#This Row],[13]]/SUM(OO[13])</f>
        <v>0</v>
      </c>
      <c r="P296" s="10">
        <f>3/24*OO[[#This Row],[72 (27JUN1985 21:00:00)-Water Temperature (C)]]*OO[[#This Row],[14]]/SUM(OO[14])</f>
        <v>1.5472384184893277E-43</v>
      </c>
      <c r="Q296" s="10">
        <f>3/24*OO[[#This Row],[73 (28JUN1985 00:00:00)-Water Temperature (C)]]*OO[[#This Row],[15]]/SUM(OO[15])</f>
        <v>8.5118466923933763E-27</v>
      </c>
      <c r="R296" s="10">
        <f>3/24*OO[[#This Row],[74 (28JUN1985 03:00:00)-Water Temperature (C)]]*OO[[#This Row],[16]]/SUM(OO[16])</f>
        <v>4.1385039997973911E-21</v>
      </c>
      <c r="S296" s="10">
        <f>3/24*OO[[#This Row],[75 (28JUN1985 06:00:00)-Water Temperature (C)]]*OO[[#This Row],[17]]/SUM(OO[17])</f>
        <v>1.5208859807686661E-13</v>
      </c>
      <c r="T296" s="10">
        <f>3/24*OO[[#This Row],[76 (28JUN1985 09:00:00)-Water Temperature (C)]]*OO[[#This Row],[18]]/SUM(OO[18])</f>
        <v>5.2749291999431808E-10</v>
      </c>
      <c r="U296" s="10">
        <f>3/24*OO[[#This Row],[77 (28JUN1985 12:00:00)-Water Temperature (C)]]*OO[[#This Row],[19]]/SUM(OO[19])</f>
        <v>1.684820010999547E-7</v>
      </c>
      <c r="V296" s="10">
        <f>3/24000000*OO[[#This Row],[78 (28JUN1985 15:00:00)-Water Temperature (C)]]*OO[[#This Row],[20]]</f>
        <v>1.2414983143199999E-5</v>
      </c>
      <c r="W296" s="10">
        <f>3/24000000*OO[[#This Row],[79 (28JUN1985 18:00:00)-Water Temperature (C)]]*OO[[#This Row],[21]]</f>
        <v>3.0640733085404996E-4</v>
      </c>
      <c r="X296" s="10">
        <f>3/24000000*OO[[#This Row],[80 (28JUN1985 21:00:00)-Water Temperature (C)]]*OO[[#This Row],[22]]</f>
        <v>3.1788979740093749E-3</v>
      </c>
      <c r="Y296" s="10">
        <f>3/24000000*OO[[#This Row],[81 (29JUN1985 00:00:00)-Water Temperature (C)]]*OO[[#This Row],[23]]</f>
        <v>1.6236030623505E-2</v>
      </c>
      <c r="Z296" s="10">
        <f>3/24000000*OO[[#This Row],[82 (29JUN1985 03:00:00)-Water Temperature (C)]]*OO[[#This Row],[24]]</f>
        <v>4.6036945965675001E-2</v>
      </c>
      <c r="AA296" s="10">
        <f>3/24000000*OO[[#This Row],[83 (29JUN1985 06:00:00)-Water Temperature (C)]]*OO[[#This Row],[25]]</f>
        <v>7.7089302557999992E-2</v>
      </c>
      <c r="AB296" s="10">
        <f>3/24000000*OO[[#This Row],[84 (29JUN1985 09:00:00)-Water Temperature (C)]]*OO[[#This Row],[26]]</f>
        <v>8.4746826256237501E-2</v>
      </c>
      <c r="AC296" s="10">
        <f>3/24000000*OO[[#This Row],[85 (29JUN1985 12:00:00)-Water Temperature (C)]]*OO[[#This Row],[27]]</f>
        <v>6.3307741557087502E-2</v>
      </c>
      <c r="AD296" s="10">
        <f>3/24000000*OO[[#This Row],[86 (29JUN1985 15:00:00)-Water Temperature (C)]]*OO[[#This Row],[28]]</f>
        <v>3.383334571802999E-2</v>
      </c>
      <c r="AE296" s="10">
        <f>3/24000000*OO[[#This Row],[88 (29JUN1985 21:00:00)-Water Temperature (C)]]*OO[[#This Row],[30]]</f>
        <v>4.4396726177375005E-3</v>
      </c>
      <c r="AF296" s="10">
        <f>3/24000000*OO[[#This Row],[88 (29JUN1985 21:00:00)-Water Temperature (C)]]*OO[[#This Row],[30]]</f>
        <v>4.4396726177375005E-3</v>
      </c>
      <c r="AG296" s="10">
        <f>3/24000000*OO[[#This Row],[89 (30JUN1985 00:00:00)-Water Temperature (C)]]*OO[[#This Row],[31]]</f>
        <v>1.2362605080716248E-3</v>
      </c>
      <c r="AH296" s="10">
        <f>3/24000000*OO[[#This Row],[90 (30JUN1985 03:00:00)-Water Temperature (C)]]*OO[[#This Row],[32]]</f>
        <v>3.4413383646349997E-4</v>
      </c>
      <c r="AI296" s="10">
        <f>3/24000000*OO[[#This Row],[91 (30JUN1985 06:00:00)-Water Temperature (C)]]*OO[[#This Row],[33]]</f>
        <v>1.2982073114002499E-4</v>
      </c>
      <c r="AJ296" s="10">
        <f>3/24000000*OO[[#This Row],[92 (30JUN1985 09:00:00)-Water Temperature (C)]]*OO[[#This Row],[34]]</f>
        <v>8.6558248615850001E-5</v>
      </c>
      <c r="AK296" s="10">
        <f>3/24000000*OO[[#This Row],[93 (30JUN1985 12:00:00)-Water Temperature (C)]]*OO[[#This Row],[35]]</f>
        <v>7.9147506596474995E-5</v>
      </c>
      <c r="AL296" s="10">
        <f>3/24000000*OO[[#This Row],[94 (30JUN1985 15:00:00)-Water Temperature (C)]]*OO[[#This Row],[36]]</f>
        <v>7.548723150469999E-5</v>
      </c>
      <c r="AM296" s="10">
        <f>3/24000000*OO[[#This Row],[95 (30JUN1985 18:00:00)-Water Temperature (C)]]*OO[[#This Row],[37]]</f>
        <v>7.0274992938149994E-5</v>
      </c>
      <c r="AN296" s="10">
        <f>3/24000000*OO[[#This Row],[96 (30JUN1985 21:00:00)-Water Temperature (C)]]*OO[[#This Row],[38]]</f>
        <v>6.4249846866124997E-5</v>
      </c>
      <c r="AO296" s="10">
        <f>3/24000000*OO[[#This Row],[97 (01JUL1985 00:00:00)-Water Temperature (C)]]*OO[[#This Row],[39]]</f>
        <v>5.7921186592499999E-5</v>
      </c>
      <c r="AP296" s="10">
        <f>3/24000000*OO[[#This Row],[98 (01JUL1985 03:00:00)-Water Temperature (C)]]*OO[[#This Row],[40]]</f>
        <v>5.26283151694625E-5</v>
      </c>
      <c r="AQ296" s="10">
        <f>3/24000000*OO[[#This Row],[99 (01JUL1985 06:00:00)-Water Temperature (C)]]*OO[[#This Row],[41]]</f>
        <v>4.7489975390699997E-5</v>
      </c>
      <c r="AR296" s="10">
        <f>3/24000000*OO[[#This Row],[100 (01JUL1985 09:00:00)-Water Temperature (C)]]*OO[[#This Row],[42]]</f>
        <v>4.2713187871950001E-5</v>
      </c>
      <c r="AS296" s="10">
        <f>3/24000000*OO[[#This Row],[101 (01JUL1985 12:00:00)-Water Temperature (C)]]*OO[[#This Row],[43]]</f>
        <v>3.8368199084024998E-5</v>
      </c>
      <c r="AT296" s="10">
        <f>3/24000000*OO[[#This Row],[102 (01JUL1985 15:00:00)-Water Temperature (C)]]*OO[[#This Row],[44]]</f>
        <v>3.4393704625874996E-5</v>
      </c>
      <c r="AU296" s="10">
        <f>3/24000000*OO[[#This Row],[103 (01JUL1985 18:00:00)-Water Temperature (C)]]*OO[[#This Row],[45]]</f>
        <v>3.0846782308337498E-5</v>
      </c>
      <c r="AV296" s="10">
        <f>3/24000000*OO[[#This Row],[104 (01JUL1985 21:00:00)-Water Temperature (C)]]*OO[[#This Row],[46]]</f>
        <v>2.7626451816915E-5</v>
      </c>
      <c r="AW296" s="10">
        <f>3/24000000*OO[[#This Row],[105 (02JUL1985 00:00:00)-Water Temperature (C)]]*OO[[#This Row],[47]]</f>
        <v>2.4861389223362499E-5</v>
      </c>
      <c r="AX296" s="10">
        <f>3/24000000*OO[[#This Row],[106 (02JUL1985 03:00:00)-Water Temperature (C)]]*OO[[#This Row],[48]]</f>
        <v>2.2768998917157497E-5</v>
      </c>
      <c r="AY296" s="10">
        <f>3/24000000*OO[[#This Row],[107 (02JUL1985 06:00:00)-Water Temperature (C)]]*OO[[#This Row],[49]]</f>
        <v>2.0872314963911251E-5</v>
      </c>
      <c r="AZ296" s="10">
        <f>3/24000000*OO[[#This Row],[108 (02JUL1985 09:00:00)-Water Temperature (C)]]*OO[[#This Row],[50]]</f>
        <v>1.9191949551114996E-5</v>
      </c>
      <c r="BA296" s="10">
        <f>3/24000000*OO[[#This Row],[109 (02JUL1985 12:00:00)-Water Temperature (C)]]*OO[[#This Row],[51]]</f>
        <v>1.7547514813757498E-5</v>
      </c>
      <c r="BB296" s="10">
        <f>3/24000000*OO[[#This Row],[110 (02JUL1985 15:00:00)-Water Temperature (C)]]*OO[[#This Row],[52]]</f>
        <v>1.5880353175725001E-5</v>
      </c>
      <c r="BC296" s="10">
        <f>3/24000000*OO[[#This Row],[111 (02JUL1985 18:00:00)-Water Temperature (C)]]*OO[[#This Row],[53]]</f>
        <v>1.414737530938125E-5</v>
      </c>
      <c r="BD296" s="10">
        <f>3/24000000*OO[[#This Row],[112 (02JUL1985 21:00:00)-Water Temperature (C)]]*OO[[#This Row],[54]]</f>
        <v>1.26254096930475E-5</v>
      </c>
      <c r="BE296" s="10">
        <f>3/24000000*OO[[#This Row],[113 (03JUL1985 00:00:00)-Water Temperature (C)]]*OO[[#This Row],[55]]</f>
        <v>1.1262425025112498E-5</v>
      </c>
      <c r="BF296" s="10">
        <f>3/24000000*OO[[#This Row],[114 (03JUL1985 03:00:00)-Water Temperature (C)]]*OO[[#This Row],[56]]</f>
        <v>1.0162138852749999E-5</v>
      </c>
      <c r="BG296" s="10">
        <f>3/24000000*OO[[#This Row],[115 (03JUL1985 06:00:00)-Water Temperature (C)]]*OO[[#This Row],[57]]</f>
        <v>9.2010757924524996E-6</v>
      </c>
      <c r="BH296" s="10">
        <f>3/24000000*OO[[#This Row],[116 (03JUL1985 09:00:00)-Water Temperature (C)]]*OO[[#This Row],[58]]</f>
        <v>8.2374248944049986E-6</v>
      </c>
      <c r="BI296" s="10">
        <f>3/24000000*OO[[#This Row],[117 (03JUL1985 12:00:00)-Water Temperature (C)]]*OO[[#This Row],[59]]</f>
        <v>7.3558327472275006E-6</v>
      </c>
      <c r="BJ296" s="10">
        <f>3/24000000*OO[[#This Row],[118 (03JUL1985 15:00:00)-Water Temperature (C)]]*OO[[#This Row],[60]]</f>
        <v>6.4624565786775004E-6</v>
      </c>
      <c r="BK296" s="10">
        <f>3/24000000*OO[[#This Row],[119 (03JUL1985 18:00:00)-Water Temperature (C)]]*OO[[#This Row],[61]]</f>
        <v>5.5746084473762493E-6</v>
      </c>
      <c r="BL296" s="10">
        <f>3/24000000*OO[[#This Row],[120 (03JUL1985 21:00:00)-Water Temperature (C)]]*OO[[#This Row],[62]]</f>
        <v>4.744404467595E-6</v>
      </c>
      <c r="BM296" s="10">
        <f>3/24000000*OO[[#This Row],[121 (04JUL1985 00:00:00)-Water Temperature (C)]]*OO[[#This Row],[63]]</f>
        <v>3.9788389440800003E-6</v>
      </c>
      <c r="BN296" s="10">
        <f>3/24000000*OO[[#This Row],[122 (04JUL1985 03:00:00)-Water Temperature (C)]]*OO[[#This Row],[64]]</f>
        <v>3.3485969673073748E-6</v>
      </c>
      <c r="BO296" s="10">
        <f>3/24000000*OO[[#This Row],[123 (04JUL1985 06:00:00)-Water Temperature (C)]]*OO[[#This Row],[65]]</f>
        <v>2.7578330050505E-6</v>
      </c>
      <c r="BP296" s="10">
        <f>3/24000000*OO[[#This Row],[124 (04JUL1985 09:00:00)-Water Temperature (C)]]*OO[[#This Row],[66]]</f>
        <v>2.2475191886399997E-6</v>
      </c>
      <c r="BQ296" s="10">
        <f>3/24000000*OO[[#This Row],[125 (04JUL1985 12:00:00)-Water Temperature (C)]]*OO[[#This Row],[67]]</f>
        <v>1.821411899416375E-6</v>
      </c>
      <c r="BR296" s="10">
        <f>3/24000000*OO[[#This Row],[126 (04JUL1985 15:00:00)-Water Temperature (C)]]*OO[[#This Row],[68]]</f>
        <v>1.5012560626469998E-6</v>
      </c>
      <c r="BS296" s="10">
        <f>3/24000000*OO[[#This Row],[127 (04JUL1985 18:00:00)-Water Temperature (C)]]*OO[[#This Row],[69]]</f>
        <v>1.26485617916175E-6</v>
      </c>
      <c r="BT296" s="10">
        <f>3/24000000*OO[[#This Row],[128 (04JUL1985 21:00:00)-Water Temperature (C)]]*OO[[#This Row],[70]]</f>
        <v>1.1022759948086248E-6</v>
      </c>
      <c r="BU296" s="10">
        <f>3/24000000*OO[[#This Row],[129 (05JUL1985 00:00:00)-Water Temperature (C)]]*OO[[#This Row],[71]]</f>
        <v>9.8609969932450006E-7</v>
      </c>
      <c r="BV296" s="10">
        <f>3/24000000*OO[[#This Row],[130 (05JUL1985 03:00:00)-Water Temperature (C)]]*OO[[#This Row],[72]]</f>
        <v>9.1504403673175007E-7</v>
      </c>
      <c r="BW296" s="10">
        <f>3/24000000*OO[[#This Row],[131 (05JUL1985 06:00:00)-Water Temperature (C)]]*OO[[#This Row],[73]]</f>
        <v>8.529069999262499E-7</v>
      </c>
      <c r="BX296" s="10">
        <f>3/24000000*OO[[#This Row],[132 (05JUL1985 09:00:00)-Water Temperature (C)]]*OO[[#This Row],[74]]</f>
        <v>8.0055932017674998E-7</v>
      </c>
      <c r="BY296" s="10">
        <f>3/24000000*OO[[#This Row],[133 (05JUL1985 12:00:00)-Water Temperature (C)]]*OO[[#This Row],[75]]</f>
        <v>7.5539857181450001E-7</v>
      </c>
      <c r="BZ296" s="10">
        <f>3/24000000*OO[[#This Row],[134 (05JUL1985 15:00:00)-Water Temperature (C)]]*OO[[#This Row],[76]]</f>
        <v>7.0742318963200002E-7</v>
      </c>
      <c r="CA296" s="10">
        <f>3/24000000*OO[[#This Row],[135 (05JUL1985 18:00:00)-Water Temperature (C)]]*OO[[#This Row],[77]]</f>
        <v>6.6547015856749998E-7</v>
      </c>
      <c r="CB296" s="10">
        <f>3/24000000*OO[[#This Row],[136 (05JUL1985 21:00:00)-Water Temperature (C)]]*OO[[#This Row],[78]]</f>
        <v>6.3211729387624997E-7</v>
      </c>
      <c r="CC296" s="10">
        <f>3/24000000*OO[[#This Row],[137 (06JUL1985 00:00:00)-Water Temperature (C)]]*OO[[#This Row],[79]]</f>
        <v>6.0727029784649998E-7</v>
      </c>
      <c r="CD296" s="10">
        <f>3/24000000*OO[[#This Row],[138 (06JUL1985 03:00:00)-Water Temperature (C)]]*OO[[#This Row],[80]]</f>
        <v>5.9549985245249998E-7</v>
      </c>
      <c r="CE296" s="10">
        <f>3/24000000*OO[[#This Row],[139 (06JUL1985 06:00:00)-Water Temperature (C)]]*OO[[#This Row],[81]]</f>
        <v>5.8194714620250008E-7</v>
      </c>
      <c r="CF296" s="10">
        <f>3/24000000*OO[[#This Row],[140 (06JUL1985 09:00:00)-Water Temperature (C)]]*OO[[#This Row],[82]]</f>
        <v>5.66919689742E-7</v>
      </c>
      <c r="CG296" s="10">
        <f>3/24000000*OO[[#This Row],[141 (06JUL1985 12:00:00)-Water Temperature (C)]]*OO[[#This Row],[83]]</f>
        <v>5.4684980376100005E-7</v>
      </c>
      <c r="CH296" s="10">
        <f>3/24000000*OO[[#This Row],[142 (06JUL1985 15:00:00)-Water Temperature (C)]]*OO[[#This Row],[84]]</f>
        <v>5.2109726182874994E-7</v>
      </c>
      <c r="CI296" s="10">
        <f>3/24000000*OO[[#This Row],[143 (06JUL1985 18:00:00)-Water Temperature (C)]]*OO[[#This Row],[85]]</f>
        <v>4.9072088102812505E-7</v>
      </c>
      <c r="CJ296" s="10">
        <f>3/24000000*OO[[#This Row],[144 (06JUL1985 21:00:00)-Water Temperature (C)]]*OO[[#This Row],[86]]</f>
        <v>4.6376188362237495E-7</v>
      </c>
      <c r="CK296" s="10">
        <f>3/24000000*OO[[#This Row],[145 (07JUL1985 00:00:00)-Water Temperature (C)]]*OO[[#This Row],[87]]</f>
        <v>4.398445232755E-7</v>
      </c>
      <c r="CL296" s="10">
        <f>3/24000000*OO[[#This Row],[146 (07JUL1985 03:00:00)-Water Temperature (C)]]*OO[[#This Row],[88]]</f>
        <v>4.2688292256449995E-7</v>
      </c>
      <c r="CM296" s="10">
        <f>3/24000000*OO[[#This Row],[147 (07JUL1985 06:00:00)-Water Temperature (C)]]*OO[[#This Row],[89]]</f>
        <v>4.0787789943999997E-7</v>
      </c>
      <c r="CN296" s="10">
        <f>3/24000000*OO[[#This Row],[148 (07JUL1985 09:00:00)-Water Temperature (C)]]*OO[[#This Row],[90]]</f>
        <v>3.8733344109074995E-7</v>
      </c>
      <c r="CO296" s="10">
        <f>3/24000000*OO[[#This Row],[149 (07JUL1985 12:00:00)-Water Temperature (C)]]*OO[[#This Row],[91]]</f>
        <v>3.6673329293999993E-7</v>
      </c>
      <c r="CP296" s="10">
        <f>3/24000000*OO[[#This Row],[150 (07JUL1985 15:00:00)-Water Temperature (C)]]*OO[[#This Row],[92]]</f>
        <v>3.4750959491009998E-7</v>
      </c>
      <c r="CQ296" s="10">
        <f>3/24000000*OO[[#This Row],[151 (07JUL1985 18:00:00)-Water Temperature (C)]]*OO[[#This Row],[93]]</f>
        <v>3.2828474220464996E-7</v>
      </c>
      <c r="CR296" s="10">
        <f>3/24000000*OO[[#This Row],[152 (07JUL1985 21:00:00)-Water Temperature (C)]]*OO[[#This Row],[94]]</f>
        <v>3.1081994964014997E-7</v>
      </c>
      <c r="CS296" s="10">
        <f>3/24000000*OO[[#This Row],[153 (08JUL1985 00:00:00)-Water Temperature (C)]]*OO[[#This Row],[95]]</f>
        <v>2.9487345005867499E-7</v>
      </c>
      <c r="CT296" s="10">
        <f>3/24000000*OO[[#This Row],[154 (08JUL1985 03:00:00)-Water Temperature (C)]]*OO[[#This Row],[96]]</f>
        <v>2.8714120808321247E-7</v>
      </c>
      <c r="CU296" s="10">
        <f>3/24000000*OO[[#This Row],[155 (08JUL1985 06:00:00)-Water Temperature (C)]]*OO[[#This Row],[97]]</f>
        <v>2.7849298214364998E-7</v>
      </c>
      <c r="CV296" s="10">
        <f>3/24000000*OO[[#This Row],[156 (08JUL1985 09:00:00)-Water Temperature (C)]]*OO[[#This Row],[98]]</f>
        <v>2.6722297546976249E-7</v>
      </c>
      <c r="CW296" s="10">
        <f>3/24000000*OO[[#This Row],[157 (08JUL1985 12:00:00)-Water Temperature (C)]]*OO[[#This Row],[99]]</f>
        <v>2.5594312427544998E-7</v>
      </c>
    </row>
    <row r="297" spans="1:101" x14ac:dyDescent="0.35">
      <c r="A297" t="s">
        <v>303</v>
      </c>
      <c r="B297">
        <v>829.67470000000003</v>
      </c>
      <c r="C297" s="10">
        <f>3/24*OO[[#This Row],[59 (26JUN1985 06:00:00)-Water Temperature (C)]]*OO[[#This Row],[1]]/SUM(OO[1])</f>
        <v>0</v>
      </c>
      <c r="D297" s="10">
        <f>3/24*OO[[#This Row],[60 (26JUN1985 09:00:00)-Water Temperature (C)]]*OO[[#This Row],[2]]/SUM(OO[2])</f>
        <v>0</v>
      </c>
      <c r="E297" s="10">
        <f>3/24*OO[[#This Row],[61 (26JUN1985 12:00:00)-Water Temperature (C)]]*OO[[#This Row],[3]]/SUM(OO[3])</f>
        <v>0</v>
      </c>
      <c r="F297" s="10">
        <f>3/24*OO[[#This Row],[62 (26JUN1985 15:00:00)-Water Temperature (C)]]*OO[[#This Row],[4]]/SUM(OO[4])</f>
        <v>0</v>
      </c>
      <c r="G297" s="10">
        <f>3/24*OO[[#This Row],[63 (26JUN1985 18:00:00)-Water Temperature (C)]]*OO[[#This Row],[5]]/SUM(OO[5])</f>
        <v>0</v>
      </c>
      <c r="H297" s="10">
        <f>3/24*OO[[#This Row],[64 (26JUN1985 21:00:00)-Water Temperature (C)]]*OO[[#This Row],[6]]/SUM(OO[6])</f>
        <v>0</v>
      </c>
      <c r="I297" s="10">
        <f>3/24*OO[[#This Row],[65 (27JUN1985 00:00:00)-Water Temperature (C)]]*OO[[#This Row],[7]]/SUM(OO[7])</f>
        <v>0</v>
      </c>
      <c r="J297" s="10">
        <f>3/24*OO[[#This Row],[66 (27JUN1985 03:00:00)-Water Temperature (C)]]*OO[[#This Row],[8]]/SUM(OO[8])</f>
        <v>0</v>
      </c>
      <c r="K297" s="10">
        <f>3/24*OO[[#This Row],[67 (27JUN1985 06:00:00)-Water Temperature (C)]]*OO[[#This Row],[9]]/SUM(OO[9])</f>
        <v>0</v>
      </c>
      <c r="L297" s="10">
        <f>3/24*OO[[#This Row],[68 (27JUN1985 09:00:00)-Water Temperature (C)]]*OO[[#This Row],[10]]/SUM(OO[10])</f>
        <v>0</v>
      </c>
      <c r="M297" s="10">
        <f>3/24*OO[[#This Row],[69 (27JUN1985 12:00:00)-Water Temperature (C)]]*OO[[#This Row],[11]]/SUM(OO[11])</f>
        <v>0</v>
      </c>
      <c r="N297" s="10">
        <f>3/24*OO[[#This Row],[70 (27JUN1985 15:00:00)-Water Temperature (C)]]*OO[[#This Row],[12]]/SUM(OO[12])</f>
        <v>0</v>
      </c>
      <c r="O297" s="10">
        <f>3/24*OO[[#This Row],[71 (27JUN1985 18:00:00)-Water Temperature (C)]]*OO[[#This Row],[13]]/SUM(OO[13])</f>
        <v>0</v>
      </c>
      <c r="P297" s="10">
        <f>3/24*OO[[#This Row],[72 (27JUN1985 21:00:00)-Water Temperature (C)]]*OO[[#This Row],[14]]/SUM(OO[14])</f>
        <v>0</v>
      </c>
      <c r="Q297" s="10">
        <f>3/24*OO[[#This Row],[73 (28JUN1985 00:00:00)-Water Temperature (C)]]*OO[[#This Row],[15]]/SUM(OO[15])</f>
        <v>8.0367619279085433E-28</v>
      </c>
      <c r="R297" s="10">
        <f>3/24*OO[[#This Row],[74 (28JUN1985 03:00:00)-Water Temperature (C)]]*OO[[#This Row],[16]]/SUM(OO[16])</f>
        <v>6.5035086205467203E-22</v>
      </c>
      <c r="S297" s="10">
        <f>3/24*OO[[#This Row],[75 (28JUN1985 06:00:00)-Water Temperature (C)]]*OO[[#This Row],[17]]/SUM(OO[17])</f>
        <v>5.6817960314877515E-14</v>
      </c>
      <c r="T297" s="10">
        <f>3/24*OO[[#This Row],[76 (28JUN1985 09:00:00)-Water Temperature (C)]]*OO[[#This Row],[18]]/SUM(OO[18])</f>
        <v>2.5061188658372961E-10</v>
      </c>
      <c r="U297" s="10">
        <f>3/24*OO[[#This Row],[77 (28JUN1985 12:00:00)-Water Temperature (C)]]*OO[[#This Row],[19]]/SUM(OO[19])</f>
        <v>9.0709035034213305E-8</v>
      </c>
      <c r="V297" s="10">
        <f>3/24000000*OO[[#This Row],[78 (28JUN1985 15:00:00)-Water Temperature (C)]]*OO[[#This Row],[20]]</f>
        <v>7.327546905099999E-6</v>
      </c>
      <c r="W297" s="10">
        <f>3/24000000*OO[[#This Row],[79 (28JUN1985 18:00:00)-Water Temperature (C)]]*OO[[#This Row],[21]]</f>
        <v>1.9494504541732501E-4</v>
      </c>
      <c r="X297" s="10">
        <f>3/24000000*OO[[#This Row],[80 (28JUN1985 21:00:00)-Water Temperature (C)]]*OO[[#This Row],[22]]</f>
        <v>2.1574590143610003E-3</v>
      </c>
      <c r="Y297" s="10">
        <f>3/24000000*OO[[#This Row],[81 (29JUN1985 00:00:00)-Water Temperature (C)]]*OO[[#This Row],[23]]</f>
        <v>1.1657104714762499E-2</v>
      </c>
      <c r="Z297" s="10">
        <f>3/24000000*OO[[#This Row],[82 (29JUN1985 03:00:00)-Water Temperature (C)]]*OO[[#This Row],[24]]</f>
        <v>3.4760420477749999E-2</v>
      </c>
      <c r="AA297" s="10">
        <f>3/24000000*OO[[#This Row],[83 (29JUN1985 06:00:00)-Water Temperature (C)]]*OO[[#This Row],[25]]</f>
        <v>6.0819385897599998E-2</v>
      </c>
      <c r="AB297" s="10">
        <f>3/24000000*OO[[#This Row],[84 (29JUN1985 09:00:00)-Water Temperature (C)]]*OO[[#This Row],[26]]</f>
        <v>6.9610885484224991E-2</v>
      </c>
      <c r="AC297" s="10">
        <f>3/24000000*OO[[#This Row],[85 (29JUN1985 12:00:00)-Water Temperature (C)]]*OO[[#This Row],[27]]</f>
        <v>5.3911349702237502E-2</v>
      </c>
      <c r="AD297" s="10">
        <f>3/24000000*OO[[#This Row],[86 (29JUN1985 15:00:00)-Water Temperature (C)]]*OO[[#This Row],[28]]</f>
        <v>2.9739624108374999E-2</v>
      </c>
      <c r="AE297" s="10">
        <f>3/24000000*OO[[#This Row],[88 (29JUN1985 21:00:00)-Water Temperature (C)]]*OO[[#This Row],[30]]</f>
        <v>4.1220937585937497E-3</v>
      </c>
      <c r="AF297" s="10">
        <f>3/24000000*OO[[#This Row],[88 (29JUN1985 21:00:00)-Water Temperature (C)]]*OO[[#This Row],[30]]</f>
        <v>4.1220937585937497E-3</v>
      </c>
      <c r="AG297" s="10">
        <f>3/24000000*OO[[#This Row],[89 (30JUN1985 00:00:00)-Water Temperature (C)]]*OO[[#This Row],[31]]</f>
        <v>1.169148064455E-3</v>
      </c>
      <c r="AH297" s="10">
        <f>3/24000000*OO[[#This Row],[90 (30JUN1985 03:00:00)-Water Temperature (C)]]*OO[[#This Row],[32]]</f>
        <v>3.2524108611588746E-4</v>
      </c>
      <c r="AI297" s="10">
        <f>3/24000000*OO[[#This Row],[91 (30JUN1985 06:00:00)-Water Temperature (C)]]*OO[[#This Row],[33]]</f>
        <v>1.1727113952547499E-4</v>
      </c>
      <c r="AJ297" s="10">
        <f>3/24000000*OO[[#This Row],[92 (30JUN1985 09:00:00)-Water Temperature (C)]]*OO[[#This Row],[34]]</f>
        <v>7.44041406E-5</v>
      </c>
      <c r="AK297" s="10">
        <f>3/24000000*OO[[#This Row],[93 (30JUN1985 12:00:00)-Water Temperature (C)]]*OO[[#This Row],[35]]</f>
        <v>6.706969839157499E-5</v>
      </c>
      <c r="AL297" s="10">
        <f>3/24000000*OO[[#This Row],[94 (30JUN1985 15:00:00)-Water Temperature (C)]]*OO[[#This Row],[36]]</f>
        <v>6.4023043551250002E-5</v>
      </c>
      <c r="AM297" s="10">
        <f>3/24000000*OO[[#This Row],[95 (30JUN1985 18:00:00)-Water Temperature (C)]]*OO[[#This Row],[37]]</f>
        <v>5.9841449742274996E-5</v>
      </c>
      <c r="AN297" s="10">
        <f>3/24000000*OO[[#This Row],[96 (30JUN1985 21:00:00)-Water Temperature (C)]]*OO[[#This Row],[38]]</f>
        <v>5.4977216421799995E-5</v>
      </c>
      <c r="AO297" s="10">
        <f>3/24000000*OO[[#This Row],[97 (01JUL1985 00:00:00)-Water Temperature (C)]]*OO[[#This Row],[39]]</f>
        <v>4.9765476968999997E-5</v>
      </c>
      <c r="AP297" s="10">
        <f>3/24000000*OO[[#This Row],[98 (01JUL1985 03:00:00)-Water Temperature (C)]]*OO[[#This Row],[40]]</f>
        <v>4.5449997073049997E-5</v>
      </c>
      <c r="AQ297" s="10">
        <f>3/24000000*OO[[#This Row],[99 (01JUL1985 06:00:00)-Water Temperature (C)]]*OO[[#This Row],[41]]</f>
        <v>4.1207258235E-5</v>
      </c>
      <c r="AR297" s="10">
        <f>3/24000000*OO[[#This Row],[100 (01JUL1985 09:00:00)-Water Temperature (C)]]*OO[[#This Row],[42]]</f>
        <v>3.7207451228725003E-5</v>
      </c>
      <c r="AS297" s="10">
        <f>3/24000000*OO[[#This Row],[101 (01JUL1985 12:00:00)-Water Temperature (C)]]*OO[[#This Row],[43]]</f>
        <v>3.3467924432193748E-5</v>
      </c>
      <c r="AT297" s="10">
        <f>3/24000000*OO[[#This Row],[102 (01JUL1985 15:00:00)-Water Temperature (C)]]*OO[[#This Row],[44]]</f>
        <v>2.9975437358359998E-5</v>
      </c>
      <c r="AU297" s="10">
        <f>3/24000000*OO[[#This Row],[103 (01JUL1985 18:00:00)-Water Temperature (C)]]*OO[[#This Row],[45]]</f>
        <v>2.6873175770707503E-5</v>
      </c>
      <c r="AV297" s="10">
        <f>3/24000000*OO[[#This Row],[104 (01JUL1985 21:00:00)-Water Temperature (C)]]*OO[[#This Row],[46]]</f>
        <v>2.4066455556329997E-5</v>
      </c>
      <c r="AW297" s="10">
        <f>3/24000000*OO[[#This Row],[105 (02JUL1985 00:00:00)-Water Temperature (C)]]*OO[[#This Row],[47]]</f>
        <v>2.1656765064285E-5</v>
      </c>
      <c r="AX297" s="10">
        <f>3/24000000*OO[[#This Row],[106 (02JUL1985 03:00:00)-Water Temperature (C)]]*OO[[#This Row],[48]]</f>
        <v>1.9846345007235003E-5</v>
      </c>
      <c r="AY297" s="10">
        <f>3/24000000*OO[[#This Row],[107 (02JUL1985 06:00:00)-Water Temperature (C)]]*OO[[#This Row],[49]]</f>
        <v>1.8192403013625E-5</v>
      </c>
      <c r="AZ297" s="10">
        <f>3/24000000*OO[[#This Row],[108 (02JUL1985 09:00:00)-Water Temperature (C)]]*OO[[#This Row],[50]]</f>
        <v>1.6725807511442499E-5</v>
      </c>
      <c r="BA297" s="10">
        <f>3/24000000*OO[[#This Row],[109 (02JUL1985 12:00:00)-Water Temperature (C)]]*OO[[#This Row],[51]]</f>
        <v>1.5292788909693749E-5</v>
      </c>
      <c r="BB297" s="10">
        <f>3/24000000*OO[[#This Row],[110 (02JUL1985 15:00:00)-Water Temperature (C)]]*OO[[#This Row],[52]]</f>
        <v>1.38409507561875E-5</v>
      </c>
      <c r="BC297" s="10">
        <f>3/24000000*OO[[#This Row],[111 (02JUL1985 18:00:00)-Water Temperature (C)]]*OO[[#This Row],[53]]</f>
        <v>1.2329581578209998E-5</v>
      </c>
      <c r="BD297" s="10">
        <f>3/24000000*OO[[#This Row],[112 (02JUL1985 21:00:00)-Water Temperature (C)]]*OO[[#This Row],[54]]</f>
        <v>1.101128693268125E-5</v>
      </c>
      <c r="BE297" s="10">
        <f>3/24000000*OO[[#This Row],[113 (03JUL1985 00:00:00)-Water Temperature (C)]]*OO[[#This Row],[55]]</f>
        <v>9.8353895015699996E-6</v>
      </c>
      <c r="BF297" s="10">
        <f>3/24000000*OO[[#This Row],[114 (03JUL1985 03:00:00)-Water Temperature (C)]]*OO[[#This Row],[56]]</f>
        <v>8.8833760399349994E-6</v>
      </c>
      <c r="BG297" s="10">
        <f>3/24000000*OO[[#This Row],[115 (03JUL1985 06:00:00)-Water Temperature (C)]]*OO[[#This Row],[57]]</f>
        <v>8.0508725522875006E-6</v>
      </c>
      <c r="BH297" s="10">
        <f>3/24000000*OO[[#This Row],[116 (03JUL1985 09:00:00)-Water Temperature (C)]]*OO[[#This Row],[58]]</f>
        <v>7.2089629808399991E-6</v>
      </c>
      <c r="BI297" s="10">
        <f>3/24000000*OO[[#This Row],[117 (03JUL1985 12:00:00)-Water Temperature (C)]]*OO[[#This Row],[59]]</f>
        <v>6.4385498427499998E-6</v>
      </c>
      <c r="BJ297" s="10">
        <f>3/24000000*OO[[#This Row],[118 (03JUL1985 15:00:00)-Water Temperature (C)]]*OO[[#This Row],[60]]</f>
        <v>5.6593601445412505E-6</v>
      </c>
      <c r="BK297" s="10">
        <f>3/24000000*OO[[#This Row],[119 (03JUL1985 18:00:00)-Water Temperature (C)]]*OO[[#This Row],[61]]</f>
        <v>4.8845329526437498E-6</v>
      </c>
      <c r="BL297" s="10">
        <f>3/24000000*OO[[#This Row],[120 (03JUL1985 21:00:00)-Water Temperature (C)]]*OO[[#This Row],[62]]</f>
        <v>4.1659142396399993E-6</v>
      </c>
      <c r="BM297" s="10">
        <f>3/24000000*OO[[#This Row],[121 (04JUL1985 00:00:00)-Water Temperature (C)]]*OO[[#This Row],[63]]</f>
        <v>3.5044226266956245E-6</v>
      </c>
      <c r="BN297" s="10">
        <f>3/24000000*OO[[#This Row],[122 (04JUL1985 03:00:00)-Water Temperature (C)]]*OO[[#This Row],[64]]</f>
        <v>2.9607313031899997E-6</v>
      </c>
      <c r="BO297" s="10">
        <f>3/24000000*OO[[#This Row],[123 (04JUL1985 06:00:00)-Water Temperature (C)]]*OO[[#This Row],[65]]</f>
        <v>2.443973853296E-6</v>
      </c>
      <c r="BP297" s="10">
        <f>3/24000000*OO[[#This Row],[124 (04JUL1985 09:00:00)-Water Temperature (C)]]*OO[[#This Row],[66]]</f>
        <v>1.9913609531474996E-6</v>
      </c>
      <c r="BQ297" s="10">
        <f>3/24000000*OO[[#This Row],[125 (04JUL1985 12:00:00)-Water Temperature (C)]]*OO[[#This Row],[67]]</f>
        <v>1.6098934877063749E-6</v>
      </c>
      <c r="BR297" s="10">
        <f>3/24000000*OO[[#This Row],[126 (04JUL1985 15:00:00)-Water Temperature (C)]]*OO[[#This Row],[68]]</f>
        <v>1.3219732488375E-6</v>
      </c>
      <c r="BS297" s="10">
        <f>3/24000000*OO[[#This Row],[127 (04JUL1985 18:00:00)-Water Temperature (C)]]*OO[[#This Row],[69]]</f>
        <v>1.1091324025267498E-6</v>
      </c>
      <c r="BT297" s="10">
        <f>3/24000000*OO[[#This Row],[128 (04JUL1985 21:00:00)-Water Temperature (C)]]*OO[[#This Row],[70]]</f>
        <v>9.6371145475375008E-7</v>
      </c>
      <c r="BU297" s="10">
        <f>3/24000000*OO[[#This Row],[129 (05JUL1985 00:00:00)-Water Temperature (C)]]*OO[[#This Row],[71]]</f>
        <v>8.606368106088749E-7</v>
      </c>
      <c r="BV297" s="10">
        <f>3/24000000*OO[[#This Row],[130 (05JUL1985 03:00:00)-Water Temperature (C)]]*OO[[#This Row],[72]]</f>
        <v>7.9840033015087497E-7</v>
      </c>
      <c r="BW297" s="10">
        <f>3/24000000*OO[[#This Row],[131 (05JUL1985 06:00:00)-Water Temperature (C)]]*OO[[#This Row],[73]]</f>
        <v>7.4392085486599996E-7</v>
      </c>
      <c r="BX297" s="10">
        <f>3/24000000*OO[[#This Row],[132 (05JUL1985 09:00:00)-Water Temperature (C)]]*OO[[#This Row],[74]]</f>
        <v>6.977315638149999E-7</v>
      </c>
      <c r="BY297" s="10">
        <f>3/24000000*OO[[#This Row],[133 (05JUL1985 12:00:00)-Water Temperature (C)]]*OO[[#This Row],[75]]</f>
        <v>6.5759041989750006E-7</v>
      </c>
      <c r="BZ297" s="10">
        <f>3/24000000*OO[[#This Row],[134 (05JUL1985 15:00:00)-Water Temperature (C)]]*OO[[#This Row],[76]]</f>
        <v>6.1485234268499994E-7</v>
      </c>
      <c r="CA297" s="10">
        <f>3/24000000*OO[[#This Row],[135 (05JUL1985 18:00:00)-Water Temperature (C)]]*OO[[#This Row],[77]]</f>
        <v>5.7736822025025005E-7</v>
      </c>
      <c r="CB297" s="10">
        <f>3/24000000*OO[[#This Row],[136 (05JUL1985 21:00:00)-Water Temperature (C)]]*OO[[#This Row],[78]]</f>
        <v>5.4795518807750008E-7</v>
      </c>
      <c r="CC297" s="10">
        <f>3/24000000*OO[[#This Row],[137 (06JUL1985 00:00:00)-Water Temperature (C)]]*OO[[#This Row],[79]]</f>
        <v>5.2632759370874993E-7</v>
      </c>
      <c r="CD297" s="10">
        <f>3/24000000*OO[[#This Row],[138 (06JUL1985 03:00:00)-Water Temperature (C)]]*OO[[#This Row],[80]]</f>
        <v>5.165945582525E-7</v>
      </c>
      <c r="CE297" s="10">
        <f>3/24000000*OO[[#This Row],[139 (06JUL1985 06:00:00)-Water Temperature (C)]]*OO[[#This Row],[81]]</f>
        <v>5.0522315368987495E-7</v>
      </c>
      <c r="CF297" s="10">
        <f>3/24000000*OO[[#This Row],[140 (06JUL1985 09:00:00)-Water Temperature (C)]]*OO[[#This Row],[82]]</f>
        <v>4.9237702401674999E-7</v>
      </c>
      <c r="CG297" s="10">
        <f>3/24000000*OO[[#This Row],[141 (06JUL1985 12:00:00)-Water Temperature (C)]]*OO[[#This Row],[83]]</f>
        <v>4.7496226212662498E-7</v>
      </c>
      <c r="CH297" s="10">
        <f>3/24000000*OO[[#This Row],[142 (06JUL1985 15:00:00)-Water Temperature (C)]]*OO[[#This Row],[84]]</f>
        <v>4.5245693167999996E-7</v>
      </c>
      <c r="CI297" s="10">
        <f>3/24000000*OO[[#This Row],[143 (06JUL1985 18:00:00)-Water Temperature (C)]]*OO[[#This Row],[85]]</f>
        <v>4.2573674308125004E-7</v>
      </c>
      <c r="CJ297" s="10">
        <f>3/24000000*OO[[#This Row],[144 (06JUL1985 21:00:00)-Water Temperature (C)]]*OO[[#This Row],[86]]</f>
        <v>4.0224679015949995E-7</v>
      </c>
      <c r="CK297" s="10">
        <f>3/24000000*OO[[#This Row],[145 (07JUL1985 00:00:00)-Water Temperature (C)]]*OO[[#This Row],[87]]</f>
        <v>3.81596586435E-7</v>
      </c>
      <c r="CL297" s="10">
        <f>3/24000000*OO[[#This Row],[146 (07JUL1985 03:00:00)-Water Temperature (C)]]*OO[[#This Row],[88]]</f>
        <v>3.7075066995224995E-7</v>
      </c>
      <c r="CM297" s="10">
        <f>3/24000000*OO[[#This Row],[147 (07JUL1985 06:00:00)-Water Temperature (C)]]*OO[[#This Row],[89]]</f>
        <v>3.5445601197599995E-7</v>
      </c>
      <c r="CN297" s="10">
        <f>3/24000000*OO[[#This Row],[148 (07JUL1985 09:00:00)-Water Temperature (C)]]*OO[[#This Row],[90]]</f>
        <v>3.3642401082749998E-7</v>
      </c>
      <c r="CO297" s="10">
        <f>3/24000000*OO[[#This Row],[149 (07JUL1985 12:00:00)-Water Temperature (C)]]*OO[[#This Row],[91]]</f>
        <v>3.1849603301519996E-7</v>
      </c>
      <c r="CP297" s="10">
        <f>3/24000000*OO[[#This Row],[150 (07JUL1985 15:00:00)-Water Temperature (C)]]*OO[[#This Row],[92]]</f>
        <v>3.0179267441179996E-7</v>
      </c>
      <c r="CQ297" s="10">
        <f>3/24000000*OO[[#This Row],[151 (07JUL1985 18:00:00)-Water Temperature (C)]]*OO[[#This Row],[93]]</f>
        <v>2.8492382499814997E-7</v>
      </c>
      <c r="CR297" s="10">
        <f>3/24000000*OO[[#This Row],[152 (07JUL1985 21:00:00)-Water Temperature (C)]]*OO[[#This Row],[94]]</f>
        <v>2.6970640623190003E-7</v>
      </c>
      <c r="CS297" s="10">
        <f>3/24000000*OO[[#This Row],[153 (08JUL1985 00:00:00)-Water Temperature (C)]]*OO[[#This Row],[95]]</f>
        <v>2.5592286628233752E-7</v>
      </c>
      <c r="CT297" s="10">
        <f>3/24000000*OO[[#This Row],[154 (08JUL1985 03:00:00)-Water Temperature (C)]]*OO[[#This Row],[96]]</f>
        <v>2.4950883797234997E-7</v>
      </c>
      <c r="CU297" s="10">
        <f>3/24000000*OO[[#This Row],[155 (08JUL1985 06:00:00)-Water Temperature (C)]]*OO[[#This Row],[97]]</f>
        <v>2.4221686688587504E-7</v>
      </c>
      <c r="CV297" s="10">
        <f>3/24000000*OO[[#This Row],[156 (08JUL1985 09:00:00)-Water Temperature (C)]]*OO[[#This Row],[98]]</f>
        <v>2.3237204590399998E-7</v>
      </c>
      <c r="CW297" s="10">
        <f>3/24000000*OO[[#This Row],[157 (08JUL1985 12:00:00)-Water Temperature (C)]]*OO[[#This Row],[99]]</f>
        <v>2.2245909584514996E-7</v>
      </c>
    </row>
    <row r="298" spans="1:101" x14ac:dyDescent="0.35">
      <c r="A298" t="s">
        <v>304</v>
      </c>
      <c r="B298">
        <v>925.40639999999996</v>
      </c>
      <c r="C298" s="10">
        <f>3/24*OO[[#This Row],[59 (26JUN1985 06:00:00)-Water Temperature (C)]]*OO[[#This Row],[1]]/SUM(OO[1])</f>
        <v>0</v>
      </c>
      <c r="D298" s="10">
        <f>3/24*OO[[#This Row],[60 (26JUN1985 09:00:00)-Water Temperature (C)]]*OO[[#This Row],[2]]/SUM(OO[2])</f>
        <v>0</v>
      </c>
      <c r="E298" s="10">
        <f>3/24*OO[[#This Row],[61 (26JUN1985 12:00:00)-Water Temperature (C)]]*OO[[#This Row],[3]]/SUM(OO[3])</f>
        <v>0</v>
      </c>
      <c r="F298" s="10">
        <f>3/24*OO[[#This Row],[62 (26JUN1985 15:00:00)-Water Temperature (C)]]*OO[[#This Row],[4]]/SUM(OO[4])</f>
        <v>0</v>
      </c>
      <c r="G298" s="10">
        <f>3/24*OO[[#This Row],[63 (26JUN1985 18:00:00)-Water Temperature (C)]]*OO[[#This Row],[5]]/SUM(OO[5])</f>
        <v>0</v>
      </c>
      <c r="H298" s="10">
        <f>3/24*OO[[#This Row],[64 (26JUN1985 21:00:00)-Water Temperature (C)]]*OO[[#This Row],[6]]/SUM(OO[6])</f>
        <v>0</v>
      </c>
      <c r="I298" s="10">
        <f>3/24*OO[[#This Row],[65 (27JUN1985 00:00:00)-Water Temperature (C)]]*OO[[#This Row],[7]]/SUM(OO[7])</f>
        <v>0</v>
      </c>
      <c r="J298" s="10">
        <f>3/24*OO[[#This Row],[66 (27JUN1985 03:00:00)-Water Temperature (C)]]*OO[[#This Row],[8]]/SUM(OO[8])</f>
        <v>0</v>
      </c>
      <c r="K298" s="10">
        <f>3/24*OO[[#This Row],[67 (27JUN1985 06:00:00)-Water Temperature (C)]]*OO[[#This Row],[9]]/SUM(OO[9])</f>
        <v>0</v>
      </c>
      <c r="L298" s="10">
        <f>3/24*OO[[#This Row],[68 (27JUN1985 09:00:00)-Water Temperature (C)]]*OO[[#This Row],[10]]/SUM(OO[10])</f>
        <v>0</v>
      </c>
      <c r="M298" s="10">
        <f>3/24*OO[[#This Row],[69 (27JUN1985 12:00:00)-Water Temperature (C)]]*OO[[#This Row],[11]]/SUM(OO[11])</f>
        <v>0</v>
      </c>
      <c r="N298" s="10">
        <f>3/24*OO[[#This Row],[70 (27JUN1985 15:00:00)-Water Temperature (C)]]*OO[[#This Row],[12]]/SUM(OO[12])</f>
        <v>0</v>
      </c>
      <c r="O298" s="10">
        <f>3/24*OO[[#This Row],[71 (27JUN1985 18:00:00)-Water Temperature (C)]]*OO[[#This Row],[13]]/SUM(OO[13])</f>
        <v>0</v>
      </c>
      <c r="P298" s="10">
        <f>3/24*OO[[#This Row],[72 (27JUN1985 21:00:00)-Water Temperature (C)]]*OO[[#This Row],[14]]/SUM(OO[14])</f>
        <v>0</v>
      </c>
      <c r="Q298" s="10">
        <f>3/24*OO[[#This Row],[73 (28JUN1985 00:00:00)-Water Temperature (C)]]*OO[[#This Row],[15]]/SUM(OO[15])</f>
        <v>1.4900123659070843E-28</v>
      </c>
      <c r="R298" s="10">
        <f>3/24*OO[[#This Row],[74 (28JUN1985 03:00:00)-Water Temperature (C)]]*OO[[#This Row],[16]]/SUM(OO[16])</f>
        <v>2.9534702742348223E-22</v>
      </c>
      <c r="S298" s="10">
        <f>3/24*OO[[#This Row],[75 (28JUN1985 06:00:00)-Water Temperature (C)]]*OO[[#This Row],[17]]/SUM(OO[17])</f>
        <v>2.9798089634925535E-14</v>
      </c>
      <c r="T298" s="10">
        <f>3/24*OO[[#This Row],[76 (28JUN1985 09:00:00)-Water Temperature (C)]]*OO[[#This Row],[18]]/SUM(OO[18])</f>
        <v>1.6514493759481688E-10</v>
      </c>
      <c r="U298" s="10">
        <f>3/24*OO[[#This Row],[77 (28JUN1985 12:00:00)-Water Temperature (C)]]*OO[[#This Row],[19]]/SUM(OO[19])</f>
        <v>6.6947482351752572E-8</v>
      </c>
      <c r="V298" s="10">
        <f>3/24000000*OO[[#This Row],[78 (28JUN1985 15:00:00)-Water Temperature (C)]]*OO[[#This Row],[20]]</f>
        <v>5.8660955810437497E-6</v>
      </c>
      <c r="W298" s="10">
        <f>3/24000000*OO[[#This Row],[79 (28JUN1985 18:00:00)-Water Temperature (C)]]*OO[[#This Row],[21]]</f>
        <v>1.6655787927869996E-4</v>
      </c>
      <c r="X298" s="10">
        <f>3/24000000*OO[[#This Row],[80 (28JUN1985 21:00:00)-Water Temperature (C)]]*OO[[#This Row],[22]]</f>
        <v>1.9472909645840001E-3</v>
      </c>
      <c r="Y298" s="10">
        <f>3/24000000*OO[[#This Row],[81 (29JUN1985 00:00:00)-Water Temperature (C)]]*OO[[#This Row],[23]]</f>
        <v>1.1026660329187501E-2</v>
      </c>
      <c r="Z298" s="10">
        <f>3/24000000*OO[[#This Row],[82 (29JUN1985 03:00:00)-Water Temperature (C)]]*OO[[#This Row],[24]]</f>
        <v>3.4258603471299998E-2</v>
      </c>
      <c r="AA298" s="10">
        <f>3/24000000*OO[[#This Row],[83 (29JUN1985 06:00:00)-Water Temperature (C)]]*OO[[#This Row],[25]]</f>
        <v>6.20665490757E-2</v>
      </c>
      <c r="AB298" s="10">
        <f>3/24000000*OO[[#This Row],[84 (29JUN1985 09:00:00)-Water Temperature (C)]]*OO[[#This Row],[26]]</f>
        <v>7.3287129840300003E-2</v>
      </c>
      <c r="AC298" s="10">
        <f>3/24000000*OO[[#This Row],[85 (29JUN1985 12:00:00)-Water Temperature (C)]]*OO[[#This Row],[27]]</f>
        <v>5.8320522228749998E-2</v>
      </c>
      <c r="AD298" s="10">
        <f>3/24000000*OO[[#This Row],[86 (29JUN1985 15:00:00)-Water Temperature (C)]]*OO[[#This Row],[28]]</f>
        <v>3.2918967417131254E-2</v>
      </c>
      <c r="AE298" s="10">
        <f>3/24000000*OO[[#This Row],[88 (29JUN1985 21:00:00)-Water Temperature (C)]]*OO[[#This Row],[30]]</f>
        <v>4.7304676149574993E-3</v>
      </c>
      <c r="AF298" s="10">
        <f>3/24000000*OO[[#This Row],[88 (29JUN1985 21:00:00)-Water Temperature (C)]]*OO[[#This Row],[30]]</f>
        <v>4.7304676149574993E-3</v>
      </c>
      <c r="AG298" s="10">
        <f>3/24000000*OO[[#This Row],[89 (30JUN1985 00:00:00)-Water Temperature (C)]]*OO[[#This Row],[31]]</f>
        <v>1.3548511755309999E-3</v>
      </c>
      <c r="AH298" s="10">
        <f>3/24000000*OO[[#This Row],[90 (30JUN1985 03:00:00)-Water Temperature (C)]]*OO[[#This Row],[32]]</f>
        <v>3.7518588038387501E-4</v>
      </c>
      <c r="AI298" s="10">
        <f>3/24000000*OO[[#This Row],[91 (30JUN1985 06:00:00)-Water Temperature (C)]]*OO[[#This Row],[33]]</f>
        <v>1.30154516986925E-4</v>
      </c>
      <c r="AJ298" s="10">
        <f>3/24000000*OO[[#This Row],[92 (30JUN1985 09:00:00)-Water Temperature (C)]]*OO[[#This Row],[34]]</f>
        <v>7.8771557126000005E-5</v>
      </c>
      <c r="AK298" s="10">
        <f>3/24000000*OO[[#This Row],[93 (30JUN1985 12:00:00)-Water Temperature (C)]]*OO[[#This Row],[35]]</f>
        <v>6.9758873666862493E-5</v>
      </c>
      <c r="AL298" s="10">
        <f>3/24000000*OO[[#This Row],[94 (30JUN1985 15:00:00)-Water Temperature (C)]]*OO[[#This Row],[36]]</f>
        <v>6.6466017499374993E-5</v>
      </c>
      <c r="AM298" s="10">
        <f>3/24000000*OO[[#This Row],[95 (30JUN1985 18:00:00)-Water Temperature (C)]]*OO[[#This Row],[37]]</f>
        <v>6.2189869342800001E-5</v>
      </c>
      <c r="AN298" s="10">
        <f>3/24000000*OO[[#This Row],[96 (30JUN1985 21:00:00)-Water Temperature (C)]]*OO[[#This Row],[38]]</f>
        <v>5.7237583487500003E-5</v>
      </c>
      <c r="AO298" s="10">
        <f>3/24000000*OO[[#This Row],[97 (01JUL1985 00:00:00)-Water Temperature (C)]]*OO[[#This Row],[39]]</f>
        <v>5.1867962848124991E-5</v>
      </c>
      <c r="AP298" s="10">
        <f>3/24000000*OO[[#This Row],[98 (01JUL1985 03:00:00)-Water Temperature (C)]]*OO[[#This Row],[40]]</f>
        <v>4.7420447626775005E-5</v>
      </c>
      <c r="AQ298" s="10">
        <f>3/24000000*OO[[#This Row],[99 (01JUL1985 06:00:00)-Water Temperature (C)]]*OO[[#This Row],[41]]</f>
        <v>4.3013681762287497E-5</v>
      </c>
      <c r="AR298" s="10">
        <f>3/24000000*OO[[#This Row],[100 (01JUL1985 09:00:00)-Water Temperature (C)]]*OO[[#This Row],[42]]</f>
        <v>3.880715985E-5</v>
      </c>
      <c r="AS298" s="10">
        <f>3/24000000*OO[[#This Row],[101 (01JUL1985 12:00:00)-Water Temperature (C)]]*OO[[#This Row],[43]]</f>
        <v>3.4885480137686251E-5</v>
      </c>
      <c r="AT298" s="10">
        <f>3/24000000*OO[[#This Row],[102 (01JUL1985 15:00:00)-Water Temperature (C)]]*OO[[#This Row],[44]]</f>
        <v>3.1219376621223751E-5</v>
      </c>
      <c r="AU298" s="10">
        <f>3/24000000*OO[[#This Row],[103 (01JUL1985 18:00:00)-Water Temperature (C)]]*OO[[#This Row],[45]]</f>
        <v>2.7971606309019999E-5</v>
      </c>
      <c r="AV298" s="10">
        <f>3/24000000*OO[[#This Row],[104 (01JUL1985 21:00:00)-Water Temperature (C)]]*OO[[#This Row],[46]]</f>
        <v>2.5061705535687496E-5</v>
      </c>
      <c r="AW298" s="10">
        <f>3/24000000*OO[[#This Row],[105 (02JUL1985 00:00:00)-Water Temperature (C)]]*OO[[#This Row],[47]]</f>
        <v>2.2568924074339998E-5</v>
      </c>
      <c r="AX298" s="10">
        <f>3/24000000*OO[[#This Row],[106 (02JUL1985 03:00:00)-Water Temperature (C)]]*OO[[#This Row],[48]]</f>
        <v>2.0708423382795002E-5</v>
      </c>
      <c r="AY298" s="10">
        <f>3/24000000*OO[[#This Row],[107 (02JUL1985 06:00:00)-Water Temperature (C)]]*OO[[#This Row],[49]]</f>
        <v>1.8998349972299997E-5</v>
      </c>
      <c r="AZ298" s="10">
        <f>3/24000000*OO[[#This Row],[108 (02JUL1985 09:00:00)-Water Temperature (C)]]*OO[[#This Row],[50]]</f>
        <v>1.7475091781562498E-5</v>
      </c>
      <c r="BA298" s="10">
        <f>3/24000000*OO[[#This Row],[109 (02JUL1985 12:00:00)-Water Temperature (C)]]*OO[[#This Row],[51]]</f>
        <v>1.5983782568079998E-5</v>
      </c>
      <c r="BB298" s="10">
        <f>3/24000000*OO[[#This Row],[110 (02JUL1985 15:00:00)-Water Temperature (C)]]*OO[[#This Row],[52]]</f>
        <v>1.4469343888072498E-5</v>
      </c>
      <c r="BC298" s="10">
        <f>3/24000000*OO[[#This Row],[111 (02JUL1985 18:00:00)-Water Temperature (C)]]*OO[[#This Row],[53]]</f>
        <v>1.2888656233425E-5</v>
      </c>
      <c r="BD298" s="10">
        <f>3/24000000*OO[[#This Row],[112 (02JUL1985 21:00:00)-Water Temperature (C)]]*OO[[#This Row],[54]]</f>
        <v>1.151661109992625E-5</v>
      </c>
      <c r="BE298" s="10">
        <f>3/24000000*OO[[#This Row],[113 (03JUL1985 00:00:00)-Water Temperature (C)]]*OO[[#This Row],[55]]</f>
        <v>1.0298015282957498E-5</v>
      </c>
      <c r="BF298" s="10">
        <f>3/24000000*OO[[#This Row],[114 (03JUL1985 03:00:00)-Water Temperature (C)]]*OO[[#This Row],[56]]</f>
        <v>9.3121274870099997E-6</v>
      </c>
      <c r="BG298" s="10">
        <f>3/24000000*OO[[#This Row],[115 (03JUL1985 06:00:00)-Water Temperature (C)]]*OO[[#This Row],[57]]</f>
        <v>8.44916512175125E-6</v>
      </c>
      <c r="BH298" s="10">
        <f>3/24000000*OO[[#This Row],[116 (03JUL1985 09:00:00)-Water Temperature (C)]]*OO[[#This Row],[58]]</f>
        <v>7.5692027600649998E-6</v>
      </c>
      <c r="BI298" s="10">
        <f>3/24000000*OO[[#This Row],[117 (03JUL1985 12:00:00)-Water Temperature (C)]]*OO[[#This Row],[59]]</f>
        <v>6.7629149062650008E-6</v>
      </c>
      <c r="BJ298" s="10">
        <f>3/24000000*OO[[#This Row],[118 (03JUL1985 15:00:00)-Water Temperature (C)]]*OO[[#This Row],[60]]</f>
        <v>5.9484056587987492E-6</v>
      </c>
      <c r="BK298" s="10">
        <f>3/24000000*OO[[#This Row],[119 (03JUL1985 18:00:00)-Water Temperature (C)]]*OO[[#This Row],[61]]</f>
        <v>5.1370395032250007E-6</v>
      </c>
      <c r="BL298" s="10">
        <f>3/24000000*OO[[#This Row],[120 (03JUL1985 21:00:00)-Water Temperature (C)]]*OO[[#This Row],[62]]</f>
        <v>4.3891905674549994E-6</v>
      </c>
      <c r="BM298" s="10">
        <f>3/24000000*OO[[#This Row],[121 (04JUL1985 00:00:00)-Water Temperature (C)]]*OO[[#This Row],[63]]</f>
        <v>3.7019422685699995E-6</v>
      </c>
      <c r="BN298" s="10">
        <f>3/24000000*OO[[#This Row],[122 (04JUL1985 03:00:00)-Water Temperature (C)]]*OO[[#This Row],[64]]</f>
        <v>3.1381121651103748E-6</v>
      </c>
      <c r="BO298" s="10">
        <f>3/24000000*OO[[#This Row],[123 (04JUL1985 06:00:00)-Water Temperature (C)]]*OO[[#This Row],[65]]</f>
        <v>2.5960965059025E-6</v>
      </c>
      <c r="BP298" s="10">
        <f>3/24000000*OO[[#This Row],[124 (04JUL1985 09:00:00)-Water Temperature (C)]]*OO[[#This Row],[66]]</f>
        <v>2.1154681642837501E-6</v>
      </c>
      <c r="BQ298" s="10">
        <f>3/24000000*OO[[#This Row],[125 (04JUL1985 12:00:00)-Water Temperature (C)]]*OO[[#This Row],[67]]</f>
        <v>1.70708622473125E-6</v>
      </c>
      <c r="BR298" s="10">
        <f>3/24000000*OO[[#This Row],[126 (04JUL1985 15:00:00)-Water Temperature (C)]]*OO[[#This Row],[68]]</f>
        <v>1.3974713262674999E-6</v>
      </c>
      <c r="BS298" s="10">
        <f>3/24000000*OO[[#This Row],[127 (04JUL1985 18:00:00)-Water Temperature (C)]]*OO[[#This Row],[69]]</f>
        <v>1.1682577630625001E-6</v>
      </c>
      <c r="BT298" s="10">
        <f>3/24000000*OO[[#This Row],[128 (04JUL1985 21:00:00)-Water Temperature (C)]]*OO[[#This Row],[70]]</f>
        <v>1.0123991253292501E-6</v>
      </c>
      <c r="BU298" s="10">
        <f>3/24000000*OO[[#This Row],[129 (05JUL1985 00:00:00)-Water Temperature (C)]]*OO[[#This Row],[71]]</f>
        <v>9.0267768289799997E-7</v>
      </c>
      <c r="BV298" s="10">
        <f>3/24000000*OO[[#This Row],[130 (05JUL1985 03:00:00)-Water Temperature (C)]]*OO[[#This Row],[72]]</f>
        <v>8.3710998390799994E-7</v>
      </c>
      <c r="BW298" s="10">
        <f>3/24000000*OO[[#This Row],[131 (05JUL1985 06:00:00)-Water Temperature (C)]]*OO[[#This Row],[73]]</f>
        <v>7.7979983126849997E-7</v>
      </c>
      <c r="BX298" s="10">
        <f>3/24000000*OO[[#This Row],[132 (05JUL1985 09:00:00)-Water Temperature (C)]]*OO[[#This Row],[74]]</f>
        <v>7.3097838972000006E-7</v>
      </c>
      <c r="BY298" s="10">
        <f>3/24000000*OO[[#This Row],[133 (05JUL1985 12:00:00)-Water Temperature (C)]]*OO[[#This Row],[75]]</f>
        <v>6.8824530403300003E-7</v>
      </c>
      <c r="BZ298" s="10">
        <f>3/24000000*OO[[#This Row],[134 (05JUL1985 15:00:00)-Water Temperature (C)]]*OO[[#This Row],[76]]</f>
        <v>6.42753345670125E-7</v>
      </c>
      <c r="CA298" s="10">
        <f>3/24000000*OO[[#This Row],[135 (05JUL1985 18:00:00)-Water Temperature (C)]]*OO[[#This Row],[77]]</f>
        <v>6.0265101225699989E-7</v>
      </c>
      <c r="CB298" s="10">
        <f>3/24000000*OO[[#This Row],[136 (05JUL1985 21:00:00)-Water Temperature (C)]]*OO[[#This Row],[78]]</f>
        <v>5.7151441788550004E-7</v>
      </c>
      <c r="CC298" s="10">
        <f>3/24000000*OO[[#This Row],[137 (06JUL1985 00:00:00)-Water Temperature (C)]]*OO[[#This Row],[79]]</f>
        <v>5.4882358227450002E-7</v>
      </c>
      <c r="CD298" s="10">
        <f>3/24000000*OO[[#This Row],[138 (06JUL1985 03:00:00)-Water Temperature (C)]]*OO[[#This Row],[80]]</f>
        <v>5.3907191614899991E-7</v>
      </c>
      <c r="CE298" s="10">
        <f>3/24000000*OO[[#This Row],[139 (06JUL1985 06:00:00)-Water Temperature (C)]]*OO[[#This Row],[81]]</f>
        <v>5.2760380644637501E-7</v>
      </c>
      <c r="CF298" s="10">
        <f>3/24000000*OO[[#This Row],[140 (06JUL1985 09:00:00)-Water Temperature (C)]]*OO[[#This Row],[82]]</f>
        <v>5.1438886856399992E-7</v>
      </c>
      <c r="CG298" s="10">
        <f>3/24000000*OO[[#This Row],[141 (06JUL1985 12:00:00)-Water Temperature (C)]]*OO[[#This Row],[83]]</f>
        <v>4.9625649489462504E-7</v>
      </c>
      <c r="CH298" s="10">
        <f>3/24000000*OO[[#This Row],[142 (06JUL1985 15:00:00)-Water Temperature (C)]]*OO[[#This Row],[84]]</f>
        <v>4.7268998851187502E-7</v>
      </c>
      <c r="CI298" s="10">
        <f>3/24000000*OO[[#This Row],[143 (06JUL1985 18:00:00)-Water Temperature (C)]]*OO[[#This Row],[85]]</f>
        <v>4.4448131956837503E-7</v>
      </c>
      <c r="CJ298" s="10">
        <f>3/24000000*OO[[#This Row],[144 (06JUL1985 21:00:00)-Water Temperature (C)]]*OO[[#This Row],[86]]</f>
        <v>4.1986109367125005E-7</v>
      </c>
      <c r="CK298" s="10">
        <f>3/24000000*OO[[#This Row],[145 (07JUL1985 00:00:00)-Water Temperature (C)]]*OO[[#This Row],[87]]</f>
        <v>3.9837093668399996E-7</v>
      </c>
      <c r="CL298" s="10">
        <f>3/24000000*OO[[#This Row],[146 (07JUL1985 03:00:00)-Water Temperature (C)]]*OO[[#This Row],[88]]</f>
        <v>3.8736248136075E-7</v>
      </c>
      <c r="CM298" s="10">
        <f>3/24000000*OO[[#This Row],[147 (07JUL1985 06:00:00)-Water Temperature (C)]]*OO[[#This Row],[89]]</f>
        <v>3.7060334791199997E-7</v>
      </c>
      <c r="CN298" s="10">
        <f>3/24000000*OO[[#This Row],[148 (07JUL1985 09:00:00)-Water Temperature (C)]]*OO[[#This Row],[90]]</f>
        <v>3.5157549071517498E-7</v>
      </c>
      <c r="CO298" s="10">
        <f>3/24000000*OO[[#This Row],[149 (07JUL1985 12:00:00)-Water Temperature (C)]]*OO[[#This Row],[91]]</f>
        <v>3.3280681085071251E-7</v>
      </c>
      <c r="CP298" s="10">
        <f>3/24000000*OO[[#This Row],[150 (07JUL1985 15:00:00)-Water Temperature (C)]]*OO[[#This Row],[92]]</f>
        <v>3.1538557964339995E-7</v>
      </c>
      <c r="CQ298" s="10">
        <f>3/24000000*OO[[#This Row],[151 (07JUL1985 18:00:00)-Water Temperature (C)]]*OO[[#This Row],[93]]</f>
        <v>2.9758820740719999E-7</v>
      </c>
      <c r="CR298" s="10">
        <f>3/24000000*OO[[#This Row],[152 (07JUL1985 21:00:00)-Water Temperature (C)]]*OO[[#This Row],[94]]</f>
        <v>2.8163342867239996E-7</v>
      </c>
      <c r="CS298" s="10">
        <f>3/24000000*OO[[#This Row],[153 (08JUL1985 00:00:00)-Water Temperature (C)]]*OO[[#This Row],[95]]</f>
        <v>2.6728157269406254E-7</v>
      </c>
      <c r="CT298" s="10">
        <f>3/24000000*OO[[#This Row],[154 (08JUL1985 03:00:00)-Water Temperature (C)]]*OO[[#This Row],[96]]</f>
        <v>2.6079896043022497E-7</v>
      </c>
      <c r="CU298" s="10">
        <f>3/24000000*OO[[#This Row],[155 (08JUL1985 06:00:00)-Water Temperature (C)]]*OO[[#This Row],[97]]</f>
        <v>2.5340678879399999E-7</v>
      </c>
      <c r="CV298" s="10">
        <f>3/24000000*OO[[#This Row],[156 (08JUL1985 09:00:00)-Water Temperature (C)]]*OO[[#This Row],[98]]</f>
        <v>2.4308805275624993E-7</v>
      </c>
      <c r="CW298" s="10">
        <f>3/24000000*OO[[#This Row],[157 (08JUL1985 12:00:00)-Water Temperature (C)]]*OO[[#This Row],[99]]</f>
        <v>2.3262947795519998E-7</v>
      </c>
    </row>
    <row r="299" spans="1:101" x14ac:dyDescent="0.35">
      <c r="A299" t="s">
        <v>305</v>
      </c>
      <c r="B299">
        <v>915.50639999999999</v>
      </c>
      <c r="C299" s="10">
        <f>3/24*OO[[#This Row],[59 (26JUN1985 06:00:00)-Water Temperature (C)]]*OO[[#This Row],[1]]/SUM(OO[1])</f>
        <v>0</v>
      </c>
      <c r="D299" s="10">
        <f>3/24*OO[[#This Row],[60 (26JUN1985 09:00:00)-Water Temperature (C)]]*OO[[#This Row],[2]]/SUM(OO[2])</f>
        <v>0</v>
      </c>
      <c r="E299" s="10">
        <f>3/24*OO[[#This Row],[61 (26JUN1985 12:00:00)-Water Temperature (C)]]*OO[[#This Row],[3]]/SUM(OO[3])</f>
        <v>0</v>
      </c>
      <c r="F299" s="10">
        <f>3/24*OO[[#This Row],[62 (26JUN1985 15:00:00)-Water Temperature (C)]]*OO[[#This Row],[4]]/SUM(OO[4])</f>
        <v>0</v>
      </c>
      <c r="G299" s="10">
        <f>3/24*OO[[#This Row],[63 (26JUN1985 18:00:00)-Water Temperature (C)]]*OO[[#This Row],[5]]/SUM(OO[5])</f>
        <v>0</v>
      </c>
      <c r="H299" s="10">
        <f>3/24*OO[[#This Row],[64 (26JUN1985 21:00:00)-Water Temperature (C)]]*OO[[#This Row],[6]]/SUM(OO[6])</f>
        <v>0</v>
      </c>
      <c r="I299" s="10">
        <f>3/24*OO[[#This Row],[65 (27JUN1985 00:00:00)-Water Temperature (C)]]*OO[[#This Row],[7]]/SUM(OO[7])</f>
        <v>0</v>
      </c>
      <c r="J299" s="10">
        <f>3/24*OO[[#This Row],[66 (27JUN1985 03:00:00)-Water Temperature (C)]]*OO[[#This Row],[8]]/SUM(OO[8])</f>
        <v>0</v>
      </c>
      <c r="K299" s="10">
        <f>3/24*OO[[#This Row],[67 (27JUN1985 06:00:00)-Water Temperature (C)]]*OO[[#This Row],[9]]/SUM(OO[9])</f>
        <v>0</v>
      </c>
      <c r="L299" s="10">
        <f>3/24*OO[[#This Row],[68 (27JUN1985 09:00:00)-Water Temperature (C)]]*OO[[#This Row],[10]]/SUM(OO[10])</f>
        <v>0</v>
      </c>
      <c r="M299" s="10">
        <f>3/24*OO[[#This Row],[69 (27JUN1985 12:00:00)-Water Temperature (C)]]*OO[[#This Row],[11]]/SUM(OO[11])</f>
        <v>0</v>
      </c>
      <c r="N299" s="10">
        <f>3/24*OO[[#This Row],[70 (27JUN1985 15:00:00)-Water Temperature (C)]]*OO[[#This Row],[12]]/SUM(OO[12])</f>
        <v>0</v>
      </c>
      <c r="O299" s="10">
        <f>3/24*OO[[#This Row],[71 (27JUN1985 18:00:00)-Water Temperature (C)]]*OO[[#This Row],[13]]/SUM(OO[13])</f>
        <v>0</v>
      </c>
      <c r="P299" s="10">
        <f>3/24*OO[[#This Row],[72 (27JUN1985 21:00:00)-Water Temperature (C)]]*OO[[#This Row],[14]]/SUM(OO[14])</f>
        <v>0</v>
      </c>
      <c r="Q299" s="10">
        <f>3/24*OO[[#This Row],[73 (28JUN1985 00:00:00)-Water Temperature (C)]]*OO[[#This Row],[15]]/SUM(OO[15])</f>
        <v>1.5758327631243181E-29</v>
      </c>
      <c r="R299" s="10">
        <f>3/24*OO[[#This Row],[74 (28JUN1985 03:00:00)-Water Temperature (C)]]*OO[[#This Row],[16]]/SUM(OO[16])</f>
        <v>1.6789127010536519E-22</v>
      </c>
      <c r="S299" s="10">
        <f>3/24*OO[[#This Row],[75 (28JUN1985 06:00:00)-Water Temperature (C)]]*OO[[#This Row],[17]]/SUM(OO[17])</f>
        <v>1.2680448346762934E-14</v>
      </c>
      <c r="T299" s="10">
        <f>3/24*OO[[#This Row],[76 (28JUN1985 09:00:00)-Water Temperature (C)]]*OO[[#This Row],[18]]/SUM(OO[18])</f>
        <v>9.0007293402623031E-11</v>
      </c>
      <c r="U299" s="10">
        <f>3/24*OO[[#This Row],[77 (28JUN1985 12:00:00)-Water Temperature (C)]]*OO[[#This Row],[19]]/SUM(OO[19])</f>
        <v>4.1099274996046528E-8</v>
      </c>
      <c r="V299" s="10">
        <f>3/24000000*OO[[#This Row],[78 (28JUN1985 15:00:00)-Water Temperature (C)]]*OO[[#This Row],[20]]</f>
        <v>3.9216620316037499E-6</v>
      </c>
      <c r="W299" s="10">
        <f>3/24000000*OO[[#This Row],[79 (28JUN1985 18:00:00)-Water Temperature (C)]]*OO[[#This Row],[21]]</f>
        <v>1.1922313899386249E-4</v>
      </c>
      <c r="X299" s="10">
        <f>3/24000000*OO[[#This Row],[80 (28JUN1985 21:00:00)-Water Temperature (C)]]*OO[[#This Row],[22]]</f>
        <v>1.4771813655637498E-3</v>
      </c>
      <c r="Y299" s="10">
        <f>3/24000000*OO[[#This Row],[81 (29JUN1985 00:00:00)-Water Temperature (C)]]*OO[[#This Row],[23]]</f>
        <v>8.7939979473937498E-3</v>
      </c>
      <c r="Z299" s="10">
        <f>3/24000000*OO[[#This Row],[82 (29JUN1985 03:00:00)-Water Temperature (C)]]*OO[[#This Row],[24]]</f>
        <v>2.8566250675587501E-2</v>
      </c>
      <c r="AA299" s="10">
        <f>3/24000000*OO[[#This Row],[83 (29JUN1985 06:00:00)-Water Temperature (C)]]*OO[[#This Row],[25]]</f>
        <v>5.3783187191562491E-2</v>
      </c>
      <c r="AB299" s="10">
        <f>3/24000000*OO[[#This Row],[84 (29JUN1985 09:00:00)-Water Temperature (C)]]*OO[[#This Row],[26]]</f>
        <v>6.5724426017625001E-2</v>
      </c>
      <c r="AC299" s="10">
        <f>3/24000000*OO[[#This Row],[85 (29JUN1985 12:00:00)-Water Temperature (C)]]*OO[[#This Row],[27]]</f>
        <v>5.3989926262187501E-2</v>
      </c>
      <c r="AD299" s="10">
        <f>3/24000000*OO[[#This Row],[86 (29JUN1985 15:00:00)-Water Temperature (C)]]*OO[[#This Row],[28]]</f>
        <v>3.1319646099218751E-2</v>
      </c>
      <c r="AE299" s="10">
        <f>3/24000000*OO[[#This Row],[88 (29JUN1985 21:00:00)-Water Temperature (C)]]*OO[[#This Row],[30]]</f>
        <v>4.6998648579849997E-3</v>
      </c>
      <c r="AF299" s="10">
        <f>3/24000000*OO[[#This Row],[88 (29JUN1985 21:00:00)-Water Temperature (C)]]*OO[[#This Row],[30]]</f>
        <v>4.6998648579849997E-3</v>
      </c>
      <c r="AG299" s="10">
        <f>3/24000000*OO[[#This Row],[89 (30JUN1985 00:00:00)-Water Temperature (C)]]*OO[[#This Row],[31]]</f>
        <v>1.3648413767132501E-3</v>
      </c>
      <c r="AH299" s="10">
        <f>3/24000000*OO[[#This Row],[90 (30JUN1985 03:00:00)-Water Temperature (C)]]*OO[[#This Row],[32]]</f>
        <v>3.781176389575E-4</v>
      </c>
      <c r="AI299" s="10">
        <f>3/24000000*OO[[#This Row],[91 (30JUN1985 06:00:00)-Water Temperature (C)]]*OO[[#This Row],[33]]</f>
        <v>1.2677469906804999E-4</v>
      </c>
      <c r="AJ299" s="10">
        <f>3/24000000*OO[[#This Row],[92 (30JUN1985 09:00:00)-Water Temperature (C)]]*OO[[#This Row],[34]]</f>
        <v>7.3101507425887499E-5</v>
      </c>
      <c r="AK299" s="10">
        <f>3/24000000*OO[[#This Row],[93 (30JUN1985 12:00:00)-Water Temperature (C)]]*OO[[#This Row],[35]]</f>
        <v>6.3580785760799998E-5</v>
      </c>
      <c r="AL299" s="10">
        <f>3/24000000*OO[[#This Row],[94 (30JUN1985 15:00:00)-Water Temperature (C)]]*OO[[#This Row],[36]]</f>
        <v>6.0546739564899989E-5</v>
      </c>
      <c r="AM299" s="10">
        <f>3/24000000*OO[[#This Row],[95 (30JUN1985 18:00:00)-Water Temperature (C)]]*OO[[#This Row],[37]]</f>
        <v>5.6818568539200003E-5</v>
      </c>
      <c r="AN299" s="10">
        <f>3/24000000*OO[[#This Row],[96 (30JUN1985 21:00:00)-Water Temperature (C)]]*OO[[#This Row],[38]]</f>
        <v>5.2495792812399997E-5</v>
      </c>
      <c r="AO299" s="10">
        <f>3/24000000*OO[[#This Row],[97 (01JUL1985 00:00:00)-Water Temperature (C)]]*OO[[#This Row],[39]]</f>
        <v>4.7728684205624999E-5</v>
      </c>
      <c r="AP299" s="10">
        <f>3/24000000*OO[[#This Row],[98 (01JUL1985 03:00:00)-Water Temperature (C)]]*OO[[#This Row],[40]]</f>
        <v>4.3712362690649999E-5</v>
      </c>
      <c r="AQ299" s="10">
        <f>3/24000000*OO[[#This Row],[99 (01JUL1985 06:00:00)-Water Temperature (C)]]*OO[[#This Row],[41]]</f>
        <v>3.9711830156625001E-5</v>
      </c>
      <c r="AR299" s="10">
        <f>3/24000000*OO[[#This Row],[100 (01JUL1985 09:00:00)-Water Temperature (C)]]*OO[[#This Row],[42]]</f>
        <v>3.5822053555949996E-5</v>
      </c>
      <c r="AS299" s="10">
        <f>3/24000000*OO[[#This Row],[101 (01JUL1985 12:00:00)-Water Temperature (C)]]*OO[[#This Row],[43]]</f>
        <v>3.2213976255695003E-5</v>
      </c>
      <c r="AT299" s="10">
        <f>3/24000000*OO[[#This Row],[102 (01JUL1985 15:00:00)-Water Temperature (C)]]*OO[[#This Row],[44]]</f>
        <v>2.8826024216771246E-5</v>
      </c>
      <c r="AU299" s="10">
        <f>3/24000000*OO[[#This Row],[103 (01JUL1985 18:00:00)-Water Temperature (C)]]*OO[[#This Row],[45]]</f>
        <v>2.5830137226461248E-5</v>
      </c>
      <c r="AV299" s="10">
        <f>3/24000000*OO[[#This Row],[104 (01JUL1985 21:00:00)-Water Temperature (C)]]*OO[[#This Row],[46]]</f>
        <v>2.3163470138216248E-5</v>
      </c>
      <c r="AW299" s="10">
        <f>3/24000000*OO[[#This Row],[105 (02JUL1985 00:00:00)-Water Temperature (C)]]*OO[[#This Row],[47]]</f>
        <v>2.0881306717274997E-5</v>
      </c>
      <c r="AX299" s="10">
        <f>3/24000000*OO[[#This Row],[106 (02JUL1985 03:00:00)-Water Temperature (C)]]*OO[[#This Row],[48]]</f>
        <v>1.919079407865E-5</v>
      </c>
      <c r="AY299" s="10">
        <f>3/24000000*OO[[#This Row],[107 (02JUL1985 06:00:00)-Water Temperature (C)]]*OO[[#This Row],[49]]</f>
        <v>1.762972393914875E-5</v>
      </c>
      <c r="AZ299" s="10">
        <f>3/24000000*OO[[#This Row],[108 (02JUL1985 09:00:00)-Water Temperature (C)]]*OO[[#This Row],[50]]</f>
        <v>1.622319667000875E-5</v>
      </c>
      <c r="BA299" s="10">
        <f>3/24000000*OO[[#This Row],[109 (02JUL1985 12:00:00)-Water Temperature (C)]]*OO[[#This Row],[51]]</f>
        <v>1.483261782066E-5</v>
      </c>
      <c r="BB299" s="10">
        <f>3/24000000*OO[[#This Row],[110 (02JUL1985 15:00:00)-Water Temperature (C)]]*OO[[#This Row],[52]]</f>
        <v>1.3419260358315001E-5</v>
      </c>
      <c r="BC299" s="10">
        <f>3/24000000*OO[[#This Row],[111 (02JUL1985 18:00:00)-Water Temperature (C)]]*OO[[#This Row],[53]]</f>
        <v>1.1944056643062498E-5</v>
      </c>
      <c r="BD299" s="10">
        <f>3/24000000*OO[[#This Row],[112 (02JUL1985 21:00:00)-Water Temperature (C)]]*OO[[#This Row],[54]]</f>
        <v>1.067197113504375E-5</v>
      </c>
      <c r="BE299" s="10">
        <f>3/24000000*OO[[#This Row],[113 (03JUL1985 00:00:00)-Water Temperature (C)]]*OO[[#This Row],[55]]</f>
        <v>9.5487568889137498E-6</v>
      </c>
      <c r="BF299" s="10">
        <f>3/24000000*OO[[#This Row],[114 (03JUL1985 03:00:00)-Water Temperature (C)]]*OO[[#This Row],[56]]</f>
        <v>8.6411757047250012E-6</v>
      </c>
      <c r="BG299" s="10">
        <f>3/24000000*OO[[#This Row],[115 (03JUL1985 06:00:00)-Water Temperature (C)]]*OO[[#This Row],[57]]</f>
        <v>7.8469814230062507E-6</v>
      </c>
      <c r="BH299" s="10">
        <f>3/24000000*OO[[#This Row],[116 (03JUL1985 09:00:00)-Water Temperature (C)]]*OO[[#This Row],[58]]</f>
        <v>7.0319099026249994E-6</v>
      </c>
      <c r="BI299" s="10">
        <f>3/24000000*OO[[#This Row],[117 (03JUL1985 12:00:00)-Water Temperature (C)]]*OO[[#This Row],[59]]</f>
        <v>6.28364895722125E-6</v>
      </c>
      <c r="BJ299" s="10">
        <f>3/24000000*OO[[#This Row],[118 (03JUL1985 15:00:00)-Water Temperature (C)]]*OO[[#This Row],[60]]</f>
        <v>5.5293450603750003E-6</v>
      </c>
      <c r="BK299" s="10">
        <f>3/24000000*OO[[#This Row],[119 (03JUL1985 18:00:00)-Water Temperature (C)]]*OO[[#This Row],[61]]</f>
        <v>4.7770585231399993E-6</v>
      </c>
      <c r="BL299" s="10">
        <f>3/24000000*OO[[#This Row],[120 (03JUL1985 21:00:00)-Water Temperature (C)]]*OO[[#This Row],[62]]</f>
        <v>4.08836259183E-6</v>
      </c>
      <c r="BM299" s="10">
        <f>3/24000000*OO[[#This Row],[121 (04JUL1985 00:00:00)-Water Temperature (C)]]*OO[[#This Row],[63]]</f>
        <v>3.4575815680824999E-6</v>
      </c>
      <c r="BN299" s="10">
        <f>3/24000000*OO[[#This Row],[122 (04JUL1985 03:00:00)-Water Temperature (C)]]*OO[[#This Row],[64]]</f>
        <v>2.9407395910987499E-6</v>
      </c>
      <c r="BO299" s="10">
        <f>3/24000000*OO[[#This Row],[123 (04JUL1985 06:00:00)-Water Temperature (C)]]*OO[[#This Row],[65]]</f>
        <v>2.4389112138360003E-6</v>
      </c>
      <c r="BP299" s="10">
        <f>3/24000000*OO[[#This Row],[124 (04JUL1985 09:00:00)-Water Temperature (C)]]*OO[[#This Row],[66]]</f>
        <v>1.9878919414887498E-6</v>
      </c>
      <c r="BQ299" s="10">
        <f>3/24000000*OO[[#This Row],[125 (04JUL1985 12:00:00)-Water Temperature (C)]]*OO[[#This Row],[67]]</f>
        <v>1.6012516663876248E-6</v>
      </c>
      <c r="BR299" s="10">
        <f>3/24000000*OO[[#This Row],[126 (04JUL1985 15:00:00)-Water Temperature (C)]]*OO[[#This Row],[68]]</f>
        <v>1.3065468510837499E-6</v>
      </c>
      <c r="BS299" s="10">
        <f>3/24000000*OO[[#This Row],[127 (04JUL1985 18:00:00)-Water Temperature (C)]]*OO[[#This Row],[69]]</f>
        <v>1.088050709647875E-6</v>
      </c>
      <c r="BT299" s="10">
        <f>3/24000000*OO[[#This Row],[128 (04JUL1985 21:00:00)-Water Temperature (C)]]*OO[[#This Row],[70]]</f>
        <v>9.4008663708799997E-7</v>
      </c>
      <c r="BU299" s="10">
        <f>3/24000000*OO[[#This Row],[129 (05JUL1985 00:00:00)-Water Temperature (C)]]*OO[[#This Row],[71]]</f>
        <v>8.3671876503437499E-7</v>
      </c>
      <c r="BV299" s="10">
        <f>3/24000000*OO[[#This Row],[130 (05JUL1985 03:00:00)-Water Temperature (C)]]*OO[[#This Row],[72]]</f>
        <v>7.7552598352500007E-7</v>
      </c>
      <c r="BW299" s="10">
        <f>3/24000000*OO[[#This Row],[131 (05JUL1985 06:00:00)-Water Temperature (C)]]*OO[[#This Row],[73]]</f>
        <v>7.2227573650574995E-7</v>
      </c>
      <c r="BX299" s="10">
        <f>3/24000000*OO[[#This Row],[132 (05JUL1985 09:00:00)-Water Temperature (C)]]*OO[[#This Row],[74]]</f>
        <v>6.7663516586899999E-7</v>
      </c>
      <c r="BY299" s="10">
        <f>3/24000000*OO[[#This Row],[133 (05JUL1985 12:00:00)-Water Temperature (C)]]*OO[[#This Row],[75]]</f>
        <v>6.3640835061800007E-7</v>
      </c>
      <c r="BZ299" s="10">
        <f>3/24000000*OO[[#This Row],[134 (05JUL1985 15:00:00)-Water Temperature (C)]]*OO[[#This Row],[76]]</f>
        <v>5.9362917248762497E-7</v>
      </c>
      <c r="CA299" s="10">
        <f>3/24000000*OO[[#This Row],[135 (05JUL1985 18:00:00)-Water Temperature (C)]]*OO[[#This Row],[77]]</f>
        <v>5.5563763077562494E-7</v>
      </c>
      <c r="CB299" s="10">
        <f>3/24000000*OO[[#This Row],[136 (05JUL1985 21:00:00)-Water Temperature (C)]]*OO[[#This Row],[78]]</f>
        <v>5.2642195657649991E-7</v>
      </c>
      <c r="CC299" s="10">
        <f>3/24000000*OO[[#This Row],[137 (06JUL1985 00:00:00)-Water Temperature (C)]]*OO[[#This Row],[79]]</f>
        <v>5.0538445672012497E-7</v>
      </c>
      <c r="CD299" s="10">
        <f>3/24000000*OO[[#This Row],[138 (06JUL1985 03:00:00)-Water Temperature (C)]]*OO[[#This Row],[80]]</f>
        <v>4.9672544365424996E-7</v>
      </c>
      <c r="CE299" s="10">
        <f>3/24000000*OO[[#This Row],[139 (06JUL1985 06:00:00)-Water Temperature (C)]]*OO[[#This Row],[81]]</f>
        <v>4.8651847932599993E-7</v>
      </c>
      <c r="CF299" s="10">
        <f>3/24000000*OO[[#This Row],[140 (06JUL1985 09:00:00)-Water Temperature (C)]]*OO[[#This Row],[82]]</f>
        <v>4.7452200281500001E-7</v>
      </c>
      <c r="CG299" s="10">
        <f>3/24000000*OO[[#This Row],[141 (06JUL1985 12:00:00)-Water Temperature (C)]]*OO[[#This Row],[83]]</f>
        <v>4.5788340693187499E-7</v>
      </c>
      <c r="CH299" s="10">
        <f>3/24000000*OO[[#This Row],[142 (06JUL1985 15:00:00)-Water Temperature (C)]]*OO[[#This Row],[84]]</f>
        <v>4.3607207577674999E-7</v>
      </c>
      <c r="CI299" s="10">
        <f>3/24000000*OO[[#This Row],[143 (06JUL1985 18:00:00)-Water Temperature (C)]]*OO[[#This Row],[85]]</f>
        <v>4.0976475193937501E-7</v>
      </c>
      <c r="CJ299" s="10">
        <f>3/24000000*OO[[#This Row],[144 (06JUL1985 21:00:00)-Water Temperature (C)]]*OO[[#This Row],[86]]</f>
        <v>3.8695270930875001E-7</v>
      </c>
      <c r="CK299" s="10">
        <f>3/24000000*OO[[#This Row],[145 (07JUL1985 00:00:00)-Water Temperature (C)]]*OO[[#This Row],[87]]</f>
        <v>3.6718453937599997E-7</v>
      </c>
      <c r="CL299" s="10">
        <f>3/24000000*OO[[#This Row],[146 (07JUL1985 03:00:00)-Water Temperature (C)]]*OO[[#This Row],[88]]</f>
        <v>3.5730717710737497E-7</v>
      </c>
      <c r="CM299" s="10">
        <f>3/24000000*OO[[#This Row],[147 (07JUL1985 06:00:00)-Water Temperature (C)]]*OO[[#This Row],[89]]</f>
        <v>3.4213542236002498E-7</v>
      </c>
      <c r="CN299" s="10">
        <f>3/24000000*OO[[#This Row],[148 (07JUL1985 09:00:00)-Water Temperature (C)]]*OO[[#This Row],[90]]</f>
        <v>3.2439980726046248E-7</v>
      </c>
      <c r="CO299" s="10">
        <f>3/24000000*OO[[#This Row],[149 (07JUL1985 12:00:00)-Water Temperature (C)]]*OO[[#This Row],[91]]</f>
        <v>3.0705998401912499E-7</v>
      </c>
      <c r="CP299" s="10">
        <f>3/24000000*OO[[#This Row],[150 (07JUL1985 15:00:00)-Water Temperature (C)]]*OO[[#This Row],[92]]</f>
        <v>2.9102192847874993E-7</v>
      </c>
      <c r="CQ299" s="10">
        <f>3/24000000*OO[[#This Row],[151 (07JUL1985 18:00:00)-Water Temperature (C)]]*OO[[#This Row],[93]]</f>
        <v>2.7442849707812498E-7</v>
      </c>
      <c r="CR299" s="10">
        <f>3/24000000*OO[[#This Row],[152 (07JUL1985 21:00:00)-Water Temperature (C)]]*OO[[#This Row],[94]]</f>
        <v>2.5964421822025002E-7</v>
      </c>
      <c r="CS299" s="10">
        <f>3/24000000*OO[[#This Row],[153 (08JUL1985 00:00:00)-Water Temperature (C)]]*OO[[#This Row],[95]]</f>
        <v>2.4645357684168752E-7</v>
      </c>
      <c r="CT299" s="10">
        <f>3/24000000*OO[[#This Row],[154 (08JUL1985 03:00:00)-Water Temperature (C)]]*OO[[#This Row],[96]]</f>
        <v>2.4066845904375001E-7</v>
      </c>
      <c r="CU299" s="10">
        <f>3/24000000*OO[[#This Row],[155 (08JUL1985 06:00:00)-Water Temperature (C)]]*OO[[#This Row],[97]]</f>
        <v>2.3407746152441249E-7</v>
      </c>
      <c r="CV299" s="10">
        <f>3/24000000*OO[[#This Row],[156 (08JUL1985 09:00:00)-Water Temperature (C)]]*OO[[#This Row],[98]]</f>
        <v>2.2455037478698749E-7</v>
      </c>
      <c r="CW299" s="10">
        <f>3/24000000*OO[[#This Row],[157 (08JUL1985 12:00:00)-Water Temperature (C)]]*OO[[#This Row],[99]]</f>
        <v>2.1479777239042497E-7</v>
      </c>
    </row>
    <row r="300" spans="1:101" x14ac:dyDescent="0.35">
      <c r="A300" t="s">
        <v>306</v>
      </c>
      <c r="B300">
        <v>914.54939999999999</v>
      </c>
      <c r="C300" s="10">
        <f>3/24*OO[[#This Row],[59 (26JUN1985 06:00:00)-Water Temperature (C)]]*OO[[#This Row],[1]]/SUM(OO[1])</f>
        <v>0</v>
      </c>
      <c r="D300" s="10">
        <f>3/24*OO[[#This Row],[60 (26JUN1985 09:00:00)-Water Temperature (C)]]*OO[[#This Row],[2]]/SUM(OO[2])</f>
        <v>0</v>
      </c>
      <c r="E300" s="10">
        <f>3/24*OO[[#This Row],[61 (26JUN1985 12:00:00)-Water Temperature (C)]]*OO[[#This Row],[3]]/SUM(OO[3])</f>
        <v>0</v>
      </c>
      <c r="F300" s="10">
        <f>3/24*OO[[#This Row],[62 (26JUN1985 15:00:00)-Water Temperature (C)]]*OO[[#This Row],[4]]/SUM(OO[4])</f>
        <v>0</v>
      </c>
      <c r="G300" s="10">
        <f>3/24*OO[[#This Row],[63 (26JUN1985 18:00:00)-Water Temperature (C)]]*OO[[#This Row],[5]]/SUM(OO[5])</f>
        <v>0</v>
      </c>
      <c r="H300" s="10">
        <f>3/24*OO[[#This Row],[64 (26JUN1985 21:00:00)-Water Temperature (C)]]*OO[[#This Row],[6]]/SUM(OO[6])</f>
        <v>0</v>
      </c>
      <c r="I300" s="10">
        <f>3/24*OO[[#This Row],[65 (27JUN1985 00:00:00)-Water Temperature (C)]]*OO[[#This Row],[7]]/SUM(OO[7])</f>
        <v>0</v>
      </c>
      <c r="J300" s="10">
        <f>3/24*OO[[#This Row],[66 (27JUN1985 03:00:00)-Water Temperature (C)]]*OO[[#This Row],[8]]/SUM(OO[8])</f>
        <v>0</v>
      </c>
      <c r="K300" s="10">
        <f>3/24*OO[[#This Row],[67 (27JUN1985 06:00:00)-Water Temperature (C)]]*OO[[#This Row],[9]]/SUM(OO[9])</f>
        <v>0</v>
      </c>
      <c r="L300" s="10">
        <f>3/24*OO[[#This Row],[68 (27JUN1985 09:00:00)-Water Temperature (C)]]*OO[[#This Row],[10]]/SUM(OO[10])</f>
        <v>0</v>
      </c>
      <c r="M300" s="10">
        <f>3/24*OO[[#This Row],[69 (27JUN1985 12:00:00)-Water Temperature (C)]]*OO[[#This Row],[11]]/SUM(OO[11])</f>
        <v>0</v>
      </c>
      <c r="N300" s="10">
        <f>3/24*OO[[#This Row],[70 (27JUN1985 15:00:00)-Water Temperature (C)]]*OO[[#This Row],[12]]/SUM(OO[12])</f>
        <v>0</v>
      </c>
      <c r="O300" s="10">
        <f>3/24*OO[[#This Row],[71 (27JUN1985 18:00:00)-Water Temperature (C)]]*OO[[#This Row],[13]]/SUM(OO[13])</f>
        <v>0</v>
      </c>
      <c r="P300" s="10">
        <f>3/24*OO[[#This Row],[72 (27JUN1985 21:00:00)-Water Temperature (C)]]*OO[[#This Row],[14]]/SUM(OO[14])</f>
        <v>0</v>
      </c>
      <c r="Q300" s="10">
        <f>3/24*OO[[#This Row],[73 (28JUN1985 00:00:00)-Water Temperature (C)]]*OO[[#This Row],[15]]/SUM(OO[15])</f>
        <v>2.3413736774193145E-30</v>
      </c>
      <c r="R300" s="10">
        <f>3/24*OO[[#This Row],[74 (28JUN1985 03:00:00)-Water Temperature (C)]]*OO[[#This Row],[16]]/SUM(OO[16])</f>
        <v>1.4548434894079486E-22</v>
      </c>
      <c r="S300" s="10">
        <f>3/24*OO[[#This Row],[75 (28JUN1985 06:00:00)-Water Temperature (C)]]*OO[[#This Row],[17]]/SUM(OO[17])</f>
        <v>6.5528199721587753E-15</v>
      </c>
      <c r="T300" s="10">
        <f>3/24*OO[[#This Row],[76 (28JUN1985 09:00:00)-Water Temperature (C)]]*OO[[#This Row],[18]]/SUM(OO[18])</f>
        <v>6.1417959242968276E-11</v>
      </c>
      <c r="U300" s="10">
        <f>3/24*OO[[#This Row],[77 (28JUN1985 12:00:00)-Water Temperature (C)]]*OO[[#This Row],[19]]/SUM(OO[19])</f>
        <v>3.1906221579333838E-8</v>
      </c>
      <c r="V300" s="10">
        <f>3/24000000*OO[[#This Row],[78 (28JUN1985 15:00:00)-Water Temperature (C)]]*OO[[#This Row],[20]]</f>
        <v>3.3390371553369996E-6</v>
      </c>
      <c r="W300" s="10">
        <f>3/24000000*OO[[#This Row],[79 (28JUN1985 18:00:00)-Water Temperature (C)]]*OO[[#This Row],[21]]</f>
        <v>1.093339386925E-4</v>
      </c>
      <c r="X300" s="10">
        <f>3/24000000*OO[[#This Row],[80 (28JUN1985 21:00:00)-Water Temperature (C)]]*OO[[#This Row],[22]]</f>
        <v>1.4434960900092499E-3</v>
      </c>
      <c r="Y300" s="10">
        <f>3/24000000*OO[[#This Row],[81 (29JUN1985 00:00:00)-Water Temperature (C)]]*OO[[#This Row],[23]]</f>
        <v>9.0798649006874985E-3</v>
      </c>
      <c r="Z300" s="10">
        <f>3/24000000*OO[[#This Row],[82 (29JUN1985 03:00:00)-Water Temperature (C)]]*OO[[#This Row],[24]]</f>
        <v>3.0974875787129999E-2</v>
      </c>
      <c r="AA300" s="10">
        <f>3/24000000*OO[[#This Row],[83 (29JUN1985 06:00:00)-Water Temperature (C)]]*OO[[#This Row],[25]]</f>
        <v>6.0849931304524991E-2</v>
      </c>
      <c r="AB300" s="10">
        <f>3/24000000*OO[[#This Row],[84 (29JUN1985 09:00:00)-Water Temperature (C)]]*OO[[#This Row],[26]]</f>
        <v>7.7299254865874995E-2</v>
      </c>
      <c r="AC300" s="10">
        <f>3/24000000*OO[[#This Row],[85 (29JUN1985 12:00:00)-Water Temperature (C)]]*OO[[#This Row],[27]]</f>
        <v>6.5704026220312489E-2</v>
      </c>
      <c r="AD300" s="10">
        <f>3/24000000*OO[[#This Row],[86 (29JUN1985 15:00:00)-Water Temperature (C)]]*OO[[#This Row],[28]]</f>
        <v>3.9279738971599996E-2</v>
      </c>
      <c r="AE300" s="10">
        <f>3/24000000*OO[[#This Row],[88 (29JUN1985 21:00:00)-Water Temperature (C)]]*OO[[#This Row],[30]]</f>
        <v>6.1822746557175E-3</v>
      </c>
      <c r="AF300" s="10">
        <f>3/24000000*OO[[#This Row],[88 (29JUN1985 21:00:00)-Water Temperature (C)]]*OO[[#This Row],[30]]</f>
        <v>6.1822746557175E-3</v>
      </c>
      <c r="AG300" s="10">
        <f>3/24000000*OO[[#This Row],[89 (30JUN1985 00:00:00)-Water Temperature (C)]]*OO[[#This Row],[31]]</f>
        <v>1.8227852061634998E-3</v>
      </c>
      <c r="AH300" s="10">
        <f>3/24000000*OO[[#This Row],[90 (30JUN1985 03:00:00)-Water Temperature (C)]]*OO[[#This Row],[32]]</f>
        <v>5.0521932030612494E-4</v>
      </c>
      <c r="AI300" s="10">
        <f>3/24000000*OO[[#This Row],[91 (30JUN1985 06:00:00)-Water Temperature (C)]]*OO[[#This Row],[33]]</f>
        <v>1.6298872074674999E-4</v>
      </c>
      <c r="AJ300" s="10">
        <f>3/24000000*OO[[#This Row],[92 (30JUN1985 09:00:00)-Water Temperature (C)]]*OO[[#This Row],[34]]</f>
        <v>8.8337779731899996E-5</v>
      </c>
      <c r="AK300" s="10">
        <f>3/24000000*OO[[#This Row],[93 (30JUN1985 12:00:00)-Water Temperature (C)]]*OO[[#This Row],[35]]</f>
        <v>7.4682080631199987E-5</v>
      </c>
      <c r="AL300" s="10">
        <f>3/24000000*OO[[#This Row],[94 (30JUN1985 15:00:00)-Water Temperature (C)]]*OO[[#This Row],[36]]</f>
        <v>7.0588015288899997E-5</v>
      </c>
      <c r="AM300" s="10">
        <f>3/24000000*OO[[#This Row],[95 (30JUN1985 18:00:00)-Water Temperature (C)]]*OO[[#This Row],[37]]</f>
        <v>6.6088157280900009E-5</v>
      </c>
      <c r="AN300" s="10">
        <f>3/24000000*OO[[#This Row],[96 (30JUN1985 21:00:00)-Water Temperature (C)]]*OO[[#This Row],[38]]</f>
        <v>6.0963250417049997E-5</v>
      </c>
      <c r="AO300" s="10">
        <f>3/24000000*OO[[#This Row],[97 (01JUL1985 00:00:00)-Water Temperature (C)]]*OO[[#This Row],[39]]</f>
        <v>5.52926679454125E-5</v>
      </c>
      <c r="AP300" s="10">
        <f>3/24000000*OO[[#This Row],[98 (01JUL1985 03:00:00)-Water Temperature (C)]]*OO[[#This Row],[40]]</f>
        <v>5.046649756485E-5</v>
      </c>
      <c r="AQ300" s="10">
        <f>3/24000000*OO[[#This Row],[99 (01JUL1985 06:00:00)-Water Temperature (C)]]*OO[[#This Row],[41]]</f>
        <v>4.5652888597799999E-5</v>
      </c>
      <c r="AR300" s="10">
        <f>3/24000000*OO[[#This Row],[100 (01JUL1985 09:00:00)-Water Temperature (C)]]*OO[[#This Row],[42]]</f>
        <v>4.0985289871125002E-5</v>
      </c>
      <c r="AS300" s="10">
        <f>3/24000000*OO[[#This Row],[101 (01JUL1985 12:00:00)-Water Temperature (C)]]*OO[[#This Row],[43]]</f>
        <v>3.6685667855249997E-5</v>
      </c>
      <c r="AT300" s="10">
        <f>3/24000000*OO[[#This Row],[102 (01JUL1985 15:00:00)-Water Temperature (C)]]*OO[[#This Row],[44]]</f>
        <v>3.2657333926357502E-5</v>
      </c>
      <c r="AU300" s="10">
        <f>3/24000000*OO[[#This Row],[103 (01JUL1985 18:00:00)-Water Temperature (C)]]*OO[[#This Row],[45]]</f>
        <v>2.9119528283853746E-5</v>
      </c>
      <c r="AV300" s="10">
        <f>3/24000000*OO[[#This Row],[104 (01JUL1985 21:00:00)-Water Temperature (C)]]*OO[[#This Row],[46]]</f>
        <v>2.5989675329125E-5</v>
      </c>
      <c r="AW300" s="10">
        <f>3/24000000*OO[[#This Row],[105 (02JUL1985 00:00:00)-Water Temperature (C)]]*OO[[#This Row],[47]]</f>
        <v>2.3322018430414999E-5</v>
      </c>
      <c r="AX300" s="10">
        <f>3/24000000*OO[[#This Row],[106 (02JUL1985 03:00:00)-Water Temperature (C)]]*OO[[#This Row],[48]]</f>
        <v>2.1345052744616251E-5</v>
      </c>
      <c r="AY300" s="10">
        <f>3/24000000*OO[[#This Row],[107 (02JUL1985 06:00:00)-Water Temperature (C)]]*OO[[#This Row],[49]]</f>
        <v>1.9521663911647496E-5</v>
      </c>
      <c r="AZ300" s="10">
        <f>3/24000000*OO[[#This Row],[108 (02JUL1985 09:00:00)-Water Temperature (C)]]*OO[[#This Row],[50]]</f>
        <v>1.7867088116399997E-5</v>
      </c>
      <c r="BA300" s="10">
        <f>3/24000000*OO[[#This Row],[109 (02JUL1985 12:00:00)-Water Temperature (C)]]*OO[[#This Row],[51]]</f>
        <v>1.6249102385599998E-5</v>
      </c>
      <c r="BB300" s="10">
        <f>3/24000000*OO[[#This Row],[110 (02JUL1985 15:00:00)-Water Temperature (C)]]*OO[[#This Row],[52]]</f>
        <v>1.464353036312875E-5</v>
      </c>
      <c r="BC300" s="10">
        <f>3/24000000*OO[[#This Row],[111 (02JUL1985 18:00:00)-Water Temperature (C)]]*OO[[#This Row],[53]]</f>
        <v>1.2984718937105E-5</v>
      </c>
      <c r="BD300" s="10">
        <f>3/24000000*OO[[#This Row],[112 (02JUL1985 21:00:00)-Water Temperature (C)]]*OO[[#This Row],[54]]</f>
        <v>1.157044041801125E-5</v>
      </c>
      <c r="BE300" s="10">
        <f>3/24000000*OO[[#This Row],[113 (03JUL1985 00:00:00)-Water Temperature (C)]]*OO[[#This Row],[55]]</f>
        <v>1.03362206399125E-5</v>
      </c>
      <c r="BF300" s="10">
        <f>3/24000000*OO[[#This Row],[114 (03JUL1985 03:00:00)-Water Temperature (C)]]*OO[[#This Row],[56]]</f>
        <v>9.3458602097100014E-6</v>
      </c>
      <c r="BG300" s="10">
        <f>3/24000000*OO[[#This Row],[115 (03JUL1985 06:00:00)-Water Temperature (C)]]*OO[[#This Row],[57]]</f>
        <v>8.4800490941249989E-6</v>
      </c>
      <c r="BH300" s="10">
        <f>3/24000000*OO[[#This Row],[116 (03JUL1985 09:00:00)-Water Temperature (C)]]*OO[[#This Row],[58]]</f>
        <v>7.59031216692E-6</v>
      </c>
      <c r="BI300" s="10">
        <f>3/24000000*OO[[#This Row],[117 (03JUL1985 12:00:00)-Water Temperature (C)]]*OO[[#This Row],[59]]</f>
        <v>6.7747240646999988E-6</v>
      </c>
      <c r="BJ300" s="10">
        <f>3/24000000*OO[[#This Row],[118 (03JUL1985 15:00:00)-Water Temperature (C)]]*OO[[#This Row],[60]]</f>
        <v>5.9551659437524998E-6</v>
      </c>
      <c r="BK300" s="10">
        <f>3/24000000*OO[[#This Row],[119 (03JUL1985 18:00:00)-Water Temperature (C)]]*OO[[#This Row],[61]]</f>
        <v>5.1423432038037496E-6</v>
      </c>
      <c r="BL300" s="10">
        <f>3/24000000*OO[[#This Row],[120 (03JUL1985 21:00:00)-Water Temperature (C)]]*OO[[#This Row],[62]]</f>
        <v>4.40527306571E-6</v>
      </c>
      <c r="BM300" s="10">
        <f>3/24000000*OO[[#This Row],[121 (04JUL1985 00:00:00)-Water Temperature (C)]]*OO[[#This Row],[63]]</f>
        <v>3.7351208315849994E-6</v>
      </c>
      <c r="BN300" s="10">
        <f>3/24000000*OO[[#This Row],[122 (04JUL1985 03:00:00)-Water Temperature (C)]]*OO[[#This Row],[64]]</f>
        <v>3.1875337155532497E-6</v>
      </c>
      <c r="BO300" s="10">
        <f>3/24000000*OO[[#This Row],[123 (04JUL1985 06:00:00)-Water Temperature (C)]]*OO[[#This Row],[65]]</f>
        <v>2.650187292192E-6</v>
      </c>
      <c r="BP300" s="10">
        <f>3/24000000*OO[[#This Row],[124 (04JUL1985 09:00:00)-Water Temperature (C)]]*OO[[#This Row],[66]]</f>
        <v>2.1604177836205003E-6</v>
      </c>
      <c r="BQ300" s="10">
        <f>3/24000000*OO[[#This Row],[125 (04JUL1985 12:00:00)-Water Temperature (C)]]*OO[[#This Row],[67]]</f>
        <v>1.7364546912937498E-6</v>
      </c>
      <c r="BR300" s="10">
        <f>3/24000000*OO[[#This Row],[126 (04JUL1985 15:00:00)-Water Temperature (C)]]*OO[[#This Row],[68]]</f>
        <v>1.4114725612745001E-6</v>
      </c>
      <c r="BS300" s="10">
        <f>3/24000000*OO[[#This Row],[127 (04JUL1985 18:00:00)-Water Temperature (C)]]*OO[[#This Row],[69]]</f>
        <v>1.17041886528525E-6</v>
      </c>
      <c r="BT300" s="10">
        <f>3/24000000*OO[[#This Row],[128 (04JUL1985 21:00:00)-Water Temperature (C)]]*OO[[#This Row],[70]]</f>
        <v>1.0078202406459999E-6</v>
      </c>
      <c r="BU300" s="10">
        <f>3/24000000*OO[[#This Row],[129 (05JUL1985 00:00:00)-Water Temperature (C)]]*OO[[#This Row],[71]]</f>
        <v>8.9538028462499997E-7</v>
      </c>
      <c r="BV300" s="10">
        <f>3/24000000*OO[[#This Row],[130 (05JUL1985 03:00:00)-Water Temperature (C)]]*OO[[#This Row],[72]]</f>
        <v>8.2936654023499988E-7</v>
      </c>
      <c r="BW300" s="10">
        <f>3/24000000*OO[[#This Row],[131 (05JUL1985 06:00:00)-Water Temperature (C)]]*OO[[#This Row],[73]]</f>
        <v>7.7219865424324995E-7</v>
      </c>
      <c r="BX300" s="10">
        <f>3/24000000*OO[[#This Row],[132 (05JUL1985 09:00:00)-Water Temperature (C)]]*OO[[#This Row],[74]]</f>
        <v>7.2272365948500009E-7</v>
      </c>
      <c r="BY300" s="10">
        <f>3/24000000*OO[[#This Row],[133 (05JUL1985 12:00:00)-Water Temperature (C)]]*OO[[#This Row],[75]]</f>
        <v>6.7887692875025004E-7</v>
      </c>
      <c r="BZ300" s="10">
        <f>3/24000000*OO[[#This Row],[134 (05JUL1985 15:00:00)-Water Temperature (C)]]*OO[[#This Row],[76]]</f>
        <v>6.3210916684124999E-7</v>
      </c>
      <c r="CA300" s="10">
        <f>3/24000000*OO[[#This Row],[135 (05JUL1985 18:00:00)-Water Temperature (C)]]*OO[[#This Row],[77]]</f>
        <v>5.9044523607587496E-7</v>
      </c>
      <c r="CB300" s="10">
        <f>3/24000000*OO[[#This Row],[136 (05JUL1985 21:00:00)-Water Temperature (C)]]*OO[[#This Row],[78]]</f>
        <v>5.5866594656474998E-7</v>
      </c>
      <c r="CC300" s="10">
        <f>3/24000000*OO[[#This Row],[137 (06JUL1985 00:00:00)-Water Temperature (C)]]*OO[[#This Row],[79]]</f>
        <v>5.3621074741562495E-7</v>
      </c>
      <c r="CD300" s="10">
        <f>3/24000000*OO[[#This Row],[138 (06JUL1985 03:00:00)-Water Temperature (C)]]*OO[[#This Row],[80]]</f>
        <v>5.2730572186124999E-7</v>
      </c>
      <c r="CE300" s="10">
        <f>3/24000000*OO[[#This Row],[139 (06JUL1985 06:00:00)-Water Temperature (C)]]*OO[[#This Row],[81]]</f>
        <v>5.1679426745399995E-7</v>
      </c>
      <c r="CF300" s="10">
        <f>3/24000000*OO[[#This Row],[140 (06JUL1985 09:00:00)-Water Temperature (C)]]*OO[[#This Row],[82]]</f>
        <v>5.0417885300749997E-7</v>
      </c>
      <c r="CG300" s="10">
        <f>3/24000000*OO[[#This Row],[141 (06JUL1985 12:00:00)-Water Temperature (C)]]*OO[[#This Row],[83]]</f>
        <v>4.8645450758662501E-7</v>
      </c>
      <c r="CH300" s="10">
        <f>3/24000000*OO[[#This Row],[142 (06JUL1985 15:00:00)-Water Temperature (C)]]*OO[[#This Row],[84]]</f>
        <v>4.6299556592162501E-7</v>
      </c>
      <c r="CI300" s="10">
        <f>3/24000000*OO[[#This Row],[143 (06JUL1985 18:00:00)-Water Temperature (C)]]*OO[[#This Row],[85]]</f>
        <v>4.3464668167124997E-7</v>
      </c>
      <c r="CJ300" s="10">
        <f>3/24000000*OO[[#This Row],[144 (06JUL1985 21:00:00)-Water Temperature (C)]]*OO[[#This Row],[86]]</f>
        <v>4.1021288521937497E-7</v>
      </c>
      <c r="CK300" s="10">
        <f>3/24000000*OO[[#This Row],[145 (07JUL1985 00:00:00)-Water Temperature (C)]]*OO[[#This Row],[87]]</f>
        <v>3.893522138085E-7</v>
      </c>
      <c r="CL300" s="10">
        <f>3/24000000*OO[[#This Row],[146 (07JUL1985 03:00:00)-Water Temperature (C)]]*OO[[#This Row],[88]]</f>
        <v>3.79226819064E-7</v>
      </c>
      <c r="CM300" s="10">
        <f>3/24000000*OO[[#This Row],[147 (07JUL1985 06:00:00)-Water Temperature (C)]]*OO[[#This Row],[89]]</f>
        <v>3.6325222088031253E-7</v>
      </c>
      <c r="CN300" s="10">
        <f>3/24000000*OO[[#This Row],[148 (07JUL1985 09:00:00)-Water Temperature (C)]]*OO[[#This Row],[90]]</f>
        <v>3.4430249855687497E-7</v>
      </c>
      <c r="CO300" s="10">
        <f>3/24000000*OO[[#This Row],[149 (07JUL1985 12:00:00)-Water Temperature (C)]]*OO[[#This Row],[91]]</f>
        <v>3.2591232166491249E-7</v>
      </c>
      <c r="CP300" s="10">
        <f>3/24000000*OO[[#This Row],[150 (07JUL1985 15:00:00)-Water Temperature (C)]]*OO[[#This Row],[92]]</f>
        <v>3.0881273904791248E-7</v>
      </c>
      <c r="CQ300" s="10">
        <f>3/24000000*OO[[#This Row],[151 (07JUL1985 18:00:00)-Water Temperature (C)]]*OO[[#This Row],[93]]</f>
        <v>2.9101208755029995E-7</v>
      </c>
      <c r="CR300" s="10">
        <f>3/24000000*OO[[#This Row],[152 (07JUL1985 21:00:00)-Water Temperature (C)]]*OO[[#This Row],[94]]</f>
        <v>2.7523678827187499E-7</v>
      </c>
      <c r="CS300" s="10">
        <f>3/24000000*OO[[#This Row],[153 (08JUL1985 00:00:00)-Water Temperature (C)]]*OO[[#This Row],[95]]</f>
        <v>2.6135776327978752E-7</v>
      </c>
      <c r="CT300" s="10">
        <f>3/24000000*OO[[#This Row],[154 (08JUL1985 03:00:00)-Water Temperature (C)]]*OO[[#This Row],[96]]</f>
        <v>2.5550785072480003E-7</v>
      </c>
      <c r="CU300" s="10">
        <f>3/24000000*OO[[#This Row],[155 (08JUL1985 06:00:00)-Water Temperature (C)]]*OO[[#This Row],[97]]</f>
        <v>2.4876465833300001E-7</v>
      </c>
      <c r="CV300" s="10">
        <f>3/24000000*OO[[#This Row],[156 (08JUL1985 09:00:00)-Water Temperature (C)]]*OO[[#This Row],[98]]</f>
        <v>2.3863776742080001E-7</v>
      </c>
      <c r="CW300" s="10">
        <f>3/24000000*OO[[#This Row],[157 (08JUL1985 12:00:00)-Water Temperature (C)]]*OO[[#This Row],[99]]</f>
        <v>2.2815771484968749E-7</v>
      </c>
    </row>
    <row r="301" spans="1:101" x14ac:dyDescent="0.35">
      <c r="A301" t="s">
        <v>307</v>
      </c>
      <c r="B301">
        <v>892.90250000000003</v>
      </c>
      <c r="C301" s="10">
        <f>3/24*OO[[#This Row],[59 (26JUN1985 06:00:00)-Water Temperature (C)]]*OO[[#This Row],[1]]/SUM(OO[1])</f>
        <v>0</v>
      </c>
      <c r="D301" s="10">
        <f>3/24*OO[[#This Row],[60 (26JUN1985 09:00:00)-Water Temperature (C)]]*OO[[#This Row],[2]]/SUM(OO[2])</f>
        <v>0</v>
      </c>
      <c r="E301" s="10">
        <f>3/24*OO[[#This Row],[61 (26JUN1985 12:00:00)-Water Temperature (C)]]*OO[[#This Row],[3]]/SUM(OO[3])</f>
        <v>0</v>
      </c>
      <c r="F301" s="10">
        <f>3/24*OO[[#This Row],[62 (26JUN1985 15:00:00)-Water Temperature (C)]]*OO[[#This Row],[4]]/SUM(OO[4])</f>
        <v>0</v>
      </c>
      <c r="G301" s="10">
        <f>3/24*OO[[#This Row],[63 (26JUN1985 18:00:00)-Water Temperature (C)]]*OO[[#This Row],[5]]/SUM(OO[5])</f>
        <v>0</v>
      </c>
      <c r="H301" s="10">
        <f>3/24*OO[[#This Row],[64 (26JUN1985 21:00:00)-Water Temperature (C)]]*OO[[#This Row],[6]]/SUM(OO[6])</f>
        <v>0</v>
      </c>
      <c r="I301" s="10">
        <f>3/24*OO[[#This Row],[65 (27JUN1985 00:00:00)-Water Temperature (C)]]*OO[[#This Row],[7]]/SUM(OO[7])</f>
        <v>0</v>
      </c>
      <c r="J301" s="10">
        <f>3/24*OO[[#This Row],[66 (27JUN1985 03:00:00)-Water Temperature (C)]]*OO[[#This Row],[8]]/SUM(OO[8])</f>
        <v>0</v>
      </c>
      <c r="K301" s="10">
        <f>3/24*OO[[#This Row],[67 (27JUN1985 06:00:00)-Water Temperature (C)]]*OO[[#This Row],[9]]/SUM(OO[9])</f>
        <v>0</v>
      </c>
      <c r="L301" s="10">
        <f>3/24*OO[[#This Row],[68 (27JUN1985 09:00:00)-Water Temperature (C)]]*OO[[#This Row],[10]]/SUM(OO[10])</f>
        <v>0</v>
      </c>
      <c r="M301" s="10">
        <f>3/24*OO[[#This Row],[69 (27JUN1985 12:00:00)-Water Temperature (C)]]*OO[[#This Row],[11]]/SUM(OO[11])</f>
        <v>0</v>
      </c>
      <c r="N301" s="10">
        <f>3/24*OO[[#This Row],[70 (27JUN1985 15:00:00)-Water Temperature (C)]]*OO[[#This Row],[12]]/SUM(OO[12])</f>
        <v>0</v>
      </c>
      <c r="O301" s="10">
        <f>3/24*OO[[#This Row],[71 (27JUN1985 18:00:00)-Water Temperature (C)]]*OO[[#This Row],[13]]/SUM(OO[13])</f>
        <v>0</v>
      </c>
      <c r="P301" s="10">
        <f>3/24*OO[[#This Row],[72 (27JUN1985 21:00:00)-Water Temperature (C)]]*OO[[#This Row],[14]]/SUM(OO[14])</f>
        <v>0</v>
      </c>
      <c r="Q301" s="10">
        <f>3/24*OO[[#This Row],[73 (28JUN1985 00:00:00)-Water Temperature (C)]]*OO[[#This Row],[15]]/SUM(OO[15])</f>
        <v>4.0507240634768986E-31</v>
      </c>
      <c r="R301" s="10">
        <f>3/24*OO[[#This Row],[74 (28JUN1985 03:00:00)-Water Temperature (C)]]*OO[[#This Row],[16]]/SUM(OO[16])</f>
        <v>1.195162219103527E-22</v>
      </c>
      <c r="S301" s="10">
        <f>3/24*OO[[#This Row],[75 (28JUN1985 06:00:00)-Water Temperature (C)]]*OO[[#This Row],[17]]/SUM(OO[17])</f>
        <v>2.9099574480510621E-15</v>
      </c>
      <c r="T301" s="10">
        <f>3/24*OO[[#This Row],[76 (28JUN1985 09:00:00)-Water Temperature (C)]]*OO[[#This Row],[18]]/SUM(OO[18])</f>
        <v>3.9174275594047381E-11</v>
      </c>
      <c r="U301" s="10">
        <f>3/24*OO[[#This Row],[77 (28JUN1985 12:00:00)-Water Temperature (C)]]*OO[[#This Row],[19]]/SUM(OO[19])</f>
        <v>2.3838211393526441E-8</v>
      </c>
      <c r="V301" s="10">
        <f>3/24000000*OO[[#This Row],[78 (28JUN1985 15:00:00)-Water Temperature (C)]]*OO[[#This Row],[20]]</f>
        <v>2.7926512418575002E-6</v>
      </c>
      <c r="W301" s="10">
        <f>3/24000000*OO[[#This Row],[79 (28JUN1985 18:00:00)-Water Temperature (C)]]*OO[[#This Row],[21]]</f>
        <v>1.0018527542632501E-4</v>
      </c>
      <c r="X301" s="10">
        <f>3/24000000*OO[[#This Row],[80 (28JUN1985 21:00:00)-Water Temperature (C)]]*OO[[#This Row],[22]]</f>
        <v>1.431420797785E-3</v>
      </c>
      <c r="Y301" s="10">
        <f>3/24000000*OO[[#This Row],[81 (29JUN1985 00:00:00)-Water Temperature (C)]]*OO[[#This Row],[23]]</f>
        <v>9.6515033876200008E-3</v>
      </c>
      <c r="Z301" s="10">
        <f>3/24000000*OO[[#This Row],[82 (29JUN1985 03:00:00)-Water Temperature (C)]]*OO[[#This Row],[24]]</f>
        <v>3.5055040342349998E-2</v>
      </c>
      <c r="AA301" s="10">
        <f>3/24000000*OO[[#This Row],[83 (29JUN1985 06:00:00)-Water Temperature (C)]]*OO[[#This Row],[25]]</f>
        <v>7.2813966950499992E-2</v>
      </c>
      <c r="AB301" s="10">
        <f>3/24000000*OO[[#This Row],[84 (29JUN1985 09:00:00)-Water Temperature (C)]]*OO[[#This Row],[26]]</f>
        <v>9.7313675816262477E-2</v>
      </c>
      <c r="AC301" s="10">
        <f>3/24000000*OO[[#This Row],[85 (29JUN1985 12:00:00)-Water Temperature (C)]]*OO[[#This Row],[27]]</f>
        <v>8.6697885628199994E-2</v>
      </c>
      <c r="AD301" s="10">
        <f>3/24000000*OO[[#This Row],[86 (29JUN1985 15:00:00)-Water Temperature (C)]]*OO[[#This Row],[28]]</f>
        <v>5.4053516300374999E-2</v>
      </c>
      <c r="AE301" s="10">
        <f>3/24000000*OO[[#This Row],[88 (29JUN1985 21:00:00)-Water Temperature (C)]]*OO[[#This Row],[30]]</f>
        <v>9.1160312706687497E-3</v>
      </c>
      <c r="AF301" s="10">
        <f>3/24000000*OO[[#This Row],[88 (29JUN1985 21:00:00)-Water Temperature (C)]]*OO[[#This Row],[30]]</f>
        <v>9.1160312706687497E-3</v>
      </c>
      <c r="AG301" s="10">
        <f>3/24000000*OO[[#This Row],[89 (30JUN1985 00:00:00)-Water Temperature (C)]]*OO[[#This Row],[31]]</f>
        <v>2.7563189387074995E-3</v>
      </c>
      <c r="AH301" s="10">
        <f>3/24000000*OO[[#This Row],[90 (30JUN1985 03:00:00)-Water Temperature (C)]]*OO[[#This Row],[32]]</f>
        <v>7.6954448253824996E-4</v>
      </c>
      <c r="AI301" s="10">
        <f>3/24000000*OO[[#This Row],[91 (30JUN1985 06:00:00)-Water Temperature (C)]]*OO[[#This Row],[33]]</f>
        <v>2.38010390415E-4</v>
      </c>
      <c r="AJ301" s="10">
        <f>3/24000000*OO[[#This Row],[92 (30JUN1985 09:00:00)-Water Temperature (C)]]*OO[[#This Row],[34]]</f>
        <v>1.1847351938109999E-4</v>
      </c>
      <c r="AK301" s="10">
        <f>3/24000000*OO[[#This Row],[93 (30JUN1985 12:00:00)-Water Temperature (C)]]*OO[[#This Row],[35]]</f>
        <v>9.5862355230899991E-5</v>
      </c>
      <c r="AL301" s="10">
        <f>3/24000000*OO[[#This Row],[94 (30JUN1985 15:00:00)-Water Temperature (C)]]*OO[[#This Row],[36]]</f>
        <v>8.9865219514574996E-5</v>
      </c>
      <c r="AM301" s="10">
        <f>3/24000000*OO[[#This Row],[95 (30JUN1985 18:00:00)-Water Temperature (C)]]*OO[[#This Row],[37]]</f>
        <v>8.417958806400001E-5</v>
      </c>
      <c r="AN301" s="10">
        <f>3/24000000*OO[[#This Row],[96 (30JUN1985 21:00:00)-Water Temperature (C)]]*OO[[#This Row],[38]]</f>
        <v>7.7823459172799992E-5</v>
      </c>
      <c r="AO301" s="10">
        <f>3/24000000*OO[[#This Row],[97 (01JUL1985 00:00:00)-Water Temperature (C)]]*OO[[#This Row],[39]]</f>
        <v>7.0704292508687498E-5</v>
      </c>
      <c r="AP301" s="10">
        <f>3/24000000*OO[[#This Row],[98 (01JUL1985 03:00:00)-Water Temperature (C)]]*OO[[#This Row],[40]]</f>
        <v>6.4578846344800006E-5</v>
      </c>
      <c r="AQ301" s="10">
        <f>3/24000000*OO[[#This Row],[99 (01JUL1985 06:00:00)-Water Temperature (C)]]*OO[[#This Row],[41]]</f>
        <v>5.8416053548000009E-5</v>
      </c>
      <c r="AR301" s="10">
        <f>3/24000000*OO[[#This Row],[100 (01JUL1985 09:00:00)-Water Temperature (C)]]*OO[[#This Row],[42]]</f>
        <v>5.2402976380999994E-5</v>
      </c>
      <c r="AS301" s="10">
        <f>3/24000000*OO[[#This Row],[101 (01JUL1985 12:00:00)-Water Temperature (C)]]*OO[[#This Row],[43]]</f>
        <v>4.6907661406949998E-5</v>
      </c>
      <c r="AT301" s="10">
        <f>3/24000000*OO[[#This Row],[102 (01JUL1985 15:00:00)-Water Temperature (C)]]*OO[[#This Row],[44]]</f>
        <v>4.1734413347062494E-5</v>
      </c>
      <c r="AU301" s="10">
        <f>3/24000000*OO[[#This Row],[103 (01JUL1985 18:00:00)-Water Temperature (C)]]*OO[[#This Row],[45]]</f>
        <v>3.7200375975062501E-5</v>
      </c>
      <c r="AV301" s="10">
        <f>3/24000000*OO[[#This Row],[104 (01JUL1985 21:00:00)-Water Temperature (C)]]*OO[[#This Row],[46]]</f>
        <v>3.3212311392679992E-5</v>
      </c>
      <c r="AW301" s="10">
        <f>3/24000000*OO[[#This Row],[105 (02JUL1985 00:00:00)-Water Temperature (C)]]*OO[[#This Row],[47]]</f>
        <v>2.9827272711914995E-5</v>
      </c>
      <c r="AX301" s="10">
        <f>3/24000000*OO[[#This Row],[106 (02JUL1985 03:00:00)-Water Temperature (C)]]*OO[[#This Row],[48]]</f>
        <v>2.7342592703487496E-5</v>
      </c>
      <c r="AY301" s="10">
        <f>3/24000000*OO[[#This Row],[107 (02JUL1985 06:00:00)-Water Temperature (C)]]*OO[[#This Row],[49]]</f>
        <v>2.5041492668204999E-5</v>
      </c>
      <c r="AZ301" s="10">
        <f>3/24000000*OO[[#This Row],[108 (02JUL1985 09:00:00)-Water Temperature (C)]]*OO[[#This Row],[50]]</f>
        <v>2.2927266382044999E-5</v>
      </c>
      <c r="BA301" s="10">
        <f>3/24000000*OO[[#This Row],[109 (02JUL1985 12:00:00)-Water Temperature (C)]]*OO[[#This Row],[51]]</f>
        <v>2.0837242370339999E-5</v>
      </c>
      <c r="BB301" s="10">
        <f>3/24000000*OO[[#This Row],[110 (02JUL1985 15:00:00)-Water Temperature (C)]]*OO[[#This Row],[52]]</f>
        <v>1.8756303200099997E-5</v>
      </c>
      <c r="BC301" s="10">
        <f>3/24000000*OO[[#This Row],[111 (02JUL1985 18:00:00)-Water Temperature (C)]]*OO[[#This Row],[53]]</f>
        <v>1.6605734212514999E-5</v>
      </c>
      <c r="BD301" s="10">
        <f>3/24000000*OO[[#This Row],[112 (02JUL1985 21:00:00)-Water Temperature (C)]]*OO[[#This Row],[54]]</f>
        <v>1.4785640859255E-5</v>
      </c>
      <c r="BE301" s="10">
        <f>3/24000000*OO[[#This Row],[113 (03JUL1985 00:00:00)-Water Temperature (C)]]*OO[[#This Row],[55]]</f>
        <v>1.3214102042979998E-5</v>
      </c>
      <c r="BF301" s="10">
        <f>3/24000000*OO[[#This Row],[114 (03JUL1985 03:00:00)-Water Temperature (C)]]*OO[[#This Row],[56]]</f>
        <v>1.1960275583267499E-5</v>
      </c>
      <c r="BG301" s="10">
        <f>3/24000000*OO[[#This Row],[115 (03JUL1985 06:00:00)-Water Temperature (C)]]*OO[[#This Row],[57]]</f>
        <v>1.086456749949E-5</v>
      </c>
      <c r="BH301" s="10">
        <f>3/24000000*OO[[#This Row],[116 (03JUL1985 09:00:00)-Water Temperature (C)]]*OO[[#This Row],[58]]</f>
        <v>9.7277030998675002E-6</v>
      </c>
      <c r="BI301" s="10">
        <f>3/24000000*OO[[#This Row],[117 (03JUL1985 12:00:00)-Water Temperature (C)]]*OO[[#This Row],[59]]</f>
        <v>8.6805698515075002E-6</v>
      </c>
      <c r="BJ301" s="10">
        <f>3/24000000*OO[[#This Row],[118 (03JUL1985 15:00:00)-Water Temperature (C)]]*OO[[#This Row],[60]]</f>
        <v>7.6295972257125006E-6</v>
      </c>
      <c r="BK301" s="10">
        <f>3/24000000*OO[[#This Row],[119 (03JUL1985 18:00:00)-Water Temperature (C)]]*OO[[#This Row],[61]]</f>
        <v>6.5897361431624992E-6</v>
      </c>
      <c r="BL301" s="10">
        <f>3/24000000*OO[[#This Row],[120 (03JUL1985 21:00:00)-Water Temperature (C)]]*OO[[#This Row],[62]]</f>
        <v>5.6551110711825003E-6</v>
      </c>
      <c r="BM301" s="10">
        <f>3/24000000*OO[[#This Row],[121 (04JUL1985 00:00:00)-Water Temperature (C)]]*OO[[#This Row],[63]]</f>
        <v>4.8129403050200002E-6</v>
      </c>
      <c r="BN301" s="10">
        <f>3/24000000*OO[[#This Row],[122 (04JUL1985 03:00:00)-Water Temperature (C)]]*OO[[#This Row],[64]]</f>
        <v>4.1278869980399998E-6</v>
      </c>
      <c r="BO301" s="10">
        <f>3/24000000*OO[[#This Row],[123 (04JUL1985 06:00:00)-Water Temperature (C)]]*OO[[#This Row],[65]]</f>
        <v>3.4464985690905001E-6</v>
      </c>
      <c r="BP301" s="10">
        <f>3/24000000*OO[[#This Row],[124 (04JUL1985 09:00:00)-Water Temperature (C)]]*OO[[#This Row],[66]]</f>
        <v>2.8126800096839998E-6</v>
      </c>
      <c r="BQ301" s="10">
        <f>3/24000000*OO[[#This Row],[125 (04JUL1985 12:00:00)-Water Temperature (C)]]*OO[[#This Row],[67]]</f>
        <v>2.25576711472425E-6</v>
      </c>
      <c r="BR301" s="10">
        <f>3/24000000*OO[[#This Row],[126 (04JUL1985 15:00:00)-Water Temperature (C)]]*OO[[#This Row],[68]]</f>
        <v>1.8248820903599997E-6</v>
      </c>
      <c r="BS301" s="10">
        <f>3/24000000*OO[[#This Row],[127 (04JUL1985 18:00:00)-Water Temperature (C)]]*OO[[#This Row],[69]]</f>
        <v>1.504507008139375E-6</v>
      </c>
      <c r="BT301" s="10">
        <f>3/24000000*OO[[#This Row],[128 (04JUL1985 21:00:00)-Water Temperature (C)]]*OO[[#This Row],[70]]</f>
        <v>1.2892111174895E-6</v>
      </c>
      <c r="BU301" s="10">
        <f>3/24000000*OO[[#This Row],[129 (05JUL1985 00:00:00)-Water Temperature (C)]]*OO[[#This Row],[71]]</f>
        <v>1.1421135966612501E-6</v>
      </c>
      <c r="BV301" s="10">
        <f>3/24000000*OO[[#This Row],[130 (05JUL1985 03:00:00)-Water Temperature (C)]]*OO[[#This Row],[72]]</f>
        <v>1.0568394869699998E-6</v>
      </c>
      <c r="BW301" s="10">
        <f>3/24000000*OO[[#This Row],[131 (05JUL1985 06:00:00)-Water Temperature (C)]]*OO[[#This Row],[73]]</f>
        <v>9.8375078612999986E-7</v>
      </c>
      <c r="BX301" s="10">
        <f>3/24000000*OO[[#This Row],[132 (05JUL1985 09:00:00)-Water Temperature (C)]]*OO[[#This Row],[74]]</f>
        <v>9.1980930760199992E-7</v>
      </c>
      <c r="BY301" s="10">
        <f>3/24000000*OO[[#This Row],[133 (05JUL1985 12:00:00)-Water Temperature (C)]]*OO[[#This Row],[75]]</f>
        <v>8.6277970873037491E-7</v>
      </c>
      <c r="BZ301" s="10">
        <f>3/24000000*OO[[#This Row],[134 (05JUL1985 15:00:00)-Water Temperature (C)]]*OO[[#This Row],[76]]</f>
        <v>8.0173045136274992E-7</v>
      </c>
      <c r="CA301" s="10">
        <f>3/24000000*OO[[#This Row],[135 (05JUL1985 18:00:00)-Water Temperature (C)]]*OO[[#This Row],[77]]</f>
        <v>7.4689773522749996E-7</v>
      </c>
      <c r="CB301" s="10">
        <f>3/24000000*OO[[#This Row],[136 (05JUL1985 21:00:00)-Water Temperature (C)]]*OO[[#This Row],[78]]</f>
        <v>7.0551300302899998E-7</v>
      </c>
      <c r="CC301" s="10">
        <f>3/24000000*OO[[#This Row],[137 (06JUL1985 00:00:00)-Water Temperature (C)]]*OO[[#This Row],[79]]</f>
        <v>6.7681912264924995E-7</v>
      </c>
      <c r="CD301" s="10">
        <f>3/24000000*OO[[#This Row],[138 (06JUL1985 03:00:00)-Water Temperature (C)]]*OO[[#This Row],[80]]</f>
        <v>6.660806971E-7</v>
      </c>
      <c r="CE301" s="10">
        <f>3/24000000*OO[[#This Row],[139 (06JUL1985 06:00:00)-Water Temperature (C)]]*OO[[#This Row],[81]]</f>
        <v>6.535614986707499E-7</v>
      </c>
      <c r="CF301" s="10">
        <f>3/24000000*OO[[#This Row],[140 (06JUL1985 09:00:00)-Water Temperature (C)]]*OO[[#This Row],[82]]</f>
        <v>6.3807409800899997E-7</v>
      </c>
      <c r="CG301" s="10">
        <f>3/24000000*OO[[#This Row],[141 (06JUL1985 12:00:00)-Water Temperature (C)]]*OO[[#This Row],[83]]</f>
        <v>6.1574934296699985E-7</v>
      </c>
      <c r="CH301" s="10">
        <f>3/24000000*OO[[#This Row],[142 (06JUL1985 15:00:00)-Water Temperature (C)]]*OO[[#This Row],[84]]</f>
        <v>5.8584562073187497E-7</v>
      </c>
      <c r="CI301" s="10">
        <f>3/24000000*OO[[#This Row],[143 (06JUL1985 18:00:00)-Water Temperature (C)]]*OO[[#This Row],[85]]</f>
        <v>5.4934506467274996E-7</v>
      </c>
      <c r="CJ301" s="10">
        <f>3/24000000*OO[[#This Row],[144 (06JUL1985 21:00:00)-Water Temperature (C)]]*OO[[#This Row],[86]]</f>
        <v>5.1808402311549996E-7</v>
      </c>
      <c r="CK301" s="10">
        <f>3/24000000*OO[[#This Row],[145 (07JUL1985 00:00:00)-Water Temperature (C)]]*OO[[#This Row],[87]]</f>
        <v>4.9181560925962499E-7</v>
      </c>
      <c r="CL301" s="10">
        <f>3/24000000*OO[[#This Row],[146 (07JUL1985 03:00:00)-Water Temperature (C)]]*OO[[#This Row],[88]]</f>
        <v>4.7958886624999996E-7</v>
      </c>
      <c r="CM301" s="10">
        <f>3/24000000*OO[[#This Row],[147 (07JUL1985 06:00:00)-Water Temperature (C)]]*OO[[#This Row],[89]]</f>
        <v>4.5987924211874991E-7</v>
      </c>
      <c r="CN301" s="10">
        <f>3/24000000*OO[[#This Row],[148 (07JUL1985 09:00:00)-Water Temperature (C)]]*OO[[#This Row],[90]]</f>
        <v>4.358236849395E-7</v>
      </c>
      <c r="CO301" s="10">
        <f>3/24000000*OO[[#This Row],[149 (07JUL1985 12:00:00)-Water Temperature (C)]]*OO[[#This Row],[91]]</f>
        <v>4.1242570099299998E-7</v>
      </c>
      <c r="CP301" s="10">
        <f>3/24000000*OO[[#This Row],[150 (07JUL1985 15:00:00)-Water Temperature (C)]]*OO[[#This Row],[92]]</f>
        <v>3.9071227447087491E-7</v>
      </c>
      <c r="CQ301" s="10">
        <f>3/24000000*OO[[#This Row],[151 (07JUL1985 18:00:00)-Water Temperature (C)]]*OO[[#This Row],[93]]</f>
        <v>3.6792797047912496E-7</v>
      </c>
      <c r="CR301" s="10">
        <f>3/24000000*OO[[#This Row],[152 (07JUL1985 21:00:00)-Water Temperature (C)]]*OO[[#This Row],[94]]</f>
        <v>3.4779102604691243E-7</v>
      </c>
      <c r="CS301" s="10">
        <f>3/24000000*OO[[#This Row],[153 (08JUL1985 00:00:00)-Water Temperature (C)]]*OO[[#This Row],[95]]</f>
        <v>3.30332285264625E-7</v>
      </c>
      <c r="CT301" s="10">
        <f>3/24000000*OO[[#This Row],[154 (08JUL1985 03:00:00)-Water Temperature (C)]]*OO[[#This Row],[96]]</f>
        <v>3.2335569589999999E-7</v>
      </c>
      <c r="CU301" s="10">
        <f>3/24000000*OO[[#This Row],[155 (08JUL1985 06:00:00)-Water Temperature (C)]]*OO[[#This Row],[97]]</f>
        <v>3.1532025700878752E-7</v>
      </c>
      <c r="CV301" s="10">
        <f>3/24000000*OO[[#This Row],[156 (08JUL1985 09:00:00)-Water Temperature (C)]]*OO[[#This Row],[98]]</f>
        <v>3.0255552054764998E-7</v>
      </c>
      <c r="CW301" s="10">
        <f>3/24000000*OO[[#This Row],[157 (08JUL1985 12:00:00)-Water Temperature (C)]]*OO[[#This Row],[99]]</f>
        <v>2.8909856780818749E-7</v>
      </c>
    </row>
    <row r="302" spans="1:101" x14ac:dyDescent="0.35">
      <c r="A302" t="s">
        <v>308</v>
      </c>
      <c r="B302">
        <v>882.74350000000004</v>
      </c>
      <c r="C302" s="10">
        <f>3/24*OO[[#This Row],[59 (26JUN1985 06:00:00)-Water Temperature (C)]]*OO[[#This Row],[1]]/SUM(OO[1])</f>
        <v>0</v>
      </c>
      <c r="D302" s="10">
        <f>3/24*OO[[#This Row],[60 (26JUN1985 09:00:00)-Water Temperature (C)]]*OO[[#This Row],[2]]/SUM(OO[2])</f>
        <v>0</v>
      </c>
      <c r="E302" s="10">
        <f>3/24*OO[[#This Row],[61 (26JUN1985 12:00:00)-Water Temperature (C)]]*OO[[#This Row],[3]]/SUM(OO[3])</f>
        <v>0</v>
      </c>
      <c r="F302" s="10">
        <f>3/24*OO[[#This Row],[62 (26JUN1985 15:00:00)-Water Temperature (C)]]*OO[[#This Row],[4]]/SUM(OO[4])</f>
        <v>0</v>
      </c>
      <c r="G302" s="10">
        <f>3/24*OO[[#This Row],[63 (26JUN1985 18:00:00)-Water Temperature (C)]]*OO[[#This Row],[5]]/SUM(OO[5])</f>
        <v>0</v>
      </c>
      <c r="H302" s="10">
        <f>3/24*OO[[#This Row],[64 (26JUN1985 21:00:00)-Water Temperature (C)]]*OO[[#This Row],[6]]/SUM(OO[6])</f>
        <v>0</v>
      </c>
      <c r="I302" s="10">
        <f>3/24*OO[[#This Row],[65 (27JUN1985 00:00:00)-Water Temperature (C)]]*OO[[#This Row],[7]]/SUM(OO[7])</f>
        <v>0</v>
      </c>
      <c r="J302" s="10">
        <f>3/24*OO[[#This Row],[66 (27JUN1985 03:00:00)-Water Temperature (C)]]*OO[[#This Row],[8]]/SUM(OO[8])</f>
        <v>0</v>
      </c>
      <c r="K302" s="10">
        <f>3/24*OO[[#This Row],[67 (27JUN1985 06:00:00)-Water Temperature (C)]]*OO[[#This Row],[9]]/SUM(OO[9])</f>
        <v>0</v>
      </c>
      <c r="L302" s="10">
        <f>3/24*OO[[#This Row],[68 (27JUN1985 09:00:00)-Water Temperature (C)]]*OO[[#This Row],[10]]/SUM(OO[10])</f>
        <v>0</v>
      </c>
      <c r="M302" s="10">
        <f>3/24*OO[[#This Row],[69 (27JUN1985 12:00:00)-Water Temperature (C)]]*OO[[#This Row],[11]]/SUM(OO[11])</f>
        <v>0</v>
      </c>
      <c r="N302" s="10">
        <f>3/24*OO[[#This Row],[70 (27JUN1985 15:00:00)-Water Temperature (C)]]*OO[[#This Row],[12]]/SUM(OO[12])</f>
        <v>0</v>
      </c>
      <c r="O302" s="10">
        <f>3/24*OO[[#This Row],[71 (27JUN1985 18:00:00)-Water Temperature (C)]]*OO[[#This Row],[13]]/SUM(OO[13])</f>
        <v>0</v>
      </c>
      <c r="P302" s="10">
        <f>3/24*OO[[#This Row],[72 (27JUN1985 21:00:00)-Water Temperature (C)]]*OO[[#This Row],[14]]/SUM(OO[14])</f>
        <v>0</v>
      </c>
      <c r="Q302" s="10">
        <f>3/24*OO[[#This Row],[73 (28JUN1985 00:00:00)-Water Temperature (C)]]*OO[[#This Row],[15]]/SUM(OO[15])</f>
        <v>6.1013811229756963E-32</v>
      </c>
      <c r="R302" s="10">
        <f>3/24*OO[[#This Row],[74 (28JUN1985 03:00:00)-Water Temperature (C)]]*OO[[#This Row],[16]]/SUM(OO[16])</f>
        <v>7.4021658052980412E-23</v>
      </c>
      <c r="S302" s="10">
        <f>3/24*OO[[#This Row],[75 (28JUN1985 06:00:00)-Water Temperature (C)]]*OO[[#This Row],[17]]/SUM(OO[17])</f>
        <v>9.6756482052364016E-16</v>
      </c>
      <c r="T302" s="10">
        <f>3/24*OO[[#This Row],[76 (28JUN1985 09:00:00)-Water Temperature (C)]]*OO[[#This Row],[18]]/SUM(OO[18])</f>
        <v>2.0484696661095315E-11</v>
      </c>
      <c r="U302" s="10">
        <f>3/24*OO[[#This Row],[77 (28JUN1985 12:00:00)-Water Temperature (C)]]*OO[[#This Row],[19]]/SUM(OO[19])</f>
        <v>1.4833557186397786E-8</v>
      </c>
      <c r="V302" s="10">
        <f>3/24000000*OO[[#This Row],[78 (28JUN1985 15:00:00)-Water Temperature (C)]]*OO[[#This Row],[20]]</f>
        <v>1.9600737778190001E-6</v>
      </c>
      <c r="W302" s="10">
        <f>3/24000000*OO[[#This Row],[79 (28JUN1985 18:00:00)-Water Temperature (C)]]*OO[[#This Row],[21]]</f>
        <v>7.7401992917812491E-5</v>
      </c>
      <c r="X302" s="10">
        <f>3/24000000*OO[[#This Row],[80 (28JUN1985 21:00:00)-Water Temperature (C)]]*OO[[#This Row],[22]]</f>
        <v>1.2006156090637499E-3</v>
      </c>
      <c r="Y302" s="10">
        <f>3/24000000*OO[[#This Row],[81 (29JUN1985 00:00:00)-Water Temperature (C)]]*OO[[#This Row],[23]]</f>
        <v>8.6969824904474993E-3</v>
      </c>
      <c r="Z302" s="10">
        <f>3/24000000*OO[[#This Row],[82 (29JUN1985 03:00:00)-Water Temperature (C)]]*OO[[#This Row],[24]]</f>
        <v>3.3681158343224993E-2</v>
      </c>
      <c r="AA302" s="10">
        <f>3/24000000*OO[[#This Row],[83 (29JUN1985 06:00:00)-Water Temperature (C)]]*OO[[#This Row],[25]]</f>
        <v>7.4084199646787502E-2</v>
      </c>
      <c r="AB302" s="10">
        <f>3/24000000*OO[[#This Row],[84 (29JUN1985 09:00:00)-Water Temperature (C)]]*OO[[#This Row],[26]]</f>
        <v>0.10420763864939998</v>
      </c>
      <c r="AC302" s="10">
        <f>3/24000000*OO[[#This Row],[85 (29JUN1985 12:00:00)-Water Temperature (C)]]*OO[[#This Row],[27]]</f>
        <v>9.7393506855062498E-2</v>
      </c>
      <c r="AD302" s="10">
        <f>3/24000000*OO[[#This Row],[86 (29JUN1985 15:00:00)-Water Temperature (C)]]*OO[[#This Row],[28]]</f>
        <v>6.3369446144812491E-2</v>
      </c>
      <c r="AE302" s="10">
        <f>3/24000000*OO[[#This Row],[88 (29JUN1985 21:00:00)-Water Temperature (C)]]*OO[[#This Row],[30]]</f>
        <v>1.1461223584456249E-2</v>
      </c>
      <c r="AF302" s="10">
        <f>3/24000000*OO[[#This Row],[88 (29JUN1985 21:00:00)-Water Temperature (C)]]*OO[[#This Row],[30]]</f>
        <v>1.1461223584456249E-2</v>
      </c>
      <c r="AG302" s="10">
        <f>3/24000000*OO[[#This Row],[89 (30JUN1985 00:00:00)-Water Temperature (C)]]*OO[[#This Row],[31]]</f>
        <v>3.5556714702000003E-3</v>
      </c>
      <c r="AH302" s="10">
        <f>3/24000000*OO[[#This Row],[90 (30JUN1985 03:00:00)-Water Temperature (C)]]*OO[[#This Row],[32]]</f>
        <v>1.00331448392775E-3</v>
      </c>
      <c r="AI302" s="10">
        <f>3/24000000*OO[[#This Row],[91 (30JUN1985 06:00:00)-Water Temperature (C)]]*OO[[#This Row],[33]]</f>
        <v>3.0071456552077501E-4</v>
      </c>
      <c r="AJ302" s="10">
        <f>3/24000000*OO[[#This Row],[92 (30JUN1985 09:00:00)-Water Temperature (C)]]*OO[[#This Row],[34]]</f>
        <v>1.38173848015E-4</v>
      </c>
      <c r="AK302" s="10">
        <f>3/24000000*OO[[#This Row],[93 (30JUN1985 12:00:00)-Water Temperature (C)]]*OO[[#This Row],[35]]</f>
        <v>1.0655404515E-4</v>
      </c>
      <c r="AL302" s="10">
        <f>3/24000000*OO[[#This Row],[94 (30JUN1985 15:00:00)-Water Temperature (C)]]*OO[[#This Row],[36]]</f>
        <v>9.8987897144762498E-5</v>
      </c>
      <c r="AM302" s="10">
        <f>3/24000000*OO[[#This Row],[95 (30JUN1985 18:00:00)-Water Temperature (C)]]*OO[[#This Row],[37]]</f>
        <v>9.2847990442299994E-5</v>
      </c>
      <c r="AN302" s="10">
        <f>3/24000000*OO[[#This Row],[96 (30JUN1985 21:00:00)-Water Temperature (C)]]*OO[[#This Row],[38]]</f>
        <v>8.6130381844625001E-5</v>
      </c>
      <c r="AO302" s="10">
        <f>3/24000000*OO[[#This Row],[97 (01JUL1985 00:00:00)-Water Temperature (C)]]*OO[[#This Row],[39]]</f>
        <v>7.8493567123812507E-5</v>
      </c>
      <c r="AP302" s="10">
        <f>3/24000000*OO[[#This Row],[98 (01JUL1985 03:00:00)-Water Temperature (C)]]*OO[[#This Row],[40]]</f>
        <v>7.1822097569949995E-5</v>
      </c>
      <c r="AQ302" s="10">
        <f>3/24000000*OO[[#This Row],[99 (01JUL1985 06:00:00)-Water Temperature (C)]]*OO[[#This Row],[41]]</f>
        <v>6.5065195522499993E-5</v>
      </c>
      <c r="AR302" s="10">
        <f>3/24000000*OO[[#This Row],[100 (01JUL1985 09:00:00)-Water Temperature (C)]]*OO[[#This Row],[42]]</f>
        <v>5.8357653227999995E-5</v>
      </c>
      <c r="AS302" s="10">
        <f>3/24000000*OO[[#This Row],[101 (01JUL1985 12:00:00)-Water Temperature (C)]]*OO[[#This Row],[43]]</f>
        <v>5.2268474489024997E-5</v>
      </c>
      <c r="AT302" s="10">
        <f>3/24000000*OO[[#This Row],[102 (01JUL1985 15:00:00)-Water Temperature (C)]]*OO[[#This Row],[44]]</f>
        <v>4.6521103694587494E-5</v>
      </c>
      <c r="AU302" s="10">
        <f>3/24000000*OO[[#This Row],[103 (01JUL1985 18:00:00)-Water Temperature (C)]]*OO[[#This Row],[45]]</f>
        <v>4.1486414961212502E-5</v>
      </c>
      <c r="AV302" s="10">
        <f>3/24000000*OO[[#This Row],[104 (01JUL1985 21:00:00)-Water Temperature (C)]]*OO[[#This Row],[46]]</f>
        <v>3.7079873222262499E-5</v>
      </c>
      <c r="AW302" s="10">
        <f>3/24000000*OO[[#This Row],[105 (02JUL1985 00:00:00)-Water Temperature (C)]]*OO[[#This Row],[47]]</f>
        <v>3.3348697553027499E-5</v>
      </c>
      <c r="AX302" s="10">
        <f>3/24000000*OO[[#This Row],[106 (02JUL1985 03:00:00)-Water Temperature (C)]]*OO[[#This Row],[48]]</f>
        <v>3.0631274712125002E-5</v>
      </c>
      <c r="AY302" s="10">
        <f>3/24000000*OO[[#This Row],[107 (02JUL1985 06:00:00)-Water Temperature (C)]]*OO[[#This Row],[49]]</f>
        <v>2.8108914443224999E-5</v>
      </c>
      <c r="AZ302" s="10">
        <f>3/24000000*OO[[#This Row],[108 (02JUL1985 09:00:00)-Water Temperature (C)]]*OO[[#This Row],[50]]</f>
        <v>2.5765128744176251E-5</v>
      </c>
      <c r="BA302" s="10">
        <f>3/24000000*OO[[#This Row],[109 (02JUL1985 12:00:00)-Water Temperature (C)]]*OO[[#This Row],[51]]</f>
        <v>2.3414115631839996E-5</v>
      </c>
      <c r="BB302" s="10">
        <f>3/24000000*OO[[#This Row],[110 (02JUL1985 15:00:00)-Water Temperature (C)]]*OO[[#This Row],[52]]</f>
        <v>2.1043440188312499E-5</v>
      </c>
      <c r="BC302" s="10">
        <f>3/24000000*OO[[#This Row],[111 (02JUL1985 18:00:00)-Water Temperature (C)]]*OO[[#This Row],[53]]</f>
        <v>1.8606363065966252E-5</v>
      </c>
      <c r="BD302" s="10">
        <f>3/24000000*OO[[#This Row],[112 (02JUL1985 21:00:00)-Water Temperature (C)]]*OO[[#This Row],[54]]</f>
        <v>1.6554800129933749E-5</v>
      </c>
      <c r="BE302" s="10">
        <f>3/24000000*OO[[#This Row],[113 (03JUL1985 00:00:00)-Water Temperature (C)]]*OO[[#This Row],[55]]</f>
        <v>1.4800440163057501E-5</v>
      </c>
      <c r="BF302" s="10">
        <f>3/24000000*OO[[#This Row],[114 (03JUL1985 03:00:00)-Water Temperature (C)]]*OO[[#This Row],[56]]</f>
        <v>1.3408049838259998E-5</v>
      </c>
      <c r="BG302" s="10">
        <f>3/24000000*OO[[#This Row],[115 (03JUL1985 06:00:00)-Water Temperature (C)]]*OO[[#This Row],[57]]</f>
        <v>1.2193805492669999E-5</v>
      </c>
      <c r="BH302" s="10">
        <f>3/24000000*OO[[#This Row],[116 (03JUL1985 09:00:00)-Water Temperature (C)]]*OO[[#This Row],[58]]</f>
        <v>1.0923274680120001E-5</v>
      </c>
      <c r="BI302" s="10">
        <f>3/24000000*OO[[#This Row],[117 (03JUL1985 12:00:00)-Water Temperature (C)]]*OO[[#This Row],[59]]</f>
        <v>9.7464331619749992E-6</v>
      </c>
      <c r="BJ302" s="10">
        <f>3/24000000*OO[[#This Row],[118 (03JUL1985 15:00:00)-Water Temperature (C)]]*OO[[#This Row],[60]]</f>
        <v>8.5671078756074992E-6</v>
      </c>
      <c r="BK302" s="10">
        <f>3/24000000*OO[[#This Row],[119 (03JUL1985 18:00:00)-Water Temperature (C)]]*OO[[#This Row],[61]]</f>
        <v>7.4010617491949991E-6</v>
      </c>
      <c r="BL302" s="10">
        <f>3/24000000*OO[[#This Row],[120 (03JUL1985 21:00:00)-Water Temperature (C)]]*OO[[#This Row],[62]]</f>
        <v>6.3601940513249992E-6</v>
      </c>
      <c r="BM302" s="10">
        <f>3/24000000*OO[[#This Row],[121 (04JUL1985 00:00:00)-Water Temperature (C)]]*OO[[#This Row],[63]]</f>
        <v>5.4304834687899994E-6</v>
      </c>
      <c r="BN302" s="10">
        <f>3/24000000*OO[[#This Row],[122 (04JUL1985 03:00:00)-Water Temperature (C)]]*OO[[#This Row],[64]]</f>
        <v>4.6784225867062488E-6</v>
      </c>
      <c r="BO302" s="10">
        <f>3/24000000*OO[[#This Row],[123 (04JUL1985 06:00:00)-Water Temperature (C)]]*OO[[#This Row],[65]]</f>
        <v>3.9224465964375001E-6</v>
      </c>
      <c r="BP302" s="10">
        <f>3/24000000*OO[[#This Row],[124 (04JUL1985 09:00:00)-Water Temperature (C)]]*OO[[#This Row],[66]]</f>
        <v>3.2057991990694995E-6</v>
      </c>
      <c r="BQ302" s="10">
        <f>3/24000000*OO[[#This Row],[125 (04JUL1985 12:00:00)-Water Temperature (C)]]*OO[[#This Row],[67]]</f>
        <v>2.5669597031999995E-6</v>
      </c>
      <c r="BR302" s="10">
        <f>3/24000000*OO[[#This Row],[126 (04JUL1985 15:00:00)-Water Temperature (C)]]*OO[[#This Row],[68]]</f>
        <v>2.0681662374615002E-6</v>
      </c>
      <c r="BS302" s="10">
        <f>3/24000000*OO[[#This Row],[127 (04JUL1985 18:00:00)-Water Temperature (C)]]*OO[[#This Row],[69]]</f>
        <v>1.6961131116954998E-6</v>
      </c>
      <c r="BT302" s="10">
        <f>3/24000000*OO[[#This Row],[128 (04JUL1985 21:00:00)-Water Temperature (C)]]*OO[[#This Row],[70]]</f>
        <v>1.44661853221875E-6</v>
      </c>
      <c r="BU302" s="10">
        <f>3/24000000*OO[[#This Row],[129 (05JUL1985 00:00:00)-Water Temperature (C)]]*OO[[#This Row],[71]]</f>
        <v>1.2776409340244999E-6</v>
      </c>
      <c r="BV302" s="10">
        <f>3/24000000*OO[[#This Row],[130 (05JUL1985 03:00:00)-Water Temperature (C)]]*OO[[#This Row],[72]]</f>
        <v>1.18088865558075E-6</v>
      </c>
      <c r="BW302" s="10">
        <f>3/24000000*OO[[#This Row],[131 (05JUL1985 06:00:00)-Water Temperature (C)]]*OO[[#This Row],[73]]</f>
        <v>1.0988768518399998E-6</v>
      </c>
      <c r="BX302" s="10">
        <f>3/24000000*OO[[#This Row],[132 (05JUL1985 09:00:00)-Water Temperature (C)]]*OO[[#This Row],[74]]</f>
        <v>1.026680043456375E-6</v>
      </c>
      <c r="BY302" s="10">
        <f>3/24000000*OO[[#This Row],[133 (05JUL1985 12:00:00)-Water Temperature (C)]]*OO[[#This Row],[75]]</f>
        <v>9.6179018755599997E-7</v>
      </c>
      <c r="BZ302" s="10">
        <f>3/24000000*OO[[#This Row],[134 (05JUL1985 15:00:00)-Water Temperature (C)]]*OO[[#This Row],[76]]</f>
        <v>8.9223149733987495E-7</v>
      </c>
      <c r="CA302" s="10">
        <f>3/24000000*OO[[#This Row],[135 (05JUL1985 18:00:00)-Water Temperature (C)]]*OO[[#This Row],[77]]</f>
        <v>8.2920419240150008E-7</v>
      </c>
      <c r="CB302" s="10">
        <f>3/24000000*OO[[#This Row],[136 (05JUL1985 21:00:00)-Water Temperature (C)]]*OO[[#This Row],[78]]</f>
        <v>7.8190643383749993E-7</v>
      </c>
      <c r="CC302" s="10">
        <f>3/24000000*OO[[#This Row],[137 (06JUL1985 00:00:00)-Water Temperature (C)]]*OO[[#This Row],[79]]</f>
        <v>7.4958017326E-7</v>
      </c>
      <c r="CD302" s="10">
        <f>3/24000000*OO[[#This Row],[138 (06JUL1985 03:00:00)-Water Temperature (C)]]*OO[[#This Row],[80]]</f>
        <v>7.3803994201699986E-7</v>
      </c>
      <c r="CE302" s="10">
        <f>3/24000000*OO[[#This Row],[139 (06JUL1985 06:00:00)-Water Temperature (C)]]*OO[[#This Row],[81]]</f>
        <v>7.2494737067549991E-7</v>
      </c>
      <c r="CF302" s="10">
        <f>3/24000000*OO[[#This Row],[140 (06JUL1985 09:00:00)-Water Temperature (C)]]*OO[[#This Row],[82]]</f>
        <v>7.0826630626799998E-7</v>
      </c>
      <c r="CG302" s="10">
        <f>3/24000000*OO[[#This Row],[141 (06JUL1985 12:00:00)-Water Temperature (C)]]*OO[[#This Row],[83]]</f>
        <v>6.8367152331449989E-7</v>
      </c>
      <c r="CH302" s="10">
        <f>3/24000000*OO[[#This Row],[142 (06JUL1985 15:00:00)-Water Temperature (C)]]*OO[[#This Row],[84]]</f>
        <v>6.5037278591999998E-7</v>
      </c>
      <c r="CI302" s="10">
        <f>3/24000000*OO[[#This Row],[143 (06JUL1985 18:00:00)-Water Temperature (C)]]*OO[[#This Row],[85]]</f>
        <v>6.0924875999962496E-7</v>
      </c>
      <c r="CJ302" s="10">
        <f>3/24000000*OO[[#This Row],[144 (06JUL1985 21:00:00)-Water Temperature (C)]]*OO[[#This Row],[86]]</f>
        <v>5.74144430331E-7</v>
      </c>
      <c r="CK302" s="10">
        <f>3/24000000*OO[[#This Row],[145 (07JUL1985 00:00:00)-Water Temperature (C)]]*OO[[#This Row],[87]]</f>
        <v>5.4502222244399985E-7</v>
      </c>
      <c r="CL302" s="10">
        <f>3/24000000*OO[[#This Row],[146 (07JUL1985 03:00:00)-Water Temperature (C)]]*OO[[#This Row],[88]]</f>
        <v>5.3194594099350002E-7</v>
      </c>
      <c r="CM302" s="10">
        <f>3/24000000*OO[[#This Row],[147 (07JUL1985 06:00:00)-Water Temperature (C)]]*OO[[#This Row],[89]]</f>
        <v>5.1074238486150011E-7</v>
      </c>
      <c r="CN302" s="10">
        <f>3/24000000*OO[[#This Row],[148 (07JUL1985 09:00:00)-Water Temperature (C)]]*OO[[#This Row],[90]]</f>
        <v>4.8399464364349992E-7</v>
      </c>
      <c r="CO302" s="10">
        <f>3/24000000*OO[[#This Row],[149 (07JUL1985 12:00:00)-Water Temperature (C)]]*OO[[#This Row],[91]]</f>
        <v>4.5783058676075001E-7</v>
      </c>
      <c r="CP302" s="10">
        <f>3/24000000*OO[[#This Row],[150 (07JUL1985 15:00:00)-Water Temperature (C)]]*OO[[#This Row],[92]]</f>
        <v>4.3368027771599997E-7</v>
      </c>
      <c r="CQ302" s="10">
        <f>3/24000000*OO[[#This Row],[151 (07JUL1985 18:00:00)-Water Temperature (C)]]*OO[[#This Row],[93]]</f>
        <v>4.0816650519150002E-7</v>
      </c>
      <c r="CR302" s="10">
        <f>3/24000000*OO[[#This Row],[152 (07JUL1985 21:00:00)-Water Temperature (C)]]*OO[[#This Row],[94]]</f>
        <v>3.8562295454674998E-7</v>
      </c>
      <c r="CS302" s="10">
        <f>3/24000000*OO[[#This Row],[153 (08JUL1985 00:00:00)-Water Temperature (C)]]*OO[[#This Row],[95]]</f>
        <v>3.6625290639675001E-7</v>
      </c>
      <c r="CT302" s="10">
        <f>3/24000000*OO[[#This Row],[154 (08JUL1985 03:00:00)-Water Temperature (C)]]*OO[[#This Row],[96]]</f>
        <v>3.58878947871625E-7</v>
      </c>
      <c r="CU302" s="10">
        <f>3/24000000*OO[[#This Row],[155 (08JUL1985 06:00:00)-Water Temperature (C)]]*OO[[#This Row],[97]]</f>
        <v>3.5049668460712501E-7</v>
      </c>
      <c r="CV302" s="10">
        <f>3/24000000*OO[[#This Row],[156 (08JUL1985 09:00:00)-Water Temperature (C)]]*OO[[#This Row],[98]]</f>
        <v>3.3643653251009995E-7</v>
      </c>
      <c r="CW302" s="10">
        <f>3/24000000*OO[[#This Row],[157 (08JUL1985 12:00:00)-Water Temperature (C)]]*OO[[#This Row],[99]]</f>
        <v>3.2131736823869998E-7</v>
      </c>
    </row>
    <row r="303" spans="1:101" x14ac:dyDescent="0.35">
      <c r="A303" t="s">
        <v>309</v>
      </c>
      <c r="B303">
        <v>837.66049999999996</v>
      </c>
      <c r="C303" s="10">
        <f>3/24*OO[[#This Row],[59 (26JUN1985 06:00:00)-Water Temperature (C)]]*OO[[#This Row],[1]]/SUM(OO[1])</f>
        <v>0</v>
      </c>
      <c r="D303" s="10">
        <f>3/24*OO[[#This Row],[60 (26JUN1985 09:00:00)-Water Temperature (C)]]*OO[[#This Row],[2]]/SUM(OO[2])</f>
        <v>0</v>
      </c>
      <c r="E303" s="10">
        <f>3/24*OO[[#This Row],[61 (26JUN1985 12:00:00)-Water Temperature (C)]]*OO[[#This Row],[3]]/SUM(OO[3])</f>
        <v>0</v>
      </c>
      <c r="F303" s="10">
        <f>3/24*OO[[#This Row],[62 (26JUN1985 15:00:00)-Water Temperature (C)]]*OO[[#This Row],[4]]/SUM(OO[4])</f>
        <v>0</v>
      </c>
      <c r="G303" s="10">
        <f>3/24*OO[[#This Row],[63 (26JUN1985 18:00:00)-Water Temperature (C)]]*OO[[#This Row],[5]]/SUM(OO[5])</f>
        <v>0</v>
      </c>
      <c r="H303" s="10">
        <f>3/24*OO[[#This Row],[64 (26JUN1985 21:00:00)-Water Temperature (C)]]*OO[[#This Row],[6]]/SUM(OO[6])</f>
        <v>0</v>
      </c>
      <c r="I303" s="10">
        <f>3/24*OO[[#This Row],[65 (27JUN1985 00:00:00)-Water Temperature (C)]]*OO[[#This Row],[7]]/SUM(OO[7])</f>
        <v>0</v>
      </c>
      <c r="J303" s="10">
        <f>3/24*OO[[#This Row],[66 (27JUN1985 03:00:00)-Water Temperature (C)]]*OO[[#This Row],[8]]/SUM(OO[8])</f>
        <v>0</v>
      </c>
      <c r="K303" s="10">
        <f>3/24*OO[[#This Row],[67 (27JUN1985 06:00:00)-Water Temperature (C)]]*OO[[#This Row],[9]]/SUM(OO[9])</f>
        <v>0</v>
      </c>
      <c r="L303" s="10">
        <f>3/24*OO[[#This Row],[68 (27JUN1985 09:00:00)-Water Temperature (C)]]*OO[[#This Row],[10]]/SUM(OO[10])</f>
        <v>0</v>
      </c>
      <c r="M303" s="10">
        <f>3/24*OO[[#This Row],[69 (27JUN1985 12:00:00)-Water Temperature (C)]]*OO[[#This Row],[11]]/SUM(OO[11])</f>
        <v>0</v>
      </c>
      <c r="N303" s="10">
        <f>3/24*OO[[#This Row],[70 (27JUN1985 15:00:00)-Water Temperature (C)]]*OO[[#This Row],[12]]/SUM(OO[12])</f>
        <v>0</v>
      </c>
      <c r="O303" s="10">
        <f>3/24*OO[[#This Row],[71 (27JUN1985 18:00:00)-Water Temperature (C)]]*OO[[#This Row],[13]]/SUM(OO[13])</f>
        <v>0</v>
      </c>
      <c r="P303" s="10">
        <f>3/24*OO[[#This Row],[72 (27JUN1985 21:00:00)-Water Temperature (C)]]*OO[[#This Row],[14]]/SUM(OO[14])</f>
        <v>0</v>
      </c>
      <c r="Q303" s="10">
        <f>3/24*OO[[#This Row],[73 (28JUN1985 00:00:00)-Water Temperature (C)]]*OO[[#This Row],[15]]/SUM(OO[15])</f>
        <v>6.1671285924359421E-33</v>
      </c>
      <c r="R303" s="10">
        <f>3/24*OO[[#This Row],[74 (28JUN1985 03:00:00)-Water Temperature (C)]]*OO[[#This Row],[16]]/SUM(OO[16])</f>
        <v>3.4187050698267115E-23</v>
      </c>
      <c r="S303" s="10">
        <f>3/24*OO[[#This Row],[75 (28JUN1985 06:00:00)-Water Temperature (C)]]*OO[[#This Row],[17]]/SUM(OO[17])</f>
        <v>2.5166958683596443E-16</v>
      </c>
      <c r="T303" s="10">
        <f>3/24*OO[[#This Row],[76 (28JUN1985 09:00:00)-Water Temperature (C)]]*OO[[#This Row],[18]]/SUM(OO[18])</f>
        <v>8.8505892935846099E-12</v>
      </c>
      <c r="U303" s="10">
        <f>3/24*OO[[#This Row],[77 (28JUN1985 12:00:00)-Water Temperature (C)]]*OO[[#This Row],[19]]/SUM(OO[19])</f>
        <v>7.5524612424080464E-9</v>
      </c>
      <c r="V303" s="10">
        <f>3/24000000*OO[[#This Row],[78 (28JUN1985 15:00:00)-Water Temperature (C)]]*OO[[#This Row],[20]]</f>
        <v>1.1134400274235002E-6</v>
      </c>
      <c r="W303" s="10">
        <f>3/24000000*OO[[#This Row],[79 (28JUN1985 18:00:00)-Water Temperature (C)]]*OO[[#This Row],[21]]</f>
        <v>4.7899204917412503E-5</v>
      </c>
      <c r="X303" s="10">
        <f>3/24000000*OO[[#This Row],[80 (28JUN1985 21:00:00)-Water Temperature (C)]]*OO[[#This Row],[22]]</f>
        <v>7.9854255153524994E-4</v>
      </c>
      <c r="Y303" s="10">
        <f>3/24000000*OO[[#This Row],[81 (29JUN1985 00:00:00)-Water Temperature (C)]]*OO[[#This Row],[23]]</f>
        <v>6.1553306805374993E-3</v>
      </c>
      <c r="Z303" s="10">
        <f>3/24000000*OO[[#This Row],[82 (29JUN1985 03:00:00)-Water Temperature (C)]]*OO[[#This Row],[24]]</f>
        <v>2.518239322359625E-2</v>
      </c>
      <c r="AA303" s="10">
        <f>3/24000000*OO[[#This Row],[83 (29JUN1985 06:00:00)-Water Temperature (C)]]*OO[[#This Row],[25]]</f>
        <v>5.8165794201324998E-2</v>
      </c>
      <c r="AB303" s="10">
        <f>3/24000000*OO[[#This Row],[84 (29JUN1985 09:00:00)-Water Temperature (C)]]*OO[[#This Row],[26]]</f>
        <v>8.5400383210100003E-2</v>
      </c>
      <c r="AC303" s="10">
        <f>3/24000000*OO[[#This Row],[85 (29JUN1985 12:00:00)-Water Temperature (C)]]*OO[[#This Row],[27]]</f>
        <v>8.3085790930125011E-2</v>
      </c>
      <c r="AD303" s="10">
        <f>3/24000000*OO[[#This Row],[86 (29JUN1985 15:00:00)-Water Temperature (C)]]*OO[[#This Row],[28]]</f>
        <v>5.6032513178087502E-2</v>
      </c>
      <c r="AE303" s="10">
        <f>3/24000000*OO[[#This Row],[88 (29JUN1985 21:00:00)-Water Temperature (C)]]*OO[[#This Row],[30]]</f>
        <v>1.07449257068475E-2</v>
      </c>
      <c r="AF303" s="10">
        <f>3/24000000*OO[[#This Row],[88 (29JUN1985 21:00:00)-Water Temperature (C)]]*OO[[#This Row],[30]]</f>
        <v>1.07449257068475E-2</v>
      </c>
      <c r="AG303" s="10">
        <f>3/24000000*OO[[#This Row],[89 (30JUN1985 00:00:00)-Water Temperature (C)]]*OO[[#This Row],[31]]</f>
        <v>3.4057318617562496E-3</v>
      </c>
      <c r="AH303" s="10">
        <f>3/24000000*OO[[#This Row],[90 (30JUN1985 03:00:00)-Water Temperature (C)]]*OO[[#This Row],[32]]</f>
        <v>9.7109128159712484E-4</v>
      </c>
      <c r="AI303" s="10">
        <f>3/24000000*OO[[#This Row],[91 (30JUN1985 06:00:00)-Water Temperature (C)]]*OO[[#This Row],[33]]</f>
        <v>2.8530012652422501E-4</v>
      </c>
      <c r="AJ303" s="10">
        <f>3/24000000*OO[[#This Row],[92 (30JUN1985 09:00:00)-Water Temperature (C)]]*OO[[#This Row],[34]]</f>
        <v>1.2299785513680001E-4</v>
      </c>
      <c r="AK303" s="10">
        <f>3/24000000*OO[[#This Row],[93 (30JUN1985 12:00:00)-Water Temperature (C)]]*OO[[#This Row],[35]]</f>
        <v>9.067479938969999E-5</v>
      </c>
      <c r="AL303" s="10">
        <f>3/24000000*OO[[#This Row],[94 (30JUN1985 15:00:00)-Water Temperature (C)]]*OO[[#This Row],[36]]</f>
        <v>8.3412315329999993E-5</v>
      </c>
      <c r="AM303" s="10">
        <f>3/24000000*OO[[#This Row],[95 (30JUN1985 18:00:00)-Water Temperature (C)]]*OO[[#This Row],[37]]</f>
        <v>7.8302552418037485E-5</v>
      </c>
      <c r="AN303" s="10">
        <f>3/24000000*OO[[#This Row],[96 (30JUN1985 21:00:00)-Water Temperature (C)]]*OO[[#This Row],[38]]</f>
        <v>7.2847921522850001E-5</v>
      </c>
      <c r="AO303" s="10">
        <f>3/24000000*OO[[#This Row],[97 (01JUL1985 00:00:00)-Water Temperature (C)]]*OO[[#This Row],[39]]</f>
        <v>6.6574001526562503E-5</v>
      </c>
      <c r="AP303" s="10">
        <f>3/24000000*OO[[#This Row],[98 (01JUL1985 03:00:00)-Water Temperature (C)]]*OO[[#This Row],[40]]</f>
        <v>6.0996154644900005E-5</v>
      </c>
      <c r="AQ303" s="10">
        <f>3/24000000*OO[[#This Row],[99 (01JUL1985 06:00:00)-Water Temperature (C)]]*OO[[#This Row],[41]]</f>
        <v>5.5334933984137496E-5</v>
      </c>
      <c r="AR303" s="10">
        <f>3/24000000*OO[[#This Row],[100 (01JUL1985 09:00:00)-Water Temperature (C)]]*OO[[#This Row],[42]]</f>
        <v>4.9615780896874994E-5</v>
      </c>
      <c r="AS303" s="10">
        <f>3/24000000*OO[[#This Row],[101 (01JUL1985 12:00:00)-Water Temperature (C)]]*OO[[#This Row],[43]]</f>
        <v>4.4447566901149996E-5</v>
      </c>
      <c r="AT303" s="10">
        <f>3/24000000*OO[[#This Row],[102 (01JUL1985 15:00:00)-Water Temperature (C)]]*OO[[#This Row],[44]]</f>
        <v>3.9556058336112496E-5</v>
      </c>
      <c r="AU303" s="10">
        <f>3/24000000*OO[[#This Row],[103 (01JUL1985 18:00:00)-Water Temperature (C)]]*OO[[#This Row],[45]]</f>
        <v>3.5276387858849996E-5</v>
      </c>
      <c r="AV303" s="10">
        <f>3/24000000*OO[[#This Row],[104 (01JUL1985 21:00:00)-Water Temperature (C)]]*OO[[#This Row],[46]]</f>
        <v>3.1549676738482499E-5</v>
      </c>
      <c r="AW303" s="10">
        <f>3/24000000*OO[[#This Row],[105 (02JUL1985 00:00:00)-Water Temperature (C)]]*OO[[#This Row],[47]]</f>
        <v>2.8397494698914997E-5</v>
      </c>
      <c r="AX303" s="10">
        <f>3/24000000*OO[[#This Row],[106 (02JUL1985 03:00:00)-Water Temperature (C)]]*OO[[#This Row],[48]]</f>
        <v>2.6108705739845E-5</v>
      </c>
      <c r="AY303" s="10">
        <f>3/24000000*OO[[#This Row],[107 (02JUL1985 06:00:00)-Water Temperature (C)]]*OO[[#This Row],[49]]</f>
        <v>2.3988669763184998E-5</v>
      </c>
      <c r="AZ303" s="10">
        <f>3/24000000*OO[[#This Row],[108 (02JUL1985 09:00:00)-Water Temperature (C)]]*OO[[#This Row],[50]]</f>
        <v>2.1999766928335001E-5</v>
      </c>
      <c r="BA303" s="10">
        <f>3/24000000*OO[[#This Row],[109 (02JUL1985 12:00:00)-Water Temperature (C)]]*OO[[#This Row],[51]]</f>
        <v>1.9990010179246247E-5</v>
      </c>
      <c r="BB303" s="10">
        <f>3/24000000*OO[[#This Row],[110 (02JUL1985 15:00:00)-Water Temperature (C)]]*OO[[#This Row],[52]]</f>
        <v>1.7957154845081247E-5</v>
      </c>
      <c r="BC303" s="10">
        <f>3/24000000*OO[[#This Row],[111 (02JUL1985 18:00:00)-Water Temperature (C)]]*OO[[#This Row],[53]]</f>
        <v>1.5869995317491247E-5</v>
      </c>
      <c r="BD303" s="10">
        <f>3/24000000*OO[[#This Row],[112 (02JUL1985 21:00:00)-Water Temperature (C)]]*OO[[#This Row],[54]]</f>
        <v>1.4117271882646249E-5</v>
      </c>
      <c r="BE303" s="10">
        <f>3/24000000*OO[[#This Row],[113 (03JUL1985 00:00:00)-Water Temperature (C)]]*OO[[#This Row],[55]]</f>
        <v>1.2629790618095E-5</v>
      </c>
      <c r="BF303" s="10">
        <f>3/24000000*OO[[#This Row],[114 (03JUL1985 03:00:00)-Water Temperature (C)]]*OO[[#This Row],[56]]</f>
        <v>1.1453221194287499E-5</v>
      </c>
      <c r="BG303" s="10">
        <f>3/24000000*OO[[#This Row],[115 (03JUL1985 06:00:00)-Water Temperature (C)]]*OO[[#This Row],[57]]</f>
        <v>1.0430512308562499E-5</v>
      </c>
      <c r="BH303" s="10">
        <f>3/24000000*OO[[#This Row],[116 (03JUL1985 09:00:00)-Water Temperature (C)]]*OO[[#This Row],[58]]</f>
        <v>9.3518697604499996E-6</v>
      </c>
      <c r="BI303" s="10">
        <f>3/24000000*OO[[#This Row],[117 (03JUL1985 12:00:00)-Water Temperature (C)]]*OO[[#This Row],[59]]</f>
        <v>8.3467152245950011E-6</v>
      </c>
      <c r="BJ303" s="10">
        <f>3/24000000*OO[[#This Row],[118 (03JUL1985 15:00:00)-Water Temperature (C)]]*OO[[#This Row],[60]]</f>
        <v>7.3405955651250004E-6</v>
      </c>
      <c r="BK303" s="10">
        <f>3/24000000*OO[[#This Row],[119 (03JUL1985 18:00:00)-Water Temperature (C)]]*OO[[#This Row],[61]]</f>
        <v>6.3436779600574996E-6</v>
      </c>
      <c r="BL303" s="10">
        <f>3/24000000*OO[[#This Row],[120 (03JUL1985 21:00:00)-Water Temperature (C)]]*OO[[#This Row],[62]]</f>
        <v>5.4580676501599991E-6</v>
      </c>
      <c r="BM303" s="10">
        <f>3/24000000*OO[[#This Row],[121 (04JUL1985 00:00:00)-Water Temperature (C)]]*OO[[#This Row],[63]]</f>
        <v>4.6727472652962498E-6</v>
      </c>
      <c r="BN303" s="10">
        <f>3/24000000*OO[[#This Row],[122 (04JUL1985 03:00:00)-Water Temperature (C)]]*OO[[#This Row],[64]]</f>
        <v>4.0406228504750004E-6</v>
      </c>
      <c r="BO303" s="10">
        <f>3/24000000*OO[[#This Row],[123 (04JUL1985 06:00:00)-Water Temperature (C)]]*OO[[#This Row],[65]]</f>
        <v>3.4012918292174997E-6</v>
      </c>
      <c r="BP303" s="10">
        <f>3/24000000*OO[[#This Row],[124 (04JUL1985 09:00:00)-Water Temperature (C)]]*OO[[#This Row],[66]]</f>
        <v>2.7847266415762498E-6</v>
      </c>
      <c r="BQ303" s="10">
        <f>3/24000000*OO[[#This Row],[125 (04JUL1985 12:00:00)-Water Temperature (C)]]*OO[[#This Row],[67]]</f>
        <v>2.2278063002372498E-6</v>
      </c>
      <c r="BR303" s="10">
        <f>3/24000000*OO[[#This Row],[126 (04JUL1985 15:00:00)-Water Temperature (C)]]*OO[[#This Row],[68]]</f>
        <v>1.7891795034359999E-6</v>
      </c>
      <c r="BS303" s="10">
        <f>3/24000000*OO[[#This Row],[127 (04JUL1985 18:00:00)-Water Temperature (C)]]*OO[[#This Row],[69]]</f>
        <v>1.46067776407575E-6</v>
      </c>
      <c r="BT303" s="10">
        <f>3/24000000*OO[[#This Row],[128 (04JUL1985 21:00:00)-Water Temperature (C)]]*OO[[#This Row],[70]]</f>
        <v>1.2404642968724999E-6</v>
      </c>
      <c r="BU303" s="10">
        <f>3/24000000*OO[[#This Row],[129 (05JUL1985 00:00:00)-Water Temperature (C)]]*OO[[#This Row],[71]]</f>
        <v>1.0922345744575E-6</v>
      </c>
      <c r="BV303" s="10">
        <f>3/24000000*OO[[#This Row],[130 (05JUL1985 03:00:00)-Water Temperature (C)]]*OO[[#This Row],[72]]</f>
        <v>1.0082007137842499E-6</v>
      </c>
      <c r="BW303" s="10">
        <f>3/24000000*OO[[#This Row],[131 (05JUL1985 06:00:00)-Water Temperature (C)]]*OO[[#This Row],[73]]</f>
        <v>9.3790064606700006E-7</v>
      </c>
      <c r="BX303" s="10">
        <f>3/24000000*OO[[#This Row],[132 (05JUL1985 09:00:00)-Water Temperature (C)]]*OO[[#This Row],[74]]</f>
        <v>8.7582978891374992E-7</v>
      </c>
      <c r="BY303" s="10">
        <f>3/24000000*OO[[#This Row],[133 (05JUL1985 12:00:00)-Water Temperature (C)]]*OO[[#This Row],[75]]</f>
        <v>8.1958295159024988E-7</v>
      </c>
      <c r="BZ303" s="10">
        <f>3/24000000*OO[[#This Row],[134 (05JUL1985 15:00:00)-Water Temperature (C)]]*OO[[#This Row],[76]]</f>
        <v>7.594324097085001E-7</v>
      </c>
      <c r="CA303" s="10">
        <f>3/24000000*OO[[#This Row],[135 (05JUL1985 18:00:00)-Water Temperature (C)]]*OO[[#This Row],[77]]</f>
        <v>7.0433909763349999E-7</v>
      </c>
      <c r="CB303" s="10">
        <f>3/24000000*OO[[#This Row],[136 (05JUL1985 21:00:00)-Water Temperature (C)]]*OO[[#This Row],[78]]</f>
        <v>6.6308121546337498E-7</v>
      </c>
      <c r="CC303" s="10">
        <f>3/24000000*OO[[#This Row],[137 (06JUL1985 00:00:00)-Water Temperature (C)]]*OO[[#This Row],[79]]</f>
        <v>6.3512384307075007E-7</v>
      </c>
      <c r="CD303" s="10">
        <f>3/24000000*OO[[#This Row],[138 (06JUL1985 03:00:00)-Water Temperature (C)]]*OO[[#This Row],[80]]</f>
        <v>6.2546694475099988E-7</v>
      </c>
      <c r="CE303" s="10">
        <f>3/24000000*OO[[#This Row],[139 (06JUL1985 06:00:00)-Water Temperature (C)]]*OO[[#This Row],[81]]</f>
        <v>6.1499681722862503E-7</v>
      </c>
      <c r="CF303" s="10">
        <f>3/24000000*OO[[#This Row],[140 (06JUL1985 09:00:00)-Water Temperature (C)]]*OO[[#This Row],[82]]</f>
        <v>6.0124387717387488E-7</v>
      </c>
      <c r="CG303" s="10">
        <f>3/24000000*OO[[#This Row],[141 (06JUL1985 12:00:00)-Water Temperature (C)]]*OO[[#This Row],[83]]</f>
        <v>5.805814701569999E-7</v>
      </c>
      <c r="CH303" s="10">
        <f>3/24000000*OO[[#This Row],[142 (06JUL1985 15:00:00)-Water Temperature (C)]]*OO[[#This Row],[84]]</f>
        <v>5.5238372849624997E-7</v>
      </c>
      <c r="CI303" s="10">
        <f>3/24000000*OO[[#This Row],[143 (06JUL1985 18:00:00)-Water Temperature (C)]]*OO[[#This Row],[85]]</f>
        <v>5.1708151667387502E-7</v>
      </c>
      <c r="CJ303" s="10">
        <f>3/24000000*OO[[#This Row],[144 (06JUL1985 21:00:00)-Water Temperature (C)]]*OO[[#This Row],[86]]</f>
        <v>4.8693452338999994E-7</v>
      </c>
      <c r="CK303" s="10">
        <f>3/24000000*OO[[#This Row],[145 (07JUL1985 00:00:00)-Water Temperature (C)]]*OO[[#This Row],[87]]</f>
        <v>4.6214878375049991E-7</v>
      </c>
      <c r="CL303" s="10">
        <f>3/24000000*OO[[#This Row],[146 (07JUL1985 03:00:00)-Water Temperature (C)]]*OO[[#This Row],[88]]</f>
        <v>4.5131099845974995E-7</v>
      </c>
      <c r="CM303" s="10">
        <f>3/24000000*OO[[#This Row],[147 (07JUL1985 06:00:00)-Water Temperature (C)]]*OO[[#This Row],[89]]</f>
        <v>4.3392922500600003E-7</v>
      </c>
      <c r="CN303" s="10">
        <f>3/24000000*OO[[#This Row],[148 (07JUL1985 09:00:00)-Water Temperature (C)]]*OO[[#This Row],[90]]</f>
        <v>4.1122562464199996E-7</v>
      </c>
      <c r="CO303" s="10">
        <f>3/24000000*OO[[#This Row],[149 (07JUL1985 12:00:00)-Water Temperature (C)]]*OO[[#This Row],[91]]</f>
        <v>3.8883869311274999E-7</v>
      </c>
      <c r="CP303" s="10">
        <f>3/24000000*OO[[#This Row],[150 (07JUL1985 15:00:00)-Water Temperature (C)]]*OO[[#This Row],[92]]</f>
        <v>3.68320822415E-7</v>
      </c>
      <c r="CQ303" s="10">
        <f>3/24000000*OO[[#This Row],[151 (07JUL1985 18:00:00)-Water Temperature (C)]]*OO[[#This Row],[93]]</f>
        <v>3.4652397725231252E-7</v>
      </c>
      <c r="CR303" s="10">
        <f>3/24000000*OO[[#This Row],[152 (07JUL1985 21:00:00)-Water Temperature (C)]]*OO[[#This Row],[94]]</f>
        <v>3.2721132382000001E-7</v>
      </c>
      <c r="CS303" s="10">
        <f>3/24000000*OO[[#This Row],[153 (08JUL1985 00:00:00)-Water Temperature (C)]]*OO[[#This Row],[95]]</f>
        <v>3.1072523415570001E-7</v>
      </c>
      <c r="CT303" s="10">
        <f>3/24000000*OO[[#This Row],[154 (08JUL1985 03:00:00)-Water Temperature (C)]]*OO[[#This Row],[96]]</f>
        <v>3.046160446223E-7</v>
      </c>
      <c r="CU303" s="10">
        <f>3/24000000*OO[[#This Row],[155 (08JUL1985 06:00:00)-Water Temperature (C)]]*OO[[#This Row],[97]]</f>
        <v>2.9793624450985E-7</v>
      </c>
      <c r="CV303" s="10">
        <f>3/24000000*OO[[#This Row],[156 (08JUL1985 09:00:00)-Water Temperature (C)]]*OO[[#This Row],[98]]</f>
        <v>2.8614025452556247E-7</v>
      </c>
      <c r="CW303" s="10">
        <f>3/24000000*OO[[#This Row],[157 (08JUL1985 12:00:00)-Water Temperature (C)]]*OO[[#This Row],[99]]</f>
        <v>2.731872121148875E-7</v>
      </c>
    </row>
    <row r="304" spans="1:101" x14ac:dyDescent="0.35">
      <c r="A304" t="s">
        <v>310</v>
      </c>
      <c r="B304">
        <v>837.50199999999995</v>
      </c>
      <c r="C304" s="10">
        <f>3/24*OO[[#This Row],[59 (26JUN1985 06:00:00)-Water Temperature (C)]]*OO[[#This Row],[1]]/SUM(OO[1])</f>
        <v>0</v>
      </c>
      <c r="D304" s="10">
        <f>3/24*OO[[#This Row],[60 (26JUN1985 09:00:00)-Water Temperature (C)]]*OO[[#This Row],[2]]/SUM(OO[2])</f>
        <v>0</v>
      </c>
      <c r="E304" s="10">
        <f>3/24*OO[[#This Row],[61 (26JUN1985 12:00:00)-Water Temperature (C)]]*OO[[#This Row],[3]]/SUM(OO[3])</f>
        <v>0</v>
      </c>
      <c r="F304" s="10">
        <f>3/24*OO[[#This Row],[62 (26JUN1985 15:00:00)-Water Temperature (C)]]*OO[[#This Row],[4]]/SUM(OO[4])</f>
        <v>0</v>
      </c>
      <c r="G304" s="10">
        <f>3/24*OO[[#This Row],[63 (26JUN1985 18:00:00)-Water Temperature (C)]]*OO[[#This Row],[5]]/SUM(OO[5])</f>
        <v>0</v>
      </c>
      <c r="H304" s="10">
        <f>3/24*OO[[#This Row],[64 (26JUN1985 21:00:00)-Water Temperature (C)]]*OO[[#This Row],[6]]/SUM(OO[6])</f>
        <v>0</v>
      </c>
      <c r="I304" s="10">
        <f>3/24*OO[[#This Row],[65 (27JUN1985 00:00:00)-Water Temperature (C)]]*OO[[#This Row],[7]]/SUM(OO[7])</f>
        <v>0</v>
      </c>
      <c r="J304" s="10">
        <f>3/24*OO[[#This Row],[66 (27JUN1985 03:00:00)-Water Temperature (C)]]*OO[[#This Row],[8]]/SUM(OO[8])</f>
        <v>0</v>
      </c>
      <c r="K304" s="10">
        <f>3/24*OO[[#This Row],[67 (27JUN1985 06:00:00)-Water Temperature (C)]]*OO[[#This Row],[9]]/SUM(OO[9])</f>
        <v>0</v>
      </c>
      <c r="L304" s="10">
        <f>3/24*OO[[#This Row],[68 (27JUN1985 09:00:00)-Water Temperature (C)]]*OO[[#This Row],[10]]/SUM(OO[10])</f>
        <v>0</v>
      </c>
      <c r="M304" s="10">
        <f>3/24*OO[[#This Row],[69 (27JUN1985 12:00:00)-Water Temperature (C)]]*OO[[#This Row],[11]]/SUM(OO[11])</f>
        <v>0</v>
      </c>
      <c r="N304" s="10">
        <f>3/24*OO[[#This Row],[70 (27JUN1985 15:00:00)-Water Temperature (C)]]*OO[[#This Row],[12]]/SUM(OO[12])</f>
        <v>0</v>
      </c>
      <c r="O304" s="10">
        <f>3/24*OO[[#This Row],[71 (27JUN1985 18:00:00)-Water Temperature (C)]]*OO[[#This Row],[13]]/SUM(OO[13])</f>
        <v>0</v>
      </c>
      <c r="P304" s="10">
        <f>3/24*OO[[#This Row],[72 (27JUN1985 21:00:00)-Water Temperature (C)]]*OO[[#This Row],[14]]/SUM(OO[14])</f>
        <v>0</v>
      </c>
      <c r="Q304" s="10">
        <f>3/24*OO[[#This Row],[73 (28JUN1985 00:00:00)-Water Temperature (C)]]*OO[[#This Row],[15]]/SUM(OO[15])</f>
        <v>7.2887458486306174E-34</v>
      </c>
      <c r="R304" s="10">
        <f>3/24*OO[[#This Row],[74 (28JUN1985 03:00:00)-Water Temperature (C)]]*OO[[#This Row],[16]]/SUM(OO[16])</f>
        <v>1.6789274874552612E-23</v>
      </c>
      <c r="S304" s="10">
        <f>3/24*OO[[#This Row],[75 (28JUN1985 06:00:00)-Water Temperature (C)]]*OO[[#This Row],[17]]/SUM(OO[17])</f>
        <v>7.2996032275231245E-17</v>
      </c>
      <c r="T304" s="10">
        <f>3/24*OO[[#This Row],[76 (28JUN1985 09:00:00)-Water Temperature (C)]]*OO[[#This Row],[18]]/SUM(OO[18])</f>
        <v>4.441482410218465E-12</v>
      </c>
      <c r="U304" s="10">
        <f>3/24*OO[[#This Row],[77 (28JUN1985 12:00:00)-Water Temperature (C)]]*OO[[#This Row],[19]]/SUM(OO[19])</f>
        <v>4.4389367673948131E-9</v>
      </c>
      <c r="V304" s="10">
        <f>3/24000000*OO[[#This Row],[78 (28JUN1985 15:00:00)-Water Temperature (C)]]*OO[[#This Row],[20]]</f>
        <v>7.2704724630200002E-7</v>
      </c>
      <c r="W304" s="10">
        <f>3/24000000*OO[[#This Row],[79 (28JUN1985 18:00:00)-Water Temperature (C)]]*OO[[#This Row],[21]]</f>
        <v>3.3978204891675003E-5</v>
      </c>
      <c r="X304" s="10">
        <f>3/24000000*OO[[#This Row],[80 (28JUN1985 21:00:00)-Water Temperature (C)]]*OO[[#This Row],[22]]</f>
        <v>6.0764344414137488E-4</v>
      </c>
      <c r="Y304" s="10">
        <f>3/24000000*OO[[#This Row],[81 (29JUN1985 00:00:00)-Water Temperature (C)]]*OO[[#This Row],[23]]</f>
        <v>4.9780994140499997E-3</v>
      </c>
      <c r="Z304" s="10">
        <f>3/24000000*OO[[#This Row],[82 (29JUN1985 03:00:00)-Water Temperature (C)]]*OO[[#This Row],[24]]</f>
        <v>2.1497472313000001E-2</v>
      </c>
      <c r="AA304" s="10">
        <f>3/24000000*OO[[#This Row],[83 (29JUN1985 06:00:00)-Water Temperature (C)]]*OO[[#This Row],[25]]</f>
        <v>5.2142436707612497E-2</v>
      </c>
      <c r="AB304" s="10">
        <f>3/24000000*OO[[#This Row],[84 (29JUN1985 09:00:00)-Water Temperature (C)]]*OO[[#This Row],[26]]</f>
        <v>7.9895501247237488E-2</v>
      </c>
      <c r="AC304" s="10">
        <f>3/24000000*OO[[#This Row],[85 (29JUN1985 12:00:00)-Water Temperature (C)]]*OO[[#This Row],[27]]</f>
        <v>8.093667645953749E-2</v>
      </c>
      <c r="AD304" s="10">
        <f>3/24000000*OO[[#This Row],[86 (29JUN1985 15:00:00)-Water Temperature (C)]]*OO[[#This Row],[28]]</f>
        <v>5.6598579231825E-2</v>
      </c>
      <c r="AE304" s="10">
        <f>3/24000000*OO[[#This Row],[88 (29JUN1985 21:00:00)-Water Temperature (C)]]*OO[[#This Row],[30]]</f>
        <v>1.1520545282658751E-2</v>
      </c>
      <c r="AF304" s="10">
        <f>3/24000000*OO[[#This Row],[88 (29JUN1985 21:00:00)-Water Temperature (C)]]*OO[[#This Row],[30]]</f>
        <v>1.1520545282658751E-2</v>
      </c>
      <c r="AG304" s="10">
        <f>3/24000000*OO[[#This Row],[89 (30JUN1985 00:00:00)-Water Temperature (C)]]*OO[[#This Row],[31]]</f>
        <v>3.7364546883150002E-3</v>
      </c>
      <c r="AH304" s="10">
        <f>3/24000000*OO[[#This Row],[90 (30JUN1985 03:00:00)-Water Temperature (C)]]*OO[[#This Row],[32]]</f>
        <v>1.0793103272144998E-3</v>
      </c>
      <c r="AI304" s="10">
        <f>3/24000000*OO[[#This Row],[91 (30JUN1985 06:00:00)-Water Temperature (C)]]*OO[[#This Row],[33]]</f>
        <v>3.1270902894356254E-4</v>
      </c>
      <c r="AJ304" s="10">
        <f>3/24000000*OO[[#This Row],[92 (30JUN1985 09:00:00)-Water Temperature (C)]]*OO[[#This Row],[34]]</f>
        <v>1.27001350046175E-4</v>
      </c>
      <c r="AK304" s="10">
        <f>3/24000000*OO[[#This Row],[93 (30JUN1985 12:00:00)-Water Temperature (C)]]*OO[[#This Row],[35]]</f>
        <v>8.9166972205349991E-5</v>
      </c>
      <c r="AL304" s="10">
        <f>3/24000000*OO[[#This Row],[94 (30JUN1985 15:00:00)-Water Temperature (C)]]*OO[[#This Row],[36]]</f>
        <v>8.1094548984549992E-5</v>
      </c>
      <c r="AM304" s="10">
        <f>3/24000000*OO[[#This Row],[95 (30JUN1985 18:00:00)-Water Temperature (C)]]*OO[[#This Row],[37]]</f>
        <v>7.6214077422000003E-5</v>
      </c>
      <c r="AN304" s="10">
        <f>3/24000000*OO[[#This Row],[96 (30JUN1985 21:00:00)-Water Temperature (C)]]*OO[[#This Row],[38]]</f>
        <v>7.1153284304299993E-5</v>
      </c>
      <c r="AO304" s="10">
        <f>3/24000000*OO[[#This Row],[97 (01JUL1985 00:00:00)-Water Temperature (C)]]*OO[[#This Row],[39]]</f>
        <v>6.5296832910862493E-5</v>
      </c>
      <c r="AP304" s="10">
        <f>3/24000000*OO[[#This Row],[98 (01JUL1985 03:00:00)-Water Temperature (C)]]*OO[[#This Row],[40]]</f>
        <v>6.0004996677450007E-5</v>
      </c>
      <c r="AQ304" s="10">
        <f>3/24000000*OO[[#This Row],[99 (01JUL1985 06:00:00)-Water Temperature (C)]]*OO[[#This Row],[41]]</f>
        <v>5.462660129865E-5</v>
      </c>
      <c r="AR304" s="10">
        <f>3/24000000*OO[[#This Row],[100 (01JUL1985 09:00:00)-Water Temperature (C)]]*OO[[#This Row],[42]]</f>
        <v>4.9066304294125E-5</v>
      </c>
      <c r="AS304" s="10">
        <f>3/24000000*OO[[#This Row],[101 (01JUL1985 12:00:00)-Water Temperature (C)]]*OO[[#This Row],[43]]</f>
        <v>4.40600661836125E-5</v>
      </c>
      <c r="AT304" s="10">
        <f>3/24000000*OO[[#This Row],[102 (01JUL1985 15:00:00)-Water Temperature (C)]]*OO[[#This Row],[44]]</f>
        <v>3.9276405201687499E-5</v>
      </c>
      <c r="AU304" s="10">
        <f>3/24000000*OO[[#This Row],[103 (01JUL1985 18:00:00)-Water Temperature (C)]]*OO[[#This Row],[45]]</f>
        <v>3.5079605403974999E-5</v>
      </c>
      <c r="AV304" s="10">
        <f>3/24000000*OO[[#This Row],[104 (01JUL1985 21:00:00)-Water Temperature (C)]]*OO[[#This Row],[46]]</f>
        <v>3.1439604889087497E-5</v>
      </c>
      <c r="AW304" s="10">
        <f>3/24000000*OO[[#This Row],[105 (02JUL1985 00:00:00)-Water Temperature (C)]]*OO[[#This Row],[47]]</f>
        <v>2.8368646936227499E-5</v>
      </c>
      <c r="AX304" s="10">
        <f>3/24000000*OO[[#This Row],[106 (02JUL1985 03:00:00)-Water Temperature (C)]]*OO[[#This Row],[48]]</f>
        <v>2.61516625008825E-5</v>
      </c>
      <c r="AY304" s="10">
        <f>3/24000000*OO[[#This Row],[107 (02JUL1985 06:00:00)-Water Temperature (C)]]*OO[[#This Row],[49]]</f>
        <v>2.4107348343329996E-5</v>
      </c>
      <c r="AZ304" s="10">
        <f>3/24000000*OO[[#This Row],[108 (02JUL1985 09:00:00)-Water Temperature (C)]]*OO[[#This Row],[50]]</f>
        <v>2.2170412075175001E-5</v>
      </c>
      <c r="BA304" s="10">
        <f>3/24000000*OO[[#This Row],[109 (02JUL1985 12:00:00)-Water Temperature (C)]]*OO[[#This Row],[51]]</f>
        <v>2.0189625371932498E-5</v>
      </c>
      <c r="BB304" s="10">
        <f>3/24000000*OO[[#This Row],[110 (02JUL1985 15:00:00)-Water Temperature (C)]]*OO[[#This Row],[52]]</f>
        <v>1.8173189321886253E-5</v>
      </c>
      <c r="BC304" s="10">
        <f>3/24000000*OO[[#This Row],[111 (02JUL1985 18:00:00)-Water Temperature (C)]]*OO[[#This Row],[53]]</f>
        <v>1.6078580147175001E-5</v>
      </c>
      <c r="BD304" s="10">
        <f>3/24000000*OO[[#This Row],[112 (02JUL1985 21:00:00)-Water Temperature (C)]]*OO[[#This Row],[54]]</f>
        <v>1.4315924831342501E-5</v>
      </c>
      <c r="BE304" s="10">
        <f>3/24000000*OO[[#This Row],[113 (03JUL1985 00:00:00)-Water Temperature (C)]]*OO[[#This Row],[55]]</f>
        <v>1.2827738706558748E-5</v>
      </c>
      <c r="BF304" s="10">
        <f>3/24000000*OO[[#This Row],[114 (03JUL1985 03:00:00)-Water Temperature (C)]]*OO[[#This Row],[56]]</f>
        <v>1.1650962673157499E-5</v>
      </c>
      <c r="BG304" s="10">
        <f>3/24000000*OO[[#This Row],[115 (03JUL1985 06:00:00)-Water Temperature (C)]]*OO[[#This Row],[57]]</f>
        <v>1.063447753675125E-5</v>
      </c>
      <c r="BH304" s="10">
        <f>3/24000000*OO[[#This Row],[116 (03JUL1985 09:00:00)-Water Temperature (C)]]*OO[[#This Row],[58]]</f>
        <v>9.5531398527999983E-6</v>
      </c>
      <c r="BI304" s="10">
        <f>3/24000000*OO[[#This Row],[117 (03JUL1985 12:00:00)-Water Temperature (C)]]*OO[[#This Row],[59]]</f>
        <v>8.5355488778624998E-6</v>
      </c>
      <c r="BJ304" s="10">
        <f>3/24000000*OO[[#This Row],[118 (03JUL1985 15:00:00)-Water Temperature (C)]]*OO[[#This Row],[60]]</f>
        <v>7.5183551421112493E-6</v>
      </c>
      <c r="BK304" s="10">
        <f>3/24000000*OO[[#This Row],[119 (03JUL1985 18:00:00)-Water Temperature (C)]]*OO[[#This Row],[61]]</f>
        <v>6.503090174265E-6</v>
      </c>
      <c r="BL304" s="10">
        <f>3/24000000*OO[[#This Row],[120 (03JUL1985 21:00:00)-Water Temperature (C)]]*OO[[#This Row],[62]]</f>
        <v>5.6027531967124996E-6</v>
      </c>
      <c r="BM304" s="10">
        <f>3/24000000*OO[[#This Row],[121 (04JUL1985 00:00:00)-Water Temperature (C)]]*OO[[#This Row],[63]]</f>
        <v>4.8083451687249998E-6</v>
      </c>
      <c r="BN304" s="10">
        <f>3/24000000*OO[[#This Row],[122 (04JUL1985 03:00:00)-Water Temperature (C)]]*OO[[#This Row],[64]]</f>
        <v>4.1721988767587503E-6</v>
      </c>
      <c r="BO304" s="10">
        <f>3/24000000*OO[[#This Row],[123 (04JUL1985 06:00:00)-Water Temperature (C)]]*OO[[#This Row],[65]]</f>
        <v>3.5264511788964998E-6</v>
      </c>
      <c r="BP304" s="10">
        <f>3/24000000*OO[[#This Row],[124 (04JUL1985 09:00:00)-Water Temperature (C)]]*OO[[#This Row],[66]]</f>
        <v>2.8938906505362495E-6</v>
      </c>
      <c r="BQ304" s="10">
        <f>3/24000000*OO[[#This Row],[125 (04JUL1985 12:00:00)-Water Temperature (C)]]*OO[[#This Row],[67]]</f>
        <v>2.314840523360875E-6</v>
      </c>
      <c r="BR304" s="10">
        <f>3/24000000*OO[[#This Row],[126 (04JUL1985 15:00:00)-Water Temperature (C)]]*OO[[#This Row],[68]]</f>
        <v>1.8545269035247501E-6</v>
      </c>
      <c r="BS304" s="10">
        <f>3/24000000*OO[[#This Row],[127 (04JUL1985 18:00:00)-Water Temperature (C)]]*OO[[#This Row],[69]]</f>
        <v>1.5076978140030001E-6</v>
      </c>
      <c r="BT304" s="10">
        <f>3/24000000*OO[[#This Row],[128 (04JUL1985 21:00:00)-Water Temperature (C)]]*OO[[#This Row],[70]]</f>
        <v>1.274899911859125E-6</v>
      </c>
      <c r="BU304" s="10">
        <f>3/24000000*OO[[#This Row],[129 (05JUL1985 00:00:00)-Water Temperature (C)]]*OO[[#This Row],[71]]</f>
        <v>1.1188882838027498E-6</v>
      </c>
      <c r="BV304" s="10">
        <f>3/24000000*OO[[#This Row],[130 (05JUL1985 03:00:00)-Water Temperature (C)]]*OO[[#This Row],[72]]</f>
        <v>1.0309321087627502E-6</v>
      </c>
      <c r="BW304" s="10">
        <f>3/24000000*OO[[#This Row],[131 (05JUL1985 06:00:00)-Water Temperature (C)]]*OO[[#This Row],[73]]</f>
        <v>9.5887322703899995E-7</v>
      </c>
      <c r="BX304" s="10">
        <f>3/24000000*OO[[#This Row],[132 (05JUL1985 09:00:00)-Water Temperature (C)]]*OO[[#This Row],[74]]</f>
        <v>8.9513221102049997E-7</v>
      </c>
      <c r="BY304" s="10">
        <f>3/24000000*OO[[#This Row],[133 (05JUL1985 12:00:00)-Water Temperature (C)]]*OO[[#This Row],[75]]</f>
        <v>8.3691620979999998E-7</v>
      </c>
      <c r="BZ304" s="10">
        <f>3/24000000*OO[[#This Row],[134 (05JUL1985 15:00:00)-Water Temperature (C)]]*OO[[#This Row],[76]]</f>
        <v>7.7509914734587497E-7</v>
      </c>
      <c r="CA304" s="10">
        <f>3/24000000*OO[[#This Row],[135 (05JUL1985 18:00:00)-Water Temperature (C)]]*OO[[#This Row],[77]]</f>
        <v>7.1759342785362498E-7</v>
      </c>
      <c r="CB304" s="10">
        <f>3/24000000*OO[[#This Row],[136 (05JUL1985 21:00:00)-Water Temperature (C)]]*OO[[#This Row],[78]]</f>
        <v>6.7449268042099992E-7</v>
      </c>
      <c r="CC304" s="10">
        <f>3/24000000*OO[[#This Row],[137 (06JUL1985 00:00:00)-Water Temperature (C)]]*OO[[#This Row],[79]]</f>
        <v>6.453352391584999E-7</v>
      </c>
      <c r="CD304" s="10">
        <f>3/24000000*OO[[#This Row],[138 (06JUL1985 03:00:00)-Water Temperature (C)]]*OO[[#This Row],[80]]</f>
        <v>6.3553174393450005E-7</v>
      </c>
      <c r="CE304" s="10">
        <f>3/24000000*OO[[#This Row],[139 (06JUL1985 06:00:00)-Water Temperature (C)]]*OO[[#This Row],[81]]</f>
        <v>6.2550822580649995E-7</v>
      </c>
      <c r="CF304" s="10">
        <f>3/24000000*OO[[#This Row],[140 (06JUL1985 09:00:00)-Water Temperature (C)]]*OO[[#This Row],[82]]</f>
        <v>6.12022286465625E-7</v>
      </c>
      <c r="CG304" s="10">
        <f>3/24000000*OO[[#This Row],[141 (06JUL1985 12:00:00)-Water Temperature (C)]]*OO[[#This Row],[83]]</f>
        <v>5.9136763998674997E-7</v>
      </c>
      <c r="CH304" s="10">
        <f>3/24000000*OO[[#This Row],[142 (06JUL1985 15:00:00)-Water Temperature (C)]]*OO[[#This Row],[84]]</f>
        <v>5.6300000852324992E-7</v>
      </c>
      <c r="CI304" s="10">
        <f>3/24000000*OO[[#This Row],[143 (06JUL1985 18:00:00)-Water Temperature (C)]]*OO[[#This Row],[85]]</f>
        <v>5.2683563239999994E-7</v>
      </c>
      <c r="CJ304" s="10">
        <f>3/24000000*OO[[#This Row],[144 (06JUL1985 21:00:00)-Water Temperature (C)]]*OO[[#This Row],[86]]</f>
        <v>4.957917475484999E-7</v>
      </c>
      <c r="CK304" s="10">
        <f>3/24000000*OO[[#This Row],[145 (07JUL1985 00:00:00)-Water Temperature (C)]]*OO[[#This Row],[87]]</f>
        <v>4.7036642761574997E-7</v>
      </c>
      <c r="CL304" s="10">
        <f>3/24000000*OO[[#This Row],[146 (07JUL1985 03:00:00)-Water Temperature (C)]]*OO[[#This Row],[88]]</f>
        <v>4.5938197775362501E-7</v>
      </c>
      <c r="CM304" s="10">
        <f>3/24000000*OO[[#This Row],[147 (07JUL1985 06:00:00)-Water Temperature (C)]]*OO[[#This Row],[89]]</f>
        <v>4.4250158518987496E-7</v>
      </c>
      <c r="CN304" s="10">
        <f>3/24000000*OO[[#This Row],[148 (07JUL1985 09:00:00)-Water Temperature (C)]]*OO[[#This Row],[90]]</f>
        <v>4.1939522274375003E-7</v>
      </c>
      <c r="CO304" s="10">
        <f>3/24000000*OO[[#This Row],[149 (07JUL1985 12:00:00)-Water Temperature (C)]]*OO[[#This Row],[91]]</f>
        <v>3.9638216342699997E-7</v>
      </c>
      <c r="CP304" s="10">
        <f>3/24000000*OO[[#This Row],[150 (07JUL1985 15:00:00)-Water Temperature (C)]]*OO[[#This Row],[92]]</f>
        <v>3.7555736401749999E-7</v>
      </c>
      <c r="CQ304" s="10">
        <f>3/24000000*OO[[#This Row],[151 (07JUL1985 18:00:00)-Water Temperature (C)]]*OO[[#This Row],[93]]</f>
        <v>3.5324985303487501E-7</v>
      </c>
      <c r="CR304" s="10">
        <f>3/24000000*OO[[#This Row],[152 (07JUL1985 21:00:00)-Water Temperature (C)]]*OO[[#This Row],[94]]</f>
        <v>3.3337712617165E-7</v>
      </c>
      <c r="CS304" s="10">
        <f>3/24000000*OO[[#This Row],[153 (08JUL1985 00:00:00)-Water Temperature (C)]]*OO[[#This Row],[95]]</f>
        <v>3.1645935087052497E-7</v>
      </c>
      <c r="CT304" s="10">
        <f>3/24000000*OO[[#This Row],[154 (08JUL1985 03:00:00)-Water Temperature (C)]]*OO[[#This Row],[96]]</f>
        <v>3.1022624692424999E-7</v>
      </c>
      <c r="CU304" s="10">
        <f>3/24000000*OO[[#This Row],[155 (08JUL1985 06:00:00)-Water Temperature (C)]]*OO[[#This Row],[97]]</f>
        <v>3.0383504539193752E-7</v>
      </c>
      <c r="CV304" s="10">
        <f>3/24000000*OO[[#This Row],[156 (08JUL1985 09:00:00)-Water Temperature (C)]]*OO[[#This Row],[98]]</f>
        <v>2.9204127452756248E-7</v>
      </c>
      <c r="CW304" s="10">
        <f>3/24000000*OO[[#This Row],[157 (08JUL1985 12:00:00)-Water Temperature (C)]]*OO[[#This Row],[99]]</f>
        <v>2.7877646958419996E-7</v>
      </c>
    </row>
    <row r="305" spans="1:101" x14ac:dyDescent="0.35">
      <c r="A305" t="s">
        <v>311</v>
      </c>
      <c r="B305">
        <v>963.45450000000005</v>
      </c>
      <c r="C305" s="10">
        <f>3/24*OO[[#This Row],[59 (26JUN1985 06:00:00)-Water Temperature (C)]]*OO[[#This Row],[1]]/SUM(OO[1])</f>
        <v>0</v>
      </c>
      <c r="D305" s="10">
        <f>3/24*OO[[#This Row],[60 (26JUN1985 09:00:00)-Water Temperature (C)]]*OO[[#This Row],[2]]/SUM(OO[2])</f>
        <v>0</v>
      </c>
      <c r="E305" s="10">
        <f>3/24*OO[[#This Row],[61 (26JUN1985 12:00:00)-Water Temperature (C)]]*OO[[#This Row],[3]]/SUM(OO[3])</f>
        <v>0</v>
      </c>
      <c r="F305" s="10">
        <f>3/24*OO[[#This Row],[62 (26JUN1985 15:00:00)-Water Temperature (C)]]*OO[[#This Row],[4]]/SUM(OO[4])</f>
        <v>0</v>
      </c>
      <c r="G305" s="10">
        <f>3/24*OO[[#This Row],[63 (26JUN1985 18:00:00)-Water Temperature (C)]]*OO[[#This Row],[5]]/SUM(OO[5])</f>
        <v>0</v>
      </c>
      <c r="H305" s="10">
        <f>3/24*OO[[#This Row],[64 (26JUN1985 21:00:00)-Water Temperature (C)]]*OO[[#This Row],[6]]/SUM(OO[6])</f>
        <v>0</v>
      </c>
      <c r="I305" s="10">
        <f>3/24*OO[[#This Row],[65 (27JUN1985 00:00:00)-Water Temperature (C)]]*OO[[#This Row],[7]]/SUM(OO[7])</f>
        <v>0</v>
      </c>
      <c r="J305" s="10">
        <f>3/24*OO[[#This Row],[66 (27JUN1985 03:00:00)-Water Temperature (C)]]*OO[[#This Row],[8]]/SUM(OO[8])</f>
        <v>0</v>
      </c>
      <c r="K305" s="10">
        <f>3/24*OO[[#This Row],[67 (27JUN1985 06:00:00)-Water Temperature (C)]]*OO[[#This Row],[9]]/SUM(OO[9])</f>
        <v>0</v>
      </c>
      <c r="L305" s="10">
        <f>3/24*OO[[#This Row],[68 (27JUN1985 09:00:00)-Water Temperature (C)]]*OO[[#This Row],[10]]/SUM(OO[10])</f>
        <v>0</v>
      </c>
      <c r="M305" s="10">
        <f>3/24*OO[[#This Row],[69 (27JUN1985 12:00:00)-Water Temperature (C)]]*OO[[#This Row],[11]]/SUM(OO[11])</f>
        <v>0</v>
      </c>
      <c r="N305" s="10">
        <f>3/24*OO[[#This Row],[70 (27JUN1985 15:00:00)-Water Temperature (C)]]*OO[[#This Row],[12]]/SUM(OO[12])</f>
        <v>0</v>
      </c>
      <c r="O305" s="10">
        <f>3/24*OO[[#This Row],[71 (27JUN1985 18:00:00)-Water Temperature (C)]]*OO[[#This Row],[13]]/SUM(OO[13])</f>
        <v>0</v>
      </c>
      <c r="P305" s="10">
        <f>3/24*OO[[#This Row],[72 (27JUN1985 21:00:00)-Water Temperature (C)]]*OO[[#This Row],[14]]/SUM(OO[14])</f>
        <v>0</v>
      </c>
      <c r="Q305" s="10">
        <f>3/24*OO[[#This Row],[73 (28JUN1985 00:00:00)-Water Temperature (C)]]*OO[[#This Row],[15]]/SUM(OO[15])</f>
        <v>1.1688676892731211E-34</v>
      </c>
      <c r="R305" s="10">
        <f>3/24*OO[[#This Row],[74 (28JUN1985 03:00:00)-Water Temperature (C)]]*OO[[#This Row],[16]]/SUM(OO[16])</f>
        <v>8.5501592612150066E-24</v>
      </c>
      <c r="S305" s="10">
        <f>3/24*OO[[#This Row],[75 (28JUN1985 06:00:00)-Water Temperature (C)]]*OO[[#This Row],[17]]/SUM(OO[17])</f>
        <v>2.1219432421041017E-17</v>
      </c>
      <c r="T305" s="10">
        <f>3/24*OO[[#This Row],[76 (28JUN1985 09:00:00)-Water Temperature (C)]]*OO[[#This Row],[18]]/SUM(OO[18])</f>
        <v>2.4763861830126368E-12</v>
      </c>
      <c r="U305" s="10">
        <f>3/24*OO[[#This Row],[77 (28JUN1985 12:00:00)-Water Temperature (C)]]*OO[[#This Row],[19]]/SUM(OO[19])</f>
        <v>2.8972860941746368E-9</v>
      </c>
      <c r="V305" s="10">
        <f>3/24000000*OO[[#This Row],[78 (28JUN1985 15:00:00)-Water Temperature (C)]]*OO[[#This Row],[20]]</f>
        <v>5.2495464817412496E-7</v>
      </c>
      <c r="W305" s="10">
        <f>3/24000000*OO[[#This Row],[79 (28JUN1985 18:00:00)-Water Temperature (C)]]*OO[[#This Row],[21]]</f>
        <v>2.651950378880625E-5</v>
      </c>
      <c r="X305" s="10">
        <f>3/24000000*OO[[#This Row],[80 (28JUN1985 21:00:00)-Water Temperature (C)]]*OO[[#This Row],[22]]</f>
        <v>5.0581203311999992E-4</v>
      </c>
      <c r="Y305" s="10">
        <f>3/24000000*OO[[#This Row],[81 (29JUN1985 00:00:00)-Water Temperature (C)]]*OO[[#This Row],[23]]</f>
        <v>4.3775189187824992E-3</v>
      </c>
      <c r="Z305" s="10">
        <f>3/24000000*OO[[#This Row],[82 (29JUN1985 03:00:00)-Water Temperature (C)]]*OO[[#This Row],[24]]</f>
        <v>1.9820057686834997E-2</v>
      </c>
      <c r="AA305" s="10">
        <f>3/24000000*OO[[#This Row],[83 (29JUN1985 06:00:00)-Water Temperature (C)]]*OO[[#This Row],[25]]</f>
        <v>5.0140934690387502E-2</v>
      </c>
      <c r="AB305" s="10">
        <f>3/24000000*OO[[#This Row],[84 (29JUN1985 09:00:00)-Water Temperature (C)]]*OO[[#This Row],[26]]</f>
        <v>7.9625045932099986E-2</v>
      </c>
      <c r="AC305" s="10">
        <f>3/24000000*OO[[#This Row],[85 (29JUN1985 12:00:00)-Water Temperature (C)]]*OO[[#This Row],[27]]</f>
        <v>8.3368694945549993E-2</v>
      </c>
      <c r="AD305" s="10">
        <f>3/24000000*OO[[#This Row],[86 (29JUN1985 15:00:00)-Water Temperature (C)]]*OO[[#This Row],[28]]</f>
        <v>6.0002598128699999E-2</v>
      </c>
      <c r="AE305" s="10">
        <f>3/24000000*OO[[#This Row],[88 (29JUN1985 21:00:00)-Water Temperature (C)]]*OO[[#This Row],[30]]</f>
        <v>1.2794326948884998E-2</v>
      </c>
      <c r="AF305" s="10">
        <f>3/24000000*OO[[#This Row],[88 (29JUN1985 21:00:00)-Water Temperature (C)]]*OO[[#This Row],[30]]</f>
        <v>1.2794326948884998E-2</v>
      </c>
      <c r="AG305" s="10">
        <f>3/24000000*OO[[#This Row],[89 (30JUN1985 00:00:00)-Water Temperature (C)]]*OO[[#This Row],[31]]</f>
        <v>4.222382089061249E-3</v>
      </c>
      <c r="AH305" s="10">
        <f>3/24000000*OO[[#This Row],[90 (30JUN1985 03:00:00)-Water Temperature (C)]]*OO[[#This Row],[32]]</f>
        <v>1.2313593349849998E-3</v>
      </c>
      <c r="AI305" s="10">
        <f>3/24000000*OO[[#This Row],[91 (30JUN1985 06:00:00)-Water Temperature (C)]]*OO[[#This Row],[33]]</f>
        <v>3.5326361283356247E-4</v>
      </c>
      <c r="AJ305" s="10">
        <f>3/24000000*OO[[#This Row],[92 (30JUN1985 09:00:00)-Water Temperature (C)]]*OO[[#This Row],[34]]</f>
        <v>1.3683474794013749E-4</v>
      </c>
      <c r="AK305" s="10">
        <f>3/24000000*OO[[#This Row],[93 (30JUN1985 12:00:00)-Water Temperature (C)]]*OO[[#This Row],[35]]</f>
        <v>9.1913511203799993E-5</v>
      </c>
      <c r="AL305" s="10">
        <f>3/24000000*OO[[#This Row],[94 (30JUN1985 15:00:00)-Water Temperature (C)]]*OO[[#This Row],[36]]</f>
        <v>8.2542892814562498E-5</v>
      </c>
      <c r="AM305" s="10">
        <f>3/24000000*OO[[#This Row],[95 (30JUN1985 18:00:00)-Water Temperature (C)]]*OO[[#This Row],[37]]</f>
        <v>7.7490197628412487E-5</v>
      </c>
      <c r="AN305" s="10">
        <f>3/24000000*OO[[#This Row],[96 (30JUN1985 21:00:00)-Water Temperature (C)]]*OO[[#This Row],[38]]</f>
        <v>7.2492075233999989E-5</v>
      </c>
      <c r="AO305" s="10">
        <f>3/24000000*OO[[#This Row],[97 (01JUL1985 00:00:00)-Water Temperature (C)]]*OO[[#This Row],[39]]</f>
        <v>6.6700513412937498E-5</v>
      </c>
      <c r="AP305" s="10">
        <f>3/24000000*OO[[#This Row],[98 (01JUL1985 03:00:00)-Water Temperature (C)]]*OO[[#This Row],[40]]</f>
        <v>6.13886047819125E-5</v>
      </c>
      <c r="AQ305" s="10">
        <f>3/24000000*OO[[#This Row],[99 (01JUL1985 06:00:00)-Water Temperature (C)]]*OO[[#This Row],[41]]</f>
        <v>5.5994763980449995E-5</v>
      </c>
      <c r="AR305" s="10">
        <f>3/24000000*OO[[#This Row],[100 (01JUL1985 09:00:00)-Water Temperature (C)]]*OO[[#This Row],[42]]</f>
        <v>5.0330305623150005E-5</v>
      </c>
      <c r="AS305" s="10">
        <f>3/24000000*OO[[#This Row],[101 (01JUL1985 12:00:00)-Water Temperature (C)]]*OO[[#This Row],[43]]</f>
        <v>4.5233713398037501E-5</v>
      </c>
      <c r="AT305" s="10">
        <f>3/24000000*OO[[#This Row],[102 (01JUL1985 15:00:00)-Water Temperature (C)]]*OO[[#This Row],[44]]</f>
        <v>4.0341856212000001E-5</v>
      </c>
      <c r="AU305" s="10">
        <f>3/24000000*OO[[#This Row],[103 (01JUL1985 18:00:00)-Water Temperature (C)]]*OO[[#This Row],[45]]</f>
        <v>3.603829130495E-5</v>
      </c>
      <c r="AV305" s="10">
        <f>3/24000000*OO[[#This Row],[104 (01JUL1985 21:00:00)-Water Temperature (C)]]*OO[[#This Row],[46]]</f>
        <v>3.233362321070625E-5</v>
      </c>
      <c r="AW305" s="10">
        <f>3/24000000*OO[[#This Row],[105 (02JUL1985 00:00:00)-Water Temperature (C)]]*OO[[#This Row],[47]]</f>
        <v>2.9211224825789999E-5</v>
      </c>
      <c r="AX305" s="10">
        <f>3/24000000*OO[[#This Row],[106 (02JUL1985 03:00:00)-Water Temperature (C)]]*OO[[#This Row],[48]]</f>
        <v>2.6961799607434998E-5</v>
      </c>
      <c r="AY305" s="10">
        <f>3/24000000*OO[[#This Row],[107 (02JUL1985 06:00:00)-Water Temperature (C)]]*OO[[#This Row],[49]]</f>
        <v>2.4902709292079999E-5</v>
      </c>
      <c r="AZ305" s="10">
        <f>3/24000000*OO[[#This Row],[108 (02JUL1985 09:00:00)-Water Temperature (C)]]*OO[[#This Row],[50]]</f>
        <v>2.293725283401875E-5</v>
      </c>
      <c r="BA305" s="10">
        <f>3/24000000*OO[[#This Row],[109 (02JUL1985 12:00:00)-Water Temperature (C)]]*OO[[#This Row],[51]]</f>
        <v>2.0911736684476249E-5</v>
      </c>
      <c r="BB305" s="10">
        <f>3/24000000*OO[[#This Row],[110 (02JUL1985 15:00:00)-Water Temperature (C)]]*OO[[#This Row],[52]]</f>
        <v>1.8846334934076251E-5</v>
      </c>
      <c r="BC305" s="10">
        <f>3/24000000*OO[[#This Row],[111 (02JUL1985 18:00:00)-Water Temperature (C)]]*OO[[#This Row],[53]]</f>
        <v>1.6685484851587499E-5</v>
      </c>
      <c r="BD305" s="10">
        <f>3/24000000*OO[[#This Row],[112 (02JUL1985 21:00:00)-Water Temperature (C)]]*OO[[#This Row],[54]]</f>
        <v>1.4861630594571247E-5</v>
      </c>
      <c r="BE305" s="10">
        <f>3/24000000*OO[[#This Row],[113 (03JUL1985 00:00:00)-Water Temperature (C)]]*OO[[#This Row],[55]]</f>
        <v>1.3328814363829997E-5</v>
      </c>
      <c r="BF305" s="10">
        <f>3/24000000*OO[[#This Row],[114 (03JUL1985 03:00:00)-Water Temperature (C)]]*OO[[#This Row],[56]]</f>
        <v>1.2119797722674998E-5</v>
      </c>
      <c r="BG305" s="10">
        <f>3/24000000*OO[[#This Row],[115 (03JUL1985 06:00:00)-Water Temperature (C)]]*OO[[#This Row],[57]]</f>
        <v>1.1080829617222499E-5</v>
      </c>
      <c r="BH305" s="10">
        <f>3/24000000*OO[[#This Row],[116 (03JUL1985 09:00:00)-Water Temperature (C)]]*OO[[#This Row],[58]]</f>
        <v>9.970177526574998E-6</v>
      </c>
      <c r="BI305" s="10">
        <f>3/24000000*OO[[#This Row],[117 (03JUL1985 12:00:00)-Water Temperature (C)]]*OO[[#This Row],[59]]</f>
        <v>8.9158633196799998E-6</v>
      </c>
      <c r="BJ305" s="10">
        <f>3/24000000*OO[[#This Row],[118 (03JUL1985 15:00:00)-Water Temperature (C)]]*OO[[#This Row],[60]]</f>
        <v>7.8645372003000005E-6</v>
      </c>
      <c r="BK305" s="10">
        <f>3/24000000*OO[[#This Row],[119 (03JUL1985 18:00:00)-Water Temperature (C)]]*OO[[#This Row],[61]]</f>
        <v>6.8077737741337484E-6</v>
      </c>
      <c r="BL305" s="10">
        <f>3/24000000*OO[[#This Row],[120 (03JUL1985 21:00:00)-Water Temperature (C)]]*OO[[#This Row],[62]]</f>
        <v>5.8708321714599996E-6</v>
      </c>
      <c r="BM305" s="10">
        <f>3/24000000*OO[[#This Row],[121 (04JUL1985 00:00:00)-Water Temperature (C)]]*OO[[#This Row],[63]]</f>
        <v>5.0469858134149998E-6</v>
      </c>
      <c r="BN305" s="10">
        <f>3/24000000*OO[[#This Row],[122 (04JUL1985 03:00:00)-Water Temperature (C)]]*OO[[#This Row],[64]]</f>
        <v>4.3900269352712499E-6</v>
      </c>
      <c r="BO305" s="10">
        <f>3/24000000*OO[[#This Row],[123 (04JUL1985 06:00:00)-Water Temperature (C)]]*OO[[#This Row],[65]]</f>
        <v>3.7225032827950003E-6</v>
      </c>
      <c r="BP305" s="10">
        <f>3/24000000*OO[[#This Row],[124 (04JUL1985 09:00:00)-Water Temperature (C)]]*OO[[#This Row],[66]]</f>
        <v>3.0608208973749996E-6</v>
      </c>
      <c r="BQ305" s="10">
        <f>3/24000000*OO[[#This Row],[125 (04JUL1985 12:00:00)-Water Temperature (C)]]*OO[[#This Row],[67]]</f>
        <v>2.4487466252362498E-6</v>
      </c>
      <c r="BR305" s="10">
        <f>3/24000000*OO[[#This Row],[126 (04JUL1985 15:00:00)-Water Temperature (C)]]*OO[[#This Row],[68]]</f>
        <v>1.9585394471202499E-6</v>
      </c>
      <c r="BS305" s="10">
        <f>3/24000000*OO[[#This Row],[127 (04JUL1985 18:00:00)-Water Temperature (C)]]*OO[[#This Row],[69]]</f>
        <v>1.5872534244314998E-6</v>
      </c>
      <c r="BT305" s="10">
        <f>3/24000000*OO[[#This Row],[128 (04JUL1985 21:00:00)-Water Temperature (C)]]*OO[[#This Row],[70]]</f>
        <v>1.3376645125299999E-6</v>
      </c>
      <c r="BU305" s="10">
        <f>3/24000000*OO[[#This Row],[129 (05JUL1985 00:00:00)-Water Temperature (C)]]*OO[[#This Row],[71]]</f>
        <v>1.17079426755675E-6</v>
      </c>
      <c r="BV305" s="10">
        <f>3/24000000*OO[[#This Row],[130 (05JUL1985 03:00:00)-Water Temperature (C)]]*OO[[#This Row],[72]]</f>
        <v>1.0769346508050001E-6</v>
      </c>
      <c r="BW305" s="10">
        <f>3/24000000*OO[[#This Row],[131 (05JUL1985 06:00:00)-Water Temperature (C)]]*OO[[#This Row],[73]]</f>
        <v>1.0015362262822498E-6</v>
      </c>
      <c r="BX305" s="10">
        <f>3/24000000*OO[[#This Row],[132 (05JUL1985 09:00:00)-Water Temperature (C)]]*OO[[#This Row],[74]]</f>
        <v>9.3481181064599983E-7</v>
      </c>
      <c r="BY305" s="10">
        <f>3/24000000*OO[[#This Row],[133 (05JUL1985 12:00:00)-Water Temperature (C)]]*OO[[#This Row],[75]]</f>
        <v>8.7344521912E-7</v>
      </c>
      <c r="BZ305" s="10">
        <f>3/24000000*OO[[#This Row],[134 (05JUL1985 15:00:00)-Water Temperature (C)]]*OO[[#This Row],[76]]</f>
        <v>8.0874311180950005E-7</v>
      </c>
      <c r="CA305" s="10">
        <f>3/24000000*OO[[#This Row],[135 (05JUL1985 18:00:00)-Water Temperature (C)]]*OO[[#This Row],[77]]</f>
        <v>7.4774246282487502E-7</v>
      </c>
      <c r="CB305" s="10">
        <f>3/24000000*OO[[#This Row],[136 (05JUL1985 21:00:00)-Water Temperature (C)]]*OO[[#This Row],[78]]</f>
        <v>7.0198425241899994E-7</v>
      </c>
      <c r="CC305" s="10">
        <f>3/24000000*OO[[#This Row],[137 (06JUL1985 00:00:00)-Water Temperature (C)]]*OO[[#This Row],[79]]</f>
        <v>6.7093644088062495E-7</v>
      </c>
      <c r="CD305" s="10">
        <f>3/24000000*OO[[#This Row],[138 (06JUL1985 03:00:00)-Water Temperature (C)]]*OO[[#This Row],[80]]</f>
        <v>6.6065936163974996E-7</v>
      </c>
      <c r="CE305" s="10">
        <f>3/24000000*OO[[#This Row],[139 (06JUL1985 06:00:00)-Water Temperature (C)]]*OO[[#This Row],[81]]</f>
        <v>6.5068219461062485E-7</v>
      </c>
      <c r="CF305" s="10">
        <f>3/24000000*OO[[#This Row],[140 (06JUL1985 09:00:00)-Water Temperature (C)]]*OO[[#This Row],[82]]</f>
        <v>6.3709873471649995E-7</v>
      </c>
      <c r="CG305" s="10">
        <f>3/24000000*OO[[#This Row],[141 (06JUL1985 12:00:00)-Water Temperature (C)]]*OO[[#This Row],[83]]</f>
        <v>6.1593992228412511E-7</v>
      </c>
      <c r="CH305" s="10">
        <f>3/24000000*OO[[#This Row],[142 (06JUL1985 15:00:00)-Water Temperature (C)]]*OO[[#This Row],[84]]</f>
        <v>5.8675664007999991E-7</v>
      </c>
      <c r="CI305" s="10">
        <f>3/24000000*OO[[#This Row],[143 (06JUL1985 18:00:00)-Water Temperature (C)]]*OO[[#This Row],[85]]</f>
        <v>5.4900014431699991E-7</v>
      </c>
      <c r="CJ305" s="10">
        <f>3/24000000*OO[[#This Row],[144 (06JUL1985 21:00:00)-Water Temperature (C)]]*OO[[#This Row],[86]]</f>
        <v>5.1637497239225005E-7</v>
      </c>
      <c r="CK305" s="10">
        <f>3/24000000*OO[[#This Row],[145 (07JUL1985 00:00:00)-Water Temperature (C)]]*OO[[#This Row],[87]]</f>
        <v>4.8971505287999991E-7</v>
      </c>
      <c r="CL305" s="10">
        <f>3/24000000*OO[[#This Row],[146 (07JUL1985 03:00:00)-Water Temperature (C)]]*OO[[#This Row],[88]]</f>
        <v>4.7820274140100003E-7</v>
      </c>
      <c r="CM305" s="10">
        <f>3/24000000*OO[[#This Row],[147 (07JUL1985 06:00:00)-Water Temperature (C)]]*OO[[#This Row],[89]]</f>
        <v>4.6134649584937497E-7</v>
      </c>
      <c r="CN305" s="10">
        <f>3/24000000*OO[[#This Row],[148 (07JUL1985 09:00:00)-Water Temperature (C)]]*OO[[#This Row],[90]]</f>
        <v>4.3727903729949995E-7</v>
      </c>
      <c r="CO305" s="10">
        <f>3/24000000*OO[[#This Row],[149 (07JUL1985 12:00:00)-Water Temperature (C)]]*OO[[#This Row],[91]]</f>
        <v>4.1315027219124993E-7</v>
      </c>
      <c r="CP305" s="10">
        <f>3/24000000*OO[[#This Row],[150 (07JUL1985 15:00:00)-Water Temperature (C)]]*OO[[#This Row],[92]]</f>
        <v>3.9156847409212497E-7</v>
      </c>
      <c r="CQ305" s="10">
        <f>3/24000000*OO[[#This Row],[151 (07JUL1985 18:00:00)-Water Temperature (C)]]*OO[[#This Row],[93]]</f>
        <v>3.6824142618149995E-7</v>
      </c>
      <c r="CR305" s="10">
        <f>3/24000000*OO[[#This Row],[152 (07JUL1985 21:00:00)-Water Temperature (C)]]*OO[[#This Row],[94]]</f>
        <v>3.4737840593325001E-7</v>
      </c>
      <c r="CS305" s="10">
        <f>3/24000000*OO[[#This Row],[153 (08JUL1985 00:00:00)-Water Temperature (C)]]*OO[[#This Row],[95]]</f>
        <v>3.2963013878989993E-7</v>
      </c>
      <c r="CT305" s="10">
        <f>3/24000000*OO[[#This Row],[154 (08JUL1985 03:00:00)-Water Temperature (C)]]*OO[[#This Row],[96]]</f>
        <v>3.2303084828111251E-7</v>
      </c>
      <c r="CU305" s="10">
        <f>3/24000000*OO[[#This Row],[155 (08JUL1985 06:00:00)-Water Temperature (C)]]*OO[[#This Row],[97]]</f>
        <v>3.1670769790195E-7</v>
      </c>
      <c r="CV305" s="10">
        <f>3/24000000*OO[[#This Row],[156 (08JUL1985 09:00:00)-Water Temperature (C)]]*OO[[#This Row],[98]]</f>
        <v>3.0465305596600003E-7</v>
      </c>
      <c r="CW305" s="10">
        <f>3/24000000*OO[[#This Row],[157 (08JUL1985 12:00:00)-Water Temperature (C)]]*OO[[#This Row],[99]]</f>
        <v>2.9079138290153751E-7</v>
      </c>
    </row>
    <row r="306" spans="1:101" x14ac:dyDescent="0.35">
      <c r="A306" t="s">
        <v>312</v>
      </c>
      <c r="B306">
        <v>866.82979999999998</v>
      </c>
      <c r="C306" s="10">
        <f>3/24*OO[[#This Row],[59 (26JUN1985 06:00:00)-Water Temperature (C)]]*OO[[#This Row],[1]]/SUM(OO[1])</f>
        <v>0</v>
      </c>
      <c r="D306" s="10">
        <f>3/24*OO[[#This Row],[60 (26JUN1985 09:00:00)-Water Temperature (C)]]*OO[[#This Row],[2]]/SUM(OO[2])</f>
        <v>0</v>
      </c>
      <c r="E306" s="10">
        <f>3/24*OO[[#This Row],[61 (26JUN1985 12:00:00)-Water Temperature (C)]]*OO[[#This Row],[3]]/SUM(OO[3])</f>
        <v>0</v>
      </c>
      <c r="F306" s="10">
        <f>3/24*OO[[#This Row],[62 (26JUN1985 15:00:00)-Water Temperature (C)]]*OO[[#This Row],[4]]/SUM(OO[4])</f>
        <v>0</v>
      </c>
      <c r="G306" s="10">
        <f>3/24*OO[[#This Row],[63 (26JUN1985 18:00:00)-Water Temperature (C)]]*OO[[#This Row],[5]]/SUM(OO[5])</f>
        <v>0</v>
      </c>
      <c r="H306" s="10">
        <f>3/24*OO[[#This Row],[64 (26JUN1985 21:00:00)-Water Temperature (C)]]*OO[[#This Row],[6]]/SUM(OO[6])</f>
        <v>0</v>
      </c>
      <c r="I306" s="10">
        <f>3/24*OO[[#This Row],[65 (27JUN1985 00:00:00)-Water Temperature (C)]]*OO[[#This Row],[7]]/SUM(OO[7])</f>
        <v>0</v>
      </c>
      <c r="J306" s="10">
        <f>3/24*OO[[#This Row],[66 (27JUN1985 03:00:00)-Water Temperature (C)]]*OO[[#This Row],[8]]/SUM(OO[8])</f>
        <v>0</v>
      </c>
      <c r="K306" s="10">
        <f>3/24*OO[[#This Row],[67 (27JUN1985 06:00:00)-Water Temperature (C)]]*OO[[#This Row],[9]]/SUM(OO[9])</f>
        <v>0</v>
      </c>
      <c r="L306" s="10">
        <f>3/24*OO[[#This Row],[68 (27JUN1985 09:00:00)-Water Temperature (C)]]*OO[[#This Row],[10]]/SUM(OO[10])</f>
        <v>0</v>
      </c>
      <c r="M306" s="10">
        <f>3/24*OO[[#This Row],[69 (27JUN1985 12:00:00)-Water Temperature (C)]]*OO[[#This Row],[11]]/SUM(OO[11])</f>
        <v>0</v>
      </c>
      <c r="N306" s="10">
        <f>3/24*OO[[#This Row],[70 (27JUN1985 15:00:00)-Water Temperature (C)]]*OO[[#This Row],[12]]/SUM(OO[12])</f>
        <v>0</v>
      </c>
      <c r="O306" s="10">
        <f>3/24*OO[[#This Row],[71 (27JUN1985 18:00:00)-Water Temperature (C)]]*OO[[#This Row],[13]]/SUM(OO[13])</f>
        <v>0</v>
      </c>
      <c r="P306" s="10">
        <f>3/24*OO[[#This Row],[72 (27JUN1985 21:00:00)-Water Temperature (C)]]*OO[[#This Row],[14]]/SUM(OO[14])</f>
        <v>0</v>
      </c>
      <c r="Q306" s="10">
        <f>3/24*OO[[#This Row],[73 (28JUN1985 00:00:00)-Water Temperature (C)]]*OO[[#This Row],[15]]/SUM(OO[15])</f>
        <v>9.4037489616012573E-36</v>
      </c>
      <c r="R306" s="10">
        <f>3/24*OO[[#This Row],[74 (28JUN1985 03:00:00)-Water Temperature (C)]]*OO[[#This Row],[16]]/SUM(OO[16])</f>
        <v>3.1565051124336025E-24</v>
      </c>
      <c r="S306" s="10">
        <f>3/24*OO[[#This Row],[75 (28JUN1985 06:00:00)-Water Temperature (C)]]*OO[[#This Row],[17]]/SUM(OO[17])</f>
        <v>3.918108982257406E-18</v>
      </c>
      <c r="T306" s="10">
        <f>3/24*OO[[#This Row],[76 (28JUN1985 09:00:00)-Water Temperature (C)]]*OO[[#This Row],[18]]/SUM(OO[18])</f>
        <v>1.083652221961992E-12</v>
      </c>
      <c r="U306" s="10">
        <f>3/24*OO[[#This Row],[77 (28JUN1985 12:00:00)-Water Temperature (C)]]*OO[[#This Row],[19]]/SUM(OO[19])</f>
        <v>1.5008708639581084E-9</v>
      </c>
      <c r="V306" s="10">
        <f>3/24000000*OO[[#This Row],[78 (28JUN1985 15:00:00)-Water Temperature (C)]]*OO[[#This Row],[20]]</f>
        <v>3.0254014852457498E-7</v>
      </c>
      <c r="W306" s="10">
        <f>3/24000000*OO[[#This Row],[79 (28JUN1985 18:00:00)-Water Temperature (C)]]*OO[[#This Row],[21]]</f>
        <v>1.6602719923184999E-5</v>
      </c>
      <c r="X306" s="10">
        <f>3/24000000*OO[[#This Row],[80 (28JUN1985 21:00:00)-Water Temperature (C)]]*OO[[#This Row],[22]]</f>
        <v>3.3924569518250001E-4</v>
      </c>
      <c r="Y306" s="10">
        <f>3/24000000*OO[[#This Row],[81 (29JUN1985 00:00:00)-Water Temperature (C)]]*OO[[#This Row],[23]]</f>
        <v>3.1159057945209993E-3</v>
      </c>
      <c r="Z306" s="10">
        <f>3/24000000*OO[[#This Row],[82 (29JUN1985 03:00:00)-Water Temperature (C)]]*OO[[#This Row],[24]]</f>
        <v>1.485499776175E-2</v>
      </c>
      <c r="AA306" s="10">
        <f>3/24000000*OO[[#This Row],[83 (29JUN1985 06:00:00)-Water Temperature (C)]]*OO[[#This Row],[25]]</f>
        <v>3.9380742012412498E-2</v>
      </c>
      <c r="AB306" s="10">
        <f>3/24000000*OO[[#This Row],[84 (29JUN1985 09:00:00)-Water Temperature (C)]]*OO[[#This Row],[26]]</f>
        <v>6.5099212624350006E-2</v>
      </c>
      <c r="AC306" s="10">
        <f>3/24000000*OO[[#This Row],[85 (29JUN1985 12:00:00)-Water Temperature (C)]]*OO[[#This Row],[27]]</f>
        <v>7.0751400882937493E-2</v>
      </c>
      <c r="AD306" s="10">
        <f>3/24000000*OO[[#This Row],[86 (29JUN1985 15:00:00)-Water Temperature (C)]]*OO[[#This Row],[28]]</f>
        <v>5.2660350821349997E-2</v>
      </c>
      <c r="AE306" s="10">
        <f>3/24000000*OO[[#This Row],[88 (29JUN1985 21:00:00)-Water Temperature (C)]]*OO[[#This Row],[30]]</f>
        <v>1.187202946065375E-2</v>
      </c>
      <c r="AF306" s="10">
        <f>3/24000000*OO[[#This Row],[88 (29JUN1985 21:00:00)-Water Temperature (C)]]*OO[[#This Row],[30]]</f>
        <v>1.187202946065375E-2</v>
      </c>
      <c r="AG306" s="10">
        <f>3/24000000*OO[[#This Row],[89 (30JUN1985 00:00:00)-Water Temperature (C)]]*OO[[#This Row],[31]]</f>
        <v>4.0042394106349997E-3</v>
      </c>
      <c r="AH306" s="10">
        <f>3/24000000*OO[[#This Row],[90 (30JUN1985 03:00:00)-Water Temperature (C)]]*OO[[#This Row],[32]]</f>
        <v>1.183270658154E-3</v>
      </c>
      <c r="AI306" s="10">
        <f>3/24000000*OO[[#This Row],[91 (30JUN1985 06:00:00)-Water Temperature (C)]]*OO[[#This Row],[33]]</f>
        <v>3.3709745990429999E-4</v>
      </c>
      <c r="AJ306" s="10">
        <f>3/24000000*OO[[#This Row],[92 (30JUN1985 09:00:00)-Water Temperature (C)]]*OO[[#This Row],[34]]</f>
        <v>1.2407182634393749E-4</v>
      </c>
      <c r="AK306" s="10">
        <f>3/24000000*OO[[#This Row],[93 (30JUN1985 12:00:00)-Water Temperature (C)]]*OO[[#This Row],[35]]</f>
        <v>7.885757039468749E-5</v>
      </c>
      <c r="AL306" s="10">
        <f>3/24000000*OO[[#This Row],[94 (30JUN1985 15:00:00)-Water Temperature (C)]]*OO[[#This Row],[36]]</f>
        <v>6.9569426614049992E-5</v>
      </c>
      <c r="AM306" s="10">
        <f>3/24000000*OO[[#This Row],[95 (30JUN1985 18:00:00)-Water Temperature (C)]]*OO[[#This Row],[37]]</f>
        <v>6.5207379697062489E-5</v>
      </c>
      <c r="AN306" s="10">
        <f>3/24000000*OO[[#This Row],[96 (30JUN1985 21:00:00)-Water Temperature (C)]]*OO[[#This Row],[38]]</f>
        <v>6.1188418368349998E-5</v>
      </c>
      <c r="AO306" s="10">
        <f>3/24000000*OO[[#This Row],[97 (01JUL1985 00:00:00)-Water Temperature (C)]]*OO[[#This Row],[39]]</f>
        <v>5.6518295689687501E-5</v>
      </c>
      <c r="AP306" s="10">
        <f>3/24000000*OO[[#This Row],[98 (01JUL1985 03:00:00)-Water Temperature (C)]]*OO[[#This Row],[40]]</f>
        <v>5.2147620549974993E-5</v>
      </c>
      <c r="AQ306" s="10">
        <f>3/24000000*OO[[#This Row],[99 (01JUL1985 06:00:00)-Water Temperature (C)]]*OO[[#This Row],[41]]</f>
        <v>4.7701907470775E-5</v>
      </c>
      <c r="AR306" s="10">
        <f>3/24000000*OO[[#This Row],[100 (01JUL1985 09:00:00)-Water Temperature (C)]]*OO[[#This Row],[42]]</f>
        <v>4.2956977613700001E-5</v>
      </c>
      <c r="AS306" s="10">
        <f>3/24000000*OO[[#This Row],[101 (01JUL1985 12:00:00)-Water Temperature (C)]]*OO[[#This Row],[43]]</f>
        <v>3.8675964126699997E-5</v>
      </c>
      <c r="AT306" s="10">
        <f>3/24000000*OO[[#This Row],[102 (01JUL1985 15:00:00)-Water Temperature (C)]]*OO[[#This Row],[44]]</f>
        <v>3.4553226292920003E-5</v>
      </c>
      <c r="AU306" s="10">
        <f>3/24000000*OO[[#This Row],[103 (01JUL1985 18:00:00)-Water Temperature (C)]]*OO[[#This Row],[45]]</f>
        <v>3.0913837456961248E-5</v>
      </c>
      <c r="AV306" s="10">
        <f>3/24000000*OO[[#This Row],[104 (01JUL1985 21:00:00)-Water Temperature (C)]]*OO[[#This Row],[46]]</f>
        <v>2.7773102257484994E-5</v>
      </c>
      <c r="AW306" s="10">
        <f>3/24000000*OO[[#This Row],[105 (02JUL1985 00:00:00)-Water Temperature (C)]]*OO[[#This Row],[47]]</f>
        <v>2.514429346079625E-5</v>
      </c>
      <c r="AX306" s="10">
        <f>3/24000000*OO[[#This Row],[106 (02JUL1985 03:00:00)-Water Temperature (C)]]*OO[[#This Row],[48]]</f>
        <v>2.324479574625E-5</v>
      </c>
      <c r="AY306" s="10">
        <f>3/24000000*OO[[#This Row],[107 (02JUL1985 06:00:00)-Water Temperature (C)]]*OO[[#This Row],[49]]</f>
        <v>2.1534471901258749E-5</v>
      </c>
      <c r="AZ306" s="10">
        <f>3/24000000*OO[[#This Row],[108 (02JUL1985 09:00:00)-Water Temperature (C)]]*OO[[#This Row],[50]]</f>
        <v>1.9883499155299999E-5</v>
      </c>
      <c r="BA306" s="10">
        <f>3/24000000*OO[[#This Row],[109 (02JUL1985 12:00:00)-Water Temperature (C)]]*OO[[#This Row],[51]]</f>
        <v>1.8164829891037497E-5</v>
      </c>
      <c r="BB306" s="10">
        <f>3/24000000*OO[[#This Row],[110 (02JUL1985 15:00:00)-Water Temperature (C)]]*OO[[#This Row],[52]]</f>
        <v>1.64067730354375E-5</v>
      </c>
      <c r="BC306" s="10">
        <f>3/24000000*OO[[#This Row],[111 (02JUL1985 18:00:00)-Water Temperature (C)]]*OO[[#This Row],[53]]</f>
        <v>1.4549210181975E-5</v>
      </c>
      <c r="BD306" s="10">
        <f>3/24000000*OO[[#This Row],[112 (02JUL1985 21:00:00)-Water Temperature (C)]]*OO[[#This Row],[54]]</f>
        <v>1.2970354149120001E-5</v>
      </c>
      <c r="BE306" s="10">
        <f>3/24000000*OO[[#This Row],[113 (03JUL1985 00:00:00)-Water Temperature (C)]]*OO[[#This Row],[55]]</f>
        <v>1.1647515164531248E-5</v>
      </c>
      <c r="BF306" s="10">
        <f>3/24000000*OO[[#This Row],[114 (03JUL1985 03:00:00)-Water Temperature (C)]]*OO[[#This Row],[56]]</f>
        <v>1.0607378051325E-5</v>
      </c>
      <c r="BG306" s="10">
        <f>3/24000000*OO[[#This Row],[115 (03JUL1985 06:00:00)-Water Temperature (C)]]*OO[[#This Row],[57]]</f>
        <v>9.7179241107112495E-6</v>
      </c>
      <c r="BH306" s="10">
        <f>3/24000000*OO[[#This Row],[116 (03JUL1985 09:00:00)-Water Temperature (C)]]*OO[[#This Row],[58]]</f>
        <v>8.7652095849750006E-6</v>
      </c>
      <c r="BI306" s="10">
        <f>3/24000000*OO[[#This Row],[117 (03JUL1985 12:00:00)-Water Temperature (C)]]*OO[[#This Row],[59]]</f>
        <v>7.8504320078999996E-6</v>
      </c>
      <c r="BJ306" s="10">
        <f>3/24000000*OO[[#This Row],[118 (03JUL1985 15:00:00)-Water Temperature (C)]]*OO[[#This Row],[60]]</f>
        <v>6.9403678930875002E-6</v>
      </c>
      <c r="BK306" s="10">
        <f>3/24000000*OO[[#This Row],[119 (03JUL1985 18:00:00)-Water Temperature (C)]]*OO[[#This Row],[61]]</f>
        <v>6.0165118372425E-6</v>
      </c>
      <c r="BL306" s="10">
        <f>3/24000000*OO[[#This Row],[120 (03JUL1985 21:00:00)-Water Temperature (C)]]*OO[[#This Row],[62]]</f>
        <v>5.1956366469999995E-6</v>
      </c>
      <c r="BM306" s="10">
        <f>3/24000000*OO[[#This Row],[121 (04JUL1985 00:00:00)-Water Temperature (C)]]*OO[[#This Row],[63]]</f>
        <v>4.4765842019049999E-6</v>
      </c>
      <c r="BN306" s="10">
        <f>3/24000000*OO[[#This Row],[122 (04JUL1985 03:00:00)-Water Temperature (C)]]*OO[[#This Row],[64]]</f>
        <v>3.9055247125149994E-6</v>
      </c>
      <c r="BO306" s="10">
        <f>3/24000000*OO[[#This Row],[123 (04JUL1985 06:00:00)-Water Temperature (C)]]*OO[[#This Row],[65]]</f>
        <v>3.3275591856142499E-6</v>
      </c>
      <c r="BP306" s="10">
        <f>3/24000000*OO[[#This Row],[124 (04JUL1985 09:00:00)-Water Temperature (C)]]*OO[[#This Row],[66]]</f>
        <v>2.7455354815062496E-6</v>
      </c>
      <c r="BQ306" s="10">
        <f>3/24000000*OO[[#This Row],[125 (04JUL1985 12:00:00)-Water Temperature (C)]]*OO[[#This Row],[67]]</f>
        <v>2.1989889138093751E-6</v>
      </c>
      <c r="BR306" s="10">
        <f>3/24000000*OO[[#This Row],[126 (04JUL1985 15:00:00)-Water Temperature (C)]]*OO[[#This Row],[68]]</f>
        <v>1.7553381917499999E-6</v>
      </c>
      <c r="BS306" s="10">
        <f>3/24000000*OO[[#This Row],[127 (04JUL1985 18:00:00)-Water Temperature (C)]]*OO[[#This Row],[69]]</f>
        <v>1.4165963351087498E-6</v>
      </c>
      <c r="BT306" s="10">
        <f>3/24000000*OO[[#This Row],[128 (04JUL1985 21:00:00)-Water Temperature (C)]]*OO[[#This Row],[70]]</f>
        <v>1.1876471086319999E-6</v>
      </c>
      <c r="BU306" s="10">
        <f>3/24000000*OO[[#This Row],[129 (05JUL1985 00:00:00)-Water Temperature (C)]]*OO[[#This Row],[71]]</f>
        <v>1.035030903431E-6</v>
      </c>
      <c r="BV306" s="10">
        <f>3/24000000*OO[[#This Row],[130 (05JUL1985 03:00:00)-Water Temperature (C)]]*OO[[#This Row],[72]]</f>
        <v>9.4895129621100012E-7</v>
      </c>
      <c r="BW306" s="10">
        <f>3/24000000*OO[[#This Row],[131 (05JUL1985 06:00:00)-Water Temperature (C)]]*OO[[#This Row],[73]]</f>
        <v>8.8218374696349999E-7</v>
      </c>
      <c r="BX306" s="10">
        <f>3/24000000*OO[[#This Row],[132 (05JUL1985 09:00:00)-Water Temperature (C)]]*OO[[#This Row],[74]]</f>
        <v>8.2328689585199997E-7</v>
      </c>
      <c r="BY306" s="10">
        <f>3/24000000*OO[[#This Row],[133 (05JUL1985 12:00:00)-Water Temperature (C)]]*OO[[#This Row],[75]]</f>
        <v>7.6855611677475E-7</v>
      </c>
      <c r="BZ306" s="10">
        <f>3/24000000*OO[[#This Row],[134 (05JUL1985 15:00:00)-Water Temperature (C)]]*OO[[#This Row],[76]]</f>
        <v>7.1158799023987501E-7</v>
      </c>
      <c r="CA306" s="10">
        <f>3/24000000*OO[[#This Row],[135 (05JUL1985 18:00:00)-Water Temperature (C)]]*OO[[#This Row],[77]]</f>
        <v>6.5681776958124998E-7</v>
      </c>
      <c r="CB306" s="10">
        <f>3/24000000*OO[[#This Row],[136 (05JUL1985 21:00:00)-Water Temperature (C)]]*OO[[#This Row],[78]]</f>
        <v>6.1538804846812506E-7</v>
      </c>
      <c r="CC306" s="10">
        <f>3/24000000*OO[[#This Row],[137 (06JUL1985 00:00:00)-Water Temperature (C)]]*OO[[#This Row],[79]]</f>
        <v>5.8721359630812491E-7</v>
      </c>
      <c r="CD306" s="10">
        <f>3/24000000*OO[[#This Row],[138 (06JUL1985 03:00:00)-Water Temperature (C)]]*OO[[#This Row],[80]]</f>
        <v>5.7775806239324999E-7</v>
      </c>
      <c r="CE306" s="10">
        <f>3/24000000*OO[[#This Row],[139 (06JUL1985 06:00:00)-Water Temperature (C)]]*OO[[#This Row],[81]]</f>
        <v>5.6959974552599999E-7</v>
      </c>
      <c r="CF306" s="10">
        <f>3/24000000*OO[[#This Row],[140 (06JUL1985 09:00:00)-Water Temperature (C)]]*OO[[#This Row],[82]]</f>
        <v>5.5825212932999991E-7</v>
      </c>
      <c r="CG306" s="10">
        <f>3/24000000*OO[[#This Row],[141 (06JUL1985 12:00:00)-Water Temperature (C)]]*OO[[#This Row],[83]]</f>
        <v>5.4024715470824997E-7</v>
      </c>
      <c r="CH306" s="10">
        <f>3/24000000*OO[[#This Row],[142 (06JUL1985 15:00:00)-Water Temperature (C)]]*OO[[#This Row],[84]]</f>
        <v>5.1523183406499996E-7</v>
      </c>
      <c r="CI306" s="10">
        <f>3/24000000*OO[[#This Row],[143 (06JUL1985 18:00:00)-Water Temperature (C)]]*OO[[#This Row],[85]]</f>
        <v>4.8222257903312489E-7</v>
      </c>
      <c r="CJ306" s="10">
        <f>3/24000000*OO[[#This Row],[144 (06JUL1985 21:00:00)-Water Temperature (C)]]*OO[[#This Row],[86]]</f>
        <v>4.531860882276249E-7</v>
      </c>
      <c r="CK306" s="10">
        <f>3/24000000*OO[[#This Row],[145 (07JUL1985 00:00:00)-Water Temperature (C)]]*OO[[#This Row],[87]]</f>
        <v>4.295122612495E-7</v>
      </c>
      <c r="CL306" s="10">
        <f>3/24000000*OO[[#This Row],[146 (07JUL1985 03:00:00)-Water Temperature (C)]]*OO[[#This Row],[88]]</f>
        <v>4.1904769078437498E-7</v>
      </c>
      <c r="CM306" s="10">
        <f>3/24000000*OO[[#This Row],[147 (07JUL1985 06:00:00)-Water Temperature (C)]]*OO[[#This Row],[89]]</f>
        <v>4.0518373006799997E-7</v>
      </c>
      <c r="CN306" s="10">
        <f>3/24000000*OO[[#This Row],[148 (07JUL1985 09:00:00)-Water Temperature (C)]]*OO[[#This Row],[90]]</f>
        <v>3.8418957904749998E-7</v>
      </c>
      <c r="CO306" s="10">
        <f>3/24000000*OO[[#This Row],[149 (07JUL1985 12:00:00)-Water Temperature (C)]]*OO[[#This Row],[91]]</f>
        <v>3.6293017662049995E-7</v>
      </c>
      <c r="CP306" s="10">
        <f>3/24000000*OO[[#This Row],[150 (07JUL1985 15:00:00)-Water Temperature (C)]]*OO[[#This Row],[92]]</f>
        <v>3.4410643480067506E-7</v>
      </c>
      <c r="CQ306" s="10">
        <f>3/24000000*OO[[#This Row],[151 (07JUL1985 18:00:00)-Water Temperature (C)]]*OO[[#This Row],[93]]</f>
        <v>3.2359661111784997E-7</v>
      </c>
      <c r="CR306" s="10">
        <f>3/24000000*OO[[#This Row],[152 (07JUL1985 21:00:00)-Water Temperature (C)]]*OO[[#This Row],[94]]</f>
        <v>3.0505180310610001E-7</v>
      </c>
      <c r="CS306" s="10">
        <f>3/24000000*OO[[#This Row],[153 (08JUL1985 00:00:00)-Water Temperature (C)]]*OO[[#This Row],[95]]</f>
        <v>2.8928337672986248E-7</v>
      </c>
      <c r="CT306" s="10">
        <f>3/24000000*OO[[#This Row],[154 (08JUL1985 03:00:00)-Water Temperature (C)]]*OO[[#This Row],[96]]</f>
        <v>2.8317027473309998E-7</v>
      </c>
      <c r="CU306" s="10">
        <f>3/24000000*OO[[#This Row],[155 (08JUL1985 06:00:00)-Water Temperature (C)]]*OO[[#This Row],[97]]</f>
        <v>2.7801761360165001E-7</v>
      </c>
      <c r="CV306" s="10">
        <f>3/24000000*OO[[#This Row],[156 (08JUL1985 09:00:00)-Water Temperature (C)]]*OO[[#This Row],[98]]</f>
        <v>2.6783899173599999E-7</v>
      </c>
      <c r="CW306" s="10">
        <f>3/24000000*OO[[#This Row],[157 (08JUL1985 12:00:00)-Water Temperature (C)]]*OO[[#This Row],[99]]</f>
        <v>2.5565745436199999E-7</v>
      </c>
    </row>
    <row r="307" spans="1:101" x14ac:dyDescent="0.35">
      <c r="A307" t="s">
        <v>313</v>
      </c>
      <c r="B307">
        <v>839.73929999999996</v>
      </c>
      <c r="C307" s="10">
        <f>3/24*OO[[#This Row],[59 (26JUN1985 06:00:00)-Water Temperature (C)]]*OO[[#This Row],[1]]/SUM(OO[1])</f>
        <v>0</v>
      </c>
      <c r="D307" s="10">
        <f>3/24*OO[[#This Row],[60 (26JUN1985 09:00:00)-Water Temperature (C)]]*OO[[#This Row],[2]]/SUM(OO[2])</f>
        <v>0</v>
      </c>
      <c r="E307" s="10">
        <f>3/24*OO[[#This Row],[61 (26JUN1985 12:00:00)-Water Temperature (C)]]*OO[[#This Row],[3]]/SUM(OO[3])</f>
        <v>0</v>
      </c>
      <c r="F307" s="10">
        <f>3/24*OO[[#This Row],[62 (26JUN1985 15:00:00)-Water Temperature (C)]]*OO[[#This Row],[4]]/SUM(OO[4])</f>
        <v>0</v>
      </c>
      <c r="G307" s="10">
        <f>3/24*OO[[#This Row],[63 (26JUN1985 18:00:00)-Water Temperature (C)]]*OO[[#This Row],[5]]/SUM(OO[5])</f>
        <v>0</v>
      </c>
      <c r="H307" s="10">
        <f>3/24*OO[[#This Row],[64 (26JUN1985 21:00:00)-Water Temperature (C)]]*OO[[#This Row],[6]]/SUM(OO[6])</f>
        <v>0</v>
      </c>
      <c r="I307" s="10">
        <f>3/24*OO[[#This Row],[65 (27JUN1985 00:00:00)-Water Temperature (C)]]*OO[[#This Row],[7]]/SUM(OO[7])</f>
        <v>0</v>
      </c>
      <c r="J307" s="10">
        <f>3/24*OO[[#This Row],[66 (27JUN1985 03:00:00)-Water Temperature (C)]]*OO[[#This Row],[8]]/SUM(OO[8])</f>
        <v>0</v>
      </c>
      <c r="K307" s="10">
        <f>3/24*OO[[#This Row],[67 (27JUN1985 06:00:00)-Water Temperature (C)]]*OO[[#This Row],[9]]/SUM(OO[9])</f>
        <v>0</v>
      </c>
      <c r="L307" s="10">
        <f>3/24*OO[[#This Row],[68 (27JUN1985 09:00:00)-Water Temperature (C)]]*OO[[#This Row],[10]]/SUM(OO[10])</f>
        <v>0</v>
      </c>
      <c r="M307" s="10">
        <f>3/24*OO[[#This Row],[69 (27JUN1985 12:00:00)-Water Temperature (C)]]*OO[[#This Row],[11]]/SUM(OO[11])</f>
        <v>0</v>
      </c>
      <c r="N307" s="10">
        <f>3/24*OO[[#This Row],[70 (27JUN1985 15:00:00)-Water Temperature (C)]]*OO[[#This Row],[12]]/SUM(OO[12])</f>
        <v>0</v>
      </c>
      <c r="O307" s="10">
        <f>3/24*OO[[#This Row],[71 (27JUN1985 18:00:00)-Water Temperature (C)]]*OO[[#This Row],[13]]/SUM(OO[13])</f>
        <v>0</v>
      </c>
      <c r="P307" s="10">
        <f>3/24*OO[[#This Row],[72 (27JUN1985 21:00:00)-Water Temperature (C)]]*OO[[#This Row],[14]]/SUM(OO[14])</f>
        <v>0</v>
      </c>
      <c r="Q307" s="10">
        <f>3/24*OO[[#This Row],[73 (28JUN1985 00:00:00)-Water Temperature (C)]]*OO[[#This Row],[15]]/SUM(OO[15])</f>
        <v>1.6613763010852437E-36</v>
      </c>
      <c r="R307" s="10">
        <f>3/24*OO[[#This Row],[74 (28JUN1985 03:00:00)-Water Temperature (C)]]*OO[[#This Row],[16]]/SUM(OO[16])</f>
        <v>1.424124710826861E-24</v>
      </c>
      <c r="S307" s="10">
        <f>3/24*OO[[#This Row],[75 (28JUN1985 06:00:00)-Water Temperature (C)]]*OO[[#This Row],[17]]/SUM(OO[17])</f>
        <v>8.0751163629736855E-19</v>
      </c>
      <c r="T307" s="10">
        <f>3/24*OO[[#This Row],[76 (28JUN1985 09:00:00)-Water Temperature (C)]]*OO[[#This Row],[18]]/SUM(OO[18])</f>
        <v>6.2737132460350123E-13</v>
      </c>
      <c r="U307" s="10">
        <f>3/24*OO[[#This Row],[77 (28JUN1985 12:00:00)-Water Temperature (C)]]*OO[[#This Row],[19]]/SUM(OO[19])</f>
        <v>1.0305174396057275E-9</v>
      </c>
      <c r="V307" s="10">
        <f>3/24000000*OO[[#This Row],[78 (28JUN1985 15:00:00)-Water Temperature (C)]]*OO[[#This Row],[20]]</f>
        <v>2.3082852232104997E-7</v>
      </c>
      <c r="W307" s="10">
        <f>3/24000000*OO[[#This Row],[79 (28JUN1985 18:00:00)-Water Temperature (C)]]*OO[[#This Row],[21]]</f>
        <v>1.3743102347520001E-5</v>
      </c>
      <c r="X307" s="10">
        <f>3/24000000*OO[[#This Row],[80 (28JUN1985 21:00:00)-Water Temperature (C)]]*OO[[#This Row],[22]]</f>
        <v>3.0043872889987496E-4</v>
      </c>
      <c r="Y307" s="10">
        <f>3/24000000*OO[[#This Row],[81 (29JUN1985 00:00:00)-Water Temperature (C)]]*OO[[#This Row],[23]]</f>
        <v>2.9253324331183746E-3</v>
      </c>
      <c r="Z307" s="10">
        <f>3/24000000*OO[[#This Row],[82 (29JUN1985 03:00:00)-Water Temperature (C)]]*OO[[#This Row],[24]]</f>
        <v>1.46708031969925E-2</v>
      </c>
      <c r="AA307" s="10">
        <f>3/24000000*OO[[#This Row],[83 (29JUN1985 06:00:00)-Water Temperature (C)]]*OO[[#This Row],[25]]</f>
        <v>4.0719582928112501E-2</v>
      </c>
      <c r="AB307" s="10">
        <f>3/24000000*OO[[#This Row],[84 (29JUN1985 09:00:00)-Water Temperature (C)]]*OO[[#This Row],[26]]</f>
        <v>7.0019073688724995E-2</v>
      </c>
      <c r="AC307" s="10">
        <f>3/24000000*OO[[#This Row],[85 (29JUN1985 12:00:00)-Water Temperature (C)]]*OO[[#This Row],[27]]</f>
        <v>7.892200133932499E-2</v>
      </c>
      <c r="AD307" s="10">
        <f>3/24000000*OO[[#This Row],[86 (29JUN1985 15:00:00)-Water Temperature (C)]]*OO[[#This Row],[28]]</f>
        <v>6.0695902706287504E-2</v>
      </c>
      <c r="AE307" s="10">
        <f>3/24000000*OO[[#This Row],[88 (29JUN1985 21:00:00)-Water Temperature (C)]]*OO[[#This Row],[30]]</f>
        <v>1.4451329973899998E-2</v>
      </c>
      <c r="AF307" s="10">
        <f>3/24000000*OO[[#This Row],[88 (29JUN1985 21:00:00)-Water Temperature (C)]]*OO[[#This Row],[30]]</f>
        <v>1.4451329973899998E-2</v>
      </c>
      <c r="AG307" s="10">
        <f>3/24000000*OO[[#This Row],[89 (30JUN1985 00:00:00)-Water Temperature (C)]]*OO[[#This Row],[31]]</f>
        <v>4.9826212497712493E-3</v>
      </c>
      <c r="AH307" s="10">
        <f>3/24000000*OO[[#This Row],[90 (30JUN1985 03:00:00)-Water Temperature (C)]]*OO[[#This Row],[32]]</f>
        <v>1.4936515347775002E-3</v>
      </c>
      <c r="AI307" s="10">
        <f>3/24000000*OO[[#This Row],[91 (30JUN1985 06:00:00)-Water Temperature (C)]]*OO[[#This Row],[33]]</f>
        <v>4.2434082938937499E-4</v>
      </c>
      <c r="AJ307" s="10">
        <f>3/24000000*OO[[#This Row],[92 (30JUN1985 09:00:00)-Water Temperature (C)]]*OO[[#This Row],[34]]</f>
        <v>1.4947384388025E-4</v>
      </c>
      <c r="AK307" s="10">
        <f>3/24000000*OO[[#This Row],[93 (30JUN1985 12:00:00)-Water Temperature (C)]]*OO[[#This Row],[35]]</f>
        <v>8.9897927183749994E-5</v>
      </c>
      <c r="AL307" s="10">
        <f>3/24000000*OO[[#This Row],[94 (30JUN1985 15:00:00)-Water Temperature (C)]]*OO[[#This Row],[36]]</f>
        <v>7.7771241520837494E-5</v>
      </c>
      <c r="AM307" s="10">
        <f>3/24000000*OO[[#This Row],[95 (30JUN1985 18:00:00)-Water Temperature (C)]]*OO[[#This Row],[37]]</f>
        <v>7.2784955540937499E-5</v>
      </c>
      <c r="AN307" s="10">
        <f>3/24000000*OO[[#This Row],[96 (30JUN1985 21:00:00)-Water Temperature (C)]]*OO[[#This Row],[38]]</f>
        <v>6.8394381617424994E-5</v>
      </c>
      <c r="AO307" s="10">
        <f>3/24000000*OO[[#This Row],[97 (01JUL1985 00:00:00)-Water Temperature (C)]]*OO[[#This Row],[39]]</f>
        <v>6.3335275168812502E-5</v>
      </c>
      <c r="AP307" s="10">
        <f>3/24000000*OO[[#This Row],[98 (01JUL1985 03:00:00)-Water Temperature (C)]]*OO[[#This Row],[40]]</f>
        <v>5.8519557051049995E-5</v>
      </c>
      <c r="AQ307" s="10">
        <f>3/24000000*OO[[#This Row],[99 (01JUL1985 06:00:00)-Water Temperature (C)]]*OO[[#This Row],[41]]</f>
        <v>5.3611740389549995E-5</v>
      </c>
      <c r="AR307" s="10">
        <f>3/24000000*OO[[#This Row],[100 (01JUL1985 09:00:00)-Water Temperature (C)]]*OO[[#This Row],[42]]</f>
        <v>4.8323322583699998E-5</v>
      </c>
      <c r="AS307" s="10">
        <f>3/24000000*OO[[#This Row],[101 (01JUL1985 12:00:00)-Water Temperature (C)]]*OO[[#This Row],[43]]</f>
        <v>4.3515790507799999E-5</v>
      </c>
      <c r="AT307" s="10">
        <f>3/24000000*OO[[#This Row],[102 (01JUL1985 15:00:00)-Water Temperature (C)]]*OO[[#This Row],[44]]</f>
        <v>3.8889390538375002E-5</v>
      </c>
      <c r="AU307" s="10">
        <f>3/24000000*OO[[#This Row],[103 (01JUL1985 18:00:00)-Water Temperature (C)]]*OO[[#This Row],[45]]</f>
        <v>3.47931034207E-5</v>
      </c>
      <c r="AV307" s="10">
        <f>3/24000000*OO[[#This Row],[104 (01JUL1985 21:00:00)-Water Temperature (C)]]*OO[[#This Row],[46]]</f>
        <v>3.1247010002512498E-5</v>
      </c>
      <c r="AW307" s="10">
        <f>3/24000000*OO[[#This Row],[105 (02JUL1985 00:00:00)-Water Temperature (C)]]*OO[[#This Row],[47]]</f>
        <v>2.8268883559762502E-5</v>
      </c>
      <c r="AX307" s="10">
        <f>3/24000000*OO[[#This Row],[106 (02JUL1985 03:00:00)-Water Temperature (C)]]*OO[[#This Row],[48]]</f>
        <v>2.611430555484375E-5</v>
      </c>
      <c r="AY307" s="10">
        <f>3/24000000*OO[[#This Row],[107 (02JUL1985 06:00:00)-Water Temperature (C)]]*OO[[#This Row],[49]]</f>
        <v>2.4202143901567501E-5</v>
      </c>
      <c r="AZ307" s="10">
        <f>3/24000000*OO[[#This Row],[108 (02JUL1985 09:00:00)-Water Temperature (C)]]*OO[[#This Row],[50]]</f>
        <v>2.2345952635871246E-5</v>
      </c>
      <c r="BA307" s="10">
        <f>3/24000000*OO[[#This Row],[109 (02JUL1985 12:00:00)-Water Temperature (C)]]*OO[[#This Row],[51]]</f>
        <v>2.0407533525604999E-5</v>
      </c>
      <c r="BB307" s="10">
        <f>3/24000000*OO[[#This Row],[110 (02JUL1985 15:00:00)-Water Temperature (C)]]*OO[[#This Row],[52]]</f>
        <v>1.84258551233525E-5</v>
      </c>
      <c r="BC307" s="10">
        <f>3/24000000*OO[[#This Row],[111 (02JUL1985 18:00:00)-Water Temperature (C)]]*OO[[#This Row],[53]]</f>
        <v>1.6334033846055E-5</v>
      </c>
      <c r="BD307" s="10">
        <f>3/24000000*OO[[#This Row],[112 (02JUL1985 21:00:00)-Water Temperature (C)]]*OO[[#This Row],[54]]</f>
        <v>1.454516985475E-5</v>
      </c>
      <c r="BE307" s="10">
        <f>3/24000000*OO[[#This Row],[113 (03JUL1985 00:00:00)-Water Temperature (C)]]*OO[[#This Row],[55]]</f>
        <v>1.3057544662567498E-5</v>
      </c>
      <c r="BF307" s="10">
        <f>3/24000000*OO[[#This Row],[114 (03JUL1985 03:00:00)-Water Temperature (C)]]*OO[[#This Row],[56]]</f>
        <v>1.1888262798059998E-5</v>
      </c>
      <c r="BG307" s="10">
        <f>3/24000000*OO[[#This Row],[115 (03JUL1985 06:00:00)-Water Temperature (C)]]*OO[[#This Row],[57]]</f>
        <v>1.0893486868823751E-5</v>
      </c>
      <c r="BH307" s="10">
        <f>3/24000000*OO[[#This Row],[116 (03JUL1985 09:00:00)-Water Temperature (C)]]*OO[[#This Row],[58]]</f>
        <v>9.8349672675150018E-6</v>
      </c>
      <c r="BI307" s="10">
        <f>3/24000000*OO[[#This Row],[117 (03JUL1985 12:00:00)-Water Temperature (C)]]*OO[[#This Row],[59]]</f>
        <v>8.8103913185200007E-6</v>
      </c>
      <c r="BJ307" s="10">
        <f>3/24000000*OO[[#This Row],[118 (03JUL1985 15:00:00)-Water Temperature (C)]]*OO[[#This Row],[60]]</f>
        <v>7.7947206630899983E-6</v>
      </c>
      <c r="BK307" s="10">
        <f>3/24000000*OO[[#This Row],[119 (03JUL1985 18:00:00)-Water Temperature (C)]]*OO[[#This Row],[61]]</f>
        <v>6.7609641778612497E-6</v>
      </c>
      <c r="BL307" s="10">
        <f>3/24000000*OO[[#This Row],[120 (03JUL1985 21:00:00)-Water Temperature (C)]]*OO[[#This Row],[62]]</f>
        <v>5.8412769325375001E-6</v>
      </c>
      <c r="BM307" s="10">
        <f>3/24000000*OO[[#This Row],[121 (04JUL1985 00:00:00)-Water Temperature (C)]]*OO[[#This Row],[63]]</f>
        <v>5.0407415783099994E-6</v>
      </c>
      <c r="BN307" s="10">
        <f>3/24000000*OO[[#This Row],[122 (04JUL1985 03:00:00)-Water Temperature (C)]]*OO[[#This Row],[64]]</f>
        <v>4.4063932234574998E-6</v>
      </c>
      <c r="BO307" s="10">
        <f>3/24000000*OO[[#This Row],[123 (04JUL1985 06:00:00)-Water Temperature (C)]]*OO[[#This Row],[65]]</f>
        <v>3.7688448030749999E-6</v>
      </c>
      <c r="BP307" s="10">
        <f>3/24000000*OO[[#This Row],[124 (04JUL1985 09:00:00)-Water Temperature (C)]]*OO[[#This Row],[66]]</f>
        <v>3.1185063593034997E-6</v>
      </c>
      <c r="BQ307" s="10">
        <f>3/24000000*OO[[#This Row],[125 (04JUL1985 12:00:00)-Water Temperature (C)]]*OO[[#This Row],[67]]</f>
        <v>2.5002574997707497E-6</v>
      </c>
      <c r="BR307" s="10">
        <f>3/24000000*OO[[#This Row],[126 (04JUL1985 15:00:00)-Water Temperature (C)]]*OO[[#This Row],[68]]</f>
        <v>1.99226379434925E-6</v>
      </c>
      <c r="BS307" s="10">
        <f>3/24000000*OO[[#This Row],[127 (04JUL1985 18:00:00)-Water Temperature (C)]]*OO[[#This Row],[69]]</f>
        <v>1.6020590729904998E-6</v>
      </c>
      <c r="BT307" s="10">
        <f>3/24000000*OO[[#This Row],[128 (04JUL1985 21:00:00)-Water Temperature (C)]]*OO[[#This Row],[70]]</f>
        <v>1.3368483811545E-6</v>
      </c>
      <c r="BU307" s="10">
        <f>3/24000000*OO[[#This Row],[129 (05JUL1985 00:00:00)-Water Temperature (C)]]*OO[[#This Row],[71]]</f>
        <v>1.1606483245000001E-6</v>
      </c>
      <c r="BV307" s="10">
        <f>3/24000000*OO[[#This Row],[130 (05JUL1985 03:00:00)-Water Temperature (C)]]*OO[[#This Row],[72]]</f>
        <v>1.0606779487619999E-6</v>
      </c>
      <c r="BW307" s="10">
        <f>3/24000000*OO[[#This Row],[131 (05JUL1985 06:00:00)-Water Temperature (C)]]*OO[[#This Row],[73]]</f>
        <v>9.8549660992737488E-7</v>
      </c>
      <c r="BX307" s="10">
        <f>3/24000000*OO[[#This Row],[132 (05JUL1985 09:00:00)-Water Temperature (C)]]*OO[[#This Row],[74]]</f>
        <v>9.1943827776799999E-7</v>
      </c>
      <c r="BY307" s="10">
        <f>3/24000000*OO[[#This Row],[133 (05JUL1985 12:00:00)-Water Temperature (C)]]*OO[[#This Row],[75]]</f>
        <v>8.5756418950800003E-7</v>
      </c>
      <c r="BZ307" s="10">
        <f>3/24000000*OO[[#This Row],[134 (05JUL1985 15:00:00)-Water Temperature (C)]]*OO[[#This Row],[76]]</f>
        <v>7.9370992807324996E-7</v>
      </c>
      <c r="CA307" s="10">
        <f>3/24000000*OO[[#This Row],[135 (05JUL1985 18:00:00)-Water Temperature (C)]]*OO[[#This Row],[77]]</f>
        <v>7.3163404612187508E-7</v>
      </c>
      <c r="CB307" s="10">
        <f>3/24000000*OO[[#This Row],[136 (05JUL1985 21:00:00)-Water Temperature (C)]]*OO[[#This Row],[78]]</f>
        <v>6.8418104901999995E-7</v>
      </c>
      <c r="CC307" s="10">
        <f>3/24000000*OO[[#This Row],[137 (06JUL1985 00:00:00)-Water Temperature (C)]]*OO[[#This Row],[79]]</f>
        <v>6.5190565302187497E-7</v>
      </c>
      <c r="CD307" s="10">
        <f>3/24000000*OO[[#This Row],[138 (06JUL1985 03:00:00)-Water Temperature (C)]]*OO[[#This Row],[80]]</f>
        <v>6.4072604656912503E-7</v>
      </c>
      <c r="CE307" s="10">
        <f>3/24000000*OO[[#This Row],[139 (06JUL1985 06:00:00)-Water Temperature (C)]]*OO[[#This Row],[81]]</f>
        <v>6.3208727002837501E-7</v>
      </c>
      <c r="CF307" s="10">
        <f>3/24000000*OO[[#This Row],[140 (06JUL1985 09:00:00)-Water Temperature (C)]]*OO[[#This Row],[82]]</f>
        <v>6.1993407162687502E-7</v>
      </c>
      <c r="CG307" s="10">
        <f>3/24000000*OO[[#This Row],[141 (06JUL1985 12:00:00)-Water Temperature (C)]]*OO[[#This Row],[83]]</f>
        <v>6.0040903066550006E-7</v>
      </c>
      <c r="CH307" s="10">
        <f>3/24000000*OO[[#This Row],[142 (06JUL1985 15:00:00)-Water Temperature (C)]]*OO[[#This Row],[84]]</f>
        <v>5.7302051707749997E-7</v>
      </c>
      <c r="CI307" s="10">
        <f>3/24000000*OO[[#This Row],[143 (06JUL1985 18:00:00)-Water Temperature (C)]]*OO[[#This Row],[85]]</f>
        <v>5.3646696383099997E-7</v>
      </c>
      <c r="CJ307" s="10">
        <f>3/24000000*OO[[#This Row],[144 (06JUL1985 21:00:00)-Water Temperature (C)]]*OO[[#This Row],[86]]</f>
        <v>5.0374044691162505E-7</v>
      </c>
      <c r="CK307" s="10">
        <f>3/24000000*OO[[#This Row],[145 (07JUL1985 00:00:00)-Water Temperature (C)]]*OO[[#This Row],[87]]</f>
        <v>4.771778908649999E-7</v>
      </c>
      <c r="CL307" s="10">
        <f>3/24000000*OO[[#This Row],[146 (07JUL1985 03:00:00)-Water Temperature (C)]]*OO[[#This Row],[88]]</f>
        <v>4.6513990701899993E-7</v>
      </c>
      <c r="CM307" s="10">
        <f>3/24000000*OO[[#This Row],[147 (07JUL1985 06:00:00)-Water Temperature (C)]]*OO[[#This Row],[89]]</f>
        <v>4.5039514595524996E-7</v>
      </c>
      <c r="CN307" s="10">
        <f>3/24000000*OO[[#This Row],[148 (07JUL1985 09:00:00)-Water Temperature (C)]]*OO[[#This Row],[90]]</f>
        <v>4.2730261955924995E-7</v>
      </c>
      <c r="CO307" s="10">
        <f>3/24000000*OO[[#This Row],[149 (07JUL1985 12:00:00)-Water Temperature (C)]]*OO[[#This Row],[91]]</f>
        <v>4.0370005645575003E-7</v>
      </c>
      <c r="CP307" s="10">
        <f>3/24000000*OO[[#This Row],[150 (07JUL1985 15:00:00)-Water Temperature (C)]]*OO[[#This Row],[92]]</f>
        <v>3.8276944419250002E-7</v>
      </c>
      <c r="CQ307" s="10">
        <f>3/24000000*OO[[#This Row],[151 (07JUL1985 18:00:00)-Water Temperature (C)]]*OO[[#This Row],[93]]</f>
        <v>3.5997570226124995E-7</v>
      </c>
      <c r="CR307" s="10">
        <f>3/24000000*OO[[#This Row],[152 (07JUL1985 21:00:00)-Water Temperature (C)]]*OO[[#This Row],[94]]</f>
        <v>3.3913875061125002E-7</v>
      </c>
      <c r="CS307" s="10">
        <f>3/24000000*OO[[#This Row],[153 (08JUL1985 00:00:00)-Water Temperature (C)]]*OO[[#This Row],[95]]</f>
        <v>3.2147832946297499E-7</v>
      </c>
      <c r="CT307" s="10">
        <f>3/24000000*OO[[#This Row],[154 (08JUL1985 03:00:00)-Water Temperature (C)]]*OO[[#This Row],[96]]</f>
        <v>3.1435337360874999E-7</v>
      </c>
      <c r="CU307" s="10">
        <f>3/24000000*OO[[#This Row],[155 (08JUL1985 06:00:00)-Water Temperature (C)]]*OO[[#This Row],[97]]</f>
        <v>3.0894975432749997E-7</v>
      </c>
      <c r="CV307" s="10">
        <f>3/24000000*OO[[#This Row],[156 (08JUL1985 09:00:00)-Water Temperature (C)]]*OO[[#This Row],[98]]</f>
        <v>2.9803826444692501E-7</v>
      </c>
      <c r="CW307" s="10">
        <f>3/24000000*OO[[#This Row],[157 (08JUL1985 12:00:00)-Water Temperature (C)]]*OO[[#This Row],[99]]</f>
        <v>2.8451492836406247E-7</v>
      </c>
    </row>
    <row r="308" spans="1:101" x14ac:dyDescent="0.35">
      <c r="A308" t="s">
        <v>314</v>
      </c>
      <c r="B308">
        <v>877.31200000000001</v>
      </c>
      <c r="C308" s="10">
        <f>3/24*OO[[#This Row],[59 (26JUN1985 06:00:00)-Water Temperature (C)]]*OO[[#This Row],[1]]/SUM(OO[1])</f>
        <v>0</v>
      </c>
      <c r="D308" s="10">
        <f>3/24*OO[[#This Row],[60 (26JUN1985 09:00:00)-Water Temperature (C)]]*OO[[#This Row],[2]]/SUM(OO[2])</f>
        <v>0</v>
      </c>
      <c r="E308" s="10">
        <f>3/24*OO[[#This Row],[61 (26JUN1985 12:00:00)-Water Temperature (C)]]*OO[[#This Row],[3]]/SUM(OO[3])</f>
        <v>0</v>
      </c>
      <c r="F308" s="10">
        <f>3/24*OO[[#This Row],[62 (26JUN1985 15:00:00)-Water Temperature (C)]]*OO[[#This Row],[4]]/SUM(OO[4])</f>
        <v>0</v>
      </c>
      <c r="G308" s="10">
        <f>3/24*OO[[#This Row],[63 (26JUN1985 18:00:00)-Water Temperature (C)]]*OO[[#This Row],[5]]/SUM(OO[5])</f>
        <v>0</v>
      </c>
      <c r="H308" s="10">
        <f>3/24*OO[[#This Row],[64 (26JUN1985 21:00:00)-Water Temperature (C)]]*OO[[#This Row],[6]]/SUM(OO[6])</f>
        <v>0</v>
      </c>
      <c r="I308" s="10">
        <f>3/24*OO[[#This Row],[65 (27JUN1985 00:00:00)-Water Temperature (C)]]*OO[[#This Row],[7]]/SUM(OO[7])</f>
        <v>0</v>
      </c>
      <c r="J308" s="10">
        <f>3/24*OO[[#This Row],[66 (27JUN1985 03:00:00)-Water Temperature (C)]]*OO[[#This Row],[8]]/SUM(OO[8])</f>
        <v>0</v>
      </c>
      <c r="K308" s="10">
        <f>3/24*OO[[#This Row],[67 (27JUN1985 06:00:00)-Water Temperature (C)]]*OO[[#This Row],[9]]/SUM(OO[9])</f>
        <v>0</v>
      </c>
      <c r="L308" s="10">
        <f>3/24*OO[[#This Row],[68 (27JUN1985 09:00:00)-Water Temperature (C)]]*OO[[#This Row],[10]]/SUM(OO[10])</f>
        <v>0</v>
      </c>
      <c r="M308" s="10">
        <f>3/24*OO[[#This Row],[69 (27JUN1985 12:00:00)-Water Temperature (C)]]*OO[[#This Row],[11]]/SUM(OO[11])</f>
        <v>0</v>
      </c>
      <c r="N308" s="10">
        <f>3/24*OO[[#This Row],[70 (27JUN1985 15:00:00)-Water Temperature (C)]]*OO[[#This Row],[12]]/SUM(OO[12])</f>
        <v>0</v>
      </c>
      <c r="O308" s="10">
        <f>3/24*OO[[#This Row],[71 (27JUN1985 18:00:00)-Water Temperature (C)]]*OO[[#This Row],[13]]/SUM(OO[13])</f>
        <v>0</v>
      </c>
      <c r="P308" s="10">
        <f>3/24*OO[[#This Row],[72 (27JUN1985 21:00:00)-Water Temperature (C)]]*OO[[#This Row],[14]]/SUM(OO[14])</f>
        <v>0</v>
      </c>
      <c r="Q308" s="10">
        <f>3/24*OO[[#This Row],[73 (28JUN1985 00:00:00)-Water Temperature (C)]]*OO[[#This Row],[15]]/SUM(OO[15])</f>
        <v>2.327665433291779E-37</v>
      </c>
      <c r="R308" s="10">
        <f>3/24*OO[[#This Row],[74 (28JUN1985 03:00:00)-Water Temperature (C)]]*OO[[#This Row],[16]]/SUM(OO[16])</f>
        <v>5.0527475090282618E-25</v>
      </c>
      <c r="S308" s="10">
        <f>3/24*OO[[#This Row],[75 (28JUN1985 06:00:00)-Water Temperature (C)]]*OO[[#This Row],[17]]/SUM(OO[17])</f>
        <v>1.5664067633340057E-19</v>
      </c>
      <c r="T308" s="10">
        <f>3/24*OO[[#This Row],[76 (28JUN1985 09:00:00)-Water Temperature (C)]]*OO[[#This Row],[18]]/SUM(OO[18])</f>
        <v>3.1563895885317708E-13</v>
      </c>
      <c r="U308" s="10">
        <f>3/24*OO[[#This Row],[77 (28JUN1985 12:00:00)-Water Temperature (C)]]*OO[[#This Row],[19]]/SUM(OO[19])</f>
        <v>6.1715368266541441E-10</v>
      </c>
      <c r="V308" s="10">
        <f>3/24000000*OO[[#This Row],[78 (28JUN1985 15:00:00)-Water Temperature (C)]]*OO[[#This Row],[20]]</f>
        <v>1.5333178559399999E-7</v>
      </c>
      <c r="W308" s="10">
        <f>3/24000000*OO[[#This Row],[79 (28JUN1985 18:00:00)-Water Temperature (C)]]*OO[[#This Row],[21]]</f>
        <v>9.87680095923125E-6</v>
      </c>
      <c r="X308" s="10">
        <f>3/24000000*OO[[#This Row],[80 (28JUN1985 21:00:00)-Water Temperature (C)]]*OO[[#This Row],[22]]</f>
        <v>2.3026139439168749E-4</v>
      </c>
      <c r="Y308" s="10">
        <f>3/24000000*OO[[#This Row],[81 (29JUN1985 00:00:00)-Water Temperature (C)]]*OO[[#This Row],[23]]</f>
        <v>2.36881921408125E-3</v>
      </c>
      <c r="Z308" s="10">
        <f>3/24000000*OO[[#This Row],[82 (29JUN1985 03:00:00)-Water Temperature (C)]]*OO[[#This Row],[24]]</f>
        <v>1.245505708400625E-2</v>
      </c>
      <c r="AA308" s="10">
        <f>3/24000000*OO[[#This Row],[83 (29JUN1985 06:00:00)-Water Temperature (C)]]*OO[[#This Row],[25]]</f>
        <v>3.6072531728125003E-2</v>
      </c>
      <c r="AB308" s="10">
        <f>3/24000000*OO[[#This Row],[84 (29JUN1985 09:00:00)-Water Temperature (C)]]*OO[[#This Row],[26]]</f>
        <v>6.4324745756099991E-2</v>
      </c>
      <c r="AC308" s="10">
        <f>3/24000000*OO[[#This Row],[85 (29JUN1985 12:00:00)-Water Temperature (C)]]*OO[[#This Row],[27]]</f>
        <v>7.4947848447500007E-2</v>
      </c>
      <c r="AD308" s="10">
        <f>3/24000000*OO[[#This Row],[86 (29JUN1985 15:00:00)-Water Temperature (C)]]*OO[[#This Row],[28]]</f>
        <v>5.9372955298599997E-2</v>
      </c>
      <c r="AE308" s="10">
        <f>3/24000000*OO[[#This Row],[88 (29JUN1985 21:00:00)-Water Temperature (C)]]*OO[[#This Row],[30]]</f>
        <v>1.4841090217153748E-2</v>
      </c>
      <c r="AF308" s="10">
        <f>3/24000000*OO[[#This Row],[88 (29JUN1985 21:00:00)-Water Temperature (C)]]*OO[[#This Row],[30]]</f>
        <v>1.4841090217153748E-2</v>
      </c>
      <c r="AG308" s="10">
        <f>3/24000000*OO[[#This Row],[89 (30JUN1985 00:00:00)-Water Temperature (C)]]*OO[[#This Row],[31]]</f>
        <v>5.21707557294E-3</v>
      </c>
      <c r="AH308" s="10">
        <f>3/24000000*OO[[#This Row],[90 (30JUN1985 03:00:00)-Water Temperature (C)]]*OO[[#This Row],[32]]</f>
        <v>1.5843792187124998E-3</v>
      </c>
      <c r="AI308" s="10">
        <f>3/24000000*OO[[#This Row],[91 (30JUN1985 06:00:00)-Water Temperature (C)]]*OO[[#This Row],[33]]</f>
        <v>4.501597119375E-4</v>
      </c>
      <c r="AJ308" s="10">
        <f>3/24000000*OO[[#This Row],[92 (30JUN1985 09:00:00)-Water Temperature (C)]]*OO[[#This Row],[34]]</f>
        <v>1.5321256259995001E-4</v>
      </c>
      <c r="AK308" s="10">
        <f>3/24000000*OO[[#This Row],[93 (30JUN1985 12:00:00)-Water Temperature (C)]]*OO[[#This Row],[35]]</f>
        <v>8.7687723565900002E-5</v>
      </c>
      <c r="AL308" s="10">
        <f>3/24000000*OO[[#This Row],[94 (30JUN1985 15:00:00)-Water Temperature (C)]]*OO[[#This Row],[36]]</f>
        <v>7.4408806645225004E-5</v>
      </c>
      <c r="AM308" s="10">
        <f>3/24000000*OO[[#This Row],[95 (30JUN1985 18:00:00)-Water Temperature (C)]]*OO[[#This Row],[37]]</f>
        <v>6.9534725925000004E-5</v>
      </c>
      <c r="AN308" s="10">
        <f>3/24000000*OO[[#This Row],[96 (30JUN1985 21:00:00)-Water Temperature (C)]]*OO[[#This Row],[38]]</f>
        <v>6.5440804025250008E-5</v>
      </c>
      <c r="AO308" s="10">
        <f>3/24000000*OO[[#This Row],[97 (01JUL1985 00:00:00)-Water Temperature (C)]]*OO[[#This Row],[39]]</f>
        <v>6.0746380946324992E-5</v>
      </c>
      <c r="AP308" s="10">
        <f>3/24000000*OO[[#This Row],[98 (01JUL1985 03:00:00)-Water Temperature (C)]]*OO[[#This Row],[40]]</f>
        <v>5.6209190629274996E-5</v>
      </c>
      <c r="AQ308" s="10">
        <f>3/24000000*OO[[#This Row],[99 (01JUL1985 06:00:00)-Water Temperature (C)]]*OO[[#This Row],[41]]</f>
        <v>5.1568561352699999E-5</v>
      </c>
      <c r="AR308" s="10">
        <f>3/24000000*OO[[#This Row],[100 (01JUL1985 09:00:00)-Water Temperature (C)]]*OO[[#This Row],[42]]</f>
        <v>4.6542890815312502E-5</v>
      </c>
      <c r="AS308" s="10">
        <f>3/24000000*OO[[#This Row],[101 (01JUL1985 12:00:00)-Water Temperature (C)]]*OO[[#This Row],[43]]</f>
        <v>4.1971196808974996E-5</v>
      </c>
      <c r="AT308" s="10">
        <f>3/24000000*OO[[#This Row],[102 (01JUL1985 15:00:00)-Water Temperature (C)]]*OO[[#This Row],[44]]</f>
        <v>3.7570800634537497E-5</v>
      </c>
      <c r="AU308" s="10">
        <f>3/24000000*OO[[#This Row],[103 (01JUL1985 18:00:00)-Water Temperature (C)]]*OO[[#This Row],[45]]</f>
        <v>3.3659040025859997E-5</v>
      </c>
      <c r="AV308" s="10">
        <f>3/24000000*OO[[#This Row],[104 (01JUL1985 21:00:00)-Water Temperature (C)]]*OO[[#This Row],[46]]</f>
        <v>3.0276797115069998E-5</v>
      </c>
      <c r="AW308" s="10">
        <f>3/24000000*OO[[#This Row],[105 (02JUL1985 00:00:00)-Water Temperature (C)]]*OO[[#This Row],[47]]</f>
        <v>2.7404534650293748E-5</v>
      </c>
      <c r="AX308" s="10">
        <f>3/24000000*OO[[#This Row],[106 (02JUL1985 03:00:00)-Water Temperature (C)]]*OO[[#This Row],[48]]</f>
        <v>2.5324383799574997E-5</v>
      </c>
      <c r="AY308" s="10">
        <f>3/24000000*OO[[#This Row],[107 (02JUL1985 06:00:00)-Water Temperature (C)]]*OO[[#This Row],[49]]</f>
        <v>2.3499828286355E-5</v>
      </c>
      <c r="AZ308" s="10">
        <f>3/24000000*OO[[#This Row],[108 (02JUL1985 09:00:00)-Water Temperature (C)]]*OO[[#This Row],[50]]</f>
        <v>2.1716267969137497E-5</v>
      </c>
      <c r="BA308" s="10">
        <f>3/24000000*OO[[#This Row],[109 (02JUL1985 12:00:00)-Water Temperature (C)]]*OO[[#This Row],[51]]</f>
        <v>1.984389102589625E-5</v>
      </c>
      <c r="BB308" s="10">
        <f>3/24000000*OO[[#This Row],[110 (02JUL1985 15:00:00)-Water Temperature (C)]]*OO[[#This Row],[52]]</f>
        <v>1.79268928783575E-5</v>
      </c>
      <c r="BC308" s="10">
        <f>3/24000000*OO[[#This Row],[111 (02JUL1985 18:00:00)-Water Temperature (C)]]*OO[[#This Row],[53]]</f>
        <v>1.5909725902949996E-5</v>
      </c>
      <c r="BD308" s="10">
        <f>3/24000000*OO[[#This Row],[112 (02JUL1985 21:00:00)-Water Temperature (C)]]*OO[[#This Row],[54]]</f>
        <v>1.4170490310690001E-5</v>
      </c>
      <c r="BE308" s="10">
        <f>3/24000000*OO[[#This Row],[113 (03JUL1985 00:00:00)-Water Temperature (C)]]*OO[[#This Row],[55]]</f>
        <v>1.2729676580999999E-5</v>
      </c>
      <c r="BF308" s="10">
        <f>3/24000000*OO[[#This Row],[114 (03JUL1985 03:00:00)-Water Temperature (C)]]*OO[[#This Row],[56]]</f>
        <v>1.1598520580969999E-5</v>
      </c>
      <c r="BG308" s="10">
        <f>3/24000000*OO[[#This Row],[115 (03JUL1985 06:00:00)-Water Temperature (C)]]*OO[[#This Row],[57]]</f>
        <v>1.06397395569675E-5</v>
      </c>
      <c r="BH308" s="10">
        <f>3/24000000*OO[[#This Row],[116 (03JUL1985 09:00:00)-Water Temperature (C)]]*OO[[#This Row],[58]]</f>
        <v>9.6212842808599996E-6</v>
      </c>
      <c r="BI308" s="10">
        <f>3/24000000*OO[[#This Row],[117 (03JUL1985 12:00:00)-Water Temperature (C)]]*OO[[#This Row],[59]]</f>
        <v>8.6251109140799999E-6</v>
      </c>
      <c r="BJ308" s="10">
        <f>3/24000000*OO[[#This Row],[118 (03JUL1985 15:00:00)-Water Temperature (C)]]*OO[[#This Row],[60]]</f>
        <v>7.6382899436500002E-6</v>
      </c>
      <c r="BK308" s="10">
        <f>3/24000000*OO[[#This Row],[119 (03JUL1985 18:00:00)-Water Temperature (C)]]*OO[[#This Row],[61]]</f>
        <v>6.6312768180374998E-6</v>
      </c>
      <c r="BL308" s="10">
        <f>3/24000000*OO[[#This Row],[120 (03JUL1985 21:00:00)-Water Temperature (C)]]*OO[[#This Row],[62]]</f>
        <v>5.7327955921474994E-6</v>
      </c>
      <c r="BM308" s="10">
        <f>3/24000000*OO[[#This Row],[121 (04JUL1985 00:00:00)-Water Temperature (C)]]*OO[[#This Row],[63]]</f>
        <v>4.9538854049850003E-6</v>
      </c>
      <c r="BN308" s="10">
        <f>3/24000000*OO[[#This Row],[122 (04JUL1985 03:00:00)-Water Temperature (C)]]*OO[[#This Row],[64]]</f>
        <v>4.3373105097450001E-6</v>
      </c>
      <c r="BO308" s="10">
        <f>3/24000000*OO[[#This Row],[123 (04JUL1985 06:00:00)-Water Temperature (C)]]*OO[[#This Row],[65]]</f>
        <v>3.7218031526812501E-6</v>
      </c>
      <c r="BP308" s="10">
        <f>3/24000000*OO[[#This Row],[124 (04JUL1985 09:00:00)-Water Temperature (C)]]*OO[[#This Row],[66]]</f>
        <v>3.0874275631080001E-6</v>
      </c>
      <c r="BQ308" s="10">
        <f>3/24000000*OO[[#This Row],[125 (04JUL1985 12:00:00)-Water Temperature (C)]]*OO[[#This Row],[67]]</f>
        <v>2.4780087780223749E-6</v>
      </c>
      <c r="BR308" s="10">
        <f>3/24000000*OO[[#This Row],[126 (04JUL1985 15:00:00)-Water Temperature (C)]]*OO[[#This Row],[68]]</f>
        <v>1.9722041383309996E-6</v>
      </c>
      <c r="BS308" s="10">
        <f>3/24000000*OO[[#This Row],[127 (04JUL1985 18:00:00)-Water Temperature (C)]]*OO[[#This Row],[69]]</f>
        <v>1.5817265967885E-6</v>
      </c>
      <c r="BT308" s="10">
        <f>3/24000000*OO[[#This Row],[128 (04JUL1985 21:00:00)-Water Temperature (C)]]*OO[[#This Row],[70]]</f>
        <v>1.3149567064698748E-6</v>
      </c>
      <c r="BU308" s="10">
        <f>3/24000000*OO[[#This Row],[129 (05JUL1985 00:00:00)-Water Temperature (C)]]*OO[[#This Row],[71]]</f>
        <v>1.1381384962593751E-6</v>
      </c>
      <c r="BV308" s="10">
        <f>3/24000000*OO[[#This Row],[130 (05JUL1985 03:00:00)-Water Temperature (C)]]*OO[[#This Row],[72]]</f>
        <v>1.037325242664E-6</v>
      </c>
      <c r="BW308" s="10">
        <f>3/24000000*OO[[#This Row],[131 (05JUL1985 06:00:00)-Water Temperature (C)]]*OO[[#This Row],[73]]</f>
        <v>9.6332046318725014E-7</v>
      </c>
      <c r="BX308" s="10">
        <f>3/24000000*OO[[#This Row],[132 (05JUL1985 09:00:00)-Water Temperature (C)]]*OO[[#This Row],[74]]</f>
        <v>8.9858228154799988E-7</v>
      </c>
      <c r="BY308" s="10">
        <f>3/24000000*OO[[#This Row],[133 (05JUL1985 12:00:00)-Water Temperature (C)]]*OO[[#This Row],[75]]</f>
        <v>8.3765147408950003E-7</v>
      </c>
      <c r="BZ308" s="10">
        <f>3/24000000*OO[[#This Row],[134 (05JUL1985 15:00:00)-Water Temperature (C)]]*OO[[#This Row],[76]]</f>
        <v>7.7509289693037491E-7</v>
      </c>
      <c r="CA308" s="10">
        <f>3/24000000*OO[[#This Row],[135 (05JUL1985 18:00:00)-Water Temperature (C)]]*OO[[#This Row],[77]]</f>
        <v>7.1384120649687495E-7</v>
      </c>
      <c r="CB308" s="10">
        <f>3/24000000*OO[[#This Row],[136 (05JUL1985 21:00:00)-Water Temperature (C)]]*OO[[#This Row],[78]]</f>
        <v>6.6653741575000001E-7</v>
      </c>
      <c r="CC308" s="10">
        <f>3/24000000*OO[[#This Row],[137 (06JUL1985 00:00:00)-Water Temperature (C)]]*OO[[#This Row],[79]]</f>
        <v>6.3438462668437493E-7</v>
      </c>
      <c r="CD308" s="10">
        <f>3/24000000*OO[[#This Row],[138 (06JUL1985 03:00:00)-Water Temperature (C)]]*OO[[#This Row],[80]]</f>
        <v>6.229030714627499E-7</v>
      </c>
      <c r="CE308" s="10">
        <f>3/24000000*OO[[#This Row],[139 (06JUL1985 06:00:00)-Water Temperature (C)]]*OO[[#This Row],[81]]</f>
        <v>6.1481445247649991E-7</v>
      </c>
      <c r="CF308" s="10">
        <f>3/24000000*OO[[#This Row],[140 (06JUL1985 09:00:00)-Water Temperature (C)]]*OO[[#This Row],[82]]</f>
        <v>6.0339598201625006E-7</v>
      </c>
      <c r="CG308" s="10">
        <f>3/24000000*OO[[#This Row],[141 (06JUL1985 12:00:00)-Water Temperature (C)]]*OO[[#This Row],[83]]</f>
        <v>5.8481240510062486E-7</v>
      </c>
      <c r="CH308" s="10">
        <f>3/24000000*OO[[#This Row],[142 (06JUL1985 15:00:00)-Water Temperature (C)]]*OO[[#This Row],[84]]</f>
        <v>5.5850239000737503E-7</v>
      </c>
      <c r="CI308" s="10">
        <f>3/24000000*OO[[#This Row],[143 (06JUL1985 18:00:00)-Water Temperature (C)]]*OO[[#This Row],[85]]</f>
        <v>5.2308102788837495E-7</v>
      </c>
      <c r="CJ308" s="10">
        <f>3/24000000*OO[[#This Row],[144 (06JUL1985 21:00:00)-Water Temperature (C)]]*OO[[#This Row],[86]]</f>
        <v>4.9087144926224999E-7</v>
      </c>
      <c r="CK308" s="10">
        <f>3/24000000*OO[[#This Row],[145 (07JUL1985 00:00:00)-Water Temperature (C)]]*OO[[#This Row],[87]]</f>
        <v>4.6478580742049998E-7</v>
      </c>
      <c r="CL308" s="10">
        <f>3/24000000*OO[[#This Row],[146 (07JUL1985 03:00:00)-Water Temperature (C)]]*OO[[#This Row],[88]]</f>
        <v>4.5269815151000001E-7</v>
      </c>
      <c r="CM308" s="10">
        <f>3/24000000*OO[[#This Row],[147 (07JUL1985 06:00:00)-Water Temperature (C)]]*OO[[#This Row],[89]]</f>
        <v>4.3883312144174998E-7</v>
      </c>
      <c r="CN308" s="10">
        <f>3/24000000*OO[[#This Row],[148 (07JUL1985 09:00:00)-Water Temperature (C)]]*OO[[#This Row],[90]]</f>
        <v>4.1660099596799997E-7</v>
      </c>
      <c r="CO308" s="10">
        <f>3/24000000*OO[[#This Row],[149 (07JUL1985 12:00:00)-Water Temperature (C)]]*OO[[#This Row],[91]]</f>
        <v>3.9363328772149994E-7</v>
      </c>
      <c r="CP308" s="10">
        <f>3/24000000*OO[[#This Row],[150 (07JUL1985 15:00:00)-Water Temperature (C)]]*OO[[#This Row],[92]]</f>
        <v>3.7320858190962496E-7</v>
      </c>
      <c r="CQ308" s="10">
        <f>3/24000000*OO[[#This Row],[151 (07JUL1985 18:00:00)-Water Temperature (C)]]*OO[[#This Row],[93]]</f>
        <v>3.5102470254395004E-7</v>
      </c>
      <c r="CR308" s="10">
        <f>3/24000000*OO[[#This Row],[152 (07JUL1985 21:00:00)-Water Temperature (C)]]*OO[[#This Row],[94]]</f>
        <v>3.3055592872932498E-7</v>
      </c>
      <c r="CS308" s="10">
        <f>3/24000000*OO[[#This Row],[153 (08JUL1985 00:00:00)-Water Temperature (C)]]*OO[[#This Row],[95]]</f>
        <v>3.132417008315875E-7</v>
      </c>
      <c r="CT308" s="10">
        <f>3/24000000*OO[[#This Row],[154 (08JUL1985 03:00:00)-Water Temperature (C)]]*OO[[#This Row],[96]]</f>
        <v>3.0600377861982494E-7</v>
      </c>
      <c r="CU308" s="10">
        <f>3/24000000*OO[[#This Row],[155 (08JUL1985 06:00:00)-Water Temperature (C)]]*OO[[#This Row],[97]]</f>
        <v>3.0096219502799998E-7</v>
      </c>
      <c r="CV308" s="10">
        <f>3/24000000*OO[[#This Row],[156 (08JUL1985 09:00:00)-Water Temperature (C)]]*OO[[#This Row],[98]]</f>
        <v>2.9066442660059999E-7</v>
      </c>
      <c r="CW308" s="10">
        <f>3/24000000*OO[[#This Row],[157 (08JUL1985 12:00:00)-Water Temperature (C)]]*OO[[#This Row],[99]]</f>
        <v>2.7752039340324995E-7</v>
      </c>
    </row>
    <row r="309" spans="1:101" x14ac:dyDescent="0.35">
      <c r="A309" t="s">
        <v>315</v>
      </c>
      <c r="B309">
        <v>835.22209999999995</v>
      </c>
      <c r="C309" s="10">
        <f>3/24*OO[[#This Row],[59 (26JUN1985 06:00:00)-Water Temperature (C)]]*OO[[#This Row],[1]]/SUM(OO[1])</f>
        <v>0</v>
      </c>
      <c r="D309" s="10">
        <f>3/24*OO[[#This Row],[60 (26JUN1985 09:00:00)-Water Temperature (C)]]*OO[[#This Row],[2]]/SUM(OO[2])</f>
        <v>0</v>
      </c>
      <c r="E309" s="10">
        <f>3/24*OO[[#This Row],[61 (26JUN1985 12:00:00)-Water Temperature (C)]]*OO[[#This Row],[3]]/SUM(OO[3])</f>
        <v>0</v>
      </c>
      <c r="F309" s="10">
        <f>3/24*OO[[#This Row],[62 (26JUN1985 15:00:00)-Water Temperature (C)]]*OO[[#This Row],[4]]/SUM(OO[4])</f>
        <v>0</v>
      </c>
      <c r="G309" s="10">
        <f>3/24*OO[[#This Row],[63 (26JUN1985 18:00:00)-Water Temperature (C)]]*OO[[#This Row],[5]]/SUM(OO[5])</f>
        <v>0</v>
      </c>
      <c r="H309" s="10">
        <f>3/24*OO[[#This Row],[64 (26JUN1985 21:00:00)-Water Temperature (C)]]*OO[[#This Row],[6]]/SUM(OO[6])</f>
        <v>0</v>
      </c>
      <c r="I309" s="10">
        <f>3/24*OO[[#This Row],[65 (27JUN1985 00:00:00)-Water Temperature (C)]]*OO[[#This Row],[7]]/SUM(OO[7])</f>
        <v>0</v>
      </c>
      <c r="J309" s="10">
        <f>3/24*OO[[#This Row],[66 (27JUN1985 03:00:00)-Water Temperature (C)]]*OO[[#This Row],[8]]/SUM(OO[8])</f>
        <v>0</v>
      </c>
      <c r="K309" s="10">
        <f>3/24*OO[[#This Row],[67 (27JUN1985 06:00:00)-Water Temperature (C)]]*OO[[#This Row],[9]]/SUM(OO[9])</f>
        <v>0</v>
      </c>
      <c r="L309" s="10">
        <f>3/24*OO[[#This Row],[68 (27JUN1985 09:00:00)-Water Temperature (C)]]*OO[[#This Row],[10]]/SUM(OO[10])</f>
        <v>0</v>
      </c>
      <c r="M309" s="10">
        <f>3/24*OO[[#This Row],[69 (27JUN1985 12:00:00)-Water Temperature (C)]]*OO[[#This Row],[11]]/SUM(OO[11])</f>
        <v>0</v>
      </c>
      <c r="N309" s="10">
        <f>3/24*OO[[#This Row],[70 (27JUN1985 15:00:00)-Water Temperature (C)]]*OO[[#This Row],[12]]/SUM(OO[12])</f>
        <v>0</v>
      </c>
      <c r="O309" s="10">
        <f>3/24*OO[[#This Row],[71 (27JUN1985 18:00:00)-Water Temperature (C)]]*OO[[#This Row],[13]]/SUM(OO[13])</f>
        <v>0</v>
      </c>
      <c r="P309" s="10">
        <f>3/24*OO[[#This Row],[72 (27JUN1985 21:00:00)-Water Temperature (C)]]*OO[[#This Row],[14]]/SUM(OO[14])</f>
        <v>0</v>
      </c>
      <c r="Q309" s="10">
        <f>3/24*OO[[#This Row],[73 (28JUN1985 00:00:00)-Water Temperature (C)]]*OO[[#This Row],[15]]/SUM(OO[15])</f>
        <v>2.5614651281212284E-38</v>
      </c>
      <c r="R309" s="10">
        <f>3/24*OO[[#This Row],[74 (28JUN1985 03:00:00)-Water Temperature (C)]]*OO[[#This Row],[16]]/SUM(OO[16])</f>
        <v>1.5384647052358212E-25</v>
      </c>
      <c r="S309" s="10">
        <f>3/24*OO[[#This Row],[75 (28JUN1985 06:00:00)-Water Temperature (C)]]*OO[[#This Row],[17]]/SUM(OO[17])</f>
        <v>2.3918822882817695E-20</v>
      </c>
      <c r="T309" s="10">
        <f>3/24*OO[[#This Row],[76 (28JUN1985 09:00:00)-Water Temperature (C)]]*OO[[#This Row],[18]]/SUM(OO[18])</f>
        <v>1.5855847007463449E-13</v>
      </c>
      <c r="U309" s="10">
        <f>3/24*OO[[#This Row],[77 (28JUN1985 12:00:00)-Water Temperature (C)]]*OO[[#This Row],[19]]/SUM(OO[19])</f>
        <v>3.7375376572715871E-10</v>
      </c>
      <c r="V309" s="10">
        <f>3/24000000*OO[[#This Row],[78 (28JUN1985 15:00:00)-Water Temperature (C)]]*OO[[#This Row],[20]]</f>
        <v>1.03674570726225E-7</v>
      </c>
      <c r="W309" s="10">
        <f>3/24000000*OO[[#This Row],[79 (28JUN1985 18:00:00)-Water Temperature (C)]]*OO[[#This Row],[21]]</f>
        <v>7.2681962641749988E-6</v>
      </c>
      <c r="X309" s="10">
        <f>3/24000000*OO[[#This Row],[80 (28JUN1985 21:00:00)-Water Temperature (C)]]*OO[[#This Row],[22]]</f>
        <v>1.8171207621725001E-4</v>
      </c>
      <c r="Y309" s="10">
        <f>3/24000000*OO[[#This Row],[81 (29JUN1985 00:00:00)-Water Temperature (C)]]*OO[[#This Row],[23]]</f>
        <v>1.9863828393915E-3</v>
      </c>
      <c r="Z309" s="10">
        <f>3/24000000*OO[[#This Row],[82 (29JUN1985 03:00:00)-Water Temperature (C)]]*OO[[#This Row],[24]]</f>
        <v>1.1009808428975001E-2</v>
      </c>
      <c r="AA309" s="10">
        <f>3/24000000*OO[[#This Row],[83 (29JUN1985 06:00:00)-Water Temperature (C)]]*OO[[#This Row],[25]]</f>
        <v>3.3458665757822505E-2</v>
      </c>
      <c r="AB309" s="10">
        <f>3/24000000*OO[[#This Row],[84 (29JUN1985 09:00:00)-Water Temperature (C)]]*OO[[#This Row],[26]]</f>
        <v>6.2210035790499996E-2</v>
      </c>
      <c r="AC309" s="10">
        <f>3/24000000*OO[[#This Row],[85 (29JUN1985 12:00:00)-Water Temperature (C)]]*OO[[#This Row],[27]]</f>
        <v>7.5267756571000002E-2</v>
      </c>
      <c r="AD309" s="10">
        <f>3/24000000*OO[[#This Row],[86 (29JUN1985 15:00:00)-Water Temperature (C)]]*OO[[#This Row],[28]]</f>
        <v>6.1757827655599999E-2</v>
      </c>
      <c r="AE309" s="10">
        <f>3/24000000*OO[[#This Row],[88 (29JUN1985 21:00:00)-Water Temperature (C)]]*OO[[#This Row],[30]]</f>
        <v>1.63331932447125E-2</v>
      </c>
      <c r="AF309" s="10">
        <f>3/24000000*OO[[#This Row],[88 (29JUN1985 21:00:00)-Water Temperature (C)]]*OO[[#This Row],[30]]</f>
        <v>1.63331932447125E-2</v>
      </c>
      <c r="AG309" s="10">
        <f>3/24000000*OO[[#This Row],[89 (30JUN1985 00:00:00)-Water Temperature (C)]]*OO[[#This Row],[31]]</f>
        <v>5.8770799240000001E-3</v>
      </c>
      <c r="AH309" s="10">
        <f>3/24000000*OO[[#This Row],[90 (30JUN1985 03:00:00)-Water Temperature (C)]]*OO[[#This Row],[32]]</f>
        <v>1.8157366759995E-3</v>
      </c>
      <c r="AI309" s="10">
        <f>3/24000000*OO[[#This Row],[91 (30JUN1985 06:00:00)-Water Temperature (C)]]*OO[[#This Row],[33]]</f>
        <v>5.1732549179024992E-4</v>
      </c>
      <c r="AJ309" s="10">
        <f>3/24000000*OO[[#This Row],[92 (30JUN1985 09:00:00)-Water Temperature (C)]]*OO[[#This Row],[34]]</f>
        <v>1.6964037064698748E-4</v>
      </c>
      <c r="AK309" s="10">
        <f>3/24000000*OO[[#This Row],[93 (30JUN1985 12:00:00)-Water Temperature (C)]]*OO[[#This Row],[35]]</f>
        <v>9.1156576958874996E-5</v>
      </c>
      <c r="AL309" s="10">
        <f>3/24000000*OO[[#This Row],[94 (30JUN1985 15:00:00)-Water Temperature (C)]]*OO[[#This Row],[36]]</f>
        <v>7.5161745458112496E-5</v>
      </c>
      <c r="AM309" s="10">
        <f>3/24000000*OO[[#This Row],[95 (30JUN1985 18:00:00)-Water Temperature (C)]]*OO[[#This Row],[37]]</f>
        <v>6.9952356819412501E-5</v>
      </c>
      <c r="AN309" s="10">
        <f>3/24000000*OO[[#This Row],[96 (30JUN1985 21:00:00)-Water Temperature (C)]]*OO[[#This Row],[38]]</f>
        <v>6.591273033125E-5</v>
      </c>
      <c r="AO309" s="10">
        <f>3/24000000*OO[[#This Row],[97 (01JUL1985 00:00:00)-Water Temperature (C)]]*OO[[#This Row],[39]]</f>
        <v>6.1318982633300003E-5</v>
      </c>
      <c r="AP309" s="10">
        <f>3/24000000*OO[[#This Row],[98 (01JUL1985 03:00:00)-Water Temperature (C)]]*OO[[#This Row],[40]]</f>
        <v>5.6807449899200007E-5</v>
      </c>
      <c r="AQ309" s="10">
        <f>3/24000000*OO[[#This Row],[99 (01JUL1985 06:00:00)-Water Temperature (C)]]*OO[[#This Row],[41]]</f>
        <v>5.2183401514612504E-5</v>
      </c>
      <c r="AR309" s="10">
        <f>3/24000000*OO[[#This Row],[100 (01JUL1985 09:00:00)-Water Temperature (C)]]*OO[[#This Row],[42]]</f>
        <v>4.7170476964387491E-5</v>
      </c>
      <c r="AS309" s="10">
        <f>3/24000000*OO[[#This Row],[101 (01JUL1985 12:00:00)-Water Temperature (C)]]*OO[[#This Row],[43]]</f>
        <v>4.2547535420000001E-5</v>
      </c>
      <c r="AT309" s="10">
        <f>3/24000000*OO[[#This Row],[102 (01JUL1985 15:00:00)-Water Temperature (C)]]*OO[[#This Row],[44]]</f>
        <v>3.8115688883999998E-5</v>
      </c>
      <c r="AU309" s="10">
        <f>3/24000000*OO[[#This Row],[103 (01JUL1985 18:00:00)-Water Temperature (C)]]*OO[[#This Row],[45]]</f>
        <v>3.4156917923385003E-5</v>
      </c>
      <c r="AV309" s="10">
        <f>3/24000000*OO[[#This Row],[104 (01JUL1985 21:00:00)-Water Temperature (C)]]*OO[[#This Row],[46]]</f>
        <v>3.0740268642974992E-5</v>
      </c>
      <c r="AW309" s="10">
        <f>3/24000000*OO[[#This Row],[105 (02JUL1985 00:00:00)-Water Temperature (C)]]*OO[[#This Row],[47]]</f>
        <v>2.7844587093784998E-5</v>
      </c>
      <c r="AX309" s="10">
        <f>3/24000000*OO[[#This Row],[106 (02JUL1985 03:00:00)-Water Temperature (C)]]*OO[[#This Row],[48]]</f>
        <v>2.5734080549492499E-5</v>
      </c>
      <c r="AY309" s="10">
        <f>3/24000000*OO[[#This Row],[107 (02JUL1985 06:00:00)-Water Temperature (C)]]*OO[[#This Row],[49]]</f>
        <v>2.3902313544064999E-5</v>
      </c>
      <c r="AZ309" s="10">
        <f>3/24000000*OO[[#This Row],[108 (02JUL1985 09:00:00)-Water Temperature (C)]]*OO[[#This Row],[50]]</f>
        <v>2.2109519470507501E-5</v>
      </c>
      <c r="BA309" s="10">
        <f>3/24000000*OO[[#This Row],[109 (02JUL1985 12:00:00)-Water Temperature (C)]]*OO[[#This Row],[51]]</f>
        <v>2.02271124198825E-5</v>
      </c>
      <c r="BB309" s="10">
        <f>3/24000000*OO[[#This Row],[110 (02JUL1985 15:00:00)-Water Temperature (C)]]*OO[[#This Row],[52]]</f>
        <v>1.8300315081097498E-5</v>
      </c>
      <c r="BC309" s="10">
        <f>3/24000000*OO[[#This Row],[111 (02JUL1985 18:00:00)-Water Temperature (C)]]*OO[[#This Row],[53]]</f>
        <v>1.6268868161448751E-5</v>
      </c>
      <c r="BD309" s="10">
        <f>3/24000000*OO[[#This Row],[112 (02JUL1985 21:00:00)-Water Temperature (C)]]*OO[[#This Row],[54]]</f>
        <v>1.44959776047625E-5</v>
      </c>
      <c r="BE309" s="10">
        <f>3/24000000*OO[[#This Row],[113 (03JUL1985 00:00:00)-Water Temperature (C)]]*OO[[#This Row],[55]]</f>
        <v>1.3031885939275E-5</v>
      </c>
      <c r="BF309" s="10">
        <f>3/24000000*OO[[#This Row],[114 (03JUL1985 03:00:00)-Water Temperature (C)]]*OO[[#This Row],[56]]</f>
        <v>1.1884891321919999E-5</v>
      </c>
      <c r="BG309" s="10">
        <f>3/24000000*OO[[#This Row],[115 (03JUL1985 06:00:00)-Water Temperature (C)]]*OO[[#This Row],[57]]</f>
        <v>1.0918070202666249E-5</v>
      </c>
      <c r="BH309" s="10">
        <f>3/24000000*OO[[#This Row],[116 (03JUL1985 09:00:00)-Water Temperature (C)]]*OO[[#This Row],[58]]</f>
        <v>9.8963822968599976E-6</v>
      </c>
      <c r="BI309" s="10">
        <f>3/24000000*OO[[#This Row],[117 (03JUL1985 12:00:00)-Water Temperature (C)]]*OO[[#This Row],[59]]</f>
        <v>8.8839752530937512E-6</v>
      </c>
      <c r="BJ309" s="10">
        <f>3/24000000*OO[[#This Row],[118 (03JUL1985 15:00:00)-Water Temperature (C)]]*OO[[#This Row],[60]]</f>
        <v>7.8781964000312495E-6</v>
      </c>
      <c r="BK309" s="10">
        <f>3/24000000*OO[[#This Row],[119 (03JUL1985 18:00:00)-Water Temperature (C)]]*OO[[#This Row],[61]]</f>
        <v>6.851592303524999E-6</v>
      </c>
      <c r="BL309" s="10">
        <f>3/24000000*OO[[#This Row],[120 (03JUL1985 21:00:00)-Water Temperature (C)]]*OO[[#This Row],[62]]</f>
        <v>5.9289999697499999E-6</v>
      </c>
      <c r="BM309" s="10">
        <f>3/24000000*OO[[#This Row],[121 (04JUL1985 00:00:00)-Water Temperature (C)]]*OO[[#This Row],[63]]</f>
        <v>5.1329921034162503E-6</v>
      </c>
      <c r="BN309" s="10">
        <f>3/24000000*OO[[#This Row],[122 (04JUL1985 03:00:00)-Water Temperature (C)]]*OO[[#This Row],[64]]</f>
        <v>4.5037788748424998E-6</v>
      </c>
      <c r="BO309" s="10">
        <f>3/24000000*OO[[#This Row],[123 (04JUL1985 06:00:00)-Water Temperature (C)]]*OO[[#This Row],[65]]</f>
        <v>3.8827345005374995E-6</v>
      </c>
      <c r="BP309" s="10">
        <f>3/24000000*OO[[#This Row],[124 (04JUL1985 09:00:00)-Water Temperature (C)]]*OO[[#This Row],[66]]</f>
        <v>3.2348999622531246E-6</v>
      </c>
      <c r="BQ309" s="10">
        <f>3/24000000*OO[[#This Row],[125 (04JUL1985 12:00:00)-Water Temperature (C)]]*OO[[#This Row],[67]]</f>
        <v>2.6022940467760002E-6</v>
      </c>
      <c r="BR309" s="10">
        <f>3/24000000*OO[[#This Row],[126 (04JUL1985 15:00:00)-Water Temperature (C)]]*OO[[#This Row],[68]]</f>
        <v>2.0686058091559999E-6</v>
      </c>
      <c r="BS309" s="10">
        <f>3/24000000*OO[[#This Row],[127 (04JUL1985 18:00:00)-Water Temperature (C)]]*OO[[#This Row],[69]]</f>
        <v>1.65328251000075E-6</v>
      </c>
      <c r="BT309" s="10">
        <f>3/24000000*OO[[#This Row],[128 (04JUL1985 21:00:00)-Water Temperature (C)]]*OO[[#This Row],[70]]</f>
        <v>1.3667886119334998E-6</v>
      </c>
      <c r="BU309" s="10">
        <f>3/24000000*OO[[#This Row],[129 (05JUL1985 00:00:00)-Water Temperature (C)]]*OO[[#This Row],[71]]</f>
        <v>1.1772288292432501E-6</v>
      </c>
      <c r="BV309" s="10">
        <f>3/24000000*OO[[#This Row],[130 (05JUL1985 03:00:00)-Water Temperature (C)]]*OO[[#This Row],[72]]</f>
        <v>1.0682461122585E-6</v>
      </c>
      <c r="BW309" s="10">
        <f>3/24000000*OO[[#This Row],[131 (05JUL1985 06:00:00)-Water Temperature (C)]]*OO[[#This Row],[73]]</f>
        <v>9.9078093758700007E-7</v>
      </c>
      <c r="BX309" s="10">
        <f>3/24000000*OO[[#This Row],[132 (05JUL1985 09:00:00)-Water Temperature (C)]]*OO[[#This Row],[74]]</f>
        <v>9.2380378824862506E-7</v>
      </c>
      <c r="BY309" s="10">
        <f>3/24000000*OO[[#This Row],[133 (05JUL1985 12:00:00)-Water Temperature (C)]]*OO[[#This Row],[75]]</f>
        <v>8.6064516129450001E-7</v>
      </c>
      <c r="BZ309" s="10">
        <f>3/24000000*OO[[#This Row],[134 (05JUL1985 15:00:00)-Water Temperature (C)]]*OO[[#This Row],[76]]</f>
        <v>7.9603305011099987E-7</v>
      </c>
      <c r="CA309" s="10">
        <f>3/24000000*OO[[#This Row],[135 (05JUL1985 18:00:00)-Water Temperature (C)]]*OO[[#This Row],[77]]</f>
        <v>7.3236054190899995E-7</v>
      </c>
      <c r="CB309" s="10">
        <f>3/24000000*OO[[#This Row],[136 (05JUL1985 21:00:00)-Water Temperature (C)]]*OO[[#This Row],[78]]</f>
        <v>6.8224911044450009E-7</v>
      </c>
      <c r="CC309" s="10">
        <f>3/24000000*OO[[#This Row],[137 (06JUL1985 00:00:00)-Water Temperature (C)]]*OO[[#This Row],[79]]</f>
        <v>6.4814401522499999E-7</v>
      </c>
      <c r="CD309" s="10">
        <f>3/24000000*OO[[#This Row],[138 (06JUL1985 03:00:00)-Water Temperature (C)]]*OO[[#This Row],[80]]</f>
        <v>6.3522869396400002E-7</v>
      </c>
      <c r="CE309" s="10">
        <f>3/24000000*OO[[#This Row],[139 (06JUL1985 06:00:00)-Water Temperature (C)]]*OO[[#This Row],[81]]</f>
        <v>6.2723895095812497E-7</v>
      </c>
      <c r="CF309" s="10">
        <f>3/24000000*OO[[#This Row],[140 (06JUL1985 09:00:00)-Water Temperature (C)]]*OO[[#This Row],[82]]</f>
        <v>6.1622023629375002E-7</v>
      </c>
      <c r="CG309" s="10">
        <f>3/24000000*OO[[#This Row],[141 (06JUL1985 12:00:00)-Water Temperature (C)]]*OO[[#This Row],[83]]</f>
        <v>5.9792059500999995E-7</v>
      </c>
      <c r="CH309" s="10">
        <f>3/24000000*OO[[#This Row],[142 (06JUL1985 15:00:00)-Water Temperature (C)]]*OO[[#This Row],[84]]</f>
        <v>5.715975067709999E-7</v>
      </c>
      <c r="CI309" s="10">
        <f>3/24000000*OO[[#This Row],[143 (06JUL1985 18:00:00)-Water Temperature (C)]]*OO[[#This Row],[85]]</f>
        <v>5.3582288179875007E-7</v>
      </c>
      <c r="CJ309" s="10">
        <f>3/24000000*OO[[#This Row],[144 (06JUL1985 21:00:00)-Water Temperature (C)]]*OO[[#This Row],[86]]</f>
        <v>5.0239449891899994E-7</v>
      </c>
      <c r="CK309" s="10">
        <f>3/24000000*OO[[#This Row],[145 (07JUL1985 00:00:00)-Water Temperature (C)]]*OO[[#This Row],[87]]</f>
        <v>4.7533393449062492E-7</v>
      </c>
      <c r="CL309" s="10">
        <f>3/24000000*OO[[#This Row],[146 (07JUL1985 03:00:00)-Water Temperature (C)]]*OO[[#This Row],[88]]</f>
        <v>4.6230042373749994E-7</v>
      </c>
      <c r="CM309" s="10">
        <f>3/24000000*OO[[#This Row],[147 (07JUL1985 06:00:00)-Water Temperature (C)]]*OO[[#This Row],[89]]</f>
        <v>4.4868487231612499E-7</v>
      </c>
      <c r="CN309" s="10">
        <f>3/24000000*OO[[#This Row],[148 (07JUL1985 09:00:00)-Water Temperature (C)]]*OO[[#This Row],[90]]</f>
        <v>4.2666317127262496E-7</v>
      </c>
      <c r="CO309" s="10">
        <f>3/24000000*OO[[#This Row],[149 (07JUL1985 12:00:00)-Water Temperature (C)]]*OO[[#This Row],[91]]</f>
        <v>4.0320345738912498E-7</v>
      </c>
      <c r="CP309" s="10">
        <f>3/24000000*OO[[#This Row],[150 (07JUL1985 15:00:00)-Water Temperature (C)]]*OO[[#This Row],[92]]</f>
        <v>3.8216421629099999E-7</v>
      </c>
      <c r="CQ309" s="10">
        <f>3/24000000*OO[[#This Row],[151 (07JUL1985 18:00:00)-Water Temperature (C)]]*OO[[#This Row],[93]]</f>
        <v>3.5957246631012495E-7</v>
      </c>
      <c r="CR309" s="10">
        <f>3/24000000*OO[[#This Row],[152 (07JUL1985 21:00:00)-Water Temperature (C)]]*OO[[#This Row],[94]]</f>
        <v>3.3840964829462497E-7</v>
      </c>
      <c r="CS309" s="10">
        <f>3/24000000*OO[[#This Row],[153 (08JUL1985 00:00:00)-Water Temperature (C)]]*OO[[#This Row],[95]]</f>
        <v>3.20513815639075E-7</v>
      </c>
      <c r="CT309" s="10">
        <f>3/24000000*OO[[#This Row],[154 (08JUL1985 03:00:00)-Water Temperature (C)]]*OO[[#This Row],[96]]</f>
        <v>3.1260692985210003E-7</v>
      </c>
      <c r="CU309" s="10">
        <f>3/24000000*OO[[#This Row],[155 (08JUL1985 06:00:00)-Water Temperature (C)]]*OO[[#This Row],[97]]</f>
        <v>3.0766034709129997E-7</v>
      </c>
      <c r="CV309" s="10">
        <f>3/24000000*OO[[#This Row],[156 (08JUL1985 09:00:00)-Water Temperature (C)]]*OO[[#This Row],[98]]</f>
        <v>2.976787969332E-7</v>
      </c>
      <c r="CW309" s="10">
        <f>3/24000000*OO[[#This Row],[157 (08JUL1985 12:00:00)-Water Temperature (C)]]*OO[[#This Row],[99]]</f>
        <v>2.843764571444625E-7</v>
      </c>
    </row>
    <row r="310" spans="1:101" x14ac:dyDescent="0.35">
      <c r="A310" t="s">
        <v>316</v>
      </c>
      <c r="B310">
        <v>898.30960000000005</v>
      </c>
      <c r="C310" s="10">
        <f>3/24*OO[[#This Row],[59 (26JUN1985 06:00:00)-Water Temperature (C)]]*OO[[#This Row],[1]]/SUM(OO[1])</f>
        <v>0</v>
      </c>
      <c r="D310" s="10">
        <f>3/24*OO[[#This Row],[60 (26JUN1985 09:00:00)-Water Temperature (C)]]*OO[[#This Row],[2]]/SUM(OO[2])</f>
        <v>0</v>
      </c>
      <c r="E310" s="10">
        <f>3/24*OO[[#This Row],[61 (26JUN1985 12:00:00)-Water Temperature (C)]]*OO[[#This Row],[3]]/SUM(OO[3])</f>
        <v>0</v>
      </c>
      <c r="F310" s="10">
        <f>3/24*OO[[#This Row],[62 (26JUN1985 15:00:00)-Water Temperature (C)]]*OO[[#This Row],[4]]/SUM(OO[4])</f>
        <v>0</v>
      </c>
      <c r="G310" s="10">
        <f>3/24*OO[[#This Row],[63 (26JUN1985 18:00:00)-Water Temperature (C)]]*OO[[#This Row],[5]]/SUM(OO[5])</f>
        <v>0</v>
      </c>
      <c r="H310" s="10">
        <f>3/24*OO[[#This Row],[64 (26JUN1985 21:00:00)-Water Temperature (C)]]*OO[[#This Row],[6]]/SUM(OO[6])</f>
        <v>0</v>
      </c>
      <c r="I310" s="10">
        <f>3/24*OO[[#This Row],[65 (27JUN1985 00:00:00)-Water Temperature (C)]]*OO[[#This Row],[7]]/SUM(OO[7])</f>
        <v>0</v>
      </c>
      <c r="J310" s="10">
        <f>3/24*OO[[#This Row],[66 (27JUN1985 03:00:00)-Water Temperature (C)]]*OO[[#This Row],[8]]/SUM(OO[8])</f>
        <v>0</v>
      </c>
      <c r="K310" s="10">
        <f>3/24*OO[[#This Row],[67 (27JUN1985 06:00:00)-Water Temperature (C)]]*OO[[#This Row],[9]]/SUM(OO[9])</f>
        <v>0</v>
      </c>
      <c r="L310" s="10">
        <f>3/24*OO[[#This Row],[68 (27JUN1985 09:00:00)-Water Temperature (C)]]*OO[[#This Row],[10]]/SUM(OO[10])</f>
        <v>0</v>
      </c>
      <c r="M310" s="10">
        <f>3/24*OO[[#This Row],[69 (27JUN1985 12:00:00)-Water Temperature (C)]]*OO[[#This Row],[11]]/SUM(OO[11])</f>
        <v>0</v>
      </c>
      <c r="N310" s="10">
        <f>3/24*OO[[#This Row],[70 (27JUN1985 15:00:00)-Water Temperature (C)]]*OO[[#This Row],[12]]/SUM(OO[12])</f>
        <v>0</v>
      </c>
      <c r="O310" s="10">
        <f>3/24*OO[[#This Row],[71 (27JUN1985 18:00:00)-Water Temperature (C)]]*OO[[#This Row],[13]]/SUM(OO[13])</f>
        <v>0</v>
      </c>
      <c r="P310" s="10">
        <f>3/24*OO[[#This Row],[72 (27JUN1985 21:00:00)-Water Temperature (C)]]*OO[[#This Row],[14]]/SUM(OO[14])</f>
        <v>0</v>
      </c>
      <c r="Q310" s="10">
        <f>3/24*OO[[#This Row],[73 (28JUN1985 00:00:00)-Water Temperature (C)]]*OO[[#This Row],[15]]/SUM(OO[15])</f>
        <v>5.2197151313913128E-39</v>
      </c>
      <c r="R310" s="10">
        <f>3/24*OO[[#This Row],[74 (28JUN1985 03:00:00)-Water Temperature (C)]]*OO[[#This Row],[16]]/SUM(OO[16])</f>
        <v>3.9115788931018189E-26</v>
      </c>
      <c r="S310" s="10">
        <f>3/24*OO[[#This Row],[75 (28JUN1985 06:00:00)-Water Temperature (C)]]*OO[[#This Row],[17]]/SUM(OO[17])</f>
        <v>6.1189826442819837E-21</v>
      </c>
      <c r="T310" s="10">
        <f>3/24*OO[[#This Row],[76 (28JUN1985 09:00:00)-Water Temperature (C)]]*OO[[#This Row],[18]]/SUM(OO[18])</f>
        <v>9.0541099861081976E-14</v>
      </c>
      <c r="U310" s="10">
        <f>3/24*OO[[#This Row],[77 (28JUN1985 12:00:00)-Water Temperature (C)]]*OO[[#This Row],[19]]/SUM(OO[19])</f>
        <v>2.6213728145455887E-10</v>
      </c>
      <c r="V310" s="10">
        <f>3/24000000*OO[[#This Row],[78 (28JUN1985 15:00:00)-Water Temperature (C)]]*OO[[#This Row],[20]]</f>
        <v>8.1765121505600008E-8</v>
      </c>
      <c r="W310" s="10">
        <f>3/24000000*OO[[#This Row],[79 (28JUN1985 18:00:00)-Water Temperature (C)]]*OO[[#This Row],[21]]</f>
        <v>6.2687842370125E-6</v>
      </c>
      <c r="X310" s="10">
        <f>3/24000000*OO[[#This Row],[80 (28JUN1985 21:00:00)-Water Temperature (C)]]*OO[[#This Row],[22]]</f>
        <v>1.6866770222557497E-4</v>
      </c>
      <c r="Y310" s="10">
        <f>3/24000000*OO[[#This Row],[81 (29JUN1985 00:00:00)-Water Temperature (C)]]*OO[[#This Row],[23]]</f>
        <v>1.9649100362134999E-3</v>
      </c>
      <c r="Z310" s="10">
        <f>3/24000000*OO[[#This Row],[82 (29JUN1985 03:00:00)-Water Temperature (C)]]*OO[[#This Row],[24]]</f>
        <v>1.150841415349E-2</v>
      </c>
      <c r="AA310" s="10">
        <f>3/24000000*OO[[#This Row],[83 (29JUN1985 06:00:00)-Water Temperature (C)]]*OO[[#This Row],[25]]</f>
        <v>3.6766566351337501E-2</v>
      </c>
      <c r="AB310" s="10">
        <f>3/24000000*OO[[#This Row],[84 (29JUN1985 09:00:00)-Water Temperature (C)]]*OO[[#This Row],[26]]</f>
        <v>7.1413156322625002E-2</v>
      </c>
      <c r="AC310" s="10">
        <f>3/24000000*OO[[#This Row],[85 (29JUN1985 12:00:00)-Water Temperature (C)]]*OO[[#This Row],[27]]</f>
        <v>8.9919149471000007E-2</v>
      </c>
      <c r="AD310" s="10">
        <f>3/24000000*OO[[#This Row],[86 (29JUN1985 15:00:00)-Water Temperature (C)]]*OO[[#This Row],[28]]</f>
        <v>7.6448729942487498E-2</v>
      </c>
      <c r="AE310" s="10">
        <f>3/24000000*OO[[#This Row],[88 (29JUN1985 21:00:00)-Water Temperature (C)]]*OO[[#This Row],[30]]</f>
        <v>2.1472069478114999E-2</v>
      </c>
      <c r="AF310" s="10">
        <f>3/24000000*OO[[#This Row],[88 (29JUN1985 21:00:00)-Water Temperature (C)]]*OO[[#This Row],[30]]</f>
        <v>2.1472069478114999E-2</v>
      </c>
      <c r="AG310" s="10">
        <f>3/24000000*OO[[#This Row],[89 (30JUN1985 00:00:00)-Water Temperature (C)]]*OO[[#This Row],[31]]</f>
        <v>7.9165048799437494E-3</v>
      </c>
      <c r="AH310" s="10">
        <f>3/24000000*OO[[#This Row],[90 (30JUN1985 03:00:00)-Water Temperature (C)]]*OO[[#This Row],[32]]</f>
        <v>2.4894217288732499E-3</v>
      </c>
      <c r="AI310" s="10">
        <f>3/24000000*OO[[#This Row],[91 (30JUN1985 06:00:00)-Water Temperature (C)]]*OO[[#This Row],[33]]</f>
        <v>7.1226309388987502E-4</v>
      </c>
      <c r="AJ310" s="10">
        <f>3/24000000*OO[[#This Row],[92 (30JUN1985 09:00:00)-Water Temperature (C)]]*OO[[#This Row],[34]]</f>
        <v>2.2623490751200003E-4</v>
      </c>
      <c r="AK310" s="10">
        <f>3/24000000*OO[[#This Row],[93 (30JUN1985 12:00:00)-Water Temperature (C)]]*OO[[#This Row],[35]]</f>
        <v>1.1407808774917501E-4</v>
      </c>
      <c r="AL310" s="10">
        <f>3/24000000*OO[[#This Row],[94 (30JUN1985 15:00:00)-Water Temperature (C)]]*OO[[#This Row],[36]]</f>
        <v>9.1029261080024989E-5</v>
      </c>
      <c r="AM310" s="10">
        <f>3/24000000*OO[[#This Row],[95 (30JUN1985 18:00:00)-Water Temperature (C)]]*OO[[#This Row],[37]]</f>
        <v>8.4300567892574995E-5</v>
      </c>
      <c r="AN310" s="10">
        <f>3/24000000*OO[[#This Row],[96 (30JUN1985 21:00:00)-Water Temperature (C)]]*OO[[#This Row],[38]]</f>
        <v>7.9558243394887496E-5</v>
      </c>
      <c r="AO310" s="10">
        <f>3/24000000*OO[[#This Row],[97 (01JUL1985 00:00:00)-Water Temperature (C)]]*OO[[#This Row],[39]]</f>
        <v>7.4249885886524985E-5</v>
      </c>
      <c r="AP310" s="10">
        <f>3/24000000*OO[[#This Row],[98 (01JUL1985 03:00:00)-Water Temperature (C)]]*OO[[#This Row],[40]]</f>
        <v>6.896096815589999E-5</v>
      </c>
      <c r="AQ310" s="10">
        <f>3/24000000*OO[[#This Row],[99 (01JUL1985 06:00:00)-Water Temperature (C)]]*OO[[#This Row],[41]]</f>
        <v>6.3468809105549984E-5</v>
      </c>
      <c r="AR310" s="10">
        <f>3/24000000*OO[[#This Row],[100 (01JUL1985 09:00:00)-Water Temperature (C)]]*OO[[#This Row],[42]]</f>
        <v>5.7475214209799998E-5</v>
      </c>
      <c r="AS310" s="10">
        <f>3/24000000*OO[[#This Row],[101 (01JUL1985 12:00:00)-Water Temperature (C)]]*OO[[#This Row],[43]]</f>
        <v>5.1815062940025002E-5</v>
      </c>
      <c r="AT310" s="10">
        <f>3/24000000*OO[[#This Row],[102 (01JUL1985 15:00:00)-Water Temperature (C)]]*OO[[#This Row],[44]]</f>
        <v>4.6439525796049997E-5</v>
      </c>
      <c r="AU310" s="10">
        <f>3/24000000*OO[[#This Row],[103 (01JUL1985 18:00:00)-Water Temperature (C)]]*OO[[#This Row],[45]]</f>
        <v>4.1624622523687499E-5</v>
      </c>
      <c r="AV310" s="10">
        <f>3/24000000*OO[[#This Row],[104 (01JUL1985 21:00:00)-Water Temperature (C)]]*OO[[#This Row],[46]]</f>
        <v>3.7474017468550004E-5</v>
      </c>
      <c r="AW310" s="10">
        <f>3/24000000*OO[[#This Row],[105 (02JUL1985 00:00:00)-Water Temperature (C)]]*OO[[#This Row],[47]]</f>
        <v>3.3966973898994998E-5</v>
      </c>
      <c r="AX310" s="10">
        <f>3/24000000*OO[[#This Row],[106 (02JUL1985 03:00:00)-Water Temperature (C)]]*OO[[#This Row],[48]]</f>
        <v>3.1400864576487494E-5</v>
      </c>
      <c r="AY310" s="10">
        <f>3/24000000*OO[[#This Row],[107 (02JUL1985 06:00:00)-Water Temperature (C)]]*OO[[#This Row],[49]]</f>
        <v>2.9196600918630001E-5</v>
      </c>
      <c r="AZ310" s="10">
        <f>3/24000000*OO[[#This Row],[108 (02JUL1985 09:00:00)-Water Temperature (C)]]*OO[[#This Row],[50]]</f>
        <v>2.7040036755816247E-5</v>
      </c>
      <c r="BA310" s="10">
        <f>3/24000000*OO[[#This Row],[109 (02JUL1985 12:00:00)-Water Temperature (C)]]*OO[[#This Row],[51]]</f>
        <v>2.4761825938701247E-5</v>
      </c>
      <c r="BB310" s="10">
        <f>3/24000000*OO[[#This Row],[110 (02JUL1985 15:00:00)-Water Temperature (C)]]*OO[[#This Row],[52]]</f>
        <v>2.2416504816607499E-5</v>
      </c>
      <c r="BC310" s="10">
        <f>3/24000000*OO[[#This Row],[111 (02JUL1985 18:00:00)-Water Temperature (C)]]*OO[[#This Row],[53]]</f>
        <v>1.9938821845913746E-5</v>
      </c>
      <c r="BD310" s="10">
        <f>3/24000000*OO[[#This Row],[112 (02JUL1985 21:00:00)-Water Temperature (C)]]*OO[[#This Row],[54]]</f>
        <v>1.7755674127235E-5</v>
      </c>
      <c r="BE310" s="10">
        <f>3/24000000*OO[[#This Row],[113 (03JUL1985 00:00:00)-Water Temperature (C)]]*OO[[#This Row],[55]]</f>
        <v>1.5957569499123749E-5</v>
      </c>
      <c r="BF310" s="10">
        <f>3/24000000*OO[[#This Row],[114 (03JUL1985 03:00:00)-Water Temperature (C)]]*OO[[#This Row],[56]]</f>
        <v>1.455587286582E-5</v>
      </c>
      <c r="BG310" s="10">
        <f>3/24000000*OO[[#This Row],[115 (03JUL1985 06:00:00)-Water Temperature (C)]]*OO[[#This Row],[57]]</f>
        <v>1.3381907489437501E-5</v>
      </c>
      <c r="BH310" s="10">
        <f>3/24000000*OO[[#This Row],[116 (03JUL1985 09:00:00)-Water Temperature (C)]]*OO[[#This Row],[58]]</f>
        <v>1.2150275227917501E-5</v>
      </c>
      <c r="BI310" s="10">
        <f>3/24000000*OO[[#This Row],[117 (03JUL1985 12:00:00)-Water Temperature (C)]]*OO[[#This Row],[59]]</f>
        <v>1.0918184104518749E-5</v>
      </c>
      <c r="BJ310" s="10">
        <f>3/24000000*OO[[#This Row],[118 (03JUL1985 15:00:00)-Water Temperature (C)]]*OO[[#This Row],[60]]</f>
        <v>9.6893009397124994E-6</v>
      </c>
      <c r="BK310" s="10">
        <f>3/24000000*OO[[#This Row],[119 (03JUL1985 18:00:00)-Water Temperature (C)]]*OO[[#This Row],[61]]</f>
        <v>8.4389681729924992E-6</v>
      </c>
      <c r="BL310" s="10">
        <f>3/24000000*OO[[#This Row],[120 (03JUL1985 21:00:00)-Water Temperature (C)]]*OO[[#This Row],[62]]</f>
        <v>7.3078794100024992E-6</v>
      </c>
      <c r="BM310" s="10">
        <f>3/24000000*OO[[#This Row],[121 (04JUL1985 00:00:00)-Water Temperature (C)]]*OO[[#This Row],[63]]</f>
        <v>6.3361532003024992E-6</v>
      </c>
      <c r="BN310" s="10">
        <f>3/24000000*OO[[#This Row],[122 (04JUL1985 03:00:00)-Water Temperature (C)]]*OO[[#This Row],[64]]</f>
        <v>5.5694916795374998E-6</v>
      </c>
      <c r="BO310" s="10">
        <f>3/24000000*OO[[#This Row],[123 (04JUL1985 06:00:00)-Water Temperature (C)]]*OO[[#This Row],[65]]</f>
        <v>4.820900078409999E-6</v>
      </c>
      <c r="BP310" s="10">
        <f>3/24000000*OO[[#This Row],[124 (04JUL1985 09:00:00)-Water Temperature (C)]]*OO[[#This Row],[66]]</f>
        <v>4.0332608493899991E-6</v>
      </c>
      <c r="BQ310" s="10">
        <f>3/24000000*OO[[#This Row],[125 (04JUL1985 12:00:00)-Water Temperature (C)]]*OO[[#This Row],[67]]</f>
        <v>3.2520625686345004E-6</v>
      </c>
      <c r="BR310" s="10">
        <f>3/24000000*OO[[#This Row],[126 (04JUL1985 15:00:00)-Water Temperature (C)]]*OO[[#This Row],[68]]</f>
        <v>2.5827823970194996E-6</v>
      </c>
      <c r="BS310" s="10">
        <f>3/24000000*OO[[#This Row],[127 (04JUL1985 18:00:00)-Water Temperature (C)]]*OO[[#This Row],[69]]</f>
        <v>2.0579782377375003E-6</v>
      </c>
      <c r="BT310" s="10">
        <f>3/24000000*OO[[#This Row],[128 (04JUL1985 21:00:00)-Water Temperature (C)]]*OO[[#This Row],[70]]</f>
        <v>1.69258432531125E-6</v>
      </c>
      <c r="BU310" s="10">
        <f>3/24000000*OO[[#This Row],[129 (05JUL1985 00:00:00)-Water Temperature (C)]]*OO[[#This Row],[71]]</f>
        <v>1.45095213707375E-6</v>
      </c>
      <c r="BV310" s="10">
        <f>3/24000000*OO[[#This Row],[130 (05JUL1985 03:00:00)-Water Temperature (C)]]*OO[[#This Row],[72]]</f>
        <v>1.3110177079999999E-6</v>
      </c>
      <c r="BW310" s="10">
        <f>3/24000000*OO[[#This Row],[131 (05JUL1985 06:00:00)-Water Temperature (C)]]*OO[[#This Row],[73]]</f>
        <v>1.213953233901E-6</v>
      </c>
      <c r="BX310" s="10">
        <f>3/24000000*OO[[#This Row],[132 (05JUL1985 09:00:00)-Water Temperature (C)]]*OO[[#This Row],[74]]</f>
        <v>1.131326957191375E-6</v>
      </c>
      <c r="BY310" s="10">
        <f>3/24000000*OO[[#This Row],[133 (05JUL1985 12:00:00)-Water Temperature (C)]]*OO[[#This Row],[75]]</f>
        <v>1.0534794355683748E-6</v>
      </c>
      <c r="BZ310" s="10">
        <f>3/24000000*OO[[#This Row],[134 (05JUL1985 15:00:00)-Water Temperature (C)]]*OO[[#This Row],[76]]</f>
        <v>9.7378600676799985E-7</v>
      </c>
      <c r="CA310" s="10">
        <f>3/24000000*OO[[#This Row],[135 (05JUL1985 18:00:00)-Water Temperature (C)]]*OO[[#This Row],[77]]</f>
        <v>8.9519691479575002E-7</v>
      </c>
      <c r="CB310" s="10">
        <f>3/24000000*OO[[#This Row],[136 (05JUL1985 21:00:00)-Water Temperature (C)]]*OO[[#This Row],[78]]</f>
        <v>8.3215122477149999E-7</v>
      </c>
      <c r="CC310" s="10">
        <f>3/24000000*OO[[#This Row],[137 (06JUL1985 00:00:00)-Water Temperature (C)]]*OO[[#This Row],[79]]</f>
        <v>7.8916436662900001E-7</v>
      </c>
      <c r="CD310" s="10">
        <f>3/24000000*OO[[#This Row],[138 (06JUL1985 03:00:00)-Water Temperature (C)]]*OO[[#This Row],[80]]</f>
        <v>7.7198254683725001E-7</v>
      </c>
      <c r="CE310" s="10">
        <f>3/24000000*OO[[#This Row],[139 (06JUL1985 06:00:00)-Water Temperature (C)]]*OO[[#This Row],[81]]</f>
        <v>7.623957601399999E-7</v>
      </c>
      <c r="CF310" s="10">
        <f>3/24000000*OO[[#This Row],[140 (06JUL1985 09:00:00)-Water Temperature (C)]]*OO[[#This Row],[82]]</f>
        <v>7.4968693502762496E-7</v>
      </c>
      <c r="CG310" s="10">
        <f>3/24000000*OO[[#This Row],[141 (06JUL1985 12:00:00)-Water Temperature (C)]]*OO[[#This Row],[83]]</f>
        <v>7.2816188962950006E-7</v>
      </c>
      <c r="CH310" s="10">
        <f>3/24000000*OO[[#This Row],[142 (06JUL1985 15:00:00)-Water Temperature (C)]]*OO[[#This Row],[84]]</f>
        <v>6.9669381419812497E-7</v>
      </c>
      <c r="CI310" s="10">
        <f>3/24000000*OO[[#This Row],[143 (06JUL1985 18:00:00)-Water Temperature (C)]]*OO[[#This Row],[85]]</f>
        <v>6.5370214151950004E-7</v>
      </c>
      <c r="CJ310" s="10">
        <f>3/24000000*OO[[#This Row],[144 (06JUL1985 21:00:00)-Water Temperature (C)]]*OO[[#This Row],[86]]</f>
        <v>6.1247313628199995E-7</v>
      </c>
      <c r="CK310" s="10">
        <f>3/24000000*OO[[#This Row],[145 (07JUL1985 00:00:00)-Water Temperature (C)]]*OO[[#This Row],[87]]</f>
        <v>5.7906136078250006E-7</v>
      </c>
      <c r="CL310" s="10">
        <f>3/24000000*OO[[#This Row],[146 (07JUL1985 03:00:00)-Water Temperature (C)]]*OO[[#This Row],[88]]</f>
        <v>5.6244313599250005E-7</v>
      </c>
      <c r="CM310" s="10">
        <f>3/24000000*OO[[#This Row],[147 (07JUL1985 06:00:00)-Water Temperature (C)]]*OO[[#This Row],[89]]</f>
        <v>5.4629476766249997E-7</v>
      </c>
      <c r="CN310" s="10">
        <f>3/24000000*OO[[#This Row],[148 (07JUL1985 09:00:00)-Water Temperature (C)]]*OO[[#This Row],[90]]</f>
        <v>5.2044756160599995E-7</v>
      </c>
      <c r="CO310" s="10">
        <f>3/24000000*OO[[#This Row],[149 (07JUL1985 12:00:00)-Water Temperature (C)]]*OO[[#This Row],[91]]</f>
        <v>4.9191322919849998E-7</v>
      </c>
      <c r="CP310" s="10">
        <f>3/24000000*OO[[#This Row],[150 (07JUL1985 15:00:00)-Water Temperature (C)]]*OO[[#This Row],[92]]</f>
        <v>4.6602366864299997E-7</v>
      </c>
      <c r="CQ310" s="10">
        <f>3/24000000*OO[[#This Row],[151 (07JUL1985 18:00:00)-Water Temperature (C)]]*OO[[#This Row],[93]]</f>
        <v>4.3864307000774996E-7</v>
      </c>
      <c r="CR310" s="10">
        <f>3/24000000*OO[[#This Row],[152 (07JUL1985 21:00:00)-Water Temperature (C)]]*OO[[#This Row],[94]]</f>
        <v>4.1264145200849997E-7</v>
      </c>
      <c r="CS310" s="10">
        <f>3/24000000*OO[[#This Row],[153 (08JUL1985 00:00:00)-Water Temperature (C)]]*OO[[#This Row],[95]]</f>
        <v>3.9062811333650002E-7</v>
      </c>
      <c r="CT310" s="10">
        <f>3/24000000*OO[[#This Row],[154 (08JUL1985 03:00:00)-Water Temperature (C)]]*OO[[#This Row],[96]]</f>
        <v>3.8046042603449999E-7</v>
      </c>
      <c r="CU310" s="10">
        <f>3/24000000*OO[[#This Row],[155 (08JUL1985 06:00:00)-Water Temperature (C)]]*OO[[#This Row],[97]]</f>
        <v>3.7456805346999998E-7</v>
      </c>
      <c r="CV310" s="10">
        <f>3/24000000*OO[[#This Row],[156 (08JUL1985 09:00:00)-Water Temperature (C)]]*OO[[#This Row],[98]]</f>
        <v>3.6302259108639996E-7</v>
      </c>
      <c r="CW310" s="10">
        <f>3/24000000*OO[[#This Row],[157 (08JUL1985 12:00:00)-Water Temperature (C)]]*OO[[#This Row],[99]]</f>
        <v>3.4704202617324996E-7</v>
      </c>
    </row>
    <row r="311" spans="1:101" x14ac:dyDescent="0.35">
      <c r="A311" t="s">
        <v>317</v>
      </c>
      <c r="B311">
        <v>920.83439999999996</v>
      </c>
      <c r="C311" s="10">
        <f>3/24*OO[[#This Row],[59 (26JUN1985 06:00:00)-Water Temperature (C)]]*OO[[#This Row],[1]]/SUM(OO[1])</f>
        <v>0</v>
      </c>
      <c r="D311" s="10">
        <f>3/24*OO[[#This Row],[60 (26JUN1985 09:00:00)-Water Temperature (C)]]*OO[[#This Row],[2]]/SUM(OO[2])</f>
        <v>0</v>
      </c>
      <c r="E311" s="10">
        <f>3/24*OO[[#This Row],[61 (26JUN1985 12:00:00)-Water Temperature (C)]]*OO[[#This Row],[3]]/SUM(OO[3])</f>
        <v>0</v>
      </c>
      <c r="F311" s="10">
        <f>3/24*OO[[#This Row],[62 (26JUN1985 15:00:00)-Water Temperature (C)]]*OO[[#This Row],[4]]/SUM(OO[4])</f>
        <v>0</v>
      </c>
      <c r="G311" s="10">
        <f>3/24*OO[[#This Row],[63 (26JUN1985 18:00:00)-Water Temperature (C)]]*OO[[#This Row],[5]]/SUM(OO[5])</f>
        <v>0</v>
      </c>
      <c r="H311" s="10">
        <f>3/24*OO[[#This Row],[64 (26JUN1985 21:00:00)-Water Temperature (C)]]*OO[[#This Row],[6]]/SUM(OO[6])</f>
        <v>0</v>
      </c>
      <c r="I311" s="10">
        <f>3/24*OO[[#This Row],[65 (27JUN1985 00:00:00)-Water Temperature (C)]]*OO[[#This Row],[7]]/SUM(OO[7])</f>
        <v>0</v>
      </c>
      <c r="J311" s="10">
        <f>3/24*OO[[#This Row],[66 (27JUN1985 03:00:00)-Water Temperature (C)]]*OO[[#This Row],[8]]/SUM(OO[8])</f>
        <v>0</v>
      </c>
      <c r="K311" s="10">
        <f>3/24*OO[[#This Row],[67 (27JUN1985 06:00:00)-Water Temperature (C)]]*OO[[#This Row],[9]]/SUM(OO[9])</f>
        <v>0</v>
      </c>
      <c r="L311" s="10">
        <f>3/24*OO[[#This Row],[68 (27JUN1985 09:00:00)-Water Temperature (C)]]*OO[[#This Row],[10]]/SUM(OO[10])</f>
        <v>0</v>
      </c>
      <c r="M311" s="10">
        <f>3/24*OO[[#This Row],[69 (27JUN1985 12:00:00)-Water Temperature (C)]]*OO[[#This Row],[11]]/SUM(OO[11])</f>
        <v>0</v>
      </c>
      <c r="N311" s="10">
        <f>3/24*OO[[#This Row],[70 (27JUN1985 15:00:00)-Water Temperature (C)]]*OO[[#This Row],[12]]/SUM(OO[12])</f>
        <v>0</v>
      </c>
      <c r="O311" s="10">
        <f>3/24*OO[[#This Row],[71 (27JUN1985 18:00:00)-Water Temperature (C)]]*OO[[#This Row],[13]]/SUM(OO[13])</f>
        <v>0</v>
      </c>
      <c r="P311" s="10">
        <f>3/24*OO[[#This Row],[72 (27JUN1985 21:00:00)-Water Temperature (C)]]*OO[[#This Row],[14]]/SUM(OO[14])</f>
        <v>0</v>
      </c>
      <c r="Q311" s="10">
        <f>3/24*OO[[#This Row],[73 (28JUN1985 00:00:00)-Water Temperature (C)]]*OO[[#This Row],[15]]/SUM(OO[15])</f>
        <v>6.1314039953847724E-40</v>
      </c>
      <c r="R311" s="10">
        <f>3/24*OO[[#This Row],[74 (28JUN1985 03:00:00)-Water Temperature (C)]]*OO[[#This Row],[16]]/SUM(OO[16])</f>
        <v>5.6279781430230759E-27</v>
      </c>
      <c r="S311" s="10">
        <f>3/24*OO[[#This Row],[75 (28JUN1985 06:00:00)-Water Temperature (C)]]*OO[[#This Row],[17]]/SUM(OO[17])</f>
        <v>1.0552673344778583E-21</v>
      </c>
      <c r="T311" s="10">
        <f>3/24*OO[[#This Row],[76 (28JUN1985 09:00:00)-Water Temperature (C)]]*OO[[#This Row],[18]]/SUM(OO[18])</f>
        <v>3.9859185524166929E-14</v>
      </c>
      <c r="U311" s="10">
        <f>3/24*OO[[#This Row],[77 (28JUN1985 12:00:00)-Water Temperature (C)]]*OO[[#This Row],[19]]/SUM(OO[19])</f>
        <v>1.4605097862873405E-10</v>
      </c>
      <c r="V311" s="10">
        <f>3/24000000*OO[[#This Row],[78 (28JUN1985 15:00:00)-Water Temperature (C)]]*OO[[#This Row],[20]]</f>
        <v>5.1817338057449998E-8</v>
      </c>
      <c r="W311" s="10">
        <f>3/24000000*OO[[#This Row],[79 (28JUN1985 18:00:00)-Water Temperature (C)]]*OO[[#This Row],[21]]</f>
        <v>4.3759794220799999E-6</v>
      </c>
      <c r="X311" s="10">
        <f>3/24000000*OO[[#This Row],[80 (28JUN1985 21:00:00)-Water Temperature (C)]]*OO[[#This Row],[22]]</f>
        <v>1.2739574833999998E-4</v>
      </c>
      <c r="Y311" s="10">
        <f>3/24000000*OO[[#This Row],[81 (29JUN1985 00:00:00)-Water Temperature (C)]]*OO[[#This Row],[23]]</f>
        <v>1.5884969418E-3</v>
      </c>
      <c r="Z311" s="10">
        <f>3/24000000*OO[[#This Row],[82 (29JUN1985 03:00:00)-Water Temperature (C)]]*OO[[#This Row],[24]]</f>
        <v>9.8687058887699988E-3</v>
      </c>
      <c r="AA311" s="10">
        <f>3/24000000*OO[[#This Row],[83 (29JUN1985 06:00:00)-Water Temperature (C)]]*OO[[#This Row],[25]]</f>
        <v>3.3242353231174998E-2</v>
      </c>
      <c r="AB311" s="10">
        <f>3/24000000*OO[[#This Row],[84 (29JUN1985 09:00:00)-Water Temperature (C)]]*OO[[#This Row],[26]]</f>
        <v>6.7646383941199997E-2</v>
      </c>
      <c r="AC311" s="10">
        <f>3/24000000*OO[[#This Row],[85 (29JUN1985 12:00:00)-Water Temperature (C)]]*OO[[#This Row],[27]]</f>
        <v>8.8797621586274994E-2</v>
      </c>
      <c r="AD311" s="10">
        <f>3/24000000*OO[[#This Row],[86 (29JUN1985 15:00:00)-Water Temperature (C)]]*OO[[#This Row],[28]]</f>
        <v>7.8413557701599995E-2</v>
      </c>
      <c r="AE311" s="10">
        <f>3/24000000*OO[[#This Row],[88 (29JUN1985 21:00:00)-Water Temperature (C)]]*OO[[#This Row],[30]]</f>
        <v>2.3490218220543747E-2</v>
      </c>
      <c r="AF311" s="10">
        <f>3/24000000*OO[[#This Row],[88 (29JUN1985 21:00:00)-Water Temperature (C)]]*OO[[#This Row],[30]]</f>
        <v>2.3490218220543747E-2</v>
      </c>
      <c r="AG311" s="10">
        <f>3/24000000*OO[[#This Row],[89 (30JUN1985 00:00:00)-Water Temperature (C)]]*OO[[#This Row],[31]]</f>
        <v>8.8880162408349998E-3</v>
      </c>
      <c r="AH311" s="10">
        <f>3/24000000*OO[[#This Row],[90 (30JUN1985 03:00:00)-Water Temperature (C)]]*OO[[#This Row],[32]]</f>
        <v>2.8483552797689995E-3</v>
      </c>
      <c r="AI311" s="10">
        <f>3/24000000*OO[[#This Row],[91 (30JUN1985 06:00:00)-Water Temperature (C)]]*OO[[#This Row],[33]]</f>
        <v>8.2030049359124995E-4</v>
      </c>
      <c r="AJ311" s="10">
        <f>3/24000000*OO[[#This Row],[92 (30JUN1985 09:00:00)-Water Temperature (C)]]*OO[[#This Row],[34]]</f>
        <v>2.5319668437620005E-4</v>
      </c>
      <c r="AK311" s="10">
        <f>3/24000000*OO[[#This Row],[93 (30JUN1985 12:00:00)-Water Temperature (C)]]*OO[[#This Row],[35]]</f>
        <v>1.1938827267193748E-4</v>
      </c>
      <c r="AL311" s="10">
        <f>3/24000000*OO[[#This Row],[94 (30JUN1985 15:00:00)-Water Temperature (C)]]*OO[[#This Row],[36]]</f>
        <v>9.1491559538399997E-5</v>
      </c>
      <c r="AM311" s="10">
        <f>3/24000000*OO[[#This Row],[95 (30JUN1985 18:00:00)-Water Temperature (C)]]*OO[[#This Row],[37]]</f>
        <v>8.4015424984050001E-5</v>
      </c>
      <c r="AN311" s="10">
        <f>3/24000000*OO[[#This Row],[96 (30JUN1985 21:00:00)-Water Temperature (C)]]*OO[[#This Row],[38]]</f>
        <v>7.9277764916512488E-5</v>
      </c>
      <c r="AO311" s="10">
        <f>3/24000000*OO[[#This Row],[97 (01JUL1985 00:00:00)-Water Temperature (C)]]*OO[[#This Row],[39]]</f>
        <v>7.4116543523312491E-5</v>
      </c>
      <c r="AP311" s="10">
        <f>3/24000000*OO[[#This Row],[98 (01JUL1985 03:00:00)-Water Temperature (C)]]*OO[[#This Row],[40]]</f>
        <v>6.8942202572174995E-5</v>
      </c>
      <c r="AQ311" s="10">
        <f>3/24000000*OO[[#This Row],[99 (01JUL1985 06:00:00)-Water Temperature (C)]]*OO[[#This Row],[41]]</f>
        <v>6.3470634916274992E-5</v>
      </c>
      <c r="AR311" s="10">
        <f>3/24000000*OO[[#This Row],[100 (01JUL1985 09:00:00)-Water Temperature (C)]]*OO[[#This Row],[42]]</f>
        <v>5.7512949725137503E-5</v>
      </c>
      <c r="AS311" s="10">
        <f>3/24000000*OO[[#This Row],[101 (01JUL1985 12:00:00)-Water Temperature (C)]]*OO[[#This Row],[43]]</f>
        <v>5.1777278365837504E-5</v>
      </c>
      <c r="AT311" s="10">
        <f>3/24000000*OO[[#This Row],[102 (01JUL1985 15:00:00)-Water Temperature (C)]]*OO[[#This Row],[44]]</f>
        <v>4.6377693492624993E-5</v>
      </c>
      <c r="AU311" s="10">
        <f>3/24000000*OO[[#This Row],[103 (01JUL1985 18:00:00)-Water Temperature (C)]]*OO[[#This Row],[45]]</f>
        <v>4.1521868590499999E-5</v>
      </c>
      <c r="AV311" s="10">
        <f>3/24000000*OO[[#This Row],[104 (01JUL1985 21:00:00)-Water Temperature (C)]]*OO[[#This Row],[46]]</f>
        <v>3.7340657720599994E-5</v>
      </c>
      <c r="AW311" s="10">
        <f>3/24000000*OO[[#This Row],[105 (02JUL1985 00:00:00)-Water Temperature (C)]]*OO[[#This Row],[47]]</f>
        <v>3.3826968739799998E-5</v>
      </c>
      <c r="AX311" s="10">
        <f>3/24000000*OO[[#This Row],[106 (02JUL1985 03:00:00)-Water Temperature (C)]]*OO[[#This Row],[48]]</f>
        <v>3.1240477027802492E-5</v>
      </c>
      <c r="AY311" s="10">
        <f>3/24000000*OO[[#This Row],[107 (02JUL1985 06:00:00)-Water Temperature (C)]]*OO[[#This Row],[49]]</f>
        <v>2.9040003999728747E-5</v>
      </c>
      <c r="AZ311" s="10">
        <f>3/24000000*OO[[#This Row],[108 (02JUL1985 09:00:00)-Water Temperature (C)]]*OO[[#This Row],[50]]</f>
        <v>2.6893163057632499E-5</v>
      </c>
      <c r="BA311" s="10">
        <f>3/24000000*OO[[#This Row],[109 (02JUL1985 12:00:00)-Water Temperature (C)]]*OO[[#This Row],[51]]</f>
        <v>2.4618786919149997E-5</v>
      </c>
      <c r="BB311" s="10">
        <f>3/24000000*OO[[#This Row],[110 (02JUL1985 15:00:00)-Water Temperature (C)]]*OO[[#This Row],[52]]</f>
        <v>2.2258429196709998E-5</v>
      </c>
      <c r="BC311" s="10">
        <f>3/24000000*OO[[#This Row],[111 (02JUL1985 18:00:00)-Water Temperature (C)]]*OO[[#This Row],[53]]</f>
        <v>1.9784747073328749E-5</v>
      </c>
      <c r="BD311" s="10">
        <f>3/24000000*OO[[#This Row],[112 (02JUL1985 21:00:00)-Water Temperature (C)]]*OO[[#This Row],[54]]</f>
        <v>1.7591820157811245E-5</v>
      </c>
      <c r="BE311" s="10">
        <f>3/24000000*OO[[#This Row],[113 (03JUL1985 00:00:00)-Water Temperature (C)]]*OO[[#This Row],[55]]</f>
        <v>1.5791173677601247E-5</v>
      </c>
      <c r="BF311" s="10">
        <f>3/24000000*OO[[#This Row],[114 (03JUL1985 03:00:00)-Water Temperature (C)]]*OO[[#This Row],[56]]</f>
        <v>1.4397033295417499E-5</v>
      </c>
      <c r="BG311" s="10">
        <f>3/24000000*OO[[#This Row],[115 (03JUL1985 06:00:00)-Water Temperature (C)]]*OO[[#This Row],[57]]</f>
        <v>1.3234339553135E-5</v>
      </c>
      <c r="BH311" s="10">
        <f>3/24000000*OO[[#This Row],[116 (03JUL1985 09:00:00)-Water Temperature (C)]]*OO[[#This Row],[58]]</f>
        <v>1.202629172864625E-5</v>
      </c>
      <c r="BI311" s="10">
        <f>3/24000000*OO[[#This Row],[117 (03JUL1985 12:00:00)-Water Temperature (C)]]*OO[[#This Row],[59]]</f>
        <v>1.0811970569985E-5</v>
      </c>
      <c r="BJ311" s="10">
        <f>3/24000000*OO[[#This Row],[118 (03JUL1985 15:00:00)-Water Temperature (C)]]*OO[[#This Row],[60]]</f>
        <v>9.5933580448274997E-6</v>
      </c>
      <c r="BK311" s="10">
        <f>3/24000000*OO[[#This Row],[119 (03JUL1985 18:00:00)-Water Temperature (C)]]*OO[[#This Row],[61]]</f>
        <v>8.3642573384324998E-6</v>
      </c>
      <c r="BL311" s="10">
        <f>3/24000000*OO[[#This Row],[120 (03JUL1985 21:00:00)-Water Temperature (C)]]*OO[[#This Row],[62]]</f>
        <v>7.2462338523750007E-6</v>
      </c>
      <c r="BM311" s="10">
        <f>3/24000000*OO[[#This Row],[121 (04JUL1985 00:00:00)-Water Temperature (C)]]*OO[[#This Row],[63]]</f>
        <v>6.2914541348099995E-6</v>
      </c>
      <c r="BN311" s="10">
        <f>3/24000000*OO[[#This Row],[122 (04JUL1985 03:00:00)-Water Temperature (C)]]*OO[[#This Row],[64]]</f>
        <v>5.5399665140462503E-6</v>
      </c>
      <c r="BO311" s="10">
        <f>3/24000000*OO[[#This Row],[123 (04JUL1985 06:00:00)-Water Temperature (C)]]*OO[[#This Row],[65]]</f>
        <v>4.81219752505E-6</v>
      </c>
      <c r="BP311" s="10">
        <f>3/24000000*OO[[#This Row],[124 (04JUL1985 09:00:00)-Water Temperature (C)]]*OO[[#This Row],[66]]</f>
        <v>4.0416625665224996E-6</v>
      </c>
      <c r="BQ311" s="10">
        <f>3/24000000*OO[[#This Row],[125 (04JUL1985 12:00:00)-Water Temperature (C)]]*OO[[#This Row],[67]]</f>
        <v>3.2656538981885002E-6</v>
      </c>
      <c r="BR311" s="10">
        <f>3/24000000*OO[[#This Row],[126 (04JUL1985 15:00:00)-Water Temperature (C)]]*OO[[#This Row],[68]]</f>
        <v>2.5914882311776252E-6</v>
      </c>
      <c r="BS311" s="10">
        <f>3/24000000*OO[[#This Row],[127 (04JUL1985 18:00:00)-Water Temperature (C)]]*OO[[#This Row],[69]]</f>
        <v>2.0591650470487502E-6</v>
      </c>
      <c r="BT311" s="10">
        <f>3/24000000*OO[[#This Row],[128 (04JUL1985 21:00:00)-Water Temperature (C)]]*OO[[#This Row],[70]]</f>
        <v>1.6853143436651248E-6</v>
      </c>
      <c r="BU311" s="10">
        <f>3/24000000*OO[[#This Row],[129 (05JUL1985 00:00:00)-Water Temperature (C)]]*OO[[#This Row],[71]]</f>
        <v>1.4381995843649999E-6</v>
      </c>
      <c r="BV311" s="10">
        <f>3/24000000*OO[[#This Row],[130 (05JUL1985 03:00:00)-Water Temperature (C)]]*OO[[#This Row],[72]]</f>
        <v>1.29415105818375E-6</v>
      </c>
      <c r="BW311" s="10">
        <f>3/24000000*OO[[#This Row],[131 (05JUL1985 06:00:00)-Water Temperature (C)]]*OO[[#This Row],[73]]</f>
        <v>1.1960855338038749E-6</v>
      </c>
      <c r="BX311" s="10">
        <f>3/24000000*OO[[#This Row],[132 (05JUL1985 09:00:00)-Water Temperature (C)]]*OO[[#This Row],[74]]</f>
        <v>1.1138646153885E-6</v>
      </c>
      <c r="BY311" s="10">
        <f>3/24000000*OO[[#This Row],[133 (05JUL1985 12:00:00)-Water Temperature (C)]]*OO[[#This Row],[75]]</f>
        <v>1.036755218785E-6</v>
      </c>
      <c r="BZ311" s="10">
        <f>3/24000000*OO[[#This Row],[134 (05JUL1985 15:00:00)-Water Temperature (C)]]*OO[[#This Row],[76]]</f>
        <v>9.5728853695937498E-7</v>
      </c>
      <c r="CA311" s="10">
        <f>3/24000000*OO[[#This Row],[135 (05JUL1985 18:00:00)-Water Temperature (C)]]*OO[[#This Row],[77]]</f>
        <v>8.7942162408975001E-7</v>
      </c>
      <c r="CB311" s="10">
        <f>3/24000000*OO[[#This Row],[136 (05JUL1985 21:00:00)-Water Temperature (C)]]*OO[[#This Row],[78]]</f>
        <v>8.1576059713499999E-7</v>
      </c>
      <c r="CC311" s="10">
        <f>3/24000000*OO[[#This Row],[137 (06JUL1985 00:00:00)-Water Temperature (C)]]*OO[[#This Row],[79]]</f>
        <v>7.7240990455312494E-7</v>
      </c>
      <c r="CD311" s="10">
        <f>3/24000000*OO[[#This Row],[138 (06JUL1985 03:00:00)-Water Temperature (C)]]*OO[[#This Row],[80]]</f>
        <v>7.5421417297875003E-7</v>
      </c>
      <c r="CE311" s="10">
        <f>3/24000000*OO[[#This Row],[139 (06JUL1985 06:00:00)-Water Temperature (C)]]*OO[[#This Row],[81]]</f>
        <v>7.4478810253800006E-7</v>
      </c>
      <c r="CF311" s="10">
        <f>3/24000000*OO[[#This Row],[140 (06JUL1985 09:00:00)-Water Temperature (C)]]*OO[[#This Row],[82]]</f>
        <v>7.3295119869450001E-7</v>
      </c>
      <c r="CG311" s="10">
        <f>3/24000000*OO[[#This Row],[141 (06JUL1985 12:00:00)-Water Temperature (C)]]*OO[[#This Row],[83]]</f>
        <v>7.1246093276999997E-7</v>
      </c>
      <c r="CH311" s="10">
        <f>3/24000000*OO[[#This Row],[142 (06JUL1985 15:00:00)-Water Temperature (C)]]*OO[[#This Row],[84]]</f>
        <v>6.8199180221412496E-7</v>
      </c>
      <c r="CI311" s="10">
        <f>3/24000000*OO[[#This Row],[143 (06JUL1985 18:00:00)-Water Temperature (C)]]*OO[[#This Row],[85]]</f>
        <v>6.4044154441837496E-7</v>
      </c>
      <c r="CJ311" s="10">
        <f>3/24000000*OO[[#This Row],[144 (06JUL1985 21:00:00)-Water Temperature (C)]]*OO[[#This Row],[86]]</f>
        <v>5.9967588150124998E-7</v>
      </c>
      <c r="CK311" s="10">
        <f>3/24000000*OO[[#This Row],[145 (07JUL1985 00:00:00)-Water Temperature (C)]]*OO[[#This Row],[87]]</f>
        <v>5.6661542083437503E-7</v>
      </c>
      <c r="CL311" s="10">
        <f>3/24000000*OO[[#This Row],[146 (07JUL1985 03:00:00)-Water Temperature (C)]]*OO[[#This Row],[88]]</f>
        <v>5.4995574995849996E-7</v>
      </c>
      <c r="CM311" s="10">
        <f>3/24000000*OO[[#This Row],[147 (07JUL1985 06:00:00)-Water Temperature (C)]]*OO[[#This Row],[89]]</f>
        <v>5.3403587145337501E-7</v>
      </c>
      <c r="CN311" s="10">
        <f>3/24000000*OO[[#This Row],[148 (07JUL1985 09:00:00)-Water Temperature (C)]]*OO[[#This Row],[90]]</f>
        <v>5.0982103863074992E-7</v>
      </c>
      <c r="CO311" s="10">
        <f>3/24000000*OO[[#This Row],[149 (07JUL1985 12:00:00)-Water Temperature (C)]]*OO[[#This Row],[91]]</f>
        <v>4.8197774598950003E-7</v>
      </c>
      <c r="CP311" s="10">
        <f>3/24000000*OO[[#This Row],[150 (07JUL1985 15:00:00)-Water Temperature (C)]]*OO[[#This Row],[92]]</f>
        <v>4.5628630077825E-7</v>
      </c>
      <c r="CQ311" s="10">
        <f>3/24000000*OO[[#This Row],[151 (07JUL1985 18:00:00)-Water Temperature (C)]]*OO[[#This Row],[93]]</f>
        <v>4.2963682453849997E-7</v>
      </c>
      <c r="CR311" s="10">
        <f>3/24000000*OO[[#This Row],[152 (07JUL1985 21:00:00)-Water Temperature (C)]]*OO[[#This Row],[94]]</f>
        <v>4.0403324753999999E-7</v>
      </c>
      <c r="CS311" s="10">
        <f>3/24000000*OO[[#This Row],[153 (08JUL1985 00:00:00)-Water Temperature (C)]]*OO[[#This Row],[95]]</f>
        <v>3.8233501965324997E-7</v>
      </c>
      <c r="CT311" s="10">
        <f>3/24000000*OO[[#This Row],[154 (08JUL1985 03:00:00)-Water Temperature (C)]]*OO[[#This Row],[96]]</f>
        <v>3.7217453911549996E-7</v>
      </c>
      <c r="CU311" s="10">
        <f>3/24000000*OO[[#This Row],[155 (08JUL1985 06:00:00)-Water Temperature (C)]]*OO[[#This Row],[97]]</f>
        <v>3.6631294697024993E-7</v>
      </c>
      <c r="CV311" s="10">
        <f>3/24000000*OO[[#This Row],[156 (08JUL1985 09:00:00)-Water Temperature (C)]]*OO[[#This Row],[98]]</f>
        <v>3.5551472479462498E-7</v>
      </c>
      <c r="CW311" s="10">
        <f>3/24000000*OO[[#This Row],[157 (08JUL1985 12:00:00)-Water Temperature (C)]]*OO[[#This Row],[99]]</f>
        <v>3.4012819330193747E-7</v>
      </c>
    </row>
    <row r="312" spans="1:101" x14ac:dyDescent="0.35">
      <c r="A312" t="s">
        <v>318</v>
      </c>
      <c r="B312">
        <v>858.68259999999998</v>
      </c>
      <c r="C312" s="10">
        <f>3/24*OO[[#This Row],[59 (26JUN1985 06:00:00)-Water Temperature (C)]]*OO[[#This Row],[1]]/SUM(OO[1])</f>
        <v>0</v>
      </c>
      <c r="D312" s="10">
        <f>3/24*OO[[#This Row],[60 (26JUN1985 09:00:00)-Water Temperature (C)]]*OO[[#This Row],[2]]/SUM(OO[2])</f>
        <v>0</v>
      </c>
      <c r="E312" s="10">
        <f>3/24*OO[[#This Row],[61 (26JUN1985 12:00:00)-Water Temperature (C)]]*OO[[#This Row],[3]]/SUM(OO[3])</f>
        <v>0</v>
      </c>
      <c r="F312" s="10">
        <f>3/24*OO[[#This Row],[62 (26JUN1985 15:00:00)-Water Temperature (C)]]*OO[[#This Row],[4]]/SUM(OO[4])</f>
        <v>0</v>
      </c>
      <c r="G312" s="10">
        <f>3/24*OO[[#This Row],[63 (26JUN1985 18:00:00)-Water Temperature (C)]]*OO[[#This Row],[5]]/SUM(OO[5])</f>
        <v>0</v>
      </c>
      <c r="H312" s="10">
        <f>3/24*OO[[#This Row],[64 (26JUN1985 21:00:00)-Water Temperature (C)]]*OO[[#This Row],[6]]/SUM(OO[6])</f>
        <v>0</v>
      </c>
      <c r="I312" s="10">
        <f>3/24*OO[[#This Row],[65 (27JUN1985 00:00:00)-Water Temperature (C)]]*OO[[#This Row],[7]]/SUM(OO[7])</f>
        <v>0</v>
      </c>
      <c r="J312" s="10">
        <f>3/24*OO[[#This Row],[66 (27JUN1985 03:00:00)-Water Temperature (C)]]*OO[[#This Row],[8]]/SUM(OO[8])</f>
        <v>0</v>
      </c>
      <c r="K312" s="10">
        <f>3/24*OO[[#This Row],[67 (27JUN1985 06:00:00)-Water Temperature (C)]]*OO[[#This Row],[9]]/SUM(OO[9])</f>
        <v>0</v>
      </c>
      <c r="L312" s="10">
        <f>3/24*OO[[#This Row],[68 (27JUN1985 09:00:00)-Water Temperature (C)]]*OO[[#This Row],[10]]/SUM(OO[10])</f>
        <v>0</v>
      </c>
      <c r="M312" s="10">
        <f>3/24*OO[[#This Row],[69 (27JUN1985 12:00:00)-Water Temperature (C)]]*OO[[#This Row],[11]]/SUM(OO[11])</f>
        <v>0</v>
      </c>
      <c r="N312" s="10">
        <f>3/24*OO[[#This Row],[70 (27JUN1985 15:00:00)-Water Temperature (C)]]*OO[[#This Row],[12]]/SUM(OO[12])</f>
        <v>0</v>
      </c>
      <c r="O312" s="10">
        <f>3/24*OO[[#This Row],[71 (27JUN1985 18:00:00)-Water Temperature (C)]]*OO[[#This Row],[13]]/SUM(OO[13])</f>
        <v>0</v>
      </c>
      <c r="P312" s="10">
        <f>3/24*OO[[#This Row],[72 (27JUN1985 21:00:00)-Water Temperature (C)]]*OO[[#This Row],[14]]/SUM(OO[14])</f>
        <v>0</v>
      </c>
      <c r="Q312" s="10">
        <f>3/24*OO[[#This Row],[73 (28JUN1985 00:00:00)-Water Temperature (C)]]*OO[[#This Row],[15]]/SUM(OO[15])</f>
        <v>6.125260215384311E-41</v>
      </c>
      <c r="R312" s="10">
        <f>3/24*OO[[#This Row],[74 (28JUN1985 03:00:00)-Water Temperature (C)]]*OO[[#This Row],[16]]/SUM(OO[16])</f>
        <v>7.0962674193232633E-28</v>
      </c>
      <c r="S312" s="10">
        <f>3/24*OO[[#This Row],[75 (28JUN1985 06:00:00)-Water Temperature (C)]]*OO[[#This Row],[17]]/SUM(OO[17])</f>
        <v>2.0190383577041937E-22</v>
      </c>
      <c r="T312" s="10">
        <f>3/24*OO[[#This Row],[76 (28JUN1985 09:00:00)-Water Temperature (C)]]*OO[[#This Row],[18]]/SUM(OO[18])</f>
        <v>1.6257023515768419E-14</v>
      </c>
      <c r="U312" s="10">
        <f>3/24*OO[[#This Row],[77 (28JUN1985 12:00:00)-Water Temperature (C)]]*OO[[#This Row],[19]]/SUM(OO[19])</f>
        <v>7.5662256338152996E-11</v>
      </c>
      <c r="V312" s="10">
        <f>3/24000000*OO[[#This Row],[78 (28JUN1985 15:00:00)-Water Temperature (C)]]*OO[[#This Row],[20]]</f>
        <v>3.0390903718389993E-8</v>
      </c>
      <c r="W312" s="10">
        <f>3/24000000*OO[[#This Row],[79 (28JUN1985 18:00:00)-Water Temperature (C)]]*OO[[#This Row],[21]]</f>
        <v>2.8114446308827496E-6</v>
      </c>
      <c r="X312" s="10">
        <f>3/24000000*OO[[#This Row],[80 (28JUN1985 21:00:00)-Water Temperature (C)]]*OO[[#This Row],[22]]</f>
        <v>8.8092255396712482E-5</v>
      </c>
      <c r="Y312" s="10">
        <f>3/24000000*OO[[#This Row],[81 (29JUN1985 00:00:00)-Water Temperature (C)]]*OO[[#This Row],[23]]</f>
        <v>1.1695666929966251E-3</v>
      </c>
      <c r="Z312" s="10">
        <f>3/24000000*OO[[#This Row],[82 (29JUN1985 03:00:00)-Water Temperature (C)]]*OO[[#This Row],[24]]</f>
        <v>7.6691087965599994E-3</v>
      </c>
      <c r="AA312" s="10">
        <f>3/24000000*OO[[#This Row],[83 (29JUN1985 06:00:00)-Water Temperature (C)]]*OO[[#This Row],[25]]</f>
        <v>2.7092748668575001E-2</v>
      </c>
      <c r="AB312" s="10">
        <f>3/24000000*OO[[#This Row],[84 (29JUN1985 09:00:00)-Water Temperature (C)]]*OO[[#This Row],[26]]</f>
        <v>5.7493147303837505E-2</v>
      </c>
      <c r="AC312" s="10">
        <f>3/24000000*OO[[#This Row],[85 (29JUN1985 12:00:00)-Water Temperature (C)]]*OO[[#This Row],[27]]</f>
        <v>7.8267762732349991E-2</v>
      </c>
      <c r="AD312" s="10">
        <f>3/24000000*OO[[#This Row],[86 (29JUN1985 15:00:00)-Water Temperature (C)]]*OO[[#This Row],[28]]</f>
        <v>7.1425467489362487E-2</v>
      </c>
      <c r="AE312" s="10">
        <f>3/24000000*OO[[#This Row],[88 (29JUN1985 21:00:00)-Water Temperature (C)]]*OO[[#This Row],[30]]</f>
        <v>2.25855077989425E-2</v>
      </c>
      <c r="AF312" s="10">
        <f>3/24000000*OO[[#This Row],[88 (29JUN1985 21:00:00)-Water Temperature (C)]]*OO[[#This Row],[30]]</f>
        <v>2.25855077989425E-2</v>
      </c>
      <c r="AG312" s="10">
        <f>3/24000000*OO[[#This Row],[89 (30JUN1985 00:00:00)-Water Temperature (C)]]*OO[[#This Row],[31]]</f>
        <v>8.7329705184862501E-3</v>
      </c>
      <c r="AH312" s="10">
        <f>3/24000000*OO[[#This Row],[90 (30JUN1985 03:00:00)-Water Temperature (C)]]*OO[[#This Row],[32]]</f>
        <v>2.8439527824474994E-3</v>
      </c>
      <c r="AI312" s="10">
        <f>3/24000000*OO[[#This Row],[91 (30JUN1985 06:00:00)-Water Temperature (C)]]*OO[[#This Row],[33]]</f>
        <v>8.2369447937274997E-4</v>
      </c>
      <c r="AJ312" s="10">
        <f>3/24000000*OO[[#This Row],[92 (30JUN1985 09:00:00)-Water Temperature (C)]]*OO[[#This Row],[34]]</f>
        <v>2.4828603308039998E-4</v>
      </c>
      <c r="AK312" s="10">
        <f>3/24000000*OO[[#This Row],[93 (30JUN1985 12:00:00)-Water Temperature (C)]]*OO[[#This Row],[35]]</f>
        <v>1.101033072488E-4</v>
      </c>
      <c r="AL312" s="10">
        <f>3/24000000*OO[[#This Row],[94 (30JUN1985 15:00:00)-Water Temperature (C)]]*OO[[#This Row],[36]]</f>
        <v>8.079377401724999E-5</v>
      </c>
      <c r="AM312" s="10">
        <f>3/24000000*OO[[#This Row],[95 (30JUN1985 18:00:00)-Water Temperature (C)]]*OO[[#This Row],[37]]</f>
        <v>7.3272927464637492E-5</v>
      </c>
      <c r="AN312" s="10">
        <f>3/24000000*OO[[#This Row],[96 (30JUN1985 21:00:00)-Water Temperature (C)]]*OO[[#This Row],[38]]</f>
        <v>6.8889432705899998E-5</v>
      </c>
      <c r="AO312" s="10">
        <f>3/24000000*OO[[#This Row],[97 (01JUL1985 00:00:00)-Water Temperature (C)]]*OO[[#This Row],[39]]</f>
        <v>6.4284709710675004E-5</v>
      </c>
      <c r="AP312" s="10">
        <f>3/24000000*OO[[#This Row],[98 (01JUL1985 03:00:00)-Water Temperature (C)]]*OO[[#This Row],[40]]</f>
        <v>5.9731162999124995E-5</v>
      </c>
      <c r="AQ312" s="10">
        <f>3/24000000*OO[[#This Row],[99 (01JUL1985 06:00:00)-Water Temperature (C)]]*OO[[#This Row],[41]]</f>
        <v>5.484274776832499E-5</v>
      </c>
      <c r="AR312" s="10">
        <f>3/24000000*OO[[#This Row],[100 (01JUL1985 09:00:00)-Water Temperature (C)]]*OO[[#This Row],[42]]</f>
        <v>4.9611104053999991E-5</v>
      </c>
      <c r="AS312" s="10">
        <f>3/24000000*OO[[#This Row],[101 (01JUL1985 12:00:00)-Water Temperature (C)]]*OO[[#This Row],[43]]</f>
        <v>4.4476414390312502E-5</v>
      </c>
      <c r="AT312" s="10">
        <f>3/24000000*OO[[#This Row],[102 (01JUL1985 15:00:00)-Water Temperature (C)]]*OO[[#This Row],[44]]</f>
        <v>3.9689078447587496E-5</v>
      </c>
      <c r="AU312" s="10">
        <f>3/24000000*OO[[#This Row],[103 (01JUL1985 18:00:00)-Water Temperature (C)]]*OO[[#This Row],[45]]</f>
        <v>3.5374108826374999E-5</v>
      </c>
      <c r="AV312" s="10">
        <f>3/24000000*OO[[#This Row],[104 (01JUL1985 21:00:00)-Water Temperature (C)]]*OO[[#This Row],[46]]</f>
        <v>3.1666543123467497E-5</v>
      </c>
      <c r="AW312" s="10">
        <f>3/24000000*OO[[#This Row],[105 (02JUL1985 00:00:00)-Water Temperature (C)]]*OO[[#This Row],[47]]</f>
        <v>2.8574906460750002E-5</v>
      </c>
      <c r="AX312" s="10">
        <f>3/24000000*OO[[#This Row],[106 (02JUL1985 03:00:00)-Water Temperature (C)]]*OO[[#This Row],[48]]</f>
        <v>2.62792291490175E-5</v>
      </c>
      <c r="AY312" s="10">
        <f>3/24000000*OO[[#This Row],[107 (02JUL1985 06:00:00)-Water Temperature (C)]]*OO[[#This Row],[49]]</f>
        <v>2.4328894771205E-5</v>
      </c>
      <c r="AZ312" s="10">
        <f>3/24000000*OO[[#This Row],[108 (02JUL1985 09:00:00)-Water Temperature (C)]]*OO[[#This Row],[50]]</f>
        <v>2.2455145492012499E-5</v>
      </c>
      <c r="BA312" s="10">
        <f>3/24000000*OO[[#This Row],[109 (02JUL1985 12:00:00)-Water Temperature (C)]]*OO[[#This Row],[51]]</f>
        <v>2.04893587358E-5</v>
      </c>
      <c r="BB312" s="10">
        <f>3/24000000*OO[[#This Row],[110 (02JUL1985 15:00:00)-Water Temperature (C)]]*OO[[#This Row],[52]]</f>
        <v>1.8452167447696248E-5</v>
      </c>
      <c r="BC312" s="10">
        <f>3/24000000*OO[[#This Row],[111 (02JUL1985 18:00:00)-Water Temperature (C)]]*OO[[#This Row],[53]]</f>
        <v>1.635095405430375E-5</v>
      </c>
      <c r="BD312" s="10">
        <f>3/24000000*OO[[#This Row],[112 (02JUL1985 21:00:00)-Water Temperature (C)]]*OO[[#This Row],[54]]</f>
        <v>1.4490587881542499E-5</v>
      </c>
      <c r="BE312" s="10">
        <f>3/24000000*OO[[#This Row],[113 (03JUL1985 00:00:00)-Water Temperature (C)]]*OO[[#This Row],[55]]</f>
        <v>1.2970533970873751E-5</v>
      </c>
      <c r="BF312" s="10">
        <f>3/24000000*OO[[#This Row],[114 (03JUL1985 03:00:00)-Water Temperature (C)]]*OO[[#This Row],[56]]</f>
        <v>1.1803799197942499E-5</v>
      </c>
      <c r="BG312" s="10">
        <f>3/24000000*OO[[#This Row],[115 (03JUL1985 06:00:00)-Water Temperature (C)]]*OO[[#This Row],[57]]</f>
        <v>1.0831289502391249E-5</v>
      </c>
      <c r="BH312" s="10">
        <f>3/24000000*OO[[#This Row],[116 (03JUL1985 09:00:00)-Water Temperature (C)]]*OO[[#This Row],[58]]</f>
        <v>9.833505806953749E-6</v>
      </c>
      <c r="BI312" s="10">
        <f>3/24000000*OO[[#This Row],[117 (03JUL1985 12:00:00)-Water Temperature (C)]]*OO[[#This Row],[59]]</f>
        <v>8.8330036016000007E-6</v>
      </c>
      <c r="BJ312" s="10">
        <f>3/24000000*OO[[#This Row],[118 (03JUL1985 15:00:00)-Water Temperature (C)]]*OO[[#This Row],[60]]</f>
        <v>7.8234283390987479E-6</v>
      </c>
      <c r="BK312" s="10">
        <f>3/24000000*OO[[#This Row],[119 (03JUL1985 18:00:00)-Water Temperature (C)]]*OO[[#This Row],[61]]</f>
        <v>6.8210331665237499E-6</v>
      </c>
      <c r="BL312" s="10">
        <f>3/24000000*OO[[#This Row],[120 (03JUL1985 21:00:00)-Water Temperature (C)]]*OO[[#This Row],[62]]</f>
        <v>5.9075630471812501E-6</v>
      </c>
      <c r="BM312" s="10">
        <f>3/24000000*OO[[#This Row],[121 (04JUL1985 00:00:00)-Water Temperature (C)]]*OO[[#This Row],[63]]</f>
        <v>5.1343199691637493E-6</v>
      </c>
      <c r="BN312" s="10">
        <f>3/24000000*OO[[#This Row],[122 (04JUL1985 03:00:00)-Water Temperature (C)]]*OO[[#This Row],[64]]</f>
        <v>4.5280470952749994E-6</v>
      </c>
      <c r="BO312" s="10">
        <f>3/24000000*OO[[#This Row],[123 (04JUL1985 06:00:00)-Water Temperature (C)]]*OO[[#This Row],[65]]</f>
        <v>3.9420854928124996E-6</v>
      </c>
      <c r="BP312" s="10">
        <f>3/24000000*OO[[#This Row],[124 (04JUL1985 09:00:00)-Water Temperature (C)]]*OO[[#This Row],[66]]</f>
        <v>3.3202691465912501E-6</v>
      </c>
      <c r="BQ312" s="10">
        <f>3/24000000*OO[[#This Row],[125 (04JUL1985 12:00:00)-Water Temperature (C)]]*OO[[#This Row],[67]]</f>
        <v>2.6860091119687498E-6</v>
      </c>
      <c r="BR312" s="10">
        <f>3/24000000*OO[[#This Row],[126 (04JUL1985 15:00:00)-Water Temperature (C)]]*OO[[#This Row],[68]]</f>
        <v>2.1293204491274997E-6</v>
      </c>
      <c r="BS312" s="10">
        <f>3/24000000*OO[[#This Row],[127 (04JUL1985 18:00:00)-Water Temperature (C)]]*OO[[#This Row],[69]]</f>
        <v>1.6879726554558748E-6</v>
      </c>
      <c r="BT312" s="10">
        <f>3/24000000*OO[[#This Row],[128 (04JUL1985 21:00:00)-Water Temperature (C)]]*OO[[#This Row],[70]]</f>
        <v>1.3760553374295E-6</v>
      </c>
      <c r="BU312" s="10">
        <f>3/24000000*OO[[#This Row],[129 (05JUL1985 00:00:00)-Water Temperature (C)]]*OO[[#This Row],[71]]</f>
        <v>1.1701536891466249E-6</v>
      </c>
      <c r="BV312" s="10">
        <f>3/24000000*OO[[#This Row],[130 (05JUL1985 03:00:00)-Water Temperature (C)]]*OO[[#This Row],[72]]</f>
        <v>1.0496891753954999E-6</v>
      </c>
      <c r="BW312" s="10">
        <f>3/24000000*OO[[#This Row],[131 (05JUL1985 06:00:00)-Water Temperature (C)]]*OO[[#This Row],[73]]</f>
        <v>9.6833621902425002E-7</v>
      </c>
      <c r="BX312" s="10">
        <f>3/24000000*OO[[#This Row],[132 (05JUL1985 09:00:00)-Water Temperature (C)]]*OO[[#This Row],[74]]</f>
        <v>9.0091511675899987E-7</v>
      </c>
      <c r="BY312" s="10">
        <f>3/24000000*OO[[#This Row],[133 (05JUL1985 12:00:00)-Water Temperature (C)]]*OO[[#This Row],[75]]</f>
        <v>8.3810482529699993E-7</v>
      </c>
      <c r="BZ312" s="10">
        <f>3/24000000*OO[[#This Row],[134 (05JUL1985 15:00:00)-Water Temperature (C)]]*OO[[#This Row],[76]]</f>
        <v>7.7255437199324999E-7</v>
      </c>
      <c r="CA312" s="10">
        <f>3/24000000*OO[[#This Row],[135 (05JUL1985 18:00:00)-Water Temperature (C)]]*OO[[#This Row],[77]]</f>
        <v>7.09208839801E-7</v>
      </c>
      <c r="CB312" s="10">
        <f>3/24000000*OO[[#This Row],[136 (05JUL1985 21:00:00)-Water Temperature (C)]]*OO[[#This Row],[78]]</f>
        <v>6.5663086604174998E-7</v>
      </c>
      <c r="CC312" s="10">
        <f>3/24000000*OO[[#This Row],[137 (06JUL1985 00:00:00)-Water Temperature (C)]]*OO[[#This Row],[79]]</f>
        <v>6.2110355953237499E-7</v>
      </c>
      <c r="CD312" s="10">
        <f>3/24000000*OO[[#This Row],[138 (06JUL1985 03:00:00)-Water Temperature (C)]]*OO[[#This Row],[80]]</f>
        <v>6.0572051701912502E-7</v>
      </c>
      <c r="CE312" s="10">
        <f>3/24000000*OO[[#This Row],[139 (06JUL1985 06:00:00)-Water Temperature (C)]]*OO[[#This Row],[81]]</f>
        <v>5.979026029199999E-7</v>
      </c>
      <c r="CF312" s="10">
        <f>3/24000000*OO[[#This Row],[140 (06JUL1985 09:00:00)-Water Temperature (C)]]*OO[[#This Row],[82]]</f>
        <v>5.8862299521974994E-7</v>
      </c>
      <c r="CG312" s="10">
        <f>3/24000000*OO[[#This Row],[141 (06JUL1985 12:00:00)-Water Temperature (C)]]*OO[[#This Row],[83]]</f>
        <v>5.7232617667625002E-7</v>
      </c>
      <c r="CH312" s="10">
        <f>3/24000000*OO[[#This Row],[142 (06JUL1985 15:00:00)-Water Temperature (C)]]*OO[[#This Row],[84]]</f>
        <v>5.477229159859999E-7</v>
      </c>
      <c r="CI312" s="10">
        <f>3/24000000*OO[[#This Row],[143 (06JUL1985 18:00:00)-Water Temperature (C)]]*OO[[#This Row],[85]]</f>
        <v>5.1453679767874992E-7</v>
      </c>
      <c r="CJ312" s="10">
        <f>3/24000000*OO[[#This Row],[144 (06JUL1985 21:00:00)-Water Temperature (C)]]*OO[[#This Row],[86]]</f>
        <v>4.8153214765499999E-7</v>
      </c>
      <c r="CK312" s="10">
        <f>3/24000000*OO[[#This Row],[145 (07JUL1985 00:00:00)-Water Temperature (C)]]*OO[[#This Row],[87]]</f>
        <v>4.5484206866774995E-7</v>
      </c>
      <c r="CL312" s="10">
        <f>3/24000000*OO[[#This Row],[146 (07JUL1985 03:00:00)-Water Temperature (C)]]*OO[[#This Row],[88]]</f>
        <v>4.41330585590125E-7</v>
      </c>
      <c r="CM312" s="10">
        <f>3/24000000*OO[[#This Row],[147 (07JUL1985 06:00:00)-Water Temperature (C)]]*OO[[#This Row],[89]]</f>
        <v>4.281700357575E-7</v>
      </c>
      <c r="CN312" s="10">
        <f>3/24000000*OO[[#This Row],[148 (07JUL1985 09:00:00)-Water Temperature (C)]]*OO[[#This Row],[90]]</f>
        <v>4.09496405105625E-7</v>
      </c>
      <c r="CO312" s="10">
        <f>3/24000000*OO[[#This Row],[149 (07JUL1985 12:00:00)-Water Temperature (C)]]*OO[[#This Row],[91]]</f>
        <v>3.8726281498E-7</v>
      </c>
      <c r="CP312" s="10">
        <f>3/24000000*OO[[#This Row],[150 (07JUL1985 15:00:00)-Water Temperature (C)]]*OO[[#This Row],[92]]</f>
        <v>3.6626981333087496E-7</v>
      </c>
      <c r="CQ312" s="10">
        <f>3/24000000*OO[[#This Row],[151 (07JUL1985 18:00:00)-Water Temperature (C)]]*OO[[#This Row],[93]]</f>
        <v>3.4494845438356244E-7</v>
      </c>
      <c r="CR312" s="10">
        <f>3/24000000*OO[[#This Row],[152 (07JUL1985 21:00:00)-Water Temperature (C)]]*OO[[#This Row],[94]]</f>
        <v>3.2432123464039996E-7</v>
      </c>
      <c r="CS312" s="10">
        <f>3/24000000*OO[[#This Row],[153 (08JUL1985 00:00:00)-Water Temperature (C)]]*OO[[#This Row],[95]]</f>
        <v>3.0688762457716245E-7</v>
      </c>
      <c r="CT312" s="10">
        <f>3/24000000*OO[[#This Row],[154 (08JUL1985 03:00:00)-Water Temperature (C)]]*OO[[#This Row],[96]]</f>
        <v>2.9870994118875002E-7</v>
      </c>
      <c r="CU312" s="10">
        <f>3/24000000*OO[[#This Row],[155 (08JUL1985 06:00:00)-Water Temperature (C)]]*OO[[#This Row],[97]]</f>
        <v>2.9396299986239997E-7</v>
      </c>
      <c r="CV312" s="10">
        <f>3/24000000*OO[[#This Row],[156 (08JUL1985 09:00:00)-Water Temperature (C)]]*OO[[#This Row],[98]]</f>
        <v>2.8553071941704996E-7</v>
      </c>
      <c r="CW312" s="10">
        <f>3/24000000*OO[[#This Row],[157 (08JUL1985 12:00:00)-Water Temperature (C)]]*OO[[#This Row],[99]]</f>
        <v>2.73347965303875E-7</v>
      </c>
    </row>
    <row r="313" spans="1:101" x14ac:dyDescent="0.35">
      <c r="A313" t="s">
        <v>319</v>
      </c>
      <c r="B313">
        <v>883.34400000000005</v>
      </c>
      <c r="C313" s="10">
        <f>3/24*OO[[#This Row],[59 (26JUN1985 06:00:00)-Water Temperature (C)]]*OO[[#This Row],[1]]/SUM(OO[1])</f>
        <v>0</v>
      </c>
      <c r="D313" s="10">
        <f>3/24*OO[[#This Row],[60 (26JUN1985 09:00:00)-Water Temperature (C)]]*OO[[#This Row],[2]]/SUM(OO[2])</f>
        <v>0</v>
      </c>
      <c r="E313" s="10">
        <f>3/24*OO[[#This Row],[61 (26JUN1985 12:00:00)-Water Temperature (C)]]*OO[[#This Row],[3]]/SUM(OO[3])</f>
        <v>0</v>
      </c>
      <c r="F313" s="10">
        <f>3/24*OO[[#This Row],[62 (26JUN1985 15:00:00)-Water Temperature (C)]]*OO[[#This Row],[4]]/SUM(OO[4])</f>
        <v>0</v>
      </c>
      <c r="G313" s="10">
        <f>3/24*OO[[#This Row],[63 (26JUN1985 18:00:00)-Water Temperature (C)]]*OO[[#This Row],[5]]/SUM(OO[5])</f>
        <v>0</v>
      </c>
      <c r="H313" s="10">
        <f>3/24*OO[[#This Row],[64 (26JUN1985 21:00:00)-Water Temperature (C)]]*OO[[#This Row],[6]]/SUM(OO[6])</f>
        <v>0</v>
      </c>
      <c r="I313" s="10">
        <f>3/24*OO[[#This Row],[65 (27JUN1985 00:00:00)-Water Temperature (C)]]*OO[[#This Row],[7]]/SUM(OO[7])</f>
        <v>0</v>
      </c>
      <c r="J313" s="10">
        <f>3/24*OO[[#This Row],[66 (27JUN1985 03:00:00)-Water Temperature (C)]]*OO[[#This Row],[8]]/SUM(OO[8])</f>
        <v>0</v>
      </c>
      <c r="K313" s="10">
        <f>3/24*OO[[#This Row],[67 (27JUN1985 06:00:00)-Water Temperature (C)]]*OO[[#This Row],[9]]/SUM(OO[9])</f>
        <v>0</v>
      </c>
      <c r="L313" s="10">
        <f>3/24*OO[[#This Row],[68 (27JUN1985 09:00:00)-Water Temperature (C)]]*OO[[#This Row],[10]]/SUM(OO[10])</f>
        <v>0</v>
      </c>
      <c r="M313" s="10">
        <f>3/24*OO[[#This Row],[69 (27JUN1985 12:00:00)-Water Temperature (C)]]*OO[[#This Row],[11]]/SUM(OO[11])</f>
        <v>0</v>
      </c>
      <c r="N313" s="10">
        <f>3/24*OO[[#This Row],[70 (27JUN1985 15:00:00)-Water Temperature (C)]]*OO[[#This Row],[12]]/SUM(OO[12])</f>
        <v>0</v>
      </c>
      <c r="O313" s="10">
        <f>3/24*OO[[#This Row],[71 (27JUN1985 18:00:00)-Water Temperature (C)]]*OO[[#This Row],[13]]/SUM(OO[13])</f>
        <v>0</v>
      </c>
      <c r="P313" s="10">
        <f>3/24*OO[[#This Row],[72 (27JUN1985 21:00:00)-Water Temperature (C)]]*OO[[#This Row],[14]]/SUM(OO[14])</f>
        <v>0</v>
      </c>
      <c r="Q313" s="10">
        <f>3/24*OO[[#This Row],[73 (28JUN1985 00:00:00)-Water Temperature (C)]]*OO[[#This Row],[15]]/SUM(OO[15])</f>
        <v>7.3433372236844029E-42</v>
      </c>
      <c r="R313" s="10">
        <f>3/24*OO[[#This Row],[74 (28JUN1985 03:00:00)-Water Temperature (C)]]*OO[[#This Row],[16]]/SUM(OO[16])</f>
        <v>1.055213490607996E-28</v>
      </c>
      <c r="S313" s="10">
        <f>3/24*OO[[#This Row],[75 (28JUN1985 06:00:00)-Water Temperature (C)]]*OO[[#This Row],[17]]/SUM(OO[17])</f>
        <v>6.835196800611994E-23</v>
      </c>
      <c r="T313" s="10">
        <f>3/24*OO[[#This Row],[76 (28JUN1985 09:00:00)-Water Temperature (C)]]*OO[[#This Row],[18]]/SUM(OO[18])</f>
        <v>7.3993323611975783E-15</v>
      </c>
      <c r="U313" s="10">
        <f>3/24*OO[[#This Row],[77 (28JUN1985 12:00:00)-Water Temperature (C)]]*OO[[#This Row],[19]]/SUM(OO[19])</f>
        <v>4.3770094786944276E-11</v>
      </c>
      <c r="V313" s="10">
        <f>3/24000000*OO[[#This Row],[78 (28JUN1985 15:00:00)-Water Temperature (C)]]*OO[[#This Row],[20]]</f>
        <v>1.9842831315278749E-8</v>
      </c>
      <c r="W313" s="10">
        <f>3/24000000*OO[[#This Row],[79 (28JUN1985 18:00:00)-Water Temperature (C)]]*OO[[#This Row],[21]]</f>
        <v>2.0054794585503752E-6</v>
      </c>
      <c r="X313" s="10">
        <f>3/24000000*OO[[#This Row],[80 (28JUN1985 21:00:00)-Water Temperature (C)]]*OO[[#This Row],[22]]</f>
        <v>6.7509754210412487E-5</v>
      </c>
      <c r="Y313" s="10">
        <f>3/24000000*OO[[#This Row],[81 (29JUN1985 00:00:00)-Water Temperature (C)]]*OO[[#This Row],[23]]</f>
        <v>9.5304257129324998E-4</v>
      </c>
      <c r="Z313" s="10">
        <f>3/24000000*OO[[#This Row],[82 (29JUN1985 03:00:00)-Water Temperature (C)]]*OO[[#This Row],[24]]</f>
        <v>6.5947400949237503E-3</v>
      </c>
      <c r="AA313" s="10">
        <f>3/24000000*OO[[#This Row],[83 (29JUN1985 06:00:00)-Water Temperature (C)]]*OO[[#This Row],[25]]</f>
        <v>2.4435767895812501E-2</v>
      </c>
      <c r="AB313" s="10">
        <f>3/24000000*OO[[#This Row],[84 (29JUN1985 09:00:00)-Water Temperature (C)]]*OO[[#This Row],[26]]</f>
        <v>5.4127275214899996E-2</v>
      </c>
      <c r="AC313" s="10">
        <f>3/24000000*OO[[#This Row],[85 (29JUN1985 12:00:00)-Water Temperature (C)]]*OO[[#This Row],[27]]</f>
        <v>7.6549933436074982E-2</v>
      </c>
      <c r="AD313" s="10">
        <f>3/24000000*OO[[#This Row],[86 (29JUN1985 15:00:00)-Water Temperature (C)]]*OO[[#This Row],[28]]</f>
        <v>7.238294139738749E-2</v>
      </c>
      <c r="AE313" s="10">
        <f>3/24000000*OO[[#This Row],[88 (29JUN1985 21:00:00)-Water Temperature (C)]]*OO[[#This Row],[30]]</f>
        <v>2.4300441373468751E-2</v>
      </c>
      <c r="AF313" s="10">
        <f>3/24000000*OO[[#This Row],[88 (29JUN1985 21:00:00)-Water Temperature (C)]]*OO[[#This Row],[30]]</f>
        <v>2.4300441373468751E-2</v>
      </c>
      <c r="AG313" s="10">
        <f>3/24000000*OO[[#This Row],[89 (30JUN1985 00:00:00)-Water Temperature (C)]]*OO[[#This Row],[31]]</f>
        <v>9.6346513569149986E-3</v>
      </c>
      <c r="AH313" s="10">
        <f>3/24000000*OO[[#This Row],[90 (30JUN1985 03:00:00)-Water Temperature (C)]]*OO[[#This Row],[32]]</f>
        <v>3.2028474853199999E-3</v>
      </c>
      <c r="AI313" s="10">
        <f>3/24000000*OO[[#This Row],[91 (30JUN1985 06:00:00)-Water Temperature (C)]]*OO[[#This Row],[33]]</f>
        <v>9.3843790198999992E-4</v>
      </c>
      <c r="AJ313" s="10">
        <f>3/24000000*OO[[#This Row],[92 (30JUN1985 09:00:00)-Water Temperature (C)]]*OO[[#This Row],[34]]</f>
        <v>2.7902687067719997E-4</v>
      </c>
      <c r="AK313" s="10">
        <f>3/24000000*OO[[#This Row],[93 (30JUN1985 12:00:00)-Water Temperature (C)]]*OO[[#This Row],[35]]</f>
        <v>1.1729997757115E-4</v>
      </c>
      <c r="AL313" s="10">
        <f>3/24000000*OO[[#This Row],[94 (30JUN1985 15:00:00)-Water Temperature (C)]]*OO[[#This Row],[36]]</f>
        <v>8.2542175346937487E-5</v>
      </c>
      <c r="AM313" s="10">
        <f>3/24000000*OO[[#This Row],[95 (30JUN1985 18:00:00)-Water Temperature (C)]]*OO[[#This Row],[37]]</f>
        <v>7.4161564147499993E-5</v>
      </c>
      <c r="AN313" s="10">
        <f>3/24000000*OO[[#This Row],[96 (30JUN1985 21:00:00)-Water Temperature (C)]]*OO[[#This Row],[38]]</f>
        <v>6.9818821813124999E-5</v>
      </c>
      <c r="AO313" s="10">
        <f>3/24000000*OO[[#This Row],[97 (01JUL1985 00:00:00)-Water Temperature (C)]]*OO[[#This Row],[39]]</f>
        <v>6.5395116712474991E-5</v>
      </c>
      <c r="AP313" s="10">
        <f>3/24000000*OO[[#This Row],[98 (01JUL1985 03:00:00)-Water Temperature (C)]]*OO[[#This Row],[40]]</f>
        <v>6.1005937674824989E-5</v>
      </c>
      <c r="AQ313" s="10">
        <f>3/24000000*OO[[#This Row],[99 (01JUL1985 06:00:00)-Water Temperature (C)]]*OO[[#This Row],[41]]</f>
        <v>5.6163166112199995E-5</v>
      </c>
      <c r="AR313" s="10">
        <f>3/24000000*OO[[#This Row],[100 (01JUL1985 09:00:00)-Water Temperature (C)]]*OO[[#This Row],[42]]</f>
        <v>5.0967516843374998E-5</v>
      </c>
      <c r="AS313" s="10">
        <f>3/24000000*OO[[#This Row],[101 (01JUL1985 12:00:00)-Water Temperature (C)]]*OO[[#This Row],[43]]</f>
        <v>4.57639976395125E-5</v>
      </c>
      <c r="AT313" s="10">
        <f>3/24000000*OO[[#This Row],[102 (01JUL1985 15:00:00)-Water Temperature (C)]]*OO[[#This Row],[44]]</f>
        <v>4.0925285842674995E-5</v>
      </c>
      <c r="AU313" s="10">
        <f>3/24000000*OO[[#This Row],[103 (01JUL1985 18:00:00)-Water Temperature (C)]]*OO[[#This Row],[45]]</f>
        <v>3.6538377841199993E-5</v>
      </c>
      <c r="AV313" s="10">
        <f>3/24000000*OO[[#This Row],[104 (01JUL1985 21:00:00)-Water Temperature (C)]]*OO[[#This Row],[46]]</f>
        <v>3.2761682486444997E-5</v>
      </c>
      <c r="AW313" s="10">
        <f>3/24000000*OO[[#This Row],[105 (02JUL1985 00:00:00)-Water Temperature (C)]]*OO[[#This Row],[47]]</f>
        <v>2.9627907722314993E-5</v>
      </c>
      <c r="AX313" s="10">
        <f>3/24000000*OO[[#This Row],[106 (02JUL1985 03:00:00)-Water Temperature (C)]]*OO[[#This Row],[48]]</f>
        <v>2.730642931875E-5</v>
      </c>
      <c r="AY313" s="10">
        <f>3/24000000*OO[[#This Row],[107 (02JUL1985 06:00:00)-Water Temperature (C)]]*OO[[#This Row],[49]]</f>
        <v>2.5330140991119997E-5</v>
      </c>
      <c r="AZ313" s="10">
        <f>3/24000000*OO[[#This Row],[108 (02JUL1985 09:00:00)-Water Temperature (C)]]*OO[[#This Row],[50]]</f>
        <v>2.3438859846862498E-5</v>
      </c>
      <c r="BA313" s="10">
        <f>3/24000000*OO[[#This Row],[109 (02JUL1985 12:00:00)-Water Temperature (C)]]*OO[[#This Row],[51]]</f>
        <v>2.1432124208497499E-5</v>
      </c>
      <c r="BB313" s="10">
        <f>3/24000000*OO[[#This Row],[110 (02JUL1985 15:00:00)-Water Temperature (C)]]*OO[[#This Row],[52]]</f>
        <v>1.932600523036E-5</v>
      </c>
      <c r="BC313" s="10">
        <f>3/24000000*OO[[#This Row],[111 (02JUL1985 18:00:00)-Water Temperature (C)]]*OO[[#This Row],[53]]</f>
        <v>1.7151086997607498E-5</v>
      </c>
      <c r="BD313" s="10">
        <f>3/24000000*OO[[#This Row],[112 (02JUL1985 21:00:00)-Water Temperature (C)]]*OO[[#This Row],[54]]</f>
        <v>1.5214674374432501E-5</v>
      </c>
      <c r="BE313" s="10">
        <f>3/24000000*OO[[#This Row],[113 (03JUL1985 00:00:00)-Water Temperature (C)]]*OO[[#This Row],[55]]</f>
        <v>1.3628465747097501E-5</v>
      </c>
      <c r="BF313" s="10">
        <f>3/24000000*OO[[#This Row],[114 (03JUL1985 03:00:00)-Water Temperature (C)]]*OO[[#This Row],[56]]</f>
        <v>1.2419787247250002E-5</v>
      </c>
      <c r="BG313" s="10">
        <f>3/24000000*OO[[#This Row],[115 (03JUL1985 06:00:00)-Water Temperature (C)]]*OO[[#This Row],[57]]</f>
        <v>1.1412961261312501E-5</v>
      </c>
      <c r="BH313" s="10">
        <f>3/24000000*OO[[#This Row],[116 (03JUL1985 09:00:00)-Water Temperature (C)]]*OO[[#This Row],[58]]</f>
        <v>1.03780101537E-5</v>
      </c>
      <c r="BI313" s="10">
        <f>3/24000000*OO[[#This Row],[117 (03JUL1985 12:00:00)-Water Temperature (C)]]*OO[[#This Row],[59]]</f>
        <v>9.3364798387062495E-6</v>
      </c>
      <c r="BJ313" s="10">
        <f>3/24000000*OO[[#This Row],[118 (03JUL1985 15:00:00)-Water Temperature (C)]]*OO[[#This Row],[60]]</f>
        <v>8.2729224271399995E-6</v>
      </c>
      <c r="BK313" s="10">
        <f>3/24000000*OO[[#This Row],[119 (03JUL1985 18:00:00)-Water Temperature (C)]]*OO[[#This Row],[61]]</f>
        <v>7.2237297774249995E-6</v>
      </c>
      <c r="BL313" s="10">
        <f>3/24000000*OO[[#This Row],[120 (03JUL1985 21:00:00)-Water Temperature (C)]]*OO[[#This Row],[62]]</f>
        <v>6.2625771692050002E-6</v>
      </c>
      <c r="BM313" s="10">
        <f>3/24000000*OO[[#This Row],[121 (04JUL1985 00:00:00)-Water Temperature (C)]]*OO[[#This Row],[63]]</f>
        <v>5.4508639632799999E-6</v>
      </c>
      <c r="BN313" s="10">
        <f>3/24000000*OO[[#This Row],[122 (04JUL1985 03:00:00)-Water Temperature (C)]]*OO[[#This Row],[64]]</f>
        <v>4.8194788908299996E-6</v>
      </c>
      <c r="BO313" s="10">
        <f>3/24000000*OO[[#This Row],[123 (04JUL1985 06:00:00)-Water Temperature (C)]]*OO[[#This Row],[65]]</f>
        <v>4.2087461321975002E-6</v>
      </c>
      <c r="BP313" s="10">
        <f>3/24000000*OO[[#This Row],[124 (04JUL1985 09:00:00)-Water Temperature (C)]]*OO[[#This Row],[66]]</f>
        <v>3.5587872035687504E-6</v>
      </c>
      <c r="BQ313" s="10">
        <f>3/24000000*OO[[#This Row],[125 (04JUL1985 12:00:00)-Water Temperature (C)]]*OO[[#This Row],[67]]</f>
        <v>2.88557995992675E-6</v>
      </c>
      <c r="BR313" s="10">
        <f>3/24000000*OO[[#This Row],[126 (04JUL1985 15:00:00)-Water Temperature (C)]]*OO[[#This Row],[68]]</f>
        <v>2.2874363075312502E-6</v>
      </c>
      <c r="BS313" s="10">
        <f>3/24000000*OO[[#This Row],[127 (04JUL1985 18:00:00)-Water Temperature (C)]]*OO[[#This Row],[69]]</f>
        <v>1.8093164414471248E-6</v>
      </c>
      <c r="BT313" s="10">
        <f>3/24000000*OO[[#This Row],[128 (04JUL1985 21:00:00)-Water Temperature (C)]]*OO[[#This Row],[70]]</f>
        <v>1.4691000295742501E-6</v>
      </c>
      <c r="BU313" s="10">
        <f>3/24000000*OO[[#This Row],[129 (05JUL1985 00:00:00)-Water Temperature (C)]]*OO[[#This Row],[71]]</f>
        <v>1.2438960041969999E-6</v>
      </c>
      <c r="BV313" s="10">
        <f>3/24000000*OO[[#This Row],[130 (05JUL1985 03:00:00)-Water Temperature (C)]]*OO[[#This Row],[72]]</f>
        <v>1.112197405323125E-6</v>
      </c>
      <c r="BW313" s="10">
        <f>3/24000000*OO[[#This Row],[131 (05JUL1985 06:00:00)-Water Temperature (C)]]*OO[[#This Row],[73]]</f>
        <v>1.023532303674E-6</v>
      </c>
      <c r="BX313" s="10">
        <f>3/24000000*OO[[#This Row],[132 (05JUL1985 09:00:00)-Water Temperature (C)]]*OO[[#This Row],[74]]</f>
        <v>9.5159885368950006E-7</v>
      </c>
      <c r="BY313" s="10">
        <f>3/24000000*OO[[#This Row],[133 (05JUL1985 12:00:00)-Water Temperature (C)]]*OO[[#This Row],[75]]</f>
        <v>8.8507956821237488E-7</v>
      </c>
      <c r="BZ313" s="10">
        <f>3/24000000*OO[[#This Row],[134 (05JUL1985 15:00:00)-Water Temperature (C)]]*OO[[#This Row],[76]]</f>
        <v>8.1484461084124999E-7</v>
      </c>
      <c r="CA313" s="10">
        <f>3/24000000*OO[[#This Row],[135 (05JUL1985 18:00:00)-Water Temperature (C)]]*OO[[#This Row],[77]]</f>
        <v>7.4767137314375004E-7</v>
      </c>
      <c r="CB313" s="10">
        <f>3/24000000*OO[[#This Row],[136 (05JUL1985 21:00:00)-Water Temperature (C)]]*OO[[#This Row],[78]]</f>
        <v>6.9113308023174999E-7</v>
      </c>
      <c r="CC313" s="10">
        <f>3/24000000*OO[[#This Row],[137 (06JUL1985 00:00:00)-Water Temperature (C)]]*OO[[#This Row],[79]]</f>
        <v>6.5282453439625003E-7</v>
      </c>
      <c r="CD313" s="10">
        <f>3/24000000*OO[[#This Row],[138 (06JUL1985 03:00:00)-Water Temperature (C)]]*OO[[#This Row],[80]]</f>
        <v>6.3597310942549991E-7</v>
      </c>
      <c r="CE313" s="10">
        <f>3/24000000*OO[[#This Row],[139 (06JUL1985 06:00:00)-Water Temperature (C)]]*OO[[#This Row],[81]]</f>
        <v>6.2758372726849989E-7</v>
      </c>
      <c r="CF313" s="10">
        <f>3/24000000*OO[[#This Row],[140 (06JUL1985 09:00:00)-Water Temperature (C)]]*OO[[#This Row],[82]]</f>
        <v>6.1824337876924989E-7</v>
      </c>
      <c r="CG313" s="10">
        <f>3/24000000*OO[[#This Row],[141 (06JUL1985 12:00:00)-Water Temperature (C)]]*OO[[#This Row],[83]]</f>
        <v>6.0151315672574996E-7</v>
      </c>
      <c r="CH313" s="10">
        <f>3/24000000*OO[[#This Row],[142 (06JUL1985 15:00:00)-Water Temperature (C)]]*OO[[#This Row],[84]]</f>
        <v>5.7590706626574999E-7</v>
      </c>
      <c r="CI313" s="10">
        <f>3/24000000*OO[[#This Row],[143 (06JUL1985 18:00:00)-Water Temperature (C)]]*OO[[#This Row],[85]]</f>
        <v>5.4136220434199995E-7</v>
      </c>
      <c r="CJ313" s="10">
        <f>3/24000000*OO[[#This Row],[144 (06JUL1985 21:00:00)-Water Temperature (C)]]*OO[[#This Row],[86]]</f>
        <v>5.0659544207999997E-7</v>
      </c>
      <c r="CK313" s="10">
        <f>3/24000000*OO[[#This Row],[145 (07JUL1985 00:00:00)-Water Temperature (C)]]*OO[[#This Row],[87]]</f>
        <v>4.7826306778049989E-7</v>
      </c>
      <c r="CL313" s="10">
        <f>3/24000000*OO[[#This Row],[146 (07JUL1985 03:00:00)-Water Temperature (C)]]*OO[[#This Row],[88]]</f>
        <v>4.6399244093999997E-7</v>
      </c>
      <c r="CM313" s="10">
        <f>3/24000000*OO[[#This Row],[147 (07JUL1985 06:00:00)-Water Temperature (C)]]*OO[[#This Row],[89]]</f>
        <v>4.4987347791874991E-7</v>
      </c>
      <c r="CN313" s="10">
        <f>3/24000000*OO[[#This Row],[148 (07JUL1985 09:00:00)-Water Temperature (C)]]*OO[[#This Row],[90]]</f>
        <v>4.3112240168749994E-7</v>
      </c>
      <c r="CO313" s="10">
        <f>3/24000000*OO[[#This Row],[149 (07JUL1985 12:00:00)-Water Temperature (C)]]*OO[[#This Row],[91]]</f>
        <v>4.0776630295174997E-7</v>
      </c>
      <c r="CP313" s="10">
        <f>3/24000000*OO[[#This Row],[150 (07JUL1985 15:00:00)-Water Temperature (C)]]*OO[[#This Row],[92]]</f>
        <v>3.8545014964649997E-7</v>
      </c>
      <c r="CQ313" s="10">
        <f>3/24000000*OO[[#This Row],[151 (07JUL1985 18:00:00)-Water Temperature (C)]]*OO[[#This Row],[93]]</f>
        <v>3.6310341824874999E-7</v>
      </c>
      <c r="CR313" s="10">
        <f>3/24000000*OO[[#This Row],[152 (07JUL1985 21:00:00)-Water Temperature (C)]]*OO[[#This Row],[94]]</f>
        <v>3.4134899647158753E-7</v>
      </c>
      <c r="CS313" s="10">
        <f>3/24000000*OO[[#This Row],[153 (08JUL1985 00:00:00)-Water Temperature (C)]]*OO[[#This Row],[95]]</f>
        <v>3.2286493308614994E-7</v>
      </c>
      <c r="CT313" s="10">
        <f>3/24000000*OO[[#This Row],[154 (08JUL1985 03:00:00)-Water Temperature (C)]]*OO[[#This Row],[96]]</f>
        <v>3.14276601334E-7</v>
      </c>
      <c r="CU313" s="10">
        <f>3/24000000*OO[[#This Row],[155 (08JUL1985 06:00:00)-Water Temperature (C)]]*OO[[#This Row],[97]]</f>
        <v>3.0914250960872496E-7</v>
      </c>
      <c r="CV313" s="10">
        <f>3/24000000*OO[[#This Row],[156 (08JUL1985 09:00:00)-Water Temperature (C)]]*OO[[#This Row],[98]]</f>
        <v>3.0056678398162497E-7</v>
      </c>
      <c r="CW313" s="10">
        <f>3/24000000*OO[[#This Row],[157 (08JUL1985 12:00:00)-Water Temperature (C)]]*OO[[#This Row],[99]]</f>
        <v>2.8800956824577499E-7</v>
      </c>
    </row>
    <row r="314" spans="1:101" x14ac:dyDescent="0.35">
      <c r="A314" t="s">
        <v>320</v>
      </c>
      <c r="B314">
        <v>897.6268</v>
      </c>
      <c r="C314" s="10">
        <f>3/24*OO[[#This Row],[59 (26JUN1985 06:00:00)-Water Temperature (C)]]*OO[[#This Row],[1]]/SUM(OO[1])</f>
        <v>0</v>
      </c>
      <c r="D314" s="10">
        <f>3/24*OO[[#This Row],[60 (26JUN1985 09:00:00)-Water Temperature (C)]]*OO[[#This Row],[2]]/SUM(OO[2])</f>
        <v>0</v>
      </c>
      <c r="E314" s="10">
        <f>3/24*OO[[#This Row],[61 (26JUN1985 12:00:00)-Water Temperature (C)]]*OO[[#This Row],[3]]/SUM(OO[3])</f>
        <v>0</v>
      </c>
      <c r="F314" s="10">
        <f>3/24*OO[[#This Row],[62 (26JUN1985 15:00:00)-Water Temperature (C)]]*OO[[#This Row],[4]]/SUM(OO[4])</f>
        <v>0</v>
      </c>
      <c r="G314" s="10">
        <f>3/24*OO[[#This Row],[63 (26JUN1985 18:00:00)-Water Temperature (C)]]*OO[[#This Row],[5]]/SUM(OO[5])</f>
        <v>0</v>
      </c>
      <c r="H314" s="10">
        <f>3/24*OO[[#This Row],[64 (26JUN1985 21:00:00)-Water Temperature (C)]]*OO[[#This Row],[6]]/SUM(OO[6])</f>
        <v>0</v>
      </c>
      <c r="I314" s="10">
        <f>3/24*OO[[#This Row],[65 (27JUN1985 00:00:00)-Water Temperature (C)]]*OO[[#This Row],[7]]/SUM(OO[7])</f>
        <v>0</v>
      </c>
      <c r="J314" s="10">
        <f>3/24*OO[[#This Row],[66 (27JUN1985 03:00:00)-Water Temperature (C)]]*OO[[#This Row],[8]]/SUM(OO[8])</f>
        <v>0</v>
      </c>
      <c r="K314" s="10">
        <f>3/24*OO[[#This Row],[67 (27JUN1985 06:00:00)-Water Temperature (C)]]*OO[[#This Row],[9]]/SUM(OO[9])</f>
        <v>0</v>
      </c>
      <c r="L314" s="10">
        <f>3/24*OO[[#This Row],[68 (27JUN1985 09:00:00)-Water Temperature (C)]]*OO[[#This Row],[10]]/SUM(OO[10])</f>
        <v>0</v>
      </c>
      <c r="M314" s="10">
        <f>3/24*OO[[#This Row],[69 (27JUN1985 12:00:00)-Water Temperature (C)]]*OO[[#This Row],[11]]/SUM(OO[11])</f>
        <v>0</v>
      </c>
      <c r="N314" s="10">
        <f>3/24*OO[[#This Row],[70 (27JUN1985 15:00:00)-Water Temperature (C)]]*OO[[#This Row],[12]]/SUM(OO[12])</f>
        <v>0</v>
      </c>
      <c r="O314" s="10">
        <f>3/24*OO[[#This Row],[71 (27JUN1985 18:00:00)-Water Temperature (C)]]*OO[[#This Row],[13]]/SUM(OO[13])</f>
        <v>0</v>
      </c>
      <c r="P314" s="10">
        <f>3/24*OO[[#This Row],[72 (27JUN1985 21:00:00)-Water Temperature (C)]]*OO[[#This Row],[14]]/SUM(OO[14])</f>
        <v>0</v>
      </c>
      <c r="Q314" s="10">
        <f>3/24*OO[[#This Row],[73 (28JUN1985 00:00:00)-Water Temperature (C)]]*OO[[#This Row],[15]]/SUM(OO[15])</f>
        <v>9.3191964667951819E-43</v>
      </c>
      <c r="R314" s="10">
        <f>3/24*OO[[#This Row],[74 (28JUN1985 03:00:00)-Water Temperature (C)]]*OO[[#This Row],[16]]/SUM(OO[16])</f>
        <v>1.6019024346095343E-29</v>
      </c>
      <c r="S314" s="10">
        <f>3/24*OO[[#This Row],[75 (28JUN1985 06:00:00)-Water Temperature (C)]]*OO[[#This Row],[17]]/SUM(OO[17])</f>
        <v>4.0026041400739176E-23</v>
      </c>
      <c r="T314" s="10">
        <f>3/24*OO[[#This Row],[76 (28JUN1985 09:00:00)-Water Temperature (C)]]*OO[[#This Row],[18]]/SUM(OO[18])</f>
        <v>3.4525995147758631E-15</v>
      </c>
      <c r="U314" s="10">
        <f>3/24*OO[[#This Row],[77 (28JUN1985 12:00:00)-Water Temperature (C)]]*OO[[#This Row],[19]]/SUM(OO[19])</f>
        <v>2.6877474717769369E-11</v>
      </c>
      <c r="V314" s="10">
        <f>3/24000000*OO[[#This Row],[78 (28JUN1985 15:00:00)-Water Temperature (C)]]*OO[[#This Row],[20]]</f>
        <v>1.3936916253E-8</v>
      </c>
      <c r="W314" s="10">
        <f>3/24000000*OO[[#This Row],[79 (28JUN1985 18:00:00)-Water Temperature (C)]]*OO[[#This Row],[21]]</f>
        <v>1.5534154978839998E-6</v>
      </c>
      <c r="X314" s="10">
        <f>3/24000000*OO[[#This Row],[80 (28JUN1985 21:00:00)-Water Temperature (C)]]*OO[[#This Row],[22]]</f>
        <v>5.6632551617474987E-5</v>
      </c>
      <c r="Y314" s="10">
        <f>3/24000000*OO[[#This Row],[81 (29JUN1985 00:00:00)-Water Temperature (C)]]*OO[[#This Row],[23]]</f>
        <v>8.5610278042799997E-4</v>
      </c>
      <c r="Z314" s="10">
        <f>3/24000000*OO[[#This Row],[82 (29JUN1985 03:00:00)-Water Temperature (C)]]*OO[[#This Row],[24]]</f>
        <v>6.2929578109849997E-3</v>
      </c>
      <c r="AA314" s="10">
        <f>3/24000000*OO[[#This Row],[83 (29JUN1985 06:00:00)-Water Temperature (C)]]*OO[[#This Row],[25]]</f>
        <v>2.4603826790935E-2</v>
      </c>
      <c r="AB314" s="10">
        <f>3/24000000*OO[[#This Row],[84 (29JUN1985 09:00:00)-Water Temperature (C)]]*OO[[#This Row],[26]]</f>
        <v>5.7209519552249996E-2</v>
      </c>
      <c r="AC314" s="10">
        <f>3/24000000*OO[[#This Row],[85 (29JUN1985 12:00:00)-Water Temperature (C)]]*OO[[#This Row],[27]]</f>
        <v>8.4471705997000004E-2</v>
      </c>
      <c r="AD314" s="10">
        <f>3/24000000*OO[[#This Row],[86 (29JUN1985 15:00:00)-Water Temperature (C)]]*OO[[#This Row],[28]]</f>
        <v>8.317821271046251E-2</v>
      </c>
      <c r="AE314" s="10">
        <f>3/24000000*OO[[#This Row],[88 (29JUN1985 21:00:00)-Water Temperature (C)]]*OO[[#This Row],[30]]</f>
        <v>2.9984449296804997E-2</v>
      </c>
      <c r="AF314" s="10">
        <f>3/24000000*OO[[#This Row],[88 (29JUN1985 21:00:00)-Water Temperature (C)]]*OO[[#This Row],[30]]</f>
        <v>2.9984449296804997E-2</v>
      </c>
      <c r="AG314" s="10">
        <f>3/24000000*OO[[#This Row],[89 (30JUN1985 00:00:00)-Water Temperature (C)]]*OO[[#This Row],[31]]</f>
        <v>1.2251414135486249E-2</v>
      </c>
      <c r="AH314" s="10">
        <f>3/24000000*OO[[#This Row],[90 (30JUN1985 03:00:00)-Water Temperature (C)]]*OO[[#This Row],[32]]</f>
        <v>4.1774501876974991E-3</v>
      </c>
      <c r="AI314" s="10">
        <f>3/24000000*OO[[#This Row],[91 (30JUN1985 06:00:00)-Water Temperature (C)]]*OO[[#This Row],[33]]</f>
        <v>1.2433249248007499E-3</v>
      </c>
      <c r="AJ314" s="10">
        <f>3/24000000*OO[[#This Row],[92 (30JUN1985 09:00:00)-Water Temperature (C)]]*OO[[#This Row],[34]]</f>
        <v>3.6564230925075001E-4</v>
      </c>
      <c r="AK314" s="10">
        <f>3/24000000*OO[[#This Row],[93 (30JUN1985 12:00:00)-Water Temperature (C)]]*OO[[#This Row],[35]]</f>
        <v>1.4480715447665E-4</v>
      </c>
      <c r="AL314" s="10">
        <f>3/24000000*OO[[#This Row],[94 (30JUN1985 15:00:00)-Water Temperature (C)]]*OO[[#This Row],[36]]</f>
        <v>9.6474694381874996E-5</v>
      </c>
      <c r="AM314" s="10">
        <f>3/24000000*OO[[#This Row],[95 (30JUN1985 18:00:00)-Water Temperature (C)]]*OO[[#This Row],[37]]</f>
        <v>8.5426348435999988E-5</v>
      </c>
      <c r="AN314" s="10">
        <f>3/24000000*OO[[#This Row],[96 (30JUN1985 21:00:00)-Water Temperature (C)]]*OO[[#This Row],[38]]</f>
        <v>8.0489173143999987E-5</v>
      </c>
      <c r="AO314" s="10">
        <f>3/24000000*OO[[#This Row],[97 (01JUL1985 00:00:00)-Water Temperature (C)]]*OO[[#This Row],[39]]</f>
        <v>7.5722455214699991E-5</v>
      </c>
      <c r="AP314" s="10">
        <f>3/24000000*OO[[#This Row],[98 (01JUL1985 03:00:00)-Water Temperature (C)]]*OO[[#This Row],[40]]</f>
        <v>7.0931391861349985E-5</v>
      </c>
      <c r="AQ314" s="10">
        <f>3/24000000*OO[[#This Row],[99 (01JUL1985 06:00:00)-Water Temperature (C)]]*OO[[#This Row],[41]]</f>
        <v>6.5502070316375007E-5</v>
      </c>
      <c r="AR314" s="10">
        <f>3/24000000*OO[[#This Row],[100 (01JUL1985 09:00:00)-Water Temperature (C)]]*OO[[#This Row],[42]]</f>
        <v>5.9615882443187503E-5</v>
      </c>
      <c r="AS314" s="10">
        <f>3/24000000*OO[[#This Row],[101 (01JUL1985 12:00:00)-Water Temperature (C)]]*OO[[#This Row],[43]]</f>
        <v>5.3634092870800001E-5</v>
      </c>
      <c r="AT314" s="10">
        <f>3/24000000*OO[[#This Row],[102 (01JUL1985 15:00:00)-Water Temperature (C)]]*OO[[#This Row],[44]]</f>
        <v>4.8059953443200004E-5</v>
      </c>
      <c r="AU314" s="10">
        <f>3/24000000*OO[[#This Row],[103 (01JUL1985 18:00:00)-Water Temperature (C)]]*OO[[#This Row],[45]]</f>
        <v>4.2977874660000005E-5</v>
      </c>
      <c r="AV314" s="10">
        <f>3/24000000*OO[[#This Row],[104 (01JUL1985 21:00:00)-Water Temperature (C)]]*OO[[#This Row],[46]]</f>
        <v>3.8588454337500006E-5</v>
      </c>
      <c r="AW314" s="10">
        <f>3/24000000*OO[[#This Row],[105 (02JUL1985 00:00:00)-Water Temperature (C)]]*OO[[#This Row],[47]]</f>
        <v>3.4961400782887495E-5</v>
      </c>
      <c r="AX314" s="10">
        <f>3/24000000*OO[[#This Row],[106 (02JUL1985 03:00:00)-Water Temperature (C)]]*OO[[#This Row],[48]]</f>
        <v>3.2287776437299997E-5</v>
      </c>
      <c r="AY314" s="10">
        <f>3/24000000*OO[[#This Row],[107 (02JUL1985 06:00:00)-Water Temperature (C)]]*OO[[#This Row],[49]]</f>
        <v>3.0014854672462496E-5</v>
      </c>
      <c r="AZ314" s="10">
        <f>3/24000000*OO[[#This Row],[108 (02JUL1985 09:00:00)-Water Temperature (C)]]*OO[[#This Row],[50]]</f>
        <v>2.7836269212674996E-5</v>
      </c>
      <c r="BA314" s="10">
        <f>3/24000000*OO[[#This Row],[109 (02JUL1985 12:00:00)-Water Temperature (C)]]*OO[[#This Row],[51]]</f>
        <v>2.5499924213403749E-5</v>
      </c>
      <c r="BB314" s="10">
        <f>3/24000000*OO[[#This Row],[110 (02JUL1985 15:00:00)-Water Temperature (C)]]*OO[[#This Row],[52]]</f>
        <v>2.3019796679406247E-5</v>
      </c>
      <c r="BC314" s="10">
        <f>3/24000000*OO[[#This Row],[111 (02JUL1985 18:00:00)-Water Temperature (C)]]*OO[[#This Row],[53]]</f>
        <v>2.0450697140405E-5</v>
      </c>
      <c r="BD314" s="10">
        <f>3/24000000*OO[[#This Row],[112 (02JUL1985 21:00:00)-Water Temperature (C)]]*OO[[#This Row],[54]]</f>
        <v>1.8155463341625001E-5</v>
      </c>
      <c r="BE314" s="10">
        <f>3/24000000*OO[[#This Row],[113 (03JUL1985 00:00:00)-Water Temperature (C)]]*OO[[#This Row],[55]]</f>
        <v>1.6266195807127497E-5</v>
      </c>
      <c r="BF314" s="10">
        <f>3/24000000*OO[[#This Row],[114 (03JUL1985 03:00:00)-Water Temperature (C)]]*OO[[#This Row],[56]]</f>
        <v>1.4836225688230001E-5</v>
      </c>
      <c r="BG314" s="10">
        <f>3/24000000*OO[[#This Row],[115 (03JUL1985 06:00:00)-Water Temperature (C)]]*OO[[#This Row],[57]]</f>
        <v>1.3651449966337499E-5</v>
      </c>
      <c r="BH314" s="10">
        <f>3/24000000*OO[[#This Row],[116 (03JUL1985 09:00:00)-Water Temperature (C)]]*OO[[#This Row],[58]]</f>
        <v>1.2430810538989999E-5</v>
      </c>
      <c r="BI314" s="10">
        <f>3/24000000*OO[[#This Row],[117 (03JUL1985 12:00:00)-Water Temperature (C)]]*OO[[#This Row],[59]]</f>
        <v>1.1201898341947499E-5</v>
      </c>
      <c r="BJ314" s="10">
        <f>3/24000000*OO[[#This Row],[118 (03JUL1985 15:00:00)-Water Temperature (C)]]*OO[[#This Row],[60]]</f>
        <v>9.9339001619875006E-6</v>
      </c>
      <c r="BK314" s="10">
        <f>3/24000000*OO[[#This Row],[119 (03JUL1985 18:00:00)-Water Temperature (C)]]*OO[[#This Row],[61]]</f>
        <v>8.6862100186424996E-6</v>
      </c>
      <c r="BL314" s="10">
        <f>3/24000000*OO[[#This Row],[120 (03JUL1985 21:00:00)-Water Temperature (C)]]*OO[[#This Row],[62]]</f>
        <v>7.538289329250001E-6</v>
      </c>
      <c r="BM314" s="10">
        <f>3/24000000*OO[[#This Row],[121 (04JUL1985 00:00:00)-Water Temperature (C)]]*OO[[#This Row],[63]]</f>
        <v>6.5687886144974998E-6</v>
      </c>
      <c r="BN314" s="10">
        <f>3/24000000*OO[[#This Row],[122 (04JUL1985 03:00:00)-Water Temperature (C)]]*OO[[#This Row],[64]]</f>
        <v>5.8233823147549994E-6</v>
      </c>
      <c r="BO314" s="10">
        <f>3/24000000*OO[[#This Row],[123 (04JUL1985 06:00:00)-Water Temperature (C)]]*OO[[#This Row],[65]]</f>
        <v>5.100779714685E-6</v>
      </c>
      <c r="BP314" s="10">
        <f>3/24000000*OO[[#This Row],[124 (04JUL1985 09:00:00)-Water Temperature (C)]]*OO[[#This Row],[66]]</f>
        <v>4.3326898743899997E-6</v>
      </c>
      <c r="BQ314" s="10">
        <f>3/24000000*OO[[#This Row],[125 (04JUL1985 12:00:00)-Water Temperature (C)]]*OO[[#This Row],[67]]</f>
        <v>3.5234744882703746E-6</v>
      </c>
      <c r="BR314" s="10">
        <f>3/24000000*OO[[#This Row],[126 (04JUL1985 15:00:00)-Water Temperature (C)]]*OO[[#This Row],[68]]</f>
        <v>2.7951145122142496E-6</v>
      </c>
      <c r="BS314" s="10">
        <f>3/24000000*OO[[#This Row],[127 (04JUL1985 18:00:00)-Water Temperature (C)]]*OO[[#This Row],[69]]</f>
        <v>2.2057722096712499E-6</v>
      </c>
      <c r="BT314" s="10">
        <f>3/24000000*OO[[#This Row],[128 (04JUL1985 21:00:00)-Water Temperature (C)]]*OO[[#This Row],[70]]</f>
        <v>1.783387519131625E-6</v>
      </c>
      <c r="BU314" s="10">
        <f>3/24000000*OO[[#This Row],[129 (05JUL1985 00:00:00)-Water Temperature (C)]]*OO[[#This Row],[71]]</f>
        <v>1.5021319046529998E-6</v>
      </c>
      <c r="BV314" s="10">
        <f>3/24000000*OO[[#This Row],[130 (05JUL1985 03:00:00)-Water Temperature (C)]]*OO[[#This Row],[72]]</f>
        <v>1.3379102174523749E-6</v>
      </c>
      <c r="BW314" s="10">
        <f>3/24000000*OO[[#This Row],[131 (05JUL1985 06:00:00)-Water Temperature (C)]]*OO[[#This Row],[73]]</f>
        <v>1.227357502711875E-6</v>
      </c>
      <c r="BX314" s="10">
        <f>3/24000000*OO[[#This Row],[132 (05JUL1985 09:00:00)-Water Temperature (C)]]*OO[[#This Row],[74]]</f>
        <v>1.1401873022474999E-6</v>
      </c>
      <c r="BY314" s="10">
        <f>3/24000000*OO[[#This Row],[133 (05JUL1985 12:00:00)-Water Temperature (C)]]*OO[[#This Row],[75]]</f>
        <v>1.0601586065908749E-6</v>
      </c>
      <c r="BZ314" s="10">
        <f>3/24000000*OO[[#This Row],[134 (05JUL1985 15:00:00)-Water Temperature (C)]]*OO[[#This Row],[76]]</f>
        <v>9.7503880295250011E-7</v>
      </c>
      <c r="CA314" s="10">
        <f>3/24000000*OO[[#This Row],[135 (05JUL1985 18:00:00)-Water Temperature (C)]]*OO[[#This Row],[77]]</f>
        <v>8.9412709825574993E-7</v>
      </c>
      <c r="CB314" s="10">
        <f>3/24000000*OO[[#This Row],[136 (05JUL1985 21:00:00)-Water Temperature (C)]]*OO[[#This Row],[78]]</f>
        <v>8.2515036290624986E-7</v>
      </c>
      <c r="CC314" s="10">
        <f>3/24000000*OO[[#This Row],[137 (06JUL1985 00:00:00)-Water Temperature (C)]]*OO[[#This Row],[79]]</f>
        <v>7.7782785602399997E-7</v>
      </c>
      <c r="CD314" s="10">
        <f>3/24000000*OO[[#This Row],[138 (06JUL1985 03:00:00)-Water Temperature (C)]]*OO[[#This Row],[80]]</f>
        <v>7.5678452989749991E-7</v>
      </c>
      <c r="CE314" s="10">
        <f>3/24000000*OO[[#This Row],[139 (06JUL1985 06:00:00)-Water Temperature (C)]]*OO[[#This Row],[81]]</f>
        <v>7.4627441249299995E-7</v>
      </c>
      <c r="CF314" s="10">
        <f>3/24000000*OO[[#This Row],[140 (06JUL1985 09:00:00)-Water Temperature (C)]]*OO[[#This Row],[82]]</f>
        <v>7.3570812449174989E-7</v>
      </c>
      <c r="CG314" s="10">
        <f>3/24000000*OO[[#This Row],[141 (06JUL1985 12:00:00)-Water Temperature (C)]]*OO[[#This Row],[83]]</f>
        <v>7.1633351395874986E-7</v>
      </c>
      <c r="CH314" s="10">
        <f>3/24000000*OO[[#This Row],[142 (06JUL1985 15:00:00)-Water Temperature (C)]]*OO[[#This Row],[84]]</f>
        <v>6.8638072142575005E-7</v>
      </c>
      <c r="CI314" s="10">
        <f>3/24000000*OO[[#This Row],[143 (06JUL1985 18:00:00)-Water Temperature (C)]]*OO[[#This Row],[85]]</f>
        <v>6.4564250584200002E-7</v>
      </c>
      <c r="CJ314" s="10">
        <f>3/24000000*OO[[#This Row],[144 (06JUL1985 21:00:00)-Water Temperature (C)]]*OO[[#This Row],[86]]</f>
        <v>6.0427311149850002E-7</v>
      </c>
      <c r="CK314" s="10">
        <f>3/24000000*OO[[#This Row],[145 (07JUL1985 00:00:00)-Water Temperature (C)]]*OO[[#This Row],[87]]</f>
        <v>5.700027731669999E-7</v>
      </c>
      <c r="CL314" s="10">
        <f>3/24000000*OO[[#This Row],[146 (07JUL1985 03:00:00)-Water Temperature (C)]]*OO[[#This Row],[88]]</f>
        <v>5.5282777226999988E-7</v>
      </c>
      <c r="CM314" s="10">
        <f>3/24000000*OO[[#This Row],[147 (07JUL1985 06:00:00)-Water Temperature (C)]]*OO[[#This Row],[89]]</f>
        <v>5.3575041152312503E-7</v>
      </c>
      <c r="CN314" s="10">
        <f>3/24000000*OO[[#This Row],[148 (07JUL1985 09:00:00)-Water Temperature (C)]]*OO[[#This Row],[90]]</f>
        <v>5.1437763194399997E-7</v>
      </c>
      <c r="CO314" s="10">
        <f>3/24000000*OO[[#This Row],[149 (07JUL1985 12:00:00)-Water Temperature (C)]]*OO[[#This Row],[91]]</f>
        <v>4.8659957660275E-7</v>
      </c>
      <c r="CP314" s="10">
        <f>3/24000000*OO[[#This Row],[150 (07JUL1985 15:00:00)-Water Temperature (C)]]*OO[[#This Row],[92]]</f>
        <v>4.5989799985687502E-7</v>
      </c>
      <c r="CQ314" s="10">
        <f>3/24000000*OO[[#This Row],[151 (07JUL1985 18:00:00)-Water Temperature (C)]]*OO[[#This Row],[93]]</f>
        <v>4.3330184621500001E-7</v>
      </c>
      <c r="CR314" s="10">
        <f>3/24000000*OO[[#This Row],[152 (07JUL1985 21:00:00)-Water Temperature (C)]]*OO[[#This Row],[94]]</f>
        <v>4.07320456085E-7</v>
      </c>
      <c r="CS314" s="10">
        <f>3/24000000*OO[[#This Row],[153 (08JUL1985 00:00:00)-Water Temperature (C)]]*OO[[#This Row],[95]]</f>
        <v>3.8499284134999999E-7</v>
      </c>
      <c r="CT314" s="10">
        <f>3/24000000*OO[[#This Row],[154 (08JUL1985 03:00:00)-Water Temperature (C)]]*OO[[#This Row],[96]]</f>
        <v>3.7472632231212499E-7</v>
      </c>
      <c r="CU314" s="10">
        <f>3/24000000*OO[[#This Row],[155 (08JUL1985 06:00:00)-Water Temperature (C)]]*OO[[#This Row],[97]]</f>
        <v>3.6835771006674996E-7</v>
      </c>
      <c r="CV314" s="10">
        <f>3/24000000*OO[[#This Row],[156 (08JUL1985 09:00:00)-Water Temperature (C)]]*OO[[#This Row],[98]]</f>
        <v>3.5853335025074997E-7</v>
      </c>
      <c r="CW314" s="10">
        <f>3/24000000*OO[[#This Row],[157 (08JUL1985 12:00:00)-Water Temperature (C)]]*OO[[#This Row],[99]]</f>
        <v>3.4395513344440001E-7</v>
      </c>
    </row>
    <row r="315" spans="1:101" x14ac:dyDescent="0.35">
      <c r="A315" t="s">
        <v>321</v>
      </c>
      <c r="B315">
        <v>900.05</v>
      </c>
      <c r="C315" s="10">
        <f>3/24*OO[[#This Row],[59 (26JUN1985 06:00:00)-Water Temperature (C)]]*OO[[#This Row],[1]]/SUM(OO[1])</f>
        <v>0</v>
      </c>
      <c r="D315" s="10">
        <f>3/24*OO[[#This Row],[60 (26JUN1985 09:00:00)-Water Temperature (C)]]*OO[[#This Row],[2]]/SUM(OO[2])</f>
        <v>0</v>
      </c>
      <c r="E315" s="10">
        <f>3/24*OO[[#This Row],[61 (26JUN1985 12:00:00)-Water Temperature (C)]]*OO[[#This Row],[3]]/SUM(OO[3])</f>
        <v>0</v>
      </c>
      <c r="F315" s="10">
        <f>3/24*OO[[#This Row],[62 (26JUN1985 15:00:00)-Water Temperature (C)]]*OO[[#This Row],[4]]/SUM(OO[4])</f>
        <v>0</v>
      </c>
      <c r="G315" s="10">
        <f>3/24*OO[[#This Row],[63 (26JUN1985 18:00:00)-Water Temperature (C)]]*OO[[#This Row],[5]]/SUM(OO[5])</f>
        <v>0</v>
      </c>
      <c r="H315" s="10">
        <f>3/24*OO[[#This Row],[64 (26JUN1985 21:00:00)-Water Temperature (C)]]*OO[[#This Row],[6]]/SUM(OO[6])</f>
        <v>0</v>
      </c>
      <c r="I315" s="10">
        <f>3/24*OO[[#This Row],[65 (27JUN1985 00:00:00)-Water Temperature (C)]]*OO[[#This Row],[7]]/SUM(OO[7])</f>
        <v>0</v>
      </c>
      <c r="J315" s="10">
        <f>3/24*OO[[#This Row],[66 (27JUN1985 03:00:00)-Water Temperature (C)]]*OO[[#This Row],[8]]/SUM(OO[8])</f>
        <v>0</v>
      </c>
      <c r="K315" s="10">
        <f>3/24*OO[[#This Row],[67 (27JUN1985 06:00:00)-Water Temperature (C)]]*OO[[#This Row],[9]]/SUM(OO[9])</f>
        <v>0</v>
      </c>
      <c r="L315" s="10">
        <f>3/24*OO[[#This Row],[68 (27JUN1985 09:00:00)-Water Temperature (C)]]*OO[[#This Row],[10]]/SUM(OO[10])</f>
        <v>0</v>
      </c>
      <c r="M315" s="10">
        <f>3/24*OO[[#This Row],[69 (27JUN1985 12:00:00)-Water Temperature (C)]]*OO[[#This Row],[11]]/SUM(OO[11])</f>
        <v>0</v>
      </c>
      <c r="N315" s="10">
        <f>3/24*OO[[#This Row],[70 (27JUN1985 15:00:00)-Water Temperature (C)]]*OO[[#This Row],[12]]/SUM(OO[12])</f>
        <v>0</v>
      </c>
      <c r="O315" s="10">
        <f>3/24*OO[[#This Row],[71 (27JUN1985 18:00:00)-Water Temperature (C)]]*OO[[#This Row],[13]]/SUM(OO[13])</f>
        <v>0</v>
      </c>
      <c r="P315" s="10">
        <f>3/24*OO[[#This Row],[72 (27JUN1985 21:00:00)-Water Temperature (C)]]*OO[[#This Row],[14]]/SUM(OO[14])</f>
        <v>0</v>
      </c>
      <c r="Q315" s="10">
        <f>3/24*OO[[#This Row],[73 (28JUN1985 00:00:00)-Water Temperature (C)]]*OO[[#This Row],[15]]/SUM(OO[15])</f>
        <v>1.3059233092114722E-43</v>
      </c>
      <c r="R315" s="10">
        <f>3/24*OO[[#This Row],[74 (28JUN1985 03:00:00)-Water Temperature (C)]]*OO[[#This Row],[16]]/SUM(OO[16])</f>
        <v>2.7248060829238225E-30</v>
      </c>
      <c r="S315" s="10">
        <f>3/24*OO[[#This Row],[75 (28JUN1985 06:00:00)-Water Temperature (C)]]*OO[[#This Row],[17]]/SUM(OO[17])</f>
        <v>3.0003274821828864E-23</v>
      </c>
      <c r="T315" s="10">
        <f>3/24*OO[[#This Row],[76 (28JUN1985 09:00:00)-Water Temperature (C)]]*OO[[#This Row],[18]]/SUM(OO[18])</f>
        <v>1.4426227108345039E-15</v>
      </c>
      <c r="U315" s="10">
        <f>3/24*OO[[#This Row],[77 (28JUN1985 12:00:00)-Water Temperature (C)]]*OO[[#This Row],[19]]/SUM(OO[19])</f>
        <v>1.551092709173523E-11</v>
      </c>
      <c r="V315" s="10">
        <f>3/24000000*OO[[#This Row],[78 (28JUN1985 15:00:00)-Water Temperature (C)]]*OO[[#This Row],[20]]</f>
        <v>9.3176652310649981E-9</v>
      </c>
      <c r="W315" s="10">
        <f>3/24000000*OO[[#This Row],[79 (28JUN1985 18:00:00)-Water Temperature (C)]]*OO[[#This Row],[21]]</f>
        <v>1.1536965971E-6</v>
      </c>
      <c r="X315" s="10">
        <f>3/24000000*OO[[#This Row],[80 (28JUN1985 21:00:00)-Water Temperature (C)]]*OO[[#This Row],[22]]</f>
        <v>4.5796225517199993E-5</v>
      </c>
      <c r="Y315" s="10">
        <f>3/24000000*OO[[#This Row],[81 (29JUN1985 00:00:00)-Water Temperature (C)]]*OO[[#This Row],[23]]</f>
        <v>7.4442835095037509E-4</v>
      </c>
      <c r="Z315" s="10">
        <f>3/24000000*OO[[#This Row],[82 (29JUN1985 03:00:00)-Water Temperature (C)]]*OO[[#This Row],[24]]</f>
        <v>5.8319929365549987E-3</v>
      </c>
      <c r="AA315" s="10">
        <f>3/24000000*OO[[#This Row],[83 (29JUN1985 06:00:00)-Water Temperature (C)]]*OO[[#This Row],[25]]</f>
        <v>2.4121216790468747E-2</v>
      </c>
      <c r="AB315" s="10">
        <f>3/24000000*OO[[#This Row],[84 (29JUN1985 09:00:00)-Water Temperature (C)]]*OO[[#This Row],[26]]</f>
        <v>5.90269446167625E-2</v>
      </c>
      <c r="AC315" s="10">
        <f>3/24000000*OO[[#This Row],[85 (29JUN1985 12:00:00)-Water Temperature (C)]]*OO[[#This Row],[27]]</f>
        <v>9.113996583325E-2</v>
      </c>
      <c r="AD315" s="10">
        <f>3/24000000*OO[[#This Row],[86 (29JUN1985 15:00:00)-Water Temperature (C)]]*OO[[#This Row],[28]]</f>
        <v>9.3557926740599998E-2</v>
      </c>
      <c r="AE315" s="10">
        <f>3/24000000*OO[[#This Row],[88 (29JUN1985 21:00:00)-Water Temperature (C)]]*OO[[#This Row],[30]]</f>
        <v>3.6175457339787498E-2</v>
      </c>
      <c r="AF315" s="10">
        <f>3/24000000*OO[[#This Row],[88 (29JUN1985 21:00:00)-Water Temperature (C)]]*OO[[#This Row],[30]]</f>
        <v>3.6175457339787498E-2</v>
      </c>
      <c r="AG315" s="10">
        <f>3/24000000*OO[[#This Row],[89 (30JUN1985 00:00:00)-Water Temperature (C)]]*OO[[#This Row],[31]]</f>
        <v>1.5216185989856247E-2</v>
      </c>
      <c r="AH315" s="10">
        <f>3/24000000*OO[[#This Row],[90 (30JUN1985 03:00:00)-Water Temperature (C)]]*OO[[#This Row],[32]]</f>
        <v>5.3150364590774995E-3</v>
      </c>
      <c r="AI315" s="10">
        <f>3/24000000*OO[[#This Row],[91 (30JUN1985 06:00:00)-Water Temperature (C)]]*OO[[#This Row],[33]]</f>
        <v>1.60477842958125E-3</v>
      </c>
      <c r="AJ315" s="10">
        <f>3/24000000*OO[[#This Row],[92 (30JUN1985 09:00:00)-Water Temperature (C)]]*OO[[#This Row],[34]]</f>
        <v>4.6705881655874994E-4</v>
      </c>
      <c r="AK315" s="10">
        <f>3/24000000*OO[[#This Row],[93 (30JUN1985 12:00:00)-Water Temperature (C)]]*OO[[#This Row],[35]]</f>
        <v>1.73797740367875E-4</v>
      </c>
      <c r="AL315" s="10">
        <f>3/24000000*OO[[#This Row],[94 (30JUN1985 15:00:00)-Water Temperature (C)]]*OO[[#This Row],[36]]</f>
        <v>1.0819621235865E-4</v>
      </c>
      <c r="AM315" s="10">
        <f>3/24000000*OO[[#This Row],[95 (30JUN1985 18:00:00)-Water Temperature (C)]]*OO[[#This Row],[37]]</f>
        <v>9.3520886452849993E-5</v>
      </c>
      <c r="AN315" s="10">
        <f>3/24000000*OO[[#This Row],[96 (30JUN1985 21:00:00)-Water Temperature (C)]]*OO[[#This Row],[38]]</f>
        <v>8.7726313069425005E-5</v>
      </c>
      <c r="AO315" s="10">
        <f>3/24000000*OO[[#This Row],[97 (01JUL1985 00:00:00)-Water Temperature (C)]]*OO[[#This Row],[39]]</f>
        <v>8.25034774785625E-5</v>
      </c>
      <c r="AP315" s="10">
        <f>3/24000000*OO[[#This Row],[98 (01JUL1985 03:00:00)-Water Temperature (C)]]*OO[[#This Row],[40]]</f>
        <v>7.7316536831950004E-5</v>
      </c>
      <c r="AQ315" s="10">
        <f>3/24000000*OO[[#This Row],[99 (01JUL1985 06:00:00)-Water Temperature (C)]]*OO[[#This Row],[41]]</f>
        <v>7.1328200907762505E-5</v>
      </c>
      <c r="AR315" s="10">
        <f>3/24000000*OO[[#This Row],[100 (01JUL1985 09:00:00)-Water Temperature (C)]]*OO[[#This Row],[42]]</f>
        <v>6.4852307671724993E-5</v>
      </c>
      <c r="AS315" s="10">
        <f>3/24000000*OO[[#This Row],[101 (01JUL1985 12:00:00)-Water Temperature (C)]]*OO[[#This Row],[43]]</f>
        <v>5.8214036187449991E-5</v>
      </c>
      <c r="AT315" s="10">
        <f>3/24000000*OO[[#This Row],[102 (01JUL1985 15:00:00)-Water Temperature (C)]]*OO[[#This Row],[44]]</f>
        <v>5.2030162867512501E-5</v>
      </c>
      <c r="AU315" s="10">
        <f>3/24000000*OO[[#This Row],[103 (01JUL1985 18:00:00)-Water Temperature (C)]]*OO[[#This Row],[45]]</f>
        <v>4.6397342197399997E-5</v>
      </c>
      <c r="AV315" s="10">
        <f>3/24000000*OO[[#This Row],[104 (01JUL1985 21:00:00)-Water Temperature (C)]]*OO[[#This Row],[46]]</f>
        <v>4.1525835976125001E-5</v>
      </c>
      <c r="AW315" s="10">
        <f>3/24000000*OO[[#This Row],[105 (02JUL1985 00:00:00)-Water Temperature (C)]]*OO[[#This Row],[47]]</f>
        <v>3.7521670174750007E-5</v>
      </c>
      <c r="AX315" s="10">
        <f>3/24000000*OO[[#This Row],[106 (02JUL1985 03:00:00)-Water Temperature (C)]]*OO[[#This Row],[48]]</f>
        <v>3.4569294206606248E-5</v>
      </c>
      <c r="AY315" s="10">
        <f>3/24000000*OO[[#This Row],[107 (02JUL1985 06:00:00)-Water Temperature (C)]]*OO[[#This Row],[49]]</f>
        <v>3.2054704865671251E-5</v>
      </c>
      <c r="AZ315" s="10">
        <f>3/24000000*OO[[#This Row],[108 (02JUL1985 09:00:00)-Water Temperature (C)]]*OO[[#This Row],[50]]</f>
        <v>2.9683210098506247E-5</v>
      </c>
      <c r="BA315" s="10">
        <f>3/24000000*OO[[#This Row],[109 (02JUL1985 12:00:00)-Water Temperature (C)]]*OO[[#This Row],[51]]</f>
        <v>2.7144546898621252E-5</v>
      </c>
      <c r="BB315" s="10">
        <f>3/24000000*OO[[#This Row],[110 (02JUL1985 15:00:00)-Water Temperature (C)]]*OO[[#This Row],[52]]</f>
        <v>2.4446395397531248E-5</v>
      </c>
      <c r="BC315" s="10">
        <f>3/24000000*OO[[#This Row],[111 (02JUL1985 18:00:00)-Water Temperature (C)]]*OO[[#This Row],[53]]</f>
        <v>2.166864274641E-5</v>
      </c>
      <c r="BD315" s="10">
        <f>3/24000000*OO[[#This Row],[112 (02JUL1985 21:00:00)-Water Temperature (C)]]*OO[[#This Row],[54]]</f>
        <v>1.9200241363356248E-5</v>
      </c>
      <c r="BE315" s="10">
        <f>3/24000000*OO[[#This Row],[113 (03JUL1985 00:00:00)-Water Temperature (C)]]*OO[[#This Row],[55]]</f>
        <v>1.71642795408E-5</v>
      </c>
      <c r="BF315" s="10">
        <f>3/24000000*OO[[#This Row],[114 (03JUL1985 03:00:00)-Water Temperature (C)]]*OO[[#This Row],[56]]</f>
        <v>1.56357363425375E-5</v>
      </c>
      <c r="BG315" s="10">
        <f>3/24000000*OO[[#This Row],[115 (03JUL1985 06:00:00)-Water Temperature (C)]]*OO[[#This Row],[57]]</f>
        <v>1.437565759471625E-5</v>
      </c>
      <c r="BH315" s="10">
        <f>3/24000000*OO[[#This Row],[116 (03JUL1985 09:00:00)-Water Temperature (C)]]*OO[[#This Row],[58]]</f>
        <v>1.3084090556467499E-5</v>
      </c>
      <c r="BI315" s="10">
        <f>3/24000000*OO[[#This Row],[117 (03JUL1985 12:00:00)-Water Temperature (C)]]*OO[[#This Row],[59]]</f>
        <v>1.1793671931668748E-5</v>
      </c>
      <c r="BJ315" s="10">
        <f>3/24000000*OO[[#This Row],[118 (03JUL1985 15:00:00)-Water Temperature (C)]]*OO[[#This Row],[60]]</f>
        <v>1.045323255717E-5</v>
      </c>
      <c r="BK315" s="10">
        <f>3/24000000*OO[[#This Row],[119 (03JUL1985 18:00:00)-Water Temperature (C)]]*OO[[#This Row],[61]]</f>
        <v>9.1416430214199995E-6</v>
      </c>
      <c r="BL315" s="10">
        <f>3/24000000*OO[[#This Row],[120 (03JUL1985 21:00:00)-Water Temperature (C)]]*OO[[#This Row],[62]]</f>
        <v>7.9367206339612498E-6</v>
      </c>
      <c r="BM315" s="10">
        <f>3/24000000*OO[[#This Row],[121 (04JUL1985 00:00:00)-Water Temperature (C)]]*OO[[#This Row],[63]]</f>
        <v>6.9207599303024992E-6</v>
      </c>
      <c r="BN315" s="10">
        <f>3/24000000*OO[[#This Row],[122 (04JUL1985 03:00:00)-Water Temperature (C)]]*OO[[#This Row],[64]]</f>
        <v>6.1505226524699993E-6</v>
      </c>
      <c r="BO315" s="10">
        <f>3/24000000*OO[[#This Row],[123 (04JUL1985 06:00:00)-Water Temperature (C)]]*OO[[#This Row],[65]]</f>
        <v>5.4017812911562502E-6</v>
      </c>
      <c r="BP315" s="10">
        <f>3/24000000*OO[[#This Row],[124 (04JUL1985 09:00:00)-Water Temperature (C)]]*OO[[#This Row],[66]]</f>
        <v>4.6062670281000004E-6</v>
      </c>
      <c r="BQ315" s="10">
        <f>3/24000000*OO[[#This Row],[125 (04JUL1985 12:00:00)-Water Temperature (C)]]*OO[[#This Row],[67]]</f>
        <v>3.7562803129500001E-6</v>
      </c>
      <c r="BR315" s="10">
        <f>3/24000000*OO[[#This Row],[126 (04JUL1985 15:00:00)-Water Temperature (C)]]*OO[[#This Row],[68]]</f>
        <v>2.9818810053506249E-6</v>
      </c>
      <c r="BS315" s="10">
        <f>3/24000000*OO[[#This Row],[127 (04JUL1985 18:00:00)-Water Temperature (C)]]*OO[[#This Row],[69]]</f>
        <v>2.3475837791375E-6</v>
      </c>
      <c r="BT315" s="10">
        <f>3/24000000*OO[[#This Row],[128 (04JUL1985 21:00:00)-Water Temperature (C)]]*OO[[#This Row],[70]]</f>
        <v>1.8901332581722499E-6</v>
      </c>
      <c r="BU315" s="10">
        <f>3/24000000*OO[[#This Row],[129 (05JUL1985 00:00:00)-Water Temperature (C)]]*OO[[#This Row],[71]]</f>
        <v>1.5836600995976249E-6</v>
      </c>
      <c r="BV315" s="10">
        <f>3/24000000*OO[[#This Row],[130 (05JUL1985 03:00:00)-Water Temperature (C)]]*OO[[#This Row],[72]]</f>
        <v>1.404887273966375E-6</v>
      </c>
      <c r="BW315" s="10">
        <f>3/24000000*OO[[#This Row],[131 (05JUL1985 06:00:00)-Water Temperature (C)]]*OO[[#This Row],[73]]</f>
        <v>1.2842023531653748E-6</v>
      </c>
      <c r="BX315" s="10">
        <f>3/24000000*OO[[#This Row],[132 (05JUL1985 09:00:00)-Water Temperature (C)]]*OO[[#This Row],[74]]</f>
        <v>1.191546482371875E-6</v>
      </c>
      <c r="BY315" s="10">
        <f>3/24000000*OO[[#This Row],[133 (05JUL1985 12:00:00)-Water Temperature (C)]]*OO[[#This Row],[75]]</f>
        <v>1.1071256984909998E-6</v>
      </c>
      <c r="BZ315" s="10">
        <f>3/24000000*OO[[#This Row],[134 (05JUL1985 15:00:00)-Water Temperature (C)]]*OO[[#This Row],[76]]</f>
        <v>1.0167184669297497E-6</v>
      </c>
      <c r="CA315" s="10">
        <f>3/24000000*OO[[#This Row],[135 (05JUL1985 18:00:00)-Water Temperature (C)]]*OO[[#This Row],[77]]</f>
        <v>9.3148594343849978E-7</v>
      </c>
      <c r="CB315" s="10">
        <f>3/24000000*OO[[#This Row],[136 (05JUL1985 21:00:00)-Water Temperature (C)]]*OO[[#This Row],[78]]</f>
        <v>8.5814195792500004E-7</v>
      </c>
      <c r="CC315" s="10">
        <f>3/24000000*OO[[#This Row],[137 (06JUL1985 00:00:00)-Water Temperature (C)]]*OO[[#This Row],[79]]</f>
        <v>8.072828611605E-7</v>
      </c>
      <c r="CD315" s="10">
        <f>3/24000000*OO[[#This Row],[138 (06JUL1985 03:00:00)-Water Temperature (C)]]*OO[[#This Row],[80]]</f>
        <v>7.8449275926937496E-7</v>
      </c>
      <c r="CE315" s="10">
        <f>3/24000000*OO[[#This Row],[139 (06JUL1985 06:00:00)-Water Temperature (C)]]*OO[[#This Row],[81]]</f>
        <v>7.7267998707899997E-7</v>
      </c>
      <c r="CF315" s="10">
        <f>3/24000000*OO[[#This Row],[140 (06JUL1985 09:00:00)-Water Temperature (C)]]*OO[[#This Row],[82]]</f>
        <v>7.6202493898699996E-7</v>
      </c>
      <c r="CG315" s="10">
        <f>3/24000000*OO[[#This Row],[141 (06JUL1985 12:00:00)-Water Temperature (C)]]*OO[[#This Row],[83]]</f>
        <v>7.4233657450687497E-7</v>
      </c>
      <c r="CH315" s="10">
        <f>3/24000000*OO[[#This Row],[142 (06JUL1985 15:00:00)-Water Temperature (C)]]*OO[[#This Row],[84]]</f>
        <v>7.1155006041499987E-7</v>
      </c>
      <c r="CI315" s="10">
        <f>3/24000000*OO[[#This Row],[143 (06JUL1985 18:00:00)-Water Temperature (C)]]*OO[[#This Row],[85]]</f>
        <v>6.6953939150999998E-7</v>
      </c>
      <c r="CJ315" s="10">
        <f>3/24000000*OO[[#This Row],[144 (06JUL1985 21:00:00)-Water Temperature (C)]]*OO[[#This Row],[86]]</f>
        <v>6.2675379796900006E-7</v>
      </c>
      <c r="CK315" s="10">
        <f>3/24000000*OO[[#This Row],[145 (07JUL1985 00:00:00)-Water Temperature (C)]]*OO[[#This Row],[87]]</f>
        <v>5.9075600226799993E-7</v>
      </c>
      <c r="CL315" s="10">
        <f>3/24000000*OO[[#This Row],[146 (07JUL1985 03:00:00)-Water Temperature (C)]]*OO[[#This Row],[88]]</f>
        <v>5.7295661498412493E-7</v>
      </c>
      <c r="CM315" s="10">
        <f>3/24000000*OO[[#This Row],[147 (07JUL1985 06:00:00)-Water Temperature (C)]]*OO[[#This Row],[89]]</f>
        <v>5.5463312428849999E-7</v>
      </c>
      <c r="CN315" s="10">
        <f>3/24000000*OO[[#This Row],[148 (07JUL1985 09:00:00)-Water Temperature (C)]]*OO[[#This Row],[90]]</f>
        <v>5.3323377110662486E-7</v>
      </c>
      <c r="CO315" s="10">
        <f>3/24000000*OO[[#This Row],[149 (07JUL1985 12:00:00)-Water Temperature (C)]]*OO[[#This Row],[91]]</f>
        <v>5.0478035457499996E-7</v>
      </c>
      <c r="CP315" s="10">
        <f>3/24000000*OO[[#This Row],[150 (07JUL1985 15:00:00)-Water Temperature (C)]]*OO[[#This Row],[92]]</f>
        <v>4.7696863680075E-7</v>
      </c>
      <c r="CQ315" s="10">
        <f>3/24000000*OO[[#This Row],[151 (07JUL1985 18:00:00)-Water Temperature (C)]]*OO[[#This Row],[93]]</f>
        <v>4.4933483520075001E-7</v>
      </c>
      <c r="CR315" s="10">
        <f>3/24000000*OO[[#This Row],[152 (07JUL1985 21:00:00)-Water Temperature (C)]]*OO[[#This Row],[94]]</f>
        <v>4.2238643213999992E-7</v>
      </c>
      <c r="CS315" s="10">
        <f>3/24000000*OO[[#This Row],[153 (08JUL1985 00:00:00)-Water Temperature (C)]]*OO[[#This Row],[95]]</f>
        <v>3.9902355637650002E-7</v>
      </c>
      <c r="CT315" s="10">
        <f>3/24000000*OO[[#This Row],[154 (08JUL1985 03:00:00)-Water Temperature (C)]]*OO[[#This Row],[96]]</f>
        <v>3.8850207791399999E-7</v>
      </c>
      <c r="CU315" s="10">
        <f>3/24000000*OO[[#This Row],[155 (08JUL1985 06:00:00)-Water Temperature (C)]]*OO[[#This Row],[97]]</f>
        <v>3.8164026328875001E-7</v>
      </c>
      <c r="CV315" s="10">
        <f>3/24000000*OO[[#This Row],[156 (08JUL1985 09:00:00)-Water Temperature (C)]]*OO[[#This Row],[98]]</f>
        <v>3.7169635497599994E-7</v>
      </c>
      <c r="CW315" s="10">
        <f>3/24000000*OO[[#This Row],[157 (08JUL1985 12:00:00)-Water Temperature (C)]]*OO[[#This Row],[99]]</f>
        <v>3.5699785433782504E-7</v>
      </c>
    </row>
    <row r="316" spans="1:101" x14ac:dyDescent="0.35">
      <c r="A316" t="s">
        <v>322</v>
      </c>
      <c r="B316">
        <v>940.88099999999997</v>
      </c>
      <c r="C316" s="10">
        <f>3/24*OO[[#This Row],[59 (26JUN1985 06:00:00)-Water Temperature (C)]]*OO[[#This Row],[1]]/SUM(OO[1])</f>
        <v>0</v>
      </c>
      <c r="D316" s="10">
        <f>3/24*OO[[#This Row],[60 (26JUN1985 09:00:00)-Water Temperature (C)]]*OO[[#This Row],[2]]/SUM(OO[2])</f>
        <v>0</v>
      </c>
      <c r="E316" s="10">
        <f>3/24*OO[[#This Row],[61 (26JUN1985 12:00:00)-Water Temperature (C)]]*OO[[#This Row],[3]]/SUM(OO[3])</f>
        <v>0</v>
      </c>
      <c r="F316" s="10">
        <f>3/24*OO[[#This Row],[62 (26JUN1985 15:00:00)-Water Temperature (C)]]*OO[[#This Row],[4]]/SUM(OO[4])</f>
        <v>0</v>
      </c>
      <c r="G316" s="10">
        <f>3/24*OO[[#This Row],[63 (26JUN1985 18:00:00)-Water Temperature (C)]]*OO[[#This Row],[5]]/SUM(OO[5])</f>
        <v>0</v>
      </c>
      <c r="H316" s="10">
        <f>3/24*OO[[#This Row],[64 (26JUN1985 21:00:00)-Water Temperature (C)]]*OO[[#This Row],[6]]/SUM(OO[6])</f>
        <v>0</v>
      </c>
      <c r="I316" s="10">
        <f>3/24*OO[[#This Row],[65 (27JUN1985 00:00:00)-Water Temperature (C)]]*OO[[#This Row],[7]]/SUM(OO[7])</f>
        <v>0</v>
      </c>
      <c r="J316" s="10">
        <f>3/24*OO[[#This Row],[66 (27JUN1985 03:00:00)-Water Temperature (C)]]*OO[[#This Row],[8]]/SUM(OO[8])</f>
        <v>0</v>
      </c>
      <c r="K316" s="10">
        <f>3/24*OO[[#This Row],[67 (27JUN1985 06:00:00)-Water Temperature (C)]]*OO[[#This Row],[9]]/SUM(OO[9])</f>
        <v>0</v>
      </c>
      <c r="L316" s="10">
        <f>3/24*OO[[#This Row],[68 (27JUN1985 09:00:00)-Water Temperature (C)]]*OO[[#This Row],[10]]/SUM(OO[10])</f>
        <v>0</v>
      </c>
      <c r="M316" s="10">
        <f>3/24*OO[[#This Row],[69 (27JUN1985 12:00:00)-Water Temperature (C)]]*OO[[#This Row],[11]]/SUM(OO[11])</f>
        <v>0</v>
      </c>
      <c r="N316" s="10">
        <f>3/24*OO[[#This Row],[70 (27JUN1985 15:00:00)-Water Temperature (C)]]*OO[[#This Row],[12]]/SUM(OO[12])</f>
        <v>0</v>
      </c>
      <c r="O316" s="10">
        <f>3/24*OO[[#This Row],[71 (27JUN1985 18:00:00)-Water Temperature (C)]]*OO[[#This Row],[13]]/SUM(OO[13])</f>
        <v>0</v>
      </c>
      <c r="P316" s="10">
        <f>3/24*OO[[#This Row],[72 (27JUN1985 21:00:00)-Water Temperature (C)]]*OO[[#This Row],[14]]/SUM(OO[14])</f>
        <v>0</v>
      </c>
      <c r="Q316" s="10">
        <f>3/24*OO[[#This Row],[73 (28JUN1985 00:00:00)-Water Temperature (C)]]*OO[[#This Row],[15]]/SUM(OO[15])</f>
        <v>0</v>
      </c>
      <c r="R316" s="10">
        <f>3/24*OO[[#This Row],[74 (28JUN1985 03:00:00)-Water Temperature (C)]]*OO[[#This Row],[16]]/SUM(OO[16])</f>
        <v>4.0941110651110773E-31</v>
      </c>
      <c r="S316" s="10">
        <f>3/24*OO[[#This Row],[75 (28JUN1985 06:00:00)-Water Temperature (C)]]*OO[[#This Row],[17]]/SUM(OO[17])</f>
        <v>2.0980958105869626E-23</v>
      </c>
      <c r="T316" s="10">
        <f>3/24*OO[[#This Row],[76 (28JUN1985 09:00:00)-Water Temperature (C)]]*OO[[#This Row],[18]]/SUM(OO[18])</f>
        <v>5.0817655032721648E-16</v>
      </c>
      <c r="U316" s="10">
        <f>3/24*OO[[#This Row],[77 (28JUN1985 12:00:00)-Water Temperature (C)]]*OO[[#This Row],[19]]/SUM(OO[19])</f>
        <v>8.1098612154813853E-12</v>
      </c>
      <c r="V316" s="10">
        <f>3/24000000*OO[[#This Row],[78 (28JUN1985 15:00:00)-Water Temperature (C)]]*OO[[#This Row],[20]]</f>
        <v>5.7433874622799999E-9</v>
      </c>
      <c r="W316" s="10">
        <f>3/24000000*OO[[#This Row],[79 (28JUN1985 18:00:00)-Water Temperature (C)]]*OO[[#This Row],[21]]</f>
        <v>7.9825081080149997E-7</v>
      </c>
      <c r="X316" s="10">
        <f>3/24000000*OO[[#This Row],[80 (28JUN1985 21:00:00)-Water Temperature (C)]]*OO[[#This Row],[22]]</f>
        <v>3.4787307953449997E-5</v>
      </c>
      <c r="Y316" s="10">
        <f>3/24000000*OO[[#This Row],[81 (29JUN1985 00:00:00)-Water Temperature (C)]]*OO[[#This Row],[23]]</f>
        <v>6.1233851779487493E-4</v>
      </c>
      <c r="Z316" s="10">
        <f>3/24000000*OO[[#This Row],[82 (29JUN1985 03:00:00)-Water Temperature (C)]]*OO[[#This Row],[24]]</f>
        <v>5.1458462898224993E-3</v>
      </c>
      <c r="AA316" s="10">
        <f>3/24000000*OO[[#This Row],[83 (29JUN1985 06:00:00)-Water Temperature (C)]]*OO[[#This Row],[25]]</f>
        <v>2.2647990468599999E-2</v>
      </c>
      <c r="AB316" s="10">
        <f>3/24000000*OO[[#This Row],[84 (29JUN1985 09:00:00)-Water Temperature (C)]]*OO[[#This Row],[26]]</f>
        <v>5.8667784608749995E-2</v>
      </c>
      <c r="AC316" s="10">
        <f>3/24000000*OO[[#This Row],[85 (29JUN1985 12:00:00)-Water Temperature (C)]]*OO[[#This Row],[27]]</f>
        <v>9.524651564400001E-2</v>
      </c>
      <c r="AD316" s="10">
        <f>3/24000000*OO[[#This Row],[86 (29JUN1985 15:00:00)-Water Temperature (C)]]*OO[[#This Row],[28]]</f>
        <v>0.10245960013195</v>
      </c>
      <c r="AE316" s="10">
        <f>3/24000000*OO[[#This Row],[88 (29JUN1985 21:00:00)-Water Temperature (C)]]*OO[[#This Row],[30]]</f>
        <v>4.2835026213150003E-2</v>
      </c>
      <c r="AF316" s="10">
        <f>3/24000000*OO[[#This Row],[88 (29JUN1985 21:00:00)-Water Temperature (C)]]*OO[[#This Row],[30]]</f>
        <v>4.2835026213150003E-2</v>
      </c>
      <c r="AG316" s="10">
        <f>3/24000000*OO[[#This Row],[89 (30JUN1985 00:00:00)-Water Temperature (C)]]*OO[[#This Row],[31]]</f>
        <v>1.8614755795475002E-2</v>
      </c>
      <c r="AH316" s="10">
        <f>3/24000000*OO[[#This Row],[90 (30JUN1985 03:00:00)-Water Temperature (C)]]*OO[[#This Row],[32]]</f>
        <v>6.6869933021749999E-3</v>
      </c>
      <c r="AI316" s="10">
        <f>3/24000000*OO[[#This Row],[91 (30JUN1985 06:00:00)-Water Temperature (C)]]*OO[[#This Row],[33]]</f>
        <v>2.0569304047342498E-3</v>
      </c>
      <c r="AJ316" s="10">
        <f>3/24000000*OO[[#This Row],[92 (30JUN1985 09:00:00)-Water Temperature (C)]]*OO[[#This Row],[34]]</f>
        <v>5.9643715954187495E-4</v>
      </c>
      <c r="AK316" s="10">
        <f>3/24000000*OO[[#This Row],[93 (30JUN1985 12:00:00)-Water Temperature (C)]]*OO[[#This Row],[35]]</f>
        <v>2.0974504366522498E-4</v>
      </c>
      <c r="AL316" s="10">
        <f>3/24000000*OO[[#This Row],[94 (30JUN1985 15:00:00)-Water Temperature (C)]]*OO[[#This Row],[36]]</f>
        <v>1.2127381798260001E-4</v>
      </c>
      <c r="AM316" s="10">
        <f>3/24000000*OO[[#This Row],[95 (30JUN1985 18:00:00)-Water Temperature (C)]]*OO[[#This Row],[37]]</f>
        <v>1.01854601859175E-4</v>
      </c>
      <c r="AN316" s="10">
        <f>3/24000000*OO[[#This Row],[96 (30JUN1985 21:00:00)-Water Temperature (C)]]*OO[[#This Row],[38]]</f>
        <v>9.5168869844937501E-5</v>
      </c>
      <c r="AO316" s="10">
        <f>3/24000000*OO[[#This Row],[97 (01JUL1985 00:00:00)-Water Temperature (C)]]*OO[[#This Row],[39]]</f>
        <v>8.9613001337474996E-5</v>
      </c>
      <c r="AP316" s="10">
        <f>3/24000000*OO[[#This Row],[98 (01JUL1985 03:00:00)-Water Temperature (C)]]*OO[[#This Row],[40]]</f>
        <v>8.4183858598812494E-5</v>
      </c>
      <c r="AQ316" s="10">
        <f>3/24000000*OO[[#This Row],[99 (01JUL1985 06:00:00)-Water Temperature (C)]]*OO[[#This Row],[41]]</f>
        <v>7.7748597124799993E-5</v>
      </c>
      <c r="AR316" s="10">
        <f>3/24000000*OO[[#This Row],[100 (01JUL1985 09:00:00)-Water Temperature (C)]]*OO[[#This Row],[42]]</f>
        <v>7.0756317715649997E-5</v>
      </c>
      <c r="AS316" s="10">
        <f>3/24000000*OO[[#This Row],[101 (01JUL1985 12:00:00)-Water Temperature (C)]]*OO[[#This Row],[43]]</f>
        <v>6.3515666780249996E-5</v>
      </c>
      <c r="AT316" s="10">
        <f>3/24000000*OO[[#This Row],[102 (01JUL1985 15:00:00)-Water Temperature (C)]]*OO[[#This Row],[44]]</f>
        <v>5.6728186150999993E-5</v>
      </c>
      <c r="AU316" s="10">
        <f>3/24000000*OO[[#This Row],[103 (01JUL1985 18:00:00)-Water Temperature (C)]]*OO[[#This Row],[45]]</f>
        <v>5.0551074572249998E-5</v>
      </c>
      <c r="AV316" s="10">
        <f>3/24000000*OO[[#This Row],[104 (01JUL1985 21:00:00)-Water Temperature (C)]]*OO[[#This Row],[46]]</f>
        <v>4.5193671107000002E-5</v>
      </c>
      <c r="AW316" s="10">
        <f>3/24000000*OO[[#This Row],[105 (02JUL1985 00:00:00)-Water Temperature (C)]]*OO[[#This Row],[47]]</f>
        <v>4.0811357341562495E-5</v>
      </c>
      <c r="AX316" s="10">
        <f>3/24000000*OO[[#This Row],[106 (02JUL1985 03:00:00)-Water Temperature (C)]]*OO[[#This Row],[48]]</f>
        <v>3.7594990403287498E-5</v>
      </c>
      <c r="AY316" s="10">
        <f>3/24000000*OO[[#This Row],[107 (02JUL1985 06:00:00)-Water Temperature (C)]]*OO[[#This Row],[49]]</f>
        <v>3.4835675851649996E-5</v>
      </c>
      <c r="AZ316" s="10">
        <f>3/24000000*OO[[#This Row],[108 (02JUL1985 09:00:00)-Water Temperature (C)]]*OO[[#This Row],[50]]</f>
        <v>3.2262106160016247E-5</v>
      </c>
      <c r="BA316" s="10">
        <f>3/24000000*OO[[#This Row],[109 (02JUL1985 12:00:00)-Water Temperature (C)]]*OO[[#This Row],[51]]</f>
        <v>2.9495417026852498E-5</v>
      </c>
      <c r="BB316" s="10">
        <f>3/24000000*OO[[#This Row],[110 (02JUL1985 15:00:00)-Water Temperature (C)]]*OO[[#This Row],[52]]</f>
        <v>2.65432424729175E-5</v>
      </c>
      <c r="BC316" s="10">
        <f>3/24000000*OO[[#This Row],[111 (02JUL1985 18:00:00)-Water Temperature (C)]]*OO[[#This Row],[53]]</f>
        <v>2.3504025051202497E-5</v>
      </c>
      <c r="BD316" s="10">
        <f>3/24000000*OO[[#This Row],[112 (02JUL1985 21:00:00)-Water Temperature (C)]]*OO[[#This Row],[54]]</f>
        <v>2.0817687260404996E-5</v>
      </c>
      <c r="BE316" s="10">
        <f>3/24000000*OO[[#This Row],[113 (03JUL1985 00:00:00)-Water Temperature (C)]]*OO[[#This Row],[55]]</f>
        <v>1.8591695406975001E-5</v>
      </c>
      <c r="BF316" s="10">
        <f>3/24000000*OO[[#This Row],[114 (03JUL1985 03:00:00)-Water Temperature (C)]]*OO[[#This Row],[56]]</f>
        <v>1.6935680786585E-5</v>
      </c>
      <c r="BG316" s="10">
        <f>3/24000000*OO[[#This Row],[115 (03JUL1985 06:00:00)-Water Temperature (C)]]*OO[[#This Row],[57]]</f>
        <v>1.5571889787135001E-5</v>
      </c>
      <c r="BH316" s="10">
        <f>3/24000000*OO[[#This Row],[116 (03JUL1985 09:00:00)-Water Temperature (C)]]*OO[[#This Row],[58]]</f>
        <v>1.4176470191040001E-5</v>
      </c>
      <c r="BI316" s="10">
        <f>3/24000000*OO[[#This Row],[117 (03JUL1985 12:00:00)-Water Temperature (C)]]*OO[[#This Row],[59]]</f>
        <v>1.2792017779954999E-5</v>
      </c>
      <c r="BJ316" s="10">
        <f>3/24000000*OO[[#This Row],[118 (03JUL1985 15:00:00)-Water Temperature (C)]]*OO[[#This Row],[60]]</f>
        <v>1.133860118797625E-5</v>
      </c>
      <c r="BK316" s="10">
        <f>3/24000000*OO[[#This Row],[119 (03JUL1985 18:00:00)-Water Temperature (C)]]*OO[[#This Row],[61]]</f>
        <v>9.9191221128437484E-6</v>
      </c>
      <c r="BL316" s="10">
        <f>3/24000000*OO[[#This Row],[120 (03JUL1985 21:00:00)-Water Temperature (C)]]*OO[[#This Row],[62]]</f>
        <v>8.6198243983499989E-6</v>
      </c>
      <c r="BM316" s="10">
        <f>3/24000000*OO[[#This Row],[121 (04JUL1985 00:00:00)-Water Temperature (C)]]*OO[[#This Row],[63]]</f>
        <v>7.5248735602862501E-6</v>
      </c>
      <c r="BN316" s="10">
        <f>3/24000000*OO[[#This Row],[122 (04JUL1985 03:00:00)-Water Temperature (C)]]*OO[[#This Row],[64]]</f>
        <v>6.7069255014524987E-6</v>
      </c>
      <c r="BO316" s="10">
        <f>3/24000000*OO[[#This Row],[123 (04JUL1985 06:00:00)-Water Temperature (C)]]*OO[[#This Row],[65]]</f>
        <v>5.9061750110237495E-6</v>
      </c>
      <c r="BP316" s="10">
        <f>3/24000000*OO[[#This Row],[124 (04JUL1985 09:00:00)-Water Temperature (C)]]*OO[[#This Row],[66]]</f>
        <v>5.0576157920325008E-6</v>
      </c>
      <c r="BQ316" s="10">
        <f>3/24000000*OO[[#This Row],[125 (04JUL1985 12:00:00)-Water Temperature (C)]]*OO[[#This Row],[67]]</f>
        <v>4.1370403605037494E-6</v>
      </c>
      <c r="BR316" s="10">
        <f>3/24000000*OO[[#This Row],[126 (04JUL1985 15:00:00)-Water Temperature (C)]]*OO[[#This Row],[68]]</f>
        <v>3.2878768775737498E-6</v>
      </c>
      <c r="BS316" s="10">
        <f>3/24000000*OO[[#This Row],[127 (04JUL1985 18:00:00)-Water Temperature (C)]]*OO[[#This Row],[69]]</f>
        <v>2.5830331953732501E-6</v>
      </c>
      <c r="BT316" s="10">
        <f>3/24000000*OO[[#This Row],[128 (04JUL1985 21:00:00)-Water Temperature (C)]]*OO[[#This Row],[70]]</f>
        <v>2.0715604640492498E-6</v>
      </c>
      <c r="BU316" s="10">
        <f>3/24000000*OO[[#This Row],[129 (05JUL1985 00:00:00)-Water Temperature (C)]]*OO[[#This Row],[71]]</f>
        <v>1.7264439677279999E-6</v>
      </c>
      <c r="BV316" s="10">
        <f>3/24000000*OO[[#This Row],[130 (05JUL1985 03:00:00)-Water Temperature (C)]]*OO[[#This Row],[72]]</f>
        <v>1.5254232589513748E-6</v>
      </c>
      <c r="BW316" s="10">
        <f>3/24000000*OO[[#This Row],[131 (05JUL1985 06:00:00)-Water Temperature (C)]]*OO[[#This Row],[73]]</f>
        <v>1.3891161208769999E-6</v>
      </c>
      <c r="BX316" s="10">
        <f>3/24000000*OO[[#This Row],[132 (05JUL1985 09:00:00)-Water Temperature (C)]]*OO[[#This Row],[74]]</f>
        <v>1.2870138285393748E-6</v>
      </c>
      <c r="BY316" s="10">
        <f>3/24000000*OO[[#This Row],[133 (05JUL1985 12:00:00)-Water Temperature (C)]]*OO[[#This Row],[75]]</f>
        <v>1.1949163934449998E-6</v>
      </c>
      <c r="BZ316" s="10">
        <f>3/24000000*OO[[#This Row],[134 (05JUL1985 15:00:00)-Water Temperature (C)]]*OO[[#This Row],[76]]</f>
        <v>1.0956532123061247E-6</v>
      </c>
      <c r="CA316" s="10">
        <f>3/24000000*OO[[#This Row],[135 (05JUL1985 18:00:00)-Water Temperature (C)]]*OO[[#This Row],[77]]</f>
        <v>1.0027701079162498E-6</v>
      </c>
      <c r="CB316" s="10">
        <f>3/24000000*OO[[#This Row],[136 (05JUL1985 21:00:00)-Water Temperature (C)]]*OO[[#This Row],[78]]</f>
        <v>9.2242745830274993E-7</v>
      </c>
      <c r="CC316" s="10">
        <f>3/24000000*OO[[#This Row],[137 (06JUL1985 00:00:00)-Water Temperature (C)]]*OO[[#This Row],[79]]</f>
        <v>8.6609826166500006E-7</v>
      </c>
      <c r="CD316" s="10">
        <f>3/24000000*OO[[#This Row],[138 (06JUL1985 03:00:00)-Water Temperature (C)]]*OO[[#This Row],[80]]</f>
        <v>8.4076893100062502E-7</v>
      </c>
      <c r="CE316" s="10">
        <f>3/24000000*OO[[#This Row],[139 (06JUL1985 06:00:00)-Water Temperature (C)]]*OO[[#This Row],[81]]</f>
        <v>8.2709969534399993E-7</v>
      </c>
      <c r="CF316" s="10">
        <f>3/24000000*OO[[#This Row],[140 (06JUL1985 09:00:00)-Water Temperature (C)]]*OO[[#This Row],[82]]</f>
        <v>8.1595741109975008E-7</v>
      </c>
      <c r="CG316" s="10">
        <f>3/24000000*OO[[#This Row],[141 (06JUL1985 12:00:00)-Water Temperature (C)]]*OO[[#This Row],[83]]</f>
        <v>7.9529082789375E-7</v>
      </c>
      <c r="CH316" s="10">
        <f>3/24000000*OO[[#This Row],[142 (06JUL1985 15:00:00)-Water Temperature (C)]]*OO[[#This Row],[84]]</f>
        <v>7.6260205548187498E-7</v>
      </c>
      <c r="CI316" s="10">
        <f>3/24000000*OO[[#This Row],[143 (06JUL1985 18:00:00)-Water Temperature (C)]]*OO[[#This Row],[85]]</f>
        <v>7.1777464205562492E-7</v>
      </c>
      <c r="CJ316" s="10">
        <f>3/24000000*OO[[#This Row],[144 (06JUL1985 21:00:00)-Water Temperature (C)]]*OO[[#This Row],[86]]</f>
        <v>6.7214799843749997E-7</v>
      </c>
      <c r="CK316" s="10">
        <f>3/24000000*OO[[#This Row],[145 (07JUL1985 00:00:00)-Water Temperature (C)]]*OO[[#This Row],[87]]</f>
        <v>6.3316635871999989E-7</v>
      </c>
      <c r="CL316" s="10">
        <f>3/24000000*OO[[#This Row],[146 (07JUL1985 03:00:00)-Water Temperature (C)]]*OO[[#This Row],[88]]</f>
        <v>6.142740148929999E-7</v>
      </c>
      <c r="CM316" s="10">
        <f>3/24000000*OO[[#This Row],[147 (07JUL1985 06:00:00)-Water Temperature (C)]]*OO[[#This Row],[89]]</f>
        <v>5.9386801913437497E-7</v>
      </c>
      <c r="CN316" s="10">
        <f>3/24000000*OO[[#This Row],[148 (07JUL1985 09:00:00)-Water Temperature (C)]]*OO[[#This Row],[90]]</f>
        <v>5.7146546057599989E-7</v>
      </c>
      <c r="CO316" s="10">
        <f>3/24000000*OO[[#This Row],[149 (07JUL1985 12:00:00)-Water Temperature (C)]]*OO[[#This Row],[91]]</f>
        <v>5.4158024648599993E-7</v>
      </c>
      <c r="CP316" s="10">
        <f>3/24000000*OO[[#This Row],[150 (07JUL1985 15:00:00)-Water Temperature (C)]]*OO[[#This Row],[92]]</f>
        <v>5.1169177814875004E-7</v>
      </c>
      <c r="CQ316" s="10">
        <f>3/24000000*OO[[#This Row],[151 (07JUL1985 18:00:00)-Water Temperature (C)]]*OO[[#This Row],[93]]</f>
        <v>4.8186911833087499E-7</v>
      </c>
      <c r="CR316" s="10">
        <f>3/24000000*OO[[#This Row],[152 (07JUL1985 21:00:00)-Water Temperature (C)]]*OO[[#This Row],[94]]</f>
        <v>4.5300391484325005E-7</v>
      </c>
      <c r="CS316" s="10">
        <f>3/24000000*OO[[#This Row],[153 (08JUL1985 00:00:00)-Water Temperature (C)]]*OO[[#This Row],[95]]</f>
        <v>4.2777651357787498E-7</v>
      </c>
      <c r="CT316" s="10">
        <f>3/24000000*OO[[#This Row],[154 (08JUL1985 03:00:00)-Water Temperature (C)]]*OO[[#This Row],[96]]</f>
        <v>4.1673579245662492E-7</v>
      </c>
      <c r="CU316" s="10">
        <f>3/24000000*OO[[#This Row],[155 (08JUL1985 06:00:00)-Water Temperature (C)]]*OO[[#This Row],[97]]</f>
        <v>4.0906913248249995E-7</v>
      </c>
      <c r="CV316" s="10">
        <f>3/24000000*OO[[#This Row],[156 (08JUL1985 09:00:00)-Water Temperature (C)]]*OO[[#This Row],[98]]</f>
        <v>3.9853848794375001E-7</v>
      </c>
      <c r="CW316" s="10">
        <f>3/24000000*OO[[#This Row],[157 (08JUL1985 12:00:00)-Water Temperature (C)]]*OO[[#This Row],[99]]</f>
        <v>3.8325194670425004E-7</v>
      </c>
    </row>
    <row r="317" spans="1:101" x14ac:dyDescent="0.35">
      <c r="A317" t="s">
        <v>323</v>
      </c>
      <c r="B317">
        <v>770.02229999999997</v>
      </c>
      <c r="C317" s="10">
        <f>3/24*OO[[#This Row],[59 (26JUN1985 06:00:00)-Water Temperature (C)]]*OO[[#This Row],[1]]/SUM(OO[1])</f>
        <v>0</v>
      </c>
      <c r="D317" s="10">
        <f>3/24*OO[[#This Row],[60 (26JUN1985 09:00:00)-Water Temperature (C)]]*OO[[#This Row],[2]]/SUM(OO[2])</f>
        <v>0</v>
      </c>
      <c r="E317" s="10">
        <f>3/24*OO[[#This Row],[61 (26JUN1985 12:00:00)-Water Temperature (C)]]*OO[[#This Row],[3]]/SUM(OO[3])</f>
        <v>0</v>
      </c>
      <c r="F317" s="10">
        <f>3/24*OO[[#This Row],[62 (26JUN1985 15:00:00)-Water Temperature (C)]]*OO[[#This Row],[4]]/SUM(OO[4])</f>
        <v>0</v>
      </c>
      <c r="G317" s="10">
        <f>3/24*OO[[#This Row],[63 (26JUN1985 18:00:00)-Water Temperature (C)]]*OO[[#This Row],[5]]/SUM(OO[5])</f>
        <v>0</v>
      </c>
      <c r="H317" s="10">
        <f>3/24*OO[[#This Row],[64 (26JUN1985 21:00:00)-Water Temperature (C)]]*OO[[#This Row],[6]]/SUM(OO[6])</f>
        <v>0</v>
      </c>
      <c r="I317" s="10">
        <f>3/24*OO[[#This Row],[65 (27JUN1985 00:00:00)-Water Temperature (C)]]*OO[[#This Row],[7]]/SUM(OO[7])</f>
        <v>0</v>
      </c>
      <c r="J317" s="10">
        <f>3/24*OO[[#This Row],[66 (27JUN1985 03:00:00)-Water Temperature (C)]]*OO[[#This Row],[8]]/SUM(OO[8])</f>
        <v>0</v>
      </c>
      <c r="K317" s="10">
        <f>3/24*OO[[#This Row],[67 (27JUN1985 06:00:00)-Water Temperature (C)]]*OO[[#This Row],[9]]/SUM(OO[9])</f>
        <v>0</v>
      </c>
      <c r="L317" s="10">
        <f>3/24*OO[[#This Row],[68 (27JUN1985 09:00:00)-Water Temperature (C)]]*OO[[#This Row],[10]]/SUM(OO[10])</f>
        <v>0</v>
      </c>
      <c r="M317" s="10">
        <f>3/24*OO[[#This Row],[69 (27JUN1985 12:00:00)-Water Temperature (C)]]*OO[[#This Row],[11]]/SUM(OO[11])</f>
        <v>0</v>
      </c>
      <c r="N317" s="10">
        <f>3/24*OO[[#This Row],[70 (27JUN1985 15:00:00)-Water Temperature (C)]]*OO[[#This Row],[12]]/SUM(OO[12])</f>
        <v>0</v>
      </c>
      <c r="O317" s="10">
        <f>3/24*OO[[#This Row],[71 (27JUN1985 18:00:00)-Water Temperature (C)]]*OO[[#This Row],[13]]/SUM(OO[13])</f>
        <v>0</v>
      </c>
      <c r="P317" s="10">
        <f>3/24*OO[[#This Row],[72 (27JUN1985 21:00:00)-Water Temperature (C)]]*OO[[#This Row],[14]]/SUM(OO[14])</f>
        <v>0</v>
      </c>
      <c r="Q317" s="10">
        <f>3/24*OO[[#This Row],[73 (28JUN1985 00:00:00)-Water Temperature (C)]]*OO[[#This Row],[15]]/SUM(OO[15])</f>
        <v>0</v>
      </c>
      <c r="R317" s="10">
        <f>3/24*OO[[#This Row],[74 (28JUN1985 03:00:00)-Water Temperature (C)]]*OO[[#This Row],[16]]/SUM(OO[16])</f>
        <v>4.1210931899408158E-32</v>
      </c>
      <c r="S317" s="10">
        <f>3/24*OO[[#This Row],[75 (28JUN1985 06:00:00)-Water Temperature (C)]]*OO[[#This Row],[17]]/SUM(OO[17])</f>
        <v>1.0251601628133229E-23</v>
      </c>
      <c r="T317" s="10">
        <f>3/24*OO[[#This Row],[76 (28JUN1985 09:00:00)-Water Temperature (C)]]*OO[[#This Row],[18]]/SUM(OO[18])</f>
        <v>1.3436909398215993E-16</v>
      </c>
      <c r="U317" s="10">
        <f>3/24*OO[[#This Row],[77 (28JUN1985 12:00:00)-Water Temperature (C)]]*OO[[#This Row],[19]]/SUM(OO[19])</f>
        <v>3.2788095090485242E-12</v>
      </c>
      <c r="V317" s="10">
        <f>3/24000000*OO[[#This Row],[78 (28JUN1985 15:00:00)-Water Temperature (C)]]*OO[[#This Row],[20]]</f>
        <v>2.7024473372861251E-9</v>
      </c>
      <c r="W317" s="10">
        <f>3/24000000*OO[[#This Row],[79 (28JUN1985 18:00:00)-Water Temperature (C)]]*OO[[#This Row],[21]]</f>
        <v>4.1599335150149998E-7</v>
      </c>
      <c r="X317" s="10">
        <f>3/24000000*OO[[#This Row],[80 (28JUN1985 21:00:00)-Water Temperature (C)]]*OO[[#This Row],[22]]</f>
        <v>1.9651117309379999E-5</v>
      </c>
      <c r="Y317" s="10">
        <f>3/24000000*OO[[#This Row],[81 (29JUN1985 00:00:00)-Water Temperature (C)]]*OO[[#This Row],[23]]</f>
        <v>3.7012482556650003E-4</v>
      </c>
      <c r="Z317" s="10">
        <f>3/24000000*OO[[#This Row],[82 (29JUN1985 03:00:00)-Water Temperature (C)]]*OO[[#This Row],[24]]</f>
        <v>3.2981742939543748E-3</v>
      </c>
      <c r="AA317" s="10">
        <f>3/24000000*OO[[#This Row],[83 (29JUN1985 06:00:00)-Water Temperature (C)]]*OO[[#This Row],[25]]</f>
        <v>1.5278419283160002E-2</v>
      </c>
      <c r="AB317" s="10">
        <f>3/24000000*OO[[#This Row],[84 (29JUN1985 09:00:00)-Water Temperature (C)]]*OO[[#This Row],[26]]</f>
        <v>4.1448305852062502E-2</v>
      </c>
      <c r="AC317" s="10">
        <f>3/24000000*OO[[#This Row],[85 (29JUN1985 12:00:00)-Water Temperature (C)]]*OO[[#This Row],[27]]</f>
        <v>7.005305538895E-2</v>
      </c>
      <c r="AD317" s="10">
        <f>3/24000000*OO[[#This Row],[86 (29JUN1985 15:00:00)-Water Temperature (C)]]*OO[[#This Row],[28]]</f>
        <v>7.8191830691712497E-2</v>
      </c>
      <c r="AE317" s="10">
        <f>3/24000000*OO[[#This Row],[88 (29JUN1985 21:00:00)-Water Temperature (C)]]*OO[[#This Row],[30]]</f>
        <v>3.4795508384462499E-2</v>
      </c>
      <c r="AF317" s="10">
        <f>3/24000000*OO[[#This Row],[88 (29JUN1985 21:00:00)-Water Temperature (C)]]*OO[[#This Row],[30]]</f>
        <v>3.4795508384462499E-2</v>
      </c>
      <c r="AG317" s="10">
        <f>3/24000000*OO[[#This Row],[89 (30JUN1985 00:00:00)-Water Temperature (C)]]*OO[[#This Row],[31]]</f>
        <v>1.551452470292875E-2</v>
      </c>
      <c r="AH317" s="10">
        <f>3/24000000*OO[[#This Row],[90 (30JUN1985 03:00:00)-Water Temperature (C)]]*OO[[#This Row],[32]]</f>
        <v>5.6975903540000001E-3</v>
      </c>
      <c r="AI317" s="10">
        <f>3/24000000*OO[[#This Row],[91 (30JUN1985 06:00:00)-Water Temperature (C)]]*OO[[#This Row],[33]]</f>
        <v>1.7793957569069998E-3</v>
      </c>
      <c r="AJ317" s="10">
        <f>3/24000000*OO[[#This Row],[92 (30JUN1985 09:00:00)-Water Temperature (C)]]*OO[[#This Row],[34]]</f>
        <v>5.1603155434199995E-4</v>
      </c>
      <c r="AK317" s="10">
        <f>3/24000000*OO[[#This Row],[93 (30JUN1985 12:00:00)-Water Temperature (C)]]*OO[[#This Row],[35]]</f>
        <v>1.746731950961E-4</v>
      </c>
      <c r="AL317" s="10">
        <f>3/24000000*OO[[#This Row],[94 (30JUN1985 15:00:00)-Water Temperature (C)]]*OO[[#This Row],[36]]</f>
        <v>9.5227703320000006E-5</v>
      </c>
      <c r="AM317" s="10">
        <f>3/24000000*OO[[#This Row],[95 (30JUN1985 18:00:00)-Water Temperature (C)]]*OO[[#This Row],[37]]</f>
        <v>7.7944652438899996E-5</v>
      </c>
      <c r="AN317" s="10">
        <f>3/24000000*OO[[#This Row],[96 (30JUN1985 21:00:00)-Water Temperature (C)]]*OO[[#This Row],[38]]</f>
        <v>7.2551930124312494E-5</v>
      </c>
      <c r="AO317" s="10">
        <f>3/24000000*OO[[#This Row],[97 (01JUL1985 00:00:00)-Water Temperature (C)]]*OO[[#This Row],[39]]</f>
        <v>6.8405145595999998E-5</v>
      </c>
      <c r="AP317" s="10">
        <f>3/24000000*OO[[#This Row],[98 (01JUL1985 03:00:00)-Water Temperature (C)]]*OO[[#This Row],[40]]</f>
        <v>6.4414743887999997E-5</v>
      </c>
      <c r="AQ317" s="10">
        <f>3/24000000*OO[[#This Row],[99 (01JUL1985 06:00:00)-Water Temperature (C)]]*OO[[#This Row],[41]]</f>
        <v>5.9584481501499998E-5</v>
      </c>
      <c r="AR317" s="10">
        <f>3/24000000*OO[[#This Row],[100 (01JUL1985 09:00:00)-Water Temperature (C)]]*OO[[#This Row],[42]]</f>
        <v>5.4291798506437498E-5</v>
      </c>
      <c r="AS317" s="10">
        <f>3/24000000*OO[[#This Row],[101 (01JUL1985 12:00:00)-Water Temperature (C)]]*OO[[#This Row],[43]]</f>
        <v>4.8778168383E-5</v>
      </c>
      <c r="AT317" s="10">
        <f>3/24000000*OO[[#This Row],[102 (01JUL1985 15:00:00)-Water Temperature (C)]]*OO[[#This Row],[44]]</f>
        <v>4.3564253860199997E-5</v>
      </c>
      <c r="AU317" s="10">
        <f>3/24000000*OO[[#This Row],[103 (01JUL1985 18:00:00)-Water Temperature (C)]]*OO[[#This Row],[45]]</f>
        <v>3.8834602631225E-5</v>
      </c>
      <c r="AV317" s="10">
        <f>3/24000000*OO[[#This Row],[104 (01JUL1985 21:00:00)-Water Temperature (C)]]*OO[[#This Row],[46]]</f>
        <v>3.4714434576862499E-5</v>
      </c>
      <c r="AW317" s="10">
        <f>3/24000000*OO[[#This Row],[105 (02JUL1985 00:00:00)-Water Temperature (C)]]*OO[[#This Row],[47]]</f>
        <v>3.1354206593239998E-5</v>
      </c>
      <c r="AX317" s="10">
        <f>3/24000000*OO[[#This Row],[106 (02JUL1985 03:00:00)-Water Temperature (C)]]*OO[[#This Row],[48]]</f>
        <v>2.8909032324886248E-5</v>
      </c>
      <c r="AY317" s="10">
        <f>3/24000000*OO[[#This Row],[107 (02JUL1985 06:00:00)-Water Temperature (C)]]*OO[[#This Row],[49]]</f>
        <v>2.6794395450000001E-5</v>
      </c>
      <c r="AZ317" s="10">
        <f>3/24000000*OO[[#This Row],[108 (02JUL1985 09:00:00)-Water Temperature (C)]]*OO[[#This Row],[50]]</f>
        <v>2.4829497593772497E-5</v>
      </c>
      <c r="BA317" s="10">
        <f>3/24000000*OO[[#This Row],[109 (02JUL1985 12:00:00)-Water Temperature (C)]]*OO[[#This Row],[51]]</f>
        <v>2.2707504159744996E-5</v>
      </c>
      <c r="BB317" s="10">
        <f>3/24000000*OO[[#This Row],[110 (02JUL1985 15:00:00)-Water Temperature (C)]]*OO[[#This Row],[52]]</f>
        <v>2.0434312369099999E-5</v>
      </c>
      <c r="BC317" s="10">
        <f>3/24000000*OO[[#This Row],[111 (02JUL1985 18:00:00)-Water Temperature (C)]]*OO[[#This Row],[53]]</f>
        <v>1.8086700291467501E-5</v>
      </c>
      <c r="BD317" s="10">
        <f>3/24000000*OO[[#This Row],[112 (02JUL1985 21:00:00)-Water Temperature (C)]]*OO[[#This Row],[54]]</f>
        <v>1.6020890174399998E-5</v>
      </c>
      <c r="BE317" s="10">
        <f>3/24000000*OO[[#This Row],[113 (03JUL1985 00:00:00)-Water Temperature (C)]]*OO[[#This Row],[55]]</f>
        <v>1.4301551393319999E-5</v>
      </c>
      <c r="BF317" s="10">
        <f>3/24000000*OO[[#This Row],[114 (03JUL1985 03:00:00)-Water Temperature (C)]]*OO[[#This Row],[56]]</f>
        <v>1.3031594107053751E-5</v>
      </c>
      <c r="BG317" s="10">
        <f>3/24000000*OO[[#This Row],[115 (03JUL1985 06:00:00)-Water Temperature (C)]]*OO[[#This Row],[57]]</f>
        <v>1.1988532116209999E-5</v>
      </c>
      <c r="BH317" s="10">
        <f>3/24000000*OO[[#This Row],[116 (03JUL1985 09:00:00)-Water Temperature (C)]]*OO[[#This Row],[58]]</f>
        <v>1.0919319328087498E-5</v>
      </c>
      <c r="BI317" s="10">
        <f>3/24000000*OO[[#This Row],[117 (03JUL1985 12:00:00)-Water Temperature (C)]]*OO[[#This Row],[59]]</f>
        <v>9.8638751899500002E-6</v>
      </c>
      <c r="BJ317" s="10">
        <f>3/24000000*OO[[#This Row],[118 (03JUL1985 15:00:00)-Water Temperature (C)]]*OO[[#This Row],[60]]</f>
        <v>8.746348431187498E-6</v>
      </c>
      <c r="BK317" s="10">
        <f>3/24000000*OO[[#This Row],[119 (03JUL1985 18:00:00)-Water Temperature (C)]]*OO[[#This Row],[61]]</f>
        <v>7.6536170727900005E-6</v>
      </c>
      <c r="BL317" s="10">
        <f>3/24000000*OO[[#This Row],[120 (03JUL1985 21:00:00)-Water Temperature (C)]]*OO[[#This Row],[62]]</f>
        <v>6.6571621350374998E-6</v>
      </c>
      <c r="BM317" s="10">
        <f>3/24000000*OO[[#This Row],[121 (04JUL1985 00:00:00)-Water Temperature (C)]]*OO[[#This Row],[63]]</f>
        <v>5.8169803898699997E-6</v>
      </c>
      <c r="BN317" s="10">
        <f>3/24000000*OO[[#This Row],[122 (04JUL1985 03:00:00)-Water Temperature (C)]]*OO[[#This Row],[64]]</f>
        <v>5.1968121830474997E-6</v>
      </c>
      <c r="BO317" s="10">
        <f>3/24000000*OO[[#This Row],[123 (04JUL1985 06:00:00)-Water Temperature (C)]]*OO[[#This Row],[65]]</f>
        <v>4.5861409550137495E-6</v>
      </c>
      <c r="BP317" s="10">
        <f>3/24000000*OO[[#This Row],[124 (04JUL1985 09:00:00)-Water Temperature (C)]]*OO[[#This Row],[66]]</f>
        <v>3.9401570761537497E-6</v>
      </c>
      <c r="BQ317" s="10">
        <f>3/24000000*OO[[#This Row],[125 (04JUL1985 12:00:00)-Water Temperature (C)]]*OO[[#This Row],[67]]</f>
        <v>3.2314052229087497E-6</v>
      </c>
      <c r="BR317" s="10">
        <f>3/24000000*OO[[#This Row],[126 (04JUL1985 15:00:00)-Water Temperature (C)]]*OO[[#This Row],[68]]</f>
        <v>2.5710550342559996E-6</v>
      </c>
      <c r="BS317" s="10">
        <f>3/24000000*OO[[#This Row],[127 (04JUL1985 18:00:00)-Water Temperature (C)]]*OO[[#This Row],[69]]</f>
        <v>2.0170769957789999E-6</v>
      </c>
      <c r="BT317" s="10">
        <f>3/24000000*OO[[#This Row],[128 (04JUL1985 21:00:00)-Water Temperature (C)]]*OO[[#This Row],[70]]</f>
        <v>1.6130512320918749E-6</v>
      </c>
      <c r="BU317" s="10">
        <f>3/24000000*OO[[#This Row],[129 (05JUL1985 00:00:00)-Water Temperature (C)]]*OO[[#This Row],[71]]</f>
        <v>1.3387512089929998E-6</v>
      </c>
      <c r="BV317" s="10">
        <f>3/24000000*OO[[#This Row],[130 (05JUL1985 03:00:00)-Water Temperature (C)]]*OO[[#This Row],[72]]</f>
        <v>1.179110900961E-6</v>
      </c>
      <c r="BW317" s="10">
        <f>3/24000000*OO[[#This Row],[131 (05JUL1985 06:00:00)-Water Temperature (C)]]*OO[[#This Row],[73]]</f>
        <v>1.0704546358694999E-6</v>
      </c>
      <c r="BX317" s="10">
        <f>3/24000000*OO[[#This Row],[132 (05JUL1985 09:00:00)-Water Temperature (C)]]*OO[[#This Row],[74]]</f>
        <v>9.9050878676999994E-7</v>
      </c>
      <c r="BY317" s="10">
        <f>3/24000000*OO[[#This Row],[133 (05JUL1985 12:00:00)-Water Temperature (C)]]*OO[[#This Row],[75]]</f>
        <v>9.1905090594787499E-7</v>
      </c>
      <c r="BZ317" s="10">
        <f>3/24000000*OO[[#This Row],[134 (05JUL1985 15:00:00)-Water Temperature (C)]]*OO[[#This Row],[76]]</f>
        <v>8.41803014934E-7</v>
      </c>
      <c r="CA317" s="10">
        <f>3/24000000*OO[[#This Row],[135 (05JUL1985 18:00:00)-Water Temperature (C)]]*OO[[#This Row],[77]]</f>
        <v>7.6976028299874983E-7</v>
      </c>
      <c r="CB317" s="10">
        <f>3/24000000*OO[[#This Row],[136 (05JUL1985 21:00:00)-Water Temperature (C)]]*OO[[#This Row],[78]]</f>
        <v>7.0734478936200001E-7</v>
      </c>
      <c r="CC317" s="10">
        <f>3/24000000*OO[[#This Row],[137 (06JUL1985 00:00:00)-Water Temperature (C)]]*OO[[#This Row],[79]]</f>
        <v>6.6314939952624992E-7</v>
      </c>
      <c r="CD317" s="10">
        <f>3/24000000*OO[[#This Row],[138 (06JUL1985 03:00:00)-Water Temperature (C)]]*OO[[#This Row],[80]]</f>
        <v>6.43268825519625E-7</v>
      </c>
      <c r="CE317" s="10">
        <f>3/24000000*OO[[#This Row],[139 (06JUL1985 06:00:00)-Water Temperature (C)]]*OO[[#This Row],[81]]</f>
        <v>6.3215851645062495E-7</v>
      </c>
      <c r="CF317" s="10">
        <f>3/24000000*OO[[#This Row],[140 (06JUL1985 09:00:00)-Water Temperature (C)]]*OO[[#This Row],[82]]</f>
        <v>6.2377212272200003E-7</v>
      </c>
      <c r="CG317" s="10">
        <f>3/24000000*OO[[#This Row],[141 (06JUL1985 12:00:00)-Water Temperature (C)]]*OO[[#This Row],[83]]</f>
        <v>6.0822480504637499E-7</v>
      </c>
      <c r="CH317" s="10">
        <f>3/24000000*OO[[#This Row],[142 (06JUL1985 15:00:00)-Water Temperature (C)]]*OO[[#This Row],[84]]</f>
        <v>5.8344187562275002E-7</v>
      </c>
      <c r="CI317" s="10">
        <f>3/24000000*OO[[#This Row],[143 (06JUL1985 18:00:00)-Water Temperature (C)]]*OO[[#This Row],[85]]</f>
        <v>5.4924159129787498E-7</v>
      </c>
      <c r="CJ317" s="10">
        <f>3/24000000*OO[[#This Row],[144 (06JUL1985 21:00:00)-Water Temperature (C)]]*OO[[#This Row],[86]]</f>
        <v>5.1453517136137497E-7</v>
      </c>
      <c r="CK317" s="10">
        <f>3/24000000*OO[[#This Row],[145 (07JUL1985 00:00:00)-Water Temperature (C)]]*OO[[#This Row],[87]]</f>
        <v>4.8449707863937495E-7</v>
      </c>
      <c r="CL317" s="10">
        <f>3/24000000*OO[[#This Row],[146 (07JUL1985 03:00:00)-Water Temperature (C)]]*OO[[#This Row],[88]]</f>
        <v>4.7014518568874998E-7</v>
      </c>
      <c r="CM317" s="10">
        <f>3/24000000*OO[[#This Row],[147 (07JUL1985 06:00:00)-Water Temperature (C)]]*OO[[#This Row],[89]]</f>
        <v>4.54120513295375E-7</v>
      </c>
      <c r="CN317" s="10">
        <f>3/24000000*OO[[#This Row],[148 (07JUL1985 09:00:00)-Water Temperature (C)]]*OO[[#This Row],[90]]</f>
        <v>4.3717585586849999E-7</v>
      </c>
      <c r="CO317" s="10">
        <f>3/24000000*OO[[#This Row],[149 (07JUL1985 12:00:00)-Water Temperature (C)]]*OO[[#This Row],[91]]</f>
        <v>4.1474831718937498E-7</v>
      </c>
      <c r="CP317" s="10">
        <f>3/24000000*OO[[#This Row],[150 (07JUL1985 15:00:00)-Water Temperature (C)]]*OO[[#This Row],[92]]</f>
        <v>3.9189029723499999E-7</v>
      </c>
      <c r="CQ317" s="10">
        <f>3/24000000*OO[[#This Row],[151 (07JUL1985 18:00:00)-Water Temperature (C)]]*OO[[#This Row],[93]]</f>
        <v>3.6889955342499999E-7</v>
      </c>
      <c r="CR317" s="10">
        <f>3/24000000*OO[[#This Row],[152 (07JUL1985 21:00:00)-Water Temperature (C)]]*OO[[#This Row],[94]]</f>
        <v>3.4684228694256247E-7</v>
      </c>
      <c r="CS317" s="10">
        <f>3/24000000*OO[[#This Row],[153 (08JUL1985 00:00:00)-Water Temperature (C)]]*OO[[#This Row],[95]]</f>
        <v>3.2742928803209998E-7</v>
      </c>
      <c r="CT317" s="10">
        <f>3/24000000*OO[[#This Row],[154 (08JUL1985 03:00:00)-Water Temperature (C)]]*OO[[#This Row],[96]]</f>
        <v>3.1912965113075E-7</v>
      </c>
      <c r="CU317" s="10">
        <f>3/24000000*OO[[#This Row],[155 (08JUL1985 06:00:00)-Water Temperature (C)]]*OO[[#This Row],[97]]</f>
        <v>3.1308645595615002E-7</v>
      </c>
      <c r="CV317" s="10">
        <f>3/24000000*OO[[#This Row],[156 (08JUL1985 09:00:00)-Water Temperature (C)]]*OO[[#This Row],[98]]</f>
        <v>3.0506438087977497E-7</v>
      </c>
      <c r="CW317" s="10">
        <f>3/24000000*OO[[#This Row],[157 (08JUL1985 12:00:00)-Water Temperature (C)]]*OO[[#This Row],[99]]</f>
        <v>2.9365038157812497E-7</v>
      </c>
    </row>
    <row r="318" spans="1:101" x14ac:dyDescent="0.35">
      <c r="A318" t="s">
        <v>324</v>
      </c>
      <c r="B318">
        <v>808.4606</v>
      </c>
      <c r="C318" s="10">
        <f>3/24*OO[[#This Row],[59 (26JUN1985 06:00:00)-Water Temperature (C)]]*OO[[#This Row],[1]]/SUM(OO[1])</f>
        <v>0</v>
      </c>
      <c r="D318" s="10">
        <f>3/24*OO[[#This Row],[60 (26JUN1985 09:00:00)-Water Temperature (C)]]*OO[[#This Row],[2]]/SUM(OO[2])</f>
        <v>0</v>
      </c>
      <c r="E318" s="10">
        <f>3/24*OO[[#This Row],[61 (26JUN1985 12:00:00)-Water Temperature (C)]]*OO[[#This Row],[3]]/SUM(OO[3])</f>
        <v>0</v>
      </c>
      <c r="F318" s="10">
        <f>3/24*OO[[#This Row],[62 (26JUN1985 15:00:00)-Water Temperature (C)]]*OO[[#This Row],[4]]/SUM(OO[4])</f>
        <v>0</v>
      </c>
      <c r="G318" s="10">
        <f>3/24*OO[[#This Row],[63 (26JUN1985 18:00:00)-Water Temperature (C)]]*OO[[#This Row],[5]]/SUM(OO[5])</f>
        <v>0</v>
      </c>
      <c r="H318" s="10">
        <f>3/24*OO[[#This Row],[64 (26JUN1985 21:00:00)-Water Temperature (C)]]*OO[[#This Row],[6]]/SUM(OO[6])</f>
        <v>0</v>
      </c>
      <c r="I318" s="10">
        <f>3/24*OO[[#This Row],[65 (27JUN1985 00:00:00)-Water Temperature (C)]]*OO[[#This Row],[7]]/SUM(OO[7])</f>
        <v>0</v>
      </c>
      <c r="J318" s="10">
        <f>3/24*OO[[#This Row],[66 (27JUN1985 03:00:00)-Water Temperature (C)]]*OO[[#This Row],[8]]/SUM(OO[8])</f>
        <v>0</v>
      </c>
      <c r="K318" s="10">
        <f>3/24*OO[[#This Row],[67 (27JUN1985 06:00:00)-Water Temperature (C)]]*OO[[#This Row],[9]]/SUM(OO[9])</f>
        <v>0</v>
      </c>
      <c r="L318" s="10">
        <f>3/24*OO[[#This Row],[68 (27JUN1985 09:00:00)-Water Temperature (C)]]*OO[[#This Row],[10]]/SUM(OO[10])</f>
        <v>0</v>
      </c>
      <c r="M318" s="10">
        <f>3/24*OO[[#This Row],[69 (27JUN1985 12:00:00)-Water Temperature (C)]]*OO[[#This Row],[11]]/SUM(OO[11])</f>
        <v>0</v>
      </c>
      <c r="N318" s="10">
        <f>3/24*OO[[#This Row],[70 (27JUN1985 15:00:00)-Water Temperature (C)]]*OO[[#This Row],[12]]/SUM(OO[12])</f>
        <v>0</v>
      </c>
      <c r="O318" s="10">
        <f>3/24*OO[[#This Row],[71 (27JUN1985 18:00:00)-Water Temperature (C)]]*OO[[#This Row],[13]]/SUM(OO[13])</f>
        <v>0</v>
      </c>
      <c r="P318" s="10">
        <f>3/24*OO[[#This Row],[72 (27JUN1985 21:00:00)-Water Temperature (C)]]*OO[[#This Row],[14]]/SUM(OO[14])</f>
        <v>0</v>
      </c>
      <c r="Q318" s="10">
        <f>3/24*OO[[#This Row],[73 (28JUN1985 00:00:00)-Water Temperature (C)]]*OO[[#This Row],[15]]/SUM(OO[15])</f>
        <v>0</v>
      </c>
      <c r="R318" s="10">
        <f>3/24*OO[[#This Row],[74 (28JUN1985 03:00:00)-Water Temperature (C)]]*OO[[#This Row],[16]]/SUM(OO[16])</f>
        <v>6.6859155104806626E-33</v>
      </c>
      <c r="S318" s="10">
        <f>3/24*OO[[#This Row],[75 (28JUN1985 06:00:00)-Water Temperature (C)]]*OO[[#This Row],[17]]/SUM(OO[17])</f>
        <v>5.9963786850412379E-24</v>
      </c>
      <c r="T318" s="10">
        <f>3/24*OO[[#This Row],[76 (28JUN1985 09:00:00)-Water Temperature (C)]]*OO[[#This Row],[18]]/SUM(OO[18])</f>
        <v>4.7535207081547215E-17</v>
      </c>
      <c r="U318" s="10">
        <f>3/24*OO[[#This Row],[77 (28JUN1985 12:00:00)-Water Temperature (C)]]*OO[[#This Row],[19]]/SUM(OO[19])</f>
        <v>1.749998321431988E-12</v>
      </c>
      <c r="V318" s="10">
        <f>3/24000000*OO[[#This Row],[78 (28JUN1985 15:00:00)-Water Temperature (C)]]*OO[[#This Row],[20]]</f>
        <v>1.647848899128E-9</v>
      </c>
      <c r="W318" s="10">
        <f>3/24000000*OO[[#This Row],[79 (28JUN1985 18:00:00)-Water Temperature (C)]]*OO[[#This Row],[21]]</f>
        <v>2.7724021541392499E-7</v>
      </c>
      <c r="X318" s="10">
        <f>3/24000000*OO[[#This Row],[80 (28JUN1985 21:00:00)-Water Temperature (C)]]*OO[[#This Row],[22]]</f>
        <v>1.4047752678519998E-5</v>
      </c>
      <c r="Y318" s="10">
        <f>3/24000000*OO[[#This Row],[81 (29JUN1985 00:00:00)-Water Temperature (C)]]*OO[[#This Row],[23]]</f>
        <v>2.8053937679501246E-4</v>
      </c>
      <c r="Z318" s="10">
        <f>3/24000000*OO[[#This Row],[82 (29JUN1985 03:00:00)-Water Temperature (C)]]*OO[[#This Row],[24]]</f>
        <v>2.6289503550193747E-3</v>
      </c>
      <c r="AA318" s="10">
        <f>3/24000000*OO[[#This Row],[83 (29JUN1985 06:00:00)-Water Temperature (C)]]*OO[[#This Row],[25]]</f>
        <v>1.2721950737186247E-2</v>
      </c>
      <c r="AB318" s="10">
        <f>3/24000000*OO[[#This Row],[84 (29JUN1985 09:00:00)-Water Temperature (C)]]*OO[[#This Row],[26]]</f>
        <v>3.5890804598387498E-2</v>
      </c>
      <c r="AC318" s="10">
        <f>3/24000000*OO[[#This Row],[85 (29JUN1985 12:00:00)-Water Temperature (C)]]*OO[[#This Row],[27]]</f>
        <v>6.2748956483250004E-2</v>
      </c>
      <c r="AD318" s="10">
        <f>3/24000000*OO[[#This Row],[86 (29JUN1985 15:00:00)-Water Temperature (C)]]*OO[[#This Row],[28]]</f>
        <v>7.2231005687287492E-2</v>
      </c>
      <c r="AE318" s="10">
        <f>3/24000000*OO[[#This Row],[88 (29JUN1985 21:00:00)-Water Temperature (C)]]*OO[[#This Row],[30]]</f>
        <v>3.3852268272639999E-2</v>
      </c>
      <c r="AF318" s="10">
        <f>3/24000000*OO[[#This Row],[88 (29JUN1985 21:00:00)-Water Temperature (C)]]*OO[[#This Row],[30]]</f>
        <v>3.3852268272639999E-2</v>
      </c>
      <c r="AG318" s="10">
        <f>3/24000000*OO[[#This Row],[89 (30JUN1985 00:00:00)-Water Temperature (C)]]*OO[[#This Row],[31]]</f>
        <v>1.5412670241125E-2</v>
      </c>
      <c r="AH318" s="10">
        <f>3/24000000*OO[[#This Row],[90 (30JUN1985 03:00:00)-Water Temperature (C)]]*OO[[#This Row],[32]]</f>
        <v>5.7606135657874997E-3</v>
      </c>
      <c r="AI318" s="10">
        <f>3/24000000*OO[[#This Row],[91 (30JUN1985 06:00:00)-Water Temperature (C)]]*OO[[#This Row],[33]]</f>
        <v>1.820625225597E-3</v>
      </c>
      <c r="AJ318" s="10">
        <f>3/24000000*OO[[#This Row],[92 (30JUN1985 09:00:00)-Water Temperature (C)]]*OO[[#This Row],[34]]</f>
        <v>5.2820754810749997E-4</v>
      </c>
      <c r="AK318" s="10">
        <f>3/24000000*OO[[#This Row],[93 (30JUN1985 12:00:00)-Water Temperature (C)]]*OO[[#This Row],[35]]</f>
        <v>1.7351296978579999E-4</v>
      </c>
      <c r="AL318" s="10">
        <f>3/24000000*OO[[#This Row],[94 (30JUN1985 15:00:00)-Water Temperature (C)]]*OO[[#This Row],[36]]</f>
        <v>8.9828799661750006E-5</v>
      </c>
      <c r="AM318" s="10">
        <f>3/24000000*OO[[#This Row],[95 (30JUN1985 18:00:00)-Water Temperature (C)]]*OO[[#This Row],[37]]</f>
        <v>7.1627875483274998E-5</v>
      </c>
      <c r="AN318" s="10">
        <f>3/24000000*OO[[#This Row],[96 (30JUN1985 21:00:00)-Water Temperature (C)]]*OO[[#This Row],[38]]</f>
        <v>6.6403382745337507E-5</v>
      </c>
      <c r="AO318" s="10">
        <f>3/24000000*OO[[#This Row],[97 (01JUL1985 00:00:00)-Water Temperature (C)]]*OO[[#This Row],[39]]</f>
        <v>6.2652938398699996E-5</v>
      </c>
      <c r="AP318" s="10">
        <f>3/24000000*OO[[#This Row],[98 (01JUL1985 03:00:00)-Water Temperature (C)]]*OO[[#This Row],[40]]</f>
        <v>5.9105494527749992E-5</v>
      </c>
      <c r="AQ318" s="10">
        <f>3/24000000*OO[[#This Row],[99 (01JUL1985 06:00:00)-Water Temperature (C)]]*OO[[#This Row],[41]]</f>
        <v>5.4736185038849998E-5</v>
      </c>
      <c r="AR318" s="10">
        <f>3/24000000*OO[[#This Row],[100 (01JUL1985 09:00:00)-Water Temperature (C)]]*OO[[#This Row],[42]]</f>
        <v>4.99105709350625E-5</v>
      </c>
      <c r="AS318" s="10">
        <f>3/24000000*OO[[#This Row],[101 (01JUL1985 12:00:00)-Water Temperature (C)]]*OO[[#This Row],[43]]</f>
        <v>4.4867917740825001E-5</v>
      </c>
      <c r="AT318" s="10">
        <f>3/24000000*OO[[#This Row],[102 (01JUL1985 15:00:00)-Water Temperature (C)]]*OO[[#This Row],[44]]</f>
        <v>4.0058352313124999E-5</v>
      </c>
      <c r="AU318" s="10">
        <f>3/24000000*OO[[#This Row],[103 (01JUL1985 18:00:00)-Water Temperature (C)]]*OO[[#This Row],[45]]</f>
        <v>3.5704838895524995E-5</v>
      </c>
      <c r="AV318" s="10">
        <f>3/24000000*OO[[#This Row],[104 (01JUL1985 21:00:00)-Water Temperature (C)]]*OO[[#This Row],[46]]</f>
        <v>3.1906211587516255E-5</v>
      </c>
      <c r="AW318" s="10">
        <f>3/24000000*OO[[#This Row],[105 (02JUL1985 00:00:00)-Water Temperature (C)]]*OO[[#This Row],[47]]</f>
        <v>2.8821677380402499E-5</v>
      </c>
      <c r="AX318" s="10">
        <f>3/24000000*OO[[#This Row],[106 (02JUL1985 03:00:00)-Water Temperature (C)]]*OO[[#This Row],[48]]</f>
        <v>2.6593883382120001E-5</v>
      </c>
      <c r="AY318" s="10">
        <f>3/24000000*OO[[#This Row],[107 (02JUL1985 06:00:00)-Water Temperature (C)]]*OO[[#This Row],[49]]</f>
        <v>2.4659438064581245E-5</v>
      </c>
      <c r="AZ318" s="10">
        <f>3/24000000*OO[[#This Row],[108 (02JUL1985 09:00:00)-Water Temperature (C)]]*OO[[#This Row],[50]]</f>
        <v>2.2873355946280001E-5</v>
      </c>
      <c r="BA318" s="10">
        <f>3/24000000*OO[[#This Row],[109 (02JUL1985 12:00:00)-Water Temperature (C)]]*OO[[#This Row],[51]]</f>
        <v>2.0934205667059998E-5</v>
      </c>
      <c r="BB318" s="10">
        <f>3/24000000*OO[[#This Row],[110 (02JUL1985 15:00:00)-Water Temperature (C)]]*OO[[#This Row],[52]]</f>
        <v>1.8848816277837502E-5</v>
      </c>
      <c r="BC318" s="10">
        <f>3/24000000*OO[[#This Row],[111 (02JUL1985 18:00:00)-Water Temperature (C)]]*OO[[#This Row],[53]]</f>
        <v>1.668404132440875E-5</v>
      </c>
      <c r="BD318" s="10">
        <f>3/24000000*OO[[#This Row],[112 (02JUL1985 21:00:00)-Water Temperature (C)]]*OO[[#This Row],[54]]</f>
        <v>1.4785670329293748E-5</v>
      </c>
      <c r="BE318" s="10">
        <f>3/24000000*OO[[#This Row],[113 (03JUL1985 00:00:00)-Water Temperature (C)]]*OO[[#This Row],[55]]</f>
        <v>1.319874548796E-5</v>
      </c>
      <c r="BF318" s="10">
        <f>3/24000000*OO[[#This Row],[114 (03JUL1985 03:00:00)-Water Temperature (C)]]*OO[[#This Row],[56]]</f>
        <v>1.2031670040259998E-5</v>
      </c>
      <c r="BG318" s="10">
        <f>3/24000000*OO[[#This Row],[115 (03JUL1985 06:00:00)-Water Temperature (C)]]*OO[[#This Row],[57]]</f>
        <v>1.10758464149625E-5</v>
      </c>
      <c r="BH318" s="10">
        <f>3/24000000*OO[[#This Row],[116 (03JUL1985 09:00:00)-Water Temperature (C)]]*OO[[#This Row],[58]]</f>
        <v>1.0094916907152499E-5</v>
      </c>
      <c r="BI318" s="10">
        <f>3/24000000*OO[[#This Row],[117 (03JUL1985 12:00:00)-Water Temperature (C)]]*OO[[#This Row],[59]]</f>
        <v>9.1290807820800001E-6</v>
      </c>
      <c r="BJ318" s="10">
        <f>3/24000000*OO[[#This Row],[118 (03JUL1985 15:00:00)-Water Temperature (C)]]*OO[[#This Row],[60]]</f>
        <v>8.1017009562124998E-6</v>
      </c>
      <c r="BK318" s="10">
        <f>3/24000000*OO[[#This Row],[119 (03JUL1985 18:00:00)-Water Temperature (C)]]*OO[[#This Row],[61]]</f>
        <v>7.0920475926137498E-6</v>
      </c>
      <c r="BL318" s="10">
        <f>3/24000000*OO[[#This Row],[120 (03JUL1985 21:00:00)-Water Temperature (C)]]*OO[[#This Row],[62]]</f>
        <v>6.17470418930625E-6</v>
      </c>
      <c r="BM318" s="10">
        <f>3/24000000*OO[[#This Row],[121 (04JUL1985 00:00:00)-Water Temperature (C)]]*OO[[#This Row],[63]]</f>
        <v>5.3996423471425009E-6</v>
      </c>
      <c r="BN318" s="10">
        <f>3/24000000*OO[[#This Row],[122 (04JUL1985 03:00:00)-Water Temperature (C)]]*OO[[#This Row],[64]]</f>
        <v>4.8334175937999997E-6</v>
      </c>
      <c r="BO318" s="10">
        <f>3/24000000*OO[[#This Row],[123 (04JUL1985 06:00:00)-Water Temperature (C)]]*OO[[#This Row],[65]]</f>
        <v>4.27334941935E-6</v>
      </c>
      <c r="BP318" s="10">
        <f>3/24000000*OO[[#This Row],[124 (04JUL1985 09:00:00)-Water Temperature (C)]]*OO[[#This Row],[66]]</f>
        <v>3.6815409332970002E-6</v>
      </c>
      <c r="BQ318" s="10">
        <f>3/24000000*OO[[#This Row],[125 (04JUL1985 12:00:00)-Water Temperature (C)]]*OO[[#This Row],[67]]</f>
        <v>3.0268984332999999E-6</v>
      </c>
      <c r="BR318" s="10">
        <f>3/24000000*OO[[#This Row],[126 (04JUL1985 15:00:00)-Water Temperature (C)]]*OO[[#This Row],[68]]</f>
        <v>2.4112361928655003E-6</v>
      </c>
      <c r="BS318" s="10">
        <f>3/24000000*OO[[#This Row],[127 (04JUL1985 18:00:00)-Water Temperature (C)]]*OO[[#This Row],[69]]</f>
        <v>1.8899277266782499E-6</v>
      </c>
      <c r="BT318" s="10">
        <f>3/24000000*OO[[#This Row],[128 (04JUL1985 21:00:00)-Water Temperature (C)]]*OO[[#This Row],[70]]</f>
        <v>1.5080066821986249E-6</v>
      </c>
      <c r="BU318" s="10">
        <f>3/24000000*OO[[#This Row],[129 (05JUL1985 00:00:00)-Water Temperature (C)]]*OO[[#This Row],[71]]</f>
        <v>1.2471770385494999E-6</v>
      </c>
      <c r="BV318" s="10">
        <f>3/24000000*OO[[#This Row],[130 (05JUL1985 03:00:00)-Water Temperature (C)]]*OO[[#This Row],[72]]</f>
        <v>1.09546819484375E-6</v>
      </c>
      <c r="BW318" s="10">
        <f>3/24000000*OO[[#This Row],[131 (05JUL1985 06:00:00)-Water Temperature (C)]]*OO[[#This Row],[73]]</f>
        <v>9.9184361685449997E-7</v>
      </c>
      <c r="BX318" s="10">
        <f>3/24000000*OO[[#This Row],[132 (05JUL1985 09:00:00)-Water Temperature (C)]]*OO[[#This Row],[74]]</f>
        <v>9.1675091261649988E-7</v>
      </c>
      <c r="BY318" s="10">
        <f>3/24000000*OO[[#This Row],[133 (05JUL1985 12:00:00)-Water Temperature (C)]]*OO[[#This Row],[75]]</f>
        <v>8.5015379863999992E-7</v>
      </c>
      <c r="BZ318" s="10">
        <f>3/24000000*OO[[#This Row],[134 (05JUL1985 15:00:00)-Water Temperature (C)]]*OO[[#This Row],[76]]</f>
        <v>7.7818016569724995E-7</v>
      </c>
      <c r="CA318" s="10">
        <f>3/24000000*OO[[#This Row],[135 (05JUL1985 18:00:00)-Water Temperature (C)]]*OO[[#This Row],[77]]</f>
        <v>7.1100339344124993E-7</v>
      </c>
      <c r="CB318" s="10">
        <f>3/24000000*OO[[#This Row],[136 (05JUL1985 21:00:00)-Water Temperature (C)]]*OO[[#This Row],[78]]</f>
        <v>6.5288256573262494E-7</v>
      </c>
      <c r="CC318" s="10">
        <f>3/24000000*OO[[#This Row],[137 (06JUL1985 00:00:00)-Water Temperature (C)]]*OO[[#This Row],[79]]</f>
        <v>6.1124956405312493E-7</v>
      </c>
      <c r="CD318" s="10">
        <f>3/24000000*OO[[#This Row],[138 (06JUL1985 03:00:00)-Water Temperature (C)]]*OO[[#This Row],[80]]</f>
        <v>5.9253494793750006E-7</v>
      </c>
      <c r="CE318" s="10">
        <f>3/24000000*OO[[#This Row],[139 (06JUL1985 06:00:00)-Water Temperature (C)]]*OO[[#This Row],[81]]</f>
        <v>5.8180026819687492E-7</v>
      </c>
      <c r="CF318" s="10">
        <f>3/24000000*OO[[#This Row],[140 (06JUL1985 09:00:00)-Water Temperature (C)]]*OO[[#This Row],[82]]</f>
        <v>5.7414428532999997E-7</v>
      </c>
      <c r="CG318" s="10">
        <f>3/24000000*OO[[#This Row],[141 (06JUL1985 12:00:00)-Water Temperature (C)]]*OO[[#This Row],[83]]</f>
        <v>5.6007201210937499E-7</v>
      </c>
      <c r="CH318" s="10">
        <f>3/24000000*OO[[#This Row],[142 (06JUL1985 15:00:00)-Water Temperature (C)]]*OO[[#This Row],[84]]</f>
        <v>5.3750158221225E-7</v>
      </c>
      <c r="CI318" s="10">
        <f>3/24000000*OO[[#This Row],[143 (06JUL1985 18:00:00)-Water Temperature (C)]]*OO[[#This Row],[85]]</f>
        <v>5.0607258050775006E-7</v>
      </c>
      <c r="CJ318" s="10">
        <f>3/24000000*OO[[#This Row],[144 (06JUL1985 21:00:00)-Water Temperature (C)]]*OO[[#This Row],[86]]</f>
        <v>4.7432268563099992E-7</v>
      </c>
      <c r="CK318" s="10">
        <f>3/24000000*OO[[#This Row],[145 (07JUL1985 00:00:00)-Water Temperature (C)]]*OO[[#This Row],[87]]</f>
        <v>4.4644243115699999E-7</v>
      </c>
      <c r="CL318" s="10">
        <f>3/24000000*OO[[#This Row],[146 (07JUL1985 03:00:00)-Water Temperature (C)]]*OO[[#This Row],[88]]</f>
        <v>4.3326698979487499E-7</v>
      </c>
      <c r="CM318" s="10">
        <f>3/24000000*OO[[#This Row],[147 (07JUL1985 06:00:00)-Water Temperature (C)]]*OO[[#This Row],[89]]</f>
        <v>4.1827834657949997E-7</v>
      </c>
      <c r="CN318" s="10">
        <f>3/24000000*OO[[#This Row],[148 (07JUL1985 09:00:00)-Water Temperature (C)]]*OO[[#This Row],[90]]</f>
        <v>4.0273232694175E-7</v>
      </c>
      <c r="CO318" s="10">
        <f>3/24000000*OO[[#This Row],[149 (07JUL1985 12:00:00)-Water Temperature (C)]]*OO[[#This Row],[91]]</f>
        <v>3.8243599778587501E-7</v>
      </c>
      <c r="CP318" s="10">
        <f>3/24000000*OO[[#This Row],[150 (07JUL1985 15:00:00)-Water Temperature (C)]]*OO[[#This Row],[92]]</f>
        <v>3.6143819009349998E-7</v>
      </c>
      <c r="CQ318" s="10">
        <f>3/24000000*OO[[#This Row],[151 (07JUL1985 18:00:00)-Water Temperature (C)]]*OO[[#This Row],[93]]</f>
        <v>3.4010147981809994E-7</v>
      </c>
      <c r="CR318" s="10">
        <f>3/24000000*OO[[#This Row],[152 (07JUL1985 21:00:00)-Water Temperature (C)]]*OO[[#This Row],[94]]</f>
        <v>3.1980692628543747E-7</v>
      </c>
      <c r="CS318" s="10">
        <f>3/24000000*OO[[#This Row],[153 (08JUL1985 00:00:00)-Water Temperature (C)]]*OO[[#This Row],[95]]</f>
        <v>3.01809321274025E-7</v>
      </c>
      <c r="CT318" s="10">
        <f>3/24000000*OO[[#This Row],[154 (08JUL1985 03:00:00)-Water Temperature (C)]]*OO[[#This Row],[96]]</f>
        <v>2.942435904654E-7</v>
      </c>
      <c r="CU318" s="10">
        <f>3/24000000*OO[[#This Row],[155 (08JUL1985 06:00:00)-Water Temperature (C)]]*OO[[#This Row],[97]]</f>
        <v>2.8855755522137498E-7</v>
      </c>
      <c r="CV318" s="10">
        <f>3/24000000*OO[[#This Row],[156 (08JUL1985 09:00:00)-Water Temperature (C)]]*OO[[#This Row],[98]]</f>
        <v>2.8119074211599993E-7</v>
      </c>
      <c r="CW318" s="10">
        <f>3/24000000*OO[[#This Row],[157 (08JUL1985 12:00:00)-Water Temperature (C)]]*OO[[#This Row],[99]]</f>
        <v>2.708790490153125E-7</v>
      </c>
    </row>
    <row r="319" spans="1:101" x14ac:dyDescent="0.35">
      <c r="A319" t="s">
        <v>325</v>
      </c>
      <c r="B319">
        <v>910.41629999999998</v>
      </c>
      <c r="C319" s="10">
        <f>3/24*OO[[#This Row],[59 (26JUN1985 06:00:00)-Water Temperature (C)]]*OO[[#This Row],[1]]/SUM(OO[1])</f>
        <v>0</v>
      </c>
      <c r="D319" s="10">
        <f>3/24*OO[[#This Row],[60 (26JUN1985 09:00:00)-Water Temperature (C)]]*OO[[#This Row],[2]]/SUM(OO[2])</f>
        <v>0</v>
      </c>
      <c r="E319" s="10">
        <f>3/24*OO[[#This Row],[61 (26JUN1985 12:00:00)-Water Temperature (C)]]*OO[[#This Row],[3]]/SUM(OO[3])</f>
        <v>0</v>
      </c>
      <c r="F319" s="10">
        <f>3/24*OO[[#This Row],[62 (26JUN1985 15:00:00)-Water Temperature (C)]]*OO[[#This Row],[4]]/SUM(OO[4])</f>
        <v>0</v>
      </c>
      <c r="G319" s="10">
        <f>3/24*OO[[#This Row],[63 (26JUN1985 18:00:00)-Water Temperature (C)]]*OO[[#This Row],[5]]/SUM(OO[5])</f>
        <v>0</v>
      </c>
      <c r="H319" s="10">
        <f>3/24*OO[[#This Row],[64 (26JUN1985 21:00:00)-Water Temperature (C)]]*OO[[#This Row],[6]]/SUM(OO[6])</f>
        <v>0</v>
      </c>
      <c r="I319" s="10">
        <f>3/24*OO[[#This Row],[65 (27JUN1985 00:00:00)-Water Temperature (C)]]*OO[[#This Row],[7]]/SUM(OO[7])</f>
        <v>0</v>
      </c>
      <c r="J319" s="10">
        <f>3/24*OO[[#This Row],[66 (27JUN1985 03:00:00)-Water Temperature (C)]]*OO[[#This Row],[8]]/SUM(OO[8])</f>
        <v>0</v>
      </c>
      <c r="K319" s="10">
        <f>3/24*OO[[#This Row],[67 (27JUN1985 06:00:00)-Water Temperature (C)]]*OO[[#This Row],[9]]/SUM(OO[9])</f>
        <v>0</v>
      </c>
      <c r="L319" s="10">
        <f>3/24*OO[[#This Row],[68 (27JUN1985 09:00:00)-Water Temperature (C)]]*OO[[#This Row],[10]]/SUM(OO[10])</f>
        <v>0</v>
      </c>
      <c r="M319" s="10">
        <f>3/24*OO[[#This Row],[69 (27JUN1985 12:00:00)-Water Temperature (C)]]*OO[[#This Row],[11]]/SUM(OO[11])</f>
        <v>0</v>
      </c>
      <c r="N319" s="10">
        <f>3/24*OO[[#This Row],[70 (27JUN1985 15:00:00)-Water Temperature (C)]]*OO[[#This Row],[12]]/SUM(OO[12])</f>
        <v>0</v>
      </c>
      <c r="O319" s="10">
        <f>3/24*OO[[#This Row],[71 (27JUN1985 18:00:00)-Water Temperature (C)]]*OO[[#This Row],[13]]/SUM(OO[13])</f>
        <v>0</v>
      </c>
      <c r="P319" s="10">
        <f>3/24*OO[[#This Row],[72 (27JUN1985 21:00:00)-Water Temperature (C)]]*OO[[#This Row],[14]]/SUM(OO[14])</f>
        <v>0</v>
      </c>
      <c r="Q319" s="10">
        <f>3/24*OO[[#This Row],[73 (28JUN1985 00:00:00)-Water Temperature (C)]]*OO[[#This Row],[15]]/SUM(OO[15])</f>
        <v>0</v>
      </c>
      <c r="R319" s="10">
        <f>3/24*OO[[#This Row],[74 (28JUN1985 03:00:00)-Water Temperature (C)]]*OO[[#This Row],[16]]/SUM(OO[16])</f>
        <v>1.2238187988288093E-33</v>
      </c>
      <c r="S319" s="10">
        <f>3/24*OO[[#This Row],[75 (28JUN1985 06:00:00)-Water Temperature (C)]]*OO[[#This Row],[17]]/SUM(OO[17])</f>
        <v>3.4268938976499192E-24</v>
      </c>
      <c r="T319" s="10">
        <f>3/24*OO[[#This Row],[76 (28JUN1985 09:00:00)-Water Temperature (C)]]*OO[[#This Row],[18]]/SUM(OO[18])</f>
        <v>1.6950996396343878E-17</v>
      </c>
      <c r="U319" s="10">
        <f>3/24*OO[[#This Row],[77 (28JUN1985 12:00:00)-Water Temperature (C)]]*OO[[#This Row],[19]]/SUM(OO[19])</f>
        <v>9.7026697555480811E-13</v>
      </c>
      <c r="V319" s="10">
        <f>3/24000000*OO[[#This Row],[78 (28JUN1985 15:00:00)-Water Temperature (C)]]*OO[[#This Row],[20]]</f>
        <v>1.0352646658374999E-9</v>
      </c>
      <c r="W319" s="10">
        <f>3/24000000*OO[[#This Row],[79 (28JUN1985 18:00:00)-Water Temperature (C)]]*OO[[#This Row],[21]]</f>
        <v>1.889102005140625E-7</v>
      </c>
      <c r="X319" s="10">
        <f>3/24000000*OO[[#This Row],[80 (28JUN1985 21:00:00)-Water Temperature (C)]]*OO[[#This Row],[22]]</f>
        <v>1.0194083606856248E-5</v>
      </c>
      <c r="Y319" s="10">
        <f>3/24000000*OO[[#This Row],[81 (29JUN1985 00:00:00)-Water Temperature (C)]]*OO[[#This Row],[23]]</f>
        <v>2.1433050989842496E-4</v>
      </c>
      <c r="Z319" s="10">
        <f>3/24000000*OO[[#This Row],[82 (29JUN1985 03:00:00)-Water Temperature (C)]]*OO[[#This Row],[24]]</f>
        <v>2.0987585767087498E-3</v>
      </c>
      <c r="AA319" s="10">
        <f>3/24000000*OO[[#This Row],[83 (29JUN1985 06:00:00)-Water Temperature (C)]]*OO[[#This Row],[25]]</f>
        <v>1.0544813240922499E-2</v>
      </c>
      <c r="AB319" s="10">
        <f>3/24000000*OO[[#This Row],[84 (29JUN1985 09:00:00)-Water Temperature (C)]]*OO[[#This Row],[26]]</f>
        <v>3.0752150791634996E-2</v>
      </c>
      <c r="AC319" s="10">
        <f>3/24000000*OO[[#This Row],[85 (29JUN1985 12:00:00)-Water Temperature (C)]]*OO[[#This Row],[27]]</f>
        <v>5.5312999401524995E-2</v>
      </c>
      <c r="AD319" s="10">
        <f>3/24000000*OO[[#This Row],[86 (29JUN1985 15:00:00)-Water Temperature (C)]]*OO[[#This Row],[28]]</f>
        <v>6.5270591616524987E-2</v>
      </c>
      <c r="AE319" s="10">
        <f>3/24000000*OO[[#This Row],[88 (29JUN1985 21:00:00)-Water Temperature (C)]]*OO[[#This Row],[30]]</f>
        <v>3.1918678006263752E-2</v>
      </c>
      <c r="AF319" s="10">
        <f>3/24000000*OO[[#This Row],[88 (29JUN1985 21:00:00)-Water Temperature (C)]]*OO[[#This Row],[30]]</f>
        <v>3.1918678006263752E-2</v>
      </c>
      <c r="AG319" s="10">
        <f>3/24000000*OO[[#This Row],[89 (30JUN1985 00:00:00)-Water Temperature (C)]]*OO[[#This Row],[31]]</f>
        <v>1.4778743764662497E-2</v>
      </c>
      <c r="AH319" s="10">
        <f>3/24000000*OO[[#This Row],[90 (30JUN1985 03:00:00)-Water Temperature (C)]]*OO[[#This Row],[32]]</f>
        <v>5.6033848795099999E-3</v>
      </c>
      <c r="AI319" s="10">
        <f>3/24000000*OO[[#This Row],[91 (30JUN1985 06:00:00)-Water Temperature (C)]]*OO[[#This Row],[33]]</f>
        <v>1.7888832483187501E-3</v>
      </c>
      <c r="AJ319" s="10">
        <f>3/24000000*OO[[#This Row],[92 (30JUN1985 09:00:00)-Water Temperature (C)]]*OO[[#This Row],[34]]</f>
        <v>5.1997186501612496E-4</v>
      </c>
      <c r="AK319" s="10">
        <f>3/24000000*OO[[#This Row],[93 (30JUN1985 12:00:00)-Water Temperature (C)]]*OO[[#This Row],[35]]</f>
        <v>1.674011783194125E-4</v>
      </c>
      <c r="AL319" s="10">
        <f>3/24000000*OO[[#This Row],[94 (30JUN1985 15:00:00)-Water Temperature (C)]]*OO[[#This Row],[36]]</f>
        <v>8.3334616312500003E-5</v>
      </c>
      <c r="AM319" s="10">
        <f>3/24000000*OO[[#This Row],[95 (30JUN1985 18:00:00)-Water Temperature (C)]]*OO[[#This Row],[37]]</f>
        <v>6.50623700737875E-5</v>
      </c>
      <c r="AN319" s="10">
        <f>3/24000000*OO[[#This Row],[96 (30JUN1985 21:00:00)-Water Temperature (C)]]*OO[[#This Row],[38]]</f>
        <v>6.0097202658362487E-5</v>
      </c>
      <c r="AO319" s="10">
        <f>3/24000000*OO[[#This Row],[97 (01JUL1985 00:00:00)-Water Temperature (C)]]*OO[[#This Row],[39]]</f>
        <v>5.6739080991799998E-5</v>
      </c>
      <c r="AP319" s="10">
        <f>3/24000000*OO[[#This Row],[98 (01JUL1985 03:00:00)-Water Temperature (C)]]*OO[[#This Row],[40]]</f>
        <v>5.3611430287624994E-5</v>
      </c>
      <c r="AQ319" s="10">
        <f>3/24000000*OO[[#This Row],[99 (01JUL1985 06:00:00)-Water Temperature (C)]]*OO[[#This Row],[41]]</f>
        <v>4.9706253230437495E-5</v>
      </c>
      <c r="AR319" s="10">
        <f>3/24000000*OO[[#This Row],[100 (01JUL1985 09:00:00)-Water Temperature (C)]]*OO[[#This Row],[42]]</f>
        <v>4.5354086917499992E-5</v>
      </c>
      <c r="AS319" s="10">
        <f>3/24000000*OO[[#This Row],[101 (01JUL1985 12:00:00)-Water Temperature (C)]]*OO[[#This Row],[43]]</f>
        <v>4.0800307097812494E-5</v>
      </c>
      <c r="AT319" s="10">
        <f>3/24000000*OO[[#This Row],[102 (01JUL1985 15:00:00)-Water Temperature (C)]]*OO[[#This Row],[44]]</f>
        <v>3.6420743607125E-5</v>
      </c>
      <c r="AU319" s="10">
        <f>3/24000000*OO[[#This Row],[103 (01JUL1985 18:00:00)-Water Temperature (C)]]*OO[[#This Row],[45]]</f>
        <v>3.2468492900847499E-5</v>
      </c>
      <c r="AV319" s="10">
        <f>3/24000000*OO[[#This Row],[104 (01JUL1985 21:00:00)-Water Temperature (C)]]*OO[[#This Row],[46]]</f>
        <v>2.90081724430875E-5</v>
      </c>
      <c r="AW319" s="10">
        <f>3/24000000*OO[[#This Row],[105 (02JUL1985 00:00:00)-Water Temperature (C)]]*OO[[#This Row],[47]]</f>
        <v>2.6206011913689998E-5</v>
      </c>
      <c r="AX319" s="10">
        <f>3/24000000*OO[[#This Row],[106 (02JUL1985 03:00:00)-Water Temperature (C)]]*OO[[#This Row],[48]]</f>
        <v>2.419808780567E-5</v>
      </c>
      <c r="AY319" s="10">
        <f>3/24000000*OO[[#This Row],[107 (02JUL1985 06:00:00)-Water Temperature (C)]]*OO[[#This Row],[49]]</f>
        <v>2.2445956628099997E-5</v>
      </c>
      <c r="AZ319" s="10">
        <f>3/24000000*OO[[#This Row],[108 (02JUL1985 09:00:00)-Water Temperature (C)]]*OO[[#This Row],[50]]</f>
        <v>2.08340386670625E-5</v>
      </c>
      <c r="BA319" s="10">
        <f>3/24000000*OO[[#This Row],[109 (02JUL1985 12:00:00)-Water Temperature (C)]]*OO[[#This Row],[51]]</f>
        <v>1.9077814799870001E-5</v>
      </c>
      <c r="BB319" s="10">
        <f>3/24000000*OO[[#This Row],[110 (02JUL1985 15:00:00)-Water Temperature (C)]]*OO[[#This Row],[52]]</f>
        <v>1.7185110803287497E-5</v>
      </c>
      <c r="BC319" s="10">
        <f>3/24000000*OO[[#This Row],[111 (02JUL1985 18:00:00)-Water Temperature (C)]]*OO[[#This Row],[53]]</f>
        <v>1.5210960123039999E-5</v>
      </c>
      <c r="BD319" s="10">
        <f>3/24000000*OO[[#This Row],[112 (02JUL1985 21:00:00)-Water Temperature (C)]]*OO[[#This Row],[54]]</f>
        <v>1.3484363885932501E-5</v>
      </c>
      <c r="BE319" s="10">
        <f>3/24000000*OO[[#This Row],[113 (03JUL1985 00:00:00)-Water Temperature (C)]]*OO[[#This Row],[55]]</f>
        <v>1.203639048115375E-5</v>
      </c>
      <c r="BF319" s="10">
        <f>3/24000000*OO[[#This Row],[114 (03JUL1985 03:00:00)-Water Temperature (C)]]*OO[[#This Row],[56]]</f>
        <v>1.097457844127375E-5</v>
      </c>
      <c r="BG319" s="10">
        <f>3/24000000*OO[[#This Row],[115 (03JUL1985 06:00:00)-Water Temperature (C)]]*OO[[#This Row],[57]]</f>
        <v>1.0109995302994999E-5</v>
      </c>
      <c r="BH319" s="10">
        <f>3/24000000*OO[[#This Row],[116 (03JUL1985 09:00:00)-Water Temperature (C)]]*OO[[#This Row],[58]]</f>
        <v>9.2193491832749979E-6</v>
      </c>
      <c r="BI319" s="10">
        <f>3/24000000*OO[[#This Row],[117 (03JUL1985 12:00:00)-Water Temperature (C)]]*OO[[#This Row],[59]]</f>
        <v>8.3452176675324991E-6</v>
      </c>
      <c r="BJ319" s="10">
        <f>3/24000000*OO[[#This Row],[118 (03JUL1985 15:00:00)-Water Temperature (C)]]*OO[[#This Row],[60]]</f>
        <v>7.4124480382699989E-6</v>
      </c>
      <c r="BK319" s="10">
        <f>3/24000000*OO[[#This Row],[119 (03JUL1985 18:00:00)-Water Temperature (C)]]*OO[[#This Row],[61]]</f>
        <v>6.4903886291162492E-6</v>
      </c>
      <c r="BL319" s="10">
        <f>3/24000000*OO[[#This Row],[120 (03JUL1985 21:00:00)-Water Temperature (C)]]*OO[[#This Row],[62]]</f>
        <v>5.655510735699999E-6</v>
      </c>
      <c r="BM319" s="10">
        <f>3/24000000*OO[[#This Row],[121 (04JUL1985 00:00:00)-Water Temperature (C)]]*OO[[#This Row],[63]]</f>
        <v>4.9482795052875001E-6</v>
      </c>
      <c r="BN319" s="10">
        <f>3/24000000*OO[[#This Row],[122 (04JUL1985 03:00:00)-Water Temperature (C)]]*OO[[#This Row],[64]]</f>
        <v>4.4360044144649996E-6</v>
      </c>
      <c r="BO319" s="10">
        <f>3/24000000*OO[[#This Row],[123 (04JUL1985 06:00:00)-Water Temperature (C)]]*OO[[#This Row],[65]]</f>
        <v>3.9277945115749998E-6</v>
      </c>
      <c r="BP319" s="10">
        <f>3/24000000*OO[[#This Row],[124 (04JUL1985 09:00:00)-Water Temperature (C)]]*OO[[#This Row],[66]]</f>
        <v>3.3912816027786253E-6</v>
      </c>
      <c r="BQ319" s="10">
        <f>3/24000000*OO[[#This Row],[125 (04JUL1985 12:00:00)-Water Temperature (C)]]*OO[[#This Row],[67]]</f>
        <v>2.7942170936750001E-6</v>
      </c>
      <c r="BR319" s="10">
        <f>3/24000000*OO[[#This Row],[126 (04JUL1985 15:00:00)-Water Temperature (C)]]*OO[[#This Row],[68]]</f>
        <v>2.22841415178825E-6</v>
      </c>
      <c r="BS319" s="10">
        <f>3/24000000*OO[[#This Row],[127 (04JUL1985 18:00:00)-Water Temperature (C)]]*OO[[#This Row],[69]]</f>
        <v>1.7454870884624999E-6</v>
      </c>
      <c r="BT319" s="10">
        <f>3/24000000*OO[[#This Row],[128 (04JUL1985 21:00:00)-Water Temperature (C)]]*OO[[#This Row],[70]]</f>
        <v>1.3903222906649997E-6</v>
      </c>
      <c r="BU319" s="10">
        <f>3/24000000*OO[[#This Row],[129 (05JUL1985 00:00:00)-Water Temperature (C)]]*OO[[#This Row],[71]]</f>
        <v>1.146584174768E-6</v>
      </c>
      <c r="BV319" s="10">
        <f>3/24000000*OO[[#This Row],[130 (05JUL1985 03:00:00)-Water Temperature (C)]]*OO[[#This Row],[72]]</f>
        <v>1.0048344468525E-6</v>
      </c>
      <c r="BW319" s="10">
        <f>3/24000000*OO[[#This Row],[131 (05JUL1985 06:00:00)-Water Temperature (C)]]*OO[[#This Row],[73]]</f>
        <v>9.0779209098174995E-7</v>
      </c>
      <c r="BX319" s="10">
        <f>3/24000000*OO[[#This Row],[132 (05JUL1985 09:00:00)-Water Temperature (C)]]*OO[[#This Row],[74]]</f>
        <v>8.3825522975150001E-7</v>
      </c>
      <c r="BY319" s="10">
        <f>3/24000000*OO[[#This Row],[133 (05JUL1985 12:00:00)-Water Temperature (C)]]*OO[[#This Row],[75]]</f>
        <v>7.7703402260499995E-7</v>
      </c>
      <c r="BZ319" s="10">
        <f>3/24000000*OO[[#This Row],[134 (05JUL1985 15:00:00)-Water Temperature (C)]]*OO[[#This Row],[76]]</f>
        <v>7.10943674308E-7</v>
      </c>
      <c r="CA319" s="10">
        <f>3/24000000*OO[[#This Row],[135 (05JUL1985 18:00:00)-Water Temperature (C)]]*OO[[#This Row],[77]]</f>
        <v>6.4913216216062503E-7</v>
      </c>
      <c r="CB319" s="10">
        <f>3/24000000*OO[[#This Row],[136 (05JUL1985 21:00:00)-Water Temperature (C)]]*OO[[#This Row],[78]]</f>
        <v>5.9576538745649993E-7</v>
      </c>
      <c r="CC319" s="10">
        <f>3/24000000*OO[[#This Row],[137 (06JUL1985 00:00:00)-Water Temperature (C)]]*OO[[#This Row],[79]]</f>
        <v>5.5709414946225E-7</v>
      </c>
      <c r="CD319" s="10">
        <f>3/24000000*OO[[#This Row],[138 (06JUL1985 03:00:00)-Water Temperature (C)]]*OO[[#This Row],[80]]</f>
        <v>5.397437761919999E-7</v>
      </c>
      <c r="CE319" s="10">
        <f>3/24000000*OO[[#This Row],[139 (06JUL1985 06:00:00)-Water Temperature (C)]]*OO[[#This Row],[81]]</f>
        <v>5.2958471950812503E-7</v>
      </c>
      <c r="CF319" s="10">
        <f>3/24000000*OO[[#This Row],[140 (06JUL1985 09:00:00)-Water Temperature (C)]]*OO[[#This Row],[82]]</f>
        <v>5.2263356382000007E-7</v>
      </c>
      <c r="CG319" s="10">
        <f>3/24000000*OO[[#This Row],[141 (06JUL1985 12:00:00)-Water Temperature (C)]]*OO[[#This Row],[83]]</f>
        <v>5.1000720094712488E-7</v>
      </c>
      <c r="CH319" s="10">
        <f>3/24000000*OO[[#This Row],[142 (06JUL1985 15:00:00)-Water Temperature (C)]]*OO[[#This Row],[84]]</f>
        <v>4.8969704467074995E-7</v>
      </c>
      <c r="CI319" s="10">
        <f>3/24000000*OO[[#This Row],[143 (06JUL1985 18:00:00)-Water Temperature (C)]]*OO[[#This Row],[85]]</f>
        <v>4.6112246936799997E-7</v>
      </c>
      <c r="CJ319" s="10">
        <f>3/24000000*OO[[#This Row],[144 (06JUL1985 21:00:00)-Water Temperature (C)]]*OO[[#This Row],[86]]</f>
        <v>4.323655145775E-7</v>
      </c>
      <c r="CK319" s="10">
        <f>3/24000000*OO[[#This Row],[145 (07JUL1985 00:00:00)-Water Temperature (C)]]*OO[[#This Row],[87]]</f>
        <v>4.0680834444937496E-7</v>
      </c>
      <c r="CL319" s="10">
        <f>3/24000000*OO[[#This Row],[146 (07JUL1985 03:00:00)-Water Temperature (C)]]*OO[[#This Row],[88]]</f>
        <v>3.948075676875E-7</v>
      </c>
      <c r="CM319" s="10">
        <f>3/24000000*OO[[#This Row],[147 (07JUL1985 06:00:00)-Water Temperature (C)]]*OO[[#This Row],[89]]</f>
        <v>3.8103639272749999E-7</v>
      </c>
      <c r="CN319" s="10">
        <f>3/24000000*OO[[#This Row],[148 (07JUL1985 09:00:00)-Water Temperature (C)]]*OO[[#This Row],[90]]</f>
        <v>3.668616702896E-7</v>
      </c>
      <c r="CO319" s="10">
        <f>3/24000000*OO[[#This Row],[149 (07JUL1985 12:00:00)-Water Temperature (C)]]*OO[[#This Row],[91]]</f>
        <v>3.4866582388099997E-7</v>
      </c>
      <c r="CP319" s="10">
        <f>3/24000000*OO[[#This Row],[150 (07JUL1985 15:00:00)-Water Temperature (C)]]*OO[[#This Row],[92]]</f>
        <v>3.2960839811276249E-7</v>
      </c>
      <c r="CQ319" s="10">
        <f>3/24000000*OO[[#This Row],[151 (07JUL1985 18:00:00)-Water Temperature (C)]]*OO[[#This Row],[93]]</f>
        <v>3.1003827203801248E-7</v>
      </c>
      <c r="CR319" s="10">
        <f>3/24000000*OO[[#This Row],[152 (07JUL1985 21:00:00)-Water Temperature (C)]]*OO[[#This Row],[94]]</f>
        <v>2.9156977393293747E-7</v>
      </c>
      <c r="CS319" s="10">
        <f>3/24000000*OO[[#This Row],[153 (08JUL1985 00:00:00)-Water Temperature (C)]]*OO[[#This Row],[95]]</f>
        <v>2.7509137397939997E-7</v>
      </c>
      <c r="CT319" s="10">
        <f>3/24000000*OO[[#This Row],[154 (08JUL1985 03:00:00)-Water Temperature (C)]]*OO[[#This Row],[96]]</f>
        <v>2.6822744570649997E-7</v>
      </c>
      <c r="CU319" s="10">
        <f>3/24000000*OO[[#This Row],[155 (08JUL1985 06:00:00)-Water Temperature (C)]]*OO[[#This Row],[97]]</f>
        <v>2.629697070198125E-7</v>
      </c>
      <c r="CV319" s="10">
        <f>3/24000000*OO[[#This Row],[156 (08JUL1985 09:00:00)-Water Temperature (C)]]*OO[[#This Row],[98]]</f>
        <v>2.5626206598843749E-7</v>
      </c>
      <c r="CW319" s="10">
        <f>3/24000000*OO[[#This Row],[157 (08JUL1985 12:00:00)-Water Temperature (C)]]*OO[[#This Row],[99]]</f>
        <v>2.47024867001325E-7</v>
      </c>
    </row>
    <row r="320" spans="1:101" x14ac:dyDescent="0.35">
      <c r="A320" t="s">
        <v>326</v>
      </c>
      <c r="B320">
        <v>826.28229999999996</v>
      </c>
      <c r="C320" s="10">
        <f>3/24*OO[[#This Row],[59 (26JUN1985 06:00:00)-Water Temperature (C)]]*OO[[#This Row],[1]]/SUM(OO[1])</f>
        <v>0</v>
      </c>
      <c r="D320" s="10">
        <f>3/24*OO[[#This Row],[60 (26JUN1985 09:00:00)-Water Temperature (C)]]*OO[[#This Row],[2]]/SUM(OO[2])</f>
        <v>0</v>
      </c>
      <c r="E320" s="10">
        <f>3/24*OO[[#This Row],[61 (26JUN1985 12:00:00)-Water Temperature (C)]]*OO[[#This Row],[3]]/SUM(OO[3])</f>
        <v>0</v>
      </c>
      <c r="F320" s="10">
        <f>3/24*OO[[#This Row],[62 (26JUN1985 15:00:00)-Water Temperature (C)]]*OO[[#This Row],[4]]/SUM(OO[4])</f>
        <v>0</v>
      </c>
      <c r="G320" s="10">
        <f>3/24*OO[[#This Row],[63 (26JUN1985 18:00:00)-Water Temperature (C)]]*OO[[#This Row],[5]]/SUM(OO[5])</f>
        <v>0</v>
      </c>
      <c r="H320" s="10">
        <f>3/24*OO[[#This Row],[64 (26JUN1985 21:00:00)-Water Temperature (C)]]*OO[[#This Row],[6]]/SUM(OO[6])</f>
        <v>0</v>
      </c>
      <c r="I320" s="10">
        <f>3/24*OO[[#This Row],[65 (27JUN1985 00:00:00)-Water Temperature (C)]]*OO[[#This Row],[7]]/SUM(OO[7])</f>
        <v>0</v>
      </c>
      <c r="J320" s="10">
        <f>3/24*OO[[#This Row],[66 (27JUN1985 03:00:00)-Water Temperature (C)]]*OO[[#This Row],[8]]/SUM(OO[8])</f>
        <v>0</v>
      </c>
      <c r="K320" s="10">
        <f>3/24*OO[[#This Row],[67 (27JUN1985 06:00:00)-Water Temperature (C)]]*OO[[#This Row],[9]]/SUM(OO[9])</f>
        <v>0</v>
      </c>
      <c r="L320" s="10">
        <f>3/24*OO[[#This Row],[68 (27JUN1985 09:00:00)-Water Temperature (C)]]*OO[[#This Row],[10]]/SUM(OO[10])</f>
        <v>0</v>
      </c>
      <c r="M320" s="10">
        <f>3/24*OO[[#This Row],[69 (27JUN1985 12:00:00)-Water Temperature (C)]]*OO[[#This Row],[11]]/SUM(OO[11])</f>
        <v>0</v>
      </c>
      <c r="N320" s="10">
        <f>3/24*OO[[#This Row],[70 (27JUN1985 15:00:00)-Water Temperature (C)]]*OO[[#This Row],[12]]/SUM(OO[12])</f>
        <v>0</v>
      </c>
      <c r="O320" s="10">
        <f>3/24*OO[[#This Row],[71 (27JUN1985 18:00:00)-Water Temperature (C)]]*OO[[#This Row],[13]]/SUM(OO[13])</f>
        <v>0</v>
      </c>
      <c r="P320" s="10">
        <f>3/24*OO[[#This Row],[72 (27JUN1985 21:00:00)-Water Temperature (C)]]*OO[[#This Row],[14]]/SUM(OO[14])</f>
        <v>0</v>
      </c>
      <c r="Q320" s="10">
        <f>3/24*OO[[#This Row],[73 (28JUN1985 00:00:00)-Water Temperature (C)]]*OO[[#This Row],[15]]/SUM(OO[15])</f>
        <v>0</v>
      </c>
      <c r="R320" s="10">
        <f>3/24*OO[[#This Row],[74 (28JUN1985 03:00:00)-Water Temperature (C)]]*OO[[#This Row],[16]]/SUM(OO[16])</f>
        <v>1.2377313178140406E-34</v>
      </c>
      <c r="S320" s="10">
        <f>3/24*OO[[#This Row],[75 (28JUN1985 06:00:00)-Water Temperature (C)]]*OO[[#This Row],[17]]/SUM(OO[17])</f>
        <v>1.8468766583811567E-24</v>
      </c>
      <c r="T320" s="10">
        <f>3/24*OO[[#This Row],[76 (28JUN1985 09:00:00)-Water Temperature (C)]]*OO[[#This Row],[18]]/SUM(OO[18])</f>
        <v>5.3287756731212573E-18</v>
      </c>
      <c r="U320" s="10">
        <f>3/24*OO[[#This Row],[77 (28JUN1985 12:00:00)-Water Temperature (C)]]*OO[[#This Row],[19]]/SUM(OO[19])</f>
        <v>5.3700096125685456E-13</v>
      </c>
      <c r="V320" s="10">
        <f>3/24000000*OO[[#This Row],[78 (28JUN1985 15:00:00)-Water Temperature (C)]]*OO[[#This Row],[20]]</f>
        <v>6.6131555447662504E-10</v>
      </c>
      <c r="W320" s="10">
        <f>3/24000000*OO[[#This Row],[79 (28JUN1985 18:00:00)-Water Temperature (C)]]*OO[[#This Row],[21]]</f>
        <v>1.3257877829435001E-7</v>
      </c>
      <c r="X320" s="10">
        <f>3/24000000*OO[[#This Row],[80 (28JUN1985 21:00:00)-Water Temperature (C)]]*OO[[#This Row],[22]]</f>
        <v>7.7057705215762493E-6</v>
      </c>
      <c r="Y320" s="10">
        <f>3/24000000*OO[[#This Row],[81 (29JUN1985 00:00:00)-Water Temperature (C)]]*OO[[#This Row],[23]]</f>
        <v>1.7237178678240002E-4</v>
      </c>
      <c r="Z320" s="10">
        <f>3/24000000*OO[[#This Row],[82 (29JUN1985 03:00:00)-Water Temperature (C)]]*OO[[#This Row],[24]]</f>
        <v>1.7812145914944998E-3</v>
      </c>
      <c r="AA320" s="10">
        <f>3/24000000*OO[[#This Row],[83 (29JUN1985 06:00:00)-Water Temperature (C)]]*OO[[#This Row],[25]]</f>
        <v>9.3738298136312494E-3</v>
      </c>
      <c r="AB320" s="10">
        <f>3/24000000*OO[[#This Row],[84 (29JUN1985 09:00:00)-Water Temperature (C)]]*OO[[#This Row],[26]]</f>
        <v>2.8500331984929999E-2</v>
      </c>
      <c r="AC320" s="10">
        <f>3/24000000*OO[[#This Row],[85 (29JUN1985 12:00:00)-Water Temperature (C)]]*OO[[#This Row],[27]]</f>
        <v>5.3140154445949994E-2</v>
      </c>
      <c r="AD320" s="10">
        <f>3/24000000*OO[[#This Row],[86 (29JUN1985 15:00:00)-Water Temperature (C)]]*OO[[#This Row],[28]]</f>
        <v>6.4842827601049993E-2</v>
      </c>
      <c r="AE320" s="10">
        <f>3/24000000*OO[[#This Row],[88 (29JUN1985 21:00:00)-Water Temperature (C)]]*OO[[#This Row],[30]]</f>
        <v>3.3511374747287492E-2</v>
      </c>
      <c r="AF320" s="10">
        <f>3/24000000*OO[[#This Row],[88 (29JUN1985 21:00:00)-Water Temperature (C)]]*OO[[#This Row],[30]]</f>
        <v>3.3511374747287492E-2</v>
      </c>
      <c r="AG320" s="10">
        <f>3/24000000*OO[[#This Row],[89 (30JUN1985 00:00:00)-Water Temperature (C)]]*OO[[#This Row],[31]]</f>
        <v>1.5870360387059999E-2</v>
      </c>
      <c r="AH320" s="10">
        <f>3/24000000*OO[[#This Row],[90 (30JUN1985 03:00:00)-Water Temperature (C)]]*OO[[#This Row],[32]]</f>
        <v>6.1329218610962502E-3</v>
      </c>
      <c r="AI320" s="10">
        <f>3/24000000*OO[[#This Row],[91 (30JUN1985 06:00:00)-Water Temperature (C)]]*OO[[#This Row],[33]]</f>
        <v>1.9826578125860003E-3</v>
      </c>
      <c r="AJ320" s="10">
        <f>3/24000000*OO[[#This Row],[92 (30JUN1985 09:00:00)-Water Temperature (C)]]*OO[[#This Row],[34]]</f>
        <v>5.7724464001799995E-4</v>
      </c>
      <c r="AK320" s="10">
        <f>3/24000000*OO[[#This Row],[93 (30JUN1985 12:00:00)-Water Temperature (C)]]*OO[[#This Row],[35]]</f>
        <v>1.8066884605087501E-4</v>
      </c>
      <c r="AL320" s="10">
        <f>3/24000000*OO[[#This Row],[94 (30JUN1985 15:00:00)-Water Temperature (C)]]*OO[[#This Row],[36]]</f>
        <v>8.4769225258499991E-5</v>
      </c>
      <c r="AM320" s="10">
        <f>3/24000000*OO[[#This Row],[95 (30JUN1985 18:00:00)-Water Temperature (C)]]*OO[[#This Row],[37]]</f>
        <v>6.38687363223E-5</v>
      </c>
      <c r="AN320" s="10">
        <f>3/24000000*OO[[#This Row],[96 (30JUN1985 21:00:00)-Water Temperature (C)]]*OO[[#This Row],[38]]</f>
        <v>5.8516766613374994E-5</v>
      </c>
      <c r="AO320" s="10">
        <f>3/24000000*OO[[#This Row],[97 (01JUL1985 00:00:00)-Water Temperature (C)]]*OO[[#This Row],[39]]</f>
        <v>5.5186205568749994E-5</v>
      </c>
      <c r="AP320" s="10">
        <f>3/24000000*OO[[#This Row],[98 (01JUL1985 03:00:00)-Water Temperature (C)]]*OO[[#This Row],[40]]</f>
        <v>5.2168113715500001E-5</v>
      </c>
      <c r="AQ320" s="10">
        <f>3/24000000*OO[[#This Row],[99 (01JUL1985 06:00:00)-Water Temperature (C)]]*OO[[#This Row],[41]]</f>
        <v>4.8353614030687505E-5</v>
      </c>
      <c r="AR320" s="10">
        <f>3/24000000*OO[[#This Row],[100 (01JUL1985 09:00:00)-Water Temperature (C)]]*OO[[#This Row],[42]]</f>
        <v>4.40755094881875E-5</v>
      </c>
      <c r="AS320" s="10">
        <f>3/24000000*OO[[#This Row],[101 (01JUL1985 12:00:00)-Water Temperature (C)]]*OO[[#This Row],[43]]</f>
        <v>3.96077149215E-5</v>
      </c>
      <c r="AT320" s="10">
        <f>3/24000000*OO[[#This Row],[102 (01JUL1985 15:00:00)-Water Temperature (C)]]*OO[[#This Row],[44]]</f>
        <v>3.5271561785175001E-5</v>
      </c>
      <c r="AU320" s="10">
        <f>3/24000000*OO[[#This Row],[103 (01JUL1985 18:00:00)-Water Temperature (C)]]*OO[[#This Row],[45]]</f>
        <v>3.1388318172282505E-5</v>
      </c>
      <c r="AV320" s="10">
        <f>3/24000000*OO[[#This Row],[104 (01JUL1985 21:00:00)-Water Temperature (C)]]*OO[[#This Row],[46]]</f>
        <v>2.8007303734602497E-5</v>
      </c>
      <c r="AW320" s="10">
        <f>3/24000000*OO[[#This Row],[105 (02JUL1985 00:00:00)-Water Temperature (C)]]*OO[[#This Row],[47]]</f>
        <v>2.5289495690049999E-5</v>
      </c>
      <c r="AX320" s="10">
        <f>3/24000000*OO[[#This Row],[106 (02JUL1985 03:00:00)-Water Temperature (C)]]*OO[[#This Row],[48]]</f>
        <v>2.333994810156E-5</v>
      </c>
      <c r="AY320" s="10">
        <f>3/24000000*OO[[#This Row],[107 (02JUL1985 06:00:00)-Water Temperature (C)]]*OO[[#This Row],[49]]</f>
        <v>2.1634314228584999E-5</v>
      </c>
      <c r="AZ320" s="10">
        <f>3/24000000*OO[[#This Row],[108 (02JUL1985 09:00:00)-Water Temperature (C)]]*OO[[#This Row],[50]]</f>
        <v>2.0074084426028751E-5</v>
      </c>
      <c r="BA320" s="10">
        <f>3/24000000*OO[[#This Row],[109 (02JUL1985 12:00:00)-Water Temperature (C)]]*OO[[#This Row],[51]]</f>
        <v>1.83712817562E-5</v>
      </c>
      <c r="BB320" s="10">
        <f>3/24000000*OO[[#This Row],[110 (02JUL1985 15:00:00)-Water Temperature (C)]]*OO[[#This Row],[52]]</f>
        <v>1.6536888364849997E-5</v>
      </c>
      <c r="BC320" s="10">
        <f>3/24000000*OO[[#This Row],[111 (02JUL1985 18:00:00)-Water Temperature (C)]]*OO[[#This Row],[53]]</f>
        <v>1.4617586133172501E-5</v>
      </c>
      <c r="BD320" s="10">
        <f>3/24000000*OO[[#This Row],[112 (02JUL1985 21:00:00)-Water Temperature (C)]]*OO[[#This Row],[54]]</f>
        <v>1.2947061043068749E-5</v>
      </c>
      <c r="BE320" s="10">
        <f>3/24000000*OO[[#This Row],[113 (03JUL1985 00:00:00)-Water Temperature (C)]]*OO[[#This Row],[55]]</f>
        <v>1.1541656248409999E-5</v>
      </c>
      <c r="BF320" s="10">
        <f>3/24000000*OO[[#This Row],[114 (03JUL1985 03:00:00)-Water Temperature (C)]]*OO[[#This Row],[56]]</f>
        <v>1.0516585048649999E-5</v>
      </c>
      <c r="BG320" s="10">
        <f>3/24000000*OO[[#This Row],[115 (03JUL1985 06:00:00)-Water Temperature (C)]]*OO[[#This Row],[57]]</f>
        <v>9.6865476468299997E-6</v>
      </c>
      <c r="BH320" s="10">
        <f>3/24000000*OO[[#This Row],[116 (03JUL1985 09:00:00)-Water Temperature (C)]]*OO[[#This Row],[58]]</f>
        <v>8.8352235263199994E-6</v>
      </c>
      <c r="BI320" s="10">
        <f>3/24000000*OO[[#This Row],[117 (03JUL1985 12:00:00)-Water Temperature (C)]]*OO[[#This Row],[59]]</f>
        <v>8.0032152089337488E-6</v>
      </c>
      <c r="BJ320" s="10">
        <f>3/24000000*OO[[#This Row],[118 (03JUL1985 15:00:00)-Water Temperature (C)]]*OO[[#This Row],[60]]</f>
        <v>7.1129636756200001E-6</v>
      </c>
      <c r="BK320" s="10">
        <f>3/24000000*OO[[#This Row],[119 (03JUL1985 18:00:00)-Water Temperature (C)]]*OO[[#This Row],[61]]</f>
        <v>6.2274001769624993E-6</v>
      </c>
      <c r="BL320" s="10">
        <f>3/24000000*OO[[#This Row],[120 (03JUL1985 21:00:00)-Water Temperature (C)]]*OO[[#This Row],[62]]</f>
        <v>5.4303020665599997E-6</v>
      </c>
      <c r="BM320" s="10">
        <f>3/24000000*OO[[#This Row],[121 (04JUL1985 00:00:00)-Water Temperature (C)]]*OO[[#This Row],[63]]</f>
        <v>4.7536214348699995E-6</v>
      </c>
      <c r="BN320" s="10">
        <f>3/24000000*OO[[#This Row],[122 (04JUL1985 03:00:00)-Water Temperature (C)]]*OO[[#This Row],[64]]</f>
        <v>4.268047749858749E-6</v>
      </c>
      <c r="BO320" s="10">
        <f>3/24000000*OO[[#This Row],[123 (04JUL1985 06:00:00)-Water Temperature (C)]]*OO[[#This Row],[65]]</f>
        <v>3.7861755397637503E-6</v>
      </c>
      <c r="BP320" s="10">
        <f>3/24000000*OO[[#This Row],[124 (04JUL1985 09:00:00)-Water Temperature (C)]]*OO[[#This Row],[66]]</f>
        <v>3.2778502575607501E-6</v>
      </c>
      <c r="BQ320" s="10">
        <f>3/24000000*OO[[#This Row],[125 (04JUL1985 12:00:00)-Water Temperature (C)]]*OO[[#This Row],[67]]</f>
        <v>2.7083026096200002E-6</v>
      </c>
      <c r="BR320" s="10">
        <f>3/24000000*OO[[#This Row],[126 (04JUL1985 15:00:00)-Water Temperature (C)]]*OO[[#This Row],[68]]</f>
        <v>2.1634469528717502E-6</v>
      </c>
      <c r="BS320" s="10">
        <f>3/24000000*OO[[#This Row],[127 (04JUL1985 18:00:00)-Water Temperature (C)]]*OO[[#This Row],[69]]</f>
        <v>1.6933747973222498E-6</v>
      </c>
      <c r="BT320" s="10">
        <f>3/24000000*OO[[#This Row],[128 (04JUL1985 21:00:00)-Water Temperature (C)]]*OO[[#This Row],[70]]</f>
        <v>1.3457578668982498E-6</v>
      </c>
      <c r="BU320" s="10">
        <f>3/24000000*OO[[#This Row],[129 (05JUL1985 00:00:00)-Water Temperature (C)]]*OO[[#This Row],[71]]</f>
        <v>1.1057811932585E-6</v>
      </c>
      <c r="BV320" s="10">
        <f>3/24000000*OO[[#This Row],[130 (05JUL1985 03:00:00)-Water Temperature (C)]]*OO[[#This Row],[72]]</f>
        <v>9.6581760561874989E-7</v>
      </c>
      <c r="BW320" s="10">
        <f>3/24000000*OO[[#This Row],[131 (05JUL1985 06:00:00)-Water Temperature (C)]]*OO[[#This Row],[73]]</f>
        <v>8.6993530005400001E-7</v>
      </c>
      <c r="BX320" s="10">
        <f>3/24000000*OO[[#This Row],[132 (05JUL1985 09:00:00)-Water Temperature (C)]]*OO[[#This Row],[74]]</f>
        <v>8.0199732564000004E-7</v>
      </c>
      <c r="BY320" s="10">
        <f>3/24000000*OO[[#This Row],[133 (05JUL1985 12:00:00)-Water Temperature (C)]]*OO[[#This Row],[75]]</f>
        <v>7.4288091339000004E-7</v>
      </c>
      <c r="BZ320" s="10">
        <f>3/24000000*OO[[#This Row],[134 (05JUL1985 15:00:00)-Water Temperature (C)]]*OO[[#This Row],[76]]</f>
        <v>6.7934873571974991E-7</v>
      </c>
      <c r="CA320" s="10">
        <f>3/24000000*OO[[#This Row],[135 (05JUL1985 18:00:00)-Water Temperature (C)]]*OO[[#This Row],[77]]</f>
        <v>6.1960520856662503E-7</v>
      </c>
      <c r="CB320" s="10">
        <f>3/24000000*OO[[#This Row],[136 (05JUL1985 21:00:00)-Water Temperature (C)]]*OO[[#This Row],[78]]</f>
        <v>5.6827432421924999E-7</v>
      </c>
      <c r="CC320" s="10">
        <f>3/24000000*OO[[#This Row],[137 (06JUL1985 00:00:00)-Water Temperature (C)]]*OO[[#This Row],[79]]</f>
        <v>5.3053322528249997E-7</v>
      </c>
      <c r="CD320" s="10">
        <f>3/24000000*OO[[#This Row],[138 (06JUL1985 03:00:00)-Water Temperature (C)]]*OO[[#This Row],[80]]</f>
        <v>5.1354646671600006E-7</v>
      </c>
      <c r="CE320" s="10">
        <f>3/24000000*OO[[#This Row],[139 (06JUL1985 06:00:00)-Water Temperature (C)]]*OO[[#This Row],[81]]</f>
        <v>5.0336712193449998E-7</v>
      </c>
      <c r="CF320" s="10">
        <f>3/24000000*OO[[#This Row],[140 (06JUL1985 09:00:00)-Water Temperature (C)]]*OO[[#This Row],[82]]</f>
        <v>4.9667395713112496E-7</v>
      </c>
      <c r="CG320" s="10">
        <f>3/24000000*OO[[#This Row],[141 (06JUL1985 12:00:00)-Water Temperature (C)]]*OO[[#This Row],[83]]</f>
        <v>4.8486754690000005E-7</v>
      </c>
      <c r="CH320" s="10">
        <f>3/24000000*OO[[#This Row],[142 (06JUL1985 15:00:00)-Water Temperature (C)]]*OO[[#This Row],[84]]</f>
        <v>4.6581492510299999E-7</v>
      </c>
      <c r="CI320" s="10">
        <f>3/24000000*OO[[#This Row],[143 (06JUL1985 18:00:00)-Water Temperature (C)]]*OO[[#This Row],[85]]</f>
        <v>4.3866545324599999E-7</v>
      </c>
      <c r="CJ320" s="10">
        <f>3/24000000*OO[[#This Row],[144 (06JUL1985 21:00:00)-Water Temperature (C)]]*OO[[#This Row],[86]]</f>
        <v>4.1149847057975001E-7</v>
      </c>
      <c r="CK320" s="10">
        <f>3/24000000*OO[[#This Row],[145 (07JUL1985 00:00:00)-Water Temperature (C)]]*OO[[#This Row],[87]]</f>
        <v>3.8706086973750005E-7</v>
      </c>
      <c r="CL320" s="10">
        <f>3/24000000*OO[[#This Row],[146 (07JUL1985 03:00:00)-Water Temperature (C)]]*OO[[#This Row],[88]]</f>
        <v>3.7558540395037498E-7</v>
      </c>
      <c r="CM320" s="10">
        <f>3/24000000*OO[[#This Row],[147 (07JUL1985 06:00:00)-Water Temperature (C)]]*OO[[#This Row],[89]]</f>
        <v>3.6234830474581251E-7</v>
      </c>
      <c r="CN320" s="10">
        <f>3/24000000*OO[[#This Row],[148 (07JUL1985 09:00:00)-Water Temperature (C)]]*OO[[#This Row],[90]]</f>
        <v>3.48761507902325E-7</v>
      </c>
      <c r="CO320" s="10">
        <f>3/24000000*OO[[#This Row],[149 (07JUL1985 12:00:00)-Water Temperature (C)]]*OO[[#This Row],[91]]</f>
        <v>3.318604298315625E-7</v>
      </c>
      <c r="CP320" s="10">
        <f>3/24000000*OO[[#This Row],[150 (07JUL1985 15:00:00)-Water Temperature (C)]]*OO[[#This Row],[92]]</f>
        <v>3.1383247078562498E-7</v>
      </c>
      <c r="CQ320" s="10">
        <f>3/24000000*OO[[#This Row],[151 (07JUL1985 18:00:00)-Water Temperature (C)]]*OO[[#This Row],[93]]</f>
        <v>2.9505158756106253E-7</v>
      </c>
      <c r="CR320" s="10">
        <f>3/24000000*OO[[#This Row],[152 (07JUL1985 21:00:00)-Water Temperature (C)]]*OO[[#This Row],[94]]</f>
        <v>2.7750576496443747E-7</v>
      </c>
      <c r="CS320" s="10">
        <f>3/24000000*OO[[#This Row],[153 (08JUL1985 00:00:00)-Water Temperature (C)]]*OO[[#This Row],[95]]</f>
        <v>2.6175826938099998E-7</v>
      </c>
      <c r="CT320" s="10">
        <f>3/24000000*OO[[#This Row],[154 (08JUL1985 03:00:00)-Water Temperature (C)]]*OO[[#This Row],[96]]</f>
        <v>2.5523198302449999E-7</v>
      </c>
      <c r="CU320" s="10">
        <f>3/24000000*OO[[#This Row],[155 (08JUL1985 06:00:00)-Water Temperature (C)]]*OO[[#This Row],[97]]</f>
        <v>2.5017423386175001E-7</v>
      </c>
      <c r="CV320" s="10">
        <f>3/24000000*OO[[#This Row],[156 (08JUL1985 09:00:00)-Water Temperature (C)]]*OO[[#This Row],[98]]</f>
        <v>2.4376901632087498E-7</v>
      </c>
      <c r="CW320" s="10">
        <f>3/24000000*OO[[#This Row],[157 (08JUL1985 12:00:00)-Water Temperature (C)]]*OO[[#This Row],[99]]</f>
        <v>2.3516940795041247E-7</v>
      </c>
    </row>
    <row r="321" spans="1:101" x14ac:dyDescent="0.35">
      <c r="A321" t="s">
        <v>327</v>
      </c>
      <c r="B321">
        <v>816.07150000000001</v>
      </c>
      <c r="C321" s="10">
        <f>3/24*OO[[#This Row],[59 (26JUN1985 06:00:00)-Water Temperature (C)]]*OO[[#This Row],[1]]/SUM(OO[1])</f>
        <v>0</v>
      </c>
      <c r="D321" s="10">
        <f>3/24*OO[[#This Row],[60 (26JUN1985 09:00:00)-Water Temperature (C)]]*OO[[#This Row],[2]]/SUM(OO[2])</f>
        <v>0</v>
      </c>
      <c r="E321" s="10">
        <f>3/24*OO[[#This Row],[61 (26JUN1985 12:00:00)-Water Temperature (C)]]*OO[[#This Row],[3]]/SUM(OO[3])</f>
        <v>0</v>
      </c>
      <c r="F321" s="10">
        <f>3/24*OO[[#This Row],[62 (26JUN1985 15:00:00)-Water Temperature (C)]]*OO[[#This Row],[4]]/SUM(OO[4])</f>
        <v>0</v>
      </c>
      <c r="G321" s="10">
        <f>3/24*OO[[#This Row],[63 (26JUN1985 18:00:00)-Water Temperature (C)]]*OO[[#This Row],[5]]/SUM(OO[5])</f>
        <v>0</v>
      </c>
      <c r="H321" s="10">
        <f>3/24*OO[[#This Row],[64 (26JUN1985 21:00:00)-Water Temperature (C)]]*OO[[#This Row],[6]]/SUM(OO[6])</f>
        <v>0</v>
      </c>
      <c r="I321" s="10">
        <f>3/24*OO[[#This Row],[65 (27JUN1985 00:00:00)-Water Temperature (C)]]*OO[[#This Row],[7]]/SUM(OO[7])</f>
        <v>0</v>
      </c>
      <c r="J321" s="10">
        <f>3/24*OO[[#This Row],[66 (27JUN1985 03:00:00)-Water Temperature (C)]]*OO[[#This Row],[8]]/SUM(OO[8])</f>
        <v>0</v>
      </c>
      <c r="K321" s="10">
        <f>3/24*OO[[#This Row],[67 (27JUN1985 06:00:00)-Water Temperature (C)]]*OO[[#This Row],[9]]/SUM(OO[9])</f>
        <v>0</v>
      </c>
      <c r="L321" s="10">
        <f>3/24*OO[[#This Row],[68 (27JUN1985 09:00:00)-Water Temperature (C)]]*OO[[#This Row],[10]]/SUM(OO[10])</f>
        <v>0</v>
      </c>
      <c r="M321" s="10">
        <f>3/24*OO[[#This Row],[69 (27JUN1985 12:00:00)-Water Temperature (C)]]*OO[[#This Row],[11]]/SUM(OO[11])</f>
        <v>0</v>
      </c>
      <c r="N321" s="10">
        <f>3/24*OO[[#This Row],[70 (27JUN1985 15:00:00)-Water Temperature (C)]]*OO[[#This Row],[12]]/SUM(OO[12])</f>
        <v>0</v>
      </c>
      <c r="O321" s="10">
        <f>3/24*OO[[#This Row],[71 (27JUN1985 18:00:00)-Water Temperature (C)]]*OO[[#This Row],[13]]/SUM(OO[13])</f>
        <v>0</v>
      </c>
      <c r="P321" s="10">
        <f>3/24*OO[[#This Row],[72 (27JUN1985 21:00:00)-Water Temperature (C)]]*OO[[#This Row],[14]]/SUM(OO[14])</f>
        <v>0</v>
      </c>
      <c r="Q321" s="10">
        <f>3/24*OO[[#This Row],[73 (28JUN1985 00:00:00)-Water Temperature (C)]]*OO[[#This Row],[15]]/SUM(OO[15])</f>
        <v>0</v>
      </c>
      <c r="R321" s="10">
        <f>3/24*OO[[#This Row],[74 (28JUN1985 03:00:00)-Water Temperature (C)]]*OO[[#This Row],[16]]/SUM(OO[16])</f>
        <v>3.520679249654227E-35</v>
      </c>
      <c r="S321" s="10">
        <f>3/24*OO[[#This Row],[75 (28JUN1985 06:00:00)-Water Temperature (C)]]*OO[[#This Row],[17]]/SUM(OO[17])</f>
        <v>1.0927688664899586E-24</v>
      </c>
      <c r="T321" s="10">
        <f>3/24*OO[[#This Row],[76 (28JUN1985 09:00:00)-Water Temperature (C)]]*OO[[#This Row],[18]]/SUM(OO[18])</f>
        <v>1.5994413349911304E-18</v>
      </c>
      <c r="U321" s="10">
        <f>3/24*OO[[#This Row],[77 (28JUN1985 12:00:00)-Water Temperature (C)]]*OO[[#This Row],[19]]/SUM(OO[19])</f>
        <v>3.4806463700645806E-13</v>
      </c>
      <c r="V321" s="10">
        <f>3/24000000*OO[[#This Row],[78 (28JUN1985 15:00:00)-Water Temperature (C)]]*OO[[#This Row],[20]]</f>
        <v>5.0194270442950002E-10</v>
      </c>
      <c r="W321" s="10">
        <f>3/24000000*OO[[#This Row],[79 (28JUN1985 18:00:00)-Water Temperature (C)]]*OO[[#This Row],[21]]</f>
        <v>1.1133362405218748E-7</v>
      </c>
      <c r="X321" s="10">
        <f>3/24000000*OO[[#This Row],[80 (28JUN1985 21:00:00)-Water Temperature (C)]]*OO[[#This Row],[22]]</f>
        <v>7.0039427783850001E-6</v>
      </c>
      <c r="Y321" s="10">
        <f>3/24000000*OO[[#This Row],[81 (29JUN1985 00:00:00)-Water Temperature (C)]]*OO[[#This Row],[23]]</f>
        <v>1.6734285764706248E-4</v>
      </c>
      <c r="Z321" s="10">
        <f>3/24000000*OO[[#This Row],[82 (29JUN1985 03:00:00)-Water Temperature (C)]]*OO[[#This Row],[24]]</f>
        <v>1.8304630410673748E-3</v>
      </c>
      <c r="AA321" s="10">
        <f>3/24000000*OO[[#This Row],[83 (29JUN1985 06:00:00)-Water Temperature (C)]]*OO[[#This Row],[25]]</f>
        <v>1.012030802062875E-2</v>
      </c>
      <c r="AB321" s="10">
        <f>3/24000000*OO[[#This Row],[84 (29JUN1985 09:00:00)-Water Temperature (C)]]*OO[[#This Row],[26]]</f>
        <v>3.2172684783597492E-2</v>
      </c>
      <c r="AC321" s="10">
        <f>3/24000000*OO[[#This Row],[85 (29JUN1985 12:00:00)-Water Temperature (C)]]*OO[[#This Row],[27]]</f>
        <v>6.2344989548399996E-2</v>
      </c>
      <c r="AD321" s="10">
        <f>3/24000000*OO[[#This Row],[86 (29JUN1985 15:00:00)-Water Temperature (C)]]*OO[[#This Row],[28]]</f>
        <v>7.8723828280562499E-2</v>
      </c>
      <c r="AE321" s="10">
        <f>3/24000000*OO[[#This Row],[88 (29JUN1985 21:00:00)-Water Temperature (C)]]*OO[[#This Row],[30]]</f>
        <v>4.3133474990699999E-2</v>
      </c>
      <c r="AF321" s="10">
        <f>3/24000000*OO[[#This Row],[88 (29JUN1985 21:00:00)-Water Temperature (C)]]*OO[[#This Row],[30]]</f>
        <v>4.3133474990699999E-2</v>
      </c>
      <c r="AG321" s="10">
        <f>3/24000000*OO[[#This Row],[89 (30JUN1985 00:00:00)-Water Temperature (C)]]*OO[[#This Row],[31]]</f>
        <v>2.092195614491375E-2</v>
      </c>
      <c r="AH321" s="10">
        <f>3/24000000*OO[[#This Row],[90 (30JUN1985 03:00:00)-Water Temperature (C)]]*OO[[#This Row],[32]]</f>
        <v>8.2543866449849984E-3</v>
      </c>
      <c r="AI321" s="10">
        <f>3/24000000*OO[[#This Row],[91 (30JUN1985 06:00:00)-Water Temperature (C)]]*OO[[#This Row],[33]]</f>
        <v>2.7089066573197499E-3</v>
      </c>
      <c r="AJ321" s="10">
        <f>3/24000000*OO[[#This Row],[92 (30JUN1985 09:00:00)-Water Temperature (C)]]*OO[[#This Row],[34]]</f>
        <v>7.9288920477899993E-4</v>
      </c>
      <c r="AK321" s="10">
        <f>3/24000000*OO[[#This Row],[93 (30JUN1985 12:00:00)-Water Temperature (C)]]*OO[[#This Row],[35]]</f>
        <v>2.4283078206135004E-4</v>
      </c>
      <c r="AL321" s="10">
        <f>3/24000000*OO[[#This Row],[94 (30JUN1985 15:00:00)-Water Temperature (C)]]*OO[[#This Row],[36]]</f>
        <v>1.0785690967395E-4</v>
      </c>
      <c r="AM321" s="10">
        <f>3/24000000*OO[[#This Row],[95 (30JUN1985 18:00:00)-Water Temperature (C)]]*OO[[#This Row],[37]]</f>
        <v>7.8284342738249997E-5</v>
      </c>
      <c r="AN321" s="10">
        <f>3/24000000*OO[[#This Row],[96 (30JUN1985 21:00:00)-Water Temperature (C)]]*OO[[#This Row],[38]]</f>
        <v>7.1105529641724986E-5</v>
      </c>
      <c r="AO321" s="10">
        <f>3/24000000*OO[[#This Row],[97 (01JUL1985 00:00:00)-Water Temperature (C)]]*OO[[#This Row],[39]]</f>
        <v>6.7055370181599988E-5</v>
      </c>
      <c r="AP321" s="10">
        <f>3/24000000*OO[[#This Row],[98 (01JUL1985 03:00:00)-Water Temperature (C)]]*OO[[#This Row],[40]]</f>
        <v>6.3502747024725E-5</v>
      </c>
      <c r="AQ321" s="10">
        <f>3/24000000*OO[[#This Row],[99 (01JUL1985 06:00:00)-Water Temperature (C)]]*OO[[#This Row],[41]]</f>
        <v>5.8937163340575002E-5</v>
      </c>
      <c r="AR321" s="10">
        <f>3/24000000*OO[[#This Row],[100 (01JUL1985 09:00:00)-Water Temperature (C)]]*OO[[#This Row],[42]]</f>
        <v>5.3750841066E-5</v>
      </c>
      <c r="AS321" s="10">
        <f>3/24000000*OO[[#This Row],[101 (01JUL1985 12:00:00)-Water Temperature (C)]]*OO[[#This Row],[43]]</f>
        <v>4.8335430892462496E-5</v>
      </c>
      <c r="AT321" s="10">
        <f>3/24000000*OO[[#This Row],[102 (01JUL1985 15:00:00)-Water Temperature (C)]]*OO[[#This Row],[44]]</f>
        <v>4.3016821270274995E-5</v>
      </c>
      <c r="AU321" s="10">
        <f>3/24000000*OO[[#This Row],[103 (01JUL1985 18:00:00)-Water Temperature (C)]]*OO[[#This Row],[45]]</f>
        <v>3.82691489943375E-5</v>
      </c>
      <c r="AV321" s="10">
        <f>3/24000000*OO[[#This Row],[104 (01JUL1985 21:00:00)-Water Temperature (C)]]*OO[[#This Row],[46]]</f>
        <v>3.4126867909406248E-5</v>
      </c>
      <c r="AW321" s="10">
        <f>3/24000000*OO[[#This Row],[105 (02JUL1985 00:00:00)-Water Temperature (C)]]*OO[[#This Row],[47]]</f>
        <v>3.0809682848759995E-5</v>
      </c>
      <c r="AX321" s="10">
        <f>3/24000000*OO[[#This Row],[106 (02JUL1985 03:00:00)-Water Temperature (C)]]*OO[[#This Row],[48]]</f>
        <v>2.84533100442E-5</v>
      </c>
      <c r="AY321" s="10">
        <f>3/24000000*OO[[#This Row],[107 (02JUL1985 06:00:00)-Water Temperature (C)]]*OO[[#This Row],[49]]</f>
        <v>2.6383466657293748E-5</v>
      </c>
      <c r="AZ321" s="10">
        <f>3/24000000*OO[[#This Row],[108 (02JUL1985 09:00:00)-Water Temperature (C)]]*OO[[#This Row],[50]]</f>
        <v>2.4496737629990001E-5</v>
      </c>
      <c r="BA321" s="10">
        <f>3/24000000*OO[[#This Row],[109 (02JUL1985 12:00:00)-Water Temperature (C)]]*OO[[#This Row],[51]]</f>
        <v>2.2431894268849997E-5</v>
      </c>
      <c r="BB321" s="10">
        <f>3/24000000*OO[[#This Row],[110 (02JUL1985 15:00:00)-Water Temperature (C)]]*OO[[#This Row],[52]]</f>
        <v>2.0202511553188749E-5</v>
      </c>
      <c r="BC321" s="10">
        <f>3/24000000*OO[[#This Row],[111 (02JUL1985 18:00:00)-Water Temperature (C)]]*OO[[#This Row],[53]]</f>
        <v>1.7854747996799999E-5</v>
      </c>
      <c r="BD321" s="10">
        <f>3/24000000*OO[[#This Row],[112 (02JUL1985 21:00:00)-Water Temperature (C)]]*OO[[#This Row],[54]]</f>
        <v>1.5817452365739998E-5</v>
      </c>
      <c r="BE321" s="10">
        <f>3/24000000*OO[[#This Row],[113 (03JUL1985 00:00:00)-Water Temperature (C)]]*OO[[#This Row],[55]]</f>
        <v>1.409673153628E-5</v>
      </c>
      <c r="BF321" s="10">
        <f>3/24000000*OO[[#This Row],[114 (03JUL1985 03:00:00)-Water Temperature (C)]]*OO[[#This Row],[56]]</f>
        <v>1.2841153924097499E-5</v>
      </c>
      <c r="BG321" s="10">
        <f>3/24000000*OO[[#This Row],[115 (03JUL1985 06:00:00)-Water Temperature (C)]]*OO[[#This Row],[57]]</f>
        <v>1.183043810965625E-5</v>
      </c>
      <c r="BH321" s="10">
        <f>3/24000000*OO[[#This Row],[116 (03JUL1985 09:00:00)-Water Temperature (C)]]*OO[[#This Row],[58]]</f>
        <v>1.079425529457E-5</v>
      </c>
      <c r="BI321" s="10">
        <f>3/24000000*OO[[#This Row],[117 (03JUL1985 12:00:00)-Water Temperature (C)]]*OO[[#This Row],[59]]</f>
        <v>9.7881566986074996E-6</v>
      </c>
      <c r="BJ321" s="10">
        <f>3/24000000*OO[[#This Row],[118 (03JUL1985 15:00:00)-Water Temperature (C)]]*OO[[#This Row],[60]]</f>
        <v>8.7088479919999991E-6</v>
      </c>
      <c r="BK321" s="10">
        <f>3/24000000*OO[[#This Row],[119 (03JUL1985 18:00:00)-Water Temperature (C)]]*OO[[#This Row],[61]]</f>
        <v>7.625969174768749E-6</v>
      </c>
      <c r="BL321" s="10">
        <f>3/24000000*OO[[#This Row],[120 (03JUL1985 21:00:00)-Water Temperature (C)]]*OO[[#This Row],[62]]</f>
        <v>6.6565465118212497E-6</v>
      </c>
      <c r="BM321" s="10">
        <f>3/24000000*OO[[#This Row],[121 (04JUL1985 00:00:00)-Water Temperature (C)]]*OO[[#This Row],[63]]</f>
        <v>5.8308705244124997E-6</v>
      </c>
      <c r="BN321" s="10">
        <f>3/24000000*OO[[#This Row],[122 (04JUL1985 03:00:00)-Water Temperature (C)]]*OO[[#This Row],[64]]</f>
        <v>5.2426064048400004E-6</v>
      </c>
      <c r="BO321" s="10">
        <f>3/24000000*OO[[#This Row],[123 (04JUL1985 06:00:00)-Water Temperature (C)]]*OO[[#This Row],[65]]</f>
        <v>4.6604258150449999E-6</v>
      </c>
      <c r="BP321" s="10">
        <f>3/24000000*OO[[#This Row],[124 (04JUL1985 09:00:00)-Water Temperature (C)]]*OO[[#This Row],[66]]</f>
        <v>4.0453116643200006E-6</v>
      </c>
      <c r="BQ321" s="10">
        <f>3/24000000*OO[[#This Row],[125 (04JUL1985 12:00:00)-Water Temperature (C)]]*OO[[#This Row],[67]]</f>
        <v>3.3528871836431245E-6</v>
      </c>
      <c r="BR321" s="10">
        <f>3/24000000*OO[[#This Row],[126 (04JUL1985 15:00:00)-Water Temperature (C)]]*OO[[#This Row],[68]]</f>
        <v>2.6834306836154995E-6</v>
      </c>
      <c r="BS321" s="10">
        <f>3/24000000*OO[[#This Row],[127 (04JUL1985 18:00:00)-Water Temperature (C)]]*OO[[#This Row],[69]]</f>
        <v>2.0996162130649996E-6</v>
      </c>
      <c r="BT321" s="10">
        <f>3/24000000*OO[[#This Row],[128 (04JUL1985 21:00:00)-Water Temperature (C)]]*OO[[#This Row],[70]]</f>
        <v>1.6652084359759998E-6</v>
      </c>
      <c r="BU321" s="10">
        <f>3/24000000*OO[[#This Row],[129 (05JUL1985 00:00:00)-Water Temperature (C)]]*OO[[#This Row],[71]]</f>
        <v>1.3633661685595E-6</v>
      </c>
      <c r="BV321" s="10">
        <f>3/24000000*OO[[#This Row],[130 (05JUL1985 03:00:00)-Water Temperature (C)]]*OO[[#This Row],[72]]</f>
        <v>1.18661801383125E-6</v>
      </c>
      <c r="BW321" s="10">
        <f>3/24000000*OO[[#This Row],[131 (05JUL1985 06:00:00)-Water Temperature (C)]]*OO[[#This Row],[73]]</f>
        <v>1.0656559391226249E-6</v>
      </c>
      <c r="BX321" s="10">
        <f>3/24000000*OO[[#This Row],[132 (05JUL1985 09:00:00)-Water Temperature (C)]]*OO[[#This Row],[74]]</f>
        <v>9.8073757887187508E-7</v>
      </c>
      <c r="BY321" s="10">
        <f>3/24000000*OO[[#This Row],[133 (05JUL1985 12:00:00)-Water Temperature (C)]]*OO[[#This Row],[75]]</f>
        <v>9.0775866397274999E-7</v>
      </c>
      <c r="BZ321" s="10">
        <f>3/24000000*OO[[#This Row],[134 (05JUL1985 15:00:00)-Water Temperature (C)]]*OO[[#This Row],[76]]</f>
        <v>8.2986225360500002E-7</v>
      </c>
      <c r="CA321" s="10">
        <f>3/24000000*OO[[#This Row],[135 (05JUL1985 18:00:00)-Water Temperature (C)]]*OO[[#This Row],[77]]</f>
        <v>7.5605206603499996E-7</v>
      </c>
      <c r="CB321" s="10">
        <f>3/24000000*OO[[#This Row],[136 (05JUL1985 21:00:00)-Water Temperature (C)]]*OO[[#This Row],[78]]</f>
        <v>6.9301119427300002E-7</v>
      </c>
      <c r="CC321" s="10">
        <f>3/24000000*OO[[#This Row],[137 (06JUL1985 00:00:00)-Water Temperature (C)]]*OO[[#This Row],[79]]</f>
        <v>6.4598934963600003E-7</v>
      </c>
      <c r="CD321" s="10">
        <f>3/24000000*OO[[#This Row],[138 (06JUL1985 03:00:00)-Water Temperature (C)]]*OO[[#This Row],[80]]</f>
        <v>6.2468853426874994E-7</v>
      </c>
      <c r="CE321" s="10">
        <f>3/24000000*OO[[#This Row],[139 (06JUL1985 06:00:00)-Water Temperature (C)]]*OO[[#This Row],[81]]</f>
        <v>6.11706329802E-7</v>
      </c>
      <c r="CF321" s="10">
        <f>3/24000000*OO[[#This Row],[140 (06JUL1985 09:00:00)-Water Temperature (C)]]*OO[[#This Row],[82]]</f>
        <v>6.0341872372499992E-7</v>
      </c>
      <c r="CG321" s="10">
        <f>3/24000000*OO[[#This Row],[141 (06JUL1985 12:00:00)-Water Temperature (C)]]*OO[[#This Row],[83]]</f>
        <v>5.8935224285049996E-7</v>
      </c>
      <c r="CH321" s="10">
        <f>3/24000000*OO[[#This Row],[142 (06JUL1985 15:00:00)-Water Temperature (C)]]*OO[[#This Row],[84]]</f>
        <v>5.665580368884999E-7</v>
      </c>
      <c r="CI321" s="10">
        <f>3/24000000*OO[[#This Row],[143 (06JUL1985 18:00:00)-Water Temperature (C)]]*OO[[#This Row],[85]]</f>
        <v>5.3365712870774991E-7</v>
      </c>
      <c r="CJ321" s="10">
        <f>3/24000000*OO[[#This Row],[144 (06JUL1985 21:00:00)-Water Temperature (C)]]*OO[[#This Row],[86]]</f>
        <v>5.00860250281125E-7</v>
      </c>
      <c r="CK321" s="10">
        <f>3/24000000*OO[[#This Row],[145 (07JUL1985 00:00:00)-Water Temperature (C)]]*OO[[#This Row],[87]]</f>
        <v>4.7100274641124998E-7</v>
      </c>
      <c r="CL321" s="10">
        <f>3/24000000*OO[[#This Row],[146 (07JUL1985 03:00:00)-Water Temperature (C)]]*OO[[#This Row],[88]]</f>
        <v>4.5690158202262503E-7</v>
      </c>
      <c r="CM321" s="10">
        <f>3/24000000*OO[[#This Row],[147 (07JUL1985 06:00:00)-Water Temperature (C)]]*OO[[#This Row],[89]]</f>
        <v>4.4072776756037498E-7</v>
      </c>
      <c r="CN321" s="10">
        <f>3/24000000*OO[[#This Row],[148 (07JUL1985 09:00:00)-Water Temperature (C)]]*OO[[#This Row],[90]]</f>
        <v>4.2400050529687495E-7</v>
      </c>
      <c r="CO321" s="10">
        <f>3/24000000*OO[[#This Row],[149 (07JUL1985 12:00:00)-Water Temperature (C)]]*OO[[#This Row],[91]]</f>
        <v>4.0396274530024997E-7</v>
      </c>
      <c r="CP321" s="10">
        <f>3/24000000*OO[[#This Row],[150 (07JUL1985 15:00:00)-Water Temperature (C)]]*OO[[#This Row],[92]]</f>
        <v>3.8219654972174999E-7</v>
      </c>
      <c r="CQ321" s="10">
        <f>3/24000000*OO[[#This Row],[151 (07JUL1985 18:00:00)-Water Temperature (C)]]*OO[[#This Row],[93]]</f>
        <v>3.5916541179824997E-7</v>
      </c>
      <c r="CR321" s="10">
        <f>3/24000000*OO[[#This Row],[152 (07JUL1985 21:00:00)-Water Temperature (C)]]*OO[[#This Row],[94]]</f>
        <v>3.37844761304925E-7</v>
      </c>
      <c r="CS321" s="10">
        <f>3/24000000*OO[[#This Row],[153 (08JUL1985 00:00:00)-Water Temperature (C)]]*OO[[#This Row],[95]]</f>
        <v>3.1859428406406245E-7</v>
      </c>
      <c r="CT321" s="10">
        <f>3/24000000*OO[[#This Row],[154 (08JUL1985 03:00:00)-Water Temperature (C)]]*OO[[#This Row],[96]]</f>
        <v>3.1059612944992492E-7</v>
      </c>
      <c r="CU321" s="10">
        <f>3/24000000*OO[[#This Row],[155 (08JUL1985 06:00:00)-Water Temperature (C)]]*OO[[#This Row],[97]]</f>
        <v>3.0441645432506252E-7</v>
      </c>
      <c r="CV321" s="10">
        <f>3/24000000*OO[[#This Row],[156 (08JUL1985 09:00:00)-Water Temperature (C)]]*OO[[#This Row],[98]]</f>
        <v>2.965722087654375E-7</v>
      </c>
      <c r="CW321" s="10">
        <f>3/24000000*OO[[#This Row],[157 (08JUL1985 12:00:00)-Water Temperature (C)]]*OO[[#This Row],[99]]</f>
        <v>2.8632293467522501E-7</v>
      </c>
    </row>
    <row r="322" spans="1:101" x14ac:dyDescent="0.35">
      <c r="A322" t="s">
        <v>328</v>
      </c>
      <c r="B322">
        <v>431.09690000000001</v>
      </c>
      <c r="C322" s="10">
        <f>3/24*OO[[#This Row],[59 (26JUN1985 06:00:00)-Water Temperature (C)]]*OO[[#This Row],[1]]/SUM(OO[1])</f>
        <v>0</v>
      </c>
      <c r="D322" s="10">
        <f>3/24*OO[[#This Row],[60 (26JUN1985 09:00:00)-Water Temperature (C)]]*OO[[#This Row],[2]]/SUM(OO[2])</f>
        <v>0</v>
      </c>
      <c r="E322" s="10">
        <f>3/24*OO[[#This Row],[61 (26JUN1985 12:00:00)-Water Temperature (C)]]*OO[[#This Row],[3]]/SUM(OO[3])</f>
        <v>0</v>
      </c>
      <c r="F322" s="10">
        <f>3/24*OO[[#This Row],[62 (26JUN1985 15:00:00)-Water Temperature (C)]]*OO[[#This Row],[4]]/SUM(OO[4])</f>
        <v>0</v>
      </c>
      <c r="G322" s="10">
        <f>3/24*OO[[#This Row],[63 (26JUN1985 18:00:00)-Water Temperature (C)]]*OO[[#This Row],[5]]/SUM(OO[5])</f>
        <v>0</v>
      </c>
      <c r="H322" s="10">
        <f>3/24*OO[[#This Row],[64 (26JUN1985 21:00:00)-Water Temperature (C)]]*OO[[#This Row],[6]]/SUM(OO[6])</f>
        <v>0</v>
      </c>
      <c r="I322" s="10">
        <f>3/24*OO[[#This Row],[65 (27JUN1985 00:00:00)-Water Temperature (C)]]*OO[[#This Row],[7]]/SUM(OO[7])</f>
        <v>0</v>
      </c>
      <c r="J322" s="10">
        <f>3/24*OO[[#This Row],[66 (27JUN1985 03:00:00)-Water Temperature (C)]]*OO[[#This Row],[8]]/SUM(OO[8])</f>
        <v>0</v>
      </c>
      <c r="K322" s="10">
        <f>3/24*OO[[#This Row],[67 (27JUN1985 06:00:00)-Water Temperature (C)]]*OO[[#This Row],[9]]/SUM(OO[9])</f>
        <v>0</v>
      </c>
      <c r="L322" s="10">
        <f>3/24*OO[[#This Row],[68 (27JUN1985 09:00:00)-Water Temperature (C)]]*OO[[#This Row],[10]]/SUM(OO[10])</f>
        <v>0</v>
      </c>
      <c r="M322" s="10">
        <f>3/24*OO[[#This Row],[69 (27JUN1985 12:00:00)-Water Temperature (C)]]*OO[[#This Row],[11]]/SUM(OO[11])</f>
        <v>0</v>
      </c>
      <c r="N322" s="10">
        <f>3/24*OO[[#This Row],[70 (27JUN1985 15:00:00)-Water Temperature (C)]]*OO[[#This Row],[12]]/SUM(OO[12])</f>
        <v>0</v>
      </c>
      <c r="O322" s="10">
        <f>3/24*OO[[#This Row],[71 (27JUN1985 18:00:00)-Water Temperature (C)]]*OO[[#This Row],[13]]/SUM(OO[13])</f>
        <v>0</v>
      </c>
      <c r="P322" s="10">
        <f>3/24*OO[[#This Row],[72 (27JUN1985 21:00:00)-Water Temperature (C)]]*OO[[#This Row],[14]]/SUM(OO[14])</f>
        <v>0</v>
      </c>
      <c r="Q322" s="10">
        <f>3/24*OO[[#This Row],[73 (28JUN1985 00:00:00)-Water Temperature (C)]]*OO[[#This Row],[15]]/SUM(OO[15])</f>
        <v>0</v>
      </c>
      <c r="R322" s="10">
        <f>3/24*OO[[#This Row],[74 (28JUN1985 03:00:00)-Water Temperature (C)]]*OO[[#This Row],[16]]/SUM(OO[16])</f>
        <v>3.8689595351815676E-36</v>
      </c>
      <c r="S322" s="10">
        <f>3/24*OO[[#This Row],[75 (28JUN1985 06:00:00)-Water Temperature (C)]]*OO[[#This Row],[17]]/SUM(OO[17])</f>
        <v>2.7233220610279343E-25</v>
      </c>
      <c r="T322" s="10">
        <f>3/24*OO[[#This Row],[76 (28JUN1985 09:00:00)-Water Temperature (C)]]*OO[[#This Row],[18]]/SUM(OO[18])</f>
        <v>1.8858364524693948E-19</v>
      </c>
      <c r="U322" s="10">
        <f>3/24*OO[[#This Row],[77 (28JUN1985 12:00:00)-Water Temperature (C)]]*OO[[#This Row],[19]]/SUM(OO[19])</f>
        <v>9.6821943233433201E-14</v>
      </c>
      <c r="V322" s="10">
        <f>3/24000000*OO[[#This Row],[78 (28JUN1985 15:00:00)-Water Temperature (C)]]*OO[[#This Row],[20]]</f>
        <v>1.5767183633002499E-10</v>
      </c>
      <c r="W322" s="10">
        <f>3/24000000*OO[[#This Row],[79 (28JUN1985 18:00:00)-Water Temperature (C)]]*OO[[#This Row],[21]]</f>
        <v>3.7663076822400001E-8</v>
      </c>
      <c r="X322" s="10">
        <f>3/24000000*OO[[#This Row],[80 (28JUN1985 21:00:00)-Water Temperature (C)]]*OO[[#This Row],[22]]</f>
        <v>2.508057236793625E-6</v>
      </c>
      <c r="Y322" s="10">
        <f>3/24000000*OO[[#This Row],[81 (29JUN1985 00:00:00)-Water Temperature (C)]]*OO[[#This Row],[23]]</f>
        <v>6.2798186327649996E-5</v>
      </c>
      <c r="Z322" s="10">
        <f>3/24000000*OO[[#This Row],[82 (29JUN1985 03:00:00)-Water Temperature (C)]]*OO[[#This Row],[24]]</f>
        <v>7.1547771138E-4</v>
      </c>
      <c r="AA322" s="10">
        <f>3/24000000*OO[[#This Row],[83 (29JUN1985 06:00:00)-Water Temperature (C)]]*OO[[#This Row],[25]]</f>
        <v>4.0992973824562498E-3</v>
      </c>
      <c r="AB322" s="10">
        <f>3/24000000*OO[[#This Row],[84 (29JUN1985 09:00:00)-Water Temperature (C)]]*OO[[#This Row],[26]]</f>
        <v>1.3459522413524999E-2</v>
      </c>
      <c r="AC322" s="10">
        <f>3/24000000*OO[[#This Row],[85 (29JUN1985 12:00:00)-Water Temperature (C)]]*OO[[#This Row],[27]]</f>
        <v>2.6842670462052499E-2</v>
      </c>
      <c r="AD322" s="10">
        <f>3/24000000*OO[[#This Row],[86 (29JUN1985 15:00:00)-Water Temperature (C)]]*OO[[#This Row],[28]]</f>
        <v>3.4759065785759997E-2</v>
      </c>
      <c r="AE322" s="10">
        <f>3/24000000*OO[[#This Row],[88 (29JUN1985 21:00:00)-Water Temperature (C)]]*OO[[#This Row],[30]]</f>
        <v>1.9915655845857499E-2</v>
      </c>
      <c r="AF322" s="10">
        <f>3/24000000*OO[[#This Row],[88 (29JUN1985 21:00:00)-Water Temperature (C)]]*OO[[#This Row],[30]]</f>
        <v>1.9915655845857499E-2</v>
      </c>
      <c r="AG322" s="10">
        <f>3/24000000*OO[[#This Row],[89 (30JUN1985 00:00:00)-Water Temperature (C)]]*OO[[#This Row],[31]]</f>
        <v>9.8465717318062512E-3</v>
      </c>
      <c r="AH322" s="10">
        <f>3/24000000*OO[[#This Row],[90 (30JUN1985 03:00:00)-Water Temperature (C)]]*OO[[#This Row],[32]]</f>
        <v>3.9539049933662498E-3</v>
      </c>
      <c r="AI322" s="10">
        <f>3/24000000*OO[[#This Row],[91 (30JUN1985 06:00:00)-Water Temperature (C)]]*OO[[#This Row],[33]]</f>
        <v>1.3168583689189999E-3</v>
      </c>
      <c r="AJ322" s="10">
        <f>3/24000000*OO[[#This Row],[92 (30JUN1985 09:00:00)-Water Temperature (C)]]*OO[[#This Row],[34]]</f>
        <v>3.8904436915812503E-4</v>
      </c>
      <c r="AK322" s="10">
        <f>3/24000000*OO[[#This Row],[93 (30JUN1985 12:00:00)-Water Temperature (C)]]*OO[[#This Row],[35]]</f>
        <v>1.183925703341875E-4</v>
      </c>
      <c r="AL322" s="10">
        <f>3/24000000*OO[[#This Row],[94 (30JUN1985 15:00:00)-Water Temperature (C)]]*OO[[#This Row],[36]]</f>
        <v>5.1068200623462497E-5</v>
      </c>
      <c r="AM322" s="10">
        <f>3/24000000*OO[[#This Row],[95 (30JUN1985 18:00:00)-Water Temperature (C)]]*OO[[#This Row],[37]]</f>
        <v>3.6261249880826247E-5</v>
      </c>
      <c r="AN322" s="10">
        <f>3/24000000*OO[[#This Row],[96 (30JUN1985 21:00:00)-Water Temperature (C)]]*OO[[#This Row],[38]]</f>
        <v>3.2809312867400001E-5</v>
      </c>
      <c r="AO322" s="10">
        <f>3/24000000*OO[[#This Row],[97 (01JUL1985 00:00:00)-Water Temperature (C)]]*OO[[#This Row],[39]]</f>
        <v>3.1015726398165001E-5</v>
      </c>
      <c r="AP322" s="10">
        <f>3/24000000*OO[[#This Row],[98 (01JUL1985 03:00:00)-Water Temperature (C)]]*OO[[#This Row],[40]]</f>
        <v>2.9486812271827496E-5</v>
      </c>
      <c r="AQ322" s="10">
        <f>3/24000000*OO[[#This Row],[99 (01JUL1985 06:00:00)-Water Temperature (C)]]*OO[[#This Row],[41]]</f>
        <v>2.7479509108649998E-5</v>
      </c>
      <c r="AR322" s="10">
        <f>3/24000000*OO[[#This Row],[100 (01JUL1985 09:00:00)-Water Temperature (C)]]*OO[[#This Row],[42]]</f>
        <v>2.5144131251758748E-5</v>
      </c>
      <c r="AS322" s="10">
        <f>3/24000000*OO[[#This Row],[101 (01JUL1985 12:00:00)-Water Temperature (C)]]*OO[[#This Row],[43]]</f>
        <v>2.2699098313385001E-5</v>
      </c>
      <c r="AT322" s="10">
        <f>3/24000000*OO[[#This Row],[102 (01JUL1985 15:00:00)-Water Temperature (C)]]*OO[[#This Row],[44]]</f>
        <v>2.0263193405654999E-5</v>
      </c>
      <c r="AU322" s="10">
        <f>3/24000000*OO[[#This Row],[103 (01JUL1985 18:00:00)-Water Temperature (C)]]*OO[[#This Row],[45]]</f>
        <v>1.8085804272528751E-5</v>
      </c>
      <c r="AV322" s="10">
        <f>3/24000000*OO[[#This Row],[104 (01JUL1985 21:00:00)-Water Temperature (C)]]*OO[[#This Row],[46]]</f>
        <v>1.6172223540199999E-5</v>
      </c>
      <c r="AW322" s="10">
        <f>3/24000000*OO[[#This Row],[105 (02JUL1985 00:00:00)-Water Temperature (C)]]*OO[[#This Row],[47]]</f>
        <v>1.46288475289875E-5</v>
      </c>
      <c r="AX322" s="10">
        <f>3/24000000*OO[[#This Row],[106 (02JUL1985 03:00:00)-Water Temperature (C)]]*OO[[#This Row],[48]]</f>
        <v>1.3541246141150002E-5</v>
      </c>
      <c r="AY322" s="10">
        <f>3/24000000*OO[[#This Row],[107 (02JUL1985 06:00:00)-Water Temperature (C)]]*OO[[#This Row],[49]]</f>
        <v>1.2585008079822499E-5</v>
      </c>
      <c r="AZ322" s="10">
        <f>3/24000000*OO[[#This Row],[108 (02JUL1985 09:00:00)-Water Temperature (C)]]*OO[[#This Row],[50]]</f>
        <v>1.171432742046875E-5</v>
      </c>
      <c r="BA322" s="10">
        <f>3/24000000*OO[[#This Row],[109 (02JUL1985 12:00:00)-Water Temperature (C)]]*OO[[#This Row],[51]]</f>
        <v>1.0754288592509999E-5</v>
      </c>
      <c r="BB322" s="10">
        <f>3/24000000*OO[[#This Row],[110 (02JUL1985 15:00:00)-Water Temperature (C)]]*OO[[#This Row],[52]]</f>
        <v>9.7102186676099999E-6</v>
      </c>
      <c r="BC322" s="10">
        <f>3/24000000*OO[[#This Row],[111 (02JUL1985 18:00:00)-Water Temperature (C)]]*OO[[#This Row],[53]]</f>
        <v>8.5985457196875005E-6</v>
      </c>
      <c r="BD322" s="10">
        <f>3/24000000*OO[[#This Row],[112 (02JUL1985 21:00:00)-Water Temperature (C)]]*OO[[#This Row],[54]]</f>
        <v>7.6326384014787492E-6</v>
      </c>
      <c r="BE322" s="10">
        <f>3/24000000*OO[[#This Row],[113 (03JUL1985 00:00:00)-Water Temperature (C)]]*OO[[#This Row],[55]]</f>
        <v>6.8127569898299999E-6</v>
      </c>
      <c r="BF322" s="10">
        <f>3/24000000*OO[[#This Row],[114 (03JUL1985 03:00:00)-Water Temperature (C)]]*OO[[#This Row],[56]]</f>
        <v>6.2141106388725E-6</v>
      </c>
      <c r="BG322" s="10">
        <f>3/24000000*OO[[#This Row],[115 (03JUL1985 06:00:00)-Water Temperature (C)]]*OO[[#This Row],[57]]</f>
        <v>5.7338777335937496E-6</v>
      </c>
      <c r="BH322" s="10">
        <f>3/24000000*OO[[#This Row],[116 (03JUL1985 09:00:00)-Water Temperature (C)]]*OO[[#This Row],[58]]</f>
        <v>5.2386849998999994E-6</v>
      </c>
      <c r="BI322" s="10">
        <f>3/24000000*OO[[#This Row],[117 (03JUL1985 12:00:00)-Water Temperature (C)]]*OO[[#This Row],[59]]</f>
        <v>4.7577337317849995E-6</v>
      </c>
      <c r="BJ322" s="10">
        <f>3/24000000*OO[[#This Row],[118 (03JUL1985 15:00:00)-Water Temperature (C)]]*OO[[#This Row],[60]]</f>
        <v>4.2401332628624998E-6</v>
      </c>
      <c r="BK322" s="10">
        <f>3/24000000*OO[[#This Row],[119 (03JUL1985 18:00:00)-Water Temperature (C)]]*OO[[#This Row],[61]]</f>
        <v>3.7156467428274995E-6</v>
      </c>
      <c r="BL322" s="10">
        <f>3/24000000*OO[[#This Row],[120 (03JUL1985 21:00:00)-Water Temperature (C)]]*OO[[#This Row],[62]]</f>
        <v>3.2469693200981246E-6</v>
      </c>
      <c r="BM322" s="10">
        <f>3/24000000*OO[[#This Row],[121 (04JUL1985 00:00:00)-Water Temperature (C)]]*OO[[#This Row],[63]]</f>
        <v>2.8460857687616251E-6</v>
      </c>
      <c r="BN322" s="10">
        <f>3/24000000*OO[[#This Row],[122 (04JUL1985 03:00:00)-Water Temperature (C)]]*OO[[#This Row],[64]]</f>
        <v>2.5618237688598752E-6</v>
      </c>
      <c r="BO322" s="10">
        <f>3/24000000*OO[[#This Row],[123 (04JUL1985 06:00:00)-Water Temperature (C)]]*OO[[#This Row],[65]]</f>
        <v>2.2810392008999998E-6</v>
      </c>
      <c r="BP322" s="10">
        <f>3/24000000*OO[[#This Row],[124 (04JUL1985 09:00:00)-Water Temperature (C)]]*OO[[#This Row],[66]]</f>
        <v>1.9843231927689997E-6</v>
      </c>
      <c r="BQ322" s="10">
        <f>3/24000000*OO[[#This Row],[125 (04JUL1985 12:00:00)-Water Temperature (C)]]*OO[[#This Row],[67]]</f>
        <v>1.6487853880854999E-6</v>
      </c>
      <c r="BR322" s="10">
        <f>3/24000000*OO[[#This Row],[126 (04JUL1985 15:00:00)-Water Temperature (C)]]*OO[[#This Row],[68]]</f>
        <v>1.3218472860541246E-6</v>
      </c>
      <c r="BS322" s="10">
        <f>3/24000000*OO[[#This Row],[127 (04JUL1985 18:00:00)-Water Temperature (C)]]*OO[[#This Row],[69]]</f>
        <v>1.0343308102661248E-6</v>
      </c>
      <c r="BT322" s="10">
        <f>3/24000000*OO[[#This Row],[128 (04JUL1985 21:00:00)-Water Temperature (C)]]*OO[[#This Row],[70]]</f>
        <v>8.1929429340175004E-7</v>
      </c>
      <c r="BU322" s="10">
        <f>3/24000000*OO[[#This Row],[129 (05JUL1985 00:00:00)-Water Temperature (C)]]*OO[[#This Row],[71]]</f>
        <v>6.6906243553387489E-7</v>
      </c>
      <c r="BV322" s="10">
        <f>3/24000000*OO[[#This Row],[130 (05JUL1985 03:00:00)-Water Temperature (C)]]*OO[[#This Row],[72]]</f>
        <v>5.8078615896025001E-7</v>
      </c>
      <c r="BW322" s="10">
        <f>3/24000000*OO[[#This Row],[131 (05JUL1985 06:00:00)-Water Temperature (C)]]*OO[[#This Row],[73]]</f>
        <v>5.2048854655912496E-7</v>
      </c>
      <c r="BX322" s="10">
        <f>3/24000000*OO[[#This Row],[132 (05JUL1985 09:00:00)-Water Temperature (C)]]*OO[[#This Row],[74]]</f>
        <v>4.7843065464699994E-7</v>
      </c>
      <c r="BY322" s="10">
        <f>3/24000000*OO[[#This Row],[133 (05JUL1985 12:00:00)-Water Temperature (C)]]*OO[[#This Row],[75]]</f>
        <v>4.4261818750724999E-7</v>
      </c>
      <c r="BZ322" s="10">
        <f>3/24000000*OO[[#This Row],[134 (05JUL1985 15:00:00)-Water Temperature (C)]]*OO[[#This Row],[76]]</f>
        <v>4.0466197980799998E-7</v>
      </c>
      <c r="CA322" s="10">
        <f>3/24000000*OO[[#This Row],[135 (05JUL1985 18:00:00)-Water Temperature (C)]]*OO[[#This Row],[77]]</f>
        <v>3.6843760080157498E-7</v>
      </c>
      <c r="CB322" s="10">
        <f>3/24000000*OO[[#This Row],[136 (05JUL1985 21:00:00)-Water Temperature (C)]]*OO[[#This Row],[78]]</f>
        <v>3.3760754639800004E-7</v>
      </c>
      <c r="CC322" s="10">
        <f>3/24000000*OO[[#This Row],[137 (06JUL1985 00:00:00)-Water Temperature (C)]]*OO[[#This Row],[79]]</f>
        <v>3.1435016270051251E-7</v>
      </c>
      <c r="CD322" s="10">
        <f>3/24000000*OO[[#This Row],[138 (06JUL1985 03:00:00)-Water Temperature (C)]]*OO[[#This Row],[80]]</f>
        <v>3.0374626842144994E-7</v>
      </c>
      <c r="CE322" s="10">
        <f>3/24000000*OO[[#This Row],[139 (06JUL1985 06:00:00)-Water Temperature (C)]]*OO[[#This Row],[81]]</f>
        <v>2.9725292756700001E-7</v>
      </c>
      <c r="CF322" s="10">
        <f>3/24000000*OO[[#This Row],[140 (06JUL1985 09:00:00)-Water Temperature (C)]]*OO[[#This Row],[82]]</f>
        <v>2.9318741580869998E-7</v>
      </c>
      <c r="CG322" s="10">
        <f>3/24000000*OO[[#This Row],[141 (06JUL1985 12:00:00)-Water Temperature (C)]]*OO[[#This Row],[83]]</f>
        <v>2.8648984640536254E-7</v>
      </c>
      <c r="CH322" s="10">
        <f>3/24000000*OO[[#This Row],[142 (06JUL1985 15:00:00)-Water Temperature (C)]]*OO[[#This Row],[84]]</f>
        <v>2.7559710744539999E-7</v>
      </c>
      <c r="CI322" s="10">
        <f>3/24000000*OO[[#This Row],[143 (06JUL1985 18:00:00)-Water Temperature (C)]]*OO[[#This Row],[85]]</f>
        <v>2.5968536056249999E-7</v>
      </c>
      <c r="CJ322" s="10">
        <f>3/24000000*OO[[#This Row],[144 (06JUL1985 21:00:00)-Water Temperature (C)]]*OO[[#This Row],[86]]</f>
        <v>2.4383035243349996E-7</v>
      </c>
      <c r="CK322" s="10">
        <f>3/24000000*OO[[#This Row],[145 (07JUL1985 00:00:00)-Water Temperature (C)]]*OO[[#This Row],[87]]</f>
        <v>2.2926259067474997E-7</v>
      </c>
      <c r="CL322" s="10">
        <f>3/24000000*OO[[#This Row],[146 (07JUL1985 03:00:00)-Water Temperature (C)]]*OO[[#This Row],[88]]</f>
        <v>2.2231034625064999E-7</v>
      </c>
      <c r="CM322" s="10">
        <f>3/24000000*OO[[#This Row],[147 (07JUL1985 06:00:00)-Water Temperature (C)]]*OO[[#This Row],[89]]</f>
        <v>2.1448945338047498E-7</v>
      </c>
      <c r="CN322" s="10">
        <f>3/24000000*OO[[#This Row],[148 (07JUL1985 09:00:00)-Water Temperature (C)]]*OO[[#This Row],[90]]</f>
        <v>2.0626184754449996E-7</v>
      </c>
      <c r="CO322" s="10">
        <f>3/24000000*OO[[#This Row],[149 (07JUL1985 12:00:00)-Water Temperature (C)]]*OO[[#This Row],[91]]</f>
        <v>1.9668647548265001E-7</v>
      </c>
      <c r="CP322" s="10">
        <f>3/24000000*OO[[#This Row],[150 (07JUL1985 15:00:00)-Water Temperature (C)]]*OO[[#This Row],[92]]</f>
        <v>1.8618217881985E-7</v>
      </c>
      <c r="CQ322" s="10">
        <f>3/24000000*OO[[#This Row],[151 (07JUL1985 18:00:00)-Water Temperature (C)]]*OO[[#This Row],[93]]</f>
        <v>1.7492154133018748E-7</v>
      </c>
      <c r="CR322" s="10">
        <f>3/24000000*OO[[#This Row],[152 (07JUL1985 21:00:00)-Water Temperature (C)]]*OO[[#This Row],[94]]</f>
        <v>1.6454757621142498E-7</v>
      </c>
      <c r="CS322" s="10">
        <f>3/24000000*OO[[#This Row],[153 (08JUL1985 00:00:00)-Water Temperature (C)]]*OO[[#This Row],[95]]</f>
        <v>1.5513649207694998E-7</v>
      </c>
      <c r="CT322" s="10">
        <f>3/24000000*OO[[#This Row],[154 (08JUL1985 03:00:00)-Water Temperature (C)]]*OO[[#This Row],[96]]</f>
        <v>1.5118435948262499E-7</v>
      </c>
      <c r="CU322" s="10">
        <f>3/24000000*OO[[#This Row],[155 (08JUL1985 06:00:00)-Water Temperature (C)]]*OO[[#This Row],[97]]</f>
        <v>1.4817730012281249E-7</v>
      </c>
      <c r="CV322" s="10">
        <f>3/24000000*OO[[#This Row],[156 (08JUL1985 09:00:00)-Water Temperature (C)]]*OO[[#This Row],[98]]</f>
        <v>1.4435085936139999E-7</v>
      </c>
      <c r="CW322" s="10">
        <f>3/24000000*OO[[#This Row],[157 (08JUL1985 12:00:00)-Water Temperature (C)]]*OO[[#This Row],[99]]</f>
        <v>1.3943407502150001E-7</v>
      </c>
    </row>
    <row r="323" spans="1:101" x14ac:dyDescent="0.35">
      <c r="A323" t="s">
        <v>329</v>
      </c>
      <c r="B323">
        <v>364.85169999999999</v>
      </c>
      <c r="C323" s="10">
        <f>3/24*OO[[#This Row],[59 (26JUN1985 06:00:00)-Water Temperature (C)]]*OO[[#This Row],[1]]/SUM(OO[1])</f>
        <v>0</v>
      </c>
      <c r="D323" s="10">
        <f>3/24*OO[[#This Row],[60 (26JUN1985 09:00:00)-Water Temperature (C)]]*OO[[#This Row],[2]]/SUM(OO[2])</f>
        <v>0</v>
      </c>
      <c r="E323" s="10">
        <f>3/24*OO[[#This Row],[61 (26JUN1985 12:00:00)-Water Temperature (C)]]*OO[[#This Row],[3]]/SUM(OO[3])</f>
        <v>0</v>
      </c>
      <c r="F323" s="10">
        <f>3/24*OO[[#This Row],[62 (26JUN1985 15:00:00)-Water Temperature (C)]]*OO[[#This Row],[4]]/SUM(OO[4])</f>
        <v>0</v>
      </c>
      <c r="G323" s="10">
        <f>3/24*OO[[#This Row],[63 (26JUN1985 18:00:00)-Water Temperature (C)]]*OO[[#This Row],[5]]/SUM(OO[5])</f>
        <v>0</v>
      </c>
      <c r="H323" s="10">
        <f>3/24*OO[[#This Row],[64 (26JUN1985 21:00:00)-Water Temperature (C)]]*OO[[#This Row],[6]]/SUM(OO[6])</f>
        <v>0</v>
      </c>
      <c r="I323" s="10">
        <f>3/24*OO[[#This Row],[65 (27JUN1985 00:00:00)-Water Temperature (C)]]*OO[[#This Row],[7]]/SUM(OO[7])</f>
        <v>0</v>
      </c>
      <c r="J323" s="10">
        <f>3/24*OO[[#This Row],[66 (27JUN1985 03:00:00)-Water Temperature (C)]]*OO[[#This Row],[8]]/SUM(OO[8])</f>
        <v>0</v>
      </c>
      <c r="K323" s="10">
        <f>3/24*OO[[#This Row],[67 (27JUN1985 06:00:00)-Water Temperature (C)]]*OO[[#This Row],[9]]/SUM(OO[9])</f>
        <v>0</v>
      </c>
      <c r="L323" s="10">
        <f>3/24*OO[[#This Row],[68 (27JUN1985 09:00:00)-Water Temperature (C)]]*OO[[#This Row],[10]]/SUM(OO[10])</f>
        <v>0</v>
      </c>
      <c r="M323" s="10">
        <f>3/24*OO[[#This Row],[69 (27JUN1985 12:00:00)-Water Temperature (C)]]*OO[[#This Row],[11]]/SUM(OO[11])</f>
        <v>0</v>
      </c>
      <c r="N323" s="10">
        <f>3/24*OO[[#This Row],[70 (27JUN1985 15:00:00)-Water Temperature (C)]]*OO[[#This Row],[12]]/SUM(OO[12])</f>
        <v>0</v>
      </c>
      <c r="O323" s="10">
        <f>3/24*OO[[#This Row],[71 (27JUN1985 18:00:00)-Water Temperature (C)]]*OO[[#This Row],[13]]/SUM(OO[13])</f>
        <v>0</v>
      </c>
      <c r="P323" s="10">
        <f>3/24*OO[[#This Row],[72 (27JUN1985 21:00:00)-Water Temperature (C)]]*OO[[#This Row],[14]]/SUM(OO[14])</f>
        <v>0</v>
      </c>
      <c r="Q323" s="10">
        <f>3/24*OO[[#This Row],[73 (28JUN1985 00:00:00)-Water Temperature (C)]]*OO[[#This Row],[15]]/SUM(OO[15])</f>
        <v>0</v>
      </c>
      <c r="R323" s="10">
        <f>3/24*OO[[#This Row],[74 (28JUN1985 03:00:00)-Water Temperature (C)]]*OO[[#This Row],[16]]/SUM(OO[16])</f>
        <v>1.494439258051881E-36</v>
      </c>
      <c r="S323" s="10">
        <f>3/24*OO[[#This Row],[75 (28JUN1985 06:00:00)-Water Temperature (C)]]*OO[[#This Row],[17]]/SUM(OO[17])</f>
        <v>1.600492742280036E-25</v>
      </c>
      <c r="T323" s="10">
        <f>3/24*OO[[#This Row],[76 (28JUN1985 09:00:00)-Water Temperature (C)]]*OO[[#This Row],[18]]/SUM(OO[18])</f>
        <v>7.3640408673907229E-20</v>
      </c>
      <c r="U323" s="10">
        <f>3/24*OO[[#This Row],[77 (28JUN1985 12:00:00)-Water Temperature (C)]]*OO[[#This Row],[19]]/SUM(OO[19])</f>
        <v>6.2210001196599032E-14</v>
      </c>
      <c r="V323" s="10">
        <f>3/24000000*OO[[#This Row],[78 (28JUN1985 15:00:00)-Water Temperature (C)]]*OO[[#This Row],[20]]</f>
        <v>1.0948369954278749E-10</v>
      </c>
      <c r="W323" s="10">
        <f>3/24000000*OO[[#This Row],[79 (28JUN1985 18:00:00)-Water Temperature (C)]]*OO[[#This Row],[21]]</f>
        <v>2.7470687801618751E-8</v>
      </c>
      <c r="X323" s="10">
        <f>3/24000000*OO[[#This Row],[80 (28JUN1985 21:00:00)-Water Temperature (C)]]*OO[[#This Row],[22]]</f>
        <v>1.9018884233593751E-6</v>
      </c>
      <c r="Y323" s="10">
        <f>3/24000000*OO[[#This Row],[81 (29JUN1985 00:00:00)-Water Temperature (C)]]*OO[[#This Row],[23]]</f>
        <v>4.92033812694E-5</v>
      </c>
      <c r="Z323" s="10">
        <f>3/24000000*OO[[#This Row],[82 (29JUN1985 03:00:00)-Water Temperature (C)]]*OO[[#This Row],[24]]</f>
        <v>5.7714157043687502E-4</v>
      </c>
      <c r="AA323" s="10">
        <f>3/24000000*OO[[#This Row],[83 (29JUN1985 06:00:00)-Water Temperature (C)]]*OO[[#This Row],[25]]</f>
        <v>3.3933467615949999E-3</v>
      </c>
      <c r="AB323" s="10">
        <f>3/24000000*OO[[#This Row],[84 (29JUN1985 09:00:00)-Water Temperature (C)]]*OO[[#This Row],[26]]</f>
        <v>1.14071902002675E-2</v>
      </c>
      <c r="AC323" s="10">
        <f>3/24000000*OO[[#This Row],[85 (29JUN1985 12:00:00)-Water Temperature (C)]]*OO[[#This Row],[27]]</f>
        <v>2.3245901976713747E-2</v>
      </c>
      <c r="AD323" s="10">
        <f>3/24000000*OO[[#This Row],[86 (29JUN1985 15:00:00)-Water Temperature (C)]]*OO[[#This Row],[28]]</f>
        <v>3.0707487037653747E-2</v>
      </c>
      <c r="AE323" s="10">
        <f>3/24000000*OO[[#This Row],[88 (29JUN1985 21:00:00)-Water Temperature (C)]]*OO[[#This Row],[30]]</f>
        <v>1.8237181202339997E-2</v>
      </c>
      <c r="AF323" s="10">
        <f>3/24000000*OO[[#This Row],[88 (29JUN1985 21:00:00)-Water Temperature (C)]]*OO[[#This Row],[30]]</f>
        <v>1.8237181202339997E-2</v>
      </c>
      <c r="AG323" s="10">
        <f>3/24000000*OO[[#This Row],[89 (30JUN1985 00:00:00)-Water Temperature (C)]]*OO[[#This Row],[31]]</f>
        <v>9.1568915052775007E-3</v>
      </c>
      <c r="AH323" s="10">
        <f>3/24000000*OO[[#This Row],[90 (30JUN1985 03:00:00)-Water Temperature (C)]]*OO[[#This Row],[32]]</f>
        <v>3.7299844810687495E-3</v>
      </c>
      <c r="AI323" s="10">
        <f>3/24000000*OO[[#This Row],[91 (30JUN1985 06:00:00)-Water Temperature (C)]]*OO[[#This Row],[33]]</f>
        <v>1.2574757000100001E-3</v>
      </c>
      <c r="AJ323" s="10">
        <f>3/24000000*OO[[#This Row],[92 (30JUN1985 09:00:00)-Water Temperature (C)]]*OO[[#This Row],[34]]</f>
        <v>3.7445839589125E-4</v>
      </c>
      <c r="AK323" s="10">
        <f>3/24000000*OO[[#This Row],[93 (30JUN1985 12:00:00)-Water Temperature (C)]]*OO[[#This Row],[35]]</f>
        <v>1.1341224019946251E-4</v>
      </c>
      <c r="AL323" s="10">
        <f>3/24000000*OO[[#This Row],[94 (30JUN1985 15:00:00)-Water Temperature (C)]]*OO[[#This Row],[36]]</f>
        <v>4.7722111800299997E-5</v>
      </c>
      <c r="AM323" s="10">
        <f>3/24000000*OO[[#This Row],[95 (30JUN1985 18:00:00)-Water Temperature (C)]]*OO[[#This Row],[37]]</f>
        <v>3.3215119815225002E-5</v>
      </c>
      <c r="AN323" s="10">
        <f>3/24000000*OO[[#This Row],[96 (30JUN1985 21:00:00)-Water Temperature (C)]]*OO[[#This Row],[38]]</f>
        <v>2.9928242240825E-5</v>
      </c>
      <c r="AO323" s="10">
        <f>3/24000000*OO[[#This Row],[97 (01JUL1985 00:00:00)-Water Temperature (C)]]*OO[[#This Row],[39]]</f>
        <v>2.8322301228779998E-5</v>
      </c>
      <c r="AP323" s="10">
        <f>3/24000000*OO[[#This Row],[98 (01JUL1985 03:00:00)-Water Temperature (C)]]*OO[[#This Row],[40]]</f>
        <v>2.6988962939444999E-5</v>
      </c>
      <c r="AQ323" s="10">
        <f>3/24000000*OO[[#This Row],[99 (01JUL1985 06:00:00)-Water Temperature (C)]]*OO[[#This Row],[41]]</f>
        <v>2.5218982692767496E-5</v>
      </c>
      <c r="AR323" s="10">
        <f>3/24000000*OO[[#This Row],[100 (01JUL1985 09:00:00)-Water Temperature (C)]]*OO[[#This Row],[42]]</f>
        <v>2.3119404188917497E-5</v>
      </c>
      <c r="AS323" s="10">
        <f>3/24000000*OO[[#This Row],[101 (01JUL1985 12:00:00)-Water Temperature (C)]]*OO[[#This Row],[43]]</f>
        <v>2.0922904661459999E-5</v>
      </c>
      <c r="AT323" s="10">
        <f>3/24000000*OO[[#This Row],[102 (01JUL1985 15:00:00)-Water Temperature (C)]]*OO[[#This Row],[44]]</f>
        <v>1.8709839453973751E-5</v>
      </c>
      <c r="AU323" s="10">
        <f>3/24000000*OO[[#This Row],[103 (01JUL1985 18:00:00)-Water Temperature (C)]]*OO[[#This Row],[45]]</f>
        <v>1.6729444066527499E-5</v>
      </c>
      <c r="AV323" s="10">
        <f>3/24000000*OO[[#This Row],[104 (01JUL1985 21:00:00)-Water Temperature (C)]]*OO[[#This Row],[46]]</f>
        <v>1.4983869310331248E-5</v>
      </c>
      <c r="AW323" s="10">
        <f>3/24000000*OO[[#This Row],[105 (02JUL1985 00:00:00)-Water Temperature (C)]]*OO[[#This Row],[47]]</f>
        <v>1.3567931231549998E-5</v>
      </c>
      <c r="AX323" s="10">
        <f>3/24000000*OO[[#This Row],[106 (02JUL1985 03:00:00)-Water Temperature (C)]]*OO[[#This Row],[48]]</f>
        <v>1.2569343631939999E-5</v>
      </c>
      <c r="AY323" s="10">
        <f>3/24000000*OO[[#This Row],[107 (02JUL1985 06:00:00)-Water Temperature (C)]]*OO[[#This Row],[49]]</f>
        <v>1.1691460527311249E-5</v>
      </c>
      <c r="AZ323" s="10">
        <f>3/24000000*OO[[#This Row],[108 (02JUL1985 09:00:00)-Water Temperature (C)]]*OO[[#This Row],[50]]</f>
        <v>1.0893261573434999E-5</v>
      </c>
      <c r="BA323" s="10">
        <f>3/24000000*OO[[#This Row],[109 (02JUL1985 12:00:00)-Water Temperature (C)]]*OO[[#This Row],[51]]</f>
        <v>1.0011375292709999E-5</v>
      </c>
      <c r="BB323" s="10">
        <f>3/24000000*OO[[#This Row],[110 (02JUL1985 15:00:00)-Water Temperature (C)]]*OO[[#This Row],[52]]</f>
        <v>9.0498573532249992E-6</v>
      </c>
      <c r="BC323" s="10">
        <f>3/24000000*OO[[#This Row],[111 (02JUL1985 18:00:00)-Water Temperature (C)]]*OO[[#This Row],[53]]</f>
        <v>8.0196822533500003E-6</v>
      </c>
      <c r="BD323" s="10">
        <f>3/24000000*OO[[#This Row],[112 (02JUL1985 21:00:00)-Water Temperature (C)]]*OO[[#This Row],[54]]</f>
        <v>7.1239709405749998E-6</v>
      </c>
      <c r="BE323" s="10">
        <f>3/24000000*OO[[#This Row],[113 (03JUL1985 00:00:00)-Water Temperature (C)]]*OO[[#This Row],[55]]</f>
        <v>6.3616362765249996E-6</v>
      </c>
      <c r="BF323" s="10">
        <f>3/24000000*OO[[#This Row],[114 (03JUL1985 03:00:00)-Water Temperature (C)]]*OO[[#This Row],[56]]</f>
        <v>5.8042919462000004E-6</v>
      </c>
      <c r="BG323" s="10">
        <f>3/24000000*OO[[#This Row],[115 (03JUL1985 06:00:00)-Water Temperature (C)]]*OO[[#This Row],[57]]</f>
        <v>5.3591699581437491E-6</v>
      </c>
      <c r="BH323" s="10">
        <f>3/24000000*OO[[#This Row],[116 (03JUL1985 09:00:00)-Water Temperature (C)]]*OO[[#This Row],[58]]</f>
        <v>4.9002030934924999E-6</v>
      </c>
      <c r="BI323" s="10">
        <f>3/24000000*OO[[#This Row],[117 (03JUL1985 12:00:00)-Water Temperature (C)]]*OO[[#This Row],[59]]</f>
        <v>4.4530348421437495E-6</v>
      </c>
      <c r="BJ323" s="10">
        <f>3/24000000*OO[[#This Row],[118 (03JUL1985 15:00:00)-Water Temperature (C)]]*OO[[#This Row],[60]]</f>
        <v>3.9720681718724993E-6</v>
      </c>
      <c r="BK323" s="10">
        <f>3/24000000*OO[[#This Row],[119 (03JUL1985 18:00:00)-Water Temperature (C)]]*OO[[#This Row],[61]]</f>
        <v>3.4816241420999998E-6</v>
      </c>
      <c r="BL323" s="10">
        <f>3/24000000*OO[[#This Row],[120 (03JUL1985 21:00:00)-Water Temperature (C)]]*OO[[#This Row],[62]]</f>
        <v>3.0440579373067496E-6</v>
      </c>
      <c r="BM323" s="10">
        <f>3/24000000*OO[[#This Row],[121 (04JUL1985 00:00:00)-Water Temperature (C)]]*OO[[#This Row],[63]]</f>
        <v>2.6688861819854997E-6</v>
      </c>
      <c r="BN323" s="10">
        <f>3/24000000*OO[[#This Row],[122 (04JUL1985 03:00:00)-Water Temperature (C)]]*OO[[#This Row],[64]]</f>
        <v>2.4035795913468747E-6</v>
      </c>
      <c r="BO323" s="10">
        <f>3/24000000*OO[[#This Row],[123 (04JUL1985 06:00:00)-Water Temperature (C)]]*OO[[#This Row],[65]]</f>
        <v>2.1427442424499998E-6</v>
      </c>
      <c r="BP323" s="10">
        <f>3/24000000*OO[[#This Row],[124 (04JUL1985 09:00:00)-Water Temperature (C)]]*OO[[#This Row],[66]]</f>
        <v>1.866903196444125E-6</v>
      </c>
      <c r="BQ323" s="10">
        <f>3/24000000*OO[[#This Row],[125 (04JUL1985 12:00:00)-Water Temperature (C)]]*OO[[#This Row],[67]]</f>
        <v>1.5544344463199996E-6</v>
      </c>
      <c r="BR323" s="10">
        <f>3/24000000*OO[[#This Row],[126 (04JUL1985 15:00:00)-Water Temperature (C)]]*OO[[#This Row],[68]]</f>
        <v>1.247967958501875E-6</v>
      </c>
      <c r="BS323" s="10">
        <f>3/24000000*OO[[#This Row],[127 (04JUL1985 18:00:00)-Water Temperature (C)]]*OO[[#This Row],[69]]</f>
        <v>9.7667018508149988E-7</v>
      </c>
      <c r="BT323" s="10">
        <f>3/24000000*OO[[#This Row],[128 (04JUL1985 21:00:00)-Water Temperature (C)]]*OO[[#This Row],[70]]</f>
        <v>7.7278100256174997E-7</v>
      </c>
      <c r="BU323" s="10">
        <f>3/24000000*OO[[#This Row],[129 (05JUL1985 00:00:00)-Water Temperature (C)]]*OO[[#This Row],[71]]</f>
        <v>6.2974137853424999E-7</v>
      </c>
      <c r="BV323" s="10">
        <f>3/24000000*OO[[#This Row],[130 (05JUL1985 03:00:00)-Water Temperature (C)]]*OO[[#This Row],[72]]</f>
        <v>5.4538459864087501E-7</v>
      </c>
      <c r="BW323" s="10">
        <f>3/24000000*OO[[#This Row],[131 (05JUL1985 06:00:00)-Water Temperature (C)]]*OO[[#This Row],[73]]</f>
        <v>4.8788465619949992E-7</v>
      </c>
      <c r="BX323" s="10">
        <f>3/24000000*OO[[#This Row],[132 (05JUL1985 09:00:00)-Water Temperature (C)]]*OO[[#This Row],[74]]</f>
        <v>4.4793640659699995E-7</v>
      </c>
      <c r="BY323" s="10">
        <f>3/24000000*OO[[#This Row],[133 (05JUL1985 12:00:00)-Water Temperature (C)]]*OO[[#This Row],[75]]</f>
        <v>4.1419991270449995E-7</v>
      </c>
      <c r="BZ323" s="10">
        <f>3/24000000*OO[[#This Row],[134 (05JUL1985 15:00:00)-Water Temperature (C)]]*OO[[#This Row],[76]]</f>
        <v>3.7868337734500003E-7</v>
      </c>
      <c r="CA323" s="10">
        <f>3/24000000*OO[[#This Row],[135 (05JUL1985 18:00:00)-Water Temperature (C)]]*OO[[#This Row],[77]]</f>
        <v>3.4458956283784994E-7</v>
      </c>
      <c r="CB323" s="10">
        <f>3/24000000*OO[[#This Row],[136 (05JUL1985 21:00:00)-Water Temperature (C)]]*OO[[#This Row],[78]]</f>
        <v>3.1564914127022501E-7</v>
      </c>
      <c r="CC323" s="10">
        <f>3/24000000*OO[[#This Row],[137 (06JUL1985 00:00:00)-Water Temperature (C)]]*OO[[#This Row],[79]]</f>
        <v>2.9362390192074998E-7</v>
      </c>
      <c r="CD323" s="10">
        <f>3/24000000*OO[[#This Row],[138 (06JUL1985 03:00:00)-Water Temperature (C)]]*OO[[#This Row],[80]]</f>
        <v>2.8348313859101252E-7</v>
      </c>
      <c r="CE323" s="10">
        <f>3/24000000*OO[[#This Row],[139 (06JUL1985 06:00:00)-Water Temperature (C)]]*OO[[#This Row],[81]]</f>
        <v>2.7726831305291252E-7</v>
      </c>
      <c r="CF323" s="10">
        <f>3/24000000*OO[[#This Row],[140 (06JUL1985 09:00:00)-Water Temperature (C)]]*OO[[#This Row],[82]]</f>
        <v>2.7341032921830002E-7</v>
      </c>
      <c r="CG323" s="10">
        <f>3/24000000*OO[[#This Row],[141 (06JUL1985 12:00:00)-Water Temperature (C)]]*OO[[#This Row],[83]]</f>
        <v>2.6725287681449996E-7</v>
      </c>
      <c r="CH323" s="10">
        <f>3/24000000*OO[[#This Row],[142 (06JUL1985 15:00:00)-Water Temperature (C)]]*OO[[#This Row],[84]]</f>
        <v>2.5721495528777498E-7</v>
      </c>
      <c r="CI323" s="10">
        <f>3/24000000*OO[[#This Row],[143 (06JUL1985 18:00:00)-Water Temperature (C)]]*OO[[#This Row],[85]]</f>
        <v>2.4242417736809996E-7</v>
      </c>
      <c r="CJ323" s="10">
        <f>3/24000000*OO[[#This Row],[144 (06JUL1985 21:00:00)-Water Temperature (C)]]*OO[[#This Row],[86]]</f>
        <v>2.2769005237940001E-7</v>
      </c>
      <c r="CK323" s="10">
        <f>3/24000000*OO[[#This Row],[145 (07JUL1985 00:00:00)-Water Temperature (C)]]*OO[[#This Row],[87]]</f>
        <v>2.1406016029037499E-7</v>
      </c>
      <c r="CL323" s="10">
        <f>3/24000000*OO[[#This Row],[146 (07JUL1985 03:00:00)-Water Temperature (C)]]*OO[[#This Row],[88]]</f>
        <v>2.0747606495384999E-7</v>
      </c>
      <c r="CM323" s="10">
        <f>3/24000000*OO[[#This Row],[147 (07JUL1985 06:00:00)-Water Temperature (C)]]*OO[[#This Row],[89]]</f>
        <v>2.0021742924163748E-7</v>
      </c>
      <c r="CN323" s="10">
        <f>3/24000000*OO[[#This Row],[148 (07JUL1985 09:00:00)-Water Temperature (C)]]*OO[[#This Row],[90]]</f>
        <v>1.9245275533324997E-7</v>
      </c>
      <c r="CO323" s="10">
        <f>3/24000000*OO[[#This Row],[149 (07JUL1985 12:00:00)-Water Temperature (C)]]*OO[[#This Row],[91]]</f>
        <v>1.8364357458956248E-7</v>
      </c>
      <c r="CP323" s="10">
        <f>3/24000000*OO[[#This Row],[150 (07JUL1985 15:00:00)-Water Temperature (C)]]*OO[[#This Row],[92]]</f>
        <v>1.7391249042675E-7</v>
      </c>
      <c r="CQ323" s="10">
        <f>3/24000000*OO[[#This Row],[151 (07JUL1985 18:00:00)-Water Temperature (C)]]*OO[[#This Row],[93]]</f>
        <v>1.633628208892625E-7</v>
      </c>
      <c r="CR323" s="10">
        <f>3/24000000*OO[[#This Row],[152 (07JUL1985 21:00:00)-Water Temperature (C)]]*OO[[#This Row],[94]]</f>
        <v>1.5367714153374999E-7</v>
      </c>
      <c r="CS323" s="10">
        <f>3/24000000*OO[[#This Row],[153 (08JUL1985 00:00:00)-Water Temperature (C)]]*OO[[#This Row],[95]]</f>
        <v>1.4486499800081248E-7</v>
      </c>
      <c r="CT323" s="10">
        <f>3/24000000*OO[[#This Row],[154 (08JUL1985 03:00:00)-Water Temperature (C)]]*OO[[#This Row],[96]]</f>
        <v>1.4111664417491247E-7</v>
      </c>
      <c r="CU323" s="10">
        <f>3/24000000*OO[[#This Row],[155 (08JUL1985 06:00:00)-Water Temperature (C)]]*OO[[#This Row],[97]]</f>
        <v>1.3831748746935001E-7</v>
      </c>
      <c r="CV323" s="10">
        <f>3/24000000*OO[[#This Row],[156 (08JUL1985 09:00:00)-Water Temperature (C)]]*OO[[#This Row],[98]]</f>
        <v>1.3473256451474999E-7</v>
      </c>
      <c r="CW323" s="10">
        <f>3/24000000*OO[[#This Row],[157 (08JUL1985 12:00:00)-Water Temperature (C)]]*OO[[#This Row],[99]]</f>
        <v>1.3019388650192498E-7</v>
      </c>
    </row>
    <row r="324" spans="1:101" x14ac:dyDescent="0.35">
      <c r="A324" t="s">
        <v>330</v>
      </c>
      <c r="B324">
        <v>836.55409999999995</v>
      </c>
      <c r="C324" s="10">
        <f>3/24*OO[[#This Row],[59 (26JUN1985 06:00:00)-Water Temperature (C)]]*OO[[#This Row],[1]]/SUM(OO[1])</f>
        <v>0</v>
      </c>
      <c r="D324" s="10">
        <f>3/24*OO[[#This Row],[60 (26JUN1985 09:00:00)-Water Temperature (C)]]*OO[[#This Row],[2]]/SUM(OO[2])</f>
        <v>0</v>
      </c>
      <c r="E324" s="10">
        <f>3/24*OO[[#This Row],[61 (26JUN1985 12:00:00)-Water Temperature (C)]]*OO[[#This Row],[3]]/SUM(OO[3])</f>
        <v>0</v>
      </c>
      <c r="F324" s="10">
        <f>3/24*OO[[#This Row],[62 (26JUN1985 15:00:00)-Water Temperature (C)]]*OO[[#This Row],[4]]/SUM(OO[4])</f>
        <v>0</v>
      </c>
      <c r="G324" s="10">
        <f>3/24*OO[[#This Row],[63 (26JUN1985 18:00:00)-Water Temperature (C)]]*OO[[#This Row],[5]]/SUM(OO[5])</f>
        <v>0</v>
      </c>
      <c r="H324" s="10">
        <f>3/24*OO[[#This Row],[64 (26JUN1985 21:00:00)-Water Temperature (C)]]*OO[[#This Row],[6]]/SUM(OO[6])</f>
        <v>0</v>
      </c>
      <c r="I324" s="10">
        <f>3/24*OO[[#This Row],[65 (27JUN1985 00:00:00)-Water Temperature (C)]]*OO[[#This Row],[7]]/SUM(OO[7])</f>
        <v>0</v>
      </c>
      <c r="J324" s="10">
        <f>3/24*OO[[#This Row],[66 (27JUN1985 03:00:00)-Water Temperature (C)]]*OO[[#This Row],[8]]/SUM(OO[8])</f>
        <v>0</v>
      </c>
      <c r="K324" s="10">
        <f>3/24*OO[[#This Row],[67 (27JUN1985 06:00:00)-Water Temperature (C)]]*OO[[#This Row],[9]]/SUM(OO[9])</f>
        <v>0</v>
      </c>
      <c r="L324" s="10">
        <f>3/24*OO[[#This Row],[68 (27JUN1985 09:00:00)-Water Temperature (C)]]*OO[[#This Row],[10]]/SUM(OO[10])</f>
        <v>0</v>
      </c>
      <c r="M324" s="10">
        <f>3/24*OO[[#This Row],[69 (27JUN1985 12:00:00)-Water Temperature (C)]]*OO[[#This Row],[11]]/SUM(OO[11])</f>
        <v>0</v>
      </c>
      <c r="N324" s="10">
        <f>3/24*OO[[#This Row],[70 (27JUN1985 15:00:00)-Water Temperature (C)]]*OO[[#This Row],[12]]/SUM(OO[12])</f>
        <v>0</v>
      </c>
      <c r="O324" s="10">
        <f>3/24*OO[[#This Row],[71 (27JUN1985 18:00:00)-Water Temperature (C)]]*OO[[#This Row],[13]]/SUM(OO[13])</f>
        <v>0</v>
      </c>
      <c r="P324" s="10">
        <f>3/24*OO[[#This Row],[72 (27JUN1985 21:00:00)-Water Temperature (C)]]*OO[[#This Row],[14]]/SUM(OO[14])</f>
        <v>0</v>
      </c>
      <c r="Q324" s="10">
        <f>3/24*OO[[#This Row],[73 (28JUN1985 00:00:00)-Water Temperature (C)]]*OO[[#This Row],[15]]/SUM(OO[15])</f>
        <v>0</v>
      </c>
      <c r="R324" s="10">
        <f>3/24*OO[[#This Row],[74 (28JUN1985 03:00:00)-Water Temperature (C)]]*OO[[#This Row],[16]]/SUM(OO[16])</f>
        <v>1.2114234846731014E-36</v>
      </c>
      <c r="S324" s="10">
        <f>3/24*OO[[#This Row],[75 (28JUN1985 06:00:00)-Water Temperature (C)]]*OO[[#This Row],[17]]/SUM(OO[17])</f>
        <v>2.1756522910108094E-25</v>
      </c>
      <c r="T324" s="10">
        <f>3/24*OO[[#This Row],[76 (28JUN1985 09:00:00)-Water Temperature (C)]]*OO[[#This Row],[18]]/SUM(OO[18])</f>
        <v>6.0878463671706493E-20</v>
      </c>
      <c r="U324" s="10">
        <f>3/24*OO[[#This Row],[77 (28JUN1985 12:00:00)-Water Temperature (C)]]*OO[[#This Row],[19]]/SUM(OO[19])</f>
        <v>9.9059516215393164E-14</v>
      </c>
      <c r="V324" s="10">
        <f>3/24000000*OO[[#This Row],[78 (28JUN1985 15:00:00)-Water Temperature (C)]]*OO[[#This Row],[20]]</f>
        <v>1.9574660813912498E-10</v>
      </c>
      <c r="W324" s="10">
        <f>3/24000000*OO[[#This Row],[79 (28JUN1985 18:00:00)-Water Temperature (C)]]*OO[[#This Row],[21]]</f>
        <v>5.2765365806749996E-8</v>
      </c>
      <c r="X324" s="10">
        <f>3/24000000*OO[[#This Row],[80 (28JUN1985 21:00:00)-Water Temperature (C)]]*OO[[#This Row],[22]]</f>
        <v>3.8623327748087495E-6</v>
      </c>
      <c r="Y324" s="10">
        <f>3/24000000*OO[[#This Row],[81 (29JUN1985 00:00:00)-Water Temperature (C)]]*OO[[#This Row],[23]]</f>
        <v>1.0461793321635E-4</v>
      </c>
      <c r="Z324" s="10">
        <f>3/24000000*OO[[#This Row],[82 (29JUN1985 03:00:00)-Water Temperature (C)]]*OO[[#This Row],[24]]</f>
        <v>1.277103594035125E-3</v>
      </c>
      <c r="AA324" s="10">
        <f>3/24000000*OO[[#This Row],[83 (29JUN1985 06:00:00)-Water Temperature (C)]]*OO[[#This Row],[25]]</f>
        <v>7.774450694012499E-3</v>
      </c>
      <c r="AB324" s="10">
        <f>3/24000000*OO[[#This Row],[84 (29JUN1985 09:00:00)-Water Temperature (C)]]*OO[[#This Row],[26]]</f>
        <v>2.6955672406651247E-2</v>
      </c>
      <c r="AC324" s="10">
        <f>3/24000000*OO[[#This Row],[85 (29JUN1985 12:00:00)-Water Temperature (C)]]*OO[[#This Row],[27]]</f>
        <v>5.6462625113999992E-2</v>
      </c>
      <c r="AD324" s="10">
        <f>3/24000000*OO[[#This Row],[86 (29JUN1985 15:00:00)-Water Temperature (C)]]*OO[[#This Row],[28]]</f>
        <v>7.6430950201199999E-2</v>
      </c>
      <c r="AE324" s="10">
        <f>3/24000000*OO[[#This Row],[88 (29JUN1985 21:00:00)-Water Temperature (C)]]*OO[[#This Row],[30]]</f>
        <v>4.7329472010899994E-2</v>
      </c>
      <c r="AF324" s="10">
        <f>3/24000000*OO[[#This Row],[88 (29JUN1985 21:00:00)-Water Temperature (C)]]*OO[[#This Row],[30]]</f>
        <v>4.7329472010899994E-2</v>
      </c>
      <c r="AG324" s="10">
        <f>3/24000000*OO[[#This Row],[89 (30JUN1985 00:00:00)-Water Temperature (C)]]*OO[[#This Row],[31]]</f>
        <v>2.416735780827E-2</v>
      </c>
      <c r="AH324" s="10">
        <f>3/24000000*OO[[#This Row],[90 (30JUN1985 03:00:00)-Water Temperature (C)]]*OO[[#This Row],[32]]</f>
        <v>9.9913409742250006E-3</v>
      </c>
      <c r="AI324" s="10">
        <f>3/24000000*OO[[#This Row],[91 (30JUN1985 06:00:00)-Water Temperature (C)]]*OO[[#This Row],[33]]</f>
        <v>3.4073325346904997E-3</v>
      </c>
      <c r="AJ324" s="10">
        <f>3/24000000*OO[[#This Row],[92 (30JUN1985 09:00:00)-Water Temperature (C)]]*OO[[#This Row],[34]]</f>
        <v>1.0202556631943749E-3</v>
      </c>
      <c r="AK324" s="10">
        <f>3/24000000*OO[[#This Row],[93 (30JUN1985 12:00:00)-Water Temperature (C)]]*OO[[#This Row],[35]]</f>
        <v>3.0569333341468752E-4</v>
      </c>
      <c r="AL324" s="10">
        <f>3/24000000*OO[[#This Row],[94 (30JUN1985 15:00:00)-Water Temperature (C)]]*OO[[#This Row],[36]]</f>
        <v>1.2391311836411247E-4</v>
      </c>
      <c r="AM324" s="10">
        <f>3/24000000*OO[[#This Row],[95 (30JUN1985 18:00:00)-Water Temperature (C)]]*OO[[#This Row],[37]]</f>
        <v>8.343765991839999E-5</v>
      </c>
      <c r="AN324" s="10">
        <f>3/24000000*OO[[#This Row],[96 (30JUN1985 21:00:00)-Water Temperature (C)]]*OO[[#This Row],[38]]</f>
        <v>7.4409324184124991E-5</v>
      </c>
      <c r="AO324" s="10">
        <f>3/24000000*OO[[#This Row],[97 (01JUL1985 00:00:00)-Water Temperature (C)]]*OO[[#This Row],[39]]</f>
        <v>7.0277701577600002E-5</v>
      </c>
      <c r="AP324" s="10">
        <f>3/24000000*OO[[#This Row],[98 (01JUL1985 03:00:00)-Water Temperature (C)]]*OO[[#This Row],[40]]</f>
        <v>6.6950995211999996E-5</v>
      </c>
      <c r="AQ324" s="10">
        <f>3/24000000*OO[[#This Row],[99 (01JUL1985 06:00:00)-Water Temperature (C)]]*OO[[#This Row],[41]]</f>
        <v>6.256378090095E-5</v>
      </c>
      <c r="AR324" s="10">
        <f>3/24000000*OO[[#This Row],[100 (01JUL1985 09:00:00)-Water Temperature (C)]]*OO[[#This Row],[42]]</f>
        <v>5.7294580388400003E-5</v>
      </c>
      <c r="AS324" s="10">
        <f>3/24000000*OO[[#This Row],[101 (01JUL1985 12:00:00)-Water Temperature (C)]]*OO[[#This Row],[43]]</f>
        <v>5.18236720157E-5</v>
      </c>
      <c r="AT324" s="10">
        <f>3/24000000*OO[[#This Row],[102 (01JUL1985 15:00:00)-Water Temperature (C)]]*OO[[#This Row],[44]]</f>
        <v>4.6266636072937506E-5</v>
      </c>
      <c r="AU324" s="10">
        <f>3/24000000*OO[[#This Row],[103 (01JUL1985 18:00:00)-Water Temperature (C)]]*OO[[#This Row],[45]]</f>
        <v>4.1311315992374998E-5</v>
      </c>
      <c r="AV324" s="10">
        <f>3/24000000*OO[[#This Row],[104 (01JUL1985 21:00:00)-Water Temperature (C)]]*OO[[#This Row],[46]]</f>
        <v>3.696648241E-5</v>
      </c>
      <c r="AW324" s="10">
        <f>3/24000000*OO[[#This Row],[105 (02JUL1985 00:00:00)-Water Temperature (C)]]*OO[[#This Row],[47]]</f>
        <v>3.3437942551826253E-5</v>
      </c>
      <c r="AX324" s="10">
        <f>3/24000000*OO[[#This Row],[106 (02JUL1985 03:00:00)-Water Temperature (C)]]*OO[[#This Row],[48]]</f>
        <v>3.0953822487577496E-5</v>
      </c>
      <c r="AY324" s="10">
        <f>3/24000000*OO[[#This Row],[107 (02JUL1985 06:00:00)-Water Temperature (C)]]*OO[[#This Row],[49]]</f>
        <v>2.8773663420547502E-5</v>
      </c>
      <c r="AZ324" s="10">
        <f>3/24000000*OO[[#This Row],[108 (02JUL1985 09:00:00)-Water Temperature (C)]]*OO[[#This Row],[50]]</f>
        <v>2.6793595136587502E-5</v>
      </c>
      <c r="BA324" s="10">
        <f>3/24000000*OO[[#This Row],[109 (02JUL1985 12:00:00)-Water Temperature (C)]]*OO[[#This Row],[51]]</f>
        <v>2.4615341410331251E-5</v>
      </c>
      <c r="BB324" s="10">
        <f>3/24000000*OO[[#This Row],[110 (02JUL1985 15:00:00)-Water Temperature (C)]]*OO[[#This Row],[52]]</f>
        <v>2.2244644159712498E-5</v>
      </c>
      <c r="BC324" s="10">
        <f>3/24000000*OO[[#This Row],[111 (02JUL1985 18:00:00)-Water Temperature (C)]]*OO[[#This Row],[53]]</f>
        <v>1.9697908655856251E-5</v>
      </c>
      <c r="BD324" s="10">
        <f>3/24000000*OO[[#This Row],[112 (02JUL1985 21:00:00)-Water Temperature (C)]]*OO[[#This Row],[54]]</f>
        <v>1.7484957904415E-5</v>
      </c>
      <c r="BE324" s="10">
        <f>3/24000000*OO[[#This Row],[113 (03JUL1985 00:00:00)-Water Temperature (C)]]*OO[[#This Row],[55]]</f>
        <v>1.5600480545868749E-5</v>
      </c>
      <c r="BF324" s="10">
        <f>3/24000000*OO[[#This Row],[114 (03JUL1985 03:00:00)-Water Temperature (C)]]*OO[[#This Row],[56]]</f>
        <v>1.4225875961881251E-5</v>
      </c>
      <c r="BG324" s="10">
        <f>3/24000000*OO[[#This Row],[115 (03JUL1985 06:00:00)-Water Temperature (C)]]*OO[[#This Row],[57]]</f>
        <v>1.3134787977402498E-5</v>
      </c>
      <c r="BH324" s="10">
        <f>3/24000000*OO[[#This Row],[116 (03JUL1985 09:00:00)-Water Temperature (C)]]*OO[[#This Row],[58]]</f>
        <v>1.20135667014825E-5</v>
      </c>
      <c r="BI324" s="10">
        <f>3/24000000*OO[[#This Row],[117 (03JUL1985 12:00:00)-Water Temperature (C)]]*OO[[#This Row],[59]]</f>
        <v>1.092243151431E-5</v>
      </c>
      <c r="BJ324" s="10">
        <f>3/24000000*OO[[#This Row],[118 (03JUL1985 15:00:00)-Water Temperature (C)]]*OO[[#This Row],[60]]</f>
        <v>9.7511159582024995E-6</v>
      </c>
      <c r="BK324" s="10">
        <f>3/24000000*OO[[#This Row],[119 (03JUL1985 18:00:00)-Water Temperature (C)]]*OO[[#This Row],[61]]</f>
        <v>8.5484324937562507E-6</v>
      </c>
      <c r="BL324" s="10">
        <f>3/24000000*OO[[#This Row],[120 (03JUL1985 21:00:00)-Water Temperature (C)]]*OO[[#This Row],[62]]</f>
        <v>7.47773664785875E-6</v>
      </c>
      <c r="BM324" s="10">
        <f>3/24000000*OO[[#This Row],[121 (04JUL1985 00:00:00)-Water Temperature (C)]]*OO[[#This Row],[63]]</f>
        <v>6.5579813446275005E-6</v>
      </c>
      <c r="BN324" s="10">
        <f>3/24000000*OO[[#This Row],[122 (04JUL1985 03:00:00)-Water Temperature (C)]]*OO[[#This Row],[64]]</f>
        <v>5.9088812784049998E-6</v>
      </c>
      <c r="BO324" s="10">
        <f>3/24000000*OO[[#This Row],[123 (04JUL1985 06:00:00)-Water Temperature (C)]]*OO[[#This Row],[65]]</f>
        <v>5.2753792630875004E-6</v>
      </c>
      <c r="BP324" s="10">
        <f>3/24000000*OO[[#This Row],[124 (04JUL1985 09:00:00)-Water Temperature (C)]]*OO[[#This Row],[66]]</f>
        <v>4.6049269796899993E-6</v>
      </c>
      <c r="BQ324" s="10">
        <f>3/24000000*OO[[#This Row],[125 (04JUL1985 12:00:00)-Water Temperature (C)]]*OO[[#This Row],[67]]</f>
        <v>3.8439562213377496E-6</v>
      </c>
      <c r="BR324" s="10">
        <f>3/24000000*OO[[#This Row],[126 (04JUL1985 15:00:00)-Water Temperature (C)]]*OO[[#This Row],[68]]</f>
        <v>3.0916263199960003E-6</v>
      </c>
      <c r="BS324" s="10">
        <f>3/24000000*OO[[#This Row],[127 (04JUL1985 18:00:00)-Water Temperature (C)]]*OO[[#This Row],[69]]</f>
        <v>2.4201280447377496E-6</v>
      </c>
      <c r="BT324" s="10">
        <f>3/24000000*OO[[#This Row],[128 (04JUL1985 21:00:00)-Water Temperature (C)]]*OO[[#This Row],[70]]</f>
        <v>1.91238702435E-6</v>
      </c>
      <c r="BU324" s="10">
        <f>3/24000000*OO[[#This Row],[129 (05JUL1985 00:00:00)-Water Temperature (C)]]*OO[[#This Row],[71]]</f>
        <v>1.554349729846E-6</v>
      </c>
      <c r="BV324" s="10">
        <f>3/24000000*OO[[#This Row],[130 (05JUL1985 03:00:00)-Water Temperature (C)]]*OO[[#This Row],[72]]</f>
        <v>1.34198808982425E-6</v>
      </c>
      <c r="BW324" s="10">
        <f>3/24000000*OO[[#This Row],[131 (05JUL1985 06:00:00)-Water Temperature (C)]]*OO[[#This Row],[73]]</f>
        <v>1.1977750095479999E-6</v>
      </c>
      <c r="BX324" s="10">
        <f>3/24000000*OO[[#This Row],[132 (05JUL1985 09:00:00)-Water Temperature (C)]]*OO[[#This Row],[74]]</f>
        <v>1.0978965082504998E-6</v>
      </c>
      <c r="BY324" s="10">
        <f>3/24000000*OO[[#This Row],[133 (05JUL1985 12:00:00)-Water Temperature (C)]]*OO[[#This Row],[75]]</f>
        <v>1.0144921713194998E-6</v>
      </c>
      <c r="BZ324" s="10">
        <f>3/24000000*OO[[#This Row],[134 (05JUL1985 15:00:00)-Water Temperature (C)]]*OO[[#This Row],[76]]</f>
        <v>9.2746068913262496E-7</v>
      </c>
      <c r="CA324" s="10">
        <f>3/24000000*OO[[#This Row],[135 (05JUL1985 18:00:00)-Water Temperature (C)]]*OO[[#This Row],[77]]</f>
        <v>8.4331486029449996E-7</v>
      </c>
      <c r="CB324" s="10">
        <f>3/24000000*OO[[#This Row],[136 (05JUL1985 21:00:00)-Water Temperature (C)]]*OO[[#This Row],[78]]</f>
        <v>7.7213971914800002E-7</v>
      </c>
      <c r="CC324" s="10">
        <f>3/24000000*OO[[#This Row],[137 (06JUL1985 00:00:00)-Water Temperature (C)]]*OO[[#This Row],[79]]</f>
        <v>7.1743288887999998E-7</v>
      </c>
      <c r="CD324" s="10">
        <f>3/24000000*OO[[#This Row],[138 (06JUL1985 03:00:00)-Water Temperature (C)]]*OO[[#This Row],[80]]</f>
        <v>6.9187793913787495E-7</v>
      </c>
      <c r="CE324" s="10">
        <f>3/24000000*OO[[#This Row],[139 (06JUL1985 06:00:00)-Water Temperature (C)]]*OO[[#This Row],[81]]</f>
        <v>6.7618080510749993E-7</v>
      </c>
      <c r="CF324" s="10">
        <f>3/24000000*OO[[#This Row],[140 (06JUL1985 09:00:00)-Water Temperature (C)]]*OO[[#This Row],[82]]</f>
        <v>6.6650888548499998E-7</v>
      </c>
      <c r="CG324" s="10">
        <f>3/24000000*OO[[#This Row],[141 (06JUL1985 12:00:00)-Water Temperature (C)]]*OO[[#This Row],[83]]</f>
        <v>6.5171166913499992E-7</v>
      </c>
      <c r="CH324" s="10">
        <f>3/24000000*OO[[#This Row],[142 (06JUL1985 15:00:00)-Water Temperature (C)]]*OO[[#This Row],[84]]</f>
        <v>6.2757052196475002E-7</v>
      </c>
      <c r="CI324" s="10">
        <f>3/24000000*OO[[#This Row],[143 (06JUL1985 18:00:00)-Water Temperature (C)]]*OO[[#This Row],[85]]</f>
        <v>5.9169600044362502E-7</v>
      </c>
      <c r="CJ324" s="10">
        <f>3/24000000*OO[[#This Row],[144 (06JUL1985 21:00:00)-Water Temperature (C)]]*OO[[#This Row],[86]]</f>
        <v>5.5590189122024998E-7</v>
      </c>
      <c r="CK324" s="10">
        <f>3/24000000*OO[[#This Row],[145 (07JUL1985 00:00:00)-Water Temperature (C)]]*OO[[#This Row],[87]]</f>
        <v>5.2257273680199999E-7</v>
      </c>
      <c r="CL324" s="10">
        <f>3/24000000*OO[[#This Row],[146 (07JUL1985 03:00:00)-Water Temperature (C)]]*OO[[#This Row],[88]]</f>
        <v>5.0619091614087492E-7</v>
      </c>
      <c r="CM324" s="10">
        <f>3/24000000*OO[[#This Row],[147 (07JUL1985 06:00:00)-Water Temperature (C)]]*OO[[#This Row],[89]]</f>
        <v>4.8858162238200001E-7</v>
      </c>
      <c r="CN324" s="10">
        <f>3/24000000*OO[[#This Row],[148 (07JUL1985 09:00:00)-Water Temperature (C)]]*OO[[#This Row],[90]]</f>
        <v>4.6935080407524994E-7</v>
      </c>
      <c r="CO324" s="10">
        <f>3/24000000*OO[[#This Row],[149 (07JUL1985 12:00:00)-Water Temperature (C)]]*OO[[#This Row],[91]]</f>
        <v>4.4826896829375001E-7</v>
      </c>
      <c r="CP324" s="10">
        <f>3/24000000*OO[[#This Row],[150 (07JUL1985 15:00:00)-Water Temperature (C)]]*OO[[#This Row],[92]]</f>
        <v>4.2473125999349996E-7</v>
      </c>
      <c r="CQ324" s="10">
        <f>3/24000000*OO[[#This Row],[151 (07JUL1985 18:00:00)-Water Temperature (C)]]*OO[[#This Row],[93]]</f>
        <v>3.9888908568937493E-7</v>
      </c>
      <c r="CR324" s="10">
        <f>3/24000000*OO[[#This Row],[152 (07JUL1985 21:00:00)-Water Temperature (C)]]*OO[[#This Row],[94]]</f>
        <v>3.7523006745525002E-7</v>
      </c>
      <c r="CS324" s="10">
        <f>3/24000000*OO[[#This Row],[153 (08JUL1985 00:00:00)-Water Temperature (C)]]*OO[[#This Row],[95]]</f>
        <v>3.5366753285099993E-7</v>
      </c>
      <c r="CT324" s="10">
        <f>3/24000000*OO[[#This Row],[154 (08JUL1985 03:00:00)-Water Temperature (C)]]*OO[[#This Row],[96]]</f>
        <v>3.4432807011944996E-7</v>
      </c>
      <c r="CU324" s="10">
        <f>3/24000000*OO[[#This Row],[155 (08JUL1985 06:00:00)-Water Temperature (C)]]*OO[[#This Row],[97]]</f>
        <v>3.37529906024E-7</v>
      </c>
      <c r="CV324" s="10">
        <f>3/24000000*OO[[#This Row],[156 (08JUL1985 09:00:00)-Water Temperature (C)]]*OO[[#This Row],[98]]</f>
        <v>3.2872022579304997E-7</v>
      </c>
      <c r="CW324" s="10">
        <f>3/24000000*OO[[#This Row],[157 (08JUL1985 12:00:00)-Water Temperature (C)]]*OO[[#This Row],[99]]</f>
        <v>3.1780597873500001E-7</v>
      </c>
    </row>
    <row r="325" spans="1:101" x14ac:dyDescent="0.35">
      <c r="A325" t="s">
        <v>331</v>
      </c>
      <c r="B325">
        <v>836.13649999999996</v>
      </c>
      <c r="C325" s="10">
        <f>3/24*OO[[#This Row],[59 (26JUN1985 06:00:00)-Water Temperature (C)]]*OO[[#This Row],[1]]/SUM(OO[1])</f>
        <v>0</v>
      </c>
      <c r="D325" s="10">
        <f>3/24*OO[[#This Row],[60 (26JUN1985 09:00:00)-Water Temperature (C)]]*OO[[#This Row],[2]]/SUM(OO[2])</f>
        <v>0</v>
      </c>
      <c r="E325" s="10">
        <f>3/24*OO[[#This Row],[61 (26JUN1985 12:00:00)-Water Temperature (C)]]*OO[[#This Row],[3]]/SUM(OO[3])</f>
        <v>0</v>
      </c>
      <c r="F325" s="10">
        <f>3/24*OO[[#This Row],[62 (26JUN1985 15:00:00)-Water Temperature (C)]]*OO[[#This Row],[4]]/SUM(OO[4])</f>
        <v>0</v>
      </c>
      <c r="G325" s="10">
        <f>3/24*OO[[#This Row],[63 (26JUN1985 18:00:00)-Water Temperature (C)]]*OO[[#This Row],[5]]/SUM(OO[5])</f>
        <v>0</v>
      </c>
      <c r="H325" s="10">
        <f>3/24*OO[[#This Row],[64 (26JUN1985 21:00:00)-Water Temperature (C)]]*OO[[#This Row],[6]]/SUM(OO[6])</f>
        <v>0</v>
      </c>
      <c r="I325" s="10">
        <f>3/24*OO[[#This Row],[65 (27JUN1985 00:00:00)-Water Temperature (C)]]*OO[[#This Row],[7]]/SUM(OO[7])</f>
        <v>0</v>
      </c>
      <c r="J325" s="10">
        <f>3/24*OO[[#This Row],[66 (27JUN1985 03:00:00)-Water Temperature (C)]]*OO[[#This Row],[8]]/SUM(OO[8])</f>
        <v>0</v>
      </c>
      <c r="K325" s="10">
        <f>3/24*OO[[#This Row],[67 (27JUN1985 06:00:00)-Water Temperature (C)]]*OO[[#This Row],[9]]/SUM(OO[9])</f>
        <v>0</v>
      </c>
      <c r="L325" s="10">
        <f>3/24*OO[[#This Row],[68 (27JUN1985 09:00:00)-Water Temperature (C)]]*OO[[#This Row],[10]]/SUM(OO[10])</f>
        <v>0</v>
      </c>
      <c r="M325" s="10">
        <f>3/24*OO[[#This Row],[69 (27JUN1985 12:00:00)-Water Temperature (C)]]*OO[[#This Row],[11]]/SUM(OO[11])</f>
        <v>0</v>
      </c>
      <c r="N325" s="10">
        <f>3/24*OO[[#This Row],[70 (27JUN1985 15:00:00)-Water Temperature (C)]]*OO[[#This Row],[12]]/SUM(OO[12])</f>
        <v>0</v>
      </c>
      <c r="O325" s="10">
        <f>3/24*OO[[#This Row],[71 (27JUN1985 18:00:00)-Water Temperature (C)]]*OO[[#This Row],[13]]/SUM(OO[13])</f>
        <v>0</v>
      </c>
      <c r="P325" s="10">
        <f>3/24*OO[[#This Row],[72 (27JUN1985 21:00:00)-Water Temperature (C)]]*OO[[#This Row],[14]]/SUM(OO[14])</f>
        <v>0</v>
      </c>
      <c r="Q325" s="10">
        <f>3/24*OO[[#This Row],[73 (28JUN1985 00:00:00)-Water Temperature (C)]]*OO[[#This Row],[15]]/SUM(OO[15])</f>
        <v>0</v>
      </c>
      <c r="R325" s="10">
        <f>3/24*OO[[#This Row],[74 (28JUN1985 03:00:00)-Water Temperature (C)]]*OO[[#This Row],[16]]/SUM(OO[16])</f>
        <v>1.6922544376213043E-37</v>
      </c>
      <c r="S325" s="10">
        <f>3/24*OO[[#This Row],[75 (28JUN1985 06:00:00)-Water Temperature (C)]]*OO[[#This Row],[17]]/SUM(OO[17])</f>
        <v>8.3570784591229884E-26</v>
      </c>
      <c r="T325" s="10">
        <f>3/24*OO[[#This Row],[76 (28JUN1985 09:00:00)-Water Temperature (C)]]*OO[[#This Row],[18]]/SUM(OO[18])</f>
        <v>1.0434937808050616E-20</v>
      </c>
      <c r="U325" s="10">
        <f>3/24*OO[[#This Row],[77 (28JUN1985 12:00:00)-Water Temperature (C)]]*OO[[#This Row],[19]]/SUM(OO[19])</f>
        <v>5.1665323092825451E-14</v>
      </c>
      <c r="V325" s="10">
        <f>3/24000000*OO[[#This Row],[78 (28JUN1985 15:00:00)-Water Temperature (C)]]*OO[[#This Row],[20]]</f>
        <v>1.224920044335E-10</v>
      </c>
      <c r="W325" s="10">
        <f>3/24000000*OO[[#This Row],[79 (28JUN1985 18:00:00)-Water Temperature (C)]]*OO[[#This Row],[21]]</f>
        <v>3.6901031727974996E-8</v>
      </c>
      <c r="X325" s="10">
        <f>3/24000000*OO[[#This Row],[80 (28JUN1985 21:00:00)-Water Temperature (C)]]*OO[[#This Row],[22]]</f>
        <v>2.9452503100506246E-6</v>
      </c>
      <c r="Y325" s="10">
        <f>3/24000000*OO[[#This Row],[81 (29JUN1985 00:00:00)-Water Temperature (C)]]*OO[[#This Row],[23]]</f>
        <v>8.5743568390724998E-5</v>
      </c>
      <c r="Z325" s="10">
        <f>3/24000000*OO[[#This Row],[82 (29JUN1985 03:00:00)-Water Temperature (C)]]*OO[[#This Row],[24]]</f>
        <v>1.1144786747775001E-3</v>
      </c>
      <c r="AA325" s="10">
        <f>3/24000000*OO[[#This Row],[83 (29JUN1985 06:00:00)-Water Temperature (C)]]*OO[[#This Row],[25]]</f>
        <v>7.1702712950462493E-3</v>
      </c>
      <c r="AB325" s="10">
        <f>3/24000000*OO[[#This Row],[84 (29JUN1985 09:00:00)-Water Temperature (C)]]*OO[[#This Row],[26]]</f>
        <v>2.6123738265503748E-2</v>
      </c>
      <c r="AC325" s="10">
        <f>3/24000000*OO[[#This Row],[85 (29JUN1985 12:00:00)-Water Temperature (C)]]*OO[[#This Row],[27]]</f>
        <v>5.7205223288325002E-2</v>
      </c>
      <c r="AD325" s="10">
        <f>3/24000000*OO[[#This Row],[86 (29JUN1985 15:00:00)-Water Temperature (C)]]*OO[[#This Row],[28]]</f>
        <v>8.0540969932800008E-2</v>
      </c>
      <c r="AE325" s="10">
        <f>3/24000000*OO[[#This Row],[88 (29JUN1985 21:00:00)-Water Temperature (C)]]*OO[[#This Row],[30]]</f>
        <v>5.3419872119574996E-2</v>
      </c>
      <c r="AF325" s="10">
        <f>3/24000000*OO[[#This Row],[88 (29JUN1985 21:00:00)-Water Temperature (C)]]*OO[[#This Row],[30]]</f>
        <v>5.3419872119574996E-2</v>
      </c>
      <c r="AG325" s="10">
        <f>3/24000000*OO[[#This Row],[89 (30JUN1985 00:00:00)-Water Temperature (C)]]*OO[[#This Row],[31]]</f>
        <v>2.8071408167769998E-2</v>
      </c>
      <c r="AH325" s="10">
        <f>3/24000000*OO[[#This Row],[90 (30JUN1985 03:00:00)-Water Temperature (C)]]*OO[[#This Row],[32]]</f>
        <v>1.1900775060899999E-2</v>
      </c>
      <c r="AI325" s="10">
        <f>3/24000000*OO[[#This Row],[91 (30JUN1985 06:00:00)-Water Temperature (C)]]*OO[[#This Row],[33]]</f>
        <v>4.13987503165625E-3</v>
      </c>
      <c r="AJ325" s="10">
        <f>3/24000000*OO[[#This Row],[92 (30JUN1985 09:00:00)-Water Temperature (C)]]*OO[[#This Row],[34]]</f>
        <v>1.2528949305E-3</v>
      </c>
      <c r="AK325" s="10">
        <f>3/24000000*OO[[#This Row],[93 (30JUN1985 12:00:00)-Water Temperature (C)]]*OO[[#This Row],[35]]</f>
        <v>3.703361155040625E-4</v>
      </c>
      <c r="AL325" s="10">
        <f>3/24000000*OO[[#This Row],[94 (30JUN1985 15:00:00)-Water Temperature (C)]]*OO[[#This Row],[36]]</f>
        <v>1.4150375632E-4</v>
      </c>
      <c r="AM325" s="10">
        <f>3/24000000*OO[[#This Row],[95 (30JUN1985 18:00:00)-Water Temperature (C)]]*OO[[#This Row],[37]]</f>
        <v>8.9827751900975001E-5</v>
      </c>
      <c r="AN325" s="10">
        <f>3/24000000*OO[[#This Row],[96 (30JUN1985 21:00:00)-Water Temperature (C)]]*OO[[#This Row],[38]]</f>
        <v>7.8474104299799992E-5</v>
      </c>
      <c r="AO325" s="10">
        <f>3/24000000*OO[[#This Row],[97 (01JUL1985 00:00:00)-Water Temperature (C)]]*OO[[#This Row],[39]]</f>
        <v>7.3814086945050004E-5</v>
      </c>
      <c r="AP325" s="10">
        <f>3/24000000*OO[[#This Row],[98 (01JUL1985 03:00:00)-Water Temperature (C)]]*OO[[#This Row],[40]]</f>
        <v>7.0332563962700003E-5</v>
      </c>
      <c r="AQ325" s="10">
        <f>3/24000000*OO[[#This Row],[99 (01JUL1985 06:00:00)-Water Temperature (C)]]*OO[[#This Row],[41]]</f>
        <v>6.5762930580062496E-5</v>
      </c>
      <c r="AR325" s="10">
        <f>3/24000000*OO[[#This Row],[100 (01JUL1985 09:00:00)-Water Temperature (C)]]*OO[[#This Row],[42]]</f>
        <v>6.0180642877312491E-5</v>
      </c>
      <c r="AS325" s="10">
        <f>3/24000000*OO[[#This Row],[101 (01JUL1985 12:00:00)-Water Temperature (C)]]*OO[[#This Row],[43]]</f>
        <v>5.4400143306000002E-5</v>
      </c>
      <c r="AT325" s="10">
        <f>3/24000000*OO[[#This Row],[102 (01JUL1985 15:00:00)-Water Temperature (C)]]*OO[[#This Row],[44]]</f>
        <v>4.8474750281124999E-5</v>
      </c>
      <c r="AU325" s="10">
        <f>3/24000000*OO[[#This Row],[103 (01JUL1985 18:00:00)-Water Temperature (C)]]*OO[[#This Row],[45]]</f>
        <v>4.3194834044774997E-5</v>
      </c>
      <c r="AV325" s="10">
        <f>3/24000000*OO[[#This Row],[104 (01JUL1985 21:00:00)-Water Temperature (C)]]*OO[[#This Row],[46]]</f>
        <v>3.8564095978349995E-5</v>
      </c>
      <c r="AW325" s="10">
        <f>3/24000000*OO[[#This Row],[105 (02JUL1985 00:00:00)-Water Temperature (C)]]*OO[[#This Row],[47]]</f>
        <v>3.4799334394425002E-5</v>
      </c>
      <c r="AX325" s="10">
        <f>3/24000000*OO[[#This Row],[106 (02JUL1985 03:00:00)-Water Temperature (C)]]*OO[[#This Row],[48]]</f>
        <v>3.2147440203359999E-5</v>
      </c>
      <c r="AY325" s="10">
        <f>3/24000000*OO[[#This Row],[107 (02JUL1985 06:00:00)-Water Temperature (C)]]*OO[[#This Row],[49]]</f>
        <v>2.9843259966975002E-5</v>
      </c>
      <c r="AZ325" s="10">
        <f>3/24000000*OO[[#This Row],[108 (02JUL1985 09:00:00)-Water Temperature (C)]]*OO[[#This Row],[50]]</f>
        <v>2.7744500255744998E-5</v>
      </c>
      <c r="BA325" s="10">
        <f>3/24000000*OO[[#This Row],[109 (02JUL1985 12:00:00)-Water Temperature (C)]]*OO[[#This Row],[51]]</f>
        <v>2.5459109542794999E-5</v>
      </c>
      <c r="BB325" s="10">
        <f>3/24000000*OO[[#This Row],[110 (02JUL1985 15:00:00)-Water Temperature (C)]]*OO[[#This Row],[52]]</f>
        <v>2.29774882009875E-5</v>
      </c>
      <c r="BC325" s="10">
        <f>3/24000000*OO[[#This Row],[111 (02JUL1985 18:00:00)-Water Temperature (C)]]*OO[[#This Row],[53]]</f>
        <v>2.0313439039365E-5</v>
      </c>
      <c r="BD325" s="10">
        <f>3/24000000*OO[[#This Row],[112 (02JUL1985 21:00:00)-Water Temperature (C)]]*OO[[#This Row],[54]]</f>
        <v>1.7999464690499999E-5</v>
      </c>
      <c r="BE325" s="10">
        <f>3/24000000*OO[[#This Row],[113 (03JUL1985 00:00:00)-Water Temperature (C)]]*OO[[#This Row],[55]]</f>
        <v>1.6033214994081247E-5</v>
      </c>
      <c r="BF325" s="10">
        <f>3/24000000*OO[[#This Row],[114 (03JUL1985 03:00:00)-Water Temperature (C)]]*OO[[#This Row],[56]]</f>
        <v>1.4592009696774998E-5</v>
      </c>
      <c r="BG325" s="10">
        <f>3/24000000*OO[[#This Row],[115 (03JUL1985 06:00:00)-Water Temperature (C)]]*OO[[#This Row],[57]]</f>
        <v>1.3459350821647499E-5</v>
      </c>
      <c r="BH325" s="10">
        <f>3/24000000*OO[[#This Row],[116 (03JUL1985 09:00:00)-Water Temperature (C)]]*OO[[#This Row],[58]]</f>
        <v>1.2304360172329999E-5</v>
      </c>
      <c r="BI325" s="10">
        <f>3/24000000*OO[[#This Row],[117 (03JUL1985 12:00:00)-Water Temperature (C)]]*OO[[#This Row],[59]]</f>
        <v>1.1184907760223748E-5</v>
      </c>
      <c r="BJ325" s="10">
        <f>3/24000000*OO[[#This Row],[118 (03JUL1985 15:00:00)-Water Temperature (C)]]*OO[[#This Row],[60]]</f>
        <v>9.9888672409125009E-6</v>
      </c>
      <c r="BK325" s="10">
        <f>3/24000000*OO[[#This Row],[119 (03JUL1985 18:00:00)-Water Temperature (C)]]*OO[[#This Row],[61]]</f>
        <v>8.7551865939550004E-6</v>
      </c>
      <c r="BL325" s="10">
        <f>3/24000000*OO[[#This Row],[120 (03JUL1985 21:00:00)-Water Temperature (C)]]*OO[[#This Row],[62]]</f>
        <v>7.6603934277162506E-6</v>
      </c>
      <c r="BM325" s="10">
        <f>3/24000000*OO[[#This Row],[121 (04JUL1985 00:00:00)-Water Temperature (C)]]*OO[[#This Row],[63]]</f>
        <v>6.7215007270924991E-6</v>
      </c>
      <c r="BN325" s="10">
        <f>3/24000000*OO[[#This Row],[122 (04JUL1985 03:00:00)-Water Temperature (C)]]*OO[[#This Row],[64]]</f>
        <v>6.0601063952099992E-6</v>
      </c>
      <c r="BO325" s="10">
        <f>3/24000000*OO[[#This Row],[123 (04JUL1985 06:00:00)-Water Temperature (C)]]*OO[[#This Row],[65]]</f>
        <v>5.4219954060800001E-6</v>
      </c>
      <c r="BP325" s="10">
        <f>3/24000000*OO[[#This Row],[124 (04JUL1985 09:00:00)-Water Temperature (C)]]*OO[[#This Row],[66]]</f>
        <v>4.7446858661099989E-6</v>
      </c>
      <c r="BQ325" s="10">
        <f>3/24000000*OO[[#This Row],[125 (04JUL1985 12:00:00)-Water Temperature (C)]]*OO[[#This Row],[67]]</f>
        <v>3.9751749960412497E-6</v>
      </c>
      <c r="BR325" s="10">
        <f>3/24000000*OO[[#This Row],[126 (04JUL1985 15:00:00)-Water Temperature (C)]]*OO[[#This Row],[68]]</f>
        <v>3.2054590074388754E-6</v>
      </c>
      <c r="BS325" s="10">
        <f>3/24000000*OO[[#This Row],[127 (04JUL1985 18:00:00)-Water Temperature (C)]]*OO[[#This Row],[69]]</f>
        <v>2.5108573210040002E-6</v>
      </c>
      <c r="BT325" s="10">
        <f>3/24000000*OO[[#This Row],[128 (04JUL1985 21:00:00)-Water Temperature (C)]]*OO[[#This Row],[70]]</f>
        <v>1.9803197805527501E-6</v>
      </c>
      <c r="BU325" s="10">
        <f>3/24000000*OO[[#This Row],[129 (05JUL1985 00:00:00)-Water Temperature (C)]]*OO[[#This Row],[71]]</f>
        <v>1.6036563526893748E-6</v>
      </c>
      <c r="BV325" s="10">
        <f>3/24000000*OO[[#This Row],[130 (05JUL1985 03:00:00)-Water Temperature (C)]]*OO[[#This Row],[72]]</f>
        <v>1.3777828756432502E-6</v>
      </c>
      <c r="BW325" s="10">
        <f>3/24000000*OO[[#This Row],[131 (05JUL1985 06:00:00)-Water Temperature (C)]]*OO[[#This Row],[73]]</f>
        <v>1.2253073034263751E-6</v>
      </c>
      <c r="BX325" s="10">
        <f>3/24000000*OO[[#This Row],[132 (05JUL1985 09:00:00)-Water Temperature (C)]]*OO[[#This Row],[74]]</f>
        <v>1.1197507637593751E-6</v>
      </c>
      <c r="BY325" s="10">
        <f>3/24000000*OO[[#This Row],[133 (05JUL1985 12:00:00)-Water Temperature (C)]]*OO[[#This Row],[75]]</f>
        <v>1.0333620892735001E-6</v>
      </c>
      <c r="BZ325" s="10">
        <f>3/24000000*OO[[#This Row],[134 (05JUL1985 15:00:00)-Water Temperature (C)]]*OO[[#This Row],[76]]</f>
        <v>9.4422015496049994E-7</v>
      </c>
      <c r="CA325" s="10">
        <f>3/24000000*OO[[#This Row],[135 (05JUL1985 18:00:00)-Water Temperature (C)]]*OO[[#This Row],[77]]</f>
        <v>8.5756771778424986E-7</v>
      </c>
      <c r="CB325" s="10">
        <f>3/24000000*OO[[#This Row],[136 (05JUL1985 21:00:00)-Water Temperature (C)]]*OO[[#This Row],[78]]</f>
        <v>7.8448825287112491E-7</v>
      </c>
      <c r="CC325" s="10">
        <f>3/24000000*OO[[#This Row],[137 (06JUL1985 00:00:00)-Water Temperature (C)]]*OO[[#This Row],[79]]</f>
        <v>7.2785753149812488E-7</v>
      </c>
      <c r="CD325" s="10">
        <f>3/24000000*OO[[#This Row],[138 (06JUL1985 03:00:00)-Water Temperature (C)]]*OO[[#This Row],[80]]</f>
        <v>7.0054935429124995E-7</v>
      </c>
      <c r="CE325" s="10">
        <f>3/24000000*OO[[#This Row],[139 (06JUL1985 06:00:00)-Water Temperature (C)]]*OO[[#This Row],[81]]</f>
        <v>6.8388736240374993E-7</v>
      </c>
      <c r="CF325" s="10">
        <f>3/24000000*OO[[#This Row],[140 (06JUL1985 09:00:00)-Water Temperature (C)]]*OO[[#This Row],[82]]</f>
        <v>6.7355214885875001E-7</v>
      </c>
      <c r="CG325" s="10">
        <f>3/24000000*OO[[#This Row],[141 (06JUL1985 12:00:00)-Water Temperature (C)]]*OO[[#This Row],[83]]</f>
        <v>6.5875243353937499E-7</v>
      </c>
      <c r="CH325" s="10">
        <f>3/24000000*OO[[#This Row],[142 (06JUL1985 15:00:00)-Water Temperature (C)]]*OO[[#This Row],[84]]</f>
        <v>6.3466167186274998E-7</v>
      </c>
      <c r="CI325" s="10">
        <f>3/24000000*OO[[#This Row],[143 (06JUL1985 18:00:00)-Water Temperature (C)]]*OO[[#This Row],[85]]</f>
        <v>5.9872532095125001E-7</v>
      </c>
      <c r="CJ325" s="10">
        <f>3/24000000*OO[[#This Row],[144 (06JUL1985 21:00:00)-Water Temperature (C)]]*OO[[#This Row],[86]]</f>
        <v>5.6266430746100005E-7</v>
      </c>
      <c r="CK325" s="10">
        <f>3/24000000*OO[[#This Row],[145 (07JUL1985 00:00:00)-Water Temperature (C)]]*OO[[#This Row],[87]]</f>
        <v>5.2899543145800001E-7</v>
      </c>
      <c r="CL325" s="10">
        <f>3/24000000*OO[[#This Row],[146 (07JUL1985 03:00:00)-Water Temperature (C)]]*OO[[#This Row],[88]]</f>
        <v>5.1199228493187504E-7</v>
      </c>
      <c r="CM325" s="10">
        <f>3/24000000*OO[[#This Row],[147 (07JUL1985 06:00:00)-Water Temperature (C)]]*OO[[#This Row],[89]]</f>
        <v>4.9411562736899995E-7</v>
      </c>
      <c r="CN325" s="10">
        <f>3/24000000*OO[[#This Row],[148 (07JUL1985 09:00:00)-Water Temperature (C)]]*OO[[#This Row],[90]]</f>
        <v>4.7428028649549994E-7</v>
      </c>
      <c r="CO325" s="10">
        <f>3/24000000*OO[[#This Row],[149 (07JUL1985 12:00:00)-Water Temperature (C)]]*OO[[#This Row],[91]]</f>
        <v>4.5358108401899993E-7</v>
      </c>
      <c r="CP325" s="10">
        <f>3/24000000*OO[[#This Row],[150 (07JUL1985 15:00:00)-Water Temperature (C)]]*OO[[#This Row],[92]]</f>
        <v>4.3002549494600002E-7</v>
      </c>
      <c r="CQ325" s="10">
        <f>3/24000000*OO[[#This Row],[151 (07JUL1985 18:00:00)-Water Temperature (C)]]*OO[[#This Row],[93]]</f>
        <v>4.0379673169537498E-7</v>
      </c>
      <c r="CR325" s="10">
        <f>3/24000000*OO[[#This Row],[152 (07JUL1985 21:00:00)-Water Temperature (C)]]*OO[[#This Row],[94]]</f>
        <v>3.79797095455E-7</v>
      </c>
      <c r="CS325" s="10">
        <f>3/24000000*OO[[#This Row],[153 (08JUL1985 00:00:00)-Water Temperature (C)]]*OO[[#This Row],[95]]</f>
        <v>3.5798479723474996E-7</v>
      </c>
      <c r="CT325" s="10">
        <f>3/24000000*OO[[#This Row],[154 (08JUL1985 03:00:00)-Water Temperature (C)]]*OO[[#This Row],[96]]</f>
        <v>3.4830920584000003E-7</v>
      </c>
      <c r="CU325" s="10">
        <f>3/24000000*OO[[#This Row],[155 (08JUL1985 06:00:00)-Water Temperature (C)]]*OO[[#This Row],[97]]</f>
        <v>3.41455668885375E-7</v>
      </c>
      <c r="CV325" s="10">
        <f>3/24000000*OO[[#This Row],[156 (08JUL1985 09:00:00)-Water Temperature (C)]]*OO[[#This Row],[98]]</f>
        <v>3.3243546520205001E-7</v>
      </c>
      <c r="CW325" s="10">
        <f>3/24000000*OO[[#This Row],[157 (08JUL1985 12:00:00)-Water Temperature (C)]]*OO[[#This Row],[99]]</f>
        <v>3.2155998416797502E-7</v>
      </c>
    </row>
    <row r="326" spans="1:101" x14ac:dyDescent="0.35">
      <c r="A326" t="s">
        <v>332</v>
      </c>
      <c r="B326">
        <v>870.3655</v>
      </c>
      <c r="C326" s="10">
        <f>3/24*OO[[#This Row],[59 (26JUN1985 06:00:00)-Water Temperature (C)]]*OO[[#This Row],[1]]/SUM(OO[1])</f>
        <v>0</v>
      </c>
      <c r="D326" s="10">
        <f>3/24*OO[[#This Row],[60 (26JUN1985 09:00:00)-Water Temperature (C)]]*OO[[#This Row],[2]]/SUM(OO[2])</f>
        <v>0</v>
      </c>
      <c r="E326" s="10">
        <f>3/24*OO[[#This Row],[61 (26JUN1985 12:00:00)-Water Temperature (C)]]*OO[[#This Row],[3]]/SUM(OO[3])</f>
        <v>0</v>
      </c>
      <c r="F326" s="10">
        <f>3/24*OO[[#This Row],[62 (26JUN1985 15:00:00)-Water Temperature (C)]]*OO[[#This Row],[4]]/SUM(OO[4])</f>
        <v>0</v>
      </c>
      <c r="G326" s="10">
        <f>3/24*OO[[#This Row],[63 (26JUN1985 18:00:00)-Water Temperature (C)]]*OO[[#This Row],[5]]/SUM(OO[5])</f>
        <v>0</v>
      </c>
      <c r="H326" s="10">
        <f>3/24*OO[[#This Row],[64 (26JUN1985 21:00:00)-Water Temperature (C)]]*OO[[#This Row],[6]]/SUM(OO[6])</f>
        <v>0</v>
      </c>
      <c r="I326" s="10">
        <f>3/24*OO[[#This Row],[65 (27JUN1985 00:00:00)-Water Temperature (C)]]*OO[[#This Row],[7]]/SUM(OO[7])</f>
        <v>0</v>
      </c>
      <c r="J326" s="10">
        <f>3/24*OO[[#This Row],[66 (27JUN1985 03:00:00)-Water Temperature (C)]]*OO[[#This Row],[8]]/SUM(OO[8])</f>
        <v>0</v>
      </c>
      <c r="K326" s="10">
        <f>3/24*OO[[#This Row],[67 (27JUN1985 06:00:00)-Water Temperature (C)]]*OO[[#This Row],[9]]/SUM(OO[9])</f>
        <v>0</v>
      </c>
      <c r="L326" s="10">
        <f>3/24*OO[[#This Row],[68 (27JUN1985 09:00:00)-Water Temperature (C)]]*OO[[#This Row],[10]]/SUM(OO[10])</f>
        <v>0</v>
      </c>
      <c r="M326" s="10">
        <f>3/24*OO[[#This Row],[69 (27JUN1985 12:00:00)-Water Temperature (C)]]*OO[[#This Row],[11]]/SUM(OO[11])</f>
        <v>0</v>
      </c>
      <c r="N326" s="10">
        <f>3/24*OO[[#This Row],[70 (27JUN1985 15:00:00)-Water Temperature (C)]]*OO[[#This Row],[12]]/SUM(OO[12])</f>
        <v>0</v>
      </c>
      <c r="O326" s="10">
        <f>3/24*OO[[#This Row],[71 (27JUN1985 18:00:00)-Water Temperature (C)]]*OO[[#This Row],[13]]/SUM(OO[13])</f>
        <v>0</v>
      </c>
      <c r="P326" s="10">
        <f>3/24*OO[[#This Row],[72 (27JUN1985 21:00:00)-Water Temperature (C)]]*OO[[#This Row],[14]]/SUM(OO[14])</f>
        <v>0</v>
      </c>
      <c r="Q326" s="10">
        <f>3/24*OO[[#This Row],[73 (28JUN1985 00:00:00)-Water Temperature (C)]]*OO[[#This Row],[15]]/SUM(OO[15])</f>
        <v>0</v>
      </c>
      <c r="R326" s="10">
        <f>3/24*OO[[#This Row],[74 (28JUN1985 03:00:00)-Water Temperature (C)]]*OO[[#This Row],[16]]/SUM(OO[16])</f>
        <v>3.1885536912418037E-38</v>
      </c>
      <c r="S326" s="10">
        <f>3/24*OO[[#This Row],[75 (28JUN1985 06:00:00)-Water Temperature (C)]]*OO[[#This Row],[17]]/SUM(OO[17])</f>
        <v>2.8094202430669808E-26</v>
      </c>
      <c r="T326" s="10">
        <f>3/24*OO[[#This Row],[76 (28JUN1985 09:00:00)-Water Temperature (C)]]*OO[[#This Row],[18]]/SUM(OO[18])</f>
        <v>2.3843348220027218E-21</v>
      </c>
      <c r="U326" s="10">
        <f>3/24*OO[[#This Row],[77 (28JUN1985 12:00:00)-Water Temperature (C)]]*OO[[#This Row],[19]]/SUM(OO[19])</f>
        <v>2.6938927620163721E-14</v>
      </c>
      <c r="V326" s="10">
        <f>3/24000000*OO[[#This Row],[78 (28JUN1985 15:00:00)-Water Temperature (C)]]*OO[[#This Row],[20]]</f>
        <v>7.7727573534975004E-11</v>
      </c>
      <c r="W326" s="10">
        <f>3/24000000*OO[[#This Row],[79 (28JUN1985 18:00:00)-Water Temperature (C)]]*OO[[#This Row],[21]]</f>
        <v>2.6253927113839999E-8</v>
      </c>
      <c r="X326" s="10">
        <f>3/24000000*OO[[#This Row],[80 (28JUN1985 21:00:00)-Water Temperature (C)]]*OO[[#This Row],[22]]</f>
        <v>2.2855714235686246E-6</v>
      </c>
      <c r="Y326" s="10">
        <f>3/24000000*OO[[#This Row],[81 (29JUN1985 00:00:00)-Water Temperature (C)]]*OO[[#This Row],[23]]</f>
        <v>7.1456472882625E-5</v>
      </c>
      <c r="Z326" s="10">
        <f>3/24000000*OO[[#This Row],[82 (29JUN1985 03:00:00)-Water Temperature (C)]]*OO[[#This Row],[24]]</f>
        <v>9.8674997716800003E-4</v>
      </c>
      <c r="AA326" s="10">
        <f>3/24000000*OO[[#This Row],[83 (29JUN1985 06:00:00)-Water Temperature (C)]]*OO[[#This Row],[25]]</f>
        <v>6.6906912817387499E-3</v>
      </c>
      <c r="AB326" s="10">
        <f>3/24000000*OO[[#This Row],[84 (29JUN1985 09:00:00)-Water Temperature (C)]]*OO[[#This Row],[26]]</f>
        <v>2.5521736596235002E-2</v>
      </c>
      <c r="AC326" s="10">
        <f>3/24000000*OO[[#This Row],[85 (29JUN1985 12:00:00)-Water Temperature (C)]]*OO[[#This Row],[27]]</f>
        <v>5.81717677989875E-2</v>
      </c>
      <c r="AD326" s="10">
        <f>3/24000000*OO[[#This Row],[86 (29JUN1985 15:00:00)-Water Temperature (C)]]*OO[[#This Row],[28]]</f>
        <v>8.4736004858562503E-2</v>
      </c>
      <c r="AE326" s="10">
        <f>3/24000000*OO[[#This Row],[88 (29JUN1985 21:00:00)-Water Temperature (C)]]*OO[[#This Row],[30]]</f>
        <v>5.9428793139187489E-2</v>
      </c>
      <c r="AF326" s="10">
        <f>3/24000000*OO[[#This Row],[88 (29JUN1985 21:00:00)-Water Temperature (C)]]*OO[[#This Row],[30]]</f>
        <v>5.9428793139187489E-2</v>
      </c>
      <c r="AG326" s="10">
        <f>3/24000000*OO[[#This Row],[89 (30JUN1985 00:00:00)-Water Temperature (C)]]*OO[[#This Row],[31]]</f>
        <v>3.1888968407298747E-2</v>
      </c>
      <c r="AH326" s="10">
        <f>3/24000000*OO[[#This Row],[90 (30JUN1985 03:00:00)-Water Temperature (C)]]*OO[[#This Row],[32]]</f>
        <v>1.3743647113601249E-2</v>
      </c>
      <c r="AI326" s="10">
        <f>3/24000000*OO[[#This Row],[91 (30JUN1985 06:00:00)-Water Temperature (C)]]*OO[[#This Row],[33]]</f>
        <v>4.8792799060199997E-3</v>
      </c>
      <c r="AJ326" s="10">
        <f>3/24000000*OO[[#This Row],[92 (30JUN1985 09:00:00)-Water Temperature (C)]]*OO[[#This Row],[34]]</f>
        <v>1.4966137935802498E-3</v>
      </c>
      <c r="AK326" s="10">
        <f>3/24000000*OO[[#This Row],[93 (30JUN1985 12:00:00)-Water Temperature (C)]]*OO[[#This Row],[35]]</f>
        <v>4.4000659964399998E-4</v>
      </c>
      <c r="AL326" s="10">
        <f>3/24000000*OO[[#This Row],[94 (30JUN1985 15:00:00)-Water Temperature (C)]]*OO[[#This Row],[36]]</f>
        <v>1.6066370639109998E-4</v>
      </c>
      <c r="AM326" s="10">
        <f>3/24000000*OO[[#This Row],[95 (30JUN1985 18:00:00)-Water Temperature (C)]]*OO[[#This Row],[37]]</f>
        <v>9.6751480953699998E-5</v>
      </c>
      <c r="AN326" s="10">
        <f>3/24000000*OO[[#This Row],[96 (30JUN1985 21:00:00)-Water Temperature (C)]]*OO[[#This Row],[38]]</f>
        <v>8.2944976414024989E-5</v>
      </c>
      <c r="AO326" s="10">
        <f>3/24000000*OO[[#This Row],[97 (01JUL1985 00:00:00)-Water Temperature (C)]]*OO[[#This Row],[39]]</f>
        <v>7.7871317830724996E-5</v>
      </c>
      <c r="AP326" s="10">
        <f>3/24000000*OO[[#This Row],[98 (01JUL1985 03:00:00)-Water Temperature (C)]]*OO[[#This Row],[40]]</f>
        <v>7.4337145842375005E-5</v>
      </c>
      <c r="AQ326" s="10">
        <f>3/24000000*OO[[#This Row],[99 (01JUL1985 06:00:00)-Water Temperature (C)]]*OO[[#This Row],[41]]</f>
        <v>6.9681621724999987E-5</v>
      </c>
      <c r="AR326" s="10">
        <f>3/24000000*OO[[#This Row],[100 (01JUL1985 09:00:00)-Water Temperature (C)]]*OO[[#This Row],[42]]</f>
        <v>6.3884125182699995E-5</v>
      </c>
      <c r="AS326" s="10">
        <f>3/24000000*OO[[#This Row],[101 (01JUL1985 12:00:00)-Water Temperature (C)]]*OO[[#This Row],[43]]</f>
        <v>5.7843937889100003E-5</v>
      </c>
      <c r="AT326" s="10">
        <f>3/24000000*OO[[#This Row],[102 (01JUL1985 15:00:00)-Water Temperature (C)]]*OO[[#This Row],[44]]</f>
        <v>5.1583121956800003E-5</v>
      </c>
      <c r="AU326" s="10">
        <f>3/24000000*OO[[#This Row],[103 (01JUL1985 18:00:00)-Water Temperature (C)]]*OO[[#This Row],[45]]</f>
        <v>4.5977643145087497E-5</v>
      </c>
      <c r="AV326" s="10">
        <f>3/24000000*OO[[#This Row],[104 (01JUL1985 21:00:00)-Water Temperature (C)]]*OO[[#This Row],[46]]</f>
        <v>4.1029432147774999E-5</v>
      </c>
      <c r="AW326" s="10">
        <f>3/24000000*OO[[#This Row],[105 (02JUL1985 00:00:00)-Water Temperature (C)]]*OO[[#This Row],[47]]</f>
        <v>3.7002623606250002E-5</v>
      </c>
      <c r="AX326" s="10">
        <f>3/24000000*OO[[#This Row],[106 (02JUL1985 03:00:00)-Water Temperature (C)]]*OO[[#This Row],[48]]</f>
        <v>3.4172825119924999E-5</v>
      </c>
      <c r="AY326" s="10">
        <f>3/24000000*OO[[#This Row],[107 (02JUL1985 06:00:00)-Water Temperature (C)]]*OO[[#This Row],[49]]</f>
        <v>3.1727001555200003E-5</v>
      </c>
      <c r="AZ326" s="10">
        <f>3/24000000*OO[[#This Row],[108 (02JUL1985 09:00:00)-Water Temperature (C)]]*OO[[#This Row],[50]]</f>
        <v>2.9490565618229998E-5</v>
      </c>
      <c r="BA326" s="10">
        <f>3/24000000*OO[[#This Row],[109 (02JUL1985 12:00:00)-Water Temperature (C)]]*OO[[#This Row],[51]]</f>
        <v>2.7081249083467496E-5</v>
      </c>
      <c r="BB326" s="10">
        <f>3/24000000*OO[[#This Row],[110 (02JUL1985 15:00:00)-Water Temperature (C)]]*OO[[#This Row],[52]]</f>
        <v>2.4451367203934997E-5</v>
      </c>
      <c r="BC326" s="10">
        <f>3/24000000*OO[[#This Row],[111 (02JUL1985 18:00:00)-Water Temperature (C)]]*OO[[#This Row],[53]]</f>
        <v>2.1619632969037499E-5</v>
      </c>
      <c r="BD326" s="10">
        <f>3/24000000*OO[[#This Row],[112 (02JUL1985 21:00:00)-Water Temperature (C)]]*OO[[#This Row],[54]]</f>
        <v>1.9152919179360002E-5</v>
      </c>
      <c r="BE326" s="10">
        <f>3/24000000*OO[[#This Row],[113 (03JUL1985 00:00:00)-Water Temperature (C)]]*OO[[#This Row],[55]]</f>
        <v>1.7059830927606249E-5</v>
      </c>
      <c r="BF326" s="10">
        <f>3/24000000*OO[[#This Row],[114 (03JUL1985 03:00:00)-Water Temperature (C)]]*OO[[#This Row],[56]]</f>
        <v>1.5512422991939997E-5</v>
      </c>
      <c r="BG326" s="10">
        <f>3/24000000*OO[[#This Row],[115 (03JUL1985 06:00:00)-Water Temperature (C)]]*OO[[#This Row],[57]]</f>
        <v>1.4305262938549998E-5</v>
      </c>
      <c r="BH326" s="10">
        <f>3/24000000*OO[[#This Row],[116 (03JUL1985 09:00:00)-Water Temperature (C)]]*OO[[#This Row],[58]]</f>
        <v>1.307948933019E-5</v>
      </c>
      <c r="BI326" s="10">
        <f>3/24000000*OO[[#This Row],[117 (03JUL1985 12:00:00)-Water Temperature (C)]]*OO[[#This Row],[59]]</f>
        <v>1.1893126177355E-5</v>
      </c>
      <c r="BJ326" s="10">
        <f>3/24000000*OO[[#This Row],[118 (03JUL1985 15:00:00)-Water Temperature (C)]]*OO[[#This Row],[60]]</f>
        <v>1.0628412463955E-5</v>
      </c>
      <c r="BK326" s="10">
        <f>3/24000000*OO[[#This Row],[119 (03JUL1985 18:00:00)-Water Temperature (C)]]*OO[[#This Row],[61]]</f>
        <v>9.3189917110499988E-6</v>
      </c>
      <c r="BL326" s="10">
        <f>3/24000000*OO[[#This Row],[120 (03JUL1985 21:00:00)-Water Temperature (C)]]*OO[[#This Row],[62]]</f>
        <v>8.1571847026124999E-6</v>
      </c>
      <c r="BM326" s="10">
        <f>3/24000000*OO[[#This Row],[121 (04JUL1985 00:00:00)-Water Temperature (C)]]*OO[[#This Row],[63]]</f>
        <v>7.1629843931075007E-6</v>
      </c>
      <c r="BN326" s="10">
        <f>3/24000000*OO[[#This Row],[122 (04JUL1985 03:00:00)-Water Temperature (C)]]*OO[[#This Row],[64]]</f>
        <v>6.4626143766375001E-6</v>
      </c>
      <c r="BO326" s="10">
        <f>3/24000000*OO[[#This Row],[123 (04JUL1985 06:00:00)-Water Temperature (C)]]*OO[[#This Row],[65]]</f>
        <v>5.7938360163375008E-6</v>
      </c>
      <c r="BP326" s="10">
        <f>3/24000000*OO[[#This Row],[124 (04JUL1985 09:00:00)-Water Temperature (C)]]*OO[[#This Row],[66]]</f>
        <v>5.0819838940562506E-6</v>
      </c>
      <c r="BQ326" s="10">
        <f>3/24000000*OO[[#This Row],[125 (04JUL1985 12:00:00)-Water Temperature (C)]]*OO[[#This Row],[67]]</f>
        <v>4.2720133486000005E-6</v>
      </c>
      <c r="BR326" s="10">
        <f>3/24000000*OO[[#This Row],[126 (04JUL1985 15:00:00)-Water Temperature (C)]]*OO[[#This Row],[68]]</f>
        <v>3.4536065528062495E-6</v>
      </c>
      <c r="BS326" s="10">
        <f>3/24000000*OO[[#This Row],[127 (04JUL1985 18:00:00)-Water Temperature (C)]]*OO[[#This Row],[69]]</f>
        <v>2.70786799252125E-6</v>
      </c>
      <c r="BT326" s="10">
        <f>3/24000000*OO[[#This Row],[128 (04JUL1985 21:00:00)-Water Temperature (C)]]*OO[[#This Row],[70]]</f>
        <v>2.1324632823642499E-6</v>
      </c>
      <c r="BU326" s="10">
        <f>3/24000000*OO[[#This Row],[129 (05JUL1985 00:00:00)-Water Temperature (C)]]*OO[[#This Row],[71]]</f>
        <v>1.7214946318399997E-6</v>
      </c>
      <c r="BV326" s="10">
        <f>3/24000000*OO[[#This Row],[130 (05JUL1985 03:00:00)-Water Temperature (C)]]*OO[[#This Row],[72]]</f>
        <v>1.4725144489395001E-6</v>
      </c>
      <c r="BW326" s="10">
        <f>3/24000000*OO[[#This Row],[131 (05JUL1985 06:00:00)-Water Temperature (C)]]*OO[[#This Row],[73]]</f>
        <v>1.3051974592964999E-6</v>
      </c>
      <c r="BX326" s="10">
        <f>3/24000000*OO[[#This Row],[132 (05JUL1985 09:00:00)-Water Temperature (C)]]*OO[[#This Row],[74]]</f>
        <v>1.1892275553759999E-6</v>
      </c>
      <c r="BY326" s="10">
        <f>3/24000000*OO[[#This Row],[133 (05JUL1985 12:00:00)-Water Temperature (C)]]*OO[[#This Row],[75]]</f>
        <v>1.0961665300186249E-6</v>
      </c>
      <c r="BZ326" s="10">
        <f>3/24000000*OO[[#This Row],[134 (05JUL1985 15:00:00)-Water Temperature (C)]]*OO[[#This Row],[76]]</f>
        <v>1.0010031398954998E-6</v>
      </c>
      <c r="CA326" s="10">
        <f>3/24000000*OO[[#This Row],[135 (05JUL1985 18:00:00)-Water Temperature (C)]]*OO[[#This Row],[77]]</f>
        <v>9.083146082115E-7</v>
      </c>
      <c r="CB326" s="10">
        <f>3/24000000*OO[[#This Row],[136 (05JUL1985 21:00:00)-Water Temperature (C)]]*OO[[#This Row],[78]]</f>
        <v>8.3018723343599991E-7</v>
      </c>
      <c r="CC326" s="10">
        <f>3/24000000*OO[[#This Row],[137 (06JUL1985 00:00:00)-Water Temperature (C)]]*OO[[#This Row],[79]]</f>
        <v>7.6941867262849989E-7</v>
      </c>
      <c r="CD326" s="10">
        <f>3/24000000*OO[[#This Row],[138 (06JUL1985 03:00:00)-Water Temperature (C)]]*OO[[#This Row],[80]]</f>
        <v>7.3923777725624989E-7</v>
      </c>
      <c r="CE326" s="10">
        <f>3/24000000*OO[[#This Row],[139 (06JUL1985 06:00:00)-Water Temperature (C)]]*OO[[#This Row],[81]]</f>
        <v>7.2096365681312499E-7</v>
      </c>
      <c r="CF326" s="10">
        <f>3/24000000*OO[[#This Row],[140 (06JUL1985 09:00:00)-Water Temperature (C)]]*OO[[#This Row],[82]]</f>
        <v>7.0945384253662492E-7</v>
      </c>
      <c r="CG326" s="10">
        <f>3/24000000*OO[[#This Row],[141 (06JUL1985 12:00:00)-Water Temperature (C)]]*OO[[#This Row],[83]]</f>
        <v>6.9400359886837486E-7</v>
      </c>
      <c r="CH326" s="10">
        <f>3/24000000*OO[[#This Row],[142 (06JUL1985 15:00:00)-Water Temperature (C)]]*OO[[#This Row],[84]]</f>
        <v>6.6890443570300003E-7</v>
      </c>
      <c r="CI326" s="10">
        <f>3/24000000*OO[[#This Row],[143 (06JUL1985 18:00:00)-Water Temperature (C)]]*OO[[#This Row],[85]]</f>
        <v>6.3140283917437489E-7</v>
      </c>
      <c r="CJ326" s="10">
        <f>3/24000000*OO[[#This Row],[144 (06JUL1985 21:00:00)-Water Temperature (C)]]*OO[[#This Row],[86]]</f>
        <v>5.9353469202187502E-7</v>
      </c>
      <c r="CK326" s="10">
        <f>3/24000000*OO[[#This Row],[145 (07JUL1985 00:00:00)-Water Temperature (C)]]*OO[[#This Row],[87]]</f>
        <v>5.5816275699374986E-7</v>
      </c>
      <c r="CL326" s="10">
        <f>3/24000000*OO[[#This Row],[146 (07JUL1985 03:00:00)-Water Temperature (C)]]*OO[[#This Row],[88]]</f>
        <v>5.3987743977750003E-7</v>
      </c>
      <c r="CM326" s="10">
        <f>3/24000000*OO[[#This Row],[147 (07JUL1985 06:00:00)-Water Temperature (C)]]*OO[[#This Row],[89]]</f>
        <v>5.2093116499187509E-7</v>
      </c>
      <c r="CN326" s="10">
        <f>3/24000000*OO[[#This Row],[148 (07JUL1985 09:00:00)-Water Temperature (C)]]*OO[[#This Row],[90]]</f>
        <v>4.9974998272874998E-7</v>
      </c>
      <c r="CO326" s="10">
        <f>3/24000000*OO[[#This Row],[149 (07JUL1985 12:00:00)-Water Temperature (C)]]*OO[[#This Row],[91]]</f>
        <v>4.7836138021349988E-7</v>
      </c>
      <c r="CP326" s="10">
        <f>3/24000000*OO[[#This Row],[150 (07JUL1985 15:00:00)-Water Temperature (C)]]*OO[[#This Row],[92]]</f>
        <v>4.5381890298937499E-7</v>
      </c>
      <c r="CQ326" s="10">
        <f>3/24000000*OO[[#This Row],[151 (07JUL1985 18:00:00)-Water Temperature (C)]]*OO[[#This Row],[93]]</f>
        <v>4.2613190569262498E-7</v>
      </c>
      <c r="CR326" s="10">
        <f>3/24000000*OO[[#This Row],[152 (07JUL1985 21:00:00)-Water Temperature (C)]]*OO[[#This Row],[94]]</f>
        <v>4.00741074747E-7</v>
      </c>
      <c r="CS326" s="10">
        <f>3/24000000*OO[[#This Row],[153 (08JUL1985 00:00:00)-Water Temperature (C)]]*OO[[#This Row],[95]]</f>
        <v>3.7775448124987499E-7</v>
      </c>
      <c r="CT326" s="10">
        <f>3/24000000*OO[[#This Row],[154 (08JUL1985 03:00:00)-Water Temperature (C)]]*OO[[#This Row],[96]]</f>
        <v>3.6736283481449999E-7</v>
      </c>
      <c r="CU326" s="10">
        <f>3/24000000*OO[[#This Row],[155 (08JUL1985 06:00:00)-Water Temperature (C)]]*OO[[#This Row],[97]]</f>
        <v>3.6014728093713749E-7</v>
      </c>
      <c r="CV326" s="10">
        <f>3/24000000*OO[[#This Row],[156 (08JUL1985 09:00:00)-Water Temperature (C)]]*OO[[#This Row],[98]]</f>
        <v>3.5052386522573749E-7</v>
      </c>
      <c r="CW326" s="10">
        <f>3/24000000*OO[[#This Row],[157 (08JUL1985 12:00:00)-Water Temperature (C)]]*OO[[#This Row],[99]]</f>
        <v>3.3917124800973745E-7</v>
      </c>
    </row>
    <row r="327" spans="1:101" x14ac:dyDescent="0.35">
      <c r="A327" t="s">
        <v>333</v>
      </c>
      <c r="B327">
        <v>875.32460000000003</v>
      </c>
      <c r="C327" s="10">
        <f>3/24*OO[[#This Row],[59 (26JUN1985 06:00:00)-Water Temperature (C)]]*OO[[#This Row],[1]]/SUM(OO[1])</f>
        <v>0</v>
      </c>
      <c r="D327" s="10">
        <f>3/24*OO[[#This Row],[60 (26JUN1985 09:00:00)-Water Temperature (C)]]*OO[[#This Row],[2]]/SUM(OO[2])</f>
        <v>0</v>
      </c>
      <c r="E327" s="10">
        <f>3/24*OO[[#This Row],[61 (26JUN1985 12:00:00)-Water Temperature (C)]]*OO[[#This Row],[3]]/SUM(OO[3])</f>
        <v>0</v>
      </c>
      <c r="F327" s="10">
        <f>3/24*OO[[#This Row],[62 (26JUN1985 15:00:00)-Water Temperature (C)]]*OO[[#This Row],[4]]/SUM(OO[4])</f>
        <v>0</v>
      </c>
      <c r="G327" s="10">
        <f>3/24*OO[[#This Row],[63 (26JUN1985 18:00:00)-Water Temperature (C)]]*OO[[#This Row],[5]]/SUM(OO[5])</f>
        <v>0</v>
      </c>
      <c r="H327" s="10">
        <f>3/24*OO[[#This Row],[64 (26JUN1985 21:00:00)-Water Temperature (C)]]*OO[[#This Row],[6]]/SUM(OO[6])</f>
        <v>0</v>
      </c>
      <c r="I327" s="10">
        <f>3/24*OO[[#This Row],[65 (27JUN1985 00:00:00)-Water Temperature (C)]]*OO[[#This Row],[7]]/SUM(OO[7])</f>
        <v>0</v>
      </c>
      <c r="J327" s="10">
        <f>3/24*OO[[#This Row],[66 (27JUN1985 03:00:00)-Water Temperature (C)]]*OO[[#This Row],[8]]/SUM(OO[8])</f>
        <v>0</v>
      </c>
      <c r="K327" s="10">
        <f>3/24*OO[[#This Row],[67 (27JUN1985 06:00:00)-Water Temperature (C)]]*OO[[#This Row],[9]]/SUM(OO[9])</f>
        <v>0</v>
      </c>
      <c r="L327" s="10">
        <f>3/24*OO[[#This Row],[68 (27JUN1985 09:00:00)-Water Temperature (C)]]*OO[[#This Row],[10]]/SUM(OO[10])</f>
        <v>0</v>
      </c>
      <c r="M327" s="10">
        <f>3/24*OO[[#This Row],[69 (27JUN1985 12:00:00)-Water Temperature (C)]]*OO[[#This Row],[11]]/SUM(OO[11])</f>
        <v>0</v>
      </c>
      <c r="N327" s="10">
        <f>3/24*OO[[#This Row],[70 (27JUN1985 15:00:00)-Water Temperature (C)]]*OO[[#This Row],[12]]/SUM(OO[12])</f>
        <v>0</v>
      </c>
      <c r="O327" s="10">
        <f>3/24*OO[[#This Row],[71 (27JUN1985 18:00:00)-Water Temperature (C)]]*OO[[#This Row],[13]]/SUM(OO[13])</f>
        <v>0</v>
      </c>
      <c r="P327" s="10">
        <f>3/24*OO[[#This Row],[72 (27JUN1985 21:00:00)-Water Temperature (C)]]*OO[[#This Row],[14]]/SUM(OO[14])</f>
        <v>0</v>
      </c>
      <c r="Q327" s="10">
        <f>3/24*OO[[#This Row],[73 (28JUN1985 00:00:00)-Water Temperature (C)]]*OO[[#This Row],[15]]/SUM(OO[15])</f>
        <v>0</v>
      </c>
      <c r="R327" s="10">
        <f>3/24*OO[[#This Row],[74 (28JUN1985 03:00:00)-Water Temperature (C)]]*OO[[#This Row],[16]]/SUM(OO[16])</f>
        <v>4.5997546524252623E-39</v>
      </c>
      <c r="S327" s="10">
        <f>3/24*OO[[#This Row],[75 (28JUN1985 06:00:00)-Water Temperature (C)]]*OO[[#This Row],[17]]/SUM(OO[17])</f>
        <v>5.8909527708673325E-27</v>
      </c>
      <c r="T327" s="10">
        <f>3/24*OO[[#This Row],[76 (28JUN1985 09:00:00)-Water Temperature (C)]]*OO[[#This Row],[18]]/SUM(OO[18])</f>
        <v>4.2554156214049197E-22</v>
      </c>
      <c r="U327" s="10">
        <f>3/24*OO[[#This Row],[77 (28JUN1985 12:00:00)-Water Temperature (C)]]*OO[[#This Row],[19]]/SUM(OO[19])</f>
        <v>1.2247071204860286E-14</v>
      </c>
      <c r="V327" s="10">
        <f>3/24000000*OO[[#This Row],[78 (28JUN1985 15:00:00)-Water Temperature (C)]]*OO[[#This Row],[20]]</f>
        <v>4.5240058086299997E-11</v>
      </c>
      <c r="W327" s="10">
        <f>3/24000000*OO[[#This Row],[79 (28JUN1985 18:00:00)-Water Temperature (C)]]*OO[[#This Row],[21]]</f>
        <v>1.7621364279749998E-8</v>
      </c>
      <c r="X327" s="10">
        <f>3/24000000*OO[[#This Row],[80 (28JUN1985 21:00:00)-Water Temperature (C)]]*OO[[#This Row],[22]]</f>
        <v>1.7119584443568752E-6</v>
      </c>
      <c r="Y327" s="10">
        <f>3/24000000*OO[[#This Row],[81 (29JUN1985 00:00:00)-Water Temperature (C)]]*OO[[#This Row],[23]]</f>
        <v>5.8697186689100001E-5</v>
      </c>
      <c r="Z327" s="10">
        <f>3/24000000*OO[[#This Row],[82 (29JUN1985 03:00:00)-Water Temperature (C)]]*OO[[#This Row],[24]]</f>
        <v>8.7866225708249993E-4</v>
      </c>
      <c r="AA327" s="10">
        <f>3/24000000*OO[[#This Row],[83 (29JUN1985 06:00:00)-Water Temperature (C)]]*OO[[#This Row],[25]]</f>
        <v>6.4051868711599994E-3</v>
      </c>
      <c r="AB327" s="10">
        <f>3/24000000*OO[[#This Row],[84 (29JUN1985 09:00:00)-Water Temperature (C)]]*OO[[#This Row],[26]]</f>
        <v>2.6088248958969999E-2</v>
      </c>
      <c r="AC327" s="10">
        <f>3/24000000*OO[[#This Row],[85 (29JUN1985 12:00:00)-Water Temperature (C)]]*OO[[#This Row],[27]]</f>
        <v>6.3163068686575008E-2</v>
      </c>
      <c r="AD327" s="10">
        <f>3/24000000*OO[[#This Row],[86 (29JUN1985 15:00:00)-Water Temperature (C)]]*OO[[#This Row],[28]]</f>
        <v>9.7129446918062509E-2</v>
      </c>
      <c r="AE327" s="10">
        <f>3/24000000*OO[[#This Row],[88 (29JUN1985 21:00:00)-Water Temperature (C)]]*OO[[#This Row],[30]]</f>
        <v>7.5080175790862499E-2</v>
      </c>
      <c r="AF327" s="10">
        <f>3/24000000*OO[[#This Row],[88 (29JUN1985 21:00:00)-Water Temperature (C)]]*OO[[#This Row],[30]]</f>
        <v>7.5080175790862499E-2</v>
      </c>
      <c r="AG327" s="10">
        <f>3/24000000*OO[[#This Row],[89 (30JUN1985 00:00:00)-Water Temperature (C)]]*OO[[#This Row],[31]]</f>
        <v>4.1989971490049995E-2</v>
      </c>
      <c r="AH327" s="10">
        <f>3/24000000*OO[[#This Row],[90 (30JUN1985 03:00:00)-Water Temperature (C)]]*OO[[#This Row],[32]]</f>
        <v>1.8773098076774995E-2</v>
      </c>
      <c r="AI327" s="10">
        <f>3/24000000*OO[[#This Row],[91 (30JUN1985 06:00:00)-Water Temperature (C)]]*OO[[#This Row],[33]]</f>
        <v>6.8645610591249991E-3</v>
      </c>
      <c r="AJ327" s="10">
        <f>3/24000000*OO[[#This Row],[92 (30JUN1985 09:00:00)-Water Temperature (C)]]*OO[[#This Row],[34]]</f>
        <v>2.1494401050568749E-3</v>
      </c>
      <c r="AK327" s="10">
        <f>3/24000000*OO[[#This Row],[93 (30JUN1985 12:00:00)-Water Temperature (C)]]*OO[[#This Row],[35]]</f>
        <v>6.2968802223849999E-4</v>
      </c>
      <c r="AL327" s="10">
        <f>3/24000000*OO[[#This Row],[94 (30JUN1985 15:00:00)-Water Temperature (C)]]*OO[[#This Row],[36]]</f>
        <v>2.1637102083239999E-4</v>
      </c>
      <c r="AM327" s="10">
        <f>3/24000000*OO[[#This Row],[95 (30JUN1985 18:00:00)-Water Temperature (C)]]*OO[[#This Row],[37]]</f>
        <v>1.1984511757439998E-4</v>
      </c>
      <c r="AN327" s="10">
        <f>3/24000000*OO[[#This Row],[96 (30JUN1985 21:00:00)-Water Temperature (C)]]*OO[[#This Row],[38]]</f>
        <v>9.916566032099999E-5</v>
      </c>
      <c r="AO327" s="10">
        <f>3/24000000*OO[[#This Row],[97 (01JUL1985 00:00:00)-Water Temperature (C)]]*OO[[#This Row],[39]]</f>
        <v>9.2551003632249993E-5</v>
      </c>
      <c r="AP327" s="10">
        <f>3/24000000*OO[[#This Row],[98 (01JUL1985 03:00:00)-Water Temperature (C)]]*OO[[#This Row],[40]]</f>
        <v>8.8365703921425E-5</v>
      </c>
      <c r="AQ327" s="10">
        <f>3/24000000*OO[[#This Row],[99 (01JUL1985 06:00:00)-Water Temperature (C)]]*OO[[#This Row],[41]]</f>
        <v>8.2933036809525006E-5</v>
      </c>
      <c r="AR327" s="10">
        <f>3/24000000*OO[[#This Row],[100 (01JUL1985 09:00:00)-Water Temperature (C)]]*OO[[#This Row],[42]]</f>
        <v>7.6067491912574993E-5</v>
      </c>
      <c r="AS327" s="10">
        <f>3/24000000*OO[[#This Row],[101 (01JUL1985 12:00:00)-Water Temperature (C)]]*OO[[#This Row],[43]]</f>
        <v>6.8851131940625006E-5</v>
      </c>
      <c r="AT327" s="10">
        <f>3/24000000*OO[[#This Row],[102 (01JUL1985 15:00:00)-Water Temperature (C)]]*OO[[#This Row],[44]]</f>
        <v>6.1330801137024989E-5</v>
      </c>
      <c r="AU327" s="10">
        <f>3/24000000*OO[[#This Row],[103 (01JUL1985 18:00:00)-Water Temperature (C)]]*OO[[#This Row],[45]]</f>
        <v>5.4572982334499997E-5</v>
      </c>
      <c r="AV327" s="10">
        <f>3/24000000*OO[[#This Row],[104 (01JUL1985 21:00:00)-Water Temperature (C)]]*OO[[#This Row],[46]]</f>
        <v>4.8656651758124992E-5</v>
      </c>
      <c r="AW327" s="10">
        <f>3/24000000*OO[[#This Row],[105 (02JUL1985 00:00:00)-Water Temperature (C)]]*OO[[#This Row],[47]]</f>
        <v>4.3828590199500005E-5</v>
      </c>
      <c r="AX327" s="10">
        <f>3/24000000*OO[[#This Row],[106 (02JUL1985 03:00:00)-Water Temperature (C)]]*OO[[#This Row],[48]]</f>
        <v>4.0440357826049992E-5</v>
      </c>
      <c r="AY327" s="10">
        <f>3/24000000*OO[[#This Row],[107 (02JUL1985 06:00:00)-Water Temperature (C)]]*OO[[#This Row],[49]]</f>
        <v>3.7519527962687503E-5</v>
      </c>
      <c r="AZ327" s="10">
        <f>3/24000000*OO[[#This Row],[108 (02JUL1985 09:00:00)-Water Temperature (C)]]*OO[[#This Row],[50]]</f>
        <v>3.4830628612079995E-5</v>
      </c>
      <c r="BA327" s="10">
        <f>3/24000000*OO[[#This Row],[109 (02JUL1985 12:00:00)-Water Temperature (C)]]*OO[[#This Row],[51]]</f>
        <v>3.1977984603909996E-5</v>
      </c>
      <c r="BB327" s="10">
        <f>3/24000000*OO[[#This Row],[110 (02JUL1985 15:00:00)-Water Temperature (C)]]*OO[[#This Row],[52]]</f>
        <v>2.8854159667060001E-5</v>
      </c>
      <c r="BC327" s="10">
        <f>3/24000000*OO[[#This Row],[111 (02JUL1985 18:00:00)-Water Temperature (C)]]*OO[[#This Row],[53]]</f>
        <v>2.5491785800949999E-5</v>
      </c>
      <c r="BD327" s="10">
        <f>3/24000000*OO[[#This Row],[112 (02JUL1985 21:00:00)-Water Temperature (C)]]*OO[[#This Row],[54]]</f>
        <v>2.2551315451554999E-5</v>
      </c>
      <c r="BE327" s="10">
        <f>3/24000000*OO[[#This Row],[113 (03JUL1985 00:00:00)-Water Temperature (C)]]*OO[[#This Row],[55]]</f>
        <v>2.0080046881683751E-5</v>
      </c>
      <c r="BF327" s="10">
        <f>3/24000000*OO[[#This Row],[114 (03JUL1985 03:00:00)-Water Temperature (C)]]*OO[[#This Row],[56]]</f>
        <v>1.8247341405390002E-5</v>
      </c>
      <c r="BG327" s="10">
        <f>3/24000000*OO[[#This Row],[115 (03JUL1985 06:00:00)-Water Temperature (C)]]*OO[[#This Row],[57]]</f>
        <v>1.6827600942052498E-5</v>
      </c>
      <c r="BH327" s="10">
        <f>3/24000000*OO[[#This Row],[116 (03JUL1985 09:00:00)-Water Temperature (C)]]*OO[[#This Row],[58]]</f>
        <v>1.5392064187878751E-5</v>
      </c>
      <c r="BI327" s="10">
        <f>3/24000000*OO[[#This Row],[117 (03JUL1985 12:00:00)-Water Temperature (C)]]*OO[[#This Row],[59]]</f>
        <v>1.400487402941375E-5</v>
      </c>
      <c r="BJ327" s="10">
        <f>3/24000000*OO[[#This Row],[118 (03JUL1985 15:00:00)-Water Temperature (C)]]*OO[[#This Row],[60]]</f>
        <v>1.252822115748E-5</v>
      </c>
      <c r="BK327" s="10">
        <f>3/24000000*OO[[#This Row],[119 (03JUL1985 18:00:00)-Water Temperature (C)]]*OO[[#This Row],[61]]</f>
        <v>1.09950743009825E-5</v>
      </c>
      <c r="BL327" s="10">
        <f>3/24000000*OO[[#This Row],[120 (03JUL1985 21:00:00)-Water Temperature (C)]]*OO[[#This Row],[62]]</f>
        <v>9.6297809069924995E-6</v>
      </c>
      <c r="BM327" s="10">
        <f>3/24000000*OO[[#This Row],[121 (04JUL1985 00:00:00)-Water Temperature (C)]]*OO[[#This Row],[63]]</f>
        <v>8.4667889634924987E-6</v>
      </c>
      <c r="BN327" s="10">
        <f>3/24000000*OO[[#This Row],[122 (04JUL1985 03:00:00)-Water Temperature (C)]]*OO[[#This Row],[64]]</f>
        <v>7.6461592204387483E-6</v>
      </c>
      <c r="BO327" s="10">
        <f>3/24000000*OO[[#This Row],[123 (04JUL1985 06:00:00)-Water Temperature (C)]]*OO[[#This Row],[65]]</f>
        <v>6.8730833316199994E-6</v>
      </c>
      <c r="BP327" s="10">
        <f>3/24000000*OO[[#This Row],[124 (04JUL1985 09:00:00)-Water Temperature (C)]]*OO[[#This Row],[66]]</f>
        <v>6.0472423348350008E-6</v>
      </c>
      <c r="BQ327" s="10">
        <f>3/24000000*OO[[#This Row],[125 (04JUL1985 12:00:00)-Water Temperature (C)]]*OO[[#This Row],[67]]</f>
        <v>5.1059030062175001E-6</v>
      </c>
      <c r="BR327" s="10">
        <f>3/24000000*OO[[#This Row],[126 (04JUL1985 15:00:00)-Water Temperature (C)]]*OO[[#This Row],[68]]</f>
        <v>4.1431199229599994E-6</v>
      </c>
      <c r="BS327" s="10">
        <f>3/24000000*OO[[#This Row],[127 (04JUL1985 18:00:00)-Water Temperature (C)]]*OO[[#This Row],[69]]</f>
        <v>3.2546240805483749E-6</v>
      </c>
      <c r="BT327" s="10">
        <f>3/24000000*OO[[#This Row],[128 (04JUL1985 21:00:00)-Water Temperature (C)]]*OO[[#This Row],[70]]</f>
        <v>2.558750049309125E-6</v>
      </c>
      <c r="BU327" s="10">
        <f>3/24000000*OO[[#This Row],[129 (05JUL1985 00:00:00)-Water Temperature (C)]]*OO[[#This Row],[71]]</f>
        <v>2.057677648200375E-6</v>
      </c>
      <c r="BV327" s="10">
        <f>3/24000000*OO[[#This Row],[130 (05JUL1985 03:00:00)-Water Temperature (C)]]*OO[[#This Row],[72]]</f>
        <v>1.7497638010799998E-6</v>
      </c>
      <c r="BW327" s="10">
        <f>3/24000000*OO[[#This Row],[131 (05JUL1985 06:00:00)-Water Temperature (C)]]*OO[[#This Row],[73]]</f>
        <v>1.543492504913625E-6</v>
      </c>
      <c r="BX327" s="10">
        <f>3/24000000*OO[[#This Row],[132 (05JUL1985 09:00:00)-Water Temperature (C)]]*OO[[#This Row],[74]]</f>
        <v>1.4004283715508752E-6</v>
      </c>
      <c r="BY327" s="10">
        <f>3/24000000*OO[[#This Row],[133 (05JUL1985 12:00:00)-Water Temperature (C)]]*OO[[#This Row],[75]]</f>
        <v>1.2883931548987498E-6</v>
      </c>
      <c r="BZ327" s="10">
        <f>3/24000000*OO[[#This Row],[134 (05JUL1985 15:00:00)-Water Temperature (C)]]*OO[[#This Row],[76]]</f>
        <v>1.1753797293399999E-6</v>
      </c>
      <c r="CA327" s="10">
        <f>3/24000000*OO[[#This Row],[135 (05JUL1985 18:00:00)-Water Temperature (C)]]*OO[[#This Row],[77]]</f>
        <v>1.0653904769279999E-6</v>
      </c>
      <c r="CB327" s="10">
        <f>3/24000000*OO[[#This Row],[136 (05JUL1985 21:00:00)-Water Temperature (C)]]*OO[[#This Row],[78]]</f>
        <v>9.7249644213525E-7</v>
      </c>
      <c r="CC327" s="10">
        <f>3/24000000*OO[[#This Row],[137 (06JUL1985 00:00:00)-Water Temperature (C)]]*OO[[#This Row],[79]]</f>
        <v>9.0013806783437498E-7</v>
      </c>
      <c r="CD327" s="10">
        <f>3/24000000*OO[[#This Row],[138 (06JUL1985 03:00:00)-Water Temperature (C)]]*OO[[#This Row],[80]]</f>
        <v>8.6280292546349997E-7</v>
      </c>
      <c r="CE327" s="10">
        <f>3/24000000*OO[[#This Row],[139 (06JUL1985 06:00:00)-Water Temperature (C)]]*OO[[#This Row],[81]]</f>
        <v>8.403033455516249E-7</v>
      </c>
      <c r="CF327" s="10">
        <f>3/24000000*OO[[#This Row],[140 (06JUL1985 09:00:00)-Water Temperature (C)]]*OO[[#This Row],[82]]</f>
        <v>8.2580544977074997E-7</v>
      </c>
      <c r="CG327" s="10">
        <f>3/24000000*OO[[#This Row],[141 (06JUL1985 12:00:00)-Water Temperature (C)]]*OO[[#This Row],[83]]</f>
        <v>8.0790713230474992E-7</v>
      </c>
      <c r="CH327" s="10">
        <f>3/24000000*OO[[#This Row],[142 (06JUL1985 15:00:00)-Water Temperature (C)]]*OO[[#This Row],[84]]</f>
        <v>7.7907468253237486E-7</v>
      </c>
      <c r="CI327" s="10">
        <f>3/24000000*OO[[#This Row],[143 (06JUL1985 18:00:00)-Water Temperature (C)]]*OO[[#This Row],[85]]</f>
        <v>7.3595947279512505E-7</v>
      </c>
      <c r="CJ327" s="10">
        <f>3/24000000*OO[[#This Row],[144 (06JUL1985 21:00:00)-Water Temperature (C)]]*OO[[#This Row],[86]]</f>
        <v>6.920982725565E-7</v>
      </c>
      <c r="CK327" s="10">
        <f>3/24000000*OO[[#This Row],[145 (07JUL1985 00:00:00)-Water Temperature (C)]]*OO[[#This Row],[87]]</f>
        <v>6.5117169664049999E-7</v>
      </c>
      <c r="CL327" s="10">
        <f>3/24000000*OO[[#This Row],[146 (07JUL1985 03:00:00)-Water Temperature (C)]]*OO[[#This Row],[88]]</f>
        <v>6.2941069255837502E-7</v>
      </c>
      <c r="CM327" s="10">
        <f>3/24000000*OO[[#This Row],[147 (07JUL1985 06:00:00)-Water Temperature (C)]]*OO[[#This Row],[89]]</f>
        <v>6.0711438764812501E-7</v>
      </c>
      <c r="CN327" s="10">
        <f>3/24000000*OO[[#This Row],[148 (07JUL1985 09:00:00)-Water Temperature (C)]]*OO[[#This Row],[90]]</f>
        <v>5.8211583716524995E-7</v>
      </c>
      <c r="CO327" s="10">
        <f>3/24000000*OO[[#This Row],[149 (07JUL1985 12:00:00)-Water Temperature (C)]]*OO[[#This Row],[91]]</f>
        <v>5.5754879586587491E-7</v>
      </c>
      <c r="CP327" s="10">
        <f>3/24000000*OO[[#This Row],[150 (07JUL1985 15:00:00)-Water Temperature (C)]]*OO[[#This Row],[92]]</f>
        <v>5.2952787330437501E-7</v>
      </c>
      <c r="CQ327" s="10">
        <f>3/24000000*OO[[#This Row],[151 (07JUL1985 18:00:00)-Water Temperature (C)]]*OO[[#This Row],[93]]</f>
        <v>4.9732729535624988E-7</v>
      </c>
      <c r="CR327" s="10">
        <f>3/24000000*OO[[#This Row],[152 (07JUL1985 21:00:00)-Water Temperature (C)]]*OO[[#This Row],[94]]</f>
        <v>4.6752583042549993E-7</v>
      </c>
      <c r="CS327" s="10">
        <f>3/24000000*OO[[#This Row],[153 (08JUL1985 00:00:00)-Water Temperature (C)]]*OO[[#This Row],[95]]</f>
        <v>4.4077326586475E-7</v>
      </c>
      <c r="CT327" s="10">
        <f>3/24000000*OO[[#This Row],[154 (08JUL1985 03:00:00)-Water Temperature (C)]]*OO[[#This Row],[96]]</f>
        <v>4.2843058685699997E-7</v>
      </c>
      <c r="CU327" s="10">
        <f>3/24000000*OO[[#This Row],[155 (08JUL1985 06:00:00)-Water Temperature (C)]]*OO[[#This Row],[97]]</f>
        <v>4.2003804239374997E-7</v>
      </c>
      <c r="CV327" s="10">
        <f>3/24000000*OO[[#This Row],[156 (08JUL1985 09:00:00)-Water Temperature (C)]]*OO[[#This Row],[98]]</f>
        <v>4.0861139288375E-7</v>
      </c>
      <c r="CW327" s="10">
        <f>3/24000000*OO[[#This Row],[157 (08JUL1985 12:00:00)-Water Temperature (C)]]*OO[[#This Row],[99]]</f>
        <v>3.9550810046249996E-7</v>
      </c>
    </row>
    <row r="328" spans="1:101" x14ac:dyDescent="0.35">
      <c r="A328" t="s">
        <v>334</v>
      </c>
      <c r="B328">
        <v>702.39639999999997</v>
      </c>
      <c r="C328" s="10">
        <f>3/24*OO[[#This Row],[59 (26JUN1985 06:00:00)-Water Temperature (C)]]*OO[[#This Row],[1]]/SUM(OO[1])</f>
        <v>0</v>
      </c>
      <c r="D328" s="10">
        <f>3/24*OO[[#This Row],[60 (26JUN1985 09:00:00)-Water Temperature (C)]]*OO[[#This Row],[2]]/SUM(OO[2])</f>
        <v>0</v>
      </c>
      <c r="E328" s="10">
        <f>3/24*OO[[#This Row],[61 (26JUN1985 12:00:00)-Water Temperature (C)]]*OO[[#This Row],[3]]/SUM(OO[3])</f>
        <v>0</v>
      </c>
      <c r="F328" s="10">
        <f>3/24*OO[[#This Row],[62 (26JUN1985 15:00:00)-Water Temperature (C)]]*OO[[#This Row],[4]]/SUM(OO[4])</f>
        <v>0</v>
      </c>
      <c r="G328" s="10">
        <f>3/24*OO[[#This Row],[63 (26JUN1985 18:00:00)-Water Temperature (C)]]*OO[[#This Row],[5]]/SUM(OO[5])</f>
        <v>0</v>
      </c>
      <c r="H328" s="10">
        <f>3/24*OO[[#This Row],[64 (26JUN1985 21:00:00)-Water Temperature (C)]]*OO[[#This Row],[6]]/SUM(OO[6])</f>
        <v>0</v>
      </c>
      <c r="I328" s="10">
        <f>3/24*OO[[#This Row],[65 (27JUN1985 00:00:00)-Water Temperature (C)]]*OO[[#This Row],[7]]/SUM(OO[7])</f>
        <v>0</v>
      </c>
      <c r="J328" s="10">
        <f>3/24*OO[[#This Row],[66 (27JUN1985 03:00:00)-Water Temperature (C)]]*OO[[#This Row],[8]]/SUM(OO[8])</f>
        <v>0</v>
      </c>
      <c r="K328" s="10">
        <f>3/24*OO[[#This Row],[67 (27JUN1985 06:00:00)-Water Temperature (C)]]*OO[[#This Row],[9]]/SUM(OO[9])</f>
        <v>0</v>
      </c>
      <c r="L328" s="10">
        <f>3/24*OO[[#This Row],[68 (27JUN1985 09:00:00)-Water Temperature (C)]]*OO[[#This Row],[10]]/SUM(OO[10])</f>
        <v>0</v>
      </c>
      <c r="M328" s="10">
        <f>3/24*OO[[#This Row],[69 (27JUN1985 12:00:00)-Water Temperature (C)]]*OO[[#This Row],[11]]/SUM(OO[11])</f>
        <v>0</v>
      </c>
      <c r="N328" s="10">
        <f>3/24*OO[[#This Row],[70 (27JUN1985 15:00:00)-Water Temperature (C)]]*OO[[#This Row],[12]]/SUM(OO[12])</f>
        <v>0</v>
      </c>
      <c r="O328" s="10">
        <f>3/24*OO[[#This Row],[71 (27JUN1985 18:00:00)-Water Temperature (C)]]*OO[[#This Row],[13]]/SUM(OO[13])</f>
        <v>0</v>
      </c>
      <c r="P328" s="10">
        <f>3/24*OO[[#This Row],[72 (27JUN1985 21:00:00)-Water Temperature (C)]]*OO[[#This Row],[14]]/SUM(OO[14])</f>
        <v>0</v>
      </c>
      <c r="Q328" s="10">
        <f>3/24*OO[[#This Row],[73 (28JUN1985 00:00:00)-Water Temperature (C)]]*OO[[#This Row],[15]]/SUM(OO[15])</f>
        <v>0</v>
      </c>
      <c r="R328" s="10">
        <f>3/24*OO[[#This Row],[74 (28JUN1985 03:00:00)-Water Temperature (C)]]*OO[[#This Row],[16]]/SUM(OO[16])</f>
        <v>4.546144191801349E-40</v>
      </c>
      <c r="S328" s="10">
        <f>3/24*OO[[#This Row],[75 (28JUN1985 06:00:00)-Water Temperature (C)]]*OO[[#This Row],[17]]/SUM(OO[17])</f>
        <v>8.5391230368257627E-28</v>
      </c>
      <c r="T328" s="10">
        <f>3/24*OO[[#This Row],[76 (28JUN1985 09:00:00)-Water Temperature (C)]]*OO[[#This Row],[18]]/SUM(OO[18])</f>
        <v>6.8952743879693049E-23</v>
      </c>
      <c r="U328" s="10">
        <f>3/24*OO[[#This Row],[77 (28JUN1985 12:00:00)-Water Temperature (C)]]*OO[[#This Row],[19]]/SUM(OO[19])</f>
        <v>4.2804697810842711E-15</v>
      </c>
      <c r="V328" s="10">
        <f>3/24000000*OO[[#This Row],[78 (28JUN1985 15:00:00)-Water Temperature (C)]]*OO[[#This Row],[20]]</f>
        <v>1.990015555857875E-11</v>
      </c>
      <c r="W328" s="10">
        <f>3/24000000*OO[[#This Row],[79 (28JUN1985 18:00:00)-Water Temperature (C)]]*OO[[#This Row],[21]]</f>
        <v>8.7404498755875E-9</v>
      </c>
      <c r="X328" s="10">
        <f>3/24000000*OO[[#This Row],[80 (28JUN1985 21:00:00)-Water Temperature (C)]]*OO[[#This Row],[22]]</f>
        <v>9.2712161568374992E-7</v>
      </c>
      <c r="Y328" s="10">
        <f>3/24000000*OO[[#This Row],[81 (29JUN1985 00:00:00)-Water Temperature (C)]]*OO[[#This Row],[23]]</f>
        <v>3.4135921072800005E-5</v>
      </c>
      <c r="Z328" s="10">
        <f>3/24000000*OO[[#This Row],[82 (29JUN1985 03:00:00)-Water Temperature (C)]]*OO[[#This Row],[24]]</f>
        <v>5.4311380152499992E-4</v>
      </c>
      <c r="AA328" s="10">
        <f>3/24000000*OO[[#This Row],[83 (29JUN1985 06:00:00)-Water Temperature (C)]]*OO[[#This Row],[25]]</f>
        <v>4.1762799566100002E-3</v>
      </c>
      <c r="AB328" s="10">
        <f>3/24000000*OO[[#This Row],[84 (29JUN1985 09:00:00)-Water Temperature (C)]]*OO[[#This Row],[26]]</f>
        <v>1.7828679532559996E-2</v>
      </c>
      <c r="AC328" s="10">
        <f>3/24000000*OO[[#This Row],[85 (29JUN1985 12:00:00)-Water Temperature (C)]]*OO[[#This Row],[27]]</f>
        <v>4.50829269536E-2</v>
      </c>
      <c r="AD328" s="10">
        <f>3/24000000*OO[[#This Row],[86 (29JUN1985 15:00:00)-Water Temperature (C)]]*OO[[#This Row],[28]]</f>
        <v>7.2073881904399992E-2</v>
      </c>
      <c r="AE328" s="10">
        <f>3/24000000*OO[[#This Row],[88 (29JUN1985 21:00:00)-Water Temperature (C)]]*OO[[#This Row],[30]]</f>
        <v>5.9745352556749995E-2</v>
      </c>
      <c r="AF328" s="10">
        <f>3/24000000*OO[[#This Row],[88 (29JUN1985 21:00:00)-Water Temperature (C)]]*OO[[#This Row],[30]]</f>
        <v>5.9745352556749995E-2</v>
      </c>
      <c r="AG328" s="10">
        <f>3/24000000*OO[[#This Row],[89 (30JUN1985 00:00:00)-Water Temperature (C)]]*OO[[#This Row],[31]]</f>
        <v>3.4451586364589996E-2</v>
      </c>
      <c r="AH328" s="10">
        <f>3/24000000*OO[[#This Row],[90 (30JUN1985 03:00:00)-Water Temperature (C)]]*OO[[#This Row],[32]]</f>
        <v>1.58406607089875E-2</v>
      </c>
      <c r="AI328" s="10">
        <f>3/24000000*OO[[#This Row],[91 (30JUN1985 06:00:00)-Water Temperature (C)]]*OO[[#This Row],[33]]</f>
        <v>5.8993708998400004E-3</v>
      </c>
      <c r="AJ328" s="10">
        <f>3/24000000*OO[[#This Row],[92 (30JUN1985 09:00:00)-Water Temperature (C)]]*OO[[#This Row],[34]]</f>
        <v>1.8716833187674999E-3</v>
      </c>
      <c r="AK328" s="10">
        <f>3/24000000*OO[[#This Row],[93 (30JUN1985 12:00:00)-Water Temperature (C)]]*OO[[#This Row],[35]]</f>
        <v>5.4873500393174996E-4</v>
      </c>
      <c r="AL328" s="10">
        <f>3/24000000*OO[[#This Row],[94 (30JUN1985 15:00:00)-Water Temperature (C)]]*OO[[#This Row],[36]]</f>
        <v>1.8277094182124999E-4</v>
      </c>
      <c r="AM328" s="10">
        <f>3/24000000*OO[[#This Row],[95 (30JUN1985 18:00:00)-Water Temperature (C)]]*OO[[#This Row],[37]]</f>
        <v>9.6212190380624995E-5</v>
      </c>
      <c r="AN328" s="10">
        <f>3/24000000*OO[[#This Row],[96 (30JUN1985 21:00:00)-Water Temperature (C)]]*OO[[#This Row],[38]]</f>
        <v>7.7727711996112496E-5</v>
      </c>
      <c r="AO328" s="10">
        <f>3/24000000*OO[[#This Row],[97 (01JUL1985 00:00:00)-Water Temperature (C)]]*OO[[#This Row],[39]]</f>
        <v>7.2267963741599997E-5</v>
      </c>
      <c r="AP328" s="10">
        <f>3/24000000*OO[[#This Row],[98 (01JUL1985 03:00:00)-Water Temperature (C)]]*OO[[#This Row],[40]]</f>
        <v>6.9080359110750003E-5</v>
      </c>
      <c r="AQ328" s="10">
        <f>3/24000000*OO[[#This Row],[99 (01JUL1985 06:00:00)-Water Temperature (C)]]*OO[[#This Row],[41]]</f>
        <v>6.4973485303424999E-5</v>
      </c>
      <c r="AR328" s="10">
        <f>3/24000000*OO[[#This Row],[100 (01JUL1985 09:00:00)-Water Temperature (C)]]*OO[[#This Row],[42]]</f>
        <v>5.9685702367499992E-5</v>
      </c>
      <c r="AS328" s="10">
        <f>3/24000000*OO[[#This Row],[101 (01JUL1985 12:00:00)-Water Temperature (C)]]*OO[[#This Row],[43]]</f>
        <v>5.40839446835625E-5</v>
      </c>
      <c r="AT328" s="10">
        <f>3/24000000*OO[[#This Row],[102 (01JUL1985 15:00:00)-Water Temperature (C)]]*OO[[#This Row],[44]]</f>
        <v>4.8215847224999993E-5</v>
      </c>
      <c r="AU328" s="10">
        <f>3/24000000*OO[[#This Row],[103 (01JUL1985 18:00:00)-Water Temperature (C)]]*OO[[#This Row],[45]]</f>
        <v>4.29052307517875E-5</v>
      </c>
      <c r="AV328" s="10">
        <f>3/24000000*OO[[#This Row],[104 (01JUL1985 21:00:00)-Water Temperature (C)]]*OO[[#This Row],[46]]</f>
        <v>3.8270222189662493E-5</v>
      </c>
      <c r="AW328" s="10">
        <f>3/24000000*OO[[#This Row],[105 (02JUL1985 00:00:00)-Water Temperature (C)]]*OO[[#This Row],[47]]</f>
        <v>3.4482425792099996E-5</v>
      </c>
      <c r="AX328" s="10">
        <f>3/24000000*OO[[#This Row],[106 (02JUL1985 03:00:00)-Water Temperature (C)]]*OO[[#This Row],[48]]</f>
        <v>3.1830302153914999E-5</v>
      </c>
      <c r="AY328" s="10">
        <f>3/24000000*OO[[#This Row],[107 (02JUL1985 06:00:00)-Water Temperature (C)]]*OO[[#This Row],[49]]</f>
        <v>2.9555020184812501E-5</v>
      </c>
      <c r="AZ328" s="10">
        <f>3/24000000*OO[[#This Row],[108 (02JUL1985 09:00:00)-Water Temperature (C)]]*OO[[#This Row],[50]]</f>
        <v>2.7451316948492498E-5</v>
      </c>
      <c r="BA328" s="10">
        <f>3/24000000*OO[[#This Row],[109 (02JUL1985 12:00:00)-Water Temperature (C)]]*OO[[#This Row],[51]]</f>
        <v>2.5224989846935E-5</v>
      </c>
      <c r="BB328" s="10">
        <f>3/24000000*OO[[#This Row],[110 (02JUL1985 15:00:00)-Water Temperature (C)]]*OO[[#This Row],[52]]</f>
        <v>2.2776208088162498E-5</v>
      </c>
      <c r="BC328" s="10">
        <f>3/24000000*OO[[#This Row],[111 (02JUL1985 18:00:00)-Water Temperature (C)]]*OO[[#This Row],[53]]</f>
        <v>2.0133603169674999E-5</v>
      </c>
      <c r="BD328" s="10">
        <f>3/24000000*OO[[#This Row],[112 (02JUL1985 21:00:00)-Water Temperature (C)]]*OO[[#This Row],[54]]</f>
        <v>1.78125820284825E-5</v>
      </c>
      <c r="BE328" s="10">
        <f>3/24000000*OO[[#This Row],[113 (03JUL1985 00:00:00)-Water Temperature (C)]]*OO[[#This Row],[55]]</f>
        <v>1.5866433284940001E-5</v>
      </c>
      <c r="BF328" s="10">
        <f>3/24000000*OO[[#This Row],[114 (03JUL1985 03:00:00)-Water Temperature (C)]]*OO[[#This Row],[56]]</f>
        <v>1.4418211706775E-5</v>
      </c>
      <c r="BG328" s="10">
        <f>3/24000000*OO[[#This Row],[115 (03JUL1985 06:00:00)-Water Temperature (C)]]*OO[[#This Row],[57]]</f>
        <v>1.3301262894699999E-5</v>
      </c>
      <c r="BH328" s="10">
        <f>3/24000000*OO[[#This Row],[116 (03JUL1985 09:00:00)-Water Temperature (C)]]*OO[[#This Row],[58]]</f>
        <v>1.2174917810781249E-5</v>
      </c>
      <c r="BI328" s="10">
        <f>3/24000000*OO[[#This Row],[117 (03JUL1985 12:00:00)-Water Temperature (C)]]*OO[[#This Row],[59]]</f>
        <v>1.108583438721E-5</v>
      </c>
      <c r="BJ328" s="10">
        <f>3/24000000*OO[[#This Row],[118 (03JUL1985 15:00:00)-Water Temperature (C)]]*OO[[#This Row],[60]]</f>
        <v>9.9270301971175014E-6</v>
      </c>
      <c r="BK328" s="10">
        <f>3/24000000*OO[[#This Row],[119 (03JUL1985 18:00:00)-Water Temperature (C)]]*OO[[#This Row],[61]]</f>
        <v>8.7202788724912475E-6</v>
      </c>
      <c r="BL328" s="10">
        <f>3/24000000*OO[[#This Row],[120 (03JUL1985 21:00:00)-Water Temperature (C)]]*OO[[#This Row],[62]]</f>
        <v>7.6413076992599994E-6</v>
      </c>
      <c r="BM328" s="10">
        <f>3/24000000*OO[[#This Row],[121 (04JUL1985 00:00:00)-Water Temperature (C)]]*OO[[#This Row],[63]]</f>
        <v>6.7249173051900007E-6</v>
      </c>
      <c r="BN328" s="10">
        <f>3/24000000*OO[[#This Row],[122 (04JUL1985 03:00:00)-Water Temperature (C)]]*OO[[#This Row],[64]]</f>
        <v>6.0775702058762499E-6</v>
      </c>
      <c r="BO328" s="10">
        <f>3/24000000*OO[[#This Row],[123 (04JUL1985 06:00:00)-Water Temperature (C)]]*OO[[#This Row],[65]]</f>
        <v>5.4728042255812509E-6</v>
      </c>
      <c r="BP328" s="10">
        <f>3/24000000*OO[[#This Row],[124 (04JUL1985 09:00:00)-Water Temperature (C)]]*OO[[#This Row],[66]]</f>
        <v>4.8252583692E-6</v>
      </c>
      <c r="BQ328" s="10">
        <f>3/24000000*OO[[#This Row],[125 (04JUL1985 12:00:00)-Water Temperature (C)]]*OO[[#This Row],[67]]</f>
        <v>4.0860208391625001E-6</v>
      </c>
      <c r="BR328" s="10">
        <f>3/24000000*OO[[#This Row],[126 (04JUL1985 15:00:00)-Water Temperature (C)]]*OO[[#This Row],[68]]</f>
        <v>3.3241705714332497E-6</v>
      </c>
      <c r="BS328" s="10">
        <f>3/24000000*OO[[#This Row],[127 (04JUL1985 18:00:00)-Water Temperature (C)]]*OO[[#This Row],[69]]</f>
        <v>2.6151876594249998E-6</v>
      </c>
      <c r="BT328" s="10">
        <f>3/24000000*OO[[#This Row],[128 (04JUL1985 21:00:00)-Water Temperature (C)]]*OO[[#This Row],[70]]</f>
        <v>2.0542404935810002E-6</v>
      </c>
      <c r="BU328" s="10">
        <f>3/24000000*OO[[#This Row],[129 (05JUL1985 00:00:00)-Water Temperature (C)]]*OO[[#This Row],[71]]</f>
        <v>1.6481206958265002E-6</v>
      </c>
      <c r="BV328" s="10">
        <f>3/24000000*OO[[#This Row],[130 (05JUL1985 03:00:00)-Water Temperature (C)]]*OO[[#This Row],[72]]</f>
        <v>1.3962744103305E-6</v>
      </c>
      <c r="BW328" s="10">
        <f>3/24000000*OO[[#This Row],[131 (05JUL1985 06:00:00)-Water Temperature (C)]]*OO[[#This Row],[73]]</f>
        <v>1.2277196986359998E-6</v>
      </c>
      <c r="BX328" s="10">
        <f>3/24000000*OO[[#This Row],[132 (05JUL1985 09:00:00)-Water Temperature (C)]]*OO[[#This Row],[74]]</f>
        <v>1.1108265161511251E-6</v>
      </c>
      <c r="BY328" s="10">
        <f>3/24000000*OO[[#This Row],[133 (05JUL1985 12:00:00)-Water Temperature (C)]]*OO[[#This Row],[75]]</f>
        <v>1.02064901950125E-6</v>
      </c>
      <c r="BZ328" s="10">
        <f>3/24000000*OO[[#This Row],[134 (05JUL1985 15:00:00)-Water Temperature (C)]]*OO[[#This Row],[76]]</f>
        <v>9.3050490777599996E-7</v>
      </c>
      <c r="CA328" s="10">
        <f>3/24000000*OO[[#This Row],[135 (05JUL1985 18:00:00)-Water Temperature (C)]]*OO[[#This Row],[77]]</f>
        <v>8.4295714290199986E-7</v>
      </c>
      <c r="CB328" s="10">
        <f>3/24000000*OO[[#This Row],[136 (05JUL1985 21:00:00)-Water Temperature (C)]]*OO[[#This Row],[78]]</f>
        <v>7.6881439693849998E-7</v>
      </c>
      <c r="CC328" s="10">
        <f>3/24000000*OO[[#This Row],[137 (06JUL1985 00:00:00)-Water Temperature (C)]]*OO[[#This Row],[79]]</f>
        <v>7.1104389894237492E-7</v>
      </c>
      <c r="CD328" s="10">
        <f>3/24000000*OO[[#This Row],[138 (06JUL1985 03:00:00)-Water Temperature (C)]]*OO[[#This Row],[80]]</f>
        <v>6.8054032476787501E-7</v>
      </c>
      <c r="CE328" s="10">
        <f>3/24000000*OO[[#This Row],[139 (06JUL1985 06:00:00)-Water Temperature (C)]]*OO[[#This Row],[81]]</f>
        <v>6.6218783642062503E-7</v>
      </c>
      <c r="CF328" s="10">
        <f>3/24000000*OO[[#This Row],[140 (06JUL1985 09:00:00)-Water Temperature (C)]]*OO[[#This Row],[82]]</f>
        <v>6.5023627050124985E-7</v>
      </c>
      <c r="CG328" s="10">
        <f>3/24000000*OO[[#This Row],[141 (06JUL1985 12:00:00)-Water Temperature (C)]]*OO[[#This Row],[83]]</f>
        <v>6.3616092376400007E-7</v>
      </c>
      <c r="CH328" s="10">
        <f>3/24000000*OO[[#This Row],[142 (06JUL1985 15:00:00)-Water Temperature (C)]]*OO[[#This Row],[84]]</f>
        <v>6.1369609861824996E-7</v>
      </c>
      <c r="CI328" s="10">
        <f>3/24000000*OO[[#This Row],[143 (06JUL1985 18:00:00)-Water Temperature (C)]]*OO[[#This Row],[85]]</f>
        <v>5.8006381367025006E-7</v>
      </c>
      <c r="CJ328" s="10">
        <f>3/24000000*OO[[#This Row],[144 (06JUL1985 21:00:00)-Water Temperature (C)]]*OO[[#This Row],[86]]</f>
        <v>5.4565195345562507E-7</v>
      </c>
      <c r="CK328" s="10">
        <f>3/24000000*OO[[#This Row],[145 (07JUL1985 00:00:00)-Water Temperature (C)]]*OO[[#This Row],[87]]</f>
        <v>5.1358453055399993E-7</v>
      </c>
      <c r="CL328" s="10">
        <f>3/24000000*OO[[#This Row],[146 (07JUL1985 03:00:00)-Water Temperature (C)]]*OO[[#This Row],[88]]</f>
        <v>4.9622622586462493E-7</v>
      </c>
      <c r="CM328" s="10">
        <f>3/24000000*OO[[#This Row],[147 (07JUL1985 06:00:00)-Water Temperature (C)]]*OO[[#This Row],[89]]</f>
        <v>4.7856140456687503E-7</v>
      </c>
      <c r="CN328" s="10">
        <f>3/24000000*OO[[#This Row],[148 (07JUL1985 09:00:00)-Water Temperature (C)]]*OO[[#This Row],[90]]</f>
        <v>4.5874636547299998E-7</v>
      </c>
      <c r="CO328" s="10">
        <f>3/24000000*OO[[#This Row],[149 (07JUL1985 12:00:00)-Water Temperature (C)]]*OO[[#This Row],[91]]</f>
        <v>4.3945532321075002E-7</v>
      </c>
      <c r="CP328" s="10">
        <f>3/24000000*OO[[#This Row],[150 (07JUL1985 15:00:00)-Water Temperature (C)]]*OO[[#This Row],[92]]</f>
        <v>4.1772066954587499E-7</v>
      </c>
      <c r="CQ328" s="10">
        <f>3/24000000*OO[[#This Row],[151 (07JUL1985 18:00:00)-Water Temperature (C)]]*OO[[#This Row],[93]]</f>
        <v>3.9241866111999998E-7</v>
      </c>
      <c r="CR328" s="10">
        <f>3/24000000*OO[[#This Row],[152 (07JUL1985 21:00:00)-Water Temperature (C)]]*OO[[#This Row],[94]]</f>
        <v>3.6880748382599996E-7</v>
      </c>
      <c r="CS328" s="10">
        <f>3/24000000*OO[[#This Row],[153 (08JUL1985 00:00:00)-Water Temperature (C)]]*OO[[#This Row],[95]]</f>
        <v>3.4773187439924996E-7</v>
      </c>
      <c r="CT328" s="10">
        <f>3/24000000*OO[[#This Row],[154 (08JUL1985 03:00:00)-Water Temperature (C)]]*OO[[#This Row],[96]]</f>
        <v>3.3788345062889997E-7</v>
      </c>
      <c r="CU328" s="10">
        <f>3/24000000*OO[[#This Row],[155 (08JUL1985 06:00:00)-Water Temperature (C)]]*OO[[#This Row],[97]]</f>
        <v>3.3127104706042496E-7</v>
      </c>
      <c r="CV328" s="10">
        <f>3/24000000*OO[[#This Row],[156 (08JUL1985 09:00:00)-Water Temperature (C)]]*OO[[#This Row],[98]]</f>
        <v>3.2215701897912504E-7</v>
      </c>
      <c r="CW328" s="10">
        <f>3/24000000*OO[[#This Row],[157 (08JUL1985 12:00:00)-Water Temperature (C)]]*OO[[#This Row],[99]]</f>
        <v>3.1187905930747496E-7</v>
      </c>
    </row>
    <row r="329" spans="1:101" x14ac:dyDescent="0.35">
      <c r="A329" t="s">
        <v>335</v>
      </c>
      <c r="B329">
        <v>866.76279999999997</v>
      </c>
      <c r="C329" s="10">
        <f>3/24*OO[[#This Row],[59 (26JUN1985 06:00:00)-Water Temperature (C)]]*OO[[#This Row],[1]]/SUM(OO[1])</f>
        <v>0</v>
      </c>
      <c r="D329" s="10">
        <f>3/24*OO[[#This Row],[60 (26JUN1985 09:00:00)-Water Temperature (C)]]*OO[[#This Row],[2]]/SUM(OO[2])</f>
        <v>0</v>
      </c>
      <c r="E329" s="10">
        <f>3/24*OO[[#This Row],[61 (26JUN1985 12:00:00)-Water Temperature (C)]]*OO[[#This Row],[3]]/SUM(OO[3])</f>
        <v>0</v>
      </c>
      <c r="F329" s="10">
        <f>3/24*OO[[#This Row],[62 (26JUN1985 15:00:00)-Water Temperature (C)]]*OO[[#This Row],[4]]/SUM(OO[4])</f>
        <v>0</v>
      </c>
      <c r="G329" s="10">
        <f>3/24*OO[[#This Row],[63 (26JUN1985 18:00:00)-Water Temperature (C)]]*OO[[#This Row],[5]]/SUM(OO[5])</f>
        <v>0</v>
      </c>
      <c r="H329" s="10">
        <f>3/24*OO[[#This Row],[64 (26JUN1985 21:00:00)-Water Temperature (C)]]*OO[[#This Row],[6]]/SUM(OO[6])</f>
        <v>0</v>
      </c>
      <c r="I329" s="10">
        <f>3/24*OO[[#This Row],[65 (27JUN1985 00:00:00)-Water Temperature (C)]]*OO[[#This Row],[7]]/SUM(OO[7])</f>
        <v>0</v>
      </c>
      <c r="J329" s="10">
        <f>3/24*OO[[#This Row],[66 (27JUN1985 03:00:00)-Water Temperature (C)]]*OO[[#This Row],[8]]/SUM(OO[8])</f>
        <v>0</v>
      </c>
      <c r="K329" s="10">
        <f>3/24*OO[[#This Row],[67 (27JUN1985 06:00:00)-Water Temperature (C)]]*OO[[#This Row],[9]]/SUM(OO[9])</f>
        <v>0</v>
      </c>
      <c r="L329" s="10">
        <f>3/24*OO[[#This Row],[68 (27JUN1985 09:00:00)-Water Temperature (C)]]*OO[[#This Row],[10]]/SUM(OO[10])</f>
        <v>0</v>
      </c>
      <c r="M329" s="10">
        <f>3/24*OO[[#This Row],[69 (27JUN1985 12:00:00)-Water Temperature (C)]]*OO[[#This Row],[11]]/SUM(OO[11])</f>
        <v>0</v>
      </c>
      <c r="N329" s="10">
        <f>3/24*OO[[#This Row],[70 (27JUN1985 15:00:00)-Water Temperature (C)]]*OO[[#This Row],[12]]/SUM(OO[12])</f>
        <v>0</v>
      </c>
      <c r="O329" s="10">
        <f>3/24*OO[[#This Row],[71 (27JUN1985 18:00:00)-Water Temperature (C)]]*OO[[#This Row],[13]]/SUM(OO[13])</f>
        <v>0</v>
      </c>
      <c r="P329" s="10">
        <f>3/24*OO[[#This Row],[72 (27JUN1985 21:00:00)-Water Temperature (C)]]*OO[[#This Row],[14]]/SUM(OO[14])</f>
        <v>0</v>
      </c>
      <c r="Q329" s="10">
        <f>3/24*OO[[#This Row],[73 (28JUN1985 00:00:00)-Water Temperature (C)]]*OO[[#This Row],[15]]/SUM(OO[15])</f>
        <v>0</v>
      </c>
      <c r="R329" s="10">
        <f>3/24*OO[[#This Row],[74 (28JUN1985 03:00:00)-Water Temperature (C)]]*OO[[#This Row],[16]]/SUM(OO[16])</f>
        <v>6.3138894011937162E-41</v>
      </c>
      <c r="S329" s="10">
        <f>3/24*OO[[#This Row],[75 (28JUN1985 06:00:00)-Water Temperature (C)]]*OO[[#This Row],[17]]/SUM(OO[17])</f>
        <v>1.3765488478935555E-28</v>
      </c>
      <c r="T329" s="10">
        <f>3/24*OO[[#This Row],[76 (28JUN1985 09:00:00)-Water Temperature (C)]]*OO[[#This Row],[18]]/SUM(OO[18])</f>
        <v>1.9473045793807485E-23</v>
      </c>
      <c r="U329" s="10">
        <f>3/24*OO[[#This Row],[77 (28JUN1985 12:00:00)-Water Temperature (C)]]*OO[[#This Row],[19]]/SUM(OO[19])</f>
        <v>1.9734258543209428E-15</v>
      </c>
      <c r="V329" s="10">
        <f>3/24000000*OO[[#This Row],[78 (28JUN1985 15:00:00)-Water Temperature (C)]]*OO[[#This Row],[20]]</f>
        <v>1.140115905432E-11</v>
      </c>
      <c r="W329" s="10">
        <f>3/24000000*OO[[#This Row],[79 (28JUN1985 18:00:00)-Water Temperature (C)]]*OO[[#This Row],[21]]</f>
        <v>5.6084607179450002E-9</v>
      </c>
      <c r="X329" s="10">
        <f>3/24000000*OO[[#This Row],[80 (28JUN1985 21:00:00)-Water Temperature (C)]]*OO[[#This Row],[22]]</f>
        <v>6.4686034009549992E-7</v>
      </c>
      <c r="Y329" s="10">
        <f>3/24000000*OO[[#This Row],[81 (29JUN1985 00:00:00)-Water Temperature (C)]]*OO[[#This Row],[23]]</f>
        <v>2.5505039752177499E-5</v>
      </c>
      <c r="Z329" s="10">
        <f>3/24000000*OO[[#This Row],[82 (29JUN1985 03:00:00)-Water Temperature (C)]]*OO[[#This Row],[24]]</f>
        <v>4.3043260635999999E-4</v>
      </c>
      <c r="AA329" s="10">
        <f>3/24000000*OO[[#This Row],[83 (29JUN1985 06:00:00)-Water Temperature (C)]]*OO[[#This Row],[25]]</f>
        <v>3.48701670176625E-3</v>
      </c>
      <c r="AB329" s="10">
        <f>3/24000000*OO[[#This Row],[84 (29JUN1985 09:00:00)-Water Temperature (C)]]*OO[[#This Row],[26]]</f>
        <v>1.558872946018375E-2</v>
      </c>
      <c r="AC329" s="10">
        <f>3/24000000*OO[[#This Row],[85 (29JUN1985 12:00:00)-Water Temperature (C)]]*OO[[#This Row],[27]]</f>
        <v>4.1114211444200001E-2</v>
      </c>
      <c r="AD329" s="10">
        <f>3/24000000*OO[[#This Row],[86 (29JUN1985 15:00:00)-Water Temperature (C)]]*OO[[#This Row],[28]]</f>
        <v>6.8236080790762502E-2</v>
      </c>
      <c r="AE329" s="10">
        <f>3/24000000*OO[[#This Row],[88 (29JUN1985 21:00:00)-Water Temperature (C)]]*OO[[#This Row],[30]]</f>
        <v>6.042258154137501E-2</v>
      </c>
      <c r="AF329" s="10">
        <f>3/24000000*OO[[#This Row],[88 (29JUN1985 21:00:00)-Water Temperature (C)]]*OO[[#This Row],[30]]</f>
        <v>6.042258154137501E-2</v>
      </c>
      <c r="AG329" s="10">
        <f>3/24000000*OO[[#This Row],[89 (30JUN1985 00:00:00)-Water Temperature (C)]]*OO[[#This Row],[31]]</f>
        <v>3.5833043602499996E-2</v>
      </c>
      <c r="AH329" s="10">
        <f>3/24000000*OO[[#This Row],[90 (30JUN1985 03:00:00)-Water Temperature (C)]]*OO[[#This Row],[32]]</f>
        <v>1.6904522760842502E-2</v>
      </c>
      <c r="AI329" s="10">
        <f>3/24000000*OO[[#This Row],[91 (30JUN1985 06:00:00)-Water Temperature (C)]]*OO[[#This Row],[33]]</f>
        <v>6.4348784294400007E-3</v>
      </c>
      <c r="AJ329" s="10">
        <f>3/24000000*OO[[#This Row],[92 (30JUN1985 09:00:00)-Water Temperature (C)]]*OO[[#This Row],[34]]</f>
        <v>2.07569798407875E-3</v>
      </c>
      <c r="AK329" s="10">
        <f>3/24000000*OO[[#This Row],[93 (30JUN1985 12:00:00)-Water Temperature (C)]]*OO[[#This Row],[35]]</f>
        <v>6.1120602378062492E-4</v>
      </c>
      <c r="AL329" s="10">
        <f>3/24000000*OO[[#This Row],[94 (30JUN1985 15:00:00)-Water Temperature (C)]]*OO[[#This Row],[36]]</f>
        <v>1.9796485788218751E-4</v>
      </c>
      <c r="AM329" s="10">
        <f>3/24000000*OO[[#This Row],[95 (30JUN1985 18:00:00)-Water Temperature (C)]]*OO[[#This Row],[37]]</f>
        <v>9.86809679721E-5</v>
      </c>
      <c r="AN329" s="10">
        <f>3/24000000*OO[[#This Row],[96 (30JUN1985 21:00:00)-Water Temperature (C)]]*OO[[#This Row],[38]]</f>
        <v>7.7482239365300002E-5</v>
      </c>
      <c r="AO329" s="10">
        <f>3/24000000*OO[[#This Row],[97 (01JUL1985 00:00:00)-Water Temperature (C)]]*OO[[#This Row],[39]]</f>
        <v>7.1726936520374987E-5</v>
      </c>
      <c r="AP329" s="10">
        <f>3/24000000*OO[[#This Row],[98 (01JUL1985 03:00:00)-Water Temperature (C)]]*OO[[#This Row],[40]]</f>
        <v>6.8668792248937488E-5</v>
      </c>
      <c r="AQ329" s="10">
        <f>3/24000000*OO[[#This Row],[99 (01JUL1985 06:00:00)-Water Temperature (C)]]*OO[[#This Row],[41]]</f>
        <v>6.483064869435E-5</v>
      </c>
      <c r="AR329" s="10">
        <f>3/24000000*OO[[#This Row],[100 (01JUL1985 09:00:00)-Water Temperature (C)]]*OO[[#This Row],[42]]</f>
        <v>5.9712871506112502E-5</v>
      </c>
      <c r="AS329" s="10">
        <f>3/24000000*OO[[#This Row],[101 (01JUL1985 12:00:00)-Water Temperature (C)]]*OO[[#This Row],[43]]</f>
        <v>5.4241085693574996E-5</v>
      </c>
      <c r="AT329" s="10">
        <f>3/24000000*OO[[#This Row],[102 (01JUL1985 15:00:00)-Water Temperature (C)]]*OO[[#This Row],[44]]</f>
        <v>4.8463699338600003E-5</v>
      </c>
      <c r="AU329" s="10">
        <f>3/24000000*OO[[#This Row],[103 (01JUL1985 18:00:00)-Water Temperature (C)]]*OO[[#This Row],[45]]</f>
        <v>4.3152300153249995E-5</v>
      </c>
      <c r="AV329" s="10">
        <f>3/24000000*OO[[#This Row],[104 (01JUL1985 21:00:00)-Water Temperature (C)]]*OO[[#This Row],[46]]</f>
        <v>3.8505896762399999E-5</v>
      </c>
      <c r="AW329" s="10">
        <f>3/24000000*OO[[#This Row],[105 (02JUL1985 00:00:00)-Water Temperature (C)]]*OO[[#This Row],[47]]</f>
        <v>3.4699347624825004E-5</v>
      </c>
      <c r="AX329" s="10">
        <f>3/24000000*OO[[#This Row],[106 (02JUL1985 03:00:00)-Water Temperature (C)]]*OO[[#This Row],[48]]</f>
        <v>3.2043636923112496E-5</v>
      </c>
      <c r="AY329" s="10">
        <f>3/24000000*OO[[#This Row],[107 (02JUL1985 06:00:00)-Water Temperature (C)]]*OO[[#This Row],[49]]</f>
        <v>2.9771250530866252E-5</v>
      </c>
      <c r="AZ329" s="10">
        <f>3/24000000*OO[[#This Row],[108 (02JUL1985 09:00:00)-Water Temperature (C)]]*OO[[#This Row],[50]]</f>
        <v>2.7683099970743749E-5</v>
      </c>
      <c r="BA329" s="10">
        <f>3/24000000*OO[[#This Row],[109 (02JUL1985 12:00:00)-Water Temperature (C)]]*OO[[#This Row],[51]]</f>
        <v>2.5469688569666247E-5</v>
      </c>
      <c r="BB329" s="10">
        <f>3/24000000*OO[[#This Row],[110 (02JUL1985 15:00:00)-Water Temperature (C)]]*OO[[#This Row],[52]]</f>
        <v>2.3022437457832502E-5</v>
      </c>
      <c r="BC329" s="10">
        <f>3/24000000*OO[[#This Row],[111 (02JUL1985 18:00:00)-Water Temperature (C)]]*OO[[#This Row],[53]]</f>
        <v>2.0370573508999998E-5</v>
      </c>
      <c r="BD329" s="10">
        <f>3/24000000*OO[[#This Row],[112 (02JUL1985 21:00:00)-Water Temperature (C)]]*OO[[#This Row],[54]]</f>
        <v>1.8026742116182498E-5</v>
      </c>
      <c r="BE329" s="10">
        <f>3/24000000*OO[[#This Row],[113 (03JUL1985 00:00:00)-Water Temperature (C)]]*OO[[#This Row],[55]]</f>
        <v>1.605550179475E-5</v>
      </c>
      <c r="BF329" s="10">
        <f>3/24000000*OO[[#This Row],[114 (03JUL1985 03:00:00)-Water Temperature (C)]]*OO[[#This Row],[56]]</f>
        <v>1.4580884276691251E-5</v>
      </c>
      <c r="BG329" s="10">
        <f>3/24000000*OO[[#This Row],[115 (03JUL1985 06:00:00)-Water Temperature (C)]]*OO[[#This Row],[57]]</f>
        <v>1.3447790277119998E-5</v>
      </c>
      <c r="BH329" s="10">
        <f>3/24000000*OO[[#This Row],[116 (03JUL1985 09:00:00)-Water Temperature (C)]]*OO[[#This Row],[58]]</f>
        <v>1.23121060490725E-5</v>
      </c>
      <c r="BI329" s="10">
        <f>3/24000000*OO[[#This Row],[117 (03JUL1985 12:00:00)-Water Temperature (C)]]*OO[[#This Row],[59]]</f>
        <v>1.1214870157425001E-5</v>
      </c>
      <c r="BJ329" s="10">
        <f>3/24000000*OO[[#This Row],[118 (03JUL1985 15:00:00)-Water Temperature (C)]]*OO[[#This Row],[60]]</f>
        <v>1.00501293369625E-5</v>
      </c>
      <c r="BK329" s="10">
        <f>3/24000000*OO[[#This Row],[119 (03JUL1985 18:00:00)-Water Temperature (C)]]*OO[[#This Row],[61]]</f>
        <v>8.8346251728900007E-6</v>
      </c>
      <c r="BL329" s="10">
        <f>3/24000000*OO[[#This Row],[120 (03JUL1985 21:00:00)-Water Temperature (C)]]*OO[[#This Row],[62]]</f>
        <v>7.74315915998625E-6</v>
      </c>
      <c r="BM329" s="10">
        <f>3/24000000*OO[[#This Row],[121 (04JUL1985 00:00:00)-Water Temperature (C)]]*OO[[#This Row],[63]]</f>
        <v>6.8195347563299989E-6</v>
      </c>
      <c r="BN329" s="10">
        <f>3/24000000*OO[[#This Row],[122 (04JUL1985 03:00:00)-Water Temperature (C)]]*OO[[#This Row],[64]]</f>
        <v>6.1667099097599995E-6</v>
      </c>
      <c r="BO329" s="10">
        <f>3/24000000*OO[[#This Row],[123 (04JUL1985 06:00:00)-Water Temperature (C)]]*OO[[#This Row],[65]]</f>
        <v>5.5616580912424998E-6</v>
      </c>
      <c r="BP329" s="10">
        <f>3/24000000*OO[[#This Row],[124 (04JUL1985 09:00:00)-Water Temperature (C)]]*OO[[#This Row],[66]]</f>
        <v>4.9133738535849992E-6</v>
      </c>
      <c r="BQ329" s="10">
        <f>3/24000000*OO[[#This Row],[125 (04JUL1985 12:00:00)-Water Temperature (C)]]*OO[[#This Row],[67]]</f>
        <v>4.1719469314874996E-6</v>
      </c>
      <c r="BR329" s="10">
        <f>3/24000000*OO[[#This Row],[126 (04JUL1985 15:00:00)-Water Temperature (C)]]*OO[[#This Row],[68]]</f>
        <v>3.4033801023874997E-6</v>
      </c>
      <c r="BS329" s="10">
        <f>3/24000000*OO[[#This Row],[127 (04JUL1985 18:00:00)-Water Temperature (C)]]*OO[[#This Row],[69]]</f>
        <v>2.6818569318555001E-6</v>
      </c>
      <c r="BT329" s="10">
        <f>3/24000000*OO[[#This Row],[128 (04JUL1985 21:00:00)-Water Temperature (C)]]*OO[[#This Row],[70]]</f>
        <v>2.1052074047329998E-6</v>
      </c>
      <c r="BU329" s="10">
        <f>3/24000000*OO[[#This Row],[129 (05JUL1985 00:00:00)-Water Temperature (C)]]*OO[[#This Row],[71]]</f>
        <v>1.6850944826857501E-6</v>
      </c>
      <c r="BV329" s="10">
        <f>3/24000000*OO[[#This Row],[130 (05JUL1985 03:00:00)-Water Temperature (C)]]*OO[[#This Row],[72]]</f>
        <v>1.4223483175437498E-6</v>
      </c>
      <c r="BW329" s="10">
        <f>3/24000000*OO[[#This Row],[131 (05JUL1985 06:00:00)-Water Temperature (C)]]*OO[[#This Row],[73]]</f>
        <v>1.2464079378003749E-6</v>
      </c>
      <c r="BX329" s="10">
        <f>3/24000000*OO[[#This Row],[132 (05JUL1985 09:00:00)-Water Temperature (C)]]*OO[[#This Row],[74]]</f>
        <v>1.124387236955125E-6</v>
      </c>
      <c r="BY329" s="10">
        <f>3/24000000*OO[[#This Row],[133 (05JUL1985 12:00:00)-Water Temperature (C)]]*OO[[#This Row],[75]]</f>
        <v>1.0316527879769999E-6</v>
      </c>
      <c r="BZ329" s="10">
        <f>3/24000000*OO[[#This Row],[134 (05JUL1985 15:00:00)-Water Temperature (C)]]*OO[[#This Row],[76]]</f>
        <v>9.3981869837012507E-7</v>
      </c>
      <c r="CA329" s="10">
        <f>3/24000000*OO[[#This Row],[135 (05JUL1985 18:00:00)-Water Temperature (C)]]*OO[[#This Row],[77]]</f>
        <v>8.5099616085812498E-7</v>
      </c>
      <c r="CB329" s="10">
        <f>3/24000000*OO[[#This Row],[136 (05JUL1985 21:00:00)-Water Temperature (C)]]*OO[[#This Row],[78]]</f>
        <v>7.7545171641374998E-7</v>
      </c>
      <c r="CC329" s="10">
        <f>3/24000000*OO[[#This Row],[137 (06JUL1985 00:00:00)-Water Temperature (C)]]*OO[[#This Row],[79]]</f>
        <v>7.1664020248737501E-7</v>
      </c>
      <c r="CD329" s="10">
        <f>3/24000000*OO[[#This Row],[138 (06JUL1985 03:00:00)-Water Temperature (C)]]*OO[[#This Row],[80]]</f>
        <v>6.8491012416524997E-7</v>
      </c>
      <c r="CE329" s="10">
        <f>3/24000000*OO[[#This Row],[139 (06JUL1985 06:00:00)-Water Temperature (C)]]*OO[[#This Row],[81]]</f>
        <v>6.6579036717750003E-7</v>
      </c>
      <c r="CF329" s="10">
        <f>3/24000000*OO[[#This Row],[140 (06JUL1985 09:00:00)-Water Temperature (C)]]*OO[[#This Row],[82]]</f>
        <v>6.532351320275E-7</v>
      </c>
      <c r="CG329" s="10">
        <f>3/24000000*OO[[#This Row],[141 (06JUL1985 12:00:00)-Water Temperature (C)]]*OO[[#This Row],[83]]</f>
        <v>6.3905162409225005E-7</v>
      </c>
      <c r="CH329" s="10">
        <f>3/24000000*OO[[#This Row],[142 (06JUL1985 15:00:00)-Water Temperature (C)]]*OO[[#This Row],[84]]</f>
        <v>6.1674331560187499E-7</v>
      </c>
      <c r="CI329" s="10">
        <f>3/24000000*OO[[#This Row],[143 (06JUL1985 18:00:00)-Water Temperature (C)]]*OO[[#This Row],[85]]</f>
        <v>5.8328761039750001E-7</v>
      </c>
      <c r="CJ329" s="10">
        <f>3/24000000*OO[[#This Row],[144 (06JUL1985 21:00:00)-Water Temperature (C)]]*OO[[#This Row],[86]]</f>
        <v>5.4883455936725003E-7</v>
      </c>
      <c r="CK329" s="10">
        <f>3/24000000*OO[[#This Row],[145 (07JUL1985 00:00:00)-Water Temperature (C)]]*OO[[#This Row],[87]]</f>
        <v>5.1680363914337487E-7</v>
      </c>
      <c r="CL329" s="10">
        <f>3/24000000*OO[[#This Row],[146 (07JUL1985 03:00:00)-Water Temperature (C)]]*OO[[#This Row],[88]]</f>
        <v>4.9918864007274997E-7</v>
      </c>
      <c r="CM329" s="10">
        <f>3/24000000*OO[[#This Row],[147 (07JUL1985 06:00:00)-Water Temperature (C)]]*OO[[#This Row],[89]]</f>
        <v>4.8132044524987493E-7</v>
      </c>
      <c r="CN329" s="10">
        <f>3/24000000*OO[[#This Row],[148 (07JUL1985 09:00:00)-Water Temperature (C)]]*OO[[#This Row],[90]]</f>
        <v>4.6130726413850002E-7</v>
      </c>
      <c r="CO329" s="10">
        <f>3/24000000*OO[[#This Row],[149 (07JUL1985 12:00:00)-Water Temperature (C)]]*OO[[#This Row],[91]]</f>
        <v>4.4187218302499997E-7</v>
      </c>
      <c r="CP329" s="10">
        <f>3/24000000*OO[[#This Row],[150 (07JUL1985 15:00:00)-Water Temperature (C)]]*OO[[#This Row],[92]]</f>
        <v>4.2040416716362496E-7</v>
      </c>
      <c r="CQ329" s="10">
        <f>3/24000000*OO[[#This Row],[151 (07JUL1985 18:00:00)-Water Temperature (C)]]*OO[[#This Row],[93]]</f>
        <v>3.9508173518249993E-7</v>
      </c>
      <c r="CR329" s="10">
        <f>3/24000000*OO[[#This Row],[152 (07JUL1985 21:00:00)-Water Temperature (C)]]*OO[[#This Row],[94]]</f>
        <v>3.7120429232250001E-7</v>
      </c>
      <c r="CS329" s="10">
        <f>3/24000000*OO[[#This Row],[153 (08JUL1985 00:00:00)-Water Temperature (C)]]*OO[[#This Row],[95]]</f>
        <v>3.5001277636203745E-7</v>
      </c>
      <c r="CT329" s="10">
        <f>3/24000000*OO[[#This Row],[154 (08JUL1985 03:00:00)-Water Temperature (C)]]*OO[[#This Row],[96]]</f>
        <v>3.4000368186408752E-7</v>
      </c>
      <c r="CU329" s="10">
        <f>3/24000000*OO[[#This Row],[155 (08JUL1985 06:00:00)-Water Temperature (C)]]*OO[[#This Row],[97]]</f>
        <v>3.3332961237519997E-7</v>
      </c>
      <c r="CV329" s="10">
        <f>3/24000000*OO[[#This Row],[156 (08JUL1985 09:00:00)-Water Temperature (C)]]*OO[[#This Row],[98]]</f>
        <v>3.2408214459074997E-7</v>
      </c>
      <c r="CW329" s="10">
        <f>3/24000000*OO[[#This Row],[157 (08JUL1985 12:00:00)-Water Temperature (C)]]*OO[[#This Row],[99]]</f>
        <v>3.1377411192754996E-7</v>
      </c>
    </row>
    <row r="330" spans="1:101" x14ac:dyDescent="0.35">
      <c r="A330" t="s">
        <v>336</v>
      </c>
      <c r="B330">
        <v>837.44100000000003</v>
      </c>
      <c r="C330" s="10">
        <f>3/24*OO[[#This Row],[59 (26JUN1985 06:00:00)-Water Temperature (C)]]*OO[[#This Row],[1]]/SUM(OO[1])</f>
        <v>0</v>
      </c>
      <c r="D330" s="10">
        <f>3/24*OO[[#This Row],[60 (26JUN1985 09:00:00)-Water Temperature (C)]]*OO[[#This Row],[2]]/SUM(OO[2])</f>
        <v>0</v>
      </c>
      <c r="E330" s="10">
        <f>3/24*OO[[#This Row],[61 (26JUN1985 12:00:00)-Water Temperature (C)]]*OO[[#This Row],[3]]/SUM(OO[3])</f>
        <v>0</v>
      </c>
      <c r="F330" s="10">
        <f>3/24*OO[[#This Row],[62 (26JUN1985 15:00:00)-Water Temperature (C)]]*OO[[#This Row],[4]]/SUM(OO[4])</f>
        <v>0</v>
      </c>
      <c r="G330" s="10">
        <f>3/24*OO[[#This Row],[63 (26JUN1985 18:00:00)-Water Temperature (C)]]*OO[[#This Row],[5]]/SUM(OO[5])</f>
        <v>0</v>
      </c>
      <c r="H330" s="10">
        <f>3/24*OO[[#This Row],[64 (26JUN1985 21:00:00)-Water Temperature (C)]]*OO[[#This Row],[6]]/SUM(OO[6])</f>
        <v>0</v>
      </c>
      <c r="I330" s="10">
        <f>3/24*OO[[#This Row],[65 (27JUN1985 00:00:00)-Water Temperature (C)]]*OO[[#This Row],[7]]/SUM(OO[7])</f>
        <v>0</v>
      </c>
      <c r="J330" s="10">
        <f>3/24*OO[[#This Row],[66 (27JUN1985 03:00:00)-Water Temperature (C)]]*OO[[#This Row],[8]]/SUM(OO[8])</f>
        <v>0</v>
      </c>
      <c r="K330" s="10">
        <f>3/24*OO[[#This Row],[67 (27JUN1985 06:00:00)-Water Temperature (C)]]*OO[[#This Row],[9]]/SUM(OO[9])</f>
        <v>0</v>
      </c>
      <c r="L330" s="10">
        <f>3/24*OO[[#This Row],[68 (27JUN1985 09:00:00)-Water Temperature (C)]]*OO[[#This Row],[10]]/SUM(OO[10])</f>
        <v>0</v>
      </c>
      <c r="M330" s="10">
        <f>3/24*OO[[#This Row],[69 (27JUN1985 12:00:00)-Water Temperature (C)]]*OO[[#This Row],[11]]/SUM(OO[11])</f>
        <v>0</v>
      </c>
      <c r="N330" s="10">
        <f>3/24*OO[[#This Row],[70 (27JUN1985 15:00:00)-Water Temperature (C)]]*OO[[#This Row],[12]]/SUM(OO[12])</f>
        <v>0</v>
      </c>
      <c r="O330" s="10">
        <f>3/24*OO[[#This Row],[71 (27JUN1985 18:00:00)-Water Temperature (C)]]*OO[[#This Row],[13]]/SUM(OO[13])</f>
        <v>0</v>
      </c>
      <c r="P330" s="10">
        <f>3/24*OO[[#This Row],[72 (27JUN1985 21:00:00)-Water Temperature (C)]]*OO[[#This Row],[14]]/SUM(OO[14])</f>
        <v>0</v>
      </c>
      <c r="Q330" s="10">
        <f>3/24*OO[[#This Row],[73 (28JUN1985 00:00:00)-Water Temperature (C)]]*OO[[#This Row],[15]]/SUM(OO[15])</f>
        <v>0</v>
      </c>
      <c r="R330" s="10">
        <f>3/24*OO[[#This Row],[74 (28JUN1985 03:00:00)-Water Temperature (C)]]*OO[[#This Row],[16]]/SUM(OO[16])</f>
        <v>9.901628728961313E-42</v>
      </c>
      <c r="S330" s="10">
        <f>3/24*OO[[#This Row],[75 (28JUN1985 06:00:00)-Water Temperature (C)]]*OO[[#This Row],[17]]/SUM(OO[17])</f>
        <v>2.4091088180150083E-29</v>
      </c>
      <c r="T330" s="10">
        <f>3/24*OO[[#This Row],[76 (28JUN1985 09:00:00)-Water Temperature (C)]]*OO[[#This Row],[18]]/SUM(OO[18])</f>
        <v>9.1480753218399923E-24</v>
      </c>
      <c r="U330" s="10">
        <f>3/24*OO[[#This Row],[77 (28JUN1985 12:00:00)-Water Temperature (C)]]*OO[[#This Row],[19]]/SUM(OO[19])</f>
        <v>9.3240169337714037E-16</v>
      </c>
      <c r="V330" s="10">
        <f>3/24000000*OO[[#This Row],[78 (28JUN1985 15:00:00)-Water Temperature (C)]]*OO[[#This Row],[20]]</f>
        <v>6.7779040884137498E-12</v>
      </c>
      <c r="W330" s="10">
        <f>3/24000000*OO[[#This Row],[79 (28JUN1985 18:00:00)-Water Temperature (C)]]*OO[[#This Row],[21]]</f>
        <v>3.7394922209437501E-9</v>
      </c>
      <c r="X330" s="10">
        <f>3/24000000*OO[[#This Row],[80 (28JUN1985 21:00:00)-Water Temperature (C)]]*OO[[#This Row],[22]]</f>
        <v>4.6873422169749998E-7</v>
      </c>
      <c r="Y330" s="10">
        <f>3/24000000*OO[[#This Row],[81 (29JUN1985 00:00:00)-Water Temperature (C)]]*OO[[#This Row],[23]]</f>
        <v>1.9774439159474998E-5</v>
      </c>
      <c r="Z330" s="10">
        <f>3/24000000*OO[[#This Row],[82 (29JUN1985 03:00:00)-Water Temperature (C)]]*OO[[#This Row],[24]]</f>
        <v>3.5340363455650003E-4</v>
      </c>
      <c r="AA330" s="10">
        <f>3/24000000*OO[[#This Row],[83 (29JUN1985 06:00:00)-Water Temperature (C)]]*OO[[#This Row],[25]]</f>
        <v>3.0100904707624997E-3</v>
      </c>
      <c r="AB330" s="10">
        <f>3/24000000*OO[[#This Row],[84 (29JUN1985 09:00:00)-Water Temperature (C)]]*OO[[#This Row],[26]]</f>
        <v>1.4058496654159999E-2</v>
      </c>
      <c r="AC330" s="10">
        <f>3/24000000*OO[[#This Row],[85 (29JUN1985 12:00:00)-Water Temperature (C)]]*OO[[#This Row],[27]]</f>
        <v>3.8598636182312504E-2</v>
      </c>
      <c r="AD330" s="10">
        <f>3/24000000*OO[[#This Row],[86 (29JUN1985 15:00:00)-Water Temperature (C)]]*OO[[#This Row],[28]]</f>
        <v>6.6336801876187498E-2</v>
      </c>
      <c r="AE330" s="10">
        <f>3/24000000*OO[[#This Row],[88 (29JUN1985 21:00:00)-Water Temperature (C)]]*OO[[#This Row],[30]]</f>
        <v>6.2391876987649988E-2</v>
      </c>
      <c r="AF330" s="10">
        <f>3/24000000*OO[[#This Row],[88 (29JUN1985 21:00:00)-Water Temperature (C)]]*OO[[#This Row],[30]]</f>
        <v>6.2391876987649988E-2</v>
      </c>
      <c r="AG330" s="10">
        <f>3/24000000*OO[[#This Row],[89 (30JUN1985 00:00:00)-Water Temperature (C)]]*OO[[#This Row],[31]]</f>
        <v>3.7945676658237497E-2</v>
      </c>
      <c r="AH330" s="10">
        <f>3/24000000*OO[[#This Row],[90 (30JUN1985 03:00:00)-Water Temperature (C)]]*OO[[#This Row],[32]]</f>
        <v>1.83061103234275E-2</v>
      </c>
      <c r="AI330" s="10">
        <f>3/24000000*OO[[#This Row],[91 (30JUN1985 06:00:00)-Water Temperature (C)]]*OO[[#This Row],[33]]</f>
        <v>7.103069429252499E-3</v>
      </c>
      <c r="AJ330" s="10">
        <f>3/24000000*OO[[#This Row],[92 (30JUN1985 09:00:00)-Water Temperature (C)]]*OO[[#This Row],[34]]</f>
        <v>2.3226271477715002E-3</v>
      </c>
      <c r="AK330" s="10">
        <f>3/24000000*OO[[#This Row],[93 (30JUN1985 12:00:00)-Water Temperature (C)]]*OO[[#This Row],[35]]</f>
        <v>6.8604886116662496E-4</v>
      </c>
      <c r="AL330" s="10">
        <f>3/24000000*OO[[#This Row],[94 (30JUN1985 15:00:00)-Water Temperature (C)]]*OO[[#This Row],[36]]</f>
        <v>2.1657798512857498E-4</v>
      </c>
      <c r="AM330" s="10">
        <f>3/24000000*OO[[#This Row],[95 (30JUN1985 18:00:00)-Water Temperature (C)]]*OO[[#This Row],[37]]</f>
        <v>1.022971920158875E-4</v>
      </c>
      <c r="AN330" s="10">
        <f>3/24000000*OO[[#This Row],[96 (30JUN1985 21:00:00)-Water Temperature (C)]]*OO[[#This Row],[38]]</f>
        <v>7.7715601374724985E-5</v>
      </c>
      <c r="AO330" s="10">
        <f>3/24000000*OO[[#This Row],[97 (01JUL1985 00:00:00)-Water Temperature (C)]]*OO[[#This Row],[39]]</f>
        <v>7.137449323443749E-5</v>
      </c>
      <c r="AP330" s="10">
        <f>3/24000000*OO[[#This Row],[98 (01JUL1985 03:00:00)-Water Temperature (C)]]*OO[[#This Row],[40]]</f>
        <v>6.8269861013437502E-5</v>
      </c>
      <c r="AQ330" s="10">
        <f>3/24000000*OO[[#This Row],[99 (01JUL1985 06:00:00)-Water Temperature (C)]]*OO[[#This Row],[41]]</f>
        <v>6.451200871911249E-5</v>
      </c>
      <c r="AR330" s="10">
        <f>3/24000000*OO[[#This Row],[100 (01JUL1985 09:00:00)-Water Temperature (C)]]*OO[[#This Row],[42]]</f>
        <v>5.9429630403262493E-5</v>
      </c>
      <c r="AS330" s="10">
        <f>3/24000000*OO[[#This Row],[101 (01JUL1985 12:00:00)-Water Temperature (C)]]*OO[[#This Row],[43]]</f>
        <v>5.3958202280262494E-5</v>
      </c>
      <c r="AT330" s="10">
        <f>3/24000000*OO[[#This Row],[102 (01JUL1985 15:00:00)-Water Temperature (C)]]*OO[[#This Row],[44]]</f>
        <v>4.8185401553287502E-5</v>
      </c>
      <c r="AU330" s="10">
        <f>3/24000000*OO[[#This Row],[103 (01JUL1985 18:00:00)-Water Temperature (C)]]*OO[[#This Row],[45]]</f>
        <v>4.2865956350837495E-5</v>
      </c>
      <c r="AV330" s="10">
        <f>3/24000000*OO[[#This Row],[104 (01JUL1985 21:00:00)-Water Temperature (C)]]*OO[[#This Row],[46]]</f>
        <v>3.8197614487562498E-5</v>
      </c>
      <c r="AW330" s="10">
        <f>3/24000000*OO[[#This Row],[105 (02JUL1985 00:00:00)-Water Temperature (C)]]*OO[[#This Row],[47]]</f>
        <v>3.4357959560981247E-5</v>
      </c>
      <c r="AX330" s="10">
        <f>3/24000000*OO[[#This Row],[106 (02JUL1985 03:00:00)-Water Temperature (C)]]*OO[[#This Row],[48]]</f>
        <v>3.1677108268100006E-5</v>
      </c>
      <c r="AY330" s="10">
        <f>3/24000000*OO[[#This Row],[107 (02JUL1985 06:00:00)-Water Temperature (C)]]*OO[[#This Row],[49]]</f>
        <v>2.9390567992417495E-5</v>
      </c>
      <c r="AZ330" s="10">
        <f>3/24000000*OO[[#This Row],[108 (02JUL1985 09:00:00)-Water Temperature (C)]]*OO[[#This Row],[50]]</f>
        <v>2.730091951026E-5</v>
      </c>
      <c r="BA330" s="10">
        <f>3/24000000*OO[[#This Row],[109 (02JUL1985 12:00:00)-Water Temperature (C)]]*OO[[#This Row],[51]]</f>
        <v>2.5092033648900001E-5</v>
      </c>
      <c r="BB330" s="10">
        <f>3/24000000*OO[[#This Row],[110 (02JUL1985 15:00:00)-Water Temperature (C)]]*OO[[#This Row],[52]]</f>
        <v>2.26574702001375E-5</v>
      </c>
      <c r="BC330" s="10">
        <f>3/24000000*OO[[#This Row],[111 (02JUL1985 18:00:00)-Water Temperature (C)]]*OO[[#This Row],[53]]</f>
        <v>2.0023905234562498E-5</v>
      </c>
      <c r="BD330" s="10">
        <f>3/24000000*OO[[#This Row],[112 (02JUL1985 21:00:00)-Water Temperature (C)]]*OO[[#This Row],[54]]</f>
        <v>1.7699866193908749E-5</v>
      </c>
      <c r="BE330" s="10">
        <f>3/24000000*OO[[#This Row],[113 (03JUL1985 00:00:00)-Water Temperature (C)]]*OO[[#This Row],[55]]</f>
        <v>1.5747405210308748E-5</v>
      </c>
      <c r="BF330" s="10">
        <f>3/24000000*OO[[#This Row],[114 (03JUL1985 03:00:00)-Water Temperature (C)]]*OO[[#This Row],[56]]</f>
        <v>1.4283738648471251E-5</v>
      </c>
      <c r="BG330" s="10">
        <f>3/24000000*OO[[#This Row],[115 (03JUL1985 06:00:00)-Water Temperature (C)]]*OO[[#This Row],[57]]</f>
        <v>1.316041345714125E-5</v>
      </c>
      <c r="BH330" s="10">
        <f>3/24000000*OO[[#This Row],[116 (03JUL1985 09:00:00)-Water Temperature (C)]]*OO[[#This Row],[58]]</f>
        <v>1.2042682665086248E-5</v>
      </c>
      <c r="BI330" s="10">
        <f>3/24000000*OO[[#This Row],[117 (03JUL1985 12:00:00)-Water Temperature (C)]]*OO[[#This Row],[59]]</f>
        <v>1.0966434234787501E-5</v>
      </c>
      <c r="BJ330" s="10">
        <f>3/24000000*OO[[#This Row],[118 (03JUL1985 15:00:00)-Water Temperature (C)]]*OO[[#This Row],[60]]</f>
        <v>9.8282023200324991E-6</v>
      </c>
      <c r="BK330" s="10">
        <f>3/24000000*OO[[#This Row],[119 (03JUL1985 18:00:00)-Water Temperature (C)]]*OO[[#This Row],[61]]</f>
        <v>8.6425663588249993E-6</v>
      </c>
      <c r="BL330" s="10">
        <f>3/24000000*OO[[#This Row],[120 (03JUL1985 21:00:00)-Water Temperature (C)]]*OO[[#This Row],[62]]</f>
        <v>7.5736982328637495E-6</v>
      </c>
      <c r="BM330" s="10">
        <f>3/24000000*OO[[#This Row],[121 (04JUL1985 00:00:00)-Water Temperature (C)]]*OO[[#This Row],[63]]</f>
        <v>6.6738112517974999E-6</v>
      </c>
      <c r="BN330" s="10">
        <f>3/24000000*OO[[#This Row],[122 (04JUL1985 03:00:00)-Water Temperature (C)]]*OO[[#This Row],[64]]</f>
        <v>6.0377761277949992E-6</v>
      </c>
      <c r="BO330" s="10">
        <f>3/24000000*OO[[#This Row],[123 (04JUL1985 06:00:00)-Water Temperature (C)]]*OO[[#This Row],[65]]</f>
        <v>5.4519879831674997E-6</v>
      </c>
      <c r="BP330" s="10">
        <f>3/24000000*OO[[#This Row],[124 (04JUL1985 09:00:00)-Water Temperature (C)]]*OO[[#This Row],[66]]</f>
        <v>4.8246868396799997E-6</v>
      </c>
      <c r="BQ330" s="10">
        <f>3/24000000*OO[[#This Row],[125 (04JUL1985 12:00:00)-Water Temperature (C)]]*OO[[#This Row],[67]]</f>
        <v>4.1065646427524999E-6</v>
      </c>
      <c r="BR330" s="10">
        <f>3/24000000*OO[[#This Row],[126 (04JUL1985 15:00:00)-Water Temperature (C)]]*OO[[#This Row],[68]]</f>
        <v>3.3588059299296252E-6</v>
      </c>
      <c r="BS330" s="10">
        <f>3/24000000*OO[[#This Row],[127 (04JUL1985 18:00:00)-Water Temperature (C)]]*OO[[#This Row],[69]]</f>
        <v>2.6510268077741246E-6</v>
      </c>
      <c r="BT330" s="10">
        <f>3/24000000*OO[[#This Row],[128 (04JUL1985 21:00:00)-Water Temperature (C)]]*OO[[#This Row],[70]]</f>
        <v>2.0800521102359998E-6</v>
      </c>
      <c r="BU330" s="10">
        <f>3/24000000*OO[[#This Row],[129 (05JUL1985 00:00:00)-Water Temperature (C)]]*OO[[#This Row],[71]]</f>
        <v>1.6614192396899999E-6</v>
      </c>
      <c r="BV330" s="10">
        <f>3/24000000*OO[[#This Row],[130 (05JUL1985 03:00:00)-Water Temperature (C)]]*OO[[#This Row],[72]]</f>
        <v>1.39743283751E-6</v>
      </c>
      <c r="BW330" s="10">
        <f>3/24000000*OO[[#This Row],[131 (05JUL1985 06:00:00)-Water Temperature (C)]]*OO[[#This Row],[73]]</f>
        <v>1.2202734906656249E-6</v>
      </c>
      <c r="BX330" s="10">
        <f>3/24000000*OO[[#This Row],[132 (05JUL1985 09:00:00)-Water Temperature (C)]]*OO[[#This Row],[74]]</f>
        <v>1.097457318503E-6</v>
      </c>
      <c r="BY330" s="10">
        <f>3/24000000*OO[[#This Row],[133 (05JUL1985 12:00:00)-Water Temperature (C)]]*OO[[#This Row],[75]]</f>
        <v>1.0052320735124999E-6</v>
      </c>
      <c r="BZ330" s="10">
        <f>3/24000000*OO[[#This Row],[134 (05JUL1985 15:00:00)-Water Temperature (C)]]*OO[[#This Row],[76]]</f>
        <v>9.1483485141562489E-7</v>
      </c>
      <c r="CA330" s="10">
        <f>3/24000000*OO[[#This Row],[135 (05JUL1985 18:00:00)-Water Temperature (C)]]*OO[[#This Row],[77]]</f>
        <v>8.2791380422999998E-7</v>
      </c>
      <c r="CB330" s="10">
        <f>3/24000000*OO[[#This Row],[136 (05JUL1985 21:00:00)-Water Temperature (C)]]*OO[[#This Row],[78]]</f>
        <v>7.5365623372224999E-7</v>
      </c>
      <c r="CC330" s="10">
        <f>3/24000000*OO[[#This Row],[137 (06JUL1985 00:00:00)-Water Temperature (C)]]*OO[[#This Row],[79]]</f>
        <v>6.9600956643562498E-7</v>
      </c>
      <c r="CD330" s="10">
        <f>3/24000000*OO[[#This Row],[138 (06JUL1985 03:00:00)-Water Temperature (C)]]*OO[[#This Row],[80]]</f>
        <v>6.6425232714300003E-7</v>
      </c>
      <c r="CE330" s="10">
        <f>3/24000000*OO[[#This Row],[139 (06JUL1985 06:00:00)-Water Temperature (C)]]*OO[[#This Row],[81]]</f>
        <v>6.4500536586849988E-7</v>
      </c>
      <c r="CF330" s="10">
        <f>3/24000000*OO[[#This Row],[140 (06JUL1985 09:00:00)-Water Temperature (C)]]*OO[[#This Row],[82]]</f>
        <v>6.3221608876799999E-7</v>
      </c>
      <c r="CG330" s="10">
        <f>3/24000000*OO[[#This Row],[141 (06JUL1985 12:00:00)-Water Temperature (C)]]*OO[[#This Row],[83]]</f>
        <v>6.1829493512249994E-7</v>
      </c>
      <c r="CH330" s="10">
        <f>3/24000000*OO[[#This Row],[142 (06JUL1985 15:00:00)-Water Temperature (C)]]*OO[[#This Row],[84]]</f>
        <v>5.9683864000000003E-7</v>
      </c>
      <c r="CI330" s="10">
        <f>3/24000000*OO[[#This Row],[143 (06JUL1985 18:00:00)-Water Temperature (C)]]*OO[[#This Row],[85]]</f>
        <v>5.6471907863174992E-7</v>
      </c>
      <c r="CJ330" s="10">
        <f>3/24000000*OO[[#This Row],[144 (06JUL1985 21:00:00)-Water Temperature (C)]]*OO[[#This Row],[86]]</f>
        <v>5.3148005075137504E-7</v>
      </c>
      <c r="CK330" s="10">
        <f>3/24000000*OO[[#This Row],[145 (07JUL1985 00:00:00)-Water Temperature (C)]]*OO[[#This Row],[87]]</f>
        <v>5.0068709999999993E-7</v>
      </c>
      <c r="CL330" s="10">
        <f>3/24000000*OO[[#This Row],[146 (07JUL1985 03:00:00)-Water Temperature (C)]]*OO[[#This Row],[88]]</f>
        <v>4.8353162103399995E-7</v>
      </c>
      <c r="CM330" s="10">
        <f>3/24000000*OO[[#This Row],[147 (07JUL1985 06:00:00)-Water Temperature (C)]]*OO[[#This Row],[89]]</f>
        <v>4.6601090745299998E-7</v>
      </c>
      <c r="CN330" s="10">
        <f>3/24000000*OO[[#This Row],[148 (07JUL1985 09:00:00)-Water Temperature (C)]]*OO[[#This Row],[90]]</f>
        <v>4.4655302831874994E-7</v>
      </c>
      <c r="CO330" s="10">
        <f>3/24000000*OO[[#This Row],[149 (07JUL1985 12:00:00)-Water Temperature (C)]]*OO[[#This Row],[91]]</f>
        <v>4.2765539526200003E-7</v>
      </c>
      <c r="CP330" s="10">
        <f>3/24000000*OO[[#This Row],[150 (07JUL1985 15:00:00)-Water Temperature (C)]]*OO[[#This Row],[92]]</f>
        <v>4.0722536408000003E-7</v>
      </c>
      <c r="CQ330" s="10">
        <f>3/24000000*OO[[#This Row],[151 (07JUL1985 18:00:00)-Water Temperature (C)]]*OO[[#This Row],[93]]</f>
        <v>3.8285982363125E-7</v>
      </c>
      <c r="CR330" s="10">
        <f>3/24000000*OO[[#This Row],[152 (07JUL1985 21:00:00)-Water Temperature (C)]]*OO[[#This Row],[94]]</f>
        <v>3.5959902301087502E-7</v>
      </c>
      <c r="CS330" s="10">
        <f>3/24000000*OO[[#This Row],[153 (08JUL1985 00:00:00)-Water Temperature (C)]]*OO[[#This Row],[95]]</f>
        <v>3.3910375339417501E-7</v>
      </c>
      <c r="CT330" s="10">
        <f>3/24000000*OO[[#This Row],[154 (08JUL1985 03:00:00)-Water Temperature (C)]]*OO[[#This Row],[96]]</f>
        <v>3.2938524738393751E-7</v>
      </c>
      <c r="CU330" s="10">
        <f>3/24000000*OO[[#This Row],[155 (08JUL1985 06:00:00)-Water Temperature (C)]]*OO[[#This Row],[97]]</f>
        <v>3.2286299957168752E-7</v>
      </c>
      <c r="CV330" s="10">
        <f>3/24000000*OO[[#This Row],[156 (08JUL1985 09:00:00)-Water Temperature (C)]]*OO[[#This Row],[98]]</f>
        <v>3.1382784089247499E-7</v>
      </c>
      <c r="CW330" s="10">
        <f>3/24000000*OO[[#This Row],[157 (08JUL1985 12:00:00)-Water Temperature (C)]]*OO[[#This Row],[99]]</f>
        <v>3.0384976329224998E-7</v>
      </c>
    </row>
    <row r="331" spans="1:101" x14ac:dyDescent="0.35">
      <c r="A331" t="s">
        <v>337</v>
      </c>
      <c r="B331">
        <v>885.28859999999997</v>
      </c>
      <c r="C331" s="10">
        <f>3/24*OO[[#This Row],[59 (26JUN1985 06:00:00)-Water Temperature (C)]]*OO[[#This Row],[1]]/SUM(OO[1])</f>
        <v>0</v>
      </c>
      <c r="D331" s="10">
        <f>3/24*OO[[#This Row],[60 (26JUN1985 09:00:00)-Water Temperature (C)]]*OO[[#This Row],[2]]/SUM(OO[2])</f>
        <v>0</v>
      </c>
      <c r="E331" s="10">
        <f>3/24*OO[[#This Row],[61 (26JUN1985 12:00:00)-Water Temperature (C)]]*OO[[#This Row],[3]]/SUM(OO[3])</f>
        <v>0</v>
      </c>
      <c r="F331" s="10">
        <f>3/24*OO[[#This Row],[62 (26JUN1985 15:00:00)-Water Temperature (C)]]*OO[[#This Row],[4]]/SUM(OO[4])</f>
        <v>0</v>
      </c>
      <c r="G331" s="10">
        <f>3/24*OO[[#This Row],[63 (26JUN1985 18:00:00)-Water Temperature (C)]]*OO[[#This Row],[5]]/SUM(OO[5])</f>
        <v>0</v>
      </c>
      <c r="H331" s="10">
        <f>3/24*OO[[#This Row],[64 (26JUN1985 21:00:00)-Water Temperature (C)]]*OO[[#This Row],[6]]/SUM(OO[6])</f>
        <v>0</v>
      </c>
      <c r="I331" s="10">
        <f>3/24*OO[[#This Row],[65 (27JUN1985 00:00:00)-Water Temperature (C)]]*OO[[#This Row],[7]]/SUM(OO[7])</f>
        <v>0</v>
      </c>
      <c r="J331" s="10">
        <f>3/24*OO[[#This Row],[66 (27JUN1985 03:00:00)-Water Temperature (C)]]*OO[[#This Row],[8]]/SUM(OO[8])</f>
        <v>0</v>
      </c>
      <c r="K331" s="10">
        <f>3/24*OO[[#This Row],[67 (27JUN1985 06:00:00)-Water Temperature (C)]]*OO[[#This Row],[9]]/SUM(OO[9])</f>
        <v>0</v>
      </c>
      <c r="L331" s="10">
        <f>3/24*OO[[#This Row],[68 (27JUN1985 09:00:00)-Water Temperature (C)]]*OO[[#This Row],[10]]/SUM(OO[10])</f>
        <v>0</v>
      </c>
      <c r="M331" s="10">
        <f>3/24*OO[[#This Row],[69 (27JUN1985 12:00:00)-Water Temperature (C)]]*OO[[#This Row],[11]]/SUM(OO[11])</f>
        <v>0</v>
      </c>
      <c r="N331" s="10">
        <f>3/24*OO[[#This Row],[70 (27JUN1985 15:00:00)-Water Temperature (C)]]*OO[[#This Row],[12]]/SUM(OO[12])</f>
        <v>0</v>
      </c>
      <c r="O331" s="10">
        <f>3/24*OO[[#This Row],[71 (27JUN1985 18:00:00)-Water Temperature (C)]]*OO[[#This Row],[13]]/SUM(OO[13])</f>
        <v>0</v>
      </c>
      <c r="P331" s="10">
        <f>3/24*OO[[#This Row],[72 (27JUN1985 21:00:00)-Water Temperature (C)]]*OO[[#This Row],[14]]/SUM(OO[14])</f>
        <v>0</v>
      </c>
      <c r="Q331" s="10">
        <f>3/24*OO[[#This Row],[73 (28JUN1985 00:00:00)-Water Temperature (C)]]*OO[[#This Row],[15]]/SUM(OO[15])</f>
        <v>0</v>
      </c>
      <c r="R331" s="10">
        <f>3/24*OO[[#This Row],[74 (28JUN1985 03:00:00)-Water Temperature (C)]]*OO[[#This Row],[16]]/SUM(OO[16])</f>
        <v>1.4782783305115953E-42</v>
      </c>
      <c r="S331" s="10">
        <f>3/24*OO[[#This Row],[75 (28JUN1985 06:00:00)-Water Temperature (C)]]*OO[[#This Row],[17]]/SUM(OO[17])</f>
        <v>3.8521116036949925E-30</v>
      </c>
      <c r="T331" s="10">
        <f>3/24*OO[[#This Row],[76 (28JUN1985 09:00:00)-Water Temperature (C)]]*OO[[#This Row],[18]]/SUM(OO[18])</f>
        <v>6.4336048468044149E-24</v>
      </c>
      <c r="U331" s="10">
        <f>3/24*OO[[#This Row],[77 (28JUN1985 12:00:00)-Water Temperature (C)]]*OO[[#This Row],[19]]/SUM(OO[19])</f>
        <v>4.2799221010380391E-16</v>
      </c>
      <c r="V331" s="10">
        <f>3/24000000*OO[[#This Row],[78 (28JUN1985 15:00:00)-Water Temperature (C)]]*OO[[#This Row],[20]]</f>
        <v>4.1217727363199999E-12</v>
      </c>
      <c r="W331" s="10">
        <f>3/24000000*OO[[#This Row],[79 (28JUN1985 18:00:00)-Water Temperature (C)]]*OO[[#This Row],[21]]</f>
        <v>2.6053000702972496E-9</v>
      </c>
      <c r="X331" s="10">
        <f>3/24000000*OO[[#This Row],[80 (28JUN1985 21:00:00)-Water Temperature (C)]]*OO[[#This Row],[22]]</f>
        <v>3.6032872026387492E-7</v>
      </c>
      <c r="Y331" s="10">
        <f>3/24000000*OO[[#This Row],[81 (29JUN1985 00:00:00)-Water Temperature (C)]]*OO[[#This Row],[23]]</f>
        <v>1.6476689197912498E-5</v>
      </c>
      <c r="Z331" s="10">
        <f>3/24000000*OO[[#This Row],[82 (29JUN1985 03:00:00)-Water Temperature (C)]]*OO[[#This Row],[24]]</f>
        <v>3.1522675387280001E-4</v>
      </c>
      <c r="AA331" s="10">
        <f>3/24000000*OO[[#This Row],[83 (29JUN1985 06:00:00)-Water Temperature (C)]]*OO[[#This Row],[25]]</f>
        <v>2.8514399552825001E-3</v>
      </c>
      <c r="AB331" s="10">
        <f>3/24000000*OO[[#This Row],[84 (29JUN1985 09:00:00)-Water Temperature (C)]]*OO[[#This Row],[26]]</f>
        <v>1.4038929612277498E-2</v>
      </c>
      <c r="AC331" s="10">
        <f>3/24000000*OO[[#This Row],[85 (29JUN1985 12:00:00)-Water Temperature (C)]]*OO[[#This Row],[27]]</f>
        <v>4.0432886013037496E-2</v>
      </c>
      <c r="AD331" s="10">
        <f>3/24000000*OO[[#This Row],[86 (29JUN1985 15:00:00)-Water Temperature (C)]]*OO[[#This Row],[28]]</f>
        <v>7.2390321528637488E-2</v>
      </c>
      <c r="AE331" s="10">
        <f>3/24000000*OO[[#This Row],[88 (29JUN1985 21:00:00)-Water Temperature (C)]]*OO[[#This Row],[30]]</f>
        <v>7.3036919277812501E-2</v>
      </c>
      <c r="AF331" s="10">
        <f>3/24000000*OO[[#This Row],[88 (29JUN1985 21:00:00)-Water Temperature (C)]]*OO[[#This Row],[30]]</f>
        <v>7.3036919277812501E-2</v>
      </c>
      <c r="AG331" s="10">
        <f>3/24000000*OO[[#This Row],[89 (30JUN1985 00:00:00)-Water Temperature (C)]]*OO[[#This Row],[31]]</f>
        <v>4.5734527156274997E-2</v>
      </c>
      <c r="AH331" s="10">
        <f>3/24000000*OO[[#This Row],[90 (30JUN1985 03:00:00)-Water Temperature (C)]]*OO[[#This Row],[32]]</f>
        <v>2.2599257945625E-2</v>
      </c>
      <c r="AI331" s="10">
        <f>3/24000000*OO[[#This Row],[91 (30JUN1985 06:00:00)-Water Temperature (C)]]*OO[[#This Row],[33]]</f>
        <v>8.9717768288999997E-3</v>
      </c>
      <c r="AJ331" s="10">
        <f>3/24000000*OO[[#This Row],[92 (30JUN1985 09:00:00)-Water Temperature (C)]]*OO[[#This Row],[34]]</f>
        <v>2.9821654931034996E-3</v>
      </c>
      <c r="AK331" s="10">
        <f>3/24000000*OO[[#This Row],[93 (30JUN1985 12:00:00)-Water Temperature (C)]]*OO[[#This Row],[35]]</f>
        <v>8.8455356979937484E-4</v>
      </c>
      <c r="AL331" s="10">
        <f>3/24000000*OO[[#This Row],[94 (30JUN1985 15:00:00)-Water Temperature (C)]]*OO[[#This Row],[36]]</f>
        <v>2.7144462196083746E-4</v>
      </c>
      <c r="AM331" s="10">
        <f>3/24000000*OO[[#This Row],[95 (30JUN1985 18:00:00)-Water Temperature (C)]]*OO[[#This Row],[37]]</f>
        <v>1.2000873160051251E-4</v>
      </c>
      <c r="AN331" s="10">
        <f>3/24000000*OO[[#This Row],[96 (30JUN1985 21:00:00)-Water Temperature (C)]]*OO[[#This Row],[38]]</f>
        <v>8.7031935048074993E-5</v>
      </c>
      <c r="AO331" s="10">
        <f>3/24000000*OO[[#This Row],[97 (01JUL1985 00:00:00)-Water Temperature (C)]]*OO[[#This Row],[39]]</f>
        <v>7.8854486484099994E-5</v>
      </c>
      <c r="AP331" s="10">
        <f>3/24000000*OO[[#This Row],[98 (01JUL1985 03:00:00)-Water Temperature (C)]]*OO[[#This Row],[40]]</f>
        <v>7.517645591870001E-5</v>
      </c>
      <c r="AQ331" s="10">
        <f>3/24000000*OO[[#This Row],[99 (01JUL1985 06:00:00)-Water Temperature (C)]]*OO[[#This Row],[41]]</f>
        <v>7.0993635228750002E-5</v>
      </c>
      <c r="AR331" s="10">
        <f>3/24000000*OO[[#This Row],[100 (01JUL1985 09:00:00)-Water Temperature (C)]]*OO[[#This Row],[42]]</f>
        <v>6.5491639746625006E-5</v>
      </c>
      <c r="AS331" s="10">
        <f>3/24000000*OO[[#This Row],[101 (01JUL1985 12:00:00)-Water Temperature (C)]]*OO[[#This Row],[43]]</f>
        <v>5.9468541431249993E-5</v>
      </c>
      <c r="AT331" s="10">
        <f>3/24000000*OO[[#This Row],[102 (01JUL1985 15:00:00)-Water Temperature (C)]]*OO[[#This Row],[44]]</f>
        <v>5.3121744476624996E-5</v>
      </c>
      <c r="AU331" s="10">
        <f>3/24000000*OO[[#This Row],[103 (01JUL1985 18:00:00)-Water Temperature (C)]]*OO[[#This Row],[45]]</f>
        <v>4.7248854830799996E-5</v>
      </c>
      <c r="AV331" s="10">
        <f>3/24000000*OO[[#This Row],[104 (01JUL1985 21:00:00)-Water Temperature (C)]]*OO[[#This Row],[46]]</f>
        <v>4.2067084746249998E-5</v>
      </c>
      <c r="AW331" s="10">
        <f>3/24000000*OO[[#This Row],[105 (02JUL1985 00:00:00)-Water Temperature (C)]]*OO[[#This Row],[47]]</f>
        <v>3.7786746154650003E-5</v>
      </c>
      <c r="AX331" s="10">
        <f>3/24000000*OO[[#This Row],[106 (02JUL1985 03:00:00)-Water Temperature (C)]]*OO[[#This Row],[48]]</f>
        <v>3.4795534662037498E-5</v>
      </c>
      <c r="AY331" s="10">
        <f>3/24000000*OO[[#This Row],[107 (02JUL1985 06:00:00)-Water Temperature (C)]]*OO[[#This Row],[49]]</f>
        <v>3.2262688470296246E-5</v>
      </c>
      <c r="AZ331" s="10">
        <f>3/24000000*OO[[#This Row],[108 (02JUL1985 09:00:00)-Water Temperature (C)]]*OO[[#This Row],[50]]</f>
        <v>2.9976806932309995E-5</v>
      </c>
      <c r="BA331" s="10">
        <f>3/24000000*OO[[#This Row],[109 (02JUL1985 12:00:00)-Water Temperature (C)]]*OO[[#This Row],[51]]</f>
        <v>2.75654043676025E-5</v>
      </c>
      <c r="BB331" s="10">
        <f>3/24000000*OO[[#This Row],[110 (02JUL1985 15:00:00)-Water Temperature (C)]]*OO[[#This Row],[52]]</f>
        <v>2.4904134164576246E-5</v>
      </c>
      <c r="BC331" s="10">
        <f>3/24000000*OO[[#This Row],[111 (02JUL1985 18:00:00)-Water Temperature (C)]]*OO[[#This Row],[53]]</f>
        <v>2.2016562557296249E-5</v>
      </c>
      <c r="BD331" s="10">
        <f>3/24000000*OO[[#This Row],[112 (02JUL1985 21:00:00)-Water Temperature (C)]]*OO[[#This Row],[54]]</f>
        <v>1.9466233792049999E-5</v>
      </c>
      <c r="BE331" s="10">
        <f>3/24000000*OO[[#This Row],[113 (03JUL1985 00:00:00)-Water Temperature (C)]]*OO[[#This Row],[55]]</f>
        <v>1.7320683606049999E-5</v>
      </c>
      <c r="BF331" s="10">
        <f>3/24000000*OO[[#This Row],[114 (03JUL1985 03:00:00)-Water Temperature (C)]]*OO[[#This Row],[56]]</f>
        <v>1.5706816477083749E-5</v>
      </c>
      <c r="BG331" s="10">
        <f>3/24000000*OO[[#This Row],[115 (03JUL1985 06:00:00)-Water Temperature (C)]]*OO[[#This Row],[57]]</f>
        <v>1.4469346993237498E-5</v>
      </c>
      <c r="BH331" s="10">
        <f>3/24000000*OO[[#This Row],[116 (03JUL1985 09:00:00)-Water Temperature (C)]]*OO[[#This Row],[58]]</f>
        <v>1.3244867323469999E-5</v>
      </c>
      <c r="BI331" s="10">
        <f>3/24000000*OO[[#This Row],[117 (03JUL1985 12:00:00)-Water Temperature (C)]]*OO[[#This Row],[59]]</f>
        <v>1.20665598779275E-5</v>
      </c>
      <c r="BJ331" s="10">
        <f>3/24000000*OO[[#This Row],[118 (03JUL1985 15:00:00)-Water Temperature (C)]]*OO[[#This Row],[60]]</f>
        <v>1.082418196458625E-5</v>
      </c>
      <c r="BK331" s="10">
        <f>3/24000000*OO[[#This Row],[119 (03JUL1985 18:00:00)-Water Temperature (C)]]*OO[[#This Row],[61]]</f>
        <v>9.5279131645749996E-6</v>
      </c>
      <c r="BL331" s="10">
        <f>3/24000000*OO[[#This Row],[120 (03JUL1985 21:00:00)-Water Temperature (C)]]*OO[[#This Row],[62]]</f>
        <v>8.3519984454974989E-6</v>
      </c>
      <c r="BM331" s="10">
        <f>3/24000000*OO[[#This Row],[121 (04JUL1985 00:00:00)-Water Temperature (C)]]*OO[[#This Row],[63]]</f>
        <v>7.3669342731349991E-6</v>
      </c>
      <c r="BN331" s="10">
        <f>3/24000000*OO[[#This Row],[122 (04JUL1985 03:00:00)-Water Temperature (C)]]*OO[[#This Row],[64]]</f>
        <v>6.6715555666099998E-6</v>
      </c>
      <c r="BO331" s="10">
        <f>3/24000000*OO[[#This Row],[123 (04JUL1985 06:00:00)-Water Temperature (C)]]*OO[[#This Row],[65]]</f>
        <v>6.0342433283649994E-6</v>
      </c>
      <c r="BP331" s="10">
        <f>3/24000000*OO[[#This Row],[124 (04JUL1985 09:00:00)-Water Temperature (C)]]*OO[[#This Row],[66]]</f>
        <v>5.3524513501500001E-6</v>
      </c>
      <c r="BQ331" s="10">
        <f>3/24000000*OO[[#This Row],[125 (04JUL1985 12:00:00)-Water Temperature (C)]]*OO[[#This Row],[67]]</f>
        <v>4.5694069950974993E-6</v>
      </c>
      <c r="BR331" s="10">
        <f>3/24000000*OO[[#This Row],[126 (04JUL1985 15:00:00)-Water Temperature (C)]]*OO[[#This Row],[68]]</f>
        <v>3.7505241541576244E-6</v>
      </c>
      <c r="BS331" s="10">
        <f>3/24000000*OO[[#This Row],[127 (04JUL1985 18:00:00)-Water Temperature (C)]]*OO[[#This Row],[69]]</f>
        <v>2.9666746858274998E-6</v>
      </c>
      <c r="BT331" s="10">
        <f>3/24000000*OO[[#This Row],[128 (04JUL1985 21:00:00)-Water Temperature (C)]]*OO[[#This Row],[70]]</f>
        <v>2.3275645567839999E-6</v>
      </c>
      <c r="BU331" s="10">
        <f>3/24000000*OO[[#This Row],[129 (05JUL1985 00:00:00)-Water Temperature (C)]]*OO[[#This Row],[71]]</f>
        <v>1.8550859433356249E-6</v>
      </c>
      <c r="BV331" s="10">
        <f>3/24000000*OO[[#This Row],[130 (05JUL1985 03:00:00)-Water Temperature (C)]]*OO[[#This Row],[72]]</f>
        <v>1.5543874133250001E-6</v>
      </c>
      <c r="BW331" s="10">
        <f>3/24000000*OO[[#This Row],[131 (05JUL1985 06:00:00)-Water Temperature (C)]]*OO[[#This Row],[73]]</f>
        <v>1.3518902523267499E-6</v>
      </c>
      <c r="BX331" s="10">
        <f>3/24000000*OO[[#This Row],[132 (05JUL1985 09:00:00)-Water Temperature (C)]]*OO[[#This Row],[74]]</f>
        <v>1.2118062143541249E-6</v>
      </c>
      <c r="BY331" s="10">
        <f>3/24000000*OO[[#This Row],[133 (05JUL1985 12:00:00)-Water Temperature (C)]]*OO[[#This Row],[75]]</f>
        <v>1.10766402309475E-6</v>
      </c>
      <c r="BZ331" s="10">
        <f>3/24000000*OO[[#This Row],[134 (05JUL1985 15:00:00)-Water Temperature (C)]]*OO[[#This Row],[76]]</f>
        <v>1.0071509476190001E-6</v>
      </c>
      <c r="CA331" s="10">
        <f>3/24000000*OO[[#This Row],[135 (05JUL1985 18:00:00)-Water Temperature (C)]]*OO[[#This Row],[77]]</f>
        <v>9.1101584585474998E-7</v>
      </c>
      <c r="CB331" s="10">
        <f>3/24000000*OO[[#This Row],[136 (05JUL1985 21:00:00)-Water Temperature (C)]]*OO[[#This Row],[78]]</f>
        <v>8.2847282939999998E-7</v>
      </c>
      <c r="CC331" s="10">
        <f>3/24000000*OO[[#This Row],[137 (06JUL1985 00:00:00)-Water Temperature (C)]]*OO[[#This Row],[79]]</f>
        <v>7.6446206849974996E-7</v>
      </c>
      <c r="CD331" s="10">
        <f>3/24000000*OO[[#This Row],[138 (06JUL1985 03:00:00)-Water Temperature (C)]]*OO[[#This Row],[80]]</f>
        <v>7.2848607998849994E-7</v>
      </c>
      <c r="CE331" s="10">
        <f>3/24000000*OO[[#This Row],[139 (06JUL1985 06:00:00)-Water Temperature (C)]]*OO[[#This Row],[81]]</f>
        <v>7.06532137546875E-7</v>
      </c>
      <c r="CF331" s="10">
        <f>3/24000000*OO[[#This Row],[140 (06JUL1985 09:00:00)-Water Temperature (C)]]*OO[[#This Row],[82]]</f>
        <v>6.9185192101625009E-7</v>
      </c>
      <c r="CG331" s="10">
        <f>3/24000000*OO[[#This Row],[141 (06JUL1985 12:00:00)-Water Temperature (C)]]*OO[[#This Row],[83]]</f>
        <v>6.7639675059624996E-7</v>
      </c>
      <c r="CH331" s="10">
        <f>3/24000000*OO[[#This Row],[142 (06JUL1985 15:00:00)-Water Temperature (C)]]*OO[[#This Row],[84]]</f>
        <v>6.5322583738799993E-7</v>
      </c>
      <c r="CI331" s="10">
        <f>3/24000000*OO[[#This Row],[143 (06JUL1985 18:00:00)-Water Temperature (C)]]*OO[[#This Row],[85]]</f>
        <v>6.1847340114199995E-7</v>
      </c>
      <c r="CJ331" s="10">
        <f>3/24000000*OO[[#This Row],[144 (06JUL1985 21:00:00)-Water Temperature (C)]]*OO[[#This Row],[86]]</f>
        <v>5.8230003192900003E-7</v>
      </c>
      <c r="CK331" s="10">
        <f>3/24000000*OO[[#This Row],[145 (07JUL1985 00:00:00)-Water Temperature (C)]]*OO[[#This Row],[87]]</f>
        <v>5.4882188200874986E-7</v>
      </c>
      <c r="CL331" s="10">
        <f>3/24000000*OO[[#This Row],[146 (07JUL1985 03:00:00)-Water Temperature (C)]]*OO[[#This Row],[88]]</f>
        <v>5.2994407164824997E-7</v>
      </c>
      <c r="CM331" s="10">
        <f>3/24000000*OO[[#This Row],[147 (07JUL1985 06:00:00)-Water Temperature (C)]]*OO[[#This Row],[89]]</f>
        <v>5.1059522014875005E-7</v>
      </c>
      <c r="CN331" s="10">
        <f>3/24000000*OO[[#This Row],[148 (07JUL1985 09:00:00)-Water Temperature (C)]]*OO[[#This Row],[90]]</f>
        <v>4.8918292786349992E-7</v>
      </c>
      <c r="CO331" s="10">
        <f>3/24000000*OO[[#This Row],[149 (07JUL1985 12:00:00)-Water Temperature (C)]]*OO[[#This Row],[91]]</f>
        <v>4.6830305131025004E-7</v>
      </c>
      <c r="CP331" s="10">
        <f>3/24000000*OO[[#This Row],[150 (07JUL1985 15:00:00)-Water Temperature (C)]]*OO[[#This Row],[92]]</f>
        <v>4.4642590254899992E-7</v>
      </c>
      <c r="CQ331" s="10">
        <f>3/24000000*OO[[#This Row],[151 (07JUL1985 18:00:00)-Water Temperature (C)]]*OO[[#This Row],[93]]</f>
        <v>4.1997283860000002E-7</v>
      </c>
      <c r="CR331" s="10">
        <f>3/24000000*OO[[#This Row],[152 (07JUL1985 21:00:00)-Water Temperature (C)]]*OO[[#This Row],[94]]</f>
        <v>3.9434213856374997E-7</v>
      </c>
      <c r="CS331" s="10">
        <f>3/24000000*OO[[#This Row],[153 (08JUL1985 00:00:00)-Water Temperature (C)]]*OO[[#This Row],[95]]</f>
        <v>3.7184621756399998E-7</v>
      </c>
      <c r="CT331" s="10">
        <f>3/24000000*OO[[#This Row],[154 (08JUL1985 03:00:00)-Water Temperature (C)]]*OO[[#This Row],[96]]</f>
        <v>3.6114202586874998E-7</v>
      </c>
      <c r="CU331" s="10">
        <f>3/24000000*OO[[#This Row],[155 (08JUL1985 06:00:00)-Water Temperature (C)]]*OO[[#This Row],[97]]</f>
        <v>3.5390165808843743E-7</v>
      </c>
      <c r="CV331" s="10">
        <f>3/24000000*OO[[#This Row],[156 (08JUL1985 09:00:00)-Water Temperature (C)]]*OO[[#This Row],[98]]</f>
        <v>3.4394660975012501E-7</v>
      </c>
      <c r="CW331" s="10">
        <f>3/24000000*OO[[#This Row],[157 (08JUL1985 12:00:00)-Water Temperature (C)]]*OO[[#This Row],[99]]</f>
        <v>3.3299579939999991E-7</v>
      </c>
    </row>
    <row r="332" spans="1:101" x14ac:dyDescent="0.35">
      <c r="A332" t="s">
        <v>338</v>
      </c>
      <c r="B332">
        <v>837.94090000000006</v>
      </c>
      <c r="C332" s="10">
        <f>3/24*OO[[#This Row],[59 (26JUN1985 06:00:00)-Water Temperature (C)]]*OO[[#This Row],[1]]/SUM(OO[1])</f>
        <v>0</v>
      </c>
      <c r="D332" s="10">
        <f>3/24*OO[[#This Row],[60 (26JUN1985 09:00:00)-Water Temperature (C)]]*OO[[#This Row],[2]]/SUM(OO[2])</f>
        <v>0</v>
      </c>
      <c r="E332" s="10">
        <f>3/24*OO[[#This Row],[61 (26JUN1985 12:00:00)-Water Temperature (C)]]*OO[[#This Row],[3]]/SUM(OO[3])</f>
        <v>0</v>
      </c>
      <c r="F332" s="10">
        <f>3/24*OO[[#This Row],[62 (26JUN1985 15:00:00)-Water Temperature (C)]]*OO[[#This Row],[4]]/SUM(OO[4])</f>
        <v>0</v>
      </c>
      <c r="G332" s="10">
        <f>3/24*OO[[#This Row],[63 (26JUN1985 18:00:00)-Water Temperature (C)]]*OO[[#This Row],[5]]/SUM(OO[5])</f>
        <v>0</v>
      </c>
      <c r="H332" s="10">
        <f>3/24*OO[[#This Row],[64 (26JUN1985 21:00:00)-Water Temperature (C)]]*OO[[#This Row],[6]]/SUM(OO[6])</f>
        <v>0</v>
      </c>
      <c r="I332" s="10">
        <f>3/24*OO[[#This Row],[65 (27JUN1985 00:00:00)-Water Temperature (C)]]*OO[[#This Row],[7]]/SUM(OO[7])</f>
        <v>0</v>
      </c>
      <c r="J332" s="10">
        <f>3/24*OO[[#This Row],[66 (27JUN1985 03:00:00)-Water Temperature (C)]]*OO[[#This Row],[8]]/SUM(OO[8])</f>
        <v>0</v>
      </c>
      <c r="K332" s="10">
        <f>3/24*OO[[#This Row],[67 (27JUN1985 06:00:00)-Water Temperature (C)]]*OO[[#This Row],[9]]/SUM(OO[9])</f>
        <v>0</v>
      </c>
      <c r="L332" s="10">
        <f>3/24*OO[[#This Row],[68 (27JUN1985 09:00:00)-Water Temperature (C)]]*OO[[#This Row],[10]]/SUM(OO[10])</f>
        <v>0</v>
      </c>
      <c r="M332" s="10">
        <f>3/24*OO[[#This Row],[69 (27JUN1985 12:00:00)-Water Temperature (C)]]*OO[[#This Row],[11]]/SUM(OO[11])</f>
        <v>0</v>
      </c>
      <c r="N332" s="10">
        <f>3/24*OO[[#This Row],[70 (27JUN1985 15:00:00)-Water Temperature (C)]]*OO[[#This Row],[12]]/SUM(OO[12])</f>
        <v>0</v>
      </c>
      <c r="O332" s="10">
        <f>3/24*OO[[#This Row],[71 (27JUN1985 18:00:00)-Water Temperature (C)]]*OO[[#This Row],[13]]/SUM(OO[13])</f>
        <v>0</v>
      </c>
      <c r="P332" s="10">
        <f>3/24*OO[[#This Row],[72 (27JUN1985 21:00:00)-Water Temperature (C)]]*OO[[#This Row],[14]]/SUM(OO[14])</f>
        <v>0</v>
      </c>
      <c r="Q332" s="10">
        <f>3/24*OO[[#This Row],[73 (28JUN1985 00:00:00)-Water Temperature (C)]]*OO[[#This Row],[15]]/SUM(OO[15])</f>
        <v>0</v>
      </c>
      <c r="R332" s="10">
        <f>3/24*OO[[#This Row],[74 (28JUN1985 03:00:00)-Water Temperature (C)]]*OO[[#This Row],[16]]/SUM(OO[16])</f>
        <v>2.0182800751906066E-43</v>
      </c>
      <c r="S332" s="10">
        <f>3/24*OO[[#This Row],[75 (28JUN1985 06:00:00)-Water Temperature (C)]]*OO[[#This Row],[17]]/SUM(OO[17])</f>
        <v>5.7475849236447727E-31</v>
      </c>
      <c r="T332" s="10">
        <f>3/24*OO[[#This Row],[76 (28JUN1985 09:00:00)-Water Temperature (C)]]*OO[[#This Row],[18]]/SUM(OO[18])</f>
        <v>4.1827014767332575E-24</v>
      </c>
      <c r="U332" s="10">
        <f>3/24*OO[[#This Row],[77 (28JUN1985 12:00:00)-Water Temperature (C)]]*OO[[#This Row],[19]]/SUM(OO[19])</f>
        <v>1.6073042554767992E-16</v>
      </c>
      <c r="V332" s="10">
        <f>3/24000000*OO[[#This Row],[78 (28JUN1985 15:00:00)-Water Temperature (C)]]*OO[[#This Row],[20]]</f>
        <v>2.1048695026468752E-12</v>
      </c>
      <c r="W332" s="10">
        <f>3/24000000*OO[[#This Row],[79 (28JUN1985 18:00:00)-Water Temperature (C)]]*OO[[#This Row],[21]]</f>
        <v>1.52272749141975E-9</v>
      </c>
      <c r="X332" s="10">
        <f>3/24000000*OO[[#This Row],[80 (28JUN1985 21:00:00)-Water Temperature (C)]]*OO[[#This Row],[22]]</f>
        <v>2.3141475257681251E-7</v>
      </c>
      <c r="Y332" s="10">
        <f>3/24000000*OO[[#This Row],[81 (29JUN1985 00:00:00)-Water Temperature (C)]]*OO[[#This Row],[23]]</f>
        <v>1.141391712984375E-5</v>
      </c>
      <c r="Z332" s="10">
        <f>3/24000000*OO[[#This Row],[82 (29JUN1985 03:00:00)-Water Temperature (C)]]*OO[[#This Row],[24]]</f>
        <v>2.3262712074254997E-4</v>
      </c>
      <c r="AA332" s="10">
        <f>3/24000000*OO[[#This Row],[83 (29JUN1985 06:00:00)-Water Temperature (C)]]*OO[[#This Row],[25]]</f>
        <v>2.2236105544438745E-3</v>
      </c>
      <c r="AB332" s="10">
        <f>3/24000000*OO[[#This Row],[84 (29JUN1985 09:00:00)-Water Temperature (C)]]*OO[[#This Row],[26]]</f>
        <v>1.1489763057189998E-2</v>
      </c>
      <c r="AC332" s="10">
        <f>3/24000000*OO[[#This Row],[85 (29JUN1985 12:00:00)-Water Temperature (C)]]*OO[[#This Row],[27]]</f>
        <v>3.4542612071389998E-2</v>
      </c>
      <c r="AD332" s="10">
        <f>3/24000000*OO[[#This Row],[86 (29JUN1985 15:00:00)-Water Temperature (C)]]*OO[[#This Row],[28]]</f>
        <v>6.4212737031587488E-2</v>
      </c>
      <c r="AE332" s="10">
        <f>3/24000000*OO[[#This Row],[88 (29JUN1985 21:00:00)-Water Temperature (C)]]*OO[[#This Row],[30]]</f>
        <v>6.9110244568399981E-2</v>
      </c>
      <c r="AF332" s="10">
        <f>3/24000000*OO[[#This Row],[88 (29JUN1985 21:00:00)-Water Temperature (C)]]*OO[[#This Row],[30]]</f>
        <v>6.9110244568399981E-2</v>
      </c>
      <c r="AG332" s="10">
        <f>3/24000000*OO[[#This Row],[89 (30JUN1985 00:00:00)-Water Temperature (C)]]*OO[[#This Row],[31]]</f>
        <v>4.4484328448975E-2</v>
      </c>
      <c r="AH332" s="10">
        <f>3/24000000*OO[[#This Row],[90 (30JUN1985 03:00:00)-Water Temperature (C)]]*OO[[#This Row],[32]]</f>
        <v>2.2508189362880002E-2</v>
      </c>
      <c r="AI332" s="10">
        <f>3/24000000*OO[[#This Row],[91 (30JUN1985 06:00:00)-Water Temperature (C)]]*OO[[#This Row],[33]]</f>
        <v>9.1335605647999991E-3</v>
      </c>
      <c r="AJ332" s="10">
        <f>3/24000000*OO[[#This Row],[92 (30JUN1985 09:00:00)-Water Temperature (C)]]*OO[[#This Row],[34]]</f>
        <v>3.0845326524772498E-3</v>
      </c>
      <c r="AK332" s="10">
        <f>3/24000000*OO[[#This Row],[93 (30JUN1985 12:00:00)-Water Temperature (C)]]*OO[[#This Row],[35]]</f>
        <v>9.214637973594999E-4</v>
      </c>
      <c r="AL332" s="10">
        <f>3/24000000*OO[[#This Row],[94 (30JUN1985 15:00:00)-Water Temperature (C)]]*OO[[#This Row],[36]]</f>
        <v>2.7809179252242502E-4</v>
      </c>
      <c r="AM332" s="10">
        <f>3/24000000*OO[[#This Row],[95 (30JUN1985 18:00:00)-Water Temperature (C)]]*OO[[#This Row],[37]]</f>
        <v>1.1697070044843749E-4</v>
      </c>
      <c r="AN332" s="10">
        <f>3/24000000*OO[[#This Row],[96 (30JUN1985 21:00:00)-Water Temperature (C)]]*OO[[#This Row],[38]]</f>
        <v>8.1599677821374986E-5</v>
      </c>
      <c r="AO332" s="10">
        <f>3/24000000*OO[[#This Row],[97 (01JUL1985 00:00:00)-Water Temperature (C)]]*OO[[#This Row],[39]]</f>
        <v>7.318360493512499E-5</v>
      </c>
      <c r="AP332" s="10">
        <f>3/24000000*OO[[#This Row],[98 (01JUL1985 03:00:00)-Water Temperature (C)]]*OO[[#This Row],[40]]</f>
        <v>6.9743801180899997E-5</v>
      </c>
      <c r="AQ332" s="10">
        <f>3/24000000*OO[[#This Row],[99 (01JUL1985 06:00:00)-Water Temperature (C)]]*OO[[#This Row],[41]]</f>
        <v>6.5948400919125006E-5</v>
      </c>
      <c r="AR332" s="10">
        <f>3/24000000*OO[[#This Row],[100 (01JUL1985 09:00:00)-Water Temperature (C)]]*OO[[#This Row],[42]]</f>
        <v>6.0958944088349999E-5</v>
      </c>
      <c r="AS332" s="10">
        <f>3/24000000*OO[[#This Row],[101 (01JUL1985 12:00:00)-Water Temperature (C)]]*OO[[#This Row],[43]]</f>
        <v>5.5397432464724999E-5</v>
      </c>
      <c r="AT332" s="10">
        <f>3/24000000*OO[[#This Row],[102 (01JUL1985 15:00:00)-Water Temperature (C)]]*OO[[#This Row],[44]]</f>
        <v>4.9535370153624995E-5</v>
      </c>
      <c r="AU332" s="10">
        <f>3/24000000*OO[[#This Row],[103 (01JUL1985 18:00:00)-Water Temperature (C)]]*OO[[#This Row],[45]]</f>
        <v>4.4060109233399996E-5</v>
      </c>
      <c r="AV332" s="10">
        <f>3/24000000*OO[[#This Row],[104 (01JUL1985 21:00:00)-Water Temperature (C)]]*OO[[#This Row],[46]]</f>
        <v>3.9226327478999999E-5</v>
      </c>
      <c r="AW332" s="10">
        <f>3/24000000*OO[[#This Row],[105 (02JUL1985 00:00:00)-Water Temperature (C)]]*OO[[#This Row],[47]]</f>
        <v>3.5219097362399999E-5</v>
      </c>
      <c r="AX332" s="10">
        <f>3/24000000*OO[[#This Row],[106 (02JUL1985 03:00:00)-Water Temperature (C)]]*OO[[#This Row],[48]]</f>
        <v>3.2418624812309998E-5</v>
      </c>
      <c r="AY332" s="10">
        <f>3/24000000*OO[[#This Row],[107 (02JUL1985 06:00:00)-Water Temperature (C)]]*OO[[#This Row],[49]]</f>
        <v>3.0059044717162497E-5</v>
      </c>
      <c r="AZ332" s="10">
        <f>3/24000000*OO[[#This Row],[108 (02JUL1985 09:00:00)-Water Temperature (C)]]*OO[[#This Row],[50]]</f>
        <v>2.7926111457043749E-5</v>
      </c>
      <c r="BA332" s="10">
        <f>3/24000000*OO[[#This Row],[109 (02JUL1985 12:00:00)-Water Temperature (C)]]*OO[[#This Row],[51]]</f>
        <v>2.56802305552125E-5</v>
      </c>
      <c r="BB332" s="10">
        <f>3/24000000*OO[[#This Row],[110 (02JUL1985 15:00:00)-Water Temperature (C)]]*OO[[#This Row],[52]]</f>
        <v>2.3208984014894997E-5</v>
      </c>
      <c r="BC332" s="10">
        <f>3/24000000*OO[[#This Row],[111 (02JUL1985 18:00:00)-Water Temperature (C)]]*OO[[#This Row],[53]]</f>
        <v>2.052999487878875E-5</v>
      </c>
      <c r="BD332" s="10">
        <f>3/24000000*OO[[#This Row],[112 (02JUL1985 21:00:00)-Water Temperature (C)]]*OO[[#This Row],[54]]</f>
        <v>1.8147553275265E-5</v>
      </c>
      <c r="BE332" s="10">
        <f>3/24000000*OO[[#This Row],[113 (03JUL1985 00:00:00)-Water Temperature (C)]]*OO[[#This Row],[55]]</f>
        <v>1.6143592728119998E-5</v>
      </c>
      <c r="BF332" s="10">
        <f>3/24000000*OO[[#This Row],[114 (03JUL1985 03:00:00)-Water Temperature (C)]]*OO[[#This Row],[56]]</f>
        <v>1.4632425272337499E-5</v>
      </c>
      <c r="BG332" s="10">
        <f>3/24000000*OO[[#This Row],[115 (03JUL1985 06:00:00)-Water Temperature (C)]]*OO[[#This Row],[57]]</f>
        <v>1.3473109454227501E-5</v>
      </c>
      <c r="BH332" s="10">
        <f>3/24000000*OO[[#This Row],[116 (03JUL1985 09:00:00)-Water Temperature (C)]]*OO[[#This Row],[58]]</f>
        <v>1.2333338215949998E-5</v>
      </c>
      <c r="BI332" s="10">
        <f>3/24000000*OO[[#This Row],[117 (03JUL1985 12:00:00)-Water Temperature (C)]]*OO[[#This Row],[59]]</f>
        <v>1.1238555043406249E-5</v>
      </c>
      <c r="BJ332" s="10">
        <f>3/24000000*OO[[#This Row],[118 (03JUL1985 15:00:00)-Water Temperature (C)]]*OO[[#This Row],[60]]</f>
        <v>1.0088036155880001E-5</v>
      </c>
      <c r="BK332" s="10">
        <f>3/24000000*OO[[#This Row],[119 (03JUL1985 18:00:00)-Water Temperature (C)]]*OO[[#This Row],[61]]</f>
        <v>8.8863121292125005E-6</v>
      </c>
      <c r="BL332" s="10">
        <f>3/24000000*OO[[#This Row],[120 (03JUL1985 21:00:00)-Water Temperature (C)]]*OO[[#This Row],[62]]</f>
        <v>7.7908899788249992E-6</v>
      </c>
      <c r="BM332" s="10">
        <f>3/24000000*OO[[#This Row],[121 (04JUL1985 00:00:00)-Water Temperature (C)]]*OO[[#This Row],[63]]</f>
        <v>6.8757160258312494E-6</v>
      </c>
      <c r="BN332" s="10">
        <f>3/24000000*OO[[#This Row],[122 (04JUL1985 03:00:00)-Water Temperature (C)]]*OO[[#This Row],[64]]</f>
        <v>6.2308350497562498E-6</v>
      </c>
      <c r="BO332" s="10">
        <f>3/24000000*OO[[#This Row],[123 (04JUL1985 06:00:00)-Water Temperature (C)]]*OO[[#This Row],[65]]</f>
        <v>5.6415620816424994E-6</v>
      </c>
      <c r="BP332" s="10">
        <f>3/24000000*OO[[#This Row],[124 (04JUL1985 09:00:00)-Water Temperature (C)]]*OO[[#This Row],[66]]</f>
        <v>5.0135540029299994E-6</v>
      </c>
      <c r="BQ332" s="10">
        <f>3/24000000*OO[[#This Row],[125 (04JUL1985 12:00:00)-Water Temperature (C)]]*OO[[#This Row],[67]]</f>
        <v>4.2903801555799988E-6</v>
      </c>
      <c r="BR332" s="10">
        <f>3/24000000*OO[[#This Row],[126 (04JUL1985 15:00:00)-Water Temperature (C)]]*OO[[#This Row],[68]]</f>
        <v>3.5319117682749998E-6</v>
      </c>
      <c r="BS332" s="10">
        <f>3/24000000*OO[[#This Row],[127 (04JUL1985 18:00:00)-Water Temperature (C)]]*OO[[#This Row],[69]]</f>
        <v>2.7991045744200003E-6</v>
      </c>
      <c r="BT332" s="10">
        <f>3/24000000*OO[[#This Row],[128 (04JUL1985 21:00:00)-Water Temperature (C)]]*OO[[#This Row],[70]]</f>
        <v>2.1962371650119998E-6</v>
      </c>
      <c r="BU332" s="10">
        <f>3/24000000*OO[[#This Row],[129 (05JUL1985 00:00:00)-Water Temperature (C)]]*OO[[#This Row],[71]]</f>
        <v>1.7473103961964998E-6</v>
      </c>
      <c r="BV332" s="10">
        <f>3/24000000*OO[[#This Row],[130 (05JUL1985 03:00:00)-Water Temperature (C)]]*OO[[#This Row],[72]]</f>
        <v>1.4593979207718749E-6</v>
      </c>
      <c r="BW332" s="10">
        <f>3/24000000*OO[[#This Row],[131 (05JUL1985 06:00:00)-Water Temperature (C)]]*OO[[#This Row],[73]]</f>
        <v>1.2647829982548751E-6</v>
      </c>
      <c r="BX332" s="10">
        <f>3/24000000*OO[[#This Row],[132 (05JUL1985 09:00:00)-Water Temperature (C)]]*OO[[#This Row],[74]]</f>
        <v>1.1304405623999999E-6</v>
      </c>
      <c r="BY332" s="10">
        <f>3/24000000*OO[[#This Row],[133 (05JUL1985 12:00:00)-Water Temperature (C)]]*OO[[#This Row],[75]]</f>
        <v>1.0312885011239998E-6</v>
      </c>
      <c r="BZ332" s="10">
        <f>3/24000000*OO[[#This Row],[134 (05JUL1985 15:00:00)-Water Temperature (C)]]*OO[[#This Row],[76]]</f>
        <v>9.3690224129750006E-7</v>
      </c>
      <c r="CA332" s="10">
        <f>3/24000000*OO[[#This Row],[135 (05JUL1985 18:00:00)-Water Temperature (C)]]*OO[[#This Row],[77]]</f>
        <v>8.4706858355174993E-7</v>
      </c>
      <c r="CB332" s="10">
        <f>3/24000000*OO[[#This Row],[136 (05JUL1985 21:00:00)-Water Temperature (C)]]*OO[[#This Row],[78]]</f>
        <v>7.6965416697812504E-7</v>
      </c>
      <c r="CC332" s="10">
        <f>3/24000000*OO[[#This Row],[137 (06JUL1985 00:00:00)-Water Temperature (C)]]*OO[[#This Row],[79]]</f>
        <v>7.0962179080299995E-7</v>
      </c>
      <c r="CD332" s="10">
        <f>3/24000000*OO[[#This Row],[138 (06JUL1985 03:00:00)-Water Temperature (C)]]*OO[[#This Row],[80]]</f>
        <v>6.7536563489850003E-7</v>
      </c>
      <c r="CE332" s="10">
        <f>3/24000000*OO[[#This Row],[139 (06JUL1985 06:00:00)-Water Temperature (C)]]*OO[[#This Row],[81]]</f>
        <v>6.5422845653599992E-7</v>
      </c>
      <c r="CF332" s="10">
        <f>3/24000000*OO[[#This Row],[140 (06JUL1985 09:00:00)-Water Temperature (C)]]*OO[[#This Row],[82]]</f>
        <v>6.4009595386550002E-7</v>
      </c>
      <c r="CG332" s="10">
        <f>3/24000000*OO[[#This Row],[141 (06JUL1985 12:00:00)-Water Temperature (C)]]*OO[[#This Row],[83]]</f>
        <v>6.2552689538574995E-7</v>
      </c>
      <c r="CH332" s="10">
        <f>3/24000000*OO[[#This Row],[142 (06JUL1985 15:00:00)-Water Temperature (C)]]*OO[[#This Row],[84]]</f>
        <v>6.0431614280212494E-7</v>
      </c>
      <c r="CI332" s="10">
        <f>3/24000000*OO[[#This Row],[143 (06JUL1985 18:00:00)-Water Temperature (C)]]*OO[[#This Row],[85]]</f>
        <v>5.7244812260624984E-7</v>
      </c>
      <c r="CJ332" s="10">
        <f>3/24000000*OO[[#This Row],[144 (06JUL1985 21:00:00)-Water Temperature (C)]]*OO[[#This Row],[86]]</f>
        <v>5.3914397914649999E-7</v>
      </c>
      <c r="CK332" s="10">
        <f>3/24000000*OO[[#This Row],[145 (07JUL1985 00:00:00)-Water Temperature (C)]]*OO[[#This Row],[87]]</f>
        <v>5.0830956956375003E-7</v>
      </c>
      <c r="CL332" s="10">
        <f>3/24000000*OO[[#This Row],[146 (07JUL1985 03:00:00)-Water Temperature (C)]]*OO[[#This Row],[88]]</f>
        <v>4.907868186624999E-7</v>
      </c>
      <c r="CM332" s="10">
        <f>3/24000000*OO[[#This Row],[147 (07JUL1985 06:00:00)-Water Temperature (C)]]*OO[[#This Row],[89]]</f>
        <v>4.72724426544E-7</v>
      </c>
      <c r="CN332" s="10">
        <f>3/24000000*OO[[#This Row],[148 (07JUL1985 09:00:00)-Water Temperature (C)]]*OO[[#This Row],[90]]</f>
        <v>4.5282060375312496E-7</v>
      </c>
      <c r="CO332" s="10">
        <f>3/24000000*OO[[#This Row],[149 (07JUL1985 12:00:00)-Water Temperature (C)]]*OO[[#This Row],[91]]</f>
        <v>4.3331855266699991E-7</v>
      </c>
      <c r="CP332" s="10">
        <f>3/24000000*OO[[#This Row],[150 (07JUL1985 15:00:00)-Water Temperature (C)]]*OO[[#This Row],[92]]</f>
        <v>4.1346438263449995E-7</v>
      </c>
      <c r="CQ332" s="10">
        <f>3/24000000*OO[[#This Row],[151 (07JUL1985 18:00:00)-Water Temperature (C)]]*OO[[#This Row],[93]]</f>
        <v>3.8916905719937499E-7</v>
      </c>
      <c r="CR332" s="10">
        <f>3/24000000*OO[[#This Row],[152 (07JUL1985 21:00:00)-Water Temperature (C)]]*OO[[#This Row],[94]]</f>
        <v>3.6534531283500001E-7</v>
      </c>
      <c r="CS332" s="10">
        <f>3/24000000*OO[[#This Row],[153 (08JUL1985 00:00:00)-Water Temperature (C)]]*OO[[#This Row],[95]]</f>
        <v>3.4447832446639998E-7</v>
      </c>
      <c r="CT332" s="10">
        <f>3/24000000*OO[[#This Row],[154 (08JUL1985 03:00:00)-Water Temperature (C)]]*OO[[#This Row],[96]]</f>
        <v>3.3451865919802499E-7</v>
      </c>
      <c r="CU332" s="10">
        <f>3/24000000*OO[[#This Row],[155 (08JUL1985 06:00:00)-Water Temperature (C)]]*OO[[#This Row],[97]]</f>
        <v>3.2773391776372499E-7</v>
      </c>
      <c r="CV332" s="10">
        <f>3/24000000*OO[[#This Row],[156 (08JUL1985 09:00:00)-Water Temperature (C)]]*OO[[#This Row],[98]]</f>
        <v>3.1850650898106246E-7</v>
      </c>
      <c r="CW332" s="10">
        <f>3/24000000*OO[[#This Row],[157 (08JUL1985 12:00:00)-Water Temperature (C)]]*OO[[#This Row],[99]]</f>
        <v>3.0831152563199999E-7</v>
      </c>
    </row>
    <row r="333" spans="1:101" x14ac:dyDescent="0.35">
      <c r="A333" t="s">
        <v>339</v>
      </c>
      <c r="B333">
        <v>888.20860000000005</v>
      </c>
      <c r="C333" s="10">
        <f>3/24*OO[[#This Row],[59 (26JUN1985 06:00:00)-Water Temperature (C)]]*OO[[#This Row],[1]]/SUM(OO[1])</f>
        <v>0</v>
      </c>
      <c r="D333" s="10">
        <f>3/24*OO[[#This Row],[60 (26JUN1985 09:00:00)-Water Temperature (C)]]*OO[[#This Row],[2]]/SUM(OO[2])</f>
        <v>0</v>
      </c>
      <c r="E333" s="10">
        <f>3/24*OO[[#This Row],[61 (26JUN1985 12:00:00)-Water Temperature (C)]]*OO[[#This Row],[3]]/SUM(OO[3])</f>
        <v>0</v>
      </c>
      <c r="F333" s="10">
        <f>3/24*OO[[#This Row],[62 (26JUN1985 15:00:00)-Water Temperature (C)]]*OO[[#This Row],[4]]/SUM(OO[4])</f>
        <v>0</v>
      </c>
      <c r="G333" s="10">
        <f>3/24*OO[[#This Row],[63 (26JUN1985 18:00:00)-Water Temperature (C)]]*OO[[#This Row],[5]]/SUM(OO[5])</f>
        <v>0</v>
      </c>
      <c r="H333" s="10">
        <f>3/24*OO[[#This Row],[64 (26JUN1985 21:00:00)-Water Temperature (C)]]*OO[[#This Row],[6]]/SUM(OO[6])</f>
        <v>0</v>
      </c>
      <c r="I333" s="10">
        <f>3/24*OO[[#This Row],[65 (27JUN1985 00:00:00)-Water Temperature (C)]]*OO[[#This Row],[7]]/SUM(OO[7])</f>
        <v>0</v>
      </c>
      <c r="J333" s="10">
        <f>3/24*OO[[#This Row],[66 (27JUN1985 03:00:00)-Water Temperature (C)]]*OO[[#This Row],[8]]/SUM(OO[8])</f>
        <v>0</v>
      </c>
      <c r="K333" s="10">
        <f>3/24*OO[[#This Row],[67 (27JUN1985 06:00:00)-Water Temperature (C)]]*OO[[#This Row],[9]]/SUM(OO[9])</f>
        <v>0</v>
      </c>
      <c r="L333" s="10">
        <f>3/24*OO[[#This Row],[68 (27JUN1985 09:00:00)-Water Temperature (C)]]*OO[[#This Row],[10]]/SUM(OO[10])</f>
        <v>0</v>
      </c>
      <c r="M333" s="10">
        <f>3/24*OO[[#This Row],[69 (27JUN1985 12:00:00)-Water Temperature (C)]]*OO[[#This Row],[11]]/SUM(OO[11])</f>
        <v>0</v>
      </c>
      <c r="N333" s="10">
        <f>3/24*OO[[#This Row],[70 (27JUN1985 15:00:00)-Water Temperature (C)]]*OO[[#This Row],[12]]/SUM(OO[12])</f>
        <v>0</v>
      </c>
      <c r="O333" s="10">
        <f>3/24*OO[[#This Row],[71 (27JUN1985 18:00:00)-Water Temperature (C)]]*OO[[#This Row],[13]]/SUM(OO[13])</f>
        <v>0</v>
      </c>
      <c r="P333" s="10">
        <f>3/24*OO[[#This Row],[72 (27JUN1985 21:00:00)-Water Temperature (C)]]*OO[[#This Row],[14]]/SUM(OO[14])</f>
        <v>0</v>
      </c>
      <c r="Q333" s="10">
        <f>3/24*OO[[#This Row],[73 (28JUN1985 00:00:00)-Water Temperature (C)]]*OO[[#This Row],[15]]/SUM(OO[15])</f>
        <v>0</v>
      </c>
      <c r="R333" s="10">
        <f>3/24*OO[[#This Row],[74 (28JUN1985 03:00:00)-Water Temperature (C)]]*OO[[#This Row],[16]]/SUM(OO[16])</f>
        <v>0</v>
      </c>
      <c r="S333" s="10">
        <f>3/24*OO[[#This Row],[75 (28JUN1985 06:00:00)-Water Temperature (C)]]*OO[[#This Row],[17]]/SUM(OO[17])</f>
        <v>7.691104929893396E-32</v>
      </c>
      <c r="T333" s="10">
        <f>3/24*OO[[#This Row],[76 (28JUN1985 09:00:00)-Water Temperature (C)]]*OO[[#This Row],[18]]/SUM(OO[18])</f>
        <v>2.5994326555448479E-24</v>
      </c>
      <c r="U333" s="10">
        <f>3/24*OO[[#This Row],[77 (28JUN1985 12:00:00)-Water Temperature (C)]]*OO[[#This Row],[19]]/SUM(OO[19])</f>
        <v>5.9695922182167111E-17</v>
      </c>
      <c r="V333" s="10">
        <f>3/24000000*OO[[#This Row],[78 (28JUN1985 15:00:00)-Water Temperature (C)]]*OO[[#This Row],[20]]</f>
        <v>1.0719680680965001E-12</v>
      </c>
      <c r="W333" s="10">
        <f>3/24000000*OO[[#This Row],[79 (28JUN1985 18:00:00)-Water Temperature (C)]]*OO[[#This Row],[21]]</f>
        <v>8.8200761835199998E-10</v>
      </c>
      <c r="X333" s="10">
        <f>3/24000000*OO[[#This Row],[80 (28JUN1985 21:00:00)-Water Temperature (C)]]*OO[[#This Row],[22]]</f>
        <v>1.4644336249417501E-7</v>
      </c>
      <c r="Y333" s="10">
        <f>3/24000000*OO[[#This Row],[81 (29JUN1985 00:00:00)-Water Temperature (C)]]*OO[[#This Row],[23]]</f>
        <v>7.7487126807999992E-6</v>
      </c>
      <c r="Z333" s="10">
        <f>3/24000000*OO[[#This Row],[82 (29JUN1985 03:00:00)-Water Temperature (C)]]*OO[[#This Row],[24]]</f>
        <v>1.675956751107625E-4</v>
      </c>
      <c r="AA333" s="10">
        <f>3/24000000*OO[[#This Row],[83 (29JUN1985 06:00:00)-Water Temperature (C)]]*OO[[#This Row],[25]]</f>
        <v>1.68685702667175E-3</v>
      </c>
      <c r="AB333" s="10">
        <f>3/24000000*OO[[#This Row],[84 (29JUN1985 09:00:00)-Water Temperature (C)]]*OO[[#This Row],[26]]</f>
        <v>9.1167071074125007E-3</v>
      </c>
      <c r="AC333" s="10">
        <f>3/24000000*OO[[#This Row],[85 (29JUN1985 12:00:00)-Water Temperature (C)]]*OO[[#This Row],[27]]</f>
        <v>2.8554313302655E-2</v>
      </c>
      <c r="AD333" s="10">
        <f>3/24000000*OO[[#This Row],[86 (29JUN1985 15:00:00)-Water Temperature (C)]]*OO[[#This Row],[28]]</f>
        <v>5.5092239155237498E-2</v>
      </c>
      <c r="AE333" s="10">
        <f>3/24000000*OO[[#This Row],[88 (29JUN1985 21:00:00)-Water Temperature (C)]]*OO[[#This Row],[30]]</f>
        <v>6.3253233969812486E-2</v>
      </c>
      <c r="AF333" s="10">
        <f>3/24000000*OO[[#This Row],[88 (29JUN1985 21:00:00)-Water Temperature (C)]]*OO[[#This Row],[30]]</f>
        <v>6.3253233969812486E-2</v>
      </c>
      <c r="AG333" s="10">
        <f>3/24000000*OO[[#This Row],[89 (30JUN1985 00:00:00)-Water Temperature (C)]]*OO[[#This Row],[31]]</f>
        <v>4.18617845894875E-2</v>
      </c>
      <c r="AH333" s="10">
        <f>3/24000000*OO[[#This Row],[90 (30JUN1985 03:00:00)-Water Temperature (C)]]*OO[[#This Row],[32]]</f>
        <v>2.17212938071875E-2</v>
      </c>
      <c r="AI333" s="10">
        <f>3/24000000*OO[[#This Row],[91 (30JUN1985 06:00:00)-Water Temperature (C)]]*OO[[#This Row],[33]]</f>
        <v>9.0181665578712503E-3</v>
      </c>
      <c r="AJ333" s="10">
        <f>3/24000000*OO[[#This Row],[92 (30JUN1985 09:00:00)-Water Temperature (C)]]*OO[[#This Row],[34]]</f>
        <v>3.1024581317102501E-3</v>
      </c>
      <c r="AK333" s="10">
        <f>3/24000000*OO[[#This Row],[93 (30JUN1985 12:00:00)-Water Temperature (C)]]*OO[[#This Row],[35]]</f>
        <v>9.3817243546887496E-4</v>
      </c>
      <c r="AL333" s="10">
        <f>3/24000000*OO[[#This Row],[94 (30JUN1985 15:00:00)-Water Temperature (C)]]*OO[[#This Row],[36]]</f>
        <v>2.8164045917250004E-4</v>
      </c>
      <c r="AM333" s="10">
        <f>3/24000000*OO[[#This Row],[95 (30JUN1985 18:00:00)-Water Temperature (C)]]*OO[[#This Row],[37]]</f>
        <v>1.1459920235399999E-4</v>
      </c>
      <c r="AN333" s="10">
        <f>3/24000000*OO[[#This Row],[96 (30JUN1985 21:00:00)-Water Temperature (C)]]*OO[[#This Row],[38]]</f>
        <v>7.7764081804475001E-5</v>
      </c>
      <c r="AO333" s="10">
        <f>3/24000000*OO[[#This Row],[97 (01JUL1985 00:00:00)-Water Temperature (C)]]*OO[[#This Row],[39]]</f>
        <v>6.9494963128337509E-5</v>
      </c>
      <c r="AP333" s="10">
        <f>3/24000000*OO[[#This Row],[98 (01JUL1985 03:00:00)-Water Temperature (C)]]*OO[[#This Row],[40]]</f>
        <v>6.6592747945499998E-5</v>
      </c>
      <c r="AQ333" s="10">
        <f>3/24000000*OO[[#This Row],[99 (01JUL1985 06:00:00)-Water Temperature (C)]]*OO[[#This Row],[41]]</f>
        <v>6.3394303400137489E-5</v>
      </c>
      <c r="AR333" s="10">
        <f>3/24000000*OO[[#This Row],[100 (01JUL1985 09:00:00)-Water Temperature (C)]]*OO[[#This Row],[42]]</f>
        <v>5.8918482485362495E-5</v>
      </c>
      <c r="AS333" s="10">
        <f>3/24000000*OO[[#This Row],[101 (01JUL1985 12:00:00)-Water Temperature (C)]]*OO[[#This Row],[43]]</f>
        <v>5.3818080414124997E-5</v>
      </c>
      <c r="AT333" s="10">
        <f>3/24000000*OO[[#This Row],[102 (01JUL1985 15:00:00)-Water Temperature (C)]]*OO[[#This Row],[44]]</f>
        <v>4.836883432406249E-5</v>
      </c>
      <c r="AU333" s="10">
        <f>3/24000000*OO[[#This Row],[103 (01JUL1985 18:00:00)-Water Temperature (C)]]*OO[[#This Row],[45]]</f>
        <v>4.3211187279999997E-5</v>
      </c>
      <c r="AV333" s="10">
        <f>3/24000000*OO[[#This Row],[104 (01JUL1985 21:00:00)-Water Temperature (C)]]*OO[[#This Row],[46]]</f>
        <v>3.8647235195824992E-5</v>
      </c>
      <c r="AW333" s="10">
        <f>3/24000000*OO[[#This Row],[105 (02JUL1985 00:00:00)-Water Temperature (C)]]*OO[[#This Row],[47]]</f>
        <v>3.4851174168924999E-5</v>
      </c>
      <c r="AX333" s="10">
        <f>3/24000000*OO[[#This Row],[106 (02JUL1985 03:00:00)-Water Temperature (C)]]*OO[[#This Row],[48]]</f>
        <v>3.2219583534645E-5</v>
      </c>
      <c r="AY333" s="10">
        <f>3/24000000*OO[[#This Row],[107 (02JUL1985 06:00:00)-Water Temperature (C)]]*OO[[#This Row],[49]]</f>
        <v>3.0010430555538748E-5</v>
      </c>
      <c r="AZ333" s="10">
        <f>3/24000000*OO[[#This Row],[108 (02JUL1985 09:00:00)-Water Temperature (C)]]*OO[[#This Row],[50]]</f>
        <v>2.7990057314234997E-5</v>
      </c>
      <c r="BA333" s="10">
        <f>3/24000000*OO[[#This Row],[109 (02JUL1985 12:00:00)-Water Temperature (C)]]*OO[[#This Row],[51]]</f>
        <v>2.5843427676494997E-5</v>
      </c>
      <c r="BB333" s="10">
        <f>3/24000000*OO[[#This Row],[110 (02JUL1985 15:00:00)-Water Temperature (C)]]*OO[[#This Row],[52]]</f>
        <v>2.3456048887066247E-5</v>
      </c>
      <c r="BC333" s="10">
        <f>3/24000000*OO[[#This Row],[111 (02JUL1985 18:00:00)-Water Temperature (C)]]*OO[[#This Row],[53]]</f>
        <v>2.0836657016385001E-5</v>
      </c>
      <c r="BD333" s="10">
        <f>3/24000000*OO[[#This Row],[112 (02JUL1985 21:00:00)-Water Temperature (C)]]*OO[[#This Row],[54]]</f>
        <v>1.8485245058321248E-5</v>
      </c>
      <c r="BE333" s="10">
        <f>3/24000000*OO[[#This Row],[113 (03JUL1985 00:00:00)-Water Temperature (C)]]*OO[[#This Row],[55]]</f>
        <v>1.649496593277E-5</v>
      </c>
      <c r="BF333" s="10">
        <f>3/24000000*OO[[#This Row],[114 (03JUL1985 03:00:00)-Water Temperature (C)]]*OO[[#This Row],[56]]</f>
        <v>1.4987061507699998E-5</v>
      </c>
      <c r="BG333" s="10">
        <f>3/24000000*OO[[#This Row],[115 (03JUL1985 06:00:00)-Water Temperature (C)]]*OO[[#This Row],[57]]</f>
        <v>1.3832849332399999E-5</v>
      </c>
      <c r="BH333" s="10">
        <f>3/24000000*OO[[#This Row],[116 (03JUL1985 09:00:00)-Water Temperature (C)]]*OO[[#This Row],[58]]</f>
        <v>1.2696089834672499E-5</v>
      </c>
      <c r="BI333" s="10">
        <f>3/24000000*OO[[#This Row],[117 (03JUL1985 12:00:00)-Water Temperature (C)]]*OO[[#This Row],[59]]</f>
        <v>1.1597265251769999E-5</v>
      </c>
      <c r="BJ333" s="10">
        <f>3/24000000*OO[[#This Row],[118 (03JUL1985 15:00:00)-Water Temperature (C)]]*OO[[#This Row],[60]]</f>
        <v>1.0439110220512501E-5</v>
      </c>
      <c r="BK333" s="10">
        <f>3/24000000*OO[[#This Row],[119 (03JUL1985 18:00:00)-Water Temperature (C)]]*OO[[#This Row],[61]]</f>
        <v>9.2158985738000005E-6</v>
      </c>
      <c r="BL333" s="10">
        <f>3/24000000*OO[[#This Row],[120 (03JUL1985 21:00:00)-Water Temperature (C)]]*OO[[#This Row],[62]]</f>
        <v>8.0911623631437488E-6</v>
      </c>
      <c r="BM333" s="10">
        <f>3/24000000*OO[[#This Row],[121 (04JUL1985 00:00:00)-Water Temperature (C)]]*OO[[#This Row],[63]]</f>
        <v>7.1473384369287499E-6</v>
      </c>
      <c r="BN333" s="10">
        <f>3/24000000*OO[[#This Row],[122 (04JUL1985 03:00:00)-Water Temperature (C)]]*OO[[#This Row],[64]]</f>
        <v>6.482711174143749E-6</v>
      </c>
      <c r="BO333" s="10">
        <f>3/24000000*OO[[#This Row],[123 (04JUL1985 06:00:00)-Water Temperature (C)]]*OO[[#This Row],[65]]</f>
        <v>5.8779439472599997E-6</v>
      </c>
      <c r="BP333" s="10">
        <f>3/24000000*OO[[#This Row],[124 (04JUL1985 09:00:00)-Water Temperature (C)]]*OO[[#This Row],[66]]</f>
        <v>5.2349482782200004E-6</v>
      </c>
      <c r="BQ333" s="10">
        <f>3/24000000*OO[[#This Row],[125 (04JUL1985 12:00:00)-Water Temperature (C)]]*OO[[#This Row],[67]]</f>
        <v>4.492148587015E-6</v>
      </c>
      <c r="BR333" s="10">
        <f>3/24000000*OO[[#This Row],[126 (04JUL1985 15:00:00)-Water Temperature (C)]]*OO[[#This Row],[68]]</f>
        <v>3.7099478590825001E-6</v>
      </c>
      <c r="BS333" s="10">
        <f>3/24000000*OO[[#This Row],[127 (04JUL1985 18:00:00)-Water Temperature (C)]]*OO[[#This Row],[69]]</f>
        <v>2.9462390936843752E-6</v>
      </c>
      <c r="BT333" s="10">
        <f>3/24000000*OO[[#This Row],[128 (04JUL1985 21:00:00)-Water Temperature (C)]]*OO[[#This Row],[70]]</f>
        <v>2.3126095043999997E-6</v>
      </c>
      <c r="BU333" s="10">
        <f>3/24000000*OO[[#This Row],[129 (05JUL1985 00:00:00)-Water Temperature (C)]]*OO[[#This Row],[71]]</f>
        <v>1.836869162583E-6</v>
      </c>
      <c r="BV333" s="10">
        <f>3/24000000*OO[[#This Row],[130 (05JUL1985 03:00:00)-Water Temperature (C)]]*OO[[#This Row],[72]]</f>
        <v>1.5298721586774999E-6</v>
      </c>
      <c r="BW333" s="10">
        <f>3/24000000*OO[[#This Row],[131 (05JUL1985 06:00:00)-Water Temperature (C)]]*OO[[#This Row],[73]]</f>
        <v>1.3215420713146251E-6</v>
      </c>
      <c r="BX333" s="10">
        <f>3/24000000*OO[[#This Row],[132 (05JUL1985 09:00:00)-Water Temperature (C)]]*OO[[#This Row],[74]]</f>
        <v>1.1784187396871247E-6</v>
      </c>
      <c r="BY333" s="10">
        <f>3/24000000*OO[[#This Row],[133 (05JUL1985 12:00:00)-Water Temperature (C)]]*OO[[#This Row],[75]]</f>
        <v>1.073137855952E-6</v>
      </c>
      <c r="BZ333" s="10">
        <f>3/24000000*OO[[#This Row],[134 (05JUL1985 15:00:00)-Water Temperature (C)]]*OO[[#This Row],[76]]</f>
        <v>9.7477800746874985E-7</v>
      </c>
      <c r="CA333" s="10">
        <f>3/24000000*OO[[#This Row],[135 (05JUL1985 18:00:00)-Water Temperature (C)]]*OO[[#This Row],[77]]</f>
        <v>8.8109667493625E-7</v>
      </c>
      <c r="CB333" s="10">
        <f>3/24000000*OO[[#This Row],[136 (05JUL1985 21:00:00)-Water Temperature (C)]]*OO[[#This Row],[78]]</f>
        <v>8.0011201912499999E-7</v>
      </c>
      <c r="CC333" s="10">
        <f>3/24000000*OO[[#This Row],[137 (06JUL1985 00:00:00)-Water Temperature (C)]]*OO[[#This Row],[79]]</f>
        <v>7.3706506153224999E-7</v>
      </c>
      <c r="CD333" s="10">
        <f>3/24000000*OO[[#This Row],[138 (06JUL1985 03:00:00)-Water Temperature (C)]]*OO[[#This Row],[80]]</f>
        <v>7.0071732089375005E-7</v>
      </c>
      <c r="CE333" s="10">
        <f>3/24000000*OO[[#This Row],[139 (06JUL1985 06:00:00)-Water Temperature (C)]]*OO[[#This Row],[81]]</f>
        <v>6.7812698885175005E-7</v>
      </c>
      <c r="CF333" s="10">
        <f>3/24000000*OO[[#This Row],[140 (06JUL1985 09:00:00)-Water Temperature (C)]]*OO[[#This Row],[82]]</f>
        <v>6.6306114730212505E-7</v>
      </c>
      <c r="CG333" s="10">
        <f>3/24000000*OO[[#This Row],[141 (06JUL1985 12:00:00)-Water Temperature (C)]]*OO[[#This Row],[83]]</f>
        <v>6.478678713149999E-7</v>
      </c>
      <c r="CH333" s="10">
        <f>3/24000000*OO[[#This Row],[142 (06JUL1985 15:00:00)-Water Temperature (C)]]*OO[[#This Row],[84]]</f>
        <v>6.2638685882499995E-7</v>
      </c>
      <c r="CI333" s="10">
        <f>3/24000000*OO[[#This Row],[143 (06JUL1985 18:00:00)-Water Temperature (C)]]*OO[[#This Row],[85]]</f>
        <v>5.9373952105950007E-7</v>
      </c>
      <c r="CJ333" s="10">
        <f>3/24000000*OO[[#This Row],[144 (06JUL1985 21:00:00)-Water Temperature (C)]]*OO[[#This Row],[86]]</f>
        <v>5.5952497396687494E-7</v>
      </c>
      <c r="CK333" s="10">
        <f>3/24000000*OO[[#This Row],[145 (07JUL1985 00:00:00)-Water Temperature (C)]]*OO[[#This Row],[87]]</f>
        <v>5.2761025458625E-7</v>
      </c>
      <c r="CL333" s="10">
        <f>3/24000000*OO[[#This Row],[146 (07JUL1985 03:00:00)-Water Temperature (C)]]*OO[[#This Row],[88]]</f>
        <v>5.0928050666625002E-7</v>
      </c>
      <c r="CM333" s="10">
        <f>3/24000000*OO[[#This Row],[147 (07JUL1985 06:00:00)-Water Temperature (C)]]*OO[[#This Row],[89]]</f>
        <v>4.906574850307499E-7</v>
      </c>
      <c r="CN333" s="10">
        <f>3/24000000*OO[[#This Row],[148 (07JUL1985 09:00:00)-Water Temperature (C)]]*OO[[#This Row],[90]]</f>
        <v>4.6993380105000003E-7</v>
      </c>
      <c r="CO333" s="10">
        <f>3/24000000*OO[[#This Row],[149 (07JUL1985 12:00:00)-Water Temperature (C)]]*OO[[#This Row],[91]]</f>
        <v>4.4946900316862493E-7</v>
      </c>
      <c r="CP333" s="10">
        <f>3/24000000*OO[[#This Row],[150 (07JUL1985 15:00:00)-Water Temperature (C)]]*OO[[#This Row],[92]]</f>
        <v>4.2939067582762501E-7</v>
      </c>
      <c r="CQ333" s="10">
        <f>3/24000000*OO[[#This Row],[151 (07JUL1985 18:00:00)-Water Temperature (C)]]*OO[[#This Row],[93]]</f>
        <v>4.0438403644949995E-7</v>
      </c>
      <c r="CR333" s="10">
        <f>3/24000000*OO[[#This Row],[152 (07JUL1985 21:00:00)-Water Temperature (C)]]*OO[[#This Row],[94]]</f>
        <v>3.7957504772700001E-7</v>
      </c>
      <c r="CS333" s="10">
        <f>3/24000000*OO[[#This Row],[153 (08JUL1985 00:00:00)-Water Temperature (C)]]*OO[[#This Row],[95]]</f>
        <v>3.5779878091649993E-7</v>
      </c>
      <c r="CT333" s="10">
        <f>3/24000000*OO[[#This Row],[154 (08JUL1985 03:00:00)-Water Temperature (C)]]*OO[[#This Row],[96]]</f>
        <v>3.4728761344546247E-7</v>
      </c>
      <c r="CU333" s="10">
        <f>3/24000000*OO[[#This Row],[155 (08JUL1985 06:00:00)-Water Temperature (C)]]*OO[[#This Row],[97]]</f>
        <v>3.4016059631000002E-7</v>
      </c>
      <c r="CV333" s="10">
        <f>3/24000000*OO[[#This Row],[156 (08JUL1985 09:00:00)-Water Temperature (C)]]*OO[[#This Row],[98]]</f>
        <v>3.3063684385319997E-7</v>
      </c>
      <c r="CW333" s="10">
        <f>3/24000000*OO[[#This Row],[157 (08JUL1985 12:00:00)-Water Temperature (C)]]*OO[[#This Row],[99]]</f>
        <v>3.2004503088049999E-7</v>
      </c>
    </row>
    <row r="334" spans="1:101" x14ac:dyDescent="0.35">
      <c r="A334" t="s">
        <v>340</v>
      </c>
      <c r="B334">
        <v>875.46789999999999</v>
      </c>
      <c r="C334" s="10">
        <f>3/24*OO[[#This Row],[59 (26JUN1985 06:00:00)-Water Temperature (C)]]*OO[[#This Row],[1]]/SUM(OO[1])</f>
        <v>0</v>
      </c>
      <c r="D334" s="10">
        <f>3/24*OO[[#This Row],[60 (26JUN1985 09:00:00)-Water Temperature (C)]]*OO[[#This Row],[2]]/SUM(OO[2])</f>
        <v>0</v>
      </c>
      <c r="E334" s="10">
        <f>3/24*OO[[#This Row],[61 (26JUN1985 12:00:00)-Water Temperature (C)]]*OO[[#This Row],[3]]/SUM(OO[3])</f>
        <v>0</v>
      </c>
      <c r="F334" s="10">
        <f>3/24*OO[[#This Row],[62 (26JUN1985 15:00:00)-Water Temperature (C)]]*OO[[#This Row],[4]]/SUM(OO[4])</f>
        <v>0</v>
      </c>
      <c r="G334" s="10">
        <f>3/24*OO[[#This Row],[63 (26JUN1985 18:00:00)-Water Temperature (C)]]*OO[[#This Row],[5]]/SUM(OO[5])</f>
        <v>0</v>
      </c>
      <c r="H334" s="10">
        <f>3/24*OO[[#This Row],[64 (26JUN1985 21:00:00)-Water Temperature (C)]]*OO[[#This Row],[6]]/SUM(OO[6])</f>
        <v>0</v>
      </c>
      <c r="I334" s="10">
        <f>3/24*OO[[#This Row],[65 (27JUN1985 00:00:00)-Water Temperature (C)]]*OO[[#This Row],[7]]/SUM(OO[7])</f>
        <v>0</v>
      </c>
      <c r="J334" s="10">
        <f>3/24*OO[[#This Row],[66 (27JUN1985 03:00:00)-Water Temperature (C)]]*OO[[#This Row],[8]]/SUM(OO[8])</f>
        <v>0</v>
      </c>
      <c r="K334" s="10">
        <f>3/24*OO[[#This Row],[67 (27JUN1985 06:00:00)-Water Temperature (C)]]*OO[[#This Row],[9]]/SUM(OO[9])</f>
        <v>0</v>
      </c>
      <c r="L334" s="10">
        <f>3/24*OO[[#This Row],[68 (27JUN1985 09:00:00)-Water Temperature (C)]]*OO[[#This Row],[10]]/SUM(OO[10])</f>
        <v>0</v>
      </c>
      <c r="M334" s="10">
        <f>3/24*OO[[#This Row],[69 (27JUN1985 12:00:00)-Water Temperature (C)]]*OO[[#This Row],[11]]/SUM(OO[11])</f>
        <v>0</v>
      </c>
      <c r="N334" s="10">
        <f>3/24*OO[[#This Row],[70 (27JUN1985 15:00:00)-Water Temperature (C)]]*OO[[#This Row],[12]]/SUM(OO[12])</f>
        <v>0</v>
      </c>
      <c r="O334" s="10">
        <f>3/24*OO[[#This Row],[71 (27JUN1985 18:00:00)-Water Temperature (C)]]*OO[[#This Row],[13]]/SUM(OO[13])</f>
        <v>0</v>
      </c>
      <c r="P334" s="10">
        <f>3/24*OO[[#This Row],[72 (27JUN1985 21:00:00)-Water Temperature (C)]]*OO[[#This Row],[14]]/SUM(OO[14])</f>
        <v>0</v>
      </c>
      <c r="Q334" s="10">
        <f>3/24*OO[[#This Row],[73 (28JUN1985 00:00:00)-Water Temperature (C)]]*OO[[#This Row],[15]]/SUM(OO[15])</f>
        <v>0</v>
      </c>
      <c r="R334" s="10">
        <f>3/24*OO[[#This Row],[74 (28JUN1985 03:00:00)-Water Temperature (C)]]*OO[[#This Row],[16]]/SUM(OO[16])</f>
        <v>0</v>
      </c>
      <c r="S334" s="10">
        <f>3/24*OO[[#This Row],[75 (28JUN1985 06:00:00)-Water Temperature (C)]]*OO[[#This Row],[17]]/SUM(OO[17])</f>
        <v>5.8508674419915028E-33</v>
      </c>
      <c r="T334" s="10">
        <f>3/24*OO[[#This Row],[76 (28JUN1985 09:00:00)-Water Temperature (C)]]*OO[[#This Row],[18]]/SUM(OO[18])</f>
        <v>1.6671713890846407E-24</v>
      </c>
      <c r="U334" s="10">
        <f>3/24*OO[[#This Row],[77 (28JUN1985 12:00:00)-Water Temperature (C)]]*OO[[#This Row],[19]]/SUM(OO[19])</f>
        <v>2.3835956256197366E-17</v>
      </c>
      <c r="V334" s="10">
        <f>3/24000000*OO[[#This Row],[78 (28JUN1985 15:00:00)-Water Temperature (C)]]*OO[[#This Row],[20]]</f>
        <v>5.947130705355E-13</v>
      </c>
      <c r="W334" s="10">
        <f>3/24000000*OO[[#This Row],[79 (28JUN1985 18:00:00)-Water Temperature (C)]]*OO[[#This Row],[21]]</f>
        <v>5.5511587338800001E-10</v>
      </c>
      <c r="X334" s="10">
        <f>3/24000000*OO[[#This Row],[80 (28JUN1985 21:00:00)-Water Temperature (C)]]*OO[[#This Row],[22]]</f>
        <v>1.0044567450325001E-7</v>
      </c>
      <c r="Y334" s="10">
        <f>3/24000000*OO[[#This Row],[81 (29JUN1985 00:00:00)-Water Temperature (C)]]*OO[[#This Row],[23]]</f>
        <v>5.6936032128E-6</v>
      </c>
      <c r="Z334" s="10">
        <f>3/24000000*OO[[#This Row],[82 (29JUN1985 03:00:00)-Water Temperature (C)]]*OO[[#This Row],[24]]</f>
        <v>1.305018463919625E-4</v>
      </c>
      <c r="AA334" s="10">
        <f>3/24000000*OO[[#This Row],[83 (29JUN1985 06:00:00)-Water Temperature (C)]]*OO[[#This Row],[25]]</f>
        <v>1.3823409391835E-3</v>
      </c>
      <c r="AB334" s="10">
        <f>3/24000000*OO[[#This Row],[84 (29JUN1985 09:00:00)-Water Temperature (C)]]*OO[[#This Row],[26]]</f>
        <v>7.8117393767E-3</v>
      </c>
      <c r="AC334" s="10">
        <f>3/24000000*OO[[#This Row],[85 (29JUN1985 12:00:00)-Water Temperature (C)]]*OO[[#This Row],[27]]</f>
        <v>2.5479266615549997E-2</v>
      </c>
      <c r="AD334" s="10">
        <f>3/24000000*OO[[#This Row],[86 (29JUN1985 15:00:00)-Water Temperature (C)]]*OO[[#This Row],[28]]</f>
        <v>5.1047203482299998E-2</v>
      </c>
      <c r="AE334" s="10">
        <f>3/24000000*OO[[#This Row],[88 (29JUN1985 21:00:00)-Water Temperature (C)]]*OO[[#This Row],[30]]</f>
        <v>6.2631643831925002E-2</v>
      </c>
      <c r="AF334" s="10">
        <f>3/24000000*OO[[#This Row],[88 (29JUN1985 21:00:00)-Water Temperature (C)]]*OO[[#This Row],[30]]</f>
        <v>6.2631643831925002E-2</v>
      </c>
      <c r="AG334" s="10">
        <f>3/24000000*OO[[#This Row],[89 (30JUN1985 00:00:00)-Water Temperature (C)]]*OO[[#This Row],[31]]</f>
        <v>4.2660285971099998E-2</v>
      </c>
      <c r="AH334" s="10">
        <f>3/24000000*OO[[#This Row],[90 (30JUN1985 03:00:00)-Water Temperature (C)]]*OO[[#This Row],[32]]</f>
        <v>2.2713031434139996E-2</v>
      </c>
      <c r="AI334" s="10">
        <f>3/24000000*OO[[#This Row],[91 (30JUN1985 06:00:00)-Water Temperature (C)]]*OO[[#This Row],[33]]</f>
        <v>9.6505749448875001E-3</v>
      </c>
      <c r="AJ334" s="10">
        <f>3/24000000*OO[[#This Row],[92 (30JUN1985 09:00:00)-Water Temperature (C)]]*OO[[#This Row],[34]]</f>
        <v>3.3850556244375001E-3</v>
      </c>
      <c r="AK334" s="10">
        <f>3/24000000*OO[[#This Row],[93 (30JUN1985 12:00:00)-Water Temperature (C)]]*OO[[#This Row],[35]]</f>
        <v>1.0353728348422499E-3</v>
      </c>
      <c r="AL334" s="10">
        <f>3/24000000*OO[[#This Row],[94 (30JUN1985 15:00:00)-Water Temperature (C)]]*OO[[#This Row],[36]]</f>
        <v>3.0734025182799999E-4</v>
      </c>
      <c r="AM334" s="10">
        <f>3/24000000*OO[[#This Row],[95 (30JUN1985 18:00:00)-Water Temperature (C)]]*OO[[#This Row],[37]]</f>
        <v>1.1863272118025E-4</v>
      </c>
      <c r="AN334" s="10">
        <f>3/24000000*OO[[#This Row],[96 (30JUN1985 21:00:00)-Water Temperature (C)]]*OO[[#This Row],[38]]</f>
        <v>7.6380673185749993E-5</v>
      </c>
      <c r="AO334" s="10">
        <f>3/24000000*OO[[#This Row],[97 (01JUL1985 00:00:00)-Water Temperature (C)]]*OO[[#This Row],[39]]</f>
        <v>6.7075146106274991E-5</v>
      </c>
      <c r="AP334" s="10">
        <f>3/24000000*OO[[#This Row],[98 (01JUL1985 03:00:00)-Water Temperature (C)]]*OO[[#This Row],[40]]</f>
        <v>6.4103561542224998E-5</v>
      </c>
      <c r="AQ334" s="10">
        <f>3/24000000*OO[[#This Row],[99 (01JUL1985 06:00:00)-Water Temperature (C)]]*OO[[#This Row],[41]]</f>
        <v>6.1104167955599993E-5</v>
      </c>
      <c r="AR334" s="10">
        <f>3/24000000*OO[[#This Row],[100 (01JUL1985 09:00:00)-Water Temperature (C)]]*OO[[#This Row],[42]]</f>
        <v>5.6876486085050001E-5</v>
      </c>
      <c r="AS334" s="10">
        <f>3/24000000*OO[[#This Row],[101 (01JUL1985 12:00:00)-Water Temperature (C)]]*OO[[#This Row],[43]]</f>
        <v>5.2008589144437493E-5</v>
      </c>
      <c r="AT334" s="10">
        <f>3/24000000*OO[[#This Row],[102 (01JUL1985 15:00:00)-Water Temperature (C)]]*OO[[#This Row],[44]]</f>
        <v>4.6779870064924995E-5</v>
      </c>
      <c r="AU334" s="10">
        <f>3/24000000*OO[[#This Row],[103 (01JUL1985 18:00:00)-Water Temperature (C)]]*OO[[#This Row],[45]]</f>
        <v>4.1781557318962497E-5</v>
      </c>
      <c r="AV334" s="10">
        <f>3/24000000*OO[[#This Row],[104 (01JUL1985 21:00:00)-Water Temperature (C)]]*OO[[#This Row],[46]]</f>
        <v>3.7386157600025001E-5</v>
      </c>
      <c r="AW334" s="10">
        <f>3/24000000*OO[[#This Row],[105 (02JUL1985 00:00:00)-Water Temperature (C)]]*OO[[#This Row],[47]]</f>
        <v>3.3715697019074997E-5</v>
      </c>
      <c r="AX334" s="10">
        <f>3/24000000*OO[[#This Row],[106 (02JUL1985 03:00:00)-Water Temperature (C)]]*OO[[#This Row],[48]]</f>
        <v>3.1154920204331245E-5</v>
      </c>
      <c r="AY334" s="10">
        <f>3/24000000*OO[[#This Row],[107 (02JUL1985 06:00:00)-Water Temperature (C)]]*OO[[#This Row],[49]]</f>
        <v>2.9023550243599999E-5</v>
      </c>
      <c r="AZ334" s="10">
        <f>3/24000000*OO[[#This Row],[108 (02JUL1985 09:00:00)-Water Temperature (C)]]*OO[[#This Row],[50]]</f>
        <v>2.7082284986399997E-5</v>
      </c>
      <c r="BA334" s="10">
        <f>3/24000000*OO[[#This Row],[109 (02JUL1985 12:00:00)-Water Temperature (C)]]*OO[[#This Row],[51]]</f>
        <v>2.5023401821535E-5</v>
      </c>
      <c r="BB334" s="10">
        <f>3/24000000*OO[[#This Row],[110 (02JUL1985 15:00:00)-Water Temperature (C)]]*OO[[#This Row],[52]]</f>
        <v>2.2744721360527502E-5</v>
      </c>
      <c r="BC334" s="10">
        <f>3/24000000*OO[[#This Row],[111 (02JUL1985 18:00:00)-Water Temperature (C)]]*OO[[#This Row],[53]]</f>
        <v>2.0220812639054999E-5</v>
      </c>
      <c r="BD334" s="10">
        <f>3/24000000*OO[[#This Row],[112 (02JUL1985 21:00:00)-Water Temperature (C)]]*OO[[#This Row],[54]]</f>
        <v>1.7955650559696249E-5</v>
      </c>
      <c r="BE334" s="10">
        <f>3/24000000*OO[[#This Row],[113 (03JUL1985 00:00:00)-Water Temperature (C)]]*OO[[#This Row],[55]]</f>
        <v>1.6030184839751246E-5</v>
      </c>
      <c r="BF334" s="10">
        <f>3/24000000*OO[[#This Row],[114 (03JUL1985 03:00:00)-Water Temperature (C)]]*OO[[#This Row],[56]]</f>
        <v>1.4562710657217498E-5</v>
      </c>
      <c r="BG334" s="10">
        <f>3/24000000*OO[[#This Row],[115 (03JUL1985 06:00:00)-Water Temperature (C)]]*OO[[#This Row],[57]]</f>
        <v>1.3439313674587501E-5</v>
      </c>
      <c r="BH334" s="10">
        <f>3/24000000*OO[[#This Row],[116 (03JUL1985 09:00:00)-Water Temperature (C)]]*OO[[#This Row],[58]]</f>
        <v>1.2346276628757498E-5</v>
      </c>
      <c r="BI334" s="10">
        <f>3/24000000*OO[[#This Row],[117 (03JUL1985 12:00:00)-Water Temperature (C)]]*OO[[#This Row],[59]]</f>
        <v>1.128960893918375E-5</v>
      </c>
      <c r="BJ334" s="10">
        <f>3/24000000*OO[[#This Row],[118 (03JUL1985 15:00:00)-Water Temperature (C)]]*OO[[#This Row],[60]]</f>
        <v>1.0181562929737499E-5</v>
      </c>
      <c r="BK334" s="10">
        <f>3/24000000*OO[[#This Row],[119 (03JUL1985 18:00:00)-Water Temperature (C)]]*OO[[#This Row],[61]]</f>
        <v>9.0020452566525002E-6</v>
      </c>
      <c r="BL334" s="10">
        <f>3/24000000*OO[[#This Row],[120 (03JUL1985 21:00:00)-Water Temperature (C)]]*OO[[#This Row],[62]]</f>
        <v>7.9094400993374985E-6</v>
      </c>
      <c r="BM334" s="10">
        <f>3/24000000*OO[[#This Row],[121 (04JUL1985 00:00:00)-Water Temperature (C)]]*OO[[#This Row],[63]]</f>
        <v>6.9890781111125E-6</v>
      </c>
      <c r="BN334" s="10">
        <f>3/24000000*OO[[#This Row],[122 (04JUL1985 03:00:00)-Water Temperature (C)]]*OO[[#This Row],[64]]</f>
        <v>6.3391743065050002E-6</v>
      </c>
      <c r="BO334" s="10">
        <f>3/24000000*OO[[#This Row],[123 (04JUL1985 06:00:00)-Water Temperature (C)]]*OO[[#This Row],[65]]</f>
        <v>5.7543233311687494E-6</v>
      </c>
      <c r="BP334" s="10">
        <f>3/24000000*OO[[#This Row],[124 (04JUL1985 09:00:00)-Water Temperature (C)]]*OO[[#This Row],[66]]</f>
        <v>5.1379871545599993E-6</v>
      </c>
      <c r="BQ334" s="10">
        <f>3/24000000*OO[[#This Row],[125 (04JUL1985 12:00:00)-Water Temperature (C)]]*OO[[#This Row],[67]]</f>
        <v>4.424896885722499E-6</v>
      </c>
      <c r="BR334" s="10">
        <f>3/24000000*OO[[#This Row],[126 (04JUL1985 15:00:00)-Water Temperature (C)]]*OO[[#This Row],[68]]</f>
        <v>3.670496885817E-6</v>
      </c>
      <c r="BS334" s="10">
        <f>3/24000000*OO[[#This Row],[127 (04JUL1985 18:00:00)-Water Temperature (C)]]*OO[[#This Row],[69]]</f>
        <v>2.924121726410625E-6</v>
      </c>
      <c r="BT334" s="10">
        <f>3/24000000*OO[[#This Row],[128 (04JUL1985 21:00:00)-Water Temperature (C)]]*OO[[#This Row],[70]]</f>
        <v>2.2974752131946251E-6</v>
      </c>
      <c r="BU334" s="10">
        <f>3/24000000*OO[[#This Row],[129 (05JUL1985 00:00:00)-Water Temperature (C)]]*OO[[#This Row],[71]]</f>
        <v>1.82120627740625E-6</v>
      </c>
      <c r="BV334" s="10">
        <f>3/24000000*OO[[#This Row],[130 (05JUL1985 03:00:00)-Water Temperature (C)]]*OO[[#This Row],[72]]</f>
        <v>1.5103315646718747E-6</v>
      </c>
      <c r="BW334" s="10">
        <f>3/24000000*OO[[#This Row],[131 (05JUL1985 06:00:00)-Water Temperature (C)]]*OO[[#This Row],[73]]</f>
        <v>1.2987116115057499E-6</v>
      </c>
      <c r="BX334" s="10">
        <f>3/24000000*OO[[#This Row],[132 (05JUL1985 09:00:00)-Water Temperature (C)]]*OO[[#This Row],[74]]</f>
        <v>1.1538792361256249E-6</v>
      </c>
      <c r="BY334" s="10">
        <f>3/24000000*OO[[#This Row],[133 (05JUL1985 12:00:00)-Water Temperature (C)]]*OO[[#This Row],[75]]</f>
        <v>1.0476307263251249E-6</v>
      </c>
      <c r="BZ334" s="10">
        <f>3/24000000*OO[[#This Row],[134 (05JUL1985 15:00:00)-Water Temperature (C)]]*OO[[#This Row],[76]]</f>
        <v>9.5113089296387503E-7</v>
      </c>
      <c r="CA334" s="10">
        <f>3/24000000*OO[[#This Row],[135 (05JUL1985 18:00:00)-Water Temperature (C)]]*OO[[#This Row],[77]]</f>
        <v>8.5935583301224996E-7</v>
      </c>
      <c r="CB334" s="10">
        <f>3/24000000*OO[[#This Row],[136 (05JUL1985 21:00:00)-Water Temperature (C)]]*OO[[#This Row],[78]]</f>
        <v>7.7966930605199995E-7</v>
      </c>
      <c r="CC334" s="10">
        <f>3/24000000*OO[[#This Row],[137 (06JUL1985 00:00:00)-Water Temperature (C)]]*OO[[#This Row],[79]]</f>
        <v>7.1723583463874994E-7</v>
      </c>
      <c r="CD334" s="10">
        <f>3/24000000*OO[[#This Row],[138 (06JUL1985 03:00:00)-Water Temperature (C)]]*OO[[#This Row],[80]]</f>
        <v>6.8052717442287494E-7</v>
      </c>
      <c r="CE334" s="10">
        <f>3/24000000*OO[[#This Row],[139 (06JUL1985 06:00:00)-Water Temperature (C)]]*OO[[#This Row],[81]]</f>
        <v>6.5744452565837499E-7</v>
      </c>
      <c r="CF334" s="10">
        <f>3/24000000*OO[[#This Row],[140 (06JUL1985 09:00:00)-Water Temperature (C)]]*OO[[#This Row],[82]]</f>
        <v>6.4213557613162495E-7</v>
      </c>
      <c r="CG334" s="10">
        <f>3/24000000*OO[[#This Row],[141 (06JUL1985 12:00:00)-Water Temperature (C)]]*OO[[#This Row],[83]]</f>
        <v>6.2716525254600014E-7</v>
      </c>
      <c r="CH334" s="10">
        <f>3/24000000*OO[[#This Row],[142 (06JUL1985 15:00:00)-Water Temperature (C)]]*OO[[#This Row],[84]]</f>
        <v>6.0690880991449991E-7</v>
      </c>
      <c r="CI334" s="10">
        <f>3/24000000*OO[[#This Row],[143 (06JUL1985 18:00:00)-Water Temperature (C)]]*OO[[#This Row],[85]]</f>
        <v>5.7580944166124993E-7</v>
      </c>
      <c r="CJ334" s="10">
        <f>3/24000000*OO[[#This Row],[144 (06JUL1985 21:00:00)-Water Temperature (C)]]*OO[[#This Row],[86]]</f>
        <v>5.4300508406550005E-7</v>
      </c>
      <c r="CK334" s="10">
        <f>3/24000000*OO[[#This Row],[145 (07JUL1985 00:00:00)-Water Temperature (C)]]*OO[[#This Row],[87]]</f>
        <v>5.1208970451012502E-7</v>
      </c>
      <c r="CL334" s="10">
        <f>3/24000000*OO[[#This Row],[146 (07JUL1985 03:00:00)-Water Temperature (C)]]*OO[[#This Row],[88]]</f>
        <v>4.9391660301749994E-7</v>
      </c>
      <c r="CM334" s="10">
        <f>3/24000000*OO[[#This Row],[147 (07JUL1985 06:00:00)-Water Temperature (C)]]*OO[[#This Row],[89]]</f>
        <v>4.7595115025325E-7</v>
      </c>
      <c r="CN334" s="10">
        <f>3/24000000*OO[[#This Row],[148 (07JUL1985 09:00:00)-Water Temperature (C)]]*OO[[#This Row],[90]]</f>
        <v>4.5571387064387501E-7</v>
      </c>
      <c r="CO334" s="10">
        <f>3/24000000*OO[[#This Row],[149 (07JUL1985 12:00:00)-Water Temperature (C)]]*OO[[#This Row],[91]]</f>
        <v>4.3567133253975004E-7</v>
      </c>
      <c r="CP334" s="10">
        <f>3/24000000*OO[[#This Row],[150 (07JUL1985 15:00:00)-Water Temperature (C)]]*OO[[#This Row],[92]]</f>
        <v>4.1676346571199996E-7</v>
      </c>
      <c r="CQ334" s="10">
        <f>3/24000000*OO[[#This Row],[151 (07JUL1985 18:00:00)-Water Temperature (C)]]*OO[[#This Row],[93]]</f>
        <v>3.9282924530924995E-7</v>
      </c>
      <c r="CR334" s="10">
        <f>3/24000000*OO[[#This Row],[152 (07JUL1985 21:00:00)-Water Temperature (C)]]*OO[[#This Row],[94]]</f>
        <v>3.6871715649599998E-7</v>
      </c>
      <c r="CS334" s="10">
        <f>3/24000000*OO[[#This Row],[153 (08JUL1985 00:00:00)-Water Temperature (C)]]*OO[[#This Row],[95]]</f>
        <v>3.4741843297942494E-7</v>
      </c>
      <c r="CT334" s="10">
        <f>3/24000000*OO[[#This Row],[154 (08JUL1985 03:00:00)-Water Temperature (C)]]*OO[[#This Row],[96]]</f>
        <v>3.368157937226E-7</v>
      </c>
      <c r="CU334" s="10">
        <f>3/24000000*OO[[#This Row],[155 (08JUL1985 06:00:00)-Water Temperature (C)]]*OO[[#This Row],[97]]</f>
        <v>3.2977330989792492E-7</v>
      </c>
      <c r="CV334" s="10">
        <f>3/24000000*OO[[#This Row],[156 (08JUL1985 09:00:00)-Water Temperature (C)]]*OO[[#This Row],[98]]</f>
        <v>3.2065036472069994E-7</v>
      </c>
      <c r="CW334" s="10">
        <f>3/24000000*OO[[#This Row],[157 (08JUL1985 12:00:00)-Water Temperature (C)]]*OO[[#This Row],[99]]</f>
        <v>3.1035315116718749E-7</v>
      </c>
    </row>
    <row r="335" spans="1:101" x14ac:dyDescent="0.35">
      <c r="A335" t="s">
        <v>341</v>
      </c>
      <c r="B335">
        <v>885.822</v>
      </c>
      <c r="C335" s="10">
        <f>3/24*OO[[#This Row],[59 (26JUN1985 06:00:00)-Water Temperature (C)]]*OO[[#This Row],[1]]/SUM(OO[1])</f>
        <v>0</v>
      </c>
      <c r="D335" s="10">
        <f>3/24*OO[[#This Row],[60 (26JUN1985 09:00:00)-Water Temperature (C)]]*OO[[#This Row],[2]]/SUM(OO[2])</f>
        <v>0</v>
      </c>
      <c r="E335" s="10">
        <f>3/24*OO[[#This Row],[61 (26JUN1985 12:00:00)-Water Temperature (C)]]*OO[[#This Row],[3]]/SUM(OO[3])</f>
        <v>0</v>
      </c>
      <c r="F335" s="10">
        <f>3/24*OO[[#This Row],[62 (26JUN1985 15:00:00)-Water Temperature (C)]]*OO[[#This Row],[4]]/SUM(OO[4])</f>
        <v>0</v>
      </c>
      <c r="G335" s="10">
        <f>3/24*OO[[#This Row],[63 (26JUN1985 18:00:00)-Water Temperature (C)]]*OO[[#This Row],[5]]/SUM(OO[5])</f>
        <v>0</v>
      </c>
      <c r="H335" s="10">
        <f>3/24*OO[[#This Row],[64 (26JUN1985 21:00:00)-Water Temperature (C)]]*OO[[#This Row],[6]]/SUM(OO[6])</f>
        <v>0</v>
      </c>
      <c r="I335" s="10">
        <f>3/24*OO[[#This Row],[65 (27JUN1985 00:00:00)-Water Temperature (C)]]*OO[[#This Row],[7]]/SUM(OO[7])</f>
        <v>0</v>
      </c>
      <c r="J335" s="10">
        <f>3/24*OO[[#This Row],[66 (27JUN1985 03:00:00)-Water Temperature (C)]]*OO[[#This Row],[8]]/SUM(OO[8])</f>
        <v>0</v>
      </c>
      <c r="K335" s="10">
        <f>3/24*OO[[#This Row],[67 (27JUN1985 06:00:00)-Water Temperature (C)]]*OO[[#This Row],[9]]/SUM(OO[9])</f>
        <v>0</v>
      </c>
      <c r="L335" s="10">
        <f>3/24*OO[[#This Row],[68 (27JUN1985 09:00:00)-Water Temperature (C)]]*OO[[#This Row],[10]]/SUM(OO[10])</f>
        <v>0</v>
      </c>
      <c r="M335" s="10">
        <f>3/24*OO[[#This Row],[69 (27JUN1985 12:00:00)-Water Temperature (C)]]*OO[[#This Row],[11]]/SUM(OO[11])</f>
        <v>0</v>
      </c>
      <c r="N335" s="10">
        <f>3/24*OO[[#This Row],[70 (27JUN1985 15:00:00)-Water Temperature (C)]]*OO[[#This Row],[12]]/SUM(OO[12])</f>
        <v>0</v>
      </c>
      <c r="O335" s="10">
        <f>3/24*OO[[#This Row],[71 (27JUN1985 18:00:00)-Water Temperature (C)]]*OO[[#This Row],[13]]/SUM(OO[13])</f>
        <v>0</v>
      </c>
      <c r="P335" s="10">
        <f>3/24*OO[[#This Row],[72 (27JUN1985 21:00:00)-Water Temperature (C)]]*OO[[#This Row],[14]]/SUM(OO[14])</f>
        <v>0</v>
      </c>
      <c r="Q335" s="10">
        <f>3/24*OO[[#This Row],[73 (28JUN1985 00:00:00)-Water Temperature (C)]]*OO[[#This Row],[15]]/SUM(OO[15])</f>
        <v>0</v>
      </c>
      <c r="R335" s="10">
        <f>3/24*OO[[#This Row],[74 (28JUN1985 03:00:00)-Water Temperature (C)]]*OO[[#This Row],[16]]/SUM(OO[16])</f>
        <v>0</v>
      </c>
      <c r="S335" s="10">
        <f>3/24*OO[[#This Row],[75 (28JUN1985 06:00:00)-Water Temperature (C)]]*OO[[#This Row],[17]]/SUM(OO[17])</f>
        <v>2.275228618155147E-33</v>
      </c>
      <c r="T335" s="10">
        <f>3/24*OO[[#This Row],[76 (28JUN1985 09:00:00)-Water Temperature (C)]]*OO[[#This Row],[18]]/SUM(OO[18])</f>
        <v>1.330795492644052E-24</v>
      </c>
      <c r="U335" s="10">
        <f>3/24*OO[[#This Row],[77 (28JUN1985 12:00:00)-Water Temperature (C)]]*OO[[#This Row],[19]]/SUM(OO[19])</f>
        <v>8.4435925911601438E-18</v>
      </c>
      <c r="V335" s="10">
        <f>3/24000000*OO[[#This Row],[78 (28JUN1985 15:00:00)-Water Temperature (C)]]*OO[[#This Row],[20]]</f>
        <v>4.1990438949600001E-13</v>
      </c>
      <c r="W335" s="10">
        <f>3/24000000*OO[[#This Row],[79 (28JUN1985 18:00:00)-Water Temperature (C)]]*OO[[#This Row],[21]]</f>
        <v>4.9069613022637503E-10</v>
      </c>
      <c r="X335" s="10">
        <f>3/24000000*OO[[#This Row],[80 (28JUN1985 21:00:00)-Water Temperature (C)]]*OO[[#This Row],[22]]</f>
        <v>1.0249622074504999E-7</v>
      </c>
      <c r="Y335" s="10">
        <f>3/24000000*OO[[#This Row],[81 (29JUN1985 00:00:00)-Water Temperature (C)]]*OO[[#This Row],[23]]</f>
        <v>6.5426372422537491E-6</v>
      </c>
      <c r="Z335" s="10">
        <f>3/24000000*OO[[#This Row],[82 (29JUN1985 03:00:00)-Water Temperature (C)]]*OO[[#This Row],[24]]</f>
        <v>1.6645510108054999E-4</v>
      </c>
      <c r="AA335" s="10">
        <f>3/24000000*OO[[#This Row],[83 (29JUN1985 06:00:00)-Water Temperature (C)]]*OO[[#This Row],[25]]</f>
        <v>1.9437299455199999E-3</v>
      </c>
      <c r="AB335" s="10">
        <f>3/24000000*OO[[#This Row],[84 (29JUN1985 09:00:00)-Water Temperature (C)]]*OO[[#This Row],[26]]</f>
        <v>1.199538628623E-2</v>
      </c>
      <c r="AC335" s="10">
        <f>3/24000000*OO[[#This Row],[85 (29JUN1985 12:00:00)-Water Temperature (C)]]*OO[[#This Row],[27]]</f>
        <v>4.2559805292075002E-2</v>
      </c>
      <c r="AD335" s="10">
        <f>3/24000000*OO[[#This Row],[86 (29JUN1985 15:00:00)-Water Temperature (C)]]*OO[[#This Row],[28]]</f>
        <v>9.2386880643749988E-2</v>
      </c>
      <c r="AE335" s="10">
        <f>3/24000000*OO[[#This Row],[88 (29JUN1985 21:00:00)-Water Temperature (C)]]*OO[[#This Row],[30]]</f>
        <v>0.13115751901841249</v>
      </c>
      <c r="AF335" s="10">
        <f>3/24000000*OO[[#This Row],[88 (29JUN1985 21:00:00)-Water Temperature (C)]]*OO[[#This Row],[30]]</f>
        <v>0.13115751901841249</v>
      </c>
      <c r="AG335" s="10">
        <f>3/24000000*OO[[#This Row],[89 (30JUN1985 00:00:00)-Water Temperature (C)]]*OO[[#This Row],[31]]</f>
        <v>9.5473260111187494E-2</v>
      </c>
      <c r="AH335" s="10">
        <f>3/24000000*OO[[#This Row],[90 (30JUN1985 03:00:00)-Water Temperature (C)]]*OO[[#This Row],[32]]</f>
        <v>5.4028320604949991E-2</v>
      </c>
      <c r="AI335" s="10">
        <f>3/24000000*OO[[#This Row],[91 (30JUN1985 06:00:00)-Water Temperature (C)]]*OO[[#This Row],[33]]</f>
        <v>2.4309793385924997E-2</v>
      </c>
      <c r="AJ335" s="10">
        <f>3/24000000*OO[[#This Row],[92 (30JUN1985 09:00:00)-Water Temperature (C)]]*OO[[#This Row],[34]]</f>
        <v>8.9756077846100003E-3</v>
      </c>
      <c r="AK335" s="10">
        <f>3/24000000*OO[[#This Row],[93 (30JUN1985 12:00:00)-Water Temperature (C)]]*OO[[#This Row],[35]]</f>
        <v>2.8488164571839995E-3</v>
      </c>
      <c r="AL335" s="10">
        <f>3/24000000*OO[[#This Row],[94 (30JUN1985 15:00:00)-Water Temperature (C)]]*OO[[#This Row],[36]]</f>
        <v>8.4383263693200007E-4</v>
      </c>
      <c r="AM335" s="10">
        <f>3/24000000*OO[[#This Row],[95 (30JUN1985 18:00:00)-Water Temperature (C)]]*OO[[#This Row],[37]]</f>
        <v>2.9713467820399996E-4</v>
      </c>
      <c r="AN335" s="10">
        <f>3/24000000*OO[[#This Row],[96 (30JUN1985 21:00:00)-Water Temperature (C)]]*OO[[#This Row],[38]]</f>
        <v>1.6996901528847501E-4</v>
      </c>
      <c r="AO335" s="10">
        <f>3/24000000*OO[[#This Row],[97 (01JUL1985 00:00:00)-Water Temperature (C)]]*OO[[#This Row],[39]]</f>
        <v>1.4264611712889999E-4</v>
      </c>
      <c r="AP335" s="10">
        <f>3/24000000*OO[[#This Row],[98 (01JUL1985 03:00:00)-Water Temperature (C)]]*OO[[#This Row],[40]]</f>
        <v>1.355374330086E-4</v>
      </c>
      <c r="AQ335" s="10">
        <f>3/24000000*OO[[#This Row],[99 (01JUL1985 06:00:00)-Water Temperature (C)]]*OO[[#This Row],[41]]</f>
        <v>1.3003981574468749E-4</v>
      </c>
      <c r="AR335" s="10">
        <f>3/24000000*OO[[#This Row],[100 (01JUL1985 09:00:00)-Water Temperature (C)]]*OO[[#This Row],[42]]</f>
        <v>1.2193998028289998E-4</v>
      </c>
      <c r="AS335" s="10">
        <f>3/24000000*OO[[#This Row],[101 (01JUL1985 12:00:00)-Water Temperature (C)]]*OO[[#This Row],[43]]</f>
        <v>1.12332703074375E-4</v>
      </c>
      <c r="AT335" s="10">
        <f>3/24000000*OO[[#This Row],[102 (01JUL1985 15:00:00)-Water Temperature (C)]]*OO[[#This Row],[44]]</f>
        <v>1.01684396983225E-4</v>
      </c>
      <c r="AU335" s="10">
        <f>3/24000000*OO[[#This Row],[103 (01JUL1985 18:00:00)-Water Temperature (C)]]*OO[[#This Row],[45]]</f>
        <v>9.1207329529524988E-5</v>
      </c>
      <c r="AV335" s="10">
        <f>3/24000000*OO[[#This Row],[104 (01JUL1985 21:00:00)-Water Temperature (C)]]*OO[[#This Row],[46]]</f>
        <v>8.2001448648562491E-5</v>
      </c>
      <c r="AW335" s="10">
        <f>3/24000000*OO[[#This Row],[105 (02JUL1985 00:00:00)-Water Temperature (C)]]*OO[[#This Row],[47]]</f>
        <v>7.4196169300837502E-5</v>
      </c>
      <c r="AX335" s="10">
        <f>3/24000000*OO[[#This Row],[106 (02JUL1985 03:00:00)-Water Temperature (C)]]*OO[[#This Row],[48]]</f>
        <v>6.8685145196849997E-5</v>
      </c>
      <c r="AY335" s="10">
        <f>3/24000000*OO[[#This Row],[107 (02JUL1985 06:00:00)-Water Temperature (C)]]*OO[[#This Row],[49]]</f>
        <v>6.4234340255987511E-5</v>
      </c>
      <c r="AZ335" s="10">
        <f>3/24000000*OO[[#This Row],[108 (02JUL1985 09:00:00)-Water Temperature (C)]]*OO[[#This Row],[50]]</f>
        <v>6.0235329462787491E-5</v>
      </c>
      <c r="BA335" s="10">
        <f>3/24000000*OO[[#This Row],[109 (02JUL1985 12:00:00)-Water Temperature (C)]]*OO[[#This Row],[51]]</f>
        <v>5.5972826305012497E-5</v>
      </c>
      <c r="BB335" s="10">
        <f>3/24000000*OO[[#This Row],[110 (02JUL1985 15:00:00)-Water Temperature (C)]]*OO[[#This Row],[52]]</f>
        <v>5.1250231934775001E-5</v>
      </c>
      <c r="BC335" s="10">
        <f>3/24000000*OO[[#This Row],[111 (02JUL1985 18:00:00)-Water Temperature (C)]]*OO[[#This Row],[53]]</f>
        <v>4.585758235065E-5</v>
      </c>
      <c r="BD335" s="10">
        <f>3/24000000*OO[[#This Row],[112 (02JUL1985 21:00:00)-Water Temperature (C)]]*OO[[#This Row],[54]]</f>
        <v>4.0890341746499992E-5</v>
      </c>
      <c r="BE335" s="10">
        <f>3/24000000*OO[[#This Row],[113 (03JUL1985 00:00:00)-Water Temperature (C)]]*OO[[#This Row],[55]]</f>
        <v>3.6610172197825E-5</v>
      </c>
      <c r="BF335" s="10">
        <f>3/24000000*OO[[#This Row],[114 (03JUL1985 03:00:00)-Water Temperature (C)]]*OO[[#This Row],[56]]</f>
        <v>3.3290451942201248E-5</v>
      </c>
      <c r="BG335" s="10">
        <f>3/24000000*OO[[#This Row],[115 (03JUL1985 06:00:00)-Water Temperature (C)]]*OO[[#This Row],[57]]</f>
        <v>3.0747522175912504E-5</v>
      </c>
      <c r="BH335" s="10">
        <f>3/24000000*OO[[#This Row],[116 (03JUL1985 09:00:00)-Water Temperature (C)]]*OO[[#This Row],[58]]</f>
        <v>2.8341887719915001E-5</v>
      </c>
      <c r="BI335" s="10">
        <f>3/24000000*OO[[#This Row],[117 (03JUL1985 12:00:00)-Water Temperature (C)]]*OO[[#This Row],[59]]</f>
        <v>2.6007253603424997E-5</v>
      </c>
      <c r="BJ335" s="10">
        <f>3/24000000*OO[[#This Row],[118 (03JUL1985 15:00:00)-Water Temperature (C)]]*OO[[#This Row],[60]]</f>
        <v>2.358014966677E-5</v>
      </c>
      <c r="BK335" s="10">
        <f>3/24000000*OO[[#This Row],[119 (03JUL1985 18:00:00)-Water Temperature (C)]]*OO[[#This Row],[61]]</f>
        <v>2.0943575063099999E-5</v>
      </c>
      <c r="BL335" s="10">
        <f>3/24000000*OO[[#This Row],[120 (03JUL1985 21:00:00)-Water Temperature (C)]]*OO[[#This Row],[62]]</f>
        <v>1.8452697081101249E-5</v>
      </c>
      <c r="BM335" s="10">
        <f>3/24000000*OO[[#This Row],[121 (04JUL1985 00:00:00)-Water Temperature (C)]]*OO[[#This Row],[63]]</f>
        <v>1.6317687531600001E-5</v>
      </c>
      <c r="BN335" s="10">
        <f>3/24000000*OO[[#This Row],[122 (04JUL1985 03:00:00)-Water Temperature (C)]]*OO[[#This Row],[64]]</f>
        <v>1.4785040722514999E-5</v>
      </c>
      <c r="BO335" s="10">
        <f>3/24000000*OO[[#This Row],[123 (04JUL1985 06:00:00)-Water Temperature (C)]]*OO[[#This Row],[65]]</f>
        <v>1.3450384638809998E-5</v>
      </c>
      <c r="BP335" s="10">
        <f>3/24000000*OO[[#This Row],[124 (04JUL1985 09:00:00)-Water Temperature (C)]]*OO[[#This Row],[66]]</f>
        <v>1.207542647585E-5</v>
      </c>
      <c r="BQ335" s="10">
        <f>3/24000000*OO[[#This Row],[125 (04JUL1985 12:00:00)-Water Temperature (C)]]*OO[[#This Row],[67]]</f>
        <v>1.048681376974E-5</v>
      </c>
      <c r="BR335" s="10">
        <f>3/24000000*OO[[#This Row],[126 (04JUL1985 15:00:00)-Water Temperature (C)]]*OO[[#This Row],[68]]</f>
        <v>8.78414410502125E-6</v>
      </c>
      <c r="BS335" s="10">
        <f>3/24000000*OO[[#This Row],[127 (04JUL1985 18:00:00)-Water Temperature (C)]]*OO[[#This Row],[69]]</f>
        <v>7.0560124171799999E-6</v>
      </c>
      <c r="BT335" s="10">
        <f>3/24000000*OO[[#This Row],[128 (04JUL1985 21:00:00)-Water Temperature (C)]]*OO[[#This Row],[70]]</f>
        <v>5.5626900586412491E-6</v>
      </c>
      <c r="BU335" s="10">
        <f>3/24000000*OO[[#This Row],[129 (05JUL1985 00:00:00)-Water Temperature (C)]]*OO[[#This Row],[71]]</f>
        <v>4.3959761908650004E-6</v>
      </c>
      <c r="BV335" s="10">
        <f>3/24000000*OO[[#This Row],[130 (05JUL1985 03:00:00)-Water Temperature (C)]]*OO[[#This Row],[72]]</f>
        <v>3.6116258404407502E-6</v>
      </c>
      <c r="BW335" s="10">
        <f>3/24000000*OO[[#This Row],[131 (05JUL1985 06:00:00)-Water Temperature (C)]]*OO[[#This Row],[73]]</f>
        <v>3.0753270975082498E-6</v>
      </c>
      <c r="BX335" s="10">
        <f>3/24000000*OO[[#This Row],[132 (05JUL1985 09:00:00)-Water Temperature (C)]]*OO[[#This Row],[74]]</f>
        <v>2.7109639379175001E-6</v>
      </c>
      <c r="BY335" s="10">
        <f>3/24000000*OO[[#This Row],[133 (05JUL1985 12:00:00)-Water Temperature (C)]]*OO[[#This Row],[75]]</f>
        <v>2.4454440846875E-6</v>
      </c>
      <c r="BZ335" s="10">
        <f>3/24000000*OO[[#This Row],[134 (05JUL1985 15:00:00)-Water Temperature (C)]]*OO[[#This Row],[76]]</f>
        <v>2.2184526822134998E-6</v>
      </c>
      <c r="CA335" s="10">
        <f>3/24000000*OO[[#This Row],[135 (05JUL1985 18:00:00)-Water Temperature (C)]]*OO[[#This Row],[77]]</f>
        <v>2.0033822292420002E-6</v>
      </c>
      <c r="CB335" s="10">
        <f>3/24000000*OO[[#This Row],[136 (05JUL1985 21:00:00)-Water Temperature (C)]]*OO[[#This Row],[78]]</f>
        <v>1.8149780433460001E-6</v>
      </c>
      <c r="CC335" s="10">
        <f>3/24000000*OO[[#This Row],[137 (06JUL1985 00:00:00)-Water Temperature (C)]]*OO[[#This Row],[79]]</f>
        <v>1.6643712403149999E-6</v>
      </c>
      <c r="CD335" s="10">
        <f>3/24000000*OO[[#This Row],[138 (06JUL1985 03:00:00)-Water Temperature (C)]]*OO[[#This Row],[80]]</f>
        <v>1.5717002124921249E-6</v>
      </c>
      <c r="CE335" s="10">
        <f>3/24000000*OO[[#This Row],[139 (06JUL1985 06:00:00)-Water Temperature (C)]]*OO[[#This Row],[81]]</f>
        <v>1.5123979671794999E-6</v>
      </c>
      <c r="CF335" s="10">
        <f>3/24000000*OO[[#This Row],[140 (06JUL1985 09:00:00)-Water Temperature (C)]]*OO[[#This Row],[82]]</f>
        <v>1.4737909670249999E-6</v>
      </c>
      <c r="CG335" s="10">
        <f>3/24000000*OO[[#This Row],[141 (06JUL1985 12:00:00)-Water Temperature (C)]]*OO[[#This Row],[83]]</f>
        <v>1.4384664323731249E-6</v>
      </c>
      <c r="CH335" s="10">
        <f>3/24000000*OO[[#This Row],[142 (06JUL1985 15:00:00)-Water Temperature (C)]]*OO[[#This Row],[84]]</f>
        <v>1.3946566476847498E-6</v>
      </c>
      <c r="CI335" s="10">
        <f>3/24000000*OO[[#This Row],[143 (06JUL1985 18:00:00)-Water Temperature (C)]]*OO[[#This Row],[85]]</f>
        <v>1.3271812250169999E-6</v>
      </c>
      <c r="CJ335" s="10">
        <f>3/24000000*OO[[#This Row],[144 (06JUL1985 21:00:00)-Water Temperature (C)]]*OO[[#This Row],[86]]</f>
        <v>1.2536413209449998E-6</v>
      </c>
      <c r="CK335" s="10">
        <f>3/24000000*OO[[#This Row],[145 (07JUL1985 00:00:00)-Water Temperature (C)]]*OO[[#This Row],[87]]</f>
        <v>1.1824926556747499E-6</v>
      </c>
      <c r="CL335" s="10">
        <f>3/24000000*OO[[#This Row],[146 (07JUL1985 03:00:00)-Water Temperature (C)]]*OO[[#This Row],[88]]</f>
        <v>1.1376743667231251E-6</v>
      </c>
      <c r="CM335" s="10">
        <f>3/24000000*OO[[#This Row],[147 (07JUL1985 06:00:00)-Water Temperature (C)]]*OO[[#This Row],[89]]</f>
        <v>1.0970473543987499E-6</v>
      </c>
      <c r="CN335" s="10">
        <f>3/24000000*OO[[#This Row],[148 (07JUL1985 09:00:00)-Water Temperature (C)]]*OO[[#This Row],[90]]</f>
        <v>1.0500137089768749E-6</v>
      </c>
      <c r="CO335" s="10">
        <f>3/24000000*OO[[#This Row],[149 (07JUL1985 12:00:00)-Water Temperature (C)]]*OO[[#This Row],[91]]</f>
        <v>1.0036205405481247E-6</v>
      </c>
      <c r="CP335" s="10">
        <f>3/24000000*OO[[#This Row],[150 (07JUL1985 15:00:00)-Water Temperature (C)]]*OO[[#This Row],[92]]</f>
        <v>9.6184977814087491E-7</v>
      </c>
      <c r="CQ335" s="10">
        <f>3/24000000*OO[[#This Row],[151 (07JUL1985 18:00:00)-Water Temperature (C)]]*OO[[#This Row],[93]]</f>
        <v>9.087339828105E-7</v>
      </c>
      <c r="CR335" s="10">
        <f>3/24000000*OO[[#This Row],[152 (07JUL1985 21:00:00)-Water Temperature (C)]]*OO[[#This Row],[94]]</f>
        <v>8.5341160794987495E-7</v>
      </c>
      <c r="CS335" s="10">
        <f>3/24000000*OO[[#This Row],[153 (08JUL1985 00:00:00)-Water Temperature (C)]]*OO[[#This Row],[95]]</f>
        <v>8.0330091520874993E-7</v>
      </c>
      <c r="CT335" s="10">
        <f>3/24000000*OO[[#This Row],[154 (08JUL1985 03:00:00)-Water Temperature (C)]]*OO[[#This Row],[96]]</f>
        <v>7.7586050094312495E-7</v>
      </c>
      <c r="CU335" s="10">
        <f>3/24000000*OO[[#This Row],[155 (08JUL1985 06:00:00)-Water Temperature (C)]]*OO[[#This Row],[97]]</f>
        <v>7.5870004426712506E-7</v>
      </c>
      <c r="CV335" s="10">
        <f>3/24000000*OO[[#This Row],[156 (08JUL1985 09:00:00)-Water Temperature (C)]]*OO[[#This Row],[98]]</f>
        <v>7.3847061976837497E-7</v>
      </c>
      <c r="CW335" s="10">
        <f>3/24000000*OO[[#This Row],[157 (08JUL1985 12:00:00)-Water Temperature (C)]]*OO[[#This Row],[99]]</f>
        <v>7.1484612446175E-7</v>
      </c>
    </row>
    <row r="336" spans="1:101" x14ac:dyDescent="0.35">
      <c r="A336" t="s">
        <v>342</v>
      </c>
      <c r="B336">
        <v>878.19889999999998</v>
      </c>
      <c r="C336" s="10">
        <f>3/24*OO[[#This Row],[59 (26JUN1985 06:00:00)-Water Temperature (C)]]*OO[[#This Row],[1]]/SUM(OO[1])</f>
        <v>0</v>
      </c>
      <c r="D336" s="10">
        <f>3/24*OO[[#This Row],[60 (26JUN1985 09:00:00)-Water Temperature (C)]]*OO[[#This Row],[2]]/SUM(OO[2])</f>
        <v>0</v>
      </c>
      <c r="E336" s="10">
        <f>3/24*OO[[#This Row],[61 (26JUN1985 12:00:00)-Water Temperature (C)]]*OO[[#This Row],[3]]/SUM(OO[3])</f>
        <v>0</v>
      </c>
      <c r="F336" s="10">
        <f>3/24*OO[[#This Row],[62 (26JUN1985 15:00:00)-Water Temperature (C)]]*OO[[#This Row],[4]]/SUM(OO[4])</f>
        <v>0</v>
      </c>
      <c r="G336" s="10">
        <f>3/24*OO[[#This Row],[63 (26JUN1985 18:00:00)-Water Temperature (C)]]*OO[[#This Row],[5]]/SUM(OO[5])</f>
        <v>0</v>
      </c>
      <c r="H336" s="10">
        <f>3/24*OO[[#This Row],[64 (26JUN1985 21:00:00)-Water Temperature (C)]]*OO[[#This Row],[6]]/SUM(OO[6])</f>
        <v>0</v>
      </c>
      <c r="I336" s="10">
        <f>3/24*OO[[#This Row],[65 (27JUN1985 00:00:00)-Water Temperature (C)]]*OO[[#This Row],[7]]/SUM(OO[7])</f>
        <v>0</v>
      </c>
      <c r="J336" s="10">
        <f>3/24*OO[[#This Row],[66 (27JUN1985 03:00:00)-Water Temperature (C)]]*OO[[#This Row],[8]]/SUM(OO[8])</f>
        <v>0</v>
      </c>
      <c r="K336" s="10">
        <f>3/24*OO[[#This Row],[67 (27JUN1985 06:00:00)-Water Temperature (C)]]*OO[[#This Row],[9]]/SUM(OO[9])</f>
        <v>0</v>
      </c>
      <c r="L336" s="10">
        <f>3/24*OO[[#This Row],[68 (27JUN1985 09:00:00)-Water Temperature (C)]]*OO[[#This Row],[10]]/SUM(OO[10])</f>
        <v>0</v>
      </c>
      <c r="M336" s="10">
        <f>3/24*OO[[#This Row],[69 (27JUN1985 12:00:00)-Water Temperature (C)]]*OO[[#This Row],[11]]/SUM(OO[11])</f>
        <v>0</v>
      </c>
      <c r="N336" s="10">
        <f>3/24*OO[[#This Row],[70 (27JUN1985 15:00:00)-Water Temperature (C)]]*OO[[#This Row],[12]]/SUM(OO[12])</f>
        <v>0</v>
      </c>
      <c r="O336" s="10">
        <f>3/24*OO[[#This Row],[71 (27JUN1985 18:00:00)-Water Temperature (C)]]*OO[[#This Row],[13]]/SUM(OO[13])</f>
        <v>0</v>
      </c>
      <c r="P336" s="10">
        <f>3/24*OO[[#This Row],[72 (27JUN1985 21:00:00)-Water Temperature (C)]]*OO[[#This Row],[14]]/SUM(OO[14])</f>
        <v>0</v>
      </c>
      <c r="Q336" s="10">
        <f>3/24*OO[[#This Row],[73 (28JUN1985 00:00:00)-Water Temperature (C)]]*OO[[#This Row],[15]]/SUM(OO[15])</f>
        <v>0</v>
      </c>
      <c r="R336" s="10">
        <f>3/24*OO[[#This Row],[74 (28JUN1985 03:00:00)-Water Temperature (C)]]*OO[[#This Row],[16]]/SUM(OO[16])</f>
        <v>0</v>
      </c>
      <c r="S336" s="10">
        <f>3/24*OO[[#This Row],[75 (28JUN1985 06:00:00)-Water Temperature (C)]]*OO[[#This Row],[17]]/SUM(OO[17])</f>
        <v>4.2168597363721539E-34</v>
      </c>
      <c r="T336" s="10">
        <f>3/24*OO[[#This Row],[76 (28JUN1985 09:00:00)-Water Temperature (C)]]*OO[[#This Row],[18]]/SUM(OO[18])</f>
        <v>5.8197963678676106E-25</v>
      </c>
      <c r="U336" s="10">
        <f>3/24*OO[[#This Row],[77 (28JUN1985 12:00:00)-Water Temperature (C)]]*OO[[#This Row],[19]]/SUM(OO[19])</f>
        <v>2.2309907439052412E-18</v>
      </c>
      <c r="V336" s="10">
        <f>3/24000000*OO[[#This Row],[78 (28JUN1985 15:00:00)-Water Temperature (C)]]*OO[[#This Row],[20]]</f>
        <v>1.851367422644E-13</v>
      </c>
      <c r="W336" s="10">
        <f>3/24000000*OO[[#This Row],[79 (28JUN1985 18:00:00)-Water Temperature (C)]]*OO[[#This Row],[21]]</f>
        <v>2.5742655286627496E-10</v>
      </c>
      <c r="X336" s="10">
        <f>3/24000000*OO[[#This Row],[80 (28JUN1985 21:00:00)-Water Temperature (C)]]*OO[[#This Row],[22]]</f>
        <v>6.13661575307625E-8</v>
      </c>
      <c r="Y336" s="10">
        <f>3/24000000*OO[[#This Row],[81 (29JUN1985 00:00:00)-Water Temperature (C)]]*OO[[#This Row],[23]]</f>
        <v>4.3296303298749997E-6</v>
      </c>
      <c r="Z336" s="10">
        <f>3/24000000*OO[[#This Row],[82 (29JUN1985 03:00:00)-Water Temperature (C)]]*OO[[#This Row],[24]]</f>
        <v>1.195085514818E-4</v>
      </c>
      <c r="AA336" s="10">
        <f>3/24000000*OO[[#This Row],[83 (29JUN1985 06:00:00)-Water Temperature (C)]]*OO[[#This Row],[25]]</f>
        <v>1.4956631556907499E-3</v>
      </c>
      <c r="AB336" s="10">
        <f>3/24000000*OO[[#This Row],[84 (29JUN1985 09:00:00)-Water Temperature (C)]]*OO[[#This Row],[26]]</f>
        <v>9.7955458494075002E-3</v>
      </c>
      <c r="AC336" s="10">
        <f>3/24000000*OO[[#This Row],[85 (29JUN1985 12:00:00)-Water Temperature (C)]]*OO[[#This Row],[27]]</f>
        <v>3.6670406394862493E-2</v>
      </c>
      <c r="AD336" s="10">
        <f>3/24000000*OO[[#This Row],[86 (29JUN1985 15:00:00)-Water Temperature (C)]]*OO[[#This Row],[28]]</f>
        <v>8.3569819849162494E-2</v>
      </c>
      <c r="AE336" s="10">
        <f>3/24000000*OO[[#This Row],[88 (29JUN1985 21:00:00)-Water Temperature (C)]]*OO[[#This Row],[30]]</f>
        <v>0.12890325506895001</v>
      </c>
      <c r="AF336" s="10">
        <f>3/24000000*OO[[#This Row],[88 (29JUN1985 21:00:00)-Water Temperature (C)]]*OO[[#This Row],[30]]</f>
        <v>0.12890325506895001</v>
      </c>
      <c r="AG336" s="10">
        <f>3/24000000*OO[[#This Row],[89 (30JUN1985 00:00:00)-Water Temperature (C)]]*OO[[#This Row],[31]]</f>
        <v>9.7308534280999989E-2</v>
      </c>
      <c r="AH336" s="10">
        <f>3/24000000*OO[[#This Row],[90 (30JUN1985 03:00:00)-Water Temperature (C)]]*OO[[#This Row],[32]]</f>
        <v>5.6925815783924999E-2</v>
      </c>
      <c r="AI336" s="10">
        <f>3/24000000*OO[[#This Row],[91 (30JUN1985 06:00:00)-Water Temperature (C)]]*OO[[#This Row],[33]]</f>
        <v>2.643180833428125E-2</v>
      </c>
      <c r="AJ336" s="10">
        <f>3/24000000*OO[[#This Row],[92 (30JUN1985 09:00:00)-Water Temperature (C)]]*OO[[#This Row],[34]]</f>
        <v>1.0046167280935001E-2</v>
      </c>
      <c r="AK336" s="10">
        <f>3/24000000*OO[[#This Row],[93 (30JUN1985 12:00:00)-Water Temperature (C)]]*OO[[#This Row],[35]]</f>
        <v>3.2621413574715E-3</v>
      </c>
      <c r="AL336" s="10">
        <f>3/24000000*OO[[#This Row],[94 (30JUN1985 15:00:00)-Water Temperature (C)]]*OO[[#This Row],[36]]</f>
        <v>9.7198564101037496E-4</v>
      </c>
      <c r="AM336" s="10">
        <f>3/24000000*OO[[#This Row],[95 (30JUN1985 18:00:00)-Water Temperature (C)]]*OO[[#This Row],[37]]</f>
        <v>3.283650155415E-4</v>
      </c>
      <c r="AN336" s="10">
        <f>3/24000000*OO[[#This Row],[96 (30JUN1985 21:00:00)-Water Temperature (C)]]*OO[[#This Row],[38]]</f>
        <v>1.7470977396600001E-4</v>
      </c>
      <c r="AO336" s="10">
        <f>3/24000000*OO[[#This Row],[97 (01JUL1985 00:00:00)-Water Temperature (C)]]*OO[[#This Row],[39]]</f>
        <v>1.4157485997549999E-4</v>
      </c>
      <c r="AP336" s="10">
        <f>3/24000000*OO[[#This Row],[98 (01JUL1985 03:00:00)-Water Temperature (C)]]*OO[[#This Row],[40]]</f>
        <v>1.33583359740275E-4</v>
      </c>
      <c r="AQ336" s="10">
        <f>3/24000000*OO[[#This Row],[99 (01JUL1985 06:00:00)-Water Temperature (C)]]*OO[[#This Row],[41]]</f>
        <v>1.28488170988875E-4</v>
      </c>
      <c r="AR336" s="10">
        <f>3/24000000*OO[[#This Row],[100 (01JUL1985 09:00:00)-Water Temperature (C)]]*OO[[#This Row],[42]]</f>
        <v>1.2094139882489999E-4</v>
      </c>
      <c r="AS336" s="10">
        <f>3/24000000*OO[[#This Row],[101 (01JUL1985 12:00:00)-Water Temperature (C)]]*OO[[#This Row],[43]]</f>
        <v>1.118150194307625E-4</v>
      </c>
      <c r="AT336" s="10">
        <f>3/24000000*OO[[#This Row],[102 (01JUL1985 15:00:00)-Water Temperature (C)]]*OO[[#This Row],[44]]</f>
        <v>1.015001893074E-4</v>
      </c>
      <c r="AU336" s="10">
        <f>3/24000000*OO[[#This Row],[103 (01JUL1985 18:00:00)-Water Temperature (C)]]*OO[[#This Row],[45]]</f>
        <v>9.1175871684100003E-5</v>
      </c>
      <c r="AV336" s="10">
        <f>3/24000000*OO[[#This Row],[104 (01JUL1985 21:00:00)-Water Temperature (C)]]*OO[[#This Row],[46]]</f>
        <v>8.2068621846750011E-5</v>
      </c>
      <c r="AW336" s="10">
        <f>3/24000000*OO[[#This Row],[105 (02JUL1985 00:00:00)-Water Temperature (C)]]*OO[[#This Row],[47]]</f>
        <v>7.428669893526249E-5</v>
      </c>
      <c r="AX336" s="10">
        <f>3/24000000*OO[[#This Row],[106 (02JUL1985 03:00:00)-Water Temperature (C)]]*OO[[#This Row],[48]]</f>
        <v>6.8691208255312501E-5</v>
      </c>
      <c r="AY336" s="10">
        <f>3/24000000*OO[[#This Row],[107 (02JUL1985 06:00:00)-Water Temperature (C)]]*OO[[#This Row],[49]]</f>
        <v>6.42851189325625E-5</v>
      </c>
      <c r="AZ336" s="10">
        <f>3/24000000*OO[[#This Row],[108 (02JUL1985 09:00:00)-Water Temperature (C)]]*OO[[#This Row],[50]]</f>
        <v>6.0358158583312491E-5</v>
      </c>
      <c r="BA336" s="10">
        <f>3/24000000*OO[[#This Row],[109 (02JUL1985 12:00:00)-Water Temperature (C)]]*OO[[#This Row],[51]]</f>
        <v>5.6194460252437498E-5</v>
      </c>
      <c r="BB336" s="10">
        <f>3/24000000*OO[[#This Row],[110 (02JUL1985 15:00:00)-Water Temperature (C)]]*OO[[#This Row],[52]]</f>
        <v>5.1606687802312501E-5</v>
      </c>
      <c r="BC336" s="10">
        <f>3/24000000*OO[[#This Row],[111 (02JUL1985 18:00:00)-Water Temperature (C)]]*OO[[#This Row],[53]]</f>
        <v>4.6316370527999994E-5</v>
      </c>
      <c r="BD336" s="10">
        <f>3/24000000*OO[[#This Row],[112 (02JUL1985 21:00:00)-Water Temperature (C)]]*OO[[#This Row],[54]]</f>
        <v>4.1343975156374995E-5</v>
      </c>
      <c r="BE336" s="10">
        <f>3/24000000*OO[[#This Row],[113 (03JUL1985 00:00:00)-Water Temperature (C)]]*OO[[#This Row],[55]]</f>
        <v>3.7025904431249998E-5</v>
      </c>
      <c r="BF336" s="10">
        <f>3/24000000*OO[[#This Row],[114 (03JUL1985 03:00:00)-Water Temperature (C)]]*OO[[#This Row],[56]]</f>
        <v>3.3636909082218752E-5</v>
      </c>
      <c r="BG336" s="10">
        <f>3/24000000*OO[[#This Row],[115 (03JUL1985 06:00:00)-Water Temperature (C)]]*OO[[#This Row],[57]]</f>
        <v>3.1033671096007493E-5</v>
      </c>
      <c r="BH336" s="10">
        <f>3/24000000*OO[[#This Row],[116 (03JUL1985 09:00:00)-Water Temperature (C)]]*OO[[#This Row],[58]]</f>
        <v>2.863576905204375E-5</v>
      </c>
      <c r="BI336" s="10">
        <f>3/24000000*OO[[#This Row],[117 (03JUL1985 12:00:00)-Water Temperature (C)]]*OO[[#This Row],[59]]</f>
        <v>2.6312979700393746E-5</v>
      </c>
      <c r="BJ336" s="10">
        <f>3/24000000*OO[[#This Row],[118 (03JUL1985 15:00:00)-Water Temperature (C)]]*OO[[#This Row],[60]]</f>
        <v>2.3918810971300002E-5</v>
      </c>
      <c r="BK336" s="10">
        <f>3/24000000*OO[[#This Row],[119 (03JUL1985 18:00:00)-Water Temperature (C)]]*OO[[#This Row],[61]]</f>
        <v>2.130295662118125E-5</v>
      </c>
      <c r="BL336" s="10">
        <f>3/24000000*OO[[#This Row],[120 (03JUL1985 21:00:00)-Water Temperature (C)]]*OO[[#This Row],[62]]</f>
        <v>1.8798992734405001E-5</v>
      </c>
      <c r="BM336" s="10">
        <f>3/24000000*OO[[#This Row],[121 (04JUL1985 00:00:00)-Water Temperature (C)]]*OO[[#This Row],[63]]</f>
        <v>1.6624424108272497E-5</v>
      </c>
      <c r="BN336" s="10">
        <f>3/24000000*OO[[#This Row],[122 (04JUL1985 03:00:00)-Water Temperature (C)]]*OO[[#This Row],[64]]</f>
        <v>1.5037266188018751E-5</v>
      </c>
      <c r="BO336" s="10">
        <f>3/24000000*OO[[#This Row],[123 (04JUL1985 06:00:00)-Water Temperature (C)]]*OO[[#This Row],[65]]</f>
        <v>1.3692562517234999E-5</v>
      </c>
      <c r="BP336" s="10">
        <f>3/24000000*OO[[#This Row],[124 (04JUL1985 09:00:00)-Water Temperature (C)]]*OO[[#This Row],[66]]</f>
        <v>1.2332845969757499E-5</v>
      </c>
      <c r="BQ336" s="10">
        <f>3/24000000*OO[[#This Row],[125 (04JUL1985 12:00:00)-Water Temperature (C)]]*OO[[#This Row],[67]]</f>
        <v>1.077011562110625E-5</v>
      </c>
      <c r="BR336" s="10">
        <f>3/24000000*OO[[#This Row],[126 (04JUL1985 15:00:00)-Water Temperature (C)]]*OO[[#This Row],[68]]</f>
        <v>9.0786105684749974E-6</v>
      </c>
      <c r="BS336" s="10">
        <f>3/24000000*OO[[#This Row],[127 (04JUL1985 18:00:00)-Water Temperature (C)]]*OO[[#This Row],[69]]</f>
        <v>7.3382816962499994E-6</v>
      </c>
      <c r="BT336" s="10">
        <f>3/24000000*OO[[#This Row],[128 (04JUL1985 21:00:00)-Water Temperature (C)]]*OO[[#This Row],[70]]</f>
        <v>5.8008667752749995E-6</v>
      </c>
      <c r="BU336" s="10">
        <f>3/24000000*OO[[#This Row],[129 (05JUL1985 00:00:00)-Water Temperature (C)]]*OO[[#This Row],[71]]</f>
        <v>4.5769533134024998E-6</v>
      </c>
      <c r="BV336" s="10">
        <f>3/24000000*OO[[#This Row],[130 (05JUL1985 03:00:00)-Water Temperature (C)]]*OO[[#This Row],[72]]</f>
        <v>3.7357386668999996E-6</v>
      </c>
      <c r="BW336" s="10">
        <f>3/24000000*OO[[#This Row],[131 (05JUL1985 06:00:00)-Water Temperature (C)]]*OO[[#This Row],[73]]</f>
        <v>3.1600240136437497E-6</v>
      </c>
      <c r="BX336" s="10">
        <f>3/24000000*OO[[#This Row],[132 (05JUL1985 09:00:00)-Water Temperature (C)]]*OO[[#This Row],[74]]</f>
        <v>2.7690202166838746E-6</v>
      </c>
      <c r="BY336" s="10">
        <f>3/24000000*OO[[#This Row],[133 (05JUL1985 12:00:00)-Water Temperature (C)]]*OO[[#This Row],[75]]</f>
        <v>2.4857910122319998E-6</v>
      </c>
      <c r="BZ336" s="10">
        <f>3/24000000*OO[[#This Row],[134 (05JUL1985 15:00:00)-Water Temperature (C)]]*OO[[#This Row],[76]]</f>
        <v>2.25297271872225E-6</v>
      </c>
      <c r="CA336" s="10">
        <f>3/24000000*OO[[#This Row],[135 (05JUL1985 18:00:00)-Water Temperature (C)]]*OO[[#This Row],[77]]</f>
        <v>2.0338461211508746E-6</v>
      </c>
      <c r="CB336" s="10">
        <f>3/24000000*OO[[#This Row],[136 (05JUL1985 21:00:00)-Water Temperature (C)]]*OO[[#This Row],[78]]</f>
        <v>1.8407630006699999E-6</v>
      </c>
      <c r="CC336" s="10">
        <f>3/24000000*OO[[#This Row],[137 (06JUL1985 00:00:00)-Water Temperature (C)]]*OO[[#This Row],[79]]</f>
        <v>1.684295319054125E-6</v>
      </c>
      <c r="CD336" s="10">
        <f>3/24000000*OO[[#This Row],[138 (06JUL1985 03:00:00)-Water Temperature (C)]]*OO[[#This Row],[80]]</f>
        <v>1.584646310875E-6</v>
      </c>
      <c r="CE336" s="10">
        <f>3/24000000*OO[[#This Row],[139 (06JUL1985 06:00:00)-Water Temperature (C)]]*OO[[#This Row],[81]]</f>
        <v>1.5202343439239999E-6</v>
      </c>
      <c r="CF336" s="10">
        <f>3/24000000*OO[[#This Row],[140 (06JUL1985 09:00:00)-Water Temperature (C)]]*OO[[#This Row],[82]]</f>
        <v>1.47870197954175E-6</v>
      </c>
      <c r="CG336" s="10">
        <f>3/24000000*OO[[#This Row],[141 (06JUL1985 12:00:00)-Water Temperature (C)]]*OO[[#This Row],[83]]</f>
        <v>1.4423406968703748E-6</v>
      </c>
      <c r="CH336" s="10">
        <f>3/24000000*OO[[#This Row],[142 (06JUL1985 15:00:00)-Water Temperature (C)]]*OO[[#This Row],[84]]</f>
        <v>1.399916342937E-6</v>
      </c>
      <c r="CI336" s="10">
        <f>3/24000000*OO[[#This Row],[143 (06JUL1985 18:00:00)-Water Temperature (C)]]*OO[[#This Row],[85]]</f>
        <v>1.335089543572125E-6</v>
      </c>
      <c r="CJ336" s="10">
        <f>3/24000000*OO[[#This Row],[144 (06JUL1985 21:00:00)-Water Temperature (C)]]*OO[[#This Row],[86]]</f>
        <v>1.2625044298493748E-6</v>
      </c>
      <c r="CK336" s="10">
        <f>3/24000000*OO[[#This Row],[145 (07JUL1985 00:00:00)-Water Temperature (C)]]*OO[[#This Row],[87]]</f>
        <v>1.191071493954E-6</v>
      </c>
      <c r="CL336" s="10">
        <f>3/24000000*OO[[#This Row],[146 (07JUL1985 03:00:00)-Water Temperature (C)]]*OO[[#This Row],[88]]</f>
        <v>1.143651643344E-6</v>
      </c>
      <c r="CM336" s="10">
        <f>3/24000000*OO[[#This Row],[147 (07JUL1985 06:00:00)-Water Temperature (C)]]*OO[[#This Row],[89]]</f>
        <v>1.1029511155167501E-6</v>
      </c>
      <c r="CN336" s="10">
        <f>3/24000000*OO[[#This Row],[148 (07JUL1985 09:00:00)-Water Temperature (C)]]*OO[[#This Row],[90]]</f>
        <v>1.05556025514125E-6</v>
      </c>
      <c r="CO336" s="10">
        <f>3/24000000*OO[[#This Row],[149 (07JUL1985 12:00:00)-Water Temperature (C)]]*OO[[#This Row],[91]]</f>
        <v>1.00903308846425E-6</v>
      </c>
      <c r="CP336" s="10">
        <f>3/24000000*OO[[#This Row],[150 (07JUL1985 15:00:00)-Water Temperature (C)]]*OO[[#This Row],[92]]</f>
        <v>9.6761321398199984E-7</v>
      </c>
      <c r="CQ336" s="10">
        <f>3/24000000*OO[[#This Row],[151 (07JUL1985 18:00:00)-Water Temperature (C)]]*OO[[#This Row],[93]]</f>
        <v>9.1591351429899997E-7</v>
      </c>
      <c r="CR336" s="10">
        <f>3/24000000*OO[[#This Row],[152 (07JUL1985 21:00:00)-Water Temperature (C)]]*OO[[#This Row],[94]]</f>
        <v>8.6067441985087502E-7</v>
      </c>
      <c r="CS336" s="10">
        <f>3/24000000*OO[[#This Row],[153 (08JUL1985 00:00:00)-Water Temperature (C)]]*OO[[#This Row],[95]]</f>
        <v>8.0966210147200001E-7</v>
      </c>
      <c r="CT336" s="10">
        <f>3/24000000*OO[[#This Row],[154 (08JUL1985 03:00:00)-Water Temperature (C)]]*OO[[#This Row],[96]]</f>
        <v>7.7973585531875E-7</v>
      </c>
      <c r="CU336" s="10">
        <f>3/24000000*OO[[#This Row],[155 (08JUL1985 06:00:00)-Water Temperature (C)]]*OO[[#This Row],[97]]</f>
        <v>7.6165697184075E-7</v>
      </c>
      <c r="CV336" s="10">
        <f>3/24000000*OO[[#This Row],[156 (08JUL1985 09:00:00)-Water Temperature (C)]]*OO[[#This Row],[98]]</f>
        <v>7.4185785529649991E-7</v>
      </c>
      <c r="CW336" s="10">
        <f>3/24000000*OO[[#This Row],[157 (08JUL1985 12:00:00)-Water Temperature (C)]]*OO[[#This Row],[99]]</f>
        <v>7.1826932781324997E-7</v>
      </c>
    </row>
    <row r="337" spans="1:101" x14ac:dyDescent="0.35">
      <c r="A337" t="s">
        <v>343</v>
      </c>
      <c r="B337">
        <v>1130.366</v>
      </c>
      <c r="C337" s="10">
        <f>3/24*OO[[#This Row],[59 (26JUN1985 06:00:00)-Water Temperature (C)]]*OO[[#This Row],[1]]/SUM(OO[1])</f>
        <v>0</v>
      </c>
      <c r="D337" s="10">
        <f>3/24*OO[[#This Row],[60 (26JUN1985 09:00:00)-Water Temperature (C)]]*OO[[#This Row],[2]]/SUM(OO[2])</f>
        <v>0</v>
      </c>
      <c r="E337" s="10">
        <f>3/24*OO[[#This Row],[61 (26JUN1985 12:00:00)-Water Temperature (C)]]*OO[[#This Row],[3]]/SUM(OO[3])</f>
        <v>0</v>
      </c>
      <c r="F337" s="10">
        <f>3/24*OO[[#This Row],[62 (26JUN1985 15:00:00)-Water Temperature (C)]]*OO[[#This Row],[4]]/SUM(OO[4])</f>
        <v>0</v>
      </c>
      <c r="G337" s="10">
        <f>3/24*OO[[#This Row],[63 (26JUN1985 18:00:00)-Water Temperature (C)]]*OO[[#This Row],[5]]/SUM(OO[5])</f>
        <v>0</v>
      </c>
      <c r="H337" s="10">
        <f>3/24*OO[[#This Row],[64 (26JUN1985 21:00:00)-Water Temperature (C)]]*OO[[#This Row],[6]]/SUM(OO[6])</f>
        <v>0</v>
      </c>
      <c r="I337" s="10">
        <f>3/24*OO[[#This Row],[65 (27JUN1985 00:00:00)-Water Temperature (C)]]*OO[[#This Row],[7]]/SUM(OO[7])</f>
        <v>0</v>
      </c>
      <c r="J337" s="10">
        <f>3/24*OO[[#This Row],[66 (27JUN1985 03:00:00)-Water Temperature (C)]]*OO[[#This Row],[8]]/SUM(OO[8])</f>
        <v>0</v>
      </c>
      <c r="K337" s="10">
        <f>3/24*OO[[#This Row],[67 (27JUN1985 06:00:00)-Water Temperature (C)]]*OO[[#This Row],[9]]/SUM(OO[9])</f>
        <v>0</v>
      </c>
      <c r="L337" s="10">
        <f>3/24*OO[[#This Row],[68 (27JUN1985 09:00:00)-Water Temperature (C)]]*OO[[#This Row],[10]]/SUM(OO[10])</f>
        <v>0</v>
      </c>
      <c r="M337" s="10">
        <f>3/24*OO[[#This Row],[69 (27JUN1985 12:00:00)-Water Temperature (C)]]*OO[[#This Row],[11]]/SUM(OO[11])</f>
        <v>0</v>
      </c>
      <c r="N337" s="10">
        <f>3/24*OO[[#This Row],[70 (27JUN1985 15:00:00)-Water Temperature (C)]]*OO[[#This Row],[12]]/SUM(OO[12])</f>
        <v>0</v>
      </c>
      <c r="O337" s="10">
        <f>3/24*OO[[#This Row],[71 (27JUN1985 18:00:00)-Water Temperature (C)]]*OO[[#This Row],[13]]/SUM(OO[13])</f>
        <v>0</v>
      </c>
      <c r="P337" s="10">
        <f>3/24*OO[[#This Row],[72 (27JUN1985 21:00:00)-Water Temperature (C)]]*OO[[#This Row],[14]]/SUM(OO[14])</f>
        <v>0</v>
      </c>
      <c r="Q337" s="10">
        <f>3/24*OO[[#This Row],[73 (28JUN1985 00:00:00)-Water Temperature (C)]]*OO[[#This Row],[15]]/SUM(OO[15])</f>
        <v>0</v>
      </c>
      <c r="R337" s="10">
        <f>3/24*OO[[#This Row],[74 (28JUN1985 03:00:00)-Water Temperature (C)]]*OO[[#This Row],[16]]/SUM(OO[16])</f>
        <v>0</v>
      </c>
      <c r="S337" s="10">
        <f>3/24*OO[[#This Row],[75 (28JUN1985 06:00:00)-Water Temperature (C)]]*OO[[#This Row],[17]]/SUM(OO[17])</f>
        <v>2.8768603214372825E-35</v>
      </c>
      <c r="T337" s="10">
        <f>3/24*OO[[#This Row],[76 (28JUN1985 09:00:00)-Water Temperature (C)]]*OO[[#This Row],[18]]/SUM(OO[18])</f>
        <v>1.4455793290095369E-25</v>
      </c>
      <c r="U337" s="10">
        <f>3/24*OO[[#This Row],[77 (28JUN1985 12:00:00)-Water Temperature (C)]]*OO[[#This Row],[19]]/SUM(OO[19])</f>
        <v>2.760879958281507E-19</v>
      </c>
      <c r="V337" s="10">
        <f>3/24000000*OO[[#This Row],[78 (28JUN1985 15:00:00)-Water Temperature (C)]]*OO[[#This Row],[20]]</f>
        <v>4.9136080277699995E-14</v>
      </c>
      <c r="W337" s="10">
        <f>3/24000000*OO[[#This Row],[79 (28JUN1985 18:00:00)-Water Temperature (C)]]*OO[[#This Row],[21]]</f>
        <v>8.2385759566649985E-11</v>
      </c>
      <c r="X337" s="10">
        <f>3/24000000*OO[[#This Row],[80 (28JUN1985 21:00:00)-Water Temperature (C)]]*OO[[#This Row],[22]]</f>
        <v>2.2221201213599996E-8</v>
      </c>
      <c r="Y337" s="10">
        <f>3/24000000*OO[[#This Row],[81 (29JUN1985 00:00:00)-Water Temperature (C)]]*OO[[#This Row],[23]]</f>
        <v>1.7222122459506251E-6</v>
      </c>
      <c r="Z337" s="10">
        <f>3/24000000*OO[[#This Row],[82 (29JUN1985 03:00:00)-Water Temperature (C)]]*OO[[#This Row],[24]]</f>
        <v>5.1355194091199993E-5</v>
      </c>
      <c r="AA337" s="10">
        <f>3/24000000*OO[[#This Row],[83 (29JUN1985 06:00:00)-Water Temperature (C)]]*OO[[#This Row],[25]]</f>
        <v>6.8640487631324999E-4</v>
      </c>
      <c r="AB337" s="10">
        <f>3/24000000*OO[[#This Row],[84 (29JUN1985 09:00:00)-Water Temperature (C)]]*OO[[#This Row],[26]]</f>
        <v>4.7540871087149994E-3</v>
      </c>
      <c r="AC337" s="10">
        <f>3/24000000*OO[[#This Row],[85 (29JUN1985 12:00:00)-Water Temperature (C)]]*OO[[#This Row],[27]]</f>
        <v>1.8679424786549999E-2</v>
      </c>
      <c r="AD337" s="10">
        <f>3/24000000*OO[[#This Row],[86 (29JUN1985 15:00:00)-Water Temperature (C)]]*OO[[#This Row],[28]]</f>
        <v>4.4420241238699996E-2</v>
      </c>
      <c r="AE337" s="10">
        <f>3/24000000*OO[[#This Row],[88 (29JUN1985 21:00:00)-Water Temperature (C)]]*OO[[#This Row],[30]]</f>
        <v>7.3128408173600001E-2</v>
      </c>
      <c r="AF337" s="10">
        <f>3/24000000*OO[[#This Row],[88 (29JUN1985 21:00:00)-Water Temperature (C)]]*OO[[#This Row],[30]]</f>
        <v>7.3128408173600001E-2</v>
      </c>
      <c r="AG337" s="10">
        <f>3/24000000*OO[[#This Row],[89 (30JUN1985 00:00:00)-Water Temperature (C)]]*OO[[#This Row],[31]]</f>
        <v>5.660572057925E-2</v>
      </c>
      <c r="AH337" s="10">
        <f>3/24000000*OO[[#This Row],[90 (30JUN1985 03:00:00)-Water Temperature (C)]]*OO[[#This Row],[32]]</f>
        <v>3.3731086686422496E-2</v>
      </c>
      <c r="AI337" s="10">
        <f>3/24000000*OO[[#This Row],[91 (30JUN1985 06:00:00)-Water Temperature (C)]]*OO[[#This Row],[33]]</f>
        <v>1.5910354150799999E-2</v>
      </c>
      <c r="AJ337" s="10">
        <f>3/24000000*OO[[#This Row],[92 (30JUN1985 09:00:00)-Water Temperature (C)]]*OO[[#This Row],[34]]</f>
        <v>6.1212548697299994E-3</v>
      </c>
      <c r="AK337" s="10">
        <f>3/24000000*OO[[#This Row],[93 (30JUN1985 12:00:00)-Water Temperature (C)]]*OO[[#This Row],[35]]</f>
        <v>2.0005725187200001E-3</v>
      </c>
      <c r="AL337" s="10">
        <f>3/24000000*OO[[#This Row],[94 (30JUN1985 15:00:00)-Water Temperature (C)]]*OO[[#This Row],[36]]</f>
        <v>5.9411201416937492E-4</v>
      </c>
      <c r="AM337" s="10">
        <f>3/24000000*OO[[#This Row],[95 (30JUN1985 18:00:00)-Water Temperature (C)]]*OO[[#This Row],[37]]</f>
        <v>1.9519720713300002E-4</v>
      </c>
      <c r="AN337" s="10">
        <f>3/24000000*OO[[#This Row],[96 (30JUN1985 21:00:00)-Water Temperature (C)]]*OO[[#This Row],[38]]</f>
        <v>9.9233137609600002E-5</v>
      </c>
      <c r="AO337" s="10">
        <f>3/24000000*OO[[#This Row],[97 (01JUL1985 00:00:00)-Water Temperature (C)]]*OO[[#This Row],[39]]</f>
        <v>7.8466897850562497E-5</v>
      </c>
      <c r="AP337" s="10">
        <f>3/24000000*OO[[#This Row],[98 (01JUL1985 03:00:00)-Water Temperature (C)]]*OO[[#This Row],[40]]</f>
        <v>7.3520406910649992E-5</v>
      </c>
      <c r="AQ337" s="10">
        <f>3/24000000*OO[[#This Row],[99 (01JUL1985 06:00:00)-Water Temperature (C)]]*OO[[#This Row],[41]]</f>
        <v>7.06152370598E-5</v>
      </c>
      <c r="AR337" s="10">
        <f>3/24000000*OO[[#This Row],[100 (01JUL1985 09:00:00)-Water Temperature (C)]]*OO[[#This Row],[42]]</f>
        <v>6.6418744809599995E-5</v>
      </c>
      <c r="AS337" s="10">
        <f>3/24000000*OO[[#This Row],[101 (01JUL1985 12:00:00)-Water Temperature (C)]]*OO[[#This Row],[43]]</f>
        <v>6.1325530937537492E-5</v>
      </c>
      <c r="AT337" s="10">
        <f>3/24000000*OO[[#This Row],[102 (01JUL1985 15:00:00)-Water Temperature (C)]]*OO[[#This Row],[44]]</f>
        <v>5.5571887373274999E-5</v>
      </c>
      <c r="AU337" s="10">
        <f>3/24000000*OO[[#This Row],[103 (01JUL1985 18:00:00)-Water Temperature (C)]]*OO[[#This Row],[45]]</f>
        <v>4.9798548973299992E-5</v>
      </c>
      <c r="AV337" s="10">
        <f>3/24000000*OO[[#This Row],[104 (01JUL1985 21:00:00)-Water Temperature (C)]]*OO[[#This Row],[46]]</f>
        <v>4.4688653680300003E-5</v>
      </c>
      <c r="AW337" s="10">
        <f>3/24000000*OO[[#This Row],[105 (02JUL1985 00:00:00)-Water Temperature (C)]]*OO[[#This Row],[47]]</f>
        <v>4.0334416497374997E-5</v>
      </c>
      <c r="AX337" s="10">
        <f>3/24000000*OO[[#This Row],[106 (02JUL1985 03:00:00)-Water Temperature (C)]]*OO[[#This Row],[48]]</f>
        <v>3.7136427543749995E-5</v>
      </c>
      <c r="AY337" s="10">
        <f>3/24000000*OO[[#This Row],[107 (02JUL1985 06:00:00)-Water Temperature (C)]]*OO[[#This Row],[49]]</f>
        <v>3.4677796885515E-5</v>
      </c>
      <c r="AZ337" s="10">
        <f>3/24000000*OO[[#This Row],[108 (02JUL1985 09:00:00)-Water Temperature (C)]]*OO[[#This Row],[50]]</f>
        <v>3.2459523988436247E-5</v>
      </c>
      <c r="BA337" s="10">
        <f>3/24000000*OO[[#This Row],[109 (02JUL1985 12:00:00)-Water Temperature (C)]]*OO[[#This Row],[51]]</f>
        <v>3.0153733089097501E-5</v>
      </c>
      <c r="BB337" s="10">
        <f>3/24000000*OO[[#This Row],[110 (02JUL1985 15:00:00)-Water Temperature (C)]]*OO[[#This Row],[52]]</f>
        <v>2.7646179850901251E-5</v>
      </c>
      <c r="BC337" s="10">
        <f>3/24000000*OO[[#This Row],[111 (02JUL1985 18:00:00)-Water Temperature (C)]]*OO[[#This Row],[53]]</f>
        <v>2.4785347215274996E-5</v>
      </c>
      <c r="BD337" s="10">
        <f>3/24000000*OO[[#This Row],[112 (02JUL1985 21:00:00)-Water Temperature (C)]]*OO[[#This Row],[54]]</f>
        <v>2.2078371421537499E-5</v>
      </c>
      <c r="BE337" s="10">
        <f>3/24000000*OO[[#This Row],[113 (03JUL1985 00:00:00)-Water Temperature (C)]]*OO[[#This Row],[55]]</f>
        <v>1.9728626891084997E-5</v>
      </c>
      <c r="BF337" s="10">
        <f>3/24000000*OO[[#This Row],[114 (03JUL1985 03:00:00)-Water Temperature (C)]]*OO[[#This Row],[56]]</f>
        <v>1.7878577713960001E-5</v>
      </c>
      <c r="BG337" s="10">
        <f>3/24000000*OO[[#This Row],[115 (03JUL1985 06:00:00)-Water Temperature (C)]]*OO[[#This Row],[57]]</f>
        <v>1.6451567391389998E-5</v>
      </c>
      <c r="BH337" s="10">
        <f>3/24000000*OO[[#This Row],[116 (03JUL1985 09:00:00)-Water Temperature (C)]]*OO[[#This Row],[58]]</f>
        <v>1.5160172600623747E-5</v>
      </c>
      <c r="BI337" s="10">
        <f>3/24000000*OO[[#This Row],[117 (03JUL1985 12:00:00)-Water Temperature (C)]]*OO[[#This Row],[59]]</f>
        <v>1.3919018384357499E-5</v>
      </c>
      <c r="BJ337" s="10">
        <f>3/24000000*OO[[#This Row],[118 (03JUL1985 15:00:00)-Water Temperature (C)]]*OO[[#This Row],[60]]</f>
        <v>1.26457465660675E-5</v>
      </c>
      <c r="BK337" s="10">
        <f>3/24000000*OO[[#This Row],[119 (03JUL1985 18:00:00)-Water Temperature (C)]]*OO[[#This Row],[61]]</f>
        <v>1.1269485999537499E-5</v>
      </c>
      <c r="BL337" s="10">
        <f>3/24000000*OO[[#This Row],[120 (03JUL1985 21:00:00)-Water Temperature (C)]]*OO[[#This Row],[62]]</f>
        <v>9.9461525234999989E-6</v>
      </c>
      <c r="BM337" s="10">
        <f>3/24000000*OO[[#This Row],[121 (04JUL1985 00:00:00)-Water Temperature (C)]]*OO[[#This Row],[63]]</f>
        <v>8.7931378534837504E-6</v>
      </c>
      <c r="BN337" s="10">
        <f>3/24000000*OO[[#This Row],[122 (04JUL1985 03:00:00)-Water Temperature (C)]]*OO[[#This Row],[64]]</f>
        <v>7.9458622417124989E-6</v>
      </c>
      <c r="BO337" s="10">
        <f>3/24000000*OO[[#This Row],[123 (04JUL1985 06:00:00)-Water Temperature (C)]]*OO[[#This Row],[65]]</f>
        <v>7.23183437025E-6</v>
      </c>
      <c r="BP337" s="10">
        <f>3/24000000*OO[[#This Row],[124 (04JUL1985 09:00:00)-Water Temperature (C)]]*OO[[#This Row],[66]]</f>
        <v>6.5218455018900001E-6</v>
      </c>
      <c r="BQ337" s="10">
        <f>3/24000000*OO[[#This Row],[125 (04JUL1985 12:00:00)-Water Temperature (C)]]*OO[[#This Row],[67]]</f>
        <v>5.7092877663187491E-6</v>
      </c>
      <c r="BR337" s="10">
        <f>3/24000000*OO[[#This Row],[126 (04JUL1985 15:00:00)-Water Temperature (C)]]*OO[[#This Row],[68]]</f>
        <v>4.8257464210312495E-6</v>
      </c>
      <c r="BS337" s="10">
        <f>3/24000000*OO[[#This Row],[127 (04JUL1985 18:00:00)-Water Temperature (C)]]*OO[[#This Row],[69]]</f>
        <v>3.9128552014149994E-6</v>
      </c>
      <c r="BT337" s="10">
        <f>3/24000000*OO[[#This Row],[128 (04JUL1985 21:00:00)-Water Temperature (C)]]*OO[[#This Row],[70]]</f>
        <v>3.0965922345029996E-6</v>
      </c>
      <c r="BU337" s="10">
        <f>3/24000000*OO[[#This Row],[129 (05JUL1985 00:00:00)-Water Temperature (C)]]*OO[[#This Row],[71]]</f>
        <v>2.4417076168147495E-6</v>
      </c>
      <c r="BV337" s="10">
        <f>3/24000000*OO[[#This Row],[130 (05JUL1985 03:00:00)-Water Temperature (C)]]*OO[[#This Row],[72]]</f>
        <v>1.9855414602607497E-6</v>
      </c>
      <c r="BW337" s="10">
        <f>3/24000000*OO[[#This Row],[131 (05JUL1985 06:00:00)-Water Temperature (C)]]*OO[[#This Row],[73]]</f>
        <v>1.6737533934512498E-6</v>
      </c>
      <c r="BX337" s="10">
        <f>3/24000000*OO[[#This Row],[132 (05JUL1985 09:00:00)-Water Temperature (C)]]*OO[[#This Row],[74]]</f>
        <v>1.4620179500606247E-6</v>
      </c>
      <c r="BY337" s="10">
        <f>3/24000000*OO[[#This Row],[133 (05JUL1985 12:00:00)-Water Temperature (C)]]*OO[[#This Row],[75]]</f>
        <v>1.309069750325875E-6</v>
      </c>
      <c r="BZ337" s="10">
        <f>3/24000000*OO[[#This Row],[134 (05JUL1985 15:00:00)-Water Temperature (C)]]*OO[[#This Row],[76]]</f>
        <v>1.185142042523E-6</v>
      </c>
      <c r="CA337" s="10">
        <f>3/24000000*OO[[#This Row],[135 (05JUL1985 18:00:00)-Water Temperature (C)]]*OO[[#This Row],[77]]</f>
        <v>1.06982150973E-6</v>
      </c>
      <c r="CB337" s="10">
        <f>3/24000000*OO[[#This Row],[136 (05JUL1985 21:00:00)-Water Temperature (C)]]*OO[[#This Row],[78]]</f>
        <v>9.6766783886762503E-7</v>
      </c>
      <c r="CC337" s="10">
        <f>3/24000000*OO[[#This Row],[137 (06JUL1985 00:00:00)-Water Temperature (C)]]*OO[[#This Row],[79]]</f>
        <v>8.8465554934200002E-7</v>
      </c>
      <c r="CD337" s="10">
        <f>3/24000000*OO[[#This Row],[138 (06JUL1985 03:00:00)-Water Temperature (C)]]*OO[[#This Row],[80]]</f>
        <v>8.3051503228699999E-7</v>
      </c>
      <c r="CE337" s="10">
        <f>3/24000000*OO[[#This Row],[139 (06JUL1985 06:00:00)-Water Temperature (C)]]*OO[[#This Row],[81]]</f>
        <v>7.9553482731499998E-7</v>
      </c>
      <c r="CF337" s="10">
        <f>3/24000000*OO[[#This Row],[140 (06JUL1985 09:00:00)-Water Temperature (C)]]*OO[[#This Row],[82]]</f>
        <v>7.7278437388574997E-7</v>
      </c>
      <c r="CG337" s="10">
        <f>3/24000000*OO[[#This Row],[141 (06JUL1985 12:00:00)-Water Temperature (C)]]*OO[[#This Row],[83]]</f>
        <v>7.5337459000899994E-7</v>
      </c>
      <c r="CH337" s="10">
        <f>3/24000000*OO[[#This Row],[142 (06JUL1985 15:00:00)-Water Temperature (C)]]*OO[[#This Row],[84]]</f>
        <v>7.3126573507724993E-7</v>
      </c>
      <c r="CI337" s="10">
        <f>3/24000000*OO[[#This Row],[143 (06JUL1985 18:00:00)-Water Temperature (C)]]*OO[[#This Row],[85]]</f>
        <v>6.9820604178862488E-7</v>
      </c>
      <c r="CJ337" s="10">
        <f>3/24000000*OO[[#This Row],[144 (06JUL1985 21:00:00)-Water Temperature (C)]]*OO[[#This Row],[86]]</f>
        <v>6.6049755952925001E-7</v>
      </c>
      <c r="CK337" s="10">
        <f>3/24000000*OO[[#This Row],[145 (07JUL1985 00:00:00)-Water Temperature (C)]]*OO[[#This Row],[87]]</f>
        <v>6.2331606621875004E-7</v>
      </c>
      <c r="CL337" s="10">
        <f>3/24000000*OO[[#This Row],[146 (07JUL1985 03:00:00)-Water Temperature (C)]]*OO[[#This Row],[88]]</f>
        <v>5.9790748137749999E-7</v>
      </c>
      <c r="CM337" s="10">
        <f>3/24000000*OO[[#This Row],[147 (07JUL1985 06:00:00)-Water Temperature (C)]]*OO[[#This Row],[89]]</f>
        <v>5.7621046694249996E-7</v>
      </c>
      <c r="CN337" s="10">
        <f>3/24000000*OO[[#This Row],[148 (07JUL1985 09:00:00)-Water Temperature (C)]]*OO[[#This Row],[90]]</f>
        <v>5.5157859516375E-7</v>
      </c>
      <c r="CO337" s="10">
        <f>3/24000000*OO[[#This Row],[149 (07JUL1985 12:00:00)-Water Temperature (C)]]*OO[[#This Row],[91]]</f>
        <v>5.2746805622062496E-7</v>
      </c>
      <c r="CP337" s="10">
        <f>3/24000000*OO[[#This Row],[150 (07JUL1985 15:00:00)-Water Temperature (C)]]*OO[[#This Row],[92]]</f>
        <v>5.0564239596600002E-7</v>
      </c>
      <c r="CQ337" s="10">
        <f>3/24000000*OO[[#This Row],[151 (07JUL1985 18:00:00)-Water Temperature (C)]]*OO[[#This Row],[93]]</f>
        <v>4.7919146183000001E-7</v>
      </c>
      <c r="CR337" s="10">
        <f>3/24000000*OO[[#This Row],[152 (07JUL1985 21:00:00)-Water Temperature (C)]]*OO[[#This Row],[94]]</f>
        <v>4.5043745163649991E-7</v>
      </c>
      <c r="CS337" s="10">
        <f>3/24000000*OO[[#This Row],[153 (08JUL1985 00:00:00)-Water Temperature (C)]]*OO[[#This Row],[95]]</f>
        <v>4.2373890708325001E-7</v>
      </c>
      <c r="CT337" s="10">
        <f>3/24000000*OO[[#This Row],[154 (08JUL1985 03:00:00)-Water Temperature (C)]]*OO[[#This Row],[96]]</f>
        <v>4.075094606375E-7</v>
      </c>
      <c r="CU337" s="10">
        <f>3/24000000*OO[[#This Row],[155 (08JUL1985 06:00:00)-Water Temperature (C)]]*OO[[#This Row],[97]]</f>
        <v>3.9777802713049993E-7</v>
      </c>
      <c r="CV337" s="10">
        <f>3/24000000*OO[[#This Row],[156 (08JUL1985 09:00:00)-Water Temperature (C)]]*OO[[#This Row],[98]]</f>
        <v>3.8756879339937501E-7</v>
      </c>
      <c r="CW337" s="10">
        <f>3/24000000*OO[[#This Row],[157 (08JUL1985 12:00:00)-Water Temperature (C)]]*OO[[#This Row],[99]]</f>
        <v>3.7525918598174999E-7</v>
      </c>
    </row>
    <row r="338" spans="1:101" x14ac:dyDescent="0.35">
      <c r="A338" t="s">
        <v>344</v>
      </c>
      <c r="B338">
        <v>75.041759999999996</v>
      </c>
      <c r="C338" s="10">
        <f>3/24*OO[[#This Row],[59 (26JUN1985 06:00:00)-Water Temperature (C)]]*OO[[#This Row],[1]]/SUM(OO[1])</f>
        <v>0</v>
      </c>
      <c r="D338" s="10">
        <f>3/24*OO[[#This Row],[60 (26JUN1985 09:00:00)-Water Temperature (C)]]*OO[[#This Row],[2]]/SUM(OO[2])</f>
        <v>0</v>
      </c>
      <c r="E338" s="10">
        <f>3/24*OO[[#This Row],[61 (26JUN1985 12:00:00)-Water Temperature (C)]]*OO[[#This Row],[3]]/SUM(OO[3])</f>
        <v>0</v>
      </c>
      <c r="F338" s="10">
        <f>3/24*OO[[#This Row],[62 (26JUN1985 15:00:00)-Water Temperature (C)]]*OO[[#This Row],[4]]/SUM(OO[4])</f>
        <v>0</v>
      </c>
      <c r="G338" s="10">
        <f>3/24*OO[[#This Row],[63 (26JUN1985 18:00:00)-Water Temperature (C)]]*OO[[#This Row],[5]]/SUM(OO[5])</f>
        <v>0</v>
      </c>
      <c r="H338" s="10">
        <f>3/24*OO[[#This Row],[64 (26JUN1985 21:00:00)-Water Temperature (C)]]*OO[[#This Row],[6]]/SUM(OO[6])</f>
        <v>0</v>
      </c>
      <c r="I338" s="10">
        <f>3/24*OO[[#This Row],[65 (27JUN1985 00:00:00)-Water Temperature (C)]]*OO[[#This Row],[7]]/SUM(OO[7])</f>
        <v>0</v>
      </c>
      <c r="J338" s="10">
        <f>3/24*OO[[#This Row],[66 (27JUN1985 03:00:00)-Water Temperature (C)]]*OO[[#This Row],[8]]/SUM(OO[8])</f>
        <v>0</v>
      </c>
      <c r="K338" s="10">
        <f>3/24*OO[[#This Row],[67 (27JUN1985 06:00:00)-Water Temperature (C)]]*OO[[#This Row],[9]]/SUM(OO[9])</f>
        <v>0</v>
      </c>
      <c r="L338" s="10">
        <f>3/24*OO[[#This Row],[68 (27JUN1985 09:00:00)-Water Temperature (C)]]*OO[[#This Row],[10]]/SUM(OO[10])</f>
        <v>0</v>
      </c>
      <c r="M338" s="10">
        <f>3/24*OO[[#This Row],[69 (27JUN1985 12:00:00)-Water Temperature (C)]]*OO[[#This Row],[11]]/SUM(OO[11])</f>
        <v>0</v>
      </c>
      <c r="N338" s="10">
        <f>3/24*OO[[#This Row],[70 (27JUN1985 15:00:00)-Water Temperature (C)]]*OO[[#This Row],[12]]/SUM(OO[12])</f>
        <v>0</v>
      </c>
      <c r="O338" s="10">
        <f>3/24*OO[[#This Row],[71 (27JUN1985 18:00:00)-Water Temperature (C)]]*OO[[#This Row],[13]]/SUM(OO[13])</f>
        <v>0</v>
      </c>
      <c r="P338" s="10">
        <f>3/24*OO[[#This Row],[72 (27JUN1985 21:00:00)-Water Temperature (C)]]*OO[[#This Row],[14]]/SUM(OO[14])</f>
        <v>0</v>
      </c>
      <c r="Q338" s="10">
        <f>3/24*OO[[#This Row],[73 (28JUN1985 00:00:00)-Water Temperature (C)]]*OO[[#This Row],[15]]/SUM(OO[15])</f>
        <v>0</v>
      </c>
      <c r="R338" s="10">
        <f>3/24*OO[[#This Row],[74 (28JUN1985 03:00:00)-Water Temperature (C)]]*OO[[#This Row],[16]]/SUM(OO[16])</f>
        <v>0</v>
      </c>
      <c r="S338" s="10">
        <f>3/24*OO[[#This Row],[75 (28JUN1985 06:00:00)-Water Temperature (C)]]*OO[[#This Row],[17]]/SUM(OO[17])</f>
        <v>5.0605026558937969E-37</v>
      </c>
      <c r="T338" s="10">
        <f>3/24*OO[[#This Row],[76 (28JUN1985 09:00:00)-Water Temperature (C)]]*OO[[#This Row],[18]]/SUM(OO[18])</f>
        <v>6.4058469841601409E-27</v>
      </c>
      <c r="U338" s="10">
        <f>3/24*OO[[#This Row],[77 (28JUN1985 12:00:00)-Water Temperature (C)]]*OO[[#This Row],[19]]/SUM(OO[19])</f>
        <v>8.2001710478645987E-21</v>
      </c>
      <c r="V338" s="10">
        <f>3/24000000*OO[[#This Row],[78 (28JUN1985 15:00:00)-Water Temperature (C)]]*OO[[#This Row],[20]]</f>
        <v>2.3015596478586248E-15</v>
      </c>
      <c r="W338" s="10">
        <f>3/24000000*OO[[#This Row],[79 (28JUN1985 18:00:00)-Water Temperature (C)]]*OO[[#This Row],[21]]</f>
        <v>4.2069756170912492E-12</v>
      </c>
      <c r="X338" s="10">
        <f>3/24000000*OO[[#This Row],[80 (28JUN1985 21:00:00)-Water Temperature (C)]]*OO[[#This Row],[22]]</f>
        <v>1.1984656671959998E-9</v>
      </c>
      <c r="Y338" s="10">
        <f>3/24000000*OO[[#This Row],[81 (29JUN1985 00:00:00)-Water Temperature (C)]]*OO[[#This Row],[23]]</f>
        <v>9.670222518125E-8</v>
      </c>
      <c r="Z338" s="10">
        <f>3/24000000*OO[[#This Row],[82 (29JUN1985 03:00:00)-Water Temperature (C)]]*OO[[#This Row],[24]]</f>
        <v>2.9778948559214998E-6</v>
      </c>
      <c r="AA338" s="10">
        <f>3/24000000*OO[[#This Row],[83 (29JUN1985 06:00:00)-Water Temperature (C)]]*OO[[#This Row],[25]]</f>
        <v>4.0965216046349998E-5</v>
      </c>
      <c r="AB338" s="10">
        <f>3/24000000*OO[[#This Row],[84 (29JUN1985 09:00:00)-Water Temperature (C)]]*OO[[#This Row],[26]]</f>
        <v>2.9107213206599998E-4</v>
      </c>
      <c r="AC338" s="10">
        <f>3/24000000*OO[[#This Row],[85 (29JUN1985 12:00:00)-Water Temperature (C)]]*OO[[#This Row],[27]]</f>
        <v>1.1711052161864999E-3</v>
      </c>
      <c r="AD338" s="10">
        <f>3/24000000*OO[[#This Row],[86 (29JUN1985 15:00:00)-Water Temperature (C)]]*OO[[#This Row],[28]]</f>
        <v>2.8482009249787498E-3</v>
      </c>
      <c r="AE338" s="10">
        <f>3/24000000*OO[[#This Row],[88 (29JUN1985 21:00:00)-Water Temperature (C)]]*OO[[#This Row],[30]]</f>
        <v>4.8897421206299998E-3</v>
      </c>
      <c r="AF338" s="10">
        <f>3/24000000*OO[[#This Row],[88 (29JUN1985 21:00:00)-Water Temperature (C)]]*OO[[#This Row],[30]]</f>
        <v>4.8897421206299998E-3</v>
      </c>
      <c r="AG338" s="10">
        <f>3/24000000*OO[[#This Row],[89 (30JUN1985 00:00:00)-Water Temperature (C)]]*OO[[#This Row],[31]]</f>
        <v>3.8619821142899997E-3</v>
      </c>
      <c r="AH338" s="10">
        <f>3/24000000*OO[[#This Row],[90 (30JUN1985 03:00:00)-Water Temperature (C)]]*OO[[#This Row],[32]]</f>
        <v>2.3463624052664999E-3</v>
      </c>
      <c r="AI338" s="10">
        <f>3/24000000*OO[[#This Row],[91 (30JUN1985 06:00:00)-Water Temperature (C)]]*OO[[#This Row],[33]]</f>
        <v>1.1274703900372499E-3</v>
      </c>
      <c r="AJ338" s="10">
        <f>3/24000000*OO[[#This Row],[92 (30JUN1985 09:00:00)-Water Temperature (C)]]*OO[[#This Row],[34]]</f>
        <v>4.4138252678449996E-4</v>
      </c>
      <c r="AK338" s="10">
        <f>3/24000000*OO[[#This Row],[93 (30JUN1985 12:00:00)-Water Temperature (C)]]*OO[[#This Row],[35]]</f>
        <v>1.4637179851847499E-4</v>
      </c>
      <c r="AL338" s="10">
        <f>3/24000000*OO[[#This Row],[94 (30JUN1985 15:00:00)-Water Temperature (C)]]*OO[[#This Row],[36]]</f>
        <v>4.3760026953437496E-5</v>
      </c>
      <c r="AM338" s="10">
        <f>3/24000000*OO[[#This Row],[95 (30JUN1985 18:00:00)-Water Temperature (C)]]*OO[[#This Row],[37]]</f>
        <v>1.4140009734903749E-5</v>
      </c>
      <c r="AN338" s="10">
        <f>3/24000000*OO[[#This Row],[96 (30JUN1985 21:00:00)-Water Temperature (C)]]*OO[[#This Row],[38]]</f>
        <v>6.8997361651950005E-6</v>
      </c>
      <c r="AO338" s="10">
        <f>3/24000000*OO[[#This Row],[97 (01JUL1985 00:00:00)-Water Temperature (C)]]*OO[[#This Row],[39]]</f>
        <v>5.31922720685625E-6</v>
      </c>
      <c r="AP338" s="10">
        <f>3/24000000*OO[[#This Row],[98 (01JUL1985 03:00:00)-Water Temperature (C)]]*OO[[#This Row],[40]]</f>
        <v>4.95520814061E-6</v>
      </c>
      <c r="AQ338" s="10">
        <f>3/24000000*OO[[#This Row],[99 (01JUL1985 06:00:00)-Water Temperature (C)]]*OO[[#This Row],[41]]</f>
        <v>4.7635126050899999E-6</v>
      </c>
      <c r="AR338" s="10">
        <f>3/24000000*OO[[#This Row],[100 (01JUL1985 09:00:00)-Water Temperature (C)]]*OO[[#This Row],[42]]</f>
        <v>4.4946802098312494E-6</v>
      </c>
      <c r="AS338" s="10">
        <f>3/24000000*OO[[#This Row],[101 (01JUL1985 12:00:00)-Water Temperature (C)]]*OO[[#This Row],[43]]</f>
        <v>4.1594232320999998E-6</v>
      </c>
      <c r="AT338" s="10">
        <f>3/24000000*OO[[#This Row],[102 (01JUL1985 15:00:00)-Water Temperature (C)]]*OO[[#This Row],[44]]</f>
        <v>3.7781624986799995E-6</v>
      </c>
      <c r="AU338" s="10">
        <f>3/24000000*OO[[#This Row],[103 (01JUL1985 18:00:00)-Water Temperature (C)]]*OO[[#This Row],[45]]</f>
        <v>3.3926571992137496E-6</v>
      </c>
      <c r="AV338" s="10">
        <f>3/24000000*OO[[#This Row],[104 (01JUL1985 21:00:00)-Water Temperature (C)]]*OO[[#This Row],[46]]</f>
        <v>3.0489312702154999E-6</v>
      </c>
      <c r="AW338" s="10">
        <f>3/24000000*OO[[#This Row],[105 (02JUL1985 00:00:00)-Water Temperature (C)]]*OO[[#This Row],[47]]</f>
        <v>2.7561297344249999E-6</v>
      </c>
      <c r="AX338" s="10">
        <f>3/24000000*OO[[#This Row],[106 (02JUL1985 03:00:00)-Water Temperature (C)]]*OO[[#This Row],[48]]</f>
        <v>2.5402075912477495E-6</v>
      </c>
      <c r="AY338" s="10">
        <f>3/24000000*OO[[#This Row],[107 (02JUL1985 06:00:00)-Water Temperature (C)]]*OO[[#This Row],[49]]</f>
        <v>2.3747946040672502E-6</v>
      </c>
      <c r="AZ338" s="10">
        <f>3/24000000*OO[[#This Row],[108 (02JUL1985 09:00:00)-Water Temperature (C)]]*OO[[#This Row],[50]]</f>
        <v>2.226241070904375E-6</v>
      </c>
      <c r="BA338" s="10">
        <f>3/24000000*OO[[#This Row],[109 (02JUL1985 12:00:00)-Water Temperature (C)]]*OO[[#This Row],[51]]</f>
        <v>2.072187347144E-6</v>
      </c>
      <c r="BB338" s="10">
        <f>3/24000000*OO[[#This Row],[110 (02JUL1985 15:00:00)-Water Temperature (C)]]*OO[[#This Row],[52]]</f>
        <v>1.9038926094603748E-6</v>
      </c>
      <c r="BC338" s="10">
        <f>3/24000000*OO[[#This Row],[111 (02JUL1985 18:00:00)-Water Temperature (C)]]*OO[[#This Row],[53]]</f>
        <v>1.7115991164559998E-6</v>
      </c>
      <c r="BD338" s="10">
        <f>3/24000000*OO[[#This Row],[112 (02JUL1985 21:00:00)-Water Temperature (C)]]*OO[[#This Row],[54]]</f>
        <v>1.5276351544274999E-6</v>
      </c>
      <c r="BE338" s="10">
        <f>3/24000000*OO[[#This Row],[113 (03JUL1985 00:00:00)-Water Temperature (C)]]*OO[[#This Row],[55]]</f>
        <v>1.3671102263564999E-6</v>
      </c>
      <c r="BF338" s="10">
        <f>3/24000000*OO[[#This Row],[114 (03JUL1985 03:00:00)-Water Temperature (C)]]*OO[[#This Row],[56]]</f>
        <v>1.2402485637192499E-6</v>
      </c>
      <c r="BG338" s="10">
        <f>3/24000000*OO[[#This Row],[115 (03JUL1985 06:00:00)-Water Temperature (C)]]*OO[[#This Row],[57]]</f>
        <v>1.141809866276E-6</v>
      </c>
      <c r="BH338" s="10">
        <f>3/24000000*OO[[#This Row],[116 (03JUL1985 09:00:00)-Water Temperature (C)]]*OO[[#This Row],[58]]</f>
        <v>1.0532194095142501E-6</v>
      </c>
      <c r="BI338" s="10">
        <f>3/24000000*OO[[#This Row],[117 (03JUL1985 12:00:00)-Water Temperature (C)]]*OO[[#This Row],[59]]</f>
        <v>9.6816962786850009E-7</v>
      </c>
      <c r="BJ338" s="10">
        <f>3/24000000*OO[[#This Row],[118 (03JUL1985 15:00:00)-Water Temperature (C)]]*OO[[#This Row],[60]]</f>
        <v>8.8065291832874999E-7</v>
      </c>
      <c r="BK338" s="10">
        <f>3/24000000*OO[[#This Row],[119 (03JUL1985 18:00:00)-Water Temperature (C)]]*OO[[#This Row],[61]]</f>
        <v>7.8635555321249994E-7</v>
      </c>
      <c r="BL338" s="10">
        <f>3/24000000*OO[[#This Row],[120 (03JUL1985 21:00:00)-Water Temperature (C)]]*OO[[#This Row],[62]]</f>
        <v>6.9506294837000006E-7</v>
      </c>
      <c r="BM338" s="10">
        <f>3/24000000*OO[[#This Row],[121 (04JUL1985 00:00:00)-Water Temperature (C)]]*OO[[#This Row],[63]]</f>
        <v>6.1509456990924999E-7</v>
      </c>
      <c r="BN338" s="10">
        <f>3/24000000*OO[[#This Row],[122 (04JUL1985 03:00:00)-Water Temperature (C)]]*OO[[#This Row],[64]]</f>
        <v>5.557769145762499E-7</v>
      </c>
      <c r="BO338" s="10">
        <f>3/24000000*OO[[#This Row],[123 (04JUL1985 06:00:00)-Water Temperature (C)]]*OO[[#This Row],[65]]</f>
        <v>5.06161001337E-7</v>
      </c>
      <c r="BP338" s="10">
        <f>3/24000000*OO[[#This Row],[124 (04JUL1985 09:00:00)-Water Temperature (C)]]*OO[[#This Row],[66]]</f>
        <v>4.5709317775137504E-7</v>
      </c>
      <c r="BQ338" s="10">
        <f>3/24000000*OO[[#This Row],[125 (04JUL1985 12:00:00)-Water Temperature (C)]]*OO[[#This Row],[67]]</f>
        <v>4.0111482976962501E-7</v>
      </c>
      <c r="BR338" s="10">
        <f>3/24000000*OO[[#This Row],[126 (04JUL1985 15:00:00)-Water Temperature (C)]]*OO[[#This Row],[68]]</f>
        <v>3.4005619502797496E-7</v>
      </c>
      <c r="BS338" s="10">
        <f>3/24000000*OO[[#This Row],[127 (04JUL1985 18:00:00)-Water Temperature (C)]]*OO[[#This Row],[69]]</f>
        <v>2.7676406520225E-7</v>
      </c>
      <c r="BT338" s="10">
        <f>3/24000000*OO[[#This Row],[128 (04JUL1985 21:00:00)-Water Temperature (C)]]*OO[[#This Row],[70]]</f>
        <v>2.1952925248474999E-7</v>
      </c>
      <c r="BU338" s="10">
        <f>3/24000000*OO[[#This Row],[129 (05JUL1985 00:00:00)-Water Temperature (C)]]*OO[[#This Row],[71]]</f>
        <v>1.7317675369537497E-7</v>
      </c>
      <c r="BV338" s="10">
        <f>3/24000000*OO[[#This Row],[130 (05JUL1985 03:00:00)-Water Temperature (C)]]*OO[[#This Row],[72]]</f>
        <v>1.4049465317809998E-7</v>
      </c>
      <c r="BW338" s="10">
        <f>3/24000000*OO[[#This Row],[131 (05JUL1985 06:00:00)-Water Temperature (C)]]*OO[[#This Row],[73]]</f>
        <v>1.18014170594125E-7</v>
      </c>
      <c r="BX338" s="10">
        <f>3/24000000*OO[[#This Row],[132 (05JUL1985 09:00:00)-Water Temperature (C)]]*OO[[#This Row],[74]]</f>
        <v>1.026952290328875E-7</v>
      </c>
      <c r="BY338" s="10">
        <f>3/24000000*OO[[#This Row],[133 (05JUL1985 12:00:00)-Water Temperature (C)]]*OO[[#This Row],[75]]</f>
        <v>9.1703712554999994E-8</v>
      </c>
      <c r="BZ338" s="10">
        <f>3/24000000*OO[[#This Row],[134 (05JUL1985 15:00:00)-Water Temperature (C)]]*OO[[#This Row],[76]]</f>
        <v>8.2864096259875E-8</v>
      </c>
      <c r="CA338" s="10">
        <f>3/24000000*OO[[#This Row],[135 (05JUL1985 18:00:00)-Water Temperature (C)]]*OO[[#This Row],[77]]</f>
        <v>7.4783968336262504E-8</v>
      </c>
      <c r="CB338" s="10">
        <f>3/24000000*OO[[#This Row],[136 (05JUL1985 21:00:00)-Water Temperature (C)]]*OO[[#This Row],[78]]</f>
        <v>6.7617943939799991E-8</v>
      </c>
      <c r="CC338" s="10">
        <f>3/24000000*OO[[#This Row],[137 (06JUL1985 00:00:00)-Water Temperature (C)]]*OO[[#This Row],[79]]</f>
        <v>6.1782888246299998E-8</v>
      </c>
      <c r="CD338" s="10">
        <f>3/24000000*OO[[#This Row],[138 (06JUL1985 03:00:00)-Water Temperature (C)]]*OO[[#This Row],[80]]</f>
        <v>5.7914232553512499E-8</v>
      </c>
      <c r="CE338" s="10">
        <f>3/24000000*OO[[#This Row],[139 (06JUL1985 06:00:00)-Water Temperature (C)]]*OO[[#This Row],[81]]</f>
        <v>5.5388504269687496E-8</v>
      </c>
      <c r="CF338" s="10">
        <f>3/24000000*OO[[#This Row],[140 (06JUL1985 09:00:00)-Water Temperature (C)]]*OO[[#This Row],[82]]</f>
        <v>5.3743705318924994E-8</v>
      </c>
      <c r="CG338" s="10">
        <f>3/24000000*OO[[#This Row],[141 (06JUL1985 12:00:00)-Water Temperature (C)]]*OO[[#This Row],[83]]</f>
        <v>5.2358773006762496E-8</v>
      </c>
      <c r="CH338" s="10">
        <f>3/24000000*OO[[#This Row],[142 (06JUL1985 15:00:00)-Water Temperature (C)]]*OO[[#This Row],[84]]</f>
        <v>5.0811656119624996E-8</v>
      </c>
      <c r="CI338" s="10">
        <f>3/24000000*OO[[#This Row],[143 (06JUL1985 18:00:00)-Water Temperature (C)]]*OO[[#This Row],[85]]</f>
        <v>4.8563236644799998E-8</v>
      </c>
      <c r="CJ338" s="10">
        <f>3/24000000*OO[[#This Row],[144 (06JUL1985 21:00:00)-Water Temperature (C)]]*OO[[#This Row],[86]]</f>
        <v>4.5975703807312497E-8</v>
      </c>
      <c r="CK338" s="10">
        <f>3/24000000*OO[[#This Row],[145 (07JUL1985 00:00:00)-Water Temperature (C)]]*OO[[#This Row],[87]]</f>
        <v>4.3412786740799998E-8</v>
      </c>
      <c r="CL338" s="10">
        <f>3/24000000*OO[[#This Row],[146 (07JUL1985 03:00:00)-Water Temperature (C)]]*OO[[#This Row],[88]]</f>
        <v>4.1633610530699992E-8</v>
      </c>
      <c r="CM338" s="10">
        <f>3/24000000*OO[[#This Row],[147 (07JUL1985 06:00:00)-Water Temperature (C)]]*OO[[#This Row],[89]]</f>
        <v>4.0092302228512498E-8</v>
      </c>
      <c r="CN338" s="10">
        <f>3/24000000*OO[[#This Row],[148 (07JUL1985 09:00:00)-Water Temperature (C)]]*OO[[#This Row],[90]]</f>
        <v>3.8398582986074991E-8</v>
      </c>
      <c r="CO338" s="10">
        <f>3/24000000*OO[[#This Row],[149 (07JUL1985 12:00:00)-Water Temperature (C)]]*OO[[#This Row],[91]]</f>
        <v>3.6720395563424999E-8</v>
      </c>
      <c r="CP338" s="10">
        <f>3/24000000*OO[[#This Row],[150 (07JUL1985 15:00:00)-Water Temperature (C)]]*OO[[#This Row],[92]]</f>
        <v>3.5189562042269994E-8</v>
      </c>
      <c r="CQ338" s="10">
        <f>3/24000000*OO[[#This Row],[151 (07JUL1985 18:00:00)-Water Temperature (C)]]*OO[[#This Row],[93]]</f>
        <v>3.3380788306240002E-8</v>
      </c>
      <c r="CR338" s="10">
        <f>3/24000000*OO[[#This Row],[152 (07JUL1985 21:00:00)-Water Temperature (C)]]*OO[[#This Row],[94]]</f>
        <v>3.1396841661187498E-8</v>
      </c>
      <c r="CS338" s="10">
        <f>3/24000000*OO[[#This Row],[153 (08JUL1985 00:00:00)-Water Temperature (C)]]*OO[[#This Row],[95]]</f>
        <v>2.9538249455370001E-8</v>
      </c>
      <c r="CT338" s="10">
        <f>3/24000000*OO[[#This Row],[154 (08JUL1985 03:00:00)-Water Temperature (C)]]*OO[[#This Row],[96]]</f>
        <v>2.8388553607777503E-8</v>
      </c>
      <c r="CU338" s="10">
        <f>3/24000000*OO[[#This Row],[155 (08JUL1985 06:00:00)-Water Temperature (C)]]*OO[[#This Row],[97]]</f>
        <v>2.7688394409211248E-8</v>
      </c>
      <c r="CV338" s="10">
        <f>3/24000000*OO[[#This Row],[156 (08JUL1985 09:00:00)-Water Temperature (C)]]*OO[[#This Row],[98]]</f>
        <v>2.6972465715525002E-8</v>
      </c>
      <c r="CW338" s="10">
        <f>3/24000000*OO[[#This Row],[157 (08JUL1985 12:00:00)-Water Temperature (C)]]*OO[[#This Row],[99]]</f>
        <v>2.6119717727996251E-8</v>
      </c>
    </row>
    <row r="339" spans="1:101" x14ac:dyDescent="0.35">
      <c r="A339" t="s">
        <v>345</v>
      </c>
      <c r="B339">
        <v>270.22649999999999</v>
      </c>
      <c r="C339" s="10">
        <f>3/24*OO[[#This Row],[59 (26JUN1985 06:00:00)-Water Temperature (C)]]*OO[[#This Row],[1]]/SUM(OO[1])</f>
        <v>0</v>
      </c>
      <c r="D339" s="10">
        <f>3/24*OO[[#This Row],[60 (26JUN1985 09:00:00)-Water Temperature (C)]]*OO[[#This Row],[2]]/SUM(OO[2])</f>
        <v>0</v>
      </c>
      <c r="E339" s="10">
        <f>3/24*OO[[#This Row],[61 (26JUN1985 12:00:00)-Water Temperature (C)]]*OO[[#This Row],[3]]/SUM(OO[3])</f>
        <v>0</v>
      </c>
      <c r="F339" s="10">
        <f>3/24*OO[[#This Row],[62 (26JUN1985 15:00:00)-Water Temperature (C)]]*OO[[#This Row],[4]]/SUM(OO[4])</f>
        <v>0</v>
      </c>
      <c r="G339" s="10">
        <f>3/24*OO[[#This Row],[63 (26JUN1985 18:00:00)-Water Temperature (C)]]*OO[[#This Row],[5]]/SUM(OO[5])</f>
        <v>0</v>
      </c>
      <c r="H339" s="10">
        <f>3/24*OO[[#This Row],[64 (26JUN1985 21:00:00)-Water Temperature (C)]]*OO[[#This Row],[6]]/SUM(OO[6])</f>
        <v>0</v>
      </c>
      <c r="I339" s="10">
        <f>3/24*OO[[#This Row],[65 (27JUN1985 00:00:00)-Water Temperature (C)]]*OO[[#This Row],[7]]/SUM(OO[7])</f>
        <v>0</v>
      </c>
      <c r="J339" s="10">
        <f>3/24*OO[[#This Row],[66 (27JUN1985 03:00:00)-Water Temperature (C)]]*OO[[#This Row],[8]]/SUM(OO[8])</f>
        <v>0</v>
      </c>
      <c r="K339" s="10">
        <f>3/24*OO[[#This Row],[67 (27JUN1985 06:00:00)-Water Temperature (C)]]*OO[[#This Row],[9]]/SUM(OO[9])</f>
        <v>0</v>
      </c>
      <c r="L339" s="10">
        <f>3/24*OO[[#This Row],[68 (27JUN1985 09:00:00)-Water Temperature (C)]]*OO[[#This Row],[10]]/SUM(OO[10])</f>
        <v>0</v>
      </c>
      <c r="M339" s="10">
        <f>3/24*OO[[#This Row],[69 (27JUN1985 12:00:00)-Water Temperature (C)]]*OO[[#This Row],[11]]/SUM(OO[11])</f>
        <v>0</v>
      </c>
      <c r="N339" s="10">
        <f>3/24*OO[[#This Row],[70 (27JUN1985 15:00:00)-Water Temperature (C)]]*OO[[#This Row],[12]]/SUM(OO[12])</f>
        <v>0</v>
      </c>
      <c r="O339" s="10">
        <f>3/24*OO[[#This Row],[71 (27JUN1985 18:00:00)-Water Temperature (C)]]*OO[[#This Row],[13]]/SUM(OO[13])</f>
        <v>0</v>
      </c>
      <c r="P339" s="10">
        <f>3/24*OO[[#This Row],[72 (27JUN1985 21:00:00)-Water Temperature (C)]]*OO[[#This Row],[14]]/SUM(OO[14])</f>
        <v>0</v>
      </c>
      <c r="Q339" s="10">
        <f>3/24*OO[[#This Row],[73 (28JUN1985 00:00:00)-Water Temperature (C)]]*OO[[#This Row],[15]]/SUM(OO[15])</f>
        <v>0</v>
      </c>
      <c r="R339" s="10">
        <f>3/24*OO[[#This Row],[74 (28JUN1985 03:00:00)-Water Temperature (C)]]*OO[[#This Row],[16]]/SUM(OO[16])</f>
        <v>0</v>
      </c>
      <c r="S339" s="10">
        <f>3/24*OO[[#This Row],[75 (28JUN1985 06:00:00)-Water Temperature (C)]]*OO[[#This Row],[17]]/SUM(OO[17])</f>
        <v>1.3823403174933257E-36</v>
      </c>
      <c r="T339" s="10">
        <f>3/24*OO[[#This Row],[76 (28JUN1985 09:00:00)-Water Temperature (C)]]*OO[[#This Row],[18]]/SUM(OO[18])</f>
        <v>2.0550874962687076E-26</v>
      </c>
      <c r="U339" s="10">
        <f>3/24*OO[[#This Row],[77 (28JUN1985 12:00:00)-Water Temperature (C)]]*OO[[#This Row],[19]]/SUM(OO[19])</f>
        <v>2.3361740659070394E-20</v>
      </c>
      <c r="V339" s="10">
        <f>3/24000000*OO[[#This Row],[78 (28JUN1985 15:00:00)-Water Temperature (C)]]*OO[[#This Row],[20]]</f>
        <v>7.5251462525149993E-15</v>
      </c>
      <c r="W339" s="10">
        <f>3/24000000*OO[[#This Row],[79 (28JUN1985 18:00:00)-Water Temperature (C)]]*OO[[#This Row],[21]]</f>
        <v>1.4134397150461251E-11</v>
      </c>
      <c r="X339" s="10">
        <f>3/24000000*OO[[#This Row],[80 (28JUN1985 21:00:00)-Water Temperature (C)]]*OO[[#This Row],[22]]</f>
        <v>4.0975375720124999E-9</v>
      </c>
      <c r="Y339" s="10">
        <f>3/24000000*OO[[#This Row],[81 (29JUN1985 00:00:00)-Water Temperature (C)]]*OO[[#This Row],[23]]</f>
        <v>3.351460420462E-7</v>
      </c>
      <c r="Z339" s="10">
        <f>3/24000000*OO[[#This Row],[82 (29JUN1985 03:00:00)-Water Temperature (C)]]*OO[[#This Row],[24]]</f>
        <v>1.0438412619557498E-5</v>
      </c>
      <c r="AA339" s="10">
        <f>3/24000000*OO[[#This Row],[83 (29JUN1985 06:00:00)-Water Temperature (C)]]*OO[[#This Row],[25]]</f>
        <v>1.4506655518179998E-4</v>
      </c>
      <c r="AB339" s="10">
        <f>3/24000000*OO[[#This Row],[84 (29JUN1985 09:00:00)-Water Temperature (C)]]*OO[[#This Row],[26]]</f>
        <v>1.0401805558567499E-3</v>
      </c>
      <c r="AC339" s="10">
        <f>3/24000000*OO[[#This Row],[85 (29JUN1985 12:00:00)-Water Temperature (C)]]*OO[[#This Row],[27]]</f>
        <v>4.2205787520574996E-3</v>
      </c>
      <c r="AD339" s="10">
        <f>3/24000000*OO[[#This Row],[86 (29JUN1985 15:00:00)-Water Temperature (C)]]*OO[[#This Row],[28]]</f>
        <v>1.0347111557999999E-2</v>
      </c>
      <c r="AE339" s="10">
        <f>3/24000000*OO[[#This Row],[88 (29JUN1985 21:00:00)-Water Temperature (C)]]*OO[[#This Row],[30]]</f>
        <v>1.8029578853494998E-2</v>
      </c>
      <c r="AF339" s="10">
        <f>3/24000000*OO[[#This Row],[88 (29JUN1985 21:00:00)-Water Temperature (C)]]*OO[[#This Row],[30]]</f>
        <v>1.8029578853494998E-2</v>
      </c>
      <c r="AG339" s="10">
        <f>3/24000000*OO[[#This Row],[89 (30JUN1985 00:00:00)-Water Temperature (C)]]*OO[[#This Row],[31]]</f>
        <v>1.4340732261797499E-2</v>
      </c>
      <c r="AH339" s="10">
        <f>3/24000000*OO[[#This Row],[90 (30JUN1985 03:00:00)-Water Temperature (C)]]*OO[[#This Row],[32]]</f>
        <v>8.7707373170312491E-3</v>
      </c>
      <c r="AI339" s="10">
        <f>3/24000000*OO[[#This Row],[91 (30JUN1985 06:00:00)-Water Temperature (C)]]*OO[[#This Row],[33]]</f>
        <v>4.239033429611249E-3</v>
      </c>
      <c r="AJ339" s="10">
        <f>3/24000000*OO[[#This Row],[92 (30JUN1985 09:00:00)-Water Temperature (C)]]*OO[[#This Row],[34]]</f>
        <v>1.668531788967E-3</v>
      </c>
      <c r="AK339" s="10">
        <f>3/24000000*OO[[#This Row],[93 (30JUN1985 12:00:00)-Water Temperature (C)]]*OO[[#This Row],[35]]</f>
        <v>5.5575190046125E-4</v>
      </c>
      <c r="AL339" s="10">
        <f>3/24000000*OO[[#This Row],[94 (30JUN1985 15:00:00)-Water Temperature (C)]]*OO[[#This Row],[36]]</f>
        <v>1.664225614634E-4</v>
      </c>
      <c r="AM339" s="10">
        <f>3/24000000*OO[[#This Row],[95 (30JUN1985 18:00:00)-Water Temperature (C)]]*OO[[#This Row],[37]]</f>
        <v>5.3413622789699991E-5</v>
      </c>
      <c r="AN339" s="10">
        <f>3/24000000*OO[[#This Row],[96 (30JUN1985 21:00:00)-Water Temperature (C)]]*OO[[#This Row],[38]]</f>
        <v>2.5633248416754994E-5</v>
      </c>
      <c r="AO339" s="10">
        <f>3/24000000*OO[[#This Row],[97 (01JUL1985 00:00:00)-Water Temperature (C)]]*OO[[#This Row],[39]]</f>
        <v>1.95335582658975E-5</v>
      </c>
      <c r="AP339" s="10">
        <f>3/24000000*OO[[#This Row],[98 (01JUL1985 03:00:00)-Water Temperature (C)]]*OO[[#This Row],[40]]</f>
        <v>1.8127600310540001E-5</v>
      </c>
      <c r="AQ339" s="10">
        <f>3/24000000*OO[[#This Row],[99 (01JUL1985 06:00:00)-Water Temperature (C)]]*OO[[#This Row],[41]]</f>
        <v>1.7404863133719996E-5</v>
      </c>
      <c r="AR339" s="10">
        <f>3/24000000*OO[[#This Row],[100 (01JUL1985 09:00:00)-Water Temperature (C)]]*OO[[#This Row],[42]]</f>
        <v>1.6409246461449998E-5</v>
      </c>
      <c r="AS339" s="10">
        <f>3/24000000*OO[[#This Row],[101 (01JUL1985 12:00:00)-Water Temperature (C)]]*OO[[#This Row],[43]]</f>
        <v>1.5167799689002499E-5</v>
      </c>
      <c r="AT339" s="10">
        <f>3/24000000*OO[[#This Row],[102 (01JUL1985 15:00:00)-Water Temperature (C)]]*OO[[#This Row],[44]]</f>
        <v>1.3762293720769997E-5</v>
      </c>
      <c r="AU339" s="10">
        <f>3/24000000*OO[[#This Row],[103 (01JUL1985 18:00:00)-Water Temperature (C)]]*OO[[#This Row],[45]]</f>
        <v>1.23424205255E-5</v>
      </c>
      <c r="AV339" s="10">
        <f>3/24000000*OO[[#This Row],[104 (01JUL1985 21:00:00)-Water Temperature (C)]]*OO[[#This Row],[46]]</f>
        <v>1.1074406371839998E-5</v>
      </c>
      <c r="AW339" s="10">
        <f>3/24000000*OO[[#This Row],[105 (02JUL1985 00:00:00)-Water Temperature (C)]]*OO[[#This Row],[47]]</f>
        <v>9.9955431067724997E-6</v>
      </c>
      <c r="AX339" s="10">
        <f>3/24000000*OO[[#This Row],[106 (02JUL1985 03:00:00)-Water Temperature (C)]]*OO[[#This Row],[48]]</f>
        <v>9.1956647706749995E-6</v>
      </c>
      <c r="AY339" s="10">
        <f>3/24000000*OO[[#This Row],[107 (02JUL1985 06:00:00)-Water Temperature (C)]]*OO[[#This Row],[49]]</f>
        <v>8.5808767526212494E-6</v>
      </c>
      <c r="AZ339" s="10">
        <f>3/24000000*OO[[#This Row],[108 (02JUL1985 09:00:00)-Water Temperature (C)]]*OO[[#This Row],[50]]</f>
        <v>8.0317885819600008E-6</v>
      </c>
      <c r="BA339" s="10">
        <f>3/24000000*OO[[#This Row],[109 (02JUL1985 12:00:00)-Water Temperature (C)]]*OO[[#This Row],[51]]</f>
        <v>7.4652799627549989E-6</v>
      </c>
      <c r="BB339" s="10">
        <f>3/24000000*OO[[#This Row],[110 (02JUL1985 15:00:00)-Water Temperature (C)]]*OO[[#This Row],[52]]</f>
        <v>6.8501794724137495E-6</v>
      </c>
      <c r="BC339" s="10">
        <f>3/24000000*OO[[#This Row],[111 (02JUL1985 18:00:00)-Water Temperature (C)]]*OO[[#This Row],[53]]</f>
        <v>6.1523872818537496E-6</v>
      </c>
      <c r="BD339" s="10">
        <f>3/24000000*OO[[#This Row],[112 (02JUL1985 21:00:00)-Water Temperature (C)]]*OO[[#This Row],[54]]</f>
        <v>5.4844891018312501E-6</v>
      </c>
      <c r="BE339" s="10">
        <f>3/24000000*OO[[#This Row],[113 (03JUL1985 00:00:00)-Water Temperature (C)]]*OO[[#This Row],[55]]</f>
        <v>4.9023859706324994E-6</v>
      </c>
      <c r="BF339" s="10">
        <f>3/24000000*OO[[#This Row],[114 (03JUL1985 03:00:00)-Water Temperature (C)]]*OO[[#This Row],[56]]</f>
        <v>4.4422085300999997E-6</v>
      </c>
      <c r="BG339" s="10">
        <f>3/24000000*OO[[#This Row],[115 (03JUL1985 06:00:00)-Water Temperature (C)]]*OO[[#This Row],[57]]</f>
        <v>4.0847279985787498E-6</v>
      </c>
      <c r="BH339" s="10">
        <f>3/24000000*OO[[#This Row],[116 (03JUL1985 09:00:00)-Water Temperature (C)]]*OO[[#This Row],[58]]</f>
        <v>3.7643337328624998E-6</v>
      </c>
      <c r="BI339" s="10">
        <f>3/24000000*OO[[#This Row],[117 (03JUL1985 12:00:00)-Water Temperature (C)]]*OO[[#This Row],[59]]</f>
        <v>3.4581388866653751E-6</v>
      </c>
      <c r="BJ339" s="10">
        <f>3/24000000*OO[[#This Row],[118 (03JUL1985 15:00:00)-Water Temperature (C)]]*OO[[#This Row],[60]]</f>
        <v>3.143758291522125E-6</v>
      </c>
      <c r="BK339" s="10">
        <f>3/24000000*OO[[#This Row],[119 (03JUL1985 18:00:00)-Water Temperature (C)]]*OO[[#This Row],[61]]</f>
        <v>2.8072078833747501E-6</v>
      </c>
      <c r="BL339" s="10">
        <f>3/24000000*OO[[#This Row],[120 (03JUL1985 21:00:00)-Water Temperature (C)]]*OO[[#This Row],[62]]</f>
        <v>2.4811057813657501E-6</v>
      </c>
      <c r="BM339" s="10">
        <f>3/24000000*OO[[#This Row],[121 (04JUL1985 00:00:00)-Water Temperature (C)]]*OO[[#This Row],[63]]</f>
        <v>2.1953703251362499E-6</v>
      </c>
      <c r="BN339" s="10">
        <f>3/24000000*OO[[#This Row],[122 (04JUL1985 03:00:00)-Water Temperature (C)]]*OO[[#This Row],[64]]</f>
        <v>1.9829784725670002E-6</v>
      </c>
      <c r="BO339" s="10">
        <f>3/24000000*OO[[#This Row],[123 (04JUL1985 06:00:00)-Water Temperature (C)]]*OO[[#This Row],[65]]</f>
        <v>1.8056540513703749E-6</v>
      </c>
      <c r="BP339" s="10">
        <f>3/24000000*OO[[#This Row],[124 (04JUL1985 09:00:00)-Water Temperature (C)]]*OO[[#This Row],[66]]</f>
        <v>1.6309350632000001E-6</v>
      </c>
      <c r="BQ339" s="10">
        <f>3/24000000*OO[[#This Row],[125 (04JUL1985 12:00:00)-Water Temperature (C)]]*OO[[#This Row],[67]]</f>
        <v>1.4320917273959997E-6</v>
      </c>
      <c r="BR339" s="10">
        <f>3/24000000*OO[[#This Row],[126 (04JUL1985 15:00:00)-Water Temperature (C)]]*OO[[#This Row],[68]]</f>
        <v>1.2152019016889999E-6</v>
      </c>
      <c r="BS339" s="10">
        <f>3/24000000*OO[[#This Row],[127 (04JUL1985 18:00:00)-Water Temperature (C)]]*OO[[#This Row],[69]]</f>
        <v>9.9022137163125001E-7</v>
      </c>
      <c r="BT339" s="10">
        <f>3/24000000*OO[[#This Row],[128 (04JUL1985 21:00:00)-Water Temperature (C)]]*OO[[#This Row],[70]]</f>
        <v>7.8603581245000009E-7</v>
      </c>
      <c r="BU339" s="10">
        <f>3/24000000*OO[[#This Row],[129 (05JUL1985 00:00:00)-Water Temperature (C)]]*OO[[#This Row],[71]]</f>
        <v>6.2014095981725003E-7</v>
      </c>
      <c r="BV339" s="10">
        <f>3/24000000*OO[[#This Row],[130 (05JUL1985 03:00:00)-Water Temperature (C)]]*OO[[#This Row],[72]]</f>
        <v>5.0267826779624995E-7</v>
      </c>
      <c r="BW339" s="10">
        <f>3/24000000*OO[[#This Row],[131 (05JUL1985 06:00:00)-Water Temperature (C)]]*OO[[#This Row],[73]]</f>
        <v>4.2167145445249995E-7</v>
      </c>
      <c r="BX339" s="10">
        <f>3/24000000*OO[[#This Row],[132 (05JUL1985 09:00:00)-Water Temperature (C)]]*OO[[#This Row],[74]]</f>
        <v>3.6638954848175003E-7</v>
      </c>
      <c r="BY339" s="10">
        <f>3/24000000*OO[[#This Row],[133 (05JUL1985 12:00:00)-Water Temperature (C)]]*OO[[#This Row],[75]]</f>
        <v>3.2682336159847502E-7</v>
      </c>
      <c r="BZ339" s="10">
        <f>3/24000000*OO[[#This Row],[134 (05JUL1985 15:00:00)-Water Temperature (C)]]*OO[[#This Row],[76]]</f>
        <v>2.9506286252739993E-7</v>
      </c>
      <c r="CA339" s="10">
        <f>3/24000000*OO[[#This Row],[135 (05JUL1985 18:00:00)-Water Temperature (C)]]*OO[[#This Row],[77]]</f>
        <v>2.6624375136746246E-7</v>
      </c>
      <c r="CB339" s="10">
        <f>3/24000000*OO[[#This Row],[136 (05JUL1985 21:00:00)-Water Temperature (C)]]*OO[[#This Row],[78]]</f>
        <v>2.4067614183062501E-7</v>
      </c>
      <c r="CC339" s="10">
        <f>3/24000000*OO[[#This Row],[137 (06JUL1985 00:00:00)-Water Temperature (C)]]*OO[[#This Row],[79]]</f>
        <v>2.1984522223949997E-7</v>
      </c>
      <c r="CD339" s="10">
        <f>3/24000000*OO[[#This Row],[138 (06JUL1985 03:00:00)-Water Temperature (C)]]*OO[[#This Row],[80]]</f>
        <v>2.0594882795490002E-7</v>
      </c>
      <c r="CE339" s="10">
        <f>3/24000000*OO[[#This Row],[139 (06JUL1985 06:00:00)-Water Temperature (C)]]*OO[[#This Row],[81]]</f>
        <v>1.9683717974017497E-7</v>
      </c>
      <c r="CF339" s="10">
        <f>3/24000000*OO[[#This Row],[140 (06JUL1985 09:00:00)-Water Temperature (C)]]*OO[[#This Row],[82]]</f>
        <v>1.908927789766125E-7</v>
      </c>
      <c r="CG339" s="10">
        <f>3/24000000*OO[[#This Row],[141 (06JUL1985 12:00:00)-Water Temperature (C)]]*OO[[#This Row],[83]]</f>
        <v>1.8590302878719999E-7</v>
      </c>
      <c r="CH339" s="10">
        <f>3/24000000*OO[[#This Row],[142 (06JUL1985 15:00:00)-Water Temperature (C)]]*OO[[#This Row],[84]]</f>
        <v>1.80371463275E-7</v>
      </c>
      <c r="CI339" s="10">
        <f>3/24000000*OO[[#This Row],[143 (06JUL1985 18:00:00)-Water Temperature (C)]]*OO[[#This Row],[85]]</f>
        <v>1.724312808826875E-7</v>
      </c>
      <c r="CJ339" s="10">
        <f>3/24000000*OO[[#This Row],[144 (06JUL1985 21:00:00)-Water Temperature (C)]]*OO[[#This Row],[86]]</f>
        <v>1.6327394776259999E-7</v>
      </c>
      <c r="CK339" s="10">
        <f>3/24000000*OO[[#This Row],[145 (07JUL1985 00:00:00)-Water Temperature (C)]]*OO[[#This Row],[87]]</f>
        <v>1.5419862598177501E-7</v>
      </c>
      <c r="CL339" s="10">
        <f>3/24000000*OO[[#This Row],[146 (07JUL1985 03:00:00)-Water Temperature (C)]]*OO[[#This Row],[88]]</f>
        <v>1.4786511666093748E-7</v>
      </c>
      <c r="CM339" s="10">
        <f>3/24000000*OO[[#This Row],[147 (07JUL1985 06:00:00)-Water Temperature (C)]]*OO[[#This Row],[89]]</f>
        <v>1.4233680749791246E-7</v>
      </c>
      <c r="CN339" s="10">
        <f>3/24000000*OO[[#This Row],[148 (07JUL1985 09:00:00)-Water Temperature (C)]]*OO[[#This Row],[90]]</f>
        <v>1.363448805028125E-7</v>
      </c>
      <c r="CO339" s="10">
        <f>3/24000000*OO[[#This Row],[149 (07JUL1985 12:00:00)-Water Temperature (C)]]*OO[[#This Row],[91]]</f>
        <v>1.303826837976E-7</v>
      </c>
      <c r="CP339" s="10">
        <f>3/24000000*OO[[#This Row],[150 (07JUL1985 15:00:00)-Water Temperature (C)]]*OO[[#This Row],[92]]</f>
        <v>1.249192368775E-7</v>
      </c>
      <c r="CQ339" s="10">
        <f>3/24000000*OO[[#This Row],[151 (07JUL1985 18:00:00)-Water Temperature (C)]]*OO[[#This Row],[93]]</f>
        <v>1.1854322186244998E-7</v>
      </c>
      <c r="CR339" s="10">
        <f>3/24000000*OO[[#This Row],[152 (07JUL1985 21:00:00)-Water Temperature (C)]]*OO[[#This Row],[94]]</f>
        <v>1.115234320894E-7</v>
      </c>
      <c r="CS339" s="10">
        <f>3/24000000*OO[[#This Row],[153 (08JUL1985 00:00:00)-Water Temperature (C)]]*OO[[#This Row],[95]]</f>
        <v>1.0492233084374999E-7</v>
      </c>
      <c r="CT339" s="10">
        <f>3/24000000*OO[[#This Row],[154 (08JUL1985 03:00:00)-Water Temperature (C)]]*OO[[#This Row],[96]]</f>
        <v>1.00821836160875E-7</v>
      </c>
      <c r="CU339" s="10">
        <f>3/24000000*OO[[#This Row],[155 (08JUL1985 06:00:00)-Water Temperature (C)]]*OO[[#This Row],[97]]</f>
        <v>9.8307075863662509E-8</v>
      </c>
      <c r="CV339" s="10">
        <f>3/24000000*OO[[#This Row],[156 (08JUL1985 09:00:00)-Water Temperature (C)]]*OO[[#This Row],[98]]</f>
        <v>9.5754231837149994E-8</v>
      </c>
      <c r="CW339" s="10">
        <f>3/24000000*OO[[#This Row],[157 (08JUL1985 12:00:00)-Water Temperature (C)]]*OO[[#This Row],[99]]</f>
        <v>9.2730377724249991E-8</v>
      </c>
    </row>
    <row r="340" spans="1:101" x14ac:dyDescent="0.35">
      <c r="A340" t="s">
        <v>346</v>
      </c>
      <c r="B340">
        <v>195.88579999999999</v>
      </c>
      <c r="C340" s="10">
        <f>3/24*OO[[#This Row],[59 (26JUN1985 06:00:00)-Water Temperature (C)]]*OO[[#This Row],[1]]/SUM(OO[1])</f>
        <v>0</v>
      </c>
      <c r="D340" s="10">
        <f>3/24*OO[[#This Row],[60 (26JUN1985 09:00:00)-Water Temperature (C)]]*OO[[#This Row],[2]]/SUM(OO[2])</f>
        <v>0</v>
      </c>
      <c r="E340" s="10">
        <f>3/24*OO[[#This Row],[61 (26JUN1985 12:00:00)-Water Temperature (C)]]*OO[[#This Row],[3]]/SUM(OO[3])</f>
        <v>0</v>
      </c>
      <c r="F340" s="10">
        <f>3/24*OO[[#This Row],[62 (26JUN1985 15:00:00)-Water Temperature (C)]]*OO[[#This Row],[4]]/SUM(OO[4])</f>
        <v>0</v>
      </c>
      <c r="G340" s="10">
        <f>3/24*OO[[#This Row],[63 (26JUN1985 18:00:00)-Water Temperature (C)]]*OO[[#This Row],[5]]/SUM(OO[5])</f>
        <v>0</v>
      </c>
      <c r="H340" s="10">
        <f>3/24*OO[[#This Row],[64 (26JUN1985 21:00:00)-Water Temperature (C)]]*OO[[#This Row],[6]]/SUM(OO[6])</f>
        <v>0</v>
      </c>
      <c r="I340" s="10">
        <f>3/24*OO[[#This Row],[65 (27JUN1985 00:00:00)-Water Temperature (C)]]*OO[[#This Row],[7]]/SUM(OO[7])</f>
        <v>0</v>
      </c>
      <c r="J340" s="10">
        <f>3/24*OO[[#This Row],[66 (27JUN1985 03:00:00)-Water Temperature (C)]]*OO[[#This Row],[8]]/SUM(OO[8])</f>
        <v>0</v>
      </c>
      <c r="K340" s="10">
        <f>3/24*OO[[#This Row],[67 (27JUN1985 06:00:00)-Water Temperature (C)]]*OO[[#This Row],[9]]/SUM(OO[9])</f>
        <v>0</v>
      </c>
      <c r="L340" s="10">
        <f>3/24*OO[[#This Row],[68 (27JUN1985 09:00:00)-Water Temperature (C)]]*OO[[#This Row],[10]]/SUM(OO[10])</f>
        <v>0</v>
      </c>
      <c r="M340" s="10">
        <f>3/24*OO[[#This Row],[69 (27JUN1985 12:00:00)-Water Temperature (C)]]*OO[[#This Row],[11]]/SUM(OO[11])</f>
        <v>0</v>
      </c>
      <c r="N340" s="10">
        <f>3/24*OO[[#This Row],[70 (27JUN1985 15:00:00)-Water Temperature (C)]]*OO[[#This Row],[12]]/SUM(OO[12])</f>
        <v>0</v>
      </c>
      <c r="O340" s="10">
        <f>3/24*OO[[#This Row],[71 (27JUN1985 18:00:00)-Water Temperature (C)]]*OO[[#This Row],[13]]/SUM(OO[13])</f>
        <v>0</v>
      </c>
      <c r="P340" s="10">
        <f>3/24*OO[[#This Row],[72 (27JUN1985 21:00:00)-Water Temperature (C)]]*OO[[#This Row],[14]]/SUM(OO[14])</f>
        <v>0</v>
      </c>
      <c r="Q340" s="10">
        <f>3/24*OO[[#This Row],[73 (28JUN1985 00:00:00)-Water Temperature (C)]]*OO[[#This Row],[15]]/SUM(OO[15])</f>
        <v>0</v>
      </c>
      <c r="R340" s="10">
        <f>3/24*OO[[#This Row],[74 (28JUN1985 03:00:00)-Water Temperature (C)]]*OO[[#This Row],[16]]/SUM(OO[16])</f>
        <v>0</v>
      </c>
      <c r="S340" s="10">
        <f>3/24*OO[[#This Row],[75 (28JUN1985 06:00:00)-Water Temperature (C)]]*OO[[#This Row],[17]]/SUM(OO[17])</f>
        <v>8.6142117154913401E-37</v>
      </c>
      <c r="T340" s="10">
        <f>3/24*OO[[#This Row],[76 (28JUN1985 09:00:00)-Water Temperature (C)]]*OO[[#This Row],[18]]/SUM(OO[18])</f>
        <v>1.4506050206171886E-26</v>
      </c>
      <c r="U340" s="10">
        <f>3/24*OO[[#This Row],[77 (28JUN1985 12:00:00)-Water Temperature (C)]]*OO[[#This Row],[19]]/SUM(OO[19])</f>
        <v>1.487365342589306E-20</v>
      </c>
      <c r="V340" s="10">
        <f>3/24000000*OO[[#This Row],[78 (28JUN1985 15:00:00)-Water Temperature (C)]]*OO[[#This Row],[20]]</f>
        <v>5.4318149947462504E-15</v>
      </c>
      <c r="W340" s="10">
        <f>3/24000000*OO[[#This Row],[79 (28JUN1985 18:00:00)-Water Temperature (C)]]*OO[[#This Row],[21]]</f>
        <v>1.0504877606909999E-11</v>
      </c>
      <c r="X340" s="10">
        <f>3/24000000*OO[[#This Row],[80 (28JUN1985 21:00:00)-Water Temperature (C)]]*OO[[#This Row],[22]]</f>
        <v>3.1066196313017498E-9</v>
      </c>
      <c r="Y340" s="10">
        <f>3/24000000*OO[[#This Row],[81 (29JUN1985 00:00:00)-Water Temperature (C)]]*OO[[#This Row],[23]]</f>
        <v>2.5828503207734993E-7</v>
      </c>
      <c r="Z340" s="10">
        <f>3/24000000*OO[[#This Row],[82 (29JUN1985 03:00:00)-Water Temperature (C)]]*OO[[#This Row],[24]]</f>
        <v>8.1594910333975002E-6</v>
      </c>
      <c r="AA340" s="10">
        <f>3/24000000*OO[[#This Row],[83 (29JUN1985 06:00:00)-Water Temperature (C)]]*OO[[#This Row],[25]]</f>
        <v>1.1490339876198749E-4</v>
      </c>
      <c r="AB340" s="10">
        <f>3/24000000*OO[[#This Row],[84 (29JUN1985 09:00:00)-Water Temperature (C)]]*OO[[#This Row],[26]]</f>
        <v>8.3396202207012497E-4</v>
      </c>
      <c r="AC340" s="10">
        <f>3/24000000*OO[[#This Row],[85 (29JUN1985 12:00:00)-Water Temperature (C)]]*OO[[#This Row],[27]]</f>
        <v>3.4224008616945E-3</v>
      </c>
      <c r="AD340" s="10">
        <f>3/24000000*OO[[#This Row],[86 (29JUN1985 15:00:00)-Water Temperature (C)]]*OO[[#This Row],[28]]</f>
        <v>8.4812046299137505E-3</v>
      </c>
      <c r="AE340" s="10">
        <f>3/24000000*OO[[#This Row],[88 (29JUN1985 21:00:00)-Water Temperature (C)]]*OO[[#This Row],[30]]</f>
        <v>1.508313574346625E-2</v>
      </c>
      <c r="AF340" s="10">
        <f>3/24000000*OO[[#This Row],[88 (29JUN1985 21:00:00)-Water Temperature (C)]]*OO[[#This Row],[30]]</f>
        <v>1.508313574346625E-2</v>
      </c>
      <c r="AG340" s="10">
        <f>3/24000000*OO[[#This Row],[89 (30JUN1985 00:00:00)-Water Temperature (C)]]*OO[[#This Row],[31]]</f>
        <v>1.2107919719405001E-2</v>
      </c>
      <c r="AH340" s="10">
        <f>3/24000000*OO[[#This Row],[90 (30JUN1985 03:00:00)-Water Temperature (C)]]*OO[[#This Row],[32]]</f>
        <v>7.470847356998751E-3</v>
      </c>
      <c r="AI340" s="10">
        <f>3/24000000*OO[[#This Row],[91 (30JUN1985 06:00:00)-Water Temperature (C)]]*OO[[#This Row],[33]]</f>
        <v>3.640307009355E-3</v>
      </c>
      <c r="AJ340" s="10">
        <f>3/24000000*OO[[#This Row],[92 (30JUN1985 09:00:00)-Water Temperature (C)]]*OO[[#This Row],[34]]</f>
        <v>1.4436299222640001E-3</v>
      </c>
      <c r="AK340" s="10">
        <f>3/24000000*OO[[#This Row],[93 (30JUN1985 12:00:00)-Water Temperature (C)]]*OO[[#This Row],[35]]</f>
        <v>4.8361776427199995E-4</v>
      </c>
      <c r="AL340" s="10">
        <f>3/24000000*OO[[#This Row],[94 (30JUN1985 15:00:00)-Water Temperature (C)]]*OO[[#This Row],[36]]</f>
        <v>1.4504484560999998E-4</v>
      </c>
      <c r="AM340" s="10">
        <f>3/24000000*OO[[#This Row],[95 (30JUN1985 18:00:00)-Water Temperature (C)]]*OO[[#This Row],[37]]</f>
        <v>4.6052340040749998E-5</v>
      </c>
      <c r="AN340" s="10">
        <f>3/24000000*OO[[#This Row],[96 (30JUN1985 21:00:00)-Water Temperature (C)]]*OO[[#This Row],[38]]</f>
        <v>2.15307298947575E-5</v>
      </c>
      <c r="AO340" s="10">
        <f>3/24000000*OO[[#This Row],[97 (01JUL1985 00:00:00)-Water Temperature (C)]]*OO[[#This Row],[39]]</f>
        <v>1.6093020129862502E-5</v>
      </c>
      <c r="AP340" s="10">
        <f>3/24000000*OO[[#This Row],[98 (01JUL1985 03:00:00)-Water Temperature (C)]]*OO[[#This Row],[40]]</f>
        <v>1.4833047827724998E-5</v>
      </c>
      <c r="AQ340" s="10">
        <f>3/24000000*OO[[#This Row],[99 (01JUL1985 06:00:00)-Water Temperature (C)]]*OO[[#This Row],[41]]</f>
        <v>1.4201321744732499E-5</v>
      </c>
      <c r="AR340" s="10">
        <f>3/24000000*OO[[#This Row],[100 (01JUL1985 09:00:00)-Water Temperature (C)]]*OO[[#This Row],[42]]</f>
        <v>1.3365027701189998E-5</v>
      </c>
      <c r="AS340" s="10">
        <f>3/24000000*OO[[#This Row],[101 (01JUL1985 12:00:00)-Water Temperature (C)]]*OO[[#This Row],[43]]</f>
        <v>1.2325656004499999E-5</v>
      </c>
      <c r="AT340" s="10">
        <f>3/24000000*OO[[#This Row],[102 (01JUL1985 15:00:00)-Water Temperature (C)]]*OO[[#This Row],[44]]</f>
        <v>1.1158866428512499E-5</v>
      </c>
      <c r="AU340" s="10">
        <f>3/24000000*OO[[#This Row],[103 (01JUL1985 18:00:00)-Water Temperature (C)]]*OO[[#This Row],[45]]</f>
        <v>9.9832645960625005E-6</v>
      </c>
      <c r="AV340" s="10">
        <f>3/24000000*OO[[#This Row],[104 (01JUL1985 21:00:00)-Water Temperature (C)]]*OO[[#This Row],[46]]</f>
        <v>8.9320818923699996E-6</v>
      </c>
      <c r="AW340" s="10">
        <f>3/24000000*OO[[#This Row],[105 (02JUL1985 00:00:00)-Water Temperature (C)]]*OO[[#This Row],[47]]</f>
        <v>8.0389085713237505E-6</v>
      </c>
      <c r="AX340" s="10">
        <f>3/24000000*OO[[#This Row],[106 (02JUL1985 03:00:00)-Water Temperature (C)]]*OO[[#This Row],[48]]</f>
        <v>7.3717489958199999E-6</v>
      </c>
      <c r="AY340" s="10">
        <f>3/24000000*OO[[#This Row],[107 (02JUL1985 06:00:00)-Water Temperature (C)]]*OO[[#This Row],[49]]</f>
        <v>6.8571532956874992E-6</v>
      </c>
      <c r="AZ340" s="10">
        <f>3/24000000*OO[[#This Row],[108 (02JUL1985 09:00:00)-Water Temperature (C)]]*OO[[#This Row],[50]]</f>
        <v>6.40084166717625E-6</v>
      </c>
      <c r="BA340" s="10">
        <f>3/24000000*OO[[#This Row],[109 (02JUL1985 12:00:00)-Water Temperature (C)]]*OO[[#This Row],[51]]</f>
        <v>5.9333506052799995E-6</v>
      </c>
      <c r="BB340" s="10">
        <f>3/24000000*OO[[#This Row],[110 (02JUL1985 15:00:00)-Water Temperature (C)]]*OO[[#This Row],[52]]</f>
        <v>5.4302401390375008E-6</v>
      </c>
      <c r="BC340" s="10">
        <f>3/24000000*OO[[#This Row],[111 (02JUL1985 18:00:00)-Water Temperature (C)]]*OO[[#This Row],[53]]</f>
        <v>4.8663232787124998E-6</v>
      </c>
      <c r="BD340" s="10">
        <f>3/24000000*OO[[#This Row],[112 (02JUL1985 21:00:00)-Water Temperature (C)]]*OO[[#This Row],[54]]</f>
        <v>4.3275144143000001E-6</v>
      </c>
      <c r="BE340" s="10">
        <f>3/24000000*OO[[#This Row],[113 (03JUL1985 00:00:00)-Water Temperature (C)]]*OO[[#This Row],[55]]</f>
        <v>3.858956503825E-6</v>
      </c>
      <c r="BF340" s="10">
        <f>3/24000000*OO[[#This Row],[114 (03JUL1985 03:00:00)-Water Temperature (C)]]*OO[[#This Row],[56]]</f>
        <v>3.4888435056299995E-6</v>
      </c>
      <c r="BG340" s="10">
        <f>3/24000000*OO[[#This Row],[115 (03JUL1985 06:00:00)-Water Temperature (C)]]*OO[[#This Row],[57]]</f>
        <v>3.2008645885515002E-6</v>
      </c>
      <c r="BH340" s="10">
        <f>3/24000000*OO[[#This Row],[116 (03JUL1985 09:00:00)-Water Temperature (C)]]*OO[[#This Row],[58]]</f>
        <v>2.9444342460190003E-6</v>
      </c>
      <c r="BI340" s="10">
        <f>3/24000000*OO[[#This Row],[117 (03JUL1985 12:00:00)-Water Temperature (C)]]*OO[[#This Row],[59]]</f>
        <v>2.7012761388322496E-6</v>
      </c>
      <c r="BJ340" s="10">
        <f>3/24000000*OO[[#This Row],[118 (03JUL1985 15:00:00)-Water Temperature (C)]]*OO[[#This Row],[60]]</f>
        <v>2.4527126230518748E-6</v>
      </c>
      <c r="BK340" s="10">
        <f>3/24000000*OO[[#This Row],[119 (03JUL1985 18:00:00)-Water Temperature (C)]]*OO[[#This Row],[61]]</f>
        <v>2.189297682793125E-6</v>
      </c>
      <c r="BL340" s="10">
        <f>3/24000000*OO[[#This Row],[120 (03JUL1985 21:00:00)-Water Temperature (C)]]*OO[[#This Row],[62]]</f>
        <v>1.9342486388733749E-6</v>
      </c>
      <c r="BM340" s="10">
        <f>3/24000000*OO[[#This Row],[121 (04JUL1985 00:00:00)-Water Temperature (C)]]*OO[[#This Row],[63]]</f>
        <v>1.710752152213125E-6</v>
      </c>
      <c r="BN340" s="10">
        <f>3/24000000*OO[[#This Row],[122 (04JUL1985 03:00:00)-Water Temperature (C)]]*OO[[#This Row],[64]]</f>
        <v>1.5443333832273748E-6</v>
      </c>
      <c r="BO340" s="10">
        <f>3/24000000*OO[[#This Row],[123 (04JUL1985 06:00:00)-Water Temperature (C)]]*OO[[#This Row],[65]]</f>
        <v>1.4056987177349998E-6</v>
      </c>
      <c r="BP340" s="10">
        <f>3/24000000*OO[[#This Row],[124 (04JUL1985 09:00:00)-Water Temperature (C)]]*OO[[#This Row],[66]]</f>
        <v>1.2697815715500002E-6</v>
      </c>
      <c r="BQ340" s="10">
        <f>3/24000000*OO[[#This Row],[125 (04JUL1985 12:00:00)-Water Temperature (C)]]*OO[[#This Row],[67]]</f>
        <v>1.1157128128574998E-6</v>
      </c>
      <c r="BR340" s="10">
        <f>3/24000000*OO[[#This Row],[126 (04JUL1985 15:00:00)-Water Temperature (C)]]*OO[[#This Row],[68]]</f>
        <v>9.4775939180549998E-7</v>
      </c>
      <c r="BS340" s="10">
        <f>3/24000000*OO[[#This Row],[127 (04JUL1985 18:00:00)-Water Temperature (C)]]*OO[[#This Row],[69]]</f>
        <v>7.7345764353299989E-7</v>
      </c>
      <c r="BT340" s="10">
        <f>3/24000000*OO[[#This Row],[128 (04JUL1985 21:00:00)-Water Temperature (C)]]*OO[[#This Row],[70]]</f>
        <v>6.1458770528249987E-7</v>
      </c>
      <c r="BU340" s="10">
        <f>3/24000000*OO[[#This Row],[129 (05JUL1985 00:00:00)-Water Temperature (C)]]*OO[[#This Row],[71]]</f>
        <v>4.8496299164624995E-7</v>
      </c>
      <c r="BV340" s="10">
        <f>3/24000000*OO[[#This Row],[130 (05JUL1985 03:00:00)-Water Temperature (C)]]*OO[[#This Row],[72]]</f>
        <v>3.9270999378824997E-7</v>
      </c>
      <c r="BW340" s="10">
        <f>3/24000000*OO[[#This Row],[131 (05JUL1985 06:00:00)-Water Temperature (C)]]*OO[[#This Row],[73]]</f>
        <v>3.2883571438768745E-7</v>
      </c>
      <c r="BX340" s="10">
        <f>3/24000000*OO[[#This Row],[132 (05JUL1985 09:00:00)-Water Temperature (C)]]*OO[[#This Row],[74]]</f>
        <v>2.8516749673539996E-7</v>
      </c>
      <c r="BY340" s="10">
        <f>3/24000000*OO[[#This Row],[133 (05JUL1985 12:00:00)-Water Temperature (C)]]*OO[[#This Row],[75]]</f>
        <v>2.53996180524375E-7</v>
      </c>
      <c r="BZ340" s="10">
        <f>3/24000000*OO[[#This Row],[134 (05JUL1985 15:00:00)-Water Temperature (C)]]*OO[[#This Row],[76]]</f>
        <v>2.2903882955730001E-7</v>
      </c>
      <c r="CA340" s="10">
        <f>3/24000000*OO[[#This Row],[135 (05JUL1985 18:00:00)-Water Temperature (C)]]*OO[[#This Row],[77]]</f>
        <v>2.0660362902800002E-7</v>
      </c>
      <c r="CB340" s="10">
        <f>3/24000000*OO[[#This Row],[136 (05JUL1985 21:00:00)-Water Temperature (C)]]*OO[[#This Row],[78]]</f>
        <v>1.8669925999611248E-7</v>
      </c>
      <c r="CC340" s="10">
        <f>3/24000000*OO[[#This Row],[137 (06JUL1985 00:00:00)-Water Temperature (C)]]*OO[[#This Row],[79]]</f>
        <v>1.704692480291875E-7</v>
      </c>
      <c r="CD340" s="10">
        <f>3/24000000*OO[[#This Row],[138 (06JUL1985 03:00:00)-Water Temperature (C)]]*OO[[#This Row],[80]]</f>
        <v>1.595696011220625E-7</v>
      </c>
      <c r="CE340" s="10">
        <f>3/24000000*OO[[#This Row],[139 (06JUL1985 06:00:00)-Water Temperature (C)]]*OO[[#This Row],[81]]</f>
        <v>1.5237257977687497E-7</v>
      </c>
      <c r="CF340" s="10">
        <f>3/24000000*OO[[#This Row],[140 (06JUL1985 09:00:00)-Water Temperature (C)]]*OO[[#This Row],[82]]</f>
        <v>1.4766175495012501E-7</v>
      </c>
      <c r="CG340" s="10">
        <f>3/24000000*OO[[#This Row],[141 (06JUL1985 12:00:00)-Water Temperature (C)]]*OO[[#This Row],[83]]</f>
        <v>1.4372225241806249E-7</v>
      </c>
      <c r="CH340" s="10">
        <f>3/24000000*OO[[#This Row],[142 (06JUL1985 15:00:00)-Water Temperature (C)]]*OO[[#This Row],[84]]</f>
        <v>1.39401987242925E-7</v>
      </c>
      <c r="CI340" s="10">
        <f>3/24000000*OO[[#This Row],[143 (06JUL1985 18:00:00)-Water Temperature (C)]]*OO[[#This Row],[85]]</f>
        <v>1.3329329704597501E-7</v>
      </c>
      <c r="CJ340" s="10">
        <f>3/24000000*OO[[#This Row],[144 (06JUL1985 21:00:00)-Water Temperature (C)]]*OO[[#This Row],[86]]</f>
        <v>1.2624394811507501E-7</v>
      </c>
      <c r="CK340" s="10">
        <f>3/24000000*OO[[#This Row],[145 (07JUL1985 00:00:00)-Water Temperature (C)]]*OO[[#This Row],[87]]</f>
        <v>1.1924609777424999E-7</v>
      </c>
      <c r="CL340" s="10">
        <f>3/24000000*OO[[#This Row],[146 (07JUL1985 03:00:00)-Water Temperature (C)]]*OO[[#This Row],[88]]</f>
        <v>1.1433767721556249E-7</v>
      </c>
      <c r="CM340" s="10">
        <f>3/24000000*OO[[#This Row],[147 (07JUL1985 06:00:00)-Water Temperature (C)]]*OO[[#This Row],[89]]</f>
        <v>1.1000884114935E-7</v>
      </c>
      <c r="CN340" s="10">
        <f>3/24000000*OO[[#This Row],[148 (07JUL1985 09:00:00)-Water Temperature (C)]]*OO[[#This Row],[90]]</f>
        <v>1.05394125886875E-7</v>
      </c>
      <c r="CO340" s="10">
        <f>3/24000000*OO[[#This Row],[149 (07JUL1985 12:00:00)-Water Temperature (C)]]*OO[[#This Row],[91]]</f>
        <v>1.0077400280009998E-7</v>
      </c>
      <c r="CP340" s="10">
        <f>3/24000000*OO[[#This Row],[150 (07JUL1985 15:00:00)-Water Temperature (C)]]*OO[[#This Row],[92]]</f>
        <v>9.6524426658537499E-8</v>
      </c>
      <c r="CQ340" s="10">
        <f>3/24000000*OO[[#This Row],[151 (07JUL1985 18:00:00)-Water Temperature (C)]]*OO[[#This Row],[93]]</f>
        <v>9.1637747708850002E-8</v>
      </c>
      <c r="CR340" s="10">
        <f>3/24000000*OO[[#This Row],[152 (07JUL1985 21:00:00)-Water Temperature (C)]]*OO[[#This Row],[94]]</f>
        <v>8.6236723631250001E-8</v>
      </c>
      <c r="CS340" s="10">
        <f>3/24000000*OO[[#This Row],[153 (08JUL1985 00:00:00)-Water Temperature (C)]]*OO[[#This Row],[95]]</f>
        <v>8.11365124607E-8</v>
      </c>
      <c r="CT340" s="10">
        <f>3/24000000*OO[[#This Row],[154 (08JUL1985 03:00:00)-Water Temperature (C)]]*OO[[#This Row],[96]]</f>
        <v>7.7951286240862487E-8</v>
      </c>
      <c r="CU340" s="10">
        <f>3/24000000*OO[[#This Row],[155 (08JUL1985 06:00:00)-Water Temperature (C)]]*OO[[#This Row],[97]]</f>
        <v>7.5981524308800001E-8</v>
      </c>
      <c r="CV340" s="10">
        <f>3/24000000*OO[[#This Row],[156 (08JUL1985 09:00:00)-Water Temperature (C)]]*OO[[#This Row],[98]]</f>
        <v>7.3991491207450001E-8</v>
      </c>
      <c r="CW340" s="10">
        <f>3/24000000*OO[[#This Row],[157 (08JUL1985 12:00:00)-Water Temperature (C)]]*OO[[#This Row],[99]]</f>
        <v>7.166009547774999E-8</v>
      </c>
    </row>
    <row r="341" spans="1:101" x14ac:dyDescent="0.35">
      <c r="A341" t="s">
        <v>347</v>
      </c>
      <c r="B341">
        <v>778.01729999999998</v>
      </c>
      <c r="C341" s="10">
        <f>3/24*OO[[#This Row],[59 (26JUN1985 06:00:00)-Water Temperature (C)]]*OO[[#This Row],[1]]/SUM(OO[1])</f>
        <v>0</v>
      </c>
      <c r="D341" s="10">
        <f>3/24*OO[[#This Row],[60 (26JUN1985 09:00:00)-Water Temperature (C)]]*OO[[#This Row],[2]]/SUM(OO[2])</f>
        <v>0</v>
      </c>
      <c r="E341" s="10">
        <f>3/24*OO[[#This Row],[61 (26JUN1985 12:00:00)-Water Temperature (C)]]*OO[[#This Row],[3]]/SUM(OO[3])</f>
        <v>0</v>
      </c>
      <c r="F341" s="10">
        <f>3/24*OO[[#This Row],[62 (26JUN1985 15:00:00)-Water Temperature (C)]]*OO[[#This Row],[4]]/SUM(OO[4])</f>
        <v>0</v>
      </c>
      <c r="G341" s="10">
        <f>3/24*OO[[#This Row],[63 (26JUN1985 18:00:00)-Water Temperature (C)]]*OO[[#This Row],[5]]/SUM(OO[5])</f>
        <v>0</v>
      </c>
      <c r="H341" s="10">
        <f>3/24*OO[[#This Row],[64 (26JUN1985 21:00:00)-Water Temperature (C)]]*OO[[#This Row],[6]]/SUM(OO[6])</f>
        <v>0</v>
      </c>
      <c r="I341" s="10">
        <f>3/24*OO[[#This Row],[65 (27JUN1985 00:00:00)-Water Temperature (C)]]*OO[[#This Row],[7]]/SUM(OO[7])</f>
        <v>0</v>
      </c>
      <c r="J341" s="10">
        <f>3/24*OO[[#This Row],[66 (27JUN1985 03:00:00)-Water Temperature (C)]]*OO[[#This Row],[8]]/SUM(OO[8])</f>
        <v>0</v>
      </c>
      <c r="K341" s="10">
        <f>3/24*OO[[#This Row],[67 (27JUN1985 06:00:00)-Water Temperature (C)]]*OO[[#This Row],[9]]/SUM(OO[9])</f>
        <v>0</v>
      </c>
      <c r="L341" s="10">
        <f>3/24*OO[[#This Row],[68 (27JUN1985 09:00:00)-Water Temperature (C)]]*OO[[#This Row],[10]]/SUM(OO[10])</f>
        <v>0</v>
      </c>
      <c r="M341" s="10">
        <f>3/24*OO[[#This Row],[69 (27JUN1985 12:00:00)-Water Temperature (C)]]*OO[[#This Row],[11]]/SUM(OO[11])</f>
        <v>0</v>
      </c>
      <c r="N341" s="10">
        <f>3/24*OO[[#This Row],[70 (27JUN1985 15:00:00)-Water Temperature (C)]]*OO[[#This Row],[12]]/SUM(OO[12])</f>
        <v>0</v>
      </c>
      <c r="O341" s="10">
        <f>3/24*OO[[#This Row],[71 (27JUN1985 18:00:00)-Water Temperature (C)]]*OO[[#This Row],[13]]/SUM(OO[13])</f>
        <v>0</v>
      </c>
      <c r="P341" s="10">
        <f>3/24*OO[[#This Row],[72 (27JUN1985 21:00:00)-Water Temperature (C)]]*OO[[#This Row],[14]]/SUM(OO[14])</f>
        <v>0</v>
      </c>
      <c r="Q341" s="10">
        <f>3/24*OO[[#This Row],[73 (28JUN1985 00:00:00)-Water Temperature (C)]]*OO[[#This Row],[15]]/SUM(OO[15])</f>
        <v>0</v>
      </c>
      <c r="R341" s="10">
        <f>3/24*OO[[#This Row],[74 (28JUN1985 03:00:00)-Water Temperature (C)]]*OO[[#This Row],[16]]/SUM(OO[16])</f>
        <v>0</v>
      </c>
      <c r="S341" s="10">
        <f>3/24*OO[[#This Row],[75 (28JUN1985 06:00:00)-Water Temperature (C)]]*OO[[#This Row],[17]]/SUM(OO[17])</f>
        <v>1.4307914060750445E-36</v>
      </c>
      <c r="T341" s="10">
        <f>3/24*OO[[#This Row],[76 (28JUN1985 09:00:00)-Water Temperature (C)]]*OO[[#This Row],[18]]/SUM(OO[18])</f>
        <v>4.501753631744675E-26</v>
      </c>
      <c r="U341" s="10">
        <f>3/24*OO[[#This Row],[77 (28JUN1985 12:00:00)-Water Temperature (C)]]*OO[[#This Row],[19]]/SUM(OO[19])</f>
        <v>2.74396006890838E-20</v>
      </c>
      <c r="V341" s="10">
        <f>3/24000000*OO[[#This Row],[78 (28JUN1985 15:00:00)-Water Temperature (C)]]*OO[[#This Row],[20]]</f>
        <v>1.9452428057825E-14</v>
      </c>
      <c r="W341" s="10">
        <f>3/24000000*OO[[#This Row],[79 (28JUN1985 18:00:00)-Water Temperature (C)]]*OO[[#This Row],[21]]</f>
        <v>4.36645798021875E-11</v>
      </c>
      <c r="X341" s="10">
        <f>3/24000000*OO[[#This Row],[80 (28JUN1985 21:00:00)-Water Temperature (C)]]*OO[[#This Row],[22]]</f>
        <v>1.427486502873375E-8</v>
      </c>
      <c r="Y341" s="10">
        <f>3/24000000*OO[[#This Row],[81 (29JUN1985 00:00:00)-Water Temperature (C)]]*OO[[#This Row],[23]]</f>
        <v>1.287346502359375E-6</v>
      </c>
      <c r="Z341" s="10">
        <f>3/24000000*OO[[#This Row],[82 (29JUN1985 03:00:00)-Water Temperature (C)]]*OO[[#This Row],[24]]</f>
        <v>4.3622673347474997E-5</v>
      </c>
      <c r="AA341" s="10">
        <f>3/24000000*OO[[#This Row],[83 (29JUN1985 06:00:00)-Water Temperature (C)]]*OO[[#This Row],[25]]</f>
        <v>6.5495056460762493E-4</v>
      </c>
      <c r="AB341" s="10">
        <f>3/24000000*OO[[#This Row],[84 (29JUN1985 09:00:00)-Water Temperature (C)]]*OO[[#This Row],[26]]</f>
        <v>5.0393670501499999E-3</v>
      </c>
      <c r="AC341" s="10">
        <f>3/24000000*OO[[#This Row],[85 (29JUN1985 12:00:00)-Water Temperature (C)]]*OO[[#This Row],[27]]</f>
        <v>2.1826075877970003E-2</v>
      </c>
      <c r="AD341" s="10">
        <f>3/24000000*OO[[#This Row],[86 (29JUN1985 15:00:00)-Water Temperature (C)]]*OO[[#This Row],[28]]</f>
        <v>5.6934744450237496E-2</v>
      </c>
      <c r="AE341" s="10">
        <f>3/24000000*OO[[#This Row],[88 (29JUN1985 21:00:00)-Water Temperature (C)]]*OO[[#This Row],[30]]</f>
        <v>0.110930694753125</v>
      </c>
      <c r="AF341" s="10">
        <f>3/24000000*OO[[#This Row],[88 (29JUN1985 21:00:00)-Water Temperature (C)]]*OO[[#This Row],[30]]</f>
        <v>0.110930694753125</v>
      </c>
      <c r="AG341" s="10">
        <f>3/24000000*OO[[#This Row],[89 (30JUN1985 00:00:00)-Water Temperature (C)]]*OO[[#This Row],[31]]</f>
        <v>9.3081832378425003E-2</v>
      </c>
      <c r="AH341" s="10">
        <f>3/24000000*OO[[#This Row],[90 (30JUN1985 03:00:00)-Water Temperature (C)]]*OO[[#This Row],[32]]</f>
        <v>5.9713183722049999E-2</v>
      </c>
      <c r="AI341" s="10">
        <f>3/24000000*OO[[#This Row],[91 (30JUN1985 06:00:00)-Water Temperature (C)]]*OO[[#This Row],[33]]</f>
        <v>3.0178686784783748E-2</v>
      </c>
      <c r="AJ341" s="10">
        <f>3/24000000*OO[[#This Row],[92 (30JUN1985 09:00:00)-Water Temperature (C)]]*OO[[#This Row],[34]]</f>
        <v>1.2375226156695E-2</v>
      </c>
      <c r="AK341" s="10">
        <f>3/24000000*OO[[#This Row],[93 (30JUN1985 12:00:00)-Water Temperature (C)]]*OO[[#This Row],[35]]</f>
        <v>4.2567627385499997E-3</v>
      </c>
      <c r="AL341" s="10">
        <f>3/24000000*OO[[#This Row],[94 (30JUN1985 15:00:00)-Water Temperature (C)]]*OO[[#This Row],[36]]</f>
        <v>1.2940163148863751E-3</v>
      </c>
      <c r="AM341" s="10">
        <f>3/24000000*OO[[#This Row],[95 (30JUN1985 18:00:00)-Water Temperature (C)]]*OO[[#This Row],[37]]</f>
        <v>4.0112138126099993E-4</v>
      </c>
      <c r="AN341" s="10">
        <f>3/24000000*OO[[#This Row],[96 (30JUN1985 21:00:00)-Water Temperature (C)]]*OO[[#This Row],[38]]</f>
        <v>1.7374971792062497E-4</v>
      </c>
      <c r="AO341" s="10">
        <f>3/24000000*OO[[#This Row],[97 (01JUL1985 00:00:00)-Water Temperature (C)]]*OO[[#This Row],[39]]</f>
        <v>1.223716393960375E-4</v>
      </c>
      <c r="AP341" s="10">
        <f>3/24000000*OO[[#This Row],[98 (01JUL1985 03:00:00)-Water Temperature (C)]]*OO[[#This Row],[40]]</f>
        <v>1.1090156322752499E-4</v>
      </c>
      <c r="AQ341" s="10">
        <f>3/24000000*OO[[#This Row],[99 (01JUL1985 06:00:00)-Water Temperature (C)]]*OO[[#This Row],[41]]</f>
        <v>1.0600283994459999E-4</v>
      </c>
      <c r="AR341" s="10">
        <f>3/24000000*OO[[#This Row],[100 (01JUL1985 09:00:00)-Water Temperature (C)]]*OO[[#This Row],[42]]</f>
        <v>1.0006324265954999E-4</v>
      </c>
      <c r="AS341" s="10">
        <f>3/24000000*OO[[#This Row],[101 (01JUL1985 12:00:00)-Water Temperature (C)]]*OO[[#This Row],[43]]</f>
        <v>9.2619432275624992E-5</v>
      </c>
      <c r="AT341" s="10">
        <f>3/24000000*OO[[#This Row],[102 (01JUL1985 15:00:00)-Water Temperature (C)]]*OO[[#This Row],[44]]</f>
        <v>8.43299491554E-5</v>
      </c>
      <c r="AU341" s="10">
        <f>3/24000000*OO[[#This Row],[103 (01JUL1985 18:00:00)-Water Temperature (C)]]*OO[[#This Row],[45]]</f>
        <v>7.583545890615E-5</v>
      </c>
      <c r="AV341" s="10">
        <f>3/24000000*OO[[#This Row],[104 (01JUL1985 21:00:00)-Water Temperature (C)]]*OO[[#This Row],[46]]</f>
        <v>6.8102252055924993E-5</v>
      </c>
      <c r="AW341" s="10">
        <f>3/24000000*OO[[#This Row],[105 (02JUL1985 00:00:00)-Water Temperature (C)]]*OO[[#This Row],[47]]</f>
        <v>6.1539253505662502E-5</v>
      </c>
      <c r="AX341" s="10">
        <f>3/24000000*OO[[#This Row],[106 (02JUL1985 03:00:00)-Water Temperature (C)]]*OO[[#This Row],[48]]</f>
        <v>5.659801357904999E-5</v>
      </c>
      <c r="AY341" s="10">
        <f>3/24000000*OO[[#This Row],[107 (02JUL1985 06:00:00)-Water Temperature (C)]]*OO[[#This Row],[49]]</f>
        <v>5.2794782571174993E-5</v>
      </c>
      <c r="AZ341" s="10">
        <f>3/24000000*OO[[#This Row],[108 (02JUL1985 09:00:00)-Water Temperature (C)]]*OO[[#This Row],[50]]</f>
        <v>4.94748100224E-5</v>
      </c>
      <c r="BA341" s="10">
        <f>3/24000000*OO[[#This Row],[109 (02JUL1985 12:00:00)-Water Temperature (C)]]*OO[[#This Row],[51]]</f>
        <v>4.6062902238999997E-5</v>
      </c>
      <c r="BB341" s="10">
        <f>3/24000000*OO[[#This Row],[110 (02JUL1985 15:00:00)-Water Temperature (C)]]*OO[[#This Row],[52]]</f>
        <v>4.2345120260925E-5</v>
      </c>
      <c r="BC341" s="10">
        <f>3/24000000*OO[[#This Row],[111 (02JUL1985 18:00:00)-Water Temperature (C)]]*OO[[#This Row],[53]]</f>
        <v>3.8158842311212495E-5</v>
      </c>
      <c r="BD341" s="10">
        <f>3/24000000*OO[[#This Row],[112 (02JUL1985 21:00:00)-Water Temperature (C)]]*OO[[#This Row],[54]]</f>
        <v>3.4084942873364997E-5</v>
      </c>
      <c r="BE341" s="10">
        <f>3/24000000*OO[[#This Row],[113 (03JUL1985 00:00:00)-Water Temperature (C)]]*OO[[#This Row],[55]]</f>
        <v>3.0497954903707501E-5</v>
      </c>
      <c r="BF341" s="10">
        <f>3/24000000*OO[[#This Row],[114 (03JUL1985 03:00:00)-Water Temperature (C)]]*OO[[#This Row],[56]]</f>
        <v>2.7644710780147499E-5</v>
      </c>
      <c r="BG341" s="10">
        <f>3/24000000*OO[[#This Row],[115 (03JUL1985 06:00:00)-Water Temperature (C)]]*OO[[#This Row],[57]]</f>
        <v>2.5405336680015002E-5</v>
      </c>
      <c r="BH341" s="10">
        <f>3/24000000*OO[[#This Row],[116 (03JUL1985 09:00:00)-Water Temperature (C)]]*OO[[#This Row],[58]]</f>
        <v>2.34125518842375E-5</v>
      </c>
      <c r="BI341" s="10">
        <f>3/24000000*OO[[#This Row],[117 (03JUL1985 12:00:00)-Water Temperature (C)]]*OO[[#This Row],[59]]</f>
        <v>2.1534245244610001E-5</v>
      </c>
      <c r="BJ341" s="10">
        <f>3/24000000*OO[[#This Row],[118 (03JUL1985 15:00:00)-Water Temperature (C)]]*OO[[#This Row],[60]]</f>
        <v>1.9597482748156248E-5</v>
      </c>
      <c r="BK341" s="10">
        <f>3/24000000*OO[[#This Row],[119 (03JUL1985 18:00:00)-Water Temperature (C)]]*OO[[#This Row],[61]]</f>
        <v>1.75614186364725E-5</v>
      </c>
      <c r="BL341" s="10">
        <f>3/24000000*OO[[#This Row],[120 (03JUL1985 21:00:00)-Water Temperature (C)]]*OO[[#This Row],[62]]</f>
        <v>1.5562311215896249E-5</v>
      </c>
      <c r="BM341" s="10">
        <f>3/24000000*OO[[#This Row],[121 (04JUL1985 00:00:00)-Water Temperature (C)]]*OO[[#This Row],[63]]</f>
        <v>1.3790636666499999E-5</v>
      </c>
      <c r="BN341" s="10">
        <f>3/24000000*OO[[#This Row],[122 (04JUL1985 03:00:00)-Water Temperature (C)]]*OO[[#This Row],[64]]</f>
        <v>1.2458568413144999E-5</v>
      </c>
      <c r="BO341" s="10">
        <f>3/24000000*OO[[#This Row],[123 (04JUL1985 06:00:00)-Water Temperature (C)]]*OO[[#This Row],[65]]</f>
        <v>1.1346249894856248E-5</v>
      </c>
      <c r="BP341" s="10">
        <f>3/24000000*OO[[#This Row],[124 (04JUL1985 09:00:00)-Water Temperature (C)]]*OO[[#This Row],[66]]</f>
        <v>1.0272194229359998E-5</v>
      </c>
      <c r="BQ341" s="10">
        <f>3/24000000*OO[[#This Row],[125 (04JUL1985 12:00:00)-Water Temperature (C)]]*OO[[#This Row],[67]]</f>
        <v>9.0613797191400001E-6</v>
      </c>
      <c r="BR341" s="10">
        <f>3/24000000*OO[[#This Row],[126 (04JUL1985 15:00:00)-Water Temperature (C)]]*OO[[#This Row],[68]]</f>
        <v>7.7380700834062494E-6</v>
      </c>
      <c r="BS341" s="10">
        <f>3/24000000*OO[[#This Row],[127 (04JUL1985 18:00:00)-Water Temperature (C)]]*OO[[#This Row],[69]]</f>
        <v>6.3561897797049996E-6</v>
      </c>
      <c r="BT341" s="10">
        <f>3/24000000*OO[[#This Row],[128 (04JUL1985 21:00:00)-Water Temperature (C)]]*OO[[#This Row],[70]]</f>
        <v>5.0738501604700011E-6</v>
      </c>
      <c r="BU341" s="10">
        <f>3/24000000*OO[[#This Row],[129 (05JUL1985 00:00:00)-Water Temperature (C)]]*OO[[#This Row],[71]]</f>
        <v>4.0090176693000001E-6</v>
      </c>
      <c r="BV341" s="10">
        <f>3/24000000*OO[[#This Row],[130 (05JUL1985 03:00:00)-Water Temperature (C)]]*OO[[#This Row],[72]]</f>
        <v>3.2367854368313749E-6</v>
      </c>
      <c r="BW341" s="10">
        <f>3/24000000*OO[[#This Row],[131 (05JUL1985 06:00:00)-Water Temperature (C)]]*OO[[#This Row],[73]]</f>
        <v>2.6936266952339999E-6</v>
      </c>
      <c r="BX341" s="10">
        <f>3/24000000*OO[[#This Row],[132 (05JUL1985 09:00:00)-Water Temperature (C)]]*OO[[#This Row],[74]]</f>
        <v>2.3205626451739998E-6</v>
      </c>
      <c r="BY341" s="10">
        <f>3/24000000*OO[[#This Row],[133 (05JUL1985 12:00:00)-Water Temperature (C)]]*OO[[#This Row],[75]]</f>
        <v>2.05676806475E-6</v>
      </c>
      <c r="BZ341" s="10">
        <f>3/24000000*OO[[#This Row],[134 (05JUL1985 15:00:00)-Water Temperature (C)]]*OO[[#This Row],[76]]</f>
        <v>1.8476107064827497E-6</v>
      </c>
      <c r="CA341" s="10">
        <f>3/24000000*OO[[#This Row],[135 (05JUL1985 18:00:00)-Water Temperature (C)]]*OO[[#This Row],[77]]</f>
        <v>1.6656381213376249E-6</v>
      </c>
      <c r="CB341" s="10">
        <f>3/24000000*OO[[#This Row],[136 (05JUL1985 21:00:00)-Water Temperature (C)]]*OO[[#This Row],[78]]</f>
        <v>1.50437431836E-6</v>
      </c>
      <c r="CC341" s="10">
        <f>3/24000000*OO[[#This Row],[137 (06JUL1985 00:00:00)-Water Temperature (C)]]*OO[[#This Row],[79]]</f>
        <v>1.372195130492875E-6</v>
      </c>
      <c r="CD341" s="10">
        <f>3/24000000*OO[[#This Row],[138 (06JUL1985 03:00:00)-Water Temperature (C)]]*OO[[#This Row],[80]]</f>
        <v>1.2816123010034999E-6</v>
      </c>
      <c r="CE341" s="10">
        <f>3/24000000*OO[[#This Row],[139 (06JUL1985 06:00:00)-Water Temperature (C)]]*OO[[#This Row],[81]]</f>
        <v>1.2203987201662499E-6</v>
      </c>
      <c r="CF341" s="10">
        <f>3/24000000*OO[[#This Row],[140 (06JUL1985 09:00:00)-Water Temperature (C)]]*OO[[#This Row],[82]]</f>
        <v>1.1801432216823749E-6</v>
      </c>
      <c r="CG341" s="10">
        <f>3/24000000*OO[[#This Row],[141 (06JUL1985 12:00:00)-Water Temperature (C)]]*OO[[#This Row],[83]]</f>
        <v>1.1471106432134999E-6</v>
      </c>
      <c r="CH341" s="10">
        <f>3/24000000*OO[[#This Row],[142 (06JUL1985 15:00:00)-Water Temperature (C)]]*OO[[#This Row],[84]]</f>
        <v>1.1120992308525E-6</v>
      </c>
      <c r="CI341" s="10">
        <f>3/24000000*OO[[#This Row],[143 (06JUL1985 18:00:00)-Water Temperature (C)]]*OO[[#This Row],[85]]</f>
        <v>1.0648837335344997E-6</v>
      </c>
      <c r="CJ341" s="10">
        <f>3/24000000*OO[[#This Row],[144 (06JUL1985 21:00:00)-Water Temperature (C)]]*OO[[#This Row],[86]]</f>
        <v>1.0101675885E-6</v>
      </c>
      <c r="CK341" s="10">
        <f>3/24000000*OO[[#This Row],[145 (07JUL1985 00:00:00)-Water Temperature (C)]]*OO[[#This Row],[87]]</f>
        <v>9.55153731084E-7</v>
      </c>
      <c r="CL341" s="10">
        <f>3/24000000*OO[[#This Row],[146 (07JUL1985 03:00:00)-Water Temperature (C)]]*OO[[#This Row],[88]]</f>
        <v>9.1587290324300004E-7</v>
      </c>
      <c r="CM341" s="10">
        <f>3/24000000*OO[[#This Row],[147 (07JUL1985 06:00:00)-Water Temperature (C)]]*OO[[#This Row],[89]]</f>
        <v>8.8006989023299991E-7</v>
      </c>
      <c r="CN341" s="10">
        <f>3/24000000*OO[[#This Row],[148 (07JUL1985 09:00:00)-Water Temperature (C)]]*OO[[#This Row],[90]]</f>
        <v>8.4388023765449989E-7</v>
      </c>
      <c r="CO341" s="10">
        <f>3/24000000*OO[[#This Row],[149 (07JUL1985 12:00:00)-Water Temperature (C)]]*OO[[#This Row],[91]]</f>
        <v>8.0661986081499994E-7</v>
      </c>
      <c r="CP341" s="10">
        <f>3/24000000*OO[[#This Row],[150 (07JUL1985 15:00:00)-Water Temperature (C)]]*OO[[#This Row],[92]]</f>
        <v>7.7201791110699989E-7</v>
      </c>
      <c r="CQ341" s="10">
        <f>3/24000000*OO[[#This Row],[151 (07JUL1985 18:00:00)-Water Temperature (C)]]*OO[[#This Row],[93]]</f>
        <v>7.3422711651899995E-7</v>
      </c>
      <c r="CR341" s="10">
        <f>3/24000000*OO[[#This Row],[152 (07JUL1985 21:00:00)-Water Temperature (C)]]*OO[[#This Row],[94]]</f>
        <v>6.9184498340749993E-7</v>
      </c>
      <c r="CS341" s="10">
        <f>3/24000000*OO[[#This Row],[153 (08JUL1985 00:00:00)-Water Temperature (C)]]*OO[[#This Row],[95]]</f>
        <v>6.5099101961024999E-7</v>
      </c>
      <c r="CT341" s="10">
        <f>3/24000000*OO[[#This Row],[154 (08JUL1985 03:00:00)-Water Temperature (C)]]*OO[[#This Row],[96]]</f>
        <v>6.2500831726312501E-7</v>
      </c>
      <c r="CU341" s="10">
        <f>3/24000000*OO[[#This Row],[155 (08JUL1985 06:00:00)-Water Temperature (C)]]*OO[[#This Row],[97]]</f>
        <v>6.0808134771837504E-7</v>
      </c>
      <c r="CV341" s="10">
        <f>3/24000000*OO[[#This Row],[156 (08JUL1985 09:00:00)-Water Temperature (C)]]*OO[[#This Row],[98]]</f>
        <v>5.9192393540300007E-7</v>
      </c>
      <c r="CW341" s="10">
        <f>3/24000000*OO[[#This Row],[157 (08JUL1985 12:00:00)-Water Temperature (C)]]*OO[[#This Row],[99]]</f>
        <v>5.7348563154849996E-7</v>
      </c>
    </row>
    <row r="342" spans="1:101" x14ac:dyDescent="0.35">
      <c r="A342" t="s">
        <v>348</v>
      </c>
      <c r="B342">
        <v>588.76080000000002</v>
      </c>
      <c r="C342" s="10">
        <f>3/24*OO[[#This Row],[59 (26JUN1985 06:00:00)-Water Temperature (C)]]*OO[[#This Row],[1]]/SUM(OO[1])</f>
        <v>0</v>
      </c>
      <c r="D342" s="10">
        <f>3/24*OO[[#This Row],[60 (26JUN1985 09:00:00)-Water Temperature (C)]]*OO[[#This Row],[2]]/SUM(OO[2])</f>
        <v>0</v>
      </c>
      <c r="E342" s="10">
        <f>3/24*OO[[#This Row],[61 (26JUN1985 12:00:00)-Water Temperature (C)]]*OO[[#This Row],[3]]/SUM(OO[3])</f>
        <v>0</v>
      </c>
      <c r="F342" s="10">
        <f>3/24*OO[[#This Row],[62 (26JUN1985 15:00:00)-Water Temperature (C)]]*OO[[#This Row],[4]]/SUM(OO[4])</f>
        <v>0</v>
      </c>
      <c r="G342" s="10">
        <f>3/24*OO[[#This Row],[63 (26JUN1985 18:00:00)-Water Temperature (C)]]*OO[[#This Row],[5]]/SUM(OO[5])</f>
        <v>0</v>
      </c>
      <c r="H342" s="10">
        <f>3/24*OO[[#This Row],[64 (26JUN1985 21:00:00)-Water Temperature (C)]]*OO[[#This Row],[6]]/SUM(OO[6])</f>
        <v>0</v>
      </c>
      <c r="I342" s="10">
        <f>3/24*OO[[#This Row],[65 (27JUN1985 00:00:00)-Water Temperature (C)]]*OO[[#This Row],[7]]/SUM(OO[7])</f>
        <v>0</v>
      </c>
      <c r="J342" s="10">
        <f>3/24*OO[[#This Row],[66 (27JUN1985 03:00:00)-Water Temperature (C)]]*OO[[#This Row],[8]]/SUM(OO[8])</f>
        <v>0</v>
      </c>
      <c r="K342" s="10">
        <f>3/24*OO[[#This Row],[67 (27JUN1985 06:00:00)-Water Temperature (C)]]*OO[[#This Row],[9]]/SUM(OO[9])</f>
        <v>0</v>
      </c>
      <c r="L342" s="10">
        <f>3/24*OO[[#This Row],[68 (27JUN1985 09:00:00)-Water Temperature (C)]]*OO[[#This Row],[10]]/SUM(OO[10])</f>
        <v>0</v>
      </c>
      <c r="M342" s="10">
        <f>3/24*OO[[#This Row],[69 (27JUN1985 12:00:00)-Water Temperature (C)]]*OO[[#This Row],[11]]/SUM(OO[11])</f>
        <v>0</v>
      </c>
      <c r="N342" s="10">
        <f>3/24*OO[[#This Row],[70 (27JUN1985 15:00:00)-Water Temperature (C)]]*OO[[#This Row],[12]]/SUM(OO[12])</f>
        <v>0</v>
      </c>
      <c r="O342" s="10">
        <f>3/24*OO[[#This Row],[71 (27JUN1985 18:00:00)-Water Temperature (C)]]*OO[[#This Row],[13]]/SUM(OO[13])</f>
        <v>0</v>
      </c>
      <c r="P342" s="10">
        <f>3/24*OO[[#This Row],[72 (27JUN1985 21:00:00)-Water Temperature (C)]]*OO[[#This Row],[14]]/SUM(OO[14])</f>
        <v>0</v>
      </c>
      <c r="Q342" s="10">
        <f>3/24*OO[[#This Row],[73 (28JUN1985 00:00:00)-Water Temperature (C)]]*OO[[#This Row],[15]]/SUM(OO[15])</f>
        <v>0</v>
      </c>
      <c r="R342" s="10">
        <f>3/24*OO[[#This Row],[74 (28JUN1985 03:00:00)-Water Temperature (C)]]*OO[[#This Row],[16]]/SUM(OO[16])</f>
        <v>0</v>
      </c>
      <c r="S342" s="10">
        <f>3/24*OO[[#This Row],[75 (28JUN1985 06:00:00)-Water Temperature (C)]]*OO[[#This Row],[17]]/SUM(OO[17])</f>
        <v>2.1214326113347387E-37</v>
      </c>
      <c r="T342" s="10">
        <f>3/24*OO[[#This Row],[76 (28JUN1985 09:00:00)-Water Temperature (C)]]*OO[[#This Row],[18]]/SUM(OO[18])</f>
        <v>1.3627531995915934E-26</v>
      </c>
      <c r="U342" s="10">
        <f>3/24*OO[[#This Row],[77 (28JUN1985 12:00:00)-Water Temperature (C)]]*OO[[#This Row],[19]]/SUM(OO[19])</f>
        <v>4.7604325183927103E-21</v>
      </c>
      <c r="V342" s="10">
        <f>3/24000000*OO[[#This Row],[78 (28JUN1985 15:00:00)-Water Temperature (C)]]*OO[[#This Row],[20]]</f>
        <v>7.4021899083225004E-15</v>
      </c>
      <c r="W342" s="10">
        <f>3/24000000*OO[[#This Row],[79 (28JUN1985 18:00:00)-Water Temperature (C)]]*OO[[#This Row],[21]]</f>
        <v>1.9957580606227498E-11</v>
      </c>
      <c r="X342" s="10">
        <f>3/24000000*OO[[#This Row],[80 (28JUN1985 21:00:00)-Water Temperature (C)]]*OO[[#This Row],[22]]</f>
        <v>7.2863561534824999E-9</v>
      </c>
      <c r="Y342" s="10">
        <f>3/24000000*OO[[#This Row],[81 (29JUN1985 00:00:00)-Water Temperature (C)]]*OO[[#This Row],[23]]</f>
        <v>7.1428980642399998E-7</v>
      </c>
      <c r="Z342" s="10">
        <f>3/24000000*OO[[#This Row],[82 (29JUN1985 03:00:00)-Water Temperature (C)]]*OO[[#This Row],[24]]</f>
        <v>2.5909102851615E-5</v>
      </c>
      <c r="AA342" s="10">
        <f>3/24000000*OO[[#This Row],[83 (29JUN1985 06:00:00)-Water Temperature (C)]]*OO[[#This Row],[25]]</f>
        <v>4.1252448637624998E-4</v>
      </c>
      <c r="AB342" s="10">
        <f>3/24000000*OO[[#This Row],[84 (29JUN1985 09:00:00)-Water Temperature (C)]]*OO[[#This Row],[26]]</f>
        <v>3.3405477812066251E-3</v>
      </c>
      <c r="AC342" s="10">
        <f>3/24000000*OO[[#This Row],[85 (29JUN1985 12:00:00)-Water Temperature (C)]]*OO[[#This Row],[27]]</f>
        <v>1.5135216264123751E-2</v>
      </c>
      <c r="AD342" s="10">
        <f>3/24000000*OO[[#This Row],[86 (29JUN1985 15:00:00)-Water Temperature (C)]]*OO[[#This Row],[28]]</f>
        <v>4.1125504091475001E-2</v>
      </c>
      <c r="AE342" s="10">
        <f>3/24000000*OO[[#This Row],[88 (29JUN1985 21:00:00)-Water Temperature (C)]]*OO[[#This Row],[30]]</f>
        <v>8.5843049287649992E-2</v>
      </c>
      <c r="AF342" s="10">
        <f>3/24000000*OO[[#This Row],[88 (29JUN1985 21:00:00)-Water Temperature (C)]]*OO[[#This Row],[30]]</f>
        <v>8.5843049287649992E-2</v>
      </c>
      <c r="AG342" s="10">
        <f>3/24000000*OO[[#This Row],[89 (30JUN1985 00:00:00)-Water Temperature (C)]]*OO[[#This Row],[31]]</f>
        <v>7.4235391429200007E-2</v>
      </c>
      <c r="AH342" s="10">
        <f>3/24000000*OO[[#This Row],[90 (30JUN1985 03:00:00)-Water Temperature (C)]]*OO[[#This Row],[32]]</f>
        <v>4.8877524416737504E-2</v>
      </c>
      <c r="AI342" s="10">
        <f>3/24000000*OO[[#This Row],[91 (30JUN1985 06:00:00)-Water Temperature (C)]]*OO[[#This Row],[33]]</f>
        <v>2.5282329829899999E-2</v>
      </c>
      <c r="AJ342" s="10">
        <f>3/24000000*OO[[#This Row],[92 (30JUN1985 09:00:00)-Water Temperature (C)]]*OO[[#This Row],[34]]</f>
        <v>1.05876552226725E-2</v>
      </c>
      <c r="AK342" s="10">
        <f>3/24000000*OO[[#This Row],[93 (30JUN1985 12:00:00)-Water Temperature (C)]]*OO[[#This Row],[35]]</f>
        <v>3.7034525779449999E-3</v>
      </c>
      <c r="AL342" s="10">
        <f>3/24000000*OO[[#This Row],[94 (30JUN1985 15:00:00)-Water Temperature (C)]]*OO[[#This Row],[36]]</f>
        <v>1.1360159932317499E-3</v>
      </c>
      <c r="AM342" s="10">
        <f>3/24000000*OO[[#This Row],[95 (30JUN1985 18:00:00)-Water Temperature (C)]]*OO[[#This Row],[37]]</f>
        <v>3.4789788916574999E-4</v>
      </c>
      <c r="AN342" s="10">
        <f>3/24000000*OO[[#This Row],[96 (30JUN1985 21:00:00)-Water Temperature (C)]]*OO[[#This Row],[38]]</f>
        <v>1.4383482186224999E-4</v>
      </c>
      <c r="AO342" s="10">
        <f>3/24000000*OO[[#This Row],[97 (01JUL1985 00:00:00)-Water Temperature (C)]]*OO[[#This Row],[39]]</f>
        <v>9.7215356981749998E-5</v>
      </c>
      <c r="AP342" s="10">
        <f>3/24000000*OO[[#This Row],[98 (01JUL1985 03:00:00)-Water Temperature (C)]]*OO[[#This Row],[40]]</f>
        <v>8.7015048222875E-5</v>
      </c>
      <c r="AQ342" s="10">
        <f>3/24000000*OO[[#This Row],[99 (01JUL1985 06:00:00)-Water Temperature (C)]]*OO[[#This Row],[41]]</f>
        <v>8.3089641377462496E-5</v>
      </c>
      <c r="AR342" s="10">
        <f>3/24000000*OO[[#This Row],[100 (01JUL1985 09:00:00)-Water Temperature (C)]]*OO[[#This Row],[42]]</f>
        <v>7.8632112649125002E-5</v>
      </c>
      <c r="AS342" s="10">
        <f>3/24000000*OO[[#This Row],[101 (01JUL1985 12:00:00)-Water Temperature (C)]]*OO[[#This Row],[43]]</f>
        <v>7.2898960786349994E-5</v>
      </c>
      <c r="AT342" s="10">
        <f>3/24000000*OO[[#This Row],[102 (01JUL1985 15:00:00)-Water Temperature (C)]]*OO[[#This Row],[44]]</f>
        <v>6.6503696247787502E-5</v>
      </c>
      <c r="AU342" s="10">
        <f>3/24000000*OO[[#This Row],[103 (01JUL1985 18:00:00)-Water Temperature (C)]]*OO[[#This Row],[45]]</f>
        <v>5.9897898935399994E-5</v>
      </c>
      <c r="AV342" s="10">
        <f>3/24000000*OO[[#This Row],[104 (01JUL1985 21:00:00)-Water Temperature (C)]]*OO[[#This Row],[46]]</f>
        <v>5.381977776604999E-5</v>
      </c>
      <c r="AW342" s="10">
        <f>3/24000000*OO[[#This Row],[105 (02JUL1985 00:00:00)-Water Temperature (C)]]*OO[[#This Row],[47]]</f>
        <v>4.8666825938024995E-5</v>
      </c>
      <c r="AX342" s="10">
        <f>3/24000000*OO[[#This Row],[106 (02JUL1985 03:00:00)-Water Temperature (C)]]*OO[[#This Row],[48]]</f>
        <v>4.4760663329237497E-5</v>
      </c>
      <c r="AY342" s="10">
        <f>3/24000000*OO[[#This Row],[107 (02JUL1985 06:00:00)-Water Temperature (C)]]*OO[[#This Row],[49]]</f>
        <v>4.1738443816437491E-5</v>
      </c>
      <c r="AZ342" s="10">
        <f>3/24000000*OO[[#This Row],[108 (02JUL1985 09:00:00)-Water Temperature (C)]]*OO[[#This Row],[50]]</f>
        <v>3.9137974694999999E-5</v>
      </c>
      <c r="BA342" s="10">
        <f>3/24000000*OO[[#This Row],[109 (02JUL1985 12:00:00)-Water Temperature (C)]]*OO[[#This Row],[51]]</f>
        <v>3.6473110978289995E-5</v>
      </c>
      <c r="BB342" s="10">
        <f>3/24000000*OO[[#This Row],[110 (02JUL1985 15:00:00)-Water Temperature (C)]]*OO[[#This Row],[52]]</f>
        <v>3.356386494321875E-5</v>
      </c>
      <c r="BC342" s="10">
        <f>3/24000000*OO[[#This Row],[111 (02JUL1985 18:00:00)-Water Temperature (C)]]*OO[[#This Row],[53]]</f>
        <v>3.0297938198449998E-5</v>
      </c>
      <c r="BD342" s="10">
        <f>3/24000000*OO[[#This Row],[112 (02JUL1985 21:00:00)-Water Temperature (C)]]*OO[[#This Row],[54]]</f>
        <v>2.7093914779679997E-5</v>
      </c>
      <c r="BE342" s="10">
        <f>3/24000000*OO[[#This Row],[113 (03JUL1985 00:00:00)-Water Temperature (C)]]*OO[[#This Row],[55]]</f>
        <v>2.4256682350479999E-5</v>
      </c>
      <c r="BF342" s="10">
        <f>3/24000000*OO[[#This Row],[114 (03JUL1985 03:00:00)-Water Temperature (C)]]*OO[[#This Row],[56]]</f>
        <v>2.1992487327134998E-5</v>
      </c>
      <c r="BG342" s="10">
        <f>3/24000000*OO[[#This Row],[115 (03JUL1985 06:00:00)-Water Temperature (C)]]*OO[[#This Row],[57]]</f>
        <v>2.0208220620233749E-5</v>
      </c>
      <c r="BH342" s="10">
        <f>3/24000000*OO[[#This Row],[116 (03JUL1985 09:00:00)-Water Temperature (C)]]*OO[[#This Row],[58]]</f>
        <v>1.8623646429753751E-5</v>
      </c>
      <c r="BI342" s="10">
        <f>3/24000000*OO[[#This Row],[117 (03JUL1985 12:00:00)-Water Temperature (C)]]*OO[[#This Row],[59]]</f>
        <v>1.7141728447623748E-5</v>
      </c>
      <c r="BJ342" s="10">
        <f>3/24000000*OO[[#This Row],[118 (03JUL1985 15:00:00)-Water Temperature (C)]]*OO[[#This Row],[60]]</f>
        <v>1.5610945489895E-5</v>
      </c>
      <c r="BK342" s="10">
        <f>3/24000000*OO[[#This Row],[119 (03JUL1985 18:00:00)-Water Temperature (C)]]*OO[[#This Row],[61]]</f>
        <v>1.4013790848125E-5</v>
      </c>
      <c r="BL342" s="10">
        <f>3/24000000*OO[[#This Row],[120 (03JUL1985 21:00:00)-Water Temperature (C)]]*OO[[#This Row],[62]]</f>
        <v>1.243587317374E-5</v>
      </c>
      <c r="BM342" s="10">
        <f>3/24000000*OO[[#This Row],[121 (04JUL1985 00:00:00)-Water Temperature (C)]]*OO[[#This Row],[63]]</f>
        <v>1.1028897327682499E-5</v>
      </c>
      <c r="BN342" s="10">
        <f>3/24000000*OO[[#This Row],[122 (04JUL1985 03:00:00)-Water Temperature (C)]]*OO[[#This Row],[64]]</f>
        <v>9.9659660379450002E-6</v>
      </c>
      <c r="BO342" s="10">
        <f>3/24000000*OO[[#This Row],[123 (04JUL1985 06:00:00)-Water Temperature (C)]]*OO[[#This Row],[65]]</f>
        <v>9.0760096003499992E-6</v>
      </c>
      <c r="BP342" s="10">
        <f>3/24000000*OO[[#This Row],[124 (04JUL1985 09:00:00)-Water Temperature (C)]]*OO[[#This Row],[66]]</f>
        <v>8.2253968346150003E-6</v>
      </c>
      <c r="BQ342" s="10">
        <f>3/24000000*OO[[#This Row],[125 (04JUL1985 12:00:00)-Water Temperature (C)]]*OO[[#This Row],[67]]</f>
        <v>7.271575442006249E-6</v>
      </c>
      <c r="BR342" s="10">
        <f>3/24000000*OO[[#This Row],[126 (04JUL1985 15:00:00)-Water Temperature (C)]]*OO[[#This Row],[68]]</f>
        <v>6.2290620690250008E-6</v>
      </c>
      <c r="BS342" s="10">
        <f>3/24000000*OO[[#This Row],[127 (04JUL1985 18:00:00)-Water Temperature (C)]]*OO[[#This Row],[69]]</f>
        <v>5.1363217136724998E-6</v>
      </c>
      <c r="BT342" s="10">
        <f>3/24000000*OO[[#This Row],[128 (04JUL1985 21:00:00)-Water Temperature (C)]]*OO[[#This Row],[70]]</f>
        <v>4.1119731752000001E-6</v>
      </c>
      <c r="BU342" s="10">
        <f>3/24000000*OO[[#This Row],[129 (05JUL1985 00:00:00)-Water Temperature (C)]]*OO[[#This Row],[71]]</f>
        <v>3.2517927168187499E-6</v>
      </c>
      <c r="BV342" s="10">
        <f>3/24000000*OO[[#This Row],[130 (05JUL1985 03:00:00)-Water Temperature (C)]]*OO[[#This Row],[72]]</f>
        <v>2.6210530623639997E-6</v>
      </c>
      <c r="BW342" s="10">
        <f>3/24000000*OO[[#This Row],[131 (05JUL1985 06:00:00)-Water Temperature (C)]]*OO[[#This Row],[73]]</f>
        <v>2.1728309499224999E-6</v>
      </c>
      <c r="BX342" s="10">
        <f>3/24000000*OO[[#This Row],[132 (05JUL1985 09:00:00)-Water Temperature (C)]]*OO[[#This Row],[74]]</f>
        <v>1.8641901576249998E-6</v>
      </c>
      <c r="BY342" s="10">
        <f>3/24000000*OO[[#This Row],[133 (05JUL1985 12:00:00)-Water Temperature (C)]]*OO[[#This Row],[75]]</f>
        <v>1.6470645994808747E-6</v>
      </c>
      <c r="BZ342" s="10">
        <f>3/24000000*OO[[#This Row],[134 (05JUL1985 15:00:00)-Water Temperature (C)]]*OO[[#This Row],[76]]</f>
        <v>1.4757693919724999E-6</v>
      </c>
      <c r="CA342" s="10">
        <f>3/24000000*OO[[#This Row],[135 (05JUL1985 18:00:00)-Water Temperature (C)]]*OO[[#This Row],[77]]</f>
        <v>1.3297376577416249E-6</v>
      </c>
      <c r="CB342" s="10">
        <f>3/24000000*OO[[#This Row],[136 (05JUL1985 21:00:00)-Water Temperature (C)]]*OO[[#This Row],[78]]</f>
        <v>1.2005376815024997E-6</v>
      </c>
      <c r="CC342" s="10">
        <f>3/24000000*OO[[#This Row],[137 (06JUL1985 00:00:00)-Water Temperature (C)]]*OO[[#This Row],[79]]</f>
        <v>1.0942499621725E-6</v>
      </c>
      <c r="CD342" s="10">
        <f>3/24000000*OO[[#This Row],[138 (06JUL1985 03:00:00)-Water Temperature (C)]]*OO[[#This Row],[80]]</f>
        <v>1.0205991535283749E-6</v>
      </c>
      <c r="CE342" s="10">
        <f>3/24000000*OO[[#This Row],[139 (06JUL1985 06:00:00)-Water Temperature (C)]]*OO[[#This Row],[81]]</f>
        <v>9.7006234717500011E-7</v>
      </c>
      <c r="CF342" s="10">
        <f>3/24000000*OO[[#This Row],[140 (06JUL1985 09:00:00)-Water Temperature (C)]]*OO[[#This Row],[82]]</f>
        <v>9.366959699679999E-7</v>
      </c>
      <c r="CG342" s="10">
        <f>3/24000000*OO[[#This Row],[141 (06JUL1985 12:00:00)-Water Temperature (C)]]*OO[[#This Row],[83]]</f>
        <v>9.0956731910999991E-7</v>
      </c>
      <c r="CH342" s="10">
        <f>3/24000000*OO[[#This Row],[142 (06JUL1985 15:00:00)-Water Temperature (C)]]*OO[[#This Row],[84]]</f>
        <v>8.8144940498550007E-7</v>
      </c>
      <c r="CI342" s="10">
        <f>3/24000000*OO[[#This Row],[143 (06JUL1985 18:00:00)-Water Temperature (C)]]*OO[[#This Row],[85]]</f>
        <v>8.4461238453149979E-7</v>
      </c>
      <c r="CJ342" s="10">
        <f>3/24000000*OO[[#This Row],[144 (06JUL1985 21:00:00)-Water Temperature (C)]]*OO[[#This Row],[86]]</f>
        <v>8.0199746598287493E-7</v>
      </c>
      <c r="CK342" s="10">
        <f>3/24000000*OO[[#This Row],[145 (07JUL1985 00:00:00)-Water Temperature (C)]]*OO[[#This Row],[87]]</f>
        <v>7.5879379771049991E-7</v>
      </c>
      <c r="CL342" s="10">
        <f>3/24000000*OO[[#This Row],[146 (07JUL1985 03:00:00)-Water Temperature (C)]]*OO[[#This Row],[88]]</f>
        <v>7.2763054559324989E-7</v>
      </c>
      <c r="CM342" s="10">
        <f>3/24000000*OO[[#This Row],[147 (07JUL1985 06:00:00)-Water Temperature (C)]]*OO[[#This Row],[89]]</f>
        <v>6.9859952012812498E-7</v>
      </c>
      <c r="CN342" s="10">
        <f>3/24000000*OO[[#This Row],[148 (07JUL1985 09:00:00)-Water Temperature (C)]]*OO[[#This Row],[90]]</f>
        <v>6.7015538060100003E-7</v>
      </c>
      <c r="CO342" s="10">
        <f>3/24000000*OO[[#This Row],[149 (07JUL1985 12:00:00)-Water Temperature (C)]]*OO[[#This Row],[91]]</f>
        <v>6.4039120698375001E-7</v>
      </c>
      <c r="CP342" s="10">
        <f>3/24000000*OO[[#This Row],[150 (07JUL1985 15:00:00)-Water Temperature (C)]]*OO[[#This Row],[92]]</f>
        <v>6.1265546771362494E-7</v>
      </c>
      <c r="CQ342" s="10">
        <f>3/24000000*OO[[#This Row],[151 (07JUL1985 18:00:00)-Water Temperature (C)]]*OO[[#This Row],[93]]</f>
        <v>5.8324869044749989E-7</v>
      </c>
      <c r="CR342" s="10">
        <f>3/24000000*OO[[#This Row],[152 (07JUL1985 21:00:00)-Water Temperature (C)]]*OO[[#This Row],[94]]</f>
        <v>5.5004533919074998E-7</v>
      </c>
      <c r="CS342" s="10">
        <f>3/24000000*OO[[#This Row],[153 (08JUL1985 00:00:00)-Water Temperature (C)]]*OO[[#This Row],[95]]</f>
        <v>5.1759380553674996E-7</v>
      </c>
      <c r="CT342" s="10">
        <f>3/24000000*OO[[#This Row],[154 (08JUL1985 03:00:00)-Water Temperature (C)]]*OO[[#This Row],[96]]</f>
        <v>4.9677822873112502E-7</v>
      </c>
      <c r="CU342" s="10">
        <f>3/24000000*OO[[#This Row],[155 (08JUL1985 06:00:00)-Water Temperature (C)]]*OO[[#This Row],[97]]</f>
        <v>4.8279388258350003E-7</v>
      </c>
      <c r="CV342" s="10">
        <f>3/24000000*OO[[#This Row],[156 (08JUL1985 09:00:00)-Water Temperature (C)]]*OO[[#This Row],[98]]</f>
        <v>4.6976982368399996E-7</v>
      </c>
      <c r="CW342" s="10">
        <f>3/24000000*OO[[#This Row],[157 (08JUL1985 12:00:00)-Water Temperature (C)]]*OO[[#This Row],[99]]</f>
        <v>4.5524333272874999E-7</v>
      </c>
    </row>
    <row r="343" spans="1:101" x14ac:dyDescent="0.35">
      <c r="A343" t="s">
        <v>349</v>
      </c>
      <c r="B343">
        <v>664.37260000000003</v>
      </c>
      <c r="C343" s="10">
        <f>3/24*OO[[#This Row],[59 (26JUN1985 06:00:00)-Water Temperature (C)]]*OO[[#This Row],[1]]/SUM(OO[1])</f>
        <v>0</v>
      </c>
      <c r="D343" s="10">
        <f>3/24*OO[[#This Row],[60 (26JUN1985 09:00:00)-Water Temperature (C)]]*OO[[#This Row],[2]]/SUM(OO[2])</f>
        <v>0</v>
      </c>
      <c r="E343" s="10">
        <f>3/24*OO[[#This Row],[61 (26JUN1985 12:00:00)-Water Temperature (C)]]*OO[[#This Row],[3]]/SUM(OO[3])</f>
        <v>0</v>
      </c>
      <c r="F343" s="10">
        <f>3/24*OO[[#This Row],[62 (26JUN1985 15:00:00)-Water Temperature (C)]]*OO[[#This Row],[4]]/SUM(OO[4])</f>
        <v>0</v>
      </c>
      <c r="G343" s="10">
        <f>3/24*OO[[#This Row],[63 (26JUN1985 18:00:00)-Water Temperature (C)]]*OO[[#This Row],[5]]/SUM(OO[5])</f>
        <v>0</v>
      </c>
      <c r="H343" s="10">
        <f>3/24*OO[[#This Row],[64 (26JUN1985 21:00:00)-Water Temperature (C)]]*OO[[#This Row],[6]]/SUM(OO[6])</f>
        <v>0</v>
      </c>
      <c r="I343" s="10">
        <f>3/24*OO[[#This Row],[65 (27JUN1985 00:00:00)-Water Temperature (C)]]*OO[[#This Row],[7]]/SUM(OO[7])</f>
        <v>0</v>
      </c>
      <c r="J343" s="10">
        <f>3/24*OO[[#This Row],[66 (27JUN1985 03:00:00)-Water Temperature (C)]]*OO[[#This Row],[8]]/SUM(OO[8])</f>
        <v>0</v>
      </c>
      <c r="K343" s="10">
        <f>3/24*OO[[#This Row],[67 (27JUN1985 06:00:00)-Water Temperature (C)]]*OO[[#This Row],[9]]/SUM(OO[9])</f>
        <v>0</v>
      </c>
      <c r="L343" s="10">
        <f>3/24*OO[[#This Row],[68 (27JUN1985 09:00:00)-Water Temperature (C)]]*OO[[#This Row],[10]]/SUM(OO[10])</f>
        <v>0</v>
      </c>
      <c r="M343" s="10">
        <f>3/24*OO[[#This Row],[69 (27JUN1985 12:00:00)-Water Temperature (C)]]*OO[[#This Row],[11]]/SUM(OO[11])</f>
        <v>0</v>
      </c>
      <c r="N343" s="10">
        <f>3/24*OO[[#This Row],[70 (27JUN1985 15:00:00)-Water Temperature (C)]]*OO[[#This Row],[12]]/SUM(OO[12])</f>
        <v>0</v>
      </c>
      <c r="O343" s="10">
        <f>3/24*OO[[#This Row],[71 (27JUN1985 18:00:00)-Water Temperature (C)]]*OO[[#This Row],[13]]/SUM(OO[13])</f>
        <v>0</v>
      </c>
      <c r="P343" s="10">
        <f>3/24*OO[[#This Row],[72 (27JUN1985 21:00:00)-Water Temperature (C)]]*OO[[#This Row],[14]]/SUM(OO[14])</f>
        <v>0</v>
      </c>
      <c r="Q343" s="10">
        <f>3/24*OO[[#This Row],[73 (28JUN1985 00:00:00)-Water Temperature (C)]]*OO[[#This Row],[15]]/SUM(OO[15])</f>
        <v>0</v>
      </c>
      <c r="R343" s="10">
        <f>3/24*OO[[#This Row],[74 (28JUN1985 03:00:00)-Water Temperature (C)]]*OO[[#This Row],[16]]/SUM(OO[16])</f>
        <v>0</v>
      </c>
      <c r="S343" s="10">
        <f>3/24*OO[[#This Row],[75 (28JUN1985 06:00:00)-Water Temperature (C)]]*OO[[#This Row],[17]]/SUM(OO[17])</f>
        <v>3.470734623600006E-38</v>
      </c>
      <c r="T343" s="10">
        <f>3/24*OO[[#This Row],[76 (28JUN1985 09:00:00)-Water Temperature (C)]]*OO[[#This Row],[18]]/SUM(OO[18])</f>
        <v>4.3787291659241946E-27</v>
      </c>
      <c r="U343" s="10">
        <f>3/24*OO[[#This Row],[77 (28JUN1985 12:00:00)-Water Temperature (C)]]*OO[[#This Row],[19]]/SUM(OO[19])</f>
        <v>9.6153375491911728E-22</v>
      </c>
      <c r="V343" s="10">
        <f>3/24000000*OO[[#This Row],[78 (28JUN1985 15:00:00)-Water Temperature (C)]]*OO[[#This Row],[20]]</f>
        <v>2.9018917951676246E-15</v>
      </c>
      <c r="W343" s="10">
        <f>3/24000000*OO[[#This Row],[79 (28JUN1985 18:00:00)-Water Temperature (C)]]*OO[[#This Row],[21]]</f>
        <v>8.915290417605E-12</v>
      </c>
      <c r="X343" s="10">
        <f>3/24000000*OO[[#This Row],[80 (28JUN1985 21:00:00)-Water Temperature (C)]]*OO[[#This Row],[22]]</f>
        <v>3.5091571082549997E-9</v>
      </c>
      <c r="Y343" s="10">
        <f>3/24000000*OO[[#This Row],[81 (29JUN1985 00:00:00)-Water Temperature (C)]]*OO[[#This Row],[23]]</f>
        <v>3.63816170342625E-7</v>
      </c>
      <c r="Z343" s="10">
        <f>3/24000000*OO[[#This Row],[82 (29JUN1985 03:00:00)-Water Temperature (C)]]*OO[[#This Row],[24]]</f>
        <v>1.3800666456815001E-5</v>
      </c>
      <c r="AA343" s="10">
        <f>3/24000000*OO[[#This Row],[83 (29JUN1985 06:00:00)-Water Temperature (C)]]*OO[[#This Row],[25]]</f>
        <v>2.2822959532668748E-4</v>
      </c>
      <c r="AB343" s="10">
        <f>3/24000000*OO[[#This Row],[84 (29JUN1985 09:00:00)-Water Temperature (C)]]*OO[[#This Row],[26]]</f>
        <v>1.9095985250892498E-3</v>
      </c>
      <c r="AC343" s="10">
        <f>3/24000000*OO[[#This Row],[85 (29JUN1985 12:00:00)-Water Temperature (C)]]*OO[[#This Row],[27]]</f>
        <v>8.89760384060625E-3</v>
      </c>
      <c r="AD343" s="10">
        <f>3/24000000*OO[[#This Row],[86 (29JUN1985 15:00:00)-Water Temperature (C)]]*OO[[#This Row],[28]]</f>
        <v>2.4793831051919998E-2</v>
      </c>
      <c r="AE343" s="10">
        <f>3/24000000*OO[[#This Row],[88 (29JUN1985 21:00:00)-Water Temperature (C)]]*OO[[#This Row],[30]]</f>
        <v>5.3954574764949997E-2</v>
      </c>
      <c r="AF343" s="10">
        <f>3/24000000*OO[[#This Row],[88 (29JUN1985 21:00:00)-Water Temperature (C)]]*OO[[#This Row],[30]]</f>
        <v>5.3954574764949997E-2</v>
      </c>
      <c r="AG343" s="10">
        <f>3/24000000*OO[[#This Row],[89 (30JUN1985 00:00:00)-Water Temperature (C)]]*OO[[#This Row],[31]]</f>
        <v>4.7479953665249999E-2</v>
      </c>
      <c r="AH343" s="10">
        <f>3/24000000*OO[[#This Row],[90 (30JUN1985 03:00:00)-Water Temperature (C)]]*OO[[#This Row],[32]]</f>
        <v>3.1723172311479995E-2</v>
      </c>
      <c r="AI343" s="10">
        <f>3/24000000*OO[[#This Row],[91 (30JUN1985 06:00:00)-Water Temperature (C)]]*OO[[#This Row],[33]]</f>
        <v>1.661302998940125E-2</v>
      </c>
      <c r="AJ343" s="10">
        <f>3/24000000*OO[[#This Row],[92 (30JUN1985 09:00:00)-Water Temperature (C)]]*OO[[#This Row],[34]]</f>
        <v>7.0355448241524992E-3</v>
      </c>
      <c r="AK343" s="10">
        <f>3/24000000*OO[[#This Row],[93 (30JUN1985 12:00:00)-Water Temperature (C)]]*OO[[#This Row],[35]]</f>
        <v>2.4841641039299997E-3</v>
      </c>
      <c r="AL343" s="10">
        <f>3/24000000*OO[[#This Row],[94 (30JUN1985 15:00:00)-Water Temperature (C)]]*OO[[#This Row],[36]]</f>
        <v>7.6557943810500004E-4</v>
      </c>
      <c r="AM343" s="10">
        <f>3/24000000*OO[[#This Row],[95 (30JUN1985 18:00:00)-Water Temperature (C)]]*OO[[#This Row],[37]]</f>
        <v>2.3273127174879999E-4</v>
      </c>
      <c r="AN343" s="10">
        <f>3/24000000*OO[[#This Row],[96 (30JUN1985 21:00:00)-Water Temperature (C)]]*OO[[#This Row],[38]]</f>
        <v>9.349380548625E-5</v>
      </c>
      <c r="AO343" s="10">
        <f>3/24000000*OO[[#This Row],[97 (01JUL1985 00:00:00)-Water Temperature (C)]]*OO[[#This Row],[39]]</f>
        <v>6.1474396723075006E-5</v>
      </c>
      <c r="AP343" s="10">
        <f>3/24000000*OO[[#This Row],[98 (01JUL1985 03:00:00)-Water Temperature (C)]]*OO[[#This Row],[40]]</f>
        <v>5.4524339717999996E-5</v>
      </c>
      <c r="AQ343" s="10">
        <f>3/24000000*OO[[#This Row],[99 (01JUL1985 06:00:00)-Water Temperature (C)]]*OO[[#This Row],[41]]</f>
        <v>5.1983404382400002E-5</v>
      </c>
      <c r="AR343" s="10">
        <f>3/24000000*OO[[#This Row],[100 (01JUL1985 09:00:00)-Water Temperature (C)]]*OO[[#This Row],[42]]</f>
        <v>4.9245760899499997E-5</v>
      </c>
      <c r="AS343" s="10">
        <f>3/24000000*OO[[#This Row],[101 (01JUL1985 12:00:00)-Water Temperature (C)]]*OO[[#This Row],[43]]</f>
        <v>4.5588640012999999E-5</v>
      </c>
      <c r="AT343" s="10">
        <f>3/24000000*OO[[#This Row],[102 (01JUL1985 15:00:00)-Water Temperature (C)]]*OO[[#This Row],[44]]</f>
        <v>4.1479569081899999E-5</v>
      </c>
      <c r="AU343" s="10">
        <f>3/24000000*OO[[#This Row],[103 (01JUL1985 18:00:00)-Water Temperature (C)]]*OO[[#This Row],[45]]</f>
        <v>3.7250688107424994E-5</v>
      </c>
      <c r="AV343" s="10">
        <f>3/24000000*OO[[#This Row],[104 (01JUL1985 21:00:00)-Water Temperature (C)]]*OO[[#This Row],[46]]</f>
        <v>3.3353446046456251E-5</v>
      </c>
      <c r="AW343" s="10">
        <f>3/24000000*OO[[#This Row],[105 (02JUL1985 00:00:00)-Water Temperature (C)]]*OO[[#This Row],[47]]</f>
        <v>3.0059431898779996E-5</v>
      </c>
      <c r="AX343" s="10">
        <f>3/24000000*OO[[#This Row],[106 (02JUL1985 03:00:00)-Water Temperature (C)]]*OO[[#This Row],[48]]</f>
        <v>2.7545185657473747E-5</v>
      </c>
      <c r="AY343" s="10">
        <f>3/24000000*OO[[#This Row],[107 (02JUL1985 06:00:00)-Water Temperature (C)]]*OO[[#This Row],[49]]</f>
        <v>2.5582145873569998E-5</v>
      </c>
      <c r="AZ343" s="10">
        <f>3/24000000*OO[[#This Row],[108 (02JUL1985 09:00:00)-Water Temperature (C)]]*OO[[#This Row],[50]]</f>
        <v>2.3904066858407503E-5</v>
      </c>
      <c r="BA343" s="10">
        <f>3/24000000*OO[[#This Row],[109 (02JUL1985 12:00:00)-Water Temperature (C)]]*OO[[#This Row],[51]]</f>
        <v>2.220581656539E-5</v>
      </c>
      <c r="BB343" s="10">
        <f>3/24000000*OO[[#This Row],[110 (02JUL1985 15:00:00)-Water Temperature (C)]]*OO[[#This Row],[52]]</f>
        <v>2.0372520356374997E-5</v>
      </c>
      <c r="BC343" s="10">
        <f>3/24000000*OO[[#This Row],[111 (02JUL1985 18:00:00)-Water Temperature (C)]]*OO[[#This Row],[53]]</f>
        <v>1.8345745758465E-5</v>
      </c>
      <c r="BD343" s="10">
        <f>3/24000000*OO[[#This Row],[112 (02JUL1985 21:00:00)-Water Temperature (C)]]*OO[[#This Row],[54]]</f>
        <v>1.6364533421816247E-5</v>
      </c>
      <c r="BE343" s="10">
        <f>3/24000000*OO[[#This Row],[113 (03JUL1985 00:00:00)-Water Temperature (C)]]*OO[[#This Row],[55]]</f>
        <v>1.4614499819489998E-5</v>
      </c>
      <c r="BF343" s="10">
        <f>3/24000000*OO[[#This Row],[114 (03JUL1985 03:00:00)-Water Temperature (C)]]*OO[[#This Row],[56]]</f>
        <v>1.322037490745E-5</v>
      </c>
      <c r="BG343" s="10">
        <f>3/24000000*OO[[#This Row],[115 (03JUL1985 06:00:00)-Water Temperature (C)]]*OO[[#This Row],[57]]</f>
        <v>1.2117608649492498E-5</v>
      </c>
      <c r="BH343" s="10">
        <f>3/24000000*OO[[#This Row],[116 (03JUL1985 09:00:00)-Water Temperature (C)]]*OO[[#This Row],[58]]</f>
        <v>1.1143706559225E-5</v>
      </c>
      <c r="BI343" s="10">
        <f>3/24000000*OO[[#This Row],[117 (03JUL1985 12:00:00)-Water Temperature (C)]]*OO[[#This Row],[59]]</f>
        <v>1.0243050680531247E-5</v>
      </c>
      <c r="BJ343" s="10">
        <f>3/24000000*OO[[#This Row],[118 (03JUL1985 15:00:00)-Water Temperature (C)]]*OO[[#This Row],[60]]</f>
        <v>9.3159435075299999E-6</v>
      </c>
      <c r="BK343" s="10">
        <f>3/24000000*OO[[#This Row],[119 (03JUL1985 18:00:00)-Water Temperature (C)]]*OO[[#This Row],[61]]</f>
        <v>8.3608516617912488E-6</v>
      </c>
      <c r="BL343" s="10">
        <f>3/24000000*OO[[#This Row],[120 (03JUL1985 21:00:00)-Water Temperature (C)]]*OO[[#This Row],[62]]</f>
        <v>7.4189883425924994E-6</v>
      </c>
      <c r="BM343" s="10">
        <f>3/24000000*OO[[#This Row],[121 (04JUL1985 00:00:00)-Water Temperature (C)]]*OO[[#This Row],[63]]</f>
        <v>6.5796295657487492E-6</v>
      </c>
      <c r="BN343" s="10">
        <f>3/24000000*OO[[#This Row],[122 (04JUL1985 03:00:00)-Water Temperature (C)]]*OO[[#This Row],[64]]</f>
        <v>5.9444521359437507E-6</v>
      </c>
      <c r="BO343" s="10">
        <f>3/24000000*OO[[#This Row],[123 (04JUL1985 06:00:00)-Water Temperature (C)]]*OO[[#This Row],[65]]</f>
        <v>5.4104636675249992E-6</v>
      </c>
      <c r="BP343" s="10">
        <f>3/24000000*OO[[#This Row],[124 (04JUL1985 09:00:00)-Water Temperature (C)]]*OO[[#This Row],[66]]</f>
        <v>4.9039432892675002E-6</v>
      </c>
      <c r="BQ343" s="10">
        <f>3/24000000*OO[[#This Row],[125 (04JUL1985 12:00:00)-Water Temperature (C)]]*OO[[#This Row],[67]]</f>
        <v>4.3383120617412504E-6</v>
      </c>
      <c r="BR343" s="10">
        <f>3/24000000*OO[[#This Row],[126 (04JUL1985 15:00:00)-Water Temperature (C)]]*OO[[#This Row],[68]]</f>
        <v>3.7214230128634994E-6</v>
      </c>
      <c r="BS343" s="10">
        <f>3/24000000*OO[[#This Row],[127 (04JUL1985 18:00:00)-Water Temperature (C)]]*OO[[#This Row],[69]]</f>
        <v>3.0746754398240003E-6</v>
      </c>
      <c r="BT343" s="10">
        <f>3/24000000*OO[[#This Row],[128 (04JUL1985 21:00:00)-Water Temperature (C)]]*OO[[#This Row],[70]]</f>
        <v>2.4656559155156252E-6</v>
      </c>
      <c r="BU343" s="10">
        <f>3/24000000*OO[[#This Row],[129 (05JUL1985 00:00:00)-Water Temperature (C)]]*OO[[#This Row],[71]]</f>
        <v>1.9511915528629998E-6</v>
      </c>
      <c r="BV343" s="10">
        <f>3/24000000*OO[[#This Row],[130 (05JUL1985 03:00:00)-Water Temperature (C)]]*OO[[#This Row],[72]]</f>
        <v>1.5714297159054998E-6</v>
      </c>
      <c r="BW343" s="10">
        <f>3/24000000*OO[[#This Row],[131 (05JUL1985 06:00:00)-Water Temperature (C)]]*OO[[#This Row],[73]]</f>
        <v>1.2997637517318749E-6</v>
      </c>
      <c r="BX343" s="10">
        <f>3/24000000*OO[[#This Row],[132 (05JUL1985 09:00:00)-Water Temperature (C)]]*OO[[#This Row],[74]]</f>
        <v>1.1121912552975001E-6</v>
      </c>
      <c r="BY343" s="10">
        <f>3/24000000*OO[[#This Row],[133 (05JUL1985 12:00:00)-Water Temperature (C)]]*OO[[#This Row],[75]]</f>
        <v>9.8059619653612479E-7</v>
      </c>
      <c r="BZ343" s="10">
        <f>3/24000000*OO[[#This Row],[134 (05JUL1985 15:00:00)-Water Temperature (C)]]*OO[[#This Row],[76]]</f>
        <v>8.7684499849462498E-7</v>
      </c>
      <c r="CA343" s="10">
        <f>3/24000000*OO[[#This Row],[135 (05JUL1985 18:00:00)-Water Temperature (C)]]*OO[[#This Row],[77]]</f>
        <v>7.8965986210199994E-7</v>
      </c>
      <c r="CB343" s="10">
        <f>3/24000000*OO[[#This Row],[136 (05JUL1985 21:00:00)-Water Temperature (C)]]*OO[[#This Row],[78]]</f>
        <v>7.1267250977162487E-7</v>
      </c>
      <c r="CC343" s="10">
        <f>3/24000000*OO[[#This Row],[137 (06JUL1985 00:00:00)-Water Temperature (C)]]*OO[[#This Row],[79]]</f>
        <v>6.4937238121649999E-7</v>
      </c>
      <c r="CD343" s="10">
        <f>3/24000000*OO[[#This Row],[138 (06JUL1985 03:00:00)-Water Temperature (C)]]*OO[[#This Row],[80]]</f>
        <v>6.051969673539999E-7</v>
      </c>
      <c r="CE343" s="10">
        <f>3/24000000*OO[[#This Row],[139 (06JUL1985 06:00:00)-Water Temperature (C)]]*OO[[#This Row],[81]]</f>
        <v>5.7455130799650001E-7</v>
      </c>
      <c r="CF343" s="10">
        <f>3/24000000*OO[[#This Row],[140 (06JUL1985 09:00:00)-Water Temperature (C)]]*OO[[#This Row],[82]]</f>
        <v>5.5421395397712496E-7</v>
      </c>
      <c r="CG343" s="10">
        <f>3/24000000*OO[[#This Row],[141 (06JUL1985 12:00:00)-Water Temperature (C)]]*OO[[#This Row],[83]]</f>
        <v>5.3769176937937489E-7</v>
      </c>
      <c r="CH343" s="10">
        <f>3/24000000*OO[[#This Row],[142 (06JUL1985 15:00:00)-Water Temperature (C)]]*OO[[#This Row],[84]]</f>
        <v>5.2073775848824992E-7</v>
      </c>
      <c r="CI343" s="10">
        <f>3/24000000*OO[[#This Row],[143 (06JUL1985 18:00:00)-Water Temperature (C)]]*OO[[#This Row],[85]]</f>
        <v>4.9907094907174992E-7</v>
      </c>
      <c r="CJ343" s="10">
        <f>3/24000000*OO[[#This Row],[144 (06JUL1985 21:00:00)-Water Temperature (C)]]*OO[[#This Row],[86]]</f>
        <v>4.7407661942849998E-7</v>
      </c>
      <c r="CK343" s="10">
        <f>3/24000000*OO[[#This Row],[145 (07JUL1985 00:00:00)-Water Temperature (C)]]*OO[[#This Row],[87]]</f>
        <v>4.4874522084037502E-7</v>
      </c>
      <c r="CL343" s="10">
        <f>3/24000000*OO[[#This Row],[146 (07JUL1985 03:00:00)-Water Temperature (C)]]*OO[[#This Row],[88]]</f>
        <v>4.3042489305062496E-7</v>
      </c>
      <c r="CM343" s="10">
        <f>3/24000000*OO[[#This Row],[147 (07JUL1985 06:00:00)-Water Temperature (C)]]*OO[[#This Row],[89]]</f>
        <v>4.1288800928125E-7</v>
      </c>
      <c r="CN343" s="10">
        <f>3/24000000*OO[[#This Row],[148 (07JUL1985 09:00:00)-Water Temperature (C)]]*OO[[#This Row],[90]]</f>
        <v>3.9614179528300001E-7</v>
      </c>
      <c r="CO343" s="10">
        <f>3/24000000*OO[[#This Row],[149 (07JUL1985 12:00:00)-Water Temperature (C)]]*OO[[#This Row],[91]]</f>
        <v>3.7852325096E-7</v>
      </c>
      <c r="CP343" s="10">
        <f>3/24000000*OO[[#This Row],[150 (07JUL1985 15:00:00)-Water Temperature (C)]]*OO[[#This Row],[92]]</f>
        <v>3.6197367397739993E-7</v>
      </c>
      <c r="CQ343" s="10">
        <f>3/24000000*OO[[#This Row],[151 (07JUL1985 18:00:00)-Water Temperature (C)]]*OO[[#This Row],[93]]</f>
        <v>3.4476237966112496E-7</v>
      </c>
      <c r="CR343" s="10">
        <f>3/24000000*OO[[#This Row],[152 (07JUL1985 21:00:00)-Water Temperature (C)]]*OO[[#This Row],[94]]</f>
        <v>3.2530591792335004E-7</v>
      </c>
      <c r="CS343" s="10">
        <f>3/24000000*OO[[#This Row],[153 (08JUL1985 00:00:00)-Water Temperature (C)]]*OO[[#This Row],[95]]</f>
        <v>3.0617991216432503E-7</v>
      </c>
      <c r="CT343" s="10">
        <f>3/24000000*OO[[#This Row],[154 (08JUL1985 03:00:00)-Water Temperature (C)]]*OO[[#This Row],[96]]</f>
        <v>2.9392311804075002E-7</v>
      </c>
      <c r="CU343" s="10">
        <f>3/24000000*OO[[#This Row],[155 (08JUL1985 06:00:00)-Water Temperature (C)]]*OO[[#This Row],[97]]</f>
        <v>2.8544129726877498E-7</v>
      </c>
      <c r="CV343" s="10">
        <f>3/24000000*OO[[#This Row],[156 (08JUL1985 09:00:00)-Water Temperature (C)]]*OO[[#This Row],[98]]</f>
        <v>2.7765655458749999E-7</v>
      </c>
      <c r="CW343" s="10">
        <f>3/24000000*OO[[#This Row],[157 (08JUL1985 12:00:00)-Water Temperature (C)]]*OO[[#This Row],[99]]</f>
        <v>2.6908743801599998E-7</v>
      </c>
    </row>
    <row r="344" spans="1:101" x14ac:dyDescent="0.35">
      <c r="A344" t="s">
        <v>350</v>
      </c>
      <c r="B344">
        <v>942.10329999999999</v>
      </c>
      <c r="C344" s="10">
        <f>3/24*OO[[#This Row],[59 (26JUN1985 06:00:00)-Water Temperature (C)]]*OO[[#This Row],[1]]/SUM(OO[1])</f>
        <v>0</v>
      </c>
      <c r="D344" s="10">
        <f>3/24*OO[[#This Row],[60 (26JUN1985 09:00:00)-Water Temperature (C)]]*OO[[#This Row],[2]]/SUM(OO[2])</f>
        <v>0</v>
      </c>
      <c r="E344" s="10">
        <f>3/24*OO[[#This Row],[61 (26JUN1985 12:00:00)-Water Temperature (C)]]*OO[[#This Row],[3]]/SUM(OO[3])</f>
        <v>0</v>
      </c>
      <c r="F344" s="10">
        <f>3/24*OO[[#This Row],[62 (26JUN1985 15:00:00)-Water Temperature (C)]]*OO[[#This Row],[4]]/SUM(OO[4])</f>
        <v>0</v>
      </c>
      <c r="G344" s="10">
        <f>3/24*OO[[#This Row],[63 (26JUN1985 18:00:00)-Water Temperature (C)]]*OO[[#This Row],[5]]/SUM(OO[5])</f>
        <v>0</v>
      </c>
      <c r="H344" s="10">
        <f>3/24*OO[[#This Row],[64 (26JUN1985 21:00:00)-Water Temperature (C)]]*OO[[#This Row],[6]]/SUM(OO[6])</f>
        <v>0</v>
      </c>
      <c r="I344" s="10">
        <f>3/24*OO[[#This Row],[65 (27JUN1985 00:00:00)-Water Temperature (C)]]*OO[[#This Row],[7]]/SUM(OO[7])</f>
        <v>0</v>
      </c>
      <c r="J344" s="10">
        <f>3/24*OO[[#This Row],[66 (27JUN1985 03:00:00)-Water Temperature (C)]]*OO[[#This Row],[8]]/SUM(OO[8])</f>
        <v>0</v>
      </c>
      <c r="K344" s="10">
        <f>3/24*OO[[#This Row],[67 (27JUN1985 06:00:00)-Water Temperature (C)]]*OO[[#This Row],[9]]/SUM(OO[9])</f>
        <v>0</v>
      </c>
      <c r="L344" s="10">
        <f>3/24*OO[[#This Row],[68 (27JUN1985 09:00:00)-Water Temperature (C)]]*OO[[#This Row],[10]]/SUM(OO[10])</f>
        <v>0</v>
      </c>
      <c r="M344" s="10">
        <f>3/24*OO[[#This Row],[69 (27JUN1985 12:00:00)-Water Temperature (C)]]*OO[[#This Row],[11]]/SUM(OO[11])</f>
        <v>0</v>
      </c>
      <c r="N344" s="10">
        <f>3/24*OO[[#This Row],[70 (27JUN1985 15:00:00)-Water Temperature (C)]]*OO[[#This Row],[12]]/SUM(OO[12])</f>
        <v>0</v>
      </c>
      <c r="O344" s="10">
        <f>3/24*OO[[#This Row],[71 (27JUN1985 18:00:00)-Water Temperature (C)]]*OO[[#This Row],[13]]/SUM(OO[13])</f>
        <v>0</v>
      </c>
      <c r="P344" s="10">
        <f>3/24*OO[[#This Row],[72 (27JUN1985 21:00:00)-Water Temperature (C)]]*OO[[#This Row],[14]]/SUM(OO[14])</f>
        <v>0</v>
      </c>
      <c r="Q344" s="10">
        <f>3/24*OO[[#This Row],[73 (28JUN1985 00:00:00)-Water Temperature (C)]]*OO[[#This Row],[15]]/SUM(OO[15])</f>
        <v>0</v>
      </c>
      <c r="R344" s="10">
        <f>3/24*OO[[#This Row],[74 (28JUN1985 03:00:00)-Water Temperature (C)]]*OO[[#This Row],[16]]/SUM(OO[16])</f>
        <v>0</v>
      </c>
      <c r="S344" s="10">
        <f>3/24*OO[[#This Row],[75 (28JUN1985 06:00:00)-Water Temperature (C)]]*OO[[#This Row],[17]]/SUM(OO[17])</f>
        <v>1.0171894159973936E-38</v>
      </c>
      <c r="T344" s="10">
        <f>3/24*OO[[#This Row],[76 (28JUN1985 09:00:00)-Water Temperature (C)]]*OO[[#This Row],[18]]/SUM(OO[18])</f>
        <v>2.4179580780955985E-27</v>
      </c>
      <c r="U344" s="10">
        <f>3/24*OO[[#This Row],[77 (28JUN1985 12:00:00)-Water Temperature (C)]]*OO[[#This Row],[19]]/SUM(OO[19])</f>
        <v>3.591427815312671E-22</v>
      </c>
      <c r="V344" s="10">
        <f>3/24000000*OO[[#This Row],[78 (28JUN1985 15:00:00)-Water Temperature (C)]]*OO[[#This Row],[20]]</f>
        <v>2.0627157379919996E-15</v>
      </c>
      <c r="W344" s="10">
        <f>3/24000000*OO[[#This Row],[79 (28JUN1985 18:00:00)-Water Temperature (C)]]*OO[[#This Row],[21]]</f>
        <v>7.3374524883974997E-12</v>
      </c>
      <c r="X344" s="10">
        <f>3/24000000*OO[[#This Row],[80 (28JUN1985 21:00:00)-Water Temperature (C)]]*OO[[#This Row],[22]]</f>
        <v>3.1444655257943749E-9</v>
      </c>
      <c r="Y344" s="10">
        <f>3/24000000*OO[[#This Row],[81 (29JUN1985 00:00:00)-Water Temperature (C)]]*OO[[#This Row],[23]]</f>
        <v>3.4771168297199995E-7</v>
      </c>
      <c r="Z344" s="10">
        <f>3/24000000*OO[[#This Row],[82 (29JUN1985 03:00:00)-Water Temperature (C)]]*OO[[#This Row],[24]]</f>
        <v>1.3899885594251251E-5</v>
      </c>
      <c r="AA344" s="10">
        <f>3/24000000*OO[[#This Row],[83 (29JUN1985 06:00:00)-Water Temperature (C)]]*OO[[#This Row],[25]]</f>
        <v>2.4043687409692501E-4</v>
      </c>
      <c r="AB344" s="10">
        <f>3/24000000*OO[[#This Row],[84 (29JUN1985 09:00:00)-Water Temperature (C)]]*OO[[#This Row],[26]]</f>
        <v>2.092111523097E-3</v>
      </c>
      <c r="AC344" s="10">
        <f>3/24000000*OO[[#This Row],[85 (29JUN1985 12:00:00)-Water Temperature (C)]]*OO[[#This Row],[27]]</f>
        <v>1.0083545958145E-2</v>
      </c>
      <c r="AD344" s="10">
        <f>3/24000000*OO[[#This Row],[86 (29JUN1985 15:00:00)-Water Temperature (C)]]*OO[[#This Row],[28]]</f>
        <v>2.8977946027940002E-2</v>
      </c>
      <c r="AE344" s="10">
        <f>3/24000000*OO[[#This Row],[88 (29JUN1985 21:00:00)-Water Temperature (C)]]*OO[[#This Row],[30]]</f>
        <v>6.6417223767000003E-2</v>
      </c>
      <c r="AF344" s="10">
        <f>3/24000000*OO[[#This Row],[88 (29JUN1985 21:00:00)-Water Temperature (C)]]*OO[[#This Row],[30]]</f>
        <v>6.6417223767000003E-2</v>
      </c>
      <c r="AG344" s="10">
        <f>3/24000000*OO[[#This Row],[89 (30JUN1985 00:00:00)-Water Temperature (C)]]*OO[[#This Row],[31]]</f>
        <v>5.9762439674625002E-2</v>
      </c>
      <c r="AH344" s="10">
        <f>3/24000000*OO[[#This Row],[90 (30JUN1985 03:00:00)-Water Temperature (C)]]*OO[[#This Row],[32]]</f>
        <v>4.0713409744875001E-2</v>
      </c>
      <c r="AI344" s="10">
        <f>3/24000000*OO[[#This Row],[91 (30JUN1985 06:00:00)-Water Temperature (C)]]*OO[[#This Row],[33]]</f>
        <v>2.1688975817794998E-2</v>
      </c>
      <c r="AJ344" s="10">
        <f>3/24000000*OO[[#This Row],[92 (30JUN1985 09:00:00)-Water Temperature (C)]]*OO[[#This Row],[34]]</f>
        <v>9.3263676031350006E-3</v>
      </c>
      <c r="AK344" s="10">
        <f>3/24000000*OO[[#This Row],[93 (30JUN1985 12:00:00)-Water Temperature (C)]]*OO[[#This Row],[35]]</f>
        <v>3.3359005922700001E-3</v>
      </c>
      <c r="AL344" s="10">
        <f>3/24000000*OO[[#This Row],[94 (30JUN1985 15:00:00)-Water Temperature (C)]]*OO[[#This Row],[36]]</f>
        <v>1.0356760963806247E-3</v>
      </c>
      <c r="AM344" s="10">
        <f>3/24000000*OO[[#This Row],[95 (30JUN1985 18:00:00)-Water Temperature (C)]]*OO[[#This Row],[37]]</f>
        <v>3.1303819896502498E-4</v>
      </c>
      <c r="AN344" s="10">
        <f>3/24000000*OO[[#This Row],[96 (30JUN1985 21:00:00)-Water Temperature (C)]]*OO[[#This Row],[38]]</f>
        <v>1.2200706969558749E-4</v>
      </c>
      <c r="AO344" s="10">
        <f>3/24000000*OO[[#This Row],[97 (01JUL1985 00:00:00)-Water Temperature (C)]]*OO[[#This Row],[39]]</f>
        <v>7.7723103076799999E-5</v>
      </c>
      <c r="AP344" s="10">
        <f>3/24000000*OO[[#This Row],[98 (01JUL1985 03:00:00)-Water Temperature (C)]]*OO[[#This Row],[40]]</f>
        <v>6.8219778813999991E-5</v>
      </c>
      <c r="AQ344" s="10">
        <f>3/24000000*OO[[#This Row],[99 (01JUL1985 06:00:00)-Water Temperature (C)]]*OO[[#This Row],[41]]</f>
        <v>6.4970369263799994E-5</v>
      </c>
      <c r="AR344" s="10">
        <f>3/24000000*OO[[#This Row],[100 (01JUL1985 09:00:00)-Water Temperature (C)]]*OO[[#This Row],[42]]</f>
        <v>6.1678019574299987E-5</v>
      </c>
      <c r="AS344" s="10">
        <f>3/24000000*OO[[#This Row],[101 (01JUL1985 12:00:00)-Water Temperature (C)]]*OO[[#This Row],[43]]</f>
        <v>5.72004582462E-5</v>
      </c>
      <c r="AT344" s="10">
        <f>3/24000000*OO[[#This Row],[102 (01JUL1985 15:00:00)-Water Temperature (C)]]*OO[[#This Row],[44]]</f>
        <v>5.2138307893874995E-5</v>
      </c>
      <c r="AU344" s="10">
        <f>3/24000000*OO[[#This Row],[103 (01JUL1985 18:00:00)-Water Temperature (C)]]*OO[[#This Row],[45]]</f>
        <v>4.6911230705187496E-5</v>
      </c>
      <c r="AV344" s="10">
        <f>3/24000000*OO[[#This Row],[104 (01JUL1985 21:00:00)-Water Temperature (C)]]*OO[[#This Row],[46]]</f>
        <v>4.2044015481675003E-5</v>
      </c>
      <c r="AW344" s="10">
        <f>3/24000000*OO[[#This Row],[105 (02JUL1985 00:00:00)-Water Temperature (C)]]*OO[[#This Row],[47]]</f>
        <v>3.7939402873600004E-5</v>
      </c>
      <c r="AX344" s="10">
        <f>3/24000000*OO[[#This Row],[106 (02JUL1985 03:00:00)-Water Temperature (C)]]*OO[[#This Row],[48]]</f>
        <v>3.4803340396000001E-5</v>
      </c>
      <c r="AY344" s="10">
        <f>3/24000000*OO[[#This Row],[107 (02JUL1985 06:00:00)-Water Temperature (C)]]*OO[[#This Row],[49]]</f>
        <v>3.2341175186300004E-5</v>
      </c>
      <c r="AZ344" s="10">
        <f>3/24000000*OO[[#This Row],[108 (02JUL1985 09:00:00)-Water Temperature (C)]]*OO[[#This Row],[50]]</f>
        <v>3.0255908006756244E-5</v>
      </c>
      <c r="BA344" s="10">
        <f>3/24000000*OO[[#This Row],[109 (02JUL1985 12:00:00)-Water Temperature (C)]]*OO[[#This Row],[51]]</f>
        <v>2.8143844584887499E-5</v>
      </c>
      <c r="BB344" s="10">
        <f>3/24000000*OO[[#This Row],[110 (02JUL1985 15:00:00)-Water Temperature (C)]]*OO[[#This Row],[52]]</f>
        <v>2.5856559339581248E-5</v>
      </c>
      <c r="BC344" s="10">
        <f>3/24000000*OO[[#This Row],[111 (02JUL1985 18:00:00)-Water Temperature (C)]]*OO[[#This Row],[53]]</f>
        <v>2.33295597597175E-5</v>
      </c>
      <c r="BD344" s="10">
        <f>3/24000000*OO[[#This Row],[112 (02JUL1985 21:00:00)-Water Temperature (C)]]*OO[[#This Row],[54]]</f>
        <v>2.084799264118E-5</v>
      </c>
      <c r="BE344" s="10">
        <f>3/24000000*OO[[#This Row],[113 (03JUL1985 00:00:00)-Water Temperature (C)]]*OO[[#This Row],[55]]</f>
        <v>1.8645249145556249E-5</v>
      </c>
      <c r="BF344" s="10">
        <f>3/24000000*OO[[#This Row],[114 (03JUL1985 03:00:00)-Water Temperature (C)]]*OO[[#This Row],[56]]</f>
        <v>1.68890019421875E-5</v>
      </c>
      <c r="BG344" s="10">
        <f>3/24000000*OO[[#This Row],[115 (03JUL1985 06:00:00)-Water Temperature (C)]]*OO[[#This Row],[57]]</f>
        <v>1.5491326026330002E-5</v>
      </c>
      <c r="BH344" s="10">
        <f>3/24000000*OO[[#This Row],[116 (03JUL1985 09:00:00)-Water Temperature (C)]]*OO[[#This Row],[58]]</f>
        <v>1.4252086218918749E-5</v>
      </c>
      <c r="BI344" s="10">
        <f>3/24000000*OO[[#This Row],[117 (03JUL1985 12:00:00)-Water Temperature (C)]]*OO[[#This Row],[59]]</f>
        <v>1.3113273306062501E-5</v>
      </c>
      <c r="BJ344" s="10">
        <f>3/24000000*OO[[#This Row],[118 (03JUL1985 15:00:00)-Water Temperature (C)]]*OO[[#This Row],[60]]</f>
        <v>1.1934751381939999E-5</v>
      </c>
      <c r="BK344" s="10">
        <f>3/24000000*OO[[#This Row],[119 (03JUL1985 18:00:00)-Water Temperature (C)]]*OO[[#This Row],[61]]</f>
        <v>1.0727756288378749E-5</v>
      </c>
      <c r="BL344" s="10">
        <f>3/24000000*OO[[#This Row],[120 (03JUL1985 21:00:00)-Water Temperature (C)]]*OO[[#This Row],[62]]</f>
        <v>9.5330607028262495E-6</v>
      </c>
      <c r="BM344" s="10">
        <f>3/24000000*OO[[#This Row],[121 (04JUL1985 00:00:00)-Water Temperature (C)]]*OO[[#This Row],[63]]</f>
        <v>8.4648675342112494E-6</v>
      </c>
      <c r="BN344" s="10">
        <f>3/24000000*OO[[#This Row],[122 (04JUL1985 03:00:00)-Water Temperature (C)]]*OO[[#This Row],[64]]</f>
        <v>7.6546643471912491E-6</v>
      </c>
      <c r="BO344" s="10">
        <f>3/24000000*OO[[#This Row],[123 (04JUL1985 06:00:00)-Water Temperature (C)]]*OO[[#This Row],[65]]</f>
        <v>6.96773677341E-6</v>
      </c>
      <c r="BP344" s="10">
        <f>3/24000000*OO[[#This Row],[124 (04JUL1985 09:00:00)-Water Temperature (C)]]*OO[[#This Row],[66]]</f>
        <v>6.3199452907224988E-6</v>
      </c>
      <c r="BQ344" s="10">
        <f>3/24000000*OO[[#This Row],[125 (04JUL1985 12:00:00)-Water Temperature (C)]]*OO[[#This Row],[67]]</f>
        <v>5.5982391157187495E-6</v>
      </c>
      <c r="BR344" s="10">
        <f>3/24000000*OO[[#This Row],[126 (04JUL1985 15:00:00)-Water Temperature (C)]]*OO[[#This Row],[68]]</f>
        <v>4.8121758214074996E-6</v>
      </c>
      <c r="BS344" s="10">
        <f>3/24000000*OO[[#This Row],[127 (04JUL1985 18:00:00)-Water Temperature (C)]]*OO[[#This Row],[69]]</f>
        <v>3.9864109679075002E-6</v>
      </c>
      <c r="BT344" s="10">
        <f>3/24000000*OO[[#This Row],[128 (04JUL1985 21:00:00)-Water Temperature (C)]]*OO[[#This Row],[70]]</f>
        <v>3.2044265247227493E-6</v>
      </c>
      <c r="BU344" s="10">
        <f>3/24000000*OO[[#This Row],[129 (05JUL1985 00:00:00)-Water Temperature (C)]]*OO[[#This Row],[71]]</f>
        <v>2.5385172761137501E-6</v>
      </c>
      <c r="BV344" s="10">
        <f>3/24000000*OO[[#This Row],[130 (05JUL1985 03:00:00)-Water Temperature (C)]]*OO[[#This Row],[72]]</f>
        <v>2.0433077010963748E-6</v>
      </c>
      <c r="BW344" s="10">
        <f>3/24000000*OO[[#This Row],[131 (05JUL1985 06:00:00)-Water Temperature (C)]]*OO[[#This Row],[73]]</f>
        <v>1.6858708568763748E-6</v>
      </c>
      <c r="BX344" s="10">
        <f>3/24000000*OO[[#This Row],[132 (05JUL1985 09:00:00)-Water Temperature (C)]]*OO[[#This Row],[74]]</f>
        <v>1.4383627194770001E-6</v>
      </c>
      <c r="BY344" s="10">
        <f>3/24000000*OO[[#This Row],[133 (05JUL1985 12:00:00)-Water Temperature (C)]]*OO[[#This Row],[75]]</f>
        <v>1.2652561667427501E-6</v>
      </c>
      <c r="BZ344" s="10">
        <f>3/24000000*OO[[#This Row],[134 (05JUL1985 15:00:00)-Water Temperature (C)]]*OO[[#This Row],[76]]</f>
        <v>1.128911478464E-6</v>
      </c>
      <c r="CA344" s="10">
        <f>3/24000000*OO[[#This Row],[135 (05JUL1985 18:00:00)-Water Temperature (C)]]*OO[[#This Row],[77]]</f>
        <v>1.0162005593876251E-6</v>
      </c>
      <c r="CB344" s="10">
        <f>3/24000000*OO[[#This Row],[136 (05JUL1985 21:00:00)-Water Temperature (C)]]*OO[[#This Row],[78]]</f>
        <v>9.1697031784200006E-7</v>
      </c>
      <c r="CC344" s="10">
        <f>3/24000000*OO[[#This Row],[137 (06JUL1985 00:00:00)-Water Temperature (C)]]*OO[[#This Row],[79]]</f>
        <v>8.3537695508475001E-7</v>
      </c>
      <c r="CD344" s="10">
        <f>3/24000000*OO[[#This Row],[138 (06JUL1985 03:00:00)-Water Temperature (C)]]*OO[[#This Row],[80]]</f>
        <v>7.7809319344899998E-7</v>
      </c>
      <c r="CE344" s="10">
        <f>3/24000000*OO[[#This Row],[139 (06JUL1985 06:00:00)-Water Temperature (C)]]*OO[[#This Row],[81]]</f>
        <v>7.3781587593350002E-7</v>
      </c>
      <c r="CF344" s="10">
        <f>3/24000000*OO[[#This Row],[140 (06JUL1985 09:00:00)-Water Temperature (C)]]*OO[[#This Row],[82]]</f>
        <v>7.1096492791299997E-7</v>
      </c>
      <c r="CG344" s="10">
        <f>3/24000000*OO[[#This Row],[141 (06JUL1985 12:00:00)-Water Temperature (C)]]*OO[[#This Row],[83]]</f>
        <v>6.8924142327187494E-7</v>
      </c>
      <c r="CH344" s="10">
        <f>3/24000000*OO[[#This Row],[142 (06JUL1985 15:00:00)-Water Temperature (C)]]*OO[[#This Row],[84]]</f>
        <v>6.6716778301687498E-7</v>
      </c>
      <c r="CI344" s="10">
        <f>3/24000000*OO[[#This Row],[143 (06JUL1985 18:00:00)-Water Temperature (C)]]*OO[[#This Row],[85]]</f>
        <v>6.3964149141199993E-7</v>
      </c>
      <c r="CJ344" s="10">
        <f>3/24000000*OO[[#This Row],[144 (06JUL1985 21:00:00)-Water Temperature (C)]]*OO[[#This Row],[86]]</f>
        <v>6.0806222489412504E-7</v>
      </c>
      <c r="CK344" s="10">
        <f>3/24000000*OO[[#This Row],[145 (07JUL1985 00:00:00)-Water Temperature (C)]]*OO[[#This Row],[87]]</f>
        <v>5.7597222016750002E-7</v>
      </c>
      <c r="CL344" s="10">
        <f>3/24000000*OO[[#This Row],[146 (07JUL1985 03:00:00)-Water Temperature (C)]]*OO[[#This Row],[88]]</f>
        <v>5.5272627156999994E-7</v>
      </c>
      <c r="CM344" s="10">
        <f>3/24000000*OO[[#This Row],[147 (07JUL1985 06:00:00)-Water Temperature (C)]]*OO[[#This Row],[89]]</f>
        <v>5.2979514566337499E-7</v>
      </c>
      <c r="CN344" s="10">
        <f>3/24000000*OO[[#This Row],[148 (07JUL1985 09:00:00)-Water Temperature (C)]]*OO[[#This Row],[90]]</f>
        <v>5.0842863159225006E-7</v>
      </c>
      <c r="CO344" s="10">
        <f>3/24000000*OO[[#This Row],[149 (07JUL1985 12:00:00)-Water Temperature (C)]]*OO[[#This Row],[91]]</f>
        <v>4.8578914042750003E-7</v>
      </c>
      <c r="CP344" s="10">
        <f>3/24000000*OO[[#This Row],[150 (07JUL1985 15:00:00)-Water Temperature (C)]]*OO[[#This Row],[92]]</f>
        <v>4.6438993938750003E-7</v>
      </c>
      <c r="CQ344" s="10">
        <f>3/24000000*OO[[#This Row],[151 (07JUL1985 18:00:00)-Water Temperature (C)]]*OO[[#This Row],[93]]</f>
        <v>4.4254854933074999E-7</v>
      </c>
      <c r="CR344" s="10">
        <f>3/24000000*OO[[#This Row],[152 (07JUL1985 21:00:00)-Water Temperature (C)]]*OO[[#This Row],[94]]</f>
        <v>4.1785679881399998E-7</v>
      </c>
      <c r="CS344" s="10">
        <f>3/24000000*OO[[#This Row],[153 (08JUL1985 00:00:00)-Water Temperature (C)]]*OO[[#This Row],[95]]</f>
        <v>3.93396053842375E-7</v>
      </c>
      <c r="CT344" s="10">
        <f>3/24000000*OO[[#This Row],[154 (08JUL1985 03:00:00)-Water Temperature (C)]]*OO[[#This Row],[96]]</f>
        <v>3.7774854521599999E-7</v>
      </c>
      <c r="CU344" s="10">
        <f>3/24000000*OO[[#This Row],[155 (08JUL1985 06:00:00)-Water Temperature (C)]]*OO[[#This Row],[97]]</f>
        <v>3.6656200790090006E-7</v>
      </c>
      <c r="CV344" s="10">
        <f>3/24000000*OO[[#This Row],[156 (08JUL1985 09:00:00)-Water Temperature (C)]]*OO[[#This Row],[98]]</f>
        <v>3.5637782510155E-7</v>
      </c>
      <c r="CW344" s="10">
        <f>3/24000000*OO[[#This Row],[157 (08JUL1985 12:00:00)-Water Temperature (C)]]*OO[[#This Row],[99]]</f>
        <v>3.4541672825659992E-7</v>
      </c>
    </row>
    <row r="345" spans="1:101" x14ac:dyDescent="0.35">
      <c r="A345" t="s">
        <v>351</v>
      </c>
      <c r="B345">
        <v>594.50930000000005</v>
      </c>
      <c r="C345" s="10">
        <f>3/24*OO[[#This Row],[59 (26JUN1985 06:00:00)-Water Temperature (C)]]*OO[[#This Row],[1]]/SUM(OO[1])</f>
        <v>0</v>
      </c>
      <c r="D345" s="10">
        <f>3/24*OO[[#This Row],[60 (26JUN1985 09:00:00)-Water Temperature (C)]]*OO[[#This Row],[2]]/SUM(OO[2])</f>
        <v>0</v>
      </c>
      <c r="E345" s="10">
        <f>3/24*OO[[#This Row],[61 (26JUN1985 12:00:00)-Water Temperature (C)]]*OO[[#This Row],[3]]/SUM(OO[3])</f>
        <v>0</v>
      </c>
      <c r="F345" s="10">
        <f>3/24*OO[[#This Row],[62 (26JUN1985 15:00:00)-Water Temperature (C)]]*OO[[#This Row],[4]]/SUM(OO[4])</f>
        <v>0</v>
      </c>
      <c r="G345" s="10">
        <f>3/24*OO[[#This Row],[63 (26JUN1985 18:00:00)-Water Temperature (C)]]*OO[[#This Row],[5]]/SUM(OO[5])</f>
        <v>0</v>
      </c>
      <c r="H345" s="10">
        <f>3/24*OO[[#This Row],[64 (26JUN1985 21:00:00)-Water Temperature (C)]]*OO[[#This Row],[6]]/SUM(OO[6])</f>
        <v>0</v>
      </c>
      <c r="I345" s="10">
        <f>3/24*OO[[#This Row],[65 (27JUN1985 00:00:00)-Water Temperature (C)]]*OO[[#This Row],[7]]/SUM(OO[7])</f>
        <v>0</v>
      </c>
      <c r="J345" s="10">
        <f>3/24*OO[[#This Row],[66 (27JUN1985 03:00:00)-Water Temperature (C)]]*OO[[#This Row],[8]]/SUM(OO[8])</f>
        <v>0</v>
      </c>
      <c r="K345" s="10">
        <f>3/24*OO[[#This Row],[67 (27JUN1985 06:00:00)-Water Temperature (C)]]*OO[[#This Row],[9]]/SUM(OO[9])</f>
        <v>0</v>
      </c>
      <c r="L345" s="10">
        <f>3/24*OO[[#This Row],[68 (27JUN1985 09:00:00)-Water Temperature (C)]]*OO[[#This Row],[10]]/SUM(OO[10])</f>
        <v>0</v>
      </c>
      <c r="M345" s="10">
        <f>3/24*OO[[#This Row],[69 (27JUN1985 12:00:00)-Water Temperature (C)]]*OO[[#This Row],[11]]/SUM(OO[11])</f>
        <v>0</v>
      </c>
      <c r="N345" s="10">
        <f>3/24*OO[[#This Row],[70 (27JUN1985 15:00:00)-Water Temperature (C)]]*OO[[#This Row],[12]]/SUM(OO[12])</f>
        <v>0</v>
      </c>
      <c r="O345" s="10">
        <f>3/24*OO[[#This Row],[71 (27JUN1985 18:00:00)-Water Temperature (C)]]*OO[[#This Row],[13]]/SUM(OO[13])</f>
        <v>0</v>
      </c>
      <c r="P345" s="10">
        <f>3/24*OO[[#This Row],[72 (27JUN1985 21:00:00)-Water Temperature (C)]]*OO[[#This Row],[14]]/SUM(OO[14])</f>
        <v>0</v>
      </c>
      <c r="Q345" s="10">
        <f>3/24*OO[[#This Row],[73 (28JUN1985 00:00:00)-Water Temperature (C)]]*OO[[#This Row],[15]]/SUM(OO[15])</f>
        <v>0</v>
      </c>
      <c r="R345" s="10">
        <f>3/24*OO[[#This Row],[74 (28JUN1985 03:00:00)-Water Temperature (C)]]*OO[[#This Row],[16]]/SUM(OO[16])</f>
        <v>0</v>
      </c>
      <c r="S345" s="10">
        <f>3/24*OO[[#This Row],[75 (28JUN1985 06:00:00)-Water Temperature (C)]]*OO[[#This Row],[17]]/SUM(OO[17])</f>
        <v>1.1536054880396633E-39</v>
      </c>
      <c r="T345" s="10">
        <f>3/24*OO[[#This Row],[76 (28JUN1985 09:00:00)-Water Temperature (C)]]*OO[[#This Row],[18]]/SUM(OO[18])</f>
        <v>6.7834244109610242E-28</v>
      </c>
      <c r="U345" s="10">
        <f>3/24*OO[[#This Row],[77 (28JUN1985 12:00:00)-Water Temperature (C)]]*OO[[#This Row],[19]]/SUM(OO[19])</f>
        <v>6.321953286053201E-23</v>
      </c>
      <c r="V345" s="10">
        <f>3/24000000*OO[[#This Row],[78 (28JUN1985 15:00:00)-Water Temperature (C)]]*OO[[#This Row],[20]]</f>
        <v>8.1634430550974977E-16</v>
      </c>
      <c r="W345" s="10">
        <f>3/24000000*OO[[#This Row],[79 (28JUN1985 18:00:00)-Water Temperature (C)]]*OO[[#This Row],[21]]</f>
        <v>3.4573841854499996E-12</v>
      </c>
      <c r="X345" s="10">
        <f>3/24000000*OO[[#This Row],[80 (28JUN1985 21:00:00)-Water Temperature (C)]]*OO[[#This Row],[22]]</f>
        <v>1.6370658744375E-9</v>
      </c>
      <c r="Y345" s="10">
        <f>3/24000000*OO[[#This Row],[81 (29JUN1985 00:00:00)-Water Temperature (C)]]*OO[[#This Row],[23]]</f>
        <v>1.9534680542519999E-7</v>
      </c>
      <c r="Z345" s="10">
        <f>3/24000000*OO[[#This Row],[82 (29JUN1985 03:00:00)-Water Temperature (C)]]*OO[[#This Row],[24]]</f>
        <v>8.3155571651699995E-6</v>
      </c>
      <c r="AA345" s="10">
        <f>3/24000000*OO[[#This Row],[83 (29JUN1985 06:00:00)-Water Temperature (C)]]*OO[[#This Row],[25]]</f>
        <v>1.5187071213956251E-4</v>
      </c>
      <c r="AB345" s="10">
        <f>3/24000000*OO[[#This Row],[84 (29JUN1985 09:00:00)-Water Temperature (C)]]*OO[[#This Row],[26]]</f>
        <v>1.3866446143265001E-3</v>
      </c>
      <c r="AC345" s="10">
        <f>3/24000000*OO[[#This Row],[85 (29JUN1985 12:00:00)-Water Temperature (C)]]*OO[[#This Row],[27]]</f>
        <v>6.9743879127899993E-3</v>
      </c>
      <c r="AD345" s="10">
        <f>3/24000000*OO[[#This Row],[86 (29JUN1985 15:00:00)-Water Temperature (C)]]*OO[[#This Row],[28]]</f>
        <v>2.0835071704649998E-2</v>
      </c>
      <c r="AE345" s="10">
        <f>3/24000000*OO[[#This Row],[88 (29JUN1985 21:00:00)-Water Temperature (C)]]*OO[[#This Row],[30]]</f>
        <v>5.1055201327812494E-2</v>
      </c>
      <c r="AF345" s="10">
        <f>3/24000000*OO[[#This Row],[88 (29JUN1985 21:00:00)-Water Temperature (C)]]*OO[[#This Row],[30]]</f>
        <v>5.1055201327812494E-2</v>
      </c>
      <c r="AG345" s="10">
        <f>3/24000000*OO[[#This Row],[89 (30JUN1985 00:00:00)-Water Temperature (C)]]*OO[[#This Row],[31]]</f>
        <v>4.7309240671200001E-2</v>
      </c>
      <c r="AH345" s="10">
        <f>3/24000000*OO[[#This Row],[90 (30JUN1985 03:00:00)-Water Temperature (C)]]*OO[[#This Row],[32]]</f>
        <v>3.3085329811875001E-2</v>
      </c>
      <c r="AI345" s="10">
        <f>3/24000000*OO[[#This Row],[91 (30JUN1985 06:00:00)-Water Temperature (C)]]*OO[[#This Row],[33]]</f>
        <v>1.8042126437719998E-2</v>
      </c>
      <c r="AJ345" s="10">
        <f>3/24000000*OO[[#This Row],[92 (30JUN1985 09:00:00)-Water Temperature (C)]]*OO[[#This Row],[34]]</f>
        <v>7.9231032151050006E-3</v>
      </c>
      <c r="AK345" s="10">
        <f>3/24000000*OO[[#This Row],[93 (30JUN1985 12:00:00)-Water Temperature (C)]]*OO[[#This Row],[35]]</f>
        <v>2.8868986303217498E-3</v>
      </c>
      <c r="AL345" s="10">
        <f>3/24000000*OO[[#This Row],[94 (30JUN1985 15:00:00)-Water Temperature (C)]]*OO[[#This Row],[36]]</f>
        <v>9.0760890621699995E-4</v>
      </c>
      <c r="AM345" s="10">
        <f>3/24000000*OO[[#This Row],[95 (30JUN1985 18:00:00)-Water Temperature (C)]]*OO[[#This Row],[37]]</f>
        <v>2.7320428642259997E-4</v>
      </c>
      <c r="AN345" s="10">
        <f>3/24000000*OO[[#This Row],[96 (30JUN1985 21:00:00)-Water Temperature (C)]]*OO[[#This Row],[38]]</f>
        <v>1.0244433724057499E-4</v>
      </c>
      <c r="AO345" s="10">
        <f>3/24000000*OO[[#This Row],[97 (01JUL1985 00:00:00)-Water Temperature (C)]]*OO[[#This Row],[39]]</f>
        <v>6.2245011218599994E-5</v>
      </c>
      <c r="AP345" s="10">
        <f>3/24000000*OO[[#This Row],[98 (01JUL1985 03:00:00)-Water Temperature (C)]]*OO[[#This Row],[40]]</f>
        <v>5.3656135937375E-5</v>
      </c>
      <c r="AQ345" s="10">
        <f>3/24000000*OO[[#This Row],[99 (01JUL1985 06:00:00)-Water Temperature (C)]]*OO[[#This Row],[41]]</f>
        <v>5.0943740268749989E-5</v>
      </c>
      <c r="AR345" s="10">
        <f>3/24000000*OO[[#This Row],[100 (01JUL1985 09:00:00)-Water Temperature (C)]]*OO[[#This Row],[42]]</f>
        <v>4.8448616085949998E-5</v>
      </c>
      <c r="AS345" s="10">
        <f>3/24000000*OO[[#This Row],[101 (01JUL1985 12:00:00)-Water Temperature (C)]]*OO[[#This Row],[43]]</f>
        <v>4.5022935776249997E-5</v>
      </c>
      <c r="AT345" s="10">
        <f>3/24000000*OO[[#This Row],[102 (01JUL1985 15:00:00)-Water Temperature (C)]]*OO[[#This Row],[44]]</f>
        <v>4.1110247321499995E-5</v>
      </c>
      <c r="AU345" s="10">
        <f>3/24000000*OO[[#This Row],[103 (01JUL1985 18:00:00)-Water Temperature (C)]]*OO[[#This Row],[45]]</f>
        <v>3.7055473478324998E-5</v>
      </c>
      <c r="AV345" s="10">
        <f>3/24000000*OO[[#This Row],[104 (01JUL1985 21:00:00)-Water Temperature (C)]]*OO[[#This Row],[46]]</f>
        <v>3.3227771407243752E-5</v>
      </c>
      <c r="AW345" s="10">
        <f>3/24000000*OO[[#This Row],[105 (02JUL1985 00:00:00)-Water Temperature (C)]]*OO[[#This Row],[47]]</f>
        <v>3.0003747449527494E-5</v>
      </c>
      <c r="AX345" s="10">
        <f>3/24000000*OO[[#This Row],[106 (02JUL1985 03:00:00)-Water Temperature (C)]]*OO[[#This Row],[48]]</f>
        <v>2.7540306306659999E-5</v>
      </c>
      <c r="AY345" s="10">
        <f>3/24000000*OO[[#This Row],[107 (02JUL1985 06:00:00)-Water Temperature (C)]]*OO[[#This Row],[49]]</f>
        <v>2.5583004483802498E-5</v>
      </c>
      <c r="AZ345" s="10">
        <f>3/24000000*OO[[#This Row],[108 (02JUL1985 09:00:00)-Water Temperature (C)]]*OO[[#This Row],[50]]</f>
        <v>2.3945827359374999E-5</v>
      </c>
      <c r="BA345" s="10">
        <f>3/24000000*OO[[#This Row],[109 (02JUL1985 12:00:00)-Water Temperature (C)]]*OO[[#This Row],[51]]</f>
        <v>2.2290540706988747E-5</v>
      </c>
      <c r="BB345" s="10">
        <f>3/24000000*OO[[#This Row],[110 (02JUL1985 15:00:00)-Water Temperature (C)]]*OO[[#This Row],[52]]</f>
        <v>2.0498411521181246E-5</v>
      </c>
      <c r="BC345" s="10">
        <f>3/24000000*OO[[#This Row],[111 (02JUL1985 18:00:00)-Water Temperature (C)]]*OO[[#This Row],[53]]</f>
        <v>1.8524014206693748E-5</v>
      </c>
      <c r="BD345" s="10">
        <f>3/24000000*OO[[#This Row],[112 (02JUL1985 21:00:00)-Water Temperature (C)]]*OO[[#This Row],[54]]</f>
        <v>1.6582066105839998E-5</v>
      </c>
      <c r="BE345" s="10">
        <f>3/24000000*OO[[#This Row],[113 (03JUL1985 00:00:00)-Water Temperature (C)]]*OO[[#This Row],[55]]</f>
        <v>1.4845926347339999E-5</v>
      </c>
      <c r="BF345" s="10">
        <f>3/24000000*OO[[#This Row],[114 (03JUL1985 03:00:00)-Water Temperature (C)]]*OO[[#This Row],[56]]</f>
        <v>1.3461139034794998E-5</v>
      </c>
      <c r="BG345" s="10">
        <f>3/24000000*OO[[#This Row],[115 (03JUL1985 06:00:00)-Water Temperature (C)]]*OO[[#This Row],[57]]</f>
        <v>1.2350066391699999E-5</v>
      </c>
      <c r="BH345" s="10">
        <f>3/24000000*OO[[#This Row],[116 (03JUL1985 09:00:00)-Water Temperature (C)]]*OO[[#This Row],[58]]</f>
        <v>1.1359812666481249E-5</v>
      </c>
      <c r="BI345" s="10">
        <f>3/24000000*OO[[#This Row],[117 (03JUL1985 12:00:00)-Water Temperature (C)]]*OO[[#This Row],[59]]</f>
        <v>1.0459880474287498E-5</v>
      </c>
      <c r="BJ345" s="10">
        <f>3/24000000*OO[[#This Row],[118 (03JUL1985 15:00:00)-Water Temperature (C)]]*OO[[#This Row],[60]]</f>
        <v>9.5264319095699985E-6</v>
      </c>
      <c r="BK345" s="10">
        <f>3/24000000*OO[[#This Row],[119 (03JUL1985 18:00:00)-Water Temperature (C)]]*OO[[#This Row],[61]]</f>
        <v>8.5766840642349993E-6</v>
      </c>
      <c r="BL345" s="10">
        <f>3/24000000*OO[[#This Row],[120 (03JUL1985 21:00:00)-Water Temperature (C)]]*OO[[#This Row],[62]]</f>
        <v>7.6358772451237485E-6</v>
      </c>
      <c r="BM345" s="10">
        <f>3/24000000*OO[[#This Row],[121 (04JUL1985 00:00:00)-Water Temperature (C)]]*OO[[#This Row],[63]]</f>
        <v>6.7899235685124998E-6</v>
      </c>
      <c r="BN345" s="10">
        <f>3/24000000*OO[[#This Row],[122 (04JUL1985 03:00:00)-Water Temperature (C)]]*OO[[#This Row],[64]]</f>
        <v>6.1479991538337498E-6</v>
      </c>
      <c r="BO345" s="10">
        <f>3/24000000*OO[[#This Row],[123 (04JUL1985 06:00:00)-Water Temperature (C)]]*OO[[#This Row],[65]]</f>
        <v>5.5956973921537504E-6</v>
      </c>
      <c r="BP345" s="10">
        <f>3/24000000*OO[[#This Row],[124 (04JUL1985 09:00:00)-Water Temperature (C)]]*OO[[#This Row],[66]]</f>
        <v>5.0798555055375001E-6</v>
      </c>
      <c r="BQ345" s="10">
        <f>3/24000000*OO[[#This Row],[125 (04JUL1985 12:00:00)-Water Temperature (C)]]*OO[[#This Row],[67]]</f>
        <v>4.5075057620999998E-6</v>
      </c>
      <c r="BR345" s="10">
        <f>3/24000000*OO[[#This Row],[126 (04JUL1985 15:00:00)-Water Temperature (C)]]*OO[[#This Row],[68]]</f>
        <v>3.8871744784674993E-6</v>
      </c>
      <c r="BS345" s="10">
        <f>3/24000000*OO[[#This Row],[127 (04JUL1985 18:00:00)-Water Temperature (C)]]*OO[[#This Row],[69]]</f>
        <v>3.23292180746325E-6</v>
      </c>
      <c r="BT345" s="10">
        <f>3/24000000*OO[[#This Row],[128 (04JUL1985 21:00:00)-Water Temperature (C)]]*OO[[#This Row],[70]]</f>
        <v>2.6090146007606245E-6</v>
      </c>
      <c r="BU345" s="10">
        <f>3/24000000*OO[[#This Row],[129 (05JUL1985 00:00:00)-Water Temperature (C)]]*OO[[#This Row],[71]]</f>
        <v>2.0707303185075002E-6</v>
      </c>
      <c r="BV345" s="10">
        <f>3/24000000*OO[[#This Row],[130 (05JUL1985 03:00:00)-Water Temperature (C)]]*OO[[#This Row],[72]]</f>
        <v>1.6661391527868747E-6</v>
      </c>
      <c r="BW345" s="10">
        <f>3/24000000*OO[[#This Row],[131 (05JUL1985 06:00:00)-Water Temperature (C)]]*OO[[#This Row],[73]]</f>
        <v>1.3692809260194998E-6</v>
      </c>
      <c r="BX345" s="10">
        <f>3/24000000*OO[[#This Row],[132 (05JUL1985 09:00:00)-Water Temperature (C)]]*OO[[#This Row],[74]]</f>
        <v>1.1628221374899999E-6</v>
      </c>
      <c r="BY345" s="10">
        <f>3/24000000*OO[[#This Row],[133 (05JUL1985 12:00:00)-Water Temperature (C)]]*OO[[#This Row],[75]]</f>
        <v>1.0187632696526249E-6</v>
      </c>
      <c r="BZ345" s="10">
        <f>3/24000000*OO[[#This Row],[134 (05JUL1985 15:00:00)-Water Temperature (C)]]*OO[[#This Row],[76]]</f>
        <v>9.0567627824500004E-7</v>
      </c>
      <c r="CA345" s="10">
        <f>3/24000000*OO[[#This Row],[135 (05JUL1985 18:00:00)-Water Temperature (C)]]*OO[[#This Row],[77]]</f>
        <v>8.1421970504824994E-7</v>
      </c>
      <c r="CB345" s="10">
        <f>3/24000000*OO[[#This Row],[136 (05JUL1985 21:00:00)-Water Temperature (C)]]*OO[[#This Row],[78]]</f>
        <v>7.344492407805E-7</v>
      </c>
      <c r="CC345" s="10">
        <f>3/24000000*OO[[#This Row],[137 (06JUL1985 00:00:00)-Water Temperature (C)]]*OO[[#This Row],[79]]</f>
        <v>6.6876070369349988E-7</v>
      </c>
      <c r="CD345" s="10">
        <f>3/24000000*OO[[#This Row],[138 (06JUL1985 03:00:00)-Water Temperature (C)]]*OO[[#This Row],[80]]</f>
        <v>6.2238511382812491E-7</v>
      </c>
      <c r="CE345" s="10">
        <f>3/24000000*OO[[#This Row],[139 (06JUL1985 06:00:00)-Water Temperature (C)]]*OO[[#This Row],[81]]</f>
        <v>5.88994893684125E-7</v>
      </c>
      <c r="CF345" s="10">
        <f>3/24000000*OO[[#This Row],[140 (06JUL1985 09:00:00)-Water Temperature (C)]]*OO[[#This Row],[82]]</f>
        <v>5.6653881857999998E-7</v>
      </c>
      <c r="CG345" s="10">
        <f>3/24000000*OO[[#This Row],[141 (06JUL1985 12:00:00)-Water Temperature (C)]]*OO[[#This Row],[83]]</f>
        <v>5.48434135612E-7</v>
      </c>
      <c r="CH345" s="10">
        <f>3/24000000*OO[[#This Row],[142 (06JUL1985 15:00:00)-Water Temperature (C)]]*OO[[#This Row],[84]]</f>
        <v>5.3039833923375001E-7</v>
      </c>
      <c r="CI345" s="10">
        <f>3/24000000*OO[[#This Row],[143 (06JUL1985 18:00:00)-Water Temperature (C)]]*OO[[#This Row],[85]]</f>
        <v>5.0859632232499996E-7</v>
      </c>
      <c r="CJ345" s="10">
        <f>3/24000000*OO[[#This Row],[144 (06JUL1985 21:00:00)-Water Temperature (C)]]*OO[[#This Row],[86]]</f>
        <v>4.8408791884200004E-7</v>
      </c>
      <c r="CK345" s="10">
        <f>3/24000000*OO[[#This Row],[145 (07JUL1985 00:00:00)-Water Temperature (C)]]*OO[[#This Row],[87]]</f>
        <v>4.5895299628462497E-7</v>
      </c>
      <c r="CL345" s="10">
        <f>3/24000000*OO[[#This Row],[146 (07JUL1985 03:00:00)-Water Temperature (C)]]*OO[[#This Row],[88]]</f>
        <v>4.4084429516400002E-7</v>
      </c>
      <c r="CM345" s="10">
        <f>3/24000000*OO[[#This Row],[147 (07JUL1985 06:00:00)-Water Temperature (C)]]*OO[[#This Row],[89]]</f>
        <v>4.2211110962025E-7</v>
      </c>
      <c r="CN345" s="10">
        <f>3/24000000*OO[[#This Row],[148 (07JUL1985 09:00:00)-Water Temperature (C)]]*OO[[#This Row],[90]]</f>
        <v>4.0506676867012502E-7</v>
      </c>
      <c r="CO345" s="10">
        <f>3/24000000*OO[[#This Row],[149 (07JUL1985 12:00:00)-Water Temperature (C)]]*OO[[#This Row],[91]]</f>
        <v>3.8695938407524999E-7</v>
      </c>
      <c r="CP345" s="10">
        <f>3/24000000*OO[[#This Row],[150 (07JUL1985 15:00:00)-Water Temperature (C)]]*OO[[#This Row],[92]]</f>
        <v>3.6983665354680002E-7</v>
      </c>
      <c r="CQ345" s="10">
        <f>3/24000000*OO[[#This Row],[151 (07JUL1985 18:00:00)-Water Temperature (C)]]*OO[[#This Row],[93]]</f>
        <v>3.5259254376780003E-7</v>
      </c>
      <c r="CR345" s="10">
        <f>3/24000000*OO[[#This Row],[152 (07JUL1985 21:00:00)-Water Temperature (C)]]*OO[[#This Row],[94]]</f>
        <v>3.3330154878956251E-7</v>
      </c>
      <c r="CS345" s="10">
        <f>3/24000000*OO[[#This Row],[153 (08JUL1985 00:00:00)-Water Temperature (C)]]*OO[[#This Row],[95]]</f>
        <v>3.1391604795989993E-7</v>
      </c>
      <c r="CT345" s="10">
        <f>3/24000000*OO[[#This Row],[154 (08JUL1985 03:00:00)-Water Temperature (C)]]*OO[[#This Row],[96]]</f>
        <v>3.0158395813049997E-7</v>
      </c>
      <c r="CU345" s="10">
        <f>3/24000000*OO[[#This Row],[155 (08JUL1985 06:00:00)-Water Temperature (C)]]*OO[[#This Row],[97]]</f>
        <v>2.9231575287582498E-7</v>
      </c>
      <c r="CV345" s="10">
        <f>3/24000000*OO[[#This Row],[156 (08JUL1985 09:00:00)-Water Temperature (C)]]*OO[[#This Row],[98]]</f>
        <v>2.8393674000559997E-7</v>
      </c>
      <c r="CW345" s="10">
        <f>3/24000000*OO[[#This Row],[157 (08JUL1985 12:00:00)-Water Temperature (C)]]*OO[[#This Row],[99]]</f>
        <v>2.7524415296879996E-7</v>
      </c>
    </row>
    <row r="346" spans="1:101" x14ac:dyDescent="0.35">
      <c r="A346" t="s">
        <v>352</v>
      </c>
      <c r="B346">
        <v>639.07719999999995</v>
      </c>
      <c r="C346" s="10">
        <f>3/24*OO[[#This Row],[59 (26JUN1985 06:00:00)-Water Temperature (C)]]*OO[[#This Row],[1]]/SUM(OO[1])</f>
        <v>0</v>
      </c>
      <c r="D346" s="10">
        <f>3/24*OO[[#This Row],[60 (26JUN1985 09:00:00)-Water Temperature (C)]]*OO[[#This Row],[2]]/SUM(OO[2])</f>
        <v>0</v>
      </c>
      <c r="E346" s="10">
        <f>3/24*OO[[#This Row],[61 (26JUN1985 12:00:00)-Water Temperature (C)]]*OO[[#This Row],[3]]/SUM(OO[3])</f>
        <v>0</v>
      </c>
      <c r="F346" s="10">
        <f>3/24*OO[[#This Row],[62 (26JUN1985 15:00:00)-Water Temperature (C)]]*OO[[#This Row],[4]]/SUM(OO[4])</f>
        <v>0</v>
      </c>
      <c r="G346" s="10">
        <f>3/24*OO[[#This Row],[63 (26JUN1985 18:00:00)-Water Temperature (C)]]*OO[[#This Row],[5]]/SUM(OO[5])</f>
        <v>0</v>
      </c>
      <c r="H346" s="10">
        <f>3/24*OO[[#This Row],[64 (26JUN1985 21:00:00)-Water Temperature (C)]]*OO[[#This Row],[6]]/SUM(OO[6])</f>
        <v>0</v>
      </c>
      <c r="I346" s="10">
        <f>3/24*OO[[#This Row],[65 (27JUN1985 00:00:00)-Water Temperature (C)]]*OO[[#This Row],[7]]/SUM(OO[7])</f>
        <v>0</v>
      </c>
      <c r="J346" s="10">
        <f>3/24*OO[[#This Row],[66 (27JUN1985 03:00:00)-Water Temperature (C)]]*OO[[#This Row],[8]]/SUM(OO[8])</f>
        <v>0</v>
      </c>
      <c r="K346" s="10">
        <f>3/24*OO[[#This Row],[67 (27JUN1985 06:00:00)-Water Temperature (C)]]*OO[[#This Row],[9]]/SUM(OO[9])</f>
        <v>0</v>
      </c>
      <c r="L346" s="10">
        <f>3/24*OO[[#This Row],[68 (27JUN1985 09:00:00)-Water Temperature (C)]]*OO[[#This Row],[10]]/SUM(OO[10])</f>
        <v>0</v>
      </c>
      <c r="M346" s="10">
        <f>3/24*OO[[#This Row],[69 (27JUN1985 12:00:00)-Water Temperature (C)]]*OO[[#This Row],[11]]/SUM(OO[11])</f>
        <v>0</v>
      </c>
      <c r="N346" s="10">
        <f>3/24*OO[[#This Row],[70 (27JUN1985 15:00:00)-Water Temperature (C)]]*OO[[#This Row],[12]]/SUM(OO[12])</f>
        <v>0</v>
      </c>
      <c r="O346" s="10">
        <f>3/24*OO[[#This Row],[71 (27JUN1985 18:00:00)-Water Temperature (C)]]*OO[[#This Row],[13]]/SUM(OO[13])</f>
        <v>0</v>
      </c>
      <c r="P346" s="10">
        <f>3/24*OO[[#This Row],[72 (27JUN1985 21:00:00)-Water Temperature (C)]]*OO[[#This Row],[14]]/SUM(OO[14])</f>
        <v>0</v>
      </c>
      <c r="Q346" s="10">
        <f>3/24*OO[[#This Row],[73 (28JUN1985 00:00:00)-Water Temperature (C)]]*OO[[#This Row],[15]]/SUM(OO[15])</f>
        <v>0</v>
      </c>
      <c r="R346" s="10">
        <f>3/24*OO[[#This Row],[74 (28JUN1985 03:00:00)-Water Temperature (C)]]*OO[[#This Row],[16]]/SUM(OO[16])</f>
        <v>0</v>
      </c>
      <c r="S346" s="10">
        <f>3/24*OO[[#This Row],[75 (28JUN1985 06:00:00)-Water Temperature (C)]]*OO[[#This Row],[17]]/SUM(OO[17])</f>
        <v>3.9848230138098452E-40</v>
      </c>
      <c r="T346" s="10">
        <f>3/24*OO[[#This Row],[76 (28JUN1985 09:00:00)-Water Temperature (C)]]*OO[[#This Row],[18]]/SUM(OO[18])</f>
        <v>3.3437695725869926E-28</v>
      </c>
      <c r="U346" s="10">
        <f>3/24*OO[[#This Row],[77 (28JUN1985 12:00:00)-Water Temperature (C)]]*OO[[#This Row],[19]]/SUM(OO[19])</f>
        <v>2.3448542183135719E-23</v>
      </c>
      <c r="V346" s="10">
        <f>3/24000000*OO[[#This Row],[78 (28JUN1985 15:00:00)-Water Temperature (C)]]*OO[[#This Row],[20]]</f>
        <v>5.4121582747050006E-16</v>
      </c>
      <c r="W346" s="10">
        <f>3/24000000*OO[[#This Row],[79 (28JUN1985 18:00:00)-Water Temperature (C)]]*OO[[#This Row],[21]]</f>
        <v>2.5970403626942499E-12</v>
      </c>
      <c r="X346" s="10">
        <f>3/24000000*OO[[#This Row],[80 (28JUN1985 21:00:00)-Water Temperature (C)]]*OO[[#This Row],[22]]</f>
        <v>1.3152474950062501E-9</v>
      </c>
      <c r="Y346" s="10">
        <f>3/24000000*OO[[#This Row],[81 (29JUN1985 00:00:00)-Water Temperature (C)]]*OO[[#This Row],[23]]</f>
        <v>1.6492553135520001E-7</v>
      </c>
      <c r="Z346" s="10">
        <f>3/24000000*OO[[#This Row],[82 (29JUN1985 03:00:00)-Water Temperature (C)]]*OO[[#This Row],[24]]</f>
        <v>7.3060403920449995E-6</v>
      </c>
      <c r="AA346" s="10">
        <f>3/24000000*OO[[#This Row],[83 (29JUN1985 06:00:00)-Water Temperature (C)]]*OO[[#This Row],[25]]</f>
        <v>1.3797557309400002E-4</v>
      </c>
      <c r="AB346" s="10">
        <f>3/24000000*OO[[#This Row],[84 (29JUN1985 09:00:00)-Water Temperature (C)]]*OO[[#This Row],[26]]</f>
        <v>1.2967255557244999E-3</v>
      </c>
      <c r="AC346" s="10">
        <f>3/24000000*OO[[#This Row],[85 (29JUN1985 12:00:00)-Water Temperature (C)]]*OO[[#This Row],[27]]</f>
        <v>6.6872825597649992E-3</v>
      </c>
      <c r="AD346" s="10">
        <f>3/24000000*OO[[#This Row],[86 (29JUN1985 15:00:00)-Water Temperature (C)]]*OO[[#This Row],[28]]</f>
        <v>2.0425796971317498E-2</v>
      </c>
      <c r="AE346" s="10">
        <f>3/24000000*OO[[#This Row],[88 (29JUN1985 21:00:00)-Water Temperature (C)]]*OO[[#This Row],[30]]</f>
        <v>5.1944642796549992E-2</v>
      </c>
      <c r="AF346" s="10">
        <f>3/24000000*OO[[#This Row],[88 (29JUN1985 21:00:00)-Water Temperature (C)]]*OO[[#This Row],[30]]</f>
        <v>5.1944642796549992E-2</v>
      </c>
      <c r="AG346" s="10">
        <f>3/24000000*OO[[#This Row],[89 (30JUN1985 00:00:00)-Water Temperature (C)]]*OO[[#This Row],[31]]</f>
        <v>4.8901266402624995E-2</v>
      </c>
      <c r="AH346" s="10">
        <f>3/24000000*OO[[#This Row],[90 (30JUN1985 03:00:00)-Water Temperature (C)]]*OO[[#This Row],[32]]</f>
        <v>3.4681239538382501E-2</v>
      </c>
      <c r="AI346" s="10">
        <f>3/24000000*OO[[#This Row],[91 (30JUN1985 06:00:00)-Water Temperature (C)]]*OO[[#This Row],[33]]</f>
        <v>1.9149136515839996E-2</v>
      </c>
      <c r="AJ346" s="10">
        <f>3/24000000*OO[[#This Row],[92 (30JUN1985 09:00:00)-Water Temperature (C)]]*OO[[#This Row],[34]]</f>
        <v>8.5021403794349991E-3</v>
      </c>
      <c r="AK346" s="10">
        <f>3/24000000*OO[[#This Row],[93 (30JUN1985 12:00:00)-Water Temperature (C)]]*OO[[#This Row],[35]]</f>
        <v>3.1273624389399996E-3</v>
      </c>
      <c r="AL346" s="10">
        <f>3/24000000*OO[[#This Row],[94 (30JUN1985 15:00:00)-Water Temperature (C)]]*OO[[#This Row],[36]]</f>
        <v>9.8971620367899996E-4</v>
      </c>
      <c r="AM346" s="10">
        <f>3/24000000*OO[[#This Row],[95 (30JUN1985 18:00:00)-Water Temperature (C)]]*OO[[#This Row],[37]]</f>
        <v>2.9755251794463746E-4</v>
      </c>
      <c r="AN346" s="10">
        <f>3/24000000*OO[[#This Row],[96 (30JUN1985 21:00:00)-Water Temperature (C)]]*OO[[#This Row],[38]]</f>
        <v>1.0962875495985001E-4</v>
      </c>
      <c r="AO346" s="10">
        <f>3/24000000*OO[[#This Row],[97 (01JUL1985 00:00:00)-Water Temperature (C)]]*OO[[#This Row],[39]]</f>
        <v>6.5050563469674994E-5</v>
      </c>
      <c r="AP346" s="10">
        <f>3/24000000*OO[[#This Row],[98 (01JUL1985 03:00:00)-Water Temperature (C)]]*OO[[#This Row],[40]]</f>
        <v>5.5559877951712498E-5</v>
      </c>
      <c r="AQ346" s="10">
        <f>3/24000000*OO[[#This Row],[99 (01JUL1985 06:00:00)-Water Temperature (C)]]*OO[[#This Row],[41]]</f>
        <v>5.26989678379625E-5</v>
      </c>
      <c r="AR346" s="10">
        <f>3/24000000*OO[[#This Row],[100 (01JUL1985 09:00:00)-Water Temperature (C)]]*OO[[#This Row],[42]]</f>
        <v>5.0198877740212493E-5</v>
      </c>
      <c r="AS346" s="10">
        <f>3/24000000*OO[[#This Row],[101 (01JUL1985 12:00:00)-Water Temperature (C)]]*OO[[#This Row],[43]]</f>
        <v>4.6742078547249997E-5</v>
      </c>
      <c r="AT346" s="10">
        <f>3/24000000*OO[[#This Row],[102 (01JUL1985 15:00:00)-Water Temperature (C)]]*OO[[#This Row],[44]]</f>
        <v>4.275420990251249E-5</v>
      </c>
      <c r="AU346" s="10">
        <f>3/24000000*OO[[#This Row],[103 (01JUL1985 18:00:00)-Water Temperature (C)]]*OO[[#This Row],[45]]</f>
        <v>3.8600170943125001E-5</v>
      </c>
      <c r="AV346" s="10">
        <f>3/24000000*OO[[#This Row],[104 (01JUL1985 21:00:00)-Water Temperature (C)]]*OO[[#This Row],[46]]</f>
        <v>3.464918657824E-5</v>
      </c>
      <c r="AW346" s="10">
        <f>3/24000000*OO[[#This Row],[105 (02JUL1985 00:00:00)-Water Temperature (C)]]*OO[[#This Row],[47]]</f>
        <v>3.1319849465059996E-5</v>
      </c>
      <c r="AX346" s="10">
        <f>3/24000000*OO[[#This Row],[106 (02JUL1985 03:00:00)-Water Temperature (C)]]*OO[[#This Row],[48]]</f>
        <v>2.8785765855805002E-5</v>
      </c>
      <c r="AY346" s="10">
        <f>3/24000000*OO[[#This Row],[107 (02JUL1985 06:00:00)-Water Temperature (C)]]*OO[[#This Row],[49]]</f>
        <v>2.6759499913676247E-5</v>
      </c>
      <c r="AZ346" s="10">
        <f>3/24000000*OO[[#This Row],[108 (02JUL1985 09:00:00)-Water Temperature (C)]]*OO[[#This Row],[50]]</f>
        <v>2.5071897416797501E-5</v>
      </c>
      <c r="BA346" s="10">
        <f>3/24000000*OO[[#This Row],[109 (02JUL1985 12:00:00)-Water Temperature (C)]]*OO[[#This Row],[51]]</f>
        <v>2.3363917081512499E-5</v>
      </c>
      <c r="BB346" s="10">
        <f>3/24000000*OO[[#This Row],[110 (02JUL1985 15:00:00)-Water Temperature (C)]]*OO[[#This Row],[52]]</f>
        <v>2.1512256663719998E-5</v>
      </c>
      <c r="BC346" s="10">
        <f>3/24000000*OO[[#This Row],[111 (02JUL1985 18:00:00)-Water Temperature (C)]]*OO[[#This Row],[53]]</f>
        <v>1.9467326812125002E-5</v>
      </c>
      <c r="BD346" s="10">
        <f>3/24000000*OO[[#This Row],[112 (02JUL1985 21:00:00)-Water Temperature (C)]]*OO[[#This Row],[54]]</f>
        <v>1.7453207778168749E-5</v>
      </c>
      <c r="BE346" s="10">
        <f>3/24000000*OO[[#This Row],[113 (03JUL1985 00:00:00)-Water Temperature (C)]]*OO[[#This Row],[55]]</f>
        <v>1.5642753334781251E-5</v>
      </c>
      <c r="BF346" s="10">
        <f>3/24000000*OO[[#This Row],[114 (03JUL1985 03:00:00)-Water Temperature (C)]]*OO[[#This Row],[56]]</f>
        <v>1.4196969840037499E-5</v>
      </c>
      <c r="BG346" s="10">
        <f>3/24000000*OO[[#This Row],[115 (03JUL1985 06:00:00)-Water Temperature (C)]]*OO[[#This Row],[57]]</f>
        <v>1.30321504305E-5</v>
      </c>
      <c r="BH346" s="10">
        <f>3/24000000*OO[[#This Row],[116 (03JUL1985 09:00:00)-Water Temperature (C)]]*OO[[#This Row],[58]]</f>
        <v>1.199035228398E-5</v>
      </c>
      <c r="BI346" s="10">
        <f>3/24000000*OO[[#This Row],[117 (03JUL1985 12:00:00)-Water Temperature (C)]]*OO[[#This Row],[59]]</f>
        <v>1.1047133745372498E-5</v>
      </c>
      <c r="BJ346" s="10">
        <f>3/24000000*OO[[#This Row],[118 (03JUL1985 15:00:00)-Water Temperature (C)]]*OO[[#This Row],[60]]</f>
        <v>1.006802034170125E-5</v>
      </c>
      <c r="BK346" s="10">
        <f>3/24000000*OO[[#This Row],[119 (03JUL1985 18:00:00)-Water Temperature (C)]]*OO[[#This Row],[61]]</f>
        <v>9.0720022972949994E-6</v>
      </c>
      <c r="BL346" s="10">
        <f>3/24000000*OO[[#This Row],[120 (03JUL1985 21:00:00)-Water Temperature (C)]]*OO[[#This Row],[62]]</f>
        <v>8.0863888883249986E-6</v>
      </c>
      <c r="BM346" s="10">
        <f>3/24000000*OO[[#This Row],[121 (04JUL1985 00:00:00)-Water Temperature (C)]]*OO[[#This Row],[63]]</f>
        <v>7.1959467473687493E-6</v>
      </c>
      <c r="BN346" s="10">
        <f>3/24000000*OO[[#This Row],[122 (04JUL1985 03:00:00)-Water Temperature (C)]]*OO[[#This Row],[64]]</f>
        <v>6.5203641809749988E-6</v>
      </c>
      <c r="BO346" s="10">
        <f>3/24000000*OO[[#This Row],[123 (04JUL1985 06:00:00)-Water Temperature (C)]]*OO[[#This Row],[65]]</f>
        <v>5.9346202163499995E-6</v>
      </c>
      <c r="BP346" s="10">
        <f>3/24000000*OO[[#This Row],[124 (04JUL1985 09:00:00)-Water Temperature (C)]]*OO[[#This Row],[66]]</f>
        <v>5.3902858444000001E-6</v>
      </c>
      <c r="BQ346" s="10">
        <f>3/24000000*OO[[#This Row],[125 (04JUL1985 12:00:00)-Water Temperature (C)]]*OO[[#This Row],[67]]</f>
        <v>4.7869231456999993E-6</v>
      </c>
      <c r="BR346" s="10">
        <f>3/24000000*OO[[#This Row],[126 (04JUL1985 15:00:00)-Water Temperature (C)]]*OO[[#This Row],[68]]</f>
        <v>4.1350826699137496E-6</v>
      </c>
      <c r="BS346" s="10">
        <f>3/24000000*OO[[#This Row],[127 (04JUL1985 18:00:00)-Water Temperature (C)]]*OO[[#This Row],[69]]</f>
        <v>3.4458434640124999E-6</v>
      </c>
      <c r="BT346" s="10">
        <f>3/24000000*OO[[#This Row],[128 (04JUL1985 21:00:00)-Water Temperature (C)]]*OO[[#This Row],[70]]</f>
        <v>2.7865084623709999E-6</v>
      </c>
      <c r="BU346" s="10">
        <f>3/24000000*OO[[#This Row],[129 (05JUL1985 00:00:00)-Water Temperature (C)]]*OO[[#This Row],[71]]</f>
        <v>2.2137129625995002E-6</v>
      </c>
      <c r="BV346" s="10">
        <f>3/24000000*OO[[#This Row],[130 (05JUL1985 03:00:00)-Water Temperature (C)]]*OO[[#This Row],[72]]</f>
        <v>1.78107068307275E-6</v>
      </c>
      <c r="BW346" s="10">
        <f>3/24000000*OO[[#This Row],[131 (05JUL1985 06:00:00)-Water Temperature (C)]]*OO[[#This Row],[73]]</f>
        <v>1.4609313390079997E-6</v>
      </c>
      <c r="BX346" s="10">
        <f>3/24000000*OO[[#This Row],[132 (05JUL1985 09:00:00)-Water Temperature (C)]]*OO[[#This Row],[74]]</f>
        <v>1.237823307399375E-6</v>
      </c>
      <c r="BY346" s="10">
        <f>3/24000000*OO[[#This Row],[133 (05JUL1985 12:00:00)-Water Temperature (C)]]*OO[[#This Row],[75]]</f>
        <v>1.0822495230834998E-6</v>
      </c>
      <c r="BZ346" s="10">
        <f>3/24000000*OO[[#This Row],[134 (05JUL1985 15:00:00)-Water Temperature (C)]]*OO[[#This Row],[76]]</f>
        <v>9.6040370996737511E-7</v>
      </c>
      <c r="CA346" s="10">
        <f>3/24000000*OO[[#This Row],[135 (05JUL1985 18:00:00)-Water Temperature (C)]]*OO[[#This Row],[77]]</f>
        <v>8.6279601911249993E-7</v>
      </c>
      <c r="CB346" s="10">
        <f>3/24000000*OO[[#This Row],[136 (05JUL1985 21:00:00)-Water Temperature (C)]]*OO[[#This Row],[78]]</f>
        <v>7.7813752676399987E-7</v>
      </c>
      <c r="CC346" s="10">
        <f>3/24000000*OO[[#This Row],[137 (06JUL1985 00:00:00)-Water Temperature (C)]]*OO[[#This Row],[79]]</f>
        <v>7.0832919518549988E-7</v>
      </c>
      <c r="CD346" s="10">
        <f>3/24000000*OO[[#This Row],[138 (06JUL1985 03:00:00)-Water Temperature (C)]]*OO[[#This Row],[80]]</f>
        <v>6.589685833605E-7</v>
      </c>
      <c r="CE346" s="10">
        <f>3/24000000*OO[[#This Row],[139 (06JUL1985 06:00:00)-Water Temperature (C)]]*OO[[#This Row],[81]]</f>
        <v>6.2299482555600002E-7</v>
      </c>
      <c r="CF346" s="10">
        <f>3/24000000*OO[[#This Row],[140 (06JUL1985 09:00:00)-Water Temperature (C)]]*OO[[#This Row],[82]]</f>
        <v>5.9870510608374993E-7</v>
      </c>
      <c r="CG346" s="10">
        <f>3/24000000*OO[[#This Row],[141 (06JUL1985 12:00:00)-Water Temperature (C)]]*OO[[#This Row],[83]]</f>
        <v>5.7912294379399989E-7</v>
      </c>
      <c r="CH346" s="10">
        <f>3/24000000*OO[[#This Row],[142 (06JUL1985 15:00:00)-Water Temperature (C)]]*OO[[#This Row],[84]]</f>
        <v>5.5988944519624998E-7</v>
      </c>
      <c r="CI346" s="10">
        <f>3/24000000*OO[[#This Row],[143 (06JUL1985 18:00:00)-Water Temperature (C)]]*OO[[#This Row],[85]]</f>
        <v>5.3688431216799993E-7</v>
      </c>
      <c r="CJ346" s="10">
        <f>3/24000000*OO[[#This Row],[144 (06JUL1985 21:00:00)-Water Temperature (C)]]*OO[[#This Row],[86]]</f>
        <v>5.11351194376875E-7</v>
      </c>
      <c r="CK346" s="10">
        <f>3/24000000*OO[[#This Row],[145 (07JUL1985 00:00:00)-Water Temperature (C)]]*OO[[#This Row],[87]]</f>
        <v>4.8499559966337496E-7</v>
      </c>
      <c r="CL346" s="10">
        <f>3/24000000*OO[[#This Row],[146 (07JUL1985 03:00:00)-Water Temperature (C)]]*OO[[#This Row],[88]]</f>
        <v>4.6608061497637499E-7</v>
      </c>
      <c r="CM346" s="10">
        <f>3/24000000*OO[[#This Row],[147 (07JUL1985 06:00:00)-Water Temperature (C)]]*OO[[#This Row],[89]]</f>
        <v>4.4609823093449994E-7</v>
      </c>
      <c r="CN346" s="10">
        <f>3/24000000*OO[[#This Row],[148 (07JUL1985 09:00:00)-Water Temperature (C)]]*OO[[#This Row],[90]]</f>
        <v>4.280318180625E-7</v>
      </c>
      <c r="CO346" s="10">
        <f>3/24000000*OO[[#This Row],[149 (07JUL1985 12:00:00)-Water Temperature (C)]]*OO[[#This Row],[91]]</f>
        <v>4.0884647227874999E-7</v>
      </c>
      <c r="CP346" s="10">
        <f>3/24000000*OO[[#This Row],[150 (07JUL1985 15:00:00)-Water Temperature (C)]]*OO[[#This Row],[92]]</f>
        <v>3.9074220281250001E-7</v>
      </c>
      <c r="CQ346" s="10">
        <f>3/24000000*OO[[#This Row],[151 (07JUL1985 18:00:00)-Water Temperature (C)]]*OO[[#This Row],[93]]</f>
        <v>3.7257613001900002E-7</v>
      </c>
      <c r="CR346" s="10">
        <f>3/24000000*OO[[#This Row],[152 (07JUL1985 21:00:00)-Water Temperature (C)]]*OO[[#This Row],[94]]</f>
        <v>3.5240251270725002E-7</v>
      </c>
      <c r="CS346" s="10">
        <f>3/24000000*OO[[#This Row],[153 (08JUL1985 00:00:00)-Water Temperature (C)]]*OO[[#This Row],[95]]</f>
        <v>3.3196045166375001E-7</v>
      </c>
      <c r="CT346" s="10">
        <f>3/24000000*OO[[#This Row],[154 (08JUL1985 03:00:00)-Water Temperature (C)]]*OO[[#This Row],[96]]</f>
        <v>3.1899257670273744E-7</v>
      </c>
      <c r="CU346" s="10">
        <f>3/24000000*OO[[#This Row],[155 (08JUL1985 06:00:00)-Water Temperature (C)]]*OO[[#This Row],[97]]</f>
        <v>3.0901695852010001E-7</v>
      </c>
      <c r="CV346" s="10">
        <f>3/24000000*OO[[#This Row],[156 (08JUL1985 09:00:00)-Water Temperature (C)]]*OO[[#This Row],[98]]</f>
        <v>3.0004248075699999E-7</v>
      </c>
      <c r="CW346" s="10">
        <f>3/24000000*OO[[#This Row],[157 (08JUL1985 12:00:00)-Water Temperature (C)]]*OO[[#This Row],[99]]</f>
        <v>2.9085737971303749E-7</v>
      </c>
    </row>
    <row r="347" spans="1:101" x14ac:dyDescent="0.35">
      <c r="A347" t="s">
        <v>353</v>
      </c>
      <c r="B347">
        <v>671.90419999999995</v>
      </c>
      <c r="C347" s="10">
        <f>3/24*OO[[#This Row],[59 (26JUN1985 06:00:00)-Water Temperature (C)]]*OO[[#This Row],[1]]/SUM(OO[1])</f>
        <v>0</v>
      </c>
      <c r="D347" s="10">
        <f>3/24*OO[[#This Row],[60 (26JUN1985 09:00:00)-Water Temperature (C)]]*OO[[#This Row],[2]]/SUM(OO[2])</f>
        <v>0</v>
      </c>
      <c r="E347" s="10">
        <f>3/24*OO[[#This Row],[61 (26JUN1985 12:00:00)-Water Temperature (C)]]*OO[[#This Row],[3]]/SUM(OO[3])</f>
        <v>0</v>
      </c>
      <c r="F347" s="10">
        <f>3/24*OO[[#This Row],[62 (26JUN1985 15:00:00)-Water Temperature (C)]]*OO[[#This Row],[4]]/SUM(OO[4])</f>
        <v>0</v>
      </c>
      <c r="G347" s="10">
        <f>3/24*OO[[#This Row],[63 (26JUN1985 18:00:00)-Water Temperature (C)]]*OO[[#This Row],[5]]/SUM(OO[5])</f>
        <v>0</v>
      </c>
      <c r="H347" s="10">
        <f>3/24*OO[[#This Row],[64 (26JUN1985 21:00:00)-Water Temperature (C)]]*OO[[#This Row],[6]]/SUM(OO[6])</f>
        <v>0</v>
      </c>
      <c r="I347" s="10">
        <f>3/24*OO[[#This Row],[65 (27JUN1985 00:00:00)-Water Temperature (C)]]*OO[[#This Row],[7]]/SUM(OO[7])</f>
        <v>0</v>
      </c>
      <c r="J347" s="10">
        <f>3/24*OO[[#This Row],[66 (27JUN1985 03:00:00)-Water Temperature (C)]]*OO[[#This Row],[8]]/SUM(OO[8])</f>
        <v>0</v>
      </c>
      <c r="K347" s="10">
        <f>3/24*OO[[#This Row],[67 (27JUN1985 06:00:00)-Water Temperature (C)]]*OO[[#This Row],[9]]/SUM(OO[9])</f>
        <v>0</v>
      </c>
      <c r="L347" s="10">
        <f>3/24*OO[[#This Row],[68 (27JUN1985 09:00:00)-Water Temperature (C)]]*OO[[#This Row],[10]]/SUM(OO[10])</f>
        <v>0</v>
      </c>
      <c r="M347" s="10">
        <f>3/24*OO[[#This Row],[69 (27JUN1985 12:00:00)-Water Temperature (C)]]*OO[[#This Row],[11]]/SUM(OO[11])</f>
        <v>0</v>
      </c>
      <c r="N347" s="10">
        <f>3/24*OO[[#This Row],[70 (27JUN1985 15:00:00)-Water Temperature (C)]]*OO[[#This Row],[12]]/SUM(OO[12])</f>
        <v>0</v>
      </c>
      <c r="O347" s="10">
        <f>3/24*OO[[#This Row],[71 (27JUN1985 18:00:00)-Water Temperature (C)]]*OO[[#This Row],[13]]/SUM(OO[13])</f>
        <v>0</v>
      </c>
      <c r="P347" s="10">
        <f>3/24*OO[[#This Row],[72 (27JUN1985 21:00:00)-Water Temperature (C)]]*OO[[#This Row],[14]]/SUM(OO[14])</f>
        <v>0</v>
      </c>
      <c r="Q347" s="10">
        <f>3/24*OO[[#This Row],[73 (28JUN1985 00:00:00)-Water Temperature (C)]]*OO[[#This Row],[15]]/SUM(OO[15])</f>
        <v>0</v>
      </c>
      <c r="R347" s="10">
        <f>3/24*OO[[#This Row],[74 (28JUN1985 03:00:00)-Water Temperature (C)]]*OO[[#This Row],[16]]/SUM(OO[16])</f>
        <v>0</v>
      </c>
      <c r="S347" s="10">
        <f>3/24*OO[[#This Row],[75 (28JUN1985 06:00:00)-Water Temperature (C)]]*OO[[#This Row],[17]]/SUM(OO[17])</f>
        <v>5.2135492454817614E-41</v>
      </c>
      <c r="T347" s="10">
        <f>3/24*OO[[#This Row],[76 (28JUN1985 09:00:00)-Water Temperature (C)]]*OO[[#This Row],[18]]/SUM(OO[18])</f>
        <v>9.6705094207115912E-29</v>
      </c>
      <c r="U347" s="10">
        <f>3/24*OO[[#This Row],[77 (28JUN1985 12:00:00)-Water Temperature (C)]]*OO[[#This Row],[19]]/SUM(OO[19])</f>
        <v>5.0470635184138372E-24</v>
      </c>
      <c r="V347" s="10">
        <f>3/24000000*OO[[#This Row],[78 (28JUN1985 15:00:00)-Water Temperature (C)]]*OO[[#This Row],[20]]</f>
        <v>3.2910552033273749E-16</v>
      </c>
      <c r="W347" s="10">
        <f>3/24000000*OO[[#This Row],[79 (28JUN1985 18:00:00)-Water Temperature (C)]]*OO[[#This Row],[21]]</f>
        <v>2.0899848331599997E-12</v>
      </c>
      <c r="X347" s="10">
        <f>3/24000000*OO[[#This Row],[80 (28JUN1985 21:00:00)-Water Temperature (C)]]*OO[[#This Row],[22]]</f>
        <v>1.2216093926222497E-9</v>
      </c>
      <c r="Y347" s="10">
        <f>3/24000000*OO[[#This Row],[81 (29JUN1985 00:00:00)-Water Temperature (C)]]*OO[[#This Row],[23]]</f>
        <v>1.6997268099238749E-7</v>
      </c>
      <c r="Z347" s="10">
        <f>3/24000000*OO[[#This Row],[82 (29JUN1985 03:00:00)-Water Temperature (C)]]*OO[[#This Row],[24]]</f>
        <v>8.2287414607999995E-6</v>
      </c>
      <c r="AA347" s="10">
        <f>3/24000000*OO[[#This Row],[83 (29JUN1985 06:00:00)-Water Temperature (C)]]*OO[[#This Row],[25]]</f>
        <v>1.6806134759325E-4</v>
      </c>
      <c r="AB347" s="10">
        <f>3/24000000*OO[[#This Row],[84 (29JUN1985 09:00:00)-Water Temperature (C)]]*OO[[#This Row],[26]]</f>
        <v>1.6996274656789999E-3</v>
      </c>
      <c r="AC347" s="10">
        <f>3/24000000*OO[[#This Row],[85 (29JUN1985 12:00:00)-Water Temperature (C)]]*OO[[#This Row],[27]]</f>
        <v>9.3606580744312485E-3</v>
      </c>
      <c r="AD347" s="10">
        <f>3/24000000*OO[[#This Row],[86 (29JUN1985 15:00:00)-Water Temperature (C)]]*OO[[#This Row],[28]]</f>
        <v>3.0411410044406246E-2</v>
      </c>
      <c r="AE347" s="10">
        <f>3/24000000*OO[[#This Row],[88 (29JUN1985 21:00:00)-Water Temperature (C)]]*OO[[#This Row],[30]]</f>
        <v>8.6665033939299987E-2</v>
      </c>
      <c r="AF347" s="10">
        <f>3/24000000*OO[[#This Row],[88 (29JUN1985 21:00:00)-Water Temperature (C)]]*OO[[#This Row],[30]]</f>
        <v>8.6665033939299987E-2</v>
      </c>
      <c r="AG347" s="10">
        <f>3/24000000*OO[[#This Row],[89 (30JUN1985 00:00:00)-Water Temperature (C)]]*OO[[#This Row],[31]]</f>
        <v>8.5982784458000006E-2</v>
      </c>
      <c r="AH347" s="10">
        <f>3/24000000*OO[[#This Row],[90 (30JUN1985 03:00:00)-Water Temperature (C)]]*OO[[#This Row],[32]]</f>
        <v>6.4036145692199994E-2</v>
      </c>
      <c r="AI347" s="10">
        <f>3/24000000*OO[[#This Row],[91 (30JUN1985 06:00:00)-Water Temperature (C)]]*OO[[#This Row],[33]]</f>
        <v>3.69215041097E-2</v>
      </c>
      <c r="AJ347" s="10">
        <f>3/24000000*OO[[#This Row],[92 (30JUN1985 09:00:00)-Water Temperature (C)]]*OO[[#This Row],[34]]</f>
        <v>1.7056746791775001E-2</v>
      </c>
      <c r="AK347" s="10">
        <f>3/24000000*OO[[#This Row],[93 (30JUN1985 12:00:00)-Water Temperature (C)]]*OO[[#This Row],[35]]</f>
        <v>6.4973607287399995E-3</v>
      </c>
      <c r="AL347" s="10">
        <f>3/24000000*OO[[#This Row],[94 (30JUN1985 15:00:00)-Water Temperature (C)]]*OO[[#This Row],[36]]</f>
        <v>2.1077094534774996E-3</v>
      </c>
      <c r="AM347" s="10">
        <f>3/24000000*OO[[#This Row],[95 (30JUN1985 18:00:00)-Water Temperature (C)]]*OO[[#This Row],[37]]</f>
        <v>6.3299713997699999E-4</v>
      </c>
      <c r="AN347" s="10">
        <f>3/24000000*OO[[#This Row],[96 (30JUN1985 21:00:00)-Water Temperature (C)]]*OO[[#This Row],[38]]</f>
        <v>2.1874664352257499E-4</v>
      </c>
      <c r="AO347" s="10">
        <f>3/24000000*OO[[#This Row],[97 (01JUL1985 00:00:00)-Water Temperature (C)]]*OO[[#This Row],[39]]</f>
        <v>1.1716030725629998E-4</v>
      </c>
      <c r="AP347" s="10">
        <f>3/24000000*OO[[#This Row],[98 (01JUL1985 03:00:00)-Water Temperature (C)]]*OO[[#This Row],[40]]</f>
        <v>9.5125235958724993E-5</v>
      </c>
      <c r="AQ347" s="10">
        <f>3/24000000*OO[[#This Row],[99 (01JUL1985 06:00:00)-Water Temperature (C)]]*OO[[#This Row],[41]]</f>
        <v>8.9004575151249994E-5</v>
      </c>
      <c r="AR347" s="10">
        <f>3/24000000*OO[[#This Row],[100 (01JUL1985 09:00:00)-Water Temperature (C)]]*OO[[#This Row],[42]]</f>
        <v>8.466001709086249E-5</v>
      </c>
      <c r="AS347" s="10">
        <f>3/24000000*OO[[#This Row],[101 (01JUL1985 12:00:00)-Water Temperature (C)]]*OO[[#This Row],[43]]</f>
        <v>7.8863806607712501E-5</v>
      </c>
      <c r="AT347" s="10">
        <f>3/24000000*OO[[#This Row],[102 (01JUL1985 15:00:00)-Water Temperature (C)]]*OO[[#This Row],[44]]</f>
        <v>7.209048867461249E-5</v>
      </c>
      <c r="AU347" s="10">
        <f>3/24000000*OO[[#This Row],[103 (01JUL1985 18:00:00)-Water Temperature (C)]]*OO[[#This Row],[45]]</f>
        <v>6.5040871393187493E-5</v>
      </c>
      <c r="AV347" s="10">
        <f>3/24000000*OO[[#This Row],[104 (01JUL1985 21:00:00)-Water Temperature (C)]]*OO[[#This Row],[46]]</f>
        <v>5.8272399763024997E-5</v>
      </c>
      <c r="AW347" s="10">
        <f>3/24000000*OO[[#This Row],[105 (02JUL1985 00:00:00)-Water Temperature (C)]]*OO[[#This Row],[47]]</f>
        <v>5.2581288768749998E-5</v>
      </c>
      <c r="AX347" s="10">
        <f>3/24000000*OO[[#This Row],[106 (02JUL1985 03:00:00)-Water Temperature (C)]]*OO[[#This Row],[48]]</f>
        <v>4.8279041464499995E-5</v>
      </c>
      <c r="AY347" s="10">
        <f>3/24000000*OO[[#This Row],[107 (02JUL1985 06:00:00)-Water Temperature (C)]]*OO[[#This Row],[49]]</f>
        <v>4.4720230912874995E-5</v>
      </c>
      <c r="AZ347" s="10">
        <f>3/24000000*OO[[#This Row],[108 (02JUL1985 09:00:00)-Water Temperature (C)]]*OO[[#This Row],[50]]</f>
        <v>4.1783031441999994E-5</v>
      </c>
      <c r="BA347" s="10">
        <f>3/24000000*OO[[#This Row],[109 (02JUL1985 12:00:00)-Water Temperature (C)]]*OO[[#This Row],[51]]</f>
        <v>3.8843025756824998E-5</v>
      </c>
      <c r="BB347" s="10">
        <f>3/24000000*OO[[#This Row],[110 (02JUL1985 15:00:00)-Water Temperature (C)]]*OO[[#This Row],[52]]</f>
        <v>3.5682448715717498E-5</v>
      </c>
      <c r="BC347" s="10">
        <f>3/24000000*OO[[#This Row],[111 (02JUL1985 18:00:00)-Water Temperature (C)]]*OO[[#This Row],[53]]</f>
        <v>3.2244008422697501E-5</v>
      </c>
      <c r="BD347" s="10">
        <f>3/24000000*OO[[#This Row],[112 (02JUL1985 21:00:00)-Water Temperature (C)]]*OO[[#This Row],[54]]</f>
        <v>2.8917745435848747E-5</v>
      </c>
      <c r="BE347" s="10">
        <f>3/24000000*OO[[#This Row],[113 (03JUL1985 00:00:00)-Water Temperature (C)]]*OO[[#This Row],[55]]</f>
        <v>2.590705764603E-5</v>
      </c>
      <c r="BF347" s="10">
        <f>3/24000000*OO[[#This Row],[114 (03JUL1985 03:00:00)-Water Temperature (C)]]*OO[[#This Row],[56]]</f>
        <v>2.3513320635587498E-5</v>
      </c>
      <c r="BG347" s="10">
        <f>3/24000000*OO[[#This Row],[115 (03JUL1985 06:00:00)-Water Temperature (C)]]*OO[[#This Row],[57]]</f>
        <v>2.1558827240330001E-5</v>
      </c>
      <c r="BH347" s="10">
        <f>3/24000000*OO[[#This Row],[116 (03JUL1985 09:00:00)-Water Temperature (C)]]*OO[[#This Row],[58]]</f>
        <v>1.9781488218067498E-5</v>
      </c>
      <c r="BI347" s="10">
        <f>3/24000000*OO[[#This Row],[117 (03JUL1985 12:00:00)-Water Temperature (C)]]*OO[[#This Row],[59]]</f>
        <v>1.8212832295661248E-5</v>
      </c>
      <c r="BJ347" s="10">
        <f>3/24000000*OO[[#This Row],[118 (03JUL1985 15:00:00)-Water Temperature (C)]]*OO[[#This Row],[60]]</f>
        <v>1.6582122724180002E-5</v>
      </c>
      <c r="BK347" s="10">
        <f>3/24000000*OO[[#This Row],[119 (03JUL1985 18:00:00)-Water Temperature (C)]]*OO[[#This Row],[61]]</f>
        <v>1.4947082517802498E-5</v>
      </c>
      <c r="BL347" s="10">
        <f>3/24000000*OO[[#This Row],[120 (03JUL1985 21:00:00)-Water Temperature (C)]]*OO[[#This Row],[62]]</f>
        <v>1.3354812810157499E-5</v>
      </c>
      <c r="BM347" s="10">
        <f>3/24000000*OO[[#This Row],[121 (04JUL1985 00:00:00)-Water Temperature (C)]]*OO[[#This Row],[63]]</f>
        <v>1.1913913322775E-5</v>
      </c>
      <c r="BN347" s="10">
        <f>3/24000000*OO[[#This Row],[122 (04JUL1985 03:00:00)-Water Temperature (C)]]*OO[[#This Row],[64]]</f>
        <v>1.0828814002357498E-5</v>
      </c>
      <c r="BO347" s="10">
        <f>3/24000000*OO[[#This Row],[123 (04JUL1985 06:00:00)-Water Temperature (C)]]*OO[[#This Row],[65]]</f>
        <v>9.8541799114749992E-6</v>
      </c>
      <c r="BP347" s="10">
        <f>3/24000000*OO[[#This Row],[124 (04JUL1985 09:00:00)-Water Temperature (C)]]*OO[[#This Row],[66]]</f>
        <v>8.9511047553199982E-6</v>
      </c>
      <c r="BQ347" s="10">
        <f>3/24000000*OO[[#This Row],[125 (04JUL1985 12:00:00)-Water Temperature (C)]]*OO[[#This Row],[67]]</f>
        <v>7.9587793810524995E-6</v>
      </c>
      <c r="BR347" s="10">
        <f>3/24000000*OO[[#This Row],[126 (04JUL1985 15:00:00)-Water Temperature (C)]]*OO[[#This Row],[68]]</f>
        <v>6.9018976904674993E-6</v>
      </c>
      <c r="BS347" s="10">
        <f>3/24000000*OO[[#This Row],[127 (04JUL1985 18:00:00)-Water Temperature (C)]]*OO[[#This Row],[69]]</f>
        <v>5.7828322288974995E-6</v>
      </c>
      <c r="BT347" s="10">
        <f>3/24000000*OO[[#This Row],[128 (04JUL1985 21:00:00)-Water Temperature (C)]]*OO[[#This Row],[70]]</f>
        <v>4.7093136435537491E-6</v>
      </c>
      <c r="BU347" s="10">
        <f>3/24000000*OO[[#This Row],[129 (05JUL1985 00:00:00)-Water Temperature (C)]]*OO[[#This Row],[71]]</f>
        <v>3.7580899437749997E-6</v>
      </c>
      <c r="BV347" s="10">
        <f>3/24000000*OO[[#This Row],[130 (05JUL1985 03:00:00)-Water Temperature (C)]]*OO[[#This Row],[72]]</f>
        <v>3.0284780957788753E-6</v>
      </c>
      <c r="BW347" s="10">
        <f>3/24000000*OO[[#This Row],[131 (05JUL1985 06:00:00)-Water Temperature (C)]]*OO[[#This Row],[73]]</f>
        <v>2.4711817260315E-6</v>
      </c>
      <c r="BX347" s="10">
        <f>3/24000000*OO[[#This Row],[132 (05JUL1985 09:00:00)-Water Temperature (C)]]*OO[[#This Row],[74]]</f>
        <v>2.0778427074374996E-6</v>
      </c>
      <c r="BY347" s="10">
        <f>3/24000000*OO[[#This Row],[133 (05JUL1985 12:00:00)-Water Temperature (C)]]*OO[[#This Row],[75]]</f>
        <v>1.8027601580627501E-6</v>
      </c>
      <c r="BZ347" s="10">
        <f>3/24000000*OO[[#This Row],[134 (05JUL1985 15:00:00)-Water Temperature (C)]]*OO[[#This Row],[76]]</f>
        <v>1.5878751210717502E-6</v>
      </c>
      <c r="CA347" s="10">
        <f>3/24000000*OO[[#This Row],[135 (05JUL1985 18:00:00)-Water Temperature (C)]]*OO[[#This Row],[77]]</f>
        <v>1.4209575676229999E-6</v>
      </c>
      <c r="CB347" s="10">
        <f>3/24000000*OO[[#This Row],[136 (05JUL1985 21:00:00)-Water Temperature (C)]]*OO[[#This Row],[78]]</f>
        <v>1.2802688920350001E-6</v>
      </c>
      <c r="CC347" s="10">
        <f>3/24000000*OO[[#This Row],[137 (06JUL1985 00:00:00)-Water Temperature (C)]]*OO[[#This Row],[79]]</f>
        <v>1.1649681369120001E-6</v>
      </c>
      <c r="CD347" s="10">
        <f>3/24000000*OO[[#This Row],[138 (06JUL1985 03:00:00)-Water Temperature (C)]]*OO[[#This Row],[80]]</f>
        <v>1.0835706554399998E-6</v>
      </c>
      <c r="CE347" s="10">
        <f>3/24000000*OO[[#This Row],[139 (06JUL1985 06:00:00)-Water Temperature (C)]]*OO[[#This Row],[81]]</f>
        <v>1.0213721879077498E-6</v>
      </c>
      <c r="CF347" s="10">
        <f>3/24000000*OO[[#This Row],[140 (06JUL1985 09:00:00)-Water Temperature (C)]]*OO[[#This Row],[82]]</f>
        <v>9.7840780707499997E-7</v>
      </c>
      <c r="CG347" s="10">
        <f>3/24000000*OO[[#This Row],[141 (06JUL1985 12:00:00)-Water Temperature (C)]]*OO[[#This Row],[83]]</f>
        <v>9.4356439134199999E-7</v>
      </c>
      <c r="CH347" s="10">
        <f>3/24000000*OO[[#This Row],[142 (06JUL1985 15:00:00)-Water Temperature (C)]]*OO[[#This Row],[84]]</f>
        <v>9.0976041301249991E-7</v>
      </c>
      <c r="CI347" s="10">
        <f>3/24000000*OO[[#This Row],[143 (06JUL1985 18:00:00)-Water Temperature (C)]]*OO[[#This Row],[85]]</f>
        <v>8.7134366993300006E-7</v>
      </c>
      <c r="CJ347" s="10">
        <f>3/24000000*OO[[#This Row],[144 (06JUL1985 21:00:00)-Water Temperature (C)]]*OO[[#This Row],[86]]</f>
        <v>8.3119730734424992E-7</v>
      </c>
      <c r="CK347" s="10">
        <f>3/24000000*OO[[#This Row],[145 (07JUL1985 00:00:00)-Water Temperature (C)]]*OO[[#This Row],[87]]</f>
        <v>7.898943024832499E-7</v>
      </c>
      <c r="CL347" s="10">
        <f>3/24000000*OO[[#This Row],[146 (07JUL1985 03:00:00)-Water Temperature (C)]]*OO[[#This Row],[88]]</f>
        <v>7.61193345902E-7</v>
      </c>
      <c r="CM347" s="10">
        <f>3/24000000*OO[[#This Row],[147 (07JUL1985 06:00:00)-Water Temperature (C)]]*OO[[#This Row],[89]]</f>
        <v>7.2727463522699996E-7</v>
      </c>
      <c r="CN347" s="10">
        <f>3/24000000*OO[[#This Row],[148 (07JUL1985 09:00:00)-Water Temperature (C)]]*OO[[#This Row],[90]]</f>
        <v>6.9704530864125009E-7</v>
      </c>
      <c r="CO347" s="10">
        <f>3/24000000*OO[[#This Row],[149 (07JUL1985 12:00:00)-Water Temperature (C)]]*OO[[#This Row],[91]]</f>
        <v>6.6590647292099991E-7</v>
      </c>
      <c r="CP347" s="10">
        <f>3/24000000*OO[[#This Row],[150 (07JUL1985 15:00:00)-Water Temperature (C)]]*OO[[#This Row],[92]]</f>
        <v>6.3609402344425E-7</v>
      </c>
      <c r="CQ347" s="10">
        <f>3/24000000*OO[[#This Row],[151 (07JUL1985 18:00:00)-Water Temperature (C)]]*OO[[#This Row],[93]]</f>
        <v>6.0629840785799997E-7</v>
      </c>
      <c r="CR347" s="10">
        <f>3/24000000*OO[[#This Row],[152 (07JUL1985 21:00:00)-Water Temperature (C)]]*OO[[#This Row],[94]]</f>
        <v>5.7456966918825006E-7</v>
      </c>
      <c r="CS347" s="10">
        <f>3/24000000*OO[[#This Row],[153 (08JUL1985 00:00:00)-Water Temperature (C)]]*OO[[#This Row],[95]]</f>
        <v>5.4193814884600004E-7</v>
      </c>
      <c r="CT347" s="10">
        <f>3/24000000*OO[[#This Row],[154 (08JUL1985 03:00:00)-Water Temperature (C)]]*OO[[#This Row],[96]]</f>
        <v>5.2198642686862502E-7</v>
      </c>
      <c r="CU347" s="10">
        <f>3/24000000*OO[[#This Row],[155 (08JUL1985 06:00:00)-Water Temperature (C)]]*OO[[#This Row],[97]]</f>
        <v>5.0499160908312504E-7</v>
      </c>
      <c r="CV347" s="10">
        <f>3/24000000*OO[[#This Row],[156 (08JUL1985 09:00:00)-Water Temperature (C)]]*OO[[#This Row],[98]]</f>
        <v>4.8921206519062492E-7</v>
      </c>
      <c r="CW347" s="10">
        <f>3/24000000*OO[[#This Row],[157 (08JUL1985 12:00:00)-Water Temperature (C)]]*OO[[#This Row],[99]]</f>
        <v>4.74081686925E-7</v>
      </c>
    </row>
    <row r="348" spans="1:101" x14ac:dyDescent="0.35">
      <c r="A348" t="s">
        <v>354</v>
      </c>
      <c r="B348">
        <v>945.40120000000002</v>
      </c>
      <c r="C348" s="10">
        <f>3/24*OO[[#This Row],[59 (26JUN1985 06:00:00)-Water Temperature (C)]]*OO[[#This Row],[1]]/SUM(OO[1])</f>
        <v>0</v>
      </c>
      <c r="D348" s="10">
        <f>3/24*OO[[#This Row],[60 (26JUN1985 09:00:00)-Water Temperature (C)]]*OO[[#This Row],[2]]/SUM(OO[2])</f>
        <v>0</v>
      </c>
      <c r="E348" s="10">
        <f>3/24*OO[[#This Row],[61 (26JUN1985 12:00:00)-Water Temperature (C)]]*OO[[#This Row],[3]]/SUM(OO[3])</f>
        <v>0</v>
      </c>
      <c r="F348" s="10">
        <f>3/24*OO[[#This Row],[62 (26JUN1985 15:00:00)-Water Temperature (C)]]*OO[[#This Row],[4]]/SUM(OO[4])</f>
        <v>0</v>
      </c>
      <c r="G348" s="10">
        <f>3/24*OO[[#This Row],[63 (26JUN1985 18:00:00)-Water Temperature (C)]]*OO[[#This Row],[5]]/SUM(OO[5])</f>
        <v>0</v>
      </c>
      <c r="H348" s="10">
        <f>3/24*OO[[#This Row],[64 (26JUN1985 21:00:00)-Water Temperature (C)]]*OO[[#This Row],[6]]/SUM(OO[6])</f>
        <v>0</v>
      </c>
      <c r="I348" s="10">
        <f>3/24*OO[[#This Row],[65 (27JUN1985 00:00:00)-Water Temperature (C)]]*OO[[#This Row],[7]]/SUM(OO[7])</f>
        <v>0</v>
      </c>
      <c r="J348" s="10">
        <f>3/24*OO[[#This Row],[66 (27JUN1985 03:00:00)-Water Temperature (C)]]*OO[[#This Row],[8]]/SUM(OO[8])</f>
        <v>0</v>
      </c>
      <c r="K348" s="10">
        <f>3/24*OO[[#This Row],[67 (27JUN1985 06:00:00)-Water Temperature (C)]]*OO[[#This Row],[9]]/SUM(OO[9])</f>
        <v>0</v>
      </c>
      <c r="L348" s="10">
        <f>3/24*OO[[#This Row],[68 (27JUN1985 09:00:00)-Water Temperature (C)]]*OO[[#This Row],[10]]/SUM(OO[10])</f>
        <v>0</v>
      </c>
      <c r="M348" s="10">
        <f>3/24*OO[[#This Row],[69 (27JUN1985 12:00:00)-Water Temperature (C)]]*OO[[#This Row],[11]]/SUM(OO[11])</f>
        <v>0</v>
      </c>
      <c r="N348" s="10">
        <f>3/24*OO[[#This Row],[70 (27JUN1985 15:00:00)-Water Temperature (C)]]*OO[[#This Row],[12]]/SUM(OO[12])</f>
        <v>0</v>
      </c>
      <c r="O348" s="10">
        <f>3/24*OO[[#This Row],[71 (27JUN1985 18:00:00)-Water Temperature (C)]]*OO[[#This Row],[13]]/SUM(OO[13])</f>
        <v>0</v>
      </c>
      <c r="P348" s="10">
        <f>3/24*OO[[#This Row],[72 (27JUN1985 21:00:00)-Water Temperature (C)]]*OO[[#This Row],[14]]/SUM(OO[14])</f>
        <v>0</v>
      </c>
      <c r="Q348" s="10">
        <f>3/24*OO[[#This Row],[73 (28JUN1985 00:00:00)-Water Temperature (C)]]*OO[[#This Row],[15]]/SUM(OO[15])</f>
        <v>0</v>
      </c>
      <c r="R348" s="10">
        <f>3/24*OO[[#This Row],[74 (28JUN1985 03:00:00)-Water Temperature (C)]]*OO[[#This Row],[16]]/SUM(OO[16])</f>
        <v>0</v>
      </c>
      <c r="S348" s="10">
        <f>3/24*OO[[#This Row],[75 (28JUN1985 06:00:00)-Water Temperature (C)]]*OO[[#This Row],[17]]/SUM(OO[17])</f>
        <v>3.7692221761671661E-41</v>
      </c>
      <c r="T348" s="10">
        <f>3/24*OO[[#This Row],[76 (28JUN1985 09:00:00)-Water Temperature (C)]]*OO[[#This Row],[18]]/SUM(OO[18])</f>
        <v>5.2953333937603177E-29</v>
      </c>
      <c r="U348" s="10">
        <f>3/24*OO[[#This Row],[77 (28JUN1985 12:00:00)-Water Temperature (C)]]*OO[[#This Row],[19]]/SUM(OO[19])</f>
        <v>4.1727265944702805E-24</v>
      </c>
      <c r="V348" s="10">
        <f>3/24000000*OO[[#This Row],[78 (28JUN1985 15:00:00)-Water Temperature (C)]]*OO[[#This Row],[20]]</f>
        <v>2.2313755793793747E-16</v>
      </c>
      <c r="W348" s="10">
        <f>3/24000000*OO[[#This Row],[79 (28JUN1985 18:00:00)-Water Temperature (C)]]*OO[[#This Row],[21]]</f>
        <v>1.6441682717800002E-12</v>
      </c>
      <c r="X348" s="10">
        <f>3/24000000*OO[[#This Row],[80 (28JUN1985 21:00:00)-Water Temperature (C)]]*OO[[#This Row],[22]]</f>
        <v>1.0695995642604998E-9</v>
      </c>
      <c r="Y348" s="10">
        <f>3/24000000*OO[[#This Row],[81 (29JUN1985 00:00:00)-Water Temperature (C)]]*OO[[#This Row],[23]]</f>
        <v>1.6276994944674997E-7</v>
      </c>
      <c r="Z348" s="10">
        <f>3/24000000*OO[[#This Row],[82 (29JUN1985 03:00:00)-Water Temperature (C)]]*OO[[#This Row],[24]]</f>
        <v>8.4669468813062493E-6</v>
      </c>
      <c r="AA348" s="10">
        <f>3/24000000*OO[[#This Row],[83 (29JUN1985 06:00:00)-Water Temperature (C)]]*OO[[#This Row],[25]]</f>
        <v>1.8358805245769999E-4</v>
      </c>
      <c r="AB348" s="10">
        <f>3/24000000*OO[[#This Row],[84 (29JUN1985 09:00:00)-Water Temperature (C)]]*OO[[#This Row],[26]]</f>
        <v>1.95726940032E-3</v>
      </c>
      <c r="AC348" s="10">
        <f>3/24000000*OO[[#This Row],[85 (29JUN1985 12:00:00)-Water Temperature (C)]]*OO[[#This Row],[27]]</f>
        <v>1.1271857294261249E-2</v>
      </c>
      <c r="AD348" s="10">
        <f>3/24000000*OO[[#This Row],[86 (29JUN1985 15:00:00)-Water Temperature (C)]]*OO[[#This Row],[28]]</f>
        <v>3.8083986702825E-2</v>
      </c>
      <c r="AE348" s="10">
        <f>3/24000000*OO[[#This Row],[88 (29JUN1985 21:00:00)-Water Temperature (C)]]*OO[[#This Row],[30]]</f>
        <v>0.1159078504074125</v>
      </c>
      <c r="AF348" s="10">
        <f>3/24000000*OO[[#This Row],[88 (29JUN1985 21:00:00)-Water Temperature (C)]]*OO[[#This Row],[30]]</f>
        <v>0.1159078504074125</v>
      </c>
      <c r="AG348" s="10">
        <f>3/24000000*OO[[#This Row],[89 (30JUN1985 00:00:00)-Water Temperature (C)]]*OO[[#This Row],[31]]</f>
        <v>0.11822670121502499</v>
      </c>
      <c r="AH348" s="10">
        <f>3/24000000*OO[[#This Row],[90 (30JUN1985 03:00:00)-Water Temperature (C)]]*OO[[#This Row],[32]]</f>
        <v>9.024513419481249E-2</v>
      </c>
      <c r="AI348" s="10">
        <f>3/24000000*OO[[#This Row],[91 (30JUN1985 06:00:00)-Water Temperature (C)]]*OO[[#This Row],[33]]</f>
        <v>5.3088262243412496E-2</v>
      </c>
      <c r="AJ348" s="10">
        <f>3/24000000*OO[[#This Row],[92 (30JUN1985 09:00:00)-Water Temperature (C)]]*OO[[#This Row],[34]]</f>
        <v>2.4946208929459996E-2</v>
      </c>
      <c r="AK348" s="10">
        <f>3/24000000*OO[[#This Row],[93 (30JUN1985 12:00:00)-Water Temperature (C)]]*OO[[#This Row],[35]]</f>
        <v>9.6339715800625014E-3</v>
      </c>
      <c r="AL348" s="10">
        <f>3/24000000*OO[[#This Row],[94 (30JUN1985 15:00:00)-Water Temperature (C)]]*OO[[#This Row],[36]]</f>
        <v>3.151581856190625E-3</v>
      </c>
      <c r="AM348" s="10">
        <f>3/24000000*OO[[#This Row],[95 (30JUN1985 18:00:00)-Water Temperature (C)]]*OO[[#This Row],[37]]</f>
        <v>9.4443533414999997E-4</v>
      </c>
      <c r="AN348" s="10">
        <f>3/24000000*OO[[#This Row],[96 (30JUN1985 21:00:00)-Water Temperature (C)]]*OO[[#This Row],[38]]</f>
        <v>3.1719809880888749E-4</v>
      </c>
      <c r="AO348" s="10">
        <f>3/24000000*OO[[#This Row],[97 (01JUL1985 00:00:00)-Water Temperature (C)]]*OO[[#This Row],[39]]</f>
        <v>1.6168592612054999E-4</v>
      </c>
      <c r="AP348" s="10">
        <f>3/24000000*OO[[#This Row],[98 (01JUL1985 03:00:00)-Water Temperature (C)]]*OO[[#This Row],[40]]</f>
        <v>1.2763267489714999E-4</v>
      </c>
      <c r="AQ348" s="10">
        <f>3/24000000*OO[[#This Row],[99 (01JUL1985 06:00:00)-Water Temperature (C)]]*OO[[#This Row],[41]]</f>
        <v>1.1830959078812499E-4</v>
      </c>
      <c r="AR348" s="10">
        <f>3/24000000*OO[[#This Row],[100 (01JUL1985 09:00:00)-Water Temperature (C)]]*OO[[#This Row],[42]]</f>
        <v>1.1227338860773749E-4</v>
      </c>
      <c r="AS348" s="10">
        <f>3/24000000*OO[[#This Row],[101 (01JUL1985 12:00:00)-Water Temperature (C)]]*OO[[#This Row],[43]]</f>
        <v>1.0441742804395E-4</v>
      </c>
      <c r="AT348" s="10">
        <f>3/24000000*OO[[#This Row],[102 (01JUL1985 15:00:00)-Water Temperature (C)]]*OO[[#This Row],[44]]</f>
        <v>9.5244695103349999E-5</v>
      </c>
      <c r="AU348" s="10">
        <f>3/24000000*OO[[#This Row],[103 (01JUL1985 18:00:00)-Water Temperature (C)]]*OO[[#This Row],[45]]</f>
        <v>8.5738144781249989E-5</v>
      </c>
      <c r="AV348" s="10">
        <f>3/24000000*OO[[#This Row],[104 (01JUL1985 21:00:00)-Water Temperature (C)]]*OO[[#This Row],[46]]</f>
        <v>7.6594006432699986E-5</v>
      </c>
      <c r="AW348" s="10">
        <f>3/24000000*OO[[#This Row],[105 (02JUL1985 00:00:00)-Water Temperature (C)]]*OO[[#This Row],[47]]</f>
        <v>6.8913541465999989E-5</v>
      </c>
      <c r="AX348" s="10">
        <f>3/24000000*OO[[#This Row],[106 (02JUL1985 03:00:00)-Water Temperature (C)]]*OO[[#This Row],[48]]</f>
        <v>6.3092068045249988E-5</v>
      </c>
      <c r="AY348" s="10">
        <f>3/24000000*OO[[#This Row],[107 (02JUL1985 06:00:00)-Water Temperature (C)]]*OO[[#This Row],[49]]</f>
        <v>5.8203155465149995E-5</v>
      </c>
      <c r="AZ348" s="10">
        <f>3/24000000*OO[[#This Row],[108 (02JUL1985 09:00:00)-Water Temperature (C)]]*OO[[#This Row],[50]]</f>
        <v>5.416217607344999E-5</v>
      </c>
      <c r="BA348" s="10">
        <f>3/24000000*OO[[#This Row],[109 (02JUL1985 12:00:00)-Water Temperature (C)]]*OO[[#This Row],[51]]</f>
        <v>5.0170421202337503E-5</v>
      </c>
      <c r="BB348" s="10">
        <f>3/24000000*OO[[#This Row],[110 (02JUL1985 15:00:00)-Water Temperature (C)]]*OO[[#This Row],[52]]</f>
        <v>4.5927930773099995E-5</v>
      </c>
      <c r="BC348" s="10">
        <f>3/24000000*OO[[#This Row],[111 (02JUL1985 18:00:00)-Water Temperature (C)]]*OO[[#This Row],[53]]</f>
        <v>4.1379826133125001E-5</v>
      </c>
      <c r="BD348" s="10">
        <f>3/24000000*OO[[#This Row],[112 (02JUL1985 21:00:00)-Water Temperature (C)]]*OO[[#This Row],[54]]</f>
        <v>3.7038065989600001E-5</v>
      </c>
      <c r="BE348" s="10">
        <f>3/24000000*OO[[#This Row],[113 (03JUL1985 00:00:00)-Water Temperature (C)]]*OO[[#This Row],[55]]</f>
        <v>3.3114399738643745E-5</v>
      </c>
      <c r="BF348" s="10">
        <f>3/24000000*OO[[#This Row],[114 (03JUL1985 03:00:00)-Water Temperature (C)]]*OO[[#This Row],[56]]</f>
        <v>3.0003294573200001E-5</v>
      </c>
      <c r="BG348" s="10">
        <f>3/24000000*OO[[#This Row],[115 (03JUL1985 06:00:00)-Water Temperature (C)]]*OO[[#This Row],[57]]</f>
        <v>2.7444650251920001E-5</v>
      </c>
      <c r="BH348" s="10">
        <f>3/24000000*OO[[#This Row],[116 (03JUL1985 09:00:00)-Water Temperature (C)]]*OO[[#This Row],[58]]</f>
        <v>2.5106953106745E-5</v>
      </c>
      <c r="BI348" s="10">
        <f>3/24000000*OO[[#This Row],[117 (03JUL1985 12:00:00)-Water Temperature (C)]]*OO[[#This Row],[59]]</f>
        <v>2.3069598201592501E-5</v>
      </c>
      <c r="BJ348" s="10">
        <f>3/24000000*OO[[#This Row],[118 (03JUL1985 15:00:00)-Water Temperature (C)]]*OO[[#This Row],[60]]</f>
        <v>2.0959176201632499E-5</v>
      </c>
      <c r="BK348" s="10">
        <f>3/24000000*OO[[#This Row],[119 (03JUL1985 18:00:00)-Water Temperature (C)]]*OO[[#This Row],[61]]</f>
        <v>1.8869914309867497E-5</v>
      </c>
      <c r="BL348" s="10">
        <f>3/24000000*OO[[#This Row],[120 (03JUL1985 21:00:00)-Water Temperature (C)]]*OO[[#This Row],[62]]</f>
        <v>1.6858549576437497E-5</v>
      </c>
      <c r="BM348" s="10">
        <f>3/24000000*OO[[#This Row],[121 (04JUL1985 00:00:00)-Water Temperature (C)]]*OO[[#This Row],[63]]</f>
        <v>1.5048435269475001E-5</v>
      </c>
      <c r="BN348" s="10">
        <f>3/24000000*OO[[#This Row],[122 (04JUL1985 03:00:00)-Water Temperature (C)]]*OO[[#This Row],[64]]</f>
        <v>1.3689768639062499E-5</v>
      </c>
      <c r="BO348" s="10">
        <f>3/24000000*OO[[#This Row],[123 (04JUL1985 06:00:00)-Water Temperature (C)]]*OO[[#This Row],[65]]</f>
        <v>1.2449534282250001E-5</v>
      </c>
      <c r="BP348" s="10">
        <f>3/24000000*OO[[#This Row],[124 (04JUL1985 09:00:00)-Water Temperature (C)]]*OO[[#This Row],[66]]</f>
        <v>1.1301526244580001E-5</v>
      </c>
      <c r="BQ348" s="10">
        <f>3/24000000*OO[[#This Row],[125 (04JUL1985 12:00:00)-Water Temperature (C)]]*OO[[#This Row],[67]]</f>
        <v>1.004724005769E-5</v>
      </c>
      <c r="BR348" s="10">
        <f>3/24000000*OO[[#This Row],[126 (04JUL1985 15:00:00)-Water Temperature (C)]]*OO[[#This Row],[68]]</f>
        <v>8.7197006421524999E-6</v>
      </c>
      <c r="BS348" s="10">
        <f>3/24000000*OO[[#This Row],[127 (04JUL1985 18:00:00)-Water Temperature (C)]]*OO[[#This Row],[69]]</f>
        <v>7.3189040778099996E-6</v>
      </c>
      <c r="BT348" s="10">
        <f>3/24000000*OO[[#This Row],[128 (04JUL1985 21:00:00)-Water Temperature (C)]]*OO[[#This Row],[70]]</f>
        <v>5.975259013327499E-6</v>
      </c>
      <c r="BU348" s="10">
        <f>3/24000000*OO[[#This Row],[129 (05JUL1985 00:00:00)-Water Temperature (C)]]*OO[[#This Row],[71]]</f>
        <v>4.7780627753674999E-6</v>
      </c>
      <c r="BV348" s="10">
        <f>3/24000000*OO[[#This Row],[130 (05JUL1985 03:00:00)-Water Temperature (C)]]*OO[[#This Row],[72]]</f>
        <v>3.8533155082075002E-6</v>
      </c>
      <c r="BW348" s="10">
        <f>3/24000000*OO[[#This Row],[131 (05JUL1985 06:00:00)-Water Temperature (C)]]*OO[[#This Row],[73]]</f>
        <v>3.1374153912420001E-6</v>
      </c>
      <c r="BX348" s="10">
        <f>3/24000000*OO[[#This Row],[132 (05JUL1985 09:00:00)-Water Temperature (C)]]*OO[[#This Row],[74]]</f>
        <v>2.6291445331499998E-6</v>
      </c>
      <c r="BY348" s="10">
        <f>3/24000000*OO[[#This Row],[133 (05JUL1985 12:00:00)-Water Temperature (C)]]*OO[[#This Row],[75]]</f>
        <v>2.2731888977119998E-6</v>
      </c>
      <c r="BZ348" s="10">
        <f>3/24000000*OO[[#This Row],[134 (05JUL1985 15:00:00)-Water Temperature (C)]]*OO[[#This Row],[76]]</f>
        <v>1.9949941703981247E-6</v>
      </c>
      <c r="CA348" s="10">
        <f>3/24000000*OO[[#This Row],[135 (05JUL1985 18:00:00)-Water Temperature (C)]]*OO[[#This Row],[77]]</f>
        <v>1.7817619553534999E-6</v>
      </c>
      <c r="CB348" s="10">
        <f>3/24000000*OO[[#This Row],[136 (05JUL1985 21:00:00)-Water Temperature (C)]]*OO[[#This Row],[78]]</f>
        <v>1.60416823009E-6</v>
      </c>
      <c r="CC348" s="10">
        <f>3/24000000*OO[[#This Row],[137 (06JUL1985 00:00:00)-Water Temperature (C)]]*OO[[#This Row],[79]]</f>
        <v>1.4597185480324999E-6</v>
      </c>
      <c r="CD348" s="10">
        <f>3/24000000*OO[[#This Row],[138 (06JUL1985 03:00:00)-Water Temperature (C)]]*OO[[#This Row],[80]]</f>
        <v>1.357612479513375E-6</v>
      </c>
      <c r="CE348" s="10">
        <f>3/24000000*OO[[#This Row],[139 (06JUL1985 06:00:00)-Water Temperature (C)]]*OO[[#This Row],[81]]</f>
        <v>1.2779568054329998E-6</v>
      </c>
      <c r="CF348" s="10">
        <f>3/24000000*OO[[#This Row],[140 (06JUL1985 09:00:00)-Water Temperature (C)]]*OO[[#This Row],[82]]</f>
        <v>1.222278974129875E-6</v>
      </c>
      <c r="CG348" s="10">
        <f>3/24000000*OO[[#This Row],[141 (06JUL1985 12:00:00)-Water Temperature (C)]]*OO[[#This Row],[83]]</f>
        <v>1.1768781901906252E-6</v>
      </c>
      <c r="CH348" s="10">
        <f>3/24000000*OO[[#This Row],[142 (06JUL1985 15:00:00)-Water Temperature (C)]]*OO[[#This Row],[84]]</f>
        <v>1.1328876549320002E-6</v>
      </c>
      <c r="CI348" s="10">
        <f>3/24000000*OO[[#This Row],[143 (06JUL1985 18:00:00)-Water Temperature (C)]]*OO[[#This Row],[85]]</f>
        <v>1.0841264472461252E-6</v>
      </c>
      <c r="CJ348" s="10">
        <f>3/24000000*OO[[#This Row],[144 (06JUL1985 21:00:00)-Water Temperature (C)]]*OO[[#This Row],[86]]</f>
        <v>1.0345658554430001E-6</v>
      </c>
      <c r="CK348" s="10">
        <f>3/24000000*OO[[#This Row],[145 (07JUL1985 00:00:00)-Water Temperature (C)]]*OO[[#This Row],[87]]</f>
        <v>9.8396995219899988E-7</v>
      </c>
      <c r="CL348" s="10">
        <f>3/24000000*OO[[#This Row],[146 (07JUL1985 03:00:00)-Water Temperature (C)]]*OO[[#This Row],[88]]</f>
        <v>9.4943158445674989E-7</v>
      </c>
      <c r="CM348" s="10">
        <f>3/24000000*OO[[#This Row],[147 (07JUL1985 06:00:00)-Water Temperature (C)]]*OO[[#This Row],[89]]</f>
        <v>9.0606621835049996E-7</v>
      </c>
      <c r="CN348" s="10">
        <f>3/24000000*OO[[#This Row],[148 (07JUL1985 09:00:00)-Water Temperature (C)]]*OO[[#This Row],[90]]</f>
        <v>8.6786880219199992E-7</v>
      </c>
      <c r="CO348" s="10">
        <f>3/24000000*OO[[#This Row],[149 (07JUL1985 12:00:00)-Water Temperature (C)]]*OO[[#This Row],[91]]</f>
        <v>8.2917212939512493E-7</v>
      </c>
      <c r="CP348" s="10">
        <f>3/24000000*OO[[#This Row],[150 (07JUL1985 15:00:00)-Water Temperature (C)]]*OO[[#This Row],[92]]</f>
        <v>7.9162800186374989E-7</v>
      </c>
      <c r="CQ348" s="10">
        <f>3/24000000*OO[[#This Row],[151 (07JUL1985 18:00:00)-Water Temperature (C)]]*OO[[#This Row],[93]]</f>
        <v>7.5421401950350004E-7</v>
      </c>
      <c r="CR348" s="10">
        <f>3/24000000*OO[[#This Row],[152 (07JUL1985 21:00:00)-Water Temperature (C)]]*OO[[#This Row],[94]]</f>
        <v>7.1516584495849987E-7</v>
      </c>
      <c r="CS348" s="10">
        <f>3/24000000*OO[[#This Row],[153 (08JUL1985 00:00:00)-Water Temperature (C)]]*OO[[#This Row],[95]]</f>
        <v>6.7499037680000009E-7</v>
      </c>
      <c r="CT348" s="10">
        <f>3/24000000*OO[[#This Row],[154 (08JUL1985 03:00:00)-Water Temperature (C)]]*OO[[#This Row],[96]]</f>
        <v>6.5093246029099997E-7</v>
      </c>
      <c r="CU348" s="10">
        <f>3/24000000*OO[[#This Row],[155 (08JUL1985 06:00:00)-Water Temperature (C)]]*OO[[#This Row],[97]]</f>
        <v>6.2934170451149994E-7</v>
      </c>
      <c r="CV348" s="10">
        <f>3/24000000*OO[[#This Row],[156 (08JUL1985 09:00:00)-Water Temperature (C)]]*OO[[#This Row],[98]]</f>
        <v>6.0898368038299992E-7</v>
      </c>
      <c r="CW348" s="10">
        <f>3/24000000*OO[[#This Row],[157 (08JUL1985 12:00:00)-Water Temperature (C)]]*OO[[#This Row],[99]]</f>
        <v>5.8992729046975003E-7</v>
      </c>
    </row>
    <row r="349" spans="1:101" x14ac:dyDescent="0.35">
      <c r="A349" t="s">
        <v>355</v>
      </c>
      <c r="B349">
        <v>282.50389999999999</v>
      </c>
      <c r="C349" s="10">
        <f>3/24*OO[[#This Row],[59 (26JUN1985 06:00:00)-Water Temperature (C)]]*OO[[#This Row],[1]]/SUM(OO[1])</f>
        <v>0</v>
      </c>
      <c r="D349" s="10">
        <f>3/24*OO[[#This Row],[60 (26JUN1985 09:00:00)-Water Temperature (C)]]*OO[[#This Row],[2]]/SUM(OO[2])</f>
        <v>0</v>
      </c>
      <c r="E349" s="10">
        <f>3/24*OO[[#This Row],[61 (26JUN1985 12:00:00)-Water Temperature (C)]]*OO[[#This Row],[3]]/SUM(OO[3])</f>
        <v>0</v>
      </c>
      <c r="F349" s="10">
        <f>3/24*OO[[#This Row],[62 (26JUN1985 15:00:00)-Water Temperature (C)]]*OO[[#This Row],[4]]/SUM(OO[4])</f>
        <v>0</v>
      </c>
      <c r="G349" s="10">
        <f>3/24*OO[[#This Row],[63 (26JUN1985 18:00:00)-Water Temperature (C)]]*OO[[#This Row],[5]]/SUM(OO[5])</f>
        <v>0</v>
      </c>
      <c r="H349" s="10">
        <f>3/24*OO[[#This Row],[64 (26JUN1985 21:00:00)-Water Temperature (C)]]*OO[[#This Row],[6]]/SUM(OO[6])</f>
        <v>0</v>
      </c>
      <c r="I349" s="10">
        <f>3/24*OO[[#This Row],[65 (27JUN1985 00:00:00)-Water Temperature (C)]]*OO[[#This Row],[7]]/SUM(OO[7])</f>
        <v>0</v>
      </c>
      <c r="J349" s="10">
        <f>3/24*OO[[#This Row],[66 (27JUN1985 03:00:00)-Water Temperature (C)]]*OO[[#This Row],[8]]/SUM(OO[8])</f>
        <v>0</v>
      </c>
      <c r="K349" s="10">
        <f>3/24*OO[[#This Row],[67 (27JUN1985 06:00:00)-Water Temperature (C)]]*OO[[#This Row],[9]]/SUM(OO[9])</f>
        <v>0</v>
      </c>
      <c r="L349" s="10">
        <f>3/24*OO[[#This Row],[68 (27JUN1985 09:00:00)-Water Temperature (C)]]*OO[[#This Row],[10]]/SUM(OO[10])</f>
        <v>0</v>
      </c>
      <c r="M349" s="10">
        <f>3/24*OO[[#This Row],[69 (27JUN1985 12:00:00)-Water Temperature (C)]]*OO[[#This Row],[11]]/SUM(OO[11])</f>
        <v>0</v>
      </c>
      <c r="N349" s="10">
        <f>3/24*OO[[#This Row],[70 (27JUN1985 15:00:00)-Water Temperature (C)]]*OO[[#This Row],[12]]/SUM(OO[12])</f>
        <v>0</v>
      </c>
      <c r="O349" s="10">
        <f>3/24*OO[[#This Row],[71 (27JUN1985 18:00:00)-Water Temperature (C)]]*OO[[#This Row],[13]]/SUM(OO[13])</f>
        <v>0</v>
      </c>
      <c r="P349" s="10">
        <f>3/24*OO[[#This Row],[72 (27JUN1985 21:00:00)-Water Temperature (C)]]*OO[[#This Row],[14]]/SUM(OO[14])</f>
        <v>0</v>
      </c>
      <c r="Q349" s="10">
        <f>3/24*OO[[#This Row],[73 (28JUN1985 00:00:00)-Water Temperature (C)]]*OO[[#This Row],[15]]/SUM(OO[15])</f>
        <v>0</v>
      </c>
      <c r="R349" s="10">
        <f>3/24*OO[[#This Row],[74 (28JUN1985 03:00:00)-Water Temperature (C)]]*OO[[#This Row],[16]]/SUM(OO[16])</f>
        <v>0</v>
      </c>
      <c r="S349" s="10">
        <f>3/24*OO[[#This Row],[75 (28JUN1985 06:00:00)-Water Temperature (C)]]*OO[[#This Row],[17]]/SUM(OO[17])</f>
        <v>2.1874663113883928E-42</v>
      </c>
      <c r="T349" s="10">
        <f>3/24*OO[[#This Row],[76 (28JUN1985 09:00:00)-Water Temperature (C)]]*OO[[#This Row],[18]]/SUM(OO[18])</f>
        <v>3.0183213468842623E-30</v>
      </c>
      <c r="U349" s="10">
        <f>3/24*OO[[#This Row],[77 (28JUN1985 12:00:00)-Water Temperature (C)]]*OO[[#This Row],[19]]/SUM(OO[19])</f>
        <v>3.7221594033293306E-25</v>
      </c>
      <c r="V349" s="10">
        <f>3/24000000*OO[[#This Row],[78 (28JUN1985 15:00:00)-Water Temperature (C)]]*OO[[#This Row],[20]]</f>
        <v>1.8720161145339997E-17</v>
      </c>
      <c r="W349" s="10">
        <f>3/24000000*OO[[#This Row],[79 (28JUN1985 18:00:00)-Water Temperature (C)]]*OO[[#This Row],[21]]</f>
        <v>1.6361235435179999E-13</v>
      </c>
      <c r="X349" s="10">
        <f>3/24000000*OO[[#This Row],[80 (28JUN1985 21:00:00)-Water Temperature (C)]]*OO[[#This Row],[22]]</f>
        <v>1.1704591288417498E-10</v>
      </c>
      <c r="Y349" s="10">
        <f>3/24000000*OO[[#This Row],[81 (29JUN1985 00:00:00)-Water Temperature (C)]]*OO[[#This Row],[23]]</f>
        <v>1.9139565962637501E-8</v>
      </c>
      <c r="Z349" s="10">
        <f>3/24000000*OO[[#This Row],[82 (29JUN1985 03:00:00)-Water Temperature (C)]]*OO[[#This Row],[24]]</f>
        <v>1.0543049776499999E-6</v>
      </c>
      <c r="AA349" s="10">
        <f>3/24000000*OO[[#This Row],[83 (29JUN1985 06:00:00)-Water Temperature (C)]]*OO[[#This Row],[25]]</f>
        <v>2.3970822537394999E-5</v>
      </c>
      <c r="AB349" s="10">
        <f>3/24000000*OO[[#This Row],[84 (29JUN1985 09:00:00)-Water Temperature (C)]]*OO[[#This Row],[26]]</f>
        <v>2.66513178323875E-4</v>
      </c>
      <c r="AC349" s="10">
        <f>3/24000000*OO[[#This Row],[85 (29JUN1985 12:00:00)-Water Temperature (C)]]*OO[[#This Row],[27]]</f>
        <v>1.5910248662099999E-3</v>
      </c>
      <c r="AD349" s="10">
        <f>3/24000000*OO[[#This Row],[86 (29JUN1985 15:00:00)-Water Temperature (C)]]*OO[[#This Row],[28]]</f>
        <v>5.5493266582137494E-3</v>
      </c>
      <c r="AE349" s="10">
        <f>3/24000000*OO[[#This Row],[88 (29JUN1985 21:00:00)-Water Temperature (C)]]*OO[[#This Row],[30]]</f>
        <v>1.7835632257274997E-2</v>
      </c>
      <c r="AF349" s="10">
        <f>3/24000000*OO[[#This Row],[88 (29JUN1985 21:00:00)-Water Temperature (C)]]*OO[[#This Row],[30]]</f>
        <v>1.7835632257274997E-2</v>
      </c>
      <c r="AG349" s="10">
        <f>3/24000000*OO[[#This Row],[89 (30JUN1985 00:00:00)-Water Temperature (C)]]*OO[[#This Row],[31]]</f>
        <v>1.862847432916E-2</v>
      </c>
      <c r="AH349" s="10">
        <f>3/24000000*OO[[#This Row],[90 (30JUN1985 03:00:00)-Water Temperature (C)]]*OO[[#This Row],[32]]</f>
        <v>1.4548980420188746E-2</v>
      </c>
      <c r="AI349" s="10">
        <f>3/24000000*OO[[#This Row],[91 (30JUN1985 06:00:00)-Water Temperature (C)]]*OO[[#This Row],[33]]</f>
        <v>8.7278664318299996E-3</v>
      </c>
      <c r="AJ349" s="10">
        <f>3/24000000*OO[[#This Row],[92 (30JUN1985 09:00:00)-Water Temperature (C)]]*OO[[#This Row],[34]]</f>
        <v>4.1730614122924992E-3</v>
      </c>
      <c r="AK349" s="10">
        <f>3/24000000*OO[[#This Row],[93 (30JUN1985 12:00:00)-Water Temperature (C)]]*OO[[#This Row],[35]]</f>
        <v>1.63599058567275E-3</v>
      </c>
      <c r="AL349" s="10">
        <f>3/24000000*OO[[#This Row],[94 (30JUN1985 15:00:00)-Water Temperature (C)]]*OO[[#This Row],[36]]</f>
        <v>5.4092976410687488E-4</v>
      </c>
      <c r="AM349" s="10">
        <f>3/24000000*OO[[#This Row],[95 (30JUN1985 18:00:00)-Water Temperature (C)]]*OO[[#This Row],[37]]</f>
        <v>1.6240856364022497E-4</v>
      </c>
      <c r="AN349" s="10">
        <f>3/24000000*OO[[#This Row],[96 (30JUN1985 21:00:00)-Water Temperature (C)]]*OO[[#This Row],[38]]</f>
        <v>5.3436869211537498E-5</v>
      </c>
      <c r="AO349" s="10">
        <f>3/24000000*OO[[#This Row],[97 (01JUL1985 00:00:00)-Water Temperature (C)]]*OO[[#This Row],[39]]</f>
        <v>2.6090967473534997E-5</v>
      </c>
      <c r="AP349" s="10">
        <f>3/24000000*OO[[#This Row],[98 (01JUL1985 03:00:00)-Water Temperature (C)]]*OO[[#This Row],[40]]</f>
        <v>2.0041318874492502E-5</v>
      </c>
      <c r="AQ349" s="10">
        <f>3/24000000*OO[[#This Row],[99 (01JUL1985 06:00:00)-Water Temperature (C)]]*OO[[#This Row],[41]]</f>
        <v>1.842124158429E-5</v>
      </c>
      <c r="AR349" s="10">
        <f>3/24000000*OO[[#This Row],[100 (01JUL1985 09:00:00)-Water Temperature (C)]]*OO[[#This Row],[42]]</f>
        <v>1.7456608429892497E-5</v>
      </c>
      <c r="AS349" s="10">
        <f>3/24000000*OO[[#This Row],[101 (01JUL1985 12:00:00)-Water Temperature (C)]]*OO[[#This Row],[43]]</f>
        <v>1.6233863419725001E-5</v>
      </c>
      <c r="AT349" s="10">
        <f>3/24000000*OO[[#This Row],[102 (01JUL1985 15:00:00)-Water Temperature (C)]]*OO[[#This Row],[44]]</f>
        <v>1.4794960610200001E-5</v>
      </c>
      <c r="AU349" s="10">
        <f>3/24000000*OO[[#This Row],[103 (01JUL1985 18:00:00)-Water Temperature (C)]]*OO[[#This Row],[45]]</f>
        <v>1.3304372972589999E-5</v>
      </c>
      <c r="AV349" s="10">
        <f>3/24000000*OO[[#This Row],[104 (01JUL1985 21:00:00)-Water Temperature (C)]]*OO[[#This Row],[46]]</f>
        <v>1.1863047398302498E-5</v>
      </c>
      <c r="AW349" s="10">
        <f>3/24000000*OO[[#This Row],[105 (02JUL1985 00:00:00)-Water Temperature (C)]]*OO[[#This Row],[47]]</f>
        <v>1.064716311043E-5</v>
      </c>
      <c r="AX349" s="10">
        <f>3/24000000*OO[[#This Row],[106 (02JUL1985 03:00:00)-Water Temperature (C)]]*OO[[#This Row],[48]]</f>
        <v>9.7200464171287501E-6</v>
      </c>
      <c r="AY349" s="10">
        <f>3/24000000*OO[[#This Row],[107 (02JUL1985 06:00:00)-Water Temperature (C)]]*OO[[#This Row],[49]]</f>
        <v>8.9300260942199999E-6</v>
      </c>
      <c r="AZ349" s="10">
        <f>3/24000000*OO[[#This Row],[108 (02JUL1985 09:00:00)-Water Temperature (C)]]*OO[[#This Row],[50]]</f>
        <v>8.274529905525E-6</v>
      </c>
      <c r="BA349" s="10">
        <f>3/24000000*OO[[#This Row],[109 (02JUL1985 12:00:00)-Water Temperature (C)]]*OO[[#This Row],[51]]</f>
        <v>7.6332157934937491E-6</v>
      </c>
      <c r="BB349" s="10">
        <f>3/24000000*OO[[#This Row],[110 (02JUL1985 15:00:00)-Water Temperature (C)]]*OO[[#This Row],[52]]</f>
        <v>6.9609202666499997E-6</v>
      </c>
      <c r="BC349" s="10">
        <f>3/24000000*OO[[#This Row],[111 (02JUL1985 18:00:00)-Water Temperature (C)]]*OO[[#This Row],[53]]</f>
        <v>6.2486339195087488E-6</v>
      </c>
      <c r="BD349" s="10">
        <f>3/24000000*OO[[#This Row],[112 (02JUL1985 21:00:00)-Water Temperature (C)]]*OO[[#This Row],[54]]</f>
        <v>5.5780038194512494E-6</v>
      </c>
      <c r="BE349" s="10">
        <f>3/24000000*OO[[#This Row],[113 (03JUL1985 00:00:00)-Water Temperature (C)]]*OO[[#This Row],[55]]</f>
        <v>4.9714845923574993E-6</v>
      </c>
      <c r="BF349" s="10">
        <f>3/24000000*OO[[#This Row],[114 (03JUL1985 03:00:00)-Water Temperature (C)]]*OO[[#This Row],[56]]</f>
        <v>4.48947421524875E-6</v>
      </c>
      <c r="BG349" s="10">
        <f>3/24000000*OO[[#This Row],[115 (03JUL1985 06:00:00)-Water Temperature (C)]]*OO[[#This Row],[57]]</f>
        <v>4.0911538322174996E-6</v>
      </c>
      <c r="BH349" s="10">
        <f>3/24000000*OO[[#This Row],[116 (03JUL1985 09:00:00)-Water Temperature (C)]]*OO[[#This Row],[58]]</f>
        <v>3.7250896892399999E-6</v>
      </c>
      <c r="BI349" s="10">
        <f>3/24000000*OO[[#This Row],[117 (03JUL1985 12:00:00)-Water Temperature (C)]]*OO[[#This Row],[59]]</f>
        <v>3.4091678672606248E-6</v>
      </c>
      <c r="BJ349" s="10">
        <f>3/24000000*OO[[#This Row],[118 (03JUL1985 15:00:00)-Water Temperature (C)]]*OO[[#This Row],[60]]</f>
        <v>3.0857233381952497E-6</v>
      </c>
      <c r="BK349" s="10">
        <f>3/24000000*OO[[#This Row],[119 (03JUL1985 18:00:00)-Water Temperature (C)]]*OO[[#This Row],[61]]</f>
        <v>2.769519082006625E-6</v>
      </c>
      <c r="BL349" s="10">
        <f>3/24000000*OO[[#This Row],[120 (03JUL1985 21:00:00)-Water Temperature (C)]]*OO[[#This Row],[62]]</f>
        <v>2.47011452628525E-6</v>
      </c>
      <c r="BM349" s="10">
        <f>3/24000000*OO[[#This Row],[121 (04JUL1985 00:00:00)-Water Temperature (C)]]*OO[[#This Row],[63]]</f>
        <v>2.2023229756843748E-6</v>
      </c>
      <c r="BN349" s="10">
        <f>3/24000000*OO[[#This Row],[122 (04JUL1985 03:00:00)-Water Temperature (C)]]*OO[[#This Row],[64]]</f>
        <v>2.0024355527639999E-6</v>
      </c>
      <c r="BO349" s="10">
        <f>3/24000000*OO[[#This Row],[123 (04JUL1985 06:00:00)-Water Temperature (C)]]*OO[[#This Row],[65]]</f>
        <v>1.8178753251329998E-6</v>
      </c>
      <c r="BP349" s="10">
        <f>3/24000000*OO[[#This Row],[124 (04JUL1985 09:00:00)-Water Temperature (C)]]*OO[[#This Row],[66]]</f>
        <v>1.64750084835E-6</v>
      </c>
      <c r="BQ349" s="10">
        <f>3/24000000*OO[[#This Row],[125 (04JUL1985 12:00:00)-Water Temperature (C)]]*OO[[#This Row],[67]]</f>
        <v>1.4629552259489999E-6</v>
      </c>
      <c r="BR349" s="10">
        <f>3/24000000*OO[[#This Row],[126 (04JUL1985 15:00:00)-Water Temperature (C)]]*OO[[#This Row],[68]]</f>
        <v>1.26972710155525E-6</v>
      </c>
      <c r="BS349" s="10">
        <f>3/24000000*OO[[#This Row],[127 (04JUL1985 18:00:00)-Water Temperature (C)]]*OO[[#This Row],[69]]</f>
        <v>1.06664077471375E-6</v>
      </c>
      <c r="BT349" s="10">
        <f>3/24000000*OO[[#This Row],[128 (04JUL1985 21:00:00)-Water Temperature (C)]]*OO[[#This Row],[70]]</f>
        <v>8.7259474449774992E-7</v>
      </c>
      <c r="BU349" s="10">
        <f>3/24000000*OO[[#This Row],[129 (05JUL1985 00:00:00)-Water Temperature (C)]]*OO[[#This Row],[71]]</f>
        <v>6.9866988451987505E-7</v>
      </c>
      <c r="BV349" s="10">
        <f>3/24000000*OO[[#This Row],[130 (05JUL1985 03:00:00)-Water Temperature (C)]]*OO[[#This Row],[72]]</f>
        <v>5.6369403636750003E-7</v>
      </c>
      <c r="BW349" s="10">
        <f>3/24000000*OO[[#This Row],[131 (05JUL1985 06:00:00)-Water Temperature (C)]]*OO[[#This Row],[73]]</f>
        <v>4.5780727124999997E-7</v>
      </c>
      <c r="BX349" s="10">
        <f>3/24000000*OO[[#This Row],[132 (05JUL1985 09:00:00)-Water Temperature (C)]]*OO[[#This Row],[74]]</f>
        <v>3.8216914273844999E-7</v>
      </c>
      <c r="BY349" s="10">
        <f>3/24000000*OO[[#This Row],[133 (05JUL1985 12:00:00)-Water Temperature (C)]]*OO[[#This Row],[75]]</f>
        <v>3.2910523609867499E-7</v>
      </c>
      <c r="BZ349" s="10">
        <f>3/24000000*OO[[#This Row],[134 (05JUL1985 15:00:00)-Water Temperature (C)]]*OO[[#This Row],[76]]</f>
        <v>2.8767530467503751E-7</v>
      </c>
      <c r="CA349" s="10">
        <f>3/24000000*OO[[#This Row],[135 (05JUL1985 18:00:00)-Water Temperature (C)]]*OO[[#This Row],[77]]</f>
        <v>2.5620792413597502E-7</v>
      </c>
      <c r="CB349" s="10">
        <f>3/24000000*OO[[#This Row],[136 (05JUL1985 21:00:00)-Water Temperature (C)]]*OO[[#This Row],[78]]</f>
        <v>2.30398901964E-7</v>
      </c>
      <c r="CC349" s="10">
        <f>3/24000000*OO[[#This Row],[137 (06JUL1985 00:00:00)-Water Temperature (C)]]*OO[[#This Row],[79]]</f>
        <v>2.0949461591853753E-7</v>
      </c>
      <c r="CD349" s="10">
        <f>3/24000000*OO[[#This Row],[138 (06JUL1985 03:00:00)-Water Temperature (C)]]*OO[[#This Row],[80]]</f>
        <v>1.9474142316020001E-7</v>
      </c>
      <c r="CE349" s="10">
        <f>3/24000000*OO[[#This Row],[139 (06JUL1985 06:00:00)-Water Temperature (C)]]*OO[[#This Row],[81]]</f>
        <v>1.830006039599125E-7</v>
      </c>
      <c r="CF349" s="10">
        <f>3/24000000*OO[[#This Row],[140 (06JUL1985 09:00:00)-Water Temperature (C)]]*OO[[#This Row],[82]]</f>
        <v>1.7466124404338751E-7</v>
      </c>
      <c r="CG349" s="10">
        <f>3/24000000*OO[[#This Row],[141 (06JUL1985 12:00:00)-Water Temperature (C)]]*OO[[#This Row],[83]]</f>
        <v>1.6781843089687501E-7</v>
      </c>
      <c r="CH349" s="10">
        <f>3/24000000*OO[[#This Row],[142 (06JUL1985 15:00:00)-Water Temperature (C)]]*OO[[#This Row],[84]]</f>
        <v>1.6121646801352498E-7</v>
      </c>
      <c r="CI349" s="10">
        <f>3/24000000*OO[[#This Row],[143 (06JUL1985 18:00:00)-Water Temperature (C)]]*OO[[#This Row],[85]]</f>
        <v>1.540390330785625E-7</v>
      </c>
      <c r="CJ349" s="10">
        <f>3/24000000*OO[[#This Row],[144 (06JUL1985 21:00:00)-Water Temperature (C)]]*OO[[#This Row],[86]]</f>
        <v>1.4696997570569998E-7</v>
      </c>
      <c r="CK349" s="10">
        <f>3/24000000*OO[[#This Row],[145 (07JUL1985 00:00:00)-Water Temperature (C)]]*OO[[#This Row],[87]]</f>
        <v>1.398003688974375E-7</v>
      </c>
      <c r="CL349" s="10">
        <f>3/24000000*OO[[#This Row],[146 (07JUL1985 03:00:00)-Water Temperature (C)]]*OO[[#This Row],[88]]</f>
        <v>1.3500062168345001E-7</v>
      </c>
      <c r="CM349" s="10">
        <f>3/24000000*OO[[#This Row],[147 (07JUL1985 06:00:00)-Water Temperature (C)]]*OO[[#This Row],[89]]</f>
        <v>1.286800945786125E-7</v>
      </c>
      <c r="CN349" s="10">
        <f>3/24000000*OO[[#This Row],[148 (07JUL1985 09:00:00)-Water Temperature (C)]]*OO[[#This Row],[90]]</f>
        <v>1.2310851669804998E-7</v>
      </c>
      <c r="CO349" s="10">
        <f>3/24000000*OO[[#This Row],[149 (07JUL1985 12:00:00)-Water Temperature (C)]]*OO[[#This Row],[91]]</f>
        <v>1.1755856005574999E-7</v>
      </c>
      <c r="CP349" s="10">
        <f>3/24000000*OO[[#This Row],[150 (07JUL1985 15:00:00)-Water Temperature (C)]]*OO[[#This Row],[92]]</f>
        <v>1.1214048770319998E-7</v>
      </c>
      <c r="CQ349" s="10">
        <f>3/24000000*OO[[#This Row],[151 (07JUL1985 18:00:00)-Water Temperature (C)]]*OO[[#This Row],[93]]</f>
        <v>1.0671718265018749E-7</v>
      </c>
      <c r="CR349" s="10">
        <f>3/24000000*OO[[#This Row],[152 (07JUL1985 21:00:00)-Water Temperature (C)]]*OO[[#This Row],[94]]</f>
        <v>1.011890585677125E-7</v>
      </c>
      <c r="CS349" s="10">
        <f>3/24000000*OO[[#This Row],[153 (08JUL1985 00:00:00)-Water Temperature (C)]]*OO[[#This Row],[95]]</f>
        <v>9.5506604798087495E-8</v>
      </c>
      <c r="CT349" s="10">
        <f>3/24000000*OO[[#This Row],[154 (08JUL1985 03:00:00)-Water Temperature (C)]]*OO[[#This Row],[96]]</f>
        <v>9.2160324714062496E-8</v>
      </c>
      <c r="CU349" s="10">
        <f>3/24000000*OO[[#This Row],[155 (08JUL1985 06:00:00)-Water Temperature (C)]]*OO[[#This Row],[97]]</f>
        <v>8.9024725426124991E-8</v>
      </c>
      <c r="CV349" s="10">
        <f>3/24000000*OO[[#This Row],[156 (08JUL1985 09:00:00)-Water Temperature (C)]]*OO[[#This Row],[98]]</f>
        <v>8.6011422161274991E-8</v>
      </c>
      <c r="CW349" s="10">
        <f>3/24000000*OO[[#This Row],[157 (08JUL1985 12:00:00)-Water Temperature (C)]]*OO[[#This Row],[99]]</f>
        <v>8.3240919839349996E-8</v>
      </c>
    </row>
    <row r="350" spans="1:101" x14ac:dyDescent="0.35">
      <c r="A350" t="s">
        <v>356</v>
      </c>
      <c r="B350">
        <v>285.3263</v>
      </c>
      <c r="C350" s="10">
        <f>3/24*OO[[#This Row],[59 (26JUN1985 06:00:00)-Water Temperature (C)]]*OO[[#This Row],[1]]/SUM(OO[1])</f>
        <v>0</v>
      </c>
      <c r="D350" s="10">
        <f>3/24*OO[[#This Row],[60 (26JUN1985 09:00:00)-Water Temperature (C)]]*OO[[#This Row],[2]]/SUM(OO[2])</f>
        <v>0</v>
      </c>
      <c r="E350" s="10">
        <f>3/24*OO[[#This Row],[61 (26JUN1985 12:00:00)-Water Temperature (C)]]*OO[[#This Row],[3]]/SUM(OO[3])</f>
        <v>0</v>
      </c>
      <c r="F350" s="10">
        <f>3/24*OO[[#This Row],[62 (26JUN1985 15:00:00)-Water Temperature (C)]]*OO[[#This Row],[4]]/SUM(OO[4])</f>
        <v>0</v>
      </c>
      <c r="G350" s="10">
        <f>3/24*OO[[#This Row],[63 (26JUN1985 18:00:00)-Water Temperature (C)]]*OO[[#This Row],[5]]/SUM(OO[5])</f>
        <v>0</v>
      </c>
      <c r="H350" s="10">
        <f>3/24*OO[[#This Row],[64 (26JUN1985 21:00:00)-Water Temperature (C)]]*OO[[#This Row],[6]]/SUM(OO[6])</f>
        <v>0</v>
      </c>
      <c r="I350" s="10">
        <f>3/24*OO[[#This Row],[65 (27JUN1985 00:00:00)-Water Temperature (C)]]*OO[[#This Row],[7]]/SUM(OO[7])</f>
        <v>0</v>
      </c>
      <c r="J350" s="10">
        <f>3/24*OO[[#This Row],[66 (27JUN1985 03:00:00)-Water Temperature (C)]]*OO[[#This Row],[8]]/SUM(OO[8])</f>
        <v>0</v>
      </c>
      <c r="K350" s="10">
        <f>3/24*OO[[#This Row],[67 (27JUN1985 06:00:00)-Water Temperature (C)]]*OO[[#This Row],[9]]/SUM(OO[9])</f>
        <v>0</v>
      </c>
      <c r="L350" s="10">
        <f>3/24*OO[[#This Row],[68 (27JUN1985 09:00:00)-Water Temperature (C)]]*OO[[#This Row],[10]]/SUM(OO[10])</f>
        <v>0</v>
      </c>
      <c r="M350" s="10">
        <f>3/24*OO[[#This Row],[69 (27JUN1985 12:00:00)-Water Temperature (C)]]*OO[[#This Row],[11]]/SUM(OO[11])</f>
        <v>0</v>
      </c>
      <c r="N350" s="10">
        <f>3/24*OO[[#This Row],[70 (27JUN1985 15:00:00)-Water Temperature (C)]]*OO[[#This Row],[12]]/SUM(OO[12])</f>
        <v>0</v>
      </c>
      <c r="O350" s="10">
        <f>3/24*OO[[#This Row],[71 (27JUN1985 18:00:00)-Water Temperature (C)]]*OO[[#This Row],[13]]/SUM(OO[13])</f>
        <v>0</v>
      </c>
      <c r="P350" s="10">
        <f>3/24*OO[[#This Row],[72 (27JUN1985 21:00:00)-Water Temperature (C)]]*OO[[#This Row],[14]]/SUM(OO[14])</f>
        <v>0</v>
      </c>
      <c r="Q350" s="10">
        <f>3/24*OO[[#This Row],[73 (28JUN1985 00:00:00)-Water Temperature (C)]]*OO[[#This Row],[15]]/SUM(OO[15])</f>
        <v>0</v>
      </c>
      <c r="R350" s="10">
        <f>3/24*OO[[#This Row],[74 (28JUN1985 03:00:00)-Water Temperature (C)]]*OO[[#This Row],[16]]/SUM(OO[16])</f>
        <v>0</v>
      </c>
      <c r="S350" s="10">
        <f>3/24*OO[[#This Row],[75 (28JUN1985 06:00:00)-Water Temperature (C)]]*OO[[#This Row],[17]]/SUM(OO[17])</f>
        <v>1.569759181600607E-42</v>
      </c>
      <c r="T350" s="10">
        <f>3/24*OO[[#This Row],[76 (28JUN1985 09:00:00)-Water Temperature (C)]]*OO[[#This Row],[18]]/SUM(OO[18])</f>
        <v>2.2931073938725842E-30</v>
      </c>
      <c r="U350" s="10">
        <f>3/24*OO[[#This Row],[77 (28JUN1985 12:00:00)-Water Temperature (C)]]*OO[[#This Row],[19]]/SUM(OO[19])</f>
        <v>3.5369286318394232E-25</v>
      </c>
      <c r="V350" s="10">
        <f>3/24000000*OO[[#This Row],[78 (28JUN1985 15:00:00)-Water Temperature (C)]]*OO[[#This Row],[20]]</f>
        <v>1.7318086846650003E-17</v>
      </c>
      <c r="W350" s="10">
        <f>3/24000000*OO[[#This Row],[79 (28JUN1985 18:00:00)-Water Temperature (C)]]*OO[[#This Row],[21]]</f>
        <v>1.6277589475027499E-13</v>
      </c>
      <c r="X350" s="10">
        <f>3/24000000*OO[[#This Row],[80 (28JUN1985 21:00:00)-Water Temperature (C)]]*OO[[#This Row],[22]]</f>
        <v>1.2088505923424998E-10</v>
      </c>
      <c r="Y350" s="10">
        <f>3/24000000*OO[[#This Row],[81 (29JUN1985 00:00:00)-Water Temperature (C)]]*OO[[#This Row],[23]]</f>
        <v>2.03263832576E-8</v>
      </c>
      <c r="Z350" s="10">
        <f>3/24000000*OO[[#This Row],[82 (29JUN1985 03:00:00)-Water Temperature (C)]]*OO[[#This Row],[24]]</f>
        <v>1.1455937597125E-6</v>
      </c>
      <c r="AA350" s="10">
        <f>3/24000000*OO[[#This Row],[83 (29JUN1985 06:00:00)-Water Temperature (C)]]*OO[[#This Row],[25]]</f>
        <v>2.6555091875699999E-5</v>
      </c>
      <c r="AB350" s="10">
        <f>3/24000000*OO[[#This Row],[84 (29JUN1985 09:00:00)-Water Temperature (C)]]*OO[[#This Row],[26]]</f>
        <v>3.0043103649709998E-4</v>
      </c>
      <c r="AC350" s="10">
        <f>3/24000000*OO[[#This Row],[85 (29JUN1985 12:00:00)-Water Temperature (C)]]*OO[[#This Row],[27]]</f>
        <v>1.8213938286706251E-3</v>
      </c>
      <c r="AD350" s="10">
        <f>3/24000000*OO[[#This Row],[86 (29JUN1985 15:00:00)-Water Temperature (C)]]*OO[[#This Row],[28]]</f>
        <v>6.4433968696012509E-3</v>
      </c>
      <c r="AE350" s="10">
        <f>3/24000000*OO[[#This Row],[88 (29JUN1985 21:00:00)-Water Temperature (C)]]*OO[[#This Row],[30]]</f>
        <v>2.1243071987499997E-2</v>
      </c>
      <c r="AF350" s="10">
        <f>3/24000000*OO[[#This Row],[88 (29JUN1985 21:00:00)-Water Temperature (C)]]*OO[[#This Row],[30]]</f>
        <v>2.1243071987499997E-2</v>
      </c>
      <c r="AG350" s="10">
        <f>3/24000000*OO[[#This Row],[89 (30JUN1985 00:00:00)-Water Temperature (C)]]*OO[[#This Row],[31]]</f>
        <v>2.2438549413748749E-2</v>
      </c>
      <c r="AH350" s="10">
        <f>3/24000000*OO[[#This Row],[90 (30JUN1985 03:00:00)-Water Temperature (C)]]*OO[[#This Row],[32]]</f>
        <v>1.771461082248375E-2</v>
      </c>
      <c r="AI350" s="10">
        <f>3/24000000*OO[[#This Row],[91 (30JUN1985 06:00:00)-Water Temperature (C)]]*OO[[#This Row],[33]]</f>
        <v>1.0732047313882498E-2</v>
      </c>
      <c r="AJ350" s="10">
        <f>3/24000000*OO[[#This Row],[92 (30JUN1985 09:00:00)-Water Temperature (C)]]*OO[[#This Row],[34]]</f>
        <v>5.1796537160062493E-3</v>
      </c>
      <c r="AK350" s="10">
        <f>3/24000000*OO[[#This Row],[93 (30JUN1985 12:00:00)-Water Temperature (C)]]*OO[[#This Row],[35]]</f>
        <v>2.0487021991699998E-3</v>
      </c>
      <c r="AL350" s="10">
        <f>3/24000000*OO[[#This Row],[94 (30JUN1985 15:00:00)-Water Temperature (C)]]*OO[[#This Row],[36]]</f>
        <v>6.8261216797499999E-4</v>
      </c>
      <c r="AM350" s="10">
        <f>3/24000000*OO[[#This Row],[95 (30JUN1985 18:00:00)-Water Temperature (C)]]*OO[[#This Row],[37]]</f>
        <v>2.0595371203192497E-4</v>
      </c>
      <c r="AN350" s="10">
        <f>3/24000000*OO[[#This Row],[96 (30JUN1985 21:00:00)-Water Temperature (C)]]*OO[[#This Row],[38]]</f>
        <v>6.7568701920499996E-5</v>
      </c>
      <c r="AO350" s="10">
        <f>3/24000000*OO[[#This Row],[97 (01JUL1985 00:00:00)-Water Temperature (C)]]*OO[[#This Row],[39]]</f>
        <v>3.2612145123249998E-5</v>
      </c>
      <c r="AP350" s="10">
        <f>3/24000000*OO[[#This Row],[98 (01JUL1985 03:00:00)-Water Temperature (C)]]*OO[[#This Row],[40]]</f>
        <v>2.4893243063414997E-5</v>
      </c>
      <c r="AQ350" s="10">
        <f>3/24000000*OO[[#This Row],[99 (01JUL1985 06:00:00)-Water Temperature (C)]]*OO[[#This Row],[41]]</f>
        <v>2.290405475445E-5</v>
      </c>
      <c r="AR350" s="10">
        <f>3/24000000*OO[[#This Row],[100 (01JUL1985 09:00:00)-Water Temperature (C)]]*OO[[#This Row],[42]]</f>
        <v>2.1770009952749996E-5</v>
      </c>
      <c r="AS350" s="10">
        <f>3/24000000*OO[[#This Row],[101 (01JUL1985 12:00:00)-Water Temperature (C)]]*OO[[#This Row],[43]]</f>
        <v>2.0327723755289997E-5</v>
      </c>
      <c r="AT350" s="10">
        <f>3/24000000*OO[[#This Row],[102 (01JUL1985 15:00:00)-Water Temperature (C)]]*OO[[#This Row],[44]]</f>
        <v>1.8596885936874998E-5</v>
      </c>
      <c r="AU350" s="10">
        <f>3/24000000*OO[[#This Row],[103 (01JUL1985 18:00:00)-Water Temperature (C)]]*OO[[#This Row],[45]]</f>
        <v>1.6789703939181246E-5</v>
      </c>
      <c r="AV350" s="10">
        <f>3/24000000*OO[[#This Row],[104 (01JUL1985 21:00:00)-Water Temperature (C)]]*OO[[#This Row],[46]]</f>
        <v>1.5030195146518748E-5</v>
      </c>
      <c r="AW350" s="10">
        <f>3/24000000*OO[[#This Row],[105 (02JUL1985 00:00:00)-Water Temperature (C)]]*OO[[#This Row],[47]]</f>
        <v>1.3541510017732497E-5</v>
      </c>
      <c r="AX350" s="10">
        <f>3/24000000*OO[[#This Row],[106 (02JUL1985 03:00:00)-Water Temperature (C)]]*OO[[#This Row],[48]]</f>
        <v>1.2414294213585E-5</v>
      </c>
      <c r="AY350" s="10">
        <f>3/24000000*OO[[#This Row],[107 (02JUL1985 06:00:00)-Water Temperature (C)]]*OO[[#This Row],[49]]</f>
        <v>1.1449590035024999E-5</v>
      </c>
      <c r="AZ350" s="10">
        <f>3/24000000*OO[[#This Row],[108 (02JUL1985 09:00:00)-Water Temperature (C)]]*OO[[#This Row],[50]]</f>
        <v>1.0650242952847501E-5</v>
      </c>
      <c r="BA350" s="10">
        <f>3/24000000*OO[[#This Row],[109 (02JUL1985 12:00:00)-Water Temperature (C)]]*OO[[#This Row],[51]]</f>
        <v>9.8576310622712501E-6</v>
      </c>
      <c r="BB350" s="10">
        <f>3/24000000*OO[[#This Row],[110 (02JUL1985 15:00:00)-Water Temperature (C)]]*OO[[#This Row],[52]]</f>
        <v>9.0187793827200008E-6</v>
      </c>
      <c r="BC350" s="10">
        <f>3/24000000*OO[[#This Row],[111 (02JUL1985 18:00:00)-Water Temperature (C)]]*OO[[#This Row],[53]]</f>
        <v>8.1206993617199997E-6</v>
      </c>
      <c r="BD350" s="10">
        <f>3/24000000*OO[[#This Row],[112 (02JUL1985 21:00:00)-Water Temperature (C)]]*OO[[#This Row],[54]]</f>
        <v>7.2737611006199998E-6</v>
      </c>
      <c r="BE350" s="10">
        <f>3/24000000*OO[[#This Row],[113 (03JUL1985 00:00:00)-Water Temperature (C)]]*OO[[#This Row],[55]]</f>
        <v>6.5026198463487501E-6</v>
      </c>
      <c r="BF350" s="10">
        <f>3/24000000*OO[[#This Row],[114 (03JUL1985 03:00:00)-Water Temperature (C)]]*OO[[#This Row],[56]]</f>
        <v>5.8889238578624999E-6</v>
      </c>
      <c r="BG350" s="10">
        <f>3/24000000*OO[[#This Row],[115 (03JUL1985 06:00:00)-Water Temperature (C)]]*OO[[#This Row],[57]]</f>
        <v>5.3806174003074994E-6</v>
      </c>
      <c r="BH350" s="10">
        <f>3/24000000*OO[[#This Row],[116 (03JUL1985 09:00:00)-Water Temperature (C)]]*OO[[#This Row],[58]]</f>
        <v>4.9088953755712496E-6</v>
      </c>
      <c r="BI350" s="10">
        <f>3/24000000*OO[[#This Row],[117 (03JUL1985 12:00:00)-Water Temperature (C)]]*OO[[#This Row],[59]]</f>
        <v>4.5010961809862497E-6</v>
      </c>
      <c r="BJ350" s="10">
        <f>3/24000000*OO[[#This Row],[118 (03JUL1985 15:00:00)-Water Temperature (C)]]*OO[[#This Row],[60]]</f>
        <v>4.0814441065450006E-6</v>
      </c>
      <c r="BK350" s="10">
        <f>3/24000000*OO[[#This Row],[119 (03JUL1985 18:00:00)-Water Temperature (C)]]*OO[[#This Row],[61]]</f>
        <v>3.668425103264625E-6</v>
      </c>
      <c r="BL350" s="10">
        <f>3/24000000*OO[[#This Row],[120 (03JUL1985 21:00:00)-Water Temperature (C)]]*OO[[#This Row],[62]]</f>
        <v>3.2772019634675001E-6</v>
      </c>
      <c r="BM350" s="10">
        <f>3/24000000*OO[[#This Row],[121 (04JUL1985 00:00:00)-Water Temperature (C)]]*OO[[#This Row],[63]]</f>
        <v>2.9258349267664999E-6</v>
      </c>
      <c r="BN350" s="10">
        <f>3/24000000*OO[[#This Row],[122 (04JUL1985 03:00:00)-Water Temperature (C)]]*OO[[#This Row],[64]]</f>
        <v>2.6639892762367502E-6</v>
      </c>
      <c r="BO350" s="10">
        <f>3/24000000*OO[[#This Row],[123 (04JUL1985 06:00:00)-Water Temperature (C)]]*OO[[#This Row],[65]]</f>
        <v>2.4202957922160001E-6</v>
      </c>
      <c r="BP350" s="10">
        <f>3/24000000*OO[[#This Row],[124 (04JUL1985 09:00:00)-Water Temperature (C)]]*OO[[#This Row],[66]]</f>
        <v>2.1946878273984993E-6</v>
      </c>
      <c r="BQ350" s="10">
        <f>3/24000000*OO[[#This Row],[125 (04JUL1985 12:00:00)-Water Temperature (C)]]*OO[[#This Row],[67]]</f>
        <v>1.9501052284199997E-6</v>
      </c>
      <c r="BR350" s="10">
        <f>3/24000000*OO[[#This Row],[126 (04JUL1985 15:00:00)-Water Temperature (C)]]*OO[[#This Row],[68]]</f>
        <v>1.694204604987E-6</v>
      </c>
      <c r="BS350" s="10">
        <f>3/24000000*OO[[#This Row],[127 (04JUL1985 18:00:00)-Water Temperature (C)]]*OO[[#This Row],[69]]</f>
        <v>1.4247808914462499E-6</v>
      </c>
      <c r="BT350" s="10">
        <f>3/24000000*OO[[#This Row],[128 (04JUL1985 21:00:00)-Water Temperature (C)]]*OO[[#This Row],[70]]</f>
        <v>1.1672098025521251E-6</v>
      </c>
      <c r="BU350" s="10">
        <f>3/24000000*OO[[#This Row],[129 (05JUL1985 00:00:00)-Water Temperature (C)]]*OO[[#This Row],[71]]</f>
        <v>9.3547864224375004E-7</v>
      </c>
      <c r="BV350" s="10">
        <f>3/24000000*OO[[#This Row],[130 (05JUL1985 03:00:00)-Water Temperature (C)]]*OO[[#This Row],[72]]</f>
        <v>7.5526167375225005E-7</v>
      </c>
      <c r="BW350" s="10">
        <f>3/24000000*OO[[#This Row],[131 (05JUL1985 06:00:00)-Water Temperature (C)]]*OO[[#This Row],[73]]</f>
        <v>6.1310737573199991E-7</v>
      </c>
      <c r="BX350" s="10">
        <f>3/24000000*OO[[#This Row],[132 (05JUL1985 09:00:00)-Water Temperature (C)]]*OO[[#This Row],[74]]</f>
        <v>5.1129437143687503E-7</v>
      </c>
      <c r="BY350" s="10">
        <f>3/24000000*OO[[#This Row],[133 (05JUL1985 12:00:00)-Water Temperature (C)]]*OO[[#This Row],[75]]</f>
        <v>4.3982131065537493E-7</v>
      </c>
      <c r="BZ350" s="10">
        <f>3/24000000*OO[[#This Row],[134 (05JUL1985 15:00:00)-Water Temperature (C)]]*OO[[#This Row],[76]]</f>
        <v>3.8407954030395E-7</v>
      </c>
      <c r="CA350" s="10">
        <f>3/24000000*OO[[#This Row],[135 (05JUL1985 18:00:00)-Water Temperature (C)]]*OO[[#This Row],[77]]</f>
        <v>3.4183994329182498E-7</v>
      </c>
      <c r="CB350" s="10">
        <f>3/24000000*OO[[#This Row],[136 (05JUL1985 21:00:00)-Water Temperature (C)]]*OO[[#This Row],[78]]</f>
        <v>3.0739798761210001E-7</v>
      </c>
      <c r="CC350" s="10">
        <f>3/24000000*OO[[#This Row],[137 (06JUL1985 00:00:00)-Water Temperature (C)]]*OO[[#This Row],[79]]</f>
        <v>2.7950928329607501E-7</v>
      </c>
      <c r="CD350" s="10">
        <f>3/24000000*OO[[#This Row],[138 (06JUL1985 03:00:00)-Water Temperature (C)]]*OO[[#This Row],[80]]</f>
        <v>2.5989048307619997E-7</v>
      </c>
      <c r="CE350" s="10">
        <f>3/24000000*OO[[#This Row],[139 (06JUL1985 06:00:00)-Water Temperature (C)]]*OO[[#This Row],[81]]</f>
        <v>2.4416566814325E-7</v>
      </c>
      <c r="CF350" s="10">
        <f>3/24000000*OO[[#This Row],[140 (06JUL1985 09:00:00)-Water Temperature (C)]]*OO[[#This Row],[82]]</f>
        <v>2.3296756955384996E-7</v>
      </c>
      <c r="CG350" s="10">
        <f>3/24000000*OO[[#This Row],[141 (06JUL1985 12:00:00)-Water Temperature (C)]]*OO[[#This Row],[83]]</f>
        <v>2.2376603154771252E-7</v>
      </c>
      <c r="CH350" s="10">
        <f>3/24000000*OO[[#This Row],[142 (06JUL1985 15:00:00)-Water Temperature (C)]]*OO[[#This Row],[84]]</f>
        <v>2.1492922451381251E-7</v>
      </c>
      <c r="CI350" s="10">
        <f>3/24000000*OO[[#This Row],[143 (06JUL1985 18:00:00)-Water Temperature (C)]]*OO[[#This Row],[85]]</f>
        <v>2.0532993646374999E-7</v>
      </c>
      <c r="CJ350" s="10">
        <f>3/24000000*OO[[#This Row],[144 (06JUL1985 21:00:00)-Water Temperature (C)]]*OO[[#This Row],[86]]</f>
        <v>1.9599094655524996E-7</v>
      </c>
      <c r="CK350" s="10">
        <f>3/24000000*OO[[#This Row],[145 (07JUL1985 00:00:00)-Water Temperature (C)]]*OO[[#This Row],[87]]</f>
        <v>1.86498835802175E-7</v>
      </c>
      <c r="CL350" s="10">
        <f>3/24000000*OO[[#This Row],[146 (07JUL1985 03:00:00)-Water Temperature (C)]]*OO[[#This Row],[88]]</f>
        <v>1.8020804158288748E-7</v>
      </c>
      <c r="CM350" s="10">
        <f>3/24000000*OO[[#This Row],[147 (07JUL1985 06:00:00)-Water Temperature (C)]]*OO[[#This Row],[89]]</f>
        <v>1.7180581499924999E-7</v>
      </c>
      <c r="CN350" s="10">
        <f>3/24000000*OO[[#This Row],[148 (07JUL1985 09:00:00)-Water Temperature (C)]]*OO[[#This Row],[90]]</f>
        <v>1.643354025966E-7</v>
      </c>
      <c r="CO350" s="10">
        <f>3/24000000*OO[[#This Row],[149 (07JUL1985 12:00:00)-Water Temperature (C)]]*OO[[#This Row],[91]]</f>
        <v>1.5692274800959997E-7</v>
      </c>
      <c r="CP350" s="10">
        <f>3/24000000*OO[[#This Row],[150 (07JUL1985 15:00:00)-Water Temperature (C)]]*OO[[#This Row],[92]]</f>
        <v>1.4971619855904997E-7</v>
      </c>
      <c r="CQ350" s="10">
        <f>3/24000000*OO[[#This Row],[151 (07JUL1985 18:00:00)-Water Temperature (C)]]*OO[[#This Row],[93]]</f>
        <v>1.42464621387225E-7</v>
      </c>
      <c r="CR350" s="10">
        <f>3/24000000*OO[[#This Row],[152 (07JUL1985 21:00:00)-Water Temperature (C)]]*OO[[#This Row],[94]]</f>
        <v>1.3513461377279998E-7</v>
      </c>
      <c r="CS350" s="10">
        <f>3/24000000*OO[[#This Row],[153 (08JUL1985 00:00:00)-Water Temperature (C)]]*OO[[#This Row],[95]]</f>
        <v>1.27575693272925E-7</v>
      </c>
      <c r="CT350" s="10">
        <f>3/24000000*OO[[#This Row],[154 (08JUL1985 03:00:00)-Water Temperature (C)]]*OO[[#This Row],[96]]</f>
        <v>1.2315620838409999E-7</v>
      </c>
      <c r="CU350" s="10">
        <f>3/24000000*OO[[#This Row],[155 (08JUL1985 06:00:00)-Water Temperature (C)]]*OO[[#This Row],[97]]</f>
        <v>1.1896696768E-7</v>
      </c>
      <c r="CV350" s="10">
        <f>3/24000000*OO[[#This Row],[156 (08JUL1985 09:00:00)-Water Temperature (C)]]*OO[[#This Row],[98]]</f>
        <v>1.1490443711274999E-7</v>
      </c>
      <c r="CW350" s="10">
        <f>3/24000000*OO[[#This Row],[157 (08JUL1985 12:00:00)-Water Temperature (C)]]*OO[[#This Row],[99]]</f>
        <v>1.1119676849025001E-7</v>
      </c>
    </row>
    <row r="351" spans="1:101" x14ac:dyDescent="0.35">
      <c r="A351" t="s">
        <v>357</v>
      </c>
      <c r="B351">
        <v>318.13499999999999</v>
      </c>
      <c r="C351" s="10">
        <f>3/24*OO[[#This Row],[59 (26JUN1985 06:00:00)-Water Temperature (C)]]*OO[[#This Row],[1]]/SUM(OO[1])</f>
        <v>0</v>
      </c>
      <c r="D351" s="10">
        <f>3/24*OO[[#This Row],[60 (26JUN1985 09:00:00)-Water Temperature (C)]]*OO[[#This Row],[2]]/SUM(OO[2])</f>
        <v>0</v>
      </c>
      <c r="E351" s="10">
        <f>3/24*OO[[#This Row],[61 (26JUN1985 12:00:00)-Water Temperature (C)]]*OO[[#This Row],[3]]/SUM(OO[3])</f>
        <v>0</v>
      </c>
      <c r="F351" s="10">
        <f>3/24*OO[[#This Row],[62 (26JUN1985 15:00:00)-Water Temperature (C)]]*OO[[#This Row],[4]]/SUM(OO[4])</f>
        <v>0</v>
      </c>
      <c r="G351" s="10">
        <f>3/24*OO[[#This Row],[63 (26JUN1985 18:00:00)-Water Temperature (C)]]*OO[[#This Row],[5]]/SUM(OO[5])</f>
        <v>0</v>
      </c>
      <c r="H351" s="10">
        <f>3/24*OO[[#This Row],[64 (26JUN1985 21:00:00)-Water Temperature (C)]]*OO[[#This Row],[6]]/SUM(OO[6])</f>
        <v>0</v>
      </c>
      <c r="I351" s="10">
        <f>3/24*OO[[#This Row],[65 (27JUN1985 00:00:00)-Water Temperature (C)]]*OO[[#This Row],[7]]/SUM(OO[7])</f>
        <v>0</v>
      </c>
      <c r="J351" s="10">
        <f>3/24*OO[[#This Row],[66 (27JUN1985 03:00:00)-Water Temperature (C)]]*OO[[#This Row],[8]]/SUM(OO[8])</f>
        <v>0</v>
      </c>
      <c r="K351" s="10">
        <f>3/24*OO[[#This Row],[67 (27JUN1985 06:00:00)-Water Temperature (C)]]*OO[[#This Row],[9]]/SUM(OO[9])</f>
        <v>0</v>
      </c>
      <c r="L351" s="10">
        <f>3/24*OO[[#This Row],[68 (27JUN1985 09:00:00)-Water Temperature (C)]]*OO[[#This Row],[10]]/SUM(OO[10])</f>
        <v>0</v>
      </c>
      <c r="M351" s="10">
        <f>3/24*OO[[#This Row],[69 (27JUN1985 12:00:00)-Water Temperature (C)]]*OO[[#This Row],[11]]/SUM(OO[11])</f>
        <v>0</v>
      </c>
      <c r="N351" s="10">
        <f>3/24*OO[[#This Row],[70 (27JUN1985 15:00:00)-Water Temperature (C)]]*OO[[#This Row],[12]]/SUM(OO[12])</f>
        <v>0</v>
      </c>
      <c r="O351" s="10">
        <f>3/24*OO[[#This Row],[71 (27JUN1985 18:00:00)-Water Temperature (C)]]*OO[[#This Row],[13]]/SUM(OO[13])</f>
        <v>0</v>
      </c>
      <c r="P351" s="10">
        <f>3/24*OO[[#This Row],[72 (27JUN1985 21:00:00)-Water Temperature (C)]]*OO[[#This Row],[14]]/SUM(OO[14])</f>
        <v>0</v>
      </c>
      <c r="Q351" s="10">
        <f>3/24*OO[[#This Row],[73 (28JUN1985 00:00:00)-Water Temperature (C)]]*OO[[#This Row],[15]]/SUM(OO[15])</f>
        <v>0</v>
      </c>
      <c r="R351" s="10">
        <f>3/24*OO[[#This Row],[74 (28JUN1985 03:00:00)-Water Temperature (C)]]*OO[[#This Row],[16]]/SUM(OO[16])</f>
        <v>0</v>
      </c>
      <c r="S351" s="10">
        <f>3/24*OO[[#This Row],[75 (28JUN1985 06:00:00)-Water Temperature (C)]]*OO[[#This Row],[17]]/SUM(OO[17])</f>
        <v>9.8429189292811506E-43</v>
      </c>
      <c r="T351" s="10">
        <f>3/24*OO[[#This Row],[76 (28JUN1985 09:00:00)-Water Temperature (C)]]*OO[[#This Row],[18]]/SUM(OO[18])</f>
        <v>1.5276422116153903E-30</v>
      </c>
      <c r="U351" s="10">
        <f>3/24*OO[[#This Row],[77 (28JUN1985 12:00:00)-Water Temperature (C)]]*OO[[#This Row],[19]]/SUM(OO[19])</f>
        <v>3.0781681975516588E-25</v>
      </c>
      <c r="V351" s="10">
        <f>3/24000000*OO[[#This Row],[78 (28JUN1985 15:00:00)-Water Temperature (C)]]*OO[[#This Row],[20]]</f>
        <v>1.4297462546474998E-17</v>
      </c>
      <c r="W351" s="10">
        <f>3/24000000*OO[[#This Row],[79 (28JUN1985 18:00:00)-Water Temperature (C)]]*OO[[#This Row],[21]]</f>
        <v>1.4501343255164999E-13</v>
      </c>
      <c r="X351" s="10">
        <f>3/24000000*OO[[#This Row],[80 (28JUN1985 21:00:00)-Water Temperature (C)]]*OO[[#This Row],[22]]</f>
        <v>1.11858878048825E-10</v>
      </c>
      <c r="Y351" s="10">
        <f>3/24000000*OO[[#This Row],[81 (29JUN1985 00:00:00)-Water Temperature (C)]]*OO[[#This Row],[23]]</f>
        <v>1.9341842019181248E-8</v>
      </c>
      <c r="Z351" s="10">
        <f>3/24000000*OO[[#This Row],[82 (29JUN1985 03:00:00)-Water Temperature (C)]]*OO[[#This Row],[24]]</f>
        <v>1.1151193510193749E-6</v>
      </c>
      <c r="AA351" s="10">
        <f>3/24000000*OO[[#This Row],[83 (29JUN1985 06:00:00)-Water Temperature (C)]]*OO[[#This Row],[25]]</f>
        <v>2.6342644328962499E-5</v>
      </c>
      <c r="AB351" s="10">
        <f>3/24000000*OO[[#This Row],[84 (29JUN1985 09:00:00)-Water Temperature (C)]]*OO[[#This Row],[26]]</f>
        <v>3.0308187666487494E-4</v>
      </c>
      <c r="AC351" s="10">
        <f>3/24000000*OO[[#This Row],[85 (29JUN1985 12:00:00)-Water Temperature (C)]]*OO[[#This Row],[27]]</f>
        <v>1.8647882759407499E-3</v>
      </c>
      <c r="AD351" s="10">
        <f>3/24000000*OO[[#This Row],[86 (29JUN1985 15:00:00)-Water Temperature (C)]]*OO[[#This Row],[28]]</f>
        <v>6.6853424441837492E-3</v>
      </c>
      <c r="AE351" s="10">
        <f>3/24000000*OO[[#This Row],[88 (29JUN1985 21:00:00)-Water Temperature (C)]]*OO[[#This Row],[30]]</f>
        <v>2.2561960460324999E-2</v>
      </c>
      <c r="AF351" s="10">
        <f>3/24000000*OO[[#This Row],[88 (29JUN1985 21:00:00)-Water Temperature (C)]]*OO[[#This Row],[30]]</f>
        <v>2.2561960460324999E-2</v>
      </c>
      <c r="AG351" s="10">
        <f>3/24000000*OO[[#This Row],[89 (30JUN1985 00:00:00)-Water Temperature (C)]]*OO[[#This Row],[31]]</f>
        <v>2.4074917759184997E-2</v>
      </c>
      <c r="AH351" s="10">
        <f>3/24000000*OO[[#This Row],[90 (30JUN1985 03:00:00)-Water Temperature (C)]]*OO[[#This Row],[32]]</f>
        <v>1.9190658133088748E-2</v>
      </c>
      <c r="AI351" s="10">
        <f>3/24000000*OO[[#This Row],[91 (30JUN1985 06:00:00)-Water Temperature (C)]]*OO[[#This Row],[33]]</f>
        <v>1.17268456889075E-2</v>
      </c>
      <c r="AJ351" s="10">
        <f>3/24000000*OO[[#This Row],[92 (30JUN1985 09:00:00)-Water Temperature (C)]]*OO[[#This Row],[34]]</f>
        <v>5.7051217948987498E-3</v>
      </c>
      <c r="AK351" s="10">
        <f>3/24000000*OO[[#This Row],[93 (30JUN1985 12:00:00)-Water Temperature (C)]]*OO[[#This Row],[35]]</f>
        <v>2.2732493376629997E-3</v>
      </c>
      <c r="AL351" s="10">
        <f>3/24000000*OO[[#This Row],[94 (30JUN1985 15:00:00)-Water Temperature (C)]]*OO[[#This Row],[36]]</f>
        <v>7.620465396885E-4</v>
      </c>
      <c r="AM351" s="10">
        <f>3/24000000*OO[[#This Row],[95 (30JUN1985 18:00:00)-Water Temperature (C)]]*OO[[#This Row],[37]]</f>
        <v>2.3068881432449997E-4</v>
      </c>
      <c r="AN351" s="10">
        <f>3/24000000*OO[[#This Row],[96 (30JUN1985 21:00:00)-Water Temperature (C)]]*OO[[#This Row],[38]]</f>
        <v>7.5358105455599988E-5</v>
      </c>
      <c r="AO351" s="10">
        <f>3/24000000*OO[[#This Row],[97 (01JUL1985 00:00:00)-Water Temperature (C)]]*OO[[#This Row],[39]]</f>
        <v>3.5899021039654993E-5</v>
      </c>
      <c r="AP351" s="10">
        <f>3/24000000*OO[[#This Row],[98 (01JUL1985 03:00:00)-Water Temperature (C)]]*OO[[#This Row],[40]]</f>
        <v>2.7176542396410004E-5</v>
      </c>
      <c r="AQ351" s="10">
        <f>3/24000000*OO[[#This Row],[99 (01JUL1985 06:00:00)-Water Temperature (C)]]*OO[[#This Row],[41]]</f>
        <v>2.4988783225648751E-5</v>
      </c>
      <c r="AR351" s="10">
        <f>3/24000000*OO[[#This Row],[100 (01JUL1985 09:00:00)-Water Temperature (C)]]*OO[[#This Row],[42]]</f>
        <v>2.3794473427439998E-5</v>
      </c>
      <c r="AS351" s="10">
        <f>3/24000000*OO[[#This Row],[101 (01JUL1985 12:00:00)-Water Temperature (C)]]*OO[[#This Row],[43]]</f>
        <v>2.2282905879875E-5</v>
      </c>
      <c r="AT351" s="10">
        <f>3/24000000*OO[[#This Row],[102 (01JUL1985 15:00:00)-Water Temperature (C)]]*OO[[#This Row],[44]]</f>
        <v>2.0438656130859995E-5</v>
      </c>
      <c r="AU351" s="10">
        <f>3/24000000*OO[[#This Row],[103 (01JUL1985 18:00:00)-Water Temperature (C)]]*OO[[#This Row],[45]]</f>
        <v>1.8501654608009997E-5</v>
      </c>
      <c r="AV351" s="10">
        <f>3/24000000*OO[[#This Row],[104 (01JUL1985 21:00:00)-Water Temperature (C)]]*OO[[#This Row],[46]]</f>
        <v>1.6605392632781249E-5</v>
      </c>
      <c r="AW351" s="10">
        <f>3/24000000*OO[[#This Row],[105 (02JUL1985 00:00:00)-Water Temperature (C)]]*OO[[#This Row],[47]]</f>
        <v>1.4996382868777499E-5</v>
      </c>
      <c r="AX351" s="10">
        <f>3/24000000*OO[[#This Row],[106 (02JUL1985 03:00:00)-Water Temperature (C)]]*OO[[#This Row],[48]]</f>
        <v>1.37842391738125E-5</v>
      </c>
      <c r="AY351" s="10">
        <f>3/24000000*OO[[#This Row],[107 (02JUL1985 06:00:00)-Water Temperature (C)]]*OO[[#This Row],[49]]</f>
        <v>1.2743690751274999E-5</v>
      </c>
      <c r="AZ351" s="10">
        <f>3/24000000*OO[[#This Row],[108 (02JUL1985 09:00:00)-Water Temperature (C)]]*OO[[#This Row],[50]]</f>
        <v>1.1884127890567499E-5</v>
      </c>
      <c r="BA351" s="10">
        <f>3/24000000*OO[[#This Row],[109 (02JUL1985 12:00:00)-Water Temperature (C)]]*OO[[#This Row],[51]]</f>
        <v>1.1027652671294998E-5</v>
      </c>
      <c r="BB351" s="10">
        <f>3/24000000*OO[[#This Row],[110 (02JUL1985 15:00:00)-Water Temperature (C)]]*OO[[#This Row],[52]]</f>
        <v>1.01147646707375E-5</v>
      </c>
      <c r="BC351" s="10">
        <f>3/24000000*OO[[#This Row],[111 (02JUL1985 18:00:00)-Water Temperature (C)]]*OO[[#This Row],[53]]</f>
        <v>9.1284862534799991E-6</v>
      </c>
      <c r="BD351" s="10">
        <f>3/24000000*OO[[#This Row],[112 (02JUL1985 21:00:00)-Water Temperature (C)]]*OO[[#This Row],[54]]</f>
        <v>8.1981337216837489E-6</v>
      </c>
      <c r="BE351" s="10">
        <f>3/24000000*OO[[#This Row],[113 (03JUL1985 00:00:00)-Water Temperature (C)]]*OO[[#This Row],[55]]</f>
        <v>7.3458229957874998E-6</v>
      </c>
      <c r="BF351" s="10">
        <f>3/24000000*OO[[#This Row],[114 (03JUL1985 03:00:00)-Water Temperature (C)]]*OO[[#This Row],[56]]</f>
        <v>6.6669678200849994E-6</v>
      </c>
      <c r="BG351" s="10">
        <f>3/24000000*OO[[#This Row],[115 (03JUL1985 06:00:00)-Water Temperature (C)]]*OO[[#This Row],[57]]</f>
        <v>6.1038305150174994E-6</v>
      </c>
      <c r="BH351" s="10">
        <f>3/24000000*OO[[#This Row],[116 (03JUL1985 09:00:00)-Water Temperature (C)]]*OO[[#This Row],[58]]</f>
        <v>5.5767583799999991E-6</v>
      </c>
      <c r="BI351" s="10">
        <f>3/24000000*OO[[#This Row],[117 (03JUL1985 12:00:00)-Water Temperature (C)]]*OO[[#This Row],[59]]</f>
        <v>5.1209929314400002E-6</v>
      </c>
      <c r="BJ351" s="10">
        <f>3/24000000*OO[[#This Row],[118 (03JUL1985 15:00:00)-Water Temperature (C)]]*OO[[#This Row],[60]]</f>
        <v>4.6504069278512501E-6</v>
      </c>
      <c r="BK351" s="10">
        <f>3/24000000*OO[[#This Row],[119 (03JUL1985 18:00:00)-Water Temperature (C)]]*OO[[#This Row],[61]]</f>
        <v>4.1844458617675003E-6</v>
      </c>
      <c r="BL351" s="10">
        <f>3/24000000*OO[[#This Row],[120 (03JUL1985 21:00:00)-Water Temperature (C)]]*OO[[#This Row],[62]]</f>
        <v>3.7432592624062498E-6</v>
      </c>
      <c r="BM351" s="10">
        <f>3/24000000*OO[[#This Row],[121 (04JUL1985 00:00:00)-Water Temperature (C)]]*OO[[#This Row],[63]]</f>
        <v>3.34545464267025E-6</v>
      </c>
      <c r="BN351" s="10">
        <f>3/24000000*OO[[#This Row],[122 (04JUL1985 03:00:00)-Water Temperature (C)]]*OO[[#This Row],[64]]</f>
        <v>3.049633825155E-6</v>
      </c>
      <c r="BO351" s="10">
        <f>3/24000000*OO[[#This Row],[123 (04JUL1985 06:00:00)-Water Temperature (C)]]*OO[[#This Row],[65]]</f>
        <v>2.7724459201110003E-6</v>
      </c>
      <c r="BP351" s="10">
        <f>3/24000000*OO[[#This Row],[124 (04JUL1985 09:00:00)-Water Temperature (C)]]*OO[[#This Row],[66]]</f>
        <v>2.5152374054718746E-6</v>
      </c>
      <c r="BQ351" s="10">
        <f>3/24000000*OO[[#This Row],[125 (04JUL1985 12:00:00)-Water Temperature (C)]]*OO[[#This Row],[67]]</f>
        <v>2.2362206455035002E-6</v>
      </c>
      <c r="BR351" s="10">
        <f>3/24000000*OO[[#This Row],[126 (04JUL1985 15:00:00)-Water Temperature (C)]]*OO[[#This Row],[68]]</f>
        <v>1.9446251737640001E-6</v>
      </c>
      <c r="BS351" s="10">
        <f>3/24000000*OO[[#This Row],[127 (04JUL1985 18:00:00)-Water Temperature (C)]]*OO[[#This Row],[69]]</f>
        <v>1.6369744223917501E-6</v>
      </c>
      <c r="BT351" s="10">
        <f>3/24000000*OO[[#This Row],[128 (04JUL1985 21:00:00)-Water Temperature (C)]]*OO[[#This Row],[70]]</f>
        <v>1.3428064226919997E-6</v>
      </c>
      <c r="BU351" s="10">
        <f>3/24000000*OO[[#This Row],[129 (05JUL1985 00:00:00)-Water Temperature (C)]]*OO[[#This Row],[71]]</f>
        <v>1.0771772389749998E-6</v>
      </c>
      <c r="BV351" s="10">
        <f>3/24000000*OO[[#This Row],[130 (05JUL1985 03:00:00)-Water Temperature (C)]]*OO[[#This Row],[72]]</f>
        <v>8.7020440808399999E-7</v>
      </c>
      <c r="BW351" s="10">
        <f>3/24000000*OO[[#This Row],[131 (05JUL1985 06:00:00)-Water Temperature (C)]]*OO[[#This Row],[73]]</f>
        <v>7.0606224459187502E-7</v>
      </c>
      <c r="BX351" s="10">
        <f>3/24000000*OO[[#This Row],[132 (05JUL1985 09:00:00)-Water Temperature (C)]]*OO[[#This Row],[74]]</f>
        <v>5.8830961209350002E-7</v>
      </c>
      <c r="BY351" s="10">
        <f>3/24000000*OO[[#This Row],[133 (05JUL1985 12:00:00)-Water Temperature (C)]]*OO[[#This Row],[75]]</f>
        <v>5.0552269289812504E-7</v>
      </c>
      <c r="BZ351" s="10">
        <f>3/24000000*OO[[#This Row],[134 (05JUL1985 15:00:00)-Water Temperature (C)]]*OO[[#This Row],[76]]</f>
        <v>4.4108087279399991E-7</v>
      </c>
      <c r="CA351" s="10">
        <f>3/24000000*OO[[#This Row],[135 (05JUL1985 18:00:00)-Water Temperature (C)]]*OO[[#This Row],[77]]</f>
        <v>3.9229444407262498E-7</v>
      </c>
      <c r="CB351" s="10">
        <f>3/24000000*OO[[#This Row],[136 (05JUL1985 21:00:00)-Water Temperature (C)]]*OO[[#This Row],[78]]</f>
        <v>3.527661507916E-7</v>
      </c>
      <c r="CC351" s="10">
        <f>3/24000000*OO[[#This Row],[137 (06JUL1985 00:00:00)-Water Temperature (C)]]*OO[[#This Row],[79]]</f>
        <v>3.2073861485741249E-7</v>
      </c>
      <c r="CD351" s="10">
        <f>3/24000000*OO[[#This Row],[138 (06JUL1985 03:00:00)-Water Temperature (C)]]*OO[[#This Row],[80]]</f>
        <v>2.9828387674623748E-7</v>
      </c>
      <c r="CE351" s="10">
        <f>3/24000000*OO[[#This Row],[139 (06JUL1985 06:00:00)-Water Temperature (C)]]*OO[[#This Row],[81]]</f>
        <v>2.8017370375627499E-7</v>
      </c>
      <c r="CF351" s="10">
        <f>3/24000000*OO[[#This Row],[140 (06JUL1985 09:00:00)-Water Temperature (C)]]*OO[[#This Row],[82]]</f>
        <v>2.6724658332401245E-7</v>
      </c>
      <c r="CG351" s="10">
        <f>3/24000000*OO[[#This Row],[141 (06JUL1985 12:00:00)-Water Temperature (C)]]*OO[[#This Row],[83]]</f>
        <v>2.5661042202437503E-7</v>
      </c>
      <c r="CH351" s="10">
        <f>3/24000000*OO[[#This Row],[142 (06JUL1985 15:00:00)-Water Temperature (C)]]*OO[[#This Row],[84]]</f>
        <v>2.4644309006475002E-7</v>
      </c>
      <c r="CI351" s="10">
        <f>3/24000000*OO[[#This Row],[143 (06JUL1985 18:00:00)-Water Temperature (C)]]*OO[[#This Row],[85]]</f>
        <v>2.3540909256768744E-7</v>
      </c>
      <c r="CJ351" s="10">
        <f>3/24000000*OO[[#This Row],[144 (06JUL1985 21:00:00)-Water Temperature (C)]]*OO[[#This Row],[86]]</f>
        <v>2.2478883518550003E-7</v>
      </c>
      <c r="CK351" s="10">
        <f>3/24000000*OO[[#This Row],[145 (07JUL1985 00:00:00)-Water Temperature (C)]]*OO[[#This Row],[87]]</f>
        <v>2.1397066350838745E-7</v>
      </c>
      <c r="CL351" s="10">
        <f>3/24000000*OO[[#This Row],[146 (07JUL1985 03:00:00)-Water Temperature (C)]]*OO[[#This Row],[88]]</f>
        <v>2.068601416012E-7</v>
      </c>
      <c r="CM351" s="10">
        <f>3/24000000*OO[[#This Row],[147 (07JUL1985 06:00:00)-Water Temperature (C)]]*OO[[#This Row],[89]]</f>
        <v>1.9727034721659999E-7</v>
      </c>
      <c r="CN351" s="10">
        <f>3/24000000*OO[[#This Row],[148 (07JUL1985 09:00:00)-Water Temperature (C)]]*OO[[#This Row],[90]]</f>
        <v>1.886514698920875E-7</v>
      </c>
      <c r="CO351" s="10">
        <f>3/24000000*OO[[#This Row],[149 (07JUL1985 12:00:00)-Water Temperature (C)]]*OO[[#This Row],[91]]</f>
        <v>1.80133238491625E-7</v>
      </c>
      <c r="CP351" s="10">
        <f>3/24000000*OO[[#This Row],[150 (07JUL1985 15:00:00)-Water Temperature (C)]]*OO[[#This Row],[92]]</f>
        <v>1.7190238119457501E-7</v>
      </c>
      <c r="CQ351" s="10">
        <f>3/24000000*OO[[#This Row],[151 (07JUL1985 18:00:00)-Water Temperature (C)]]*OO[[#This Row],[93]]</f>
        <v>1.6356343583973749E-7</v>
      </c>
      <c r="CR351" s="10">
        <f>3/24000000*OO[[#This Row],[152 (07JUL1985 21:00:00)-Water Temperature (C)]]*OO[[#This Row],[94]]</f>
        <v>1.5520116436965E-7</v>
      </c>
      <c r="CS351" s="10">
        <f>3/24000000*OO[[#This Row],[153 (08JUL1985 00:00:00)-Water Temperature (C)]]*OO[[#This Row],[95]]</f>
        <v>1.465489525145E-7</v>
      </c>
      <c r="CT351" s="10">
        <f>3/24000000*OO[[#This Row],[154 (08JUL1985 03:00:00)-Water Temperature (C)]]*OO[[#This Row],[96]]</f>
        <v>1.4152362299064997E-7</v>
      </c>
      <c r="CU351" s="10">
        <f>3/24000000*OO[[#This Row],[155 (08JUL1985 06:00:00)-Water Temperature (C)]]*OO[[#This Row],[97]]</f>
        <v>1.3671347718974999E-7</v>
      </c>
      <c r="CV351" s="10">
        <f>3/24000000*OO[[#This Row],[156 (08JUL1985 09:00:00)-Water Temperature (C)]]*OO[[#This Row],[98]]</f>
        <v>1.3200976948565E-7</v>
      </c>
      <c r="CW351" s="10">
        <f>3/24000000*OO[[#This Row],[157 (08JUL1985 12:00:00)-Water Temperature (C)]]*OO[[#This Row],[99]]</f>
        <v>1.2774370092364999E-7</v>
      </c>
    </row>
    <row r="352" spans="1:101" x14ac:dyDescent="0.35">
      <c r="A352" t="s">
        <v>358</v>
      </c>
      <c r="B352">
        <v>448.9796</v>
      </c>
      <c r="C352" s="10">
        <f>3/24*OO[[#This Row],[59 (26JUN1985 06:00:00)-Water Temperature (C)]]*OO[[#This Row],[1]]/SUM(OO[1])</f>
        <v>0</v>
      </c>
      <c r="D352" s="10">
        <f>3/24*OO[[#This Row],[60 (26JUN1985 09:00:00)-Water Temperature (C)]]*OO[[#This Row],[2]]/SUM(OO[2])</f>
        <v>0</v>
      </c>
      <c r="E352" s="10">
        <f>3/24*OO[[#This Row],[61 (26JUN1985 12:00:00)-Water Temperature (C)]]*OO[[#This Row],[3]]/SUM(OO[3])</f>
        <v>0</v>
      </c>
      <c r="F352" s="10">
        <f>3/24*OO[[#This Row],[62 (26JUN1985 15:00:00)-Water Temperature (C)]]*OO[[#This Row],[4]]/SUM(OO[4])</f>
        <v>0</v>
      </c>
      <c r="G352" s="10">
        <f>3/24*OO[[#This Row],[63 (26JUN1985 18:00:00)-Water Temperature (C)]]*OO[[#This Row],[5]]/SUM(OO[5])</f>
        <v>0</v>
      </c>
      <c r="H352" s="10">
        <f>3/24*OO[[#This Row],[64 (26JUN1985 21:00:00)-Water Temperature (C)]]*OO[[#This Row],[6]]/SUM(OO[6])</f>
        <v>0</v>
      </c>
      <c r="I352" s="10">
        <f>3/24*OO[[#This Row],[65 (27JUN1985 00:00:00)-Water Temperature (C)]]*OO[[#This Row],[7]]/SUM(OO[7])</f>
        <v>0</v>
      </c>
      <c r="J352" s="10">
        <f>3/24*OO[[#This Row],[66 (27JUN1985 03:00:00)-Water Temperature (C)]]*OO[[#This Row],[8]]/SUM(OO[8])</f>
        <v>0</v>
      </c>
      <c r="K352" s="10">
        <f>3/24*OO[[#This Row],[67 (27JUN1985 06:00:00)-Water Temperature (C)]]*OO[[#This Row],[9]]/SUM(OO[9])</f>
        <v>0</v>
      </c>
      <c r="L352" s="10">
        <f>3/24*OO[[#This Row],[68 (27JUN1985 09:00:00)-Water Temperature (C)]]*OO[[#This Row],[10]]/SUM(OO[10])</f>
        <v>0</v>
      </c>
      <c r="M352" s="10">
        <f>3/24*OO[[#This Row],[69 (27JUN1985 12:00:00)-Water Temperature (C)]]*OO[[#This Row],[11]]/SUM(OO[11])</f>
        <v>0</v>
      </c>
      <c r="N352" s="10">
        <f>3/24*OO[[#This Row],[70 (27JUN1985 15:00:00)-Water Temperature (C)]]*OO[[#This Row],[12]]/SUM(OO[12])</f>
        <v>0</v>
      </c>
      <c r="O352" s="10">
        <f>3/24*OO[[#This Row],[71 (27JUN1985 18:00:00)-Water Temperature (C)]]*OO[[#This Row],[13]]/SUM(OO[13])</f>
        <v>0</v>
      </c>
      <c r="P352" s="10">
        <f>3/24*OO[[#This Row],[72 (27JUN1985 21:00:00)-Water Temperature (C)]]*OO[[#This Row],[14]]/SUM(OO[14])</f>
        <v>0</v>
      </c>
      <c r="Q352" s="10">
        <f>3/24*OO[[#This Row],[73 (28JUN1985 00:00:00)-Water Temperature (C)]]*OO[[#This Row],[15]]/SUM(OO[15])</f>
        <v>0</v>
      </c>
      <c r="R352" s="10">
        <f>3/24*OO[[#This Row],[74 (28JUN1985 03:00:00)-Water Temperature (C)]]*OO[[#This Row],[16]]/SUM(OO[16])</f>
        <v>0</v>
      </c>
      <c r="S352" s="10">
        <f>3/24*OO[[#This Row],[75 (28JUN1985 06:00:00)-Water Temperature (C)]]*OO[[#This Row],[17]]/SUM(OO[17])</f>
        <v>6.7448764366622554E-43</v>
      </c>
      <c r="T352" s="10">
        <f>3/24*OO[[#This Row],[76 (28JUN1985 09:00:00)-Water Temperature (C)]]*OO[[#This Row],[18]]/SUM(OO[18])</f>
        <v>1.1103272662743477E-30</v>
      </c>
      <c r="U352" s="10">
        <f>3/24*OO[[#This Row],[77 (28JUN1985 12:00:00)-Water Temperature (C)]]*OO[[#This Row],[19]]/SUM(OO[19])</f>
        <v>3.0829867862573949E-25</v>
      </c>
      <c r="V352" s="10">
        <f>3/24000000*OO[[#This Row],[78 (28JUN1985 15:00:00)-Water Temperature (C)]]*OO[[#This Row],[20]]</f>
        <v>1.3174556493236251E-17</v>
      </c>
      <c r="W352" s="10">
        <f>3/24000000*OO[[#This Row],[79 (28JUN1985 18:00:00)-Water Temperature (C)]]*OO[[#This Row],[21]]</f>
        <v>1.4513071151644998E-13</v>
      </c>
      <c r="X352" s="10">
        <f>3/24000000*OO[[#This Row],[80 (28JUN1985 21:00:00)-Water Temperature (C)]]*OO[[#This Row],[22]]</f>
        <v>1.1653371048149999E-10</v>
      </c>
      <c r="Y352" s="10">
        <f>3/24000000*OO[[#This Row],[81 (29JUN1985 00:00:00)-Water Temperature (C)]]*OO[[#This Row],[23]]</f>
        <v>2.0745490878339999E-8</v>
      </c>
      <c r="Z352" s="10">
        <f>3/24000000*OO[[#This Row],[82 (29JUN1985 03:00:00)-Water Temperature (C)]]*OO[[#This Row],[24]]</f>
        <v>1.224270670365875E-6</v>
      </c>
      <c r="AA352" s="10">
        <f>3/24000000*OO[[#This Row],[83 (29JUN1985 06:00:00)-Water Temperature (C)]]*OO[[#This Row],[25]]</f>
        <v>2.9483799718195002E-5</v>
      </c>
      <c r="AB352" s="10">
        <f>3/24000000*OO[[#This Row],[84 (29JUN1985 09:00:00)-Water Temperature (C)]]*OO[[#This Row],[26]]</f>
        <v>3.4500864550830002E-4</v>
      </c>
      <c r="AC352" s="10">
        <f>3/24000000*OO[[#This Row],[85 (29JUN1985 12:00:00)-Water Temperature (C)]]*OO[[#This Row],[27]]</f>
        <v>2.1539334064299997E-3</v>
      </c>
      <c r="AD352" s="10">
        <f>3/24000000*OO[[#This Row],[86 (29JUN1985 15:00:00)-Water Temperature (C)]]*OO[[#This Row],[28]]</f>
        <v>7.8218970904624999E-3</v>
      </c>
      <c r="AE352" s="10">
        <f>3/24000000*OO[[#This Row],[88 (29JUN1985 21:00:00)-Water Temperature (C)]]*OO[[#This Row],[30]]</f>
        <v>2.6980648718095E-2</v>
      </c>
      <c r="AF352" s="10">
        <f>3/24000000*OO[[#This Row],[88 (29JUN1985 21:00:00)-Water Temperature (C)]]*OO[[#This Row],[30]]</f>
        <v>2.6980648718095E-2</v>
      </c>
      <c r="AG352" s="10">
        <f>3/24000000*OO[[#This Row],[89 (30JUN1985 00:00:00)-Water Temperature (C)]]*OO[[#This Row],[31]]</f>
        <v>2.9053068042075001E-2</v>
      </c>
      <c r="AH352" s="10">
        <f>3/24000000*OO[[#This Row],[90 (30JUN1985 03:00:00)-Water Temperature (C)]]*OO[[#This Row],[32]]</f>
        <v>2.3355297501435002E-2</v>
      </c>
      <c r="AI352" s="10">
        <f>3/24000000*OO[[#This Row],[91 (30JUN1985 06:00:00)-Water Temperature (C)]]*OO[[#This Row],[33]]</f>
        <v>1.4372627605398749E-2</v>
      </c>
      <c r="AJ352" s="10">
        <f>3/24000000*OO[[#This Row],[92 (30JUN1985 09:00:00)-Water Temperature (C)]]*OO[[#This Row],[34]]</f>
        <v>7.0348339692674995E-3</v>
      </c>
      <c r="AK352" s="10">
        <f>3/24000000*OO[[#This Row],[93 (30JUN1985 12:00:00)-Water Temperature (C)]]*OO[[#This Row],[35]]</f>
        <v>2.8176112090004999E-3</v>
      </c>
      <c r="AL352" s="10">
        <f>3/24000000*OO[[#This Row],[94 (30JUN1985 15:00:00)-Water Temperature (C)]]*OO[[#This Row],[36]]</f>
        <v>9.4800136521850005E-4</v>
      </c>
      <c r="AM352" s="10">
        <f>3/24000000*OO[[#This Row],[95 (30JUN1985 18:00:00)-Water Temperature (C)]]*OO[[#This Row],[37]]</f>
        <v>2.8722979564028744E-4</v>
      </c>
      <c r="AN352" s="10">
        <f>3/24000000*OO[[#This Row],[96 (30JUN1985 21:00:00)-Water Temperature (C)]]*OO[[#This Row],[38]]</f>
        <v>9.3154756910724998E-5</v>
      </c>
      <c r="AO352" s="10">
        <f>3/24000000*OO[[#This Row],[97 (01JUL1985 00:00:00)-Water Temperature (C)]]*OO[[#This Row],[39]]</f>
        <v>4.3630764525225002E-5</v>
      </c>
      <c r="AP352" s="10">
        <f>3/24000000*OO[[#This Row],[98 (01JUL1985 03:00:00)-Water Temperature (C)]]*OO[[#This Row],[40]]</f>
        <v>3.2626052791062499E-5</v>
      </c>
      <c r="AQ352" s="10">
        <f>3/24000000*OO[[#This Row],[99 (01JUL1985 06:00:00)-Water Temperature (C)]]*OO[[#This Row],[41]]</f>
        <v>2.9876057243249999E-5</v>
      </c>
      <c r="AR352" s="10">
        <f>3/24000000*OO[[#This Row],[100 (01JUL1985 09:00:00)-Water Temperature (C)]]*OO[[#This Row],[42]]</f>
        <v>2.8403991678119998E-5</v>
      </c>
      <c r="AS352" s="10">
        <f>3/24000000*OO[[#This Row],[101 (01JUL1985 12:00:00)-Water Temperature (C)]]*OO[[#This Row],[43]]</f>
        <v>2.6583370568588747E-5</v>
      </c>
      <c r="AT352" s="10">
        <f>3/24000000*OO[[#This Row],[102 (01JUL1985 15:00:00)-Water Temperature (C)]]*OO[[#This Row],[44]]</f>
        <v>2.4359043101359997E-5</v>
      </c>
      <c r="AU352" s="10">
        <f>3/24000000*OO[[#This Row],[103 (01JUL1985 18:00:00)-Water Temperature (C)]]*OO[[#This Row],[45]]</f>
        <v>2.2026780203644999E-5</v>
      </c>
      <c r="AV352" s="10">
        <f>3/24000000*OO[[#This Row],[104 (01JUL1985 21:00:00)-Water Temperature (C)]]*OO[[#This Row],[46]]</f>
        <v>1.9746498399861248E-5</v>
      </c>
      <c r="AW352" s="10">
        <f>3/24000000*OO[[#This Row],[105 (02JUL1985 00:00:00)-Water Temperature (C)]]*OO[[#This Row],[47]]</f>
        <v>1.7808865822190002E-5</v>
      </c>
      <c r="AX352" s="10">
        <f>3/24000000*OO[[#This Row],[106 (02JUL1985 03:00:00)-Water Temperature (C)]]*OO[[#This Row],[48]]</f>
        <v>1.6346493987879999E-5</v>
      </c>
      <c r="AY352" s="10">
        <f>3/24000000*OO[[#This Row],[107 (02JUL1985 06:00:00)-Water Temperature (C)]]*OO[[#This Row],[49]]</f>
        <v>1.5086760057445002E-5</v>
      </c>
      <c r="AZ352" s="10">
        <f>3/24000000*OO[[#This Row],[108 (02JUL1985 09:00:00)-Water Temperature (C)]]*OO[[#This Row],[50]]</f>
        <v>1.40465210673125E-5</v>
      </c>
      <c r="BA352" s="10">
        <f>3/24000000*OO[[#This Row],[109 (02JUL1985 12:00:00)-Water Temperature (C)]]*OO[[#This Row],[51]]</f>
        <v>1.301566857584E-5</v>
      </c>
      <c r="BB352" s="10">
        <f>3/24000000*OO[[#This Row],[110 (02JUL1985 15:00:00)-Water Temperature (C)]]*OO[[#This Row],[52]]</f>
        <v>1.1923857419717499E-5</v>
      </c>
      <c r="BC352" s="10">
        <f>3/24000000*OO[[#This Row],[111 (02JUL1985 18:00:00)-Water Temperature (C)]]*OO[[#This Row],[53]]</f>
        <v>1.074833466591125E-5</v>
      </c>
      <c r="BD352" s="10">
        <f>3/24000000*OO[[#This Row],[112 (02JUL1985 21:00:00)-Water Temperature (C)]]*OO[[#This Row],[54]]</f>
        <v>9.6450532659224989E-6</v>
      </c>
      <c r="BE352" s="10">
        <f>3/24000000*OO[[#This Row],[113 (03JUL1985 00:00:00)-Water Temperature (C)]]*OO[[#This Row],[55]]</f>
        <v>8.6343865468787501E-6</v>
      </c>
      <c r="BF352" s="10">
        <f>3/24000000*OO[[#This Row],[114 (03JUL1985 03:00:00)-Water Temperature (C)]]*OO[[#This Row],[56]]</f>
        <v>7.8299690298749992E-6</v>
      </c>
      <c r="BG352" s="10">
        <f>3/24000000*OO[[#This Row],[115 (03JUL1985 06:00:00)-Water Temperature (C)]]*OO[[#This Row],[57]]</f>
        <v>7.1626759947224996E-6</v>
      </c>
      <c r="BH352" s="10">
        <f>3/24000000*OO[[#This Row],[116 (03JUL1985 09:00:00)-Water Temperature (C)]]*OO[[#This Row],[58]]</f>
        <v>6.5365853163762502E-6</v>
      </c>
      <c r="BI352" s="10">
        <f>3/24000000*OO[[#This Row],[117 (03JUL1985 12:00:00)-Water Temperature (C)]]*OO[[#This Row],[59]]</f>
        <v>5.9968120400175001E-6</v>
      </c>
      <c r="BJ352" s="10">
        <f>3/24000000*OO[[#This Row],[118 (03JUL1985 15:00:00)-Water Temperature (C)]]*OO[[#This Row],[60]]</f>
        <v>5.4420350150249996E-6</v>
      </c>
      <c r="BK352" s="10">
        <f>3/24000000*OO[[#This Row],[119 (03JUL1985 18:00:00)-Water Temperature (C)]]*OO[[#This Row],[61]]</f>
        <v>4.8932046465424993E-6</v>
      </c>
      <c r="BL352" s="10">
        <f>3/24000000*OO[[#This Row],[120 (03JUL1985 21:00:00)-Water Temperature (C)]]*OO[[#This Row],[62]]</f>
        <v>4.3763758565999998E-6</v>
      </c>
      <c r="BM352" s="10">
        <f>3/24000000*OO[[#This Row],[121 (04JUL1985 00:00:00)-Water Temperature (C)]]*OO[[#This Row],[63]]</f>
        <v>3.9105134602799997E-6</v>
      </c>
      <c r="BN352" s="10">
        <f>3/24000000*OO[[#This Row],[122 (04JUL1985 03:00:00)-Water Temperature (C)]]*OO[[#This Row],[64]]</f>
        <v>3.5649791616889998E-6</v>
      </c>
      <c r="BO352" s="10">
        <f>3/24000000*OO[[#This Row],[123 (04JUL1985 06:00:00)-Water Temperature (C)]]*OO[[#This Row],[65]]</f>
        <v>3.2400061359311249E-6</v>
      </c>
      <c r="BP352" s="10">
        <f>3/24000000*OO[[#This Row],[124 (04JUL1985 09:00:00)-Water Temperature (C)]]*OO[[#This Row],[66]]</f>
        <v>2.9383216498268748E-6</v>
      </c>
      <c r="BQ352" s="10">
        <f>3/24000000*OO[[#This Row],[125 (04JUL1985 12:00:00)-Water Temperature (C)]]*OO[[#This Row],[67]]</f>
        <v>2.61206697051675E-6</v>
      </c>
      <c r="BR352" s="10">
        <f>3/24000000*OO[[#This Row],[126 (04JUL1985 15:00:00)-Water Temperature (C)]]*OO[[#This Row],[68]]</f>
        <v>2.2721735614518749E-6</v>
      </c>
      <c r="BS352" s="10">
        <f>3/24000000*OO[[#This Row],[127 (04JUL1985 18:00:00)-Water Temperature (C)]]*OO[[#This Row],[69]]</f>
        <v>1.9135990244998753E-6</v>
      </c>
      <c r="BT352" s="10">
        <f>3/24000000*OO[[#This Row],[128 (04JUL1985 21:00:00)-Water Temperature (C)]]*OO[[#This Row],[70]]</f>
        <v>1.5711408041374998E-6</v>
      </c>
      <c r="BU352" s="10">
        <f>3/24000000*OO[[#This Row],[129 (05JUL1985 00:00:00)-Water Temperature (C)]]*OO[[#This Row],[71]]</f>
        <v>1.26104880449425E-6</v>
      </c>
      <c r="BV352" s="10">
        <f>3/24000000*OO[[#This Row],[130 (05JUL1985 03:00:00)-Water Temperature (C)]]*OO[[#This Row],[72]]</f>
        <v>1.019034888399375E-6</v>
      </c>
      <c r="BW352" s="10">
        <f>3/24000000*OO[[#This Row],[131 (05JUL1985 06:00:00)-Water Temperature (C)]]*OO[[#This Row],[73]]</f>
        <v>8.2619716059374997E-7</v>
      </c>
      <c r="BX352" s="10">
        <f>3/24000000*OO[[#This Row],[132 (05JUL1985 09:00:00)-Water Temperature (C)]]*OO[[#This Row],[74]]</f>
        <v>6.8754755703787499E-7</v>
      </c>
      <c r="BY352" s="10">
        <f>3/24000000*OO[[#This Row],[133 (05JUL1985 12:00:00)-Water Temperature (C)]]*OO[[#This Row],[75]]</f>
        <v>5.8996780157249999E-7</v>
      </c>
      <c r="BZ352" s="10">
        <f>3/24000000*OO[[#This Row],[134 (05JUL1985 15:00:00)-Water Temperature (C)]]*OO[[#This Row],[76]]</f>
        <v>5.1411587792062494E-7</v>
      </c>
      <c r="CA352" s="10">
        <f>3/24000000*OO[[#This Row],[135 (05JUL1985 18:00:00)-Water Temperature (C)]]*OO[[#This Row],[77]]</f>
        <v>4.5678647575862502E-7</v>
      </c>
      <c r="CB352" s="10">
        <f>3/24000000*OO[[#This Row],[136 (05JUL1985 21:00:00)-Water Temperature (C)]]*OO[[#This Row],[78]]</f>
        <v>4.1061314369099996E-7</v>
      </c>
      <c r="CC352" s="10">
        <f>3/24000000*OO[[#This Row],[137 (06JUL1985 00:00:00)-Water Temperature (C)]]*OO[[#This Row],[79]]</f>
        <v>3.7321186881375E-7</v>
      </c>
      <c r="CD352" s="10">
        <f>3/24000000*OO[[#This Row],[138 (06JUL1985 03:00:00)-Water Temperature (C)]]*OO[[#This Row],[80]]</f>
        <v>3.47042612126175E-7</v>
      </c>
      <c r="CE352" s="10">
        <f>3/24000000*OO[[#This Row],[139 (06JUL1985 06:00:00)-Water Temperature (C)]]*OO[[#This Row],[81]]</f>
        <v>3.2580203677580001E-7</v>
      </c>
      <c r="CF352" s="10">
        <f>3/24000000*OO[[#This Row],[140 (06JUL1985 09:00:00)-Water Temperature (C)]]*OO[[#This Row],[82]]</f>
        <v>3.1056957175789997E-7</v>
      </c>
      <c r="CG352" s="10">
        <f>3/24000000*OO[[#This Row],[141 (06JUL1985 12:00:00)-Water Temperature (C)]]*OO[[#This Row],[83]]</f>
        <v>2.9800785391692497E-7</v>
      </c>
      <c r="CH352" s="10">
        <f>3/24000000*OO[[#This Row],[142 (06JUL1985 15:00:00)-Water Temperature (C)]]*OO[[#This Row],[84]]</f>
        <v>2.8605788339444996E-7</v>
      </c>
      <c r="CI352" s="10">
        <f>3/24000000*OO[[#This Row],[143 (06JUL1985 18:00:00)-Water Temperature (C)]]*OO[[#This Row],[85]]</f>
        <v>2.7311205260729993E-7</v>
      </c>
      <c r="CJ352" s="10">
        <f>3/24000000*OO[[#This Row],[144 (06JUL1985 21:00:00)-Water Temperature (C)]]*OO[[#This Row],[86]]</f>
        <v>2.6080482843067501E-7</v>
      </c>
      <c r="CK352" s="10">
        <f>3/24000000*OO[[#This Row],[145 (07JUL1985 00:00:00)-Water Temperature (C)]]*OO[[#This Row],[87]]</f>
        <v>2.4826243779465002E-7</v>
      </c>
      <c r="CL352" s="10">
        <f>3/24000000*OO[[#This Row],[146 (07JUL1985 03:00:00)-Water Temperature (C)]]*OO[[#This Row],[88]]</f>
        <v>2.4008407715056252E-7</v>
      </c>
      <c r="CM352" s="10">
        <f>3/24000000*OO[[#This Row],[147 (07JUL1985 06:00:00)-Water Temperature (C)]]*OO[[#This Row],[89]]</f>
        <v>2.2894239349541251E-7</v>
      </c>
      <c r="CN352" s="10">
        <f>3/24000000*OO[[#This Row],[148 (07JUL1985 09:00:00)-Water Temperature (C)]]*OO[[#This Row],[90]]</f>
        <v>2.1883539527699996E-7</v>
      </c>
      <c r="CO352" s="10">
        <f>3/24000000*OO[[#This Row],[149 (07JUL1985 12:00:00)-Water Temperature (C)]]*OO[[#This Row],[91]]</f>
        <v>2.0891173559648751E-7</v>
      </c>
      <c r="CP352" s="10">
        <f>3/24000000*OO[[#This Row],[150 (07JUL1985 15:00:00)-Water Temperature (C)]]*OO[[#This Row],[92]]</f>
        <v>1.9934598097455E-7</v>
      </c>
      <c r="CQ352" s="10">
        <f>3/24000000*OO[[#This Row],[151 (07JUL1985 18:00:00)-Water Temperature (C)]]*OO[[#This Row],[93]]</f>
        <v>1.8961299133405001E-7</v>
      </c>
      <c r="CR352" s="10">
        <f>3/24000000*OO[[#This Row],[152 (07JUL1985 21:00:00)-Water Temperature (C)]]*OO[[#This Row],[94]]</f>
        <v>1.7992521419534999E-7</v>
      </c>
      <c r="CS352" s="10">
        <f>3/24000000*OO[[#This Row],[153 (08JUL1985 00:00:00)-Water Temperature (C)]]*OO[[#This Row],[95]]</f>
        <v>1.6989260863387499E-7</v>
      </c>
      <c r="CT352" s="10">
        <f>3/24000000*OO[[#This Row],[154 (08JUL1985 03:00:00)-Water Temperature (C)]]*OO[[#This Row],[96]]</f>
        <v>1.6409497071476249E-7</v>
      </c>
      <c r="CU352" s="10">
        <f>3/24000000*OO[[#This Row],[155 (08JUL1985 06:00:00)-Water Temperature (C)]]*OO[[#This Row],[97]]</f>
        <v>1.5849294462960001E-7</v>
      </c>
      <c r="CV352" s="10">
        <f>3/24000000*OO[[#This Row],[156 (08JUL1985 09:00:00)-Water Temperature (C)]]*OO[[#This Row],[98]]</f>
        <v>1.5296392488712498E-7</v>
      </c>
      <c r="CW352" s="10">
        <f>3/24000000*OO[[#This Row],[157 (08JUL1985 12:00:00)-Water Temperature (C)]]*OO[[#This Row],[99]]</f>
        <v>1.4797941447101247E-7</v>
      </c>
    </row>
    <row r="353" spans="1:101" x14ac:dyDescent="0.35">
      <c r="A353" t="s">
        <v>359</v>
      </c>
      <c r="B353">
        <v>770.80259999999998</v>
      </c>
      <c r="C353" s="10">
        <f>3/24*OO[[#This Row],[59 (26JUN1985 06:00:00)-Water Temperature (C)]]*OO[[#This Row],[1]]/SUM(OO[1])</f>
        <v>0</v>
      </c>
      <c r="D353" s="10">
        <f>3/24*OO[[#This Row],[60 (26JUN1985 09:00:00)-Water Temperature (C)]]*OO[[#This Row],[2]]/SUM(OO[2])</f>
        <v>0</v>
      </c>
      <c r="E353" s="10">
        <f>3/24*OO[[#This Row],[61 (26JUN1985 12:00:00)-Water Temperature (C)]]*OO[[#This Row],[3]]/SUM(OO[3])</f>
        <v>0</v>
      </c>
      <c r="F353" s="10">
        <f>3/24*OO[[#This Row],[62 (26JUN1985 15:00:00)-Water Temperature (C)]]*OO[[#This Row],[4]]/SUM(OO[4])</f>
        <v>0</v>
      </c>
      <c r="G353" s="10">
        <f>3/24*OO[[#This Row],[63 (26JUN1985 18:00:00)-Water Temperature (C)]]*OO[[#This Row],[5]]/SUM(OO[5])</f>
        <v>0</v>
      </c>
      <c r="H353" s="10">
        <f>3/24*OO[[#This Row],[64 (26JUN1985 21:00:00)-Water Temperature (C)]]*OO[[#This Row],[6]]/SUM(OO[6])</f>
        <v>0</v>
      </c>
      <c r="I353" s="10">
        <f>3/24*OO[[#This Row],[65 (27JUN1985 00:00:00)-Water Temperature (C)]]*OO[[#This Row],[7]]/SUM(OO[7])</f>
        <v>0</v>
      </c>
      <c r="J353" s="10">
        <f>3/24*OO[[#This Row],[66 (27JUN1985 03:00:00)-Water Temperature (C)]]*OO[[#This Row],[8]]/SUM(OO[8])</f>
        <v>0</v>
      </c>
      <c r="K353" s="10">
        <f>3/24*OO[[#This Row],[67 (27JUN1985 06:00:00)-Water Temperature (C)]]*OO[[#This Row],[9]]/SUM(OO[9])</f>
        <v>0</v>
      </c>
      <c r="L353" s="10">
        <f>3/24*OO[[#This Row],[68 (27JUN1985 09:00:00)-Water Temperature (C)]]*OO[[#This Row],[10]]/SUM(OO[10])</f>
        <v>0</v>
      </c>
      <c r="M353" s="10">
        <f>3/24*OO[[#This Row],[69 (27JUN1985 12:00:00)-Water Temperature (C)]]*OO[[#This Row],[11]]/SUM(OO[11])</f>
        <v>0</v>
      </c>
      <c r="N353" s="10">
        <f>3/24*OO[[#This Row],[70 (27JUN1985 15:00:00)-Water Temperature (C)]]*OO[[#This Row],[12]]/SUM(OO[12])</f>
        <v>0</v>
      </c>
      <c r="O353" s="10">
        <f>3/24*OO[[#This Row],[71 (27JUN1985 18:00:00)-Water Temperature (C)]]*OO[[#This Row],[13]]/SUM(OO[13])</f>
        <v>0</v>
      </c>
      <c r="P353" s="10">
        <f>3/24*OO[[#This Row],[72 (27JUN1985 21:00:00)-Water Temperature (C)]]*OO[[#This Row],[14]]/SUM(OO[14])</f>
        <v>0</v>
      </c>
      <c r="Q353" s="10">
        <f>3/24*OO[[#This Row],[73 (28JUN1985 00:00:00)-Water Temperature (C)]]*OO[[#This Row],[15]]/SUM(OO[15])</f>
        <v>0</v>
      </c>
      <c r="R353" s="10">
        <f>3/24*OO[[#This Row],[74 (28JUN1985 03:00:00)-Water Temperature (C)]]*OO[[#This Row],[16]]/SUM(OO[16])</f>
        <v>0</v>
      </c>
      <c r="S353" s="10">
        <f>3/24*OO[[#This Row],[75 (28JUN1985 06:00:00)-Water Temperature (C)]]*OO[[#This Row],[17]]/SUM(OO[17])</f>
        <v>4.3862439701651353E-43</v>
      </c>
      <c r="T353" s="10">
        <f>3/24*OO[[#This Row],[76 (28JUN1985 09:00:00)-Water Temperature (C)]]*OO[[#This Row],[18]]/SUM(OO[18])</f>
        <v>7.8778429812669563E-31</v>
      </c>
      <c r="U353" s="10">
        <f>3/24*OO[[#This Row],[77 (28JUN1985 12:00:00)-Water Temperature (C)]]*OO[[#This Row],[19]]/SUM(OO[19])</f>
        <v>4.1687932100084516E-25</v>
      </c>
      <c r="V353" s="10">
        <f>3/24000000*OO[[#This Row],[78 (28JUN1985 15:00:00)-Water Temperature (C)]]*OO[[#This Row],[20]]</f>
        <v>1.4462380883474998E-17</v>
      </c>
      <c r="W353" s="10">
        <f>3/24000000*OO[[#This Row],[79 (28JUN1985 18:00:00)-Water Temperature (C)]]*OO[[#This Row],[21]]</f>
        <v>1.8710736933349998E-13</v>
      </c>
      <c r="X353" s="10">
        <f>3/24000000*OO[[#This Row],[80 (28JUN1985 21:00:00)-Water Temperature (C)]]*OO[[#This Row],[22]]</f>
        <v>1.6255958155515001E-10</v>
      </c>
      <c r="Y353" s="10">
        <f>3/24000000*OO[[#This Row],[81 (29JUN1985 00:00:00)-Water Temperature (C)]]*OO[[#This Row],[23]]</f>
        <v>3.0668434723354993E-8</v>
      </c>
      <c r="Z353" s="10">
        <f>3/24000000*OO[[#This Row],[82 (29JUN1985 03:00:00)-Water Temperature (C)]]*OO[[#This Row],[24]]</f>
        <v>1.8971199164654997E-6</v>
      </c>
      <c r="AA353" s="10">
        <f>3/24000000*OO[[#This Row],[83 (29JUN1985 06:00:00)-Water Temperature (C)]]*OO[[#This Row],[25]]</f>
        <v>4.7523759477675003E-5</v>
      </c>
      <c r="AB353" s="10">
        <f>3/24000000*OO[[#This Row],[84 (29JUN1985 09:00:00)-Water Temperature (C)]]*OO[[#This Row],[26]]</f>
        <v>5.760334909875E-4</v>
      </c>
      <c r="AC353" s="10">
        <f>3/24000000*OO[[#This Row],[85 (29JUN1985 12:00:00)-Water Temperature (C)]]*OO[[#This Row],[27]]</f>
        <v>3.7084155278849997E-3</v>
      </c>
      <c r="AD353" s="10">
        <f>3/24000000*OO[[#This Row],[86 (29JUN1985 15:00:00)-Water Temperature (C)]]*OO[[#This Row],[28]]</f>
        <v>1.3840959717121249E-2</v>
      </c>
      <c r="AE353" s="10">
        <f>3/24000000*OO[[#This Row],[88 (29JUN1985 21:00:00)-Water Temperature (C)]]*OO[[#This Row],[30]]</f>
        <v>5.0077138183087497E-2</v>
      </c>
      <c r="AF353" s="10">
        <f>3/24000000*OO[[#This Row],[88 (29JUN1985 21:00:00)-Water Temperature (C)]]*OO[[#This Row],[30]]</f>
        <v>5.0077138183087497E-2</v>
      </c>
      <c r="AG353" s="10">
        <f>3/24000000*OO[[#This Row],[89 (30JUN1985 00:00:00)-Water Temperature (C)]]*OO[[#This Row],[31]]</f>
        <v>5.50387342335125E-2</v>
      </c>
      <c r="AH353" s="10">
        <f>3/24000000*OO[[#This Row],[90 (30JUN1985 03:00:00)-Water Temperature (C)]]*OO[[#This Row],[32]]</f>
        <v>4.5107314887075006E-2</v>
      </c>
      <c r="AI353" s="10">
        <f>3/24000000*OO[[#This Row],[91 (30JUN1985 06:00:00)-Water Temperature (C)]]*OO[[#This Row],[33]]</f>
        <v>2.8218421390038745E-2</v>
      </c>
      <c r="AJ353" s="10">
        <f>3/24000000*OO[[#This Row],[92 (30JUN1985 09:00:00)-Water Temperature (C)]]*OO[[#This Row],[34]]</f>
        <v>1.40145374703575E-2</v>
      </c>
      <c r="AK353" s="10">
        <f>3/24000000*OO[[#This Row],[93 (30JUN1985 12:00:00)-Water Temperature (C)]]*OO[[#This Row],[35]]</f>
        <v>5.6850834634137497E-3</v>
      </c>
      <c r="AL353" s="10">
        <f>3/24000000*OO[[#This Row],[94 (30JUN1985 15:00:00)-Water Temperature (C)]]*OO[[#This Row],[36]]</f>
        <v>1.9312963987125E-3</v>
      </c>
      <c r="AM353" s="10">
        <f>3/24000000*OO[[#This Row],[95 (30JUN1985 18:00:00)-Water Temperature (C)]]*OO[[#This Row],[37]]</f>
        <v>5.8717908244200001E-4</v>
      </c>
      <c r="AN353" s="10">
        <f>3/24000000*OO[[#This Row],[96 (30JUN1985 21:00:00)-Water Temperature (C)]]*OO[[#This Row],[38]]</f>
        <v>1.8783642900637498E-4</v>
      </c>
      <c r="AO353" s="10">
        <f>3/24000000*OO[[#This Row],[97 (01JUL1985 00:00:00)-Water Temperature (C)]]*OO[[#This Row],[39]]</f>
        <v>8.4844498499300002E-5</v>
      </c>
      <c r="AP353" s="10">
        <f>3/24000000*OO[[#This Row],[98 (01JUL1985 03:00:00)-Water Temperature (C)]]*OO[[#This Row],[40]]</f>
        <v>6.1698407069724992E-5</v>
      </c>
      <c r="AQ353" s="10">
        <f>3/24000000*OO[[#This Row],[99 (01JUL1985 06:00:00)-Water Temperature (C)]]*OO[[#This Row],[41]]</f>
        <v>5.5971845181212495E-5</v>
      </c>
      <c r="AR353" s="10">
        <f>3/24000000*OO[[#This Row],[100 (01JUL1985 09:00:00)-Water Temperature (C)]]*OO[[#This Row],[42]]</f>
        <v>5.3055235599750002E-5</v>
      </c>
      <c r="AS353" s="10">
        <f>3/24000000*OO[[#This Row],[101 (01JUL1985 12:00:00)-Water Temperature (C)]]*OO[[#This Row],[43]]</f>
        <v>4.9611146420550004E-5</v>
      </c>
      <c r="AT353" s="10">
        <f>3/24000000*OO[[#This Row],[102 (01JUL1985 15:00:00)-Water Temperature (C)]]*OO[[#This Row],[44]]</f>
        <v>4.5386910821475E-5</v>
      </c>
      <c r="AU353" s="10">
        <f>3/24000000*OO[[#This Row],[103 (01JUL1985 18:00:00)-Water Temperature (C)]]*OO[[#This Row],[45]]</f>
        <v>4.0969761422187494E-5</v>
      </c>
      <c r="AV353" s="10">
        <f>3/24000000*OO[[#This Row],[104 (01JUL1985 21:00:00)-Water Temperature (C)]]*OO[[#This Row],[46]]</f>
        <v>3.6656688574799998E-5</v>
      </c>
      <c r="AW353" s="10">
        <f>3/24000000*OO[[#This Row],[105 (02JUL1985 00:00:00)-Water Temperature (C)]]*OO[[#This Row],[47]]</f>
        <v>3.2988399193968751E-5</v>
      </c>
      <c r="AX353" s="10">
        <f>3/24000000*OO[[#This Row],[106 (02JUL1985 03:00:00)-Water Temperature (C)]]*OO[[#This Row],[48]]</f>
        <v>3.0208404551568747E-5</v>
      </c>
      <c r="AY353" s="10">
        <f>3/24000000*OO[[#This Row],[107 (02JUL1985 06:00:00)-Water Temperature (C)]]*OO[[#This Row],[49]]</f>
        <v>2.77978423458E-5</v>
      </c>
      <c r="AZ353" s="10">
        <f>3/24000000*OO[[#This Row],[108 (02JUL1985 09:00:00)-Water Temperature (C)]]*OO[[#This Row],[50]]</f>
        <v>2.5798622479154999E-5</v>
      </c>
      <c r="BA353" s="10">
        <f>3/24000000*OO[[#This Row],[109 (02JUL1985 12:00:00)-Water Temperature (C)]]*OO[[#This Row],[51]]</f>
        <v>2.3836740307281247E-5</v>
      </c>
      <c r="BB353" s="10">
        <f>3/24000000*OO[[#This Row],[110 (02JUL1985 15:00:00)-Water Temperature (C)]]*OO[[#This Row],[52]]</f>
        <v>2.1784550403939999E-5</v>
      </c>
      <c r="BC353" s="10">
        <f>3/24000000*OO[[#This Row],[111 (02JUL1985 18:00:00)-Water Temperature (C)]]*OO[[#This Row],[53]]</f>
        <v>1.9590306870573752E-5</v>
      </c>
      <c r="BD353" s="10">
        <f>3/24000000*OO[[#This Row],[112 (02JUL1985 21:00:00)-Water Temperature (C)]]*OO[[#This Row],[54]]</f>
        <v>1.7554718146726251E-5</v>
      </c>
      <c r="BE353" s="10">
        <f>3/24000000*OO[[#This Row],[113 (03JUL1985 00:00:00)-Water Temperature (C)]]*OO[[#This Row],[55]]</f>
        <v>1.5689665409643749E-5</v>
      </c>
      <c r="BF353" s="10">
        <f>3/24000000*OO[[#This Row],[114 (03JUL1985 03:00:00)-Water Temperature (C)]]*OO[[#This Row],[56]]</f>
        <v>1.4208388658831249E-5</v>
      </c>
      <c r="BG353" s="10">
        <f>3/24000000*OO[[#This Row],[115 (03JUL1985 06:00:00)-Water Temperature (C)]]*OO[[#This Row],[57]]</f>
        <v>1.2977050924225001E-5</v>
      </c>
      <c r="BH353" s="10">
        <f>3/24000000*OO[[#This Row],[116 (03JUL1985 09:00:00)-Water Temperature (C)]]*OO[[#This Row],[58]]</f>
        <v>1.181693190068125E-5</v>
      </c>
      <c r="BI353" s="10">
        <f>3/24000000*OO[[#This Row],[117 (03JUL1985 12:00:00)-Water Temperature (C)]]*OO[[#This Row],[59]]</f>
        <v>1.08209148048375E-5</v>
      </c>
      <c r="BJ353" s="10">
        <f>3/24000000*OO[[#This Row],[118 (03JUL1985 15:00:00)-Water Temperature (C)]]*OO[[#This Row],[60]]</f>
        <v>9.8053770352999996E-6</v>
      </c>
      <c r="BK353" s="10">
        <f>3/24000000*OO[[#This Row],[119 (03JUL1985 18:00:00)-Water Temperature (C)]]*OO[[#This Row],[61]]</f>
        <v>8.8026987794700003E-6</v>
      </c>
      <c r="BL353" s="10">
        <f>3/24000000*OO[[#This Row],[120 (03JUL1985 21:00:00)-Water Temperature (C)]]*OO[[#This Row],[62]]</f>
        <v>7.8703672319850005E-6</v>
      </c>
      <c r="BM353" s="10">
        <f>3/24000000*OO[[#This Row],[121 (04JUL1985 00:00:00)-Water Temperature (C)]]*OO[[#This Row],[63]]</f>
        <v>7.0310995035649997E-6</v>
      </c>
      <c r="BN353" s="10">
        <f>3/24000000*OO[[#This Row],[122 (04JUL1985 03:00:00)-Water Temperature (C)]]*OO[[#This Row],[64]]</f>
        <v>6.4123659109974999E-6</v>
      </c>
      <c r="BO353" s="10">
        <f>3/24000000*OO[[#This Row],[123 (04JUL1985 06:00:00)-Water Temperature (C)]]*OO[[#This Row],[65]]</f>
        <v>5.8243904978400003E-6</v>
      </c>
      <c r="BP353" s="10">
        <f>3/24000000*OO[[#This Row],[124 (04JUL1985 09:00:00)-Water Temperature (C)]]*OO[[#This Row],[66]]</f>
        <v>5.2773849682399993E-6</v>
      </c>
      <c r="BQ353" s="10">
        <f>3/24000000*OO[[#This Row],[125 (04JUL1985 12:00:00)-Water Temperature (C)]]*OO[[#This Row],[67]]</f>
        <v>4.6888888075575E-6</v>
      </c>
      <c r="BR353" s="10">
        <f>3/24000000*OO[[#This Row],[126 (04JUL1985 15:00:00)-Water Temperature (C)]]*OO[[#This Row],[68]]</f>
        <v>4.0802900105574998E-6</v>
      </c>
      <c r="BS353" s="10">
        <f>3/24000000*OO[[#This Row],[127 (04JUL1985 18:00:00)-Water Temperature (C)]]*OO[[#This Row],[69]]</f>
        <v>3.4395031272395001E-6</v>
      </c>
      <c r="BT353" s="10">
        <f>3/24000000*OO[[#This Row],[128 (04JUL1985 21:00:00)-Water Temperature (C)]]*OO[[#This Row],[70]]</f>
        <v>2.8293375021592503E-6</v>
      </c>
      <c r="BU353" s="10">
        <f>3/24000000*OO[[#This Row],[129 (05JUL1985 00:00:00)-Water Temperature (C)]]*OO[[#This Row],[71]]</f>
        <v>2.2742778574099995E-6</v>
      </c>
      <c r="BV353" s="10">
        <f>3/24000000*OO[[#This Row],[130 (05JUL1985 03:00:00)-Water Temperature (C)]]*OO[[#This Row],[72]]</f>
        <v>1.839204167528E-6</v>
      </c>
      <c r="BW353" s="10">
        <f>3/24000000*OO[[#This Row],[131 (05JUL1985 06:00:00)-Water Temperature (C)]]*OO[[#This Row],[73]]</f>
        <v>1.4889832794629997E-6</v>
      </c>
      <c r="BX353" s="10">
        <f>3/24000000*OO[[#This Row],[132 (05JUL1985 09:00:00)-Water Temperature (C)]]*OO[[#This Row],[74]]</f>
        <v>1.2356074796960002E-6</v>
      </c>
      <c r="BY353" s="10">
        <f>3/24000000*OO[[#This Row],[133 (05JUL1985 12:00:00)-Water Temperature (C)]]*OO[[#This Row],[75]]</f>
        <v>1.0567566509098748E-6</v>
      </c>
      <c r="BZ353" s="10">
        <f>3/24000000*OO[[#This Row],[134 (05JUL1985 15:00:00)-Water Temperature (C)]]*OO[[#This Row],[76]]</f>
        <v>9.1808996753000003E-7</v>
      </c>
      <c r="CA353" s="10">
        <f>3/24000000*OO[[#This Row],[135 (05JUL1985 18:00:00)-Water Temperature (C)]]*OO[[#This Row],[77]]</f>
        <v>8.1368506435124992E-7</v>
      </c>
      <c r="CB353" s="10">
        <f>3/24000000*OO[[#This Row],[136 (05JUL1985 21:00:00)-Water Temperature (C)]]*OO[[#This Row],[78]]</f>
        <v>7.3076209127774991E-7</v>
      </c>
      <c r="CC353" s="10">
        <f>3/24000000*OO[[#This Row],[137 (06JUL1985 00:00:00)-Water Temperature (C)]]*OO[[#This Row],[79]]</f>
        <v>6.6380464931250003E-7</v>
      </c>
      <c r="CD353" s="10">
        <f>3/24000000*OO[[#This Row],[138 (06JUL1985 03:00:00)-Water Temperature (C)]]*OO[[#This Row],[80]]</f>
        <v>6.1714399431474994E-7</v>
      </c>
      <c r="CE353" s="10">
        <f>3/24000000*OO[[#This Row],[139 (06JUL1985 06:00:00)-Water Temperature (C)]]*OO[[#This Row],[81]]</f>
        <v>5.78722934066E-7</v>
      </c>
      <c r="CF353" s="10">
        <f>3/24000000*OO[[#This Row],[140 (06JUL1985 09:00:00)-Water Temperature (C)]]*OO[[#This Row],[82]]</f>
        <v>5.5082412677812495E-7</v>
      </c>
      <c r="CG353" s="10">
        <f>3/24000000*OO[[#This Row],[141 (06JUL1985 12:00:00)-Water Temperature (C)]]*OO[[#This Row],[83]]</f>
        <v>5.2772409572399992E-7</v>
      </c>
      <c r="CH353" s="10">
        <f>3/24000000*OO[[#This Row],[142 (06JUL1985 15:00:00)-Water Temperature (C)]]*OO[[#This Row],[84]]</f>
        <v>5.0583581278124992E-7</v>
      </c>
      <c r="CI353" s="10">
        <f>3/24000000*OO[[#This Row],[143 (06JUL1985 18:00:00)-Water Temperature (C)]]*OO[[#This Row],[85]]</f>
        <v>4.8233460030524999E-7</v>
      </c>
      <c r="CJ353" s="10">
        <f>3/24000000*OO[[#This Row],[144 (06JUL1985 21:00:00)-Water Temperature (C)]]*OO[[#This Row],[86]]</f>
        <v>4.6057359211149998E-7</v>
      </c>
      <c r="CK353" s="10">
        <f>3/24000000*OO[[#This Row],[145 (07JUL1985 00:00:00)-Water Temperature (C)]]*OO[[#This Row],[87]]</f>
        <v>4.3851123423900004E-7</v>
      </c>
      <c r="CL353" s="10">
        <f>3/24000000*OO[[#This Row],[146 (07JUL1985 03:00:00)-Water Temperature (C)]]*OO[[#This Row],[88]]</f>
        <v>4.2437847679425001E-7</v>
      </c>
      <c r="CM353" s="10">
        <f>3/24000000*OO[[#This Row],[147 (07JUL1985 06:00:00)-Water Temperature (C)]]*OO[[#This Row],[89]]</f>
        <v>4.0454725171499998E-7</v>
      </c>
      <c r="CN353" s="10">
        <f>3/24000000*OO[[#This Row],[148 (07JUL1985 09:00:00)-Water Temperature (C)]]*OO[[#This Row],[90]]</f>
        <v>3.8625496604525E-7</v>
      </c>
      <c r="CO353" s="10">
        <f>3/24000000*OO[[#This Row],[149 (07JUL1985 12:00:00)-Water Temperature (C)]]*OO[[#This Row],[91]]</f>
        <v>3.6859116780345002E-7</v>
      </c>
      <c r="CP353" s="10">
        <f>3/24000000*OO[[#This Row],[150 (07JUL1985 15:00:00)-Water Temperature (C)]]*OO[[#This Row],[92]]</f>
        <v>3.5155413784920005E-7</v>
      </c>
      <c r="CQ353" s="10">
        <f>3/24000000*OO[[#This Row],[151 (07JUL1985 18:00:00)-Water Temperature (C)]]*OO[[#This Row],[93]]</f>
        <v>3.3406754005816252E-7</v>
      </c>
      <c r="CR353" s="10">
        <f>3/24000000*OO[[#This Row],[152 (07JUL1985 21:00:00)-Water Temperature (C)]]*OO[[#This Row],[94]]</f>
        <v>3.1698694955032496E-7</v>
      </c>
      <c r="CS353" s="10">
        <f>3/24000000*OO[[#This Row],[153 (08JUL1985 00:00:00)-Water Temperature (C)]]*OO[[#This Row],[95]]</f>
        <v>2.9933555738101248E-7</v>
      </c>
      <c r="CT353" s="10">
        <f>3/24000000*OO[[#This Row],[154 (08JUL1985 03:00:00)-Water Temperature (C)]]*OO[[#This Row],[96]]</f>
        <v>2.8924458800816247E-7</v>
      </c>
      <c r="CU353" s="10">
        <f>3/24000000*OO[[#This Row],[155 (08JUL1985 06:00:00)-Water Temperature (C)]]*OO[[#This Row],[97]]</f>
        <v>2.7925701656759996E-7</v>
      </c>
      <c r="CV353" s="10">
        <f>3/24000000*OO[[#This Row],[156 (08JUL1985 09:00:00)-Water Temperature (C)]]*OO[[#This Row],[98]]</f>
        <v>2.691853674169E-7</v>
      </c>
      <c r="CW353" s="10">
        <f>3/24000000*OO[[#This Row],[157 (08JUL1985 12:00:00)-Water Temperature (C)]]*OO[[#This Row],[99]]</f>
        <v>2.6018641780350003E-7</v>
      </c>
    </row>
    <row r="354" spans="1:101" x14ac:dyDescent="0.35">
      <c r="A354" t="s">
        <v>360</v>
      </c>
      <c r="B354">
        <v>607.38409999999999</v>
      </c>
      <c r="C354" s="10">
        <f>3/24*OO[[#This Row],[59 (26JUN1985 06:00:00)-Water Temperature (C)]]*OO[[#This Row],[1]]/SUM(OO[1])</f>
        <v>0</v>
      </c>
      <c r="D354" s="10">
        <f>3/24*OO[[#This Row],[60 (26JUN1985 09:00:00)-Water Temperature (C)]]*OO[[#This Row],[2]]/SUM(OO[2])</f>
        <v>0</v>
      </c>
      <c r="E354" s="10">
        <f>3/24*OO[[#This Row],[61 (26JUN1985 12:00:00)-Water Temperature (C)]]*OO[[#This Row],[3]]/SUM(OO[3])</f>
        <v>0</v>
      </c>
      <c r="F354" s="10">
        <f>3/24*OO[[#This Row],[62 (26JUN1985 15:00:00)-Water Temperature (C)]]*OO[[#This Row],[4]]/SUM(OO[4])</f>
        <v>0</v>
      </c>
      <c r="G354" s="10">
        <f>3/24*OO[[#This Row],[63 (26JUN1985 18:00:00)-Water Temperature (C)]]*OO[[#This Row],[5]]/SUM(OO[5])</f>
        <v>0</v>
      </c>
      <c r="H354" s="10">
        <f>3/24*OO[[#This Row],[64 (26JUN1985 21:00:00)-Water Temperature (C)]]*OO[[#This Row],[6]]/SUM(OO[6])</f>
        <v>0</v>
      </c>
      <c r="I354" s="10">
        <f>3/24*OO[[#This Row],[65 (27JUN1985 00:00:00)-Water Temperature (C)]]*OO[[#This Row],[7]]/SUM(OO[7])</f>
        <v>0</v>
      </c>
      <c r="J354" s="10">
        <f>3/24*OO[[#This Row],[66 (27JUN1985 03:00:00)-Water Temperature (C)]]*OO[[#This Row],[8]]/SUM(OO[8])</f>
        <v>0</v>
      </c>
      <c r="K354" s="10">
        <f>3/24*OO[[#This Row],[67 (27JUN1985 06:00:00)-Water Temperature (C)]]*OO[[#This Row],[9]]/SUM(OO[9])</f>
        <v>0</v>
      </c>
      <c r="L354" s="10">
        <f>3/24*OO[[#This Row],[68 (27JUN1985 09:00:00)-Water Temperature (C)]]*OO[[#This Row],[10]]/SUM(OO[10])</f>
        <v>0</v>
      </c>
      <c r="M354" s="10">
        <f>3/24*OO[[#This Row],[69 (27JUN1985 12:00:00)-Water Temperature (C)]]*OO[[#This Row],[11]]/SUM(OO[11])</f>
        <v>0</v>
      </c>
      <c r="N354" s="10">
        <f>3/24*OO[[#This Row],[70 (27JUN1985 15:00:00)-Water Temperature (C)]]*OO[[#This Row],[12]]/SUM(OO[12])</f>
        <v>0</v>
      </c>
      <c r="O354" s="10">
        <f>3/24*OO[[#This Row],[71 (27JUN1985 18:00:00)-Water Temperature (C)]]*OO[[#This Row],[13]]/SUM(OO[13])</f>
        <v>0</v>
      </c>
      <c r="P354" s="10">
        <f>3/24*OO[[#This Row],[72 (27JUN1985 21:00:00)-Water Temperature (C)]]*OO[[#This Row],[14]]/SUM(OO[14])</f>
        <v>0</v>
      </c>
      <c r="Q354" s="10">
        <f>3/24*OO[[#This Row],[73 (28JUN1985 00:00:00)-Water Temperature (C)]]*OO[[#This Row],[15]]/SUM(OO[15])</f>
        <v>0</v>
      </c>
      <c r="R354" s="10">
        <f>3/24*OO[[#This Row],[74 (28JUN1985 03:00:00)-Water Temperature (C)]]*OO[[#This Row],[16]]/SUM(OO[16])</f>
        <v>0</v>
      </c>
      <c r="S354" s="10">
        <f>3/24*OO[[#This Row],[75 (28JUN1985 06:00:00)-Water Temperature (C)]]*OO[[#This Row],[17]]/SUM(OO[17])</f>
        <v>9.2352564174061541E-44</v>
      </c>
      <c r="T354" s="10">
        <f>3/24*OO[[#This Row],[76 (28JUN1985 09:00:00)-Water Temperature (C)]]*OO[[#This Row],[18]]/SUM(OO[18])</f>
        <v>1.9544144921798632E-31</v>
      </c>
      <c r="U354" s="10">
        <f>3/24*OO[[#This Row],[77 (28JUN1985 12:00:00)-Water Temperature (C)]]*OO[[#This Row],[19]]/SUM(OO[19])</f>
        <v>3.000541639152506E-25</v>
      </c>
      <c r="V354" s="10">
        <f>3/24000000*OO[[#This Row],[78 (28JUN1985 15:00:00)-Water Temperature (C)]]*OO[[#This Row],[20]]</f>
        <v>7.4883630291300006E-18</v>
      </c>
      <c r="W354" s="10">
        <f>3/24000000*OO[[#This Row],[79 (28JUN1985 18:00:00)-Water Temperature (C)]]*OO[[#This Row],[21]]</f>
        <v>1.223830974418625E-13</v>
      </c>
      <c r="X354" s="10">
        <f>3/24000000*OO[[#This Row],[80 (28JUN1985 21:00:00)-Water Temperature (C)]]*OO[[#This Row],[22]]</f>
        <v>1.18868052849525E-10</v>
      </c>
      <c r="Y354" s="10">
        <f>3/24000000*OO[[#This Row],[81 (29JUN1985 00:00:00)-Water Temperature (C)]]*OO[[#This Row],[23]]</f>
        <v>2.4334836148736246E-8</v>
      </c>
      <c r="Z354" s="10">
        <f>3/24000000*OO[[#This Row],[82 (29JUN1985 03:00:00)-Water Temperature (C)]]*OO[[#This Row],[24]]</f>
        <v>1.6080023947720001E-6</v>
      </c>
      <c r="AA354" s="10">
        <f>3/24000000*OO[[#This Row],[83 (29JUN1985 06:00:00)-Water Temperature (C)]]*OO[[#This Row],[25]]</f>
        <v>4.2553971506475003E-5</v>
      </c>
      <c r="AB354" s="10">
        <f>3/24000000*OO[[#This Row],[84 (29JUN1985 09:00:00)-Water Temperature (C)]]*OO[[#This Row],[26]]</f>
        <v>5.4165990455924999E-4</v>
      </c>
      <c r="AC354" s="10">
        <f>3/24000000*OO[[#This Row],[85 (29JUN1985 12:00:00)-Water Temperature (C)]]*OO[[#This Row],[27]]</f>
        <v>3.6376112172299998E-3</v>
      </c>
      <c r="AD354" s="10">
        <f>3/24000000*OO[[#This Row],[86 (29JUN1985 15:00:00)-Water Temperature (C)]]*OO[[#This Row],[28]]</f>
        <v>1.4133469725694998E-2</v>
      </c>
      <c r="AE354" s="10">
        <f>3/24000000*OO[[#This Row],[88 (29JUN1985 21:00:00)-Water Temperature (C)]]*OO[[#This Row],[30]]</f>
        <v>5.4895299779599997E-2</v>
      </c>
      <c r="AF354" s="10">
        <f>3/24000000*OO[[#This Row],[88 (29JUN1985 21:00:00)-Water Temperature (C)]]*OO[[#This Row],[30]]</f>
        <v>5.4895299779599997E-2</v>
      </c>
      <c r="AG354" s="10">
        <f>3/24000000*OO[[#This Row],[89 (30JUN1985 00:00:00)-Water Temperature (C)]]*OO[[#This Row],[31]]</f>
        <v>6.2228918130599997E-2</v>
      </c>
      <c r="AH354" s="10">
        <f>3/24000000*OO[[#This Row],[90 (30JUN1985 03:00:00)-Water Temperature (C)]]*OO[[#This Row],[32]]</f>
        <v>5.2543140719299997E-2</v>
      </c>
      <c r="AI354" s="10">
        <f>3/24000000*OO[[#This Row],[91 (30JUN1985 06:00:00)-Water Temperature (C)]]*OO[[#This Row],[33]]</f>
        <v>3.3692267535000001E-2</v>
      </c>
      <c r="AJ354" s="10">
        <f>3/24000000*OO[[#This Row],[92 (30JUN1985 09:00:00)-Water Temperature (C)]]*OO[[#This Row],[34]]</f>
        <v>1.71141632541E-2</v>
      </c>
      <c r="AK354" s="10">
        <f>3/24000000*OO[[#This Row],[93 (30JUN1985 12:00:00)-Water Temperature (C)]]*OO[[#This Row],[35]]</f>
        <v>7.0823592094937495E-3</v>
      </c>
      <c r="AL354" s="10">
        <f>3/24000000*OO[[#This Row],[94 (30JUN1985 15:00:00)-Water Temperature (C)]]*OO[[#This Row],[36]]</f>
        <v>2.4435523833498752E-3</v>
      </c>
      <c r="AM354" s="10">
        <f>3/24000000*OO[[#This Row],[95 (30JUN1985 18:00:00)-Water Temperature (C)]]*OO[[#This Row],[37]]</f>
        <v>7.4805215610612502E-4</v>
      </c>
      <c r="AN354" s="10">
        <f>3/24000000*OO[[#This Row],[96 (30JUN1985 21:00:00)-Water Temperature (C)]]*OO[[#This Row],[38]]</f>
        <v>2.3538229431494998E-4</v>
      </c>
      <c r="AO354" s="10">
        <f>3/24000000*OO[[#This Row],[97 (01JUL1985 00:00:00)-Water Temperature (C)]]*OO[[#This Row],[39]]</f>
        <v>1.0102849530249999E-4</v>
      </c>
      <c r="AP354" s="10">
        <f>3/24000000*OO[[#This Row],[98 (01JUL1985 03:00:00)-Water Temperature (C)]]*OO[[#This Row],[40]]</f>
        <v>7.0380707313824997E-5</v>
      </c>
      <c r="AQ354" s="10">
        <f>3/24000000*OO[[#This Row],[99 (01JUL1985 06:00:00)-Water Temperature (C)]]*OO[[#This Row],[41]]</f>
        <v>6.2926140073374991E-5</v>
      </c>
      <c r="AR354" s="10">
        <f>3/24000000*OO[[#This Row],[100 (01JUL1985 09:00:00)-Water Temperature (C)]]*OO[[#This Row],[42]]</f>
        <v>5.942611811262501E-5</v>
      </c>
      <c r="AS354" s="10">
        <f>3/24000000*OO[[#This Row],[101 (01JUL1985 12:00:00)-Water Temperature (C)]]*OO[[#This Row],[43]]</f>
        <v>5.5572859394062494E-5</v>
      </c>
      <c r="AT354" s="10">
        <f>3/24000000*OO[[#This Row],[102 (01JUL1985 15:00:00)-Water Temperature (C)]]*OO[[#This Row],[44]]</f>
        <v>5.0807235573412499E-5</v>
      </c>
      <c r="AU354" s="10">
        <f>3/24000000*OO[[#This Row],[103 (01JUL1985 18:00:00)-Water Temperature (C)]]*OO[[#This Row],[45]]</f>
        <v>4.5824758423825004E-5</v>
      </c>
      <c r="AV354" s="10">
        <f>3/24000000*OO[[#This Row],[104 (01JUL1985 21:00:00)-Water Temperature (C)]]*OO[[#This Row],[46]]</f>
        <v>4.094466184999999E-5</v>
      </c>
      <c r="AW354" s="10">
        <f>3/24000000*OO[[#This Row],[105 (02JUL1985 00:00:00)-Water Temperature (C)]]*OO[[#This Row],[47]]</f>
        <v>3.677621252465E-5</v>
      </c>
      <c r="AX354" s="10">
        <f>3/24000000*OO[[#This Row],[106 (02JUL1985 03:00:00)-Water Temperature (C)]]*OO[[#This Row],[48]]</f>
        <v>3.3623074351912505E-5</v>
      </c>
      <c r="AY354" s="10">
        <f>3/24000000*OO[[#This Row],[107 (02JUL1985 06:00:00)-Water Temperature (C)]]*OO[[#This Row],[49]]</f>
        <v>3.0863808362920004E-5</v>
      </c>
      <c r="AZ354" s="10">
        <f>3/24000000*OO[[#This Row],[108 (02JUL1985 09:00:00)-Water Temperature (C)]]*OO[[#This Row],[50]]</f>
        <v>2.856102191698E-5</v>
      </c>
      <c r="BA354" s="10">
        <f>3/24000000*OO[[#This Row],[109 (02JUL1985 12:00:00)-Water Temperature (C)]]*OO[[#This Row],[51]]</f>
        <v>2.6319051063499996E-5</v>
      </c>
      <c r="BB354" s="10">
        <f>3/24000000*OO[[#This Row],[110 (02JUL1985 15:00:00)-Water Temperature (C)]]*OO[[#This Row],[52]]</f>
        <v>2.3999858666279998E-5</v>
      </c>
      <c r="BC354" s="10">
        <f>3/24000000*OO[[#This Row],[111 (02JUL1985 18:00:00)-Water Temperature (C)]]*OO[[#This Row],[53]]</f>
        <v>2.1533054678394999E-5</v>
      </c>
      <c r="BD354" s="10">
        <f>3/24000000*OO[[#This Row],[112 (02JUL1985 21:00:00)-Water Temperature (C)]]*OO[[#This Row],[54]]</f>
        <v>1.9276062777637499E-5</v>
      </c>
      <c r="BE354" s="10">
        <f>3/24000000*OO[[#This Row],[113 (03JUL1985 00:00:00)-Water Temperature (C)]]*OO[[#This Row],[55]]</f>
        <v>1.720745420688E-5</v>
      </c>
      <c r="BF354" s="10">
        <f>3/24000000*OO[[#This Row],[114 (03JUL1985 03:00:00)-Water Temperature (C)]]*OO[[#This Row],[56]]</f>
        <v>1.5567315180263746E-5</v>
      </c>
      <c r="BG354" s="10">
        <f>3/24000000*OO[[#This Row],[115 (03JUL1985 06:00:00)-Water Temperature (C)]]*OO[[#This Row],[57]]</f>
        <v>1.419691234975E-5</v>
      </c>
      <c r="BH354" s="10">
        <f>3/24000000*OO[[#This Row],[116 (03JUL1985 09:00:00)-Water Temperature (C)]]*OO[[#This Row],[58]]</f>
        <v>1.2901085417789999E-5</v>
      </c>
      <c r="BI354" s="10">
        <f>3/24000000*OO[[#This Row],[117 (03JUL1985 12:00:00)-Water Temperature (C)]]*OO[[#This Row],[59]]</f>
        <v>1.1798305132346247E-5</v>
      </c>
      <c r="BJ354" s="10">
        <f>3/24000000*OO[[#This Row],[118 (03JUL1985 15:00:00)-Water Temperature (C)]]*OO[[#This Row],[60]]</f>
        <v>1.0680193863663749E-5</v>
      </c>
      <c r="BK354" s="10">
        <f>3/24000000*OO[[#This Row],[119 (03JUL1985 18:00:00)-Water Temperature (C)]]*OO[[#This Row],[61]]</f>
        <v>9.5765808125749975E-6</v>
      </c>
      <c r="BL354" s="10">
        <f>3/24000000*OO[[#This Row],[120 (03JUL1985 21:00:00)-Water Temperature (C)]]*OO[[#This Row],[62]]</f>
        <v>8.5651416960749988E-6</v>
      </c>
      <c r="BM354" s="10">
        <f>3/24000000*OO[[#This Row],[121 (04JUL1985 00:00:00)-Water Temperature (C)]]*OO[[#This Row],[63]]</f>
        <v>7.6570596862499997E-6</v>
      </c>
      <c r="BN354" s="10">
        <f>3/24000000*OO[[#This Row],[122 (04JUL1985 03:00:00)-Water Temperature (C)]]*OO[[#This Row],[64]]</f>
        <v>6.9930361282937497E-6</v>
      </c>
      <c r="BO354" s="10">
        <f>3/24000000*OO[[#This Row],[123 (04JUL1985 06:00:00)-Water Temperature (C)]]*OO[[#This Row],[65]]</f>
        <v>6.3527720129499992E-6</v>
      </c>
      <c r="BP354" s="10">
        <f>3/24000000*OO[[#This Row],[124 (04JUL1985 09:00:00)-Water Temperature (C)]]*OO[[#This Row],[66]]</f>
        <v>5.7522192167650003E-6</v>
      </c>
      <c r="BQ354" s="10">
        <f>3/24000000*OO[[#This Row],[125 (04JUL1985 12:00:00)-Water Temperature (C)]]*OO[[#This Row],[67]]</f>
        <v>5.1086038467625002E-6</v>
      </c>
      <c r="BR354" s="10">
        <f>3/24000000*OO[[#This Row],[126 (04JUL1985 15:00:00)-Water Temperature (C)]]*OO[[#This Row],[68]]</f>
        <v>4.4486278593187499E-6</v>
      </c>
      <c r="BS354" s="10">
        <f>3/24000000*OO[[#This Row],[127 (04JUL1985 18:00:00)-Water Temperature (C)]]*OO[[#This Row],[69]]</f>
        <v>3.7557077556599998E-6</v>
      </c>
      <c r="BT354" s="10">
        <f>3/24000000*OO[[#This Row],[128 (04JUL1985 21:00:00)-Water Temperature (C)]]*OO[[#This Row],[70]]</f>
        <v>3.0985010870754997E-6</v>
      </c>
      <c r="BU354" s="10">
        <f>3/24000000*OO[[#This Row],[129 (05JUL1985 00:00:00)-Water Temperature (C)]]*OO[[#This Row],[71]]</f>
        <v>2.4968092601313749E-6</v>
      </c>
      <c r="BV354" s="10">
        <f>3/24000000*OO[[#This Row],[130 (05JUL1985 03:00:00)-Water Temperature (C)]]*OO[[#This Row],[72]]</f>
        <v>2.0220758147817498E-6</v>
      </c>
      <c r="BW354" s="10">
        <f>3/24000000*OO[[#This Row],[131 (05JUL1985 06:00:00)-Water Temperature (C)]]*OO[[#This Row],[73]]</f>
        <v>1.6349387710959999E-6</v>
      </c>
      <c r="BX354" s="10">
        <f>3/24000000*OO[[#This Row],[132 (05JUL1985 09:00:00)-Water Temperature (C)]]*OO[[#This Row],[74]]</f>
        <v>1.3519744696499999E-6</v>
      </c>
      <c r="BY354" s="10">
        <f>3/24000000*OO[[#This Row],[133 (05JUL1985 12:00:00)-Water Temperature (C)]]*OO[[#This Row],[75]]</f>
        <v>1.1512083819458748E-6</v>
      </c>
      <c r="BZ354" s="10">
        <f>3/24000000*OO[[#This Row],[134 (05JUL1985 15:00:00)-Water Temperature (C)]]*OO[[#This Row],[76]]</f>
        <v>9.9609534833625E-7</v>
      </c>
      <c r="CA354" s="10">
        <f>3/24000000*OO[[#This Row],[135 (05JUL1985 18:00:00)-Water Temperature (C)]]*OO[[#This Row],[77]]</f>
        <v>8.7976235917199996E-7</v>
      </c>
      <c r="CB354" s="10">
        <f>3/24000000*OO[[#This Row],[136 (05JUL1985 21:00:00)-Water Temperature (C)]]*OO[[#This Row],[78]]</f>
        <v>7.8912416159999999E-7</v>
      </c>
      <c r="CC354" s="10">
        <f>3/24000000*OO[[#This Row],[137 (06JUL1985 00:00:00)-Water Temperature (C)]]*OO[[#This Row],[79]]</f>
        <v>7.1636636593649995E-7</v>
      </c>
      <c r="CD354" s="10">
        <f>3/24000000*OO[[#This Row],[138 (06JUL1985 03:00:00)-Water Temperature (C)]]*OO[[#This Row],[80]]</f>
        <v>6.6600662665474997E-7</v>
      </c>
      <c r="CE354" s="10">
        <f>3/24000000*OO[[#This Row],[139 (06JUL1985 06:00:00)-Water Temperature (C)]]*OO[[#This Row],[81]]</f>
        <v>6.23815773588E-7</v>
      </c>
      <c r="CF354" s="10">
        <f>3/24000000*OO[[#This Row],[140 (06JUL1985 09:00:00)-Water Temperature (C)]]*OO[[#This Row],[82]]</f>
        <v>5.9259204680224989E-7</v>
      </c>
      <c r="CG354" s="10">
        <f>3/24000000*OO[[#This Row],[141 (06JUL1985 12:00:00)-Water Temperature (C)]]*OO[[#This Row],[83]]</f>
        <v>5.6657474710762494E-7</v>
      </c>
      <c r="CH354" s="10">
        <f>3/24000000*OO[[#This Row],[142 (06JUL1985 15:00:00)-Water Temperature (C)]]*OO[[#This Row],[84]]</f>
        <v>5.4208127223274994E-7</v>
      </c>
      <c r="CI354" s="10">
        <f>3/24000000*OO[[#This Row],[143 (06JUL1985 18:00:00)-Water Temperature (C)]]*OO[[#This Row],[85]]</f>
        <v>5.1605340734062497E-7</v>
      </c>
      <c r="CJ354" s="10">
        <f>3/24000000*OO[[#This Row],[144 (06JUL1985 21:00:00)-Water Temperature (C)]]*OO[[#This Row],[86]]</f>
        <v>4.9276305006812493E-7</v>
      </c>
      <c r="CK354" s="10">
        <f>3/24000000*OO[[#This Row],[145 (07JUL1985 00:00:00)-Water Temperature (C)]]*OO[[#This Row],[87]]</f>
        <v>4.694263485325E-7</v>
      </c>
      <c r="CL354" s="10">
        <f>3/24000000*OO[[#This Row],[146 (07JUL1985 03:00:00)-Water Temperature (C)]]*OO[[#This Row],[88]]</f>
        <v>4.5489967212375004E-7</v>
      </c>
      <c r="CM354" s="10">
        <f>3/24000000*OO[[#This Row],[147 (07JUL1985 06:00:00)-Water Temperature (C)]]*OO[[#This Row],[89]]</f>
        <v>4.3358999652799994E-7</v>
      </c>
      <c r="CN354" s="10">
        <f>3/24000000*OO[[#This Row],[148 (07JUL1985 09:00:00)-Water Temperature (C)]]*OO[[#This Row],[90]]</f>
        <v>4.1341322988000001E-7</v>
      </c>
      <c r="CO354" s="10">
        <f>3/24000000*OO[[#This Row],[149 (07JUL1985 12:00:00)-Water Temperature (C)]]*OO[[#This Row],[91]]</f>
        <v>3.9437939810000002E-7</v>
      </c>
      <c r="CP354" s="10">
        <f>3/24000000*OO[[#This Row],[150 (07JUL1985 15:00:00)-Water Temperature (C)]]*OO[[#This Row],[92]]</f>
        <v>3.7601936777699998E-7</v>
      </c>
      <c r="CQ354" s="10">
        <f>3/24000000*OO[[#This Row],[151 (07JUL1985 18:00:00)-Water Temperature (C)]]*OO[[#This Row],[93]]</f>
        <v>3.5691941219101247E-7</v>
      </c>
      <c r="CR354" s="10">
        <f>3/24000000*OO[[#This Row],[152 (07JUL1985 21:00:00)-Water Temperature (C)]]*OO[[#This Row],[94]]</f>
        <v>3.3870335491113749E-7</v>
      </c>
      <c r="CS354" s="10">
        <f>3/24000000*OO[[#This Row],[153 (08JUL1985 00:00:00)-Water Temperature (C)]]*OO[[#This Row],[95]]</f>
        <v>3.1999333752674997E-7</v>
      </c>
      <c r="CT354" s="10">
        <f>3/24000000*OO[[#This Row],[154 (08JUL1985 03:00:00)-Water Temperature (C)]]*OO[[#This Row],[96]]</f>
        <v>3.0949682486291252E-7</v>
      </c>
      <c r="CU354" s="10">
        <f>3/24000000*OO[[#This Row],[155 (08JUL1985 06:00:00)-Water Temperature (C)]]*OO[[#This Row],[97]]</f>
        <v>2.9875590263662501E-7</v>
      </c>
      <c r="CV354" s="10">
        <f>3/24000000*OO[[#This Row],[156 (08JUL1985 09:00:00)-Water Temperature (C)]]*OO[[#This Row],[98]]</f>
        <v>2.8757670585691247E-7</v>
      </c>
      <c r="CW354" s="10">
        <f>3/24000000*OO[[#This Row],[157 (08JUL1985 12:00:00)-Water Temperature (C)]]*OO[[#This Row],[99]]</f>
        <v>2.776805461908E-7</v>
      </c>
    </row>
    <row r="355" spans="1:101" x14ac:dyDescent="0.35">
      <c r="A355" t="s">
        <v>361</v>
      </c>
      <c r="B355">
        <v>794.32399999999996</v>
      </c>
      <c r="C355" s="10">
        <f>3/24*OO[[#This Row],[59 (26JUN1985 06:00:00)-Water Temperature (C)]]*OO[[#This Row],[1]]/SUM(OO[1])</f>
        <v>0</v>
      </c>
      <c r="D355" s="10">
        <f>3/24*OO[[#This Row],[60 (26JUN1985 09:00:00)-Water Temperature (C)]]*OO[[#This Row],[2]]/SUM(OO[2])</f>
        <v>0</v>
      </c>
      <c r="E355" s="10">
        <f>3/24*OO[[#This Row],[61 (26JUN1985 12:00:00)-Water Temperature (C)]]*OO[[#This Row],[3]]/SUM(OO[3])</f>
        <v>0</v>
      </c>
      <c r="F355" s="10">
        <f>3/24*OO[[#This Row],[62 (26JUN1985 15:00:00)-Water Temperature (C)]]*OO[[#This Row],[4]]/SUM(OO[4])</f>
        <v>0</v>
      </c>
      <c r="G355" s="10">
        <f>3/24*OO[[#This Row],[63 (26JUN1985 18:00:00)-Water Temperature (C)]]*OO[[#This Row],[5]]/SUM(OO[5])</f>
        <v>0</v>
      </c>
      <c r="H355" s="10">
        <f>3/24*OO[[#This Row],[64 (26JUN1985 21:00:00)-Water Temperature (C)]]*OO[[#This Row],[6]]/SUM(OO[6])</f>
        <v>0</v>
      </c>
      <c r="I355" s="10">
        <f>3/24*OO[[#This Row],[65 (27JUN1985 00:00:00)-Water Temperature (C)]]*OO[[#This Row],[7]]/SUM(OO[7])</f>
        <v>0</v>
      </c>
      <c r="J355" s="10">
        <f>3/24*OO[[#This Row],[66 (27JUN1985 03:00:00)-Water Temperature (C)]]*OO[[#This Row],[8]]/SUM(OO[8])</f>
        <v>0</v>
      </c>
      <c r="K355" s="10">
        <f>3/24*OO[[#This Row],[67 (27JUN1985 06:00:00)-Water Temperature (C)]]*OO[[#This Row],[9]]/SUM(OO[9])</f>
        <v>0</v>
      </c>
      <c r="L355" s="10">
        <f>3/24*OO[[#This Row],[68 (27JUN1985 09:00:00)-Water Temperature (C)]]*OO[[#This Row],[10]]/SUM(OO[10])</f>
        <v>0</v>
      </c>
      <c r="M355" s="10">
        <f>3/24*OO[[#This Row],[69 (27JUN1985 12:00:00)-Water Temperature (C)]]*OO[[#This Row],[11]]/SUM(OO[11])</f>
        <v>0</v>
      </c>
      <c r="N355" s="10">
        <f>3/24*OO[[#This Row],[70 (27JUN1985 15:00:00)-Water Temperature (C)]]*OO[[#This Row],[12]]/SUM(OO[12])</f>
        <v>0</v>
      </c>
      <c r="O355" s="10">
        <f>3/24*OO[[#This Row],[71 (27JUN1985 18:00:00)-Water Temperature (C)]]*OO[[#This Row],[13]]/SUM(OO[13])</f>
        <v>0</v>
      </c>
      <c r="P355" s="10">
        <f>3/24*OO[[#This Row],[72 (27JUN1985 21:00:00)-Water Temperature (C)]]*OO[[#This Row],[14]]/SUM(OO[14])</f>
        <v>0</v>
      </c>
      <c r="Q355" s="10">
        <f>3/24*OO[[#This Row],[73 (28JUN1985 00:00:00)-Water Temperature (C)]]*OO[[#This Row],[15]]/SUM(OO[15])</f>
        <v>0</v>
      </c>
      <c r="R355" s="10">
        <f>3/24*OO[[#This Row],[74 (28JUN1985 03:00:00)-Water Temperature (C)]]*OO[[#This Row],[16]]/SUM(OO[16])</f>
        <v>0</v>
      </c>
      <c r="S355" s="10">
        <f>3/24*OO[[#This Row],[75 (28JUN1985 06:00:00)-Water Temperature (C)]]*OO[[#This Row],[17]]/SUM(OO[17])</f>
        <v>0</v>
      </c>
      <c r="T355" s="10">
        <f>3/24*OO[[#This Row],[76 (28JUN1985 09:00:00)-Water Temperature (C)]]*OO[[#This Row],[18]]/SUM(OO[18])</f>
        <v>6.6452626005326115E-32</v>
      </c>
      <c r="U355" s="10">
        <f>3/24*OO[[#This Row],[77 (28JUN1985 12:00:00)-Water Temperature (C)]]*OO[[#This Row],[19]]/SUM(OO[19])</f>
        <v>2.3891482216713055E-25</v>
      </c>
      <c r="V355" s="10">
        <f>3/24000000*OO[[#This Row],[78 (28JUN1985 15:00:00)-Water Temperature (C)]]*OO[[#This Row],[20]]</f>
        <v>4.3337079679425003E-18</v>
      </c>
      <c r="W355" s="10">
        <f>3/24000000*OO[[#This Row],[79 (28JUN1985 18:00:00)-Water Temperature (C)]]*OO[[#This Row],[21]]</f>
        <v>8.9739177070124996E-14</v>
      </c>
      <c r="X355" s="10">
        <f>3/24000000*OO[[#This Row],[80 (28JUN1985 21:00:00)-Water Temperature (C)]]*OO[[#This Row],[22]]</f>
        <v>9.6824655366750002E-11</v>
      </c>
      <c r="Y355" s="10">
        <f>3/24000000*OO[[#This Row],[81 (29JUN1985 00:00:00)-Water Temperature (C)]]*OO[[#This Row],[23]]</f>
        <v>2.1360124007725001E-8</v>
      </c>
      <c r="Z355" s="10">
        <f>3/24000000*OO[[#This Row],[82 (29JUN1985 03:00:00)-Water Temperature (C)]]*OO[[#This Row],[24]]</f>
        <v>1.497288773004E-6</v>
      </c>
      <c r="AA355" s="10">
        <f>3/24000000*OO[[#This Row],[83 (29JUN1985 06:00:00)-Water Temperature (C)]]*OO[[#This Row],[25]]</f>
        <v>4.1589771847575001E-5</v>
      </c>
      <c r="AB355" s="10">
        <f>3/24000000*OO[[#This Row],[84 (29JUN1985 09:00:00)-Water Temperature (C)]]*OO[[#This Row],[26]]</f>
        <v>5.5233993947474995E-4</v>
      </c>
      <c r="AC355" s="10">
        <f>3/24000000*OO[[#This Row],[85 (29JUN1985 12:00:00)-Water Temperature (C)]]*OO[[#This Row],[27]]</f>
        <v>3.8472047429375005E-3</v>
      </c>
      <c r="AD355" s="10">
        <f>3/24000000*OO[[#This Row],[86 (29JUN1985 15:00:00)-Water Temperature (C)]]*OO[[#This Row],[28]]</f>
        <v>1.5432100810394997E-2</v>
      </c>
      <c r="AE355" s="10">
        <f>3/24000000*OO[[#This Row],[88 (29JUN1985 21:00:00)-Water Temperature (C)]]*OO[[#This Row],[30]]</f>
        <v>6.3310113061499987E-2</v>
      </c>
      <c r="AF355" s="10">
        <f>3/24000000*OO[[#This Row],[88 (29JUN1985 21:00:00)-Water Temperature (C)]]*OO[[#This Row],[30]]</f>
        <v>6.3310113061499987E-2</v>
      </c>
      <c r="AG355" s="10">
        <f>3/24000000*OO[[#This Row],[89 (30JUN1985 00:00:00)-Water Temperature (C)]]*OO[[#This Row],[31]]</f>
        <v>7.3439626735462504E-2</v>
      </c>
      <c r="AH355" s="10">
        <f>3/24000000*OO[[#This Row],[90 (30JUN1985 03:00:00)-Water Temperature (C)]]*OO[[#This Row],[32]]</f>
        <v>6.3551435307550003E-2</v>
      </c>
      <c r="AI355" s="10">
        <f>3/24000000*OO[[#This Row],[91 (30JUN1985 06:00:00)-Water Temperature (C)]]*OO[[#This Row],[33]]</f>
        <v>4.1503758447674996E-2</v>
      </c>
      <c r="AJ355" s="10">
        <f>3/24000000*OO[[#This Row],[92 (30JUN1985 09:00:00)-Water Temperature (C)]]*OO[[#This Row],[34]]</f>
        <v>2.144982619635E-2</v>
      </c>
      <c r="AK355" s="10">
        <f>3/24000000*OO[[#This Row],[93 (30JUN1985 12:00:00)-Water Temperature (C)]]*OO[[#This Row],[35]]</f>
        <v>9.0157906225499986E-3</v>
      </c>
      <c r="AL355" s="10">
        <f>3/24000000*OO[[#This Row],[94 (30JUN1985 15:00:00)-Water Temperature (C)]]*OO[[#This Row],[36]]</f>
        <v>3.1498643042040001E-3</v>
      </c>
      <c r="AM355" s="10">
        <f>3/24000000*OO[[#This Row],[95 (30JUN1985 18:00:00)-Water Temperature (C)]]*OO[[#This Row],[37]]</f>
        <v>9.7099272268374992E-4</v>
      </c>
      <c r="AN355" s="10">
        <f>3/24000000*OO[[#This Row],[96 (30JUN1985 21:00:00)-Water Temperature (C)]]*OO[[#This Row],[38]]</f>
        <v>3.03013541829725E-4</v>
      </c>
      <c r="AO355" s="10">
        <f>3/24000000*OO[[#This Row],[97 (01JUL1985 00:00:00)-Water Temperature (C)]]*OO[[#This Row],[39]]</f>
        <v>1.257623011113E-4</v>
      </c>
      <c r="AP355" s="10">
        <f>3/24000000*OO[[#This Row],[98 (01JUL1985 03:00:00)-Water Temperature (C)]]*OO[[#This Row],[40]]</f>
        <v>8.4965996789625E-5</v>
      </c>
      <c r="AQ355" s="10">
        <f>3/24000000*OO[[#This Row],[99 (01JUL1985 06:00:00)-Water Temperature (C)]]*OO[[#This Row],[41]]</f>
        <v>7.5146107333199988E-5</v>
      </c>
      <c r="AR355" s="10">
        <f>3/24000000*OO[[#This Row],[100 (01JUL1985 09:00:00)-Water Temperature (C)]]*OO[[#This Row],[42]]</f>
        <v>7.0857722558249997E-5</v>
      </c>
      <c r="AS355" s="10">
        <f>3/24000000*OO[[#This Row],[101 (01JUL1985 12:00:00)-Water Temperature (C)]]*OO[[#This Row],[43]]</f>
        <v>6.6438360118625E-5</v>
      </c>
      <c r="AT355" s="10">
        <f>3/24000000*OO[[#This Row],[102 (01JUL1985 15:00:00)-Water Temperature (C)]]*OO[[#This Row],[44]]</f>
        <v>6.0875257999050003E-5</v>
      </c>
      <c r="AU355" s="10">
        <f>3/24000000*OO[[#This Row],[103 (01JUL1985 18:00:00)-Water Temperature (C)]]*OO[[#This Row],[45]]</f>
        <v>5.5020942766124999E-5</v>
      </c>
      <c r="AV355" s="10">
        <f>3/24000000*OO[[#This Row],[104 (01JUL1985 21:00:00)-Water Temperature (C)]]*OO[[#This Row],[46]]</f>
        <v>4.9244448776124997E-5</v>
      </c>
      <c r="AW355" s="10">
        <f>3/24000000*OO[[#This Row],[105 (02JUL1985 00:00:00)-Water Temperature (C)]]*OO[[#This Row],[47]]</f>
        <v>4.42700685723E-5</v>
      </c>
      <c r="AX355" s="10">
        <f>3/24000000*OO[[#This Row],[106 (02JUL1985 03:00:00)-Water Temperature (C)]]*OO[[#This Row],[48]]</f>
        <v>4.0538803179687503E-5</v>
      </c>
      <c r="AY355" s="10">
        <f>3/24000000*OO[[#This Row],[107 (02JUL1985 06:00:00)-Water Temperature (C)]]*OO[[#This Row],[49]]</f>
        <v>3.7249613578249998E-5</v>
      </c>
      <c r="AZ355" s="10">
        <f>3/24000000*OO[[#This Row],[108 (02JUL1985 09:00:00)-Water Temperature (C)]]*OO[[#This Row],[50]]</f>
        <v>3.4503578792387504E-5</v>
      </c>
      <c r="BA355" s="10">
        <f>3/24000000*OO[[#This Row],[109 (02JUL1985 12:00:00)-Water Temperature (C)]]*OO[[#This Row],[51]]</f>
        <v>3.1829646214527503E-5</v>
      </c>
      <c r="BB355" s="10">
        <f>3/24000000*OO[[#This Row],[110 (02JUL1985 15:00:00)-Water Temperature (C)]]*OO[[#This Row],[52]]</f>
        <v>2.9060487910762498E-5</v>
      </c>
      <c r="BC355" s="10">
        <f>3/24000000*OO[[#This Row],[111 (02JUL1985 18:00:00)-Water Temperature (C)]]*OO[[#This Row],[53]]</f>
        <v>2.6098835123282499E-5</v>
      </c>
      <c r="BD355" s="10">
        <f>3/24000000*OO[[#This Row],[112 (02JUL1985 21:00:00)-Water Temperature (C)]]*OO[[#This Row],[54]]</f>
        <v>2.3403758083991248E-5</v>
      </c>
      <c r="BE355" s="10">
        <f>3/24000000*OO[[#This Row],[113 (03JUL1985 00:00:00)-Water Temperature (C)]]*OO[[#This Row],[55]]</f>
        <v>2.092740714636E-5</v>
      </c>
      <c r="BF355" s="10">
        <f>3/24000000*OO[[#This Row],[114 (03JUL1985 03:00:00)-Water Temperature (C)]]*OO[[#This Row],[56]]</f>
        <v>1.89640496274075E-5</v>
      </c>
      <c r="BG355" s="10">
        <f>3/24000000*OO[[#This Row],[115 (03JUL1985 06:00:00)-Water Temperature (C)]]*OO[[#This Row],[57]]</f>
        <v>1.731465176878E-5</v>
      </c>
      <c r="BH355" s="10">
        <f>3/24000000*OO[[#This Row],[116 (03JUL1985 09:00:00)-Water Temperature (C)]]*OO[[#This Row],[58]]</f>
        <v>1.5739249002909999E-5</v>
      </c>
      <c r="BI355" s="10">
        <f>3/24000000*OO[[#This Row],[117 (03JUL1985 12:00:00)-Water Temperature (C)]]*OO[[#This Row],[59]]</f>
        <v>1.44039016503E-5</v>
      </c>
      <c r="BJ355" s="10">
        <f>3/24000000*OO[[#This Row],[118 (03JUL1985 15:00:00)-Water Temperature (C)]]*OO[[#This Row],[60]]</f>
        <v>1.3051360575517499E-5</v>
      </c>
      <c r="BK355" s="10">
        <f>3/24000000*OO[[#This Row],[119 (03JUL1985 18:00:00)-Water Temperature (C)]]*OO[[#This Row],[61]]</f>
        <v>1.17076857575E-5</v>
      </c>
      <c r="BL355" s="10">
        <f>3/24000000*OO[[#This Row],[120 (03JUL1985 21:00:00)-Water Temperature (C)]]*OO[[#This Row],[62]]</f>
        <v>1.0485574004552498E-5</v>
      </c>
      <c r="BM355" s="10">
        <f>3/24000000*OO[[#This Row],[121 (04JUL1985 00:00:00)-Water Temperature (C)]]*OO[[#This Row],[63]]</f>
        <v>9.3871901472299995E-6</v>
      </c>
      <c r="BN355" s="10">
        <f>3/24000000*OO[[#This Row],[122 (04JUL1985 03:00:00)-Water Temperature (C)]]*OO[[#This Row],[64]]</f>
        <v>8.5922639795662506E-6</v>
      </c>
      <c r="BO355" s="10">
        <f>3/24000000*OO[[#This Row],[123 (04JUL1985 06:00:00)-Water Temperature (C)]]*OO[[#This Row],[65]]</f>
        <v>7.8158147395050002E-6</v>
      </c>
      <c r="BP355" s="10">
        <f>3/24000000*OO[[#This Row],[124 (04JUL1985 09:00:00)-Water Temperature (C)]]*OO[[#This Row],[66]]</f>
        <v>7.0795320113700008E-6</v>
      </c>
      <c r="BQ355" s="10">
        <f>3/24000000*OO[[#This Row],[125 (04JUL1985 12:00:00)-Water Temperature (C)]]*OO[[#This Row],[67]]</f>
        <v>6.2895263307074996E-6</v>
      </c>
      <c r="BR355" s="10">
        <f>3/24000000*OO[[#This Row],[126 (04JUL1985 15:00:00)-Water Temperature (C)]]*OO[[#This Row],[68]]</f>
        <v>5.4835201014999994E-6</v>
      </c>
      <c r="BS355" s="10">
        <f>3/24000000*OO[[#This Row],[127 (04JUL1985 18:00:00)-Water Temperature (C)]]*OO[[#This Row],[69]]</f>
        <v>4.6371004080899988E-6</v>
      </c>
      <c r="BT355" s="10">
        <f>3/24000000*OO[[#This Row],[128 (04JUL1985 21:00:00)-Water Temperature (C)]]*OO[[#This Row],[70]]</f>
        <v>3.835879255297E-6</v>
      </c>
      <c r="BU355" s="10">
        <f>3/24000000*OO[[#This Row],[129 (05JUL1985 00:00:00)-Water Temperature (C)]]*OO[[#This Row],[71]]</f>
        <v>3.0980838792396253E-6</v>
      </c>
      <c r="BV355" s="10">
        <f>3/24000000*OO[[#This Row],[130 (05JUL1985 03:00:00)-Water Temperature (C)]]*OO[[#This Row],[72]]</f>
        <v>2.5124991009964997E-6</v>
      </c>
      <c r="BW355" s="10">
        <f>3/24000000*OO[[#This Row],[131 (05JUL1985 06:00:00)-Water Temperature (C)]]*OO[[#This Row],[73]]</f>
        <v>2.0309834090396254E-6</v>
      </c>
      <c r="BX355" s="10">
        <f>3/24000000*OO[[#This Row],[132 (05JUL1985 09:00:00)-Water Temperature (C)]]*OO[[#This Row],[74]]</f>
        <v>1.6756225076519999E-6</v>
      </c>
      <c r="BY355" s="10">
        <f>3/24000000*OO[[#This Row],[133 (05JUL1985 12:00:00)-Water Temperature (C)]]*OO[[#This Row],[75]]</f>
        <v>1.42218531809175E-6</v>
      </c>
      <c r="BZ355" s="10">
        <f>3/24000000*OO[[#This Row],[134 (05JUL1985 15:00:00)-Water Temperature (C)]]*OO[[#This Row],[76]]</f>
        <v>1.227016613238E-6</v>
      </c>
      <c r="CA355" s="10">
        <f>3/24000000*OO[[#This Row],[135 (05JUL1985 18:00:00)-Water Temperature (C)]]*OO[[#This Row],[77]]</f>
        <v>1.08098925401325E-6</v>
      </c>
      <c r="CB355" s="10">
        <f>3/24000000*OO[[#This Row],[136 (05JUL1985 21:00:00)-Water Temperature (C)]]*OO[[#This Row],[78]]</f>
        <v>9.6863524167937502E-7</v>
      </c>
      <c r="CC355" s="10">
        <f>3/24000000*OO[[#This Row],[137 (06JUL1985 00:00:00)-Water Temperature (C)]]*OO[[#This Row],[79]]</f>
        <v>8.7880822541099991E-7</v>
      </c>
      <c r="CD355" s="10">
        <f>3/24000000*OO[[#This Row],[138 (06JUL1985 03:00:00)-Water Temperature (C)]]*OO[[#This Row],[80]]</f>
        <v>8.172743207654999E-7</v>
      </c>
      <c r="CE355" s="10">
        <f>3/24000000*OO[[#This Row],[139 (06JUL1985 06:00:00)-Water Temperature (C)]]*OO[[#This Row],[81]]</f>
        <v>7.6497717517587494E-7</v>
      </c>
      <c r="CF355" s="10">
        <f>3/24000000*OO[[#This Row],[140 (06JUL1985 09:00:00)-Water Temperature (C)]]*OO[[#This Row],[82]]</f>
        <v>7.2570980834549987E-7</v>
      </c>
      <c r="CG355" s="10">
        <f>3/24000000*OO[[#This Row],[141 (06JUL1985 12:00:00)-Water Temperature (C)]]*OO[[#This Row],[83]]</f>
        <v>6.928092669761249E-7</v>
      </c>
      <c r="CH355" s="10">
        <f>3/24000000*OO[[#This Row],[142 (06JUL1985 15:00:00)-Water Temperature (C)]]*OO[[#This Row],[84]]</f>
        <v>6.6215646426312499E-7</v>
      </c>
      <c r="CI355" s="10">
        <f>3/24000000*OO[[#This Row],[143 (06JUL1985 18:00:00)-Water Temperature (C)]]*OO[[#This Row],[85]]</f>
        <v>6.2969870040375004E-7</v>
      </c>
      <c r="CJ355" s="10">
        <f>3/24000000*OO[[#This Row],[144 (06JUL1985 21:00:00)-Water Temperature (C)]]*OO[[#This Row],[86]]</f>
        <v>6.0143516655124984E-7</v>
      </c>
      <c r="CK355" s="10">
        <f>3/24000000*OO[[#This Row],[145 (07JUL1985 00:00:00)-Water Temperature (C)]]*OO[[#This Row],[87]]</f>
        <v>5.7321165224625005E-7</v>
      </c>
      <c r="CL355" s="10">
        <f>3/24000000*OO[[#This Row],[146 (07JUL1985 03:00:00)-Water Temperature (C)]]*OO[[#This Row],[88]]</f>
        <v>5.5630377748824992E-7</v>
      </c>
      <c r="CM355" s="10">
        <f>3/24000000*OO[[#This Row],[147 (07JUL1985 06:00:00)-Water Temperature (C)]]*OO[[#This Row],[89]]</f>
        <v>5.3055960964499999E-7</v>
      </c>
      <c r="CN355" s="10">
        <f>3/24000000*OO[[#This Row],[148 (07JUL1985 09:00:00)-Water Temperature (C)]]*OO[[#This Row],[90]]</f>
        <v>5.054227576053749E-7</v>
      </c>
      <c r="CO355" s="10">
        <f>3/24000000*OO[[#This Row],[149 (07JUL1985 12:00:00)-Water Temperature (C)]]*OO[[#This Row],[91]]</f>
        <v>4.8207938761912495E-7</v>
      </c>
      <c r="CP355" s="10">
        <f>3/24000000*OO[[#This Row],[150 (07JUL1985 15:00:00)-Water Temperature (C)]]*OO[[#This Row],[92]]</f>
        <v>4.59787050993375E-7</v>
      </c>
      <c r="CQ355" s="10">
        <f>3/24000000*OO[[#This Row],[151 (07JUL1985 18:00:00)-Water Temperature (C)]]*OO[[#This Row],[93]]</f>
        <v>4.3623499740374996E-7</v>
      </c>
      <c r="CR355" s="10">
        <f>3/24000000*OO[[#This Row],[152 (07JUL1985 21:00:00)-Water Temperature (C)]]*OO[[#This Row],[94]]</f>
        <v>4.1409754989174997E-7</v>
      </c>
      <c r="CS355" s="10">
        <f>3/24000000*OO[[#This Row],[153 (08JUL1985 00:00:00)-Water Temperature (C)]]*OO[[#This Row],[95]]</f>
        <v>3.9149952500849998E-7</v>
      </c>
      <c r="CT355" s="10">
        <f>3/24000000*OO[[#This Row],[154 (08JUL1985 03:00:00)-Water Temperature (C)]]*OO[[#This Row],[96]]</f>
        <v>3.7904083838999997E-7</v>
      </c>
      <c r="CU355" s="10">
        <f>3/24000000*OO[[#This Row],[155 (08JUL1985 06:00:00)-Water Temperature (C)]]*OO[[#This Row],[97]]</f>
        <v>3.6595848364218754E-7</v>
      </c>
      <c r="CV355" s="10">
        <f>3/24000000*OO[[#This Row],[156 (08JUL1985 09:00:00)-Water Temperature (C)]]*OO[[#This Row],[98]]</f>
        <v>3.5203843450859999E-7</v>
      </c>
      <c r="CW355" s="10">
        <f>3/24000000*OO[[#This Row],[157 (08JUL1985 12:00:00)-Water Temperature (C)]]*OO[[#This Row],[99]]</f>
        <v>3.3977188116237497E-7</v>
      </c>
    </row>
    <row r="356" spans="1:101" x14ac:dyDescent="0.35">
      <c r="A356" t="s">
        <v>362</v>
      </c>
      <c r="B356">
        <v>796.21690000000001</v>
      </c>
      <c r="C356" s="10">
        <f>3/24*OO[[#This Row],[59 (26JUN1985 06:00:00)-Water Temperature (C)]]*OO[[#This Row],[1]]/SUM(OO[1])</f>
        <v>0</v>
      </c>
      <c r="D356" s="10">
        <f>3/24*OO[[#This Row],[60 (26JUN1985 09:00:00)-Water Temperature (C)]]*OO[[#This Row],[2]]/SUM(OO[2])</f>
        <v>0</v>
      </c>
      <c r="E356" s="10">
        <f>3/24*OO[[#This Row],[61 (26JUN1985 12:00:00)-Water Temperature (C)]]*OO[[#This Row],[3]]/SUM(OO[3])</f>
        <v>0</v>
      </c>
      <c r="F356" s="10">
        <f>3/24*OO[[#This Row],[62 (26JUN1985 15:00:00)-Water Temperature (C)]]*OO[[#This Row],[4]]/SUM(OO[4])</f>
        <v>0</v>
      </c>
      <c r="G356" s="10">
        <f>3/24*OO[[#This Row],[63 (26JUN1985 18:00:00)-Water Temperature (C)]]*OO[[#This Row],[5]]/SUM(OO[5])</f>
        <v>0</v>
      </c>
      <c r="H356" s="10">
        <f>3/24*OO[[#This Row],[64 (26JUN1985 21:00:00)-Water Temperature (C)]]*OO[[#This Row],[6]]/SUM(OO[6])</f>
        <v>0</v>
      </c>
      <c r="I356" s="10">
        <f>3/24*OO[[#This Row],[65 (27JUN1985 00:00:00)-Water Temperature (C)]]*OO[[#This Row],[7]]/SUM(OO[7])</f>
        <v>0</v>
      </c>
      <c r="J356" s="10">
        <f>3/24*OO[[#This Row],[66 (27JUN1985 03:00:00)-Water Temperature (C)]]*OO[[#This Row],[8]]/SUM(OO[8])</f>
        <v>0</v>
      </c>
      <c r="K356" s="10">
        <f>3/24*OO[[#This Row],[67 (27JUN1985 06:00:00)-Water Temperature (C)]]*OO[[#This Row],[9]]/SUM(OO[9])</f>
        <v>0</v>
      </c>
      <c r="L356" s="10">
        <f>3/24*OO[[#This Row],[68 (27JUN1985 09:00:00)-Water Temperature (C)]]*OO[[#This Row],[10]]/SUM(OO[10])</f>
        <v>0</v>
      </c>
      <c r="M356" s="10">
        <f>3/24*OO[[#This Row],[69 (27JUN1985 12:00:00)-Water Temperature (C)]]*OO[[#This Row],[11]]/SUM(OO[11])</f>
        <v>0</v>
      </c>
      <c r="N356" s="10">
        <f>3/24*OO[[#This Row],[70 (27JUN1985 15:00:00)-Water Temperature (C)]]*OO[[#This Row],[12]]/SUM(OO[12])</f>
        <v>0</v>
      </c>
      <c r="O356" s="10">
        <f>3/24*OO[[#This Row],[71 (27JUN1985 18:00:00)-Water Temperature (C)]]*OO[[#This Row],[13]]/SUM(OO[13])</f>
        <v>0</v>
      </c>
      <c r="P356" s="10">
        <f>3/24*OO[[#This Row],[72 (27JUN1985 21:00:00)-Water Temperature (C)]]*OO[[#This Row],[14]]/SUM(OO[14])</f>
        <v>0</v>
      </c>
      <c r="Q356" s="10">
        <f>3/24*OO[[#This Row],[73 (28JUN1985 00:00:00)-Water Temperature (C)]]*OO[[#This Row],[15]]/SUM(OO[15])</f>
        <v>0</v>
      </c>
      <c r="R356" s="10">
        <f>3/24*OO[[#This Row],[74 (28JUN1985 03:00:00)-Water Temperature (C)]]*OO[[#This Row],[16]]/SUM(OO[16])</f>
        <v>0</v>
      </c>
      <c r="S356" s="10">
        <f>3/24*OO[[#This Row],[75 (28JUN1985 06:00:00)-Water Temperature (C)]]*OO[[#This Row],[17]]/SUM(OO[17])</f>
        <v>0</v>
      </c>
      <c r="T356" s="10">
        <f>3/24*OO[[#This Row],[76 (28JUN1985 09:00:00)-Water Temperature (C)]]*OO[[#This Row],[18]]/SUM(OO[18])</f>
        <v>1.1044124708794802E-32</v>
      </c>
      <c r="U356" s="10">
        <f>3/24*OO[[#This Row],[77 (28JUN1985 12:00:00)-Water Temperature (C)]]*OO[[#This Row],[19]]/SUM(OO[19])</f>
        <v>1.2455622745923722E-25</v>
      </c>
      <c r="V356" s="10">
        <f>3/24000000*OO[[#This Row],[78 (28JUN1985 15:00:00)-Water Temperature (C)]]*OO[[#This Row],[20]]</f>
        <v>1.5777675542743749E-18</v>
      </c>
      <c r="W356" s="10">
        <f>3/24000000*OO[[#This Row],[79 (28JUN1985 18:00:00)-Water Temperature (C)]]*OO[[#This Row],[21]]</f>
        <v>4.3919418900599999E-14</v>
      </c>
      <c r="X356" s="10">
        <f>3/24000000*OO[[#This Row],[80 (28JUN1985 21:00:00)-Water Temperature (C)]]*OO[[#This Row],[22]]</f>
        <v>5.3939527199249994E-11</v>
      </c>
      <c r="Y356" s="10">
        <f>3/24000000*OO[[#This Row],[81 (29JUN1985 00:00:00)-Water Temperature (C)]]*OO[[#This Row],[23]]</f>
        <v>1.30624650341175E-8</v>
      </c>
      <c r="Z356" s="10">
        <f>3/24000000*OO[[#This Row],[82 (29JUN1985 03:00:00)-Water Temperature (C)]]*OO[[#This Row],[24]]</f>
        <v>9.8690972285149992E-7</v>
      </c>
      <c r="AA356" s="10">
        <f>3/24000000*OO[[#This Row],[83 (29JUN1985 06:00:00)-Water Temperature (C)]]*OO[[#This Row],[25]]</f>
        <v>2.9236125938875003E-5</v>
      </c>
      <c r="AB356" s="10">
        <f>3/24000000*OO[[#This Row],[84 (29JUN1985 09:00:00)-Water Temperature (C)]]*OO[[#This Row],[26]]</f>
        <v>4.1095754424025002E-4</v>
      </c>
      <c r="AC356" s="10">
        <f>3/24000000*OO[[#This Row],[85 (29JUN1985 12:00:00)-Water Temperature (C)]]*OO[[#This Row],[27]]</f>
        <v>3.0122347807485001E-3</v>
      </c>
      <c r="AD356" s="10">
        <f>3/24000000*OO[[#This Row],[86 (29JUN1985 15:00:00)-Water Temperature (C)]]*OO[[#This Row],[28]]</f>
        <v>1.2602313531004999E-2</v>
      </c>
      <c r="AE356" s="10">
        <f>3/24000000*OO[[#This Row],[88 (29JUN1985 21:00:00)-Water Temperature (C)]]*OO[[#This Row],[30]]</f>
        <v>5.5635516557375003E-2</v>
      </c>
      <c r="AF356" s="10">
        <f>3/24000000*OO[[#This Row],[88 (29JUN1985 21:00:00)-Water Temperature (C)]]*OO[[#This Row],[30]]</f>
        <v>5.5635516557375003E-2</v>
      </c>
      <c r="AG356" s="10">
        <f>3/24000000*OO[[#This Row],[89 (30JUN1985 00:00:00)-Water Temperature (C)]]*OO[[#This Row],[31]]</f>
        <v>6.66909971376375E-2</v>
      </c>
      <c r="AH356" s="10">
        <f>3/24000000*OO[[#This Row],[90 (30JUN1985 03:00:00)-Water Temperature (C)]]*OO[[#This Row],[32]]</f>
        <v>5.8738706708399993E-2</v>
      </c>
      <c r="AI356" s="10">
        <f>3/24000000*OO[[#This Row],[91 (30JUN1985 06:00:00)-Water Temperature (C)]]*OO[[#This Row],[33]]</f>
        <v>3.9702415822387496E-2</v>
      </c>
      <c r="AJ356" s="10">
        <f>3/24000000*OO[[#This Row],[92 (30JUN1985 09:00:00)-Water Temperature (C)]]*OO[[#This Row],[34]]</f>
        <v>2.1149326325540001E-2</v>
      </c>
      <c r="AK356" s="10">
        <f>3/24000000*OO[[#This Row],[93 (30JUN1985 12:00:00)-Water Temperature (C)]]*OO[[#This Row],[35]]</f>
        <v>9.1271886393599986E-3</v>
      </c>
      <c r="AL356" s="10">
        <f>3/24000000*OO[[#This Row],[94 (30JUN1985 15:00:00)-Water Temperature (C)]]*OO[[#This Row],[36]]</f>
        <v>3.2446627554699996E-3</v>
      </c>
      <c r="AM356" s="10">
        <f>3/24000000*OO[[#This Row],[95 (30JUN1985 18:00:00)-Water Temperature (C)]]*OO[[#This Row],[37]]</f>
        <v>1.0087245648461251E-3</v>
      </c>
      <c r="AN356" s="10">
        <f>3/24000000*OO[[#This Row],[96 (30JUN1985 21:00:00)-Water Temperature (C)]]*OO[[#This Row],[38]]</f>
        <v>3.1124612444294992E-4</v>
      </c>
      <c r="AO356" s="10">
        <f>3/24000000*OO[[#This Row],[97 (01JUL1985 00:00:00)-Water Temperature (C)]]*OO[[#This Row],[39]]</f>
        <v>1.2261101053286249E-4</v>
      </c>
      <c r="AP356" s="10">
        <f>3/24000000*OO[[#This Row],[98 (01JUL1985 03:00:00)-Water Temperature (C)]]*OO[[#This Row],[40]]</f>
        <v>7.7804661991599995E-5</v>
      </c>
      <c r="AQ356" s="10">
        <f>3/24000000*OO[[#This Row],[99 (01JUL1985 06:00:00)-Water Temperature (C)]]*OO[[#This Row],[41]]</f>
        <v>6.8467541850499982E-5</v>
      </c>
      <c r="AR356" s="10">
        <f>3/24000000*OO[[#This Row],[100 (01JUL1985 09:00:00)-Water Temperature (C)]]*OO[[#This Row],[42]]</f>
        <v>6.4422994038712496E-5</v>
      </c>
      <c r="AS356" s="10">
        <f>3/24000000*OO[[#This Row],[101 (01JUL1985 12:00:00)-Water Temperature (C)]]*OO[[#This Row],[43]]</f>
        <v>6.0457021540274997E-5</v>
      </c>
      <c r="AT356" s="10">
        <f>3/24000000*OO[[#This Row],[102 (01JUL1985 15:00:00)-Water Temperature (C)]]*OO[[#This Row],[44]]</f>
        <v>5.5432882886099997E-5</v>
      </c>
      <c r="AU356" s="10">
        <f>3/24000000*OO[[#This Row],[103 (01JUL1985 18:00:00)-Water Temperature (C)]]*OO[[#This Row],[45]]</f>
        <v>5.0124963625699997E-5</v>
      </c>
      <c r="AV356" s="10">
        <f>3/24000000*OO[[#This Row],[104 (01JUL1985 21:00:00)-Water Temperature (C)]]*OO[[#This Row],[46]]</f>
        <v>4.4858717721674996E-5</v>
      </c>
      <c r="AW356" s="10">
        <f>3/24000000*OO[[#This Row],[105 (02JUL1985 00:00:00)-Water Temperature (C)]]*OO[[#This Row],[47]]</f>
        <v>4.0307793694949999E-5</v>
      </c>
      <c r="AX356" s="10">
        <f>3/24000000*OO[[#This Row],[106 (02JUL1985 03:00:00)-Water Temperature (C)]]*OO[[#This Row],[48]]</f>
        <v>3.6935930571774997E-5</v>
      </c>
      <c r="AY356" s="10">
        <f>3/24000000*OO[[#This Row],[107 (02JUL1985 06:00:00)-Water Temperature (C)]]*OO[[#This Row],[49]]</f>
        <v>3.3957779886773752E-5</v>
      </c>
      <c r="AZ356" s="10">
        <f>3/24000000*OO[[#This Row],[108 (02JUL1985 09:00:00)-Water Temperature (C)]]*OO[[#This Row],[50]]</f>
        <v>3.1479685240656252E-5</v>
      </c>
      <c r="BA356" s="10">
        <f>3/24000000*OO[[#This Row],[109 (02JUL1985 12:00:00)-Water Temperature (C)]]*OO[[#This Row],[51]]</f>
        <v>2.9059447125697501E-5</v>
      </c>
      <c r="BB356" s="10">
        <f>3/24000000*OO[[#This Row],[110 (02JUL1985 15:00:00)-Water Temperature (C)]]*OO[[#This Row],[52]]</f>
        <v>2.6558975521607503E-5</v>
      </c>
      <c r="BC356" s="10">
        <f>3/24000000*OO[[#This Row],[111 (02JUL1985 18:00:00)-Water Temperature (C)]]*OO[[#This Row],[53]]</f>
        <v>2.3868382356346247E-5</v>
      </c>
      <c r="BD356" s="10">
        <f>3/24000000*OO[[#This Row],[112 (02JUL1985 21:00:00)-Water Temperature (C)]]*OO[[#This Row],[54]]</f>
        <v>2.1442658557319997E-5</v>
      </c>
      <c r="BE356" s="10">
        <f>3/24000000*OO[[#This Row],[113 (03JUL1985 00:00:00)-Water Temperature (C)]]*OO[[#This Row],[55]]</f>
        <v>1.9198535120174997E-5</v>
      </c>
      <c r="BF356" s="10">
        <f>3/24000000*OO[[#This Row],[114 (03JUL1985 03:00:00)-Water Temperature (C)]]*OO[[#This Row],[56]]</f>
        <v>1.7415050111698752E-5</v>
      </c>
      <c r="BG356" s="10">
        <f>3/24000000*OO[[#This Row],[115 (03JUL1985 06:00:00)-Water Temperature (C)]]*OO[[#This Row],[57]]</f>
        <v>1.5914099150099999E-5</v>
      </c>
      <c r="BH356" s="10">
        <f>3/24000000*OO[[#This Row],[116 (03JUL1985 09:00:00)-Water Temperature (C)]]*OO[[#This Row],[58]]</f>
        <v>1.4472443572793748E-5</v>
      </c>
      <c r="BI356" s="10">
        <f>3/24000000*OO[[#This Row],[117 (03JUL1985 12:00:00)-Water Temperature (C)]]*OO[[#This Row],[59]]</f>
        <v>1.3240416110437499E-5</v>
      </c>
      <c r="BJ356" s="10">
        <f>3/24000000*OO[[#This Row],[118 (03JUL1985 15:00:00)-Water Temperature (C)]]*OO[[#This Row],[60]]</f>
        <v>1.2004041637333749E-5</v>
      </c>
      <c r="BK356" s="10">
        <f>3/24000000*OO[[#This Row],[119 (03JUL1985 18:00:00)-Water Temperature (C)]]*OO[[#This Row],[61]]</f>
        <v>1.07650634835125E-5</v>
      </c>
      <c r="BL356" s="10">
        <f>3/24000000*OO[[#This Row],[120 (03JUL1985 21:00:00)-Water Temperature (C)]]*OO[[#This Row],[62]]</f>
        <v>9.6483028455112501E-6</v>
      </c>
      <c r="BM356" s="10">
        <f>3/24000000*OO[[#This Row],[121 (04JUL1985 00:00:00)-Water Temperature (C)]]*OO[[#This Row],[63]]</f>
        <v>8.6480570545599994E-6</v>
      </c>
      <c r="BN356" s="10">
        <f>3/24000000*OO[[#This Row],[122 (04JUL1985 03:00:00)-Water Temperature (C)]]*OO[[#This Row],[64]]</f>
        <v>7.924917589616249E-6</v>
      </c>
      <c r="BO356" s="10">
        <f>3/24000000*OO[[#This Row],[123 (04JUL1985 06:00:00)-Water Temperature (C)]]*OO[[#This Row],[65]]</f>
        <v>7.2132137143962499E-6</v>
      </c>
      <c r="BP356" s="10">
        <f>3/24000000*OO[[#This Row],[124 (04JUL1985 09:00:00)-Water Temperature (C)]]*OO[[#This Row],[66]]</f>
        <v>6.5353569205150008E-6</v>
      </c>
      <c r="BQ356" s="10">
        <f>3/24000000*OO[[#This Row],[125 (04JUL1985 12:00:00)-Water Temperature (C)]]*OO[[#This Row],[67]]</f>
        <v>5.799842064825E-6</v>
      </c>
      <c r="BR356" s="10">
        <f>3/24000000*OO[[#This Row],[126 (04JUL1985 15:00:00)-Water Temperature (C)]]*OO[[#This Row],[68]]</f>
        <v>5.0522997534275002E-6</v>
      </c>
      <c r="BS356" s="10">
        <f>3/24000000*OO[[#This Row],[127 (04JUL1985 18:00:00)-Water Temperature (C)]]*OO[[#This Row],[69]]</f>
        <v>4.2695250737575E-6</v>
      </c>
      <c r="BT356" s="10">
        <f>3/24000000*OO[[#This Row],[128 (04JUL1985 21:00:00)-Water Temperature (C)]]*OO[[#This Row],[70]]</f>
        <v>3.5329987691231247E-6</v>
      </c>
      <c r="BU356" s="10">
        <f>3/24000000*OO[[#This Row],[129 (05JUL1985 00:00:00)-Water Temperature (C)]]*OO[[#This Row],[71]]</f>
        <v>2.855967095589125E-6</v>
      </c>
      <c r="BV356" s="10">
        <f>3/24000000*OO[[#This Row],[130 (05JUL1985 03:00:00)-Water Temperature (C)]]*OO[[#This Row],[72]]</f>
        <v>2.3203213328497502E-6</v>
      </c>
      <c r="BW356" s="10">
        <f>3/24000000*OO[[#This Row],[131 (05JUL1985 06:00:00)-Water Temperature (C)]]*OO[[#This Row],[73]]</f>
        <v>1.8727824632699997E-6</v>
      </c>
      <c r="BX356" s="10">
        <f>3/24000000*OO[[#This Row],[132 (05JUL1985 09:00:00)-Water Temperature (C)]]*OO[[#This Row],[74]]</f>
        <v>1.5446495691E-6</v>
      </c>
      <c r="BY356" s="10">
        <f>3/24000000*OO[[#This Row],[133 (05JUL1985 12:00:00)-Water Temperature (C)]]*OO[[#This Row],[75]]</f>
        <v>1.3103876847774998E-6</v>
      </c>
      <c r="BZ356" s="10">
        <f>3/24000000*OO[[#This Row],[134 (05JUL1985 15:00:00)-Water Temperature (C)]]*OO[[#This Row],[76]]</f>
        <v>1.1300407881354998E-6</v>
      </c>
      <c r="CA356" s="10">
        <f>3/24000000*OO[[#This Row],[135 (05JUL1985 18:00:00)-Water Temperature (C)]]*OO[[#This Row],[77]]</f>
        <v>9.9422219849349982E-7</v>
      </c>
      <c r="CB356" s="10">
        <f>3/24000000*OO[[#This Row],[136 (05JUL1985 21:00:00)-Water Temperature (C)]]*OO[[#This Row],[78]]</f>
        <v>8.9055603740599991E-7</v>
      </c>
      <c r="CC356" s="10">
        <f>3/24000000*OO[[#This Row],[137 (06JUL1985 00:00:00)-Water Temperature (C)]]*OO[[#This Row],[79]]</f>
        <v>8.0764091197574995E-7</v>
      </c>
      <c r="CD356" s="10">
        <f>3/24000000*OO[[#This Row],[138 (06JUL1985 03:00:00)-Water Temperature (C)]]*OO[[#This Row],[80]]</f>
        <v>7.510176725979999E-7</v>
      </c>
      <c r="CE356" s="10">
        <f>3/24000000*OO[[#This Row],[139 (06JUL1985 06:00:00)-Water Temperature (C)]]*OO[[#This Row],[81]]</f>
        <v>7.0250451902249998E-7</v>
      </c>
      <c r="CF356" s="10">
        <f>3/24000000*OO[[#This Row],[140 (06JUL1985 09:00:00)-Water Temperature (C)]]*OO[[#This Row],[82]]</f>
        <v>6.6602566626487492E-7</v>
      </c>
      <c r="CG356" s="10">
        <f>3/24000000*OO[[#This Row],[141 (06JUL1985 12:00:00)-Water Temperature (C)]]*OO[[#This Row],[83]]</f>
        <v>6.3518446594062495E-7</v>
      </c>
      <c r="CH356" s="10">
        <f>3/24000000*OO[[#This Row],[142 (06JUL1985 15:00:00)-Water Temperature (C)]]*OO[[#This Row],[84]]</f>
        <v>6.0628457353499995E-7</v>
      </c>
      <c r="CI356" s="10">
        <f>3/24000000*OO[[#This Row],[143 (06JUL1985 18:00:00)-Water Temperature (C)]]*OO[[#This Row],[85]]</f>
        <v>5.7584522009087508E-7</v>
      </c>
      <c r="CJ356" s="10">
        <f>3/24000000*OO[[#This Row],[144 (06JUL1985 21:00:00)-Water Temperature (C)]]*OO[[#This Row],[86]]</f>
        <v>5.5001414538187495E-7</v>
      </c>
      <c r="CK356" s="10">
        <f>3/24000000*OO[[#This Row],[145 (07JUL1985 00:00:00)-Water Temperature (C)]]*OO[[#This Row],[87]]</f>
        <v>5.2458198625799989E-7</v>
      </c>
      <c r="CL356" s="10">
        <f>3/24000000*OO[[#This Row],[146 (07JUL1985 03:00:00)-Water Temperature (C)]]*OO[[#This Row],[88]]</f>
        <v>5.0939958487950006E-7</v>
      </c>
      <c r="CM356" s="10">
        <f>3/24000000*OO[[#This Row],[147 (07JUL1985 06:00:00)-Water Temperature (C)]]*OO[[#This Row],[89]]</f>
        <v>4.8585715774500009E-7</v>
      </c>
      <c r="CN356" s="10">
        <f>3/24000000*OO[[#This Row],[148 (07JUL1985 09:00:00)-Water Temperature (C)]]*OO[[#This Row],[90]]</f>
        <v>4.6277904147749998E-7</v>
      </c>
      <c r="CO356" s="10">
        <f>3/24000000*OO[[#This Row],[149 (07JUL1985 12:00:00)-Water Temperature (C)]]*OO[[#This Row],[91]]</f>
        <v>4.4119593501524991E-7</v>
      </c>
      <c r="CP356" s="10">
        <f>3/24000000*OO[[#This Row],[150 (07JUL1985 15:00:00)-Water Temperature (C)]]*OO[[#This Row],[92]]</f>
        <v>4.2085994632237501E-7</v>
      </c>
      <c r="CQ356" s="10">
        <f>3/24000000*OO[[#This Row],[151 (07JUL1985 18:00:00)-Water Temperature (C)]]*OO[[#This Row],[93]]</f>
        <v>3.9881775092975001E-7</v>
      </c>
      <c r="CR356" s="10">
        <f>3/24000000*OO[[#This Row],[152 (07JUL1985 21:00:00)-Water Temperature (C)]]*OO[[#This Row],[94]]</f>
        <v>3.7859076644187494E-7</v>
      </c>
      <c r="CS356" s="10">
        <f>3/24000000*OO[[#This Row],[153 (08JUL1985 00:00:00)-Water Temperature (C)]]*OO[[#This Row],[95]]</f>
        <v>3.5803023808692501E-7</v>
      </c>
      <c r="CT356" s="10">
        <f>3/24000000*OO[[#This Row],[154 (08JUL1985 03:00:00)-Water Temperature (C)]]*OO[[#This Row],[96]]</f>
        <v>3.4663274594749998E-7</v>
      </c>
      <c r="CU356" s="10">
        <f>3/24000000*OO[[#This Row],[155 (08JUL1985 06:00:00)-Water Temperature (C)]]*OO[[#This Row],[97]]</f>
        <v>3.3486426663474996E-7</v>
      </c>
      <c r="CV356" s="10">
        <f>3/24000000*OO[[#This Row],[156 (08JUL1985 09:00:00)-Water Temperature (C)]]*OO[[#This Row],[98]]</f>
        <v>3.2198463419182501E-7</v>
      </c>
      <c r="CW356" s="10">
        <f>3/24000000*OO[[#This Row],[157 (08JUL1985 12:00:00)-Water Temperature (C)]]*OO[[#This Row],[99]]</f>
        <v>3.1055775151114996E-7</v>
      </c>
    </row>
    <row r="357" spans="1:101" x14ac:dyDescent="0.35">
      <c r="A357" t="s">
        <v>363</v>
      </c>
      <c r="B357">
        <v>626.15369999999996</v>
      </c>
      <c r="C357" s="10">
        <f>3/24*OO[[#This Row],[59 (26JUN1985 06:00:00)-Water Temperature (C)]]*OO[[#This Row],[1]]/SUM(OO[1])</f>
        <v>0</v>
      </c>
      <c r="D357" s="10">
        <f>3/24*OO[[#This Row],[60 (26JUN1985 09:00:00)-Water Temperature (C)]]*OO[[#This Row],[2]]/SUM(OO[2])</f>
        <v>0</v>
      </c>
      <c r="E357" s="10">
        <f>3/24*OO[[#This Row],[61 (26JUN1985 12:00:00)-Water Temperature (C)]]*OO[[#This Row],[3]]/SUM(OO[3])</f>
        <v>0</v>
      </c>
      <c r="F357" s="10">
        <f>3/24*OO[[#This Row],[62 (26JUN1985 15:00:00)-Water Temperature (C)]]*OO[[#This Row],[4]]/SUM(OO[4])</f>
        <v>0</v>
      </c>
      <c r="G357" s="10">
        <f>3/24*OO[[#This Row],[63 (26JUN1985 18:00:00)-Water Temperature (C)]]*OO[[#This Row],[5]]/SUM(OO[5])</f>
        <v>0</v>
      </c>
      <c r="H357" s="10">
        <f>3/24*OO[[#This Row],[64 (26JUN1985 21:00:00)-Water Temperature (C)]]*OO[[#This Row],[6]]/SUM(OO[6])</f>
        <v>0</v>
      </c>
      <c r="I357" s="10">
        <f>3/24*OO[[#This Row],[65 (27JUN1985 00:00:00)-Water Temperature (C)]]*OO[[#This Row],[7]]/SUM(OO[7])</f>
        <v>0</v>
      </c>
      <c r="J357" s="10">
        <f>3/24*OO[[#This Row],[66 (27JUN1985 03:00:00)-Water Temperature (C)]]*OO[[#This Row],[8]]/SUM(OO[8])</f>
        <v>0</v>
      </c>
      <c r="K357" s="10">
        <f>3/24*OO[[#This Row],[67 (27JUN1985 06:00:00)-Water Temperature (C)]]*OO[[#This Row],[9]]/SUM(OO[9])</f>
        <v>0</v>
      </c>
      <c r="L357" s="10">
        <f>3/24*OO[[#This Row],[68 (27JUN1985 09:00:00)-Water Temperature (C)]]*OO[[#This Row],[10]]/SUM(OO[10])</f>
        <v>0</v>
      </c>
      <c r="M357" s="10">
        <f>3/24*OO[[#This Row],[69 (27JUN1985 12:00:00)-Water Temperature (C)]]*OO[[#This Row],[11]]/SUM(OO[11])</f>
        <v>0</v>
      </c>
      <c r="N357" s="10">
        <f>3/24*OO[[#This Row],[70 (27JUN1985 15:00:00)-Water Temperature (C)]]*OO[[#This Row],[12]]/SUM(OO[12])</f>
        <v>0</v>
      </c>
      <c r="O357" s="10">
        <f>3/24*OO[[#This Row],[71 (27JUN1985 18:00:00)-Water Temperature (C)]]*OO[[#This Row],[13]]/SUM(OO[13])</f>
        <v>0</v>
      </c>
      <c r="P357" s="10">
        <f>3/24*OO[[#This Row],[72 (27JUN1985 21:00:00)-Water Temperature (C)]]*OO[[#This Row],[14]]/SUM(OO[14])</f>
        <v>0</v>
      </c>
      <c r="Q357" s="10">
        <f>3/24*OO[[#This Row],[73 (28JUN1985 00:00:00)-Water Temperature (C)]]*OO[[#This Row],[15]]/SUM(OO[15])</f>
        <v>0</v>
      </c>
      <c r="R357" s="10">
        <f>3/24*OO[[#This Row],[74 (28JUN1985 03:00:00)-Water Temperature (C)]]*OO[[#This Row],[16]]/SUM(OO[16])</f>
        <v>0</v>
      </c>
      <c r="S357" s="10">
        <f>3/24*OO[[#This Row],[75 (28JUN1985 06:00:00)-Water Temperature (C)]]*OO[[#This Row],[17]]/SUM(OO[17])</f>
        <v>0</v>
      </c>
      <c r="T357" s="10">
        <f>3/24*OO[[#This Row],[76 (28JUN1985 09:00:00)-Water Temperature (C)]]*OO[[#This Row],[18]]/SUM(OO[18])</f>
        <v>2.0795349885650719E-33</v>
      </c>
      <c r="U357" s="10">
        <f>3/24*OO[[#This Row],[77 (28JUN1985 12:00:00)-Water Temperature (C)]]*OO[[#This Row],[19]]/SUM(OO[19])</f>
        <v>6.7887343894368041E-26</v>
      </c>
      <c r="V357" s="10">
        <f>3/24000000*OO[[#This Row],[78 (28JUN1985 15:00:00)-Water Temperature (C)]]*OO[[#This Row],[20]]</f>
        <v>6.2314208681187502E-19</v>
      </c>
      <c r="W357" s="10">
        <f>3/24000000*OO[[#This Row],[79 (28JUN1985 18:00:00)-Water Temperature (C)]]*OO[[#This Row],[21]]</f>
        <v>2.3093722566468752E-14</v>
      </c>
      <c r="X357" s="10">
        <f>3/24000000*OO[[#This Row],[80 (28JUN1985 21:00:00)-Water Temperature (C)]]*OO[[#This Row],[22]]</f>
        <v>3.1775571426114998E-11</v>
      </c>
      <c r="Y357" s="10">
        <f>3/24000000*OO[[#This Row],[81 (29JUN1985 00:00:00)-Water Temperature (C)]]*OO[[#This Row],[23]]</f>
        <v>8.3227758371700002E-9</v>
      </c>
      <c r="Z357" s="10">
        <f>3/24000000*OO[[#This Row],[82 (29JUN1985 03:00:00)-Water Temperature (C)]]*OO[[#This Row],[24]]</f>
        <v>6.6873360465450001E-7</v>
      </c>
      <c r="AA357" s="10">
        <f>3/24000000*OO[[#This Row],[83 (29JUN1985 06:00:00)-Water Temperature (C)]]*OO[[#This Row],[25]]</f>
        <v>2.0832818921021252E-5</v>
      </c>
      <c r="AB357" s="10">
        <f>3/24000000*OO[[#This Row],[84 (29JUN1985 09:00:00)-Water Temperature (C)]]*OO[[#This Row],[26]]</f>
        <v>3.0646353451144995E-4</v>
      </c>
      <c r="AC357" s="10">
        <f>3/24000000*OO[[#This Row],[85 (29JUN1985 12:00:00)-Water Temperature (C)]]*OO[[#This Row],[27]]</f>
        <v>2.3390997595292501E-3</v>
      </c>
      <c r="AD357" s="10">
        <f>3/24000000*OO[[#This Row],[86 (29JUN1985 15:00:00)-Water Temperature (C)]]*OO[[#This Row],[28]]</f>
        <v>1.01345353942775E-2</v>
      </c>
      <c r="AE357" s="10">
        <f>3/24000000*OO[[#This Row],[88 (29JUN1985 21:00:00)-Water Temperature (C)]]*OO[[#This Row],[30]]</f>
        <v>4.7439584716699998E-2</v>
      </c>
      <c r="AF357" s="10">
        <f>3/24000000*OO[[#This Row],[88 (29JUN1985 21:00:00)-Water Temperature (C)]]*OO[[#This Row],[30]]</f>
        <v>4.7439584716699998E-2</v>
      </c>
      <c r="AG357" s="10">
        <f>3/24000000*OO[[#This Row],[89 (30JUN1985 00:00:00)-Water Temperature (C)]]*OO[[#This Row],[31]]</f>
        <v>5.8177351829999994E-2</v>
      </c>
      <c r="AH357" s="10">
        <f>3/24000000*OO[[#This Row],[90 (30JUN1985 03:00:00)-Water Temperature (C)]]*OO[[#This Row],[32]]</f>
        <v>5.2828123572787503E-2</v>
      </c>
      <c r="AI357" s="10">
        <f>3/24000000*OO[[#This Row],[91 (30JUN1985 06:00:00)-Water Temperature (C)]]*OO[[#This Row],[33]]</f>
        <v>3.6202879993524999E-2</v>
      </c>
      <c r="AJ357" s="10">
        <f>3/24000000*OO[[#This Row],[92 (30JUN1985 09:00:00)-Water Temperature (C)]]*OO[[#This Row],[34]]</f>
        <v>1.9515263474272501E-2</v>
      </c>
      <c r="AK357" s="10">
        <f>3/24000000*OO[[#This Row],[93 (30JUN1985 12:00:00)-Water Temperature (C)]]*OO[[#This Row],[35]]</f>
        <v>8.5026003663599987E-3</v>
      </c>
      <c r="AL357" s="10">
        <f>3/24000000*OO[[#This Row],[94 (30JUN1985 15:00:00)-Water Temperature (C)]]*OO[[#This Row],[36]]</f>
        <v>3.0206218875029997E-3</v>
      </c>
      <c r="AM357" s="10">
        <f>3/24000000*OO[[#This Row],[95 (30JUN1985 18:00:00)-Water Temperature (C)]]*OO[[#This Row],[37]]</f>
        <v>9.3602100944250005E-4</v>
      </c>
      <c r="AN357" s="10">
        <f>3/24000000*OO[[#This Row],[96 (30JUN1985 21:00:00)-Water Temperature (C)]]*OO[[#This Row],[38]]</f>
        <v>2.8764712143993746E-4</v>
      </c>
      <c r="AO357" s="10">
        <f>3/24000000*OO[[#This Row],[97 (01JUL1985 00:00:00)-Water Temperature (C)]]*OO[[#This Row],[39]]</f>
        <v>1.1112680638968751E-4</v>
      </c>
      <c r="AP357" s="10">
        <f>3/24000000*OO[[#This Row],[98 (01JUL1985 03:00:00)-Water Temperature (C)]]*OO[[#This Row],[40]]</f>
        <v>6.816146606999999E-5</v>
      </c>
      <c r="AQ357" s="10">
        <f>3/24000000*OO[[#This Row],[99 (01JUL1985 06:00:00)-Water Temperature (C)]]*OO[[#This Row],[41]]</f>
        <v>5.8135069462E-5</v>
      </c>
      <c r="AR357" s="10">
        <f>3/24000000*OO[[#This Row],[100 (01JUL1985 09:00:00)-Water Temperature (C)]]*OO[[#This Row],[42]]</f>
        <v>5.4304729610624996E-5</v>
      </c>
      <c r="AS357" s="10">
        <f>3/24000000*OO[[#This Row],[101 (01JUL1985 12:00:00)-Water Temperature (C)]]*OO[[#This Row],[43]]</f>
        <v>5.0823059273999999E-5</v>
      </c>
      <c r="AT357" s="10">
        <f>3/24000000*OO[[#This Row],[102 (01JUL1985 15:00:00)-Water Temperature (C)]]*OO[[#This Row],[44]]</f>
        <v>4.6479189548137494E-5</v>
      </c>
      <c r="AU357" s="10">
        <f>3/24000000*OO[[#This Row],[103 (01JUL1985 18:00:00)-Water Temperature (C)]]*OO[[#This Row],[45]]</f>
        <v>4.1885746133624994E-5</v>
      </c>
      <c r="AV357" s="10">
        <f>3/24000000*OO[[#This Row],[104 (01JUL1985 21:00:00)-Water Temperature (C)]]*OO[[#This Row],[46]]</f>
        <v>3.73258365334125E-5</v>
      </c>
      <c r="AW357" s="10">
        <f>3/24000000*OO[[#This Row],[105 (02JUL1985 00:00:00)-Water Temperature (C)]]*OO[[#This Row],[47]]</f>
        <v>3.3355835090415E-5</v>
      </c>
      <c r="AX357" s="10">
        <f>3/24000000*OO[[#This Row],[106 (02JUL1985 03:00:00)-Water Temperature (C)]]*OO[[#This Row],[48]]</f>
        <v>3.0447490717127497E-5</v>
      </c>
      <c r="AY357" s="10">
        <f>3/24000000*OO[[#This Row],[107 (02JUL1985 06:00:00)-Water Temperature (C)]]*OO[[#This Row],[49]]</f>
        <v>2.7888883381574997E-5</v>
      </c>
      <c r="AZ357" s="10">
        <f>3/24000000*OO[[#This Row],[108 (02JUL1985 09:00:00)-Water Temperature (C)]]*OO[[#This Row],[50]]</f>
        <v>2.5749959884837498E-5</v>
      </c>
      <c r="BA357" s="10">
        <f>3/24000000*OO[[#This Row],[109 (02JUL1985 12:00:00)-Water Temperature (C)]]*OO[[#This Row],[51]]</f>
        <v>2.3677783705306248E-5</v>
      </c>
      <c r="BB357" s="10">
        <f>3/24000000*OO[[#This Row],[110 (02JUL1985 15:00:00)-Water Temperature (C)]]*OO[[#This Row],[52]]</f>
        <v>2.1553381768655001E-5</v>
      </c>
      <c r="BC357" s="10">
        <f>3/24000000*OO[[#This Row],[111 (02JUL1985 18:00:00)-Water Temperature (C)]]*OO[[#This Row],[53]]</f>
        <v>1.9274002598655E-5</v>
      </c>
      <c r="BD357" s="10">
        <f>3/24000000*OO[[#This Row],[112 (02JUL1985 21:00:00)-Water Temperature (C)]]*OO[[#This Row],[54]]</f>
        <v>1.7231112970959998E-5</v>
      </c>
      <c r="BE357" s="10">
        <f>3/24000000*OO[[#This Row],[113 (03JUL1985 00:00:00)-Water Temperature (C)]]*OO[[#This Row],[55]]</f>
        <v>1.5349891374580001E-5</v>
      </c>
      <c r="BF357" s="10">
        <f>3/24000000*OO[[#This Row],[114 (03JUL1985 03:00:00)-Water Temperature (C)]]*OO[[#This Row],[56]]</f>
        <v>1.3863292855860001E-5</v>
      </c>
      <c r="BG357" s="10">
        <f>3/24000000*OO[[#This Row],[115 (03JUL1985 06:00:00)-Water Temperature (C)]]*OO[[#This Row],[57]]</f>
        <v>1.2619732156586249E-5</v>
      </c>
      <c r="BH357" s="10">
        <f>3/24000000*OO[[#This Row],[116 (03JUL1985 09:00:00)-Water Temperature (C)]]*OO[[#This Row],[58]]</f>
        <v>1.1441990389270001E-5</v>
      </c>
      <c r="BI357" s="10">
        <f>3/24000000*OO[[#This Row],[117 (03JUL1985 12:00:00)-Water Temperature (C)]]*OO[[#This Row],[59]]</f>
        <v>1.0439964816487499E-5</v>
      </c>
      <c r="BJ357" s="10">
        <f>3/24000000*OO[[#This Row],[118 (03JUL1985 15:00:00)-Water Temperature (C)]]*OO[[#This Row],[60]]</f>
        <v>9.4460585811574986E-6</v>
      </c>
      <c r="BK357" s="10">
        <f>3/24000000*OO[[#This Row],[119 (03JUL1985 18:00:00)-Water Temperature (C)]]*OO[[#This Row],[61]]</f>
        <v>8.4495672366874999E-6</v>
      </c>
      <c r="BL357" s="10">
        <f>3/24000000*OO[[#This Row],[120 (03JUL1985 21:00:00)-Water Temperature (C)]]*OO[[#This Row],[62]]</f>
        <v>7.5579999864299989E-6</v>
      </c>
      <c r="BM357" s="10">
        <f>3/24000000*OO[[#This Row],[121 (04JUL1985 00:00:00)-Water Temperature (C)]]*OO[[#This Row],[63]]</f>
        <v>6.7674625657799992E-6</v>
      </c>
      <c r="BN357" s="10">
        <f>3/24000000*OO[[#This Row],[122 (04JUL1985 03:00:00)-Water Temperature (C)]]*OO[[#This Row],[64]]</f>
        <v>6.2007351104849995E-6</v>
      </c>
      <c r="BO357" s="10">
        <f>3/24000000*OO[[#This Row],[123 (04JUL1985 06:00:00)-Water Temperature (C)]]*OO[[#This Row],[65]]</f>
        <v>5.64810596411875E-6</v>
      </c>
      <c r="BP357" s="10">
        <f>3/24000000*OO[[#This Row],[124 (04JUL1985 09:00:00)-Water Temperature (C)]]*OO[[#This Row],[66]]</f>
        <v>5.1141342705337501E-6</v>
      </c>
      <c r="BQ357" s="10">
        <f>3/24000000*OO[[#This Row],[125 (04JUL1985 12:00:00)-Water Temperature (C)]]*OO[[#This Row],[67]]</f>
        <v>4.5419836461187498E-6</v>
      </c>
      <c r="BR357" s="10">
        <f>3/24000000*OO[[#This Row],[126 (04JUL1985 15:00:00)-Water Temperature (C)]]*OO[[#This Row],[68]]</f>
        <v>3.9611119052599997E-6</v>
      </c>
      <c r="BS357" s="10">
        <f>3/24000000*OO[[#This Row],[127 (04JUL1985 18:00:00)-Water Temperature (C)]]*OO[[#This Row],[69]]</f>
        <v>3.3542056984211246E-6</v>
      </c>
      <c r="BT357" s="10">
        <f>3/24000000*OO[[#This Row],[128 (04JUL1985 21:00:00)-Water Temperature (C)]]*OO[[#This Row],[70]]</f>
        <v>2.7828275734302498E-6</v>
      </c>
      <c r="BU357" s="10">
        <f>3/24000000*OO[[#This Row],[129 (05JUL1985 00:00:00)-Water Temperature (C)]]*OO[[#This Row],[71]]</f>
        <v>2.2551721999999996E-6</v>
      </c>
      <c r="BV357" s="10">
        <f>3/24000000*OO[[#This Row],[130 (05JUL1985 03:00:00)-Water Temperature (C)]]*OO[[#This Row],[72]]</f>
        <v>1.8331555509472501E-6</v>
      </c>
      <c r="BW357" s="10">
        <f>3/24000000*OO[[#This Row],[131 (05JUL1985 06:00:00)-Water Temperature (C)]]*OO[[#This Row],[73]]</f>
        <v>1.4798264106960001E-6</v>
      </c>
      <c r="BX357" s="10">
        <f>3/24000000*OO[[#This Row],[132 (05JUL1985 09:00:00)-Water Temperature (C)]]*OO[[#This Row],[74]]</f>
        <v>1.2151990060053749E-6</v>
      </c>
      <c r="BY357" s="10">
        <f>3/24000000*OO[[#This Row],[133 (05JUL1985 12:00:00)-Water Temperature (C)]]*OO[[#This Row],[75]]</f>
        <v>1.0251931856624999E-6</v>
      </c>
      <c r="BZ357" s="10">
        <f>3/24000000*OO[[#This Row],[134 (05JUL1985 15:00:00)-Water Temperature (C)]]*OO[[#This Row],[76]]</f>
        <v>8.7936232571062488E-7</v>
      </c>
      <c r="CA357" s="10">
        <f>3/24000000*OO[[#This Row],[135 (05JUL1985 18:00:00)-Water Temperature (C)]]*OO[[#This Row],[77]]</f>
        <v>7.6940831798999992E-7</v>
      </c>
      <c r="CB357" s="10">
        <f>3/24000000*OO[[#This Row],[136 (05JUL1985 21:00:00)-Water Temperature (C)]]*OO[[#This Row],[78]]</f>
        <v>6.8775800867837486E-7</v>
      </c>
      <c r="CC357" s="10">
        <f>3/24000000*OO[[#This Row],[137 (06JUL1985 00:00:00)-Water Temperature (C)]]*OO[[#This Row],[79]]</f>
        <v>6.2273501833874993E-7</v>
      </c>
      <c r="CD357" s="10">
        <f>3/24000000*OO[[#This Row],[138 (06JUL1985 03:00:00)-Water Temperature (C)]]*OO[[#This Row],[80]]</f>
        <v>5.7902088539249997E-7</v>
      </c>
      <c r="CE357" s="10">
        <f>3/24000000*OO[[#This Row],[139 (06JUL1985 06:00:00)-Water Temperature (C)]]*OO[[#This Row],[81]]</f>
        <v>5.4153989999999992E-7</v>
      </c>
      <c r="CF357" s="10">
        <f>3/24000000*OO[[#This Row],[140 (06JUL1985 09:00:00)-Water Temperature (C)]]*OO[[#This Row],[82]]</f>
        <v>5.1266134579649996E-7</v>
      </c>
      <c r="CG357" s="10">
        <f>3/24000000*OO[[#This Row],[141 (06JUL1985 12:00:00)-Water Temperature (C)]]*OO[[#This Row],[83]]</f>
        <v>4.8818098179487486E-7</v>
      </c>
      <c r="CH357" s="10">
        <f>3/24000000*OO[[#This Row],[142 (06JUL1985 15:00:00)-Water Temperature (C)]]*OO[[#This Row],[84]]</f>
        <v>4.6505885599999994E-7</v>
      </c>
      <c r="CI357" s="10">
        <f>3/24000000*OO[[#This Row],[143 (06JUL1985 18:00:00)-Water Temperature (C)]]*OO[[#This Row],[85]]</f>
        <v>4.4074009485937494E-7</v>
      </c>
      <c r="CJ357" s="10">
        <f>3/24000000*OO[[#This Row],[144 (06JUL1985 21:00:00)-Water Temperature (C)]]*OO[[#This Row],[86]]</f>
        <v>4.2020731361975E-7</v>
      </c>
      <c r="CK357" s="10">
        <f>3/24000000*OO[[#This Row],[145 (07JUL1985 00:00:00)-Water Temperature (C)]]*OO[[#This Row],[87]]</f>
        <v>4.0039571846399998E-7</v>
      </c>
      <c r="CL357" s="10">
        <f>3/24000000*OO[[#This Row],[146 (07JUL1985 03:00:00)-Water Temperature (C)]]*OO[[#This Row],[88]]</f>
        <v>3.8883590401574999E-7</v>
      </c>
      <c r="CM357" s="10">
        <f>3/24000000*OO[[#This Row],[147 (07JUL1985 06:00:00)-Water Temperature (C)]]*OO[[#This Row],[89]]</f>
        <v>3.7126127201073748E-7</v>
      </c>
      <c r="CN357" s="10">
        <f>3/24000000*OO[[#This Row],[148 (07JUL1985 09:00:00)-Water Temperature (C)]]*OO[[#This Row],[90]]</f>
        <v>3.5279269377459998E-7</v>
      </c>
      <c r="CO357" s="10">
        <f>3/24000000*OO[[#This Row],[149 (07JUL1985 12:00:00)-Water Temperature (C)]]*OO[[#This Row],[91]]</f>
        <v>3.35917403759475E-7</v>
      </c>
      <c r="CP357" s="10">
        <f>3/24000000*OO[[#This Row],[150 (07JUL1985 15:00:00)-Water Temperature (C)]]*OO[[#This Row],[92]]</f>
        <v>3.2044016478989998E-7</v>
      </c>
      <c r="CQ357" s="10">
        <f>3/24000000*OO[[#This Row],[151 (07JUL1985 18:00:00)-Water Temperature (C)]]*OO[[#This Row],[93]]</f>
        <v>3.0329550047977498E-7</v>
      </c>
      <c r="CR357" s="10">
        <f>3/24000000*OO[[#This Row],[152 (07JUL1985 21:00:00)-Water Temperature (C)]]*OO[[#This Row],[94]]</f>
        <v>2.8780307780904999E-7</v>
      </c>
      <c r="CS357" s="10">
        <f>3/24000000*OO[[#This Row],[153 (08JUL1985 00:00:00)-Water Temperature (C)]]*OO[[#This Row],[95]]</f>
        <v>2.7232867561827499E-7</v>
      </c>
      <c r="CT357" s="10">
        <f>3/24000000*OO[[#This Row],[154 (08JUL1985 03:00:00)-Water Temperature (C)]]*OO[[#This Row],[96]]</f>
        <v>2.6409235666156248E-7</v>
      </c>
      <c r="CU357" s="10">
        <f>3/24000000*OO[[#This Row],[155 (08JUL1985 06:00:00)-Water Temperature (C)]]*OO[[#This Row],[97]]</f>
        <v>2.5557517775724993E-7</v>
      </c>
      <c r="CV357" s="10">
        <f>3/24000000*OO[[#This Row],[156 (08JUL1985 09:00:00)-Water Temperature (C)]]*OO[[#This Row],[98]]</f>
        <v>2.459266176276E-7</v>
      </c>
      <c r="CW357" s="10">
        <f>3/24000000*OO[[#This Row],[157 (08JUL1985 12:00:00)-Water Temperature (C)]]*OO[[#This Row],[99]]</f>
        <v>2.3723552325180001E-7</v>
      </c>
    </row>
    <row r="358" spans="1:101" x14ac:dyDescent="0.35">
      <c r="A358" t="s">
        <v>365</v>
      </c>
      <c r="B358">
        <v>391.66800000000001</v>
      </c>
      <c r="C358" s="10">
        <f>3/24*OO[[#This Row],[59 (26JUN1985 06:00:00)-Water Temperature (C)]]*OO[[#This Row],[1]]/SUM(OO[1])</f>
        <v>0</v>
      </c>
      <c r="D358" s="10">
        <f>3/24*OO[[#This Row],[60 (26JUN1985 09:00:00)-Water Temperature (C)]]*OO[[#This Row],[2]]/SUM(OO[2])</f>
        <v>0</v>
      </c>
      <c r="E358" s="10">
        <f>3/24*OO[[#This Row],[61 (26JUN1985 12:00:00)-Water Temperature (C)]]*OO[[#This Row],[3]]/SUM(OO[3])</f>
        <v>0</v>
      </c>
      <c r="F358" s="10">
        <f>3/24*OO[[#This Row],[62 (26JUN1985 15:00:00)-Water Temperature (C)]]*OO[[#This Row],[4]]/SUM(OO[4])</f>
        <v>0</v>
      </c>
      <c r="G358" s="10">
        <f>3/24*OO[[#This Row],[63 (26JUN1985 18:00:00)-Water Temperature (C)]]*OO[[#This Row],[5]]/SUM(OO[5])</f>
        <v>0</v>
      </c>
      <c r="H358" s="10">
        <f>3/24*OO[[#This Row],[64 (26JUN1985 21:00:00)-Water Temperature (C)]]*OO[[#This Row],[6]]/SUM(OO[6])</f>
        <v>0</v>
      </c>
      <c r="I358" s="10">
        <f>3/24*OO[[#This Row],[65 (27JUN1985 00:00:00)-Water Temperature (C)]]*OO[[#This Row],[7]]/SUM(OO[7])</f>
        <v>0</v>
      </c>
      <c r="J358" s="10">
        <f>3/24*OO[[#This Row],[66 (27JUN1985 03:00:00)-Water Temperature (C)]]*OO[[#This Row],[8]]/SUM(OO[8])</f>
        <v>0</v>
      </c>
      <c r="K358" s="10">
        <f>3/24*OO[[#This Row],[67 (27JUN1985 06:00:00)-Water Temperature (C)]]*OO[[#This Row],[9]]/SUM(OO[9])</f>
        <v>0</v>
      </c>
      <c r="L358" s="10">
        <f>3/24*OO[[#This Row],[68 (27JUN1985 09:00:00)-Water Temperature (C)]]*OO[[#This Row],[10]]/SUM(OO[10])</f>
        <v>0</v>
      </c>
      <c r="M358" s="10">
        <f>3/24*OO[[#This Row],[69 (27JUN1985 12:00:00)-Water Temperature (C)]]*OO[[#This Row],[11]]/SUM(OO[11])</f>
        <v>0</v>
      </c>
      <c r="N358" s="10">
        <f>3/24*OO[[#This Row],[70 (27JUN1985 15:00:00)-Water Temperature (C)]]*OO[[#This Row],[12]]/SUM(OO[12])</f>
        <v>0</v>
      </c>
      <c r="O358" s="10">
        <f>3/24*OO[[#This Row],[71 (27JUN1985 18:00:00)-Water Temperature (C)]]*OO[[#This Row],[13]]/SUM(OO[13])</f>
        <v>0</v>
      </c>
      <c r="P358" s="10">
        <f>3/24*OO[[#This Row],[72 (27JUN1985 21:00:00)-Water Temperature (C)]]*OO[[#This Row],[14]]/SUM(OO[14])</f>
        <v>0</v>
      </c>
      <c r="Q358" s="10">
        <f>3/24*OO[[#This Row],[73 (28JUN1985 00:00:00)-Water Temperature (C)]]*OO[[#This Row],[15]]/SUM(OO[15])</f>
        <v>0</v>
      </c>
      <c r="R358" s="10">
        <f>3/24*OO[[#This Row],[74 (28JUN1985 03:00:00)-Water Temperature (C)]]*OO[[#This Row],[16]]/SUM(OO[16])</f>
        <v>0</v>
      </c>
      <c r="S358" s="10">
        <f>3/24*OO[[#This Row],[75 (28JUN1985 06:00:00)-Water Temperature (C)]]*OO[[#This Row],[17]]/SUM(OO[17])</f>
        <v>0</v>
      </c>
      <c r="T358" s="10">
        <f>3/24*OO[[#This Row],[76 (28JUN1985 09:00:00)-Water Temperature (C)]]*OO[[#This Row],[18]]/SUM(OO[18])</f>
        <v>3.4979744442862712E-34</v>
      </c>
      <c r="U358" s="10">
        <f>3/24*OO[[#This Row],[77 (28JUN1985 12:00:00)-Water Temperature (C)]]*OO[[#This Row],[19]]/SUM(OO[19])</f>
        <v>2.7075477180543791E-26</v>
      </c>
      <c r="V358" s="10">
        <f>3/24000000*OO[[#This Row],[78 (28JUN1985 15:00:00)-Water Temperature (C)]]*OO[[#This Row],[20]]</f>
        <v>1.965502491674E-19</v>
      </c>
      <c r="W358" s="10">
        <f>3/24000000*OO[[#This Row],[79 (28JUN1985 18:00:00)-Water Temperature (C)]]*OO[[#This Row],[21]]</f>
        <v>9.1782604802900003E-15</v>
      </c>
      <c r="X358" s="10">
        <f>3/24000000*OO[[#This Row],[80 (28JUN1985 21:00:00)-Water Temperature (C)]]*OO[[#This Row],[22]]</f>
        <v>1.3779077141985E-11</v>
      </c>
      <c r="Y358" s="10">
        <f>3/24000000*OO[[#This Row],[81 (29JUN1985 00:00:00)-Water Temperature (C)]]*OO[[#This Row],[23]]</f>
        <v>3.8236622059999991E-9</v>
      </c>
      <c r="Z358" s="10">
        <f>3/24000000*OO[[#This Row],[82 (29JUN1985 03:00:00)-Water Temperature (C)]]*OO[[#This Row],[24]]</f>
        <v>3.22295036062575E-7</v>
      </c>
      <c r="AA358" s="10">
        <f>3/24000000*OO[[#This Row],[83 (29JUN1985 06:00:00)-Water Temperature (C)]]*OO[[#This Row],[25]]</f>
        <v>1.0459352524860001E-5</v>
      </c>
      <c r="AB358" s="10">
        <f>3/24000000*OO[[#This Row],[84 (29JUN1985 09:00:00)-Water Temperature (C)]]*OO[[#This Row],[26]]</f>
        <v>1.5935706121920001E-4</v>
      </c>
      <c r="AC358" s="10">
        <f>3/24000000*OO[[#This Row],[85 (29JUN1985 12:00:00)-Water Temperature (C)]]*OO[[#This Row],[27]]</f>
        <v>1.2607160879764998E-3</v>
      </c>
      <c r="AD358" s="10">
        <f>3/24000000*OO[[#This Row],[86 (29JUN1985 15:00:00)-Water Temperature (C)]]*OO[[#This Row],[28]]</f>
        <v>5.6391418235249994E-3</v>
      </c>
      <c r="AE358" s="10">
        <f>3/24000000*OO[[#This Row],[88 (29JUN1985 21:00:00)-Water Temperature (C)]]*OO[[#This Row],[30]]</f>
        <v>2.7633477607451246E-2</v>
      </c>
      <c r="AF358" s="10">
        <f>3/24000000*OO[[#This Row],[88 (29JUN1985 21:00:00)-Water Temperature (C)]]*OO[[#This Row],[30]]</f>
        <v>2.7633477607451246E-2</v>
      </c>
      <c r="AG358" s="10">
        <f>3/24000000*OO[[#This Row],[89 (30JUN1985 00:00:00)-Water Temperature (C)]]*OO[[#This Row],[31]]</f>
        <v>3.4393932627600002E-2</v>
      </c>
      <c r="AH358" s="10">
        <f>3/24000000*OO[[#This Row],[90 (30JUN1985 03:00:00)-Water Temperature (C)]]*OO[[#This Row],[32]]</f>
        <v>3.1886784381069996E-2</v>
      </c>
      <c r="AI358" s="10">
        <f>3/24000000*OO[[#This Row],[91 (30JUN1985 06:00:00)-Water Temperature (C)]]*OO[[#This Row],[33]]</f>
        <v>2.245005444562E-2</v>
      </c>
      <c r="AJ358" s="10">
        <f>3/24000000*OO[[#This Row],[92 (30JUN1985 09:00:00)-Water Temperature (C)]]*OO[[#This Row],[34]]</f>
        <v>1.245348065775E-2</v>
      </c>
      <c r="AK358" s="10">
        <f>3/24000000*OO[[#This Row],[93 (30JUN1985 12:00:00)-Water Temperature (C)]]*OO[[#This Row],[35]]</f>
        <v>5.5417371708599995E-3</v>
      </c>
      <c r="AL358" s="10">
        <f>3/24000000*OO[[#This Row],[94 (30JUN1985 15:00:00)-Water Temperature (C)]]*OO[[#This Row],[36]]</f>
        <v>2.0371113453927499E-3</v>
      </c>
      <c r="AM358" s="10">
        <f>3/24000000*OO[[#This Row],[95 (30JUN1985 18:00:00)-Water Temperature (C)]]*OO[[#This Row],[37]]</f>
        <v>6.4369795487250001E-4</v>
      </c>
      <c r="AN358" s="10">
        <f>3/24000000*OO[[#This Row],[96 (30JUN1985 21:00:00)-Water Temperature (C)]]*OO[[#This Row],[38]]</f>
        <v>1.9572001594377503E-4</v>
      </c>
      <c r="AO358" s="10">
        <f>3/24000000*OO[[#This Row],[97 (01JUL1985 00:00:00)-Water Temperature (C)]]*OO[[#This Row],[39]]</f>
        <v>7.2544792639675008E-5</v>
      </c>
      <c r="AP358" s="10">
        <f>3/24000000*OO[[#This Row],[98 (01JUL1985 03:00:00)-Water Temperature (C)]]*OO[[#This Row],[40]]</f>
        <v>4.23855896333875E-5</v>
      </c>
      <c r="AQ358" s="10">
        <f>3/24000000*OO[[#This Row],[99 (01JUL1985 06:00:00)-Water Temperature (C)]]*OO[[#This Row],[41]]</f>
        <v>3.5393544106E-5</v>
      </c>
      <c r="AR358" s="10">
        <f>3/24000000*OO[[#This Row],[100 (01JUL1985 09:00:00)-Water Temperature (C)]]*OO[[#This Row],[42]]</f>
        <v>3.3099589959579998E-5</v>
      </c>
      <c r="AS358" s="10">
        <f>3/24000000*OO[[#This Row],[101 (01JUL1985 12:00:00)-Water Temperature (C)]]*OO[[#This Row],[43]]</f>
        <v>3.1393478226267494E-5</v>
      </c>
      <c r="AT358" s="10">
        <f>3/24000000*OO[[#This Row],[102 (01JUL1985 15:00:00)-Water Temperature (C)]]*OO[[#This Row],[44]]</f>
        <v>2.913023751E-5</v>
      </c>
      <c r="AU358" s="10">
        <f>3/24000000*OO[[#This Row],[103 (01JUL1985 18:00:00)-Water Temperature (C)]]*OO[[#This Row],[45]]</f>
        <v>2.658037391383125E-5</v>
      </c>
      <c r="AV358" s="10">
        <f>3/24000000*OO[[#This Row],[104 (01JUL1985 21:00:00)-Water Temperature (C)]]*OO[[#This Row],[46]]</f>
        <v>2.4010664623199997E-5</v>
      </c>
      <c r="AW358" s="10">
        <f>3/24000000*OO[[#This Row],[105 (02JUL1985 00:00:00)-Water Temperature (C)]]*OO[[#This Row],[47]]</f>
        <v>2.1620990305460001E-5</v>
      </c>
      <c r="AX358" s="10">
        <f>3/24000000*OO[[#This Row],[106 (02JUL1985 03:00:00)-Water Temperature (C)]]*OO[[#This Row],[48]]</f>
        <v>2.0005474357462502E-5</v>
      </c>
      <c r="AY358" s="10">
        <f>3/24000000*OO[[#This Row],[107 (02JUL1985 06:00:00)-Water Temperature (C)]]*OO[[#This Row],[49]]</f>
        <v>1.8633104522444999E-5</v>
      </c>
      <c r="AZ358" s="10">
        <f>3/24000000*OO[[#This Row],[108 (02JUL1985 09:00:00)-Water Temperature (C)]]*OO[[#This Row],[50]]</f>
        <v>1.7487805157051251E-5</v>
      </c>
      <c r="BA358" s="10">
        <f>3/24000000*OO[[#This Row],[109 (02JUL1985 12:00:00)-Water Temperature (C)]]*OO[[#This Row],[51]]</f>
        <v>1.63602624023475E-5</v>
      </c>
      <c r="BB358" s="10">
        <f>3/24000000*OO[[#This Row],[110 (02JUL1985 15:00:00)-Water Temperature (C)]]*OO[[#This Row],[52]]</f>
        <v>1.5083014806384998E-5</v>
      </c>
      <c r="BC358" s="10">
        <f>3/24000000*OO[[#This Row],[111 (02JUL1985 18:00:00)-Water Temperature (C)]]*OO[[#This Row],[53]]</f>
        <v>1.3587475715459999E-5</v>
      </c>
      <c r="BD358" s="10">
        <f>3/24000000*OO[[#This Row],[112 (02JUL1985 21:00:00)-Water Temperature (C)]]*OO[[#This Row],[54]]</f>
        <v>1.2175408252809999E-5</v>
      </c>
      <c r="BE358" s="10">
        <f>3/24000000*OO[[#This Row],[113 (03JUL1985 00:00:00)-Water Temperature (C)]]*OO[[#This Row],[55]]</f>
        <v>1.0862510334165E-5</v>
      </c>
      <c r="BF358" s="10">
        <f>3/24000000*OO[[#This Row],[114 (03JUL1985 03:00:00)-Water Temperature (C)]]*OO[[#This Row],[56]]</f>
        <v>9.8164802062949999E-6</v>
      </c>
      <c r="BG358" s="10">
        <f>3/24000000*OO[[#This Row],[115 (03JUL1985 06:00:00)-Water Temperature (C)]]*OO[[#This Row],[57]]</f>
        <v>8.9913436128449992E-6</v>
      </c>
      <c r="BH358" s="10">
        <f>3/24000000*OO[[#This Row],[116 (03JUL1985 09:00:00)-Water Temperature (C)]]*OO[[#This Row],[58]]</f>
        <v>8.2204826374937498E-6</v>
      </c>
      <c r="BI358" s="10">
        <f>3/24000000*OO[[#This Row],[117 (03JUL1985 12:00:00)-Water Temperature (C)]]*OO[[#This Row],[59]]</f>
        <v>7.5703226794212489E-6</v>
      </c>
      <c r="BJ358" s="10">
        <f>3/24000000*OO[[#This Row],[118 (03JUL1985 15:00:00)-Water Temperature (C)]]*OO[[#This Row],[60]]</f>
        <v>6.9198129673400002E-6</v>
      </c>
      <c r="BK358" s="10">
        <f>3/24000000*OO[[#This Row],[119 (03JUL1985 18:00:00)-Water Temperature (C)]]*OO[[#This Row],[61]]</f>
        <v>6.2283973054099998E-6</v>
      </c>
      <c r="BL358" s="10">
        <f>3/24000000*OO[[#This Row],[120 (03JUL1985 21:00:00)-Water Temperature (C)]]*OO[[#This Row],[62]]</f>
        <v>5.59213195629E-6</v>
      </c>
      <c r="BM358" s="10">
        <f>3/24000000*OO[[#This Row],[121 (04JUL1985 00:00:00)-Water Temperature (C)]]*OO[[#This Row],[63]]</f>
        <v>5.025078677835E-6</v>
      </c>
      <c r="BN358" s="10">
        <f>3/24000000*OO[[#This Row],[122 (04JUL1985 03:00:00)-Water Temperature (C)]]*OO[[#This Row],[64]]</f>
        <v>4.6352027445837487E-6</v>
      </c>
      <c r="BO358" s="10">
        <f>3/24000000*OO[[#This Row],[123 (04JUL1985 06:00:00)-Water Temperature (C)]]*OO[[#This Row],[65]]</f>
        <v>4.2737697073175001E-6</v>
      </c>
      <c r="BP358" s="10">
        <f>3/24000000*OO[[#This Row],[124 (04JUL1985 09:00:00)-Water Temperature (C)]]*OO[[#This Row],[66]]</f>
        <v>3.9142092329099999E-6</v>
      </c>
      <c r="BQ358" s="10">
        <f>3/24000000*OO[[#This Row],[125 (04JUL1985 12:00:00)-Water Temperature (C)]]*OO[[#This Row],[67]]</f>
        <v>3.5072474232031251E-6</v>
      </c>
      <c r="BR358" s="10">
        <f>3/24000000*OO[[#This Row],[126 (04JUL1985 15:00:00)-Water Temperature (C)]]*OO[[#This Row],[68]]</f>
        <v>3.0800449697434998E-6</v>
      </c>
      <c r="BS358" s="10">
        <f>3/24000000*OO[[#This Row],[127 (04JUL1985 18:00:00)-Water Temperature (C)]]*OO[[#This Row],[69]]</f>
        <v>2.6177413021694998E-6</v>
      </c>
      <c r="BT358" s="10">
        <f>3/24000000*OO[[#This Row],[128 (04JUL1985 21:00:00)-Water Temperature (C)]]*OO[[#This Row],[70]]</f>
        <v>2.1758285169362502E-6</v>
      </c>
      <c r="BU358" s="10">
        <f>3/24000000*OO[[#This Row],[129 (05JUL1985 00:00:00)-Water Temperature (C)]]*OO[[#This Row],[71]]</f>
        <v>1.7635699392982499E-6</v>
      </c>
      <c r="BV358" s="10">
        <f>3/24000000*OO[[#This Row],[130 (05JUL1985 03:00:00)-Water Temperature (C)]]*OO[[#This Row],[72]]</f>
        <v>1.4373771089309999E-6</v>
      </c>
      <c r="BW358" s="10">
        <f>3/24000000*OO[[#This Row],[131 (05JUL1985 06:00:00)-Water Temperature (C)]]*OO[[#This Row],[73]]</f>
        <v>1.1672396035407501E-6</v>
      </c>
      <c r="BX358" s="10">
        <f>3/24000000*OO[[#This Row],[132 (05JUL1985 09:00:00)-Water Temperature (C)]]*OO[[#This Row],[74]]</f>
        <v>9.63615242985E-7</v>
      </c>
      <c r="BY358" s="10">
        <f>3/24000000*OO[[#This Row],[133 (05JUL1985 12:00:00)-Water Temperature (C)]]*OO[[#This Row],[75]]</f>
        <v>8.1652421355949998E-7</v>
      </c>
      <c r="BZ358" s="10">
        <f>3/24000000*OO[[#This Row],[134 (05JUL1985 15:00:00)-Water Temperature (C)]]*OO[[#This Row],[76]]</f>
        <v>7.0259419183312504E-7</v>
      </c>
      <c r="CA358" s="10">
        <f>3/24000000*OO[[#This Row],[135 (05JUL1985 18:00:00)-Water Temperature (C)]]*OO[[#This Row],[77]]</f>
        <v>6.1464204241499993E-7</v>
      </c>
      <c r="CB358" s="10">
        <f>3/24000000*OO[[#This Row],[136 (05JUL1985 21:00:00)-Water Temperature (C)]]*OO[[#This Row],[78]]</f>
        <v>5.4754951622249999E-7</v>
      </c>
      <c r="CC358" s="10">
        <f>3/24000000*OO[[#This Row],[137 (06JUL1985 00:00:00)-Water Temperature (C)]]*OO[[#This Row],[79]]</f>
        <v>4.9480514091000002E-7</v>
      </c>
      <c r="CD358" s="10">
        <f>3/24000000*OO[[#This Row],[138 (06JUL1985 03:00:00)-Water Temperature (C)]]*OO[[#This Row],[80]]</f>
        <v>4.6106967037312495E-7</v>
      </c>
      <c r="CE358" s="10">
        <f>3/24000000*OO[[#This Row],[139 (06JUL1985 06:00:00)-Water Temperature (C)]]*OO[[#This Row],[81]]</f>
        <v>4.3389350949599999E-7</v>
      </c>
      <c r="CF358" s="10">
        <f>3/24000000*OO[[#This Row],[140 (06JUL1985 09:00:00)-Water Temperature (C)]]*OO[[#This Row],[82]]</f>
        <v>4.1429880978412505E-7</v>
      </c>
      <c r="CG358" s="10">
        <f>3/24000000*OO[[#This Row],[141 (06JUL1985 12:00:00)-Water Temperature (C)]]*OO[[#This Row],[83]]</f>
        <v>3.9747035089199999E-7</v>
      </c>
      <c r="CH358" s="10">
        <f>3/24000000*OO[[#This Row],[142 (06JUL1985 15:00:00)-Water Temperature (C)]]*OO[[#This Row],[84]]</f>
        <v>3.8053144761999999E-7</v>
      </c>
      <c r="CI358" s="10">
        <f>3/24000000*OO[[#This Row],[143 (06JUL1985 18:00:00)-Water Temperature (C)]]*OO[[#This Row],[85]]</f>
        <v>3.6038027804195E-7</v>
      </c>
      <c r="CJ358" s="10">
        <f>3/24000000*OO[[#This Row],[144 (06JUL1985 21:00:00)-Water Temperature (C)]]*OO[[#This Row],[86]]</f>
        <v>3.4241995359004999E-7</v>
      </c>
      <c r="CK358" s="10">
        <f>3/24000000*OO[[#This Row],[145 (07JUL1985 00:00:00)-Water Temperature (C)]]*OO[[#This Row],[87]]</f>
        <v>3.2556147901249996E-7</v>
      </c>
      <c r="CL358" s="10">
        <f>3/24000000*OO[[#This Row],[146 (07JUL1985 03:00:00)-Water Temperature (C)]]*OO[[#This Row],[88]]</f>
        <v>3.1678556774130003E-7</v>
      </c>
      <c r="CM358" s="10">
        <f>3/24000000*OO[[#This Row],[147 (07JUL1985 06:00:00)-Water Temperature (C)]]*OO[[#This Row],[89]]</f>
        <v>3.0445087929231246E-7</v>
      </c>
      <c r="CN358" s="10">
        <f>3/24000000*OO[[#This Row],[148 (07JUL1985 09:00:00)-Water Temperature (C)]]*OO[[#This Row],[90]]</f>
        <v>2.8986499435559998E-7</v>
      </c>
      <c r="CO358" s="10">
        <f>3/24000000*OO[[#This Row],[149 (07JUL1985 12:00:00)-Water Temperature (C)]]*OO[[#This Row],[91]]</f>
        <v>2.7674384053718748E-7</v>
      </c>
      <c r="CP358" s="10">
        <f>3/24000000*OO[[#This Row],[150 (07JUL1985 15:00:00)-Water Temperature (C)]]*OO[[#This Row],[92]]</f>
        <v>2.6470950614760004E-7</v>
      </c>
      <c r="CQ358" s="10">
        <f>3/24000000*OO[[#This Row],[151 (07JUL1985 18:00:00)-Water Temperature (C)]]*OO[[#This Row],[93]]</f>
        <v>2.5162885682602501E-7</v>
      </c>
      <c r="CR358" s="10">
        <f>3/24000000*OO[[#This Row],[152 (07JUL1985 21:00:00)-Water Temperature (C)]]*OO[[#This Row],[94]]</f>
        <v>2.3943942381159997E-7</v>
      </c>
      <c r="CS358" s="10">
        <f>3/24000000*OO[[#This Row],[153 (08JUL1985 00:00:00)-Water Temperature (C)]]*OO[[#This Row],[95]]</f>
        <v>2.2740197686318749E-7</v>
      </c>
      <c r="CT358" s="10">
        <f>3/24000000*OO[[#This Row],[154 (08JUL1985 03:00:00)-Water Temperature (C)]]*OO[[#This Row],[96]]</f>
        <v>2.218527700268E-7</v>
      </c>
      <c r="CU358" s="10">
        <f>3/24000000*OO[[#This Row],[155 (08JUL1985 06:00:00)-Water Temperature (C)]]*OO[[#This Row],[97]]</f>
        <v>2.1768579218902495E-7</v>
      </c>
      <c r="CV358" s="10">
        <f>3/24000000*OO[[#This Row],[156 (08JUL1985 09:00:00)-Water Temperature (C)]]*OO[[#This Row],[98]]</f>
        <v>2.1208152257718749E-7</v>
      </c>
      <c r="CW358" s="10">
        <f>3/24000000*OO[[#This Row],[157 (08JUL1985 12:00:00)-Water Temperature (C)]]*OO[[#This Row],[99]]</f>
        <v>2.0643601046863746E-7</v>
      </c>
    </row>
    <row r="359" spans="1:101" x14ac:dyDescent="0.35">
      <c r="A359" t="s">
        <v>366</v>
      </c>
      <c r="B359">
        <v>522.78689999999995</v>
      </c>
      <c r="C359" s="10">
        <f>3/24*OO[[#This Row],[59 (26JUN1985 06:00:00)-Water Temperature (C)]]*OO[[#This Row],[1]]/SUM(OO[1])</f>
        <v>0</v>
      </c>
      <c r="D359" s="10">
        <f>3/24*OO[[#This Row],[60 (26JUN1985 09:00:00)-Water Temperature (C)]]*OO[[#This Row],[2]]/SUM(OO[2])</f>
        <v>0</v>
      </c>
      <c r="E359" s="10">
        <f>3/24*OO[[#This Row],[61 (26JUN1985 12:00:00)-Water Temperature (C)]]*OO[[#This Row],[3]]/SUM(OO[3])</f>
        <v>0</v>
      </c>
      <c r="F359" s="10">
        <f>3/24*OO[[#This Row],[62 (26JUN1985 15:00:00)-Water Temperature (C)]]*OO[[#This Row],[4]]/SUM(OO[4])</f>
        <v>0</v>
      </c>
      <c r="G359" s="10">
        <f>3/24*OO[[#This Row],[63 (26JUN1985 18:00:00)-Water Temperature (C)]]*OO[[#This Row],[5]]/SUM(OO[5])</f>
        <v>0</v>
      </c>
      <c r="H359" s="10">
        <f>3/24*OO[[#This Row],[64 (26JUN1985 21:00:00)-Water Temperature (C)]]*OO[[#This Row],[6]]/SUM(OO[6])</f>
        <v>0</v>
      </c>
      <c r="I359" s="10">
        <f>3/24*OO[[#This Row],[65 (27JUN1985 00:00:00)-Water Temperature (C)]]*OO[[#This Row],[7]]/SUM(OO[7])</f>
        <v>0</v>
      </c>
      <c r="J359" s="10">
        <f>3/24*OO[[#This Row],[66 (27JUN1985 03:00:00)-Water Temperature (C)]]*OO[[#This Row],[8]]/SUM(OO[8])</f>
        <v>0</v>
      </c>
      <c r="K359" s="10">
        <f>3/24*OO[[#This Row],[67 (27JUN1985 06:00:00)-Water Temperature (C)]]*OO[[#This Row],[9]]/SUM(OO[9])</f>
        <v>0</v>
      </c>
      <c r="L359" s="10">
        <f>3/24*OO[[#This Row],[68 (27JUN1985 09:00:00)-Water Temperature (C)]]*OO[[#This Row],[10]]/SUM(OO[10])</f>
        <v>0</v>
      </c>
      <c r="M359" s="10">
        <f>3/24*OO[[#This Row],[69 (27JUN1985 12:00:00)-Water Temperature (C)]]*OO[[#This Row],[11]]/SUM(OO[11])</f>
        <v>0</v>
      </c>
      <c r="N359" s="10">
        <f>3/24*OO[[#This Row],[70 (27JUN1985 15:00:00)-Water Temperature (C)]]*OO[[#This Row],[12]]/SUM(OO[12])</f>
        <v>0</v>
      </c>
      <c r="O359" s="10">
        <f>3/24*OO[[#This Row],[71 (27JUN1985 18:00:00)-Water Temperature (C)]]*OO[[#This Row],[13]]/SUM(OO[13])</f>
        <v>0</v>
      </c>
      <c r="P359" s="10">
        <f>3/24*OO[[#This Row],[72 (27JUN1985 21:00:00)-Water Temperature (C)]]*OO[[#This Row],[14]]/SUM(OO[14])</f>
        <v>0</v>
      </c>
      <c r="Q359" s="10">
        <f>3/24*OO[[#This Row],[73 (28JUN1985 00:00:00)-Water Temperature (C)]]*OO[[#This Row],[15]]/SUM(OO[15])</f>
        <v>0</v>
      </c>
      <c r="R359" s="10">
        <f>3/24*OO[[#This Row],[74 (28JUN1985 03:00:00)-Water Temperature (C)]]*OO[[#This Row],[16]]/SUM(OO[16])</f>
        <v>0</v>
      </c>
      <c r="S359" s="10">
        <f>3/24*OO[[#This Row],[75 (28JUN1985 06:00:00)-Water Temperature (C)]]*OO[[#This Row],[17]]/SUM(OO[17])</f>
        <v>0</v>
      </c>
      <c r="T359" s="10">
        <f>3/24*OO[[#This Row],[76 (28JUN1985 09:00:00)-Water Temperature (C)]]*OO[[#This Row],[18]]/SUM(OO[18])</f>
        <v>1.4440618194114896E-34</v>
      </c>
      <c r="U359" s="10">
        <f>3/24*OO[[#This Row],[77 (28JUN1985 12:00:00)-Water Temperature (C)]]*OO[[#This Row],[19]]/SUM(OO[19])</f>
        <v>2.257770861500086E-26</v>
      </c>
      <c r="V359" s="10">
        <f>3/24000000*OO[[#This Row],[78 (28JUN1985 15:00:00)-Water Temperature (C)]]*OO[[#This Row],[20]]</f>
        <v>1.33489768362525E-19</v>
      </c>
      <c r="W359" s="10">
        <f>3/24000000*OO[[#This Row],[79 (28JUN1985 18:00:00)-Water Temperature (C)]]*OO[[#This Row],[21]]</f>
        <v>7.7192416234687493E-15</v>
      </c>
      <c r="X359" s="10">
        <f>3/24000000*OO[[#This Row],[80 (28JUN1985 21:00:00)-Water Temperature (C)]]*OO[[#This Row],[22]]</f>
        <v>1.257240539067E-11</v>
      </c>
      <c r="Y359" s="10">
        <f>3/24000000*OO[[#This Row],[81 (29JUN1985 00:00:00)-Water Temperature (C)]]*OO[[#This Row],[23]]</f>
        <v>3.6906842755999996E-9</v>
      </c>
      <c r="Z359" s="10">
        <f>3/24000000*OO[[#This Row],[82 (29JUN1985 03:00:00)-Water Temperature (C)]]*OO[[#This Row],[24]]</f>
        <v>3.2530416054045004E-7</v>
      </c>
      <c r="AA359" s="10">
        <f>3/24000000*OO[[#This Row],[83 (29JUN1985 06:00:00)-Water Temperature (C)]]*OO[[#This Row],[25]]</f>
        <v>1.096266126709375E-5</v>
      </c>
      <c r="AB359" s="10">
        <f>3/24000000*OO[[#This Row],[84 (29JUN1985 09:00:00)-Water Temperature (C)]]*OO[[#This Row],[26]]</f>
        <v>1.7260981000697499E-4</v>
      </c>
      <c r="AC359" s="10">
        <f>3/24000000*OO[[#This Row],[85 (29JUN1985 12:00:00)-Water Temperature (C)]]*OO[[#This Row],[27]]</f>
        <v>1.4065121544787501E-3</v>
      </c>
      <c r="AD359" s="10">
        <f>3/24000000*OO[[#This Row],[86 (29JUN1985 15:00:00)-Water Temperature (C)]]*OO[[#This Row],[28]]</f>
        <v>6.4616254285799991E-3</v>
      </c>
      <c r="AE359" s="10">
        <f>3/24000000*OO[[#This Row],[88 (29JUN1985 21:00:00)-Water Temperature (C)]]*OO[[#This Row],[30]]</f>
        <v>3.3153916999815E-2</v>
      </c>
      <c r="AF359" s="10">
        <f>3/24000000*OO[[#This Row],[88 (29JUN1985 21:00:00)-Water Temperature (C)]]*OO[[#This Row],[30]]</f>
        <v>3.3153916999815E-2</v>
      </c>
      <c r="AG359" s="10">
        <f>3/24000000*OO[[#This Row],[89 (30JUN1985 00:00:00)-Water Temperature (C)]]*OO[[#This Row],[31]]</f>
        <v>4.2197286119999997E-2</v>
      </c>
      <c r="AH359" s="10">
        <f>3/24000000*OO[[#This Row],[90 (30JUN1985 03:00:00)-Water Temperature (C)]]*OO[[#This Row],[32]]</f>
        <v>3.9808728251399993E-2</v>
      </c>
      <c r="AI359" s="10">
        <f>3/24000000*OO[[#This Row],[91 (30JUN1985 06:00:00)-Water Temperature (C)]]*OO[[#This Row],[33]]</f>
        <v>2.8351147964779999E-2</v>
      </c>
      <c r="AJ359" s="10">
        <f>3/24000000*OO[[#This Row],[92 (30JUN1985 09:00:00)-Water Temperature (C)]]*OO[[#This Row],[34]]</f>
        <v>1.5883536405439998E-2</v>
      </c>
      <c r="AK359" s="10">
        <f>3/24000000*OO[[#This Row],[93 (30JUN1985 12:00:00)-Water Temperature (C)]]*OO[[#This Row],[35]]</f>
        <v>7.1915941543987498E-3</v>
      </c>
      <c r="AL359" s="10">
        <f>3/24000000*OO[[#This Row],[94 (30JUN1985 15:00:00)-Water Temperature (C)]]*OO[[#This Row],[36]]</f>
        <v>2.6739967077397493E-3</v>
      </c>
      <c r="AM359" s="10">
        <f>3/24000000*OO[[#This Row],[95 (30JUN1985 18:00:00)-Water Temperature (C)]]*OO[[#This Row],[37]]</f>
        <v>8.513264841524999E-4</v>
      </c>
      <c r="AN359" s="10">
        <f>3/24000000*OO[[#This Row],[96 (30JUN1985 21:00:00)-Water Temperature (C)]]*OO[[#This Row],[38]]</f>
        <v>2.5800508882703748E-4</v>
      </c>
      <c r="AO359" s="10">
        <f>3/24000000*OO[[#This Row],[97 (01JUL1985 00:00:00)-Water Temperature (C)]]*OO[[#This Row],[39]]</f>
        <v>9.2692202909399989E-5</v>
      </c>
      <c r="AP359" s="10">
        <f>3/24000000*OO[[#This Row],[98 (01JUL1985 03:00:00)-Water Temperature (C)]]*OO[[#This Row],[40]]</f>
        <v>5.2625457398937497E-5</v>
      </c>
      <c r="AQ359" s="10">
        <f>3/24000000*OO[[#This Row],[99 (01JUL1985 06:00:00)-Water Temperature (C)]]*OO[[#This Row],[41]]</f>
        <v>4.3296400195949994E-5</v>
      </c>
      <c r="AR359" s="10">
        <f>3/24000000*OO[[#This Row],[100 (01JUL1985 09:00:00)-Water Temperature (C)]]*OO[[#This Row],[42]]</f>
        <v>4.0269333928250005E-5</v>
      </c>
      <c r="AS359" s="10">
        <f>3/24000000*OO[[#This Row],[101 (01JUL1985 12:00:00)-Water Temperature (C)]]*OO[[#This Row],[43]]</f>
        <v>3.809827446281249E-5</v>
      </c>
      <c r="AT359" s="10">
        <f>3/24000000*OO[[#This Row],[102 (01JUL1985 15:00:00)-Water Temperature (C)]]*OO[[#This Row],[44]]</f>
        <v>3.5278520156249999E-5</v>
      </c>
      <c r="AU359" s="10">
        <f>3/24000000*OO[[#This Row],[103 (01JUL1985 18:00:00)-Water Temperature (C)]]*OO[[#This Row],[45]]</f>
        <v>3.2123622180059999E-5</v>
      </c>
      <c r="AV359" s="10">
        <f>3/24000000*OO[[#This Row],[104 (01JUL1985 21:00:00)-Water Temperature (C)]]*OO[[#This Row],[46]]</f>
        <v>2.8937936444759994E-5</v>
      </c>
      <c r="AW359" s="10">
        <f>3/24000000*OO[[#This Row],[105 (02JUL1985 00:00:00)-Water Temperature (C)]]*OO[[#This Row],[47]]</f>
        <v>2.5967423264250001E-5</v>
      </c>
      <c r="AX359" s="10">
        <f>3/24000000*OO[[#This Row],[106 (02JUL1985 03:00:00)-Water Temperature (C)]]*OO[[#This Row],[48]]</f>
        <v>2.3942122784719999E-5</v>
      </c>
      <c r="AY359" s="10">
        <f>3/24000000*OO[[#This Row],[107 (02JUL1985 06:00:00)-Water Temperature (C)]]*OO[[#This Row],[49]]</f>
        <v>2.2215628674693748E-5</v>
      </c>
      <c r="AZ359" s="10">
        <f>3/24000000*OO[[#This Row],[108 (02JUL1985 09:00:00)-Water Temperature (C)]]*OO[[#This Row],[50]]</f>
        <v>2.0767725745709998E-5</v>
      </c>
      <c r="BA359" s="10">
        <f>3/24000000*OO[[#This Row],[109 (02JUL1985 12:00:00)-Water Temperature (C)]]*OO[[#This Row],[51]]</f>
        <v>1.9366056555559996E-5</v>
      </c>
      <c r="BB359" s="10">
        <f>3/24000000*OO[[#This Row],[110 (02JUL1985 15:00:00)-Water Temperature (C)]]*OO[[#This Row],[52]]</f>
        <v>1.782412774234875E-5</v>
      </c>
      <c r="BC359" s="10">
        <f>3/24000000*OO[[#This Row],[111 (02JUL1985 18:00:00)-Water Temperature (C)]]*OO[[#This Row],[53]]</f>
        <v>1.6022845252049997E-5</v>
      </c>
      <c r="BD359" s="10">
        <f>3/24000000*OO[[#This Row],[112 (02JUL1985 21:00:00)-Water Temperature (C)]]*OO[[#This Row],[54]]</f>
        <v>1.4329487742185E-5</v>
      </c>
      <c r="BE359" s="10">
        <f>3/24000000*OO[[#This Row],[113 (03JUL1985 00:00:00)-Water Temperature (C)]]*OO[[#This Row],[55]]</f>
        <v>1.2759065119552499E-5</v>
      </c>
      <c r="BF359" s="10">
        <f>3/24000000*OO[[#This Row],[114 (03JUL1985 03:00:00)-Water Temperature (C)]]*OO[[#This Row],[56]]</f>
        <v>1.1500934486981251E-5</v>
      </c>
      <c r="BG359" s="10">
        <f>3/24000000*OO[[#This Row],[115 (03JUL1985 06:00:00)-Water Temperature (C)]]*OO[[#This Row],[57]]</f>
        <v>1.0509314767993749E-5</v>
      </c>
      <c r="BH359" s="10">
        <f>3/24000000*OO[[#This Row],[116 (03JUL1985 09:00:00)-Water Temperature (C)]]*OO[[#This Row],[58]]</f>
        <v>9.5870743023762497E-6</v>
      </c>
      <c r="BI359" s="10">
        <f>3/24000000*OO[[#This Row],[117 (03JUL1985 12:00:00)-Water Temperature (C)]]*OO[[#This Row],[59]]</f>
        <v>8.8072021680049987E-6</v>
      </c>
      <c r="BJ359" s="10">
        <f>3/24000000*OO[[#This Row],[118 (03JUL1985 15:00:00)-Water Temperature (C)]]*OO[[#This Row],[60]]</f>
        <v>8.0410078403500002E-6</v>
      </c>
      <c r="BK359" s="10">
        <f>3/24000000*OO[[#This Row],[119 (03JUL1985 18:00:00)-Water Temperature (C)]]*OO[[#This Row],[61]]</f>
        <v>7.2276783927974991E-6</v>
      </c>
      <c r="BL359" s="10">
        <f>3/24000000*OO[[#This Row],[120 (03JUL1985 21:00:00)-Water Temperature (C)]]*OO[[#This Row],[62]]</f>
        <v>6.4819771963549998E-6</v>
      </c>
      <c r="BM359" s="10">
        <f>3/24000000*OO[[#This Row],[121 (04JUL1985 00:00:00)-Water Temperature (C)]]*OO[[#This Row],[63]]</f>
        <v>5.8176746096087498E-6</v>
      </c>
      <c r="BN359" s="10">
        <f>3/24000000*OO[[#This Row],[122 (04JUL1985 03:00:00)-Water Temperature (C)]]*OO[[#This Row],[64]]</f>
        <v>5.3610045810075E-6</v>
      </c>
      <c r="BO359" s="10">
        <f>3/24000000*OO[[#This Row],[123 (04JUL1985 06:00:00)-Water Temperature (C)]]*OO[[#This Row],[65]]</f>
        <v>4.9391014117649995E-6</v>
      </c>
      <c r="BP359" s="10">
        <f>3/24000000*OO[[#This Row],[124 (04JUL1985 09:00:00)-Water Temperature (C)]]*OO[[#This Row],[66]]</f>
        <v>4.5198515159449992E-6</v>
      </c>
      <c r="BQ359" s="10">
        <f>3/24000000*OO[[#This Row],[125 (04JUL1985 12:00:00)-Water Temperature (C)]]*OO[[#This Row],[67]]</f>
        <v>4.049423587495E-6</v>
      </c>
      <c r="BR359" s="10">
        <f>3/24000000*OO[[#This Row],[126 (04JUL1985 15:00:00)-Water Temperature (C)]]*OO[[#This Row],[68]]</f>
        <v>3.5567609251387499E-6</v>
      </c>
      <c r="BS359" s="10">
        <f>3/24000000*OO[[#This Row],[127 (04JUL1985 18:00:00)-Water Temperature (C)]]*OO[[#This Row],[69]]</f>
        <v>3.0252721921012497E-6</v>
      </c>
      <c r="BT359" s="10">
        <f>3/24000000*OO[[#This Row],[128 (04JUL1985 21:00:00)-Water Temperature (C)]]*OO[[#This Row],[70]]</f>
        <v>2.5168734657398746E-6</v>
      </c>
      <c r="BU359" s="10">
        <f>3/24000000*OO[[#This Row],[129 (05JUL1985 00:00:00)-Water Temperature (C)]]*OO[[#This Row],[71]]</f>
        <v>2.0418080348613747E-6</v>
      </c>
      <c r="BV359" s="10">
        <f>3/24000000*OO[[#This Row],[130 (05JUL1985 03:00:00)-Water Temperature (C)]]*OO[[#This Row],[72]]</f>
        <v>1.6641415975776249E-6</v>
      </c>
      <c r="BW359" s="10">
        <f>3/24000000*OO[[#This Row],[131 (05JUL1985 06:00:00)-Water Temperature (C)]]*OO[[#This Row],[73]]</f>
        <v>1.3505499368410001E-6</v>
      </c>
      <c r="BX359" s="10">
        <f>3/24000000*OO[[#This Row],[132 (05JUL1985 09:00:00)-Water Temperature (C)]]*OO[[#This Row],[74]]</f>
        <v>1.112794886385E-6</v>
      </c>
      <c r="BY359" s="10">
        <f>3/24000000*OO[[#This Row],[133 (05JUL1985 12:00:00)-Water Temperature (C)]]*OO[[#This Row],[75]]</f>
        <v>9.4050985220150002E-7</v>
      </c>
      <c r="BZ359" s="10">
        <f>3/24000000*OO[[#This Row],[134 (05JUL1985 15:00:00)-Water Temperature (C)]]*OO[[#This Row],[76]]</f>
        <v>8.0758529392999995E-7</v>
      </c>
      <c r="CA359" s="10">
        <f>3/24000000*OO[[#This Row],[135 (05JUL1985 18:00:00)-Water Temperature (C)]]*OO[[#This Row],[77]]</f>
        <v>7.0477952869099992E-7</v>
      </c>
      <c r="CB359" s="10">
        <f>3/24000000*OO[[#This Row],[136 (05JUL1985 21:00:00)-Water Temperature (C)]]*OO[[#This Row],[78]]</f>
        <v>6.2712647114624986E-7</v>
      </c>
      <c r="CC359" s="10">
        <f>3/24000000*OO[[#This Row],[137 (06JUL1985 00:00:00)-Water Temperature (C)]]*OO[[#This Row],[79]]</f>
        <v>5.6599625392987491E-7</v>
      </c>
      <c r="CD359" s="10">
        <f>3/24000000*OO[[#This Row],[138 (06JUL1985 03:00:00)-Water Temperature (C)]]*OO[[#This Row],[80]]</f>
        <v>5.2676712564000004E-7</v>
      </c>
      <c r="CE359" s="10">
        <f>3/24000000*OO[[#This Row],[139 (06JUL1985 06:00:00)-Water Temperature (C)]]*OO[[#This Row],[81]]</f>
        <v>4.9528552572024996E-7</v>
      </c>
      <c r="CF359" s="10">
        <f>3/24000000*OO[[#This Row],[140 (06JUL1985 09:00:00)-Water Temperature (C)]]*OO[[#This Row],[82]]</f>
        <v>4.7213312430625004E-7</v>
      </c>
      <c r="CG359" s="10">
        <f>3/24000000*OO[[#This Row],[141 (06JUL1985 12:00:00)-Water Temperature (C)]]*OO[[#This Row],[83]]</f>
        <v>4.5232915359624997E-7</v>
      </c>
      <c r="CH359" s="10">
        <f>3/24000000*OO[[#This Row],[142 (06JUL1985 15:00:00)-Water Temperature (C)]]*OO[[#This Row],[84]]</f>
        <v>4.3266323051249996E-7</v>
      </c>
      <c r="CI359" s="10">
        <f>3/24000000*OO[[#This Row],[143 (06JUL1985 18:00:00)-Water Temperature (C)]]*OO[[#This Row],[85]]</f>
        <v>4.0945786158187499E-7</v>
      </c>
      <c r="CJ359" s="10">
        <f>3/24000000*OO[[#This Row],[144 (06JUL1985 21:00:00)-Water Temperature (C)]]*OO[[#This Row],[86]]</f>
        <v>3.8875788562724997E-7</v>
      </c>
      <c r="CK359" s="10">
        <f>3/24000000*OO[[#This Row],[145 (07JUL1985 00:00:00)-Water Temperature (C)]]*OO[[#This Row],[87]]</f>
        <v>3.69409075908E-7</v>
      </c>
      <c r="CL359" s="10">
        <f>3/24000000*OO[[#This Row],[146 (07JUL1985 03:00:00)-Water Temperature (C)]]*OO[[#This Row],[88]]</f>
        <v>3.5907693560929998E-7</v>
      </c>
      <c r="CM359" s="10">
        <f>3/24000000*OO[[#This Row],[147 (07JUL1985 06:00:00)-Water Temperature (C)]]*OO[[#This Row],[89]]</f>
        <v>3.4528769545759996E-7</v>
      </c>
      <c r="CN359" s="10">
        <f>3/24000000*OO[[#This Row],[148 (07JUL1985 09:00:00)-Water Temperature (C)]]*OO[[#This Row],[90]]</f>
        <v>3.2841628767674995E-7</v>
      </c>
      <c r="CO359" s="10">
        <f>3/24000000*OO[[#This Row],[149 (07JUL1985 12:00:00)-Water Temperature (C)]]*OO[[#This Row],[91]]</f>
        <v>3.1317866403285003E-7</v>
      </c>
      <c r="CP359" s="10">
        <f>3/24000000*OO[[#This Row],[150 (07JUL1985 15:00:00)-Water Temperature (C)]]*OO[[#This Row],[92]]</f>
        <v>2.9943203408802498E-7</v>
      </c>
      <c r="CQ359" s="10">
        <f>3/24000000*OO[[#This Row],[151 (07JUL1985 18:00:00)-Water Temperature (C)]]*OO[[#This Row],[93]]</f>
        <v>2.8441517827869997E-7</v>
      </c>
      <c r="CR359" s="10">
        <f>3/24000000*OO[[#This Row],[152 (07JUL1985 21:00:00)-Water Temperature (C)]]*OO[[#This Row],[94]]</f>
        <v>2.7047023509843748E-7</v>
      </c>
      <c r="CS359" s="10">
        <f>3/24000000*OO[[#This Row],[153 (08JUL1985 00:00:00)-Water Temperature (C)]]*OO[[#This Row],[95]]</f>
        <v>2.5673265132059994E-7</v>
      </c>
      <c r="CT359" s="10">
        <f>3/24000000*OO[[#This Row],[154 (08JUL1985 03:00:00)-Water Temperature (C)]]*OO[[#This Row],[96]]</f>
        <v>2.5028645019099999E-7</v>
      </c>
      <c r="CU359" s="10">
        <f>3/24000000*OO[[#This Row],[155 (08JUL1985 06:00:00)-Water Temperature (C)]]*OO[[#This Row],[97]]</f>
        <v>2.4547603239639994E-7</v>
      </c>
      <c r="CV359" s="10">
        <f>3/24000000*OO[[#This Row],[156 (08JUL1985 09:00:00)-Water Temperature (C)]]*OO[[#This Row],[98]]</f>
        <v>2.3897651598282498E-7</v>
      </c>
      <c r="CW359" s="10">
        <f>3/24000000*OO[[#This Row],[157 (08JUL1985 12:00:00)-Water Temperature (C)]]*OO[[#This Row],[99]]</f>
        <v>2.3240319836347499E-7</v>
      </c>
    </row>
    <row r="360" spans="1:101" x14ac:dyDescent="0.35">
      <c r="A360" t="s">
        <v>367</v>
      </c>
      <c r="B360">
        <v>751.49959999999999</v>
      </c>
      <c r="C360" s="10">
        <f>3/24*OO[[#This Row],[59 (26JUN1985 06:00:00)-Water Temperature (C)]]*OO[[#This Row],[1]]/SUM(OO[1])</f>
        <v>0</v>
      </c>
      <c r="D360" s="10">
        <f>3/24*OO[[#This Row],[60 (26JUN1985 09:00:00)-Water Temperature (C)]]*OO[[#This Row],[2]]/SUM(OO[2])</f>
        <v>0</v>
      </c>
      <c r="E360" s="10">
        <f>3/24*OO[[#This Row],[61 (26JUN1985 12:00:00)-Water Temperature (C)]]*OO[[#This Row],[3]]/SUM(OO[3])</f>
        <v>0</v>
      </c>
      <c r="F360" s="10">
        <f>3/24*OO[[#This Row],[62 (26JUN1985 15:00:00)-Water Temperature (C)]]*OO[[#This Row],[4]]/SUM(OO[4])</f>
        <v>0</v>
      </c>
      <c r="G360" s="10">
        <f>3/24*OO[[#This Row],[63 (26JUN1985 18:00:00)-Water Temperature (C)]]*OO[[#This Row],[5]]/SUM(OO[5])</f>
        <v>0</v>
      </c>
      <c r="H360" s="10">
        <f>3/24*OO[[#This Row],[64 (26JUN1985 21:00:00)-Water Temperature (C)]]*OO[[#This Row],[6]]/SUM(OO[6])</f>
        <v>0</v>
      </c>
      <c r="I360" s="10">
        <f>3/24*OO[[#This Row],[65 (27JUN1985 00:00:00)-Water Temperature (C)]]*OO[[#This Row],[7]]/SUM(OO[7])</f>
        <v>0</v>
      </c>
      <c r="J360" s="10">
        <f>3/24*OO[[#This Row],[66 (27JUN1985 03:00:00)-Water Temperature (C)]]*OO[[#This Row],[8]]/SUM(OO[8])</f>
        <v>0</v>
      </c>
      <c r="K360" s="10">
        <f>3/24*OO[[#This Row],[67 (27JUN1985 06:00:00)-Water Temperature (C)]]*OO[[#This Row],[9]]/SUM(OO[9])</f>
        <v>0</v>
      </c>
      <c r="L360" s="10">
        <f>3/24*OO[[#This Row],[68 (27JUN1985 09:00:00)-Water Temperature (C)]]*OO[[#This Row],[10]]/SUM(OO[10])</f>
        <v>0</v>
      </c>
      <c r="M360" s="10">
        <f>3/24*OO[[#This Row],[69 (27JUN1985 12:00:00)-Water Temperature (C)]]*OO[[#This Row],[11]]/SUM(OO[11])</f>
        <v>0</v>
      </c>
      <c r="N360" s="10">
        <f>3/24*OO[[#This Row],[70 (27JUN1985 15:00:00)-Water Temperature (C)]]*OO[[#This Row],[12]]/SUM(OO[12])</f>
        <v>0</v>
      </c>
      <c r="O360" s="10">
        <f>3/24*OO[[#This Row],[71 (27JUN1985 18:00:00)-Water Temperature (C)]]*OO[[#This Row],[13]]/SUM(OO[13])</f>
        <v>0</v>
      </c>
      <c r="P360" s="10">
        <f>3/24*OO[[#This Row],[72 (27JUN1985 21:00:00)-Water Temperature (C)]]*OO[[#This Row],[14]]/SUM(OO[14])</f>
        <v>0</v>
      </c>
      <c r="Q360" s="10">
        <f>3/24*OO[[#This Row],[73 (28JUN1985 00:00:00)-Water Temperature (C)]]*OO[[#This Row],[15]]/SUM(OO[15])</f>
        <v>0</v>
      </c>
      <c r="R360" s="10">
        <f>3/24*OO[[#This Row],[74 (28JUN1985 03:00:00)-Water Temperature (C)]]*OO[[#This Row],[16]]/SUM(OO[16])</f>
        <v>0</v>
      </c>
      <c r="S360" s="10">
        <f>3/24*OO[[#This Row],[75 (28JUN1985 06:00:00)-Water Temperature (C)]]*OO[[#This Row],[17]]/SUM(OO[17])</f>
        <v>0</v>
      </c>
      <c r="T360" s="10">
        <f>3/24*OO[[#This Row],[76 (28JUN1985 09:00:00)-Water Temperature (C)]]*OO[[#This Row],[18]]/SUM(OO[18])</f>
        <v>6.1856494669688524E-35</v>
      </c>
      <c r="U360" s="10">
        <f>3/24*OO[[#This Row],[77 (28JUN1985 12:00:00)-Water Temperature (C)]]*OO[[#This Row],[19]]/SUM(OO[19])</f>
        <v>2.2143745954409961E-26</v>
      </c>
      <c r="V360" s="10">
        <f>3/24000000*OO[[#This Row],[78 (28JUN1985 15:00:00)-Water Temperature (C)]]*OO[[#This Row],[20]]</f>
        <v>9.8481675164575E-20</v>
      </c>
      <c r="W360" s="10">
        <f>3/24000000*OO[[#This Row],[79 (28JUN1985 18:00:00)-Water Temperature (C)]]*OO[[#This Row],[21]]</f>
        <v>7.8549346525275001E-15</v>
      </c>
      <c r="X360" s="10">
        <f>3/24000000*OO[[#This Row],[80 (28JUN1985 21:00:00)-Water Temperature (C)]]*OO[[#This Row],[22]]</f>
        <v>1.4476050291359999E-11</v>
      </c>
      <c r="Y360" s="10">
        <f>3/24000000*OO[[#This Row],[81 (29JUN1985 00:00:00)-Water Temperature (C)]]*OO[[#This Row],[23]]</f>
        <v>4.6306490323500006E-9</v>
      </c>
      <c r="Z360" s="10">
        <f>3/24000000*OO[[#This Row],[82 (29JUN1985 03:00:00)-Water Temperature (C)]]*OO[[#This Row],[24]]</f>
        <v>4.37165135368E-7</v>
      </c>
      <c r="AA360" s="10">
        <f>3/24000000*OO[[#This Row],[83 (29JUN1985 06:00:00)-Water Temperature (C)]]*OO[[#This Row],[25]]</f>
        <v>1.5621494036842501E-5</v>
      </c>
      <c r="AB360" s="10">
        <f>3/24000000*OO[[#This Row],[84 (29JUN1985 09:00:00)-Water Temperature (C)]]*OO[[#This Row],[26]]</f>
        <v>2.5889039482314999E-4</v>
      </c>
      <c r="AC360" s="10">
        <f>3/24000000*OO[[#This Row],[85 (29JUN1985 12:00:00)-Water Temperature (C)]]*OO[[#This Row],[27]]</f>
        <v>2.2097875167086246E-3</v>
      </c>
      <c r="AD360" s="10">
        <f>3/24000000*OO[[#This Row],[86 (29JUN1985 15:00:00)-Water Temperature (C)]]*OO[[#This Row],[28]]</f>
        <v>1.058690684559375E-2</v>
      </c>
      <c r="AE360" s="10">
        <f>3/24000000*OO[[#This Row],[88 (29JUN1985 21:00:00)-Water Temperature (C)]]*OO[[#This Row],[30]]</f>
        <v>5.8438890974599991E-2</v>
      </c>
      <c r="AF360" s="10">
        <f>3/24000000*OO[[#This Row],[88 (29JUN1985 21:00:00)-Water Temperature (C)]]*OO[[#This Row],[30]]</f>
        <v>5.8438890974599991E-2</v>
      </c>
      <c r="AG360" s="10">
        <f>3/24000000*OO[[#This Row],[89 (30JUN1985 00:00:00)-Water Temperature (C)]]*OO[[#This Row],[31]]</f>
        <v>7.6711533087149994E-2</v>
      </c>
      <c r="AH360" s="10">
        <f>3/24000000*OO[[#This Row],[90 (30JUN1985 03:00:00)-Water Temperature (C)]]*OO[[#This Row],[32]]</f>
        <v>7.4475875787937504E-2</v>
      </c>
      <c r="AI360" s="10">
        <f>3/24000000*OO[[#This Row],[91 (30JUN1985 06:00:00)-Water Temperature (C)]]*OO[[#This Row],[33]]</f>
        <v>5.4356760951149996E-2</v>
      </c>
      <c r="AJ360" s="10">
        <f>3/24000000*OO[[#This Row],[92 (30JUN1985 09:00:00)-Water Temperature (C)]]*OO[[#This Row],[34]]</f>
        <v>3.110585224473E-2</v>
      </c>
      <c r="AK360" s="10">
        <f>3/24000000*OO[[#This Row],[93 (30JUN1985 12:00:00)-Water Temperature (C)]]*OO[[#This Row],[35]]</f>
        <v>1.4374303026161248E-2</v>
      </c>
      <c r="AL360" s="10">
        <f>3/24000000*OO[[#This Row],[94 (30JUN1985 15:00:00)-Water Temperature (C)]]*OO[[#This Row],[36]]</f>
        <v>5.4352324573762496E-3</v>
      </c>
      <c r="AM360" s="10">
        <f>3/24000000*OO[[#This Row],[95 (30JUN1985 18:00:00)-Water Temperature (C)]]*OO[[#This Row],[37]]</f>
        <v>1.7506531568932499E-3</v>
      </c>
      <c r="AN360" s="10">
        <f>3/24000000*OO[[#This Row],[96 (30JUN1985 21:00:00)-Water Temperature (C)]]*OO[[#This Row],[38]]</f>
        <v>5.2917852334499998E-4</v>
      </c>
      <c r="AO360" s="10">
        <f>3/24000000*OO[[#This Row],[97 (01JUL1985 00:00:00)-Water Temperature (C)]]*OO[[#This Row],[39]]</f>
        <v>1.8362706829118752E-4</v>
      </c>
      <c r="AP360" s="10">
        <f>3/24000000*OO[[#This Row],[98 (01JUL1985 03:00:00)-Water Temperature (C)]]*OO[[#This Row],[40]]</f>
        <v>9.8688017713837492E-5</v>
      </c>
      <c r="AQ360" s="10">
        <f>3/24000000*OO[[#This Row],[99 (01JUL1985 06:00:00)-Water Temperature (C)]]*OO[[#This Row],[41]]</f>
        <v>7.8764981601425001E-5</v>
      </c>
      <c r="AR360" s="10">
        <f>3/24000000*OO[[#This Row],[100 (01JUL1985 09:00:00)-Water Temperature (C)]]*OO[[#This Row],[42]]</f>
        <v>7.2540807340312503E-5</v>
      </c>
      <c r="AS360" s="10">
        <f>3/24000000*OO[[#This Row],[101 (01JUL1985 12:00:00)-Water Temperature (C)]]*OO[[#This Row],[43]]</f>
        <v>6.8365951383687502E-5</v>
      </c>
      <c r="AT360" s="10">
        <f>3/24000000*OO[[#This Row],[102 (01JUL1985 15:00:00)-Water Temperature (C)]]*OO[[#This Row],[44]]</f>
        <v>6.3148099663750003E-5</v>
      </c>
      <c r="AU360" s="10">
        <f>3/24000000*OO[[#This Row],[103 (01JUL1985 18:00:00)-Water Temperature (C)]]*OO[[#This Row],[45]]</f>
        <v>5.734952889675E-5</v>
      </c>
      <c r="AV360" s="10">
        <f>3/24000000*OO[[#This Row],[104 (01JUL1985 21:00:00)-Water Temperature (C)]]*OO[[#This Row],[46]]</f>
        <v>5.1464557906124999E-5</v>
      </c>
      <c r="AW360" s="10">
        <f>3/24000000*OO[[#This Row],[105 (02JUL1985 00:00:00)-Water Temperature (C)]]*OO[[#This Row],[47]]</f>
        <v>4.5969440759549999E-5</v>
      </c>
      <c r="AX360" s="10">
        <f>3/24000000*OO[[#This Row],[106 (02JUL1985 03:00:00)-Water Temperature (C)]]*OO[[#This Row],[48]]</f>
        <v>4.2156510720349998E-5</v>
      </c>
      <c r="AY360" s="10">
        <f>3/24000000*OO[[#This Row],[107 (02JUL1985 06:00:00)-Water Temperature (C)]]*OO[[#This Row],[49]]</f>
        <v>3.8909778420287501E-5</v>
      </c>
      <c r="AZ360" s="10">
        <f>3/24000000*OO[[#This Row],[108 (02JUL1985 09:00:00)-Water Temperature (C)]]*OO[[#This Row],[50]]</f>
        <v>3.6154782818250001E-5</v>
      </c>
      <c r="BA360" s="10">
        <f>3/24000000*OO[[#This Row],[109 (02JUL1985 12:00:00)-Water Temperature (C)]]*OO[[#This Row],[51]]</f>
        <v>3.3539552535680002E-5</v>
      </c>
      <c r="BB360" s="10">
        <f>3/24000000*OO[[#This Row],[110 (02JUL1985 15:00:00)-Water Temperature (C)]]*OO[[#This Row],[52]]</f>
        <v>3.0752717890470004E-5</v>
      </c>
      <c r="BC360" s="10">
        <f>3/24000000*OO[[#This Row],[111 (02JUL1985 18:00:00)-Water Temperature (C)]]*OO[[#This Row],[53]]</f>
        <v>2.7550176487724997E-5</v>
      </c>
      <c r="BD360" s="10">
        <f>3/24000000*OO[[#This Row],[112 (02JUL1985 21:00:00)-Water Temperature (C)]]*OO[[#This Row],[54]]</f>
        <v>2.4555883282499996E-5</v>
      </c>
      <c r="BE360" s="10">
        <f>3/24000000*OO[[#This Row],[113 (03JUL1985 00:00:00)-Water Temperature (C)]]*OO[[#This Row],[55]]</f>
        <v>2.1795911238907495E-5</v>
      </c>
      <c r="BF360" s="10">
        <f>3/24000000*OO[[#This Row],[114 (03JUL1985 03:00:00)-Water Temperature (C)]]*OO[[#This Row],[56]]</f>
        <v>1.9571795700269999E-5</v>
      </c>
      <c r="BG360" s="10">
        <f>3/24000000*OO[[#This Row],[115 (03JUL1985 06:00:00)-Water Temperature (C)]]*OO[[#This Row],[57]]</f>
        <v>1.7811699172149999E-5</v>
      </c>
      <c r="BH360" s="10">
        <f>3/24000000*OO[[#This Row],[116 (03JUL1985 09:00:00)-Water Temperature (C)]]*OO[[#This Row],[58]]</f>
        <v>1.6188787337624999E-5</v>
      </c>
      <c r="BI360" s="10">
        <f>3/24000000*OO[[#This Row],[117 (03JUL1985 12:00:00)-Water Temperature (C)]]*OO[[#This Row],[59]]</f>
        <v>1.4810788805512499E-5</v>
      </c>
      <c r="BJ360" s="10">
        <f>3/24000000*OO[[#This Row],[118 (03JUL1985 15:00:00)-Water Temperature (C)]]*OO[[#This Row],[60]]</f>
        <v>1.3481588676612499E-5</v>
      </c>
      <c r="BK360" s="10">
        <f>3/24000000*OO[[#This Row],[119 (03JUL1985 18:00:00)-Water Temperature (C)]]*OO[[#This Row],[61]]</f>
        <v>1.2087952805924999E-5</v>
      </c>
      <c r="BL360" s="10">
        <f>3/24000000*OO[[#This Row],[120 (03JUL1985 21:00:00)-Water Temperature (C)]]*OO[[#This Row],[62]]</f>
        <v>1.082091190848E-5</v>
      </c>
      <c r="BM360" s="10">
        <f>3/24000000*OO[[#This Row],[121 (04JUL1985 00:00:00)-Water Temperature (C)]]*OO[[#This Row],[63]]</f>
        <v>9.6977889634724991E-6</v>
      </c>
      <c r="BN360" s="10">
        <f>3/24000000*OO[[#This Row],[122 (04JUL1985 03:00:00)-Water Temperature (C)]]*OO[[#This Row],[64]]</f>
        <v>8.9230654307349988E-6</v>
      </c>
      <c r="BO360" s="10">
        <f>3/24000000*OO[[#This Row],[123 (04JUL1985 06:00:00)-Water Temperature (C)]]*OO[[#This Row],[65]]</f>
        <v>8.2110366861599996E-6</v>
      </c>
      <c r="BP360" s="10">
        <f>3/24000000*OO[[#This Row],[124 (04JUL1985 09:00:00)-Water Temperature (C)]]*OO[[#This Row],[66]]</f>
        <v>7.5019999464475001E-6</v>
      </c>
      <c r="BQ360" s="10">
        <f>3/24000000*OO[[#This Row],[125 (04JUL1985 12:00:00)-Water Temperature (C)]]*OO[[#This Row],[67]]</f>
        <v>6.7175412120562494E-6</v>
      </c>
      <c r="BR360" s="10">
        <f>3/24000000*OO[[#This Row],[126 (04JUL1985 15:00:00)-Water Temperature (C)]]*OO[[#This Row],[68]]</f>
        <v>5.8985368897187496E-6</v>
      </c>
      <c r="BS360" s="10">
        <f>3/24000000*OO[[#This Row],[127 (04JUL1985 18:00:00)-Water Temperature (C)]]*OO[[#This Row],[69]]</f>
        <v>5.0217511404375003E-6</v>
      </c>
      <c r="BT360" s="10">
        <f>3/24000000*OO[[#This Row],[128 (04JUL1985 21:00:00)-Water Temperature (C)]]*OO[[#This Row],[70]]</f>
        <v>4.1833174665800006E-6</v>
      </c>
      <c r="BU360" s="10">
        <f>3/24000000*OO[[#This Row],[129 (05JUL1985 00:00:00)-Water Temperature (C)]]*OO[[#This Row],[71]]</f>
        <v>3.3999978943286249E-6</v>
      </c>
      <c r="BV360" s="10">
        <f>3/24000000*OO[[#This Row],[130 (05JUL1985 03:00:00)-Water Temperature (C)]]*OO[[#This Row],[72]]</f>
        <v>2.7711792808875E-6</v>
      </c>
      <c r="BW360" s="10">
        <f>3/24000000*OO[[#This Row],[131 (05JUL1985 06:00:00)-Water Temperature (C)]]*OO[[#This Row],[73]]</f>
        <v>2.2471345794824998E-6</v>
      </c>
      <c r="BX360" s="10">
        <f>3/24000000*OO[[#This Row],[132 (05JUL1985 09:00:00)-Water Temperature (C)]]*OO[[#This Row],[74]]</f>
        <v>1.8455092445665001E-6</v>
      </c>
      <c r="BY360" s="10">
        <f>3/24000000*OO[[#This Row],[133 (05JUL1985 12:00:00)-Water Temperature (C)]]*OO[[#This Row],[75]]</f>
        <v>1.5528394142843748E-6</v>
      </c>
      <c r="BZ360" s="10">
        <f>3/24000000*OO[[#This Row],[134 (05JUL1985 15:00:00)-Water Temperature (C)]]*OO[[#This Row],[76]]</f>
        <v>1.32808103325675E-6</v>
      </c>
      <c r="CA360" s="10">
        <f>3/24000000*OO[[#This Row],[135 (05JUL1985 18:00:00)-Water Temperature (C)]]*OO[[#This Row],[77]]</f>
        <v>1.154423024865E-6</v>
      </c>
      <c r="CB360" s="10">
        <f>3/24000000*OO[[#This Row],[136 (05JUL1985 21:00:00)-Water Temperature (C)]]*OO[[#This Row],[78]]</f>
        <v>1.0249570608487499E-6</v>
      </c>
      <c r="CC360" s="10">
        <f>3/24000000*OO[[#This Row],[137 (06JUL1985 00:00:00)-Water Temperature (C)]]*OO[[#This Row],[79]]</f>
        <v>9.2348713818112493E-7</v>
      </c>
      <c r="CD360" s="10">
        <f>3/24000000*OO[[#This Row],[138 (06JUL1985 03:00:00)-Water Temperature (C)]]*OO[[#This Row],[80]]</f>
        <v>8.5776413554724998E-7</v>
      </c>
      <c r="CE360" s="10">
        <f>3/24000000*OO[[#This Row],[139 (06JUL1985 06:00:00)-Water Temperature (C)]]*OO[[#This Row],[81]]</f>
        <v>8.0540952626137487E-7</v>
      </c>
      <c r="CF360" s="10">
        <f>3/24000000*OO[[#This Row],[140 (06JUL1985 09:00:00)-Water Temperature (C)]]*OO[[#This Row],[82]]</f>
        <v>7.6560945274199992E-7</v>
      </c>
      <c r="CG360" s="10">
        <f>3/24000000*OO[[#This Row],[141 (06JUL1985 12:00:00)-Water Temperature (C)]]*OO[[#This Row],[83]]</f>
        <v>7.3169489750999995E-7</v>
      </c>
      <c r="CH360" s="10">
        <f>3/24000000*OO[[#This Row],[142 (06JUL1985 15:00:00)-Water Temperature (C)]]*OO[[#This Row],[84]]</f>
        <v>6.9839677313174983E-7</v>
      </c>
      <c r="CI360" s="10">
        <f>3/24000000*OO[[#This Row],[143 (06JUL1985 18:00:00)-Water Temperature (C)]]*OO[[#This Row],[85]]</f>
        <v>6.5995612690000005E-7</v>
      </c>
      <c r="CJ360" s="10">
        <f>3/24000000*OO[[#This Row],[144 (06JUL1985 21:00:00)-Water Temperature (C)]]*OO[[#This Row],[86]]</f>
        <v>6.2571856749112496E-7</v>
      </c>
      <c r="CK360" s="10">
        <f>3/24000000*OO[[#This Row],[145 (07JUL1985 00:00:00)-Water Temperature (C)]]*OO[[#This Row],[87]]</f>
        <v>5.941367026608749E-7</v>
      </c>
      <c r="CL360" s="10">
        <f>3/24000000*OO[[#This Row],[146 (07JUL1985 03:00:00)-Water Temperature (C)]]*OO[[#This Row],[88]]</f>
        <v>5.7670969306937489E-7</v>
      </c>
      <c r="CM360" s="10">
        <f>3/24000000*OO[[#This Row],[147 (07JUL1985 06:00:00)-Water Temperature (C)]]*OO[[#This Row],[89]]</f>
        <v>5.5453057796749999E-7</v>
      </c>
      <c r="CN360" s="10">
        <f>3/24000000*OO[[#This Row],[148 (07JUL1985 09:00:00)-Water Temperature (C)]]*OO[[#This Row],[90]]</f>
        <v>5.2658552457112496E-7</v>
      </c>
      <c r="CO360" s="10">
        <f>3/24000000*OO[[#This Row],[149 (07JUL1985 12:00:00)-Water Temperature (C)]]*OO[[#This Row],[91]]</f>
        <v>5.0128334112849998E-7</v>
      </c>
      <c r="CP360" s="10">
        <f>3/24000000*OO[[#This Row],[150 (07JUL1985 15:00:00)-Water Temperature (C)]]*OO[[#This Row],[92]]</f>
        <v>4.7871642317512494E-7</v>
      </c>
      <c r="CQ360" s="10">
        <f>3/24000000*OO[[#This Row],[151 (07JUL1985 18:00:00)-Water Temperature (C)]]*OO[[#This Row],[93]]</f>
        <v>4.5404304483649997E-7</v>
      </c>
      <c r="CR360" s="10">
        <f>3/24000000*OO[[#This Row],[152 (07JUL1985 21:00:00)-Water Temperature (C)]]*OO[[#This Row],[94]]</f>
        <v>4.3120922134799998E-7</v>
      </c>
      <c r="CS360" s="10">
        <f>3/24000000*OO[[#This Row],[153 (08JUL1985 00:00:00)-Water Temperature (C)]]*OO[[#This Row],[95]]</f>
        <v>4.0906201605749998E-7</v>
      </c>
      <c r="CT360" s="10">
        <f>3/24000000*OO[[#This Row],[154 (08JUL1985 03:00:00)-Water Temperature (C)]]*OO[[#This Row],[96]]</f>
        <v>3.9840566032800002E-7</v>
      </c>
      <c r="CU360" s="10">
        <f>3/24000000*OO[[#This Row],[155 (08JUL1985 06:00:00)-Water Temperature (C)]]*OO[[#This Row],[97]]</f>
        <v>3.9036437151724997E-7</v>
      </c>
      <c r="CV360" s="10">
        <f>3/24000000*OO[[#This Row],[156 (08JUL1985 09:00:00)-Water Temperature (C)]]*OO[[#This Row],[98]]</f>
        <v>3.7948164355700001E-7</v>
      </c>
      <c r="CW360" s="10">
        <f>3/24000000*OO[[#This Row],[157 (08JUL1985 12:00:00)-Water Temperature (C)]]*OO[[#This Row],[99]]</f>
        <v>3.6849498704969995E-7</v>
      </c>
    </row>
    <row r="361" spans="1:101" x14ac:dyDescent="0.35">
      <c r="A361" t="s">
        <v>368</v>
      </c>
      <c r="B361">
        <v>672.14800000000002</v>
      </c>
      <c r="C361" s="10">
        <f>3/24*OO[[#This Row],[59 (26JUN1985 06:00:00)-Water Temperature (C)]]*OO[[#This Row],[1]]/SUM(OO[1])</f>
        <v>0</v>
      </c>
      <c r="D361" s="10">
        <f>3/24*OO[[#This Row],[60 (26JUN1985 09:00:00)-Water Temperature (C)]]*OO[[#This Row],[2]]/SUM(OO[2])</f>
        <v>0</v>
      </c>
      <c r="E361" s="10">
        <f>3/24*OO[[#This Row],[61 (26JUN1985 12:00:00)-Water Temperature (C)]]*OO[[#This Row],[3]]/SUM(OO[3])</f>
        <v>0</v>
      </c>
      <c r="F361" s="10">
        <f>3/24*OO[[#This Row],[62 (26JUN1985 15:00:00)-Water Temperature (C)]]*OO[[#This Row],[4]]/SUM(OO[4])</f>
        <v>0</v>
      </c>
      <c r="G361" s="10">
        <f>3/24*OO[[#This Row],[63 (26JUN1985 18:00:00)-Water Temperature (C)]]*OO[[#This Row],[5]]/SUM(OO[5])</f>
        <v>0</v>
      </c>
      <c r="H361" s="10">
        <f>3/24*OO[[#This Row],[64 (26JUN1985 21:00:00)-Water Temperature (C)]]*OO[[#This Row],[6]]/SUM(OO[6])</f>
        <v>0</v>
      </c>
      <c r="I361" s="10">
        <f>3/24*OO[[#This Row],[65 (27JUN1985 00:00:00)-Water Temperature (C)]]*OO[[#This Row],[7]]/SUM(OO[7])</f>
        <v>0</v>
      </c>
      <c r="J361" s="10">
        <f>3/24*OO[[#This Row],[66 (27JUN1985 03:00:00)-Water Temperature (C)]]*OO[[#This Row],[8]]/SUM(OO[8])</f>
        <v>0</v>
      </c>
      <c r="K361" s="10">
        <f>3/24*OO[[#This Row],[67 (27JUN1985 06:00:00)-Water Temperature (C)]]*OO[[#This Row],[9]]/SUM(OO[9])</f>
        <v>0</v>
      </c>
      <c r="L361" s="10">
        <f>3/24*OO[[#This Row],[68 (27JUN1985 09:00:00)-Water Temperature (C)]]*OO[[#This Row],[10]]/SUM(OO[10])</f>
        <v>0</v>
      </c>
      <c r="M361" s="10">
        <f>3/24*OO[[#This Row],[69 (27JUN1985 12:00:00)-Water Temperature (C)]]*OO[[#This Row],[11]]/SUM(OO[11])</f>
        <v>0</v>
      </c>
      <c r="N361" s="10">
        <f>3/24*OO[[#This Row],[70 (27JUN1985 15:00:00)-Water Temperature (C)]]*OO[[#This Row],[12]]/SUM(OO[12])</f>
        <v>0</v>
      </c>
      <c r="O361" s="10">
        <f>3/24*OO[[#This Row],[71 (27JUN1985 18:00:00)-Water Temperature (C)]]*OO[[#This Row],[13]]/SUM(OO[13])</f>
        <v>0</v>
      </c>
      <c r="P361" s="10">
        <f>3/24*OO[[#This Row],[72 (27JUN1985 21:00:00)-Water Temperature (C)]]*OO[[#This Row],[14]]/SUM(OO[14])</f>
        <v>0</v>
      </c>
      <c r="Q361" s="10">
        <f>3/24*OO[[#This Row],[73 (28JUN1985 00:00:00)-Water Temperature (C)]]*OO[[#This Row],[15]]/SUM(OO[15])</f>
        <v>0</v>
      </c>
      <c r="R361" s="10">
        <f>3/24*OO[[#This Row],[74 (28JUN1985 03:00:00)-Water Temperature (C)]]*OO[[#This Row],[16]]/SUM(OO[16])</f>
        <v>0</v>
      </c>
      <c r="S361" s="10">
        <f>3/24*OO[[#This Row],[75 (28JUN1985 06:00:00)-Water Temperature (C)]]*OO[[#This Row],[17]]/SUM(OO[17])</f>
        <v>0</v>
      </c>
      <c r="T361" s="10">
        <f>3/24*OO[[#This Row],[76 (28JUN1985 09:00:00)-Water Temperature (C)]]*OO[[#This Row],[18]]/SUM(OO[18])</f>
        <v>1.0801017166712147E-35</v>
      </c>
      <c r="U361" s="10">
        <f>3/24*OO[[#This Row],[77 (28JUN1985 12:00:00)-Water Temperature (C)]]*OO[[#This Row],[19]]/SUM(OO[19])</f>
        <v>9.8785092026401968E-27</v>
      </c>
      <c r="V361" s="10">
        <f>3/24000000*OO[[#This Row],[78 (28JUN1985 15:00:00)-Water Temperature (C)]]*OO[[#This Row],[20]]</f>
        <v>3.0894087975926252E-20</v>
      </c>
      <c r="W361" s="10">
        <f>3/24000000*OO[[#This Row],[79 (28JUN1985 18:00:00)-Water Temperature (C)]]*OO[[#This Row],[21]]</f>
        <v>3.7546745409787499E-15</v>
      </c>
      <c r="X361" s="10">
        <f>3/24000000*OO[[#This Row],[80 (28JUN1985 21:00:00)-Water Temperature (C)]]*OO[[#This Row],[22]]</f>
        <v>8.00221174479E-12</v>
      </c>
      <c r="Y361" s="10">
        <f>3/24000000*OO[[#This Row],[81 (29JUN1985 00:00:00)-Water Temperature (C)]]*OO[[#This Row],[23]]</f>
        <v>2.8209129886079996E-9</v>
      </c>
      <c r="Z361" s="10">
        <f>3/24000000*OO[[#This Row],[82 (29JUN1985 03:00:00)-Water Temperature (C)]]*OO[[#This Row],[24]]</f>
        <v>2.8737108872854997E-7</v>
      </c>
      <c r="AA361" s="10">
        <f>3/24000000*OO[[#This Row],[83 (29JUN1985 06:00:00)-Water Temperature (C)]]*OO[[#This Row],[25]]</f>
        <v>1.0949044867258751E-5</v>
      </c>
      <c r="AB361" s="10">
        <f>3/24000000*OO[[#This Row],[84 (29JUN1985 09:00:00)-Water Temperature (C)]]*OO[[#This Row],[26]]</f>
        <v>1.9176406281952497E-4</v>
      </c>
      <c r="AC361" s="10">
        <f>3/24000000*OO[[#This Row],[85 (29JUN1985 12:00:00)-Water Temperature (C)]]*OO[[#This Row],[27]]</f>
        <v>1.7198972126699998E-3</v>
      </c>
      <c r="AD361" s="10">
        <f>3/24000000*OO[[#This Row],[86 (29JUN1985 15:00:00)-Water Temperature (C)]]*OO[[#This Row],[28]]</f>
        <v>8.6117566197600002E-3</v>
      </c>
      <c r="AE361" s="10">
        <f>3/24000000*OO[[#This Row],[88 (29JUN1985 21:00:00)-Water Temperature (C)]]*OO[[#This Row],[30]]</f>
        <v>5.1305142445599999E-2</v>
      </c>
      <c r="AF361" s="10">
        <f>3/24000000*OO[[#This Row],[88 (29JUN1985 21:00:00)-Water Temperature (C)]]*OO[[#This Row],[30]]</f>
        <v>5.1305142445599999E-2</v>
      </c>
      <c r="AG361" s="10">
        <f>3/24000000*OO[[#This Row],[89 (30JUN1985 00:00:00)-Water Temperature (C)]]*OO[[#This Row],[31]]</f>
        <v>6.9520710305749994E-2</v>
      </c>
      <c r="AH361" s="10">
        <f>3/24000000*OO[[#This Row],[90 (30JUN1985 03:00:00)-Water Temperature (C)]]*OO[[#This Row],[32]]</f>
        <v>6.95078401744125E-2</v>
      </c>
      <c r="AI361" s="10">
        <f>3/24000000*OO[[#This Row],[91 (30JUN1985 06:00:00)-Water Temperature (C)]]*OO[[#This Row],[33]]</f>
        <v>5.206881769005E-2</v>
      </c>
      <c r="AJ361" s="10">
        <f>3/24000000*OO[[#This Row],[92 (30JUN1985 09:00:00)-Water Temperature (C)]]*OO[[#This Row],[34]]</f>
        <v>3.0473013205109999E-2</v>
      </c>
      <c r="AK361" s="10">
        <f>3/24000000*OO[[#This Row],[93 (30JUN1985 12:00:00)-Water Temperature (C)]]*OO[[#This Row],[35]]</f>
        <v>1.4373779412037501E-2</v>
      </c>
      <c r="AL361" s="10">
        <f>3/24000000*OO[[#This Row],[94 (30JUN1985 15:00:00)-Water Temperature (C)]]*OO[[#This Row],[36]]</f>
        <v>5.5314259240574993E-3</v>
      </c>
      <c r="AM361" s="10">
        <f>3/24000000*OO[[#This Row],[95 (30JUN1985 18:00:00)-Water Temperature (C)]]*OO[[#This Row],[37]]</f>
        <v>1.8052814047098749E-3</v>
      </c>
      <c r="AN361" s="10">
        <f>3/24000000*OO[[#This Row],[96 (30JUN1985 21:00:00)-Water Temperature (C)]]*OO[[#This Row],[38]]</f>
        <v>5.4627508043100001E-4</v>
      </c>
      <c r="AO361" s="10">
        <f>3/24000000*OO[[#This Row],[97 (01JUL1985 00:00:00)-Water Temperature (C)]]*OO[[#This Row],[39]]</f>
        <v>1.8440503271099999E-4</v>
      </c>
      <c r="AP361" s="10">
        <f>3/24000000*OO[[#This Row],[98 (01JUL1985 03:00:00)-Water Temperature (C)]]*OO[[#This Row],[40]]</f>
        <v>9.4060281646899993E-5</v>
      </c>
      <c r="AQ361" s="10">
        <f>3/24000000*OO[[#This Row],[99 (01JUL1985 06:00:00)-Water Temperature (C)]]*OO[[#This Row],[41]]</f>
        <v>7.2783744552787504E-5</v>
      </c>
      <c r="AR361" s="10">
        <f>3/24000000*OO[[#This Row],[100 (01JUL1985 09:00:00)-Water Temperature (C)]]*OO[[#This Row],[42]]</f>
        <v>6.6468988629150009E-5</v>
      </c>
      <c r="AS361" s="10">
        <f>3/24000000*OO[[#This Row],[101 (01JUL1985 12:00:00)-Water Temperature (C)]]*OO[[#This Row],[43]]</f>
        <v>6.2545382037774996E-5</v>
      </c>
      <c r="AT361" s="10">
        <f>3/24000000*OO[[#This Row],[102 (01JUL1985 15:00:00)-Water Temperature (C)]]*OO[[#This Row],[44]]</f>
        <v>5.7789372121000001E-5</v>
      </c>
      <c r="AU361" s="10">
        <f>3/24000000*OO[[#This Row],[103 (01JUL1985 18:00:00)-Water Temperature (C)]]*OO[[#This Row],[45]]</f>
        <v>5.2492402951374997E-5</v>
      </c>
      <c r="AV361" s="10">
        <f>3/24000000*OO[[#This Row],[104 (01JUL1985 21:00:00)-Water Temperature (C)]]*OO[[#This Row],[46]]</f>
        <v>4.7081619543712501E-5</v>
      </c>
      <c r="AW361" s="10">
        <f>3/24000000*OO[[#This Row],[105 (02JUL1985 00:00:00)-Water Temperature (C)]]*OO[[#This Row],[47]]</f>
        <v>4.2015956991399994E-5</v>
      </c>
      <c r="AX361" s="10">
        <f>3/24000000*OO[[#This Row],[106 (02JUL1985 03:00:00)-Water Temperature (C)]]*OO[[#This Row],[48]]</f>
        <v>3.8446417352999996E-5</v>
      </c>
      <c r="AY361" s="10">
        <f>3/24000000*OO[[#This Row],[107 (02JUL1985 06:00:00)-Water Temperature (C)]]*OO[[#This Row],[49]]</f>
        <v>3.5424181592500001E-5</v>
      </c>
      <c r="AZ361" s="10">
        <f>3/24000000*OO[[#This Row],[108 (02JUL1985 09:00:00)-Water Temperature (C)]]*OO[[#This Row],[50]]</f>
        <v>3.2830355621159998E-5</v>
      </c>
      <c r="BA361" s="10">
        <f>3/24000000*OO[[#This Row],[109 (02JUL1985 12:00:00)-Water Temperature (C)]]*OO[[#This Row],[51]]</f>
        <v>3.0387889735822499E-5</v>
      </c>
      <c r="BB361" s="10">
        <f>3/24000000*OO[[#This Row],[110 (02JUL1985 15:00:00)-Water Temperature (C)]]*OO[[#This Row],[52]]</f>
        <v>2.7826398344849999E-5</v>
      </c>
      <c r="BC361" s="10">
        <f>3/24000000*OO[[#This Row],[111 (02JUL1985 18:00:00)-Water Temperature (C)]]*OO[[#This Row],[53]]</f>
        <v>2.4909789613732501E-5</v>
      </c>
      <c r="BD361" s="10">
        <f>3/24000000*OO[[#This Row],[112 (02JUL1985 21:00:00)-Water Temperature (C)]]*OO[[#This Row],[54]]</f>
        <v>2.2183526519312498E-5</v>
      </c>
      <c r="BE361" s="10">
        <f>3/24000000*OO[[#This Row],[113 (03JUL1985 00:00:00)-Water Temperature (C)]]*OO[[#This Row],[55]]</f>
        <v>1.9680238134752499E-5</v>
      </c>
      <c r="BF361" s="10">
        <f>3/24000000*OO[[#This Row],[114 (03JUL1985 03:00:00)-Water Temperature (C)]]*OO[[#This Row],[56]]</f>
        <v>1.7652198512552496E-5</v>
      </c>
      <c r="BG361" s="10">
        <f>3/24000000*OO[[#This Row],[115 (03JUL1985 06:00:00)-Water Temperature (C)]]*OO[[#This Row],[57]]</f>
        <v>1.6037626540807499E-5</v>
      </c>
      <c r="BH361" s="10">
        <f>3/24000000*OO[[#This Row],[116 (03JUL1985 09:00:00)-Water Temperature (C)]]*OO[[#This Row],[58]]</f>
        <v>1.4554291562186249E-5</v>
      </c>
      <c r="BI361" s="10">
        <f>3/24000000*OO[[#This Row],[117 (03JUL1985 12:00:00)-Water Temperature (C)]]*OO[[#This Row],[59]]</f>
        <v>1.3286883862901251E-5</v>
      </c>
      <c r="BJ361" s="10">
        <f>3/24000000*OO[[#This Row],[118 (03JUL1985 15:00:00)-Water Temperature (C)]]*OO[[#This Row],[60]]</f>
        <v>1.2076534644719999E-5</v>
      </c>
      <c r="BK361" s="10">
        <f>3/24000000*OO[[#This Row],[119 (03JUL1985 18:00:00)-Water Temperature (C)]]*OO[[#This Row],[61]]</f>
        <v>1.081958671779375E-5</v>
      </c>
      <c r="BL361" s="10">
        <f>3/24000000*OO[[#This Row],[120 (03JUL1985 21:00:00)-Water Temperature (C)]]*OO[[#This Row],[62]]</f>
        <v>9.6802798020750002E-6</v>
      </c>
      <c r="BM361" s="10">
        <f>3/24000000*OO[[#This Row],[121 (04JUL1985 00:00:00)-Water Temperature (C)]]*OO[[#This Row],[63]]</f>
        <v>8.6762215723100004E-6</v>
      </c>
      <c r="BN361" s="10">
        <f>3/24000000*OO[[#This Row],[122 (04JUL1985 03:00:00)-Water Temperature (C)]]*OO[[#This Row],[64]]</f>
        <v>7.9800991808074994E-6</v>
      </c>
      <c r="BO361" s="10">
        <f>3/24000000*OO[[#This Row],[123 (04JUL1985 06:00:00)-Water Temperature (C)]]*OO[[#This Row],[65]]</f>
        <v>7.3438051186499987E-6</v>
      </c>
      <c r="BP361" s="10">
        <f>3/24000000*OO[[#This Row],[124 (04JUL1985 09:00:00)-Water Temperature (C)]]*OO[[#This Row],[66]]</f>
        <v>6.7057091556199996E-6</v>
      </c>
      <c r="BQ361" s="10">
        <f>3/24000000*OO[[#This Row],[125 (04JUL1985 12:00:00)-Water Temperature (C)]]*OO[[#This Row],[67]]</f>
        <v>6.0048655405875002E-6</v>
      </c>
      <c r="BR361" s="10">
        <f>3/24000000*OO[[#This Row],[126 (04JUL1985 15:00:00)-Water Temperature (C)]]*OO[[#This Row],[68]]</f>
        <v>5.2738668375974999E-6</v>
      </c>
      <c r="BS361" s="10">
        <f>3/24000000*OO[[#This Row],[127 (04JUL1985 18:00:00)-Water Temperature (C)]]*OO[[#This Row],[69]]</f>
        <v>4.4971537690200004E-6</v>
      </c>
      <c r="BT361" s="10">
        <f>3/24000000*OO[[#This Row],[128 (04JUL1985 21:00:00)-Water Temperature (C)]]*OO[[#This Row],[70]]</f>
        <v>3.7540778356462501E-6</v>
      </c>
      <c r="BU361" s="10">
        <f>3/24000000*OO[[#This Row],[129 (05JUL1985 00:00:00)-Water Temperature (C)]]*OO[[#This Row],[71]]</f>
        <v>3.0597876606481251E-6</v>
      </c>
      <c r="BV361" s="10">
        <f>3/24000000*OO[[#This Row],[130 (05JUL1985 03:00:00)-Water Temperature (C)]]*OO[[#This Row],[72]]</f>
        <v>2.4962501901119999E-6</v>
      </c>
      <c r="BW361" s="10">
        <f>3/24000000*OO[[#This Row],[131 (05JUL1985 06:00:00)-Water Temperature (C)]]*OO[[#This Row],[73]]</f>
        <v>2.02427205139075E-6</v>
      </c>
      <c r="BX361" s="10">
        <f>3/24000000*OO[[#This Row],[132 (05JUL1985 09:00:00)-Water Temperature (C)]]*OO[[#This Row],[74]]</f>
        <v>1.6581698024989998E-6</v>
      </c>
      <c r="BY361" s="10">
        <f>3/24000000*OO[[#This Row],[133 (05JUL1985 12:00:00)-Water Temperature (C)]]*OO[[#This Row],[75]]</f>
        <v>1.3896865503259998E-6</v>
      </c>
      <c r="BZ361" s="10">
        <f>3/24000000*OO[[#This Row],[134 (05JUL1985 15:00:00)-Water Temperature (C)]]*OO[[#This Row],[76]]</f>
        <v>1.1841879591639998E-6</v>
      </c>
      <c r="CA361" s="10">
        <f>3/24000000*OO[[#This Row],[135 (05JUL1985 18:00:00)-Water Temperature (C)]]*OO[[#This Row],[77]]</f>
        <v>1.0258807143749998E-6</v>
      </c>
      <c r="CB361" s="10">
        <f>3/24000000*OO[[#This Row],[136 (05JUL1985 21:00:00)-Water Temperature (C)]]*OO[[#This Row],[78]]</f>
        <v>9.0902775128587497E-7</v>
      </c>
      <c r="CC361" s="10">
        <f>3/24000000*OO[[#This Row],[137 (06JUL1985 00:00:00)-Water Temperature (C)]]*OO[[#This Row],[79]]</f>
        <v>8.1826033555475001E-7</v>
      </c>
      <c r="CD361" s="10">
        <f>3/24000000*OO[[#This Row],[138 (06JUL1985 03:00:00)-Water Temperature (C)]]*OO[[#This Row],[80]]</f>
        <v>7.5891360696249991E-7</v>
      </c>
      <c r="CE361" s="10">
        <f>3/24000000*OO[[#This Row],[139 (06JUL1985 06:00:00)-Water Temperature (C)]]*OO[[#This Row],[81]]</f>
        <v>7.1205290085099998E-7</v>
      </c>
      <c r="CF361" s="10">
        <f>3/24000000*OO[[#This Row],[140 (06JUL1985 09:00:00)-Water Temperature (C)]]*OO[[#This Row],[82]]</f>
        <v>6.7543090584274993E-7</v>
      </c>
      <c r="CG361" s="10">
        <f>3/24000000*OO[[#This Row],[141 (06JUL1985 12:00:00)-Water Temperature (C)]]*OO[[#This Row],[83]]</f>
        <v>6.4430700157925005E-7</v>
      </c>
      <c r="CH361" s="10">
        <f>3/24000000*OO[[#This Row],[142 (06JUL1985 15:00:00)-Water Temperature (C)]]*OO[[#This Row],[84]]</f>
        <v>6.1394039185699992E-7</v>
      </c>
      <c r="CI361" s="10">
        <f>3/24000000*OO[[#This Row],[143 (06JUL1985 18:00:00)-Water Temperature (C)]]*OO[[#This Row],[85]]</f>
        <v>5.7961343620500004E-7</v>
      </c>
      <c r="CJ361" s="10">
        <f>3/24000000*OO[[#This Row],[144 (06JUL1985 21:00:00)-Water Temperature (C)]]*OO[[#This Row],[86]]</f>
        <v>5.4915382374999999E-7</v>
      </c>
      <c r="CK361" s="10">
        <f>3/24000000*OO[[#This Row],[145 (07JUL1985 00:00:00)-Water Temperature (C)]]*OO[[#This Row],[87]]</f>
        <v>5.2147288392062497E-7</v>
      </c>
      <c r="CL361" s="10">
        <f>3/24000000*OO[[#This Row],[146 (07JUL1985 03:00:00)-Water Temperature (C)]]*OO[[#This Row],[88]]</f>
        <v>5.0595005555750003E-7</v>
      </c>
      <c r="CM361" s="10">
        <f>3/24000000*OO[[#This Row],[147 (07JUL1985 06:00:00)-Water Temperature (C)]]*OO[[#This Row],[89]]</f>
        <v>4.866256810143749E-7</v>
      </c>
      <c r="CN361" s="10">
        <f>3/24000000*OO[[#This Row],[148 (07JUL1985 09:00:00)-Water Temperature (C)]]*OO[[#This Row],[90]]</f>
        <v>4.6177100357475005E-7</v>
      </c>
      <c r="CO361" s="10">
        <f>3/24000000*OO[[#This Row],[149 (07JUL1985 12:00:00)-Water Temperature (C)]]*OO[[#This Row],[91]]</f>
        <v>4.3914187162125003E-7</v>
      </c>
      <c r="CP361" s="10">
        <f>3/24000000*OO[[#This Row],[150 (07JUL1985 15:00:00)-Water Temperature (C)]]*OO[[#This Row],[92]]</f>
        <v>4.1909630427899997E-7</v>
      </c>
      <c r="CQ361" s="10">
        <f>3/24000000*OO[[#This Row],[151 (07JUL1985 18:00:00)-Water Temperature (C)]]*OO[[#This Row],[93]]</f>
        <v>3.9719144289174995E-7</v>
      </c>
      <c r="CR361" s="10">
        <f>3/24000000*OO[[#This Row],[152 (07JUL1985 21:00:00)-Water Temperature (C)]]*OO[[#This Row],[94]]</f>
        <v>3.7690685951587498E-7</v>
      </c>
      <c r="CS361" s="10">
        <f>3/24000000*OO[[#This Row],[153 (08JUL1985 00:00:00)-Water Temperature (C)]]*OO[[#This Row],[95]]</f>
        <v>3.5765684110975002E-7</v>
      </c>
      <c r="CT361" s="10">
        <f>3/24000000*OO[[#This Row],[154 (08JUL1985 03:00:00)-Water Temperature (C)]]*OO[[#This Row],[96]]</f>
        <v>3.4825334660332497E-7</v>
      </c>
      <c r="CU361" s="10">
        <f>3/24000000*OO[[#This Row],[155 (08JUL1985 06:00:00)-Water Temperature (C)]]*OO[[#This Row],[97]]</f>
        <v>3.4108382501268748E-7</v>
      </c>
      <c r="CV361" s="10">
        <f>3/24000000*OO[[#This Row],[156 (08JUL1985 09:00:00)-Water Temperature (C)]]*OO[[#This Row],[98]]</f>
        <v>3.3129959477394996E-7</v>
      </c>
      <c r="CW361" s="10">
        <f>3/24000000*OO[[#This Row],[157 (08JUL1985 12:00:00)-Water Temperature (C)]]*OO[[#This Row],[99]]</f>
        <v>3.2136671062229997E-7</v>
      </c>
    </row>
    <row r="362" spans="1:101" x14ac:dyDescent="0.35">
      <c r="A362" t="s">
        <v>369</v>
      </c>
      <c r="B362">
        <v>870.34109999999998</v>
      </c>
      <c r="C362" s="10">
        <f>3/24*OO[[#This Row],[59 (26JUN1985 06:00:00)-Water Temperature (C)]]*OO[[#This Row],[1]]/SUM(OO[1])</f>
        <v>0</v>
      </c>
      <c r="D362" s="10">
        <f>3/24*OO[[#This Row],[60 (26JUN1985 09:00:00)-Water Temperature (C)]]*OO[[#This Row],[2]]/SUM(OO[2])</f>
        <v>0</v>
      </c>
      <c r="E362" s="10">
        <f>3/24*OO[[#This Row],[61 (26JUN1985 12:00:00)-Water Temperature (C)]]*OO[[#This Row],[3]]/SUM(OO[3])</f>
        <v>0</v>
      </c>
      <c r="F362" s="10">
        <f>3/24*OO[[#This Row],[62 (26JUN1985 15:00:00)-Water Temperature (C)]]*OO[[#This Row],[4]]/SUM(OO[4])</f>
        <v>0</v>
      </c>
      <c r="G362" s="10">
        <f>3/24*OO[[#This Row],[63 (26JUN1985 18:00:00)-Water Temperature (C)]]*OO[[#This Row],[5]]/SUM(OO[5])</f>
        <v>0</v>
      </c>
      <c r="H362" s="10">
        <f>3/24*OO[[#This Row],[64 (26JUN1985 21:00:00)-Water Temperature (C)]]*OO[[#This Row],[6]]/SUM(OO[6])</f>
        <v>0</v>
      </c>
      <c r="I362" s="10">
        <f>3/24*OO[[#This Row],[65 (27JUN1985 00:00:00)-Water Temperature (C)]]*OO[[#This Row],[7]]/SUM(OO[7])</f>
        <v>0</v>
      </c>
      <c r="J362" s="10">
        <f>3/24*OO[[#This Row],[66 (27JUN1985 03:00:00)-Water Temperature (C)]]*OO[[#This Row],[8]]/SUM(OO[8])</f>
        <v>0</v>
      </c>
      <c r="K362" s="10">
        <f>3/24*OO[[#This Row],[67 (27JUN1985 06:00:00)-Water Temperature (C)]]*OO[[#This Row],[9]]/SUM(OO[9])</f>
        <v>0</v>
      </c>
      <c r="L362" s="10">
        <f>3/24*OO[[#This Row],[68 (27JUN1985 09:00:00)-Water Temperature (C)]]*OO[[#This Row],[10]]/SUM(OO[10])</f>
        <v>0</v>
      </c>
      <c r="M362" s="10">
        <f>3/24*OO[[#This Row],[69 (27JUN1985 12:00:00)-Water Temperature (C)]]*OO[[#This Row],[11]]/SUM(OO[11])</f>
        <v>0</v>
      </c>
      <c r="N362" s="10">
        <f>3/24*OO[[#This Row],[70 (27JUN1985 15:00:00)-Water Temperature (C)]]*OO[[#This Row],[12]]/SUM(OO[12])</f>
        <v>0</v>
      </c>
      <c r="O362" s="10">
        <f>3/24*OO[[#This Row],[71 (27JUN1985 18:00:00)-Water Temperature (C)]]*OO[[#This Row],[13]]/SUM(OO[13])</f>
        <v>0</v>
      </c>
      <c r="P362" s="10">
        <f>3/24*OO[[#This Row],[72 (27JUN1985 21:00:00)-Water Temperature (C)]]*OO[[#This Row],[14]]/SUM(OO[14])</f>
        <v>0</v>
      </c>
      <c r="Q362" s="10">
        <f>3/24*OO[[#This Row],[73 (28JUN1985 00:00:00)-Water Temperature (C)]]*OO[[#This Row],[15]]/SUM(OO[15])</f>
        <v>0</v>
      </c>
      <c r="R362" s="10">
        <f>3/24*OO[[#This Row],[74 (28JUN1985 03:00:00)-Water Temperature (C)]]*OO[[#This Row],[16]]/SUM(OO[16])</f>
        <v>0</v>
      </c>
      <c r="S362" s="10">
        <f>3/24*OO[[#This Row],[75 (28JUN1985 06:00:00)-Water Temperature (C)]]*OO[[#This Row],[17]]/SUM(OO[17])</f>
        <v>0</v>
      </c>
      <c r="T362" s="10">
        <f>3/24*OO[[#This Row],[76 (28JUN1985 09:00:00)-Water Temperature (C)]]*OO[[#This Row],[18]]/SUM(OO[18])</f>
        <v>2.3705289298663054E-36</v>
      </c>
      <c r="U362" s="10">
        <f>3/24*OO[[#This Row],[77 (28JUN1985 12:00:00)-Water Temperature (C)]]*OO[[#This Row],[19]]/SUM(OO[19])</f>
        <v>5.1101866758287596E-27</v>
      </c>
      <c r="V362" s="10">
        <f>3/24000000*OO[[#This Row],[78 (28JUN1985 15:00:00)-Water Temperature (C)]]*OO[[#This Row],[20]]</f>
        <v>1.114049039494125E-20</v>
      </c>
      <c r="W362" s="10">
        <f>3/24000000*OO[[#This Row],[79 (28JUN1985 18:00:00)-Water Temperature (C)]]*OO[[#This Row],[21]]</f>
        <v>2.1363005751569998E-15</v>
      </c>
      <c r="X362" s="10">
        <f>3/24000000*OO[[#This Row],[80 (28JUN1985 21:00:00)-Water Temperature (C)]]*OO[[#This Row],[22]]</f>
        <v>5.2571579168599997E-12</v>
      </c>
      <c r="Y362" s="10">
        <f>3/24000000*OO[[#This Row],[81 (29JUN1985 00:00:00)-Water Temperature (C)]]*OO[[#This Row],[23]]</f>
        <v>2.0338260829837498E-9</v>
      </c>
      <c r="Z362" s="10">
        <f>3/24000000*OO[[#This Row],[82 (29JUN1985 03:00:00)-Water Temperature (C)]]*OO[[#This Row],[24]]</f>
        <v>2.2268568942374999E-7</v>
      </c>
      <c r="AA362" s="10">
        <f>3/24000000*OO[[#This Row],[83 (29JUN1985 06:00:00)-Water Temperature (C)]]*OO[[#This Row],[25]]</f>
        <v>9.0109825657949997E-6</v>
      </c>
      <c r="AB362" s="10">
        <f>3/24000000*OO[[#This Row],[84 (29JUN1985 09:00:00)-Water Temperature (C)]]*OO[[#This Row],[26]]</f>
        <v>1.6611171028683752E-4</v>
      </c>
      <c r="AC362" s="10">
        <f>3/24000000*OO[[#This Row],[85 (29JUN1985 12:00:00)-Water Temperature (C)]]*OO[[#This Row],[27]]</f>
        <v>1.55933053146E-3</v>
      </c>
      <c r="AD362" s="10">
        <f>3/24000000*OO[[#This Row],[86 (29JUN1985 15:00:00)-Water Temperature (C)]]*OO[[#This Row],[28]]</f>
        <v>8.1280137731099995E-3</v>
      </c>
      <c r="AE362" s="10">
        <f>3/24000000*OO[[#This Row],[88 (29JUN1985 21:00:00)-Water Temperature (C)]]*OO[[#This Row],[30]]</f>
        <v>5.1878849944162496E-2</v>
      </c>
      <c r="AF362" s="10">
        <f>3/24000000*OO[[#This Row],[88 (29JUN1985 21:00:00)-Water Temperature (C)]]*OO[[#This Row],[30]]</f>
        <v>5.1878849944162496E-2</v>
      </c>
      <c r="AG362" s="10">
        <f>3/24000000*OO[[#This Row],[89 (30JUN1985 00:00:00)-Water Temperature (C)]]*OO[[#This Row],[31]]</f>
        <v>7.2334507434899997E-2</v>
      </c>
      <c r="AH362" s="10">
        <f>3/24000000*OO[[#This Row],[90 (30JUN1985 03:00:00)-Water Temperature (C)]]*OO[[#This Row],[32]]</f>
        <v>7.4223379183437493E-2</v>
      </c>
      <c r="AI362" s="10">
        <f>3/24000000*OO[[#This Row],[91 (30JUN1985 06:00:00)-Water Temperature (C)]]*OO[[#This Row],[33]]</f>
        <v>5.6954343572950004E-2</v>
      </c>
      <c r="AJ362" s="10">
        <f>3/24000000*OO[[#This Row],[92 (30JUN1985 09:00:00)-Water Temperature (C)]]*OO[[#This Row],[34]]</f>
        <v>3.4038164722162499E-2</v>
      </c>
      <c r="AK362" s="10">
        <f>3/24000000*OO[[#This Row],[93 (30JUN1985 12:00:00)-Water Temperature (C)]]*OO[[#This Row],[35]]</f>
        <v>1.6370061312424997E-2</v>
      </c>
      <c r="AL362" s="10">
        <f>3/24000000*OO[[#This Row],[94 (30JUN1985 15:00:00)-Water Temperature (C)]]*OO[[#This Row],[36]]</f>
        <v>6.4099061290999997E-3</v>
      </c>
      <c r="AM362" s="10">
        <f>3/24000000*OO[[#This Row],[95 (30JUN1985 18:00:00)-Water Temperature (C)]]*OO[[#This Row],[37]]</f>
        <v>2.1216484695447497E-3</v>
      </c>
      <c r="AN362" s="10">
        <f>3/24000000*OO[[#This Row],[96 (30JUN1985 21:00:00)-Water Temperature (C)]]*OO[[#This Row],[38]]</f>
        <v>6.450928723443749E-4</v>
      </c>
      <c r="AO362" s="10">
        <f>3/24000000*OO[[#This Row],[97 (01JUL1985 00:00:00)-Water Temperature (C)]]*OO[[#This Row],[39]]</f>
        <v>2.1383508537522496E-4</v>
      </c>
      <c r="AP362" s="10">
        <f>3/24000000*OO[[#This Row],[98 (01JUL1985 03:00:00)-Water Temperature (C)]]*OO[[#This Row],[40]]</f>
        <v>1.0464329347458749E-4</v>
      </c>
      <c r="AQ362" s="10">
        <f>3/24000000*OO[[#This Row],[99 (01JUL1985 06:00:00)-Water Temperature (C)]]*OO[[#This Row],[41]]</f>
        <v>7.8902739490874999E-5</v>
      </c>
      <c r="AR362" s="10">
        <f>3/24000000*OO[[#This Row],[100 (01JUL1985 09:00:00)-Water Temperature (C)]]*OO[[#This Row],[42]]</f>
        <v>7.1685281796799995E-5</v>
      </c>
      <c r="AS362" s="10">
        <f>3/24000000*OO[[#This Row],[101 (01JUL1985 12:00:00)-Water Temperature (C)]]*OO[[#This Row],[43]]</f>
        <v>6.7596961703512515E-5</v>
      </c>
      <c r="AT362" s="10">
        <f>3/24000000*OO[[#This Row],[102 (01JUL1985 15:00:00)-Water Temperature (C)]]*OO[[#This Row],[44]]</f>
        <v>6.2736490242399997E-5</v>
      </c>
      <c r="AU362" s="10">
        <f>3/24000000*OO[[#This Row],[103 (01JUL1985 18:00:00)-Water Temperature (C)]]*OO[[#This Row],[45]]</f>
        <v>5.7239063920124997E-5</v>
      </c>
      <c r="AV362" s="10">
        <f>3/24000000*OO[[#This Row],[104 (01JUL1985 21:00:00)-Water Temperature (C)]]*OO[[#This Row],[46]]</f>
        <v>5.1559662206674992E-5</v>
      </c>
      <c r="AW362" s="10">
        <f>3/24000000*OO[[#This Row],[105 (02JUL1985 00:00:00)-Water Temperature (C)]]*OO[[#This Row],[47]]</f>
        <v>4.6196511971000001E-5</v>
      </c>
      <c r="AX362" s="10">
        <f>3/24000000*OO[[#This Row],[106 (02JUL1985 03:00:00)-Water Temperature (C)]]*OO[[#This Row],[48]]</f>
        <v>4.238908257675E-5</v>
      </c>
      <c r="AY362" s="10">
        <f>3/24000000*OO[[#This Row],[107 (02JUL1985 06:00:00)-Water Temperature (C)]]*OO[[#This Row],[49]]</f>
        <v>3.9203100396149995E-5</v>
      </c>
      <c r="AZ362" s="10">
        <f>3/24000000*OO[[#This Row],[108 (02JUL1985 09:00:00)-Water Temperature (C)]]*OO[[#This Row],[50]]</f>
        <v>3.6453294473050001E-5</v>
      </c>
      <c r="BA362" s="10">
        <f>3/24000000*OO[[#This Row],[109 (02JUL1985 12:00:00)-Water Temperature (C)]]*OO[[#This Row],[51]]</f>
        <v>3.3850648644452497E-5</v>
      </c>
      <c r="BB362" s="10">
        <f>3/24000000*OO[[#This Row],[110 (02JUL1985 15:00:00)-Water Temperature (C)]]*OO[[#This Row],[52]]</f>
        <v>3.110855184473625E-5</v>
      </c>
      <c r="BC362" s="10">
        <f>3/24000000*OO[[#This Row],[111 (02JUL1985 18:00:00)-Water Temperature (C)]]*OO[[#This Row],[53]]</f>
        <v>2.7954313214960001E-5</v>
      </c>
      <c r="BD362" s="10">
        <f>3/24000000*OO[[#This Row],[112 (02JUL1985 21:00:00)-Water Temperature (C)]]*OO[[#This Row],[54]]</f>
        <v>2.4981668696060001E-5</v>
      </c>
      <c r="BE362" s="10">
        <f>3/24000000*OO[[#This Row],[113 (03JUL1985 00:00:00)-Water Temperature (C)]]*OO[[#This Row],[55]]</f>
        <v>2.2245485220594997E-5</v>
      </c>
      <c r="BF362" s="10">
        <f>3/24000000*OO[[#This Row],[114 (03JUL1985 03:00:00)-Water Temperature (C)]]*OO[[#This Row],[56]]</f>
        <v>2.0011493199858749E-5</v>
      </c>
      <c r="BG362" s="10">
        <f>3/24000000*OO[[#This Row],[115 (03JUL1985 06:00:00)-Water Temperature (C)]]*OO[[#This Row],[57]]</f>
        <v>1.8227452916759995E-5</v>
      </c>
      <c r="BH362" s="10">
        <f>3/24000000*OO[[#This Row],[116 (03JUL1985 09:00:00)-Water Temperature (C)]]*OO[[#This Row],[58]]</f>
        <v>1.6580479658747499E-5</v>
      </c>
      <c r="BI362" s="10">
        <f>3/24000000*OO[[#This Row],[117 (03JUL1985 12:00:00)-Water Temperature (C)]]*OO[[#This Row],[59]]</f>
        <v>1.5161198334108752E-5</v>
      </c>
      <c r="BJ362" s="10">
        <f>3/24000000*OO[[#This Row],[118 (03JUL1985 15:00:00)-Water Temperature (C)]]*OO[[#This Row],[60]]</f>
        <v>1.3811128142253749E-5</v>
      </c>
      <c r="BK362" s="10">
        <f>3/24000000*OO[[#This Row],[119 (03JUL1985 18:00:00)-Water Temperature (C)]]*OO[[#This Row],[61]]</f>
        <v>1.2403577040997501E-5</v>
      </c>
      <c r="BL362" s="10">
        <f>3/24000000*OO[[#This Row],[120 (03JUL1985 21:00:00)-Water Temperature (C)]]*OO[[#This Row],[62]]</f>
        <v>1.1120307472729998E-5</v>
      </c>
      <c r="BM362" s="10">
        <f>3/24000000*OO[[#This Row],[121 (04JUL1985 00:00:00)-Water Temperature (C)]]*OO[[#This Row],[63]]</f>
        <v>9.9908649120262488E-6</v>
      </c>
      <c r="BN362" s="10">
        <f>3/24000000*OO[[#This Row],[122 (04JUL1985 03:00:00)-Water Temperature (C)]]*OO[[#This Row],[64]]</f>
        <v>9.2041457581500009E-6</v>
      </c>
      <c r="BO362" s="10">
        <f>3/24000000*OO[[#This Row],[123 (04JUL1985 06:00:00)-Water Temperature (C)]]*OO[[#This Row],[65]]</f>
        <v>8.489857613593749E-6</v>
      </c>
      <c r="BP362" s="10">
        <f>3/24000000*OO[[#This Row],[124 (04JUL1985 09:00:00)-Water Temperature (C)]]*OO[[#This Row],[66]]</f>
        <v>7.764771282108751E-6</v>
      </c>
      <c r="BQ362" s="10">
        <f>3/24000000*OO[[#This Row],[125 (04JUL1985 12:00:00)-Water Temperature (C)]]*OO[[#This Row],[67]]</f>
        <v>6.9665825102262491E-6</v>
      </c>
      <c r="BR362" s="10">
        <f>3/24000000*OO[[#This Row],[126 (04JUL1985 15:00:00)-Water Temperature (C)]]*OO[[#This Row],[68]]</f>
        <v>6.1303250810724995E-6</v>
      </c>
      <c r="BS362" s="10">
        <f>3/24000000*OO[[#This Row],[127 (04JUL1985 18:00:00)-Water Temperature (C)]]*OO[[#This Row],[69]]</f>
        <v>5.2433353608112507E-6</v>
      </c>
      <c r="BT362" s="10">
        <f>3/24000000*OO[[#This Row],[128 (04JUL1985 21:00:00)-Water Temperature (C)]]*OO[[#This Row],[70]]</f>
        <v>4.3913064743749995E-6</v>
      </c>
      <c r="BU362" s="10">
        <f>3/24000000*OO[[#This Row],[129 (05JUL1985 00:00:00)-Water Temperature (C)]]*OO[[#This Row],[71]]</f>
        <v>3.5929285111102504E-6</v>
      </c>
      <c r="BV362" s="10">
        <f>3/24000000*OO[[#This Row],[130 (05JUL1985 03:00:00)-Water Temperature (C)]]*OO[[#This Row],[72]]</f>
        <v>2.9379485150959995E-6</v>
      </c>
      <c r="BW362" s="10">
        <f>3/24000000*OO[[#This Row],[131 (05JUL1985 06:00:00)-Water Temperature (C)]]*OO[[#This Row],[73]]</f>
        <v>2.3856556164792498E-6</v>
      </c>
      <c r="BX362" s="10">
        <f>3/24000000*OO[[#This Row],[132 (05JUL1985 09:00:00)-Water Temperature (C)]]*OO[[#This Row],[74]]</f>
        <v>1.9523014837202498E-6</v>
      </c>
      <c r="BY362" s="10">
        <f>3/24000000*OO[[#This Row],[133 (05JUL1985 12:00:00)-Water Temperature (C)]]*OO[[#This Row],[75]]</f>
        <v>1.6322339648749998E-6</v>
      </c>
      <c r="BZ362" s="10">
        <f>3/24000000*OO[[#This Row],[134 (05JUL1985 15:00:00)-Water Temperature (C)]]*OO[[#This Row],[76]]</f>
        <v>1.387984506237E-6</v>
      </c>
      <c r="CA362" s="10">
        <f>3/24000000*OO[[#This Row],[135 (05JUL1985 18:00:00)-Water Temperature (C)]]*OO[[#This Row],[77]]</f>
        <v>1.2000985113552498E-6</v>
      </c>
      <c r="CB362" s="10">
        <f>3/24000000*OO[[#This Row],[136 (05JUL1985 21:00:00)-Water Temperature (C)]]*OO[[#This Row],[78]]</f>
        <v>1.0622376861249999E-6</v>
      </c>
      <c r="CC362" s="10">
        <f>3/24000000*OO[[#This Row],[137 (06JUL1985 00:00:00)-Water Temperature (C)]]*OO[[#This Row],[79]]</f>
        <v>9.5609507392750008E-7</v>
      </c>
      <c r="CD362" s="10">
        <f>3/24000000*OO[[#This Row],[138 (06JUL1985 03:00:00)-Water Temperature (C)]]*OO[[#This Row],[80]]</f>
        <v>8.863728155921249E-7</v>
      </c>
      <c r="CE362" s="10">
        <f>3/24000000*OO[[#This Row],[139 (06JUL1985 06:00:00)-Water Temperature (C)]]*OO[[#This Row],[81]]</f>
        <v>8.3188817507574996E-7</v>
      </c>
      <c r="CF362" s="10">
        <f>3/24000000*OO[[#This Row],[140 (06JUL1985 09:00:00)-Water Temperature (C)]]*OO[[#This Row],[82]]</f>
        <v>7.8860936735349993E-7</v>
      </c>
      <c r="CG362" s="10">
        <f>3/24000000*OO[[#This Row],[141 (06JUL1985 12:00:00)-Water Temperature (C)]]*OO[[#This Row],[83]]</f>
        <v>7.5201228118224998E-7</v>
      </c>
      <c r="CH362" s="10">
        <f>3/24000000*OO[[#This Row],[142 (06JUL1985 15:00:00)-Water Temperature (C)]]*OO[[#This Row],[84]]</f>
        <v>7.1660191719349993E-7</v>
      </c>
      <c r="CI362" s="10">
        <f>3/24000000*OO[[#This Row],[143 (06JUL1985 18:00:00)-Water Temperature (C)]]*OO[[#This Row],[85]]</f>
        <v>6.7685784345074985E-7</v>
      </c>
      <c r="CJ362" s="10">
        <f>3/24000000*OO[[#This Row],[144 (06JUL1985 21:00:00)-Water Temperature (C)]]*OO[[#This Row],[86]]</f>
        <v>6.4180240224275008E-7</v>
      </c>
      <c r="CK362" s="10">
        <f>3/24000000*OO[[#This Row],[145 (07JUL1985 00:00:00)-Water Temperature (C)]]*OO[[#This Row],[87]]</f>
        <v>6.1020386734300001E-7</v>
      </c>
      <c r="CL362" s="10">
        <f>3/24000000*OO[[#This Row],[146 (07JUL1985 03:00:00)-Water Temperature (C)]]*OO[[#This Row],[88]]</f>
        <v>5.92533932883375E-7</v>
      </c>
      <c r="CM362" s="10">
        <f>3/24000000*OO[[#This Row],[147 (07JUL1985 06:00:00)-Water Temperature (C)]]*OO[[#This Row],[89]]</f>
        <v>5.7103374757274995E-7</v>
      </c>
      <c r="CN362" s="10">
        <f>3/24000000*OO[[#This Row],[148 (07JUL1985 09:00:00)-Water Temperature (C)]]*OO[[#This Row],[90]]</f>
        <v>5.4234367685999998E-7</v>
      </c>
      <c r="CO362" s="10">
        <f>3/24000000*OO[[#This Row],[149 (07JUL1985 12:00:00)-Water Temperature (C)]]*OO[[#This Row],[91]]</f>
        <v>5.1588820101562499E-7</v>
      </c>
      <c r="CP362" s="10">
        <f>3/24000000*OO[[#This Row],[150 (07JUL1985 15:00:00)-Water Temperature (C)]]*OO[[#This Row],[92]]</f>
        <v>4.9281153177374996E-7</v>
      </c>
      <c r="CQ362" s="10">
        <f>3/24000000*OO[[#This Row],[151 (07JUL1985 18:00:00)-Water Temperature (C)]]*OO[[#This Row],[93]]</f>
        <v>4.6743418894725002E-7</v>
      </c>
      <c r="CR362" s="10">
        <f>3/24000000*OO[[#This Row],[152 (07JUL1985 21:00:00)-Water Temperature (C)]]*OO[[#This Row],[94]]</f>
        <v>4.4377193402324993E-7</v>
      </c>
      <c r="CS362" s="10">
        <f>3/24000000*OO[[#This Row],[153 (08JUL1985 00:00:00)-Water Temperature (C)]]*OO[[#This Row],[95]]</f>
        <v>4.2172376499225001E-7</v>
      </c>
      <c r="CT362" s="10">
        <f>3/24000000*OO[[#This Row],[154 (08JUL1985 03:00:00)-Water Temperature (C)]]*OO[[#This Row],[96]]</f>
        <v>4.1093107787699994E-7</v>
      </c>
      <c r="CU362" s="10">
        <f>3/24000000*OO[[#This Row],[155 (08JUL1985 06:00:00)-Water Temperature (C)]]*OO[[#This Row],[97]]</f>
        <v>4.028576166225E-7</v>
      </c>
      <c r="CV362" s="10">
        <f>3/24000000*OO[[#This Row],[156 (08JUL1985 09:00:00)-Water Temperature (C)]]*OO[[#This Row],[98]]</f>
        <v>3.91590941850625E-7</v>
      </c>
      <c r="CW362" s="10">
        <f>3/24000000*OO[[#This Row],[157 (08JUL1985 12:00:00)-Water Temperature (C)]]*OO[[#This Row],[99]]</f>
        <v>3.7994723125499998E-7</v>
      </c>
    </row>
    <row r="363" spans="1:101" x14ac:dyDescent="0.35">
      <c r="A363" t="s">
        <v>370</v>
      </c>
      <c r="B363">
        <v>705.42909999999995</v>
      </c>
      <c r="C363" s="10">
        <f>3/24*OO[[#This Row],[59 (26JUN1985 06:00:00)-Water Temperature (C)]]*OO[[#This Row],[1]]/SUM(OO[1])</f>
        <v>0</v>
      </c>
      <c r="D363" s="10">
        <f>3/24*OO[[#This Row],[60 (26JUN1985 09:00:00)-Water Temperature (C)]]*OO[[#This Row],[2]]/SUM(OO[2])</f>
        <v>0</v>
      </c>
      <c r="E363" s="10">
        <f>3/24*OO[[#This Row],[61 (26JUN1985 12:00:00)-Water Temperature (C)]]*OO[[#This Row],[3]]/SUM(OO[3])</f>
        <v>0</v>
      </c>
      <c r="F363" s="10">
        <f>3/24*OO[[#This Row],[62 (26JUN1985 15:00:00)-Water Temperature (C)]]*OO[[#This Row],[4]]/SUM(OO[4])</f>
        <v>0</v>
      </c>
      <c r="G363" s="10">
        <f>3/24*OO[[#This Row],[63 (26JUN1985 18:00:00)-Water Temperature (C)]]*OO[[#This Row],[5]]/SUM(OO[5])</f>
        <v>0</v>
      </c>
      <c r="H363" s="10">
        <f>3/24*OO[[#This Row],[64 (26JUN1985 21:00:00)-Water Temperature (C)]]*OO[[#This Row],[6]]/SUM(OO[6])</f>
        <v>0</v>
      </c>
      <c r="I363" s="10">
        <f>3/24*OO[[#This Row],[65 (27JUN1985 00:00:00)-Water Temperature (C)]]*OO[[#This Row],[7]]/SUM(OO[7])</f>
        <v>0</v>
      </c>
      <c r="J363" s="10">
        <f>3/24*OO[[#This Row],[66 (27JUN1985 03:00:00)-Water Temperature (C)]]*OO[[#This Row],[8]]/SUM(OO[8])</f>
        <v>0</v>
      </c>
      <c r="K363" s="10">
        <f>3/24*OO[[#This Row],[67 (27JUN1985 06:00:00)-Water Temperature (C)]]*OO[[#This Row],[9]]/SUM(OO[9])</f>
        <v>0</v>
      </c>
      <c r="L363" s="10">
        <f>3/24*OO[[#This Row],[68 (27JUN1985 09:00:00)-Water Temperature (C)]]*OO[[#This Row],[10]]/SUM(OO[10])</f>
        <v>0</v>
      </c>
      <c r="M363" s="10">
        <f>3/24*OO[[#This Row],[69 (27JUN1985 12:00:00)-Water Temperature (C)]]*OO[[#This Row],[11]]/SUM(OO[11])</f>
        <v>0</v>
      </c>
      <c r="N363" s="10">
        <f>3/24*OO[[#This Row],[70 (27JUN1985 15:00:00)-Water Temperature (C)]]*OO[[#This Row],[12]]/SUM(OO[12])</f>
        <v>0</v>
      </c>
      <c r="O363" s="10">
        <f>3/24*OO[[#This Row],[71 (27JUN1985 18:00:00)-Water Temperature (C)]]*OO[[#This Row],[13]]/SUM(OO[13])</f>
        <v>0</v>
      </c>
      <c r="P363" s="10">
        <f>3/24*OO[[#This Row],[72 (27JUN1985 21:00:00)-Water Temperature (C)]]*OO[[#This Row],[14]]/SUM(OO[14])</f>
        <v>0</v>
      </c>
      <c r="Q363" s="10">
        <f>3/24*OO[[#This Row],[73 (28JUN1985 00:00:00)-Water Temperature (C)]]*OO[[#This Row],[15]]/SUM(OO[15])</f>
        <v>0</v>
      </c>
      <c r="R363" s="10">
        <f>3/24*OO[[#This Row],[74 (28JUN1985 03:00:00)-Water Temperature (C)]]*OO[[#This Row],[16]]/SUM(OO[16])</f>
        <v>0</v>
      </c>
      <c r="S363" s="10">
        <f>3/24*OO[[#This Row],[75 (28JUN1985 06:00:00)-Water Temperature (C)]]*OO[[#This Row],[17]]/SUM(OO[17])</f>
        <v>0</v>
      </c>
      <c r="T363" s="10">
        <f>3/24*OO[[#This Row],[76 (28JUN1985 09:00:00)-Water Temperature (C)]]*OO[[#This Row],[18]]/SUM(OO[18])</f>
        <v>2.6228626013700305E-37</v>
      </c>
      <c r="U363" s="10">
        <f>3/24*OO[[#This Row],[77 (28JUN1985 12:00:00)-Water Temperature (C)]]*OO[[#This Row],[19]]/SUM(OO[19])</f>
        <v>1.8048484514315051E-27</v>
      </c>
      <c r="V363" s="10">
        <f>3/24000000*OO[[#This Row],[78 (28JUN1985 15:00:00)-Water Temperature (C)]]*OO[[#This Row],[20]]</f>
        <v>2.6133533306678746E-21</v>
      </c>
      <c r="W363" s="10">
        <f>3/24000000*OO[[#This Row],[79 (28JUN1985 18:00:00)-Water Temperature (C)]]*OO[[#This Row],[21]]</f>
        <v>8.5875424025549995E-16</v>
      </c>
      <c r="X363" s="10">
        <f>3/24000000*OO[[#This Row],[80 (28JUN1985 21:00:00)-Water Temperature (C)]]*OO[[#This Row],[22]]</f>
        <v>2.4705086714999999E-12</v>
      </c>
      <c r="Y363" s="10">
        <f>3/24000000*OO[[#This Row],[81 (29JUN1985 00:00:00)-Water Temperature (C)]]*OO[[#This Row],[23]]</f>
        <v>1.0560322518089998E-9</v>
      </c>
      <c r="Z363" s="10">
        <f>3/24000000*OO[[#This Row],[82 (29JUN1985 03:00:00)-Water Temperature (C)]]*OO[[#This Row],[24]]</f>
        <v>1.2497757114687501E-7</v>
      </c>
      <c r="AA363" s="10">
        <f>3/24000000*OO[[#This Row],[83 (29JUN1985 06:00:00)-Water Temperature (C)]]*OO[[#This Row],[25]]</f>
        <v>5.3999954720249998E-6</v>
      </c>
      <c r="AB363" s="10">
        <f>3/24000000*OO[[#This Row],[84 (29JUN1985 09:00:00)-Water Temperature (C)]]*OO[[#This Row],[26]]</f>
        <v>1.0530132547707501E-4</v>
      </c>
      <c r="AC363" s="10">
        <f>3/24000000*OO[[#This Row],[85 (29JUN1985 12:00:00)-Water Temperature (C)]]*OO[[#This Row],[27]]</f>
        <v>1.039840209347875E-3</v>
      </c>
      <c r="AD363" s="10">
        <f>3/24000000*OO[[#This Row],[86 (29JUN1985 15:00:00)-Water Temperature (C)]]*OO[[#This Row],[28]]</f>
        <v>5.6713841187599999E-3</v>
      </c>
      <c r="AE363" s="10">
        <f>3/24000000*OO[[#This Row],[88 (29JUN1985 21:00:00)-Water Temperature (C)]]*OO[[#This Row],[30]]</f>
        <v>3.9200456513475E-2</v>
      </c>
      <c r="AF363" s="10">
        <f>3/24000000*OO[[#This Row],[88 (29JUN1985 21:00:00)-Water Temperature (C)]]*OO[[#This Row],[30]]</f>
        <v>3.9200456513475E-2</v>
      </c>
      <c r="AG363" s="10">
        <f>3/24000000*OO[[#This Row],[89 (30JUN1985 00:00:00)-Water Temperature (C)]]*OO[[#This Row],[31]]</f>
        <v>5.6534041901250005E-2</v>
      </c>
      <c r="AH363" s="10">
        <f>3/24000000*OO[[#This Row],[90 (30JUN1985 03:00:00)-Water Temperature (C)]]*OO[[#This Row],[32]]</f>
        <v>5.9811260732437491E-2</v>
      </c>
      <c r="AI363" s="10">
        <f>3/24000000*OO[[#This Row],[91 (30JUN1985 06:00:00)-Water Temperature (C)]]*OO[[#This Row],[33]]</f>
        <v>4.7219071020874998E-2</v>
      </c>
      <c r="AJ363" s="10">
        <f>3/24000000*OO[[#This Row],[92 (30JUN1985 09:00:00)-Water Temperature (C)]]*OO[[#This Row],[34]]</f>
        <v>2.89258949175525E-2</v>
      </c>
      <c r="AK363" s="10">
        <f>3/24000000*OO[[#This Row],[93 (30JUN1985 12:00:00)-Water Temperature (C)]]*OO[[#This Row],[35]]</f>
        <v>1.4225726518691249E-2</v>
      </c>
      <c r="AL363" s="10">
        <f>3/24000000*OO[[#This Row],[94 (30JUN1985 15:00:00)-Water Temperature (C)]]*OO[[#This Row],[36]]</f>
        <v>5.6856482826299999E-3</v>
      </c>
      <c r="AM363" s="10">
        <f>3/24000000*OO[[#This Row],[95 (30JUN1985 18:00:00)-Water Temperature (C)]]*OO[[#This Row],[37]]</f>
        <v>1.9127482329502497E-3</v>
      </c>
      <c r="AN363" s="10">
        <f>3/24000000*OO[[#This Row],[96 (30JUN1985 21:00:00)-Water Temperature (C)]]*OO[[#This Row],[38]]</f>
        <v>5.8492249863025003E-4</v>
      </c>
      <c r="AO363" s="10">
        <f>3/24000000*OO[[#This Row],[97 (01JUL1985 00:00:00)-Water Temperature (C)]]*OO[[#This Row],[39]]</f>
        <v>1.8975251636799999E-4</v>
      </c>
      <c r="AP363" s="10">
        <f>3/24000000*OO[[#This Row],[98 (01JUL1985 03:00:00)-Water Temperature (C)]]*OO[[#This Row],[40]]</f>
        <v>8.8029940175349988E-5</v>
      </c>
      <c r="AQ363" s="10">
        <f>3/24000000*OO[[#This Row],[99 (01JUL1985 06:00:00)-Water Temperature (C)]]*OO[[#This Row],[41]]</f>
        <v>6.3814633622999998E-5</v>
      </c>
      <c r="AR363" s="10">
        <f>3/24000000*OO[[#This Row],[100 (01JUL1985 09:00:00)-Water Temperature (C)]]*OO[[#This Row],[42]]</f>
        <v>5.7389036428749993E-5</v>
      </c>
      <c r="AS363" s="10">
        <f>3/24000000*OO[[#This Row],[101 (01JUL1985 12:00:00)-Water Temperature (C)]]*OO[[#This Row],[43]]</f>
        <v>5.4020332752E-5</v>
      </c>
      <c r="AT363" s="10">
        <f>3/24000000*OO[[#This Row],[102 (01JUL1985 15:00:00)-Water Temperature (C)]]*OO[[#This Row],[44]]</f>
        <v>5.0204274538862498E-5</v>
      </c>
      <c r="AU363" s="10">
        <f>3/24000000*OO[[#This Row],[103 (01JUL1985 18:00:00)-Water Temperature (C)]]*OO[[#This Row],[45]]</f>
        <v>4.5851327960100001E-5</v>
      </c>
      <c r="AV363" s="10">
        <f>3/24000000*OO[[#This Row],[104 (01JUL1985 21:00:00)-Water Temperature (C)]]*OO[[#This Row],[46]]</f>
        <v>4.1332641875287497E-5</v>
      </c>
      <c r="AW363" s="10">
        <f>3/24000000*OO[[#This Row],[105 (02JUL1985 00:00:00)-Water Temperature (C)]]*OO[[#This Row],[47]]</f>
        <v>3.7056175298999999E-5</v>
      </c>
      <c r="AX363" s="10">
        <f>3/24000000*OO[[#This Row],[106 (02JUL1985 03:00:00)-Water Temperature (C)]]*OO[[#This Row],[48]]</f>
        <v>3.3932981092700001E-5</v>
      </c>
      <c r="AY363" s="10">
        <f>3/24000000*OO[[#This Row],[107 (02JUL1985 06:00:00)-Water Temperature (C)]]*OO[[#This Row],[49]]</f>
        <v>3.1386140911212495E-5</v>
      </c>
      <c r="AZ363" s="10">
        <f>3/24000000*OO[[#This Row],[108 (02JUL1985 09:00:00)-Water Temperature (C)]]*OO[[#This Row],[50]]</f>
        <v>2.9204682324798744E-5</v>
      </c>
      <c r="BA363" s="10">
        <f>3/24000000*OO[[#This Row],[109 (02JUL1985 12:00:00)-Water Temperature (C)]]*OO[[#This Row],[51]]</f>
        <v>2.7132465167718747E-5</v>
      </c>
      <c r="BB363" s="10">
        <f>3/24000000*OO[[#This Row],[110 (02JUL1985 15:00:00)-Water Temperature (C)]]*OO[[#This Row],[52]]</f>
        <v>2.4962082495989999E-5</v>
      </c>
      <c r="BC363" s="10">
        <f>3/24000000*OO[[#This Row],[111 (02JUL1985 18:00:00)-Water Temperature (C)]]*OO[[#This Row],[53]]</f>
        <v>2.24690698565925E-5</v>
      </c>
      <c r="BD363" s="10">
        <f>3/24000000*OO[[#This Row],[112 (02JUL1985 21:00:00)-Water Temperature (C)]]*OO[[#This Row],[54]]</f>
        <v>2.01049010116875E-5</v>
      </c>
      <c r="BE363" s="10">
        <f>3/24000000*OO[[#This Row],[113 (03JUL1985 00:00:00)-Water Temperature (C)]]*OO[[#This Row],[55]]</f>
        <v>1.7929929106017498E-5</v>
      </c>
      <c r="BF363" s="10">
        <f>3/24000000*OO[[#This Row],[114 (03JUL1985 03:00:00)-Water Temperature (C)]]*OO[[#This Row],[56]]</f>
        <v>1.6140628301919997E-5</v>
      </c>
      <c r="BG363" s="10">
        <f>3/24000000*OO[[#This Row],[115 (03JUL1985 06:00:00)-Water Temperature (C)]]*OO[[#This Row],[57]]</f>
        <v>1.4706990951374998E-5</v>
      </c>
      <c r="BH363" s="10">
        <f>3/24000000*OO[[#This Row],[116 (03JUL1985 09:00:00)-Water Temperature (C)]]*OO[[#This Row],[58]]</f>
        <v>1.338320168612E-5</v>
      </c>
      <c r="BI363" s="10">
        <f>3/24000000*OO[[#This Row],[117 (03JUL1985 12:00:00)-Water Temperature (C)]]*OO[[#This Row],[59]]</f>
        <v>1.2234532225928749E-5</v>
      </c>
      <c r="BJ363" s="10">
        <f>3/24000000*OO[[#This Row],[118 (03JUL1985 15:00:00)-Water Temperature (C)]]*OO[[#This Row],[60]]</f>
        <v>1.1156687593717499E-5</v>
      </c>
      <c r="BK363" s="10">
        <f>3/24000000*OO[[#This Row],[119 (03JUL1985 18:00:00)-Water Temperature (C)]]*OO[[#This Row],[61]]</f>
        <v>1.0036225919431249E-5</v>
      </c>
      <c r="BL363" s="10">
        <f>3/24000000*OO[[#This Row],[120 (03JUL1985 21:00:00)-Water Temperature (C)]]*OO[[#This Row],[62]]</f>
        <v>9.0102911422837503E-6</v>
      </c>
      <c r="BM363" s="10">
        <f>3/24000000*OO[[#This Row],[121 (04JUL1985 00:00:00)-Water Temperature (C)]]*OO[[#This Row],[63]]</f>
        <v>8.1086507454824983E-6</v>
      </c>
      <c r="BN363" s="10">
        <f>3/24000000*OO[[#This Row],[122 (04JUL1985 03:00:00)-Water Temperature (C)]]*OO[[#This Row],[64]]</f>
        <v>7.475556502541249E-6</v>
      </c>
      <c r="BO363" s="10">
        <f>3/24000000*OO[[#This Row],[123 (04JUL1985 06:00:00)-Water Temperature (C)]]*OO[[#This Row],[65]]</f>
        <v>6.9076123132949994E-6</v>
      </c>
      <c r="BP363" s="10">
        <f>3/24000000*OO[[#This Row],[124 (04JUL1985 09:00:00)-Water Temperature (C)]]*OO[[#This Row],[66]]</f>
        <v>6.3261616091312499E-6</v>
      </c>
      <c r="BQ363" s="10">
        <f>3/24000000*OO[[#This Row],[125 (04JUL1985 12:00:00)-Water Temperature (C)]]*OO[[#This Row],[67]]</f>
        <v>5.68482007938E-6</v>
      </c>
      <c r="BR363" s="10">
        <f>3/24000000*OO[[#This Row],[126 (04JUL1985 15:00:00)-Water Temperature (C)]]*OO[[#This Row],[68]]</f>
        <v>5.0112588948674998E-6</v>
      </c>
      <c r="BS363" s="10">
        <f>3/24000000*OO[[#This Row],[127 (04JUL1985 18:00:00)-Water Temperature (C)]]*OO[[#This Row],[69]]</f>
        <v>4.29844239897375E-6</v>
      </c>
      <c r="BT363" s="10">
        <f>3/24000000*OO[[#This Row],[128 (04JUL1985 21:00:00)-Water Temperature (C)]]*OO[[#This Row],[70]]</f>
        <v>3.6116000409513747E-6</v>
      </c>
      <c r="BU363" s="10">
        <f>3/24000000*OO[[#This Row],[129 (05JUL1985 00:00:00)-Water Temperature (C)]]*OO[[#This Row],[71]]</f>
        <v>2.9662919516160001E-6</v>
      </c>
      <c r="BV363" s="10">
        <f>3/24000000*OO[[#This Row],[130 (05JUL1985 03:00:00)-Water Temperature (C)]]*OO[[#This Row],[72]]</f>
        <v>2.4308419028399999E-6</v>
      </c>
      <c r="BW363" s="10">
        <f>3/24000000*OO[[#This Row],[131 (05JUL1985 06:00:00)-Water Temperature (C)]]*OO[[#This Row],[73]]</f>
        <v>1.9761857376199998E-6</v>
      </c>
      <c r="BX363" s="10">
        <f>3/24000000*OO[[#This Row],[132 (05JUL1985 09:00:00)-Water Temperature (C)]]*OO[[#This Row],[74]]</f>
        <v>1.6151119883924999E-6</v>
      </c>
      <c r="BY363" s="10">
        <f>3/24000000*OO[[#This Row],[133 (05JUL1985 12:00:00)-Water Temperature (C)]]*OO[[#This Row],[75]]</f>
        <v>1.3461909853449998E-6</v>
      </c>
      <c r="BZ363" s="10">
        <f>3/24000000*OO[[#This Row],[134 (05JUL1985 15:00:00)-Water Temperature (C)]]*OO[[#This Row],[76]]</f>
        <v>1.1415410694792498E-6</v>
      </c>
      <c r="CA363" s="10">
        <f>3/24000000*OO[[#This Row],[135 (05JUL1985 18:00:00)-Water Temperature (C)]]*OO[[#This Row],[77]]</f>
        <v>9.8444681753849987E-7</v>
      </c>
      <c r="CB363" s="10">
        <f>3/24000000*OO[[#This Row],[136 (05JUL1985 21:00:00)-Water Temperature (C)]]*OO[[#This Row],[78]]</f>
        <v>8.6956232606249995E-7</v>
      </c>
      <c r="CC363" s="10">
        <f>3/24000000*OO[[#This Row],[137 (06JUL1985 00:00:00)-Water Temperature (C)]]*OO[[#This Row],[79]]</f>
        <v>7.8209483852500003E-7</v>
      </c>
      <c r="CD363" s="10">
        <f>3/24000000*OO[[#This Row],[138 (06JUL1985 03:00:00)-Water Temperature (C)]]*OO[[#This Row],[80]]</f>
        <v>7.2428405985112494E-7</v>
      </c>
      <c r="CE363" s="10">
        <f>3/24000000*OO[[#This Row],[139 (06JUL1985 06:00:00)-Water Temperature (C)]]*OO[[#This Row],[81]]</f>
        <v>6.7957741415212494E-7</v>
      </c>
      <c r="CF363" s="10">
        <f>3/24000000*OO[[#This Row],[140 (06JUL1985 09:00:00)-Water Temperature (C)]]*OO[[#This Row],[82]]</f>
        <v>6.4355191968374992E-7</v>
      </c>
      <c r="CG363" s="10">
        <f>3/24000000*OO[[#This Row],[141 (06JUL1985 12:00:00)-Water Temperature (C)]]*OO[[#This Row],[83]]</f>
        <v>6.1315745339112503E-7</v>
      </c>
      <c r="CH363" s="10">
        <f>3/24000000*OO[[#This Row],[142 (06JUL1985 15:00:00)-Water Temperature (C)]]*OO[[#This Row],[84]]</f>
        <v>5.8404958812499997E-7</v>
      </c>
      <c r="CI363" s="10">
        <f>3/24000000*OO[[#This Row],[143 (06JUL1985 18:00:00)-Water Temperature (C)]]*OO[[#This Row],[85]]</f>
        <v>5.5166156999799993E-7</v>
      </c>
      <c r="CJ363" s="10">
        <f>3/24000000*OO[[#This Row],[144 (06JUL1985 21:00:00)-Water Temperature (C)]]*OO[[#This Row],[86]]</f>
        <v>5.2318343520287505E-7</v>
      </c>
      <c r="CK363" s="10">
        <f>3/24000000*OO[[#This Row],[145 (07JUL1985 00:00:00)-Water Temperature (C)]]*OO[[#This Row],[87]]</f>
        <v>4.9773991119499996E-7</v>
      </c>
      <c r="CL363" s="10">
        <f>3/24000000*OO[[#This Row],[146 (07JUL1985 03:00:00)-Water Temperature (C)]]*OO[[#This Row],[88]]</f>
        <v>4.8343782224024997E-7</v>
      </c>
      <c r="CM363" s="10">
        <f>3/24000000*OO[[#This Row],[147 (07JUL1985 06:00:00)-Water Temperature (C)]]*OO[[#This Row],[89]]</f>
        <v>4.6666803436499999E-7</v>
      </c>
      <c r="CN363" s="10">
        <f>3/24000000*OO[[#This Row],[148 (07JUL1985 09:00:00)-Water Temperature (C)]]*OO[[#This Row],[90]]</f>
        <v>4.435329175375E-7</v>
      </c>
      <c r="CO363" s="10">
        <f>3/24000000*OO[[#This Row],[149 (07JUL1985 12:00:00)-Water Temperature (C)]]*OO[[#This Row],[91]]</f>
        <v>4.2174274711999998E-7</v>
      </c>
      <c r="CP363" s="10">
        <f>3/24000000*OO[[#This Row],[150 (07JUL1985 15:00:00)-Water Temperature (C)]]*OO[[#This Row],[92]]</f>
        <v>4.0310182779224999E-7</v>
      </c>
      <c r="CQ363" s="10">
        <f>3/24000000*OO[[#This Row],[151 (07JUL1985 18:00:00)-Water Temperature (C)]]*OO[[#This Row],[93]]</f>
        <v>3.8253137146812496E-7</v>
      </c>
      <c r="CR363" s="10">
        <f>3/24000000*OO[[#This Row],[152 (07JUL1985 21:00:00)-Water Temperature (C)]]*OO[[#This Row],[94]]</f>
        <v>3.6317491943062492E-7</v>
      </c>
      <c r="CS363" s="10">
        <f>3/24000000*OO[[#This Row],[153 (08JUL1985 00:00:00)-Water Temperature (C)]]*OO[[#This Row],[95]]</f>
        <v>3.4540812974474997E-7</v>
      </c>
      <c r="CT363" s="10">
        <f>3/24000000*OO[[#This Row],[154 (08JUL1985 03:00:00)-Water Temperature (C)]]*OO[[#This Row],[96]]</f>
        <v>3.3654522408481247E-7</v>
      </c>
      <c r="CU363" s="10">
        <f>3/24000000*OO[[#This Row],[155 (08JUL1985 06:00:00)-Water Temperature (C)]]*OO[[#This Row],[97]]</f>
        <v>3.3014221257750002E-7</v>
      </c>
      <c r="CV363" s="10">
        <f>3/24000000*OO[[#This Row],[156 (08JUL1985 09:00:00)-Water Temperature (C)]]*OO[[#This Row],[98]]</f>
        <v>3.210909287126625E-7</v>
      </c>
      <c r="CW363" s="10">
        <f>3/24000000*OO[[#This Row],[157 (08JUL1985 12:00:00)-Water Temperature (C)]]*OO[[#This Row],[99]]</f>
        <v>3.1152375172657499E-7</v>
      </c>
    </row>
    <row r="364" spans="1:101" x14ac:dyDescent="0.35">
      <c r="A364" t="s">
        <v>371</v>
      </c>
      <c r="B364">
        <v>612.70889999999997</v>
      </c>
      <c r="C364" s="10">
        <f>3/24*OO[[#This Row],[59 (26JUN1985 06:00:00)-Water Temperature (C)]]*OO[[#This Row],[1]]/SUM(OO[1])</f>
        <v>0</v>
      </c>
      <c r="D364" s="10">
        <f>3/24*OO[[#This Row],[60 (26JUN1985 09:00:00)-Water Temperature (C)]]*OO[[#This Row],[2]]/SUM(OO[2])</f>
        <v>0</v>
      </c>
      <c r="E364" s="10">
        <f>3/24*OO[[#This Row],[61 (26JUN1985 12:00:00)-Water Temperature (C)]]*OO[[#This Row],[3]]/SUM(OO[3])</f>
        <v>0</v>
      </c>
      <c r="F364" s="10">
        <f>3/24*OO[[#This Row],[62 (26JUN1985 15:00:00)-Water Temperature (C)]]*OO[[#This Row],[4]]/SUM(OO[4])</f>
        <v>0</v>
      </c>
      <c r="G364" s="10">
        <f>3/24*OO[[#This Row],[63 (26JUN1985 18:00:00)-Water Temperature (C)]]*OO[[#This Row],[5]]/SUM(OO[5])</f>
        <v>0</v>
      </c>
      <c r="H364" s="10">
        <f>3/24*OO[[#This Row],[64 (26JUN1985 21:00:00)-Water Temperature (C)]]*OO[[#This Row],[6]]/SUM(OO[6])</f>
        <v>0</v>
      </c>
      <c r="I364" s="10">
        <f>3/24*OO[[#This Row],[65 (27JUN1985 00:00:00)-Water Temperature (C)]]*OO[[#This Row],[7]]/SUM(OO[7])</f>
        <v>0</v>
      </c>
      <c r="J364" s="10">
        <f>3/24*OO[[#This Row],[66 (27JUN1985 03:00:00)-Water Temperature (C)]]*OO[[#This Row],[8]]/SUM(OO[8])</f>
        <v>0</v>
      </c>
      <c r="K364" s="10">
        <f>3/24*OO[[#This Row],[67 (27JUN1985 06:00:00)-Water Temperature (C)]]*OO[[#This Row],[9]]/SUM(OO[9])</f>
        <v>0</v>
      </c>
      <c r="L364" s="10">
        <f>3/24*OO[[#This Row],[68 (27JUN1985 09:00:00)-Water Temperature (C)]]*OO[[#This Row],[10]]/SUM(OO[10])</f>
        <v>0</v>
      </c>
      <c r="M364" s="10">
        <f>3/24*OO[[#This Row],[69 (27JUN1985 12:00:00)-Water Temperature (C)]]*OO[[#This Row],[11]]/SUM(OO[11])</f>
        <v>0</v>
      </c>
      <c r="N364" s="10">
        <f>3/24*OO[[#This Row],[70 (27JUN1985 15:00:00)-Water Temperature (C)]]*OO[[#This Row],[12]]/SUM(OO[12])</f>
        <v>0</v>
      </c>
      <c r="O364" s="10">
        <f>3/24*OO[[#This Row],[71 (27JUN1985 18:00:00)-Water Temperature (C)]]*OO[[#This Row],[13]]/SUM(OO[13])</f>
        <v>0</v>
      </c>
      <c r="P364" s="10">
        <f>3/24*OO[[#This Row],[72 (27JUN1985 21:00:00)-Water Temperature (C)]]*OO[[#This Row],[14]]/SUM(OO[14])</f>
        <v>0</v>
      </c>
      <c r="Q364" s="10">
        <f>3/24*OO[[#This Row],[73 (28JUN1985 00:00:00)-Water Temperature (C)]]*OO[[#This Row],[15]]/SUM(OO[15])</f>
        <v>0</v>
      </c>
      <c r="R364" s="10">
        <f>3/24*OO[[#This Row],[74 (28JUN1985 03:00:00)-Water Temperature (C)]]*OO[[#This Row],[16]]/SUM(OO[16])</f>
        <v>0</v>
      </c>
      <c r="S364" s="10">
        <f>3/24*OO[[#This Row],[75 (28JUN1985 06:00:00)-Water Temperature (C)]]*OO[[#This Row],[17]]/SUM(OO[17])</f>
        <v>0</v>
      </c>
      <c r="T364" s="10">
        <f>3/24*OO[[#This Row],[76 (28JUN1985 09:00:00)-Water Temperature (C)]]*OO[[#This Row],[18]]/SUM(OO[18])</f>
        <v>5.2654954781228107E-38</v>
      </c>
      <c r="U364" s="10">
        <f>3/24*OO[[#This Row],[77 (28JUN1985 12:00:00)-Water Temperature (C)]]*OO[[#This Row],[19]]/SUM(OO[19])</f>
        <v>8.614824968879676E-28</v>
      </c>
      <c r="V364" s="10">
        <f>3/24000000*OO[[#This Row],[78 (28JUN1985 15:00:00)-Water Temperature (C)]]*OO[[#This Row],[20]]</f>
        <v>8.4372273315599989E-22</v>
      </c>
      <c r="W364" s="10">
        <f>3/24000000*OO[[#This Row],[79 (28JUN1985 18:00:00)-Water Temperature (C)]]*OO[[#This Row],[21]]</f>
        <v>4.6911628452149995E-16</v>
      </c>
      <c r="X364" s="10">
        <f>3/24000000*OO[[#This Row],[80 (28JUN1985 21:00:00)-Water Temperature (C)]]*OO[[#This Row],[22]]</f>
        <v>1.5486807980159999E-12</v>
      </c>
      <c r="Y364" s="10">
        <f>3/24000000*OO[[#This Row],[81 (29JUN1985 00:00:00)-Water Temperature (C)]]*OO[[#This Row],[23]]</f>
        <v>7.2156368275874991E-10</v>
      </c>
      <c r="Z364" s="10">
        <f>3/24000000*OO[[#This Row],[82 (29JUN1985 03:00:00)-Water Temperature (C)]]*OO[[#This Row],[24]]</f>
        <v>9.1329755217049992E-8</v>
      </c>
      <c r="AA364" s="10">
        <f>3/24000000*OO[[#This Row],[83 (29JUN1985 06:00:00)-Water Temperature (C)]]*OO[[#This Row],[25]]</f>
        <v>4.1764748516262497E-6</v>
      </c>
      <c r="AB364" s="10">
        <f>3/24000000*OO[[#This Row],[84 (29JUN1985 09:00:00)-Water Temperature (C)]]*OO[[#This Row],[26]]</f>
        <v>8.55473147602E-5</v>
      </c>
      <c r="AC364" s="10">
        <f>3/24000000*OO[[#This Row],[85 (29JUN1985 12:00:00)-Water Temperature (C)]]*OO[[#This Row],[27]]</f>
        <v>8.8316703843149998E-4</v>
      </c>
      <c r="AD364" s="10">
        <f>3/24000000*OO[[#This Row],[86 (29JUN1985 15:00:00)-Water Temperature (C)]]*OO[[#This Row],[28]]</f>
        <v>5.0124988119799995E-3</v>
      </c>
      <c r="AE364" s="10">
        <f>3/24000000*OO[[#This Row],[88 (29JUN1985 21:00:00)-Water Temperature (C)]]*OO[[#This Row],[30]]</f>
        <v>3.7191828832599999E-2</v>
      </c>
      <c r="AF364" s="10">
        <f>3/24000000*OO[[#This Row],[88 (29JUN1985 21:00:00)-Water Temperature (C)]]*OO[[#This Row],[30]]</f>
        <v>3.7191828832599999E-2</v>
      </c>
      <c r="AG364" s="10">
        <f>3/24000000*OO[[#This Row],[89 (30JUN1985 00:00:00)-Water Temperature (C)]]*OO[[#This Row],[31]]</f>
        <v>5.5320180906900003E-2</v>
      </c>
      <c r="AH364" s="10">
        <f>3/24000000*OO[[#This Row],[90 (30JUN1985 03:00:00)-Water Temperature (C)]]*OO[[#This Row],[32]]</f>
        <v>6.0187536618299994E-2</v>
      </c>
      <c r="AI364" s="10">
        <f>3/24000000*OO[[#This Row],[91 (30JUN1985 06:00:00)-Water Temperature (C)]]*OO[[#This Row],[33]]</f>
        <v>4.8756970157699996E-2</v>
      </c>
      <c r="AJ364" s="10">
        <f>3/24000000*OO[[#This Row],[92 (30JUN1985 09:00:00)-Water Temperature (C)]]*OO[[#This Row],[34]]</f>
        <v>3.054561942518625E-2</v>
      </c>
      <c r="AK364" s="10">
        <f>3/24000000*OO[[#This Row],[93 (30JUN1985 12:00:00)-Water Temperature (C)]]*OO[[#This Row],[35]]</f>
        <v>1.5334058127835001E-2</v>
      </c>
      <c r="AL364" s="10">
        <f>3/24000000*OO[[#This Row],[94 (30JUN1985 15:00:00)-Water Temperature (C)]]*OO[[#This Row],[36]]</f>
        <v>6.2456860872800004E-3</v>
      </c>
      <c r="AM364" s="10">
        <f>3/24000000*OO[[#This Row],[95 (30JUN1985 18:00:00)-Water Temperature (C)]]*OO[[#This Row],[37]]</f>
        <v>2.1344997374271248E-3</v>
      </c>
      <c r="AN364" s="10">
        <f>3/24000000*OO[[#This Row],[96 (30JUN1985 21:00:00)-Water Temperature (C)]]*OO[[#This Row],[38]]</f>
        <v>6.5738630526449991E-4</v>
      </c>
      <c r="AO364" s="10">
        <f>3/24000000*OO[[#This Row],[97 (01JUL1985 00:00:00)-Water Temperature (C)]]*OO[[#This Row],[39]]</f>
        <v>2.0980607488124998E-4</v>
      </c>
      <c r="AP364" s="10">
        <f>3/24000000*OO[[#This Row],[98 (01JUL1985 03:00:00)-Water Temperature (C)]]*OO[[#This Row],[40]]</f>
        <v>9.2762253546762487E-5</v>
      </c>
      <c r="AQ364" s="10">
        <f>3/24000000*OO[[#This Row],[99 (01JUL1985 06:00:00)-Water Temperature (C)]]*OO[[#This Row],[41]]</f>
        <v>6.4641072757987494E-5</v>
      </c>
      <c r="AR364" s="10">
        <f>3/24000000*OO[[#This Row],[100 (01JUL1985 09:00:00)-Water Temperature (C)]]*OO[[#This Row],[42]]</f>
        <v>5.7438388932749994E-5</v>
      </c>
      <c r="AS364" s="10">
        <f>3/24000000*OO[[#This Row],[101 (01JUL1985 12:00:00)-Water Temperature (C)]]*OO[[#This Row],[43]]</f>
        <v>5.3926283320724993E-5</v>
      </c>
      <c r="AT364" s="10">
        <f>3/24000000*OO[[#This Row],[102 (01JUL1985 15:00:00)-Water Temperature (C)]]*OO[[#This Row],[44]]</f>
        <v>5.013546161015E-5</v>
      </c>
      <c r="AU364" s="10">
        <f>3/24000000*OO[[#This Row],[103 (01JUL1985 18:00:00)-Water Temperature (C)]]*OO[[#This Row],[45]]</f>
        <v>4.5797142982037501E-5</v>
      </c>
      <c r="AV364" s="10">
        <f>3/24000000*OO[[#This Row],[104 (01JUL1985 21:00:00)-Water Temperature (C)]]*OO[[#This Row],[46]]</f>
        <v>4.1281225953337502E-5</v>
      </c>
      <c r="AW364" s="10">
        <f>3/24000000*OO[[#This Row],[105 (02JUL1985 00:00:00)-Water Temperature (C)]]*OO[[#This Row],[47]]</f>
        <v>3.7026623394800002E-5</v>
      </c>
      <c r="AX364" s="10">
        <f>3/24000000*OO[[#This Row],[106 (02JUL1985 03:00:00)-Water Temperature (C)]]*OO[[#This Row],[48]]</f>
        <v>3.3821402174587497E-5</v>
      </c>
      <c r="AY364" s="10">
        <f>3/24000000*OO[[#This Row],[107 (02JUL1985 06:00:00)-Water Temperature (C)]]*OO[[#This Row],[49]]</f>
        <v>3.1286423700074996E-5</v>
      </c>
      <c r="AZ364" s="10">
        <f>3/24000000*OO[[#This Row],[108 (02JUL1985 09:00:00)-Water Temperature (C)]]*OO[[#This Row],[50]]</f>
        <v>2.9078189976104999E-5</v>
      </c>
      <c r="BA364" s="10">
        <f>3/24000000*OO[[#This Row],[109 (02JUL1985 12:00:00)-Water Temperature (C)]]*OO[[#This Row],[51]]</f>
        <v>2.6979567894775002E-5</v>
      </c>
      <c r="BB364" s="10">
        <f>3/24000000*OO[[#This Row],[110 (02JUL1985 15:00:00)-Water Temperature (C)]]*OO[[#This Row],[52]]</f>
        <v>2.4801388301172498E-5</v>
      </c>
      <c r="BC364" s="10">
        <f>3/24000000*OO[[#This Row],[111 (02JUL1985 18:00:00)-Water Temperature (C)]]*OO[[#This Row],[53]]</f>
        <v>2.2324123062529996E-5</v>
      </c>
      <c r="BD364" s="10">
        <f>3/24000000*OO[[#This Row],[112 (02JUL1985 21:00:00)-Water Temperature (C)]]*OO[[#This Row],[54]]</f>
        <v>1.9968309456652499E-5</v>
      </c>
      <c r="BE364" s="10">
        <f>3/24000000*OO[[#This Row],[113 (03JUL1985 00:00:00)-Water Temperature (C)]]*OO[[#This Row],[55]]</f>
        <v>1.780791830879E-5</v>
      </c>
      <c r="BF364" s="10">
        <f>3/24000000*OO[[#This Row],[114 (03JUL1985 03:00:00)-Water Temperature (C)]]*OO[[#This Row],[56]]</f>
        <v>1.6022443533502501E-5</v>
      </c>
      <c r="BG364" s="10">
        <f>3/24000000*OO[[#This Row],[115 (03JUL1985 06:00:00)-Water Temperature (C)]]*OO[[#This Row],[57]]</f>
        <v>1.4584507118134997E-5</v>
      </c>
      <c r="BH364" s="10">
        <f>3/24000000*OO[[#This Row],[116 (03JUL1985 09:00:00)-Water Temperature (C)]]*OO[[#This Row],[58]]</f>
        <v>1.3260806955711249E-5</v>
      </c>
      <c r="BI364" s="10">
        <f>3/24000000*OO[[#This Row],[117 (03JUL1985 12:00:00)-Water Temperature (C)]]*OO[[#This Row],[59]]</f>
        <v>1.21107588748125E-5</v>
      </c>
      <c r="BJ364" s="10">
        <f>3/24000000*OO[[#This Row],[118 (03JUL1985 15:00:00)-Water Temperature (C)]]*OO[[#This Row],[60]]</f>
        <v>1.1034406301369998E-5</v>
      </c>
      <c r="BK364" s="10">
        <f>3/24000000*OO[[#This Row],[119 (03JUL1985 18:00:00)-Water Temperature (C)]]*OO[[#This Row],[61]]</f>
        <v>9.9252996526124993E-6</v>
      </c>
      <c r="BL364" s="10">
        <f>3/24000000*OO[[#This Row],[120 (03JUL1985 21:00:00)-Water Temperature (C)]]*OO[[#This Row],[62]]</f>
        <v>8.9095451254249997E-6</v>
      </c>
      <c r="BM364" s="10">
        <f>3/24000000*OO[[#This Row],[121 (04JUL1985 00:00:00)-Water Temperature (C)]]*OO[[#This Row],[63]]</f>
        <v>8.0202795390974999E-6</v>
      </c>
      <c r="BN364" s="10">
        <f>3/24000000*OO[[#This Row],[122 (04JUL1985 03:00:00)-Water Temperature (C)]]*OO[[#This Row],[64]]</f>
        <v>7.3907717975212494E-6</v>
      </c>
      <c r="BO364" s="10">
        <f>3/24000000*OO[[#This Row],[123 (04JUL1985 06:00:00)-Water Temperature (C)]]*OO[[#This Row],[65]]</f>
        <v>6.831802945305E-6</v>
      </c>
      <c r="BP364" s="10">
        <f>3/24000000*OO[[#This Row],[124 (04JUL1985 09:00:00)-Water Temperature (C)]]*OO[[#This Row],[66]]</f>
        <v>6.2582714768699996E-6</v>
      </c>
      <c r="BQ364" s="10">
        <f>3/24000000*OO[[#This Row],[125 (04JUL1985 12:00:00)-Water Temperature (C)]]*OO[[#This Row],[67]]</f>
        <v>5.6259211225174998E-6</v>
      </c>
      <c r="BR364" s="10">
        <f>3/24000000*OO[[#This Row],[126 (04JUL1985 15:00:00)-Water Temperature (C)]]*OO[[#This Row],[68]]</f>
        <v>4.9628968419724999E-6</v>
      </c>
      <c r="BS364" s="10">
        <f>3/24000000*OO[[#This Row],[127 (04JUL1985 18:00:00)-Water Temperature (C)]]*OO[[#This Row],[69]]</f>
        <v>4.2646637273025003E-6</v>
      </c>
      <c r="BT364" s="10">
        <f>3/24000000*OO[[#This Row],[128 (04JUL1985 21:00:00)-Water Temperature (C)]]*OO[[#This Row],[70]]</f>
        <v>3.5914149872002499E-6</v>
      </c>
      <c r="BU364" s="10">
        <f>3/24000000*OO[[#This Row],[129 (05JUL1985 00:00:00)-Water Temperature (C)]]*OO[[#This Row],[71]]</f>
        <v>2.9584580611739996E-6</v>
      </c>
      <c r="BV364" s="10">
        <f>3/24000000*OO[[#This Row],[130 (05JUL1985 03:00:00)-Water Temperature (C)]]*OO[[#This Row],[72]]</f>
        <v>2.428220828257125E-6</v>
      </c>
      <c r="BW364" s="10">
        <f>3/24000000*OO[[#This Row],[131 (05JUL1985 06:00:00)-Water Temperature (C)]]*OO[[#This Row],[73]]</f>
        <v>1.9752475136546252E-6</v>
      </c>
      <c r="BX364" s="10">
        <f>3/24000000*OO[[#This Row],[132 (05JUL1985 09:00:00)-Water Temperature (C)]]*OO[[#This Row],[74]]</f>
        <v>1.6116938225799999E-6</v>
      </c>
      <c r="BY364" s="10">
        <f>3/24000000*OO[[#This Row],[133 (05JUL1985 12:00:00)-Water Temperature (C)]]*OO[[#This Row],[75]]</f>
        <v>1.3388040272314999E-6</v>
      </c>
      <c r="BZ364" s="10">
        <f>3/24000000*OO[[#This Row],[134 (05JUL1985 15:00:00)-Water Temperature (C)]]*OO[[#This Row],[76]]</f>
        <v>1.1312767069395E-6</v>
      </c>
      <c r="CA364" s="10">
        <f>3/24000000*OO[[#This Row],[135 (05JUL1985 18:00:00)-Water Temperature (C)]]*OO[[#This Row],[77]]</f>
        <v>9.7255484848749999E-7</v>
      </c>
      <c r="CB364" s="10">
        <f>3/24000000*OO[[#This Row],[136 (05JUL1985 21:00:00)-Water Temperature (C)]]*OO[[#This Row],[78]]</f>
        <v>8.5670398728562507E-7</v>
      </c>
      <c r="CC364" s="10">
        <f>3/24000000*OO[[#This Row],[137 (06JUL1985 00:00:00)-Water Temperature (C)]]*OO[[#This Row],[79]]</f>
        <v>7.6960401453000001E-7</v>
      </c>
      <c r="CD364" s="10">
        <f>3/24000000*OO[[#This Row],[138 (06JUL1985 03:00:00)-Water Temperature (C)]]*OO[[#This Row],[80]]</f>
        <v>7.1157923857912496E-7</v>
      </c>
      <c r="CE364" s="10">
        <f>3/24000000*OO[[#This Row],[139 (06JUL1985 06:00:00)-Water Temperature (C)]]*OO[[#This Row],[81]]</f>
        <v>6.6702563627124998E-7</v>
      </c>
      <c r="CF364" s="10">
        <f>3/24000000*OO[[#This Row],[140 (06JUL1985 09:00:00)-Water Temperature (C)]]*OO[[#This Row],[82]]</f>
        <v>6.3070230373749999E-7</v>
      </c>
      <c r="CG364" s="10">
        <f>3/24000000*OO[[#This Row],[141 (06JUL1985 12:00:00)-Water Temperature (C)]]*OO[[#This Row],[83]]</f>
        <v>5.9996248945874993E-7</v>
      </c>
      <c r="CH364" s="10">
        <f>3/24000000*OO[[#This Row],[142 (06JUL1985 15:00:00)-Water Temperature (C)]]*OO[[#This Row],[84]]</f>
        <v>5.7070492213312495E-7</v>
      </c>
      <c r="CI364" s="10">
        <f>3/24000000*OO[[#This Row],[143 (06JUL1985 18:00:00)-Water Temperature (C)]]*OO[[#This Row],[85]]</f>
        <v>5.3864796841199996E-7</v>
      </c>
      <c r="CJ364" s="10">
        <f>3/24000000*OO[[#This Row],[144 (06JUL1985 21:00:00)-Water Temperature (C)]]*OO[[#This Row],[86]]</f>
        <v>5.1047957601599998E-7</v>
      </c>
      <c r="CK364" s="10">
        <f>3/24000000*OO[[#This Row],[145 (07JUL1985 00:00:00)-Water Temperature (C)]]*OO[[#This Row],[87]]</f>
        <v>4.85582337402375E-7</v>
      </c>
      <c r="CL364" s="10">
        <f>3/24000000*OO[[#This Row],[146 (07JUL1985 03:00:00)-Water Temperature (C)]]*OO[[#This Row],[88]]</f>
        <v>4.7142108906825E-7</v>
      </c>
      <c r="CM364" s="10">
        <f>3/24000000*OO[[#This Row],[147 (07JUL1985 06:00:00)-Water Temperature (C)]]*OO[[#This Row],[89]]</f>
        <v>4.5524676086124997E-7</v>
      </c>
      <c r="CN364" s="10">
        <f>3/24000000*OO[[#This Row],[148 (07JUL1985 09:00:00)-Water Temperature (C)]]*OO[[#This Row],[90]]</f>
        <v>4.3278646571737501E-7</v>
      </c>
      <c r="CO364" s="10">
        <f>3/24000000*OO[[#This Row],[149 (07JUL1985 12:00:00)-Water Temperature (C)]]*OO[[#This Row],[91]]</f>
        <v>4.1114605044399994E-7</v>
      </c>
      <c r="CP364" s="10">
        <f>3/24000000*OO[[#This Row],[150 (07JUL1985 15:00:00)-Water Temperature (C)]]*OO[[#This Row],[92]]</f>
        <v>3.9277576883187498E-7</v>
      </c>
      <c r="CQ364" s="10">
        <f>3/24000000*OO[[#This Row],[151 (07JUL1985 18:00:00)-Water Temperature (C)]]*OO[[#This Row],[93]]</f>
        <v>3.7265545722599997E-7</v>
      </c>
      <c r="CR364" s="10">
        <f>3/24000000*OO[[#This Row],[152 (07JUL1985 21:00:00)-Water Temperature (C)]]*OO[[#This Row],[94]]</f>
        <v>3.5360333518749997E-7</v>
      </c>
      <c r="CS364" s="10">
        <f>3/24000000*OO[[#This Row],[153 (08JUL1985 00:00:00)-Water Temperature (C)]]*OO[[#This Row],[95]]</f>
        <v>3.3631870956775E-7</v>
      </c>
      <c r="CT364" s="10">
        <f>3/24000000*OO[[#This Row],[154 (08JUL1985 03:00:00)-Water Temperature (C)]]*OO[[#This Row],[96]]</f>
        <v>3.2751308999915004E-7</v>
      </c>
      <c r="CU364" s="10">
        <f>3/24000000*OO[[#This Row],[155 (08JUL1985 06:00:00)-Water Temperature (C)]]*OO[[#This Row],[97]]</f>
        <v>3.2126154133912498E-7</v>
      </c>
      <c r="CV364" s="10">
        <f>3/24000000*OO[[#This Row],[156 (08JUL1985 09:00:00)-Water Temperature (C)]]*OO[[#This Row],[98]]</f>
        <v>3.1242371220881247E-7</v>
      </c>
      <c r="CW364" s="10">
        <f>3/24000000*OO[[#This Row],[157 (08JUL1985 12:00:00)-Water Temperature (C)]]*OO[[#This Row],[99]]</f>
        <v>3.0292954889178744E-7</v>
      </c>
    </row>
    <row r="365" spans="1:101" x14ac:dyDescent="0.35">
      <c r="A365" t="s">
        <v>372</v>
      </c>
      <c r="B365">
        <v>919.52070000000003</v>
      </c>
      <c r="C365" s="10">
        <f>3/24*OO[[#This Row],[59 (26JUN1985 06:00:00)-Water Temperature (C)]]*OO[[#This Row],[1]]/SUM(OO[1])</f>
        <v>0</v>
      </c>
      <c r="D365" s="10">
        <f>3/24*OO[[#This Row],[60 (26JUN1985 09:00:00)-Water Temperature (C)]]*OO[[#This Row],[2]]/SUM(OO[2])</f>
        <v>0</v>
      </c>
      <c r="E365" s="10">
        <f>3/24*OO[[#This Row],[61 (26JUN1985 12:00:00)-Water Temperature (C)]]*OO[[#This Row],[3]]/SUM(OO[3])</f>
        <v>0</v>
      </c>
      <c r="F365" s="10">
        <f>3/24*OO[[#This Row],[62 (26JUN1985 15:00:00)-Water Temperature (C)]]*OO[[#This Row],[4]]/SUM(OO[4])</f>
        <v>0</v>
      </c>
      <c r="G365" s="10">
        <f>3/24*OO[[#This Row],[63 (26JUN1985 18:00:00)-Water Temperature (C)]]*OO[[#This Row],[5]]/SUM(OO[5])</f>
        <v>0</v>
      </c>
      <c r="H365" s="10">
        <f>3/24*OO[[#This Row],[64 (26JUN1985 21:00:00)-Water Temperature (C)]]*OO[[#This Row],[6]]/SUM(OO[6])</f>
        <v>0</v>
      </c>
      <c r="I365" s="10">
        <f>3/24*OO[[#This Row],[65 (27JUN1985 00:00:00)-Water Temperature (C)]]*OO[[#This Row],[7]]/SUM(OO[7])</f>
        <v>0</v>
      </c>
      <c r="J365" s="10">
        <f>3/24*OO[[#This Row],[66 (27JUN1985 03:00:00)-Water Temperature (C)]]*OO[[#This Row],[8]]/SUM(OO[8])</f>
        <v>0</v>
      </c>
      <c r="K365" s="10">
        <f>3/24*OO[[#This Row],[67 (27JUN1985 06:00:00)-Water Temperature (C)]]*OO[[#This Row],[9]]/SUM(OO[9])</f>
        <v>0</v>
      </c>
      <c r="L365" s="10">
        <f>3/24*OO[[#This Row],[68 (27JUN1985 09:00:00)-Water Temperature (C)]]*OO[[#This Row],[10]]/SUM(OO[10])</f>
        <v>0</v>
      </c>
      <c r="M365" s="10">
        <f>3/24*OO[[#This Row],[69 (27JUN1985 12:00:00)-Water Temperature (C)]]*OO[[#This Row],[11]]/SUM(OO[11])</f>
        <v>0</v>
      </c>
      <c r="N365" s="10">
        <f>3/24*OO[[#This Row],[70 (27JUN1985 15:00:00)-Water Temperature (C)]]*OO[[#This Row],[12]]/SUM(OO[12])</f>
        <v>0</v>
      </c>
      <c r="O365" s="10">
        <f>3/24*OO[[#This Row],[71 (27JUN1985 18:00:00)-Water Temperature (C)]]*OO[[#This Row],[13]]/SUM(OO[13])</f>
        <v>0</v>
      </c>
      <c r="P365" s="10">
        <f>3/24*OO[[#This Row],[72 (27JUN1985 21:00:00)-Water Temperature (C)]]*OO[[#This Row],[14]]/SUM(OO[14])</f>
        <v>0</v>
      </c>
      <c r="Q365" s="10">
        <f>3/24*OO[[#This Row],[73 (28JUN1985 00:00:00)-Water Temperature (C)]]*OO[[#This Row],[15]]/SUM(OO[15])</f>
        <v>0</v>
      </c>
      <c r="R365" s="10">
        <f>3/24*OO[[#This Row],[74 (28JUN1985 03:00:00)-Water Temperature (C)]]*OO[[#This Row],[16]]/SUM(OO[16])</f>
        <v>0</v>
      </c>
      <c r="S365" s="10">
        <f>3/24*OO[[#This Row],[75 (28JUN1985 06:00:00)-Water Temperature (C)]]*OO[[#This Row],[17]]/SUM(OO[17])</f>
        <v>0</v>
      </c>
      <c r="T365" s="10">
        <f>3/24*OO[[#This Row],[76 (28JUN1985 09:00:00)-Water Temperature (C)]]*OO[[#This Row],[18]]/SUM(OO[18])</f>
        <v>1.8724488815849219E-38</v>
      </c>
      <c r="U365" s="10">
        <f>3/24*OO[[#This Row],[77 (28JUN1985 12:00:00)-Water Temperature (C)]]*OO[[#This Row],[19]]/SUM(OO[19])</f>
        <v>5.2888673206327221E-28</v>
      </c>
      <c r="V365" s="10">
        <f>3/24000000*OO[[#This Row],[78 (28JUN1985 15:00:00)-Water Temperature (C)]]*OO[[#This Row],[20]]</f>
        <v>3.0303316962597504E-22</v>
      </c>
      <c r="W365" s="10">
        <f>3/24000000*OO[[#This Row],[79 (28JUN1985 18:00:00)-Water Temperature (C)]]*OO[[#This Row],[21]]</f>
        <v>3.5280543769837499E-16</v>
      </c>
      <c r="X365" s="10">
        <f>3/24000000*OO[[#This Row],[80 (28JUN1985 21:00:00)-Water Temperature (C)]]*OO[[#This Row],[22]]</f>
        <v>1.3973115325732498E-12</v>
      </c>
      <c r="Y365" s="10">
        <f>3/24000000*OO[[#This Row],[81 (29JUN1985 00:00:00)-Water Temperature (C)]]*OO[[#This Row],[23]]</f>
        <v>7.2969956165099995E-10</v>
      </c>
      <c r="Z365" s="10">
        <f>3/24000000*OO[[#This Row],[82 (29JUN1985 03:00:00)-Water Temperature (C)]]*OO[[#This Row],[24]]</f>
        <v>1.01062087683675E-7</v>
      </c>
      <c r="AA365" s="10">
        <f>3/24000000*OO[[#This Row],[83 (29JUN1985 06:00:00)-Water Temperature (C)]]*OO[[#This Row],[25]]</f>
        <v>4.9897443156049998E-6</v>
      </c>
      <c r="AB365" s="10">
        <f>3/24000000*OO[[#This Row],[84 (29JUN1985 09:00:00)-Water Temperature (C)]]*OO[[#This Row],[26]]</f>
        <v>1.092749480336E-4</v>
      </c>
      <c r="AC365" s="10">
        <f>3/24000000*OO[[#This Row],[85 (29JUN1985 12:00:00)-Water Temperature (C)]]*OO[[#This Row],[27]]</f>
        <v>1.1984400147539999E-3</v>
      </c>
      <c r="AD365" s="10">
        <f>3/24000000*OO[[#This Row],[86 (29JUN1985 15:00:00)-Water Temperature (C)]]*OO[[#This Row],[28]]</f>
        <v>7.1852288382875003E-3</v>
      </c>
      <c r="AE365" s="10">
        <f>3/24000000*OO[[#This Row],[88 (29JUN1985 21:00:00)-Water Temperature (C)]]*OO[[#This Row],[30]]</f>
        <v>5.8722983034187499E-2</v>
      </c>
      <c r="AF365" s="10">
        <f>3/24000000*OO[[#This Row],[88 (29JUN1985 21:00:00)-Water Temperature (C)]]*OO[[#This Row],[30]]</f>
        <v>5.8722983034187499E-2</v>
      </c>
      <c r="AG365" s="10">
        <f>3/24000000*OO[[#This Row],[89 (30JUN1985 00:00:00)-Water Temperature (C)]]*OO[[#This Row],[31]]</f>
        <v>9.1175850088100002E-2</v>
      </c>
      <c r="AH365" s="10">
        <f>3/24000000*OO[[#This Row],[90 (30JUN1985 03:00:00)-Water Temperature (C)]]*OO[[#This Row],[32]]</f>
        <v>0.10309831491849999</v>
      </c>
      <c r="AI365" s="10">
        <f>3/24000000*OO[[#This Row],[91 (30JUN1985 06:00:00)-Water Temperature (C)]]*OO[[#This Row],[33]]</f>
        <v>8.6587234771874994E-2</v>
      </c>
      <c r="AJ365" s="10">
        <f>3/24000000*OO[[#This Row],[92 (30JUN1985 09:00:00)-Water Temperature (C)]]*OO[[#This Row],[34]]</f>
        <v>5.6005220786462494E-2</v>
      </c>
      <c r="AK365" s="10">
        <f>3/24000000*OO[[#This Row],[93 (30JUN1985 12:00:00)-Water Temperature (C)]]*OO[[#This Row],[35]]</f>
        <v>2.8920963167628749E-2</v>
      </c>
      <c r="AL365" s="10">
        <f>3/24000000*OO[[#This Row],[94 (30JUN1985 15:00:00)-Water Temperature (C)]]*OO[[#This Row],[36]]</f>
        <v>1.2094292946168749E-2</v>
      </c>
      <c r="AM365" s="10">
        <f>3/24000000*OO[[#This Row],[95 (30JUN1985 18:00:00)-Water Temperature (C)]]*OO[[#This Row],[37]]</f>
        <v>4.2272305414500005E-3</v>
      </c>
      <c r="AN365" s="10">
        <f>3/24000000*OO[[#This Row],[96 (30JUN1985 21:00:00)-Water Temperature (C)]]*OO[[#This Row],[38]]</f>
        <v>1.31761934028E-3</v>
      </c>
      <c r="AO365" s="10">
        <f>3/24000000*OO[[#This Row],[97 (01JUL1985 00:00:00)-Water Temperature (C)]]*OO[[#This Row],[39]]</f>
        <v>4.1356048072387503E-4</v>
      </c>
      <c r="AP365" s="10">
        <f>3/24000000*OO[[#This Row],[98 (01JUL1985 03:00:00)-Water Temperature (C)]]*OO[[#This Row],[40]]</f>
        <v>1.7197810648199999E-4</v>
      </c>
      <c r="AQ365" s="10">
        <f>3/24000000*OO[[#This Row],[99 (01JUL1985 06:00:00)-Water Temperature (C)]]*OO[[#This Row],[41]]</f>
        <v>1.1316164519099999E-4</v>
      </c>
      <c r="AR365" s="10">
        <f>3/24000000*OO[[#This Row],[100 (01JUL1985 09:00:00)-Water Temperature (C)]]*OO[[#This Row],[42]]</f>
        <v>9.8480339910449985E-5</v>
      </c>
      <c r="AS365" s="10">
        <f>3/24000000*OO[[#This Row],[101 (01JUL1985 12:00:00)-Water Temperature (C)]]*OO[[#This Row],[43]]</f>
        <v>9.2122199573174999E-5</v>
      </c>
      <c r="AT365" s="10">
        <f>3/24000000*OO[[#This Row],[102 (01JUL1985 15:00:00)-Water Temperature (C)]]*OO[[#This Row],[44]]</f>
        <v>8.58326543204E-5</v>
      </c>
      <c r="AU365" s="10">
        <f>3/24000000*OO[[#This Row],[103 (01JUL1985 18:00:00)-Water Temperature (C)]]*OO[[#This Row],[45]]</f>
        <v>7.8575470338437494E-5</v>
      </c>
      <c r="AV365" s="10">
        <f>3/24000000*OO[[#This Row],[104 (01JUL1985 21:00:00)-Water Temperature (C)]]*OO[[#This Row],[46]]</f>
        <v>7.0965357770624997E-5</v>
      </c>
      <c r="AW365" s="10">
        <f>3/24000000*OO[[#This Row],[105 (02JUL1985 00:00:00)-Water Temperature (C)]]*OO[[#This Row],[47]]</f>
        <v>6.3810517410900001E-5</v>
      </c>
      <c r="AX365" s="10">
        <f>3/24000000*OO[[#This Row],[106 (02JUL1985 03:00:00)-Water Temperature (C)]]*OO[[#This Row],[48]]</f>
        <v>5.8231266896999996E-5</v>
      </c>
      <c r="AY365" s="10">
        <f>3/24000000*OO[[#This Row],[107 (02JUL1985 06:00:00)-Water Temperature (C)]]*OO[[#This Row],[49]]</f>
        <v>5.3927238098437499E-5</v>
      </c>
      <c r="AZ365" s="10">
        <f>3/24000000*OO[[#This Row],[108 (02JUL1985 09:00:00)-Water Temperature (C)]]*OO[[#This Row],[50]]</f>
        <v>5.0081587632449994E-5</v>
      </c>
      <c r="BA365" s="10">
        <f>3/24000000*OO[[#This Row],[109 (02JUL1985 12:00:00)-Water Temperature (C)]]*OO[[#This Row],[51]]</f>
        <v>4.6473033311999996E-5</v>
      </c>
      <c r="BB365" s="10">
        <f>3/24000000*OO[[#This Row],[110 (02JUL1985 15:00:00)-Water Temperature (C)]]*OO[[#This Row],[52]]</f>
        <v>4.2732273922349996E-5</v>
      </c>
      <c r="BC365" s="10">
        <f>3/24000000*OO[[#This Row],[111 (02JUL1985 18:00:00)-Water Temperature (C)]]*OO[[#This Row],[53]]</f>
        <v>3.8510707473337498E-5</v>
      </c>
      <c r="BD365" s="10">
        <f>3/24000000*OO[[#This Row],[112 (02JUL1985 21:00:00)-Water Temperature (C)]]*OO[[#This Row],[54]]</f>
        <v>3.4476031277590001E-5</v>
      </c>
      <c r="BE365" s="10">
        <f>3/24000000*OO[[#This Row],[113 (03JUL1985 00:00:00)-Water Temperature (C)]]*OO[[#This Row],[55]]</f>
        <v>3.0785891367950003E-5</v>
      </c>
      <c r="BF365" s="10">
        <f>3/24000000*OO[[#This Row],[114 (03JUL1985 03:00:00)-Water Temperature (C)]]*OO[[#This Row],[56]]</f>
        <v>2.7718191849249999E-5</v>
      </c>
      <c r="BG365" s="10">
        <f>3/24000000*OO[[#This Row],[115 (03JUL1985 06:00:00)-Water Temperature (C)]]*OO[[#This Row],[57]]</f>
        <v>2.5228043229235001E-5</v>
      </c>
      <c r="BH365" s="10">
        <f>3/24000000*OO[[#This Row],[116 (03JUL1985 09:00:00)-Water Temperature (C)]]*OO[[#This Row],[58]]</f>
        <v>2.2939567090964999E-5</v>
      </c>
      <c r="BI365" s="10">
        <f>3/24000000*OO[[#This Row],[117 (03JUL1985 12:00:00)-Water Temperature (C)]]*OO[[#This Row],[59]]</f>
        <v>2.0939691283349998E-5</v>
      </c>
      <c r="BJ365" s="10">
        <f>3/24000000*OO[[#This Row],[118 (03JUL1985 15:00:00)-Water Temperature (C)]]*OO[[#This Row],[60]]</f>
        <v>1.9054525742799997E-5</v>
      </c>
      <c r="BK365" s="10">
        <f>3/24000000*OO[[#This Row],[119 (03JUL1985 18:00:00)-Water Temperature (C)]]*OO[[#This Row],[61]]</f>
        <v>1.71372600807975E-5</v>
      </c>
      <c r="BL365" s="10">
        <f>3/24000000*OO[[#This Row],[120 (03JUL1985 21:00:00)-Water Temperature (C)]]*OO[[#This Row],[62]]</f>
        <v>1.5380766120209998E-5</v>
      </c>
      <c r="BM365" s="10">
        <f>3/24000000*OO[[#This Row],[121 (04JUL1985 00:00:00)-Water Temperature (C)]]*OO[[#This Row],[63]]</f>
        <v>1.3862425429125E-5</v>
      </c>
      <c r="BN365" s="10">
        <f>3/24000000*OO[[#This Row],[122 (04JUL1985 03:00:00)-Water Temperature (C)]]*OO[[#This Row],[64]]</f>
        <v>1.2778810898249998E-5</v>
      </c>
      <c r="BO365" s="10">
        <f>3/24000000*OO[[#This Row],[123 (04JUL1985 06:00:00)-Water Temperature (C)]]*OO[[#This Row],[65]]</f>
        <v>1.182230941812E-5</v>
      </c>
      <c r="BP365" s="10">
        <f>3/24000000*OO[[#This Row],[124 (04JUL1985 09:00:00)-Water Temperature (C)]]*OO[[#This Row],[66]]</f>
        <v>1.0839906426634999E-5</v>
      </c>
      <c r="BQ365" s="10">
        <f>3/24000000*OO[[#This Row],[125 (04JUL1985 12:00:00)-Water Temperature (C)]]*OO[[#This Row],[67]]</f>
        <v>9.7521034788450004E-6</v>
      </c>
      <c r="BR365" s="10">
        <f>3/24000000*OO[[#This Row],[126 (04JUL1985 15:00:00)-Water Temperature (C)]]*OO[[#This Row],[68]]</f>
        <v>8.6135218618612489E-6</v>
      </c>
      <c r="BS365" s="10">
        <f>3/24000000*OO[[#This Row],[127 (04JUL1985 18:00:00)-Water Temperature (C)]]*OO[[#This Row],[69]]</f>
        <v>7.4210755787700013E-6</v>
      </c>
      <c r="BT365" s="10">
        <f>3/24000000*OO[[#This Row],[128 (04JUL1985 21:00:00)-Water Temperature (C)]]*OO[[#This Row],[70]]</f>
        <v>6.2698576834250003E-6</v>
      </c>
      <c r="BU365" s="10">
        <f>3/24000000*OO[[#This Row],[129 (05JUL1985 00:00:00)-Water Temperature (C)]]*OO[[#This Row],[71]]</f>
        <v>5.1864250918837498E-6</v>
      </c>
      <c r="BV365" s="10">
        <f>3/24000000*OO[[#This Row],[130 (05JUL1985 03:00:00)-Water Temperature (C)]]*OO[[#This Row],[72]]</f>
        <v>4.2685985669775008E-6</v>
      </c>
      <c r="BW365" s="10">
        <f>3/24000000*OO[[#This Row],[131 (05JUL1985 06:00:00)-Water Temperature (C)]]*OO[[#This Row],[73]]</f>
        <v>3.4768729718599993E-6</v>
      </c>
      <c r="BX365" s="10">
        <f>3/24000000*OO[[#This Row],[132 (05JUL1985 09:00:00)-Water Temperature (C)]]*OO[[#This Row],[74]]</f>
        <v>2.8330114734156249E-6</v>
      </c>
      <c r="BY365" s="10">
        <f>3/24000000*OO[[#This Row],[133 (05JUL1985 12:00:00)-Water Temperature (C)]]*OO[[#This Row],[75]]</f>
        <v>2.3442611094662497E-6</v>
      </c>
      <c r="BZ365" s="10">
        <f>3/24000000*OO[[#This Row],[134 (05JUL1985 15:00:00)-Water Temperature (C)]]*OO[[#This Row],[76]]</f>
        <v>1.9719741899932501E-6</v>
      </c>
      <c r="CA365" s="10">
        <f>3/24000000*OO[[#This Row],[135 (05JUL1985 18:00:00)-Water Temperature (C)]]*OO[[#This Row],[77]]</f>
        <v>1.688824322182125E-6</v>
      </c>
      <c r="CB365" s="10">
        <f>3/24000000*OO[[#This Row],[136 (05JUL1985 21:00:00)-Water Temperature (C)]]*OO[[#This Row],[78]]</f>
        <v>1.4824968609475E-6</v>
      </c>
      <c r="CC365" s="10">
        <f>3/24000000*OO[[#This Row],[137 (06JUL1985 00:00:00)-Water Temperature (C)]]*OO[[#This Row],[79]]</f>
        <v>1.3300059801599999E-6</v>
      </c>
      <c r="CD365" s="10">
        <f>3/24000000*OO[[#This Row],[138 (06JUL1985 03:00:00)-Water Temperature (C)]]*OO[[#This Row],[80]]</f>
        <v>1.2276547579176249E-6</v>
      </c>
      <c r="CE365" s="10">
        <f>3/24000000*OO[[#This Row],[139 (06JUL1985 06:00:00)-Water Temperature (C)]]*OO[[#This Row],[81]]</f>
        <v>1.1495783587859998E-6</v>
      </c>
      <c r="CF365" s="10">
        <f>3/24000000*OO[[#This Row],[140 (06JUL1985 09:00:00)-Water Temperature (C)]]*OO[[#This Row],[82]]</f>
        <v>1.0853365541156249E-6</v>
      </c>
      <c r="CG365" s="10">
        <f>3/24000000*OO[[#This Row],[141 (06JUL1985 12:00:00)-Water Temperature (C)]]*OO[[#This Row],[83]]</f>
        <v>1.0306023823839999E-6</v>
      </c>
      <c r="CH365" s="10">
        <f>3/24000000*OO[[#This Row],[142 (06JUL1985 15:00:00)-Water Temperature (C)]]*OO[[#This Row],[84]]</f>
        <v>9.788127484893749E-7</v>
      </c>
      <c r="CI365" s="10">
        <f>3/24000000*OO[[#This Row],[143 (06JUL1985 18:00:00)-Water Temperature (C)]]*OO[[#This Row],[85]]</f>
        <v>9.2321258647799999E-7</v>
      </c>
      <c r="CJ365" s="10">
        <f>3/24000000*OO[[#This Row],[144 (06JUL1985 21:00:00)-Water Temperature (C)]]*OO[[#This Row],[86]]</f>
        <v>8.7437217061237496E-7</v>
      </c>
      <c r="CK365" s="10">
        <f>3/24000000*OO[[#This Row],[145 (07JUL1985 00:00:00)-Water Temperature (C)]]*OO[[#This Row],[87]]</f>
        <v>8.3186007222599997E-7</v>
      </c>
      <c r="CL365" s="10">
        <f>3/24000000*OO[[#This Row],[146 (07JUL1985 03:00:00)-Water Temperature (C)]]*OO[[#This Row],[88]]</f>
        <v>8.0755620978999997E-7</v>
      </c>
      <c r="CM365" s="10">
        <f>3/24000000*OO[[#This Row],[147 (07JUL1985 06:00:00)-Water Temperature (C)]]*OO[[#This Row],[89]]</f>
        <v>7.8025600637325009E-7</v>
      </c>
      <c r="CN365" s="10">
        <f>3/24000000*OO[[#This Row],[148 (07JUL1985 09:00:00)-Water Temperature (C)]]*OO[[#This Row],[90]]</f>
        <v>7.4253350354225003E-7</v>
      </c>
      <c r="CO365" s="10">
        <f>3/24000000*OO[[#This Row],[149 (07JUL1985 12:00:00)-Water Temperature (C)]]*OO[[#This Row],[91]]</f>
        <v>7.0489333588399999E-7</v>
      </c>
      <c r="CP365" s="10">
        <f>3/24000000*OO[[#This Row],[150 (07JUL1985 15:00:00)-Water Temperature (C)]]*OO[[#This Row],[92]]</f>
        <v>6.7303148752249993E-7</v>
      </c>
      <c r="CQ365" s="10">
        <f>3/24000000*OO[[#This Row],[151 (07JUL1985 18:00:00)-Water Temperature (C)]]*OO[[#This Row],[93]]</f>
        <v>6.3862454642399993E-7</v>
      </c>
      <c r="CR365" s="10">
        <f>3/24000000*OO[[#This Row],[152 (07JUL1985 21:00:00)-Water Temperature (C)]]*OO[[#This Row],[94]]</f>
        <v>6.0584004267399997E-7</v>
      </c>
      <c r="CS365" s="10">
        <f>3/24000000*OO[[#This Row],[153 (08JUL1985 00:00:00)-Water Temperature (C)]]*OO[[#This Row],[95]]</f>
        <v>5.7635290089162503E-7</v>
      </c>
      <c r="CT365" s="10">
        <f>3/24000000*OO[[#This Row],[154 (08JUL1985 03:00:00)-Water Temperature (C)]]*OO[[#This Row],[96]]</f>
        <v>5.6112463140175006E-7</v>
      </c>
      <c r="CU365" s="10">
        <f>3/24000000*OO[[#This Row],[155 (08JUL1985 06:00:00)-Water Temperature (C)]]*OO[[#This Row],[97]]</f>
        <v>5.5041685072000001E-7</v>
      </c>
      <c r="CV365" s="10">
        <f>3/24000000*OO[[#This Row],[156 (08JUL1985 09:00:00)-Water Temperature (C)]]*OO[[#This Row],[98]]</f>
        <v>5.3533049858099999E-7</v>
      </c>
      <c r="CW365" s="10">
        <f>3/24000000*OO[[#This Row],[157 (08JUL1985 12:00:00)-Water Temperature (C)]]*OO[[#This Row],[99]]</f>
        <v>5.1874162929799999E-7</v>
      </c>
    </row>
    <row r="366" spans="1:101" x14ac:dyDescent="0.35">
      <c r="A366" t="s">
        <v>373</v>
      </c>
      <c r="B366">
        <v>647.58720000000005</v>
      </c>
      <c r="C366" s="10">
        <f>3/24*OO[[#This Row],[59 (26JUN1985 06:00:00)-Water Temperature (C)]]*OO[[#This Row],[1]]/SUM(OO[1])</f>
        <v>0</v>
      </c>
      <c r="D366" s="10">
        <f>3/24*OO[[#This Row],[60 (26JUN1985 09:00:00)-Water Temperature (C)]]*OO[[#This Row],[2]]/SUM(OO[2])</f>
        <v>0</v>
      </c>
      <c r="E366" s="10">
        <f>3/24*OO[[#This Row],[61 (26JUN1985 12:00:00)-Water Temperature (C)]]*OO[[#This Row],[3]]/SUM(OO[3])</f>
        <v>0</v>
      </c>
      <c r="F366" s="10">
        <f>3/24*OO[[#This Row],[62 (26JUN1985 15:00:00)-Water Temperature (C)]]*OO[[#This Row],[4]]/SUM(OO[4])</f>
        <v>0</v>
      </c>
      <c r="G366" s="10">
        <f>3/24*OO[[#This Row],[63 (26JUN1985 18:00:00)-Water Temperature (C)]]*OO[[#This Row],[5]]/SUM(OO[5])</f>
        <v>0</v>
      </c>
      <c r="H366" s="10">
        <f>3/24*OO[[#This Row],[64 (26JUN1985 21:00:00)-Water Temperature (C)]]*OO[[#This Row],[6]]/SUM(OO[6])</f>
        <v>0</v>
      </c>
      <c r="I366" s="10">
        <f>3/24*OO[[#This Row],[65 (27JUN1985 00:00:00)-Water Temperature (C)]]*OO[[#This Row],[7]]/SUM(OO[7])</f>
        <v>0</v>
      </c>
      <c r="J366" s="10">
        <f>3/24*OO[[#This Row],[66 (27JUN1985 03:00:00)-Water Temperature (C)]]*OO[[#This Row],[8]]/SUM(OO[8])</f>
        <v>0</v>
      </c>
      <c r="K366" s="10">
        <f>3/24*OO[[#This Row],[67 (27JUN1985 06:00:00)-Water Temperature (C)]]*OO[[#This Row],[9]]/SUM(OO[9])</f>
        <v>0</v>
      </c>
      <c r="L366" s="10">
        <f>3/24*OO[[#This Row],[68 (27JUN1985 09:00:00)-Water Temperature (C)]]*OO[[#This Row],[10]]/SUM(OO[10])</f>
        <v>0</v>
      </c>
      <c r="M366" s="10">
        <f>3/24*OO[[#This Row],[69 (27JUN1985 12:00:00)-Water Temperature (C)]]*OO[[#This Row],[11]]/SUM(OO[11])</f>
        <v>0</v>
      </c>
      <c r="N366" s="10">
        <f>3/24*OO[[#This Row],[70 (27JUN1985 15:00:00)-Water Temperature (C)]]*OO[[#This Row],[12]]/SUM(OO[12])</f>
        <v>0</v>
      </c>
      <c r="O366" s="10">
        <f>3/24*OO[[#This Row],[71 (27JUN1985 18:00:00)-Water Temperature (C)]]*OO[[#This Row],[13]]/SUM(OO[13])</f>
        <v>0</v>
      </c>
      <c r="P366" s="10">
        <f>3/24*OO[[#This Row],[72 (27JUN1985 21:00:00)-Water Temperature (C)]]*OO[[#This Row],[14]]/SUM(OO[14])</f>
        <v>0</v>
      </c>
      <c r="Q366" s="10">
        <f>3/24*OO[[#This Row],[73 (28JUN1985 00:00:00)-Water Temperature (C)]]*OO[[#This Row],[15]]/SUM(OO[15])</f>
        <v>0</v>
      </c>
      <c r="R366" s="10">
        <f>3/24*OO[[#This Row],[74 (28JUN1985 03:00:00)-Water Temperature (C)]]*OO[[#This Row],[16]]/SUM(OO[16])</f>
        <v>0</v>
      </c>
      <c r="S366" s="10">
        <f>3/24*OO[[#This Row],[75 (28JUN1985 06:00:00)-Water Temperature (C)]]*OO[[#This Row],[17]]/SUM(OO[17])</f>
        <v>0</v>
      </c>
      <c r="T366" s="10">
        <f>3/24*OO[[#This Row],[76 (28JUN1985 09:00:00)-Water Temperature (C)]]*OO[[#This Row],[18]]/SUM(OO[18])</f>
        <v>2.0256747530700649E-39</v>
      </c>
      <c r="U366" s="10">
        <f>3/24*OO[[#This Row],[77 (28JUN1985 12:00:00)-Water Temperature (C)]]*OO[[#This Row],[19]]/SUM(OO[19])</f>
        <v>1.2636018804833992E-28</v>
      </c>
      <c r="V366" s="10">
        <f>3/24000000*OO[[#This Row],[78 (28JUN1985 15:00:00)-Water Temperature (C)]]*OO[[#This Row],[20]]</f>
        <v>3.83264933889E-23</v>
      </c>
      <c r="W366" s="10">
        <f>3/24000000*OO[[#This Row],[79 (28JUN1985 18:00:00)-Water Temperature (C)]]*OO[[#This Row],[21]]</f>
        <v>1.1325082340828749E-16</v>
      </c>
      <c r="X366" s="10">
        <f>3/24000000*OO[[#This Row],[80 (28JUN1985 21:00:00)-Water Temperature (C)]]*OO[[#This Row],[22]]</f>
        <v>5.5747121088799991E-13</v>
      </c>
      <c r="Y366" s="10">
        <f>3/24000000*OO[[#This Row],[81 (29JUN1985 00:00:00)-Water Temperature (C)]]*OO[[#This Row],[23]]</f>
        <v>3.3088460677559999E-10</v>
      </c>
      <c r="Z366" s="10">
        <f>3/24000000*OO[[#This Row],[82 (29JUN1985 03:00:00)-Water Temperature (C)]]*OO[[#This Row],[24]]</f>
        <v>5.0576719597499996E-8</v>
      </c>
      <c r="AA366" s="10">
        <f>3/24000000*OO[[#This Row],[83 (29JUN1985 06:00:00)-Water Temperature (C)]]*OO[[#This Row],[25]]</f>
        <v>2.7111089042685E-6</v>
      </c>
      <c r="AB366" s="10">
        <f>3/24000000*OO[[#This Row],[84 (29JUN1985 09:00:00)-Water Temperature (C)]]*OO[[#This Row],[26]]</f>
        <v>6.3707400121762497E-5</v>
      </c>
      <c r="AC366" s="10">
        <f>3/24000000*OO[[#This Row],[85 (29JUN1985 12:00:00)-Water Temperature (C)]]*OO[[#This Row],[27]]</f>
        <v>7.4403865442500001E-4</v>
      </c>
      <c r="AD366" s="10">
        <f>3/24000000*OO[[#This Row],[86 (29JUN1985 15:00:00)-Water Temperature (C)]]*OO[[#This Row],[28]]</f>
        <v>4.7200968357500005E-3</v>
      </c>
      <c r="AE366" s="10">
        <f>3/24000000*OO[[#This Row],[88 (29JUN1985 21:00:00)-Water Temperature (C)]]*OO[[#This Row],[30]]</f>
        <v>4.2569138323549999E-2</v>
      </c>
      <c r="AF366" s="10">
        <f>3/24000000*OO[[#This Row],[88 (29JUN1985 21:00:00)-Water Temperature (C)]]*OO[[#This Row],[30]]</f>
        <v>4.2569138323549999E-2</v>
      </c>
      <c r="AG366" s="10">
        <f>3/24000000*OO[[#This Row],[89 (30JUN1985 00:00:00)-Water Temperature (C)]]*OO[[#This Row],[31]]</f>
        <v>6.89957835651E-2</v>
      </c>
      <c r="AH366" s="10">
        <f>3/24000000*OO[[#This Row],[90 (30JUN1985 03:00:00)-Water Temperature (C)]]*OO[[#This Row],[32]]</f>
        <v>8.1040714809762507E-2</v>
      </c>
      <c r="AI366" s="10">
        <f>3/24000000*OO[[#This Row],[91 (30JUN1985 06:00:00)-Water Temperature (C)]]*OO[[#This Row],[33]]</f>
        <v>7.0539460611199992E-2</v>
      </c>
      <c r="AJ366" s="10">
        <f>3/24000000*OO[[#This Row],[92 (30JUN1985 09:00:00)-Water Temperature (C)]]*OO[[#This Row],[34]]</f>
        <v>4.7065783857812502E-2</v>
      </c>
      <c r="AK366" s="10">
        <f>3/24000000*OO[[#This Row],[93 (30JUN1985 12:00:00)-Water Temperature (C)]]*OO[[#This Row],[35]]</f>
        <v>2.4988741693065E-2</v>
      </c>
      <c r="AL366" s="10">
        <f>3/24000000*OO[[#This Row],[94 (30JUN1985 15:00:00)-Water Temperature (C)]]*OO[[#This Row],[36]]</f>
        <v>1.072113589114E-2</v>
      </c>
      <c r="AM366" s="10">
        <f>3/24000000*OO[[#This Row],[95 (30JUN1985 18:00:00)-Water Temperature (C)]]*OO[[#This Row],[37]]</f>
        <v>3.8295147718974999E-3</v>
      </c>
      <c r="AN366" s="10">
        <f>3/24000000*OO[[#This Row],[96 (30JUN1985 21:00:00)-Water Temperature (C)]]*OO[[#This Row],[38]]</f>
        <v>1.2094587852540001E-3</v>
      </c>
      <c r="AO366" s="10">
        <f>3/24000000*OO[[#This Row],[97 (01JUL1985 00:00:00)-Water Temperature (C)]]*OO[[#This Row],[39]]</f>
        <v>3.7561183523774998E-4</v>
      </c>
      <c r="AP366" s="10">
        <f>3/24000000*OO[[#This Row],[98 (01JUL1985 03:00:00)-Water Temperature (C)]]*OO[[#This Row],[40]]</f>
        <v>1.480685590122875E-4</v>
      </c>
      <c r="AQ366" s="10">
        <f>3/24000000*OO[[#This Row],[99 (01JUL1985 06:00:00)-Water Temperature (C)]]*OO[[#This Row],[41]]</f>
        <v>9.1834209649874991E-5</v>
      </c>
      <c r="AR366" s="10">
        <f>3/24000000*OO[[#This Row],[100 (01JUL1985 09:00:00)-Water Temperature (C)]]*OO[[#This Row],[42]]</f>
        <v>7.8033227642562505E-5</v>
      </c>
      <c r="AS366" s="10">
        <f>3/24000000*OO[[#This Row],[101 (01JUL1985 12:00:00)-Water Temperature (C)]]*OO[[#This Row],[43]]</f>
        <v>7.2623761242637501E-5</v>
      </c>
      <c r="AT366" s="10">
        <f>3/24000000*OO[[#This Row],[102 (01JUL1985 15:00:00)-Water Temperature (C)]]*OO[[#This Row],[44]]</f>
        <v>6.7711942377049987E-5</v>
      </c>
      <c r="AU366" s="10">
        <f>3/24000000*OO[[#This Row],[103 (01JUL1985 18:00:00)-Water Temperature (C)]]*OO[[#This Row],[45]]</f>
        <v>6.2053315181287492E-5</v>
      </c>
      <c r="AV366" s="10">
        <f>3/24000000*OO[[#This Row],[104 (01JUL1985 21:00:00)-Water Temperature (C)]]*OO[[#This Row],[46]]</f>
        <v>5.6108433674149996E-5</v>
      </c>
      <c r="AW366" s="10">
        <f>3/24000000*OO[[#This Row],[105 (02JUL1985 00:00:00)-Water Temperature (C)]]*OO[[#This Row],[47]]</f>
        <v>5.0511327406312495E-5</v>
      </c>
      <c r="AX366" s="10">
        <f>3/24000000*OO[[#This Row],[106 (02JUL1985 03:00:00)-Water Temperature (C)]]*OO[[#This Row],[48]]</f>
        <v>4.6002943163449993E-5</v>
      </c>
      <c r="AY366" s="10">
        <f>3/24000000*OO[[#This Row],[107 (02JUL1985 06:00:00)-Water Temperature (C)]]*OO[[#This Row],[49]]</f>
        <v>4.2557543824949997E-5</v>
      </c>
      <c r="AZ366" s="10">
        <f>3/24000000*OO[[#This Row],[108 (02JUL1985 09:00:00)-Water Temperature (C)]]*OO[[#This Row],[50]]</f>
        <v>3.9477805065999998E-5</v>
      </c>
      <c r="BA366" s="10">
        <f>3/24000000*OO[[#This Row],[109 (02JUL1985 12:00:00)-Water Temperature (C)]]*OO[[#This Row],[51]]</f>
        <v>3.6587626960500003E-5</v>
      </c>
      <c r="BB366" s="10">
        <f>3/24000000*OO[[#This Row],[110 (02JUL1985 15:00:00)-Water Temperature (C)]]*OO[[#This Row],[52]]</f>
        <v>3.3609410742212503E-5</v>
      </c>
      <c r="BC366" s="10">
        <f>3/24000000*OO[[#This Row],[111 (02JUL1985 18:00:00)-Water Temperature (C)]]*OO[[#This Row],[53]]</f>
        <v>3.0291797286438749E-5</v>
      </c>
      <c r="BD366" s="10">
        <f>3/24000000*OO[[#This Row],[112 (02JUL1985 21:00:00)-Water Temperature (C)]]*OO[[#This Row],[54]]</f>
        <v>2.7118075404488748E-5</v>
      </c>
      <c r="BE366" s="10">
        <f>3/24000000*OO[[#This Row],[113 (03JUL1985 00:00:00)-Water Temperature (C)]]*OO[[#This Row],[55]]</f>
        <v>2.4224914326599998E-5</v>
      </c>
      <c r="BF366" s="10">
        <f>3/24000000*OO[[#This Row],[114 (03JUL1985 03:00:00)-Water Temperature (C)]]*OO[[#This Row],[56]]</f>
        <v>2.1810370611974997E-5</v>
      </c>
      <c r="BG366" s="10">
        <f>3/24000000*OO[[#This Row],[115 (03JUL1985 06:00:00)-Water Temperature (C)]]*OO[[#This Row],[57]]</f>
        <v>1.9833748525043751E-5</v>
      </c>
      <c r="BH366" s="10">
        <f>3/24000000*OO[[#This Row],[116 (03JUL1985 09:00:00)-Water Temperature (C)]]*OO[[#This Row],[58]]</f>
        <v>1.8020223496619998E-5</v>
      </c>
      <c r="BI366" s="10">
        <f>3/24000000*OO[[#This Row],[117 (03JUL1985 12:00:00)-Water Temperature (C)]]*OO[[#This Row],[59]]</f>
        <v>1.6423090395101247E-5</v>
      </c>
      <c r="BJ366" s="10">
        <f>3/24000000*OO[[#This Row],[118 (03JUL1985 15:00:00)-Water Temperature (C)]]*OO[[#This Row],[60]]</f>
        <v>1.4917617227155001E-5</v>
      </c>
      <c r="BK366" s="10">
        <f>3/24000000*OO[[#This Row],[119 (03JUL1985 18:00:00)-Water Temperature (C)]]*OO[[#This Row],[61]]</f>
        <v>1.3412071036614999E-5</v>
      </c>
      <c r="BL366" s="10">
        <f>3/24000000*OO[[#This Row],[120 (03JUL1985 21:00:00)-Water Temperature (C)]]*OO[[#This Row],[62]]</f>
        <v>1.2033425336331251E-5</v>
      </c>
      <c r="BM366" s="10">
        <f>3/24000000*OO[[#This Row],[121 (04JUL1985 00:00:00)-Water Temperature (C)]]*OO[[#This Row],[63]]</f>
        <v>1.085273271754875E-5</v>
      </c>
      <c r="BN366" s="10">
        <f>3/24000000*OO[[#This Row],[122 (04JUL1985 03:00:00)-Water Temperature (C)]]*OO[[#This Row],[64]]</f>
        <v>1.0005025970207499E-5</v>
      </c>
      <c r="BO366" s="10">
        <f>3/24000000*OO[[#This Row],[123 (04JUL1985 06:00:00)-Water Temperature (C)]]*OO[[#This Row],[65]]</f>
        <v>9.2578117765887489E-6</v>
      </c>
      <c r="BP366" s="10">
        <f>3/24000000*OO[[#This Row],[124 (04JUL1985 09:00:00)-Water Temperature (C)]]*OO[[#This Row],[66]]</f>
        <v>8.492416878513749E-6</v>
      </c>
      <c r="BQ366" s="10">
        <f>3/24000000*OO[[#This Row],[125 (04JUL1985 12:00:00)-Water Temperature (C)]]*OO[[#This Row],[67]]</f>
        <v>7.6409433124374988E-6</v>
      </c>
      <c r="BR366" s="10">
        <f>3/24000000*OO[[#This Row],[126 (04JUL1985 15:00:00)-Water Temperature (C)]]*OO[[#This Row],[68]]</f>
        <v>6.7533992760824992E-6</v>
      </c>
      <c r="BS366" s="10">
        <f>3/24000000*OO[[#This Row],[127 (04JUL1985 18:00:00)-Water Temperature (C)]]*OO[[#This Row],[69]]</f>
        <v>5.8303099581649993E-6</v>
      </c>
      <c r="BT366" s="10">
        <f>3/24000000*OO[[#This Row],[128 (04JUL1985 21:00:00)-Water Temperature (C)]]*OO[[#This Row],[70]]</f>
        <v>4.9394061974624995E-6</v>
      </c>
      <c r="BU366" s="10">
        <f>3/24000000*OO[[#This Row],[129 (05JUL1985 00:00:00)-Water Temperature (C)]]*OO[[#This Row],[71]]</f>
        <v>4.1009096177300006E-6</v>
      </c>
      <c r="BV366" s="10">
        <f>3/24000000*OO[[#This Row],[130 (05JUL1985 03:00:00)-Water Temperature (C)]]*OO[[#This Row],[72]]</f>
        <v>3.3843158306054998E-6</v>
      </c>
      <c r="BW366" s="10">
        <f>3/24000000*OO[[#This Row],[131 (05JUL1985 06:00:00)-Water Temperature (C)]]*OO[[#This Row],[73]]</f>
        <v>2.759764649461875E-6</v>
      </c>
      <c r="BX366" s="10">
        <f>3/24000000*OO[[#This Row],[132 (05JUL1985 09:00:00)-Water Temperature (C)]]*OO[[#This Row],[74]]</f>
        <v>2.2457679579618748E-6</v>
      </c>
      <c r="BY366" s="10">
        <f>3/24000000*OO[[#This Row],[133 (05JUL1985 12:00:00)-Water Temperature (C)]]*OO[[#This Row],[75]]</f>
        <v>1.8513533340300001E-6</v>
      </c>
      <c r="BZ366" s="10">
        <f>3/24000000*OO[[#This Row],[134 (05JUL1985 15:00:00)-Water Temperature (C)]]*OO[[#This Row],[76]]</f>
        <v>1.5497203034249999E-6</v>
      </c>
      <c r="CA366" s="10">
        <f>3/24000000*OO[[#This Row],[135 (05JUL1985 18:00:00)-Water Temperature (C)]]*OO[[#This Row],[77]]</f>
        <v>1.3218512538539999E-6</v>
      </c>
      <c r="CB366" s="10">
        <f>3/24000000*OO[[#This Row],[136 (05JUL1985 21:00:00)-Water Temperature (C)]]*OO[[#This Row],[78]]</f>
        <v>1.1559586001479999E-6</v>
      </c>
      <c r="CC366" s="10">
        <f>3/24000000*OO[[#This Row],[137 (06JUL1985 00:00:00)-Water Temperature (C)]]*OO[[#This Row],[79]]</f>
        <v>1.0354551269939999E-6</v>
      </c>
      <c r="CD366" s="10">
        <f>3/24000000*OO[[#This Row],[138 (06JUL1985 03:00:00)-Water Temperature (C)]]*OO[[#This Row],[80]]</f>
        <v>9.5409866612499997E-7</v>
      </c>
      <c r="CE366" s="10">
        <f>3/24000000*OO[[#This Row],[139 (06JUL1985 06:00:00)-Water Temperature (C)]]*OO[[#This Row],[81]]</f>
        <v>8.9218482363549993E-7</v>
      </c>
      <c r="CF366" s="10">
        <f>3/24000000*OO[[#This Row],[140 (06JUL1985 09:00:00)-Water Temperature (C)]]*OO[[#This Row],[82]]</f>
        <v>8.4099801159412496E-7</v>
      </c>
      <c r="CG366" s="10">
        <f>3/24000000*OO[[#This Row],[141 (06JUL1985 12:00:00)-Water Temperature (C)]]*OO[[#This Row],[83]]</f>
        <v>7.9689408155262501E-7</v>
      </c>
      <c r="CH366" s="10">
        <f>3/24000000*OO[[#This Row],[142 (06JUL1985 15:00:00)-Water Temperature (C)]]*OO[[#This Row],[84]]</f>
        <v>7.5529614511899996E-7</v>
      </c>
      <c r="CI366" s="10">
        <f>3/24000000*OO[[#This Row],[143 (06JUL1985 18:00:00)-Water Temperature (C)]]*OO[[#This Row],[85]]</f>
        <v>7.1159398877412501E-7</v>
      </c>
      <c r="CJ366" s="10">
        <f>3/24000000*OO[[#This Row],[144 (06JUL1985 21:00:00)-Water Temperature (C)]]*OO[[#This Row],[86]]</f>
        <v>6.7322457578999996E-7</v>
      </c>
      <c r="CK366" s="10">
        <f>3/24000000*OO[[#This Row],[145 (07JUL1985 00:00:00)-Water Temperature (C)]]*OO[[#This Row],[87]]</f>
        <v>6.4036899809999989E-7</v>
      </c>
      <c r="CL366" s="10">
        <f>3/24000000*OO[[#This Row],[146 (07JUL1985 03:00:00)-Water Temperature (C)]]*OO[[#This Row],[88]]</f>
        <v>6.2159560980999989E-7</v>
      </c>
      <c r="CM366" s="10">
        <f>3/24000000*OO[[#This Row],[147 (07JUL1985 06:00:00)-Water Temperature (C)]]*OO[[#This Row],[89]]</f>
        <v>6.0041059318800002E-7</v>
      </c>
      <c r="CN366" s="10">
        <f>3/24000000*OO[[#This Row],[148 (07JUL1985 09:00:00)-Water Temperature (C)]]*OO[[#This Row],[90]]</f>
        <v>5.7192860782499992E-7</v>
      </c>
      <c r="CO366" s="10">
        <f>3/24000000*OO[[#This Row],[149 (07JUL1985 12:00:00)-Water Temperature (C)]]*OO[[#This Row],[91]]</f>
        <v>5.4245236714349998E-7</v>
      </c>
      <c r="CP366" s="10">
        <f>3/24000000*OO[[#This Row],[150 (07JUL1985 15:00:00)-Water Temperature (C)]]*OO[[#This Row],[92]]</f>
        <v>5.1733660523999992E-7</v>
      </c>
      <c r="CQ366" s="10">
        <f>3/24000000*OO[[#This Row],[151 (07JUL1985 18:00:00)-Water Temperature (C)]]*OO[[#This Row],[93]]</f>
        <v>4.9074607939499993E-7</v>
      </c>
      <c r="CR366" s="10">
        <f>3/24000000*OO[[#This Row],[152 (07JUL1985 21:00:00)-Water Temperature (C)]]*OO[[#This Row],[94]]</f>
        <v>4.6531905226974997E-7</v>
      </c>
      <c r="CS366" s="10">
        <f>3/24000000*OO[[#This Row],[153 (08JUL1985 00:00:00)-Water Temperature (C)]]*OO[[#This Row],[95]]</f>
        <v>4.4260751204999998E-7</v>
      </c>
      <c r="CT366" s="10">
        <f>3/24000000*OO[[#This Row],[154 (08JUL1985 03:00:00)-Water Temperature (C)]]*OO[[#This Row],[96]]</f>
        <v>4.3080909982537499E-7</v>
      </c>
      <c r="CU366" s="10">
        <f>3/24000000*OO[[#This Row],[155 (08JUL1985 06:00:00)-Water Temperature (C)]]*OO[[#This Row],[97]]</f>
        <v>4.2238890953324993E-7</v>
      </c>
      <c r="CV366" s="10">
        <f>3/24000000*OO[[#This Row],[156 (08JUL1985 09:00:00)-Water Temperature (C)]]*OO[[#This Row],[98]]</f>
        <v>4.1068712694899998E-7</v>
      </c>
      <c r="CW366" s="10">
        <f>3/24000000*OO[[#This Row],[157 (08JUL1985 12:00:00)-Water Temperature (C)]]*OO[[#This Row],[99]]</f>
        <v>3.9759168860999997E-7</v>
      </c>
    </row>
    <row r="367" spans="1:101" x14ac:dyDescent="0.35">
      <c r="A367" t="s">
        <v>374</v>
      </c>
      <c r="B367">
        <v>822.96310000000005</v>
      </c>
      <c r="C367" s="10">
        <f>3/24*OO[[#This Row],[59 (26JUN1985 06:00:00)-Water Temperature (C)]]*OO[[#This Row],[1]]/SUM(OO[1])</f>
        <v>0</v>
      </c>
      <c r="D367" s="10">
        <f>3/24*OO[[#This Row],[60 (26JUN1985 09:00:00)-Water Temperature (C)]]*OO[[#This Row],[2]]/SUM(OO[2])</f>
        <v>0</v>
      </c>
      <c r="E367" s="10">
        <f>3/24*OO[[#This Row],[61 (26JUN1985 12:00:00)-Water Temperature (C)]]*OO[[#This Row],[3]]/SUM(OO[3])</f>
        <v>0</v>
      </c>
      <c r="F367" s="10">
        <f>3/24*OO[[#This Row],[62 (26JUN1985 15:00:00)-Water Temperature (C)]]*OO[[#This Row],[4]]/SUM(OO[4])</f>
        <v>0</v>
      </c>
      <c r="G367" s="10">
        <f>3/24*OO[[#This Row],[63 (26JUN1985 18:00:00)-Water Temperature (C)]]*OO[[#This Row],[5]]/SUM(OO[5])</f>
        <v>0</v>
      </c>
      <c r="H367" s="10">
        <f>3/24*OO[[#This Row],[64 (26JUN1985 21:00:00)-Water Temperature (C)]]*OO[[#This Row],[6]]/SUM(OO[6])</f>
        <v>0</v>
      </c>
      <c r="I367" s="10">
        <f>3/24*OO[[#This Row],[65 (27JUN1985 00:00:00)-Water Temperature (C)]]*OO[[#This Row],[7]]/SUM(OO[7])</f>
        <v>0</v>
      </c>
      <c r="J367" s="10">
        <f>3/24*OO[[#This Row],[66 (27JUN1985 03:00:00)-Water Temperature (C)]]*OO[[#This Row],[8]]/SUM(OO[8])</f>
        <v>0</v>
      </c>
      <c r="K367" s="10">
        <f>3/24*OO[[#This Row],[67 (27JUN1985 06:00:00)-Water Temperature (C)]]*OO[[#This Row],[9]]/SUM(OO[9])</f>
        <v>0</v>
      </c>
      <c r="L367" s="10">
        <f>3/24*OO[[#This Row],[68 (27JUN1985 09:00:00)-Water Temperature (C)]]*OO[[#This Row],[10]]/SUM(OO[10])</f>
        <v>0</v>
      </c>
      <c r="M367" s="10">
        <f>3/24*OO[[#This Row],[69 (27JUN1985 12:00:00)-Water Temperature (C)]]*OO[[#This Row],[11]]/SUM(OO[11])</f>
        <v>0</v>
      </c>
      <c r="N367" s="10">
        <f>3/24*OO[[#This Row],[70 (27JUN1985 15:00:00)-Water Temperature (C)]]*OO[[#This Row],[12]]/SUM(OO[12])</f>
        <v>0</v>
      </c>
      <c r="O367" s="10">
        <f>3/24*OO[[#This Row],[71 (27JUN1985 18:00:00)-Water Temperature (C)]]*OO[[#This Row],[13]]/SUM(OO[13])</f>
        <v>0</v>
      </c>
      <c r="P367" s="10">
        <f>3/24*OO[[#This Row],[72 (27JUN1985 21:00:00)-Water Temperature (C)]]*OO[[#This Row],[14]]/SUM(OO[14])</f>
        <v>0</v>
      </c>
      <c r="Q367" s="10">
        <f>3/24*OO[[#This Row],[73 (28JUN1985 00:00:00)-Water Temperature (C)]]*OO[[#This Row],[15]]/SUM(OO[15])</f>
        <v>0</v>
      </c>
      <c r="R367" s="10">
        <f>3/24*OO[[#This Row],[74 (28JUN1985 03:00:00)-Water Temperature (C)]]*OO[[#This Row],[16]]/SUM(OO[16])</f>
        <v>0</v>
      </c>
      <c r="S367" s="10">
        <f>3/24*OO[[#This Row],[75 (28JUN1985 06:00:00)-Water Temperature (C)]]*OO[[#This Row],[17]]/SUM(OO[17])</f>
        <v>0</v>
      </c>
      <c r="T367" s="10">
        <f>3/24*OO[[#This Row],[76 (28JUN1985 09:00:00)-Water Temperature (C)]]*OO[[#This Row],[18]]/SUM(OO[18])</f>
        <v>4.6312265163532189E-40</v>
      </c>
      <c r="U367" s="10">
        <f>3/24*OO[[#This Row],[77 (28JUN1985 12:00:00)-Water Temperature (C)]]*OO[[#This Row],[19]]/SUM(OO[19])</f>
        <v>4.7846320445686778E-29</v>
      </c>
      <c r="V367" s="10">
        <f>3/24000000*OO[[#This Row],[78 (28JUN1985 15:00:00)-Water Temperature (C)]]*OO[[#This Row],[20]]</f>
        <v>1.0015599443458749E-23</v>
      </c>
      <c r="W367" s="10">
        <f>3/24000000*OO[[#This Row],[79 (28JUN1985 18:00:00)-Water Temperature (C)]]*OO[[#This Row],[21]]</f>
        <v>5.7321169386749996E-17</v>
      </c>
      <c r="X367" s="10">
        <f>3/24000000*OO[[#This Row],[80 (28JUN1985 21:00:00)-Water Temperature (C)]]*OO[[#This Row],[22]]</f>
        <v>3.3717455670419998E-13</v>
      </c>
      <c r="Y367" s="10">
        <f>3/24000000*OO[[#This Row],[81 (29JUN1985 00:00:00)-Water Temperature (C)]]*OO[[#This Row],[23]]</f>
        <v>2.2105253299799999E-10</v>
      </c>
      <c r="Z367" s="10">
        <f>3/24000000*OO[[#This Row],[82 (29JUN1985 03:00:00)-Water Temperature (C)]]*OO[[#This Row],[24]]</f>
        <v>3.6410286314587499E-8</v>
      </c>
      <c r="AA367" s="10">
        <f>3/24000000*OO[[#This Row],[83 (29JUN1985 06:00:00)-Water Temperature (C)]]*OO[[#This Row],[25]]</f>
        <v>2.0738047014718752E-6</v>
      </c>
      <c r="AB367" s="10">
        <f>3/24000000*OO[[#This Row],[84 (29JUN1985 09:00:00)-Water Temperature (C)]]*OO[[#This Row],[26]]</f>
        <v>5.1277015203049998E-5</v>
      </c>
      <c r="AC367" s="10">
        <f>3/24000000*OO[[#This Row],[85 (29JUN1985 12:00:00)-Water Temperature (C)]]*OO[[#This Row],[27]]</f>
        <v>6.2615120132212502E-4</v>
      </c>
      <c r="AD367" s="10">
        <f>3/24000000*OO[[#This Row],[86 (29JUN1985 15:00:00)-Water Temperature (C)]]*OO[[#This Row],[28]]</f>
        <v>4.1316944198675001E-3</v>
      </c>
      <c r="AE367" s="10">
        <f>3/24000000*OO[[#This Row],[88 (29JUN1985 21:00:00)-Water Temperature (C)]]*OO[[#This Row],[30]]</f>
        <v>3.9819993702412494E-2</v>
      </c>
      <c r="AF367" s="10">
        <f>3/24000000*OO[[#This Row],[88 (29JUN1985 21:00:00)-Water Temperature (C)]]*OO[[#This Row],[30]]</f>
        <v>3.9819993702412494E-2</v>
      </c>
      <c r="AG367" s="10">
        <f>3/24000000*OO[[#This Row],[89 (30JUN1985 00:00:00)-Water Temperature (C)]]*OO[[#This Row],[31]]</f>
        <v>6.6370453733699986E-2</v>
      </c>
      <c r="AH367" s="10">
        <f>3/24000000*OO[[#This Row],[90 (30JUN1985 03:00:00)-Water Temperature (C)]]*OO[[#This Row],[32]]</f>
        <v>7.99160190464E-2</v>
      </c>
      <c r="AI367" s="10">
        <f>3/24000000*OO[[#This Row],[91 (30JUN1985 06:00:00)-Water Temperature (C)]]*OO[[#This Row],[33]]</f>
        <v>7.1134363104749992E-2</v>
      </c>
      <c r="AJ367" s="10">
        <f>3/24000000*OO[[#This Row],[92 (30JUN1985 09:00:00)-Water Temperature (C)]]*OO[[#This Row],[34]]</f>
        <v>4.8413756837424993E-2</v>
      </c>
      <c r="AK367" s="10">
        <f>3/24000000*OO[[#This Row],[93 (30JUN1985 12:00:00)-Water Temperature (C)]]*OO[[#This Row],[35]]</f>
        <v>2.6157466695924999E-2</v>
      </c>
      <c r="AL367" s="10">
        <f>3/24000000*OO[[#This Row],[94 (30JUN1985 15:00:00)-Water Temperature (C)]]*OO[[#This Row],[36]]</f>
        <v>1.1408388364450002E-2</v>
      </c>
      <c r="AM367" s="10">
        <f>3/24000000*OO[[#This Row],[95 (30JUN1985 18:00:00)-Water Temperature (C)]]*OO[[#This Row],[37]]</f>
        <v>4.132813930944999E-3</v>
      </c>
      <c r="AN367" s="10">
        <f>3/24000000*OO[[#This Row],[96 (30JUN1985 21:00:00)-Water Temperature (C)]]*OO[[#This Row],[38]]</f>
        <v>1.3176575260502499E-3</v>
      </c>
      <c r="AO367" s="10">
        <f>3/24000000*OO[[#This Row],[97 (01JUL1985 00:00:00)-Water Temperature (C)]]*OO[[#This Row],[39]]</f>
        <v>4.0799530624725002E-4</v>
      </c>
      <c r="AP367" s="10">
        <f>3/24000000*OO[[#This Row],[98 (01JUL1985 03:00:00)-Water Temperature (C)]]*OO[[#This Row],[40]]</f>
        <v>1.5645031960534998E-4</v>
      </c>
      <c r="AQ367" s="10">
        <f>3/24000000*OO[[#This Row],[99 (01JUL1985 06:00:00)-Water Temperature (C)]]*OO[[#This Row],[41]]</f>
        <v>9.3753618620799994E-5</v>
      </c>
      <c r="AR367" s="10">
        <f>3/24000000*OO[[#This Row],[100 (01JUL1985 09:00:00)-Water Temperature (C)]]*OO[[#This Row],[42]]</f>
        <v>7.8553660535512495E-5</v>
      </c>
      <c r="AS367" s="10">
        <f>3/24000000*OO[[#This Row],[101 (01JUL1985 12:00:00)-Water Temperature (C)]]*OO[[#This Row],[43]]</f>
        <v>7.2976208039062499E-5</v>
      </c>
      <c r="AT367" s="10">
        <f>3/24000000*OO[[#This Row],[102 (01JUL1985 15:00:00)-Water Temperature (C)]]*OO[[#This Row],[44]]</f>
        <v>6.8166856393749994E-5</v>
      </c>
      <c r="AU367" s="10">
        <f>3/24000000*OO[[#This Row],[103 (01JUL1985 18:00:00)-Water Temperature (C)]]*OO[[#This Row],[45]]</f>
        <v>6.2626465922125012E-5</v>
      </c>
      <c r="AV367" s="10">
        <f>3/24000000*OO[[#This Row],[104 (01JUL1985 21:00:00)-Water Temperature (C)]]*OO[[#This Row],[46]]</f>
        <v>5.6771335345699996E-5</v>
      </c>
      <c r="AW367" s="10">
        <f>3/24000000*OO[[#This Row],[105 (02JUL1985 00:00:00)-Water Temperature (C)]]*OO[[#This Row],[47]]</f>
        <v>5.1232672035999996E-5</v>
      </c>
      <c r="AX367" s="10">
        <f>3/24000000*OO[[#This Row],[106 (02JUL1985 03:00:00)-Water Temperature (C)]]*OO[[#This Row],[48]]</f>
        <v>4.6710873313087501E-5</v>
      </c>
      <c r="AY367" s="10">
        <f>3/24000000*OO[[#This Row],[107 (02JUL1985 06:00:00)-Water Temperature (C)]]*OO[[#This Row],[49]]</f>
        <v>4.3264787753362498E-5</v>
      </c>
      <c r="AZ367" s="10">
        <f>3/24000000*OO[[#This Row],[108 (02JUL1985 09:00:00)-Water Temperature (C)]]*OO[[#This Row],[50]]</f>
        <v>4.0205141881937499E-5</v>
      </c>
      <c r="BA367" s="10">
        <f>3/24000000*OO[[#This Row],[109 (02JUL1985 12:00:00)-Water Temperature (C)]]*OO[[#This Row],[51]]</f>
        <v>3.7277788739125E-5</v>
      </c>
      <c r="BB367" s="10">
        <f>3/24000000*OO[[#This Row],[110 (02JUL1985 15:00:00)-Water Temperature (C)]]*OO[[#This Row],[52]]</f>
        <v>3.42674077195225E-5</v>
      </c>
      <c r="BC367" s="10">
        <f>3/24000000*OO[[#This Row],[111 (02JUL1985 18:00:00)-Water Temperature (C)]]*OO[[#This Row],[53]]</f>
        <v>3.0934464011247495E-5</v>
      </c>
      <c r="BD367" s="10">
        <f>3/24000000*OO[[#This Row],[112 (02JUL1985 21:00:00)-Water Temperature (C)]]*OO[[#This Row],[54]]</f>
        <v>2.7734747034812498E-5</v>
      </c>
      <c r="BE367" s="10">
        <f>3/24000000*OO[[#This Row],[113 (03JUL1985 00:00:00)-Water Temperature (C)]]*OO[[#This Row],[55]]</f>
        <v>2.4817392165655001E-5</v>
      </c>
      <c r="BF367" s="10">
        <f>3/24000000*OO[[#This Row],[114 (03JUL1985 03:00:00)-Water Temperature (C)]]*OO[[#This Row],[56]]</f>
        <v>2.2375157153002497E-5</v>
      </c>
      <c r="BG367" s="10">
        <f>3/24000000*OO[[#This Row],[115 (03JUL1985 06:00:00)-Water Temperature (C)]]*OO[[#This Row],[57]]</f>
        <v>2.03654672886675E-5</v>
      </c>
      <c r="BH367" s="10">
        <f>3/24000000*OO[[#This Row],[116 (03JUL1985 09:00:00)-Water Temperature (C)]]*OO[[#This Row],[58]]</f>
        <v>1.8517330881729997E-5</v>
      </c>
      <c r="BI367" s="10">
        <f>3/24000000*OO[[#This Row],[117 (03JUL1985 12:00:00)-Water Temperature (C)]]*OO[[#This Row],[59]]</f>
        <v>1.6881013093453747E-5</v>
      </c>
      <c r="BJ367" s="10">
        <f>3/24000000*OO[[#This Row],[118 (03JUL1985 15:00:00)-Water Temperature (C)]]*OO[[#This Row],[60]]</f>
        <v>1.5337466950093747E-5</v>
      </c>
      <c r="BK367" s="10">
        <f>3/24000000*OO[[#This Row],[119 (03JUL1985 18:00:00)-Water Temperature (C)]]*OO[[#This Row],[61]]</f>
        <v>1.3801412333789998E-5</v>
      </c>
      <c r="BL367" s="10">
        <f>3/24000000*OO[[#This Row],[120 (03JUL1985 21:00:00)-Water Temperature (C)]]*OO[[#This Row],[62]]</f>
        <v>1.2393442453559999E-5</v>
      </c>
      <c r="BM367" s="10">
        <f>3/24000000*OO[[#This Row],[121 (04JUL1985 00:00:00)-Water Temperature (C)]]*OO[[#This Row],[63]]</f>
        <v>1.1187496462518748E-5</v>
      </c>
      <c r="BN367" s="10">
        <f>3/24000000*OO[[#This Row],[122 (04JUL1985 03:00:00)-Water Temperature (C)]]*OO[[#This Row],[64]]</f>
        <v>1.031949567093375E-5</v>
      </c>
      <c r="BO367" s="10">
        <f>3/24000000*OO[[#This Row],[123 (04JUL1985 06:00:00)-Water Temperature (C)]]*OO[[#This Row],[65]]</f>
        <v>9.5537791797000006E-6</v>
      </c>
      <c r="BP367" s="10">
        <f>3/24000000*OO[[#This Row],[124 (04JUL1985 09:00:00)-Water Temperature (C)]]*OO[[#This Row],[66]]</f>
        <v>8.7707142964875004E-6</v>
      </c>
      <c r="BQ367" s="10">
        <f>3/24000000*OO[[#This Row],[125 (04JUL1985 12:00:00)-Water Temperature (C)]]*OO[[#This Row],[67]]</f>
        <v>7.8946705263000004E-6</v>
      </c>
      <c r="BR367" s="10">
        <f>3/24000000*OO[[#This Row],[126 (04JUL1985 15:00:00)-Water Temperature (C)]]*OO[[#This Row],[68]]</f>
        <v>6.9836748135600003E-6</v>
      </c>
      <c r="BS367" s="10">
        <f>3/24000000*OO[[#This Row],[127 (04JUL1985 18:00:00)-Water Temperature (C)]]*OO[[#This Row],[69]]</f>
        <v>6.0383417025375001E-6</v>
      </c>
      <c r="BT367" s="10">
        <f>3/24000000*OO[[#This Row],[128 (04JUL1985 21:00:00)-Water Temperature (C)]]*OO[[#This Row],[70]]</f>
        <v>5.1260403631274993E-6</v>
      </c>
      <c r="BU367" s="10">
        <f>3/24000000*OO[[#This Row],[129 (05JUL1985 00:00:00)-Water Temperature (C)]]*OO[[#This Row],[71]]</f>
        <v>4.2671219747549999E-6</v>
      </c>
      <c r="BV367" s="10">
        <f>3/24000000*OO[[#This Row],[130 (05JUL1985 03:00:00)-Water Temperature (C)]]*OO[[#This Row],[72]]</f>
        <v>3.5293755819755002E-6</v>
      </c>
      <c r="BW367" s="10">
        <f>3/24000000*OO[[#This Row],[131 (05JUL1985 06:00:00)-Water Temperature (C)]]*OO[[#This Row],[73]]</f>
        <v>2.8814644899975E-6</v>
      </c>
      <c r="BX367" s="10">
        <f>3/24000000*OO[[#This Row],[132 (05JUL1985 09:00:00)-Water Temperature (C)]]*OO[[#This Row],[74]]</f>
        <v>2.3441688297022503E-6</v>
      </c>
      <c r="BY367" s="10">
        <f>3/24000000*OO[[#This Row],[133 (05JUL1985 12:00:00)-Water Temperature (C)]]*OO[[#This Row],[75]]</f>
        <v>1.9287791263964999E-6</v>
      </c>
      <c r="BZ367" s="10">
        <f>3/24000000*OO[[#This Row],[134 (05JUL1985 15:00:00)-Water Temperature (C)]]*OO[[#This Row],[76]]</f>
        <v>1.6100365733249998E-6</v>
      </c>
      <c r="CA367" s="10">
        <f>3/24000000*OO[[#This Row],[135 (05JUL1985 18:00:00)-Water Temperature (C)]]*OO[[#This Row],[77]]</f>
        <v>1.3701418459380001E-6</v>
      </c>
      <c r="CB367" s="10">
        <f>3/24000000*OO[[#This Row],[136 (05JUL1985 21:00:00)-Water Temperature (C)]]*OO[[#This Row],[78]]</f>
        <v>1.1955739727749998E-6</v>
      </c>
      <c r="CC367" s="10">
        <f>3/24000000*OO[[#This Row],[137 (06JUL1985 00:00:00)-Water Temperature (C)]]*OO[[#This Row],[79]]</f>
        <v>1.0700175882173749E-6</v>
      </c>
      <c r="CD367" s="10">
        <f>3/24000000*OO[[#This Row],[138 (06JUL1985 03:00:00)-Water Temperature (C)]]*OO[[#This Row],[80]]</f>
        <v>9.8514758269374976E-7</v>
      </c>
      <c r="CE367" s="10">
        <f>3/24000000*OO[[#This Row],[139 (06JUL1985 06:00:00)-Water Temperature (C)]]*OO[[#This Row],[81]]</f>
        <v>9.2065718907975001E-7</v>
      </c>
      <c r="CF367" s="10">
        <f>3/24000000*OO[[#This Row],[140 (06JUL1985 09:00:00)-Water Temperature (C)]]*OO[[#This Row],[82]]</f>
        <v>8.6733356685524995E-7</v>
      </c>
      <c r="CG367" s="10">
        <f>3/24000000*OO[[#This Row],[141 (06JUL1985 12:00:00)-Water Temperature (C)]]*OO[[#This Row],[83]]</f>
        <v>8.2102877926699998E-7</v>
      </c>
      <c r="CH367" s="10">
        <f>3/24000000*OO[[#This Row],[142 (06JUL1985 15:00:00)-Water Temperature (C)]]*OO[[#This Row],[84]]</f>
        <v>7.7747339857274984E-7</v>
      </c>
      <c r="CI367" s="10">
        <f>3/24000000*OO[[#This Row],[143 (06JUL1985 18:00:00)-Water Temperature (C)]]*OO[[#This Row],[85]]</f>
        <v>7.3221606519112493E-7</v>
      </c>
      <c r="CJ367" s="10">
        <f>3/24000000*OO[[#This Row],[144 (06JUL1985 21:00:00)-Water Temperature (C)]]*OO[[#This Row],[86]]</f>
        <v>6.9253426336374996E-7</v>
      </c>
      <c r="CK367" s="10">
        <f>3/24000000*OO[[#This Row],[145 (07JUL1985 00:00:00)-Water Temperature (C)]]*OO[[#This Row],[87]]</f>
        <v>6.5886055281599989E-7</v>
      </c>
      <c r="CL367" s="10">
        <f>3/24000000*OO[[#This Row],[146 (07JUL1985 03:00:00)-Water Temperature (C)]]*OO[[#This Row],[88]]</f>
        <v>6.3975071027362492E-7</v>
      </c>
      <c r="CM367" s="10">
        <f>3/24000000*OO[[#This Row],[147 (07JUL1985 06:00:00)-Water Temperature (C)]]*OO[[#This Row],[89]]</f>
        <v>6.1810012823399994E-7</v>
      </c>
      <c r="CN367" s="10">
        <f>3/24000000*OO[[#This Row],[148 (07JUL1985 09:00:00)-Water Temperature (C)]]*OO[[#This Row],[90]]</f>
        <v>5.8944288153299997E-7</v>
      </c>
      <c r="CO367" s="10">
        <f>3/24000000*OO[[#This Row],[149 (07JUL1985 12:00:00)-Water Temperature (C)]]*OO[[#This Row],[91]]</f>
        <v>5.5895871188625005E-7</v>
      </c>
      <c r="CP367" s="10">
        <f>3/24000000*OO[[#This Row],[150 (07JUL1985 15:00:00)-Water Temperature (C)]]*OO[[#This Row],[92]]</f>
        <v>5.3288716851562501E-7</v>
      </c>
      <c r="CQ367" s="10">
        <f>3/24000000*OO[[#This Row],[151 (07JUL1985 18:00:00)-Water Temperature (C)]]*OO[[#This Row],[93]]</f>
        <v>5.055981439898749E-7</v>
      </c>
      <c r="CR367" s="10">
        <f>3/24000000*OO[[#This Row],[152 (07JUL1985 21:00:00)-Water Temperature (C)]]*OO[[#This Row],[94]]</f>
        <v>4.79434411418375E-7</v>
      </c>
      <c r="CS367" s="10">
        <f>3/24000000*OO[[#This Row],[153 (08JUL1985 00:00:00)-Water Temperature (C)]]*OO[[#This Row],[95]]</f>
        <v>4.5614684363474997E-7</v>
      </c>
      <c r="CT367" s="10">
        <f>3/24000000*OO[[#This Row],[154 (08JUL1985 03:00:00)-Water Temperature (C)]]*OO[[#This Row],[96]]</f>
        <v>4.4412052648974999E-7</v>
      </c>
      <c r="CU367" s="10">
        <f>3/24000000*OO[[#This Row],[155 (08JUL1985 06:00:00)-Water Temperature (C)]]*OO[[#This Row],[97]]</f>
        <v>4.3546944417324996E-7</v>
      </c>
      <c r="CV367" s="10">
        <f>3/24000000*OO[[#This Row],[156 (08JUL1985 09:00:00)-Water Temperature (C)]]*OO[[#This Row],[98]]</f>
        <v>4.2352779440474996E-7</v>
      </c>
      <c r="CW367" s="10">
        <f>3/24000000*OO[[#This Row],[157 (08JUL1985 12:00:00)-Water Temperature (C)]]*OO[[#This Row],[99]]</f>
        <v>4.0996287469874998E-7</v>
      </c>
    </row>
    <row r="368" spans="1:101" x14ac:dyDescent="0.35">
      <c r="A368" t="s">
        <v>375</v>
      </c>
      <c r="B368">
        <v>228.1611</v>
      </c>
      <c r="C368" s="10">
        <f>3/24*OO[[#This Row],[59 (26JUN1985 06:00:00)-Water Temperature (C)]]*OO[[#This Row],[1]]/SUM(OO[1])</f>
        <v>0</v>
      </c>
      <c r="D368" s="10">
        <f>3/24*OO[[#This Row],[60 (26JUN1985 09:00:00)-Water Temperature (C)]]*OO[[#This Row],[2]]/SUM(OO[2])</f>
        <v>0</v>
      </c>
      <c r="E368" s="10">
        <f>3/24*OO[[#This Row],[61 (26JUN1985 12:00:00)-Water Temperature (C)]]*OO[[#This Row],[3]]/SUM(OO[3])</f>
        <v>0</v>
      </c>
      <c r="F368" s="10">
        <f>3/24*OO[[#This Row],[62 (26JUN1985 15:00:00)-Water Temperature (C)]]*OO[[#This Row],[4]]/SUM(OO[4])</f>
        <v>0</v>
      </c>
      <c r="G368" s="10">
        <f>3/24*OO[[#This Row],[63 (26JUN1985 18:00:00)-Water Temperature (C)]]*OO[[#This Row],[5]]/SUM(OO[5])</f>
        <v>0</v>
      </c>
      <c r="H368" s="10">
        <f>3/24*OO[[#This Row],[64 (26JUN1985 21:00:00)-Water Temperature (C)]]*OO[[#This Row],[6]]/SUM(OO[6])</f>
        <v>0</v>
      </c>
      <c r="I368" s="10">
        <f>3/24*OO[[#This Row],[65 (27JUN1985 00:00:00)-Water Temperature (C)]]*OO[[#This Row],[7]]/SUM(OO[7])</f>
        <v>0</v>
      </c>
      <c r="J368" s="10">
        <f>3/24*OO[[#This Row],[66 (27JUN1985 03:00:00)-Water Temperature (C)]]*OO[[#This Row],[8]]/SUM(OO[8])</f>
        <v>0</v>
      </c>
      <c r="K368" s="10">
        <f>3/24*OO[[#This Row],[67 (27JUN1985 06:00:00)-Water Temperature (C)]]*OO[[#This Row],[9]]/SUM(OO[9])</f>
        <v>0</v>
      </c>
      <c r="L368" s="10">
        <f>3/24*OO[[#This Row],[68 (27JUN1985 09:00:00)-Water Temperature (C)]]*OO[[#This Row],[10]]/SUM(OO[10])</f>
        <v>0</v>
      </c>
      <c r="M368" s="10">
        <f>3/24*OO[[#This Row],[69 (27JUN1985 12:00:00)-Water Temperature (C)]]*OO[[#This Row],[11]]/SUM(OO[11])</f>
        <v>0</v>
      </c>
      <c r="N368" s="10">
        <f>3/24*OO[[#This Row],[70 (27JUN1985 15:00:00)-Water Temperature (C)]]*OO[[#This Row],[12]]/SUM(OO[12])</f>
        <v>0</v>
      </c>
      <c r="O368" s="10">
        <f>3/24*OO[[#This Row],[71 (27JUN1985 18:00:00)-Water Temperature (C)]]*OO[[#This Row],[13]]/SUM(OO[13])</f>
        <v>0</v>
      </c>
      <c r="P368" s="10">
        <f>3/24*OO[[#This Row],[72 (27JUN1985 21:00:00)-Water Temperature (C)]]*OO[[#This Row],[14]]/SUM(OO[14])</f>
        <v>0</v>
      </c>
      <c r="Q368" s="10">
        <f>3/24*OO[[#This Row],[73 (28JUN1985 00:00:00)-Water Temperature (C)]]*OO[[#This Row],[15]]/SUM(OO[15])</f>
        <v>0</v>
      </c>
      <c r="R368" s="10">
        <f>3/24*OO[[#This Row],[74 (28JUN1985 03:00:00)-Water Temperature (C)]]*OO[[#This Row],[16]]/SUM(OO[16])</f>
        <v>0</v>
      </c>
      <c r="S368" s="10">
        <f>3/24*OO[[#This Row],[75 (28JUN1985 06:00:00)-Water Temperature (C)]]*OO[[#This Row],[17]]/SUM(OO[17])</f>
        <v>0</v>
      </c>
      <c r="T368" s="10">
        <f>3/24*OO[[#This Row],[76 (28JUN1985 09:00:00)-Water Temperature (C)]]*OO[[#This Row],[18]]/SUM(OO[18])</f>
        <v>2.9164972937702894E-41</v>
      </c>
      <c r="U368" s="10">
        <f>3/24*OO[[#This Row],[77 (28JUN1985 12:00:00)-Water Temperature (C)]]*OO[[#This Row],[19]]/SUM(OO[19])</f>
        <v>5.6959502792042677E-30</v>
      </c>
      <c r="V368" s="10">
        <f>3/24000000*OO[[#This Row],[78 (28JUN1985 15:00:00)-Water Temperature (C)]]*OO[[#This Row],[20]]</f>
        <v>8.6108688222374994E-25</v>
      </c>
      <c r="W368" s="10">
        <f>3/24000000*OO[[#This Row],[79 (28JUN1985 18:00:00)-Water Temperature (C)]]*OO[[#This Row],[21]]</f>
        <v>8.6198408233762506E-18</v>
      </c>
      <c r="X368" s="10">
        <f>3/24000000*OO[[#This Row],[80 (28JUN1985 21:00:00)-Water Temperature (C)]]*OO[[#This Row],[22]]</f>
        <v>5.7982125480749997E-14</v>
      </c>
      <c r="Y368" s="10">
        <f>3/24000000*OO[[#This Row],[81 (29JUN1985 00:00:00)-Water Temperature (C)]]*OO[[#This Row],[23]]</f>
        <v>4.1051666963349995E-11</v>
      </c>
      <c r="Z368" s="10">
        <f>3/24000000*OO[[#This Row],[82 (29JUN1985 03:00:00)-Water Temperature (C)]]*OO[[#This Row],[24]]</f>
        <v>7.1800975382500004E-9</v>
      </c>
      <c r="AA368" s="10">
        <f>3/24000000*OO[[#This Row],[83 (29JUN1985 06:00:00)-Water Temperature (C)]]*OO[[#This Row],[25]]</f>
        <v>4.3019453233574998E-7</v>
      </c>
      <c r="AB368" s="10">
        <f>3/24000000*OO[[#This Row],[84 (29JUN1985 09:00:00)-Water Temperature (C)]]*OO[[#This Row],[26]]</f>
        <v>1.1113233498062501E-5</v>
      </c>
      <c r="AC368" s="10">
        <f>3/24000000*OO[[#This Row],[85 (29JUN1985 12:00:00)-Water Temperature (C)]]*OO[[#This Row],[27]]</f>
        <v>1.4122858509270001E-4</v>
      </c>
      <c r="AD368" s="10">
        <f>3/24000000*OO[[#This Row],[86 (29JUN1985 15:00:00)-Water Temperature (C)]]*OO[[#This Row],[28]]</f>
        <v>9.668802062774999E-4</v>
      </c>
      <c r="AE368" s="10">
        <f>3/24000000*OO[[#This Row],[88 (29JUN1985 21:00:00)-Water Temperature (C)]]*OO[[#This Row],[30]]</f>
        <v>9.9434132979874992E-3</v>
      </c>
      <c r="AF368" s="10">
        <f>3/24000000*OO[[#This Row],[88 (29JUN1985 21:00:00)-Water Temperature (C)]]*OO[[#This Row],[30]]</f>
        <v>9.9434132979874992E-3</v>
      </c>
      <c r="AG368" s="10">
        <f>3/24000000*OO[[#This Row],[89 (30JUN1985 00:00:00)-Water Temperature (C)]]*OO[[#This Row],[31]]</f>
        <v>1.7058007037002502E-2</v>
      </c>
      <c r="AH368" s="10">
        <f>3/24000000*OO[[#This Row],[90 (30JUN1985 03:00:00)-Water Temperature (C)]]*OO[[#This Row],[32]]</f>
        <v>2.1088128054918748E-2</v>
      </c>
      <c r="AI368" s="10">
        <f>3/24000000*OO[[#This Row],[91 (30JUN1985 06:00:00)-Water Temperature (C)]]*OO[[#This Row],[33]]</f>
        <v>1.9246934381526252E-2</v>
      </c>
      <c r="AJ368" s="10">
        <f>3/24000000*OO[[#This Row],[92 (30JUN1985 09:00:00)-Water Temperature (C)]]*OO[[#This Row],[34]]</f>
        <v>1.3404629670412501E-2</v>
      </c>
      <c r="AK368" s="10">
        <f>3/24000000*OO[[#This Row],[93 (30JUN1985 12:00:00)-Water Temperature (C)]]*OO[[#This Row],[35]]</f>
        <v>7.3990616160712498E-3</v>
      </c>
      <c r="AL368" s="10">
        <f>3/24000000*OO[[#This Row],[94 (30JUN1985 15:00:00)-Water Temperature (C)]]*OO[[#This Row],[36]]</f>
        <v>3.2935277782824997E-3</v>
      </c>
      <c r="AM368" s="10">
        <f>3/24000000*OO[[#This Row],[95 (30JUN1985 18:00:00)-Water Temperature (C)]]*OO[[#This Row],[37]]</f>
        <v>1.2152276634843748E-3</v>
      </c>
      <c r="AN368" s="10">
        <f>3/24000000*OO[[#This Row],[96 (30JUN1985 21:00:00)-Water Temperature (C)]]*OO[[#This Row],[38]]</f>
        <v>3.9283772846412501E-4</v>
      </c>
      <c r="AO368" s="10">
        <f>3/24000000*OO[[#This Row],[97 (01JUL1985 00:00:00)-Water Temperature (C)]]*OO[[#This Row],[39]]</f>
        <v>1.2173922926313749E-4</v>
      </c>
      <c r="AP368" s="10">
        <f>3/24000000*OO[[#This Row],[98 (01JUL1985 03:00:00)-Water Temperature (C)]]*OO[[#This Row],[40]]</f>
        <v>4.5418285144762495E-5</v>
      </c>
      <c r="AQ368" s="10">
        <f>3/24000000*OO[[#This Row],[99 (01JUL1985 06:00:00)-Water Temperature (C)]]*OO[[#This Row],[41]]</f>
        <v>2.6176164503144994E-5</v>
      </c>
      <c r="AR368" s="10">
        <f>3/24000000*OO[[#This Row],[100 (01JUL1985 09:00:00)-Water Temperature (C)]]*OO[[#This Row],[42]]</f>
        <v>2.1556269661360002E-5</v>
      </c>
      <c r="AS368" s="10">
        <f>3/24000000*OO[[#This Row],[101 (01JUL1985 12:00:00)-Water Temperature (C)]]*OO[[#This Row],[43]]</f>
        <v>2.0021462804621246E-5</v>
      </c>
      <c r="AT368" s="10">
        <f>3/24000000*OO[[#This Row],[102 (01JUL1985 15:00:00)-Water Temperature (C)]]*OO[[#This Row],[44]]</f>
        <v>1.8796083556068752E-5</v>
      </c>
      <c r="AU368" s="10">
        <f>3/24000000*OO[[#This Row],[103 (01JUL1985 18:00:00)-Water Temperature (C)]]*OO[[#This Row],[45]]</f>
        <v>1.7374591386499999E-5</v>
      </c>
      <c r="AV368" s="10">
        <f>3/24000000*OO[[#This Row],[104 (01JUL1985 21:00:00)-Water Temperature (C)]]*OO[[#This Row],[46]]</f>
        <v>1.584931495696875E-5</v>
      </c>
      <c r="AW368" s="10">
        <f>3/24000000*OO[[#This Row],[105 (02JUL1985 00:00:00)-Water Temperature (C)]]*OO[[#This Row],[47]]</f>
        <v>1.43856203365875E-5</v>
      </c>
      <c r="AX368" s="10">
        <f>3/24000000*OO[[#This Row],[106 (02JUL1985 03:00:00)-Water Temperature (C)]]*OO[[#This Row],[48]]</f>
        <v>1.3182318221325001E-5</v>
      </c>
      <c r="AY368" s="10">
        <f>3/24000000*OO[[#This Row],[107 (02JUL1985 06:00:00)-Water Temperature (C)]]*OO[[#This Row],[49]]</f>
        <v>1.2273894770899998E-5</v>
      </c>
      <c r="AZ368" s="10">
        <f>3/24000000*OO[[#This Row],[108 (02JUL1985 09:00:00)-Water Temperature (C)]]*OO[[#This Row],[50]]</f>
        <v>1.1476371317729998E-5</v>
      </c>
      <c r="BA368" s="10">
        <f>3/24000000*OO[[#This Row],[109 (02JUL1985 12:00:00)-Water Temperature (C)]]*OO[[#This Row],[51]]</f>
        <v>1.069417148090625E-5</v>
      </c>
      <c r="BB368" s="10">
        <f>3/24000000*OO[[#This Row],[110 (02JUL1985 15:00:00)-Water Temperature (C)]]*OO[[#This Row],[52]]</f>
        <v>9.8798345353899997E-6</v>
      </c>
      <c r="BC368" s="10">
        <f>3/24000000*OO[[#This Row],[111 (02JUL1985 18:00:00)-Water Temperature (C)]]*OO[[#This Row],[53]]</f>
        <v>8.9641035504899999E-6</v>
      </c>
      <c r="BD368" s="10">
        <f>3/24000000*OO[[#This Row],[112 (02JUL1985 21:00:00)-Water Temperature (C)]]*OO[[#This Row],[54]]</f>
        <v>8.0754924089525E-6</v>
      </c>
      <c r="BE368" s="10">
        <f>3/24000000*OO[[#This Row],[113 (03JUL1985 00:00:00)-Water Temperature (C)]]*OO[[#This Row],[55]]</f>
        <v>7.2602651856849981E-6</v>
      </c>
      <c r="BF368" s="10">
        <f>3/24000000*OO[[#This Row],[114 (03JUL1985 03:00:00)-Water Temperature (C)]]*OO[[#This Row],[56]]</f>
        <v>6.5732524286812492E-6</v>
      </c>
      <c r="BG368" s="10">
        <f>3/24000000*OO[[#This Row],[115 (03JUL1985 06:00:00)-Water Temperature (C)]]*OO[[#This Row],[57]]</f>
        <v>6.0051583056974998E-6</v>
      </c>
      <c r="BH368" s="10">
        <f>3/24000000*OO[[#This Row],[116 (03JUL1985 09:00:00)-Water Temperature (C)]]*OO[[#This Row],[58]]</f>
        <v>5.4791927702225001E-6</v>
      </c>
      <c r="BI368" s="10">
        <f>3/24000000*OO[[#This Row],[117 (03JUL1985 12:00:00)-Water Temperature (C)]]*OO[[#This Row],[59]]</f>
        <v>5.0094526219774998E-6</v>
      </c>
      <c r="BJ368" s="10">
        <f>3/24000000*OO[[#This Row],[118 (03JUL1985 15:00:00)-Water Temperature (C)]]*OO[[#This Row],[60]]</f>
        <v>4.5653076578312496E-6</v>
      </c>
      <c r="BK368" s="10">
        <f>3/24000000*OO[[#This Row],[119 (03JUL1985 18:00:00)-Water Temperature (C)]]*OO[[#This Row],[61]]</f>
        <v>4.1215979913812492E-6</v>
      </c>
      <c r="BL368" s="10">
        <f>3/24000000*OO[[#This Row],[120 (03JUL1985 21:00:00)-Water Temperature (C)]]*OO[[#This Row],[62]]</f>
        <v>3.7119567742424995E-6</v>
      </c>
      <c r="BM368" s="10">
        <f>3/24000000*OO[[#This Row],[121 (04JUL1985 00:00:00)-Water Temperature (C)]]*OO[[#This Row],[63]]</f>
        <v>3.3597811290386252E-6</v>
      </c>
      <c r="BN368" s="10">
        <f>3/24000000*OO[[#This Row],[122 (04JUL1985 03:00:00)-Water Temperature (C)]]*OO[[#This Row],[64]]</f>
        <v>3.1065192616813746E-6</v>
      </c>
      <c r="BO368" s="10">
        <f>3/24000000*OO[[#This Row],[123 (04JUL1985 06:00:00)-Water Temperature (C)]]*OO[[#This Row],[65]]</f>
        <v>2.8831056035177498E-6</v>
      </c>
      <c r="BP368" s="10">
        <f>3/24000000*OO[[#This Row],[124 (04JUL1985 09:00:00)-Water Temperature (C)]]*OO[[#This Row],[66]]</f>
        <v>2.65377189820325E-6</v>
      </c>
      <c r="BQ368" s="10">
        <f>3/24000000*OO[[#This Row],[125 (04JUL1985 12:00:00)-Water Temperature (C)]]*OO[[#This Row],[67]]</f>
        <v>2.3946667505234998E-6</v>
      </c>
      <c r="BR368" s="10">
        <f>3/24000000*OO[[#This Row],[126 (04JUL1985 15:00:00)-Water Temperature (C)]]*OO[[#This Row],[68]]</f>
        <v>2.1243070091134999E-6</v>
      </c>
      <c r="BS368" s="10">
        <f>3/24000000*OO[[#This Row],[127 (04JUL1985 18:00:00)-Water Temperature (C)]]*OO[[#This Row],[69]]</f>
        <v>1.8422704255739998E-6</v>
      </c>
      <c r="BT368" s="10">
        <f>3/24000000*OO[[#This Row],[128 (04JUL1985 21:00:00)-Water Temperature (C)]]*OO[[#This Row],[70]]</f>
        <v>1.569510100026125E-6</v>
      </c>
      <c r="BU368" s="10">
        <f>3/24000000*OO[[#This Row],[129 (05JUL1985 00:00:00)-Water Temperature (C)]]*OO[[#This Row],[71]]</f>
        <v>1.3116179249375E-6</v>
      </c>
      <c r="BV368" s="10">
        <f>3/24000000*OO[[#This Row],[130 (05JUL1985 03:00:00)-Water Temperature (C)]]*OO[[#This Row],[72]]</f>
        <v>1.0889114803195E-6</v>
      </c>
      <c r="BW368" s="10">
        <f>3/24000000*OO[[#This Row],[131 (05JUL1985 06:00:00)-Water Temperature (C)]]*OO[[#This Row],[73]]</f>
        <v>8.9126566259774999E-7</v>
      </c>
      <c r="BX368" s="10">
        <f>3/24000000*OO[[#This Row],[132 (05JUL1985 09:00:00)-Water Temperature (C)]]*OO[[#This Row],[74]]</f>
        <v>7.2597129659750008E-7</v>
      </c>
      <c r="BY368" s="10">
        <f>3/24000000*OO[[#This Row],[133 (05JUL1985 12:00:00)-Water Temperature (C)]]*OO[[#This Row],[75]]</f>
        <v>5.9669893871499999E-7</v>
      </c>
      <c r="BZ368" s="10">
        <f>3/24000000*OO[[#This Row],[134 (05JUL1985 15:00:00)-Water Temperature (C)]]*OO[[#This Row],[76]]</f>
        <v>4.9717656992812492E-7</v>
      </c>
      <c r="CA368" s="10">
        <f>3/24000000*OO[[#This Row],[135 (05JUL1985 18:00:00)-Water Temperature (C)]]*OO[[#This Row],[77]]</f>
        <v>4.2228800295925E-7</v>
      </c>
      <c r="CB368" s="10">
        <f>3/24000000*OO[[#This Row],[136 (05JUL1985 21:00:00)-Water Temperature (C)]]*OO[[#This Row],[78]]</f>
        <v>3.6781509334125E-7</v>
      </c>
      <c r="CC368" s="10">
        <f>3/24000000*OO[[#This Row],[137 (06JUL1985 00:00:00)-Water Temperature (C)]]*OO[[#This Row],[79]]</f>
        <v>3.2886213816899998E-7</v>
      </c>
      <c r="CD368" s="10">
        <f>3/24000000*OO[[#This Row],[138 (06JUL1985 03:00:00)-Water Temperature (C)]]*OO[[#This Row],[80]]</f>
        <v>3.0268055946847499E-7</v>
      </c>
      <c r="CE368" s="10">
        <f>3/24000000*OO[[#This Row],[139 (06JUL1985 06:00:00)-Water Temperature (C)]]*OO[[#This Row],[81]]</f>
        <v>2.8285565908458747E-7</v>
      </c>
      <c r="CF368" s="10">
        <f>3/24000000*OO[[#This Row],[140 (06JUL1985 09:00:00)-Water Temperature (C)]]*OO[[#This Row],[82]]</f>
        <v>2.665756611869375E-7</v>
      </c>
      <c r="CG368" s="10">
        <f>3/24000000*OO[[#This Row],[141 (06JUL1985 12:00:00)-Water Temperature (C)]]*OO[[#This Row],[83]]</f>
        <v>2.5234804385249996E-7</v>
      </c>
      <c r="CH368" s="10">
        <f>3/24000000*OO[[#This Row],[142 (06JUL1985 15:00:00)-Water Temperature (C)]]*OO[[#This Row],[84]]</f>
        <v>2.3909136103800003E-7</v>
      </c>
      <c r="CI368" s="10">
        <f>3/24000000*OO[[#This Row],[143 (06JUL1985 18:00:00)-Water Temperature (C)]]*OO[[#This Row],[85]]</f>
        <v>2.2534045046887498E-7</v>
      </c>
      <c r="CJ368" s="10">
        <f>3/24000000*OO[[#This Row],[144 (06JUL1985 21:00:00)-Water Temperature (C)]]*OO[[#This Row],[86]]</f>
        <v>2.1330495448600001E-7</v>
      </c>
      <c r="CK368" s="10">
        <f>3/24000000*OO[[#This Row],[145 (07JUL1985 00:00:00)-Water Temperature (C)]]*OO[[#This Row],[87]]</f>
        <v>2.031383771122875E-7</v>
      </c>
      <c r="CL368" s="10">
        <f>3/24000000*OO[[#This Row],[146 (07JUL1985 03:00:00)-Water Temperature (C)]]*OO[[#This Row],[88]]</f>
        <v>1.97446591739925E-7</v>
      </c>
      <c r="CM368" s="10">
        <f>3/24000000*OO[[#This Row],[147 (07JUL1985 06:00:00)-Water Temperature (C)]]*OO[[#This Row],[89]]</f>
        <v>1.9113732025562498E-7</v>
      </c>
      <c r="CN368" s="10">
        <f>3/24000000*OO[[#This Row],[148 (07JUL1985 09:00:00)-Water Temperature (C)]]*OO[[#This Row],[90]]</f>
        <v>1.8271675753432501E-7</v>
      </c>
      <c r="CO368" s="10">
        <f>3/24000000*OO[[#This Row],[149 (07JUL1985 12:00:00)-Water Temperature (C)]]*OO[[#This Row],[91]]</f>
        <v>1.7341542848347501E-7</v>
      </c>
      <c r="CP368" s="10">
        <f>3/24000000*OO[[#This Row],[150 (07JUL1985 15:00:00)-Water Temperature (C)]]*OO[[#This Row],[92]]</f>
        <v>1.6549407170205E-7</v>
      </c>
      <c r="CQ368" s="10">
        <f>3/24000000*OO[[#This Row],[151 (07JUL1985 18:00:00)-Water Temperature (C)]]*OO[[#This Row],[93]]</f>
        <v>1.5724535874136249E-7</v>
      </c>
      <c r="CR368" s="10">
        <f>3/24000000*OO[[#This Row],[152 (07JUL1985 21:00:00)-Water Temperature (C)]]*OO[[#This Row],[94]]</f>
        <v>1.4928436196295003E-7</v>
      </c>
      <c r="CS368" s="10">
        <f>3/24000000*OO[[#This Row],[153 (08JUL1985 00:00:00)-Water Temperature (C)]]*OO[[#This Row],[95]]</f>
        <v>1.4217665826840001E-7</v>
      </c>
      <c r="CT368" s="10">
        <f>3/24000000*OO[[#This Row],[154 (08JUL1985 03:00:00)-Water Temperature (C)]]*OO[[#This Row],[96]]</f>
        <v>1.3855494723799998E-7</v>
      </c>
      <c r="CU368" s="10">
        <f>3/24000000*OO[[#This Row],[155 (08JUL1985 06:00:00)-Water Temperature (C)]]*OO[[#This Row],[97]]</f>
        <v>1.360357978814E-7</v>
      </c>
      <c r="CV368" s="10">
        <f>3/24000000*OO[[#This Row],[156 (08JUL1985 09:00:00)-Water Temperature (C)]]*OO[[#This Row],[98]]</f>
        <v>1.3248583952089999E-7</v>
      </c>
      <c r="CW368" s="10">
        <f>3/24000000*OO[[#This Row],[157 (08JUL1985 12:00:00)-Water Temperature (C)]]*OO[[#This Row],[99]]</f>
        <v>1.2838998351851248E-7</v>
      </c>
    </row>
    <row r="369" spans="1:101" x14ac:dyDescent="0.35">
      <c r="A369" t="s">
        <v>376</v>
      </c>
      <c r="B369">
        <v>952.45740000000001</v>
      </c>
      <c r="C369" s="10">
        <f>3/24*OO[[#This Row],[59 (26JUN1985 06:00:00)-Water Temperature (C)]]*OO[[#This Row],[1]]/SUM(OO[1])</f>
        <v>0</v>
      </c>
      <c r="D369" s="10">
        <f>3/24*OO[[#This Row],[60 (26JUN1985 09:00:00)-Water Temperature (C)]]*OO[[#This Row],[2]]/SUM(OO[2])</f>
        <v>0</v>
      </c>
      <c r="E369" s="10">
        <f>3/24*OO[[#This Row],[61 (26JUN1985 12:00:00)-Water Temperature (C)]]*OO[[#This Row],[3]]/SUM(OO[3])</f>
        <v>0</v>
      </c>
      <c r="F369" s="10">
        <f>3/24*OO[[#This Row],[62 (26JUN1985 15:00:00)-Water Temperature (C)]]*OO[[#This Row],[4]]/SUM(OO[4])</f>
        <v>0</v>
      </c>
      <c r="G369" s="10">
        <f>3/24*OO[[#This Row],[63 (26JUN1985 18:00:00)-Water Temperature (C)]]*OO[[#This Row],[5]]/SUM(OO[5])</f>
        <v>0</v>
      </c>
      <c r="H369" s="10">
        <f>3/24*OO[[#This Row],[64 (26JUN1985 21:00:00)-Water Temperature (C)]]*OO[[#This Row],[6]]/SUM(OO[6])</f>
        <v>0</v>
      </c>
      <c r="I369" s="10">
        <f>3/24*OO[[#This Row],[65 (27JUN1985 00:00:00)-Water Temperature (C)]]*OO[[#This Row],[7]]/SUM(OO[7])</f>
        <v>0</v>
      </c>
      <c r="J369" s="10">
        <f>3/24*OO[[#This Row],[66 (27JUN1985 03:00:00)-Water Temperature (C)]]*OO[[#This Row],[8]]/SUM(OO[8])</f>
        <v>0</v>
      </c>
      <c r="K369" s="10">
        <f>3/24*OO[[#This Row],[67 (27JUN1985 06:00:00)-Water Temperature (C)]]*OO[[#This Row],[9]]/SUM(OO[9])</f>
        <v>0</v>
      </c>
      <c r="L369" s="10">
        <f>3/24*OO[[#This Row],[68 (27JUN1985 09:00:00)-Water Temperature (C)]]*OO[[#This Row],[10]]/SUM(OO[10])</f>
        <v>0</v>
      </c>
      <c r="M369" s="10">
        <f>3/24*OO[[#This Row],[69 (27JUN1985 12:00:00)-Water Temperature (C)]]*OO[[#This Row],[11]]/SUM(OO[11])</f>
        <v>0</v>
      </c>
      <c r="N369" s="10">
        <f>3/24*OO[[#This Row],[70 (27JUN1985 15:00:00)-Water Temperature (C)]]*OO[[#This Row],[12]]/SUM(OO[12])</f>
        <v>0</v>
      </c>
      <c r="O369" s="10">
        <f>3/24*OO[[#This Row],[71 (27JUN1985 18:00:00)-Water Temperature (C)]]*OO[[#This Row],[13]]/SUM(OO[13])</f>
        <v>0</v>
      </c>
      <c r="P369" s="10">
        <f>3/24*OO[[#This Row],[72 (27JUN1985 21:00:00)-Water Temperature (C)]]*OO[[#This Row],[14]]/SUM(OO[14])</f>
        <v>0</v>
      </c>
      <c r="Q369" s="10">
        <f>3/24*OO[[#This Row],[73 (28JUN1985 00:00:00)-Water Temperature (C)]]*OO[[#This Row],[15]]/SUM(OO[15])</f>
        <v>0</v>
      </c>
      <c r="R369" s="10">
        <f>3/24*OO[[#This Row],[74 (28JUN1985 03:00:00)-Water Temperature (C)]]*OO[[#This Row],[16]]/SUM(OO[16])</f>
        <v>0</v>
      </c>
      <c r="S369" s="10">
        <f>3/24*OO[[#This Row],[75 (28JUN1985 06:00:00)-Water Temperature (C)]]*OO[[#This Row],[17]]/SUM(OO[17])</f>
        <v>0</v>
      </c>
      <c r="T369" s="10">
        <f>3/24*OO[[#This Row],[76 (28JUN1985 09:00:00)-Water Temperature (C)]]*OO[[#This Row],[18]]/SUM(OO[18])</f>
        <v>5.1009961920627206E-41</v>
      </c>
      <c r="U369" s="10">
        <f>3/24*OO[[#This Row],[77 (28JUN1985 12:00:00)-Water Temperature (C)]]*OO[[#This Row],[19]]/SUM(OO[19])</f>
        <v>1.0794241354019336E-29</v>
      </c>
      <c r="V369" s="10">
        <f>3/24000000*OO[[#This Row],[78 (28JUN1985 15:00:00)-Water Temperature (C)]]*OO[[#This Row],[20]]</f>
        <v>1.438157903792E-24</v>
      </c>
      <c r="W369" s="10">
        <f>3/24000000*OO[[#This Row],[79 (28JUN1985 18:00:00)-Water Temperature (C)]]*OO[[#This Row],[21]]</f>
        <v>2.1419467397183745E-17</v>
      </c>
      <c r="X369" s="10">
        <f>3/24000000*OO[[#This Row],[80 (28JUN1985 21:00:00)-Water Temperature (C)]]*OO[[#This Row],[22]]</f>
        <v>1.6691287287853751E-13</v>
      </c>
      <c r="Y369" s="10">
        <f>3/24000000*OO[[#This Row],[81 (29JUN1985 00:00:00)-Water Temperature (C)]]*OO[[#This Row],[23]]</f>
        <v>1.2825781004493749E-10</v>
      </c>
      <c r="Z369" s="10">
        <f>3/24000000*OO[[#This Row],[82 (29JUN1985 03:00:00)-Water Temperature (C)]]*OO[[#This Row],[24]]</f>
        <v>2.386967814396E-8</v>
      </c>
      <c r="AA369" s="10">
        <f>3/24000000*OO[[#This Row],[83 (29JUN1985 06:00:00)-Water Temperature (C)]]*OO[[#This Row],[25]]</f>
        <v>1.5047422491042497E-6</v>
      </c>
      <c r="AB369" s="10">
        <f>3/24000000*OO[[#This Row],[84 (29JUN1985 09:00:00)-Water Temperature (C)]]*OO[[#This Row],[26]]</f>
        <v>4.0571313049724992E-5</v>
      </c>
      <c r="AC369" s="10">
        <f>3/24000000*OO[[#This Row],[85 (29JUN1985 12:00:00)-Water Temperature (C)]]*OO[[#This Row],[27]]</f>
        <v>5.3538653509799998E-4</v>
      </c>
      <c r="AD369" s="10">
        <f>3/24000000*OO[[#This Row],[86 (29JUN1985 15:00:00)-Water Temperature (C)]]*OO[[#This Row],[28]]</f>
        <v>3.7909967113287498E-3</v>
      </c>
      <c r="AE369" s="10">
        <f>3/24000000*OO[[#This Row],[88 (29JUN1985 21:00:00)-Water Temperature (C)]]*OO[[#This Row],[30]]</f>
        <v>4.124985922102499E-2</v>
      </c>
      <c r="AF369" s="10">
        <f>3/24000000*OO[[#This Row],[88 (29JUN1985 21:00:00)-Water Temperature (C)]]*OO[[#This Row],[30]]</f>
        <v>4.124985922102499E-2</v>
      </c>
      <c r="AG369" s="10">
        <f>3/24000000*OO[[#This Row],[89 (30JUN1985 00:00:00)-Water Temperature (C)]]*OO[[#This Row],[31]]</f>
        <v>7.2466094550849999E-2</v>
      </c>
      <c r="AH369" s="10">
        <f>3/24000000*OO[[#This Row],[90 (30JUN1985 03:00:00)-Water Temperature (C)]]*OO[[#This Row],[32]]</f>
        <v>9.1478494899975005E-2</v>
      </c>
      <c r="AI369" s="10">
        <f>3/24000000*OO[[#This Row],[91 (30JUN1985 06:00:00)-Water Temperature (C)]]*OO[[#This Row],[33]]</f>
        <v>8.5098522066949997E-2</v>
      </c>
      <c r="AJ369" s="10">
        <f>3/24000000*OO[[#This Row],[92 (30JUN1985 09:00:00)-Water Temperature (C)]]*OO[[#This Row],[34]]</f>
        <v>6.0264094583625E-2</v>
      </c>
      <c r="AK369" s="10">
        <f>3/24000000*OO[[#This Row],[93 (30JUN1985 12:00:00)-Water Temperature (C)]]*OO[[#This Row],[35]]</f>
        <v>3.3752372684400005E-2</v>
      </c>
      <c r="AL369" s="10">
        <f>3/24000000*OO[[#This Row],[94 (30JUN1985 15:00:00)-Water Temperature (C)]]*OO[[#This Row],[36]]</f>
        <v>1.52242754786175E-2</v>
      </c>
      <c r="AM369" s="10">
        <f>3/24000000*OO[[#This Row],[95 (30JUN1985 18:00:00)-Water Temperature (C)]]*OO[[#This Row],[37]]</f>
        <v>5.6810894872549996E-3</v>
      </c>
      <c r="AN369" s="10">
        <f>3/24000000*OO[[#This Row],[96 (30JUN1985 21:00:00)-Water Temperature (C)]]*OO[[#This Row],[38]]</f>
        <v>1.8503257228924999E-3</v>
      </c>
      <c r="AO369" s="10">
        <f>3/24000000*OO[[#This Row],[97 (01JUL1985 00:00:00)-Water Temperature (C)]]*OO[[#This Row],[39]]</f>
        <v>5.7227924930999992E-4</v>
      </c>
      <c r="AP369" s="10">
        <f>3/24000000*OO[[#This Row],[98 (01JUL1985 03:00:00)-Water Temperature (C)]]*OO[[#This Row],[40]]</f>
        <v>2.0862015705826249E-4</v>
      </c>
      <c r="AQ369" s="10">
        <f>3/24000000*OO[[#This Row],[99 (01JUL1985 06:00:00)-Water Temperature (C)]]*OO[[#This Row],[41]]</f>
        <v>1.1620812169874999E-4</v>
      </c>
      <c r="AR369" s="10">
        <f>3/24000000*OO[[#This Row],[100 (01JUL1985 09:00:00)-Water Temperature (C)]]*OO[[#This Row],[42]]</f>
        <v>9.3940504115549989E-5</v>
      </c>
      <c r="AS369" s="10">
        <f>3/24000000*OO[[#This Row],[101 (01JUL1985 12:00:00)-Water Temperature (C)]]*OO[[#This Row],[43]]</f>
        <v>8.6823188327999997E-5</v>
      </c>
      <c r="AT369" s="10">
        <f>3/24000000*OO[[#This Row],[102 (01JUL1985 15:00:00)-Water Temperature (C)]]*OO[[#This Row],[44]]</f>
        <v>8.1436653923624991E-5</v>
      </c>
      <c r="AU369" s="10">
        <f>3/24000000*OO[[#This Row],[103 (01JUL1985 18:00:00)-Water Temperature (C)]]*OO[[#This Row],[45]]</f>
        <v>7.5250637469437493E-5</v>
      </c>
      <c r="AV369" s="10">
        <f>3/24000000*OO[[#This Row],[104 (01JUL1985 21:00:00)-Water Temperature (C)]]*OO[[#This Row],[46]]</f>
        <v>6.8614264443175003E-5</v>
      </c>
      <c r="AW369" s="10">
        <f>3/24000000*OO[[#This Row],[105 (02JUL1985 00:00:00)-Water Temperature (C)]]*OO[[#This Row],[47]]</f>
        <v>6.2232841357649996E-5</v>
      </c>
      <c r="AX369" s="10">
        <f>3/24000000*OO[[#This Row],[106 (02JUL1985 03:00:00)-Water Temperature (C)]]*OO[[#This Row],[48]]</f>
        <v>5.6939338764000004E-5</v>
      </c>
      <c r="AY369" s="10">
        <f>3/24000000*OO[[#This Row],[107 (02JUL1985 06:00:00)-Water Temperature (C)]]*OO[[#This Row],[49]]</f>
        <v>5.2920367257449998E-5</v>
      </c>
      <c r="AZ369" s="10">
        <f>3/24000000*OO[[#This Row],[108 (02JUL1985 09:00:00)-Water Temperature (C)]]*OO[[#This Row],[50]]</f>
        <v>4.9419079934E-5</v>
      </c>
      <c r="BA369" s="10">
        <f>3/24000000*OO[[#This Row],[109 (02JUL1985 12:00:00)-Water Temperature (C)]]*OO[[#This Row],[51]]</f>
        <v>4.5967378063200004E-5</v>
      </c>
      <c r="BB369" s="10">
        <f>3/24000000*OO[[#This Row],[110 (02JUL1985 15:00:00)-Water Temperature (C)]]*OO[[#This Row],[52]]</f>
        <v>4.2418296516799998E-5</v>
      </c>
      <c r="BC369" s="10">
        <f>3/24000000*OO[[#This Row],[111 (02JUL1985 18:00:00)-Water Temperature (C)]]*OO[[#This Row],[53]]</f>
        <v>3.8442935923462499E-5</v>
      </c>
      <c r="BD369" s="10">
        <f>3/24000000*OO[[#This Row],[112 (02JUL1985 21:00:00)-Water Temperature (C)]]*OO[[#This Row],[54]]</f>
        <v>3.4597741147200003E-5</v>
      </c>
      <c r="BE369" s="10">
        <f>3/24000000*OO[[#This Row],[113 (03JUL1985 00:00:00)-Water Temperature (C)]]*OO[[#This Row],[55]]</f>
        <v>3.1072182867599999E-5</v>
      </c>
      <c r="BF369" s="10">
        <f>3/24000000*OO[[#This Row],[114 (03JUL1985 03:00:00)-Water Temperature (C)]]*OO[[#This Row],[56]]</f>
        <v>2.8102016954218753E-5</v>
      </c>
      <c r="BG369" s="10">
        <f>3/24000000*OO[[#This Row],[115 (03JUL1985 06:00:00)-Water Temperature (C)]]*OO[[#This Row],[57]]</f>
        <v>2.5640224898557499E-5</v>
      </c>
      <c r="BH369" s="10">
        <f>3/24000000*OO[[#This Row],[116 (03JUL1985 09:00:00)-Water Temperature (C)]]*OO[[#This Row],[58]]</f>
        <v>2.3367315297347498E-5</v>
      </c>
      <c r="BI369" s="10">
        <f>3/24000000*OO[[#This Row],[117 (03JUL1985 12:00:00)-Water Temperature (C)]]*OO[[#This Row],[59]]</f>
        <v>2.1333903738000001E-5</v>
      </c>
      <c r="BJ369" s="10">
        <f>3/24000000*OO[[#This Row],[118 (03JUL1985 15:00:00)-Water Temperature (C)]]*OO[[#This Row],[60]]</f>
        <v>1.9420414914862502E-5</v>
      </c>
      <c r="BK369" s="10">
        <f>3/24000000*OO[[#This Row],[119 (03JUL1985 18:00:00)-Water Temperature (C)]]*OO[[#This Row],[61]]</f>
        <v>1.7519492958869999E-5</v>
      </c>
      <c r="BL369" s="10">
        <f>3/24000000*OO[[#This Row],[120 (03JUL1985 21:00:00)-Water Temperature (C)]]*OO[[#This Row],[62]]</f>
        <v>1.5766553905721248E-5</v>
      </c>
      <c r="BM369" s="10">
        <f>3/24000000*OO[[#This Row],[121 (04JUL1985 00:00:00)-Water Temperature (C)]]*OO[[#This Row],[63]]</f>
        <v>1.4260908113031249E-5</v>
      </c>
      <c r="BN369" s="10">
        <f>3/24000000*OO[[#This Row],[122 (04JUL1985 03:00:00)-Water Temperature (C)]]*OO[[#This Row],[64]]</f>
        <v>1.3177261043943749E-5</v>
      </c>
      <c r="BO369" s="10">
        <f>3/24000000*OO[[#This Row],[123 (04JUL1985 06:00:00)-Water Temperature (C)]]*OO[[#This Row],[65]]</f>
        <v>1.2225073303139999E-5</v>
      </c>
      <c r="BP369" s="10">
        <f>3/24000000*OO[[#This Row],[124 (04JUL1985 09:00:00)-Water Temperature (C)]]*OO[[#This Row],[66]]</f>
        <v>1.1251347853199998E-5</v>
      </c>
      <c r="BQ369" s="10">
        <f>3/24000000*OO[[#This Row],[125 (04JUL1985 12:00:00)-Water Temperature (C)]]*OO[[#This Row],[67]]</f>
        <v>1.0152622916919999E-5</v>
      </c>
      <c r="BR369" s="10">
        <f>3/24000000*OO[[#This Row],[126 (04JUL1985 15:00:00)-Water Temperature (C)]]*OO[[#This Row],[68]]</f>
        <v>9.0098661219474997E-6</v>
      </c>
      <c r="BS369" s="10">
        <f>3/24000000*OO[[#This Row],[127 (04JUL1985 18:00:00)-Water Temperature (C)]]*OO[[#This Row],[69]]</f>
        <v>7.8182325493949988E-6</v>
      </c>
      <c r="BT369" s="10">
        <f>3/24000000*OO[[#This Row],[128 (04JUL1985 21:00:00)-Water Temperature (C)]]*OO[[#This Row],[70]]</f>
        <v>6.6683880323599993E-6</v>
      </c>
      <c r="BU369" s="10">
        <f>3/24000000*OO[[#This Row],[129 (05JUL1985 00:00:00)-Water Temperature (C)]]*OO[[#This Row],[71]]</f>
        <v>5.5792013324249988E-6</v>
      </c>
      <c r="BV369" s="10">
        <f>3/24000000*OO[[#This Row],[130 (05JUL1985 03:00:00)-Water Temperature (C)]]*OO[[#This Row],[72]]</f>
        <v>4.6364880607800003E-6</v>
      </c>
      <c r="BW369" s="10">
        <f>3/24000000*OO[[#This Row],[131 (05JUL1985 06:00:00)-Water Temperature (C)]]*OO[[#This Row],[73]]</f>
        <v>3.7960129732874996E-6</v>
      </c>
      <c r="BX369" s="10">
        <f>3/24000000*OO[[#This Row],[132 (05JUL1985 09:00:00)-Water Temperature (C)]]*OO[[#This Row],[74]]</f>
        <v>3.090410878338E-6</v>
      </c>
      <c r="BY369" s="10">
        <f>3/24000000*OO[[#This Row],[133 (05JUL1985 12:00:00)-Water Temperature (C)]]*OO[[#This Row],[75]]</f>
        <v>2.53511481142375E-6</v>
      </c>
      <c r="BZ369" s="10">
        <f>3/24000000*OO[[#This Row],[134 (05JUL1985 15:00:00)-Water Temperature (C)]]*OO[[#This Row],[76]]</f>
        <v>2.1070459006488751E-6</v>
      </c>
      <c r="CA369" s="10">
        <f>3/24000000*OO[[#This Row],[135 (05JUL1985 18:00:00)-Water Temperature (C)]]*OO[[#This Row],[77]]</f>
        <v>1.7852878968389999E-6</v>
      </c>
      <c r="CB369" s="10">
        <f>3/24000000*OO[[#This Row],[136 (05JUL1985 21:00:00)-Water Temperature (C)]]*OO[[#This Row],[78]]</f>
        <v>1.55129773407E-6</v>
      </c>
      <c r="CC369" s="10">
        <f>3/24000000*OO[[#This Row],[137 (06JUL1985 00:00:00)-Water Temperature (C)]]*OO[[#This Row],[79]]</f>
        <v>1.3845879497339999E-6</v>
      </c>
      <c r="CD369" s="10">
        <f>3/24000000*OO[[#This Row],[138 (06JUL1985 03:00:00)-Water Temperature (C)]]*OO[[#This Row],[80]]</f>
        <v>1.272648192025E-6</v>
      </c>
      <c r="CE369" s="10">
        <f>3/24000000*OO[[#This Row],[139 (06JUL1985 06:00:00)-Water Temperature (C)]]*OO[[#This Row],[81]]</f>
        <v>1.1879107336582502E-6</v>
      </c>
      <c r="CF369" s="10">
        <f>3/24000000*OO[[#This Row],[140 (06JUL1985 09:00:00)-Water Temperature (C)]]*OO[[#This Row],[82]]</f>
        <v>1.118558814494625E-6</v>
      </c>
      <c r="CG369" s="10">
        <f>3/24000000*OO[[#This Row],[141 (06JUL1985 12:00:00)-Water Temperature (C)]]*OO[[#This Row],[83]]</f>
        <v>1.0575876181421247E-6</v>
      </c>
      <c r="CH369" s="10">
        <f>3/24000000*OO[[#This Row],[142 (06JUL1985 15:00:00)-Water Temperature (C)]]*OO[[#This Row],[84]]</f>
        <v>1.0010752095607498E-6</v>
      </c>
      <c r="CI369" s="10">
        <f>3/24000000*OO[[#This Row],[143 (06JUL1985 18:00:00)-Water Temperature (C)]]*OO[[#This Row],[85]]</f>
        <v>9.4275432526325002E-7</v>
      </c>
      <c r="CJ369" s="10">
        <f>3/24000000*OO[[#This Row],[144 (06JUL1985 21:00:00)-Water Temperature (C)]]*OO[[#This Row],[86]]</f>
        <v>8.9169571985849987E-7</v>
      </c>
      <c r="CK369" s="10">
        <f>3/24000000*OO[[#This Row],[145 (07JUL1985 00:00:00)-Water Temperature (C)]]*OO[[#This Row],[87]]</f>
        <v>8.486558305516249E-7</v>
      </c>
      <c r="CL369" s="10">
        <f>3/24000000*OO[[#This Row],[146 (07JUL1985 03:00:00)-Water Temperature (C)]]*OO[[#This Row],[88]]</f>
        <v>8.2440490264049994E-7</v>
      </c>
      <c r="CM369" s="10">
        <f>3/24000000*OO[[#This Row],[147 (07JUL1985 06:00:00)-Water Temperature (C)]]*OO[[#This Row],[89]]</f>
        <v>7.9795681146224987E-7</v>
      </c>
      <c r="CN369" s="10">
        <f>3/24000000*OO[[#This Row],[148 (07JUL1985 09:00:00)-Water Temperature (C)]]*OO[[#This Row],[90]]</f>
        <v>7.6299104237774996E-7</v>
      </c>
      <c r="CO369" s="10">
        <f>3/24000000*OO[[#This Row],[149 (07JUL1985 12:00:00)-Water Temperature (C)]]*OO[[#This Row],[91]]</f>
        <v>7.2370723541599994E-7</v>
      </c>
      <c r="CP369" s="10">
        <f>3/24000000*OO[[#This Row],[150 (07JUL1985 15:00:00)-Water Temperature (C)]]*OO[[#This Row],[92]]</f>
        <v>6.9019043320499997E-7</v>
      </c>
      <c r="CQ369" s="10">
        <f>3/24000000*OO[[#This Row],[151 (07JUL1985 18:00:00)-Water Temperature (C)]]*OO[[#This Row],[93]]</f>
        <v>6.55567434729875E-7</v>
      </c>
      <c r="CR369" s="10">
        <f>3/24000000*OO[[#This Row],[152 (07JUL1985 21:00:00)-Water Temperature (C)]]*OO[[#This Row],[94]]</f>
        <v>6.2208418792499996E-7</v>
      </c>
      <c r="CS369" s="10">
        <f>3/24000000*OO[[#This Row],[153 (08JUL1985 00:00:00)-Water Temperature (C)]]*OO[[#This Row],[95]]</f>
        <v>5.9214256697550005E-7</v>
      </c>
      <c r="CT369" s="10">
        <f>3/24000000*OO[[#This Row],[154 (08JUL1985 03:00:00)-Water Temperature (C)]]*OO[[#This Row],[96]]</f>
        <v>5.7672038682850004E-7</v>
      </c>
      <c r="CU369" s="10">
        <f>3/24000000*OO[[#This Row],[155 (08JUL1985 06:00:00)-Water Temperature (C)]]*OO[[#This Row],[97]]</f>
        <v>5.6600400244999999E-7</v>
      </c>
      <c r="CV369" s="10">
        <f>3/24000000*OO[[#This Row],[156 (08JUL1985 09:00:00)-Water Temperature (C)]]*OO[[#This Row],[98]]</f>
        <v>5.5109880357999999E-7</v>
      </c>
      <c r="CW369" s="10">
        <f>3/24000000*OO[[#This Row],[157 (08JUL1985 12:00:00)-Water Temperature (C)]]*OO[[#This Row],[99]]</f>
        <v>5.3383144171874991E-7</v>
      </c>
    </row>
    <row r="370" spans="1:101" x14ac:dyDescent="0.35">
      <c r="A370" t="s">
        <v>377</v>
      </c>
      <c r="B370">
        <v>481.72120000000001</v>
      </c>
      <c r="C370" s="10">
        <f>3/24*OO[[#This Row],[59 (26JUN1985 06:00:00)-Water Temperature (C)]]*OO[[#This Row],[1]]/SUM(OO[1])</f>
        <v>0</v>
      </c>
      <c r="D370" s="10">
        <f>3/24*OO[[#This Row],[60 (26JUN1985 09:00:00)-Water Temperature (C)]]*OO[[#This Row],[2]]/SUM(OO[2])</f>
        <v>0</v>
      </c>
      <c r="E370" s="10">
        <f>3/24*OO[[#This Row],[61 (26JUN1985 12:00:00)-Water Temperature (C)]]*OO[[#This Row],[3]]/SUM(OO[3])</f>
        <v>0</v>
      </c>
      <c r="F370" s="10">
        <f>3/24*OO[[#This Row],[62 (26JUN1985 15:00:00)-Water Temperature (C)]]*OO[[#This Row],[4]]/SUM(OO[4])</f>
        <v>0</v>
      </c>
      <c r="G370" s="10">
        <f>3/24*OO[[#This Row],[63 (26JUN1985 18:00:00)-Water Temperature (C)]]*OO[[#This Row],[5]]/SUM(OO[5])</f>
        <v>0</v>
      </c>
      <c r="H370" s="10">
        <f>3/24*OO[[#This Row],[64 (26JUN1985 21:00:00)-Water Temperature (C)]]*OO[[#This Row],[6]]/SUM(OO[6])</f>
        <v>0</v>
      </c>
      <c r="I370" s="10">
        <f>3/24*OO[[#This Row],[65 (27JUN1985 00:00:00)-Water Temperature (C)]]*OO[[#This Row],[7]]/SUM(OO[7])</f>
        <v>0</v>
      </c>
      <c r="J370" s="10">
        <f>3/24*OO[[#This Row],[66 (27JUN1985 03:00:00)-Water Temperature (C)]]*OO[[#This Row],[8]]/SUM(OO[8])</f>
        <v>0</v>
      </c>
      <c r="K370" s="10">
        <f>3/24*OO[[#This Row],[67 (27JUN1985 06:00:00)-Water Temperature (C)]]*OO[[#This Row],[9]]/SUM(OO[9])</f>
        <v>0</v>
      </c>
      <c r="L370" s="10">
        <f>3/24*OO[[#This Row],[68 (27JUN1985 09:00:00)-Water Temperature (C)]]*OO[[#This Row],[10]]/SUM(OO[10])</f>
        <v>0</v>
      </c>
      <c r="M370" s="10">
        <f>3/24*OO[[#This Row],[69 (27JUN1985 12:00:00)-Water Temperature (C)]]*OO[[#This Row],[11]]/SUM(OO[11])</f>
        <v>0</v>
      </c>
      <c r="N370" s="10">
        <f>3/24*OO[[#This Row],[70 (27JUN1985 15:00:00)-Water Temperature (C)]]*OO[[#This Row],[12]]/SUM(OO[12])</f>
        <v>0</v>
      </c>
      <c r="O370" s="10">
        <f>3/24*OO[[#This Row],[71 (27JUN1985 18:00:00)-Water Temperature (C)]]*OO[[#This Row],[13]]/SUM(OO[13])</f>
        <v>0</v>
      </c>
      <c r="P370" s="10">
        <f>3/24*OO[[#This Row],[72 (27JUN1985 21:00:00)-Water Temperature (C)]]*OO[[#This Row],[14]]/SUM(OO[14])</f>
        <v>0</v>
      </c>
      <c r="Q370" s="10">
        <f>3/24*OO[[#This Row],[73 (28JUN1985 00:00:00)-Water Temperature (C)]]*OO[[#This Row],[15]]/SUM(OO[15])</f>
        <v>0</v>
      </c>
      <c r="R370" s="10">
        <f>3/24*OO[[#This Row],[74 (28JUN1985 03:00:00)-Water Temperature (C)]]*OO[[#This Row],[16]]/SUM(OO[16])</f>
        <v>0</v>
      </c>
      <c r="S370" s="10">
        <f>3/24*OO[[#This Row],[75 (28JUN1985 06:00:00)-Water Temperature (C)]]*OO[[#This Row],[17]]/SUM(OO[17])</f>
        <v>0</v>
      </c>
      <c r="T370" s="10">
        <f>3/24*OO[[#This Row],[76 (28JUN1985 09:00:00)-Water Temperature (C)]]*OO[[#This Row],[18]]/SUM(OO[18])</f>
        <v>5.6466933565438809E-42</v>
      </c>
      <c r="U370" s="10">
        <f>3/24*OO[[#This Row],[77 (28JUN1985 12:00:00)-Water Temperature (C)]]*OO[[#This Row],[19]]/SUM(OO[19])</f>
        <v>1.5390860135912728E-30</v>
      </c>
      <c r="V370" s="10">
        <f>3/24000000*OO[[#This Row],[78 (28JUN1985 15:00:00)-Water Temperature (C)]]*OO[[#This Row],[20]]</f>
        <v>1.8606529289406247E-25</v>
      </c>
      <c r="W370" s="10">
        <f>3/24000000*OO[[#This Row],[79 (28JUN1985 18:00:00)-Water Temperature (C)]]*OO[[#This Row],[21]]</f>
        <v>4.7853252354262499E-18</v>
      </c>
      <c r="X370" s="10">
        <f>3/24000000*OO[[#This Row],[80 (28JUN1985 21:00:00)-Water Temperature (C)]]*OO[[#This Row],[22]]</f>
        <v>4.6085174470912493E-14</v>
      </c>
      <c r="Y370" s="10">
        <f>3/24000000*OO[[#This Row],[81 (29JUN1985 00:00:00)-Water Temperature (C)]]*OO[[#This Row],[23]]</f>
        <v>3.9678627117149998E-11</v>
      </c>
      <c r="Z370" s="10">
        <f>3/24000000*OO[[#This Row],[82 (29JUN1985 03:00:00)-Water Temperature (C)]]*OO[[#This Row],[24]]</f>
        <v>8.0400942729449999E-9</v>
      </c>
      <c r="AA370" s="10">
        <f>3/24000000*OO[[#This Row],[83 (29JUN1985 06:00:00)-Water Temperature (C)]]*OO[[#This Row],[25]]</f>
        <v>5.4335301627749994E-7</v>
      </c>
      <c r="AB370" s="10">
        <f>3/24000000*OO[[#This Row],[84 (29JUN1985 09:00:00)-Water Temperature (C)]]*OO[[#This Row],[26]]</f>
        <v>1.5546944977247497E-5</v>
      </c>
      <c r="AC370" s="10">
        <f>3/24000000*OO[[#This Row],[85 (29JUN1985 12:00:00)-Water Temperature (C)]]*OO[[#This Row],[27]]</f>
        <v>2.16125887645125E-4</v>
      </c>
      <c r="AD370" s="10">
        <f>3/24000000*OO[[#This Row],[86 (29JUN1985 15:00:00)-Water Temperature (C)]]*OO[[#This Row],[28]]</f>
        <v>1.603994390732E-3</v>
      </c>
      <c r="AE370" s="10">
        <f>3/24000000*OO[[#This Row],[88 (29JUN1985 21:00:00)-Water Temperature (C)]]*OO[[#This Row],[30]]</f>
        <v>1.89224543209725E-2</v>
      </c>
      <c r="AF370" s="10">
        <f>3/24000000*OO[[#This Row],[88 (29JUN1985 21:00:00)-Water Temperature (C)]]*OO[[#This Row],[30]]</f>
        <v>1.89224543209725E-2</v>
      </c>
      <c r="AG370" s="10">
        <f>3/24000000*OO[[#This Row],[89 (30JUN1985 00:00:00)-Water Temperature (C)]]*OO[[#This Row],[31]]</f>
        <v>3.4437179089262498E-2</v>
      </c>
      <c r="AH370" s="10">
        <f>3/24000000*OO[[#This Row],[90 (30JUN1985 03:00:00)-Water Temperature (C)]]*OO[[#This Row],[32]]</f>
        <v>4.4848817365999993E-2</v>
      </c>
      <c r="AI370" s="10">
        <f>3/24000000*OO[[#This Row],[91 (30JUN1985 06:00:00)-Water Temperature (C)]]*OO[[#This Row],[33]]</f>
        <v>4.2932101738312502E-2</v>
      </c>
      <c r="AJ370" s="10">
        <f>3/24000000*OO[[#This Row],[92 (30JUN1985 09:00:00)-Water Temperature (C)]]*OO[[#This Row],[34]]</f>
        <v>3.1185230151984999E-2</v>
      </c>
      <c r="AK370" s="10">
        <f>3/24000000*OO[[#This Row],[93 (30JUN1985 12:00:00)-Water Temperature (C)]]*OO[[#This Row],[35]]</f>
        <v>1.785066363573375E-2</v>
      </c>
      <c r="AL370" s="10">
        <f>3/24000000*OO[[#This Row],[94 (30JUN1985 15:00:00)-Water Temperature (C)]]*OO[[#This Row],[36]]</f>
        <v>8.2119540642499982E-3</v>
      </c>
      <c r="AM370" s="10">
        <f>3/24000000*OO[[#This Row],[95 (30JUN1985 18:00:00)-Water Temperature (C)]]*OO[[#This Row],[37]]</f>
        <v>3.1176021403024998E-3</v>
      </c>
      <c r="AN370" s="10">
        <f>3/24000000*OO[[#This Row],[96 (30JUN1985 21:00:00)-Water Temperature (C)]]*OO[[#This Row],[38]]</f>
        <v>1.0275579139856249E-3</v>
      </c>
      <c r="AO370" s="10">
        <f>3/24000000*OO[[#This Row],[97 (01JUL1985 00:00:00)-Water Temperature (C)]]*OO[[#This Row],[39]]</f>
        <v>3.1720198508881252E-4</v>
      </c>
      <c r="AP370" s="10">
        <f>3/24000000*OO[[#This Row],[98 (01JUL1985 03:00:00)-Water Temperature (C)]]*OO[[#This Row],[40]]</f>
        <v>1.117301542912E-4</v>
      </c>
      <c r="AQ370" s="10">
        <f>3/24000000*OO[[#This Row],[99 (01JUL1985 06:00:00)-Water Temperature (C)]]*OO[[#This Row],[41]]</f>
        <v>5.8753699076362497E-5</v>
      </c>
      <c r="AR370" s="10">
        <f>3/24000000*OO[[#This Row],[100 (01JUL1985 09:00:00)-Water Temperature (C)]]*OO[[#This Row],[42]]</f>
        <v>4.5869692131449997E-5</v>
      </c>
      <c r="AS370" s="10">
        <f>3/24000000*OO[[#This Row],[101 (01JUL1985 12:00:00)-Water Temperature (C)]]*OO[[#This Row],[43]]</f>
        <v>4.1863289457762496E-5</v>
      </c>
      <c r="AT370" s="10">
        <f>3/24000000*OO[[#This Row],[102 (01JUL1985 15:00:00)-Water Temperature (C)]]*OO[[#This Row],[44]]</f>
        <v>3.9080864225975002E-5</v>
      </c>
      <c r="AU370" s="10">
        <f>3/24000000*OO[[#This Row],[103 (01JUL1985 18:00:00)-Water Temperature (C)]]*OO[[#This Row],[45]]</f>
        <v>3.5996459024400005E-5</v>
      </c>
      <c r="AV370" s="10">
        <f>3/24000000*OO[[#This Row],[104 (01JUL1985 21:00:00)-Water Temperature (C)]]*OO[[#This Row],[46]]</f>
        <v>3.2707857639656251E-5</v>
      </c>
      <c r="AW370" s="10">
        <f>3/24000000*OO[[#This Row],[105 (02JUL1985 00:00:00)-Water Temperature (C)]]*OO[[#This Row],[47]]</f>
        <v>2.9551887133932499E-5</v>
      </c>
      <c r="AX370" s="10">
        <f>3/24000000*OO[[#This Row],[106 (02JUL1985 03:00:00)-Water Temperature (C)]]*OO[[#This Row],[48]]</f>
        <v>2.6905340656487499E-5</v>
      </c>
      <c r="AY370" s="10">
        <f>3/24000000*OO[[#This Row],[107 (02JUL1985 06:00:00)-Water Temperature (C)]]*OO[[#This Row],[49]]</f>
        <v>2.4834766386465001E-5</v>
      </c>
      <c r="AZ370" s="10">
        <f>3/24000000*OO[[#This Row],[108 (02JUL1985 09:00:00)-Water Temperature (C)]]*OO[[#This Row],[50]]</f>
        <v>2.3057986149575E-5</v>
      </c>
      <c r="BA370" s="10">
        <f>3/24000000*OO[[#This Row],[109 (02JUL1985 12:00:00)-Water Temperature (C)]]*OO[[#This Row],[51]]</f>
        <v>2.1303884966760001E-5</v>
      </c>
      <c r="BB370" s="10">
        <f>3/24000000*OO[[#This Row],[110 (02JUL1985 15:00:00)-Water Temperature (C)]]*OO[[#This Row],[52]]</f>
        <v>1.955559482804625E-5</v>
      </c>
      <c r="BC370" s="10">
        <f>3/24000000*OO[[#This Row],[111 (02JUL1985 18:00:00)-Water Temperature (C)]]*OO[[#This Row],[53]]</f>
        <v>1.7652482438193747E-5</v>
      </c>
      <c r="BD370" s="10">
        <f>3/24000000*OO[[#This Row],[112 (02JUL1985 21:00:00)-Water Temperature (C)]]*OO[[#This Row],[54]]</f>
        <v>1.5825835171702499E-5</v>
      </c>
      <c r="BE370" s="10">
        <f>3/24000000*OO[[#This Row],[113 (03JUL1985 00:00:00)-Water Temperature (C)]]*OO[[#This Row],[55]]</f>
        <v>1.4160849975781248E-5</v>
      </c>
      <c r="BF370" s="10">
        <f>3/24000000*OO[[#This Row],[114 (03JUL1985 03:00:00)-Water Temperature (C)]]*OO[[#This Row],[56]]</f>
        <v>1.2766748457828749E-5</v>
      </c>
      <c r="BG370" s="10">
        <f>3/24000000*OO[[#This Row],[115 (03JUL1985 06:00:00)-Water Temperature (C)]]*OO[[#This Row],[57]]</f>
        <v>1.160121753140625E-5</v>
      </c>
      <c r="BH370" s="10">
        <f>3/24000000*OO[[#This Row],[116 (03JUL1985 09:00:00)-Water Temperature (C)]]*OO[[#This Row],[58]]</f>
        <v>1.0531137281789999E-5</v>
      </c>
      <c r="BI370" s="10">
        <f>3/24000000*OO[[#This Row],[117 (03JUL1985 12:00:00)-Water Temperature (C)]]*OO[[#This Row],[59]]</f>
        <v>9.5751385594925003E-6</v>
      </c>
      <c r="BJ370" s="10">
        <f>3/24000000*OO[[#This Row],[118 (03JUL1985 15:00:00)-Water Temperature (C)]]*OO[[#This Row],[60]]</f>
        <v>8.6758463122312488E-6</v>
      </c>
      <c r="BK370" s="10">
        <f>3/24000000*OO[[#This Row],[119 (03JUL1985 18:00:00)-Water Temperature (C)]]*OO[[#This Row],[61]]</f>
        <v>7.8014174646124991E-6</v>
      </c>
      <c r="BL370" s="10">
        <f>3/24000000*OO[[#This Row],[120 (03JUL1985 21:00:00)-Water Temperature (C)]]*OO[[#This Row],[62]]</f>
        <v>7.0019408520499989E-6</v>
      </c>
      <c r="BM370" s="10">
        <f>3/24000000*OO[[#This Row],[121 (04JUL1985 00:00:00)-Water Temperature (C)]]*OO[[#This Row],[63]]</f>
        <v>6.3206892315875003E-6</v>
      </c>
      <c r="BN370" s="10">
        <f>3/24000000*OO[[#This Row],[122 (04JUL1985 03:00:00)-Water Temperature (C)]]*OO[[#This Row],[64]]</f>
        <v>5.8304013111112496E-6</v>
      </c>
      <c r="BO370" s="10">
        <f>3/24000000*OO[[#This Row],[123 (04JUL1985 06:00:00)-Water Temperature (C)]]*OO[[#This Row],[65]]</f>
        <v>5.3973433481524999E-6</v>
      </c>
      <c r="BP370" s="10">
        <f>3/24000000*OO[[#This Row],[124 (04JUL1985 09:00:00)-Water Temperature (C)]]*OO[[#This Row],[66]]</f>
        <v>4.9611193743299998E-6</v>
      </c>
      <c r="BQ370" s="10">
        <f>3/24000000*OO[[#This Row],[125 (04JUL1985 12:00:00)-Water Temperature (C)]]*OO[[#This Row],[67]]</f>
        <v>4.4696203574662506E-6</v>
      </c>
      <c r="BR370" s="10">
        <f>3/24000000*OO[[#This Row],[126 (04JUL1985 15:00:00)-Water Temperature (C)]]*OO[[#This Row],[68]]</f>
        <v>3.9626804551949998E-6</v>
      </c>
      <c r="BS370" s="10">
        <f>3/24000000*OO[[#This Row],[127 (04JUL1985 18:00:00)-Water Temperature (C)]]*OO[[#This Row],[69]]</f>
        <v>3.4388691488429995E-6</v>
      </c>
      <c r="BT370" s="10">
        <f>3/24000000*OO[[#This Row],[128 (04JUL1985 21:00:00)-Water Temperature (C)]]*OO[[#This Row],[70]]</f>
        <v>2.9360045000929997E-6</v>
      </c>
      <c r="BU370" s="10">
        <f>3/24000000*OO[[#This Row],[129 (05JUL1985 00:00:00)-Water Temperature (C)]]*OO[[#This Row],[71]]</f>
        <v>2.46028533188625E-6</v>
      </c>
      <c r="BV370" s="10">
        <f>3/24000000*OO[[#This Row],[130 (05JUL1985 03:00:00)-Water Temperature (C)]]*OO[[#This Row],[72]]</f>
        <v>2.0474906663469999E-6</v>
      </c>
      <c r="BW370" s="10">
        <f>3/24000000*OO[[#This Row],[131 (05JUL1985 06:00:00)-Water Temperature (C)]]*OO[[#This Row],[73]]</f>
        <v>1.6765859313032499E-6</v>
      </c>
      <c r="BX370" s="10">
        <f>3/24000000*OO[[#This Row],[132 (05JUL1985 09:00:00)-Water Temperature (C)]]*OO[[#This Row],[74]]</f>
        <v>1.3629562538077498E-6</v>
      </c>
      <c r="BY370" s="10">
        <f>3/24000000*OO[[#This Row],[133 (05JUL1985 12:00:00)-Water Temperature (C)]]*OO[[#This Row],[75]]</f>
        <v>1.1141537511622499E-6</v>
      </c>
      <c r="BZ370" s="10">
        <f>3/24000000*OO[[#This Row],[134 (05JUL1985 15:00:00)-Water Temperature (C)]]*OO[[#This Row],[76]]</f>
        <v>9.21231004757E-7</v>
      </c>
      <c r="CA370" s="10">
        <f>3/24000000*OO[[#This Row],[135 (05JUL1985 18:00:00)-Water Temperature (C)]]*OO[[#This Row],[77]]</f>
        <v>7.7710951575687491E-7</v>
      </c>
      <c r="CB370" s="10">
        <f>3/24000000*OO[[#This Row],[136 (05JUL1985 21:00:00)-Water Temperature (C)]]*OO[[#This Row],[78]]</f>
        <v>6.7241145822374997E-7</v>
      </c>
      <c r="CC370" s="10">
        <f>3/24000000*OO[[#This Row],[137 (06JUL1985 00:00:00)-Water Temperature (C)]]*OO[[#This Row],[79]]</f>
        <v>5.9857559060399997E-7</v>
      </c>
      <c r="CD370" s="10">
        <f>3/24000000*OO[[#This Row],[138 (06JUL1985 03:00:00)-Water Temperature (C)]]*OO[[#This Row],[80]]</f>
        <v>5.4896724401699998E-7</v>
      </c>
      <c r="CE370" s="10">
        <f>3/24000000*OO[[#This Row],[139 (06JUL1985 06:00:00)-Water Temperature (C)]]*OO[[#This Row],[81]]</f>
        <v>5.1124148504025006E-7</v>
      </c>
      <c r="CF370" s="10">
        <f>3/24000000*OO[[#This Row],[140 (06JUL1985 09:00:00)-Water Temperature (C)]]*OO[[#This Row],[82]]</f>
        <v>4.8041961340274996E-7</v>
      </c>
      <c r="CG370" s="10">
        <f>3/24000000*OO[[#This Row],[141 (06JUL1985 12:00:00)-Water Temperature (C)]]*OO[[#This Row],[83]]</f>
        <v>4.5297321192825003E-7</v>
      </c>
      <c r="CH370" s="10">
        <f>3/24000000*OO[[#This Row],[142 (06JUL1985 15:00:00)-Water Temperature (C)]]*OO[[#This Row],[84]]</f>
        <v>4.2748638991874996E-7</v>
      </c>
      <c r="CI370" s="10">
        <f>3/24000000*OO[[#This Row],[143 (06JUL1985 18:00:00)-Water Temperature (C)]]*OO[[#This Row],[85]]</f>
        <v>4.0166812514500002E-7</v>
      </c>
      <c r="CJ370" s="10">
        <f>3/24000000*OO[[#This Row],[144 (06JUL1985 21:00:00)-Water Temperature (C)]]*OO[[#This Row],[86]]</f>
        <v>3.7912758954637497E-7</v>
      </c>
      <c r="CK370" s="10">
        <f>3/24000000*OO[[#This Row],[145 (07JUL1985 00:00:00)-Water Temperature (C)]]*OO[[#This Row],[87]]</f>
        <v>3.6035264928487496E-7</v>
      </c>
      <c r="CL370" s="10">
        <f>3/24000000*OO[[#This Row],[146 (07JUL1985 03:00:00)-Water Temperature (C)]]*OO[[#This Row],[88]]</f>
        <v>3.4971993065928751E-7</v>
      </c>
      <c r="CM370" s="10">
        <f>3/24000000*OO[[#This Row],[147 (07JUL1985 06:00:00)-Water Temperature (C)]]*OO[[#This Row],[89]]</f>
        <v>3.3783402405603752E-7</v>
      </c>
      <c r="CN370" s="10">
        <f>3/24000000*OO[[#This Row],[148 (07JUL1985 09:00:00)-Water Temperature (C)]]*OO[[#This Row],[90]]</f>
        <v>3.2291713892566246E-7</v>
      </c>
      <c r="CO370" s="10">
        <f>3/24000000*OO[[#This Row],[149 (07JUL1985 12:00:00)-Water Temperature (C)]]*OO[[#This Row],[91]]</f>
        <v>3.0592812211639996E-7</v>
      </c>
      <c r="CP370" s="10">
        <f>3/24000000*OO[[#This Row],[150 (07JUL1985 15:00:00)-Water Temperature (C)]]*OO[[#This Row],[92]]</f>
        <v>2.9106766110345E-7</v>
      </c>
      <c r="CQ370" s="10">
        <f>3/24000000*OO[[#This Row],[151 (07JUL1985 18:00:00)-Water Temperature (C)]]*OO[[#This Row],[93]]</f>
        <v>2.7606710341664998E-7</v>
      </c>
      <c r="CR370" s="10">
        <f>3/24000000*OO[[#This Row],[152 (07JUL1985 21:00:00)-Water Temperature (C)]]*OO[[#This Row],[94]]</f>
        <v>2.61565542056225E-7</v>
      </c>
      <c r="CS370" s="10">
        <f>3/24000000*OO[[#This Row],[153 (08JUL1985 00:00:00)-Water Temperature (C)]]*OO[[#This Row],[95]]</f>
        <v>2.4868981625759998E-7</v>
      </c>
      <c r="CT370" s="10">
        <f>3/24000000*OO[[#This Row],[154 (08JUL1985 03:00:00)-Water Temperature (C)]]*OO[[#This Row],[96]]</f>
        <v>2.4195765163115001E-7</v>
      </c>
      <c r="CU370" s="10">
        <f>3/24000000*OO[[#This Row],[155 (08JUL1985 06:00:00)-Water Temperature (C)]]*OO[[#This Row],[97]]</f>
        <v>2.3706801597712497E-7</v>
      </c>
      <c r="CV370" s="10">
        <f>3/24000000*OO[[#This Row],[156 (08JUL1985 09:00:00)-Water Temperature (C)]]*OO[[#This Row],[98]]</f>
        <v>2.3057159260902501E-7</v>
      </c>
      <c r="CW370" s="10">
        <f>3/24000000*OO[[#This Row],[157 (08JUL1985 12:00:00)-Water Temperature (C)]]*OO[[#This Row],[99]]</f>
        <v>2.229693237445625E-7</v>
      </c>
    </row>
    <row r="371" spans="1:101" x14ac:dyDescent="0.35">
      <c r="A371" t="s">
        <v>378</v>
      </c>
      <c r="B371">
        <v>608.66129999999998</v>
      </c>
      <c r="C371" s="10">
        <f>3/24*OO[[#This Row],[59 (26JUN1985 06:00:00)-Water Temperature (C)]]*OO[[#This Row],[1]]/SUM(OO[1])</f>
        <v>0</v>
      </c>
      <c r="D371" s="10">
        <f>3/24*OO[[#This Row],[60 (26JUN1985 09:00:00)-Water Temperature (C)]]*OO[[#This Row],[2]]/SUM(OO[2])</f>
        <v>0</v>
      </c>
      <c r="E371" s="10">
        <f>3/24*OO[[#This Row],[61 (26JUN1985 12:00:00)-Water Temperature (C)]]*OO[[#This Row],[3]]/SUM(OO[3])</f>
        <v>0</v>
      </c>
      <c r="F371" s="10">
        <f>3/24*OO[[#This Row],[62 (26JUN1985 15:00:00)-Water Temperature (C)]]*OO[[#This Row],[4]]/SUM(OO[4])</f>
        <v>0</v>
      </c>
      <c r="G371" s="10">
        <f>3/24*OO[[#This Row],[63 (26JUN1985 18:00:00)-Water Temperature (C)]]*OO[[#This Row],[5]]/SUM(OO[5])</f>
        <v>0</v>
      </c>
      <c r="H371" s="10">
        <f>3/24*OO[[#This Row],[64 (26JUN1985 21:00:00)-Water Temperature (C)]]*OO[[#This Row],[6]]/SUM(OO[6])</f>
        <v>0</v>
      </c>
      <c r="I371" s="10">
        <f>3/24*OO[[#This Row],[65 (27JUN1985 00:00:00)-Water Temperature (C)]]*OO[[#This Row],[7]]/SUM(OO[7])</f>
        <v>0</v>
      </c>
      <c r="J371" s="10">
        <f>3/24*OO[[#This Row],[66 (27JUN1985 03:00:00)-Water Temperature (C)]]*OO[[#This Row],[8]]/SUM(OO[8])</f>
        <v>0</v>
      </c>
      <c r="K371" s="10">
        <f>3/24*OO[[#This Row],[67 (27JUN1985 06:00:00)-Water Temperature (C)]]*OO[[#This Row],[9]]/SUM(OO[9])</f>
        <v>0</v>
      </c>
      <c r="L371" s="10">
        <f>3/24*OO[[#This Row],[68 (27JUN1985 09:00:00)-Water Temperature (C)]]*OO[[#This Row],[10]]/SUM(OO[10])</f>
        <v>0</v>
      </c>
      <c r="M371" s="10">
        <f>3/24*OO[[#This Row],[69 (27JUN1985 12:00:00)-Water Temperature (C)]]*OO[[#This Row],[11]]/SUM(OO[11])</f>
        <v>0</v>
      </c>
      <c r="N371" s="10">
        <f>3/24*OO[[#This Row],[70 (27JUN1985 15:00:00)-Water Temperature (C)]]*OO[[#This Row],[12]]/SUM(OO[12])</f>
        <v>0</v>
      </c>
      <c r="O371" s="10">
        <f>3/24*OO[[#This Row],[71 (27JUN1985 18:00:00)-Water Temperature (C)]]*OO[[#This Row],[13]]/SUM(OO[13])</f>
        <v>0</v>
      </c>
      <c r="P371" s="10">
        <f>3/24*OO[[#This Row],[72 (27JUN1985 21:00:00)-Water Temperature (C)]]*OO[[#This Row],[14]]/SUM(OO[14])</f>
        <v>0</v>
      </c>
      <c r="Q371" s="10">
        <f>3/24*OO[[#This Row],[73 (28JUN1985 00:00:00)-Water Temperature (C)]]*OO[[#This Row],[15]]/SUM(OO[15])</f>
        <v>0</v>
      </c>
      <c r="R371" s="10">
        <f>3/24*OO[[#This Row],[74 (28JUN1985 03:00:00)-Water Temperature (C)]]*OO[[#This Row],[16]]/SUM(OO[16])</f>
        <v>0</v>
      </c>
      <c r="S371" s="10">
        <f>3/24*OO[[#This Row],[75 (28JUN1985 06:00:00)-Water Temperature (C)]]*OO[[#This Row],[17]]/SUM(OO[17])</f>
        <v>0</v>
      </c>
      <c r="T371" s="10">
        <f>3/24*OO[[#This Row],[76 (28JUN1985 09:00:00)-Water Temperature (C)]]*OO[[#This Row],[18]]/SUM(OO[18])</f>
        <v>2.5405194470913064E-42</v>
      </c>
      <c r="U371" s="10">
        <f>3/24*OO[[#This Row],[77 (28JUN1985 12:00:00)-Water Temperature (C)]]*OO[[#This Row],[19]]/SUM(OO[19])</f>
        <v>8.4736669853919712E-31</v>
      </c>
      <c r="V371" s="10">
        <f>3/24000000*OO[[#This Row],[78 (28JUN1985 15:00:00)-Water Temperature (C)]]*OO[[#This Row],[20]]</f>
        <v>1.138602158176E-25</v>
      </c>
      <c r="W371" s="10">
        <f>3/24000000*OO[[#This Row],[79 (28JUN1985 18:00:00)-Water Temperature (C)]]*OO[[#This Row],[21]]</f>
        <v>3.62610897465625E-18</v>
      </c>
      <c r="X371" s="10">
        <f>3/24000000*OO[[#This Row],[80 (28JUN1985 21:00:00)-Water Temperature (C)]]*OO[[#This Row],[22]]</f>
        <v>4.0130279111237493E-14</v>
      </c>
      <c r="Y371" s="10">
        <f>3/24000000*OO[[#This Row],[81 (29JUN1985 00:00:00)-Water Temperature (C)]]*OO[[#This Row],[23]]</f>
        <v>3.7163507834049998E-11</v>
      </c>
      <c r="Z371" s="10">
        <f>3/24000000*OO[[#This Row],[82 (29JUN1985 03:00:00)-Water Temperature (C)]]*OO[[#This Row],[24]]</f>
        <v>7.9475791539250002E-9</v>
      </c>
      <c r="AA371" s="10">
        <f>3/24000000*OO[[#This Row],[83 (29JUN1985 06:00:00)-Water Temperature (C)]]*OO[[#This Row],[25]]</f>
        <v>5.6107708093150001E-7</v>
      </c>
      <c r="AB371" s="10">
        <f>3/24000000*OO[[#This Row],[84 (29JUN1985 09:00:00)-Water Temperature (C)]]*OO[[#This Row],[26]]</f>
        <v>1.666265607400625E-5</v>
      </c>
      <c r="AC371" s="10">
        <f>3/24000000*OO[[#This Row],[85 (29JUN1985 12:00:00)-Water Temperature (C)]]*OO[[#This Row],[27]]</f>
        <v>2.3922735960067498E-4</v>
      </c>
      <c r="AD371" s="10">
        <f>3/24000000*OO[[#This Row],[86 (29JUN1985 15:00:00)-Water Temperature (C)]]*OO[[#This Row],[28]]</f>
        <v>1.8275217128516249E-3</v>
      </c>
      <c r="AE371" s="10">
        <f>3/24000000*OO[[#This Row],[88 (29JUN1985 21:00:00)-Water Temperature (C)]]*OO[[#This Row],[30]]</f>
        <v>2.2654830313207495E-2</v>
      </c>
      <c r="AF371" s="10">
        <f>3/24000000*OO[[#This Row],[88 (29JUN1985 21:00:00)-Water Temperature (C)]]*OO[[#This Row],[30]]</f>
        <v>2.2654830313207495E-2</v>
      </c>
      <c r="AG371" s="10">
        <f>3/24000000*OO[[#This Row],[89 (30JUN1985 00:00:00)-Water Temperature (C)]]*OO[[#This Row],[31]]</f>
        <v>4.2127512947812494E-2</v>
      </c>
      <c r="AH371" s="10">
        <f>3/24000000*OO[[#This Row],[90 (30JUN1985 03:00:00)-Water Temperature (C)]]*OO[[#This Row],[32]]</f>
        <v>5.5916764878E-2</v>
      </c>
      <c r="AI371" s="10">
        <f>3/24000000*OO[[#This Row],[91 (30JUN1985 06:00:00)-Water Temperature (C)]]*OO[[#This Row],[33]]</f>
        <v>5.4467008181649998E-2</v>
      </c>
      <c r="AJ371" s="10">
        <f>3/24000000*OO[[#This Row],[92 (30JUN1985 09:00:00)-Water Temperature (C)]]*OO[[#This Row],[34]]</f>
        <v>4.0185679527562503E-2</v>
      </c>
      <c r="AK371" s="10">
        <f>3/24000000*OO[[#This Row],[93 (30JUN1985 12:00:00)-Water Temperature (C)]]*OO[[#This Row],[35]]</f>
        <v>2.3315741716994999E-2</v>
      </c>
      <c r="AL371" s="10">
        <f>3/24000000*OO[[#This Row],[94 (30JUN1985 15:00:00)-Water Temperature (C)]]*OO[[#This Row],[36]]</f>
        <v>1.0858052632130001E-2</v>
      </c>
      <c r="AM371" s="10">
        <f>3/24000000*OO[[#This Row],[95 (30JUN1985 18:00:00)-Water Temperature (C)]]*OO[[#This Row],[37]]</f>
        <v>4.1674079015724995E-3</v>
      </c>
      <c r="AN371" s="10">
        <f>3/24000000*OO[[#This Row],[96 (30JUN1985 21:00:00)-Water Temperature (C)]]*OO[[#This Row],[38]]</f>
        <v>1.3848643808999999E-3</v>
      </c>
      <c r="AO371" s="10">
        <f>3/24000000*OO[[#This Row],[97 (01JUL1985 00:00:00)-Water Temperature (C)]]*OO[[#This Row],[39]]</f>
        <v>4.2789573719812494E-4</v>
      </c>
      <c r="AP371" s="10">
        <f>3/24000000*OO[[#This Row],[98 (01JUL1985 03:00:00)-Water Temperature (C)]]*OO[[#This Row],[40]]</f>
        <v>1.4825496736877499E-4</v>
      </c>
      <c r="AQ371" s="10">
        <f>3/24000000*OO[[#This Row],[99 (01JUL1985 06:00:00)-Water Temperature (C)]]*OO[[#This Row],[41]]</f>
        <v>7.5534398675287497E-5</v>
      </c>
      <c r="AR371" s="10">
        <f>3/24000000*OO[[#This Row],[100 (01JUL1985 09:00:00)-Water Temperature (C)]]*OO[[#This Row],[42]]</f>
        <v>5.7813254904774992E-5</v>
      </c>
      <c r="AS371" s="10">
        <f>3/24000000*OO[[#This Row],[101 (01JUL1985 12:00:00)-Water Temperature (C)]]*OO[[#This Row],[43]]</f>
        <v>5.2430295832200003E-5</v>
      </c>
      <c r="AT371" s="10">
        <f>3/24000000*OO[[#This Row],[102 (01JUL1985 15:00:00)-Water Temperature (C)]]*OO[[#This Row],[44]]</f>
        <v>4.8876150692850001E-5</v>
      </c>
      <c r="AU371" s="10">
        <f>3/24000000*OO[[#This Row],[103 (01JUL1985 18:00:00)-Water Temperature (C)]]*OO[[#This Row],[45]]</f>
        <v>4.5002665689999998E-5</v>
      </c>
      <c r="AV371" s="10">
        <f>3/24000000*OO[[#This Row],[104 (01JUL1985 21:00:00)-Water Temperature (C)]]*OO[[#This Row],[46]]</f>
        <v>4.0872984970999996E-5</v>
      </c>
      <c r="AW371" s="10">
        <f>3/24000000*OO[[#This Row],[105 (02JUL1985 00:00:00)-Water Temperature (C)]]*OO[[#This Row],[47]]</f>
        <v>3.6898593075049999E-5</v>
      </c>
      <c r="AX371" s="10">
        <f>3/24000000*OO[[#This Row],[106 (02JUL1985 03:00:00)-Water Temperature (C)]]*OO[[#This Row],[48]]</f>
        <v>3.3555626887200001E-5</v>
      </c>
      <c r="AY371" s="10">
        <f>3/24000000*OO[[#This Row],[107 (02JUL1985 06:00:00)-Water Temperature (C)]]*OO[[#This Row],[49]]</f>
        <v>3.090429153842E-5</v>
      </c>
      <c r="AZ371" s="10">
        <f>3/24000000*OO[[#This Row],[108 (02JUL1985 09:00:00)-Water Temperature (C)]]*OO[[#This Row],[50]]</f>
        <v>2.8637861211316251E-5</v>
      </c>
      <c r="BA371" s="10">
        <f>3/24000000*OO[[#This Row],[109 (02JUL1985 12:00:00)-Water Temperature (C)]]*OO[[#This Row],[51]]</f>
        <v>2.6386127136824998E-5</v>
      </c>
      <c r="BB371" s="10">
        <f>3/24000000*OO[[#This Row],[110 (02JUL1985 15:00:00)-Water Temperature (C)]]*OO[[#This Row],[52]]</f>
        <v>2.4163162592249996E-5</v>
      </c>
      <c r="BC371" s="10">
        <f>3/24000000*OO[[#This Row],[111 (02JUL1985 18:00:00)-Water Temperature (C)]]*OO[[#This Row],[53]]</f>
        <v>2.1771828994062499E-5</v>
      </c>
      <c r="BD371" s="10">
        <f>3/24000000*OO[[#This Row],[112 (02JUL1985 21:00:00)-Water Temperature (C)]]*OO[[#This Row],[54]]</f>
        <v>1.9486954591552498E-5</v>
      </c>
      <c r="BE371" s="10">
        <f>3/24000000*OO[[#This Row],[113 (03JUL1985 00:00:00)-Water Temperature (C)]]*OO[[#This Row],[55]]</f>
        <v>1.7408892057727498E-5</v>
      </c>
      <c r="BF371" s="10">
        <f>3/24000000*OO[[#This Row],[114 (03JUL1985 03:00:00)-Water Temperature (C)]]*OO[[#This Row],[56]]</f>
        <v>1.567423901883125E-5</v>
      </c>
      <c r="BG371" s="10">
        <f>3/24000000*OO[[#This Row],[115 (03JUL1985 06:00:00)-Water Temperature (C)]]*OO[[#This Row],[57]]</f>
        <v>1.4215322329829999E-5</v>
      </c>
      <c r="BH371" s="10">
        <f>3/24000000*OO[[#This Row],[116 (03JUL1985 09:00:00)-Water Temperature (C)]]*OO[[#This Row],[58]]</f>
        <v>1.2876705943289999E-5</v>
      </c>
      <c r="BI371" s="10">
        <f>3/24000000*OO[[#This Row],[117 (03JUL1985 12:00:00)-Water Temperature (C)]]*OO[[#This Row],[59]]</f>
        <v>1.1681462727359998E-5</v>
      </c>
      <c r="BJ371" s="10">
        <f>3/24000000*OO[[#This Row],[118 (03JUL1985 15:00:00)-Water Temperature (C)]]*OO[[#This Row],[60]]</f>
        <v>1.0553857958362499E-5</v>
      </c>
      <c r="BK371" s="10">
        <f>3/24000000*OO[[#This Row],[119 (03JUL1985 18:00:00)-Water Temperature (C)]]*OO[[#This Row],[61]]</f>
        <v>9.4706832076787491E-6</v>
      </c>
      <c r="BL371" s="10">
        <f>3/24000000*OO[[#This Row],[120 (03JUL1985 21:00:00)-Water Temperature (C)]]*OO[[#This Row],[62]]</f>
        <v>8.4853304327087499E-6</v>
      </c>
      <c r="BM371" s="10">
        <f>3/24000000*OO[[#This Row],[121 (04JUL1985 00:00:00)-Water Temperature (C)]]*OO[[#This Row],[63]]</f>
        <v>7.6495801123725008E-6</v>
      </c>
      <c r="BN371" s="10">
        <f>3/24000000*OO[[#This Row],[122 (04JUL1985 03:00:00)-Water Temperature (C)]]*OO[[#This Row],[64]]</f>
        <v>7.0483713878024991E-6</v>
      </c>
      <c r="BO371" s="10">
        <f>3/24000000*OO[[#This Row],[123 (04JUL1985 06:00:00)-Water Temperature (C)]]*OO[[#This Row],[65]]</f>
        <v>6.5147273389374998E-6</v>
      </c>
      <c r="BP371" s="10">
        <f>3/24000000*OO[[#This Row],[124 (04JUL1985 09:00:00)-Water Temperature (C)]]*OO[[#This Row],[66]]</f>
        <v>5.9806430040749994E-6</v>
      </c>
      <c r="BQ371" s="10">
        <f>3/24000000*OO[[#This Row],[125 (04JUL1985 12:00:00)-Water Temperature (C)]]*OO[[#This Row],[67]]</f>
        <v>5.3802688451499997E-6</v>
      </c>
      <c r="BR371" s="10">
        <f>3/24000000*OO[[#This Row],[126 (04JUL1985 15:00:00)-Water Temperature (C)]]*OO[[#This Row],[68]]</f>
        <v>4.7644219115999992E-6</v>
      </c>
      <c r="BS371" s="10">
        <f>3/24000000*OO[[#This Row],[127 (04JUL1985 18:00:00)-Water Temperature (C)]]*OO[[#This Row],[69]]</f>
        <v>4.1324993256599994E-6</v>
      </c>
      <c r="BT371" s="10">
        <f>3/24000000*OO[[#This Row],[128 (04JUL1985 21:00:00)-Water Temperature (C)]]*OO[[#This Row],[70]]</f>
        <v>3.5286430285150001E-6</v>
      </c>
      <c r="BU371" s="10">
        <f>3/24000000*OO[[#This Row],[129 (05JUL1985 00:00:00)-Water Temperature (C)]]*OO[[#This Row],[71]]</f>
        <v>2.9599639083393747E-6</v>
      </c>
      <c r="BV371" s="10">
        <f>3/24000000*OO[[#This Row],[130 (05JUL1985 03:00:00)-Water Temperature (C)]]*OO[[#This Row],[72]]</f>
        <v>2.4662113784140002E-6</v>
      </c>
      <c r="BW371" s="10">
        <f>3/24000000*OO[[#This Row],[131 (05JUL1985 06:00:00)-Water Temperature (C)]]*OO[[#This Row],[73]]</f>
        <v>2.0202554234225002E-6</v>
      </c>
      <c r="BX371" s="10">
        <f>3/24000000*OO[[#This Row],[132 (05JUL1985 09:00:00)-Water Temperature (C)]]*OO[[#This Row],[74]]</f>
        <v>1.6415006991517499E-6</v>
      </c>
      <c r="BY371" s="10">
        <f>3/24000000*OO[[#This Row],[133 (05JUL1985 12:00:00)-Water Temperature (C)]]*OO[[#This Row],[75]]</f>
        <v>1.3397775169739998E-6</v>
      </c>
      <c r="BZ371" s="10">
        <f>3/24000000*OO[[#This Row],[134 (05JUL1985 15:00:00)-Water Temperature (C)]]*OO[[#This Row],[76]]</f>
        <v>1.1048518289024998E-6</v>
      </c>
      <c r="CA371" s="10">
        <f>3/24000000*OO[[#This Row],[135 (05JUL1985 18:00:00)-Water Temperature (C)]]*OO[[#This Row],[77]]</f>
        <v>9.3003059196349997E-7</v>
      </c>
      <c r="CB371" s="10">
        <f>3/24000000*OO[[#This Row],[136 (05JUL1985 21:00:00)-Water Temperature (C)]]*OO[[#This Row],[78]]</f>
        <v>8.031180369165E-7</v>
      </c>
      <c r="CC371" s="10">
        <f>3/24000000*OO[[#This Row],[137 (06JUL1985 00:00:00)-Water Temperature (C)]]*OO[[#This Row],[79]]</f>
        <v>7.1413931045599992E-7</v>
      </c>
      <c r="CD371" s="10">
        <f>3/24000000*OO[[#This Row],[138 (06JUL1985 03:00:00)-Water Temperature (C)]]*OO[[#This Row],[80]]</f>
        <v>6.5439895067962508E-7</v>
      </c>
      <c r="CE371" s="10">
        <f>3/24000000*OO[[#This Row],[139 (06JUL1985 06:00:00)-Water Temperature (C)]]*OO[[#This Row],[81]]</f>
        <v>6.0877950453012497E-7</v>
      </c>
      <c r="CF371" s="10">
        <f>3/24000000*OO[[#This Row],[140 (06JUL1985 09:00:00)-Water Temperature (C)]]*OO[[#This Row],[82]]</f>
        <v>5.7151115587499993E-7</v>
      </c>
      <c r="CG371" s="10">
        <f>3/24000000*OO[[#This Row],[141 (06JUL1985 12:00:00)-Water Temperature (C)]]*OO[[#This Row],[83]]</f>
        <v>5.3811351289574992E-7</v>
      </c>
      <c r="CH371" s="10">
        <f>3/24000000*OO[[#This Row],[142 (06JUL1985 15:00:00)-Water Temperature (C)]]*OO[[#This Row],[84]]</f>
        <v>5.0703346988949994E-7</v>
      </c>
      <c r="CI371" s="10">
        <f>3/24000000*OO[[#This Row],[143 (06JUL1985 18:00:00)-Water Temperature (C)]]*OO[[#This Row],[85]]</f>
        <v>4.7586408897299996E-7</v>
      </c>
      <c r="CJ371" s="10">
        <f>3/24000000*OO[[#This Row],[144 (06JUL1985 21:00:00)-Water Temperature (C)]]*OO[[#This Row],[86]]</f>
        <v>4.4871488408887497E-7</v>
      </c>
      <c r="CK371" s="10">
        <f>3/24000000*OO[[#This Row],[145 (07JUL1985 00:00:00)-Water Temperature (C)]]*OO[[#This Row],[87]]</f>
        <v>4.2627358947774994E-7</v>
      </c>
      <c r="CL371" s="10">
        <f>3/24000000*OO[[#This Row],[146 (07JUL1985 03:00:00)-Water Temperature (C)]]*OO[[#This Row],[88]]</f>
        <v>4.1358503445087497E-7</v>
      </c>
      <c r="CM371" s="10">
        <f>3/24000000*OO[[#This Row],[147 (07JUL1985 06:00:00)-Water Temperature (C)]]*OO[[#This Row],[89]]</f>
        <v>3.9910022637787494E-7</v>
      </c>
      <c r="CN371" s="10">
        <f>3/24000000*OO[[#This Row],[148 (07JUL1985 09:00:00)-Water Temperature (C)]]*OO[[#This Row],[90]]</f>
        <v>3.8143268866749998E-7</v>
      </c>
      <c r="CO371" s="10">
        <f>3/24000000*OO[[#This Row],[149 (07JUL1985 12:00:00)-Water Temperature (C)]]*OO[[#This Row],[91]]</f>
        <v>3.6118705947500003E-7</v>
      </c>
      <c r="CP371" s="10">
        <f>3/24000000*OO[[#This Row],[150 (07JUL1985 15:00:00)-Water Temperature (C)]]*OO[[#This Row],[92]]</f>
        <v>3.43203832003025E-7</v>
      </c>
      <c r="CQ371" s="10">
        <f>3/24000000*OO[[#This Row],[151 (07JUL1985 18:00:00)-Water Temperature (C)]]*OO[[#This Row],[93]]</f>
        <v>3.25276147235925E-7</v>
      </c>
      <c r="CR371" s="10">
        <f>3/24000000*OO[[#This Row],[152 (07JUL1985 21:00:00)-Water Temperature (C)]]*OO[[#This Row],[94]]</f>
        <v>3.0795261903355005E-7</v>
      </c>
      <c r="CS371" s="10">
        <f>3/24000000*OO[[#This Row],[153 (08JUL1985 00:00:00)-Water Temperature (C)]]*OO[[#This Row],[95]]</f>
        <v>2.9264225839649998E-7</v>
      </c>
      <c r="CT371" s="10">
        <f>3/24000000*OO[[#This Row],[154 (08JUL1985 03:00:00)-Water Temperature (C)]]*OO[[#This Row],[96]]</f>
        <v>2.8465246432017495E-7</v>
      </c>
      <c r="CU371" s="10">
        <f>3/24000000*OO[[#This Row],[155 (08JUL1985 06:00:00)-Water Temperature (C)]]*OO[[#This Row],[97]]</f>
        <v>2.7866015893856245E-7</v>
      </c>
      <c r="CV371" s="10">
        <f>3/24000000*OO[[#This Row],[156 (08JUL1985 09:00:00)-Water Temperature (C)]]*OO[[#This Row],[98]]</f>
        <v>2.7082317863859998E-7</v>
      </c>
      <c r="CW371" s="10">
        <f>3/24000000*OO[[#This Row],[157 (08JUL1985 12:00:00)-Water Temperature (C)]]*OO[[#This Row],[99]]</f>
        <v>2.6167909024117493E-7</v>
      </c>
    </row>
    <row r="372" spans="1:101" x14ac:dyDescent="0.35">
      <c r="A372" t="s">
        <v>379</v>
      </c>
      <c r="B372">
        <v>907.47500000000002</v>
      </c>
      <c r="C372" s="10">
        <f>3/24*OO[[#This Row],[59 (26JUN1985 06:00:00)-Water Temperature (C)]]*OO[[#This Row],[1]]/SUM(OO[1])</f>
        <v>0</v>
      </c>
      <c r="D372" s="10">
        <f>3/24*OO[[#This Row],[60 (26JUN1985 09:00:00)-Water Temperature (C)]]*OO[[#This Row],[2]]/SUM(OO[2])</f>
        <v>0</v>
      </c>
      <c r="E372" s="10">
        <f>3/24*OO[[#This Row],[61 (26JUN1985 12:00:00)-Water Temperature (C)]]*OO[[#This Row],[3]]/SUM(OO[3])</f>
        <v>0</v>
      </c>
      <c r="F372" s="10">
        <f>3/24*OO[[#This Row],[62 (26JUN1985 15:00:00)-Water Temperature (C)]]*OO[[#This Row],[4]]/SUM(OO[4])</f>
        <v>0</v>
      </c>
      <c r="G372" s="10">
        <f>3/24*OO[[#This Row],[63 (26JUN1985 18:00:00)-Water Temperature (C)]]*OO[[#This Row],[5]]/SUM(OO[5])</f>
        <v>0</v>
      </c>
      <c r="H372" s="10">
        <f>3/24*OO[[#This Row],[64 (26JUN1985 21:00:00)-Water Temperature (C)]]*OO[[#This Row],[6]]/SUM(OO[6])</f>
        <v>0</v>
      </c>
      <c r="I372" s="10">
        <f>3/24*OO[[#This Row],[65 (27JUN1985 00:00:00)-Water Temperature (C)]]*OO[[#This Row],[7]]/SUM(OO[7])</f>
        <v>0</v>
      </c>
      <c r="J372" s="10">
        <f>3/24*OO[[#This Row],[66 (27JUN1985 03:00:00)-Water Temperature (C)]]*OO[[#This Row],[8]]/SUM(OO[8])</f>
        <v>0</v>
      </c>
      <c r="K372" s="10">
        <f>3/24*OO[[#This Row],[67 (27JUN1985 06:00:00)-Water Temperature (C)]]*OO[[#This Row],[9]]/SUM(OO[9])</f>
        <v>0</v>
      </c>
      <c r="L372" s="10">
        <f>3/24*OO[[#This Row],[68 (27JUN1985 09:00:00)-Water Temperature (C)]]*OO[[#This Row],[10]]/SUM(OO[10])</f>
        <v>0</v>
      </c>
      <c r="M372" s="10">
        <f>3/24*OO[[#This Row],[69 (27JUN1985 12:00:00)-Water Temperature (C)]]*OO[[#This Row],[11]]/SUM(OO[11])</f>
        <v>0</v>
      </c>
      <c r="N372" s="10">
        <f>3/24*OO[[#This Row],[70 (27JUN1985 15:00:00)-Water Temperature (C)]]*OO[[#This Row],[12]]/SUM(OO[12])</f>
        <v>0</v>
      </c>
      <c r="O372" s="10">
        <f>3/24*OO[[#This Row],[71 (27JUN1985 18:00:00)-Water Temperature (C)]]*OO[[#This Row],[13]]/SUM(OO[13])</f>
        <v>0</v>
      </c>
      <c r="P372" s="10">
        <f>3/24*OO[[#This Row],[72 (27JUN1985 21:00:00)-Water Temperature (C)]]*OO[[#This Row],[14]]/SUM(OO[14])</f>
        <v>0</v>
      </c>
      <c r="Q372" s="10">
        <f>3/24*OO[[#This Row],[73 (28JUN1985 00:00:00)-Water Temperature (C)]]*OO[[#This Row],[15]]/SUM(OO[15])</f>
        <v>0</v>
      </c>
      <c r="R372" s="10">
        <f>3/24*OO[[#This Row],[74 (28JUN1985 03:00:00)-Water Temperature (C)]]*OO[[#This Row],[16]]/SUM(OO[16])</f>
        <v>0</v>
      </c>
      <c r="S372" s="10">
        <f>3/24*OO[[#This Row],[75 (28JUN1985 06:00:00)-Water Temperature (C)]]*OO[[#This Row],[17]]/SUM(OO[17])</f>
        <v>0</v>
      </c>
      <c r="T372" s="10">
        <f>3/24*OO[[#This Row],[76 (28JUN1985 09:00:00)-Water Temperature (C)]]*OO[[#This Row],[18]]/SUM(OO[18])</f>
        <v>7.3345347538195327E-43</v>
      </c>
      <c r="U372" s="10">
        <f>3/24*OO[[#This Row],[77 (28JUN1985 12:00:00)-Water Temperature (C)]]*OO[[#This Row],[19]]/SUM(OO[19])</f>
        <v>3.2929251340925426E-31</v>
      </c>
      <c r="V372" s="10">
        <f>3/24000000*OO[[#This Row],[78 (28JUN1985 15:00:00)-Water Temperature (C)]]*OO[[#This Row],[20]]</f>
        <v>7.3299030787849991E-26</v>
      </c>
      <c r="W372" s="10">
        <f>3/24000000*OO[[#This Row],[79 (28JUN1985 18:00:00)-Water Temperature (C)]]*OO[[#This Row],[21]]</f>
        <v>2.3667599723999997E-18</v>
      </c>
      <c r="X372" s="10">
        <f>3/24000000*OO[[#This Row],[80 (28JUN1985 21:00:00)-Water Temperature (C)]]*OO[[#This Row],[22]]</f>
        <v>3.2863927990652501E-14</v>
      </c>
      <c r="Y372" s="10">
        <f>3/24000000*OO[[#This Row],[81 (29JUN1985 00:00:00)-Water Temperature (C)]]*OO[[#This Row],[23]]</f>
        <v>3.43683485064E-11</v>
      </c>
      <c r="Z372" s="10">
        <f>3/24000000*OO[[#This Row],[82 (29JUN1985 03:00:00)-Water Temperature (C)]]*OO[[#This Row],[24]]</f>
        <v>8.060381129475001E-9</v>
      </c>
      <c r="AA372" s="10">
        <f>3/24000000*OO[[#This Row],[83 (29JUN1985 06:00:00)-Water Temperature (C)]]*OO[[#This Row],[25]]</f>
        <v>6.1405640829049993E-7</v>
      </c>
      <c r="AB372" s="10">
        <f>3/24000000*OO[[#This Row],[84 (29JUN1985 09:00:00)-Water Temperature (C)]]*OO[[#This Row],[26]]</f>
        <v>1.94868699929025E-5</v>
      </c>
      <c r="AC372" s="10">
        <f>3/24000000*OO[[#This Row],[85 (29JUN1985 12:00:00)-Water Temperature (C)]]*OO[[#This Row],[27]]</f>
        <v>2.9666694100956249E-4</v>
      </c>
      <c r="AD372" s="10">
        <f>3/24000000*OO[[#This Row],[86 (29JUN1985 15:00:00)-Water Temperature (C)]]*OO[[#This Row],[28]]</f>
        <v>2.39143060959E-3</v>
      </c>
      <c r="AE372" s="10">
        <f>3/24000000*OO[[#This Row],[88 (29JUN1985 21:00:00)-Water Temperature (C)]]*OO[[#This Row],[30]]</f>
        <v>3.2565771507937498E-2</v>
      </c>
      <c r="AF372" s="10">
        <f>3/24000000*OO[[#This Row],[88 (29JUN1985 21:00:00)-Water Temperature (C)]]*OO[[#This Row],[30]]</f>
        <v>3.2565771507937498E-2</v>
      </c>
      <c r="AG372" s="10">
        <f>3/24000000*OO[[#This Row],[89 (30JUN1985 00:00:00)-Water Temperature (C)]]*OO[[#This Row],[31]]</f>
        <v>6.3151549909612498E-2</v>
      </c>
      <c r="AH372" s="10">
        <f>3/24000000*OO[[#This Row],[90 (30JUN1985 03:00:00)-Water Temperature (C)]]*OO[[#This Row],[32]]</f>
        <v>8.7040681801937497E-2</v>
      </c>
      <c r="AI372" s="10">
        <f>3/24000000*OO[[#This Row],[91 (30JUN1985 06:00:00)-Water Temperature (C)]]*OO[[#This Row],[33]]</f>
        <v>8.7806495951349983E-2</v>
      </c>
      <c r="AJ372" s="10">
        <f>3/24000000*OO[[#This Row],[92 (30JUN1985 09:00:00)-Water Temperature (C)]]*OO[[#This Row],[34]]</f>
        <v>6.689850420915E-2</v>
      </c>
      <c r="AK372" s="10">
        <f>3/24000000*OO[[#This Row],[93 (30JUN1985 12:00:00)-Water Temperature (C)]]*OO[[#This Row],[35]]</f>
        <v>3.9939085651874998E-2</v>
      </c>
      <c r="AL372" s="10">
        <f>3/24000000*OO[[#This Row],[94 (30JUN1985 15:00:00)-Water Temperature (C)]]*OO[[#This Row],[36]]</f>
        <v>1.9100744709176248E-2</v>
      </c>
      <c r="AM372" s="10">
        <f>3/24000000*OO[[#This Row],[95 (30JUN1985 18:00:00)-Water Temperature (C)]]*OO[[#This Row],[37]]</f>
        <v>7.5130910040587485E-3</v>
      </c>
      <c r="AN372" s="10">
        <f>3/24000000*OO[[#This Row],[96 (30JUN1985 21:00:00)-Water Temperature (C)]]*OO[[#This Row],[38]]</f>
        <v>2.5460711907949996E-3</v>
      </c>
      <c r="AO372" s="10">
        <f>3/24000000*OO[[#This Row],[97 (01JUL1985 00:00:00)-Water Temperature (C)]]*OO[[#This Row],[39]]</f>
        <v>7.9233702070612491E-4</v>
      </c>
      <c r="AP372" s="10">
        <f>3/24000000*OO[[#This Row],[98 (01JUL1985 03:00:00)-Water Temperature (C)]]*OO[[#This Row],[40]]</f>
        <v>2.6757571158590005E-4</v>
      </c>
      <c r="AQ372" s="10">
        <f>3/24000000*OO[[#This Row],[99 (01JUL1985 06:00:00)-Water Temperature (C)]]*OO[[#This Row],[41]]</f>
        <v>1.2840752968637498E-4</v>
      </c>
      <c r="AR372" s="10">
        <f>3/24000000*OO[[#This Row],[100 (01JUL1985 09:00:00)-Water Temperature (C)]]*OO[[#This Row],[42]]</f>
        <v>9.4456028818999994E-5</v>
      </c>
      <c r="AS372" s="10">
        <f>3/24000000*OO[[#This Row],[101 (01JUL1985 12:00:00)-Water Temperature (C)]]*OO[[#This Row],[43]]</f>
        <v>8.4776109221399993E-5</v>
      </c>
      <c r="AT372" s="10">
        <f>3/24000000*OO[[#This Row],[102 (01JUL1985 15:00:00)-Water Temperature (C)]]*OO[[#This Row],[44]]</f>
        <v>7.9068910116625004E-5</v>
      </c>
      <c r="AU372" s="10">
        <f>3/24000000*OO[[#This Row],[103 (01JUL1985 18:00:00)-Water Temperature (C)]]*OO[[#This Row],[45]]</f>
        <v>7.3044284483450008E-5</v>
      </c>
      <c r="AV372" s="10">
        <f>3/24000000*OO[[#This Row],[104 (01JUL1985 21:00:00)-Water Temperature (C)]]*OO[[#This Row],[46]]</f>
        <v>6.6564010406999991E-5</v>
      </c>
      <c r="AW372" s="10">
        <f>3/24000000*OO[[#This Row],[105 (02JUL1985 00:00:00)-Water Temperature (C)]]*OO[[#This Row],[47]]</f>
        <v>6.03059910783E-5</v>
      </c>
      <c r="AX372" s="10">
        <f>3/24000000*OO[[#This Row],[106 (02JUL1985 03:00:00)-Water Temperature (C)]]*OO[[#This Row],[48]]</f>
        <v>5.5018932463549999E-5</v>
      </c>
      <c r="AY372" s="10">
        <f>3/24000000*OO[[#This Row],[107 (02JUL1985 06:00:00)-Water Temperature (C)]]*OO[[#This Row],[49]]</f>
        <v>5.0698414546474996E-5</v>
      </c>
      <c r="AZ372" s="10">
        <f>3/24000000*OO[[#This Row],[108 (02JUL1985 09:00:00)-Water Temperature (C)]]*OO[[#This Row],[50]]</f>
        <v>4.7128816574399996E-5</v>
      </c>
      <c r="BA372" s="10">
        <f>3/24000000*OO[[#This Row],[109 (02JUL1985 12:00:00)-Water Temperature (C)]]*OO[[#This Row],[51]]</f>
        <v>4.3476416854724996E-5</v>
      </c>
      <c r="BB372" s="10">
        <f>3/24000000*OO[[#This Row],[110 (02JUL1985 15:00:00)-Water Temperature (C)]]*OO[[#This Row],[52]]</f>
        <v>3.9830315864824994E-5</v>
      </c>
      <c r="BC372" s="10">
        <f>3/24000000*OO[[#This Row],[111 (02JUL1985 18:00:00)-Water Temperature (C)]]*OO[[#This Row],[53]]</f>
        <v>3.5918512681983751E-5</v>
      </c>
      <c r="BD372" s="10">
        <f>3/24000000*OO[[#This Row],[112 (02JUL1985 21:00:00)-Water Temperature (C)]]*OO[[#This Row],[54]]</f>
        <v>3.2189945996199994E-5</v>
      </c>
      <c r="BE372" s="10">
        <f>3/24000000*OO[[#This Row],[113 (03JUL1985 00:00:00)-Water Temperature (C)]]*OO[[#This Row],[55]]</f>
        <v>2.8795215194887498E-5</v>
      </c>
      <c r="BF372" s="10">
        <f>3/24000000*OO[[#This Row],[114 (03JUL1985 03:00:00)-Water Temperature (C)]]*OO[[#This Row],[56]]</f>
        <v>2.5979207451629998E-5</v>
      </c>
      <c r="BG372" s="10">
        <f>3/24000000*OO[[#This Row],[115 (03JUL1985 06:00:00)-Water Temperature (C)]]*OO[[#This Row],[57]]</f>
        <v>2.3580820864046249E-5</v>
      </c>
      <c r="BH372" s="10">
        <f>3/24000000*OO[[#This Row],[116 (03JUL1985 09:00:00)-Water Temperature (C)]]*OO[[#This Row],[58]]</f>
        <v>2.1358468657437502E-5</v>
      </c>
      <c r="BI372" s="10">
        <f>3/24000000*OO[[#This Row],[117 (03JUL1985 12:00:00)-Water Temperature (C)]]*OO[[#This Row],[59]]</f>
        <v>1.9376882087606248E-5</v>
      </c>
      <c r="BJ372" s="10">
        <f>3/24000000*OO[[#This Row],[118 (03JUL1985 15:00:00)-Water Temperature (C)]]*OO[[#This Row],[60]]</f>
        <v>1.7482789299318751E-5</v>
      </c>
      <c r="BK372" s="10">
        <f>3/24000000*OO[[#This Row],[119 (03JUL1985 18:00:00)-Water Temperature (C)]]*OO[[#This Row],[61]]</f>
        <v>1.5684344481097501E-5</v>
      </c>
      <c r="BL372" s="10">
        <f>3/24000000*OO[[#This Row],[120 (03JUL1985 21:00:00)-Water Temperature (C)]]*OO[[#This Row],[62]]</f>
        <v>1.4053625565735E-5</v>
      </c>
      <c r="BM372" s="10">
        <f>3/24000000*OO[[#This Row],[121 (04JUL1985 00:00:00)-Water Temperature (C)]]*OO[[#This Row],[63]]</f>
        <v>1.2671412796E-5</v>
      </c>
      <c r="BN372" s="10">
        <f>3/24000000*OO[[#This Row],[122 (04JUL1985 03:00:00)-Water Temperature (C)]]*OO[[#This Row],[64]]</f>
        <v>1.168860479013E-5</v>
      </c>
      <c r="BO372" s="10">
        <f>3/24000000*OO[[#This Row],[123 (04JUL1985 06:00:00)-Water Temperature (C)]]*OO[[#This Row],[65]]</f>
        <v>1.0800897613764999E-5</v>
      </c>
      <c r="BP372" s="10">
        <f>3/24000000*OO[[#This Row],[124 (04JUL1985 09:00:00)-Water Temperature (C)]]*OO[[#This Row],[66]]</f>
        <v>9.9169350568162501E-6</v>
      </c>
      <c r="BQ372" s="10">
        <f>3/24000000*OO[[#This Row],[125 (04JUL1985 12:00:00)-Water Temperature (C)]]*OO[[#This Row],[67]]</f>
        <v>8.9147068743324999E-6</v>
      </c>
      <c r="BR372" s="10">
        <f>3/24000000*OO[[#This Row],[126 (04JUL1985 15:00:00)-Water Temperature (C)]]*OO[[#This Row],[68]]</f>
        <v>7.8915590577199983E-6</v>
      </c>
      <c r="BS372" s="10">
        <f>3/24000000*OO[[#This Row],[127 (04JUL1985 18:00:00)-Water Temperature (C)]]*OO[[#This Row],[69]]</f>
        <v>6.8485459826499994E-6</v>
      </c>
      <c r="BT372" s="10">
        <f>3/24000000*OO[[#This Row],[128 (04JUL1985 21:00:00)-Water Temperature (C)]]*OO[[#This Row],[70]]</f>
        <v>5.8584464088975003E-6</v>
      </c>
      <c r="BU372" s="10">
        <f>3/24000000*OO[[#This Row],[129 (05JUL1985 00:00:00)-Water Temperature (C)]]*OO[[#This Row],[71]]</f>
        <v>4.93095289846125E-6</v>
      </c>
      <c r="BV372" s="10">
        <f>3/24000000*OO[[#This Row],[130 (05JUL1985 03:00:00)-Water Temperature (C)]]*OO[[#This Row],[72]]</f>
        <v>4.1259034578387497E-6</v>
      </c>
      <c r="BW372" s="10">
        <f>3/24000000*OO[[#This Row],[131 (05JUL1985 06:00:00)-Water Temperature (C)]]*OO[[#This Row],[73]]</f>
        <v>3.3875675152879997E-6</v>
      </c>
      <c r="BX372" s="10">
        <f>3/24000000*OO[[#This Row],[132 (05JUL1985 09:00:00)-Water Temperature (C)]]*OO[[#This Row],[74]]</f>
        <v>2.7544758657333747E-6</v>
      </c>
      <c r="BY372" s="10">
        <f>3/24000000*OO[[#This Row],[133 (05JUL1985 12:00:00)-Water Temperature (C)]]*OO[[#This Row],[75]]</f>
        <v>2.244449519319E-6</v>
      </c>
      <c r="BZ372" s="10">
        <f>3/24000000*OO[[#This Row],[134 (05JUL1985 15:00:00)-Water Temperature (C)]]*OO[[#This Row],[76]]</f>
        <v>1.8432257560531249E-6</v>
      </c>
      <c r="CA372" s="10">
        <f>3/24000000*OO[[#This Row],[135 (05JUL1985 18:00:00)-Water Temperature (C)]]*OO[[#This Row],[77]]</f>
        <v>1.5459844751147499E-6</v>
      </c>
      <c r="CB372" s="10">
        <f>3/24000000*OO[[#This Row],[136 (05JUL1985 21:00:00)-Water Temperature (C)]]*OO[[#This Row],[78]]</f>
        <v>1.3307049761554999E-6</v>
      </c>
      <c r="CC372" s="10">
        <f>3/24000000*OO[[#This Row],[137 (06JUL1985 00:00:00)-Water Temperature (C)]]*OO[[#This Row],[79]]</f>
        <v>1.1809402225215E-6</v>
      </c>
      <c r="CD372" s="10">
        <f>3/24000000*OO[[#This Row],[138 (06JUL1985 03:00:00)-Water Temperature (C)]]*OO[[#This Row],[80]]</f>
        <v>1.0813455662081249E-6</v>
      </c>
      <c r="CE372" s="10">
        <f>3/24000000*OO[[#This Row],[139 (06JUL1985 06:00:00)-Water Temperature (C)]]*OO[[#This Row],[81]]</f>
        <v>1.0049086120927499E-6</v>
      </c>
      <c r="CF372" s="10">
        <f>3/24000000*OO[[#This Row],[140 (06JUL1985 09:00:00)-Water Temperature (C)]]*OO[[#This Row],[82]]</f>
        <v>9.4290036370687499E-7</v>
      </c>
      <c r="CG372" s="10">
        <f>3/24000000*OO[[#This Row],[141 (06JUL1985 12:00:00)-Water Temperature (C)]]*OO[[#This Row],[83]]</f>
        <v>8.8663225481799996E-7</v>
      </c>
      <c r="CH372" s="10">
        <f>3/24000000*OO[[#This Row],[142 (06JUL1985 15:00:00)-Water Temperature (C)]]*OO[[#This Row],[84]]</f>
        <v>8.3418128422975003E-7</v>
      </c>
      <c r="CI372" s="10">
        <f>3/24000000*OO[[#This Row],[143 (06JUL1985 18:00:00)-Water Temperature (C)]]*OO[[#This Row],[85]]</f>
        <v>7.8216327369149999E-7</v>
      </c>
      <c r="CJ372" s="10">
        <f>3/24000000*OO[[#This Row],[144 (06JUL1985 21:00:00)-Water Temperature (C)]]*OO[[#This Row],[86]]</f>
        <v>7.3726844616962503E-7</v>
      </c>
      <c r="CK372" s="10">
        <f>3/24000000*OO[[#This Row],[145 (07JUL1985 00:00:00)-Water Temperature (C)]]*OO[[#This Row],[87]]</f>
        <v>7.0056213846449995E-7</v>
      </c>
      <c r="CL372" s="10">
        <f>3/24000000*OO[[#This Row],[146 (07JUL1985 03:00:00)-Water Temperature (C)]]*OO[[#This Row],[88]]</f>
        <v>6.8044086452662503E-7</v>
      </c>
      <c r="CM372" s="10">
        <f>3/24000000*OO[[#This Row],[147 (07JUL1985 06:00:00)-Water Temperature (C)]]*OO[[#This Row],[89]]</f>
        <v>6.5651728830949992E-7</v>
      </c>
      <c r="CN372" s="10">
        <f>3/24000000*OO[[#This Row],[148 (07JUL1985 09:00:00)-Water Temperature (C)]]*OO[[#This Row],[90]]</f>
        <v>6.2838620482125003E-7</v>
      </c>
      <c r="CO372" s="10">
        <f>3/24000000*OO[[#This Row],[149 (07JUL1985 12:00:00)-Water Temperature (C)]]*OO[[#This Row],[91]]</f>
        <v>5.9532485285225002E-7</v>
      </c>
      <c r="CP372" s="10">
        <f>3/24000000*OO[[#This Row],[150 (07JUL1985 15:00:00)-Water Temperature (C)]]*OO[[#This Row],[92]]</f>
        <v>5.6530815893024998E-7</v>
      </c>
      <c r="CQ372" s="10">
        <f>3/24000000*OO[[#This Row],[151 (07JUL1985 18:00:00)-Water Temperature (C)]]*OO[[#This Row],[93]]</f>
        <v>5.3585547638350008E-7</v>
      </c>
      <c r="CR372" s="10">
        <f>3/24000000*OO[[#This Row],[152 (07JUL1985 21:00:00)-Water Temperature (C)]]*OO[[#This Row],[94]]</f>
        <v>5.0742319415699996E-7</v>
      </c>
      <c r="CS372" s="10">
        <f>3/24000000*OO[[#This Row],[153 (08JUL1985 00:00:00)-Water Temperature (C)]]*OO[[#This Row],[95]]</f>
        <v>4.8233571817900008E-7</v>
      </c>
      <c r="CT372" s="10">
        <f>3/24000000*OO[[#This Row],[154 (08JUL1985 03:00:00)-Water Temperature (C)]]*OO[[#This Row],[96]]</f>
        <v>4.6969474664000002E-7</v>
      </c>
      <c r="CU372" s="10">
        <f>3/24000000*OO[[#This Row],[155 (08JUL1985 06:00:00)-Water Temperature (C)]]*OO[[#This Row],[97]]</f>
        <v>4.5977041810800001E-7</v>
      </c>
      <c r="CV372" s="10">
        <f>3/24000000*OO[[#This Row],[156 (08JUL1985 09:00:00)-Water Temperature (C)]]*OO[[#This Row],[98]]</f>
        <v>4.4694092935199993E-7</v>
      </c>
      <c r="CW372" s="10">
        <f>3/24000000*OO[[#This Row],[157 (08JUL1985 12:00:00)-Water Temperature (C)]]*OO[[#This Row],[99]]</f>
        <v>4.3186971837799999E-7</v>
      </c>
    </row>
    <row r="373" spans="1:101" x14ac:dyDescent="0.35">
      <c r="A373" t="s">
        <v>380</v>
      </c>
      <c r="B373">
        <v>688.29629999999997</v>
      </c>
      <c r="C373" s="10">
        <f>3/24*OO[[#This Row],[59 (26JUN1985 06:00:00)-Water Temperature (C)]]*OO[[#This Row],[1]]/SUM(OO[1])</f>
        <v>0</v>
      </c>
      <c r="D373" s="10">
        <f>3/24*OO[[#This Row],[60 (26JUN1985 09:00:00)-Water Temperature (C)]]*OO[[#This Row],[2]]/SUM(OO[2])</f>
        <v>0</v>
      </c>
      <c r="E373" s="10">
        <f>3/24*OO[[#This Row],[61 (26JUN1985 12:00:00)-Water Temperature (C)]]*OO[[#This Row],[3]]/SUM(OO[3])</f>
        <v>0</v>
      </c>
      <c r="F373" s="10">
        <f>3/24*OO[[#This Row],[62 (26JUN1985 15:00:00)-Water Temperature (C)]]*OO[[#This Row],[4]]/SUM(OO[4])</f>
        <v>0</v>
      </c>
      <c r="G373" s="10">
        <f>3/24*OO[[#This Row],[63 (26JUN1985 18:00:00)-Water Temperature (C)]]*OO[[#This Row],[5]]/SUM(OO[5])</f>
        <v>0</v>
      </c>
      <c r="H373" s="10">
        <f>3/24*OO[[#This Row],[64 (26JUN1985 21:00:00)-Water Temperature (C)]]*OO[[#This Row],[6]]/SUM(OO[6])</f>
        <v>0</v>
      </c>
      <c r="I373" s="10">
        <f>3/24*OO[[#This Row],[65 (27JUN1985 00:00:00)-Water Temperature (C)]]*OO[[#This Row],[7]]/SUM(OO[7])</f>
        <v>0</v>
      </c>
      <c r="J373" s="10">
        <f>3/24*OO[[#This Row],[66 (27JUN1985 03:00:00)-Water Temperature (C)]]*OO[[#This Row],[8]]/SUM(OO[8])</f>
        <v>0</v>
      </c>
      <c r="K373" s="10">
        <f>3/24*OO[[#This Row],[67 (27JUN1985 06:00:00)-Water Temperature (C)]]*OO[[#This Row],[9]]/SUM(OO[9])</f>
        <v>0</v>
      </c>
      <c r="L373" s="10">
        <f>3/24*OO[[#This Row],[68 (27JUN1985 09:00:00)-Water Temperature (C)]]*OO[[#This Row],[10]]/SUM(OO[10])</f>
        <v>0</v>
      </c>
      <c r="M373" s="10">
        <f>3/24*OO[[#This Row],[69 (27JUN1985 12:00:00)-Water Temperature (C)]]*OO[[#This Row],[11]]/SUM(OO[11])</f>
        <v>0</v>
      </c>
      <c r="N373" s="10">
        <f>3/24*OO[[#This Row],[70 (27JUN1985 15:00:00)-Water Temperature (C)]]*OO[[#This Row],[12]]/SUM(OO[12])</f>
        <v>0</v>
      </c>
      <c r="O373" s="10">
        <f>3/24*OO[[#This Row],[71 (27JUN1985 18:00:00)-Water Temperature (C)]]*OO[[#This Row],[13]]/SUM(OO[13])</f>
        <v>0</v>
      </c>
      <c r="P373" s="10">
        <f>3/24*OO[[#This Row],[72 (27JUN1985 21:00:00)-Water Temperature (C)]]*OO[[#This Row],[14]]/SUM(OO[14])</f>
        <v>0</v>
      </c>
      <c r="Q373" s="10">
        <f>3/24*OO[[#This Row],[73 (28JUN1985 00:00:00)-Water Temperature (C)]]*OO[[#This Row],[15]]/SUM(OO[15])</f>
        <v>0</v>
      </c>
      <c r="R373" s="10">
        <f>3/24*OO[[#This Row],[74 (28JUN1985 03:00:00)-Water Temperature (C)]]*OO[[#This Row],[16]]/SUM(OO[16])</f>
        <v>0</v>
      </c>
      <c r="S373" s="10">
        <f>3/24*OO[[#This Row],[75 (28JUN1985 06:00:00)-Water Temperature (C)]]*OO[[#This Row],[17]]/SUM(OO[17])</f>
        <v>0</v>
      </c>
      <c r="T373" s="10">
        <f>3/24*OO[[#This Row],[76 (28JUN1985 09:00:00)-Water Temperature (C)]]*OO[[#This Row],[18]]/SUM(OO[18])</f>
        <v>9.6966536080467621E-44</v>
      </c>
      <c r="U373" s="10">
        <f>3/24*OO[[#This Row],[77 (28JUN1985 12:00:00)-Water Temperature (C)]]*OO[[#This Row],[19]]/SUM(OO[19])</f>
        <v>5.4334974882076587E-32</v>
      </c>
      <c r="V373" s="10">
        <f>3/24000000*OO[[#This Row],[78 (28JUN1985 15:00:00)-Water Temperature (C)]]*OO[[#This Row],[20]]</f>
        <v>2.9763733031549996E-26</v>
      </c>
      <c r="W373" s="10">
        <f>3/24000000*OO[[#This Row],[79 (28JUN1985 18:00:00)-Water Temperature (C)]]*OO[[#This Row],[21]]</f>
        <v>7.6565027030212485E-19</v>
      </c>
      <c r="X373" s="10">
        <f>3/24000000*OO[[#This Row],[80 (28JUN1985 21:00:00)-Water Temperature (C)]]*OO[[#This Row],[22]]</f>
        <v>1.3827905442517499E-14</v>
      </c>
      <c r="Y373" s="10">
        <f>3/24000000*OO[[#This Row],[81 (29JUN1985 00:00:00)-Water Temperature (C)]]*OO[[#This Row],[23]]</f>
        <v>1.6422420893725E-11</v>
      </c>
      <c r="Z373" s="10">
        <f>3/24000000*OO[[#This Row],[82 (29JUN1985 03:00:00)-Water Temperature (C)]]*OO[[#This Row],[24]]</f>
        <v>4.2221533494599997E-9</v>
      </c>
      <c r="AA373" s="10">
        <f>3/24000000*OO[[#This Row],[83 (29JUN1985 06:00:00)-Water Temperature (C)]]*OO[[#This Row],[25]]</f>
        <v>3.4604404180674995E-7</v>
      </c>
      <c r="AB373" s="10">
        <f>3/24000000*OO[[#This Row],[84 (29JUN1985 09:00:00)-Water Temperature (C)]]*OO[[#This Row],[26]]</f>
        <v>1.168327224336E-5</v>
      </c>
      <c r="AC373" s="10">
        <f>3/24000000*OO[[#This Row],[85 (29JUN1985 12:00:00)-Water Temperature (C)]]*OO[[#This Row],[27]]</f>
        <v>1.875777640373E-4</v>
      </c>
      <c r="AD373" s="10">
        <f>3/24000000*OO[[#This Row],[86 (29JUN1985 15:00:00)-Water Temperature (C)]]*OO[[#This Row],[28]]</f>
        <v>1.5856103620779998E-3</v>
      </c>
      <c r="AE373" s="10">
        <f>3/24000000*OO[[#This Row],[88 (29JUN1985 21:00:00)-Water Temperature (C)]]*OO[[#This Row],[30]]</f>
        <v>2.3402887217134998E-2</v>
      </c>
      <c r="AF373" s="10">
        <f>3/24000000*OO[[#This Row],[88 (29JUN1985 21:00:00)-Water Temperature (C)]]*OO[[#This Row],[30]]</f>
        <v>2.3402887217134998E-2</v>
      </c>
      <c r="AG373" s="10">
        <f>3/24000000*OO[[#This Row],[89 (30JUN1985 00:00:00)-Water Temperature (C)]]*OO[[#This Row],[31]]</f>
        <v>4.6985973907499999E-2</v>
      </c>
      <c r="AH373" s="10">
        <f>3/24000000*OO[[#This Row],[90 (30JUN1985 03:00:00)-Water Temperature (C)]]*OO[[#This Row],[32]]</f>
        <v>6.6776057064375005E-2</v>
      </c>
      <c r="AI373" s="10">
        <f>3/24000000*OO[[#This Row],[91 (30JUN1985 06:00:00)-Water Temperature (C)]]*OO[[#This Row],[33]]</f>
        <v>6.9255453944600004E-2</v>
      </c>
      <c r="AJ373" s="10">
        <f>3/24000000*OO[[#This Row],[92 (30JUN1985 09:00:00)-Water Temperature (C)]]*OO[[#This Row],[34]]</f>
        <v>5.4088458408000001E-2</v>
      </c>
      <c r="AK373" s="10">
        <f>3/24000000*OO[[#This Row],[93 (30JUN1985 12:00:00)-Water Temperature (C)]]*OO[[#This Row],[35]]</f>
        <v>3.2990120647152503E-2</v>
      </c>
      <c r="AL373" s="10">
        <f>3/24000000*OO[[#This Row],[94 (30JUN1985 15:00:00)-Water Temperature (C)]]*OO[[#This Row],[36]]</f>
        <v>1.608082293671375E-2</v>
      </c>
      <c r="AM373" s="10">
        <f>3/24000000*OO[[#This Row],[95 (30JUN1985 18:00:00)-Water Temperature (C)]]*OO[[#This Row],[37]]</f>
        <v>6.4348343406562501E-3</v>
      </c>
      <c r="AN373" s="10">
        <f>3/24000000*OO[[#This Row],[96 (30JUN1985 21:00:00)-Water Temperature (C)]]*OO[[#This Row],[38]]</f>
        <v>2.2102582784362499E-3</v>
      </c>
      <c r="AO373" s="10">
        <f>3/24000000*OO[[#This Row],[97 (01JUL1985 00:00:00)-Water Temperature (C)]]*OO[[#This Row],[39]]</f>
        <v>6.9094564769999996E-4</v>
      </c>
      <c r="AP373" s="10">
        <f>3/24000000*OO[[#This Row],[98 (01JUL1985 03:00:00)-Water Temperature (C)]]*OO[[#This Row],[40]]</f>
        <v>2.2896823658877501E-4</v>
      </c>
      <c r="AQ373" s="10">
        <f>3/24000000*OO[[#This Row],[99 (01JUL1985 06:00:00)-Water Temperature (C)]]*OO[[#This Row],[41]]</f>
        <v>1.048532104537125E-4</v>
      </c>
      <c r="AR373" s="10">
        <f>3/24000000*OO[[#This Row],[100 (01JUL1985 09:00:00)-Water Temperature (C)]]*OO[[#This Row],[42]]</f>
        <v>7.4414352035974993E-5</v>
      </c>
      <c r="AS373" s="10">
        <f>3/24000000*OO[[#This Row],[101 (01JUL1985 12:00:00)-Water Temperature (C)]]*OO[[#This Row],[43]]</f>
        <v>6.6034463246400005E-5</v>
      </c>
      <c r="AT373" s="10">
        <f>3/24000000*OO[[#This Row],[102 (01JUL1985 15:00:00)-Water Temperature (C)]]*OO[[#This Row],[44]]</f>
        <v>6.1457940580325002E-5</v>
      </c>
      <c r="AU373" s="10">
        <f>3/24000000*OO[[#This Row],[103 (01JUL1985 18:00:00)-Water Temperature (C)]]*OO[[#This Row],[45]]</f>
        <v>5.6809616696000003E-5</v>
      </c>
      <c r="AV373" s="10">
        <f>3/24000000*OO[[#This Row],[104 (01JUL1985 21:00:00)-Water Temperature (C)]]*OO[[#This Row],[46]]</f>
        <v>5.1811435249299996E-5</v>
      </c>
      <c r="AW373" s="10">
        <f>3/24000000*OO[[#This Row],[105 (02JUL1985 00:00:00)-Water Temperature (C)]]*OO[[#This Row],[47]]</f>
        <v>4.6960926436187501E-5</v>
      </c>
      <c r="AX373" s="10">
        <f>3/24000000*OO[[#This Row],[106 (02JUL1985 03:00:00)-Water Temperature (C)]]*OO[[#This Row],[48]]</f>
        <v>4.2850545563625002E-5</v>
      </c>
      <c r="AY373" s="10">
        <f>3/24000000*OO[[#This Row],[107 (02JUL1985 06:00:00)-Water Temperature (C)]]*OO[[#This Row],[49]]</f>
        <v>3.9411548861312498E-5</v>
      </c>
      <c r="AZ373" s="10">
        <f>3/24000000*OO[[#This Row],[108 (02JUL1985 09:00:00)-Water Temperature (C)]]*OO[[#This Row],[50]]</f>
        <v>3.6632431520699996E-5</v>
      </c>
      <c r="BA373" s="10">
        <f>3/24000000*OO[[#This Row],[109 (02JUL1985 12:00:00)-Water Temperature (C)]]*OO[[#This Row],[51]]</f>
        <v>3.3800720300144998E-5</v>
      </c>
      <c r="BB373" s="10">
        <f>3/24000000*OO[[#This Row],[110 (02JUL1985 15:00:00)-Water Temperature (C)]]*OO[[#This Row],[52]]</f>
        <v>3.0966705303896248E-5</v>
      </c>
      <c r="BC373" s="10">
        <f>3/24000000*OO[[#This Row],[111 (02JUL1985 18:00:00)-Water Temperature (C)]]*OO[[#This Row],[53]]</f>
        <v>2.7934236053088748E-5</v>
      </c>
      <c r="BD373" s="10">
        <f>3/24000000*OO[[#This Row],[112 (02JUL1985 21:00:00)-Water Temperature (C)]]*OO[[#This Row],[54]]</f>
        <v>2.5042383683249995E-5</v>
      </c>
      <c r="BE373" s="10">
        <f>3/24000000*OO[[#This Row],[113 (03JUL1985 00:00:00)-Water Temperature (C)]]*OO[[#This Row],[55]]</f>
        <v>2.2418951607438747E-5</v>
      </c>
      <c r="BF373" s="10">
        <f>3/24000000*OO[[#This Row],[114 (03JUL1985 03:00:00)-Water Temperature (C)]]*OO[[#This Row],[56]]</f>
        <v>2.0238264480000002E-5</v>
      </c>
      <c r="BG373" s="10">
        <f>3/24000000*OO[[#This Row],[115 (03JUL1985 06:00:00)-Water Temperature (C)]]*OO[[#This Row],[57]]</f>
        <v>1.8370432759026248E-5</v>
      </c>
      <c r="BH373" s="10">
        <f>3/24000000*OO[[#This Row],[116 (03JUL1985 09:00:00)-Water Temperature (C)]]*OO[[#This Row],[58]]</f>
        <v>1.6635755445498748E-5</v>
      </c>
      <c r="BI373" s="10">
        <f>3/24000000*OO[[#This Row],[117 (03JUL1985 12:00:00)-Water Temperature (C)]]*OO[[#This Row],[59]]</f>
        <v>1.5087344458770001E-5</v>
      </c>
      <c r="BJ373" s="10">
        <f>3/24000000*OO[[#This Row],[118 (03JUL1985 15:00:00)-Water Temperature (C)]]*OO[[#This Row],[60]]</f>
        <v>1.3610525782407499E-5</v>
      </c>
      <c r="BK373" s="10">
        <f>3/24000000*OO[[#This Row],[119 (03JUL1985 18:00:00)-Water Temperature (C)]]*OO[[#This Row],[61]]</f>
        <v>1.2211810498159998E-5</v>
      </c>
      <c r="BL373" s="10">
        <f>3/24000000*OO[[#This Row],[120 (03JUL1985 21:00:00)-Water Temperature (C)]]*OO[[#This Row],[62]]</f>
        <v>1.094707806672E-5</v>
      </c>
      <c r="BM373" s="10">
        <f>3/24000000*OO[[#This Row],[121 (04JUL1985 00:00:00)-Water Temperature (C)]]*OO[[#This Row],[63]]</f>
        <v>9.8762106994699986E-6</v>
      </c>
      <c r="BN373" s="10">
        <f>3/24000000*OO[[#This Row],[122 (04JUL1985 03:00:00)-Water Temperature (C)]]*OO[[#This Row],[64]]</f>
        <v>9.1166731290000006E-6</v>
      </c>
      <c r="BO373" s="10">
        <f>3/24000000*OO[[#This Row],[123 (04JUL1985 06:00:00)-Water Temperature (C)]]*OO[[#This Row],[65]]</f>
        <v>8.4263465046449997E-6</v>
      </c>
      <c r="BP373" s="10">
        <f>3/24000000*OO[[#This Row],[124 (04JUL1985 09:00:00)-Water Temperature (C)]]*OO[[#This Row],[66]]</f>
        <v>7.740444911895E-6</v>
      </c>
      <c r="BQ373" s="10">
        <f>3/24000000*OO[[#This Row],[125 (04JUL1985 12:00:00)-Water Temperature (C)]]*OO[[#This Row],[67]]</f>
        <v>6.960251285570001E-6</v>
      </c>
      <c r="BR373" s="10">
        <f>3/24000000*OO[[#This Row],[126 (04JUL1985 15:00:00)-Water Temperature (C)]]*OO[[#This Row],[68]]</f>
        <v>6.1641446393012505E-6</v>
      </c>
      <c r="BS373" s="10">
        <f>3/24000000*OO[[#This Row],[127 (04JUL1985 18:00:00)-Water Temperature (C)]]*OO[[#This Row],[69]]</f>
        <v>5.3532279264474991E-6</v>
      </c>
      <c r="BT373" s="10">
        <f>3/24000000*OO[[#This Row],[128 (04JUL1985 21:00:00)-Water Temperature (C)]]*OO[[#This Row],[70]]</f>
        <v>4.58678605494375E-6</v>
      </c>
      <c r="BU373" s="10">
        <f>3/24000000*OO[[#This Row],[129 (05JUL1985 00:00:00)-Water Temperature (C)]]*OO[[#This Row],[71]]</f>
        <v>3.8689292194599996E-6</v>
      </c>
      <c r="BV373" s="10">
        <f>3/24000000*OO[[#This Row],[130 (05JUL1985 03:00:00)-Water Temperature (C)]]*OO[[#This Row],[72]]</f>
        <v>3.2465645950139997E-6</v>
      </c>
      <c r="BW373" s="10">
        <f>3/24000000*OO[[#This Row],[131 (05JUL1985 06:00:00)-Water Temperature (C)]]*OO[[#This Row],[73]]</f>
        <v>2.6694249298942499E-6</v>
      </c>
      <c r="BX373" s="10">
        <f>3/24000000*OO[[#This Row],[132 (05JUL1985 09:00:00)-Water Temperature (C)]]*OO[[#This Row],[74]]</f>
        <v>2.1716853714281251E-6</v>
      </c>
      <c r="BY373" s="10">
        <f>3/24000000*OO[[#This Row],[133 (05JUL1985 12:00:00)-Water Temperature (C)]]*OO[[#This Row],[75]]</f>
        <v>1.7674192007429997E-6</v>
      </c>
      <c r="BZ373" s="10">
        <f>3/24000000*OO[[#This Row],[134 (05JUL1985 15:00:00)-Water Temperature (C)]]*OO[[#This Row],[76]]</f>
        <v>1.4472868071007501E-6</v>
      </c>
      <c r="CA373" s="10">
        <f>3/24000000*OO[[#This Row],[135 (05JUL1985 18:00:00)-Water Temperature (C)]]*OO[[#This Row],[77]]</f>
        <v>1.2105124092270001E-6</v>
      </c>
      <c r="CB373" s="10">
        <f>3/24000000*OO[[#This Row],[136 (05JUL1985 21:00:00)-Water Temperature (C)]]*OO[[#This Row],[78]]</f>
        <v>1.0393635689720001E-6</v>
      </c>
      <c r="CC373" s="10">
        <f>3/24000000*OO[[#This Row],[137 (06JUL1985 00:00:00)-Water Temperature (C)]]*OO[[#This Row],[79]]</f>
        <v>9.2059530998550002E-7</v>
      </c>
      <c r="CD373" s="10">
        <f>3/24000000*OO[[#This Row],[138 (06JUL1985 03:00:00)-Water Temperature (C)]]*OO[[#This Row],[80]]</f>
        <v>8.4240943752899993E-7</v>
      </c>
      <c r="CE373" s="10">
        <f>3/24000000*OO[[#This Row],[139 (06JUL1985 06:00:00)-Water Temperature (C)]]*OO[[#This Row],[81]]</f>
        <v>7.8225050278374998E-7</v>
      </c>
      <c r="CF373" s="10">
        <f>3/24000000*OO[[#This Row],[140 (06JUL1985 09:00:00)-Water Temperature (C)]]*OO[[#This Row],[82]]</f>
        <v>7.3381295812874992E-7</v>
      </c>
      <c r="CG373" s="10">
        <f>3/24000000*OO[[#This Row],[141 (06JUL1985 12:00:00)-Water Temperature (C)]]*OO[[#This Row],[83]]</f>
        <v>6.8947144359199989E-7</v>
      </c>
      <c r="CH373" s="10">
        <f>3/24000000*OO[[#This Row],[142 (06JUL1985 15:00:00)-Water Temperature (C)]]*OO[[#This Row],[84]]</f>
        <v>6.4813798069150003E-7</v>
      </c>
      <c r="CI373" s="10">
        <f>3/24000000*OO[[#This Row],[143 (06JUL1985 18:00:00)-Water Temperature (C)]]*OO[[#This Row],[85]]</f>
        <v>6.0734918828499992E-7</v>
      </c>
      <c r="CJ373" s="10">
        <f>3/24000000*OO[[#This Row],[144 (06JUL1985 21:00:00)-Water Temperature (C)]]*OO[[#This Row],[86]]</f>
        <v>5.723778470929999E-7</v>
      </c>
      <c r="CK373" s="10">
        <f>3/24000000*OO[[#This Row],[145 (07JUL1985 00:00:00)-Water Temperature (C)]]*OO[[#This Row],[87]]</f>
        <v>5.4395314812749993E-7</v>
      </c>
      <c r="CL373" s="10">
        <f>3/24000000*OO[[#This Row],[146 (07JUL1985 03:00:00)-Water Temperature (C)]]*OO[[#This Row],[88]]</f>
        <v>5.2873058992162501E-7</v>
      </c>
      <c r="CM373" s="10">
        <f>3/24000000*OO[[#This Row],[147 (07JUL1985 06:00:00)-Water Temperature (C)]]*OO[[#This Row],[89]]</f>
        <v>5.1024387843000001E-7</v>
      </c>
      <c r="CN373" s="10">
        <f>3/24000000*OO[[#This Row],[148 (07JUL1985 09:00:00)-Water Temperature (C)]]*OO[[#This Row],[90]]</f>
        <v>4.8890724003E-7</v>
      </c>
      <c r="CO373" s="10">
        <f>3/24000000*OO[[#This Row],[149 (07JUL1985 12:00:00)-Water Temperature (C)]]*OO[[#This Row],[91]]</f>
        <v>4.6335417397500001E-7</v>
      </c>
      <c r="CP373" s="10">
        <f>3/24000000*OO[[#This Row],[150 (07JUL1985 15:00:00)-Water Temperature (C)]]*OO[[#This Row],[92]]</f>
        <v>4.3991779699199997E-7</v>
      </c>
      <c r="CQ373" s="10">
        <f>3/24000000*OO[[#This Row],[151 (07JUL1985 18:00:00)-Water Temperature (C)]]*OO[[#This Row],[93]]</f>
        <v>4.1708934663999998E-7</v>
      </c>
      <c r="CR373" s="10">
        <f>3/24000000*OO[[#This Row],[152 (07JUL1985 21:00:00)-Water Temperature (C)]]*OO[[#This Row],[94]]</f>
        <v>3.9506312099099994E-7</v>
      </c>
      <c r="CS373" s="10">
        <f>3/24000000*OO[[#This Row],[153 (08JUL1985 00:00:00)-Water Temperature (C)]]*OO[[#This Row],[95]]</f>
        <v>3.7557154720299994E-7</v>
      </c>
      <c r="CT373" s="10">
        <f>3/24000000*OO[[#This Row],[154 (08JUL1985 03:00:00)-Water Temperature (C)]]*OO[[#This Row],[96]]</f>
        <v>3.6605085055924999E-7</v>
      </c>
      <c r="CU373" s="10">
        <f>3/24000000*OO[[#This Row],[155 (08JUL1985 06:00:00)-Water Temperature (C)]]*OO[[#This Row],[97]]</f>
        <v>3.5836071854653753E-7</v>
      </c>
      <c r="CV373" s="10">
        <f>3/24000000*OO[[#This Row],[156 (08JUL1985 09:00:00)-Water Temperature (C)]]*OO[[#This Row],[98]]</f>
        <v>3.4846653897110002E-7</v>
      </c>
      <c r="CW373" s="10">
        <f>3/24000000*OO[[#This Row],[157 (08JUL1985 12:00:00)-Water Temperature (C)]]*OO[[#This Row],[99]]</f>
        <v>3.3679925286979996E-7</v>
      </c>
    </row>
    <row r="374" spans="1:101" x14ac:dyDescent="0.35">
      <c r="A374" t="s">
        <v>381</v>
      </c>
      <c r="B374">
        <v>532.80870000000004</v>
      </c>
      <c r="C374" s="10">
        <f>3/24*OO[[#This Row],[59 (26JUN1985 06:00:00)-Water Temperature (C)]]*OO[[#This Row],[1]]/SUM(OO[1])</f>
        <v>0</v>
      </c>
      <c r="D374" s="10">
        <f>3/24*OO[[#This Row],[60 (26JUN1985 09:00:00)-Water Temperature (C)]]*OO[[#This Row],[2]]/SUM(OO[2])</f>
        <v>0</v>
      </c>
      <c r="E374" s="10">
        <f>3/24*OO[[#This Row],[61 (26JUN1985 12:00:00)-Water Temperature (C)]]*OO[[#This Row],[3]]/SUM(OO[3])</f>
        <v>0</v>
      </c>
      <c r="F374" s="10">
        <f>3/24*OO[[#This Row],[62 (26JUN1985 15:00:00)-Water Temperature (C)]]*OO[[#This Row],[4]]/SUM(OO[4])</f>
        <v>0</v>
      </c>
      <c r="G374" s="10">
        <f>3/24*OO[[#This Row],[63 (26JUN1985 18:00:00)-Water Temperature (C)]]*OO[[#This Row],[5]]/SUM(OO[5])</f>
        <v>0</v>
      </c>
      <c r="H374" s="10">
        <f>3/24*OO[[#This Row],[64 (26JUN1985 21:00:00)-Water Temperature (C)]]*OO[[#This Row],[6]]/SUM(OO[6])</f>
        <v>0</v>
      </c>
      <c r="I374" s="10">
        <f>3/24*OO[[#This Row],[65 (27JUN1985 00:00:00)-Water Temperature (C)]]*OO[[#This Row],[7]]/SUM(OO[7])</f>
        <v>0</v>
      </c>
      <c r="J374" s="10">
        <f>3/24*OO[[#This Row],[66 (27JUN1985 03:00:00)-Water Temperature (C)]]*OO[[#This Row],[8]]/SUM(OO[8])</f>
        <v>0</v>
      </c>
      <c r="K374" s="10">
        <f>3/24*OO[[#This Row],[67 (27JUN1985 06:00:00)-Water Temperature (C)]]*OO[[#This Row],[9]]/SUM(OO[9])</f>
        <v>0</v>
      </c>
      <c r="L374" s="10">
        <f>3/24*OO[[#This Row],[68 (27JUN1985 09:00:00)-Water Temperature (C)]]*OO[[#This Row],[10]]/SUM(OO[10])</f>
        <v>0</v>
      </c>
      <c r="M374" s="10">
        <f>3/24*OO[[#This Row],[69 (27JUN1985 12:00:00)-Water Temperature (C)]]*OO[[#This Row],[11]]/SUM(OO[11])</f>
        <v>0</v>
      </c>
      <c r="N374" s="10">
        <f>3/24*OO[[#This Row],[70 (27JUN1985 15:00:00)-Water Temperature (C)]]*OO[[#This Row],[12]]/SUM(OO[12])</f>
        <v>0</v>
      </c>
      <c r="O374" s="10">
        <f>3/24*OO[[#This Row],[71 (27JUN1985 18:00:00)-Water Temperature (C)]]*OO[[#This Row],[13]]/SUM(OO[13])</f>
        <v>0</v>
      </c>
      <c r="P374" s="10">
        <f>3/24*OO[[#This Row],[72 (27JUN1985 21:00:00)-Water Temperature (C)]]*OO[[#This Row],[14]]/SUM(OO[14])</f>
        <v>0</v>
      </c>
      <c r="Q374" s="10">
        <f>3/24*OO[[#This Row],[73 (28JUN1985 00:00:00)-Water Temperature (C)]]*OO[[#This Row],[15]]/SUM(OO[15])</f>
        <v>0</v>
      </c>
      <c r="R374" s="10">
        <f>3/24*OO[[#This Row],[74 (28JUN1985 03:00:00)-Water Temperature (C)]]*OO[[#This Row],[16]]/SUM(OO[16])</f>
        <v>0</v>
      </c>
      <c r="S374" s="10">
        <f>3/24*OO[[#This Row],[75 (28JUN1985 06:00:00)-Water Temperature (C)]]*OO[[#This Row],[17]]/SUM(OO[17])</f>
        <v>0</v>
      </c>
      <c r="T374" s="10">
        <f>3/24*OO[[#This Row],[76 (28JUN1985 09:00:00)-Water Temperature (C)]]*OO[[#This Row],[18]]/SUM(OO[18])</f>
        <v>0</v>
      </c>
      <c r="U374" s="10">
        <f>3/24*OO[[#This Row],[77 (28JUN1985 12:00:00)-Water Temperature (C)]]*OO[[#This Row],[19]]/SUM(OO[19])</f>
        <v>9.6951308621048646E-33</v>
      </c>
      <c r="V374" s="10">
        <f>3/24000000*OO[[#This Row],[78 (28JUN1985 15:00:00)-Water Temperature (C)]]*OO[[#This Row],[20]]</f>
        <v>1.37363750497575E-26</v>
      </c>
      <c r="W374" s="10">
        <f>3/24000000*OO[[#This Row],[79 (28JUN1985 18:00:00)-Water Temperature (C)]]*OO[[#This Row],[21]]</f>
        <v>2.6049597958899995E-19</v>
      </c>
      <c r="X374" s="10">
        <f>3/24000000*OO[[#This Row],[80 (28JUN1985 21:00:00)-Water Temperature (C)]]*OO[[#This Row],[22]]</f>
        <v>5.9202430416224995E-15</v>
      </c>
      <c r="Y374" s="10">
        <f>3/24000000*OO[[#This Row],[81 (29JUN1985 00:00:00)-Water Temperature (C)]]*OO[[#This Row],[23]]</f>
        <v>7.8338122556499996E-12</v>
      </c>
      <c r="Z374" s="10">
        <f>3/24000000*OO[[#This Row],[82 (29JUN1985 03:00:00)-Water Temperature (C)]]*OO[[#This Row],[24]]</f>
        <v>2.1759871094917498E-9</v>
      </c>
      <c r="AA374" s="10">
        <f>3/24000000*OO[[#This Row],[83 (29JUN1985 06:00:00)-Water Temperature (C)]]*OO[[#This Row],[25]]</f>
        <v>1.8968526128749999E-7</v>
      </c>
      <c r="AB374" s="10">
        <f>3/24000000*OO[[#This Row],[84 (29JUN1985 09:00:00)-Water Temperature (C)]]*OO[[#This Row],[26]]</f>
        <v>6.7515087518999993E-6</v>
      </c>
      <c r="AC374" s="10">
        <f>3/24000000*OO[[#This Row],[85 (29JUN1985 12:00:00)-Water Temperature (C)]]*OO[[#This Row],[27]]</f>
        <v>1.1338293494673748E-4</v>
      </c>
      <c r="AD374" s="10">
        <f>3/24000000*OO[[#This Row],[86 (29JUN1985 15:00:00)-Water Temperature (C)]]*OO[[#This Row],[28]]</f>
        <v>9.9775580613187492E-4</v>
      </c>
      <c r="AE374" s="10">
        <f>3/24000000*OO[[#This Row],[88 (29JUN1985 21:00:00)-Water Temperature (C)]]*OO[[#This Row],[30]]</f>
        <v>1.5776479667870002E-2</v>
      </c>
      <c r="AF374" s="10">
        <f>3/24000000*OO[[#This Row],[88 (29JUN1985 21:00:00)-Water Temperature (C)]]*OO[[#This Row],[30]]</f>
        <v>1.5776479667870002E-2</v>
      </c>
      <c r="AG374" s="10">
        <f>3/24000000*OO[[#This Row],[89 (30JUN1985 00:00:00)-Water Temperature (C)]]*OO[[#This Row],[31]]</f>
        <v>3.264934193600625E-2</v>
      </c>
      <c r="AH374" s="10">
        <f>3/24000000*OO[[#This Row],[90 (30JUN1985 03:00:00)-Water Temperature (C)]]*OO[[#This Row],[32]]</f>
        <v>4.7657894515124997E-2</v>
      </c>
      <c r="AI374" s="10">
        <f>3/24000000*OO[[#This Row],[91 (30JUN1985 06:00:00)-Water Temperature (C)]]*OO[[#This Row],[33]]</f>
        <v>5.0617067366512496E-2</v>
      </c>
      <c r="AJ374" s="10">
        <f>3/24000000*OO[[#This Row],[92 (30JUN1985 09:00:00)-Water Temperature (C)]]*OO[[#This Row],[34]]</f>
        <v>4.0382850918950004E-2</v>
      </c>
      <c r="AK374" s="10">
        <f>3/24000000*OO[[#This Row],[93 (30JUN1985 12:00:00)-Water Temperature (C)]]*OO[[#This Row],[35]]</f>
        <v>2.507770026216E-2</v>
      </c>
      <c r="AL374" s="10">
        <f>3/24000000*OO[[#This Row],[94 (30JUN1985 15:00:00)-Water Temperature (C)]]*OO[[#This Row],[36]]</f>
        <v>1.2413402699775001E-2</v>
      </c>
      <c r="AM374" s="10">
        <f>3/24000000*OO[[#This Row],[95 (30JUN1985 18:00:00)-Water Temperature (C)]]*OO[[#This Row],[37]]</f>
        <v>5.0373140420487501E-3</v>
      </c>
      <c r="AN374" s="10">
        <f>3/24000000*OO[[#This Row],[96 (30JUN1985 21:00:00)-Water Temperature (C)]]*OO[[#This Row],[38]]</f>
        <v>1.7490638882969999E-3</v>
      </c>
      <c r="AO374" s="10">
        <f>3/24000000*OO[[#This Row],[97 (01JUL1985 00:00:00)-Water Temperature (C)]]*OO[[#This Row],[39]]</f>
        <v>5.4865142484850006E-4</v>
      </c>
      <c r="AP374" s="10">
        <f>3/24000000*OO[[#This Row],[98 (01JUL1985 03:00:00)-Water Temperature (C)]]*OO[[#This Row],[40]]</f>
        <v>1.7885769941585001E-4</v>
      </c>
      <c r="AQ374" s="10">
        <f>3/24000000*OO[[#This Row],[99 (01JUL1985 06:00:00)-Water Temperature (C)]]*OO[[#This Row],[41]]</f>
        <v>7.8369832840687495E-5</v>
      </c>
      <c r="AR374" s="10">
        <f>3/24000000*OO[[#This Row],[100 (01JUL1985 09:00:00)-Water Temperature (C)]]*OO[[#This Row],[42]]</f>
        <v>5.3519713073449992E-5</v>
      </c>
      <c r="AS374" s="10">
        <f>3/24000000*OO[[#This Row],[101 (01JUL1985 12:00:00)-Water Temperature (C)]]*OO[[#This Row],[43]]</f>
        <v>4.6742786571825001E-5</v>
      </c>
      <c r="AT374" s="10">
        <f>3/24000000*OO[[#This Row],[102 (01JUL1985 15:00:00)-Water Temperature (C)]]*OO[[#This Row],[44]]</f>
        <v>4.3252028859099997E-5</v>
      </c>
      <c r="AU374" s="10">
        <f>3/24000000*OO[[#This Row],[103 (01JUL1985 18:00:00)-Water Temperature (C)]]*OO[[#This Row],[45]]</f>
        <v>3.9878730684974996E-5</v>
      </c>
      <c r="AV374" s="10">
        <f>3/24000000*OO[[#This Row],[104 (01JUL1985 21:00:00)-Water Temperature (C)]]*OO[[#This Row],[46]]</f>
        <v>3.6274358325662502E-5</v>
      </c>
      <c r="AW374" s="10">
        <f>3/24000000*OO[[#This Row],[105 (02JUL1985 00:00:00)-Water Temperature (C)]]*OO[[#This Row],[47]]</f>
        <v>3.2794510114341248E-5</v>
      </c>
      <c r="AX374" s="10">
        <f>3/24000000*OO[[#This Row],[106 (02JUL1985 03:00:00)-Water Temperature (C)]]*OO[[#This Row],[48]]</f>
        <v>2.9832150645818745E-5</v>
      </c>
      <c r="AY374" s="10">
        <f>3/24000000*OO[[#This Row],[107 (02JUL1985 06:00:00)-Water Temperature (C)]]*OO[[#This Row],[49]]</f>
        <v>2.7294043972545003E-5</v>
      </c>
      <c r="AZ374" s="10">
        <f>3/24000000*OO[[#This Row],[108 (02JUL1985 09:00:00)-Water Temperature (C)]]*OO[[#This Row],[50]]</f>
        <v>2.5230999456543745E-5</v>
      </c>
      <c r="BA374" s="10">
        <f>3/24000000*OO[[#This Row],[109 (02JUL1985 12:00:00)-Water Temperature (C)]]*OO[[#This Row],[51]]</f>
        <v>2.3145925700726247E-5</v>
      </c>
      <c r="BB374" s="10">
        <f>3/24000000*OO[[#This Row],[110 (02JUL1985 15:00:00)-Water Temperature (C)]]*OO[[#This Row],[52]]</f>
        <v>2.1108011237476246E-5</v>
      </c>
      <c r="BC374" s="10">
        <f>3/24000000*OO[[#This Row],[111 (02JUL1985 18:00:00)-Water Temperature (C)]]*OO[[#This Row],[53]]</f>
        <v>1.8992251938601251E-5</v>
      </c>
      <c r="BD374" s="10">
        <f>3/24000000*OO[[#This Row],[112 (02JUL1985 21:00:00)-Water Temperature (C)]]*OO[[#This Row],[54]]</f>
        <v>1.6973793427342499E-5</v>
      </c>
      <c r="BE374" s="10">
        <f>3/24000000*OO[[#This Row],[113 (03JUL1985 00:00:00)-Water Temperature (C)]]*OO[[#This Row],[55]]</f>
        <v>1.5161914248795001E-5</v>
      </c>
      <c r="BF374" s="10">
        <f>3/24000000*OO[[#This Row],[114 (03JUL1985 03:00:00)-Water Temperature (C)]]*OO[[#This Row],[56]]</f>
        <v>1.36608314898475E-5</v>
      </c>
      <c r="BG374" s="10">
        <f>3/24000000*OO[[#This Row],[115 (03JUL1985 06:00:00)-Water Temperature (C)]]*OO[[#This Row],[57]]</f>
        <v>1.2371238703136249E-5</v>
      </c>
      <c r="BH374" s="10">
        <f>3/24000000*OO[[#This Row],[116 (03JUL1985 09:00:00)-Water Temperature (C)]]*OO[[#This Row],[58]]</f>
        <v>1.1165615022284999E-5</v>
      </c>
      <c r="BI374" s="10">
        <f>3/24000000*OO[[#This Row],[117 (03JUL1985 12:00:00)-Water Temperature (C)]]*OO[[#This Row],[59]]</f>
        <v>1.0090226247480001E-5</v>
      </c>
      <c r="BJ374" s="10">
        <f>3/24000000*OO[[#This Row],[118 (03JUL1985 15:00:00)-Water Temperature (C)]]*OO[[#This Row],[60]]</f>
        <v>9.0677850466362488E-6</v>
      </c>
      <c r="BK374" s="10">
        <f>3/24000000*OO[[#This Row],[119 (03JUL1985 18:00:00)-Water Temperature (C)]]*OO[[#This Row],[61]]</f>
        <v>8.1086291879312491E-6</v>
      </c>
      <c r="BL374" s="10">
        <f>3/24000000*OO[[#This Row],[120 (03JUL1985 21:00:00)-Water Temperature (C)]]*OO[[#This Row],[62]]</f>
        <v>7.2566187504199993E-6</v>
      </c>
      <c r="BM374" s="10">
        <f>3/24000000*OO[[#This Row],[121 (04JUL1985 00:00:00)-Water Temperature (C)]]*OO[[#This Row],[63]]</f>
        <v>6.5417098143899983E-6</v>
      </c>
      <c r="BN374" s="10">
        <f>3/24000000*OO[[#This Row],[122 (04JUL1985 03:00:00)-Water Temperature (C)]]*OO[[#This Row],[64]]</f>
        <v>6.0354930297899998E-6</v>
      </c>
      <c r="BO374" s="10">
        <f>3/24000000*OO[[#This Row],[123 (04JUL1985 06:00:00)-Water Temperature (C)]]*OO[[#This Row],[65]]</f>
        <v>5.5723676836800006E-6</v>
      </c>
      <c r="BP374" s="10">
        <f>3/24000000*OO[[#This Row],[124 (04JUL1985 09:00:00)-Water Temperature (C)]]*OO[[#This Row],[66]]</f>
        <v>5.1148086147900004E-6</v>
      </c>
      <c r="BQ374" s="10">
        <f>3/24000000*OO[[#This Row],[125 (04JUL1985 12:00:00)-Water Temperature (C)]]*OO[[#This Row],[67]]</f>
        <v>4.5949275443749999E-6</v>
      </c>
      <c r="BR374" s="10">
        <f>3/24000000*OO[[#This Row],[126 (04JUL1985 15:00:00)-Water Temperature (C)]]*OO[[#This Row],[68]]</f>
        <v>4.0666873128724999E-6</v>
      </c>
      <c r="BS374" s="10">
        <f>3/24000000*OO[[#This Row],[127 (04JUL1985 18:00:00)-Water Temperature (C)]]*OO[[#This Row],[69]]</f>
        <v>3.5305429867053749E-6</v>
      </c>
      <c r="BT374" s="10">
        <f>3/24000000*OO[[#This Row],[128 (04JUL1985 21:00:00)-Water Temperature (C)]]*OO[[#This Row],[70]]</f>
        <v>3.0268809998519999E-6</v>
      </c>
      <c r="BU374" s="10">
        <f>3/24000000*OO[[#This Row],[129 (05JUL1985 00:00:00)-Water Temperature (C)]]*OO[[#This Row],[71]]</f>
        <v>2.55608201367825E-6</v>
      </c>
      <c r="BV374" s="10">
        <f>3/24000000*OO[[#This Row],[130 (05JUL1985 03:00:00)-Water Temperature (C)]]*OO[[#This Row],[72]]</f>
        <v>2.1488611395712501E-6</v>
      </c>
      <c r="BW374" s="10">
        <f>3/24000000*OO[[#This Row],[131 (05JUL1985 06:00:00)-Water Temperature (C)]]*OO[[#This Row],[73]]</f>
        <v>1.7680125912185001E-6</v>
      </c>
      <c r="BX374" s="10">
        <f>3/24000000*OO[[#This Row],[132 (05JUL1985 09:00:00)-Water Temperature (C)]]*OO[[#This Row],[74]]</f>
        <v>1.4381435286224999E-6</v>
      </c>
      <c r="BY374" s="10">
        <f>3/24000000*OO[[#This Row],[133 (05JUL1985 12:00:00)-Water Temperature (C)]]*OO[[#This Row],[75]]</f>
        <v>1.1684021392889999E-6</v>
      </c>
      <c r="BZ374" s="10">
        <f>3/24000000*OO[[#This Row],[134 (05JUL1985 15:00:00)-Water Temperature (C)]]*OO[[#This Row],[76]]</f>
        <v>9.5360482173249999E-7</v>
      </c>
      <c r="CA374" s="10">
        <f>3/24000000*OO[[#This Row],[135 (05JUL1985 18:00:00)-Water Temperature (C)]]*OO[[#This Row],[77]]</f>
        <v>7.9503183099675E-7</v>
      </c>
      <c r="CB374" s="10">
        <f>3/24000000*OO[[#This Row],[136 (05JUL1985 21:00:00)-Water Temperature (C)]]*OO[[#This Row],[78]]</f>
        <v>6.8060779521374993E-7</v>
      </c>
      <c r="CC374" s="10">
        <f>3/24000000*OO[[#This Row],[137 (06JUL1985 00:00:00)-Water Temperature (C)]]*OO[[#This Row],[79]]</f>
        <v>6.0134950126899994E-7</v>
      </c>
      <c r="CD374" s="10">
        <f>3/24000000*OO[[#This Row],[138 (06JUL1985 03:00:00)-Water Temperature (C)]]*OO[[#This Row],[80]]</f>
        <v>5.4947326300999995E-7</v>
      </c>
      <c r="CE374" s="10">
        <f>3/24000000*OO[[#This Row],[139 (06JUL1985 06:00:00)-Water Temperature (C)]]*OO[[#This Row],[81]]</f>
        <v>5.0945851205437498E-7</v>
      </c>
      <c r="CF374" s="10">
        <f>3/24000000*OO[[#This Row],[140 (06JUL1985 09:00:00)-Water Temperature (C)]]*OO[[#This Row],[82]]</f>
        <v>4.7739743440200002E-7</v>
      </c>
      <c r="CG374" s="10">
        <f>3/24000000*OO[[#This Row],[141 (06JUL1985 12:00:00)-Water Temperature (C)]]*OO[[#This Row],[83]]</f>
        <v>4.4787039765749997E-7</v>
      </c>
      <c r="CH374" s="10">
        <f>3/24000000*OO[[#This Row],[142 (06JUL1985 15:00:00)-Water Temperature (C)]]*OO[[#This Row],[84]]</f>
        <v>4.2026396169549997E-7</v>
      </c>
      <c r="CI374" s="10">
        <f>3/24000000*OO[[#This Row],[143 (06JUL1985 18:00:00)-Water Temperature (C)]]*OO[[#This Row],[85]]</f>
        <v>3.9321441249999998E-7</v>
      </c>
      <c r="CJ374" s="10">
        <f>3/24000000*OO[[#This Row],[144 (06JUL1985 21:00:00)-Water Temperature (C)]]*OO[[#This Row],[86]]</f>
        <v>3.7016808246875001E-7</v>
      </c>
      <c r="CK374" s="10">
        <f>3/24000000*OO[[#This Row],[145 (07JUL1985 00:00:00)-Water Temperature (C)]]*OO[[#This Row],[87]]</f>
        <v>3.5148791913619999E-7</v>
      </c>
      <c r="CL374" s="10">
        <f>3/24000000*OO[[#This Row],[146 (07JUL1985 03:00:00)-Water Temperature (C)]]*OO[[#This Row],[88]]</f>
        <v>3.4157681923956254E-7</v>
      </c>
      <c r="CM374" s="10">
        <f>3/24000000*OO[[#This Row],[147 (07JUL1985 06:00:00)-Water Temperature (C)]]*OO[[#This Row],[89]]</f>
        <v>3.293799808414E-7</v>
      </c>
      <c r="CN374" s="10">
        <f>3/24000000*OO[[#This Row],[148 (07JUL1985 09:00:00)-Water Temperature (C)]]*OO[[#This Row],[90]]</f>
        <v>3.1579209903359999E-7</v>
      </c>
      <c r="CO374" s="10">
        <f>3/24000000*OO[[#This Row],[149 (07JUL1985 12:00:00)-Water Temperature (C)]]*OO[[#This Row],[91]]</f>
        <v>2.9930664976350001E-7</v>
      </c>
      <c r="CP374" s="10">
        <f>3/24000000*OO[[#This Row],[150 (07JUL1985 15:00:00)-Water Temperature (C)]]*OO[[#This Row],[92]]</f>
        <v>2.8401601648642495E-7</v>
      </c>
      <c r="CQ374" s="10">
        <f>3/24000000*OO[[#This Row],[151 (07JUL1985 18:00:00)-Water Temperature (C)]]*OO[[#This Row],[93]]</f>
        <v>2.6918149314806252E-7</v>
      </c>
      <c r="CR374" s="10">
        <f>3/24000000*OO[[#This Row],[152 (07JUL1985 21:00:00)-Water Temperature (C)]]*OO[[#This Row],[94]]</f>
        <v>2.5492598467800002E-7</v>
      </c>
      <c r="CS374" s="10">
        <f>3/24000000*OO[[#This Row],[153 (08JUL1985 00:00:00)-Water Temperature (C)]]*OO[[#This Row],[95]]</f>
        <v>2.4227330977574999E-7</v>
      </c>
      <c r="CT374" s="10">
        <f>3/24000000*OO[[#This Row],[154 (08JUL1985 03:00:00)-Water Temperature (C)]]*OO[[#This Row],[96]]</f>
        <v>2.3621197785873748E-7</v>
      </c>
      <c r="CU374" s="10">
        <f>3/24000000*OO[[#This Row],[155 (08JUL1985 06:00:00)-Water Temperature (C)]]*OO[[#This Row],[97]]</f>
        <v>2.3117934222034996E-7</v>
      </c>
      <c r="CV374" s="10">
        <f>3/24000000*OO[[#This Row],[156 (08JUL1985 09:00:00)-Water Temperature (C)]]*OO[[#This Row],[98]]</f>
        <v>2.247612509630625E-7</v>
      </c>
      <c r="CW374" s="10">
        <f>3/24000000*OO[[#This Row],[157 (08JUL1985 12:00:00)-Water Temperature (C)]]*OO[[#This Row],[99]]</f>
        <v>2.172063816384E-7</v>
      </c>
    </row>
    <row r="375" spans="1:101" x14ac:dyDescent="0.35">
      <c r="A375" t="s">
        <v>382</v>
      </c>
      <c r="B375">
        <v>511.53980000000001</v>
      </c>
      <c r="C375" s="10">
        <f>3/24*OO[[#This Row],[59 (26JUN1985 06:00:00)-Water Temperature (C)]]*OO[[#This Row],[1]]/SUM(OO[1])</f>
        <v>0</v>
      </c>
      <c r="D375" s="10">
        <f>3/24*OO[[#This Row],[60 (26JUN1985 09:00:00)-Water Temperature (C)]]*OO[[#This Row],[2]]/SUM(OO[2])</f>
        <v>0</v>
      </c>
      <c r="E375" s="10">
        <f>3/24*OO[[#This Row],[61 (26JUN1985 12:00:00)-Water Temperature (C)]]*OO[[#This Row],[3]]/SUM(OO[3])</f>
        <v>0</v>
      </c>
      <c r="F375" s="10">
        <f>3/24*OO[[#This Row],[62 (26JUN1985 15:00:00)-Water Temperature (C)]]*OO[[#This Row],[4]]/SUM(OO[4])</f>
        <v>0</v>
      </c>
      <c r="G375" s="10">
        <f>3/24*OO[[#This Row],[63 (26JUN1985 18:00:00)-Water Temperature (C)]]*OO[[#This Row],[5]]/SUM(OO[5])</f>
        <v>0</v>
      </c>
      <c r="H375" s="10">
        <f>3/24*OO[[#This Row],[64 (26JUN1985 21:00:00)-Water Temperature (C)]]*OO[[#This Row],[6]]/SUM(OO[6])</f>
        <v>0</v>
      </c>
      <c r="I375" s="10">
        <f>3/24*OO[[#This Row],[65 (27JUN1985 00:00:00)-Water Temperature (C)]]*OO[[#This Row],[7]]/SUM(OO[7])</f>
        <v>0</v>
      </c>
      <c r="J375" s="10">
        <f>3/24*OO[[#This Row],[66 (27JUN1985 03:00:00)-Water Temperature (C)]]*OO[[#This Row],[8]]/SUM(OO[8])</f>
        <v>0</v>
      </c>
      <c r="K375" s="10">
        <f>3/24*OO[[#This Row],[67 (27JUN1985 06:00:00)-Water Temperature (C)]]*OO[[#This Row],[9]]/SUM(OO[9])</f>
        <v>0</v>
      </c>
      <c r="L375" s="10">
        <f>3/24*OO[[#This Row],[68 (27JUN1985 09:00:00)-Water Temperature (C)]]*OO[[#This Row],[10]]/SUM(OO[10])</f>
        <v>0</v>
      </c>
      <c r="M375" s="10">
        <f>3/24*OO[[#This Row],[69 (27JUN1985 12:00:00)-Water Temperature (C)]]*OO[[#This Row],[11]]/SUM(OO[11])</f>
        <v>0</v>
      </c>
      <c r="N375" s="10">
        <f>3/24*OO[[#This Row],[70 (27JUN1985 15:00:00)-Water Temperature (C)]]*OO[[#This Row],[12]]/SUM(OO[12])</f>
        <v>0</v>
      </c>
      <c r="O375" s="10">
        <f>3/24*OO[[#This Row],[71 (27JUN1985 18:00:00)-Water Temperature (C)]]*OO[[#This Row],[13]]/SUM(OO[13])</f>
        <v>0</v>
      </c>
      <c r="P375" s="10">
        <f>3/24*OO[[#This Row],[72 (27JUN1985 21:00:00)-Water Temperature (C)]]*OO[[#This Row],[14]]/SUM(OO[14])</f>
        <v>0</v>
      </c>
      <c r="Q375" s="10">
        <f>3/24*OO[[#This Row],[73 (28JUN1985 00:00:00)-Water Temperature (C)]]*OO[[#This Row],[15]]/SUM(OO[15])</f>
        <v>0</v>
      </c>
      <c r="R375" s="10">
        <f>3/24*OO[[#This Row],[74 (28JUN1985 03:00:00)-Water Temperature (C)]]*OO[[#This Row],[16]]/SUM(OO[16])</f>
        <v>0</v>
      </c>
      <c r="S375" s="10">
        <f>3/24*OO[[#This Row],[75 (28JUN1985 06:00:00)-Water Temperature (C)]]*OO[[#This Row],[17]]/SUM(OO[17])</f>
        <v>0</v>
      </c>
      <c r="T375" s="10">
        <f>3/24*OO[[#This Row],[76 (28JUN1985 09:00:00)-Water Temperature (C)]]*OO[[#This Row],[18]]/SUM(OO[18])</f>
        <v>0</v>
      </c>
      <c r="U375" s="10">
        <f>3/24*OO[[#This Row],[77 (28JUN1985 12:00:00)-Water Temperature (C)]]*OO[[#This Row],[19]]/SUM(OO[19])</f>
        <v>3.2901232569033829E-33</v>
      </c>
      <c r="V375" s="10">
        <f>3/24000000*OO[[#This Row],[78 (28JUN1985 15:00:00)-Water Temperature (C)]]*OO[[#This Row],[20]]</f>
        <v>9.0295894194724993E-27</v>
      </c>
      <c r="W375" s="10">
        <f>3/24000000*OO[[#This Row],[79 (28JUN1985 18:00:00)-Water Temperature (C)]]*OO[[#This Row],[21]]</f>
        <v>1.3779224661368751E-19</v>
      </c>
      <c r="X375" s="10">
        <f>3/24000000*OO[[#This Row],[80 (28JUN1985 21:00:00)-Water Temperature (C)]]*OO[[#This Row],[22]]</f>
        <v>3.6818272638000004E-15</v>
      </c>
      <c r="Y375" s="10">
        <f>3/24000000*OO[[#This Row],[81 (29JUN1985 00:00:00)-Water Temperature (C)]]*OO[[#This Row],[23]]</f>
        <v>5.2432815781099991E-12</v>
      </c>
      <c r="Z375" s="10">
        <f>3/24000000*OO[[#This Row],[82 (29JUN1985 03:00:00)-Water Temperature (C)]]*OO[[#This Row],[24]]</f>
        <v>1.5341292298012498E-9</v>
      </c>
      <c r="AA375" s="10">
        <f>3/24000000*OO[[#This Row],[83 (29JUN1985 06:00:00)-Water Temperature (C)]]*OO[[#This Row],[25]]</f>
        <v>1.3931583773787498E-7</v>
      </c>
      <c r="AB375" s="10">
        <f>3/24000000*OO[[#This Row],[84 (29JUN1985 09:00:00)-Water Temperature (C)]]*OO[[#This Row],[26]]</f>
        <v>5.1340960962199998E-6</v>
      </c>
      <c r="AC375" s="10">
        <f>3/24000000*OO[[#This Row],[85 (29JUN1985 12:00:00)-Water Temperature (C)]]*OO[[#This Row],[27]]</f>
        <v>8.8799801733849992E-5</v>
      </c>
      <c r="AD375" s="10">
        <f>3/24000000*OO[[#This Row],[86 (29JUN1985 15:00:00)-Water Temperature (C)]]*OO[[#This Row],[28]]</f>
        <v>8.022580442904999E-4</v>
      </c>
      <c r="AE375" s="10">
        <f>3/24000000*OO[[#This Row],[88 (29JUN1985 21:00:00)-Water Temperature (C)]]*OO[[#This Row],[30]]</f>
        <v>1.326662706243875E-2</v>
      </c>
      <c r="AF375" s="10">
        <f>3/24000000*OO[[#This Row],[88 (29JUN1985 21:00:00)-Water Temperature (C)]]*OO[[#This Row],[30]]</f>
        <v>1.326662706243875E-2</v>
      </c>
      <c r="AG375" s="10">
        <f>3/24000000*OO[[#This Row],[89 (30JUN1985 00:00:00)-Water Temperature (C)]]*OO[[#This Row],[31]]</f>
        <v>2.7995952477455004E-2</v>
      </c>
      <c r="AH375" s="10">
        <f>3/24000000*OO[[#This Row],[90 (30JUN1985 03:00:00)-Water Temperature (C)]]*OO[[#This Row],[32]]</f>
        <v>4.1587154904675003E-2</v>
      </c>
      <c r="AI375" s="10">
        <f>3/24000000*OO[[#This Row],[91 (30JUN1985 06:00:00)-Water Temperature (C)]]*OO[[#This Row],[33]]</f>
        <v>4.4869759686399995E-2</v>
      </c>
      <c r="AJ375" s="10">
        <f>3/24000000*OO[[#This Row],[92 (30JUN1985 09:00:00)-Water Temperature (C)]]*OO[[#This Row],[34]]</f>
        <v>3.6323135612437496E-2</v>
      </c>
      <c r="AK375" s="10">
        <f>3/24000000*OO[[#This Row],[93 (30JUN1985 12:00:00)-Water Temperature (C)]]*OO[[#This Row],[35]]</f>
        <v>2.2849844972500002E-2</v>
      </c>
      <c r="AL375" s="10">
        <f>3/24000000*OO[[#This Row],[94 (30JUN1985 15:00:00)-Water Temperature (C)]]*OO[[#This Row],[36]]</f>
        <v>1.14433638628925E-2</v>
      </c>
      <c r="AM375" s="10">
        <f>3/24000000*OO[[#This Row],[95 (30JUN1985 18:00:00)-Water Temperature (C)]]*OO[[#This Row],[37]]</f>
        <v>4.6954641147387496E-3</v>
      </c>
      <c r="AN375" s="10">
        <f>3/24000000*OO[[#This Row],[96 (30JUN1985 21:00:00)-Water Temperature (C)]]*OO[[#This Row],[38]]</f>
        <v>1.6460788598612499E-3</v>
      </c>
      <c r="AO375" s="10">
        <f>3/24000000*OO[[#This Row],[97 (01JUL1985 00:00:00)-Water Temperature (C)]]*OO[[#This Row],[39]]</f>
        <v>5.194042713439999E-4</v>
      </c>
      <c r="AP375" s="10">
        <f>3/24000000*OO[[#This Row],[98 (01JUL1985 03:00:00)-Water Temperature (C)]]*OO[[#This Row],[40]]</f>
        <v>1.6853828237700002E-4</v>
      </c>
      <c r="AQ375" s="10">
        <f>3/24000000*OO[[#This Row],[99 (01JUL1985 06:00:00)-Water Temperature (C)]]*OO[[#This Row],[41]]</f>
        <v>7.2331209875100015E-5</v>
      </c>
      <c r="AR375" s="10">
        <f>3/24000000*OO[[#This Row],[100 (01JUL1985 09:00:00)-Water Temperature (C)]]*OO[[#This Row],[42]]</f>
        <v>4.8502169563237492E-5</v>
      </c>
      <c r="AS375" s="10">
        <f>3/24000000*OO[[#This Row],[101 (01JUL1985 12:00:00)-Water Temperature (C)]]*OO[[#This Row],[43]]</f>
        <v>4.2169757567999999E-5</v>
      </c>
      <c r="AT375" s="10">
        <f>3/24000000*OO[[#This Row],[102 (01JUL1985 15:00:00)-Water Temperature (C)]]*OO[[#This Row],[44]]</f>
        <v>3.9109528615624995E-5</v>
      </c>
      <c r="AU375" s="10">
        <f>3/24000000*OO[[#This Row],[103 (01JUL1985 18:00:00)-Water Temperature (C)]]*OO[[#This Row],[45]]</f>
        <v>3.6216897774750002E-5</v>
      </c>
      <c r="AV375" s="10">
        <f>3/24000000*OO[[#This Row],[104 (01JUL1985 21:00:00)-Water Temperature (C)]]*OO[[#This Row],[46]]</f>
        <v>3.3096950077949998E-5</v>
      </c>
      <c r="AW375" s="10">
        <f>3/24000000*OO[[#This Row],[105 (02JUL1985 00:00:00)-Water Temperature (C)]]*OO[[#This Row],[47]]</f>
        <v>3.0065977189214997E-5</v>
      </c>
      <c r="AX375" s="10">
        <f>3/24000000*OO[[#This Row],[106 (02JUL1985 03:00:00)-Water Temperature (C)]]*OO[[#This Row],[48]]</f>
        <v>2.7487683044748748E-5</v>
      </c>
      <c r="AY375" s="10">
        <f>3/24000000*OO[[#This Row],[107 (02JUL1985 06:00:00)-Water Temperature (C)]]*OO[[#This Row],[49]]</f>
        <v>2.5253083920427499E-5</v>
      </c>
      <c r="AZ375" s="10">
        <f>3/24000000*OO[[#This Row],[108 (02JUL1985 09:00:00)-Water Temperature (C)]]*OO[[#This Row],[50]]</f>
        <v>2.344743586086875E-5</v>
      </c>
      <c r="BA375" s="10">
        <f>3/24000000*OO[[#This Row],[109 (02JUL1985 12:00:00)-Water Temperature (C)]]*OO[[#This Row],[51]]</f>
        <v>2.1592282326499997E-5</v>
      </c>
      <c r="BB375" s="10">
        <f>3/24000000*OO[[#This Row],[110 (02JUL1985 15:00:00)-Water Temperature (C)]]*OO[[#This Row],[52]]</f>
        <v>1.9761814153312499E-5</v>
      </c>
      <c r="BC375" s="10">
        <f>3/24000000*OO[[#This Row],[111 (02JUL1985 18:00:00)-Water Temperature (C)]]*OO[[#This Row],[53]]</f>
        <v>1.7847250847786248E-5</v>
      </c>
      <c r="BD375" s="10">
        <f>3/24000000*OO[[#This Row],[112 (02JUL1985 21:00:00)-Water Temperature (C)]]*OO[[#This Row],[54]]</f>
        <v>1.6007162353035002E-5</v>
      </c>
      <c r="BE375" s="10">
        <f>3/24000000*OO[[#This Row],[113 (03JUL1985 00:00:00)-Water Temperature (C)]]*OO[[#This Row],[55]]</f>
        <v>1.4355965255467497E-5</v>
      </c>
      <c r="BF375" s="10">
        <f>3/24000000*OO[[#This Row],[114 (03JUL1985 03:00:00)-Water Temperature (C)]]*OO[[#This Row],[56]]</f>
        <v>1.2985063366064999E-5</v>
      </c>
      <c r="BG375" s="10">
        <f>3/24000000*OO[[#This Row],[115 (03JUL1985 06:00:00)-Water Temperature (C)]]*OO[[#This Row],[57]]</f>
        <v>1.180152845676E-5</v>
      </c>
      <c r="BH375" s="10">
        <f>3/24000000*OO[[#This Row],[116 (03JUL1985 09:00:00)-Water Temperature (C)]]*OO[[#This Row],[58]]</f>
        <v>1.0683647365784999E-5</v>
      </c>
      <c r="BI375" s="10">
        <f>3/24000000*OO[[#This Row],[117 (03JUL1985 12:00:00)-Water Temperature (C)]]*OO[[#This Row],[59]]</f>
        <v>9.6835716905399991E-6</v>
      </c>
      <c r="BJ375" s="10">
        <f>3/24000000*OO[[#This Row],[118 (03JUL1985 15:00:00)-Water Temperature (C)]]*OO[[#This Row],[60]]</f>
        <v>8.7225585989249999E-6</v>
      </c>
      <c r="BK375" s="10">
        <f>3/24000000*OO[[#This Row],[119 (03JUL1985 18:00:00)-Water Temperature (C)]]*OO[[#This Row],[61]]</f>
        <v>7.8179594216850002E-6</v>
      </c>
      <c r="BL375" s="10">
        <f>3/24000000*OO[[#This Row],[120 (03JUL1985 21:00:00)-Water Temperature (C)]]*OO[[#This Row],[62]]</f>
        <v>7.0169661991200006E-6</v>
      </c>
      <c r="BM375" s="10">
        <f>3/24000000*OO[[#This Row],[121 (04JUL1985 00:00:00)-Water Temperature (C)]]*OO[[#This Row],[63]]</f>
        <v>6.3424298379037496E-6</v>
      </c>
      <c r="BN375" s="10">
        <f>3/24000000*OO[[#This Row],[122 (04JUL1985 03:00:00)-Water Temperature (C)]]*OO[[#This Row],[64]]</f>
        <v>5.8671820205875003E-6</v>
      </c>
      <c r="BO375" s="10">
        <f>3/24000000*OO[[#This Row],[123 (04JUL1985 06:00:00)-Water Temperature (C)]]*OO[[#This Row],[65]]</f>
        <v>5.4291120014625004E-6</v>
      </c>
      <c r="BP375" s="10">
        <f>3/24000000*OO[[#This Row],[124 (04JUL1985 09:00:00)-Water Temperature (C)]]*OO[[#This Row],[66]]</f>
        <v>4.9950906691562494E-6</v>
      </c>
      <c r="BQ375" s="10">
        <f>3/24000000*OO[[#This Row],[125 (04JUL1985 12:00:00)-Water Temperature (C)]]*OO[[#This Row],[67]]</f>
        <v>4.4970506353124995E-6</v>
      </c>
      <c r="BR375" s="10">
        <f>3/24000000*OO[[#This Row],[126 (04JUL1985 15:00:00)-Water Temperature (C)]]*OO[[#This Row],[68]]</f>
        <v>3.9884838522099993E-6</v>
      </c>
      <c r="BS375" s="10">
        <f>3/24000000*OO[[#This Row],[127 (04JUL1985 18:00:00)-Water Temperature (C)]]*OO[[#This Row],[69]]</f>
        <v>3.4696947116E-6</v>
      </c>
      <c r="BT375" s="10">
        <f>3/24000000*OO[[#This Row],[128 (04JUL1985 21:00:00)-Water Temperature (C)]]*OO[[#This Row],[70]]</f>
        <v>2.9819411841097497E-6</v>
      </c>
      <c r="BU375" s="10">
        <f>3/24000000*OO[[#This Row],[129 (05JUL1985 00:00:00)-Water Temperature (C)]]*OO[[#This Row],[71]]</f>
        <v>2.5243427280393753E-6</v>
      </c>
      <c r="BV375" s="10">
        <f>3/24000000*OO[[#This Row],[130 (05JUL1985 03:00:00)-Water Temperature (C)]]*OO[[#This Row],[72]]</f>
        <v>2.1281285123405001E-6</v>
      </c>
      <c r="BW375" s="10">
        <f>3/24000000*OO[[#This Row],[131 (05JUL1985 06:00:00)-Water Temperature (C)]]*OO[[#This Row],[73]]</f>
        <v>1.7547244026959999E-6</v>
      </c>
      <c r="BX375" s="10">
        <f>3/24000000*OO[[#This Row],[132 (05JUL1985 09:00:00)-Water Temperature (C)]]*OO[[#This Row],[74]]</f>
        <v>1.4297554156837498E-6</v>
      </c>
      <c r="BY375" s="10">
        <f>3/24000000*OO[[#This Row],[133 (05JUL1985 12:00:00)-Water Temperature (C)]]*OO[[#This Row],[75]]</f>
        <v>1.162085759147E-6</v>
      </c>
      <c r="BZ375" s="10">
        <f>3/24000000*OO[[#This Row],[134 (05JUL1985 15:00:00)-Water Temperature (C)]]*OO[[#This Row],[76]]</f>
        <v>9.4795870679199994E-7</v>
      </c>
      <c r="CA375" s="10">
        <f>3/24000000*OO[[#This Row],[135 (05JUL1985 18:00:00)-Water Temperature (C)]]*OO[[#This Row],[77]]</f>
        <v>7.8959070542400001E-7</v>
      </c>
      <c r="CB375" s="10">
        <f>3/24000000*OO[[#This Row],[136 (05JUL1985 21:00:00)-Water Temperature (C)]]*OO[[#This Row],[78]]</f>
        <v>6.7548124206062497E-7</v>
      </c>
      <c r="CC375" s="10">
        <f>3/24000000*OO[[#This Row],[137 (06JUL1985 00:00:00)-Water Temperature (C)]]*OO[[#This Row],[79]]</f>
        <v>5.9642219753375005E-7</v>
      </c>
      <c r="CD375" s="10">
        <f>3/24000000*OO[[#This Row],[138 (06JUL1985 03:00:00)-Water Temperature (C)]]*OO[[#This Row],[80]]</f>
        <v>5.4510757825400003E-7</v>
      </c>
      <c r="CE375" s="10">
        <f>3/24000000*OO[[#This Row],[139 (06JUL1985 06:00:00)-Water Temperature (C)]]*OO[[#This Row],[81]]</f>
        <v>5.0544229600350002E-7</v>
      </c>
      <c r="CF375" s="10">
        <f>3/24000000*OO[[#This Row],[140 (06JUL1985 09:00:00)-Water Temperature (C)]]*OO[[#This Row],[82]]</f>
        <v>4.7382712977749998E-7</v>
      </c>
      <c r="CG375" s="10">
        <f>3/24000000*OO[[#This Row],[141 (06JUL1985 12:00:00)-Water Temperature (C)]]*OO[[#This Row],[83]]</f>
        <v>4.44599677899E-7</v>
      </c>
      <c r="CH375" s="10">
        <f>3/24000000*OO[[#This Row],[142 (06JUL1985 15:00:00)-Water Temperature (C)]]*OO[[#This Row],[84]]</f>
        <v>4.1726203552462499E-7</v>
      </c>
      <c r="CI375" s="10">
        <f>3/24000000*OO[[#This Row],[143 (06JUL1985 18:00:00)-Water Temperature (C)]]*OO[[#This Row],[85]]</f>
        <v>3.9046325971875E-7</v>
      </c>
      <c r="CJ375" s="10">
        <f>3/24000000*OO[[#This Row],[144 (06JUL1985 21:00:00)-Water Temperature (C)]]*OO[[#This Row],[86]]</f>
        <v>3.6777488913037496E-7</v>
      </c>
      <c r="CK375" s="10">
        <f>3/24000000*OO[[#This Row],[145 (07JUL1985 00:00:00)-Water Temperature (C)]]*OO[[#This Row],[87]]</f>
        <v>3.4937278475563751E-7</v>
      </c>
      <c r="CL375" s="10">
        <f>3/24000000*OO[[#This Row],[146 (07JUL1985 03:00:00)-Water Temperature (C)]]*OO[[#This Row],[88]]</f>
        <v>3.3981766239824998E-7</v>
      </c>
      <c r="CM375" s="10">
        <f>3/24000000*OO[[#This Row],[147 (07JUL1985 06:00:00)-Water Temperature (C)]]*OO[[#This Row],[89]]</f>
        <v>3.2803605230354997E-7</v>
      </c>
      <c r="CN375" s="10">
        <f>3/24000000*OO[[#This Row],[148 (07JUL1985 09:00:00)-Water Temperature (C)]]*OO[[#This Row],[90]]</f>
        <v>3.14920406866275E-7</v>
      </c>
      <c r="CO375" s="10">
        <f>3/24000000*OO[[#This Row],[149 (07JUL1985 12:00:00)-Water Temperature (C)]]*OO[[#This Row],[91]]</f>
        <v>2.9879027399336252E-7</v>
      </c>
      <c r="CP375" s="10">
        <f>3/24000000*OO[[#This Row],[150 (07JUL1985 15:00:00)-Water Temperature (C)]]*OO[[#This Row],[92]]</f>
        <v>2.8376504389126249E-7</v>
      </c>
      <c r="CQ375" s="10">
        <f>3/24000000*OO[[#This Row],[151 (07JUL1985 18:00:00)-Water Temperature (C)]]*OO[[#This Row],[93]]</f>
        <v>2.6915605832414998E-7</v>
      </c>
      <c r="CR375" s="10">
        <f>3/24000000*OO[[#This Row],[152 (07JUL1985 21:00:00)-Water Temperature (C)]]*OO[[#This Row],[94]]</f>
        <v>2.5513920377286247E-7</v>
      </c>
      <c r="CS375" s="10">
        <f>3/24000000*OO[[#This Row],[153 (08JUL1985 00:00:00)-Water Temperature (C)]]*OO[[#This Row],[95]]</f>
        <v>2.4265006150175E-7</v>
      </c>
      <c r="CT375" s="10">
        <f>3/24000000*OO[[#This Row],[154 (08JUL1985 03:00:00)-Water Temperature (C)]]*OO[[#This Row],[96]]</f>
        <v>2.3682070520939995E-7</v>
      </c>
      <c r="CU375" s="10">
        <f>3/24000000*OO[[#This Row],[155 (08JUL1985 06:00:00)-Water Temperature (C)]]*OO[[#This Row],[97]]</f>
        <v>2.3198690167499998E-7</v>
      </c>
      <c r="CV375" s="10">
        <f>3/24000000*OO[[#This Row],[156 (08JUL1985 09:00:00)-Water Temperature (C)]]*OO[[#This Row],[98]]</f>
        <v>2.2576903379566249E-7</v>
      </c>
      <c r="CW375" s="10">
        <f>3/24000000*OO[[#This Row],[157 (08JUL1985 12:00:00)-Water Temperature (C)]]*OO[[#This Row],[99]]</f>
        <v>2.183851928178125E-7</v>
      </c>
    </row>
    <row r="376" spans="1:101" x14ac:dyDescent="0.35">
      <c r="A376" t="s">
        <v>383</v>
      </c>
      <c r="B376">
        <v>717.10299999999995</v>
      </c>
      <c r="C376" s="10">
        <f>3/24*OO[[#This Row],[59 (26JUN1985 06:00:00)-Water Temperature (C)]]*OO[[#This Row],[1]]/SUM(OO[1])</f>
        <v>0</v>
      </c>
      <c r="D376" s="10">
        <f>3/24*OO[[#This Row],[60 (26JUN1985 09:00:00)-Water Temperature (C)]]*OO[[#This Row],[2]]/SUM(OO[2])</f>
        <v>0</v>
      </c>
      <c r="E376" s="10">
        <f>3/24*OO[[#This Row],[61 (26JUN1985 12:00:00)-Water Temperature (C)]]*OO[[#This Row],[3]]/SUM(OO[3])</f>
        <v>0</v>
      </c>
      <c r="F376" s="10">
        <f>3/24*OO[[#This Row],[62 (26JUN1985 15:00:00)-Water Temperature (C)]]*OO[[#This Row],[4]]/SUM(OO[4])</f>
        <v>0</v>
      </c>
      <c r="G376" s="10">
        <f>3/24*OO[[#This Row],[63 (26JUN1985 18:00:00)-Water Temperature (C)]]*OO[[#This Row],[5]]/SUM(OO[5])</f>
        <v>0</v>
      </c>
      <c r="H376" s="10">
        <f>3/24*OO[[#This Row],[64 (26JUN1985 21:00:00)-Water Temperature (C)]]*OO[[#This Row],[6]]/SUM(OO[6])</f>
        <v>0</v>
      </c>
      <c r="I376" s="10">
        <f>3/24*OO[[#This Row],[65 (27JUN1985 00:00:00)-Water Temperature (C)]]*OO[[#This Row],[7]]/SUM(OO[7])</f>
        <v>0</v>
      </c>
      <c r="J376" s="10">
        <f>3/24*OO[[#This Row],[66 (27JUN1985 03:00:00)-Water Temperature (C)]]*OO[[#This Row],[8]]/SUM(OO[8])</f>
        <v>0</v>
      </c>
      <c r="K376" s="10">
        <f>3/24*OO[[#This Row],[67 (27JUN1985 06:00:00)-Water Temperature (C)]]*OO[[#This Row],[9]]/SUM(OO[9])</f>
        <v>0</v>
      </c>
      <c r="L376" s="10">
        <f>3/24*OO[[#This Row],[68 (27JUN1985 09:00:00)-Water Temperature (C)]]*OO[[#This Row],[10]]/SUM(OO[10])</f>
        <v>0</v>
      </c>
      <c r="M376" s="10">
        <f>3/24*OO[[#This Row],[69 (27JUN1985 12:00:00)-Water Temperature (C)]]*OO[[#This Row],[11]]/SUM(OO[11])</f>
        <v>0</v>
      </c>
      <c r="N376" s="10">
        <f>3/24*OO[[#This Row],[70 (27JUN1985 15:00:00)-Water Temperature (C)]]*OO[[#This Row],[12]]/SUM(OO[12])</f>
        <v>0</v>
      </c>
      <c r="O376" s="10">
        <f>3/24*OO[[#This Row],[71 (27JUN1985 18:00:00)-Water Temperature (C)]]*OO[[#This Row],[13]]/SUM(OO[13])</f>
        <v>0</v>
      </c>
      <c r="P376" s="10">
        <f>3/24*OO[[#This Row],[72 (27JUN1985 21:00:00)-Water Temperature (C)]]*OO[[#This Row],[14]]/SUM(OO[14])</f>
        <v>0</v>
      </c>
      <c r="Q376" s="10">
        <f>3/24*OO[[#This Row],[73 (28JUN1985 00:00:00)-Water Temperature (C)]]*OO[[#This Row],[15]]/SUM(OO[15])</f>
        <v>0</v>
      </c>
      <c r="R376" s="10">
        <f>3/24*OO[[#This Row],[74 (28JUN1985 03:00:00)-Water Temperature (C)]]*OO[[#This Row],[16]]/SUM(OO[16])</f>
        <v>0</v>
      </c>
      <c r="S376" s="10">
        <f>3/24*OO[[#This Row],[75 (28JUN1985 06:00:00)-Water Temperature (C)]]*OO[[#This Row],[17]]/SUM(OO[17])</f>
        <v>0</v>
      </c>
      <c r="T376" s="10">
        <f>3/24*OO[[#This Row],[76 (28JUN1985 09:00:00)-Water Temperature (C)]]*OO[[#This Row],[18]]/SUM(OO[18])</f>
        <v>0</v>
      </c>
      <c r="U376" s="10">
        <f>3/24*OO[[#This Row],[77 (28JUN1985 12:00:00)-Water Temperature (C)]]*OO[[#This Row],[19]]/SUM(OO[19])</f>
        <v>1.3236753254420706E-33</v>
      </c>
      <c r="V376" s="10">
        <f>3/24000000*OO[[#This Row],[78 (28JUN1985 15:00:00)-Water Temperature (C)]]*OO[[#This Row],[20]]</f>
        <v>7.4991864320800011E-27</v>
      </c>
      <c r="W376" s="10">
        <f>3/24000000*OO[[#This Row],[79 (28JUN1985 18:00:00)-Water Temperature (C)]]*OO[[#This Row],[21]]</f>
        <v>8.7937312702537487E-20</v>
      </c>
      <c r="X376" s="10">
        <f>3/24000000*OO[[#This Row],[80 (28JUN1985 21:00:00)-Water Temperature (C)]]*OO[[#This Row],[22]]</f>
        <v>2.911298169777625E-15</v>
      </c>
      <c r="Y376" s="10">
        <f>3/24000000*OO[[#This Row],[81 (29JUN1985 00:00:00)-Water Temperature (C)]]*OO[[#This Row],[23]]</f>
        <v>4.5818357554737491E-12</v>
      </c>
      <c r="Z376" s="10">
        <f>3/24000000*OO[[#This Row],[82 (29JUN1985 03:00:00)-Water Temperature (C)]]*OO[[#This Row],[24]]</f>
        <v>1.4406241914449999E-9</v>
      </c>
      <c r="AA376" s="10">
        <f>3/24000000*OO[[#This Row],[83 (29JUN1985 06:00:00)-Water Temperature (C)]]*OO[[#This Row],[25]]</f>
        <v>1.386285820036625E-7</v>
      </c>
      <c r="AB376" s="10">
        <f>3/24000000*OO[[#This Row],[84 (29JUN1985 09:00:00)-Water Temperature (C)]]*OO[[#This Row],[26]]</f>
        <v>5.3699537539199994E-6</v>
      </c>
      <c r="AC376" s="10">
        <f>3/24000000*OO[[#This Row],[85 (29JUN1985 12:00:00)-Water Temperature (C)]]*OO[[#This Row],[27]]</f>
        <v>9.7014526099999994E-5</v>
      </c>
      <c r="AD376" s="10">
        <f>3/24000000*OO[[#This Row],[86 (29JUN1985 15:00:00)-Water Temperature (C)]]*OO[[#This Row],[28]]</f>
        <v>9.1158612931199995E-4</v>
      </c>
      <c r="AE376" s="10">
        <f>3/24000000*OO[[#This Row],[88 (29JUN1985 21:00:00)-Water Temperature (C)]]*OO[[#This Row],[30]]</f>
        <v>1.61358040009375E-2</v>
      </c>
      <c r="AF376" s="10">
        <f>3/24000000*OO[[#This Row],[88 (29JUN1985 21:00:00)-Water Temperature (C)]]*OO[[#This Row],[30]]</f>
        <v>1.61358040009375E-2</v>
      </c>
      <c r="AG376" s="10">
        <f>3/24000000*OO[[#This Row],[89 (30JUN1985 00:00:00)-Water Temperature (C)]]*OO[[#This Row],[31]]</f>
        <v>3.5078521518600005E-2</v>
      </c>
      <c r="AH376" s="10">
        <f>3/24000000*OO[[#This Row],[90 (30JUN1985 03:00:00)-Water Temperature (C)]]*OO[[#This Row],[32]]</f>
        <v>5.3545395239449997E-2</v>
      </c>
      <c r="AI376" s="10">
        <f>3/24000000*OO[[#This Row],[91 (30JUN1985 06:00:00)-Water Temperature (C)]]*OO[[#This Row],[33]]</f>
        <v>5.9232470713199994E-2</v>
      </c>
      <c r="AJ376" s="10">
        <f>3/24000000*OO[[#This Row],[92 (30JUN1985 09:00:00)-Water Temperature (C)]]*OO[[#This Row],[34]]</f>
        <v>4.9072290940199999E-2</v>
      </c>
      <c r="AK376" s="10">
        <f>3/24000000*OO[[#This Row],[93 (30JUN1985 12:00:00)-Water Temperature (C)]]*OO[[#This Row],[35]]</f>
        <v>3.1517999801137501E-2</v>
      </c>
      <c r="AL376" s="10">
        <f>3/24000000*OO[[#This Row],[94 (30JUN1985 15:00:00)-Water Temperature (C)]]*OO[[#This Row],[36]]</f>
        <v>1.6091364291029999E-2</v>
      </c>
      <c r="AM376" s="10">
        <f>3/24000000*OO[[#This Row],[95 (30JUN1985 18:00:00)-Water Temperature (C)]]*OO[[#This Row],[37]]</f>
        <v>6.7229983324349997E-3</v>
      </c>
      <c r="AN376" s="10">
        <f>3/24000000*OO[[#This Row],[96 (30JUN1985 21:00:00)-Water Temperature (C)]]*OO[[#This Row],[38]]</f>
        <v>2.3946398928221249E-3</v>
      </c>
      <c r="AO376" s="10">
        <f>3/24000000*OO[[#This Row],[97 (01JUL1985 00:00:00)-Water Temperature (C)]]*OO[[#This Row],[39]]</f>
        <v>7.6348042645562491E-4</v>
      </c>
      <c r="AP376" s="10">
        <f>3/24000000*OO[[#This Row],[98 (01JUL1985 03:00:00)-Water Temperature (C)]]*OO[[#This Row],[40]]</f>
        <v>2.4620612464124997E-4</v>
      </c>
      <c r="AQ376" s="10">
        <f>3/24000000*OO[[#This Row],[99 (01JUL1985 06:00:00)-Water Temperature (C)]]*OO[[#This Row],[41]]</f>
        <v>1.0226016405144998E-4</v>
      </c>
      <c r="AR376" s="10">
        <f>3/24000000*OO[[#This Row],[100 (01JUL1985 09:00:00)-Water Temperature (C)]]*OO[[#This Row],[42]]</f>
        <v>6.6349952277862506E-5</v>
      </c>
      <c r="AS376" s="10">
        <f>3/24000000*OO[[#This Row],[101 (01JUL1985 12:00:00)-Water Temperature (C)]]*OO[[#This Row],[43]]</f>
        <v>5.7137203672749997E-5</v>
      </c>
      <c r="AT376" s="10">
        <f>3/24000000*OO[[#This Row],[102 (01JUL1985 15:00:00)-Water Temperature (C)]]*OO[[#This Row],[44]]</f>
        <v>5.3059269313049998E-5</v>
      </c>
      <c r="AU376" s="10">
        <f>3/24000000*OO[[#This Row],[103 (01JUL1985 18:00:00)-Water Temperature (C)]]*OO[[#This Row],[45]]</f>
        <v>4.93845827974E-5</v>
      </c>
      <c r="AV376" s="10">
        <f>3/24000000*OO[[#This Row],[104 (01JUL1985 21:00:00)-Water Temperature (C)]]*OO[[#This Row],[46]]</f>
        <v>4.5352660182750002E-5</v>
      </c>
      <c r="AW376" s="10">
        <f>3/24000000*OO[[#This Row],[105 (02JUL1985 00:00:00)-Water Temperature (C)]]*OO[[#This Row],[47]]</f>
        <v>4.1402641141124994E-5</v>
      </c>
      <c r="AX376" s="10">
        <f>3/24000000*OO[[#This Row],[106 (02JUL1985 03:00:00)-Water Temperature (C)]]*OO[[#This Row],[48]]</f>
        <v>3.8055214125062503E-5</v>
      </c>
      <c r="AY376" s="10">
        <f>3/24000000*OO[[#This Row],[107 (02JUL1985 06:00:00)-Water Temperature (C)]]*OO[[#This Row],[49]]</f>
        <v>3.5089359996074999E-5</v>
      </c>
      <c r="AZ376" s="10">
        <f>3/24000000*OO[[#This Row],[108 (02JUL1985 09:00:00)-Water Temperature (C)]]*OO[[#This Row],[50]]</f>
        <v>3.2717803953006244E-5</v>
      </c>
      <c r="BA376" s="10">
        <f>3/24000000*OO[[#This Row],[109 (02JUL1985 12:00:00)-Water Temperature (C)]]*OO[[#This Row],[51]]</f>
        <v>3.0299573458199996E-5</v>
      </c>
      <c r="BB376" s="10">
        <f>3/24000000*OO[[#This Row],[110 (02JUL1985 15:00:00)-Water Temperature (C)]]*OO[[#This Row],[52]]</f>
        <v>2.7847913873549998E-5</v>
      </c>
      <c r="BC376" s="10">
        <f>3/24000000*OO[[#This Row],[111 (02JUL1985 18:00:00)-Water Temperature (C)]]*OO[[#This Row],[53]]</f>
        <v>2.5225635200512499E-5</v>
      </c>
      <c r="BD376" s="10">
        <f>3/24000000*OO[[#This Row],[112 (02JUL1985 21:00:00)-Water Temperature (C)]]*OO[[#This Row],[54]]</f>
        <v>2.266056029278125E-5</v>
      </c>
      <c r="BE376" s="10">
        <f>3/24000000*OO[[#This Row],[113 (03JUL1985 00:00:00)-Water Temperature (C)]]*OO[[#This Row],[55]]</f>
        <v>2.0390107662063749E-5</v>
      </c>
      <c r="BF376" s="10">
        <f>3/24000000*OO[[#This Row],[114 (03JUL1985 03:00:00)-Water Temperature (C)]]*OO[[#This Row],[56]]</f>
        <v>1.8501610459348749E-5</v>
      </c>
      <c r="BG376" s="10">
        <f>3/24000000*OO[[#This Row],[115 (03JUL1985 06:00:00)-Water Temperature (C)]]*OO[[#This Row],[57]]</f>
        <v>1.6859089962159998E-5</v>
      </c>
      <c r="BH376" s="10">
        <f>3/24000000*OO[[#This Row],[116 (03JUL1985 09:00:00)-Water Temperature (C)]]*OO[[#This Row],[58]]</f>
        <v>1.52926580237325E-5</v>
      </c>
      <c r="BI376" s="10">
        <f>3/24000000*OO[[#This Row],[117 (03JUL1985 12:00:00)-Water Temperature (C)]]*OO[[#This Row],[59]]</f>
        <v>1.3887113576017499E-5</v>
      </c>
      <c r="BJ376" s="10">
        <f>3/24000000*OO[[#This Row],[118 (03JUL1985 15:00:00)-Water Temperature (C)]]*OO[[#This Row],[60]]</f>
        <v>1.2547540535524999E-5</v>
      </c>
      <c r="BK376" s="10">
        <f>3/24000000*OO[[#This Row],[119 (03JUL1985 18:00:00)-Water Temperature (C)]]*OO[[#This Row],[61]]</f>
        <v>1.1271925330217498E-5</v>
      </c>
      <c r="BL376" s="10">
        <f>3/24000000*OO[[#This Row],[120 (03JUL1985 21:00:00)-Water Temperature (C)]]*OO[[#This Row],[62]]</f>
        <v>1.01380929358E-5</v>
      </c>
      <c r="BM376" s="10">
        <f>3/24000000*OO[[#This Row],[121 (04JUL1985 00:00:00)-Water Temperature (C)]]*OO[[#This Row],[63]]</f>
        <v>9.176834331902501E-6</v>
      </c>
      <c r="BN376" s="10">
        <f>3/24000000*OO[[#This Row],[122 (04JUL1985 03:00:00)-Water Temperature (C)]]*OO[[#This Row],[64]]</f>
        <v>8.5021923044625009E-6</v>
      </c>
      <c r="BO376" s="10">
        <f>3/24000000*OO[[#This Row],[123 (04JUL1985 06:00:00)-Water Temperature (C)]]*OO[[#This Row],[65]]</f>
        <v>7.8765034471649997E-6</v>
      </c>
      <c r="BP376" s="10">
        <f>3/24000000*OO[[#This Row],[124 (04JUL1985 09:00:00)-Water Temperature (C)]]*OO[[#This Row],[66]]</f>
        <v>7.2584486746199993E-6</v>
      </c>
      <c r="BQ376" s="10">
        <f>3/24000000*OO[[#This Row],[125 (04JUL1985 12:00:00)-Water Temperature (C)]]*OO[[#This Row],[67]]</f>
        <v>6.5454602640912501E-6</v>
      </c>
      <c r="BR376" s="10">
        <f>3/24000000*OO[[#This Row],[126 (04JUL1985 15:00:00)-Water Temperature (C)]]*OO[[#This Row],[68]]</f>
        <v>5.8145486562749997E-6</v>
      </c>
      <c r="BS376" s="10">
        <f>3/24000000*OO[[#This Row],[127 (04JUL1985 18:00:00)-Water Temperature (C)]]*OO[[#This Row],[69]]</f>
        <v>5.06619619721875E-6</v>
      </c>
      <c r="BT376" s="10">
        <f>3/24000000*OO[[#This Row],[128 (04JUL1985 21:00:00)-Water Temperature (C)]]*OO[[#This Row],[70]]</f>
        <v>4.3637783943725003E-6</v>
      </c>
      <c r="BU376" s="10">
        <f>3/24000000*OO[[#This Row],[129 (05JUL1985 00:00:00)-Water Temperature (C)]]*OO[[#This Row],[71]]</f>
        <v>3.7029757590599998E-6</v>
      </c>
      <c r="BV376" s="10">
        <f>3/24000000*OO[[#This Row],[130 (05JUL1985 03:00:00)-Water Temperature (C)]]*OO[[#This Row],[72]]</f>
        <v>3.1312610390800004E-6</v>
      </c>
      <c r="BW376" s="10">
        <f>3/24000000*OO[[#This Row],[131 (05JUL1985 06:00:00)-Water Temperature (C)]]*OO[[#This Row],[73]]</f>
        <v>2.5871154546438752E-6</v>
      </c>
      <c r="BX376" s="10">
        <f>3/24000000*OO[[#This Row],[132 (05JUL1985 09:00:00)-Water Temperature (C)]]*OO[[#This Row],[74]]</f>
        <v>2.11079188012E-6</v>
      </c>
      <c r="BY376" s="10">
        <f>3/24000000*OO[[#This Row],[133 (05JUL1985 12:00:00)-Water Temperature (C)]]*OO[[#This Row],[75]]</f>
        <v>1.7151624482224999E-6</v>
      </c>
      <c r="BZ376" s="10">
        <f>3/24000000*OO[[#This Row],[134 (05JUL1985 15:00:00)-Water Temperature (C)]]*OO[[#This Row],[76]]</f>
        <v>1.397168615612125E-6</v>
      </c>
      <c r="CA376" s="10">
        <f>3/24000000*OO[[#This Row],[135 (05JUL1985 18:00:00)-Water Temperature (C)]]*OO[[#This Row],[77]]</f>
        <v>1.1610826699484998E-6</v>
      </c>
      <c r="CB376" s="10">
        <f>3/24000000*OO[[#This Row],[136 (05JUL1985 21:00:00)-Water Temperature (C)]]*OO[[#This Row],[78]]</f>
        <v>9.9123375673524978E-7</v>
      </c>
      <c r="CC376" s="10">
        <f>3/24000000*OO[[#This Row],[137 (06JUL1985 00:00:00)-Water Temperature (C)]]*OO[[#This Row],[79]]</f>
        <v>8.7324732073349991E-7</v>
      </c>
      <c r="CD376" s="10">
        <f>3/24000000*OO[[#This Row],[138 (06JUL1985 03:00:00)-Water Temperature (C)]]*OO[[#This Row],[80]]</f>
        <v>7.9757101875199998E-7</v>
      </c>
      <c r="CE376" s="10">
        <f>3/24000000*OO[[#This Row],[139 (06JUL1985 06:00:00)-Water Temperature (C)]]*OO[[#This Row],[81]]</f>
        <v>7.3888067535474991E-7</v>
      </c>
      <c r="CF376" s="10">
        <f>3/24000000*OO[[#This Row],[140 (06JUL1985 09:00:00)-Water Temperature (C)]]*OO[[#This Row],[82]]</f>
        <v>6.9270776875387496E-7</v>
      </c>
      <c r="CG376" s="10">
        <f>3/24000000*OO[[#This Row],[141 (06JUL1985 12:00:00)-Water Temperature (C)]]*OO[[#This Row],[83]]</f>
        <v>6.4994674107999999E-7</v>
      </c>
      <c r="CH376" s="10">
        <f>3/24000000*OO[[#This Row],[142 (06JUL1985 15:00:00)-Water Temperature (C)]]*OO[[#This Row],[84]]</f>
        <v>6.1003790347012504E-7</v>
      </c>
      <c r="CI376" s="10">
        <f>3/24000000*OO[[#This Row],[143 (06JUL1985 18:00:00)-Water Temperature (C)]]*OO[[#This Row],[85]]</f>
        <v>5.7075371899875003E-7</v>
      </c>
      <c r="CJ376" s="10">
        <f>3/24000000*OO[[#This Row],[144 (06JUL1985 21:00:00)-Water Temperature (C)]]*OO[[#This Row],[86]]</f>
        <v>5.3775329700149994E-7</v>
      </c>
      <c r="CK376" s="10">
        <f>3/24000000*OO[[#This Row],[145 (07JUL1985 00:00:00)-Water Temperature (C)]]*OO[[#This Row],[87]]</f>
        <v>5.1092387139562499E-7</v>
      </c>
      <c r="CL376" s="10">
        <f>3/24000000*OO[[#This Row],[146 (07JUL1985 03:00:00)-Water Temperature (C)]]*OO[[#This Row],[88]]</f>
        <v>4.9726607353800002E-7</v>
      </c>
      <c r="CM376" s="10">
        <f>3/24000000*OO[[#This Row],[147 (07JUL1985 06:00:00)-Water Temperature (C)]]*OO[[#This Row],[89]]</f>
        <v>4.806840543435E-7</v>
      </c>
      <c r="CN376" s="10">
        <f>3/24000000*OO[[#This Row],[148 (07JUL1985 09:00:00)-Water Temperature (C)]]*OO[[#This Row],[90]]</f>
        <v>4.6169609345274999E-7</v>
      </c>
      <c r="CO376" s="10">
        <f>3/24000000*OO[[#This Row],[149 (07JUL1985 12:00:00)-Water Temperature (C)]]*OO[[#This Row],[91]]</f>
        <v>4.3843784391562495E-7</v>
      </c>
      <c r="CP376" s="10">
        <f>3/24000000*OO[[#This Row],[150 (07JUL1985 15:00:00)-Water Temperature (C)]]*OO[[#This Row],[92]]</f>
        <v>4.1658484119999996E-7</v>
      </c>
      <c r="CQ376" s="10">
        <f>3/24000000*OO[[#This Row],[151 (07JUL1985 18:00:00)-Water Temperature (C)]]*OO[[#This Row],[93]]</f>
        <v>3.9519682517699999E-7</v>
      </c>
      <c r="CR376" s="10">
        <f>3/24000000*OO[[#This Row],[152 (07JUL1985 21:00:00)-Water Temperature (C)]]*OO[[#This Row],[94]]</f>
        <v>3.7478557318949998E-7</v>
      </c>
      <c r="CS376" s="10">
        <f>3/24000000*OO[[#This Row],[153 (08JUL1985 00:00:00)-Water Temperature (C)]]*OO[[#This Row],[95]]</f>
        <v>3.5647799118600001E-7</v>
      </c>
      <c r="CT376" s="10">
        <f>3/24000000*OO[[#This Row],[154 (08JUL1985 03:00:00)-Water Temperature (C)]]*OO[[#This Row],[96]]</f>
        <v>3.4801655360454997E-7</v>
      </c>
      <c r="CU376" s="10">
        <f>3/24000000*OO[[#This Row],[155 (08JUL1985 06:00:00)-Water Temperature (C)]]*OO[[#This Row],[97]]</f>
        <v>3.4108800992359998E-7</v>
      </c>
      <c r="CV376" s="10">
        <f>3/24000000*OO[[#This Row],[156 (08JUL1985 09:00:00)-Water Temperature (C)]]*OO[[#This Row],[98]]</f>
        <v>3.32155288246125E-7</v>
      </c>
      <c r="CW376" s="10">
        <f>3/24000000*OO[[#This Row],[157 (08JUL1985 12:00:00)-Water Temperature (C)]]*OO[[#This Row],[99]]</f>
        <v>3.2147612520099998E-7</v>
      </c>
    </row>
    <row r="377" spans="1:101" x14ac:dyDescent="0.35">
      <c r="A377" t="s">
        <v>384</v>
      </c>
      <c r="B377">
        <v>467.37419999999997</v>
      </c>
      <c r="C377" s="10">
        <f>3/24*OO[[#This Row],[59 (26JUN1985 06:00:00)-Water Temperature (C)]]*OO[[#This Row],[1]]/SUM(OO[1])</f>
        <v>0</v>
      </c>
      <c r="D377" s="10">
        <f>3/24*OO[[#This Row],[60 (26JUN1985 09:00:00)-Water Temperature (C)]]*OO[[#This Row],[2]]/SUM(OO[2])</f>
        <v>0</v>
      </c>
      <c r="E377" s="10">
        <f>3/24*OO[[#This Row],[61 (26JUN1985 12:00:00)-Water Temperature (C)]]*OO[[#This Row],[3]]/SUM(OO[3])</f>
        <v>0</v>
      </c>
      <c r="F377" s="10">
        <f>3/24*OO[[#This Row],[62 (26JUN1985 15:00:00)-Water Temperature (C)]]*OO[[#This Row],[4]]/SUM(OO[4])</f>
        <v>0</v>
      </c>
      <c r="G377" s="10">
        <f>3/24*OO[[#This Row],[63 (26JUN1985 18:00:00)-Water Temperature (C)]]*OO[[#This Row],[5]]/SUM(OO[5])</f>
        <v>0</v>
      </c>
      <c r="H377" s="10">
        <f>3/24*OO[[#This Row],[64 (26JUN1985 21:00:00)-Water Temperature (C)]]*OO[[#This Row],[6]]/SUM(OO[6])</f>
        <v>0</v>
      </c>
      <c r="I377" s="10">
        <f>3/24*OO[[#This Row],[65 (27JUN1985 00:00:00)-Water Temperature (C)]]*OO[[#This Row],[7]]/SUM(OO[7])</f>
        <v>0</v>
      </c>
      <c r="J377" s="10">
        <f>3/24*OO[[#This Row],[66 (27JUN1985 03:00:00)-Water Temperature (C)]]*OO[[#This Row],[8]]/SUM(OO[8])</f>
        <v>0</v>
      </c>
      <c r="K377" s="10">
        <f>3/24*OO[[#This Row],[67 (27JUN1985 06:00:00)-Water Temperature (C)]]*OO[[#This Row],[9]]/SUM(OO[9])</f>
        <v>0</v>
      </c>
      <c r="L377" s="10">
        <f>3/24*OO[[#This Row],[68 (27JUN1985 09:00:00)-Water Temperature (C)]]*OO[[#This Row],[10]]/SUM(OO[10])</f>
        <v>0</v>
      </c>
      <c r="M377" s="10">
        <f>3/24*OO[[#This Row],[69 (27JUN1985 12:00:00)-Water Temperature (C)]]*OO[[#This Row],[11]]/SUM(OO[11])</f>
        <v>0</v>
      </c>
      <c r="N377" s="10">
        <f>3/24*OO[[#This Row],[70 (27JUN1985 15:00:00)-Water Temperature (C)]]*OO[[#This Row],[12]]/SUM(OO[12])</f>
        <v>0</v>
      </c>
      <c r="O377" s="10">
        <f>3/24*OO[[#This Row],[71 (27JUN1985 18:00:00)-Water Temperature (C)]]*OO[[#This Row],[13]]/SUM(OO[13])</f>
        <v>0</v>
      </c>
      <c r="P377" s="10">
        <f>3/24*OO[[#This Row],[72 (27JUN1985 21:00:00)-Water Temperature (C)]]*OO[[#This Row],[14]]/SUM(OO[14])</f>
        <v>0</v>
      </c>
      <c r="Q377" s="10">
        <f>3/24*OO[[#This Row],[73 (28JUN1985 00:00:00)-Water Temperature (C)]]*OO[[#This Row],[15]]/SUM(OO[15])</f>
        <v>0</v>
      </c>
      <c r="R377" s="10">
        <f>3/24*OO[[#This Row],[74 (28JUN1985 03:00:00)-Water Temperature (C)]]*OO[[#This Row],[16]]/SUM(OO[16])</f>
        <v>0</v>
      </c>
      <c r="S377" s="10">
        <f>3/24*OO[[#This Row],[75 (28JUN1985 06:00:00)-Water Temperature (C)]]*OO[[#This Row],[17]]/SUM(OO[17])</f>
        <v>0</v>
      </c>
      <c r="T377" s="10">
        <f>3/24*OO[[#This Row],[76 (28JUN1985 09:00:00)-Water Temperature (C)]]*OO[[#This Row],[18]]/SUM(OO[18])</f>
        <v>0</v>
      </c>
      <c r="U377" s="10">
        <f>3/24*OO[[#This Row],[77 (28JUN1985 12:00:00)-Water Temperature (C)]]*OO[[#This Row],[19]]/SUM(OO[19])</f>
        <v>3.3366701459452983E-34</v>
      </c>
      <c r="V377" s="10">
        <f>3/24000000*OO[[#This Row],[78 (28JUN1985 15:00:00)-Water Temperature (C)]]*OO[[#This Row],[20]]</f>
        <v>3.4859055467800004E-27</v>
      </c>
      <c r="W377" s="10">
        <f>3/24000000*OO[[#This Row],[79 (28JUN1985 18:00:00)-Water Temperature (C)]]*OO[[#This Row],[21]]</f>
        <v>3.3188886875549993E-20</v>
      </c>
      <c r="X377" s="10">
        <f>3/24000000*OO[[#This Row],[80 (28JUN1985 21:00:00)-Water Temperature (C)]]*OO[[#This Row],[22]]</f>
        <v>1.319960357243E-15</v>
      </c>
      <c r="Y377" s="10">
        <f>3/24000000*OO[[#This Row],[81 (29JUN1985 00:00:00)-Water Temperature (C)]]*OO[[#This Row],[23]]</f>
        <v>2.249047035276E-12</v>
      </c>
      <c r="Z377" s="10">
        <f>3/24000000*OO[[#This Row],[82 (29JUN1985 03:00:00)-Water Temperature (C)]]*OO[[#This Row],[24]]</f>
        <v>7.4769479741350002E-10</v>
      </c>
      <c r="AA377" s="10">
        <f>3/24000000*OO[[#This Row],[83 (29JUN1985 06:00:00)-Water Temperature (C)]]*OO[[#This Row],[25]]</f>
        <v>7.5204986172925012E-8</v>
      </c>
      <c r="AB377" s="10">
        <f>3/24000000*OO[[#This Row],[84 (29JUN1985 09:00:00)-Water Temperature (C)]]*OO[[#This Row],[26]]</f>
        <v>3.0261824340816247E-6</v>
      </c>
      <c r="AC377" s="10">
        <f>3/24000000*OO[[#This Row],[85 (29JUN1985 12:00:00)-Water Temperature (C)]]*OO[[#This Row],[27]]</f>
        <v>5.6512679500274993E-5</v>
      </c>
      <c r="AD377" s="10">
        <f>3/24000000*OO[[#This Row],[86 (29JUN1985 15:00:00)-Water Temperature (C)]]*OO[[#This Row],[28]]</f>
        <v>5.4721971645250002E-4</v>
      </c>
      <c r="AE377" s="10">
        <f>3/24000000*OO[[#This Row],[88 (29JUN1985 21:00:00)-Water Temperature (C)]]*OO[[#This Row],[30]]</f>
        <v>1.0210160020609999E-2</v>
      </c>
      <c r="AF377" s="10">
        <f>3/24000000*OO[[#This Row],[88 (29JUN1985 21:00:00)-Water Temperature (C)]]*OO[[#This Row],[30]]</f>
        <v>1.0210160020609999E-2</v>
      </c>
      <c r="AG377" s="10">
        <f>3/24000000*OO[[#This Row],[89 (30JUN1985 00:00:00)-Water Temperature (C)]]*OO[[#This Row],[31]]</f>
        <v>2.2728009872879998E-2</v>
      </c>
      <c r="AH377" s="10">
        <f>3/24000000*OO[[#This Row],[90 (30JUN1985 03:00:00)-Water Temperature (C)]]*OO[[#This Row],[32]]</f>
        <v>3.5460834391999999E-2</v>
      </c>
      <c r="AI377" s="10">
        <f>3/24000000*OO[[#This Row],[91 (30JUN1985 06:00:00)-Water Temperature (C)]]*OO[[#This Row],[33]]</f>
        <v>4.0014902305299999E-2</v>
      </c>
      <c r="AJ377" s="10">
        <f>3/24000000*OO[[#This Row],[92 (30JUN1985 09:00:00)-Water Temperature (C)]]*OO[[#This Row],[34]]</f>
        <v>3.3783928548322496E-2</v>
      </c>
      <c r="AK377" s="10">
        <f>3/24000000*OO[[#This Row],[93 (30JUN1985 12:00:00)-Water Temperature (C)]]*OO[[#This Row],[35]]</f>
        <v>2.2065024948927498E-2</v>
      </c>
      <c r="AL377" s="10">
        <f>3/24000000*OO[[#This Row],[94 (30JUN1985 15:00:00)-Water Temperature (C)]]*OO[[#This Row],[36]]</f>
        <v>1.1437133534987499E-2</v>
      </c>
      <c r="AM377" s="10">
        <f>3/24000000*OO[[#This Row],[95 (30JUN1985 18:00:00)-Water Temperature (C)]]*OO[[#This Row],[37]]</f>
        <v>4.8457014695837504E-3</v>
      </c>
      <c r="AN377" s="10">
        <f>3/24000000*OO[[#This Row],[96 (30JUN1985 21:00:00)-Water Temperature (C)]]*OO[[#This Row],[38]]</f>
        <v>1.7471137568227501E-3</v>
      </c>
      <c r="AO377" s="10">
        <f>3/24000000*OO[[#This Row],[97 (01JUL1985 00:00:00)-Water Temperature (C)]]*OO[[#This Row],[39]]</f>
        <v>5.6118487408837498E-4</v>
      </c>
      <c r="AP377" s="10">
        <f>3/24000000*OO[[#This Row],[98 (01JUL1985 03:00:00)-Water Temperature (C)]]*OO[[#This Row],[40]]</f>
        <v>1.799434858109125E-4</v>
      </c>
      <c r="AQ377" s="10">
        <f>3/24000000*OO[[#This Row],[99 (01JUL1985 06:00:00)-Water Temperature (C)]]*OO[[#This Row],[41]]</f>
        <v>7.2472771581599997E-5</v>
      </c>
      <c r="AR377" s="10">
        <f>3/24000000*OO[[#This Row],[100 (01JUL1985 09:00:00)-Water Temperature (C)]]*OO[[#This Row],[42]]</f>
        <v>4.5371395495100004E-5</v>
      </c>
      <c r="AS377" s="10">
        <f>3/24000000*OO[[#This Row],[101 (01JUL1985 12:00:00)-Water Temperature (C)]]*OO[[#This Row],[43]]</f>
        <v>3.8483794330974996E-5</v>
      </c>
      <c r="AT377" s="10">
        <f>3/24000000*OO[[#This Row],[102 (01JUL1985 15:00:00)-Water Temperature (C)]]*OO[[#This Row],[44]]</f>
        <v>3.5584761905874996E-5</v>
      </c>
      <c r="AU377" s="10">
        <f>3/24000000*OO[[#This Row],[103 (01JUL1985 18:00:00)-Water Temperature (C)]]*OO[[#This Row],[45]]</f>
        <v>3.3133194093089998E-5</v>
      </c>
      <c r="AV377" s="10">
        <f>3/24000000*OO[[#This Row],[104 (01JUL1985 21:00:00)-Water Temperature (C)]]*OO[[#This Row],[46]]</f>
        <v>3.0424222272262504E-5</v>
      </c>
      <c r="AW377" s="10">
        <f>3/24000000*OO[[#This Row],[105 (02JUL1985 00:00:00)-Water Temperature (C)]]*OO[[#This Row],[47]]</f>
        <v>2.7764378276239997E-5</v>
      </c>
      <c r="AX377" s="10">
        <f>3/24000000*OO[[#This Row],[106 (02JUL1985 03:00:00)-Water Temperature (C)]]*OO[[#This Row],[48]]</f>
        <v>2.5514447457547499E-5</v>
      </c>
      <c r="AY377" s="10">
        <f>3/24000000*OO[[#This Row],[107 (02JUL1985 06:00:00)-Water Temperature (C)]]*OO[[#This Row],[49]]</f>
        <v>2.3484263629117499E-5</v>
      </c>
      <c r="AZ377" s="10">
        <f>3/24000000*OO[[#This Row],[108 (02JUL1985 09:00:00)-Water Temperature (C)]]*OO[[#This Row],[50]]</f>
        <v>2.1884162396137498E-5</v>
      </c>
      <c r="BA377" s="10">
        <f>3/24000000*OO[[#This Row],[109 (02JUL1985 12:00:00)-Water Temperature (C)]]*OO[[#This Row],[51]]</f>
        <v>2.0253684549464999E-5</v>
      </c>
      <c r="BB377" s="10">
        <f>3/24000000*OO[[#This Row],[110 (02JUL1985 15:00:00)-Water Temperature (C)]]*OO[[#This Row],[52]]</f>
        <v>1.8602412809321251E-5</v>
      </c>
      <c r="BC377" s="10">
        <f>3/24000000*OO[[#This Row],[111 (02JUL1985 18:00:00)-Water Temperature (C)]]*OO[[#This Row],[53]]</f>
        <v>1.6847093815342501E-5</v>
      </c>
      <c r="BD377" s="10">
        <f>3/24000000*OO[[#This Row],[112 (02JUL1985 21:00:00)-Water Temperature (C)]]*OO[[#This Row],[54]]</f>
        <v>1.5090189657097499E-5</v>
      </c>
      <c r="BE377" s="10">
        <f>3/24000000*OO[[#This Row],[113 (03JUL1985 00:00:00)-Water Temperature (C)]]*OO[[#This Row],[55]]</f>
        <v>1.358401994499375E-5</v>
      </c>
      <c r="BF377" s="10">
        <f>3/24000000*OO[[#This Row],[114 (03JUL1985 03:00:00)-Water Temperature (C)]]*OO[[#This Row],[56]]</f>
        <v>1.2329768487464999E-5</v>
      </c>
      <c r="BG377" s="10">
        <f>3/24000000*OO[[#This Row],[115 (03JUL1985 06:00:00)-Water Temperature (C)]]*OO[[#This Row],[57]]</f>
        <v>1.1232591193848749E-5</v>
      </c>
      <c r="BH377" s="10">
        <f>3/24000000*OO[[#This Row],[116 (03JUL1985 09:00:00)-Water Temperature (C)]]*OO[[#This Row],[58]]</f>
        <v>1.018240542414E-5</v>
      </c>
      <c r="BI377" s="10">
        <f>3/24000000*OO[[#This Row],[117 (03JUL1985 12:00:00)-Water Temperature (C)]]*OO[[#This Row],[59]]</f>
        <v>9.2441257906499994E-6</v>
      </c>
      <c r="BJ377" s="10">
        <f>3/24000000*OO[[#This Row],[118 (03JUL1985 15:00:00)-Water Temperature (C)]]*OO[[#This Row],[60]]</f>
        <v>8.3563409386824993E-6</v>
      </c>
      <c r="BK377" s="10">
        <f>3/24000000*OO[[#This Row],[119 (03JUL1985 18:00:00)-Water Temperature (C)]]*OO[[#This Row],[61]]</f>
        <v>7.5024389565362496E-6</v>
      </c>
      <c r="BL377" s="10">
        <f>3/24000000*OO[[#This Row],[120 (03JUL1985 21:00:00)-Water Temperature (C)]]*OO[[#This Row],[62]]</f>
        <v>6.7473891211325003E-6</v>
      </c>
      <c r="BM377" s="10">
        <f>3/24000000*OO[[#This Row],[121 (04JUL1985 00:00:00)-Water Temperature (C)]]*OO[[#This Row],[63]]</f>
        <v>6.1098802991249996E-6</v>
      </c>
      <c r="BN377" s="10">
        <f>3/24000000*OO[[#This Row],[122 (04JUL1985 03:00:00)-Water Temperature (C)]]*OO[[#This Row],[64]]</f>
        <v>5.6634320529449996E-6</v>
      </c>
      <c r="BO377" s="10">
        <f>3/24000000*OO[[#This Row],[123 (04JUL1985 06:00:00)-Water Temperature (C)]]*OO[[#This Row],[65]]</f>
        <v>5.2484614040437501E-6</v>
      </c>
      <c r="BP377" s="10">
        <f>3/24000000*OO[[#This Row],[124 (04JUL1985 09:00:00)-Water Temperature (C)]]*OO[[#This Row],[66]]</f>
        <v>4.8397389046874995E-6</v>
      </c>
      <c r="BQ377" s="10">
        <f>3/24000000*OO[[#This Row],[125 (04JUL1985 12:00:00)-Water Temperature (C)]]*OO[[#This Row],[67]]</f>
        <v>4.3677808204800002E-6</v>
      </c>
      <c r="BR377" s="10">
        <f>3/24000000*OO[[#This Row],[126 (04JUL1985 15:00:00)-Water Temperature (C)]]*OO[[#This Row],[68]]</f>
        <v>3.8830680622499998E-6</v>
      </c>
      <c r="BS377" s="10">
        <f>3/24000000*OO[[#This Row],[127 (04JUL1985 18:00:00)-Water Temperature (C)]]*OO[[#This Row],[69]]</f>
        <v>3.3858689153902502E-6</v>
      </c>
      <c r="BT377" s="10">
        <f>3/24000000*OO[[#This Row],[128 (04JUL1985 21:00:00)-Water Temperature (C)]]*OO[[#This Row],[70]]</f>
        <v>2.9203304734282498E-6</v>
      </c>
      <c r="BU377" s="10">
        <f>3/24000000*OO[[#This Row],[129 (05JUL1985 00:00:00)-Water Temperature (C)]]*OO[[#This Row],[71]]</f>
        <v>2.4819945724174999E-6</v>
      </c>
      <c r="BV377" s="10">
        <f>3/24000000*OO[[#This Row],[130 (05JUL1985 03:00:00)-Water Temperature (C)]]*OO[[#This Row],[72]]</f>
        <v>2.1027990869414999E-6</v>
      </c>
      <c r="BW377" s="10">
        <f>3/24000000*OO[[#This Row],[131 (05JUL1985 06:00:00)-Water Temperature (C)]]*OO[[#This Row],[73]]</f>
        <v>1.739841952370625E-6</v>
      </c>
      <c r="BX377" s="10">
        <f>3/24000000*OO[[#This Row],[132 (05JUL1985 09:00:00)-Water Temperature (C)]]*OO[[#This Row],[74]]</f>
        <v>1.4206340651197499E-6</v>
      </c>
      <c r="BY377" s="10">
        <f>3/24000000*OO[[#This Row],[133 (05JUL1985 12:00:00)-Water Temperature (C)]]*OO[[#This Row],[75]]</f>
        <v>1.1538530976995E-6</v>
      </c>
      <c r="BZ377" s="10">
        <f>3/24000000*OO[[#This Row],[134 (05JUL1985 15:00:00)-Water Temperature (C)]]*OO[[#This Row],[76]]</f>
        <v>9.3863751379275002E-7</v>
      </c>
      <c r="CA377" s="10">
        <f>3/24000000*OO[[#This Row],[135 (05JUL1985 18:00:00)-Water Temperature (C)]]*OO[[#This Row],[77]]</f>
        <v>7.7839286955200004E-7</v>
      </c>
      <c r="CB377" s="10">
        <f>3/24000000*OO[[#This Row],[136 (05JUL1985 21:00:00)-Water Temperature (C)]]*OO[[#This Row],[78]]</f>
        <v>6.6327200771712505E-7</v>
      </c>
      <c r="CC377" s="10">
        <f>3/24000000*OO[[#This Row],[137 (06JUL1985 00:00:00)-Water Temperature (C)]]*OO[[#This Row],[79]]</f>
        <v>5.8313004705374998E-7</v>
      </c>
      <c r="CD377" s="10">
        <f>3/24000000*OO[[#This Row],[138 (06JUL1985 03:00:00)-Water Temperature (C)]]*OO[[#This Row],[80]]</f>
        <v>5.3224297607099989E-7</v>
      </c>
      <c r="CE377" s="10">
        <f>3/24000000*OO[[#This Row],[139 (06JUL1985 06:00:00)-Water Temperature (C)]]*OO[[#This Row],[81]]</f>
        <v>4.9264214497574992E-7</v>
      </c>
      <c r="CF377" s="10">
        <f>3/24000000*OO[[#This Row],[140 (06JUL1985 09:00:00)-Water Temperature (C)]]*OO[[#This Row],[82]]</f>
        <v>4.6166050683049992E-7</v>
      </c>
      <c r="CG377" s="10">
        <f>3/24000000*OO[[#This Row],[141 (06JUL1985 12:00:00)-Water Temperature (C)]]*OO[[#This Row],[83]]</f>
        <v>4.3289491383075E-7</v>
      </c>
      <c r="CH377" s="10">
        <f>3/24000000*OO[[#This Row],[142 (06JUL1985 15:00:00)-Water Temperature (C)]]*OO[[#This Row],[84]]</f>
        <v>4.0605722185037497E-7</v>
      </c>
      <c r="CI377" s="10">
        <f>3/24000000*OO[[#This Row],[143 (06JUL1985 18:00:00)-Water Temperature (C)]]*OO[[#This Row],[85]]</f>
        <v>3.7961681810937499E-7</v>
      </c>
      <c r="CJ377" s="10">
        <f>3/24000000*OO[[#This Row],[144 (06JUL1985 21:00:00)-Water Temperature (C)]]*OO[[#This Row],[86]]</f>
        <v>3.5750542718781247E-7</v>
      </c>
      <c r="CK377" s="10">
        <f>3/24000000*OO[[#This Row],[145 (07JUL1985 00:00:00)-Water Temperature (C)]]*OO[[#This Row],[87]]</f>
        <v>3.3948742651175E-7</v>
      </c>
      <c r="CL377" s="10">
        <f>3/24000000*OO[[#This Row],[146 (07JUL1985 03:00:00)-Water Temperature (C)]]*OO[[#This Row],[88]]</f>
        <v>3.3035400227099999E-7</v>
      </c>
      <c r="CM377" s="10">
        <f>3/24000000*OO[[#This Row],[147 (07JUL1985 06:00:00)-Water Temperature (C)]]*OO[[#This Row],[89]]</f>
        <v>3.1946061653752498E-7</v>
      </c>
      <c r="CN377" s="10">
        <f>3/24000000*OO[[#This Row],[148 (07JUL1985 09:00:00)-Water Temperature (C)]]*OO[[#This Row],[90]]</f>
        <v>3.0684166533874999E-7</v>
      </c>
      <c r="CO377" s="10">
        <f>3/24000000*OO[[#This Row],[149 (07JUL1985 12:00:00)-Water Temperature (C)]]*OO[[#This Row],[91]]</f>
        <v>2.9147532423432499E-7</v>
      </c>
      <c r="CP377" s="10">
        <f>3/24000000*OO[[#This Row],[150 (07JUL1985 15:00:00)-Water Temperature (C)]]*OO[[#This Row],[92]]</f>
        <v>2.769353196375625E-7</v>
      </c>
      <c r="CQ377" s="10">
        <f>3/24000000*OO[[#This Row],[151 (07JUL1985 18:00:00)-Water Temperature (C)]]*OO[[#This Row],[93]]</f>
        <v>2.6264469909064997E-7</v>
      </c>
      <c r="CR377" s="10">
        <f>3/24000000*OO[[#This Row],[152 (07JUL1985 21:00:00)-Water Temperature (C)]]*OO[[#This Row],[94]]</f>
        <v>2.4906430677119998E-7</v>
      </c>
      <c r="CS377" s="10">
        <f>3/24000000*OO[[#This Row],[153 (08JUL1985 00:00:00)-Water Temperature (C)]]*OO[[#This Row],[95]]</f>
        <v>2.3684639229074998E-7</v>
      </c>
      <c r="CT377" s="10">
        <f>3/24000000*OO[[#This Row],[154 (08JUL1985 03:00:00)-Water Temperature (C)]]*OO[[#This Row],[96]]</f>
        <v>2.3117502556507496E-7</v>
      </c>
      <c r="CU377" s="10">
        <f>3/24000000*OO[[#This Row],[155 (08JUL1985 06:00:00)-Water Temperature (C)]]*OO[[#This Row],[97]]</f>
        <v>2.2658243650635003E-7</v>
      </c>
      <c r="CV377" s="10">
        <f>3/24000000*OO[[#This Row],[156 (08JUL1985 09:00:00)-Water Temperature (C)]]*OO[[#This Row],[98]]</f>
        <v>2.2067566824269998E-7</v>
      </c>
      <c r="CW377" s="10">
        <f>3/24000000*OO[[#This Row],[157 (08JUL1985 12:00:00)-Water Temperature (C)]]*OO[[#This Row],[99]]</f>
        <v>2.1359859642533748E-7</v>
      </c>
    </row>
    <row r="378" spans="1:101" x14ac:dyDescent="0.35">
      <c r="A378" t="s">
        <v>385</v>
      </c>
      <c r="B378">
        <v>816.30010000000004</v>
      </c>
      <c r="C378" s="10">
        <f>3/24*OO[[#This Row],[59 (26JUN1985 06:00:00)-Water Temperature (C)]]*OO[[#This Row],[1]]/SUM(OO[1])</f>
        <v>0</v>
      </c>
      <c r="D378" s="10">
        <f>3/24*OO[[#This Row],[60 (26JUN1985 09:00:00)-Water Temperature (C)]]*OO[[#This Row],[2]]/SUM(OO[2])</f>
        <v>0</v>
      </c>
      <c r="E378" s="10">
        <f>3/24*OO[[#This Row],[61 (26JUN1985 12:00:00)-Water Temperature (C)]]*OO[[#This Row],[3]]/SUM(OO[3])</f>
        <v>0</v>
      </c>
      <c r="F378" s="10">
        <f>3/24*OO[[#This Row],[62 (26JUN1985 15:00:00)-Water Temperature (C)]]*OO[[#This Row],[4]]/SUM(OO[4])</f>
        <v>0</v>
      </c>
      <c r="G378" s="10">
        <f>3/24*OO[[#This Row],[63 (26JUN1985 18:00:00)-Water Temperature (C)]]*OO[[#This Row],[5]]/SUM(OO[5])</f>
        <v>0</v>
      </c>
      <c r="H378" s="10">
        <f>3/24*OO[[#This Row],[64 (26JUN1985 21:00:00)-Water Temperature (C)]]*OO[[#This Row],[6]]/SUM(OO[6])</f>
        <v>0</v>
      </c>
      <c r="I378" s="10">
        <f>3/24*OO[[#This Row],[65 (27JUN1985 00:00:00)-Water Temperature (C)]]*OO[[#This Row],[7]]/SUM(OO[7])</f>
        <v>0</v>
      </c>
      <c r="J378" s="10">
        <f>3/24*OO[[#This Row],[66 (27JUN1985 03:00:00)-Water Temperature (C)]]*OO[[#This Row],[8]]/SUM(OO[8])</f>
        <v>0</v>
      </c>
      <c r="K378" s="10">
        <f>3/24*OO[[#This Row],[67 (27JUN1985 06:00:00)-Water Temperature (C)]]*OO[[#This Row],[9]]/SUM(OO[9])</f>
        <v>0</v>
      </c>
      <c r="L378" s="10">
        <f>3/24*OO[[#This Row],[68 (27JUN1985 09:00:00)-Water Temperature (C)]]*OO[[#This Row],[10]]/SUM(OO[10])</f>
        <v>0</v>
      </c>
      <c r="M378" s="10">
        <f>3/24*OO[[#This Row],[69 (27JUN1985 12:00:00)-Water Temperature (C)]]*OO[[#This Row],[11]]/SUM(OO[11])</f>
        <v>0</v>
      </c>
      <c r="N378" s="10">
        <f>3/24*OO[[#This Row],[70 (27JUN1985 15:00:00)-Water Temperature (C)]]*OO[[#This Row],[12]]/SUM(OO[12])</f>
        <v>0</v>
      </c>
      <c r="O378" s="10">
        <f>3/24*OO[[#This Row],[71 (27JUN1985 18:00:00)-Water Temperature (C)]]*OO[[#This Row],[13]]/SUM(OO[13])</f>
        <v>0</v>
      </c>
      <c r="P378" s="10">
        <f>3/24*OO[[#This Row],[72 (27JUN1985 21:00:00)-Water Temperature (C)]]*OO[[#This Row],[14]]/SUM(OO[14])</f>
        <v>0</v>
      </c>
      <c r="Q378" s="10">
        <f>3/24*OO[[#This Row],[73 (28JUN1985 00:00:00)-Water Temperature (C)]]*OO[[#This Row],[15]]/SUM(OO[15])</f>
        <v>0</v>
      </c>
      <c r="R378" s="10">
        <f>3/24*OO[[#This Row],[74 (28JUN1985 03:00:00)-Water Temperature (C)]]*OO[[#This Row],[16]]/SUM(OO[16])</f>
        <v>0</v>
      </c>
      <c r="S378" s="10">
        <f>3/24*OO[[#This Row],[75 (28JUN1985 06:00:00)-Water Temperature (C)]]*OO[[#This Row],[17]]/SUM(OO[17])</f>
        <v>0</v>
      </c>
      <c r="T378" s="10">
        <f>3/24*OO[[#This Row],[76 (28JUN1985 09:00:00)-Water Temperature (C)]]*OO[[#This Row],[18]]/SUM(OO[18])</f>
        <v>0</v>
      </c>
      <c r="U378" s="10">
        <f>3/24*OO[[#This Row],[77 (28JUN1985 12:00:00)-Water Temperature (C)]]*OO[[#This Row],[19]]/SUM(OO[19])</f>
        <v>1.3944135939222838E-34</v>
      </c>
      <c r="V378" s="10">
        <f>3/24000000*OO[[#This Row],[78 (28JUN1985 15:00:00)-Water Temperature (C)]]*OO[[#This Row],[20]]</f>
        <v>4.2266921832887491E-27</v>
      </c>
      <c r="W378" s="10">
        <f>3/24000000*OO[[#This Row],[79 (28JUN1985 18:00:00)-Water Temperature (C)]]*OO[[#This Row],[21]]</f>
        <v>2.7878890479764998E-20</v>
      </c>
      <c r="X378" s="10">
        <f>3/24000000*OO[[#This Row],[80 (28JUN1985 21:00:00)-Water Temperature (C)]]*OO[[#This Row],[22]]</f>
        <v>1.6029449385014998E-15</v>
      </c>
      <c r="Y378" s="10">
        <f>3/24000000*OO[[#This Row],[81 (29JUN1985 00:00:00)-Water Temperature (C)]]*OO[[#This Row],[23]]</f>
        <v>3.1710397891792502E-12</v>
      </c>
      <c r="Z378" s="10">
        <f>3/24000000*OO[[#This Row],[82 (29JUN1985 03:00:00)-Water Temperature (C)]]*OO[[#This Row],[24]]</f>
        <v>1.1748636594292499E-9</v>
      </c>
      <c r="AA378" s="10">
        <f>3/24000000*OO[[#This Row],[83 (29JUN1985 06:00:00)-Water Temperature (C)]]*OO[[#This Row],[25]]</f>
        <v>1.2916887922837498E-7</v>
      </c>
      <c r="AB378" s="10">
        <f>3/24000000*OO[[#This Row],[84 (29JUN1985 09:00:00)-Water Temperature (C)]]*OO[[#This Row],[26]]</f>
        <v>5.6255538551062501E-6</v>
      </c>
      <c r="AC378" s="10">
        <f>3/24000000*OO[[#This Row],[85 (29JUN1985 12:00:00)-Water Temperature (C)]]*OO[[#This Row],[27]]</f>
        <v>1.1260619513937498E-4</v>
      </c>
      <c r="AD378" s="10">
        <f>3/24000000*OO[[#This Row],[86 (29JUN1985 15:00:00)-Water Temperature (C)]]*OO[[#This Row],[28]]</f>
        <v>1.161540625264625E-3</v>
      </c>
      <c r="AE378" s="10">
        <f>3/24000000*OO[[#This Row],[88 (29JUN1985 21:00:00)-Water Temperature (C)]]*OO[[#This Row],[30]]</f>
        <v>2.4269946501839997E-2</v>
      </c>
      <c r="AF378" s="10">
        <f>3/24000000*OO[[#This Row],[88 (29JUN1985 21:00:00)-Water Temperature (C)]]*OO[[#This Row],[30]]</f>
        <v>2.4269946501839997E-2</v>
      </c>
      <c r="AG378" s="10">
        <f>3/24000000*OO[[#This Row],[89 (30JUN1985 00:00:00)-Water Temperature (C)]]*OO[[#This Row],[31]]</f>
        <v>5.6879736625387506E-2</v>
      </c>
      <c r="AH378" s="10">
        <f>3/24000000*OO[[#This Row],[90 (30JUN1985 03:00:00)-Water Temperature (C)]]*OO[[#This Row],[32]]</f>
        <v>9.3079152935312492E-2</v>
      </c>
      <c r="AI378" s="10">
        <f>3/24000000*OO[[#This Row],[91 (30JUN1985 06:00:00)-Water Temperature (C)]]*OO[[#This Row],[33]]</f>
        <v>0.1096526006288375</v>
      </c>
      <c r="AJ378" s="10">
        <f>3/24000000*OO[[#This Row],[92 (30JUN1985 09:00:00)-Water Temperature (C)]]*OO[[#This Row],[34]]</f>
        <v>9.6331455487499995E-2</v>
      </c>
      <c r="AK378" s="10">
        <f>3/24000000*OO[[#This Row],[93 (30JUN1985 12:00:00)-Water Temperature (C)]]*OO[[#This Row],[35]]</f>
        <v>6.5133660268649987E-2</v>
      </c>
      <c r="AL378" s="10">
        <f>3/24000000*OO[[#This Row],[94 (30JUN1985 15:00:00)-Water Temperature (C)]]*OO[[#This Row],[36]]</f>
        <v>3.4782796476539993E-2</v>
      </c>
      <c r="AM378" s="10">
        <f>3/24000000*OO[[#This Row],[95 (30JUN1985 18:00:00)-Water Temperature (C)]]*OO[[#This Row],[37]]</f>
        <v>1.51263343330925E-2</v>
      </c>
      <c r="AN378" s="10">
        <f>3/24000000*OO[[#This Row],[96 (30JUN1985 21:00:00)-Water Temperature (C)]]*OO[[#This Row],[38]]</f>
        <v>5.5726957882662499E-3</v>
      </c>
      <c r="AO378" s="10">
        <f>3/24000000*OO[[#This Row],[97 (01JUL1985 00:00:00)-Water Temperature (C)]]*OO[[#This Row],[39]]</f>
        <v>1.8101451250660003E-3</v>
      </c>
      <c r="AP378" s="10">
        <f>3/24000000*OO[[#This Row],[98 (01JUL1985 03:00:00)-Water Temperature (C)]]*OO[[#This Row],[40]]</f>
        <v>5.7207649688924994E-4</v>
      </c>
      <c r="AQ378" s="10">
        <f>3/24000000*OO[[#This Row],[99 (01JUL1985 06:00:00)-Water Temperature (C)]]*OO[[#This Row],[41]]</f>
        <v>2.1489634044125002E-4</v>
      </c>
      <c r="AR378" s="10">
        <f>3/24000000*OO[[#This Row],[100 (01JUL1985 09:00:00)-Water Temperature (C)]]*OO[[#This Row],[42]]</f>
        <v>1.22967437698E-4</v>
      </c>
      <c r="AS378" s="10">
        <f>3/24000000*OO[[#This Row],[101 (01JUL1985 12:00:00)-Water Temperature (C)]]*OO[[#This Row],[43]]</f>
        <v>9.9482785534599994E-5</v>
      </c>
      <c r="AT378" s="10">
        <f>3/24000000*OO[[#This Row],[102 (01JUL1985 15:00:00)-Water Temperature (C)]]*OO[[#This Row],[44]]</f>
        <v>9.0158948269599995E-5</v>
      </c>
      <c r="AU378" s="10">
        <f>3/24000000*OO[[#This Row],[103 (01JUL1985 18:00:00)-Water Temperature (C)]]*OO[[#This Row],[45]]</f>
        <v>8.23494729636375E-5</v>
      </c>
      <c r="AV378" s="10">
        <f>3/24000000*OO[[#This Row],[104 (01JUL1985 21:00:00)-Water Temperature (C)]]*OO[[#This Row],[46]]</f>
        <v>7.33531855485E-5</v>
      </c>
      <c r="AW378" s="10">
        <f>3/24000000*OO[[#This Row],[105 (02JUL1985 00:00:00)-Water Temperature (C)]]*OO[[#This Row],[47]]</f>
        <v>6.4698401395599995E-5</v>
      </c>
      <c r="AX378" s="10">
        <f>3/24000000*OO[[#This Row],[106 (02JUL1985 03:00:00)-Water Temperature (C)]]*OO[[#This Row],[48]]</f>
        <v>5.73357910545E-5</v>
      </c>
      <c r="AY378" s="10">
        <f>3/24000000*OO[[#This Row],[107 (02JUL1985 06:00:00)-Water Temperature (C)]]*OO[[#This Row],[49]]</f>
        <v>5.05443721356E-5</v>
      </c>
      <c r="AZ378" s="10">
        <f>3/24000000*OO[[#This Row],[108 (02JUL1985 09:00:00)-Water Temperature (C)]]*OO[[#This Row],[50]]</f>
        <v>4.4857124249999999E-5</v>
      </c>
      <c r="BA378" s="10">
        <f>3/24000000*OO[[#This Row],[109 (02JUL1985 12:00:00)-Water Temperature (C)]]*OO[[#This Row],[51]]</f>
        <v>3.9213976939874997E-5</v>
      </c>
      <c r="BB378" s="10">
        <f>3/24000000*OO[[#This Row],[110 (02JUL1985 15:00:00)-Water Temperature (C)]]*OO[[#This Row],[52]]</f>
        <v>3.3695770551446253E-5</v>
      </c>
      <c r="BC378" s="10">
        <f>3/24000000*OO[[#This Row],[111 (02JUL1985 18:00:00)-Water Temperature (C)]]*OO[[#This Row],[53]]</f>
        <v>2.8350083144439997E-5</v>
      </c>
      <c r="BD378" s="10">
        <f>3/24000000*OO[[#This Row],[112 (02JUL1985 21:00:00)-Water Temperature (C)]]*OO[[#This Row],[54]]</f>
        <v>2.5033998911219999E-5</v>
      </c>
      <c r="BE378" s="10">
        <f>3/24000000*OO[[#This Row],[113 (03JUL1985 00:00:00)-Water Temperature (C)]]*OO[[#This Row],[55]]</f>
        <v>2.2618543617899999E-5</v>
      </c>
      <c r="BF378" s="10">
        <f>3/24000000*OO[[#This Row],[114 (03JUL1985 03:00:00)-Water Temperature (C)]]*OO[[#This Row],[56]]</f>
        <v>2.0596074517135E-5</v>
      </c>
      <c r="BG378" s="10">
        <f>3/24000000*OO[[#This Row],[115 (03JUL1985 06:00:00)-Water Temperature (C)]]*OO[[#This Row],[57]]</f>
        <v>1.8809392410237499E-5</v>
      </c>
      <c r="BH378" s="10">
        <f>3/24000000*OO[[#This Row],[116 (03JUL1985 09:00:00)-Water Temperature (C)]]*OO[[#This Row],[58]]</f>
        <v>1.7083825034839996E-5</v>
      </c>
      <c r="BI378" s="10">
        <f>3/24000000*OO[[#This Row],[117 (03JUL1985 12:00:00)-Water Temperature (C)]]*OO[[#This Row],[59]]</f>
        <v>1.5540309185161252E-5</v>
      </c>
      <c r="BJ378" s="10">
        <f>3/24000000*OO[[#This Row],[118 (03JUL1985 15:00:00)-Water Temperature (C)]]*OO[[#This Row],[60]]</f>
        <v>1.4075108557595E-5</v>
      </c>
      <c r="BK378" s="10">
        <f>3/24000000*OO[[#This Row],[119 (03JUL1985 18:00:00)-Water Temperature (C)]]*OO[[#This Row],[61]]</f>
        <v>1.2661622389979999E-5</v>
      </c>
      <c r="BL378" s="10">
        <f>3/24000000*OO[[#This Row],[120 (03JUL1985 21:00:00)-Water Temperature (C)]]*OO[[#This Row],[62]]</f>
        <v>1.1408398404974999E-5</v>
      </c>
      <c r="BM378" s="10">
        <f>3/24000000*OO[[#This Row],[121 (04JUL1985 00:00:00)-Water Temperature (C)]]*OO[[#This Row],[63]]</f>
        <v>1.0351402253622501E-5</v>
      </c>
      <c r="BN378" s="10">
        <f>3/24000000*OO[[#This Row],[122 (04JUL1985 03:00:00)-Water Temperature (C)]]*OO[[#This Row],[64]]</f>
        <v>9.61654941542E-6</v>
      </c>
      <c r="BO378" s="10">
        <f>3/24000000*OO[[#This Row],[123 (04JUL1985 06:00:00)-Water Temperature (C)]]*OO[[#This Row],[65]]</f>
        <v>8.9336030047999987E-6</v>
      </c>
      <c r="BP378" s="10">
        <f>3/24000000*OO[[#This Row],[124 (04JUL1985 09:00:00)-Water Temperature (C)]]*OO[[#This Row],[66]]</f>
        <v>8.2582873633887502E-6</v>
      </c>
      <c r="BQ378" s="10">
        <f>3/24000000*OO[[#This Row],[125 (04JUL1985 12:00:00)-Water Temperature (C)]]*OO[[#This Row],[67]]</f>
        <v>7.4720727209999988E-6</v>
      </c>
      <c r="BR378" s="10">
        <f>3/24000000*OO[[#This Row],[126 (04JUL1985 15:00:00)-Water Temperature (C)]]*OO[[#This Row],[68]]</f>
        <v>6.65900837472375E-6</v>
      </c>
      <c r="BS378" s="10">
        <f>3/24000000*OO[[#This Row],[127 (04JUL1985 18:00:00)-Water Temperature (C)]]*OO[[#This Row],[69]]</f>
        <v>5.8186026047274999E-6</v>
      </c>
      <c r="BT378" s="10">
        <f>3/24000000*OO[[#This Row],[128 (04JUL1985 21:00:00)-Water Temperature (C)]]*OO[[#This Row],[70]]</f>
        <v>5.0328713304687503E-6</v>
      </c>
      <c r="BU378" s="10">
        <f>3/24000000*OO[[#This Row],[129 (05JUL1985 00:00:00)-Water Temperature (C)]]*OO[[#This Row],[71]]</f>
        <v>4.2905519629162509E-6</v>
      </c>
      <c r="BV378" s="10">
        <f>3/24000000*OO[[#This Row],[130 (05JUL1985 03:00:00)-Water Temperature (C)]]*OO[[#This Row],[72]]</f>
        <v>3.6466325826944994E-6</v>
      </c>
      <c r="BW378" s="10">
        <f>3/24000000*OO[[#This Row],[131 (05JUL1985 06:00:00)-Water Temperature (C)]]*OO[[#This Row],[73]]</f>
        <v>3.0260090151046252E-6</v>
      </c>
      <c r="BX378" s="10">
        <f>3/24000000*OO[[#This Row],[132 (05JUL1985 09:00:00)-Water Temperature (C)]]*OO[[#This Row],[74]]</f>
        <v>2.4755426825694999E-6</v>
      </c>
      <c r="BY378" s="10">
        <f>3/24000000*OO[[#This Row],[133 (05JUL1985 12:00:00)-Water Temperature (C)]]*OO[[#This Row],[75]]</f>
        <v>2.0111508931103747E-6</v>
      </c>
      <c r="BZ378" s="10">
        <f>3/24000000*OO[[#This Row],[134 (05JUL1985 15:00:00)-Water Temperature (C)]]*OO[[#This Row],[76]]</f>
        <v>1.634528261038625E-6</v>
      </c>
      <c r="CA378" s="10">
        <f>3/24000000*OO[[#This Row],[135 (05JUL1985 18:00:00)-Water Temperature (C)]]*OO[[#This Row],[77]]</f>
        <v>1.3527308881395E-6</v>
      </c>
      <c r="CB378" s="10">
        <f>3/24000000*OO[[#This Row],[136 (05JUL1985 21:00:00)-Water Temperature (C)]]*OO[[#This Row],[78]]</f>
        <v>1.150582823915125E-6</v>
      </c>
      <c r="CC378" s="10">
        <f>3/24000000*OO[[#This Row],[137 (06JUL1985 00:00:00)-Water Temperature (C)]]*OO[[#This Row],[79]]</f>
        <v>1.00945334865375E-6</v>
      </c>
      <c r="CD378" s="10">
        <f>3/24000000*OO[[#This Row],[138 (06JUL1985 03:00:00)-Water Temperature (C)]]*OO[[#This Row],[80]]</f>
        <v>9.20808338981E-7</v>
      </c>
      <c r="CE378" s="10">
        <f>3/24000000*OO[[#This Row],[139 (06JUL1985 06:00:00)-Water Temperature (C)]]*OO[[#This Row],[81]]</f>
        <v>8.5161484347749987E-7</v>
      </c>
      <c r="CF378" s="10">
        <f>3/24000000*OO[[#This Row],[140 (06JUL1985 09:00:00)-Water Temperature (C)]]*OO[[#This Row],[82]]</f>
        <v>7.9747920679699993E-7</v>
      </c>
      <c r="CG378" s="10">
        <f>3/24000000*OO[[#This Row],[141 (06JUL1985 12:00:00)-Water Temperature (C)]]*OO[[#This Row],[83]]</f>
        <v>7.4727370288199987E-7</v>
      </c>
      <c r="CH378" s="10">
        <f>3/24000000*OO[[#This Row],[142 (06JUL1985 15:00:00)-Water Temperature (C)]]*OO[[#This Row],[84]]</f>
        <v>7.0039213411062488E-7</v>
      </c>
      <c r="CI378" s="10">
        <f>3/24000000*OO[[#This Row],[143 (06JUL1985 18:00:00)-Water Temperature (C)]]*OO[[#This Row],[85]]</f>
        <v>6.5416078432899995E-7</v>
      </c>
      <c r="CJ378" s="10">
        <f>3/24000000*OO[[#This Row],[144 (06JUL1985 21:00:00)-Water Temperature (C)]]*OO[[#This Row],[86]]</f>
        <v>6.1573782603812493E-7</v>
      </c>
      <c r="CK378" s="10">
        <f>3/24000000*OO[[#This Row],[145 (07JUL1985 00:00:00)-Water Temperature (C)]]*OO[[#This Row],[87]]</f>
        <v>5.8435541001412491E-7</v>
      </c>
      <c r="CL378" s="10">
        <f>3/24000000*OO[[#This Row],[146 (07JUL1985 03:00:00)-Water Temperature (C)]]*OO[[#This Row],[88]]</f>
        <v>5.6850981851212499E-7</v>
      </c>
      <c r="CM378" s="10">
        <f>3/24000000*OO[[#This Row],[147 (07JUL1985 06:00:00)-Water Temperature (C)]]*OO[[#This Row],[89]]</f>
        <v>5.5006323532124992E-7</v>
      </c>
      <c r="CN378" s="10">
        <f>3/24000000*OO[[#This Row],[148 (07JUL1985 09:00:00)-Water Temperature (C)]]*OO[[#This Row],[90]]</f>
        <v>5.2829149064224995E-7</v>
      </c>
      <c r="CO378" s="10">
        <f>3/24000000*OO[[#This Row],[149 (07JUL1985 12:00:00)-Water Temperature (C)]]*OO[[#This Row],[91]]</f>
        <v>5.0224190869700003E-7</v>
      </c>
      <c r="CP378" s="10">
        <f>3/24000000*OO[[#This Row],[150 (07JUL1985 15:00:00)-Water Temperature (C)]]*OO[[#This Row],[92]]</f>
        <v>4.7717117088875005E-7</v>
      </c>
      <c r="CQ378" s="10">
        <f>3/24000000*OO[[#This Row],[151 (07JUL1985 18:00:00)-Water Temperature (C)]]*OO[[#This Row],[93]]</f>
        <v>4.5234240533624993E-7</v>
      </c>
      <c r="CR378" s="10">
        <f>3/24000000*OO[[#This Row],[152 (07JUL1985 21:00:00)-Water Temperature (C)]]*OO[[#This Row],[94]]</f>
        <v>4.2891846976574993E-7</v>
      </c>
      <c r="CS378" s="10">
        <f>3/24000000*OO[[#This Row],[153 (08JUL1985 00:00:00)-Water Temperature (C)]]*OO[[#This Row],[95]]</f>
        <v>4.0779706227949998E-7</v>
      </c>
      <c r="CT378" s="10">
        <f>3/24000000*OO[[#This Row],[154 (08JUL1985 03:00:00)-Water Temperature (C)]]*OO[[#This Row],[96]]</f>
        <v>3.9795070352499996E-7</v>
      </c>
      <c r="CU378" s="10">
        <f>3/24000000*OO[[#This Row],[155 (08JUL1985 06:00:00)-Water Temperature (C)]]*OO[[#This Row],[97]]</f>
        <v>3.900790413325E-7</v>
      </c>
      <c r="CV378" s="10">
        <f>3/24000000*OO[[#This Row],[156 (08JUL1985 09:00:00)-Water Temperature (C)]]*OO[[#This Row],[98]]</f>
        <v>3.8000465790699999E-7</v>
      </c>
      <c r="CW378" s="10">
        <f>3/24000000*OO[[#This Row],[157 (08JUL1985 12:00:00)-Water Temperature (C)]]*OO[[#This Row],[99]]</f>
        <v>3.6787324103749998E-7</v>
      </c>
    </row>
    <row r="379" spans="1:101" x14ac:dyDescent="0.35">
      <c r="A379" t="s">
        <v>386</v>
      </c>
      <c r="B379">
        <v>787.93240000000003</v>
      </c>
      <c r="C379" s="10">
        <f>3/24*OO[[#This Row],[59 (26JUN1985 06:00:00)-Water Temperature (C)]]*OO[[#This Row],[1]]/SUM(OO[1])</f>
        <v>0</v>
      </c>
      <c r="D379" s="10">
        <f>3/24*OO[[#This Row],[60 (26JUN1985 09:00:00)-Water Temperature (C)]]*OO[[#This Row],[2]]/SUM(OO[2])</f>
        <v>0</v>
      </c>
      <c r="E379" s="10">
        <f>3/24*OO[[#This Row],[61 (26JUN1985 12:00:00)-Water Temperature (C)]]*OO[[#This Row],[3]]/SUM(OO[3])</f>
        <v>0</v>
      </c>
      <c r="F379" s="10">
        <f>3/24*OO[[#This Row],[62 (26JUN1985 15:00:00)-Water Temperature (C)]]*OO[[#This Row],[4]]/SUM(OO[4])</f>
        <v>0</v>
      </c>
      <c r="G379" s="10">
        <f>3/24*OO[[#This Row],[63 (26JUN1985 18:00:00)-Water Temperature (C)]]*OO[[#This Row],[5]]/SUM(OO[5])</f>
        <v>0</v>
      </c>
      <c r="H379" s="10">
        <f>3/24*OO[[#This Row],[64 (26JUN1985 21:00:00)-Water Temperature (C)]]*OO[[#This Row],[6]]/SUM(OO[6])</f>
        <v>0</v>
      </c>
      <c r="I379" s="10">
        <f>3/24*OO[[#This Row],[65 (27JUN1985 00:00:00)-Water Temperature (C)]]*OO[[#This Row],[7]]/SUM(OO[7])</f>
        <v>0</v>
      </c>
      <c r="J379" s="10">
        <f>3/24*OO[[#This Row],[66 (27JUN1985 03:00:00)-Water Temperature (C)]]*OO[[#This Row],[8]]/SUM(OO[8])</f>
        <v>0</v>
      </c>
      <c r="K379" s="10">
        <f>3/24*OO[[#This Row],[67 (27JUN1985 06:00:00)-Water Temperature (C)]]*OO[[#This Row],[9]]/SUM(OO[9])</f>
        <v>0</v>
      </c>
      <c r="L379" s="10">
        <f>3/24*OO[[#This Row],[68 (27JUN1985 09:00:00)-Water Temperature (C)]]*OO[[#This Row],[10]]/SUM(OO[10])</f>
        <v>0</v>
      </c>
      <c r="M379" s="10">
        <f>3/24*OO[[#This Row],[69 (27JUN1985 12:00:00)-Water Temperature (C)]]*OO[[#This Row],[11]]/SUM(OO[11])</f>
        <v>0</v>
      </c>
      <c r="N379" s="10">
        <f>3/24*OO[[#This Row],[70 (27JUN1985 15:00:00)-Water Temperature (C)]]*OO[[#This Row],[12]]/SUM(OO[12])</f>
        <v>0</v>
      </c>
      <c r="O379" s="10">
        <f>3/24*OO[[#This Row],[71 (27JUN1985 18:00:00)-Water Temperature (C)]]*OO[[#This Row],[13]]/SUM(OO[13])</f>
        <v>0</v>
      </c>
      <c r="P379" s="10">
        <f>3/24*OO[[#This Row],[72 (27JUN1985 21:00:00)-Water Temperature (C)]]*OO[[#This Row],[14]]/SUM(OO[14])</f>
        <v>0</v>
      </c>
      <c r="Q379" s="10">
        <f>3/24*OO[[#This Row],[73 (28JUN1985 00:00:00)-Water Temperature (C)]]*OO[[#This Row],[15]]/SUM(OO[15])</f>
        <v>0</v>
      </c>
      <c r="R379" s="10">
        <f>3/24*OO[[#This Row],[74 (28JUN1985 03:00:00)-Water Temperature (C)]]*OO[[#This Row],[16]]/SUM(OO[16])</f>
        <v>0</v>
      </c>
      <c r="S379" s="10">
        <f>3/24*OO[[#This Row],[75 (28JUN1985 06:00:00)-Water Temperature (C)]]*OO[[#This Row],[17]]/SUM(OO[17])</f>
        <v>0</v>
      </c>
      <c r="T379" s="10">
        <f>3/24*OO[[#This Row],[76 (28JUN1985 09:00:00)-Water Temperature (C)]]*OO[[#This Row],[18]]/SUM(OO[18])</f>
        <v>0</v>
      </c>
      <c r="U379" s="10">
        <f>3/24*OO[[#This Row],[77 (28JUN1985 12:00:00)-Water Temperature (C)]]*OO[[#This Row],[19]]/SUM(OO[19])</f>
        <v>3.0005869492579543E-35</v>
      </c>
      <c r="V379" s="10">
        <f>3/24000000*OO[[#This Row],[78 (28JUN1985 15:00:00)-Water Temperature (C)]]*OO[[#This Row],[20]]</f>
        <v>1.8147106101300004E-27</v>
      </c>
      <c r="W379" s="10">
        <f>3/24000000*OO[[#This Row],[79 (28JUN1985 18:00:00)-Water Temperature (C)]]*OO[[#This Row],[21]]</f>
        <v>9.0462442150624997E-21</v>
      </c>
      <c r="X379" s="10">
        <f>3/24000000*OO[[#This Row],[80 (28JUN1985 21:00:00)-Water Temperature (C)]]*OO[[#This Row],[22]]</f>
        <v>7.159153232782499E-16</v>
      </c>
      <c r="Y379" s="10">
        <f>3/24000000*OO[[#This Row],[81 (29JUN1985 00:00:00)-Water Temperature (C)]]*OO[[#This Row],[23]]</f>
        <v>1.6787088964214997E-12</v>
      </c>
      <c r="Z379" s="10">
        <f>3/24000000*OO[[#This Row],[82 (29JUN1985 03:00:00)-Water Temperature (C)]]*OO[[#This Row],[24]]</f>
        <v>6.9637176030262499E-10</v>
      </c>
      <c r="AA379" s="10">
        <f>3/24000000*OO[[#This Row],[83 (29JUN1985 06:00:00)-Water Temperature (C)]]*OO[[#This Row],[25]]</f>
        <v>8.3601543242062488E-8</v>
      </c>
      <c r="AB379" s="10">
        <f>3/24000000*OO[[#This Row],[84 (29JUN1985 09:00:00)-Water Temperature (C)]]*OO[[#This Row],[26]]</f>
        <v>3.9209017903999994E-6</v>
      </c>
      <c r="AC379" s="10">
        <f>3/24000000*OO[[#This Row],[85 (29JUN1985 12:00:00)-Water Temperature (C)]]*OO[[#This Row],[27]]</f>
        <v>8.3655208175962496E-5</v>
      </c>
      <c r="AD379" s="10">
        <f>3/24000000*OO[[#This Row],[86 (29JUN1985 15:00:00)-Water Temperature (C)]]*OO[[#This Row],[28]]</f>
        <v>9.1274471165799984E-4</v>
      </c>
      <c r="AE379" s="10">
        <f>3/24000000*OO[[#This Row],[88 (29JUN1985 21:00:00)-Water Temperature (C)]]*OO[[#This Row],[30]]</f>
        <v>2.0982775224249999E-2</v>
      </c>
      <c r="AF379" s="10">
        <f>3/24000000*OO[[#This Row],[88 (29JUN1985 21:00:00)-Water Temperature (C)]]*OO[[#This Row],[30]]</f>
        <v>2.0982775224249999E-2</v>
      </c>
      <c r="AG379" s="10">
        <f>3/24000000*OO[[#This Row],[89 (30JUN1985 00:00:00)-Water Temperature (C)]]*OO[[#This Row],[31]]</f>
        <v>5.1251027888399997E-2</v>
      </c>
      <c r="AH379" s="10">
        <f>3/24000000*OO[[#This Row],[90 (30JUN1985 03:00:00)-Water Temperature (C)]]*OO[[#This Row],[32]]</f>
        <v>8.7077195429250007E-2</v>
      </c>
      <c r="AI379" s="10">
        <f>3/24000000*OO[[#This Row],[91 (30JUN1985 06:00:00)-Water Temperature (C)]]*OO[[#This Row],[33]]</f>
        <v>0.106060159051425</v>
      </c>
      <c r="AJ379" s="10">
        <f>3/24000000*OO[[#This Row],[92 (30JUN1985 09:00:00)-Water Temperature (C)]]*OO[[#This Row],[34]]</f>
        <v>9.6036982762500001E-2</v>
      </c>
      <c r="AK379" s="10">
        <f>3/24000000*OO[[#This Row],[93 (30JUN1985 12:00:00)-Water Temperature (C)]]*OO[[#This Row],[35]]</f>
        <v>6.6682832138500001E-2</v>
      </c>
      <c r="AL379" s="10">
        <f>3/24000000*OO[[#This Row],[94 (30JUN1985 15:00:00)-Water Temperature (C)]]*OO[[#This Row],[36]]</f>
        <v>3.6442639983599999E-2</v>
      </c>
      <c r="AM379" s="10">
        <f>3/24000000*OO[[#This Row],[95 (30JUN1985 18:00:00)-Water Temperature (C)]]*OO[[#This Row],[37]]</f>
        <v>1.6183396915468749E-2</v>
      </c>
      <c r="AN379" s="10">
        <f>3/24000000*OO[[#This Row],[96 (30JUN1985 21:00:00)-Water Temperature (C)]]*OO[[#This Row],[38]]</f>
        <v>6.0753249666399998E-3</v>
      </c>
      <c r="AO379" s="10">
        <f>3/24000000*OO[[#This Row],[97 (01JUL1985 00:00:00)-Water Temperature (C)]]*OO[[#This Row],[39]]</f>
        <v>2.0000035638357504E-3</v>
      </c>
      <c r="AP379" s="10">
        <f>3/24000000*OO[[#This Row],[98 (01JUL1985 03:00:00)-Water Temperature (C)]]*OO[[#This Row],[40]]</f>
        <v>6.3128902662750006E-4</v>
      </c>
      <c r="AQ379" s="10">
        <f>3/24000000*OO[[#This Row],[99 (01JUL1985 06:00:00)-Water Temperature (C)]]*OO[[#This Row],[41]]</f>
        <v>2.2890738967231249E-4</v>
      </c>
      <c r="AR379" s="10">
        <f>3/24000000*OO[[#This Row],[100 (01JUL1985 09:00:00)-Water Temperature (C)]]*OO[[#This Row],[42]]</f>
        <v>1.2396708063659996E-4</v>
      </c>
      <c r="AS379" s="10">
        <f>3/24000000*OO[[#This Row],[101 (01JUL1985 12:00:00)-Water Temperature (C)]]*OO[[#This Row],[43]]</f>
        <v>9.7458108925249979E-5</v>
      </c>
      <c r="AT379" s="10">
        <f>3/24000000*OO[[#This Row],[102 (01JUL1985 15:00:00)-Water Temperature (C)]]*OO[[#This Row],[44]]</f>
        <v>8.7733399345312496E-5</v>
      </c>
      <c r="AU379" s="10">
        <f>3/24000000*OO[[#This Row],[103 (01JUL1985 18:00:00)-Water Temperature (C)]]*OO[[#This Row],[45]]</f>
        <v>8.0409675952799995E-5</v>
      </c>
      <c r="AV379" s="10">
        <f>3/24000000*OO[[#This Row],[104 (01JUL1985 21:00:00)-Water Temperature (C)]]*OO[[#This Row],[46]]</f>
        <v>7.1888129998999995E-5</v>
      </c>
      <c r="AW379" s="10">
        <f>3/24000000*OO[[#This Row],[105 (02JUL1985 00:00:00)-Water Temperature (C)]]*OO[[#This Row],[47]]</f>
        <v>6.3652756409199998E-5</v>
      </c>
      <c r="AX379" s="10">
        <f>3/24000000*OO[[#This Row],[106 (02JUL1985 03:00:00)-Water Temperature (C)]]*OO[[#This Row],[48]]</f>
        <v>5.6649232080199994E-5</v>
      </c>
      <c r="AY379" s="10">
        <f>3/24000000*OO[[#This Row],[107 (02JUL1985 06:00:00)-Water Temperature (C)]]*OO[[#This Row],[49]]</f>
        <v>5.0070057477374992E-5</v>
      </c>
      <c r="AZ379" s="10">
        <f>3/24000000*OO[[#This Row],[108 (02JUL1985 09:00:00)-Water Temperature (C)]]*OO[[#This Row],[50]]</f>
        <v>4.4477617178250002E-5</v>
      </c>
      <c r="BA379" s="10">
        <f>3/24000000*OO[[#This Row],[109 (02JUL1985 12:00:00)-Water Temperature (C)]]*OO[[#This Row],[51]]</f>
        <v>3.8980190825887504E-5</v>
      </c>
      <c r="BB379" s="10">
        <f>3/24000000*OO[[#This Row],[110 (02JUL1985 15:00:00)-Water Temperature (C)]]*OO[[#This Row],[52]]</f>
        <v>3.361467308818E-5</v>
      </c>
      <c r="BC379" s="10">
        <f>3/24000000*OO[[#This Row],[111 (02JUL1985 18:00:00)-Water Temperature (C)]]*OO[[#This Row],[53]]</f>
        <v>2.8413192727049998E-5</v>
      </c>
      <c r="BD379" s="10">
        <f>3/24000000*OO[[#This Row],[112 (02JUL1985 21:00:00)-Water Temperature (C)]]*OO[[#This Row],[54]]</f>
        <v>2.4873673981956248E-5</v>
      </c>
      <c r="BE379" s="10">
        <f>3/24000000*OO[[#This Row],[113 (03JUL1985 00:00:00)-Water Temperature (C)]]*OO[[#This Row],[55]]</f>
        <v>2.249952606969375E-5</v>
      </c>
      <c r="BF379" s="10">
        <f>3/24000000*OO[[#This Row],[114 (03JUL1985 03:00:00)-Water Temperature (C)]]*OO[[#This Row],[56]]</f>
        <v>2.049736207148E-5</v>
      </c>
      <c r="BG379" s="10">
        <f>3/24000000*OO[[#This Row],[115 (03JUL1985 06:00:00)-Water Temperature (C)]]*OO[[#This Row],[57]]</f>
        <v>1.8706060972946246E-5</v>
      </c>
      <c r="BH379" s="10">
        <f>3/24000000*OO[[#This Row],[116 (03JUL1985 09:00:00)-Water Temperature (C)]]*OO[[#This Row],[58]]</f>
        <v>1.6973921224837501E-5</v>
      </c>
      <c r="BI379" s="10">
        <f>3/24000000*OO[[#This Row],[117 (03JUL1985 12:00:00)-Water Temperature (C)]]*OO[[#This Row],[59]]</f>
        <v>1.5422620475924999E-5</v>
      </c>
      <c r="BJ379" s="10">
        <f>3/24000000*OO[[#This Row],[118 (03JUL1985 15:00:00)-Water Temperature (C)]]*OO[[#This Row],[60]]</f>
        <v>1.395259095117E-5</v>
      </c>
      <c r="BK379" s="10">
        <f>3/24000000*OO[[#This Row],[119 (03JUL1985 18:00:00)-Water Temperature (C)]]*OO[[#This Row],[61]]</f>
        <v>1.2544377184649998E-5</v>
      </c>
      <c r="BL379" s="10">
        <f>3/24000000*OO[[#This Row],[120 (03JUL1985 21:00:00)-Water Temperature (C)]]*OO[[#This Row],[62]]</f>
        <v>1.12976059169225E-5</v>
      </c>
      <c r="BM379" s="10">
        <f>3/24000000*OO[[#This Row],[121 (04JUL1985 00:00:00)-Water Temperature (C)]]*OO[[#This Row],[63]]</f>
        <v>1.0244772453449999E-5</v>
      </c>
      <c r="BN379" s="10">
        <f>3/24000000*OO[[#This Row],[122 (04JUL1985 03:00:00)-Water Temperature (C)]]*OO[[#This Row],[64]]</f>
        <v>9.5154102896474999E-6</v>
      </c>
      <c r="BO379" s="10">
        <f>3/24000000*OO[[#This Row],[123 (04JUL1985 06:00:00)-Water Temperature (C)]]*OO[[#This Row],[65]]</f>
        <v>8.8516995485612482E-6</v>
      </c>
      <c r="BP379" s="10">
        <f>3/24000000*OO[[#This Row],[124 (04JUL1985 09:00:00)-Water Temperature (C)]]*OO[[#This Row],[66]]</f>
        <v>8.1904215244174993E-6</v>
      </c>
      <c r="BQ379" s="10">
        <f>3/24000000*OO[[#This Row],[125 (04JUL1985 12:00:00)-Water Temperature (C)]]*OO[[#This Row],[67]]</f>
        <v>7.4183873379687492E-6</v>
      </c>
      <c r="BR379" s="10">
        <f>3/24000000*OO[[#This Row],[126 (04JUL1985 15:00:00)-Water Temperature (C)]]*OO[[#This Row],[68]]</f>
        <v>6.6167722020375003E-6</v>
      </c>
      <c r="BS379" s="10">
        <f>3/24000000*OO[[#This Row],[127 (04JUL1985 18:00:00)-Water Temperature (C)]]*OO[[#This Row],[69]]</f>
        <v>5.7881654962862498E-6</v>
      </c>
      <c r="BT379" s="10">
        <f>3/24000000*OO[[#This Row],[128 (04JUL1985 21:00:00)-Water Temperature (C)]]*OO[[#This Row],[70]]</f>
        <v>5.0156322559299995E-6</v>
      </c>
      <c r="BU379" s="10">
        <f>3/24000000*OO[[#This Row],[129 (05JUL1985 00:00:00)-Water Temperature (C)]]*OO[[#This Row],[71]]</f>
        <v>4.2863045986250001E-6</v>
      </c>
      <c r="BV379" s="10">
        <f>3/24000000*OO[[#This Row],[130 (05JUL1985 03:00:00)-Water Temperature (C)]]*OO[[#This Row],[72]]</f>
        <v>3.65218662631E-6</v>
      </c>
      <c r="BW379" s="10">
        <f>3/24000000*OO[[#This Row],[131 (05JUL1985 06:00:00)-Water Temperature (C)]]*OO[[#This Row],[73]]</f>
        <v>3.0375424974821248E-6</v>
      </c>
      <c r="BX379" s="10">
        <f>3/24000000*OO[[#This Row],[132 (05JUL1985 09:00:00)-Water Temperature (C)]]*OO[[#This Row],[74]]</f>
        <v>2.4876193748154999E-6</v>
      </c>
      <c r="BY379" s="10">
        <f>3/24000000*OO[[#This Row],[133 (05JUL1985 12:00:00)-Water Temperature (C)]]*OO[[#This Row],[75]]</f>
        <v>2.0197461956399998E-6</v>
      </c>
      <c r="BZ379" s="10">
        <f>3/24000000*OO[[#This Row],[134 (05JUL1985 15:00:00)-Water Temperature (C)]]*OO[[#This Row],[76]]</f>
        <v>1.6384495622138748E-6</v>
      </c>
      <c r="CA379" s="10">
        <f>3/24000000*OO[[#This Row],[135 (05JUL1985 18:00:00)-Water Temperature (C)]]*OO[[#This Row],[77]]</f>
        <v>1.3515538739838747E-6</v>
      </c>
      <c r="CB379" s="10">
        <f>3/24000000*OO[[#This Row],[136 (05JUL1985 21:00:00)-Water Temperature (C)]]*OO[[#This Row],[78]]</f>
        <v>1.1465186112930001E-6</v>
      </c>
      <c r="CC379" s="10">
        <f>3/24000000*OO[[#This Row],[137 (06JUL1985 00:00:00)-Water Temperature (C)]]*OO[[#This Row],[79]]</f>
        <v>1.0031423398425E-6</v>
      </c>
      <c r="CD379" s="10">
        <f>3/24000000*OO[[#This Row],[138 (06JUL1985 03:00:00)-Water Temperature (C)]]*OO[[#This Row],[80]]</f>
        <v>9.1333796849749992E-7</v>
      </c>
      <c r="CE379" s="10">
        <f>3/24000000*OO[[#This Row],[139 (06JUL1985 06:00:00)-Water Temperature (C)]]*OO[[#This Row],[81]]</f>
        <v>8.4331598412162504E-7</v>
      </c>
      <c r="CF379" s="10">
        <f>3/24000000*OO[[#This Row],[140 (06JUL1985 09:00:00)-Water Temperature (C)]]*OO[[#This Row],[82]]</f>
        <v>7.8843415030225009E-7</v>
      </c>
      <c r="CG379" s="10">
        <f>3/24000000*OO[[#This Row],[141 (06JUL1985 12:00:00)-Water Temperature (C)]]*OO[[#This Row],[83]]</f>
        <v>7.3792199012124991E-7</v>
      </c>
      <c r="CH379" s="10">
        <f>3/24000000*OO[[#This Row],[142 (06JUL1985 15:00:00)-Water Temperature (C)]]*OO[[#This Row],[84]]</f>
        <v>6.90727481715125E-7</v>
      </c>
      <c r="CI379" s="10">
        <f>3/24000000*OO[[#This Row],[143 (06JUL1985 18:00:00)-Water Temperature (C)]]*OO[[#This Row],[85]]</f>
        <v>6.4421075463524999E-7</v>
      </c>
      <c r="CJ379" s="10">
        <f>3/24000000*OO[[#This Row],[144 (06JUL1985 21:00:00)-Water Temperature (C)]]*OO[[#This Row],[86]]</f>
        <v>6.0575442750600007E-7</v>
      </c>
      <c r="CK379" s="10">
        <f>3/24000000*OO[[#This Row],[145 (07JUL1985 00:00:00)-Water Temperature (C)]]*OO[[#This Row],[87]]</f>
        <v>5.7442285212674996E-7</v>
      </c>
      <c r="CL379" s="10">
        <f>3/24000000*OO[[#This Row],[146 (07JUL1985 03:00:00)-Water Temperature (C)]]*OO[[#This Row],[88]]</f>
        <v>5.5849230155774997E-7</v>
      </c>
      <c r="CM379" s="10">
        <f>3/24000000*OO[[#This Row],[147 (07JUL1985 06:00:00)-Water Temperature (C)]]*OO[[#This Row],[89]]</f>
        <v>5.4027330024375E-7</v>
      </c>
      <c r="CN379" s="10">
        <f>3/24000000*OO[[#This Row],[148 (07JUL1985 09:00:00)-Water Temperature (C)]]*OO[[#This Row],[90]]</f>
        <v>5.187487509457499E-7</v>
      </c>
      <c r="CO379" s="10">
        <f>3/24000000*OO[[#This Row],[149 (07JUL1985 12:00:00)-Water Temperature (C)]]*OO[[#This Row],[91]]</f>
        <v>4.9349923690350008E-7</v>
      </c>
      <c r="CP379" s="10">
        <f>3/24000000*OO[[#This Row],[150 (07JUL1985 15:00:00)-Water Temperature (C)]]*OO[[#This Row],[92]]</f>
        <v>4.6851693511499998E-7</v>
      </c>
      <c r="CQ379" s="10">
        <f>3/24000000*OO[[#This Row],[151 (07JUL1985 18:00:00)-Water Temperature (C)]]*OO[[#This Row],[93]]</f>
        <v>4.4388931725149991E-7</v>
      </c>
      <c r="CR379" s="10">
        <f>3/24000000*OO[[#This Row],[152 (07JUL1985 21:00:00)-Water Temperature (C)]]*OO[[#This Row],[94]]</f>
        <v>4.2081240268875002E-7</v>
      </c>
      <c r="CS379" s="10">
        <f>3/24000000*OO[[#This Row],[153 (08JUL1985 00:00:00)-Water Temperature (C)]]*OO[[#This Row],[95]]</f>
        <v>3.99961675248E-7</v>
      </c>
      <c r="CT379" s="10">
        <f>3/24000000*OO[[#This Row],[154 (08JUL1985 03:00:00)-Water Temperature (C)]]*OO[[#This Row],[96]]</f>
        <v>3.9016881302749997E-7</v>
      </c>
      <c r="CU379" s="10">
        <f>3/24000000*OO[[#This Row],[155 (08JUL1985 06:00:00)-Water Temperature (C)]]*OO[[#This Row],[97]]</f>
        <v>3.82302009236125E-7</v>
      </c>
      <c r="CV379" s="10">
        <f>3/24000000*OO[[#This Row],[156 (08JUL1985 09:00:00)-Water Temperature (C)]]*OO[[#This Row],[98]]</f>
        <v>3.7246039283474994E-7</v>
      </c>
      <c r="CW379" s="10">
        <f>3/24000000*OO[[#This Row],[157 (08JUL1985 12:00:00)-Water Temperature (C)]]*OO[[#This Row],[99]]</f>
        <v>3.6056175675861251E-7</v>
      </c>
    </row>
    <row r="380" spans="1:101" x14ac:dyDescent="0.35">
      <c r="A380" t="s">
        <v>387</v>
      </c>
      <c r="B380">
        <v>461.93360000000001</v>
      </c>
      <c r="C380" s="10">
        <f>3/24*OO[[#This Row],[59 (26JUN1985 06:00:00)-Water Temperature (C)]]*OO[[#This Row],[1]]/SUM(OO[1])</f>
        <v>0</v>
      </c>
      <c r="D380" s="10">
        <f>3/24*OO[[#This Row],[60 (26JUN1985 09:00:00)-Water Temperature (C)]]*OO[[#This Row],[2]]/SUM(OO[2])</f>
        <v>0</v>
      </c>
      <c r="E380" s="10">
        <f>3/24*OO[[#This Row],[61 (26JUN1985 12:00:00)-Water Temperature (C)]]*OO[[#This Row],[3]]/SUM(OO[3])</f>
        <v>0</v>
      </c>
      <c r="F380" s="10">
        <f>3/24*OO[[#This Row],[62 (26JUN1985 15:00:00)-Water Temperature (C)]]*OO[[#This Row],[4]]/SUM(OO[4])</f>
        <v>0</v>
      </c>
      <c r="G380" s="10">
        <f>3/24*OO[[#This Row],[63 (26JUN1985 18:00:00)-Water Temperature (C)]]*OO[[#This Row],[5]]/SUM(OO[5])</f>
        <v>0</v>
      </c>
      <c r="H380" s="10">
        <f>3/24*OO[[#This Row],[64 (26JUN1985 21:00:00)-Water Temperature (C)]]*OO[[#This Row],[6]]/SUM(OO[6])</f>
        <v>0</v>
      </c>
      <c r="I380" s="10">
        <f>3/24*OO[[#This Row],[65 (27JUN1985 00:00:00)-Water Temperature (C)]]*OO[[#This Row],[7]]/SUM(OO[7])</f>
        <v>0</v>
      </c>
      <c r="J380" s="10">
        <f>3/24*OO[[#This Row],[66 (27JUN1985 03:00:00)-Water Temperature (C)]]*OO[[#This Row],[8]]/SUM(OO[8])</f>
        <v>0</v>
      </c>
      <c r="K380" s="10">
        <f>3/24*OO[[#This Row],[67 (27JUN1985 06:00:00)-Water Temperature (C)]]*OO[[#This Row],[9]]/SUM(OO[9])</f>
        <v>0</v>
      </c>
      <c r="L380" s="10">
        <f>3/24*OO[[#This Row],[68 (27JUN1985 09:00:00)-Water Temperature (C)]]*OO[[#This Row],[10]]/SUM(OO[10])</f>
        <v>0</v>
      </c>
      <c r="M380" s="10">
        <f>3/24*OO[[#This Row],[69 (27JUN1985 12:00:00)-Water Temperature (C)]]*OO[[#This Row],[11]]/SUM(OO[11])</f>
        <v>0</v>
      </c>
      <c r="N380" s="10">
        <f>3/24*OO[[#This Row],[70 (27JUN1985 15:00:00)-Water Temperature (C)]]*OO[[#This Row],[12]]/SUM(OO[12])</f>
        <v>0</v>
      </c>
      <c r="O380" s="10">
        <f>3/24*OO[[#This Row],[71 (27JUN1985 18:00:00)-Water Temperature (C)]]*OO[[#This Row],[13]]/SUM(OO[13])</f>
        <v>0</v>
      </c>
      <c r="P380" s="10">
        <f>3/24*OO[[#This Row],[72 (27JUN1985 21:00:00)-Water Temperature (C)]]*OO[[#This Row],[14]]/SUM(OO[14])</f>
        <v>0</v>
      </c>
      <c r="Q380" s="10">
        <f>3/24*OO[[#This Row],[73 (28JUN1985 00:00:00)-Water Temperature (C)]]*OO[[#This Row],[15]]/SUM(OO[15])</f>
        <v>0</v>
      </c>
      <c r="R380" s="10">
        <f>3/24*OO[[#This Row],[74 (28JUN1985 03:00:00)-Water Temperature (C)]]*OO[[#This Row],[16]]/SUM(OO[16])</f>
        <v>0</v>
      </c>
      <c r="S380" s="10">
        <f>3/24*OO[[#This Row],[75 (28JUN1985 06:00:00)-Water Temperature (C)]]*OO[[#This Row],[17]]/SUM(OO[17])</f>
        <v>0</v>
      </c>
      <c r="T380" s="10">
        <f>3/24*OO[[#This Row],[76 (28JUN1985 09:00:00)-Water Temperature (C)]]*OO[[#This Row],[18]]/SUM(OO[18])</f>
        <v>0</v>
      </c>
      <c r="U380" s="10">
        <f>3/24*OO[[#This Row],[77 (28JUN1985 12:00:00)-Water Temperature (C)]]*OO[[#This Row],[19]]/SUM(OO[19])</f>
        <v>2.6401840311127763E-36</v>
      </c>
      <c r="V380" s="10">
        <f>3/24000000*OO[[#This Row],[78 (28JUN1985 15:00:00)-Water Temperature (C)]]*OO[[#This Row],[20]]</f>
        <v>4.2111566830799993E-28</v>
      </c>
      <c r="W380" s="10">
        <f>3/24000000*OO[[#This Row],[79 (28JUN1985 18:00:00)-Water Temperature (C)]]*OO[[#This Row],[21]]</f>
        <v>1.523644855986E-21</v>
      </c>
      <c r="X380" s="10">
        <f>3/24000000*OO[[#This Row],[80 (28JUN1985 21:00:00)-Water Temperature (C)]]*OO[[#This Row],[22]]</f>
        <v>1.7901279890379998E-16</v>
      </c>
      <c r="Y380" s="10">
        <f>3/24000000*OO[[#This Row],[81 (29JUN1985 00:00:00)-Water Temperature (C)]]*OO[[#This Row],[23]]</f>
        <v>4.9799364804612494E-13</v>
      </c>
      <c r="Z380" s="10">
        <f>3/24000000*OO[[#This Row],[82 (29JUN1985 03:00:00)-Water Temperature (C)]]*OO[[#This Row],[24]]</f>
        <v>2.317927053343125E-10</v>
      </c>
      <c r="AA380" s="10">
        <f>3/24000000*OO[[#This Row],[83 (29JUN1985 06:00:00)-Water Temperature (C)]]*OO[[#This Row],[25]]</f>
        <v>3.0510582404968748E-8</v>
      </c>
      <c r="AB380" s="10">
        <f>3/24000000*OO[[#This Row],[84 (29JUN1985 09:00:00)-Water Temperature (C)]]*OO[[#This Row],[26]]</f>
        <v>1.5488867592217499E-6</v>
      </c>
      <c r="AC380" s="10">
        <f>3/24000000*OO[[#This Row],[85 (29JUN1985 12:00:00)-Water Temperature (C)]]*OO[[#This Row],[27]]</f>
        <v>3.5520462613474999E-5</v>
      </c>
      <c r="AD380" s="10">
        <f>3/24000000*OO[[#This Row],[86 (29JUN1985 15:00:00)-Water Temperature (C)]]*OO[[#This Row],[28]]</f>
        <v>4.1406817217499997E-4</v>
      </c>
      <c r="AE380" s="10">
        <f>3/24000000*OO[[#This Row],[88 (29JUN1985 21:00:00)-Water Temperature (C)]]*OO[[#This Row],[30]]</f>
        <v>1.0713945155479999E-2</v>
      </c>
      <c r="AF380" s="10">
        <f>3/24000000*OO[[#This Row],[88 (29JUN1985 21:00:00)-Water Temperature (C)]]*OO[[#This Row],[30]]</f>
        <v>1.0713945155479999E-2</v>
      </c>
      <c r="AG380" s="10">
        <f>3/24000000*OO[[#This Row],[89 (30JUN1985 00:00:00)-Water Temperature (C)]]*OO[[#This Row],[31]]</f>
        <v>2.761630767737875E-2</v>
      </c>
      <c r="AH380" s="10">
        <f>3/24000000*OO[[#This Row],[90 (30JUN1985 03:00:00)-Water Temperature (C)]]*OO[[#This Row],[32]]</f>
        <v>4.9371213041700002E-2</v>
      </c>
      <c r="AI380" s="10">
        <f>3/24000000*OO[[#This Row],[91 (30JUN1985 06:00:00)-Water Temperature (C)]]*OO[[#This Row],[33]]</f>
        <v>6.3028123988699988E-2</v>
      </c>
      <c r="AJ380" s="10">
        <f>3/24000000*OO[[#This Row],[92 (30JUN1985 09:00:00)-Water Temperature (C)]]*OO[[#This Row],[34]]</f>
        <v>5.9660222284499999E-2</v>
      </c>
      <c r="AK380" s="10">
        <f>3/24000000*OO[[#This Row],[93 (30JUN1985 12:00:00)-Water Temperature (C)]]*OO[[#This Row],[35]]</f>
        <v>4.3172129155949993E-2</v>
      </c>
      <c r="AL380" s="10">
        <f>3/24000000*OO[[#This Row],[94 (30JUN1985 15:00:00)-Water Temperature (C)]]*OO[[#This Row],[36]]</f>
        <v>2.4501904396334998E-2</v>
      </c>
      <c r="AM380" s="10">
        <f>3/24000000*OO[[#This Row],[95 (30JUN1985 18:00:00)-Water Temperature (C)]]*OO[[#This Row],[37]]</f>
        <v>1.12761932476E-2</v>
      </c>
      <c r="AN380" s="10">
        <f>3/24000000*OO[[#This Row],[96 (30JUN1985 21:00:00)-Water Temperature (C)]]*OO[[#This Row],[38]]</f>
        <v>4.3797009486874995E-3</v>
      </c>
      <c r="AO380" s="10">
        <f>3/24000000*OO[[#This Row],[97 (01JUL1985 00:00:00)-Water Temperature (C)]]*OO[[#This Row],[39]]</f>
        <v>1.4827884058308748E-3</v>
      </c>
      <c r="AP380" s="10">
        <f>3/24000000*OO[[#This Row],[98 (01JUL1985 03:00:00)-Water Temperature (C)]]*OO[[#This Row],[40]]</f>
        <v>4.7293338451799999E-4</v>
      </c>
      <c r="AQ380" s="10">
        <f>3/24000000*OO[[#This Row],[99 (01JUL1985 06:00:00)-Water Temperature (C)]]*OO[[#This Row],[41]]</f>
        <v>1.6575855023167501E-4</v>
      </c>
      <c r="AR380" s="10">
        <f>3/24000000*OO[[#This Row],[100 (01JUL1985 09:00:00)-Water Temperature (C)]]*OO[[#This Row],[42]]</f>
        <v>8.3572142682437499E-5</v>
      </c>
      <c r="AS380" s="10">
        <f>3/24000000*OO[[#This Row],[101 (01JUL1985 12:00:00)-Water Temperature (C)]]*OO[[#This Row],[43]]</f>
        <v>6.3119605742949998E-5</v>
      </c>
      <c r="AT380" s="10">
        <f>3/24000000*OO[[#This Row],[102 (01JUL1985 15:00:00)-Water Temperature (C)]]*OO[[#This Row],[44]]</f>
        <v>5.6548515736049991E-5</v>
      </c>
      <c r="AU380" s="10">
        <f>3/24000000*OO[[#This Row],[103 (01JUL1985 18:00:00)-Water Temperature (C)]]*OO[[#This Row],[45]]</f>
        <v>5.2830026478824999E-5</v>
      </c>
      <c r="AV380" s="10">
        <f>3/24000000*OO[[#This Row],[104 (01JUL1985 21:00:00)-Water Temperature (C)]]*OO[[#This Row],[46]]</f>
        <v>4.8711429697000002E-5</v>
      </c>
      <c r="AW380" s="10">
        <f>3/24000000*OO[[#This Row],[105 (02JUL1985 00:00:00)-Water Temperature (C)]]*OO[[#This Row],[47]]</f>
        <v>4.4545452635975001E-5</v>
      </c>
      <c r="AX380" s="10">
        <f>3/24000000*OO[[#This Row],[106 (02JUL1985 03:00:00)-Water Temperature (C)]]*OO[[#This Row],[48]]</f>
        <v>4.1054718729750002E-5</v>
      </c>
      <c r="AY380" s="10">
        <f>3/24000000*OO[[#This Row],[107 (02JUL1985 06:00:00)-Water Temperature (C)]]*OO[[#This Row],[49]]</f>
        <v>3.76375812298E-5</v>
      </c>
      <c r="AZ380" s="10">
        <f>3/24000000*OO[[#This Row],[108 (02JUL1985 09:00:00)-Water Temperature (C)]]*OO[[#This Row],[50]]</f>
        <v>3.4757631586199999E-5</v>
      </c>
      <c r="BA380" s="10">
        <f>3/24000000*OO[[#This Row],[109 (02JUL1985 12:00:00)-Water Temperature (C)]]*OO[[#This Row],[51]]</f>
        <v>3.1924000849826246E-5</v>
      </c>
      <c r="BB380" s="10">
        <f>3/24000000*OO[[#This Row],[110 (02JUL1985 15:00:00)-Water Temperature (C)]]*OO[[#This Row],[52]]</f>
        <v>2.9020133151880004E-5</v>
      </c>
      <c r="BC380" s="10">
        <f>3/24000000*OO[[#This Row],[111 (02JUL1985 18:00:00)-Water Temperature (C)]]*OO[[#This Row],[53]]</f>
        <v>2.6066976250379999E-5</v>
      </c>
      <c r="BD380" s="10">
        <f>3/24000000*OO[[#This Row],[112 (02JUL1985 21:00:00)-Water Temperature (C)]]*OO[[#This Row],[54]]</f>
        <v>2.2881234502912497E-5</v>
      </c>
      <c r="BE380" s="10">
        <f>3/24000000*OO[[#This Row],[113 (03JUL1985 00:00:00)-Water Temperature (C)]]*OO[[#This Row],[55]]</f>
        <v>2.0646283986892499E-5</v>
      </c>
      <c r="BF380" s="10">
        <f>3/24000000*OO[[#This Row],[114 (03JUL1985 03:00:00)-Water Temperature (C)]]*OO[[#This Row],[56]]</f>
        <v>1.877541408023E-5</v>
      </c>
      <c r="BG380" s="10">
        <f>3/24000000*OO[[#This Row],[115 (03JUL1985 06:00:00)-Water Temperature (C)]]*OO[[#This Row],[57]]</f>
        <v>1.7086248882787499E-5</v>
      </c>
      <c r="BH380" s="10">
        <f>3/24000000*OO[[#This Row],[116 (03JUL1985 09:00:00)-Water Temperature (C)]]*OO[[#This Row],[58]]</f>
        <v>1.5449441337202499E-5</v>
      </c>
      <c r="BI380" s="10">
        <f>3/24000000*OO[[#This Row],[117 (03JUL1985 12:00:00)-Water Temperature (C)]]*OO[[#This Row],[59]]</f>
        <v>1.39777894024875E-5</v>
      </c>
      <c r="BJ380" s="10">
        <f>3/24000000*OO[[#This Row],[118 (03JUL1985 15:00:00)-Water Temperature (C)]]*OO[[#This Row],[60]]</f>
        <v>1.2578792812049999E-5</v>
      </c>
      <c r="BK380" s="10">
        <f>3/24000000*OO[[#This Row],[119 (03JUL1985 18:00:00)-Water Temperature (C)]]*OO[[#This Row],[61]]</f>
        <v>1.12612239953425E-5</v>
      </c>
      <c r="BL380" s="10">
        <f>3/24000000*OO[[#This Row],[120 (03JUL1985 21:00:00)-Water Temperature (C)]]*OO[[#This Row],[62]]</f>
        <v>1.01108250731075E-5</v>
      </c>
      <c r="BM380" s="10">
        <f>3/24000000*OO[[#This Row],[121 (04JUL1985 00:00:00)-Water Temperature (C)]]*OO[[#This Row],[63]]</f>
        <v>9.1586507659049997E-6</v>
      </c>
      <c r="BN380" s="10">
        <f>3/24000000*OO[[#This Row],[122 (04JUL1985 03:00:00)-Water Temperature (C)]]*OO[[#This Row],[64]]</f>
        <v>8.5037297977562488E-6</v>
      </c>
      <c r="BO380" s="10">
        <f>3/24000000*OO[[#This Row],[123 (04JUL1985 06:00:00)-Water Temperature (C)]]*OO[[#This Row],[65]]</f>
        <v>7.8962006520249995E-6</v>
      </c>
      <c r="BP380" s="10">
        <f>3/24000000*OO[[#This Row],[124 (04JUL1985 09:00:00)-Water Temperature (C)]]*OO[[#This Row],[66]]</f>
        <v>7.2956160419999988E-6</v>
      </c>
      <c r="BQ380" s="10">
        <f>3/24000000*OO[[#This Row],[125 (04JUL1985 12:00:00)-Water Temperature (C)]]*OO[[#This Row],[67]]</f>
        <v>6.5983574141549995E-6</v>
      </c>
      <c r="BR380" s="10">
        <f>3/24000000*OO[[#This Row],[126 (04JUL1985 15:00:00)-Water Temperature (C)]]*OO[[#This Row],[68]]</f>
        <v>5.875308357426249E-6</v>
      </c>
      <c r="BS380" s="10">
        <f>3/24000000*OO[[#This Row],[127 (04JUL1985 18:00:00)-Water Temperature (C)]]*OO[[#This Row],[69]]</f>
        <v>5.1378515954799994E-6</v>
      </c>
      <c r="BT380" s="10">
        <f>3/24000000*OO[[#This Row],[128 (04JUL1985 21:00:00)-Water Temperature (C)]]*OO[[#This Row],[70]]</f>
        <v>4.4551933293375002E-6</v>
      </c>
      <c r="BU380" s="10">
        <f>3/24000000*OO[[#This Row],[129 (05JUL1985 00:00:00)-Water Temperature (C)]]*OO[[#This Row],[71]]</f>
        <v>3.8163670099312497E-6</v>
      </c>
      <c r="BV380" s="10">
        <f>3/24000000*OO[[#This Row],[130 (05JUL1985 03:00:00)-Water Temperature (C)]]*OO[[#This Row],[72]]</f>
        <v>3.2621492321679996E-6</v>
      </c>
      <c r="BW380" s="10">
        <f>3/24000000*OO[[#This Row],[131 (05JUL1985 06:00:00)-Water Temperature (C)]]*OO[[#This Row],[73]]</f>
        <v>2.7217336394159998E-6</v>
      </c>
      <c r="BX380" s="10">
        <f>3/24000000*OO[[#This Row],[132 (05JUL1985 09:00:00)-Water Temperature (C)]]*OO[[#This Row],[74]]</f>
        <v>2.2304677831008751E-6</v>
      </c>
      <c r="BY380" s="10">
        <f>3/24000000*OO[[#This Row],[133 (05JUL1985 12:00:00)-Water Temperature (C)]]*OO[[#This Row],[75]]</f>
        <v>1.808211186281125E-6</v>
      </c>
      <c r="BZ380" s="10">
        <f>3/24000000*OO[[#This Row],[134 (05JUL1985 15:00:00)-Water Temperature (C)]]*OO[[#This Row],[76]]</f>
        <v>1.4594447246399999E-6</v>
      </c>
      <c r="CA380" s="10">
        <f>3/24000000*OO[[#This Row],[135 (05JUL1985 18:00:00)-Water Temperature (C)]]*OO[[#This Row],[77]]</f>
        <v>1.1963426329799999E-6</v>
      </c>
      <c r="CB380" s="10">
        <f>3/24000000*OO[[#This Row],[136 (05JUL1985 21:00:00)-Water Temperature (C)]]*OO[[#This Row],[78]]</f>
        <v>1.0090048760013751E-6</v>
      </c>
      <c r="CC380" s="10">
        <f>3/24000000*OO[[#This Row],[137 (06JUL1985 00:00:00)-Water Temperature (C)]]*OO[[#This Row],[79]]</f>
        <v>8.7854991723199984E-7</v>
      </c>
      <c r="CD380" s="10">
        <f>3/24000000*OO[[#This Row],[138 (06JUL1985 03:00:00)-Water Temperature (C)]]*OO[[#This Row],[80]]</f>
        <v>7.9669634435937491E-7</v>
      </c>
      <c r="CE380" s="10">
        <f>3/24000000*OO[[#This Row],[139 (06JUL1985 06:00:00)-Water Temperature (C)]]*OO[[#This Row],[81]]</f>
        <v>7.3344157181224993E-7</v>
      </c>
      <c r="CF380" s="10">
        <f>3/24000000*OO[[#This Row],[140 (06JUL1985 09:00:00)-Water Temperature (C)]]*OO[[#This Row],[82]]</f>
        <v>6.8330491998599997E-7</v>
      </c>
      <c r="CG380" s="10">
        <f>3/24000000*OO[[#This Row],[141 (06JUL1985 12:00:00)-Water Temperature (C)]]*OO[[#This Row],[83]]</f>
        <v>6.375391643385E-7</v>
      </c>
      <c r="CH380" s="10">
        <f>3/24000000*OO[[#This Row],[142 (06JUL1985 15:00:00)-Water Temperature (C)]]*OO[[#This Row],[84]]</f>
        <v>5.9402249860274995E-7</v>
      </c>
      <c r="CI380" s="10">
        <f>3/24000000*OO[[#This Row],[143 (06JUL1985 18:00:00)-Water Temperature (C)]]*OO[[#This Row],[85]]</f>
        <v>5.5198496917849999E-7</v>
      </c>
      <c r="CJ380" s="10">
        <f>3/24000000*OO[[#This Row],[144 (06JUL1985 21:00:00)-Water Temperature (C)]]*OO[[#This Row],[86]]</f>
        <v>5.17409287916625E-7</v>
      </c>
      <c r="CK380" s="10">
        <f>3/24000000*OO[[#This Row],[145 (07JUL1985 00:00:00)-Water Temperature (C)]]*OO[[#This Row],[87]]</f>
        <v>4.8963754297937503E-7</v>
      </c>
      <c r="CL380" s="10">
        <f>3/24000000*OO[[#This Row],[146 (07JUL1985 03:00:00)-Water Temperature (C)]]*OO[[#This Row],[88]]</f>
        <v>4.7547767075999993E-7</v>
      </c>
      <c r="CM380" s="10">
        <f>3/24000000*OO[[#This Row],[147 (07JUL1985 06:00:00)-Water Temperature (C)]]*OO[[#This Row],[89]]</f>
        <v>4.587053989309999E-7</v>
      </c>
      <c r="CN380" s="10">
        <f>3/24000000*OO[[#This Row],[148 (07JUL1985 09:00:00)-Water Temperature (C)]]*OO[[#This Row],[90]]</f>
        <v>4.3974634114125002E-7</v>
      </c>
      <c r="CO380" s="10">
        <f>3/24000000*OO[[#This Row],[149 (07JUL1985 12:00:00)-Water Temperature (C)]]*OO[[#This Row],[91]]</f>
        <v>4.1839755465149995E-7</v>
      </c>
      <c r="CP380" s="10">
        <f>3/24000000*OO[[#This Row],[150 (07JUL1985 15:00:00)-Water Temperature (C)]]*OO[[#This Row],[92]]</f>
        <v>3.9634276655999999E-7</v>
      </c>
      <c r="CQ380" s="10">
        <f>3/24000000*OO[[#This Row],[151 (07JUL1985 18:00:00)-Water Temperature (C)]]*OO[[#This Row],[93]]</f>
        <v>3.7443722700599997E-7</v>
      </c>
      <c r="CR380" s="10">
        <f>3/24000000*OO[[#This Row],[152 (07JUL1985 21:00:00)-Water Temperature (C)]]*OO[[#This Row],[94]]</f>
        <v>3.5431242685437499E-7</v>
      </c>
      <c r="CS380" s="10">
        <f>3/24000000*OO[[#This Row],[153 (08JUL1985 00:00:00)-Water Temperature (C)]]*OO[[#This Row],[95]]</f>
        <v>3.3631077458910001E-7</v>
      </c>
      <c r="CT380" s="10">
        <f>3/24000000*OO[[#This Row],[154 (08JUL1985 03:00:00)-Water Temperature (C)]]*OO[[#This Row],[96]]</f>
        <v>3.2788857802906248E-7</v>
      </c>
      <c r="CU380" s="10">
        <f>3/24000000*OO[[#This Row],[155 (08JUL1985 06:00:00)-Water Temperature (C)]]*OO[[#This Row],[97]]</f>
        <v>3.2092182753029996E-7</v>
      </c>
      <c r="CV380" s="10">
        <f>3/24000000*OO[[#This Row],[156 (08JUL1985 09:00:00)-Water Temperature (C)]]*OO[[#This Row],[98]]</f>
        <v>3.1185150779126249E-7</v>
      </c>
      <c r="CW380" s="10">
        <f>3/24000000*OO[[#This Row],[157 (08JUL1985 12:00:00)-Water Temperature (C)]]*OO[[#This Row],[99]]</f>
        <v>3.0140021197475001E-7</v>
      </c>
    </row>
    <row r="381" spans="1:101" x14ac:dyDescent="0.35">
      <c r="A381" t="s">
        <v>388</v>
      </c>
      <c r="B381">
        <v>524.54549999999995</v>
      </c>
      <c r="C381" s="10">
        <f>3/24*OO[[#This Row],[59 (26JUN1985 06:00:00)-Water Temperature (C)]]*OO[[#This Row],[1]]/SUM(OO[1])</f>
        <v>0</v>
      </c>
      <c r="D381" s="10">
        <f>3/24*OO[[#This Row],[60 (26JUN1985 09:00:00)-Water Temperature (C)]]*OO[[#This Row],[2]]/SUM(OO[2])</f>
        <v>0</v>
      </c>
      <c r="E381" s="10">
        <f>3/24*OO[[#This Row],[61 (26JUN1985 12:00:00)-Water Temperature (C)]]*OO[[#This Row],[3]]/SUM(OO[3])</f>
        <v>0</v>
      </c>
      <c r="F381" s="10">
        <f>3/24*OO[[#This Row],[62 (26JUN1985 15:00:00)-Water Temperature (C)]]*OO[[#This Row],[4]]/SUM(OO[4])</f>
        <v>0</v>
      </c>
      <c r="G381" s="10">
        <f>3/24*OO[[#This Row],[63 (26JUN1985 18:00:00)-Water Temperature (C)]]*OO[[#This Row],[5]]/SUM(OO[5])</f>
        <v>0</v>
      </c>
      <c r="H381" s="10">
        <f>3/24*OO[[#This Row],[64 (26JUN1985 21:00:00)-Water Temperature (C)]]*OO[[#This Row],[6]]/SUM(OO[6])</f>
        <v>0</v>
      </c>
      <c r="I381" s="10">
        <f>3/24*OO[[#This Row],[65 (27JUN1985 00:00:00)-Water Temperature (C)]]*OO[[#This Row],[7]]/SUM(OO[7])</f>
        <v>0</v>
      </c>
      <c r="J381" s="10">
        <f>3/24*OO[[#This Row],[66 (27JUN1985 03:00:00)-Water Temperature (C)]]*OO[[#This Row],[8]]/SUM(OO[8])</f>
        <v>0</v>
      </c>
      <c r="K381" s="10">
        <f>3/24*OO[[#This Row],[67 (27JUN1985 06:00:00)-Water Temperature (C)]]*OO[[#This Row],[9]]/SUM(OO[9])</f>
        <v>0</v>
      </c>
      <c r="L381" s="10">
        <f>3/24*OO[[#This Row],[68 (27JUN1985 09:00:00)-Water Temperature (C)]]*OO[[#This Row],[10]]/SUM(OO[10])</f>
        <v>0</v>
      </c>
      <c r="M381" s="10">
        <f>3/24*OO[[#This Row],[69 (27JUN1985 12:00:00)-Water Temperature (C)]]*OO[[#This Row],[11]]/SUM(OO[11])</f>
        <v>0</v>
      </c>
      <c r="N381" s="10">
        <f>3/24*OO[[#This Row],[70 (27JUN1985 15:00:00)-Water Temperature (C)]]*OO[[#This Row],[12]]/SUM(OO[12])</f>
        <v>0</v>
      </c>
      <c r="O381" s="10">
        <f>3/24*OO[[#This Row],[71 (27JUN1985 18:00:00)-Water Temperature (C)]]*OO[[#This Row],[13]]/SUM(OO[13])</f>
        <v>0</v>
      </c>
      <c r="P381" s="10">
        <f>3/24*OO[[#This Row],[72 (27JUN1985 21:00:00)-Water Temperature (C)]]*OO[[#This Row],[14]]/SUM(OO[14])</f>
        <v>0</v>
      </c>
      <c r="Q381" s="10">
        <f>3/24*OO[[#This Row],[73 (28JUN1985 00:00:00)-Water Temperature (C)]]*OO[[#This Row],[15]]/SUM(OO[15])</f>
        <v>0</v>
      </c>
      <c r="R381" s="10">
        <f>3/24*OO[[#This Row],[74 (28JUN1985 03:00:00)-Water Temperature (C)]]*OO[[#This Row],[16]]/SUM(OO[16])</f>
        <v>0</v>
      </c>
      <c r="S381" s="10">
        <f>3/24*OO[[#This Row],[75 (28JUN1985 06:00:00)-Water Temperature (C)]]*OO[[#This Row],[17]]/SUM(OO[17])</f>
        <v>0</v>
      </c>
      <c r="T381" s="10">
        <f>3/24*OO[[#This Row],[76 (28JUN1985 09:00:00)-Water Temperature (C)]]*OO[[#This Row],[18]]/SUM(OO[18])</f>
        <v>0</v>
      </c>
      <c r="U381" s="10">
        <f>3/24*OO[[#This Row],[77 (28JUN1985 12:00:00)-Water Temperature (C)]]*OO[[#This Row],[19]]/SUM(OO[19])</f>
        <v>1.2695619877948939E-36</v>
      </c>
      <c r="V381" s="10">
        <f>3/24000000*OO[[#This Row],[78 (28JUN1985 15:00:00)-Water Temperature (C)]]*OO[[#This Row],[20]]</f>
        <v>3.0265443859242495E-28</v>
      </c>
      <c r="W381" s="10">
        <f>3/24000000*OO[[#This Row],[79 (28JUN1985 18:00:00)-Water Temperature (C)]]*OO[[#This Row],[21]]</f>
        <v>9.0941287686499986E-22</v>
      </c>
      <c r="X381" s="10">
        <f>3/24000000*OO[[#This Row],[80 (28JUN1985 21:00:00)-Water Temperature (C)]]*OO[[#This Row],[22]]</f>
        <v>1.3554630759567498E-16</v>
      </c>
      <c r="Y381" s="10">
        <f>3/24000000*OO[[#This Row],[81 (29JUN1985 00:00:00)-Water Temperature (C)]]*OO[[#This Row],[23]]</f>
        <v>4.1260211813699999E-13</v>
      </c>
      <c r="Z381" s="10">
        <f>3/24000000*OO[[#This Row],[82 (29JUN1985 03:00:00)-Water Temperature (C)]]*OO[[#This Row],[24]]</f>
        <v>2.03652833620625E-10</v>
      </c>
      <c r="AA381" s="10">
        <f>3/24000000*OO[[#This Row],[83 (29JUN1985 06:00:00)-Water Temperature (C)]]*OO[[#This Row],[25]]</f>
        <v>2.8065893403719997E-8</v>
      </c>
      <c r="AB381" s="10">
        <f>3/24000000*OO[[#This Row],[84 (29JUN1985 09:00:00)-Water Temperature (C)]]*OO[[#This Row],[26]]</f>
        <v>1.4803938373463749E-6</v>
      </c>
      <c r="AC381" s="10">
        <f>3/24000000*OO[[#This Row],[85 (29JUN1985 12:00:00)-Water Temperature (C)]]*OO[[#This Row],[27]]</f>
        <v>3.5089947916800001E-5</v>
      </c>
      <c r="AD381" s="10">
        <f>3/24000000*OO[[#This Row],[86 (29JUN1985 15:00:00)-Water Temperature (C)]]*OO[[#This Row],[28]]</f>
        <v>4.2121103510662497E-4</v>
      </c>
      <c r="AE381" s="10">
        <f>3/24000000*OO[[#This Row],[88 (29JUN1985 21:00:00)-Water Temperature (C)]]*OO[[#This Row],[30]]</f>
        <v>1.1456651505134998E-2</v>
      </c>
      <c r="AF381" s="10">
        <f>3/24000000*OO[[#This Row],[88 (29JUN1985 21:00:00)-Water Temperature (C)]]*OO[[#This Row],[30]]</f>
        <v>1.1456651505134998E-2</v>
      </c>
      <c r="AG381" s="10">
        <f>3/24000000*OO[[#This Row],[89 (30JUN1985 00:00:00)-Water Temperature (C)]]*OO[[#This Row],[31]]</f>
        <v>3.0174837905098745E-2</v>
      </c>
      <c r="AH381" s="10">
        <f>3/24000000*OO[[#This Row],[90 (30JUN1985 03:00:00)-Water Temperature (C)]]*OO[[#This Row],[32]]</f>
        <v>5.5025380029712502E-2</v>
      </c>
      <c r="AI381" s="10">
        <f>3/24000000*OO[[#This Row],[91 (30JUN1985 06:00:00)-Water Temperature (C)]]*OO[[#This Row],[33]]</f>
        <v>7.1508526952025003E-2</v>
      </c>
      <c r="AJ381" s="10">
        <f>3/24000000*OO[[#This Row],[92 (30JUN1985 09:00:00)-Water Temperature (C)]]*OO[[#This Row],[34]]</f>
        <v>6.8803848866812498E-2</v>
      </c>
      <c r="AK381" s="10">
        <f>3/24000000*OO[[#This Row],[93 (30JUN1985 12:00:00)-Water Temperature (C)]]*OO[[#This Row],[35]]</f>
        <v>5.0533703920874994E-2</v>
      </c>
      <c r="AL381" s="10">
        <f>3/24000000*OO[[#This Row],[94 (30JUN1985 15:00:00)-Water Temperature (C)]]*OO[[#This Row],[36]]</f>
        <v>2.9064490022059998E-2</v>
      </c>
      <c r="AM381" s="10">
        <f>3/24000000*OO[[#This Row],[95 (30JUN1985 18:00:00)-Water Temperature (C)]]*OO[[#This Row],[37]]</f>
        <v>1.3535831883815E-2</v>
      </c>
      <c r="AN381" s="10">
        <f>3/24000000*OO[[#This Row],[96 (30JUN1985 21:00:00)-Water Temperature (C)]]*OO[[#This Row],[38]]</f>
        <v>5.3163883265999997E-3</v>
      </c>
      <c r="AO381" s="10">
        <f>3/24000000*OO[[#This Row],[97 (01JUL1985 00:00:00)-Water Temperature (C)]]*OO[[#This Row],[39]]</f>
        <v>1.8160522611277501E-3</v>
      </c>
      <c r="AP381" s="10">
        <f>3/24000000*OO[[#This Row],[98 (01JUL1985 03:00:00)-Water Temperature (C)]]*OO[[#This Row],[40]]</f>
        <v>5.8101102738174995E-4</v>
      </c>
      <c r="AQ381" s="10">
        <f>3/24000000*OO[[#This Row],[99 (01JUL1985 06:00:00)-Water Temperature (C)]]*OO[[#This Row],[41]]</f>
        <v>2.0127811200989999E-4</v>
      </c>
      <c r="AR381" s="10">
        <f>3/24000000*OO[[#This Row],[100 (01JUL1985 09:00:00)-Water Temperature (C)]]*OO[[#This Row],[42]]</f>
        <v>9.8801807026725007E-5</v>
      </c>
      <c r="AS381" s="10">
        <f>3/24000000*OO[[#This Row],[101 (01JUL1985 12:00:00)-Water Temperature (C)]]*OO[[#This Row],[43]]</f>
        <v>7.3316950095949994E-5</v>
      </c>
      <c r="AT381" s="10">
        <f>3/24000000*OO[[#This Row],[102 (01JUL1985 15:00:00)-Water Temperature (C)]]*OO[[#This Row],[44]]</f>
        <v>6.5411875970000001E-5</v>
      </c>
      <c r="AU381" s="10">
        <f>3/24000000*OO[[#This Row],[103 (01JUL1985 18:00:00)-Water Temperature (C)]]*OO[[#This Row],[45]]</f>
        <v>6.1149152888099987E-5</v>
      </c>
      <c r="AV381" s="10">
        <f>3/24000000*OO[[#This Row],[104 (01JUL1985 21:00:00)-Water Temperature (C)]]*OO[[#This Row],[46]]</f>
        <v>5.6559737993687501E-5</v>
      </c>
      <c r="AW381" s="10">
        <f>3/24000000*OO[[#This Row],[105 (02JUL1985 00:00:00)-Water Temperature (C)]]*OO[[#This Row],[47]]</f>
        <v>5.18614658672125E-5</v>
      </c>
      <c r="AX381" s="10">
        <f>3/24000000*OO[[#This Row],[106 (02JUL1985 03:00:00)-Water Temperature (C)]]*OO[[#This Row],[48]]</f>
        <v>4.7943063518199996E-5</v>
      </c>
      <c r="AY381" s="10">
        <f>3/24000000*OO[[#This Row],[107 (02JUL1985 06:00:00)-Water Temperature (C)]]*OO[[#This Row],[49]]</f>
        <v>4.4058512244449993E-5</v>
      </c>
      <c r="AZ381" s="10">
        <f>3/24000000*OO[[#This Row],[108 (02JUL1985 09:00:00)-Water Temperature (C)]]*OO[[#This Row],[50]]</f>
        <v>4.0744147660125001E-5</v>
      </c>
      <c r="BA381" s="10">
        <f>3/24000000*OO[[#This Row],[109 (02JUL1985 12:00:00)-Water Temperature (C)]]*OO[[#This Row],[51]]</f>
        <v>3.7513975727850003E-5</v>
      </c>
      <c r="BB381" s="10">
        <f>3/24000000*OO[[#This Row],[110 (02JUL1985 15:00:00)-Water Temperature (C)]]*OO[[#This Row],[52]]</f>
        <v>3.4166078729335E-5</v>
      </c>
      <c r="BC381" s="10">
        <f>3/24000000*OO[[#This Row],[111 (02JUL1985 18:00:00)-Water Temperature (C)]]*OO[[#This Row],[53]]</f>
        <v>3.0768255872887501E-5</v>
      </c>
      <c r="BD381" s="10">
        <f>3/24000000*OO[[#This Row],[112 (02JUL1985 21:00:00)-Water Temperature (C)]]*OO[[#This Row],[54]]</f>
        <v>2.7094681223499999E-5</v>
      </c>
      <c r="BE381" s="10">
        <f>3/24000000*OO[[#This Row],[113 (03JUL1985 00:00:00)-Water Temperature (C)]]*OO[[#This Row],[55]]</f>
        <v>2.4518762385980001E-5</v>
      </c>
      <c r="BF381" s="10">
        <f>3/24000000*OO[[#This Row],[114 (03JUL1985 03:00:00)-Water Temperature (C)]]*OO[[#This Row],[56]]</f>
        <v>2.23728509953725E-5</v>
      </c>
      <c r="BG381" s="10">
        <f>3/24000000*OO[[#This Row],[115 (03JUL1985 06:00:00)-Water Temperature (C)]]*OO[[#This Row],[57]]</f>
        <v>2.0425278894549997E-5</v>
      </c>
      <c r="BH381" s="10">
        <f>3/24000000*OO[[#This Row],[116 (03JUL1985 09:00:00)-Water Temperature (C)]]*OO[[#This Row],[58]]</f>
        <v>1.8513947935282499E-5</v>
      </c>
      <c r="BI381" s="10">
        <f>3/24000000*OO[[#This Row],[117 (03JUL1985 12:00:00)-Water Temperature (C)]]*OO[[#This Row],[59]]</f>
        <v>1.6782656945356248E-5</v>
      </c>
      <c r="BJ381" s="10">
        <f>3/24000000*OO[[#This Row],[118 (03JUL1985 15:00:00)-Water Temperature (C)]]*OO[[#This Row],[60]]</f>
        <v>1.5123433105600001E-5</v>
      </c>
      <c r="BK381" s="10">
        <f>3/24000000*OO[[#This Row],[119 (03JUL1985 18:00:00)-Water Temperature (C)]]*OO[[#This Row],[61]]</f>
        <v>1.3557730210458749E-5</v>
      </c>
      <c r="BL381" s="10">
        <f>3/24000000*OO[[#This Row],[120 (03JUL1985 21:00:00)-Water Temperature (C)]]*OO[[#This Row],[62]]</f>
        <v>1.21964083747275E-5</v>
      </c>
      <c r="BM381" s="10">
        <f>3/24000000*OO[[#This Row],[121 (04JUL1985 00:00:00)-Water Temperature (C)]]*OO[[#This Row],[63]]</f>
        <v>1.1071555801185E-5</v>
      </c>
      <c r="BN381" s="10">
        <f>3/24000000*OO[[#This Row],[122 (04JUL1985 03:00:00)-Water Temperature (C)]]*OO[[#This Row],[64]]</f>
        <v>1.0304984030639999E-5</v>
      </c>
      <c r="BO381" s="10">
        <f>3/24000000*OO[[#This Row],[123 (04JUL1985 06:00:00)-Water Temperature (C)]]*OO[[#This Row],[65]]</f>
        <v>9.5889457103399988E-6</v>
      </c>
      <c r="BP381" s="10">
        <f>3/24000000*OO[[#This Row],[124 (04JUL1985 09:00:00)-Water Temperature (C)]]*OO[[#This Row],[66]]</f>
        <v>8.8774636360199992E-6</v>
      </c>
      <c r="BQ381" s="10">
        <f>3/24000000*OO[[#This Row],[125 (04JUL1985 12:00:00)-Water Temperature (C)]]*OO[[#This Row],[67]]</f>
        <v>8.0447569184200007E-6</v>
      </c>
      <c r="BR381" s="10">
        <f>3/24000000*OO[[#This Row],[126 (04JUL1985 15:00:00)-Water Temperature (C)]]*OO[[#This Row],[68]]</f>
        <v>7.1744102167799997E-6</v>
      </c>
      <c r="BS381" s="10">
        <f>3/24000000*OO[[#This Row],[127 (04JUL1985 18:00:00)-Water Temperature (C)]]*OO[[#This Row],[69]]</f>
        <v>6.2851921640124992E-6</v>
      </c>
      <c r="BT381" s="10">
        <f>3/24000000*OO[[#This Row],[128 (04JUL1985 21:00:00)-Water Temperature (C)]]*OO[[#This Row],[70]]</f>
        <v>5.4620581427099997E-6</v>
      </c>
      <c r="BU381" s="10">
        <f>3/24000000*OO[[#This Row],[129 (05JUL1985 00:00:00)-Water Temperature (C)]]*OO[[#This Row],[71]]</f>
        <v>4.6911502329300006E-6</v>
      </c>
      <c r="BV381" s="10">
        <f>3/24000000*OO[[#This Row],[130 (05JUL1985 03:00:00)-Water Temperature (C)]]*OO[[#This Row],[72]]</f>
        <v>4.0228169423662499E-6</v>
      </c>
      <c r="BW381" s="10">
        <f>3/24000000*OO[[#This Row],[131 (05JUL1985 06:00:00)-Water Temperature (C)]]*OO[[#This Row],[73]]</f>
        <v>3.3652581888557499E-6</v>
      </c>
      <c r="BX381" s="10">
        <f>3/24000000*OO[[#This Row],[132 (05JUL1985 09:00:00)-Water Temperature (C)]]*OO[[#This Row],[74]]</f>
        <v>2.7633208872611249E-6</v>
      </c>
      <c r="BY381" s="10">
        <f>3/24000000*OO[[#This Row],[133 (05JUL1985 12:00:00)-Water Temperature (C)]]*OO[[#This Row],[75]]</f>
        <v>2.2425057616500001E-6</v>
      </c>
      <c r="BZ381" s="10">
        <f>3/24000000*OO[[#This Row],[134 (05JUL1985 15:00:00)-Water Temperature (C)]]*OO[[#This Row],[76]]</f>
        <v>1.8090588698617501E-6</v>
      </c>
      <c r="CA381" s="10">
        <f>3/24000000*OO[[#This Row],[135 (05JUL1985 18:00:00)-Water Temperature (C)]]*OO[[#This Row],[77]]</f>
        <v>1.4811451194213749E-6</v>
      </c>
      <c r="CB381" s="10">
        <f>3/24000000*OO[[#This Row],[136 (05JUL1985 21:00:00)-Water Temperature (C)]]*OO[[#This Row],[78]]</f>
        <v>1.2474192766962498E-6</v>
      </c>
      <c r="CC381" s="10">
        <f>3/24000000*OO[[#This Row],[137 (06JUL1985 00:00:00)-Water Temperature (C)]]*OO[[#This Row],[79]]</f>
        <v>1.0848012997162499E-6</v>
      </c>
      <c r="CD381" s="10">
        <f>3/24000000*OO[[#This Row],[138 (06JUL1985 03:00:00)-Water Temperature (C)]]*OO[[#This Row],[80]]</f>
        <v>9.8296951616325005E-7</v>
      </c>
      <c r="CE381" s="10">
        <f>3/24000000*OO[[#This Row],[139 (06JUL1985 06:00:00)-Water Temperature (C)]]*OO[[#This Row],[81]]</f>
        <v>9.0473767496412495E-7</v>
      </c>
      <c r="CF381" s="10">
        <f>3/24000000*OO[[#This Row],[140 (06JUL1985 09:00:00)-Water Temperature (C)]]*OO[[#This Row],[82]]</f>
        <v>8.4265705468499995E-7</v>
      </c>
      <c r="CG381" s="10">
        <f>3/24000000*OO[[#This Row],[141 (06JUL1985 12:00:00)-Water Temperature (C)]]*OO[[#This Row],[83]]</f>
        <v>7.8617595436499995E-7</v>
      </c>
      <c r="CH381" s="10">
        <f>3/24000000*OO[[#This Row],[142 (06JUL1985 15:00:00)-Water Temperature (C)]]*OO[[#This Row],[84]]</f>
        <v>7.3219577059374994E-7</v>
      </c>
      <c r="CI381" s="10">
        <f>3/24000000*OO[[#This Row],[143 (06JUL1985 18:00:00)-Water Temperature (C)]]*OO[[#This Row],[85]]</f>
        <v>6.8014278731437495E-7</v>
      </c>
      <c r="CJ381" s="10">
        <f>3/24000000*OO[[#This Row],[144 (06JUL1985 21:00:00)-Water Temperature (C)]]*OO[[#This Row],[86]]</f>
        <v>6.374107216181249E-7</v>
      </c>
      <c r="CK381" s="10">
        <f>3/24000000*OO[[#This Row],[145 (07JUL1985 00:00:00)-Water Temperature (C)]]*OO[[#This Row],[87]]</f>
        <v>6.0331296312899996E-7</v>
      </c>
      <c r="CL381" s="10">
        <f>3/24000000*OO[[#This Row],[146 (07JUL1985 03:00:00)-Water Temperature (C)]]*OO[[#This Row],[88]]</f>
        <v>5.8629309605774991E-7</v>
      </c>
      <c r="CM381" s="10">
        <f>3/24000000*OO[[#This Row],[147 (07JUL1985 06:00:00)-Water Temperature (C)]]*OO[[#This Row],[89]]</f>
        <v>5.6583770443749995E-7</v>
      </c>
      <c r="CN381" s="10">
        <f>3/24000000*OO[[#This Row],[148 (07JUL1985 09:00:00)-Water Temperature (C)]]*OO[[#This Row],[90]]</f>
        <v>5.4274620911062496E-7</v>
      </c>
      <c r="CO381" s="10">
        <f>3/24000000*OO[[#This Row],[149 (07JUL1985 12:00:00)-Water Temperature (C)]]*OO[[#This Row],[91]]</f>
        <v>5.1697593214875002E-7</v>
      </c>
      <c r="CP381" s="10">
        <f>3/24000000*OO[[#This Row],[150 (07JUL1985 15:00:00)-Water Temperature (C)]]*OO[[#This Row],[92]]</f>
        <v>4.8988248899012494E-7</v>
      </c>
      <c r="CQ381" s="10">
        <f>3/24000000*OO[[#This Row],[151 (07JUL1985 18:00:00)-Water Temperature (C)]]*OO[[#This Row],[93]]</f>
        <v>4.629729324209999E-7</v>
      </c>
      <c r="CR381" s="10">
        <f>3/24000000*OO[[#This Row],[152 (07JUL1985 21:00:00)-Water Temperature (C)]]*OO[[#This Row],[94]]</f>
        <v>4.3833130479099997E-7</v>
      </c>
      <c r="CS381" s="10">
        <f>3/24000000*OO[[#This Row],[153 (08JUL1985 00:00:00)-Water Temperature (C)]]*OO[[#This Row],[95]]</f>
        <v>4.1630812184924996E-7</v>
      </c>
      <c r="CT381" s="10">
        <f>3/24000000*OO[[#This Row],[154 (08JUL1985 03:00:00)-Water Temperature (C)]]*OO[[#This Row],[96]]</f>
        <v>4.0619665018800002E-7</v>
      </c>
      <c r="CU381" s="10">
        <f>3/24000000*OO[[#This Row],[155 (08JUL1985 06:00:00)-Water Temperature (C)]]*OO[[#This Row],[97]]</f>
        <v>3.9784154284612498E-7</v>
      </c>
      <c r="CV381" s="10">
        <f>3/24000000*OO[[#This Row],[156 (08JUL1985 09:00:00)-Water Temperature (C)]]*OO[[#This Row],[98]]</f>
        <v>3.86772969069375E-7</v>
      </c>
      <c r="CW381" s="10">
        <f>3/24000000*OO[[#This Row],[157 (08JUL1985 12:00:00)-Water Temperature (C)]]*OO[[#This Row],[99]]</f>
        <v>3.74006527983E-7</v>
      </c>
    </row>
    <row r="382" spans="1:101" x14ac:dyDescent="0.35">
      <c r="A382" t="s">
        <v>389</v>
      </c>
      <c r="B382">
        <v>681.88019999999995</v>
      </c>
      <c r="C382" s="10">
        <f>3/24*OO[[#This Row],[59 (26JUN1985 06:00:00)-Water Temperature (C)]]*OO[[#This Row],[1]]/SUM(OO[1])</f>
        <v>0</v>
      </c>
      <c r="D382" s="10">
        <f>3/24*OO[[#This Row],[60 (26JUN1985 09:00:00)-Water Temperature (C)]]*OO[[#This Row],[2]]/SUM(OO[2])</f>
        <v>0</v>
      </c>
      <c r="E382" s="10">
        <f>3/24*OO[[#This Row],[61 (26JUN1985 12:00:00)-Water Temperature (C)]]*OO[[#This Row],[3]]/SUM(OO[3])</f>
        <v>0</v>
      </c>
      <c r="F382" s="10">
        <f>3/24*OO[[#This Row],[62 (26JUN1985 15:00:00)-Water Temperature (C)]]*OO[[#This Row],[4]]/SUM(OO[4])</f>
        <v>0</v>
      </c>
      <c r="G382" s="10">
        <f>3/24*OO[[#This Row],[63 (26JUN1985 18:00:00)-Water Temperature (C)]]*OO[[#This Row],[5]]/SUM(OO[5])</f>
        <v>0</v>
      </c>
      <c r="H382" s="10">
        <f>3/24*OO[[#This Row],[64 (26JUN1985 21:00:00)-Water Temperature (C)]]*OO[[#This Row],[6]]/SUM(OO[6])</f>
        <v>0</v>
      </c>
      <c r="I382" s="10">
        <f>3/24*OO[[#This Row],[65 (27JUN1985 00:00:00)-Water Temperature (C)]]*OO[[#This Row],[7]]/SUM(OO[7])</f>
        <v>0</v>
      </c>
      <c r="J382" s="10">
        <f>3/24*OO[[#This Row],[66 (27JUN1985 03:00:00)-Water Temperature (C)]]*OO[[#This Row],[8]]/SUM(OO[8])</f>
        <v>0</v>
      </c>
      <c r="K382" s="10">
        <f>3/24*OO[[#This Row],[67 (27JUN1985 06:00:00)-Water Temperature (C)]]*OO[[#This Row],[9]]/SUM(OO[9])</f>
        <v>0</v>
      </c>
      <c r="L382" s="10">
        <f>3/24*OO[[#This Row],[68 (27JUN1985 09:00:00)-Water Temperature (C)]]*OO[[#This Row],[10]]/SUM(OO[10])</f>
        <v>0</v>
      </c>
      <c r="M382" s="10">
        <f>3/24*OO[[#This Row],[69 (27JUN1985 12:00:00)-Water Temperature (C)]]*OO[[#This Row],[11]]/SUM(OO[11])</f>
        <v>0</v>
      </c>
      <c r="N382" s="10">
        <f>3/24*OO[[#This Row],[70 (27JUN1985 15:00:00)-Water Temperature (C)]]*OO[[#This Row],[12]]/SUM(OO[12])</f>
        <v>0</v>
      </c>
      <c r="O382" s="10">
        <f>3/24*OO[[#This Row],[71 (27JUN1985 18:00:00)-Water Temperature (C)]]*OO[[#This Row],[13]]/SUM(OO[13])</f>
        <v>0</v>
      </c>
      <c r="P382" s="10">
        <f>3/24*OO[[#This Row],[72 (27JUN1985 21:00:00)-Water Temperature (C)]]*OO[[#This Row],[14]]/SUM(OO[14])</f>
        <v>0</v>
      </c>
      <c r="Q382" s="10">
        <f>3/24*OO[[#This Row],[73 (28JUN1985 00:00:00)-Water Temperature (C)]]*OO[[#This Row],[15]]/SUM(OO[15])</f>
        <v>0</v>
      </c>
      <c r="R382" s="10">
        <f>3/24*OO[[#This Row],[74 (28JUN1985 03:00:00)-Water Temperature (C)]]*OO[[#This Row],[16]]/SUM(OO[16])</f>
        <v>0</v>
      </c>
      <c r="S382" s="10">
        <f>3/24*OO[[#This Row],[75 (28JUN1985 06:00:00)-Water Temperature (C)]]*OO[[#This Row],[17]]/SUM(OO[17])</f>
        <v>0</v>
      </c>
      <c r="T382" s="10">
        <f>3/24*OO[[#This Row],[76 (28JUN1985 09:00:00)-Water Temperature (C)]]*OO[[#This Row],[18]]/SUM(OO[18])</f>
        <v>0</v>
      </c>
      <c r="U382" s="10">
        <f>3/24*OO[[#This Row],[77 (28JUN1985 12:00:00)-Water Temperature (C)]]*OO[[#This Row],[19]]/SUM(OO[19])</f>
        <v>3.3869302317456687E-37</v>
      </c>
      <c r="V382" s="10">
        <f>3/24000000*OO[[#This Row],[78 (28JUN1985 15:00:00)-Water Temperature (C)]]*OO[[#This Row],[20]]</f>
        <v>1.3934097403874999E-28</v>
      </c>
      <c r="W382" s="10">
        <f>3/24000000*OO[[#This Row],[79 (28JUN1985 18:00:00)-Water Temperature (C)]]*OO[[#This Row],[21]]</f>
        <v>3.3507605428019996E-22</v>
      </c>
      <c r="X382" s="10">
        <f>3/24000000*OO[[#This Row],[80 (28JUN1985 21:00:00)-Water Temperature (C)]]*OO[[#This Row],[22]]</f>
        <v>6.7263279486799989E-17</v>
      </c>
      <c r="Y382" s="10">
        <f>3/24000000*OO[[#This Row],[81 (29JUN1985 00:00:00)-Water Temperature (C)]]*OO[[#This Row],[23]]</f>
        <v>2.2906818812543752E-13</v>
      </c>
      <c r="Z382" s="10">
        <f>3/24000000*OO[[#This Row],[82 (29JUN1985 03:00:00)-Water Temperature (C)]]*OO[[#This Row],[24]]</f>
        <v>1.21780480349675E-10</v>
      </c>
      <c r="AA382" s="10">
        <f>3/24000000*OO[[#This Row],[83 (29JUN1985 06:00:00)-Water Temperature (C)]]*OO[[#This Row],[25]]</f>
        <v>1.780143565144375E-8</v>
      </c>
      <c r="AB382" s="10">
        <f>3/24000000*OO[[#This Row],[84 (29JUN1985 09:00:00)-Water Temperature (C)]]*OO[[#This Row],[26]]</f>
        <v>9.8656643452900003E-7</v>
      </c>
      <c r="AC382" s="10">
        <f>3/24000000*OO[[#This Row],[85 (29JUN1985 12:00:00)-Water Temperature (C)]]*OO[[#This Row],[27]]</f>
        <v>2.4418512523479998E-5</v>
      </c>
      <c r="AD382" s="10">
        <f>3/24000000*OO[[#This Row],[86 (29JUN1985 15:00:00)-Water Temperature (C)]]*OO[[#This Row],[28]]</f>
        <v>3.0464467911035001E-4</v>
      </c>
      <c r="AE382" s="10">
        <f>3/24000000*OO[[#This Row],[88 (29JUN1985 21:00:00)-Water Temperature (C)]]*OO[[#This Row],[30]]</f>
        <v>8.8548106927962503E-3</v>
      </c>
      <c r="AF382" s="10">
        <f>3/24000000*OO[[#This Row],[88 (29JUN1985 21:00:00)-Water Temperature (C)]]*OO[[#This Row],[30]]</f>
        <v>8.8548106927962503E-3</v>
      </c>
      <c r="AG382" s="10">
        <f>3/24000000*OO[[#This Row],[89 (30JUN1985 00:00:00)-Water Temperature (C)]]*OO[[#This Row],[31]]</f>
        <v>2.4006853577703748E-2</v>
      </c>
      <c r="AH382" s="10">
        <f>3/24000000*OO[[#This Row],[90 (30JUN1985 03:00:00)-Water Temperature (C)]]*OO[[#This Row],[32]]</f>
        <v>4.4963449694774997E-2</v>
      </c>
      <c r="AI382" s="10">
        <f>3/24000000*OO[[#This Row],[91 (30JUN1985 06:00:00)-Water Temperature (C)]]*OO[[#This Row],[33]]</f>
        <v>5.986512217884999E-2</v>
      </c>
      <c r="AJ382" s="10">
        <f>3/24000000*OO[[#This Row],[92 (30JUN1985 09:00:00)-Water Temperature (C)]]*OO[[#This Row],[34]]</f>
        <v>5.8906090783874994E-2</v>
      </c>
      <c r="AK382" s="10">
        <f>3/24000000*OO[[#This Row],[93 (30JUN1985 12:00:00)-Water Temperature (C)]]*OO[[#This Row],[35]]</f>
        <v>4.4160565710000002E-2</v>
      </c>
      <c r="AL382" s="10">
        <f>3/24000000*OO[[#This Row],[94 (30JUN1985 15:00:00)-Water Temperature (C)]]*OO[[#This Row],[36]]</f>
        <v>2.5876641064162497E-2</v>
      </c>
      <c r="AM382" s="10">
        <f>3/24000000*OO[[#This Row],[95 (30JUN1985 18:00:00)-Water Temperature (C)]]*OO[[#This Row],[37]]</f>
        <v>1.22546478789E-2</v>
      </c>
      <c r="AN382" s="10">
        <f>3/24000000*OO[[#This Row],[96 (30JUN1985 21:00:00)-Water Temperature (C)]]*OO[[#This Row],[38]]</f>
        <v>4.8877384285424992E-3</v>
      </c>
      <c r="AO382" s="10">
        <f>3/24000000*OO[[#This Row],[97 (01JUL1985 00:00:00)-Water Temperature (C)]]*OO[[#This Row],[39]]</f>
        <v>1.6904922221883749E-3</v>
      </c>
      <c r="AP382" s="10">
        <f>3/24000000*OO[[#This Row],[98 (01JUL1985 03:00:00)-Water Temperature (C)]]*OO[[#This Row],[40]]</f>
        <v>5.4365358107599999E-4</v>
      </c>
      <c r="AQ382" s="10">
        <f>3/24000000*OO[[#This Row],[99 (01JUL1985 06:00:00)-Water Temperature (C)]]*OO[[#This Row],[41]]</f>
        <v>1.8573700778744999E-4</v>
      </c>
      <c r="AR382" s="10">
        <f>3/24000000*OO[[#This Row],[100 (01JUL1985 09:00:00)-Water Temperature (C)]]*OO[[#This Row],[42]]</f>
        <v>8.794613065184999E-5</v>
      </c>
      <c r="AS382" s="10">
        <f>3/24000000*OO[[#This Row],[101 (01JUL1985 12:00:00)-Water Temperature (C)]]*OO[[#This Row],[43]]</f>
        <v>6.3600816201875009E-5</v>
      </c>
      <c r="AT382" s="10">
        <f>3/24000000*OO[[#This Row],[102 (01JUL1985 15:00:00)-Water Temperature (C)]]*OO[[#This Row],[44]]</f>
        <v>5.6363207826750007E-5</v>
      </c>
      <c r="AU382" s="10">
        <f>3/24000000*OO[[#This Row],[103 (01JUL1985 18:00:00)-Water Temperature (C)]]*OO[[#This Row],[45]]</f>
        <v>5.2737988773249997E-5</v>
      </c>
      <c r="AV382" s="10">
        <f>3/24000000*OO[[#This Row],[104 (01JUL1985 21:00:00)-Water Temperature (C)]]*OO[[#This Row],[46]]</f>
        <v>4.8968150450062499E-5</v>
      </c>
      <c r="AW382" s="10">
        <f>3/24000000*OO[[#This Row],[105 (02JUL1985 00:00:00)-Water Temperature (C)]]*OO[[#This Row],[47]]</f>
        <v>4.5051697499875002E-5</v>
      </c>
      <c r="AX382" s="10">
        <f>3/24000000*OO[[#This Row],[106 (02JUL1985 03:00:00)-Water Temperature (C)]]*OO[[#This Row],[48]]</f>
        <v>4.1795048528937496E-5</v>
      </c>
      <c r="AY382" s="10">
        <f>3/24000000*OO[[#This Row],[107 (02JUL1985 06:00:00)-Water Temperature (C)]]*OO[[#This Row],[49]]</f>
        <v>3.8529415380037498E-5</v>
      </c>
      <c r="AZ382" s="10">
        <f>3/24000000*OO[[#This Row],[108 (02JUL1985 09:00:00)-Water Temperature (C)]]*OO[[#This Row],[50]]</f>
        <v>3.5719798102675E-5</v>
      </c>
      <c r="BA382" s="10">
        <f>3/24000000*OO[[#This Row],[109 (02JUL1985 12:00:00)-Water Temperature (C)]]*OO[[#This Row],[51]]</f>
        <v>3.3000037474897503E-5</v>
      </c>
      <c r="BB382" s="10">
        <f>3/24000000*OO[[#This Row],[110 (02JUL1985 15:00:00)-Water Temperature (C)]]*OO[[#This Row],[52]]</f>
        <v>3.0140134076499997E-5</v>
      </c>
      <c r="BC382" s="10">
        <f>3/24000000*OO[[#This Row],[111 (02JUL1985 18:00:00)-Water Temperature (C)]]*OO[[#This Row],[53]]</f>
        <v>2.7225504797479998E-5</v>
      </c>
      <c r="BD382" s="10">
        <f>3/24000000*OO[[#This Row],[112 (02JUL1985 21:00:00)-Water Temperature (C)]]*OO[[#This Row],[54]]</f>
        <v>2.4068432115060002E-5</v>
      </c>
      <c r="BE382" s="10">
        <f>3/24000000*OO[[#This Row],[113 (03JUL1985 00:00:00)-Water Temperature (C)]]*OO[[#This Row],[55]]</f>
        <v>2.1837915004537499E-5</v>
      </c>
      <c r="BF382" s="10">
        <f>3/24000000*OO[[#This Row],[114 (03JUL1985 03:00:00)-Water Temperature (C)]]*OO[[#This Row],[56]]</f>
        <v>1.9992395520129998E-5</v>
      </c>
      <c r="BG382" s="10">
        <f>3/24000000*OO[[#This Row],[115 (03JUL1985 06:00:00)-Water Temperature (C)]]*OO[[#This Row],[57]]</f>
        <v>1.8314887845724997E-5</v>
      </c>
      <c r="BH382" s="10">
        <f>3/24000000*OO[[#This Row],[116 (03JUL1985 09:00:00)-Water Temperature (C)]]*OO[[#This Row],[58]]</f>
        <v>1.6647303635165E-5</v>
      </c>
      <c r="BI382" s="10">
        <f>3/24000000*OO[[#This Row],[117 (03JUL1985 12:00:00)-Water Temperature (C)]]*OO[[#This Row],[59]]</f>
        <v>1.5127332309775E-5</v>
      </c>
      <c r="BJ382" s="10">
        <f>3/24000000*OO[[#This Row],[118 (03JUL1985 15:00:00)-Water Temperature (C)]]*OO[[#This Row],[60]]</f>
        <v>1.366038451456E-5</v>
      </c>
      <c r="BK382" s="10">
        <f>3/24000000*OO[[#This Row],[119 (03JUL1985 18:00:00)-Water Temperature (C)]]*OO[[#This Row],[61]]</f>
        <v>1.227230846287E-5</v>
      </c>
      <c r="BL382" s="10">
        <f>3/24000000*OO[[#This Row],[120 (03JUL1985 21:00:00)-Water Temperature (C)]]*OO[[#This Row],[62]]</f>
        <v>1.1066926624820001E-5</v>
      </c>
      <c r="BM382" s="10">
        <f>3/24000000*OO[[#This Row],[121 (04JUL1985 00:00:00)-Water Temperature (C)]]*OO[[#This Row],[63]]</f>
        <v>1.0066866516674999E-5</v>
      </c>
      <c r="BN382" s="10">
        <f>3/24000000*OO[[#This Row],[122 (04JUL1985 03:00:00)-Water Temperature (C)]]*OO[[#This Row],[64]]</f>
        <v>9.3958782639312506E-6</v>
      </c>
      <c r="BO382" s="10">
        <f>3/24000000*OO[[#This Row],[123 (04JUL1985 06:00:00)-Water Temperature (C)]]*OO[[#This Row],[65]]</f>
        <v>8.7644932890625002E-6</v>
      </c>
      <c r="BP382" s="10">
        <f>3/24000000*OO[[#This Row],[124 (04JUL1985 09:00:00)-Water Temperature (C)]]*OO[[#This Row],[66]]</f>
        <v>8.1330736529799992E-6</v>
      </c>
      <c r="BQ382" s="10">
        <f>3/24000000*OO[[#This Row],[125 (04JUL1985 12:00:00)-Water Temperature (C)]]*OO[[#This Row],[67]]</f>
        <v>7.3879778803837496E-6</v>
      </c>
      <c r="BR382" s="10">
        <f>3/24000000*OO[[#This Row],[126 (04JUL1985 15:00:00)-Water Temperature (C)]]*OO[[#This Row],[68]]</f>
        <v>6.6027555369899996E-6</v>
      </c>
      <c r="BS382" s="10">
        <f>3/24000000*OO[[#This Row],[127 (04JUL1985 18:00:00)-Water Temperature (C)]]*OO[[#This Row],[69]]</f>
        <v>5.7973651645749999E-6</v>
      </c>
      <c r="BT382" s="10">
        <f>3/24000000*OO[[#This Row],[128 (04JUL1985 21:00:00)-Water Temperature (C)]]*OO[[#This Row],[70]]</f>
        <v>5.0501755303649995E-6</v>
      </c>
      <c r="BU382" s="10">
        <f>3/24000000*OO[[#This Row],[129 (05JUL1985 00:00:00)-Water Temperature (C)]]*OO[[#This Row],[71]]</f>
        <v>4.3494089944699996E-6</v>
      </c>
      <c r="BV382" s="10">
        <f>3/24000000*OO[[#This Row],[130 (05JUL1985 03:00:00)-Water Temperature (C)]]*OO[[#This Row],[72]]</f>
        <v>3.7429613313649996E-6</v>
      </c>
      <c r="BW382" s="10">
        <f>3/24000000*OO[[#This Row],[131 (05JUL1985 06:00:00)-Water Temperature (C)]]*OO[[#This Row],[73]]</f>
        <v>3.1414491164005E-6</v>
      </c>
      <c r="BX382" s="10">
        <f>3/24000000*OO[[#This Row],[132 (05JUL1985 09:00:00)-Water Temperature (C)]]*OO[[#This Row],[74]]</f>
        <v>2.585765589894E-6</v>
      </c>
      <c r="BY382" s="10">
        <f>3/24000000*OO[[#This Row],[133 (05JUL1985 12:00:00)-Water Temperature (C)]]*OO[[#This Row],[75]]</f>
        <v>2.1012796426450001E-6</v>
      </c>
      <c r="BZ382" s="10">
        <f>3/24000000*OO[[#This Row],[134 (05JUL1985 15:00:00)-Water Temperature (C)]]*OO[[#This Row],[76]]</f>
        <v>1.6945419562979999E-6</v>
      </c>
      <c r="CA382" s="10">
        <f>3/24000000*OO[[#This Row],[135 (05JUL1985 18:00:00)-Water Temperature (C)]]*OO[[#This Row],[77]]</f>
        <v>1.38514626345825E-6</v>
      </c>
      <c r="CB382" s="10">
        <f>3/24000000*OO[[#This Row],[136 (05JUL1985 21:00:00)-Water Temperature (C)]]*OO[[#This Row],[78]]</f>
        <v>1.1646845770664998E-6</v>
      </c>
      <c r="CC382" s="10">
        <f>3/24000000*OO[[#This Row],[137 (06JUL1985 00:00:00)-Water Temperature (C)]]*OO[[#This Row],[79]]</f>
        <v>1.0118580929510001E-6</v>
      </c>
      <c r="CD382" s="10">
        <f>3/24000000*OO[[#This Row],[138 (06JUL1985 03:00:00)-Water Temperature (C)]]*OO[[#This Row],[80]]</f>
        <v>9.1680630461875011E-7</v>
      </c>
      <c r="CE382" s="10">
        <f>3/24000000*OO[[#This Row],[139 (06JUL1985 06:00:00)-Water Temperature (C)]]*OO[[#This Row],[81]]</f>
        <v>8.4440712136950003E-7</v>
      </c>
      <c r="CF382" s="10">
        <f>3/24000000*OO[[#This Row],[140 (06JUL1985 09:00:00)-Water Temperature (C)]]*OO[[#This Row],[82]]</f>
        <v>7.8701627267549987E-7</v>
      </c>
      <c r="CG382" s="10">
        <f>3/24000000*OO[[#This Row],[141 (06JUL1985 12:00:00)-Water Temperature (C)]]*OO[[#This Row],[83]]</f>
        <v>7.3500555109500001E-7</v>
      </c>
      <c r="CH382" s="10">
        <f>3/24000000*OO[[#This Row],[142 (06JUL1985 15:00:00)-Water Temperature (C)]]*OO[[#This Row],[84]]</f>
        <v>6.8504089105224997E-7</v>
      </c>
      <c r="CI382" s="10">
        <f>3/24000000*OO[[#This Row],[143 (06JUL1985 18:00:00)-Water Temperature (C)]]*OO[[#This Row],[85]]</f>
        <v>6.3674265513450006E-7</v>
      </c>
      <c r="CJ382" s="10">
        <f>3/24000000*OO[[#This Row],[144 (06JUL1985 21:00:00)-Water Temperature (C)]]*OO[[#This Row],[86]]</f>
        <v>5.9731142838674988E-7</v>
      </c>
      <c r="CK382" s="10">
        <f>3/24000000*OO[[#This Row],[145 (07JUL1985 00:00:00)-Water Temperature (C)]]*OO[[#This Row],[87]]</f>
        <v>5.6597849481625006E-7</v>
      </c>
      <c r="CL382" s="10">
        <f>3/24000000*OO[[#This Row],[146 (07JUL1985 03:00:00)-Water Temperature (C)]]*OO[[#This Row],[88]]</f>
        <v>5.5080500106449999E-7</v>
      </c>
      <c r="CM382" s="10">
        <f>3/24000000*OO[[#This Row],[147 (07JUL1985 06:00:00)-Water Temperature (C)]]*OO[[#This Row],[89]]</f>
        <v>5.3267248747412504E-7</v>
      </c>
      <c r="CN382" s="10">
        <f>3/24000000*OO[[#This Row],[148 (07JUL1985 09:00:00)-Water Temperature (C)]]*OO[[#This Row],[90]]</f>
        <v>5.11812839831625E-7</v>
      </c>
      <c r="CO382" s="10">
        <f>3/24000000*OO[[#This Row],[149 (07JUL1985 12:00:00)-Water Temperature (C)]]*OO[[#This Row],[91]]</f>
        <v>4.8853572781749994E-7</v>
      </c>
      <c r="CP382" s="10">
        <f>3/24000000*OO[[#This Row],[150 (07JUL1985 15:00:00)-Water Temperature (C)]]*OO[[#This Row],[92]]</f>
        <v>4.6381814558287495E-7</v>
      </c>
      <c r="CQ382" s="10">
        <f>3/24000000*OO[[#This Row],[151 (07JUL1985 18:00:00)-Water Temperature (C)]]*OO[[#This Row],[93]]</f>
        <v>4.3892250767699987E-7</v>
      </c>
      <c r="CR382" s="10">
        <f>3/24000000*OO[[#This Row],[152 (07JUL1985 21:00:00)-Water Temperature (C)]]*OO[[#This Row],[94]]</f>
        <v>4.1624884708762501E-7</v>
      </c>
      <c r="CS382" s="10">
        <f>3/24000000*OO[[#This Row],[153 (08JUL1985 00:00:00)-Water Temperature (C)]]*OO[[#This Row],[95]]</f>
        <v>3.9592705677062495E-7</v>
      </c>
      <c r="CT382" s="10">
        <f>3/24000000*OO[[#This Row],[154 (08JUL1985 03:00:00)-Water Temperature (C)]]*OO[[#This Row],[96]]</f>
        <v>3.8691402039062501E-7</v>
      </c>
      <c r="CU382" s="10">
        <f>3/24000000*OO[[#This Row],[155 (08JUL1985 06:00:00)-Water Temperature (C)]]*OO[[#This Row],[97]]</f>
        <v>3.7968483382362496E-7</v>
      </c>
      <c r="CV382" s="10">
        <f>3/24000000*OO[[#This Row],[156 (08JUL1985 09:00:00)-Water Temperature (C)]]*OO[[#This Row],[98]]</f>
        <v>3.6973209197049999E-7</v>
      </c>
      <c r="CW382" s="10">
        <f>3/24000000*OO[[#This Row],[157 (08JUL1985 12:00:00)-Water Temperature (C)]]*OO[[#This Row],[99]]</f>
        <v>3.5813614064747498E-7</v>
      </c>
    </row>
    <row r="383" spans="1:101" x14ac:dyDescent="0.35">
      <c r="A383" t="s">
        <v>390</v>
      </c>
      <c r="B383">
        <v>839.34299999999996</v>
      </c>
      <c r="C383" s="10">
        <f>3/24*OO[[#This Row],[59 (26JUN1985 06:00:00)-Water Temperature (C)]]*OO[[#This Row],[1]]/SUM(OO[1])</f>
        <v>0</v>
      </c>
      <c r="D383" s="10">
        <f>3/24*OO[[#This Row],[60 (26JUN1985 09:00:00)-Water Temperature (C)]]*OO[[#This Row],[2]]/SUM(OO[2])</f>
        <v>0</v>
      </c>
      <c r="E383" s="10">
        <f>3/24*OO[[#This Row],[61 (26JUN1985 12:00:00)-Water Temperature (C)]]*OO[[#This Row],[3]]/SUM(OO[3])</f>
        <v>0</v>
      </c>
      <c r="F383" s="10">
        <f>3/24*OO[[#This Row],[62 (26JUN1985 15:00:00)-Water Temperature (C)]]*OO[[#This Row],[4]]/SUM(OO[4])</f>
        <v>0</v>
      </c>
      <c r="G383" s="10">
        <f>3/24*OO[[#This Row],[63 (26JUN1985 18:00:00)-Water Temperature (C)]]*OO[[#This Row],[5]]/SUM(OO[5])</f>
        <v>0</v>
      </c>
      <c r="H383" s="10">
        <f>3/24*OO[[#This Row],[64 (26JUN1985 21:00:00)-Water Temperature (C)]]*OO[[#This Row],[6]]/SUM(OO[6])</f>
        <v>0</v>
      </c>
      <c r="I383" s="10">
        <f>3/24*OO[[#This Row],[65 (27JUN1985 00:00:00)-Water Temperature (C)]]*OO[[#This Row],[7]]/SUM(OO[7])</f>
        <v>0</v>
      </c>
      <c r="J383" s="10">
        <f>3/24*OO[[#This Row],[66 (27JUN1985 03:00:00)-Water Temperature (C)]]*OO[[#This Row],[8]]/SUM(OO[8])</f>
        <v>0</v>
      </c>
      <c r="K383" s="10">
        <f>3/24*OO[[#This Row],[67 (27JUN1985 06:00:00)-Water Temperature (C)]]*OO[[#This Row],[9]]/SUM(OO[9])</f>
        <v>0</v>
      </c>
      <c r="L383" s="10">
        <f>3/24*OO[[#This Row],[68 (27JUN1985 09:00:00)-Water Temperature (C)]]*OO[[#This Row],[10]]/SUM(OO[10])</f>
        <v>0</v>
      </c>
      <c r="M383" s="10">
        <f>3/24*OO[[#This Row],[69 (27JUN1985 12:00:00)-Water Temperature (C)]]*OO[[#This Row],[11]]/SUM(OO[11])</f>
        <v>0</v>
      </c>
      <c r="N383" s="10">
        <f>3/24*OO[[#This Row],[70 (27JUN1985 15:00:00)-Water Temperature (C)]]*OO[[#This Row],[12]]/SUM(OO[12])</f>
        <v>0</v>
      </c>
      <c r="O383" s="10">
        <f>3/24*OO[[#This Row],[71 (27JUN1985 18:00:00)-Water Temperature (C)]]*OO[[#This Row],[13]]/SUM(OO[13])</f>
        <v>0</v>
      </c>
      <c r="P383" s="10">
        <f>3/24*OO[[#This Row],[72 (27JUN1985 21:00:00)-Water Temperature (C)]]*OO[[#This Row],[14]]/SUM(OO[14])</f>
        <v>0</v>
      </c>
      <c r="Q383" s="10">
        <f>3/24*OO[[#This Row],[73 (28JUN1985 00:00:00)-Water Temperature (C)]]*OO[[#This Row],[15]]/SUM(OO[15])</f>
        <v>0</v>
      </c>
      <c r="R383" s="10">
        <f>3/24*OO[[#This Row],[74 (28JUN1985 03:00:00)-Water Temperature (C)]]*OO[[#This Row],[16]]/SUM(OO[16])</f>
        <v>0</v>
      </c>
      <c r="S383" s="10">
        <f>3/24*OO[[#This Row],[75 (28JUN1985 06:00:00)-Water Temperature (C)]]*OO[[#This Row],[17]]/SUM(OO[17])</f>
        <v>0</v>
      </c>
      <c r="T383" s="10">
        <f>3/24*OO[[#This Row],[76 (28JUN1985 09:00:00)-Water Temperature (C)]]*OO[[#This Row],[18]]/SUM(OO[18])</f>
        <v>0</v>
      </c>
      <c r="U383" s="10">
        <f>3/24*OO[[#This Row],[77 (28JUN1985 12:00:00)-Water Temperature (C)]]*OO[[#This Row],[19]]/SUM(OO[19])</f>
        <v>1.0610371821416713E-37</v>
      </c>
      <c r="V383" s="10">
        <f>3/24000000*OO[[#This Row],[78 (28JUN1985 15:00:00)-Water Temperature (C)]]*OO[[#This Row],[20]]</f>
        <v>8.6027618913299991E-29</v>
      </c>
      <c r="W383" s="10">
        <f>3/24000000*OO[[#This Row],[79 (28JUN1985 18:00:00)-Water Temperature (C)]]*OO[[#This Row],[21]]</f>
        <v>1.5788393659867498E-22</v>
      </c>
      <c r="X383" s="10">
        <f>3/24000000*OO[[#This Row],[80 (28JUN1985 21:00:00)-Water Temperature (C)]]*OO[[#This Row],[22]]</f>
        <v>4.6027423274062498E-17</v>
      </c>
      <c r="Y383" s="10">
        <f>3/24000000*OO[[#This Row],[81 (29JUN1985 00:00:00)-Water Temperature (C)]]*OO[[#This Row],[23]]</f>
        <v>1.795179371751E-13</v>
      </c>
      <c r="Z383" s="10">
        <f>3/24000000*OO[[#This Row],[82 (29JUN1985 03:00:00)-Water Temperature (C)]]*OO[[#This Row],[24]]</f>
        <v>1.0428255726498751E-10</v>
      </c>
      <c r="AA383" s="10">
        <f>3/24000000*OO[[#This Row],[83 (29JUN1985 06:00:00)-Water Temperature (C)]]*OO[[#This Row],[25]]</f>
        <v>1.634947117728E-8</v>
      </c>
      <c r="AB383" s="10">
        <f>3/24000000*OO[[#This Row],[84 (29JUN1985 09:00:00)-Water Temperature (C)]]*OO[[#This Row],[26]]</f>
        <v>9.609347685831249E-7</v>
      </c>
      <c r="AC383" s="10">
        <f>3/24000000*OO[[#This Row],[85 (29JUN1985 12:00:00)-Water Temperature (C)]]*OO[[#This Row],[27]]</f>
        <v>2.5026281267278752E-5</v>
      </c>
      <c r="AD383" s="10">
        <f>3/24000000*OO[[#This Row],[86 (29JUN1985 15:00:00)-Water Temperature (C)]]*OO[[#This Row],[28]]</f>
        <v>3.2667265595009997E-4</v>
      </c>
      <c r="AE383" s="10">
        <f>3/24000000*OO[[#This Row],[88 (29JUN1985 21:00:00)-Water Temperature (C)]]*OO[[#This Row],[30]]</f>
        <v>1.026157853159E-2</v>
      </c>
      <c r="AF383" s="10">
        <f>3/24000000*OO[[#This Row],[88 (29JUN1985 21:00:00)-Water Temperature (C)]]*OO[[#This Row],[30]]</f>
        <v>1.026157853159E-2</v>
      </c>
      <c r="AG383" s="10">
        <f>3/24000000*OO[[#This Row],[89 (30JUN1985 00:00:00)-Water Temperature (C)]]*OO[[#This Row],[31]]</f>
        <v>2.8775958810812501E-2</v>
      </c>
      <c r="AH383" s="10">
        <f>3/24000000*OO[[#This Row],[90 (30JUN1985 03:00:00)-Water Temperature (C)]]*OO[[#This Row],[32]]</f>
        <v>5.5592917039125E-2</v>
      </c>
      <c r="AI383" s="10">
        <f>3/24000000*OO[[#This Row],[91 (30JUN1985 06:00:00)-Water Temperature (C)]]*OO[[#This Row],[33]]</f>
        <v>7.6112966992924996E-2</v>
      </c>
      <c r="AJ383" s="10">
        <f>3/24000000*OO[[#This Row],[92 (30JUN1985 09:00:00)-Water Temperature (C)]]*OO[[#This Row],[34]]</f>
        <v>7.6828243092062501E-2</v>
      </c>
      <c r="AK383" s="10">
        <f>3/24000000*OO[[#This Row],[93 (30JUN1985 12:00:00)-Water Temperature (C)]]*OO[[#This Row],[35]]</f>
        <v>5.89384094789E-2</v>
      </c>
      <c r="AL383" s="10">
        <f>3/24000000*OO[[#This Row],[94 (30JUN1985 15:00:00)-Water Temperature (C)]]*OO[[#This Row],[36]]</f>
        <v>3.5250981370541251E-2</v>
      </c>
      <c r="AM383" s="10">
        <f>3/24000000*OO[[#This Row],[95 (30JUN1985 18:00:00)-Water Temperature (C)]]*OO[[#This Row],[37]]</f>
        <v>1.6997085192802498E-2</v>
      </c>
      <c r="AN383" s="10">
        <f>3/24000000*OO[[#This Row],[96 (30JUN1985 21:00:00)-Water Temperature (C)]]*OO[[#This Row],[38]]</f>
        <v>6.8902870027687498E-3</v>
      </c>
      <c r="AO383" s="10">
        <f>3/24000000*OO[[#This Row],[97 (01JUL1985 00:00:00)-Water Temperature (C)]]*OO[[#This Row],[39]]</f>
        <v>2.4139281167098749E-3</v>
      </c>
      <c r="AP383" s="10">
        <f>3/24000000*OO[[#This Row],[98 (01JUL1985 03:00:00)-Water Temperature (C)]]*OO[[#This Row],[40]]</f>
        <v>7.80034559416875E-4</v>
      </c>
      <c r="AQ383" s="10">
        <f>3/24000000*OO[[#This Row],[99 (01JUL1985 06:00:00)-Water Temperature (C)]]*OO[[#This Row],[41]]</f>
        <v>2.6208159361076243E-4</v>
      </c>
      <c r="AR383" s="10">
        <f>3/24000000*OO[[#This Row],[100 (01JUL1985 09:00:00)-Water Temperature (C)]]*OO[[#This Row],[42]]</f>
        <v>1.1865685908828748E-4</v>
      </c>
      <c r="AS383" s="10">
        <f>3/24000000*OO[[#This Row],[101 (01JUL1985 12:00:00)-Water Temperature (C)]]*OO[[#This Row],[43]]</f>
        <v>8.2698460061099988E-5</v>
      </c>
      <c r="AT383" s="10">
        <f>3/24000000*OO[[#This Row],[102 (01JUL1985 15:00:00)-Water Temperature (C)]]*OO[[#This Row],[44]]</f>
        <v>7.2326266295562504E-5</v>
      </c>
      <c r="AU383" s="10">
        <f>3/24000000*OO[[#This Row],[103 (01JUL1985 18:00:00)-Water Temperature (C)]]*OO[[#This Row],[45]]</f>
        <v>6.740161243379999E-5</v>
      </c>
      <c r="AV383" s="10">
        <f>3/24000000*OO[[#This Row],[104 (01JUL1985 21:00:00)-Water Temperature (C)]]*OO[[#This Row],[46]]</f>
        <v>6.2605897667624994E-5</v>
      </c>
      <c r="AW383" s="10">
        <f>3/24000000*OO[[#This Row],[105 (02JUL1985 00:00:00)-Water Temperature (C)]]*OO[[#This Row],[47]]</f>
        <v>5.760817897575E-5</v>
      </c>
      <c r="AX383" s="10">
        <f>3/24000000*OO[[#This Row],[106 (02JUL1985 03:00:00)-Water Temperature (C)]]*OO[[#This Row],[48]]</f>
        <v>5.3423100565475001E-5</v>
      </c>
      <c r="AY383" s="10">
        <f>3/24000000*OO[[#This Row],[107 (02JUL1985 06:00:00)-Water Temperature (C)]]*OO[[#This Row],[49]]</f>
        <v>4.9199945465575E-5</v>
      </c>
      <c r="AZ383" s="10">
        <f>3/24000000*OO[[#This Row],[108 (02JUL1985 09:00:00)-Water Temperature (C)]]*OO[[#This Row],[50]]</f>
        <v>4.5490355597099997E-5</v>
      </c>
      <c r="BA383" s="10">
        <f>3/24000000*OO[[#This Row],[109 (02JUL1985 12:00:00)-Water Temperature (C)]]*OO[[#This Row],[51]]</f>
        <v>4.1935445956687496E-5</v>
      </c>
      <c r="BB383" s="10">
        <f>3/24000000*OO[[#This Row],[110 (02JUL1985 15:00:00)-Water Temperature (C)]]*OO[[#This Row],[52]]</f>
        <v>3.8176620673950002E-5</v>
      </c>
      <c r="BC383" s="10">
        <f>3/24000000*OO[[#This Row],[111 (02JUL1985 18:00:00)-Water Temperature (C)]]*OO[[#This Row],[53]]</f>
        <v>3.4380387445125E-5</v>
      </c>
      <c r="BD383" s="10">
        <f>3/24000000*OO[[#This Row],[112 (02JUL1985 21:00:00)-Water Temperature (C)]]*OO[[#This Row],[54]]</f>
        <v>3.0339298856684997E-5</v>
      </c>
      <c r="BE383" s="10">
        <f>3/24000000*OO[[#This Row],[113 (03JUL1985 00:00:00)-Water Temperature (C)]]*OO[[#This Row],[55]]</f>
        <v>2.743284427767E-5</v>
      </c>
      <c r="BF383" s="10">
        <f>3/24000000*OO[[#This Row],[114 (03JUL1985 03:00:00)-Water Temperature (C)]]*OO[[#This Row],[56]]</f>
        <v>2.5075028338717501E-5</v>
      </c>
      <c r="BG383" s="10">
        <f>3/24000000*OO[[#This Row],[115 (03JUL1985 06:00:00)-Water Temperature (C)]]*OO[[#This Row],[57]]</f>
        <v>2.293367765608875E-5</v>
      </c>
      <c r="BH383" s="10">
        <f>3/24000000*OO[[#This Row],[116 (03JUL1985 09:00:00)-Water Temperature (C)]]*OO[[#This Row],[58]]</f>
        <v>2.0794016915693748E-5</v>
      </c>
      <c r="BI383" s="10">
        <f>3/24000000*OO[[#This Row],[117 (03JUL1985 12:00:00)-Water Temperature (C)]]*OO[[#This Row],[59]]</f>
        <v>1.8845257575937501E-5</v>
      </c>
      <c r="BJ383" s="10">
        <f>3/24000000*OO[[#This Row],[118 (03JUL1985 15:00:00)-Water Temperature (C)]]*OO[[#This Row],[60]]</f>
        <v>1.69596737056625E-5</v>
      </c>
      <c r="BK383" s="10">
        <f>3/24000000*OO[[#This Row],[119 (03JUL1985 18:00:00)-Water Temperature (C)]]*OO[[#This Row],[61]]</f>
        <v>1.5188682535762498E-5</v>
      </c>
      <c r="BL383" s="10">
        <f>3/24000000*OO[[#This Row],[120 (03JUL1985 21:00:00)-Water Temperature (C)]]*OO[[#This Row],[62]]</f>
        <v>1.3662290170662499E-5</v>
      </c>
      <c r="BM383" s="10">
        <f>3/24000000*OO[[#This Row],[121 (04JUL1985 00:00:00)-Water Temperature (C)]]*OO[[#This Row],[63]]</f>
        <v>1.2399212091944999E-5</v>
      </c>
      <c r="BN383" s="10">
        <f>3/24000000*OO[[#This Row],[122 (04JUL1985 03:00:00)-Water Temperature (C)]]*OO[[#This Row],[64]]</f>
        <v>1.15547434418625E-5</v>
      </c>
      <c r="BO383" s="10">
        <f>3/24000000*OO[[#This Row],[123 (04JUL1985 06:00:00)-Water Temperature (C)]]*OO[[#This Row],[65]]</f>
        <v>1.0762078653532498E-5</v>
      </c>
      <c r="BP383" s="10">
        <f>3/24000000*OO[[#This Row],[124 (04JUL1985 09:00:00)-Water Temperature (C)]]*OO[[#This Row],[66]]</f>
        <v>9.9682409556587495E-6</v>
      </c>
      <c r="BQ383" s="10">
        <f>3/24000000*OO[[#This Row],[125 (04JUL1985 12:00:00)-Water Temperature (C)]]*OO[[#This Row],[67]]</f>
        <v>9.0419734645349999E-6</v>
      </c>
      <c r="BR383" s="10">
        <f>3/24000000*OO[[#This Row],[126 (04JUL1985 15:00:00)-Water Temperature (C)]]*OO[[#This Row],[68]]</f>
        <v>8.0683958811249987E-6</v>
      </c>
      <c r="BS383" s="10">
        <f>3/24000000*OO[[#This Row],[127 (04JUL1985 18:00:00)-Water Temperature (C)]]*OO[[#This Row],[69]]</f>
        <v>7.0774602721624993E-6</v>
      </c>
      <c r="BT383" s="10">
        <f>3/24000000*OO[[#This Row],[128 (04JUL1985 21:00:00)-Water Temperature (C)]]*OO[[#This Row],[70]]</f>
        <v>6.1632478740187503E-6</v>
      </c>
      <c r="BU383" s="10">
        <f>3/24000000*OO[[#This Row],[129 (05JUL1985 00:00:00)-Water Temperature (C)]]*OO[[#This Row],[71]]</f>
        <v>5.3125484545325001E-6</v>
      </c>
      <c r="BV383" s="10">
        <f>3/24000000*OO[[#This Row],[130 (05JUL1985 03:00:00)-Water Temperature (C)]]*OO[[#This Row],[72]]</f>
        <v>4.5800717898599998E-6</v>
      </c>
      <c r="BW383" s="10">
        <f>3/24000000*OO[[#This Row],[131 (05JUL1985 06:00:00)-Water Temperature (C)]]*OO[[#This Row],[73]]</f>
        <v>3.8506355264999997E-6</v>
      </c>
      <c r="BX383" s="10">
        <f>3/24000000*OO[[#This Row],[132 (05JUL1985 09:00:00)-Water Temperature (C)]]*OO[[#This Row],[74]]</f>
        <v>3.1716785539634996E-6</v>
      </c>
      <c r="BY383" s="10">
        <f>3/24000000*OO[[#This Row],[133 (05JUL1985 12:00:00)-Water Temperature (C)]]*OO[[#This Row],[75]]</f>
        <v>2.5762519451187496E-6</v>
      </c>
      <c r="BZ383" s="10">
        <f>3/24000000*OO[[#This Row],[134 (05JUL1985 15:00:00)-Water Temperature (C)]]*OO[[#This Row],[76]]</f>
        <v>2.0722050580288751E-6</v>
      </c>
      <c r="CA383" s="10">
        <f>3/24000000*OO[[#This Row],[135 (05JUL1985 18:00:00)-Water Temperature (C)]]*OO[[#This Row],[77]]</f>
        <v>1.6874002372458749E-6</v>
      </c>
      <c r="CB383" s="10">
        <f>3/24000000*OO[[#This Row],[136 (05JUL1985 21:00:00)-Water Temperature (C)]]*OO[[#This Row],[78]]</f>
        <v>1.4133283462725E-6</v>
      </c>
      <c r="CC383" s="10">
        <f>3/24000000*OO[[#This Row],[137 (06JUL1985 00:00:00)-Water Temperature (C)]]*OO[[#This Row],[79]]</f>
        <v>1.2239505666603749E-6</v>
      </c>
      <c r="CD383" s="10">
        <f>3/24000000*OO[[#This Row],[138 (06JUL1985 03:00:00)-Water Temperature (C)]]*OO[[#This Row],[80]]</f>
        <v>1.1062264830012499E-6</v>
      </c>
      <c r="CE383" s="10">
        <f>3/24000000*OO[[#This Row],[139 (06JUL1985 06:00:00)-Water Temperature (C)]]*OO[[#This Row],[81]]</f>
        <v>1.0172587484024999E-6</v>
      </c>
      <c r="CF383" s="10">
        <f>3/24000000*OO[[#This Row],[140 (06JUL1985 09:00:00)-Water Temperature (C)]]*OO[[#This Row],[82]]</f>
        <v>9.4647172093374993E-7</v>
      </c>
      <c r="CG383" s="10">
        <f>3/24000000*OO[[#This Row],[141 (06JUL1985 12:00:00)-Water Temperature (C)]]*OO[[#This Row],[83]]</f>
        <v>8.8261874882175003E-7</v>
      </c>
      <c r="CH383" s="10">
        <f>3/24000000*OO[[#This Row],[142 (06JUL1985 15:00:00)-Water Temperature (C)]]*OO[[#This Row],[84]]</f>
        <v>8.210924733214999E-7</v>
      </c>
      <c r="CI383" s="10">
        <f>3/24000000*OO[[#This Row],[143 (06JUL1985 18:00:00)-Water Temperature (C)]]*OO[[#This Row],[85]]</f>
        <v>7.6178344770137498E-7</v>
      </c>
      <c r="CJ383" s="10">
        <f>3/24000000*OO[[#This Row],[144 (06JUL1985 21:00:00)-Water Temperature (C)]]*OO[[#This Row],[86]]</f>
        <v>7.1351510007124994E-7</v>
      </c>
      <c r="CK383" s="10">
        <f>3/24000000*OO[[#This Row],[145 (07JUL1985 00:00:00)-Water Temperature (C)]]*OO[[#This Row],[87]]</f>
        <v>6.7530602293749993E-7</v>
      </c>
      <c r="CL383" s="10">
        <f>3/24000000*OO[[#This Row],[146 (07JUL1985 03:00:00)-Water Temperature (C)]]*OO[[#This Row],[88]]</f>
        <v>6.5678676428000004E-7</v>
      </c>
      <c r="CM383" s="10">
        <f>3/24000000*OO[[#This Row],[147 (07JUL1985 06:00:00)-Water Temperature (C)]]*OO[[#This Row],[89]]</f>
        <v>6.3482035559924996E-7</v>
      </c>
      <c r="CN383" s="10">
        <f>3/24000000*OO[[#This Row],[148 (07JUL1985 09:00:00)-Water Temperature (C)]]*OO[[#This Row],[90]]</f>
        <v>6.0960022584787493E-7</v>
      </c>
      <c r="CO383" s="10">
        <f>3/24000000*OO[[#This Row],[149 (07JUL1985 12:00:00)-Water Temperature (C)]]*OO[[#This Row],[91]]</f>
        <v>5.8186413982825002E-7</v>
      </c>
      <c r="CP383" s="10">
        <f>3/24000000*OO[[#This Row],[150 (07JUL1985 15:00:00)-Water Temperature (C)]]*OO[[#This Row],[92]]</f>
        <v>5.5214832027687498E-7</v>
      </c>
      <c r="CQ383" s="10">
        <f>3/24000000*OO[[#This Row],[151 (07JUL1985 18:00:00)-Water Temperature (C)]]*OO[[#This Row],[93]]</f>
        <v>5.2192502505787498E-7</v>
      </c>
      <c r="CR383" s="10">
        <f>3/24000000*OO[[#This Row],[152 (07JUL1985 21:00:00)-Water Temperature (C)]]*OO[[#This Row],[94]]</f>
        <v>4.9457278443575001E-7</v>
      </c>
      <c r="CS383" s="10">
        <f>3/24000000*OO[[#This Row],[153 (08JUL1985 00:00:00)-Water Temperature (C)]]*OO[[#This Row],[95]]</f>
        <v>4.7009994954412495E-7</v>
      </c>
      <c r="CT383" s="10">
        <f>3/24000000*OO[[#This Row],[154 (08JUL1985 03:00:00)-Water Temperature (C)]]*OO[[#This Row],[96]]</f>
        <v>4.5916505218424994E-7</v>
      </c>
      <c r="CU383" s="10">
        <f>3/24000000*OO[[#This Row],[155 (08JUL1985 06:00:00)-Water Temperature (C)]]*OO[[#This Row],[97]]</f>
        <v>4.5041959060249996E-7</v>
      </c>
      <c r="CV383" s="10">
        <f>3/24000000*OO[[#This Row],[156 (08JUL1985 09:00:00)-Water Temperature (C)]]*OO[[#This Row],[98]]</f>
        <v>4.38298539515E-7</v>
      </c>
      <c r="CW383" s="10">
        <f>3/24000000*OO[[#This Row],[157 (08JUL1985 12:00:00)-Water Temperature (C)]]*OO[[#This Row],[99]]</f>
        <v>4.2431226001249999E-7</v>
      </c>
    </row>
    <row r="384" spans="1:101" x14ac:dyDescent="0.35">
      <c r="A384" t="s">
        <v>391</v>
      </c>
      <c r="B384">
        <v>963.37220000000002</v>
      </c>
      <c r="C384" s="10">
        <f>3/24*OO[[#This Row],[59 (26JUN1985 06:00:00)-Water Temperature (C)]]*OO[[#This Row],[1]]/SUM(OO[1])</f>
        <v>0</v>
      </c>
      <c r="D384" s="10">
        <f>3/24*OO[[#This Row],[60 (26JUN1985 09:00:00)-Water Temperature (C)]]*OO[[#This Row],[2]]/SUM(OO[2])</f>
        <v>0</v>
      </c>
      <c r="E384" s="10">
        <f>3/24*OO[[#This Row],[61 (26JUN1985 12:00:00)-Water Temperature (C)]]*OO[[#This Row],[3]]/SUM(OO[3])</f>
        <v>0</v>
      </c>
      <c r="F384" s="10">
        <f>3/24*OO[[#This Row],[62 (26JUN1985 15:00:00)-Water Temperature (C)]]*OO[[#This Row],[4]]/SUM(OO[4])</f>
        <v>0</v>
      </c>
      <c r="G384" s="10">
        <f>3/24*OO[[#This Row],[63 (26JUN1985 18:00:00)-Water Temperature (C)]]*OO[[#This Row],[5]]/SUM(OO[5])</f>
        <v>0</v>
      </c>
      <c r="H384" s="10">
        <f>3/24*OO[[#This Row],[64 (26JUN1985 21:00:00)-Water Temperature (C)]]*OO[[#This Row],[6]]/SUM(OO[6])</f>
        <v>0</v>
      </c>
      <c r="I384" s="10">
        <f>3/24*OO[[#This Row],[65 (27JUN1985 00:00:00)-Water Temperature (C)]]*OO[[#This Row],[7]]/SUM(OO[7])</f>
        <v>0</v>
      </c>
      <c r="J384" s="10">
        <f>3/24*OO[[#This Row],[66 (27JUN1985 03:00:00)-Water Temperature (C)]]*OO[[#This Row],[8]]/SUM(OO[8])</f>
        <v>0</v>
      </c>
      <c r="K384" s="10">
        <f>3/24*OO[[#This Row],[67 (27JUN1985 06:00:00)-Water Temperature (C)]]*OO[[#This Row],[9]]/SUM(OO[9])</f>
        <v>0</v>
      </c>
      <c r="L384" s="10">
        <f>3/24*OO[[#This Row],[68 (27JUN1985 09:00:00)-Water Temperature (C)]]*OO[[#This Row],[10]]/SUM(OO[10])</f>
        <v>0</v>
      </c>
      <c r="M384" s="10">
        <f>3/24*OO[[#This Row],[69 (27JUN1985 12:00:00)-Water Temperature (C)]]*OO[[#This Row],[11]]/SUM(OO[11])</f>
        <v>0</v>
      </c>
      <c r="N384" s="10">
        <f>3/24*OO[[#This Row],[70 (27JUN1985 15:00:00)-Water Temperature (C)]]*OO[[#This Row],[12]]/SUM(OO[12])</f>
        <v>0</v>
      </c>
      <c r="O384" s="10">
        <f>3/24*OO[[#This Row],[71 (27JUN1985 18:00:00)-Water Temperature (C)]]*OO[[#This Row],[13]]/SUM(OO[13])</f>
        <v>0</v>
      </c>
      <c r="P384" s="10">
        <f>3/24*OO[[#This Row],[72 (27JUN1985 21:00:00)-Water Temperature (C)]]*OO[[#This Row],[14]]/SUM(OO[14])</f>
        <v>0</v>
      </c>
      <c r="Q384" s="10">
        <f>3/24*OO[[#This Row],[73 (28JUN1985 00:00:00)-Water Temperature (C)]]*OO[[#This Row],[15]]/SUM(OO[15])</f>
        <v>0</v>
      </c>
      <c r="R384" s="10">
        <f>3/24*OO[[#This Row],[74 (28JUN1985 03:00:00)-Water Temperature (C)]]*OO[[#This Row],[16]]/SUM(OO[16])</f>
        <v>0</v>
      </c>
      <c r="S384" s="10">
        <f>3/24*OO[[#This Row],[75 (28JUN1985 06:00:00)-Water Temperature (C)]]*OO[[#This Row],[17]]/SUM(OO[17])</f>
        <v>0</v>
      </c>
      <c r="T384" s="10">
        <f>3/24*OO[[#This Row],[76 (28JUN1985 09:00:00)-Water Temperature (C)]]*OO[[#This Row],[18]]/SUM(OO[18])</f>
        <v>0</v>
      </c>
      <c r="U384" s="10">
        <f>3/24*OO[[#This Row],[77 (28JUN1985 12:00:00)-Water Temperature (C)]]*OO[[#This Row],[19]]/SUM(OO[19])</f>
        <v>1.7297775591801378E-38</v>
      </c>
      <c r="V384" s="10">
        <f>3/24000000*OO[[#This Row],[78 (28JUN1985 15:00:00)-Water Temperature (C)]]*OO[[#This Row],[20]]</f>
        <v>3.6058264215749999E-29</v>
      </c>
      <c r="W384" s="10">
        <f>3/24000000*OO[[#This Row],[79 (28JUN1985 18:00:00)-Water Temperature (C)]]*OO[[#This Row],[21]]</f>
        <v>4.5275813257299998E-23</v>
      </c>
      <c r="X384" s="10">
        <f>3/24000000*OO[[#This Row],[80 (28JUN1985 21:00:00)-Water Temperature (C)]]*OO[[#This Row],[22]]</f>
        <v>2.2615432144436251E-17</v>
      </c>
      <c r="Y384" s="10">
        <f>3/24000000*OO[[#This Row],[81 (29JUN1985 00:00:00)-Water Temperature (C)]]*OO[[#This Row],[23]]</f>
        <v>1.0535993335140001E-13</v>
      </c>
      <c r="Z384" s="10">
        <f>3/24000000*OO[[#This Row],[82 (29JUN1985 03:00:00)-Water Temperature (C)]]*OO[[#This Row],[24]]</f>
        <v>6.8536204695825E-11</v>
      </c>
      <c r="AA384" s="10">
        <f>3/24000000*OO[[#This Row],[83 (29JUN1985 06:00:00)-Water Temperature (C)]]*OO[[#This Row],[25]]</f>
        <v>1.1740970316805001E-8</v>
      </c>
      <c r="AB384" s="10">
        <f>3/24000000*OO[[#This Row],[84 (29JUN1985 09:00:00)-Water Temperature (C)]]*OO[[#This Row],[26]]</f>
        <v>7.4256981399200006E-7</v>
      </c>
      <c r="AC384" s="10">
        <f>3/24000000*OO[[#This Row],[85 (29JUN1985 12:00:00)-Water Temperature (C)]]*OO[[#This Row],[27]]</f>
        <v>2.0622313599224998E-5</v>
      </c>
      <c r="AD384" s="10">
        <f>3/24000000*OO[[#This Row],[86 (29JUN1985 15:00:00)-Water Temperature (C)]]*OO[[#This Row],[28]]</f>
        <v>2.8488398999899998E-4</v>
      </c>
      <c r="AE384" s="10">
        <f>3/24000000*OO[[#This Row],[88 (29JUN1985 21:00:00)-Water Temperature (C)]]*OO[[#This Row],[30]]</f>
        <v>9.8592731601974994E-3</v>
      </c>
      <c r="AF384" s="10">
        <f>3/24000000*OO[[#This Row],[88 (29JUN1985 21:00:00)-Water Temperature (C)]]*OO[[#This Row],[30]]</f>
        <v>9.8592731601974994E-3</v>
      </c>
      <c r="AG384" s="10">
        <f>3/24000000*OO[[#This Row],[89 (30JUN1985 00:00:00)-Water Temperature (C)]]*OO[[#This Row],[31]]</f>
        <v>2.8830918425559997E-2</v>
      </c>
      <c r="AH384" s="10">
        <f>3/24000000*OO[[#This Row],[90 (30JUN1985 03:00:00)-Water Temperature (C)]]*OO[[#This Row],[32]]</f>
        <v>5.7879821257999987E-2</v>
      </c>
      <c r="AI384" s="10">
        <f>3/24000000*OO[[#This Row],[91 (30JUN1985 06:00:00)-Water Temperature (C)]]*OO[[#This Row],[33]]</f>
        <v>8.2058051940099991E-2</v>
      </c>
      <c r="AJ384" s="10">
        <f>3/24000000*OO[[#This Row],[92 (30JUN1985 09:00:00)-Water Temperature (C)]]*OO[[#This Row],[34]]</f>
        <v>8.5522084374075005E-2</v>
      </c>
      <c r="AK384" s="10">
        <f>3/24000000*OO[[#This Row],[93 (30JUN1985 12:00:00)-Water Temperature (C)]]*OO[[#This Row],[35]]</f>
        <v>6.7557855745624992E-2</v>
      </c>
      <c r="AL384" s="10">
        <f>3/24000000*OO[[#This Row],[94 (30JUN1985 15:00:00)-Water Temperature (C)]]*OO[[#This Row],[36]]</f>
        <v>4.1481103979874992E-2</v>
      </c>
      <c r="AM384" s="10">
        <f>3/24000000*OO[[#This Row],[95 (30JUN1985 18:00:00)-Water Temperature (C)]]*OO[[#This Row],[37]]</f>
        <v>2.0513880126236249E-2</v>
      </c>
      <c r="AN384" s="10">
        <f>3/24000000*OO[[#This Row],[96 (30JUN1985 21:00:00)-Water Temperature (C)]]*OO[[#This Row],[38]]</f>
        <v>8.4995847676874996E-3</v>
      </c>
      <c r="AO384" s="10">
        <f>3/24000000*OO[[#This Row],[97 (01JUL1985 00:00:00)-Water Temperature (C)]]*OO[[#This Row],[39]]</f>
        <v>3.0329804226510004E-3</v>
      </c>
      <c r="AP384" s="10">
        <f>3/24000000*OO[[#This Row],[98 (01JUL1985 03:00:00)-Water Temperature (C)]]*OO[[#This Row],[40]]</f>
        <v>9.8964486497349997E-4</v>
      </c>
      <c r="AQ384" s="10">
        <f>3/24000000*OO[[#This Row],[99 (01JUL1985 06:00:00)-Water Temperature (C)]]*OO[[#This Row],[41]]</f>
        <v>3.2814353046639995E-4</v>
      </c>
      <c r="AR384" s="10">
        <f>3/24000000*OO[[#This Row],[100 (01JUL1985 09:00:00)-Water Temperature (C)]]*OO[[#This Row],[42]]</f>
        <v>1.4154286325575001E-4</v>
      </c>
      <c r="AS384" s="10">
        <f>3/24000000*OO[[#This Row],[101 (01JUL1985 12:00:00)-Water Temperature (C)]]*OO[[#This Row],[43]]</f>
        <v>9.439028059780001E-5</v>
      </c>
      <c r="AT384" s="10">
        <f>3/24000000*OO[[#This Row],[102 (01JUL1985 15:00:00)-Water Temperature (C)]]*OO[[#This Row],[44]]</f>
        <v>8.1356301808250007E-5</v>
      </c>
      <c r="AU384" s="10">
        <f>3/24000000*OO[[#This Row],[103 (01JUL1985 18:00:00)-Water Temperature (C)]]*OO[[#This Row],[45]]</f>
        <v>7.5668972118087479E-5</v>
      </c>
      <c r="AV384" s="10">
        <f>3/24000000*OO[[#This Row],[104 (01JUL1985 21:00:00)-Water Temperature (C)]]*OO[[#This Row],[46]]</f>
        <v>7.0605014301450004E-5</v>
      </c>
      <c r="AW384" s="10">
        <f>3/24000000*OO[[#This Row],[105 (02JUL1985 00:00:00)-Water Temperature (C)]]*OO[[#This Row],[47]]</f>
        <v>6.5270313686587505E-5</v>
      </c>
      <c r="AX384" s="10">
        <f>3/24000000*OO[[#This Row],[106 (02JUL1985 03:00:00)-Water Temperature (C)]]*OO[[#This Row],[48]]</f>
        <v>6.0759107818825E-5</v>
      </c>
      <c r="AY384" s="10">
        <f>3/24000000*OO[[#This Row],[107 (02JUL1985 06:00:00)-Water Temperature (C)]]*OO[[#This Row],[49]]</f>
        <v>5.6162445878175001E-5</v>
      </c>
      <c r="AZ384" s="10">
        <f>3/24000000*OO[[#This Row],[108 (02JUL1985 09:00:00)-Water Temperature (C)]]*OO[[#This Row],[50]]</f>
        <v>5.2027080085199995E-5</v>
      </c>
      <c r="BA384" s="10">
        <f>3/24000000*OO[[#This Row],[109 (02JUL1985 12:00:00)-Water Temperature (C)]]*OO[[#This Row],[51]]</f>
        <v>4.81144470477E-5</v>
      </c>
      <c r="BB384" s="10">
        <f>3/24000000*OO[[#This Row],[110 (02JUL1985 15:00:00)-Water Temperature (C)]]*OO[[#This Row],[52]]</f>
        <v>4.3917749018125003E-5</v>
      </c>
      <c r="BC384" s="10">
        <f>3/24000000*OO[[#This Row],[111 (02JUL1985 18:00:00)-Water Temperature (C)]]*OO[[#This Row],[53]]</f>
        <v>3.965771682575E-5</v>
      </c>
      <c r="BD384" s="10">
        <f>3/24000000*OO[[#This Row],[112 (02JUL1985 21:00:00)-Water Temperature (C)]]*OO[[#This Row],[54]]</f>
        <v>3.5172089226574996E-5</v>
      </c>
      <c r="BE384" s="10">
        <f>3/24000000*OO[[#This Row],[113 (03JUL1985 00:00:00)-Water Temperature (C)]]*OO[[#This Row],[55]]</f>
        <v>3.1831307385542503E-5</v>
      </c>
      <c r="BF384" s="10">
        <f>3/24000000*OO[[#This Row],[114 (03JUL1985 03:00:00)-Water Temperature (C)]]*OO[[#This Row],[56]]</f>
        <v>2.9199599934237498E-5</v>
      </c>
      <c r="BG384" s="10">
        <f>3/24000000*OO[[#This Row],[115 (03JUL1985 06:00:00)-Water Temperature (C)]]*OO[[#This Row],[57]]</f>
        <v>2.6810056033200001E-5</v>
      </c>
      <c r="BH384" s="10">
        <f>3/24000000*OO[[#This Row],[116 (03JUL1985 09:00:00)-Water Temperature (C)]]*OO[[#This Row],[58]]</f>
        <v>2.4378242059012499E-5</v>
      </c>
      <c r="BI384" s="10">
        <f>3/24000000*OO[[#This Row],[117 (03JUL1985 12:00:00)-Water Temperature (C)]]*OO[[#This Row],[59]]</f>
        <v>2.2143936938559999E-5</v>
      </c>
      <c r="BJ384" s="10">
        <f>3/24000000*OO[[#This Row],[118 (03JUL1985 15:00:00)-Water Temperature (C)]]*OO[[#This Row],[60]]</f>
        <v>1.9964080041045E-5</v>
      </c>
      <c r="BK384" s="10">
        <f>3/24000000*OO[[#This Row],[119 (03JUL1985 18:00:00)-Water Temperature (C)]]*OO[[#This Row],[61]]</f>
        <v>1.7904874923020003E-5</v>
      </c>
      <c r="BL384" s="10">
        <f>3/24000000*OO[[#This Row],[120 (03JUL1985 21:00:00)-Water Temperature (C)]]*OO[[#This Row],[62]]</f>
        <v>1.6136355751566246E-5</v>
      </c>
      <c r="BM384" s="10">
        <f>3/24000000*OO[[#This Row],[121 (04JUL1985 00:00:00)-Water Temperature (C)]]*OO[[#This Row],[63]]</f>
        <v>1.46713831119875E-5</v>
      </c>
      <c r="BN384" s="10">
        <f>3/24000000*OO[[#This Row],[122 (04JUL1985 03:00:00)-Water Temperature (C)]]*OO[[#This Row],[64]]</f>
        <v>1.37054278407E-5</v>
      </c>
      <c r="BO384" s="10">
        <f>3/24000000*OO[[#This Row],[123 (04JUL1985 06:00:00)-Water Temperature (C)]]*OO[[#This Row],[65]]</f>
        <v>1.280069740280625E-5</v>
      </c>
      <c r="BP384" s="10">
        <f>3/24000000*OO[[#This Row],[124 (04JUL1985 09:00:00)-Water Temperature (C)]]*OO[[#This Row],[66]]</f>
        <v>1.1883520853627499E-5</v>
      </c>
      <c r="BQ384" s="10">
        <f>3/24000000*OO[[#This Row],[125 (04JUL1985 12:00:00)-Water Temperature (C)]]*OO[[#This Row],[67]]</f>
        <v>1.0808273066859999E-5</v>
      </c>
      <c r="BR384" s="10">
        <f>3/24000000*OO[[#This Row],[126 (04JUL1985 15:00:00)-Water Temperature (C)]]*OO[[#This Row],[68]]</f>
        <v>9.666916130394999E-6</v>
      </c>
      <c r="BS384" s="10">
        <f>3/24000000*OO[[#This Row],[127 (04JUL1985 18:00:00)-Water Temperature (C)]]*OO[[#This Row],[69]]</f>
        <v>8.4992287723199994E-6</v>
      </c>
      <c r="BT384" s="10">
        <f>3/24000000*OO[[#This Row],[128 (04JUL1985 21:00:00)-Water Temperature (C)]]*OO[[#This Row],[70]]</f>
        <v>7.4216960433849999E-6</v>
      </c>
      <c r="BU384" s="10">
        <f>3/24000000*OO[[#This Row],[129 (05JUL1985 00:00:00)-Water Temperature (C)]]*OO[[#This Row],[71]]</f>
        <v>6.4196991737550003E-6</v>
      </c>
      <c r="BV384" s="10">
        <f>3/24000000*OO[[#This Row],[130 (05JUL1985 03:00:00)-Water Temperature (C)]]*OO[[#This Row],[72]]</f>
        <v>5.5590734556224996E-6</v>
      </c>
      <c r="BW384" s="10">
        <f>3/24000000*OO[[#This Row],[131 (05JUL1985 06:00:00)-Water Temperature (C)]]*OO[[#This Row],[73]]</f>
        <v>4.6966342362449994E-6</v>
      </c>
      <c r="BX384" s="10">
        <f>3/24000000*OO[[#This Row],[132 (05JUL1985 09:00:00)-Water Temperature (C)]]*OO[[#This Row],[74]]</f>
        <v>3.8824985554849997E-6</v>
      </c>
      <c r="BY384" s="10">
        <f>3/24000000*OO[[#This Row],[133 (05JUL1985 12:00:00)-Water Temperature (C)]]*OO[[#This Row],[75]]</f>
        <v>3.1597364928690001E-6</v>
      </c>
      <c r="BZ384" s="10">
        <f>3/24000000*OO[[#This Row],[134 (05JUL1985 15:00:00)-Water Temperature (C)]]*OO[[#This Row],[76]]</f>
        <v>2.5404214380302496E-6</v>
      </c>
      <c r="CA384" s="10">
        <f>3/24000000*OO[[#This Row],[135 (05JUL1985 18:00:00)-Water Temperature (C)]]*OO[[#This Row],[77]]</f>
        <v>2.0628259504874999E-6</v>
      </c>
      <c r="CB384" s="10">
        <f>3/24000000*OO[[#This Row],[136 (05JUL1985 21:00:00)-Water Temperature (C)]]*OO[[#This Row],[78]]</f>
        <v>1.7221722697812499E-6</v>
      </c>
      <c r="CC384" s="10">
        <f>3/24000000*OO[[#This Row],[137 (06JUL1985 00:00:00)-Water Temperature (C)]]*OO[[#This Row],[79]]</f>
        <v>1.486372616737125E-6</v>
      </c>
      <c r="CD384" s="10">
        <f>3/24000000*OO[[#This Row],[138 (06JUL1985 03:00:00)-Water Temperature (C)]]*OO[[#This Row],[80]]</f>
        <v>1.3398887405763751E-6</v>
      </c>
      <c r="CE384" s="10">
        <f>3/24000000*OO[[#This Row],[139 (06JUL1985 06:00:00)-Water Temperature (C)]]*OO[[#This Row],[81]]</f>
        <v>1.2307366725200001E-6</v>
      </c>
      <c r="CF384" s="10">
        <f>3/24000000*OO[[#This Row],[140 (06JUL1985 09:00:00)-Water Temperature (C)]]*OO[[#This Row],[82]]</f>
        <v>1.1437210513969999E-6</v>
      </c>
      <c r="CG384" s="10">
        <f>3/24000000*OO[[#This Row],[141 (06JUL1985 12:00:00)-Water Temperature (C)]]*OO[[#This Row],[83]]</f>
        <v>1.0658318200680001E-6</v>
      </c>
      <c r="CH384" s="10">
        <f>3/24000000*OO[[#This Row],[142 (06JUL1985 15:00:00)-Water Temperature (C)]]*OO[[#This Row],[84]]</f>
        <v>9.9072554508850003E-7</v>
      </c>
      <c r="CI384" s="10">
        <f>3/24000000*OO[[#This Row],[143 (06JUL1985 18:00:00)-Water Temperature (C)]]*OO[[#This Row],[85]]</f>
        <v>9.1803126822575002E-7</v>
      </c>
      <c r="CJ384" s="10">
        <f>3/24000000*OO[[#This Row],[144 (06JUL1985 21:00:00)-Water Temperature (C)]]*OO[[#This Row],[86]]</f>
        <v>8.5911971790199989E-7</v>
      </c>
      <c r="CK384" s="10">
        <f>3/24000000*OO[[#This Row],[145 (07JUL1985 00:00:00)-Water Temperature (C)]]*OO[[#This Row],[87]]</f>
        <v>8.125950230327499E-7</v>
      </c>
      <c r="CL384" s="10">
        <f>3/24000000*OO[[#This Row],[146 (07JUL1985 03:00:00)-Water Temperature (C)]]*OO[[#This Row],[88]]</f>
        <v>7.9020561404249988E-7</v>
      </c>
      <c r="CM384" s="10">
        <f>3/24000000*OO[[#This Row],[147 (07JUL1985 06:00:00)-Water Temperature (C)]]*OO[[#This Row],[89]]</f>
        <v>7.6450988179E-7</v>
      </c>
      <c r="CN384" s="10">
        <f>3/24000000*OO[[#This Row],[148 (07JUL1985 09:00:00)-Water Temperature (C)]]*OO[[#This Row],[90]]</f>
        <v>7.3435733084999991E-7</v>
      </c>
      <c r="CO384" s="10">
        <f>3/24000000*OO[[#This Row],[149 (07JUL1985 12:00:00)-Water Temperature (C)]]*OO[[#This Row],[91]]</f>
        <v>7.016218658279999E-7</v>
      </c>
      <c r="CP384" s="10">
        <f>3/24000000*OO[[#This Row],[150 (07JUL1985 15:00:00)-Water Temperature (C)]]*OO[[#This Row],[92]]</f>
        <v>6.6648039354487493E-7</v>
      </c>
      <c r="CQ384" s="10">
        <f>3/24000000*OO[[#This Row],[151 (07JUL1985 18:00:00)-Water Temperature (C)]]*OO[[#This Row],[93]]</f>
        <v>6.2992069732574992E-7</v>
      </c>
      <c r="CR384" s="10">
        <f>3/24000000*OO[[#This Row],[152 (07JUL1985 21:00:00)-Water Temperature (C)]]*OO[[#This Row],[94]]</f>
        <v>5.9700458767612507E-7</v>
      </c>
      <c r="CS384" s="10">
        <f>3/24000000*OO[[#This Row],[153 (08JUL1985 00:00:00)-Water Temperature (C)]]*OO[[#This Row],[95]]</f>
        <v>5.6754278832825E-7</v>
      </c>
      <c r="CT384" s="10">
        <f>3/24000000*OO[[#This Row],[154 (08JUL1985 03:00:00)-Water Temperature (C)]]*OO[[#This Row],[96]]</f>
        <v>5.54400479978625E-7</v>
      </c>
      <c r="CU384" s="10">
        <f>3/24000000*OO[[#This Row],[155 (08JUL1985 06:00:00)-Water Temperature (C)]]*OO[[#This Row],[97]]</f>
        <v>5.4425635561712501E-7</v>
      </c>
      <c r="CV384" s="10">
        <f>3/24000000*OO[[#This Row],[156 (08JUL1985 09:00:00)-Water Temperature (C)]]*OO[[#This Row],[98]]</f>
        <v>5.2984539841324994E-7</v>
      </c>
      <c r="CW384" s="10">
        <f>3/24000000*OO[[#This Row],[157 (08JUL1985 12:00:00)-Water Temperature (C)]]*OO[[#This Row],[99]]</f>
        <v>5.1318525981250006E-7</v>
      </c>
    </row>
    <row r="385" spans="1:101" x14ac:dyDescent="0.35">
      <c r="A385" t="s">
        <v>392</v>
      </c>
      <c r="B385">
        <v>681.54499999999996</v>
      </c>
      <c r="C385" s="10">
        <f>3/24*OO[[#This Row],[59 (26JUN1985 06:00:00)-Water Temperature (C)]]*OO[[#This Row],[1]]/SUM(OO[1])</f>
        <v>0</v>
      </c>
      <c r="D385" s="10">
        <f>3/24*OO[[#This Row],[60 (26JUN1985 09:00:00)-Water Temperature (C)]]*OO[[#This Row],[2]]/SUM(OO[2])</f>
        <v>0</v>
      </c>
      <c r="E385" s="10">
        <f>3/24*OO[[#This Row],[61 (26JUN1985 12:00:00)-Water Temperature (C)]]*OO[[#This Row],[3]]/SUM(OO[3])</f>
        <v>0</v>
      </c>
      <c r="F385" s="10">
        <f>3/24*OO[[#This Row],[62 (26JUN1985 15:00:00)-Water Temperature (C)]]*OO[[#This Row],[4]]/SUM(OO[4])</f>
        <v>0</v>
      </c>
      <c r="G385" s="10">
        <f>3/24*OO[[#This Row],[63 (26JUN1985 18:00:00)-Water Temperature (C)]]*OO[[#This Row],[5]]/SUM(OO[5])</f>
        <v>0</v>
      </c>
      <c r="H385" s="10">
        <f>3/24*OO[[#This Row],[64 (26JUN1985 21:00:00)-Water Temperature (C)]]*OO[[#This Row],[6]]/SUM(OO[6])</f>
        <v>0</v>
      </c>
      <c r="I385" s="10">
        <f>3/24*OO[[#This Row],[65 (27JUN1985 00:00:00)-Water Temperature (C)]]*OO[[#This Row],[7]]/SUM(OO[7])</f>
        <v>0</v>
      </c>
      <c r="J385" s="10">
        <f>3/24*OO[[#This Row],[66 (27JUN1985 03:00:00)-Water Temperature (C)]]*OO[[#This Row],[8]]/SUM(OO[8])</f>
        <v>0</v>
      </c>
      <c r="K385" s="10">
        <f>3/24*OO[[#This Row],[67 (27JUN1985 06:00:00)-Water Temperature (C)]]*OO[[#This Row],[9]]/SUM(OO[9])</f>
        <v>0</v>
      </c>
      <c r="L385" s="10">
        <f>3/24*OO[[#This Row],[68 (27JUN1985 09:00:00)-Water Temperature (C)]]*OO[[#This Row],[10]]/SUM(OO[10])</f>
        <v>0</v>
      </c>
      <c r="M385" s="10">
        <f>3/24*OO[[#This Row],[69 (27JUN1985 12:00:00)-Water Temperature (C)]]*OO[[#This Row],[11]]/SUM(OO[11])</f>
        <v>0</v>
      </c>
      <c r="N385" s="10">
        <f>3/24*OO[[#This Row],[70 (27JUN1985 15:00:00)-Water Temperature (C)]]*OO[[#This Row],[12]]/SUM(OO[12])</f>
        <v>0</v>
      </c>
      <c r="O385" s="10">
        <f>3/24*OO[[#This Row],[71 (27JUN1985 18:00:00)-Water Temperature (C)]]*OO[[#This Row],[13]]/SUM(OO[13])</f>
        <v>0</v>
      </c>
      <c r="P385" s="10">
        <f>3/24*OO[[#This Row],[72 (27JUN1985 21:00:00)-Water Temperature (C)]]*OO[[#This Row],[14]]/SUM(OO[14])</f>
        <v>0</v>
      </c>
      <c r="Q385" s="10">
        <f>3/24*OO[[#This Row],[73 (28JUN1985 00:00:00)-Water Temperature (C)]]*OO[[#This Row],[15]]/SUM(OO[15])</f>
        <v>0</v>
      </c>
      <c r="R385" s="10">
        <f>3/24*OO[[#This Row],[74 (28JUN1985 03:00:00)-Water Temperature (C)]]*OO[[#This Row],[16]]/SUM(OO[16])</f>
        <v>0</v>
      </c>
      <c r="S385" s="10">
        <f>3/24*OO[[#This Row],[75 (28JUN1985 06:00:00)-Water Temperature (C)]]*OO[[#This Row],[17]]/SUM(OO[17])</f>
        <v>0</v>
      </c>
      <c r="T385" s="10">
        <f>3/24*OO[[#This Row],[76 (28JUN1985 09:00:00)-Water Temperature (C)]]*OO[[#This Row],[18]]/SUM(OO[18])</f>
        <v>0</v>
      </c>
      <c r="U385" s="10">
        <f>3/24*OO[[#This Row],[77 (28JUN1985 12:00:00)-Water Temperature (C)]]*OO[[#This Row],[19]]/SUM(OO[19])</f>
        <v>1.4158614235468603E-39</v>
      </c>
      <c r="V385" s="10">
        <f>3/24000000*OO[[#This Row],[78 (28JUN1985 15:00:00)-Water Temperature (C)]]*OO[[#This Row],[20]]</f>
        <v>9.7330135553887509E-30</v>
      </c>
      <c r="W385" s="10">
        <f>3/24000000*OO[[#This Row],[79 (28JUN1985 18:00:00)-Water Temperature (C)]]*OO[[#This Row],[21]]</f>
        <v>7.8510666421600003E-24</v>
      </c>
      <c r="X385" s="10">
        <f>3/24000000*OO[[#This Row],[80 (28JUN1985 21:00:00)-Water Temperature (C)]]*OO[[#This Row],[22]]</f>
        <v>7.2790361237137498E-18</v>
      </c>
      <c r="Y385" s="10">
        <f>3/24000000*OO[[#This Row],[81 (29JUN1985 00:00:00)-Water Temperature (C)]]*OO[[#This Row],[23]]</f>
        <v>4.0032793881349996E-14</v>
      </c>
      <c r="Z385" s="10">
        <f>3/24000000*OO[[#This Row],[82 (29JUN1985 03:00:00)-Water Temperature (C)]]*OO[[#This Row],[24]]</f>
        <v>2.87773861966775E-11</v>
      </c>
      <c r="AA385" s="10">
        <f>3/24000000*OO[[#This Row],[83 (29JUN1985 06:00:00)-Water Temperature (C)]]*OO[[#This Row],[25]]</f>
        <v>5.3199217128749997E-9</v>
      </c>
      <c r="AB385" s="10">
        <f>3/24000000*OO[[#This Row],[84 (29JUN1985 09:00:00)-Water Temperature (C)]]*OO[[#This Row],[26]]</f>
        <v>3.577786606845E-7</v>
      </c>
      <c r="AC385" s="10">
        <f>3/24000000*OO[[#This Row],[85 (29JUN1985 12:00:00)-Water Temperature (C)]]*OO[[#This Row],[27]]</f>
        <v>1.048025575506E-5</v>
      </c>
      <c r="AD385" s="10">
        <f>3/24000000*OO[[#This Row],[86 (29JUN1985 15:00:00)-Water Temperature (C)]]*OO[[#This Row],[28]]</f>
        <v>1.516783224824E-4</v>
      </c>
      <c r="AE385" s="10">
        <f>3/24000000*OO[[#This Row],[88 (29JUN1985 21:00:00)-Water Temperature (C)]]*OO[[#This Row],[30]]</f>
        <v>5.6788706779250008E-3</v>
      </c>
      <c r="AF385" s="10">
        <f>3/24000000*OO[[#This Row],[88 (29JUN1985 21:00:00)-Water Temperature (C)]]*OO[[#This Row],[30]]</f>
        <v>5.6788706779250008E-3</v>
      </c>
      <c r="AG385" s="10">
        <f>3/24000000*OO[[#This Row],[89 (30JUN1985 00:00:00)-Water Temperature (C)]]*OO[[#This Row],[31]]</f>
        <v>1.7174475347212496E-2</v>
      </c>
      <c r="AH385" s="10">
        <f>3/24000000*OO[[#This Row],[90 (30JUN1985 03:00:00)-Water Temperature (C)]]*OO[[#This Row],[32]]</f>
        <v>3.5553726630099994E-2</v>
      </c>
      <c r="AI385" s="10">
        <f>3/24000000*OO[[#This Row],[91 (30JUN1985 06:00:00)-Water Temperature (C)]]*OO[[#This Row],[33]]</f>
        <v>5.1831109887375E-2</v>
      </c>
      <c r="AJ385" s="10">
        <f>3/24000000*OO[[#This Row],[92 (30JUN1985 09:00:00)-Water Temperature (C)]]*OO[[#This Row],[34]]</f>
        <v>5.5413763262062495E-2</v>
      </c>
      <c r="AK385" s="10">
        <f>3/24000000*OO[[#This Row],[93 (30JUN1985 12:00:00)-Water Temperature (C)]]*OO[[#This Row],[35]]</f>
        <v>4.4804638126874997E-2</v>
      </c>
      <c r="AL385" s="10">
        <f>3/24000000*OO[[#This Row],[94 (30JUN1985 15:00:00)-Water Temperature (C)]]*OO[[#This Row],[36]]</f>
        <v>2.8091618540201247E-2</v>
      </c>
      <c r="AM385" s="10">
        <f>3/24000000*OO[[#This Row],[95 (30JUN1985 18:00:00)-Water Temperature (C)]]*OO[[#This Row],[37]]</f>
        <v>1.4176161704962501E-2</v>
      </c>
      <c r="AN385" s="10">
        <f>3/24000000*OO[[#This Row],[96 (30JUN1985 21:00:00)-Water Temperature (C)]]*OO[[#This Row],[38]]</f>
        <v>5.9760812100299989E-3</v>
      </c>
      <c r="AO385" s="10">
        <f>3/24000000*OO[[#This Row],[97 (01JUL1985 00:00:00)-Water Temperature (C)]]*OO[[#This Row],[39]]</f>
        <v>2.164285786173125E-3</v>
      </c>
      <c r="AP385" s="10">
        <f>3/24000000*OO[[#This Row],[98 (01JUL1985 03:00:00)-Water Temperature (C)]]*OO[[#This Row],[40]]</f>
        <v>7.1224435545774994E-4</v>
      </c>
      <c r="AQ385" s="10">
        <f>3/24000000*OO[[#This Row],[99 (01JUL1985 06:00:00)-Water Temperature (C)]]*OO[[#This Row],[41]]</f>
        <v>2.3432151092557502E-4</v>
      </c>
      <c r="AR385" s="10">
        <f>3/24000000*OO[[#This Row],[100 (01JUL1985 09:00:00)-Water Temperature (C)]]*OO[[#This Row],[42]]</f>
        <v>9.7460909003975002E-5</v>
      </c>
      <c r="AS385" s="10">
        <f>3/24000000*OO[[#This Row],[101 (01JUL1985 12:00:00)-Water Temperature (C)]]*OO[[#This Row],[43]]</f>
        <v>6.2586624401949999E-5</v>
      </c>
      <c r="AT385" s="10">
        <f>3/24000000*OO[[#This Row],[102 (01JUL1985 15:00:00)-Water Temperature (C)]]*OO[[#This Row],[44]]</f>
        <v>5.3188763107049996E-5</v>
      </c>
      <c r="AU385" s="10">
        <f>3/24000000*OO[[#This Row],[103 (01JUL1985 18:00:00)-Water Temperature (C)]]*OO[[#This Row],[45]]</f>
        <v>4.9330365656687495E-5</v>
      </c>
      <c r="AV385" s="10">
        <f>3/24000000*OO[[#This Row],[104 (01JUL1985 21:00:00)-Water Temperature (C)]]*OO[[#This Row],[46]]</f>
        <v>4.6172613411199999E-5</v>
      </c>
      <c r="AW385" s="10">
        <f>3/24000000*OO[[#This Row],[105 (02JUL1985 00:00:00)-Water Temperature (C)]]*OO[[#This Row],[47]]</f>
        <v>4.2794329750012496E-5</v>
      </c>
      <c r="AX385" s="10">
        <f>3/24000000*OO[[#This Row],[106 (02JUL1985 03:00:00)-Water Temperature (C)]]*OO[[#This Row],[48]]</f>
        <v>3.9928711304212506E-5</v>
      </c>
      <c r="AY385" s="10">
        <f>3/24000000*OO[[#This Row],[107 (02JUL1985 06:00:00)-Water Temperature (C)]]*OO[[#This Row],[49]]</f>
        <v>3.6998921442862496E-5</v>
      </c>
      <c r="AZ385" s="10">
        <f>3/24000000*OO[[#This Row],[108 (02JUL1985 09:00:00)-Water Temperature (C)]]*OO[[#This Row],[50]]</f>
        <v>3.4306168047249998E-5</v>
      </c>
      <c r="BA385" s="10">
        <f>3/24000000*OO[[#This Row],[109 (02JUL1985 12:00:00)-Water Temperature (C)]]*OO[[#This Row],[51]]</f>
        <v>3.1779004268875003E-5</v>
      </c>
      <c r="BB385" s="10">
        <f>3/24000000*OO[[#This Row],[110 (02JUL1985 15:00:00)-Water Temperature (C)]]*OO[[#This Row],[52]]</f>
        <v>2.9050472252945E-5</v>
      </c>
      <c r="BC385" s="10">
        <f>3/24000000*OO[[#This Row],[111 (02JUL1985 18:00:00)-Water Temperature (C)]]*OO[[#This Row],[53]]</f>
        <v>2.626275606255E-5</v>
      </c>
      <c r="BD385" s="10">
        <f>3/24000000*OO[[#This Row],[112 (02JUL1985 21:00:00)-Water Temperature (C)]]*OO[[#This Row],[54]]</f>
        <v>2.3375651322168747E-5</v>
      </c>
      <c r="BE385" s="10">
        <f>3/24000000*OO[[#This Row],[113 (03JUL1985 00:00:00)-Water Temperature (C)]]*OO[[#This Row],[55]]</f>
        <v>2.1136876135633751E-5</v>
      </c>
      <c r="BF385" s="10">
        <f>3/24000000*OO[[#This Row],[114 (03JUL1985 03:00:00)-Water Temperature (C)]]*OO[[#This Row],[56]]</f>
        <v>1.9419373193652503E-5</v>
      </c>
      <c r="BG385" s="10">
        <f>3/24000000*OO[[#This Row],[115 (03JUL1985 06:00:00)-Water Temperature (C)]]*OO[[#This Row],[57]]</f>
        <v>1.7866246260177501E-5</v>
      </c>
      <c r="BH385" s="10">
        <f>3/24000000*OO[[#This Row],[116 (03JUL1985 09:00:00)-Water Temperature (C)]]*OO[[#This Row],[58]]</f>
        <v>1.6267801438673752E-5</v>
      </c>
      <c r="BI385" s="10">
        <f>3/24000000*OO[[#This Row],[117 (03JUL1985 12:00:00)-Water Temperature (C)]]*OO[[#This Row],[59]]</f>
        <v>1.4790539346973749E-5</v>
      </c>
      <c r="BJ385" s="10">
        <f>3/24000000*OO[[#This Row],[118 (03JUL1985 15:00:00)-Water Temperature (C)]]*OO[[#This Row],[60]]</f>
        <v>1.3344229159868749E-5</v>
      </c>
      <c r="BK385" s="10">
        <f>3/24000000*OO[[#This Row],[119 (03JUL1985 18:00:00)-Water Temperature (C)]]*OO[[#This Row],[61]]</f>
        <v>1.1970445524887498E-5</v>
      </c>
      <c r="BL385" s="10">
        <f>3/24000000*OO[[#This Row],[120 (03JUL1985 21:00:00)-Water Temperature (C)]]*OO[[#This Row],[62]]</f>
        <v>1.0793605856132498E-5</v>
      </c>
      <c r="BM385" s="10">
        <f>3/24000000*OO[[#This Row],[121 (04JUL1985 00:00:00)-Water Temperature (C)]]*OO[[#This Row],[63]]</f>
        <v>9.8187654289175004E-6</v>
      </c>
      <c r="BN385" s="10">
        <f>3/24000000*OO[[#This Row],[122 (04JUL1985 03:00:00)-Water Temperature (C)]]*OO[[#This Row],[64]]</f>
        <v>9.1802338895549999E-6</v>
      </c>
      <c r="BO385" s="10">
        <f>3/24000000*OO[[#This Row],[123 (04JUL1985 06:00:00)-Water Temperature (C)]]*OO[[#This Row],[65]]</f>
        <v>8.5866385288749995E-6</v>
      </c>
      <c r="BP385" s="10">
        <f>3/24000000*OO[[#This Row],[124 (04JUL1985 09:00:00)-Water Temperature (C)]]*OO[[#This Row],[66]]</f>
        <v>7.9795561889487511E-6</v>
      </c>
      <c r="BQ385" s="10">
        <f>3/24000000*OO[[#This Row],[125 (04JUL1985 12:00:00)-Water Temperature (C)]]*OO[[#This Row],[67]]</f>
        <v>7.2682452117424997E-6</v>
      </c>
      <c r="BR385" s="10">
        <f>3/24000000*OO[[#This Row],[126 (04JUL1985 15:00:00)-Water Temperature (C)]]*OO[[#This Row],[68]]</f>
        <v>6.509249589509999E-6</v>
      </c>
      <c r="BS385" s="10">
        <f>3/24000000*OO[[#This Row],[127 (04JUL1985 18:00:00)-Water Temperature (C)]]*OO[[#This Row],[69]]</f>
        <v>5.7297689397137505E-6</v>
      </c>
      <c r="BT385" s="10">
        <f>3/24000000*OO[[#This Row],[128 (04JUL1985 21:00:00)-Water Temperature (C)]]*OO[[#This Row],[70]]</f>
        <v>5.0104566823850001E-6</v>
      </c>
      <c r="BU385" s="10">
        <f>3/24000000*OO[[#This Row],[129 (05JUL1985 00:00:00)-Water Temperature (C)]]*OO[[#This Row],[71]]</f>
        <v>4.3423716537025E-6</v>
      </c>
      <c r="BV385" s="10">
        <f>3/24000000*OO[[#This Row],[130 (05JUL1985 03:00:00)-Water Temperature (C)]]*OO[[#This Row],[72]]</f>
        <v>3.7702357545824997E-6</v>
      </c>
      <c r="BW385" s="10">
        <f>3/24000000*OO[[#This Row],[131 (05JUL1985 06:00:00)-Water Temperature (C)]]*OO[[#This Row],[73]]</f>
        <v>3.1954188839456245E-6</v>
      </c>
      <c r="BX385" s="10">
        <f>3/24000000*OO[[#This Row],[132 (05JUL1985 09:00:00)-Water Temperature (C)]]*OO[[#This Row],[74]]</f>
        <v>2.6476496083417501E-6</v>
      </c>
      <c r="BY385" s="10">
        <f>3/24000000*OO[[#This Row],[133 (05JUL1985 12:00:00)-Water Temperature (C)]]*OO[[#This Row],[75]]</f>
        <v>2.1571357823889999E-6</v>
      </c>
      <c r="BZ385" s="10">
        <f>3/24000000*OO[[#This Row],[134 (05JUL1985 15:00:00)-Water Temperature (C)]]*OO[[#This Row],[76]]</f>
        <v>1.7334614705750001E-6</v>
      </c>
      <c r="CA385" s="10">
        <f>3/24000000*OO[[#This Row],[135 (05JUL1985 18:00:00)-Water Temperature (C)]]*OO[[#This Row],[77]]</f>
        <v>1.4040263488949999E-6</v>
      </c>
      <c r="CB385" s="10">
        <f>3/24000000*OO[[#This Row],[136 (05JUL1985 21:00:00)-Water Temperature (C)]]*OO[[#This Row],[78]]</f>
        <v>1.1686503425537499E-6</v>
      </c>
      <c r="CC385" s="10">
        <f>3/24000000*OO[[#This Row],[137 (06JUL1985 00:00:00)-Water Temperature (C)]]*OO[[#This Row],[79]]</f>
        <v>1.0056457243762499E-6</v>
      </c>
      <c r="CD385" s="10">
        <f>3/24000000*OO[[#This Row],[138 (06JUL1985 03:00:00)-Water Temperature (C)]]*OO[[#This Row],[80]]</f>
        <v>9.0440988861412488E-7</v>
      </c>
      <c r="CE385" s="10">
        <f>3/24000000*OO[[#This Row],[139 (06JUL1985 06:00:00)-Water Temperature (C)]]*OO[[#This Row],[81]]</f>
        <v>8.2983544945600001E-7</v>
      </c>
      <c r="CF385" s="10">
        <f>3/24000000*OO[[#This Row],[140 (06JUL1985 09:00:00)-Water Temperature (C)]]*OO[[#This Row],[82]]</f>
        <v>7.7034001448950007E-7</v>
      </c>
      <c r="CG385" s="10">
        <f>3/24000000*OO[[#This Row],[141 (06JUL1985 12:00:00)-Water Temperature (C)]]*OO[[#This Row],[83]]</f>
        <v>7.1740132334437494E-7</v>
      </c>
      <c r="CH385" s="10">
        <f>3/24000000*OO[[#This Row],[142 (06JUL1985 15:00:00)-Water Temperature (C)]]*OO[[#This Row],[84]]</f>
        <v>6.6638981363874996E-7</v>
      </c>
      <c r="CI385" s="10">
        <f>3/24000000*OO[[#This Row],[143 (06JUL1985 18:00:00)-Water Temperature (C)]]*OO[[#This Row],[85]]</f>
        <v>6.1684661329574999E-7</v>
      </c>
      <c r="CJ385" s="10">
        <f>3/24000000*OO[[#This Row],[144 (06JUL1985 21:00:00)-Water Temperature (C)]]*OO[[#This Row],[86]]</f>
        <v>5.7675804242437502E-7</v>
      </c>
      <c r="CK385" s="10">
        <f>3/24000000*OO[[#This Row],[145 (07JUL1985 00:00:00)-Water Temperature (C)]]*OO[[#This Row],[87]]</f>
        <v>5.4517486492674983E-7</v>
      </c>
      <c r="CL385" s="10">
        <f>3/24000000*OO[[#This Row],[146 (07JUL1985 03:00:00)-Water Temperature (C)]]*OO[[#This Row],[88]]</f>
        <v>5.2992650056774998E-7</v>
      </c>
      <c r="CM385" s="10">
        <f>3/24000000*OO[[#This Row],[147 (07JUL1985 06:00:00)-Water Temperature (C)]]*OO[[#This Row],[89]]</f>
        <v>5.1300310857075002E-7</v>
      </c>
      <c r="CN385" s="10">
        <f>3/24000000*OO[[#This Row],[148 (07JUL1985 09:00:00)-Water Temperature (C)]]*OO[[#This Row],[90]]</f>
        <v>4.9278831847487499E-7</v>
      </c>
      <c r="CO385" s="10">
        <f>3/24000000*OO[[#This Row],[149 (07JUL1985 12:00:00)-Water Temperature (C)]]*OO[[#This Row],[91]]</f>
        <v>4.710967887519999E-7</v>
      </c>
      <c r="CP385" s="10">
        <f>3/24000000*OO[[#This Row],[150 (07JUL1985 15:00:00)-Water Temperature (C)]]*OO[[#This Row],[92]]</f>
        <v>4.4783005758224992E-7</v>
      </c>
      <c r="CQ385" s="10">
        <f>3/24000000*OO[[#This Row],[151 (07JUL1985 18:00:00)-Water Temperature (C)]]*OO[[#This Row],[93]]</f>
        <v>4.2318212620799994E-7</v>
      </c>
      <c r="CR385" s="10">
        <f>3/24000000*OO[[#This Row],[152 (07JUL1985 21:00:00)-Water Temperature (C)]]*OO[[#This Row],[94]]</f>
        <v>4.0103883229799995E-7</v>
      </c>
      <c r="CS385" s="10">
        <f>3/24000000*OO[[#This Row],[153 (08JUL1985 00:00:00)-Water Temperature (C)]]*OO[[#This Row],[95]]</f>
        <v>3.8122967899799998E-7</v>
      </c>
      <c r="CT385" s="10">
        <f>3/24000000*OO[[#This Row],[154 (08JUL1985 03:00:00)-Water Temperature (C)]]*OO[[#This Row],[96]]</f>
        <v>3.7232760100774991E-7</v>
      </c>
      <c r="CU385" s="10">
        <f>3/24000000*OO[[#This Row],[155 (08JUL1985 06:00:00)-Water Temperature (C)]]*OO[[#This Row],[97]]</f>
        <v>3.6567342955999997E-7</v>
      </c>
      <c r="CV385" s="10">
        <f>3/24000000*OO[[#This Row],[156 (08JUL1985 09:00:00)-Water Temperature (C)]]*OO[[#This Row],[98]]</f>
        <v>3.5607346148535003E-7</v>
      </c>
      <c r="CW385" s="10">
        <f>3/24000000*OO[[#This Row],[157 (08JUL1985 12:00:00)-Water Temperature (C)]]*OO[[#This Row],[99]]</f>
        <v>3.4495828327020002E-7</v>
      </c>
    </row>
    <row r="386" spans="1:101" x14ac:dyDescent="0.35">
      <c r="A386" t="s">
        <v>393</v>
      </c>
      <c r="B386">
        <v>840.10799999999995</v>
      </c>
      <c r="C386" s="10">
        <f>3/24*OO[[#This Row],[59 (26JUN1985 06:00:00)-Water Temperature (C)]]*OO[[#This Row],[1]]/SUM(OO[1])</f>
        <v>0</v>
      </c>
      <c r="D386" s="10">
        <f>3/24*OO[[#This Row],[60 (26JUN1985 09:00:00)-Water Temperature (C)]]*OO[[#This Row],[2]]/SUM(OO[2])</f>
        <v>0</v>
      </c>
      <c r="E386" s="10">
        <f>3/24*OO[[#This Row],[61 (26JUN1985 12:00:00)-Water Temperature (C)]]*OO[[#This Row],[3]]/SUM(OO[3])</f>
        <v>0</v>
      </c>
      <c r="F386" s="10">
        <f>3/24*OO[[#This Row],[62 (26JUN1985 15:00:00)-Water Temperature (C)]]*OO[[#This Row],[4]]/SUM(OO[4])</f>
        <v>0</v>
      </c>
      <c r="G386" s="10">
        <f>3/24*OO[[#This Row],[63 (26JUN1985 18:00:00)-Water Temperature (C)]]*OO[[#This Row],[5]]/SUM(OO[5])</f>
        <v>0</v>
      </c>
      <c r="H386" s="10">
        <f>3/24*OO[[#This Row],[64 (26JUN1985 21:00:00)-Water Temperature (C)]]*OO[[#This Row],[6]]/SUM(OO[6])</f>
        <v>0</v>
      </c>
      <c r="I386" s="10">
        <f>3/24*OO[[#This Row],[65 (27JUN1985 00:00:00)-Water Temperature (C)]]*OO[[#This Row],[7]]/SUM(OO[7])</f>
        <v>0</v>
      </c>
      <c r="J386" s="10">
        <f>3/24*OO[[#This Row],[66 (27JUN1985 03:00:00)-Water Temperature (C)]]*OO[[#This Row],[8]]/SUM(OO[8])</f>
        <v>0</v>
      </c>
      <c r="K386" s="10">
        <f>3/24*OO[[#This Row],[67 (27JUN1985 06:00:00)-Water Temperature (C)]]*OO[[#This Row],[9]]/SUM(OO[9])</f>
        <v>0</v>
      </c>
      <c r="L386" s="10">
        <f>3/24*OO[[#This Row],[68 (27JUN1985 09:00:00)-Water Temperature (C)]]*OO[[#This Row],[10]]/SUM(OO[10])</f>
        <v>0</v>
      </c>
      <c r="M386" s="10">
        <f>3/24*OO[[#This Row],[69 (27JUN1985 12:00:00)-Water Temperature (C)]]*OO[[#This Row],[11]]/SUM(OO[11])</f>
        <v>0</v>
      </c>
      <c r="N386" s="10">
        <f>3/24*OO[[#This Row],[70 (27JUN1985 15:00:00)-Water Temperature (C)]]*OO[[#This Row],[12]]/SUM(OO[12])</f>
        <v>0</v>
      </c>
      <c r="O386" s="10">
        <f>3/24*OO[[#This Row],[71 (27JUN1985 18:00:00)-Water Temperature (C)]]*OO[[#This Row],[13]]/SUM(OO[13])</f>
        <v>0</v>
      </c>
      <c r="P386" s="10">
        <f>3/24*OO[[#This Row],[72 (27JUN1985 21:00:00)-Water Temperature (C)]]*OO[[#This Row],[14]]/SUM(OO[14])</f>
        <v>0</v>
      </c>
      <c r="Q386" s="10">
        <f>3/24*OO[[#This Row],[73 (28JUN1985 00:00:00)-Water Temperature (C)]]*OO[[#This Row],[15]]/SUM(OO[15])</f>
        <v>0</v>
      </c>
      <c r="R386" s="10">
        <f>3/24*OO[[#This Row],[74 (28JUN1985 03:00:00)-Water Temperature (C)]]*OO[[#This Row],[16]]/SUM(OO[16])</f>
        <v>0</v>
      </c>
      <c r="S386" s="10">
        <f>3/24*OO[[#This Row],[75 (28JUN1985 06:00:00)-Water Temperature (C)]]*OO[[#This Row],[17]]/SUM(OO[17])</f>
        <v>0</v>
      </c>
      <c r="T386" s="10">
        <f>3/24*OO[[#This Row],[76 (28JUN1985 09:00:00)-Water Temperature (C)]]*OO[[#This Row],[18]]/SUM(OO[18])</f>
        <v>0</v>
      </c>
      <c r="U386" s="10">
        <f>3/24*OO[[#This Row],[77 (28JUN1985 12:00:00)-Water Temperature (C)]]*OO[[#This Row],[19]]/SUM(OO[19])</f>
        <v>3.6342121888140625E-40</v>
      </c>
      <c r="V386" s="10">
        <f>3/24000000*OO[[#This Row],[78 (28JUN1985 15:00:00)-Water Temperature (C)]]*OO[[#This Row],[20]]</f>
        <v>5.1729535547487495E-30</v>
      </c>
      <c r="W386" s="10">
        <f>3/24000000*OO[[#This Row],[79 (28JUN1985 18:00:00)-Water Temperature (C)]]*OO[[#This Row],[21]]</f>
        <v>2.6019891407519997E-24</v>
      </c>
      <c r="X386" s="10">
        <f>3/24000000*OO[[#This Row],[80 (28JUN1985 21:00:00)-Water Temperature (C)]]*OO[[#This Row],[22]]</f>
        <v>4.7001695370412505E-18</v>
      </c>
      <c r="Y386" s="10">
        <f>3/24000000*OO[[#This Row],[81 (29JUN1985 00:00:00)-Water Temperature (C)]]*OO[[#This Row],[23]]</f>
        <v>3.0553955968655004E-14</v>
      </c>
      <c r="Z386" s="10">
        <f>3/24000000*OO[[#This Row],[82 (29JUN1985 03:00:00)-Water Temperature (C)]]*OO[[#This Row],[24]]</f>
        <v>2.4299432861759994E-11</v>
      </c>
      <c r="AA386" s="10">
        <f>3/24000000*OO[[#This Row],[83 (29JUN1985 06:00:00)-Water Temperature (C)]]*OO[[#This Row],[25]]</f>
        <v>4.8587134585612494E-9</v>
      </c>
      <c r="AB386" s="10">
        <f>3/24000000*OO[[#This Row],[84 (29JUN1985 09:00:00)-Water Temperature (C)]]*OO[[#This Row],[26]]</f>
        <v>3.4842585958424999E-7</v>
      </c>
      <c r="AC386" s="10">
        <f>3/24000000*OO[[#This Row],[85 (29JUN1985 12:00:00)-Water Temperature (C)]]*OO[[#This Row],[27]]</f>
        <v>1.0796300186685E-5</v>
      </c>
      <c r="AD386" s="10">
        <f>3/24000000*OO[[#This Row],[86 (29JUN1985 15:00:00)-Water Temperature (C)]]*OO[[#This Row],[28]]</f>
        <v>1.6420732144480001E-4</v>
      </c>
      <c r="AE386" s="10">
        <f>3/24000000*OO[[#This Row],[88 (29JUN1985 21:00:00)-Water Temperature (C)]]*OO[[#This Row],[30]]</f>
        <v>6.6994432049699995E-3</v>
      </c>
      <c r="AF386" s="10">
        <f>3/24000000*OO[[#This Row],[88 (29JUN1985 21:00:00)-Water Temperature (C)]]*OO[[#This Row],[30]]</f>
        <v>6.6994432049699995E-3</v>
      </c>
      <c r="AG386" s="10">
        <f>3/24000000*OO[[#This Row],[89 (30JUN1985 00:00:00)-Water Temperature (C)]]*OO[[#This Row],[31]]</f>
        <v>2.1039330976527496E-2</v>
      </c>
      <c r="AH386" s="10">
        <f>3/24000000*OO[[#This Row],[90 (30JUN1985 03:00:00)-Water Temperature (C)]]*OO[[#This Row],[32]]</f>
        <v>4.5090798917312498E-2</v>
      </c>
      <c r="AI386" s="10">
        <f>3/24000000*OO[[#This Row],[91 (30JUN1985 06:00:00)-Water Temperature (C)]]*OO[[#This Row],[33]]</f>
        <v>6.7872220825999988E-2</v>
      </c>
      <c r="AJ386" s="10">
        <f>3/24000000*OO[[#This Row],[92 (30JUN1985 09:00:00)-Water Temperature (C)]]*OO[[#This Row],[34]]</f>
        <v>7.4734562759587508E-2</v>
      </c>
      <c r="AK386" s="10">
        <f>3/24000000*OO[[#This Row],[93 (30JUN1985 12:00:00)-Water Temperature (C)]]*OO[[#This Row],[35]]</f>
        <v>6.2094454065249993E-2</v>
      </c>
      <c r="AL386" s="10">
        <f>3/24000000*OO[[#This Row],[94 (30JUN1985 15:00:00)-Water Temperature (C)]]*OO[[#This Row],[36]]</f>
        <v>3.9897900739124997E-2</v>
      </c>
      <c r="AM386" s="10">
        <f>3/24000000*OO[[#This Row],[95 (30JUN1985 18:00:00)-Water Temperature (C)]]*OO[[#This Row],[37]]</f>
        <v>2.0591661606250002E-2</v>
      </c>
      <c r="AN386" s="10">
        <f>3/24000000*OO[[#This Row],[96 (30JUN1985 21:00:00)-Water Temperature (C)]]*OO[[#This Row],[38]]</f>
        <v>8.8605112945949992E-3</v>
      </c>
      <c r="AO386" s="10">
        <f>3/24000000*OO[[#This Row],[97 (01JUL1985 00:00:00)-Water Temperature (C)]]*OO[[#This Row],[39]]</f>
        <v>3.2669245633529997E-3</v>
      </c>
      <c r="AP386" s="10">
        <f>3/24000000*OO[[#This Row],[98 (01JUL1985 03:00:00)-Water Temperature (C)]]*OO[[#This Row],[40]]</f>
        <v>1.0872379905150001E-3</v>
      </c>
      <c r="AQ386" s="10">
        <f>3/24000000*OO[[#This Row],[99 (01JUL1985 06:00:00)-Water Temperature (C)]]*OO[[#This Row],[41]]</f>
        <v>3.5509237999124999E-4</v>
      </c>
      <c r="AR386" s="10">
        <f>3/24000000*OO[[#This Row],[100 (01JUL1985 09:00:00)-Water Temperature (C)]]*OO[[#This Row],[42]]</f>
        <v>1.4154389527798748E-4</v>
      </c>
      <c r="AS386" s="10">
        <f>3/24000000*OO[[#This Row],[101 (01JUL1985 12:00:00)-Water Temperature (C)]]*OO[[#This Row],[43]]</f>
        <v>8.6337104286312493E-5</v>
      </c>
      <c r="AT386" s="10">
        <f>3/24000000*OO[[#This Row],[102 (01JUL1985 15:00:00)-Water Temperature (C)]]*OO[[#This Row],[44]]</f>
        <v>7.1714250999999998E-5</v>
      </c>
      <c r="AU386" s="10">
        <f>3/24000000*OO[[#This Row],[103 (01JUL1985 18:00:00)-Water Temperature (C)]]*OO[[#This Row],[45]]</f>
        <v>6.6059425390349992E-5</v>
      </c>
      <c r="AV386" s="10">
        <f>3/24000000*OO[[#This Row],[104 (01JUL1985 21:00:00)-Water Temperature (C)]]*OO[[#This Row],[46]]</f>
        <v>6.18794894536E-5</v>
      </c>
      <c r="AW386" s="10">
        <f>3/24000000*OO[[#This Row],[105 (02JUL1985 00:00:00)-Water Temperature (C)]]*OO[[#This Row],[47]]</f>
        <v>5.7400421109399995E-5</v>
      </c>
      <c r="AX386" s="10">
        <f>3/24000000*OO[[#This Row],[106 (02JUL1985 03:00:00)-Water Temperature (C)]]*OO[[#This Row],[48]]</f>
        <v>5.3574774891624993E-5</v>
      </c>
      <c r="AY386" s="10">
        <f>3/24000000*OO[[#This Row],[107 (02JUL1985 06:00:00)-Water Temperature (C)]]*OO[[#This Row],[49]]</f>
        <v>4.9668555826175003E-5</v>
      </c>
      <c r="AZ386" s="10">
        <f>3/24000000*OO[[#This Row],[108 (02JUL1985 09:00:00)-Water Temperature (C)]]*OO[[#This Row],[50]]</f>
        <v>4.5973562860799996E-5</v>
      </c>
      <c r="BA386" s="10">
        <f>3/24000000*OO[[#This Row],[109 (02JUL1985 12:00:00)-Water Temperature (C)]]*OO[[#This Row],[51]]</f>
        <v>4.2507701804312497E-5</v>
      </c>
      <c r="BB386" s="10">
        <f>3/24000000*OO[[#This Row],[110 (02JUL1985 15:00:00)-Water Temperature (C)]]*OO[[#This Row],[52]]</f>
        <v>3.8781522877287502E-5</v>
      </c>
      <c r="BC386" s="10">
        <f>3/24000000*OO[[#This Row],[111 (02JUL1985 18:00:00)-Water Temperature (C)]]*OO[[#This Row],[53]]</f>
        <v>3.4969534607787493E-5</v>
      </c>
      <c r="BD386" s="10">
        <f>3/24000000*OO[[#This Row],[112 (02JUL1985 21:00:00)-Water Temperature (C)]]*OO[[#This Row],[54]]</f>
        <v>3.1152550941847498E-5</v>
      </c>
      <c r="BE386" s="10">
        <f>3/24000000*OO[[#This Row],[113 (03JUL1985 00:00:00)-Water Temperature (C)]]*OO[[#This Row],[55]]</f>
        <v>2.8018725104475E-5</v>
      </c>
      <c r="BF386" s="10">
        <f>3/24000000*OO[[#This Row],[114 (03JUL1985 03:00:00)-Water Temperature (C)]]*OO[[#This Row],[56]]</f>
        <v>2.5692959641676251E-5</v>
      </c>
      <c r="BG386" s="10">
        <f>3/24000000*OO[[#This Row],[115 (03JUL1985 06:00:00)-Water Temperature (C)]]*OO[[#This Row],[57]]</f>
        <v>2.3605367492574998E-5</v>
      </c>
      <c r="BH386" s="10">
        <f>3/24000000*OO[[#This Row],[116 (03JUL1985 09:00:00)-Water Temperature (C)]]*OO[[#This Row],[58]]</f>
        <v>2.1449399751312501E-5</v>
      </c>
      <c r="BI386" s="10">
        <f>3/24000000*OO[[#This Row],[117 (03JUL1985 12:00:00)-Water Temperature (C)]]*OO[[#This Row],[59]]</f>
        <v>1.9452297207874996E-5</v>
      </c>
      <c r="BJ386" s="10">
        <f>3/24000000*OO[[#This Row],[118 (03JUL1985 15:00:00)-Water Temperature (C)]]*OO[[#This Row],[60]]</f>
        <v>1.74957209789625E-5</v>
      </c>
      <c r="BK386" s="10">
        <f>3/24000000*OO[[#This Row],[119 (03JUL1985 18:00:00)-Water Temperature (C)]]*OO[[#This Row],[61]]</f>
        <v>1.5644578685999999E-5</v>
      </c>
      <c r="BL386" s="10">
        <f>3/24000000*OO[[#This Row],[120 (03JUL1985 21:00:00)-Water Temperature (C)]]*OO[[#This Row],[62]]</f>
        <v>1.4064990137812497E-5</v>
      </c>
      <c r="BM386" s="10">
        <f>3/24000000*OO[[#This Row],[121 (04JUL1985 00:00:00)-Water Temperature (C)]]*OO[[#This Row],[63]]</f>
        <v>1.2765617487899999E-5</v>
      </c>
      <c r="BN386" s="10">
        <f>3/24000000*OO[[#This Row],[122 (04JUL1985 03:00:00)-Water Temperature (C)]]*OO[[#This Row],[64]]</f>
        <v>1.1913428095529999E-5</v>
      </c>
      <c r="BO386" s="10">
        <f>3/24000000*OO[[#This Row],[123 (04JUL1985 06:00:00)-Water Temperature (C)]]*OO[[#This Row],[65]]</f>
        <v>1.1128113738626249E-5</v>
      </c>
      <c r="BP386" s="10">
        <f>3/24000000*OO[[#This Row],[124 (04JUL1985 09:00:00)-Water Temperature (C)]]*OO[[#This Row],[66]]</f>
        <v>1.0322760410765E-5</v>
      </c>
      <c r="BQ386" s="10">
        <f>3/24000000*OO[[#This Row],[125 (04JUL1985 12:00:00)-Water Temperature (C)]]*OO[[#This Row],[67]]</f>
        <v>9.3900622659599983E-6</v>
      </c>
      <c r="BR386" s="10">
        <f>3/24000000*OO[[#This Row],[126 (04JUL1985 15:00:00)-Water Temperature (C)]]*OO[[#This Row],[68]]</f>
        <v>8.3986672808099986E-6</v>
      </c>
      <c r="BS386" s="10">
        <f>3/24000000*OO[[#This Row],[127 (04JUL1985 18:00:00)-Water Temperature (C)]]*OO[[#This Row],[69]]</f>
        <v>7.3851893270349994E-6</v>
      </c>
      <c r="BT386" s="10">
        <f>3/24000000*OO[[#This Row],[128 (04JUL1985 21:00:00)-Water Temperature (C)]]*OO[[#This Row],[70]]</f>
        <v>6.4547073384450001E-6</v>
      </c>
      <c r="BU386" s="10">
        <f>3/24000000*OO[[#This Row],[129 (05JUL1985 00:00:00)-Water Temperature (C)]]*OO[[#This Row],[71]]</f>
        <v>5.5984799239999994E-6</v>
      </c>
      <c r="BV386" s="10">
        <f>3/24000000*OO[[#This Row],[130 (05JUL1985 03:00:00)-Water Temperature (C)]]*OO[[#This Row],[72]]</f>
        <v>4.8678727076999997E-6</v>
      </c>
      <c r="BW386" s="10">
        <f>3/24000000*OO[[#This Row],[131 (05JUL1985 06:00:00)-Water Temperature (C)]]*OO[[#This Row],[73]]</f>
        <v>4.1356178248387499E-6</v>
      </c>
      <c r="BX386" s="10">
        <f>3/24000000*OO[[#This Row],[132 (05JUL1985 09:00:00)-Water Temperature (C)]]*OO[[#This Row],[74]]</f>
        <v>3.4311881991042498E-6</v>
      </c>
      <c r="BY386" s="10">
        <f>3/24000000*OO[[#This Row],[133 (05JUL1985 12:00:00)-Water Temperature (C)]]*OO[[#This Row],[75]]</f>
        <v>2.7956169160147502E-6</v>
      </c>
      <c r="BZ386" s="10">
        <f>3/24000000*OO[[#This Row],[134 (05JUL1985 15:00:00)-Water Temperature (C)]]*OO[[#This Row],[76]]</f>
        <v>2.2420804440262494E-6</v>
      </c>
      <c r="CA386" s="10">
        <f>3/24000000*OO[[#This Row],[135 (05JUL1985 18:00:00)-Water Temperature (C)]]*OO[[#This Row],[77]]</f>
        <v>1.8087821986258747E-6</v>
      </c>
      <c r="CB386" s="10">
        <f>3/24000000*OO[[#This Row],[136 (05JUL1985 21:00:00)-Water Temperature (C)]]*OO[[#This Row],[78]]</f>
        <v>1.498425735022E-6</v>
      </c>
      <c r="CC386" s="10">
        <f>3/24000000*OO[[#This Row],[137 (06JUL1985 00:00:00)-Water Temperature (C)]]*OO[[#This Row],[79]]</f>
        <v>1.2839345125089998E-6</v>
      </c>
      <c r="CD386" s="10">
        <f>3/24000000*OO[[#This Row],[138 (06JUL1985 03:00:00)-Water Temperature (C)]]*OO[[#This Row],[80]]</f>
        <v>1.1503548688254999E-6</v>
      </c>
      <c r="CE386" s="10">
        <f>3/24000000*OO[[#This Row],[139 (06JUL1985 06:00:00)-Water Temperature (C)]]*OO[[#This Row],[81]]</f>
        <v>1.0528862037715E-6</v>
      </c>
      <c r="CF386" s="10">
        <f>3/24000000*OO[[#This Row],[140 (06JUL1985 09:00:00)-Water Temperature (C)]]*OO[[#This Row],[82]]</f>
        <v>9.7519888557824999E-7</v>
      </c>
      <c r="CG386" s="10">
        <f>3/24000000*OO[[#This Row],[141 (06JUL1985 12:00:00)-Water Temperature (C)]]*OO[[#This Row],[83]]</f>
        <v>9.0652978401700002E-7</v>
      </c>
      <c r="CH386" s="10">
        <f>3/24000000*OO[[#This Row],[142 (06JUL1985 15:00:00)-Water Temperature (C)]]*OO[[#This Row],[84]]</f>
        <v>8.40348189531E-7</v>
      </c>
      <c r="CI386" s="10">
        <f>3/24000000*OO[[#This Row],[143 (06JUL1985 18:00:00)-Water Temperature (C)]]*OO[[#This Row],[85]]</f>
        <v>7.7614410797100001E-7</v>
      </c>
      <c r="CJ386" s="10">
        <f>3/24000000*OO[[#This Row],[144 (06JUL1985 21:00:00)-Water Temperature (C)]]*OO[[#This Row],[86]]</f>
        <v>7.2419375178374993E-7</v>
      </c>
      <c r="CK386" s="10">
        <f>3/24000000*OO[[#This Row],[145 (07JUL1985 00:00:00)-Water Temperature (C)]]*OO[[#This Row],[87]]</f>
        <v>6.8357204017850003E-7</v>
      </c>
      <c r="CL386" s="10">
        <f>3/24000000*OO[[#This Row],[146 (07JUL1985 03:00:00)-Water Temperature (C)]]*OO[[#This Row],[88]]</f>
        <v>6.6365975946599997E-7</v>
      </c>
      <c r="CM386" s="10">
        <f>3/24000000*OO[[#This Row],[147 (07JUL1985 06:00:00)-Water Temperature (C)]]*OO[[#This Row],[89]]</f>
        <v>6.4191662055450005E-7</v>
      </c>
      <c r="CN386" s="10">
        <f>3/24000000*OO[[#This Row],[148 (07JUL1985 09:00:00)-Water Temperature (C)]]*OO[[#This Row],[90]]</f>
        <v>6.1610224470200005E-7</v>
      </c>
      <c r="CO386" s="10">
        <f>3/24000000*OO[[#This Row],[149 (07JUL1985 12:00:00)-Water Temperature (C)]]*OO[[#This Row],[91]]</f>
        <v>5.8886671980037505E-7</v>
      </c>
      <c r="CP386" s="10">
        <f>3/24000000*OO[[#This Row],[150 (07JUL1985 15:00:00)-Water Temperature (C)]]*OO[[#This Row],[92]]</f>
        <v>5.5959523341399993E-7</v>
      </c>
      <c r="CQ386" s="10">
        <f>3/24000000*OO[[#This Row],[151 (07JUL1985 18:00:00)-Water Temperature (C)]]*OO[[#This Row],[93]]</f>
        <v>5.2817422197200002E-7</v>
      </c>
      <c r="CR386" s="10">
        <f>3/24000000*OO[[#This Row],[152 (07JUL1985 21:00:00)-Water Temperature (C)]]*OO[[#This Row],[94]]</f>
        <v>4.9993056871724992E-7</v>
      </c>
      <c r="CS386" s="10">
        <f>3/24000000*OO[[#This Row],[153 (08JUL1985 00:00:00)-Water Temperature (C)]]*OO[[#This Row],[95]]</f>
        <v>4.7487542212E-7</v>
      </c>
      <c r="CT386" s="10">
        <f>3/24000000*OO[[#This Row],[154 (08JUL1985 03:00:00)-Water Temperature (C)]]*OO[[#This Row],[96]]</f>
        <v>4.6341282692612499E-7</v>
      </c>
      <c r="CU386" s="10">
        <f>3/24000000*OO[[#This Row],[155 (08JUL1985 06:00:00)-Water Temperature (C)]]*OO[[#This Row],[97]]</f>
        <v>4.5487644272062494E-7</v>
      </c>
      <c r="CV386" s="10">
        <f>3/24000000*OO[[#This Row],[156 (08JUL1985 09:00:00)-Water Temperature (C)]]*OO[[#This Row],[98]]</f>
        <v>4.4255856820699998E-7</v>
      </c>
      <c r="CW386" s="10">
        <f>3/24000000*OO[[#This Row],[157 (08JUL1985 12:00:00)-Water Temperature (C)]]*OO[[#This Row],[99]]</f>
        <v>4.2841661114349999E-7</v>
      </c>
    </row>
    <row r="387" spans="1:101" x14ac:dyDescent="0.35">
      <c r="A387" t="s">
        <v>394</v>
      </c>
      <c r="B387">
        <v>585.54520000000002</v>
      </c>
      <c r="C387" s="10">
        <f>3/24*OO[[#This Row],[59 (26JUN1985 06:00:00)-Water Temperature (C)]]*OO[[#This Row],[1]]/SUM(OO[1])</f>
        <v>0</v>
      </c>
      <c r="D387" s="10">
        <f>3/24*OO[[#This Row],[60 (26JUN1985 09:00:00)-Water Temperature (C)]]*OO[[#This Row],[2]]/SUM(OO[2])</f>
        <v>0</v>
      </c>
      <c r="E387" s="10">
        <f>3/24*OO[[#This Row],[61 (26JUN1985 12:00:00)-Water Temperature (C)]]*OO[[#This Row],[3]]/SUM(OO[3])</f>
        <v>0</v>
      </c>
      <c r="F387" s="10">
        <f>3/24*OO[[#This Row],[62 (26JUN1985 15:00:00)-Water Temperature (C)]]*OO[[#This Row],[4]]/SUM(OO[4])</f>
        <v>0</v>
      </c>
      <c r="G387" s="10">
        <f>3/24*OO[[#This Row],[63 (26JUN1985 18:00:00)-Water Temperature (C)]]*OO[[#This Row],[5]]/SUM(OO[5])</f>
        <v>0</v>
      </c>
      <c r="H387" s="10">
        <f>3/24*OO[[#This Row],[64 (26JUN1985 21:00:00)-Water Temperature (C)]]*OO[[#This Row],[6]]/SUM(OO[6])</f>
        <v>0</v>
      </c>
      <c r="I387" s="10">
        <f>3/24*OO[[#This Row],[65 (27JUN1985 00:00:00)-Water Temperature (C)]]*OO[[#This Row],[7]]/SUM(OO[7])</f>
        <v>0</v>
      </c>
      <c r="J387" s="10">
        <f>3/24*OO[[#This Row],[66 (27JUN1985 03:00:00)-Water Temperature (C)]]*OO[[#This Row],[8]]/SUM(OO[8])</f>
        <v>0</v>
      </c>
      <c r="K387" s="10">
        <f>3/24*OO[[#This Row],[67 (27JUN1985 06:00:00)-Water Temperature (C)]]*OO[[#This Row],[9]]/SUM(OO[9])</f>
        <v>0</v>
      </c>
      <c r="L387" s="10">
        <f>3/24*OO[[#This Row],[68 (27JUN1985 09:00:00)-Water Temperature (C)]]*OO[[#This Row],[10]]/SUM(OO[10])</f>
        <v>0</v>
      </c>
      <c r="M387" s="10">
        <f>3/24*OO[[#This Row],[69 (27JUN1985 12:00:00)-Water Temperature (C)]]*OO[[#This Row],[11]]/SUM(OO[11])</f>
        <v>0</v>
      </c>
      <c r="N387" s="10">
        <f>3/24*OO[[#This Row],[70 (27JUN1985 15:00:00)-Water Temperature (C)]]*OO[[#This Row],[12]]/SUM(OO[12])</f>
        <v>0</v>
      </c>
      <c r="O387" s="10">
        <f>3/24*OO[[#This Row],[71 (27JUN1985 18:00:00)-Water Temperature (C)]]*OO[[#This Row],[13]]/SUM(OO[13])</f>
        <v>0</v>
      </c>
      <c r="P387" s="10">
        <f>3/24*OO[[#This Row],[72 (27JUN1985 21:00:00)-Water Temperature (C)]]*OO[[#This Row],[14]]/SUM(OO[14])</f>
        <v>0</v>
      </c>
      <c r="Q387" s="10">
        <f>3/24*OO[[#This Row],[73 (28JUN1985 00:00:00)-Water Temperature (C)]]*OO[[#This Row],[15]]/SUM(OO[15])</f>
        <v>0</v>
      </c>
      <c r="R387" s="10">
        <f>3/24*OO[[#This Row],[74 (28JUN1985 03:00:00)-Water Temperature (C)]]*OO[[#This Row],[16]]/SUM(OO[16])</f>
        <v>0</v>
      </c>
      <c r="S387" s="10">
        <f>3/24*OO[[#This Row],[75 (28JUN1985 06:00:00)-Water Temperature (C)]]*OO[[#This Row],[17]]/SUM(OO[17])</f>
        <v>0</v>
      </c>
      <c r="T387" s="10">
        <f>3/24*OO[[#This Row],[76 (28JUN1985 09:00:00)-Water Temperature (C)]]*OO[[#This Row],[18]]/SUM(OO[18])</f>
        <v>0</v>
      </c>
      <c r="U387" s="10">
        <f>3/24*OO[[#This Row],[77 (28JUN1985 12:00:00)-Water Temperature (C)]]*OO[[#This Row],[19]]/SUM(OO[19])</f>
        <v>4.9996860237251496E-41</v>
      </c>
      <c r="V387" s="10">
        <f>3/24000000*OO[[#This Row],[78 (28JUN1985 15:00:00)-Water Temperature (C)]]*OO[[#This Row],[20]]</f>
        <v>1.6068995967902503E-30</v>
      </c>
      <c r="W387" s="10">
        <f>3/24000000*OO[[#This Row],[79 (28JUN1985 18:00:00)-Water Temperature (C)]]*OO[[#This Row],[21]]</f>
        <v>4.4085856845674999E-25</v>
      </c>
      <c r="X387" s="10">
        <f>3/24000000*OO[[#This Row],[80 (28JUN1985 21:00:00)-Water Temperature (C)]]*OO[[#This Row],[22]]</f>
        <v>1.8416275357024998E-18</v>
      </c>
      <c r="Y387" s="10">
        <f>3/24000000*OO[[#This Row],[81 (29JUN1985 00:00:00)-Water Temperature (C)]]*OO[[#This Row],[23]]</f>
        <v>1.4261142993597498E-14</v>
      </c>
      <c r="Z387" s="10">
        <f>3/24000000*OO[[#This Row],[82 (29JUN1985 03:00:00)-Water Temperature (C)]]*OO[[#This Row],[24]]</f>
        <v>1.2568006142999999E-11</v>
      </c>
      <c r="AA387" s="10">
        <f>3/24000000*OO[[#This Row],[83 (29JUN1985 06:00:00)-Water Temperature (C)]]*OO[[#This Row],[25]]</f>
        <v>2.7190930949644997E-9</v>
      </c>
      <c r="AB387" s="10">
        <f>3/24000000*OO[[#This Row],[84 (29JUN1985 09:00:00)-Water Temperature (C)]]*OO[[#This Row],[26]]</f>
        <v>2.0795031477080002E-7</v>
      </c>
      <c r="AC387" s="10">
        <f>3/24000000*OO[[#This Row],[85 (29JUN1985 12:00:00)-Water Temperature (C)]]*OO[[#This Row],[27]]</f>
        <v>6.8158809853312494E-6</v>
      </c>
      <c r="AD387" s="10">
        <f>3/24000000*OO[[#This Row],[86 (29JUN1985 15:00:00)-Water Temperature (C)]]*OO[[#This Row],[28]]</f>
        <v>1.0895269627164999E-4</v>
      </c>
      <c r="AE387" s="10">
        <f>3/24000000*OO[[#This Row],[88 (29JUN1985 21:00:00)-Water Temperature (C)]]*OO[[#This Row],[30]]</f>
        <v>4.8484898646562495E-3</v>
      </c>
      <c r="AF387" s="10">
        <f>3/24000000*OO[[#This Row],[88 (29JUN1985 21:00:00)-Water Temperature (C)]]*OO[[#This Row],[30]]</f>
        <v>4.8484898646562495E-3</v>
      </c>
      <c r="AG387" s="10">
        <f>3/24000000*OO[[#This Row],[89 (30JUN1985 00:00:00)-Water Temperature (C)]]*OO[[#This Row],[31]]</f>
        <v>1.582516245429625E-2</v>
      </c>
      <c r="AH387" s="10">
        <f>3/24000000*OO[[#This Row],[90 (30JUN1985 03:00:00)-Water Temperature (C)]]*OO[[#This Row],[32]]</f>
        <v>3.5159966363687505E-2</v>
      </c>
      <c r="AI387" s="10">
        <f>3/24000000*OO[[#This Row],[91 (30JUN1985 06:00:00)-Water Temperature (C)]]*OO[[#This Row],[33]]</f>
        <v>5.4730886593937496E-2</v>
      </c>
      <c r="AJ387" s="10">
        <f>3/24000000*OO[[#This Row],[92 (30JUN1985 09:00:00)-Water Temperature (C)]]*OO[[#This Row],[34]]</f>
        <v>6.2158685605250001E-2</v>
      </c>
      <c r="AK387" s="10">
        <f>3/24000000*OO[[#This Row],[93 (30JUN1985 12:00:00)-Water Temperature (C)]]*OO[[#This Row],[35]]</f>
        <v>5.3212989320700003E-2</v>
      </c>
      <c r="AL387" s="10">
        <f>3/24000000*OO[[#This Row],[94 (30JUN1985 15:00:00)-Water Temperature (C)]]*OO[[#This Row],[36]]</f>
        <v>3.5132219649419996E-2</v>
      </c>
      <c r="AM387" s="10">
        <f>3/24000000*OO[[#This Row],[95 (30JUN1985 18:00:00)-Water Temperature (C)]]*OO[[#This Row],[37]]</f>
        <v>1.8598960566504997E-2</v>
      </c>
      <c r="AN387" s="10">
        <f>3/24000000*OO[[#This Row],[96 (30JUN1985 21:00:00)-Water Temperature (C)]]*OO[[#This Row],[38]]</f>
        <v>8.1983224591099992E-3</v>
      </c>
      <c r="AO387" s="10">
        <f>3/24000000*OO[[#This Row],[97 (01JUL1985 00:00:00)-Water Temperature (C)]]*OO[[#This Row],[39]]</f>
        <v>3.0897863938075002E-3</v>
      </c>
      <c r="AP387" s="10">
        <f>3/24000000*OO[[#This Row],[98 (01JUL1985 03:00:00)-Water Temperature (C)]]*OO[[#This Row],[40]]</f>
        <v>1.044844154184375E-3</v>
      </c>
      <c r="AQ387" s="10">
        <f>3/24000000*OO[[#This Row],[99 (01JUL1985 06:00:00)-Water Temperature (C)]]*OO[[#This Row],[41]]</f>
        <v>3.4067917251504997E-4</v>
      </c>
      <c r="AR387" s="10">
        <f>3/24000000*OO[[#This Row],[100 (01JUL1985 09:00:00)-Water Temperature (C)]]*OO[[#This Row],[42]]</f>
        <v>1.30541496902175E-4</v>
      </c>
      <c r="AS387" s="10">
        <f>3/24000000*OO[[#This Row],[101 (01JUL1985 12:00:00)-Water Temperature (C)]]*OO[[#This Row],[43]]</f>
        <v>7.5222775687499996E-5</v>
      </c>
      <c r="AT387" s="10">
        <f>3/24000000*OO[[#This Row],[102 (01JUL1985 15:00:00)-Water Temperature (C)]]*OO[[#This Row],[44]]</f>
        <v>6.0781458946687504E-5</v>
      </c>
      <c r="AU387" s="10">
        <f>3/24000000*OO[[#This Row],[103 (01JUL1985 18:00:00)-Water Temperature (C)]]*OO[[#This Row],[45]]</f>
        <v>5.5605219419924992E-5</v>
      </c>
      <c r="AV387" s="10">
        <f>3/24000000*OO[[#This Row],[104 (01JUL1985 21:00:00)-Water Temperature (C)]]*OO[[#This Row],[46]]</f>
        <v>5.2192525832562501E-5</v>
      </c>
      <c r="AW387" s="10">
        <f>3/24000000*OO[[#This Row],[105 (02JUL1985 00:00:00)-Water Temperature (C)]]*OO[[#This Row],[47]]</f>
        <v>4.8565772622937498E-5</v>
      </c>
      <c r="AX387" s="10">
        <f>3/24000000*OO[[#This Row],[106 (02JUL1985 03:00:00)-Water Temperature (C)]]*OO[[#This Row],[48]]</f>
        <v>4.5454236062174998E-5</v>
      </c>
      <c r="AY387" s="10">
        <f>3/24000000*OO[[#This Row],[107 (02JUL1985 06:00:00)-Water Temperature (C)]]*OO[[#This Row],[49]]</f>
        <v>4.2270575881599996E-5</v>
      </c>
      <c r="AZ387" s="10">
        <f>3/24000000*OO[[#This Row],[108 (02JUL1985 09:00:00)-Water Temperature (C)]]*OO[[#This Row],[50]]</f>
        <v>3.9171997035562491E-5</v>
      </c>
      <c r="BA387" s="10">
        <f>3/24000000*OO[[#This Row],[109 (02JUL1985 12:00:00)-Water Temperature (C)]]*OO[[#This Row],[51]]</f>
        <v>3.6253490057924999E-5</v>
      </c>
      <c r="BB387" s="10">
        <f>3/24000000*OO[[#This Row],[110 (02JUL1985 15:00:00)-Water Temperature (C)]]*OO[[#This Row],[52]]</f>
        <v>3.3125853836885003E-5</v>
      </c>
      <c r="BC387" s="10">
        <f>3/24000000*OO[[#This Row],[111 (02JUL1985 18:00:00)-Water Temperature (C)]]*OO[[#This Row],[53]]</f>
        <v>2.989518342342875E-5</v>
      </c>
      <c r="BD387" s="10">
        <f>3/24000000*OO[[#This Row],[112 (02JUL1985 21:00:00)-Water Temperature (C)]]*OO[[#This Row],[54]]</f>
        <v>2.6759934100937502E-5</v>
      </c>
      <c r="BE387" s="10">
        <f>3/24000000*OO[[#This Row],[113 (03JUL1985 00:00:00)-Water Temperature (C)]]*OO[[#This Row],[55]]</f>
        <v>2.403486479930625E-5</v>
      </c>
      <c r="BF387" s="10">
        <f>3/24000000*OO[[#This Row],[114 (03JUL1985 03:00:00)-Water Temperature (C)]]*OO[[#This Row],[56]]</f>
        <v>2.2087031897752499E-5</v>
      </c>
      <c r="BG387" s="10">
        <f>3/24000000*OO[[#This Row],[115 (03JUL1985 06:00:00)-Water Temperature (C)]]*OO[[#This Row],[57]]</f>
        <v>2.0350881778430001E-5</v>
      </c>
      <c r="BH387" s="10">
        <f>3/24000000*OO[[#This Row],[116 (03JUL1985 09:00:00)-Water Temperature (C)]]*OO[[#This Row],[58]]</f>
        <v>1.853473376938125E-5</v>
      </c>
      <c r="BI387" s="10">
        <f>3/24000000*OO[[#This Row],[117 (03JUL1985 12:00:00)-Water Temperature (C)]]*OO[[#This Row],[59]]</f>
        <v>1.6836282266118749E-5</v>
      </c>
      <c r="BJ387" s="10">
        <f>3/24000000*OO[[#This Row],[118 (03JUL1985 15:00:00)-Water Temperature (C)]]*OO[[#This Row],[60]]</f>
        <v>1.5159485960902499E-5</v>
      </c>
      <c r="BK387" s="10">
        <f>3/24000000*OO[[#This Row],[119 (03JUL1985 18:00:00)-Water Temperature (C)]]*OO[[#This Row],[61]]</f>
        <v>1.35613418854675E-5</v>
      </c>
      <c r="BL387" s="10">
        <f>3/24000000*OO[[#This Row],[120 (03JUL1985 21:00:00)-Water Temperature (C)]]*OO[[#This Row],[62]]</f>
        <v>1.2205382550992499E-5</v>
      </c>
      <c r="BM387" s="10">
        <f>3/24000000*OO[[#This Row],[121 (04JUL1985 00:00:00)-Water Temperature (C)]]*OO[[#This Row],[63]]</f>
        <v>1.1094199297230001E-5</v>
      </c>
      <c r="BN387" s="10">
        <f>3/24000000*OO[[#This Row],[122 (04JUL1985 03:00:00)-Water Temperature (C)]]*OO[[#This Row],[64]]</f>
        <v>1.037406640011E-5</v>
      </c>
      <c r="BO387" s="10">
        <f>3/24000000*OO[[#This Row],[123 (04JUL1985 06:00:00)-Water Temperature (C)]]*OO[[#This Row],[65]]</f>
        <v>9.7102610885699993E-6</v>
      </c>
      <c r="BP387" s="10">
        <f>3/24000000*OO[[#This Row],[124 (04JUL1985 09:00:00)-Water Temperature (C)]]*OO[[#This Row],[66]]</f>
        <v>9.0226165310662487E-6</v>
      </c>
      <c r="BQ387" s="10">
        <f>3/24000000*OO[[#This Row],[125 (04JUL1985 12:00:00)-Water Temperature (C)]]*OO[[#This Row],[67]]</f>
        <v>8.2227786642449992E-6</v>
      </c>
      <c r="BR387" s="10">
        <f>3/24000000*OO[[#This Row],[126 (04JUL1985 15:00:00)-Water Temperature (C)]]*OO[[#This Row],[68]]</f>
        <v>7.3678282022499988E-6</v>
      </c>
      <c r="BS387" s="10">
        <f>3/24000000*OO[[#This Row],[127 (04JUL1985 18:00:00)-Water Temperature (C)]]*OO[[#This Row],[69]]</f>
        <v>6.4901188663399994E-6</v>
      </c>
      <c r="BT387" s="10">
        <f>3/24000000*OO[[#This Row],[128 (04JUL1985 21:00:00)-Water Temperature (C)]]*OO[[#This Row],[70]]</f>
        <v>5.6840924287012497E-6</v>
      </c>
      <c r="BU387" s="10">
        <f>3/24000000*OO[[#This Row],[129 (05JUL1985 00:00:00)-Water Temperature (C)]]*OO[[#This Row],[71]]</f>
        <v>4.9450504888649996E-6</v>
      </c>
      <c r="BV387" s="10">
        <f>3/24000000*OO[[#This Row],[130 (05JUL1985 03:00:00)-Water Temperature (C)]]*OO[[#This Row],[72]]</f>
        <v>4.3166331306875002E-6</v>
      </c>
      <c r="BW387" s="10">
        <f>3/24000000*OO[[#This Row],[131 (05JUL1985 06:00:00)-Water Temperature (C)]]*OO[[#This Row],[73]]</f>
        <v>3.6840032758064998E-6</v>
      </c>
      <c r="BX387" s="10">
        <f>3/24000000*OO[[#This Row],[132 (05JUL1985 09:00:00)-Water Temperature (C)]]*OO[[#This Row],[74]]</f>
        <v>3.067959438285E-6</v>
      </c>
      <c r="BY387" s="10">
        <f>3/24000000*OO[[#This Row],[133 (05JUL1985 12:00:00)-Water Temperature (C)]]*OO[[#This Row],[75]]</f>
        <v>2.5053035016169998E-6</v>
      </c>
      <c r="BZ387" s="10">
        <f>3/24000000*OO[[#This Row],[134 (05JUL1985 15:00:00)-Water Temperature (C)]]*OO[[#This Row],[76]]</f>
        <v>2.0094611809124999E-6</v>
      </c>
      <c r="CA387" s="10">
        <f>3/24000000*OO[[#This Row],[135 (05JUL1985 18:00:00)-Water Temperature (C)]]*OO[[#This Row],[77]]</f>
        <v>1.6171965595805001E-6</v>
      </c>
      <c r="CB387" s="10">
        <f>3/24000000*OO[[#This Row],[136 (05JUL1985 21:00:00)-Water Temperature (C)]]*OO[[#This Row],[78]]</f>
        <v>1.3350341956668747E-6</v>
      </c>
      <c r="CC387" s="10">
        <f>3/24000000*OO[[#This Row],[137 (06JUL1985 00:00:00)-Water Temperature (C)]]*OO[[#This Row],[79]]</f>
        <v>1.1400523877851251E-6</v>
      </c>
      <c r="CD387" s="10">
        <f>3/24000000*OO[[#This Row],[138 (06JUL1985 03:00:00)-Water Temperature (C)]]*OO[[#This Row],[80]]</f>
        <v>1.0186321000365E-6</v>
      </c>
      <c r="CE387" s="10">
        <f>3/24000000*OO[[#This Row],[139 (06JUL1985 06:00:00)-Water Temperature (C)]]*OO[[#This Row],[81]]</f>
        <v>9.3101588626974991E-7</v>
      </c>
      <c r="CF387" s="10">
        <f>3/24000000*OO[[#This Row],[140 (06JUL1985 09:00:00)-Water Temperature (C)]]*OO[[#This Row],[82]]</f>
        <v>8.6145767813962494E-7</v>
      </c>
      <c r="CG387" s="10">
        <f>3/24000000*OO[[#This Row],[141 (06JUL1985 12:00:00)-Water Temperature (C)]]*OO[[#This Row],[83]]</f>
        <v>8.00170145613125E-7</v>
      </c>
      <c r="CH387" s="10">
        <f>3/24000000*OO[[#This Row],[142 (06JUL1985 15:00:00)-Water Temperature (C)]]*OO[[#This Row],[84]]</f>
        <v>7.4119383996899996E-7</v>
      </c>
      <c r="CI387" s="10">
        <f>3/24000000*OO[[#This Row],[143 (06JUL1985 18:00:00)-Water Temperature (C)]]*OO[[#This Row],[85]]</f>
        <v>6.8374422862650002E-7</v>
      </c>
      <c r="CJ387" s="10">
        <f>3/24000000*OO[[#This Row],[144 (06JUL1985 21:00:00)-Water Temperature (C)]]*OO[[#This Row],[86]]</f>
        <v>6.37350982004E-7</v>
      </c>
      <c r="CK387" s="10">
        <f>3/24000000*OO[[#This Row],[145 (07JUL1985 00:00:00)-Water Temperature (C)]]*OO[[#This Row],[87]]</f>
        <v>6.0130772627062495E-7</v>
      </c>
      <c r="CL387" s="10">
        <f>3/24000000*OO[[#This Row],[146 (07JUL1985 03:00:00)-Water Temperature (C)]]*OO[[#This Row],[88]]</f>
        <v>5.8375783459800003E-7</v>
      </c>
      <c r="CM387" s="10">
        <f>3/24000000*OO[[#This Row],[147 (07JUL1985 06:00:00)-Water Temperature (C)]]*OO[[#This Row],[89]]</f>
        <v>5.6491968895999997E-7</v>
      </c>
      <c r="CN387" s="10">
        <f>3/24000000*OO[[#This Row],[148 (07JUL1985 09:00:00)-Water Temperature (C)]]*OO[[#This Row],[90]]</f>
        <v>5.4248999669024992E-7</v>
      </c>
      <c r="CO387" s="10">
        <f>3/24000000*OO[[#This Row],[149 (07JUL1985 12:00:00)-Water Temperature (C)]]*OO[[#This Row],[91]]</f>
        <v>5.1890352111399992E-7</v>
      </c>
      <c r="CP387" s="10">
        <f>3/24000000*OO[[#This Row],[150 (07JUL1985 15:00:00)-Water Temperature (C)]]*OO[[#This Row],[92]]</f>
        <v>4.9377516231437495E-7</v>
      </c>
      <c r="CQ387" s="10">
        <f>3/24000000*OO[[#This Row],[151 (07JUL1985 18:00:00)-Water Temperature (C)]]*OO[[#This Row],[93]]</f>
        <v>4.6620239527824994E-7</v>
      </c>
      <c r="CR387" s="10">
        <f>3/24000000*OO[[#This Row],[152 (07JUL1985 21:00:00)-Water Temperature (C)]]*OO[[#This Row],[94]]</f>
        <v>4.4128798697974999E-7</v>
      </c>
      <c r="CS387" s="10">
        <f>3/24000000*OO[[#This Row],[153 (08JUL1985 00:00:00)-Water Temperature (C)]]*OO[[#This Row],[95]]</f>
        <v>4.1937268855737493E-7</v>
      </c>
      <c r="CT387" s="10">
        <f>3/24000000*OO[[#This Row],[154 (08JUL1985 03:00:00)-Water Temperature (C)]]*OO[[#This Row],[96]]</f>
        <v>4.0944207586987499E-7</v>
      </c>
      <c r="CU387" s="10">
        <f>3/24000000*OO[[#This Row],[155 (08JUL1985 06:00:00)-Water Temperature (C)]]*OO[[#This Row],[97]]</f>
        <v>4.0219209197899998E-7</v>
      </c>
      <c r="CV387" s="10">
        <f>3/24000000*OO[[#This Row],[156 (08JUL1985 09:00:00)-Water Temperature (C)]]*OO[[#This Row],[98]]</f>
        <v>3.9152408810300001E-7</v>
      </c>
      <c r="CW387" s="10">
        <f>3/24000000*OO[[#This Row],[157 (08JUL1985 12:00:00)-Water Temperature (C)]]*OO[[#This Row],[99]]</f>
        <v>3.7919038957125001E-7</v>
      </c>
    </row>
    <row r="388" spans="1:101" x14ac:dyDescent="0.35">
      <c r="A388" t="s">
        <v>395</v>
      </c>
      <c r="B388">
        <v>637.82449999999994</v>
      </c>
      <c r="C388" s="10">
        <f>3/24*OO[[#This Row],[59 (26JUN1985 06:00:00)-Water Temperature (C)]]*OO[[#This Row],[1]]/SUM(OO[1])</f>
        <v>0</v>
      </c>
      <c r="D388" s="10">
        <f>3/24*OO[[#This Row],[60 (26JUN1985 09:00:00)-Water Temperature (C)]]*OO[[#This Row],[2]]/SUM(OO[2])</f>
        <v>0</v>
      </c>
      <c r="E388" s="10">
        <f>3/24*OO[[#This Row],[61 (26JUN1985 12:00:00)-Water Temperature (C)]]*OO[[#This Row],[3]]/SUM(OO[3])</f>
        <v>0</v>
      </c>
      <c r="F388" s="10">
        <f>3/24*OO[[#This Row],[62 (26JUN1985 15:00:00)-Water Temperature (C)]]*OO[[#This Row],[4]]/SUM(OO[4])</f>
        <v>0</v>
      </c>
      <c r="G388" s="10">
        <f>3/24*OO[[#This Row],[63 (26JUN1985 18:00:00)-Water Temperature (C)]]*OO[[#This Row],[5]]/SUM(OO[5])</f>
        <v>0</v>
      </c>
      <c r="H388" s="10">
        <f>3/24*OO[[#This Row],[64 (26JUN1985 21:00:00)-Water Temperature (C)]]*OO[[#This Row],[6]]/SUM(OO[6])</f>
        <v>0</v>
      </c>
      <c r="I388" s="10">
        <f>3/24*OO[[#This Row],[65 (27JUN1985 00:00:00)-Water Temperature (C)]]*OO[[#This Row],[7]]/SUM(OO[7])</f>
        <v>0</v>
      </c>
      <c r="J388" s="10">
        <f>3/24*OO[[#This Row],[66 (27JUN1985 03:00:00)-Water Temperature (C)]]*OO[[#This Row],[8]]/SUM(OO[8])</f>
        <v>0</v>
      </c>
      <c r="K388" s="10">
        <f>3/24*OO[[#This Row],[67 (27JUN1985 06:00:00)-Water Temperature (C)]]*OO[[#This Row],[9]]/SUM(OO[9])</f>
        <v>0</v>
      </c>
      <c r="L388" s="10">
        <f>3/24*OO[[#This Row],[68 (27JUN1985 09:00:00)-Water Temperature (C)]]*OO[[#This Row],[10]]/SUM(OO[10])</f>
        <v>0</v>
      </c>
      <c r="M388" s="10">
        <f>3/24*OO[[#This Row],[69 (27JUN1985 12:00:00)-Water Temperature (C)]]*OO[[#This Row],[11]]/SUM(OO[11])</f>
        <v>0</v>
      </c>
      <c r="N388" s="10">
        <f>3/24*OO[[#This Row],[70 (27JUN1985 15:00:00)-Water Temperature (C)]]*OO[[#This Row],[12]]/SUM(OO[12])</f>
        <v>0</v>
      </c>
      <c r="O388" s="10">
        <f>3/24*OO[[#This Row],[71 (27JUN1985 18:00:00)-Water Temperature (C)]]*OO[[#This Row],[13]]/SUM(OO[13])</f>
        <v>0</v>
      </c>
      <c r="P388" s="10">
        <f>3/24*OO[[#This Row],[72 (27JUN1985 21:00:00)-Water Temperature (C)]]*OO[[#This Row],[14]]/SUM(OO[14])</f>
        <v>0</v>
      </c>
      <c r="Q388" s="10">
        <f>3/24*OO[[#This Row],[73 (28JUN1985 00:00:00)-Water Temperature (C)]]*OO[[#This Row],[15]]/SUM(OO[15])</f>
        <v>0</v>
      </c>
      <c r="R388" s="10">
        <f>3/24*OO[[#This Row],[74 (28JUN1985 03:00:00)-Water Temperature (C)]]*OO[[#This Row],[16]]/SUM(OO[16])</f>
        <v>0</v>
      </c>
      <c r="S388" s="10">
        <f>3/24*OO[[#This Row],[75 (28JUN1985 06:00:00)-Water Temperature (C)]]*OO[[#This Row],[17]]/SUM(OO[17])</f>
        <v>0</v>
      </c>
      <c r="T388" s="10">
        <f>3/24*OO[[#This Row],[76 (28JUN1985 09:00:00)-Water Temperature (C)]]*OO[[#This Row],[18]]/SUM(OO[18])</f>
        <v>0</v>
      </c>
      <c r="U388" s="10">
        <f>3/24*OO[[#This Row],[77 (28JUN1985 12:00:00)-Water Temperature (C)]]*OO[[#This Row],[19]]/SUM(OO[19])</f>
        <v>1.4490923701845084E-41</v>
      </c>
      <c r="V388" s="10">
        <f>3/24000000*OO[[#This Row],[78 (28JUN1985 15:00:00)-Water Temperature (C)]]*OO[[#This Row],[20]]</f>
        <v>7.4547456079524982E-31</v>
      </c>
      <c r="W388" s="10">
        <f>3/24000000*OO[[#This Row],[79 (28JUN1985 18:00:00)-Water Temperature (C)]]*OO[[#This Row],[21]]</f>
        <v>1.4068696095011247E-25</v>
      </c>
      <c r="X388" s="10">
        <f>3/24000000*OO[[#This Row],[80 (28JUN1985 21:00:00)-Water Temperature (C)]]*OO[[#This Row],[22]]</f>
        <v>1.081487206771125E-18</v>
      </c>
      <c r="Y388" s="10">
        <f>3/24000000*OO[[#This Row],[81 (29JUN1985 00:00:00)-Water Temperature (C)]]*OO[[#This Row],[23]]</f>
        <v>9.8786305139599982E-15</v>
      </c>
      <c r="Z388" s="10">
        <f>3/24000000*OO[[#This Row],[82 (29JUN1985 03:00:00)-Water Temperature (C)]]*OO[[#This Row],[24]]</f>
        <v>9.592739049761249E-12</v>
      </c>
      <c r="AA388" s="10">
        <f>3/24000000*OO[[#This Row],[83 (29JUN1985 06:00:00)-Water Temperature (C)]]*OO[[#This Row],[25]]</f>
        <v>2.2365365197505E-9</v>
      </c>
      <c r="AB388" s="10">
        <f>3/24000000*OO[[#This Row],[84 (29JUN1985 09:00:00)-Water Temperature (C)]]*OO[[#This Row],[26]]</f>
        <v>1.8201703590468749E-7</v>
      </c>
      <c r="AC388" s="10">
        <f>3/24000000*OO[[#This Row],[85 (29JUN1985 12:00:00)-Water Temperature (C)]]*OO[[#This Row],[27]]</f>
        <v>6.2974446735500003E-6</v>
      </c>
      <c r="AD388" s="10">
        <f>3/24000000*OO[[#This Row],[86 (29JUN1985 15:00:00)-Water Temperature (C)]]*OO[[#This Row],[28]]</f>
        <v>1.0561881224437499E-4</v>
      </c>
      <c r="AE388" s="10">
        <f>3/24000000*OO[[#This Row],[88 (29JUN1985 21:00:00)-Water Temperature (C)]]*OO[[#This Row],[30]]</f>
        <v>5.1216480569499997E-3</v>
      </c>
      <c r="AF388" s="10">
        <f>3/24000000*OO[[#This Row],[88 (29JUN1985 21:00:00)-Water Temperature (C)]]*OO[[#This Row],[30]]</f>
        <v>5.1216480569499997E-3</v>
      </c>
      <c r="AG388" s="10">
        <f>3/24000000*OO[[#This Row],[89 (30JUN1985 00:00:00)-Water Temperature (C)]]*OO[[#This Row],[31]]</f>
        <v>1.7381763984999996E-2</v>
      </c>
      <c r="AH388" s="10">
        <f>3/24000000*OO[[#This Row],[90 (30JUN1985 03:00:00)-Water Temperature (C)]]*OO[[#This Row],[32]]</f>
        <v>4.0068432368999998E-2</v>
      </c>
      <c r="AI388" s="10">
        <f>3/24000000*OO[[#This Row],[91 (30JUN1985 06:00:00)-Water Temperature (C)]]*OO[[#This Row],[33]]</f>
        <v>6.4547518421700006E-2</v>
      </c>
      <c r="AJ388" s="10">
        <f>3/24000000*OO[[#This Row],[92 (30JUN1985 09:00:00)-Water Temperature (C)]]*OO[[#This Row],[34]]</f>
        <v>7.5704313532049997E-2</v>
      </c>
      <c r="AK388" s="10">
        <f>3/24000000*OO[[#This Row],[93 (30JUN1985 12:00:00)-Water Temperature (C)]]*OO[[#This Row],[35]]</f>
        <v>6.6782343181087486E-2</v>
      </c>
      <c r="AL388" s="10">
        <f>3/24000000*OO[[#This Row],[94 (30JUN1985 15:00:00)-Water Temperature (C)]]*OO[[#This Row],[36]]</f>
        <v>4.5315288620212495E-2</v>
      </c>
      <c r="AM388" s="10">
        <f>3/24000000*OO[[#This Row],[95 (30JUN1985 18:00:00)-Water Temperature (C)]]*OO[[#This Row],[37]]</f>
        <v>2.4604976868972499E-2</v>
      </c>
      <c r="AN388" s="10">
        <f>3/24000000*OO[[#This Row],[96 (30JUN1985 21:00:00)-Water Temperature (C)]]*OO[[#This Row],[38]]</f>
        <v>1.1114567824071249E-2</v>
      </c>
      <c r="AO388" s="10">
        <f>3/24000000*OO[[#This Row],[97 (01JUL1985 00:00:00)-Water Temperature (C)]]*OO[[#This Row],[39]]</f>
        <v>4.2833753473612507E-3</v>
      </c>
      <c r="AP388" s="10">
        <f>3/24000000*OO[[#This Row],[98 (01JUL1985 03:00:00)-Water Temperature (C)]]*OO[[#This Row],[40]]</f>
        <v>1.4729240640329998E-3</v>
      </c>
      <c r="AQ388" s="10">
        <f>3/24000000*OO[[#This Row],[99 (01JUL1985 06:00:00)-Water Temperature (C)]]*OO[[#This Row],[41]]</f>
        <v>4.8020452743199996E-4</v>
      </c>
      <c r="AR388" s="10">
        <f>3/24000000*OO[[#This Row],[100 (01JUL1985 09:00:00)-Water Temperature (C)]]*OO[[#This Row],[42]]</f>
        <v>1.7726611632239999E-4</v>
      </c>
      <c r="AS388" s="10">
        <f>3/24000000*OO[[#This Row],[101 (01JUL1985 12:00:00)-Water Temperature (C)]]*OO[[#This Row],[43]]</f>
        <v>9.5892442588799997E-5</v>
      </c>
      <c r="AT388" s="10">
        <f>3/24000000*OO[[#This Row],[102 (01JUL1985 15:00:00)-Water Temperature (C)]]*OO[[#This Row],[44]]</f>
        <v>7.4749583711599996E-5</v>
      </c>
      <c r="AU388" s="10">
        <f>3/24000000*OO[[#This Row],[103 (01JUL1985 18:00:00)-Water Temperature (C)]]*OO[[#This Row],[45]]</f>
        <v>6.7610242664024994E-5</v>
      </c>
      <c r="AV388" s="10">
        <f>3/24000000*OO[[#This Row],[104 (01JUL1985 21:00:00)-Water Temperature (C)]]*OO[[#This Row],[46]]</f>
        <v>6.3380016913049987E-5</v>
      </c>
      <c r="AW388" s="10">
        <f>3/24000000*OO[[#This Row],[105 (02JUL1985 00:00:00)-Water Temperature (C)]]*OO[[#This Row],[47]]</f>
        <v>5.90566620684E-5</v>
      </c>
      <c r="AX388" s="10">
        <f>3/24000000*OO[[#This Row],[106 (02JUL1985 03:00:00)-Water Temperature (C)]]*OO[[#This Row],[48]]</f>
        <v>5.5319697274624999E-5</v>
      </c>
      <c r="AY388" s="10">
        <f>3/24000000*OO[[#This Row],[107 (02JUL1985 06:00:00)-Water Temperature (C)]]*OO[[#This Row],[49]]</f>
        <v>5.1475734779124993E-5</v>
      </c>
      <c r="AZ388" s="10">
        <f>3/24000000*OO[[#This Row],[108 (02JUL1985 09:00:00)-Water Temperature (C)]]*OO[[#This Row],[50]]</f>
        <v>4.7614852434800002E-5</v>
      </c>
      <c r="BA388" s="10">
        <f>3/24000000*OO[[#This Row],[109 (02JUL1985 12:00:00)-Water Temperature (C)]]*OO[[#This Row],[51]]</f>
        <v>4.3939200394550001E-5</v>
      </c>
      <c r="BB388" s="10">
        <f>3/24000000*OO[[#This Row],[110 (02JUL1985 15:00:00)-Water Temperature (C)]]*OO[[#This Row],[52]]</f>
        <v>4.0044932698500002E-5</v>
      </c>
      <c r="BC388" s="10">
        <f>3/24000000*OO[[#This Row],[111 (02JUL1985 18:00:00)-Water Temperature (C)]]*OO[[#This Row],[53]]</f>
        <v>3.6016796815874996E-5</v>
      </c>
      <c r="BD388" s="10">
        <f>3/24000000*OO[[#This Row],[112 (02JUL1985 21:00:00)-Water Temperature (C)]]*OO[[#This Row],[54]]</f>
        <v>3.2246681681542502E-5</v>
      </c>
      <c r="BE388" s="10">
        <f>3/24000000*OO[[#This Row],[113 (03JUL1985 00:00:00)-Water Temperature (C)]]*OO[[#This Row],[55]]</f>
        <v>2.8816075005760002E-5</v>
      </c>
      <c r="BF388" s="10">
        <f>3/24000000*OO[[#This Row],[114 (03JUL1985 03:00:00)-Water Temperature (C)]]*OO[[#This Row],[56]]</f>
        <v>2.6427549211717499E-5</v>
      </c>
      <c r="BG388" s="10">
        <f>3/24000000*OO[[#This Row],[115 (03JUL1985 06:00:00)-Water Temperature (C)]]*OO[[#This Row],[57]]</f>
        <v>2.4312042189858751E-5</v>
      </c>
      <c r="BH388" s="10">
        <f>3/24000000*OO[[#This Row],[116 (03JUL1985 09:00:00)-Water Temperature (C)]]*OO[[#This Row],[58]]</f>
        <v>2.2110113618669997E-5</v>
      </c>
      <c r="BI388" s="10">
        <f>3/24000000*OO[[#This Row],[117 (03JUL1985 12:00:00)-Water Temperature (C)]]*OO[[#This Row],[59]]</f>
        <v>2.0044421697787499E-5</v>
      </c>
      <c r="BJ388" s="10">
        <f>3/24000000*OO[[#This Row],[118 (03JUL1985 15:00:00)-Water Temperature (C)]]*OO[[#This Row],[60]]</f>
        <v>1.7994628905234999E-5</v>
      </c>
      <c r="BK388" s="10">
        <f>3/24000000*OO[[#This Row],[119 (03JUL1985 18:00:00)-Water Temperature (C)]]*OO[[#This Row],[61]]</f>
        <v>1.6051878254731252E-5</v>
      </c>
      <c r="BL388" s="10">
        <f>3/24000000*OO[[#This Row],[120 (03JUL1985 21:00:00)-Water Temperature (C)]]*OO[[#This Row],[62]]</f>
        <v>1.4412560684042501E-5</v>
      </c>
      <c r="BM388" s="10">
        <f>3/24000000*OO[[#This Row],[121 (04JUL1985 00:00:00)-Water Temperature (C)]]*OO[[#This Row],[63]]</f>
        <v>1.308162864414875E-5</v>
      </c>
      <c r="BN388" s="10">
        <f>3/24000000*OO[[#This Row],[122 (04JUL1985 03:00:00)-Water Temperature (C)]]*OO[[#This Row],[64]]</f>
        <v>1.2222294476795E-5</v>
      </c>
      <c r="BO388" s="10">
        <f>3/24000000*OO[[#This Row],[123 (04JUL1985 06:00:00)-Water Temperature (C)]]*OO[[#This Row],[65]]</f>
        <v>1.142829355904E-5</v>
      </c>
      <c r="BP388" s="10">
        <f>3/24000000*OO[[#This Row],[124 (04JUL1985 09:00:00)-Water Temperature (C)]]*OO[[#This Row],[66]]</f>
        <v>1.060239817405625E-5</v>
      </c>
      <c r="BQ388" s="10">
        <f>3/24000000*OO[[#This Row],[125 (04JUL1985 12:00:00)-Water Temperature (C)]]*OO[[#This Row],[67]]</f>
        <v>9.6482663723312492E-6</v>
      </c>
      <c r="BR388" s="10">
        <f>3/24000000*OO[[#This Row],[126 (04JUL1985 15:00:00)-Water Temperature (C)]]*OO[[#This Row],[68]]</f>
        <v>8.6349641874999986E-6</v>
      </c>
      <c r="BS388" s="10">
        <f>3/24000000*OO[[#This Row],[127 (04JUL1985 18:00:00)-Water Temperature (C)]]*OO[[#This Row],[69]]</f>
        <v>7.5986212518999993E-6</v>
      </c>
      <c r="BT388" s="10">
        <f>3/24000000*OO[[#This Row],[128 (04JUL1985 21:00:00)-Water Temperature (C)]]*OO[[#This Row],[70]]</f>
        <v>6.6521407832425001E-6</v>
      </c>
      <c r="BU388" s="10">
        <f>3/24000000*OO[[#This Row],[129 (05JUL1985 00:00:00)-Water Temperature (C)]]*OO[[#This Row],[71]]</f>
        <v>5.7914664912875E-6</v>
      </c>
      <c r="BV388" s="10">
        <f>3/24000000*OO[[#This Row],[130 (05JUL1985 03:00:00)-Water Temperature (C)]]*OO[[#This Row],[72]]</f>
        <v>5.0654049522075002E-6</v>
      </c>
      <c r="BW388" s="10">
        <f>3/24000000*OO[[#This Row],[131 (05JUL1985 06:00:00)-Water Temperature (C)]]*OO[[#This Row],[73]]</f>
        <v>4.33447431072E-6</v>
      </c>
      <c r="BX388" s="10">
        <f>3/24000000*OO[[#This Row],[132 (05JUL1985 09:00:00)-Water Temperature (C)]]*OO[[#This Row],[74]]</f>
        <v>3.6164838305384999E-6</v>
      </c>
      <c r="BY388" s="10">
        <f>3/24000000*OO[[#This Row],[133 (05JUL1985 12:00:00)-Water Temperature (C)]]*OO[[#This Row],[75]]</f>
        <v>2.9558703180256249E-6</v>
      </c>
      <c r="BZ388" s="10">
        <f>3/24000000*OO[[#This Row],[134 (05JUL1985 15:00:00)-Water Temperature (C)]]*OO[[#This Row],[76]]</f>
        <v>2.3684378365462504E-6</v>
      </c>
      <c r="CA388" s="10">
        <f>3/24000000*OO[[#This Row],[135 (05JUL1985 18:00:00)-Water Temperature (C)]]*OO[[#This Row],[77]]</f>
        <v>1.9008866873036249E-6</v>
      </c>
      <c r="CB388" s="10">
        <f>3/24000000*OO[[#This Row],[136 (05JUL1985 21:00:00)-Water Temperature (C)]]*OO[[#This Row],[78]]</f>
        <v>1.56341955169175E-6</v>
      </c>
      <c r="CC388" s="10">
        <f>3/24000000*OO[[#This Row],[137 (06JUL1985 00:00:00)-Water Temperature (C)]]*OO[[#This Row],[79]]</f>
        <v>1.3307851075582499E-6</v>
      </c>
      <c r="CD388" s="10">
        <f>3/24000000*OO[[#This Row],[138 (06JUL1985 03:00:00)-Water Temperature (C)]]*OO[[#This Row],[80]]</f>
        <v>1.185694452641375E-6</v>
      </c>
      <c r="CE388" s="10">
        <f>3/24000000*OO[[#This Row],[139 (06JUL1985 06:00:00)-Water Temperature (C)]]*OO[[#This Row],[81]]</f>
        <v>1.0816298370337501E-6</v>
      </c>
      <c r="CF388" s="10">
        <f>3/24000000*OO[[#This Row],[140 (06JUL1985 09:00:00)-Water Temperature (C)]]*OO[[#This Row],[82]]</f>
        <v>9.9918533881749994E-7</v>
      </c>
      <c r="CG388" s="10">
        <f>3/24000000*OO[[#This Row],[141 (06JUL1985 12:00:00)-Water Temperature (C)]]*OO[[#This Row],[83]]</f>
        <v>9.2650868848187504E-7</v>
      </c>
      <c r="CH388" s="10">
        <f>3/24000000*OO[[#This Row],[142 (06JUL1985 15:00:00)-Water Temperature (C)]]*OO[[#This Row],[84]]</f>
        <v>8.5668113139999992E-7</v>
      </c>
      <c r="CI388" s="10">
        <f>3/24000000*OO[[#This Row],[143 (06JUL1985 18:00:00)-Water Temperature (C)]]*OO[[#This Row],[85]]</f>
        <v>7.8869161053899991E-7</v>
      </c>
      <c r="CJ388" s="10">
        <f>3/24000000*OO[[#This Row],[144 (06JUL1985 21:00:00)-Water Temperature (C)]]*OO[[#This Row],[86]]</f>
        <v>7.3394514465237497E-7</v>
      </c>
      <c r="CK388" s="10">
        <f>3/24000000*OO[[#This Row],[145 (07JUL1985 00:00:00)-Water Temperature (C)]]*OO[[#This Row],[87]]</f>
        <v>6.9165880814375002E-7</v>
      </c>
      <c r="CL388" s="10">
        <f>3/24000000*OO[[#This Row],[146 (07JUL1985 03:00:00)-Water Temperature (C)]]*OO[[#This Row],[88]]</f>
        <v>6.709607521424999E-7</v>
      </c>
      <c r="CM388" s="10">
        <f>3/24000000*OO[[#This Row],[147 (07JUL1985 06:00:00)-Water Temperature (C)]]*OO[[#This Row],[89]]</f>
        <v>6.4871915587499992E-7</v>
      </c>
      <c r="CN388" s="10">
        <f>3/24000000*OO[[#This Row],[148 (07JUL1985 09:00:00)-Water Temperature (C)]]*OO[[#This Row],[90]]</f>
        <v>6.227084267075001E-7</v>
      </c>
      <c r="CO388" s="10">
        <f>3/24000000*OO[[#This Row],[149 (07JUL1985 12:00:00)-Water Temperature (C)]]*OO[[#This Row],[91]]</f>
        <v>5.9534710214249997E-7</v>
      </c>
      <c r="CP388" s="10">
        <f>3/24000000*OO[[#This Row],[150 (07JUL1985 15:00:00)-Water Temperature (C)]]*OO[[#This Row],[92]]</f>
        <v>5.6647565635275004E-7</v>
      </c>
      <c r="CQ388" s="10">
        <f>3/24000000*OO[[#This Row],[151 (07JUL1985 18:00:00)-Water Temperature (C)]]*OO[[#This Row],[93]]</f>
        <v>5.3447395712000001E-7</v>
      </c>
      <c r="CR388" s="10">
        <f>3/24000000*OO[[#This Row],[152 (07JUL1985 21:00:00)-Water Temperature (C)]]*OO[[#This Row],[94]]</f>
        <v>5.0539602067499995E-7</v>
      </c>
      <c r="CS388" s="10">
        <f>3/24000000*OO[[#This Row],[153 (08JUL1985 00:00:00)-Water Temperature (C)]]*OO[[#This Row],[95]]</f>
        <v>4.8008207743762504E-7</v>
      </c>
      <c r="CT388" s="10">
        <f>3/24000000*OO[[#This Row],[154 (08JUL1985 03:00:00)-Water Temperature (C)]]*OO[[#This Row],[96]]</f>
        <v>4.6860303211899996E-7</v>
      </c>
      <c r="CU388" s="10">
        <f>3/24000000*OO[[#This Row],[155 (08JUL1985 06:00:00)-Water Temperature (C)]]*OO[[#This Row],[97]]</f>
        <v>4.6010764107112501E-7</v>
      </c>
      <c r="CV388" s="10">
        <f>3/24000000*OO[[#This Row],[156 (08JUL1985 09:00:00)-Water Temperature (C)]]*OO[[#This Row],[98]]</f>
        <v>4.4763872032950002E-7</v>
      </c>
      <c r="CW388" s="10">
        <f>3/24000000*OO[[#This Row],[157 (08JUL1985 12:00:00)-Water Temperature (C)]]*OO[[#This Row],[99]]</f>
        <v>4.3324755111012498E-7</v>
      </c>
    </row>
    <row r="389" spans="1:101" x14ac:dyDescent="0.35">
      <c r="A389" t="s">
        <v>396</v>
      </c>
      <c r="B389">
        <v>606.77750000000003</v>
      </c>
      <c r="C389" s="10">
        <f>3/24*OO[[#This Row],[59 (26JUN1985 06:00:00)-Water Temperature (C)]]*OO[[#This Row],[1]]/SUM(OO[1])</f>
        <v>0</v>
      </c>
      <c r="D389" s="10">
        <f>3/24*OO[[#This Row],[60 (26JUN1985 09:00:00)-Water Temperature (C)]]*OO[[#This Row],[2]]/SUM(OO[2])</f>
        <v>0</v>
      </c>
      <c r="E389" s="10">
        <f>3/24*OO[[#This Row],[61 (26JUN1985 12:00:00)-Water Temperature (C)]]*OO[[#This Row],[3]]/SUM(OO[3])</f>
        <v>0</v>
      </c>
      <c r="F389" s="10">
        <f>3/24*OO[[#This Row],[62 (26JUN1985 15:00:00)-Water Temperature (C)]]*OO[[#This Row],[4]]/SUM(OO[4])</f>
        <v>0</v>
      </c>
      <c r="G389" s="10">
        <f>3/24*OO[[#This Row],[63 (26JUN1985 18:00:00)-Water Temperature (C)]]*OO[[#This Row],[5]]/SUM(OO[5])</f>
        <v>0</v>
      </c>
      <c r="H389" s="10">
        <f>3/24*OO[[#This Row],[64 (26JUN1985 21:00:00)-Water Temperature (C)]]*OO[[#This Row],[6]]/SUM(OO[6])</f>
        <v>0</v>
      </c>
      <c r="I389" s="10">
        <f>3/24*OO[[#This Row],[65 (27JUN1985 00:00:00)-Water Temperature (C)]]*OO[[#This Row],[7]]/SUM(OO[7])</f>
        <v>0</v>
      </c>
      <c r="J389" s="10">
        <f>3/24*OO[[#This Row],[66 (27JUN1985 03:00:00)-Water Temperature (C)]]*OO[[#This Row],[8]]/SUM(OO[8])</f>
        <v>0</v>
      </c>
      <c r="K389" s="10">
        <f>3/24*OO[[#This Row],[67 (27JUN1985 06:00:00)-Water Temperature (C)]]*OO[[#This Row],[9]]/SUM(OO[9])</f>
        <v>0</v>
      </c>
      <c r="L389" s="10">
        <f>3/24*OO[[#This Row],[68 (27JUN1985 09:00:00)-Water Temperature (C)]]*OO[[#This Row],[10]]/SUM(OO[10])</f>
        <v>0</v>
      </c>
      <c r="M389" s="10">
        <f>3/24*OO[[#This Row],[69 (27JUN1985 12:00:00)-Water Temperature (C)]]*OO[[#This Row],[11]]/SUM(OO[11])</f>
        <v>0</v>
      </c>
      <c r="N389" s="10">
        <f>3/24*OO[[#This Row],[70 (27JUN1985 15:00:00)-Water Temperature (C)]]*OO[[#This Row],[12]]/SUM(OO[12])</f>
        <v>0</v>
      </c>
      <c r="O389" s="10">
        <f>3/24*OO[[#This Row],[71 (27JUN1985 18:00:00)-Water Temperature (C)]]*OO[[#This Row],[13]]/SUM(OO[13])</f>
        <v>0</v>
      </c>
      <c r="P389" s="10">
        <f>3/24*OO[[#This Row],[72 (27JUN1985 21:00:00)-Water Temperature (C)]]*OO[[#This Row],[14]]/SUM(OO[14])</f>
        <v>0</v>
      </c>
      <c r="Q389" s="10">
        <f>3/24*OO[[#This Row],[73 (28JUN1985 00:00:00)-Water Temperature (C)]]*OO[[#This Row],[15]]/SUM(OO[15])</f>
        <v>0</v>
      </c>
      <c r="R389" s="10">
        <f>3/24*OO[[#This Row],[74 (28JUN1985 03:00:00)-Water Temperature (C)]]*OO[[#This Row],[16]]/SUM(OO[16])</f>
        <v>0</v>
      </c>
      <c r="S389" s="10">
        <f>3/24*OO[[#This Row],[75 (28JUN1985 06:00:00)-Water Temperature (C)]]*OO[[#This Row],[17]]/SUM(OO[17])</f>
        <v>0</v>
      </c>
      <c r="T389" s="10">
        <f>3/24*OO[[#This Row],[76 (28JUN1985 09:00:00)-Water Temperature (C)]]*OO[[#This Row],[18]]/SUM(OO[18])</f>
        <v>0</v>
      </c>
      <c r="U389" s="10">
        <f>3/24*OO[[#This Row],[77 (28JUN1985 12:00:00)-Water Temperature (C)]]*OO[[#This Row],[19]]/SUM(OO[19])</f>
        <v>3.3804933084106371E-42</v>
      </c>
      <c r="V389" s="10">
        <f>3/24000000*OO[[#This Row],[78 (28JUN1985 15:00:00)-Water Temperature (C)]]*OO[[#This Row],[20]]</f>
        <v>2.8397593360062498E-31</v>
      </c>
      <c r="W389" s="10">
        <f>3/24000000*OO[[#This Row],[79 (28JUN1985 18:00:00)-Water Temperature (C)]]*OO[[#This Row],[21]]</f>
        <v>3.929661421919999E-26</v>
      </c>
      <c r="X389" s="10">
        <f>3/24000000*OO[[#This Row],[80 (28JUN1985 21:00:00)-Water Temperature (C)]]*OO[[#This Row],[22]]</f>
        <v>5.4277015469049989E-19</v>
      </c>
      <c r="Y389" s="10">
        <f>3/24000000*OO[[#This Row],[81 (29JUN1985 00:00:00)-Water Temperature (C)]]*OO[[#This Row],[23]]</f>
        <v>5.9281247990499998E-15</v>
      </c>
      <c r="Z389" s="10">
        <f>3/24000000*OO[[#This Row],[82 (29JUN1985 03:00:00)-Water Temperature (C)]]*OO[[#This Row],[24]]</f>
        <v>6.3855392719387494E-12</v>
      </c>
      <c r="AA389" s="10">
        <f>3/24000000*OO[[#This Row],[83 (29JUN1985 06:00:00)-Water Temperature (C)]]*OO[[#This Row],[25]]</f>
        <v>1.6115399991302498E-9</v>
      </c>
      <c r="AB389" s="10">
        <f>3/24000000*OO[[#This Row],[84 (29JUN1985 09:00:00)-Water Temperature (C)]]*OO[[#This Row],[26]]</f>
        <v>1.4027674548007502E-7</v>
      </c>
      <c r="AC389" s="10">
        <f>3/24000000*OO[[#This Row],[85 (29JUN1985 12:00:00)-Water Temperature (C)]]*OO[[#This Row],[27]]</f>
        <v>5.1410404055849986E-6</v>
      </c>
      <c r="AD389" s="10">
        <f>3/24000000*OO[[#This Row],[86 (29JUN1985 15:00:00)-Water Temperature (C)]]*OO[[#This Row],[28]]</f>
        <v>9.0721900789874998E-5</v>
      </c>
      <c r="AE389" s="10">
        <f>3/24000000*OO[[#This Row],[88 (29JUN1985 21:00:00)-Water Temperature (C)]]*OO[[#This Row],[30]]</f>
        <v>4.829206658477499E-3</v>
      </c>
      <c r="AF389" s="10">
        <f>3/24000000*OO[[#This Row],[88 (29JUN1985 21:00:00)-Water Temperature (C)]]*OO[[#This Row],[30]]</f>
        <v>4.829206658477499E-3</v>
      </c>
      <c r="AG389" s="10">
        <f>3/24000000*OO[[#This Row],[89 (30JUN1985 00:00:00)-Water Temperature (C)]]*OO[[#This Row],[31]]</f>
        <v>1.7115232847748751E-2</v>
      </c>
      <c r="AH389" s="10">
        <f>3/24000000*OO[[#This Row],[90 (30JUN1985 03:00:00)-Water Temperature (C)]]*OO[[#This Row],[32]]</f>
        <v>4.1112932887937499E-2</v>
      </c>
      <c r="AI389" s="10">
        <f>3/24000000*OO[[#This Row],[91 (30JUN1985 06:00:00)-Water Temperature (C)]]*OO[[#This Row],[33]]</f>
        <v>6.8771378556562499E-2</v>
      </c>
      <c r="AJ389" s="10">
        <f>3/24000000*OO[[#This Row],[92 (30JUN1985 09:00:00)-Water Temperature (C)]]*OO[[#This Row],[34]]</f>
        <v>8.3529266974199989E-2</v>
      </c>
      <c r="AK389" s="10">
        <f>3/24000000*OO[[#This Row],[93 (30JUN1985 12:00:00)-Water Temperature (C)]]*OO[[#This Row],[35]]</f>
        <v>7.6085595561249997E-2</v>
      </c>
      <c r="AL389" s="10">
        <f>3/24000000*OO[[#This Row],[94 (30JUN1985 15:00:00)-Water Temperature (C)]]*OO[[#This Row],[36]]</f>
        <v>5.3099560997625E-2</v>
      </c>
      <c r="AM389" s="10">
        <f>3/24000000*OO[[#This Row],[95 (30JUN1985 18:00:00)-Water Temperature (C)]]*OO[[#This Row],[37]]</f>
        <v>2.9590552140779998E-2</v>
      </c>
      <c r="AN389" s="10">
        <f>3/24000000*OO[[#This Row],[96 (30JUN1985 21:00:00)-Water Temperature (C)]]*OO[[#This Row],[38]]</f>
        <v>1.3704979740819998E-2</v>
      </c>
      <c r="AO389" s="10">
        <f>3/24000000*OO[[#This Row],[97 (01JUL1985 00:00:00)-Water Temperature (C)]]*OO[[#This Row],[39]]</f>
        <v>5.4021020548649995E-3</v>
      </c>
      <c r="AP389" s="10">
        <f>3/24000000*OO[[#This Row],[98 (01JUL1985 03:00:00)-Water Temperature (C)]]*OO[[#This Row],[40]]</f>
        <v>1.8904480687327498E-3</v>
      </c>
      <c r="AQ389" s="10">
        <f>3/24000000*OO[[#This Row],[99 (01JUL1985 06:00:00)-Water Temperature (C)]]*OO[[#This Row],[41]]</f>
        <v>6.1636560118899996E-4</v>
      </c>
      <c r="AR389" s="10">
        <f>3/24000000*OO[[#This Row],[100 (01JUL1985 09:00:00)-Water Temperature (C)]]*OO[[#This Row],[42]]</f>
        <v>2.1942760128649999E-4</v>
      </c>
      <c r="AS389" s="10">
        <f>3/24000000*OO[[#This Row],[101 (01JUL1985 12:00:00)-Water Temperature (C)]]*OO[[#This Row],[43]]</f>
        <v>1.1048238628875001E-4</v>
      </c>
      <c r="AT389" s="10">
        <f>3/24000000*OO[[#This Row],[102 (01JUL1985 15:00:00)-Water Temperature (C)]]*OO[[#This Row],[44]]</f>
        <v>8.2124466614249994E-5</v>
      </c>
      <c r="AU389" s="10">
        <f>3/24000000*OO[[#This Row],[103 (01JUL1985 18:00:00)-Water Temperature (C)]]*OO[[#This Row],[45]]</f>
        <v>7.299666447044998E-5</v>
      </c>
      <c r="AV389" s="10">
        <f>3/24000000*OO[[#This Row],[104 (01JUL1985 21:00:00)-Water Temperature (C)]]*OO[[#This Row],[46]]</f>
        <v>6.8024174102549988E-5</v>
      </c>
      <c r="AW389" s="10">
        <f>3/24000000*OO[[#This Row],[105 (02JUL1985 00:00:00)-Water Temperature (C)]]*OO[[#This Row],[47]]</f>
        <v>6.3285813634499999E-5</v>
      </c>
      <c r="AX389" s="10">
        <f>3/24000000*OO[[#This Row],[106 (02JUL1985 03:00:00)-Water Temperature (C)]]*OO[[#This Row],[48]]</f>
        <v>5.9153015932849997E-5</v>
      </c>
      <c r="AY389" s="10">
        <f>3/24000000*OO[[#This Row],[107 (02JUL1985 06:00:00)-Water Temperature (C)]]*OO[[#This Row],[49]]</f>
        <v>5.4846475474537492E-5</v>
      </c>
      <c r="AZ389" s="10">
        <f>3/24000000*OO[[#This Row],[108 (02JUL1985 09:00:00)-Water Temperature (C)]]*OO[[#This Row],[50]]</f>
        <v>5.0357570286899992E-5</v>
      </c>
      <c r="BA389" s="10">
        <f>3/24000000*OO[[#This Row],[109 (02JUL1985 12:00:00)-Water Temperature (C)]]*OO[[#This Row],[51]]</f>
        <v>4.6051733548125003E-5</v>
      </c>
      <c r="BB389" s="10">
        <f>3/24000000*OO[[#This Row],[110 (02JUL1985 15:00:00)-Water Temperature (C)]]*OO[[#This Row],[52]]</f>
        <v>4.1597180322237504E-5</v>
      </c>
      <c r="BC389" s="10">
        <f>3/24000000*OO[[#This Row],[111 (02JUL1985 18:00:00)-Water Temperature (C)]]*OO[[#This Row],[53]]</f>
        <v>3.7041701506874996E-5</v>
      </c>
      <c r="BD389" s="10">
        <f>3/24000000*OO[[#This Row],[112 (02JUL1985 21:00:00)-Water Temperature (C)]]*OO[[#This Row],[54]]</f>
        <v>3.2935757391337495E-5</v>
      </c>
      <c r="BE389" s="10">
        <f>3/24000000*OO[[#This Row],[113 (03JUL1985 00:00:00)-Water Temperature (C)]]*OO[[#This Row],[55]]</f>
        <v>2.9116702464482498E-5</v>
      </c>
      <c r="BF389" s="10">
        <f>3/24000000*OO[[#This Row],[114 (03JUL1985 03:00:00)-Water Temperature (C)]]*OO[[#This Row],[56]]</f>
        <v>2.6474933537429998E-5</v>
      </c>
      <c r="BG389" s="10">
        <f>3/24000000*OO[[#This Row],[115 (03JUL1985 06:00:00)-Water Temperature (C)]]*OO[[#This Row],[57]]</f>
        <v>2.41413366851125E-5</v>
      </c>
      <c r="BH389" s="10">
        <f>3/24000000*OO[[#This Row],[116 (03JUL1985 09:00:00)-Water Temperature (C)]]*OO[[#This Row],[58]]</f>
        <v>2.1756540988800001E-5</v>
      </c>
      <c r="BI389" s="10">
        <f>3/24000000*OO[[#This Row],[117 (03JUL1985 12:00:00)-Water Temperature (C)]]*OO[[#This Row],[59]]</f>
        <v>1.9529398766879999E-5</v>
      </c>
      <c r="BJ389" s="10">
        <f>3/24000000*OO[[#This Row],[118 (03JUL1985 15:00:00)-Water Temperature (C)]]*OO[[#This Row],[60]]</f>
        <v>1.731822742134375E-5</v>
      </c>
      <c r="BK389" s="10">
        <f>3/24000000*OO[[#This Row],[119 (03JUL1985 18:00:00)-Water Temperature (C)]]*OO[[#This Row],[61]]</f>
        <v>1.5279370705462499E-5</v>
      </c>
      <c r="BL389" s="10">
        <f>3/24000000*OO[[#This Row],[120 (03JUL1985 21:00:00)-Water Temperature (C)]]*OO[[#This Row],[62]]</f>
        <v>1.3623562937940002E-5</v>
      </c>
      <c r="BM389" s="10">
        <f>3/24000000*OO[[#This Row],[121 (04JUL1985 00:00:00)-Water Temperature (C)]]*OO[[#This Row],[63]]</f>
        <v>1.2296465173387499E-5</v>
      </c>
      <c r="BN389" s="10">
        <f>3/24000000*OO[[#This Row],[122 (04JUL1985 03:00:00)-Water Temperature (C)]]*OO[[#This Row],[64]]</f>
        <v>1.1432466428849999E-5</v>
      </c>
      <c r="BO389" s="10">
        <f>3/24000000*OO[[#This Row],[123 (04JUL1985 06:00:00)-Water Temperature (C)]]*OO[[#This Row],[65]]</f>
        <v>1.0629851019912498E-5</v>
      </c>
      <c r="BP389" s="10">
        <f>3/24000000*OO[[#This Row],[124 (04JUL1985 09:00:00)-Water Temperature (C)]]*OO[[#This Row],[66]]</f>
        <v>9.7949535092499993E-6</v>
      </c>
      <c r="BQ389" s="10">
        <f>3/24000000*OO[[#This Row],[125 (04JUL1985 12:00:00)-Water Temperature (C)]]*OO[[#This Row],[67]]</f>
        <v>8.8515068684124989E-6</v>
      </c>
      <c r="BR389" s="10">
        <f>3/24000000*OO[[#This Row],[126 (04JUL1985 15:00:00)-Water Temperature (C)]]*OO[[#This Row],[68]]</f>
        <v>7.8723207901799998E-6</v>
      </c>
      <c r="BS389" s="10">
        <f>3/24000000*OO[[#This Row],[127 (04JUL1985 18:00:00)-Water Temperature (C)]]*OO[[#This Row],[69]]</f>
        <v>6.8909089645800002E-6</v>
      </c>
      <c r="BT389" s="10">
        <f>3/24000000*OO[[#This Row],[128 (04JUL1985 21:00:00)-Water Temperature (C)]]*OO[[#This Row],[70]]</f>
        <v>6.0058222579537505E-6</v>
      </c>
      <c r="BU389" s="10">
        <f>3/24000000*OO[[#This Row],[129 (05JUL1985 00:00:00)-Water Temperature (C)]]*OO[[#This Row],[71]]</f>
        <v>5.215227683544999E-6</v>
      </c>
      <c r="BV389" s="10">
        <f>3/24000000*OO[[#This Row],[130 (05JUL1985 03:00:00)-Water Temperature (C)]]*OO[[#This Row],[72]]</f>
        <v>4.5536290336900003E-6</v>
      </c>
      <c r="BW389" s="10">
        <f>3/24000000*OO[[#This Row],[131 (05JUL1985 06:00:00)-Water Temperature (C)]]*OO[[#This Row],[73]]</f>
        <v>3.8914135044999997E-6</v>
      </c>
      <c r="BX389" s="10">
        <f>3/24000000*OO[[#This Row],[132 (05JUL1985 09:00:00)-Water Temperature (C)]]*OO[[#This Row],[74]]</f>
        <v>3.2394254408700001E-6</v>
      </c>
      <c r="BY389" s="10">
        <f>3/24000000*OO[[#This Row],[133 (05JUL1985 12:00:00)-Water Temperature (C)]]*OO[[#This Row],[75]]</f>
        <v>2.6410508887740002E-6</v>
      </c>
      <c r="BZ389" s="10">
        <f>3/24000000*OO[[#This Row],[134 (05JUL1985 15:00:00)-Water Temperature (C)]]*OO[[#This Row],[76]]</f>
        <v>2.1063554796862498E-6</v>
      </c>
      <c r="CA389" s="10">
        <f>3/24000000*OO[[#This Row],[135 (05JUL1985 18:00:00)-Water Temperature (C)]]*OO[[#This Row],[77]]</f>
        <v>1.6817418661728752E-6</v>
      </c>
      <c r="CB389" s="10">
        <f>3/24000000*OO[[#This Row],[136 (05JUL1985 21:00:00)-Water Temperature (C)]]*OO[[#This Row],[78]]</f>
        <v>1.3743667845539999E-6</v>
      </c>
      <c r="CC389" s="10">
        <f>3/24000000*OO[[#This Row],[137 (06JUL1985 00:00:00)-Water Temperature (C)]]*OO[[#This Row],[79]]</f>
        <v>1.1637619939680001E-6</v>
      </c>
      <c r="CD389" s="10">
        <f>3/24000000*OO[[#This Row],[138 (06JUL1985 03:00:00)-Water Temperature (C)]]*OO[[#This Row],[80]]</f>
        <v>1.0314629025882499E-6</v>
      </c>
      <c r="CE389" s="10">
        <f>3/24000000*OO[[#This Row],[139 (06JUL1985 06:00:00)-Water Temperature (C)]]*OO[[#This Row],[81]]</f>
        <v>9.3781966057124993E-7</v>
      </c>
      <c r="CF389" s="10">
        <f>3/24000000*OO[[#This Row],[140 (06JUL1985 09:00:00)-Water Temperature (C)]]*OO[[#This Row],[82]]</f>
        <v>8.6364206659575004E-7</v>
      </c>
      <c r="CG389" s="10">
        <f>3/24000000*OO[[#This Row],[141 (06JUL1985 12:00:00)-Water Temperature (C)]]*OO[[#This Row],[83]]</f>
        <v>7.9809674739587502E-7</v>
      </c>
      <c r="CH389" s="10">
        <f>3/24000000*OO[[#This Row],[142 (06JUL1985 15:00:00)-Water Temperature (C)]]*OO[[#This Row],[84]]</f>
        <v>7.350316992560001E-7</v>
      </c>
      <c r="CI389" s="10">
        <f>3/24000000*OO[[#This Row],[143 (06JUL1985 18:00:00)-Water Temperature (C)]]*OO[[#This Row],[85]]</f>
        <v>6.7444531337262493E-7</v>
      </c>
      <c r="CJ389" s="10">
        <f>3/24000000*OO[[#This Row],[144 (06JUL1985 21:00:00)-Water Temperature (C)]]*OO[[#This Row],[86]]</f>
        <v>6.2553582551349988E-7</v>
      </c>
      <c r="CK389" s="10">
        <f>3/24000000*OO[[#This Row],[145 (07JUL1985 00:00:00)-Water Temperature (C)]]*OO[[#This Row],[87]]</f>
        <v>5.8812117228149993E-7</v>
      </c>
      <c r="CL389" s="10">
        <f>3/24000000*OO[[#This Row],[146 (07JUL1985 03:00:00)-Water Temperature (C)]]*OO[[#This Row],[88]]</f>
        <v>5.6944809602199997E-7</v>
      </c>
      <c r="CM389" s="10">
        <f>3/24000000*OO[[#This Row],[147 (07JUL1985 06:00:00)-Water Temperature (C)]]*OO[[#This Row],[89]]</f>
        <v>5.4881795466699996E-7</v>
      </c>
      <c r="CN389" s="10">
        <f>3/24000000*OO[[#This Row],[148 (07JUL1985 09:00:00)-Water Temperature (C)]]*OO[[#This Row],[90]]</f>
        <v>5.2566460824600002E-7</v>
      </c>
      <c r="CO389" s="10">
        <f>3/24000000*OO[[#This Row],[149 (07JUL1985 12:00:00)-Water Temperature (C)]]*OO[[#This Row],[91]]</f>
        <v>5.0141176006924999E-7</v>
      </c>
      <c r="CP389" s="10">
        <f>3/24000000*OO[[#This Row],[150 (07JUL1985 15:00:00)-Water Temperature (C)]]*OO[[#This Row],[92]]</f>
        <v>4.7596439868750001E-7</v>
      </c>
      <c r="CQ389" s="10">
        <f>3/24000000*OO[[#This Row],[151 (07JUL1985 18:00:00)-Water Temperature (C)]]*OO[[#This Row],[93]]</f>
        <v>4.4783620622887499E-7</v>
      </c>
      <c r="CR389" s="10">
        <f>3/24000000*OO[[#This Row],[152 (07JUL1985 21:00:00)-Water Temperature (C)]]*OO[[#This Row],[94]]</f>
        <v>4.2232150130300007E-7</v>
      </c>
      <c r="CS389" s="10">
        <f>3/24000000*OO[[#This Row],[153 (08JUL1985 00:00:00)-Water Temperature (C)]]*OO[[#This Row],[95]]</f>
        <v>4.0032209890125001E-7</v>
      </c>
      <c r="CT389" s="10">
        <f>3/24000000*OO[[#This Row],[154 (08JUL1985 03:00:00)-Water Temperature (C)]]*OO[[#This Row],[96]]</f>
        <v>3.9020048292937502E-7</v>
      </c>
      <c r="CU389" s="10">
        <f>3/24000000*OO[[#This Row],[155 (08JUL1985 06:00:00)-Water Temperature (C)]]*OO[[#This Row],[97]]</f>
        <v>3.8220424856899997E-7</v>
      </c>
      <c r="CV389" s="10">
        <f>3/24000000*OO[[#This Row],[156 (08JUL1985 09:00:00)-Water Temperature (C)]]*OO[[#This Row],[98]]</f>
        <v>3.7085459438999997E-7</v>
      </c>
      <c r="CW389" s="10">
        <f>3/24000000*OO[[#This Row],[157 (08JUL1985 12:00:00)-Water Temperature (C)]]*OO[[#This Row],[99]]</f>
        <v>3.5798014135800003E-7</v>
      </c>
    </row>
    <row r="390" spans="1:101" x14ac:dyDescent="0.35">
      <c r="A390" t="s">
        <v>397</v>
      </c>
      <c r="B390">
        <v>701.90560000000005</v>
      </c>
      <c r="C390" s="10">
        <f>3/24*OO[[#This Row],[59 (26JUN1985 06:00:00)-Water Temperature (C)]]*OO[[#This Row],[1]]/SUM(OO[1])</f>
        <v>0</v>
      </c>
      <c r="D390" s="10">
        <f>3/24*OO[[#This Row],[60 (26JUN1985 09:00:00)-Water Temperature (C)]]*OO[[#This Row],[2]]/SUM(OO[2])</f>
        <v>0</v>
      </c>
      <c r="E390" s="10">
        <f>3/24*OO[[#This Row],[61 (26JUN1985 12:00:00)-Water Temperature (C)]]*OO[[#This Row],[3]]/SUM(OO[3])</f>
        <v>0</v>
      </c>
      <c r="F390" s="10">
        <f>3/24*OO[[#This Row],[62 (26JUN1985 15:00:00)-Water Temperature (C)]]*OO[[#This Row],[4]]/SUM(OO[4])</f>
        <v>0</v>
      </c>
      <c r="G390" s="10">
        <f>3/24*OO[[#This Row],[63 (26JUN1985 18:00:00)-Water Temperature (C)]]*OO[[#This Row],[5]]/SUM(OO[5])</f>
        <v>0</v>
      </c>
      <c r="H390" s="10">
        <f>3/24*OO[[#This Row],[64 (26JUN1985 21:00:00)-Water Temperature (C)]]*OO[[#This Row],[6]]/SUM(OO[6])</f>
        <v>0</v>
      </c>
      <c r="I390" s="10">
        <f>3/24*OO[[#This Row],[65 (27JUN1985 00:00:00)-Water Temperature (C)]]*OO[[#This Row],[7]]/SUM(OO[7])</f>
        <v>0</v>
      </c>
      <c r="J390" s="10">
        <f>3/24*OO[[#This Row],[66 (27JUN1985 03:00:00)-Water Temperature (C)]]*OO[[#This Row],[8]]/SUM(OO[8])</f>
        <v>0</v>
      </c>
      <c r="K390" s="10">
        <f>3/24*OO[[#This Row],[67 (27JUN1985 06:00:00)-Water Temperature (C)]]*OO[[#This Row],[9]]/SUM(OO[9])</f>
        <v>0</v>
      </c>
      <c r="L390" s="10">
        <f>3/24*OO[[#This Row],[68 (27JUN1985 09:00:00)-Water Temperature (C)]]*OO[[#This Row],[10]]/SUM(OO[10])</f>
        <v>0</v>
      </c>
      <c r="M390" s="10">
        <f>3/24*OO[[#This Row],[69 (27JUN1985 12:00:00)-Water Temperature (C)]]*OO[[#This Row],[11]]/SUM(OO[11])</f>
        <v>0</v>
      </c>
      <c r="N390" s="10">
        <f>3/24*OO[[#This Row],[70 (27JUN1985 15:00:00)-Water Temperature (C)]]*OO[[#This Row],[12]]/SUM(OO[12])</f>
        <v>0</v>
      </c>
      <c r="O390" s="10">
        <f>3/24*OO[[#This Row],[71 (27JUN1985 18:00:00)-Water Temperature (C)]]*OO[[#This Row],[13]]/SUM(OO[13])</f>
        <v>0</v>
      </c>
      <c r="P390" s="10">
        <f>3/24*OO[[#This Row],[72 (27JUN1985 21:00:00)-Water Temperature (C)]]*OO[[#This Row],[14]]/SUM(OO[14])</f>
        <v>0</v>
      </c>
      <c r="Q390" s="10">
        <f>3/24*OO[[#This Row],[73 (28JUN1985 00:00:00)-Water Temperature (C)]]*OO[[#This Row],[15]]/SUM(OO[15])</f>
        <v>0</v>
      </c>
      <c r="R390" s="10">
        <f>3/24*OO[[#This Row],[74 (28JUN1985 03:00:00)-Water Temperature (C)]]*OO[[#This Row],[16]]/SUM(OO[16])</f>
        <v>0</v>
      </c>
      <c r="S390" s="10">
        <f>3/24*OO[[#This Row],[75 (28JUN1985 06:00:00)-Water Temperature (C)]]*OO[[#This Row],[17]]/SUM(OO[17])</f>
        <v>0</v>
      </c>
      <c r="T390" s="10">
        <f>3/24*OO[[#This Row],[76 (28JUN1985 09:00:00)-Water Temperature (C)]]*OO[[#This Row],[18]]/SUM(OO[18])</f>
        <v>0</v>
      </c>
      <c r="U390" s="10">
        <f>3/24*OO[[#This Row],[77 (28JUN1985 12:00:00)-Water Temperature (C)]]*OO[[#This Row],[19]]/SUM(OO[19])</f>
        <v>9.7786211433163199E-43</v>
      </c>
      <c r="V390" s="10">
        <f>3/24000000*OO[[#This Row],[78 (28JUN1985 15:00:00)-Water Temperature (C)]]*OO[[#This Row],[20]]</f>
        <v>1.0813540147679999E-31</v>
      </c>
      <c r="W390" s="10">
        <f>3/24000000*OO[[#This Row],[79 (28JUN1985 18:00:00)-Water Temperature (C)]]*OO[[#This Row],[21]]</f>
        <v>1.4464877755695E-26</v>
      </c>
      <c r="X390" s="10">
        <f>3/24000000*OO[[#This Row],[80 (28JUN1985 21:00:00)-Water Temperature (C)]]*OO[[#This Row],[22]]</f>
        <v>2.91404634241875E-19</v>
      </c>
      <c r="Y390" s="10">
        <f>3/24000000*OO[[#This Row],[81 (29JUN1985 00:00:00)-Water Temperature (C)]]*OO[[#This Row],[23]]</f>
        <v>3.8935112107387495E-15</v>
      </c>
      <c r="Z390" s="10">
        <f>3/24000000*OO[[#This Row],[82 (29JUN1985 03:00:00)-Water Temperature (C)]]*OO[[#This Row],[24]]</f>
        <v>4.7166617701000006E-12</v>
      </c>
      <c r="AA390" s="10">
        <f>3/24000000*OO[[#This Row],[83 (29JUN1985 06:00:00)-Water Temperature (C)]]*OO[[#This Row],[25]]</f>
        <v>1.3014838032817499E-9</v>
      </c>
      <c r="AB390" s="10">
        <f>3/24000000*OO[[#This Row],[84 (29JUN1985 09:00:00)-Water Temperature (C)]]*OO[[#This Row],[26]]</f>
        <v>1.2239984422324999E-7</v>
      </c>
      <c r="AC390" s="10">
        <f>3/24000000*OO[[#This Row],[85 (29JUN1985 12:00:00)-Water Temperature (C)]]*OO[[#This Row],[27]]</f>
        <v>4.7900016065387494E-6</v>
      </c>
      <c r="AD390" s="10">
        <f>3/24000000*OO[[#This Row],[86 (29JUN1985 15:00:00)-Water Temperature (C)]]*OO[[#This Row],[28]]</f>
        <v>8.9577451704912515E-5</v>
      </c>
      <c r="AE390" s="10">
        <f>3/24000000*OO[[#This Row],[88 (29JUN1985 21:00:00)-Water Temperature (C)]]*OO[[#This Row],[30]]</f>
        <v>5.3044154928275E-3</v>
      </c>
      <c r="AF390" s="10">
        <f>3/24000000*OO[[#This Row],[88 (29JUN1985 21:00:00)-Water Temperature (C)]]*OO[[#This Row],[30]]</f>
        <v>5.3044154928275E-3</v>
      </c>
      <c r="AG390" s="10">
        <f>3/24000000*OO[[#This Row],[89 (30JUN1985 00:00:00)-Water Temperature (C)]]*OO[[#This Row],[31]]</f>
        <v>1.9752027289891248E-2</v>
      </c>
      <c r="AH390" s="10">
        <f>3/24000000*OO[[#This Row],[90 (30JUN1985 03:00:00)-Water Temperature (C)]]*OO[[#This Row],[32]]</f>
        <v>4.9729499782199996E-2</v>
      </c>
      <c r="AI390" s="10">
        <f>3/24000000*OO[[#This Row],[91 (30JUN1985 06:00:00)-Water Temperature (C)]]*OO[[#This Row],[33]]</f>
        <v>8.6742293037899987E-2</v>
      </c>
      <c r="AJ390" s="10">
        <f>3/24000000*OO[[#This Row],[92 (30JUN1985 09:00:00)-Water Temperature (C)]]*OO[[#This Row],[34]]</f>
        <v>0.109407640360925</v>
      </c>
      <c r="AK390" s="10">
        <f>3/24000000*OO[[#This Row],[93 (30JUN1985 12:00:00)-Water Temperature (C)]]*OO[[#This Row],[35]]</f>
        <v>0.103122489695225</v>
      </c>
      <c r="AL390" s="10">
        <f>3/24000000*OO[[#This Row],[94 (30JUN1985 15:00:00)-Water Temperature (C)]]*OO[[#This Row],[36]]</f>
        <v>7.40459106162E-2</v>
      </c>
      <c r="AM390" s="10">
        <f>3/24000000*OO[[#This Row],[95 (30JUN1985 18:00:00)-Water Temperature (C)]]*OO[[#This Row],[37]]</f>
        <v>4.2333364465850003E-2</v>
      </c>
      <c r="AN390" s="10">
        <f>3/24000000*OO[[#This Row],[96 (30JUN1985 21:00:00)-Water Temperature (C)]]*OO[[#This Row],[38]]</f>
        <v>2.0099469493374999E-2</v>
      </c>
      <c r="AO390" s="10">
        <f>3/24000000*OO[[#This Row],[97 (01JUL1985 00:00:00)-Water Temperature (C)]]*OO[[#This Row],[39]]</f>
        <v>8.0989187449862481E-3</v>
      </c>
      <c r="AP390" s="10">
        <f>3/24000000*OO[[#This Row],[98 (01JUL1985 03:00:00)-Water Temperature (C)]]*OO[[#This Row],[40]]</f>
        <v>2.8836377961153751E-3</v>
      </c>
      <c r="AQ390" s="10">
        <f>3/24000000*OO[[#This Row],[99 (01JUL1985 06:00:00)-Water Temperature (C)]]*OO[[#This Row],[41]]</f>
        <v>9.4113712514099998E-4</v>
      </c>
      <c r="AR390" s="10">
        <f>3/24000000*OO[[#This Row],[100 (01JUL1985 09:00:00)-Water Temperature (C)]]*OO[[#This Row],[42]]</f>
        <v>3.2449642137337501E-4</v>
      </c>
      <c r="AS390" s="10">
        <f>3/24000000*OO[[#This Row],[101 (01JUL1985 12:00:00)-Water Temperature (C)]]*OO[[#This Row],[43]]</f>
        <v>1.51940586457375E-4</v>
      </c>
      <c r="AT390" s="10">
        <f>3/24000000*OO[[#This Row],[102 (01JUL1985 15:00:00)-Water Temperature (C)]]*OO[[#This Row],[44]]</f>
        <v>1.068921414670375E-4</v>
      </c>
      <c r="AU390" s="10">
        <f>3/24000000*OO[[#This Row],[103 (01JUL1985 18:00:00)-Water Temperature (C)]]*OO[[#This Row],[45]]</f>
        <v>9.2929585828399996E-5</v>
      </c>
      <c r="AV390" s="10">
        <f>3/24000000*OO[[#This Row],[104 (01JUL1985 21:00:00)-Water Temperature (C)]]*OO[[#This Row],[46]]</f>
        <v>8.5838768446499996E-5</v>
      </c>
      <c r="AW390" s="10">
        <f>3/24000000*OO[[#This Row],[105 (02JUL1985 00:00:00)-Water Temperature (C)]]*OO[[#This Row],[47]]</f>
        <v>7.9587485615775005E-5</v>
      </c>
      <c r="AX390" s="10">
        <f>3/24000000*OO[[#This Row],[106 (02JUL1985 03:00:00)-Water Temperature (C)]]*OO[[#This Row],[48]]</f>
        <v>7.4067575329137502E-5</v>
      </c>
      <c r="AY390" s="10">
        <f>3/24000000*OO[[#This Row],[107 (02JUL1985 06:00:00)-Water Temperature (C)]]*OO[[#This Row],[49]]</f>
        <v>6.8210006854275E-5</v>
      </c>
      <c r="AZ390" s="10">
        <f>3/24000000*OO[[#This Row],[108 (02JUL1985 09:00:00)-Water Temperature (C)]]*OO[[#This Row],[50]]</f>
        <v>6.1943765027649994E-5</v>
      </c>
      <c r="BA390" s="10">
        <f>3/24000000*OO[[#This Row],[109 (02JUL1985 12:00:00)-Water Temperature (C)]]*OO[[#This Row],[51]]</f>
        <v>5.5858310208674997E-5</v>
      </c>
      <c r="BB390" s="10">
        <f>3/24000000*OO[[#This Row],[110 (02JUL1985 15:00:00)-Water Temperature (C)]]*OO[[#This Row],[52]]</f>
        <v>4.9699554420937497E-5</v>
      </c>
      <c r="BC390" s="10">
        <f>3/24000000*OO[[#This Row],[111 (02JUL1985 18:00:00)-Water Temperature (C)]]*OO[[#This Row],[53]]</f>
        <v>4.3589214657974995E-5</v>
      </c>
      <c r="BD390" s="10">
        <f>3/24000000*OO[[#This Row],[112 (02JUL1985 21:00:00)-Water Temperature (C)]]*OO[[#This Row],[54]]</f>
        <v>3.8788254451374998E-5</v>
      </c>
      <c r="BE390" s="10">
        <f>3/24000000*OO[[#This Row],[113 (03JUL1985 00:00:00)-Water Temperature (C)]]*OO[[#This Row],[55]]</f>
        <v>3.4239041118187497E-5</v>
      </c>
      <c r="BF390" s="10">
        <f>3/24000000*OO[[#This Row],[114 (03JUL1985 03:00:00)-Water Temperature (C)]]*OO[[#This Row],[56]]</f>
        <v>3.1111163037157499E-5</v>
      </c>
      <c r="BG390" s="10">
        <f>3/24000000*OO[[#This Row],[115 (03JUL1985 06:00:00)-Water Temperature (C)]]*OO[[#This Row],[57]]</f>
        <v>2.838233222427E-5</v>
      </c>
      <c r="BH390" s="10">
        <f>3/24000000*OO[[#This Row],[116 (03JUL1985 09:00:00)-Water Temperature (C)]]*OO[[#This Row],[58]]</f>
        <v>2.5585477548954997E-5</v>
      </c>
      <c r="BI390" s="10">
        <f>3/24000000*OO[[#This Row],[117 (03JUL1985 12:00:00)-Water Temperature (C)]]*OO[[#This Row],[59]]</f>
        <v>2.2966299959058744E-5</v>
      </c>
      <c r="BJ390" s="10">
        <f>3/24000000*OO[[#This Row],[118 (03JUL1985 15:00:00)-Water Temperature (C)]]*OO[[#This Row],[60]]</f>
        <v>2.03141363750625E-5</v>
      </c>
      <c r="BK390" s="10">
        <f>3/24000000*OO[[#This Row],[119 (03JUL1985 18:00:00)-Water Temperature (C)]]*OO[[#This Row],[61]]</f>
        <v>1.7891379919979999E-5</v>
      </c>
      <c r="BL390" s="10">
        <f>3/24000000*OO[[#This Row],[120 (03JUL1985 21:00:00)-Water Temperature (C)]]*OO[[#This Row],[62]]</f>
        <v>1.5951287422338747E-5</v>
      </c>
      <c r="BM390" s="10">
        <f>3/24000000*OO[[#This Row],[121 (04JUL1985 00:00:00)-Water Temperature (C)]]*OO[[#This Row],[63]]</f>
        <v>1.442318989104375E-5</v>
      </c>
      <c r="BN390" s="10">
        <f>3/24000000*OO[[#This Row],[122 (04JUL1985 03:00:00)-Water Temperature (C)]]*OO[[#This Row],[64]]</f>
        <v>1.3459042582749998E-5</v>
      </c>
      <c r="BO390" s="10">
        <f>3/24000000*OO[[#This Row],[123 (04JUL1985 06:00:00)-Water Temperature (C)]]*OO[[#This Row],[65]]</f>
        <v>1.2544071578747499E-5</v>
      </c>
      <c r="BP390" s="10">
        <f>3/24000000*OO[[#This Row],[124 (04JUL1985 09:00:00)-Water Temperature (C)]]*OO[[#This Row],[66]]</f>
        <v>1.1568613988793749E-5</v>
      </c>
      <c r="BQ390" s="10">
        <f>3/24000000*OO[[#This Row],[125 (04JUL1985 12:00:00)-Water Temperature (C)]]*OO[[#This Row],[67]]</f>
        <v>1.046049256048375E-5</v>
      </c>
      <c r="BR390" s="10">
        <f>3/24000000*OO[[#This Row],[126 (04JUL1985 15:00:00)-Water Temperature (C)]]*OO[[#This Row],[68]]</f>
        <v>9.3133813357062478E-6</v>
      </c>
      <c r="BS390" s="10">
        <f>3/24000000*OO[[#This Row],[127 (04JUL1985 18:00:00)-Water Temperature (C)]]*OO[[#This Row],[69]]</f>
        <v>8.1622752325537509E-6</v>
      </c>
      <c r="BT390" s="10">
        <f>3/24000000*OO[[#This Row],[128 (04JUL1985 21:00:00)-Water Temperature (C)]]*OO[[#This Row],[70]]</f>
        <v>7.1258359709299993E-6</v>
      </c>
      <c r="BU390" s="10">
        <f>3/24000000*OO[[#This Row],[129 (05JUL1985 00:00:00)-Water Temperature (C)]]*OO[[#This Row],[71]]</f>
        <v>6.2062885395699992E-6</v>
      </c>
      <c r="BV390" s="10">
        <f>3/24000000*OO[[#This Row],[130 (05JUL1985 03:00:00)-Water Temperature (C)]]*OO[[#This Row],[72]]</f>
        <v>5.4389057679337496E-6</v>
      </c>
      <c r="BW390" s="10">
        <f>3/24000000*OO[[#This Row],[131 (05JUL1985 06:00:00)-Water Temperature (C)]]*OO[[#This Row],[73]]</f>
        <v>4.6630679298687495E-6</v>
      </c>
      <c r="BX390" s="10">
        <f>3/24000000*OO[[#This Row],[132 (05JUL1985 09:00:00)-Water Temperature (C)]]*OO[[#This Row],[74]]</f>
        <v>3.8927435196500004E-6</v>
      </c>
      <c r="BY390" s="10">
        <f>3/24000000*OO[[#This Row],[133 (05JUL1985 12:00:00)-Water Temperature (C)]]*OO[[#This Row],[75]]</f>
        <v>3.1793869391560003E-6</v>
      </c>
      <c r="BZ390" s="10">
        <f>3/24000000*OO[[#This Row],[134 (05JUL1985 15:00:00)-Water Temperature (C)]]*OO[[#This Row],[76]]</f>
        <v>2.5340414203601246E-6</v>
      </c>
      <c r="CA390" s="10">
        <f>3/24000000*OO[[#This Row],[135 (05JUL1985 18:00:00)-Water Temperature (C)]]*OO[[#This Row],[77]]</f>
        <v>2.0190682399200001E-6</v>
      </c>
      <c r="CB390" s="10">
        <f>3/24000000*OO[[#This Row],[136 (05JUL1985 21:00:00)-Water Temperature (C)]]*OO[[#This Row],[78]]</f>
        <v>1.6439815686903749E-6</v>
      </c>
      <c r="CC390" s="10">
        <f>3/24000000*OO[[#This Row],[137 (06JUL1985 00:00:00)-Water Temperature (C)]]*OO[[#This Row],[79]]</f>
        <v>1.3875693681393749E-6</v>
      </c>
      <c r="CD390" s="10">
        <f>3/24000000*OO[[#This Row],[138 (06JUL1985 03:00:00)-Water Temperature (C)]]*OO[[#This Row],[80]]</f>
        <v>1.2267349338474999E-6</v>
      </c>
      <c r="CE390" s="10">
        <f>3/24000000*OO[[#This Row],[139 (06JUL1985 06:00:00)-Water Temperature (C)]]*OO[[#This Row],[81]]</f>
        <v>1.1132196718256249E-6</v>
      </c>
      <c r="CF390" s="10">
        <f>3/24000000*OO[[#This Row],[140 (06JUL1985 09:00:00)-Water Temperature (C)]]*OO[[#This Row],[82]]</f>
        <v>1.0236807616459999E-6</v>
      </c>
      <c r="CG390" s="10">
        <f>3/24000000*OO[[#This Row],[141 (06JUL1985 12:00:00)-Water Temperature (C)]]*OO[[#This Row],[83]]</f>
        <v>9.4451007259324983E-7</v>
      </c>
      <c r="CH390" s="10">
        <f>3/24000000*OO[[#This Row],[142 (06JUL1985 15:00:00)-Water Temperature (C)]]*OO[[#This Row],[84]]</f>
        <v>8.6862030895574995E-7</v>
      </c>
      <c r="CI390" s="10">
        <f>3/24000000*OO[[#This Row],[143 (06JUL1985 18:00:00)-Water Temperature (C)]]*OO[[#This Row],[85]]</f>
        <v>7.9622033138724997E-7</v>
      </c>
      <c r="CJ390" s="10">
        <f>3/24000000*OO[[#This Row],[144 (06JUL1985 21:00:00)-Water Temperature (C)]]*OO[[#This Row],[86]]</f>
        <v>7.3831162766400006E-7</v>
      </c>
      <c r="CK390" s="10">
        <f>3/24000000*OO[[#This Row],[145 (07JUL1985 00:00:00)-Water Temperature (C)]]*OO[[#This Row],[87]]</f>
        <v>6.9434021719300001E-7</v>
      </c>
      <c r="CL390" s="10">
        <f>3/24000000*OO[[#This Row],[146 (07JUL1985 03:00:00)-Water Temperature (C)]]*OO[[#This Row],[88]]</f>
        <v>6.7333818419999993E-7</v>
      </c>
      <c r="CM390" s="10">
        <f>3/24000000*OO[[#This Row],[147 (07JUL1985 06:00:00)-Water Temperature (C)]]*OO[[#This Row],[89]]</f>
        <v>6.4902327766687497E-7</v>
      </c>
      <c r="CN390" s="10">
        <f>3/24000000*OO[[#This Row],[148 (07JUL1985 09:00:00)-Water Temperature (C)]]*OO[[#This Row],[90]]</f>
        <v>6.2252345750399999E-7</v>
      </c>
      <c r="CO390" s="10">
        <f>3/24000000*OO[[#This Row],[149 (07JUL1985 12:00:00)-Water Temperature (C)]]*OO[[#This Row],[91]]</f>
        <v>5.9418549180075007E-7</v>
      </c>
      <c r="CP390" s="10">
        <f>3/24000000*OO[[#This Row],[150 (07JUL1985 15:00:00)-Water Temperature (C)]]*OO[[#This Row],[92]]</f>
        <v>5.6488104433125006E-7</v>
      </c>
      <c r="CQ390" s="10">
        <f>3/24000000*OO[[#This Row],[151 (07JUL1985 18:00:00)-Water Temperature (C)]]*OO[[#This Row],[93]]</f>
        <v>5.321191575959999E-7</v>
      </c>
      <c r="CR390" s="10">
        <f>3/24000000*OO[[#This Row],[152 (07JUL1985 21:00:00)-Water Temperature (C)]]*OO[[#This Row],[94]]</f>
        <v>5.0215596142874992E-7</v>
      </c>
      <c r="CS390" s="10">
        <f>3/24000000*OO[[#This Row],[153 (08JUL1985 00:00:00)-Water Temperature (C)]]*OO[[#This Row],[95]]</f>
        <v>4.7655801912074993E-7</v>
      </c>
      <c r="CT390" s="10">
        <f>3/24000000*OO[[#This Row],[154 (08JUL1985 03:00:00)-Water Temperature (C)]]*OO[[#This Row],[96]]</f>
        <v>4.6545485361024997E-7</v>
      </c>
      <c r="CU390" s="10">
        <f>3/24000000*OO[[#This Row],[155 (08JUL1985 06:00:00)-Water Temperature (C)]]*OO[[#This Row],[97]]</f>
        <v>4.5651547752899994E-7</v>
      </c>
      <c r="CV390" s="10">
        <f>3/24000000*OO[[#This Row],[156 (08JUL1985 09:00:00)-Water Temperature (C)]]*OO[[#This Row],[98]]</f>
        <v>4.4348160093599997E-7</v>
      </c>
      <c r="CW390" s="10">
        <f>3/24000000*OO[[#This Row],[157 (08JUL1985 12:00:00)-Water Temperature (C)]]*OO[[#This Row],[99]]</f>
        <v>4.2850215628349996E-7</v>
      </c>
    </row>
    <row r="391" spans="1:101" x14ac:dyDescent="0.35">
      <c r="A391" t="s">
        <v>398</v>
      </c>
      <c r="B391">
        <v>847.13070000000005</v>
      </c>
      <c r="C391" s="10">
        <f>3/24*OO[[#This Row],[59 (26JUN1985 06:00:00)-Water Temperature (C)]]*OO[[#This Row],[1]]/SUM(OO[1])</f>
        <v>0</v>
      </c>
      <c r="D391" s="10">
        <f>3/24*OO[[#This Row],[60 (26JUN1985 09:00:00)-Water Temperature (C)]]*OO[[#This Row],[2]]/SUM(OO[2])</f>
        <v>0</v>
      </c>
      <c r="E391" s="10">
        <f>3/24*OO[[#This Row],[61 (26JUN1985 12:00:00)-Water Temperature (C)]]*OO[[#This Row],[3]]/SUM(OO[3])</f>
        <v>0</v>
      </c>
      <c r="F391" s="10">
        <f>3/24*OO[[#This Row],[62 (26JUN1985 15:00:00)-Water Temperature (C)]]*OO[[#This Row],[4]]/SUM(OO[4])</f>
        <v>0</v>
      </c>
      <c r="G391" s="10">
        <f>3/24*OO[[#This Row],[63 (26JUN1985 18:00:00)-Water Temperature (C)]]*OO[[#This Row],[5]]/SUM(OO[5])</f>
        <v>0</v>
      </c>
      <c r="H391" s="10">
        <f>3/24*OO[[#This Row],[64 (26JUN1985 21:00:00)-Water Temperature (C)]]*OO[[#This Row],[6]]/SUM(OO[6])</f>
        <v>0</v>
      </c>
      <c r="I391" s="10">
        <f>3/24*OO[[#This Row],[65 (27JUN1985 00:00:00)-Water Temperature (C)]]*OO[[#This Row],[7]]/SUM(OO[7])</f>
        <v>0</v>
      </c>
      <c r="J391" s="10">
        <f>3/24*OO[[#This Row],[66 (27JUN1985 03:00:00)-Water Temperature (C)]]*OO[[#This Row],[8]]/SUM(OO[8])</f>
        <v>0</v>
      </c>
      <c r="K391" s="10">
        <f>3/24*OO[[#This Row],[67 (27JUN1985 06:00:00)-Water Temperature (C)]]*OO[[#This Row],[9]]/SUM(OO[9])</f>
        <v>0</v>
      </c>
      <c r="L391" s="10">
        <f>3/24*OO[[#This Row],[68 (27JUN1985 09:00:00)-Water Temperature (C)]]*OO[[#This Row],[10]]/SUM(OO[10])</f>
        <v>0</v>
      </c>
      <c r="M391" s="10">
        <f>3/24*OO[[#This Row],[69 (27JUN1985 12:00:00)-Water Temperature (C)]]*OO[[#This Row],[11]]/SUM(OO[11])</f>
        <v>0</v>
      </c>
      <c r="N391" s="10">
        <f>3/24*OO[[#This Row],[70 (27JUN1985 15:00:00)-Water Temperature (C)]]*OO[[#This Row],[12]]/SUM(OO[12])</f>
        <v>0</v>
      </c>
      <c r="O391" s="10">
        <f>3/24*OO[[#This Row],[71 (27JUN1985 18:00:00)-Water Temperature (C)]]*OO[[#This Row],[13]]/SUM(OO[13])</f>
        <v>0</v>
      </c>
      <c r="P391" s="10">
        <f>3/24*OO[[#This Row],[72 (27JUN1985 21:00:00)-Water Temperature (C)]]*OO[[#This Row],[14]]/SUM(OO[14])</f>
        <v>0</v>
      </c>
      <c r="Q391" s="10">
        <f>3/24*OO[[#This Row],[73 (28JUN1985 00:00:00)-Water Temperature (C)]]*OO[[#This Row],[15]]/SUM(OO[15])</f>
        <v>0</v>
      </c>
      <c r="R391" s="10">
        <f>3/24*OO[[#This Row],[74 (28JUN1985 03:00:00)-Water Temperature (C)]]*OO[[#This Row],[16]]/SUM(OO[16])</f>
        <v>0</v>
      </c>
      <c r="S391" s="10">
        <f>3/24*OO[[#This Row],[75 (28JUN1985 06:00:00)-Water Temperature (C)]]*OO[[#This Row],[17]]/SUM(OO[17])</f>
        <v>0</v>
      </c>
      <c r="T391" s="10">
        <f>3/24*OO[[#This Row],[76 (28JUN1985 09:00:00)-Water Temperature (C)]]*OO[[#This Row],[18]]/SUM(OO[18])</f>
        <v>0</v>
      </c>
      <c r="U391" s="10">
        <f>3/24*OO[[#This Row],[77 (28JUN1985 12:00:00)-Water Temperature (C)]]*OO[[#This Row],[19]]/SUM(OO[19])</f>
        <v>2.2105468800569E-43</v>
      </c>
      <c r="V391" s="10">
        <f>3/24000000*OO[[#This Row],[78 (28JUN1985 15:00:00)-Water Temperature (C)]]*OO[[#This Row],[20]]</f>
        <v>3.1509583226699996E-32</v>
      </c>
      <c r="W391" s="10">
        <f>3/24000000*OO[[#This Row],[79 (28JUN1985 18:00:00)-Water Temperature (C)]]*OO[[#This Row],[21]]</f>
        <v>5.0715671944199997E-27</v>
      </c>
      <c r="X391" s="10">
        <f>3/24000000*OO[[#This Row],[80 (28JUN1985 21:00:00)-Water Temperature (C)]]*OO[[#This Row],[22]]</f>
        <v>1.2461946394204999E-19</v>
      </c>
      <c r="Y391" s="10">
        <f>3/24000000*OO[[#This Row],[81 (29JUN1985 00:00:00)-Water Temperature (C)]]*OO[[#This Row],[23]]</f>
        <v>2.0923222905862499E-15</v>
      </c>
      <c r="Z391" s="10">
        <f>3/24000000*OO[[#This Row],[82 (29JUN1985 03:00:00)-Water Temperature (C)]]*OO[[#This Row],[24]]</f>
        <v>2.8745816952493747E-12</v>
      </c>
      <c r="AA391" s="10">
        <f>3/24000000*OO[[#This Row],[83 (29JUN1985 06:00:00)-Water Temperature (C)]]*OO[[#This Row],[25]]</f>
        <v>8.6827766678624997E-10</v>
      </c>
      <c r="AB391" s="10">
        <f>3/24000000*OO[[#This Row],[84 (29JUN1985 09:00:00)-Water Temperature (C)]]*OO[[#This Row],[26]]</f>
        <v>8.7976723789349986E-8</v>
      </c>
      <c r="AC391" s="10">
        <f>3/24000000*OO[[#This Row],[85 (29JUN1985 12:00:00)-Water Temperature (C)]]*OO[[#This Row],[27]]</f>
        <v>3.6581635589100002E-6</v>
      </c>
      <c r="AD391" s="10">
        <f>3/24000000*OO[[#This Row],[86 (29JUN1985 15:00:00)-Water Temperature (C)]]*OO[[#This Row],[28]]</f>
        <v>7.2017212566199992E-5</v>
      </c>
      <c r="AE391" s="10">
        <f>3/24000000*OO[[#This Row],[88 (29JUN1985 21:00:00)-Water Temperature (C)]]*OO[[#This Row],[30]]</f>
        <v>4.6473408065699998E-3</v>
      </c>
      <c r="AF391" s="10">
        <f>3/24000000*OO[[#This Row],[88 (29JUN1985 21:00:00)-Water Temperature (C)]]*OO[[#This Row],[30]]</f>
        <v>4.6473408065699998E-3</v>
      </c>
      <c r="AG391" s="10">
        <f>3/24000000*OO[[#This Row],[89 (30JUN1985 00:00:00)-Water Temperature (C)]]*OO[[#This Row],[31]]</f>
        <v>1.7936273066118748E-2</v>
      </c>
      <c r="AH391" s="10">
        <f>3/24000000*OO[[#This Row],[90 (30JUN1985 03:00:00)-Water Temperature (C)]]*OO[[#This Row],[32]]</f>
        <v>4.6647553802849996E-2</v>
      </c>
      <c r="AI391" s="10">
        <f>3/24000000*OO[[#This Row],[91 (30JUN1985 06:00:00)-Water Temperature (C)]]*OO[[#This Row],[33]]</f>
        <v>8.3577328394999997E-2</v>
      </c>
      <c r="AJ391" s="10">
        <f>3/24000000*OO[[#This Row],[92 (30JUN1985 09:00:00)-Water Temperature (C)]]*OO[[#This Row],[34]]</f>
        <v>0.1081819318023</v>
      </c>
      <c r="AK391" s="10">
        <f>3/24000000*OO[[#This Row],[93 (30JUN1985 12:00:00)-Water Temperature (C)]]*OO[[#This Row],[35]]</f>
        <v>0.1049493608964375</v>
      </c>
      <c r="AL391" s="10">
        <f>3/24000000*OO[[#This Row],[94 (30JUN1985 15:00:00)-Water Temperature (C)]]*OO[[#This Row],[36]]</f>
        <v>7.7185784459699994E-2</v>
      </c>
      <c r="AM391" s="10">
        <f>3/24000000*OO[[#This Row],[95 (30JUN1985 18:00:00)-Water Temperature (C)]]*OO[[#This Row],[37]]</f>
        <v>4.5116813263949999E-2</v>
      </c>
      <c r="AN391" s="10">
        <f>3/24000000*OO[[#This Row],[96 (30JUN1985 21:00:00)-Water Temperature (C)]]*OO[[#This Row],[38]]</f>
        <v>2.1906650239031249E-2</v>
      </c>
      <c r="AO391" s="10">
        <f>3/24000000*OO[[#This Row],[97 (01JUL1985 00:00:00)-Water Temperature (C)]]*OO[[#This Row],[39]]</f>
        <v>9.0127333033424989E-3</v>
      </c>
      <c r="AP391" s="10">
        <f>3/24000000*OO[[#This Row],[98 (01JUL1985 03:00:00)-Water Temperature (C)]]*OO[[#This Row],[40]]</f>
        <v>3.2678825416449999E-3</v>
      </c>
      <c r="AQ391" s="10">
        <f>3/24000000*OO[[#This Row],[99 (01JUL1985 06:00:00)-Water Temperature (C)]]*OO[[#This Row],[41]]</f>
        <v>1.0754570685495E-3</v>
      </c>
      <c r="AR391" s="10">
        <f>3/24000000*OO[[#This Row],[100 (01JUL1985 09:00:00)-Water Temperature (C)]]*OO[[#This Row],[42]]</f>
        <v>3.6521996774987499E-4</v>
      </c>
      <c r="AS391" s="10">
        <f>3/24000000*OO[[#This Row],[101 (01JUL1985 12:00:00)-Water Temperature (C)]]*OO[[#This Row],[43]]</f>
        <v>1.6316177970214998E-4</v>
      </c>
      <c r="AT391" s="10">
        <f>3/24000000*OO[[#This Row],[102 (01JUL1985 15:00:00)-Water Temperature (C)]]*OO[[#This Row],[44]]</f>
        <v>1.1030636392256249E-4</v>
      </c>
      <c r="AU391" s="10">
        <f>3/24000000*OO[[#This Row],[103 (01JUL1985 18:00:00)-Water Temperature (C)]]*OO[[#This Row],[45]]</f>
        <v>9.4671273918374991E-5</v>
      </c>
      <c r="AV391" s="10">
        <f>3/24000000*OO[[#This Row],[104 (01JUL1985 21:00:00)-Water Temperature (C)]]*OO[[#This Row],[46]]</f>
        <v>8.7407559788200005E-5</v>
      </c>
      <c r="AW391" s="10">
        <f>3/24000000*OO[[#This Row],[105 (02JUL1985 00:00:00)-Water Temperature (C)]]*OO[[#This Row],[47]]</f>
        <v>8.1426256124399998E-5</v>
      </c>
      <c r="AX391" s="10">
        <f>3/24000000*OO[[#This Row],[106 (02JUL1985 03:00:00)-Water Temperature (C)]]*OO[[#This Row],[48]]</f>
        <v>7.6142429606512505E-5</v>
      </c>
      <c r="AY391" s="10">
        <f>3/24000000*OO[[#This Row],[107 (02JUL1985 06:00:00)-Water Temperature (C)]]*OO[[#This Row],[49]]</f>
        <v>7.0403006480850006E-5</v>
      </c>
      <c r="AZ391" s="10">
        <f>3/24000000*OO[[#This Row],[108 (02JUL1985 09:00:00)-Water Temperature (C)]]*OO[[#This Row],[50]]</f>
        <v>6.4076681377499997E-5</v>
      </c>
      <c r="BA391" s="10">
        <f>3/24000000*OO[[#This Row],[109 (02JUL1985 12:00:00)-Water Temperature (C)]]*OO[[#This Row],[51]]</f>
        <v>5.7901760732587492E-5</v>
      </c>
      <c r="BB391" s="10">
        <f>3/24000000*OO[[#This Row],[110 (02JUL1985 15:00:00)-Water Temperature (C)]]*OO[[#This Row],[52]]</f>
        <v>5.1645267992749992E-5</v>
      </c>
      <c r="BC391" s="10">
        <f>3/24000000*OO[[#This Row],[111 (02JUL1985 18:00:00)-Water Temperature (C)]]*OO[[#This Row],[53]]</f>
        <v>4.5343325069437496E-5</v>
      </c>
      <c r="BD391" s="10">
        <f>3/24000000*OO[[#This Row],[112 (02JUL1985 21:00:00)-Water Temperature (C)]]*OO[[#This Row],[54]]</f>
        <v>4.0608419132349997E-5</v>
      </c>
      <c r="BE391" s="10">
        <f>3/24000000*OO[[#This Row],[113 (03JUL1985 00:00:00)-Water Temperature (C)]]*OO[[#This Row],[55]]</f>
        <v>3.607264584695E-5</v>
      </c>
      <c r="BF391" s="10">
        <f>3/24000000*OO[[#This Row],[114 (03JUL1985 03:00:00)-Water Temperature (C)]]*OO[[#This Row],[56]]</f>
        <v>3.2984166938898748E-5</v>
      </c>
      <c r="BG391" s="10">
        <f>3/24000000*OO[[#This Row],[115 (03JUL1985 06:00:00)-Water Temperature (C)]]*OO[[#This Row],[57]]</f>
        <v>3.0342299085487498E-5</v>
      </c>
      <c r="BH391" s="10">
        <f>3/24000000*OO[[#This Row],[116 (03JUL1985 09:00:00)-Water Temperature (C)]]*OO[[#This Row],[58]]</f>
        <v>2.7608091420937502E-5</v>
      </c>
      <c r="BI391" s="10">
        <f>3/24000000*OO[[#This Row],[117 (03JUL1985 12:00:00)-Water Temperature (C)]]*OO[[#This Row],[59]]</f>
        <v>2.4996853155610001E-5</v>
      </c>
      <c r="BJ391" s="10">
        <f>3/24000000*OO[[#This Row],[118 (03JUL1985 15:00:00)-Water Temperature (C)]]*OO[[#This Row],[60]]</f>
        <v>2.2282847526275002E-5</v>
      </c>
      <c r="BK391" s="10">
        <f>3/24000000*OO[[#This Row],[119 (03JUL1985 18:00:00)-Water Temperature (C)]]*OO[[#This Row],[61]]</f>
        <v>1.9769720584705E-5</v>
      </c>
      <c r="BL391" s="10">
        <f>3/24000000*OO[[#This Row],[120 (03JUL1985 21:00:00)-Water Temperature (C)]]*OO[[#This Row],[62]]</f>
        <v>1.7721957299489999E-5</v>
      </c>
      <c r="BM391" s="10">
        <f>3/24000000*OO[[#This Row],[121 (04JUL1985 00:00:00)-Water Temperature (C)]]*OO[[#This Row],[63]]</f>
        <v>1.6124693022844999E-5</v>
      </c>
      <c r="BN391" s="10">
        <f>3/24000000*OO[[#This Row],[122 (04JUL1985 03:00:00)-Water Temperature (C)]]*OO[[#This Row],[64]]</f>
        <v>1.5182211771787501E-5</v>
      </c>
      <c r="BO391" s="10">
        <f>3/24000000*OO[[#This Row],[123 (04JUL1985 06:00:00)-Water Temperature (C)]]*OO[[#This Row],[65]]</f>
        <v>1.4258578929594998E-5</v>
      </c>
      <c r="BP391" s="10">
        <f>3/24000000*OO[[#This Row],[124 (04JUL1985 09:00:00)-Water Temperature (C)]]*OO[[#This Row],[66]]</f>
        <v>1.322735289999E-5</v>
      </c>
      <c r="BQ391" s="10">
        <f>3/24000000*OO[[#This Row],[125 (04JUL1985 12:00:00)-Water Temperature (C)]]*OO[[#This Row],[67]]</f>
        <v>1.2031125916875001E-5</v>
      </c>
      <c r="BR391" s="10">
        <f>3/24000000*OO[[#This Row],[126 (04JUL1985 15:00:00)-Water Temperature (C)]]*OO[[#This Row],[68]]</f>
        <v>1.077928906349625E-5</v>
      </c>
      <c r="BS391" s="10">
        <f>3/24000000*OO[[#This Row],[127 (04JUL1985 18:00:00)-Water Temperature (C)]]*OO[[#This Row],[69]]</f>
        <v>9.4990725995500001E-6</v>
      </c>
      <c r="BT391" s="10">
        <f>3/24000000*OO[[#This Row],[128 (04JUL1985 21:00:00)-Water Temperature (C)]]*OO[[#This Row],[70]]</f>
        <v>8.3385598738499981E-6</v>
      </c>
      <c r="BU391" s="10">
        <f>3/24000000*OO[[#This Row],[129 (05JUL1985 00:00:00)-Water Temperature (C)]]*OO[[#This Row],[71]]</f>
        <v>7.3050071804462489E-6</v>
      </c>
      <c r="BV391" s="10">
        <f>3/24000000*OO[[#This Row],[130 (05JUL1985 03:00:00)-Water Temperature (C)]]*OO[[#This Row],[72]]</f>
        <v>6.4470658567875004E-6</v>
      </c>
      <c r="BW391" s="10">
        <f>3/24000000*OO[[#This Row],[131 (05JUL1985 06:00:00)-Water Temperature (C)]]*OO[[#This Row],[73]]</f>
        <v>5.5644493740224999E-6</v>
      </c>
      <c r="BX391" s="10">
        <f>3/24000000*OO[[#This Row],[132 (05JUL1985 09:00:00)-Water Temperature (C)]]*OO[[#This Row],[74]]</f>
        <v>4.6758093727999996E-6</v>
      </c>
      <c r="BY391" s="10">
        <f>3/24000000*OO[[#This Row],[133 (05JUL1985 12:00:00)-Water Temperature (C)]]*OO[[#This Row],[75]]</f>
        <v>3.8409166874099995E-6</v>
      </c>
      <c r="BZ391" s="10">
        <f>3/24000000*OO[[#This Row],[134 (05JUL1985 15:00:00)-Water Temperature (C)]]*OO[[#This Row],[76]]</f>
        <v>3.0727596916327497E-6</v>
      </c>
      <c r="CA391" s="10">
        <f>3/24000000*OO[[#This Row],[135 (05JUL1985 18:00:00)-Water Temperature (C)]]*OO[[#This Row],[77]]</f>
        <v>2.4512846953672496E-6</v>
      </c>
      <c r="CB391" s="10">
        <f>3/24000000*OO[[#This Row],[136 (05JUL1985 21:00:00)-Water Temperature (C)]]*OO[[#This Row],[78]]</f>
        <v>1.9946291211129997E-6</v>
      </c>
      <c r="CC391" s="10">
        <f>3/24000000*OO[[#This Row],[137 (06JUL1985 00:00:00)-Water Temperature (C)]]*OO[[#This Row],[79]]</f>
        <v>1.681549643975E-6</v>
      </c>
      <c r="CD391" s="10">
        <f>3/24000000*OO[[#This Row],[138 (06JUL1985 03:00:00)-Water Temperature (C)]]*OO[[#This Row],[80]]</f>
        <v>1.4863688323030001E-6</v>
      </c>
      <c r="CE391" s="10">
        <f>3/24000000*OO[[#This Row],[139 (06JUL1985 06:00:00)-Water Temperature (C)]]*OO[[#This Row],[81]]</f>
        <v>1.3480808162085001E-6</v>
      </c>
      <c r="CF391" s="10">
        <f>3/24000000*OO[[#This Row],[140 (06JUL1985 09:00:00)-Water Temperature (C)]]*OO[[#This Row],[82]]</f>
        <v>1.2401927696908749E-6</v>
      </c>
      <c r="CG391" s="10">
        <f>3/24000000*OO[[#This Row],[141 (06JUL1985 12:00:00)-Water Temperature (C)]]*OO[[#This Row],[83]]</f>
        <v>1.14442714280925E-6</v>
      </c>
      <c r="CH391" s="10">
        <f>3/24000000*OO[[#This Row],[142 (06JUL1985 15:00:00)-Water Temperature (C)]]*OO[[#This Row],[84]]</f>
        <v>1.053333674031125E-6</v>
      </c>
      <c r="CI391" s="10">
        <f>3/24000000*OO[[#This Row],[143 (06JUL1985 18:00:00)-Water Temperature (C)]]*OO[[#This Row],[85]]</f>
        <v>9.653070514522499E-7</v>
      </c>
      <c r="CJ391" s="10">
        <f>3/24000000*OO[[#This Row],[144 (06JUL1985 21:00:00)-Water Temperature (C)]]*OO[[#This Row],[86]]</f>
        <v>8.9528448698000005E-7</v>
      </c>
      <c r="CK391" s="10">
        <f>3/24000000*OO[[#This Row],[145 (07JUL1985 00:00:00)-Water Temperature (C)]]*OO[[#This Row],[87]]</f>
        <v>8.4235432530149999E-7</v>
      </c>
      <c r="CL391" s="10">
        <f>3/24000000*OO[[#This Row],[146 (07JUL1985 03:00:00)-Water Temperature (C)]]*OO[[#This Row],[88]]</f>
        <v>8.1769991196299993E-7</v>
      </c>
      <c r="CM391" s="10">
        <f>3/24000000*OO[[#This Row],[147 (07JUL1985 06:00:00)-Water Temperature (C)]]*OO[[#This Row],[89]]</f>
        <v>7.8945608949299994E-7</v>
      </c>
      <c r="CN391" s="10">
        <f>3/24000000*OO[[#This Row],[148 (07JUL1985 09:00:00)-Water Temperature (C)]]*OO[[#This Row],[90]]</f>
        <v>7.5831638998312494E-7</v>
      </c>
      <c r="CO391" s="10">
        <f>3/24000000*OO[[#This Row],[149 (07JUL1985 12:00:00)-Water Temperature (C)]]*OO[[#This Row],[91]]</f>
        <v>7.2417182279749989E-7</v>
      </c>
      <c r="CP391" s="10">
        <f>3/24000000*OO[[#This Row],[150 (07JUL1985 15:00:00)-Water Temperature (C)]]*OO[[#This Row],[92]]</f>
        <v>6.9009411587474988E-7</v>
      </c>
      <c r="CQ391" s="10">
        <f>3/24000000*OO[[#This Row],[151 (07JUL1985 18:00:00)-Water Temperature (C)]]*OO[[#This Row],[93]]</f>
        <v>6.512140509775E-7</v>
      </c>
      <c r="CR391" s="10">
        <f>3/24000000*OO[[#This Row],[152 (07JUL1985 21:00:00)-Water Temperature (C)]]*OO[[#This Row],[94]]</f>
        <v>6.1519258317874994E-7</v>
      </c>
      <c r="CS391" s="10">
        <f>3/24000000*OO[[#This Row],[153 (08JUL1985 00:00:00)-Water Temperature (C)]]*OO[[#This Row],[95]]</f>
        <v>5.8446937033499998E-7</v>
      </c>
      <c r="CT391" s="10">
        <f>3/24000000*OO[[#This Row],[154 (08JUL1985 03:00:00)-Water Temperature (C)]]*OO[[#This Row],[96]]</f>
        <v>5.7183366739300001E-7</v>
      </c>
      <c r="CU391" s="10">
        <f>3/24000000*OO[[#This Row],[155 (08JUL1985 06:00:00)-Water Temperature (C)]]*OO[[#This Row],[97]]</f>
        <v>5.6192183588212497E-7</v>
      </c>
      <c r="CV391" s="10">
        <f>3/24000000*OO[[#This Row],[156 (08JUL1985 09:00:00)-Water Temperature (C)]]*OO[[#This Row],[98]]</f>
        <v>5.4685117989949991E-7</v>
      </c>
      <c r="CW391" s="10">
        <f>3/24000000*OO[[#This Row],[157 (08JUL1985 12:00:00)-Water Temperature (C)]]*OO[[#This Row],[99]]</f>
        <v>5.291568472387499E-7</v>
      </c>
    </row>
    <row r="392" spans="1:101" x14ac:dyDescent="0.35">
      <c r="A392" t="s">
        <v>399</v>
      </c>
      <c r="B392">
        <v>614.63530000000003</v>
      </c>
      <c r="C392" s="10">
        <f>3/24*OO[[#This Row],[59 (26JUN1985 06:00:00)-Water Temperature (C)]]*OO[[#This Row],[1]]/SUM(OO[1])</f>
        <v>0</v>
      </c>
      <c r="D392" s="10">
        <f>3/24*OO[[#This Row],[60 (26JUN1985 09:00:00)-Water Temperature (C)]]*OO[[#This Row],[2]]/SUM(OO[2])</f>
        <v>0</v>
      </c>
      <c r="E392" s="10">
        <f>3/24*OO[[#This Row],[61 (26JUN1985 12:00:00)-Water Temperature (C)]]*OO[[#This Row],[3]]/SUM(OO[3])</f>
        <v>0</v>
      </c>
      <c r="F392" s="10">
        <f>3/24*OO[[#This Row],[62 (26JUN1985 15:00:00)-Water Temperature (C)]]*OO[[#This Row],[4]]/SUM(OO[4])</f>
        <v>0</v>
      </c>
      <c r="G392" s="10">
        <f>3/24*OO[[#This Row],[63 (26JUN1985 18:00:00)-Water Temperature (C)]]*OO[[#This Row],[5]]/SUM(OO[5])</f>
        <v>0</v>
      </c>
      <c r="H392" s="10">
        <f>3/24*OO[[#This Row],[64 (26JUN1985 21:00:00)-Water Temperature (C)]]*OO[[#This Row],[6]]/SUM(OO[6])</f>
        <v>0</v>
      </c>
      <c r="I392" s="10">
        <f>3/24*OO[[#This Row],[65 (27JUN1985 00:00:00)-Water Temperature (C)]]*OO[[#This Row],[7]]/SUM(OO[7])</f>
        <v>0</v>
      </c>
      <c r="J392" s="10">
        <f>3/24*OO[[#This Row],[66 (27JUN1985 03:00:00)-Water Temperature (C)]]*OO[[#This Row],[8]]/SUM(OO[8])</f>
        <v>0</v>
      </c>
      <c r="K392" s="10">
        <f>3/24*OO[[#This Row],[67 (27JUN1985 06:00:00)-Water Temperature (C)]]*OO[[#This Row],[9]]/SUM(OO[9])</f>
        <v>0</v>
      </c>
      <c r="L392" s="10">
        <f>3/24*OO[[#This Row],[68 (27JUN1985 09:00:00)-Water Temperature (C)]]*OO[[#This Row],[10]]/SUM(OO[10])</f>
        <v>0</v>
      </c>
      <c r="M392" s="10">
        <f>3/24*OO[[#This Row],[69 (27JUN1985 12:00:00)-Water Temperature (C)]]*OO[[#This Row],[11]]/SUM(OO[11])</f>
        <v>0</v>
      </c>
      <c r="N392" s="10">
        <f>3/24*OO[[#This Row],[70 (27JUN1985 15:00:00)-Water Temperature (C)]]*OO[[#This Row],[12]]/SUM(OO[12])</f>
        <v>0</v>
      </c>
      <c r="O392" s="10">
        <f>3/24*OO[[#This Row],[71 (27JUN1985 18:00:00)-Water Temperature (C)]]*OO[[#This Row],[13]]/SUM(OO[13])</f>
        <v>0</v>
      </c>
      <c r="P392" s="10">
        <f>3/24*OO[[#This Row],[72 (27JUN1985 21:00:00)-Water Temperature (C)]]*OO[[#This Row],[14]]/SUM(OO[14])</f>
        <v>0</v>
      </c>
      <c r="Q392" s="10">
        <f>3/24*OO[[#This Row],[73 (28JUN1985 00:00:00)-Water Temperature (C)]]*OO[[#This Row],[15]]/SUM(OO[15])</f>
        <v>0</v>
      </c>
      <c r="R392" s="10">
        <f>3/24*OO[[#This Row],[74 (28JUN1985 03:00:00)-Water Temperature (C)]]*OO[[#This Row],[16]]/SUM(OO[16])</f>
        <v>0</v>
      </c>
      <c r="S392" s="10">
        <f>3/24*OO[[#This Row],[75 (28JUN1985 06:00:00)-Water Temperature (C)]]*OO[[#This Row],[17]]/SUM(OO[17])</f>
        <v>0</v>
      </c>
      <c r="T392" s="10">
        <f>3/24*OO[[#This Row],[76 (28JUN1985 09:00:00)-Water Temperature (C)]]*OO[[#This Row],[18]]/SUM(OO[18])</f>
        <v>0</v>
      </c>
      <c r="U392" s="10">
        <f>3/24*OO[[#This Row],[77 (28JUN1985 12:00:00)-Water Temperature (C)]]*OO[[#This Row],[19]]/SUM(OO[19])</f>
        <v>0</v>
      </c>
      <c r="V392" s="10">
        <f>3/24000000*OO[[#This Row],[78 (28JUN1985 15:00:00)-Water Temperature (C)]]*OO[[#This Row],[20]]</f>
        <v>4.3350130494374996E-33</v>
      </c>
      <c r="W392" s="10">
        <f>3/24000000*OO[[#This Row],[79 (28JUN1985 18:00:00)-Water Temperature (C)]]*OO[[#This Row],[21]]</f>
        <v>1.347605575960375E-27</v>
      </c>
      <c r="X392" s="10">
        <f>3/24000000*OO[[#This Row],[80 (28JUN1985 21:00:00)-Water Temperature (C)]]*OO[[#This Row],[22]]</f>
        <v>3.1890417476281252E-20</v>
      </c>
      <c r="Y392" s="10">
        <f>3/24000000*OO[[#This Row],[81 (29JUN1985 00:00:00)-Water Temperature (C)]]*OO[[#This Row],[23]]</f>
        <v>6.8385726484375006E-16</v>
      </c>
      <c r="Z392" s="10">
        <f>3/24000000*OO[[#This Row],[82 (29JUN1985 03:00:00)-Water Temperature (C)]]*OO[[#This Row],[24]]</f>
        <v>1.0640708042264999E-12</v>
      </c>
      <c r="AA392" s="10">
        <f>3/24000000*OO[[#This Row],[83 (29JUN1985 06:00:00)-Water Temperature (C)]]*OO[[#This Row],[25]]</f>
        <v>3.4909071869999999E-10</v>
      </c>
      <c r="AB392" s="10">
        <f>3/24000000*OO[[#This Row],[84 (29JUN1985 09:00:00)-Water Temperature (C)]]*OO[[#This Row],[26]]</f>
        <v>3.7731516888399999E-8</v>
      </c>
      <c r="AC392" s="10">
        <f>3/24000000*OO[[#This Row],[85 (29JUN1985 12:00:00)-Water Temperature (C)]]*OO[[#This Row],[27]]</f>
        <v>1.6478948837197498E-6</v>
      </c>
      <c r="AD392" s="10">
        <f>3/24000000*OO[[#This Row],[86 (29JUN1985 15:00:00)-Water Temperature (C)]]*OO[[#This Row],[28]]</f>
        <v>3.3701140572614999E-5</v>
      </c>
      <c r="AE392" s="10">
        <f>3/24000000*OO[[#This Row],[88 (29JUN1985 21:00:00)-Water Temperature (C)]]*OO[[#This Row],[30]]</f>
        <v>2.2964542649088751E-3</v>
      </c>
      <c r="AF392" s="10">
        <f>3/24000000*OO[[#This Row],[88 (29JUN1985 21:00:00)-Water Temperature (C)]]*OO[[#This Row],[30]]</f>
        <v>2.2964542649088751E-3</v>
      </c>
      <c r="AG392" s="10">
        <f>3/24000000*OO[[#This Row],[89 (30JUN1985 00:00:00)-Water Temperature (C)]]*OO[[#This Row],[31]]</f>
        <v>9.0226252338075005E-3</v>
      </c>
      <c r="AH392" s="10">
        <f>3/24000000*OO[[#This Row],[90 (30JUN1985 03:00:00)-Water Temperature (C)]]*OO[[#This Row],[32]]</f>
        <v>2.378356472450625E-2</v>
      </c>
      <c r="AI392" s="10">
        <f>3/24000000*OO[[#This Row],[91 (30JUN1985 06:00:00)-Water Temperature (C)]]*OO[[#This Row],[33]]</f>
        <v>4.2883738550700004E-2</v>
      </c>
      <c r="AJ392" s="10">
        <f>3/24000000*OO[[#This Row],[92 (30JUN1985 09:00:00)-Water Temperature (C)]]*OO[[#This Row],[34]]</f>
        <v>5.5513662594499996E-2</v>
      </c>
      <c r="AK392" s="10">
        <f>3/24000000*OO[[#This Row],[93 (30JUN1985 12:00:00)-Water Temperature (C)]]*OO[[#This Row],[35]]</f>
        <v>5.3712771597525001E-2</v>
      </c>
      <c r="AL392" s="10">
        <f>3/24000000*OO[[#This Row],[94 (30JUN1985 15:00:00)-Water Temperature (C)]]*OO[[#This Row],[36]]</f>
        <v>3.9693205963124992E-2</v>
      </c>
      <c r="AM392" s="10">
        <f>3/24000000*OO[[#This Row],[95 (30JUN1985 18:00:00)-Water Temperature (C)]]*OO[[#This Row],[37]]</f>
        <v>2.3817678082649996E-2</v>
      </c>
      <c r="AN392" s="10">
        <f>3/24000000*OO[[#This Row],[96 (30JUN1985 21:00:00)-Water Temperature (C)]]*OO[[#This Row],[38]]</f>
        <v>1.189536546133E-2</v>
      </c>
      <c r="AO392" s="10">
        <f>3/24000000*OO[[#This Row],[97 (01JUL1985 00:00:00)-Water Temperature (C)]]*OO[[#This Row],[39]]</f>
        <v>5.0335911421249997E-3</v>
      </c>
      <c r="AP392" s="10">
        <f>3/24000000*OO[[#This Row],[98 (01JUL1985 03:00:00)-Water Temperature (C)]]*OO[[#This Row],[40]]</f>
        <v>1.8746431746899997E-3</v>
      </c>
      <c r="AQ392" s="10">
        <f>3/24000000*OO[[#This Row],[99 (01JUL1985 06:00:00)-Water Temperature (C)]]*OO[[#This Row],[41]]</f>
        <v>6.2844275057812493E-4</v>
      </c>
      <c r="AR392" s="10">
        <f>3/24000000*OO[[#This Row],[100 (01JUL1985 09:00:00)-Water Temperature (C)]]*OO[[#This Row],[42]]</f>
        <v>2.1195699613357497E-4</v>
      </c>
      <c r="AS392" s="10">
        <f>3/24000000*OO[[#This Row],[101 (01JUL1985 12:00:00)-Water Temperature (C)]]*OO[[#This Row],[43]]</f>
        <v>9.0689012263649987E-5</v>
      </c>
      <c r="AT392" s="10">
        <f>3/24000000*OO[[#This Row],[102 (01JUL1985 15:00:00)-Water Temperature (C)]]*OO[[#This Row],[44]]</f>
        <v>5.8714424871049998E-5</v>
      </c>
      <c r="AU392" s="10">
        <f>3/24000000*OO[[#This Row],[103 (01JUL1985 18:00:00)-Water Temperature (C)]]*OO[[#This Row],[45]]</f>
        <v>4.9775053096587494E-5</v>
      </c>
      <c r="AV392" s="10">
        <f>3/24000000*OO[[#This Row],[104 (01JUL1985 21:00:00)-Water Temperature (C)]]*OO[[#This Row],[46]]</f>
        <v>4.6124232688099997E-5</v>
      </c>
      <c r="AW392" s="10">
        <f>3/24000000*OO[[#This Row],[105 (02JUL1985 00:00:00)-Water Temperature (C)]]*OO[[#This Row],[47]]</f>
        <v>4.3410224383687499E-5</v>
      </c>
      <c r="AX392" s="10">
        <f>3/24000000*OO[[#This Row],[106 (02JUL1985 03:00:00)-Water Temperature (C)]]*OO[[#This Row],[48]]</f>
        <v>4.1048437855000003E-5</v>
      </c>
      <c r="AY392" s="10">
        <f>3/24000000*OO[[#This Row],[107 (02JUL1985 06:00:00)-Water Temperature (C)]]*OO[[#This Row],[49]]</f>
        <v>3.8342092433500002E-5</v>
      </c>
      <c r="AZ392" s="10">
        <f>3/24000000*OO[[#This Row],[108 (02JUL1985 09:00:00)-Water Temperature (C)]]*OO[[#This Row],[50]]</f>
        <v>3.5270287072199995E-5</v>
      </c>
      <c r="BA392" s="10">
        <f>3/24000000*OO[[#This Row],[109 (02JUL1985 12:00:00)-Water Temperature (C)]]*OO[[#This Row],[51]]</f>
        <v>3.2255477063599998E-5</v>
      </c>
      <c r="BB392" s="10">
        <f>3/24000000*OO[[#This Row],[110 (02JUL1985 15:00:00)-Water Temperature (C)]]*OO[[#This Row],[52]]</f>
        <v>2.9182479304077499E-5</v>
      </c>
      <c r="BC392" s="10">
        <f>3/24000000*OO[[#This Row],[111 (02JUL1985 18:00:00)-Water Temperature (C)]]*OO[[#This Row],[53]]</f>
        <v>2.5942836829342498E-5</v>
      </c>
      <c r="BD392" s="10">
        <f>3/24000000*OO[[#This Row],[112 (02JUL1985 21:00:00)-Water Temperature (C)]]*OO[[#This Row],[54]]</f>
        <v>2.3227207127703748E-5</v>
      </c>
      <c r="BE392" s="10">
        <f>3/24000000*OO[[#This Row],[113 (03JUL1985 00:00:00)-Water Temperature (C)]]*OO[[#This Row],[55]]</f>
        <v>2.067301233921125E-5</v>
      </c>
      <c r="BF392" s="10">
        <f>3/24000000*OO[[#This Row],[114 (03JUL1985 03:00:00)-Water Temperature (C)]]*OO[[#This Row],[56]]</f>
        <v>1.885539867847125E-5</v>
      </c>
      <c r="BG392" s="10">
        <f>3/24000000*OO[[#This Row],[115 (03JUL1985 06:00:00)-Water Temperature (C)]]*OO[[#This Row],[57]]</f>
        <v>1.73669765835775E-5</v>
      </c>
      <c r="BH392" s="10">
        <f>3/24000000*OO[[#This Row],[116 (03JUL1985 09:00:00)-Water Temperature (C)]]*OO[[#This Row],[58]]</f>
        <v>1.5846206104589999E-5</v>
      </c>
      <c r="BI392" s="10">
        <f>3/24000000*OO[[#This Row],[117 (03JUL1985 12:00:00)-Water Temperature (C)]]*OO[[#This Row],[59]]</f>
        <v>1.438265683593E-5</v>
      </c>
      <c r="BJ392" s="10">
        <f>3/24000000*OO[[#This Row],[118 (03JUL1985 15:00:00)-Water Temperature (C)]]*OO[[#This Row],[60]]</f>
        <v>1.2848222592459997E-5</v>
      </c>
      <c r="BK392" s="10">
        <f>3/24000000*OO[[#This Row],[119 (03JUL1985 18:00:00)-Water Temperature (C)]]*OO[[#This Row],[61]]</f>
        <v>1.14148575309325E-5</v>
      </c>
      <c r="BL392" s="10">
        <f>3/24000000*OO[[#This Row],[120 (03JUL1985 21:00:00)-Water Temperature (C)]]*OO[[#This Row],[62]]</f>
        <v>1.0251596876420001E-5</v>
      </c>
      <c r="BM392" s="10">
        <f>3/24000000*OO[[#This Row],[121 (04JUL1985 00:00:00)-Water Temperature (C)]]*OO[[#This Row],[63]]</f>
        <v>9.3408069162599998E-6</v>
      </c>
      <c r="BN392" s="10">
        <f>3/24000000*OO[[#This Row],[122 (04JUL1985 03:00:00)-Water Temperature (C)]]*OO[[#This Row],[64]]</f>
        <v>8.817694674894999E-6</v>
      </c>
      <c r="BO392" s="10">
        <f>3/24000000*OO[[#This Row],[123 (04JUL1985 06:00:00)-Water Temperature (C)]]*OO[[#This Row],[65]]</f>
        <v>8.2971972235199983E-6</v>
      </c>
      <c r="BP392" s="10">
        <f>3/24000000*OO[[#This Row],[124 (04JUL1985 09:00:00)-Water Temperature (C)]]*OO[[#This Row],[66]]</f>
        <v>7.7216108292312503E-6</v>
      </c>
      <c r="BQ392" s="10">
        <f>3/24000000*OO[[#This Row],[125 (04JUL1985 12:00:00)-Water Temperature (C)]]*OO[[#This Row],[67]]</f>
        <v>7.0370910901199996E-6</v>
      </c>
      <c r="BR392" s="10">
        <f>3/24000000*OO[[#This Row],[126 (04JUL1985 15:00:00)-Water Temperature (C)]]*OO[[#This Row],[68]]</f>
        <v>6.3196098693299995E-6</v>
      </c>
      <c r="BS392" s="10">
        <f>3/24000000*OO[[#This Row],[127 (04JUL1985 18:00:00)-Water Temperature (C)]]*OO[[#This Row],[69]]</f>
        <v>5.5791982203749999E-6</v>
      </c>
      <c r="BT392" s="10">
        <f>3/24000000*OO[[#This Row],[128 (04JUL1985 21:00:00)-Water Temperature (C)]]*OO[[#This Row],[70]]</f>
        <v>4.9073521433749988E-6</v>
      </c>
      <c r="BU392" s="10">
        <f>3/24000000*OO[[#This Row],[129 (05JUL1985 00:00:00)-Water Temperature (C)]]*OO[[#This Row],[71]]</f>
        <v>4.3082345724399999E-6</v>
      </c>
      <c r="BV392" s="10">
        <f>3/24000000*OO[[#This Row],[130 (05JUL1985 03:00:00)-Water Temperature (C)]]*OO[[#This Row],[72]]</f>
        <v>3.8142705287774995E-6</v>
      </c>
      <c r="BW392" s="10">
        <f>3/24000000*OO[[#This Row],[131 (05JUL1985 06:00:00)-Water Temperature (C)]]*OO[[#This Row],[73]]</f>
        <v>3.3027549849009997E-6</v>
      </c>
      <c r="BX392" s="10">
        <f>3/24000000*OO[[#This Row],[132 (05JUL1985 09:00:00)-Water Temperature (C)]]*OO[[#This Row],[74]]</f>
        <v>2.7849892691827503E-6</v>
      </c>
      <c r="BY392" s="10">
        <f>3/24000000*OO[[#This Row],[133 (05JUL1985 12:00:00)-Water Temperature (C)]]*OO[[#This Row],[75]]</f>
        <v>2.2939615172962498E-6</v>
      </c>
      <c r="BZ392" s="10">
        <f>3/24000000*OO[[#This Row],[134 (05JUL1985 15:00:00)-Water Temperature (C)]]*OO[[#This Row],[76]]</f>
        <v>1.8381117879044998E-6</v>
      </c>
      <c r="CA392" s="10">
        <f>3/24000000*OO[[#This Row],[135 (05JUL1985 18:00:00)-Water Temperature (C)]]*OO[[#This Row],[77]]</f>
        <v>1.4656946904207499E-6</v>
      </c>
      <c r="CB392" s="10">
        <f>3/24000000*OO[[#This Row],[136 (05JUL1985 21:00:00)-Water Temperature (C)]]*OO[[#This Row],[78]]</f>
        <v>1.1903234601404997E-6</v>
      </c>
      <c r="CC392" s="10">
        <f>3/24000000*OO[[#This Row],[137 (06JUL1985 00:00:00)-Water Temperature (C)]]*OO[[#This Row],[79]]</f>
        <v>1.0009140083309999E-6</v>
      </c>
      <c r="CD392" s="10">
        <f>3/24000000*OO[[#This Row],[138 (06JUL1985 03:00:00)-Water Temperature (C)]]*OO[[#This Row],[80]]</f>
        <v>8.8326028104937503E-7</v>
      </c>
      <c r="CE392" s="10">
        <f>3/24000000*OO[[#This Row],[139 (06JUL1985 06:00:00)-Water Temperature (C)]]*OO[[#This Row],[81]]</f>
        <v>7.9978381008649994E-7</v>
      </c>
      <c r="CF392" s="10">
        <f>3/24000000*OO[[#This Row],[140 (06JUL1985 09:00:00)-Water Temperature (C)]]*OO[[#This Row],[82]]</f>
        <v>7.3547555442812501E-7</v>
      </c>
      <c r="CG392" s="10">
        <f>3/24000000*OO[[#This Row],[141 (06JUL1985 12:00:00)-Water Temperature (C)]]*OO[[#This Row],[83]]</f>
        <v>6.7826566641674995E-7</v>
      </c>
      <c r="CH392" s="10">
        <f>3/24000000*OO[[#This Row],[142 (06JUL1985 15:00:00)-Water Temperature (C)]]*OO[[#This Row],[84]]</f>
        <v>6.2413945863299997E-7</v>
      </c>
      <c r="CI392" s="10">
        <f>3/24000000*OO[[#This Row],[143 (06JUL1985 18:00:00)-Water Temperature (C)]]*OO[[#This Row],[85]]</f>
        <v>5.7095358837500002E-7</v>
      </c>
      <c r="CJ392" s="10">
        <f>3/24000000*OO[[#This Row],[144 (06JUL1985 21:00:00)-Water Temperature (C)]]*OO[[#This Row],[86]]</f>
        <v>5.2858291161300003E-7</v>
      </c>
      <c r="CK392" s="10">
        <f>3/24000000*OO[[#This Row],[145 (07JUL1985 00:00:00)-Water Temperature (C)]]*OO[[#This Row],[87]]</f>
        <v>4.9656550737349998E-7</v>
      </c>
      <c r="CL392" s="10">
        <f>3/24000000*OO[[#This Row],[146 (07JUL1985 03:00:00)-Water Temperature (C)]]*OO[[#This Row],[88]]</f>
        <v>4.8135007606000002E-7</v>
      </c>
      <c r="CM392" s="10">
        <f>3/24000000*OO[[#This Row],[147 (07JUL1985 06:00:00)-Water Temperature (C)]]*OO[[#This Row],[89]]</f>
        <v>4.6436892618662496E-7</v>
      </c>
      <c r="CN392" s="10">
        <f>3/24000000*OO[[#This Row],[148 (07JUL1985 09:00:00)-Water Temperature (C)]]*OO[[#This Row],[90]]</f>
        <v>4.4551405107700001E-7</v>
      </c>
      <c r="CO392" s="10">
        <f>3/24000000*OO[[#This Row],[149 (07JUL1985 12:00:00)-Water Temperature (C)]]*OO[[#This Row],[91]]</f>
        <v>4.2533951742187494E-7</v>
      </c>
      <c r="CP392" s="10">
        <f>3/24000000*OO[[#This Row],[150 (07JUL1985 15:00:00)-Water Temperature (C)]]*OO[[#This Row],[92]]</f>
        <v>4.0537343107312498E-7</v>
      </c>
      <c r="CQ392" s="10">
        <f>3/24000000*OO[[#This Row],[151 (07JUL1985 18:00:00)-Water Temperature (C)]]*OO[[#This Row],[93]]</f>
        <v>3.8245841383499996E-7</v>
      </c>
      <c r="CR392" s="10">
        <f>3/24000000*OO[[#This Row],[152 (07JUL1985 21:00:00)-Water Temperature (C)]]*OO[[#This Row],[94]]</f>
        <v>3.6101816295825006E-7</v>
      </c>
      <c r="CS392" s="10">
        <f>3/24000000*OO[[#This Row],[153 (08JUL1985 00:00:00)-Water Temperature (C)]]*OO[[#This Row],[95]]</f>
        <v>3.4279097791125002E-7</v>
      </c>
      <c r="CT392" s="10">
        <f>3/24000000*OO[[#This Row],[154 (08JUL1985 03:00:00)-Water Temperature (C)]]*OO[[#This Row],[96]]</f>
        <v>3.3524383656749997E-7</v>
      </c>
      <c r="CU392" s="10">
        <f>3/24000000*OO[[#This Row],[155 (08JUL1985 06:00:00)-Water Temperature (C)]]*OO[[#This Row],[97]]</f>
        <v>3.2938678564137499E-7</v>
      </c>
      <c r="CV392" s="10">
        <f>3/24000000*OO[[#This Row],[156 (08JUL1985 09:00:00)-Water Temperature (C)]]*OO[[#This Row],[98]]</f>
        <v>3.2050579806353748E-7</v>
      </c>
      <c r="CW392" s="10">
        <f>3/24000000*OO[[#This Row],[157 (08JUL1985 12:00:00)-Water Temperature (C)]]*OO[[#This Row],[99]]</f>
        <v>3.1002592557016251E-7</v>
      </c>
    </row>
    <row r="393" spans="1:101" x14ac:dyDescent="0.35">
      <c r="A393" t="s">
        <v>400</v>
      </c>
      <c r="B393">
        <v>916.09469999999999</v>
      </c>
      <c r="C393" s="10">
        <f>3/24*OO[[#This Row],[59 (26JUN1985 06:00:00)-Water Temperature (C)]]*OO[[#This Row],[1]]/SUM(OO[1])</f>
        <v>0</v>
      </c>
      <c r="D393" s="10">
        <f>3/24*OO[[#This Row],[60 (26JUN1985 09:00:00)-Water Temperature (C)]]*OO[[#This Row],[2]]/SUM(OO[2])</f>
        <v>0</v>
      </c>
      <c r="E393" s="10">
        <f>3/24*OO[[#This Row],[61 (26JUN1985 12:00:00)-Water Temperature (C)]]*OO[[#This Row],[3]]/SUM(OO[3])</f>
        <v>0</v>
      </c>
      <c r="F393" s="10">
        <f>3/24*OO[[#This Row],[62 (26JUN1985 15:00:00)-Water Temperature (C)]]*OO[[#This Row],[4]]/SUM(OO[4])</f>
        <v>0</v>
      </c>
      <c r="G393" s="10">
        <f>3/24*OO[[#This Row],[63 (26JUN1985 18:00:00)-Water Temperature (C)]]*OO[[#This Row],[5]]/SUM(OO[5])</f>
        <v>0</v>
      </c>
      <c r="H393" s="10">
        <f>3/24*OO[[#This Row],[64 (26JUN1985 21:00:00)-Water Temperature (C)]]*OO[[#This Row],[6]]/SUM(OO[6])</f>
        <v>0</v>
      </c>
      <c r="I393" s="10">
        <f>3/24*OO[[#This Row],[65 (27JUN1985 00:00:00)-Water Temperature (C)]]*OO[[#This Row],[7]]/SUM(OO[7])</f>
        <v>0</v>
      </c>
      <c r="J393" s="10">
        <f>3/24*OO[[#This Row],[66 (27JUN1985 03:00:00)-Water Temperature (C)]]*OO[[#This Row],[8]]/SUM(OO[8])</f>
        <v>0</v>
      </c>
      <c r="K393" s="10">
        <f>3/24*OO[[#This Row],[67 (27JUN1985 06:00:00)-Water Temperature (C)]]*OO[[#This Row],[9]]/SUM(OO[9])</f>
        <v>0</v>
      </c>
      <c r="L393" s="10">
        <f>3/24*OO[[#This Row],[68 (27JUN1985 09:00:00)-Water Temperature (C)]]*OO[[#This Row],[10]]/SUM(OO[10])</f>
        <v>0</v>
      </c>
      <c r="M393" s="10">
        <f>3/24*OO[[#This Row],[69 (27JUN1985 12:00:00)-Water Temperature (C)]]*OO[[#This Row],[11]]/SUM(OO[11])</f>
        <v>0</v>
      </c>
      <c r="N393" s="10">
        <f>3/24*OO[[#This Row],[70 (27JUN1985 15:00:00)-Water Temperature (C)]]*OO[[#This Row],[12]]/SUM(OO[12])</f>
        <v>0</v>
      </c>
      <c r="O393" s="10">
        <f>3/24*OO[[#This Row],[71 (27JUN1985 18:00:00)-Water Temperature (C)]]*OO[[#This Row],[13]]/SUM(OO[13])</f>
        <v>0</v>
      </c>
      <c r="P393" s="10">
        <f>3/24*OO[[#This Row],[72 (27JUN1985 21:00:00)-Water Temperature (C)]]*OO[[#This Row],[14]]/SUM(OO[14])</f>
        <v>0</v>
      </c>
      <c r="Q393" s="10">
        <f>3/24*OO[[#This Row],[73 (28JUN1985 00:00:00)-Water Temperature (C)]]*OO[[#This Row],[15]]/SUM(OO[15])</f>
        <v>0</v>
      </c>
      <c r="R393" s="10">
        <f>3/24*OO[[#This Row],[74 (28JUN1985 03:00:00)-Water Temperature (C)]]*OO[[#This Row],[16]]/SUM(OO[16])</f>
        <v>0</v>
      </c>
      <c r="S393" s="10">
        <f>3/24*OO[[#This Row],[75 (28JUN1985 06:00:00)-Water Temperature (C)]]*OO[[#This Row],[17]]/SUM(OO[17])</f>
        <v>0</v>
      </c>
      <c r="T393" s="10">
        <f>3/24*OO[[#This Row],[76 (28JUN1985 09:00:00)-Water Temperature (C)]]*OO[[#This Row],[18]]/SUM(OO[18])</f>
        <v>0</v>
      </c>
      <c r="U393" s="10">
        <f>3/24*OO[[#This Row],[77 (28JUN1985 12:00:00)-Water Temperature (C)]]*OO[[#This Row],[19]]/SUM(OO[19])</f>
        <v>0</v>
      </c>
      <c r="V393" s="10">
        <f>3/24000000*OO[[#This Row],[78 (28JUN1985 15:00:00)-Water Temperature (C)]]*OO[[#This Row],[20]]</f>
        <v>1.94533901285275E-33</v>
      </c>
      <c r="W393" s="10">
        <f>3/24000000*OO[[#This Row],[79 (28JUN1985 18:00:00)-Water Temperature (C)]]*OO[[#This Row],[21]]</f>
        <v>1.0354576509179999E-27</v>
      </c>
      <c r="X393" s="10">
        <f>3/24000000*OO[[#This Row],[80 (28JUN1985 21:00:00)-Water Temperature (C)]]*OO[[#This Row],[22]]</f>
        <v>1.6838230722974998E-20</v>
      </c>
      <c r="Y393" s="10">
        <f>3/24000000*OO[[#This Row],[81 (29JUN1985 00:00:00)-Water Temperature (C)]]*OO[[#This Row],[23]]</f>
        <v>5.1406881249762504E-16</v>
      </c>
      <c r="Z393" s="10">
        <f>3/24000000*OO[[#This Row],[82 (29JUN1985 03:00:00)-Water Temperature (C)]]*OO[[#This Row],[24]]</f>
        <v>9.5820684519299983E-13</v>
      </c>
      <c r="AA393" s="10">
        <f>3/24000000*OO[[#This Row],[83 (29JUN1985 06:00:00)-Water Temperature (C)]]*OO[[#This Row],[25]]</f>
        <v>3.5732227943337501E-10</v>
      </c>
      <c r="AB393" s="10">
        <f>3/24000000*OO[[#This Row],[84 (29JUN1985 09:00:00)-Water Temperature (C)]]*OO[[#This Row],[26]]</f>
        <v>4.3381629483149997E-8</v>
      </c>
      <c r="AC393" s="10">
        <f>3/24000000*OO[[#This Row],[85 (29JUN1985 12:00:00)-Water Temperature (C)]]*OO[[#This Row],[27]]</f>
        <v>2.1027275124174996E-6</v>
      </c>
      <c r="AD393" s="10">
        <f>3/24000000*OO[[#This Row],[86 (29JUN1985 15:00:00)-Water Temperature (C)]]*OO[[#This Row],[28]]</f>
        <v>4.7347088635974997E-5</v>
      </c>
      <c r="AE393" s="10">
        <f>3/24000000*OO[[#This Row],[88 (29JUN1985 21:00:00)-Water Temperature (C)]]*OO[[#This Row],[30]]</f>
        <v>3.8794474614799995E-3</v>
      </c>
      <c r="AF393" s="10">
        <f>3/24000000*OO[[#This Row],[88 (29JUN1985 21:00:00)-Water Temperature (C)]]*OO[[#This Row],[30]]</f>
        <v>3.8794474614799995E-3</v>
      </c>
      <c r="AG393" s="10">
        <f>3/24000000*OO[[#This Row],[89 (30JUN1985 00:00:00)-Water Temperature (C)]]*OO[[#This Row],[31]]</f>
        <v>1.67158223923125E-2</v>
      </c>
      <c r="AH393" s="10">
        <f>3/24000000*OO[[#This Row],[90 (30JUN1985 03:00:00)-Water Temperature (C)]]*OO[[#This Row],[32]]</f>
        <v>4.8334252763174997E-2</v>
      </c>
      <c r="AI393" s="10">
        <f>3/24000000*OO[[#This Row],[91 (30JUN1985 06:00:00)-Water Temperature (C)]]*OO[[#This Row],[33]]</f>
        <v>9.5208368544649993E-2</v>
      </c>
      <c r="AJ393" s="10">
        <f>3/24000000*OO[[#This Row],[92 (30JUN1985 09:00:00)-Water Temperature (C)]]*OO[[#This Row],[34]]</f>
        <v>0.13359680791709999</v>
      </c>
      <c r="AK393" s="10">
        <f>3/24000000*OO[[#This Row],[93 (30JUN1985 12:00:00)-Water Temperature (C)]]*OO[[#This Row],[35]]</f>
        <v>0.13901071194596248</v>
      </c>
      <c r="AL393" s="10">
        <f>3/24000000*OO[[#This Row],[94 (30JUN1985 15:00:00)-Water Temperature (C)]]*OO[[#This Row],[36]]</f>
        <v>0.10850065148974999</v>
      </c>
      <c r="AM393" s="10">
        <f>3/24000000*OO[[#This Row],[95 (30JUN1985 18:00:00)-Water Temperature (C)]]*OO[[#This Row],[37]]</f>
        <v>6.8119664147399991E-2</v>
      </c>
      <c r="AN393" s="10">
        <f>3/24000000*OO[[#This Row],[96 (30JUN1985 21:00:00)-Water Temperature (C)]]*OO[[#This Row],[38]]</f>
        <v>3.5654427453937501E-2</v>
      </c>
      <c r="AO393" s="10">
        <f>3/24000000*OO[[#This Row],[97 (01JUL1985 00:00:00)-Water Temperature (C)]]*OO[[#This Row],[39]]</f>
        <v>1.5771856540562502E-2</v>
      </c>
      <c r="AP393" s="10">
        <f>3/24000000*OO[[#This Row],[98 (01JUL1985 03:00:00)-Water Temperature (C)]]*OO[[#This Row],[40]]</f>
        <v>6.1032411470024993E-3</v>
      </c>
      <c r="AQ393" s="10">
        <f>3/24000000*OO[[#This Row],[99 (01JUL1985 06:00:00)-Water Temperature (C)]]*OO[[#This Row],[41]]</f>
        <v>2.0831120845792497E-3</v>
      </c>
      <c r="AR393" s="10">
        <f>3/24000000*OO[[#This Row],[100 (01JUL1985 09:00:00)-Water Temperature (C)]]*OO[[#This Row],[42]]</f>
        <v>6.8142404270950003E-4</v>
      </c>
      <c r="AS393" s="10">
        <f>3/24000000*OO[[#This Row],[101 (01JUL1985 12:00:00)-Water Temperature (C)]]*OO[[#This Row],[43]]</f>
        <v>2.5986551192586251E-4</v>
      </c>
      <c r="AT393" s="10">
        <f>3/24000000*OO[[#This Row],[102 (01JUL1985 15:00:00)-Water Temperature (C)]]*OO[[#This Row],[44]]</f>
        <v>1.46642531951025E-4</v>
      </c>
      <c r="AU393" s="10">
        <f>3/24000000*OO[[#This Row],[103 (01JUL1985 18:00:00)-Water Temperature (C)]]*OO[[#This Row],[45]]</f>
        <v>1.157125272694125E-4</v>
      </c>
      <c r="AV393" s="10">
        <f>3/24000000*OO[[#This Row],[104 (01JUL1985 21:00:00)-Water Temperature (C)]]*OO[[#This Row],[46]]</f>
        <v>1.0400725266187499E-4</v>
      </c>
      <c r="AW393" s="10">
        <f>3/24000000*OO[[#This Row],[105 (02JUL1985 00:00:00)-Water Temperature (C)]]*OO[[#This Row],[47]]</f>
        <v>9.640981542420001E-5</v>
      </c>
      <c r="AX393" s="10">
        <f>3/24000000*OO[[#This Row],[106 (02JUL1985 03:00:00)-Water Temperature (C)]]*OO[[#This Row],[48]]</f>
        <v>8.9695541893474999E-5</v>
      </c>
      <c r="AY393" s="10">
        <f>3/24000000*OO[[#This Row],[107 (02JUL1985 06:00:00)-Water Temperature (C)]]*OO[[#This Row],[49]]</f>
        <v>8.1515128421924998E-5</v>
      </c>
      <c r="AZ393" s="10">
        <f>3/24000000*OO[[#This Row],[108 (02JUL1985 09:00:00)-Water Temperature (C)]]*OO[[#This Row],[50]]</f>
        <v>7.1996923018624999E-5</v>
      </c>
      <c r="BA393" s="10">
        <f>3/24000000*OO[[#This Row],[109 (02JUL1985 12:00:00)-Water Temperature (C)]]*OO[[#This Row],[51]]</f>
        <v>6.2826571274725006E-5</v>
      </c>
      <c r="BB393" s="10">
        <f>3/24000000*OO[[#This Row],[110 (02JUL1985 15:00:00)-Water Temperature (C)]]*OO[[#This Row],[52]]</f>
        <v>5.3920858126049994E-5</v>
      </c>
      <c r="BC393" s="10">
        <f>3/24000000*OO[[#This Row],[111 (02JUL1985 18:00:00)-Water Temperature (C)]]*OO[[#This Row],[53]]</f>
        <v>4.5142448690699994E-5</v>
      </c>
      <c r="BD393" s="10">
        <f>3/24000000*OO[[#This Row],[112 (02JUL1985 21:00:00)-Water Temperature (C)]]*OO[[#This Row],[54]]</f>
        <v>3.7579737780212493E-5</v>
      </c>
      <c r="BE393" s="10">
        <f>3/24000000*OO[[#This Row],[113 (03JUL1985 00:00:00)-Water Temperature (C)]]*OO[[#This Row],[55]]</f>
        <v>3.074810836111E-5</v>
      </c>
      <c r="BF393" s="10">
        <f>3/24000000*OO[[#This Row],[114 (03JUL1985 03:00:00)-Water Temperature (C)]]*OO[[#This Row],[56]]</f>
        <v>2.5874530826250001E-5</v>
      </c>
      <c r="BG393" s="10">
        <f>3/24000000*OO[[#This Row],[115 (03JUL1985 06:00:00)-Water Temperature (C)]]*OO[[#This Row],[57]]</f>
        <v>2.3852937869199997E-5</v>
      </c>
      <c r="BH393" s="10">
        <f>3/24000000*OO[[#This Row],[116 (03JUL1985 09:00:00)-Water Temperature (C)]]*OO[[#This Row],[58]]</f>
        <v>2.1820043894467499E-5</v>
      </c>
      <c r="BI393" s="10">
        <f>3/24000000*OO[[#This Row],[117 (03JUL1985 12:00:00)-Water Temperature (C)]]*OO[[#This Row],[59]]</f>
        <v>1.9847244692794999E-5</v>
      </c>
      <c r="BJ393" s="10">
        <f>3/24000000*OO[[#This Row],[118 (03JUL1985 15:00:00)-Water Temperature (C)]]*OO[[#This Row],[60]]</f>
        <v>1.7774012473019999E-5</v>
      </c>
      <c r="BK393" s="10">
        <f>3/24000000*OO[[#This Row],[119 (03JUL1985 18:00:00)-Water Temperature (C)]]*OO[[#This Row],[61]]</f>
        <v>1.5804955141775001E-5</v>
      </c>
      <c r="BL393" s="10">
        <f>3/24000000*OO[[#This Row],[120 (03JUL1985 21:00:00)-Water Temperature (C)]]*OO[[#This Row],[62]]</f>
        <v>1.4210657994171249E-5</v>
      </c>
      <c r="BM393" s="10">
        <f>3/24000000*OO[[#This Row],[121 (04JUL1985 00:00:00)-Water Temperature (C)]]*OO[[#This Row],[63]]</f>
        <v>1.2964406134977501E-5</v>
      </c>
      <c r="BN393" s="10">
        <f>3/24000000*OO[[#This Row],[122 (04JUL1985 03:00:00)-Water Temperature (C)]]*OO[[#This Row],[64]]</f>
        <v>1.2258462346620001E-5</v>
      </c>
      <c r="BO393" s="10">
        <f>3/24000000*OO[[#This Row],[123 (04JUL1985 06:00:00)-Water Temperature (C)]]*OO[[#This Row],[65]]</f>
        <v>1.1574461980252499E-5</v>
      </c>
      <c r="BP393" s="10">
        <f>3/24000000*OO[[#This Row],[124 (04JUL1985 09:00:00)-Water Temperature (C)]]*OO[[#This Row],[66]]</f>
        <v>1.0817732342040001E-5</v>
      </c>
      <c r="BQ393" s="10">
        <f>3/24000000*OO[[#This Row],[125 (04JUL1985 12:00:00)-Water Temperature (C)]]*OO[[#This Row],[67]]</f>
        <v>9.884288868784999E-6</v>
      </c>
      <c r="BR393" s="10">
        <f>3/24000000*OO[[#This Row],[126 (04JUL1985 15:00:00)-Water Temperature (C)]]*OO[[#This Row],[68]]</f>
        <v>8.9036674460500002E-6</v>
      </c>
      <c r="BS393" s="10">
        <f>3/24000000*OO[[#This Row],[127 (04JUL1985 18:00:00)-Water Temperature (C)]]*OO[[#This Row],[69]]</f>
        <v>7.8776631635350007E-6</v>
      </c>
      <c r="BT393" s="10">
        <f>3/24000000*OO[[#This Row],[128 (04JUL1985 21:00:00)-Water Temperature (C)]]*OO[[#This Row],[70]]</f>
        <v>6.9522221822837496E-6</v>
      </c>
      <c r="BU393" s="10">
        <f>3/24000000*OO[[#This Row],[129 (05JUL1985 00:00:00)-Water Temperature (C)]]*OO[[#This Row],[71]]</f>
        <v>6.1174653774624999E-6</v>
      </c>
      <c r="BV393" s="10">
        <f>3/24000000*OO[[#This Row],[130 (05JUL1985 03:00:00)-Water Temperature (C)]]*OO[[#This Row],[72]]</f>
        <v>5.4346298051537501E-6</v>
      </c>
      <c r="BW393" s="10">
        <f>3/24000000*OO[[#This Row],[131 (05JUL1985 06:00:00)-Water Temperature (C)]]*OO[[#This Row],[73]]</f>
        <v>4.7243504038149997E-6</v>
      </c>
      <c r="BX393" s="10">
        <f>3/24000000*OO[[#This Row],[132 (05JUL1985 09:00:00)-Water Temperature (C)]]*OO[[#This Row],[74]]</f>
        <v>4.0013788271700002E-6</v>
      </c>
      <c r="BY393" s="10">
        <f>3/24000000*OO[[#This Row],[133 (05JUL1985 12:00:00)-Water Temperature (C)]]*OO[[#This Row],[75]]</f>
        <v>3.3063035610793747E-6</v>
      </c>
      <c r="BZ393" s="10">
        <f>3/24000000*OO[[#This Row],[134 (05JUL1985 15:00:00)-Water Temperature (C)]]*OO[[#This Row],[76]]</f>
        <v>2.6560044466639996E-6</v>
      </c>
      <c r="CA393" s="10">
        <f>3/24000000*OO[[#This Row],[135 (05JUL1985 18:00:00)-Water Temperature (C)]]*OO[[#This Row],[77]]</f>
        <v>2.1177032610607504E-6</v>
      </c>
      <c r="CB393" s="10">
        <f>3/24000000*OO[[#This Row],[136 (05JUL1985 21:00:00)-Water Temperature (C)]]*OO[[#This Row],[78]]</f>
        <v>1.7167988622012499E-6</v>
      </c>
      <c r="CC393" s="10">
        <f>3/24000000*OO[[#This Row],[137 (06JUL1985 00:00:00)-Water Temperature (C)]]*OO[[#This Row],[79]]</f>
        <v>1.4396156785979998E-6</v>
      </c>
      <c r="CD393" s="10">
        <f>3/24000000*OO[[#This Row],[138 (06JUL1985 03:00:00)-Water Temperature (C)]]*OO[[#This Row],[80]]</f>
        <v>1.2681010575573749E-6</v>
      </c>
      <c r="CE393" s="10">
        <f>3/24000000*OO[[#This Row],[139 (06JUL1985 06:00:00)-Water Temperature (C)]]*OO[[#This Row],[81]]</f>
        <v>1.1464163011049998E-6</v>
      </c>
      <c r="CF393" s="10">
        <f>3/24000000*OO[[#This Row],[140 (06JUL1985 09:00:00)-Water Temperature (C)]]*OO[[#This Row],[82]]</f>
        <v>1.0538615569484999E-6</v>
      </c>
      <c r="CG393" s="10">
        <f>3/24000000*OO[[#This Row],[141 (06JUL1985 12:00:00)-Water Temperature (C)]]*OO[[#This Row],[83]]</f>
        <v>9.7165965436199999E-7</v>
      </c>
      <c r="CH393" s="10">
        <f>3/24000000*OO[[#This Row],[142 (06JUL1985 15:00:00)-Water Temperature (C)]]*OO[[#This Row],[84]]</f>
        <v>8.9428355664999997E-7</v>
      </c>
      <c r="CI393" s="10">
        <f>3/24000000*OO[[#This Row],[143 (06JUL1985 18:00:00)-Water Temperature (C)]]*OO[[#This Row],[85]]</f>
        <v>8.1769287999999992E-7</v>
      </c>
      <c r="CJ393" s="10">
        <f>3/24000000*OO[[#This Row],[144 (06JUL1985 21:00:00)-Water Temperature (C)]]*OO[[#This Row],[86]]</f>
        <v>7.566990407845E-7</v>
      </c>
      <c r="CK393" s="10">
        <f>3/24000000*OO[[#This Row],[145 (07JUL1985 00:00:00)-Water Temperature (C)]]*OO[[#This Row],[87]]</f>
        <v>7.1027062784999996E-7</v>
      </c>
      <c r="CL393" s="10">
        <f>3/24000000*OO[[#This Row],[146 (07JUL1985 03:00:00)-Water Temperature (C)]]*OO[[#This Row],[88]]</f>
        <v>6.883753426379999E-7</v>
      </c>
      <c r="CM393" s="10">
        <f>3/24000000*OO[[#This Row],[147 (07JUL1985 06:00:00)-Water Temperature (C)]]*OO[[#This Row],[89]]</f>
        <v>6.6480447913874994E-7</v>
      </c>
      <c r="CN393" s="10">
        <f>3/24000000*OO[[#This Row],[148 (07JUL1985 09:00:00)-Water Temperature (C)]]*OO[[#This Row],[90]]</f>
        <v>6.378942019317499E-7</v>
      </c>
      <c r="CO393" s="10">
        <f>3/24000000*OO[[#This Row],[149 (07JUL1985 12:00:00)-Water Temperature (C)]]*OO[[#This Row],[91]]</f>
        <v>6.0989842830349994E-7</v>
      </c>
      <c r="CP393" s="10">
        <f>3/24000000*OO[[#This Row],[150 (07JUL1985 15:00:00)-Water Temperature (C)]]*OO[[#This Row],[92]]</f>
        <v>5.8237713133649991E-7</v>
      </c>
      <c r="CQ393" s="10">
        <f>3/24000000*OO[[#This Row],[151 (07JUL1985 18:00:00)-Water Temperature (C)]]*OO[[#This Row],[93]]</f>
        <v>5.5010442635349988E-7</v>
      </c>
      <c r="CR393" s="10">
        <f>3/24000000*OO[[#This Row],[152 (07JUL1985 21:00:00)-Water Temperature (C)]]*OO[[#This Row],[94]]</f>
        <v>5.1953552727199994E-7</v>
      </c>
      <c r="CS393" s="10">
        <f>3/24000000*OO[[#This Row],[153 (08JUL1985 00:00:00)-Water Temperature (C)]]*OO[[#This Row],[95]]</f>
        <v>4.9353817941312499E-7</v>
      </c>
      <c r="CT393" s="10">
        <f>3/24000000*OO[[#This Row],[154 (08JUL1985 03:00:00)-Water Temperature (C)]]*OO[[#This Row],[96]]</f>
        <v>4.8289643164162496E-7</v>
      </c>
      <c r="CU393" s="10">
        <f>3/24000000*OO[[#This Row],[155 (08JUL1985 06:00:00)-Water Temperature (C)]]*OO[[#This Row],[97]]</f>
        <v>4.7499184924650001E-7</v>
      </c>
      <c r="CV393" s="10">
        <f>3/24000000*OO[[#This Row],[156 (08JUL1985 09:00:00)-Water Temperature (C)]]*OO[[#This Row],[98]]</f>
        <v>4.6277557559099994E-7</v>
      </c>
      <c r="CW393" s="10">
        <f>3/24000000*OO[[#This Row],[157 (08JUL1985 12:00:00)-Water Temperature (C)]]*OO[[#This Row],[99]]</f>
        <v>4.4807508936287495E-7</v>
      </c>
    </row>
    <row r="394" spans="1:101" x14ac:dyDescent="0.35">
      <c r="A394" t="s">
        <v>401</v>
      </c>
      <c r="B394">
        <v>997.14400000000001</v>
      </c>
      <c r="C394" s="10">
        <f>3/24*OO[[#This Row],[59 (26JUN1985 06:00:00)-Water Temperature (C)]]*OO[[#This Row],[1]]/SUM(OO[1])</f>
        <v>0</v>
      </c>
      <c r="D394" s="10">
        <f>3/24*OO[[#This Row],[60 (26JUN1985 09:00:00)-Water Temperature (C)]]*OO[[#This Row],[2]]/SUM(OO[2])</f>
        <v>0</v>
      </c>
      <c r="E394" s="10">
        <f>3/24*OO[[#This Row],[61 (26JUN1985 12:00:00)-Water Temperature (C)]]*OO[[#This Row],[3]]/SUM(OO[3])</f>
        <v>0</v>
      </c>
      <c r="F394" s="10">
        <f>3/24*OO[[#This Row],[62 (26JUN1985 15:00:00)-Water Temperature (C)]]*OO[[#This Row],[4]]/SUM(OO[4])</f>
        <v>0</v>
      </c>
      <c r="G394" s="10">
        <f>3/24*OO[[#This Row],[63 (26JUN1985 18:00:00)-Water Temperature (C)]]*OO[[#This Row],[5]]/SUM(OO[5])</f>
        <v>0</v>
      </c>
      <c r="H394" s="10">
        <f>3/24*OO[[#This Row],[64 (26JUN1985 21:00:00)-Water Temperature (C)]]*OO[[#This Row],[6]]/SUM(OO[6])</f>
        <v>0</v>
      </c>
      <c r="I394" s="10">
        <f>3/24*OO[[#This Row],[65 (27JUN1985 00:00:00)-Water Temperature (C)]]*OO[[#This Row],[7]]/SUM(OO[7])</f>
        <v>0</v>
      </c>
      <c r="J394" s="10">
        <f>3/24*OO[[#This Row],[66 (27JUN1985 03:00:00)-Water Temperature (C)]]*OO[[#This Row],[8]]/SUM(OO[8])</f>
        <v>0</v>
      </c>
      <c r="K394" s="10">
        <f>3/24*OO[[#This Row],[67 (27JUN1985 06:00:00)-Water Temperature (C)]]*OO[[#This Row],[9]]/SUM(OO[9])</f>
        <v>0</v>
      </c>
      <c r="L394" s="10">
        <f>3/24*OO[[#This Row],[68 (27JUN1985 09:00:00)-Water Temperature (C)]]*OO[[#This Row],[10]]/SUM(OO[10])</f>
        <v>0</v>
      </c>
      <c r="M394" s="10">
        <f>3/24*OO[[#This Row],[69 (27JUN1985 12:00:00)-Water Temperature (C)]]*OO[[#This Row],[11]]/SUM(OO[11])</f>
        <v>0</v>
      </c>
      <c r="N394" s="10">
        <f>3/24*OO[[#This Row],[70 (27JUN1985 15:00:00)-Water Temperature (C)]]*OO[[#This Row],[12]]/SUM(OO[12])</f>
        <v>0</v>
      </c>
      <c r="O394" s="10">
        <f>3/24*OO[[#This Row],[71 (27JUN1985 18:00:00)-Water Temperature (C)]]*OO[[#This Row],[13]]/SUM(OO[13])</f>
        <v>0</v>
      </c>
      <c r="P394" s="10">
        <f>3/24*OO[[#This Row],[72 (27JUN1985 21:00:00)-Water Temperature (C)]]*OO[[#This Row],[14]]/SUM(OO[14])</f>
        <v>0</v>
      </c>
      <c r="Q394" s="10">
        <f>3/24*OO[[#This Row],[73 (28JUN1985 00:00:00)-Water Temperature (C)]]*OO[[#This Row],[15]]/SUM(OO[15])</f>
        <v>0</v>
      </c>
      <c r="R394" s="10">
        <f>3/24*OO[[#This Row],[74 (28JUN1985 03:00:00)-Water Temperature (C)]]*OO[[#This Row],[16]]/SUM(OO[16])</f>
        <v>0</v>
      </c>
      <c r="S394" s="10">
        <f>3/24*OO[[#This Row],[75 (28JUN1985 06:00:00)-Water Temperature (C)]]*OO[[#This Row],[17]]/SUM(OO[17])</f>
        <v>0</v>
      </c>
      <c r="T394" s="10">
        <f>3/24*OO[[#This Row],[76 (28JUN1985 09:00:00)-Water Temperature (C)]]*OO[[#This Row],[18]]/SUM(OO[18])</f>
        <v>0</v>
      </c>
      <c r="U394" s="10">
        <f>3/24*OO[[#This Row],[77 (28JUN1985 12:00:00)-Water Temperature (C)]]*OO[[#This Row],[19]]/SUM(OO[19])</f>
        <v>0</v>
      </c>
      <c r="V394" s="10">
        <f>3/24000000*OO[[#This Row],[78 (28JUN1985 15:00:00)-Water Temperature (C)]]*OO[[#This Row],[20]]</f>
        <v>4.6114670094200001E-34</v>
      </c>
      <c r="W394" s="10">
        <f>3/24000000*OO[[#This Row],[79 (28JUN1985 18:00:00)-Water Temperature (C)]]*OO[[#This Row],[21]]</f>
        <v>4.549005546108749E-28</v>
      </c>
      <c r="X394" s="10">
        <f>3/24000000*OO[[#This Row],[80 (28JUN1985 21:00:00)-Water Temperature (C)]]*OO[[#This Row],[22]]</f>
        <v>5.9264329445962494E-21</v>
      </c>
      <c r="Y394" s="10">
        <f>3/24000000*OO[[#This Row],[81 (29JUN1985 00:00:00)-Water Temperature (C)]]*OO[[#This Row],[23]]</f>
        <v>2.1405149941634997E-16</v>
      </c>
      <c r="Z394" s="10">
        <f>3/24000000*OO[[#This Row],[82 (29JUN1985 03:00:00)-Water Temperature (C)]]*OO[[#This Row],[24]]</f>
        <v>4.7994397970512504E-13</v>
      </c>
      <c r="AA394" s="10">
        <f>3/24000000*OO[[#This Row],[83 (29JUN1985 06:00:00)-Water Temperature (C)]]*OO[[#This Row],[25]]</f>
        <v>2.083153816546E-10</v>
      </c>
      <c r="AB394" s="10">
        <f>3/24000000*OO[[#This Row],[84 (29JUN1985 09:00:00)-Water Temperature (C)]]*OO[[#This Row],[26]]</f>
        <v>2.8836682893798748E-8</v>
      </c>
      <c r="AC394" s="10">
        <f>3/24000000*OO[[#This Row],[85 (29JUN1985 12:00:00)-Water Temperature (C)]]*OO[[#This Row],[27]]</f>
        <v>1.5708461273433751E-6</v>
      </c>
      <c r="AD394" s="10">
        <f>3/24000000*OO[[#This Row],[86 (29JUN1985 15:00:00)-Water Temperature (C)]]*OO[[#This Row],[28]]</f>
        <v>3.9305666237250004E-5</v>
      </c>
      <c r="AE394" s="10">
        <f>3/24000000*OO[[#This Row],[88 (29JUN1985 21:00:00)-Water Temperature (C)]]*OO[[#This Row],[30]]</f>
        <v>3.9005298210374995E-3</v>
      </c>
      <c r="AF394" s="10">
        <f>3/24000000*OO[[#This Row],[88 (29JUN1985 21:00:00)-Water Temperature (C)]]*OO[[#This Row],[30]]</f>
        <v>3.9005298210374995E-3</v>
      </c>
      <c r="AG394" s="10">
        <f>3/24000000*OO[[#This Row],[89 (30JUN1985 00:00:00)-Water Temperature (C)]]*OO[[#This Row],[31]]</f>
        <v>1.8443228910015E-2</v>
      </c>
      <c r="AH394" s="10">
        <f>3/24000000*OO[[#This Row],[90 (30JUN1985 03:00:00)-Water Temperature (C)]]*OO[[#This Row],[32]]</f>
        <v>5.8629723095937496E-2</v>
      </c>
      <c r="AI394" s="10">
        <f>3/24000000*OO[[#This Row],[91 (30JUN1985 06:00:00)-Water Temperature (C)]]*OO[[#This Row],[33]]</f>
        <v>0.126334647296</v>
      </c>
      <c r="AJ394" s="10">
        <f>3/24000000*OO[[#This Row],[92 (30JUN1985 09:00:00)-Water Temperature (C)]]*OO[[#This Row],[34]]</f>
        <v>0.19318126550312498</v>
      </c>
      <c r="AK394" s="10">
        <f>3/24000000*OO[[#This Row],[93 (30JUN1985 12:00:00)-Water Temperature (C)]]*OO[[#This Row],[35]]</f>
        <v>0.21726977449747498</v>
      </c>
      <c r="AL394" s="10">
        <f>3/24000000*OO[[#This Row],[94 (30JUN1985 15:00:00)-Water Temperature (C)]]*OO[[#This Row],[36]]</f>
        <v>0.1821814243403625</v>
      </c>
      <c r="AM394" s="10">
        <f>3/24000000*OO[[#This Row],[95 (30JUN1985 18:00:00)-Water Temperature (C)]]*OO[[#This Row],[37]]</f>
        <v>0.12002979167899999</v>
      </c>
      <c r="AN394" s="10">
        <f>3/24000000*OO[[#This Row],[96 (30JUN1985 21:00:00)-Water Temperature (C)]]*OO[[#This Row],[38]]</f>
        <v>6.5798366117850005E-2</v>
      </c>
      <c r="AO394" s="10">
        <f>3/24000000*OO[[#This Row],[97 (01JUL1985 00:00:00)-Water Temperature (C)]]*OO[[#This Row],[39]]</f>
        <v>3.0301965657600002E-2</v>
      </c>
      <c r="AP394" s="10">
        <f>3/24000000*OO[[#This Row],[98 (01JUL1985 03:00:00)-Water Temperature (C)]]*OO[[#This Row],[40]]</f>
        <v>1.2094278495281248E-2</v>
      </c>
      <c r="AQ394" s="10">
        <f>3/24000000*OO[[#This Row],[99 (01JUL1985 06:00:00)-Water Temperature (C)]]*OO[[#This Row],[41]]</f>
        <v>4.1744213102112493E-3</v>
      </c>
      <c r="AR394" s="10">
        <f>3/24000000*OO[[#This Row],[100 (01JUL1985 09:00:00)-Water Temperature (C)]]*OO[[#This Row],[42]]</f>
        <v>1.3232700805087499E-3</v>
      </c>
      <c r="AS394" s="10">
        <f>3/24000000*OO[[#This Row],[101 (01JUL1985 12:00:00)-Water Temperature (C)]]*OO[[#This Row],[43]]</f>
        <v>4.5392604335750005E-4</v>
      </c>
      <c r="AT394" s="10">
        <f>3/24000000*OO[[#This Row],[102 (01JUL1985 15:00:00)-Water Temperature (C)]]*OO[[#This Row],[44]]</f>
        <v>2.2036691241247497E-4</v>
      </c>
      <c r="AU394" s="10">
        <f>3/24000000*OO[[#This Row],[103 (01JUL1985 18:00:00)-Water Temperature (C)]]*OO[[#This Row],[45]]</f>
        <v>1.5796396848E-4</v>
      </c>
      <c r="AV394" s="10">
        <f>3/24000000*OO[[#This Row],[104 (01JUL1985 21:00:00)-Water Temperature (C)]]*OO[[#This Row],[46]]</f>
        <v>1.3527081950368748E-4</v>
      </c>
      <c r="AW394" s="10">
        <f>3/24000000*OO[[#This Row],[105 (02JUL1985 00:00:00)-Water Temperature (C)]]*OO[[#This Row],[47]]</f>
        <v>1.21587826117E-4</v>
      </c>
      <c r="AX394" s="10">
        <f>3/24000000*OO[[#This Row],[106 (02JUL1985 03:00:00)-Water Temperature (C)]]*OO[[#This Row],[48]]</f>
        <v>1.0744310325980001E-4</v>
      </c>
      <c r="AY394" s="10">
        <f>3/24000000*OO[[#This Row],[107 (02JUL1985 06:00:00)-Water Temperature (C)]]*OO[[#This Row],[49]]</f>
        <v>9.1852659161112494E-5</v>
      </c>
      <c r="AZ394" s="10">
        <f>3/24000000*OO[[#This Row],[108 (02JUL1985 09:00:00)-Water Temperature (C)]]*OO[[#This Row],[50]]</f>
        <v>8.1246976629124998E-5</v>
      </c>
      <c r="BA394" s="10">
        <f>3/24000000*OO[[#This Row],[109 (02JUL1985 12:00:00)-Water Temperature (C)]]*OO[[#This Row],[51]]</f>
        <v>7.1017290121799998E-5</v>
      </c>
      <c r="BB394" s="10">
        <f>3/24000000*OO[[#This Row],[110 (02JUL1985 15:00:00)-Water Temperature (C)]]*OO[[#This Row],[52]]</f>
        <v>6.1107579474799995E-5</v>
      </c>
      <c r="BC394" s="10">
        <f>3/24000000*OO[[#This Row],[111 (02JUL1985 18:00:00)-Water Temperature (C)]]*OO[[#This Row],[53]]</f>
        <v>5.1444386379874998E-5</v>
      </c>
      <c r="BD394" s="10">
        <f>3/24000000*OO[[#This Row],[112 (02JUL1985 21:00:00)-Water Temperature (C)]]*OO[[#This Row],[54]]</f>
        <v>4.3007925912699997E-5</v>
      </c>
      <c r="BE394" s="10">
        <f>3/24000000*OO[[#This Row],[113 (03JUL1985 00:00:00)-Water Temperature (C)]]*OO[[#This Row],[55]]</f>
        <v>3.5458512836175E-5</v>
      </c>
      <c r="BF394" s="10">
        <f>3/24000000*OO[[#This Row],[114 (03JUL1985 03:00:00)-Water Temperature (C)]]*OO[[#This Row],[56]]</f>
        <v>2.9380419628380001E-5</v>
      </c>
      <c r="BG394" s="10">
        <f>3/24000000*OO[[#This Row],[115 (03JUL1985 06:00:00)-Water Temperature (C)]]*OO[[#This Row],[57]]</f>
        <v>2.7029199860179999E-5</v>
      </c>
      <c r="BH394" s="10">
        <f>3/24000000*OO[[#This Row],[116 (03JUL1985 09:00:00)-Water Temperature (C)]]*OO[[#This Row],[58]]</f>
        <v>2.476368475498125E-5</v>
      </c>
      <c r="BI394" s="10">
        <f>3/24000000*OO[[#This Row],[117 (03JUL1985 12:00:00)-Water Temperature (C)]]*OO[[#This Row],[59]]</f>
        <v>2.254809722188125E-5</v>
      </c>
      <c r="BJ394" s="10">
        <f>3/24000000*OO[[#This Row],[118 (03JUL1985 15:00:00)-Water Temperature (C)]]*OO[[#This Row],[60]]</f>
        <v>2.0265239806093751E-5</v>
      </c>
      <c r="BK394" s="10">
        <f>3/24000000*OO[[#This Row],[119 (03JUL1985 18:00:00)-Water Temperature (C)]]*OO[[#This Row],[61]]</f>
        <v>1.8014072641839999E-5</v>
      </c>
      <c r="BL394" s="10">
        <f>3/24000000*OO[[#This Row],[120 (03JUL1985 21:00:00)-Water Temperature (C)]]*OO[[#This Row],[62]]</f>
        <v>1.62063185203E-5</v>
      </c>
      <c r="BM394" s="10">
        <f>3/24000000*OO[[#This Row],[121 (04JUL1985 00:00:00)-Water Temperature (C)]]*OO[[#This Row],[63]]</f>
        <v>1.4802384529950001E-5</v>
      </c>
      <c r="BN394" s="10">
        <f>3/24000000*OO[[#This Row],[122 (04JUL1985 03:00:00)-Water Temperature (C)]]*OO[[#This Row],[64]]</f>
        <v>1.400443550985E-5</v>
      </c>
      <c r="BO394" s="10">
        <f>3/24000000*OO[[#This Row],[123 (04JUL1985 06:00:00)-Water Temperature (C)]]*OO[[#This Row],[65]]</f>
        <v>1.3257390678164998E-5</v>
      </c>
      <c r="BP394" s="10">
        <f>3/24000000*OO[[#This Row],[124 (04JUL1985 09:00:00)-Water Temperature (C)]]*OO[[#This Row],[66]]</f>
        <v>1.2414033483967499E-5</v>
      </c>
      <c r="BQ394" s="10">
        <f>3/24000000*OO[[#This Row],[125 (04JUL1985 12:00:00)-Water Temperature (C)]]*OO[[#This Row],[67]]</f>
        <v>1.1361725986187499E-5</v>
      </c>
      <c r="BR394" s="10">
        <f>3/24000000*OO[[#This Row],[126 (04JUL1985 15:00:00)-Water Temperature (C)]]*OO[[#This Row],[68]]</f>
        <v>1.0257484793454999E-5</v>
      </c>
      <c r="BS394" s="10">
        <f>3/24000000*OO[[#This Row],[127 (04JUL1985 18:00:00)-Water Temperature (C)]]*OO[[#This Row],[69]]</f>
        <v>9.0867832212100006E-6</v>
      </c>
      <c r="BT394" s="10">
        <f>3/24000000*OO[[#This Row],[128 (04JUL1985 21:00:00)-Water Temperature (C)]]*OO[[#This Row],[70]]</f>
        <v>8.0427105897600006E-6</v>
      </c>
      <c r="BU394" s="10">
        <f>3/24000000*OO[[#This Row],[129 (05JUL1985 00:00:00)-Water Temperature (C)]]*OO[[#This Row],[71]]</f>
        <v>7.0855502792924992E-6</v>
      </c>
      <c r="BV394" s="10">
        <f>3/24000000*OO[[#This Row],[130 (05JUL1985 03:00:00)-Water Temperature (C)]]*OO[[#This Row],[72]]</f>
        <v>6.3134779402637498E-6</v>
      </c>
      <c r="BW394" s="10">
        <f>3/24000000*OO[[#This Row],[131 (05JUL1985 06:00:00)-Water Temperature (C)]]*OO[[#This Row],[73]]</f>
        <v>5.5170950356374998E-6</v>
      </c>
      <c r="BX394" s="10">
        <f>3/24000000*OO[[#This Row],[132 (05JUL1985 09:00:00)-Water Temperature (C)]]*OO[[#This Row],[74]]</f>
        <v>4.6991859801974995E-6</v>
      </c>
      <c r="BY394" s="10">
        <f>3/24000000*OO[[#This Row],[133 (05JUL1985 12:00:00)-Water Temperature (C)]]*OO[[#This Row],[75]]</f>
        <v>3.8961823072424991E-6</v>
      </c>
      <c r="BZ394" s="10">
        <f>3/24000000*OO[[#This Row],[134 (05JUL1985 15:00:00)-Water Temperature (C)]]*OO[[#This Row],[76]]</f>
        <v>3.1393199202749998E-6</v>
      </c>
      <c r="CA394" s="10">
        <f>3/24000000*OO[[#This Row],[135 (05JUL1985 18:00:00)-Water Temperature (C)]]*OO[[#This Row],[77]]</f>
        <v>2.5020937919174999E-6</v>
      </c>
      <c r="CB394" s="10">
        <f>3/24000000*OO[[#This Row],[136 (05JUL1985 21:00:00)-Water Temperature (C)]]*OO[[#This Row],[78]]</f>
        <v>2.0233202561192499E-6</v>
      </c>
      <c r="CC394" s="10">
        <f>3/24000000*OO[[#This Row],[137 (06JUL1985 00:00:00)-Water Temperature (C)]]*OO[[#This Row],[79]]</f>
        <v>1.6899894266714997E-6</v>
      </c>
      <c r="CD394" s="10">
        <f>3/24000000*OO[[#This Row],[138 (06JUL1985 03:00:00)-Water Temperature (C)]]*OO[[#This Row],[80]]</f>
        <v>1.4841335420592498E-6</v>
      </c>
      <c r="CE394" s="10">
        <f>3/24000000*OO[[#This Row],[139 (06JUL1985 06:00:00)-Water Temperature (C)]]*OO[[#This Row],[81]]</f>
        <v>1.3384667208393749E-6</v>
      </c>
      <c r="CF394" s="10">
        <f>3/24000000*OO[[#This Row],[140 (06JUL1985 09:00:00)-Water Temperature (C)]]*OO[[#This Row],[82]]</f>
        <v>1.2291224285797499E-6</v>
      </c>
      <c r="CG394" s="10">
        <f>3/24000000*OO[[#This Row],[141 (06JUL1985 12:00:00)-Water Temperature (C)]]*OO[[#This Row],[83]]</f>
        <v>1.1325456358389999E-6</v>
      </c>
      <c r="CH394" s="10">
        <f>3/24000000*OO[[#This Row],[142 (06JUL1985 15:00:00)-Water Temperature (C)]]*OO[[#This Row],[84]]</f>
        <v>1.042265293788375E-6</v>
      </c>
      <c r="CI394" s="10">
        <f>3/24000000*OO[[#This Row],[143 (06JUL1985 18:00:00)-Water Temperature (C)]]*OO[[#This Row],[85]]</f>
        <v>9.5222028665350007E-7</v>
      </c>
      <c r="CJ394" s="10">
        <f>3/24000000*OO[[#This Row],[144 (06JUL1985 21:00:00)-Water Temperature (C)]]*OO[[#This Row],[86]]</f>
        <v>8.8031505910612492E-7</v>
      </c>
      <c r="CK394" s="10">
        <f>3/24000000*OO[[#This Row],[145 (07JUL1985 00:00:00)-Water Temperature (C)]]*OO[[#This Row],[87]]</f>
        <v>8.2514724310887487E-7</v>
      </c>
      <c r="CL394" s="10">
        <f>3/24000000*OO[[#This Row],[146 (07JUL1985 03:00:00)-Water Temperature (C)]]*OO[[#This Row],[88]]</f>
        <v>7.9885186647949993E-7</v>
      </c>
      <c r="CM394" s="10">
        <f>3/24000000*OO[[#This Row],[147 (07JUL1985 06:00:00)-Water Temperature (C)]]*OO[[#This Row],[89]]</f>
        <v>7.7208422004525001E-7</v>
      </c>
      <c r="CN394" s="10">
        <f>3/24000000*OO[[#This Row],[148 (07JUL1985 09:00:00)-Water Temperature (C)]]*OO[[#This Row],[90]]</f>
        <v>7.4064512312212494E-7</v>
      </c>
      <c r="CO394" s="10">
        <f>3/24000000*OO[[#This Row],[149 (07JUL1985 12:00:00)-Water Temperature (C)]]*OO[[#This Row],[91]]</f>
        <v>7.082326489455E-7</v>
      </c>
      <c r="CP394" s="10">
        <f>3/24000000*OO[[#This Row],[150 (07JUL1985 15:00:00)-Water Temperature (C)]]*OO[[#This Row],[92]]</f>
        <v>6.7698381208749996E-7</v>
      </c>
      <c r="CQ394" s="10">
        <f>3/24000000*OO[[#This Row],[151 (07JUL1985 18:00:00)-Water Temperature (C)]]*OO[[#This Row],[93]]</f>
        <v>6.3962207132412499E-7</v>
      </c>
      <c r="CR394" s="10">
        <f>3/24000000*OO[[#This Row],[152 (07JUL1985 21:00:00)-Water Temperature (C)]]*OO[[#This Row],[94]]</f>
        <v>6.0389013718750002E-7</v>
      </c>
      <c r="CS394" s="10">
        <f>3/24000000*OO[[#This Row],[153 (08JUL1985 00:00:00)-Water Temperature (C)]]*OO[[#This Row],[95]]</f>
        <v>5.7340731160574993E-7</v>
      </c>
      <c r="CT394" s="10">
        <f>3/24000000*OO[[#This Row],[154 (08JUL1985 03:00:00)-Water Temperature (C)]]*OO[[#This Row],[96]]</f>
        <v>5.6058054262050004E-7</v>
      </c>
      <c r="CU394" s="10">
        <f>3/24000000*OO[[#This Row],[155 (08JUL1985 06:00:00)-Water Temperature (C)]]*OO[[#This Row],[97]]</f>
        <v>5.5157797750250006E-7</v>
      </c>
      <c r="CV394" s="10">
        <f>3/24000000*OO[[#This Row],[156 (08JUL1985 09:00:00)-Water Temperature (C)]]*OO[[#This Row],[98]]</f>
        <v>5.3771315303062492E-7</v>
      </c>
      <c r="CW394" s="10">
        <f>3/24000000*OO[[#This Row],[157 (08JUL1985 12:00:00)-Water Temperature (C)]]*OO[[#This Row],[99]]</f>
        <v>5.2066200611999987E-7</v>
      </c>
    </row>
    <row r="395" spans="1:101" x14ac:dyDescent="0.35">
      <c r="A395" t="s">
        <v>402</v>
      </c>
      <c r="B395">
        <v>920.3528</v>
      </c>
      <c r="C395" s="10">
        <f>3/24*OO[[#This Row],[59 (26JUN1985 06:00:00)-Water Temperature (C)]]*OO[[#This Row],[1]]/SUM(OO[1])</f>
        <v>0</v>
      </c>
      <c r="D395" s="10">
        <f>3/24*OO[[#This Row],[60 (26JUN1985 09:00:00)-Water Temperature (C)]]*OO[[#This Row],[2]]/SUM(OO[2])</f>
        <v>0</v>
      </c>
      <c r="E395" s="10">
        <f>3/24*OO[[#This Row],[61 (26JUN1985 12:00:00)-Water Temperature (C)]]*OO[[#This Row],[3]]/SUM(OO[3])</f>
        <v>0</v>
      </c>
      <c r="F395" s="10">
        <f>3/24*OO[[#This Row],[62 (26JUN1985 15:00:00)-Water Temperature (C)]]*OO[[#This Row],[4]]/SUM(OO[4])</f>
        <v>0</v>
      </c>
      <c r="G395" s="10">
        <f>3/24*OO[[#This Row],[63 (26JUN1985 18:00:00)-Water Temperature (C)]]*OO[[#This Row],[5]]/SUM(OO[5])</f>
        <v>0</v>
      </c>
      <c r="H395" s="10">
        <f>3/24*OO[[#This Row],[64 (26JUN1985 21:00:00)-Water Temperature (C)]]*OO[[#This Row],[6]]/SUM(OO[6])</f>
        <v>0</v>
      </c>
      <c r="I395" s="10">
        <f>3/24*OO[[#This Row],[65 (27JUN1985 00:00:00)-Water Temperature (C)]]*OO[[#This Row],[7]]/SUM(OO[7])</f>
        <v>0</v>
      </c>
      <c r="J395" s="10">
        <f>3/24*OO[[#This Row],[66 (27JUN1985 03:00:00)-Water Temperature (C)]]*OO[[#This Row],[8]]/SUM(OO[8])</f>
        <v>0</v>
      </c>
      <c r="K395" s="10">
        <f>3/24*OO[[#This Row],[67 (27JUN1985 06:00:00)-Water Temperature (C)]]*OO[[#This Row],[9]]/SUM(OO[9])</f>
        <v>0</v>
      </c>
      <c r="L395" s="10">
        <f>3/24*OO[[#This Row],[68 (27JUN1985 09:00:00)-Water Temperature (C)]]*OO[[#This Row],[10]]/SUM(OO[10])</f>
        <v>0</v>
      </c>
      <c r="M395" s="10">
        <f>3/24*OO[[#This Row],[69 (27JUN1985 12:00:00)-Water Temperature (C)]]*OO[[#This Row],[11]]/SUM(OO[11])</f>
        <v>0</v>
      </c>
      <c r="N395" s="10">
        <f>3/24*OO[[#This Row],[70 (27JUN1985 15:00:00)-Water Temperature (C)]]*OO[[#This Row],[12]]/SUM(OO[12])</f>
        <v>0</v>
      </c>
      <c r="O395" s="10">
        <f>3/24*OO[[#This Row],[71 (27JUN1985 18:00:00)-Water Temperature (C)]]*OO[[#This Row],[13]]/SUM(OO[13])</f>
        <v>0</v>
      </c>
      <c r="P395" s="10">
        <f>3/24*OO[[#This Row],[72 (27JUN1985 21:00:00)-Water Temperature (C)]]*OO[[#This Row],[14]]/SUM(OO[14])</f>
        <v>0</v>
      </c>
      <c r="Q395" s="10">
        <f>3/24*OO[[#This Row],[73 (28JUN1985 00:00:00)-Water Temperature (C)]]*OO[[#This Row],[15]]/SUM(OO[15])</f>
        <v>0</v>
      </c>
      <c r="R395" s="10">
        <f>3/24*OO[[#This Row],[74 (28JUN1985 03:00:00)-Water Temperature (C)]]*OO[[#This Row],[16]]/SUM(OO[16])</f>
        <v>0</v>
      </c>
      <c r="S395" s="10">
        <f>3/24*OO[[#This Row],[75 (28JUN1985 06:00:00)-Water Temperature (C)]]*OO[[#This Row],[17]]/SUM(OO[17])</f>
        <v>0</v>
      </c>
      <c r="T395" s="10">
        <f>3/24*OO[[#This Row],[76 (28JUN1985 09:00:00)-Water Temperature (C)]]*OO[[#This Row],[18]]/SUM(OO[18])</f>
        <v>0</v>
      </c>
      <c r="U395" s="10">
        <f>3/24*OO[[#This Row],[77 (28JUN1985 12:00:00)-Water Temperature (C)]]*OO[[#This Row],[19]]/SUM(OO[19])</f>
        <v>0</v>
      </c>
      <c r="V395" s="10">
        <f>3/24000000*OO[[#This Row],[78 (28JUN1985 15:00:00)-Water Temperature (C)]]*OO[[#This Row],[20]]</f>
        <v>6.2481096877649995E-35</v>
      </c>
      <c r="W395" s="10">
        <f>3/24000000*OO[[#This Row],[79 (28JUN1985 18:00:00)-Water Temperature (C)]]*OO[[#This Row],[21]]</f>
        <v>1.249064510355E-28</v>
      </c>
      <c r="X395" s="10">
        <f>3/24000000*OO[[#This Row],[80 (28JUN1985 21:00:00)-Water Temperature (C)]]*OO[[#This Row],[22]]</f>
        <v>1.1922248682854998E-21</v>
      </c>
      <c r="Y395" s="10">
        <f>3/24000000*OO[[#This Row],[81 (29JUN1985 00:00:00)-Water Temperature (C)]]*OO[[#This Row],[23]]</f>
        <v>5.6787089751474993E-17</v>
      </c>
      <c r="Z395" s="10">
        <f>3/24000000*OO[[#This Row],[82 (29JUN1985 03:00:00)-Water Temperature (C)]]*OO[[#This Row],[24]]</f>
        <v>1.5245568019534999E-13</v>
      </c>
      <c r="AA395" s="10">
        <f>3/24000000*OO[[#This Row],[83 (29JUN1985 06:00:00)-Water Temperature (C)]]*OO[[#This Row],[25]]</f>
        <v>7.7923882275462498E-11</v>
      </c>
      <c r="AB395" s="10">
        <f>3/24000000*OO[[#This Row],[84 (29JUN1985 09:00:00)-Water Temperature (C)]]*OO[[#This Row],[26]]</f>
        <v>1.2294295732538752E-8</v>
      </c>
      <c r="AC395" s="10">
        <f>3/24000000*OO[[#This Row],[85 (29JUN1985 12:00:00)-Water Temperature (C)]]*OO[[#This Row],[27]]</f>
        <v>7.5030309966900002E-7</v>
      </c>
      <c r="AD395" s="10">
        <f>3/24000000*OO[[#This Row],[86 (29JUN1985 15:00:00)-Water Temperature (C)]]*OO[[#This Row],[28]]</f>
        <v>2.0741978459999997E-5</v>
      </c>
      <c r="AE395" s="10">
        <f>3/24000000*OO[[#This Row],[88 (29JUN1985 21:00:00)-Water Temperature (C)]]*OO[[#This Row],[30]]</f>
        <v>2.4367650628865003E-3</v>
      </c>
      <c r="AF395" s="10">
        <f>3/24000000*OO[[#This Row],[88 (29JUN1985 21:00:00)-Water Temperature (C)]]*OO[[#This Row],[30]]</f>
        <v>2.4367650628865003E-3</v>
      </c>
      <c r="AG395" s="10">
        <f>3/24000000*OO[[#This Row],[89 (30JUN1985 00:00:00)-Water Temperature (C)]]*OO[[#This Row],[31]]</f>
        <v>1.2426053700416249E-2</v>
      </c>
      <c r="AH395" s="10">
        <f>3/24000000*OO[[#This Row],[90 (30JUN1985 03:00:00)-Water Temperature (C)]]*OO[[#This Row],[32]]</f>
        <v>4.2600669486099994E-2</v>
      </c>
      <c r="AI395" s="10">
        <f>3/24000000*OO[[#This Row],[91 (30JUN1985 06:00:00)-Water Temperature (C)]]*OO[[#This Row],[33]]</f>
        <v>9.8485309830374998E-2</v>
      </c>
      <c r="AJ395" s="10">
        <f>3/24000000*OO[[#This Row],[92 (30JUN1985 09:00:00)-Water Temperature (C)]]*OO[[#This Row],[34]]</f>
        <v>0.16049699610656246</v>
      </c>
      <c r="AK395" s="10">
        <f>3/24000000*OO[[#This Row],[93 (30JUN1985 12:00:00)-Water Temperature (C)]]*OO[[#This Row],[35]]</f>
        <v>0.19104115234564997</v>
      </c>
      <c r="AL395" s="10">
        <f>3/24000000*OO[[#This Row],[94 (30JUN1985 15:00:00)-Water Temperature (C)]]*OO[[#This Row],[36]]</f>
        <v>0.16870363726149998</v>
      </c>
      <c r="AM395" s="10">
        <f>3/24000000*OO[[#This Row],[95 (30JUN1985 18:00:00)-Water Temperature (C)]]*OO[[#This Row],[37]]</f>
        <v>0.11544543527895</v>
      </c>
      <c r="AN395" s="10">
        <f>3/24000000*OO[[#This Row],[96 (30JUN1985 21:00:00)-Water Temperature (C)]]*OO[[#This Row],[38]]</f>
        <v>6.5476636773000002E-2</v>
      </c>
      <c r="AO395" s="10">
        <f>3/24000000*OO[[#This Row],[97 (01JUL1985 00:00:00)-Water Temperature (C)]]*OO[[#This Row],[39]]</f>
        <v>3.1026959947644997E-2</v>
      </c>
      <c r="AP395" s="10">
        <f>3/24000000*OO[[#This Row],[98 (01JUL1985 03:00:00)-Water Temperature (C)]]*OO[[#This Row],[40]]</f>
        <v>1.2632416458814999E-2</v>
      </c>
      <c r="AQ395" s="10">
        <f>3/24000000*OO[[#This Row],[99 (01JUL1985 06:00:00)-Water Temperature (C)]]*OO[[#This Row],[41]]</f>
        <v>4.3907169267599997E-3</v>
      </c>
      <c r="AR395" s="10">
        <f>3/24000000*OO[[#This Row],[100 (01JUL1985 09:00:00)-Water Temperature (C)]]*OO[[#This Row],[42]]</f>
        <v>1.3552184372156251E-3</v>
      </c>
      <c r="AS395" s="10">
        <f>3/24000000*OO[[#This Row],[101 (01JUL1985 12:00:00)-Water Temperature (C)]]*OO[[#This Row],[43]]</f>
        <v>4.3003879395225002E-4</v>
      </c>
      <c r="AT395" s="10">
        <f>3/24000000*OO[[#This Row],[102 (01JUL1985 15:00:00)-Water Temperature (C)]]*OO[[#This Row],[44]]</f>
        <v>1.8286546271006248E-4</v>
      </c>
      <c r="AU395" s="10">
        <f>3/24000000*OO[[#This Row],[103 (01JUL1985 18:00:00)-Water Temperature (C)]]*OO[[#This Row],[45]]</f>
        <v>1.1743601639054999E-4</v>
      </c>
      <c r="AV395" s="10">
        <f>3/24000000*OO[[#This Row],[104 (01JUL1985 21:00:00)-Water Temperature (C)]]*OO[[#This Row],[46]]</f>
        <v>9.2690950270049995E-5</v>
      </c>
      <c r="AW395" s="10">
        <f>3/24000000*OO[[#This Row],[105 (02JUL1985 00:00:00)-Water Temperature (C)]]*OO[[#This Row],[47]]</f>
        <v>7.5917553472799992E-5</v>
      </c>
      <c r="AX395" s="10">
        <f>3/24000000*OO[[#This Row],[106 (02JUL1985 03:00:00)-Water Temperature (C)]]*OO[[#This Row],[48]]</f>
        <v>6.6654651292162497E-5</v>
      </c>
      <c r="AY395" s="10">
        <f>3/24000000*OO[[#This Row],[107 (02JUL1985 06:00:00)-Water Temperature (C)]]*OO[[#This Row],[49]]</f>
        <v>5.6413827555649987E-5</v>
      </c>
      <c r="AZ395" s="10">
        <f>3/24000000*OO[[#This Row],[108 (02JUL1985 09:00:00)-Water Temperature (C)]]*OO[[#This Row],[50]]</f>
        <v>5.1690983628712499E-5</v>
      </c>
      <c r="BA395" s="10">
        <f>3/24000000*OO[[#This Row],[109 (02JUL1985 12:00:00)-Water Temperature (C)]]*OO[[#This Row],[51]]</f>
        <v>4.7070285954749993E-5</v>
      </c>
      <c r="BB395" s="10">
        <f>3/24000000*OO[[#This Row],[110 (02JUL1985 15:00:00)-Water Temperature (C)]]*OO[[#This Row],[52]]</f>
        <v>4.2405803756212497E-5</v>
      </c>
      <c r="BC395" s="10">
        <f>3/24000000*OO[[#This Row],[111 (02JUL1985 18:00:00)-Water Temperature (C)]]*OO[[#This Row],[53]]</f>
        <v>3.7591325812874997E-5</v>
      </c>
      <c r="BD395" s="10">
        <f>3/24000000*OO[[#This Row],[112 (02JUL1985 21:00:00)-Water Temperature (C)]]*OO[[#This Row],[54]]</f>
        <v>3.3478647486374996E-5</v>
      </c>
      <c r="BE395" s="10">
        <f>3/24000000*OO[[#This Row],[113 (03JUL1985 00:00:00)-Water Temperature (C)]]*OO[[#This Row],[55]]</f>
        <v>2.9815449640570001E-5</v>
      </c>
      <c r="BF395" s="10">
        <f>3/24000000*OO[[#This Row],[114 (03JUL1985 03:00:00)-Water Temperature (C)]]*OO[[#This Row],[56]]</f>
        <v>2.61905627244375E-5</v>
      </c>
      <c r="BG395" s="10">
        <f>3/24000000*OO[[#This Row],[115 (03JUL1985 06:00:00)-Water Temperature (C)]]*OO[[#This Row],[57]]</f>
        <v>2.3887124827265E-5</v>
      </c>
      <c r="BH395" s="10">
        <f>3/24000000*OO[[#This Row],[116 (03JUL1985 09:00:00)-Water Temperature (C)]]*OO[[#This Row],[58]]</f>
        <v>2.184692628937625E-5</v>
      </c>
      <c r="BI395" s="10">
        <f>3/24000000*OO[[#This Row],[117 (03JUL1985 12:00:00)-Water Temperature (C)]]*OO[[#This Row],[59]]</f>
        <v>1.9898631544297498E-5</v>
      </c>
      <c r="BJ395" s="10">
        <f>3/24000000*OO[[#This Row],[118 (03JUL1985 15:00:00)-Water Temperature (C)]]*OO[[#This Row],[60]]</f>
        <v>1.7906523205398749E-5</v>
      </c>
      <c r="BK395" s="10">
        <f>3/24000000*OO[[#This Row],[119 (03JUL1985 18:00:00)-Water Temperature (C)]]*OO[[#This Row],[61]]</f>
        <v>1.5887238854591249E-5</v>
      </c>
      <c r="BL395" s="10">
        <f>3/24000000*OO[[#This Row],[120 (03JUL1985 21:00:00)-Water Temperature (C)]]*OO[[#This Row],[62]]</f>
        <v>1.4265954103047499E-5</v>
      </c>
      <c r="BM395" s="10">
        <f>3/24000000*OO[[#This Row],[121 (04JUL1985 00:00:00)-Water Temperature (C)]]*OO[[#This Row],[63]]</f>
        <v>1.3015415428830001E-5</v>
      </c>
      <c r="BN395" s="10">
        <f>3/24000000*OO[[#This Row],[122 (04JUL1985 03:00:00)-Water Temperature (C)]]*OO[[#This Row],[64]]</f>
        <v>1.2292736294539999E-5</v>
      </c>
      <c r="BO395" s="10">
        <f>3/24000000*OO[[#This Row],[123 (04JUL1985 06:00:00)-Water Temperature (C)]]*OO[[#This Row],[65]]</f>
        <v>1.1636908459653749E-5</v>
      </c>
      <c r="BP395" s="10">
        <f>3/24000000*OO[[#This Row],[124 (04JUL1985 09:00:00)-Water Temperature (C)]]*OO[[#This Row],[66]]</f>
        <v>1.089648324681875E-5</v>
      </c>
      <c r="BQ395" s="10">
        <f>3/24000000*OO[[#This Row],[125 (04JUL1985 12:00:00)-Water Temperature (C)]]*OO[[#This Row],[67]]</f>
        <v>9.9758844722249983E-6</v>
      </c>
      <c r="BR395" s="10">
        <f>3/24000000*OO[[#This Row],[126 (04JUL1985 15:00:00)-Water Temperature (C)]]*OO[[#This Row],[68]]</f>
        <v>9.0097903059937479E-6</v>
      </c>
      <c r="BS395" s="10">
        <f>3/24000000*OO[[#This Row],[127 (04JUL1985 18:00:00)-Water Temperature (C)]]*OO[[#This Row],[69]]</f>
        <v>7.9829260981249999E-6</v>
      </c>
      <c r="BT395" s="10">
        <f>3/24000000*OO[[#This Row],[128 (04JUL1985 21:00:00)-Water Temperature (C)]]*OO[[#This Row],[70]]</f>
        <v>7.0681141924874996E-6</v>
      </c>
      <c r="BU395" s="10">
        <f>3/24000000*OO[[#This Row],[129 (05JUL1985 00:00:00)-Water Temperature (C)]]*OO[[#This Row],[71]]</f>
        <v>6.2387508895800002E-6</v>
      </c>
      <c r="BV395" s="10">
        <f>3/24000000*OO[[#This Row],[130 (05JUL1985 03:00:00)-Water Temperature (C)]]*OO[[#This Row],[72]]</f>
        <v>5.5710484071000003E-6</v>
      </c>
      <c r="BW395" s="10">
        <f>3/24000000*OO[[#This Row],[131 (05JUL1985 06:00:00)-Water Temperature (C)]]*OO[[#This Row],[73]]</f>
        <v>4.8867633467625001E-6</v>
      </c>
      <c r="BX395" s="10">
        <f>3/24000000*OO[[#This Row],[132 (05JUL1985 09:00:00)-Water Temperature (C)]]*OO[[#This Row],[74]]</f>
        <v>4.1802332749199993E-6</v>
      </c>
      <c r="BY395" s="10">
        <f>3/24000000*OO[[#This Row],[133 (05JUL1985 12:00:00)-Water Temperature (C)]]*OO[[#This Row],[75]]</f>
        <v>3.4731735514199999E-6</v>
      </c>
      <c r="BZ395" s="10">
        <f>3/24000000*OO[[#This Row],[134 (05JUL1985 15:00:00)-Water Temperature (C)]]*OO[[#This Row],[76]]</f>
        <v>2.8026390737891249E-6</v>
      </c>
      <c r="CA395" s="10">
        <f>3/24000000*OO[[#This Row],[135 (05JUL1985 18:00:00)-Water Temperature (C)]]*OO[[#This Row],[77]]</f>
        <v>2.2309790099254998E-6</v>
      </c>
      <c r="CB395" s="10">
        <f>3/24000000*OO[[#This Row],[136 (05JUL1985 21:00:00)-Water Temperature (C)]]*OO[[#This Row],[78]]</f>
        <v>1.7980222204579997E-6</v>
      </c>
      <c r="CC395" s="10">
        <f>3/24000000*OO[[#This Row],[137 (06JUL1985 00:00:00)-Water Temperature (C)]]*OO[[#This Row],[79]]</f>
        <v>1.49524866035075E-6</v>
      </c>
      <c r="CD395" s="10">
        <f>3/24000000*OO[[#This Row],[138 (06JUL1985 03:00:00)-Water Temperature (C)]]*OO[[#This Row],[80]]</f>
        <v>1.3077456879987499E-6</v>
      </c>
      <c r="CE395" s="10">
        <f>3/24000000*OO[[#This Row],[139 (06JUL1985 06:00:00)-Water Temperature (C)]]*OO[[#This Row],[81]]</f>
        <v>1.1755080318346252E-6</v>
      </c>
      <c r="CF395" s="10">
        <f>3/24000000*OO[[#This Row],[140 (06JUL1985 09:00:00)-Water Temperature (C)]]*OO[[#This Row],[82]]</f>
        <v>1.0771967948310002E-6</v>
      </c>
      <c r="CG395" s="10">
        <f>3/24000000*OO[[#This Row],[141 (06JUL1985 12:00:00)-Water Temperature (C)]]*OO[[#This Row],[83]]</f>
        <v>9.9089649020249983E-7</v>
      </c>
      <c r="CH395" s="10">
        <f>3/24000000*OO[[#This Row],[142 (06JUL1985 15:00:00)-Water Temperature (C)]]*OO[[#This Row],[84]]</f>
        <v>9.1051379876687502E-7</v>
      </c>
      <c r="CI395" s="10">
        <f>3/24000000*OO[[#This Row],[143 (06JUL1985 18:00:00)-Water Temperature (C)]]*OO[[#This Row],[85]]</f>
        <v>8.3048149880149989E-7</v>
      </c>
      <c r="CJ395" s="10">
        <f>3/24000000*OO[[#This Row],[144 (06JUL1985 21:00:00)-Water Temperature (C)]]*OO[[#This Row],[86]]</f>
        <v>7.6628365848E-7</v>
      </c>
      <c r="CK395" s="10">
        <f>3/24000000*OO[[#This Row],[145 (07JUL1985 00:00:00)-Water Temperature (C)]]*OO[[#This Row],[87]]</f>
        <v>7.1675424892799989E-7</v>
      </c>
      <c r="CL395" s="10">
        <f>3/24000000*OO[[#This Row],[146 (07JUL1985 03:00:00)-Water Temperature (C)]]*OO[[#This Row],[88]]</f>
        <v>6.9254571808499994E-7</v>
      </c>
      <c r="CM395" s="10">
        <f>3/24000000*OO[[#This Row],[147 (07JUL1985 06:00:00)-Water Temperature (C)]]*OO[[#This Row],[89]]</f>
        <v>6.6866942896687499E-7</v>
      </c>
      <c r="CN395" s="10">
        <f>3/24000000*OO[[#This Row],[148 (07JUL1985 09:00:00)-Water Temperature (C)]]*OO[[#This Row],[90]]</f>
        <v>6.4070599636687496E-7</v>
      </c>
      <c r="CO395" s="10">
        <f>3/24000000*OO[[#This Row],[149 (07JUL1985 12:00:00)-Water Temperature (C)]]*OO[[#This Row],[91]]</f>
        <v>6.1237725514699995E-7</v>
      </c>
      <c r="CP395" s="10">
        <f>3/24000000*OO[[#This Row],[150 (07JUL1985 15:00:00)-Water Temperature (C)]]*OO[[#This Row],[92]]</f>
        <v>5.8522925190599993E-7</v>
      </c>
      <c r="CQ395" s="10">
        <f>3/24000000*OO[[#This Row],[151 (07JUL1985 18:00:00)-Water Temperature (C)]]*OO[[#This Row],[93]]</f>
        <v>5.5279113479487493E-7</v>
      </c>
      <c r="CR395" s="10">
        <f>3/24000000*OO[[#This Row],[152 (07JUL1985 21:00:00)-Water Temperature (C)]]*OO[[#This Row],[94]]</f>
        <v>5.2142194616124996E-7</v>
      </c>
      <c r="CS395" s="10">
        <f>3/24000000*OO[[#This Row],[153 (08JUL1985 00:00:00)-Water Temperature (C)]]*OO[[#This Row],[95]]</f>
        <v>4.9471507539674997E-7</v>
      </c>
      <c r="CT395" s="10">
        <f>3/24000000*OO[[#This Row],[154 (08JUL1985 03:00:00)-Water Temperature (C)]]*OO[[#This Row],[96]]</f>
        <v>4.830827362065E-7</v>
      </c>
      <c r="CU395" s="10">
        <f>3/24000000*OO[[#This Row],[155 (08JUL1985 06:00:00)-Water Temperature (C)]]*OO[[#This Row],[97]]</f>
        <v>4.75164516508875E-7</v>
      </c>
      <c r="CV395" s="10">
        <f>3/24000000*OO[[#This Row],[156 (08JUL1985 09:00:00)-Water Temperature (C)]]*OO[[#This Row],[98]]</f>
        <v>4.6312782857262498E-7</v>
      </c>
      <c r="CW395" s="10">
        <f>3/24000000*OO[[#This Row],[157 (08JUL1985 12:00:00)-Water Temperature (C)]]*OO[[#This Row],[99]]</f>
        <v>4.4814963025199996E-7</v>
      </c>
    </row>
    <row r="396" spans="1:101" x14ac:dyDescent="0.35">
      <c r="A396" t="s">
        <v>403</v>
      </c>
      <c r="B396">
        <v>919.92600000000004</v>
      </c>
      <c r="C396" s="10">
        <f>3/24*OO[[#This Row],[59 (26JUN1985 06:00:00)-Water Temperature (C)]]*OO[[#This Row],[1]]/SUM(OO[1])</f>
        <v>0</v>
      </c>
      <c r="D396" s="10">
        <f>3/24*OO[[#This Row],[60 (26JUN1985 09:00:00)-Water Temperature (C)]]*OO[[#This Row],[2]]/SUM(OO[2])</f>
        <v>0</v>
      </c>
      <c r="E396" s="10">
        <f>3/24*OO[[#This Row],[61 (26JUN1985 12:00:00)-Water Temperature (C)]]*OO[[#This Row],[3]]/SUM(OO[3])</f>
        <v>0</v>
      </c>
      <c r="F396" s="10">
        <f>3/24*OO[[#This Row],[62 (26JUN1985 15:00:00)-Water Temperature (C)]]*OO[[#This Row],[4]]/SUM(OO[4])</f>
        <v>0</v>
      </c>
      <c r="G396" s="10">
        <f>3/24*OO[[#This Row],[63 (26JUN1985 18:00:00)-Water Temperature (C)]]*OO[[#This Row],[5]]/SUM(OO[5])</f>
        <v>0</v>
      </c>
      <c r="H396" s="10">
        <f>3/24*OO[[#This Row],[64 (26JUN1985 21:00:00)-Water Temperature (C)]]*OO[[#This Row],[6]]/SUM(OO[6])</f>
        <v>0</v>
      </c>
      <c r="I396" s="10">
        <f>3/24*OO[[#This Row],[65 (27JUN1985 00:00:00)-Water Temperature (C)]]*OO[[#This Row],[7]]/SUM(OO[7])</f>
        <v>0</v>
      </c>
      <c r="J396" s="10">
        <f>3/24*OO[[#This Row],[66 (27JUN1985 03:00:00)-Water Temperature (C)]]*OO[[#This Row],[8]]/SUM(OO[8])</f>
        <v>0</v>
      </c>
      <c r="K396" s="10">
        <f>3/24*OO[[#This Row],[67 (27JUN1985 06:00:00)-Water Temperature (C)]]*OO[[#This Row],[9]]/SUM(OO[9])</f>
        <v>0</v>
      </c>
      <c r="L396" s="10">
        <f>3/24*OO[[#This Row],[68 (27JUN1985 09:00:00)-Water Temperature (C)]]*OO[[#This Row],[10]]/SUM(OO[10])</f>
        <v>0</v>
      </c>
      <c r="M396" s="10">
        <f>3/24*OO[[#This Row],[69 (27JUN1985 12:00:00)-Water Temperature (C)]]*OO[[#This Row],[11]]/SUM(OO[11])</f>
        <v>0</v>
      </c>
      <c r="N396" s="10">
        <f>3/24*OO[[#This Row],[70 (27JUN1985 15:00:00)-Water Temperature (C)]]*OO[[#This Row],[12]]/SUM(OO[12])</f>
        <v>0</v>
      </c>
      <c r="O396" s="10">
        <f>3/24*OO[[#This Row],[71 (27JUN1985 18:00:00)-Water Temperature (C)]]*OO[[#This Row],[13]]/SUM(OO[13])</f>
        <v>0</v>
      </c>
      <c r="P396" s="10">
        <f>3/24*OO[[#This Row],[72 (27JUN1985 21:00:00)-Water Temperature (C)]]*OO[[#This Row],[14]]/SUM(OO[14])</f>
        <v>0</v>
      </c>
      <c r="Q396" s="10">
        <f>3/24*OO[[#This Row],[73 (28JUN1985 00:00:00)-Water Temperature (C)]]*OO[[#This Row],[15]]/SUM(OO[15])</f>
        <v>0</v>
      </c>
      <c r="R396" s="10">
        <f>3/24*OO[[#This Row],[74 (28JUN1985 03:00:00)-Water Temperature (C)]]*OO[[#This Row],[16]]/SUM(OO[16])</f>
        <v>0</v>
      </c>
      <c r="S396" s="10">
        <f>3/24*OO[[#This Row],[75 (28JUN1985 06:00:00)-Water Temperature (C)]]*OO[[#This Row],[17]]/SUM(OO[17])</f>
        <v>0</v>
      </c>
      <c r="T396" s="10">
        <f>3/24*OO[[#This Row],[76 (28JUN1985 09:00:00)-Water Temperature (C)]]*OO[[#This Row],[18]]/SUM(OO[18])</f>
        <v>0</v>
      </c>
      <c r="U396" s="10">
        <f>3/24*OO[[#This Row],[77 (28JUN1985 12:00:00)-Water Temperature (C)]]*OO[[#This Row],[19]]/SUM(OO[19])</f>
        <v>0</v>
      </c>
      <c r="V396" s="10">
        <f>3/24000000*OO[[#This Row],[78 (28JUN1985 15:00:00)-Water Temperature (C)]]*OO[[#This Row],[20]]</f>
        <v>6.4175292564662501E-36</v>
      </c>
      <c r="W396" s="10">
        <f>3/24000000*OO[[#This Row],[79 (28JUN1985 18:00:00)-Water Temperature (C)]]*OO[[#This Row],[21]]</f>
        <v>3.2066275915012498E-29</v>
      </c>
      <c r="X396" s="10">
        <f>3/24000000*OO[[#This Row],[80 (28JUN1985 21:00:00)-Water Temperature (C)]]*OO[[#This Row],[22]]</f>
        <v>2.1695665785749995E-22</v>
      </c>
      <c r="Y396" s="10">
        <f>3/24000000*OO[[#This Row],[81 (29JUN1985 00:00:00)-Water Temperature (C)]]*OO[[#This Row],[23]]</f>
        <v>1.4872437365317498E-17</v>
      </c>
      <c r="Z396" s="10">
        <f>3/24000000*OO[[#This Row],[82 (29JUN1985 03:00:00)-Water Temperature (C)]]*OO[[#This Row],[24]]</f>
        <v>4.8365960154999993E-14</v>
      </c>
      <c r="AA396" s="10">
        <f>3/24000000*OO[[#This Row],[83 (29JUN1985 06:00:00)-Water Temperature (C)]]*OO[[#This Row],[25]]</f>
        <v>2.8655919228625E-11</v>
      </c>
      <c r="AB396" s="10">
        <f>3/24000000*OO[[#This Row],[84 (29JUN1985 09:00:00)-Water Temperature (C)]]*OO[[#This Row],[26]]</f>
        <v>5.0648666798999999E-9</v>
      </c>
      <c r="AC396" s="10">
        <f>3/24000000*OO[[#This Row],[85 (29JUN1985 12:00:00)-Water Temperature (C)]]*OO[[#This Row],[27]]</f>
        <v>3.4017053424719999E-7</v>
      </c>
      <c r="AD396" s="10">
        <f>3/24000000*OO[[#This Row],[86 (29JUN1985 15:00:00)-Water Temperature (C)]]*OO[[#This Row],[28]]</f>
        <v>1.0213952176282499E-5</v>
      </c>
      <c r="AE396" s="10">
        <f>3/24000000*OO[[#This Row],[88 (29JUN1985 21:00:00)-Water Temperature (C)]]*OO[[#This Row],[30]]</f>
        <v>1.3760838944947501E-3</v>
      </c>
      <c r="AF396" s="10">
        <f>3/24000000*OO[[#This Row],[88 (29JUN1985 21:00:00)-Water Temperature (C)]]*OO[[#This Row],[30]]</f>
        <v>1.3760838944947501E-3</v>
      </c>
      <c r="AG396" s="10">
        <f>3/24000000*OO[[#This Row],[89 (30JUN1985 00:00:00)-Water Temperature (C)]]*OO[[#This Row],[31]]</f>
        <v>7.441776612699999E-3</v>
      </c>
      <c r="AH396" s="10">
        <f>3/24000000*OO[[#This Row],[90 (30JUN1985 03:00:00)-Water Temperature (C)]]*OO[[#This Row],[32]]</f>
        <v>2.6972543101430001E-2</v>
      </c>
      <c r="AI396" s="10">
        <f>3/24000000*OO[[#This Row],[91 (30JUN1985 06:00:00)-Water Temperature (C)]]*OO[[#This Row],[33]]</f>
        <v>6.5677285132799995E-2</v>
      </c>
      <c r="AJ396" s="10">
        <f>3/24000000*OO[[#This Row],[92 (30JUN1985 09:00:00)-Water Temperature (C)]]*OO[[#This Row],[34]]</f>
        <v>0.1121416754290875</v>
      </c>
      <c r="AK396" s="10">
        <f>3/24000000*OO[[#This Row],[93 (30JUN1985 12:00:00)-Water Temperature (C)]]*OO[[#This Row],[35]]</f>
        <v>0.13916769686977498</v>
      </c>
      <c r="AL396" s="10">
        <f>3/24000000*OO[[#This Row],[94 (30JUN1985 15:00:00)-Water Temperature (C)]]*OO[[#This Row],[36]]</f>
        <v>0.12771437460614998</v>
      </c>
      <c r="AM396" s="10">
        <f>3/24000000*OO[[#This Row],[95 (30JUN1985 18:00:00)-Water Temperature (C)]]*OO[[#This Row],[37]]</f>
        <v>9.0009256150049996E-2</v>
      </c>
      <c r="AN396" s="10">
        <f>3/24000000*OO[[#This Row],[96 (30JUN1985 21:00:00)-Water Temperature (C)]]*OO[[#This Row],[38]]</f>
        <v>5.2439254611749996E-2</v>
      </c>
      <c r="AO396" s="10">
        <f>3/24000000*OO[[#This Row],[97 (01JUL1985 00:00:00)-Water Temperature (C)]]*OO[[#This Row],[39]]</f>
        <v>2.5460930639039998E-2</v>
      </c>
      <c r="AP396" s="10">
        <f>3/24000000*OO[[#This Row],[98 (01JUL1985 03:00:00)-Water Temperature (C)]]*OO[[#This Row],[40]]</f>
        <v>1.057194488490875E-2</v>
      </c>
      <c r="AQ396" s="10">
        <f>3/24000000*OO[[#This Row],[99 (01JUL1985 06:00:00)-Water Temperature (C)]]*OO[[#This Row],[41]]</f>
        <v>3.7256808369949997E-3</v>
      </c>
      <c r="AR396" s="10">
        <f>3/24000000*OO[[#This Row],[100 (01JUL1985 09:00:00)-Water Temperature (C)]]*OO[[#This Row],[42]]</f>
        <v>1.1812808079184999E-3</v>
      </c>
      <c r="AS396" s="10">
        <f>3/24000000*OO[[#This Row],[101 (01JUL1985 12:00:00)-Water Temperature (C)]]*OO[[#This Row],[43]]</f>
        <v>3.7880849002162501E-4</v>
      </c>
      <c r="AT396" s="10">
        <f>3/24000000*OO[[#This Row],[102 (01JUL1985 15:00:00)-Water Temperature (C)]]*OO[[#This Row],[44]]</f>
        <v>1.5679843930395E-4</v>
      </c>
      <c r="AU396" s="10">
        <f>3/24000000*OO[[#This Row],[103 (01JUL1985 18:00:00)-Water Temperature (C)]]*OO[[#This Row],[45]]</f>
        <v>9.9247207225950003E-5</v>
      </c>
      <c r="AV396" s="10">
        <f>3/24000000*OO[[#This Row],[104 (01JUL1985 21:00:00)-Water Temperature (C)]]*OO[[#This Row],[46]]</f>
        <v>8.0265626910525003E-5</v>
      </c>
      <c r="AW396" s="10">
        <f>3/24000000*OO[[#This Row],[105 (02JUL1985 00:00:00)-Water Temperature (C)]]*OO[[#This Row],[47]]</f>
        <v>6.8576715763999993E-5</v>
      </c>
      <c r="AX396" s="10">
        <f>3/24000000*OO[[#This Row],[106 (02JUL1985 03:00:00)-Water Temperature (C)]]*OO[[#This Row],[48]]</f>
        <v>6.4879599830550003E-5</v>
      </c>
      <c r="AY396" s="10">
        <f>3/24000000*OO[[#This Row],[107 (02JUL1985 06:00:00)-Water Temperature (C)]]*OO[[#This Row],[49]]</f>
        <v>5.9484636292899997E-5</v>
      </c>
      <c r="AZ396" s="10">
        <f>3/24000000*OO[[#This Row],[108 (02JUL1985 09:00:00)-Water Temperature (C)]]*OO[[#This Row],[50]]</f>
        <v>5.4210859174725002E-5</v>
      </c>
      <c r="BA396" s="10">
        <f>3/24000000*OO[[#This Row],[109 (02JUL1985 12:00:00)-Water Temperature (C)]]*OO[[#This Row],[51]]</f>
        <v>4.9308519159625001E-5</v>
      </c>
      <c r="BB396" s="10">
        <f>3/24000000*OO[[#This Row],[110 (02JUL1985 15:00:00)-Water Temperature (C)]]*OO[[#This Row],[52]]</f>
        <v>4.4366014878562495E-5</v>
      </c>
      <c r="BC396" s="10">
        <f>3/24000000*OO[[#This Row],[111 (02JUL1985 18:00:00)-Water Temperature (C)]]*OO[[#This Row],[53]]</f>
        <v>3.9193685309062498E-5</v>
      </c>
      <c r="BD396" s="10">
        <f>3/24000000*OO[[#This Row],[112 (02JUL1985 21:00:00)-Water Temperature (C)]]*OO[[#This Row],[54]]</f>
        <v>3.4806952377937498E-5</v>
      </c>
      <c r="BE396" s="10">
        <f>3/24000000*OO[[#This Row],[113 (03JUL1985 00:00:00)-Water Temperature (C)]]*OO[[#This Row],[55]]</f>
        <v>3.0953130472319994E-5</v>
      </c>
      <c r="BF396" s="10">
        <f>3/24000000*OO[[#This Row],[114 (03JUL1985 03:00:00)-Water Temperature (C)]]*OO[[#This Row],[56]]</f>
        <v>2.7371966485049997E-5</v>
      </c>
      <c r="BG396" s="10">
        <f>3/24000000*OO[[#This Row],[115 (03JUL1985 06:00:00)-Water Temperature (C)]]*OO[[#This Row],[57]]</f>
        <v>2.4769897274951248E-5</v>
      </c>
      <c r="BH396" s="10">
        <f>3/24000000*OO[[#This Row],[116 (03JUL1985 09:00:00)-Water Temperature (C)]]*OO[[#This Row],[58]]</f>
        <v>2.2666573301249999E-5</v>
      </c>
      <c r="BI396" s="10">
        <f>3/24000000*OO[[#This Row],[117 (03JUL1985 12:00:00)-Water Temperature (C)]]*OO[[#This Row],[59]]</f>
        <v>2.0665329201708749E-5</v>
      </c>
      <c r="BJ396" s="10">
        <f>3/24000000*OO[[#This Row],[118 (03JUL1985 15:00:00)-Water Temperature (C)]]*OO[[#This Row],[60]]</f>
        <v>1.8591113049234997E-5</v>
      </c>
      <c r="BK396" s="10">
        <f>3/24000000*OO[[#This Row],[119 (03JUL1985 18:00:00)-Water Temperature (C)]]*OO[[#This Row],[61]]</f>
        <v>1.6479087373759997E-5</v>
      </c>
      <c r="BL396" s="10">
        <f>3/24000000*OO[[#This Row],[120 (03JUL1985 21:00:00)-Water Temperature (C)]]*OO[[#This Row],[62]]</f>
        <v>1.4782874677635002E-5</v>
      </c>
      <c r="BM396" s="10">
        <f>3/24000000*OO[[#This Row],[121 (04JUL1985 00:00:00)-Water Temperature (C)]]*OO[[#This Row],[63]]</f>
        <v>1.3486414593457499E-5</v>
      </c>
      <c r="BN396" s="10">
        <f>3/24000000*OO[[#This Row],[122 (04JUL1985 03:00:00)-Water Temperature (C)]]*OO[[#This Row],[64]]</f>
        <v>1.2733202300255002E-5</v>
      </c>
      <c r="BO396" s="10">
        <f>3/24000000*OO[[#This Row],[123 (04JUL1985 06:00:00)-Water Temperature (C)]]*OO[[#This Row],[65]]</f>
        <v>1.206817535481E-5</v>
      </c>
      <c r="BP396" s="10">
        <f>3/24000000*OO[[#This Row],[124 (04JUL1985 09:00:00)-Water Temperature (C)]]*OO[[#This Row],[66]]</f>
        <v>1.1338256085584999E-5</v>
      </c>
      <c r="BQ396" s="10">
        <f>3/24000000*OO[[#This Row],[125 (04JUL1985 12:00:00)-Water Temperature (C)]]*OO[[#This Row],[67]]</f>
        <v>1.0397735105441249E-5</v>
      </c>
      <c r="BR396" s="10">
        <f>3/24000000*OO[[#This Row],[126 (04JUL1985 15:00:00)-Water Temperature (C)]]*OO[[#This Row],[68]]</f>
        <v>9.3989539112062495E-6</v>
      </c>
      <c r="BS396" s="10">
        <f>3/24000000*OO[[#This Row],[127 (04JUL1985 18:00:00)-Water Temperature (C)]]*OO[[#This Row],[69]]</f>
        <v>8.3391047003037511E-6</v>
      </c>
      <c r="BT396" s="10">
        <f>3/24000000*OO[[#This Row],[128 (04JUL1985 21:00:00)-Water Temperature (C)]]*OO[[#This Row],[70]]</f>
        <v>7.3908081004037507E-6</v>
      </c>
      <c r="BU396" s="10">
        <f>3/24000000*OO[[#This Row],[129 (05JUL1985 00:00:00)-Water Temperature (C)]]*OO[[#This Row],[71]]</f>
        <v>6.5401897803937495E-6</v>
      </c>
      <c r="BV396" s="10">
        <f>3/24000000*OO[[#This Row],[130 (05JUL1985 03:00:00)-Water Temperature (C)]]*OO[[#This Row],[72]]</f>
        <v>5.8587997899237493E-6</v>
      </c>
      <c r="BW396" s="10">
        <f>3/24000000*OO[[#This Row],[131 (05JUL1985 06:00:00)-Water Temperature (C)]]*OO[[#This Row],[73]]</f>
        <v>5.1552698794587506E-6</v>
      </c>
      <c r="BX396" s="10">
        <f>3/24000000*OO[[#This Row],[132 (05JUL1985 09:00:00)-Water Temperature (C)]]*OO[[#This Row],[74]]</f>
        <v>4.4292207945262494E-6</v>
      </c>
      <c r="BY396" s="10">
        <f>3/24000000*OO[[#This Row],[133 (05JUL1985 12:00:00)-Water Temperature (C)]]*OO[[#This Row],[75]]</f>
        <v>3.6898513592703749E-6</v>
      </c>
      <c r="BZ396" s="10">
        <f>3/24000000*OO[[#This Row],[134 (05JUL1985 15:00:00)-Water Temperature (C)]]*OO[[#This Row],[76]]</f>
        <v>2.9822454173916252E-6</v>
      </c>
      <c r="CA396" s="10">
        <f>3/24000000*OO[[#This Row],[135 (05JUL1985 18:00:00)-Water Temperature (C)]]*OO[[#This Row],[77]]</f>
        <v>2.3716812805174998E-6</v>
      </c>
      <c r="CB396" s="10">
        <f>3/24000000*OO[[#This Row],[136 (05JUL1985 21:00:00)-Water Temperature (C)]]*OO[[#This Row],[78]]</f>
        <v>1.90495021134375E-6</v>
      </c>
      <c r="CC396" s="10">
        <f>3/24000000*OO[[#This Row],[137 (06JUL1985 00:00:00)-Water Temperature (C)]]*OO[[#This Row],[79]]</f>
        <v>1.5773781155125001E-6</v>
      </c>
      <c r="CD396" s="10">
        <f>3/24000000*OO[[#This Row],[138 (06JUL1985 03:00:00)-Water Temperature (C)]]*OO[[#This Row],[80]]</f>
        <v>1.3733727706289998E-6</v>
      </c>
      <c r="CE396" s="10">
        <f>3/24000000*OO[[#This Row],[139 (06JUL1985 06:00:00)-Water Temperature (C)]]*OO[[#This Row],[81]]</f>
        <v>1.2301585168702501E-6</v>
      </c>
      <c r="CF396" s="10">
        <f>3/24000000*OO[[#This Row],[140 (06JUL1985 09:00:00)-Water Temperature (C)]]*OO[[#This Row],[82]]</f>
        <v>1.1244719478124998E-6</v>
      </c>
      <c r="CG396" s="10">
        <f>3/24000000*OO[[#This Row],[141 (06JUL1985 12:00:00)-Water Temperature (C)]]*OO[[#This Row],[83]]</f>
        <v>1.0325707996499999E-6</v>
      </c>
      <c r="CH396" s="10">
        <f>3/24000000*OO[[#This Row],[142 (06JUL1985 15:00:00)-Water Temperature (C)]]*OO[[#This Row],[84]]</f>
        <v>9.468777195403751E-7</v>
      </c>
      <c r="CI396" s="10">
        <f>3/24000000*OO[[#This Row],[143 (06JUL1985 18:00:00)-Water Temperature (C)]]*OO[[#This Row],[85]]</f>
        <v>8.6232142654599987E-7</v>
      </c>
      <c r="CJ396" s="10">
        <f>3/24000000*OO[[#This Row],[144 (06JUL1985 21:00:00)-Water Temperature (C)]]*OO[[#This Row],[86]]</f>
        <v>7.9387511190900004E-7</v>
      </c>
      <c r="CK396" s="10">
        <f>3/24000000*OO[[#This Row],[145 (07JUL1985 00:00:00)-Water Temperature (C)]]*OO[[#This Row],[87]]</f>
        <v>7.4122732856399998E-7</v>
      </c>
      <c r="CL396" s="10">
        <f>3/24000000*OO[[#This Row],[146 (07JUL1985 03:00:00)-Water Temperature (C)]]*OO[[#This Row],[88]]</f>
        <v>7.1477803187174995E-7</v>
      </c>
      <c r="CM396" s="10">
        <f>3/24000000*OO[[#This Row],[147 (07JUL1985 06:00:00)-Water Temperature (C)]]*OO[[#This Row],[89]]</f>
        <v>6.8913397996050001E-7</v>
      </c>
      <c r="CN396" s="10">
        <f>3/24000000*OO[[#This Row],[148 (07JUL1985 09:00:00)-Water Temperature (C)]]*OO[[#This Row],[90]]</f>
        <v>6.5968373316787503E-7</v>
      </c>
      <c r="CO396" s="10">
        <f>3/24000000*OO[[#This Row],[149 (07JUL1985 12:00:00)-Water Temperature (C)]]*OO[[#This Row],[91]]</f>
        <v>6.3081883870725006E-7</v>
      </c>
      <c r="CP396" s="10">
        <f>3/24000000*OO[[#This Row],[150 (07JUL1985 15:00:00)-Water Temperature (C)]]*OO[[#This Row],[92]]</f>
        <v>6.0261314117549991E-7</v>
      </c>
      <c r="CQ396" s="10">
        <f>3/24000000*OO[[#This Row],[151 (07JUL1985 18:00:00)-Water Temperature (C)]]*OO[[#This Row],[93]]</f>
        <v>5.6923669280499989E-7</v>
      </c>
      <c r="CR396" s="10">
        <f>3/24000000*OO[[#This Row],[152 (07JUL1985 21:00:00)-Water Temperature (C)]]*OO[[#This Row],[94]]</f>
        <v>5.3663072601399991E-7</v>
      </c>
      <c r="CS396" s="10">
        <f>3/24000000*OO[[#This Row],[153 (08JUL1985 00:00:00)-Water Temperature (C)]]*OO[[#This Row],[95]]</f>
        <v>5.0883477155437494E-7</v>
      </c>
      <c r="CT396" s="10">
        <f>3/24000000*OO[[#This Row],[154 (08JUL1985 03:00:00)-Water Temperature (C)]]*OO[[#This Row],[96]]</f>
        <v>4.9671335190050009E-7</v>
      </c>
      <c r="CU396" s="10">
        <f>3/24000000*OO[[#This Row],[155 (08JUL1985 06:00:00)-Water Temperature (C)]]*OO[[#This Row],[97]]</f>
        <v>4.8841868904449992E-7</v>
      </c>
      <c r="CV396" s="10">
        <f>3/24000000*OO[[#This Row],[156 (08JUL1985 09:00:00)-Water Temperature (C)]]*OO[[#This Row],[98]]</f>
        <v>4.7591221894874999E-7</v>
      </c>
      <c r="CW396" s="10">
        <f>3/24000000*OO[[#This Row],[157 (08JUL1985 12:00:00)-Water Temperature (C)]]*OO[[#This Row],[99]]</f>
        <v>4.6031890791237496E-7</v>
      </c>
    </row>
    <row r="397" spans="1:101" x14ac:dyDescent="0.35">
      <c r="A397" t="s">
        <v>404</v>
      </c>
      <c r="B397">
        <v>921.25490000000002</v>
      </c>
      <c r="C397" s="10">
        <f>3/24*OO[[#This Row],[59 (26JUN1985 06:00:00)-Water Temperature (C)]]*OO[[#This Row],[1]]/SUM(OO[1])</f>
        <v>0</v>
      </c>
      <c r="D397" s="10">
        <f>3/24*OO[[#This Row],[60 (26JUN1985 09:00:00)-Water Temperature (C)]]*OO[[#This Row],[2]]/SUM(OO[2])</f>
        <v>0</v>
      </c>
      <c r="E397" s="10">
        <f>3/24*OO[[#This Row],[61 (26JUN1985 12:00:00)-Water Temperature (C)]]*OO[[#This Row],[3]]/SUM(OO[3])</f>
        <v>0</v>
      </c>
      <c r="F397" s="10">
        <f>3/24*OO[[#This Row],[62 (26JUN1985 15:00:00)-Water Temperature (C)]]*OO[[#This Row],[4]]/SUM(OO[4])</f>
        <v>0</v>
      </c>
      <c r="G397" s="10">
        <f>3/24*OO[[#This Row],[63 (26JUN1985 18:00:00)-Water Temperature (C)]]*OO[[#This Row],[5]]/SUM(OO[5])</f>
        <v>0</v>
      </c>
      <c r="H397" s="10">
        <f>3/24*OO[[#This Row],[64 (26JUN1985 21:00:00)-Water Temperature (C)]]*OO[[#This Row],[6]]/SUM(OO[6])</f>
        <v>0</v>
      </c>
      <c r="I397" s="10">
        <f>3/24*OO[[#This Row],[65 (27JUN1985 00:00:00)-Water Temperature (C)]]*OO[[#This Row],[7]]/SUM(OO[7])</f>
        <v>0</v>
      </c>
      <c r="J397" s="10">
        <f>3/24*OO[[#This Row],[66 (27JUN1985 03:00:00)-Water Temperature (C)]]*OO[[#This Row],[8]]/SUM(OO[8])</f>
        <v>0</v>
      </c>
      <c r="K397" s="10">
        <f>3/24*OO[[#This Row],[67 (27JUN1985 06:00:00)-Water Temperature (C)]]*OO[[#This Row],[9]]/SUM(OO[9])</f>
        <v>0</v>
      </c>
      <c r="L397" s="10">
        <f>3/24*OO[[#This Row],[68 (27JUN1985 09:00:00)-Water Temperature (C)]]*OO[[#This Row],[10]]/SUM(OO[10])</f>
        <v>0</v>
      </c>
      <c r="M397" s="10">
        <f>3/24*OO[[#This Row],[69 (27JUN1985 12:00:00)-Water Temperature (C)]]*OO[[#This Row],[11]]/SUM(OO[11])</f>
        <v>0</v>
      </c>
      <c r="N397" s="10">
        <f>3/24*OO[[#This Row],[70 (27JUN1985 15:00:00)-Water Temperature (C)]]*OO[[#This Row],[12]]/SUM(OO[12])</f>
        <v>0</v>
      </c>
      <c r="O397" s="10">
        <f>3/24*OO[[#This Row],[71 (27JUN1985 18:00:00)-Water Temperature (C)]]*OO[[#This Row],[13]]/SUM(OO[13])</f>
        <v>0</v>
      </c>
      <c r="P397" s="10">
        <f>3/24*OO[[#This Row],[72 (27JUN1985 21:00:00)-Water Temperature (C)]]*OO[[#This Row],[14]]/SUM(OO[14])</f>
        <v>0</v>
      </c>
      <c r="Q397" s="10">
        <f>3/24*OO[[#This Row],[73 (28JUN1985 00:00:00)-Water Temperature (C)]]*OO[[#This Row],[15]]/SUM(OO[15])</f>
        <v>0</v>
      </c>
      <c r="R397" s="10">
        <f>3/24*OO[[#This Row],[74 (28JUN1985 03:00:00)-Water Temperature (C)]]*OO[[#This Row],[16]]/SUM(OO[16])</f>
        <v>0</v>
      </c>
      <c r="S397" s="10">
        <f>3/24*OO[[#This Row],[75 (28JUN1985 06:00:00)-Water Temperature (C)]]*OO[[#This Row],[17]]/SUM(OO[17])</f>
        <v>0</v>
      </c>
      <c r="T397" s="10">
        <f>3/24*OO[[#This Row],[76 (28JUN1985 09:00:00)-Water Temperature (C)]]*OO[[#This Row],[18]]/SUM(OO[18])</f>
        <v>0</v>
      </c>
      <c r="U397" s="10">
        <f>3/24*OO[[#This Row],[77 (28JUN1985 12:00:00)-Water Temperature (C)]]*OO[[#This Row],[19]]/SUM(OO[19])</f>
        <v>0</v>
      </c>
      <c r="V397" s="10">
        <f>3/24000000*OO[[#This Row],[78 (28JUN1985 15:00:00)-Water Temperature (C)]]*OO[[#This Row],[20]]</f>
        <v>7.4518107859274992E-37</v>
      </c>
      <c r="W397" s="10">
        <f>3/24000000*OO[[#This Row],[79 (28JUN1985 18:00:00)-Water Temperature (C)]]*OO[[#This Row],[21]]</f>
        <v>9.5351181180799998E-30</v>
      </c>
      <c r="X397" s="10">
        <f>3/24000000*OO[[#This Row],[80 (28JUN1985 21:00:00)-Water Temperature (C)]]*OO[[#This Row],[22]]</f>
        <v>4.7286408408899995E-23</v>
      </c>
      <c r="Y397" s="10">
        <f>3/24000000*OO[[#This Row],[81 (29JUN1985 00:00:00)-Water Temperature (C)]]*OO[[#This Row],[23]]</f>
        <v>4.6738488609450004E-18</v>
      </c>
      <c r="Z397" s="10">
        <f>3/24000000*OO[[#This Row],[82 (29JUN1985 03:00:00)-Water Temperature (C)]]*OO[[#This Row],[24]]</f>
        <v>1.7965707746050002E-14</v>
      </c>
      <c r="AA397" s="10">
        <f>3/24000000*OO[[#This Row],[83 (29JUN1985 06:00:00)-Water Temperature (C)]]*OO[[#This Row],[25]]</f>
        <v>1.2075827332589999E-11</v>
      </c>
      <c r="AB397" s="10">
        <f>3/24000000*OO[[#This Row],[84 (29JUN1985 09:00:00)-Water Temperature (C)]]*OO[[#This Row],[26]]</f>
        <v>2.3583012955937499E-9</v>
      </c>
      <c r="AC397" s="10">
        <f>3/24000000*OO[[#This Row],[85 (29JUN1985 12:00:00)-Water Temperature (C)]]*OO[[#This Row],[27]]</f>
        <v>1.7254333305618751E-7</v>
      </c>
      <c r="AD397" s="10">
        <f>3/24000000*OO[[#This Row],[86 (29JUN1985 15:00:00)-Water Temperature (C)]]*OO[[#This Row],[28]]</f>
        <v>5.5862409227024995E-6</v>
      </c>
      <c r="AE397" s="10">
        <f>3/24000000*OO[[#This Row],[88 (29JUN1985 21:00:00)-Water Temperature (C)]]*OO[[#This Row],[30]]</f>
        <v>8.5705788240449999E-4</v>
      </c>
      <c r="AF397" s="10">
        <f>3/24000000*OO[[#This Row],[88 (29JUN1985 21:00:00)-Water Temperature (C)]]*OO[[#This Row],[30]]</f>
        <v>8.5705788240449999E-4</v>
      </c>
      <c r="AG397" s="10">
        <f>3/24000000*OO[[#This Row],[89 (30JUN1985 00:00:00)-Water Temperature (C)]]*OO[[#This Row],[31]]</f>
        <v>4.9135797449049992E-3</v>
      </c>
      <c r="AH397" s="10">
        <f>3/24000000*OO[[#This Row],[90 (30JUN1985 03:00:00)-Water Temperature (C)]]*OO[[#This Row],[32]]</f>
        <v>1.8836128397669998E-2</v>
      </c>
      <c r="AI397" s="10">
        <f>3/24000000*OO[[#This Row],[91 (30JUN1985 06:00:00)-Water Temperature (C)]]*OO[[#This Row],[33]]</f>
        <v>4.8405792752275002E-2</v>
      </c>
      <c r="AJ397" s="10">
        <f>3/24000000*OO[[#This Row],[92 (30JUN1985 09:00:00)-Water Temperature (C)]]*OO[[#This Row],[34]]</f>
        <v>8.6869969890074991E-2</v>
      </c>
      <c r="AK397" s="10">
        <f>3/24000000*OO[[#This Row],[93 (30JUN1985 12:00:00)-Water Temperature (C)]]*OO[[#This Row],[35]]</f>
        <v>0.11291907645009999</v>
      </c>
      <c r="AL397" s="10">
        <f>3/24000000*OO[[#This Row],[94 (30JUN1985 15:00:00)-Water Temperature (C)]]*OO[[#This Row],[36]]</f>
        <v>0.1083005808021625</v>
      </c>
      <c r="AM397" s="10">
        <f>3/24000000*OO[[#This Row],[95 (30JUN1985 18:00:00)-Water Temperature (C)]]*OO[[#This Row],[37]]</f>
        <v>7.9313754764199995E-2</v>
      </c>
      <c r="AN397" s="10">
        <f>3/24000000*OO[[#This Row],[96 (30JUN1985 21:00:00)-Water Temperature (C)]]*OO[[#This Row],[38]]</f>
        <v>4.7917524830349993E-2</v>
      </c>
      <c r="AO397" s="10">
        <f>3/24000000*OO[[#This Row],[97 (01JUL1985 00:00:00)-Water Temperature (C)]]*OO[[#This Row],[39]]</f>
        <v>2.4142201215315E-2</v>
      </c>
      <c r="AP397" s="10">
        <f>3/24000000*OO[[#This Row],[98 (01JUL1985 03:00:00)-Water Temperature (C)]]*OO[[#This Row],[40]]</f>
        <v>1.04963419115E-2</v>
      </c>
      <c r="AQ397" s="10">
        <f>3/24000000*OO[[#This Row],[99 (01JUL1985 06:00:00)-Water Temperature (C)]]*OO[[#This Row],[41]]</f>
        <v>3.8748148071075005E-3</v>
      </c>
      <c r="AR397" s="10">
        <f>3/24000000*OO[[#This Row],[100 (01JUL1985 09:00:00)-Water Temperature (C)]]*OO[[#This Row],[42]]</f>
        <v>1.2781649852268747E-3</v>
      </c>
      <c r="AS397" s="10">
        <f>3/24000000*OO[[#This Row],[101 (01JUL1985 12:00:00)-Water Temperature (C)]]*OO[[#This Row],[43]]</f>
        <v>4.1914399115599996E-4</v>
      </c>
      <c r="AT397" s="10">
        <f>3/24000000*OO[[#This Row],[102 (01JUL1985 15:00:00)-Water Temperature (C)]]*OO[[#This Row],[44]]</f>
        <v>1.7023252382619998E-4</v>
      </c>
      <c r="AU397" s="10">
        <f>3/24000000*OO[[#This Row],[103 (01JUL1985 18:00:00)-Water Temperature (C)]]*OO[[#This Row],[45]]</f>
        <v>1.0619317903684999E-4</v>
      </c>
      <c r="AV397" s="10">
        <f>3/24000000*OO[[#This Row],[104 (01JUL1985 21:00:00)-Water Temperature (C)]]*OO[[#This Row],[46]]</f>
        <v>8.8860098251599984E-5</v>
      </c>
      <c r="AW397" s="10">
        <f>3/24000000*OO[[#This Row],[105 (02JUL1985 00:00:00)-Water Temperature (C)]]*OO[[#This Row],[47]]</f>
        <v>8.1728906402062497E-5</v>
      </c>
      <c r="AX397" s="10">
        <f>3/24000000*OO[[#This Row],[106 (02JUL1985 03:00:00)-Water Temperature (C)]]*OO[[#This Row],[48]]</f>
        <v>7.6277855754199993E-5</v>
      </c>
      <c r="AY397" s="10">
        <f>3/24000000*OO[[#This Row],[107 (02JUL1985 06:00:00)-Water Temperature (C)]]*OO[[#This Row],[49]]</f>
        <v>7.0461395915074991E-5</v>
      </c>
      <c r="AZ397" s="10">
        <f>3/24000000*OO[[#This Row],[108 (02JUL1985 09:00:00)-Water Temperature (C)]]*OO[[#This Row],[50]]</f>
        <v>6.3518930908874994E-5</v>
      </c>
      <c r="BA397" s="10">
        <f>3/24000000*OO[[#This Row],[109 (02JUL1985 12:00:00)-Water Temperature (C)]]*OO[[#This Row],[51]]</f>
        <v>5.7442618519999991E-5</v>
      </c>
      <c r="BB397" s="10">
        <f>3/24000000*OO[[#This Row],[110 (02JUL1985 15:00:00)-Water Temperature (C)]]*OO[[#This Row],[52]]</f>
        <v>5.1225590965412495E-5</v>
      </c>
      <c r="BC397" s="10">
        <f>3/24000000*OO[[#This Row],[111 (02JUL1985 18:00:00)-Water Temperature (C)]]*OO[[#This Row],[53]]</f>
        <v>4.48147293495E-5</v>
      </c>
      <c r="BD397" s="10">
        <f>3/24000000*OO[[#This Row],[112 (02JUL1985 21:00:00)-Water Temperature (C)]]*OO[[#This Row],[54]]</f>
        <v>3.9422755551999996E-5</v>
      </c>
      <c r="BE397" s="10">
        <f>3/24000000*OO[[#This Row],[113 (03JUL1985 00:00:00)-Water Temperature (C)]]*OO[[#This Row],[55]]</f>
        <v>3.4896255021600001E-5</v>
      </c>
      <c r="BF397" s="10">
        <f>3/24000000*OO[[#This Row],[114 (03JUL1985 03:00:00)-Water Temperature (C)]]*OO[[#This Row],[56]]</f>
        <v>3.1091367118900002E-5</v>
      </c>
      <c r="BG397" s="10">
        <f>3/24000000*OO[[#This Row],[115 (03JUL1985 06:00:00)-Water Temperature (C)]]*OO[[#This Row],[57]]</f>
        <v>2.7758297226903752E-5</v>
      </c>
      <c r="BH397" s="10">
        <f>3/24000000*OO[[#This Row],[116 (03JUL1985 09:00:00)-Water Temperature (C)]]*OO[[#This Row],[58]]</f>
        <v>2.5314968111399998E-5</v>
      </c>
      <c r="BI397" s="10">
        <f>3/24000000*OO[[#This Row],[117 (03JUL1985 12:00:00)-Water Temperature (C)]]*OO[[#This Row],[59]]</f>
        <v>2.2971205829617501E-5</v>
      </c>
      <c r="BJ397" s="10">
        <f>3/24000000*OO[[#This Row],[118 (03JUL1985 15:00:00)-Water Temperature (C)]]*OO[[#This Row],[60]]</f>
        <v>2.0541186794204997E-5</v>
      </c>
      <c r="BK397" s="10">
        <f>3/24000000*OO[[#This Row],[119 (03JUL1985 18:00:00)-Water Temperature (C)]]*OO[[#This Row],[61]]</f>
        <v>1.8117088965847499E-5</v>
      </c>
      <c r="BL397" s="10">
        <f>3/24000000*OO[[#This Row],[120 (03JUL1985 21:00:00)-Water Temperature (C)]]*OO[[#This Row],[62]]</f>
        <v>1.61671236271875E-5</v>
      </c>
      <c r="BM397" s="10">
        <f>3/24000000*OO[[#This Row],[121 (04JUL1985 00:00:00)-Water Temperature (C)]]*OO[[#This Row],[63]]</f>
        <v>1.4695665057411249E-5</v>
      </c>
      <c r="BN397" s="10">
        <f>3/24000000*OO[[#This Row],[122 (04JUL1985 03:00:00)-Water Temperature (C)]]*OO[[#This Row],[64]]</f>
        <v>1.3821173993749999E-5</v>
      </c>
      <c r="BO397" s="10">
        <f>3/24000000*OO[[#This Row],[123 (04JUL1985 06:00:00)-Water Temperature (C)]]*OO[[#This Row],[65]]</f>
        <v>1.308832345023E-5</v>
      </c>
      <c r="BP397" s="10">
        <f>3/24000000*OO[[#This Row],[124 (04JUL1985 09:00:00)-Water Temperature (C)]]*OO[[#This Row],[66]]</f>
        <v>1.2314900985277501E-5</v>
      </c>
      <c r="BQ397" s="10">
        <f>3/24000000*OO[[#This Row],[125 (04JUL1985 12:00:00)-Water Temperature (C)]]*OO[[#This Row],[67]]</f>
        <v>1.1288314005696251E-5</v>
      </c>
      <c r="BR397" s="10">
        <f>3/24000000*OO[[#This Row],[126 (04JUL1985 15:00:00)-Water Temperature (C)]]*OO[[#This Row],[68]]</f>
        <v>1.018819513306875E-5</v>
      </c>
      <c r="BS397" s="10">
        <f>3/24000000*OO[[#This Row],[127 (04JUL1985 18:00:00)-Water Temperature (C)]]*OO[[#This Row],[69]]</f>
        <v>9.0340595778299998E-6</v>
      </c>
      <c r="BT397" s="10">
        <f>3/24000000*OO[[#This Row],[128 (04JUL1985 21:00:00)-Water Temperature (C)]]*OO[[#This Row],[70]]</f>
        <v>8.0002958653337496E-6</v>
      </c>
      <c r="BU397" s="10">
        <f>3/24000000*OO[[#This Row],[129 (05JUL1985 00:00:00)-Water Temperature (C)]]*OO[[#This Row],[71]]</f>
        <v>7.0782018913025005E-6</v>
      </c>
      <c r="BV397" s="10">
        <f>3/24000000*OO[[#This Row],[130 (05JUL1985 03:00:00)-Water Temperature (C)]]*OO[[#This Row],[72]]</f>
        <v>6.3517480954999995E-6</v>
      </c>
      <c r="BW397" s="10">
        <f>3/24000000*OO[[#This Row],[131 (05JUL1985 06:00:00)-Water Temperature (C)]]*OO[[#This Row],[73]]</f>
        <v>5.5994384121899998E-6</v>
      </c>
      <c r="BX397" s="10">
        <f>3/24000000*OO[[#This Row],[132 (05JUL1985 09:00:00)-Water Temperature (C)]]*OO[[#This Row],[74]]</f>
        <v>4.8254997097312498E-6</v>
      </c>
      <c r="BY397" s="10">
        <f>3/24000000*OO[[#This Row],[133 (05JUL1985 12:00:00)-Water Temperature (C)]]*OO[[#This Row],[75]]</f>
        <v>4.0300563483374997E-6</v>
      </c>
      <c r="BZ397" s="10">
        <f>3/24000000*OO[[#This Row],[134 (05JUL1985 15:00:00)-Water Temperature (C)]]*OO[[#This Row],[76]]</f>
        <v>3.2586982520039999E-6</v>
      </c>
      <c r="CA397" s="10">
        <f>3/24000000*OO[[#This Row],[135 (05JUL1985 18:00:00)-Water Temperature (C)]]*OO[[#This Row],[77]]</f>
        <v>2.587883409405E-6</v>
      </c>
      <c r="CB397" s="10">
        <f>3/24000000*OO[[#This Row],[136 (05JUL1985 21:00:00)-Water Temperature (C)]]*OO[[#This Row],[78]]</f>
        <v>2.0703508056832497E-6</v>
      </c>
      <c r="CC397" s="10">
        <f>3/24000000*OO[[#This Row],[137 (06JUL1985 00:00:00)-Water Temperature (C)]]*OO[[#This Row],[79]]</f>
        <v>1.7062849859881248E-6</v>
      </c>
      <c r="CD397" s="10">
        <f>3/24000000*OO[[#This Row],[138 (06JUL1985 03:00:00)-Water Temperature (C)]]*OO[[#This Row],[80]]</f>
        <v>1.47816116864375E-6</v>
      </c>
      <c r="CE397" s="10">
        <f>3/24000000*OO[[#This Row],[139 (06JUL1985 06:00:00)-Water Temperature (C)]]*OO[[#This Row],[81]]</f>
        <v>1.318724335964875E-6</v>
      </c>
      <c r="CF397" s="10">
        <f>3/24000000*OO[[#This Row],[140 (06JUL1985 09:00:00)-Water Temperature (C)]]*OO[[#This Row],[82]]</f>
        <v>1.2012425627376249E-6</v>
      </c>
      <c r="CG397" s="10">
        <f>3/24000000*OO[[#This Row],[141 (06JUL1985 12:00:00)-Water Temperature (C)]]*OO[[#This Row],[83]]</f>
        <v>1.100003317422E-6</v>
      </c>
      <c r="CH397" s="10">
        <f>3/24000000*OO[[#This Row],[142 (06JUL1985 15:00:00)-Water Temperature (C)]]*OO[[#This Row],[84]]</f>
        <v>1.0057669022009998E-6</v>
      </c>
      <c r="CI397" s="10">
        <f>3/24000000*OO[[#This Row],[143 (06JUL1985 18:00:00)-Water Temperature (C)]]*OO[[#This Row],[85]]</f>
        <v>9.138392074601251E-7</v>
      </c>
      <c r="CJ397" s="10">
        <f>3/24000000*OO[[#This Row],[144 (06JUL1985 21:00:00)-Water Temperature (C)]]*OO[[#This Row],[86]]</f>
        <v>8.3886821472787492E-7</v>
      </c>
      <c r="CK397" s="10">
        <f>3/24000000*OO[[#This Row],[145 (07JUL1985 00:00:00)-Water Temperature (C)]]*OO[[#This Row],[87]]</f>
        <v>7.8199376711199992E-7</v>
      </c>
      <c r="CL397" s="10">
        <f>3/24000000*OO[[#This Row],[146 (07JUL1985 03:00:00)-Water Temperature (C)]]*OO[[#This Row],[88]]</f>
        <v>7.5327030783999995E-7</v>
      </c>
      <c r="CM397" s="10">
        <f>3/24000000*OO[[#This Row],[147 (07JUL1985 06:00:00)-Water Temperature (C)]]*OO[[#This Row],[89]]</f>
        <v>7.2528610824449995E-7</v>
      </c>
      <c r="CN397" s="10">
        <f>3/24000000*OO[[#This Row],[148 (07JUL1985 09:00:00)-Water Temperature (C)]]*OO[[#This Row],[90]]</f>
        <v>6.9429919637987491E-7</v>
      </c>
      <c r="CO397" s="10">
        <f>3/24000000*OO[[#This Row],[149 (07JUL1985 12:00:00)-Water Temperature (C)]]*OO[[#This Row],[91]]</f>
        <v>6.6431198754599998E-7</v>
      </c>
      <c r="CP397" s="10">
        <f>3/24000000*OO[[#This Row],[150 (07JUL1985 15:00:00)-Water Temperature (C)]]*OO[[#This Row],[92]]</f>
        <v>6.3441128561675008E-7</v>
      </c>
      <c r="CQ397" s="10">
        <f>3/24000000*OO[[#This Row],[151 (07JUL1985 18:00:00)-Water Temperature (C)]]*OO[[#This Row],[93]]</f>
        <v>5.9961644614687497E-7</v>
      </c>
      <c r="CR397" s="10">
        <f>3/24000000*OO[[#This Row],[152 (07JUL1985 21:00:00)-Water Temperature (C)]]*OO[[#This Row],[94]]</f>
        <v>5.6515753396349999E-7</v>
      </c>
      <c r="CS397" s="10">
        <f>3/24000000*OO[[#This Row],[153 (08JUL1985 00:00:00)-Water Temperature (C)]]*OO[[#This Row],[95]]</f>
        <v>5.3574441530349993E-7</v>
      </c>
      <c r="CT397" s="10">
        <f>3/24000000*OO[[#This Row],[154 (08JUL1985 03:00:00)-Water Temperature (C)]]*OO[[#This Row],[96]]</f>
        <v>5.2312628089800004E-7</v>
      </c>
      <c r="CU397" s="10">
        <f>3/24000000*OO[[#This Row],[155 (08JUL1985 06:00:00)-Water Temperature (C)]]*OO[[#This Row],[97]]</f>
        <v>5.1440077076324999E-7</v>
      </c>
      <c r="CV397" s="10">
        <f>3/24000000*OO[[#This Row],[156 (08JUL1985 09:00:00)-Water Temperature (C)]]*OO[[#This Row],[98]]</f>
        <v>5.0121915725474992E-7</v>
      </c>
      <c r="CW397" s="10">
        <f>3/24000000*OO[[#This Row],[157 (08JUL1985 12:00:00)-Water Temperature (C)]]*OO[[#This Row],[99]]</f>
        <v>4.8478153589937507E-7</v>
      </c>
    </row>
    <row r="398" spans="1:101" x14ac:dyDescent="0.35">
      <c r="A398" t="s">
        <v>405</v>
      </c>
      <c r="B398">
        <v>624.07799999999997</v>
      </c>
      <c r="C398" s="10">
        <f>3/24*OO[[#This Row],[59 (26JUN1985 06:00:00)-Water Temperature (C)]]*OO[[#This Row],[1]]/SUM(OO[1])</f>
        <v>0</v>
      </c>
      <c r="D398" s="10">
        <f>3/24*OO[[#This Row],[60 (26JUN1985 09:00:00)-Water Temperature (C)]]*OO[[#This Row],[2]]/SUM(OO[2])</f>
        <v>0</v>
      </c>
      <c r="E398" s="10">
        <f>3/24*OO[[#This Row],[61 (26JUN1985 12:00:00)-Water Temperature (C)]]*OO[[#This Row],[3]]/SUM(OO[3])</f>
        <v>0</v>
      </c>
      <c r="F398" s="10">
        <f>3/24*OO[[#This Row],[62 (26JUN1985 15:00:00)-Water Temperature (C)]]*OO[[#This Row],[4]]/SUM(OO[4])</f>
        <v>0</v>
      </c>
      <c r="G398" s="10">
        <f>3/24*OO[[#This Row],[63 (26JUN1985 18:00:00)-Water Temperature (C)]]*OO[[#This Row],[5]]/SUM(OO[5])</f>
        <v>0</v>
      </c>
      <c r="H398" s="10">
        <f>3/24*OO[[#This Row],[64 (26JUN1985 21:00:00)-Water Temperature (C)]]*OO[[#This Row],[6]]/SUM(OO[6])</f>
        <v>0</v>
      </c>
      <c r="I398" s="10">
        <f>3/24*OO[[#This Row],[65 (27JUN1985 00:00:00)-Water Temperature (C)]]*OO[[#This Row],[7]]/SUM(OO[7])</f>
        <v>0</v>
      </c>
      <c r="J398" s="10">
        <f>3/24*OO[[#This Row],[66 (27JUN1985 03:00:00)-Water Temperature (C)]]*OO[[#This Row],[8]]/SUM(OO[8])</f>
        <v>0</v>
      </c>
      <c r="K398" s="10">
        <f>3/24*OO[[#This Row],[67 (27JUN1985 06:00:00)-Water Temperature (C)]]*OO[[#This Row],[9]]/SUM(OO[9])</f>
        <v>0</v>
      </c>
      <c r="L398" s="10">
        <f>3/24*OO[[#This Row],[68 (27JUN1985 09:00:00)-Water Temperature (C)]]*OO[[#This Row],[10]]/SUM(OO[10])</f>
        <v>0</v>
      </c>
      <c r="M398" s="10">
        <f>3/24*OO[[#This Row],[69 (27JUN1985 12:00:00)-Water Temperature (C)]]*OO[[#This Row],[11]]/SUM(OO[11])</f>
        <v>0</v>
      </c>
      <c r="N398" s="10">
        <f>3/24*OO[[#This Row],[70 (27JUN1985 15:00:00)-Water Temperature (C)]]*OO[[#This Row],[12]]/SUM(OO[12])</f>
        <v>0</v>
      </c>
      <c r="O398" s="10">
        <f>3/24*OO[[#This Row],[71 (27JUN1985 18:00:00)-Water Temperature (C)]]*OO[[#This Row],[13]]/SUM(OO[13])</f>
        <v>0</v>
      </c>
      <c r="P398" s="10">
        <f>3/24*OO[[#This Row],[72 (27JUN1985 21:00:00)-Water Temperature (C)]]*OO[[#This Row],[14]]/SUM(OO[14])</f>
        <v>0</v>
      </c>
      <c r="Q398" s="10">
        <f>3/24*OO[[#This Row],[73 (28JUN1985 00:00:00)-Water Temperature (C)]]*OO[[#This Row],[15]]/SUM(OO[15])</f>
        <v>0</v>
      </c>
      <c r="R398" s="10">
        <f>3/24*OO[[#This Row],[74 (28JUN1985 03:00:00)-Water Temperature (C)]]*OO[[#This Row],[16]]/SUM(OO[16])</f>
        <v>0</v>
      </c>
      <c r="S398" s="10">
        <f>3/24*OO[[#This Row],[75 (28JUN1985 06:00:00)-Water Temperature (C)]]*OO[[#This Row],[17]]/SUM(OO[17])</f>
        <v>0</v>
      </c>
      <c r="T398" s="10">
        <f>3/24*OO[[#This Row],[76 (28JUN1985 09:00:00)-Water Temperature (C)]]*OO[[#This Row],[18]]/SUM(OO[18])</f>
        <v>0</v>
      </c>
      <c r="U398" s="10">
        <f>3/24*OO[[#This Row],[77 (28JUN1985 12:00:00)-Water Temperature (C)]]*OO[[#This Row],[19]]/SUM(OO[19])</f>
        <v>0</v>
      </c>
      <c r="V398" s="10">
        <f>3/24000000*OO[[#This Row],[78 (28JUN1985 15:00:00)-Water Temperature (C)]]*OO[[#This Row],[20]]</f>
        <v>7.5191884006049997E-38</v>
      </c>
      <c r="W398" s="10">
        <f>3/24000000*OO[[#This Row],[79 (28JUN1985 18:00:00)-Water Temperature (C)]]*OO[[#This Row],[21]]</f>
        <v>2.690464705735125E-30</v>
      </c>
      <c r="X398" s="10">
        <f>3/24000000*OO[[#This Row],[80 (28JUN1985 21:00:00)-Water Temperature (C)]]*OO[[#This Row],[22]]</f>
        <v>9.9368518548149992E-24</v>
      </c>
      <c r="Y398" s="10">
        <f>3/24000000*OO[[#This Row],[81 (29JUN1985 00:00:00)-Water Temperature (C)]]*OO[[#This Row],[23]]</f>
        <v>1.439959978359375E-18</v>
      </c>
      <c r="Z398" s="10">
        <f>3/24000000*OO[[#This Row],[82 (29JUN1985 03:00:00)-Water Temperature (C)]]*OO[[#This Row],[24]]</f>
        <v>6.5524449808000007E-15</v>
      </c>
      <c r="AA398" s="10">
        <f>3/24000000*OO[[#This Row],[83 (29JUN1985 06:00:00)-Water Temperature (C)]]*OO[[#This Row],[25]]</f>
        <v>5.010852054375E-12</v>
      </c>
      <c r="AB398" s="10">
        <f>3/24000000*OO[[#This Row],[84 (29JUN1985 09:00:00)-Water Temperature (C)]]*OO[[#This Row],[26]]</f>
        <v>1.0857464752839999E-9</v>
      </c>
      <c r="AC398" s="10">
        <f>3/24000000*OO[[#This Row],[85 (29JUN1985 12:00:00)-Water Temperature (C)]]*OO[[#This Row],[27]]</f>
        <v>8.7131028985200006E-8</v>
      </c>
      <c r="AD398" s="10">
        <f>3/24000000*OO[[#This Row],[86 (29JUN1985 15:00:00)-Water Temperature (C)]]*OO[[#This Row],[28]]</f>
        <v>3.0646067909852498E-6</v>
      </c>
      <c r="AE398" s="10">
        <f>3/24000000*OO[[#This Row],[88 (29JUN1985 21:00:00)-Water Temperature (C)]]*OO[[#This Row],[30]]</f>
        <v>5.4379491668099999E-4</v>
      </c>
      <c r="AF398" s="10">
        <f>3/24000000*OO[[#This Row],[88 (29JUN1985 21:00:00)-Water Temperature (C)]]*OO[[#This Row],[30]]</f>
        <v>5.4379491668099999E-4</v>
      </c>
      <c r="AG398" s="10">
        <f>3/24000000*OO[[#This Row],[89 (30JUN1985 00:00:00)-Water Temperature (C)]]*OO[[#This Row],[31]]</f>
        <v>3.3329566291859999E-3</v>
      </c>
      <c r="AH398" s="10">
        <f>3/24000000*OO[[#This Row],[90 (30JUN1985 03:00:00)-Water Temperature (C)]]*OO[[#This Row],[32]]</f>
        <v>1.3625364337016247E-2</v>
      </c>
      <c r="AI398" s="10">
        <f>3/24000000*OO[[#This Row],[91 (30JUN1985 06:00:00)-Water Temperature (C)]]*OO[[#This Row],[33]]</f>
        <v>3.7298742433225E-2</v>
      </c>
      <c r="AJ398" s="10">
        <f>3/24000000*OO[[#This Row],[92 (30JUN1985 09:00:00)-Water Temperature (C)]]*OO[[#This Row],[34]]</f>
        <v>7.1059279482562507E-2</v>
      </c>
      <c r="AK398" s="10">
        <f>3/24000000*OO[[#This Row],[93 (30JUN1985 12:00:00)-Water Temperature (C)]]*OO[[#This Row],[35]]</f>
        <v>9.7808093151299971E-2</v>
      </c>
      <c r="AL398" s="10">
        <f>3/24000000*OO[[#This Row],[94 (30JUN1985 15:00:00)-Water Temperature (C)]]*OO[[#This Row],[36]]</f>
        <v>9.9063301171149989E-2</v>
      </c>
      <c r="AM398" s="10">
        <f>3/24000000*OO[[#This Row],[95 (30JUN1985 18:00:00)-Water Temperature (C)]]*OO[[#This Row],[37]]</f>
        <v>7.6358543999874989E-2</v>
      </c>
      <c r="AN398" s="10">
        <f>3/24000000*OO[[#This Row],[96 (30JUN1985 21:00:00)-Water Temperature (C)]]*OO[[#This Row],[38]]</f>
        <v>4.8353560365375005E-2</v>
      </c>
      <c r="AO398" s="10">
        <f>3/24000000*OO[[#This Row],[97 (01JUL1985 00:00:00)-Water Temperature (C)]]*OO[[#This Row],[39]]</f>
        <v>2.5577954710886249E-2</v>
      </c>
      <c r="AP398" s="10">
        <f>3/24000000*OO[[#This Row],[98 (01JUL1985 03:00:00)-Water Temperature (C)]]*OO[[#This Row],[40]]</f>
        <v>1.168276146793E-2</v>
      </c>
      <c r="AQ398" s="10">
        <f>3/24000000*OO[[#This Row],[99 (01JUL1985 06:00:00)-Water Temperature (C)]]*OO[[#This Row],[41]]</f>
        <v>4.5293186597500004E-3</v>
      </c>
      <c r="AR398" s="10">
        <f>3/24000000*OO[[#This Row],[100 (01JUL1985 09:00:00)-Water Temperature (C)]]*OO[[#This Row],[42]]</f>
        <v>1.519807199208625E-3</v>
      </c>
      <c r="AS398" s="10">
        <f>3/24000000*OO[[#This Row],[101 (01JUL1985 12:00:00)-Water Temperature (C)]]*OO[[#This Row],[43]]</f>
        <v>4.9371036031349992E-4</v>
      </c>
      <c r="AT398" s="10">
        <f>3/24000000*OO[[#This Row],[102 (01JUL1985 15:00:00)-Water Temperature (C)]]*OO[[#This Row],[44]]</f>
        <v>1.8848333796468749E-4</v>
      </c>
      <c r="AU398" s="10">
        <f>3/24000000*OO[[#This Row],[103 (01JUL1985 18:00:00)-Water Temperature (C)]]*OO[[#This Row],[45]]</f>
        <v>1.0869546184226249E-4</v>
      </c>
      <c r="AV398" s="10">
        <f>3/24000000*OO[[#This Row],[104 (01JUL1985 21:00:00)-Water Temperature (C)]]*OO[[#This Row],[46]]</f>
        <v>8.7640656284999985E-5</v>
      </c>
      <c r="AW398" s="10">
        <f>3/24000000*OO[[#This Row],[105 (02JUL1985 00:00:00)-Water Temperature (C)]]*OO[[#This Row],[47]]</f>
        <v>8.0199525842999998E-5</v>
      </c>
      <c r="AX398" s="10">
        <f>3/24000000*OO[[#This Row],[106 (02JUL1985 03:00:00)-Water Temperature (C)]]*OO[[#This Row],[48]]</f>
        <v>7.473044595714999E-5</v>
      </c>
      <c r="AY398" s="10">
        <f>3/24000000*OO[[#This Row],[107 (02JUL1985 06:00:00)-Water Temperature (C)]]*OO[[#This Row],[49]]</f>
        <v>6.9953936414624985E-5</v>
      </c>
      <c r="AZ398" s="10">
        <f>3/24000000*OO[[#This Row],[108 (02JUL1985 09:00:00)-Water Temperature (C)]]*OO[[#This Row],[50]]</f>
        <v>6.2756427208737509E-5</v>
      </c>
      <c r="BA398" s="10">
        <f>3/24000000*OO[[#This Row],[109 (02JUL1985 12:00:00)-Water Temperature (C)]]*OO[[#This Row],[51]]</f>
        <v>5.6697578317499991E-5</v>
      </c>
      <c r="BB398" s="10">
        <f>3/24000000*OO[[#This Row],[110 (02JUL1985 15:00:00)-Water Temperature (C)]]*OO[[#This Row],[52]]</f>
        <v>5.0357441465925E-5</v>
      </c>
      <c r="BC398" s="10">
        <f>3/24000000*OO[[#This Row],[111 (02JUL1985 18:00:00)-Water Temperature (C)]]*OO[[#This Row],[53]]</f>
        <v>4.3868634965687499E-5</v>
      </c>
      <c r="BD398" s="10">
        <f>3/24000000*OO[[#This Row],[112 (02JUL1985 21:00:00)-Water Temperature (C)]]*OO[[#This Row],[54]]</f>
        <v>3.8474827978375001E-5</v>
      </c>
      <c r="BE398" s="10">
        <f>3/24000000*OO[[#This Row],[113 (03JUL1985 00:00:00)-Water Temperature (C)]]*OO[[#This Row],[55]]</f>
        <v>3.4070427778399994E-5</v>
      </c>
      <c r="BF398" s="10">
        <f>3/24000000*OO[[#This Row],[114 (03JUL1985 03:00:00)-Water Temperature (C)]]*OO[[#This Row],[56]]</f>
        <v>3.049533040731E-5</v>
      </c>
      <c r="BG398" s="10">
        <f>3/24000000*OO[[#This Row],[115 (03JUL1985 06:00:00)-Water Temperature (C)]]*OO[[#This Row],[57]]</f>
        <v>2.6967148315204998E-5</v>
      </c>
      <c r="BH398" s="10">
        <f>3/24000000*OO[[#This Row],[116 (03JUL1985 09:00:00)-Water Temperature (C)]]*OO[[#This Row],[58]]</f>
        <v>2.4497694551158746E-5</v>
      </c>
      <c r="BI398" s="10">
        <f>3/24000000*OO[[#This Row],[117 (03JUL1985 12:00:00)-Water Temperature (C)]]*OO[[#This Row],[59]]</f>
        <v>2.2123614769021244E-5</v>
      </c>
      <c r="BJ398" s="10">
        <f>3/24000000*OO[[#This Row],[118 (03JUL1985 15:00:00)-Water Temperature (C)]]*OO[[#This Row],[60]]</f>
        <v>1.9691598264968749E-5</v>
      </c>
      <c r="BK398" s="10">
        <f>3/24000000*OO[[#This Row],[119 (03JUL1985 18:00:00)-Water Temperature (C)]]*OO[[#This Row],[61]]</f>
        <v>1.7313915935062501E-5</v>
      </c>
      <c r="BL398" s="10">
        <f>3/24000000*OO[[#This Row],[120 (03JUL1985 21:00:00)-Water Temperature (C)]]*OO[[#This Row],[62]]</f>
        <v>1.5391896377049998E-5</v>
      </c>
      <c r="BM398" s="10">
        <f>3/24000000*OO[[#This Row],[121 (04JUL1985 00:00:00)-Water Temperature (C)]]*OO[[#This Row],[63]]</f>
        <v>1.3964595183810002E-5</v>
      </c>
      <c r="BN398" s="10">
        <f>3/24000000*OO[[#This Row],[122 (04JUL1985 03:00:00)-Water Temperature (C)]]*OO[[#This Row],[64]]</f>
        <v>1.3118314769268751E-5</v>
      </c>
      <c r="BO398" s="10">
        <f>3/24000000*OO[[#This Row],[123 (04JUL1985 06:00:00)-Water Temperature (C)]]*OO[[#This Row],[65]]</f>
        <v>1.2417877847699998E-5</v>
      </c>
      <c r="BP398" s="10">
        <f>3/24000000*OO[[#This Row],[124 (04JUL1985 09:00:00)-Water Temperature (C)]]*OO[[#This Row],[66]]</f>
        <v>1.1659820723449999E-5</v>
      </c>
      <c r="BQ398" s="10">
        <f>3/24000000*OO[[#This Row],[125 (04JUL1985 12:00:00)-Water Temperature (C)]]*OO[[#This Row],[67]]</f>
        <v>1.066219116151625E-5</v>
      </c>
      <c r="BR398" s="10">
        <f>3/24000000*OO[[#This Row],[126 (04JUL1985 15:00:00)-Water Temperature (C)]]*OO[[#This Row],[68]]</f>
        <v>9.5896636112849987E-6</v>
      </c>
      <c r="BS398" s="10">
        <f>3/24000000*OO[[#This Row],[127 (04JUL1985 18:00:00)-Water Temperature (C)]]*OO[[#This Row],[69]]</f>
        <v>8.4826002784649993E-6</v>
      </c>
      <c r="BT398" s="10">
        <f>3/24000000*OO[[#This Row],[128 (04JUL1985 21:00:00)-Water Temperature (C)]]*OO[[#This Row],[70]]</f>
        <v>7.4943374026999994E-6</v>
      </c>
      <c r="BU398" s="10">
        <f>3/24000000*OO[[#This Row],[129 (05JUL1985 00:00:00)-Water Temperature (C)]]*OO[[#This Row],[71]]</f>
        <v>6.6250347273675E-6</v>
      </c>
      <c r="BV398" s="10">
        <f>3/24000000*OO[[#This Row],[130 (05JUL1985 03:00:00)-Water Temperature (C)]]*OO[[#This Row],[72]]</f>
        <v>5.9533921357625003E-6</v>
      </c>
      <c r="BW398" s="10">
        <f>3/24000000*OO[[#This Row],[131 (05JUL1985 06:00:00)-Water Temperature (C)]]*OO[[#This Row],[73]]</f>
        <v>5.2622995443037499E-6</v>
      </c>
      <c r="BX398" s="10">
        <f>3/24000000*OO[[#This Row],[132 (05JUL1985 09:00:00)-Water Temperature (C)]]*OO[[#This Row],[74]]</f>
        <v>4.5490714200162506E-6</v>
      </c>
      <c r="BY398" s="10">
        <f>3/24000000*OO[[#This Row],[133 (05JUL1985 12:00:00)-Water Temperature (C)]]*OO[[#This Row],[75]]</f>
        <v>3.8115346264049998E-6</v>
      </c>
      <c r="BZ398" s="10">
        <f>3/24000000*OO[[#This Row],[134 (05JUL1985 15:00:00)-Water Temperature (C)]]*OO[[#This Row],[76]]</f>
        <v>3.0826460291694997E-6</v>
      </c>
      <c r="CA398" s="10">
        <f>3/24000000*OO[[#This Row],[135 (05JUL1985 18:00:00)-Water Temperature (C)]]*OO[[#This Row],[77]]</f>
        <v>2.4441136554884997E-6</v>
      </c>
      <c r="CB398" s="10">
        <f>3/24000000*OO[[#This Row],[136 (05JUL1985 21:00:00)-Water Temperature (C)]]*OO[[#This Row],[78]]</f>
        <v>1.9464126102588748E-6</v>
      </c>
      <c r="CC398" s="10">
        <f>3/24000000*OO[[#This Row],[137 (06JUL1985 00:00:00)-Water Temperature (C)]]*OO[[#This Row],[79]]</f>
        <v>1.5955506052616249E-6</v>
      </c>
      <c r="CD398" s="10">
        <f>3/24000000*OO[[#This Row],[138 (06JUL1985 03:00:00)-Water Temperature (C)]]*OO[[#This Row],[80]]</f>
        <v>1.3746997957525E-6</v>
      </c>
      <c r="CE398" s="10">
        <f>3/24000000*OO[[#This Row],[139 (06JUL1985 06:00:00)-Water Temperature (C)]]*OO[[#This Row],[81]]</f>
        <v>1.2200442920853751E-6</v>
      </c>
      <c r="CF398" s="10">
        <f>3/24000000*OO[[#This Row],[140 (06JUL1985 09:00:00)-Water Temperature (C)]]*OO[[#This Row],[82]]</f>
        <v>1.106597323806E-6</v>
      </c>
      <c r="CG398" s="10">
        <f>3/24000000*OO[[#This Row],[141 (06JUL1985 12:00:00)-Water Temperature (C)]]*OO[[#This Row],[83]]</f>
        <v>1.0095481661825001E-6</v>
      </c>
      <c r="CH398" s="10">
        <f>3/24000000*OO[[#This Row],[142 (06JUL1985 15:00:00)-Water Temperature (C)]]*OO[[#This Row],[84]]</f>
        <v>9.1923374802699986E-7</v>
      </c>
      <c r="CI398" s="10">
        <f>3/24000000*OO[[#This Row],[143 (06JUL1985 18:00:00)-Water Temperature (C)]]*OO[[#This Row],[85]]</f>
        <v>8.3249039042325003E-7</v>
      </c>
      <c r="CJ398" s="10">
        <f>3/24000000*OO[[#This Row],[144 (06JUL1985 21:00:00)-Water Temperature (C)]]*OO[[#This Row],[86]]</f>
        <v>7.6152689717624996E-7</v>
      </c>
      <c r="CK398" s="10">
        <f>3/24000000*OO[[#This Row],[145 (07JUL1985 00:00:00)-Water Temperature (C)]]*OO[[#This Row],[87]]</f>
        <v>7.0850637195850005E-7</v>
      </c>
      <c r="CL398" s="10">
        <f>3/24000000*OO[[#This Row],[146 (07JUL1985 03:00:00)-Water Temperature (C)]]*OO[[#This Row],[88]]</f>
        <v>6.8182435593724992E-7</v>
      </c>
      <c r="CM398" s="10">
        <f>3/24000000*OO[[#This Row],[147 (07JUL1985 06:00:00)-Water Temperature (C)]]*OO[[#This Row],[89]]</f>
        <v>6.5450244651399994E-7</v>
      </c>
      <c r="CN398" s="10">
        <f>3/24000000*OO[[#This Row],[148 (07JUL1985 09:00:00)-Water Temperature (C)]]*OO[[#This Row],[90]]</f>
        <v>6.261310496345E-7</v>
      </c>
      <c r="CO398" s="10">
        <f>3/24000000*OO[[#This Row],[149 (07JUL1985 12:00:00)-Water Temperature (C)]]*OO[[#This Row],[91]]</f>
        <v>5.9807401619624993E-7</v>
      </c>
      <c r="CP398" s="10">
        <f>3/24000000*OO[[#This Row],[150 (07JUL1985 15:00:00)-Water Temperature (C)]]*OO[[#This Row],[92]]</f>
        <v>5.7031586958599998E-7</v>
      </c>
      <c r="CQ398" s="10">
        <f>3/24000000*OO[[#This Row],[151 (07JUL1985 18:00:00)-Water Temperature (C)]]*OO[[#This Row],[93]]</f>
        <v>5.3879989643549995E-7</v>
      </c>
      <c r="CR398" s="10">
        <f>3/24000000*OO[[#This Row],[152 (07JUL1985 21:00:00)-Water Temperature (C)]]*OO[[#This Row],[94]]</f>
        <v>5.0727999139999992E-7</v>
      </c>
      <c r="CS398" s="10">
        <f>3/24000000*OO[[#This Row],[153 (08JUL1985 00:00:00)-Water Temperature (C)]]*OO[[#This Row],[95]]</f>
        <v>4.8043691062687494E-7</v>
      </c>
      <c r="CT398" s="10">
        <f>3/24000000*OO[[#This Row],[154 (08JUL1985 03:00:00)-Water Temperature (C)]]*OO[[#This Row],[96]]</f>
        <v>4.6935865622450001E-7</v>
      </c>
      <c r="CU398" s="10">
        <f>3/24000000*OO[[#This Row],[155 (08JUL1985 06:00:00)-Water Temperature (C)]]*OO[[#This Row],[97]]</f>
        <v>4.6113281749574996E-7</v>
      </c>
      <c r="CV398" s="10">
        <f>3/24000000*OO[[#This Row],[156 (08JUL1985 09:00:00)-Water Temperature (C)]]*OO[[#This Row],[98]]</f>
        <v>4.4875246693612497E-7</v>
      </c>
      <c r="CW398" s="10">
        <f>3/24000000*OO[[#This Row],[157 (08JUL1985 12:00:00)-Water Temperature (C)]]*OO[[#This Row],[99]]</f>
        <v>4.3353045518749996E-7</v>
      </c>
    </row>
    <row r="399" spans="1:101" x14ac:dyDescent="0.35">
      <c r="A399" t="s">
        <v>406</v>
      </c>
      <c r="B399">
        <v>851.93430000000001</v>
      </c>
      <c r="C399" s="10">
        <f>3/24*OO[[#This Row],[59 (26JUN1985 06:00:00)-Water Temperature (C)]]*OO[[#This Row],[1]]/SUM(OO[1])</f>
        <v>0</v>
      </c>
      <c r="D399" s="10">
        <f>3/24*OO[[#This Row],[60 (26JUN1985 09:00:00)-Water Temperature (C)]]*OO[[#This Row],[2]]/SUM(OO[2])</f>
        <v>0</v>
      </c>
      <c r="E399" s="10">
        <f>3/24*OO[[#This Row],[61 (26JUN1985 12:00:00)-Water Temperature (C)]]*OO[[#This Row],[3]]/SUM(OO[3])</f>
        <v>0</v>
      </c>
      <c r="F399" s="10">
        <f>3/24*OO[[#This Row],[62 (26JUN1985 15:00:00)-Water Temperature (C)]]*OO[[#This Row],[4]]/SUM(OO[4])</f>
        <v>0</v>
      </c>
      <c r="G399" s="10">
        <f>3/24*OO[[#This Row],[63 (26JUN1985 18:00:00)-Water Temperature (C)]]*OO[[#This Row],[5]]/SUM(OO[5])</f>
        <v>0</v>
      </c>
      <c r="H399" s="10">
        <f>3/24*OO[[#This Row],[64 (26JUN1985 21:00:00)-Water Temperature (C)]]*OO[[#This Row],[6]]/SUM(OO[6])</f>
        <v>0</v>
      </c>
      <c r="I399" s="10">
        <f>3/24*OO[[#This Row],[65 (27JUN1985 00:00:00)-Water Temperature (C)]]*OO[[#This Row],[7]]/SUM(OO[7])</f>
        <v>0</v>
      </c>
      <c r="J399" s="10">
        <f>3/24*OO[[#This Row],[66 (27JUN1985 03:00:00)-Water Temperature (C)]]*OO[[#This Row],[8]]/SUM(OO[8])</f>
        <v>0</v>
      </c>
      <c r="K399" s="10">
        <f>3/24*OO[[#This Row],[67 (27JUN1985 06:00:00)-Water Temperature (C)]]*OO[[#This Row],[9]]/SUM(OO[9])</f>
        <v>0</v>
      </c>
      <c r="L399" s="10">
        <f>3/24*OO[[#This Row],[68 (27JUN1985 09:00:00)-Water Temperature (C)]]*OO[[#This Row],[10]]/SUM(OO[10])</f>
        <v>0</v>
      </c>
      <c r="M399" s="10">
        <f>3/24*OO[[#This Row],[69 (27JUN1985 12:00:00)-Water Temperature (C)]]*OO[[#This Row],[11]]/SUM(OO[11])</f>
        <v>0</v>
      </c>
      <c r="N399" s="10">
        <f>3/24*OO[[#This Row],[70 (27JUN1985 15:00:00)-Water Temperature (C)]]*OO[[#This Row],[12]]/SUM(OO[12])</f>
        <v>0</v>
      </c>
      <c r="O399" s="10">
        <f>3/24*OO[[#This Row],[71 (27JUN1985 18:00:00)-Water Temperature (C)]]*OO[[#This Row],[13]]/SUM(OO[13])</f>
        <v>0</v>
      </c>
      <c r="P399" s="10">
        <f>3/24*OO[[#This Row],[72 (27JUN1985 21:00:00)-Water Temperature (C)]]*OO[[#This Row],[14]]/SUM(OO[14])</f>
        <v>0</v>
      </c>
      <c r="Q399" s="10">
        <f>3/24*OO[[#This Row],[73 (28JUN1985 00:00:00)-Water Temperature (C)]]*OO[[#This Row],[15]]/SUM(OO[15])</f>
        <v>0</v>
      </c>
      <c r="R399" s="10">
        <f>3/24*OO[[#This Row],[74 (28JUN1985 03:00:00)-Water Temperature (C)]]*OO[[#This Row],[16]]/SUM(OO[16])</f>
        <v>0</v>
      </c>
      <c r="S399" s="10">
        <f>3/24*OO[[#This Row],[75 (28JUN1985 06:00:00)-Water Temperature (C)]]*OO[[#This Row],[17]]/SUM(OO[17])</f>
        <v>0</v>
      </c>
      <c r="T399" s="10">
        <f>3/24*OO[[#This Row],[76 (28JUN1985 09:00:00)-Water Temperature (C)]]*OO[[#This Row],[18]]/SUM(OO[18])</f>
        <v>0</v>
      </c>
      <c r="U399" s="10">
        <f>3/24*OO[[#This Row],[77 (28JUN1985 12:00:00)-Water Temperature (C)]]*OO[[#This Row],[19]]/SUM(OO[19])</f>
        <v>0</v>
      </c>
      <c r="V399" s="10">
        <f>3/24000000*OO[[#This Row],[78 (28JUN1985 15:00:00)-Water Temperature (C)]]*OO[[#This Row],[20]]</f>
        <v>2.0855963863979998E-38</v>
      </c>
      <c r="W399" s="10">
        <f>3/24000000*OO[[#This Row],[79 (28JUN1985 18:00:00)-Water Temperature (C)]]*OO[[#This Row],[21]]</f>
        <v>1.3456888533033749E-30</v>
      </c>
      <c r="X399" s="10">
        <f>3/24000000*OO[[#This Row],[80 (28JUN1985 21:00:00)-Water Temperature (C)]]*OO[[#This Row],[22]]</f>
        <v>3.9459879530925E-24</v>
      </c>
      <c r="Y399" s="10">
        <f>3/24000000*OO[[#This Row],[81 (29JUN1985 00:00:00)-Water Temperature (C)]]*OO[[#This Row],[23]]</f>
        <v>7.8278631248849991E-19</v>
      </c>
      <c r="Z399" s="10">
        <f>3/24000000*OO[[#This Row],[82 (29JUN1985 03:00:00)-Water Temperature (C)]]*OO[[#This Row],[24]]</f>
        <v>4.0428134184574993E-15</v>
      </c>
      <c r="AA399" s="10">
        <f>3/24000000*OO[[#This Row],[83 (29JUN1985 06:00:00)-Water Temperature (C)]]*OO[[#This Row],[25]]</f>
        <v>3.3867314141467498E-12</v>
      </c>
      <c r="AB399" s="10">
        <f>3/24000000*OO[[#This Row],[84 (29JUN1985 09:00:00)-Water Temperature (C)]]*OO[[#This Row],[26]]</f>
        <v>7.8713181889362493E-10</v>
      </c>
      <c r="AC399" s="10">
        <f>3/24000000*OO[[#This Row],[85 (29JUN1985 12:00:00)-Water Temperature (C)]]*OO[[#This Row],[27]]</f>
        <v>6.7045599493725001E-8</v>
      </c>
      <c r="AD399" s="10">
        <f>3/24000000*OO[[#This Row],[86 (29JUN1985 15:00:00)-Water Temperature (C)]]*OO[[#This Row],[28]]</f>
        <v>2.4828811830014997E-6</v>
      </c>
      <c r="AE399" s="10">
        <f>3/24000000*OO[[#This Row],[88 (29JUN1985 21:00:00)-Water Temperature (C)]]*OO[[#This Row],[30]]</f>
        <v>4.7970458858399991E-4</v>
      </c>
      <c r="AF399" s="10">
        <f>3/24000000*OO[[#This Row],[88 (29JUN1985 21:00:00)-Water Temperature (C)]]*OO[[#This Row],[30]]</f>
        <v>4.7970458858399991E-4</v>
      </c>
      <c r="AG399" s="10">
        <f>3/24000000*OO[[#This Row],[89 (30JUN1985 00:00:00)-Water Temperature (C)]]*OO[[#This Row],[31]]</f>
        <v>3.0483552921131249E-3</v>
      </c>
      <c r="AH399" s="10">
        <f>3/24000000*OO[[#This Row],[90 (30JUN1985 03:00:00)-Water Temperature (C)]]*OO[[#This Row],[32]]</f>
        <v>1.2887808734817499E-2</v>
      </c>
      <c r="AI399" s="10">
        <f>3/24000000*OO[[#This Row],[91 (30JUN1985 06:00:00)-Water Temperature (C)]]*OO[[#This Row],[33]]</f>
        <v>3.642224102951E-2</v>
      </c>
      <c r="AJ399" s="10">
        <f>3/24000000*OO[[#This Row],[92 (30JUN1985 09:00:00)-Water Temperature (C)]]*OO[[#This Row],[34]]</f>
        <v>7.1443415543499991E-2</v>
      </c>
      <c r="AK399" s="10">
        <f>3/24000000*OO[[#This Row],[93 (30JUN1985 12:00:00)-Water Temperature (C)]]*OO[[#This Row],[35]]</f>
        <v>0.10102967229003749</v>
      </c>
      <c r="AL399" s="10">
        <f>3/24000000*OO[[#This Row],[94 (30JUN1985 15:00:00)-Water Temperature (C)]]*OO[[#This Row],[36]]</f>
        <v>0.10486176822654998</v>
      </c>
      <c r="AM399" s="10">
        <f>3/24000000*OO[[#This Row],[95 (30JUN1985 18:00:00)-Water Temperature (C)]]*OO[[#This Row],[37]]</f>
        <v>8.2709067373624989E-2</v>
      </c>
      <c r="AN399" s="10">
        <f>3/24000000*OO[[#This Row],[96 (30JUN1985 21:00:00)-Water Temperature (C)]]*OO[[#This Row],[38]]</f>
        <v>5.3421605761099993E-2</v>
      </c>
      <c r="AO399" s="10">
        <f>3/24000000*OO[[#This Row],[97 (01JUL1985 00:00:00)-Water Temperature (C)]]*OO[[#This Row],[39]]</f>
        <v>2.8804102193164999E-2</v>
      </c>
      <c r="AP399" s="10">
        <f>3/24000000*OO[[#This Row],[98 (01JUL1985 03:00:00)-Water Temperature (C)]]*OO[[#This Row],[40]]</f>
        <v>1.3328370691693748E-2</v>
      </c>
      <c r="AQ399" s="10">
        <f>3/24000000*OO[[#This Row],[99 (01JUL1985 06:00:00)-Water Temperature (C)]]*OO[[#This Row],[41]]</f>
        <v>5.2339551019800002E-3</v>
      </c>
      <c r="AR399" s="10">
        <f>3/24000000*OO[[#This Row],[100 (01JUL1985 09:00:00)-Water Temperature (C)]]*OO[[#This Row],[42]]</f>
        <v>1.77076150669775E-3</v>
      </c>
      <c r="AS399" s="10">
        <f>3/24000000*OO[[#This Row],[101 (01JUL1985 12:00:00)-Water Temperature (C)]]*OO[[#This Row],[43]]</f>
        <v>5.7498897023549992E-4</v>
      </c>
      <c r="AT399" s="10">
        <f>3/24000000*OO[[#This Row],[102 (01JUL1985 15:00:00)-Water Temperature (C)]]*OO[[#This Row],[44]]</f>
        <v>2.151821807364125E-4</v>
      </c>
      <c r="AU399" s="10">
        <f>3/24000000*OO[[#This Row],[103 (01JUL1985 18:00:00)-Water Temperature (C)]]*OO[[#This Row],[45]]</f>
        <v>1.2061181991704999E-4</v>
      </c>
      <c r="AV399" s="10">
        <f>3/24000000*OO[[#This Row],[104 (01JUL1985 21:00:00)-Water Temperature (C)]]*OO[[#This Row],[46]]</f>
        <v>9.6027996651225003E-5</v>
      </c>
      <c r="AW399" s="10">
        <f>3/24000000*OO[[#This Row],[105 (02JUL1985 00:00:00)-Water Temperature (C)]]*OO[[#This Row],[47]]</f>
        <v>8.7848173157625001E-5</v>
      </c>
      <c r="AX399" s="10">
        <f>3/24000000*OO[[#This Row],[106 (02JUL1985 03:00:00)-Water Temperature (C)]]*OO[[#This Row],[48]]</f>
        <v>8.219589333409998E-5</v>
      </c>
      <c r="AY399" s="10">
        <f>3/24000000*OO[[#This Row],[107 (02JUL1985 06:00:00)-Water Temperature (C)]]*OO[[#This Row],[49]]</f>
        <v>7.7629688401125002E-5</v>
      </c>
      <c r="AZ399" s="10">
        <f>3/24000000*OO[[#This Row],[108 (02JUL1985 09:00:00)-Water Temperature (C)]]*OO[[#This Row],[50]]</f>
        <v>6.9801478348249985E-5</v>
      </c>
      <c r="BA399" s="10">
        <f>3/24000000*OO[[#This Row],[109 (02JUL1985 12:00:00)-Water Temperature (C)]]*OO[[#This Row],[51]]</f>
        <v>6.328342618762501E-5</v>
      </c>
      <c r="BB399" s="10">
        <f>3/24000000*OO[[#This Row],[110 (02JUL1985 15:00:00)-Water Temperature (C)]]*OO[[#This Row],[52]]</f>
        <v>5.635768190759999E-5</v>
      </c>
      <c r="BC399" s="10">
        <f>3/24000000*OO[[#This Row],[111 (02JUL1985 18:00:00)-Water Temperature (C)]]*OO[[#This Row],[53]]</f>
        <v>4.9251049222462498E-5</v>
      </c>
      <c r="BD399" s="10">
        <f>3/24000000*OO[[#This Row],[112 (02JUL1985 21:00:00)-Water Temperature (C)]]*OO[[#This Row],[54]]</f>
        <v>4.3358365891249997E-5</v>
      </c>
      <c r="BE399" s="10">
        <f>3/24000000*OO[[#This Row],[113 (03JUL1985 00:00:00)-Water Temperature (C)]]*OO[[#This Row],[55]]</f>
        <v>3.8537076769987496E-5</v>
      </c>
      <c r="BF399" s="10">
        <f>3/24000000*OO[[#This Row],[114 (03JUL1985 03:00:00)-Water Temperature (C)]]*OO[[#This Row],[56]]</f>
        <v>3.4628794663374994E-5</v>
      </c>
      <c r="BG399" s="10">
        <f>3/24000000*OO[[#This Row],[115 (03JUL1985 06:00:00)-Water Temperature (C)]]*OO[[#This Row],[57]]</f>
        <v>3.0628626642996247E-5</v>
      </c>
      <c r="BH399" s="10">
        <f>3/24000000*OO[[#This Row],[116 (03JUL1985 09:00:00)-Water Temperature (C)]]*OO[[#This Row],[58]]</f>
        <v>2.7858438630524998E-5</v>
      </c>
      <c r="BI399" s="10">
        <f>3/24000000*OO[[#This Row],[117 (03JUL1985 12:00:00)-Water Temperature (C)]]*OO[[#This Row],[59]]</f>
        <v>2.5209032143512497E-5</v>
      </c>
      <c r="BJ399" s="10">
        <f>3/24000000*OO[[#This Row],[118 (03JUL1985 15:00:00)-Water Temperature (C)]]*OO[[#This Row],[60]]</f>
        <v>2.2474962554687498E-5</v>
      </c>
      <c r="BK399" s="10">
        <f>3/24000000*OO[[#This Row],[119 (03JUL1985 18:00:00)-Water Temperature (C)]]*OO[[#This Row],[61]]</f>
        <v>1.9802526839999999E-5</v>
      </c>
      <c r="BL399" s="10">
        <f>3/24000000*OO[[#This Row],[120 (03JUL1985 21:00:00)-Water Temperature (C)]]*OO[[#This Row],[62]]</f>
        <v>1.7633073613453751E-5</v>
      </c>
      <c r="BM399" s="10">
        <f>3/24000000*OO[[#This Row],[121 (04JUL1985 00:00:00)-Water Temperature (C)]]*OO[[#This Row],[63]]</f>
        <v>1.60344000041625E-5</v>
      </c>
      <c r="BN399" s="10">
        <f>3/24000000*OO[[#This Row],[122 (04JUL1985 03:00:00)-Water Temperature (C)]]*OO[[#This Row],[64]]</f>
        <v>1.510550056734E-5</v>
      </c>
      <c r="BO399" s="10">
        <f>3/24000000*OO[[#This Row],[123 (04JUL1985 06:00:00)-Water Temperature (C)]]*OO[[#This Row],[65]]</f>
        <v>1.4322488766929998E-5</v>
      </c>
      <c r="BP399" s="10">
        <f>3/24000000*OO[[#This Row],[124 (04JUL1985 09:00:00)-Water Temperature (C)]]*OO[[#This Row],[66]]</f>
        <v>1.3461195501847499E-5</v>
      </c>
      <c r="BQ399" s="10">
        <f>3/24000000*OO[[#This Row],[125 (04JUL1985 12:00:00)-Water Temperature (C)]]*OO[[#This Row],[67]]</f>
        <v>1.231993014799375E-5</v>
      </c>
      <c r="BR399" s="10">
        <f>3/24000000*OO[[#This Row],[126 (04JUL1985 15:00:00)-Water Temperature (C)]]*OO[[#This Row],[68]]</f>
        <v>1.1083617982284998E-5</v>
      </c>
      <c r="BS399" s="10">
        <f>3/24000000*OO[[#This Row],[127 (04JUL1985 18:00:00)-Water Temperature (C)]]*OO[[#This Row],[69]]</f>
        <v>9.8095721052712487E-6</v>
      </c>
      <c r="BT399" s="10">
        <f>3/24000000*OO[[#This Row],[128 (04JUL1985 21:00:00)-Water Temperature (C)]]*OO[[#This Row],[70]]</f>
        <v>8.6713451681175011E-6</v>
      </c>
      <c r="BU399" s="10">
        <f>3/24000000*OO[[#This Row],[129 (05JUL1985 00:00:00)-Water Temperature (C)]]*OO[[#This Row],[71]]</f>
        <v>7.676134031548749E-6</v>
      </c>
      <c r="BV399" s="10">
        <f>3/24000000*OO[[#This Row],[130 (05JUL1985 03:00:00)-Water Temperature (C)]]*OO[[#This Row],[72]]</f>
        <v>6.9130684653800004E-6</v>
      </c>
      <c r="BW399" s="10">
        <f>3/24000000*OO[[#This Row],[131 (05JUL1985 06:00:00)-Water Temperature (C)]]*OO[[#This Row],[73]]</f>
        <v>6.1253688281362493E-6</v>
      </c>
      <c r="BX399" s="10">
        <f>3/24000000*OO[[#This Row],[132 (05JUL1985 09:00:00)-Water Temperature (C)]]*OO[[#This Row],[74]]</f>
        <v>5.3096539070162494E-6</v>
      </c>
      <c r="BY399" s="10">
        <f>3/24000000*OO[[#This Row],[133 (05JUL1985 12:00:00)-Water Temperature (C)]]*OO[[#This Row],[75]]</f>
        <v>4.4601127666724999E-6</v>
      </c>
      <c r="BZ399" s="10">
        <f>3/24000000*OO[[#This Row],[134 (05JUL1985 15:00:00)-Water Temperature (C)]]*OO[[#This Row],[76]]</f>
        <v>3.6109759579519996E-6</v>
      </c>
      <c r="CA399" s="10">
        <f>3/24000000*OO[[#This Row],[135 (05JUL1985 18:00:00)-Water Temperature (C)]]*OO[[#This Row],[77]]</f>
        <v>2.863612746372375E-6</v>
      </c>
      <c r="CB399" s="10">
        <f>3/24000000*OO[[#This Row],[136 (05JUL1985 21:00:00)-Water Temperature (C)]]*OO[[#This Row],[78]]</f>
        <v>2.27756831615175E-6</v>
      </c>
      <c r="CC399" s="10">
        <f>3/24000000*OO[[#This Row],[137 (06JUL1985 00:00:00)-Water Temperature (C)]]*OO[[#This Row],[79]]</f>
        <v>1.863875927763E-6</v>
      </c>
      <c r="CD399" s="10">
        <f>3/24000000*OO[[#This Row],[138 (06JUL1985 03:00:00)-Water Temperature (C)]]*OO[[#This Row],[80]]</f>
        <v>1.6032698261730001E-6</v>
      </c>
      <c r="CE399" s="10">
        <f>3/24000000*OO[[#This Row],[139 (06JUL1985 06:00:00)-Water Temperature (C)]]*OO[[#This Row],[81]]</f>
        <v>1.4205260540282499E-6</v>
      </c>
      <c r="CF399" s="10">
        <f>3/24000000*OO[[#This Row],[140 (06JUL1985 09:00:00)-Water Temperature (C)]]*OO[[#This Row],[82]]</f>
        <v>1.2868328862093749E-6</v>
      </c>
      <c r="CG399" s="10">
        <f>3/24000000*OO[[#This Row],[141 (06JUL1985 12:00:00)-Water Temperature (C)]]*OO[[#This Row],[83]]</f>
        <v>1.1728256016099999E-6</v>
      </c>
      <c r="CH399" s="10">
        <f>3/24000000*OO[[#This Row],[142 (06JUL1985 15:00:00)-Water Temperature (C)]]*OO[[#This Row],[84]]</f>
        <v>1.066680843856E-6</v>
      </c>
      <c r="CI399" s="10">
        <f>3/24000000*OO[[#This Row],[143 (06JUL1985 18:00:00)-Water Temperature (C)]]*OO[[#This Row],[85]]</f>
        <v>9.6522836894999984E-7</v>
      </c>
      <c r="CJ399" s="10">
        <f>3/24000000*OO[[#This Row],[144 (06JUL1985 21:00:00)-Water Temperature (C)]]*OO[[#This Row],[86]]</f>
        <v>8.8215141709562488E-7</v>
      </c>
      <c r="CK399" s="10">
        <f>3/24000000*OO[[#This Row],[145 (07JUL1985 00:00:00)-Water Temperature (C)]]*OO[[#This Row],[87]]</f>
        <v>8.2029287883199992E-7</v>
      </c>
      <c r="CL399" s="10">
        <f>3/24000000*OO[[#This Row],[146 (07JUL1985 03:00:00)-Water Temperature (C)]]*OO[[#This Row],[88]]</f>
        <v>7.8916916771549992E-7</v>
      </c>
      <c r="CM399" s="10">
        <f>3/24000000*OO[[#This Row],[147 (07JUL1985 06:00:00)-Water Temperature (C)]]*OO[[#This Row],[89]]</f>
        <v>7.5663104332162491E-7</v>
      </c>
      <c r="CN399" s="10">
        <f>3/24000000*OO[[#This Row],[148 (07JUL1985 09:00:00)-Water Temperature (C)]]*OO[[#This Row],[90]]</f>
        <v>7.2365335255725009E-7</v>
      </c>
      <c r="CO399" s="10">
        <f>3/24000000*OO[[#This Row],[149 (07JUL1985 12:00:00)-Water Temperature (C)]]*OO[[#This Row],[91]]</f>
        <v>6.9066074309399992E-7</v>
      </c>
      <c r="CP399" s="10">
        <f>3/24000000*OO[[#This Row],[150 (07JUL1985 15:00:00)-Water Temperature (C)]]*OO[[#This Row],[92]]</f>
        <v>6.5829643369425E-7</v>
      </c>
      <c r="CQ399" s="10">
        <f>3/24000000*OO[[#This Row],[151 (07JUL1985 18:00:00)-Water Temperature (C)]]*OO[[#This Row],[93]]</f>
        <v>6.2191708461662491E-7</v>
      </c>
      <c r="CR399" s="10">
        <f>3/24000000*OO[[#This Row],[152 (07JUL1985 21:00:00)-Water Temperature (C)]]*OO[[#This Row],[94]]</f>
        <v>5.8537372002499997E-7</v>
      </c>
      <c r="CS399" s="10">
        <f>3/24000000*OO[[#This Row],[153 (08JUL1985 00:00:00)-Water Temperature (C)]]*OO[[#This Row],[95]]</f>
        <v>5.5421781089724998E-7</v>
      </c>
      <c r="CT399" s="10">
        <f>3/24000000*OO[[#This Row],[154 (08JUL1985 03:00:00)-Water Temperature (C)]]*OO[[#This Row],[96]]</f>
        <v>5.4175959932399998E-7</v>
      </c>
      <c r="CU399" s="10">
        <f>3/24000000*OO[[#This Row],[155 (08JUL1985 06:00:00)-Water Temperature (C)]]*OO[[#This Row],[97]]</f>
        <v>5.3216457541199989E-7</v>
      </c>
      <c r="CV399" s="10">
        <f>3/24000000*OO[[#This Row],[156 (08JUL1985 09:00:00)-Water Temperature (C)]]*OO[[#This Row],[98]]</f>
        <v>5.1769996560925006E-7</v>
      </c>
      <c r="CW399" s="10">
        <f>3/24000000*OO[[#This Row],[157 (08JUL1985 12:00:00)-Water Temperature (C)]]*OO[[#This Row],[99]]</f>
        <v>4.9995255241750002E-7</v>
      </c>
    </row>
    <row r="400" spans="1:101" x14ac:dyDescent="0.35">
      <c r="A400" t="s">
        <v>407</v>
      </c>
      <c r="B400">
        <v>970.80629999999996</v>
      </c>
      <c r="C400" s="10">
        <f>3/24*OO[[#This Row],[59 (26JUN1985 06:00:00)-Water Temperature (C)]]*OO[[#This Row],[1]]/SUM(OO[1])</f>
        <v>0</v>
      </c>
      <c r="D400" s="10">
        <f>3/24*OO[[#This Row],[60 (26JUN1985 09:00:00)-Water Temperature (C)]]*OO[[#This Row],[2]]/SUM(OO[2])</f>
        <v>0</v>
      </c>
      <c r="E400" s="10">
        <f>3/24*OO[[#This Row],[61 (26JUN1985 12:00:00)-Water Temperature (C)]]*OO[[#This Row],[3]]/SUM(OO[3])</f>
        <v>0</v>
      </c>
      <c r="F400" s="10">
        <f>3/24*OO[[#This Row],[62 (26JUN1985 15:00:00)-Water Temperature (C)]]*OO[[#This Row],[4]]/SUM(OO[4])</f>
        <v>0</v>
      </c>
      <c r="G400" s="10">
        <f>3/24*OO[[#This Row],[63 (26JUN1985 18:00:00)-Water Temperature (C)]]*OO[[#This Row],[5]]/SUM(OO[5])</f>
        <v>0</v>
      </c>
      <c r="H400" s="10">
        <f>3/24*OO[[#This Row],[64 (26JUN1985 21:00:00)-Water Temperature (C)]]*OO[[#This Row],[6]]/SUM(OO[6])</f>
        <v>0</v>
      </c>
      <c r="I400" s="10">
        <f>3/24*OO[[#This Row],[65 (27JUN1985 00:00:00)-Water Temperature (C)]]*OO[[#This Row],[7]]/SUM(OO[7])</f>
        <v>0</v>
      </c>
      <c r="J400" s="10">
        <f>3/24*OO[[#This Row],[66 (27JUN1985 03:00:00)-Water Temperature (C)]]*OO[[#This Row],[8]]/SUM(OO[8])</f>
        <v>0</v>
      </c>
      <c r="K400" s="10">
        <f>3/24*OO[[#This Row],[67 (27JUN1985 06:00:00)-Water Temperature (C)]]*OO[[#This Row],[9]]/SUM(OO[9])</f>
        <v>0</v>
      </c>
      <c r="L400" s="10">
        <f>3/24*OO[[#This Row],[68 (27JUN1985 09:00:00)-Water Temperature (C)]]*OO[[#This Row],[10]]/SUM(OO[10])</f>
        <v>0</v>
      </c>
      <c r="M400" s="10">
        <f>3/24*OO[[#This Row],[69 (27JUN1985 12:00:00)-Water Temperature (C)]]*OO[[#This Row],[11]]/SUM(OO[11])</f>
        <v>0</v>
      </c>
      <c r="N400" s="10">
        <f>3/24*OO[[#This Row],[70 (27JUN1985 15:00:00)-Water Temperature (C)]]*OO[[#This Row],[12]]/SUM(OO[12])</f>
        <v>0</v>
      </c>
      <c r="O400" s="10">
        <f>3/24*OO[[#This Row],[71 (27JUN1985 18:00:00)-Water Temperature (C)]]*OO[[#This Row],[13]]/SUM(OO[13])</f>
        <v>0</v>
      </c>
      <c r="P400" s="10">
        <f>3/24*OO[[#This Row],[72 (27JUN1985 21:00:00)-Water Temperature (C)]]*OO[[#This Row],[14]]/SUM(OO[14])</f>
        <v>0</v>
      </c>
      <c r="Q400" s="10">
        <f>3/24*OO[[#This Row],[73 (28JUN1985 00:00:00)-Water Temperature (C)]]*OO[[#This Row],[15]]/SUM(OO[15])</f>
        <v>0</v>
      </c>
      <c r="R400" s="10">
        <f>3/24*OO[[#This Row],[74 (28JUN1985 03:00:00)-Water Temperature (C)]]*OO[[#This Row],[16]]/SUM(OO[16])</f>
        <v>0</v>
      </c>
      <c r="S400" s="10">
        <f>3/24*OO[[#This Row],[75 (28JUN1985 06:00:00)-Water Temperature (C)]]*OO[[#This Row],[17]]/SUM(OO[17])</f>
        <v>0</v>
      </c>
      <c r="T400" s="10">
        <f>3/24*OO[[#This Row],[76 (28JUN1985 09:00:00)-Water Temperature (C)]]*OO[[#This Row],[18]]/SUM(OO[18])</f>
        <v>0</v>
      </c>
      <c r="U400" s="10">
        <f>3/24*OO[[#This Row],[77 (28JUN1985 12:00:00)-Water Temperature (C)]]*OO[[#This Row],[19]]/SUM(OO[19])</f>
        <v>0</v>
      </c>
      <c r="V400" s="10">
        <f>3/24000000*OO[[#This Row],[78 (28JUN1985 15:00:00)-Water Temperature (C)]]*OO[[#This Row],[20]]</f>
        <v>2.6430084408731248E-39</v>
      </c>
      <c r="W400" s="10">
        <f>3/24000000*OO[[#This Row],[79 (28JUN1985 18:00:00)-Water Temperature (C)]]*OO[[#This Row],[21]]</f>
        <v>4.3417153568100003E-31</v>
      </c>
      <c r="X400" s="10">
        <f>3/24000000*OO[[#This Row],[80 (28JUN1985 21:00:00)-Water Temperature (C)]]*OO[[#This Row],[22]]</f>
        <v>9.1597799044725003E-25</v>
      </c>
      <c r="Y400" s="10">
        <f>3/24000000*OO[[#This Row],[81 (29JUN1985 00:00:00)-Water Temperature (C)]]*OO[[#This Row],[23]]</f>
        <v>2.8923129507825E-19</v>
      </c>
      <c r="Z400" s="10">
        <f>3/24000000*OO[[#This Row],[82 (29JUN1985 03:00:00)-Water Temperature (C)]]*OO[[#This Row],[24]]</f>
        <v>1.8038451607031251E-15</v>
      </c>
      <c r="AA400" s="10">
        <f>3/24000000*OO[[#This Row],[83 (29JUN1985 06:00:00)-Water Temperature (C)]]*OO[[#This Row],[25]]</f>
        <v>1.7395528248456252E-12</v>
      </c>
      <c r="AB400" s="10">
        <f>3/24000000*OO[[#This Row],[84 (29JUN1985 09:00:00)-Water Temperature (C)]]*OO[[#This Row],[26]]</f>
        <v>4.5265423759849998E-10</v>
      </c>
      <c r="AC400" s="10">
        <f>3/24000000*OO[[#This Row],[85 (29JUN1985 12:00:00)-Water Temperature (C)]]*OO[[#This Row],[27]]</f>
        <v>4.2637372173274995E-8</v>
      </c>
      <c r="AD400" s="10">
        <f>3/24000000*OO[[#This Row],[86 (29JUN1985 15:00:00)-Water Temperature (C)]]*OO[[#This Row],[28]]</f>
        <v>1.7320098431159998E-6</v>
      </c>
      <c r="AE400" s="10">
        <f>3/24000000*OO[[#This Row],[88 (29JUN1985 21:00:00)-Water Temperature (C)]]*OO[[#This Row],[30]]</f>
        <v>3.9339465166374996E-4</v>
      </c>
      <c r="AF400" s="10">
        <f>3/24000000*OO[[#This Row],[88 (29JUN1985 21:00:00)-Water Temperature (C)]]*OO[[#This Row],[30]]</f>
        <v>3.9339465166374996E-4</v>
      </c>
      <c r="AG400" s="10">
        <f>3/24000000*OO[[#This Row],[89 (30JUN1985 00:00:00)-Water Temperature (C)]]*OO[[#This Row],[31]]</f>
        <v>2.6950447823399998E-3</v>
      </c>
      <c r="AH400" s="10">
        <f>3/24000000*OO[[#This Row],[90 (30JUN1985 03:00:00)-Water Temperature (C)]]*OO[[#This Row],[32]]</f>
        <v>1.2248527928283751E-2</v>
      </c>
      <c r="AI400" s="10">
        <f>3/24000000*OO[[#This Row],[91 (30JUN1985 06:00:00)-Water Temperature (C)]]*OO[[#This Row],[33]]</f>
        <v>3.7334236199700006E-2</v>
      </c>
      <c r="AJ400" s="10">
        <f>3/24000000*OO[[#This Row],[92 (30JUN1985 09:00:00)-Water Temperature (C)]]*OO[[#This Row],[34]]</f>
        <v>7.8884764863287493E-2</v>
      </c>
      <c r="AK400" s="10">
        <f>3/24000000*OO[[#This Row],[93 (30JUN1985 12:00:00)-Water Temperature (C)]]*OO[[#This Row],[35]]</f>
        <v>0.11997931157718751</v>
      </c>
      <c r="AL400" s="10">
        <f>3/24000000*OO[[#This Row],[94 (30JUN1985 15:00:00)-Water Temperature (C)]]*OO[[#This Row],[36]]</f>
        <v>0.13391767985480002</v>
      </c>
      <c r="AM400" s="10">
        <f>3/24000000*OO[[#This Row],[95 (30JUN1985 18:00:00)-Water Temperature (C)]]*OO[[#This Row],[37]]</f>
        <v>0.11318693394364999</v>
      </c>
      <c r="AN400" s="10">
        <f>3/24000000*OO[[#This Row],[96 (30JUN1985 21:00:00)-Water Temperature (C)]]*OO[[#This Row],[38]]</f>
        <v>7.7755467070725004E-2</v>
      </c>
      <c r="AO400" s="10">
        <f>3/24000000*OO[[#This Row],[97 (01JUL1985 00:00:00)-Water Temperature (C)]]*OO[[#This Row],[39]]</f>
        <v>4.47141349085E-2</v>
      </c>
      <c r="AP400" s="10">
        <f>3/24000000*OO[[#This Row],[98 (01JUL1985 03:00:00)-Water Temperature (C)]]*OO[[#This Row],[40]]</f>
        <v>2.2027616215413746E-2</v>
      </c>
      <c r="AQ400" s="10">
        <f>3/24000000*OO[[#This Row],[99 (01JUL1985 06:00:00)-Water Temperature (C)]]*OO[[#This Row],[41]]</f>
        <v>9.2267013395187485E-3</v>
      </c>
      <c r="AR400" s="10">
        <f>3/24000000*OO[[#This Row],[100 (01JUL1985 09:00:00)-Water Temperature (C)]]*OO[[#This Row],[42]]</f>
        <v>3.3066945782399999E-3</v>
      </c>
      <c r="AS400" s="10">
        <f>3/24000000*OO[[#This Row],[101 (01JUL1985 12:00:00)-Water Temperature (C)]]*OO[[#This Row],[43]]</f>
        <v>1.09515389919E-3</v>
      </c>
      <c r="AT400" s="10">
        <f>3/24000000*OO[[#This Row],[102 (01JUL1985 15:00:00)-Water Temperature (C)]]*OO[[#This Row],[44]]</f>
        <v>3.8255673507824994E-4</v>
      </c>
      <c r="AU400" s="10">
        <f>3/24000000*OO[[#This Row],[103 (01JUL1985 18:00:00)-Water Temperature (C)]]*OO[[#This Row],[45]]</f>
        <v>1.8329981463693749E-4</v>
      </c>
      <c r="AV400" s="10">
        <f>3/24000000*OO[[#This Row],[104 (01JUL1985 21:00:00)-Water Temperature (C)]]*OO[[#This Row],[46]]</f>
        <v>1.312597852025625E-4</v>
      </c>
      <c r="AW400" s="10">
        <f>3/24000000*OO[[#This Row],[105 (02JUL1985 00:00:00)-Water Temperature (C)]]*OO[[#This Row],[47]]</f>
        <v>1.16326767541875E-4</v>
      </c>
      <c r="AX400" s="10">
        <f>3/24000000*OO[[#This Row],[106 (02JUL1985 03:00:00)-Water Temperature (C)]]*OO[[#This Row],[48]]</f>
        <v>1.090093782471E-4</v>
      </c>
      <c r="AY400" s="10">
        <f>3/24000000*OO[[#This Row],[107 (02JUL1985 06:00:00)-Water Temperature (C)]]*OO[[#This Row],[49]]</f>
        <v>1.038691581841875E-4</v>
      </c>
      <c r="AZ400" s="10">
        <f>3/24000000*OO[[#This Row],[108 (02JUL1985 09:00:00)-Water Temperature (C)]]*OO[[#This Row],[50]]</f>
        <v>9.4483337634787502E-5</v>
      </c>
      <c r="BA400" s="10">
        <f>3/24000000*OO[[#This Row],[109 (02JUL1985 12:00:00)-Water Temperature (C)]]*OO[[#This Row],[51]]</f>
        <v>8.5790193091199988E-5</v>
      </c>
      <c r="BB400" s="10">
        <f>3/24000000*OO[[#This Row],[110 (02JUL1985 15:00:00)-Water Temperature (C)]]*OO[[#This Row],[52]]</f>
        <v>7.6168485563037511E-5</v>
      </c>
      <c r="BC400" s="10">
        <f>3/24000000*OO[[#This Row],[111 (02JUL1985 18:00:00)-Water Temperature (C)]]*OO[[#This Row],[53]]</f>
        <v>6.6378297773549993E-5</v>
      </c>
      <c r="BD400" s="10">
        <f>3/24000000*OO[[#This Row],[112 (02JUL1985 21:00:00)-Water Temperature (C)]]*OO[[#This Row],[54]]</f>
        <v>5.8356877225162493E-5</v>
      </c>
      <c r="BE400" s="10">
        <f>3/24000000*OO[[#This Row],[113 (03JUL1985 00:00:00)-Water Temperature (C)]]*OO[[#This Row],[55]]</f>
        <v>5.1885653460712497E-5</v>
      </c>
      <c r="BF400" s="10">
        <f>3/24000000*OO[[#This Row],[114 (03JUL1985 03:00:00)-Water Temperature (C)]]*OO[[#This Row],[56]]</f>
        <v>4.6814601022275001E-5</v>
      </c>
      <c r="BG400" s="10">
        <f>3/24000000*OO[[#This Row],[115 (03JUL1985 06:00:00)-Water Temperature (C)]]*OO[[#This Row],[57]]</f>
        <v>4.1645678080824995E-5</v>
      </c>
      <c r="BH400" s="10">
        <f>3/24000000*OO[[#This Row],[116 (03JUL1985 09:00:00)-Water Temperature (C)]]*OO[[#This Row],[58]]</f>
        <v>3.7766654165624994E-5</v>
      </c>
      <c r="BI400" s="10">
        <f>3/24000000*OO[[#This Row],[117 (03JUL1985 12:00:00)-Water Temperature (C)]]*OO[[#This Row],[59]]</f>
        <v>3.4242622958249996E-5</v>
      </c>
      <c r="BJ400" s="10">
        <f>3/24000000*OO[[#This Row],[118 (03JUL1985 15:00:00)-Water Temperature (C)]]*OO[[#This Row],[60]]</f>
        <v>3.0515800568239995E-5</v>
      </c>
      <c r="BK400" s="10">
        <f>3/24000000*OO[[#This Row],[119 (03JUL1985 18:00:00)-Water Temperature (C)]]*OO[[#This Row],[61]]</f>
        <v>2.6811865114169993E-5</v>
      </c>
      <c r="BL400" s="10">
        <f>3/24000000*OO[[#This Row],[120 (03JUL1985 21:00:00)-Water Temperature (C)]]*OO[[#This Row],[62]]</f>
        <v>2.3771698682540002E-5</v>
      </c>
      <c r="BM400" s="10">
        <f>3/24000000*OO[[#This Row],[121 (04JUL1985 00:00:00)-Water Temperature (C)]]*OO[[#This Row],[63]]</f>
        <v>2.1564531707330002E-5</v>
      </c>
      <c r="BN400" s="10">
        <f>3/24000000*OO[[#This Row],[122 (04JUL1985 03:00:00)-Water Temperature (C)]]*OO[[#This Row],[64]]</f>
        <v>2.0354368174619998E-5</v>
      </c>
      <c r="BO400" s="10">
        <f>3/24000000*OO[[#This Row],[123 (04JUL1985 06:00:00)-Water Temperature (C)]]*OO[[#This Row],[65]]</f>
        <v>1.9288896833486251E-5</v>
      </c>
      <c r="BP400" s="10">
        <f>3/24000000*OO[[#This Row],[124 (04JUL1985 09:00:00)-Water Temperature (C)]]*OO[[#This Row],[66]]</f>
        <v>1.8135202070837498E-5</v>
      </c>
      <c r="BQ400" s="10">
        <f>3/24000000*OO[[#This Row],[125 (04JUL1985 12:00:00)-Water Temperature (C)]]*OO[[#This Row],[67]]</f>
        <v>1.6582473462135002E-5</v>
      </c>
      <c r="BR400" s="10">
        <f>3/24000000*OO[[#This Row],[126 (04JUL1985 15:00:00)-Water Temperature (C)]]*OO[[#This Row],[68]]</f>
        <v>1.4891117232223751E-5</v>
      </c>
      <c r="BS400" s="10">
        <f>3/24000000*OO[[#This Row],[127 (04JUL1985 18:00:00)-Water Temperature (C)]]*OO[[#This Row],[69]]</f>
        <v>1.3169749131824999E-5</v>
      </c>
      <c r="BT400" s="10">
        <f>3/24000000*OO[[#This Row],[128 (04JUL1985 21:00:00)-Water Temperature (C)]]*OO[[#This Row],[70]]</f>
        <v>1.1639111172974999E-5</v>
      </c>
      <c r="BU400" s="10">
        <f>3/24000000*OO[[#This Row],[129 (05JUL1985 00:00:00)-Water Temperature (C)]]*OO[[#This Row],[71]]</f>
        <v>1.0319619917075E-5</v>
      </c>
      <c r="BV400" s="10">
        <f>3/24000000*OO[[#This Row],[130 (05JUL1985 03:00:00)-Water Temperature (C)]]*OO[[#This Row],[72]]</f>
        <v>9.3386415184674994E-6</v>
      </c>
      <c r="BW400" s="10">
        <f>3/24000000*OO[[#This Row],[131 (05JUL1985 06:00:00)-Water Temperature (C)]]*OO[[#This Row],[73]]</f>
        <v>8.3082236925187496E-6</v>
      </c>
      <c r="BX400" s="10">
        <f>3/24000000*OO[[#This Row],[132 (05JUL1985 09:00:00)-Water Temperature (C)]]*OO[[#This Row],[74]]</f>
        <v>7.2339653350799987E-6</v>
      </c>
      <c r="BY400" s="10">
        <f>3/24000000*OO[[#This Row],[133 (05JUL1985 12:00:00)-Water Temperature (C)]]*OO[[#This Row],[75]]</f>
        <v>6.1137772894399996E-6</v>
      </c>
      <c r="BZ400" s="10">
        <f>3/24000000*OO[[#This Row],[134 (05JUL1985 15:00:00)-Water Temperature (C)]]*OO[[#This Row],[76]]</f>
        <v>4.9559760901574998E-6</v>
      </c>
      <c r="CA400" s="10">
        <f>3/24000000*OO[[#This Row],[135 (05JUL1985 18:00:00)-Water Temperature (C)]]*OO[[#This Row],[77]]</f>
        <v>3.9193632290274994E-6</v>
      </c>
      <c r="CB400" s="10">
        <f>3/24000000*OO[[#This Row],[136 (05JUL1985 21:00:00)-Water Temperature (C)]]*OO[[#This Row],[78]]</f>
        <v>3.0936691066080003E-6</v>
      </c>
      <c r="CC400" s="10">
        <f>3/24000000*OO[[#This Row],[137 (06JUL1985 00:00:00)-Water Temperature (C)]]*OO[[#This Row],[79]]</f>
        <v>2.5081846225259997E-6</v>
      </c>
      <c r="CD400" s="10">
        <f>3/24000000*OO[[#This Row],[138 (06JUL1985 03:00:00)-Water Temperature (C)]]*OO[[#This Row],[80]]</f>
        <v>2.1386844704924998E-6</v>
      </c>
      <c r="CE400" s="10">
        <f>3/24000000*OO[[#This Row],[139 (06JUL1985 06:00:00)-Water Temperature (C)]]*OO[[#This Row],[81]]</f>
        <v>1.8765864426839998E-6</v>
      </c>
      <c r="CF400" s="10">
        <f>3/24000000*OO[[#This Row],[140 (06JUL1985 09:00:00)-Water Temperature (C)]]*OO[[#This Row],[82]]</f>
        <v>1.6844220578444999E-6</v>
      </c>
      <c r="CG400" s="10">
        <f>3/24000000*OO[[#This Row],[141 (06JUL1985 12:00:00)-Water Temperature (C)]]*OO[[#This Row],[83]]</f>
        <v>1.5228924767925E-6</v>
      </c>
      <c r="CH400" s="10">
        <f>3/24000000*OO[[#This Row],[142 (06JUL1985 15:00:00)-Water Temperature (C)]]*OO[[#This Row],[84]]</f>
        <v>1.373513181350625E-6</v>
      </c>
      <c r="CI400" s="10">
        <f>3/24000000*OO[[#This Row],[143 (06JUL1985 18:00:00)-Water Temperature (C)]]*OO[[#This Row],[85]]</f>
        <v>1.23338554378275E-6</v>
      </c>
      <c r="CJ400" s="10">
        <f>3/24000000*OO[[#This Row],[144 (06JUL1985 21:00:00)-Water Temperature (C)]]*OO[[#This Row],[86]]</f>
        <v>1.1202139497202499E-6</v>
      </c>
      <c r="CK400" s="10">
        <f>3/24000000*OO[[#This Row],[145 (07JUL1985 00:00:00)-Water Temperature (C)]]*OO[[#This Row],[87]]</f>
        <v>1.0364860940655001E-6</v>
      </c>
      <c r="CL400" s="10">
        <f>3/24000000*OO[[#This Row],[146 (07JUL1985 03:00:00)-Water Temperature (C)]]*OO[[#This Row],[88]]</f>
        <v>9.9508558962749994E-7</v>
      </c>
      <c r="CM400" s="10">
        <f>3/24000000*OO[[#This Row],[147 (07JUL1985 06:00:00)-Water Temperature (C)]]*OO[[#This Row],[89]]</f>
        <v>9.4697588887249993E-7</v>
      </c>
      <c r="CN400" s="10">
        <f>3/24000000*OO[[#This Row],[148 (07JUL1985 09:00:00)-Water Temperature (C)]]*OO[[#This Row],[90]]</f>
        <v>9.0183612749174991E-7</v>
      </c>
      <c r="CO400" s="10">
        <f>3/24000000*OO[[#This Row],[149 (07JUL1985 12:00:00)-Water Temperature (C)]]*OO[[#This Row],[91]]</f>
        <v>8.560416133124999E-7</v>
      </c>
      <c r="CP400" s="10">
        <f>3/24000000*OO[[#This Row],[150 (07JUL1985 15:00:00)-Water Temperature (C)]]*OO[[#This Row],[92]]</f>
        <v>8.1248970515999995E-7</v>
      </c>
      <c r="CQ400" s="10">
        <f>3/24000000*OO[[#This Row],[151 (07JUL1985 18:00:00)-Water Temperature (C)]]*OO[[#This Row],[93]]</f>
        <v>7.6479681734249996E-7</v>
      </c>
      <c r="CR400" s="10">
        <f>3/24000000*OO[[#This Row],[152 (07JUL1985 21:00:00)-Water Temperature (C)]]*OO[[#This Row],[94]]</f>
        <v>7.1740506693075004E-7</v>
      </c>
      <c r="CS400" s="10">
        <f>3/24000000*OO[[#This Row],[153 (08JUL1985 00:00:00)-Water Temperature (C)]]*OO[[#This Row],[95]]</f>
        <v>6.7700664344174991E-7</v>
      </c>
      <c r="CT400" s="10">
        <f>3/24000000*OO[[#This Row],[154 (08JUL1985 03:00:00)-Water Temperature (C)]]*OO[[#This Row],[96]]</f>
        <v>6.6275096436899998E-7</v>
      </c>
      <c r="CU400" s="10">
        <f>3/24000000*OO[[#This Row],[155 (08JUL1985 06:00:00)-Water Temperature (C)]]*OO[[#This Row],[97]]</f>
        <v>6.4919227014900006E-7</v>
      </c>
      <c r="CV400" s="10">
        <f>3/24000000*OO[[#This Row],[156 (08JUL1985 09:00:00)-Water Temperature (C)]]*OO[[#This Row],[98]]</f>
        <v>6.2878924587699999E-7</v>
      </c>
      <c r="CW400" s="10">
        <f>3/24000000*OO[[#This Row],[157 (08JUL1985 12:00:00)-Water Temperature (C)]]*OO[[#This Row],[99]]</f>
        <v>6.0509876404424996E-7</v>
      </c>
    </row>
    <row r="401" spans="1:101" x14ac:dyDescent="0.35">
      <c r="A401" t="s">
        <v>408</v>
      </c>
      <c r="B401">
        <v>304.54700000000003</v>
      </c>
      <c r="C401" s="10">
        <f>3/24*OO[[#This Row],[59 (26JUN1985 06:00:00)-Water Temperature (C)]]*OO[[#This Row],[1]]/SUM(OO[1])</f>
        <v>0</v>
      </c>
      <c r="D401" s="10">
        <f>3/24*OO[[#This Row],[60 (26JUN1985 09:00:00)-Water Temperature (C)]]*OO[[#This Row],[2]]/SUM(OO[2])</f>
        <v>0</v>
      </c>
      <c r="E401" s="10">
        <f>3/24*OO[[#This Row],[61 (26JUN1985 12:00:00)-Water Temperature (C)]]*OO[[#This Row],[3]]/SUM(OO[3])</f>
        <v>0</v>
      </c>
      <c r="F401" s="10">
        <f>3/24*OO[[#This Row],[62 (26JUN1985 15:00:00)-Water Temperature (C)]]*OO[[#This Row],[4]]/SUM(OO[4])</f>
        <v>0</v>
      </c>
      <c r="G401" s="10">
        <f>3/24*OO[[#This Row],[63 (26JUN1985 18:00:00)-Water Temperature (C)]]*OO[[#This Row],[5]]/SUM(OO[5])</f>
        <v>0</v>
      </c>
      <c r="H401" s="10">
        <f>3/24*OO[[#This Row],[64 (26JUN1985 21:00:00)-Water Temperature (C)]]*OO[[#This Row],[6]]/SUM(OO[6])</f>
        <v>0</v>
      </c>
      <c r="I401" s="10">
        <f>3/24*OO[[#This Row],[65 (27JUN1985 00:00:00)-Water Temperature (C)]]*OO[[#This Row],[7]]/SUM(OO[7])</f>
        <v>0</v>
      </c>
      <c r="J401" s="10">
        <f>3/24*OO[[#This Row],[66 (27JUN1985 03:00:00)-Water Temperature (C)]]*OO[[#This Row],[8]]/SUM(OO[8])</f>
        <v>0</v>
      </c>
      <c r="K401" s="10">
        <f>3/24*OO[[#This Row],[67 (27JUN1985 06:00:00)-Water Temperature (C)]]*OO[[#This Row],[9]]/SUM(OO[9])</f>
        <v>0</v>
      </c>
      <c r="L401" s="10">
        <f>3/24*OO[[#This Row],[68 (27JUN1985 09:00:00)-Water Temperature (C)]]*OO[[#This Row],[10]]/SUM(OO[10])</f>
        <v>0</v>
      </c>
      <c r="M401" s="10">
        <f>3/24*OO[[#This Row],[69 (27JUN1985 12:00:00)-Water Temperature (C)]]*OO[[#This Row],[11]]/SUM(OO[11])</f>
        <v>0</v>
      </c>
      <c r="N401" s="10">
        <f>3/24*OO[[#This Row],[70 (27JUN1985 15:00:00)-Water Temperature (C)]]*OO[[#This Row],[12]]/SUM(OO[12])</f>
        <v>0</v>
      </c>
      <c r="O401" s="10">
        <f>3/24*OO[[#This Row],[71 (27JUN1985 18:00:00)-Water Temperature (C)]]*OO[[#This Row],[13]]/SUM(OO[13])</f>
        <v>0</v>
      </c>
      <c r="P401" s="10">
        <f>3/24*OO[[#This Row],[72 (27JUN1985 21:00:00)-Water Temperature (C)]]*OO[[#This Row],[14]]/SUM(OO[14])</f>
        <v>0</v>
      </c>
      <c r="Q401" s="10">
        <f>3/24*OO[[#This Row],[73 (28JUN1985 00:00:00)-Water Temperature (C)]]*OO[[#This Row],[15]]/SUM(OO[15])</f>
        <v>0</v>
      </c>
      <c r="R401" s="10">
        <f>3/24*OO[[#This Row],[74 (28JUN1985 03:00:00)-Water Temperature (C)]]*OO[[#This Row],[16]]/SUM(OO[16])</f>
        <v>0</v>
      </c>
      <c r="S401" s="10">
        <f>3/24*OO[[#This Row],[75 (28JUN1985 06:00:00)-Water Temperature (C)]]*OO[[#This Row],[17]]/SUM(OO[17])</f>
        <v>0</v>
      </c>
      <c r="T401" s="10">
        <f>3/24*OO[[#This Row],[76 (28JUN1985 09:00:00)-Water Temperature (C)]]*OO[[#This Row],[18]]/SUM(OO[18])</f>
        <v>0</v>
      </c>
      <c r="U401" s="10">
        <f>3/24*OO[[#This Row],[77 (28JUN1985 12:00:00)-Water Temperature (C)]]*OO[[#This Row],[19]]/SUM(OO[19])</f>
        <v>0</v>
      </c>
      <c r="V401" s="10">
        <f>3/24000000*OO[[#This Row],[78 (28JUN1985 15:00:00)-Water Temperature (C)]]*OO[[#This Row],[20]]</f>
        <v>-3.6825435356237501E-43</v>
      </c>
      <c r="W401" s="10">
        <f>3/24000000*OO[[#This Row],[79 (28JUN1985 18:00:00)-Water Temperature (C)]]*OO[[#This Row],[21]]</f>
        <v>5.4180273206000005E-32</v>
      </c>
      <c r="X401" s="10">
        <f>3/24000000*OO[[#This Row],[80 (28JUN1985 21:00:00)-Water Temperature (C)]]*OO[[#This Row],[22]]</f>
        <v>5.8525806768599995E-26</v>
      </c>
      <c r="Y401" s="10">
        <f>3/24000000*OO[[#This Row],[81 (29JUN1985 00:00:00)-Water Temperature (C)]]*OO[[#This Row],[23]]</f>
        <v>4.5405374980037498E-20</v>
      </c>
      <c r="Z401" s="10">
        <f>3/24000000*OO[[#This Row],[82 (29JUN1985 03:00:00)-Water Temperature (C)]]*OO[[#This Row],[24]]</f>
        <v>3.5681621573599997E-16</v>
      </c>
      <c r="AA401" s="10">
        <f>3/24000000*OO[[#This Row],[83 (29JUN1985 06:00:00)-Water Temperature (C)]]*OO[[#This Row],[25]]</f>
        <v>3.9578964098899993E-13</v>
      </c>
      <c r="AB401" s="10">
        <f>3/24000000*OO[[#This Row],[84 (29JUN1985 09:00:00)-Water Temperature (C)]]*OO[[#This Row],[26]]</f>
        <v>1.144618614186125E-10</v>
      </c>
      <c r="AC401" s="10">
        <f>3/24000000*OO[[#This Row],[85 (29JUN1985 12:00:00)-Water Temperature (C)]]*OO[[#This Row],[27]]</f>
        <v>1.1761868954384999E-8</v>
      </c>
      <c r="AD401" s="10">
        <f>3/24000000*OO[[#This Row],[86 (29JUN1985 15:00:00)-Water Temperature (C)]]*OO[[#This Row],[28]]</f>
        <v>5.1534876299737497E-7</v>
      </c>
      <c r="AE401" s="10">
        <f>3/24000000*OO[[#This Row],[88 (29JUN1985 21:00:00)-Water Temperature (C)]]*OO[[#This Row],[30]]</f>
        <v>1.32718844798325E-4</v>
      </c>
      <c r="AF401" s="10">
        <f>3/24000000*OO[[#This Row],[88 (29JUN1985 21:00:00)-Water Temperature (C)]]*OO[[#This Row],[30]]</f>
        <v>1.32718844798325E-4</v>
      </c>
      <c r="AG401" s="10">
        <f>3/24000000*OO[[#This Row],[89 (30JUN1985 00:00:00)-Water Temperature (C)]]*OO[[#This Row],[31]]</f>
        <v>9.6030666231500001E-4</v>
      </c>
      <c r="AH401" s="10">
        <f>3/24000000*OO[[#This Row],[90 (30JUN1985 03:00:00)-Water Temperature (C)]]*OO[[#This Row],[32]]</f>
        <v>4.5873836841425E-3</v>
      </c>
      <c r="AI401" s="10">
        <f>3/24000000*OO[[#This Row],[91 (30JUN1985 06:00:00)-Water Temperature (C)]]*OO[[#This Row],[33]]</f>
        <v>1.468259790190375E-2</v>
      </c>
      <c r="AJ401" s="10">
        <f>3/24000000*OO[[#This Row],[92 (30JUN1985 09:00:00)-Water Temperature (C)]]*OO[[#This Row],[34]]</f>
        <v>3.2487597338362498E-2</v>
      </c>
      <c r="AK401" s="10">
        <f>3/24000000*OO[[#This Row],[93 (30JUN1985 12:00:00)-Water Temperature (C)]]*OO[[#This Row],[35]]</f>
        <v>5.1562969946424994E-2</v>
      </c>
      <c r="AL401" s="10">
        <f>3/24000000*OO[[#This Row],[94 (30JUN1985 15:00:00)-Water Temperature (C)]]*OO[[#This Row],[36]]</f>
        <v>5.9951737347075006E-2</v>
      </c>
      <c r="AM401" s="10">
        <f>3/24000000*OO[[#This Row],[95 (30JUN1985 18:00:00)-Water Temperature (C)]]*OO[[#This Row],[37]]</f>
        <v>5.2610685131399992E-2</v>
      </c>
      <c r="AN401" s="10">
        <f>3/24000000*OO[[#This Row],[96 (30JUN1985 21:00:00)-Water Temperature (C)]]*OO[[#This Row],[38]]</f>
        <v>3.729003998035E-2</v>
      </c>
      <c r="AO401" s="10">
        <f>3/24000000*OO[[#This Row],[97 (01JUL1985 00:00:00)-Water Temperature (C)]]*OO[[#This Row],[39]]</f>
        <v>2.2089326350725001E-2</v>
      </c>
      <c r="AP401" s="10">
        <f>3/24000000*OO[[#This Row],[98 (01JUL1985 03:00:00)-Water Temperature (C)]]*OO[[#This Row],[40]]</f>
        <v>1.1179399897443749E-2</v>
      </c>
      <c r="AQ401" s="10">
        <f>3/24000000*OO[[#This Row],[99 (01JUL1985 06:00:00)-Water Temperature (C)]]*OO[[#This Row],[41]]</f>
        <v>4.8116484006500001E-3</v>
      </c>
      <c r="AR401" s="10">
        <f>3/24000000*OO[[#This Row],[100 (01JUL1985 09:00:00)-Water Temperature (C)]]*OO[[#This Row],[42]]</f>
        <v>1.7669067480951251E-3</v>
      </c>
      <c r="AS401" s="10">
        <f>3/24000000*OO[[#This Row],[101 (01JUL1985 12:00:00)-Water Temperature (C)]]*OO[[#This Row],[43]]</f>
        <v>5.9046521312899989E-4</v>
      </c>
      <c r="AT401" s="10">
        <f>3/24000000*OO[[#This Row],[102 (01JUL1985 15:00:00)-Water Temperature (C)]]*OO[[#This Row],[44]]</f>
        <v>2.0145663458909997E-4</v>
      </c>
      <c r="AU401" s="10">
        <f>3/24000000*OO[[#This Row],[103 (01JUL1985 18:00:00)-Water Temperature (C)]]*OO[[#This Row],[45]]</f>
        <v>9.0120940955324994E-5</v>
      </c>
      <c r="AV401" s="10">
        <f>3/24000000*OO[[#This Row],[104 (01JUL1985 21:00:00)-Water Temperature (C)]]*OO[[#This Row],[46]]</f>
        <v>6.0873921448112499E-5</v>
      </c>
      <c r="AW401" s="10">
        <f>3/24000000*OO[[#This Row],[105 (02JUL1985 00:00:00)-Water Temperature (C)]]*OO[[#This Row],[47]]</f>
        <v>5.2804047654487498E-5</v>
      </c>
      <c r="AX401" s="10">
        <f>3/24000000*OO[[#This Row],[106 (02JUL1985 03:00:00)-Water Temperature (C)]]*OO[[#This Row],[48]]</f>
        <v>4.9419305103350003E-5</v>
      </c>
      <c r="AY401" s="10">
        <f>3/24000000*OO[[#This Row],[107 (02JUL1985 06:00:00)-Water Temperature (C)]]*OO[[#This Row],[49]]</f>
        <v>4.7166870472400001E-5</v>
      </c>
      <c r="AZ401" s="10">
        <f>3/24000000*OO[[#This Row],[108 (02JUL1985 09:00:00)-Water Temperature (C)]]*OO[[#This Row],[50]]</f>
        <v>4.3162900005037501E-5</v>
      </c>
      <c r="BA401" s="10">
        <f>3/24000000*OO[[#This Row],[109 (02JUL1985 12:00:00)-Water Temperature (C)]]*OO[[#This Row],[51]]</f>
        <v>3.9151993347187497E-5</v>
      </c>
      <c r="BB401" s="10">
        <f>3/24000000*OO[[#This Row],[110 (02JUL1985 15:00:00)-Water Temperature (C)]]*OO[[#This Row],[52]]</f>
        <v>3.4633859618699999E-5</v>
      </c>
      <c r="BC401" s="10">
        <f>3/24000000*OO[[#This Row],[111 (02JUL1985 18:00:00)-Water Temperature (C)]]*OO[[#This Row],[53]]</f>
        <v>3.0112158182589998E-5</v>
      </c>
      <c r="BD401" s="10">
        <f>3/24000000*OO[[#This Row],[112 (02JUL1985 21:00:00)-Water Temperature (C)]]*OO[[#This Row],[54]]</f>
        <v>2.6426131533298746E-5</v>
      </c>
      <c r="BE401" s="10">
        <f>3/24000000*OO[[#This Row],[113 (03JUL1985 00:00:00)-Water Temperature (C)]]*OO[[#This Row],[55]]</f>
        <v>2.3467155665819997E-5</v>
      </c>
      <c r="BF401" s="10">
        <f>3/24000000*OO[[#This Row],[114 (03JUL1985 03:00:00)-Water Temperature (C)]]*OO[[#This Row],[56]]</f>
        <v>2.1186725886830001E-5</v>
      </c>
      <c r="BG401" s="10">
        <f>3/24000000*OO[[#This Row],[115 (03JUL1985 06:00:00)-Water Temperature (C)]]*OO[[#This Row],[57]]</f>
        <v>1.891059812128125E-5</v>
      </c>
      <c r="BH401" s="10">
        <f>3/24000000*OO[[#This Row],[116 (03JUL1985 09:00:00)-Water Temperature (C)]]*OO[[#This Row],[58]]</f>
        <v>1.7100240740450001E-5</v>
      </c>
      <c r="BI401" s="10">
        <f>3/24000000*OO[[#This Row],[117 (03JUL1985 12:00:00)-Water Temperature (C)]]*OO[[#This Row],[59]]</f>
        <v>1.5493407630369999E-5</v>
      </c>
      <c r="BJ401" s="10">
        <f>3/24000000*OO[[#This Row],[118 (03JUL1985 15:00:00)-Water Temperature (C)]]*OO[[#This Row],[60]]</f>
        <v>1.3784211077279999E-5</v>
      </c>
      <c r="BK401" s="10">
        <f>3/24000000*OO[[#This Row],[119 (03JUL1985 18:00:00)-Water Temperature (C)]]*OO[[#This Row],[61]]</f>
        <v>1.2084229619701249E-5</v>
      </c>
      <c r="BL401" s="10">
        <f>3/24000000*OO[[#This Row],[120 (03JUL1985 21:00:00)-Water Temperature (C)]]*OO[[#This Row],[62]]</f>
        <v>1.0689800470174999E-5</v>
      </c>
      <c r="BM401" s="10">
        <f>3/24000000*OO[[#This Row],[121 (04JUL1985 00:00:00)-Water Temperature (C)]]*OO[[#This Row],[63]]</f>
        <v>9.6868160578875011E-6</v>
      </c>
      <c r="BN401" s="10">
        <f>3/24000000*OO[[#This Row],[122 (04JUL1985 03:00:00)-Water Temperature (C)]]*OO[[#This Row],[64]]</f>
        <v>9.1573338537737488E-6</v>
      </c>
      <c r="BO401" s="10">
        <f>3/24000000*OO[[#This Row],[123 (04JUL1985 06:00:00)-Water Temperature (C)]]*OO[[#This Row],[65]]</f>
        <v>8.6771429631000003E-6</v>
      </c>
      <c r="BP401" s="10">
        <f>3/24000000*OO[[#This Row],[124 (04JUL1985 09:00:00)-Water Temperature (C)]]*OO[[#This Row],[66]]</f>
        <v>8.159065058624999E-6</v>
      </c>
      <c r="BQ401" s="10">
        <f>3/24000000*OO[[#This Row],[125 (04JUL1985 12:00:00)-Water Temperature (C)]]*OO[[#This Row],[67]]</f>
        <v>7.4602977426599988E-6</v>
      </c>
      <c r="BR401" s="10">
        <f>3/24000000*OO[[#This Row],[126 (04JUL1985 15:00:00)-Water Temperature (C)]]*OO[[#This Row],[68]]</f>
        <v>6.6966162806549997E-6</v>
      </c>
      <c r="BS401" s="10">
        <f>3/24000000*OO[[#This Row],[127 (04JUL1985 18:00:00)-Water Temperature (C)]]*OO[[#This Row],[69]]</f>
        <v>5.9188757255999993E-6</v>
      </c>
      <c r="BT401" s="10">
        <f>3/24000000*OO[[#This Row],[128 (04JUL1985 21:00:00)-Water Temperature (C)]]*OO[[#This Row],[70]]</f>
        <v>5.2289616806649998E-6</v>
      </c>
      <c r="BU401" s="10">
        <f>3/24000000*OO[[#This Row],[129 (05JUL1985 00:00:00)-Water Temperature (C)]]*OO[[#This Row],[71]]</f>
        <v>4.6378423335124998E-6</v>
      </c>
      <c r="BV401" s="10">
        <f>3/24000000*OO[[#This Row],[130 (05JUL1985 03:00:00)-Water Temperature (C)]]*OO[[#This Row],[72]]</f>
        <v>4.2064895729324996E-6</v>
      </c>
      <c r="BW401" s="10">
        <f>3/24000000*OO[[#This Row],[131 (05JUL1985 06:00:00)-Water Temperature (C)]]*OO[[#This Row],[73]]</f>
        <v>3.7511211371074994E-6</v>
      </c>
      <c r="BX401" s="10">
        <f>3/24000000*OO[[#This Row],[132 (05JUL1985 09:00:00)-Water Temperature (C)]]*OO[[#This Row],[74]]</f>
        <v>3.2742783747257499E-6</v>
      </c>
      <c r="BY401" s="10">
        <f>3/24000000*OO[[#This Row],[133 (05JUL1985 12:00:00)-Water Temperature (C)]]*OO[[#This Row],[75]]</f>
        <v>2.775859436516875E-6</v>
      </c>
      <c r="BZ401" s="10">
        <f>3/24000000*OO[[#This Row],[134 (05JUL1985 15:00:00)-Water Temperature (C)]]*OO[[#This Row],[76]]</f>
        <v>2.2516508529142501E-6</v>
      </c>
      <c r="CA401" s="10">
        <f>3/24000000*OO[[#This Row],[135 (05JUL1985 18:00:00)-Water Temperature (C)]]*OO[[#This Row],[77]]</f>
        <v>1.7788378203618751E-6</v>
      </c>
      <c r="CB401" s="10">
        <f>3/24000000*OO[[#This Row],[136 (05JUL1985 21:00:00)-Water Temperature (C)]]*OO[[#This Row],[78]]</f>
        <v>1.3998588611384999E-6</v>
      </c>
      <c r="CC401" s="10">
        <f>3/24000000*OO[[#This Row],[137 (06JUL1985 00:00:00)-Water Temperature (C)]]*OO[[#This Row],[79]]</f>
        <v>1.1307929477099999E-6</v>
      </c>
      <c r="CD401" s="10">
        <f>3/24000000*OO[[#This Row],[138 (06JUL1985 03:00:00)-Water Temperature (C)]]*OO[[#This Row],[80]]</f>
        <v>9.6100811120799982E-7</v>
      </c>
      <c r="CE401" s="10">
        <f>3/24000000*OO[[#This Row],[139 (06JUL1985 06:00:00)-Water Temperature (C)]]*OO[[#This Row],[81]]</f>
        <v>8.397151107825E-7</v>
      </c>
      <c r="CF401" s="10">
        <f>3/24000000*OO[[#This Row],[140 (06JUL1985 09:00:00)-Water Temperature (C)]]*OO[[#This Row],[82]]</f>
        <v>7.50756812067625E-7</v>
      </c>
      <c r="CG401" s="10">
        <f>3/24000000*OO[[#This Row],[141 (06JUL1985 12:00:00)-Water Temperature (C)]]*OO[[#This Row],[83]]</f>
        <v>6.7636423733600004E-7</v>
      </c>
      <c r="CH401" s="10">
        <f>3/24000000*OO[[#This Row],[142 (06JUL1985 15:00:00)-Water Temperature (C)]]*OO[[#This Row],[84]]</f>
        <v>6.0773636624025E-7</v>
      </c>
      <c r="CI401" s="10">
        <f>3/24000000*OO[[#This Row],[143 (06JUL1985 18:00:00)-Water Temperature (C)]]*OO[[#This Row],[85]]</f>
        <v>5.4378983691724993E-7</v>
      </c>
      <c r="CJ401" s="10">
        <f>3/24000000*OO[[#This Row],[144 (06JUL1985 21:00:00)-Water Temperature (C)]]*OO[[#This Row],[86]]</f>
        <v>4.927060931205E-7</v>
      </c>
      <c r="CK401" s="10">
        <f>3/24000000*OO[[#This Row],[145 (07JUL1985 00:00:00)-Water Temperature (C)]]*OO[[#This Row],[87]]</f>
        <v>4.5516710933212497E-7</v>
      </c>
      <c r="CL401" s="10">
        <f>3/24000000*OO[[#This Row],[146 (07JUL1985 03:00:00)-Water Temperature (C)]]*OO[[#This Row],[88]]</f>
        <v>4.3724448549949997E-7</v>
      </c>
      <c r="CM401" s="10">
        <f>3/24000000*OO[[#This Row],[147 (07JUL1985 06:00:00)-Water Temperature (C)]]*OO[[#This Row],[89]]</f>
        <v>4.1494535453737499E-7</v>
      </c>
      <c r="CN401" s="10">
        <f>3/24000000*OO[[#This Row],[148 (07JUL1985 09:00:00)-Water Temperature (C)]]*OO[[#This Row],[90]]</f>
        <v>3.9452516975600001E-7</v>
      </c>
      <c r="CO401" s="10">
        <f>3/24000000*OO[[#This Row],[149 (07JUL1985 12:00:00)-Water Temperature (C)]]*OO[[#This Row],[91]]</f>
        <v>3.7361417947699997E-7</v>
      </c>
      <c r="CP401" s="10">
        <f>3/24000000*OO[[#This Row],[150 (07JUL1985 15:00:00)-Water Temperature (C)]]*OO[[#This Row],[92]]</f>
        <v>3.5391933475447501E-7</v>
      </c>
      <c r="CQ401" s="10">
        <f>3/24000000*OO[[#This Row],[151 (07JUL1985 18:00:00)-Water Temperature (C)]]*OO[[#This Row],[93]]</f>
        <v>3.3260433630624996E-7</v>
      </c>
      <c r="CR401" s="10">
        <f>3/24000000*OO[[#This Row],[152 (07JUL1985 21:00:00)-Water Temperature (C)]]*OO[[#This Row],[94]]</f>
        <v>3.115546762799125E-7</v>
      </c>
      <c r="CS401" s="10">
        <f>3/24000000*OO[[#This Row],[153 (08JUL1985 00:00:00)-Water Temperature (C)]]*OO[[#This Row],[95]]</f>
        <v>2.9362250244210003E-7</v>
      </c>
      <c r="CT401" s="10">
        <f>3/24000000*OO[[#This Row],[154 (08JUL1985 03:00:00)-Water Temperature (C)]]*OO[[#This Row],[96]]</f>
        <v>2.8786906379343756E-7</v>
      </c>
      <c r="CU401" s="10">
        <f>3/24000000*OO[[#This Row],[155 (08JUL1985 06:00:00)-Water Temperature (C)]]*OO[[#This Row],[97]]</f>
        <v>2.81674050978525E-7</v>
      </c>
      <c r="CV401" s="10">
        <f>3/24000000*OO[[#This Row],[156 (08JUL1985 09:00:00)-Water Temperature (C)]]*OO[[#This Row],[98]]</f>
        <v>2.7220210812657498E-7</v>
      </c>
      <c r="CW401" s="10">
        <f>3/24000000*OO[[#This Row],[157 (08JUL1985 12:00:00)-Water Temperature (C)]]*OO[[#This Row],[99]]</f>
        <v>2.6148062418559998E-7</v>
      </c>
    </row>
    <row r="402" spans="1:101" x14ac:dyDescent="0.35">
      <c r="A402" t="s">
        <v>409</v>
      </c>
      <c r="B402">
        <v>599.30690000000004</v>
      </c>
      <c r="C402" s="10">
        <f>3/24*OO[[#This Row],[59 (26JUN1985 06:00:00)-Water Temperature (C)]]*OO[[#This Row],[1]]/SUM(OO[1])</f>
        <v>0</v>
      </c>
      <c r="D402" s="10">
        <f>3/24*OO[[#This Row],[60 (26JUN1985 09:00:00)-Water Temperature (C)]]*OO[[#This Row],[2]]/SUM(OO[2])</f>
        <v>0</v>
      </c>
      <c r="E402" s="10">
        <f>3/24*OO[[#This Row],[61 (26JUN1985 12:00:00)-Water Temperature (C)]]*OO[[#This Row],[3]]/SUM(OO[3])</f>
        <v>0</v>
      </c>
      <c r="F402" s="10">
        <f>3/24*OO[[#This Row],[62 (26JUN1985 15:00:00)-Water Temperature (C)]]*OO[[#This Row],[4]]/SUM(OO[4])</f>
        <v>0</v>
      </c>
      <c r="G402" s="10">
        <f>3/24*OO[[#This Row],[63 (26JUN1985 18:00:00)-Water Temperature (C)]]*OO[[#This Row],[5]]/SUM(OO[5])</f>
        <v>0</v>
      </c>
      <c r="H402" s="10">
        <f>3/24*OO[[#This Row],[64 (26JUN1985 21:00:00)-Water Temperature (C)]]*OO[[#This Row],[6]]/SUM(OO[6])</f>
        <v>0</v>
      </c>
      <c r="I402" s="10">
        <f>3/24*OO[[#This Row],[65 (27JUN1985 00:00:00)-Water Temperature (C)]]*OO[[#This Row],[7]]/SUM(OO[7])</f>
        <v>0</v>
      </c>
      <c r="J402" s="10">
        <f>3/24*OO[[#This Row],[66 (27JUN1985 03:00:00)-Water Temperature (C)]]*OO[[#This Row],[8]]/SUM(OO[8])</f>
        <v>0</v>
      </c>
      <c r="K402" s="10">
        <f>3/24*OO[[#This Row],[67 (27JUN1985 06:00:00)-Water Temperature (C)]]*OO[[#This Row],[9]]/SUM(OO[9])</f>
        <v>0</v>
      </c>
      <c r="L402" s="10">
        <f>3/24*OO[[#This Row],[68 (27JUN1985 09:00:00)-Water Temperature (C)]]*OO[[#This Row],[10]]/SUM(OO[10])</f>
        <v>0</v>
      </c>
      <c r="M402" s="10">
        <f>3/24*OO[[#This Row],[69 (27JUN1985 12:00:00)-Water Temperature (C)]]*OO[[#This Row],[11]]/SUM(OO[11])</f>
        <v>0</v>
      </c>
      <c r="N402" s="10">
        <f>3/24*OO[[#This Row],[70 (27JUN1985 15:00:00)-Water Temperature (C)]]*OO[[#This Row],[12]]/SUM(OO[12])</f>
        <v>0</v>
      </c>
      <c r="O402" s="10">
        <f>3/24*OO[[#This Row],[71 (27JUN1985 18:00:00)-Water Temperature (C)]]*OO[[#This Row],[13]]/SUM(OO[13])</f>
        <v>0</v>
      </c>
      <c r="P402" s="10">
        <f>3/24*OO[[#This Row],[72 (27JUN1985 21:00:00)-Water Temperature (C)]]*OO[[#This Row],[14]]/SUM(OO[14])</f>
        <v>0</v>
      </c>
      <c r="Q402" s="10">
        <f>3/24*OO[[#This Row],[73 (28JUN1985 00:00:00)-Water Temperature (C)]]*OO[[#This Row],[15]]/SUM(OO[15])</f>
        <v>0</v>
      </c>
      <c r="R402" s="10">
        <f>3/24*OO[[#This Row],[74 (28JUN1985 03:00:00)-Water Temperature (C)]]*OO[[#This Row],[16]]/SUM(OO[16])</f>
        <v>0</v>
      </c>
      <c r="S402" s="10">
        <f>3/24*OO[[#This Row],[75 (28JUN1985 06:00:00)-Water Temperature (C)]]*OO[[#This Row],[17]]/SUM(OO[17])</f>
        <v>0</v>
      </c>
      <c r="T402" s="10">
        <f>3/24*OO[[#This Row],[76 (28JUN1985 09:00:00)-Water Temperature (C)]]*OO[[#This Row],[18]]/SUM(OO[18])</f>
        <v>0</v>
      </c>
      <c r="U402" s="10">
        <f>3/24*OO[[#This Row],[77 (28JUN1985 12:00:00)-Water Temperature (C)]]*OO[[#This Row],[19]]/SUM(OO[19])</f>
        <v>0</v>
      </c>
      <c r="V402" s="10">
        <f>3/24000000*OO[[#This Row],[78 (28JUN1985 15:00:00)-Water Temperature (C)]]*OO[[#This Row],[20]]</f>
        <v>8.7118866869512488E-41</v>
      </c>
      <c r="W402" s="10">
        <f>3/24000000*OO[[#This Row],[79 (28JUN1985 18:00:00)-Water Temperature (C)]]*OO[[#This Row],[21]]</f>
        <v>6.5353869098999999E-32</v>
      </c>
      <c r="X402" s="10">
        <f>3/24000000*OO[[#This Row],[80 (28JUN1985 21:00:00)-Water Temperature (C)]]*OO[[#This Row],[22]]</f>
        <v>7.9496929115249999E-26</v>
      </c>
      <c r="Y402" s="10">
        <f>3/24000000*OO[[#This Row],[81 (29JUN1985 00:00:00)-Water Temperature (C)]]*OO[[#This Row],[23]]</f>
        <v>5.5235516162824987E-20</v>
      </c>
      <c r="Z402" s="10">
        <f>3/24000000*OO[[#This Row],[82 (29JUN1985 03:00:00)-Water Temperature (C)]]*OO[[#This Row],[24]]</f>
        <v>4.4907591227187497E-16</v>
      </c>
      <c r="AA402" s="10">
        <f>3/24000000*OO[[#This Row],[83 (29JUN1985 06:00:00)-Water Temperature (C)]]*OO[[#This Row],[25]]</f>
        <v>5.1784249379812498E-13</v>
      </c>
      <c r="AB402" s="10">
        <f>3/24000000*OO[[#This Row],[84 (29JUN1985 09:00:00)-Water Temperature (C)]]*OO[[#This Row],[26]]</f>
        <v>1.544148397878125E-10</v>
      </c>
      <c r="AC402" s="10">
        <f>3/24000000*OO[[#This Row],[85 (29JUN1985 12:00:00)-Water Temperature (C)]]*OO[[#This Row],[27]]</f>
        <v>1.6267419534624999E-8</v>
      </c>
      <c r="AD402" s="10">
        <f>3/24000000*OO[[#This Row],[86 (29JUN1985 15:00:00)-Water Temperature (C)]]*OO[[#This Row],[28]]</f>
        <v>7.2790416423399996E-7</v>
      </c>
      <c r="AE402" s="10">
        <f>3/24000000*OO[[#This Row],[88 (29JUN1985 21:00:00)-Water Temperature (C)]]*OO[[#This Row],[30]]</f>
        <v>1.9359891665399998E-4</v>
      </c>
      <c r="AF402" s="10">
        <f>3/24000000*OO[[#This Row],[88 (29JUN1985 21:00:00)-Water Temperature (C)]]*OO[[#This Row],[30]]</f>
        <v>1.9359891665399998E-4</v>
      </c>
      <c r="AG402" s="10">
        <f>3/24000000*OO[[#This Row],[89 (30JUN1985 00:00:00)-Water Temperature (C)]]*OO[[#This Row],[31]]</f>
        <v>1.4193774731782499E-3</v>
      </c>
      <c r="AH402" s="10">
        <f>3/24000000*OO[[#This Row],[90 (30JUN1985 03:00:00)-Water Temperature (C)]]*OO[[#This Row],[32]]</f>
        <v>6.8545657553687502E-3</v>
      </c>
      <c r="AI402" s="10">
        <f>3/24000000*OO[[#This Row],[91 (30JUN1985 06:00:00)-Water Temperature (C)]]*OO[[#This Row],[33]]</f>
        <v>2.2158250433482501E-2</v>
      </c>
      <c r="AJ402" s="10">
        <f>3/24000000*OO[[#This Row],[92 (30JUN1985 09:00:00)-Water Temperature (C)]]*OO[[#This Row],[34]]</f>
        <v>4.9439530882899999E-2</v>
      </c>
      <c r="AK402" s="10">
        <f>3/24000000*OO[[#This Row],[93 (30JUN1985 12:00:00)-Water Temperature (C)]]*OO[[#This Row],[35]]</f>
        <v>7.896835963349999E-2</v>
      </c>
      <c r="AL402" s="10">
        <f>3/24000000*OO[[#This Row],[94 (30JUN1985 15:00:00)-Water Temperature (C)]]*OO[[#This Row],[36]]</f>
        <v>9.2233778310849987E-2</v>
      </c>
      <c r="AM402" s="10">
        <f>3/24000000*OO[[#This Row],[95 (30JUN1985 18:00:00)-Water Temperature (C)]]*OO[[#This Row],[37]]</f>
        <v>8.1182834024549996E-2</v>
      </c>
      <c r="AN402" s="10">
        <f>3/24000000*OO[[#This Row],[96 (30JUN1985 21:00:00)-Water Temperature (C)]]*OO[[#This Row],[38]]</f>
        <v>5.754790967475E-2</v>
      </c>
      <c r="AO402" s="10">
        <f>3/24000000*OO[[#This Row],[97 (01JUL1985 00:00:00)-Water Temperature (C)]]*OO[[#This Row],[39]]</f>
        <v>3.4032227084696248E-2</v>
      </c>
      <c r="AP402" s="10">
        <f>3/24000000*OO[[#This Row],[98 (01JUL1985 03:00:00)-Water Temperature (C)]]*OO[[#This Row],[40]]</f>
        <v>1.72319259988E-2</v>
      </c>
      <c r="AQ402" s="10">
        <f>3/24000000*OO[[#This Row],[99 (01JUL1985 06:00:00)-Water Temperature (C)]]*OO[[#This Row],[41]]</f>
        <v>7.4808247614062493E-3</v>
      </c>
      <c r="AR402" s="10">
        <f>3/24000000*OO[[#This Row],[100 (01JUL1985 09:00:00)-Water Temperature (C)]]*OO[[#This Row],[42]]</f>
        <v>2.7686987002937501E-3</v>
      </c>
      <c r="AS402" s="10">
        <f>3/24000000*OO[[#This Row],[101 (01JUL1985 12:00:00)-Water Temperature (C)]]*OO[[#This Row],[43]]</f>
        <v>9.2813125063487495E-4</v>
      </c>
      <c r="AT402" s="10">
        <f>3/24000000*OO[[#This Row],[102 (01JUL1985 15:00:00)-Water Temperature (C)]]*OO[[#This Row],[44]]</f>
        <v>3.1464879812099995E-4</v>
      </c>
      <c r="AU402" s="10">
        <f>3/24000000*OO[[#This Row],[103 (01JUL1985 18:00:00)-Water Temperature (C)]]*OO[[#This Row],[45]]</f>
        <v>1.378115398178E-4</v>
      </c>
      <c r="AV402" s="10">
        <f>3/24000000*OO[[#This Row],[104 (01JUL1985 21:00:00)-Water Temperature (C)]]*OO[[#This Row],[46]]</f>
        <v>9.125970031162499E-5</v>
      </c>
      <c r="AW402" s="10">
        <f>3/24000000*OO[[#This Row],[105 (02JUL1985 00:00:00)-Water Temperature (C)]]*OO[[#This Row],[47]]</f>
        <v>7.8553636816624991E-5</v>
      </c>
      <c r="AX402" s="10">
        <f>3/24000000*OO[[#This Row],[106 (02JUL1985 03:00:00)-Water Temperature (C)]]*OO[[#This Row],[48]]</f>
        <v>7.3471392773250002E-5</v>
      </c>
      <c r="AY402" s="10">
        <f>3/24000000*OO[[#This Row],[107 (02JUL1985 06:00:00)-Water Temperature (C)]]*OO[[#This Row],[49]]</f>
        <v>7.0138419110799991E-5</v>
      </c>
      <c r="AZ402" s="10">
        <f>3/24000000*OO[[#This Row],[108 (02JUL1985 09:00:00)-Water Temperature (C)]]*OO[[#This Row],[50]]</f>
        <v>6.4318973568074997E-5</v>
      </c>
      <c r="BA402" s="10">
        <f>3/24000000*OO[[#This Row],[109 (02JUL1985 12:00:00)-Water Temperature (C)]]*OO[[#This Row],[51]]</f>
        <v>5.8312994661875E-5</v>
      </c>
      <c r="BB402" s="10">
        <f>3/24000000*OO[[#This Row],[110 (02JUL1985 15:00:00)-Water Temperature (C)]]*OO[[#This Row],[52]]</f>
        <v>5.1478784136599996E-5</v>
      </c>
      <c r="BC402" s="10">
        <f>3/24000000*OO[[#This Row],[111 (02JUL1985 18:00:00)-Water Temperature (C)]]*OO[[#This Row],[53]]</f>
        <v>4.4713017781699999E-5</v>
      </c>
      <c r="BD402" s="10">
        <f>3/24000000*OO[[#This Row],[112 (02JUL1985 21:00:00)-Water Temperature (C)]]*OO[[#This Row],[54]]</f>
        <v>3.9208318307099999E-5</v>
      </c>
      <c r="BE402" s="10">
        <f>3/24000000*OO[[#This Row],[113 (03JUL1985 00:00:00)-Water Temperature (C)]]*OO[[#This Row],[55]]</f>
        <v>3.4792884026587503E-5</v>
      </c>
      <c r="BF402" s="10">
        <f>3/24000000*OO[[#This Row],[114 (03JUL1985 03:00:00)-Water Temperature (C)]]*OO[[#This Row],[56]]</f>
        <v>3.1406011370519994E-5</v>
      </c>
      <c r="BG402" s="10">
        <f>3/24000000*OO[[#This Row],[115 (03JUL1985 06:00:00)-Water Temperature (C)]]*OO[[#This Row],[57]]</f>
        <v>2.8048110465386245E-5</v>
      </c>
      <c r="BH402" s="10">
        <f>3/24000000*OO[[#This Row],[116 (03JUL1985 09:00:00)-Water Temperature (C)]]*OO[[#This Row],[58]]</f>
        <v>2.5335290971814999E-5</v>
      </c>
      <c r="BI402" s="10">
        <f>3/24000000*OO[[#This Row],[117 (03JUL1985 12:00:00)-Water Temperature (C)]]*OO[[#This Row],[59]]</f>
        <v>2.295895105109375E-5</v>
      </c>
      <c r="BJ402" s="10">
        <f>3/24000000*OO[[#This Row],[118 (03JUL1985 15:00:00)-Water Temperature (C)]]*OO[[#This Row],[60]]</f>
        <v>2.0419669945372499E-5</v>
      </c>
      <c r="BK402" s="10">
        <f>3/24000000*OO[[#This Row],[119 (03JUL1985 18:00:00)-Water Temperature (C)]]*OO[[#This Row],[61]]</f>
        <v>1.7894356552781249E-5</v>
      </c>
      <c r="BL402" s="10">
        <f>3/24000000*OO[[#This Row],[120 (03JUL1985 21:00:00)-Water Temperature (C)]]*OO[[#This Row],[62]]</f>
        <v>1.582282458225E-5</v>
      </c>
      <c r="BM402" s="10">
        <f>3/24000000*OO[[#This Row],[121 (04JUL1985 00:00:00)-Water Temperature (C)]]*OO[[#This Row],[63]]</f>
        <v>1.4336640854943751E-5</v>
      </c>
      <c r="BN402" s="10">
        <f>3/24000000*OO[[#This Row],[122 (04JUL1985 03:00:00)-Water Temperature (C)]]*OO[[#This Row],[64]]</f>
        <v>1.3562960403614998E-5</v>
      </c>
      <c r="BO402" s="10">
        <f>3/24000000*OO[[#This Row],[123 (04JUL1985 06:00:00)-Water Temperature (C)]]*OO[[#This Row],[65]]</f>
        <v>1.2854780304774999E-5</v>
      </c>
      <c r="BP402" s="10">
        <f>3/24000000*OO[[#This Row],[124 (04JUL1985 09:00:00)-Water Temperature (C)]]*OO[[#This Row],[66]]</f>
        <v>1.209028384822125E-5</v>
      </c>
      <c r="BQ402" s="10">
        <f>3/24000000*OO[[#This Row],[125 (04JUL1985 12:00:00)-Water Temperature (C)]]*OO[[#This Row],[67]]</f>
        <v>1.1054486702437498E-5</v>
      </c>
      <c r="BR402" s="10">
        <f>3/24000000*OO[[#This Row],[126 (04JUL1985 15:00:00)-Water Temperature (C)]]*OO[[#This Row],[68]]</f>
        <v>9.918359463971251E-6</v>
      </c>
      <c r="BS402" s="10">
        <f>3/24000000*OO[[#This Row],[127 (04JUL1985 18:00:00)-Water Temperature (C)]]*OO[[#This Row],[69]]</f>
        <v>8.7686893625062485E-6</v>
      </c>
      <c r="BT402" s="10">
        <f>3/24000000*OO[[#This Row],[128 (04JUL1985 21:00:00)-Water Temperature (C)]]*OO[[#This Row],[70]]</f>
        <v>7.7508101866049999E-6</v>
      </c>
      <c r="BU402" s="10">
        <f>3/24000000*OO[[#This Row],[129 (05JUL1985 00:00:00)-Water Temperature (C)]]*OO[[#This Row],[71]]</f>
        <v>6.8787782654124986E-6</v>
      </c>
      <c r="BV402" s="10">
        <f>3/24000000*OO[[#This Row],[130 (05JUL1985 03:00:00)-Water Temperature (C)]]*OO[[#This Row],[72]]</f>
        <v>6.2471637999337502E-6</v>
      </c>
      <c r="BW402" s="10">
        <f>3/24000000*OO[[#This Row],[131 (05JUL1985 06:00:00)-Water Temperature (C)]]*OO[[#This Row],[73]]</f>
        <v>5.5783026262349987E-6</v>
      </c>
      <c r="BX402" s="10">
        <f>3/24000000*OO[[#This Row],[132 (05JUL1985 09:00:00)-Water Temperature (C)]]*OO[[#This Row],[74]]</f>
        <v>4.8760357921062499E-6</v>
      </c>
      <c r="BY402" s="10">
        <f>3/24000000*OO[[#This Row],[133 (05JUL1985 12:00:00)-Water Temperature (C)]]*OO[[#This Row],[75]]</f>
        <v>4.1402746044399995E-6</v>
      </c>
      <c r="BZ402" s="10">
        <f>3/24000000*OO[[#This Row],[134 (05JUL1985 15:00:00)-Water Temperature (C)]]*OO[[#This Row],[76]]</f>
        <v>3.3607192743599997E-6</v>
      </c>
      <c r="CA402" s="10">
        <f>3/24000000*OO[[#This Row],[135 (05JUL1985 18:00:00)-Water Temperature (C)]]*OO[[#This Row],[77]]</f>
        <v>2.6544749376862498E-6</v>
      </c>
      <c r="CB402" s="10">
        <f>3/24000000*OO[[#This Row],[136 (05JUL1985 21:00:00)-Water Temperature (C)]]*OO[[#This Row],[78]]</f>
        <v>2.0875846822301247E-6</v>
      </c>
      <c r="CC402" s="10">
        <f>3/24000000*OO[[#This Row],[137 (06JUL1985 00:00:00)-Water Temperature (C)]]*OO[[#This Row],[79]]</f>
        <v>1.684785279853625E-6</v>
      </c>
      <c r="CD402" s="10">
        <f>3/24000000*OO[[#This Row],[138 (06JUL1985 03:00:00)-Water Temperature (C)]]*OO[[#This Row],[80]]</f>
        <v>1.4306833417027499E-6</v>
      </c>
      <c r="CE402" s="10">
        <f>3/24000000*OO[[#This Row],[139 (06JUL1985 06:00:00)-Water Temperature (C)]]*OO[[#This Row],[81]]</f>
        <v>1.2485945457764999E-6</v>
      </c>
      <c r="CF402" s="10">
        <f>3/24000000*OO[[#This Row],[140 (06JUL1985 09:00:00)-Water Temperature (C)]]*OO[[#This Row],[82]]</f>
        <v>1.1151831442366248E-6</v>
      </c>
      <c r="CG402" s="10">
        <f>3/24000000*OO[[#This Row],[141 (06JUL1985 12:00:00)-Water Temperature (C)]]*OO[[#This Row],[83]]</f>
        <v>1.0037175340681251E-6</v>
      </c>
      <c r="CH402" s="10">
        <f>3/24000000*OO[[#This Row],[142 (06JUL1985 15:00:00)-Water Temperature (C)]]*OO[[#This Row],[84]]</f>
        <v>9.0110674439799997E-7</v>
      </c>
      <c r="CI402" s="10">
        <f>3/24000000*OO[[#This Row],[143 (06JUL1985 18:00:00)-Water Temperature (C)]]*OO[[#This Row],[85]]</f>
        <v>8.054674086376249E-7</v>
      </c>
      <c r="CJ402" s="10">
        <f>3/24000000*OO[[#This Row],[144 (06JUL1985 21:00:00)-Water Temperature (C)]]*OO[[#This Row],[86]]</f>
        <v>7.2934761855399998E-7</v>
      </c>
      <c r="CK402" s="10">
        <f>3/24000000*OO[[#This Row],[145 (07JUL1985 00:00:00)-Water Temperature (C)]]*OO[[#This Row],[87]]</f>
        <v>6.7321313835999999E-7</v>
      </c>
      <c r="CL402" s="10">
        <f>3/24000000*OO[[#This Row],[146 (07JUL1985 03:00:00)-Water Temperature (C)]]*OO[[#This Row],[88]]</f>
        <v>6.4742815378849989E-7</v>
      </c>
      <c r="CM402" s="10">
        <f>3/24000000*OO[[#This Row],[147 (07JUL1985 06:00:00)-Water Temperature (C)]]*OO[[#This Row],[89]]</f>
        <v>6.1448160354599995E-7</v>
      </c>
      <c r="CN402" s="10">
        <f>3/24000000*OO[[#This Row],[148 (07JUL1985 09:00:00)-Water Temperature (C)]]*OO[[#This Row],[90]]</f>
        <v>5.8447978447999993E-7</v>
      </c>
      <c r="CO402" s="10">
        <f>3/24000000*OO[[#This Row],[149 (07JUL1985 12:00:00)-Water Temperature (C)]]*OO[[#This Row],[91]]</f>
        <v>5.5387110249499991E-7</v>
      </c>
      <c r="CP402" s="10">
        <f>3/24000000*OO[[#This Row],[150 (07JUL1985 15:00:00)-Water Temperature (C)]]*OO[[#This Row],[92]]</f>
        <v>5.2517188665925003E-7</v>
      </c>
      <c r="CQ402" s="10">
        <f>3/24000000*OO[[#This Row],[151 (07JUL1985 18:00:00)-Water Temperature (C)]]*OO[[#This Row],[93]]</f>
        <v>4.9402690929299997E-7</v>
      </c>
      <c r="CR402" s="10">
        <f>3/24000000*OO[[#This Row],[152 (07JUL1985 21:00:00)-Water Temperature (C)]]*OO[[#This Row],[94]]</f>
        <v>4.6324062210524998E-7</v>
      </c>
      <c r="CS402" s="10">
        <f>3/24000000*OO[[#This Row],[153 (08JUL1985 00:00:00)-Water Temperature (C)]]*OO[[#This Row],[95]]</f>
        <v>4.3699803166337494E-7</v>
      </c>
      <c r="CT402" s="10">
        <f>3/24000000*OO[[#This Row],[154 (08JUL1985 03:00:00)-Water Temperature (C)]]*OO[[#This Row],[96]]</f>
        <v>4.2929547892699997E-7</v>
      </c>
      <c r="CU402" s="10">
        <f>3/24000000*OO[[#This Row],[155 (08JUL1985 06:00:00)-Water Temperature (C)]]*OO[[#This Row],[97]]</f>
        <v>4.2056132144974996E-7</v>
      </c>
      <c r="CV402" s="10">
        <f>3/24000000*OO[[#This Row],[156 (08JUL1985 09:00:00)-Water Temperature (C)]]*OO[[#This Row],[98]]</f>
        <v>4.0670694773699994E-7</v>
      </c>
      <c r="CW402" s="10">
        <f>3/24000000*OO[[#This Row],[157 (08JUL1985 12:00:00)-Water Temperature (C)]]*OO[[#This Row],[99]]</f>
        <v>3.9100248742425002E-7</v>
      </c>
    </row>
    <row r="403" spans="1:101" x14ac:dyDescent="0.35">
      <c r="A403" t="s">
        <v>410</v>
      </c>
      <c r="B403">
        <v>921.68470000000002</v>
      </c>
      <c r="C403" s="10">
        <f>3/24*OO[[#This Row],[59 (26JUN1985 06:00:00)-Water Temperature (C)]]*OO[[#This Row],[1]]/SUM(OO[1])</f>
        <v>0</v>
      </c>
      <c r="D403" s="10">
        <f>3/24*OO[[#This Row],[60 (26JUN1985 09:00:00)-Water Temperature (C)]]*OO[[#This Row],[2]]/SUM(OO[2])</f>
        <v>0</v>
      </c>
      <c r="E403" s="10">
        <f>3/24*OO[[#This Row],[61 (26JUN1985 12:00:00)-Water Temperature (C)]]*OO[[#This Row],[3]]/SUM(OO[3])</f>
        <v>0</v>
      </c>
      <c r="F403" s="10">
        <f>3/24*OO[[#This Row],[62 (26JUN1985 15:00:00)-Water Temperature (C)]]*OO[[#This Row],[4]]/SUM(OO[4])</f>
        <v>0</v>
      </c>
      <c r="G403" s="10">
        <f>3/24*OO[[#This Row],[63 (26JUN1985 18:00:00)-Water Temperature (C)]]*OO[[#This Row],[5]]/SUM(OO[5])</f>
        <v>0</v>
      </c>
      <c r="H403" s="10">
        <f>3/24*OO[[#This Row],[64 (26JUN1985 21:00:00)-Water Temperature (C)]]*OO[[#This Row],[6]]/SUM(OO[6])</f>
        <v>0</v>
      </c>
      <c r="I403" s="10">
        <f>3/24*OO[[#This Row],[65 (27JUN1985 00:00:00)-Water Temperature (C)]]*OO[[#This Row],[7]]/SUM(OO[7])</f>
        <v>0</v>
      </c>
      <c r="J403" s="10">
        <f>3/24*OO[[#This Row],[66 (27JUN1985 03:00:00)-Water Temperature (C)]]*OO[[#This Row],[8]]/SUM(OO[8])</f>
        <v>0</v>
      </c>
      <c r="K403" s="10">
        <f>3/24*OO[[#This Row],[67 (27JUN1985 06:00:00)-Water Temperature (C)]]*OO[[#This Row],[9]]/SUM(OO[9])</f>
        <v>0</v>
      </c>
      <c r="L403" s="10">
        <f>3/24*OO[[#This Row],[68 (27JUN1985 09:00:00)-Water Temperature (C)]]*OO[[#This Row],[10]]/SUM(OO[10])</f>
        <v>0</v>
      </c>
      <c r="M403" s="10">
        <f>3/24*OO[[#This Row],[69 (27JUN1985 12:00:00)-Water Temperature (C)]]*OO[[#This Row],[11]]/SUM(OO[11])</f>
        <v>0</v>
      </c>
      <c r="N403" s="10">
        <f>3/24*OO[[#This Row],[70 (27JUN1985 15:00:00)-Water Temperature (C)]]*OO[[#This Row],[12]]/SUM(OO[12])</f>
        <v>0</v>
      </c>
      <c r="O403" s="10">
        <f>3/24*OO[[#This Row],[71 (27JUN1985 18:00:00)-Water Temperature (C)]]*OO[[#This Row],[13]]/SUM(OO[13])</f>
        <v>0</v>
      </c>
      <c r="P403" s="10">
        <f>3/24*OO[[#This Row],[72 (27JUN1985 21:00:00)-Water Temperature (C)]]*OO[[#This Row],[14]]/SUM(OO[14])</f>
        <v>0</v>
      </c>
      <c r="Q403" s="10">
        <f>3/24*OO[[#This Row],[73 (28JUN1985 00:00:00)-Water Temperature (C)]]*OO[[#This Row],[15]]/SUM(OO[15])</f>
        <v>0</v>
      </c>
      <c r="R403" s="10">
        <f>3/24*OO[[#This Row],[74 (28JUN1985 03:00:00)-Water Temperature (C)]]*OO[[#This Row],[16]]/SUM(OO[16])</f>
        <v>0</v>
      </c>
      <c r="S403" s="10">
        <f>3/24*OO[[#This Row],[75 (28JUN1985 06:00:00)-Water Temperature (C)]]*OO[[#This Row],[17]]/SUM(OO[17])</f>
        <v>0</v>
      </c>
      <c r="T403" s="10">
        <f>3/24*OO[[#This Row],[76 (28JUN1985 09:00:00)-Water Temperature (C)]]*OO[[#This Row],[18]]/SUM(OO[18])</f>
        <v>0</v>
      </c>
      <c r="U403" s="10">
        <f>3/24*OO[[#This Row],[77 (28JUN1985 12:00:00)-Water Temperature (C)]]*OO[[#This Row],[19]]/SUM(OO[19])</f>
        <v>0</v>
      </c>
      <c r="V403" s="10">
        <f>3/24000000*OO[[#This Row],[78 (28JUN1985 15:00:00)-Water Temperature (C)]]*OO[[#This Row],[20]]</f>
        <v>2.9787288813518751E-41</v>
      </c>
      <c r="W403" s="10">
        <f>3/24000000*OO[[#This Row],[79 (28JUN1985 18:00:00)-Water Temperature (C)]]*OO[[#This Row],[21]]</f>
        <v>3.5609978356125001E-32</v>
      </c>
      <c r="X403" s="10">
        <f>3/24000000*OO[[#This Row],[80 (28JUN1985 21:00:00)-Water Temperature (C)]]*OO[[#This Row],[22]]</f>
        <v>3.5759173913999998E-26</v>
      </c>
      <c r="Y403" s="10">
        <f>3/24000000*OO[[#This Row],[81 (29JUN1985 00:00:00)-Water Temperature (C)]]*OO[[#This Row],[23]]</f>
        <v>3.4383741545849997E-20</v>
      </c>
      <c r="Z403" s="10">
        <f>3/24000000*OO[[#This Row],[82 (29JUN1985 03:00:00)-Water Temperature (C)]]*OO[[#This Row],[24]]</f>
        <v>3.231616027122E-16</v>
      </c>
      <c r="AA403" s="10">
        <f>3/24000000*OO[[#This Row],[83 (29JUN1985 06:00:00)-Water Temperature (C)]]*OO[[#This Row],[25]]</f>
        <v>4.13622568636875E-13</v>
      </c>
      <c r="AB403" s="10">
        <f>3/24000000*OO[[#This Row],[84 (29JUN1985 09:00:00)-Water Temperature (C)]]*OO[[#This Row],[26]]</f>
        <v>1.34638794761625E-10</v>
      </c>
      <c r="AC403" s="10">
        <f>3/24000000*OO[[#This Row],[85 (29JUN1985 12:00:00)-Water Temperature (C)]]*OO[[#This Row],[27]]</f>
        <v>1.5309030029504998E-8</v>
      </c>
      <c r="AD403" s="10">
        <f>3/24000000*OO[[#This Row],[86 (29JUN1985 15:00:00)-Water Temperature (C)]]*OO[[#This Row],[28]]</f>
        <v>7.3474412979712505E-7</v>
      </c>
      <c r="AE403" s="10">
        <f>3/24000000*OO[[#This Row],[88 (29JUN1985 21:00:00)-Water Temperature (C)]]*OO[[#This Row],[30]]</f>
        <v>2.2158674018673752E-4</v>
      </c>
      <c r="AF403" s="10">
        <f>3/24000000*OO[[#This Row],[88 (29JUN1985 21:00:00)-Water Temperature (C)]]*OO[[#This Row],[30]]</f>
        <v>2.2158674018673752E-4</v>
      </c>
      <c r="AG403" s="10">
        <f>3/24000000*OO[[#This Row],[89 (30JUN1985 00:00:00)-Water Temperature (C)]]*OO[[#This Row],[31]]</f>
        <v>1.71160190215725E-3</v>
      </c>
      <c r="AH403" s="10">
        <f>3/24000000*OO[[#This Row],[90 (30JUN1985 03:00:00)-Water Temperature (C)]]*OO[[#This Row],[32]]</f>
        <v>8.6625640971999991E-3</v>
      </c>
      <c r="AI403" s="10">
        <f>3/24000000*OO[[#This Row],[91 (30JUN1985 06:00:00)-Water Temperature (C)]]*OO[[#This Row],[33]]</f>
        <v>2.9314412480699999E-2</v>
      </c>
      <c r="AJ403" s="10">
        <f>3/24000000*OO[[#This Row],[92 (30JUN1985 09:00:00)-Water Temperature (C)]]*OO[[#This Row],[34]]</f>
        <v>6.8321316046299999E-2</v>
      </c>
      <c r="AK403" s="10">
        <f>3/24000000*OO[[#This Row],[93 (30JUN1985 12:00:00)-Water Temperature (C)]]*OO[[#This Row],[35]]</f>
        <v>0.11347544714377499</v>
      </c>
      <c r="AL403" s="10">
        <f>3/24000000*OO[[#This Row],[94 (30JUN1985 15:00:00)-Water Temperature (C)]]*OO[[#This Row],[36]]</f>
        <v>0.13720254594149997</v>
      </c>
      <c r="AM403" s="10">
        <f>3/24000000*OO[[#This Row],[95 (30JUN1985 18:00:00)-Water Temperature (C)]]*OO[[#This Row],[37]]</f>
        <v>0.12465261306547498</v>
      </c>
      <c r="AN403" s="10">
        <f>3/24000000*OO[[#This Row],[96 (30JUN1985 21:00:00)-Water Temperature (C)]]*OO[[#This Row],[38]]</f>
        <v>9.0518057261849999E-2</v>
      </c>
      <c r="AO403" s="10">
        <f>3/24000000*OO[[#This Row],[97 (01JUL1985 00:00:00)-Water Temperature (C)]]*OO[[#This Row],[39]]</f>
        <v>5.4599699015762497E-2</v>
      </c>
      <c r="AP403" s="10">
        <f>3/24000000*OO[[#This Row],[98 (01JUL1985 03:00:00)-Water Temperature (C)]]*OO[[#This Row],[40]]</f>
        <v>2.8026370537200002E-2</v>
      </c>
      <c r="AQ403" s="10">
        <f>3/24000000*OO[[#This Row],[99 (01JUL1985 06:00:00)-Water Temperature (C)]]*OO[[#This Row],[41]]</f>
        <v>1.2248273467145E-2</v>
      </c>
      <c r="AR403" s="10">
        <f>3/24000000*OO[[#This Row],[100 (01JUL1985 09:00:00)-Water Temperature (C)]]*OO[[#This Row],[42]]</f>
        <v>4.53775504725E-3</v>
      </c>
      <c r="AS403" s="10">
        <f>3/24000000*OO[[#This Row],[101 (01JUL1985 12:00:00)-Water Temperature (C)]]*OO[[#This Row],[43]]</f>
        <v>1.4975076976132501E-3</v>
      </c>
      <c r="AT403" s="10">
        <f>3/24000000*OO[[#This Row],[102 (01JUL1985 15:00:00)-Water Temperature (C)]]*OO[[#This Row],[44]]</f>
        <v>4.8518925223825E-4</v>
      </c>
      <c r="AU403" s="10">
        <f>3/24000000*OO[[#This Row],[103 (01JUL1985 18:00:00)-Water Temperature (C)]]*OO[[#This Row],[45]]</f>
        <v>1.9392248808799999E-4</v>
      </c>
      <c r="AV403" s="10">
        <f>3/24000000*OO[[#This Row],[104 (01JUL1985 21:00:00)-Water Temperature (C)]]*OO[[#This Row],[46]]</f>
        <v>1.1687854469179999E-4</v>
      </c>
      <c r="AW403" s="10">
        <f>3/24000000*OO[[#This Row],[105 (02JUL1985 00:00:00)-Water Temperature (C)]]*OO[[#This Row],[47]]</f>
        <v>9.4532943009824994E-5</v>
      </c>
      <c r="AX403" s="10">
        <f>3/24000000*OO[[#This Row],[106 (02JUL1985 03:00:00)-Water Temperature (C)]]*OO[[#This Row],[48]]</f>
        <v>8.4368879650712489E-5</v>
      </c>
      <c r="AY403" s="10">
        <f>3/24000000*OO[[#This Row],[107 (02JUL1985 06:00:00)-Water Temperature (C)]]*OO[[#This Row],[49]]</f>
        <v>7.6823815349849993E-5</v>
      </c>
      <c r="AZ403" s="10">
        <f>3/24000000*OO[[#This Row],[108 (02JUL1985 09:00:00)-Water Temperature (C)]]*OO[[#This Row],[50]]</f>
        <v>6.7151093656500003E-5</v>
      </c>
      <c r="BA403" s="10">
        <f>3/24000000*OO[[#This Row],[109 (02JUL1985 12:00:00)-Water Temperature (C)]]*OO[[#This Row],[51]]</f>
        <v>5.7402862580775E-5</v>
      </c>
      <c r="BB403" s="10">
        <f>3/24000000*OO[[#This Row],[110 (02JUL1985 15:00:00)-Water Temperature (C)]]*OO[[#This Row],[52]]</f>
        <v>5.0474757285374997E-5</v>
      </c>
      <c r="BC403" s="10">
        <f>3/24000000*OO[[#This Row],[111 (02JUL1985 18:00:00)-Water Temperature (C)]]*OO[[#This Row],[53]]</f>
        <v>4.3819121245812505E-5</v>
      </c>
      <c r="BD403" s="10">
        <f>3/24000000*OO[[#This Row],[112 (02JUL1985 21:00:00)-Water Temperature (C)]]*OO[[#This Row],[54]]</f>
        <v>3.8428205586737493E-5</v>
      </c>
      <c r="BE403" s="10">
        <f>3/24000000*OO[[#This Row],[113 (03JUL1985 00:00:00)-Water Temperature (C)]]*OO[[#This Row],[55]]</f>
        <v>3.4106975251699996E-5</v>
      </c>
      <c r="BF403" s="10">
        <f>3/24000000*OO[[#This Row],[114 (03JUL1985 03:00:00)-Water Temperature (C)]]*OO[[#This Row],[56]]</f>
        <v>3.0827890171574997E-5</v>
      </c>
      <c r="BG403" s="10">
        <f>3/24000000*OO[[#This Row],[115 (03JUL1985 06:00:00)-Water Temperature (C)]]*OO[[#This Row],[57]]</f>
        <v>2.7625864685704996E-5</v>
      </c>
      <c r="BH403" s="10">
        <f>3/24000000*OO[[#This Row],[116 (03JUL1985 09:00:00)-Water Temperature (C)]]*OO[[#This Row],[58]]</f>
        <v>2.4958824480859996E-5</v>
      </c>
      <c r="BI403" s="10">
        <f>3/24000000*OO[[#This Row],[117 (03JUL1985 12:00:00)-Water Temperature (C)]]*OO[[#This Row],[59]]</f>
        <v>2.2674085615512499E-5</v>
      </c>
      <c r="BJ403" s="10">
        <f>3/24000000*OO[[#This Row],[118 (03JUL1985 15:00:00)-Water Temperature (C)]]*OO[[#This Row],[60]]</f>
        <v>2.0201891747895001E-5</v>
      </c>
      <c r="BK403" s="10">
        <f>3/24000000*OO[[#This Row],[119 (03JUL1985 18:00:00)-Water Temperature (C)]]*OO[[#This Row],[61]]</f>
        <v>1.7731696191875E-5</v>
      </c>
      <c r="BL403" s="10">
        <f>3/24000000*OO[[#This Row],[120 (03JUL1985 21:00:00)-Water Temperature (C)]]*OO[[#This Row],[62]]</f>
        <v>1.5697835564752499E-5</v>
      </c>
      <c r="BM403" s="10">
        <f>3/24000000*OO[[#This Row],[121 (04JUL1985 00:00:00)-Water Temperature (C)]]*OO[[#This Row],[63]]</f>
        <v>1.4260819143723749E-5</v>
      </c>
      <c r="BN403" s="10">
        <f>3/24000000*OO[[#This Row],[122 (04JUL1985 03:00:00)-Water Temperature (C)]]*OO[[#This Row],[64]]</f>
        <v>1.3535308200406251E-5</v>
      </c>
      <c r="BO403" s="10">
        <f>3/24000000*OO[[#This Row],[123 (04JUL1985 06:00:00)-Water Temperature (C)]]*OO[[#This Row],[65]]</f>
        <v>1.28612607691725E-5</v>
      </c>
      <c r="BP403" s="10">
        <f>3/24000000*OO[[#This Row],[124 (04JUL1985 09:00:00)-Water Temperature (C)]]*OO[[#This Row],[66]]</f>
        <v>1.212724730834375E-5</v>
      </c>
      <c r="BQ403" s="10">
        <f>3/24000000*OO[[#This Row],[125 (04JUL1985 12:00:00)-Water Temperature (C)]]*OO[[#This Row],[67]]</f>
        <v>1.111401731138125E-5</v>
      </c>
      <c r="BR403" s="10">
        <f>3/24000000*OO[[#This Row],[126 (04JUL1985 15:00:00)-Water Temperature (C)]]*OO[[#This Row],[68]]</f>
        <v>9.9995771877099977E-6</v>
      </c>
      <c r="BS403" s="10">
        <f>3/24000000*OO[[#This Row],[127 (04JUL1985 18:00:00)-Water Temperature (C)]]*OO[[#This Row],[69]]</f>
        <v>8.8662598343737498E-6</v>
      </c>
      <c r="BT403" s="10">
        <f>3/24000000*OO[[#This Row],[128 (04JUL1985 21:00:00)-Water Temperature (C)]]*OO[[#This Row],[70]]</f>
        <v>7.8619924071749991E-6</v>
      </c>
      <c r="BU403" s="10">
        <f>3/24000000*OO[[#This Row],[129 (05JUL1985 00:00:00)-Water Temperature (C)]]*OO[[#This Row],[71]]</f>
        <v>6.9947556774700003E-6</v>
      </c>
      <c r="BV403" s="10">
        <f>3/24000000*OO[[#This Row],[130 (05JUL1985 03:00:00)-Water Temperature (C)]]*OO[[#This Row],[72]]</f>
        <v>6.3782939454399997E-6</v>
      </c>
      <c r="BW403" s="10">
        <f>3/24000000*OO[[#This Row],[131 (05JUL1985 06:00:00)-Water Temperature (C)]]*OO[[#This Row],[73]]</f>
        <v>5.7191792741550005E-6</v>
      </c>
      <c r="BX403" s="10">
        <f>3/24000000*OO[[#This Row],[132 (05JUL1985 09:00:00)-Water Temperature (C)]]*OO[[#This Row],[74]]</f>
        <v>5.0216395914599995E-6</v>
      </c>
      <c r="BY403" s="10">
        <f>3/24000000*OO[[#This Row],[133 (05JUL1985 12:00:00)-Water Temperature (C)]]*OO[[#This Row],[75]]</f>
        <v>4.2837805828124999E-6</v>
      </c>
      <c r="BZ403" s="10">
        <f>3/24000000*OO[[#This Row],[134 (05JUL1985 15:00:00)-Water Temperature (C)]]*OO[[#This Row],[76]]</f>
        <v>3.4877526849269998E-6</v>
      </c>
      <c r="CA403" s="10">
        <f>3/24000000*OO[[#This Row],[135 (05JUL1985 18:00:00)-Water Temperature (C)]]*OO[[#This Row],[77]]</f>
        <v>2.7583104562249996E-6</v>
      </c>
      <c r="CB403" s="10">
        <f>3/24000000*OO[[#This Row],[136 (05JUL1985 21:00:00)-Water Temperature (C)]]*OO[[#This Row],[78]]</f>
        <v>2.1725811640306245E-6</v>
      </c>
      <c r="CC403" s="10">
        <f>3/24000000*OO[[#This Row],[137 (06JUL1985 00:00:00)-Water Temperature (C)]]*OO[[#This Row],[79]]</f>
        <v>1.753606921972E-6</v>
      </c>
      <c r="CD403" s="10">
        <f>3/24000000*OO[[#This Row],[138 (06JUL1985 03:00:00)-Water Temperature (C)]]*OO[[#This Row],[80]]</f>
        <v>1.4902145384419999E-6</v>
      </c>
      <c r="CE403" s="10">
        <f>3/24000000*OO[[#This Row],[139 (06JUL1985 06:00:00)-Water Temperature (C)]]*OO[[#This Row],[81]]</f>
        <v>1.3008171799687499E-6</v>
      </c>
      <c r="CF403" s="10">
        <f>3/24000000*OO[[#This Row],[140 (06JUL1985 09:00:00)-Water Temperature (C)]]*OO[[#This Row],[82]]</f>
        <v>1.1624758482262498E-6</v>
      </c>
      <c r="CG403" s="10">
        <f>3/24000000*OO[[#This Row],[141 (06JUL1985 12:00:00)-Water Temperature (C)]]*OO[[#This Row],[83]]</f>
        <v>1.0470568124694999E-6</v>
      </c>
      <c r="CH403" s="10">
        <f>3/24000000*OO[[#This Row],[142 (06JUL1985 15:00:00)-Water Temperature (C)]]*OO[[#This Row],[84]]</f>
        <v>9.4131958762224999E-7</v>
      </c>
      <c r="CI403" s="10">
        <f>3/24000000*OO[[#This Row],[143 (06JUL1985 18:00:00)-Water Temperature (C)]]*OO[[#This Row],[85]]</f>
        <v>8.4176248481874999E-7</v>
      </c>
      <c r="CJ403" s="10">
        <f>3/24000000*OO[[#This Row],[144 (06JUL1985 21:00:00)-Water Temperature (C)]]*OO[[#This Row],[86]]</f>
        <v>7.6305615213712502E-7</v>
      </c>
      <c r="CK403" s="10">
        <f>3/24000000*OO[[#This Row],[145 (07JUL1985 00:00:00)-Water Temperature (C)]]*OO[[#This Row],[87]]</f>
        <v>7.0491376880124996E-7</v>
      </c>
      <c r="CL403" s="10">
        <f>3/24000000*OO[[#This Row],[146 (07JUL1985 03:00:00)-Water Temperature (C)]]*OO[[#This Row],[88]]</f>
        <v>6.8083012976249994E-7</v>
      </c>
      <c r="CM403" s="10">
        <f>3/24000000*OO[[#This Row],[147 (07JUL1985 06:00:00)-Water Temperature (C)]]*OO[[#This Row],[89]]</f>
        <v>6.48767711388375E-7</v>
      </c>
      <c r="CN403" s="10">
        <f>3/24000000*OO[[#This Row],[148 (07JUL1985 09:00:00)-Water Temperature (C)]]*OO[[#This Row],[90]]</f>
        <v>6.1888223145112502E-7</v>
      </c>
      <c r="CO403" s="10">
        <f>3/24000000*OO[[#This Row],[149 (07JUL1985 12:00:00)-Water Temperature (C)]]*OO[[#This Row],[91]]</f>
        <v>5.8802029656562505E-7</v>
      </c>
      <c r="CP403" s="10">
        <f>3/24000000*OO[[#This Row],[150 (07JUL1985 15:00:00)-Water Temperature (C)]]*OO[[#This Row],[92]]</f>
        <v>5.6014096639912499E-7</v>
      </c>
      <c r="CQ403" s="10">
        <f>3/24000000*OO[[#This Row],[151 (07JUL1985 18:00:00)-Water Temperature (C)]]*OO[[#This Row],[93]]</f>
        <v>5.2883901628687491E-7</v>
      </c>
      <c r="CR403" s="10">
        <f>3/24000000*OO[[#This Row],[152 (07JUL1985 21:00:00)-Water Temperature (C)]]*OO[[#This Row],[94]]</f>
        <v>4.9786023240187497E-7</v>
      </c>
      <c r="CS403" s="10">
        <f>3/24000000*OO[[#This Row],[153 (08JUL1985 00:00:00)-Water Temperature (C)]]*OO[[#This Row],[95]]</f>
        <v>4.7099413442949999E-7</v>
      </c>
      <c r="CT403" s="10">
        <f>3/24000000*OO[[#This Row],[154 (08JUL1985 03:00:00)-Water Temperature (C)]]*OO[[#This Row],[96]]</f>
        <v>4.6457941108825006E-7</v>
      </c>
      <c r="CU403" s="10">
        <f>3/24000000*OO[[#This Row],[155 (08JUL1985 06:00:00)-Water Temperature (C)]]*OO[[#This Row],[97]]</f>
        <v>4.5698027751999994E-7</v>
      </c>
      <c r="CV403" s="10">
        <f>3/24000000*OO[[#This Row],[156 (08JUL1985 09:00:00)-Water Temperature (C)]]*OO[[#This Row],[98]]</f>
        <v>4.4350158501000002E-7</v>
      </c>
      <c r="CW403" s="10">
        <f>3/24000000*OO[[#This Row],[157 (08JUL1985 12:00:00)-Water Temperature (C)]]*OO[[#This Row],[99]]</f>
        <v>4.2783450409125003E-7</v>
      </c>
    </row>
    <row r="404" spans="1:101" x14ac:dyDescent="0.35">
      <c r="A404" t="s">
        <v>411</v>
      </c>
      <c r="B404">
        <v>1226.921</v>
      </c>
      <c r="C404" s="10">
        <f>3/24*OO[[#This Row],[59 (26JUN1985 06:00:00)-Water Temperature (C)]]*OO[[#This Row],[1]]/SUM(OO[1])</f>
        <v>0</v>
      </c>
      <c r="D404" s="10">
        <f>3/24*OO[[#This Row],[60 (26JUN1985 09:00:00)-Water Temperature (C)]]*OO[[#This Row],[2]]/SUM(OO[2])</f>
        <v>0</v>
      </c>
      <c r="E404" s="10">
        <f>3/24*OO[[#This Row],[61 (26JUN1985 12:00:00)-Water Temperature (C)]]*OO[[#This Row],[3]]/SUM(OO[3])</f>
        <v>0</v>
      </c>
      <c r="F404" s="10">
        <f>3/24*OO[[#This Row],[62 (26JUN1985 15:00:00)-Water Temperature (C)]]*OO[[#This Row],[4]]/SUM(OO[4])</f>
        <v>0</v>
      </c>
      <c r="G404" s="10">
        <f>3/24*OO[[#This Row],[63 (26JUN1985 18:00:00)-Water Temperature (C)]]*OO[[#This Row],[5]]/SUM(OO[5])</f>
        <v>0</v>
      </c>
      <c r="H404" s="10">
        <f>3/24*OO[[#This Row],[64 (26JUN1985 21:00:00)-Water Temperature (C)]]*OO[[#This Row],[6]]/SUM(OO[6])</f>
        <v>0</v>
      </c>
      <c r="I404" s="10">
        <f>3/24*OO[[#This Row],[65 (27JUN1985 00:00:00)-Water Temperature (C)]]*OO[[#This Row],[7]]/SUM(OO[7])</f>
        <v>0</v>
      </c>
      <c r="J404" s="10">
        <f>3/24*OO[[#This Row],[66 (27JUN1985 03:00:00)-Water Temperature (C)]]*OO[[#This Row],[8]]/SUM(OO[8])</f>
        <v>0</v>
      </c>
      <c r="K404" s="10">
        <f>3/24*OO[[#This Row],[67 (27JUN1985 06:00:00)-Water Temperature (C)]]*OO[[#This Row],[9]]/SUM(OO[9])</f>
        <v>0</v>
      </c>
      <c r="L404" s="10">
        <f>3/24*OO[[#This Row],[68 (27JUN1985 09:00:00)-Water Temperature (C)]]*OO[[#This Row],[10]]/SUM(OO[10])</f>
        <v>0</v>
      </c>
      <c r="M404" s="10">
        <f>3/24*OO[[#This Row],[69 (27JUN1985 12:00:00)-Water Temperature (C)]]*OO[[#This Row],[11]]/SUM(OO[11])</f>
        <v>0</v>
      </c>
      <c r="N404" s="10">
        <f>3/24*OO[[#This Row],[70 (27JUN1985 15:00:00)-Water Temperature (C)]]*OO[[#This Row],[12]]/SUM(OO[12])</f>
        <v>0</v>
      </c>
      <c r="O404" s="10">
        <f>3/24*OO[[#This Row],[71 (27JUN1985 18:00:00)-Water Temperature (C)]]*OO[[#This Row],[13]]/SUM(OO[13])</f>
        <v>0</v>
      </c>
      <c r="P404" s="10">
        <f>3/24*OO[[#This Row],[72 (27JUN1985 21:00:00)-Water Temperature (C)]]*OO[[#This Row],[14]]/SUM(OO[14])</f>
        <v>0</v>
      </c>
      <c r="Q404" s="10">
        <f>3/24*OO[[#This Row],[73 (28JUN1985 00:00:00)-Water Temperature (C)]]*OO[[#This Row],[15]]/SUM(OO[15])</f>
        <v>0</v>
      </c>
      <c r="R404" s="10">
        <f>3/24*OO[[#This Row],[74 (28JUN1985 03:00:00)-Water Temperature (C)]]*OO[[#This Row],[16]]/SUM(OO[16])</f>
        <v>0</v>
      </c>
      <c r="S404" s="10">
        <f>3/24*OO[[#This Row],[75 (28JUN1985 06:00:00)-Water Temperature (C)]]*OO[[#This Row],[17]]/SUM(OO[17])</f>
        <v>0</v>
      </c>
      <c r="T404" s="10">
        <f>3/24*OO[[#This Row],[76 (28JUN1985 09:00:00)-Water Temperature (C)]]*OO[[#This Row],[18]]/SUM(OO[18])</f>
        <v>0</v>
      </c>
      <c r="U404" s="10">
        <f>3/24*OO[[#This Row],[77 (28JUN1985 12:00:00)-Water Temperature (C)]]*OO[[#This Row],[19]]/SUM(OO[19])</f>
        <v>0</v>
      </c>
      <c r="V404" s="10">
        <f>3/24000000*OO[[#This Row],[78 (28JUN1985 15:00:00)-Water Temperature (C)]]*OO[[#This Row],[20]]</f>
        <v>5.995955607905E-42</v>
      </c>
      <c r="W404" s="10">
        <f>3/24000000*OO[[#This Row],[79 (28JUN1985 18:00:00)-Water Temperature (C)]]*OO[[#This Row],[21]]</f>
        <v>1.1275562978190001E-32</v>
      </c>
      <c r="X404" s="10">
        <f>3/24000000*OO[[#This Row],[80 (28JUN1985 21:00:00)-Water Temperature (C)]]*OO[[#This Row],[22]]</f>
        <v>8.7470529241337494E-27</v>
      </c>
      <c r="Y404" s="10">
        <f>3/24000000*OO[[#This Row],[81 (29JUN1985 00:00:00)-Water Temperature (C)]]*OO[[#This Row],[23]]</f>
        <v>1.3482327092617497E-20</v>
      </c>
      <c r="Z404" s="10">
        <f>3/24000000*OO[[#This Row],[82 (29JUN1985 03:00:00)-Water Temperature (C)]]*OO[[#This Row],[24]]</f>
        <v>1.56789586231125E-16</v>
      </c>
      <c r="AA404" s="10">
        <f>3/24000000*OO[[#This Row],[83 (29JUN1985 06:00:00)-Water Temperature (C)]]*OO[[#This Row],[25]]</f>
        <v>2.3138675743560001E-13</v>
      </c>
      <c r="AB404" s="10">
        <f>3/24000000*OO[[#This Row],[84 (29JUN1985 09:00:00)-Water Temperature (C)]]*OO[[#This Row],[26]]</f>
        <v>8.4828763774424981E-11</v>
      </c>
      <c r="AC404" s="10">
        <f>3/24000000*OO[[#This Row],[85 (29JUN1985 12:00:00)-Water Temperature (C)]]*OO[[#This Row],[27]]</f>
        <v>1.067399570953E-8</v>
      </c>
      <c r="AD404" s="10">
        <f>3/24000000*OO[[#This Row],[86 (29JUN1985 15:00:00)-Water Temperature (C)]]*OO[[#This Row],[28]]</f>
        <v>5.6156281588125006E-7</v>
      </c>
      <c r="AE404" s="10">
        <f>3/24000000*OO[[#This Row],[88 (29JUN1985 21:00:00)-Water Temperature (C)]]*OO[[#This Row],[30]]</f>
        <v>1.9918162693363748E-4</v>
      </c>
      <c r="AF404" s="10">
        <f>3/24000000*OO[[#This Row],[88 (29JUN1985 21:00:00)-Water Temperature (C)]]*OO[[#This Row],[30]]</f>
        <v>1.9918162693363748E-4</v>
      </c>
      <c r="AG404" s="10">
        <f>3/24000000*OO[[#This Row],[89 (30JUN1985 00:00:00)-Water Temperature (C)]]*OO[[#This Row],[31]]</f>
        <v>1.6591982564936247E-3</v>
      </c>
      <c r="AH404" s="10">
        <f>3/24000000*OO[[#This Row],[90 (30JUN1985 03:00:00)-Water Temperature (C)]]*OO[[#This Row],[32]]</f>
        <v>9.0135800653062485E-3</v>
      </c>
      <c r="AI404" s="10">
        <f>3/24000000*OO[[#This Row],[91 (30JUN1985 06:00:00)-Water Temperature (C)]]*OO[[#This Row],[33]]</f>
        <v>3.2705305016328748E-2</v>
      </c>
      <c r="AJ404" s="10">
        <f>3/24000000*OO[[#This Row],[92 (30JUN1985 09:00:00)-Water Temperature (C)]]*OO[[#This Row],[34]]</f>
        <v>8.1631449543062506E-2</v>
      </c>
      <c r="AK404" s="10">
        <f>3/24000000*OO[[#This Row],[93 (30JUN1985 12:00:00)-Water Temperature (C)]]*OO[[#This Row],[35]]</f>
        <v>0.145081410480425</v>
      </c>
      <c r="AL404" s="10">
        <f>3/24000000*OO[[#This Row],[94 (30JUN1985 15:00:00)-Water Temperature (C)]]*OO[[#This Row],[36]]</f>
        <v>0.18716847473804998</v>
      </c>
      <c r="AM404" s="10">
        <f>3/24000000*OO[[#This Row],[95 (30JUN1985 18:00:00)-Water Temperature (C)]]*OO[[#This Row],[37]]</f>
        <v>0.18136702953644998</v>
      </c>
      <c r="AN404" s="10">
        <f>3/24000000*OO[[#This Row],[96 (30JUN1985 21:00:00)-Water Temperature (C)]]*OO[[#This Row],[38]]</f>
        <v>0.13963855471588749</v>
      </c>
      <c r="AO404" s="10">
        <f>3/24000000*OO[[#This Row],[97 (01JUL1985 00:00:00)-Water Temperature (C)]]*OO[[#This Row],[39]]</f>
        <v>8.9042773422937482E-2</v>
      </c>
      <c r="AP404" s="10">
        <f>3/24000000*OO[[#This Row],[98 (01JUL1985 03:00:00)-Water Temperature (C)]]*OO[[#This Row],[40]]</f>
        <v>4.8380517763199994E-2</v>
      </c>
      <c r="AQ404" s="10">
        <f>3/24000000*OO[[#This Row],[99 (01JUL1985 06:00:00)-Water Temperature (C)]]*OO[[#This Row],[41]]</f>
        <v>2.22400305717925E-2</v>
      </c>
      <c r="AR404" s="10">
        <f>3/24000000*OO[[#This Row],[100 (01JUL1985 09:00:00)-Water Temperature (C)]]*OO[[#This Row],[42]]</f>
        <v>8.6684526766237485E-3</v>
      </c>
      <c r="AS404" s="10">
        <f>3/24000000*OO[[#This Row],[101 (01JUL1985 12:00:00)-Water Temperature (C)]]*OO[[#This Row],[43]]</f>
        <v>2.9679840294173751E-3</v>
      </c>
      <c r="AT404" s="10">
        <f>3/24000000*OO[[#This Row],[102 (01JUL1985 15:00:00)-Water Temperature (C)]]*OO[[#This Row],[44]]</f>
        <v>9.6551367079374996E-4</v>
      </c>
      <c r="AU404" s="10">
        <f>3/24000000*OO[[#This Row],[103 (01JUL1985 18:00:00)-Water Temperature (C)]]*OO[[#This Row],[45]]</f>
        <v>3.6037325465624996E-4</v>
      </c>
      <c r="AV404" s="10">
        <f>3/24000000*OO[[#This Row],[104 (01JUL1985 21:00:00)-Water Temperature (C)]]*OO[[#This Row],[46]]</f>
        <v>1.96493241412125E-4</v>
      </c>
      <c r="AW404" s="10">
        <f>3/24000000*OO[[#This Row],[105 (02JUL1985 00:00:00)-Water Temperature (C)]]*OO[[#This Row],[47]]</f>
        <v>1.5247143682230001E-4</v>
      </c>
      <c r="AX404" s="10">
        <f>3/24000000*OO[[#This Row],[106 (02JUL1985 03:00:00)-Water Temperature (C)]]*OO[[#This Row],[48]]</f>
        <v>1.3698357075702498E-4</v>
      </c>
      <c r="AY404" s="10">
        <f>3/24000000*OO[[#This Row],[107 (02JUL1985 06:00:00)-Water Temperature (C)]]*OO[[#This Row],[49]]</f>
        <v>1.26511062790525E-4</v>
      </c>
      <c r="AZ404" s="10">
        <f>3/24000000*OO[[#This Row],[108 (02JUL1985 09:00:00)-Water Temperature (C)]]*OO[[#This Row],[50]]</f>
        <v>1.141387135670625E-4</v>
      </c>
      <c r="BA404" s="10">
        <f>3/24000000*OO[[#This Row],[109 (02JUL1985 12:00:00)-Water Temperature (C)]]*OO[[#This Row],[51]]</f>
        <v>9.9528835485750001E-5</v>
      </c>
      <c r="BB404" s="10">
        <f>3/24000000*OO[[#This Row],[110 (02JUL1985 15:00:00)-Water Temperature (C)]]*OO[[#This Row],[52]]</f>
        <v>8.6688849966187501E-5</v>
      </c>
      <c r="BC404" s="10">
        <f>3/24000000*OO[[#This Row],[111 (02JUL1985 18:00:00)-Water Temperature (C)]]*OO[[#This Row],[53]]</f>
        <v>7.5108504013399999E-5</v>
      </c>
      <c r="BD404" s="10">
        <f>3/24000000*OO[[#This Row],[112 (02JUL1985 21:00:00)-Water Temperature (C)]]*OO[[#This Row],[54]]</f>
        <v>6.5758399373474995E-5</v>
      </c>
      <c r="BE404" s="10">
        <f>3/24000000*OO[[#This Row],[113 (03JUL1985 00:00:00)-Water Temperature (C)]]*OO[[#This Row],[55]]</f>
        <v>5.8301775209737497E-5</v>
      </c>
      <c r="BF404" s="10">
        <f>3/24000000*OO[[#This Row],[114 (03JUL1985 03:00:00)-Water Temperature (C)]]*OO[[#This Row],[56]]</f>
        <v>5.2775110997975001E-5</v>
      </c>
      <c r="BG404" s="10">
        <f>3/24000000*OO[[#This Row],[115 (03JUL1985 06:00:00)-Water Temperature (C)]]*OO[[#This Row],[57]]</f>
        <v>4.7580360398474995E-5</v>
      </c>
      <c r="BH404" s="10">
        <f>3/24000000*OO[[#This Row],[116 (03JUL1985 09:00:00)-Water Temperature (C)]]*OO[[#This Row],[58]]</f>
        <v>4.2784232440950001E-5</v>
      </c>
      <c r="BI404" s="10">
        <f>3/24000000*OO[[#This Row],[117 (03JUL1985 12:00:00)-Water Temperature (C)]]*OO[[#This Row],[59]]</f>
        <v>3.8866536422262502E-5</v>
      </c>
      <c r="BJ404" s="10">
        <f>3/24000000*OO[[#This Row],[118 (03JUL1985 15:00:00)-Water Temperature (C)]]*OO[[#This Row],[60]]</f>
        <v>3.4694166920174999E-5</v>
      </c>
      <c r="BK404" s="10">
        <f>3/24000000*OO[[#This Row],[119 (03JUL1985 18:00:00)-Water Temperature (C)]]*OO[[#This Row],[61]]</f>
        <v>3.0424654500129998E-5</v>
      </c>
      <c r="BL404" s="10">
        <f>3/24000000*OO[[#This Row],[120 (03JUL1985 21:00:00)-Water Temperature (C)]]*OO[[#This Row],[62]]</f>
        <v>2.68747105155825E-5</v>
      </c>
      <c r="BM404" s="10">
        <f>3/24000000*OO[[#This Row],[121 (04JUL1985 00:00:00)-Water Temperature (C)]]*OO[[#This Row],[63]]</f>
        <v>2.4402189983437498E-5</v>
      </c>
      <c r="BN404" s="10">
        <f>3/24000000*OO[[#This Row],[122 (04JUL1985 03:00:00)-Water Temperature (C)]]*OO[[#This Row],[64]]</f>
        <v>2.3207467988771247E-5</v>
      </c>
      <c r="BO404" s="10">
        <f>3/24000000*OO[[#This Row],[123 (04JUL1985 06:00:00)-Water Temperature (C)]]*OO[[#This Row],[65]]</f>
        <v>2.2077946849320001E-5</v>
      </c>
      <c r="BP404" s="10">
        <f>3/24000000*OO[[#This Row],[124 (04JUL1985 09:00:00)-Water Temperature (C)]]*OO[[#This Row],[66]]</f>
        <v>2.0836414033751248E-5</v>
      </c>
      <c r="BQ404" s="10">
        <f>3/24000000*OO[[#This Row],[125 (04JUL1985 12:00:00)-Water Temperature (C)]]*OO[[#This Row],[67]]</f>
        <v>1.9098516917452499E-5</v>
      </c>
      <c r="BR404" s="10">
        <f>3/24000000*OO[[#This Row],[126 (04JUL1985 15:00:00)-Water Temperature (C)]]*OO[[#This Row],[68]]</f>
        <v>1.7199595411813748E-5</v>
      </c>
      <c r="BS404" s="10">
        <f>3/24000000*OO[[#This Row],[127 (04JUL1985 18:00:00)-Water Temperature (C)]]*OO[[#This Row],[69]]</f>
        <v>1.5227217263279999E-5</v>
      </c>
      <c r="BT404" s="10">
        <f>3/24000000*OO[[#This Row],[128 (04JUL1985 21:00:00)-Water Temperature (C)]]*OO[[#This Row],[70]]</f>
        <v>1.3502184104671248E-5</v>
      </c>
      <c r="BU404" s="10">
        <f>3/24000000*OO[[#This Row],[129 (05JUL1985 00:00:00)-Water Temperature (C)]]*OO[[#This Row],[71]]</f>
        <v>1.2025664312037499E-5</v>
      </c>
      <c r="BV404" s="10">
        <f>3/24000000*OO[[#This Row],[130 (05JUL1985 03:00:00)-Water Temperature (C)]]*OO[[#This Row],[72]]</f>
        <v>1.0997889420132499E-5</v>
      </c>
      <c r="BW404" s="10">
        <f>3/24000000*OO[[#This Row],[131 (05JUL1985 06:00:00)-Water Temperature (C)]]*OO[[#This Row],[73]]</f>
        <v>9.9074757451000007E-6</v>
      </c>
      <c r="BX404" s="10">
        <f>3/24000000*OO[[#This Row],[132 (05JUL1985 09:00:00)-Water Temperature (C)]]*OO[[#This Row],[74]]</f>
        <v>8.7478521667874993E-6</v>
      </c>
      <c r="BY404" s="10">
        <f>3/24000000*OO[[#This Row],[133 (05JUL1985 12:00:00)-Water Temperature (C)]]*OO[[#This Row],[75]]</f>
        <v>7.5066556600887497E-6</v>
      </c>
      <c r="BZ404" s="10">
        <f>3/24000000*OO[[#This Row],[134 (05JUL1985 15:00:00)-Water Temperature (C)]]*OO[[#This Row],[76]]</f>
        <v>6.1390172505599994E-6</v>
      </c>
      <c r="CA404" s="10">
        <f>3/24000000*OO[[#This Row],[135 (05JUL1985 18:00:00)-Water Temperature (C)]]*OO[[#This Row],[77]]</f>
        <v>4.8449076468187496E-6</v>
      </c>
      <c r="CB404" s="10">
        <f>3/24000000*OO[[#This Row],[136 (05JUL1985 21:00:00)-Water Temperature (C)]]*OO[[#This Row],[78]]</f>
        <v>3.8108272053375002E-6</v>
      </c>
      <c r="CC404" s="10">
        <f>3/24000000*OO[[#This Row],[137 (06JUL1985 00:00:00)-Water Temperature (C)]]*OO[[#This Row],[79]]</f>
        <v>3.0593616040452501E-6</v>
      </c>
      <c r="CD404" s="10">
        <f>3/24000000*OO[[#This Row],[138 (06JUL1985 03:00:00)-Water Temperature (C)]]*OO[[#This Row],[80]]</f>
        <v>2.5867553646054996E-6</v>
      </c>
      <c r="CE404" s="10">
        <f>3/24000000*OO[[#This Row],[139 (06JUL1985 06:00:00)-Water Temperature (C)]]*OO[[#This Row],[81]]</f>
        <v>2.244862006184E-6</v>
      </c>
      <c r="CF404" s="10">
        <f>3/24000000*OO[[#This Row],[140 (06JUL1985 09:00:00)-Water Temperature (C)]]*OO[[#This Row],[82]]</f>
        <v>1.995932238552E-6</v>
      </c>
      <c r="CG404" s="10">
        <f>3/24000000*OO[[#This Row],[141 (06JUL1985 12:00:00)-Water Temperature (C)]]*OO[[#This Row],[83]]</f>
        <v>1.7906422543680001E-6</v>
      </c>
      <c r="CH404" s="10">
        <f>3/24000000*OO[[#This Row],[142 (06JUL1985 15:00:00)-Water Temperature (C)]]*OO[[#This Row],[84]]</f>
        <v>1.6049487947762501E-6</v>
      </c>
      <c r="CI404" s="10">
        <f>3/24000000*OO[[#This Row],[143 (06JUL1985 18:00:00)-Water Temperature (C)]]*OO[[#This Row],[85]]</f>
        <v>1.4295764772239999E-6</v>
      </c>
      <c r="CJ404" s="10">
        <f>3/24000000*OO[[#This Row],[144 (06JUL1985 21:00:00)-Water Temperature (C)]]*OO[[#This Row],[86]]</f>
        <v>1.29220357959E-6</v>
      </c>
      <c r="CK404" s="10">
        <f>3/24000000*OO[[#This Row],[145 (07JUL1985 00:00:00)-Water Temperature (C)]]*OO[[#This Row],[87]]</f>
        <v>1.1894910832879998E-6</v>
      </c>
      <c r="CL404" s="10">
        <f>3/24000000*OO[[#This Row],[146 (07JUL1985 03:00:00)-Water Temperature (C)]]*OO[[#This Row],[88]]</f>
        <v>1.146538458850375E-6</v>
      </c>
      <c r="CM404" s="10">
        <f>3/24000000*OO[[#This Row],[147 (07JUL1985 06:00:00)-Water Temperature (C)]]*OO[[#This Row],[89]]</f>
        <v>1.0917202952581249E-6</v>
      </c>
      <c r="CN404" s="10">
        <f>3/24000000*OO[[#This Row],[148 (07JUL1985 09:00:00)-Water Temperature (C)]]*OO[[#This Row],[90]]</f>
        <v>1.03795780958575E-6</v>
      </c>
      <c r="CO404" s="10">
        <f>3/24000000*OO[[#This Row],[149 (07JUL1985 12:00:00)-Water Temperature (C)]]*OO[[#This Row],[91]]</f>
        <v>9.8463597688000002E-7</v>
      </c>
      <c r="CP404" s="10">
        <f>3/24000000*OO[[#This Row],[150 (07JUL1985 15:00:00)-Water Temperature (C)]]*OO[[#This Row],[92]]</f>
        <v>9.3796120788212483E-7</v>
      </c>
      <c r="CQ404" s="10">
        <f>3/24000000*OO[[#This Row],[151 (07JUL1985 18:00:00)-Water Temperature (C)]]*OO[[#This Row],[93]]</f>
        <v>8.8459490681099997E-7</v>
      </c>
      <c r="CR404" s="10">
        <f>3/24000000*OO[[#This Row],[152 (07JUL1985 21:00:00)-Water Temperature (C)]]*OO[[#This Row],[94]]</f>
        <v>8.3262247304000004E-7</v>
      </c>
      <c r="CS404" s="10">
        <f>3/24000000*OO[[#This Row],[153 (08JUL1985 00:00:00)-Water Temperature (C)]]*OO[[#This Row],[95]]</f>
        <v>7.8665020128187489E-7</v>
      </c>
      <c r="CT404" s="10">
        <f>3/24000000*OO[[#This Row],[154 (08JUL1985 03:00:00)-Water Temperature (C)]]*OO[[#This Row],[96]]</f>
        <v>7.7609479143937497E-7</v>
      </c>
      <c r="CU404" s="10">
        <f>3/24000000*OO[[#This Row],[155 (08JUL1985 06:00:00)-Water Temperature (C)]]*OO[[#This Row],[97]]</f>
        <v>7.6397007172899994E-7</v>
      </c>
      <c r="CV404" s="10">
        <f>3/24000000*OO[[#This Row],[156 (08JUL1985 09:00:00)-Water Temperature (C)]]*OO[[#This Row],[98]]</f>
        <v>7.4113445497987495E-7</v>
      </c>
      <c r="CW404" s="10">
        <f>3/24000000*OO[[#This Row],[157 (08JUL1985 12:00:00)-Water Temperature (C)]]*OO[[#This Row],[99]]</f>
        <v>7.14491135688E-7</v>
      </c>
    </row>
    <row r="405" spans="1:101" x14ac:dyDescent="0.35">
      <c r="A405" t="s">
        <v>412</v>
      </c>
      <c r="B405">
        <v>915.81119999999999</v>
      </c>
      <c r="C405" s="10">
        <f>3/24*OO[[#This Row],[59 (26JUN1985 06:00:00)-Water Temperature (C)]]*OO[[#This Row],[1]]/SUM(OO[1])</f>
        <v>0</v>
      </c>
      <c r="D405" s="10">
        <f>3/24*OO[[#This Row],[60 (26JUN1985 09:00:00)-Water Temperature (C)]]*OO[[#This Row],[2]]/SUM(OO[2])</f>
        <v>0</v>
      </c>
      <c r="E405" s="10">
        <f>3/24*OO[[#This Row],[61 (26JUN1985 12:00:00)-Water Temperature (C)]]*OO[[#This Row],[3]]/SUM(OO[3])</f>
        <v>0</v>
      </c>
      <c r="F405" s="10">
        <f>3/24*OO[[#This Row],[62 (26JUN1985 15:00:00)-Water Temperature (C)]]*OO[[#This Row],[4]]/SUM(OO[4])</f>
        <v>0</v>
      </c>
      <c r="G405" s="10">
        <f>3/24*OO[[#This Row],[63 (26JUN1985 18:00:00)-Water Temperature (C)]]*OO[[#This Row],[5]]/SUM(OO[5])</f>
        <v>0</v>
      </c>
      <c r="H405" s="10">
        <f>3/24*OO[[#This Row],[64 (26JUN1985 21:00:00)-Water Temperature (C)]]*OO[[#This Row],[6]]/SUM(OO[6])</f>
        <v>0</v>
      </c>
      <c r="I405" s="10">
        <f>3/24*OO[[#This Row],[65 (27JUN1985 00:00:00)-Water Temperature (C)]]*OO[[#This Row],[7]]/SUM(OO[7])</f>
        <v>0</v>
      </c>
      <c r="J405" s="10">
        <f>3/24*OO[[#This Row],[66 (27JUN1985 03:00:00)-Water Temperature (C)]]*OO[[#This Row],[8]]/SUM(OO[8])</f>
        <v>0</v>
      </c>
      <c r="K405" s="10">
        <f>3/24*OO[[#This Row],[67 (27JUN1985 06:00:00)-Water Temperature (C)]]*OO[[#This Row],[9]]/SUM(OO[9])</f>
        <v>0</v>
      </c>
      <c r="L405" s="10">
        <f>3/24*OO[[#This Row],[68 (27JUN1985 09:00:00)-Water Temperature (C)]]*OO[[#This Row],[10]]/SUM(OO[10])</f>
        <v>0</v>
      </c>
      <c r="M405" s="10">
        <f>3/24*OO[[#This Row],[69 (27JUN1985 12:00:00)-Water Temperature (C)]]*OO[[#This Row],[11]]/SUM(OO[11])</f>
        <v>0</v>
      </c>
      <c r="N405" s="10">
        <f>3/24*OO[[#This Row],[70 (27JUN1985 15:00:00)-Water Temperature (C)]]*OO[[#This Row],[12]]/SUM(OO[12])</f>
        <v>0</v>
      </c>
      <c r="O405" s="10">
        <f>3/24*OO[[#This Row],[71 (27JUN1985 18:00:00)-Water Temperature (C)]]*OO[[#This Row],[13]]/SUM(OO[13])</f>
        <v>0</v>
      </c>
      <c r="P405" s="10">
        <f>3/24*OO[[#This Row],[72 (27JUN1985 21:00:00)-Water Temperature (C)]]*OO[[#This Row],[14]]/SUM(OO[14])</f>
        <v>0</v>
      </c>
      <c r="Q405" s="10">
        <f>3/24*OO[[#This Row],[73 (28JUN1985 00:00:00)-Water Temperature (C)]]*OO[[#This Row],[15]]/SUM(OO[15])</f>
        <v>0</v>
      </c>
      <c r="R405" s="10">
        <f>3/24*OO[[#This Row],[74 (28JUN1985 03:00:00)-Water Temperature (C)]]*OO[[#This Row],[16]]/SUM(OO[16])</f>
        <v>0</v>
      </c>
      <c r="S405" s="10">
        <f>3/24*OO[[#This Row],[75 (28JUN1985 06:00:00)-Water Temperature (C)]]*OO[[#This Row],[17]]/SUM(OO[17])</f>
        <v>0</v>
      </c>
      <c r="T405" s="10">
        <f>3/24*OO[[#This Row],[76 (28JUN1985 09:00:00)-Water Temperature (C)]]*OO[[#This Row],[18]]/SUM(OO[18])</f>
        <v>0</v>
      </c>
      <c r="U405" s="10">
        <f>3/24*OO[[#This Row],[77 (28JUN1985 12:00:00)-Water Temperature (C)]]*OO[[#This Row],[19]]/SUM(OO[19])</f>
        <v>0</v>
      </c>
      <c r="V405" s="10">
        <f>3/24000000*OO[[#This Row],[78 (28JUN1985 15:00:00)-Water Temperature (C)]]*OO[[#This Row],[20]]</f>
        <v>2.7593008860019996E-43</v>
      </c>
      <c r="W405" s="10">
        <f>3/24000000*OO[[#This Row],[79 (28JUN1985 18:00:00)-Water Temperature (C)]]*OO[[#This Row],[21]]</f>
        <v>1.3499026775684999E-33</v>
      </c>
      <c r="X405" s="10">
        <f>3/24000000*OO[[#This Row],[80 (28JUN1985 21:00:00)-Water Temperature (C)]]*OO[[#This Row],[22]]</f>
        <v>6.2992815307812493E-28</v>
      </c>
      <c r="Y405" s="10">
        <f>3/24000000*OO[[#This Row],[81 (29JUN1985 00:00:00)-Water Temperature (C)]]*OO[[#This Row],[23]]</f>
        <v>2.3565837536568747E-21</v>
      </c>
      <c r="Z405" s="10">
        <f>3/24000000*OO[[#This Row],[82 (29JUN1985 03:00:00)-Water Temperature (C)]]*OO[[#This Row],[24]]</f>
        <v>3.5881505782649997E-17</v>
      </c>
      <c r="AA405" s="10">
        <f>3/24000000*OO[[#This Row],[83 (29JUN1985 06:00:00)-Water Temperature (C)]]*OO[[#This Row],[25]]</f>
        <v>6.1861417220324993E-14</v>
      </c>
      <c r="AB405" s="10">
        <f>3/24000000*OO[[#This Row],[84 (29JUN1985 09:00:00)-Water Temperature (C)]]*OO[[#This Row],[26]]</f>
        <v>2.5646292614897499E-11</v>
      </c>
      <c r="AC405" s="10">
        <f>3/24000000*OO[[#This Row],[85 (29JUN1985 12:00:00)-Water Temperature (C)]]*OO[[#This Row],[27]]</f>
        <v>3.5659266885331245E-9</v>
      </c>
      <c r="AD405" s="10">
        <f>3/24000000*OO[[#This Row],[86 (29JUN1985 15:00:00)-Water Temperature (C)]]*OO[[#This Row],[28]]</f>
        <v>2.046811231821875E-7</v>
      </c>
      <c r="AE405" s="10">
        <f>3/24000000*OO[[#This Row],[88 (29JUN1985 21:00:00)-Water Temperature (C)]]*OO[[#This Row],[30]]</f>
        <v>8.4064031155999994E-5</v>
      </c>
      <c r="AF405" s="10">
        <f>3/24000000*OO[[#This Row],[88 (29JUN1985 21:00:00)-Water Temperature (C)]]*OO[[#This Row],[30]]</f>
        <v>8.4064031155999994E-5</v>
      </c>
      <c r="AG405" s="10">
        <f>3/24000000*OO[[#This Row],[89 (30JUN1985 00:00:00)-Water Temperature (C)]]*OO[[#This Row],[31]]</f>
        <v>7.5234974522387494E-4</v>
      </c>
      <c r="AH405" s="10">
        <f>3/24000000*OO[[#This Row],[90 (30JUN1985 03:00:00)-Water Temperature (C)]]*OO[[#This Row],[32]]</f>
        <v>4.3653077013000004E-3</v>
      </c>
      <c r="AI405" s="10">
        <f>3/24000000*OO[[#This Row],[91 (30JUN1985 06:00:00)-Water Temperature (C)]]*OO[[#This Row],[33]]</f>
        <v>1.6891580215250002E-2</v>
      </c>
      <c r="AJ405" s="10">
        <f>3/24000000*OO[[#This Row],[92 (30JUN1985 09:00:00)-Water Temperature (C)]]*OO[[#This Row],[34]]</f>
        <v>4.4945750261437496E-2</v>
      </c>
      <c r="AK405" s="10">
        <f>3/24000000*OO[[#This Row],[93 (30JUN1985 12:00:00)-Water Temperature (C)]]*OO[[#This Row],[35]]</f>
        <v>8.4875027777474993E-2</v>
      </c>
      <c r="AL405" s="10">
        <f>3/24000000*OO[[#This Row],[94 (30JUN1985 15:00:00)-Water Temperature (C)]]*OO[[#This Row],[36]]</f>
        <v>0.11606133492134998</v>
      </c>
      <c r="AM405" s="10">
        <f>3/24000000*OO[[#This Row],[95 (30JUN1985 18:00:00)-Water Temperature (C)]]*OO[[#This Row],[37]]</f>
        <v>0.11902915797148751</v>
      </c>
      <c r="AN405" s="10">
        <f>3/24000000*OO[[#This Row],[96 (30JUN1985 21:00:00)-Water Temperature (C)]]*OO[[#This Row],[38]]</f>
        <v>9.6730672975000001E-2</v>
      </c>
      <c r="AO405" s="10">
        <f>3/24000000*OO[[#This Row],[97 (01JUL1985 00:00:00)-Water Temperature (C)]]*OO[[#This Row],[39]]</f>
        <v>6.4835518942425008E-2</v>
      </c>
      <c r="AP405" s="10">
        <f>3/24000000*OO[[#This Row],[98 (01JUL1985 03:00:00)-Water Temperature (C)]]*OO[[#This Row],[40]]</f>
        <v>3.7074120438587495E-2</v>
      </c>
      <c r="AQ405" s="10">
        <f>3/24000000*OO[[#This Row],[99 (01JUL1985 06:00:00)-Water Temperature (C)]]*OO[[#This Row],[41]]</f>
        <v>1.7905504206993748E-2</v>
      </c>
      <c r="AR405" s="10">
        <f>3/24000000*OO[[#This Row],[100 (01JUL1985 09:00:00)-Water Temperature (C)]]*OO[[#This Row],[42]]</f>
        <v>7.3387071473087493E-3</v>
      </c>
      <c r="AS405" s="10">
        <f>3/24000000*OO[[#This Row],[101 (01JUL1985 12:00:00)-Water Temperature (C)]]*OO[[#This Row],[43]]</f>
        <v>2.6205071393502503E-3</v>
      </c>
      <c r="AT405" s="10">
        <f>3/24000000*OO[[#This Row],[102 (01JUL1985 15:00:00)-Water Temperature (C)]]*OO[[#This Row],[44]]</f>
        <v>8.7011711906699997E-4</v>
      </c>
      <c r="AU405" s="10">
        <f>3/24000000*OO[[#This Row],[103 (01JUL1985 18:00:00)-Water Temperature (C)]]*OO[[#This Row],[45]]</f>
        <v>3.1377496075204997E-4</v>
      </c>
      <c r="AV405" s="10">
        <f>3/24000000*OO[[#This Row],[104 (01JUL1985 21:00:00)-Water Temperature (C)]]*OO[[#This Row],[46]]</f>
        <v>1.5776179945679999E-4</v>
      </c>
      <c r="AW405" s="10">
        <f>3/24000000*OO[[#This Row],[105 (02JUL1985 00:00:00)-Water Temperature (C)]]*OO[[#This Row],[47]]</f>
        <v>1.1727632428710001E-4</v>
      </c>
      <c r="AX405" s="10">
        <f>3/24000000*OO[[#This Row],[106 (02JUL1985 03:00:00)-Water Temperature (C)]]*OO[[#This Row],[48]]</f>
        <v>1.0629552523335E-4</v>
      </c>
      <c r="AY405" s="10">
        <f>3/24000000*OO[[#This Row],[107 (02JUL1985 06:00:00)-Water Temperature (C)]]*OO[[#This Row],[49]]</f>
        <v>1.0031011515875E-4</v>
      </c>
      <c r="AZ405" s="10">
        <f>3/24000000*OO[[#This Row],[108 (02JUL1985 09:00:00)-Water Temperature (C)]]*OO[[#This Row],[50]]</f>
        <v>9.3663385881275E-5</v>
      </c>
      <c r="BA405" s="10">
        <f>3/24000000*OO[[#This Row],[109 (02JUL1985 12:00:00)-Water Temperature (C)]]*OO[[#This Row],[51]]</f>
        <v>8.4254199160199993E-5</v>
      </c>
      <c r="BB405" s="10">
        <f>3/24000000*OO[[#This Row],[110 (02JUL1985 15:00:00)-Water Temperature (C)]]*OO[[#This Row],[52]]</f>
        <v>7.3227221326249993E-5</v>
      </c>
      <c r="BC405" s="10">
        <f>3/24000000*OO[[#This Row],[111 (02JUL1985 18:00:00)-Water Temperature (C)]]*OO[[#This Row],[53]]</f>
        <v>6.3227426053150004E-5</v>
      </c>
      <c r="BD405" s="10">
        <f>3/24000000*OO[[#This Row],[112 (02JUL1985 21:00:00)-Water Temperature (C)]]*OO[[#This Row],[54]]</f>
        <v>5.5162814785900003E-5</v>
      </c>
      <c r="BE405" s="10">
        <f>3/24000000*OO[[#This Row],[113 (03JUL1985 00:00:00)-Water Temperature (C)]]*OO[[#This Row],[55]]</f>
        <v>4.87759536593E-5</v>
      </c>
      <c r="BF405" s="10">
        <f>3/24000000*OO[[#This Row],[114 (03JUL1985 03:00:00)-Water Temperature (C)]]*OO[[#This Row],[56]]</f>
        <v>4.4125867421487498E-5</v>
      </c>
      <c r="BG405" s="10">
        <f>3/24000000*OO[[#This Row],[115 (03JUL1985 06:00:00)-Water Temperature (C)]]*OO[[#This Row],[57]]</f>
        <v>3.9926123300000002E-5</v>
      </c>
      <c r="BH405" s="10">
        <f>3/24000000*OO[[#This Row],[116 (03JUL1985 09:00:00)-Water Temperature (C)]]*OO[[#This Row],[58]]</f>
        <v>3.5715767329799994E-5</v>
      </c>
      <c r="BI405" s="10">
        <f>3/24000000*OO[[#This Row],[117 (03JUL1985 12:00:00)-Water Temperature (C)]]*OO[[#This Row],[59]]</f>
        <v>3.2367825377299998E-5</v>
      </c>
      <c r="BJ405" s="10">
        <f>3/24000000*OO[[#This Row],[118 (03JUL1985 15:00:00)-Water Temperature (C)]]*OO[[#This Row],[60]]</f>
        <v>2.8911275734925E-5</v>
      </c>
      <c r="BK405" s="10">
        <f>3/24000000*OO[[#This Row],[119 (03JUL1985 18:00:00)-Water Temperature (C)]]*OO[[#This Row],[61]]</f>
        <v>2.5333877399177499E-5</v>
      </c>
      <c r="BL405" s="10">
        <f>3/24000000*OO[[#This Row],[120 (03JUL1985 21:00:00)-Water Temperature (C)]]*OO[[#This Row],[62]]</f>
        <v>2.230853248446875E-5</v>
      </c>
      <c r="BM405" s="10">
        <f>3/24000000*OO[[#This Row],[121 (04JUL1985 00:00:00)-Water Temperature (C)]]*OO[[#This Row],[63]]</f>
        <v>2.0163403466109999E-5</v>
      </c>
      <c r="BN405" s="10">
        <f>3/24000000*OO[[#This Row],[122 (04JUL1985 03:00:00)-Water Temperature (C)]]*OO[[#This Row],[64]]</f>
        <v>1.9195338724154999E-5</v>
      </c>
      <c r="BO405" s="10">
        <f>3/24000000*OO[[#This Row],[123 (04JUL1985 06:00:00)-Water Temperature (C)]]*OO[[#This Row],[65]]</f>
        <v>1.8271426511782498E-5</v>
      </c>
      <c r="BP405" s="10">
        <f>3/24000000*OO[[#This Row],[124 (04JUL1985 09:00:00)-Water Temperature (C)]]*OO[[#This Row],[66]]</f>
        <v>1.7240307773411253E-5</v>
      </c>
      <c r="BQ405" s="10">
        <f>3/24000000*OO[[#This Row],[125 (04JUL1985 12:00:00)-Water Temperature (C)]]*OO[[#This Row],[67]]</f>
        <v>1.5792652746359999E-5</v>
      </c>
      <c r="BR405" s="10">
        <f>3/24000000*OO[[#This Row],[126 (04JUL1985 15:00:00)-Water Temperature (C)]]*OO[[#This Row],[68]]</f>
        <v>1.421789312456625E-5</v>
      </c>
      <c r="BS405" s="10">
        <f>3/24000000*OO[[#This Row],[127 (04JUL1985 18:00:00)-Water Temperature (C)]]*OO[[#This Row],[69]]</f>
        <v>1.25670421219E-5</v>
      </c>
      <c r="BT405" s="10">
        <f>3/24000000*OO[[#This Row],[128 (04JUL1985 21:00:00)-Water Temperature (C)]]*OO[[#This Row],[70]]</f>
        <v>1.11422302098375E-5</v>
      </c>
      <c r="BU405" s="10">
        <f>3/24000000*OO[[#This Row],[129 (05JUL1985 00:00:00)-Water Temperature (C)]]*OO[[#This Row],[71]]</f>
        <v>9.94735395612875E-6</v>
      </c>
      <c r="BV405" s="10">
        <f>3/24000000*OO[[#This Row],[130 (05JUL1985 03:00:00)-Water Temperature (C)]]*OO[[#This Row],[72]]</f>
        <v>9.1234262213050004E-6</v>
      </c>
      <c r="BW405" s="10">
        <f>3/24000000*OO[[#This Row],[131 (05JUL1985 06:00:00)-Water Temperature (C)]]*OO[[#This Row],[73]]</f>
        <v>8.2558281831149992E-6</v>
      </c>
      <c r="BX405" s="10">
        <f>3/24000000*OO[[#This Row],[132 (05JUL1985 09:00:00)-Water Temperature (C)]]*OO[[#This Row],[74]]</f>
        <v>7.3251450795212498E-6</v>
      </c>
      <c r="BY405" s="10">
        <f>3/24000000*OO[[#This Row],[133 (05JUL1985 12:00:00)-Water Temperature (C)]]*OO[[#This Row],[75]]</f>
        <v>6.318718994445E-6</v>
      </c>
      <c r="BZ405" s="10">
        <f>3/24000000*OO[[#This Row],[134 (05JUL1985 15:00:00)-Water Temperature (C)]]*OO[[#This Row],[76]]</f>
        <v>5.1861392142124998E-6</v>
      </c>
      <c r="CA405" s="10">
        <f>3/24000000*OO[[#This Row],[135 (05JUL1985 18:00:00)-Water Temperature (C)]]*OO[[#This Row],[77]]</f>
        <v>4.0810312034325003E-6</v>
      </c>
      <c r="CB405" s="10">
        <f>3/24000000*OO[[#This Row],[136 (05JUL1985 21:00:00)-Water Temperature (C)]]*OO[[#This Row],[78]]</f>
        <v>3.2035281603943751E-6</v>
      </c>
      <c r="CC405" s="10">
        <f>3/24000000*OO[[#This Row],[137 (06JUL1985 00:00:00)-Water Temperature (C)]]*OO[[#This Row],[79]]</f>
        <v>2.55864598444E-6</v>
      </c>
      <c r="CD405" s="10">
        <f>3/24000000*OO[[#This Row],[138 (06JUL1985 03:00:00)-Water Temperature (C)]]*OO[[#This Row],[80]]</f>
        <v>2.1509672133165E-6</v>
      </c>
      <c r="CE405" s="10">
        <f>3/24000000*OO[[#This Row],[139 (06JUL1985 06:00:00)-Water Temperature (C)]]*OO[[#This Row],[81]]</f>
        <v>1.8547922447494997E-6</v>
      </c>
      <c r="CF405" s="10">
        <f>3/24000000*OO[[#This Row],[140 (06JUL1985 09:00:00)-Water Temperature (C)]]*OO[[#This Row],[82]]</f>
        <v>1.63916583554125E-6</v>
      </c>
      <c r="CG405" s="10">
        <f>3/24000000*OO[[#This Row],[141 (06JUL1985 12:00:00)-Water Temperature (C)]]*OO[[#This Row],[83]]</f>
        <v>1.4633171585759998E-6</v>
      </c>
      <c r="CH405" s="10">
        <f>3/24000000*OO[[#This Row],[142 (06JUL1985 15:00:00)-Water Temperature (C)]]*OO[[#This Row],[84]]</f>
        <v>1.3054322786097498E-6</v>
      </c>
      <c r="CI405" s="10">
        <f>3/24000000*OO[[#This Row],[143 (06JUL1985 18:00:00)-Water Temperature (C)]]*OO[[#This Row],[85]]</f>
        <v>1.156727334958125E-6</v>
      </c>
      <c r="CJ405" s="10">
        <f>3/24000000*OO[[#This Row],[144 (06JUL1985 21:00:00)-Water Temperature (C)]]*OO[[#This Row],[86]]</f>
        <v>1.0413353894862499E-6</v>
      </c>
      <c r="CK405" s="10">
        <f>3/24000000*OO[[#This Row],[145 (07JUL1985 00:00:00)-Water Temperature (C)]]*OO[[#This Row],[87]]</f>
        <v>9.5543324001124995E-7</v>
      </c>
      <c r="CL405" s="10">
        <f>3/24000000*OO[[#This Row],[146 (07JUL1985 03:00:00)-Water Temperature (C)]]*OO[[#This Row],[88]]</f>
        <v>9.2111359816124992E-7</v>
      </c>
      <c r="CM405" s="10">
        <f>3/24000000*OO[[#This Row],[147 (07JUL1985 06:00:00)-Water Temperature (C)]]*OO[[#This Row],[89]]</f>
        <v>8.7711846582412494E-7</v>
      </c>
      <c r="CN405" s="10">
        <f>3/24000000*OO[[#This Row],[148 (07JUL1985 09:00:00)-Water Temperature (C)]]*OO[[#This Row],[90]]</f>
        <v>8.3159668262749994E-7</v>
      </c>
      <c r="CO405" s="10">
        <f>3/24000000*OO[[#This Row],[149 (07JUL1985 12:00:00)-Water Temperature (C)]]*OO[[#This Row],[91]]</f>
        <v>7.887282210785E-7</v>
      </c>
      <c r="CP405" s="10">
        <f>3/24000000*OO[[#This Row],[150 (07JUL1985 15:00:00)-Water Temperature (C)]]*OO[[#This Row],[92]]</f>
        <v>7.5093540052000005E-7</v>
      </c>
      <c r="CQ405" s="10">
        <f>3/24000000*OO[[#This Row],[151 (07JUL1985 18:00:00)-Water Temperature (C)]]*OO[[#This Row],[93]]</f>
        <v>7.0797768628799998E-7</v>
      </c>
      <c r="CR405" s="10">
        <f>3/24000000*OO[[#This Row],[152 (07JUL1985 21:00:00)-Water Temperature (C)]]*OO[[#This Row],[94]]</f>
        <v>6.6646243686399986E-7</v>
      </c>
      <c r="CS405" s="10">
        <f>3/24000000*OO[[#This Row],[153 (08JUL1985 00:00:00)-Water Temperature (C)]]*OO[[#This Row],[95]]</f>
        <v>6.2952689752349994E-7</v>
      </c>
      <c r="CT405" s="10">
        <f>3/24000000*OO[[#This Row],[154 (08JUL1985 03:00:00)-Water Temperature (C)]]*OO[[#This Row],[96]]</f>
        <v>6.2139878210925001E-7</v>
      </c>
      <c r="CU405" s="10">
        <f>3/24000000*OO[[#This Row],[155 (08JUL1985 06:00:00)-Water Temperature (C)]]*OO[[#This Row],[97]]</f>
        <v>6.1253131107637488E-7</v>
      </c>
      <c r="CV405" s="10">
        <f>3/24000000*OO[[#This Row],[156 (08JUL1985 09:00:00)-Water Temperature (C)]]*OO[[#This Row],[98]]</f>
        <v>5.9406881468912495E-7</v>
      </c>
      <c r="CW405" s="10">
        <f>3/24000000*OO[[#This Row],[157 (08JUL1985 12:00:00)-Water Temperature (C)]]*OO[[#This Row],[99]]</f>
        <v>5.7241845152987504E-7</v>
      </c>
    </row>
    <row r="406" spans="1:101" x14ac:dyDescent="0.35">
      <c r="A406" t="s">
        <v>413</v>
      </c>
      <c r="B406">
        <v>1253.6300000000001</v>
      </c>
      <c r="C406" s="10">
        <f>3/24*OO[[#This Row],[59 (26JUN1985 06:00:00)-Water Temperature (C)]]*OO[[#This Row],[1]]/SUM(OO[1])</f>
        <v>0</v>
      </c>
      <c r="D406" s="10">
        <f>3/24*OO[[#This Row],[60 (26JUN1985 09:00:00)-Water Temperature (C)]]*OO[[#This Row],[2]]/SUM(OO[2])</f>
        <v>0</v>
      </c>
      <c r="E406" s="10">
        <f>3/24*OO[[#This Row],[61 (26JUN1985 12:00:00)-Water Temperature (C)]]*OO[[#This Row],[3]]/SUM(OO[3])</f>
        <v>0</v>
      </c>
      <c r="F406" s="10">
        <f>3/24*OO[[#This Row],[62 (26JUN1985 15:00:00)-Water Temperature (C)]]*OO[[#This Row],[4]]/SUM(OO[4])</f>
        <v>0</v>
      </c>
      <c r="G406" s="10">
        <f>3/24*OO[[#This Row],[63 (26JUN1985 18:00:00)-Water Temperature (C)]]*OO[[#This Row],[5]]/SUM(OO[5])</f>
        <v>0</v>
      </c>
      <c r="H406" s="10">
        <f>3/24*OO[[#This Row],[64 (26JUN1985 21:00:00)-Water Temperature (C)]]*OO[[#This Row],[6]]/SUM(OO[6])</f>
        <v>0</v>
      </c>
      <c r="I406" s="10">
        <f>3/24*OO[[#This Row],[65 (27JUN1985 00:00:00)-Water Temperature (C)]]*OO[[#This Row],[7]]/SUM(OO[7])</f>
        <v>0</v>
      </c>
      <c r="J406" s="10">
        <f>3/24*OO[[#This Row],[66 (27JUN1985 03:00:00)-Water Temperature (C)]]*OO[[#This Row],[8]]/SUM(OO[8])</f>
        <v>0</v>
      </c>
      <c r="K406" s="10">
        <f>3/24*OO[[#This Row],[67 (27JUN1985 06:00:00)-Water Temperature (C)]]*OO[[#This Row],[9]]/SUM(OO[9])</f>
        <v>0</v>
      </c>
      <c r="L406" s="10">
        <f>3/24*OO[[#This Row],[68 (27JUN1985 09:00:00)-Water Temperature (C)]]*OO[[#This Row],[10]]/SUM(OO[10])</f>
        <v>0</v>
      </c>
      <c r="M406" s="10">
        <f>3/24*OO[[#This Row],[69 (27JUN1985 12:00:00)-Water Temperature (C)]]*OO[[#This Row],[11]]/SUM(OO[11])</f>
        <v>0</v>
      </c>
      <c r="N406" s="10">
        <f>3/24*OO[[#This Row],[70 (27JUN1985 15:00:00)-Water Temperature (C)]]*OO[[#This Row],[12]]/SUM(OO[12])</f>
        <v>0</v>
      </c>
      <c r="O406" s="10">
        <f>3/24*OO[[#This Row],[71 (27JUN1985 18:00:00)-Water Temperature (C)]]*OO[[#This Row],[13]]/SUM(OO[13])</f>
        <v>0</v>
      </c>
      <c r="P406" s="10">
        <f>3/24*OO[[#This Row],[72 (27JUN1985 21:00:00)-Water Temperature (C)]]*OO[[#This Row],[14]]/SUM(OO[14])</f>
        <v>0</v>
      </c>
      <c r="Q406" s="10">
        <f>3/24*OO[[#This Row],[73 (28JUN1985 00:00:00)-Water Temperature (C)]]*OO[[#This Row],[15]]/SUM(OO[15])</f>
        <v>0</v>
      </c>
      <c r="R406" s="10">
        <f>3/24*OO[[#This Row],[74 (28JUN1985 03:00:00)-Water Temperature (C)]]*OO[[#This Row],[16]]/SUM(OO[16])</f>
        <v>0</v>
      </c>
      <c r="S406" s="10">
        <f>3/24*OO[[#This Row],[75 (28JUN1985 06:00:00)-Water Temperature (C)]]*OO[[#This Row],[17]]/SUM(OO[17])</f>
        <v>0</v>
      </c>
      <c r="T406" s="10">
        <f>3/24*OO[[#This Row],[76 (28JUN1985 09:00:00)-Water Temperature (C)]]*OO[[#This Row],[18]]/SUM(OO[18])</f>
        <v>0</v>
      </c>
      <c r="U406" s="10">
        <f>3/24*OO[[#This Row],[77 (28JUN1985 12:00:00)-Water Temperature (C)]]*OO[[#This Row],[19]]/SUM(OO[19])</f>
        <v>0</v>
      </c>
      <c r="V406" s="10">
        <f>3/24000000*OO[[#This Row],[78 (28JUN1985 15:00:00)-Water Temperature (C)]]*OO[[#This Row],[20]]</f>
        <v>8.9271012814874993E-44</v>
      </c>
      <c r="W406" s="10">
        <f>3/24000000*OO[[#This Row],[79 (28JUN1985 18:00:00)-Water Temperature (C)]]*OO[[#This Row],[21]]</f>
        <v>4.1541519164699995E-34</v>
      </c>
      <c r="X406" s="10">
        <f>3/24000000*OO[[#This Row],[80 (28JUN1985 21:00:00)-Water Temperature (C)]]*OO[[#This Row],[22]]</f>
        <v>2.0167871061887499E-28</v>
      </c>
      <c r="Y406" s="10">
        <f>3/24000000*OO[[#This Row],[81 (29JUN1985 00:00:00)-Water Temperature (C)]]*OO[[#This Row],[23]]</f>
        <v>9.3041165106337486E-22</v>
      </c>
      <c r="Z406" s="10">
        <f>3/24000000*OO[[#This Row],[82 (29JUN1985 03:00:00)-Water Temperature (C)]]*OO[[#This Row],[24]]</f>
        <v>1.9066868432502499E-17</v>
      </c>
      <c r="AA406" s="10">
        <f>3/24000000*OO[[#This Row],[83 (29JUN1985 06:00:00)-Water Temperature (C)]]*OO[[#This Row],[25]]</f>
        <v>3.8715277338199996E-14</v>
      </c>
      <c r="AB406" s="10">
        <f>3/24000000*OO[[#This Row],[84 (29JUN1985 09:00:00)-Water Temperature (C)]]*OO[[#This Row],[26]]</f>
        <v>1.8331191483202501E-11</v>
      </c>
      <c r="AC406" s="10">
        <f>3/24000000*OO[[#This Row],[85 (29JUN1985 12:00:00)-Water Temperature (C)]]*OO[[#This Row],[27]]</f>
        <v>2.8420125320317497E-9</v>
      </c>
      <c r="AD406" s="10">
        <f>3/24000000*OO[[#This Row],[86 (29JUN1985 15:00:00)-Water Temperature (C)]]*OO[[#This Row],[28]]</f>
        <v>1.7954402529894998E-7</v>
      </c>
      <c r="AE406" s="10">
        <f>3/24000000*OO[[#This Row],[88 (29JUN1985 21:00:00)-Water Temperature (C)]]*OO[[#This Row],[30]]</f>
        <v>8.6770927103625001E-5</v>
      </c>
      <c r="AF406" s="10">
        <f>3/24000000*OO[[#This Row],[88 (29JUN1985 21:00:00)-Water Temperature (C)]]*OO[[#This Row],[30]]</f>
        <v>8.6770927103625001E-5</v>
      </c>
      <c r="AG406" s="10">
        <f>3/24000000*OO[[#This Row],[89 (30JUN1985 00:00:00)-Water Temperature (C)]]*OO[[#This Row],[31]]</f>
        <v>8.3327448624249988E-4</v>
      </c>
      <c r="AH406" s="10">
        <f>3/24000000*OO[[#This Row],[90 (30JUN1985 03:00:00)-Water Temperature (C)]]*OO[[#This Row],[32]]</f>
        <v>5.1630889870250005E-3</v>
      </c>
      <c r="AI406" s="10">
        <f>3/24000000*OO[[#This Row],[91 (30JUN1985 06:00:00)-Water Temperature (C)]]*OO[[#This Row],[33]]</f>
        <v>2.1262707638159999E-2</v>
      </c>
      <c r="AJ406" s="10">
        <f>3/24000000*OO[[#This Row],[92 (30JUN1985 09:00:00)-Water Temperature (C)]]*OO[[#This Row],[34]]</f>
        <v>6.0108822634750002E-2</v>
      </c>
      <c r="AK406" s="10">
        <f>3/24000000*OO[[#This Row],[93 (30JUN1985 12:00:00)-Water Temperature (C)]]*OO[[#This Row],[35]]</f>
        <v>0.12016336924499998</v>
      </c>
      <c r="AL406" s="10">
        <f>3/24000000*OO[[#This Row],[94 (30JUN1985 15:00:00)-Water Temperature (C)]]*OO[[#This Row],[36]]</f>
        <v>0.17324779103666246</v>
      </c>
      <c r="AM406" s="10">
        <f>3/24000000*OO[[#This Row],[95 (30JUN1985 18:00:00)-Water Temperature (C)]]*OO[[#This Row],[37]]</f>
        <v>0.18688209216444998</v>
      </c>
      <c r="AN406" s="10">
        <f>3/24000000*OO[[#This Row],[96 (30JUN1985 21:00:00)-Water Temperature (C)]]*OO[[#This Row],[38]]</f>
        <v>0.1587034673254</v>
      </c>
      <c r="AO406" s="10">
        <f>3/24000000*OO[[#This Row],[97 (01JUL1985 00:00:00)-Water Temperature (C)]]*OO[[#This Row],[39]]</f>
        <v>0.11050636369967499</v>
      </c>
      <c r="AP406" s="10">
        <f>3/24000000*OO[[#This Row],[98 (01JUL1985 03:00:00)-Water Temperature (C)]]*OO[[#This Row],[40]]</f>
        <v>6.5524242120199999E-2</v>
      </c>
      <c r="AQ406" s="10">
        <f>3/24000000*OO[[#This Row],[99 (01JUL1985 06:00:00)-Water Temperature (C)]]*OO[[#This Row],[41]]</f>
        <v>3.2723966752069997E-2</v>
      </c>
      <c r="AR406" s="10">
        <f>3/24000000*OO[[#This Row],[100 (01JUL1985 09:00:00)-Water Temperature (C)]]*OO[[#This Row],[42]]</f>
        <v>1.3904581878439999E-2</v>
      </c>
      <c r="AS406" s="10">
        <f>3/24000000*OO[[#This Row],[101 (01JUL1985 12:00:00)-Water Temperature (C)]]*OO[[#This Row],[43]]</f>
        <v>5.1178222998812502E-3</v>
      </c>
      <c r="AT406" s="10">
        <f>3/24000000*OO[[#This Row],[102 (01JUL1985 15:00:00)-Water Temperature (C)]]*OO[[#This Row],[44]]</f>
        <v>1.7171605574167498E-3</v>
      </c>
      <c r="AU406" s="10">
        <f>3/24000000*OO[[#This Row],[103 (01JUL1985 18:00:00)-Water Temperature (C)]]*OO[[#This Row],[45]]</f>
        <v>5.950838056196251E-4</v>
      </c>
      <c r="AV406" s="10">
        <f>3/24000000*OO[[#This Row],[104 (01JUL1985 21:00:00)-Water Temperature (C)]]*OO[[#This Row],[46]]</f>
        <v>2.7034801699090001E-4</v>
      </c>
      <c r="AW406" s="10">
        <f>3/24000000*OO[[#This Row],[105 (02JUL1985 00:00:00)-Water Temperature (C)]]*OO[[#This Row],[47]]</f>
        <v>1.8469622202812498E-4</v>
      </c>
      <c r="AX406" s="10">
        <f>3/24000000*OO[[#This Row],[106 (02JUL1985 03:00:00)-Water Temperature (C)]]*OO[[#This Row],[48]]</f>
        <v>1.6298578009752497E-4</v>
      </c>
      <c r="AY406" s="10">
        <f>3/24000000*OO[[#This Row],[107 (02JUL1985 06:00:00)-Water Temperature (C)]]*OO[[#This Row],[49]]</f>
        <v>1.5254914132655E-4</v>
      </c>
      <c r="AZ406" s="10">
        <f>3/24000000*OO[[#This Row],[108 (02JUL1985 09:00:00)-Water Temperature (C)]]*OO[[#This Row],[50]]</f>
        <v>1.4294169105772499E-4</v>
      </c>
      <c r="BA406" s="10">
        <f>3/24000000*OO[[#This Row],[109 (02JUL1985 12:00:00)-Water Temperature (C)]]*OO[[#This Row],[51]]</f>
        <v>1.2851104982271249E-4</v>
      </c>
      <c r="BB406" s="10">
        <f>3/24000000*OO[[#This Row],[110 (02JUL1985 15:00:00)-Water Temperature (C)]]*OO[[#This Row],[52]]</f>
        <v>1.11591670527575E-4</v>
      </c>
      <c r="BC406" s="10">
        <f>3/24000000*OO[[#This Row],[111 (02JUL1985 18:00:00)-Water Temperature (C)]]*OO[[#This Row],[53]]</f>
        <v>9.5746206355999997E-5</v>
      </c>
      <c r="BD406" s="10">
        <f>3/24000000*OO[[#This Row],[112 (02JUL1985 21:00:00)-Water Temperature (C)]]*OO[[#This Row],[54]]</f>
        <v>8.3030268513149997E-5</v>
      </c>
      <c r="BE406" s="10">
        <f>3/24000000*OO[[#This Row],[113 (03JUL1985 00:00:00)-Water Temperature (C)]]*OO[[#This Row],[55]]</f>
        <v>7.3027115082700006E-5</v>
      </c>
      <c r="BF406" s="10">
        <f>3/24000000*OO[[#This Row],[114 (03JUL1985 03:00:00)-Water Temperature (C)]]*OO[[#This Row],[56]]</f>
        <v>6.5825426793000003E-5</v>
      </c>
      <c r="BG406" s="10">
        <f>3/24000000*OO[[#This Row],[115 (03JUL1985 06:00:00)-Water Temperature (C)]]*OO[[#This Row],[57]]</f>
        <v>5.9651679334749988E-5</v>
      </c>
      <c r="BH406" s="10">
        <f>3/24000000*OO[[#This Row],[116 (03JUL1985 09:00:00)-Water Temperature (C)]]*OO[[#This Row],[58]]</f>
        <v>5.3006214578899998E-5</v>
      </c>
      <c r="BI406" s="10">
        <f>3/24000000*OO[[#This Row],[117 (03JUL1985 12:00:00)-Water Temperature (C)]]*OO[[#This Row],[59]]</f>
        <v>4.7694445806899996E-5</v>
      </c>
      <c r="BJ406" s="10">
        <f>3/24000000*OO[[#This Row],[118 (03JUL1985 15:00:00)-Water Temperature (C)]]*OO[[#This Row],[60]]</f>
        <v>4.2294000657849994E-5</v>
      </c>
      <c r="BK406" s="10">
        <f>3/24000000*OO[[#This Row],[119 (03JUL1985 18:00:00)-Water Temperature (C)]]*OO[[#This Row],[61]]</f>
        <v>3.6890169580687492E-5</v>
      </c>
      <c r="BL406" s="10">
        <f>3/24000000*OO[[#This Row],[120 (03JUL1985 21:00:00)-Water Temperature (C)]]*OO[[#This Row],[62]]</f>
        <v>3.2208579029899997E-5</v>
      </c>
      <c r="BM406" s="10">
        <f>3/24000000*OO[[#This Row],[121 (04JUL1985 00:00:00)-Water Temperature (C)]]*OO[[#This Row],[63]]</f>
        <v>2.877325582428E-5</v>
      </c>
      <c r="BN406" s="10">
        <f>3/24000000*OO[[#This Row],[122 (04JUL1985 03:00:00)-Water Temperature (C)]]*OO[[#This Row],[64]]</f>
        <v>2.7209957038574996E-5</v>
      </c>
      <c r="BO406" s="10">
        <f>3/24000000*OO[[#This Row],[123 (04JUL1985 06:00:00)-Water Temperature (C)]]*OO[[#This Row],[65]]</f>
        <v>2.57354554381375E-5</v>
      </c>
      <c r="BP406" s="10">
        <f>3/24000000*OO[[#This Row],[124 (04JUL1985 09:00:00)-Water Temperature (C)]]*OO[[#This Row],[66]]</f>
        <v>2.4133739806443747E-5</v>
      </c>
      <c r="BQ406" s="10">
        <f>3/24000000*OO[[#This Row],[125 (04JUL1985 12:00:00)-Water Temperature (C)]]*OO[[#This Row],[67]]</f>
        <v>2.1953358742886249E-5</v>
      </c>
      <c r="BR406" s="10">
        <f>3/24000000*OO[[#This Row],[126 (04JUL1985 15:00:00)-Water Temperature (C)]]*OO[[#This Row],[68]]</f>
        <v>1.9589060936029997E-5</v>
      </c>
      <c r="BS406" s="10">
        <f>3/24000000*OO[[#This Row],[127 (04JUL1985 18:00:00)-Water Temperature (C)]]*OO[[#This Row],[69]]</f>
        <v>1.7142142412349999E-5</v>
      </c>
      <c r="BT406" s="10">
        <f>3/24000000*OO[[#This Row],[128 (04JUL1985 21:00:00)-Water Temperature (C)]]*OO[[#This Row],[70]]</f>
        <v>1.505921997406875E-5</v>
      </c>
      <c r="BU406" s="10">
        <f>3/24000000*OO[[#This Row],[129 (05JUL1985 00:00:00)-Water Temperature (C)]]*OO[[#This Row],[71]]</f>
        <v>1.3346175648195E-5</v>
      </c>
      <c r="BV406" s="10">
        <f>3/24000000*OO[[#This Row],[130 (05JUL1985 03:00:00)-Water Temperature (C)]]*OO[[#This Row],[72]]</f>
        <v>1.215730855155E-5</v>
      </c>
      <c r="BW406" s="10">
        <f>3/24000000*OO[[#This Row],[131 (05JUL1985 06:00:00)-Water Temperature (C)]]*OO[[#This Row],[73]]</f>
        <v>1.093648119995625E-5</v>
      </c>
      <c r="BX406" s="10">
        <f>3/24000000*OO[[#This Row],[132 (05JUL1985 09:00:00)-Water Temperature (C)]]*OO[[#This Row],[74]]</f>
        <v>9.6391803234674994E-6</v>
      </c>
      <c r="BY406" s="10">
        <f>3/24000000*OO[[#This Row],[133 (05JUL1985 12:00:00)-Water Temperature (C)]]*OO[[#This Row],[75]]</f>
        <v>8.2620655796249992E-6</v>
      </c>
      <c r="BZ406" s="10">
        <f>3/24000000*OO[[#This Row],[134 (05JUL1985 15:00:00)-Water Temperature (C)]]*OO[[#This Row],[76]]</f>
        <v>6.7514017735999998E-6</v>
      </c>
      <c r="CA406" s="10">
        <f>3/24000000*OO[[#This Row],[135 (05JUL1985 18:00:00)-Water Temperature (C)]]*OO[[#This Row],[77]]</f>
        <v>5.2835065614375E-6</v>
      </c>
      <c r="CB406" s="10">
        <f>3/24000000*OO[[#This Row],[136 (05JUL1985 21:00:00)-Water Temperature (C)]]*OO[[#This Row],[78]]</f>
        <v>4.1240966319900005E-6</v>
      </c>
      <c r="CC406" s="10">
        <f>3/24000000*OO[[#This Row],[137 (06JUL1985 00:00:00)-Water Temperature (C)]]*OO[[#This Row],[79]]</f>
        <v>3.2698319178869998E-6</v>
      </c>
      <c r="CD406" s="10">
        <f>3/24000000*OO[[#This Row],[138 (06JUL1985 03:00:00)-Water Temperature (C)]]*OO[[#This Row],[80]]</f>
        <v>2.72428277808675E-6</v>
      </c>
      <c r="CE406" s="10">
        <f>3/24000000*OO[[#This Row],[139 (06JUL1985 06:00:00)-Water Temperature (C)]]*OO[[#This Row],[81]]</f>
        <v>2.3272218895990001E-6</v>
      </c>
      <c r="CF406" s="10">
        <f>3/24000000*OO[[#This Row],[140 (06JUL1985 09:00:00)-Water Temperature (C)]]*OO[[#This Row],[82]]</f>
        <v>2.0373397061971251E-6</v>
      </c>
      <c r="CG406" s="10">
        <f>3/24000000*OO[[#This Row],[141 (06JUL1985 12:00:00)-Water Temperature (C)]]*OO[[#This Row],[83]]</f>
        <v>1.8030608712585E-6</v>
      </c>
      <c r="CH406" s="10">
        <f>3/24000000*OO[[#This Row],[142 (06JUL1985 15:00:00)-Water Temperature (C)]]*OO[[#This Row],[84]]</f>
        <v>1.5944407974025001E-6</v>
      </c>
      <c r="CI406" s="10">
        <f>3/24000000*OO[[#This Row],[143 (06JUL1985 18:00:00)-Water Temperature (C)]]*OO[[#This Row],[85]]</f>
        <v>1.4010535291581249E-6</v>
      </c>
      <c r="CJ406" s="10">
        <f>3/24000000*OO[[#This Row],[144 (06JUL1985 21:00:00)-Water Temperature (C)]]*OO[[#This Row],[86]]</f>
        <v>1.2517335889175E-6</v>
      </c>
      <c r="CK406" s="10">
        <f>3/24000000*OO[[#This Row],[145 (07JUL1985 00:00:00)-Water Temperature (C)]]*OO[[#This Row],[87]]</f>
        <v>1.1411329067159998E-6</v>
      </c>
      <c r="CL406" s="10">
        <f>3/24000000*OO[[#This Row],[146 (07JUL1985 03:00:00)-Water Temperature (C)]]*OO[[#This Row],[88]]</f>
        <v>1.09584099805125E-6</v>
      </c>
      <c r="CM406" s="10">
        <f>3/24000000*OO[[#This Row],[147 (07JUL1985 06:00:00)-Water Temperature (C)]]*OO[[#This Row],[89]]</f>
        <v>1.039020687411E-6</v>
      </c>
      <c r="CN406" s="10">
        <f>3/24000000*OO[[#This Row],[148 (07JUL1985 09:00:00)-Water Temperature (C)]]*OO[[#This Row],[90]]</f>
        <v>9.7913816429687491E-7</v>
      </c>
      <c r="CO406" s="10">
        <f>3/24000000*OO[[#This Row],[149 (07JUL1985 12:00:00)-Water Temperature (C)]]*OO[[#This Row],[91]]</f>
        <v>9.2481428535924993E-7</v>
      </c>
      <c r="CP406" s="10">
        <f>3/24000000*OO[[#This Row],[150 (07JUL1985 15:00:00)-Water Temperature (C)]]*OO[[#This Row],[92]]</f>
        <v>8.7757766441250001E-7</v>
      </c>
      <c r="CQ406" s="10">
        <f>3/24000000*OO[[#This Row],[151 (07JUL1985 18:00:00)-Water Temperature (C)]]*OO[[#This Row],[93]]</f>
        <v>8.2800760433437494E-7</v>
      </c>
      <c r="CR406" s="10">
        <f>3/24000000*OO[[#This Row],[152 (07JUL1985 21:00:00)-Water Temperature (C)]]*OO[[#This Row],[94]]</f>
        <v>7.8026721534824991E-7</v>
      </c>
      <c r="CS406" s="10">
        <f>3/24000000*OO[[#This Row],[153 (08JUL1985 00:00:00)-Water Temperature (C)]]*OO[[#This Row],[95]]</f>
        <v>7.3739801715824993E-7</v>
      </c>
      <c r="CT406" s="10">
        <f>3/24000000*OO[[#This Row],[154 (08JUL1985 03:00:00)-Water Temperature (C)]]*OO[[#This Row],[96]]</f>
        <v>7.2846749907424989E-7</v>
      </c>
      <c r="CU406" s="10">
        <f>3/24000000*OO[[#This Row],[155 (08JUL1985 06:00:00)-Water Temperature (C)]]*OO[[#This Row],[97]]</f>
        <v>7.1925274528449999E-7</v>
      </c>
      <c r="CV406" s="10">
        <f>3/24000000*OO[[#This Row],[156 (08JUL1985 09:00:00)-Water Temperature (C)]]*OO[[#This Row],[98]]</f>
        <v>6.9791247633375E-7</v>
      </c>
      <c r="CW406" s="10">
        <f>3/24000000*OO[[#This Row],[157 (08JUL1985 12:00:00)-Water Temperature (C)]]*OO[[#This Row],[99]]</f>
        <v>6.7261816035299997E-7</v>
      </c>
    </row>
    <row r="407" spans="1:101" x14ac:dyDescent="0.35">
      <c r="A407" t="s">
        <v>414</v>
      </c>
      <c r="B407">
        <v>608.73739999999998</v>
      </c>
      <c r="C407" s="10">
        <f>3/24*OO[[#This Row],[59 (26JUN1985 06:00:00)-Water Temperature (C)]]*OO[[#This Row],[1]]/SUM(OO[1])</f>
        <v>0</v>
      </c>
      <c r="D407" s="10">
        <f>3/24*OO[[#This Row],[60 (26JUN1985 09:00:00)-Water Temperature (C)]]*OO[[#This Row],[2]]/SUM(OO[2])</f>
        <v>0</v>
      </c>
      <c r="E407" s="10">
        <f>3/24*OO[[#This Row],[61 (26JUN1985 12:00:00)-Water Temperature (C)]]*OO[[#This Row],[3]]/SUM(OO[3])</f>
        <v>0</v>
      </c>
      <c r="F407" s="10">
        <f>3/24*OO[[#This Row],[62 (26JUN1985 15:00:00)-Water Temperature (C)]]*OO[[#This Row],[4]]/SUM(OO[4])</f>
        <v>0</v>
      </c>
      <c r="G407" s="10">
        <f>3/24*OO[[#This Row],[63 (26JUN1985 18:00:00)-Water Temperature (C)]]*OO[[#This Row],[5]]/SUM(OO[5])</f>
        <v>0</v>
      </c>
      <c r="H407" s="10">
        <f>3/24*OO[[#This Row],[64 (26JUN1985 21:00:00)-Water Temperature (C)]]*OO[[#This Row],[6]]/SUM(OO[6])</f>
        <v>0</v>
      </c>
      <c r="I407" s="10">
        <f>3/24*OO[[#This Row],[65 (27JUN1985 00:00:00)-Water Temperature (C)]]*OO[[#This Row],[7]]/SUM(OO[7])</f>
        <v>0</v>
      </c>
      <c r="J407" s="10">
        <f>3/24*OO[[#This Row],[66 (27JUN1985 03:00:00)-Water Temperature (C)]]*OO[[#This Row],[8]]/SUM(OO[8])</f>
        <v>0</v>
      </c>
      <c r="K407" s="10">
        <f>3/24*OO[[#This Row],[67 (27JUN1985 06:00:00)-Water Temperature (C)]]*OO[[#This Row],[9]]/SUM(OO[9])</f>
        <v>0</v>
      </c>
      <c r="L407" s="10">
        <f>3/24*OO[[#This Row],[68 (27JUN1985 09:00:00)-Water Temperature (C)]]*OO[[#This Row],[10]]/SUM(OO[10])</f>
        <v>0</v>
      </c>
      <c r="M407" s="10">
        <f>3/24*OO[[#This Row],[69 (27JUN1985 12:00:00)-Water Temperature (C)]]*OO[[#This Row],[11]]/SUM(OO[11])</f>
        <v>0</v>
      </c>
      <c r="N407" s="10">
        <f>3/24*OO[[#This Row],[70 (27JUN1985 15:00:00)-Water Temperature (C)]]*OO[[#This Row],[12]]/SUM(OO[12])</f>
        <v>0</v>
      </c>
      <c r="O407" s="10">
        <f>3/24*OO[[#This Row],[71 (27JUN1985 18:00:00)-Water Temperature (C)]]*OO[[#This Row],[13]]/SUM(OO[13])</f>
        <v>0</v>
      </c>
      <c r="P407" s="10">
        <f>3/24*OO[[#This Row],[72 (27JUN1985 21:00:00)-Water Temperature (C)]]*OO[[#This Row],[14]]/SUM(OO[14])</f>
        <v>0</v>
      </c>
      <c r="Q407" s="10">
        <f>3/24*OO[[#This Row],[73 (28JUN1985 00:00:00)-Water Temperature (C)]]*OO[[#This Row],[15]]/SUM(OO[15])</f>
        <v>0</v>
      </c>
      <c r="R407" s="10">
        <f>3/24*OO[[#This Row],[74 (28JUN1985 03:00:00)-Water Temperature (C)]]*OO[[#This Row],[16]]/SUM(OO[16])</f>
        <v>0</v>
      </c>
      <c r="S407" s="10">
        <f>3/24*OO[[#This Row],[75 (28JUN1985 06:00:00)-Water Temperature (C)]]*OO[[#This Row],[17]]/SUM(OO[17])</f>
        <v>0</v>
      </c>
      <c r="T407" s="10">
        <f>3/24*OO[[#This Row],[76 (28JUN1985 09:00:00)-Water Temperature (C)]]*OO[[#This Row],[18]]/SUM(OO[18])</f>
        <v>0</v>
      </c>
      <c r="U407" s="10">
        <f>3/24*OO[[#This Row],[77 (28JUN1985 12:00:00)-Water Temperature (C)]]*OO[[#This Row],[19]]/SUM(OO[19])</f>
        <v>0</v>
      </c>
      <c r="V407" s="10">
        <f>3/24000000*OO[[#This Row],[78 (28JUN1985 15:00:00)-Water Temperature (C)]]*OO[[#This Row],[20]]</f>
        <v>0</v>
      </c>
      <c r="W407" s="10">
        <f>3/24000000*OO[[#This Row],[79 (28JUN1985 18:00:00)-Water Temperature (C)]]*OO[[#This Row],[21]]</f>
        <v>2.4253324699454998E-35</v>
      </c>
      <c r="X407" s="10">
        <f>3/24000000*OO[[#This Row],[80 (28JUN1985 21:00:00)-Water Temperature (C)]]*OO[[#This Row],[22]]</f>
        <v>1.1684754994647498E-29</v>
      </c>
      <c r="Y407" s="10">
        <f>3/24000000*OO[[#This Row],[81 (29JUN1985 00:00:00)-Water Temperature (C)]]*OO[[#This Row],[23]]</f>
        <v>8.8878987096824989E-23</v>
      </c>
      <c r="Z407" s="10">
        <f>3/24000000*OO[[#This Row],[82 (29JUN1985 03:00:00)-Water Temperature (C)]]*OO[[#This Row],[24]]</f>
        <v>3.1171680376004993E-18</v>
      </c>
      <c r="AA407" s="10">
        <f>3/24000000*OO[[#This Row],[83 (29JUN1985 06:00:00)-Water Temperature (C)]]*OO[[#This Row],[25]]</f>
        <v>7.8349655204000002E-15</v>
      </c>
      <c r="AB407" s="10">
        <f>3/24000000*OO[[#This Row],[84 (29JUN1985 09:00:00)-Water Temperature (C)]]*OO[[#This Row],[26]]</f>
        <v>4.3333776732049996E-12</v>
      </c>
      <c r="AC407" s="10">
        <f>3/24000000*OO[[#This Row],[85 (29JUN1985 12:00:00)-Water Temperature (C)]]*OO[[#This Row],[27]]</f>
        <v>7.5726481843724995E-10</v>
      </c>
      <c r="AD407" s="10">
        <f>3/24000000*OO[[#This Row],[86 (29JUN1985 15:00:00)-Water Temperature (C)]]*OO[[#This Row],[28]]</f>
        <v>5.2825813584125001E-8</v>
      </c>
      <c r="AE407" s="10">
        <f>3/24000000*OO[[#This Row],[88 (29JUN1985 21:00:00)-Water Temperature (C)]]*OO[[#This Row],[30]]</f>
        <v>3.0094879695787498E-5</v>
      </c>
      <c r="AF407" s="10">
        <f>3/24000000*OO[[#This Row],[88 (29JUN1985 21:00:00)-Water Temperature (C)]]*OO[[#This Row],[30]]</f>
        <v>3.0094879695787498E-5</v>
      </c>
      <c r="AG407" s="10">
        <f>3/24000000*OO[[#This Row],[89 (30JUN1985 00:00:00)-Water Temperature (C)]]*OO[[#This Row],[31]]</f>
        <v>3.0982359872473746E-4</v>
      </c>
      <c r="AH407" s="10">
        <f>3/24000000*OO[[#This Row],[90 (30JUN1985 03:00:00)-Water Temperature (C)]]*OO[[#This Row],[32]]</f>
        <v>2.0479355737690001E-3</v>
      </c>
      <c r="AI407" s="10">
        <f>3/24000000*OO[[#This Row],[91 (30JUN1985 06:00:00)-Water Temperature (C)]]*OO[[#This Row],[33]]</f>
        <v>8.9597258309362486E-3</v>
      </c>
      <c r="AJ407" s="10">
        <f>3/24000000*OO[[#This Row],[92 (30JUN1985 09:00:00)-Water Temperature (C)]]*OO[[#This Row],[34]]</f>
        <v>2.6846573843700001E-2</v>
      </c>
      <c r="AK407" s="10">
        <f>3/24000000*OO[[#This Row],[93 (30JUN1985 12:00:00)-Water Temperature (C)]]*OO[[#This Row],[35]]</f>
        <v>5.6724516837975004E-2</v>
      </c>
      <c r="AL407" s="10">
        <f>3/24000000*OO[[#This Row],[94 (30JUN1985 15:00:00)-Water Temperature (C)]]*OO[[#This Row],[36]]</f>
        <v>8.6131534392749995E-2</v>
      </c>
      <c r="AM407" s="10">
        <f>3/24000000*OO[[#This Row],[95 (30JUN1985 18:00:00)-Water Temperature (C)]]*OO[[#This Row],[37]]</f>
        <v>9.759193081398751E-2</v>
      </c>
      <c r="AN407" s="10">
        <f>3/24000000*OO[[#This Row],[96 (30JUN1985 21:00:00)-Water Temperature (C)]]*OO[[#This Row],[38]]</f>
        <v>8.6675678764262493E-2</v>
      </c>
      <c r="AO407" s="10">
        <f>3/24000000*OO[[#This Row],[97 (01JUL1985 00:00:00)-Water Temperature (C)]]*OO[[#This Row],[39]]</f>
        <v>6.2778443003762494E-2</v>
      </c>
      <c r="AP407" s="10">
        <f>3/24000000*OO[[#This Row],[98 (01JUL1985 03:00:00)-Water Temperature (C)]]*OO[[#This Row],[40]]</f>
        <v>3.8651008843199997E-2</v>
      </c>
      <c r="AQ407" s="10">
        <f>3/24000000*OO[[#This Row],[99 (01JUL1985 06:00:00)-Water Temperature (C)]]*OO[[#This Row],[41]]</f>
        <v>2.0035208135679997E-2</v>
      </c>
      <c r="AR407" s="10">
        <f>3/24000000*OO[[#This Row],[100 (01JUL1985 09:00:00)-Water Temperature (C)]]*OO[[#This Row],[42]]</f>
        <v>8.8067909503924992E-3</v>
      </c>
      <c r="AS407" s="10">
        <f>3/24000000*OO[[#This Row],[101 (01JUL1985 12:00:00)-Water Temperature (C)]]*OO[[#This Row],[43]]</f>
        <v>3.3402676682467497E-3</v>
      </c>
      <c r="AT407" s="10">
        <f>3/24000000*OO[[#This Row],[102 (01JUL1985 15:00:00)-Water Temperature (C)]]*OO[[#This Row],[44]]</f>
        <v>1.138400948659E-3</v>
      </c>
      <c r="AU407" s="10">
        <f>3/24000000*OO[[#This Row],[103 (01JUL1985 18:00:00)-Water Temperature (C)]]*OO[[#This Row],[45]]</f>
        <v>3.8659496614900003E-4</v>
      </c>
      <c r="AV407" s="10">
        <f>3/24000000*OO[[#This Row],[104 (01JUL1985 21:00:00)-Water Temperature (C)]]*OO[[#This Row],[46]]</f>
        <v>1.6255093101341252E-4</v>
      </c>
      <c r="AW407" s="10">
        <f>3/24000000*OO[[#This Row],[105 (02JUL1985 00:00:00)-Water Temperature (C)]]*OO[[#This Row],[47]]</f>
        <v>1.0226592319514999E-4</v>
      </c>
      <c r="AX407" s="10">
        <f>3/24000000*OO[[#This Row],[106 (02JUL1985 03:00:00)-Water Temperature (C)]]*OO[[#This Row],[48]]</f>
        <v>8.7419105801999998E-5</v>
      </c>
      <c r="AY407" s="10">
        <f>3/24000000*OO[[#This Row],[107 (02JUL1985 06:00:00)-Water Temperature (C)]]*OO[[#This Row],[49]]</f>
        <v>8.1275114573949988E-5</v>
      </c>
      <c r="AZ407" s="10">
        <f>3/24000000*OO[[#This Row],[108 (02JUL1985 09:00:00)-Water Temperature (C)]]*OO[[#This Row],[50]]</f>
        <v>7.6485225520375009E-5</v>
      </c>
      <c r="BA407" s="10">
        <f>3/24000000*OO[[#This Row],[109 (02JUL1985 12:00:00)-Water Temperature (C)]]*OO[[#This Row],[51]]</f>
        <v>6.9031194652087495E-5</v>
      </c>
      <c r="BB407" s="10">
        <f>3/24000000*OO[[#This Row],[110 (02JUL1985 15:00:00)-Water Temperature (C)]]*OO[[#This Row],[52]]</f>
        <v>6.0119857929974992E-5</v>
      </c>
      <c r="BC407" s="10">
        <f>3/24000000*OO[[#This Row],[111 (02JUL1985 18:00:00)-Water Temperature (C)]]*OO[[#This Row],[53]]</f>
        <v>5.1464878243249996E-5</v>
      </c>
      <c r="BD407" s="10">
        <f>3/24000000*OO[[#This Row],[112 (02JUL1985 21:00:00)-Water Temperature (C)]]*OO[[#This Row],[54]]</f>
        <v>4.452619129725E-5</v>
      </c>
      <c r="BE407" s="10">
        <f>3/24000000*OO[[#This Row],[113 (03JUL1985 00:00:00)-Water Temperature (C)]]*OO[[#This Row],[55]]</f>
        <v>3.9088624816499994E-5</v>
      </c>
      <c r="BF407" s="10">
        <f>3/24000000*OO[[#This Row],[114 (03JUL1985 03:00:00)-Water Temperature (C)]]*OO[[#This Row],[56]]</f>
        <v>3.52149177312E-5</v>
      </c>
      <c r="BG407" s="10">
        <f>3/24000000*OO[[#This Row],[115 (03JUL1985 06:00:00)-Water Temperature (C)]]*OO[[#This Row],[57]]</f>
        <v>3.2039021329237499E-5</v>
      </c>
      <c r="BH407" s="10">
        <f>3/24000000*OO[[#This Row],[116 (03JUL1985 09:00:00)-Water Temperature (C)]]*OO[[#This Row],[58]]</f>
        <v>2.8477625657074996E-5</v>
      </c>
      <c r="BI407" s="10">
        <f>3/24000000*OO[[#This Row],[117 (03JUL1985 12:00:00)-Water Temperature (C)]]*OO[[#This Row],[59]]</f>
        <v>2.5549065796639999E-5</v>
      </c>
      <c r="BJ407" s="10">
        <f>3/24000000*OO[[#This Row],[118 (03JUL1985 15:00:00)-Water Temperature (C)]]*OO[[#This Row],[60]]</f>
        <v>2.2571962686614996E-5</v>
      </c>
      <c r="BK407" s="10">
        <f>3/24000000*OO[[#This Row],[119 (03JUL1985 18:00:00)-Water Temperature (C)]]*OO[[#This Row],[61]]</f>
        <v>1.9664928449662499E-5</v>
      </c>
      <c r="BL407" s="10">
        <f>3/24000000*OO[[#This Row],[120 (03JUL1985 21:00:00)-Water Temperature (C)]]*OO[[#This Row],[62]]</f>
        <v>1.7154930082905003E-5</v>
      </c>
      <c r="BM407" s="10">
        <f>3/24000000*OO[[#This Row],[121 (04JUL1985 00:00:00)-Water Temperature (C)]]*OO[[#This Row],[63]]</f>
        <v>1.5253446055319999E-5</v>
      </c>
      <c r="BN407" s="10">
        <f>3/24000000*OO[[#This Row],[122 (04JUL1985 03:00:00)-Water Temperature (C)]]*OO[[#This Row],[64]]</f>
        <v>1.4399539901737499E-5</v>
      </c>
      <c r="BO407" s="10">
        <f>3/24000000*OO[[#This Row],[123 (04JUL1985 06:00:00)-Water Temperature (C)]]*OO[[#This Row],[65]]</f>
        <v>1.3603232863861249E-5</v>
      </c>
      <c r="BP407" s="10">
        <f>3/24000000*OO[[#This Row],[124 (04JUL1985 09:00:00)-Water Temperature (C)]]*OO[[#This Row],[66]]</f>
        <v>1.272939715069375E-5</v>
      </c>
      <c r="BQ407" s="10">
        <f>3/24000000*OO[[#This Row],[125 (04JUL1985 12:00:00)-Water Temperature (C)]]*OO[[#This Row],[67]]</f>
        <v>1.1570389881916249E-5</v>
      </c>
      <c r="BR407" s="10">
        <f>3/24000000*OO[[#This Row],[126 (04JUL1985 15:00:00)-Water Temperature (C)]]*OO[[#This Row],[68]]</f>
        <v>1.0283094952958751E-5</v>
      </c>
      <c r="BS407" s="10">
        <f>3/24000000*OO[[#This Row],[127 (04JUL1985 18:00:00)-Water Temperature (C)]]*OO[[#This Row],[69]]</f>
        <v>8.9512164335025012E-6</v>
      </c>
      <c r="BT407" s="10">
        <f>3/24000000*OO[[#This Row],[128 (04JUL1985 21:00:00)-Water Temperature (C)]]*OO[[#This Row],[70]]</f>
        <v>7.85426790078E-6</v>
      </c>
      <c r="BU407" s="10">
        <f>3/24000000*OO[[#This Row],[129 (05JUL1985 00:00:00)-Water Temperature (C)]]*OO[[#This Row],[71]]</f>
        <v>6.9292373317874997E-6</v>
      </c>
      <c r="BV407" s="10">
        <f>3/24000000*OO[[#This Row],[130 (05JUL1985 03:00:00)-Water Temperature (C)]]*OO[[#This Row],[72]]</f>
        <v>6.2885523097312494E-6</v>
      </c>
      <c r="BW407" s="10">
        <f>3/24000000*OO[[#This Row],[131 (05JUL1985 06:00:00)-Water Temperature (C)]]*OO[[#This Row],[73]]</f>
        <v>5.6342818517037496E-6</v>
      </c>
      <c r="BX407" s="10">
        <f>3/24000000*OO[[#This Row],[132 (05JUL1985 09:00:00)-Water Temperature (C)]]*OO[[#This Row],[74]]</f>
        <v>4.9392809968687496E-6</v>
      </c>
      <c r="BY407" s="10">
        <f>3/24000000*OO[[#This Row],[133 (05JUL1985 12:00:00)-Water Temperature (C)]]*OO[[#This Row],[75]]</f>
        <v>4.20858870159875E-6</v>
      </c>
      <c r="BZ407" s="10">
        <f>3/24000000*OO[[#This Row],[134 (05JUL1985 15:00:00)-Water Temperature (C)]]*OO[[#This Row],[76]]</f>
        <v>3.4264570563194998E-6</v>
      </c>
      <c r="CA407" s="10">
        <f>3/24000000*OO[[#This Row],[135 (05JUL1985 18:00:00)-Water Temperature (C)]]*OO[[#This Row],[77]]</f>
        <v>2.6818898848449999E-6</v>
      </c>
      <c r="CB407" s="10">
        <f>3/24000000*OO[[#This Row],[136 (05JUL1985 21:00:00)-Water Temperature (C)]]*OO[[#This Row],[78]]</f>
        <v>2.086861369784E-6</v>
      </c>
      <c r="CC407" s="10">
        <f>3/24000000*OO[[#This Row],[137 (06JUL1985 00:00:00)-Water Temperature (C)]]*OO[[#This Row],[79]]</f>
        <v>1.6465127280536248E-6</v>
      </c>
      <c r="CD407" s="10">
        <f>3/24000000*OO[[#This Row],[138 (06JUL1985 03:00:00)-Water Temperature (C)]]*OO[[#This Row],[80]]</f>
        <v>1.3657097326034998E-6</v>
      </c>
      <c r="CE407" s="10">
        <f>3/24000000*OO[[#This Row],[139 (06JUL1985 06:00:00)-Water Temperature (C)]]*OO[[#This Row],[81]]</f>
        <v>1.162401312355E-6</v>
      </c>
      <c r="CF407" s="10">
        <f>3/24000000*OO[[#This Row],[140 (06JUL1985 09:00:00)-Water Temperature (C)]]*OO[[#This Row],[82]]</f>
        <v>1.0123047762717498E-6</v>
      </c>
      <c r="CG407" s="10">
        <f>3/24000000*OO[[#This Row],[141 (06JUL1985 12:00:00)-Water Temperature (C)]]*OO[[#This Row],[83]]</f>
        <v>8.9191761152687506E-7</v>
      </c>
      <c r="CH407" s="10">
        <f>3/24000000*OO[[#This Row],[142 (06JUL1985 15:00:00)-Water Temperature (C)]]*OO[[#This Row],[84]]</f>
        <v>7.8554474129499989E-7</v>
      </c>
      <c r="CI407" s="10">
        <f>3/24000000*OO[[#This Row],[143 (06JUL1985 18:00:00)-Water Temperature (C)]]*OO[[#This Row],[85]]</f>
        <v>6.8738437873999991E-7</v>
      </c>
      <c r="CJ407" s="10">
        <f>3/24000000*OO[[#This Row],[144 (06JUL1985 21:00:00)-Water Temperature (C)]]*OO[[#This Row],[86]]</f>
        <v>6.1197401582999996E-7</v>
      </c>
      <c r="CK407" s="10">
        <f>3/24000000*OO[[#This Row],[145 (07JUL1985 00:00:00)-Water Temperature (C)]]*OO[[#This Row],[87]]</f>
        <v>5.5644961398649995E-7</v>
      </c>
      <c r="CL407" s="10">
        <f>3/24000000*OO[[#This Row],[146 (07JUL1985 03:00:00)-Water Temperature (C)]]*OO[[#This Row],[88]]</f>
        <v>5.3315556625925E-7</v>
      </c>
      <c r="CM407" s="10">
        <f>3/24000000*OO[[#This Row],[147 (07JUL1985 06:00:00)-Water Temperature (C)]]*OO[[#This Row],[89]]</f>
        <v>5.0452668493424994E-7</v>
      </c>
      <c r="CN407" s="10">
        <f>3/24000000*OO[[#This Row],[148 (07JUL1985 09:00:00)-Water Temperature (C)]]*OO[[#This Row],[90]]</f>
        <v>4.7395589848612495E-7</v>
      </c>
      <c r="CO407" s="10">
        <f>3/24000000*OO[[#This Row],[149 (07JUL1985 12:00:00)-Water Temperature (C)]]*OO[[#This Row],[91]]</f>
        <v>4.4666897122387498E-7</v>
      </c>
      <c r="CP407" s="10">
        <f>3/24000000*OO[[#This Row],[150 (07JUL1985 15:00:00)-Water Temperature (C)]]*OO[[#This Row],[92]]</f>
        <v>4.2295058697449999E-7</v>
      </c>
      <c r="CQ407" s="10">
        <f>3/24000000*OO[[#This Row],[151 (07JUL1985 18:00:00)-Water Temperature (C)]]*OO[[#This Row],[93]]</f>
        <v>3.9856605608662499E-7</v>
      </c>
      <c r="CR407" s="10">
        <f>3/24000000*OO[[#This Row],[152 (07JUL1985 21:00:00)-Water Temperature (C)]]*OO[[#This Row],[94]]</f>
        <v>3.75021395221875E-7</v>
      </c>
      <c r="CS407" s="10">
        <f>3/24000000*OO[[#This Row],[153 (08JUL1985 00:00:00)-Water Temperature (C)]]*OO[[#This Row],[95]]</f>
        <v>3.5392387631562498E-7</v>
      </c>
      <c r="CT407" s="10">
        <f>3/24000000*OO[[#This Row],[154 (08JUL1985 03:00:00)-Water Temperature (C)]]*OO[[#This Row],[96]]</f>
        <v>3.4919224751852495E-7</v>
      </c>
      <c r="CU407" s="10">
        <f>3/24000000*OO[[#This Row],[155 (08JUL1985 06:00:00)-Water Temperature (C)]]*OO[[#This Row],[97]]</f>
        <v>3.4482079664849998E-7</v>
      </c>
      <c r="CV407" s="10">
        <f>3/24000000*OO[[#This Row],[156 (08JUL1985 09:00:00)-Water Temperature (C)]]*OO[[#This Row],[98]]</f>
        <v>3.3415467179115002E-7</v>
      </c>
      <c r="CW407" s="10">
        <f>3/24000000*OO[[#This Row],[157 (08JUL1985 12:00:00)-Water Temperature (C)]]*OO[[#This Row],[99]]</f>
        <v>3.2146299321922502E-7</v>
      </c>
    </row>
    <row r="408" spans="1:101" x14ac:dyDescent="0.35">
      <c r="A408" t="s">
        <v>415</v>
      </c>
      <c r="B408">
        <v>948.83019999999999</v>
      </c>
      <c r="C408" s="10">
        <f>3/24*OO[[#This Row],[59 (26JUN1985 06:00:00)-Water Temperature (C)]]*OO[[#This Row],[1]]/SUM(OO[1])</f>
        <v>0</v>
      </c>
      <c r="D408" s="10">
        <f>3/24*OO[[#This Row],[60 (26JUN1985 09:00:00)-Water Temperature (C)]]*OO[[#This Row],[2]]/SUM(OO[2])</f>
        <v>0</v>
      </c>
      <c r="E408" s="10">
        <f>3/24*OO[[#This Row],[61 (26JUN1985 12:00:00)-Water Temperature (C)]]*OO[[#This Row],[3]]/SUM(OO[3])</f>
        <v>0</v>
      </c>
      <c r="F408" s="10">
        <f>3/24*OO[[#This Row],[62 (26JUN1985 15:00:00)-Water Temperature (C)]]*OO[[#This Row],[4]]/SUM(OO[4])</f>
        <v>0</v>
      </c>
      <c r="G408" s="10">
        <f>3/24*OO[[#This Row],[63 (26JUN1985 18:00:00)-Water Temperature (C)]]*OO[[#This Row],[5]]/SUM(OO[5])</f>
        <v>0</v>
      </c>
      <c r="H408" s="10">
        <f>3/24*OO[[#This Row],[64 (26JUN1985 21:00:00)-Water Temperature (C)]]*OO[[#This Row],[6]]/SUM(OO[6])</f>
        <v>0</v>
      </c>
      <c r="I408" s="10">
        <f>3/24*OO[[#This Row],[65 (27JUN1985 00:00:00)-Water Temperature (C)]]*OO[[#This Row],[7]]/SUM(OO[7])</f>
        <v>0</v>
      </c>
      <c r="J408" s="10">
        <f>3/24*OO[[#This Row],[66 (27JUN1985 03:00:00)-Water Temperature (C)]]*OO[[#This Row],[8]]/SUM(OO[8])</f>
        <v>0</v>
      </c>
      <c r="K408" s="10">
        <f>3/24*OO[[#This Row],[67 (27JUN1985 06:00:00)-Water Temperature (C)]]*OO[[#This Row],[9]]/SUM(OO[9])</f>
        <v>0</v>
      </c>
      <c r="L408" s="10">
        <f>3/24*OO[[#This Row],[68 (27JUN1985 09:00:00)-Water Temperature (C)]]*OO[[#This Row],[10]]/SUM(OO[10])</f>
        <v>0</v>
      </c>
      <c r="M408" s="10">
        <f>3/24*OO[[#This Row],[69 (27JUN1985 12:00:00)-Water Temperature (C)]]*OO[[#This Row],[11]]/SUM(OO[11])</f>
        <v>0</v>
      </c>
      <c r="N408" s="10">
        <f>3/24*OO[[#This Row],[70 (27JUN1985 15:00:00)-Water Temperature (C)]]*OO[[#This Row],[12]]/SUM(OO[12])</f>
        <v>0</v>
      </c>
      <c r="O408" s="10">
        <f>3/24*OO[[#This Row],[71 (27JUN1985 18:00:00)-Water Temperature (C)]]*OO[[#This Row],[13]]/SUM(OO[13])</f>
        <v>0</v>
      </c>
      <c r="P408" s="10">
        <f>3/24*OO[[#This Row],[72 (27JUN1985 21:00:00)-Water Temperature (C)]]*OO[[#This Row],[14]]/SUM(OO[14])</f>
        <v>0</v>
      </c>
      <c r="Q408" s="10">
        <f>3/24*OO[[#This Row],[73 (28JUN1985 00:00:00)-Water Temperature (C)]]*OO[[#This Row],[15]]/SUM(OO[15])</f>
        <v>0</v>
      </c>
      <c r="R408" s="10">
        <f>3/24*OO[[#This Row],[74 (28JUN1985 03:00:00)-Water Temperature (C)]]*OO[[#This Row],[16]]/SUM(OO[16])</f>
        <v>0</v>
      </c>
      <c r="S408" s="10">
        <f>3/24*OO[[#This Row],[75 (28JUN1985 06:00:00)-Water Temperature (C)]]*OO[[#This Row],[17]]/SUM(OO[17])</f>
        <v>0</v>
      </c>
      <c r="T408" s="10">
        <f>3/24*OO[[#This Row],[76 (28JUN1985 09:00:00)-Water Temperature (C)]]*OO[[#This Row],[18]]/SUM(OO[18])</f>
        <v>0</v>
      </c>
      <c r="U408" s="10">
        <f>3/24*OO[[#This Row],[77 (28JUN1985 12:00:00)-Water Temperature (C)]]*OO[[#This Row],[19]]/SUM(OO[19])</f>
        <v>0</v>
      </c>
      <c r="V408" s="10">
        <f>3/24000000*OO[[#This Row],[78 (28JUN1985 15:00:00)-Water Temperature (C)]]*OO[[#This Row],[20]]</f>
        <v>0</v>
      </c>
      <c r="W408" s="10">
        <f>3/24000000*OO[[#This Row],[79 (28JUN1985 18:00:00)-Water Temperature (C)]]*OO[[#This Row],[21]]</f>
        <v>1.0839264210659999E-35</v>
      </c>
      <c r="X408" s="10">
        <f>3/24000000*OO[[#This Row],[80 (28JUN1985 21:00:00)-Water Temperature (C)]]*OO[[#This Row],[22]]</f>
        <v>5.2156115323949997E-30</v>
      </c>
      <c r="Y408" s="10">
        <f>3/24000000*OO[[#This Row],[81 (29JUN1985 00:00:00)-Water Temperature (C)]]*OO[[#This Row],[23]]</f>
        <v>4.2623086463999989E-23</v>
      </c>
      <c r="Z408" s="10">
        <f>3/24000000*OO[[#This Row],[82 (29JUN1985 03:00:00)-Water Temperature (C)]]*OO[[#This Row],[24]]</f>
        <v>1.8412552645587499E-18</v>
      </c>
      <c r="AA408" s="10">
        <f>3/24000000*OO[[#This Row],[83 (29JUN1985 06:00:00)-Water Temperature (C)]]*OO[[#This Row],[25]]</f>
        <v>5.2899675823124999E-15</v>
      </c>
      <c r="AB408" s="10">
        <f>3/24000000*OO[[#This Row],[84 (29JUN1985 09:00:00)-Water Temperature (C)]]*OO[[#This Row],[26]]</f>
        <v>3.2336385726768749E-12</v>
      </c>
      <c r="AC408" s="10">
        <f>3/24000000*OO[[#This Row],[85 (29JUN1985 12:00:00)-Water Temperature (C)]]*OO[[#This Row],[27]]</f>
        <v>6.1206120156999999E-10</v>
      </c>
      <c r="AD408" s="10">
        <f>3/24000000*OO[[#This Row],[86 (29JUN1985 15:00:00)-Water Temperature (C)]]*OO[[#This Row],[28]]</f>
        <v>4.5698695655800003E-8</v>
      </c>
      <c r="AE408" s="10">
        <f>3/24000000*OO[[#This Row],[88 (29JUN1985 21:00:00)-Water Temperature (C)]]*OO[[#This Row],[30]]</f>
        <v>2.9147348573156247E-5</v>
      </c>
      <c r="AF408" s="10">
        <f>3/24000000*OO[[#This Row],[88 (29JUN1985 21:00:00)-Water Temperature (C)]]*OO[[#This Row],[30]]</f>
        <v>2.9147348573156247E-5</v>
      </c>
      <c r="AG408" s="10">
        <f>3/24000000*OO[[#This Row],[89 (30JUN1985 00:00:00)-Water Temperature (C)]]*OO[[#This Row],[31]]</f>
        <v>3.14477549771775E-4</v>
      </c>
      <c r="AH408" s="10">
        <f>3/24000000*OO[[#This Row],[90 (30JUN1985 03:00:00)-Water Temperature (C)]]*OO[[#This Row],[32]]</f>
        <v>2.1725665583162495E-3</v>
      </c>
      <c r="AI408" s="10">
        <f>3/24000000*OO[[#This Row],[91 (30JUN1985 06:00:00)-Water Temperature (C)]]*OO[[#This Row],[33]]</f>
        <v>9.9053585653000008E-3</v>
      </c>
      <c r="AJ408" s="10">
        <f>3/24000000*OO[[#This Row],[92 (30JUN1985 09:00:00)-Water Temperature (C)]]*OO[[#This Row],[34]]</f>
        <v>3.08726896333275E-2</v>
      </c>
      <c r="AK408" s="10">
        <f>3/24000000*OO[[#This Row],[93 (30JUN1985 12:00:00)-Water Temperature (C)]]*OO[[#This Row],[35]]</f>
        <v>6.7727868441749994E-2</v>
      </c>
      <c r="AL408" s="10">
        <f>3/24000000*OO[[#This Row],[94 (30JUN1985 15:00:00)-Water Temperature (C)]]*OO[[#This Row],[36]]</f>
        <v>0.1065409436196</v>
      </c>
      <c r="AM408" s="10">
        <f>3/24000000*OO[[#This Row],[95 (30JUN1985 18:00:00)-Water Temperature (C)]]*OO[[#This Row],[37]]</f>
        <v>0.12473994669875001</v>
      </c>
      <c r="AN408" s="10">
        <f>3/24000000*OO[[#This Row],[96 (30JUN1985 21:00:00)-Water Temperature (C)]]*OO[[#This Row],[38]]</f>
        <v>0.11420123837797498</v>
      </c>
      <c r="AO408" s="10">
        <f>3/24000000*OO[[#This Row],[97 (01JUL1985 00:00:00)-Water Temperature (C)]]*OO[[#This Row],[39]]</f>
        <v>8.4957483358612501E-2</v>
      </c>
      <c r="AP408" s="10">
        <f>3/24000000*OO[[#This Row],[98 (01JUL1985 03:00:00)-Water Temperature (C)]]*OO[[#This Row],[40]]</f>
        <v>5.3644927906149997E-2</v>
      </c>
      <c r="AQ408" s="10">
        <f>3/24000000*OO[[#This Row],[99 (01JUL1985 06:00:00)-Water Temperature (C)]]*OO[[#This Row],[41]]</f>
        <v>2.852712033357625E-2</v>
      </c>
      <c r="AR408" s="10">
        <f>3/24000000*OO[[#This Row],[100 (01JUL1985 09:00:00)-Water Temperature (C)]]*OO[[#This Row],[42]]</f>
        <v>1.2796387766510001E-2</v>
      </c>
      <c r="AS408" s="10">
        <f>3/24000000*OO[[#This Row],[101 (01JUL1985 12:00:00)-Water Temperature (C)]]*OO[[#This Row],[43]]</f>
        <v>4.9427369271874992E-3</v>
      </c>
      <c r="AT408" s="10">
        <f>3/24000000*OO[[#This Row],[102 (01JUL1985 15:00:00)-Water Temperature (C)]]*OO[[#This Row],[44]]</f>
        <v>1.7031269625624999E-3</v>
      </c>
      <c r="AU408" s="10">
        <f>3/24000000*OO[[#This Row],[103 (01JUL1985 18:00:00)-Water Temperature (C)]]*OO[[#This Row],[45]]</f>
        <v>5.7497522653024999E-4</v>
      </c>
      <c r="AV408" s="10">
        <f>3/24000000*OO[[#This Row],[104 (01JUL1985 21:00:00)-Water Temperature (C)]]*OO[[#This Row],[46]]</f>
        <v>2.3297418615337496E-4</v>
      </c>
      <c r="AW408" s="10">
        <f>3/24000000*OO[[#This Row],[105 (02JUL1985 00:00:00)-Water Temperature (C)]]*OO[[#This Row],[47]]</f>
        <v>1.39903685859E-4</v>
      </c>
      <c r="AX408" s="10">
        <f>3/24000000*OO[[#This Row],[106 (02JUL1985 03:00:00)-Water Temperature (C)]]*OO[[#This Row],[48]]</f>
        <v>1.1724216100437501E-4</v>
      </c>
      <c r="AY408" s="10">
        <f>3/24000000*OO[[#This Row],[107 (02JUL1985 06:00:00)-Water Temperature (C)]]*OO[[#This Row],[49]]</f>
        <v>1.0874316759124999E-4</v>
      </c>
      <c r="AZ408" s="10">
        <f>3/24000000*OO[[#This Row],[108 (02JUL1985 09:00:00)-Water Temperature (C)]]*OO[[#This Row],[50]]</f>
        <v>1.0279037205918749E-4</v>
      </c>
      <c r="BA408" s="10">
        <f>3/24000000*OO[[#This Row],[109 (02JUL1985 12:00:00)-Water Temperature (C)]]*OO[[#This Row],[51]]</f>
        <v>9.3300449097499997E-5</v>
      </c>
      <c r="BB408" s="10">
        <f>3/24000000*OO[[#This Row],[110 (02JUL1985 15:00:00)-Water Temperature (C)]]*OO[[#This Row],[52]]</f>
        <v>8.1726889670137497E-5</v>
      </c>
      <c r="BC408" s="10">
        <f>3/24000000*OO[[#This Row],[111 (02JUL1985 18:00:00)-Water Temperature (C)]]*OO[[#This Row],[53]]</f>
        <v>7.0084148764024999E-5</v>
      </c>
      <c r="BD408" s="10">
        <f>3/24000000*OO[[#This Row],[112 (02JUL1985 21:00:00)-Water Temperature (C)]]*OO[[#This Row],[54]]</f>
        <v>6.0727674437262504E-5</v>
      </c>
      <c r="BE408" s="10">
        <f>3/24000000*OO[[#This Row],[113 (03JUL1985 00:00:00)-Water Temperature (C)]]*OO[[#This Row],[55]]</f>
        <v>5.3406373543174999E-5</v>
      </c>
      <c r="BF408" s="10">
        <f>3/24000000*OO[[#This Row],[114 (03JUL1985 03:00:00)-Water Temperature (C)]]*OO[[#This Row],[56]]</f>
        <v>4.8235033245775004E-5</v>
      </c>
      <c r="BG408" s="10">
        <f>3/24000000*OO[[#This Row],[115 (03JUL1985 06:00:00)-Water Temperature (C)]]*OO[[#This Row],[57]]</f>
        <v>4.4102220139499998E-5</v>
      </c>
      <c r="BH408" s="10">
        <f>3/24000000*OO[[#This Row],[116 (03JUL1985 09:00:00)-Water Temperature (C)]]*OO[[#This Row],[58]]</f>
        <v>3.9386321352749998E-5</v>
      </c>
      <c r="BI408" s="10">
        <f>3/24000000*OO[[#This Row],[117 (03JUL1985 12:00:00)-Water Temperature (C)]]*OO[[#This Row],[59]]</f>
        <v>3.5415327440737501E-5</v>
      </c>
      <c r="BJ408" s="10">
        <f>3/24000000*OO[[#This Row],[118 (03JUL1985 15:00:00)-Water Temperature (C)]]*OO[[#This Row],[60]]</f>
        <v>3.1397005566150003E-5</v>
      </c>
      <c r="BK408" s="10">
        <f>3/24000000*OO[[#This Row],[119 (03JUL1985 18:00:00)-Water Temperature (C)]]*OO[[#This Row],[61]]</f>
        <v>2.74750411618825E-5</v>
      </c>
      <c r="BL408" s="10">
        <f>3/24000000*OO[[#This Row],[120 (03JUL1985 21:00:00)-Water Temperature (C)]]*OO[[#This Row],[62]]</f>
        <v>2.4108561242831249E-5</v>
      </c>
      <c r="BM408" s="10">
        <f>3/24000000*OO[[#This Row],[121 (04JUL1985 00:00:00)-Water Temperature (C)]]*OO[[#This Row],[63]]</f>
        <v>2.1555874551087496E-5</v>
      </c>
      <c r="BN408" s="10">
        <f>3/24000000*OO[[#This Row],[122 (04JUL1985 03:00:00)-Water Temperature (C)]]*OO[[#This Row],[64]]</f>
        <v>2.0473585169743752E-5</v>
      </c>
      <c r="BO408" s="10">
        <f>3/24000000*OO[[#This Row],[123 (04JUL1985 06:00:00)-Water Temperature (C)]]*OO[[#This Row],[65]]</f>
        <v>1.949710273914E-5</v>
      </c>
      <c r="BP408" s="10">
        <f>3/24000000*OO[[#This Row],[124 (04JUL1985 09:00:00)-Water Temperature (C)]]*OO[[#This Row],[66]]</f>
        <v>1.8364331925764996E-5</v>
      </c>
      <c r="BQ408" s="10">
        <f>3/24000000*OO[[#This Row],[125 (04JUL1985 12:00:00)-Water Temperature (C)]]*OO[[#This Row],[67]]</f>
        <v>1.6833307107154997E-5</v>
      </c>
      <c r="BR408" s="10">
        <f>3/24000000*OO[[#This Row],[126 (04JUL1985 15:00:00)-Water Temperature (C)]]*OO[[#This Row],[68]]</f>
        <v>1.506438376807375E-5</v>
      </c>
      <c r="BS408" s="10">
        <f>3/24000000*OO[[#This Row],[127 (04JUL1985 18:00:00)-Water Temperature (C)]]*OO[[#This Row],[69]]</f>
        <v>1.3192891226381252E-5</v>
      </c>
      <c r="BT408" s="10">
        <f>3/24000000*OO[[#This Row],[128 (04JUL1985 21:00:00)-Water Temperature (C)]]*OO[[#This Row],[70]]</f>
        <v>1.1680617346379998E-5</v>
      </c>
      <c r="BU408" s="10">
        <f>3/24000000*OO[[#This Row],[129 (05JUL1985 00:00:00)-Water Temperature (C)]]*OO[[#This Row],[71]]</f>
        <v>1.0392379997992499E-5</v>
      </c>
      <c r="BV408" s="10">
        <f>3/24000000*OO[[#This Row],[130 (05JUL1985 03:00:00)-Water Temperature (C)]]*OO[[#This Row],[72]]</f>
        <v>9.5244019036949986E-6</v>
      </c>
      <c r="BW408" s="10">
        <f>3/24000000*OO[[#This Row],[131 (05JUL1985 06:00:00)-Water Temperature (C)]]*OO[[#This Row],[73]]</f>
        <v>8.6148260926874988E-6</v>
      </c>
      <c r="BX408" s="10">
        <f>3/24000000*OO[[#This Row],[132 (05JUL1985 09:00:00)-Water Temperature (C)]]*OO[[#This Row],[74]]</f>
        <v>7.6273944979749992E-6</v>
      </c>
      <c r="BY408" s="10">
        <f>3/24000000*OO[[#This Row],[133 (05JUL1985 12:00:00)-Water Temperature (C)]]*OO[[#This Row],[75]]</f>
        <v>6.5626957532500001E-6</v>
      </c>
      <c r="BZ408" s="10">
        <f>3/24000000*OO[[#This Row],[134 (05JUL1985 15:00:00)-Water Temperature (C)]]*OO[[#This Row],[76]]</f>
        <v>5.3890744386050005E-6</v>
      </c>
      <c r="CA408" s="10">
        <f>3/24000000*OO[[#This Row],[135 (05JUL1985 18:00:00)-Water Temperature (C)]]*OO[[#This Row],[77]]</f>
        <v>4.2550522654499999E-6</v>
      </c>
      <c r="CB408" s="10">
        <f>3/24000000*OO[[#This Row],[136 (05JUL1985 21:00:00)-Water Temperature (C)]]*OO[[#This Row],[78]]</f>
        <v>3.3267072857947497E-6</v>
      </c>
      <c r="CC408" s="10">
        <f>3/24000000*OO[[#This Row],[137 (06JUL1985 00:00:00)-Water Temperature (C)]]*OO[[#This Row],[79]]</f>
        <v>2.6328532771406249E-6</v>
      </c>
      <c r="CD408" s="10">
        <f>3/24000000*OO[[#This Row],[138 (06JUL1985 03:00:00)-Water Temperature (C)]]*OO[[#This Row],[80]]</f>
        <v>2.1920935577509997E-6</v>
      </c>
      <c r="CE408" s="10">
        <f>3/24000000*OO[[#This Row],[139 (06JUL1985 06:00:00)-Water Temperature (C)]]*OO[[#This Row],[81]]</f>
        <v>1.8730700566662498E-6</v>
      </c>
      <c r="CF408" s="10">
        <f>3/24000000*OO[[#This Row],[140 (06JUL1985 09:00:00)-Water Temperature (C)]]*OO[[#This Row],[82]]</f>
        <v>1.6376953852831249E-6</v>
      </c>
      <c r="CG408" s="10">
        <f>3/24000000*OO[[#This Row],[141 (06JUL1985 12:00:00)-Water Temperature (C)]]*OO[[#This Row],[83]]</f>
        <v>1.4489009791086248E-6</v>
      </c>
      <c r="CH408" s="10">
        <f>3/24000000*OO[[#This Row],[142 (06JUL1985 15:00:00)-Water Temperature (C)]]*OO[[#This Row],[84]]</f>
        <v>1.2819270213727498E-6</v>
      </c>
      <c r="CI408" s="10">
        <f>3/24000000*OO[[#This Row],[143 (06JUL1985 18:00:00)-Water Temperature (C)]]*OO[[#This Row],[85]]</f>
        <v>1.1264718018150001E-6</v>
      </c>
      <c r="CJ408" s="10">
        <f>3/24000000*OO[[#This Row],[144 (06JUL1985 21:00:00)-Water Temperature (C)]]*OO[[#This Row],[86]]</f>
        <v>1.0075291552339999E-6</v>
      </c>
      <c r="CK408" s="10">
        <f>3/24000000*OO[[#This Row],[145 (07JUL1985 00:00:00)-Water Temperature (C)]]*OO[[#This Row],[87]]</f>
        <v>9.1979528622600005E-7</v>
      </c>
      <c r="CL408" s="10">
        <f>3/24000000*OO[[#This Row],[146 (07JUL1985 03:00:00)-Water Temperature (C)]]*OO[[#This Row],[88]]</f>
        <v>8.8555170883249997E-7</v>
      </c>
      <c r="CM408" s="10">
        <f>3/24000000*OO[[#This Row],[147 (07JUL1985 06:00:00)-Water Temperature (C)]]*OO[[#This Row],[89]]</f>
        <v>8.4349949901299988E-7</v>
      </c>
      <c r="CN408" s="10">
        <f>3/24000000*OO[[#This Row],[148 (07JUL1985 09:00:00)-Water Temperature (C)]]*OO[[#This Row],[90]]</f>
        <v>7.9598612243587493E-7</v>
      </c>
      <c r="CO408" s="10">
        <f>3/24000000*OO[[#This Row],[149 (07JUL1985 12:00:00)-Water Temperature (C)]]*OO[[#This Row],[91]]</f>
        <v>7.5351083872699991E-7</v>
      </c>
      <c r="CP408" s="10">
        <f>3/24000000*OO[[#This Row],[150 (07JUL1985 15:00:00)-Water Temperature (C)]]*OO[[#This Row],[92]]</f>
        <v>7.1641463470199991E-7</v>
      </c>
      <c r="CQ408" s="10">
        <f>3/24000000*OO[[#This Row],[151 (07JUL1985 18:00:00)-Water Temperature (C)]]*OO[[#This Row],[93]]</f>
        <v>6.7556923840687497E-7</v>
      </c>
      <c r="CR408" s="10">
        <f>3/24000000*OO[[#This Row],[152 (07JUL1985 21:00:00)-Water Temperature (C)]]*OO[[#This Row],[94]]</f>
        <v>6.3618296698549995E-7</v>
      </c>
      <c r="CS408" s="10">
        <f>3/24000000*OO[[#This Row],[153 (08JUL1985 00:00:00)-Water Temperature (C)]]*OO[[#This Row],[95]]</f>
        <v>6.0072433263562494E-7</v>
      </c>
      <c r="CT408" s="10">
        <f>3/24000000*OO[[#This Row],[154 (08JUL1985 03:00:00)-Water Temperature (C)]]*OO[[#This Row],[96]]</f>
        <v>5.92775528127875E-7</v>
      </c>
      <c r="CU408" s="10">
        <f>3/24000000*OO[[#This Row],[155 (08JUL1985 06:00:00)-Water Temperature (C)]]*OO[[#This Row],[97]]</f>
        <v>5.8650395547025E-7</v>
      </c>
      <c r="CV408" s="10">
        <f>3/24000000*OO[[#This Row],[156 (08JUL1985 09:00:00)-Water Temperature (C)]]*OO[[#This Row],[98]]</f>
        <v>5.689299775400001E-7</v>
      </c>
      <c r="CW408" s="10">
        <f>3/24000000*OO[[#This Row],[157 (08JUL1985 12:00:00)-Water Temperature (C)]]*OO[[#This Row],[99]]</f>
        <v>5.4744897171824997E-7</v>
      </c>
    </row>
    <row r="409" spans="1:101" x14ac:dyDescent="0.35">
      <c r="A409" t="s">
        <v>416</v>
      </c>
      <c r="B409">
        <v>908.84349999999995</v>
      </c>
      <c r="C409" s="10">
        <f>3/24*OO[[#This Row],[59 (26JUN1985 06:00:00)-Water Temperature (C)]]*OO[[#This Row],[1]]/SUM(OO[1])</f>
        <v>0</v>
      </c>
      <c r="D409" s="10">
        <f>3/24*OO[[#This Row],[60 (26JUN1985 09:00:00)-Water Temperature (C)]]*OO[[#This Row],[2]]/SUM(OO[2])</f>
        <v>0</v>
      </c>
      <c r="E409" s="10">
        <f>3/24*OO[[#This Row],[61 (26JUN1985 12:00:00)-Water Temperature (C)]]*OO[[#This Row],[3]]/SUM(OO[3])</f>
        <v>0</v>
      </c>
      <c r="F409" s="10">
        <f>3/24*OO[[#This Row],[62 (26JUN1985 15:00:00)-Water Temperature (C)]]*OO[[#This Row],[4]]/SUM(OO[4])</f>
        <v>0</v>
      </c>
      <c r="G409" s="10">
        <f>3/24*OO[[#This Row],[63 (26JUN1985 18:00:00)-Water Temperature (C)]]*OO[[#This Row],[5]]/SUM(OO[5])</f>
        <v>0</v>
      </c>
      <c r="H409" s="10">
        <f>3/24*OO[[#This Row],[64 (26JUN1985 21:00:00)-Water Temperature (C)]]*OO[[#This Row],[6]]/SUM(OO[6])</f>
        <v>0</v>
      </c>
      <c r="I409" s="10">
        <f>3/24*OO[[#This Row],[65 (27JUN1985 00:00:00)-Water Temperature (C)]]*OO[[#This Row],[7]]/SUM(OO[7])</f>
        <v>0</v>
      </c>
      <c r="J409" s="10">
        <f>3/24*OO[[#This Row],[66 (27JUN1985 03:00:00)-Water Temperature (C)]]*OO[[#This Row],[8]]/SUM(OO[8])</f>
        <v>0</v>
      </c>
      <c r="K409" s="10">
        <f>3/24*OO[[#This Row],[67 (27JUN1985 06:00:00)-Water Temperature (C)]]*OO[[#This Row],[9]]/SUM(OO[9])</f>
        <v>0</v>
      </c>
      <c r="L409" s="10">
        <f>3/24*OO[[#This Row],[68 (27JUN1985 09:00:00)-Water Temperature (C)]]*OO[[#This Row],[10]]/SUM(OO[10])</f>
        <v>0</v>
      </c>
      <c r="M409" s="10">
        <f>3/24*OO[[#This Row],[69 (27JUN1985 12:00:00)-Water Temperature (C)]]*OO[[#This Row],[11]]/SUM(OO[11])</f>
        <v>0</v>
      </c>
      <c r="N409" s="10">
        <f>3/24*OO[[#This Row],[70 (27JUN1985 15:00:00)-Water Temperature (C)]]*OO[[#This Row],[12]]/SUM(OO[12])</f>
        <v>0</v>
      </c>
      <c r="O409" s="10">
        <f>3/24*OO[[#This Row],[71 (27JUN1985 18:00:00)-Water Temperature (C)]]*OO[[#This Row],[13]]/SUM(OO[13])</f>
        <v>0</v>
      </c>
      <c r="P409" s="10">
        <f>3/24*OO[[#This Row],[72 (27JUN1985 21:00:00)-Water Temperature (C)]]*OO[[#This Row],[14]]/SUM(OO[14])</f>
        <v>0</v>
      </c>
      <c r="Q409" s="10">
        <f>3/24*OO[[#This Row],[73 (28JUN1985 00:00:00)-Water Temperature (C)]]*OO[[#This Row],[15]]/SUM(OO[15])</f>
        <v>0</v>
      </c>
      <c r="R409" s="10">
        <f>3/24*OO[[#This Row],[74 (28JUN1985 03:00:00)-Water Temperature (C)]]*OO[[#This Row],[16]]/SUM(OO[16])</f>
        <v>0</v>
      </c>
      <c r="S409" s="10">
        <f>3/24*OO[[#This Row],[75 (28JUN1985 06:00:00)-Water Temperature (C)]]*OO[[#This Row],[17]]/SUM(OO[17])</f>
        <v>0</v>
      </c>
      <c r="T409" s="10">
        <f>3/24*OO[[#This Row],[76 (28JUN1985 09:00:00)-Water Temperature (C)]]*OO[[#This Row],[18]]/SUM(OO[18])</f>
        <v>0</v>
      </c>
      <c r="U409" s="10">
        <f>3/24*OO[[#This Row],[77 (28JUN1985 12:00:00)-Water Temperature (C)]]*OO[[#This Row],[19]]/SUM(OO[19])</f>
        <v>0</v>
      </c>
      <c r="V409" s="10">
        <f>3/24000000*OO[[#This Row],[78 (28JUN1985 15:00:00)-Water Temperature (C)]]*OO[[#This Row],[20]]</f>
        <v>0</v>
      </c>
      <c r="W409" s="10">
        <f>3/24000000*OO[[#This Row],[79 (28JUN1985 18:00:00)-Water Temperature (C)]]*OO[[#This Row],[21]]</f>
        <v>1.9520129658614998E-36</v>
      </c>
      <c r="X409" s="10">
        <f>3/24000000*OO[[#This Row],[80 (28JUN1985 21:00:00)-Water Temperature (C)]]*OO[[#This Row],[22]]</f>
        <v>1.068758801694E-30</v>
      </c>
      <c r="Y409" s="10">
        <f>3/24000000*OO[[#This Row],[81 (29JUN1985 00:00:00)-Water Temperature (C)]]*OO[[#This Row],[23]]</f>
        <v>9.3413549655999994E-24</v>
      </c>
      <c r="Z409" s="10">
        <f>3/24000000*OO[[#This Row],[82 (29JUN1985 03:00:00)-Water Temperature (C)]]*OO[[#This Row],[24]]</f>
        <v>5.2891089752549994E-19</v>
      </c>
      <c r="AA409" s="10">
        <f>3/24000000*OO[[#This Row],[83 (29JUN1985 06:00:00)-Water Temperature (C)]]*OO[[#This Row],[25]]</f>
        <v>1.762564547898E-15</v>
      </c>
      <c r="AB409" s="10">
        <f>3/24000000*OO[[#This Row],[84 (29JUN1985 09:00:00)-Water Temperature (C)]]*OO[[#This Row],[26]]</f>
        <v>1.2037856373316249E-12</v>
      </c>
      <c r="AC409" s="10">
        <f>3/24000000*OO[[#This Row],[85 (29JUN1985 12:00:00)-Water Temperature (C)]]*OO[[#This Row],[27]]</f>
        <v>2.4920585446119999E-10</v>
      </c>
      <c r="AD409" s="10">
        <f>3/24000000*OO[[#This Row],[86 (29JUN1985 15:00:00)-Water Temperature (C)]]*OO[[#This Row],[28]]</f>
        <v>2.0096155762012501E-8</v>
      </c>
      <c r="AE409" s="10">
        <f>3/24000000*OO[[#This Row],[88 (29JUN1985 21:00:00)-Water Temperature (C)]]*OO[[#This Row],[30]]</f>
        <v>1.4401998197051249E-5</v>
      </c>
      <c r="AF409" s="10">
        <f>3/24000000*OO[[#This Row],[88 (29JUN1985 21:00:00)-Water Temperature (C)]]*OO[[#This Row],[30]]</f>
        <v>1.4401998197051249E-5</v>
      </c>
      <c r="AG409" s="10">
        <f>3/24000000*OO[[#This Row],[89 (30JUN1985 00:00:00)-Water Temperature (C)]]*OO[[#This Row],[31]]</f>
        <v>1.6249528278246248E-4</v>
      </c>
      <c r="AH409" s="10">
        <f>3/24000000*OO[[#This Row],[90 (30JUN1985 03:00:00)-Water Temperature (C)]]*OO[[#This Row],[32]]</f>
        <v>1.169935764777E-3</v>
      </c>
      <c r="AI409" s="10">
        <f>3/24000000*OO[[#This Row],[91 (30JUN1985 06:00:00)-Water Temperature (C)]]*OO[[#This Row],[33]]</f>
        <v>5.5408285373099997E-3</v>
      </c>
      <c r="AJ409" s="10">
        <f>3/24000000*OO[[#This Row],[92 (30JUN1985 09:00:00)-Water Temperature (C)]]*OO[[#This Row],[34]]</f>
        <v>1.7896963392988751E-2</v>
      </c>
      <c r="AK409" s="10">
        <f>3/24000000*OO[[#This Row],[93 (30JUN1985 12:00:00)-Water Temperature (C)]]*OO[[#This Row],[35]]</f>
        <v>4.0595356239587502E-2</v>
      </c>
      <c r="AL409" s="10">
        <f>3/24000000*OO[[#This Row],[94 (30JUN1985 15:00:00)-Water Temperature (C)]]*OO[[#This Row],[36]]</f>
        <v>6.5891404572699999E-2</v>
      </c>
      <c r="AM409" s="10">
        <f>3/24000000*OO[[#This Row],[95 (30JUN1985 18:00:00)-Water Temperature (C)]]*OO[[#This Row],[37]]</f>
        <v>7.9299232928999999E-2</v>
      </c>
      <c r="AN409" s="10">
        <f>3/24000000*OO[[#This Row],[96 (30JUN1985 21:00:00)-Water Temperature (C)]]*OO[[#This Row],[38]]</f>
        <v>7.4457621052350001E-2</v>
      </c>
      <c r="AO409" s="10">
        <f>3/24000000*OO[[#This Row],[97 (01JUL1985 00:00:00)-Water Temperature (C)]]*OO[[#This Row],[39]]</f>
        <v>5.6677202739849997E-2</v>
      </c>
      <c r="AP409" s="10">
        <f>3/24000000*OO[[#This Row],[98 (01JUL1985 03:00:00)-Water Temperature (C)]]*OO[[#This Row],[40]]</f>
        <v>3.6530851515449998E-2</v>
      </c>
      <c r="AQ409" s="10">
        <f>3/24000000*OO[[#This Row],[99 (01JUL1985 06:00:00)-Water Temperature (C)]]*OO[[#This Row],[41]]</f>
        <v>1.984383498727875E-2</v>
      </c>
      <c r="AR409" s="10">
        <f>3/24000000*OO[[#This Row],[100 (01JUL1985 09:00:00)-Water Temperature (C)]]*OO[[#This Row],[42]]</f>
        <v>9.0749872776374994E-3</v>
      </c>
      <c r="AS409" s="10">
        <f>3/24000000*OO[[#This Row],[101 (01JUL1985 12:00:00)-Water Temperature (C)]]*OO[[#This Row],[43]]</f>
        <v>3.5708978083274999E-3</v>
      </c>
      <c r="AT409" s="10">
        <f>3/24000000*OO[[#This Row],[102 (01JUL1985 15:00:00)-Water Temperature (C)]]*OO[[#This Row],[44]]</f>
        <v>1.245248486325E-3</v>
      </c>
      <c r="AU409" s="10">
        <f>3/24000000*OO[[#This Row],[103 (01JUL1985 18:00:00)-Water Temperature (C)]]*OO[[#This Row],[45]]</f>
        <v>4.19328978445E-4</v>
      </c>
      <c r="AV409" s="10">
        <f>3/24000000*OO[[#This Row],[104 (01JUL1985 21:00:00)-Water Temperature (C)]]*OO[[#This Row],[46]]</f>
        <v>1.6449975802979998E-4</v>
      </c>
      <c r="AW409" s="10">
        <f>3/24000000*OO[[#This Row],[105 (02JUL1985 00:00:00)-Water Temperature (C)]]*OO[[#This Row],[47]]</f>
        <v>9.4309197708600001E-5</v>
      </c>
      <c r="AX409" s="10">
        <f>3/24000000*OO[[#This Row],[106 (02JUL1985 03:00:00)-Water Temperature (C)]]*OO[[#This Row],[48]]</f>
        <v>7.7233070970250006E-5</v>
      </c>
      <c r="AY409" s="10">
        <f>3/24000000*OO[[#This Row],[107 (02JUL1985 06:00:00)-Water Temperature (C)]]*OO[[#This Row],[49]]</f>
        <v>7.1384397643800001E-5</v>
      </c>
      <c r="AZ409" s="10">
        <f>3/24000000*OO[[#This Row],[108 (02JUL1985 09:00:00)-Water Temperature (C)]]*OO[[#This Row],[50]]</f>
        <v>6.7695851111625006E-5</v>
      </c>
      <c r="BA409" s="10">
        <f>3/24000000*OO[[#This Row],[109 (02JUL1985 12:00:00)-Water Temperature (C)]]*OO[[#This Row],[51]]</f>
        <v>6.1812975102450008E-5</v>
      </c>
      <c r="BB409" s="10">
        <f>3/24000000*OO[[#This Row],[110 (02JUL1985 15:00:00)-Water Temperature (C)]]*OO[[#This Row],[52]]</f>
        <v>5.4526027661200004E-5</v>
      </c>
      <c r="BC409" s="10">
        <f>3/24000000*OO[[#This Row],[111 (02JUL1985 18:00:00)-Water Temperature (C)]]*OO[[#This Row],[53]]</f>
        <v>4.6843272480462508E-5</v>
      </c>
      <c r="BD409" s="10">
        <f>3/24000000*OO[[#This Row],[112 (02JUL1985 21:00:00)-Water Temperature (C)]]*OO[[#This Row],[54]]</f>
        <v>4.065366179835E-5</v>
      </c>
      <c r="BE409" s="10">
        <f>3/24000000*OO[[#This Row],[113 (03JUL1985 00:00:00)-Water Temperature (C)]]*OO[[#This Row],[55]]</f>
        <v>3.5787205571399999E-5</v>
      </c>
      <c r="BF409" s="10">
        <f>3/24000000*OO[[#This Row],[114 (03JUL1985 03:00:00)-Water Temperature (C)]]*OO[[#This Row],[56]]</f>
        <v>3.2392957603500006E-5</v>
      </c>
      <c r="BG409" s="10">
        <f>3/24000000*OO[[#This Row],[115 (03JUL1985 06:00:00)-Water Temperature (C)]]*OO[[#This Row],[57]]</f>
        <v>2.9735106822749999E-5</v>
      </c>
      <c r="BH409" s="10">
        <f>3/24000000*OO[[#This Row],[116 (03JUL1985 09:00:00)-Water Temperature (C)]]*OO[[#This Row],[58]]</f>
        <v>2.6691211696304999E-5</v>
      </c>
      <c r="BI409" s="10">
        <f>3/24000000*OO[[#This Row],[117 (03JUL1985 12:00:00)-Water Temperature (C)]]*OO[[#This Row],[59]]</f>
        <v>2.404577532922125E-5</v>
      </c>
      <c r="BJ409" s="10">
        <f>3/24000000*OO[[#This Row],[118 (03JUL1985 15:00:00)-Water Temperature (C)]]*OO[[#This Row],[60]]</f>
        <v>2.1406838651087498E-5</v>
      </c>
      <c r="BK409" s="10">
        <f>3/24000000*OO[[#This Row],[119 (03JUL1985 18:00:00)-Water Temperature (C)]]*OO[[#This Row],[61]]</f>
        <v>1.8801746065530002E-5</v>
      </c>
      <c r="BL409" s="10">
        <f>3/24000000*OO[[#This Row],[120 (03JUL1985 21:00:00)-Water Temperature (C)]]*OO[[#This Row],[62]]</f>
        <v>1.6558827692539998E-5</v>
      </c>
      <c r="BM409" s="10">
        <f>3/24000000*OO[[#This Row],[121 (04JUL1985 00:00:00)-Water Temperature (C)]]*OO[[#This Row],[63]]</f>
        <v>1.4901685278399996E-5</v>
      </c>
      <c r="BN409" s="10">
        <f>3/24000000*OO[[#This Row],[122 (04JUL1985 03:00:00)-Water Temperature (C)]]*OO[[#This Row],[64]]</f>
        <v>1.42101003211875E-5</v>
      </c>
      <c r="BO409" s="10">
        <f>3/24000000*OO[[#This Row],[123 (04JUL1985 06:00:00)-Water Temperature (C)]]*OO[[#This Row],[65]]</f>
        <v>1.3627360844580001E-5</v>
      </c>
      <c r="BP409" s="10">
        <f>3/24000000*OO[[#This Row],[124 (04JUL1985 09:00:00)-Water Temperature (C)]]*OO[[#This Row],[66]]</f>
        <v>1.2923171722586251E-5</v>
      </c>
      <c r="BQ409" s="10">
        <f>3/24000000*OO[[#This Row],[125 (04JUL1985 12:00:00)-Water Temperature (C)]]*OO[[#This Row],[67]]</f>
        <v>1.1943125251784998E-5</v>
      </c>
      <c r="BR409" s="10">
        <f>3/24000000*OO[[#This Row],[126 (04JUL1985 15:00:00)-Water Temperature (C)]]*OO[[#This Row],[68]]</f>
        <v>1.0761518797714999E-5</v>
      </c>
      <c r="BS409" s="10">
        <f>3/24000000*OO[[#This Row],[127 (04JUL1985 18:00:00)-Water Temperature (C)]]*OO[[#This Row],[69]]</f>
        <v>9.4798406190249997E-6</v>
      </c>
      <c r="BT409" s="10">
        <f>3/24000000*OO[[#This Row],[128 (04JUL1985 21:00:00)-Water Temperature (C)]]*OO[[#This Row],[70]]</f>
        <v>8.4386612824762495E-6</v>
      </c>
      <c r="BU409" s="10">
        <f>3/24000000*OO[[#This Row],[129 (05JUL1985 00:00:00)-Water Temperature (C)]]*OO[[#This Row],[71]]</f>
        <v>7.5635232675824989E-6</v>
      </c>
      <c r="BV409" s="10">
        <f>3/24000000*OO[[#This Row],[130 (05JUL1985 03:00:00)-Water Temperature (C)]]*OO[[#This Row],[72]]</f>
        <v>6.9889967944124986E-6</v>
      </c>
      <c r="BW409" s="10">
        <f>3/24000000*OO[[#This Row],[131 (05JUL1985 06:00:00)-Water Temperature (C)]]*OO[[#This Row],[73]]</f>
        <v>6.3726715552574991E-6</v>
      </c>
      <c r="BX409" s="10">
        <f>3/24000000*OO[[#This Row],[132 (05JUL1985 09:00:00)-Water Temperature (C)]]*OO[[#This Row],[74]]</f>
        <v>5.6974995518750001E-6</v>
      </c>
      <c r="BY409" s="10">
        <f>3/24000000*OO[[#This Row],[133 (05JUL1985 12:00:00)-Water Temperature (C)]]*OO[[#This Row],[75]]</f>
        <v>4.9478370607049996E-6</v>
      </c>
      <c r="BZ409" s="10">
        <f>3/24000000*OO[[#This Row],[134 (05JUL1985 15:00:00)-Water Temperature (C)]]*OO[[#This Row],[76]]</f>
        <v>4.1008130424800003E-6</v>
      </c>
      <c r="CA409" s="10">
        <f>3/24000000*OO[[#This Row],[135 (05JUL1985 18:00:00)-Water Temperature (C)]]*OO[[#This Row],[77]]</f>
        <v>3.26579367566375E-6</v>
      </c>
      <c r="CB409" s="10">
        <f>3/24000000*OO[[#This Row],[136 (05JUL1985 21:00:00)-Water Temperature (C)]]*OO[[#This Row],[78]]</f>
        <v>2.5647021735469998E-6</v>
      </c>
      <c r="CC409" s="10">
        <f>3/24000000*OO[[#This Row],[137 (06JUL1985 00:00:00)-Water Temperature (C)]]*OO[[#This Row],[79]]</f>
        <v>2.0337759340442499E-6</v>
      </c>
      <c r="CD409" s="10">
        <f>3/24000000*OO[[#This Row],[138 (06JUL1985 03:00:00)-Water Temperature (C)]]*OO[[#This Row],[80]]</f>
        <v>1.6948737837024998E-6</v>
      </c>
      <c r="CE409" s="10">
        <f>3/24000000*OO[[#This Row],[139 (06JUL1985 06:00:00)-Water Temperature (C)]]*OO[[#This Row],[81]]</f>
        <v>1.4496411665037497E-6</v>
      </c>
      <c r="CF409" s="10">
        <f>3/24000000*OO[[#This Row],[140 (06JUL1985 09:00:00)-Water Temperature (C)]]*OO[[#This Row],[82]]</f>
        <v>1.269550699711E-6</v>
      </c>
      <c r="CG409" s="10">
        <f>3/24000000*OO[[#This Row],[141 (06JUL1985 12:00:00)-Water Temperature (C)]]*OO[[#This Row],[83]]</f>
        <v>1.124087806526125E-6</v>
      </c>
      <c r="CH409" s="10">
        <f>3/24000000*OO[[#This Row],[142 (06JUL1985 15:00:00)-Water Temperature (C)]]*OO[[#This Row],[84]]</f>
        <v>9.9667021155974983E-7</v>
      </c>
      <c r="CI409" s="10">
        <f>3/24000000*OO[[#This Row],[143 (06JUL1985 18:00:00)-Water Temperature (C)]]*OO[[#This Row],[85]]</f>
        <v>8.7750715010937489E-7</v>
      </c>
      <c r="CJ409" s="10">
        <f>3/24000000*OO[[#This Row],[144 (06JUL1985 21:00:00)-Water Temperature (C)]]*OO[[#This Row],[86]]</f>
        <v>7.8608512714312498E-7</v>
      </c>
      <c r="CK409" s="10">
        <f>3/24000000*OO[[#This Row],[145 (07JUL1985 00:00:00)-Water Temperature (C)]]*OO[[#This Row],[87]]</f>
        <v>7.1827519980600002E-7</v>
      </c>
      <c r="CL409" s="10">
        <f>3/24000000*OO[[#This Row],[146 (07JUL1985 03:00:00)-Water Temperature (C)]]*OO[[#This Row],[88]]</f>
        <v>6.9211402195924993E-7</v>
      </c>
      <c r="CM409" s="10">
        <f>3/24000000*OO[[#This Row],[147 (07JUL1985 06:00:00)-Water Temperature (C)]]*OO[[#This Row],[89]]</f>
        <v>6.6233424770999988E-7</v>
      </c>
      <c r="CN409" s="10">
        <f>3/24000000*OO[[#This Row],[148 (07JUL1985 09:00:00)-Water Temperature (C)]]*OO[[#This Row],[90]]</f>
        <v>6.2626805392800007E-7</v>
      </c>
      <c r="CO409" s="10">
        <f>3/24000000*OO[[#This Row],[149 (07JUL1985 12:00:00)-Water Temperature (C)]]*OO[[#This Row],[91]]</f>
        <v>5.9388354952937503E-7</v>
      </c>
      <c r="CP409" s="10">
        <f>3/24000000*OO[[#This Row],[150 (07JUL1985 15:00:00)-Water Temperature (C)]]*OO[[#This Row],[92]]</f>
        <v>5.6613939021250005E-7</v>
      </c>
      <c r="CQ409" s="10">
        <f>3/24000000*OO[[#This Row],[151 (07JUL1985 18:00:00)-Water Temperature (C)]]*OO[[#This Row],[93]]</f>
        <v>5.35417820336875E-7</v>
      </c>
      <c r="CR409" s="10">
        <f>3/24000000*OO[[#This Row],[152 (07JUL1985 21:00:00)-Water Temperature (C)]]*OO[[#This Row],[94]]</f>
        <v>5.0562309434174995E-7</v>
      </c>
      <c r="CS409" s="10">
        <f>3/24000000*OO[[#This Row],[153 (08JUL1985 00:00:00)-Water Temperature (C)]]*OO[[#This Row],[95]]</f>
        <v>4.7836061795362486E-7</v>
      </c>
      <c r="CT409" s="10">
        <f>3/24000000*OO[[#This Row],[154 (08JUL1985 03:00:00)-Water Temperature (C)]]*OO[[#This Row],[96]]</f>
        <v>4.7260904208100003E-7</v>
      </c>
      <c r="CU409" s="10">
        <f>3/24000000*OO[[#This Row],[155 (08JUL1985 06:00:00)-Water Temperature (C)]]*OO[[#This Row],[97]]</f>
        <v>4.6923878114099997E-7</v>
      </c>
      <c r="CV409" s="10">
        <f>3/24000000*OO[[#This Row],[156 (08JUL1985 09:00:00)-Water Temperature (C)]]*OO[[#This Row],[98]]</f>
        <v>4.5641723696712505E-7</v>
      </c>
      <c r="CW409" s="10">
        <f>3/24000000*OO[[#This Row],[157 (08JUL1985 12:00:00)-Water Temperature (C)]]*OO[[#This Row],[99]]</f>
        <v>4.4026897894724998E-7</v>
      </c>
    </row>
    <row r="410" spans="1:101" x14ac:dyDescent="0.35">
      <c r="A410" t="s">
        <v>417</v>
      </c>
      <c r="B410">
        <v>701.4393</v>
      </c>
      <c r="C410" s="10">
        <f>3/24*OO[[#This Row],[59 (26JUN1985 06:00:00)-Water Temperature (C)]]*OO[[#This Row],[1]]/SUM(OO[1])</f>
        <v>0</v>
      </c>
      <c r="D410" s="10">
        <f>3/24*OO[[#This Row],[60 (26JUN1985 09:00:00)-Water Temperature (C)]]*OO[[#This Row],[2]]/SUM(OO[2])</f>
        <v>0</v>
      </c>
      <c r="E410" s="10">
        <f>3/24*OO[[#This Row],[61 (26JUN1985 12:00:00)-Water Temperature (C)]]*OO[[#This Row],[3]]/SUM(OO[3])</f>
        <v>0</v>
      </c>
      <c r="F410" s="10">
        <f>3/24*OO[[#This Row],[62 (26JUN1985 15:00:00)-Water Temperature (C)]]*OO[[#This Row],[4]]/SUM(OO[4])</f>
        <v>0</v>
      </c>
      <c r="G410" s="10">
        <f>3/24*OO[[#This Row],[63 (26JUN1985 18:00:00)-Water Temperature (C)]]*OO[[#This Row],[5]]/SUM(OO[5])</f>
        <v>0</v>
      </c>
      <c r="H410" s="10">
        <f>3/24*OO[[#This Row],[64 (26JUN1985 21:00:00)-Water Temperature (C)]]*OO[[#This Row],[6]]/SUM(OO[6])</f>
        <v>0</v>
      </c>
      <c r="I410" s="10">
        <f>3/24*OO[[#This Row],[65 (27JUN1985 00:00:00)-Water Temperature (C)]]*OO[[#This Row],[7]]/SUM(OO[7])</f>
        <v>0</v>
      </c>
      <c r="J410" s="10">
        <f>3/24*OO[[#This Row],[66 (27JUN1985 03:00:00)-Water Temperature (C)]]*OO[[#This Row],[8]]/SUM(OO[8])</f>
        <v>0</v>
      </c>
      <c r="K410" s="10">
        <f>3/24*OO[[#This Row],[67 (27JUN1985 06:00:00)-Water Temperature (C)]]*OO[[#This Row],[9]]/SUM(OO[9])</f>
        <v>0</v>
      </c>
      <c r="L410" s="10">
        <f>3/24*OO[[#This Row],[68 (27JUN1985 09:00:00)-Water Temperature (C)]]*OO[[#This Row],[10]]/SUM(OO[10])</f>
        <v>0</v>
      </c>
      <c r="M410" s="10">
        <f>3/24*OO[[#This Row],[69 (27JUN1985 12:00:00)-Water Temperature (C)]]*OO[[#This Row],[11]]/SUM(OO[11])</f>
        <v>0</v>
      </c>
      <c r="N410" s="10">
        <f>3/24*OO[[#This Row],[70 (27JUN1985 15:00:00)-Water Temperature (C)]]*OO[[#This Row],[12]]/SUM(OO[12])</f>
        <v>0</v>
      </c>
      <c r="O410" s="10">
        <f>3/24*OO[[#This Row],[71 (27JUN1985 18:00:00)-Water Temperature (C)]]*OO[[#This Row],[13]]/SUM(OO[13])</f>
        <v>0</v>
      </c>
      <c r="P410" s="10">
        <f>3/24*OO[[#This Row],[72 (27JUN1985 21:00:00)-Water Temperature (C)]]*OO[[#This Row],[14]]/SUM(OO[14])</f>
        <v>0</v>
      </c>
      <c r="Q410" s="10">
        <f>3/24*OO[[#This Row],[73 (28JUN1985 00:00:00)-Water Temperature (C)]]*OO[[#This Row],[15]]/SUM(OO[15])</f>
        <v>0</v>
      </c>
      <c r="R410" s="10">
        <f>3/24*OO[[#This Row],[74 (28JUN1985 03:00:00)-Water Temperature (C)]]*OO[[#This Row],[16]]/SUM(OO[16])</f>
        <v>0</v>
      </c>
      <c r="S410" s="10">
        <f>3/24*OO[[#This Row],[75 (28JUN1985 06:00:00)-Water Temperature (C)]]*OO[[#This Row],[17]]/SUM(OO[17])</f>
        <v>0</v>
      </c>
      <c r="T410" s="10">
        <f>3/24*OO[[#This Row],[76 (28JUN1985 09:00:00)-Water Temperature (C)]]*OO[[#This Row],[18]]/SUM(OO[18])</f>
        <v>0</v>
      </c>
      <c r="U410" s="10">
        <f>3/24*OO[[#This Row],[77 (28JUN1985 12:00:00)-Water Temperature (C)]]*OO[[#This Row],[19]]/SUM(OO[19])</f>
        <v>0</v>
      </c>
      <c r="V410" s="10">
        <f>3/24000000*OO[[#This Row],[78 (28JUN1985 15:00:00)-Water Temperature (C)]]*OO[[#This Row],[20]]</f>
        <v>0</v>
      </c>
      <c r="W410" s="10">
        <f>3/24000000*OO[[#This Row],[79 (28JUN1985 18:00:00)-Water Temperature (C)]]*OO[[#This Row],[21]]</f>
        <v>5.1049666375837501E-37</v>
      </c>
      <c r="X410" s="10">
        <f>3/24000000*OO[[#This Row],[80 (28JUN1985 21:00:00)-Water Temperature (C)]]*OO[[#This Row],[22]]</f>
        <v>3.8453244319349998E-31</v>
      </c>
      <c r="Y410" s="10">
        <f>3/24000000*OO[[#This Row],[81 (29JUN1985 00:00:00)-Water Temperature (C)]]*OO[[#This Row],[23]]</f>
        <v>3.0600943813352501E-24</v>
      </c>
      <c r="Z410" s="10">
        <f>3/24000000*OO[[#This Row],[82 (29JUN1985 03:00:00)-Water Temperature (C)]]*OO[[#This Row],[24]]</f>
        <v>2.2581260539384999E-19</v>
      </c>
      <c r="AA410" s="10">
        <f>3/24000000*OO[[#This Row],[83 (29JUN1985 06:00:00)-Water Temperature (C)]]*OO[[#This Row],[25]]</f>
        <v>8.6617528144812514E-16</v>
      </c>
      <c r="AB410" s="10">
        <f>3/24000000*OO[[#This Row],[84 (29JUN1985 09:00:00)-Water Temperature (C)]]*OO[[#This Row],[26]]</f>
        <v>6.5671190463000002E-13</v>
      </c>
      <c r="AC410" s="10">
        <f>3/24000000*OO[[#This Row],[85 (29JUN1985 12:00:00)-Water Temperature (C)]]*OO[[#This Row],[27]]</f>
        <v>1.483370162598625E-10</v>
      </c>
      <c r="AD410" s="10">
        <f>3/24000000*OO[[#This Row],[86 (29JUN1985 15:00:00)-Water Temperature (C)]]*OO[[#This Row],[28]]</f>
        <v>1.2906245247839999E-8</v>
      </c>
      <c r="AE410" s="10">
        <f>3/24000000*OO[[#This Row],[88 (29JUN1985 21:00:00)-Water Temperature (C)]]*OO[[#This Row],[30]]</f>
        <v>1.0516110093422499E-5</v>
      </c>
      <c r="AF410" s="10">
        <f>3/24000000*OO[[#This Row],[88 (29JUN1985 21:00:00)-Water Temperature (C)]]*OO[[#This Row],[30]]</f>
        <v>1.0516110093422499E-5</v>
      </c>
      <c r="AG410" s="10">
        <f>3/24000000*OO[[#This Row],[89 (30JUN1985 00:00:00)-Water Temperature (C)]]*OO[[#This Row],[31]]</f>
        <v>1.25086534664525E-4</v>
      </c>
      <c r="AH410" s="10">
        <f>3/24000000*OO[[#This Row],[90 (30JUN1985 03:00:00)-Water Temperature (C)]]*OO[[#This Row],[32]]</f>
        <v>9.468290947915E-4</v>
      </c>
      <c r="AI410" s="10">
        <f>3/24000000*OO[[#This Row],[91 (30JUN1985 06:00:00)-Water Temperature (C)]]*OO[[#This Row],[33]]</f>
        <v>4.7073997162162496E-3</v>
      </c>
      <c r="AJ410" s="10">
        <f>3/24000000*OO[[#This Row],[92 (30JUN1985 09:00:00)-Water Temperature (C)]]*OO[[#This Row],[34]]</f>
        <v>1.595205474187875E-2</v>
      </c>
      <c r="AK410" s="10">
        <f>3/24000000*OO[[#This Row],[93 (30JUN1985 12:00:00)-Water Temperature (C)]]*OO[[#This Row],[35]]</f>
        <v>3.79431596628E-2</v>
      </c>
      <c r="AL410" s="10">
        <f>3/24000000*OO[[#This Row],[94 (30JUN1985 15:00:00)-Water Temperature (C)]]*OO[[#This Row],[36]]</f>
        <v>6.4585826094524998E-2</v>
      </c>
      <c r="AM410" s="10">
        <f>3/24000000*OO[[#This Row],[95 (30JUN1985 18:00:00)-Water Temperature (C)]]*OO[[#This Row],[37]]</f>
        <v>8.1253207573937489E-2</v>
      </c>
      <c r="AN410" s="10">
        <f>3/24000000*OO[[#This Row],[96 (30JUN1985 21:00:00)-Water Temperature (C)]]*OO[[#This Row],[38]]</f>
        <v>7.9584547817774992E-2</v>
      </c>
      <c r="AO410" s="10">
        <f>3/24000000*OO[[#This Row],[97 (01JUL1985 00:00:00)-Water Temperature (C)]]*OO[[#This Row],[39]]</f>
        <v>6.2929243388699999E-2</v>
      </c>
      <c r="AP410" s="10">
        <f>3/24000000*OO[[#This Row],[98 (01JUL1985 03:00:00)-Water Temperature (C)]]*OO[[#This Row],[40]]</f>
        <v>4.2014829258974998E-2</v>
      </c>
      <c r="AQ410" s="10">
        <f>3/24000000*OO[[#This Row],[99 (01JUL1985 06:00:00)-Water Temperature (C)]]*OO[[#This Row],[41]]</f>
        <v>2.3722183858889998E-2</v>
      </c>
      <c r="AR410" s="10">
        <f>3/24000000*OO[[#This Row],[100 (01JUL1985 09:00:00)-Water Temperature (C)]]*OO[[#This Row],[42]]</f>
        <v>1.1270736016766248E-2</v>
      </c>
      <c r="AS410" s="10">
        <f>3/24000000*OO[[#This Row],[101 (01JUL1985 12:00:00)-Water Temperature (C)]]*OO[[#This Row],[43]]</f>
        <v>4.6108053121299997E-3</v>
      </c>
      <c r="AT410" s="10">
        <f>3/24000000*OO[[#This Row],[102 (01JUL1985 15:00:00)-Water Temperature (C)]]*OO[[#This Row],[44]]</f>
        <v>1.657811016524E-3</v>
      </c>
      <c r="AU410" s="10">
        <f>3/24000000*OO[[#This Row],[103 (01JUL1985 18:00:00)-Water Temperature (C)]]*OO[[#This Row],[45]]</f>
        <v>5.6295978215875001E-4</v>
      </c>
      <c r="AV410" s="10">
        <f>3/24000000*OO[[#This Row],[104 (01JUL1985 21:00:00)-Water Temperature (C)]]*OO[[#This Row],[46]]</f>
        <v>2.10985891635375E-4</v>
      </c>
      <c r="AW410" s="10">
        <f>3/24000000*OO[[#This Row],[105 (02JUL1985 00:00:00)-Water Temperature (C)]]*OO[[#This Row],[47]]</f>
        <v>1.1045321963557501E-4</v>
      </c>
      <c r="AX410" s="10">
        <f>3/24000000*OO[[#This Row],[106 (02JUL1985 03:00:00)-Water Temperature (C)]]*OO[[#This Row],[48]]</f>
        <v>8.5091993276699987E-5</v>
      </c>
      <c r="AY410" s="10">
        <f>3/24000000*OO[[#This Row],[107 (02JUL1985 06:00:00)-Water Temperature (C)]]*OO[[#This Row],[49]]</f>
        <v>7.7506384531799983E-5</v>
      </c>
      <c r="AZ410" s="10">
        <f>3/24000000*OO[[#This Row],[108 (02JUL1985 09:00:00)-Water Temperature (C)]]*OO[[#This Row],[50]]</f>
        <v>7.3542433548250003E-5</v>
      </c>
      <c r="BA410" s="10">
        <f>3/24000000*OO[[#This Row],[109 (02JUL1985 12:00:00)-Water Temperature (C)]]*OO[[#This Row],[51]]</f>
        <v>6.7796546702499988E-5</v>
      </c>
      <c r="BB410" s="10">
        <f>3/24000000*OO[[#This Row],[110 (02JUL1985 15:00:00)-Water Temperature (C)]]*OO[[#This Row],[52]]</f>
        <v>6.0318460016462491E-5</v>
      </c>
      <c r="BC410" s="10">
        <f>3/24000000*OO[[#This Row],[111 (02JUL1985 18:00:00)-Water Temperature (C)]]*OO[[#This Row],[53]]</f>
        <v>5.2082221808399996E-5</v>
      </c>
      <c r="BD410" s="10">
        <f>3/24000000*OO[[#This Row],[112 (02JUL1985 21:00:00)-Water Temperature (C)]]*OO[[#This Row],[54]]</f>
        <v>4.5257994534799997E-5</v>
      </c>
      <c r="BE410" s="10">
        <f>3/24000000*OO[[#This Row],[113 (03JUL1985 00:00:00)-Water Temperature (C)]]*OO[[#This Row],[55]]</f>
        <v>3.9870050223199998E-5</v>
      </c>
      <c r="BF410" s="10">
        <f>3/24000000*OO[[#This Row],[114 (03JUL1985 03:00:00)-Water Temperature (C)]]*OO[[#This Row],[56]]</f>
        <v>3.6114985127000001E-5</v>
      </c>
      <c r="BG410" s="10">
        <f>3/24000000*OO[[#This Row],[115 (03JUL1985 06:00:00)-Water Temperature (C)]]*OO[[#This Row],[57]]</f>
        <v>3.3246732178450003E-5</v>
      </c>
      <c r="BH410" s="10">
        <f>3/24000000*OO[[#This Row],[116 (03JUL1985 09:00:00)-Water Temperature (C)]]*OO[[#This Row],[58]]</f>
        <v>3.0075500338042501E-5</v>
      </c>
      <c r="BI410" s="10">
        <f>3/24000000*OO[[#This Row],[117 (03JUL1985 12:00:00)-Water Temperature (C)]]*OO[[#This Row],[59]]</f>
        <v>2.7142284337574999E-5</v>
      </c>
      <c r="BJ410" s="10">
        <f>3/24000000*OO[[#This Row],[118 (03JUL1985 15:00:00)-Water Temperature (C)]]*OO[[#This Row],[60]]</f>
        <v>2.4321260283539997E-5</v>
      </c>
      <c r="BK410" s="10">
        <f>3/24000000*OO[[#This Row],[119 (03JUL1985 18:00:00)-Water Temperature (C)]]*OO[[#This Row],[61]]</f>
        <v>2.1441600454657499E-5</v>
      </c>
      <c r="BL410" s="10">
        <f>3/24000000*OO[[#This Row],[120 (03JUL1985 21:00:00)-Water Temperature (C)]]*OO[[#This Row],[62]]</f>
        <v>1.896135849619125E-5</v>
      </c>
      <c r="BM410" s="10">
        <f>3/24000000*OO[[#This Row],[121 (04JUL1985 00:00:00)-Water Temperature (C)]]*OO[[#This Row],[63]]</f>
        <v>1.7071776914559999E-5</v>
      </c>
      <c r="BN410" s="10">
        <f>3/24000000*OO[[#This Row],[122 (04JUL1985 03:00:00)-Water Temperature (C)]]*OO[[#This Row],[64]]</f>
        <v>1.6273610143699997E-5</v>
      </c>
      <c r="BO410" s="10">
        <f>3/24000000*OO[[#This Row],[123 (04JUL1985 06:00:00)-Water Temperature (C)]]*OO[[#This Row],[65]]</f>
        <v>1.570886092144125E-5</v>
      </c>
      <c r="BP410" s="10">
        <f>3/24000000*OO[[#This Row],[124 (04JUL1985 09:00:00)-Water Temperature (C)]]*OO[[#This Row],[66]]</f>
        <v>1.5007264098502499E-5</v>
      </c>
      <c r="BQ410" s="10">
        <f>3/24000000*OO[[#This Row],[125 (04JUL1985 12:00:00)-Water Temperature (C)]]*OO[[#This Row],[67]]</f>
        <v>1.4007093148229999E-5</v>
      </c>
      <c r="BR410" s="10">
        <f>3/24000000*OO[[#This Row],[126 (04JUL1985 15:00:00)-Water Temperature (C)]]*OO[[#This Row],[68]]</f>
        <v>1.2745745184599999E-5</v>
      </c>
      <c r="BS410" s="10">
        <f>3/24000000*OO[[#This Row],[127 (04JUL1985 18:00:00)-Water Temperature (C)]]*OO[[#This Row],[69]]</f>
        <v>1.132761944376E-5</v>
      </c>
      <c r="BT410" s="10">
        <f>3/24000000*OO[[#This Row],[128 (04JUL1985 21:00:00)-Water Temperature (C)]]*OO[[#This Row],[70]]</f>
        <v>1.0134149012624998E-5</v>
      </c>
      <c r="BU410" s="10">
        <f>3/24000000*OO[[#This Row],[129 (05JUL1985 00:00:00)-Water Temperature (C)]]*OO[[#This Row],[71]]</f>
        <v>9.1217616807599982E-6</v>
      </c>
      <c r="BV410" s="10">
        <f>3/24000000*OO[[#This Row],[130 (05JUL1985 03:00:00)-Water Temperature (C)]]*OO[[#This Row],[72]]</f>
        <v>8.4786424872825E-6</v>
      </c>
      <c r="BW410" s="10">
        <f>3/24000000*OO[[#This Row],[131 (05JUL1985 06:00:00)-Water Temperature (C)]]*OO[[#This Row],[73]]</f>
        <v>7.8048504014250009E-6</v>
      </c>
      <c r="BX410" s="10">
        <f>3/24000000*OO[[#This Row],[132 (05JUL1985 09:00:00)-Water Temperature (C)]]*OO[[#This Row],[74]]</f>
        <v>7.0598625009299988E-6</v>
      </c>
      <c r="BY410" s="10">
        <f>3/24000000*OO[[#This Row],[133 (05JUL1985 12:00:00)-Water Temperature (C)]]*OO[[#This Row],[75]]</f>
        <v>6.2031625841737501E-6</v>
      </c>
      <c r="BZ410" s="10">
        <f>3/24000000*OO[[#This Row],[134 (05JUL1985 15:00:00)-Water Temperature (C)]]*OO[[#This Row],[76]]</f>
        <v>5.2160292806599996E-6</v>
      </c>
      <c r="CA410" s="10">
        <f>3/24000000*OO[[#This Row],[135 (05JUL1985 18:00:00)-Water Temperature (C)]]*OO[[#This Row],[77]]</f>
        <v>4.20847090594875E-6</v>
      </c>
      <c r="CB410" s="10">
        <f>3/24000000*OO[[#This Row],[136 (05JUL1985 21:00:00)-Water Temperature (C)]]*OO[[#This Row],[78]]</f>
        <v>3.3272258180069998E-6</v>
      </c>
      <c r="CC410" s="10">
        <f>3/24000000*OO[[#This Row],[137 (06JUL1985 00:00:00)-Water Temperature (C)]]*OO[[#This Row],[79]]</f>
        <v>2.6425006314875E-6</v>
      </c>
      <c r="CD410" s="10">
        <f>3/24000000*OO[[#This Row],[138 (06JUL1985 03:00:00)-Water Temperature (C)]]*OO[[#This Row],[80]]</f>
        <v>2.1958061045737504E-6</v>
      </c>
      <c r="CE410" s="10">
        <f>3/24000000*OO[[#This Row],[139 (06JUL1985 06:00:00)-Water Temperature (C)]]*OO[[#This Row],[81]]</f>
        <v>1.8783018856842498E-6</v>
      </c>
      <c r="CF410" s="10">
        <f>3/24000000*OO[[#This Row],[140 (06JUL1985 09:00:00)-Water Temperature (C)]]*OO[[#This Row],[82]]</f>
        <v>1.6431601176887499E-6</v>
      </c>
      <c r="CG410" s="10">
        <f>3/24000000*OO[[#This Row],[141 (06JUL1985 12:00:00)-Water Temperature (C)]]*OO[[#This Row],[83]]</f>
        <v>1.45436936338575E-6</v>
      </c>
      <c r="CH410" s="10">
        <f>3/24000000*OO[[#This Row],[142 (06JUL1985 15:00:00)-Water Temperature (C)]]*OO[[#This Row],[84]]</f>
        <v>1.292079549236875E-6</v>
      </c>
      <c r="CI410" s="10">
        <f>3/24000000*OO[[#This Row],[143 (06JUL1985 18:00:00)-Water Temperature (C)]]*OO[[#This Row],[85]]</f>
        <v>1.1397444695999999E-6</v>
      </c>
      <c r="CJ410" s="10">
        <f>3/24000000*OO[[#This Row],[144 (06JUL1985 21:00:00)-Water Temperature (C)]]*OO[[#This Row],[86]]</f>
        <v>1.0207413402962498E-6</v>
      </c>
      <c r="CK410" s="10">
        <f>3/24000000*OO[[#This Row],[145 (07JUL1985 00:00:00)-Water Temperature (C)]]*OO[[#This Row],[87]]</f>
        <v>9.3130440318562501E-7</v>
      </c>
      <c r="CL410" s="10">
        <f>3/24000000*OO[[#This Row],[146 (07JUL1985 03:00:00)-Water Temperature (C)]]*OO[[#This Row],[88]]</f>
        <v>8.9342299059900006E-7</v>
      </c>
      <c r="CM410" s="10">
        <f>3/24000000*OO[[#This Row],[147 (07JUL1985 06:00:00)-Water Temperature (C)]]*OO[[#This Row],[89]]</f>
        <v>8.6025748675499995E-7</v>
      </c>
      <c r="CN410" s="10">
        <f>3/24000000*OO[[#This Row],[148 (07JUL1985 09:00:00)-Water Temperature (C)]]*OO[[#This Row],[90]]</f>
        <v>8.1454481391000003E-7</v>
      </c>
      <c r="CO410" s="10">
        <f>3/24000000*OO[[#This Row],[149 (07JUL1985 12:00:00)-Water Temperature (C)]]*OO[[#This Row],[91]]</f>
        <v>7.7335636572887501E-7</v>
      </c>
      <c r="CP410" s="10">
        <f>3/24000000*OO[[#This Row],[150 (07JUL1985 15:00:00)-Water Temperature (C)]]*OO[[#This Row],[92]]</f>
        <v>7.3924300135312494E-7</v>
      </c>
      <c r="CQ410" s="10">
        <f>3/24000000*OO[[#This Row],[151 (07JUL1985 18:00:00)-Water Temperature (C)]]*OO[[#This Row],[93]]</f>
        <v>7.0092974825949993E-7</v>
      </c>
      <c r="CR410" s="10">
        <f>3/24000000*OO[[#This Row],[152 (07JUL1985 21:00:00)-Water Temperature (C)]]*OO[[#This Row],[94]]</f>
        <v>6.6366977173874998E-7</v>
      </c>
      <c r="CS410" s="10">
        <f>3/24000000*OO[[#This Row],[153 (08JUL1985 00:00:00)-Water Temperature (C)]]*OO[[#This Row],[95]]</f>
        <v>6.287141417408749E-7</v>
      </c>
      <c r="CT410" s="10">
        <f>3/24000000*OO[[#This Row],[154 (08JUL1985 03:00:00)-Water Temperature (C)]]*OO[[#This Row],[96]]</f>
        <v>6.1911850398299997E-7</v>
      </c>
      <c r="CU410" s="10">
        <f>3/24000000*OO[[#This Row],[155 (08JUL1985 06:00:00)-Water Temperature (C)]]*OO[[#This Row],[97]]</f>
        <v>6.1676195952249993E-7</v>
      </c>
      <c r="CV410" s="10">
        <f>3/24000000*OO[[#This Row],[156 (08JUL1985 09:00:00)-Water Temperature (C)]]*OO[[#This Row],[98]]</f>
        <v>6.0298753074537498E-7</v>
      </c>
      <c r="CW410" s="10">
        <f>3/24000000*OO[[#This Row],[157 (08JUL1985 12:00:00)-Water Temperature (C)]]*OO[[#This Row],[99]]</f>
        <v>5.8315585515550004E-7</v>
      </c>
    </row>
    <row r="411" spans="1:101" x14ac:dyDescent="0.35">
      <c r="A411" t="s">
        <v>418</v>
      </c>
      <c r="B411">
        <v>119.5365</v>
      </c>
      <c r="C411" s="10">
        <f>3/24*OO[[#This Row],[59 (26JUN1985 06:00:00)-Water Temperature (C)]]*OO[[#This Row],[1]]/SUM(OO[1])</f>
        <v>0</v>
      </c>
      <c r="D411" s="10">
        <f>3/24*OO[[#This Row],[60 (26JUN1985 09:00:00)-Water Temperature (C)]]*OO[[#This Row],[2]]/SUM(OO[2])</f>
        <v>0</v>
      </c>
      <c r="E411" s="10">
        <f>3/24*OO[[#This Row],[61 (26JUN1985 12:00:00)-Water Temperature (C)]]*OO[[#This Row],[3]]/SUM(OO[3])</f>
        <v>0</v>
      </c>
      <c r="F411" s="10">
        <f>3/24*OO[[#This Row],[62 (26JUN1985 15:00:00)-Water Temperature (C)]]*OO[[#This Row],[4]]/SUM(OO[4])</f>
        <v>0</v>
      </c>
      <c r="G411" s="10">
        <f>3/24*OO[[#This Row],[63 (26JUN1985 18:00:00)-Water Temperature (C)]]*OO[[#This Row],[5]]/SUM(OO[5])</f>
        <v>0</v>
      </c>
      <c r="H411" s="10">
        <f>3/24*OO[[#This Row],[64 (26JUN1985 21:00:00)-Water Temperature (C)]]*OO[[#This Row],[6]]/SUM(OO[6])</f>
        <v>0</v>
      </c>
      <c r="I411" s="10">
        <f>3/24*OO[[#This Row],[65 (27JUN1985 00:00:00)-Water Temperature (C)]]*OO[[#This Row],[7]]/SUM(OO[7])</f>
        <v>0</v>
      </c>
      <c r="J411" s="10">
        <f>3/24*OO[[#This Row],[66 (27JUN1985 03:00:00)-Water Temperature (C)]]*OO[[#This Row],[8]]/SUM(OO[8])</f>
        <v>0</v>
      </c>
      <c r="K411" s="10">
        <f>3/24*OO[[#This Row],[67 (27JUN1985 06:00:00)-Water Temperature (C)]]*OO[[#This Row],[9]]/SUM(OO[9])</f>
        <v>0</v>
      </c>
      <c r="L411" s="10">
        <f>3/24*OO[[#This Row],[68 (27JUN1985 09:00:00)-Water Temperature (C)]]*OO[[#This Row],[10]]/SUM(OO[10])</f>
        <v>0</v>
      </c>
      <c r="M411" s="10">
        <f>3/24*OO[[#This Row],[69 (27JUN1985 12:00:00)-Water Temperature (C)]]*OO[[#This Row],[11]]/SUM(OO[11])</f>
        <v>0</v>
      </c>
      <c r="N411" s="10">
        <f>3/24*OO[[#This Row],[70 (27JUN1985 15:00:00)-Water Temperature (C)]]*OO[[#This Row],[12]]/SUM(OO[12])</f>
        <v>0</v>
      </c>
      <c r="O411" s="10">
        <f>3/24*OO[[#This Row],[71 (27JUN1985 18:00:00)-Water Temperature (C)]]*OO[[#This Row],[13]]/SUM(OO[13])</f>
        <v>0</v>
      </c>
      <c r="P411" s="10">
        <f>3/24*OO[[#This Row],[72 (27JUN1985 21:00:00)-Water Temperature (C)]]*OO[[#This Row],[14]]/SUM(OO[14])</f>
        <v>0</v>
      </c>
      <c r="Q411" s="10">
        <f>3/24*OO[[#This Row],[73 (28JUN1985 00:00:00)-Water Temperature (C)]]*OO[[#This Row],[15]]/SUM(OO[15])</f>
        <v>0</v>
      </c>
      <c r="R411" s="10">
        <f>3/24*OO[[#This Row],[74 (28JUN1985 03:00:00)-Water Temperature (C)]]*OO[[#This Row],[16]]/SUM(OO[16])</f>
        <v>0</v>
      </c>
      <c r="S411" s="10">
        <f>3/24*OO[[#This Row],[75 (28JUN1985 06:00:00)-Water Temperature (C)]]*OO[[#This Row],[17]]/SUM(OO[17])</f>
        <v>0</v>
      </c>
      <c r="T411" s="10">
        <f>3/24*OO[[#This Row],[76 (28JUN1985 09:00:00)-Water Temperature (C)]]*OO[[#This Row],[18]]/SUM(OO[18])</f>
        <v>0</v>
      </c>
      <c r="U411" s="10">
        <f>3/24*OO[[#This Row],[77 (28JUN1985 12:00:00)-Water Temperature (C)]]*OO[[#This Row],[19]]/SUM(OO[19])</f>
        <v>0</v>
      </c>
      <c r="V411" s="10">
        <f>3/24000000*OO[[#This Row],[78 (28JUN1985 15:00:00)-Water Temperature (C)]]*OO[[#This Row],[20]]</f>
        <v>0</v>
      </c>
      <c r="W411" s="10">
        <f>3/24000000*OO[[#This Row],[79 (28JUN1985 18:00:00)-Water Temperature (C)]]*OO[[#This Row],[21]]</f>
        <v>4.2146576572649996E-38</v>
      </c>
      <c r="X411" s="10">
        <f>3/24000000*OO[[#This Row],[80 (28JUN1985 21:00:00)-Water Temperature (C)]]*OO[[#This Row],[22]]</f>
        <v>4.3253906294199998E-32</v>
      </c>
      <c r="Y411" s="10">
        <f>3/24000000*OO[[#This Row],[81 (29JUN1985 00:00:00)-Water Temperature (C)]]*OO[[#This Row],[23]]</f>
        <v>3.0913818139031251E-25</v>
      </c>
      <c r="Z411" s="10">
        <f>3/24000000*OO[[#This Row],[82 (29JUN1985 03:00:00)-Water Temperature (C)]]*OO[[#This Row],[24]]</f>
        <v>2.7222314628187503E-20</v>
      </c>
      <c r="AA411" s="10">
        <f>3/24000000*OO[[#This Row],[83 (29JUN1985 06:00:00)-Water Temperature (C)]]*OO[[#This Row],[25]]</f>
        <v>1.1317252410605001E-16</v>
      </c>
      <c r="AB411" s="10">
        <f>3/24000000*OO[[#This Row],[84 (29JUN1985 09:00:00)-Water Temperature (C)]]*OO[[#This Row],[26]]</f>
        <v>9.0690081132349991E-14</v>
      </c>
      <c r="AC411" s="10">
        <f>3/24000000*OO[[#This Row],[85 (29JUN1985 12:00:00)-Water Temperature (C)]]*OO[[#This Row],[27]]</f>
        <v>2.1402513032334999E-11</v>
      </c>
      <c r="AD411" s="10">
        <f>3/24000000*OO[[#This Row],[86 (29JUN1985 15:00:00)-Water Temperature (C)]]*OO[[#This Row],[28]]</f>
        <v>1.9318697443363752E-9</v>
      </c>
      <c r="AE411" s="10">
        <f>3/24000000*OO[[#This Row],[88 (29JUN1985 21:00:00)-Water Temperature (C)]]*OO[[#This Row],[30]]</f>
        <v>1.6717950795754999E-6</v>
      </c>
      <c r="AF411" s="10">
        <f>3/24000000*OO[[#This Row],[88 (29JUN1985 21:00:00)-Water Temperature (C)]]*OO[[#This Row],[30]]</f>
        <v>1.6717950795754999E-6</v>
      </c>
      <c r="AG411" s="10">
        <f>3/24000000*OO[[#This Row],[89 (30JUN1985 00:00:00)-Water Temperature (C)]]*OO[[#This Row],[31]]</f>
        <v>2.0376982600656249E-5</v>
      </c>
      <c r="AH411" s="10">
        <f>3/24000000*OO[[#This Row],[90 (30JUN1985 03:00:00)-Water Temperature (C)]]*OO[[#This Row],[32]]</f>
        <v>1.5774258525737497E-4</v>
      </c>
      <c r="AI411" s="10">
        <f>3/24000000*OO[[#This Row],[91 (30JUN1985 06:00:00)-Water Temperature (C)]]*OO[[#This Row],[33]]</f>
        <v>8.0147858894999999E-4</v>
      </c>
      <c r="AJ411" s="10">
        <f>3/24000000*OO[[#This Row],[92 (30JUN1985 09:00:00)-Water Temperature (C)]]*OO[[#This Row],[34]]</f>
        <v>2.7742792185907494E-3</v>
      </c>
      <c r="AK411" s="10">
        <f>3/24000000*OO[[#This Row],[93 (30JUN1985 12:00:00)-Water Temperature (C)]]*OO[[#This Row],[35]]</f>
        <v>6.7384979208437506E-3</v>
      </c>
      <c r="AL411" s="10">
        <f>3/24000000*OO[[#This Row],[94 (30JUN1985 15:00:00)-Water Temperature (C)]]*OO[[#This Row],[36]]</f>
        <v>1.1712857966554999E-2</v>
      </c>
      <c r="AM411" s="10">
        <f>3/24000000*OO[[#This Row],[95 (30JUN1985 18:00:00)-Water Temperature (C)]]*OO[[#This Row],[37]]</f>
        <v>1.50275306680625E-2</v>
      </c>
      <c r="AN411" s="10">
        <f>3/24000000*OO[[#This Row],[96 (30JUN1985 21:00:00)-Water Temperature (C)]]*OO[[#This Row],[38]]</f>
        <v>1.4995742517365001E-2</v>
      </c>
      <c r="AO411" s="10">
        <f>3/24000000*OO[[#This Row],[97 (01JUL1985 00:00:00)-Water Temperature (C)]]*OO[[#This Row],[39]]</f>
        <v>1.204289031267E-2</v>
      </c>
      <c r="AP411" s="10">
        <f>3/24000000*OO[[#This Row],[98 (01JUL1985 03:00:00)-Water Temperature (C)]]*OO[[#This Row],[40]]</f>
        <v>8.1567931631999994E-3</v>
      </c>
      <c r="AQ411" s="10">
        <f>3/24000000*OO[[#This Row],[99 (01JUL1985 06:00:00)-Water Temperature (C)]]*OO[[#This Row],[41]]</f>
        <v>4.6769267230924996E-3</v>
      </c>
      <c r="AR411" s="10">
        <f>3/24000000*OO[[#This Row],[100 (01JUL1985 09:00:00)-Water Temperature (C)]]*OO[[#This Row],[42]]</f>
        <v>2.2568568679544997E-3</v>
      </c>
      <c r="AS411" s="10">
        <f>3/24000000*OO[[#This Row],[101 (01JUL1985 12:00:00)-Water Temperature (C)]]*OO[[#This Row],[43]]</f>
        <v>9.3760803966500006E-4</v>
      </c>
      <c r="AT411" s="10">
        <f>3/24000000*OO[[#This Row],[102 (01JUL1985 15:00:00)-Water Temperature (C)]]*OO[[#This Row],[44]]</f>
        <v>3.4138315011262497E-4</v>
      </c>
      <c r="AU411" s="10">
        <f>3/24000000*OO[[#This Row],[103 (01JUL1985 18:00:00)-Water Temperature (C)]]*OO[[#This Row],[45]]</f>
        <v>1.164486121631875E-4</v>
      </c>
      <c r="AV411" s="10">
        <f>3/24000000*OO[[#This Row],[104 (01JUL1985 21:00:00)-Water Temperature (C)]]*OO[[#This Row],[46]]</f>
        <v>4.2957776033249999E-5</v>
      </c>
      <c r="AW411" s="10">
        <f>3/24000000*OO[[#This Row],[105 (02JUL1985 00:00:00)-Water Temperature (C)]]*OO[[#This Row],[47]]</f>
        <v>2.1659801436237501E-5</v>
      </c>
      <c r="AX411" s="10">
        <f>3/24000000*OO[[#This Row],[106 (02JUL1985 03:00:00)-Water Temperature (C)]]*OO[[#This Row],[48]]</f>
        <v>1.6198096263592498E-5</v>
      </c>
      <c r="AY411" s="10">
        <f>3/24000000*OO[[#This Row],[107 (02JUL1985 06:00:00)-Water Temperature (C)]]*OO[[#This Row],[49]]</f>
        <v>1.4626683809174998E-5</v>
      </c>
      <c r="AZ411" s="10">
        <f>3/24000000*OO[[#This Row],[108 (02JUL1985 09:00:00)-Water Temperature (C)]]*OO[[#This Row],[50]]</f>
        <v>1.3857175188365001E-5</v>
      </c>
      <c r="BA411" s="10">
        <f>3/24000000*OO[[#This Row],[109 (02JUL1985 12:00:00)-Water Temperature (C)]]*OO[[#This Row],[51]]</f>
        <v>1.2810521482681248E-5</v>
      </c>
      <c r="BB411" s="10">
        <f>3/24000000*OO[[#This Row],[110 (02JUL1985 15:00:00)-Water Temperature (C)]]*OO[[#This Row],[52]]</f>
        <v>1.1425905804774999E-5</v>
      </c>
      <c r="BC411" s="10">
        <f>3/24000000*OO[[#This Row],[111 (02JUL1985 18:00:00)-Water Temperature (C)]]*OO[[#This Row],[53]]</f>
        <v>9.877541411539999E-6</v>
      </c>
      <c r="BD411" s="10">
        <f>3/24000000*OO[[#This Row],[112 (02JUL1985 21:00:00)-Water Temperature (C)]]*OO[[#This Row],[54]]</f>
        <v>8.5794118748887502E-6</v>
      </c>
      <c r="BE411" s="10">
        <f>3/24000000*OO[[#This Row],[113 (03JUL1985 00:00:00)-Water Temperature (C)]]*OO[[#This Row],[55]]</f>
        <v>7.5527213482349996E-6</v>
      </c>
      <c r="BF411" s="10">
        <f>3/24000000*OO[[#This Row],[114 (03JUL1985 03:00:00)-Water Temperature (C)]]*OO[[#This Row],[56]]</f>
        <v>6.8340940794500004E-6</v>
      </c>
      <c r="BG411" s="10">
        <f>3/24000000*OO[[#This Row],[115 (03JUL1985 06:00:00)-Water Temperature (C)]]*OO[[#This Row],[57]]</f>
        <v>6.2894023570937499E-6</v>
      </c>
      <c r="BH411" s="10">
        <f>3/24000000*OO[[#This Row],[116 (03JUL1985 09:00:00)-Water Temperature (C)]]*OO[[#This Row],[58]]</f>
        <v>5.7000202760999998E-6</v>
      </c>
      <c r="BI411" s="10">
        <f>3/24000000*OO[[#This Row],[117 (03JUL1985 12:00:00)-Water Temperature (C)]]*OO[[#This Row],[59]]</f>
        <v>5.1413066900975E-6</v>
      </c>
      <c r="BJ411" s="10">
        <f>3/24000000*OO[[#This Row],[118 (03JUL1985 15:00:00)-Water Temperature (C)]]*OO[[#This Row],[60]]</f>
        <v>4.6110782728199996E-6</v>
      </c>
      <c r="BK411" s="10">
        <f>3/24000000*OO[[#This Row],[119 (03JUL1985 18:00:00)-Water Temperature (C)]]*OO[[#This Row],[61]]</f>
        <v>4.0648406305875002E-6</v>
      </c>
      <c r="BL411" s="10">
        <f>3/24000000*OO[[#This Row],[120 (03JUL1985 21:00:00)-Water Temperature (C)]]*OO[[#This Row],[62]]</f>
        <v>3.5947387731937503E-6</v>
      </c>
      <c r="BM411" s="10">
        <f>3/24000000*OO[[#This Row],[121 (04JUL1985 00:00:00)-Water Temperature (C)]]*OO[[#This Row],[63]]</f>
        <v>3.2315793532912498E-6</v>
      </c>
      <c r="BN411" s="10">
        <f>3/24000000*OO[[#This Row],[122 (04JUL1985 03:00:00)-Water Temperature (C)]]*OO[[#This Row],[64]]</f>
        <v>3.0730600962750002E-6</v>
      </c>
      <c r="BO411" s="10">
        <f>3/24000000*OO[[#This Row],[123 (04JUL1985 06:00:00)-Water Temperature (C)]]*OO[[#This Row],[65]]</f>
        <v>2.9673094817924996E-6</v>
      </c>
      <c r="BP411" s="10">
        <f>3/24000000*OO[[#This Row],[124 (04JUL1985 09:00:00)-Water Temperature (C)]]*OO[[#This Row],[66]]</f>
        <v>2.8365757698240002E-6</v>
      </c>
      <c r="BQ411" s="10">
        <f>3/24000000*OO[[#This Row],[125 (04JUL1985 12:00:00)-Water Temperature (C)]]*OO[[#This Row],[67]]</f>
        <v>2.6519664227264999E-6</v>
      </c>
      <c r="BR411" s="10">
        <f>3/24000000*OO[[#This Row],[126 (04JUL1985 15:00:00)-Water Temperature (C)]]*OO[[#This Row],[68]]</f>
        <v>2.4176568413073749E-6</v>
      </c>
      <c r="BS411" s="10">
        <f>3/24000000*OO[[#This Row],[127 (04JUL1985 18:00:00)-Water Temperature (C)]]*OO[[#This Row],[69]]</f>
        <v>2.1525257891287498E-6</v>
      </c>
      <c r="BT411" s="10">
        <f>3/24000000*OO[[#This Row],[128 (04JUL1985 21:00:00)-Water Temperature (C)]]*OO[[#This Row],[70]]</f>
        <v>1.925508023169E-6</v>
      </c>
      <c r="BU411" s="10">
        <f>3/24000000*OO[[#This Row],[129 (05JUL1985 00:00:00)-Water Temperature (C)]]*OO[[#This Row],[71]]</f>
        <v>1.7327057144559997E-6</v>
      </c>
      <c r="BV411" s="10">
        <f>3/24000000*OO[[#This Row],[130 (05JUL1985 03:00:00)-Water Temperature (C)]]*OO[[#This Row],[72]]</f>
        <v>1.6103994603635E-6</v>
      </c>
      <c r="BW411" s="10">
        <f>3/24000000*OO[[#This Row],[131 (05JUL1985 06:00:00)-Water Temperature (C)]]*OO[[#This Row],[73]]</f>
        <v>1.4852110830424999E-6</v>
      </c>
      <c r="BX411" s="10">
        <f>3/24000000*OO[[#This Row],[132 (05JUL1985 09:00:00)-Water Temperature (C)]]*OO[[#This Row],[74]]</f>
        <v>1.3465894759009999E-6</v>
      </c>
      <c r="BY411" s="10">
        <f>3/24000000*OO[[#This Row],[133 (05JUL1985 12:00:00)-Water Temperature (C)]]*OO[[#This Row],[75]]</f>
        <v>1.186485700091625E-6</v>
      </c>
      <c r="BZ411" s="10">
        <f>3/24000000*OO[[#This Row],[134 (05JUL1985 15:00:00)-Water Temperature (C)]]*OO[[#This Row],[76]]</f>
        <v>1.0011983229359999E-6</v>
      </c>
      <c r="CA411" s="10">
        <f>3/24000000*OO[[#This Row],[135 (05JUL1985 18:00:00)-Water Temperature (C)]]*OO[[#This Row],[77]]</f>
        <v>8.1052759020399998E-7</v>
      </c>
      <c r="CB411" s="10">
        <f>3/24000000*OO[[#This Row],[136 (05JUL1985 21:00:00)-Water Temperature (C)]]*OO[[#This Row],[78]]</f>
        <v>6.4163950856499986E-7</v>
      </c>
      <c r="CC411" s="10">
        <f>3/24000000*OO[[#This Row],[137 (06JUL1985 00:00:00)-Water Temperature (C)]]*OO[[#This Row],[79]]</f>
        <v>5.092570767405E-7</v>
      </c>
      <c r="CD411" s="10">
        <f>3/24000000*OO[[#This Row],[138 (06JUL1985 03:00:00)-Water Temperature (C)]]*OO[[#This Row],[80]]</f>
        <v>4.2207112413249996E-7</v>
      </c>
      <c r="CE411" s="10">
        <f>3/24000000*OO[[#This Row],[139 (06JUL1985 06:00:00)-Water Temperature (C)]]*OO[[#This Row],[81]]</f>
        <v>3.6044666141099996E-7</v>
      </c>
      <c r="CF411" s="10">
        <f>3/24000000*OO[[#This Row],[140 (06JUL1985 09:00:00)-Water Temperature (C)]]*OO[[#This Row],[82]]</f>
        <v>3.1483096376059998E-7</v>
      </c>
      <c r="CG411" s="10">
        <f>3/24000000*OO[[#This Row],[141 (06JUL1985 12:00:00)-Water Temperature (C)]]*OO[[#This Row],[83]]</f>
        <v>2.783429649494E-7</v>
      </c>
      <c r="CH411" s="10">
        <f>3/24000000*OO[[#This Row],[142 (06JUL1985 15:00:00)-Water Temperature (C)]]*OO[[#This Row],[84]]</f>
        <v>2.4717400742924997E-7</v>
      </c>
      <c r="CI411" s="10">
        <f>3/24000000*OO[[#This Row],[143 (06JUL1985 18:00:00)-Water Temperature (C)]]*OO[[#This Row],[85]]</f>
        <v>2.179870245221E-7</v>
      </c>
      <c r="CJ411" s="10">
        <f>3/24000000*OO[[#This Row],[144 (06JUL1985 21:00:00)-Water Temperature (C)]]*OO[[#This Row],[86]]</f>
        <v>1.9501738344530001E-7</v>
      </c>
      <c r="CK411" s="10">
        <f>3/24000000*OO[[#This Row],[145 (07JUL1985 00:00:00)-Water Temperature (C)]]*OO[[#This Row],[87]]</f>
        <v>1.7765916892737499E-7</v>
      </c>
      <c r="CL411" s="10">
        <f>3/24000000*OO[[#This Row],[146 (07JUL1985 03:00:00)-Water Temperature (C)]]*OO[[#This Row],[88]]</f>
        <v>1.6994861443862501E-7</v>
      </c>
      <c r="CM411" s="10">
        <f>3/24000000*OO[[#This Row],[147 (07JUL1985 06:00:00)-Water Temperature (C)]]*OO[[#This Row],[89]]</f>
        <v>1.6378605404712501E-7</v>
      </c>
      <c r="CN411" s="10">
        <f>3/24000000*OO[[#This Row],[148 (07JUL1985 09:00:00)-Water Temperature (C)]]*OO[[#This Row],[90]]</f>
        <v>1.5507471139387499E-7</v>
      </c>
      <c r="CO411" s="10">
        <f>3/24000000*OO[[#This Row],[149 (07JUL1985 12:00:00)-Water Temperature (C)]]*OO[[#This Row],[91]]</f>
        <v>1.4718696265642499E-7</v>
      </c>
      <c r="CP411" s="10">
        <f>3/24000000*OO[[#This Row],[150 (07JUL1985 15:00:00)-Water Temperature (C)]]*OO[[#This Row],[92]]</f>
        <v>1.4070080919584998E-7</v>
      </c>
      <c r="CQ411" s="10">
        <f>3/24000000*OO[[#This Row],[151 (07JUL1985 18:00:00)-Water Temperature (C)]]*OO[[#This Row],[93]]</f>
        <v>1.3343056994399998E-7</v>
      </c>
      <c r="CR411" s="10">
        <f>3/24000000*OO[[#This Row],[152 (07JUL1985 21:00:00)-Water Temperature (C)]]*OO[[#This Row],[94]]</f>
        <v>1.2636757622587497E-7</v>
      </c>
      <c r="CS411" s="10">
        <f>3/24000000*OO[[#This Row],[153 (08JUL1985 00:00:00)-Water Temperature (C)]]*OO[[#This Row],[95]]</f>
        <v>1.1970342594647499E-7</v>
      </c>
      <c r="CT411" s="10">
        <f>3/24000000*OO[[#This Row],[154 (08JUL1985 03:00:00)-Water Temperature (C)]]*OO[[#This Row],[96]]</f>
        <v>1.1763918821819999E-7</v>
      </c>
      <c r="CU411" s="10">
        <f>3/24000000*OO[[#This Row],[155 (08JUL1985 06:00:00)-Water Temperature (C)]]*OO[[#This Row],[97]]</f>
        <v>1.1723162556959997E-7</v>
      </c>
      <c r="CV411" s="10">
        <f>3/24000000*OO[[#This Row],[156 (08JUL1985 09:00:00)-Water Temperature (C)]]*OO[[#This Row],[98]]</f>
        <v>1.1475564569621251E-7</v>
      </c>
      <c r="CW411" s="10">
        <f>3/24000000*OO[[#This Row],[157 (08JUL1985 12:00:00)-Water Temperature (C)]]*OO[[#This Row],[99]]</f>
        <v>1.11031536287175E-7</v>
      </c>
    </row>
    <row r="412" spans="1:101" x14ac:dyDescent="0.35">
      <c r="A412" t="s">
        <v>419</v>
      </c>
      <c r="B412">
        <v>68.281300000000002</v>
      </c>
      <c r="C412" s="10">
        <f>3/24*OO[[#This Row],[59 (26JUN1985 06:00:00)-Water Temperature (C)]]*OO[[#This Row],[1]]/SUM(OO[1])</f>
        <v>0</v>
      </c>
      <c r="D412" s="10">
        <f>3/24*OO[[#This Row],[60 (26JUN1985 09:00:00)-Water Temperature (C)]]*OO[[#This Row],[2]]/SUM(OO[2])</f>
        <v>0</v>
      </c>
      <c r="E412" s="10">
        <f>3/24*OO[[#This Row],[61 (26JUN1985 12:00:00)-Water Temperature (C)]]*OO[[#This Row],[3]]/SUM(OO[3])</f>
        <v>0</v>
      </c>
      <c r="F412" s="10">
        <f>3/24*OO[[#This Row],[62 (26JUN1985 15:00:00)-Water Temperature (C)]]*OO[[#This Row],[4]]/SUM(OO[4])</f>
        <v>0</v>
      </c>
      <c r="G412" s="10">
        <f>3/24*OO[[#This Row],[63 (26JUN1985 18:00:00)-Water Temperature (C)]]*OO[[#This Row],[5]]/SUM(OO[5])</f>
        <v>0</v>
      </c>
      <c r="H412" s="10">
        <f>3/24*OO[[#This Row],[64 (26JUN1985 21:00:00)-Water Temperature (C)]]*OO[[#This Row],[6]]/SUM(OO[6])</f>
        <v>0</v>
      </c>
      <c r="I412" s="10">
        <f>3/24*OO[[#This Row],[65 (27JUN1985 00:00:00)-Water Temperature (C)]]*OO[[#This Row],[7]]/SUM(OO[7])</f>
        <v>0</v>
      </c>
      <c r="J412" s="10">
        <f>3/24*OO[[#This Row],[66 (27JUN1985 03:00:00)-Water Temperature (C)]]*OO[[#This Row],[8]]/SUM(OO[8])</f>
        <v>0</v>
      </c>
      <c r="K412" s="10">
        <f>3/24*OO[[#This Row],[67 (27JUN1985 06:00:00)-Water Temperature (C)]]*OO[[#This Row],[9]]/SUM(OO[9])</f>
        <v>0</v>
      </c>
      <c r="L412" s="10">
        <f>3/24*OO[[#This Row],[68 (27JUN1985 09:00:00)-Water Temperature (C)]]*OO[[#This Row],[10]]/SUM(OO[10])</f>
        <v>0</v>
      </c>
      <c r="M412" s="10">
        <f>3/24*OO[[#This Row],[69 (27JUN1985 12:00:00)-Water Temperature (C)]]*OO[[#This Row],[11]]/SUM(OO[11])</f>
        <v>0</v>
      </c>
      <c r="N412" s="10">
        <f>3/24*OO[[#This Row],[70 (27JUN1985 15:00:00)-Water Temperature (C)]]*OO[[#This Row],[12]]/SUM(OO[12])</f>
        <v>0</v>
      </c>
      <c r="O412" s="10">
        <f>3/24*OO[[#This Row],[71 (27JUN1985 18:00:00)-Water Temperature (C)]]*OO[[#This Row],[13]]/SUM(OO[13])</f>
        <v>0</v>
      </c>
      <c r="P412" s="10">
        <f>3/24*OO[[#This Row],[72 (27JUN1985 21:00:00)-Water Temperature (C)]]*OO[[#This Row],[14]]/SUM(OO[14])</f>
        <v>0</v>
      </c>
      <c r="Q412" s="10">
        <f>3/24*OO[[#This Row],[73 (28JUN1985 00:00:00)-Water Temperature (C)]]*OO[[#This Row],[15]]/SUM(OO[15])</f>
        <v>0</v>
      </c>
      <c r="R412" s="10">
        <f>3/24*OO[[#This Row],[74 (28JUN1985 03:00:00)-Water Temperature (C)]]*OO[[#This Row],[16]]/SUM(OO[16])</f>
        <v>0</v>
      </c>
      <c r="S412" s="10">
        <f>3/24*OO[[#This Row],[75 (28JUN1985 06:00:00)-Water Temperature (C)]]*OO[[#This Row],[17]]/SUM(OO[17])</f>
        <v>0</v>
      </c>
      <c r="T412" s="10">
        <f>3/24*OO[[#This Row],[76 (28JUN1985 09:00:00)-Water Temperature (C)]]*OO[[#This Row],[18]]/SUM(OO[18])</f>
        <v>0</v>
      </c>
      <c r="U412" s="10">
        <f>3/24*OO[[#This Row],[77 (28JUN1985 12:00:00)-Water Temperature (C)]]*OO[[#This Row],[19]]/SUM(OO[19])</f>
        <v>0</v>
      </c>
      <c r="V412" s="10">
        <f>3/24000000*OO[[#This Row],[78 (28JUN1985 15:00:00)-Water Temperature (C)]]*OO[[#This Row],[20]]</f>
        <v>0</v>
      </c>
      <c r="W412" s="10">
        <f>3/24000000*OO[[#This Row],[79 (28JUN1985 18:00:00)-Water Temperature (C)]]*OO[[#This Row],[21]]</f>
        <v>1.7756714738879999E-38</v>
      </c>
      <c r="X412" s="10">
        <f>3/24000000*OO[[#This Row],[80 (28JUN1985 21:00:00)-Water Temperature (C)]]*OO[[#This Row],[22]]</f>
        <v>1.9196105918794999E-32</v>
      </c>
      <c r="Y412" s="10">
        <f>3/24000000*OO[[#This Row],[81 (29JUN1985 00:00:00)-Water Temperature (C)]]*OO[[#This Row],[23]]</f>
        <v>1.336693713977125E-25</v>
      </c>
      <c r="Z412" s="10">
        <f>3/24000000*OO[[#This Row],[82 (29JUN1985 03:00:00)-Water Temperature (C)]]*OO[[#This Row],[24]]</f>
        <v>1.20672712494475E-20</v>
      </c>
      <c r="AA412" s="10">
        <f>3/24000000*OO[[#This Row],[83 (29JUN1985 06:00:00)-Water Temperature (C)]]*OO[[#This Row],[25]]</f>
        <v>5.0862425779800003E-17</v>
      </c>
      <c r="AB412" s="10">
        <f>3/24000000*OO[[#This Row],[84 (29JUN1985 09:00:00)-Water Temperature (C)]]*OO[[#This Row],[26]]</f>
        <v>4.1179340665162504E-14</v>
      </c>
      <c r="AC412" s="10">
        <f>3/24000000*OO[[#This Row],[85 (29JUN1985 12:00:00)-Water Temperature (C)]]*OO[[#This Row],[27]]</f>
        <v>9.8037075636374996E-12</v>
      </c>
      <c r="AD412" s="10">
        <f>3/24000000*OO[[#This Row],[86 (29JUN1985 15:00:00)-Water Temperature (C)]]*OO[[#This Row],[28]]</f>
        <v>8.9183766189562501E-10</v>
      </c>
      <c r="AE412" s="10">
        <f>3/24000000*OO[[#This Row],[88 (29JUN1985 21:00:00)-Water Temperature (C)]]*OO[[#This Row],[30]]</f>
        <v>7.8229813000125001E-7</v>
      </c>
      <c r="AF412" s="10">
        <f>3/24000000*OO[[#This Row],[88 (29JUN1985 21:00:00)-Water Temperature (C)]]*OO[[#This Row],[30]]</f>
        <v>7.8229813000125001E-7</v>
      </c>
      <c r="AG412" s="10">
        <f>3/24000000*OO[[#This Row],[89 (30JUN1985 00:00:00)-Water Temperature (C)]]*OO[[#This Row],[31]]</f>
        <v>9.5897814414749991E-6</v>
      </c>
      <c r="AH412" s="10">
        <f>3/24000000*OO[[#This Row],[90 (30JUN1985 03:00:00)-Water Temperature (C)]]*OO[[#This Row],[32]]</f>
        <v>7.4627278309874999E-5</v>
      </c>
      <c r="AI412" s="10">
        <f>3/24000000*OO[[#This Row],[91 (30JUN1985 06:00:00)-Water Temperature (C)]]*OO[[#This Row],[33]]</f>
        <v>3.8117801837550004E-4</v>
      </c>
      <c r="AJ412" s="10">
        <f>3/24000000*OO[[#This Row],[92 (30JUN1985 09:00:00)-Water Temperature (C)]]*OO[[#This Row],[34]]</f>
        <v>1.32641755532775E-3</v>
      </c>
      <c r="AK412" s="10">
        <f>3/24000000*OO[[#This Row],[93 (30JUN1985 12:00:00)-Water Temperature (C)]]*OO[[#This Row],[35]]</f>
        <v>3.23902467611775E-3</v>
      </c>
      <c r="AL412" s="10">
        <f>3/24000000*OO[[#This Row],[94 (30JUN1985 15:00:00)-Water Temperature (C)]]*OO[[#This Row],[36]]</f>
        <v>5.6605307584499994E-3</v>
      </c>
      <c r="AM412" s="10">
        <f>3/24000000*OO[[#This Row],[95 (30JUN1985 18:00:00)-Water Temperature (C)]]*OO[[#This Row],[37]]</f>
        <v>7.3005885811724992E-3</v>
      </c>
      <c r="AN412" s="10">
        <f>3/24000000*OO[[#This Row],[96 (30JUN1985 21:00:00)-Water Temperature (C)]]*OO[[#This Row],[38]]</f>
        <v>7.3219988587199993E-3</v>
      </c>
      <c r="AO412" s="10">
        <f>3/24000000*OO[[#This Row],[97 (01JUL1985 00:00:00)-Water Temperature (C)]]*OO[[#This Row],[39]]</f>
        <v>5.9060037838162497E-3</v>
      </c>
      <c r="AP412" s="10">
        <f>3/24000000*OO[[#This Row],[98 (01JUL1985 03:00:00)-Water Temperature (C)]]*OO[[#This Row],[40]]</f>
        <v>4.0167769110412499E-3</v>
      </c>
      <c r="AQ412" s="10">
        <f>3/24000000*OO[[#This Row],[99 (01JUL1985 06:00:00)-Water Temperature (C)]]*OO[[#This Row],[41]]</f>
        <v>2.3132599816214996E-3</v>
      </c>
      <c r="AR412" s="10">
        <f>3/24000000*OO[[#This Row],[100 (01JUL1985 09:00:00)-Water Temperature (C)]]*OO[[#This Row],[42]]</f>
        <v>1.1213839414225002E-3</v>
      </c>
      <c r="AS412" s="10">
        <f>3/24000000*OO[[#This Row],[101 (01JUL1985 12:00:00)-Water Temperature (C)]]*OO[[#This Row],[43]]</f>
        <v>4.6795845145800003E-4</v>
      </c>
      <c r="AT412" s="10">
        <f>3/24000000*OO[[#This Row],[102 (01JUL1985 15:00:00)-Water Temperature (C)]]*OO[[#This Row],[44]]</f>
        <v>1.7101230783524998E-4</v>
      </c>
      <c r="AU412" s="10">
        <f>3/24000000*OO[[#This Row],[103 (01JUL1985 18:00:00)-Water Temperature (C)]]*OO[[#This Row],[45]]</f>
        <v>5.8405518446449997E-5</v>
      </c>
      <c r="AV412" s="10">
        <f>3/24000000*OO[[#This Row],[104 (01JUL1985 21:00:00)-Water Temperature (C)]]*OO[[#This Row],[46]]</f>
        <v>2.1436586826434996E-5</v>
      </c>
      <c r="AW412" s="10">
        <f>3/24000000*OO[[#This Row],[105 (02JUL1985 00:00:00)-Water Temperature (C)]]*OO[[#This Row],[47]]</f>
        <v>1.0675288082853751E-5</v>
      </c>
      <c r="AX412" s="10">
        <f>3/24000000*OO[[#This Row],[106 (02JUL1985 03:00:00)-Water Temperature (C)]]*OO[[#This Row],[48]]</f>
        <v>7.8984535517062506E-6</v>
      </c>
      <c r="AY412" s="10">
        <f>3/24000000*OO[[#This Row],[107 (02JUL1985 06:00:00)-Water Temperature (C)]]*OO[[#This Row],[49]]</f>
        <v>7.1050379468662504E-6</v>
      </c>
      <c r="AZ412" s="10">
        <f>3/24000000*OO[[#This Row],[108 (02JUL1985 09:00:00)-Water Temperature (C)]]*OO[[#This Row],[50]]</f>
        <v>6.7213016057562489E-6</v>
      </c>
      <c r="BA412" s="10">
        <f>3/24000000*OO[[#This Row],[109 (02JUL1985 12:00:00)-Water Temperature (C)]]*OO[[#This Row],[51]]</f>
        <v>6.2134147111649997E-6</v>
      </c>
      <c r="BB412" s="10">
        <f>3/24000000*OO[[#This Row],[110 (02JUL1985 15:00:00)-Water Temperature (C)]]*OO[[#This Row],[52]]</f>
        <v>5.5412337001562499E-6</v>
      </c>
      <c r="BC412" s="10">
        <f>3/24000000*OO[[#This Row],[111 (02JUL1985 18:00:00)-Water Temperature (C)]]*OO[[#This Row],[53]]</f>
        <v>4.7877838947674995E-6</v>
      </c>
      <c r="BD412" s="10">
        <f>3/24000000*OO[[#This Row],[112 (02JUL1985 21:00:00)-Water Temperature (C)]]*OO[[#This Row],[54]]</f>
        <v>4.1542653462062496E-6</v>
      </c>
      <c r="BE412" s="10">
        <f>3/24000000*OO[[#This Row],[113 (03JUL1985 00:00:00)-Water Temperature (C)]]*OO[[#This Row],[55]]</f>
        <v>3.6529055691099999E-6</v>
      </c>
      <c r="BF412" s="10">
        <f>3/24000000*OO[[#This Row],[114 (03JUL1985 03:00:00)-Water Temperature (C)]]*OO[[#This Row],[56]]</f>
        <v>3.30105638863E-6</v>
      </c>
      <c r="BG412" s="10">
        <f>3/24000000*OO[[#This Row],[115 (03JUL1985 06:00:00)-Water Temperature (C)]]*OO[[#This Row],[57]]</f>
        <v>3.0345042732018747E-6</v>
      </c>
      <c r="BH412" s="10">
        <f>3/24000000*OO[[#This Row],[116 (03JUL1985 09:00:00)-Water Temperature (C)]]*OO[[#This Row],[58]]</f>
        <v>2.7488584371854997E-6</v>
      </c>
      <c r="BI412" s="10">
        <f>3/24000000*OO[[#This Row],[117 (03JUL1985 12:00:00)-Water Temperature (C)]]*OO[[#This Row],[59]]</f>
        <v>2.4762959762007499E-6</v>
      </c>
      <c r="BJ412" s="10">
        <f>3/24000000*OO[[#This Row],[118 (03JUL1985 15:00:00)-Water Temperature (C)]]*OO[[#This Row],[60]]</f>
        <v>2.2187295205724998E-6</v>
      </c>
      <c r="BK412" s="10">
        <f>3/24000000*OO[[#This Row],[119 (03JUL1985 18:00:00)-Water Temperature (C)]]*OO[[#This Row],[61]]</f>
        <v>1.9533847428094998E-6</v>
      </c>
      <c r="BL412" s="10">
        <f>3/24000000*OO[[#This Row],[120 (03JUL1985 21:00:00)-Water Temperature (C)]]*OO[[#This Row],[62]]</f>
        <v>1.72515758869875E-6</v>
      </c>
      <c r="BM412" s="10">
        <f>3/24000000*OO[[#This Row],[121 (04JUL1985 00:00:00)-Water Temperature (C)]]*OO[[#This Row],[63]]</f>
        <v>1.5478761295717499E-6</v>
      </c>
      <c r="BN412" s="10">
        <f>3/24000000*OO[[#This Row],[122 (04JUL1985 03:00:00)-Water Temperature (C)]]*OO[[#This Row],[64]]</f>
        <v>1.4683451642266249E-6</v>
      </c>
      <c r="BO412" s="10">
        <f>3/24000000*OO[[#This Row],[123 (04JUL1985 06:00:00)-Water Temperature (C)]]*OO[[#This Row],[65]]</f>
        <v>1.4153887805207501E-6</v>
      </c>
      <c r="BP412" s="10">
        <f>3/24000000*OO[[#This Row],[124 (04JUL1985 09:00:00)-Water Temperature (C)]]*OO[[#This Row],[66]]</f>
        <v>1.35079567776E-6</v>
      </c>
      <c r="BQ412" s="10">
        <f>3/24000000*OO[[#This Row],[125 (04JUL1985 12:00:00)-Water Temperature (C)]]*OO[[#This Row],[67]]</f>
        <v>1.2611016962560001E-6</v>
      </c>
      <c r="BR412" s="10">
        <f>3/24000000*OO[[#This Row],[126 (04JUL1985 15:00:00)-Water Temperature (C)]]*OO[[#This Row],[68]]</f>
        <v>1.1481598050839999E-6</v>
      </c>
      <c r="BS412" s="10">
        <f>3/24000000*OO[[#This Row],[127 (04JUL1985 18:00:00)-Water Temperature (C)]]*OO[[#This Row],[69]]</f>
        <v>1.020919940092E-6</v>
      </c>
      <c r="BT412" s="10">
        <f>3/24000000*OO[[#This Row],[128 (04JUL1985 21:00:00)-Water Temperature (C)]]*OO[[#This Row],[70]]</f>
        <v>9.1145554504287487E-7</v>
      </c>
      <c r="BU412" s="10">
        <f>3/24000000*OO[[#This Row],[129 (05JUL1985 00:00:00)-Water Temperature (C)]]*OO[[#This Row],[71]]</f>
        <v>8.1846089125650009E-7</v>
      </c>
      <c r="BV412" s="10">
        <f>3/24000000*OO[[#This Row],[130 (05JUL1985 03:00:00)-Water Temperature (C)]]*OO[[#This Row],[72]]</f>
        <v>7.589602285264999E-7</v>
      </c>
      <c r="BW412" s="10">
        <f>3/24000000*OO[[#This Row],[131 (05JUL1985 06:00:00)-Water Temperature (C)]]*OO[[#This Row],[73]]</f>
        <v>6.9889307483999999E-7</v>
      </c>
      <c r="BX412" s="10">
        <f>3/24000000*OO[[#This Row],[132 (05JUL1985 09:00:00)-Water Temperature (C)]]*OO[[#This Row],[74]]</f>
        <v>6.3278804982999992E-7</v>
      </c>
      <c r="BY412" s="10">
        <f>3/24000000*OO[[#This Row],[133 (05JUL1985 12:00:00)-Water Temperature (C)]]*OO[[#This Row],[75]]</f>
        <v>5.569479679750001E-7</v>
      </c>
      <c r="BZ412" s="10">
        <f>3/24000000*OO[[#This Row],[134 (05JUL1985 15:00:00)-Water Temperature (C)]]*OO[[#This Row],[76]]</f>
        <v>4.6953007592124992E-7</v>
      </c>
      <c r="CA412" s="10">
        <f>3/24000000*OO[[#This Row],[135 (05JUL1985 18:00:00)-Water Temperature (C)]]*OO[[#This Row],[77]]</f>
        <v>3.7980886416299997E-7</v>
      </c>
      <c r="CB412" s="10">
        <f>3/24000000*OO[[#This Row],[136 (05JUL1985 21:00:00)-Water Temperature (C)]]*OO[[#This Row],[78]]</f>
        <v>3.002865118623375E-7</v>
      </c>
      <c r="CC412" s="10">
        <f>3/24000000*OO[[#This Row],[137 (06JUL1985 00:00:00)-Water Temperature (C)]]*OO[[#This Row],[79]]</f>
        <v>2.378750790738E-7</v>
      </c>
      <c r="CD412" s="10">
        <f>3/24000000*OO[[#This Row],[138 (06JUL1985 03:00:00)-Water Temperature (C)]]*OO[[#This Row],[80]]</f>
        <v>1.96621959256725E-7</v>
      </c>
      <c r="CE412" s="10">
        <f>3/24000000*OO[[#This Row],[139 (06JUL1985 06:00:00)-Water Temperature (C)]]*OO[[#This Row],[81]]</f>
        <v>1.6750890092354999E-7</v>
      </c>
      <c r="CF412" s="10">
        <f>3/24000000*OO[[#This Row],[140 (06JUL1985 09:00:00)-Water Temperature (C)]]*OO[[#This Row],[82]]</f>
        <v>1.4597857057535E-7</v>
      </c>
      <c r="CG412" s="10">
        <f>3/24000000*OO[[#This Row],[141 (06JUL1985 12:00:00)-Water Temperature (C)]]*OO[[#This Row],[83]]</f>
        <v>1.2881130667065001E-7</v>
      </c>
      <c r="CH412" s="10">
        <f>3/24000000*OO[[#This Row],[142 (06JUL1985 15:00:00)-Water Temperature (C)]]*OO[[#This Row],[84]]</f>
        <v>1.1419956748885E-7</v>
      </c>
      <c r="CI412" s="10">
        <f>3/24000000*OO[[#This Row],[143 (06JUL1985 18:00:00)-Water Temperature (C)]]*OO[[#This Row],[85]]</f>
        <v>1.005824080611E-7</v>
      </c>
      <c r="CJ412" s="10">
        <f>3/24000000*OO[[#This Row],[144 (06JUL1985 21:00:00)-Water Temperature (C)]]*OO[[#This Row],[86]]</f>
        <v>8.9843530335587488E-8</v>
      </c>
      <c r="CK412" s="10">
        <f>3/24000000*OO[[#This Row],[145 (07JUL1985 00:00:00)-Water Temperature (C)]]*OO[[#This Row],[87]]</f>
        <v>8.1716294312312492E-8</v>
      </c>
      <c r="CL412" s="10">
        <f>3/24000000*OO[[#This Row],[146 (07JUL1985 03:00:00)-Water Temperature (C)]]*OO[[#This Row],[88]]</f>
        <v>7.8007998938999998E-8</v>
      </c>
      <c r="CM412" s="10">
        <f>3/24000000*OO[[#This Row],[147 (07JUL1985 06:00:00)-Water Temperature (C)]]*OO[[#This Row],[89]]</f>
        <v>7.5110933463099989E-8</v>
      </c>
      <c r="CN412" s="10">
        <f>3/24000000*OO[[#This Row],[148 (07JUL1985 09:00:00)-Water Temperature (C)]]*OO[[#This Row],[90]]</f>
        <v>7.1051058991387496E-8</v>
      </c>
      <c r="CO412" s="10">
        <f>3/24000000*OO[[#This Row],[149 (07JUL1985 12:00:00)-Water Temperature (C)]]*OO[[#This Row],[91]]</f>
        <v>6.7367466091849996E-8</v>
      </c>
      <c r="CP412" s="10">
        <f>3/24000000*OO[[#This Row],[150 (07JUL1985 15:00:00)-Water Temperature (C)]]*OO[[#This Row],[92]]</f>
        <v>6.4338098088374999E-8</v>
      </c>
      <c r="CQ412" s="10">
        <f>3/24000000*OO[[#This Row],[151 (07JUL1985 18:00:00)-Water Temperature (C)]]*OO[[#This Row],[93]]</f>
        <v>6.0962657071250004E-8</v>
      </c>
      <c r="CR412" s="10">
        <f>3/24000000*OO[[#This Row],[152 (07JUL1985 21:00:00)-Water Temperature (C)]]*OO[[#This Row],[94]]</f>
        <v>5.7687265808087498E-8</v>
      </c>
      <c r="CS412" s="10">
        <f>3/24000000*OO[[#This Row],[153 (08JUL1985 00:00:00)-Water Temperature (C)]]*OO[[#This Row],[95]]</f>
        <v>5.4596947753724991E-8</v>
      </c>
      <c r="CT412" s="10">
        <f>3/24000000*OO[[#This Row],[154 (08JUL1985 03:00:00)-Water Temperature (C)]]*OO[[#This Row],[96]]</f>
        <v>5.3571931519424995E-8</v>
      </c>
      <c r="CU412" s="10">
        <f>3/24000000*OO[[#This Row],[155 (08JUL1985 06:00:00)-Water Temperature (C)]]*OO[[#This Row],[97]]</f>
        <v>5.3343317233499999E-8</v>
      </c>
      <c r="CV412" s="10">
        <f>3/24000000*OO[[#This Row],[156 (08JUL1985 09:00:00)-Water Temperature (C)]]*OO[[#This Row],[98]]</f>
        <v>5.2193999813899997E-8</v>
      </c>
      <c r="CW412" s="10">
        <f>3/24000000*OO[[#This Row],[157 (08JUL1985 12:00:00)-Water Temperature (C)]]*OO[[#This Row],[99]]</f>
        <v>5.0468721326549995E-8</v>
      </c>
    </row>
    <row r="413" spans="1:101" x14ac:dyDescent="0.35">
      <c r="A413" t="s">
        <v>420</v>
      </c>
      <c r="B413">
        <v>624.5992</v>
      </c>
      <c r="C413" s="10">
        <f>3/24*OO[[#This Row],[59 (26JUN1985 06:00:00)-Water Temperature (C)]]*OO[[#This Row],[1]]/SUM(OO[1])</f>
        <v>0</v>
      </c>
      <c r="D413" s="10">
        <f>3/24*OO[[#This Row],[60 (26JUN1985 09:00:00)-Water Temperature (C)]]*OO[[#This Row],[2]]/SUM(OO[2])</f>
        <v>0</v>
      </c>
      <c r="E413" s="10">
        <f>3/24*OO[[#This Row],[61 (26JUN1985 12:00:00)-Water Temperature (C)]]*OO[[#This Row],[3]]/SUM(OO[3])</f>
        <v>0</v>
      </c>
      <c r="F413" s="10">
        <f>3/24*OO[[#This Row],[62 (26JUN1985 15:00:00)-Water Temperature (C)]]*OO[[#This Row],[4]]/SUM(OO[4])</f>
        <v>0</v>
      </c>
      <c r="G413" s="10">
        <f>3/24*OO[[#This Row],[63 (26JUN1985 18:00:00)-Water Temperature (C)]]*OO[[#This Row],[5]]/SUM(OO[5])</f>
        <v>0</v>
      </c>
      <c r="H413" s="10">
        <f>3/24*OO[[#This Row],[64 (26JUN1985 21:00:00)-Water Temperature (C)]]*OO[[#This Row],[6]]/SUM(OO[6])</f>
        <v>0</v>
      </c>
      <c r="I413" s="10">
        <f>3/24*OO[[#This Row],[65 (27JUN1985 00:00:00)-Water Temperature (C)]]*OO[[#This Row],[7]]/SUM(OO[7])</f>
        <v>0</v>
      </c>
      <c r="J413" s="10">
        <f>3/24*OO[[#This Row],[66 (27JUN1985 03:00:00)-Water Temperature (C)]]*OO[[#This Row],[8]]/SUM(OO[8])</f>
        <v>0</v>
      </c>
      <c r="K413" s="10">
        <f>3/24*OO[[#This Row],[67 (27JUN1985 06:00:00)-Water Temperature (C)]]*OO[[#This Row],[9]]/SUM(OO[9])</f>
        <v>0</v>
      </c>
      <c r="L413" s="10">
        <f>3/24*OO[[#This Row],[68 (27JUN1985 09:00:00)-Water Temperature (C)]]*OO[[#This Row],[10]]/SUM(OO[10])</f>
        <v>0</v>
      </c>
      <c r="M413" s="10">
        <f>3/24*OO[[#This Row],[69 (27JUN1985 12:00:00)-Water Temperature (C)]]*OO[[#This Row],[11]]/SUM(OO[11])</f>
        <v>0</v>
      </c>
      <c r="N413" s="10">
        <f>3/24*OO[[#This Row],[70 (27JUN1985 15:00:00)-Water Temperature (C)]]*OO[[#This Row],[12]]/SUM(OO[12])</f>
        <v>0</v>
      </c>
      <c r="O413" s="10">
        <f>3/24*OO[[#This Row],[71 (27JUN1985 18:00:00)-Water Temperature (C)]]*OO[[#This Row],[13]]/SUM(OO[13])</f>
        <v>0</v>
      </c>
      <c r="P413" s="10">
        <f>3/24*OO[[#This Row],[72 (27JUN1985 21:00:00)-Water Temperature (C)]]*OO[[#This Row],[14]]/SUM(OO[14])</f>
        <v>0</v>
      </c>
      <c r="Q413" s="10">
        <f>3/24*OO[[#This Row],[73 (28JUN1985 00:00:00)-Water Temperature (C)]]*OO[[#This Row],[15]]/SUM(OO[15])</f>
        <v>0</v>
      </c>
      <c r="R413" s="10">
        <f>3/24*OO[[#This Row],[74 (28JUN1985 03:00:00)-Water Temperature (C)]]*OO[[#This Row],[16]]/SUM(OO[16])</f>
        <v>0</v>
      </c>
      <c r="S413" s="10">
        <f>3/24*OO[[#This Row],[75 (28JUN1985 06:00:00)-Water Temperature (C)]]*OO[[#This Row],[17]]/SUM(OO[17])</f>
        <v>0</v>
      </c>
      <c r="T413" s="10">
        <f>3/24*OO[[#This Row],[76 (28JUN1985 09:00:00)-Water Temperature (C)]]*OO[[#This Row],[18]]/SUM(OO[18])</f>
        <v>0</v>
      </c>
      <c r="U413" s="10">
        <f>3/24*OO[[#This Row],[77 (28JUN1985 12:00:00)-Water Temperature (C)]]*OO[[#This Row],[19]]/SUM(OO[19])</f>
        <v>0</v>
      </c>
      <c r="V413" s="10">
        <f>3/24000000*OO[[#This Row],[78 (28JUN1985 15:00:00)-Water Temperature (C)]]*OO[[#This Row],[20]]</f>
        <v>0</v>
      </c>
      <c r="W413" s="10">
        <f>3/24000000*OO[[#This Row],[79 (28JUN1985 18:00:00)-Water Temperature (C)]]*OO[[#This Row],[21]]</f>
        <v>9.436292286039998E-38</v>
      </c>
      <c r="X413" s="10">
        <f>3/24000000*OO[[#This Row],[80 (28JUN1985 21:00:00)-Water Temperature (C)]]*OO[[#This Row],[22]]</f>
        <v>1.4106953789857499E-31</v>
      </c>
      <c r="Y413" s="10">
        <f>3/24000000*OO[[#This Row],[81 (29JUN1985 00:00:00)-Water Temperature (C)]]*OO[[#This Row],[23]]</f>
        <v>8.4025817274149994E-25</v>
      </c>
      <c r="Z413" s="10">
        <f>3/24000000*OO[[#This Row],[82 (29JUN1985 03:00:00)-Water Temperature (C)]]*OO[[#This Row],[24]]</f>
        <v>8.7528411541899992E-20</v>
      </c>
      <c r="AA413" s="10">
        <f>3/24000000*OO[[#This Row],[83 (29JUN1985 06:00:00)-Water Temperature (C)]]*OO[[#This Row],[25]]</f>
        <v>3.9922025256874998E-16</v>
      </c>
      <c r="AB413" s="10">
        <f>3/24000000*OO[[#This Row],[84 (29JUN1985 09:00:00)-Water Temperature (C)]]*OO[[#This Row],[26]]</f>
        <v>3.4245879160121246E-13</v>
      </c>
      <c r="AC413" s="10">
        <f>3/24000000*OO[[#This Row],[85 (29JUN1985 12:00:00)-Water Temperature (C)]]*OO[[#This Row],[27]]</f>
        <v>8.5533610291199995E-11</v>
      </c>
      <c r="AD413" s="10">
        <f>3/24000000*OO[[#This Row],[86 (29JUN1985 15:00:00)-Water Temperature (C)]]*OO[[#This Row],[28]]</f>
        <v>8.1108701343312501E-9</v>
      </c>
      <c r="AE413" s="10">
        <f>3/24000000*OO[[#This Row],[88 (29JUN1985 21:00:00)-Water Temperature (C)]]*OO[[#This Row],[30]]</f>
        <v>7.63591390395875E-6</v>
      </c>
      <c r="AF413" s="10">
        <f>3/24000000*OO[[#This Row],[88 (29JUN1985 21:00:00)-Water Temperature (C)]]*OO[[#This Row],[30]]</f>
        <v>7.63591390395875E-6</v>
      </c>
      <c r="AG413" s="10">
        <f>3/24000000*OO[[#This Row],[89 (30JUN1985 00:00:00)-Water Temperature (C)]]*OO[[#This Row],[31]]</f>
        <v>9.63878236873875E-5</v>
      </c>
      <c r="AH413" s="10">
        <f>3/24000000*OO[[#This Row],[90 (30JUN1985 03:00:00)-Water Temperature (C)]]*OO[[#This Row],[32]]</f>
        <v>7.7031898845662502E-4</v>
      </c>
      <c r="AI413" s="10">
        <f>3/24000000*OO[[#This Row],[91 (30JUN1985 06:00:00)-Water Temperature (C)]]*OO[[#This Row],[33]]</f>
        <v>4.0385375869124995E-3</v>
      </c>
      <c r="AJ413" s="10">
        <f>3/24000000*OO[[#This Row],[92 (30JUN1985 09:00:00)-Water Temperature (C)]]*OO[[#This Row],[34]]</f>
        <v>1.441767384195E-2</v>
      </c>
      <c r="AK413" s="10">
        <f>3/24000000*OO[[#This Row],[93 (30JUN1985 12:00:00)-Water Temperature (C)]]*OO[[#This Row],[35]]</f>
        <v>3.6108473077915003E-2</v>
      </c>
      <c r="AL413" s="10">
        <f>3/24000000*OO[[#This Row],[94 (30JUN1985 15:00:00)-Water Temperature (C)]]*OO[[#This Row],[36]]</f>
        <v>6.4691775216324993E-2</v>
      </c>
      <c r="AM413" s="10">
        <f>3/24000000*OO[[#This Row],[95 (30JUN1985 18:00:00)-Water Temperature (C)]]*OO[[#This Row],[37]]</f>
        <v>8.5440192141324992E-2</v>
      </c>
      <c r="AN413" s="10">
        <f>3/24000000*OO[[#This Row],[96 (30JUN1985 21:00:00)-Water Temperature (C)]]*OO[[#This Row],[38]]</f>
        <v>8.7565045949325002E-2</v>
      </c>
      <c r="AO413" s="10">
        <f>3/24000000*OO[[#This Row],[97 (01JUL1985 00:00:00)-Water Temperature (C)]]*OO[[#This Row],[39]]</f>
        <v>7.2110316423599996E-2</v>
      </c>
      <c r="AP413" s="10">
        <f>3/24000000*OO[[#This Row],[98 (01JUL1985 03:00:00)-Water Temperature (C)]]*OO[[#This Row],[40]]</f>
        <v>4.99503305274E-2</v>
      </c>
      <c r="AQ413" s="10">
        <f>3/24000000*OO[[#This Row],[99 (01JUL1985 06:00:00)-Water Temperature (C)]]*OO[[#This Row],[41]]</f>
        <v>2.9311044663039999E-2</v>
      </c>
      <c r="AR413" s="10">
        <f>3/24000000*OO[[#This Row],[100 (01JUL1985 09:00:00)-Water Temperature (C)]]*OO[[#This Row],[42]]</f>
        <v>1.448683370344E-2</v>
      </c>
      <c r="AS413" s="10">
        <f>3/24000000*OO[[#This Row],[101 (01JUL1985 12:00:00)-Water Temperature (C)]]*OO[[#This Row],[43]]</f>
        <v>6.1571002361624997E-3</v>
      </c>
      <c r="AT413" s="10">
        <f>3/24000000*OO[[#This Row],[102 (01JUL1985 15:00:00)-Water Temperature (C)]]*OO[[#This Row],[44]]</f>
        <v>2.2845702354213752E-3</v>
      </c>
      <c r="AU413" s="10">
        <f>3/24000000*OO[[#This Row],[103 (01JUL1985 18:00:00)-Water Temperature (C)]]*OO[[#This Row],[45]]</f>
        <v>7.84898988588E-4</v>
      </c>
      <c r="AV413" s="10">
        <f>3/24000000*OO[[#This Row],[104 (01JUL1985 21:00:00)-Water Temperature (C)]]*OO[[#This Row],[46]]</f>
        <v>2.832034555733625E-4</v>
      </c>
      <c r="AW413" s="10">
        <f>3/24000000*OO[[#This Row],[105 (02JUL1985 00:00:00)-Water Temperature (C)]]*OO[[#This Row],[47]]</f>
        <v>1.3469164749899999E-4</v>
      </c>
      <c r="AX413" s="10">
        <f>3/24000000*OO[[#This Row],[106 (02JUL1985 03:00:00)-Water Temperature (C)]]*OO[[#This Row],[48]]</f>
        <v>9.5580207913625E-5</v>
      </c>
      <c r="AY413" s="10">
        <f>3/24000000*OO[[#This Row],[107 (02JUL1985 06:00:00)-Water Temperature (C)]]*OO[[#This Row],[49]]</f>
        <v>8.4861465829874999E-5</v>
      </c>
      <c r="AZ413" s="10">
        <f>3/24000000*OO[[#This Row],[108 (02JUL1985 09:00:00)-Water Temperature (C)]]*OO[[#This Row],[50]]</f>
        <v>8.0018926545249994E-5</v>
      </c>
      <c r="BA413" s="10">
        <f>3/24000000*OO[[#This Row],[109 (02JUL1985 12:00:00)-Water Temperature (C)]]*OO[[#This Row],[51]]</f>
        <v>7.4185894749562495E-5</v>
      </c>
      <c r="BB413" s="10">
        <f>3/24000000*OO[[#This Row],[110 (02JUL1985 15:00:00)-Water Temperature (C)]]*OO[[#This Row],[52]]</f>
        <v>6.6314290006949989E-5</v>
      </c>
      <c r="BC413" s="10">
        <f>3/24000000*OO[[#This Row],[111 (02JUL1985 18:00:00)-Water Temperature (C)]]*OO[[#This Row],[53]]</f>
        <v>5.7359948712850003E-5</v>
      </c>
      <c r="BD413" s="10">
        <f>3/24000000*OO[[#This Row],[112 (02JUL1985 21:00:00)-Water Temperature (C)]]*OO[[#This Row],[54]]</f>
        <v>4.9729191166599997E-5</v>
      </c>
      <c r="BE413" s="10">
        <f>3/24000000*OO[[#This Row],[113 (03JUL1985 00:00:00)-Water Temperature (C)]]*OO[[#This Row],[55]]</f>
        <v>4.3685430390449997E-5</v>
      </c>
      <c r="BF413" s="10">
        <f>3/24000000*OO[[#This Row],[114 (03JUL1985 03:00:00)-Water Temperature (C)]]*OO[[#This Row],[56]]</f>
        <v>3.9409022285587494E-5</v>
      </c>
      <c r="BG413" s="10">
        <f>3/24000000*OO[[#This Row],[115 (03JUL1985 06:00:00)-Water Temperature (C)]]*OO[[#This Row],[57]]</f>
        <v>3.6192811379400003E-5</v>
      </c>
      <c r="BH413" s="10">
        <f>3/24000000*OO[[#This Row],[116 (03JUL1985 09:00:00)-Water Temperature (C)]]*OO[[#This Row],[58]]</f>
        <v>3.2857466264062503E-5</v>
      </c>
      <c r="BI413" s="10">
        <f>3/24000000*OO[[#This Row],[117 (03JUL1985 12:00:00)-Water Temperature (C)]]*OO[[#This Row],[59]]</f>
        <v>2.9579301189226248E-5</v>
      </c>
      <c r="BJ413" s="10">
        <f>3/24000000*OO[[#This Row],[118 (03JUL1985 15:00:00)-Water Temperature (C)]]*OO[[#This Row],[60]]</f>
        <v>2.6518503946274999E-5</v>
      </c>
      <c r="BK413" s="10">
        <f>3/24000000*OO[[#This Row],[119 (03JUL1985 18:00:00)-Water Temperature (C)]]*OO[[#This Row],[61]]</f>
        <v>2.3341570108749996E-5</v>
      </c>
      <c r="BL413" s="10">
        <f>3/24000000*OO[[#This Row],[120 (03JUL1985 21:00:00)-Water Temperature (C)]]*OO[[#This Row],[62]]</f>
        <v>2.06311486829E-5</v>
      </c>
      <c r="BM413" s="10">
        <f>3/24000000*OO[[#This Row],[121 (04JUL1985 00:00:00)-Water Temperature (C)]]*OO[[#This Row],[63]]</f>
        <v>1.8489237531007499E-5</v>
      </c>
      <c r="BN413" s="10">
        <f>3/24000000*OO[[#This Row],[122 (04JUL1985 03:00:00)-Water Temperature (C)]]*OO[[#This Row],[64]]</f>
        <v>1.7489226337513752E-5</v>
      </c>
      <c r="BO413" s="10">
        <f>3/24000000*OO[[#This Row],[123 (04JUL1985 06:00:00)-Water Temperature (C)]]*OO[[#This Row],[65]]</f>
        <v>1.686752564673E-5</v>
      </c>
      <c r="BP413" s="10">
        <f>3/24000000*OO[[#This Row],[124 (04JUL1985 09:00:00)-Water Temperature (C)]]*OO[[#This Row],[66]]</f>
        <v>1.6118012517200001E-5</v>
      </c>
      <c r="BQ413" s="10">
        <f>3/24000000*OO[[#This Row],[125 (04JUL1985 12:00:00)-Water Temperature (C)]]*OO[[#This Row],[67]]</f>
        <v>1.5093568613079997E-5</v>
      </c>
      <c r="BR413" s="10">
        <f>3/24000000*OO[[#This Row],[126 (04JUL1985 15:00:00)-Water Temperature (C)]]*OO[[#This Row],[68]]</f>
        <v>1.3793768109862498E-5</v>
      </c>
      <c r="BS413" s="10">
        <f>3/24000000*OO[[#This Row],[127 (04JUL1985 18:00:00)-Water Temperature (C)]]*OO[[#This Row],[69]]</f>
        <v>1.2318408083166249E-5</v>
      </c>
      <c r="BT413" s="10">
        <f>3/24000000*OO[[#This Row],[128 (04JUL1985 21:00:00)-Water Temperature (C)]]*OO[[#This Row],[70]]</f>
        <v>1.101711839532E-5</v>
      </c>
      <c r="BU413" s="10">
        <f>3/24000000*OO[[#This Row],[129 (05JUL1985 00:00:00)-Water Temperature (C)]]*OO[[#This Row],[71]]</f>
        <v>9.9128362711699997E-6</v>
      </c>
      <c r="BV413" s="10">
        <f>3/24000000*OO[[#This Row],[130 (05JUL1985 03:00:00)-Water Temperature (C)]]*OO[[#This Row],[72]]</f>
        <v>9.2044469959124982E-6</v>
      </c>
      <c r="BW413" s="10">
        <f>3/24000000*OO[[#This Row],[131 (05JUL1985 06:00:00)-Water Temperature (C)]]*OO[[#This Row],[73]]</f>
        <v>8.5120760458099986E-6</v>
      </c>
      <c r="BX413" s="10">
        <f>3/24000000*OO[[#This Row],[132 (05JUL1985 09:00:00)-Water Temperature (C)]]*OO[[#This Row],[74]]</f>
        <v>7.7444172690500001E-6</v>
      </c>
      <c r="BY413" s="10">
        <f>3/24000000*OO[[#This Row],[133 (05JUL1985 12:00:00)-Water Temperature (C)]]*OO[[#This Row],[75]]</f>
        <v>6.8585152181062497E-6</v>
      </c>
      <c r="BZ413" s="10">
        <f>3/24000000*OO[[#This Row],[134 (05JUL1985 15:00:00)-Water Temperature (C)]]*OO[[#This Row],[76]]</f>
        <v>5.8196215057812487E-6</v>
      </c>
      <c r="CA413" s="10">
        <f>3/24000000*OO[[#This Row],[135 (05JUL1985 18:00:00)-Water Temperature (C)]]*OO[[#This Row],[77]]</f>
        <v>4.7390961447562493E-6</v>
      </c>
      <c r="CB413" s="10">
        <f>3/24000000*OO[[#This Row],[136 (05JUL1985 21:00:00)-Water Temperature (C)]]*OO[[#This Row],[78]]</f>
        <v>3.7637532636887503E-6</v>
      </c>
      <c r="CC413" s="10">
        <f>3/24000000*OO[[#This Row],[137 (06JUL1985 00:00:00)-Water Temperature (C)]]*OO[[#This Row],[79]]</f>
        <v>2.9885441850535002E-6</v>
      </c>
      <c r="CD413" s="10">
        <f>3/24000000*OO[[#This Row],[138 (06JUL1985 03:00:00)-Water Temperature (C)]]*OO[[#This Row],[80]]</f>
        <v>2.4683224612769999E-6</v>
      </c>
      <c r="CE413" s="10">
        <f>3/24000000*OO[[#This Row],[139 (06JUL1985 06:00:00)-Water Temperature (C)]]*OO[[#This Row],[81]]</f>
        <v>2.103024398883625E-6</v>
      </c>
      <c r="CF413" s="10">
        <f>3/24000000*OO[[#This Row],[140 (06JUL1985 09:00:00)-Water Temperature (C)]]*OO[[#This Row],[82]]</f>
        <v>1.8333323361686249E-6</v>
      </c>
      <c r="CG413" s="10">
        <f>3/24000000*OO[[#This Row],[141 (06JUL1985 12:00:00)-Water Temperature (C)]]*OO[[#This Row],[83]]</f>
        <v>1.618973589099E-6</v>
      </c>
      <c r="CH413" s="10">
        <f>3/24000000*OO[[#This Row],[142 (06JUL1985 15:00:00)-Water Temperature (C)]]*OO[[#This Row],[84]]</f>
        <v>1.43735837976E-6</v>
      </c>
      <c r="CI413" s="10">
        <f>3/24000000*OO[[#This Row],[143 (06JUL1985 18:00:00)-Water Temperature (C)]]*OO[[#This Row],[85]]</f>
        <v>1.2683306848977498E-6</v>
      </c>
      <c r="CJ413" s="10">
        <f>3/24000000*OO[[#This Row],[144 (06JUL1985 21:00:00)-Water Temperature (C)]]*OO[[#This Row],[86]]</f>
        <v>1.1343219641476249E-6</v>
      </c>
      <c r="CK413" s="10">
        <f>3/24000000*OO[[#This Row],[145 (07JUL1985 00:00:00)-Water Temperature (C)]]*OO[[#This Row],[87]]</f>
        <v>1.0321050952960001E-6</v>
      </c>
      <c r="CL413" s="10">
        <f>3/24000000*OO[[#This Row],[146 (07JUL1985 03:00:00)-Water Temperature (C)]]*OO[[#This Row],[88]]</f>
        <v>9.8351599709475005E-7</v>
      </c>
      <c r="CM413" s="10">
        <f>3/24000000*OO[[#This Row],[147 (07JUL1985 06:00:00)-Water Temperature (C)]]*OO[[#This Row],[89]]</f>
        <v>9.4930003672349984E-7</v>
      </c>
      <c r="CN413" s="10">
        <f>3/24000000*OO[[#This Row],[148 (07JUL1985 09:00:00)-Water Temperature (C)]]*OO[[#This Row],[90]]</f>
        <v>8.9987326545375E-7</v>
      </c>
      <c r="CO413" s="10">
        <f>3/24000000*OO[[#This Row],[149 (07JUL1985 12:00:00)-Water Temperature (C)]]*OO[[#This Row],[91]]</f>
        <v>8.5445810743750004E-7</v>
      </c>
      <c r="CP413" s="10">
        <f>3/24000000*OO[[#This Row],[150 (07JUL1985 15:00:00)-Water Temperature (C)]]*OO[[#This Row],[92]]</f>
        <v>8.1736192402149997E-7</v>
      </c>
      <c r="CQ413" s="10">
        <f>3/24000000*OO[[#This Row],[151 (07JUL1985 18:00:00)-Water Temperature (C)]]*OO[[#This Row],[93]]</f>
        <v>7.7590161498299993E-7</v>
      </c>
      <c r="CR413" s="10">
        <f>3/24000000*OO[[#This Row],[152 (07JUL1985 21:00:00)-Water Temperature (C)]]*OO[[#This Row],[94]]</f>
        <v>7.3559387416024996E-7</v>
      </c>
      <c r="CS413" s="10">
        <f>3/24000000*OO[[#This Row],[153 (08JUL1985 00:00:00)-Water Temperature (C)]]*OO[[#This Row],[95]]</f>
        <v>6.9728863180125E-7</v>
      </c>
      <c r="CT413" s="10">
        <f>3/24000000*OO[[#This Row],[154 (08JUL1985 03:00:00)-Water Temperature (C)]]*OO[[#This Row],[96]]</f>
        <v>6.8343025373549993E-7</v>
      </c>
      <c r="CU413" s="10">
        <f>3/24000000*OO[[#This Row],[155 (08JUL1985 06:00:00)-Water Temperature (C)]]*OO[[#This Row],[97]]</f>
        <v>6.8147243540999996E-7</v>
      </c>
      <c r="CV413" s="10">
        <f>3/24000000*OO[[#This Row],[156 (08JUL1985 09:00:00)-Water Temperature (C)]]*OO[[#This Row],[98]]</f>
        <v>6.6872047109574996E-7</v>
      </c>
      <c r="CW413" s="10">
        <f>3/24000000*OO[[#This Row],[157 (08JUL1985 12:00:00)-Water Temperature (C)]]*OO[[#This Row],[99]]</f>
        <v>6.4789835308687491E-7</v>
      </c>
    </row>
    <row r="414" spans="1:101" x14ac:dyDescent="0.35">
      <c r="A414" t="s">
        <v>421</v>
      </c>
      <c r="B414">
        <v>818.60440000000006</v>
      </c>
      <c r="C414" s="10">
        <f>3/24*OO[[#This Row],[59 (26JUN1985 06:00:00)-Water Temperature (C)]]*OO[[#This Row],[1]]/SUM(OO[1])</f>
        <v>0</v>
      </c>
      <c r="D414" s="10">
        <f>3/24*OO[[#This Row],[60 (26JUN1985 09:00:00)-Water Temperature (C)]]*OO[[#This Row],[2]]/SUM(OO[2])</f>
        <v>0</v>
      </c>
      <c r="E414" s="10">
        <f>3/24*OO[[#This Row],[61 (26JUN1985 12:00:00)-Water Temperature (C)]]*OO[[#This Row],[3]]/SUM(OO[3])</f>
        <v>0</v>
      </c>
      <c r="F414" s="10">
        <f>3/24*OO[[#This Row],[62 (26JUN1985 15:00:00)-Water Temperature (C)]]*OO[[#This Row],[4]]/SUM(OO[4])</f>
        <v>0</v>
      </c>
      <c r="G414" s="10">
        <f>3/24*OO[[#This Row],[63 (26JUN1985 18:00:00)-Water Temperature (C)]]*OO[[#This Row],[5]]/SUM(OO[5])</f>
        <v>0</v>
      </c>
      <c r="H414" s="10">
        <f>3/24*OO[[#This Row],[64 (26JUN1985 21:00:00)-Water Temperature (C)]]*OO[[#This Row],[6]]/SUM(OO[6])</f>
        <v>0</v>
      </c>
      <c r="I414" s="10">
        <f>3/24*OO[[#This Row],[65 (27JUN1985 00:00:00)-Water Temperature (C)]]*OO[[#This Row],[7]]/SUM(OO[7])</f>
        <v>0</v>
      </c>
      <c r="J414" s="10">
        <f>3/24*OO[[#This Row],[66 (27JUN1985 03:00:00)-Water Temperature (C)]]*OO[[#This Row],[8]]/SUM(OO[8])</f>
        <v>0</v>
      </c>
      <c r="K414" s="10">
        <f>3/24*OO[[#This Row],[67 (27JUN1985 06:00:00)-Water Temperature (C)]]*OO[[#This Row],[9]]/SUM(OO[9])</f>
        <v>0</v>
      </c>
      <c r="L414" s="10">
        <f>3/24*OO[[#This Row],[68 (27JUN1985 09:00:00)-Water Temperature (C)]]*OO[[#This Row],[10]]/SUM(OO[10])</f>
        <v>0</v>
      </c>
      <c r="M414" s="10">
        <f>3/24*OO[[#This Row],[69 (27JUN1985 12:00:00)-Water Temperature (C)]]*OO[[#This Row],[11]]/SUM(OO[11])</f>
        <v>0</v>
      </c>
      <c r="N414" s="10">
        <f>3/24*OO[[#This Row],[70 (27JUN1985 15:00:00)-Water Temperature (C)]]*OO[[#This Row],[12]]/SUM(OO[12])</f>
        <v>0</v>
      </c>
      <c r="O414" s="10">
        <f>3/24*OO[[#This Row],[71 (27JUN1985 18:00:00)-Water Temperature (C)]]*OO[[#This Row],[13]]/SUM(OO[13])</f>
        <v>0</v>
      </c>
      <c r="P414" s="10">
        <f>3/24*OO[[#This Row],[72 (27JUN1985 21:00:00)-Water Temperature (C)]]*OO[[#This Row],[14]]/SUM(OO[14])</f>
        <v>0</v>
      </c>
      <c r="Q414" s="10">
        <f>3/24*OO[[#This Row],[73 (28JUN1985 00:00:00)-Water Temperature (C)]]*OO[[#This Row],[15]]/SUM(OO[15])</f>
        <v>0</v>
      </c>
      <c r="R414" s="10">
        <f>3/24*OO[[#This Row],[74 (28JUN1985 03:00:00)-Water Temperature (C)]]*OO[[#This Row],[16]]/SUM(OO[16])</f>
        <v>0</v>
      </c>
      <c r="S414" s="10">
        <f>3/24*OO[[#This Row],[75 (28JUN1985 06:00:00)-Water Temperature (C)]]*OO[[#This Row],[17]]/SUM(OO[17])</f>
        <v>0</v>
      </c>
      <c r="T414" s="10">
        <f>3/24*OO[[#This Row],[76 (28JUN1985 09:00:00)-Water Temperature (C)]]*OO[[#This Row],[18]]/SUM(OO[18])</f>
        <v>0</v>
      </c>
      <c r="U414" s="10">
        <f>3/24*OO[[#This Row],[77 (28JUN1985 12:00:00)-Water Temperature (C)]]*OO[[#This Row],[19]]/SUM(OO[19])</f>
        <v>0</v>
      </c>
      <c r="V414" s="10">
        <f>3/24000000*OO[[#This Row],[78 (28JUN1985 15:00:00)-Water Temperature (C)]]*OO[[#This Row],[20]]</f>
        <v>0</v>
      </c>
      <c r="W414" s="10">
        <f>3/24000000*OO[[#This Row],[79 (28JUN1985 18:00:00)-Water Temperature (C)]]*OO[[#This Row],[21]]</f>
        <v>3.6850149916650001E-38</v>
      </c>
      <c r="X414" s="10">
        <f>3/24000000*OO[[#This Row],[80 (28JUN1985 21:00:00)-Water Temperature (C)]]*OO[[#This Row],[22]]</f>
        <v>8.859155865726249E-32</v>
      </c>
      <c r="Y414" s="10">
        <f>3/24000000*OO[[#This Row],[81 (29JUN1985 00:00:00)-Water Temperature (C)]]*OO[[#This Row],[23]]</f>
        <v>3.9827718359687501E-25</v>
      </c>
      <c r="Z414" s="10">
        <f>3/24000000*OO[[#This Row],[82 (29JUN1985 03:00:00)-Water Temperature (C)]]*OO[[#This Row],[24]]</f>
        <v>5.4156902996749986E-20</v>
      </c>
      <c r="AA414" s="10">
        <f>3/24000000*OO[[#This Row],[83 (29JUN1985 06:00:00)-Water Temperature (C)]]*OO[[#This Row],[25]]</f>
        <v>2.8728167824734996E-16</v>
      </c>
      <c r="AB414" s="10">
        <f>3/24000000*OO[[#This Row],[84 (29JUN1985 09:00:00)-Water Temperature (C)]]*OO[[#This Row],[26]]</f>
        <v>2.7548455337429994E-13</v>
      </c>
      <c r="AC414" s="10">
        <f>3/24000000*OO[[#This Row],[85 (29JUN1985 12:00:00)-Water Temperature (C)]]*OO[[#This Row],[27]]</f>
        <v>7.5596617700749993E-11</v>
      </c>
      <c r="AD414" s="10">
        <f>3/24000000*OO[[#This Row],[86 (29JUN1985 15:00:00)-Water Temperature (C)]]*OO[[#This Row],[28]]</f>
        <v>7.7881152421874986E-9</v>
      </c>
      <c r="AE414" s="10">
        <f>3/24000000*OO[[#This Row],[88 (29JUN1985 21:00:00)-Water Temperature (C)]]*OO[[#This Row],[30]]</f>
        <v>8.4724269086600015E-6</v>
      </c>
      <c r="AF414" s="10">
        <f>3/24000000*OO[[#This Row],[88 (29JUN1985 21:00:00)-Water Temperature (C)]]*OO[[#This Row],[30]]</f>
        <v>8.4724269086600015E-6</v>
      </c>
      <c r="AG414" s="10">
        <f>3/24000000*OO[[#This Row],[89 (30JUN1985 00:00:00)-Water Temperature (C)]]*OO[[#This Row],[31]]</f>
        <v>1.1376551819233749E-4</v>
      </c>
      <c r="AH414" s="10">
        <f>3/24000000*OO[[#This Row],[90 (30JUN1985 03:00:00)-Water Temperature (C)]]*OO[[#This Row],[32]]</f>
        <v>9.6104596549412486E-4</v>
      </c>
      <c r="AI414" s="10">
        <f>3/24000000*OO[[#This Row],[91 (30JUN1985 06:00:00)-Water Temperature (C)]]*OO[[#This Row],[33]]</f>
        <v>5.3212072308449999E-3</v>
      </c>
      <c r="AJ414" s="10">
        <f>3/24000000*OO[[#This Row],[92 (30JUN1985 09:00:00)-Water Temperature (C)]]*OO[[#This Row],[34]]</f>
        <v>2.0043714854687499E-2</v>
      </c>
      <c r="AK414" s="10">
        <f>3/24000000*OO[[#This Row],[93 (30JUN1985 12:00:00)-Water Temperature (C)]]*OO[[#This Row],[35]]</f>
        <v>5.2930519556424992E-2</v>
      </c>
      <c r="AL414" s="10">
        <f>3/24000000*OO[[#This Row],[94 (30JUN1985 15:00:00)-Water Temperature (C)]]*OO[[#This Row],[36]]</f>
        <v>9.9888430657049984E-2</v>
      </c>
      <c r="AM414" s="10">
        <f>3/24000000*OO[[#This Row],[95 (30JUN1985 18:00:00)-Water Temperature (C)]]*OO[[#This Row],[37]]</f>
        <v>0.13871407501204999</v>
      </c>
      <c r="AN414" s="10">
        <f>3/24000000*OO[[#This Row],[96 (30JUN1985 21:00:00)-Water Temperature (C)]]*OO[[#This Row],[38]]</f>
        <v>0.14887473170156248</v>
      </c>
      <c r="AO414" s="10">
        <f>3/24000000*OO[[#This Row],[97 (01JUL1985 00:00:00)-Water Temperature (C)]]*OO[[#This Row],[39]]</f>
        <v>0.127871218504575</v>
      </c>
      <c r="AP414" s="10">
        <f>3/24000000*OO[[#This Row],[98 (01JUL1985 03:00:00)-Water Temperature (C)]]*OO[[#This Row],[40]]</f>
        <v>9.1903634946075008E-2</v>
      </c>
      <c r="AQ414" s="10">
        <f>3/24000000*OO[[#This Row],[99 (01JUL1985 06:00:00)-Water Temperature (C)]]*OO[[#This Row],[41]]</f>
        <v>5.5951741401599989E-2</v>
      </c>
      <c r="AR414" s="10">
        <f>3/24000000*OO[[#This Row],[100 (01JUL1985 09:00:00)-Water Temperature (C)]]*OO[[#This Row],[42]]</f>
        <v>2.8731167369460003E-2</v>
      </c>
      <c r="AS414" s="10">
        <f>3/24000000*OO[[#This Row],[101 (01JUL1985 12:00:00)-Water Temperature (C)]]*OO[[#This Row],[43]]</f>
        <v>1.264891952795625E-2</v>
      </c>
      <c r="AT414" s="10">
        <f>3/24000000*OO[[#This Row],[102 (01JUL1985 15:00:00)-Water Temperature (C)]]*OO[[#This Row],[44]]</f>
        <v>4.8387064027325E-3</v>
      </c>
      <c r="AU414" s="10">
        <f>3/24000000*OO[[#This Row],[103 (01JUL1985 18:00:00)-Water Temperature (C)]]*OO[[#This Row],[45]]</f>
        <v>1.6872060436245E-3</v>
      </c>
      <c r="AV414" s="10">
        <f>3/24000000*OO[[#This Row],[104 (01JUL1985 21:00:00)-Water Temperature (C)]]*OO[[#This Row],[46]]</f>
        <v>5.9374250495624996E-4</v>
      </c>
      <c r="AW414" s="10">
        <f>3/24000000*OO[[#This Row],[105 (02JUL1985 00:00:00)-Water Temperature (C)]]*OO[[#This Row],[47]]</f>
        <v>2.5993560666960001E-4</v>
      </c>
      <c r="AX414" s="10">
        <f>3/24000000*OO[[#This Row],[106 (02JUL1985 03:00:00)-Water Temperature (C)]]*OO[[#This Row],[48]]</f>
        <v>1.6891678869649998E-4</v>
      </c>
      <c r="AY414" s="10">
        <f>3/24000000*OO[[#This Row],[107 (02JUL1985 06:00:00)-Water Temperature (C)]]*OO[[#This Row],[49]]</f>
        <v>1.4480786170739999E-4</v>
      </c>
      <c r="AZ414" s="10">
        <f>3/24000000*OO[[#This Row],[108 (02JUL1985 09:00:00)-Water Temperature (C)]]*OO[[#This Row],[50]]</f>
        <v>1.3516296763500002E-4</v>
      </c>
      <c r="BA414" s="10">
        <f>3/24000000*OO[[#This Row],[109 (02JUL1985 12:00:00)-Water Temperature (C)]]*OO[[#This Row],[51]]</f>
        <v>1.2571332151305E-4</v>
      </c>
      <c r="BB414" s="10">
        <f>3/24000000*OO[[#This Row],[110 (02JUL1985 15:00:00)-Water Temperature (C)]]*OO[[#This Row],[52]]</f>
        <v>1.1272038700229999E-4</v>
      </c>
      <c r="BC414" s="10">
        <f>3/24000000*OO[[#This Row],[111 (02JUL1985 18:00:00)-Water Temperature (C)]]*OO[[#This Row],[53]]</f>
        <v>9.7612142216249993E-5</v>
      </c>
      <c r="BD414" s="10">
        <f>3/24000000*OO[[#This Row],[112 (02JUL1985 21:00:00)-Water Temperature (C)]]*OO[[#This Row],[54]]</f>
        <v>8.4415207707387487E-5</v>
      </c>
      <c r="BE414" s="10">
        <f>3/24000000*OO[[#This Row],[113 (03JUL1985 00:00:00)-Water Temperature (C)]]*OO[[#This Row],[55]]</f>
        <v>7.3867233956250006E-5</v>
      </c>
      <c r="BF414" s="10">
        <f>3/24000000*OO[[#This Row],[114 (03JUL1985 03:00:00)-Water Temperature (C)]]*OO[[#This Row],[56]]</f>
        <v>6.6308565366562488E-5</v>
      </c>
      <c r="BG414" s="10">
        <f>3/24000000*OO[[#This Row],[115 (03JUL1985 06:00:00)-Water Temperature (C)]]*OO[[#This Row],[57]]</f>
        <v>6.0658619451637501E-5</v>
      </c>
      <c r="BH414" s="10">
        <f>3/24000000*OO[[#This Row],[116 (03JUL1985 09:00:00)-Water Temperature (C)]]*OO[[#This Row],[58]]</f>
        <v>5.5123651241100002E-5</v>
      </c>
      <c r="BI414" s="10">
        <f>3/24000000*OO[[#This Row],[117 (03JUL1985 12:00:00)-Water Temperature (C)]]*OO[[#This Row],[59]]</f>
        <v>4.9514085249699993E-5</v>
      </c>
      <c r="BJ414" s="10">
        <f>3/24000000*OO[[#This Row],[118 (03JUL1985 15:00:00)-Water Temperature (C)]]*OO[[#This Row],[60]]</f>
        <v>4.4283165140999999E-5</v>
      </c>
      <c r="BK414" s="10">
        <f>3/24000000*OO[[#This Row],[119 (03JUL1985 18:00:00)-Water Temperature (C)]]*OO[[#This Row],[61]]</f>
        <v>3.8858838419525002E-5</v>
      </c>
      <c r="BL414" s="10">
        <f>3/24000000*OO[[#This Row],[120 (03JUL1985 21:00:00)-Water Temperature (C)]]*OO[[#This Row],[62]]</f>
        <v>3.4219965148275E-5</v>
      </c>
      <c r="BM414" s="10">
        <f>3/24000000*OO[[#This Row],[121 (04JUL1985 00:00:00)-Water Temperature (C)]]*OO[[#This Row],[63]]</f>
        <v>3.0476592905550002E-5</v>
      </c>
      <c r="BN414" s="10">
        <f>3/24000000*OO[[#This Row],[122 (04JUL1985 03:00:00)-Water Temperature (C)]]*OO[[#This Row],[64]]</f>
        <v>2.8517775066821245E-5</v>
      </c>
      <c r="BO414" s="10">
        <f>3/24000000*OO[[#This Row],[123 (04JUL1985 06:00:00)-Water Temperature (C)]]*OO[[#This Row],[65]]</f>
        <v>2.73540949213975E-5</v>
      </c>
      <c r="BP414" s="10">
        <f>3/24000000*OO[[#This Row],[124 (04JUL1985 09:00:00)-Water Temperature (C)]]*OO[[#This Row],[66]]</f>
        <v>2.6049445852050003E-5</v>
      </c>
      <c r="BQ414" s="10">
        <f>3/24000000*OO[[#This Row],[125 (04JUL1985 12:00:00)-Water Temperature (C)]]*OO[[#This Row],[67]]</f>
        <v>2.4306907520224999E-5</v>
      </c>
      <c r="BR414" s="10">
        <f>3/24000000*OO[[#This Row],[126 (04JUL1985 15:00:00)-Water Temperature (C)]]*OO[[#This Row],[68]]</f>
        <v>2.2218432331899999E-5</v>
      </c>
      <c r="BS414" s="10">
        <f>3/24000000*OO[[#This Row],[127 (04JUL1985 18:00:00)-Water Temperature (C)]]*OO[[#This Row],[69]]</f>
        <v>1.9692794663749999E-5</v>
      </c>
      <c r="BT414" s="10">
        <f>3/24000000*OO[[#This Row],[128 (04JUL1985 21:00:00)-Water Temperature (C)]]*OO[[#This Row],[70]]</f>
        <v>1.7359246111374997E-5</v>
      </c>
      <c r="BU414" s="10">
        <f>3/24000000*OO[[#This Row],[129 (05JUL1985 00:00:00)-Water Temperature (C)]]*OO[[#This Row],[71]]</f>
        <v>1.5386927177137497E-5</v>
      </c>
      <c r="BV414" s="10">
        <f>3/24000000*OO[[#This Row],[130 (05JUL1985 03:00:00)-Water Temperature (C)]]*OO[[#This Row],[72]]</f>
        <v>1.4032791977218749E-5</v>
      </c>
      <c r="BW414" s="10">
        <f>3/24000000*OO[[#This Row],[131 (05JUL1985 06:00:00)-Water Temperature (C)]]*OO[[#This Row],[73]]</f>
        <v>1.2816020351089999E-5</v>
      </c>
      <c r="BX414" s="10">
        <f>3/24000000*OO[[#This Row],[132 (05JUL1985 09:00:00)-Water Temperature (C)]]*OO[[#This Row],[74]]</f>
        <v>1.1525540716935E-5</v>
      </c>
      <c r="BY414" s="10">
        <f>3/24000000*OO[[#This Row],[133 (05JUL1985 12:00:00)-Water Temperature (C)]]*OO[[#This Row],[75]]</f>
        <v>1.0093130293544999E-5</v>
      </c>
      <c r="BZ414" s="10">
        <f>3/24000000*OO[[#This Row],[134 (05JUL1985 15:00:00)-Water Temperature (C)]]*OO[[#This Row],[76]]</f>
        <v>8.50741191638125E-6</v>
      </c>
      <c r="CA414" s="10">
        <f>3/24000000*OO[[#This Row],[135 (05JUL1985 18:00:00)-Water Temperature (C)]]*OO[[#This Row],[77]]</f>
        <v>6.9649116551650008E-6</v>
      </c>
      <c r="CB414" s="10">
        <f>3/24000000*OO[[#This Row],[136 (05JUL1985 21:00:00)-Water Temperature (C)]]*OO[[#This Row],[78]]</f>
        <v>5.5461418794000004E-6</v>
      </c>
      <c r="CC414" s="10">
        <f>3/24000000*OO[[#This Row],[137 (06JUL1985 00:00:00)-Water Temperature (C)]]*OO[[#This Row],[79]]</f>
        <v>4.3988150568000003E-6</v>
      </c>
      <c r="CD414" s="10">
        <f>3/24000000*OO[[#This Row],[138 (06JUL1985 03:00:00)-Water Temperature (C)]]*OO[[#This Row],[80]]</f>
        <v>3.6083284601325007E-6</v>
      </c>
      <c r="CE414" s="10">
        <f>3/24000000*OO[[#This Row],[139 (06JUL1985 06:00:00)-Water Temperature (C)]]*OO[[#This Row],[81]]</f>
        <v>3.0567507737657497E-6</v>
      </c>
      <c r="CF414" s="10">
        <f>3/24000000*OO[[#This Row],[140 (06JUL1985 09:00:00)-Water Temperature (C)]]*OO[[#This Row],[82]]</f>
        <v>2.6516100876160001E-6</v>
      </c>
      <c r="CG414" s="10">
        <f>3/24000000*OO[[#This Row],[141 (06JUL1985 12:00:00)-Water Temperature (C)]]*OO[[#This Row],[83]]</f>
        <v>2.3328000753407498E-6</v>
      </c>
      <c r="CH414" s="10">
        <f>3/24000000*OO[[#This Row],[142 (06JUL1985 15:00:00)-Water Temperature (C)]]*OO[[#This Row],[84]]</f>
        <v>2.0661696342794997E-6</v>
      </c>
      <c r="CI414" s="10">
        <f>3/24000000*OO[[#This Row],[143 (06JUL1985 18:00:00)-Water Temperature (C)]]*OO[[#This Row],[85]]</f>
        <v>1.8217209289945001E-6</v>
      </c>
      <c r="CJ414" s="10">
        <f>3/24000000*OO[[#This Row],[144 (06JUL1985 21:00:00)-Water Temperature (C)]]*OO[[#This Row],[86]]</f>
        <v>1.6232287869E-6</v>
      </c>
      <c r="CK414" s="10">
        <f>3/24000000*OO[[#This Row],[145 (07JUL1985 00:00:00)-Water Temperature (C)]]*OO[[#This Row],[87]]</f>
        <v>1.4715087363154998E-6</v>
      </c>
      <c r="CL414" s="10">
        <f>3/24000000*OO[[#This Row],[146 (07JUL1985 03:00:00)-Water Temperature (C)]]*OO[[#This Row],[88]]</f>
        <v>1.3940529640275E-6</v>
      </c>
      <c r="CM414" s="10">
        <f>3/24000000*OO[[#This Row],[147 (07JUL1985 06:00:00)-Water Temperature (C)]]*OO[[#This Row],[89]]</f>
        <v>1.344773157258E-6</v>
      </c>
      <c r="CN414" s="10">
        <f>3/24000000*OO[[#This Row],[148 (07JUL1985 09:00:00)-Water Temperature (C)]]*OO[[#This Row],[90]]</f>
        <v>1.2760007365542499E-6</v>
      </c>
      <c r="CO414" s="10">
        <f>3/24000000*OO[[#This Row],[149 (07JUL1985 12:00:00)-Water Temperature (C)]]*OO[[#This Row],[91]]</f>
        <v>1.2108568158719999E-6</v>
      </c>
      <c r="CP414" s="10">
        <f>3/24000000*OO[[#This Row],[150 (07JUL1985 15:00:00)-Water Temperature (C)]]*OO[[#This Row],[92]]</f>
        <v>1.157226106548E-6</v>
      </c>
      <c r="CQ414" s="10">
        <f>3/24000000*OO[[#This Row],[151 (07JUL1985 18:00:00)-Water Temperature (C)]]*OO[[#This Row],[93]]</f>
        <v>1.0988315068431249E-6</v>
      </c>
      <c r="CR414" s="10">
        <f>3/24000000*OO[[#This Row],[152 (07JUL1985 21:00:00)-Water Temperature (C)]]*OO[[#This Row],[94]]</f>
        <v>1.041688560127125E-6</v>
      </c>
      <c r="CS414" s="10">
        <f>3/24000000*OO[[#This Row],[153 (08JUL1985 00:00:00)-Water Temperature (C)]]*OO[[#This Row],[95]]</f>
        <v>9.8749110842612492E-7</v>
      </c>
      <c r="CT414" s="10">
        <f>3/24000000*OO[[#This Row],[154 (08JUL1985 03:00:00)-Water Temperature (C)]]*OO[[#This Row],[96]]</f>
        <v>9.6365371885387487E-7</v>
      </c>
      <c r="CU414" s="10">
        <f>3/24000000*OO[[#This Row],[155 (08JUL1985 06:00:00)-Water Temperature (C)]]*OO[[#This Row],[97]]</f>
        <v>9.5999549742750006E-7</v>
      </c>
      <c r="CV414" s="10">
        <f>3/24000000*OO[[#This Row],[156 (08JUL1985 09:00:00)-Water Temperature (C)]]*OO[[#This Row],[98]]</f>
        <v>9.4404217442150008E-7</v>
      </c>
      <c r="CW414" s="10">
        <f>3/24000000*OO[[#This Row],[157 (08JUL1985 12:00:00)-Water Temperature (C)]]*OO[[#This Row],[99]]</f>
        <v>9.1557340801412498E-7</v>
      </c>
    </row>
    <row r="415" spans="1:101" x14ac:dyDescent="0.35">
      <c r="A415" t="s">
        <v>422</v>
      </c>
      <c r="B415">
        <v>799.63980000000004</v>
      </c>
      <c r="C415" s="10">
        <f>3/24*OO[[#This Row],[59 (26JUN1985 06:00:00)-Water Temperature (C)]]*OO[[#This Row],[1]]/SUM(OO[1])</f>
        <v>0</v>
      </c>
      <c r="D415" s="10">
        <f>3/24*OO[[#This Row],[60 (26JUN1985 09:00:00)-Water Temperature (C)]]*OO[[#This Row],[2]]/SUM(OO[2])</f>
        <v>0</v>
      </c>
      <c r="E415" s="10">
        <f>3/24*OO[[#This Row],[61 (26JUN1985 12:00:00)-Water Temperature (C)]]*OO[[#This Row],[3]]/SUM(OO[3])</f>
        <v>0</v>
      </c>
      <c r="F415" s="10">
        <f>3/24*OO[[#This Row],[62 (26JUN1985 15:00:00)-Water Temperature (C)]]*OO[[#This Row],[4]]/SUM(OO[4])</f>
        <v>0</v>
      </c>
      <c r="G415" s="10">
        <f>3/24*OO[[#This Row],[63 (26JUN1985 18:00:00)-Water Temperature (C)]]*OO[[#This Row],[5]]/SUM(OO[5])</f>
        <v>0</v>
      </c>
      <c r="H415" s="10">
        <f>3/24*OO[[#This Row],[64 (26JUN1985 21:00:00)-Water Temperature (C)]]*OO[[#This Row],[6]]/SUM(OO[6])</f>
        <v>0</v>
      </c>
      <c r="I415" s="10">
        <f>3/24*OO[[#This Row],[65 (27JUN1985 00:00:00)-Water Temperature (C)]]*OO[[#This Row],[7]]/SUM(OO[7])</f>
        <v>0</v>
      </c>
      <c r="J415" s="10">
        <f>3/24*OO[[#This Row],[66 (27JUN1985 03:00:00)-Water Temperature (C)]]*OO[[#This Row],[8]]/SUM(OO[8])</f>
        <v>0</v>
      </c>
      <c r="K415" s="10">
        <f>3/24*OO[[#This Row],[67 (27JUN1985 06:00:00)-Water Temperature (C)]]*OO[[#This Row],[9]]/SUM(OO[9])</f>
        <v>0</v>
      </c>
      <c r="L415" s="10">
        <f>3/24*OO[[#This Row],[68 (27JUN1985 09:00:00)-Water Temperature (C)]]*OO[[#This Row],[10]]/SUM(OO[10])</f>
        <v>0</v>
      </c>
      <c r="M415" s="10">
        <f>3/24*OO[[#This Row],[69 (27JUN1985 12:00:00)-Water Temperature (C)]]*OO[[#This Row],[11]]/SUM(OO[11])</f>
        <v>0</v>
      </c>
      <c r="N415" s="10">
        <f>3/24*OO[[#This Row],[70 (27JUN1985 15:00:00)-Water Temperature (C)]]*OO[[#This Row],[12]]/SUM(OO[12])</f>
        <v>0</v>
      </c>
      <c r="O415" s="10">
        <f>3/24*OO[[#This Row],[71 (27JUN1985 18:00:00)-Water Temperature (C)]]*OO[[#This Row],[13]]/SUM(OO[13])</f>
        <v>0</v>
      </c>
      <c r="P415" s="10">
        <f>3/24*OO[[#This Row],[72 (27JUN1985 21:00:00)-Water Temperature (C)]]*OO[[#This Row],[14]]/SUM(OO[14])</f>
        <v>0</v>
      </c>
      <c r="Q415" s="10">
        <f>3/24*OO[[#This Row],[73 (28JUN1985 00:00:00)-Water Temperature (C)]]*OO[[#This Row],[15]]/SUM(OO[15])</f>
        <v>0</v>
      </c>
      <c r="R415" s="10">
        <f>3/24*OO[[#This Row],[74 (28JUN1985 03:00:00)-Water Temperature (C)]]*OO[[#This Row],[16]]/SUM(OO[16])</f>
        <v>0</v>
      </c>
      <c r="S415" s="10">
        <f>3/24*OO[[#This Row],[75 (28JUN1985 06:00:00)-Water Temperature (C)]]*OO[[#This Row],[17]]/SUM(OO[17])</f>
        <v>0</v>
      </c>
      <c r="T415" s="10">
        <f>3/24*OO[[#This Row],[76 (28JUN1985 09:00:00)-Water Temperature (C)]]*OO[[#This Row],[18]]/SUM(OO[18])</f>
        <v>0</v>
      </c>
      <c r="U415" s="10">
        <f>3/24*OO[[#This Row],[77 (28JUN1985 12:00:00)-Water Temperature (C)]]*OO[[#This Row],[19]]/SUM(OO[19])</f>
        <v>0</v>
      </c>
      <c r="V415" s="10">
        <f>3/24000000*OO[[#This Row],[78 (28JUN1985 15:00:00)-Water Temperature (C)]]*OO[[#This Row],[20]]</f>
        <v>0</v>
      </c>
      <c r="W415" s="10">
        <f>3/24000000*OO[[#This Row],[79 (28JUN1985 18:00:00)-Water Temperature (C)]]*OO[[#This Row],[21]]</f>
        <v>6.8550794505750007E-39</v>
      </c>
      <c r="X415" s="10">
        <f>3/24000000*OO[[#This Row],[80 (28JUN1985 21:00:00)-Water Temperature (C)]]*OO[[#This Row],[22]]</f>
        <v>2.8545936414449995E-32</v>
      </c>
      <c r="Y415" s="10">
        <f>3/24000000*OO[[#This Row],[81 (29JUN1985 00:00:00)-Water Temperature (C)]]*OO[[#This Row],[23]]</f>
        <v>9.7365992756512489E-26</v>
      </c>
      <c r="Z415" s="10">
        <f>3/24000000*OO[[#This Row],[82 (29JUN1985 03:00:00)-Water Temperature (C)]]*OO[[#This Row],[24]]</f>
        <v>1.7791322161745001E-20</v>
      </c>
      <c r="AA415" s="10">
        <f>3/24000000*OO[[#This Row],[83 (29JUN1985 06:00:00)-Water Temperature (C)]]*OO[[#This Row],[25]]</f>
        <v>1.1273654586855E-16</v>
      </c>
      <c r="AB415" s="10">
        <f>3/24000000*OO[[#This Row],[84 (29JUN1985 09:00:00)-Water Temperature (C)]]*OO[[#This Row],[26]]</f>
        <v>1.2184099542468749E-13</v>
      </c>
      <c r="AC415" s="10">
        <f>3/24000000*OO[[#This Row],[85 (29JUN1985 12:00:00)-Water Temperature (C)]]*OO[[#This Row],[27]]</f>
        <v>3.6753013518037501E-11</v>
      </c>
      <c r="AD415" s="10">
        <f>3/24000000*OO[[#This Row],[86 (29JUN1985 15:00:00)-Water Temperature (C)]]*OO[[#This Row],[28]]</f>
        <v>4.0974716462624994E-9</v>
      </c>
      <c r="AE415" s="10">
        <f>3/24000000*OO[[#This Row],[88 (29JUN1985 21:00:00)-Water Temperature (C)]]*OO[[#This Row],[30]]</f>
        <v>5.0695391028799996E-6</v>
      </c>
      <c r="AF415" s="10">
        <f>3/24000000*OO[[#This Row],[88 (29JUN1985 21:00:00)-Water Temperature (C)]]*OO[[#This Row],[30]]</f>
        <v>5.0695391028799996E-6</v>
      </c>
      <c r="AG415" s="10">
        <f>3/24000000*OO[[#This Row],[89 (30JUN1985 00:00:00)-Water Temperature (C)]]*OO[[#This Row],[31]]</f>
        <v>7.1730391107374994E-5</v>
      </c>
      <c r="AH415" s="10">
        <f>3/24000000*OO[[#This Row],[90 (30JUN1985 03:00:00)-Water Temperature (C)]]*OO[[#This Row],[32]]</f>
        <v>6.3435349718962502E-4</v>
      </c>
      <c r="AI415" s="10">
        <f>3/24000000*OO[[#This Row],[91 (30JUN1985 06:00:00)-Water Temperature (C)]]*OO[[#This Row],[33]]</f>
        <v>3.6660118859099997E-3</v>
      </c>
      <c r="AJ415" s="10">
        <f>3/24000000*OO[[#This Row],[92 (30JUN1985 09:00:00)-Water Temperature (C)]]*OO[[#This Row],[34]]</f>
        <v>1.4377541716500001E-2</v>
      </c>
      <c r="AK415" s="10">
        <f>3/24000000*OO[[#This Row],[93 (30JUN1985 12:00:00)-Water Temperature (C)]]*OO[[#This Row],[35]]</f>
        <v>3.9460763566574991E-2</v>
      </c>
      <c r="AL415" s="10">
        <f>3/24000000*OO[[#This Row],[94 (30JUN1985 15:00:00)-Water Temperature (C)]]*OO[[#This Row],[36]]</f>
        <v>7.7223615898275005E-2</v>
      </c>
      <c r="AM415" s="10">
        <f>3/24000000*OO[[#This Row],[95 (30JUN1985 18:00:00)-Water Temperature (C)]]*OO[[#This Row],[37]]</f>
        <v>0.11093504583719999</v>
      </c>
      <c r="AN415" s="10">
        <f>3/24000000*OO[[#This Row],[96 (30JUN1985 21:00:00)-Water Temperature (C)]]*OO[[#This Row],[38]]</f>
        <v>0.12272386443003749</v>
      </c>
      <c r="AO415" s="10">
        <f>3/24000000*OO[[#This Row],[97 (01JUL1985 00:00:00)-Water Temperature (C)]]*OO[[#This Row],[39]]</f>
        <v>0.1082551226056125</v>
      </c>
      <c r="AP415" s="10">
        <f>3/24000000*OO[[#This Row],[98 (01JUL1985 03:00:00)-Water Temperature (C)]]*OO[[#This Row],[40]]</f>
        <v>7.9605798827962496E-2</v>
      </c>
      <c r="AQ415" s="10">
        <f>3/24000000*OO[[#This Row],[99 (01JUL1985 06:00:00)-Water Temperature (C)]]*OO[[#This Row],[41]]</f>
        <v>4.9534018430362502E-2</v>
      </c>
      <c r="AR415" s="10">
        <f>3/24000000*OO[[#This Row],[100 (01JUL1985 09:00:00)-Water Temperature (C)]]*OO[[#This Row],[42]]</f>
        <v>2.6008707139472502E-2</v>
      </c>
      <c r="AS415" s="10">
        <f>3/24000000*OO[[#This Row],[101 (01JUL1985 12:00:00)-Water Temperature (C)]]*OO[[#This Row],[43]]</f>
        <v>1.168435084416E-2</v>
      </c>
      <c r="AT415" s="10">
        <f>3/24000000*OO[[#This Row],[102 (01JUL1985 15:00:00)-Water Temperature (C)]]*OO[[#This Row],[44]]</f>
        <v>4.5498404281250002E-3</v>
      </c>
      <c r="AU415" s="10">
        <f>3/24000000*OO[[#This Row],[103 (01JUL1985 18:00:00)-Water Temperature (C)]]*OO[[#This Row],[45]]</f>
        <v>1.6019914711079997E-3</v>
      </c>
      <c r="AV415" s="10">
        <f>3/24000000*OO[[#This Row],[104 (01JUL1985 21:00:00)-Water Temperature (C)]]*OO[[#This Row],[46]]</f>
        <v>5.5874138434349992E-4</v>
      </c>
      <c r="AW415" s="10">
        <f>3/24000000*OO[[#This Row],[105 (02JUL1985 00:00:00)-Water Temperature (C)]]*OO[[#This Row],[47]]</f>
        <v>2.3488927793234999E-4</v>
      </c>
      <c r="AX415" s="10">
        <f>3/24000000*OO[[#This Row],[106 (02JUL1985 03:00:00)-Water Temperature (C)]]*OO[[#This Row],[48]]</f>
        <v>1.45144467557675E-4</v>
      </c>
      <c r="AY415" s="10">
        <f>3/24000000*OO[[#This Row],[107 (02JUL1985 06:00:00)-Water Temperature (C)]]*OO[[#This Row],[49]]</f>
        <v>1.2151096302686251E-4</v>
      </c>
      <c r="AZ415" s="10">
        <f>3/24000000*OO[[#This Row],[108 (02JUL1985 09:00:00)-Water Temperature (C)]]*OO[[#This Row],[50]]</f>
        <v>1.1278230678137501E-4</v>
      </c>
      <c r="BA415" s="10">
        <f>3/24000000*OO[[#This Row],[109 (02JUL1985 12:00:00)-Water Temperature (C)]]*OO[[#This Row],[51]]</f>
        <v>1.052115708578E-4</v>
      </c>
      <c r="BB415" s="10">
        <f>3/24000000*OO[[#This Row],[110 (02JUL1985 15:00:00)-Water Temperature (C)]]*OO[[#This Row],[52]]</f>
        <v>9.4663686800599992E-5</v>
      </c>
      <c r="BC415" s="10">
        <f>3/24000000*OO[[#This Row],[111 (02JUL1985 18:00:00)-Water Temperature (C)]]*OO[[#This Row],[53]]</f>
        <v>8.2180341044437499E-5</v>
      </c>
      <c r="BD415" s="10">
        <f>3/24000000*OO[[#This Row],[112 (02JUL1985 21:00:00)-Water Temperature (C)]]*OO[[#This Row],[54]]</f>
        <v>7.1080084363799994E-5</v>
      </c>
      <c r="BE415" s="10">
        <f>3/24000000*OO[[#This Row],[113 (03JUL1985 00:00:00)-Water Temperature (C)]]*OO[[#This Row],[55]]</f>
        <v>6.2174243196474994E-5</v>
      </c>
      <c r="BF415" s="10">
        <f>3/24000000*OO[[#This Row],[114 (03JUL1985 03:00:00)-Water Temperature (C)]]*OO[[#This Row],[56]]</f>
        <v>5.5727963222787491E-5</v>
      </c>
      <c r="BG415" s="10">
        <f>3/24000000*OO[[#This Row],[115 (03JUL1985 06:00:00)-Water Temperature (C)]]*OO[[#This Row],[57]]</f>
        <v>5.0944189742162505E-5</v>
      </c>
      <c r="BH415" s="10">
        <f>3/24000000*OO[[#This Row],[116 (03JUL1985 09:00:00)-Water Temperature (C)]]*OO[[#This Row],[58]]</f>
        <v>4.6399003624737501E-5</v>
      </c>
      <c r="BI415" s="10">
        <f>3/24000000*OO[[#This Row],[117 (03JUL1985 12:00:00)-Water Temperature (C)]]*OO[[#This Row],[59]]</f>
        <v>4.1706061276562502E-5</v>
      </c>
      <c r="BJ415" s="10">
        <f>3/24000000*OO[[#This Row],[118 (03JUL1985 15:00:00)-Water Temperature (C)]]*OO[[#This Row],[60]]</f>
        <v>3.7330974777737501E-5</v>
      </c>
      <c r="BK415" s="10">
        <f>3/24000000*OO[[#This Row],[119 (03JUL1985 18:00:00)-Water Temperature (C)]]*OO[[#This Row],[61]]</f>
        <v>3.2781723430000004E-5</v>
      </c>
      <c r="BL415" s="10">
        <f>3/24000000*OO[[#This Row],[120 (03JUL1985 21:00:00)-Water Temperature (C)]]*OO[[#This Row],[62]]</f>
        <v>2.8841680514700001E-5</v>
      </c>
      <c r="BM415" s="10">
        <f>3/24000000*OO[[#This Row],[121 (04JUL1985 00:00:00)-Water Temperature (C)]]*OO[[#This Row],[63]]</f>
        <v>2.5647565682244997E-5</v>
      </c>
      <c r="BN415" s="10">
        <f>3/24000000*OO[[#This Row],[122 (04JUL1985 03:00:00)-Water Temperature (C)]]*OO[[#This Row],[64]]</f>
        <v>2.3893210484810001E-5</v>
      </c>
      <c r="BO415" s="10">
        <f>3/24000000*OO[[#This Row],[123 (04JUL1985 06:00:00)-Water Temperature (C)]]*OO[[#This Row],[65]]</f>
        <v>2.2890351189434998E-5</v>
      </c>
      <c r="BP415" s="10">
        <f>3/24000000*OO[[#This Row],[124 (04JUL1985 09:00:00)-Water Temperature (C)]]*OO[[#This Row],[66]]</f>
        <v>2.1838746564916251E-5</v>
      </c>
      <c r="BQ415" s="10">
        <f>3/24000000*OO[[#This Row],[125 (04JUL1985 12:00:00)-Water Temperature (C)]]*OO[[#This Row],[67]]</f>
        <v>2.0396013863519998E-5</v>
      </c>
      <c r="BR415" s="10">
        <f>3/24000000*OO[[#This Row],[126 (04JUL1985 15:00:00)-Water Temperature (C)]]*OO[[#This Row],[68]]</f>
        <v>1.8715315445514998E-5</v>
      </c>
      <c r="BS415" s="10">
        <f>3/24000000*OO[[#This Row],[127 (04JUL1985 18:00:00)-Water Temperature (C)]]*OO[[#This Row],[69]]</f>
        <v>1.6659163799264999E-5</v>
      </c>
      <c r="BT415" s="10">
        <f>3/24000000*OO[[#This Row],[128 (04JUL1985 21:00:00)-Water Temperature (C)]]*OO[[#This Row],[70]]</f>
        <v>1.4661600169576249E-5</v>
      </c>
      <c r="BU415" s="10">
        <f>3/24000000*OO[[#This Row],[129 (05JUL1985 00:00:00)-Water Temperature (C)]]*OO[[#This Row],[71]]</f>
        <v>1.2976189759644998E-5</v>
      </c>
      <c r="BV415" s="10">
        <f>3/24000000*OO[[#This Row],[130 (05JUL1985 03:00:00)-Water Temperature (C)]]*OO[[#This Row],[72]]</f>
        <v>1.1794050477E-5</v>
      </c>
      <c r="BW415" s="10">
        <f>3/24000000*OO[[#This Row],[131 (05JUL1985 06:00:00)-Water Temperature (C)]]*OO[[#This Row],[73]]</f>
        <v>1.0771668546134999E-5</v>
      </c>
      <c r="BX415" s="10">
        <f>3/24000000*OO[[#This Row],[132 (05JUL1985 09:00:00)-Water Temperature (C)]]*OO[[#This Row],[74]]</f>
        <v>9.7052986788299997E-6</v>
      </c>
      <c r="BY415" s="10">
        <f>3/24000000*OO[[#This Row],[133 (05JUL1985 12:00:00)-Water Temperature (C)]]*OO[[#This Row],[75]]</f>
        <v>8.5152520968774993E-6</v>
      </c>
      <c r="BZ415" s="10">
        <f>3/24000000*OO[[#This Row],[134 (05JUL1985 15:00:00)-Water Temperature (C)]]*OO[[#This Row],[76]]</f>
        <v>7.19505773592375E-6</v>
      </c>
      <c r="CA415" s="10">
        <f>3/24000000*OO[[#This Row],[135 (05JUL1985 18:00:00)-Water Temperature (C)]]*OO[[#This Row],[77]]</f>
        <v>5.9272389171449996E-6</v>
      </c>
      <c r="CB415" s="10">
        <f>3/24000000*OO[[#This Row],[136 (05JUL1985 21:00:00)-Water Temperature (C)]]*OO[[#This Row],[78]]</f>
        <v>4.7390144874025003E-6</v>
      </c>
      <c r="CC415" s="10">
        <f>3/24000000*OO[[#This Row],[137 (06JUL1985 00:00:00)-Water Temperature (C)]]*OO[[#This Row],[79]]</f>
        <v>3.7624661685625003E-6</v>
      </c>
      <c r="CD415" s="10">
        <f>3/24000000*OO[[#This Row],[138 (06JUL1985 03:00:00)-Water Temperature (C)]]*OO[[#This Row],[80]]</f>
        <v>3.0763316603353752E-6</v>
      </c>
      <c r="CE415" s="10">
        <f>3/24000000*OO[[#This Row],[139 (06JUL1985 06:00:00)-Water Temperature (C)]]*OO[[#This Row],[81]]</f>
        <v>2.5992543574945001E-6</v>
      </c>
      <c r="CF415" s="10">
        <f>3/24000000*OO[[#This Row],[140 (06JUL1985 09:00:00)-Water Temperature (C)]]*OO[[#This Row],[82]]</f>
        <v>2.2504543889245001E-6</v>
      </c>
      <c r="CG415" s="10">
        <f>3/24000000*OO[[#This Row],[141 (06JUL1985 12:00:00)-Water Temperature (C)]]*OO[[#This Row],[83]]</f>
        <v>1.9774857187091252E-6</v>
      </c>
      <c r="CH415" s="10">
        <f>3/24000000*OO[[#This Row],[142 (06JUL1985 15:00:00)-Water Temperature (C)]]*OO[[#This Row],[84]]</f>
        <v>1.7540391584125E-6</v>
      </c>
      <c r="CI415" s="10">
        <f>3/24000000*OO[[#This Row],[143 (06JUL1985 18:00:00)-Water Temperature (C)]]*OO[[#This Row],[85]]</f>
        <v>1.5483519535381249E-6</v>
      </c>
      <c r="CJ415" s="10">
        <f>3/24000000*OO[[#This Row],[144 (06JUL1985 21:00:00)-Water Temperature (C)]]*OO[[#This Row],[86]]</f>
        <v>1.378006555024E-6</v>
      </c>
      <c r="CK415" s="10">
        <f>3/24000000*OO[[#This Row],[145 (07JUL1985 00:00:00)-Water Temperature (C)]]*OO[[#This Row],[87]]</f>
        <v>1.2477991075131249E-6</v>
      </c>
      <c r="CL415" s="10">
        <f>3/24000000*OO[[#This Row],[146 (07JUL1985 03:00:00)-Water Temperature (C)]]*OO[[#This Row],[88]]</f>
        <v>1.17827636267275E-6</v>
      </c>
      <c r="CM415" s="10">
        <f>3/24000000*OO[[#This Row],[147 (07JUL1985 06:00:00)-Water Temperature (C)]]*OO[[#This Row],[89]]</f>
        <v>1.1369650421249999E-6</v>
      </c>
      <c r="CN415" s="10">
        <f>3/24000000*OO[[#This Row],[148 (07JUL1985 09:00:00)-Water Temperature (C)]]*OO[[#This Row],[90]]</f>
        <v>1.0811424055382499E-6</v>
      </c>
      <c r="CO415" s="10">
        <f>3/24000000*OO[[#This Row],[149 (07JUL1985 12:00:00)-Water Temperature (C)]]*OO[[#This Row],[91]]</f>
        <v>1.026435142197E-6</v>
      </c>
      <c r="CP415" s="10">
        <f>3/24000000*OO[[#This Row],[150 (07JUL1985 15:00:00)-Water Temperature (C)]]*OO[[#This Row],[92]]</f>
        <v>9.8086464830149998E-7</v>
      </c>
      <c r="CQ415" s="10">
        <f>3/24000000*OO[[#This Row],[151 (07JUL1985 18:00:00)-Water Temperature (C)]]*OO[[#This Row],[93]]</f>
        <v>9.3230573588737501E-7</v>
      </c>
      <c r="CR415" s="10">
        <f>3/24000000*OO[[#This Row],[152 (07JUL1985 21:00:00)-Water Temperature (C)]]*OO[[#This Row],[94]]</f>
        <v>8.8439128611049989E-7</v>
      </c>
      <c r="CS415" s="10">
        <f>3/24000000*OO[[#This Row],[153 (08JUL1985 00:00:00)-Water Temperature (C)]]*OO[[#This Row],[95]]</f>
        <v>8.3891000227649992E-7</v>
      </c>
      <c r="CT415" s="10">
        <f>3/24000000*OO[[#This Row],[154 (08JUL1985 03:00:00)-Water Temperature (C)]]*OO[[#This Row],[96]]</f>
        <v>8.1672381693824997E-7</v>
      </c>
      <c r="CU415" s="10">
        <f>3/24000000*OO[[#This Row],[155 (08JUL1985 06:00:00)-Water Temperature (C)]]*OO[[#This Row],[97]]</f>
        <v>8.1324321173749999E-7</v>
      </c>
      <c r="CV415" s="10">
        <f>3/24000000*OO[[#This Row],[156 (08JUL1985 09:00:00)-Water Temperature (C)]]*OO[[#This Row],[98]]</f>
        <v>8.0147723132687495E-7</v>
      </c>
      <c r="CW415" s="10">
        <f>3/24000000*OO[[#This Row],[157 (08JUL1985 12:00:00)-Water Temperature (C)]]*OO[[#This Row],[99]]</f>
        <v>7.7839244546737494E-7</v>
      </c>
    </row>
    <row r="416" spans="1:101" x14ac:dyDescent="0.35">
      <c r="A416" t="s">
        <v>423</v>
      </c>
      <c r="B416">
        <v>835.97799999999995</v>
      </c>
      <c r="C416" s="10">
        <f>3/24*OO[[#This Row],[59 (26JUN1985 06:00:00)-Water Temperature (C)]]*OO[[#This Row],[1]]/SUM(OO[1])</f>
        <v>0</v>
      </c>
      <c r="D416" s="10">
        <f>3/24*OO[[#This Row],[60 (26JUN1985 09:00:00)-Water Temperature (C)]]*OO[[#This Row],[2]]/SUM(OO[2])</f>
        <v>0</v>
      </c>
      <c r="E416" s="10">
        <f>3/24*OO[[#This Row],[61 (26JUN1985 12:00:00)-Water Temperature (C)]]*OO[[#This Row],[3]]/SUM(OO[3])</f>
        <v>0</v>
      </c>
      <c r="F416" s="10">
        <f>3/24*OO[[#This Row],[62 (26JUN1985 15:00:00)-Water Temperature (C)]]*OO[[#This Row],[4]]/SUM(OO[4])</f>
        <v>0</v>
      </c>
      <c r="G416" s="10">
        <f>3/24*OO[[#This Row],[63 (26JUN1985 18:00:00)-Water Temperature (C)]]*OO[[#This Row],[5]]/SUM(OO[5])</f>
        <v>0</v>
      </c>
      <c r="H416" s="10">
        <f>3/24*OO[[#This Row],[64 (26JUN1985 21:00:00)-Water Temperature (C)]]*OO[[#This Row],[6]]/SUM(OO[6])</f>
        <v>0</v>
      </c>
      <c r="I416" s="10">
        <f>3/24*OO[[#This Row],[65 (27JUN1985 00:00:00)-Water Temperature (C)]]*OO[[#This Row],[7]]/SUM(OO[7])</f>
        <v>0</v>
      </c>
      <c r="J416" s="10">
        <f>3/24*OO[[#This Row],[66 (27JUN1985 03:00:00)-Water Temperature (C)]]*OO[[#This Row],[8]]/SUM(OO[8])</f>
        <v>0</v>
      </c>
      <c r="K416" s="10">
        <f>3/24*OO[[#This Row],[67 (27JUN1985 06:00:00)-Water Temperature (C)]]*OO[[#This Row],[9]]/SUM(OO[9])</f>
        <v>0</v>
      </c>
      <c r="L416" s="10">
        <f>3/24*OO[[#This Row],[68 (27JUN1985 09:00:00)-Water Temperature (C)]]*OO[[#This Row],[10]]/SUM(OO[10])</f>
        <v>0</v>
      </c>
      <c r="M416" s="10">
        <f>3/24*OO[[#This Row],[69 (27JUN1985 12:00:00)-Water Temperature (C)]]*OO[[#This Row],[11]]/SUM(OO[11])</f>
        <v>0</v>
      </c>
      <c r="N416" s="10">
        <f>3/24*OO[[#This Row],[70 (27JUN1985 15:00:00)-Water Temperature (C)]]*OO[[#This Row],[12]]/SUM(OO[12])</f>
        <v>0</v>
      </c>
      <c r="O416" s="10">
        <f>3/24*OO[[#This Row],[71 (27JUN1985 18:00:00)-Water Temperature (C)]]*OO[[#This Row],[13]]/SUM(OO[13])</f>
        <v>0</v>
      </c>
      <c r="P416" s="10">
        <f>3/24*OO[[#This Row],[72 (27JUN1985 21:00:00)-Water Temperature (C)]]*OO[[#This Row],[14]]/SUM(OO[14])</f>
        <v>0</v>
      </c>
      <c r="Q416" s="10">
        <f>3/24*OO[[#This Row],[73 (28JUN1985 00:00:00)-Water Temperature (C)]]*OO[[#This Row],[15]]/SUM(OO[15])</f>
        <v>0</v>
      </c>
      <c r="R416" s="10">
        <f>3/24*OO[[#This Row],[74 (28JUN1985 03:00:00)-Water Temperature (C)]]*OO[[#This Row],[16]]/SUM(OO[16])</f>
        <v>0</v>
      </c>
      <c r="S416" s="10">
        <f>3/24*OO[[#This Row],[75 (28JUN1985 06:00:00)-Water Temperature (C)]]*OO[[#This Row],[17]]/SUM(OO[17])</f>
        <v>0</v>
      </c>
      <c r="T416" s="10">
        <f>3/24*OO[[#This Row],[76 (28JUN1985 09:00:00)-Water Temperature (C)]]*OO[[#This Row],[18]]/SUM(OO[18])</f>
        <v>0</v>
      </c>
      <c r="U416" s="10">
        <f>3/24*OO[[#This Row],[77 (28JUN1985 12:00:00)-Water Temperature (C)]]*OO[[#This Row],[19]]/SUM(OO[19])</f>
        <v>0</v>
      </c>
      <c r="V416" s="10">
        <f>3/24000000*OO[[#This Row],[78 (28JUN1985 15:00:00)-Water Temperature (C)]]*OO[[#This Row],[20]]</f>
        <v>0</v>
      </c>
      <c r="W416" s="10">
        <f>3/24000000*OO[[#This Row],[79 (28JUN1985 18:00:00)-Water Temperature (C)]]*OO[[#This Row],[21]]</f>
        <v>9.8383797989199998E-40</v>
      </c>
      <c r="X416" s="10">
        <f>3/24000000*OO[[#This Row],[80 (28JUN1985 21:00:00)-Water Temperature (C)]]*OO[[#This Row],[22]]</f>
        <v>7.1832333258787497E-33</v>
      </c>
      <c r="Y416" s="10">
        <f>3/24000000*OO[[#This Row],[81 (29JUN1985 00:00:00)-Water Temperature (C)]]*OO[[#This Row],[23]]</f>
        <v>1.9763963763941251E-26</v>
      </c>
      <c r="Z416" s="10">
        <f>3/24000000*OO[[#This Row],[82 (29JUN1985 03:00:00)-Water Temperature (C)]]*OO[[#This Row],[24]]</f>
        <v>4.7519890312212499E-21</v>
      </c>
      <c r="AA416" s="10">
        <f>3/24000000*OO[[#This Row],[83 (29JUN1985 06:00:00)-Water Temperature (C)]]*OO[[#This Row],[25]]</f>
        <v>3.5044666623937501E-17</v>
      </c>
      <c r="AB416" s="10">
        <f>3/24000000*OO[[#This Row],[84 (29JUN1985 09:00:00)-Water Temperature (C)]]*OO[[#This Row],[26]]</f>
        <v>4.1731668167875001E-14</v>
      </c>
      <c r="AC416" s="10">
        <f>3/24000000*OO[[#This Row],[85 (29JUN1985 12:00:00)-Water Temperature (C)]]*OO[[#This Row],[27]]</f>
        <v>1.3574056569851249E-11</v>
      </c>
      <c r="AD416" s="10">
        <f>3/24000000*OO[[#This Row],[86 (29JUN1985 15:00:00)-Water Temperature (C)]]*OO[[#This Row],[28]]</f>
        <v>1.6098387301058748E-9</v>
      </c>
      <c r="AE416" s="10">
        <f>3/24000000*OO[[#This Row],[88 (29JUN1985 21:00:00)-Water Temperature (C)]]*OO[[#This Row],[30]]</f>
        <v>2.199820983252E-6</v>
      </c>
      <c r="AF416" s="10">
        <f>3/24000000*OO[[#This Row],[88 (29JUN1985 21:00:00)-Water Temperature (C)]]*OO[[#This Row],[30]]</f>
        <v>2.199820983252E-6</v>
      </c>
      <c r="AG416" s="10">
        <f>3/24000000*OO[[#This Row],[89 (30JUN1985 00:00:00)-Water Temperature (C)]]*OO[[#This Row],[31]]</f>
        <v>3.2375653493399999E-5</v>
      </c>
      <c r="AH416" s="10">
        <f>3/24000000*OO[[#This Row],[90 (30JUN1985 03:00:00)-Water Temperature (C)]]*OO[[#This Row],[32]]</f>
        <v>2.9636109808447498E-4</v>
      </c>
      <c r="AI416" s="10">
        <f>3/24000000*OO[[#This Row],[91 (30JUN1985 06:00:00)-Water Temperature (C)]]*OO[[#This Row],[33]]</f>
        <v>1.7680969757796249E-3</v>
      </c>
      <c r="AJ416" s="10">
        <f>3/24000000*OO[[#This Row],[92 (30JUN1985 09:00:00)-Water Temperature (C)]]*OO[[#This Row],[34]]</f>
        <v>7.1430799425825E-3</v>
      </c>
      <c r="AK416" s="10">
        <f>3/24000000*OO[[#This Row],[93 (30JUN1985 12:00:00)-Water Temperature (C)]]*OO[[#This Row],[35]]</f>
        <v>2.0168890588154999E-2</v>
      </c>
      <c r="AL416" s="10">
        <f>3/24000000*OO[[#This Row],[94 (30JUN1985 15:00:00)-Water Temperature (C)]]*OO[[#This Row],[36]]</f>
        <v>4.05275862985E-2</v>
      </c>
      <c r="AM416" s="10">
        <f>3/24000000*OO[[#This Row],[95 (30JUN1985 18:00:00)-Water Temperature (C)]]*OO[[#This Row],[37]]</f>
        <v>5.9661893080199993E-2</v>
      </c>
      <c r="AN416" s="10">
        <f>3/24000000*OO[[#This Row],[96 (30JUN1985 21:00:00)-Water Temperature (C)]]*OO[[#This Row],[38]]</f>
        <v>6.7454558559899999E-2</v>
      </c>
      <c r="AO416" s="10">
        <f>3/24000000*OO[[#This Row],[97 (01JUL1985 00:00:00)-Water Temperature (C)]]*OO[[#This Row],[39]]</f>
        <v>6.0630737202750008E-2</v>
      </c>
      <c r="AP416" s="10">
        <f>3/24000000*OO[[#This Row],[98 (01JUL1985 03:00:00)-Water Temperature (C)]]*OO[[#This Row],[40]]</f>
        <v>4.5315120063200001E-2</v>
      </c>
      <c r="AQ416" s="10">
        <f>3/24000000*OO[[#This Row],[99 (01JUL1985 06:00:00)-Water Temperature (C)]]*OO[[#This Row],[41]]</f>
        <v>2.8632685312762501E-2</v>
      </c>
      <c r="AR416" s="10">
        <f>3/24000000*OO[[#This Row],[100 (01JUL1985 09:00:00)-Water Temperature (C)]]*OO[[#This Row],[42]]</f>
        <v>1.5267041850162496E-2</v>
      </c>
      <c r="AS416" s="10">
        <f>3/24000000*OO[[#This Row],[101 (01JUL1985 12:00:00)-Water Temperature (C)]]*OO[[#This Row],[43]]</f>
        <v>6.9572680965425005E-3</v>
      </c>
      <c r="AT416" s="10">
        <f>3/24000000*OO[[#This Row],[102 (01JUL1985 15:00:00)-Water Temperature (C)]]*OO[[#This Row],[44]]</f>
        <v>2.7431482846319993E-3</v>
      </c>
      <c r="AU416" s="10">
        <f>3/24000000*OO[[#This Row],[103 (01JUL1985 18:00:00)-Water Temperature (C)]]*OO[[#This Row],[45]]</f>
        <v>9.7465268313862488E-4</v>
      </c>
      <c r="AV416" s="10">
        <f>3/24000000*OO[[#This Row],[104 (01JUL1985 21:00:00)-Water Temperature (C)]]*OO[[#This Row],[46]]</f>
        <v>3.38656077823E-4</v>
      </c>
      <c r="AW416" s="10">
        <f>3/24000000*OO[[#This Row],[105 (02JUL1985 00:00:00)-Water Temperature (C)]]*OO[[#This Row],[47]]</f>
        <v>1.3880672164429998E-4</v>
      </c>
      <c r="AX416" s="10">
        <f>3/24000000*OO[[#This Row],[106 (02JUL1985 03:00:00)-Water Temperature (C)]]*OO[[#This Row],[48]]</f>
        <v>8.2800562147599988E-5</v>
      </c>
      <c r="AY416" s="10">
        <f>3/24000000*OO[[#This Row],[107 (02JUL1985 06:00:00)-Water Temperature (C)]]*OO[[#This Row],[49]]</f>
        <v>6.8086153332037481E-5</v>
      </c>
      <c r="AZ416" s="10">
        <f>3/24000000*OO[[#This Row],[108 (02JUL1985 09:00:00)-Water Temperature (C)]]*OO[[#This Row],[50]]</f>
        <v>6.2972568181237498E-5</v>
      </c>
      <c r="BA416" s="10">
        <f>3/24000000*OO[[#This Row],[109 (02JUL1985 12:00:00)-Water Temperature (C)]]*OO[[#This Row],[51]]</f>
        <v>5.8907062445000001E-5</v>
      </c>
      <c r="BB416" s="10">
        <f>3/24000000*OO[[#This Row],[110 (02JUL1985 15:00:00)-Water Temperature (C)]]*OO[[#This Row],[52]]</f>
        <v>5.3198753969087496E-5</v>
      </c>
      <c r="BC416" s="10">
        <f>3/24000000*OO[[#This Row],[111 (02JUL1985 18:00:00)-Water Temperature (C)]]*OO[[#This Row],[53]]</f>
        <v>4.6320032168299996E-5</v>
      </c>
      <c r="BD416" s="10">
        <f>3/24000000*OO[[#This Row],[112 (02JUL1985 21:00:00)-Water Temperature (C)]]*OO[[#This Row],[54]]</f>
        <v>4.0107269088574991E-5</v>
      </c>
      <c r="BE416" s="10">
        <f>3/24000000*OO[[#This Row],[113 (03JUL1985 00:00:00)-Water Temperature (C)]]*OO[[#This Row],[55]]</f>
        <v>3.51321963908375E-5</v>
      </c>
      <c r="BF416" s="10">
        <f>3/24000000*OO[[#This Row],[114 (03JUL1985 03:00:00)-Water Temperature (C)]]*OO[[#This Row],[56]]</f>
        <v>3.14869302960375E-5</v>
      </c>
      <c r="BG416" s="10">
        <f>3/24000000*OO[[#This Row],[115 (03JUL1985 06:00:00)-Water Temperature (C)]]*OO[[#This Row],[57]]</f>
        <v>2.8806252750326248E-5</v>
      </c>
      <c r="BH416" s="10">
        <f>3/24000000*OO[[#This Row],[116 (03JUL1985 09:00:00)-Water Temperature (C)]]*OO[[#This Row],[58]]</f>
        <v>2.6302511813265001E-5</v>
      </c>
      <c r="BI416" s="10">
        <f>3/24000000*OO[[#This Row],[117 (03JUL1985 12:00:00)-Water Temperature (C)]]*OO[[#This Row],[59]]</f>
        <v>2.3662194165712498E-5</v>
      </c>
      <c r="BJ416" s="10">
        <f>3/24000000*OO[[#This Row],[118 (03JUL1985 15:00:00)-Water Temperature (C)]]*OO[[#This Row],[60]]</f>
        <v>2.122004890510875E-5</v>
      </c>
      <c r="BK416" s="10">
        <f>3/24000000*OO[[#This Row],[119 (03JUL1985 18:00:00)-Water Temperature (C)]]*OO[[#This Row],[61]]</f>
        <v>1.8672329212542498E-5</v>
      </c>
      <c r="BL416" s="10">
        <f>3/24000000*OO[[#This Row],[120 (03JUL1985 21:00:00)-Water Temperature (C)]]*OO[[#This Row],[62]]</f>
        <v>1.6444878077906251E-5</v>
      </c>
      <c r="BM416" s="10">
        <f>3/24000000*OO[[#This Row],[121 (04JUL1985 00:00:00)-Water Temperature (C)]]*OO[[#This Row],[63]]</f>
        <v>1.4636633579662496E-5</v>
      </c>
      <c r="BN416" s="10">
        <f>3/24000000*OO[[#This Row],[122 (04JUL1985 03:00:00)-Water Temperature (C)]]*OO[[#This Row],[64]]</f>
        <v>1.36191409180125E-5</v>
      </c>
      <c r="BO416" s="10">
        <f>3/24000000*OO[[#This Row],[123 (04JUL1985 06:00:00)-Water Temperature (C)]]*OO[[#This Row],[65]]</f>
        <v>1.3060204989365003E-5</v>
      </c>
      <c r="BP416" s="10">
        <f>3/24000000*OO[[#This Row],[124 (04JUL1985 09:00:00)-Water Temperature (C)]]*OO[[#This Row],[66]]</f>
        <v>1.2519432796724999E-5</v>
      </c>
      <c r="BQ416" s="10">
        <f>3/24000000*OO[[#This Row],[125 (04JUL1985 12:00:00)-Water Temperature (C)]]*OO[[#This Row],[67]]</f>
        <v>1.173319759848875E-5</v>
      </c>
      <c r="BR416" s="10">
        <f>3/24000000*OO[[#This Row],[126 (04JUL1985 15:00:00)-Water Temperature (C)]]*OO[[#This Row],[68]]</f>
        <v>1.0820207755973749E-5</v>
      </c>
      <c r="BS416" s="10">
        <f>3/24000000*OO[[#This Row],[127 (04JUL1985 18:00:00)-Water Temperature (C)]]*OO[[#This Row],[69]]</f>
        <v>9.8002324340212499E-6</v>
      </c>
      <c r="BT416" s="10">
        <f>3/24000000*OO[[#This Row],[128 (04JUL1985 21:00:00)-Water Temperature (C)]]*OO[[#This Row],[70]]</f>
        <v>8.757226809601251E-6</v>
      </c>
      <c r="BU416" s="10">
        <f>3/24000000*OO[[#This Row],[129 (05JUL1985 00:00:00)-Water Temperature (C)]]*OO[[#This Row],[71]]</f>
        <v>7.8825687640200005E-6</v>
      </c>
      <c r="BV416" s="10">
        <f>3/24000000*OO[[#This Row],[130 (05JUL1985 03:00:00)-Water Temperature (C)]]*OO[[#This Row],[72]]</f>
        <v>7.2790657357249994E-6</v>
      </c>
      <c r="BW416" s="10">
        <f>3/24000000*OO[[#This Row],[131 (05JUL1985 06:00:00)-Water Temperature (C)]]*OO[[#This Row],[73]]</f>
        <v>6.7691100683149995E-6</v>
      </c>
      <c r="BX416" s="10">
        <f>3/24000000*OO[[#This Row],[132 (05JUL1985 09:00:00)-Water Temperature (C)]]*OO[[#This Row],[74]]</f>
        <v>6.2246016082249995E-6</v>
      </c>
      <c r="BY416" s="10">
        <f>3/24000000*OO[[#This Row],[133 (05JUL1985 12:00:00)-Water Temperature (C)]]*OO[[#This Row],[75]]</f>
        <v>5.5737585685600001E-6</v>
      </c>
      <c r="BZ416" s="10">
        <f>3/24000000*OO[[#This Row],[134 (05JUL1985 15:00:00)-Water Temperature (C)]]*OO[[#This Row],[76]]</f>
        <v>4.7875417712999999E-6</v>
      </c>
      <c r="CA416" s="10">
        <f>3/24000000*OO[[#This Row],[135 (05JUL1985 18:00:00)-Water Temperature (C)]]*OO[[#This Row],[77]]</f>
        <v>3.9633849579674992E-6</v>
      </c>
      <c r="CB416" s="10">
        <f>3/24000000*OO[[#This Row],[136 (05JUL1985 21:00:00)-Water Temperature (C)]]*OO[[#This Row],[78]]</f>
        <v>3.1809212719999996E-6</v>
      </c>
      <c r="CC416" s="10">
        <f>3/24000000*OO[[#This Row],[137 (06JUL1985 00:00:00)-Water Temperature (C)]]*OO[[#This Row],[79]]</f>
        <v>2.5293717273175E-6</v>
      </c>
      <c r="CD416" s="10">
        <f>3/24000000*OO[[#This Row],[138 (06JUL1985 03:00:00)-Water Temperature (C)]]*OO[[#This Row],[80]]</f>
        <v>2.0648494572479997E-6</v>
      </c>
      <c r="CE416" s="10">
        <f>3/24000000*OO[[#This Row],[139 (06JUL1985 06:00:00)-Water Temperature (C)]]*OO[[#This Row],[81]]</f>
        <v>1.7424661429035E-6</v>
      </c>
      <c r="CF416" s="10">
        <f>3/24000000*OO[[#This Row],[140 (06JUL1985 09:00:00)-Water Temperature (C)]]*OO[[#This Row],[82]]</f>
        <v>1.5078228482267502E-6</v>
      </c>
      <c r="CG416" s="10">
        <f>3/24000000*OO[[#This Row],[141 (06JUL1985 12:00:00)-Water Temperature (C)]]*OO[[#This Row],[83]]</f>
        <v>1.32477340023E-6</v>
      </c>
      <c r="CH416" s="10">
        <f>3/24000000*OO[[#This Row],[142 (06JUL1985 15:00:00)-Water Temperature (C)]]*OO[[#This Row],[84]]</f>
        <v>1.178108736275E-6</v>
      </c>
      <c r="CI416" s="10">
        <f>3/24000000*OO[[#This Row],[143 (06JUL1985 18:00:00)-Water Temperature (C)]]*OO[[#This Row],[85]]</f>
        <v>1.0415204604134999E-6</v>
      </c>
      <c r="CJ416" s="10">
        <f>3/24000000*OO[[#This Row],[144 (06JUL1985 21:00:00)-Water Temperature (C)]]*OO[[#This Row],[86]]</f>
        <v>9.2688623929825007E-7</v>
      </c>
      <c r="CK416" s="10">
        <f>3/24000000*OO[[#This Row],[145 (07JUL1985 00:00:00)-Water Temperature (C)]]*OO[[#This Row],[87]]</f>
        <v>8.3915543620687495E-7</v>
      </c>
      <c r="CL416" s="10">
        <f>3/24000000*OO[[#This Row],[146 (07JUL1985 03:00:00)-Water Temperature (C)]]*OO[[#This Row],[88]]</f>
        <v>7.9021745318225001E-7</v>
      </c>
      <c r="CM416" s="10">
        <f>3/24000000*OO[[#This Row],[147 (07JUL1985 06:00:00)-Water Temperature (C)]]*OO[[#This Row],[89]]</f>
        <v>7.6261251878874999E-7</v>
      </c>
      <c r="CN416" s="10">
        <f>3/24000000*OO[[#This Row],[148 (07JUL1985 09:00:00)-Water Temperature (C)]]*OO[[#This Row],[90]]</f>
        <v>7.2625817181450003E-7</v>
      </c>
      <c r="CO416" s="10">
        <f>3/24000000*OO[[#This Row],[149 (07JUL1985 12:00:00)-Water Temperature (C)]]*OO[[#This Row],[91]]</f>
        <v>6.8965959014062493E-7</v>
      </c>
      <c r="CP416" s="10">
        <f>3/24000000*OO[[#This Row],[150 (07JUL1985 15:00:00)-Water Temperature (C)]]*OO[[#This Row],[92]]</f>
        <v>6.5905565591499997E-7</v>
      </c>
      <c r="CQ416" s="10">
        <f>3/24000000*OO[[#This Row],[151 (07JUL1985 18:00:00)-Water Temperature (C)]]*OO[[#This Row],[93]]</f>
        <v>6.2687418749549992E-7</v>
      </c>
      <c r="CR416" s="10">
        <f>3/24000000*OO[[#This Row],[152 (07JUL1985 21:00:00)-Water Temperature (C)]]*OO[[#This Row],[94]]</f>
        <v>5.9527364066362504E-7</v>
      </c>
      <c r="CS416" s="10">
        <f>3/24000000*OO[[#This Row],[153 (08JUL1985 00:00:00)-Water Temperature (C)]]*OO[[#This Row],[95]]</f>
        <v>5.6513558461500004E-7</v>
      </c>
      <c r="CT416" s="10">
        <f>3/24000000*OO[[#This Row],[154 (08JUL1985 03:00:00)-Water Temperature (C)]]*OO[[#This Row],[96]]</f>
        <v>5.4958220791237501E-7</v>
      </c>
      <c r="CU416" s="10">
        <f>3/24000000*OO[[#This Row],[155 (08JUL1985 06:00:00)-Water Temperature (C)]]*OO[[#This Row],[97]]</f>
        <v>5.4723448287299998E-7</v>
      </c>
      <c r="CV416" s="10">
        <f>3/24000000*OO[[#This Row],[156 (08JUL1985 09:00:00)-Water Temperature (C)]]*OO[[#This Row],[98]]</f>
        <v>5.4033026636799996E-7</v>
      </c>
      <c r="CW416" s="10">
        <f>3/24000000*OO[[#This Row],[157 (08JUL1985 12:00:00)-Water Temperature (C)]]*OO[[#This Row],[99]]</f>
        <v>5.2547123036924995E-7</v>
      </c>
    </row>
    <row r="417" spans="1:101" x14ac:dyDescent="0.35">
      <c r="A417" t="s">
        <v>424</v>
      </c>
      <c r="B417">
        <v>875.76350000000002</v>
      </c>
      <c r="C417" s="10">
        <f>3/24*OO[[#This Row],[59 (26JUN1985 06:00:00)-Water Temperature (C)]]*OO[[#This Row],[1]]/SUM(OO[1])</f>
        <v>0</v>
      </c>
      <c r="D417" s="10">
        <f>3/24*OO[[#This Row],[60 (26JUN1985 09:00:00)-Water Temperature (C)]]*OO[[#This Row],[2]]/SUM(OO[2])</f>
        <v>0</v>
      </c>
      <c r="E417" s="10">
        <f>3/24*OO[[#This Row],[61 (26JUN1985 12:00:00)-Water Temperature (C)]]*OO[[#This Row],[3]]/SUM(OO[3])</f>
        <v>0</v>
      </c>
      <c r="F417" s="10">
        <f>3/24*OO[[#This Row],[62 (26JUN1985 15:00:00)-Water Temperature (C)]]*OO[[#This Row],[4]]/SUM(OO[4])</f>
        <v>0</v>
      </c>
      <c r="G417" s="10">
        <f>3/24*OO[[#This Row],[63 (26JUN1985 18:00:00)-Water Temperature (C)]]*OO[[#This Row],[5]]/SUM(OO[5])</f>
        <v>0</v>
      </c>
      <c r="H417" s="10">
        <f>3/24*OO[[#This Row],[64 (26JUN1985 21:00:00)-Water Temperature (C)]]*OO[[#This Row],[6]]/SUM(OO[6])</f>
        <v>0</v>
      </c>
      <c r="I417" s="10">
        <f>3/24*OO[[#This Row],[65 (27JUN1985 00:00:00)-Water Temperature (C)]]*OO[[#This Row],[7]]/SUM(OO[7])</f>
        <v>0</v>
      </c>
      <c r="J417" s="10">
        <f>3/24*OO[[#This Row],[66 (27JUN1985 03:00:00)-Water Temperature (C)]]*OO[[#This Row],[8]]/SUM(OO[8])</f>
        <v>0</v>
      </c>
      <c r="K417" s="10">
        <f>3/24*OO[[#This Row],[67 (27JUN1985 06:00:00)-Water Temperature (C)]]*OO[[#This Row],[9]]/SUM(OO[9])</f>
        <v>0</v>
      </c>
      <c r="L417" s="10">
        <f>3/24*OO[[#This Row],[68 (27JUN1985 09:00:00)-Water Temperature (C)]]*OO[[#This Row],[10]]/SUM(OO[10])</f>
        <v>0</v>
      </c>
      <c r="M417" s="10">
        <f>3/24*OO[[#This Row],[69 (27JUN1985 12:00:00)-Water Temperature (C)]]*OO[[#This Row],[11]]/SUM(OO[11])</f>
        <v>0</v>
      </c>
      <c r="N417" s="10">
        <f>3/24*OO[[#This Row],[70 (27JUN1985 15:00:00)-Water Temperature (C)]]*OO[[#This Row],[12]]/SUM(OO[12])</f>
        <v>0</v>
      </c>
      <c r="O417" s="10">
        <f>3/24*OO[[#This Row],[71 (27JUN1985 18:00:00)-Water Temperature (C)]]*OO[[#This Row],[13]]/SUM(OO[13])</f>
        <v>0</v>
      </c>
      <c r="P417" s="10">
        <f>3/24*OO[[#This Row],[72 (27JUN1985 21:00:00)-Water Temperature (C)]]*OO[[#This Row],[14]]/SUM(OO[14])</f>
        <v>0</v>
      </c>
      <c r="Q417" s="10">
        <f>3/24*OO[[#This Row],[73 (28JUN1985 00:00:00)-Water Temperature (C)]]*OO[[#This Row],[15]]/SUM(OO[15])</f>
        <v>0</v>
      </c>
      <c r="R417" s="10">
        <f>3/24*OO[[#This Row],[74 (28JUN1985 03:00:00)-Water Temperature (C)]]*OO[[#This Row],[16]]/SUM(OO[16])</f>
        <v>0</v>
      </c>
      <c r="S417" s="10">
        <f>3/24*OO[[#This Row],[75 (28JUN1985 06:00:00)-Water Temperature (C)]]*OO[[#This Row],[17]]/SUM(OO[17])</f>
        <v>0</v>
      </c>
      <c r="T417" s="10">
        <f>3/24*OO[[#This Row],[76 (28JUN1985 09:00:00)-Water Temperature (C)]]*OO[[#This Row],[18]]/SUM(OO[18])</f>
        <v>0</v>
      </c>
      <c r="U417" s="10">
        <f>3/24*OO[[#This Row],[77 (28JUN1985 12:00:00)-Water Temperature (C)]]*OO[[#This Row],[19]]/SUM(OO[19])</f>
        <v>0</v>
      </c>
      <c r="V417" s="10">
        <f>3/24000000*OO[[#This Row],[78 (28JUN1985 15:00:00)-Water Temperature (C)]]*OO[[#This Row],[20]]</f>
        <v>0</v>
      </c>
      <c r="W417" s="10">
        <f>3/24000000*OO[[#This Row],[79 (28JUN1985 18:00:00)-Water Temperature (C)]]*OO[[#This Row],[21]]</f>
        <v>2.4125762858999998E-40</v>
      </c>
      <c r="X417" s="10">
        <f>3/24000000*OO[[#This Row],[80 (28JUN1985 21:00:00)-Water Temperature (C)]]*OO[[#This Row],[22]]</f>
        <v>3.3109060026349998E-33</v>
      </c>
      <c r="Y417" s="10">
        <f>3/24000000*OO[[#This Row],[81 (29JUN1985 00:00:00)-Water Temperature (C)]]*OO[[#This Row],[23]]</f>
        <v>7.7451096068324994E-27</v>
      </c>
      <c r="Z417" s="10">
        <f>3/24000000*OO[[#This Row],[82 (29JUN1985 03:00:00)-Water Temperature (C)]]*OO[[#This Row],[24]]</f>
        <v>2.4267848510899998E-21</v>
      </c>
      <c r="AA417" s="10">
        <f>3/24000000*OO[[#This Row],[83 (29JUN1985 06:00:00)-Water Temperature (C)]]*OO[[#This Row],[25]]</f>
        <v>2.0952297560656251E-17</v>
      </c>
      <c r="AB417" s="10">
        <f>3/24000000*OO[[#This Row],[84 (29JUN1985 09:00:00)-Water Temperature (C)]]*OO[[#This Row],[26]]</f>
        <v>2.7649866307964999E-14</v>
      </c>
      <c r="AC417" s="10">
        <f>3/24000000*OO[[#This Row],[85 (29JUN1985 12:00:00)-Water Temperature (C)]]*OO[[#This Row],[27]]</f>
        <v>9.7675626371999995E-12</v>
      </c>
      <c r="AD417" s="10">
        <f>3/24000000*OO[[#This Row],[86 (29JUN1985 15:00:00)-Water Temperature (C)]]*OO[[#This Row],[28]]</f>
        <v>1.242374096562E-9</v>
      </c>
      <c r="AE417" s="10">
        <f>3/24000000*OO[[#This Row],[88 (29JUN1985 21:00:00)-Water Temperature (C)]]*OO[[#This Row],[30]]</f>
        <v>1.9111613702214998E-6</v>
      </c>
      <c r="AF417" s="10">
        <f>3/24000000*OO[[#This Row],[88 (29JUN1985 21:00:00)-Water Temperature (C)]]*OO[[#This Row],[30]]</f>
        <v>1.9111613702214998E-6</v>
      </c>
      <c r="AG417" s="10">
        <f>3/24000000*OO[[#This Row],[89 (30JUN1985 00:00:00)-Water Temperature (C)]]*OO[[#This Row],[31]]</f>
        <v>2.9559877866906243E-5</v>
      </c>
      <c r="AH417" s="10">
        <f>3/24000000*OO[[#This Row],[90 (30JUN1985 03:00:00)-Water Temperature (C)]]*OO[[#This Row],[32]]</f>
        <v>2.8258381865924997E-4</v>
      </c>
      <c r="AI417" s="10">
        <f>3/24000000*OO[[#This Row],[91 (30JUN1985 06:00:00)-Water Temperature (C)]]*OO[[#This Row],[33]]</f>
        <v>1.7570231011042499E-3</v>
      </c>
      <c r="AJ417" s="10">
        <f>3/24000000*OO[[#This Row],[92 (30JUN1985 09:00:00)-Water Temperature (C)]]*OO[[#This Row],[34]]</f>
        <v>7.3836646743374998E-3</v>
      </c>
      <c r="AK417" s="10">
        <f>3/24000000*OO[[#This Row],[93 (30JUN1985 12:00:00)-Water Temperature (C)]]*OO[[#This Row],[35]]</f>
        <v>2.1651972806602499E-2</v>
      </c>
      <c r="AL417" s="10">
        <f>3/24000000*OO[[#This Row],[94 (30JUN1985 15:00:00)-Water Temperature (C)]]*OO[[#This Row],[36]]</f>
        <v>4.5140782192674991E-2</v>
      </c>
      <c r="AM417" s="10">
        <f>3/24000000*OO[[#This Row],[95 (30JUN1985 18:00:00)-Water Temperature (C)]]*OO[[#This Row],[37]]</f>
        <v>6.8842148206650008E-2</v>
      </c>
      <c r="AN417" s="10">
        <f>3/24000000*OO[[#This Row],[96 (30JUN1985 21:00:00)-Water Temperature (C)]]*OO[[#This Row],[38]]</f>
        <v>8.0407644623999991E-2</v>
      </c>
      <c r="AO417" s="10">
        <f>3/24000000*OO[[#This Row],[97 (01JUL1985 00:00:00)-Water Temperature (C)]]*OO[[#This Row],[39]]</f>
        <v>7.4437137282875002E-2</v>
      </c>
      <c r="AP417" s="10">
        <f>3/24000000*OO[[#This Row],[98 (01JUL1985 03:00:00)-Water Temperature (C)]]*OO[[#This Row],[40]]</f>
        <v>5.7062563055225002E-2</v>
      </c>
      <c r="AQ417" s="10">
        <f>3/24000000*OO[[#This Row],[99 (01JUL1985 06:00:00)-Water Temperature (C)]]*OO[[#This Row],[41]]</f>
        <v>3.6929122811174997E-2</v>
      </c>
      <c r="AR417" s="10">
        <f>3/24000000*OO[[#This Row],[100 (01JUL1985 09:00:00)-Water Temperature (C)]]*OO[[#This Row],[42]]</f>
        <v>2.0186771684729998E-2</v>
      </c>
      <c r="AS417" s="10">
        <f>3/24000000*OO[[#This Row],[101 (01JUL1985 12:00:00)-Water Temperature (C)]]*OO[[#This Row],[43]]</f>
        <v>9.4126444285875001E-3</v>
      </c>
      <c r="AT417" s="10">
        <f>3/24000000*OO[[#This Row],[102 (01JUL1985 15:00:00)-Water Temperature (C)]]*OO[[#This Row],[44]]</f>
        <v>3.7901391547299997E-3</v>
      </c>
      <c r="AU417" s="10">
        <f>3/24000000*OO[[#This Row],[103 (01JUL1985 18:00:00)-Water Temperature (C)]]*OO[[#This Row],[45]]</f>
        <v>1.3688196767092499E-3</v>
      </c>
      <c r="AV417" s="10">
        <f>3/24000000*OO[[#This Row],[104 (01JUL1985 21:00:00)-Water Temperature (C)]]*OO[[#This Row],[46]]</f>
        <v>4.7449967838649994E-4</v>
      </c>
      <c r="AW417" s="10">
        <f>3/24000000*OO[[#This Row],[105 (02JUL1985 00:00:00)-Water Temperature (C)]]*OO[[#This Row],[47]]</f>
        <v>1.8694924903135001E-4</v>
      </c>
      <c r="AX417" s="10">
        <f>3/24000000*OO[[#This Row],[106 (02JUL1985 03:00:00)-Water Temperature (C)]]*OO[[#This Row],[48]]</f>
        <v>1.04600283944625E-4</v>
      </c>
      <c r="AY417" s="10">
        <f>3/24000000*OO[[#This Row],[107 (02JUL1985 06:00:00)-Water Temperature (C)]]*OO[[#This Row],[49]]</f>
        <v>8.2654195875299987E-5</v>
      </c>
      <c r="AZ417" s="10">
        <f>3/24000000*OO[[#This Row],[108 (02JUL1985 09:00:00)-Water Temperature (C)]]*OO[[#This Row],[50]]</f>
        <v>7.55261501476625E-5</v>
      </c>
      <c r="BA417" s="10">
        <f>3/24000000*OO[[#This Row],[109 (02JUL1985 12:00:00)-Water Temperature (C)]]*OO[[#This Row],[51]]</f>
        <v>7.0593471427649989E-5</v>
      </c>
      <c r="BB417" s="10">
        <f>3/24000000*OO[[#This Row],[110 (02JUL1985 15:00:00)-Water Temperature (C)]]*OO[[#This Row],[52]]</f>
        <v>6.3872147881737496E-5</v>
      </c>
      <c r="BC417" s="10">
        <f>3/24000000*OO[[#This Row],[111 (02JUL1985 18:00:00)-Water Temperature (C)]]*OO[[#This Row],[53]]</f>
        <v>5.5690920525712503E-5</v>
      </c>
      <c r="BD417" s="10">
        <f>3/24000000*OO[[#This Row],[112 (02JUL1985 21:00:00)-Water Temperature (C)]]*OO[[#This Row],[54]]</f>
        <v>4.8164883036024999E-5</v>
      </c>
      <c r="BE417" s="10">
        <f>3/24000000*OO[[#This Row],[113 (03JUL1985 00:00:00)-Water Temperature (C)]]*OO[[#This Row],[55]]</f>
        <v>4.2062022588750001E-5</v>
      </c>
      <c r="BF417" s="10">
        <f>3/24000000*OO[[#This Row],[114 (03JUL1985 03:00:00)-Water Temperature (C)]]*OO[[#This Row],[56]]</f>
        <v>3.7624069843499993E-5</v>
      </c>
      <c r="BG417" s="10">
        <f>3/24000000*OO[[#This Row],[115 (03JUL1985 06:00:00)-Water Temperature (C)]]*OO[[#This Row],[57]]</f>
        <v>3.4342104957737492E-5</v>
      </c>
      <c r="BH417" s="10">
        <f>3/24000000*OO[[#This Row],[116 (03JUL1985 09:00:00)-Water Temperature (C)]]*OO[[#This Row],[58]]</f>
        <v>3.1329220789000002E-5</v>
      </c>
      <c r="BI417" s="10">
        <f>3/24000000*OO[[#This Row],[117 (03JUL1985 12:00:00)-Water Temperature (C)]]*OO[[#This Row],[59]]</f>
        <v>2.8123244494624997E-5</v>
      </c>
      <c r="BJ417" s="10">
        <f>3/24000000*OO[[#This Row],[118 (03JUL1985 15:00:00)-Water Temperature (C)]]*OO[[#This Row],[60]]</f>
        <v>2.5118111147779995E-5</v>
      </c>
      <c r="BK417" s="10">
        <f>3/24000000*OO[[#This Row],[119 (03JUL1985 18:00:00)-Water Temperature (C)]]*OO[[#This Row],[61]]</f>
        <v>2.2056386315804999E-5</v>
      </c>
      <c r="BL417" s="10">
        <f>3/24000000*OO[[#This Row],[120 (03JUL1985 21:00:00)-Water Temperature (C)]]*OO[[#This Row],[62]]</f>
        <v>1.9348602296269999E-5</v>
      </c>
      <c r="BM417" s="10">
        <f>3/24000000*OO[[#This Row],[121 (04JUL1985 00:00:00)-Water Temperature (C)]]*OO[[#This Row],[63]]</f>
        <v>1.7160662534698749E-5</v>
      </c>
      <c r="BN417" s="10">
        <f>3/24000000*OO[[#This Row],[122 (04JUL1985 03:00:00)-Water Temperature (C)]]*OO[[#This Row],[64]]</f>
        <v>1.5849888607421251E-5</v>
      </c>
      <c r="BO417" s="10">
        <f>3/24000000*OO[[#This Row],[123 (04JUL1985 06:00:00)-Water Temperature (C)]]*OO[[#This Row],[65]]</f>
        <v>1.5101951586600001E-5</v>
      </c>
      <c r="BP417" s="10">
        <f>3/24000000*OO[[#This Row],[124 (04JUL1985 09:00:00)-Water Temperature (C)]]*OO[[#This Row],[66]]</f>
        <v>1.4417436051599999E-5</v>
      </c>
      <c r="BQ417" s="10">
        <f>3/24000000*OO[[#This Row],[125 (04JUL1985 12:00:00)-Water Temperature (C)]]*OO[[#This Row],[67]]</f>
        <v>1.345405424071875E-5</v>
      </c>
      <c r="BR417" s="10">
        <f>3/24000000*OO[[#This Row],[126 (04JUL1985 15:00:00)-Water Temperature (C)]]*OO[[#This Row],[68]]</f>
        <v>1.2369515647927501E-5</v>
      </c>
      <c r="BS417" s="10">
        <f>3/24000000*OO[[#This Row],[127 (04JUL1985 18:00:00)-Water Temperature (C)]]*OO[[#This Row],[69]]</f>
        <v>1.1193742819999998E-5</v>
      </c>
      <c r="BT417" s="10">
        <f>3/24000000*OO[[#This Row],[128 (04JUL1985 21:00:00)-Water Temperature (C)]]*OO[[#This Row],[70]]</f>
        <v>9.9704598096025003E-6</v>
      </c>
      <c r="BU417" s="10">
        <f>3/24000000*OO[[#This Row],[129 (05JUL1985 00:00:00)-Water Temperature (C)]]*OO[[#This Row],[71]]</f>
        <v>8.9423528734949999E-6</v>
      </c>
      <c r="BV417" s="10">
        <f>3/24000000*OO[[#This Row],[130 (05JUL1985 03:00:00)-Water Temperature (C)]]*OO[[#This Row],[72]]</f>
        <v>8.2087852256987498E-6</v>
      </c>
      <c r="BW417" s="10">
        <f>3/24000000*OO[[#This Row],[131 (05JUL1985 06:00:00)-Water Temperature (C)]]*OO[[#This Row],[73]]</f>
        <v>7.6049307322800002E-6</v>
      </c>
      <c r="BX417" s="10">
        <f>3/24000000*OO[[#This Row],[132 (05JUL1985 09:00:00)-Water Temperature (C)]]*OO[[#This Row],[74]]</f>
        <v>6.9750702869774992E-6</v>
      </c>
      <c r="BY417" s="10">
        <f>3/24000000*OO[[#This Row],[133 (05JUL1985 12:00:00)-Water Temperature (C)]]*OO[[#This Row],[75]]</f>
        <v>6.2382010190099995E-6</v>
      </c>
      <c r="BZ417" s="10">
        <f>3/24000000*OO[[#This Row],[134 (05JUL1985 15:00:00)-Water Temperature (C)]]*OO[[#This Row],[76]]</f>
        <v>5.3663461920000005E-6</v>
      </c>
      <c r="CA417" s="10">
        <f>3/24000000*OO[[#This Row],[135 (05JUL1985 18:00:00)-Water Temperature (C)]]*OO[[#This Row],[77]]</f>
        <v>4.4488257945725001E-6</v>
      </c>
      <c r="CB417" s="10">
        <f>3/24000000*OO[[#This Row],[136 (05JUL1985 21:00:00)-Water Temperature (C)]]*OO[[#This Row],[78]]</f>
        <v>3.5731820638462496E-6</v>
      </c>
      <c r="CC417" s="10">
        <f>3/24000000*OO[[#This Row],[137 (06JUL1985 00:00:00)-Water Temperature (C)]]*OO[[#This Row],[79]]</f>
        <v>2.8351575947846245E-6</v>
      </c>
      <c r="CD417" s="10">
        <f>3/24000000*OO[[#This Row],[138 (06JUL1985 03:00:00)-Water Temperature (C)]]*OO[[#This Row],[80]]</f>
        <v>2.3005636997699997E-6</v>
      </c>
      <c r="CE417" s="10">
        <f>3/24000000*OO[[#This Row],[139 (06JUL1985 06:00:00)-Water Temperature (C)]]*OO[[#This Row],[81]]</f>
        <v>1.9277515767405E-6</v>
      </c>
      <c r="CF417" s="10">
        <f>3/24000000*OO[[#This Row],[140 (06JUL1985 09:00:00)-Water Temperature (C)]]*OO[[#This Row],[82]]</f>
        <v>1.657819067876625E-6</v>
      </c>
      <c r="CG417" s="10">
        <f>3/24000000*OO[[#This Row],[141 (06JUL1985 12:00:00)-Water Temperature (C)]]*OO[[#This Row],[83]]</f>
        <v>1.448296981599E-6</v>
      </c>
      <c r="CH417" s="10">
        <f>3/24000000*OO[[#This Row],[142 (06JUL1985 15:00:00)-Water Temperature (C)]]*OO[[#This Row],[84]]</f>
        <v>1.2801020829898749E-6</v>
      </c>
      <c r="CI417" s="10">
        <f>3/24000000*OO[[#This Row],[143 (06JUL1985 18:00:00)-Water Temperature (C)]]*OO[[#This Row],[85]]</f>
        <v>1.1282717265162498E-6</v>
      </c>
      <c r="CJ417" s="10">
        <f>3/24000000*OO[[#This Row],[144 (06JUL1985 21:00:00)-Water Temperature (C)]]*OO[[#This Row],[86]]</f>
        <v>9.9931388778500005E-7</v>
      </c>
      <c r="CK417" s="10">
        <f>3/24000000*OO[[#This Row],[145 (07JUL1985 00:00:00)-Water Temperature (C)]]*OO[[#This Row],[87]]</f>
        <v>9.0076049573812491E-7</v>
      </c>
      <c r="CL417" s="10">
        <f>3/24000000*OO[[#This Row],[146 (07JUL1985 03:00:00)-Water Temperature (C)]]*OO[[#This Row],[88]]</f>
        <v>8.4369746492399984E-7</v>
      </c>
      <c r="CM417" s="10">
        <f>3/24000000*OO[[#This Row],[147 (07JUL1985 06:00:00)-Water Temperature (C)]]*OO[[#This Row],[89]]</f>
        <v>8.1028737505599993E-7</v>
      </c>
      <c r="CN417" s="10">
        <f>3/24000000*OO[[#This Row],[148 (07JUL1985 09:00:00)-Water Temperature (C)]]*OO[[#This Row],[90]]</f>
        <v>7.7246437627799999E-7</v>
      </c>
      <c r="CO417" s="10">
        <f>3/24000000*OO[[#This Row],[149 (07JUL1985 12:00:00)-Water Temperature (C)]]*OO[[#This Row],[91]]</f>
        <v>7.3216721865437503E-7</v>
      </c>
      <c r="CP417" s="10">
        <f>3/24000000*OO[[#This Row],[150 (07JUL1985 15:00:00)-Water Temperature (C)]]*OO[[#This Row],[92]]</f>
        <v>6.9759561391000007E-7</v>
      </c>
      <c r="CQ417" s="10">
        <f>3/24000000*OO[[#This Row],[151 (07JUL1985 18:00:00)-Water Temperature (C)]]*OO[[#This Row],[93]]</f>
        <v>6.6288022677600001E-7</v>
      </c>
      <c r="CR417" s="10">
        <f>3/24000000*OO[[#This Row],[152 (07JUL1985 21:00:00)-Water Temperature (C)]]*OO[[#This Row],[94]]</f>
        <v>6.2890202025337503E-7</v>
      </c>
      <c r="CS417" s="10">
        <f>3/24000000*OO[[#This Row],[153 (08JUL1985 00:00:00)-Water Temperature (C)]]*OO[[#This Row],[95]]</f>
        <v>5.9671152932987491E-7</v>
      </c>
      <c r="CT417" s="10">
        <f>3/24000000*OO[[#This Row],[154 (08JUL1985 03:00:00)-Water Temperature (C)]]*OO[[#This Row],[96]]</f>
        <v>5.7844658837249995E-7</v>
      </c>
      <c r="CU417" s="10">
        <f>3/24000000*OO[[#This Row],[155 (08JUL1985 06:00:00)-Water Temperature (C)]]*OO[[#This Row],[97]]</f>
        <v>5.7398062479300002E-7</v>
      </c>
      <c r="CV417" s="10">
        <f>3/24000000*OO[[#This Row],[156 (08JUL1985 09:00:00)-Water Temperature (C)]]*OO[[#This Row],[98]]</f>
        <v>5.6683528244875001E-7</v>
      </c>
      <c r="CW417" s="10">
        <f>3/24000000*OO[[#This Row],[157 (08JUL1985 12:00:00)-Water Temperature (C)]]*OO[[#This Row],[99]]</f>
        <v>5.5144391403562491E-7</v>
      </c>
    </row>
    <row r="418" spans="1:101" x14ac:dyDescent="0.35">
      <c r="A418" t="s">
        <v>425</v>
      </c>
      <c r="B418">
        <v>877.24189999999999</v>
      </c>
      <c r="C418" s="10">
        <f>3/24*OO[[#This Row],[59 (26JUN1985 06:00:00)-Water Temperature (C)]]*OO[[#This Row],[1]]/SUM(OO[1])</f>
        <v>0</v>
      </c>
      <c r="D418" s="10">
        <f>3/24*OO[[#This Row],[60 (26JUN1985 09:00:00)-Water Temperature (C)]]*OO[[#This Row],[2]]/SUM(OO[2])</f>
        <v>0</v>
      </c>
      <c r="E418" s="10">
        <f>3/24*OO[[#This Row],[61 (26JUN1985 12:00:00)-Water Temperature (C)]]*OO[[#This Row],[3]]/SUM(OO[3])</f>
        <v>0</v>
      </c>
      <c r="F418" s="10">
        <f>3/24*OO[[#This Row],[62 (26JUN1985 15:00:00)-Water Temperature (C)]]*OO[[#This Row],[4]]/SUM(OO[4])</f>
        <v>0</v>
      </c>
      <c r="G418" s="10">
        <f>3/24*OO[[#This Row],[63 (26JUN1985 18:00:00)-Water Temperature (C)]]*OO[[#This Row],[5]]/SUM(OO[5])</f>
        <v>0</v>
      </c>
      <c r="H418" s="10">
        <f>3/24*OO[[#This Row],[64 (26JUN1985 21:00:00)-Water Temperature (C)]]*OO[[#This Row],[6]]/SUM(OO[6])</f>
        <v>0</v>
      </c>
      <c r="I418" s="10">
        <f>3/24*OO[[#This Row],[65 (27JUN1985 00:00:00)-Water Temperature (C)]]*OO[[#This Row],[7]]/SUM(OO[7])</f>
        <v>0</v>
      </c>
      <c r="J418" s="10">
        <f>3/24*OO[[#This Row],[66 (27JUN1985 03:00:00)-Water Temperature (C)]]*OO[[#This Row],[8]]/SUM(OO[8])</f>
        <v>0</v>
      </c>
      <c r="K418" s="10">
        <f>3/24*OO[[#This Row],[67 (27JUN1985 06:00:00)-Water Temperature (C)]]*OO[[#This Row],[9]]/SUM(OO[9])</f>
        <v>0</v>
      </c>
      <c r="L418" s="10">
        <f>3/24*OO[[#This Row],[68 (27JUN1985 09:00:00)-Water Temperature (C)]]*OO[[#This Row],[10]]/SUM(OO[10])</f>
        <v>0</v>
      </c>
      <c r="M418" s="10">
        <f>3/24*OO[[#This Row],[69 (27JUN1985 12:00:00)-Water Temperature (C)]]*OO[[#This Row],[11]]/SUM(OO[11])</f>
        <v>0</v>
      </c>
      <c r="N418" s="10">
        <f>3/24*OO[[#This Row],[70 (27JUN1985 15:00:00)-Water Temperature (C)]]*OO[[#This Row],[12]]/SUM(OO[12])</f>
        <v>0</v>
      </c>
      <c r="O418" s="10">
        <f>3/24*OO[[#This Row],[71 (27JUN1985 18:00:00)-Water Temperature (C)]]*OO[[#This Row],[13]]/SUM(OO[13])</f>
        <v>0</v>
      </c>
      <c r="P418" s="10">
        <f>3/24*OO[[#This Row],[72 (27JUN1985 21:00:00)-Water Temperature (C)]]*OO[[#This Row],[14]]/SUM(OO[14])</f>
        <v>0</v>
      </c>
      <c r="Q418" s="10">
        <f>3/24*OO[[#This Row],[73 (28JUN1985 00:00:00)-Water Temperature (C)]]*OO[[#This Row],[15]]/SUM(OO[15])</f>
        <v>0</v>
      </c>
      <c r="R418" s="10">
        <f>3/24*OO[[#This Row],[74 (28JUN1985 03:00:00)-Water Temperature (C)]]*OO[[#This Row],[16]]/SUM(OO[16])</f>
        <v>0</v>
      </c>
      <c r="S418" s="10">
        <f>3/24*OO[[#This Row],[75 (28JUN1985 06:00:00)-Water Temperature (C)]]*OO[[#This Row],[17]]/SUM(OO[17])</f>
        <v>0</v>
      </c>
      <c r="T418" s="10">
        <f>3/24*OO[[#This Row],[76 (28JUN1985 09:00:00)-Water Temperature (C)]]*OO[[#This Row],[18]]/SUM(OO[18])</f>
        <v>0</v>
      </c>
      <c r="U418" s="10">
        <f>3/24*OO[[#This Row],[77 (28JUN1985 12:00:00)-Water Temperature (C)]]*OO[[#This Row],[19]]/SUM(OO[19])</f>
        <v>0</v>
      </c>
      <c r="V418" s="10">
        <f>3/24000000*OO[[#This Row],[78 (28JUN1985 15:00:00)-Water Temperature (C)]]*OO[[#This Row],[20]]</f>
        <v>0</v>
      </c>
      <c r="W418" s="10">
        <f>3/24000000*OO[[#This Row],[79 (28JUN1985 18:00:00)-Water Temperature (C)]]*OO[[#This Row],[21]]</f>
        <v>5.8617455824574996E-41</v>
      </c>
      <c r="X418" s="10">
        <f>3/24000000*OO[[#This Row],[80 (28JUN1985 21:00:00)-Water Temperature (C)]]*OO[[#This Row],[22]]</f>
        <v>1.3008596412581249E-33</v>
      </c>
      <c r="Y418" s="10">
        <f>3/24000000*OO[[#This Row],[81 (29JUN1985 00:00:00)-Water Temperature (C)]]*OO[[#This Row],[23]]</f>
        <v>2.5216970439259999E-27</v>
      </c>
      <c r="Z418" s="10">
        <f>3/24000000*OO[[#This Row],[82 (29JUN1985 03:00:00)-Water Temperature (C)]]*OO[[#This Row],[24]]</f>
        <v>1.1249199227742499E-21</v>
      </c>
      <c r="AA418" s="10">
        <f>3/24000000*OO[[#This Row],[83 (29JUN1985 06:00:00)-Water Temperature (C)]]*OO[[#This Row],[25]]</f>
        <v>1.181456711593E-17</v>
      </c>
      <c r="AB418" s="10">
        <f>3/24000000*OO[[#This Row],[84 (29JUN1985 09:00:00)-Water Temperature (C)]]*OO[[#This Row],[26]]</f>
        <v>1.7625273929502497E-14</v>
      </c>
      <c r="AC418" s="10">
        <f>3/24000000*OO[[#This Row],[85 (29JUN1985 12:00:00)-Water Temperature (C)]]*OO[[#This Row],[27]]</f>
        <v>6.8604681420274999E-12</v>
      </c>
      <c r="AD418" s="10">
        <f>3/24000000*OO[[#This Row],[86 (29JUN1985 15:00:00)-Water Temperature (C)]]*OO[[#This Row],[28]]</f>
        <v>9.4656219032862492E-10</v>
      </c>
      <c r="AE418" s="10">
        <f>3/24000000*OO[[#This Row],[88 (29JUN1985 21:00:00)-Water Temperature (C)]]*OO[[#This Row],[30]]</f>
        <v>1.668491178338875E-6</v>
      </c>
      <c r="AF418" s="10">
        <f>3/24000000*OO[[#This Row],[88 (29JUN1985 21:00:00)-Water Temperature (C)]]*OO[[#This Row],[30]]</f>
        <v>1.668491178338875E-6</v>
      </c>
      <c r="AG418" s="10">
        <f>3/24000000*OO[[#This Row],[89 (30JUN1985 00:00:00)-Water Temperature (C)]]*OO[[#This Row],[31]]</f>
        <v>2.7322154917887499E-5</v>
      </c>
      <c r="AH418" s="10">
        <f>3/24000000*OO[[#This Row],[90 (30JUN1985 03:00:00)-Water Temperature (C)]]*OO[[#This Row],[32]]</f>
        <v>2.7472671359883745E-4</v>
      </c>
      <c r="AI418" s="10">
        <f>3/24000000*OO[[#This Row],[91 (30JUN1985 06:00:00)-Water Temperature (C)]]*OO[[#This Row],[33]]</f>
        <v>1.788447711643875E-3</v>
      </c>
      <c r="AJ418" s="10">
        <f>3/24000000*OO[[#This Row],[92 (30JUN1985 09:00:00)-Water Temperature (C)]]*OO[[#This Row],[34]]</f>
        <v>7.8553742679000008E-3</v>
      </c>
      <c r="AK418" s="10">
        <f>3/24000000*OO[[#This Row],[93 (30JUN1985 12:00:00)-Water Temperature (C)]]*OO[[#This Row],[35]]</f>
        <v>2.40269482516225E-2</v>
      </c>
      <c r="AL418" s="10">
        <f>3/24000000*OO[[#This Row],[94 (30JUN1985 15:00:00)-Water Temperature (C)]]*OO[[#This Row],[36]]</f>
        <v>5.2176190595687497E-2</v>
      </c>
      <c r="AM418" s="10">
        <f>3/24000000*OO[[#This Row],[95 (30JUN1985 18:00:00)-Water Temperature (C)]]*OO[[#This Row],[37]]</f>
        <v>8.2767612777499999E-2</v>
      </c>
      <c r="AN418" s="10">
        <f>3/24000000*OO[[#This Row],[96 (30JUN1985 21:00:00)-Water Temperature (C)]]*OO[[#This Row],[38]]</f>
        <v>0.10019937671695001</v>
      </c>
      <c r="AO418" s="10">
        <f>3/24000000*OO[[#This Row],[97 (01JUL1985 00:00:00)-Water Temperature (C)]]*OO[[#This Row],[39]]</f>
        <v>9.5822907430162502E-2</v>
      </c>
      <c r="AP418" s="10">
        <f>3/24000000*OO[[#This Row],[98 (01JUL1985 03:00:00)-Water Temperature (C)]]*OO[[#This Row],[40]]</f>
        <v>7.562410900297499E-2</v>
      </c>
      <c r="AQ418" s="10">
        <f>3/24000000*OO[[#This Row],[99 (01JUL1985 06:00:00)-Water Temperature (C)]]*OO[[#This Row],[41]]</f>
        <v>5.0194997843974999E-2</v>
      </c>
      <c r="AR418" s="10">
        <f>3/24000000*OO[[#This Row],[100 (01JUL1985 09:00:00)-Water Temperature (C)]]*OO[[#This Row],[42]]</f>
        <v>2.8185849288024999E-2</v>
      </c>
      <c r="AS418" s="10">
        <f>3/24000000*OO[[#This Row],[101 (01JUL1985 12:00:00)-Water Temperature (C)]]*OO[[#This Row],[43]]</f>
        <v>1.3470363340801251E-2</v>
      </c>
      <c r="AT418" s="10">
        <f>3/24000000*OO[[#This Row],[102 (01JUL1985 15:00:00)-Water Temperature (C)]]*OO[[#This Row],[44]]</f>
        <v>5.5519241210174996E-3</v>
      </c>
      <c r="AU418" s="10">
        <f>3/24000000*OO[[#This Row],[103 (01JUL1985 18:00:00)-Water Temperature (C)]]*OO[[#This Row],[45]]</f>
        <v>2.0382328612431251E-3</v>
      </c>
      <c r="AV418" s="10">
        <f>3/24000000*OO[[#This Row],[104 (01JUL1985 21:00:00)-Water Temperature (C)]]*OO[[#This Row],[46]]</f>
        <v>7.0781597107424997E-4</v>
      </c>
      <c r="AW418" s="10">
        <f>3/24000000*OO[[#This Row],[105 (02JUL1985 00:00:00)-Water Temperature (C)]]*OO[[#This Row],[47]]</f>
        <v>2.695770873333E-4</v>
      </c>
      <c r="AX418" s="10">
        <f>3/24000000*OO[[#This Row],[106 (02JUL1985 03:00:00)-Water Temperature (C)]]*OO[[#This Row],[48]]</f>
        <v>1.4133254525235001E-4</v>
      </c>
      <c r="AY418" s="10">
        <f>3/24000000*OO[[#This Row],[107 (02JUL1985 06:00:00)-Water Temperature (C)]]*OO[[#This Row],[49]]</f>
        <v>1.0661224287715001E-4</v>
      </c>
      <c r="AZ418" s="10">
        <f>3/24000000*OO[[#This Row],[108 (02JUL1985 09:00:00)-Water Temperature (C)]]*OO[[#This Row],[50]]</f>
        <v>9.6024305554387484E-5</v>
      </c>
      <c r="BA418" s="10">
        <f>3/24000000*OO[[#This Row],[109 (02JUL1985 12:00:00)-Water Temperature (C)]]*OO[[#This Row],[51]]</f>
        <v>8.9638871087024992E-5</v>
      </c>
      <c r="BB418" s="10">
        <f>3/24000000*OO[[#This Row],[110 (02JUL1985 15:00:00)-Water Temperature (C)]]*OO[[#This Row],[52]]</f>
        <v>8.1327250015650004E-5</v>
      </c>
      <c r="BC418" s="10">
        <f>3/24000000*OO[[#This Row],[111 (02JUL1985 18:00:00)-Water Temperature (C)]]*OO[[#This Row],[53]]</f>
        <v>7.1078967897199996E-5</v>
      </c>
      <c r="BD418" s="10">
        <f>3/24000000*OO[[#This Row],[112 (02JUL1985 21:00:00)-Water Temperature (C)]]*OO[[#This Row],[54]]</f>
        <v>6.1465643538162492E-5</v>
      </c>
      <c r="BE418" s="10">
        <f>3/24000000*OO[[#This Row],[113 (03JUL1985 00:00:00)-Water Temperature (C)]]*OO[[#This Row],[55]]</f>
        <v>5.3613991241200005E-5</v>
      </c>
      <c r="BF418" s="10">
        <f>3/24000000*OO[[#This Row],[114 (03JUL1985 03:00:00)-Water Temperature (C)]]*OO[[#This Row],[56]]</f>
        <v>4.7866121643999993E-5</v>
      </c>
      <c r="BG418" s="10">
        <f>3/24000000*OO[[#This Row],[115 (03JUL1985 06:00:00)-Water Temperature (C)]]*OO[[#This Row],[57]]</f>
        <v>4.3641425512249999E-5</v>
      </c>
      <c r="BH418" s="10">
        <f>3/24000000*OO[[#This Row],[116 (03JUL1985 09:00:00)-Water Temperature (C)]]*OO[[#This Row],[58]]</f>
        <v>3.9799692876125001E-5</v>
      </c>
      <c r="BI418" s="10">
        <f>3/24000000*OO[[#This Row],[117 (03JUL1985 12:00:00)-Water Temperature (C)]]*OO[[#This Row],[59]]</f>
        <v>3.5726988824712497E-5</v>
      </c>
      <c r="BJ418" s="10">
        <f>3/24000000*OO[[#This Row],[118 (03JUL1985 15:00:00)-Water Temperature (C)]]*OO[[#This Row],[60]]</f>
        <v>3.1797898866749994E-5</v>
      </c>
      <c r="BK418" s="10">
        <f>3/24000000*OO[[#This Row],[119 (03JUL1985 18:00:00)-Water Temperature (C)]]*OO[[#This Row],[61]]</f>
        <v>2.7904634630959996E-5</v>
      </c>
      <c r="BL418" s="10">
        <f>3/24000000*OO[[#This Row],[120 (03JUL1985 21:00:00)-Water Temperature (C)]]*OO[[#This Row],[62]]</f>
        <v>2.4428124195929996E-5</v>
      </c>
      <c r="BM418" s="10">
        <f>3/24000000*OO[[#This Row],[121 (04JUL1985 00:00:00)-Water Temperature (C)]]*OO[[#This Row],[63]]</f>
        <v>2.1631886268437498E-5</v>
      </c>
      <c r="BN418" s="10">
        <f>3/24000000*OO[[#This Row],[122 (04JUL1985 03:00:00)-Water Temperature (C)]]*OO[[#This Row],[64]]</f>
        <v>1.9886874151544999E-5</v>
      </c>
      <c r="BO418" s="10">
        <f>3/24000000*OO[[#This Row],[123 (04JUL1985 06:00:00)-Water Temperature (C)]]*OO[[#This Row],[65]]</f>
        <v>1.8878668066912498E-5</v>
      </c>
      <c r="BP418" s="10">
        <f>3/24000000*OO[[#This Row],[124 (04JUL1985 09:00:00)-Water Temperature (C)]]*OO[[#This Row],[66]]</f>
        <v>1.799070897068125E-5</v>
      </c>
      <c r="BQ418" s="10">
        <f>3/24000000*OO[[#This Row],[125 (04JUL1985 12:00:00)-Water Temperature (C)]]*OO[[#This Row],[67]]</f>
        <v>1.6768278548129999E-5</v>
      </c>
      <c r="BR418" s="10">
        <f>3/24000000*OO[[#This Row],[126 (04JUL1985 15:00:00)-Water Temperature (C)]]*OO[[#This Row],[68]]</f>
        <v>1.54058705288275E-5</v>
      </c>
      <c r="BS418" s="10">
        <f>3/24000000*OO[[#This Row],[127 (04JUL1985 18:00:00)-Water Temperature (C)]]*OO[[#This Row],[69]]</f>
        <v>1.3955611888937498E-5</v>
      </c>
      <c r="BT418" s="10">
        <f>3/24000000*OO[[#This Row],[128 (04JUL1985 21:00:00)-Water Temperature (C)]]*OO[[#This Row],[70]]</f>
        <v>1.2416296802879999E-5</v>
      </c>
      <c r="BU418" s="10">
        <f>3/24000000*OO[[#This Row],[129 (05JUL1985 00:00:00)-Water Temperature (C)]]*OO[[#This Row],[71]]</f>
        <v>1.1109728601525001E-5</v>
      </c>
      <c r="BV418" s="10">
        <f>3/24000000*OO[[#This Row],[130 (05JUL1985 03:00:00)-Water Temperature (C)]]*OO[[#This Row],[72]]</f>
        <v>1.01600934068925E-5</v>
      </c>
      <c r="BW418" s="10">
        <f>3/24000000*OO[[#This Row],[131 (05JUL1985 06:00:00)-Water Temperature (C)]]*OO[[#This Row],[73]]</f>
        <v>9.3849905877562486E-6</v>
      </c>
      <c r="BX418" s="10">
        <f>3/24000000*OO[[#This Row],[132 (05JUL1985 09:00:00)-Water Temperature (C)]]*OO[[#This Row],[74]]</f>
        <v>8.6285062008787494E-6</v>
      </c>
      <c r="BY418" s="10">
        <f>3/24000000*OO[[#This Row],[133 (05JUL1985 12:00:00)-Water Temperature (C)]]*OO[[#This Row],[75]]</f>
        <v>7.737748558753749E-6</v>
      </c>
      <c r="BZ418" s="10">
        <f>3/24000000*OO[[#This Row],[134 (05JUL1985 15:00:00)-Water Temperature (C)]]*OO[[#This Row],[76]]</f>
        <v>6.6762451985624997E-6</v>
      </c>
      <c r="CA418" s="10">
        <f>3/24000000*OO[[#This Row],[135 (05JUL1985 18:00:00)-Water Temperature (C)]]*OO[[#This Row],[77]]</f>
        <v>5.5554510900450001E-6</v>
      </c>
      <c r="CB418" s="10">
        <f>3/24000000*OO[[#This Row],[136 (05JUL1985 21:00:00)-Water Temperature (C)]]*OO[[#This Row],[78]]</f>
        <v>4.4763977868749997E-6</v>
      </c>
      <c r="CC418" s="10">
        <f>3/24000000*OO[[#This Row],[137 (06JUL1985 00:00:00)-Water Temperature (C)]]*OO[[#This Row],[79]]</f>
        <v>3.5529665770374993E-6</v>
      </c>
      <c r="CD418" s="10">
        <f>3/24000000*OO[[#This Row],[138 (06JUL1985 03:00:00)-Water Temperature (C)]]*OO[[#This Row],[80]]</f>
        <v>2.8738386638268749E-6</v>
      </c>
      <c r="CE418" s="10">
        <f>3/24000000*OO[[#This Row],[139 (06JUL1985 06:00:00)-Water Temperature (C)]]*OO[[#This Row],[81]]</f>
        <v>2.3948207340961251E-6</v>
      </c>
      <c r="CF418" s="10">
        <f>3/24000000*OO[[#This Row],[140 (06JUL1985 09:00:00)-Water Temperature (C)]]*OO[[#This Row],[82]]</f>
        <v>2.0495825697033749E-6</v>
      </c>
      <c r="CG418" s="10">
        <f>3/24000000*OO[[#This Row],[141 (06JUL1985 12:00:00)-Water Temperature (C)]]*OO[[#This Row],[83]]</f>
        <v>1.7846279445799998E-6</v>
      </c>
      <c r="CH418" s="10">
        <f>3/24000000*OO[[#This Row],[142 (06JUL1985 15:00:00)-Water Temperature (C)]]*OO[[#This Row],[84]]</f>
        <v>1.5709497104563748E-6</v>
      </c>
      <c r="CI418" s="10">
        <f>3/24000000*OO[[#This Row],[143 (06JUL1985 18:00:00)-Water Temperature (C)]]*OO[[#This Row],[85]]</f>
        <v>1.3832751360719999E-6</v>
      </c>
      <c r="CJ418" s="10">
        <f>3/24000000*OO[[#This Row],[144 (06JUL1985 21:00:00)-Water Temperature (C)]]*OO[[#This Row],[86]]</f>
        <v>1.2225144538035001E-6</v>
      </c>
      <c r="CK418" s="10">
        <f>3/24000000*OO[[#This Row],[145 (07JUL1985 00:00:00)-Water Temperature (C)]]*OO[[#This Row],[87]]</f>
        <v>1.099687571125E-6</v>
      </c>
      <c r="CL418" s="10">
        <f>3/24000000*OO[[#This Row],[146 (07JUL1985 03:00:00)-Water Temperature (C)]]*OO[[#This Row],[88]]</f>
        <v>1.026651892700625E-6</v>
      </c>
      <c r="CM418" s="10">
        <f>3/24000000*OO[[#This Row],[147 (07JUL1985 06:00:00)-Water Temperature (C)]]*OO[[#This Row],[89]]</f>
        <v>9.8185742124374992E-7</v>
      </c>
      <c r="CN418" s="10">
        <f>3/24000000*OO[[#This Row],[148 (07JUL1985 09:00:00)-Water Temperature (C)]]*OO[[#This Row],[90]]</f>
        <v>9.377544287434998E-7</v>
      </c>
      <c r="CO418" s="10">
        <f>3/24000000*OO[[#This Row],[149 (07JUL1985 12:00:00)-Water Temperature (C)]]*OO[[#This Row],[91]]</f>
        <v>8.8809246177349989E-7</v>
      </c>
      <c r="CP418" s="10">
        <f>3/24000000*OO[[#This Row],[150 (07JUL1985 15:00:00)-Water Temperature (C)]]*OO[[#This Row],[92]]</f>
        <v>8.4460702942687497E-7</v>
      </c>
      <c r="CQ418" s="10">
        <f>3/24000000*OO[[#This Row],[151 (07JUL1985 18:00:00)-Water Temperature (C)]]*OO[[#This Row],[93]]</f>
        <v>8.0246963001674996E-7</v>
      </c>
      <c r="CR418" s="10">
        <f>3/24000000*OO[[#This Row],[152 (07JUL1985 21:00:00)-Water Temperature (C)]]*OO[[#This Row],[94]]</f>
        <v>7.6085152246162502E-7</v>
      </c>
      <c r="CS418" s="10">
        <f>3/24000000*OO[[#This Row],[153 (08JUL1985 00:00:00)-Water Temperature (C)]]*OO[[#This Row],[95]]</f>
        <v>7.2186403629999992E-7</v>
      </c>
      <c r="CT418" s="10">
        <f>3/24000000*OO[[#This Row],[154 (08JUL1985 03:00:00)-Water Temperature (C)]]*OO[[#This Row],[96]]</f>
        <v>6.990748958445E-7</v>
      </c>
      <c r="CU418" s="10">
        <f>3/24000000*OO[[#This Row],[155 (08JUL1985 06:00:00)-Water Temperature (C)]]*OO[[#This Row],[97]]</f>
        <v>6.9122830346849997E-7</v>
      </c>
      <c r="CV418" s="10">
        <f>3/24000000*OO[[#This Row],[156 (08JUL1985 09:00:00)-Water Temperature (C)]]*OO[[#This Row],[98]]</f>
        <v>6.8264807869375E-7</v>
      </c>
      <c r="CW418" s="10">
        <f>3/24000000*OO[[#This Row],[157 (08JUL1985 12:00:00)-Water Temperature (C)]]*OO[[#This Row],[99]]</f>
        <v>6.6461948067749994E-7</v>
      </c>
    </row>
    <row r="419" spans="1:101" x14ac:dyDescent="0.35">
      <c r="A419" t="s">
        <v>426</v>
      </c>
      <c r="B419">
        <v>892.4819</v>
      </c>
      <c r="C419" s="10">
        <f>3/24*OO[[#This Row],[59 (26JUN1985 06:00:00)-Water Temperature (C)]]*OO[[#This Row],[1]]/SUM(OO[1])</f>
        <v>0</v>
      </c>
      <c r="D419" s="10">
        <f>3/24*OO[[#This Row],[60 (26JUN1985 09:00:00)-Water Temperature (C)]]*OO[[#This Row],[2]]/SUM(OO[2])</f>
        <v>0</v>
      </c>
      <c r="E419" s="10">
        <f>3/24*OO[[#This Row],[61 (26JUN1985 12:00:00)-Water Temperature (C)]]*OO[[#This Row],[3]]/SUM(OO[3])</f>
        <v>0</v>
      </c>
      <c r="F419" s="10">
        <f>3/24*OO[[#This Row],[62 (26JUN1985 15:00:00)-Water Temperature (C)]]*OO[[#This Row],[4]]/SUM(OO[4])</f>
        <v>0</v>
      </c>
      <c r="G419" s="10">
        <f>3/24*OO[[#This Row],[63 (26JUN1985 18:00:00)-Water Temperature (C)]]*OO[[#This Row],[5]]/SUM(OO[5])</f>
        <v>0</v>
      </c>
      <c r="H419" s="10">
        <f>3/24*OO[[#This Row],[64 (26JUN1985 21:00:00)-Water Temperature (C)]]*OO[[#This Row],[6]]/SUM(OO[6])</f>
        <v>0</v>
      </c>
      <c r="I419" s="10">
        <f>3/24*OO[[#This Row],[65 (27JUN1985 00:00:00)-Water Temperature (C)]]*OO[[#This Row],[7]]/SUM(OO[7])</f>
        <v>0</v>
      </c>
      <c r="J419" s="10">
        <f>3/24*OO[[#This Row],[66 (27JUN1985 03:00:00)-Water Temperature (C)]]*OO[[#This Row],[8]]/SUM(OO[8])</f>
        <v>0</v>
      </c>
      <c r="K419" s="10">
        <f>3/24*OO[[#This Row],[67 (27JUN1985 06:00:00)-Water Temperature (C)]]*OO[[#This Row],[9]]/SUM(OO[9])</f>
        <v>0</v>
      </c>
      <c r="L419" s="10">
        <f>3/24*OO[[#This Row],[68 (27JUN1985 09:00:00)-Water Temperature (C)]]*OO[[#This Row],[10]]/SUM(OO[10])</f>
        <v>0</v>
      </c>
      <c r="M419" s="10">
        <f>3/24*OO[[#This Row],[69 (27JUN1985 12:00:00)-Water Temperature (C)]]*OO[[#This Row],[11]]/SUM(OO[11])</f>
        <v>0</v>
      </c>
      <c r="N419" s="10">
        <f>3/24*OO[[#This Row],[70 (27JUN1985 15:00:00)-Water Temperature (C)]]*OO[[#This Row],[12]]/SUM(OO[12])</f>
        <v>0</v>
      </c>
      <c r="O419" s="10">
        <f>3/24*OO[[#This Row],[71 (27JUN1985 18:00:00)-Water Temperature (C)]]*OO[[#This Row],[13]]/SUM(OO[13])</f>
        <v>0</v>
      </c>
      <c r="P419" s="10">
        <f>3/24*OO[[#This Row],[72 (27JUN1985 21:00:00)-Water Temperature (C)]]*OO[[#This Row],[14]]/SUM(OO[14])</f>
        <v>0</v>
      </c>
      <c r="Q419" s="10">
        <f>3/24*OO[[#This Row],[73 (28JUN1985 00:00:00)-Water Temperature (C)]]*OO[[#This Row],[15]]/SUM(OO[15])</f>
        <v>0</v>
      </c>
      <c r="R419" s="10">
        <f>3/24*OO[[#This Row],[74 (28JUN1985 03:00:00)-Water Temperature (C)]]*OO[[#This Row],[16]]/SUM(OO[16])</f>
        <v>0</v>
      </c>
      <c r="S419" s="10">
        <f>3/24*OO[[#This Row],[75 (28JUN1985 06:00:00)-Water Temperature (C)]]*OO[[#This Row],[17]]/SUM(OO[17])</f>
        <v>0</v>
      </c>
      <c r="T419" s="10">
        <f>3/24*OO[[#This Row],[76 (28JUN1985 09:00:00)-Water Temperature (C)]]*OO[[#This Row],[18]]/SUM(OO[18])</f>
        <v>0</v>
      </c>
      <c r="U419" s="10">
        <f>3/24*OO[[#This Row],[77 (28JUN1985 12:00:00)-Water Temperature (C)]]*OO[[#This Row],[19]]/SUM(OO[19])</f>
        <v>0</v>
      </c>
      <c r="V419" s="10">
        <f>3/24000000*OO[[#This Row],[78 (28JUN1985 15:00:00)-Water Temperature (C)]]*OO[[#This Row],[20]]</f>
        <v>0</v>
      </c>
      <c r="W419" s="10">
        <f>3/24000000*OO[[#This Row],[79 (28JUN1985 18:00:00)-Water Temperature (C)]]*OO[[#This Row],[21]]</f>
        <v>9.3521172544462506E-42</v>
      </c>
      <c r="X419" s="10">
        <f>3/24000000*OO[[#This Row],[80 (28JUN1985 21:00:00)-Water Temperature (C)]]*OO[[#This Row],[22]]</f>
        <v>3.4607548955449993E-34</v>
      </c>
      <c r="Y419" s="10">
        <f>3/24000000*OO[[#This Row],[81 (29JUN1985 00:00:00)-Water Temperature (C)]]*OO[[#This Row],[23]]</f>
        <v>5.5627590933299991E-28</v>
      </c>
      <c r="Z419" s="10">
        <f>3/24000000*OO[[#This Row],[82 (29JUN1985 03:00:00)-Water Temperature (C)]]*OO[[#This Row],[24]]</f>
        <v>3.7614640354199998E-22</v>
      </c>
      <c r="AA419" s="10">
        <f>3/24000000*OO[[#This Row],[83 (29JUN1985 06:00:00)-Water Temperature (C)]]*OO[[#This Row],[25]]</f>
        <v>4.9794872051249996E-18</v>
      </c>
      <c r="AB419" s="10">
        <f>3/24000000*OO[[#This Row],[84 (29JUN1985 09:00:00)-Water Temperature (C)]]*OO[[#This Row],[26]]</f>
        <v>8.5096614348000001E-15</v>
      </c>
      <c r="AC419" s="10">
        <f>3/24000000*OO[[#This Row],[85 (29JUN1985 12:00:00)-Water Temperature (C)]]*OO[[#This Row],[27]]</f>
        <v>3.6801169966549997E-12</v>
      </c>
      <c r="AD419" s="10">
        <f>3/24000000*OO[[#This Row],[86 (29JUN1985 15:00:00)-Water Temperature (C)]]*OO[[#This Row],[28]]</f>
        <v>5.5387834168799997E-10</v>
      </c>
      <c r="AE419" s="10">
        <f>3/24000000*OO[[#This Row],[88 (29JUN1985 21:00:00)-Water Temperature (C)]]*OO[[#This Row],[30]]</f>
        <v>1.12639002909725E-6</v>
      </c>
      <c r="AF419" s="10">
        <f>3/24000000*OO[[#This Row],[88 (29JUN1985 21:00:00)-Water Temperature (C)]]*OO[[#This Row],[30]]</f>
        <v>1.12639002909725E-6</v>
      </c>
      <c r="AG419" s="10">
        <f>3/24000000*OO[[#This Row],[89 (30JUN1985 00:00:00)-Water Temperature (C)]]*OO[[#This Row],[31]]</f>
        <v>1.9575057401999998E-5</v>
      </c>
      <c r="AH419" s="10">
        <f>3/24000000*OO[[#This Row],[90 (30JUN1985 03:00:00)-Water Temperature (C)]]*OO[[#This Row],[32]]</f>
        <v>2.0735885486809999E-4</v>
      </c>
      <c r="AI419" s="10">
        <f>3/24000000*OO[[#This Row],[91 (30JUN1985 06:00:00)-Water Temperature (C)]]*OO[[#This Row],[33]]</f>
        <v>1.4152881544304999E-3</v>
      </c>
      <c r="AJ419" s="10">
        <f>3/24000000*OO[[#This Row],[92 (30JUN1985 09:00:00)-Water Temperature (C)]]*OO[[#This Row],[34]]</f>
        <v>6.5020608110499993E-3</v>
      </c>
      <c r="AK419" s="10">
        <f>3/24000000*OO[[#This Row],[93 (30JUN1985 12:00:00)-Water Temperature (C)]]*OO[[#This Row],[35]]</f>
        <v>2.0753932536574995E-2</v>
      </c>
      <c r="AL419" s="10">
        <f>3/24000000*OO[[#This Row],[94 (30JUN1985 15:00:00)-Water Temperature (C)]]*OO[[#This Row],[36]]</f>
        <v>4.6946811891649995E-2</v>
      </c>
      <c r="AM419" s="10">
        <f>3/24000000*OO[[#This Row],[95 (30JUN1985 18:00:00)-Water Temperature (C)]]*OO[[#This Row],[37]]</f>
        <v>7.7454522410775009E-2</v>
      </c>
      <c r="AN419" s="10">
        <f>3/24000000*OO[[#This Row],[96 (30JUN1985 21:00:00)-Water Temperature (C)]]*OO[[#This Row],[38]]</f>
        <v>9.7192546631250001E-2</v>
      </c>
      <c r="AO419" s="10">
        <f>3/24000000*OO[[#This Row],[97 (01JUL1985 00:00:00)-Water Temperature (C)]]*OO[[#This Row],[39]]</f>
        <v>9.6008681426399983E-2</v>
      </c>
      <c r="AP419" s="10">
        <f>3/24000000*OO[[#This Row],[98 (01JUL1985 03:00:00)-Water Temperature (C)]]*OO[[#This Row],[40]]</f>
        <v>7.7961468579750004E-2</v>
      </c>
      <c r="AQ419" s="10">
        <f>3/24000000*OO[[#This Row],[99 (01JUL1985 06:00:00)-Water Temperature (C)]]*OO[[#This Row],[41]]</f>
        <v>5.3062226106850005E-2</v>
      </c>
      <c r="AR419" s="10">
        <f>3/24000000*OO[[#This Row],[100 (01JUL1985 09:00:00)-Water Temperature (C)]]*OO[[#This Row],[42]]</f>
        <v>3.0575188326554998E-2</v>
      </c>
      <c r="AS419" s="10">
        <f>3/24000000*OO[[#This Row],[101 (01JUL1985 12:00:00)-Water Temperature (C)]]*OO[[#This Row],[43]]</f>
        <v>1.496905255967E-2</v>
      </c>
      <c r="AT419" s="10">
        <f>3/24000000*OO[[#This Row],[102 (01JUL1985 15:00:00)-Water Temperature (C)]]*OO[[#This Row],[44]]</f>
        <v>6.31286016606E-3</v>
      </c>
      <c r="AU419" s="10">
        <f>3/24000000*OO[[#This Row],[103 (01JUL1985 18:00:00)-Water Temperature (C)]]*OO[[#This Row],[45]]</f>
        <v>2.3562337052799999E-3</v>
      </c>
      <c r="AV419" s="10">
        <f>3/24000000*OO[[#This Row],[104 (01JUL1985 21:00:00)-Water Temperature (C)]]*OO[[#This Row],[46]]</f>
        <v>8.2271649534750003E-4</v>
      </c>
      <c r="AW419" s="10">
        <f>3/24000000*OO[[#This Row],[105 (02JUL1985 00:00:00)-Water Temperature (C)]]*OO[[#This Row],[47]]</f>
        <v>3.0541930294784999E-4</v>
      </c>
      <c r="AX419" s="10">
        <f>3/24000000*OO[[#This Row],[106 (02JUL1985 03:00:00)-Water Temperature (C)]]*OO[[#This Row],[48]]</f>
        <v>1.5102880569798748E-4</v>
      </c>
      <c r="AY419" s="10">
        <f>3/24000000*OO[[#This Row],[107 (02JUL1985 06:00:00)-Water Temperature (C)]]*OO[[#This Row],[49]]</f>
        <v>1.0850471437282499E-4</v>
      </c>
      <c r="AZ419" s="10">
        <f>3/24000000*OO[[#This Row],[108 (02JUL1985 09:00:00)-Water Temperature (C)]]*OO[[#This Row],[50]]</f>
        <v>9.6173761443975014E-5</v>
      </c>
      <c r="BA419" s="10">
        <f>3/24000000*OO[[#This Row],[109 (02JUL1985 12:00:00)-Water Temperature (C)]]*OO[[#This Row],[51]]</f>
        <v>8.9621515169099994E-5</v>
      </c>
      <c r="BB419" s="10">
        <f>3/24000000*OO[[#This Row],[110 (02JUL1985 15:00:00)-Water Temperature (C)]]*OO[[#This Row],[52]]</f>
        <v>8.1597488401012489E-5</v>
      </c>
      <c r="BC419" s="10">
        <f>3/24000000*OO[[#This Row],[111 (02JUL1985 18:00:00)-Water Temperature (C)]]*OO[[#This Row],[53]]</f>
        <v>7.1555007386249993E-5</v>
      </c>
      <c r="BD419" s="10">
        <f>3/24000000*OO[[#This Row],[112 (02JUL1985 21:00:00)-Water Temperature (C)]]*OO[[#This Row],[54]]</f>
        <v>6.1942244618149993E-5</v>
      </c>
      <c r="BE419" s="10">
        <f>3/24000000*OO[[#This Row],[113 (03JUL1985 00:00:00)-Water Temperature (C)]]*OO[[#This Row],[55]]</f>
        <v>5.3998447860999995E-5</v>
      </c>
      <c r="BF419" s="10">
        <f>3/24000000*OO[[#This Row],[114 (03JUL1985 03:00:00)-Water Temperature (C)]]*OO[[#This Row],[56]]</f>
        <v>4.8156391003399998E-5</v>
      </c>
      <c r="BG419" s="10">
        <f>3/24000000*OO[[#This Row],[115 (03JUL1985 06:00:00)-Water Temperature (C)]]*OO[[#This Row],[57]]</f>
        <v>4.3889149457924999E-5</v>
      </c>
      <c r="BH419" s="10">
        <f>3/24000000*OO[[#This Row],[116 (03JUL1985 09:00:00)-Water Temperature (C)]]*OO[[#This Row],[58]]</f>
        <v>4.0031844695362495E-5</v>
      </c>
      <c r="BI419" s="10">
        <f>3/24000000*OO[[#This Row],[117 (03JUL1985 12:00:00)-Water Temperature (C)]]*OO[[#This Row],[59]]</f>
        <v>3.6004022390362496E-5</v>
      </c>
      <c r="BJ419" s="10">
        <f>3/24000000*OO[[#This Row],[118 (03JUL1985 15:00:00)-Water Temperature (C)]]*OO[[#This Row],[60]]</f>
        <v>3.1982438185525001E-5</v>
      </c>
      <c r="BK419" s="10">
        <f>3/24000000*OO[[#This Row],[119 (03JUL1985 18:00:00)-Water Temperature (C)]]*OO[[#This Row],[61]]</f>
        <v>2.8094251410049997E-5</v>
      </c>
      <c r="BL419" s="10">
        <f>3/24000000*OO[[#This Row],[120 (03JUL1985 21:00:00)-Water Temperature (C)]]*OO[[#This Row],[62]]</f>
        <v>2.4591376216049998E-5</v>
      </c>
      <c r="BM419" s="10">
        <f>3/24000000*OO[[#This Row],[121 (04JUL1985 00:00:00)-Water Temperature (C)]]*OO[[#This Row],[63]]</f>
        <v>2.1773719750200002E-5</v>
      </c>
      <c r="BN419" s="10">
        <f>3/24000000*OO[[#This Row],[122 (04JUL1985 03:00:00)-Water Temperature (C)]]*OO[[#This Row],[64]]</f>
        <v>1.9977728309681249E-5</v>
      </c>
      <c r="BO419" s="10">
        <f>3/24000000*OO[[#This Row],[123 (04JUL1985 06:00:00)-Water Temperature (C)]]*OO[[#This Row],[65]]</f>
        <v>1.8916881448359997E-5</v>
      </c>
      <c r="BP419" s="10">
        <f>3/24000000*OO[[#This Row],[124 (04JUL1985 09:00:00)-Water Temperature (C)]]*OO[[#This Row],[66]]</f>
        <v>1.802197876959E-5</v>
      </c>
      <c r="BQ419" s="10">
        <f>3/24000000*OO[[#This Row],[125 (04JUL1985 12:00:00)-Water Temperature (C)]]*OO[[#This Row],[67]]</f>
        <v>1.6805674656819999E-5</v>
      </c>
      <c r="BR419" s="10">
        <f>3/24000000*OO[[#This Row],[126 (04JUL1985 15:00:00)-Water Temperature (C)]]*OO[[#This Row],[68]]</f>
        <v>1.5437064139314998E-5</v>
      </c>
      <c r="BS419" s="10">
        <f>3/24000000*OO[[#This Row],[127 (04JUL1985 18:00:00)-Water Temperature (C)]]*OO[[#This Row],[69]]</f>
        <v>1.4009660367525E-5</v>
      </c>
      <c r="BT419" s="10">
        <f>3/24000000*OO[[#This Row],[128 (04JUL1985 21:00:00)-Water Temperature (C)]]*OO[[#This Row],[70]]</f>
        <v>1.2487216525921249E-5</v>
      </c>
      <c r="BU419" s="10">
        <f>3/24000000*OO[[#This Row],[129 (05JUL1985 00:00:00)-Water Temperature (C)]]*OO[[#This Row],[71]]</f>
        <v>1.119977739049125E-5</v>
      </c>
      <c r="BV419" s="10">
        <f>3/24000000*OO[[#This Row],[130 (05JUL1985 03:00:00)-Water Temperature (C)]]*OO[[#This Row],[72]]</f>
        <v>1.0256622667741249E-5</v>
      </c>
      <c r="BW419" s="10">
        <f>3/24000000*OO[[#This Row],[131 (05JUL1985 06:00:00)-Water Temperature (C)]]*OO[[#This Row],[73]]</f>
        <v>9.484790005626249E-6</v>
      </c>
      <c r="BX419" s="10">
        <f>3/24000000*OO[[#This Row],[132 (05JUL1985 09:00:00)-Water Temperature (C)]]*OO[[#This Row],[74]]</f>
        <v>8.7621106877199999E-6</v>
      </c>
      <c r="BY419" s="10">
        <f>3/24000000*OO[[#This Row],[133 (05JUL1985 12:00:00)-Water Temperature (C)]]*OO[[#This Row],[75]]</f>
        <v>7.8995375141637499E-6</v>
      </c>
      <c r="BZ419" s="10">
        <f>3/24000000*OO[[#This Row],[134 (05JUL1985 15:00:00)-Water Temperature (C)]]*OO[[#This Row],[76]]</f>
        <v>6.84303446270875E-6</v>
      </c>
      <c r="CA419" s="10">
        <f>3/24000000*OO[[#This Row],[135 (05JUL1985 18:00:00)-Water Temperature (C)]]*OO[[#This Row],[77]]</f>
        <v>5.7267407400787492E-6</v>
      </c>
      <c r="CB419" s="10">
        <f>3/24000000*OO[[#This Row],[136 (05JUL1985 21:00:00)-Water Temperature (C)]]*OO[[#This Row],[78]]</f>
        <v>4.6382988083737499E-6</v>
      </c>
      <c r="CC419" s="10">
        <f>3/24000000*OO[[#This Row],[137 (06JUL1985 00:00:00)-Water Temperature (C)]]*OO[[#This Row],[79]]</f>
        <v>3.6909424660150003E-6</v>
      </c>
      <c r="CD419" s="10">
        <f>3/24000000*OO[[#This Row],[138 (06JUL1985 03:00:00)-Water Temperature (C)]]*OO[[#This Row],[80]]</f>
        <v>2.9902025377699999E-6</v>
      </c>
      <c r="CE419" s="10">
        <f>3/24000000*OO[[#This Row],[139 (06JUL1985 06:00:00)-Water Temperature (C)]]*OO[[#This Row],[81]]</f>
        <v>2.4849463037984997E-6</v>
      </c>
      <c r="CF419" s="10">
        <f>3/24000000*OO[[#This Row],[140 (06JUL1985 09:00:00)-Water Temperature (C)]]*OO[[#This Row],[82]]</f>
        <v>2.1218394136350002E-6</v>
      </c>
      <c r="CG419" s="10">
        <f>3/24000000*OO[[#This Row],[141 (06JUL1985 12:00:00)-Water Temperature (C)]]*OO[[#This Row],[83]]</f>
        <v>1.8447713424449999E-6</v>
      </c>
      <c r="CH419" s="10">
        <f>3/24000000*OO[[#This Row],[142 (06JUL1985 15:00:00)-Water Temperature (C)]]*OO[[#This Row],[84]]</f>
        <v>1.62045386046975E-6</v>
      </c>
      <c r="CI419" s="10">
        <f>3/24000000*OO[[#This Row],[143 (06JUL1985 18:00:00)-Water Temperature (C)]]*OO[[#This Row],[85]]</f>
        <v>1.4272345071944999E-6</v>
      </c>
      <c r="CJ419" s="10">
        <f>3/24000000*OO[[#This Row],[144 (06JUL1985 21:00:00)-Water Temperature (C)]]*OO[[#This Row],[86]]</f>
        <v>1.2611313655224997E-6</v>
      </c>
      <c r="CK419" s="10">
        <f>3/24000000*OO[[#This Row],[145 (07JUL1985 00:00:00)-Water Temperature (C)]]*OO[[#This Row],[87]]</f>
        <v>1.1334645984309999E-6</v>
      </c>
      <c r="CL419" s="10">
        <f>3/24000000*OO[[#This Row],[146 (07JUL1985 03:00:00)-Water Temperature (C)]]*OO[[#This Row],[88]]</f>
        <v>1.0556665150319997E-6</v>
      </c>
      <c r="CM419" s="10">
        <f>3/24000000*OO[[#This Row],[147 (07JUL1985 06:00:00)-Water Temperature (C)]]*OO[[#This Row],[89]]</f>
        <v>1.0062875263000001E-6</v>
      </c>
      <c r="CN419" s="10">
        <f>3/24000000*OO[[#This Row],[148 (07JUL1985 09:00:00)-Water Temperature (C)]]*OO[[#This Row],[90]]</f>
        <v>9.6299875189349985E-7</v>
      </c>
      <c r="CO419" s="10">
        <f>3/24000000*OO[[#This Row],[149 (07JUL1985 12:00:00)-Water Temperature (C)]]*OO[[#This Row],[91]]</f>
        <v>9.119487061249998E-7</v>
      </c>
      <c r="CP419" s="10">
        <f>3/24000000*OO[[#This Row],[150 (07JUL1985 15:00:00)-Water Temperature (C)]]*OO[[#This Row],[92]]</f>
        <v>8.6670796789062496E-7</v>
      </c>
      <c r="CQ419" s="10">
        <f>3/24000000*OO[[#This Row],[151 (07JUL1985 18:00:00)-Water Temperature (C)]]*OO[[#This Row],[93]]</f>
        <v>8.2385682872937494E-7</v>
      </c>
      <c r="CR419" s="10">
        <f>3/24000000*OO[[#This Row],[152 (07JUL1985 21:00:00)-Water Temperature (C)]]*OO[[#This Row],[94]]</f>
        <v>7.8171992353350002E-7</v>
      </c>
      <c r="CS419" s="10">
        <f>3/24000000*OO[[#This Row],[153 (08JUL1985 00:00:00)-Water Temperature (C)]]*OO[[#This Row],[95]]</f>
        <v>7.4276813157799995E-7</v>
      </c>
      <c r="CT419" s="10">
        <f>3/24000000*OO[[#This Row],[154 (08JUL1985 03:00:00)-Water Temperature (C)]]*OO[[#This Row],[96]]</f>
        <v>7.2003674763000001E-7</v>
      </c>
      <c r="CU419" s="10">
        <f>3/24000000*OO[[#This Row],[155 (08JUL1985 06:00:00)-Water Temperature (C)]]*OO[[#This Row],[97]]</f>
        <v>7.1050257194975001E-7</v>
      </c>
      <c r="CV419" s="10">
        <f>3/24000000*OO[[#This Row],[156 (08JUL1985 09:00:00)-Water Temperature (C)]]*OO[[#This Row],[98]]</f>
        <v>7.0238941954499994E-7</v>
      </c>
      <c r="CW419" s="10">
        <f>3/24000000*OO[[#This Row],[157 (08JUL1985 12:00:00)-Water Temperature (C)]]*OO[[#This Row],[99]]</f>
        <v>6.8534039107824997E-7</v>
      </c>
    </row>
    <row r="420" spans="1:101" x14ac:dyDescent="0.35">
      <c r="A420" t="s">
        <v>427</v>
      </c>
      <c r="B420">
        <v>851.19669999999996</v>
      </c>
      <c r="C420" s="10">
        <f>3/24*OO[[#This Row],[59 (26JUN1985 06:00:00)-Water Temperature (C)]]*OO[[#This Row],[1]]/SUM(OO[1])</f>
        <v>0</v>
      </c>
      <c r="D420" s="10">
        <f>3/24*OO[[#This Row],[60 (26JUN1985 09:00:00)-Water Temperature (C)]]*OO[[#This Row],[2]]/SUM(OO[2])</f>
        <v>0</v>
      </c>
      <c r="E420" s="10">
        <f>3/24*OO[[#This Row],[61 (26JUN1985 12:00:00)-Water Temperature (C)]]*OO[[#This Row],[3]]/SUM(OO[3])</f>
        <v>0</v>
      </c>
      <c r="F420" s="10">
        <f>3/24*OO[[#This Row],[62 (26JUN1985 15:00:00)-Water Temperature (C)]]*OO[[#This Row],[4]]/SUM(OO[4])</f>
        <v>0</v>
      </c>
      <c r="G420" s="10">
        <f>3/24*OO[[#This Row],[63 (26JUN1985 18:00:00)-Water Temperature (C)]]*OO[[#This Row],[5]]/SUM(OO[5])</f>
        <v>0</v>
      </c>
      <c r="H420" s="10">
        <f>3/24*OO[[#This Row],[64 (26JUN1985 21:00:00)-Water Temperature (C)]]*OO[[#This Row],[6]]/SUM(OO[6])</f>
        <v>0</v>
      </c>
      <c r="I420" s="10">
        <f>3/24*OO[[#This Row],[65 (27JUN1985 00:00:00)-Water Temperature (C)]]*OO[[#This Row],[7]]/SUM(OO[7])</f>
        <v>0</v>
      </c>
      <c r="J420" s="10">
        <f>3/24*OO[[#This Row],[66 (27JUN1985 03:00:00)-Water Temperature (C)]]*OO[[#This Row],[8]]/SUM(OO[8])</f>
        <v>0</v>
      </c>
      <c r="K420" s="10">
        <f>3/24*OO[[#This Row],[67 (27JUN1985 06:00:00)-Water Temperature (C)]]*OO[[#This Row],[9]]/SUM(OO[9])</f>
        <v>0</v>
      </c>
      <c r="L420" s="10">
        <f>3/24*OO[[#This Row],[68 (27JUN1985 09:00:00)-Water Temperature (C)]]*OO[[#This Row],[10]]/SUM(OO[10])</f>
        <v>0</v>
      </c>
      <c r="M420" s="10">
        <f>3/24*OO[[#This Row],[69 (27JUN1985 12:00:00)-Water Temperature (C)]]*OO[[#This Row],[11]]/SUM(OO[11])</f>
        <v>0</v>
      </c>
      <c r="N420" s="10">
        <f>3/24*OO[[#This Row],[70 (27JUN1985 15:00:00)-Water Temperature (C)]]*OO[[#This Row],[12]]/SUM(OO[12])</f>
        <v>0</v>
      </c>
      <c r="O420" s="10">
        <f>3/24*OO[[#This Row],[71 (27JUN1985 18:00:00)-Water Temperature (C)]]*OO[[#This Row],[13]]/SUM(OO[13])</f>
        <v>0</v>
      </c>
      <c r="P420" s="10">
        <f>3/24*OO[[#This Row],[72 (27JUN1985 21:00:00)-Water Temperature (C)]]*OO[[#This Row],[14]]/SUM(OO[14])</f>
        <v>0</v>
      </c>
      <c r="Q420" s="10">
        <f>3/24*OO[[#This Row],[73 (28JUN1985 00:00:00)-Water Temperature (C)]]*OO[[#This Row],[15]]/SUM(OO[15])</f>
        <v>0</v>
      </c>
      <c r="R420" s="10">
        <f>3/24*OO[[#This Row],[74 (28JUN1985 03:00:00)-Water Temperature (C)]]*OO[[#This Row],[16]]/SUM(OO[16])</f>
        <v>0</v>
      </c>
      <c r="S420" s="10">
        <f>3/24*OO[[#This Row],[75 (28JUN1985 06:00:00)-Water Temperature (C)]]*OO[[#This Row],[17]]/SUM(OO[17])</f>
        <v>0</v>
      </c>
      <c r="T420" s="10">
        <f>3/24*OO[[#This Row],[76 (28JUN1985 09:00:00)-Water Temperature (C)]]*OO[[#This Row],[18]]/SUM(OO[18])</f>
        <v>0</v>
      </c>
      <c r="U420" s="10">
        <f>3/24*OO[[#This Row],[77 (28JUN1985 12:00:00)-Water Temperature (C)]]*OO[[#This Row],[19]]/SUM(OO[19])</f>
        <v>0</v>
      </c>
      <c r="V420" s="10">
        <f>3/24000000*OO[[#This Row],[78 (28JUN1985 15:00:00)-Water Temperature (C)]]*OO[[#This Row],[20]]</f>
        <v>0</v>
      </c>
      <c r="W420" s="10">
        <f>3/24000000*OO[[#This Row],[79 (28JUN1985 18:00:00)-Water Temperature (C)]]*OO[[#This Row],[21]]</f>
        <v>1.2675675688734997E-42</v>
      </c>
      <c r="X420" s="10">
        <f>3/24000000*OO[[#This Row],[80 (28JUN1985 21:00:00)-Water Temperature (C)]]*OO[[#This Row],[22]]</f>
        <v>8.5196573882374996E-35</v>
      </c>
      <c r="Y420" s="10">
        <f>3/24000000*OO[[#This Row],[81 (29JUN1985 00:00:00)-Water Temperature (C)]]*OO[[#This Row],[23]]</f>
        <v>1.12541576846375E-28</v>
      </c>
      <c r="Z420" s="10">
        <f>3/24000000*OO[[#This Row],[82 (29JUN1985 03:00:00)-Water Temperature (C)]]*OO[[#This Row],[24]]</f>
        <v>1.173432510328E-22</v>
      </c>
      <c r="AA420" s="10">
        <f>3/24000000*OO[[#This Row],[83 (29JUN1985 06:00:00)-Water Temperature (C)]]*OO[[#This Row],[25]]</f>
        <v>1.9294608987275001E-18</v>
      </c>
      <c r="AB420" s="10">
        <f>3/24000000*OO[[#This Row],[84 (29JUN1985 09:00:00)-Water Temperature (C)]]*OO[[#This Row],[26]]</f>
        <v>3.7104920864587502E-15</v>
      </c>
      <c r="AC420" s="10">
        <f>3/24000000*OO[[#This Row],[85 (29JUN1985 12:00:00)-Water Temperature (C)]]*OO[[#This Row],[27]]</f>
        <v>1.7542884460648749E-12</v>
      </c>
      <c r="AD420" s="10">
        <f>3/24000000*OO[[#This Row],[86 (29JUN1985 15:00:00)-Water Temperature (C)]]*OO[[#This Row],[28]]</f>
        <v>2.8369557968400002E-10</v>
      </c>
      <c r="AE420" s="10">
        <f>3/24000000*OO[[#This Row],[88 (29JUN1985 21:00:00)-Water Temperature (C)]]*OO[[#This Row],[30]]</f>
        <v>6.4685148459699992E-7</v>
      </c>
      <c r="AF420" s="10">
        <f>3/24000000*OO[[#This Row],[88 (29JUN1985 21:00:00)-Water Temperature (C)]]*OO[[#This Row],[30]]</f>
        <v>6.4685148459699992E-7</v>
      </c>
      <c r="AG420" s="10">
        <f>3/24000000*OO[[#This Row],[89 (30JUN1985 00:00:00)-Water Temperature (C)]]*OO[[#This Row],[31]]</f>
        <v>1.1775924516606249E-5</v>
      </c>
      <c r="AH420" s="10">
        <f>3/24000000*OO[[#This Row],[90 (30JUN1985 03:00:00)-Water Temperature (C)]]*OO[[#This Row],[32]]</f>
        <v>1.2988292628254999E-4</v>
      </c>
      <c r="AI420" s="10">
        <f>3/24000000*OO[[#This Row],[91 (30JUN1985 06:00:00)-Water Temperature (C)]]*OO[[#This Row],[33]]</f>
        <v>9.1912001485375001E-4</v>
      </c>
      <c r="AJ420" s="10">
        <f>3/24000000*OO[[#This Row],[92 (30JUN1985 09:00:00)-Water Temperature (C)]]*OO[[#This Row],[34]]</f>
        <v>4.3675723719124992E-3</v>
      </c>
      <c r="AK420" s="10">
        <f>3/24000000*OO[[#This Row],[93 (30JUN1985 12:00:00)-Water Temperature (C)]]*OO[[#This Row],[35]]</f>
        <v>1.4388740496504999E-2</v>
      </c>
      <c r="AL420" s="10">
        <f>3/24000000*OO[[#This Row],[94 (30JUN1985 15:00:00)-Water Temperature (C)]]*OO[[#This Row],[36]]</f>
        <v>3.3538658761647501E-2</v>
      </c>
      <c r="AM420" s="10">
        <f>3/24000000*OO[[#This Row],[95 (30JUN1985 18:00:00)-Water Temperature (C)]]*OO[[#This Row],[37]]</f>
        <v>5.6922774354999997E-2</v>
      </c>
      <c r="AN420" s="10">
        <f>3/24000000*OO[[#This Row],[96 (30JUN1985 21:00:00)-Water Temperature (C)]]*OO[[#This Row],[38]]</f>
        <v>7.3298449940099986E-2</v>
      </c>
      <c r="AO420" s="10">
        <f>3/24000000*OO[[#This Row],[97 (01JUL1985 00:00:00)-Water Temperature (C)]]*OO[[#This Row],[39]]</f>
        <v>7.4110359095999986E-2</v>
      </c>
      <c r="AP420" s="10">
        <f>3/24000000*OO[[#This Row],[98 (01JUL1985 03:00:00)-Water Temperature (C)]]*OO[[#This Row],[40]]</f>
        <v>6.13993189021E-2</v>
      </c>
      <c r="AQ420" s="10">
        <f>3/24000000*OO[[#This Row],[99 (01JUL1985 06:00:00)-Water Temperature (C)]]*OO[[#This Row],[41]]</f>
        <v>4.2540934464824993E-2</v>
      </c>
      <c r="AR420" s="10">
        <f>3/24000000*OO[[#This Row],[100 (01JUL1985 09:00:00)-Water Temperature (C)]]*OO[[#This Row],[42]]</f>
        <v>2.4950809732417499E-2</v>
      </c>
      <c r="AS420" s="10">
        <f>3/24000000*OO[[#This Row],[101 (01JUL1985 12:00:00)-Water Temperature (C)]]*OO[[#This Row],[43]]</f>
        <v>1.24259170126725E-2</v>
      </c>
      <c r="AT420" s="10">
        <f>3/24000000*OO[[#This Row],[102 (01JUL1985 15:00:00)-Water Temperature (C)]]*OO[[#This Row],[44]]</f>
        <v>5.3247818607099987E-3</v>
      </c>
      <c r="AU420" s="10">
        <f>3/24000000*OO[[#This Row],[103 (01JUL1985 18:00:00)-Water Temperature (C)]]*OO[[#This Row],[45]]</f>
        <v>2.0119670655519999E-3</v>
      </c>
      <c r="AV420" s="10">
        <f>3/24000000*OO[[#This Row],[104 (01JUL1985 21:00:00)-Water Temperature (C)]]*OO[[#This Row],[46]]</f>
        <v>7.0639386382499996E-4</v>
      </c>
      <c r="AW420" s="10">
        <f>3/24000000*OO[[#This Row],[105 (02JUL1985 00:00:00)-Water Temperature (C)]]*OO[[#This Row],[47]]</f>
        <v>2.586053288304E-4</v>
      </c>
      <c r="AX420" s="10">
        <f>3/24000000*OO[[#This Row],[106 (02JUL1985 03:00:00)-Water Temperature (C)]]*OO[[#This Row],[48]]</f>
        <v>1.231275653524375E-4</v>
      </c>
      <c r="AY420" s="10">
        <f>3/24000000*OO[[#This Row],[107 (02JUL1985 06:00:00)-Water Temperature (C)]]*OO[[#This Row],[49]]</f>
        <v>8.5382670508249987E-5</v>
      </c>
      <c r="AZ420" s="10">
        <f>3/24000000*OO[[#This Row],[108 (02JUL1985 09:00:00)-Water Temperature (C)]]*OO[[#This Row],[50]]</f>
        <v>7.4731322000725007E-5</v>
      </c>
      <c r="BA420" s="10">
        <f>3/24000000*OO[[#This Row],[109 (02JUL1985 12:00:00)-Water Temperature (C)]]*OO[[#This Row],[51]]</f>
        <v>6.9539492933E-5</v>
      </c>
      <c r="BB420" s="10">
        <f>3/24000000*OO[[#This Row],[110 (02JUL1985 15:00:00)-Water Temperature (C)]]*OO[[#This Row],[52]]</f>
        <v>6.3542638719450007E-5</v>
      </c>
      <c r="BC420" s="10">
        <f>3/24000000*OO[[#This Row],[111 (02JUL1985 18:00:00)-Water Temperature (C)]]*OO[[#This Row],[53]]</f>
        <v>5.5904980876350004E-5</v>
      </c>
      <c r="BD420" s="10">
        <f>3/24000000*OO[[#This Row],[112 (02JUL1985 21:00:00)-Water Temperature (C)]]*OO[[#This Row],[54]]</f>
        <v>4.8472145156249995E-5</v>
      </c>
      <c r="BE420" s="10">
        <f>3/24000000*OO[[#This Row],[113 (03JUL1985 00:00:00)-Water Temperature (C)]]*OO[[#This Row],[55]]</f>
        <v>4.2263370472675004E-5</v>
      </c>
      <c r="BF420" s="10">
        <f>3/24000000*OO[[#This Row],[114 (03JUL1985 03:00:00)-Water Temperature (C)]]*OO[[#This Row],[56]]</f>
        <v>3.7691931872699999E-5</v>
      </c>
      <c r="BG420" s="10">
        <f>3/24000000*OO[[#This Row],[115 (03JUL1985 06:00:00)-Water Temperature (C)]]*OO[[#This Row],[57]]</f>
        <v>3.4356428165649997E-5</v>
      </c>
      <c r="BH420" s="10">
        <f>3/24000000*OO[[#This Row],[116 (03JUL1985 09:00:00)-Water Temperature (C)]]*OO[[#This Row],[58]]</f>
        <v>3.1360928946899998E-5</v>
      </c>
      <c r="BI420" s="10">
        <f>3/24000000*OO[[#This Row],[117 (03JUL1985 12:00:00)-Water Temperature (C)]]*OO[[#This Row],[59]]</f>
        <v>2.8275180566310001E-5</v>
      </c>
      <c r="BJ420" s="10">
        <f>3/24000000*OO[[#This Row],[118 (03JUL1985 15:00:00)-Water Temperature (C)]]*OO[[#This Row],[60]]</f>
        <v>2.5116109595370002E-5</v>
      </c>
      <c r="BK420" s="10">
        <f>3/24000000*OO[[#This Row],[119 (03JUL1985 18:00:00)-Water Temperature (C)]]*OO[[#This Row],[61]]</f>
        <v>2.2104286615732501E-5</v>
      </c>
      <c r="BL420" s="10">
        <f>3/24000000*OO[[#This Row],[120 (03JUL1985 21:00:00)-Water Temperature (C)]]*OO[[#This Row],[62]]</f>
        <v>1.9368401178734999E-5</v>
      </c>
      <c r="BM420" s="10">
        <f>3/24000000*OO[[#This Row],[121 (04JUL1985 00:00:00)-Water Temperature (C)]]*OO[[#This Row],[63]]</f>
        <v>1.7166543469226247E-5</v>
      </c>
      <c r="BN420" s="10">
        <f>3/24000000*OO[[#This Row],[122 (04JUL1985 03:00:00)-Water Temperature (C)]]*OO[[#This Row],[64]]</f>
        <v>1.5745263466864999E-5</v>
      </c>
      <c r="BO420" s="10">
        <f>3/24000000*OO[[#This Row],[123 (04JUL1985 06:00:00)-Water Temperature (C)]]*OO[[#This Row],[65]]</f>
        <v>1.4887232952074998E-5</v>
      </c>
      <c r="BP420" s="10">
        <f>3/24000000*OO[[#This Row],[124 (04JUL1985 09:00:00)-Water Temperature (C)]]*OO[[#This Row],[66]]</f>
        <v>1.41986576453E-5</v>
      </c>
      <c r="BQ420" s="10">
        <f>3/24000000*OO[[#This Row],[125 (04JUL1985 12:00:00)-Water Temperature (C)]]*OO[[#This Row],[67]]</f>
        <v>1.3265591695895001E-5</v>
      </c>
      <c r="BR420" s="10">
        <f>3/24000000*OO[[#This Row],[126 (04JUL1985 15:00:00)-Water Temperature (C)]]*OO[[#This Row],[68]]</f>
        <v>1.2205058180647501E-5</v>
      </c>
      <c r="BS420" s="10">
        <f>3/24000000*OO[[#This Row],[127 (04JUL1985 18:00:00)-Water Temperature (C)]]*OO[[#This Row],[69]]</f>
        <v>1.1103540745278751E-5</v>
      </c>
      <c r="BT420" s="10">
        <f>3/24000000*OO[[#This Row],[128 (04JUL1985 21:00:00)-Water Temperature (C)]]*OO[[#This Row],[70]]</f>
        <v>9.9307429804799993E-6</v>
      </c>
      <c r="BU420" s="10">
        <f>3/24000000*OO[[#This Row],[129 (05JUL1985 00:00:00)-Water Temperature (C)]]*OO[[#This Row],[71]]</f>
        <v>8.9329083187499998E-6</v>
      </c>
      <c r="BV420" s="10">
        <f>3/24000000*OO[[#This Row],[130 (05JUL1985 03:00:00)-Water Temperature (C)]]*OO[[#This Row],[72]]</f>
        <v>8.1988431439687495E-6</v>
      </c>
      <c r="BW420" s="10">
        <f>3/24000000*OO[[#This Row],[131 (05JUL1985 06:00:00)-Water Temperature (C)]]*OO[[#This Row],[73]]</f>
        <v>7.5950939217225003E-6</v>
      </c>
      <c r="BX420" s="10">
        <f>3/24000000*OO[[#This Row],[132 (05JUL1985 09:00:00)-Water Temperature (C)]]*OO[[#This Row],[74]]</f>
        <v>7.0287548482500001E-6</v>
      </c>
      <c r="BY420" s="10">
        <f>3/24000000*OO[[#This Row],[133 (05JUL1985 12:00:00)-Water Temperature (C)]]*OO[[#This Row],[75]]</f>
        <v>6.3593688307887497E-6</v>
      </c>
      <c r="BZ420" s="10">
        <f>3/24000000*OO[[#This Row],[134 (05JUL1985 15:00:00)-Water Temperature (C)]]*OO[[#This Row],[76]]</f>
        <v>5.5251788553837501E-6</v>
      </c>
      <c r="CA420" s="10">
        <f>3/24000000*OO[[#This Row],[135 (05JUL1985 18:00:00)-Water Temperature (C)]]*OO[[#This Row],[77]]</f>
        <v>4.6432459681049996E-6</v>
      </c>
      <c r="CB420" s="10">
        <f>3/24000000*OO[[#This Row],[136 (05JUL1985 21:00:00)-Water Temperature (C)]]*OO[[#This Row],[78]]</f>
        <v>3.776610558725E-6</v>
      </c>
      <c r="CC420" s="10">
        <f>3/24000000*OO[[#This Row],[137 (06JUL1985 00:00:00)-Water Temperature (C)]]*OO[[#This Row],[79]]</f>
        <v>3.0115802425494997E-6</v>
      </c>
      <c r="CD420" s="10">
        <f>3/24000000*OO[[#This Row],[138 (06JUL1985 03:00:00)-Water Temperature (C)]]*OO[[#This Row],[80]]</f>
        <v>2.4435071721914999E-6</v>
      </c>
      <c r="CE420" s="10">
        <f>3/24000000*OO[[#This Row],[139 (06JUL1985 06:00:00)-Water Temperature (C)]]*OO[[#This Row],[81]]</f>
        <v>2.02643767509425E-6</v>
      </c>
      <c r="CF420" s="10">
        <f>3/24000000*OO[[#This Row],[140 (06JUL1985 09:00:00)-Water Temperature (C)]]*OO[[#This Row],[82]]</f>
        <v>1.72709032895175E-6</v>
      </c>
      <c r="CG420" s="10">
        <f>3/24000000*OO[[#This Row],[141 (06JUL1985 12:00:00)-Water Temperature (C)]]*OO[[#This Row],[83]]</f>
        <v>1.4980898891150001E-6</v>
      </c>
      <c r="CH420" s="10">
        <f>3/24000000*OO[[#This Row],[142 (06JUL1985 15:00:00)-Water Temperature (C)]]*OO[[#This Row],[84]]</f>
        <v>1.312980211388125E-6</v>
      </c>
      <c r="CI420" s="10">
        <f>3/24000000*OO[[#This Row],[143 (06JUL1985 18:00:00)-Water Temperature (C)]]*OO[[#This Row],[85]]</f>
        <v>1.1554258003843748E-6</v>
      </c>
      <c r="CJ420" s="10">
        <f>3/24000000*OO[[#This Row],[144 (06JUL1985 21:00:00)-Water Temperature (C)]]*OO[[#This Row],[86]]</f>
        <v>1.0204613928975E-6</v>
      </c>
      <c r="CK420" s="10">
        <f>3/24000000*OO[[#This Row],[145 (07JUL1985 00:00:00)-Water Temperature (C)]]*OO[[#This Row],[87]]</f>
        <v>9.1580079943275011E-7</v>
      </c>
      <c r="CL420" s="10">
        <f>3/24000000*OO[[#This Row],[146 (07JUL1985 03:00:00)-Water Temperature (C)]]*OO[[#This Row],[88]]</f>
        <v>8.5124499286974999E-7</v>
      </c>
      <c r="CM420" s="10">
        <f>3/24000000*OO[[#This Row],[147 (07JUL1985 06:00:00)-Water Temperature (C)]]*OO[[#This Row],[89]]</f>
        <v>8.0921257306E-7</v>
      </c>
      <c r="CN420" s="10">
        <f>3/24000000*OO[[#This Row],[148 (07JUL1985 09:00:00)-Water Temperature (C)]]*OO[[#This Row],[90]]</f>
        <v>7.74971839756E-7</v>
      </c>
      <c r="CO420" s="10">
        <f>3/24000000*OO[[#This Row],[149 (07JUL1985 12:00:00)-Water Temperature (C)]]*OO[[#This Row],[91]]</f>
        <v>7.3384680854249997E-7</v>
      </c>
      <c r="CP420" s="10">
        <f>3/24000000*OO[[#This Row],[150 (07JUL1985 15:00:00)-Water Temperature (C)]]*OO[[#This Row],[92]]</f>
        <v>6.9709234464074997E-7</v>
      </c>
      <c r="CQ420" s="10">
        <f>3/24000000*OO[[#This Row],[151 (07JUL1985 18:00:00)-Water Temperature (C)]]*OO[[#This Row],[93]]</f>
        <v>6.6265010527949989E-7</v>
      </c>
      <c r="CR420" s="10">
        <f>3/24000000*OO[[#This Row],[152 (07JUL1985 21:00:00)-Water Temperature (C)]]*OO[[#This Row],[94]]</f>
        <v>6.28974470694E-7</v>
      </c>
      <c r="CS420" s="10">
        <f>3/24000000*OO[[#This Row],[153 (08JUL1985 00:00:00)-Water Temperature (C)]]*OO[[#This Row],[95]]</f>
        <v>5.9805750434150002E-7</v>
      </c>
      <c r="CT420" s="10">
        <f>3/24000000*OO[[#This Row],[154 (08JUL1985 03:00:00)-Water Temperature (C)]]*OO[[#This Row],[96]]</f>
        <v>5.7998427619562499E-7</v>
      </c>
      <c r="CU420" s="10">
        <f>3/24000000*OO[[#This Row],[155 (08JUL1985 06:00:00)-Water Temperature (C)]]*OO[[#This Row],[97]]</f>
        <v>5.7142676124062505E-7</v>
      </c>
      <c r="CV420" s="10">
        <f>3/24000000*OO[[#This Row],[156 (08JUL1985 09:00:00)-Water Temperature (C)]]*OO[[#This Row],[98]]</f>
        <v>5.6500957521924992E-7</v>
      </c>
      <c r="CW420" s="10">
        <f>3/24000000*OO[[#This Row],[157 (08JUL1985 12:00:00)-Water Temperature (C)]]*OO[[#This Row],[99]]</f>
        <v>5.52017251955375E-7</v>
      </c>
    </row>
    <row r="421" spans="1:101" x14ac:dyDescent="0.35">
      <c r="A421" t="s">
        <v>428</v>
      </c>
      <c r="B421">
        <v>888.68399999999997</v>
      </c>
      <c r="C421" s="10">
        <f>3/24*OO[[#This Row],[59 (26JUN1985 06:00:00)-Water Temperature (C)]]*OO[[#This Row],[1]]/SUM(OO[1])</f>
        <v>0</v>
      </c>
      <c r="D421" s="10">
        <f>3/24*OO[[#This Row],[60 (26JUN1985 09:00:00)-Water Temperature (C)]]*OO[[#This Row],[2]]/SUM(OO[2])</f>
        <v>0</v>
      </c>
      <c r="E421" s="10">
        <f>3/24*OO[[#This Row],[61 (26JUN1985 12:00:00)-Water Temperature (C)]]*OO[[#This Row],[3]]/SUM(OO[3])</f>
        <v>0</v>
      </c>
      <c r="F421" s="10">
        <f>3/24*OO[[#This Row],[62 (26JUN1985 15:00:00)-Water Temperature (C)]]*OO[[#This Row],[4]]/SUM(OO[4])</f>
        <v>0</v>
      </c>
      <c r="G421" s="10">
        <f>3/24*OO[[#This Row],[63 (26JUN1985 18:00:00)-Water Temperature (C)]]*OO[[#This Row],[5]]/SUM(OO[5])</f>
        <v>0</v>
      </c>
      <c r="H421" s="10">
        <f>3/24*OO[[#This Row],[64 (26JUN1985 21:00:00)-Water Temperature (C)]]*OO[[#This Row],[6]]/SUM(OO[6])</f>
        <v>0</v>
      </c>
      <c r="I421" s="10">
        <f>3/24*OO[[#This Row],[65 (27JUN1985 00:00:00)-Water Temperature (C)]]*OO[[#This Row],[7]]/SUM(OO[7])</f>
        <v>0</v>
      </c>
      <c r="J421" s="10">
        <f>3/24*OO[[#This Row],[66 (27JUN1985 03:00:00)-Water Temperature (C)]]*OO[[#This Row],[8]]/SUM(OO[8])</f>
        <v>0</v>
      </c>
      <c r="K421" s="10">
        <f>3/24*OO[[#This Row],[67 (27JUN1985 06:00:00)-Water Temperature (C)]]*OO[[#This Row],[9]]/SUM(OO[9])</f>
        <v>0</v>
      </c>
      <c r="L421" s="10">
        <f>3/24*OO[[#This Row],[68 (27JUN1985 09:00:00)-Water Temperature (C)]]*OO[[#This Row],[10]]/SUM(OO[10])</f>
        <v>0</v>
      </c>
      <c r="M421" s="10">
        <f>3/24*OO[[#This Row],[69 (27JUN1985 12:00:00)-Water Temperature (C)]]*OO[[#This Row],[11]]/SUM(OO[11])</f>
        <v>0</v>
      </c>
      <c r="N421" s="10">
        <f>3/24*OO[[#This Row],[70 (27JUN1985 15:00:00)-Water Temperature (C)]]*OO[[#This Row],[12]]/SUM(OO[12])</f>
        <v>0</v>
      </c>
      <c r="O421" s="10">
        <f>3/24*OO[[#This Row],[71 (27JUN1985 18:00:00)-Water Temperature (C)]]*OO[[#This Row],[13]]/SUM(OO[13])</f>
        <v>0</v>
      </c>
      <c r="P421" s="10">
        <f>3/24*OO[[#This Row],[72 (27JUN1985 21:00:00)-Water Temperature (C)]]*OO[[#This Row],[14]]/SUM(OO[14])</f>
        <v>0</v>
      </c>
      <c r="Q421" s="10">
        <f>3/24*OO[[#This Row],[73 (28JUN1985 00:00:00)-Water Temperature (C)]]*OO[[#This Row],[15]]/SUM(OO[15])</f>
        <v>0</v>
      </c>
      <c r="R421" s="10">
        <f>3/24*OO[[#This Row],[74 (28JUN1985 03:00:00)-Water Temperature (C)]]*OO[[#This Row],[16]]/SUM(OO[16])</f>
        <v>0</v>
      </c>
      <c r="S421" s="10">
        <f>3/24*OO[[#This Row],[75 (28JUN1985 06:00:00)-Water Temperature (C)]]*OO[[#This Row],[17]]/SUM(OO[17])</f>
        <v>0</v>
      </c>
      <c r="T421" s="10">
        <f>3/24*OO[[#This Row],[76 (28JUN1985 09:00:00)-Water Temperature (C)]]*OO[[#This Row],[18]]/SUM(OO[18])</f>
        <v>0</v>
      </c>
      <c r="U421" s="10">
        <f>3/24*OO[[#This Row],[77 (28JUN1985 12:00:00)-Water Temperature (C)]]*OO[[#This Row],[19]]/SUM(OO[19])</f>
        <v>0</v>
      </c>
      <c r="V421" s="10">
        <f>3/24000000*OO[[#This Row],[78 (28JUN1985 15:00:00)-Water Temperature (C)]]*OO[[#This Row],[20]]</f>
        <v>0</v>
      </c>
      <c r="W421" s="10">
        <f>3/24000000*OO[[#This Row],[79 (28JUN1985 18:00:00)-Water Temperature (C)]]*OO[[#This Row],[21]]</f>
        <v>1.4571743478187497E-43</v>
      </c>
      <c r="X421" s="10">
        <f>3/24000000*OO[[#This Row],[80 (28JUN1985 21:00:00)-Water Temperature (C)]]*OO[[#This Row],[22]]</f>
        <v>2.5379005545249999E-35</v>
      </c>
      <c r="Y421" s="10">
        <f>3/24000000*OO[[#This Row],[81 (29JUN1985 00:00:00)-Water Temperature (C)]]*OO[[#This Row],[23]]</f>
        <v>2.5128103583365001E-29</v>
      </c>
      <c r="Z421" s="10">
        <f>3/24000000*OO[[#This Row],[82 (29JUN1985 03:00:00)-Water Temperature (C)]]*OO[[#This Row],[24]]</f>
        <v>4.7486907292374999E-23</v>
      </c>
      <c r="AA421" s="10">
        <f>3/24000000*OO[[#This Row],[83 (29JUN1985 06:00:00)-Water Temperature (C)]]*OO[[#This Row],[25]]</f>
        <v>9.8468217571649998E-19</v>
      </c>
      <c r="AB421" s="10">
        <f>3/24000000*OO[[#This Row],[84 (29JUN1985 09:00:00)-Water Temperature (C)]]*OO[[#This Row],[26]]</f>
        <v>2.1545121923775001E-15</v>
      </c>
      <c r="AC421" s="10">
        <f>3/24000000*OO[[#This Row],[85 (29JUN1985 12:00:00)-Water Temperature (C)]]*OO[[#This Row],[27]]</f>
        <v>1.1258122165649999E-12</v>
      </c>
      <c r="AD421" s="10">
        <f>3/24000000*OO[[#This Row],[86 (29JUN1985 15:00:00)-Water Temperature (C)]]*OO[[#This Row],[28]]</f>
        <v>1.9784164509449998E-10</v>
      </c>
      <c r="AE421" s="10">
        <f>3/24000000*OO[[#This Row],[88 (29JUN1985 21:00:00)-Water Temperature (C)]]*OO[[#This Row],[30]]</f>
        <v>5.1884323109249994E-7</v>
      </c>
      <c r="AF421" s="10">
        <f>3/24000000*OO[[#This Row],[88 (29JUN1985 21:00:00)-Water Temperature (C)]]*OO[[#This Row],[30]]</f>
        <v>5.1884323109249994E-7</v>
      </c>
      <c r="AG421" s="10">
        <f>3/24000000*OO[[#This Row],[89 (30JUN1985 00:00:00)-Water Temperature (C)]]*OO[[#This Row],[31]]</f>
        <v>1.0031918364314999E-5</v>
      </c>
      <c r="AH421" s="10">
        <f>3/24000000*OO[[#This Row],[90 (30JUN1985 03:00:00)-Water Temperature (C)]]*OO[[#This Row],[32]]</f>
        <v>1.1676514060168749E-4</v>
      </c>
      <c r="AI421" s="10">
        <f>3/24000000*OO[[#This Row],[91 (30JUN1985 06:00:00)-Water Temperature (C)]]*OO[[#This Row],[33]]</f>
        <v>8.6731784341974999E-4</v>
      </c>
      <c r="AJ421" s="10">
        <f>3/24000000*OO[[#This Row],[92 (30JUN1985 09:00:00)-Water Temperature (C)]]*OO[[#This Row],[34]]</f>
        <v>4.3179976452199995E-3</v>
      </c>
      <c r="AK421" s="10">
        <f>3/24000000*OO[[#This Row],[93 (30JUN1985 12:00:00)-Water Temperature (C)]]*OO[[#This Row],[35]]</f>
        <v>1.4881672040915001E-2</v>
      </c>
      <c r="AL421" s="10">
        <f>3/24000000*OO[[#This Row],[94 (30JUN1985 15:00:00)-Water Temperature (C)]]*OO[[#This Row],[36]]</f>
        <v>3.6245701869362497E-2</v>
      </c>
      <c r="AM421" s="10">
        <f>3/24000000*OO[[#This Row],[95 (30JUN1985 18:00:00)-Water Temperature (C)]]*OO[[#This Row],[37]]</f>
        <v>6.4247934647400001E-2</v>
      </c>
      <c r="AN421" s="10">
        <f>3/24000000*OO[[#This Row],[96 (30JUN1985 21:00:00)-Water Temperature (C)]]*OO[[#This Row],[38]]</f>
        <v>8.623375836274999E-2</v>
      </c>
      <c r="AO421" s="10">
        <f>3/24000000*OO[[#This Row],[97 (01JUL1985 00:00:00)-Water Temperature (C)]]*OO[[#This Row],[39]]</f>
        <v>9.0583327737062486E-2</v>
      </c>
      <c r="AP421" s="10">
        <f>3/24000000*OO[[#This Row],[98 (01JUL1985 03:00:00)-Water Temperature (C)]]*OO[[#This Row],[40]]</f>
        <v>7.7773136253775008E-2</v>
      </c>
      <c r="AQ421" s="10">
        <f>3/24000000*OO[[#This Row],[99 (01JUL1985 06:00:00)-Water Temperature (C)]]*OO[[#This Row],[41]]</f>
        <v>5.558357950632499E-2</v>
      </c>
      <c r="AR421" s="10">
        <f>3/24000000*OO[[#This Row],[100 (01JUL1985 09:00:00)-Water Temperature (C)]]*OO[[#This Row],[42]]</f>
        <v>3.3644244758279998E-2</v>
      </c>
      <c r="AS421" s="10">
        <f>3/24000000*OO[[#This Row],[101 (01JUL1985 12:00:00)-Water Temperature (C)]]*OO[[#This Row],[43]]</f>
        <v>1.7286252292636247E-2</v>
      </c>
      <c r="AT421" s="10">
        <f>3/24000000*OO[[#This Row],[102 (01JUL1985 15:00:00)-Water Temperature (C)]]*OO[[#This Row],[44]]</f>
        <v>7.6344785033299993E-3</v>
      </c>
      <c r="AU421" s="10">
        <f>3/24000000*OO[[#This Row],[103 (01JUL1985 18:00:00)-Water Temperature (C)]]*OO[[#This Row],[45]]</f>
        <v>2.9587195329885E-3</v>
      </c>
      <c r="AV421" s="10">
        <f>3/24000000*OO[[#This Row],[104 (01JUL1985 21:00:00)-Water Temperature (C)]]*OO[[#This Row],[46]]</f>
        <v>1.0535845416960001E-3</v>
      </c>
      <c r="AW421" s="10">
        <f>3/24000000*OO[[#This Row],[105 (02JUL1985 00:00:00)-Water Temperature (C)]]*OO[[#This Row],[47]]</f>
        <v>3.79003592058E-4</v>
      </c>
      <c r="AX421" s="10">
        <f>3/24000000*OO[[#This Row],[106 (02JUL1985 03:00:00)-Water Temperature (C)]]*OO[[#This Row],[48]]</f>
        <v>1.6874488386879998E-4</v>
      </c>
      <c r="AY421" s="10">
        <f>3/24000000*OO[[#This Row],[107 (02JUL1985 06:00:00)-Water Temperature (C)]]*OO[[#This Row],[49]]</f>
        <v>1.0851961819462502E-4</v>
      </c>
      <c r="AZ421" s="10">
        <f>3/24000000*OO[[#This Row],[108 (02JUL1985 09:00:00)-Water Temperature (C)]]*OO[[#This Row],[50]]</f>
        <v>9.1740595337087488E-5</v>
      </c>
      <c r="BA421" s="10">
        <f>3/24000000*OO[[#This Row],[109 (02JUL1985 12:00:00)-Water Temperature (C)]]*OO[[#This Row],[51]]</f>
        <v>8.4582445172575002E-5</v>
      </c>
      <c r="BB421" s="10">
        <f>3/24000000*OO[[#This Row],[110 (02JUL1985 15:00:00)-Water Temperature (C)]]*OO[[#This Row],[52]]</f>
        <v>7.7447250175137489E-5</v>
      </c>
      <c r="BC421" s="10">
        <f>3/24000000*OO[[#This Row],[111 (02JUL1985 18:00:00)-Water Temperature (C)]]*OO[[#This Row],[53]]</f>
        <v>6.8345540687599995E-5</v>
      </c>
      <c r="BD421" s="10">
        <f>3/24000000*OO[[#This Row],[112 (02JUL1985 21:00:00)-Water Temperature (C)]]*OO[[#This Row],[54]]</f>
        <v>5.9322597850974997E-5</v>
      </c>
      <c r="BE421" s="10">
        <f>3/24000000*OO[[#This Row],[113 (03JUL1985 00:00:00)-Water Temperature (C)]]*OO[[#This Row],[55]]</f>
        <v>5.1641762270999999E-5</v>
      </c>
      <c r="BF421" s="10">
        <f>3/24000000*OO[[#This Row],[114 (03JUL1985 03:00:00)-Water Temperature (C)]]*OO[[#This Row],[56]]</f>
        <v>4.59780849759E-5</v>
      </c>
      <c r="BG421" s="10">
        <f>3/24000000*OO[[#This Row],[115 (03JUL1985 06:00:00)-Water Temperature (C)]]*OO[[#This Row],[57]]</f>
        <v>4.1769235618574997E-5</v>
      </c>
      <c r="BH421" s="10">
        <f>3/24000000*OO[[#This Row],[116 (03JUL1985 09:00:00)-Water Temperature (C)]]*OO[[#This Row],[58]]</f>
        <v>3.8036724036837497E-5</v>
      </c>
      <c r="BI421" s="10">
        <f>3/24000000*OO[[#This Row],[117 (03JUL1985 12:00:00)-Water Temperature (C)]]*OO[[#This Row],[59]]</f>
        <v>3.4301564324549996E-5</v>
      </c>
      <c r="BJ421" s="10">
        <f>3/24000000*OO[[#This Row],[118 (03JUL1985 15:00:00)-Water Temperature (C)]]*OO[[#This Row],[60]]</f>
        <v>3.0341302258387501E-5</v>
      </c>
      <c r="BK421" s="10">
        <f>3/24000000*OO[[#This Row],[119 (03JUL1985 18:00:00)-Water Temperature (C)]]*OO[[#This Row],[61]]</f>
        <v>2.6640032084819999E-5</v>
      </c>
      <c r="BL421" s="10">
        <f>3/24000000*OO[[#This Row],[120 (03JUL1985 21:00:00)-Water Temperature (C)]]*OO[[#This Row],[62]]</f>
        <v>2.3287705079814997E-5</v>
      </c>
      <c r="BM421" s="10">
        <f>3/24000000*OO[[#This Row],[121 (04JUL1985 00:00:00)-Water Temperature (C)]]*OO[[#This Row],[63]]</f>
        <v>2.0572223110559998E-5</v>
      </c>
      <c r="BN421" s="10">
        <f>3/24000000*OO[[#This Row],[122 (04JUL1985 03:00:00)-Water Temperature (C)]]*OO[[#This Row],[64]]</f>
        <v>1.8786648767004999E-5</v>
      </c>
      <c r="BO421" s="10">
        <f>3/24000000*OO[[#This Row],[123 (04JUL1985 06:00:00)-Water Temperature (C)]]*OO[[#This Row],[65]]</f>
        <v>1.7614059071399998E-5</v>
      </c>
      <c r="BP421" s="10">
        <f>3/24000000*OO[[#This Row],[124 (04JUL1985 09:00:00)-Water Temperature (C)]]*OO[[#This Row],[66]]</f>
        <v>1.6717421920820001E-5</v>
      </c>
      <c r="BQ421" s="10">
        <f>3/24000000*OO[[#This Row],[125 (04JUL1985 12:00:00)-Water Temperature (C)]]*OO[[#This Row],[67]]</f>
        <v>1.556014964959875E-5</v>
      </c>
      <c r="BR421" s="10">
        <f>3/24000000*OO[[#This Row],[126 (04JUL1985 15:00:00)-Water Temperature (C)]]*OO[[#This Row],[68]]</f>
        <v>1.4249659263986247E-5</v>
      </c>
      <c r="BS421" s="10">
        <f>3/24000000*OO[[#This Row],[127 (04JUL1985 18:00:00)-Water Temperature (C)]]*OO[[#This Row],[69]]</f>
        <v>1.29034595917325E-5</v>
      </c>
      <c r="BT421" s="10">
        <f>3/24000000*OO[[#This Row],[128 (04JUL1985 21:00:00)-Water Temperature (C)]]*OO[[#This Row],[70]]</f>
        <v>1.1520976894287499E-5</v>
      </c>
      <c r="BU421" s="10">
        <f>3/24000000*OO[[#This Row],[129 (05JUL1985 00:00:00)-Water Temperature (C)]]*OO[[#This Row],[71]]</f>
        <v>1.0291778406604998E-5</v>
      </c>
      <c r="BV421" s="10">
        <f>3/24000000*OO[[#This Row],[130 (05JUL1985 03:00:00)-Water Temperature (C)]]*OO[[#This Row],[72]]</f>
        <v>9.3834169266599983E-6</v>
      </c>
      <c r="BW421" s="10">
        <f>3/24000000*OO[[#This Row],[131 (05JUL1985 06:00:00)-Water Temperature (C)]]*OO[[#This Row],[73]]</f>
        <v>8.6237693261625018E-6</v>
      </c>
      <c r="BX421" s="10">
        <f>3/24000000*OO[[#This Row],[132 (05JUL1985 09:00:00)-Water Temperature (C)]]*OO[[#This Row],[74]]</f>
        <v>7.93375428198E-6</v>
      </c>
      <c r="BY421" s="10">
        <f>3/24000000*OO[[#This Row],[133 (05JUL1985 12:00:00)-Water Temperature (C)]]*OO[[#This Row],[75]]</f>
        <v>7.182921704568749E-6</v>
      </c>
      <c r="BZ421" s="10">
        <f>3/24000000*OO[[#This Row],[134 (05JUL1985 15:00:00)-Water Temperature (C)]]*OO[[#This Row],[76]]</f>
        <v>6.2643449710500004E-6</v>
      </c>
      <c r="CA421" s="10">
        <f>3/24000000*OO[[#This Row],[135 (05JUL1985 18:00:00)-Water Temperature (C)]]*OO[[#This Row],[77]]</f>
        <v>5.2805089577374996E-6</v>
      </c>
      <c r="CB421" s="10">
        <f>3/24000000*OO[[#This Row],[136 (05JUL1985 21:00:00)-Water Temperature (C)]]*OO[[#This Row],[78]]</f>
        <v>4.3072319259937498E-6</v>
      </c>
      <c r="CC421" s="10">
        <f>3/24000000*OO[[#This Row],[137 (06JUL1985 00:00:00)-Water Temperature (C)]]*OO[[#This Row],[79]]</f>
        <v>3.43882958680875E-6</v>
      </c>
      <c r="CD421" s="10">
        <f>3/24000000*OO[[#This Row],[138 (06JUL1985 03:00:00)-Water Temperature (C)]]*OO[[#This Row],[80]]</f>
        <v>2.7826724653173748E-6</v>
      </c>
      <c r="CE421" s="10">
        <f>3/24000000*OO[[#This Row],[139 (06JUL1985 06:00:00)-Water Temperature (C)]]*OO[[#This Row],[81]]</f>
        <v>2.2933544583599997E-6</v>
      </c>
      <c r="CF421" s="10">
        <f>3/24000000*OO[[#This Row],[140 (06JUL1985 09:00:00)-Water Temperature (C)]]*OO[[#This Row],[82]]</f>
        <v>1.9416100248472503E-6</v>
      </c>
      <c r="CG421" s="10">
        <f>3/24000000*OO[[#This Row],[141 (06JUL1985 12:00:00)-Water Temperature (C)]]*OO[[#This Row],[83]]</f>
        <v>1.67299694960125E-6</v>
      </c>
      <c r="CH421" s="10">
        <f>3/24000000*OO[[#This Row],[142 (06JUL1985 15:00:00)-Water Temperature (C)]]*OO[[#This Row],[84]]</f>
        <v>1.4577895214512499E-6</v>
      </c>
      <c r="CI421" s="10">
        <f>3/24000000*OO[[#This Row],[143 (06JUL1985 18:00:00)-Water Temperature (C)]]*OO[[#This Row],[85]]</f>
        <v>1.2775088715384999E-6</v>
      </c>
      <c r="CJ421" s="10">
        <f>3/24000000*OO[[#This Row],[144 (06JUL1985 21:00:00)-Water Temperature (C)]]*OO[[#This Row],[86]]</f>
        <v>1.125062025192E-6</v>
      </c>
      <c r="CK421" s="10">
        <f>3/24000000*OO[[#This Row],[145 (07JUL1985 00:00:00)-Water Temperature (C)]]*OO[[#This Row],[87]]</f>
        <v>1.0051911332944999E-6</v>
      </c>
      <c r="CL421" s="10">
        <f>3/24000000*OO[[#This Row],[146 (07JUL1985 03:00:00)-Water Temperature (C)]]*OO[[#This Row],[88]]</f>
        <v>9.3011264832312489E-7</v>
      </c>
      <c r="CM421" s="10">
        <f>3/24000000*OO[[#This Row],[147 (07JUL1985 06:00:00)-Water Temperature (C)]]*OO[[#This Row],[89]]</f>
        <v>8.7910443744737504E-7</v>
      </c>
      <c r="CN421" s="10">
        <f>3/24000000*OO[[#This Row],[148 (07JUL1985 09:00:00)-Water Temperature (C)]]*OO[[#This Row],[90]]</f>
        <v>8.3977388963924998E-7</v>
      </c>
      <c r="CO421" s="10">
        <f>3/24000000*OO[[#This Row],[149 (07JUL1985 12:00:00)-Water Temperature (C)]]*OO[[#This Row],[91]]</f>
        <v>7.944335701408749E-7</v>
      </c>
      <c r="CP421" s="10">
        <f>3/24000000*OO[[#This Row],[150 (07JUL1985 15:00:00)-Water Temperature (C)]]*OO[[#This Row],[92]]</f>
        <v>7.5327362953275006E-7</v>
      </c>
      <c r="CQ421" s="10">
        <f>3/24000000*OO[[#This Row],[151 (07JUL1985 18:00:00)-Water Temperature (C)]]*OO[[#This Row],[93]]</f>
        <v>7.1465364244475009E-7</v>
      </c>
      <c r="CR421" s="10">
        <f>3/24000000*OO[[#This Row],[152 (07JUL1985 21:00:00)-Water Temperature (C)]]*OO[[#This Row],[94]]</f>
        <v>6.7722072371524992E-7</v>
      </c>
      <c r="CS421" s="10">
        <f>3/24000000*OO[[#This Row],[153 (08JUL1985 00:00:00)-Water Temperature (C)]]*OO[[#This Row],[95]]</f>
        <v>6.4308397507799991E-7</v>
      </c>
      <c r="CT421" s="10">
        <f>3/24000000*OO[[#This Row],[154 (08JUL1985 03:00:00)-Water Temperature (C)]]*OO[[#This Row],[96]]</f>
        <v>6.2242786397399993E-7</v>
      </c>
      <c r="CU421" s="10">
        <f>3/24000000*OO[[#This Row],[155 (08JUL1985 06:00:00)-Water Temperature (C)]]*OO[[#This Row],[97]]</f>
        <v>6.1052828160925006E-7</v>
      </c>
      <c r="CV421" s="10">
        <f>3/24000000*OO[[#This Row],[156 (08JUL1985 09:00:00)-Water Temperature (C)]]*OO[[#This Row],[98]]</f>
        <v>6.0247848703149993E-7</v>
      </c>
      <c r="CW421" s="10">
        <f>3/24000000*OO[[#This Row],[157 (08JUL1985 12:00:00)-Water Temperature (C)]]*OO[[#This Row],[99]]</f>
        <v>5.8866330321537501E-7</v>
      </c>
    </row>
    <row r="422" spans="1:101" x14ac:dyDescent="0.35">
      <c r="A422" t="s">
        <v>429</v>
      </c>
      <c r="B422">
        <v>909.12699999999995</v>
      </c>
      <c r="C422" s="10">
        <f>3/24*OO[[#This Row],[59 (26JUN1985 06:00:00)-Water Temperature (C)]]*OO[[#This Row],[1]]/SUM(OO[1])</f>
        <v>0</v>
      </c>
      <c r="D422" s="10">
        <f>3/24*OO[[#This Row],[60 (26JUN1985 09:00:00)-Water Temperature (C)]]*OO[[#This Row],[2]]/SUM(OO[2])</f>
        <v>0</v>
      </c>
      <c r="E422" s="10">
        <f>3/24*OO[[#This Row],[61 (26JUN1985 12:00:00)-Water Temperature (C)]]*OO[[#This Row],[3]]/SUM(OO[3])</f>
        <v>0</v>
      </c>
      <c r="F422" s="10">
        <f>3/24*OO[[#This Row],[62 (26JUN1985 15:00:00)-Water Temperature (C)]]*OO[[#This Row],[4]]/SUM(OO[4])</f>
        <v>0</v>
      </c>
      <c r="G422" s="10">
        <f>3/24*OO[[#This Row],[63 (26JUN1985 18:00:00)-Water Temperature (C)]]*OO[[#This Row],[5]]/SUM(OO[5])</f>
        <v>0</v>
      </c>
      <c r="H422" s="10">
        <f>3/24*OO[[#This Row],[64 (26JUN1985 21:00:00)-Water Temperature (C)]]*OO[[#This Row],[6]]/SUM(OO[6])</f>
        <v>0</v>
      </c>
      <c r="I422" s="10">
        <f>3/24*OO[[#This Row],[65 (27JUN1985 00:00:00)-Water Temperature (C)]]*OO[[#This Row],[7]]/SUM(OO[7])</f>
        <v>0</v>
      </c>
      <c r="J422" s="10">
        <f>3/24*OO[[#This Row],[66 (27JUN1985 03:00:00)-Water Temperature (C)]]*OO[[#This Row],[8]]/SUM(OO[8])</f>
        <v>0</v>
      </c>
      <c r="K422" s="10">
        <f>3/24*OO[[#This Row],[67 (27JUN1985 06:00:00)-Water Temperature (C)]]*OO[[#This Row],[9]]/SUM(OO[9])</f>
        <v>0</v>
      </c>
      <c r="L422" s="10">
        <f>3/24*OO[[#This Row],[68 (27JUN1985 09:00:00)-Water Temperature (C)]]*OO[[#This Row],[10]]/SUM(OO[10])</f>
        <v>0</v>
      </c>
      <c r="M422" s="10">
        <f>3/24*OO[[#This Row],[69 (27JUN1985 12:00:00)-Water Temperature (C)]]*OO[[#This Row],[11]]/SUM(OO[11])</f>
        <v>0</v>
      </c>
      <c r="N422" s="10">
        <f>3/24*OO[[#This Row],[70 (27JUN1985 15:00:00)-Water Temperature (C)]]*OO[[#This Row],[12]]/SUM(OO[12])</f>
        <v>0</v>
      </c>
      <c r="O422" s="10">
        <f>3/24*OO[[#This Row],[71 (27JUN1985 18:00:00)-Water Temperature (C)]]*OO[[#This Row],[13]]/SUM(OO[13])</f>
        <v>0</v>
      </c>
      <c r="P422" s="10">
        <f>3/24*OO[[#This Row],[72 (27JUN1985 21:00:00)-Water Temperature (C)]]*OO[[#This Row],[14]]/SUM(OO[14])</f>
        <v>0</v>
      </c>
      <c r="Q422" s="10">
        <f>3/24*OO[[#This Row],[73 (28JUN1985 00:00:00)-Water Temperature (C)]]*OO[[#This Row],[15]]/SUM(OO[15])</f>
        <v>0</v>
      </c>
      <c r="R422" s="10">
        <f>3/24*OO[[#This Row],[74 (28JUN1985 03:00:00)-Water Temperature (C)]]*OO[[#This Row],[16]]/SUM(OO[16])</f>
        <v>0</v>
      </c>
      <c r="S422" s="10">
        <f>3/24*OO[[#This Row],[75 (28JUN1985 06:00:00)-Water Temperature (C)]]*OO[[#This Row],[17]]/SUM(OO[17])</f>
        <v>0</v>
      </c>
      <c r="T422" s="10">
        <f>3/24*OO[[#This Row],[76 (28JUN1985 09:00:00)-Water Temperature (C)]]*OO[[#This Row],[18]]/SUM(OO[18])</f>
        <v>0</v>
      </c>
      <c r="U422" s="10">
        <f>3/24*OO[[#This Row],[77 (28JUN1985 12:00:00)-Water Temperature (C)]]*OO[[#This Row],[19]]/SUM(OO[19])</f>
        <v>0</v>
      </c>
      <c r="V422" s="10">
        <f>3/24000000*OO[[#This Row],[78 (28JUN1985 15:00:00)-Water Temperature (C)]]*OO[[#This Row],[20]]</f>
        <v>0</v>
      </c>
      <c r="W422" s="10">
        <f>3/24000000*OO[[#This Row],[79 (28JUN1985 18:00:00)-Water Temperature (C)]]*OO[[#This Row],[21]]</f>
        <v>4.6659116735612499E-44</v>
      </c>
      <c r="X422" s="10">
        <f>3/24000000*OO[[#This Row],[80 (28JUN1985 21:00:00)-Water Temperature (C)]]*OO[[#This Row],[22]]</f>
        <v>8.4824310696937497E-36</v>
      </c>
      <c r="Y422" s="10">
        <f>3/24000000*OO[[#This Row],[81 (29JUN1985 00:00:00)-Water Temperature (C)]]*OO[[#This Row],[23]]</f>
        <v>8.3349856929900003E-30</v>
      </c>
      <c r="Z422" s="10">
        <f>3/24000000*OO[[#This Row],[82 (29JUN1985 03:00:00)-Water Temperature (C)]]*OO[[#This Row],[24]]</f>
        <v>1.8023418905189998E-23</v>
      </c>
      <c r="AA422" s="10">
        <f>3/24000000*OO[[#This Row],[83 (29JUN1985 06:00:00)-Water Temperature (C)]]*OO[[#This Row],[25]]</f>
        <v>4.9439923763299998E-19</v>
      </c>
      <c r="AB422" s="10">
        <f>3/24000000*OO[[#This Row],[84 (29JUN1985 09:00:00)-Water Temperature (C)]]*OO[[#This Row],[26]]</f>
        <v>1.255014602696E-15</v>
      </c>
      <c r="AC422" s="10">
        <f>3/24000000*OO[[#This Row],[85 (29JUN1985 12:00:00)-Water Temperature (C)]]*OO[[#This Row],[27]]</f>
        <v>7.3506650952774995E-13</v>
      </c>
      <c r="AD422" s="10">
        <f>3/24000000*OO[[#This Row],[86 (29JUN1985 15:00:00)-Water Temperature (C)]]*OO[[#This Row],[28]]</f>
        <v>1.4190204282449998E-10</v>
      </c>
      <c r="AE422" s="10">
        <f>3/24000000*OO[[#This Row],[88 (29JUN1985 21:00:00)-Water Temperature (C)]]*OO[[#This Row],[30]]</f>
        <v>4.3476219179062496E-7</v>
      </c>
      <c r="AF422" s="10">
        <f>3/24000000*OO[[#This Row],[88 (29JUN1985 21:00:00)-Water Temperature (C)]]*OO[[#This Row],[30]]</f>
        <v>4.3476219179062496E-7</v>
      </c>
      <c r="AG422" s="10">
        <f>3/24000000*OO[[#This Row],[89 (30JUN1985 00:00:00)-Water Temperature (C)]]*OO[[#This Row],[31]]</f>
        <v>8.9828297047649995E-6</v>
      </c>
      <c r="AH422" s="10">
        <f>3/24000000*OO[[#This Row],[90 (30JUN1985 03:00:00)-Water Temperature (C)]]*OO[[#This Row],[32]]</f>
        <v>1.1096560845186249E-4</v>
      </c>
      <c r="AI422" s="10">
        <f>3/24000000*OO[[#This Row],[91 (30JUN1985 06:00:00)-Water Temperature (C)]]*OO[[#This Row],[33]]</f>
        <v>8.6960658243750001E-4</v>
      </c>
      <c r="AJ422" s="10">
        <f>3/24000000*OO[[#This Row],[92 (30JUN1985 09:00:00)-Water Temperature (C)]]*OO[[#This Row],[34]]</f>
        <v>4.5556411754450006E-3</v>
      </c>
      <c r="AK422" s="10">
        <f>3/24000000*OO[[#This Row],[93 (30JUN1985 12:00:00)-Water Temperature (C)]]*OO[[#This Row],[35]]</f>
        <v>1.6496787027709996E-2</v>
      </c>
      <c r="AL422" s="10">
        <f>3/24000000*OO[[#This Row],[94 (30JUN1985 15:00:00)-Water Temperature (C)]]*OO[[#This Row],[36]]</f>
        <v>4.2155489488050001E-2</v>
      </c>
      <c r="AM422" s="10">
        <f>3/24000000*OO[[#This Row],[95 (30JUN1985 18:00:00)-Water Temperature (C)]]*OO[[#This Row],[37]]</f>
        <v>7.8309191636087502E-2</v>
      </c>
      <c r="AN422" s="10">
        <f>3/24000000*OO[[#This Row],[96 (30JUN1985 21:00:00)-Water Temperature (C)]]*OO[[#This Row],[38]]</f>
        <v>0.10992590351749999</v>
      </c>
      <c r="AO422" s="10">
        <f>3/24000000*OO[[#This Row],[97 (01JUL1985 00:00:00)-Water Temperature (C)]]*OO[[#This Row],[39]]</f>
        <v>0.1204417294626</v>
      </c>
      <c r="AP422" s="10">
        <f>3/24000000*OO[[#This Row],[98 (01JUL1985 03:00:00)-Water Temperature (C)]]*OO[[#This Row],[40]]</f>
        <v>0.1073454944517</v>
      </c>
      <c r="AQ422" s="10">
        <f>3/24000000*OO[[#This Row],[99 (01JUL1985 06:00:00)-Water Temperature (C)]]*OO[[#This Row],[41]]</f>
        <v>7.93625714728875E-2</v>
      </c>
      <c r="AR422" s="10">
        <f>3/24000000*OO[[#This Row],[100 (01JUL1985 09:00:00)-Water Temperature (C)]]*OO[[#This Row],[42]]</f>
        <v>4.9637726340687499E-2</v>
      </c>
      <c r="AS422" s="10">
        <f>3/24000000*OO[[#This Row],[101 (01JUL1985 12:00:00)-Water Temperature (C)]]*OO[[#This Row],[43]]</f>
        <v>2.6373350414798748E-2</v>
      </c>
      <c r="AT422" s="10">
        <f>3/24000000*OO[[#This Row],[102 (01JUL1985 15:00:00)-Water Temperature (C)]]*OO[[#This Row],[44]]</f>
        <v>1.2021008976255E-2</v>
      </c>
      <c r="AU422" s="10">
        <f>3/24000000*OO[[#This Row],[103 (01JUL1985 18:00:00)-Water Temperature (C)]]*OO[[#This Row],[45]]</f>
        <v>4.789229553624999E-3</v>
      </c>
      <c r="AV422" s="10">
        <f>3/24000000*OO[[#This Row],[104 (01JUL1985 21:00:00)-Water Temperature (C)]]*OO[[#This Row],[46]]</f>
        <v>1.7359093293607497E-3</v>
      </c>
      <c r="AW422" s="10">
        <f>3/24000000*OO[[#This Row],[105 (02JUL1985 00:00:00)-Water Temperature (C)]]*OO[[#This Row],[47]]</f>
        <v>6.1925792586200003E-4</v>
      </c>
      <c r="AX422" s="10">
        <f>3/24000000*OO[[#This Row],[106 (02JUL1985 03:00:00)-Water Temperature (C)]]*OO[[#This Row],[48]]</f>
        <v>2.608652745075E-4</v>
      </c>
      <c r="AY422" s="10">
        <f>3/24000000*OO[[#This Row],[107 (02JUL1985 06:00:00)-Water Temperature (C)]]*OO[[#This Row],[49]]</f>
        <v>1.5557469112640002E-4</v>
      </c>
      <c r="AZ422" s="10">
        <f>3/24000000*OO[[#This Row],[108 (02JUL1985 09:00:00)-Water Temperature (C)]]*OO[[#This Row],[50]]</f>
        <v>1.2636928043239999E-4</v>
      </c>
      <c r="BA422" s="10">
        <f>3/24000000*OO[[#This Row],[109 (02JUL1985 12:00:00)-Water Temperature (C)]]*OO[[#This Row],[51]]</f>
        <v>1.1535598343687499E-4</v>
      </c>
      <c r="BB422" s="10">
        <f>3/24000000*OO[[#This Row],[110 (02JUL1985 15:00:00)-Water Temperature (C)]]*OO[[#This Row],[52]]</f>
        <v>1.0592295601222498E-4</v>
      </c>
      <c r="BC422" s="10">
        <f>3/24000000*OO[[#This Row],[111 (02JUL1985 18:00:00)-Water Temperature (C)]]*OO[[#This Row],[53]]</f>
        <v>9.3993273768124997E-5</v>
      </c>
      <c r="BD422" s="10">
        <f>3/24000000*OO[[#This Row],[112 (02JUL1985 21:00:00)-Water Temperature (C)]]*OO[[#This Row],[54]]</f>
        <v>8.1922537682549993E-5</v>
      </c>
      <c r="BE422" s="10">
        <f>3/24000000*OO[[#This Row],[113 (03JUL1985 00:00:00)-Water Temperature (C)]]*OO[[#This Row],[55]]</f>
        <v>7.1394797463199996E-5</v>
      </c>
      <c r="BF422" s="10">
        <f>3/24000000*OO[[#This Row],[114 (03JUL1985 03:00:00)-Water Temperature (C)]]*OO[[#This Row],[56]]</f>
        <v>6.357183658994999E-5</v>
      </c>
      <c r="BG422" s="10">
        <f>3/24000000*OO[[#This Row],[115 (03JUL1985 06:00:00)-Water Temperature (C)]]*OO[[#This Row],[57]]</f>
        <v>5.7710194458800002E-5</v>
      </c>
      <c r="BH422" s="10">
        <f>3/24000000*OO[[#This Row],[116 (03JUL1985 09:00:00)-Water Temperature (C)]]*OO[[#This Row],[58]]</f>
        <v>5.2601170301949998E-5</v>
      </c>
      <c r="BI422" s="10">
        <f>3/24000000*OO[[#This Row],[117 (03JUL1985 12:00:00)-Water Temperature (C)]]*OO[[#This Row],[59]]</f>
        <v>4.7621906746324994E-5</v>
      </c>
      <c r="BJ422" s="10">
        <f>3/24000000*OO[[#This Row],[118 (03JUL1985 15:00:00)-Water Temperature (C)]]*OO[[#This Row],[60]]</f>
        <v>4.2202727704799997E-5</v>
      </c>
      <c r="BK422" s="10">
        <f>3/24000000*OO[[#This Row],[119 (03JUL1985 18:00:00)-Water Temperature (C)]]*OO[[#This Row],[61]]</f>
        <v>3.7097969100499996E-5</v>
      </c>
      <c r="BL422" s="10">
        <f>3/24000000*OO[[#This Row],[120 (03JUL1985 21:00:00)-Water Temperature (C)]]*OO[[#This Row],[62]]</f>
        <v>3.2516511168612502E-5</v>
      </c>
      <c r="BM422" s="10">
        <f>3/24000000*OO[[#This Row],[121 (04JUL1985 00:00:00)-Water Temperature (C)]]*OO[[#This Row],[63]]</f>
        <v>2.8758648075937497E-5</v>
      </c>
      <c r="BN422" s="10">
        <f>3/24000000*OO[[#This Row],[122 (04JUL1985 03:00:00)-Water Temperature (C)]]*OO[[#This Row],[64]]</f>
        <v>2.6298007700362495E-5</v>
      </c>
      <c r="BO422" s="10">
        <f>3/24000000*OO[[#This Row],[123 (04JUL1985 06:00:00)-Water Temperature (C)]]*OO[[#This Row],[65]]</f>
        <v>2.4595282135444999E-5</v>
      </c>
      <c r="BP422" s="10">
        <f>3/24000000*OO[[#This Row],[124 (04JUL1985 09:00:00)-Water Temperature (C)]]*OO[[#This Row],[66]]</f>
        <v>2.3380892909119998E-5</v>
      </c>
      <c r="BQ422" s="10">
        <f>3/24000000*OO[[#This Row],[125 (04JUL1985 12:00:00)-Water Temperature (C)]]*OO[[#This Row],[67]]</f>
        <v>2.185784400965625E-5</v>
      </c>
      <c r="BR422" s="10">
        <f>3/24000000*OO[[#This Row],[126 (04JUL1985 15:00:00)-Water Temperature (C)]]*OO[[#This Row],[68]]</f>
        <v>2.0108881281847497E-5</v>
      </c>
      <c r="BS422" s="10">
        <f>3/24000000*OO[[#This Row],[127 (04JUL1985 18:00:00)-Water Temperature (C)]]*OO[[#This Row],[69]]</f>
        <v>1.828326536106E-5</v>
      </c>
      <c r="BT422" s="10">
        <f>3/24000000*OO[[#This Row],[128 (04JUL1985 21:00:00)-Water Temperature (C)]]*OO[[#This Row],[70]]</f>
        <v>1.6463712789183747E-5</v>
      </c>
      <c r="BU422" s="10">
        <f>3/24000000*OO[[#This Row],[129 (05JUL1985 00:00:00)-Water Temperature (C)]]*OO[[#This Row],[71]]</f>
        <v>1.4760667806811251E-5</v>
      </c>
      <c r="BV422" s="10">
        <f>3/24000000*OO[[#This Row],[130 (05JUL1985 03:00:00)-Water Temperature (C)]]*OO[[#This Row],[72]]</f>
        <v>1.3530672937537502E-5</v>
      </c>
      <c r="BW422" s="10">
        <f>3/24000000*OO[[#This Row],[131 (05JUL1985 06:00:00)-Water Temperature (C)]]*OO[[#This Row],[73]]</f>
        <v>1.2490191421968748E-5</v>
      </c>
      <c r="BX422" s="10">
        <f>3/24000000*OO[[#This Row],[132 (05JUL1985 09:00:00)-Water Temperature (C)]]*OO[[#This Row],[74]]</f>
        <v>1.1573743186290001E-5</v>
      </c>
      <c r="BY422" s="10">
        <f>3/24000000*OO[[#This Row],[133 (05JUL1985 12:00:00)-Water Temperature (C)]]*OO[[#This Row],[75]]</f>
        <v>1.05799981637875E-5</v>
      </c>
      <c r="BZ422" s="10">
        <f>3/24000000*OO[[#This Row],[134 (05JUL1985 15:00:00)-Water Temperature (C)]]*OO[[#This Row],[76]]</f>
        <v>9.3548531427224993E-6</v>
      </c>
      <c r="CA422" s="10">
        <f>3/24000000*OO[[#This Row],[135 (05JUL1985 18:00:00)-Water Temperature (C)]]*OO[[#This Row],[77]]</f>
        <v>7.9772486138349988E-6</v>
      </c>
      <c r="CB422" s="10">
        <f>3/24000000*OO[[#This Row],[136 (05JUL1985 21:00:00)-Water Temperature (C)]]*OO[[#This Row],[78]]</f>
        <v>6.5884151211862503E-6</v>
      </c>
      <c r="CC422" s="10">
        <f>3/24000000*OO[[#This Row],[137 (06JUL1985 00:00:00)-Water Temperature (C)]]*OO[[#This Row],[79]]</f>
        <v>5.3107088593000003E-6</v>
      </c>
      <c r="CD422" s="10">
        <f>3/24000000*OO[[#This Row],[138 (06JUL1985 03:00:00)-Water Temperature (C)]]*OO[[#This Row],[80]]</f>
        <v>4.3233126303399999E-6</v>
      </c>
      <c r="CE422" s="10">
        <f>3/24000000*OO[[#This Row],[139 (06JUL1985 06:00:00)-Water Temperature (C)]]*OO[[#This Row],[81]]</f>
        <v>3.5669896601849997E-6</v>
      </c>
      <c r="CF422" s="10">
        <f>3/24000000*OO[[#This Row],[140 (06JUL1985 09:00:00)-Water Temperature (C)]]*OO[[#This Row],[82]]</f>
        <v>3.0181120251660001E-6</v>
      </c>
      <c r="CG422" s="10">
        <f>3/24000000*OO[[#This Row],[141 (06JUL1985 12:00:00)-Water Temperature (C)]]*OO[[#This Row],[83]]</f>
        <v>2.5988620754184995E-6</v>
      </c>
      <c r="CH422" s="10">
        <f>3/24000000*OO[[#This Row],[142 (06JUL1985 15:00:00)-Water Temperature (C)]]*OO[[#This Row],[84]]</f>
        <v>2.2652406865937497E-6</v>
      </c>
      <c r="CI422" s="10">
        <f>3/24000000*OO[[#This Row],[143 (06JUL1985 18:00:00)-Water Temperature (C)]]*OO[[#This Row],[85]]</f>
        <v>1.9880617327312496E-6</v>
      </c>
      <c r="CJ422" s="10">
        <f>3/24000000*OO[[#This Row],[144 (06JUL1985 21:00:00)-Water Temperature (C)]]*OO[[#This Row],[86]]</f>
        <v>1.75679071056E-6</v>
      </c>
      <c r="CK422" s="10">
        <f>3/24000000*OO[[#This Row],[145 (07JUL1985 00:00:00)-Water Temperature (C)]]*OO[[#This Row],[87]]</f>
        <v>1.57069093486675E-6</v>
      </c>
      <c r="CL422" s="10">
        <f>3/24000000*OO[[#This Row],[146 (07JUL1985 03:00:00)-Water Temperature (C)]]*OO[[#This Row],[88]]</f>
        <v>1.4517983431462498E-6</v>
      </c>
      <c r="CM422" s="10">
        <f>3/24000000*OO[[#This Row],[147 (07JUL1985 06:00:00)-Water Temperature (C)]]*OO[[#This Row],[89]]</f>
        <v>1.3705007040571248E-6</v>
      </c>
      <c r="CN422" s="10">
        <f>3/24000000*OO[[#This Row],[148 (07JUL1985 09:00:00)-Water Temperature (C)]]*OO[[#This Row],[90]]</f>
        <v>1.3103161386187498E-6</v>
      </c>
      <c r="CO422" s="10">
        <f>3/24000000*OO[[#This Row],[149 (07JUL1985 12:00:00)-Water Temperature (C)]]*OO[[#This Row],[91]]</f>
        <v>1.2454422940049999E-6</v>
      </c>
      <c r="CP422" s="10">
        <f>3/24000000*OO[[#This Row],[150 (07JUL1985 15:00:00)-Water Temperature (C)]]*OO[[#This Row],[92]]</f>
        <v>1.1845543368656249E-6</v>
      </c>
      <c r="CQ422" s="10">
        <f>3/24000000*OO[[#This Row],[151 (07JUL1985 18:00:00)-Water Temperature (C)]]*OO[[#This Row],[93]]</f>
        <v>1.126143078815E-6</v>
      </c>
      <c r="CR422" s="10">
        <f>3/24000000*OO[[#This Row],[152 (07JUL1985 21:00:00)-Water Temperature (C)]]*OO[[#This Row],[94]]</f>
        <v>1.070203671762E-6</v>
      </c>
      <c r="CS422" s="10">
        <f>3/24000000*OO[[#This Row],[153 (08JUL1985 00:00:00)-Water Temperature (C)]]*OO[[#This Row],[95]]</f>
        <v>1.0191236169729999E-6</v>
      </c>
      <c r="CT422" s="10">
        <f>3/24000000*OO[[#This Row],[154 (08JUL1985 03:00:00)-Water Temperature (C)]]*OO[[#This Row],[96]]</f>
        <v>9.8783061898650009E-7</v>
      </c>
      <c r="CU422" s="10">
        <f>3/24000000*OO[[#This Row],[155 (08JUL1985 06:00:00)-Water Temperature (C)]]*OO[[#This Row],[97]]</f>
        <v>9.6858632287162493E-7</v>
      </c>
      <c r="CV422" s="10">
        <f>3/24000000*OO[[#This Row],[156 (08JUL1985 09:00:00)-Water Temperature (C)]]*OO[[#This Row],[98]]</f>
        <v>9.5708943246200005E-7</v>
      </c>
      <c r="CW422" s="10">
        <f>3/24000000*OO[[#This Row],[157 (08JUL1985 12:00:00)-Water Temperature (C)]]*OO[[#This Row],[99]]</f>
        <v>9.3936151173812483E-7</v>
      </c>
    </row>
    <row r="423" spans="1:101" x14ac:dyDescent="0.35">
      <c r="A423" t="s">
        <v>430</v>
      </c>
      <c r="B423">
        <v>868.24109999999996</v>
      </c>
      <c r="C423" s="10">
        <f>3/24*OO[[#This Row],[59 (26JUN1985 06:00:00)-Water Temperature (C)]]*OO[[#This Row],[1]]/SUM(OO[1])</f>
        <v>0</v>
      </c>
      <c r="D423" s="10">
        <f>3/24*OO[[#This Row],[60 (26JUN1985 09:00:00)-Water Temperature (C)]]*OO[[#This Row],[2]]/SUM(OO[2])</f>
        <v>0</v>
      </c>
      <c r="E423" s="10">
        <f>3/24*OO[[#This Row],[61 (26JUN1985 12:00:00)-Water Temperature (C)]]*OO[[#This Row],[3]]/SUM(OO[3])</f>
        <v>0</v>
      </c>
      <c r="F423" s="10">
        <f>3/24*OO[[#This Row],[62 (26JUN1985 15:00:00)-Water Temperature (C)]]*OO[[#This Row],[4]]/SUM(OO[4])</f>
        <v>0</v>
      </c>
      <c r="G423" s="10">
        <f>3/24*OO[[#This Row],[63 (26JUN1985 18:00:00)-Water Temperature (C)]]*OO[[#This Row],[5]]/SUM(OO[5])</f>
        <v>0</v>
      </c>
      <c r="H423" s="10">
        <f>3/24*OO[[#This Row],[64 (26JUN1985 21:00:00)-Water Temperature (C)]]*OO[[#This Row],[6]]/SUM(OO[6])</f>
        <v>0</v>
      </c>
      <c r="I423" s="10">
        <f>3/24*OO[[#This Row],[65 (27JUN1985 00:00:00)-Water Temperature (C)]]*OO[[#This Row],[7]]/SUM(OO[7])</f>
        <v>0</v>
      </c>
      <c r="J423" s="10">
        <f>3/24*OO[[#This Row],[66 (27JUN1985 03:00:00)-Water Temperature (C)]]*OO[[#This Row],[8]]/SUM(OO[8])</f>
        <v>0</v>
      </c>
      <c r="K423" s="10">
        <f>3/24*OO[[#This Row],[67 (27JUN1985 06:00:00)-Water Temperature (C)]]*OO[[#This Row],[9]]/SUM(OO[9])</f>
        <v>0</v>
      </c>
      <c r="L423" s="10">
        <f>3/24*OO[[#This Row],[68 (27JUN1985 09:00:00)-Water Temperature (C)]]*OO[[#This Row],[10]]/SUM(OO[10])</f>
        <v>0</v>
      </c>
      <c r="M423" s="10">
        <f>3/24*OO[[#This Row],[69 (27JUN1985 12:00:00)-Water Temperature (C)]]*OO[[#This Row],[11]]/SUM(OO[11])</f>
        <v>0</v>
      </c>
      <c r="N423" s="10">
        <f>3/24*OO[[#This Row],[70 (27JUN1985 15:00:00)-Water Temperature (C)]]*OO[[#This Row],[12]]/SUM(OO[12])</f>
        <v>0</v>
      </c>
      <c r="O423" s="10">
        <f>3/24*OO[[#This Row],[71 (27JUN1985 18:00:00)-Water Temperature (C)]]*OO[[#This Row],[13]]/SUM(OO[13])</f>
        <v>0</v>
      </c>
      <c r="P423" s="10">
        <f>3/24*OO[[#This Row],[72 (27JUN1985 21:00:00)-Water Temperature (C)]]*OO[[#This Row],[14]]/SUM(OO[14])</f>
        <v>0</v>
      </c>
      <c r="Q423" s="10">
        <f>3/24*OO[[#This Row],[73 (28JUN1985 00:00:00)-Water Temperature (C)]]*OO[[#This Row],[15]]/SUM(OO[15])</f>
        <v>0</v>
      </c>
      <c r="R423" s="10">
        <f>3/24*OO[[#This Row],[74 (28JUN1985 03:00:00)-Water Temperature (C)]]*OO[[#This Row],[16]]/SUM(OO[16])</f>
        <v>0</v>
      </c>
      <c r="S423" s="10">
        <f>3/24*OO[[#This Row],[75 (28JUN1985 06:00:00)-Water Temperature (C)]]*OO[[#This Row],[17]]/SUM(OO[17])</f>
        <v>0</v>
      </c>
      <c r="T423" s="10">
        <f>3/24*OO[[#This Row],[76 (28JUN1985 09:00:00)-Water Temperature (C)]]*OO[[#This Row],[18]]/SUM(OO[18])</f>
        <v>0</v>
      </c>
      <c r="U423" s="10">
        <f>3/24*OO[[#This Row],[77 (28JUN1985 12:00:00)-Water Temperature (C)]]*OO[[#This Row],[19]]/SUM(OO[19])</f>
        <v>0</v>
      </c>
      <c r="V423" s="10">
        <f>3/24000000*OO[[#This Row],[78 (28JUN1985 15:00:00)-Water Temperature (C)]]*OO[[#This Row],[20]]</f>
        <v>0</v>
      </c>
      <c r="W423" s="10">
        <f>3/24000000*OO[[#This Row],[79 (28JUN1985 18:00:00)-Water Temperature (C)]]*OO[[#This Row],[21]]</f>
        <v>0</v>
      </c>
      <c r="X423" s="10">
        <f>3/24000000*OO[[#This Row],[80 (28JUN1985 21:00:00)-Water Temperature (C)]]*OO[[#This Row],[22]]</f>
        <v>1.704327621305E-36</v>
      </c>
      <c r="Y423" s="10">
        <f>3/24000000*OO[[#This Row],[81 (29JUN1985 00:00:00)-Water Temperature (C)]]*OO[[#This Row],[23]]</f>
        <v>1.5458898396588747E-30</v>
      </c>
      <c r="Z423" s="10">
        <f>3/24000000*OO[[#This Row],[82 (29JUN1985 03:00:00)-Water Temperature (C)]]*OO[[#This Row],[24]]</f>
        <v>4.3815653085999995E-24</v>
      </c>
      <c r="AA423" s="10">
        <f>3/24000000*OO[[#This Row],[83 (29JUN1985 06:00:00)-Water Temperature (C)]]*OO[[#This Row],[25]]</f>
        <v>1.6786424791710001E-19</v>
      </c>
      <c r="AB423" s="10">
        <f>3/24000000*OO[[#This Row],[84 (29JUN1985 09:00:00)-Water Temperature (C)]]*OO[[#This Row],[26]]</f>
        <v>5.0011609880937504E-16</v>
      </c>
      <c r="AC423" s="10">
        <f>3/24000000*OO[[#This Row],[85 (29JUN1985 12:00:00)-Water Temperature (C)]]*OO[[#This Row],[27]]</f>
        <v>3.2983769294283749E-13</v>
      </c>
      <c r="AD423" s="10">
        <f>3/24000000*OO[[#This Row],[86 (29JUN1985 15:00:00)-Water Temperature (C)]]*OO[[#This Row],[28]]</f>
        <v>7.0032303028874996E-11</v>
      </c>
      <c r="AE423" s="10">
        <f>3/24000000*OO[[#This Row],[88 (29JUN1985 21:00:00)-Water Temperature (C)]]*OO[[#This Row],[30]]</f>
        <v>2.496593089554375E-7</v>
      </c>
      <c r="AF423" s="10">
        <f>3/24000000*OO[[#This Row],[88 (29JUN1985 21:00:00)-Water Temperature (C)]]*OO[[#This Row],[30]]</f>
        <v>2.496593089554375E-7</v>
      </c>
      <c r="AG423" s="10">
        <f>3/24000000*OO[[#This Row],[89 (30JUN1985 00:00:00)-Water Temperature (C)]]*OO[[#This Row],[31]]</f>
        <v>5.4925272412687504E-6</v>
      </c>
      <c r="AH423" s="10">
        <f>3/24000000*OO[[#This Row],[90 (30JUN1985 03:00:00)-Water Temperature (C)]]*OO[[#This Row],[32]]</f>
        <v>7.1745749394637489E-5</v>
      </c>
      <c r="AI423" s="10">
        <f>3/24000000*OO[[#This Row],[91 (30JUN1985 06:00:00)-Water Temperature (C)]]*OO[[#This Row],[33]]</f>
        <v>5.9113370768624997E-4</v>
      </c>
      <c r="AJ423" s="10">
        <f>3/24000000*OO[[#This Row],[92 (30JUN1985 09:00:00)-Water Temperature (C)]]*OO[[#This Row],[34]]</f>
        <v>3.2448014172984999E-3</v>
      </c>
      <c r="AK423" s="10">
        <f>3/24000000*OO[[#This Row],[93 (30JUN1985 12:00:00)-Water Temperature (C)]]*OO[[#This Row],[35]]</f>
        <v>1.2291150576661249E-2</v>
      </c>
      <c r="AL423" s="10">
        <f>3/24000000*OO[[#This Row],[94 (30JUN1985 15:00:00)-Water Temperature (C)]]*OO[[#This Row],[36]]</f>
        <v>3.2803759405262492E-2</v>
      </c>
      <c r="AM423" s="10">
        <f>3/24000000*OO[[#This Row],[95 (30JUN1985 18:00:00)-Water Temperature (C)]]*OO[[#This Row],[37]]</f>
        <v>6.3486936001124997E-2</v>
      </c>
      <c r="AN423" s="10">
        <f>3/24000000*OO[[#This Row],[96 (30JUN1985 21:00:00)-Water Temperature (C)]]*OO[[#This Row],[38]]</f>
        <v>9.2669909927100003E-2</v>
      </c>
      <c r="AO423" s="10">
        <f>3/24000000*OO[[#This Row],[97 (01JUL1985 00:00:00)-Water Temperature (C)]]*OO[[#This Row],[39]]</f>
        <v>0.10525778429760001</v>
      </c>
      <c r="AP423" s="10">
        <f>3/24000000*OO[[#This Row],[98 (01JUL1985 03:00:00)-Water Temperature (C)]]*OO[[#This Row],[40]]</f>
        <v>9.6838026188799997E-2</v>
      </c>
      <c r="AQ423" s="10">
        <f>3/24000000*OO[[#This Row],[99 (01JUL1985 06:00:00)-Water Temperature (C)]]*OO[[#This Row],[41]]</f>
        <v>7.3677706599600004E-2</v>
      </c>
      <c r="AR423" s="10">
        <f>3/24000000*OO[[#This Row],[100 (01JUL1985 09:00:00)-Water Temperature (C)]]*OO[[#This Row],[42]]</f>
        <v>4.7301007420187502E-2</v>
      </c>
      <c r="AS423" s="10">
        <f>3/24000000*OO[[#This Row],[101 (01JUL1985 12:00:00)-Water Temperature (C)]]*OO[[#This Row],[43]]</f>
        <v>2.5823271664166248E-2</v>
      </c>
      <c r="AT423" s="10">
        <f>3/24000000*OO[[#This Row],[102 (01JUL1985 15:00:00)-Water Temperature (C)]]*OO[[#This Row],[44]]</f>
        <v>1.2053633711525E-2</v>
      </c>
      <c r="AU423" s="10">
        <f>3/24000000*OO[[#This Row],[103 (01JUL1985 18:00:00)-Water Temperature (C)]]*OO[[#This Row],[45]]</f>
        <v>4.9044576327999991E-3</v>
      </c>
      <c r="AV423" s="10">
        <f>3/24000000*OO[[#This Row],[104 (01JUL1985 21:00:00)-Water Temperature (C)]]*OO[[#This Row],[46]]</f>
        <v>1.8015999977736249E-3</v>
      </c>
      <c r="AW423" s="10">
        <f>3/24000000*OO[[#This Row],[105 (02JUL1985 00:00:00)-Water Temperature (C)]]*OO[[#This Row],[47]]</f>
        <v>6.3994636991999997E-4</v>
      </c>
      <c r="AX423" s="10">
        <f>3/24000000*OO[[#This Row],[106 (02JUL1985 03:00:00)-Water Temperature (C)]]*OO[[#This Row],[48]]</f>
        <v>2.59588279854E-4</v>
      </c>
      <c r="AY423" s="10">
        <f>3/24000000*OO[[#This Row],[107 (02JUL1985 06:00:00)-Water Temperature (C)]]*OO[[#This Row],[49]]</f>
        <v>1.4625103822364999E-4</v>
      </c>
      <c r="AZ423" s="10">
        <f>3/24000000*OO[[#This Row],[108 (02JUL1985 09:00:00)-Water Temperature (C)]]*OO[[#This Row],[50]]</f>
        <v>1.1483533633687498E-4</v>
      </c>
      <c r="BA423" s="10">
        <f>3/24000000*OO[[#This Row],[109 (02JUL1985 12:00:00)-Water Temperature (C)]]*OO[[#This Row],[51]]</f>
        <v>1.0394786346972499E-4</v>
      </c>
      <c r="BB423" s="10">
        <f>3/24000000*OO[[#This Row],[110 (02JUL1985 15:00:00)-Water Temperature (C)]]*OO[[#This Row],[52]]</f>
        <v>9.569192907543749E-5</v>
      </c>
      <c r="BC423" s="10">
        <f>3/24000000*OO[[#This Row],[111 (02JUL1985 18:00:00)-Water Temperature (C)]]*OO[[#This Row],[53]]</f>
        <v>8.5389057137999998E-5</v>
      </c>
      <c r="BD423" s="10">
        <f>3/24000000*OO[[#This Row],[112 (02JUL1985 21:00:00)-Water Temperature (C)]]*OO[[#This Row],[54]]</f>
        <v>7.4784150599374992E-5</v>
      </c>
      <c r="BE423" s="10">
        <f>3/24000000*OO[[#This Row],[113 (03JUL1985 00:00:00)-Water Temperature (C)]]*OO[[#This Row],[55]]</f>
        <v>6.5316822609449995E-5</v>
      </c>
      <c r="BF423" s="10">
        <f>3/24000000*OO[[#This Row],[114 (03JUL1985 03:00:00)-Water Temperature (C)]]*OO[[#This Row],[56]]</f>
        <v>5.8179141824649985E-5</v>
      </c>
      <c r="BG423" s="10">
        <f>3/24000000*OO[[#This Row],[115 (03JUL1985 06:00:00)-Water Temperature (C)]]*OO[[#This Row],[57]]</f>
        <v>5.2859769607300004E-5</v>
      </c>
      <c r="BH423" s="10">
        <f>3/24000000*OO[[#This Row],[116 (03JUL1985 09:00:00)-Water Temperature (C)]]*OO[[#This Row],[58]]</f>
        <v>4.8287212414262497E-5</v>
      </c>
      <c r="BI423" s="10">
        <f>3/24000000*OO[[#This Row],[117 (03JUL1985 12:00:00)-Water Temperature (C)]]*OO[[#This Row],[59]]</f>
        <v>4.3918651011600004E-5</v>
      </c>
      <c r="BJ423" s="10">
        <f>3/24000000*OO[[#This Row],[118 (03JUL1985 15:00:00)-Water Temperature (C)]]*OO[[#This Row],[60]]</f>
        <v>3.9067529536624995E-5</v>
      </c>
      <c r="BK423" s="10">
        <f>3/24000000*OO[[#This Row],[119 (03JUL1985 18:00:00)-Water Temperature (C)]]*OO[[#This Row],[61]]</f>
        <v>3.4428540617437498E-5</v>
      </c>
      <c r="BL423" s="10">
        <f>3/24000000*OO[[#This Row],[120 (03JUL1985 21:00:00)-Water Temperature (C)]]*OO[[#This Row],[62]]</f>
        <v>3.0302655776662501E-5</v>
      </c>
      <c r="BM423" s="10">
        <f>3/24000000*OO[[#This Row],[121 (04JUL1985 00:00:00)-Water Temperature (C)]]*OO[[#This Row],[63]]</f>
        <v>2.6874609264663752E-5</v>
      </c>
      <c r="BN423" s="10">
        <f>3/24000000*OO[[#This Row],[122 (04JUL1985 03:00:00)-Water Temperature (C)]]*OO[[#This Row],[64]]</f>
        <v>2.4661059670959996E-5</v>
      </c>
      <c r="BO423" s="10">
        <f>3/24000000*OO[[#This Row],[123 (04JUL1985 06:00:00)-Water Temperature (C)]]*OO[[#This Row],[65]]</f>
        <v>2.3078372600021246E-5</v>
      </c>
      <c r="BP423" s="10">
        <f>3/24000000*OO[[#This Row],[124 (04JUL1985 09:00:00)-Water Temperature (C)]]*OO[[#This Row],[66]]</f>
        <v>2.2015167799162496E-5</v>
      </c>
      <c r="BQ423" s="10">
        <f>3/24000000*OO[[#This Row],[125 (04JUL1985 12:00:00)-Water Temperature (C)]]*OO[[#This Row],[67]]</f>
        <v>2.0713409015702495E-5</v>
      </c>
      <c r="BR423" s="10">
        <f>3/24000000*OO[[#This Row],[126 (04JUL1985 15:00:00)-Water Temperature (C)]]*OO[[#This Row],[68]]</f>
        <v>1.918892668321625E-5</v>
      </c>
      <c r="BS423" s="10">
        <f>3/24000000*OO[[#This Row],[127 (04JUL1985 18:00:00)-Water Temperature (C)]]*OO[[#This Row],[69]]</f>
        <v>1.7546076524047496E-5</v>
      </c>
      <c r="BT423" s="10">
        <f>3/24000000*OO[[#This Row],[128 (04JUL1985 21:00:00)-Water Temperature (C)]]*OO[[#This Row],[70]]</f>
        <v>1.5945734982902499E-5</v>
      </c>
      <c r="BU423" s="10">
        <f>3/24000000*OO[[#This Row],[129 (05JUL1985 00:00:00)-Water Temperature (C)]]*OO[[#This Row],[71]]</f>
        <v>1.4380233999705E-5</v>
      </c>
      <c r="BV423" s="10">
        <f>3/24000000*OO[[#This Row],[130 (05JUL1985 03:00:00)-Water Temperature (C)]]*OO[[#This Row],[72]]</f>
        <v>1.3271827787464999E-5</v>
      </c>
      <c r="BW423" s="10">
        <f>3/24000000*OO[[#This Row],[131 (05JUL1985 06:00:00)-Water Temperature (C)]]*OO[[#This Row],[73]]</f>
        <v>1.2332460944399998E-5</v>
      </c>
      <c r="BX423" s="10">
        <f>3/24000000*OO[[#This Row],[132 (05JUL1985 09:00:00)-Water Temperature (C)]]*OO[[#This Row],[74]]</f>
        <v>1.152626070890625E-5</v>
      </c>
      <c r="BY423" s="10">
        <f>3/24000000*OO[[#This Row],[133 (05JUL1985 12:00:00)-Water Temperature (C)]]*OO[[#This Row],[75]]</f>
        <v>1.0631281065881249E-5</v>
      </c>
      <c r="BZ423" s="10">
        <f>3/24000000*OO[[#This Row],[134 (05JUL1985 15:00:00)-Water Temperature (C)]]*OO[[#This Row],[76]]</f>
        <v>9.5225064492187504E-6</v>
      </c>
      <c r="CA423" s="10">
        <f>3/24000000*OO[[#This Row],[135 (05JUL1985 18:00:00)-Water Temperature (C)]]*OO[[#This Row],[77]]</f>
        <v>8.2072808411324993E-6</v>
      </c>
      <c r="CB423" s="10">
        <f>3/24000000*OO[[#This Row],[136 (05JUL1985 21:00:00)-Water Temperature (C)]]*OO[[#This Row],[78]]</f>
        <v>6.8589207679162492E-6</v>
      </c>
      <c r="CC423" s="10">
        <f>3/24000000*OO[[#This Row],[137 (06JUL1985 00:00:00)-Water Temperature (C)]]*OO[[#This Row],[79]]</f>
        <v>5.5775710214999997E-6</v>
      </c>
      <c r="CD423" s="10">
        <f>3/24000000*OO[[#This Row],[138 (06JUL1985 03:00:00)-Water Temperature (C)]]*OO[[#This Row],[80]]</f>
        <v>4.5643647811387507E-6</v>
      </c>
      <c r="CE423" s="10">
        <f>3/24000000*OO[[#This Row],[139 (06JUL1985 06:00:00)-Water Temperature (C)]]*OO[[#This Row],[81]]</f>
        <v>3.7747643142399998E-6</v>
      </c>
      <c r="CF423" s="10">
        <f>3/24000000*OO[[#This Row],[140 (06JUL1985 09:00:00)-Water Temperature (C)]]*OO[[#This Row],[82]]</f>
        <v>3.1965213921569996E-6</v>
      </c>
      <c r="CG423" s="10">
        <f>3/24000000*OO[[#This Row],[141 (06JUL1985 12:00:00)-Water Temperature (C)]]*OO[[#This Row],[83]]</f>
        <v>2.7551887310499997E-6</v>
      </c>
      <c r="CH423" s="10">
        <f>3/24000000*OO[[#This Row],[142 (06JUL1985 15:00:00)-Water Temperature (C)]]*OO[[#This Row],[84]]</f>
        <v>2.4056007945555003E-6</v>
      </c>
      <c r="CI423" s="10">
        <f>3/24000000*OO[[#This Row],[143 (06JUL1985 18:00:00)-Water Temperature (C)]]*OO[[#This Row],[85]]</f>
        <v>2.1161349959750001E-6</v>
      </c>
      <c r="CJ423" s="10">
        <f>3/24000000*OO[[#This Row],[144 (06JUL1985 21:00:00)-Water Temperature (C)]]*OO[[#This Row],[86]]</f>
        <v>1.8740105095259999E-6</v>
      </c>
      <c r="CK423" s="10">
        <f>3/24000000*OO[[#This Row],[145 (07JUL1985 00:00:00)-Water Temperature (C)]]*OO[[#This Row],[87]]</f>
        <v>1.6777420870124998E-6</v>
      </c>
      <c r="CL423" s="10">
        <f>3/24000000*OO[[#This Row],[146 (07JUL1985 03:00:00)-Water Temperature (C)]]*OO[[#This Row],[88]]</f>
        <v>1.5517276036019998E-6</v>
      </c>
      <c r="CM423" s="10">
        <f>3/24000000*OO[[#This Row],[147 (07JUL1985 06:00:00)-Water Temperature (C)]]*OO[[#This Row],[89]]</f>
        <v>1.4643778596952499E-6</v>
      </c>
      <c r="CN423" s="10">
        <f>3/24000000*OO[[#This Row],[148 (07JUL1985 09:00:00)-Water Temperature (C)]]*OO[[#This Row],[90]]</f>
        <v>1.4010459186735E-6</v>
      </c>
      <c r="CO423" s="10">
        <f>3/24000000*OO[[#This Row],[149 (07JUL1985 12:00:00)-Water Temperature (C)]]*OO[[#This Row],[91]]</f>
        <v>1.3373741015244998E-6</v>
      </c>
      <c r="CP423" s="10">
        <f>3/24000000*OO[[#This Row],[150 (07JUL1985 15:00:00)-Water Temperature (C)]]*OO[[#This Row],[92]]</f>
        <v>1.2759580887556249E-6</v>
      </c>
      <c r="CQ423" s="10">
        <f>3/24000000*OO[[#This Row],[151 (07JUL1985 18:00:00)-Water Temperature (C)]]*OO[[#This Row],[93]]</f>
        <v>1.2155265012540001E-6</v>
      </c>
      <c r="CR423" s="10">
        <f>3/24000000*OO[[#This Row],[152 (07JUL1985 21:00:00)-Water Temperature (C)]]*OO[[#This Row],[94]]</f>
        <v>1.1574193241389999E-6</v>
      </c>
      <c r="CS423" s="10">
        <f>3/24000000*OO[[#This Row],[153 (08JUL1985 00:00:00)-Water Temperature (C)]]*OO[[#This Row],[95]]</f>
        <v>1.10458039772025E-6</v>
      </c>
      <c r="CT423" s="10">
        <f>3/24000000*OO[[#This Row],[154 (08JUL1985 03:00:00)-Water Temperature (C)]]*OO[[#This Row],[96]]</f>
        <v>1.0724566173749999E-6</v>
      </c>
      <c r="CU423" s="10">
        <f>3/24000000*OO[[#This Row],[155 (08JUL1985 06:00:00)-Water Temperature (C)]]*OO[[#This Row],[97]]</f>
        <v>1.0518783412085001E-6</v>
      </c>
      <c r="CV423" s="10">
        <f>3/24000000*OO[[#This Row],[156 (08JUL1985 09:00:00)-Water Temperature (C)]]*OO[[#This Row],[98]]</f>
        <v>1.040420319986125E-6</v>
      </c>
      <c r="CW423" s="10">
        <f>3/24000000*OO[[#This Row],[157 (08JUL1985 12:00:00)-Water Temperature (C)]]*OO[[#This Row],[99]]</f>
        <v>1.0247445150828749E-6</v>
      </c>
    </row>
    <row r="424" spans="1:101" x14ac:dyDescent="0.35">
      <c r="A424" t="s">
        <v>431</v>
      </c>
      <c r="B424">
        <v>283.48840000000001</v>
      </c>
      <c r="C424" s="10">
        <f>3/24*OO[[#This Row],[59 (26JUN1985 06:00:00)-Water Temperature (C)]]*OO[[#This Row],[1]]/SUM(OO[1])</f>
        <v>0</v>
      </c>
      <c r="D424" s="10">
        <f>3/24*OO[[#This Row],[60 (26JUN1985 09:00:00)-Water Temperature (C)]]*OO[[#This Row],[2]]/SUM(OO[2])</f>
        <v>0</v>
      </c>
      <c r="E424" s="10">
        <f>3/24*OO[[#This Row],[61 (26JUN1985 12:00:00)-Water Temperature (C)]]*OO[[#This Row],[3]]/SUM(OO[3])</f>
        <v>0</v>
      </c>
      <c r="F424" s="10">
        <f>3/24*OO[[#This Row],[62 (26JUN1985 15:00:00)-Water Temperature (C)]]*OO[[#This Row],[4]]/SUM(OO[4])</f>
        <v>0</v>
      </c>
      <c r="G424" s="10">
        <f>3/24*OO[[#This Row],[63 (26JUN1985 18:00:00)-Water Temperature (C)]]*OO[[#This Row],[5]]/SUM(OO[5])</f>
        <v>0</v>
      </c>
      <c r="H424" s="10">
        <f>3/24*OO[[#This Row],[64 (26JUN1985 21:00:00)-Water Temperature (C)]]*OO[[#This Row],[6]]/SUM(OO[6])</f>
        <v>0</v>
      </c>
      <c r="I424" s="10">
        <f>3/24*OO[[#This Row],[65 (27JUN1985 00:00:00)-Water Temperature (C)]]*OO[[#This Row],[7]]/SUM(OO[7])</f>
        <v>0</v>
      </c>
      <c r="J424" s="10">
        <f>3/24*OO[[#This Row],[66 (27JUN1985 03:00:00)-Water Temperature (C)]]*OO[[#This Row],[8]]/SUM(OO[8])</f>
        <v>0</v>
      </c>
      <c r="K424" s="10">
        <f>3/24*OO[[#This Row],[67 (27JUN1985 06:00:00)-Water Temperature (C)]]*OO[[#This Row],[9]]/SUM(OO[9])</f>
        <v>0</v>
      </c>
      <c r="L424" s="10">
        <f>3/24*OO[[#This Row],[68 (27JUN1985 09:00:00)-Water Temperature (C)]]*OO[[#This Row],[10]]/SUM(OO[10])</f>
        <v>0</v>
      </c>
      <c r="M424" s="10">
        <f>3/24*OO[[#This Row],[69 (27JUN1985 12:00:00)-Water Temperature (C)]]*OO[[#This Row],[11]]/SUM(OO[11])</f>
        <v>0</v>
      </c>
      <c r="N424" s="10">
        <f>3/24*OO[[#This Row],[70 (27JUN1985 15:00:00)-Water Temperature (C)]]*OO[[#This Row],[12]]/SUM(OO[12])</f>
        <v>0</v>
      </c>
      <c r="O424" s="10">
        <f>3/24*OO[[#This Row],[71 (27JUN1985 18:00:00)-Water Temperature (C)]]*OO[[#This Row],[13]]/SUM(OO[13])</f>
        <v>0</v>
      </c>
      <c r="P424" s="10">
        <f>3/24*OO[[#This Row],[72 (27JUN1985 21:00:00)-Water Temperature (C)]]*OO[[#This Row],[14]]/SUM(OO[14])</f>
        <v>0</v>
      </c>
      <c r="Q424" s="10">
        <f>3/24*OO[[#This Row],[73 (28JUN1985 00:00:00)-Water Temperature (C)]]*OO[[#This Row],[15]]/SUM(OO[15])</f>
        <v>0</v>
      </c>
      <c r="R424" s="10">
        <f>3/24*OO[[#This Row],[74 (28JUN1985 03:00:00)-Water Temperature (C)]]*OO[[#This Row],[16]]/SUM(OO[16])</f>
        <v>0</v>
      </c>
      <c r="S424" s="10">
        <f>3/24*OO[[#This Row],[75 (28JUN1985 06:00:00)-Water Temperature (C)]]*OO[[#This Row],[17]]/SUM(OO[17])</f>
        <v>0</v>
      </c>
      <c r="T424" s="10">
        <f>3/24*OO[[#This Row],[76 (28JUN1985 09:00:00)-Water Temperature (C)]]*OO[[#This Row],[18]]/SUM(OO[18])</f>
        <v>0</v>
      </c>
      <c r="U424" s="10">
        <f>3/24*OO[[#This Row],[77 (28JUN1985 12:00:00)-Water Temperature (C)]]*OO[[#This Row],[19]]/SUM(OO[19])</f>
        <v>0</v>
      </c>
      <c r="V424" s="10">
        <f>3/24000000*OO[[#This Row],[78 (28JUN1985 15:00:00)-Water Temperature (C)]]*OO[[#This Row],[20]]</f>
        <v>0</v>
      </c>
      <c r="W424" s="10">
        <f>3/24000000*OO[[#This Row],[79 (28JUN1985 18:00:00)-Water Temperature (C)]]*OO[[#This Row],[21]]</f>
        <v>0</v>
      </c>
      <c r="X424" s="10">
        <f>3/24000000*OO[[#This Row],[80 (28JUN1985 21:00:00)-Water Temperature (C)]]*OO[[#This Row],[22]]</f>
        <v>1.6608849082104999E-37</v>
      </c>
      <c r="Y424" s="10">
        <f>3/24000000*OO[[#This Row],[81 (29JUN1985 00:00:00)-Water Temperature (C)]]*OO[[#This Row],[23]]</f>
        <v>1.3685158977612498E-31</v>
      </c>
      <c r="Z424" s="10">
        <f>3/24000000*OO[[#This Row],[82 (29JUN1985 03:00:00)-Water Temperature (C)]]*OO[[#This Row],[24]]</f>
        <v>5.1313459927274996E-25</v>
      </c>
      <c r="AA424" s="10">
        <f>3/24000000*OO[[#This Row],[83 (29JUN1985 06:00:00)-Water Temperature (C)]]*OO[[#This Row],[25]]</f>
        <v>2.5182892344609998E-20</v>
      </c>
      <c r="AB424" s="10">
        <f>3/24000000*OO[[#This Row],[84 (29JUN1985 09:00:00)-Water Temperature (C)]]*OO[[#This Row],[26]]</f>
        <v>8.34183719780625E-17</v>
      </c>
      <c r="AC424" s="10">
        <f>3/24000000*OO[[#This Row],[85 (29JUN1985 12:00:00)-Water Temperature (C)]]*OO[[#This Row],[27]]</f>
        <v>5.9299335597924996E-14</v>
      </c>
      <c r="AD424" s="10">
        <f>3/24000000*OO[[#This Row],[86 (29JUN1985 15:00:00)-Water Temperature (C)]]*OO[[#This Row],[28]]</f>
        <v>1.334980895795E-11</v>
      </c>
      <c r="AE424" s="10">
        <f>3/24000000*OO[[#This Row],[88 (29JUN1985 21:00:00)-Water Temperature (C)]]*OO[[#This Row],[30]]</f>
        <v>5.2220315130549997E-8</v>
      </c>
      <c r="AF424" s="10">
        <f>3/24000000*OO[[#This Row],[88 (29JUN1985 21:00:00)-Water Temperature (C)]]*OO[[#This Row],[30]]</f>
        <v>5.2220315130549997E-8</v>
      </c>
      <c r="AG424" s="10">
        <f>3/24000000*OO[[#This Row],[89 (30JUN1985 00:00:00)-Water Temperature (C)]]*OO[[#This Row],[31]]</f>
        <v>1.1936598690612499E-6</v>
      </c>
      <c r="AH424" s="10">
        <f>3/24000000*OO[[#This Row],[90 (30JUN1985 03:00:00)-Water Temperature (C)]]*OO[[#This Row],[32]]</f>
        <v>1.61327390007E-5</v>
      </c>
      <c r="AI424" s="10">
        <f>3/24000000*OO[[#This Row],[91 (30JUN1985 06:00:00)-Water Temperature (C)]]*OO[[#This Row],[33]]</f>
        <v>1.3697814460544999E-4</v>
      </c>
      <c r="AJ424" s="10">
        <f>3/24000000*OO[[#This Row],[92 (30JUN1985 09:00:00)-Water Temperature (C)]]*OO[[#This Row],[34]]</f>
        <v>7.7293319321074998E-4</v>
      </c>
      <c r="AK424" s="10">
        <f>3/24000000*OO[[#This Row],[93 (30JUN1985 12:00:00)-Water Temperature (C)]]*OO[[#This Row],[35]]</f>
        <v>3.0057376205219997E-3</v>
      </c>
      <c r="AL424" s="10">
        <f>3/24000000*OO[[#This Row],[94 (30JUN1985 15:00:00)-Water Temperature (C)]]*OO[[#This Row],[36]]</f>
        <v>8.2251495602324986E-3</v>
      </c>
      <c r="AM424" s="10">
        <f>3/24000000*OO[[#This Row],[95 (30JUN1985 18:00:00)-Water Temperature (C)]]*OO[[#This Row],[37]]</f>
        <v>1.6316647777515E-2</v>
      </c>
      <c r="AN424" s="10">
        <f>3/24000000*OO[[#This Row],[96 (30JUN1985 21:00:00)-Water Temperature (C)]]*OO[[#This Row],[38]]</f>
        <v>2.4368225995262498E-2</v>
      </c>
      <c r="AO424" s="10">
        <f>3/24000000*OO[[#This Row],[97 (01JUL1985 00:00:00)-Water Temperature (C)]]*OO[[#This Row],[39]]</f>
        <v>2.8266918011337499E-2</v>
      </c>
      <c r="AP424" s="10">
        <f>3/24000000*OO[[#This Row],[98 (01JUL1985 03:00:00)-Water Temperature (C)]]*OO[[#This Row],[40]]</f>
        <v>2.6506393645590001E-2</v>
      </c>
      <c r="AQ424" s="10">
        <f>3/24000000*OO[[#This Row],[99 (01JUL1985 06:00:00)-Water Temperature (C)]]*OO[[#This Row],[41]]</f>
        <v>2.0518221586777498E-2</v>
      </c>
      <c r="AR424" s="10">
        <f>3/24000000*OO[[#This Row],[100 (01JUL1985 09:00:00)-Water Temperature (C)]]*OO[[#This Row],[42]]</f>
        <v>1.3383185321420001E-2</v>
      </c>
      <c r="AS424" s="10">
        <f>3/24000000*OO[[#This Row],[101 (01JUL1985 12:00:00)-Water Temperature (C)]]*OO[[#This Row],[43]]</f>
        <v>7.4352208280249995E-3</v>
      </c>
      <c r="AT424" s="10">
        <f>3/24000000*OO[[#This Row],[102 (01JUL1985 15:00:00)-Water Temperature (C)]]*OO[[#This Row],[44]]</f>
        <v>3.5341978646274996E-3</v>
      </c>
      <c r="AU424" s="10">
        <f>3/24000000*OO[[#This Row],[103 (01JUL1985 18:00:00)-Water Temperature (C)]]*OO[[#This Row],[45]]</f>
        <v>1.4616636665015E-3</v>
      </c>
      <c r="AV424" s="10">
        <f>3/24000000*OO[[#This Row],[104 (01JUL1985 21:00:00)-Water Temperature (C)]]*OO[[#This Row],[46]]</f>
        <v>5.4379216757949995E-4</v>
      </c>
      <c r="AW424" s="10">
        <f>3/24000000*OO[[#This Row],[105 (02JUL1985 00:00:00)-Water Temperature (C)]]*OO[[#This Row],[47]]</f>
        <v>1.9369840310887499E-4</v>
      </c>
      <c r="AX424" s="10">
        <f>3/24000000*OO[[#This Row],[106 (02JUL1985 03:00:00)-Water Temperature (C)]]*OO[[#This Row],[48]]</f>
        <v>7.68368143517375E-5</v>
      </c>
      <c r="AY424" s="10">
        <f>3/24000000*OO[[#This Row],[107 (02JUL1985 06:00:00)-Water Temperature (C)]]*OO[[#This Row],[49]]</f>
        <v>4.1266912970587498E-5</v>
      </c>
      <c r="AZ424" s="10">
        <f>3/24000000*OO[[#This Row],[108 (02JUL1985 09:00:00)-Water Temperature (C)]]*OO[[#This Row],[50]]</f>
        <v>3.1287604523924999E-5</v>
      </c>
      <c r="BA424" s="10">
        <f>3/24000000*OO[[#This Row],[109 (02JUL1985 12:00:00)-Water Temperature (C)]]*OO[[#This Row],[51]]</f>
        <v>2.79721086106275E-5</v>
      </c>
      <c r="BB424" s="10">
        <f>3/24000000*OO[[#This Row],[110 (02JUL1985 15:00:00)-Water Temperature (C)]]*OO[[#This Row],[52]]</f>
        <v>2.5731918431052495E-5</v>
      </c>
      <c r="BC424" s="10">
        <f>3/24000000*OO[[#This Row],[111 (02JUL1985 18:00:00)-Water Temperature (C)]]*OO[[#This Row],[53]]</f>
        <v>2.2978602863977498E-5</v>
      </c>
      <c r="BD424" s="10">
        <f>3/24000000*OO[[#This Row],[112 (02JUL1985 21:00:00)-Water Temperature (C)]]*OO[[#This Row],[54]]</f>
        <v>2.014033041245875E-5</v>
      </c>
      <c r="BE424" s="10">
        <f>3/24000000*OO[[#This Row],[113 (03JUL1985 00:00:00)-Water Temperature (C)]]*OO[[#This Row],[55]]</f>
        <v>1.760719590165E-5</v>
      </c>
      <c r="BF424" s="10">
        <f>3/24000000*OO[[#This Row],[114 (03JUL1985 03:00:00)-Water Temperature (C)]]*OO[[#This Row],[56]]</f>
        <v>1.5679052844052502E-5</v>
      </c>
      <c r="BG424" s="10">
        <f>3/24000000*OO[[#This Row],[115 (03JUL1985 06:00:00)-Water Temperature (C)]]*OO[[#This Row],[57]]</f>
        <v>1.4194068205364997E-5</v>
      </c>
      <c r="BH424" s="10">
        <f>3/24000000*OO[[#This Row],[116 (03JUL1985 09:00:00)-Water Temperature (C)]]*OO[[#This Row],[58]]</f>
        <v>1.293651734943E-5</v>
      </c>
      <c r="BI424" s="10">
        <f>3/24000000*OO[[#This Row],[117 (03JUL1985 12:00:00)-Water Temperature (C)]]*OO[[#This Row],[59]]</f>
        <v>1.1756776531016249E-5</v>
      </c>
      <c r="BJ424" s="10">
        <f>3/24000000*OO[[#This Row],[118 (03JUL1985 15:00:00)-Water Temperature (C)]]*OO[[#This Row],[60]]</f>
        <v>1.0459834224178749E-5</v>
      </c>
      <c r="BK424" s="10">
        <f>3/24000000*OO[[#This Row],[119 (03JUL1985 18:00:00)-Water Temperature (C)]]*OO[[#This Row],[61]]</f>
        <v>9.1990017991112491E-6</v>
      </c>
      <c r="BL424" s="10">
        <f>3/24000000*OO[[#This Row],[120 (03JUL1985 21:00:00)-Water Temperature (C)]]*OO[[#This Row],[62]]</f>
        <v>8.0820921436499996E-6</v>
      </c>
      <c r="BM424" s="10">
        <f>3/24000000*OO[[#This Row],[121 (04JUL1985 00:00:00)-Water Temperature (C)]]*OO[[#This Row],[63]]</f>
        <v>7.1430591847999993E-6</v>
      </c>
      <c r="BN424" s="10">
        <f>3/24000000*OO[[#This Row],[122 (04JUL1985 03:00:00)-Water Temperature (C)]]*OO[[#This Row],[64]]</f>
        <v>6.5243205246875001E-6</v>
      </c>
      <c r="BO424" s="10">
        <f>3/24000000*OO[[#This Row],[123 (04JUL1985 06:00:00)-Water Temperature (C)]]*OO[[#This Row],[65]]</f>
        <v>6.0768349850425009E-6</v>
      </c>
      <c r="BP424" s="10">
        <f>3/24000000*OO[[#This Row],[124 (04JUL1985 09:00:00)-Water Temperature (C)]]*OO[[#This Row],[66]]</f>
        <v>5.7715091192775001E-6</v>
      </c>
      <c r="BQ424" s="10">
        <f>3/24000000*OO[[#This Row],[125 (04JUL1985 12:00:00)-Water Temperature (C)]]*OO[[#This Row],[67]]</f>
        <v>5.4134863190362496E-6</v>
      </c>
      <c r="BR424" s="10">
        <f>3/24000000*OO[[#This Row],[126 (04JUL1985 15:00:00)-Water Temperature (C)]]*OO[[#This Row],[68]]</f>
        <v>5.0025653356562501E-6</v>
      </c>
      <c r="BS424" s="10">
        <f>3/24000000*OO[[#This Row],[127 (04JUL1985 18:00:00)-Water Temperature (C)]]*OO[[#This Row],[69]]</f>
        <v>4.5591054704249995E-6</v>
      </c>
      <c r="BT424" s="10">
        <f>3/24000000*OO[[#This Row],[128 (04JUL1985 21:00:00)-Water Temperature (C)]]*OO[[#This Row],[70]]</f>
        <v>4.1376149195000006E-6</v>
      </c>
      <c r="BU424" s="10">
        <f>3/24000000*OO[[#This Row],[129 (05JUL1985 00:00:00)-Water Temperature (C)]]*OO[[#This Row],[71]]</f>
        <v>3.7192568107512496E-6</v>
      </c>
      <c r="BV424" s="10">
        <f>3/24000000*OO[[#This Row],[130 (05JUL1985 03:00:00)-Water Temperature (C)]]*OO[[#This Row],[72]]</f>
        <v>3.4200228094199999E-6</v>
      </c>
      <c r="BW424" s="10">
        <f>3/24000000*OO[[#This Row],[131 (05JUL1985 06:00:00)-Water Temperature (C)]]*OO[[#This Row],[73]]</f>
        <v>3.1679610945862502E-6</v>
      </c>
      <c r="BX424" s="10">
        <f>3/24000000*OO[[#This Row],[132 (05JUL1985 09:00:00)-Water Temperature (C)]]*OO[[#This Row],[74]]</f>
        <v>2.9524039950924999E-6</v>
      </c>
      <c r="BY424" s="10">
        <f>3/24000000*OO[[#This Row],[133 (05JUL1985 12:00:00)-Water Temperature (C)]]*OO[[#This Row],[75]]</f>
        <v>2.7158814443182495E-6</v>
      </c>
      <c r="BZ424" s="10">
        <f>3/24000000*OO[[#This Row],[134 (05JUL1985 15:00:00)-Water Temperature (C)]]*OO[[#This Row],[76]]</f>
        <v>2.4344647894598747E-6</v>
      </c>
      <c r="CA424" s="10">
        <f>3/24000000*OO[[#This Row],[135 (05JUL1985 18:00:00)-Water Temperature (C)]]*OO[[#This Row],[77]]</f>
        <v>2.10050950286025E-6</v>
      </c>
      <c r="CB424" s="10">
        <f>3/24000000*OO[[#This Row],[136 (05JUL1985 21:00:00)-Water Temperature (C)]]*OO[[#This Row],[78]]</f>
        <v>1.7839150619235002E-6</v>
      </c>
      <c r="CC424" s="10">
        <f>3/24000000*OO[[#This Row],[137 (06JUL1985 00:00:00)-Water Temperature (C)]]*OO[[#This Row],[79]]</f>
        <v>1.4621854815487498E-6</v>
      </c>
      <c r="CD424" s="10">
        <f>3/24000000*OO[[#This Row],[138 (06JUL1985 03:00:00)-Water Temperature (C)]]*OO[[#This Row],[80]]</f>
        <v>1.1987934042149999E-6</v>
      </c>
      <c r="CE424" s="10">
        <f>3/24000000*OO[[#This Row],[139 (06JUL1985 06:00:00)-Water Temperature (C)]]*OO[[#This Row],[81]]</f>
        <v>9.9098681534250015E-7</v>
      </c>
      <c r="CF424" s="10">
        <f>3/24000000*OO[[#This Row],[140 (06JUL1985 09:00:00)-Water Temperature (C)]]*OO[[#This Row],[82]]</f>
        <v>8.3745981337949992E-7</v>
      </c>
      <c r="CG424" s="10">
        <f>3/24000000*OO[[#This Row],[141 (06JUL1985 12:00:00)-Water Temperature (C)]]*OO[[#This Row],[83]]</f>
        <v>7.2021979091812496E-7</v>
      </c>
      <c r="CH424" s="10">
        <f>3/24000000*OO[[#This Row],[142 (06JUL1985 15:00:00)-Water Temperature (C)]]*OO[[#This Row],[84]]</f>
        <v>6.2759424311062495E-7</v>
      </c>
      <c r="CI424" s="10">
        <f>3/24000000*OO[[#This Row],[143 (06JUL1985 18:00:00)-Water Temperature (C)]]*OO[[#This Row],[85]]</f>
        <v>5.5125339206437497E-7</v>
      </c>
      <c r="CJ424" s="10">
        <f>3/24000000*OO[[#This Row],[144 (06JUL1985 21:00:00)-Water Temperature (C)]]*OO[[#This Row],[86]]</f>
        <v>4.8875453475100007E-7</v>
      </c>
      <c r="CK424" s="10">
        <f>3/24000000*OO[[#This Row],[145 (07JUL1985 00:00:00)-Water Temperature (C)]]*OO[[#This Row],[87]]</f>
        <v>4.3701852045262498E-7</v>
      </c>
      <c r="CL424" s="10">
        <f>3/24000000*OO[[#This Row],[146 (07JUL1985 03:00:00)-Water Temperature (C)]]*OO[[#This Row],[88]]</f>
        <v>4.0278625191000003E-7</v>
      </c>
      <c r="CM424" s="10">
        <f>3/24000000*OO[[#This Row],[147 (07JUL1985 06:00:00)-Water Temperature (C)]]*OO[[#This Row],[89]]</f>
        <v>3.7905944800200002E-7</v>
      </c>
      <c r="CN424" s="10">
        <f>3/24000000*OO[[#This Row],[148 (07JUL1985 09:00:00)-Water Temperature (C)]]*OO[[#This Row],[90]]</f>
        <v>3.6204119778287505E-7</v>
      </c>
      <c r="CO424" s="10">
        <f>3/24000000*OO[[#This Row],[149 (07JUL1985 12:00:00)-Water Temperature (C)]]*OO[[#This Row],[91]]</f>
        <v>3.4611343469781251E-7</v>
      </c>
      <c r="CP424" s="10">
        <f>3/24000000*OO[[#This Row],[150 (07JUL1985 15:00:00)-Water Temperature (C)]]*OO[[#This Row],[92]]</f>
        <v>3.3028829263149993E-7</v>
      </c>
      <c r="CQ424" s="10">
        <f>3/24000000*OO[[#This Row],[151 (07JUL1985 18:00:00)-Water Temperature (C)]]*OO[[#This Row],[93]]</f>
        <v>3.1456709491297503E-7</v>
      </c>
      <c r="CR424" s="10">
        <f>3/24000000*OO[[#This Row],[152 (07JUL1985 21:00:00)-Water Temperature (C)]]*OO[[#This Row],[94]]</f>
        <v>2.9986630926287504E-7</v>
      </c>
      <c r="CS424" s="10">
        <f>3/24000000*OO[[#This Row],[153 (08JUL1985 00:00:00)-Water Temperature (C)]]*OO[[#This Row],[95]]</f>
        <v>2.8613603954477498E-7</v>
      </c>
      <c r="CT424" s="10">
        <f>3/24000000*OO[[#This Row],[154 (08JUL1985 03:00:00)-Water Temperature (C)]]*OO[[#This Row],[96]]</f>
        <v>2.7746376002425E-7</v>
      </c>
      <c r="CU424" s="10">
        <f>3/24000000*OO[[#This Row],[155 (08JUL1985 06:00:00)-Water Temperature (C)]]*OO[[#This Row],[97]]</f>
        <v>2.7189123546793749E-7</v>
      </c>
      <c r="CV424" s="10">
        <f>3/24000000*OO[[#This Row],[156 (08JUL1985 09:00:00)-Water Temperature (C)]]*OO[[#This Row],[98]]</f>
        <v>2.6863624011314996E-7</v>
      </c>
      <c r="CW424" s="10">
        <f>3/24000000*OO[[#This Row],[157 (08JUL1985 12:00:00)-Water Temperature (C)]]*OO[[#This Row],[99]]</f>
        <v>2.6481795032137498E-7</v>
      </c>
    </row>
    <row r="425" spans="1:101" x14ac:dyDescent="0.35">
      <c r="A425" t="s">
        <v>432</v>
      </c>
      <c r="B425">
        <v>177.32660000000001</v>
      </c>
      <c r="C425" s="10">
        <f>3/24*OO[[#This Row],[59 (26JUN1985 06:00:00)-Water Temperature (C)]]*OO[[#This Row],[1]]/SUM(OO[1])</f>
        <v>0</v>
      </c>
      <c r="D425" s="10">
        <f>3/24*OO[[#This Row],[60 (26JUN1985 09:00:00)-Water Temperature (C)]]*OO[[#This Row],[2]]/SUM(OO[2])</f>
        <v>0</v>
      </c>
      <c r="E425" s="10">
        <f>3/24*OO[[#This Row],[61 (26JUN1985 12:00:00)-Water Temperature (C)]]*OO[[#This Row],[3]]/SUM(OO[3])</f>
        <v>0</v>
      </c>
      <c r="F425" s="10">
        <f>3/24*OO[[#This Row],[62 (26JUN1985 15:00:00)-Water Temperature (C)]]*OO[[#This Row],[4]]/SUM(OO[4])</f>
        <v>0</v>
      </c>
      <c r="G425" s="10">
        <f>3/24*OO[[#This Row],[63 (26JUN1985 18:00:00)-Water Temperature (C)]]*OO[[#This Row],[5]]/SUM(OO[5])</f>
        <v>0</v>
      </c>
      <c r="H425" s="10">
        <f>3/24*OO[[#This Row],[64 (26JUN1985 21:00:00)-Water Temperature (C)]]*OO[[#This Row],[6]]/SUM(OO[6])</f>
        <v>0</v>
      </c>
      <c r="I425" s="10">
        <f>3/24*OO[[#This Row],[65 (27JUN1985 00:00:00)-Water Temperature (C)]]*OO[[#This Row],[7]]/SUM(OO[7])</f>
        <v>0</v>
      </c>
      <c r="J425" s="10">
        <f>3/24*OO[[#This Row],[66 (27JUN1985 03:00:00)-Water Temperature (C)]]*OO[[#This Row],[8]]/SUM(OO[8])</f>
        <v>0</v>
      </c>
      <c r="K425" s="10">
        <f>3/24*OO[[#This Row],[67 (27JUN1985 06:00:00)-Water Temperature (C)]]*OO[[#This Row],[9]]/SUM(OO[9])</f>
        <v>0</v>
      </c>
      <c r="L425" s="10">
        <f>3/24*OO[[#This Row],[68 (27JUN1985 09:00:00)-Water Temperature (C)]]*OO[[#This Row],[10]]/SUM(OO[10])</f>
        <v>0</v>
      </c>
      <c r="M425" s="10">
        <f>3/24*OO[[#This Row],[69 (27JUN1985 12:00:00)-Water Temperature (C)]]*OO[[#This Row],[11]]/SUM(OO[11])</f>
        <v>0</v>
      </c>
      <c r="N425" s="10">
        <f>3/24*OO[[#This Row],[70 (27JUN1985 15:00:00)-Water Temperature (C)]]*OO[[#This Row],[12]]/SUM(OO[12])</f>
        <v>0</v>
      </c>
      <c r="O425" s="10">
        <f>3/24*OO[[#This Row],[71 (27JUN1985 18:00:00)-Water Temperature (C)]]*OO[[#This Row],[13]]/SUM(OO[13])</f>
        <v>0</v>
      </c>
      <c r="P425" s="10">
        <f>3/24*OO[[#This Row],[72 (27JUN1985 21:00:00)-Water Temperature (C)]]*OO[[#This Row],[14]]/SUM(OO[14])</f>
        <v>0</v>
      </c>
      <c r="Q425" s="10">
        <f>3/24*OO[[#This Row],[73 (28JUN1985 00:00:00)-Water Temperature (C)]]*OO[[#This Row],[15]]/SUM(OO[15])</f>
        <v>0</v>
      </c>
      <c r="R425" s="10">
        <f>3/24*OO[[#This Row],[74 (28JUN1985 03:00:00)-Water Temperature (C)]]*OO[[#This Row],[16]]/SUM(OO[16])</f>
        <v>0</v>
      </c>
      <c r="S425" s="10">
        <f>3/24*OO[[#This Row],[75 (28JUN1985 06:00:00)-Water Temperature (C)]]*OO[[#This Row],[17]]/SUM(OO[17])</f>
        <v>0</v>
      </c>
      <c r="T425" s="10">
        <f>3/24*OO[[#This Row],[76 (28JUN1985 09:00:00)-Water Temperature (C)]]*OO[[#This Row],[18]]/SUM(OO[18])</f>
        <v>0</v>
      </c>
      <c r="U425" s="10">
        <f>3/24*OO[[#This Row],[77 (28JUN1985 12:00:00)-Water Temperature (C)]]*OO[[#This Row],[19]]/SUM(OO[19])</f>
        <v>0</v>
      </c>
      <c r="V425" s="10">
        <f>3/24000000*OO[[#This Row],[78 (28JUN1985 15:00:00)-Water Temperature (C)]]*OO[[#This Row],[20]]</f>
        <v>0</v>
      </c>
      <c r="W425" s="10">
        <f>3/24000000*OO[[#This Row],[79 (28JUN1985 18:00:00)-Water Temperature (C)]]*OO[[#This Row],[21]]</f>
        <v>0</v>
      </c>
      <c r="X425" s="10">
        <f>3/24000000*OO[[#This Row],[80 (28JUN1985 21:00:00)-Water Temperature (C)]]*OO[[#This Row],[22]]</f>
        <v>8.0742260903850001E-38</v>
      </c>
      <c r="Y425" s="10">
        <f>3/24000000*OO[[#This Row],[81 (29JUN1985 00:00:00)-Water Temperature (C)]]*OO[[#This Row],[23]]</f>
        <v>6.3978014686762503E-32</v>
      </c>
      <c r="Z425" s="10">
        <f>3/24000000*OO[[#This Row],[82 (29JUN1985 03:00:00)-Water Temperature (C)]]*OO[[#This Row],[24]]</f>
        <v>2.7124466613296247E-25</v>
      </c>
      <c r="AA425" s="10">
        <f>3/24000000*OO[[#This Row],[83 (29JUN1985 06:00:00)-Water Temperature (C)]]*OO[[#This Row],[25]]</f>
        <v>1.4939661267495001E-20</v>
      </c>
      <c r="AB425" s="10">
        <f>3/24000000*OO[[#This Row],[84 (29JUN1985 09:00:00)-Water Temperature (C)]]*OO[[#This Row],[26]]</f>
        <v>5.235690525088749E-17</v>
      </c>
      <c r="AC425" s="10">
        <f>3/24000000*OO[[#This Row],[85 (29JUN1985 12:00:00)-Water Temperature (C)]]*OO[[#This Row],[27]]</f>
        <v>3.8811199563824997E-14</v>
      </c>
      <c r="AD425" s="10">
        <f>3/24000000*OO[[#This Row],[86 (29JUN1985 15:00:00)-Water Temperature (C)]]*OO[[#This Row],[28]]</f>
        <v>9.0366409895112496E-12</v>
      </c>
      <c r="AE425" s="10">
        <f>3/24000000*OO[[#This Row],[88 (29JUN1985 21:00:00)-Water Temperature (C)]]*OO[[#This Row],[30]]</f>
        <v>3.7356553186749994E-8</v>
      </c>
      <c r="AF425" s="10">
        <f>3/24000000*OO[[#This Row],[88 (29JUN1985 21:00:00)-Water Temperature (C)]]*OO[[#This Row],[30]]</f>
        <v>3.7356553186749994E-8</v>
      </c>
      <c r="AG425" s="10">
        <f>3/24000000*OO[[#This Row],[89 (30JUN1985 00:00:00)-Water Temperature (C)]]*OO[[#This Row],[31]]</f>
        <v>8.7403028810999981E-7</v>
      </c>
      <c r="AH425" s="10">
        <f>3/24000000*OO[[#This Row],[90 (30JUN1985 03:00:00)-Water Temperature (C)]]*OO[[#This Row],[32]]</f>
        <v>1.2057162380562499E-5</v>
      </c>
      <c r="AI425" s="10">
        <f>3/24000000*OO[[#This Row],[91 (30JUN1985 06:00:00)-Water Temperature (C)]]*OO[[#This Row],[33]]</f>
        <v>1.0419646222159999E-4</v>
      </c>
      <c r="AJ425" s="10">
        <f>3/24000000*OO[[#This Row],[92 (30JUN1985 09:00:00)-Water Temperature (C)]]*OO[[#This Row],[34]]</f>
        <v>5.9736844241062488E-4</v>
      </c>
      <c r="AK425" s="10">
        <f>3/24000000*OO[[#This Row],[93 (30JUN1985 12:00:00)-Water Temperature (C)]]*OO[[#This Row],[35]]</f>
        <v>2.3572203411371252E-3</v>
      </c>
      <c r="AL425" s="10">
        <f>3/24000000*OO[[#This Row],[94 (30JUN1985 15:00:00)-Water Temperature (C)]]*OO[[#This Row],[36]]</f>
        <v>6.5379008373350001E-3</v>
      </c>
      <c r="AM425" s="10">
        <f>3/24000000*OO[[#This Row],[95 (30JUN1985 18:00:00)-Water Temperature (C)]]*OO[[#This Row],[37]]</f>
        <v>1.3139054255036248E-2</v>
      </c>
      <c r="AN425" s="10">
        <f>3/24000000*OO[[#This Row],[96 (30JUN1985 21:00:00)-Water Temperature (C)]]*OO[[#This Row],[38]]</f>
        <v>1.9865807033913749E-2</v>
      </c>
      <c r="AO425" s="10">
        <f>3/24000000*OO[[#This Row],[97 (01JUL1985 00:00:00)-Water Temperature (C)]]*OO[[#This Row],[39]]</f>
        <v>2.330002600691625E-2</v>
      </c>
      <c r="AP425" s="10">
        <f>3/24000000*OO[[#This Row],[98 (01JUL1985 03:00:00)-Water Temperature (C)]]*OO[[#This Row],[40]]</f>
        <v>2.2057311735952496E-2</v>
      </c>
      <c r="AQ425" s="10">
        <f>3/24000000*OO[[#This Row],[99 (01JUL1985 06:00:00)-Water Temperature (C)]]*OO[[#This Row],[41]]</f>
        <v>1.719811936769625E-2</v>
      </c>
      <c r="AR425" s="10">
        <f>3/24000000*OO[[#This Row],[100 (01JUL1985 09:00:00)-Water Temperature (C)]]*OO[[#This Row],[42]]</f>
        <v>1.129300593602125E-2</v>
      </c>
      <c r="AS425" s="10">
        <f>3/24000000*OO[[#This Row],[101 (01JUL1985 12:00:00)-Water Temperature (C)]]*OO[[#This Row],[43]]</f>
        <v>6.3131235923137496E-3</v>
      </c>
      <c r="AT425" s="10">
        <f>3/24000000*OO[[#This Row],[102 (01JUL1985 15:00:00)-Water Temperature (C)]]*OO[[#This Row],[44]]</f>
        <v>3.0184088254123749E-3</v>
      </c>
      <c r="AU425" s="10">
        <f>3/24000000*OO[[#This Row],[103 (01JUL1985 18:00:00)-Water Temperature (C)]]*OO[[#This Row],[45]]</f>
        <v>1.2543034879829999E-3</v>
      </c>
      <c r="AV425" s="10">
        <f>3/24000000*OO[[#This Row],[104 (01JUL1985 21:00:00)-Water Temperature (C)]]*OO[[#This Row],[46]]</f>
        <v>4.6776668219987498E-4</v>
      </c>
      <c r="AW425" s="10">
        <f>3/24000000*OO[[#This Row],[105 (02JUL1985 00:00:00)-Water Temperature (C)]]*OO[[#This Row],[47]]</f>
        <v>1.66188404247075E-4</v>
      </c>
      <c r="AX425" s="10">
        <f>3/24000000*OO[[#This Row],[106 (02JUL1985 03:00:00)-Water Temperature (C)]]*OO[[#This Row],[48]]</f>
        <v>6.4928143684800005E-5</v>
      </c>
      <c r="AY425" s="10">
        <f>3/24000000*OO[[#This Row],[107 (02JUL1985 06:00:00)-Water Temperature (C)]]*OO[[#This Row],[49]]</f>
        <v>3.3879517915162497E-5</v>
      </c>
      <c r="AZ425" s="10">
        <f>3/24000000*OO[[#This Row],[108 (02JUL1985 09:00:00)-Water Temperature (C)]]*OO[[#This Row],[50]]</f>
        <v>2.50711637107E-5</v>
      </c>
      <c r="BA425" s="10">
        <f>3/24000000*OO[[#This Row],[109 (02JUL1985 12:00:00)-Water Temperature (C)]]*OO[[#This Row],[51]]</f>
        <v>2.2132188568507503E-5</v>
      </c>
      <c r="BB425" s="10">
        <f>3/24000000*OO[[#This Row],[110 (02JUL1985 15:00:00)-Water Temperature (C)]]*OO[[#This Row],[52]]</f>
        <v>2.0200708998340001E-5</v>
      </c>
      <c r="BC425" s="10">
        <f>3/24000000*OO[[#This Row],[111 (02JUL1985 18:00:00)-Water Temperature (C)]]*OO[[#This Row],[53]]</f>
        <v>1.7929629908041249E-5</v>
      </c>
      <c r="BD425" s="10">
        <f>3/24000000*OO[[#This Row],[112 (02JUL1985 21:00:00)-Water Temperature (C)]]*OO[[#This Row],[54]]</f>
        <v>1.5626467432379999E-5</v>
      </c>
      <c r="BE425" s="10">
        <f>3/24000000*OO[[#This Row],[113 (03JUL1985 00:00:00)-Water Temperature (C)]]*OO[[#This Row],[55]]</f>
        <v>1.36027500564575E-5</v>
      </c>
      <c r="BF425" s="10">
        <f>3/24000000*OO[[#This Row],[114 (03JUL1985 03:00:00)-Water Temperature (C)]]*OO[[#This Row],[56]]</f>
        <v>1.2057903287363751E-5</v>
      </c>
      <c r="BG425" s="10">
        <f>3/24000000*OO[[#This Row],[115 (03JUL1985 06:00:00)-Water Temperature (C)]]*OO[[#This Row],[57]]</f>
        <v>1.08442447488525E-5</v>
      </c>
      <c r="BH425" s="10">
        <f>3/24000000*OO[[#This Row],[116 (03JUL1985 09:00:00)-Water Temperature (C)]]*OO[[#This Row],[58]]</f>
        <v>9.8095046588499997E-6</v>
      </c>
      <c r="BI425" s="10">
        <f>3/24000000*OO[[#This Row],[117 (03JUL1985 12:00:00)-Water Temperature (C)]]*OO[[#This Row],[59]]</f>
        <v>8.8467012215550001E-6</v>
      </c>
      <c r="BJ425" s="10">
        <f>3/24000000*OO[[#This Row],[118 (03JUL1985 15:00:00)-Water Temperature (C)]]*OO[[#This Row],[60]]</f>
        <v>7.8009207663000007E-6</v>
      </c>
      <c r="BK425" s="10">
        <f>3/24000000*OO[[#This Row],[119 (03JUL1985 18:00:00)-Water Temperature (C)]]*OO[[#This Row],[61]]</f>
        <v>6.7941852946624995E-6</v>
      </c>
      <c r="BL425" s="10">
        <f>3/24000000*OO[[#This Row],[120 (03JUL1985 21:00:00)-Water Temperature (C)]]*OO[[#This Row],[62]]</f>
        <v>5.9108464495749986E-6</v>
      </c>
      <c r="BM425" s="10">
        <f>3/24000000*OO[[#This Row],[121 (04JUL1985 00:00:00)-Water Temperature (C)]]*OO[[#This Row],[63]]</f>
        <v>5.169640930149999E-6</v>
      </c>
      <c r="BN425" s="10">
        <f>3/24000000*OO[[#This Row],[122 (04JUL1985 03:00:00)-Water Temperature (C)]]*OO[[#This Row],[64]]</f>
        <v>4.6645482415500005E-6</v>
      </c>
      <c r="BO425" s="10">
        <f>3/24000000*OO[[#This Row],[123 (04JUL1985 06:00:00)-Water Temperature (C)]]*OO[[#This Row],[65]]</f>
        <v>4.2850344762399998E-6</v>
      </c>
      <c r="BP425" s="10">
        <f>3/24000000*OO[[#This Row],[124 (04JUL1985 09:00:00)-Water Temperature (C)]]*OO[[#This Row],[66]]</f>
        <v>4.0105518888937495E-6</v>
      </c>
      <c r="BQ425" s="10">
        <f>3/24000000*OO[[#This Row],[125 (04JUL1985 12:00:00)-Water Temperature (C)]]*OO[[#This Row],[67]]</f>
        <v>3.7035048212599995E-6</v>
      </c>
      <c r="BR425" s="10">
        <f>3/24000000*OO[[#This Row],[126 (04JUL1985 15:00:00)-Water Temperature (C)]]*OO[[#This Row],[68]]</f>
        <v>3.3671016861975E-6</v>
      </c>
      <c r="BS425" s="10">
        <f>3/24000000*OO[[#This Row],[127 (04JUL1985 18:00:00)-Water Temperature (C)]]*OO[[#This Row],[69]]</f>
        <v>3.0142528497899997E-6</v>
      </c>
      <c r="BT425" s="10">
        <f>3/24000000*OO[[#This Row],[128 (04JUL1985 21:00:00)-Water Temperature (C)]]*OO[[#This Row],[70]]</f>
        <v>2.6872768746187498E-6</v>
      </c>
      <c r="BU425" s="10">
        <f>3/24000000*OO[[#This Row],[129 (05JUL1985 00:00:00)-Water Temperature (C)]]*OO[[#This Row],[71]]</f>
        <v>2.3685837869198752E-6</v>
      </c>
      <c r="BV425" s="10">
        <f>3/24000000*OO[[#This Row],[130 (05JUL1985 03:00:00)-Water Temperature (C)]]*OO[[#This Row],[72]]</f>
        <v>2.131807432315E-6</v>
      </c>
      <c r="BW425" s="10">
        <f>3/24000000*OO[[#This Row],[131 (05JUL1985 06:00:00)-Water Temperature (C)]]*OO[[#This Row],[73]]</f>
        <v>1.9320535055976248E-6</v>
      </c>
      <c r="BX425" s="10">
        <f>3/24000000*OO[[#This Row],[132 (05JUL1985 09:00:00)-Water Temperature (C)]]*OO[[#This Row],[74]]</f>
        <v>1.7603071907407502E-6</v>
      </c>
      <c r="BY425" s="10">
        <f>3/24000000*OO[[#This Row],[133 (05JUL1985 12:00:00)-Water Temperature (C)]]*OO[[#This Row],[75]]</f>
        <v>1.5814034920736249E-6</v>
      </c>
      <c r="BZ425" s="10">
        <f>3/24000000*OO[[#This Row],[134 (05JUL1985 15:00:00)-Water Temperature (C)]]*OO[[#This Row],[76]]</f>
        <v>1.3829399039224997E-6</v>
      </c>
      <c r="CA425" s="10">
        <f>3/24000000*OO[[#This Row],[135 (05JUL1985 18:00:00)-Water Temperature (C)]]*OO[[#This Row],[77]]</f>
        <v>1.16496684709375E-6</v>
      </c>
      <c r="CB425" s="10">
        <f>3/24000000*OO[[#This Row],[136 (05JUL1985 21:00:00)-Water Temperature (C)]]*OO[[#This Row],[78]]</f>
        <v>9.7960965688987502E-7</v>
      </c>
      <c r="CC425" s="10">
        <f>3/24000000*OO[[#This Row],[137 (06JUL1985 00:00:00)-Water Temperature (C)]]*OO[[#This Row],[79]]</f>
        <v>8.0420613581849999E-7</v>
      </c>
      <c r="CD425" s="10">
        <f>3/24000000*OO[[#This Row],[138 (06JUL1985 03:00:00)-Water Temperature (C)]]*OO[[#This Row],[80]]</f>
        <v>6.5874266550675007E-7</v>
      </c>
      <c r="CE425" s="10">
        <f>3/24000000*OO[[#This Row],[139 (06JUL1985 06:00:00)-Water Temperature (C)]]*OO[[#This Row],[81]]</f>
        <v>5.4364137235200002E-7</v>
      </c>
      <c r="CF425" s="10">
        <f>3/24000000*OO[[#This Row],[140 (06JUL1985 09:00:00)-Water Temperature (C)]]*OO[[#This Row],[82]]</f>
        <v>4.5841629385549999E-7</v>
      </c>
      <c r="CG425" s="10">
        <f>3/24000000*OO[[#This Row],[141 (06JUL1985 12:00:00)-Water Temperature (C)]]*OO[[#This Row],[83]]</f>
        <v>3.9336896983450004E-7</v>
      </c>
      <c r="CH425" s="10">
        <f>3/24000000*OO[[#This Row],[142 (06JUL1985 15:00:00)-Water Temperature (C)]]*OO[[#This Row],[84]]</f>
        <v>3.42046244507625E-7</v>
      </c>
      <c r="CI425" s="10">
        <f>3/24000000*OO[[#This Row],[143 (06JUL1985 18:00:00)-Water Temperature (C)]]*OO[[#This Row],[85]]</f>
        <v>2.9987069791087497E-7</v>
      </c>
      <c r="CJ425" s="10">
        <f>3/24000000*OO[[#This Row],[144 (06JUL1985 21:00:00)-Water Temperature (C)]]*OO[[#This Row],[86]]</f>
        <v>2.6552186931239995E-7</v>
      </c>
      <c r="CK425" s="10">
        <f>3/24000000*OO[[#This Row],[145 (07JUL1985 00:00:00)-Water Temperature (C)]]*OO[[#This Row],[87]]</f>
        <v>2.3706641846468746E-7</v>
      </c>
      <c r="CL425" s="10">
        <f>3/24000000*OO[[#This Row],[146 (07JUL1985 03:00:00)-Water Temperature (C)]]*OO[[#This Row],[88]]</f>
        <v>2.1811711855353746E-7</v>
      </c>
      <c r="CM425" s="10">
        <f>3/24000000*OO[[#This Row],[147 (07JUL1985 06:00:00)-Water Temperature (C)]]*OO[[#This Row],[89]]</f>
        <v>2.0486795522732501E-7</v>
      </c>
      <c r="CN425" s="10">
        <f>3/24000000*OO[[#This Row],[148 (07JUL1985 09:00:00)-Water Temperature (C)]]*OO[[#This Row],[90]]</f>
        <v>1.9536973464194999E-7</v>
      </c>
      <c r="CO425" s="10">
        <f>3/24000000*OO[[#This Row],[149 (07JUL1985 12:00:00)-Water Temperature (C)]]*OO[[#This Row],[91]]</f>
        <v>1.8668002502655E-7</v>
      </c>
      <c r="CP425" s="10">
        <f>3/24000000*OO[[#This Row],[150 (07JUL1985 15:00:00)-Water Temperature (C)]]*OO[[#This Row],[92]]</f>
        <v>1.7799472114111248E-7</v>
      </c>
      <c r="CQ425" s="10">
        <f>3/24000000*OO[[#This Row],[151 (07JUL1985 18:00:00)-Water Temperature (C)]]*OO[[#This Row],[93]]</f>
        <v>1.6936180380664999E-7</v>
      </c>
      <c r="CR425" s="10">
        <f>3/24000000*OO[[#This Row],[152 (07JUL1985 21:00:00)-Water Temperature (C)]]*OO[[#This Row],[94]]</f>
        <v>1.6132156453200001E-7</v>
      </c>
      <c r="CS425" s="10">
        <f>3/24000000*OO[[#This Row],[153 (08JUL1985 00:00:00)-Water Temperature (C)]]*OO[[#This Row],[95]]</f>
        <v>1.5382392089006247E-7</v>
      </c>
      <c r="CT425" s="10">
        <f>3/24000000*OO[[#This Row],[154 (08JUL1985 03:00:00)-Water Temperature (C)]]*OO[[#This Row],[96]]</f>
        <v>1.4903050335E-7</v>
      </c>
      <c r="CU425" s="10">
        <f>3/24000000*OO[[#This Row],[155 (08JUL1985 06:00:00)-Water Temperature (C)]]*OO[[#This Row],[97]]</f>
        <v>1.4589944597574998E-7</v>
      </c>
      <c r="CV425" s="10">
        <f>3/24000000*OO[[#This Row],[156 (08JUL1985 09:00:00)-Water Temperature (C)]]*OO[[#This Row],[98]]</f>
        <v>1.4399475525585001E-7</v>
      </c>
      <c r="CW425" s="10">
        <f>3/24000000*OO[[#This Row],[157 (08JUL1985 12:00:00)-Water Temperature (C)]]*OO[[#This Row],[99]]</f>
        <v>1.4188129053695001E-7</v>
      </c>
    </row>
    <row r="426" spans="1:101" x14ac:dyDescent="0.35">
      <c r="A426" t="s">
        <v>433</v>
      </c>
      <c r="B426">
        <v>461.17160000000001</v>
      </c>
      <c r="C426" s="10">
        <f>3/24*OO[[#This Row],[59 (26JUN1985 06:00:00)-Water Temperature (C)]]*OO[[#This Row],[1]]/SUM(OO[1])</f>
        <v>0</v>
      </c>
      <c r="D426" s="10">
        <f>3/24*OO[[#This Row],[60 (26JUN1985 09:00:00)-Water Temperature (C)]]*OO[[#This Row],[2]]/SUM(OO[2])</f>
        <v>0</v>
      </c>
      <c r="E426" s="10">
        <f>3/24*OO[[#This Row],[61 (26JUN1985 12:00:00)-Water Temperature (C)]]*OO[[#This Row],[3]]/SUM(OO[3])</f>
        <v>0</v>
      </c>
      <c r="F426" s="10">
        <f>3/24*OO[[#This Row],[62 (26JUN1985 15:00:00)-Water Temperature (C)]]*OO[[#This Row],[4]]/SUM(OO[4])</f>
        <v>0</v>
      </c>
      <c r="G426" s="10">
        <f>3/24*OO[[#This Row],[63 (26JUN1985 18:00:00)-Water Temperature (C)]]*OO[[#This Row],[5]]/SUM(OO[5])</f>
        <v>0</v>
      </c>
      <c r="H426" s="10">
        <f>3/24*OO[[#This Row],[64 (26JUN1985 21:00:00)-Water Temperature (C)]]*OO[[#This Row],[6]]/SUM(OO[6])</f>
        <v>0</v>
      </c>
      <c r="I426" s="10">
        <f>3/24*OO[[#This Row],[65 (27JUN1985 00:00:00)-Water Temperature (C)]]*OO[[#This Row],[7]]/SUM(OO[7])</f>
        <v>0</v>
      </c>
      <c r="J426" s="10">
        <f>3/24*OO[[#This Row],[66 (27JUN1985 03:00:00)-Water Temperature (C)]]*OO[[#This Row],[8]]/SUM(OO[8])</f>
        <v>0</v>
      </c>
      <c r="K426" s="10">
        <f>3/24*OO[[#This Row],[67 (27JUN1985 06:00:00)-Water Temperature (C)]]*OO[[#This Row],[9]]/SUM(OO[9])</f>
        <v>0</v>
      </c>
      <c r="L426" s="10">
        <f>3/24*OO[[#This Row],[68 (27JUN1985 09:00:00)-Water Temperature (C)]]*OO[[#This Row],[10]]/SUM(OO[10])</f>
        <v>0</v>
      </c>
      <c r="M426" s="10">
        <f>3/24*OO[[#This Row],[69 (27JUN1985 12:00:00)-Water Temperature (C)]]*OO[[#This Row],[11]]/SUM(OO[11])</f>
        <v>0</v>
      </c>
      <c r="N426" s="10">
        <f>3/24*OO[[#This Row],[70 (27JUN1985 15:00:00)-Water Temperature (C)]]*OO[[#This Row],[12]]/SUM(OO[12])</f>
        <v>0</v>
      </c>
      <c r="O426" s="10">
        <f>3/24*OO[[#This Row],[71 (27JUN1985 18:00:00)-Water Temperature (C)]]*OO[[#This Row],[13]]/SUM(OO[13])</f>
        <v>0</v>
      </c>
      <c r="P426" s="10">
        <f>3/24*OO[[#This Row],[72 (27JUN1985 21:00:00)-Water Temperature (C)]]*OO[[#This Row],[14]]/SUM(OO[14])</f>
        <v>0</v>
      </c>
      <c r="Q426" s="10">
        <f>3/24*OO[[#This Row],[73 (28JUN1985 00:00:00)-Water Temperature (C)]]*OO[[#This Row],[15]]/SUM(OO[15])</f>
        <v>0</v>
      </c>
      <c r="R426" s="10">
        <f>3/24*OO[[#This Row],[74 (28JUN1985 03:00:00)-Water Temperature (C)]]*OO[[#This Row],[16]]/SUM(OO[16])</f>
        <v>0</v>
      </c>
      <c r="S426" s="10">
        <f>3/24*OO[[#This Row],[75 (28JUN1985 06:00:00)-Water Temperature (C)]]*OO[[#This Row],[17]]/SUM(OO[17])</f>
        <v>0</v>
      </c>
      <c r="T426" s="10">
        <f>3/24*OO[[#This Row],[76 (28JUN1985 09:00:00)-Water Temperature (C)]]*OO[[#This Row],[18]]/SUM(OO[18])</f>
        <v>0</v>
      </c>
      <c r="U426" s="10">
        <f>3/24*OO[[#This Row],[77 (28JUN1985 12:00:00)-Water Temperature (C)]]*OO[[#This Row],[19]]/SUM(OO[19])</f>
        <v>0</v>
      </c>
      <c r="V426" s="10">
        <f>3/24000000*OO[[#This Row],[78 (28JUN1985 15:00:00)-Water Temperature (C)]]*OO[[#This Row],[20]]</f>
        <v>0</v>
      </c>
      <c r="W426" s="10">
        <f>3/24000000*OO[[#This Row],[79 (28JUN1985 18:00:00)-Water Temperature (C)]]*OO[[#This Row],[21]]</f>
        <v>0</v>
      </c>
      <c r="X426" s="10">
        <f>3/24000000*OO[[#This Row],[80 (28JUN1985 21:00:00)-Water Temperature (C)]]*OO[[#This Row],[22]]</f>
        <v>1.5471972709065E-37</v>
      </c>
      <c r="Y426" s="10">
        <f>3/24000000*OO[[#This Row],[81 (29JUN1985 00:00:00)-Water Temperature (C)]]*OO[[#This Row],[23]]</f>
        <v>1.2236079586425001E-31</v>
      </c>
      <c r="Z426" s="10">
        <f>3/24000000*OO[[#This Row],[82 (29JUN1985 03:00:00)-Water Temperature (C)]]*OO[[#This Row],[24]]</f>
        <v>5.3369883637837497E-25</v>
      </c>
      <c r="AA426" s="10">
        <f>3/24000000*OO[[#This Row],[83 (29JUN1985 06:00:00)-Water Temperature (C)]]*OO[[#This Row],[25]]</f>
        <v>3.1243094504387503E-20</v>
      </c>
      <c r="AB426" s="10">
        <f>3/24000000*OO[[#This Row],[84 (29JUN1985 09:00:00)-Water Temperature (C)]]*OO[[#This Row],[26]]</f>
        <v>1.14122768936475E-16</v>
      </c>
      <c r="AC426" s="10">
        <f>3/24000000*OO[[#This Row],[85 (29JUN1985 12:00:00)-Water Temperature (C)]]*OO[[#This Row],[27]]</f>
        <v>8.7266536575724998E-14</v>
      </c>
      <c r="AD426" s="10">
        <f>3/24000000*OO[[#This Row],[86 (29JUN1985 15:00:00)-Water Temperature (C)]]*OO[[#This Row],[28]]</f>
        <v>2.0832457444850002E-11</v>
      </c>
      <c r="AE426" s="10">
        <f>3/24000000*OO[[#This Row],[88 (29JUN1985 21:00:00)-Water Temperature (C)]]*OO[[#This Row],[30]]</f>
        <v>8.9678414505974996E-8</v>
      </c>
      <c r="AF426" s="10">
        <f>3/24000000*OO[[#This Row],[88 (29JUN1985 21:00:00)-Water Temperature (C)]]*OO[[#This Row],[30]]</f>
        <v>8.9678414505974996E-8</v>
      </c>
      <c r="AG426" s="10">
        <f>3/24000000*OO[[#This Row],[89 (30JUN1985 00:00:00)-Water Temperature (C)]]*OO[[#This Row],[31]]</f>
        <v>2.1341752844796252E-6</v>
      </c>
      <c r="AH426" s="10">
        <f>3/24000000*OO[[#This Row],[90 (30JUN1985 03:00:00)-Water Temperature (C)]]*OO[[#This Row],[32]]</f>
        <v>2.9892159697049998E-5</v>
      </c>
      <c r="AI426" s="10">
        <f>3/24000000*OO[[#This Row],[91 (30JUN1985 06:00:00)-Water Temperature (C)]]*OO[[#This Row],[33]]</f>
        <v>2.618235957346625E-4</v>
      </c>
      <c r="AJ426" s="10">
        <f>3/24000000*OO[[#This Row],[92 (30JUN1985 09:00:00)-Water Temperature (C)]]*OO[[#This Row],[34]]</f>
        <v>1.519833315987E-3</v>
      </c>
      <c r="AK426" s="10">
        <f>3/24000000*OO[[#This Row],[93 (30JUN1985 12:00:00)-Water Temperature (C)]]*OO[[#This Row],[35]]</f>
        <v>6.0667279919399998E-3</v>
      </c>
      <c r="AL426" s="10">
        <f>3/24000000*OO[[#This Row],[94 (30JUN1985 15:00:00)-Water Temperature (C)]]*OO[[#This Row],[36]]</f>
        <v>1.700851582122E-2</v>
      </c>
      <c r="AM426" s="10">
        <f>3/24000000*OO[[#This Row],[95 (30JUN1985 18:00:00)-Water Temperature (C)]]*OO[[#This Row],[37]]</f>
        <v>3.4543789013081257E-2</v>
      </c>
      <c r="AN426" s="10">
        <f>3/24000000*OO[[#This Row],[96 (30JUN1985 21:00:00)-Water Temperature (C)]]*OO[[#This Row],[38]]</f>
        <v>5.2757666256974999E-2</v>
      </c>
      <c r="AO426" s="10">
        <f>3/24000000*OO[[#This Row],[97 (01JUL1985 00:00:00)-Water Temperature (C)]]*OO[[#This Row],[39]]</f>
        <v>6.2452258556700009E-2</v>
      </c>
      <c r="AP426" s="10">
        <f>3/24000000*OO[[#This Row],[98 (01JUL1985 03:00:00)-Water Temperature (C)]]*OO[[#This Row],[40]]</f>
        <v>5.9627833965350006E-2</v>
      </c>
      <c r="AQ426" s="10">
        <f>3/24000000*OO[[#This Row],[99 (01JUL1985 06:00:00)-Water Temperature (C)]]*OO[[#This Row],[41]]</f>
        <v>4.6841683821075002E-2</v>
      </c>
      <c r="AR426" s="10">
        <f>3/24000000*OO[[#This Row],[100 (01JUL1985 09:00:00)-Water Temperature (C)]]*OO[[#This Row],[42]]</f>
        <v>3.0976558094937497E-2</v>
      </c>
      <c r="AS426" s="10">
        <f>3/24000000*OO[[#This Row],[101 (01JUL1985 12:00:00)-Water Temperature (C)]]*OO[[#This Row],[43]]</f>
        <v>1.7434995514683749E-2</v>
      </c>
      <c r="AT426" s="10">
        <f>3/24000000*OO[[#This Row],[102 (01JUL1985 15:00:00)-Water Temperature (C)]]*OO[[#This Row],[44]]</f>
        <v>8.3910569075999995E-3</v>
      </c>
      <c r="AU426" s="10">
        <f>3/24000000*OO[[#This Row],[103 (01JUL1985 18:00:00)-Water Temperature (C)]]*OO[[#This Row],[45]]</f>
        <v>3.5076481478999999E-3</v>
      </c>
      <c r="AV426" s="10">
        <f>3/24000000*OO[[#This Row],[104 (01JUL1985 21:00:00)-Water Temperature (C)]]*OO[[#This Row],[46]]</f>
        <v>1.3142840109929999E-3</v>
      </c>
      <c r="AW426" s="10">
        <f>3/24000000*OO[[#This Row],[105 (02JUL1985 00:00:00)-Water Temperature (C)]]*OO[[#This Row],[47]]</f>
        <v>4.6766891495062494E-4</v>
      </c>
      <c r="AX426" s="10">
        <f>3/24000000*OO[[#This Row],[106 (02JUL1985 03:00:00)-Water Temperature (C)]]*OO[[#This Row],[48]]</f>
        <v>1.8158372761286248E-4</v>
      </c>
      <c r="AY426" s="10">
        <f>3/24000000*OO[[#This Row],[107 (02JUL1985 06:00:00)-Water Temperature (C)]]*OO[[#This Row],[49]]</f>
        <v>9.3374994465600001E-5</v>
      </c>
      <c r="AZ426" s="10">
        <f>3/24000000*OO[[#This Row],[108 (02JUL1985 09:00:00)-Water Temperature (C)]]*OO[[#This Row],[50]]</f>
        <v>6.8288126454899985E-5</v>
      </c>
      <c r="BA426" s="10">
        <f>3/24000000*OO[[#This Row],[109 (02JUL1985 12:00:00)-Water Temperature (C)]]*OO[[#This Row],[51]]</f>
        <v>6.0036911868450004E-5</v>
      </c>
      <c r="BB426" s="10">
        <f>3/24000000*OO[[#This Row],[110 (02JUL1985 15:00:00)-Water Temperature (C)]]*OO[[#This Row],[52]]</f>
        <v>5.4778910056199998E-5</v>
      </c>
      <c r="BC426" s="10">
        <f>3/24000000*OO[[#This Row],[111 (02JUL1985 18:00:00)-Water Temperature (C)]]*OO[[#This Row],[53]]</f>
        <v>4.8672126367812493E-5</v>
      </c>
      <c r="BD426" s="10">
        <f>3/24000000*OO[[#This Row],[112 (02JUL1985 21:00:00)-Water Temperature (C)]]*OO[[#This Row],[54]]</f>
        <v>4.2472054262249996E-5</v>
      </c>
      <c r="BE426" s="10">
        <f>3/24000000*OO[[#This Row],[113 (03JUL1985 00:00:00)-Water Temperature (C)]]*OO[[#This Row],[55]]</f>
        <v>3.6934113967099994E-5</v>
      </c>
      <c r="BF426" s="10">
        <f>3/24000000*OO[[#This Row],[114 (03JUL1985 03:00:00)-Water Temperature (C)]]*OO[[#This Row],[56]]</f>
        <v>3.2750899759462496E-5</v>
      </c>
      <c r="BG426" s="10">
        <f>3/24000000*OO[[#This Row],[115 (03JUL1985 06:00:00)-Water Temperature (C)]]*OO[[#This Row],[57]]</f>
        <v>2.9478326817400001E-5</v>
      </c>
      <c r="BH426" s="10">
        <f>3/24000000*OO[[#This Row],[116 (03JUL1985 09:00:00)-Water Temperature (C)]]*OO[[#This Row],[58]]</f>
        <v>2.6673774940352503E-5</v>
      </c>
      <c r="BI426" s="10">
        <f>3/24000000*OO[[#This Row],[117 (03JUL1985 12:00:00)-Water Temperature (C)]]*OO[[#This Row],[59]]</f>
        <v>2.4065043643794996E-5</v>
      </c>
      <c r="BJ426" s="10">
        <f>3/24000000*OO[[#This Row],[118 (03JUL1985 15:00:00)-Water Temperature (C)]]*OO[[#This Row],[60]]</f>
        <v>2.1223490194052501E-5</v>
      </c>
      <c r="BK426" s="10">
        <f>3/24000000*OO[[#This Row],[119 (03JUL1985 18:00:00)-Water Temperature (C)]]*OO[[#This Row],[61]]</f>
        <v>1.8482215394279998E-5</v>
      </c>
      <c r="BL426" s="10">
        <f>3/24000000*OO[[#This Row],[120 (03JUL1985 21:00:00)-Water Temperature (C)]]*OO[[#This Row],[62]]</f>
        <v>1.60841995639425E-5</v>
      </c>
      <c r="BM426" s="10">
        <f>3/24000000*OO[[#This Row],[121 (04JUL1985 00:00:00)-Water Temperature (C)]]*OO[[#This Row],[63]]</f>
        <v>1.4073531186049999E-5</v>
      </c>
      <c r="BN426" s="10">
        <f>3/24000000*OO[[#This Row],[122 (04JUL1985 03:00:00)-Water Temperature (C)]]*OO[[#This Row],[64]]</f>
        <v>1.2700945957244999E-5</v>
      </c>
      <c r="BO426" s="10">
        <f>3/24000000*OO[[#This Row],[123 (04JUL1985 06:00:00)-Water Temperature (C)]]*OO[[#This Row],[65]]</f>
        <v>1.1663352631229999E-5</v>
      </c>
      <c r="BP426" s="10">
        <f>3/24000000*OO[[#This Row],[124 (04JUL1985 09:00:00)-Water Temperature (C)]]*OO[[#This Row],[66]]</f>
        <v>1.09065757181525E-5</v>
      </c>
      <c r="BQ426" s="10">
        <f>3/24000000*OO[[#This Row],[125 (04JUL1985 12:00:00)-Water Temperature (C)]]*OO[[#This Row],[67]]</f>
        <v>1.0069249948147499E-5</v>
      </c>
      <c r="BR426" s="10">
        <f>3/24000000*OO[[#This Row],[126 (04JUL1985 15:00:00)-Water Temperature (C)]]*OO[[#This Row],[68]]</f>
        <v>9.1561093358312502E-6</v>
      </c>
      <c r="BS426" s="10">
        <f>3/24000000*OO[[#This Row],[127 (04JUL1985 18:00:00)-Water Temperature (C)]]*OO[[#This Row],[69]]</f>
        <v>8.1961087505124989E-6</v>
      </c>
      <c r="BT426" s="10">
        <f>3/24000000*OO[[#This Row],[128 (04JUL1985 21:00:00)-Water Temperature (C)]]*OO[[#This Row],[70]]</f>
        <v>7.3129865577899992E-6</v>
      </c>
      <c r="BU426" s="10">
        <f>3/24000000*OO[[#This Row],[129 (05JUL1985 00:00:00)-Water Temperature (C)]]*OO[[#This Row],[71]]</f>
        <v>6.4591761812499999E-6</v>
      </c>
      <c r="BV426" s="10">
        <f>3/24000000*OO[[#This Row],[130 (05JUL1985 03:00:00)-Water Temperature (C)]]*OO[[#This Row],[72]]</f>
        <v>5.812824521955E-6</v>
      </c>
      <c r="BW426" s="10">
        <f>3/24000000*OO[[#This Row],[131 (05JUL1985 06:00:00)-Water Temperature (C)]]*OO[[#This Row],[73]]</f>
        <v>5.2653580015949992E-6</v>
      </c>
      <c r="BX426" s="10">
        <f>3/24000000*OO[[#This Row],[132 (05JUL1985 09:00:00)-Water Temperature (C)]]*OO[[#This Row],[74]]</f>
        <v>4.7973751614112498E-6</v>
      </c>
      <c r="BY426" s="10">
        <f>3/24000000*OO[[#This Row],[133 (05JUL1985 12:00:00)-Water Temperature (C)]]*OO[[#This Row],[75]]</f>
        <v>4.3131304460887495E-6</v>
      </c>
      <c r="BZ426" s="10">
        <f>3/24000000*OO[[#This Row],[134 (05JUL1985 15:00:00)-Water Temperature (C)]]*OO[[#This Row],[76]]</f>
        <v>3.7750043273899998E-6</v>
      </c>
      <c r="CA426" s="10">
        <f>3/24000000*OO[[#This Row],[135 (05JUL1985 18:00:00)-Water Temperature (C)]]*OO[[#This Row],[77]]</f>
        <v>3.18550867005525E-6</v>
      </c>
      <c r="CB426" s="10">
        <f>3/24000000*OO[[#This Row],[136 (05JUL1985 21:00:00)-Water Temperature (C)]]*OO[[#This Row],[78]]</f>
        <v>2.6738135162750003E-6</v>
      </c>
      <c r="CC426" s="10">
        <f>3/24000000*OO[[#This Row],[137 (06JUL1985 00:00:00)-Water Temperature (C)]]*OO[[#This Row],[79]]</f>
        <v>2.205691814688875E-6</v>
      </c>
      <c r="CD426" s="10">
        <f>3/24000000*OO[[#This Row],[138 (06JUL1985 03:00:00)-Water Temperature (C)]]*OO[[#This Row],[80]]</f>
        <v>1.8097507891994997E-6</v>
      </c>
      <c r="CE426" s="10">
        <f>3/24000000*OO[[#This Row],[139 (06JUL1985 06:00:00)-Water Temperature (C)]]*OO[[#This Row],[81]]</f>
        <v>1.4932710278035001E-6</v>
      </c>
      <c r="CF426" s="10">
        <f>3/24000000*OO[[#This Row],[140 (06JUL1985 09:00:00)-Water Temperature (C)]]*OO[[#This Row],[82]]</f>
        <v>1.2579087075954999E-6</v>
      </c>
      <c r="CG426" s="10">
        <f>3/24000000*OO[[#This Row],[141 (06JUL1985 12:00:00)-Water Temperature (C)]]*OO[[#This Row],[83]]</f>
        <v>1.0783311234279999E-6</v>
      </c>
      <c r="CH426" s="10">
        <f>3/24000000*OO[[#This Row],[142 (06JUL1985 15:00:00)-Water Temperature (C)]]*OO[[#This Row],[84]]</f>
        <v>9.3669318400937487E-7</v>
      </c>
      <c r="CI426" s="10">
        <f>3/24000000*OO[[#This Row],[143 (06JUL1985 18:00:00)-Water Temperature (C)]]*OO[[#This Row],[85]]</f>
        <v>8.2054835993637491E-7</v>
      </c>
      <c r="CJ426" s="10">
        <f>3/24000000*OO[[#This Row],[144 (06JUL1985 21:00:00)-Water Temperature (C)]]*OO[[#This Row],[86]]</f>
        <v>7.2658252682549998E-7</v>
      </c>
      <c r="CK426" s="10">
        <f>3/24000000*OO[[#This Row],[145 (07JUL1985 00:00:00)-Water Temperature (C)]]*OO[[#This Row],[87]]</f>
        <v>6.4859179206937507E-7</v>
      </c>
      <c r="CL426" s="10">
        <f>3/24000000*OO[[#This Row],[146 (07JUL1985 03:00:00)-Water Temperature (C)]]*OO[[#This Row],[88]]</f>
        <v>5.9615847162500001E-7</v>
      </c>
      <c r="CM426" s="10">
        <f>3/24000000*OO[[#This Row],[147 (07JUL1985 06:00:00)-Water Temperature (C)]]*OO[[#This Row],[89]]</f>
        <v>5.5915115385599998E-7</v>
      </c>
      <c r="CN426" s="10">
        <f>3/24000000*OO[[#This Row],[148 (07JUL1985 09:00:00)-Water Temperature (C)]]*OO[[#This Row],[90]]</f>
        <v>5.3288082015449998E-7</v>
      </c>
      <c r="CO426" s="10">
        <f>3/24000000*OO[[#This Row],[149 (07JUL1985 12:00:00)-Water Temperature (C)]]*OO[[#This Row],[91]]</f>
        <v>5.0943615655024999E-7</v>
      </c>
      <c r="CP426" s="10">
        <f>3/24000000*OO[[#This Row],[150 (07JUL1985 15:00:00)-Water Temperature (C)]]*OO[[#This Row],[92]]</f>
        <v>4.8577070528699997E-7</v>
      </c>
      <c r="CQ426" s="10">
        <f>3/24000000*OO[[#This Row],[151 (07JUL1985 18:00:00)-Water Temperature (C)]]*OO[[#This Row],[93]]</f>
        <v>4.6215050133999993E-7</v>
      </c>
      <c r="CR426" s="10">
        <f>3/24000000*OO[[#This Row],[152 (07JUL1985 21:00:00)-Water Temperature (C)]]*OO[[#This Row],[94]]</f>
        <v>4.4031767906249998E-7</v>
      </c>
      <c r="CS426" s="10">
        <f>3/24000000*OO[[#This Row],[153 (08JUL1985 00:00:00)-Water Temperature (C)]]*OO[[#This Row],[95]]</f>
        <v>4.1993186757349999E-7</v>
      </c>
      <c r="CT426" s="10">
        <f>3/24000000*OO[[#This Row],[154 (08JUL1985 03:00:00)-Water Temperature (C)]]*OO[[#This Row],[96]]</f>
        <v>4.0684971746374996E-7</v>
      </c>
      <c r="CU426" s="10">
        <f>3/24000000*OO[[#This Row],[155 (08JUL1985 06:00:00)-Water Temperature (C)]]*OO[[#This Row],[97]]</f>
        <v>3.9807328234962498E-7</v>
      </c>
      <c r="CV426" s="10">
        <f>3/24000000*OO[[#This Row],[156 (08JUL1985 09:00:00)-Water Temperature (C)]]*OO[[#This Row],[98]]</f>
        <v>3.9264018845724998E-7</v>
      </c>
      <c r="CW426" s="10">
        <f>3/24000000*OO[[#This Row],[157 (08JUL1985 12:00:00)-Water Temperature (C)]]*OO[[#This Row],[99]]</f>
        <v>3.8696805296499997E-7</v>
      </c>
    </row>
    <row r="427" spans="1:101" x14ac:dyDescent="0.35">
      <c r="A427" t="s">
        <v>434</v>
      </c>
      <c r="B427">
        <v>230.7397</v>
      </c>
      <c r="C427" s="10">
        <f>3/24*OO[[#This Row],[59 (26JUN1985 06:00:00)-Water Temperature (C)]]*OO[[#This Row],[1]]/SUM(OO[1])</f>
        <v>0</v>
      </c>
      <c r="D427" s="10">
        <f>3/24*OO[[#This Row],[60 (26JUN1985 09:00:00)-Water Temperature (C)]]*OO[[#This Row],[2]]/SUM(OO[2])</f>
        <v>0</v>
      </c>
      <c r="E427" s="10">
        <f>3/24*OO[[#This Row],[61 (26JUN1985 12:00:00)-Water Temperature (C)]]*OO[[#This Row],[3]]/SUM(OO[3])</f>
        <v>0</v>
      </c>
      <c r="F427" s="10">
        <f>3/24*OO[[#This Row],[62 (26JUN1985 15:00:00)-Water Temperature (C)]]*OO[[#This Row],[4]]/SUM(OO[4])</f>
        <v>0</v>
      </c>
      <c r="G427" s="10">
        <f>3/24*OO[[#This Row],[63 (26JUN1985 18:00:00)-Water Temperature (C)]]*OO[[#This Row],[5]]/SUM(OO[5])</f>
        <v>0</v>
      </c>
      <c r="H427" s="10">
        <f>3/24*OO[[#This Row],[64 (26JUN1985 21:00:00)-Water Temperature (C)]]*OO[[#This Row],[6]]/SUM(OO[6])</f>
        <v>0</v>
      </c>
      <c r="I427" s="10">
        <f>3/24*OO[[#This Row],[65 (27JUN1985 00:00:00)-Water Temperature (C)]]*OO[[#This Row],[7]]/SUM(OO[7])</f>
        <v>0</v>
      </c>
      <c r="J427" s="10">
        <f>3/24*OO[[#This Row],[66 (27JUN1985 03:00:00)-Water Temperature (C)]]*OO[[#This Row],[8]]/SUM(OO[8])</f>
        <v>0</v>
      </c>
      <c r="K427" s="10">
        <f>3/24*OO[[#This Row],[67 (27JUN1985 06:00:00)-Water Temperature (C)]]*OO[[#This Row],[9]]/SUM(OO[9])</f>
        <v>0</v>
      </c>
      <c r="L427" s="10">
        <f>3/24*OO[[#This Row],[68 (27JUN1985 09:00:00)-Water Temperature (C)]]*OO[[#This Row],[10]]/SUM(OO[10])</f>
        <v>0</v>
      </c>
      <c r="M427" s="10">
        <f>3/24*OO[[#This Row],[69 (27JUN1985 12:00:00)-Water Temperature (C)]]*OO[[#This Row],[11]]/SUM(OO[11])</f>
        <v>0</v>
      </c>
      <c r="N427" s="10">
        <f>3/24*OO[[#This Row],[70 (27JUN1985 15:00:00)-Water Temperature (C)]]*OO[[#This Row],[12]]/SUM(OO[12])</f>
        <v>0</v>
      </c>
      <c r="O427" s="10">
        <f>3/24*OO[[#This Row],[71 (27JUN1985 18:00:00)-Water Temperature (C)]]*OO[[#This Row],[13]]/SUM(OO[13])</f>
        <v>0</v>
      </c>
      <c r="P427" s="10">
        <f>3/24*OO[[#This Row],[72 (27JUN1985 21:00:00)-Water Temperature (C)]]*OO[[#This Row],[14]]/SUM(OO[14])</f>
        <v>0</v>
      </c>
      <c r="Q427" s="10">
        <f>3/24*OO[[#This Row],[73 (28JUN1985 00:00:00)-Water Temperature (C)]]*OO[[#This Row],[15]]/SUM(OO[15])</f>
        <v>0</v>
      </c>
      <c r="R427" s="10">
        <f>3/24*OO[[#This Row],[74 (28JUN1985 03:00:00)-Water Temperature (C)]]*OO[[#This Row],[16]]/SUM(OO[16])</f>
        <v>0</v>
      </c>
      <c r="S427" s="10">
        <f>3/24*OO[[#This Row],[75 (28JUN1985 06:00:00)-Water Temperature (C)]]*OO[[#This Row],[17]]/SUM(OO[17])</f>
        <v>0</v>
      </c>
      <c r="T427" s="10">
        <f>3/24*OO[[#This Row],[76 (28JUN1985 09:00:00)-Water Temperature (C)]]*OO[[#This Row],[18]]/SUM(OO[18])</f>
        <v>0</v>
      </c>
      <c r="U427" s="10">
        <f>3/24*OO[[#This Row],[77 (28JUN1985 12:00:00)-Water Temperature (C)]]*OO[[#This Row],[19]]/SUM(OO[19])</f>
        <v>0</v>
      </c>
      <c r="V427" s="10">
        <f>3/24000000*OO[[#This Row],[78 (28JUN1985 15:00:00)-Water Temperature (C)]]*OO[[#This Row],[20]]</f>
        <v>0</v>
      </c>
      <c r="W427" s="10">
        <f>3/24000000*OO[[#This Row],[79 (28JUN1985 18:00:00)-Water Temperature (C)]]*OO[[#This Row],[21]]</f>
        <v>0</v>
      </c>
      <c r="X427" s="10">
        <f>3/24000000*OO[[#This Row],[80 (28JUN1985 21:00:00)-Water Temperature (C)]]*OO[[#This Row],[22]]</f>
        <v>3.1200313177713744E-38</v>
      </c>
      <c r="Y427" s="10">
        <f>3/24000000*OO[[#This Row],[81 (29JUN1985 00:00:00)-Water Temperature (C)]]*OO[[#This Row],[23]]</f>
        <v>2.4511563193462498E-32</v>
      </c>
      <c r="Z427" s="10">
        <f>3/24000000*OO[[#This Row],[82 (29JUN1985 03:00:00)-Water Temperature (C)]]*OO[[#This Row],[24]]</f>
        <v>1.1356238377749996E-25</v>
      </c>
      <c r="AA427" s="10">
        <f>3/24000000*OO[[#This Row],[83 (29JUN1985 06:00:00)-Water Temperature (C)]]*OO[[#This Row],[25]]</f>
        <v>7.2164585794362502E-21</v>
      </c>
      <c r="AB427" s="10">
        <f>3/24000000*OO[[#This Row],[84 (29JUN1985 09:00:00)-Water Temperature (C)]]*OO[[#This Row],[26]]</f>
        <v>2.7672455063946251E-17</v>
      </c>
      <c r="AC427" s="10">
        <f>3/24000000*OO[[#This Row],[85 (29JUN1985 12:00:00)-Water Temperature (C)]]*OO[[#This Row],[27]]</f>
        <v>2.19529237505925E-14</v>
      </c>
      <c r="AD427" s="10">
        <f>3/24000000*OO[[#This Row],[86 (29JUN1985 15:00:00)-Water Temperature (C)]]*OO[[#This Row],[28]]</f>
        <v>5.4009658507200007E-12</v>
      </c>
      <c r="AE427" s="10">
        <f>3/24000000*OO[[#This Row],[88 (29JUN1985 21:00:00)-Water Temperature (C)]]*OO[[#This Row],[30]]</f>
        <v>2.4433186630886253E-8</v>
      </c>
      <c r="AF427" s="10">
        <f>3/24000000*OO[[#This Row],[88 (29JUN1985 21:00:00)-Water Temperature (C)]]*OO[[#This Row],[30]]</f>
        <v>2.4433186630886253E-8</v>
      </c>
      <c r="AG427" s="10">
        <f>3/24000000*OO[[#This Row],[89 (30JUN1985 00:00:00)-Water Temperature (C)]]*OO[[#This Row],[31]]</f>
        <v>5.939738521794999E-7</v>
      </c>
      <c r="AH427" s="10">
        <f>3/24000000*OO[[#This Row],[90 (30JUN1985 03:00:00)-Water Temperature (C)]]*OO[[#This Row],[32]]</f>
        <v>8.4855387812399995E-6</v>
      </c>
      <c r="AI427" s="10">
        <f>3/24000000*OO[[#This Row],[91 (30JUN1985 06:00:00)-Water Temperature (C)]]*OO[[#This Row],[33]]</f>
        <v>7.5665643828775003E-5</v>
      </c>
      <c r="AJ427" s="10">
        <f>3/24000000*OO[[#This Row],[92 (30JUN1985 09:00:00)-Water Temperature (C)]]*OO[[#This Row],[34]]</f>
        <v>4.4652619892562498E-4</v>
      </c>
      <c r="AK427" s="10">
        <f>3/24000000*OO[[#This Row],[93 (30JUN1985 12:00:00)-Water Temperature (C)]]*OO[[#This Row],[35]]</f>
        <v>1.8117031641539999E-3</v>
      </c>
      <c r="AL427" s="10">
        <f>3/24000000*OO[[#This Row],[94 (30JUN1985 15:00:00)-Water Temperature (C)]]*OO[[#This Row],[36]]</f>
        <v>5.1589055871625001E-3</v>
      </c>
      <c r="AM427" s="10">
        <f>3/24000000*OO[[#This Row],[95 (30JUN1985 18:00:00)-Water Temperature (C)]]*OO[[#This Row],[37]]</f>
        <v>1.0640471418737498E-2</v>
      </c>
      <c r="AN427" s="10">
        <f>3/24000000*OO[[#This Row],[96 (30JUN1985 21:00:00)-Water Temperature (C)]]*OO[[#This Row],[38]]</f>
        <v>1.6504804291275002E-2</v>
      </c>
      <c r="AO427" s="10">
        <f>3/24000000*OO[[#This Row],[97 (01JUL1985 00:00:00)-Water Temperature (C)]]*OO[[#This Row],[39]]</f>
        <v>1.9820594383432501E-2</v>
      </c>
      <c r="AP427" s="10">
        <f>3/24000000*OO[[#This Row],[98 (01JUL1985 03:00:00)-Water Temperature (C)]]*OO[[#This Row],[40]]</f>
        <v>1.9187157810089998E-2</v>
      </c>
      <c r="AQ427" s="10">
        <f>3/24000000*OO[[#This Row],[99 (01JUL1985 06:00:00)-Water Temperature (C)]]*OO[[#This Row],[41]]</f>
        <v>1.5266345168303752E-2</v>
      </c>
      <c r="AR427" s="10">
        <f>3/24000000*OO[[#This Row],[100 (01JUL1985 09:00:00)-Water Temperature (C)]]*OO[[#This Row],[42]]</f>
        <v>1.0218755636636248E-2</v>
      </c>
      <c r="AS427" s="10">
        <f>3/24000000*OO[[#This Row],[101 (01JUL1985 12:00:00)-Water Temperature (C)]]*OO[[#This Row],[43]]</f>
        <v>5.8216401500774994E-3</v>
      </c>
      <c r="AT427" s="10">
        <f>3/24000000*OO[[#This Row],[102 (01JUL1985 15:00:00)-Water Temperature (C)]]*OO[[#This Row],[44]]</f>
        <v>2.8360870166343746E-3</v>
      </c>
      <c r="AU427" s="10">
        <f>3/24000000*OO[[#This Row],[103 (01JUL1985 18:00:00)-Water Temperature (C)]]*OO[[#This Row],[45]]</f>
        <v>1.1994507520481249E-3</v>
      </c>
      <c r="AV427" s="10">
        <f>3/24000000*OO[[#This Row],[104 (01JUL1985 21:00:00)-Water Temperature (C)]]*OO[[#This Row],[46]]</f>
        <v>4.5395396263800002E-4</v>
      </c>
      <c r="AW427" s="10">
        <f>3/24000000*OO[[#This Row],[105 (02JUL1985 00:00:00)-Water Temperature (C)]]*OO[[#This Row],[47]]</f>
        <v>1.6252491267503751E-4</v>
      </c>
      <c r="AX427" s="10">
        <f>3/24000000*OO[[#This Row],[106 (02JUL1985 03:00:00)-Water Temperature (C)]]*OO[[#This Row],[48]]</f>
        <v>6.2876820827149996E-5</v>
      </c>
      <c r="AY427" s="10">
        <f>3/24000000*OO[[#This Row],[107 (02JUL1985 06:00:00)-Water Temperature (C)]]*OO[[#This Row],[49]]</f>
        <v>3.1852648040902495E-5</v>
      </c>
      <c r="AZ427" s="10">
        <f>3/24000000*OO[[#This Row],[108 (02JUL1985 09:00:00)-Water Temperature (C)]]*OO[[#This Row],[50]]</f>
        <v>2.301837543664E-5</v>
      </c>
      <c r="BA427" s="10">
        <f>3/24000000*OO[[#This Row],[109 (02JUL1985 12:00:00)-Water Temperature (C)]]*OO[[#This Row],[51]]</f>
        <v>2.0210735323099998E-5</v>
      </c>
      <c r="BB427" s="10">
        <f>3/24000000*OO[[#This Row],[110 (02JUL1985 15:00:00)-Water Temperature (C)]]*OO[[#This Row],[52]]</f>
        <v>1.8522497325978749E-5</v>
      </c>
      <c r="BC427" s="10">
        <f>3/24000000*OO[[#This Row],[111 (02JUL1985 18:00:00)-Water Temperature (C)]]*OO[[#This Row],[53]]</f>
        <v>1.6580981767207499E-5</v>
      </c>
      <c r="BD427" s="10">
        <f>3/24000000*OO[[#This Row],[112 (02JUL1985 21:00:00)-Water Temperature (C)]]*OO[[#This Row],[54]]</f>
        <v>1.4572895114487499E-5</v>
      </c>
      <c r="BE427" s="10">
        <f>3/24000000*OO[[#This Row],[113 (03JUL1985 00:00:00)-Water Temperature (C)]]*OO[[#This Row],[55]]</f>
        <v>1.27534438104725E-5</v>
      </c>
      <c r="BF427" s="10">
        <f>3/24000000*OO[[#This Row],[114 (03JUL1985 03:00:00)-Water Temperature (C)]]*OO[[#This Row],[56]]</f>
        <v>1.1364819738018748E-5</v>
      </c>
      <c r="BG427" s="10">
        <f>3/24000000*OO[[#This Row],[115 (03JUL1985 06:00:00)-Water Temperature (C)]]*OO[[#This Row],[57]]</f>
        <v>1.0287397640474999E-5</v>
      </c>
      <c r="BH427" s="10">
        <f>3/24000000*OO[[#This Row],[116 (03JUL1985 09:00:00)-Water Temperature (C)]]*OO[[#This Row],[58]]</f>
        <v>9.3705513135500001E-6</v>
      </c>
      <c r="BI427" s="10">
        <f>3/24000000*OO[[#This Row],[117 (03JUL1985 12:00:00)-Water Temperature (C)]]*OO[[#This Row],[59]]</f>
        <v>8.5136011472662497E-6</v>
      </c>
      <c r="BJ427" s="10">
        <f>3/24000000*OO[[#This Row],[118 (03JUL1985 15:00:00)-Water Temperature (C)]]*OO[[#This Row],[60]]</f>
        <v>7.5648778873999996E-6</v>
      </c>
      <c r="BK427" s="10">
        <f>3/24000000*OO[[#This Row],[119 (03JUL1985 18:00:00)-Water Temperature (C)]]*OO[[#This Row],[61]]</f>
        <v>6.6380131667849991E-6</v>
      </c>
      <c r="BL427" s="10">
        <f>3/24000000*OO[[#This Row],[120 (03JUL1985 21:00:00)-Water Temperature (C)]]*OO[[#This Row],[62]]</f>
        <v>5.8267278999999988E-6</v>
      </c>
      <c r="BM427" s="10">
        <f>3/24000000*OO[[#This Row],[121 (04JUL1985 00:00:00)-Water Temperature (C)]]*OO[[#This Row],[63]]</f>
        <v>5.1467684283749999E-6</v>
      </c>
      <c r="BN427" s="10">
        <f>3/24000000*OO[[#This Row],[122 (04JUL1985 03:00:00)-Water Temperature (C)]]*OO[[#This Row],[64]]</f>
        <v>4.6913227092462507E-6</v>
      </c>
      <c r="BO427" s="10">
        <f>3/24000000*OO[[#This Row],[123 (04JUL1985 06:00:00)-Water Temperature (C)]]*OO[[#This Row],[65]]</f>
        <v>4.3525253751375002E-6</v>
      </c>
      <c r="BP427" s="10">
        <f>3/24000000*OO[[#This Row],[124 (04JUL1985 09:00:00)-Water Temperature (C)]]*OO[[#This Row],[66]]</f>
        <v>4.1119450770075E-6</v>
      </c>
      <c r="BQ427" s="10">
        <f>3/24000000*OO[[#This Row],[125 (04JUL1985 12:00:00)-Water Temperature (C)]]*OO[[#This Row],[67]]</f>
        <v>3.8457341230824998E-6</v>
      </c>
      <c r="BR427" s="10">
        <f>3/24000000*OO[[#This Row],[126 (04JUL1985 15:00:00)-Water Temperature (C)]]*OO[[#This Row],[68]]</f>
        <v>3.5471818870949996E-6</v>
      </c>
      <c r="BS427" s="10">
        <f>3/24000000*OO[[#This Row],[127 (04JUL1985 18:00:00)-Water Temperature (C)]]*OO[[#This Row],[69]]</f>
        <v>3.2240982706837505E-6</v>
      </c>
      <c r="BT427" s="10">
        <f>3/24000000*OO[[#This Row],[128 (04JUL1985 21:00:00)-Water Temperature (C)]]*OO[[#This Row],[70]]</f>
        <v>2.9268158249212494E-6</v>
      </c>
      <c r="BU427" s="10">
        <f>3/24000000*OO[[#This Row],[129 (05JUL1985 00:00:00)-Water Temperature (C)]]*OO[[#This Row],[71]]</f>
        <v>2.642834380372875E-6</v>
      </c>
      <c r="BV427" s="10">
        <f>3/24000000*OO[[#This Row],[130 (05JUL1985 03:00:00)-Water Temperature (C)]]*OO[[#This Row],[72]]</f>
        <v>2.425653592412625E-6</v>
      </c>
      <c r="BW427" s="10">
        <f>3/24000000*OO[[#This Row],[131 (05JUL1985 06:00:00)-Water Temperature (C)]]*OO[[#This Row],[73]]</f>
        <v>2.2420782558474998E-6</v>
      </c>
      <c r="BX427" s="10">
        <f>3/24000000*OO[[#This Row],[132 (05JUL1985 09:00:00)-Water Temperature (C)]]*OO[[#This Row],[74]]</f>
        <v>2.0866694179353749E-6</v>
      </c>
      <c r="BY427" s="10">
        <f>3/24000000*OO[[#This Row],[133 (05JUL1985 12:00:00)-Water Temperature (C)]]*OO[[#This Row],[75]]</f>
        <v>1.9195196787187498E-6</v>
      </c>
      <c r="BZ427" s="10">
        <f>3/24000000*OO[[#This Row],[134 (05JUL1985 15:00:00)-Water Temperature (C)]]*OO[[#This Row],[76]]</f>
        <v>1.7215852954375E-6</v>
      </c>
      <c r="CA427" s="10">
        <f>3/24000000*OO[[#This Row],[135 (05JUL1985 18:00:00)-Water Temperature (C)]]*OO[[#This Row],[77]]</f>
        <v>1.4908593351239999E-6</v>
      </c>
      <c r="CB427" s="10">
        <f>3/24000000*OO[[#This Row],[136 (05JUL1985 21:00:00)-Water Temperature (C)]]*OO[[#This Row],[78]]</f>
        <v>1.2709291222237501E-6</v>
      </c>
      <c r="CC427" s="10">
        <f>3/24000000*OO[[#This Row],[137 (06JUL1985 00:00:00)-Water Temperature (C)]]*OO[[#This Row],[79]]</f>
        <v>1.0525814206809999E-6</v>
      </c>
      <c r="CD427" s="10">
        <f>3/24000000*OO[[#This Row],[138 (06JUL1985 03:00:00)-Water Temperature (C)]]*OO[[#This Row],[80]]</f>
        <v>8.65515900735875E-7</v>
      </c>
      <c r="CE427" s="10">
        <f>3/24000000*OO[[#This Row],[139 (06JUL1985 06:00:00)-Water Temperature (C)]]*OO[[#This Row],[81]]</f>
        <v>7.1358419161274996E-7</v>
      </c>
      <c r="CF427" s="10">
        <f>3/24000000*OO[[#This Row],[140 (06JUL1985 09:00:00)-Water Temperature (C)]]*OO[[#This Row],[82]]</f>
        <v>6.0014928111937502E-7</v>
      </c>
      <c r="CG427" s="10">
        <f>3/24000000*OO[[#This Row],[141 (06JUL1985 12:00:00)-Water Temperature (C)]]*OO[[#This Row],[83]]</f>
        <v>5.1365315229975008E-7</v>
      </c>
      <c r="CH427" s="10">
        <f>3/24000000*OO[[#This Row],[142 (06JUL1985 15:00:00)-Water Temperature (C)]]*OO[[#This Row],[84]]</f>
        <v>4.454568438875E-7</v>
      </c>
      <c r="CI427" s="10">
        <f>3/24000000*OO[[#This Row],[143 (06JUL1985 18:00:00)-Water Temperature (C)]]*OO[[#This Row],[85]]</f>
        <v>3.8970216099087492E-7</v>
      </c>
      <c r="CJ427" s="10">
        <f>3/24000000*OO[[#This Row],[144 (06JUL1985 21:00:00)-Water Temperature (C)]]*OO[[#This Row],[86]]</f>
        <v>3.4485944354849997E-7</v>
      </c>
      <c r="CK427" s="10">
        <f>3/24000000*OO[[#This Row],[145 (07JUL1985 00:00:00)-Water Temperature (C)]]*OO[[#This Row],[87]]</f>
        <v>3.07629413358325E-7</v>
      </c>
      <c r="CL427" s="10">
        <f>3/24000000*OO[[#This Row],[146 (07JUL1985 03:00:00)-Water Temperature (C)]]*OO[[#This Row],[88]]</f>
        <v>2.8241874701562497E-7</v>
      </c>
      <c r="CM427" s="10">
        <f>3/24000000*OO[[#This Row],[147 (07JUL1985 06:00:00)-Water Temperature (C)]]*OO[[#This Row],[89]]</f>
        <v>2.6441493255986249E-7</v>
      </c>
      <c r="CN427" s="10">
        <f>3/24000000*OO[[#This Row],[148 (07JUL1985 09:00:00)-Water Temperature (C)]]*OO[[#This Row],[90]]</f>
        <v>2.5178802641664999E-7</v>
      </c>
      <c r="CO427" s="10">
        <f>3/24000000*OO[[#This Row],[149 (07JUL1985 12:00:00)-Water Temperature (C)]]*OO[[#This Row],[91]]</f>
        <v>2.4071324753884998E-7</v>
      </c>
      <c r="CP427" s="10">
        <f>3/24000000*OO[[#This Row],[150 (07JUL1985 15:00:00)-Water Temperature (C)]]*OO[[#This Row],[92]]</f>
        <v>2.2943953970100001E-7</v>
      </c>
      <c r="CQ427" s="10">
        <f>3/24000000*OO[[#This Row],[151 (07JUL1985 18:00:00)-Water Temperature (C)]]*OO[[#This Row],[93]]</f>
        <v>2.1818652659763748E-7</v>
      </c>
      <c r="CR427" s="10">
        <f>3/24000000*OO[[#This Row],[152 (07JUL1985 21:00:00)-Water Temperature (C)]]*OO[[#This Row],[94]]</f>
        <v>2.078452776182E-7</v>
      </c>
      <c r="CS427" s="10">
        <f>3/24000000*OO[[#This Row],[153 (08JUL1985 00:00:00)-Water Temperature (C)]]*OO[[#This Row],[95]]</f>
        <v>1.9818671026029998E-7</v>
      </c>
      <c r="CT427" s="10">
        <f>3/24000000*OO[[#This Row],[154 (08JUL1985 03:00:00)-Water Temperature (C)]]*OO[[#This Row],[96]]</f>
        <v>1.9198770371054999E-7</v>
      </c>
      <c r="CU427" s="10">
        <f>3/24000000*OO[[#This Row],[155 (08JUL1985 06:00:00)-Water Temperature (C)]]*OO[[#This Row],[97]]</f>
        <v>1.8772436889436251E-7</v>
      </c>
      <c r="CV427" s="10">
        <f>3/24000000*OO[[#This Row],[156 (08JUL1985 09:00:00)-Water Temperature (C)]]*OO[[#This Row],[98]]</f>
        <v>1.8500031817739998E-7</v>
      </c>
      <c r="CW427" s="10">
        <f>3/24000000*OO[[#This Row],[157 (08JUL1985 12:00:00)-Water Temperature (C)]]*OO[[#This Row],[99]]</f>
        <v>1.8231077925603748E-7</v>
      </c>
    </row>
    <row r="428" spans="1:101" x14ac:dyDescent="0.35">
      <c r="A428" t="s">
        <v>435</v>
      </c>
      <c r="B428">
        <v>777.38630000000001</v>
      </c>
      <c r="C428" s="10">
        <f>3/24*OO[[#This Row],[59 (26JUN1985 06:00:00)-Water Temperature (C)]]*OO[[#This Row],[1]]/SUM(OO[1])</f>
        <v>0</v>
      </c>
      <c r="D428" s="10">
        <f>3/24*OO[[#This Row],[60 (26JUN1985 09:00:00)-Water Temperature (C)]]*OO[[#This Row],[2]]/SUM(OO[2])</f>
        <v>0</v>
      </c>
      <c r="E428" s="10">
        <f>3/24*OO[[#This Row],[61 (26JUN1985 12:00:00)-Water Temperature (C)]]*OO[[#This Row],[3]]/SUM(OO[3])</f>
        <v>0</v>
      </c>
      <c r="F428" s="10">
        <f>3/24*OO[[#This Row],[62 (26JUN1985 15:00:00)-Water Temperature (C)]]*OO[[#This Row],[4]]/SUM(OO[4])</f>
        <v>0</v>
      </c>
      <c r="G428" s="10">
        <f>3/24*OO[[#This Row],[63 (26JUN1985 18:00:00)-Water Temperature (C)]]*OO[[#This Row],[5]]/SUM(OO[5])</f>
        <v>0</v>
      </c>
      <c r="H428" s="10">
        <f>3/24*OO[[#This Row],[64 (26JUN1985 21:00:00)-Water Temperature (C)]]*OO[[#This Row],[6]]/SUM(OO[6])</f>
        <v>0</v>
      </c>
      <c r="I428" s="10">
        <f>3/24*OO[[#This Row],[65 (27JUN1985 00:00:00)-Water Temperature (C)]]*OO[[#This Row],[7]]/SUM(OO[7])</f>
        <v>0</v>
      </c>
      <c r="J428" s="10">
        <f>3/24*OO[[#This Row],[66 (27JUN1985 03:00:00)-Water Temperature (C)]]*OO[[#This Row],[8]]/SUM(OO[8])</f>
        <v>0</v>
      </c>
      <c r="K428" s="10">
        <f>3/24*OO[[#This Row],[67 (27JUN1985 06:00:00)-Water Temperature (C)]]*OO[[#This Row],[9]]/SUM(OO[9])</f>
        <v>0</v>
      </c>
      <c r="L428" s="10">
        <f>3/24*OO[[#This Row],[68 (27JUN1985 09:00:00)-Water Temperature (C)]]*OO[[#This Row],[10]]/SUM(OO[10])</f>
        <v>0</v>
      </c>
      <c r="M428" s="10">
        <f>3/24*OO[[#This Row],[69 (27JUN1985 12:00:00)-Water Temperature (C)]]*OO[[#This Row],[11]]/SUM(OO[11])</f>
        <v>0</v>
      </c>
      <c r="N428" s="10">
        <f>3/24*OO[[#This Row],[70 (27JUN1985 15:00:00)-Water Temperature (C)]]*OO[[#This Row],[12]]/SUM(OO[12])</f>
        <v>0</v>
      </c>
      <c r="O428" s="10">
        <f>3/24*OO[[#This Row],[71 (27JUN1985 18:00:00)-Water Temperature (C)]]*OO[[#This Row],[13]]/SUM(OO[13])</f>
        <v>0</v>
      </c>
      <c r="P428" s="10">
        <f>3/24*OO[[#This Row],[72 (27JUN1985 21:00:00)-Water Temperature (C)]]*OO[[#This Row],[14]]/SUM(OO[14])</f>
        <v>0</v>
      </c>
      <c r="Q428" s="10">
        <f>3/24*OO[[#This Row],[73 (28JUN1985 00:00:00)-Water Temperature (C)]]*OO[[#This Row],[15]]/SUM(OO[15])</f>
        <v>0</v>
      </c>
      <c r="R428" s="10">
        <f>3/24*OO[[#This Row],[74 (28JUN1985 03:00:00)-Water Temperature (C)]]*OO[[#This Row],[16]]/SUM(OO[16])</f>
        <v>0</v>
      </c>
      <c r="S428" s="10">
        <f>3/24*OO[[#This Row],[75 (28JUN1985 06:00:00)-Water Temperature (C)]]*OO[[#This Row],[17]]/SUM(OO[17])</f>
        <v>0</v>
      </c>
      <c r="T428" s="10">
        <f>3/24*OO[[#This Row],[76 (28JUN1985 09:00:00)-Water Temperature (C)]]*OO[[#This Row],[18]]/SUM(OO[18])</f>
        <v>0</v>
      </c>
      <c r="U428" s="10">
        <f>3/24*OO[[#This Row],[77 (28JUN1985 12:00:00)-Water Temperature (C)]]*OO[[#This Row],[19]]/SUM(OO[19])</f>
        <v>0</v>
      </c>
      <c r="V428" s="10">
        <f>3/24000000*OO[[#This Row],[78 (28JUN1985 15:00:00)-Water Temperature (C)]]*OO[[#This Row],[20]]</f>
        <v>0</v>
      </c>
      <c r="W428" s="10">
        <f>3/24000000*OO[[#This Row],[79 (28JUN1985 18:00:00)-Water Temperature (C)]]*OO[[#This Row],[21]]</f>
        <v>0</v>
      </c>
      <c r="X428" s="10">
        <f>3/24000000*OO[[#This Row],[80 (28JUN1985 21:00:00)-Water Temperature (C)]]*OO[[#This Row],[22]]</f>
        <v>5.5974006711899987E-38</v>
      </c>
      <c r="Y428" s="10">
        <f>3/24000000*OO[[#This Row],[81 (29JUN1985 00:00:00)-Water Temperature (C)]]*OO[[#This Row],[23]]</f>
        <v>4.3839012992187497E-32</v>
      </c>
      <c r="Z428" s="10">
        <f>3/24000000*OO[[#This Row],[82 (29JUN1985 03:00:00)-Water Temperature (C)]]*OO[[#This Row],[24]]</f>
        <v>2.2281897524735002E-25</v>
      </c>
      <c r="AA428" s="10">
        <f>3/24000000*OO[[#This Row],[83 (29JUN1985 06:00:00)-Water Temperature (C)]]*OO[[#This Row],[25]]</f>
        <v>1.6224444842335E-20</v>
      </c>
      <c r="AB428" s="10">
        <f>3/24000000*OO[[#This Row],[84 (29JUN1985 09:00:00)-Water Temperature (C)]]*OO[[#This Row],[26]]</f>
        <v>6.7305435536900001E-17</v>
      </c>
      <c r="AC428" s="10">
        <f>3/24000000*OO[[#This Row],[85 (29JUN1985 12:00:00)-Water Temperature (C)]]*OO[[#This Row],[27]]</f>
        <v>5.6568893103799993E-14</v>
      </c>
      <c r="AD428" s="10">
        <f>3/24000000*OO[[#This Row],[86 (29JUN1985 15:00:00)-Water Temperature (C)]]*OO[[#This Row],[28]]</f>
        <v>1.4574312997500001E-11</v>
      </c>
      <c r="AE428" s="10">
        <f>3/24000000*OO[[#This Row],[88 (29JUN1985 21:00:00)-Water Temperature (C)]]*OO[[#This Row],[30]]</f>
        <v>7.1183855759087502E-8</v>
      </c>
      <c r="AF428" s="10">
        <f>3/24000000*OO[[#This Row],[88 (29JUN1985 21:00:00)-Water Temperature (C)]]*OO[[#This Row],[30]]</f>
        <v>7.1183855759087502E-8</v>
      </c>
      <c r="AG428" s="10">
        <f>3/24000000*OO[[#This Row],[89 (30JUN1985 00:00:00)-Water Temperature (C)]]*OO[[#This Row],[31]]</f>
        <v>1.7885380490992498E-6</v>
      </c>
      <c r="AH428" s="10">
        <f>3/24000000*OO[[#This Row],[90 (30JUN1985 03:00:00)-Water Temperature (C)]]*OO[[#This Row],[32]]</f>
        <v>2.6320066288289997E-5</v>
      </c>
      <c r="AI428" s="10">
        <f>3/24000000*OO[[#This Row],[91 (30JUN1985 06:00:00)-Water Temperature (C)]]*OO[[#This Row],[33]]</f>
        <v>2.4084399834106246E-4</v>
      </c>
      <c r="AJ428" s="10">
        <f>3/24000000*OO[[#This Row],[92 (30JUN1985 09:00:00)-Water Temperature (C)]]*OO[[#This Row],[34]]</f>
        <v>1.4554263884899998E-3</v>
      </c>
      <c r="AK428" s="10">
        <f>3/24000000*OO[[#This Row],[93 (30JUN1985 12:00:00)-Water Temperature (C)]]*OO[[#This Row],[35]]</f>
        <v>6.0354241884475E-3</v>
      </c>
      <c r="AL428" s="10">
        <f>3/24000000*OO[[#This Row],[94 (30JUN1985 15:00:00)-Water Temperature (C)]]*OO[[#This Row],[36]]</f>
        <v>1.7542284485190001E-2</v>
      </c>
      <c r="AM428" s="10">
        <f>3/24000000*OO[[#This Row],[95 (30JUN1985 18:00:00)-Water Temperature (C)]]*OO[[#This Row],[37]]</f>
        <v>3.6924768805499997E-2</v>
      </c>
      <c r="AN428" s="10">
        <f>3/24000000*OO[[#This Row],[96 (30JUN1985 21:00:00)-Water Temperature (C)]]*OO[[#This Row],[38]]</f>
        <v>5.8434794073949997E-2</v>
      </c>
      <c r="AO428" s="10">
        <f>3/24000000*OO[[#This Row],[97 (01JUL1985 00:00:00)-Water Temperature (C)]]*OO[[#This Row],[39]]</f>
        <v>7.1470497037124991E-2</v>
      </c>
      <c r="AP428" s="10">
        <f>3/24000000*OO[[#This Row],[98 (01JUL1985 03:00:00)-Water Temperature (C)]]*OO[[#This Row],[40]]</f>
        <v>7.0361731291500001E-2</v>
      </c>
      <c r="AQ428" s="10">
        <f>3/24000000*OO[[#This Row],[99 (01JUL1985 06:00:00)-Water Temperature (C)]]*OO[[#This Row],[41]]</f>
        <v>5.6770395511299997E-2</v>
      </c>
      <c r="AR428" s="10">
        <f>3/24000000*OO[[#This Row],[100 (01JUL1985 09:00:00)-Water Temperature (C)]]*OO[[#This Row],[42]]</f>
        <v>3.8502128719049997E-2</v>
      </c>
      <c r="AS428" s="10">
        <f>3/24000000*OO[[#This Row],[101 (01JUL1985 12:00:00)-Water Temperature (C)]]*OO[[#This Row],[43]]</f>
        <v>2.220446934426E-2</v>
      </c>
      <c r="AT428" s="10">
        <f>3/24000000*OO[[#This Row],[102 (01JUL1985 15:00:00)-Water Temperature (C)]]*OO[[#This Row],[44]]</f>
        <v>1.0949314622765001E-2</v>
      </c>
      <c r="AU428" s="10">
        <f>3/24000000*OO[[#This Row],[103 (01JUL1985 18:00:00)-Water Temperature (C)]]*OO[[#This Row],[45]]</f>
        <v>4.6852476374E-3</v>
      </c>
      <c r="AV428" s="10">
        <f>3/24000000*OO[[#This Row],[104 (01JUL1985 21:00:00)-Water Temperature (C)]]*OO[[#This Row],[46]]</f>
        <v>1.7880654363704996E-3</v>
      </c>
      <c r="AW428" s="10">
        <f>3/24000000*OO[[#This Row],[105 (02JUL1985 00:00:00)-Water Temperature (C)]]*OO[[#This Row],[47]]</f>
        <v>6.4161750170174995E-4</v>
      </c>
      <c r="AX428" s="10">
        <f>3/24000000*OO[[#This Row],[106 (02JUL1985 03:00:00)-Water Temperature (C)]]*OO[[#This Row],[48]]</f>
        <v>2.4480303689915E-4</v>
      </c>
      <c r="AY428" s="10">
        <f>3/24000000*OO[[#This Row],[107 (02JUL1985 06:00:00)-Water Temperature (C)]]*OO[[#This Row],[49]]</f>
        <v>1.1978834815290001E-4</v>
      </c>
      <c r="AZ428" s="10">
        <f>3/24000000*OO[[#This Row],[108 (02JUL1985 09:00:00)-Water Temperature (C)]]*OO[[#This Row],[50]]</f>
        <v>8.3805594381599998E-5</v>
      </c>
      <c r="BA428" s="10">
        <f>3/24000000*OO[[#This Row],[109 (02JUL1985 12:00:00)-Water Temperature (C)]]*OO[[#This Row],[51]]</f>
        <v>7.249303439718749E-5</v>
      </c>
      <c r="BB428" s="10">
        <f>3/24000000*OO[[#This Row],[110 (02JUL1985 15:00:00)-Water Temperature (C)]]*OO[[#This Row],[52]]</f>
        <v>6.6050042491562507E-5</v>
      </c>
      <c r="BC428" s="10">
        <f>3/24000000*OO[[#This Row],[111 (02JUL1985 18:00:00)-Water Temperature (C)]]*OO[[#This Row],[53]]</f>
        <v>5.8994492183749999E-5</v>
      </c>
      <c r="BD428" s="10">
        <f>3/24000000*OO[[#This Row],[112 (02JUL1985 21:00:00)-Water Temperature (C)]]*OO[[#This Row],[54]]</f>
        <v>5.1766117557724994E-5</v>
      </c>
      <c r="BE428" s="10">
        <f>3/24000000*OO[[#This Row],[113 (03JUL1985 00:00:00)-Water Temperature (C)]]*OO[[#This Row],[55]]</f>
        <v>4.5195077792100002E-5</v>
      </c>
      <c r="BF428" s="10">
        <f>3/24000000*OO[[#This Row],[114 (03JUL1985 03:00:00)-Water Temperature (C)]]*OO[[#This Row],[56]]</f>
        <v>4.0174897131287497E-5</v>
      </c>
      <c r="BG428" s="10">
        <f>3/24000000*OO[[#This Row],[115 (03JUL1985 06:00:00)-Water Temperature (C)]]*OO[[#This Row],[57]]</f>
        <v>3.6179407700999995E-5</v>
      </c>
      <c r="BH428" s="10">
        <f>3/24000000*OO[[#This Row],[116 (03JUL1985 09:00:00)-Water Temperature (C)]]*OO[[#This Row],[58]]</f>
        <v>3.2783165262674992E-5</v>
      </c>
      <c r="BI428" s="10">
        <f>3/24000000*OO[[#This Row],[117 (03JUL1985 12:00:00)-Water Temperature (C)]]*OO[[#This Row],[59]]</f>
        <v>2.9631441938693748E-5</v>
      </c>
      <c r="BJ428" s="10">
        <f>3/24000000*OO[[#This Row],[118 (03JUL1985 15:00:00)-Water Temperature (C)]]*OO[[#This Row],[60]]</f>
        <v>2.6164623760100004E-5</v>
      </c>
      <c r="BK428" s="10">
        <f>3/24000000*OO[[#This Row],[119 (03JUL1985 18:00:00)-Water Temperature (C)]]*OO[[#This Row],[61]]</f>
        <v>2.27951722742E-5</v>
      </c>
      <c r="BL428" s="10">
        <f>3/24000000*OO[[#This Row],[120 (03JUL1985 21:00:00)-Water Temperature (C)]]*OO[[#This Row],[62]]</f>
        <v>1.987919090508125E-5</v>
      </c>
      <c r="BM428" s="10">
        <f>3/24000000*OO[[#This Row],[121 (04JUL1985 00:00:00)-Water Temperature (C)]]*OO[[#This Row],[63]]</f>
        <v>1.74339954766175E-5</v>
      </c>
      <c r="BN428" s="10">
        <f>3/24000000*OO[[#This Row],[122 (04JUL1985 03:00:00)-Water Temperature (C)]]*OO[[#This Row],[64]]</f>
        <v>1.5762608199379998E-5</v>
      </c>
      <c r="BO428" s="10">
        <f>3/24000000*OO[[#This Row],[123 (04JUL1985 06:00:00)-Water Temperature (C)]]*OO[[#This Row],[65]]</f>
        <v>1.448048817537E-5</v>
      </c>
      <c r="BP428" s="10">
        <f>3/24000000*OO[[#This Row],[124 (04JUL1985 09:00:00)-Water Temperature (C)]]*OO[[#This Row],[66]]</f>
        <v>1.3513321542E-5</v>
      </c>
      <c r="BQ428" s="10">
        <f>3/24000000*OO[[#This Row],[125 (04JUL1985 12:00:00)-Water Temperature (C)]]*OO[[#This Row],[67]]</f>
        <v>1.2497133648615E-5</v>
      </c>
      <c r="BR428" s="10">
        <f>3/24000000*OO[[#This Row],[126 (04JUL1985 15:00:00)-Water Temperature (C)]]*OO[[#This Row],[68]]</f>
        <v>1.1397287453469999E-5</v>
      </c>
      <c r="BS428" s="10">
        <f>3/24000000*OO[[#This Row],[127 (04JUL1985 18:00:00)-Water Temperature (C)]]*OO[[#This Row],[69]]</f>
        <v>1.0290128050000001E-5</v>
      </c>
      <c r="BT428" s="10">
        <f>3/24000000*OO[[#This Row],[128 (04JUL1985 21:00:00)-Water Temperature (C)]]*OO[[#This Row],[70]]</f>
        <v>9.3299848744699995E-6</v>
      </c>
      <c r="BU428" s="10">
        <f>3/24000000*OO[[#This Row],[129 (05JUL1985 00:00:00)-Water Temperature (C)]]*OO[[#This Row],[71]]</f>
        <v>8.4240527046675E-6</v>
      </c>
      <c r="BV428" s="10">
        <f>3/24000000*OO[[#This Row],[130 (05JUL1985 03:00:00)-Water Temperature (C)]]*OO[[#This Row],[72]]</f>
        <v>7.7152990876812485E-6</v>
      </c>
      <c r="BW428" s="10">
        <f>3/24000000*OO[[#This Row],[131 (05JUL1985 06:00:00)-Water Temperature (C)]]*OO[[#This Row],[73]]</f>
        <v>7.11352546608375E-6</v>
      </c>
      <c r="BX428" s="10">
        <f>3/24000000*OO[[#This Row],[132 (05JUL1985 09:00:00)-Water Temperature (C)]]*OO[[#This Row],[74]]</f>
        <v>6.6056519394349992E-6</v>
      </c>
      <c r="BY428" s="10">
        <f>3/24000000*OO[[#This Row],[133 (05JUL1985 12:00:00)-Water Temperature (C)]]*OO[[#This Row],[75]]</f>
        <v>6.067938402695E-6</v>
      </c>
      <c r="BZ428" s="10">
        <f>3/24000000*OO[[#This Row],[134 (05JUL1985 15:00:00)-Water Temperature (C)]]*OO[[#This Row],[76]]</f>
        <v>5.4311973208024996E-6</v>
      </c>
      <c r="CA428" s="10">
        <f>3/24000000*OO[[#This Row],[135 (05JUL1985 18:00:00)-Water Temperature (C)]]*OO[[#This Row],[77]]</f>
        <v>4.7021566645425E-6</v>
      </c>
      <c r="CB428" s="10">
        <f>3/24000000*OO[[#This Row],[136 (05JUL1985 21:00:00)-Water Temperature (C)]]*OO[[#This Row],[78]]</f>
        <v>4.0054612970812496E-6</v>
      </c>
      <c r="CC428" s="10">
        <f>3/24000000*OO[[#This Row],[137 (06JUL1985 00:00:00)-Water Temperature (C)]]*OO[[#This Row],[79]]</f>
        <v>3.3255179557200002E-6</v>
      </c>
      <c r="CD428" s="10">
        <f>3/24000000*OO[[#This Row],[138 (06JUL1985 03:00:00)-Water Temperature (C)]]*OO[[#This Row],[80]]</f>
        <v>2.7349408865974997E-6</v>
      </c>
      <c r="CE428" s="10">
        <f>3/24000000*OO[[#This Row],[139 (06JUL1985 06:00:00)-Water Temperature (C)]]*OO[[#This Row],[81]]</f>
        <v>2.2505332537499999E-6</v>
      </c>
      <c r="CF428" s="10">
        <f>3/24000000*OO[[#This Row],[140 (06JUL1985 09:00:00)-Water Temperature (C)]]*OO[[#This Row],[82]]</f>
        <v>1.8867698020359998E-6</v>
      </c>
      <c r="CG428" s="10">
        <f>3/24000000*OO[[#This Row],[141 (06JUL1985 12:00:00)-Water Temperature (C)]]*OO[[#This Row],[83]]</f>
        <v>1.6097047966193749E-6</v>
      </c>
      <c r="CH428" s="10">
        <f>3/24000000*OO[[#This Row],[142 (06JUL1985 15:00:00)-Water Temperature (C)]]*OO[[#This Row],[84]]</f>
        <v>1.391355523293375E-6</v>
      </c>
      <c r="CI428" s="10">
        <f>3/24000000*OO[[#This Row],[143 (06JUL1985 18:00:00)-Water Temperature (C)]]*OO[[#This Row],[85]]</f>
        <v>1.2138253457E-6</v>
      </c>
      <c r="CJ428" s="10">
        <f>3/24000000*OO[[#This Row],[144 (06JUL1985 21:00:00)-Water Temperature (C)]]*OO[[#This Row],[86]]</f>
        <v>1.0722950984238751E-6</v>
      </c>
      <c r="CK428" s="10">
        <f>3/24000000*OO[[#This Row],[145 (07JUL1985 00:00:00)-Water Temperature (C)]]*OO[[#This Row],[87]]</f>
        <v>9.549210385848748E-7</v>
      </c>
      <c r="CL428" s="10">
        <f>3/24000000*OO[[#This Row],[146 (07JUL1985 03:00:00)-Water Temperature (C)]]*OO[[#This Row],[88]]</f>
        <v>8.7477393090937495E-7</v>
      </c>
      <c r="CM428" s="10">
        <f>3/24000000*OO[[#This Row],[147 (07JUL1985 06:00:00)-Water Temperature (C)]]*OO[[#This Row],[89]]</f>
        <v>8.1631592957312504E-7</v>
      </c>
      <c r="CN428" s="10">
        <f>3/24000000*OO[[#This Row],[148 (07JUL1985 09:00:00)-Water Temperature (C)]]*OO[[#This Row],[90]]</f>
        <v>7.7646830441537501E-7</v>
      </c>
      <c r="CO428" s="10">
        <f>3/24000000*OO[[#This Row],[149 (07JUL1985 12:00:00)-Water Temperature (C)]]*OO[[#This Row],[91]]</f>
        <v>7.4197227157200002E-7</v>
      </c>
      <c r="CP428" s="10">
        <f>3/24000000*OO[[#This Row],[150 (07JUL1985 15:00:00)-Water Temperature (C)]]*OO[[#This Row],[92]]</f>
        <v>7.0649094714449992E-7</v>
      </c>
      <c r="CQ428" s="10">
        <f>3/24000000*OO[[#This Row],[151 (07JUL1985 18:00:00)-Water Temperature (C)]]*OO[[#This Row],[93]]</f>
        <v>6.7117391860049995E-7</v>
      </c>
      <c r="CR428" s="10">
        <f>3/24000000*OO[[#This Row],[152 (07JUL1985 21:00:00)-Water Temperature (C)]]*OO[[#This Row],[94]]</f>
        <v>6.3891259297249999E-7</v>
      </c>
      <c r="CS428" s="10">
        <f>3/24000000*OO[[#This Row],[153 (08JUL1985 00:00:00)-Water Temperature (C)]]*OO[[#This Row],[95]]</f>
        <v>6.0882928755275002E-7</v>
      </c>
      <c r="CT428" s="10">
        <f>3/24000000*OO[[#This Row],[154 (08JUL1985 03:00:00)-Water Temperature (C)]]*OO[[#This Row],[96]]</f>
        <v>5.8958408801224992E-7</v>
      </c>
      <c r="CU428" s="10">
        <f>3/24000000*OO[[#This Row],[155 (08JUL1985 06:00:00)-Water Temperature (C)]]*OO[[#This Row],[97]]</f>
        <v>5.7580795375924995E-7</v>
      </c>
      <c r="CV428" s="10">
        <f>3/24000000*OO[[#This Row],[156 (08JUL1985 09:00:00)-Water Temperature (C)]]*OO[[#This Row],[98]]</f>
        <v>5.6651673500550003E-7</v>
      </c>
      <c r="CW428" s="10">
        <f>3/24000000*OO[[#This Row],[157 (08JUL1985 12:00:00)-Water Temperature (C)]]*OO[[#This Row],[99]]</f>
        <v>5.5795876738400009E-7</v>
      </c>
    </row>
    <row r="429" spans="1:101" x14ac:dyDescent="0.35">
      <c r="A429" t="s">
        <v>436</v>
      </c>
      <c r="B429">
        <v>824.45650000000001</v>
      </c>
      <c r="C429" s="10">
        <f>3/24*OO[[#This Row],[59 (26JUN1985 06:00:00)-Water Temperature (C)]]*OO[[#This Row],[1]]/SUM(OO[1])</f>
        <v>0</v>
      </c>
      <c r="D429" s="10">
        <f>3/24*OO[[#This Row],[60 (26JUN1985 09:00:00)-Water Temperature (C)]]*OO[[#This Row],[2]]/SUM(OO[2])</f>
        <v>0</v>
      </c>
      <c r="E429" s="10">
        <f>3/24*OO[[#This Row],[61 (26JUN1985 12:00:00)-Water Temperature (C)]]*OO[[#This Row],[3]]/SUM(OO[3])</f>
        <v>0</v>
      </c>
      <c r="F429" s="10">
        <f>3/24*OO[[#This Row],[62 (26JUN1985 15:00:00)-Water Temperature (C)]]*OO[[#This Row],[4]]/SUM(OO[4])</f>
        <v>0</v>
      </c>
      <c r="G429" s="10">
        <f>3/24*OO[[#This Row],[63 (26JUN1985 18:00:00)-Water Temperature (C)]]*OO[[#This Row],[5]]/SUM(OO[5])</f>
        <v>0</v>
      </c>
      <c r="H429" s="10">
        <f>3/24*OO[[#This Row],[64 (26JUN1985 21:00:00)-Water Temperature (C)]]*OO[[#This Row],[6]]/SUM(OO[6])</f>
        <v>0</v>
      </c>
      <c r="I429" s="10">
        <f>3/24*OO[[#This Row],[65 (27JUN1985 00:00:00)-Water Temperature (C)]]*OO[[#This Row],[7]]/SUM(OO[7])</f>
        <v>0</v>
      </c>
      <c r="J429" s="10">
        <f>3/24*OO[[#This Row],[66 (27JUN1985 03:00:00)-Water Temperature (C)]]*OO[[#This Row],[8]]/SUM(OO[8])</f>
        <v>0</v>
      </c>
      <c r="K429" s="10">
        <f>3/24*OO[[#This Row],[67 (27JUN1985 06:00:00)-Water Temperature (C)]]*OO[[#This Row],[9]]/SUM(OO[9])</f>
        <v>0</v>
      </c>
      <c r="L429" s="10">
        <f>3/24*OO[[#This Row],[68 (27JUN1985 09:00:00)-Water Temperature (C)]]*OO[[#This Row],[10]]/SUM(OO[10])</f>
        <v>0</v>
      </c>
      <c r="M429" s="10">
        <f>3/24*OO[[#This Row],[69 (27JUN1985 12:00:00)-Water Temperature (C)]]*OO[[#This Row],[11]]/SUM(OO[11])</f>
        <v>0</v>
      </c>
      <c r="N429" s="10">
        <f>3/24*OO[[#This Row],[70 (27JUN1985 15:00:00)-Water Temperature (C)]]*OO[[#This Row],[12]]/SUM(OO[12])</f>
        <v>0</v>
      </c>
      <c r="O429" s="10">
        <f>3/24*OO[[#This Row],[71 (27JUN1985 18:00:00)-Water Temperature (C)]]*OO[[#This Row],[13]]/SUM(OO[13])</f>
        <v>0</v>
      </c>
      <c r="P429" s="10">
        <f>3/24*OO[[#This Row],[72 (27JUN1985 21:00:00)-Water Temperature (C)]]*OO[[#This Row],[14]]/SUM(OO[14])</f>
        <v>0</v>
      </c>
      <c r="Q429" s="10">
        <f>3/24*OO[[#This Row],[73 (28JUN1985 00:00:00)-Water Temperature (C)]]*OO[[#This Row],[15]]/SUM(OO[15])</f>
        <v>0</v>
      </c>
      <c r="R429" s="10">
        <f>3/24*OO[[#This Row],[74 (28JUN1985 03:00:00)-Water Temperature (C)]]*OO[[#This Row],[16]]/SUM(OO[16])</f>
        <v>0</v>
      </c>
      <c r="S429" s="10">
        <f>3/24*OO[[#This Row],[75 (28JUN1985 06:00:00)-Water Temperature (C)]]*OO[[#This Row],[17]]/SUM(OO[17])</f>
        <v>0</v>
      </c>
      <c r="T429" s="10">
        <f>3/24*OO[[#This Row],[76 (28JUN1985 09:00:00)-Water Temperature (C)]]*OO[[#This Row],[18]]/SUM(OO[18])</f>
        <v>0</v>
      </c>
      <c r="U429" s="10">
        <f>3/24*OO[[#This Row],[77 (28JUN1985 12:00:00)-Water Temperature (C)]]*OO[[#This Row],[19]]/SUM(OO[19])</f>
        <v>0</v>
      </c>
      <c r="V429" s="10">
        <f>3/24000000*OO[[#This Row],[78 (28JUN1985 15:00:00)-Water Temperature (C)]]*OO[[#This Row],[20]]</f>
        <v>0</v>
      </c>
      <c r="W429" s="10">
        <f>3/24000000*OO[[#This Row],[79 (28JUN1985 18:00:00)-Water Temperature (C)]]*OO[[#This Row],[21]]</f>
        <v>0</v>
      </c>
      <c r="X429" s="10">
        <f>3/24000000*OO[[#This Row],[80 (28JUN1985 21:00:00)-Water Temperature (C)]]*OO[[#This Row],[22]]</f>
        <v>2.0213639625260001E-38</v>
      </c>
      <c r="Y429" s="10">
        <f>3/24000000*OO[[#This Row],[81 (29JUN1985 00:00:00)-Water Temperature (C)]]*OO[[#This Row],[23]]</f>
        <v>1.7053528585849997E-32</v>
      </c>
      <c r="Z429" s="10">
        <f>3/24000000*OO[[#This Row],[82 (29JUN1985 03:00:00)-Water Temperature (C)]]*OO[[#This Row],[24]]</f>
        <v>9.6290047691699999E-26</v>
      </c>
      <c r="AA429" s="10">
        <f>3/24000000*OO[[#This Row],[83 (29JUN1985 06:00:00)-Water Temperature (C)]]*OO[[#This Row],[25]]</f>
        <v>8.9121920791687486E-21</v>
      </c>
      <c r="AB429" s="10">
        <f>3/24000000*OO[[#This Row],[84 (29JUN1985 09:00:00)-Water Temperature (C)]]*OO[[#This Row],[26]]</f>
        <v>4.2683535573412499E-17</v>
      </c>
      <c r="AC429" s="10">
        <f>3/24000000*OO[[#This Row],[85 (29JUN1985 12:00:00)-Water Temperature (C)]]*OO[[#This Row],[27]]</f>
        <v>3.9799159473450004E-14</v>
      </c>
      <c r="AD429" s="10">
        <f>3/24000000*OO[[#This Row],[86 (29JUN1985 15:00:00)-Water Temperature (C)]]*OO[[#This Row],[28]]</f>
        <v>1.114577511798625E-11</v>
      </c>
      <c r="AE429" s="10">
        <f>3/24000000*OO[[#This Row],[88 (29JUN1985 21:00:00)-Water Temperature (C)]]*OO[[#This Row],[30]]</f>
        <v>6.2742762583200003E-8</v>
      </c>
      <c r="AF429" s="10">
        <f>3/24000000*OO[[#This Row],[88 (29JUN1985 21:00:00)-Water Temperature (C)]]*OO[[#This Row],[30]]</f>
        <v>6.2742762583200003E-8</v>
      </c>
      <c r="AG429" s="10">
        <f>3/24000000*OO[[#This Row],[89 (30JUN1985 00:00:00)-Water Temperature (C)]]*OO[[#This Row],[31]]</f>
        <v>1.6796906770334999E-6</v>
      </c>
      <c r="AH429" s="10">
        <f>3/24000000*OO[[#This Row],[90 (30JUN1985 03:00:00)-Water Temperature (C)]]*OO[[#This Row],[32]]</f>
        <v>2.6199158784699999E-5</v>
      </c>
      <c r="AI429" s="10">
        <f>3/24000000*OO[[#This Row],[91 (30JUN1985 06:00:00)-Water Temperature (C)]]*OO[[#This Row],[33]]</f>
        <v>2.5219533344396247E-4</v>
      </c>
      <c r="AJ429" s="10">
        <f>3/24000000*OO[[#This Row],[92 (30JUN1985 09:00:00)-Water Temperature (C)]]*OO[[#This Row],[34]]</f>
        <v>1.5966906275132499E-3</v>
      </c>
      <c r="AK429" s="10">
        <f>3/24000000*OO[[#This Row],[93 (30JUN1985 12:00:00)-Water Temperature (C)]]*OO[[#This Row],[35]]</f>
        <v>6.9157825591399996E-3</v>
      </c>
      <c r="AL429" s="10">
        <f>3/24000000*OO[[#This Row],[94 (30JUN1985 15:00:00)-Water Temperature (C)]]*OO[[#This Row],[36]]</f>
        <v>2.0934921625289999E-2</v>
      </c>
      <c r="AM429" s="10">
        <f>3/24000000*OO[[#This Row],[95 (30JUN1985 18:00:00)-Water Temperature (C)]]*OO[[#This Row],[37]]</f>
        <v>4.5934663471125001E-2</v>
      </c>
      <c r="AN429" s="10">
        <f>3/24000000*OO[[#This Row],[96 (30JUN1985 21:00:00)-Water Temperature (C)]]*OO[[#This Row],[38]]</f>
        <v>7.5784582051749996E-2</v>
      </c>
      <c r="AO429" s="10">
        <f>3/24000000*OO[[#This Row],[97 (01JUL1985 00:00:00)-Water Temperature (C)]]*OO[[#This Row],[39]]</f>
        <v>9.6405096812625005E-2</v>
      </c>
      <c r="AP429" s="10">
        <f>3/24000000*OO[[#This Row],[98 (01JUL1985 03:00:00)-Water Temperature (C)]]*OO[[#This Row],[40]]</f>
        <v>9.8520481934737503E-2</v>
      </c>
      <c r="AQ429" s="10">
        <f>3/24000000*OO[[#This Row],[99 (01JUL1985 06:00:00)-Water Temperature (C)]]*OO[[#This Row],[41]]</f>
        <v>8.1950547018600009E-2</v>
      </c>
      <c r="AR429" s="10">
        <f>3/24000000*OO[[#This Row],[100 (01JUL1985 09:00:00)-Water Temperature (C)]]*OO[[#This Row],[42]]</f>
        <v>5.7217852383399999E-2</v>
      </c>
      <c r="AS429" s="10">
        <f>3/24000000*OO[[#This Row],[101 (01JUL1985 12:00:00)-Water Temperature (C)]]*OO[[#This Row],[43]]</f>
        <v>3.3867760246759998E-2</v>
      </c>
      <c r="AT429" s="10">
        <f>3/24000000*OO[[#This Row],[102 (01JUL1985 15:00:00)-Water Temperature (C)]]*OO[[#This Row],[44]]</f>
        <v>1.7110917124002499E-2</v>
      </c>
      <c r="AU429" s="10">
        <f>3/24000000*OO[[#This Row],[103 (01JUL1985 18:00:00)-Water Temperature (C)]]*OO[[#This Row],[45]]</f>
        <v>7.4916214202937498E-3</v>
      </c>
      <c r="AV429" s="10">
        <f>3/24000000*OO[[#This Row],[104 (01JUL1985 21:00:00)-Water Temperature (C)]]*OO[[#This Row],[46]]</f>
        <v>2.9090076839669997E-3</v>
      </c>
      <c r="AW429" s="10">
        <f>3/24000000*OO[[#This Row],[105 (02JUL1985 00:00:00)-Water Temperature (C)]]*OO[[#This Row],[47]]</f>
        <v>1.0510524253693752E-3</v>
      </c>
      <c r="AX429" s="10">
        <f>3/24000000*OO[[#This Row],[106 (02JUL1985 03:00:00)-Water Temperature (C)]]*OO[[#This Row],[48]]</f>
        <v>3.9227592780999998E-4</v>
      </c>
      <c r="AY429" s="10">
        <f>3/24000000*OO[[#This Row],[107 (02JUL1985 06:00:00)-Water Temperature (C)]]*OO[[#This Row],[49]]</f>
        <v>1.79763789843E-4</v>
      </c>
      <c r="AZ429" s="10">
        <f>3/24000000*OO[[#This Row],[108 (02JUL1985 09:00:00)-Water Temperature (C)]]*OO[[#This Row],[50]]</f>
        <v>1.1729303292024997E-4</v>
      </c>
      <c r="BA429" s="10">
        <f>3/24000000*OO[[#This Row],[109 (02JUL1985 12:00:00)-Water Temperature (C)]]*OO[[#This Row],[51]]</f>
        <v>9.7942818204562498E-5</v>
      </c>
      <c r="BB429" s="10">
        <f>3/24000000*OO[[#This Row],[110 (02JUL1985 15:00:00)-Water Temperature (C)]]*OO[[#This Row],[52]]</f>
        <v>8.7950821383375009E-5</v>
      </c>
      <c r="BC429" s="10">
        <f>3/24000000*OO[[#This Row],[111 (02JUL1985 18:00:00)-Water Temperature (C)]]*OO[[#This Row],[53]]</f>
        <v>7.8110386794149995E-5</v>
      </c>
      <c r="BD429" s="10">
        <f>3/24000000*OO[[#This Row],[112 (02JUL1985 21:00:00)-Water Temperature (C)]]*OO[[#This Row],[54]]</f>
        <v>6.8315399797099993E-5</v>
      </c>
      <c r="BE429" s="10">
        <f>3/24000000*OO[[#This Row],[113 (03JUL1985 00:00:00)-Water Temperature (C)]]*OO[[#This Row],[55]]</f>
        <v>5.9391812061399998E-5</v>
      </c>
      <c r="BF429" s="10">
        <f>3/24000000*OO[[#This Row],[114 (03JUL1985 03:00:00)-Water Temperature (C)]]*OO[[#This Row],[56]]</f>
        <v>5.2588545317299995E-5</v>
      </c>
      <c r="BG429" s="10">
        <f>3/24000000*OO[[#This Row],[115 (03JUL1985 06:00:00)-Water Temperature (C)]]*OO[[#This Row],[57]]</f>
        <v>4.6875990607049996E-5</v>
      </c>
      <c r="BH429" s="10">
        <f>3/24000000*OO[[#This Row],[116 (03JUL1985 09:00:00)-Water Temperature (C)]]*OO[[#This Row],[58]]</f>
        <v>4.1937414874387498E-5</v>
      </c>
      <c r="BI429" s="10">
        <f>3/24000000*OO[[#This Row],[117 (03JUL1985 12:00:00)-Water Temperature (C)]]*OO[[#This Row],[59]]</f>
        <v>3.7421933962249999E-5</v>
      </c>
      <c r="BJ429" s="10">
        <f>3/24000000*OO[[#This Row],[118 (03JUL1985 15:00:00)-Water Temperature (C)]]*OO[[#This Row],[60]]</f>
        <v>3.2530197251475003E-5</v>
      </c>
      <c r="BK429" s="10">
        <f>3/24000000*OO[[#This Row],[119 (03JUL1985 18:00:00)-Water Temperature (C)]]*OO[[#This Row],[61]]</f>
        <v>2.786339969823125E-5</v>
      </c>
      <c r="BL429" s="10">
        <f>3/24000000*OO[[#This Row],[120 (03JUL1985 21:00:00)-Water Temperature (C)]]*OO[[#This Row],[62]]</f>
        <v>2.3884134785550004E-5</v>
      </c>
      <c r="BM429" s="10">
        <f>3/24000000*OO[[#This Row],[121 (04JUL1985 00:00:00)-Water Temperature (C)]]*OO[[#This Row],[63]]</f>
        <v>2.0572824360115E-5</v>
      </c>
      <c r="BN429" s="10">
        <f>3/24000000*OO[[#This Row],[122 (04JUL1985 03:00:00)-Water Temperature (C)]]*OO[[#This Row],[64]]</f>
        <v>1.8221793202124999E-5</v>
      </c>
      <c r="BO429" s="10">
        <f>3/24000000*OO[[#This Row],[123 (04JUL1985 06:00:00)-Water Temperature (C)]]*OO[[#This Row],[65]]</f>
        <v>1.6290578609406252E-5</v>
      </c>
      <c r="BP429" s="10">
        <f>3/24000000*OO[[#This Row],[124 (04JUL1985 09:00:00)-Water Temperature (C)]]*OO[[#This Row],[66]]</f>
        <v>1.4791432443112497E-5</v>
      </c>
      <c r="BQ429" s="10">
        <f>3/24000000*OO[[#This Row],[125 (04JUL1985 12:00:00)-Water Temperature (C)]]*OO[[#This Row],[67]]</f>
        <v>1.354987067783125E-5</v>
      </c>
      <c r="BR429" s="10">
        <f>3/24000000*OO[[#This Row],[126 (04JUL1985 15:00:00)-Water Temperature (C)]]*OO[[#This Row],[68]]</f>
        <v>1.2254322271319999E-5</v>
      </c>
      <c r="BS429" s="10">
        <f>3/24000000*OO[[#This Row],[127 (04JUL1985 18:00:00)-Water Temperature (C)]]*OO[[#This Row],[69]]</f>
        <v>1.0955641524704997E-5</v>
      </c>
      <c r="BT429" s="10">
        <f>3/24000000*OO[[#This Row],[128 (04JUL1985 21:00:00)-Water Temperature (C)]]*OO[[#This Row],[70]]</f>
        <v>9.8494698990137495E-6</v>
      </c>
      <c r="BU429" s="10">
        <f>3/24000000*OO[[#This Row],[129 (05JUL1985 00:00:00)-Water Temperature (C)]]*OO[[#This Row],[71]]</f>
        <v>8.8150297925499996E-6</v>
      </c>
      <c r="BV429" s="10">
        <f>3/24000000*OO[[#This Row],[130 (05JUL1985 03:00:00)-Water Temperature (C)]]*OO[[#This Row],[72]]</f>
        <v>7.985232438404999E-6</v>
      </c>
      <c r="BW429" s="10">
        <f>3/24000000*OO[[#This Row],[131 (05JUL1985 06:00:00)-Water Temperature (C)]]*OO[[#This Row],[73]]</f>
        <v>7.2742026685837502E-6</v>
      </c>
      <c r="BX429" s="10">
        <f>3/24000000*OO[[#This Row],[132 (05JUL1985 09:00:00)-Water Temperature (C)]]*OO[[#This Row],[74]]</f>
        <v>6.6723799342199991E-6</v>
      </c>
      <c r="BY429" s="10">
        <f>3/24000000*OO[[#This Row],[133 (05JUL1985 12:00:00)-Water Temperature (C)]]*OO[[#This Row],[75]]</f>
        <v>6.0550901725349998E-6</v>
      </c>
      <c r="BZ429" s="10">
        <f>3/24000000*OO[[#This Row],[134 (05JUL1985 15:00:00)-Water Temperature (C)]]*OO[[#This Row],[76]]</f>
        <v>5.3870365092862502E-6</v>
      </c>
      <c r="CA429" s="10">
        <f>3/24000000*OO[[#This Row],[135 (05JUL1985 18:00:00)-Water Temperature (C)]]*OO[[#This Row],[77]]</f>
        <v>4.6757827880749997E-6</v>
      </c>
      <c r="CB429" s="10">
        <f>3/24000000*OO[[#This Row],[136 (05JUL1985 21:00:00)-Water Temperature (C)]]*OO[[#This Row],[78]]</f>
        <v>3.9912944196899994E-6</v>
      </c>
      <c r="CC429" s="10">
        <f>3/24000000*OO[[#This Row],[137 (06JUL1985 00:00:00)-Water Temperature (C)]]*OO[[#This Row],[79]]</f>
        <v>3.3332678584500002E-6</v>
      </c>
      <c r="CD429" s="10">
        <f>3/24000000*OO[[#This Row],[138 (06JUL1985 03:00:00)-Water Temperature (C)]]*OO[[#This Row],[80]]</f>
        <v>2.7462330156310002E-6</v>
      </c>
      <c r="CE429" s="10">
        <f>3/24000000*OO[[#This Row],[139 (06JUL1985 06:00:00)-Water Temperature (C)]]*OO[[#This Row],[81]]</f>
        <v>2.2604011547906249E-6</v>
      </c>
      <c r="CF429" s="10">
        <f>3/24000000*OO[[#This Row],[140 (06JUL1985 09:00:00)-Water Temperature (C)]]*OO[[#This Row],[82]]</f>
        <v>1.891000335152625E-6</v>
      </c>
      <c r="CG429" s="10">
        <f>3/24000000*OO[[#This Row],[141 (06JUL1985 12:00:00)-Water Temperature (C)]]*OO[[#This Row],[83]]</f>
        <v>1.609319164263E-6</v>
      </c>
      <c r="CH429" s="10">
        <f>3/24000000*OO[[#This Row],[142 (06JUL1985 15:00:00)-Water Temperature (C)]]*OO[[#This Row],[84]]</f>
        <v>1.38703927467525E-6</v>
      </c>
      <c r="CI429" s="10">
        <f>3/24000000*OO[[#This Row],[143 (06JUL1985 18:00:00)-Water Temperature (C)]]*OO[[#This Row],[85]]</f>
        <v>1.2074853915354999E-6</v>
      </c>
      <c r="CJ429" s="10">
        <f>3/24000000*OO[[#This Row],[144 (06JUL1985 21:00:00)-Water Temperature (C)]]*OO[[#This Row],[86]]</f>
        <v>1.0670168301974999E-6</v>
      </c>
      <c r="CK429" s="10">
        <f>3/24000000*OO[[#This Row],[145 (07JUL1985 00:00:00)-Water Temperature (C)]]*OO[[#This Row],[87]]</f>
        <v>9.500019376527499E-7</v>
      </c>
      <c r="CL429" s="10">
        <f>3/24000000*OO[[#This Row],[146 (07JUL1985 03:00:00)-Water Temperature (C)]]*OO[[#This Row],[88]]</f>
        <v>8.6930812111499987E-7</v>
      </c>
      <c r="CM429" s="10">
        <f>3/24000000*OO[[#This Row],[147 (07JUL1985 06:00:00)-Water Temperature (C)]]*OO[[#This Row],[89]]</f>
        <v>8.0889073182800005E-7</v>
      </c>
      <c r="CN429" s="10">
        <f>3/24000000*OO[[#This Row],[148 (07JUL1985 09:00:00)-Water Temperature (C)]]*OO[[#This Row],[90]]</f>
        <v>7.6907969785262497E-7</v>
      </c>
      <c r="CO429" s="10">
        <f>3/24000000*OO[[#This Row],[149 (07JUL1985 12:00:00)-Water Temperature (C)]]*OO[[#This Row],[91]]</f>
        <v>7.3520145215137489E-7</v>
      </c>
      <c r="CP429" s="10">
        <f>3/24000000*OO[[#This Row],[150 (07JUL1985 15:00:00)-Water Temperature (C)]]*OO[[#This Row],[92]]</f>
        <v>7.0000994695224995E-7</v>
      </c>
      <c r="CQ429" s="10">
        <f>3/24000000*OO[[#This Row],[151 (07JUL1985 18:00:00)-Water Temperature (C)]]*OO[[#This Row],[93]]</f>
        <v>6.6494079687449995E-7</v>
      </c>
      <c r="CR429" s="10">
        <f>3/24000000*OO[[#This Row],[152 (07JUL1985 21:00:00)-Water Temperature (C)]]*OO[[#This Row],[94]]</f>
        <v>6.3300933552149997E-7</v>
      </c>
      <c r="CS429" s="10">
        <f>3/24000000*OO[[#This Row],[153 (08JUL1985 00:00:00)-Water Temperature (C)]]*OO[[#This Row],[95]]</f>
        <v>6.0341340090374988E-7</v>
      </c>
      <c r="CT429" s="10">
        <f>3/24000000*OO[[#This Row],[154 (08JUL1985 03:00:00)-Water Temperature (C)]]*OO[[#This Row],[96]]</f>
        <v>5.8460407970424993E-7</v>
      </c>
      <c r="CU429" s="10">
        <f>3/24000000*OO[[#This Row],[155 (08JUL1985 06:00:00)-Water Temperature (C)]]*OO[[#This Row],[97]]</f>
        <v>5.7075957955462491E-7</v>
      </c>
      <c r="CV429" s="10">
        <f>3/24000000*OO[[#This Row],[156 (08JUL1985 09:00:00)-Water Temperature (C)]]*OO[[#This Row],[98]]</f>
        <v>5.6064900824099991E-7</v>
      </c>
      <c r="CW429" s="10">
        <f>3/24000000*OO[[#This Row],[157 (08JUL1985 12:00:00)-Water Temperature (C)]]*OO[[#This Row],[99]]</f>
        <v>5.5217571525999992E-7</v>
      </c>
    </row>
    <row r="430" spans="1:101" x14ac:dyDescent="0.35">
      <c r="A430" t="s">
        <v>437</v>
      </c>
      <c r="B430">
        <v>720.63559999999995</v>
      </c>
      <c r="C430" s="10">
        <f>3/24*OO[[#This Row],[59 (26JUN1985 06:00:00)-Water Temperature (C)]]*OO[[#This Row],[1]]/SUM(OO[1])</f>
        <v>0</v>
      </c>
      <c r="D430" s="10">
        <f>3/24*OO[[#This Row],[60 (26JUN1985 09:00:00)-Water Temperature (C)]]*OO[[#This Row],[2]]/SUM(OO[2])</f>
        <v>0</v>
      </c>
      <c r="E430" s="10">
        <f>3/24*OO[[#This Row],[61 (26JUN1985 12:00:00)-Water Temperature (C)]]*OO[[#This Row],[3]]/SUM(OO[3])</f>
        <v>0</v>
      </c>
      <c r="F430" s="10">
        <f>3/24*OO[[#This Row],[62 (26JUN1985 15:00:00)-Water Temperature (C)]]*OO[[#This Row],[4]]/SUM(OO[4])</f>
        <v>0</v>
      </c>
      <c r="G430" s="10">
        <f>3/24*OO[[#This Row],[63 (26JUN1985 18:00:00)-Water Temperature (C)]]*OO[[#This Row],[5]]/SUM(OO[5])</f>
        <v>0</v>
      </c>
      <c r="H430" s="10">
        <f>3/24*OO[[#This Row],[64 (26JUN1985 21:00:00)-Water Temperature (C)]]*OO[[#This Row],[6]]/SUM(OO[6])</f>
        <v>0</v>
      </c>
      <c r="I430" s="10">
        <f>3/24*OO[[#This Row],[65 (27JUN1985 00:00:00)-Water Temperature (C)]]*OO[[#This Row],[7]]/SUM(OO[7])</f>
        <v>0</v>
      </c>
      <c r="J430" s="10">
        <f>3/24*OO[[#This Row],[66 (27JUN1985 03:00:00)-Water Temperature (C)]]*OO[[#This Row],[8]]/SUM(OO[8])</f>
        <v>0</v>
      </c>
      <c r="K430" s="10">
        <f>3/24*OO[[#This Row],[67 (27JUN1985 06:00:00)-Water Temperature (C)]]*OO[[#This Row],[9]]/SUM(OO[9])</f>
        <v>0</v>
      </c>
      <c r="L430" s="10">
        <f>3/24*OO[[#This Row],[68 (27JUN1985 09:00:00)-Water Temperature (C)]]*OO[[#This Row],[10]]/SUM(OO[10])</f>
        <v>0</v>
      </c>
      <c r="M430" s="10">
        <f>3/24*OO[[#This Row],[69 (27JUN1985 12:00:00)-Water Temperature (C)]]*OO[[#This Row],[11]]/SUM(OO[11])</f>
        <v>0</v>
      </c>
      <c r="N430" s="10">
        <f>3/24*OO[[#This Row],[70 (27JUN1985 15:00:00)-Water Temperature (C)]]*OO[[#This Row],[12]]/SUM(OO[12])</f>
        <v>0</v>
      </c>
      <c r="O430" s="10">
        <f>3/24*OO[[#This Row],[71 (27JUN1985 18:00:00)-Water Temperature (C)]]*OO[[#This Row],[13]]/SUM(OO[13])</f>
        <v>0</v>
      </c>
      <c r="P430" s="10">
        <f>3/24*OO[[#This Row],[72 (27JUN1985 21:00:00)-Water Temperature (C)]]*OO[[#This Row],[14]]/SUM(OO[14])</f>
        <v>0</v>
      </c>
      <c r="Q430" s="10">
        <f>3/24*OO[[#This Row],[73 (28JUN1985 00:00:00)-Water Temperature (C)]]*OO[[#This Row],[15]]/SUM(OO[15])</f>
        <v>0</v>
      </c>
      <c r="R430" s="10">
        <f>3/24*OO[[#This Row],[74 (28JUN1985 03:00:00)-Water Temperature (C)]]*OO[[#This Row],[16]]/SUM(OO[16])</f>
        <v>0</v>
      </c>
      <c r="S430" s="10">
        <f>3/24*OO[[#This Row],[75 (28JUN1985 06:00:00)-Water Temperature (C)]]*OO[[#This Row],[17]]/SUM(OO[17])</f>
        <v>0</v>
      </c>
      <c r="T430" s="10">
        <f>3/24*OO[[#This Row],[76 (28JUN1985 09:00:00)-Water Temperature (C)]]*OO[[#This Row],[18]]/SUM(OO[18])</f>
        <v>0</v>
      </c>
      <c r="U430" s="10">
        <f>3/24*OO[[#This Row],[77 (28JUN1985 12:00:00)-Water Temperature (C)]]*OO[[#This Row],[19]]/SUM(OO[19])</f>
        <v>0</v>
      </c>
      <c r="V430" s="10">
        <f>3/24000000*OO[[#This Row],[78 (28JUN1985 15:00:00)-Water Temperature (C)]]*OO[[#This Row],[20]]</f>
        <v>0</v>
      </c>
      <c r="W430" s="10">
        <f>3/24000000*OO[[#This Row],[79 (28JUN1985 18:00:00)-Water Temperature (C)]]*OO[[#This Row],[21]]</f>
        <v>0</v>
      </c>
      <c r="X430" s="10">
        <f>3/24000000*OO[[#This Row],[80 (28JUN1985 21:00:00)-Water Temperature (C)]]*OO[[#This Row],[22]]</f>
        <v>4.5728461541324991E-39</v>
      </c>
      <c r="Y430" s="10">
        <f>3/24000000*OO[[#This Row],[81 (29JUN1985 00:00:00)-Water Temperature (C)]]*OO[[#This Row],[23]]</f>
        <v>4.6310084604712494E-33</v>
      </c>
      <c r="Z430" s="10">
        <f>3/24000000*OO[[#This Row],[82 (29JUN1985 03:00:00)-Water Temperature (C)]]*OO[[#This Row],[24]]</f>
        <v>2.6196563361622504E-26</v>
      </c>
      <c r="AA430" s="10">
        <f>3/24000000*OO[[#This Row],[83 (29JUN1985 06:00:00)-Water Temperature (C)]]*OO[[#This Row],[25]]</f>
        <v>3.1936396524963752E-21</v>
      </c>
      <c r="AB430" s="10">
        <f>3/24000000*OO[[#This Row],[84 (29JUN1985 09:00:00)-Water Temperature (C)]]*OO[[#This Row],[26]]</f>
        <v>1.7844744471531248E-17</v>
      </c>
      <c r="AC430" s="10">
        <f>3/24000000*OO[[#This Row],[85 (29JUN1985 12:00:00)-Water Temperature (C)]]*OO[[#This Row],[27]]</f>
        <v>1.8496061448974999E-14</v>
      </c>
      <c r="AD430" s="10">
        <f>3/24000000*OO[[#This Row],[86 (29JUN1985 15:00:00)-Water Temperature (C)]]*OO[[#This Row],[28]]</f>
        <v>5.62681789683E-12</v>
      </c>
      <c r="AE430" s="10">
        <f>3/24000000*OO[[#This Row],[88 (29JUN1985 21:00:00)-Water Temperature (C)]]*OO[[#This Row],[30]]</f>
        <v>3.6225985217999998E-8</v>
      </c>
      <c r="AF430" s="10">
        <f>3/24000000*OO[[#This Row],[88 (29JUN1985 21:00:00)-Water Temperature (C)]]*OO[[#This Row],[30]]</f>
        <v>3.6225985217999998E-8</v>
      </c>
      <c r="AG430" s="10">
        <f>3/24000000*OO[[#This Row],[89 (30JUN1985 00:00:00)-Water Temperature (C)]]*OO[[#This Row],[31]]</f>
        <v>1.027520002656E-6</v>
      </c>
      <c r="AH430" s="10">
        <f>3/24000000*OO[[#This Row],[90 (30JUN1985 03:00:00)-Water Temperature (C)]]*OO[[#This Row],[32]]</f>
        <v>1.6900149832256249E-5</v>
      </c>
      <c r="AI430" s="10">
        <f>3/24000000*OO[[#This Row],[91 (30JUN1985 06:00:00)-Water Temperature (C)]]*OO[[#This Row],[33]]</f>
        <v>1.703825304684375E-4</v>
      </c>
      <c r="AJ430" s="10">
        <f>3/24000000*OO[[#This Row],[92 (30JUN1985 09:00:00)-Water Temperature (C)]]*OO[[#This Row],[34]]</f>
        <v>1.1247417155624999E-3</v>
      </c>
      <c r="AK430" s="10">
        <f>3/24000000*OO[[#This Row],[93 (30JUN1985 12:00:00)-Water Temperature (C)]]*OO[[#This Row],[35]]</f>
        <v>5.0655188160374995E-3</v>
      </c>
      <c r="AL430" s="10">
        <f>3/24000000*OO[[#This Row],[94 (30JUN1985 15:00:00)-Water Temperature (C)]]*OO[[#This Row],[36]]</f>
        <v>1.5900847409483752E-2</v>
      </c>
      <c r="AM430" s="10">
        <f>3/24000000*OO[[#This Row],[95 (30JUN1985 18:00:00)-Water Temperature (C)]]*OO[[#This Row],[37]]</f>
        <v>3.6155616527204996E-2</v>
      </c>
      <c r="AN430" s="10">
        <f>3/24000000*OO[[#This Row],[96 (30JUN1985 21:00:00)-Water Temperature (C)]]*OO[[#This Row],[38]]</f>
        <v>6.1798970202762496E-2</v>
      </c>
      <c r="AO430" s="10">
        <f>3/24000000*OO[[#This Row],[97 (01JUL1985 00:00:00)-Water Temperature (C)]]*OO[[#This Row],[39]]</f>
        <v>8.1266809846749999E-2</v>
      </c>
      <c r="AP430" s="10">
        <f>3/24000000*OO[[#This Row],[98 (01JUL1985 03:00:00)-Water Temperature (C)]]*OO[[#This Row],[40]]</f>
        <v>8.5667644080350006E-2</v>
      </c>
      <c r="AQ430" s="10">
        <f>3/24000000*OO[[#This Row],[99 (01JUL1985 06:00:00)-Water Temperature (C)]]*OO[[#This Row],[41]]</f>
        <v>7.3164982330850004E-2</v>
      </c>
      <c r="AR430" s="10">
        <f>3/24000000*OO[[#This Row],[100 (01JUL1985 09:00:00)-Water Temperature (C)]]*OO[[#This Row],[42]]</f>
        <v>5.2290207736250004E-2</v>
      </c>
      <c r="AS430" s="10">
        <f>3/24000000*OO[[#This Row],[101 (01JUL1985 12:00:00)-Water Temperature (C)]]*OO[[#This Row],[43]]</f>
        <v>3.1681436114377501E-2</v>
      </c>
      <c r="AT430" s="10">
        <f>3/24000000*OO[[#This Row],[102 (01JUL1985 15:00:00)-Water Temperature (C)]]*OO[[#This Row],[44]]</f>
        <v>1.6379737643552501E-2</v>
      </c>
      <c r="AU430" s="10">
        <f>3/24000000*OO[[#This Row],[103 (01JUL1985 18:00:00)-Water Temperature (C)]]*OO[[#This Row],[45]]</f>
        <v>7.3310408487499996E-3</v>
      </c>
      <c r="AV430" s="10">
        <f>3/24000000*OO[[#This Row],[104 (01JUL1985 21:00:00)-Water Temperature (C)]]*OO[[#This Row],[46]]</f>
        <v>2.8994182757656251E-3</v>
      </c>
      <c r="AW430" s="10">
        <f>3/24000000*OO[[#This Row],[105 (02JUL1985 00:00:00)-Water Temperature (C)]]*OO[[#This Row],[47]]</f>
        <v>1.0596195794047498E-3</v>
      </c>
      <c r="AX430" s="10">
        <f>3/24000000*OO[[#This Row],[106 (02JUL1985 03:00:00)-Water Temperature (C)]]*OO[[#This Row],[48]]</f>
        <v>3.9264509424524996E-4</v>
      </c>
      <c r="AY430" s="10">
        <f>3/24000000*OO[[#This Row],[107 (02JUL1985 06:00:00)-Water Temperature (C)]]*OO[[#This Row],[49]]</f>
        <v>1.7288672251631248E-4</v>
      </c>
      <c r="AZ430" s="10">
        <f>3/24000000*OO[[#This Row],[108 (02JUL1985 09:00:00)-Water Temperature (C)]]*OO[[#This Row],[50]]</f>
        <v>1.0736445085705E-4</v>
      </c>
      <c r="BA430" s="10">
        <f>3/24000000*OO[[#This Row],[109 (02JUL1985 12:00:00)-Water Temperature (C)]]*OO[[#This Row],[51]]</f>
        <v>8.7505948498499994E-5</v>
      </c>
      <c r="BB430" s="10">
        <f>3/24000000*OO[[#This Row],[110 (02JUL1985 15:00:00)-Water Temperature (C)]]*OO[[#This Row],[52]]</f>
        <v>7.8197037999300006E-5</v>
      </c>
      <c r="BC430" s="10">
        <f>3/24000000*OO[[#This Row],[111 (02JUL1985 18:00:00)-Water Temperature (C)]]*OO[[#This Row],[53]]</f>
        <v>6.9643712451900004E-5</v>
      </c>
      <c r="BD430" s="10">
        <f>3/24000000*OO[[#This Row],[112 (02JUL1985 21:00:00)-Water Temperature (C)]]*OO[[#This Row],[54]]</f>
        <v>6.1240157388100006E-5</v>
      </c>
      <c r="BE430" s="10">
        <f>3/24000000*OO[[#This Row],[113 (03JUL1985 00:00:00)-Water Temperature (C)]]*OO[[#This Row],[55]]</f>
        <v>5.3465895427099998E-5</v>
      </c>
      <c r="BF430" s="10">
        <f>3/24000000*OO[[#This Row],[114 (03JUL1985 03:00:00)-Water Temperature (C)]]*OO[[#This Row],[56]]</f>
        <v>4.7518911396300004E-5</v>
      </c>
      <c r="BG430" s="10">
        <f>3/24000000*OO[[#This Row],[115 (03JUL1985 06:00:00)-Water Temperature (C)]]*OO[[#This Row],[57]]</f>
        <v>4.242450196215E-5</v>
      </c>
      <c r="BH430" s="10">
        <f>3/24000000*OO[[#This Row],[116 (03JUL1985 09:00:00)-Water Temperature (C)]]*OO[[#This Row],[58]]</f>
        <v>3.80676274137375E-5</v>
      </c>
      <c r="BI430" s="10">
        <f>3/24000000*OO[[#This Row],[117 (03JUL1985 12:00:00)-Water Temperature (C)]]*OO[[#This Row],[59]]</f>
        <v>3.4127107555199996E-5</v>
      </c>
      <c r="BJ430" s="10">
        <f>3/24000000*OO[[#This Row],[118 (03JUL1985 15:00:00)-Water Temperature (C)]]*OO[[#This Row],[60]]</f>
        <v>2.9807179643699999E-5</v>
      </c>
      <c r="BK430" s="10">
        <f>3/24000000*OO[[#This Row],[119 (03JUL1985 18:00:00)-Water Temperature (C)]]*OO[[#This Row],[61]]</f>
        <v>2.5643458977551252E-5</v>
      </c>
      <c r="BL430" s="10">
        <f>3/24000000*OO[[#This Row],[120 (03JUL1985 21:00:00)-Water Temperature (C)]]*OO[[#This Row],[62]]</f>
        <v>2.2126354962284996E-5</v>
      </c>
      <c r="BM430" s="10">
        <f>3/24000000*OO[[#This Row],[121 (04JUL1985 00:00:00)-Water Temperature (C)]]*OO[[#This Row],[63]]</f>
        <v>1.92141696975075E-5</v>
      </c>
      <c r="BN430" s="10">
        <f>3/24000000*OO[[#This Row],[122 (04JUL1985 03:00:00)-Water Temperature (C)]]*OO[[#This Row],[64]]</f>
        <v>1.7183113852231246E-5</v>
      </c>
      <c r="BO430" s="10">
        <f>3/24000000*OO[[#This Row],[123 (04JUL1985 06:00:00)-Water Temperature (C)]]*OO[[#This Row],[65]]</f>
        <v>1.5488997097544997E-5</v>
      </c>
      <c r="BP430" s="10">
        <f>3/24000000*OO[[#This Row],[124 (04JUL1985 09:00:00)-Water Temperature (C)]]*OO[[#This Row],[66]]</f>
        <v>1.4125105221699998E-5</v>
      </c>
      <c r="BQ430" s="10">
        <f>3/24000000*OO[[#This Row],[125 (04JUL1985 12:00:00)-Water Temperature (C)]]*OO[[#This Row],[67]]</f>
        <v>1.2925393848382497E-5</v>
      </c>
      <c r="BR430" s="10">
        <f>3/24000000*OO[[#This Row],[126 (04JUL1985 15:00:00)-Water Temperature (C)]]*OO[[#This Row],[68]]</f>
        <v>1.170470492325625E-5</v>
      </c>
      <c r="BS430" s="10">
        <f>3/24000000*OO[[#This Row],[127 (04JUL1985 18:00:00)-Water Temperature (C)]]*OO[[#This Row],[69]]</f>
        <v>1.0422010016785E-5</v>
      </c>
      <c r="BT430" s="10">
        <f>3/24000000*OO[[#This Row],[128 (04JUL1985 21:00:00)-Water Temperature (C)]]*OO[[#This Row],[70]]</f>
        <v>9.3005069233049996E-6</v>
      </c>
      <c r="BU430" s="10">
        <f>3/24000000*OO[[#This Row],[129 (05JUL1985 00:00:00)-Water Temperature (C)]]*OO[[#This Row],[71]]</f>
        <v>8.258683188479999E-6</v>
      </c>
      <c r="BV430" s="10">
        <f>3/24000000*OO[[#This Row],[130 (05JUL1985 03:00:00)-Water Temperature (C)]]*OO[[#This Row],[72]]</f>
        <v>7.5031059101250007E-6</v>
      </c>
      <c r="BW430" s="10">
        <f>3/24000000*OO[[#This Row],[131 (05JUL1985 06:00:00)-Water Temperature (C)]]*OO[[#This Row],[73]]</f>
        <v>6.8562092581237498E-6</v>
      </c>
      <c r="BX430" s="10">
        <f>3/24000000*OO[[#This Row],[132 (05JUL1985 09:00:00)-Water Temperature (C)]]*OO[[#This Row],[74]]</f>
        <v>6.3081070300175006E-6</v>
      </c>
      <c r="BY430" s="10">
        <f>3/24000000*OO[[#This Row],[133 (05JUL1985 12:00:00)-Water Temperature (C)]]*OO[[#This Row],[75]]</f>
        <v>5.7534416068474999E-6</v>
      </c>
      <c r="BZ430" s="10">
        <f>3/24000000*OO[[#This Row],[134 (05JUL1985 15:00:00)-Water Temperature (C)]]*OO[[#This Row],[76]]</f>
        <v>5.1295668218837499E-6</v>
      </c>
      <c r="CA430" s="10">
        <f>3/24000000*OO[[#This Row],[135 (05JUL1985 18:00:00)-Water Temperature (C)]]*OO[[#This Row],[77]]</f>
        <v>4.4689731137999998E-6</v>
      </c>
      <c r="CB430" s="10">
        <f>3/24000000*OO[[#This Row],[136 (05JUL1985 21:00:00)-Water Temperature (C)]]*OO[[#This Row],[78]]</f>
        <v>3.8231881520175E-6</v>
      </c>
      <c r="CC430" s="10">
        <f>3/24000000*OO[[#This Row],[137 (06JUL1985 00:00:00)-Water Temperature (C)]]*OO[[#This Row],[79]]</f>
        <v>3.2121138438150003E-6</v>
      </c>
      <c r="CD430" s="10">
        <f>3/24000000*OO[[#This Row],[138 (06JUL1985 03:00:00)-Water Temperature (C)]]*OO[[#This Row],[80]]</f>
        <v>2.6550961105578748E-6</v>
      </c>
      <c r="CE430" s="10">
        <f>3/24000000*OO[[#This Row],[139 (06JUL1985 06:00:00)-Water Temperature (C)]]*OO[[#This Row],[81]]</f>
        <v>2.1881935220359998E-6</v>
      </c>
      <c r="CF430" s="10">
        <f>3/24000000*OO[[#This Row],[140 (06JUL1985 09:00:00)-Water Temperature (C)]]*OO[[#This Row],[82]]</f>
        <v>1.8276668010877497E-6</v>
      </c>
      <c r="CG430" s="10">
        <f>3/24000000*OO[[#This Row],[141 (06JUL1985 12:00:00)-Water Temperature (C)]]*OO[[#This Row],[83]]</f>
        <v>1.5519107483437498E-6</v>
      </c>
      <c r="CH430" s="10">
        <f>3/24000000*OO[[#This Row],[142 (06JUL1985 15:00:00)-Water Temperature (C)]]*OO[[#This Row],[84]]</f>
        <v>1.3341354408889999E-6</v>
      </c>
      <c r="CI430" s="10">
        <f>3/24000000*OO[[#This Row],[143 (06JUL1985 18:00:00)-Water Temperature (C)]]*OO[[#This Row],[85]]</f>
        <v>1.1591493297382499E-6</v>
      </c>
      <c r="CJ430" s="10">
        <f>3/24000000*OO[[#This Row],[144 (06JUL1985 21:00:00)-Water Temperature (C)]]*OO[[#This Row],[86]]</f>
        <v>1.0245721023954999E-6</v>
      </c>
      <c r="CK430" s="10">
        <f>3/24000000*OO[[#This Row],[145 (07JUL1985 00:00:00)-Water Temperature (C)]]*OO[[#This Row],[87]]</f>
        <v>9.1230926397862499E-7</v>
      </c>
      <c r="CL430" s="10">
        <f>3/24000000*OO[[#This Row],[146 (07JUL1985 03:00:00)-Water Temperature (C)]]*OO[[#This Row],[88]]</f>
        <v>8.3407031605275002E-7</v>
      </c>
      <c r="CM430" s="10">
        <f>3/24000000*OO[[#This Row],[147 (07JUL1985 06:00:00)-Water Temperature (C)]]*OO[[#This Row],[89]]</f>
        <v>7.7410510864099994E-7</v>
      </c>
      <c r="CN430" s="10">
        <f>3/24000000*OO[[#This Row],[148 (07JUL1985 09:00:00)-Water Temperature (C)]]*OO[[#This Row],[90]]</f>
        <v>7.3437202905999988E-7</v>
      </c>
      <c r="CO430" s="10">
        <f>3/24000000*OO[[#This Row],[149 (07JUL1985 12:00:00)-Water Temperature (C)]]*OO[[#This Row],[91]]</f>
        <v>7.0205323906899995E-7</v>
      </c>
      <c r="CP430" s="10">
        <f>3/24000000*OO[[#This Row],[150 (07JUL1985 15:00:00)-Water Temperature (C)]]*OO[[#This Row],[92]]</f>
        <v>6.6868681979749993E-7</v>
      </c>
      <c r="CQ430" s="10">
        <f>3/24000000*OO[[#This Row],[151 (07JUL1985 18:00:00)-Water Temperature (C)]]*OO[[#This Row],[93]]</f>
        <v>6.3515364028874997E-7</v>
      </c>
      <c r="CR430" s="10">
        <f>3/24000000*OO[[#This Row],[152 (07JUL1985 21:00:00)-Water Temperature (C)]]*OO[[#This Row],[94]]</f>
        <v>6.04625049826375E-7</v>
      </c>
      <c r="CS430" s="10">
        <f>3/24000000*OO[[#This Row],[153 (08JUL1985 00:00:00)-Water Temperature (C)]]*OO[[#This Row],[95]]</f>
        <v>5.7655131357037495E-7</v>
      </c>
      <c r="CT430" s="10">
        <f>3/24000000*OO[[#This Row],[154 (08JUL1985 03:00:00)-Water Temperature (C)]]*OO[[#This Row],[96]]</f>
        <v>5.5950218467325004E-7</v>
      </c>
      <c r="CU430" s="10">
        <f>3/24000000*OO[[#This Row],[155 (08JUL1985 06:00:00)-Water Temperature (C)]]*OO[[#This Row],[97]]</f>
        <v>5.4628717193949995E-7</v>
      </c>
      <c r="CV430" s="10">
        <f>3/24000000*OO[[#This Row],[156 (08JUL1985 09:00:00)-Water Temperature (C)]]*OO[[#This Row],[98]]</f>
        <v>5.3578779952837494E-7</v>
      </c>
      <c r="CW430" s="10">
        <f>3/24000000*OO[[#This Row],[157 (08JUL1985 12:00:00)-Water Temperature (C)]]*OO[[#This Row],[99]]</f>
        <v>5.2766245905199991E-7</v>
      </c>
    </row>
    <row r="431" spans="1:101" x14ac:dyDescent="0.35">
      <c r="A431" t="s">
        <v>438</v>
      </c>
      <c r="B431">
        <v>895.96879999999999</v>
      </c>
      <c r="C431" s="10">
        <f>3/24*OO[[#This Row],[59 (26JUN1985 06:00:00)-Water Temperature (C)]]*OO[[#This Row],[1]]/SUM(OO[1])</f>
        <v>0</v>
      </c>
      <c r="D431" s="10">
        <f>3/24*OO[[#This Row],[60 (26JUN1985 09:00:00)-Water Temperature (C)]]*OO[[#This Row],[2]]/SUM(OO[2])</f>
        <v>0</v>
      </c>
      <c r="E431" s="10">
        <f>3/24*OO[[#This Row],[61 (26JUN1985 12:00:00)-Water Temperature (C)]]*OO[[#This Row],[3]]/SUM(OO[3])</f>
        <v>0</v>
      </c>
      <c r="F431" s="10">
        <f>3/24*OO[[#This Row],[62 (26JUN1985 15:00:00)-Water Temperature (C)]]*OO[[#This Row],[4]]/SUM(OO[4])</f>
        <v>0</v>
      </c>
      <c r="G431" s="10">
        <f>3/24*OO[[#This Row],[63 (26JUN1985 18:00:00)-Water Temperature (C)]]*OO[[#This Row],[5]]/SUM(OO[5])</f>
        <v>0</v>
      </c>
      <c r="H431" s="10">
        <f>3/24*OO[[#This Row],[64 (26JUN1985 21:00:00)-Water Temperature (C)]]*OO[[#This Row],[6]]/SUM(OO[6])</f>
        <v>0</v>
      </c>
      <c r="I431" s="10">
        <f>3/24*OO[[#This Row],[65 (27JUN1985 00:00:00)-Water Temperature (C)]]*OO[[#This Row],[7]]/SUM(OO[7])</f>
        <v>0</v>
      </c>
      <c r="J431" s="10">
        <f>3/24*OO[[#This Row],[66 (27JUN1985 03:00:00)-Water Temperature (C)]]*OO[[#This Row],[8]]/SUM(OO[8])</f>
        <v>0</v>
      </c>
      <c r="K431" s="10">
        <f>3/24*OO[[#This Row],[67 (27JUN1985 06:00:00)-Water Temperature (C)]]*OO[[#This Row],[9]]/SUM(OO[9])</f>
        <v>0</v>
      </c>
      <c r="L431" s="10">
        <f>3/24*OO[[#This Row],[68 (27JUN1985 09:00:00)-Water Temperature (C)]]*OO[[#This Row],[10]]/SUM(OO[10])</f>
        <v>0</v>
      </c>
      <c r="M431" s="10">
        <f>3/24*OO[[#This Row],[69 (27JUN1985 12:00:00)-Water Temperature (C)]]*OO[[#This Row],[11]]/SUM(OO[11])</f>
        <v>0</v>
      </c>
      <c r="N431" s="10">
        <f>3/24*OO[[#This Row],[70 (27JUN1985 15:00:00)-Water Temperature (C)]]*OO[[#This Row],[12]]/SUM(OO[12])</f>
        <v>0</v>
      </c>
      <c r="O431" s="10">
        <f>3/24*OO[[#This Row],[71 (27JUN1985 18:00:00)-Water Temperature (C)]]*OO[[#This Row],[13]]/SUM(OO[13])</f>
        <v>0</v>
      </c>
      <c r="P431" s="10">
        <f>3/24*OO[[#This Row],[72 (27JUN1985 21:00:00)-Water Temperature (C)]]*OO[[#This Row],[14]]/SUM(OO[14])</f>
        <v>0</v>
      </c>
      <c r="Q431" s="10">
        <f>3/24*OO[[#This Row],[73 (28JUN1985 00:00:00)-Water Temperature (C)]]*OO[[#This Row],[15]]/SUM(OO[15])</f>
        <v>0</v>
      </c>
      <c r="R431" s="10">
        <f>3/24*OO[[#This Row],[74 (28JUN1985 03:00:00)-Water Temperature (C)]]*OO[[#This Row],[16]]/SUM(OO[16])</f>
        <v>0</v>
      </c>
      <c r="S431" s="10">
        <f>3/24*OO[[#This Row],[75 (28JUN1985 06:00:00)-Water Temperature (C)]]*OO[[#This Row],[17]]/SUM(OO[17])</f>
        <v>0</v>
      </c>
      <c r="T431" s="10">
        <f>3/24*OO[[#This Row],[76 (28JUN1985 09:00:00)-Water Temperature (C)]]*OO[[#This Row],[18]]/SUM(OO[18])</f>
        <v>0</v>
      </c>
      <c r="U431" s="10">
        <f>3/24*OO[[#This Row],[77 (28JUN1985 12:00:00)-Water Temperature (C)]]*OO[[#This Row],[19]]/SUM(OO[19])</f>
        <v>0</v>
      </c>
      <c r="V431" s="10">
        <f>3/24000000*OO[[#This Row],[78 (28JUN1985 15:00:00)-Water Temperature (C)]]*OO[[#This Row],[20]]</f>
        <v>0</v>
      </c>
      <c r="W431" s="10">
        <f>3/24000000*OO[[#This Row],[79 (28JUN1985 18:00:00)-Water Temperature (C)]]*OO[[#This Row],[21]]</f>
        <v>0</v>
      </c>
      <c r="X431" s="10">
        <f>3/24000000*OO[[#This Row],[80 (28JUN1985 21:00:00)-Water Temperature (C)]]*OO[[#This Row],[22]]</f>
        <v>1.4969398485468747E-39</v>
      </c>
      <c r="Y431" s="10">
        <f>3/24000000*OO[[#This Row],[81 (29JUN1985 00:00:00)-Water Temperature (C)]]*OO[[#This Row],[23]]</f>
        <v>2.0800670022949997E-33</v>
      </c>
      <c r="Z431" s="10">
        <f>3/24000000*OO[[#This Row],[82 (29JUN1985 03:00:00)-Water Temperature (C)]]*OO[[#This Row],[24]]</f>
        <v>1.03240402181925E-26</v>
      </c>
      <c r="AA431" s="10">
        <f>3/24000000*OO[[#This Row],[83 (29JUN1985 06:00:00)-Water Temperature (C)]]*OO[[#This Row],[25]]</f>
        <v>1.6201181621246249E-21</v>
      </c>
      <c r="AB431" s="10">
        <f>3/24000000*OO[[#This Row],[84 (29JUN1985 09:00:00)-Water Temperature (C)]]*OO[[#This Row],[26]]</f>
        <v>1.047325351501E-17</v>
      </c>
      <c r="AC431" s="10">
        <f>3/24000000*OO[[#This Row],[85 (29JUN1985 12:00:00)-Water Temperature (C)]]*OO[[#This Row],[27]]</f>
        <v>1.198680008497125E-14</v>
      </c>
      <c r="AD431" s="10">
        <f>3/24000000*OO[[#This Row],[86 (29JUN1985 15:00:00)-Water Temperature (C)]]*OO[[#This Row],[28]]</f>
        <v>3.9441011934799997E-12</v>
      </c>
      <c r="AE431" s="10">
        <f>3/24000000*OO[[#This Row],[88 (29JUN1985 21:00:00)-Water Temperature (C)]]*OO[[#This Row],[30]]</f>
        <v>2.8769609459475001E-8</v>
      </c>
      <c r="AF431" s="10">
        <f>3/24000000*OO[[#This Row],[88 (29JUN1985 21:00:00)-Water Temperature (C)]]*OO[[#This Row],[30]]</f>
        <v>2.8769609459475001E-8</v>
      </c>
      <c r="AG431" s="10">
        <f>3/24000000*OO[[#This Row],[89 (30JUN1985 00:00:00)-Water Temperature (C)]]*OO[[#This Row],[31]]</f>
        <v>8.5889040695887483E-7</v>
      </c>
      <c r="AH431" s="10">
        <f>3/24000000*OO[[#This Row],[90 (30JUN1985 03:00:00)-Water Temperature (C)]]*OO[[#This Row],[32]]</f>
        <v>1.4798992929152498E-5</v>
      </c>
      <c r="AI431" s="10">
        <f>3/24000000*OO[[#This Row],[91 (30JUN1985 06:00:00)-Water Temperature (C)]]*OO[[#This Row],[33]]</f>
        <v>1.5529996531049998E-4</v>
      </c>
      <c r="AJ431" s="10">
        <f>3/24000000*OO[[#This Row],[92 (30JUN1985 09:00:00)-Water Temperature (C)]]*OO[[#This Row],[34]]</f>
        <v>1.0619550626374998E-3</v>
      </c>
      <c r="AK431" s="10">
        <f>3/24000000*OO[[#This Row],[93 (30JUN1985 12:00:00)-Water Temperature (C)]]*OO[[#This Row],[35]]</f>
        <v>4.9411316183987503E-3</v>
      </c>
      <c r="AL431" s="10">
        <f>3/24000000*OO[[#This Row],[94 (30JUN1985 15:00:00)-Water Temperature (C)]]*OO[[#This Row],[36]]</f>
        <v>1.5973422531182498E-2</v>
      </c>
      <c r="AM431" s="10">
        <f>3/24000000*OO[[#This Row],[95 (30JUN1985 18:00:00)-Water Temperature (C)]]*OO[[#This Row],[37]]</f>
        <v>3.7302295038937505E-2</v>
      </c>
      <c r="AN431" s="10">
        <f>3/24000000*OO[[#This Row],[96 (30JUN1985 21:00:00)-Water Temperature (C)]]*OO[[#This Row],[38]]</f>
        <v>6.5410083138100011E-2</v>
      </c>
      <c r="AO431" s="10">
        <f>3/24000000*OO[[#This Row],[97 (01JUL1985 00:00:00)-Water Temperature (C)]]*OO[[#This Row],[39]]</f>
        <v>8.7993283096274993E-2</v>
      </c>
      <c r="AP431" s="10">
        <f>3/24000000*OO[[#This Row],[98 (01JUL1985 03:00:00)-Water Temperature (C)]]*OO[[#This Row],[40]]</f>
        <v>9.4590159817074998E-2</v>
      </c>
      <c r="AQ431" s="10">
        <f>3/24000000*OO[[#This Row],[99 (01JUL1985 06:00:00)-Water Temperature (C)]]*OO[[#This Row],[41]]</f>
        <v>8.2097303333399985E-2</v>
      </c>
      <c r="AR431" s="10">
        <f>3/24000000*OO[[#This Row],[100 (01JUL1985 09:00:00)-Water Temperature (C)]]*OO[[#This Row],[42]]</f>
        <v>5.9347075617649993E-2</v>
      </c>
      <c r="AS431" s="10">
        <f>3/24000000*OO[[#This Row],[101 (01JUL1985 12:00:00)-Water Temperature (C)]]*OO[[#This Row],[43]]</f>
        <v>3.63804013508E-2</v>
      </c>
      <c r="AT431" s="10">
        <f>3/24000000*OO[[#This Row],[102 (01JUL1985 15:00:00)-Water Temperature (C)]]*OO[[#This Row],[44]]</f>
        <v>1.9011359191229999E-2</v>
      </c>
      <c r="AU431" s="10">
        <f>3/24000000*OO[[#This Row],[103 (01JUL1985 18:00:00)-Water Temperature (C)]]*OO[[#This Row],[45]]</f>
        <v>8.5856756469287494E-3</v>
      </c>
      <c r="AV431" s="10">
        <f>3/24000000*OO[[#This Row],[104 (01JUL1985 21:00:00)-Water Temperature (C)]]*OO[[#This Row],[46]]</f>
        <v>3.41282728416E-3</v>
      </c>
      <c r="AW431" s="10">
        <f>3/24000000*OO[[#This Row],[105 (02JUL1985 00:00:00)-Water Temperature (C)]]*OO[[#This Row],[47]]</f>
        <v>1.2451896935992499E-3</v>
      </c>
      <c r="AX431" s="10">
        <f>3/24000000*OO[[#This Row],[106 (02JUL1985 03:00:00)-Water Temperature (C)]]*OO[[#This Row],[48]]</f>
        <v>4.5467298738225E-4</v>
      </c>
      <c r="AY431" s="10">
        <f>3/24000000*OO[[#This Row],[107 (02JUL1985 06:00:00)-Water Temperature (C)]]*OO[[#This Row],[49]]</f>
        <v>1.9263291453489997E-4</v>
      </c>
      <c r="AZ431" s="10">
        <f>3/24000000*OO[[#This Row],[108 (02JUL1985 09:00:00)-Water Temperature (C)]]*OO[[#This Row],[50]]</f>
        <v>1.1392713458431249E-4</v>
      </c>
      <c r="BA431" s="10">
        <f>3/24000000*OO[[#This Row],[109 (02JUL1985 12:00:00)-Water Temperature (C)]]*OO[[#This Row],[51]]</f>
        <v>8.9886405191212505E-5</v>
      </c>
      <c r="BB431" s="10">
        <f>3/24000000*OO[[#This Row],[110 (02JUL1985 15:00:00)-Water Temperature (C)]]*OO[[#This Row],[52]]</f>
        <v>7.8741634561099993E-5</v>
      </c>
      <c r="BC431" s="10">
        <f>3/24000000*OO[[#This Row],[111 (02JUL1985 18:00:00)-Water Temperature (C)]]*OO[[#This Row],[53]]</f>
        <v>6.8941657167275001E-5</v>
      </c>
      <c r="BD431" s="10">
        <f>3/24000000*OO[[#This Row],[112 (02JUL1985 21:00:00)-Water Temperature (C)]]*OO[[#This Row],[54]]</f>
        <v>5.95703484025E-5</v>
      </c>
      <c r="BE431" s="10">
        <f>3/24000000*OO[[#This Row],[113 (03JUL1985 00:00:00)-Water Temperature (C)]]*OO[[#This Row],[55]]</f>
        <v>5.0906779174025E-5</v>
      </c>
      <c r="BF431" s="10">
        <f>3/24000000*OO[[#This Row],[114 (03JUL1985 03:00:00)-Water Temperature (C)]]*OO[[#This Row],[56]]</f>
        <v>4.4091568118399996E-5</v>
      </c>
      <c r="BG431" s="10">
        <f>3/24000000*OO[[#This Row],[115 (03JUL1985 06:00:00)-Water Temperature (C)]]*OO[[#This Row],[57]]</f>
        <v>3.9439110129562499E-5</v>
      </c>
      <c r="BH431" s="10">
        <f>3/24000000*OO[[#This Row],[116 (03JUL1985 09:00:00)-Water Temperature (C)]]*OO[[#This Row],[58]]</f>
        <v>3.5620484368475004E-5</v>
      </c>
      <c r="BI431" s="10">
        <f>3/24000000*OO[[#This Row],[117 (03JUL1985 12:00:00)-Water Temperature (C)]]*OO[[#This Row],[59]]</f>
        <v>3.2217222701712499E-5</v>
      </c>
      <c r="BJ431" s="10">
        <f>3/24000000*OO[[#This Row],[118 (03JUL1985 15:00:00)-Water Temperature (C)]]*OO[[#This Row],[60]]</f>
        <v>2.8428539559734998E-5</v>
      </c>
      <c r="BK431" s="10">
        <f>3/24000000*OO[[#This Row],[119 (03JUL1985 18:00:00)-Water Temperature (C)]]*OO[[#This Row],[61]]</f>
        <v>2.4688282431999996E-5</v>
      </c>
      <c r="BL431" s="10">
        <f>3/24000000*OO[[#This Row],[120 (03JUL1985 21:00:00)-Water Temperature (C)]]*OO[[#This Row],[62]]</f>
        <v>2.1543153107192499E-5</v>
      </c>
      <c r="BM431" s="10">
        <f>3/24000000*OO[[#This Row],[121 (04JUL1985 00:00:00)-Water Temperature (C)]]*OO[[#This Row],[63]]</f>
        <v>1.8935724400199999E-5</v>
      </c>
      <c r="BN431" s="10">
        <f>3/24000000*OO[[#This Row],[122 (04JUL1985 03:00:00)-Water Temperature (C)]]*OO[[#This Row],[64]]</f>
        <v>1.717406380635375E-5</v>
      </c>
      <c r="BO431" s="10">
        <f>3/24000000*OO[[#This Row],[123 (04JUL1985 06:00:00)-Water Temperature (C)]]*OO[[#This Row],[65]]</f>
        <v>1.570850859054375E-5</v>
      </c>
      <c r="BP431" s="10">
        <f>3/24000000*OO[[#This Row],[124 (04JUL1985 09:00:00)-Water Temperature (C)]]*OO[[#This Row],[66]]</f>
        <v>1.4518710355448748E-5</v>
      </c>
      <c r="BQ431" s="10">
        <f>3/24000000*OO[[#This Row],[125 (04JUL1985 12:00:00)-Water Temperature (C)]]*OO[[#This Row],[67]]</f>
        <v>1.3354804329135E-5</v>
      </c>
      <c r="BR431" s="10">
        <f>3/24000000*OO[[#This Row],[126 (04JUL1985 15:00:00)-Water Temperature (C)]]*OO[[#This Row],[68]]</f>
        <v>1.2184055228523751E-5</v>
      </c>
      <c r="BS431" s="10">
        <f>3/24000000*OO[[#This Row],[127 (04JUL1985 18:00:00)-Water Temperature (C)]]*OO[[#This Row],[69]]</f>
        <v>1.0935254640959998E-5</v>
      </c>
      <c r="BT431" s="10">
        <f>3/24000000*OO[[#This Row],[128 (04JUL1985 21:00:00)-Water Temperature (C)]]*OO[[#This Row],[70]]</f>
        <v>9.8460567801074986E-6</v>
      </c>
      <c r="BU431" s="10">
        <f>3/24000000*OO[[#This Row],[129 (05JUL1985 00:00:00)-Water Temperature (C)]]*OO[[#This Row],[71]]</f>
        <v>8.8295035640012508E-6</v>
      </c>
      <c r="BV431" s="10">
        <f>3/24000000*OO[[#This Row],[130 (05JUL1985 03:00:00)-Water Temperature (C)]]*OO[[#This Row],[72]]</f>
        <v>8.0916985058462485E-6</v>
      </c>
      <c r="BW431" s="10">
        <f>3/24000000*OO[[#This Row],[131 (05JUL1985 06:00:00)-Water Temperature (C)]]*OO[[#This Row],[73]]</f>
        <v>7.4485764984812488E-6</v>
      </c>
      <c r="BX431" s="10">
        <f>3/24000000*OO[[#This Row],[132 (05JUL1985 09:00:00)-Water Temperature (C)]]*OO[[#This Row],[74]]</f>
        <v>6.9022302433612497E-6</v>
      </c>
      <c r="BY431" s="10">
        <f>3/24000000*OO[[#This Row],[133 (05JUL1985 12:00:00)-Water Temperature (C)]]*OO[[#This Row],[75]]</f>
        <v>6.3532774157800002E-6</v>
      </c>
      <c r="BZ431" s="10">
        <f>3/24000000*OO[[#This Row],[134 (05JUL1985 15:00:00)-Water Temperature (C)]]*OO[[#This Row],[76]]</f>
        <v>5.6891979245099996E-6</v>
      </c>
      <c r="CA431" s="10">
        <f>3/24000000*OO[[#This Row],[135 (05JUL1985 18:00:00)-Water Temperature (C)]]*OO[[#This Row],[77]]</f>
        <v>4.9719377636249999E-6</v>
      </c>
      <c r="CB431" s="10">
        <f>3/24000000*OO[[#This Row],[136 (05JUL1985 21:00:00)-Water Temperature (C)]]*OO[[#This Row],[78]]</f>
        <v>4.262808045075E-6</v>
      </c>
      <c r="CC431" s="10">
        <f>3/24000000*OO[[#This Row],[137 (06JUL1985 00:00:00)-Water Temperature (C)]]*OO[[#This Row],[79]]</f>
        <v>3.5973042293662493E-6</v>
      </c>
      <c r="CD431" s="10">
        <f>3/24000000*OO[[#This Row],[138 (06JUL1985 03:00:00)-Water Temperature (C)]]*OO[[#This Row],[80]]</f>
        <v>2.9854117138589997E-6</v>
      </c>
      <c r="CE431" s="10">
        <f>3/24000000*OO[[#This Row],[139 (06JUL1985 06:00:00)-Water Temperature (C)]]*OO[[#This Row],[81]]</f>
        <v>2.4650900494424999E-6</v>
      </c>
      <c r="CF431" s="10">
        <f>3/24000000*OO[[#This Row],[140 (06JUL1985 09:00:00)-Water Temperature (C)]]*OO[[#This Row],[82]]</f>
        <v>2.0580531639621251E-6</v>
      </c>
      <c r="CG431" s="10">
        <f>3/24000000*OO[[#This Row],[141 (06JUL1985 12:00:00)-Water Temperature (C)]]*OO[[#This Row],[83]]</f>
        <v>1.7457167685536249E-6</v>
      </c>
      <c r="CH431" s="10">
        <f>3/24000000*OO[[#This Row],[142 (06JUL1985 15:00:00)-Water Temperature (C)]]*OO[[#This Row],[84]]</f>
        <v>1.4990212647107498E-6</v>
      </c>
      <c r="CI431" s="10">
        <f>3/24000000*OO[[#This Row],[143 (06JUL1985 18:00:00)-Water Temperature (C)]]*OO[[#This Row],[85]]</f>
        <v>1.3013049673784999E-6</v>
      </c>
      <c r="CJ431" s="10">
        <f>3/24000000*OO[[#This Row],[144 (06JUL1985 21:00:00)-Water Temperature (C)]]*OO[[#This Row],[86]]</f>
        <v>1.1501936079589999E-6</v>
      </c>
      <c r="CK431" s="10">
        <f>3/24000000*OO[[#This Row],[145 (07JUL1985 00:00:00)-Water Temperature (C)]]*OO[[#This Row],[87]]</f>
        <v>1.0246850694854999E-6</v>
      </c>
      <c r="CL431" s="10">
        <f>3/24000000*OO[[#This Row],[146 (07JUL1985 03:00:00)-Water Temperature (C)]]*OO[[#This Row],[88]]</f>
        <v>9.3665831900437499E-7</v>
      </c>
      <c r="CM431" s="10">
        <f>3/24000000*OO[[#This Row],[147 (07JUL1985 06:00:00)-Water Temperature (C)]]*OO[[#This Row],[89]]</f>
        <v>8.6799740528825008E-7</v>
      </c>
      <c r="CN431" s="10">
        <f>3/24000000*OO[[#This Row],[148 (07JUL1985 09:00:00)-Water Temperature (C)]]*OO[[#This Row],[90]]</f>
        <v>8.2218620759800006E-7</v>
      </c>
      <c r="CO431" s="10">
        <f>3/24000000*OO[[#This Row],[149 (07JUL1985 12:00:00)-Water Temperature (C)]]*OO[[#This Row],[91]]</f>
        <v>7.8627050446562496E-7</v>
      </c>
      <c r="CP431" s="10">
        <f>3/24000000*OO[[#This Row],[150 (07JUL1985 15:00:00)-Water Temperature (C)]]*OO[[#This Row],[92]]</f>
        <v>7.4956851822724997E-7</v>
      </c>
      <c r="CQ431" s="10">
        <f>3/24000000*OO[[#This Row],[151 (07JUL1985 18:00:00)-Water Temperature (C)]]*OO[[#This Row],[93]]</f>
        <v>7.1224313236999988E-7</v>
      </c>
      <c r="CR431" s="10">
        <f>3/24000000*OO[[#This Row],[152 (07JUL1985 21:00:00)-Water Temperature (C)]]*OO[[#This Row],[94]]</f>
        <v>6.7824259191712486E-7</v>
      </c>
      <c r="CS431" s="10">
        <f>3/24000000*OO[[#This Row],[153 (08JUL1985 00:00:00)-Water Temperature (C)]]*OO[[#This Row],[95]]</f>
        <v>6.4710966165999994E-7</v>
      </c>
      <c r="CT431" s="10">
        <f>3/24000000*OO[[#This Row],[154 (08JUL1985 03:00:00)-Water Temperature (C)]]*OO[[#This Row],[96]]</f>
        <v>6.288465023919999E-7</v>
      </c>
      <c r="CU431" s="10">
        <f>3/24000000*OO[[#This Row],[155 (08JUL1985 06:00:00)-Water Temperature (C)]]*OO[[#This Row],[97]]</f>
        <v>6.1417943424374995E-7</v>
      </c>
      <c r="CV431" s="10">
        <f>3/24000000*OO[[#This Row],[156 (08JUL1985 09:00:00)-Water Temperature (C)]]*OO[[#This Row],[98]]</f>
        <v>6.0199944987099988E-7</v>
      </c>
      <c r="CW431" s="10">
        <f>3/24000000*OO[[#This Row],[157 (08JUL1985 12:00:00)-Water Temperature (C)]]*OO[[#This Row],[99]]</f>
        <v>5.9295298710812493E-7</v>
      </c>
    </row>
    <row r="432" spans="1:101" x14ac:dyDescent="0.35">
      <c r="A432" t="s">
        <v>439</v>
      </c>
      <c r="B432">
        <v>845.5213</v>
      </c>
      <c r="C432" s="10">
        <f>3/24*OO[[#This Row],[59 (26JUN1985 06:00:00)-Water Temperature (C)]]*OO[[#This Row],[1]]/SUM(OO[1])</f>
        <v>0</v>
      </c>
      <c r="D432" s="10">
        <f>3/24*OO[[#This Row],[60 (26JUN1985 09:00:00)-Water Temperature (C)]]*OO[[#This Row],[2]]/SUM(OO[2])</f>
        <v>0</v>
      </c>
      <c r="E432" s="10">
        <f>3/24*OO[[#This Row],[61 (26JUN1985 12:00:00)-Water Temperature (C)]]*OO[[#This Row],[3]]/SUM(OO[3])</f>
        <v>0</v>
      </c>
      <c r="F432" s="10">
        <f>3/24*OO[[#This Row],[62 (26JUN1985 15:00:00)-Water Temperature (C)]]*OO[[#This Row],[4]]/SUM(OO[4])</f>
        <v>0</v>
      </c>
      <c r="G432" s="10">
        <f>3/24*OO[[#This Row],[63 (26JUN1985 18:00:00)-Water Temperature (C)]]*OO[[#This Row],[5]]/SUM(OO[5])</f>
        <v>0</v>
      </c>
      <c r="H432" s="10">
        <f>3/24*OO[[#This Row],[64 (26JUN1985 21:00:00)-Water Temperature (C)]]*OO[[#This Row],[6]]/SUM(OO[6])</f>
        <v>0</v>
      </c>
      <c r="I432" s="10">
        <f>3/24*OO[[#This Row],[65 (27JUN1985 00:00:00)-Water Temperature (C)]]*OO[[#This Row],[7]]/SUM(OO[7])</f>
        <v>0</v>
      </c>
      <c r="J432" s="10">
        <f>3/24*OO[[#This Row],[66 (27JUN1985 03:00:00)-Water Temperature (C)]]*OO[[#This Row],[8]]/SUM(OO[8])</f>
        <v>0</v>
      </c>
      <c r="K432" s="10">
        <f>3/24*OO[[#This Row],[67 (27JUN1985 06:00:00)-Water Temperature (C)]]*OO[[#This Row],[9]]/SUM(OO[9])</f>
        <v>0</v>
      </c>
      <c r="L432" s="10">
        <f>3/24*OO[[#This Row],[68 (27JUN1985 09:00:00)-Water Temperature (C)]]*OO[[#This Row],[10]]/SUM(OO[10])</f>
        <v>0</v>
      </c>
      <c r="M432" s="10">
        <f>3/24*OO[[#This Row],[69 (27JUN1985 12:00:00)-Water Temperature (C)]]*OO[[#This Row],[11]]/SUM(OO[11])</f>
        <v>0</v>
      </c>
      <c r="N432" s="10">
        <f>3/24*OO[[#This Row],[70 (27JUN1985 15:00:00)-Water Temperature (C)]]*OO[[#This Row],[12]]/SUM(OO[12])</f>
        <v>0</v>
      </c>
      <c r="O432" s="10">
        <f>3/24*OO[[#This Row],[71 (27JUN1985 18:00:00)-Water Temperature (C)]]*OO[[#This Row],[13]]/SUM(OO[13])</f>
        <v>0</v>
      </c>
      <c r="P432" s="10">
        <f>3/24*OO[[#This Row],[72 (27JUN1985 21:00:00)-Water Temperature (C)]]*OO[[#This Row],[14]]/SUM(OO[14])</f>
        <v>0</v>
      </c>
      <c r="Q432" s="10">
        <f>3/24*OO[[#This Row],[73 (28JUN1985 00:00:00)-Water Temperature (C)]]*OO[[#This Row],[15]]/SUM(OO[15])</f>
        <v>0</v>
      </c>
      <c r="R432" s="10">
        <f>3/24*OO[[#This Row],[74 (28JUN1985 03:00:00)-Water Temperature (C)]]*OO[[#This Row],[16]]/SUM(OO[16])</f>
        <v>0</v>
      </c>
      <c r="S432" s="10">
        <f>3/24*OO[[#This Row],[75 (28JUN1985 06:00:00)-Water Temperature (C)]]*OO[[#This Row],[17]]/SUM(OO[17])</f>
        <v>0</v>
      </c>
      <c r="T432" s="10">
        <f>3/24*OO[[#This Row],[76 (28JUN1985 09:00:00)-Water Temperature (C)]]*OO[[#This Row],[18]]/SUM(OO[18])</f>
        <v>0</v>
      </c>
      <c r="U432" s="10">
        <f>3/24*OO[[#This Row],[77 (28JUN1985 12:00:00)-Water Temperature (C)]]*OO[[#This Row],[19]]/SUM(OO[19])</f>
        <v>0</v>
      </c>
      <c r="V432" s="10">
        <f>3/24000000*OO[[#This Row],[78 (28JUN1985 15:00:00)-Water Temperature (C)]]*OO[[#This Row],[20]]</f>
        <v>0</v>
      </c>
      <c r="W432" s="10">
        <f>3/24000000*OO[[#This Row],[79 (28JUN1985 18:00:00)-Water Temperature (C)]]*OO[[#This Row],[21]]</f>
        <v>0</v>
      </c>
      <c r="X432" s="10">
        <f>3/24000000*OO[[#This Row],[80 (28JUN1985 21:00:00)-Water Temperature (C)]]*OO[[#This Row],[22]]</f>
        <v>2.9902900166156246E-40</v>
      </c>
      <c r="Y432" s="10">
        <f>3/24000000*OO[[#This Row],[81 (29JUN1985 00:00:00)-Water Temperature (C)]]*OO[[#This Row],[23]]</f>
        <v>6.3963380964224995E-34</v>
      </c>
      <c r="Z432" s="10">
        <f>3/24000000*OO[[#This Row],[82 (29JUN1985 03:00:00)-Water Temperature (C)]]*OO[[#This Row],[24]]</f>
        <v>2.530124204306625E-27</v>
      </c>
      <c r="AA432" s="10">
        <f>3/24000000*OO[[#This Row],[83 (29JUN1985 06:00:00)-Water Temperature (C)]]*OO[[#This Row],[25]]</f>
        <v>5.1055630148012494E-22</v>
      </c>
      <c r="AB432" s="10">
        <f>3/24000000*OO[[#This Row],[84 (29JUN1985 09:00:00)-Water Temperature (C)]]*OO[[#This Row],[26]]</f>
        <v>3.7788142357999997E-18</v>
      </c>
      <c r="AC432" s="10">
        <f>3/24000000*OO[[#This Row],[85 (29JUN1985 12:00:00)-Water Temperature (C)]]*OO[[#This Row],[27]]</f>
        <v>4.7013906600862497E-15</v>
      </c>
      <c r="AD432" s="10">
        <f>3/24000000*OO[[#This Row],[86 (29JUN1985 15:00:00)-Water Temperature (C)]]*OO[[#This Row],[28]]</f>
        <v>1.6445235176191249E-12</v>
      </c>
      <c r="AE432" s="10">
        <f>3/24000000*OO[[#This Row],[88 (29JUN1985 21:00:00)-Water Temperature (C)]]*OO[[#This Row],[30]]</f>
        <v>1.3095011294954997E-8</v>
      </c>
      <c r="AF432" s="10">
        <f>3/24000000*OO[[#This Row],[88 (29JUN1985 21:00:00)-Water Temperature (C)]]*OO[[#This Row],[30]]</f>
        <v>1.3095011294954997E-8</v>
      </c>
      <c r="AG432" s="10">
        <f>3/24000000*OO[[#This Row],[89 (30JUN1985 00:00:00)-Water Temperature (C)]]*OO[[#This Row],[31]]</f>
        <v>4.0774124654449998E-7</v>
      </c>
      <c r="AH432" s="10">
        <f>3/24000000*OO[[#This Row],[90 (30JUN1985 03:00:00)-Water Temperature (C)]]*OO[[#This Row],[32]]</f>
        <v>7.2965803150749993E-6</v>
      </c>
      <c r="AI432" s="10">
        <f>3/24000000*OO[[#This Row],[91 (30JUN1985 06:00:00)-Water Temperature (C)]]*OO[[#This Row],[33]]</f>
        <v>7.9139829516299999E-5</v>
      </c>
      <c r="AJ432" s="10">
        <f>3/24000000*OO[[#This Row],[92 (30JUN1985 09:00:00)-Water Temperature (C)]]*OO[[#This Row],[34]]</f>
        <v>5.5715509669974992E-4</v>
      </c>
      <c r="AK432" s="10">
        <f>3/24000000*OO[[#This Row],[93 (30JUN1985 12:00:00)-Water Temperature (C)]]*OO[[#This Row],[35]]</f>
        <v>2.6631410183542499E-3</v>
      </c>
      <c r="AL432" s="10">
        <f>3/24000000*OO[[#This Row],[94 (30JUN1985 15:00:00)-Water Temperature (C)]]*OO[[#This Row],[36]]</f>
        <v>8.8285808013974995E-3</v>
      </c>
      <c r="AM432" s="10">
        <f>3/24000000*OO[[#This Row],[95 (30JUN1985 18:00:00)-Water Temperature (C)]]*OO[[#This Row],[37]]</f>
        <v>2.1096828698671247E-2</v>
      </c>
      <c r="AN432" s="10">
        <f>3/24000000*OO[[#This Row],[96 (30JUN1985 21:00:00)-Water Temperature (C)]]*OO[[#This Row],[38]]</f>
        <v>3.7839895281824992E-2</v>
      </c>
      <c r="AO432" s="10">
        <f>3/24000000*OO[[#This Row],[97 (01JUL1985 00:00:00)-Water Temperature (C)]]*OO[[#This Row],[39]]</f>
        <v>5.1982493566250003E-2</v>
      </c>
      <c r="AP432" s="10">
        <f>3/24000000*OO[[#This Row],[98 (01JUL1985 03:00:00)-Water Temperature (C)]]*OO[[#This Row],[40]]</f>
        <v>5.6969387508137494E-2</v>
      </c>
      <c r="AQ432" s="10">
        <f>3/24000000*OO[[#This Row],[99 (01JUL1985 06:00:00)-Water Temperature (C)]]*OO[[#This Row],[41]]</f>
        <v>5.0311265758099993E-2</v>
      </c>
      <c r="AR432" s="10">
        <f>3/24000000*OO[[#This Row],[100 (01JUL1985 09:00:00)-Water Temperature (C)]]*OO[[#This Row],[42]]</f>
        <v>3.6898502604599995E-2</v>
      </c>
      <c r="AS432" s="10">
        <f>3/24000000*OO[[#This Row],[101 (01JUL1985 12:00:00)-Water Temperature (C)]]*OO[[#This Row],[43]]</f>
        <v>2.29592132842425E-2</v>
      </c>
      <c r="AT432" s="10">
        <f>3/24000000*OO[[#This Row],[102 (01JUL1985 15:00:00)-Water Temperature (C)]]*OO[[#This Row],[44]]</f>
        <v>1.216997791624125E-2</v>
      </c>
      <c r="AU432" s="10">
        <f>3/24000000*OO[[#This Row],[103 (01JUL1985 18:00:00)-Water Temperature (C)]]*OO[[#This Row],[45]]</f>
        <v>5.5726854296850002E-3</v>
      </c>
      <c r="AV432" s="10">
        <f>3/24000000*OO[[#This Row],[104 (01JUL1985 21:00:00)-Water Temperature (C)]]*OO[[#This Row],[46]]</f>
        <v>2.242112568822E-3</v>
      </c>
      <c r="AW432" s="10">
        <f>3/24000000*OO[[#This Row],[105 (02JUL1985 00:00:00)-Water Temperature (C)]]*OO[[#This Row],[47]]</f>
        <v>8.2509237372624985E-4</v>
      </c>
      <c r="AX432" s="10">
        <f>3/24000000*OO[[#This Row],[106 (02JUL1985 03:00:00)-Water Temperature (C)]]*OO[[#This Row],[48]]</f>
        <v>3.0144699771858746E-4</v>
      </c>
      <c r="AY432" s="10">
        <f>3/24000000*OO[[#This Row],[107 (02JUL1985 06:00:00)-Water Temperature (C)]]*OO[[#This Row],[49]]</f>
        <v>1.2565182093297498E-4</v>
      </c>
      <c r="AZ432" s="10">
        <f>3/24000000*OO[[#This Row],[108 (02JUL1985 09:00:00)-Water Temperature (C)]]*OO[[#This Row],[50]]</f>
        <v>7.2417720471374991E-5</v>
      </c>
      <c r="BA432" s="10">
        <f>3/24000000*OO[[#This Row],[109 (02JUL1985 12:00:00)-Water Temperature (C)]]*OO[[#This Row],[51]]</f>
        <v>5.6347119738974996E-5</v>
      </c>
      <c r="BB432" s="10">
        <f>3/24000000*OO[[#This Row],[110 (02JUL1985 15:00:00)-Water Temperature (C)]]*OO[[#This Row],[52]]</f>
        <v>4.9348639779562501E-5</v>
      </c>
      <c r="BC432" s="10">
        <f>3/24000000*OO[[#This Row],[111 (02JUL1985 18:00:00)-Water Temperature (C)]]*OO[[#This Row],[53]]</f>
        <v>4.3424842662000002E-5</v>
      </c>
      <c r="BD432" s="10">
        <f>3/24000000*OO[[#This Row],[112 (02JUL1985 21:00:00)-Water Temperature (C)]]*OO[[#This Row],[54]]</f>
        <v>3.7798554515749995E-5</v>
      </c>
      <c r="BE432" s="10">
        <f>3/24000000*OO[[#This Row],[113 (03JUL1985 00:00:00)-Water Temperature (C)]]*OO[[#This Row],[55]]</f>
        <v>3.2523298081087496E-5</v>
      </c>
      <c r="BF432" s="10">
        <f>3/24000000*OO[[#This Row],[114 (03JUL1985 03:00:00)-Water Temperature (C)]]*OO[[#This Row],[56]]</f>
        <v>2.8351560134334999E-5</v>
      </c>
      <c r="BG432" s="10">
        <f>3/24000000*OO[[#This Row],[115 (03JUL1985 06:00:00)-Water Temperature (C)]]*OO[[#This Row],[57]]</f>
        <v>2.5415078381279999E-5</v>
      </c>
      <c r="BH432" s="10">
        <f>3/24000000*OO[[#This Row],[116 (03JUL1985 09:00:00)-Water Temperature (C)]]*OO[[#This Row],[58]]</f>
        <v>2.3015013431489999E-5</v>
      </c>
      <c r="BI432" s="10">
        <f>3/24000000*OO[[#This Row],[117 (03JUL1985 12:00:00)-Water Temperature (C)]]*OO[[#This Row],[59]]</f>
        <v>2.0890239887550001E-5</v>
      </c>
      <c r="BJ432" s="10">
        <f>3/24000000*OO[[#This Row],[118 (03JUL1985 15:00:00)-Water Temperature (C)]]*OO[[#This Row],[60]]</f>
        <v>1.8539046596851249E-5</v>
      </c>
      <c r="BK432" s="10">
        <f>3/24000000*OO[[#This Row],[119 (03JUL1985 18:00:00)-Water Temperature (C)]]*OO[[#This Row],[61]]</f>
        <v>1.6162142942609997E-5</v>
      </c>
      <c r="BL432" s="10">
        <f>3/24000000*OO[[#This Row],[120 (03JUL1985 21:00:00)-Water Temperature (C)]]*OO[[#This Row],[62]]</f>
        <v>1.4163895055334999E-5</v>
      </c>
      <c r="BM432" s="10">
        <f>3/24000000*OO[[#This Row],[121 (04JUL1985 00:00:00)-Water Temperature (C)]]*OO[[#This Row],[63]]</f>
        <v>1.250616748640625E-5</v>
      </c>
      <c r="BN432" s="10">
        <f>3/24000000*OO[[#This Row],[122 (04JUL1985 03:00:00)-Water Temperature (C)]]*OO[[#This Row],[64]]</f>
        <v>1.14051035695E-5</v>
      </c>
      <c r="BO432" s="10">
        <f>3/24000000*OO[[#This Row],[123 (04JUL1985 06:00:00)-Water Temperature (C)]]*OO[[#This Row],[65]]</f>
        <v>1.0482941039477498E-5</v>
      </c>
      <c r="BP432" s="10">
        <f>3/24000000*OO[[#This Row],[124 (04JUL1985 09:00:00)-Water Temperature (C)]]*OO[[#This Row],[66]]</f>
        <v>9.7486664506024992E-6</v>
      </c>
      <c r="BQ432" s="10">
        <f>3/24000000*OO[[#This Row],[125 (04JUL1985 12:00:00)-Water Temperature (C)]]*OO[[#This Row],[67]]</f>
        <v>9.0158218218399988E-6</v>
      </c>
      <c r="BR432" s="10">
        <f>3/24000000*OO[[#This Row],[126 (04JUL1985 15:00:00)-Water Temperature (C)]]*OO[[#This Row],[68]]</f>
        <v>8.2892621032499991E-6</v>
      </c>
      <c r="BS432" s="10">
        <f>3/24000000*OO[[#This Row],[127 (04JUL1985 18:00:00)-Water Temperature (C)]]*OO[[#This Row],[69]]</f>
        <v>7.49737114600625E-6</v>
      </c>
      <c r="BT432" s="10">
        <f>3/24000000*OO[[#This Row],[128 (04JUL1985 21:00:00)-Water Temperature (C)]]*OO[[#This Row],[70]]</f>
        <v>6.8064721123300003E-6</v>
      </c>
      <c r="BU432" s="10">
        <f>3/24000000*OO[[#This Row],[129 (05JUL1985 00:00:00)-Water Temperature (C)]]*OO[[#This Row],[71]]</f>
        <v>6.1577856342762495E-6</v>
      </c>
      <c r="BV432" s="10">
        <f>3/24000000*OO[[#This Row],[130 (05JUL1985 03:00:00)-Water Temperature (C)]]*OO[[#This Row],[72]]</f>
        <v>5.6567645183437497E-6</v>
      </c>
      <c r="BW432" s="10">
        <f>3/24000000*OO[[#This Row],[131 (05JUL1985 06:00:00)-Water Temperature (C)]]*OO[[#This Row],[73]]</f>
        <v>5.2106811755699997E-6</v>
      </c>
      <c r="BX432" s="10">
        <f>3/24000000*OO[[#This Row],[132 (05JUL1985 09:00:00)-Water Temperature (C)]]*OO[[#This Row],[74]]</f>
        <v>4.8340844015887494E-6</v>
      </c>
      <c r="BY432" s="10">
        <f>3/24000000*OO[[#This Row],[133 (05JUL1985 12:00:00)-Water Temperature (C)]]*OO[[#This Row],[75]]</f>
        <v>4.4608783115999997E-6</v>
      </c>
      <c r="BZ432" s="10">
        <f>3/24000000*OO[[#This Row],[134 (05JUL1985 15:00:00)-Water Temperature (C)]]*OO[[#This Row],[76]]</f>
        <v>4.0037374819474997E-6</v>
      </c>
      <c r="CA432" s="10">
        <f>3/24000000*OO[[#This Row],[135 (05JUL1985 18:00:00)-Water Temperature (C)]]*OO[[#This Row],[77]]</f>
        <v>3.5123132502749996E-6</v>
      </c>
      <c r="CB432" s="10">
        <f>3/24000000*OO[[#This Row],[136 (05JUL1985 21:00:00)-Water Temperature (C)]]*OO[[#This Row],[78]]</f>
        <v>3.0200236668236247E-6</v>
      </c>
      <c r="CC432" s="10">
        <f>3/24000000*OO[[#This Row],[137 (06JUL1985 00:00:00)-Water Temperature (C)]]*OO[[#This Row],[79]]</f>
        <v>2.5615971196839999E-6</v>
      </c>
      <c r="CD432" s="10">
        <f>3/24000000*OO[[#This Row],[138 (06JUL1985 03:00:00)-Water Temperature (C)]]*OO[[#This Row],[80]]</f>
        <v>2.137518479176E-6</v>
      </c>
      <c r="CE432" s="10">
        <f>3/24000000*OO[[#This Row],[139 (06JUL1985 06:00:00)-Water Temperature (C)]]*OO[[#This Row],[81]]</f>
        <v>1.7706911426379999E-6</v>
      </c>
      <c r="CF432" s="10">
        <f>3/24000000*OO[[#This Row],[140 (06JUL1985 09:00:00)-Water Temperature (C)]]*OO[[#This Row],[82]]</f>
        <v>1.4786274967711247E-6</v>
      </c>
      <c r="CG432" s="10">
        <f>3/24000000*OO[[#This Row],[141 (06JUL1985 12:00:00)-Water Temperature (C)]]*OO[[#This Row],[83]]</f>
        <v>1.25355516520975E-6</v>
      </c>
      <c r="CH432" s="10">
        <f>3/24000000*OO[[#This Row],[142 (06JUL1985 15:00:00)-Water Temperature (C)]]*OO[[#This Row],[84]]</f>
        <v>1.0757437727454998E-6</v>
      </c>
      <c r="CI432" s="10">
        <f>3/24000000*OO[[#This Row],[143 (06JUL1985 18:00:00)-Water Temperature (C)]]*OO[[#This Row],[85]]</f>
        <v>9.3356138297437497E-7</v>
      </c>
      <c r="CJ432" s="10">
        <f>3/24000000*OO[[#This Row],[144 (06JUL1985 21:00:00)-Water Temperature (C)]]*OO[[#This Row],[86]]</f>
        <v>8.2530863315499998E-7</v>
      </c>
      <c r="CK432" s="10">
        <f>3/24000000*OO[[#This Row],[145 (07JUL1985 00:00:00)-Water Temperature (C)]]*OO[[#This Row],[87]]</f>
        <v>7.3606053905662493E-7</v>
      </c>
      <c r="CL432" s="10">
        <f>3/24000000*OO[[#This Row],[146 (07JUL1985 03:00:00)-Water Temperature (C)]]*OO[[#This Row],[88]]</f>
        <v>6.7295554575050004E-7</v>
      </c>
      <c r="CM432" s="10">
        <f>3/24000000*OO[[#This Row],[147 (07JUL1985 06:00:00)-Water Temperature (C)]]*OO[[#This Row],[89]]</f>
        <v>6.2324973139324998E-7</v>
      </c>
      <c r="CN432" s="10">
        <f>3/24000000*OO[[#This Row],[148 (07JUL1985 09:00:00)-Water Temperature (C)]]*OO[[#This Row],[90]]</f>
        <v>5.8949776037399994E-7</v>
      </c>
      <c r="CO432" s="10">
        <f>3/24000000*OO[[#This Row],[149 (07JUL1985 12:00:00)-Water Temperature (C)]]*OO[[#This Row],[91]]</f>
        <v>5.6412868110324992E-7</v>
      </c>
      <c r="CP432" s="10">
        <f>3/24000000*OO[[#This Row],[150 (07JUL1985 15:00:00)-Water Temperature (C)]]*OO[[#This Row],[92]]</f>
        <v>5.3864167736950002E-7</v>
      </c>
      <c r="CQ432" s="10">
        <f>3/24000000*OO[[#This Row],[151 (07JUL1985 18:00:00)-Water Temperature (C)]]*OO[[#This Row],[93]]</f>
        <v>5.1221990396124998E-7</v>
      </c>
      <c r="CR432" s="10">
        <f>3/24000000*OO[[#This Row],[152 (07JUL1985 21:00:00)-Water Temperature (C)]]*OO[[#This Row],[94]]</f>
        <v>4.8812532175199996E-7</v>
      </c>
      <c r="CS432" s="10">
        <f>3/24000000*OO[[#This Row],[153 (08JUL1985 00:00:00)-Water Temperature (C)]]*OO[[#This Row],[95]]</f>
        <v>4.6609449588312493E-7</v>
      </c>
      <c r="CT432" s="10">
        <f>3/24000000*OO[[#This Row],[154 (08JUL1985 03:00:00)-Water Temperature (C)]]*OO[[#This Row],[96]]</f>
        <v>4.5337875634012501E-7</v>
      </c>
      <c r="CU432" s="10">
        <f>3/24000000*OO[[#This Row],[155 (08JUL1985 06:00:00)-Water Temperature (C)]]*OO[[#This Row],[97]]</f>
        <v>4.4311108936824999E-7</v>
      </c>
      <c r="CV432" s="10">
        <f>3/24000000*OO[[#This Row],[156 (08JUL1985 09:00:00)-Water Temperature (C)]]*OO[[#This Row],[98]]</f>
        <v>4.3408440548487493E-7</v>
      </c>
      <c r="CW432" s="10">
        <f>3/24000000*OO[[#This Row],[157 (08JUL1985 12:00:00)-Water Temperature (C)]]*OO[[#This Row],[99]]</f>
        <v>4.2766687393749999E-7</v>
      </c>
    </row>
    <row r="433" spans="1:101" x14ac:dyDescent="0.35">
      <c r="A433" t="s">
        <v>440</v>
      </c>
      <c r="B433">
        <v>795.54020000000003</v>
      </c>
      <c r="C433" s="10">
        <f>3/24*OO[[#This Row],[59 (26JUN1985 06:00:00)-Water Temperature (C)]]*OO[[#This Row],[1]]/SUM(OO[1])</f>
        <v>0</v>
      </c>
      <c r="D433" s="10">
        <f>3/24*OO[[#This Row],[60 (26JUN1985 09:00:00)-Water Temperature (C)]]*OO[[#This Row],[2]]/SUM(OO[2])</f>
        <v>0</v>
      </c>
      <c r="E433" s="10">
        <f>3/24*OO[[#This Row],[61 (26JUN1985 12:00:00)-Water Temperature (C)]]*OO[[#This Row],[3]]/SUM(OO[3])</f>
        <v>0</v>
      </c>
      <c r="F433" s="10">
        <f>3/24*OO[[#This Row],[62 (26JUN1985 15:00:00)-Water Temperature (C)]]*OO[[#This Row],[4]]/SUM(OO[4])</f>
        <v>0</v>
      </c>
      <c r="G433" s="10">
        <f>3/24*OO[[#This Row],[63 (26JUN1985 18:00:00)-Water Temperature (C)]]*OO[[#This Row],[5]]/SUM(OO[5])</f>
        <v>0</v>
      </c>
      <c r="H433" s="10">
        <f>3/24*OO[[#This Row],[64 (26JUN1985 21:00:00)-Water Temperature (C)]]*OO[[#This Row],[6]]/SUM(OO[6])</f>
        <v>0</v>
      </c>
      <c r="I433" s="10">
        <f>3/24*OO[[#This Row],[65 (27JUN1985 00:00:00)-Water Temperature (C)]]*OO[[#This Row],[7]]/SUM(OO[7])</f>
        <v>0</v>
      </c>
      <c r="J433" s="10">
        <f>3/24*OO[[#This Row],[66 (27JUN1985 03:00:00)-Water Temperature (C)]]*OO[[#This Row],[8]]/SUM(OO[8])</f>
        <v>0</v>
      </c>
      <c r="K433" s="10">
        <f>3/24*OO[[#This Row],[67 (27JUN1985 06:00:00)-Water Temperature (C)]]*OO[[#This Row],[9]]/SUM(OO[9])</f>
        <v>0</v>
      </c>
      <c r="L433" s="10">
        <f>3/24*OO[[#This Row],[68 (27JUN1985 09:00:00)-Water Temperature (C)]]*OO[[#This Row],[10]]/SUM(OO[10])</f>
        <v>0</v>
      </c>
      <c r="M433" s="10">
        <f>3/24*OO[[#This Row],[69 (27JUN1985 12:00:00)-Water Temperature (C)]]*OO[[#This Row],[11]]/SUM(OO[11])</f>
        <v>0</v>
      </c>
      <c r="N433" s="10">
        <f>3/24*OO[[#This Row],[70 (27JUN1985 15:00:00)-Water Temperature (C)]]*OO[[#This Row],[12]]/SUM(OO[12])</f>
        <v>0</v>
      </c>
      <c r="O433" s="10">
        <f>3/24*OO[[#This Row],[71 (27JUN1985 18:00:00)-Water Temperature (C)]]*OO[[#This Row],[13]]/SUM(OO[13])</f>
        <v>0</v>
      </c>
      <c r="P433" s="10">
        <f>3/24*OO[[#This Row],[72 (27JUN1985 21:00:00)-Water Temperature (C)]]*OO[[#This Row],[14]]/SUM(OO[14])</f>
        <v>0</v>
      </c>
      <c r="Q433" s="10">
        <f>3/24*OO[[#This Row],[73 (28JUN1985 00:00:00)-Water Temperature (C)]]*OO[[#This Row],[15]]/SUM(OO[15])</f>
        <v>0</v>
      </c>
      <c r="R433" s="10">
        <f>3/24*OO[[#This Row],[74 (28JUN1985 03:00:00)-Water Temperature (C)]]*OO[[#This Row],[16]]/SUM(OO[16])</f>
        <v>0</v>
      </c>
      <c r="S433" s="10">
        <f>3/24*OO[[#This Row],[75 (28JUN1985 06:00:00)-Water Temperature (C)]]*OO[[#This Row],[17]]/SUM(OO[17])</f>
        <v>0</v>
      </c>
      <c r="T433" s="10">
        <f>3/24*OO[[#This Row],[76 (28JUN1985 09:00:00)-Water Temperature (C)]]*OO[[#This Row],[18]]/SUM(OO[18])</f>
        <v>0</v>
      </c>
      <c r="U433" s="10">
        <f>3/24*OO[[#This Row],[77 (28JUN1985 12:00:00)-Water Temperature (C)]]*OO[[#This Row],[19]]/SUM(OO[19])</f>
        <v>0</v>
      </c>
      <c r="V433" s="10">
        <f>3/24000000*OO[[#This Row],[78 (28JUN1985 15:00:00)-Water Temperature (C)]]*OO[[#This Row],[20]]</f>
        <v>0</v>
      </c>
      <c r="W433" s="10">
        <f>3/24000000*OO[[#This Row],[79 (28JUN1985 18:00:00)-Water Temperature (C)]]*OO[[#This Row],[21]]</f>
        <v>0</v>
      </c>
      <c r="X433" s="10">
        <f>3/24000000*OO[[#This Row],[80 (28JUN1985 21:00:00)-Water Temperature (C)]]*OO[[#This Row],[22]]</f>
        <v>8.705306173525E-41</v>
      </c>
      <c r="Y433" s="10">
        <f>3/24000000*OO[[#This Row],[81 (29JUN1985 00:00:00)-Water Temperature (C)]]*OO[[#This Row],[23]]</f>
        <v>2.6688434415093752E-34</v>
      </c>
      <c r="Z433" s="10">
        <f>3/24000000*OO[[#This Row],[82 (29JUN1985 03:00:00)-Water Temperature (C)]]*OO[[#This Row],[24]]</f>
        <v>8.6452064294699993E-28</v>
      </c>
      <c r="AA433" s="10">
        <f>3/24000000*OO[[#This Row],[83 (29JUN1985 06:00:00)-Water Temperature (C)]]*OO[[#This Row],[25]]</f>
        <v>2.1071620096717499E-22</v>
      </c>
      <c r="AB433" s="10">
        <f>3/24000000*OO[[#This Row],[84 (29JUN1985 09:00:00)-Water Temperature (C)]]*OO[[#This Row],[26]]</f>
        <v>1.7346710703E-18</v>
      </c>
      <c r="AC433" s="10">
        <f>3/24000000*OO[[#This Row],[85 (29JUN1985 12:00:00)-Water Temperature (C)]]*OO[[#This Row],[27]]</f>
        <v>2.3058359310359999E-15</v>
      </c>
      <c r="AD433" s="10">
        <f>3/24000000*OO[[#This Row],[86 (29JUN1985 15:00:00)-Water Temperature (C)]]*OO[[#This Row],[28]]</f>
        <v>8.4793553106149992E-13</v>
      </c>
      <c r="AE433" s="10">
        <f>3/24000000*OO[[#This Row],[88 (29JUN1985 21:00:00)-Water Temperature (C)]]*OO[[#This Row],[30]]</f>
        <v>7.2611877925862506E-9</v>
      </c>
      <c r="AF433" s="10">
        <f>3/24000000*OO[[#This Row],[88 (29JUN1985 21:00:00)-Water Temperature (C)]]*OO[[#This Row],[30]]</f>
        <v>7.2611877925862506E-9</v>
      </c>
      <c r="AG433" s="10">
        <f>3/24000000*OO[[#This Row],[89 (30JUN1985 00:00:00)-Water Temperature (C)]]*OO[[#This Row],[31]]</f>
        <v>2.3371120072799999E-7</v>
      </c>
      <c r="AH433" s="10">
        <f>3/24000000*OO[[#This Row],[90 (30JUN1985 03:00:00)-Water Temperature (C)]]*OO[[#This Row],[32]]</f>
        <v>4.3095392715374998E-6</v>
      </c>
      <c r="AI433" s="10">
        <f>3/24000000*OO[[#This Row],[91 (30JUN1985 06:00:00)-Water Temperature (C)]]*OO[[#This Row],[33]]</f>
        <v>4.8001501145024997E-5</v>
      </c>
      <c r="AJ433" s="10">
        <f>3/24000000*OO[[#This Row],[92 (30JUN1985 09:00:00)-Water Temperature (C)]]*OO[[#This Row],[34]]</f>
        <v>3.4601596954073743E-4</v>
      </c>
      <c r="AK433" s="10">
        <f>3/24000000*OO[[#This Row],[93 (30JUN1985 12:00:00)-Water Temperature (C)]]*OO[[#This Row],[35]]</f>
        <v>1.6907414533349999E-3</v>
      </c>
      <c r="AL433" s="10">
        <f>3/24000000*OO[[#This Row],[94 (30JUN1985 15:00:00)-Water Temperature (C)]]*OO[[#This Row],[36]]</f>
        <v>5.7239233183200003E-3</v>
      </c>
      <c r="AM433" s="10">
        <f>3/24000000*OO[[#This Row],[95 (30JUN1985 18:00:00)-Water Temperature (C)]]*OO[[#This Row],[37]]</f>
        <v>1.3944419738129999E-2</v>
      </c>
      <c r="AN433" s="10">
        <f>3/24000000*OO[[#This Row],[96 (30JUN1985 21:00:00)-Water Temperature (C)]]*OO[[#This Row],[38]]</f>
        <v>2.5489091504786249E-2</v>
      </c>
      <c r="AO433" s="10">
        <f>3/24000000*OO[[#This Row],[97 (01JUL1985 00:00:00)-Water Temperature (C)]]*OO[[#This Row],[39]]</f>
        <v>3.56421615579725E-2</v>
      </c>
      <c r="AP433" s="10">
        <f>3/24000000*OO[[#This Row],[98 (01JUL1985 03:00:00)-Water Temperature (C)]]*OO[[#This Row],[40]]</f>
        <v>3.9714378684624997E-2</v>
      </c>
      <c r="AQ433" s="10">
        <f>3/24000000*OO[[#This Row],[99 (01JUL1985 06:00:00)-Water Temperature (C)]]*OO[[#This Row],[41]]</f>
        <v>3.5620518471299996E-2</v>
      </c>
      <c r="AR433" s="10">
        <f>3/24000000*OO[[#This Row],[100 (01JUL1985 09:00:00)-Water Temperature (C)]]*OO[[#This Row],[42]]</f>
        <v>2.647242470376E-2</v>
      </c>
      <c r="AS433" s="10">
        <f>3/24000000*OO[[#This Row],[101 (01JUL1985 12:00:00)-Water Temperature (C)]]*OO[[#This Row],[43]]</f>
        <v>1.6702319593348749E-2</v>
      </c>
      <c r="AT433" s="10">
        <f>3/24000000*OO[[#This Row],[102 (01JUL1985 15:00:00)-Water Temperature (C)]]*OO[[#This Row],[44]]</f>
        <v>8.9728958159049979E-3</v>
      </c>
      <c r="AU433" s="10">
        <f>3/24000000*OO[[#This Row],[103 (01JUL1985 18:00:00)-Water Temperature (C)]]*OO[[#This Row],[45]]</f>
        <v>4.1625116782900004E-3</v>
      </c>
      <c r="AV433" s="10">
        <f>3/24000000*OO[[#This Row],[104 (01JUL1985 21:00:00)-Water Temperature (C)]]*OO[[#This Row],[46]]</f>
        <v>1.6945439494597499E-3</v>
      </c>
      <c r="AW433" s="10">
        <f>3/24000000*OO[[#This Row],[105 (02JUL1985 00:00:00)-Water Temperature (C)]]*OO[[#This Row],[47]]</f>
        <v>6.2922378224499994E-4</v>
      </c>
      <c r="AX433" s="10">
        <f>3/24000000*OO[[#This Row],[106 (02JUL1985 03:00:00)-Water Temperature (C)]]*OO[[#This Row],[48]]</f>
        <v>2.3082332126963748E-4</v>
      </c>
      <c r="AY433" s="10">
        <f>3/24000000*OO[[#This Row],[107 (02JUL1985 06:00:00)-Water Temperature (C)]]*OO[[#This Row],[49]]</f>
        <v>9.5555873088224997E-5</v>
      </c>
      <c r="AZ433" s="10">
        <f>3/24000000*OO[[#This Row],[108 (02JUL1985 09:00:00)-Water Temperature (C)]]*OO[[#This Row],[50]]</f>
        <v>5.4327999205499988E-5</v>
      </c>
      <c r="BA433" s="10">
        <f>3/24000000*OO[[#This Row],[109 (02JUL1985 12:00:00)-Water Temperature (C)]]*OO[[#This Row],[51]]</f>
        <v>4.2052671902937493E-5</v>
      </c>
      <c r="BB433" s="10">
        <f>3/24000000*OO[[#This Row],[110 (02JUL1985 15:00:00)-Water Temperature (C)]]*OO[[#This Row],[52]]</f>
        <v>3.72458396475E-5</v>
      </c>
      <c r="BC433" s="10">
        <f>3/24000000*OO[[#This Row],[111 (02JUL1985 18:00:00)-Water Temperature (C)]]*OO[[#This Row],[53]]</f>
        <v>3.3303447629374996E-5</v>
      </c>
      <c r="BD433" s="10">
        <f>3/24000000*OO[[#This Row],[112 (02JUL1985 21:00:00)-Water Temperature (C)]]*OO[[#This Row],[54]]</f>
        <v>2.9523824317994995E-5</v>
      </c>
      <c r="BE433" s="10">
        <f>3/24000000*OO[[#This Row],[113 (03JUL1985 00:00:00)-Water Temperature (C)]]*OO[[#This Row],[55]]</f>
        <v>2.5896449387152505E-5</v>
      </c>
      <c r="BF433" s="10">
        <f>3/24000000*OO[[#This Row],[114 (03JUL1985 03:00:00)-Water Temperature (C)]]*OO[[#This Row],[56]]</f>
        <v>2.3040307859399997E-5</v>
      </c>
      <c r="BG433" s="10">
        <f>3/24000000*OO[[#This Row],[115 (03JUL1985 06:00:00)-Water Temperature (C)]]*OO[[#This Row],[57]]</f>
        <v>2.0687740520000002E-5</v>
      </c>
      <c r="BH433" s="10">
        <f>3/24000000*OO[[#This Row],[116 (03JUL1985 09:00:00)-Water Temperature (C)]]*OO[[#This Row],[58]]</f>
        <v>1.8724527184545E-5</v>
      </c>
      <c r="BI433" s="10">
        <f>3/24000000*OO[[#This Row],[117 (03JUL1985 12:00:00)-Water Temperature (C)]]*OO[[#This Row],[59]]</f>
        <v>1.7003484378885E-5</v>
      </c>
      <c r="BJ433" s="10">
        <f>3/24000000*OO[[#This Row],[118 (03JUL1985 15:00:00)-Water Temperature (C)]]*OO[[#This Row],[60]]</f>
        <v>1.5116576132409997E-5</v>
      </c>
      <c r="BK433" s="10">
        <f>3/24000000*OO[[#This Row],[119 (03JUL1985 18:00:00)-Water Temperature (C)]]*OO[[#This Row],[61]]</f>
        <v>1.3178699775999999E-5</v>
      </c>
      <c r="BL433" s="10">
        <f>3/24000000*OO[[#This Row],[120 (03JUL1985 21:00:00)-Water Temperature (C)]]*OO[[#This Row],[62]]</f>
        <v>1.1552055981024999E-5</v>
      </c>
      <c r="BM433" s="10">
        <f>3/24000000*OO[[#This Row],[121 (04JUL1985 00:00:00)-Water Temperature (C)]]*OO[[#This Row],[63]]</f>
        <v>1.01999466285E-5</v>
      </c>
      <c r="BN433" s="10">
        <f>3/24000000*OO[[#This Row],[122 (04JUL1985 03:00:00)-Water Temperature (C)]]*OO[[#This Row],[64]]</f>
        <v>9.3040786234799997E-6</v>
      </c>
      <c r="BO433" s="10">
        <f>3/24000000*OO[[#This Row],[123 (04JUL1985 06:00:00)-Water Temperature (C)]]*OO[[#This Row],[65]]</f>
        <v>8.5505213464649998E-6</v>
      </c>
      <c r="BP433" s="10">
        <f>3/24000000*OO[[#This Row],[124 (04JUL1985 09:00:00)-Water Temperature (C)]]*OO[[#This Row],[66]]</f>
        <v>7.9545672256124989E-6</v>
      </c>
      <c r="BQ433" s="10">
        <f>3/24000000*OO[[#This Row],[125 (04JUL1985 12:00:00)-Water Temperature (C)]]*OO[[#This Row],[67]]</f>
        <v>7.3547497233524997E-6</v>
      </c>
      <c r="BR433" s="10">
        <f>3/24000000*OO[[#This Row],[126 (04JUL1985 15:00:00)-Water Temperature (C)]]*OO[[#This Row],[68]]</f>
        <v>6.76997128078E-6</v>
      </c>
      <c r="BS433" s="10">
        <f>3/24000000*OO[[#This Row],[127 (04JUL1985 18:00:00)-Water Temperature (C)]]*OO[[#This Row],[69]]</f>
        <v>6.1284725286399988E-6</v>
      </c>
      <c r="BT433" s="10">
        <f>3/24000000*OO[[#This Row],[128 (04JUL1985 21:00:00)-Water Temperature (C)]]*OO[[#This Row],[70]]</f>
        <v>5.5680955016437499E-6</v>
      </c>
      <c r="BU433" s="10">
        <f>3/24000000*OO[[#This Row],[129 (05JUL1985 00:00:00)-Water Temperature (C)]]*OO[[#This Row],[71]]</f>
        <v>5.0427800017875001E-6</v>
      </c>
      <c r="BV433" s="10">
        <f>3/24000000*OO[[#This Row],[130 (05JUL1985 03:00:00)-Water Temperature (C)]]*OO[[#This Row],[72]]</f>
        <v>4.6396421050574993E-6</v>
      </c>
      <c r="BW433" s="10">
        <f>3/24000000*OO[[#This Row],[131 (05JUL1985 06:00:00)-Water Temperature (C)]]*OO[[#This Row],[73]]</f>
        <v>4.2791392463462498E-6</v>
      </c>
      <c r="BX433" s="10">
        <f>3/24000000*OO[[#This Row],[132 (05JUL1985 09:00:00)-Water Temperature (C)]]*OO[[#This Row],[74]]</f>
        <v>3.9787881940774994E-6</v>
      </c>
      <c r="BY433" s="10">
        <f>3/24000000*OO[[#This Row],[133 (05JUL1985 12:00:00)-Water Temperature (C)]]*OO[[#This Row],[75]]</f>
        <v>3.6782849487999994E-6</v>
      </c>
      <c r="BZ433" s="10">
        <f>3/24000000*OO[[#This Row],[134 (05JUL1985 15:00:00)-Water Temperature (C)]]*OO[[#This Row],[76]]</f>
        <v>3.3058817667524999E-6</v>
      </c>
      <c r="CA433" s="10">
        <f>3/24000000*OO[[#This Row],[135 (05JUL1985 18:00:00)-Water Temperature (C)]]*OO[[#This Row],[77]]</f>
        <v>2.9071290842962499E-6</v>
      </c>
      <c r="CB433" s="10">
        <f>3/24000000*OO[[#This Row],[136 (05JUL1985 21:00:00)-Water Temperature (C)]]*OO[[#This Row],[78]]</f>
        <v>2.503959656757875E-6</v>
      </c>
      <c r="CC433" s="10">
        <f>3/24000000*OO[[#This Row],[137 (06JUL1985 00:00:00)-Water Temperature (C)]]*OO[[#This Row],[79]]</f>
        <v>2.1304548785024999E-6</v>
      </c>
      <c r="CD433" s="10">
        <f>3/24000000*OO[[#This Row],[138 (06JUL1985 03:00:00)-Water Temperature (C)]]*OO[[#This Row],[80]]</f>
        <v>1.7812237931812502E-6</v>
      </c>
      <c r="CE433" s="10">
        <f>3/24000000*OO[[#This Row],[139 (06JUL1985 06:00:00)-Water Temperature (C)]]*OO[[#This Row],[81]]</f>
        <v>1.4777481950125E-6</v>
      </c>
      <c r="CF433" s="10">
        <f>3/24000000*OO[[#This Row],[140 (06JUL1985 09:00:00)-Water Temperature (C)]]*OO[[#This Row],[82]]</f>
        <v>1.233296457462E-6</v>
      </c>
      <c r="CG433" s="10">
        <f>3/24000000*OO[[#This Row],[141 (06JUL1985 12:00:00)-Water Temperature (C)]]*OO[[#This Row],[83]]</f>
        <v>1.0444333557157499E-6</v>
      </c>
      <c r="CH433" s="10">
        <f>3/24000000*OO[[#This Row],[142 (06JUL1985 15:00:00)-Water Temperature (C)]]*OO[[#This Row],[84]]</f>
        <v>8.9523924375725007E-7</v>
      </c>
      <c r="CI433" s="10">
        <f>3/24000000*OO[[#This Row],[143 (06JUL1985 18:00:00)-Water Temperature (C)]]*OO[[#This Row],[85]]</f>
        <v>7.7618375036162505E-7</v>
      </c>
      <c r="CJ433" s="10">
        <f>3/24000000*OO[[#This Row],[144 (06JUL1985 21:00:00)-Water Temperature (C)]]*OO[[#This Row],[86]]</f>
        <v>6.8579475789674997E-7</v>
      </c>
      <c r="CK433" s="10">
        <f>3/24000000*OO[[#This Row],[145 (07JUL1985 00:00:00)-Water Temperature (C)]]*OO[[#This Row],[87]]</f>
        <v>6.1179369501625002E-7</v>
      </c>
      <c r="CL433" s="10">
        <f>3/24000000*OO[[#This Row],[146 (07JUL1985 03:00:00)-Water Temperature (C)]]*OO[[#This Row],[88]]</f>
        <v>5.5924193146749997E-7</v>
      </c>
      <c r="CM433" s="10">
        <f>3/24000000*OO[[#This Row],[147 (07JUL1985 06:00:00)-Water Temperature (C)]]*OO[[#This Row],[89]]</f>
        <v>5.1738682723937499E-7</v>
      </c>
      <c r="CN433" s="10">
        <f>3/24000000*OO[[#This Row],[148 (07JUL1985 09:00:00)-Water Temperature (C)]]*OO[[#This Row],[90]]</f>
        <v>4.8854666639699994E-7</v>
      </c>
      <c r="CO433" s="10">
        <f>3/24000000*OO[[#This Row],[149 (07JUL1985 12:00:00)-Water Temperature (C)]]*OO[[#This Row],[91]]</f>
        <v>4.6750784723999996E-7</v>
      </c>
      <c r="CP433" s="10">
        <f>3/24000000*OO[[#This Row],[150 (07JUL1985 15:00:00)-Water Temperature (C)]]*OO[[#This Row],[92]]</f>
        <v>4.4672729696099998E-7</v>
      </c>
      <c r="CQ433" s="10">
        <f>3/24000000*OO[[#This Row],[151 (07JUL1985 18:00:00)-Water Temperature (C)]]*OO[[#This Row],[93]]</f>
        <v>4.2489988471049997E-7</v>
      </c>
      <c r="CR433" s="10">
        <f>3/24000000*OO[[#This Row],[152 (07JUL1985 21:00:00)-Water Temperature (C)]]*OO[[#This Row],[94]]</f>
        <v>4.0497037186199999E-7</v>
      </c>
      <c r="CS433" s="10">
        <f>3/24000000*OO[[#This Row],[153 (08JUL1985 00:00:00)-Water Temperature (C)]]*OO[[#This Row],[95]]</f>
        <v>3.8676184436899997E-7</v>
      </c>
      <c r="CT433" s="10">
        <f>3/24000000*OO[[#This Row],[154 (08JUL1985 03:00:00)-Water Temperature (C)]]*OO[[#This Row],[96]]</f>
        <v>3.7636225425950002E-7</v>
      </c>
      <c r="CU433" s="10">
        <f>3/24000000*OO[[#This Row],[155 (08JUL1985 06:00:00)-Water Temperature (C)]]*OO[[#This Row],[97]]</f>
        <v>3.6796216671450002E-7</v>
      </c>
      <c r="CV433" s="10">
        <f>3/24000000*OO[[#This Row],[156 (08JUL1985 09:00:00)-Water Temperature (C)]]*OO[[#This Row],[98]]</f>
        <v>3.6018589711275003E-7</v>
      </c>
      <c r="CW433" s="10">
        <f>3/24000000*OO[[#This Row],[157 (08JUL1985 12:00:00)-Water Temperature (C)]]*OO[[#This Row],[99]]</f>
        <v>3.5483695133416252E-7</v>
      </c>
    </row>
    <row r="434" spans="1:101" x14ac:dyDescent="0.35">
      <c r="A434" t="s">
        <v>441</v>
      </c>
      <c r="B434">
        <v>776.09699999999998</v>
      </c>
      <c r="C434" s="10">
        <f>3/24*OO[[#This Row],[59 (26JUN1985 06:00:00)-Water Temperature (C)]]*OO[[#This Row],[1]]/SUM(OO[1])</f>
        <v>0</v>
      </c>
      <c r="D434" s="10">
        <f>3/24*OO[[#This Row],[60 (26JUN1985 09:00:00)-Water Temperature (C)]]*OO[[#This Row],[2]]/SUM(OO[2])</f>
        <v>0</v>
      </c>
      <c r="E434" s="10">
        <f>3/24*OO[[#This Row],[61 (26JUN1985 12:00:00)-Water Temperature (C)]]*OO[[#This Row],[3]]/SUM(OO[3])</f>
        <v>0</v>
      </c>
      <c r="F434" s="10">
        <f>3/24*OO[[#This Row],[62 (26JUN1985 15:00:00)-Water Temperature (C)]]*OO[[#This Row],[4]]/SUM(OO[4])</f>
        <v>0</v>
      </c>
      <c r="G434" s="10">
        <f>3/24*OO[[#This Row],[63 (26JUN1985 18:00:00)-Water Temperature (C)]]*OO[[#This Row],[5]]/SUM(OO[5])</f>
        <v>0</v>
      </c>
      <c r="H434" s="10">
        <f>3/24*OO[[#This Row],[64 (26JUN1985 21:00:00)-Water Temperature (C)]]*OO[[#This Row],[6]]/SUM(OO[6])</f>
        <v>0</v>
      </c>
      <c r="I434" s="10">
        <f>3/24*OO[[#This Row],[65 (27JUN1985 00:00:00)-Water Temperature (C)]]*OO[[#This Row],[7]]/SUM(OO[7])</f>
        <v>0</v>
      </c>
      <c r="J434" s="10">
        <f>3/24*OO[[#This Row],[66 (27JUN1985 03:00:00)-Water Temperature (C)]]*OO[[#This Row],[8]]/SUM(OO[8])</f>
        <v>0</v>
      </c>
      <c r="K434" s="10">
        <f>3/24*OO[[#This Row],[67 (27JUN1985 06:00:00)-Water Temperature (C)]]*OO[[#This Row],[9]]/SUM(OO[9])</f>
        <v>0</v>
      </c>
      <c r="L434" s="10">
        <f>3/24*OO[[#This Row],[68 (27JUN1985 09:00:00)-Water Temperature (C)]]*OO[[#This Row],[10]]/SUM(OO[10])</f>
        <v>0</v>
      </c>
      <c r="M434" s="10">
        <f>3/24*OO[[#This Row],[69 (27JUN1985 12:00:00)-Water Temperature (C)]]*OO[[#This Row],[11]]/SUM(OO[11])</f>
        <v>0</v>
      </c>
      <c r="N434" s="10">
        <f>3/24*OO[[#This Row],[70 (27JUN1985 15:00:00)-Water Temperature (C)]]*OO[[#This Row],[12]]/SUM(OO[12])</f>
        <v>0</v>
      </c>
      <c r="O434" s="10">
        <f>3/24*OO[[#This Row],[71 (27JUN1985 18:00:00)-Water Temperature (C)]]*OO[[#This Row],[13]]/SUM(OO[13])</f>
        <v>0</v>
      </c>
      <c r="P434" s="10">
        <f>3/24*OO[[#This Row],[72 (27JUN1985 21:00:00)-Water Temperature (C)]]*OO[[#This Row],[14]]/SUM(OO[14])</f>
        <v>0</v>
      </c>
      <c r="Q434" s="10">
        <f>3/24*OO[[#This Row],[73 (28JUN1985 00:00:00)-Water Temperature (C)]]*OO[[#This Row],[15]]/SUM(OO[15])</f>
        <v>0</v>
      </c>
      <c r="R434" s="10">
        <f>3/24*OO[[#This Row],[74 (28JUN1985 03:00:00)-Water Temperature (C)]]*OO[[#This Row],[16]]/SUM(OO[16])</f>
        <v>0</v>
      </c>
      <c r="S434" s="10">
        <f>3/24*OO[[#This Row],[75 (28JUN1985 06:00:00)-Water Temperature (C)]]*OO[[#This Row],[17]]/SUM(OO[17])</f>
        <v>0</v>
      </c>
      <c r="T434" s="10">
        <f>3/24*OO[[#This Row],[76 (28JUN1985 09:00:00)-Water Temperature (C)]]*OO[[#This Row],[18]]/SUM(OO[18])</f>
        <v>0</v>
      </c>
      <c r="U434" s="10">
        <f>3/24*OO[[#This Row],[77 (28JUN1985 12:00:00)-Water Temperature (C)]]*OO[[#This Row],[19]]/SUM(OO[19])</f>
        <v>0</v>
      </c>
      <c r="V434" s="10">
        <f>3/24000000*OO[[#This Row],[78 (28JUN1985 15:00:00)-Water Temperature (C)]]*OO[[#This Row],[20]]</f>
        <v>0</v>
      </c>
      <c r="W434" s="10">
        <f>3/24000000*OO[[#This Row],[79 (28JUN1985 18:00:00)-Water Temperature (C)]]*OO[[#This Row],[21]]</f>
        <v>0</v>
      </c>
      <c r="X434" s="10">
        <f>3/24000000*OO[[#This Row],[80 (28JUN1985 21:00:00)-Water Temperature (C)]]*OO[[#This Row],[22]]</f>
        <v>3.7440714228625001E-41</v>
      </c>
      <c r="Y434" s="10">
        <f>3/24000000*OO[[#This Row],[81 (29JUN1985 00:00:00)-Water Temperature (C)]]*OO[[#This Row],[23]]</f>
        <v>1.6588160932547499E-34</v>
      </c>
      <c r="Z434" s="10">
        <f>3/24000000*OO[[#This Row],[82 (29JUN1985 03:00:00)-Water Temperature (C)]]*OO[[#This Row],[24]]</f>
        <v>4.4322100516649994E-28</v>
      </c>
      <c r="AA434" s="10">
        <f>3/24000000*OO[[#This Row],[83 (29JUN1985 06:00:00)-Water Temperature (C)]]*OO[[#This Row],[25]]</f>
        <v>1.330975925811E-22</v>
      </c>
      <c r="AB434" s="10">
        <f>3/24000000*OO[[#This Row],[84 (29JUN1985 09:00:00)-Water Temperature (C)]]*OO[[#This Row],[26]]</f>
        <v>1.2524550252117498E-18</v>
      </c>
      <c r="AC434" s="10">
        <f>3/24000000*OO[[#This Row],[85 (29JUN1985 12:00:00)-Water Temperature (C)]]*OO[[#This Row],[27]]</f>
        <v>1.8253642080296248E-15</v>
      </c>
      <c r="AD434" s="10">
        <f>3/24000000*OO[[#This Row],[86 (29JUN1985 15:00:00)-Water Temperature (C)]]*OO[[#This Row],[28]]</f>
        <v>7.2477638253749996E-13</v>
      </c>
      <c r="AE434" s="10">
        <f>3/24000000*OO[[#This Row],[88 (29JUN1985 21:00:00)-Water Temperature (C)]]*OO[[#This Row],[30]]</f>
        <v>7.0145894656912507E-9</v>
      </c>
      <c r="AF434" s="10">
        <f>3/24000000*OO[[#This Row],[88 (29JUN1985 21:00:00)-Water Temperature (C)]]*OO[[#This Row],[30]]</f>
        <v>7.0145894656912507E-9</v>
      </c>
      <c r="AG434" s="10">
        <f>3/24000000*OO[[#This Row],[89 (30JUN1985 00:00:00)-Water Temperature (C)]]*OO[[#This Row],[31]]</f>
        <v>2.3529450701250004E-7</v>
      </c>
      <c r="AH434" s="10">
        <f>3/24000000*OO[[#This Row],[90 (30JUN1985 03:00:00)-Water Temperature (C)]]*OO[[#This Row],[32]]</f>
        <v>4.5049195554274998E-6</v>
      </c>
      <c r="AI434" s="10">
        <f>3/24000000*OO[[#This Row],[91 (30JUN1985 06:00:00)-Water Temperature (C)]]*OO[[#This Row],[33]]</f>
        <v>5.1909325026149997E-5</v>
      </c>
      <c r="AJ434" s="10">
        <f>3/24000000*OO[[#This Row],[92 (30JUN1985 09:00:00)-Water Temperature (C)]]*OO[[#This Row],[34]]</f>
        <v>3.8562924115512502E-4</v>
      </c>
      <c r="AK434" s="10">
        <f>3/24000000*OO[[#This Row],[93 (30JUN1985 12:00:00)-Water Temperature (C)]]*OO[[#This Row],[35]]</f>
        <v>1.9395137666577498E-3</v>
      </c>
      <c r="AL434" s="10">
        <f>3/24000000*OO[[#This Row],[94 (30JUN1985 15:00:00)-Water Temperature (C)]]*OO[[#This Row],[36]]</f>
        <v>6.7481984438999996E-3</v>
      </c>
      <c r="AM434" s="10">
        <f>3/24000000*OO[[#This Row],[95 (30JUN1985 18:00:00)-Water Temperature (C)]]*OO[[#This Row],[37]]</f>
        <v>1.6860613330199999E-2</v>
      </c>
      <c r="AN434" s="10">
        <f>3/24000000*OO[[#This Row],[96 (30JUN1985 21:00:00)-Water Temperature (C)]]*OO[[#This Row],[38]]</f>
        <v>3.1615822323487502E-2</v>
      </c>
      <c r="AO434" s="10">
        <f>3/24000000*OO[[#This Row],[97 (01JUL1985 00:00:00)-Water Temperature (C)]]*OO[[#This Row],[39]]</f>
        <v>4.5287610128687497E-2</v>
      </c>
      <c r="AP434" s="10">
        <f>3/24000000*OO[[#This Row],[98 (01JUL1985 03:00:00)-Water Temperature (C)]]*OO[[#This Row],[40]]</f>
        <v>5.1597363456237499E-2</v>
      </c>
      <c r="AQ434" s="10">
        <f>3/24000000*OO[[#This Row],[99 (01JUL1985 06:00:00)-Water Temperature (C)]]*OO[[#This Row],[41]]</f>
        <v>4.7259704478262499E-2</v>
      </c>
      <c r="AR434" s="10">
        <f>3/24000000*OO[[#This Row],[100 (01JUL1985 09:00:00)-Water Temperature (C)]]*OO[[#This Row],[42]]</f>
        <v>3.5726485036499993E-2</v>
      </c>
      <c r="AS434" s="10">
        <f>3/24000000*OO[[#This Row],[101 (01JUL1985 12:00:00)-Water Temperature (C)]]*OO[[#This Row],[43]]</f>
        <v>2.2945298100259998E-2</v>
      </c>
      <c r="AT434" s="10">
        <f>3/24000000*OO[[#This Row],[102 (01JUL1985 15:00:00)-Water Temperature (C)]]*OO[[#This Row],[44]]</f>
        <v>1.25375261570325E-2</v>
      </c>
      <c r="AU434" s="10">
        <f>3/24000000*OO[[#This Row],[103 (01JUL1985 18:00:00)-Water Temperature (C)]]*OO[[#This Row],[45]]</f>
        <v>5.9119664941399992E-3</v>
      </c>
      <c r="AV434" s="10">
        <f>3/24000000*OO[[#This Row],[104 (01JUL1985 21:00:00)-Water Temperature (C)]]*OO[[#This Row],[46]]</f>
        <v>2.4392702458297501E-3</v>
      </c>
      <c r="AW434" s="10">
        <f>3/24000000*OO[[#This Row],[105 (02JUL1985 00:00:00)-Water Temperature (C)]]*OO[[#This Row],[47]]</f>
        <v>9.153816403777499E-4</v>
      </c>
      <c r="AX434" s="10">
        <f>3/24000000*OO[[#This Row],[106 (02JUL1985 03:00:00)-Water Temperature (C)]]*OO[[#This Row],[48]]</f>
        <v>3.3623809050974997E-4</v>
      </c>
      <c r="AY434" s="10">
        <f>3/24000000*OO[[#This Row],[107 (02JUL1985 06:00:00)-Water Temperature (C)]]*OO[[#This Row],[49]]</f>
        <v>1.3657448269914998E-4</v>
      </c>
      <c r="AZ434" s="10">
        <f>3/24000000*OO[[#This Row],[108 (02JUL1985 09:00:00)-Water Temperature (C)]]*OO[[#This Row],[50]]</f>
        <v>7.4886925224149995E-5</v>
      </c>
      <c r="BA434" s="10">
        <f>3/24000000*OO[[#This Row],[109 (02JUL1985 12:00:00)-Water Temperature (C)]]*OO[[#This Row],[51]]</f>
        <v>5.6550316573562495E-5</v>
      </c>
      <c r="BB434" s="10">
        <f>3/24000000*OO[[#This Row],[110 (02JUL1985 15:00:00)-Water Temperature (C)]]*OO[[#This Row],[52]]</f>
        <v>4.9683350648624996E-5</v>
      </c>
      <c r="BC434" s="10">
        <f>3/24000000*OO[[#This Row],[111 (02JUL1985 18:00:00)-Water Temperature (C)]]*OO[[#This Row],[53]]</f>
        <v>4.4384065000649998E-5</v>
      </c>
      <c r="BD434" s="10">
        <f>3/24000000*OO[[#This Row],[112 (02JUL1985 21:00:00)-Water Temperature (C)]]*OO[[#This Row],[54]]</f>
        <v>3.9418305971362492E-5</v>
      </c>
      <c r="BE434" s="10">
        <f>3/24000000*OO[[#This Row],[113 (03JUL1985 00:00:00)-Water Temperature (C)]]*OO[[#This Row],[55]]</f>
        <v>3.4614482652749992E-5</v>
      </c>
      <c r="BF434" s="10">
        <f>3/24000000*OO[[#This Row],[114 (03JUL1985 03:00:00)-Water Temperature (C)]]*OO[[#This Row],[56]]</f>
        <v>3.0788920535899999E-5</v>
      </c>
      <c r="BG434" s="10">
        <f>3/24000000*OO[[#This Row],[115 (03JUL1985 06:00:00)-Water Temperature (C)]]*OO[[#This Row],[57]]</f>
        <v>2.7657024422377498E-5</v>
      </c>
      <c r="BH434" s="10">
        <f>3/24000000*OO[[#This Row],[116 (03JUL1985 09:00:00)-Water Temperature (C)]]*OO[[#This Row],[58]]</f>
        <v>2.50074968990925E-5</v>
      </c>
      <c r="BI434" s="10">
        <f>3/24000000*OO[[#This Row],[117 (03JUL1985 12:00:00)-Water Temperature (C)]]*OO[[#This Row],[59]]</f>
        <v>2.2694350819635E-5</v>
      </c>
      <c r="BJ434" s="10">
        <f>3/24000000*OO[[#This Row],[118 (03JUL1985 15:00:00)-Water Temperature (C)]]*OO[[#This Row],[60]]</f>
        <v>2.0211002241819997E-5</v>
      </c>
      <c r="BK434" s="10">
        <f>3/24000000*OO[[#This Row],[119 (03JUL1985 18:00:00)-Water Temperature (C)]]*OO[[#This Row],[61]]</f>
        <v>1.761592101499375E-5</v>
      </c>
      <c r="BL434" s="10">
        <f>3/24000000*OO[[#This Row],[120 (03JUL1985 21:00:00)-Water Temperature (C)]]*OO[[#This Row],[62]]</f>
        <v>1.54375618335225E-5</v>
      </c>
      <c r="BM434" s="10">
        <f>3/24000000*OO[[#This Row],[121 (04JUL1985 00:00:00)-Water Temperature (C)]]*OO[[#This Row],[63]]</f>
        <v>1.3626593769311249E-5</v>
      </c>
      <c r="BN434" s="10">
        <f>3/24000000*OO[[#This Row],[122 (04JUL1985 03:00:00)-Water Temperature (C)]]*OO[[#This Row],[64]]</f>
        <v>1.2427827255943748E-5</v>
      </c>
      <c r="BO434" s="10">
        <f>3/24000000*OO[[#This Row],[123 (04JUL1985 06:00:00)-Water Temperature (C)]]*OO[[#This Row],[65]]</f>
        <v>1.1418998213959999E-5</v>
      </c>
      <c r="BP434" s="10">
        <f>3/24000000*OO[[#This Row],[124 (04JUL1985 09:00:00)-Water Temperature (C)]]*OO[[#This Row],[66]]</f>
        <v>1.0610717675675E-5</v>
      </c>
      <c r="BQ434" s="10">
        <f>3/24000000*OO[[#This Row],[125 (04JUL1985 12:00:00)-Water Temperature (C)]]*OO[[#This Row],[67]]</f>
        <v>9.7959368695462502E-6</v>
      </c>
      <c r="BR434" s="10">
        <f>3/24000000*OO[[#This Row],[126 (04JUL1985 15:00:00)-Water Temperature (C)]]*OO[[#This Row],[68]]</f>
        <v>9.0198725237887505E-6</v>
      </c>
      <c r="BS434" s="10">
        <f>3/24000000*OO[[#This Row],[127 (04JUL1985 18:00:00)-Water Temperature (C)]]*OO[[#This Row],[69]]</f>
        <v>8.1712374146437495E-6</v>
      </c>
      <c r="BT434" s="10">
        <f>3/24000000*OO[[#This Row],[128 (04JUL1985 21:00:00)-Water Temperature (C)]]*OO[[#This Row],[70]]</f>
        <v>7.4227919346774994E-6</v>
      </c>
      <c r="BU434" s="10">
        <f>3/24000000*OO[[#This Row],[129 (05JUL1985 00:00:00)-Water Temperature (C)]]*OO[[#This Row],[71]]</f>
        <v>6.7319156557399998E-6</v>
      </c>
      <c r="BV434" s="10">
        <f>3/24000000*OO[[#This Row],[130 (05JUL1985 03:00:00)-Water Temperature (C)]]*OO[[#This Row],[72]]</f>
        <v>6.2012343923500002E-6</v>
      </c>
      <c r="BW434" s="10">
        <f>3/24000000*OO[[#This Row],[131 (05JUL1985 06:00:00)-Water Temperature (C)]]*OO[[#This Row],[73]]</f>
        <v>5.7248271962012497E-6</v>
      </c>
      <c r="BX434" s="10">
        <f>3/24000000*OO[[#This Row],[132 (05JUL1985 09:00:00)-Water Temperature (C)]]*OO[[#This Row],[74]]</f>
        <v>5.3140993294687498E-6</v>
      </c>
      <c r="BY434" s="10">
        <f>3/24000000*OO[[#This Row],[133 (05JUL1985 12:00:00)-Water Temperature (C)]]*OO[[#This Row],[75]]</f>
        <v>4.9010071275449999E-6</v>
      </c>
      <c r="BZ434" s="10">
        <f>3/24000000*OO[[#This Row],[134 (05JUL1985 15:00:00)-Water Temperature (C)]]*OO[[#This Row],[76]]</f>
        <v>4.39926622856E-6</v>
      </c>
      <c r="CA434" s="10">
        <f>3/24000000*OO[[#This Row],[135 (05JUL1985 18:00:00)-Water Temperature (C)]]*OO[[#This Row],[77]]</f>
        <v>3.8787802461299998E-6</v>
      </c>
      <c r="CB434" s="10">
        <f>3/24000000*OO[[#This Row],[136 (05JUL1985 21:00:00)-Water Temperature (C)]]*OO[[#This Row],[78]]</f>
        <v>3.3405560458524996E-6</v>
      </c>
      <c r="CC434" s="10">
        <f>3/24000000*OO[[#This Row],[137 (06JUL1985 00:00:00)-Water Temperature (C)]]*OO[[#This Row],[79]]</f>
        <v>2.8464842934371252E-6</v>
      </c>
      <c r="CD434" s="10">
        <f>3/24000000*OO[[#This Row],[138 (06JUL1985 03:00:00)-Water Temperature (C)]]*OO[[#This Row],[80]]</f>
        <v>2.383070480743125E-6</v>
      </c>
      <c r="CE434" s="10">
        <f>3/24000000*OO[[#This Row],[139 (06JUL1985 06:00:00)-Water Temperature (C)]]*OO[[#This Row],[81]]</f>
        <v>1.9784506186574996E-6</v>
      </c>
      <c r="CF434" s="10">
        <f>3/24000000*OO[[#This Row],[140 (06JUL1985 09:00:00)-Water Temperature (C)]]*OO[[#This Row],[82]]</f>
        <v>1.6469900991956248E-6</v>
      </c>
      <c r="CG434" s="10">
        <f>3/24000000*OO[[#This Row],[141 (06JUL1985 12:00:00)-Water Temperature (C)]]*OO[[#This Row],[83]]</f>
        <v>1.3896940067896249E-6</v>
      </c>
      <c r="CH434" s="10">
        <f>3/24000000*OO[[#This Row],[142 (06JUL1985 15:00:00)-Water Temperature (C)]]*OO[[#This Row],[84]]</f>
        <v>1.1864134642666249E-6</v>
      </c>
      <c r="CI434" s="10">
        <f>3/24000000*OO[[#This Row],[143 (06JUL1985 18:00:00)-Water Temperature (C)]]*OO[[#This Row],[85]]</f>
        <v>1.0253768132418749E-6</v>
      </c>
      <c r="CJ434" s="10">
        <f>3/24000000*OO[[#This Row],[144 (06JUL1985 21:00:00)-Water Temperature (C)]]*OO[[#This Row],[86]]</f>
        <v>9.0328020693749986E-7</v>
      </c>
      <c r="CK434" s="10">
        <f>3/24000000*OO[[#This Row],[145 (07JUL1985 00:00:00)-Water Temperature (C)]]*OO[[#This Row],[87]]</f>
        <v>8.0510868566874996E-7</v>
      </c>
      <c r="CL434" s="10">
        <f>3/24000000*OO[[#This Row],[146 (07JUL1985 03:00:00)-Water Temperature (C)]]*OO[[#This Row],[88]]</f>
        <v>7.3480486676199996E-7</v>
      </c>
      <c r="CM434" s="10">
        <f>3/24000000*OO[[#This Row],[147 (07JUL1985 06:00:00)-Water Temperature (C)]]*OO[[#This Row],[89]]</f>
        <v>6.7753030818937498E-7</v>
      </c>
      <c r="CN434" s="10">
        <f>3/24000000*OO[[#This Row],[148 (07JUL1985 09:00:00)-Water Temperature (C)]]*OO[[#This Row],[90]]</f>
        <v>6.3747821685800001E-7</v>
      </c>
      <c r="CO434" s="10">
        <f>3/24000000*OO[[#This Row],[149 (07JUL1985 12:00:00)-Water Temperature (C)]]*OO[[#This Row],[91]]</f>
        <v>6.0932180932125001E-7</v>
      </c>
      <c r="CP434" s="10">
        <f>3/24000000*OO[[#This Row],[150 (07JUL1985 15:00:00)-Water Temperature (C)]]*OO[[#This Row],[92]]</f>
        <v>5.8225934175499998E-7</v>
      </c>
      <c r="CQ434" s="10">
        <f>3/24000000*OO[[#This Row],[151 (07JUL1985 18:00:00)-Water Temperature (C)]]*OO[[#This Row],[93]]</f>
        <v>5.5343137526E-7</v>
      </c>
      <c r="CR434" s="10">
        <f>3/24000000*OO[[#This Row],[152 (07JUL1985 21:00:00)-Water Temperature (C)]]*OO[[#This Row],[94]]</f>
        <v>5.2701444302849988E-7</v>
      </c>
      <c r="CS434" s="10">
        <f>3/24000000*OO[[#This Row],[153 (08JUL1985 00:00:00)-Water Temperature (C)]]*OO[[#This Row],[95]]</f>
        <v>5.0320595696187506E-7</v>
      </c>
      <c r="CT434" s="10">
        <f>3/24000000*OO[[#This Row],[154 (08JUL1985 03:00:00)-Water Temperature (C)]]*OO[[#This Row],[96]]</f>
        <v>4.8959598210949995E-7</v>
      </c>
      <c r="CU434" s="10">
        <f>3/24000000*OO[[#This Row],[155 (08JUL1985 06:00:00)-Water Temperature (C)]]*OO[[#This Row],[97]]</f>
        <v>4.7848795570699996E-7</v>
      </c>
      <c r="CV434" s="10">
        <f>3/24000000*OO[[#This Row],[156 (08JUL1985 09:00:00)-Water Temperature (C)]]*OO[[#This Row],[98]]</f>
        <v>4.6764298380524992E-7</v>
      </c>
      <c r="CW434" s="10">
        <f>3/24000000*OO[[#This Row],[157 (08JUL1985 12:00:00)-Water Temperature (C)]]*OO[[#This Row],[99]]</f>
        <v>4.6001321839199999E-7</v>
      </c>
    </row>
    <row r="435" spans="1:101" x14ac:dyDescent="0.35">
      <c r="A435" t="s">
        <v>442</v>
      </c>
      <c r="B435">
        <v>950.90890000000002</v>
      </c>
      <c r="C435" s="10">
        <f>3/24*OO[[#This Row],[59 (26JUN1985 06:00:00)-Water Temperature (C)]]*OO[[#This Row],[1]]/SUM(OO[1])</f>
        <v>0</v>
      </c>
      <c r="D435" s="10">
        <f>3/24*OO[[#This Row],[60 (26JUN1985 09:00:00)-Water Temperature (C)]]*OO[[#This Row],[2]]/SUM(OO[2])</f>
        <v>0</v>
      </c>
      <c r="E435" s="10">
        <f>3/24*OO[[#This Row],[61 (26JUN1985 12:00:00)-Water Temperature (C)]]*OO[[#This Row],[3]]/SUM(OO[3])</f>
        <v>0</v>
      </c>
      <c r="F435" s="10">
        <f>3/24*OO[[#This Row],[62 (26JUN1985 15:00:00)-Water Temperature (C)]]*OO[[#This Row],[4]]/SUM(OO[4])</f>
        <v>0</v>
      </c>
      <c r="G435" s="10">
        <f>3/24*OO[[#This Row],[63 (26JUN1985 18:00:00)-Water Temperature (C)]]*OO[[#This Row],[5]]/SUM(OO[5])</f>
        <v>0</v>
      </c>
      <c r="H435" s="10">
        <f>3/24*OO[[#This Row],[64 (26JUN1985 21:00:00)-Water Temperature (C)]]*OO[[#This Row],[6]]/SUM(OO[6])</f>
        <v>0</v>
      </c>
      <c r="I435" s="10">
        <f>3/24*OO[[#This Row],[65 (27JUN1985 00:00:00)-Water Temperature (C)]]*OO[[#This Row],[7]]/SUM(OO[7])</f>
        <v>0</v>
      </c>
      <c r="J435" s="10">
        <f>3/24*OO[[#This Row],[66 (27JUN1985 03:00:00)-Water Temperature (C)]]*OO[[#This Row],[8]]/SUM(OO[8])</f>
        <v>0</v>
      </c>
      <c r="K435" s="10">
        <f>3/24*OO[[#This Row],[67 (27JUN1985 06:00:00)-Water Temperature (C)]]*OO[[#This Row],[9]]/SUM(OO[9])</f>
        <v>0</v>
      </c>
      <c r="L435" s="10">
        <f>3/24*OO[[#This Row],[68 (27JUN1985 09:00:00)-Water Temperature (C)]]*OO[[#This Row],[10]]/SUM(OO[10])</f>
        <v>0</v>
      </c>
      <c r="M435" s="10">
        <f>3/24*OO[[#This Row],[69 (27JUN1985 12:00:00)-Water Temperature (C)]]*OO[[#This Row],[11]]/SUM(OO[11])</f>
        <v>0</v>
      </c>
      <c r="N435" s="10">
        <f>3/24*OO[[#This Row],[70 (27JUN1985 15:00:00)-Water Temperature (C)]]*OO[[#This Row],[12]]/SUM(OO[12])</f>
        <v>0</v>
      </c>
      <c r="O435" s="10">
        <f>3/24*OO[[#This Row],[71 (27JUN1985 18:00:00)-Water Temperature (C)]]*OO[[#This Row],[13]]/SUM(OO[13])</f>
        <v>0</v>
      </c>
      <c r="P435" s="10">
        <f>3/24*OO[[#This Row],[72 (27JUN1985 21:00:00)-Water Temperature (C)]]*OO[[#This Row],[14]]/SUM(OO[14])</f>
        <v>0</v>
      </c>
      <c r="Q435" s="10">
        <f>3/24*OO[[#This Row],[73 (28JUN1985 00:00:00)-Water Temperature (C)]]*OO[[#This Row],[15]]/SUM(OO[15])</f>
        <v>0</v>
      </c>
      <c r="R435" s="10">
        <f>3/24*OO[[#This Row],[74 (28JUN1985 03:00:00)-Water Temperature (C)]]*OO[[#This Row],[16]]/SUM(OO[16])</f>
        <v>0</v>
      </c>
      <c r="S435" s="10">
        <f>3/24*OO[[#This Row],[75 (28JUN1985 06:00:00)-Water Temperature (C)]]*OO[[#This Row],[17]]/SUM(OO[17])</f>
        <v>0</v>
      </c>
      <c r="T435" s="10">
        <f>3/24*OO[[#This Row],[76 (28JUN1985 09:00:00)-Water Temperature (C)]]*OO[[#This Row],[18]]/SUM(OO[18])</f>
        <v>0</v>
      </c>
      <c r="U435" s="10">
        <f>3/24*OO[[#This Row],[77 (28JUN1985 12:00:00)-Water Temperature (C)]]*OO[[#This Row],[19]]/SUM(OO[19])</f>
        <v>0</v>
      </c>
      <c r="V435" s="10">
        <f>3/24000000*OO[[#This Row],[78 (28JUN1985 15:00:00)-Water Temperature (C)]]*OO[[#This Row],[20]]</f>
        <v>0</v>
      </c>
      <c r="W435" s="10">
        <f>3/24000000*OO[[#This Row],[79 (28JUN1985 18:00:00)-Water Temperature (C)]]*OO[[#This Row],[21]]</f>
        <v>0</v>
      </c>
      <c r="X435" s="10">
        <f>3/24000000*OO[[#This Row],[80 (28JUN1985 21:00:00)-Water Temperature (C)]]*OO[[#This Row],[22]]</f>
        <v>1.3636134818023752E-41</v>
      </c>
      <c r="Y435" s="10">
        <f>3/24000000*OO[[#This Row],[81 (29JUN1985 00:00:00)-Water Temperature (C)]]*OO[[#This Row],[23]]</f>
        <v>1.1618383341897498E-34</v>
      </c>
      <c r="Z435" s="10">
        <f>3/24000000*OO[[#This Row],[82 (29JUN1985 03:00:00)-Water Temperature (C)]]*OO[[#This Row],[24]]</f>
        <v>2.2321177898842498E-28</v>
      </c>
      <c r="AA435" s="10">
        <f>3/24000000*OO[[#This Row],[83 (29JUN1985 06:00:00)-Water Temperature (C)]]*OO[[#This Row],[25]]</f>
        <v>9.4930600465349999E-23</v>
      </c>
      <c r="AB435" s="10">
        <f>3/24000000*OO[[#This Row],[84 (29JUN1985 09:00:00)-Water Temperature (C)]]*OO[[#This Row],[26]]</f>
        <v>1.0638261159442499E-18</v>
      </c>
      <c r="AC435" s="10">
        <f>3/24000000*OO[[#This Row],[85 (29JUN1985 12:00:00)-Water Temperature (C)]]*OO[[#This Row],[27]]</f>
        <v>1.7252621124635E-15</v>
      </c>
      <c r="AD435" s="10">
        <f>3/24000000*OO[[#This Row],[86 (29JUN1985 15:00:00)-Water Temperature (C)]]*OO[[#This Row],[28]]</f>
        <v>7.4379530661674993E-13</v>
      </c>
      <c r="AE435" s="10">
        <f>3/24000000*OO[[#This Row],[88 (29JUN1985 21:00:00)-Water Temperature (C)]]*OO[[#This Row],[30]]</f>
        <v>8.1507864256175001E-9</v>
      </c>
      <c r="AF435" s="10">
        <f>3/24000000*OO[[#This Row],[88 (29JUN1985 21:00:00)-Water Temperature (C)]]*OO[[#This Row],[30]]</f>
        <v>8.1507864256175001E-9</v>
      </c>
      <c r="AG435" s="10">
        <f>3/24000000*OO[[#This Row],[89 (30JUN1985 00:00:00)-Water Temperature (C)]]*OO[[#This Row],[31]]</f>
        <v>2.88129331456875E-7</v>
      </c>
      <c r="AH435" s="10">
        <f>3/24000000*OO[[#This Row],[90 (30JUN1985 03:00:00)-Water Temperature (C)]]*OO[[#This Row],[32]]</f>
        <v>5.7797272068162498E-6</v>
      </c>
      <c r="AI435" s="10">
        <f>3/24000000*OO[[#This Row],[91 (30JUN1985 06:00:00)-Water Temperature (C)]]*OO[[#This Row],[33]]</f>
        <v>6.9376924107749993E-5</v>
      </c>
      <c r="AJ435" s="10">
        <f>3/24000000*OO[[#This Row],[92 (30JUN1985 09:00:00)-Water Temperature (C)]]*OO[[#This Row],[34]]</f>
        <v>5.3368504953599987E-4</v>
      </c>
      <c r="AK435" s="10">
        <f>3/24000000*OO[[#This Row],[93 (30JUN1985 12:00:00)-Water Temperature (C)]]*OO[[#This Row],[35]]</f>
        <v>2.7709443439037497E-3</v>
      </c>
      <c r="AL435" s="10">
        <f>3/24000000*OO[[#This Row],[94 (30JUN1985 15:00:00)-Water Temperature (C)]]*OO[[#This Row],[36]]</f>
        <v>9.9315885872000003E-3</v>
      </c>
      <c r="AM435" s="10">
        <f>3/24000000*OO[[#This Row],[95 (30JUN1985 18:00:00)-Water Temperature (C)]]*OO[[#This Row],[37]]</f>
        <v>2.5471861404759998E-2</v>
      </c>
      <c r="AN435" s="10">
        <f>3/24000000*OO[[#This Row],[96 (30JUN1985 21:00:00)-Water Temperature (C)]]*OO[[#This Row],[38]]</f>
        <v>4.8931684443000001E-2</v>
      </c>
      <c r="AO435" s="10">
        <f>3/24000000*OO[[#This Row],[97 (01JUL1985 00:00:00)-Water Temperature (C)]]*OO[[#This Row],[39]]</f>
        <v>7.163027017439999E-2</v>
      </c>
      <c r="AP435" s="10">
        <f>3/24000000*OO[[#This Row],[98 (01JUL1985 03:00:00)-Water Temperature (C)]]*OO[[#This Row],[40]]</f>
        <v>8.3058351603199992E-2</v>
      </c>
      <c r="AQ435" s="10">
        <f>3/24000000*OO[[#This Row],[99 (01JUL1985 06:00:00)-Water Temperature (C)]]*OO[[#This Row],[41]]</f>
        <v>7.7172982085024988E-2</v>
      </c>
      <c r="AR435" s="10">
        <f>3/24000000*OO[[#This Row],[100 (01JUL1985 09:00:00)-Water Temperature (C)]]*OO[[#This Row],[42]]</f>
        <v>5.8808751011812495E-2</v>
      </c>
      <c r="AS435" s="10">
        <f>3/24000000*OO[[#This Row],[101 (01JUL1985 12:00:00)-Water Temperature (C)]]*OO[[#This Row],[43]]</f>
        <v>3.7993809230624995E-2</v>
      </c>
      <c r="AT435" s="10">
        <f>3/24000000*OO[[#This Row],[102 (01JUL1985 15:00:00)-Water Temperature (C)]]*OO[[#This Row],[44]]</f>
        <v>2.0823876702317501E-2</v>
      </c>
      <c r="AU435" s="10">
        <f>3/24000000*OO[[#This Row],[103 (01JUL1985 18:00:00)-Water Temperature (C)]]*OO[[#This Row],[45]]</f>
        <v>9.8206067399550009E-3</v>
      </c>
      <c r="AV435" s="10">
        <f>3/24000000*OO[[#This Row],[104 (01JUL1985 21:00:00)-Water Temperature (C)]]*OO[[#This Row],[46]]</f>
        <v>4.0898225656999998E-3</v>
      </c>
      <c r="AW435" s="10">
        <f>3/24000000*OO[[#This Row],[105 (02JUL1985 00:00:00)-Water Temperature (C)]]*OO[[#This Row],[47]]</f>
        <v>1.5578043075127499E-3</v>
      </c>
      <c r="AX435" s="10">
        <f>3/24000000*OO[[#This Row],[106 (02JUL1985 03:00:00)-Water Temperature (C)]]*OO[[#This Row],[48]]</f>
        <v>5.7510885704500003E-4</v>
      </c>
      <c r="AY435" s="10">
        <f>3/24000000*OO[[#This Row],[107 (02JUL1985 06:00:00)-Water Temperature (C)]]*OO[[#This Row],[49]]</f>
        <v>2.2939768759927502E-4</v>
      </c>
      <c r="AZ435" s="10">
        <f>3/24000000*OO[[#This Row],[108 (02JUL1985 09:00:00)-Water Temperature (C)]]*OO[[#This Row],[50]]</f>
        <v>1.20540753749275E-4</v>
      </c>
      <c r="BA435" s="10">
        <f>3/24000000*OO[[#This Row],[109 (02JUL1985 12:00:00)-Water Temperature (C)]]*OO[[#This Row],[51]]</f>
        <v>8.8141099427637492E-5</v>
      </c>
      <c r="BB435" s="10">
        <f>3/24000000*OO[[#This Row],[110 (02JUL1985 15:00:00)-Water Temperature (C)]]*OO[[#This Row],[52]]</f>
        <v>7.6449207962374981E-5</v>
      </c>
      <c r="BC435" s="10">
        <f>3/24000000*OO[[#This Row],[111 (02JUL1985 18:00:00)-Water Temperature (C)]]*OO[[#This Row],[53]]</f>
        <v>6.8175114732024991E-5</v>
      </c>
      <c r="BD435" s="10">
        <f>3/24000000*OO[[#This Row],[112 (02JUL1985 21:00:00)-Water Temperature (C)]]*OO[[#This Row],[54]]</f>
        <v>6.0663393896999997E-5</v>
      </c>
      <c r="BE435" s="10">
        <f>3/24000000*OO[[#This Row],[113 (03JUL1985 00:00:00)-Water Temperature (C)]]*OO[[#This Row],[55]]</f>
        <v>5.3357620599799988E-5</v>
      </c>
      <c r="BF435" s="10">
        <f>3/24000000*OO[[#This Row],[114 (03JUL1985 03:00:00)-Water Temperature (C)]]*OO[[#This Row],[56]]</f>
        <v>4.7469750521262504E-5</v>
      </c>
      <c r="BG435" s="10">
        <f>3/24000000*OO[[#This Row],[115 (03JUL1985 06:00:00)-Water Temperature (C)]]*OO[[#This Row],[57]]</f>
        <v>4.2672351556625005E-5</v>
      </c>
      <c r="BH435" s="10">
        <f>3/24000000*OO[[#This Row],[116 (03JUL1985 09:00:00)-Water Temperature (C)]]*OO[[#This Row],[58]]</f>
        <v>3.8557454317100003E-5</v>
      </c>
      <c r="BI435" s="10">
        <f>3/24000000*OO[[#This Row],[117 (03JUL1985 12:00:00)-Water Temperature (C)]]*OO[[#This Row],[59]]</f>
        <v>3.50011785182125E-5</v>
      </c>
      <c r="BJ435" s="10">
        <f>3/24000000*OO[[#This Row],[118 (03JUL1985 15:00:00)-Water Temperature (C)]]*OO[[#This Row],[60]]</f>
        <v>3.1215389765625E-5</v>
      </c>
      <c r="BK435" s="10">
        <f>3/24000000*OO[[#This Row],[119 (03JUL1985 18:00:00)-Water Temperature (C)]]*OO[[#This Row],[61]]</f>
        <v>2.7214287794733747E-5</v>
      </c>
      <c r="BL435" s="10">
        <f>3/24000000*OO[[#This Row],[120 (03JUL1985 21:00:00)-Water Temperature (C)]]*OO[[#This Row],[62]]</f>
        <v>2.3841953906504999E-5</v>
      </c>
      <c r="BM435" s="10">
        <f>3/24000000*OO[[#This Row],[121 (04JUL1985 00:00:00)-Water Temperature (C)]]*OO[[#This Row],[63]]</f>
        <v>2.1045690142008746E-5</v>
      </c>
      <c r="BN435" s="10">
        <f>3/24000000*OO[[#This Row],[122 (04JUL1985 03:00:00)-Water Temperature (C)]]*OO[[#This Row],[64]]</f>
        <v>1.9188870329371248E-5</v>
      </c>
      <c r="BO435" s="10">
        <f>3/24000000*OO[[#This Row],[123 (04JUL1985 06:00:00)-Water Temperature (C)]]*OO[[#This Row],[65]]</f>
        <v>1.76264138062E-5</v>
      </c>
      <c r="BP435" s="10">
        <f>3/24000000*OO[[#This Row],[124 (04JUL1985 09:00:00)-Water Temperature (C)]]*OO[[#This Row],[66]]</f>
        <v>1.6360278497887501E-5</v>
      </c>
      <c r="BQ435" s="10">
        <f>3/24000000*OO[[#This Row],[125 (04JUL1985 12:00:00)-Water Temperature (C)]]*OO[[#This Row],[67]]</f>
        <v>1.5077532402982499E-5</v>
      </c>
      <c r="BR435" s="10">
        <f>3/24000000*OO[[#This Row],[126 (04JUL1985 15:00:00)-Water Temperature (C)]]*OO[[#This Row],[68]]</f>
        <v>1.3881103042546251E-5</v>
      </c>
      <c r="BS435" s="10">
        <f>3/24000000*OO[[#This Row],[127 (04JUL1985 18:00:00)-Water Temperature (C)]]*OO[[#This Row],[69]]</f>
        <v>1.25890381263675E-5</v>
      </c>
      <c r="BT435" s="10">
        <f>3/24000000*OO[[#This Row],[128 (04JUL1985 21:00:00)-Water Temperature (C)]]*OO[[#This Row],[70]]</f>
        <v>1.1433515338220001E-5</v>
      </c>
      <c r="BU435" s="10">
        <f>3/24000000*OO[[#This Row],[129 (05JUL1985 00:00:00)-Water Temperature (C)]]*OO[[#This Row],[71]]</f>
        <v>1.0388573905024999E-5</v>
      </c>
      <c r="BV435" s="10">
        <f>3/24000000*OO[[#This Row],[130 (05JUL1985 03:00:00)-Water Temperature (C)]]*OO[[#This Row],[72]]</f>
        <v>9.58752419621E-6</v>
      </c>
      <c r="BW435" s="10">
        <f>3/24000000*OO[[#This Row],[131 (05JUL1985 06:00:00)-Water Temperature (C)]]*OO[[#This Row],[73]]</f>
        <v>8.8624725526649986E-6</v>
      </c>
      <c r="BX435" s="10">
        <f>3/24000000*OO[[#This Row],[132 (05JUL1985 09:00:00)-Water Temperature (C)]]*OO[[#This Row],[74]]</f>
        <v>8.2027187951474997E-6</v>
      </c>
      <c r="BY435" s="10">
        <f>3/24000000*OO[[#This Row],[133 (05JUL1985 12:00:00)-Water Temperature (C)]]*OO[[#This Row],[75]]</f>
        <v>7.5550195593749993E-6</v>
      </c>
      <c r="BZ435" s="10">
        <f>3/24000000*OO[[#This Row],[134 (05JUL1985 15:00:00)-Water Temperature (C)]]*OO[[#This Row],[76]]</f>
        <v>6.7924709419262501E-6</v>
      </c>
      <c r="CA435" s="10">
        <f>3/24000000*OO[[#This Row],[135 (05JUL1985 18:00:00)-Water Temperature (C)]]*OO[[#This Row],[77]]</f>
        <v>6.0144699608674999E-6</v>
      </c>
      <c r="CB435" s="10">
        <f>3/24000000*OO[[#This Row],[136 (05JUL1985 21:00:00)-Water Temperature (C)]]*OO[[#This Row],[78]]</f>
        <v>5.1922588875449995E-6</v>
      </c>
      <c r="CC435" s="10">
        <f>3/24000000*OO[[#This Row],[137 (06JUL1985 00:00:00)-Water Temperature (C)]]*OO[[#This Row],[79]]</f>
        <v>4.4394971883499991E-6</v>
      </c>
      <c r="CD435" s="10">
        <f>3/24000000*OO[[#This Row],[138 (06JUL1985 03:00:00)-Water Temperature (C)]]*OO[[#This Row],[80]]</f>
        <v>3.7346145868549997E-6</v>
      </c>
      <c r="CE435" s="10">
        <f>3/24000000*OO[[#This Row],[139 (06JUL1985 06:00:00)-Water Temperature (C)]]*OO[[#This Row],[81]]</f>
        <v>3.1109603260464998E-6</v>
      </c>
      <c r="CF435" s="10">
        <f>3/24000000*OO[[#This Row],[140 (06JUL1985 09:00:00)-Water Temperature (C)]]*OO[[#This Row],[82]]</f>
        <v>2.5892042612344996E-6</v>
      </c>
      <c r="CG435" s="10">
        <f>3/24000000*OO[[#This Row],[141 (06JUL1985 12:00:00)-Water Temperature (C)]]*OO[[#This Row],[83]]</f>
        <v>2.1806058132286245E-6</v>
      </c>
      <c r="CH435" s="10">
        <f>3/24000000*OO[[#This Row],[142 (06JUL1985 15:00:00)-Water Temperature (C)]]*OO[[#This Row],[84]]</f>
        <v>1.85958018158E-6</v>
      </c>
      <c r="CI435" s="10">
        <f>3/24000000*OO[[#This Row],[143 (06JUL1985 18:00:00)-Water Temperature (C)]]*OO[[#This Row],[85]]</f>
        <v>1.6051753581491249E-6</v>
      </c>
      <c r="CJ435" s="10">
        <f>3/24000000*OO[[#This Row],[144 (06JUL1985 21:00:00)-Water Temperature (C)]]*OO[[#This Row],[86]]</f>
        <v>1.41172213716625E-6</v>
      </c>
      <c r="CK435" s="10">
        <f>3/24000000*OO[[#This Row],[145 (07JUL1985 00:00:00)-Water Temperature (C)]]*OO[[#This Row],[87]]</f>
        <v>1.258804316408875E-6</v>
      </c>
      <c r="CL435" s="10">
        <f>3/24000000*OO[[#This Row],[146 (07JUL1985 03:00:00)-Water Temperature (C)]]*OO[[#This Row],[88]]</f>
        <v>1.1487809505714997E-6</v>
      </c>
      <c r="CM435" s="10">
        <f>3/24000000*OO[[#This Row],[147 (07JUL1985 06:00:00)-Water Temperature (C)]]*OO[[#This Row],[89]]</f>
        <v>1.0569909098459997E-6</v>
      </c>
      <c r="CN435" s="10">
        <f>3/24000000*OO[[#This Row],[148 (07JUL1985 09:00:00)-Water Temperature (C)]]*OO[[#This Row],[90]]</f>
        <v>9.9151883331712509E-7</v>
      </c>
      <c r="CO435" s="10">
        <f>3/24000000*OO[[#This Row],[149 (07JUL1985 12:00:00)-Water Temperature (C)]]*OO[[#This Row],[91]]</f>
        <v>9.4729831676537479E-7</v>
      </c>
      <c r="CP435" s="10">
        <f>3/24000000*OO[[#This Row],[150 (07JUL1985 15:00:00)-Water Temperature (C)]]*OO[[#This Row],[92]]</f>
        <v>9.0615738765350001E-7</v>
      </c>
      <c r="CQ435" s="10">
        <f>3/24000000*OO[[#This Row],[151 (07JUL1985 18:00:00)-Water Temperature (C)]]*OO[[#This Row],[93]]</f>
        <v>8.6145376589875005E-7</v>
      </c>
      <c r="CR435" s="10">
        <f>3/24000000*OO[[#This Row],[152 (07JUL1985 21:00:00)-Water Temperature (C)]]*OO[[#This Row],[94]]</f>
        <v>8.2023374036374993E-7</v>
      </c>
      <c r="CS435" s="10">
        <f>3/24000000*OO[[#This Row],[153 (08JUL1985 00:00:00)-Water Temperature (C)]]*OO[[#This Row],[95]]</f>
        <v>7.8355337506974995E-7</v>
      </c>
      <c r="CT435" s="10">
        <f>3/24000000*OO[[#This Row],[154 (08JUL1985 03:00:00)-Water Temperature (C)]]*OO[[#This Row],[96]]</f>
        <v>7.6294079360474996E-7</v>
      </c>
      <c r="CU435" s="10">
        <f>3/24000000*OO[[#This Row],[155 (08JUL1985 06:00:00)-Water Temperature (C)]]*OO[[#This Row],[97]]</f>
        <v>7.4591801832775004E-7</v>
      </c>
      <c r="CV435" s="10">
        <f>3/24000000*OO[[#This Row],[156 (08JUL1985 09:00:00)-Water Temperature (C)]]*OO[[#This Row],[98]]</f>
        <v>7.2837066130237495E-7</v>
      </c>
      <c r="CW435" s="10">
        <f>3/24000000*OO[[#This Row],[157 (08JUL1985 12:00:00)-Water Temperature (C)]]*OO[[#This Row],[99]]</f>
        <v>7.1569470472449993E-7</v>
      </c>
    </row>
    <row r="436" spans="1:101" x14ac:dyDescent="0.35">
      <c r="A436" t="s">
        <v>443</v>
      </c>
      <c r="B436">
        <v>851.45569999999998</v>
      </c>
      <c r="C436" s="10">
        <f>3/24*OO[[#This Row],[59 (26JUN1985 06:00:00)-Water Temperature (C)]]*OO[[#This Row],[1]]/SUM(OO[1])</f>
        <v>0</v>
      </c>
      <c r="D436" s="10">
        <f>3/24*OO[[#This Row],[60 (26JUN1985 09:00:00)-Water Temperature (C)]]*OO[[#This Row],[2]]/SUM(OO[2])</f>
        <v>0</v>
      </c>
      <c r="E436" s="10">
        <f>3/24*OO[[#This Row],[61 (26JUN1985 12:00:00)-Water Temperature (C)]]*OO[[#This Row],[3]]/SUM(OO[3])</f>
        <v>0</v>
      </c>
      <c r="F436" s="10">
        <f>3/24*OO[[#This Row],[62 (26JUN1985 15:00:00)-Water Temperature (C)]]*OO[[#This Row],[4]]/SUM(OO[4])</f>
        <v>0</v>
      </c>
      <c r="G436" s="10">
        <f>3/24*OO[[#This Row],[63 (26JUN1985 18:00:00)-Water Temperature (C)]]*OO[[#This Row],[5]]/SUM(OO[5])</f>
        <v>0</v>
      </c>
      <c r="H436" s="10">
        <f>3/24*OO[[#This Row],[64 (26JUN1985 21:00:00)-Water Temperature (C)]]*OO[[#This Row],[6]]/SUM(OO[6])</f>
        <v>0</v>
      </c>
      <c r="I436" s="10">
        <f>3/24*OO[[#This Row],[65 (27JUN1985 00:00:00)-Water Temperature (C)]]*OO[[#This Row],[7]]/SUM(OO[7])</f>
        <v>0</v>
      </c>
      <c r="J436" s="10">
        <f>3/24*OO[[#This Row],[66 (27JUN1985 03:00:00)-Water Temperature (C)]]*OO[[#This Row],[8]]/SUM(OO[8])</f>
        <v>0</v>
      </c>
      <c r="K436" s="10">
        <f>3/24*OO[[#This Row],[67 (27JUN1985 06:00:00)-Water Temperature (C)]]*OO[[#This Row],[9]]/SUM(OO[9])</f>
        <v>0</v>
      </c>
      <c r="L436" s="10">
        <f>3/24*OO[[#This Row],[68 (27JUN1985 09:00:00)-Water Temperature (C)]]*OO[[#This Row],[10]]/SUM(OO[10])</f>
        <v>0</v>
      </c>
      <c r="M436" s="10">
        <f>3/24*OO[[#This Row],[69 (27JUN1985 12:00:00)-Water Temperature (C)]]*OO[[#This Row],[11]]/SUM(OO[11])</f>
        <v>0</v>
      </c>
      <c r="N436" s="10">
        <f>3/24*OO[[#This Row],[70 (27JUN1985 15:00:00)-Water Temperature (C)]]*OO[[#This Row],[12]]/SUM(OO[12])</f>
        <v>0</v>
      </c>
      <c r="O436" s="10">
        <f>3/24*OO[[#This Row],[71 (27JUN1985 18:00:00)-Water Temperature (C)]]*OO[[#This Row],[13]]/SUM(OO[13])</f>
        <v>0</v>
      </c>
      <c r="P436" s="10">
        <f>3/24*OO[[#This Row],[72 (27JUN1985 21:00:00)-Water Temperature (C)]]*OO[[#This Row],[14]]/SUM(OO[14])</f>
        <v>0</v>
      </c>
      <c r="Q436" s="10">
        <f>3/24*OO[[#This Row],[73 (28JUN1985 00:00:00)-Water Temperature (C)]]*OO[[#This Row],[15]]/SUM(OO[15])</f>
        <v>0</v>
      </c>
      <c r="R436" s="10">
        <f>3/24*OO[[#This Row],[74 (28JUN1985 03:00:00)-Water Temperature (C)]]*OO[[#This Row],[16]]/SUM(OO[16])</f>
        <v>0</v>
      </c>
      <c r="S436" s="10">
        <f>3/24*OO[[#This Row],[75 (28JUN1985 06:00:00)-Water Temperature (C)]]*OO[[#This Row],[17]]/SUM(OO[17])</f>
        <v>0</v>
      </c>
      <c r="T436" s="10">
        <f>3/24*OO[[#This Row],[76 (28JUN1985 09:00:00)-Water Temperature (C)]]*OO[[#This Row],[18]]/SUM(OO[18])</f>
        <v>0</v>
      </c>
      <c r="U436" s="10">
        <f>3/24*OO[[#This Row],[77 (28JUN1985 12:00:00)-Water Temperature (C)]]*OO[[#This Row],[19]]/SUM(OO[19])</f>
        <v>0</v>
      </c>
      <c r="V436" s="10">
        <f>3/24000000*OO[[#This Row],[78 (28JUN1985 15:00:00)-Water Temperature (C)]]*OO[[#This Row],[20]]</f>
        <v>0</v>
      </c>
      <c r="W436" s="10">
        <f>3/24000000*OO[[#This Row],[79 (28JUN1985 18:00:00)-Water Temperature (C)]]*OO[[#This Row],[21]]</f>
        <v>0</v>
      </c>
      <c r="X436" s="10">
        <f>3/24000000*OO[[#This Row],[80 (28JUN1985 21:00:00)-Water Temperature (C)]]*OO[[#This Row],[22]]</f>
        <v>3.0878263939575E-42</v>
      </c>
      <c r="Y436" s="10">
        <f>3/24000000*OO[[#This Row],[81 (29JUN1985 00:00:00)-Water Temperature (C)]]*OO[[#This Row],[23]]</f>
        <v>3.0279117441710001E-35</v>
      </c>
      <c r="Z436" s="10">
        <f>3/24000000*OO[[#This Row],[82 (29JUN1985 03:00:00)-Water Temperature (C)]]*OO[[#This Row],[24]]</f>
        <v>5.1933514485824992E-29</v>
      </c>
      <c r="AA436" s="10">
        <f>3/24000000*OO[[#This Row],[83 (29JUN1985 06:00:00)-Water Temperature (C)]]*OO[[#This Row],[25]]</f>
        <v>2.8736324193825E-23</v>
      </c>
      <c r="AB436" s="10">
        <f>3/24000000*OO[[#This Row],[84 (29JUN1985 09:00:00)-Water Temperature (C)]]*OO[[#This Row],[26]]</f>
        <v>4.4590594522874999E-19</v>
      </c>
      <c r="AC436" s="10">
        <f>3/24000000*OO[[#This Row],[85 (29JUN1985 12:00:00)-Water Temperature (C)]]*OO[[#This Row],[27]]</f>
        <v>8.5874917167037486E-16</v>
      </c>
      <c r="AD436" s="10">
        <f>3/24000000*OO[[#This Row],[86 (29JUN1985 15:00:00)-Water Temperature (C)]]*OO[[#This Row],[28]]</f>
        <v>4.1871904138025004E-13</v>
      </c>
      <c r="AE436" s="10">
        <f>3/24000000*OO[[#This Row],[88 (29JUN1985 21:00:00)-Water Temperature (C)]]*OO[[#This Row],[30]]</f>
        <v>5.5798619188812495E-9</v>
      </c>
      <c r="AF436" s="10">
        <f>3/24000000*OO[[#This Row],[88 (29JUN1985 21:00:00)-Water Temperature (C)]]*OO[[#This Row],[30]]</f>
        <v>5.5798619188812495E-9</v>
      </c>
      <c r="AG436" s="10">
        <f>3/24000000*OO[[#This Row],[89 (30JUN1985 00:00:00)-Water Temperature (C)]]*OO[[#This Row],[31]]</f>
        <v>2.1496240491554997E-7</v>
      </c>
      <c r="AH436" s="10">
        <f>3/24000000*OO[[#This Row],[90 (30JUN1985 03:00:00)-Water Temperature (C)]]*OO[[#This Row],[32]]</f>
        <v>4.6687619814112499E-6</v>
      </c>
      <c r="AI436" s="10">
        <f>3/24000000*OO[[#This Row],[91 (30JUN1985 06:00:00)-Water Temperature (C)]]*OO[[#This Row],[33]]</f>
        <v>6.0262256264175001E-5</v>
      </c>
      <c r="AJ436" s="10">
        <f>3/24000000*OO[[#This Row],[92 (30JUN1985 09:00:00)-Water Temperature (C)]]*OO[[#This Row],[34]]</f>
        <v>4.9474331792499998E-4</v>
      </c>
      <c r="AK436" s="10">
        <f>3/24000000*OO[[#This Row],[93 (30JUN1985 12:00:00)-Water Temperature (C)]]*OO[[#This Row],[35]]</f>
        <v>2.7282857756242502E-3</v>
      </c>
      <c r="AL436" s="10">
        <f>3/24000000*OO[[#This Row],[94 (30JUN1985 15:00:00)-Water Temperature (C)]]*OO[[#This Row],[36]]</f>
        <v>1.03644108316E-2</v>
      </c>
      <c r="AM436" s="10">
        <f>3/24000000*OO[[#This Row],[95 (30JUN1985 18:00:00)-Water Temperature (C)]]*OO[[#This Row],[37]]</f>
        <v>2.8188718093556248E-2</v>
      </c>
      <c r="AN436" s="10">
        <f>3/24000000*OO[[#This Row],[96 (30JUN1985 21:00:00)-Water Temperature (C)]]*OO[[#This Row],[38]]</f>
        <v>5.7539565053249996E-2</v>
      </c>
      <c r="AO436" s="10">
        <f>3/24000000*OO[[#This Row],[97 (01JUL1985 00:00:00)-Water Temperature (C)]]*OO[[#This Row],[39]]</f>
        <v>8.9662385481500004E-2</v>
      </c>
      <c r="AP436" s="10">
        <f>3/24000000*OO[[#This Row],[98 (01JUL1985 03:00:00)-Water Temperature (C)]]*OO[[#This Row],[40]]</f>
        <v>0.110584065932</v>
      </c>
      <c r="AQ436" s="10">
        <f>3/24000000*OO[[#This Row],[99 (01JUL1985 06:00:00)-Water Temperature (C)]]*OO[[#This Row],[41]]</f>
        <v>0.10899487446704999</v>
      </c>
      <c r="AR436" s="10">
        <f>3/24000000*OO[[#This Row],[100 (01JUL1985 09:00:00)-Water Temperature (C)]]*OO[[#This Row],[42]]</f>
        <v>8.7732820214400001E-2</v>
      </c>
      <c r="AS436" s="10">
        <f>3/24000000*OO[[#This Row],[101 (01JUL1985 12:00:00)-Water Temperature (C)]]*OO[[#This Row],[43]]</f>
        <v>5.972440749659999E-2</v>
      </c>
      <c r="AT436" s="10">
        <f>3/24000000*OO[[#This Row],[102 (01JUL1985 15:00:00)-Water Temperature (C)]]*OO[[#This Row],[44]]</f>
        <v>3.4565729665609994E-2</v>
      </c>
      <c r="AU436" s="10">
        <f>3/24000000*OO[[#This Row],[103 (01JUL1985 18:00:00)-Water Temperature (C)]]*OO[[#This Row],[45]]</f>
        <v>1.724123327454E-2</v>
      </c>
      <c r="AV436" s="10">
        <f>3/24000000*OO[[#This Row],[104 (01JUL1985 21:00:00)-Water Temperature (C)]]*OO[[#This Row],[46]]</f>
        <v>7.5082528816100003E-3</v>
      </c>
      <c r="AW436" s="10">
        <f>3/24000000*OO[[#This Row],[105 (02JUL1985 00:00:00)-Water Temperature (C)]]*OO[[#This Row],[47]]</f>
        <v>2.9628402662609998E-3</v>
      </c>
      <c r="AX436" s="10">
        <f>3/24000000*OO[[#This Row],[106 (02JUL1985 03:00:00)-Water Temperature (C)]]*OO[[#This Row],[48]]</f>
        <v>1.10981798991225E-3</v>
      </c>
      <c r="AY436" s="10">
        <f>3/24000000*OO[[#This Row],[107 (02JUL1985 06:00:00)-Water Temperature (C)]]*OO[[#This Row],[49]]</f>
        <v>4.248301417789999E-4</v>
      </c>
      <c r="AZ436" s="10">
        <f>3/24000000*OO[[#This Row],[108 (02JUL1985 09:00:00)-Water Temperature (C)]]*OO[[#This Row],[50]]</f>
        <v>1.9808998571258752E-4</v>
      </c>
      <c r="BA436" s="10">
        <f>3/24000000*OO[[#This Row],[109 (02JUL1985 12:00:00)-Water Temperature (C)]]*OO[[#This Row],[51]]</f>
        <v>1.2821318123714998E-4</v>
      </c>
      <c r="BB436" s="10">
        <f>3/24000000*OO[[#This Row],[110 (02JUL1985 15:00:00)-Water Temperature (C)]]*OO[[#This Row],[52]]</f>
        <v>1.0460310789757499E-4</v>
      </c>
      <c r="BC436" s="10">
        <f>3/24000000*OO[[#This Row],[111 (02JUL1985 18:00:00)-Water Temperature (C)]]*OO[[#This Row],[53]]</f>
        <v>9.1258895187900003E-5</v>
      </c>
      <c r="BD436" s="10">
        <f>3/24000000*OO[[#This Row],[112 (02JUL1985 21:00:00)-Water Temperature (C)]]*OO[[#This Row],[54]]</f>
        <v>8.0447329385999986E-5</v>
      </c>
      <c r="BE436" s="10">
        <f>3/24000000*OO[[#This Row],[113 (03JUL1985 00:00:00)-Water Temperature (C)]]*OO[[#This Row],[55]]</f>
        <v>7.0255084997212499E-5</v>
      </c>
      <c r="BF436" s="10">
        <f>3/24000000*OO[[#This Row],[114 (03JUL1985 03:00:00)-Water Temperature (C)]]*OO[[#This Row],[56]]</f>
        <v>6.1872525797624996E-5</v>
      </c>
      <c r="BG436" s="10">
        <f>3/24000000*OO[[#This Row],[115 (03JUL1985 06:00:00)-Water Temperature (C)]]*OO[[#This Row],[57]]</f>
        <v>5.50098608339E-5</v>
      </c>
      <c r="BH436" s="10">
        <f>3/24000000*OO[[#This Row],[116 (03JUL1985 09:00:00)-Water Temperature (C)]]*OO[[#This Row],[58]]</f>
        <v>4.8910569007300002E-5</v>
      </c>
      <c r="BI436" s="10">
        <f>3/24000000*OO[[#This Row],[117 (03JUL1985 12:00:00)-Water Temperature (C)]]*OO[[#This Row],[59]]</f>
        <v>4.3662336103575001E-5</v>
      </c>
      <c r="BJ436" s="10">
        <f>3/24000000*OO[[#This Row],[118 (03JUL1985 15:00:00)-Water Temperature (C)]]*OO[[#This Row],[60]]</f>
        <v>3.8380477214875E-5</v>
      </c>
      <c r="BK436" s="10">
        <f>3/24000000*OO[[#This Row],[119 (03JUL1985 18:00:00)-Water Temperature (C)]]*OO[[#This Row],[61]]</f>
        <v>3.2926162913437497E-5</v>
      </c>
      <c r="BL436" s="10">
        <f>3/24000000*OO[[#This Row],[120 (03JUL1985 21:00:00)-Water Temperature (C)]]*OO[[#This Row],[62]]</f>
        <v>2.8338378462500002E-5</v>
      </c>
      <c r="BM436" s="10">
        <f>3/24000000*OO[[#This Row],[121 (04JUL1985 00:00:00)-Water Temperature (C)]]*OO[[#This Row],[63]]</f>
        <v>2.4594734590400003E-5</v>
      </c>
      <c r="BN436" s="10">
        <f>3/24000000*OO[[#This Row],[122 (04JUL1985 03:00:00)-Water Temperature (C)]]*OO[[#This Row],[64]]</f>
        <v>2.1999157782507499E-5</v>
      </c>
      <c r="BO436" s="10">
        <f>3/24000000*OO[[#This Row],[123 (04JUL1985 06:00:00)-Water Temperature (C)]]*OO[[#This Row],[65]]</f>
        <v>1.976996795214E-5</v>
      </c>
      <c r="BP436" s="10">
        <f>3/24000000*OO[[#This Row],[124 (04JUL1985 09:00:00)-Water Temperature (C)]]*OO[[#This Row],[66]]</f>
        <v>1.7849691860507502E-5</v>
      </c>
      <c r="BQ436" s="10">
        <f>3/24000000*OO[[#This Row],[125 (04JUL1985 12:00:00)-Water Temperature (C)]]*OO[[#This Row],[67]]</f>
        <v>1.600526197231875E-5</v>
      </c>
      <c r="BR436" s="10">
        <f>3/24000000*OO[[#This Row],[126 (04JUL1985 15:00:00)-Water Temperature (C)]]*OO[[#This Row],[68]]</f>
        <v>1.431847987695E-5</v>
      </c>
      <c r="BS436" s="10">
        <f>3/24000000*OO[[#This Row],[127 (04JUL1985 18:00:00)-Water Temperature (C)]]*OO[[#This Row],[69]]</f>
        <v>1.2613385383204997E-5</v>
      </c>
      <c r="BT436" s="10">
        <f>3/24000000*OO[[#This Row],[128 (04JUL1985 21:00:00)-Water Temperature (C)]]*OO[[#This Row],[70]]</f>
        <v>1.1084482118174999E-5</v>
      </c>
      <c r="BU436" s="10">
        <f>3/24000000*OO[[#This Row],[129 (05JUL1985 00:00:00)-Water Temperature (C)]]*OO[[#This Row],[71]]</f>
        <v>9.7422480828749988E-6</v>
      </c>
      <c r="BV436" s="10">
        <f>3/24000000*OO[[#This Row],[130 (05JUL1985 03:00:00)-Water Temperature (C)]]*OO[[#This Row],[72]]</f>
        <v>8.6689250470899998E-6</v>
      </c>
      <c r="BW436" s="10">
        <f>3/24000000*OO[[#This Row],[131 (05JUL1985 06:00:00)-Water Temperature (C)]]*OO[[#This Row],[73]]</f>
        <v>7.7133597523774991E-6</v>
      </c>
      <c r="BX436" s="10">
        <f>3/24000000*OO[[#This Row],[132 (05JUL1985 09:00:00)-Water Temperature (C)]]*OO[[#This Row],[74]]</f>
        <v>6.9608184907799999E-6</v>
      </c>
      <c r="BY436" s="10">
        <f>3/24000000*OO[[#This Row],[133 (05JUL1985 12:00:00)-Water Temperature (C)]]*OO[[#This Row],[75]]</f>
        <v>6.4039821710174987E-6</v>
      </c>
      <c r="BZ436" s="10">
        <f>3/24000000*OO[[#This Row],[134 (05JUL1985 15:00:00)-Water Temperature (C)]]*OO[[#This Row],[76]]</f>
        <v>5.7743725391549991E-6</v>
      </c>
      <c r="CA436" s="10">
        <f>3/24000000*OO[[#This Row],[135 (05JUL1985 18:00:00)-Water Temperature (C)]]*OO[[#This Row],[77]]</f>
        <v>5.1270393589949995E-6</v>
      </c>
      <c r="CB436" s="10">
        <f>3/24000000*OO[[#This Row],[136 (05JUL1985 21:00:00)-Water Temperature (C)]]*OO[[#This Row],[78]]</f>
        <v>4.44290354E-6</v>
      </c>
      <c r="CC436" s="10">
        <f>3/24000000*OO[[#This Row],[137 (06JUL1985 00:00:00)-Water Temperature (C)]]*OO[[#This Row],[79]]</f>
        <v>3.8101030759837496E-6</v>
      </c>
      <c r="CD436" s="10">
        <f>3/24000000*OO[[#This Row],[138 (06JUL1985 03:00:00)-Water Temperature (C)]]*OO[[#This Row],[80]]</f>
        <v>3.224686560095E-6</v>
      </c>
      <c r="CE436" s="10">
        <f>3/24000000*OO[[#This Row],[139 (06JUL1985 06:00:00)-Water Temperature (C)]]*OO[[#This Row],[81]]</f>
        <v>2.6967891167099996E-6</v>
      </c>
      <c r="CF436" s="10">
        <f>3/24000000*OO[[#This Row],[140 (06JUL1985 09:00:00)-Water Temperature (C)]]*OO[[#This Row],[82]]</f>
        <v>2.2463668894469999E-6</v>
      </c>
      <c r="CG436" s="10">
        <f>3/24000000*OO[[#This Row],[141 (06JUL1985 12:00:00)-Water Temperature (C)]]*OO[[#This Row],[83]]</f>
        <v>1.88964073603425E-6</v>
      </c>
      <c r="CH436" s="10">
        <f>3/24000000*OO[[#This Row],[142 (06JUL1985 15:00:00)-Water Temperature (C)]]*OO[[#This Row],[84]]</f>
        <v>1.6101805138019998E-6</v>
      </c>
      <c r="CI436" s="10">
        <f>3/24000000*OO[[#This Row],[143 (06JUL1985 18:00:00)-Water Temperature (C)]]*OO[[#This Row],[85]]</f>
        <v>1.3891461786078751E-6</v>
      </c>
      <c r="CJ436" s="10">
        <f>3/24000000*OO[[#This Row],[144 (06JUL1985 21:00:00)-Water Temperature (C)]]*OO[[#This Row],[86]]</f>
        <v>1.2203066182319998E-6</v>
      </c>
      <c r="CK436" s="10">
        <f>3/24000000*OO[[#This Row],[145 (07JUL1985 00:00:00)-Water Temperature (C)]]*OO[[#This Row],[87]]</f>
        <v>1.088635788950125E-6</v>
      </c>
      <c r="CL436" s="10">
        <f>3/24000000*OO[[#This Row],[146 (07JUL1985 03:00:00)-Water Temperature (C)]]*OO[[#This Row],[88]]</f>
        <v>9.9347634060937502E-7</v>
      </c>
      <c r="CM436" s="10">
        <f>3/24000000*OO[[#This Row],[147 (07JUL1985 06:00:00)-Water Temperature (C)]]*OO[[#This Row],[89]]</f>
        <v>9.1310059724625009E-7</v>
      </c>
      <c r="CN436" s="10">
        <f>3/24000000*OO[[#This Row],[148 (07JUL1985 09:00:00)-Water Temperature (C)]]*OO[[#This Row],[90]]</f>
        <v>8.5371378918599998E-7</v>
      </c>
      <c r="CO436" s="10">
        <f>3/24000000*OO[[#This Row],[149 (07JUL1985 12:00:00)-Water Temperature (C)]]*OO[[#This Row],[91]]</f>
        <v>8.1492120252074999E-7</v>
      </c>
      <c r="CP436" s="10">
        <f>3/24000000*OO[[#This Row],[150 (07JUL1985 15:00:00)-Water Temperature (C)]]*OO[[#This Row],[92]]</f>
        <v>7.8054272158012497E-7</v>
      </c>
      <c r="CQ436" s="10">
        <f>3/24000000*OO[[#This Row],[151 (07JUL1985 18:00:00)-Water Temperature (C)]]*OO[[#This Row],[93]]</f>
        <v>7.4237667459374994E-7</v>
      </c>
      <c r="CR436" s="10">
        <f>3/24000000*OO[[#This Row],[152 (07JUL1985 21:00:00)-Water Temperature (C)]]*OO[[#This Row],[94]]</f>
        <v>7.0692090864524989E-7</v>
      </c>
      <c r="CS436" s="10">
        <f>3/24000000*OO[[#This Row],[153 (08JUL1985 00:00:00)-Water Temperature (C)]]*OO[[#This Row],[95]]</f>
        <v>6.7567715055125006E-7</v>
      </c>
      <c r="CT436" s="10">
        <f>3/24000000*OO[[#This Row],[154 (08JUL1985 03:00:00)-Water Temperature (C)]]*OO[[#This Row],[96]]</f>
        <v>6.5827429176799993E-7</v>
      </c>
      <c r="CU436" s="10">
        <f>3/24000000*OO[[#This Row],[155 (08JUL1985 06:00:00)-Water Temperature (C)]]*OO[[#This Row],[97]]</f>
        <v>6.4406707388099991E-7</v>
      </c>
      <c r="CV436" s="10">
        <f>3/24000000*OO[[#This Row],[156 (08JUL1985 09:00:00)-Water Temperature (C)]]*OO[[#This Row],[98]]</f>
        <v>6.2867712939637495E-7</v>
      </c>
      <c r="CW436" s="10">
        <f>3/24000000*OO[[#This Row],[157 (08JUL1985 12:00:00)-Water Temperature (C)]]*OO[[#This Row],[99]]</f>
        <v>6.1708593072350006E-7</v>
      </c>
    </row>
    <row r="437" spans="1:101" x14ac:dyDescent="0.35">
      <c r="A437" t="s">
        <v>444</v>
      </c>
      <c r="B437">
        <v>856.52149999999995</v>
      </c>
      <c r="C437" s="10">
        <f>3/24*OO[[#This Row],[59 (26JUN1985 06:00:00)-Water Temperature (C)]]*OO[[#This Row],[1]]/SUM(OO[1])</f>
        <v>0</v>
      </c>
      <c r="D437" s="10">
        <f>3/24*OO[[#This Row],[60 (26JUN1985 09:00:00)-Water Temperature (C)]]*OO[[#This Row],[2]]/SUM(OO[2])</f>
        <v>0</v>
      </c>
      <c r="E437" s="10">
        <f>3/24*OO[[#This Row],[61 (26JUN1985 12:00:00)-Water Temperature (C)]]*OO[[#This Row],[3]]/SUM(OO[3])</f>
        <v>0</v>
      </c>
      <c r="F437" s="10">
        <f>3/24*OO[[#This Row],[62 (26JUN1985 15:00:00)-Water Temperature (C)]]*OO[[#This Row],[4]]/SUM(OO[4])</f>
        <v>0</v>
      </c>
      <c r="G437" s="10">
        <f>3/24*OO[[#This Row],[63 (26JUN1985 18:00:00)-Water Temperature (C)]]*OO[[#This Row],[5]]/SUM(OO[5])</f>
        <v>0</v>
      </c>
      <c r="H437" s="10">
        <f>3/24*OO[[#This Row],[64 (26JUN1985 21:00:00)-Water Temperature (C)]]*OO[[#This Row],[6]]/SUM(OO[6])</f>
        <v>0</v>
      </c>
      <c r="I437" s="10">
        <f>3/24*OO[[#This Row],[65 (27JUN1985 00:00:00)-Water Temperature (C)]]*OO[[#This Row],[7]]/SUM(OO[7])</f>
        <v>0</v>
      </c>
      <c r="J437" s="10">
        <f>3/24*OO[[#This Row],[66 (27JUN1985 03:00:00)-Water Temperature (C)]]*OO[[#This Row],[8]]/SUM(OO[8])</f>
        <v>0</v>
      </c>
      <c r="K437" s="10">
        <f>3/24*OO[[#This Row],[67 (27JUN1985 06:00:00)-Water Temperature (C)]]*OO[[#This Row],[9]]/SUM(OO[9])</f>
        <v>0</v>
      </c>
      <c r="L437" s="10">
        <f>3/24*OO[[#This Row],[68 (27JUN1985 09:00:00)-Water Temperature (C)]]*OO[[#This Row],[10]]/SUM(OO[10])</f>
        <v>0</v>
      </c>
      <c r="M437" s="10">
        <f>3/24*OO[[#This Row],[69 (27JUN1985 12:00:00)-Water Temperature (C)]]*OO[[#This Row],[11]]/SUM(OO[11])</f>
        <v>0</v>
      </c>
      <c r="N437" s="10">
        <f>3/24*OO[[#This Row],[70 (27JUN1985 15:00:00)-Water Temperature (C)]]*OO[[#This Row],[12]]/SUM(OO[12])</f>
        <v>0</v>
      </c>
      <c r="O437" s="10">
        <f>3/24*OO[[#This Row],[71 (27JUN1985 18:00:00)-Water Temperature (C)]]*OO[[#This Row],[13]]/SUM(OO[13])</f>
        <v>0</v>
      </c>
      <c r="P437" s="10">
        <f>3/24*OO[[#This Row],[72 (27JUN1985 21:00:00)-Water Temperature (C)]]*OO[[#This Row],[14]]/SUM(OO[14])</f>
        <v>0</v>
      </c>
      <c r="Q437" s="10">
        <f>3/24*OO[[#This Row],[73 (28JUN1985 00:00:00)-Water Temperature (C)]]*OO[[#This Row],[15]]/SUM(OO[15])</f>
        <v>0</v>
      </c>
      <c r="R437" s="10">
        <f>3/24*OO[[#This Row],[74 (28JUN1985 03:00:00)-Water Temperature (C)]]*OO[[#This Row],[16]]/SUM(OO[16])</f>
        <v>0</v>
      </c>
      <c r="S437" s="10">
        <f>3/24*OO[[#This Row],[75 (28JUN1985 06:00:00)-Water Temperature (C)]]*OO[[#This Row],[17]]/SUM(OO[17])</f>
        <v>0</v>
      </c>
      <c r="T437" s="10">
        <f>3/24*OO[[#This Row],[76 (28JUN1985 09:00:00)-Water Temperature (C)]]*OO[[#This Row],[18]]/SUM(OO[18])</f>
        <v>0</v>
      </c>
      <c r="U437" s="10">
        <f>3/24*OO[[#This Row],[77 (28JUN1985 12:00:00)-Water Temperature (C)]]*OO[[#This Row],[19]]/SUM(OO[19])</f>
        <v>0</v>
      </c>
      <c r="V437" s="10">
        <f>3/24000000*OO[[#This Row],[78 (28JUN1985 15:00:00)-Water Temperature (C)]]*OO[[#This Row],[20]]</f>
        <v>0</v>
      </c>
      <c r="W437" s="10">
        <f>3/24000000*OO[[#This Row],[79 (28JUN1985 18:00:00)-Water Temperature (C)]]*OO[[#This Row],[21]]</f>
        <v>0</v>
      </c>
      <c r="X437" s="10">
        <f>3/24000000*OO[[#This Row],[80 (28JUN1985 21:00:00)-Water Temperature (C)]]*OO[[#This Row],[22]]</f>
        <v>8.1241181737562502E-43</v>
      </c>
      <c r="Y437" s="10">
        <f>3/24000000*OO[[#This Row],[81 (29JUN1985 00:00:00)-Water Temperature (C)]]*OO[[#This Row],[23]]</f>
        <v>1.0371468609687498E-35</v>
      </c>
      <c r="Z437" s="10">
        <f>3/24000000*OO[[#This Row],[82 (29JUN1985 03:00:00)-Water Temperature (C)]]*OO[[#This Row],[24]]</f>
        <v>1.6581426212189999E-29</v>
      </c>
      <c r="AA437" s="10">
        <f>3/24000000*OO[[#This Row],[83 (29JUN1985 06:00:00)-Water Temperature (C)]]*OO[[#This Row],[25]]</f>
        <v>1.0789243683624999E-23</v>
      </c>
      <c r="AB437" s="10">
        <f>3/24000000*OO[[#This Row],[84 (29JUN1985 09:00:00)-Water Temperature (C)]]*OO[[#This Row],[26]]</f>
        <v>1.8854765085555E-19</v>
      </c>
      <c r="AC437" s="10">
        <f>3/24000000*OO[[#This Row],[85 (29JUN1985 12:00:00)-Water Temperature (C)]]*OO[[#This Row],[27]]</f>
        <v>4.1012422079999999E-16</v>
      </c>
      <c r="AD437" s="10">
        <f>3/24000000*OO[[#This Row],[86 (29JUN1985 15:00:00)-Water Temperature (C)]]*OO[[#This Row],[28]]</f>
        <v>2.246596091155E-13</v>
      </c>
      <c r="AE437" s="10">
        <f>3/24000000*OO[[#This Row],[88 (29JUN1985 21:00:00)-Water Temperature (C)]]*OO[[#This Row],[30]]</f>
        <v>3.5948428502799999E-9</v>
      </c>
      <c r="AF437" s="10">
        <f>3/24000000*OO[[#This Row],[88 (29JUN1985 21:00:00)-Water Temperature (C)]]*OO[[#This Row],[30]]</f>
        <v>3.5948428502799999E-9</v>
      </c>
      <c r="AG437" s="10">
        <f>3/24000000*OO[[#This Row],[89 (30JUN1985 00:00:00)-Water Temperature (C)]]*OO[[#This Row],[31]]</f>
        <v>1.500638867649E-7</v>
      </c>
      <c r="AH437" s="10">
        <f>3/24000000*OO[[#This Row],[90 (30JUN1985 03:00:00)-Water Temperature (C)]]*OO[[#This Row],[32]]</f>
        <v>3.5147621374796248E-6</v>
      </c>
      <c r="AI437" s="10">
        <f>3/24000000*OO[[#This Row],[91 (30JUN1985 06:00:00)-Water Temperature (C)]]*OO[[#This Row],[33]]</f>
        <v>4.8630733067E-5</v>
      </c>
      <c r="AJ437" s="10">
        <f>3/24000000*OO[[#This Row],[92 (30JUN1985 09:00:00)-Water Temperature (C)]]*OO[[#This Row],[34]]</f>
        <v>4.2523687771599998E-4</v>
      </c>
      <c r="AK437" s="10">
        <f>3/24000000*OO[[#This Row],[93 (30JUN1985 12:00:00)-Water Temperature (C)]]*OO[[#This Row],[35]]</f>
        <v>2.4853764144889996E-3</v>
      </c>
      <c r="AL437" s="10">
        <f>3/24000000*OO[[#This Row],[94 (30JUN1985 15:00:00)-Water Temperature (C)]]*OO[[#This Row],[36]]</f>
        <v>9.9817101306737509E-3</v>
      </c>
      <c r="AM437" s="10">
        <f>3/24000000*OO[[#This Row],[95 (30JUN1985 18:00:00)-Water Temperature (C)]]*OO[[#This Row],[37]]</f>
        <v>2.871246656698875E-2</v>
      </c>
      <c r="AN437" s="10">
        <f>3/24000000*OO[[#This Row],[96 (30JUN1985 21:00:00)-Water Temperature (C)]]*OO[[#This Row],[38]]</f>
        <v>6.2083404700675006E-2</v>
      </c>
      <c r="AO437" s="10">
        <f>3/24000000*OO[[#This Row],[97 (01JUL1985 00:00:00)-Water Temperature (C)]]*OO[[#This Row],[39]]</f>
        <v>0.10266660430335001</v>
      </c>
      <c r="AP437" s="10">
        <f>3/24000000*OO[[#This Row],[98 (01JUL1985 03:00:00)-Water Temperature (C)]]*OO[[#This Row],[40]]</f>
        <v>0.13433328317499998</v>
      </c>
      <c r="AQ437" s="10">
        <f>3/24000000*OO[[#This Row],[99 (01JUL1985 06:00:00)-Water Temperature (C)]]*OO[[#This Row],[41]]</f>
        <v>0.13987828485922502</v>
      </c>
      <c r="AR437" s="10">
        <f>3/24000000*OO[[#This Row],[100 (01JUL1985 09:00:00)-Water Temperature (C)]]*OO[[#This Row],[42]]</f>
        <v>0.11873074242022501</v>
      </c>
      <c r="AS437" s="10">
        <f>3/24000000*OO[[#This Row],[101 (01JUL1985 12:00:00)-Water Temperature (C)]]*OO[[#This Row],[43]]</f>
        <v>8.4811013792212495E-2</v>
      </c>
      <c r="AT437" s="10">
        <f>3/24000000*OO[[#This Row],[102 (01JUL1985 15:00:00)-Water Temperature (C)]]*OO[[#This Row],[44]]</f>
        <v>5.1560119306325002E-2</v>
      </c>
      <c r="AU437" s="10">
        <f>3/24000000*OO[[#This Row],[103 (01JUL1985 18:00:00)-Water Temperature (C)]]*OO[[#This Row],[45]]</f>
        <v>2.7033648592284996E-2</v>
      </c>
      <c r="AV437" s="10">
        <f>3/24000000*OO[[#This Row],[104 (01JUL1985 21:00:00)-Water Temperature (C)]]*OO[[#This Row],[46]]</f>
        <v>1.2298742203437499E-2</v>
      </c>
      <c r="AW437" s="10">
        <f>3/24000000*OO[[#This Row],[105 (02JUL1985 00:00:00)-Water Temperature (C)]]*OO[[#This Row],[47]]</f>
        <v>5.0198215120437501E-3</v>
      </c>
      <c r="AX437" s="10">
        <f>3/24000000*OO[[#This Row],[106 (02JUL1985 03:00:00)-Water Temperature (C)]]*OO[[#This Row],[48]]</f>
        <v>1.9189680124320002E-3</v>
      </c>
      <c r="AY437" s="10">
        <f>3/24000000*OO[[#This Row],[107 (02JUL1985 06:00:00)-Water Temperature (C)]]*OO[[#This Row],[49]]</f>
        <v>7.2279483314874999E-4</v>
      </c>
      <c r="AZ437" s="10">
        <f>3/24000000*OO[[#This Row],[108 (02JUL1985 09:00:00)-Water Temperature (C)]]*OO[[#This Row],[50]]</f>
        <v>3.1102262530239997E-4</v>
      </c>
      <c r="BA437" s="10">
        <f>3/24000000*OO[[#This Row],[109 (02JUL1985 12:00:00)-Water Temperature (C)]]*OO[[#This Row],[51]]</f>
        <v>1.8109590907099997E-4</v>
      </c>
      <c r="BB437" s="10">
        <f>3/24000000*OO[[#This Row],[110 (02JUL1985 15:00:00)-Water Temperature (C)]]*OO[[#This Row],[52]]</f>
        <v>1.3890049393987499E-4</v>
      </c>
      <c r="BC437" s="10">
        <f>3/24000000*OO[[#This Row],[111 (02JUL1985 18:00:00)-Water Temperature (C)]]*OO[[#This Row],[53]]</f>
        <v>1.1886848943220001E-4</v>
      </c>
      <c r="BD437" s="10">
        <f>3/24000000*OO[[#This Row],[112 (02JUL1985 21:00:00)-Water Temperature (C)]]*OO[[#This Row],[54]]</f>
        <v>1.0442127809006249E-4</v>
      </c>
      <c r="BE437" s="10">
        <f>3/24000000*OO[[#This Row],[113 (03JUL1985 00:00:00)-Water Temperature (C)]]*OO[[#This Row],[55]]</f>
        <v>9.1266963653025002E-5</v>
      </c>
      <c r="BF437" s="10">
        <f>3/24000000*OO[[#This Row],[114 (03JUL1985 03:00:00)-Water Temperature (C)]]*OO[[#This Row],[56]]</f>
        <v>8.0277895577812489E-5</v>
      </c>
      <c r="BG437" s="10">
        <f>3/24000000*OO[[#This Row],[115 (03JUL1985 06:00:00)-Water Temperature (C)]]*OO[[#This Row],[57]]</f>
        <v>7.1116575652687507E-5</v>
      </c>
      <c r="BH437" s="10">
        <f>3/24000000*OO[[#This Row],[116 (03JUL1985 09:00:00)-Water Temperature (C)]]*OO[[#This Row],[58]]</f>
        <v>6.2678495365199989E-5</v>
      </c>
      <c r="BI437" s="10">
        <f>3/24000000*OO[[#This Row],[117 (03JUL1985 12:00:00)-Water Temperature (C)]]*OO[[#This Row],[59]]</f>
        <v>5.5557608415450003E-5</v>
      </c>
      <c r="BJ437" s="10">
        <f>3/24000000*OO[[#This Row],[118 (03JUL1985 15:00:00)-Water Temperature (C)]]*OO[[#This Row],[60]]</f>
        <v>4.8504676109999999E-5</v>
      </c>
      <c r="BK437" s="10">
        <f>3/24000000*OO[[#This Row],[119 (03JUL1985 18:00:00)-Water Temperature (C)]]*OO[[#This Row],[61]]</f>
        <v>4.1365182242462496E-5</v>
      </c>
      <c r="BL437" s="10">
        <f>3/24000000*OO[[#This Row],[120 (03JUL1985 21:00:00)-Water Temperature (C)]]*OO[[#This Row],[62]]</f>
        <v>3.5317642519200002E-5</v>
      </c>
      <c r="BM437" s="10">
        <f>3/24000000*OO[[#This Row],[121 (04JUL1985 00:00:00)-Water Temperature (C)]]*OO[[#This Row],[63]]</f>
        <v>3.0454640569449999E-5</v>
      </c>
      <c r="BN437" s="10">
        <f>3/24000000*OO[[#This Row],[122 (04JUL1985 03:00:00)-Water Temperature (C)]]*OO[[#This Row],[64]]</f>
        <v>2.7023322819956248E-5</v>
      </c>
      <c r="BO437" s="10">
        <f>3/24000000*OO[[#This Row],[123 (04JUL1985 06:00:00)-Water Temperature (C)]]*OO[[#This Row],[65]]</f>
        <v>2.4032681395905001E-5</v>
      </c>
      <c r="BP437" s="10">
        <f>3/24000000*OO[[#This Row],[124 (04JUL1985 09:00:00)-Water Temperature (C)]]*OO[[#This Row],[66]]</f>
        <v>2.1366327253735001E-5</v>
      </c>
      <c r="BQ437" s="10">
        <f>3/24000000*OO[[#This Row],[125 (04JUL1985 12:00:00)-Water Temperature (C)]]*OO[[#This Row],[67]]</f>
        <v>1.8831031392676249E-5</v>
      </c>
      <c r="BR437" s="10">
        <f>3/24000000*OO[[#This Row],[126 (04JUL1985 15:00:00)-Water Temperature (C)]]*OO[[#This Row],[68]]</f>
        <v>1.6518427253851249E-5</v>
      </c>
      <c r="BS437" s="10">
        <f>3/24000000*OO[[#This Row],[127 (04JUL1985 18:00:00)-Water Temperature (C)]]*OO[[#This Row],[69]]</f>
        <v>1.426260599337375E-5</v>
      </c>
      <c r="BT437" s="10">
        <f>3/24000000*OO[[#This Row],[128 (04JUL1985 21:00:00)-Water Temperature (C)]]*OO[[#This Row],[70]]</f>
        <v>1.2222061960822499E-5</v>
      </c>
      <c r="BU437" s="10">
        <f>3/24000000*OO[[#This Row],[129 (05JUL1985 00:00:00)-Water Temperature (C)]]*OO[[#This Row],[71]]</f>
        <v>1.04343565299525E-5</v>
      </c>
      <c r="BV437" s="10">
        <f>3/24000000*OO[[#This Row],[130 (05JUL1985 03:00:00)-Water Temperature (C)]]*OO[[#This Row],[72]]</f>
        <v>8.9286609402100006E-6</v>
      </c>
      <c r="BW437" s="10">
        <f>3/24000000*OO[[#This Row],[131 (05JUL1985 06:00:00)-Water Temperature (C)]]*OO[[#This Row],[73]]</f>
        <v>7.5428813760150005E-6</v>
      </c>
      <c r="BX437" s="10">
        <f>3/24000000*OO[[#This Row],[132 (05JUL1985 09:00:00)-Water Temperature (C)]]*OO[[#This Row],[74]]</f>
        <v>6.3377410569450001E-6</v>
      </c>
      <c r="BY437" s="10">
        <f>3/24000000*OO[[#This Row],[133 (05JUL1985 12:00:00)-Water Temperature (C)]]*OO[[#This Row],[75]]</f>
        <v>5.8120988101825004E-6</v>
      </c>
      <c r="BZ437" s="10">
        <f>3/24000000*OO[[#This Row],[134 (05JUL1985 15:00:00)-Water Temperature (C)]]*OO[[#This Row],[76]]</f>
        <v>5.2481574052949991E-6</v>
      </c>
      <c r="CA437" s="10">
        <f>3/24000000*OO[[#This Row],[135 (05JUL1985 18:00:00)-Water Temperature (C)]]*OO[[#This Row],[77]]</f>
        <v>4.6640459302474997E-6</v>
      </c>
      <c r="CB437" s="10">
        <f>3/24000000*OO[[#This Row],[136 (05JUL1985 21:00:00)-Water Temperature (C)]]*OO[[#This Row],[78]]</f>
        <v>4.0541714665725E-6</v>
      </c>
      <c r="CC437" s="10">
        <f>3/24000000*OO[[#This Row],[137 (06JUL1985 00:00:00)-Water Temperature (C)]]*OO[[#This Row],[79]]</f>
        <v>3.4806367136574994E-6</v>
      </c>
      <c r="CD437" s="10">
        <f>3/24000000*OO[[#This Row],[138 (06JUL1985 03:00:00)-Water Temperature (C)]]*OO[[#This Row],[80]]</f>
        <v>2.9596128423936249E-6</v>
      </c>
      <c r="CE437" s="10">
        <f>3/24000000*OO[[#This Row],[139 (06JUL1985 06:00:00)-Water Temperature (C)]]*OO[[#This Row],[81]]</f>
        <v>2.4817704694282497E-6</v>
      </c>
      <c r="CF437" s="10">
        <f>3/24000000*OO[[#This Row],[140 (06JUL1985 09:00:00)-Water Temperature (C)]]*OO[[#This Row],[82]]</f>
        <v>2.0682620241734999E-6</v>
      </c>
      <c r="CG437" s="10">
        <f>3/24000000*OO[[#This Row],[141 (06JUL1985 12:00:00)-Water Temperature (C)]]*OO[[#This Row],[83]]</f>
        <v>1.7372940388025E-6</v>
      </c>
      <c r="CH437" s="10">
        <f>3/24000000*OO[[#This Row],[142 (06JUL1985 15:00:00)-Water Temperature (C)]]*OO[[#This Row],[84]]</f>
        <v>1.4764349540659999E-6</v>
      </c>
      <c r="CI437" s="10">
        <f>3/24000000*OO[[#This Row],[143 (06JUL1985 18:00:00)-Water Temperature (C)]]*OO[[#This Row],[85]]</f>
        <v>1.2722063025311249E-6</v>
      </c>
      <c r="CJ437" s="10">
        <f>3/24000000*OO[[#This Row],[144 (06JUL1985 21:00:00)-Water Temperature (C)]]*OO[[#This Row],[86]]</f>
        <v>1.1158111774511251E-6</v>
      </c>
      <c r="CK437" s="10">
        <f>3/24000000*OO[[#This Row],[145 (07JUL1985 00:00:00)-Water Temperature (C)]]*OO[[#This Row],[87]]</f>
        <v>9.9507034138749989E-7</v>
      </c>
      <c r="CL437" s="10">
        <f>3/24000000*OO[[#This Row],[146 (07JUL1985 03:00:00)-Water Temperature (C)]]*OO[[#This Row],[88]]</f>
        <v>9.0779826600750003E-7</v>
      </c>
      <c r="CM437" s="10">
        <f>3/24000000*OO[[#This Row],[147 (07JUL1985 06:00:00)-Water Temperature (C)]]*OO[[#This Row],[89]]</f>
        <v>8.3326121061199997E-7</v>
      </c>
      <c r="CN437" s="10">
        <f>3/24000000*OO[[#This Row],[148 (07JUL1985 09:00:00)-Water Temperature (C)]]*OO[[#This Row],[90]]</f>
        <v>7.7666848974812497E-7</v>
      </c>
      <c r="CO437" s="10">
        <f>3/24000000*OO[[#This Row],[149 (07JUL1985 12:00:00)-Water Temperature (C)]]*OO[[#This Row],[91]]</f>
        <v>7.4018455831424998E-7</v>
      </c>
      <c r="CP437" s="10">
        <f>3/24000000*OO[[#This Row],[150 (07JUL1985 15:00:00)-Water Temperature (C)]]*OO[[#This Row],[92]]</f>
        <v>7.0937806429599999E-7</v>
      </c>
      <c r="CQ437" s="10">
        <f>3/24000000*OO[[#This Row],[151 (07JUL1985 18:00:00)-Water Temperature (C)]]*OO[[#This Row],[93]]</f>
        <v>6.7482418617600005E-7</v>
      </c>
      <c r="CR437" s="10">
        <f>3/24000000*OO[[#This Row],[152 (07JUL1985 21:00:00)-Water Temperature (C)]]*OO[[#This Row],[94]]</f>
        <v>6.4253724534350002E-7</v>
      </c>
      <c r="CS437" s="10">
        <f>3/24000000*OO[[#This Row],[153 (08JUL1985 00:00:00)-Water Temperature (C)]]*OO[[#This Row],[95]]</f>
        <v>6.1422661391999992E-7</v>
      </c>
      <c r="CT437" s="10">
        <f>3/24000000*OO[[#This Row],[154 (08JUL1985 03:00:00)-Water Temperature (C)]]*OO[[#This Row],[96]]</f>
        <v>5.9849945409600006E-7</v>
      </c>
      <c r="CU437" s="10">
        <f>3/24000000*OO[[#This Row],[155 (08JUL1985 06:00:00)-Water Temperature (C)]]*OO[[#This Row],[97]]</f>
        <v>5.8578907419999997E-7</v>
      </c>
      <c r="CV437" s="10">
        <f>3/24000000*OO[[#This Row],[156 (08JUL1985 09:00:00)-Water Temperature (C)]]*OO[[#This Row],[98]]</f>
        <v>5.7161971900124992E-7</v>
      </c>
      <c r="CW437" s="10">
        <f>3/24000000*OO[[#This Row],[157 (08JUL1985 12:00:00)-Water Temperature (C)]]*OO[[#This Row],[99]]</f>
        <v>5.6042456079500004E-7</v>
      </c>
    </row>
    <row r="438" spans="1:101" x14ac:dyDescent="0.35">
      <c r="A438" t="s">
        <v>445</v>
      </c>
      <c r="B438">
        <v>859.37750000000005</v>
      </c>
      <c r="C438" s="10">
        <f>3/24*OO[[#This Row],[59 (26JUN1985 06:00:00)-Water Temperature (C)]]*OO[[#This Row],[1]]/SUM(OO[1])</f>
        <v>0</v>
      </c>
      <c r="D438" s="10">
        <f>3/24*OO[[#This Row],[60 (26JUN1985 09:00:00)-Water Temperature (C)]]*OO[[#This Row],[2]]/SUM(OO[2])</f>
        <v>0</v>
      </c>
      <c r="E438" s="10">
        <f>3/24*OO[[#This Row],[61 (26JUN1985 12:00:00)-Water Temperature (C)]]*OO[[#This Row],[3]]/SUM(OO[3])</f>
        <v>0</v>
      </c>
      <c r="F438" s="10">
        <f>3/24*OO[[#This Row],[62 (26JUN1985 15:00:00)-Water Temperature (C)]]*OO[[#This Row],[4]]/SUM(OO[4])</f>
        <v>0</v>
      </c>
      <c r="G438" s="10">
        <f>3/24*OO[[#This Row],[63 (26JUN1985 18:00:00)-Water Temperature (C)]]*OO[[#This Row],[5]]/SUM(OO[5])</f>
        <v>0</v>
      </c>
      <c r="H438" s="10">
        <f>3/24*OO[[#This Row],[64 (26JUN1985 21:00:00)-Water Temperature (C)]]*OO[[#This Row],[6]]/SUM(OO[6])</f>
        <v>0</v>
      </c>
      <c r="I438" s="10">
        <f>3/24*OO[[#This Row],[65 (27JUN1985 00:00:00)-Water Temperature (C)]]*OO[[#This Row],[7]]/SUM(OO[7])</f>
        <v>0</v>
      </c>
      <c r="J438" s="10">
        <f>3/24*OO[[#This Row],[66 (27JUN1985 03:00:00)-Water Temperature (C)]]*OO[[#This Row],[8]]/SUM(OO[8])</f>
        <v>0</v>
      </c>
      <c r="K438" s="10">
        <f>3/24*OO[[#This Row],[67 (27JUN1985 06:00:00)-Water Temperature (C)]]*OO[[#This Row],[9]]/SUM(OO[9])</f>
        <v>0</v>
      </c>
      <c r="L438" s="10">
        <f>3/24*OO[[#This Row],[68 (27JUN1985 09:00:00)-Water Temperature (C)]]*OO[[#This Row],[10]]/SUM(OO[10])</f>
        <v>0</v>
      </c>
      <c r="M438" s="10">
        <f>3/24*OO[[#This Row],[69 (27JUN1985 12:00:00)-Water Temperature (C)]]*OO[[#This Row],[11]]/SUM(OO[11])</f>
        <v>0</v>
      </c>
      <c r="N438" s="10">
        <f>3/24*OO[[#This Row],[70 (27JUN1985 15:00:00)-Water Temperature (C)]]*OO[[#This Row],[12]]/SUM(OO[12])</f>
        <v>0</v>
      </c>
      <c r="O438" s="10">
        <f>3/24*OO[[#This Row],[71 (27JUN1985 18:00:00)-Water Temperature (C)]]*OO[[#This Row],[13]]/SUM(OO[13])</f>
        <v>0</v>
      </c>
      <c r="P438" s="10">
        <f>3/24*OO[[#This Row],[72 (27JUN1985 21:00:00)-Water Temperature (C)]]*OO[[#This Row],[14]]/SUM(OO[14])</f>
        <v>0</v>
      </c>
      <c r="Q438" s="10">
        <f>3/24*OO[[#This Row],[73 (28JUN1985 00:00:00)-Water Temperature (C)]]*OO[[#This Row],[15]]/SUM(OO[15])</f>
        <v>0</v>
      </c>
      <c r="R438" s="10">
        <f>3/24*OO[[#This Row],[74 (28JUN1985 03:00:00)-Water Temperature (C)]]*OO[[#This Row],[16]]/SUM(OO[16])</f>
        <v>0</v>
      </c>
      <c r="S438" s="10">
        <f>3/24*OO[[#This Row],[75 (28JUN1985 06:00:00)-Water Temperature (C)]]*OO[[#This Row],[17]]/SUM(OO[17])</f>
        <v>0</v>
      </c>
      <c r="T438" s="10">
        <f>3/24*OO[[#This Row],[76 (28JUN1985 09:00:00)-Water Temperature (C)]]*OO[[#This Row],[18]]/SUM(OO[18])</f>
        <v>0</v>
      </c>
      <c r="U438" s="10">
        <f>3/24*OO[[#This Row],[77 (28JUN1985 12:00:00)-Water Temperature (C)]]*OO[[#This Row],[19]]/SUM(OO[19])</f>
        <v>0</v>
      </c>
      <c r="V438" s="10">
        <f>3/24000000*OO[[#This Row],[78 (28JUN1985 15:00:00)-Water Temperature (C)]]*OO[[#This Row],[20]]</f>
        <v>0</v>
      </c>
      <c r="W438" s="10">
        <f>3/24000000*OO[[#This Row],[79 (28JUN1985 18:00:00)-Water Temperature (C)]]*OO[[#This Row],[21]]</f>
        <v>0</v>
      </c>
      <c r="X438" s="10">
        <f>3/24000000*OO[[#This Row],[80 (28JUN1985 21:00:00)-Water Temperature (C)]]*OO[[#This Row],[22]]</f>
        <v>2.0023590727529998E-43</v>
      </c>
      <c r="Y438" s="10">
        <f>3/24000000*OO[[#This Row],[81 (29JUN1985 00:00:00)-Water Temperature (C)]]*OO[[#This Row],[23]]</f>
        <v>3.1020623206695E-36</v>
      </c>
      <c r="Z438" s="10">
        <f>3/24000000*OO[[#This Row],[82 (29JUN1985 03:00:00)-Water Temperature (C)]]*OO[[#This Row],[24]]</f>
        <v>4.6421320530250001E-30</v>
      </c>
      <c r="AA438" s="10">
        <f>3/24000000*OO[[#This Row],[83 (29JUN1985 06:00:00)-Water Temperature (C)]]*OO[[#This Row],[25]]</f>
        <v>3.6478525859374998E-24</v>
      </c>
      <c r="AB438" s="10">
        <f>3/24000000*OO[[#This Row],[84 (29JUN1985 09:00:00)-Water Temperature (C)]]*OO[[#This Row],[26]]</f>
        <v>7.8030705275549997E-20</v>
      </c>
      <c r="AC438" s="10">
        <f>3/24000000*OO[[#This Row],[85 (29JUN1985 12:00:00)-Water Temperature (C)]]*OO[[#This Row],[27]]</f>
        <v>1.9387814653679999E-16</v>
      </c>
      <c r="AD438" s="10">
        <f>3/24000000*OO[[#This Row],[86 (29JUN1985 15:00:00)-Water Temperature (C)]]*OO[[#This Row],[28]]</f>
        <v>1.1890800952406248E-13</v>
      </c>
      <c r="AE438" s="10">
        <f>3/24000000*OO[[#This Row],[88 (29JUN1985 21:00:00)-Water Temperature (C)]]*OO[[#This Row],[30]]</f>
        <v>2.2728047408774999E-9</v>
      </c>
      <c r="AF438" s="10">
        <f>3/24000000*OO[[#This Row],[88 (29JUN1985 21:00:00)-Water Temperature (C)]]*OO[[#This Row],[30]]</f>
        <v>2.2728047408774999E-9</v>
      </c>
      <c r="AG438" s="10">
        <f>3/24000000*OO[[#This Row],[89 (30JUN1985 00:00:00)-Water Temperature (C)]]*OO[[#This Row],[31]]</f>
        <v>1.0252727681664999E-7</v>
      </c>
      <c r="AH438" s="10">
        <f>3/24000000*OO[[#This Row],[90 (30JUN1985 03:00:00)-Water Temperature (C)]]*OO[[#This Row],[32]]</f>
        <v>2.5843321150068746E-6</v>
      </c>
      <c r="AI438" s="10">
        <f>3/24000000*OO[[#This Row],[91 (30JUN1985 06:00:00)-Water Temperature (C)]]*OO[[#This Row],[33]]</f>
        <v>3.82643771206125E-5</v>
      </c>
      <c r="AJ438" s="10">
        <f>3/24000000*OO[[#This Row],[92 (30JUN1985 09:00:00)-Water Temperature (C)]]*OO[[#This Row],[34]]</f>
        <v>3.5572224637497499E-4</v>
      </c>
      <c r="AK438" s="10">
        <f>3/24000000*OO[[#This Row],[93 (30JUN1985 12:00:00)-Water Temperature (C)]]*OO[[#This Row],[35]]</f>
        <v>2.1985803977339997E-3</v>
      </c>
      <c r="AL438" s="10">
        <f>3/24000000*OO[[#This Row],[94 (30JUN1985 15:00:00)-Water Temperature (C)]]*OO[[#This Row],[36]]</f>
        <v>9.3085571987450016E-3</v>
      </c>
      <c r="AM438" s="10">
        <f>3/24000000*OO[[#This Row],[95 (30JUN1985 18:00:00)-Water Temperature (C)]]*OO[[#This Row],[37]]</f>
        <v>2.8147487805583748E-2</v>
      </c>
      <c r="AN438" s="10">
        <f>3/24000000*OO[[#This Row],[96 (30JUN1985 21:00:00)-Water Temperature (C)]]*OO[[#This Row],[38]]</f>
        <v>6.3892040169374997E-2</v>
      </c>
      <c r="AO438" s="10">
        <f>3/24000000*OO[[#This Row],[97 (01JUL1985 00:00:00)-Water Temperature (C)]]*OO[[#This Row],[39]]</f>
        <v>0.11085800690366249</v>
      </c>
      <c r="AP438" s="10">
        <f>3/24000000*OO[[#This Row],[98 (01JUL1985 03:00:00)-Water Temperature (C)]]*OO[[#This Row],[40]]</f>
        <v>0.15177162985068748</v>
      </c>
      <c r="AQ438" s="10">
        <f>3/24000000*OO[[#This Row],[99 (01JUL1985 06:00:00)-Water Temperature (C)]]*OO[[#This Row],[41]]</f>
        <v>0.16459013973050002</v>
      </c>
      <c r="AR438" s="10">
        <f>3/24000000*OO[[#This Row],[100 (01JUL1985 09:00:00)-Water Temperature (C)]]*OO[[#This Row],[42]]</f>
        <v>0.1447571103328</v>
      </c>
      <c r="AS438" s="10">
        <f>3/24000000*OO[[#This Row],[101 (01JUL1985 12:00:00)-Water Temperature (C)]]*OO[[#This Row],[43]]</f>
        <v>0.10656348087384998</v>
      </c>
      <c r="AT438" s="10">
        <f>3/24000000*OO[[#This Row],[102 (01JUL1985 15:00:00)-Water Temperature (C)]]*OO[[#This Row],[44]]</f>
        <v>6.6609468662062493E-2</v>
      </c>
      <c r="AU438" s="10">
        <f>3/24000000*OO[[#This Row],[103 (01JUL1985 18:00:00)-Water Temperature (C)]]*OO[[#This Row],[45]]</f>
        <v>3.5829625746200001E-2</v>
      </c>
      <c r="AV438" s="10">
        <f>3/24000000*OO[[#This Row],[104 (01JUL1985 21:00:00)-Water Temperature (C)]]*OO[[#This Row],[46]]</f>
        <v>1.6699421296184996E-2</v>
      </c>
      <c r="AW438" s="10">
        <f>3/24000000*OO[[#This Row],[105 (02JUL1985 00:00:00)-Water Temperature (C)]]*OO[[#This Row],[47]]</f>
        <v>6.9285773842249999E-3</v>
      </c>
      <c r="AX438" s="10">
        <f>3/24000000*OO[[#This Row],[106 (02JUL1985 03:00:00)-Water Temperature (C)]]*OO[[#This Row],[48]]</f>
        <v>2.6689535061892498E-3</v>
      </c>
      <c r="AY438" s="10">
        <f>3/24000000*OO[[#This Row],[107 (02JUL1985 06:00:00)-Water Temperature (C)]]*OO[[#This Row],[49]]</f>
        <v>9.9053202032399999E-4</v>
      </c>
      <c r="AZ438" s="10">
        <f>3/24000000*OO[[#This Row],[108 (02JUL1985 09:00:00)-Water Temperature (C)]]*OO[[#This Row],[50]]</f>
        <v>4.0256197031912497E-4</v>
      </c>
      <c r="BA438" s="10">
        <f>3/24000000*OO[[#This Row],[109 (02JUL1985 12:00:00)-Water Temperature (C)]]*OO[[#This Row],[51]]</f>
        <v>2.151127674253125E-4</v>
      </c>
      <c r="BB438" s="10">
        <f>3/24000000*OO[[#This Row],[110 (02JUL1985 15:00:00)-Water Temperature (C)]]*OO[[#This Row],[52]]</f>
        <v>1.5535371870409998E-4</v>
      </c>
      <c r="BC438" s="10">
        <f>3/24000000*OO[[#This Row],[111 (02JUL1985 18:00:00)-Water Temperature (C)]]*OO[[#This Row],[53]]</f>
        <v>1.2942791428655E-4</v>
      </c>
      <c r="BD438" s="10">
        <f>3/24000000*OO[[#This Row],[112 (02JUL1985 21:00:00)-Water Temperature (C)]]*OO[[#This Row],[54]]</f>
        <v>1.1215678066559998E-4</v>
      </c>
      <c r="BE438" s="10">
        <f>3/24000000*OO[[#This Row],[113 (03JUL1985 00:00:00)-Water Temperature (C)]]*OO[[#This Row],[55]]</f>
        <v>9.6970118611237505E-5</v>
      </c>
      <c r="BF438" s="10">
        <f>3/24000000*OO[[#This Row],[114 (03JUL1985 03:00:00)-Water Temperature (C)]]*OO[[#This Row],[56]]</f>
        <v>8.4105431566312508E-5</v>
      </c>
      <c r="BG438" s="10">
        <f>3/24000000*OO[[#This Row],[115 (03JUL1985 06:00:00)-Water Temperature (C)]]*OO[[#This Row],[57]]</f>
        <v>7.3320448211249998E-5</v>
      </c>
      <c r="BH438" s="10">
        <f>3/24000000*OO[[#This Row],[116 (03JUL1985 09:00:00)-Water Temperature (C)]]*OO[[#This Row],[58]]</f>
        <v>6.5073128034062497E-5</v>
      </c>
      <c r="BI438" s="10">
        <f>3/24000000*OO[[#This Row],[117 (03JUL1985 12:00:00)-Water Temperature (C)]]*OO[[#This Row],[59]]</f>
        <v>5.8363642402999994E-5</v>
      </c>
      <c r="BJ438" s="10">
        <f>3/24000000*OO[[#This Row],[118 (03JUL1985 15:00:00)-Water Temperature (C)]]*OO[[#This Row],[60]]</f>
        <v>5.1703330901249994E-5</v>
      </c>
      <c r="BK438" s="10">
        <f>3/24000000*OO[[#This Row],[119 (03JUL1985 18:00:00)-Water Temperature (C)]]*OO[[#This Row],[61]]</f>
        <v>4.4801839953750007E-5</v>
      </c>
      <c r="BL438" s="10">
        <f>3/24000000*OO[[#This Row],[120 (03JUL1985 21:00:00)-Water Temperature (C)]]*OO[[#This Row],[62]]</f>
        <v>3.8839069280062493E-5</v>
      </c>
      <c r="BM438" s="10">
        <f>3/24000000*OO[[#This Row],[121 (04JUL1985 00:00:00)-Water Temperature (C)]]*OO[[#This Row],[63]]</f>
        <v>3.4060721949224994E-5</v>
      </c>
      <c r="BN438" s="10">
        <f>3/24000000*OO[[#This Row],[122 (04JUL1985 03:00:00)-Water Temperature (C)]]*OO[[#This Row],[64]]</f>
        <v>3.0806312049374997E-5</v>
      </c>
      <c r="BO438" s="10">
        <f>3/24000000*OO[[#This Row],[123 (04JUL1985 06:00:00)-Water Temperature (C)]]*OO[[#This Row],[65]]</f>
        <v>2.801335528639E-5</v>
      </c>
      <c r="BP438" s="10">
        <f>3/24000000*OO[[#This Row],[124 (04JUL1985 09:00:00)-Water Temperature (C)]]*OO[[#This Row],[66]]</f>
        <v>2.5492801691699997E-5</v>
      </c>
      <c r="BQ438" s="10">
        <f>3/24000000*OO[[#This Row],[125 (04JUL1985 12:00:00)-Water Temperature (C)]]*OO[[#This Row],[67]]</f>
        <v>2.3054442068250001E-5</v>
      </c>
      <c r="BR438" s="10">
        <f>3/24000000*OO[[#This Row],[126 (04JUL1985 15:00:00)-Water Temperature (C)]]*OO[[#This Row],[68]]</f>
        <v>2.0855884837864999E-5</v>
      </c>
      <c r="BS438" s="10">
        <f>3/24000000*OO[[#This Row],[127 (04JUL1985 18:00:00)-Water Temperature (C)]]*OO[[#This Row],[69]]</f>
        <v>1.8684630424479997E-5</v>
      </c>
      <c r="BT438" s="10">
        <f>3/24000000*OO[[#This Row],[128 (04JUL1985 21:00:00)-Water Temperature (C)]]*OO[[#This Row],[70]]</f>
        <v>1.6702068108330001E-5</v>
      </c>
      <c r="BU438" s="10">
        <f>3/24000000*OO[[#This Row],[129 (05JUL1985 00:00:00)-Water Temperature (C)]]*OO[[#This Row],[71]]</f>
        <v>1.4989161585285E-5</v>
      </c>
      <c r="BV438" s="10">
        <f>3/24000000*OO[[#This Row],[130 (05JUL1985 03:00:00)-Water Temperature (C)]]*OO[[#This Row],[72]]</f>
        <v>1.3621801095320001E-5</v>
      </c>
      <c r="BW438" s="10">
        <f>3/24000000*OO[[#This Row],[131 (05JUL1985 06:00:00)-Water Temperature (C)]]*OO[[#This Row],[73]]</f>
        <v>1.2358476003403751E-5</v>
      </c>
      <c r="BX438" s="10">
        <f>3/24000000*OO[[#This Row],[132 (05JUL1985 09:00:00)-Water Temperature (C)]]*OO[[#This Row],[74]]</f>
        <v>1.1077693847744999E-5</v>
      </c>
      <c r="BY438" s="10">
        <f>3/24000000*OO[[#This Row],[133 (05JUL1985 12:00:00)-Water Temperature (C)]]*OO[[#This Row],[75]]</f>
        <v>1.0086737611219999E-5</v>
      </c>
      <c r="BZ438" s="10">
        <f>3/24000000*OO[[#This Row],[134 (05JUL1985 15:00:00)-Water Temperature (C)]]*OO[[#This Row],[76]]</f>
        <v>9.1602724649874992E-6</v>
      </c>
      <c r="CA438" s="10">
        <f>3/24000000*OO[[#This Row],[135 (05JUL1985 18:00:00)-Water Temperature (C)]]*OO[[#This Row],[77]]</f>
        <v>8.1733297297274996E-6</v>
      </c>
      <c r="CB438" s="10">
        <f>3/24000000*OO[[#This Row],[136 (05JUL1985 21:00:00)-Water Temperature (C)]]*OO[[#This Row],[78]]</f>
        <v>7.1707394678324995E-6</v>
      </c>
      <c r="CC438" s="10">
        <f>3/24000000*OO[[#This Row],[137 (06JUL1985 00:00:00)-Water Temperature (C)]]*OO[[#This Row],[79]]</f>
        <v>6.1831123589462496E-6</v>
      </c>
      <c r="CD438" s="10">
        <f>3/24000000*OO[[#This Row],[138 (06JUL1985 03:00:00)-Water Temperature (C)]]*OO[[#This Row],[80]]</f>
        <v>5.3156337228225E-6</v>
      </c>
      <c r="CE438" s="10">
        <f>3/24000000*OO[[#This Row],[139 (06JUL1985 06:00:00)-Water Temperature (C)]]*OO[[#This Row],[81]]</f>
        <v>4.4923190262449996E-6</v>
      </c>
      <c r="CF438" s="10">
        <f>3/24000000*OO[[#This Row],[140 (06JUL1985 09:00:00)-Water Temperature (C)]]*OO[[#This Row],[82]]</f>
        <v>3.7602889883625006E-6</v>
      </c>
      <c r="CG438" s="10">
        <f>3/24000000*OO[[#This Row],[141 (06JUL1985 12:00:00)-Water Temperature (C)]]*OO[[#This Row],[83]]</f>
        <v>3.1578759491089994E-6</v>
      </c>
      <c r="CH438" s="10">
        <f>3/24000000*OO[[#This Row],[142 (06JUL1985 15:00:00)-Water Temperature (C)]]*OO[[#This Row],[84]]</f>
        <v>2.6774534945096248E-6</v>
      </c>
      <c r="CI438" s="10">
        <f>3/24000000*OO[[#This Row],[143 (06JUL1985 18:00:00)-Water Temperature (C)]]*OO[[#This Row],[85]]</f>
        <v>2.3024692500480001E-6</v>
      </c>
      <c r="CJ438" s="10">
        <f>3/24000000*OO[[#This Row],[144 (06JUL1985 21:00:00)-Water Temperature (C)]]*OO[[#This Row],[86]]</f>
        <v>2.0159595307207499E-6</v>
      </c>
      <c r="CK438" s="10">
        <f>3/24000000*OO[[#This Row],[145 (07JUL1985 00:00:00)-Water Temperature (C)]]*OO[[#This Row],[87]]</f>
        <v>1.796577296514E-6</v>
      </c>
      <c r="CL438" s="10">
        <f>3/24000000*OO[[#This Row],[146 (07JUL1985 03:00:00)-Water Temperature (C)]]*OO[[#This Row],[88]]</f>
        <v>1.6395636456473749E-6</v>
      </c>
      <c r="CM438" s="10">
        <f>3/24000000*OO[[#This Row],[147 (07JUL1985 06:00:00)-Water Temperature (C)]]*OO[[#This Row],[89]]</f>
        <v>1.50573042286475E-6</v>
      </c>
      <c r="CN438" s="10">
        <f>3/24000000*OO[[#This Row],[148 (07JUL1985 09:00:00)-Water Temperature (C)]]*OO[[#This Row],[90]]</f>
        <v>1.39751593173375E-6</v>
      </c>
      <c r="CO438" s="10">
        <f>3/24000000*OO[[#This Row],[149 (07JUL1985 12:00:00)-Water Temperature (C)]]*OO[[#This Row],[91]]</f>
        <v>1.3269778546440001E-6</v>
      </c>
      <c r="CP438" s="10">
        <f>3/24000000*OO[[#This Row],[150 (07JUL1985 15:00:00)-Water Temperature (C)]]*OO[[#This Row],[92]]</f>
        <v>1.274034371889125E-6</v>
      </c>
      <c r="CQ438" s="10">
        <f>3/24000000*OO[[#This Row],[151 (07JUL1985 18:00:00)-Water Temperature (C)]]*OO[[#This Row],[93]]</f>
        <v>1.2145317720862498E-6</v>
      </c>
      <c r="CR438" s="10">
        <f>3/24000000*OO[[#This Row],[152 (07JUL1985 21:00:00)-Water Temperature (C)]]*OO[[#This Row],[94]]</f>
        <v>1.15759304771425E-6</v>
      </c>
      <c r="CS438" s="10">
        <f>3/24000000*OO[[#This Row],[153 (08JUL1985 00:00:00)-Water Temperature (C)]]*OO[[#This Row],[95]]</f>
        <v>1.107523674984E-6</v>
      </c>
      <c r="CT438" s="10">
        <f>3/24000000*OO[[#This Row],[154 (08JUL1985 03:00:00)-Water Temperature (C)]]*OO[[#This Row],[96]]</f>
        <v>1.07947908782125E-6</v>
      </c>
      <c r="CU438" s="10">
        <f>3/24000000*OO[[#This Row],[155 (08JUL1985 06:00:00)-Water Temperature (C)]]*OO[[#This Row],[97]]</f>
        <v>1.0582340770968751E-6</v>
      </c>
      <c r="CV438" s="10">
        <f>3/24000000*OO[[#This Row],[156 (08JUL1985 09:00:00)-Water Temperature (C)]]*OO[[#This Row],[98]]</f>
        <v>1.03348472412725E-6</v>
      </c>
      <c r="CW438" s="10">
        <f>3/24000000*OO[[#This Row],[157 (08JUL1985 12:00:00)-Water Temperature (C)]]*OO[[#This Row],[99]]</f>
        <v>1.012038103580625E-6</v>
      </c>
    </row>
    <row r="439" spans="1:101" x14ac:dyDescent="0.35">
      <c r="A439" t="s">
        <v>446</v>
      </c>
      <c r="B439">
        <v>849.02340000000004</v>
      </c>
      <c r="C439" s="10">
        <f>3/24*OO[[#This Row],[59 (26JUN1985 06:00:00)-Water Temperature (C)]]*OO[[#This Row],[1]]/SUM(OO[1])</f>
        <v>0</v>
      </c>
      <c r="D439" s="10">
        <f>3/24*OO[[#This Row],[60 (26JUN1985 09:00:00)-Water Temperature (C)]]*OO[[#This Row],[2]]/SUM(OO[2])</f>
        <v>0</v>
      </c>
      <c r="E439" s="10">
        <f>3/24*OO[[#This Row],[61 (26JUN1985 12:00:00)-Water Temperature (C)]]*OO[[#This Row],[3]]/SUM(OO[3])</f>
        <v>0</v>
      </c>
      <c r="F439" s="10">
        <f>3/24*OO[[#This Row],[62 (26JUN1985 15:00:00)-Water Temperature (C)]]*OO[[#This Row],[4]]/SUM(OO[4])</f>
        <v>0</v>
      </c>
      <c r="G439" s="10">
        <f>3/24*OO[[#This Row],[63 (26JUN1985 18:00:00)-Water Temperature (C)]]*OO[[#This Row],[5]]/SUM(OO[5])</f>
        <v>0</v>
      </c>
      <c r="H439" s="10">
        <f>3/24*OO[[#This Row],[64 (26JUN1985 21:00:00)-Water Temperature (C)]]*OO[[#This Row],[6]]/SUM(OO[6])</f>
        <v>0</v>
      </c>
      <c r="I439" s="10">
        <f>3/24*OO[[#This Row],[65 (27JUN1985 00:00:00)-Water Temperature (C)]]*OO[[#This Row],[7]]/SUM(OO[7])</f>
        <v>0</v>
      </c>
      <c r="J439" s="10">
        <f>3/24*OO[[#This Row],[66 (27JUN1985 03:00:00)-Water Temperature (C)]]*OO[[#This Row],[8]]/SUM(OO[8])</f>
        <v>0</v>
      </c>
      <c r="K439" s="10">
        <f>3/24*OO[[#This Row],[67 (27JUN1985 06:00:00)-Water Temperature (C)]]*OO[[#This Row],[9]]/SUM(OO[9])</f>
        <v>0</v>
      </c>
      <c r="L439" s="10">
        <f>3/24*OO[[#This Row],[68 (27JUN1985 09:00:00)-Water Temperature (C)]]*OO[[#This Row],[10]]/SUM(OO[10])</f>
        <v>0</v>
      </c>
      <c r="M439" s="10">
        <f>3/24*OO[[#This Row],[69 (27JUN1985 12:00:00)-Water Temperature (C)]]*OO[[#This Row],[11]]/SUM(OO[11])</f>
        <v>0</v>
      </c>
      <c r="N439" s="10">
        <f>3/24*OO[[#This Row],[70 (27JUN1985 15:00:00)-Water Temperature (C)]]*OO[[#This Row],[12]]/SUM(OO[12])</f>
        <v>0</v>
      </c>
      <c r="O439" s="10">
        <f>3/24*OO[[#This Row],[71 (27JUN1985 18:00:00)-Water Temperature (C)]]*OO[[#This Row],[13]]/SUM(OO[13])</f>
        <v>0</v>
      </c>
      <c r="P439" s="10">
        <f>3/24*OO[[#This Row],[72 (27JUN1985 21:00:00)-Water Temperature (C)]]*OO[[#This Row],[14]]/SUM(OO[14])</f>
        <v>0</v>
      </c>
      <c r="Q439" s="10">
        <f>3/24*OO[[#This Row],[73 (28JUN1985 00:00:00)-Water Temperature (C)]]*OO[[#This Row],[15]]/SUM(OO[15])</f>
        <v>0</v>
      </c>
      <c r="R439" s="10">
        <f>3/24*OO[[#This Row],[74 (28JUN1985 03:00:00)-Water Temperature (C)]]*OO[[#This Row],[16]]/SUM(OO[16])</f>
        <v>0</v>
      </c>
      <c r="S439" s="10">
        <f>3/24*OO[[#This Row],[75 (28JUN1985 06:00:00)-Water Temperature (C)]]*OO[[#This Row],[17]]/SUM(OO[17])</f>
        <v>0</v>
      </c>
      <c r="T439" s="10">
        <f>3/24*OO[[#This Row],[76 (28JUN1985 09:00:00)-Water Temperature (C)]]*OO[[#This Row],[18]]/SUM(OO[18])</f>
        <v>0</v>
      </c>
      <c r="U439" s="10">
        <f>3/24*OO[[#This Row],[77 (28JUN1985 12:00:00)-Water Temperature (C)]]*OO[[#This Row],[19]]/SUM(OO[19])</f>
        <v>0</v>
      </c>
      <c r="V439" s="10">
        <f>3/24000000*OO[[#This Row],[78 (28JUN1985 15:00:00)-Water Temperature (C)]]*OO[[#This Row],[20]]</f>
        <v>0</v>
      </c>
      <c r="W439" s="10">
        <f>3/24000000*OO[[#This Row],[79 (28JUN1985 18:00:00)-Water Temperature (C)]]*OO[[#This Row],[21]]</f>
        <v>0</v>
      </c>
      <c r="X439" s="10">
        <f>3/24000000*OO[[#This Row],[80 (28JUN1985 21:00:00)-Water Temperature (C)]]*OO[[#This Row],[22]]</f>
        <v>4.7644271961000008E-44</v>
      </c>
      <c r="Y439" s="10">
        <f>3/24000000*OO[[#This Row],[81 (29JUN1985 00:00:00)-Water Temperature (C)]]*OO[[#This Row],[23]]</f>
        <v>9.5061873462874976E-37</v>
      </c>
      <c r="Z439" s="10">
        <f>3/24000000*OO[[#This Row],[82 (29JUN1985 03:00:00)-Water Temperature (C)]]*OO[[#This Row],[24]]</f>
        <v>1.3233421872567498E-30</v>
      </c>
      <c r="AA439" s="10">
        <f>3/24000000*OO[[#This Row],[83 (29JUN1985 06:00:00)-Water Temperature (C)]]*OO[[#This Row],[25]]</f>
        <v>1.2719538246318749E-24</v>
      </c>
      <c r="AB439" s="10">
        <f>3/24000000*OO[[#This Row],[84 (29JUN1985 09:00:00)-Water Temperature (C)]]*OO[[#This Row],[26]]</f>
        <v>3.2529685277909999E-20</v>
      </c>
      <c r="AC439" s="10">
        <f>3/24000000*OO[[#This Row],[85 (29JUN1985 12:00:00)-Water Temperature (C)]]*OO[[#This Row],[27]]</f>
        <v>8.9743861915987499E-17</v>
      </c>
      <c r="AD439" s="10">
        <f>3/24000000*OO[[#This Row],[86 (29JUN1985 15:00:00)-Water Temperature (C)]]*OO[[#This Row],[28]]</f>
        <v>6.0084419283337495E-14</v>
      </c>
      <c r="AE439" s="10">
        <f>3/24000000*OO[[#This Row],[88 (29JUN1985 21:00:00)-Water Temperature (C)]]*OO[[#This Row],[30]]</f>
        <v>1.3023638426602498E-9</v>
      </c>
      <c r="AF439" s="10">
        <f>3/24000000*OO[[#This Row],[88 (29JUN1985 21:00:00)-Water Temperature (C)]]*OO[[#This Row],[30]]</f>
        <v>1.3023638426602498E-9</v>
      </c>
      <c r="AG439" s="10">
        <f>3/24000000*OO[[#This Row],[89 (30JUN1985 00:00:00)-Water Temperature (C)]]*OO[[#This Row],[31]]</f>
        <v>6.1736795363350006E-8</v>
      </c>
      <c r="AH439" s="10">
        <f>3/24000000*OO[[#This Row],[90 (30JUN1985 03:00:00)-Water Temperature (C)]]*OO[[#This Row],[32]]</f>
        <v>1.6267402623023748E-6</v>
      </c>
      <c r="AI439" s="10">
        <f>3/24000000*OO[[#This Row],[91 (30JUN1985 06:00:00)-Water Temperature (C)]]*OO[[#This Row],[33]]</f>
        <v>2.5052862888269999E-5</v>
      </c>
      <c r="AJ439" s="10">
        <f>3/24000000*OO[[#This Row],[92 (30JUN1985 09:00:00)-Water Temperature (C)]]*OO[[#This Row],[34]]</f>
        <v>2.410767410966E-4</v>
      </c>
      <c r="AK439" s="10">
        <f>3/24000000*OO[[#This Row],[93 (30JUN1985 12:00:00)-Water Temperature (C)]]*OO[[#This Row],[35]]</f>
        <v>1.53619564202525E-3</v>
      </c>
      <c r="AL439" s="10">
        <f>3/24000000*OO[[#This Row],[94 (30JUN1985 15:00:00)-Water Temperature (C)]]*OO[[#This Row],[36]]</f>
        <v>6.6873913763799992E-3</v>
      </c>
      <c r="AM439" s="10">
        <f>3/24000000*OO[[#This Row],[95 (30JUN1985 18:00:00)-Water Temperature (C)]]*OO[[#This Row],[37]]</f>
        <v>2.0733744960101247E-2</v>
      </c>
      <c r="AN439" s="10">
        <f>3/24000000*OO[[#This Row],[96 (30JUN1985 21:00:00)-Water Temperature (C)]]*OO[[#This Row],[38]]</f>
        <v>4.8172234742987499E-2</v>
      </c>
      <c r="AO439" s="10">
        <f>3/24000000*OO[[#This Row],[97 (01JUL1985 00:00:00)-Water Temperature (C)]]*OO[[#This Row],[39]]</f>
        <v>8.5454682367199997E-2</v>
      </c>
      <c r="AP439" s="10">
        <f>3/24000000*OO[[#This Row],[98 (01JUL1985 03:00:00)-Water Temperature (C)]]*OO[[#This Row],[40]]</f>
        <v>0.11938984280781249</v>
      </c>
      <c r="AQ439" s="10">
        <f>3/24000000*OO[[#This Row],[99 (01JUL1985 06:00:00)-Water Temperature (C)]]*OO[[#This Row],[41]]</f>
        <v>0.13188656489294998</v>
      </c>
      <c r="AR439" s="10">
        <f>3/24000000*OO[[#This Row],[100 (01JUL1985 09:00:00)-Water Temperature (C)]]*OO[[#This Row],[42]]</f>
        <v>0.11777789829232499</v>
      </c>
      <c r="AS439" s="10">
        <f>3/24000000*OO[[#This Row],[101 (01JUL1985 12:00:00)-Water Temperature (C)]]*OO[[#This Row],[43]]</f>
        <v>8.7888462398099998E-2</v>
      </c>
      <c r="AT439" s="10">
        <f>3/24000000*OO[[#This Row],[102 (01JUL1985 15:00:00)-Water Temperature (C)]]*OO[[#This Row],[44]]</f>
        <v>5.5611352367325E-2</v>
      </c>
      <c r="AU439" s="10">
        <f>3/24000000*OO[[#This Row],[103 (01JUL1985 18:00:00)-Water Temperature (C)]]*OO[[#This Row],[45]]</f>
        <v>3.0252486825119999E-2</v>
      </c>
      <c r="AV439" s="10">
        <f>3/24000000*OO[[#This Row],[104 (01JUL1985 21:00:00)-Water Temperature (C)]]*OO[[#This Row],[46]]</f>
        <v>1.425053129234625E-2</v>
      </c>
      <c r="AW439" s="10">
        <f>3/24000000*OO[[#This Row],[105 (02JUL1985 00:00:00)-Water Temperature (C)]]*OO[[#This Row],[47]]</f>
        <v>5.9561580373899995E-3</v>
      </c>
      <c r="AX439" s="10">
        <f>3/24000000*OO[[#This Row],[106 (02JUL1985 03:00:00)-Water Temperature (C)]]*OO[[#This Row],[48]]</f>
        <v>2.3045983678497499E-3</v>
      </c>
      <c r="AY439" s="10">
        <f>3/24000000*OO[[#This Row],[107 (02JUL1985 06:00:00)-Water Temperature (C)]]*OO[[#This Row],[49]]</f>
        <v>8.5266463531799997E-4</v>
      </c>
      <c r="AZ439" s="10">
        <f>3/24000000*OO[[#This Row],[108 (02JUL1985 09:00:00)-Water Temperature (C)]]*OO[[#This Row],[50]]</f>
        <v>3.4032321410184998E-4</v>
      </c>
      <c r="BA439" s="10">
        <f>3/24000000*OO[[#This Row],[109 (02JUL1985 12:00:00)-Water Temperature (C)]]*OO[[#This Row],[51]]</f>
        <v>1.764408589099875E-4</v>
      </c>
      <c r="BB439" s="10">
        <f>3/24000000*OO[[#This Row],[110 (02JUL1985 15:00:00)-Water Temperature (C)]]*OO[[#This Row],[52]]</f>
        <v>1.2474165461485E-4</v>
      </c>
      <c r="BC439" s="10">
        <f>3/24000000*OO[[#This Row],[111 (02JUL1985 18:00:00)-Water Temperature (C)]]*OO[[#This Row],[53]]</f>
        <v>1.031356264925875E-4</v>
      </c>
      <c r="BD439" s="10">
        <f>3/24000000*OO[[#This Row],[112 (02JUL1985 21:00:00)-Water Temperature (C)]]*OO[[#This Row],[54]]</f>
        <v>8.9208765256712494E-5</v>
      </c>
      <c r="BE439" s="10">
        <f>3/24000000*OO[[#This Row],[113 (03JUL1985 00:00:00)-Water Temperature (C)]]*OO[[#This Row],[55]]</f>
        <v>7.7092498977562488E-5</v>
      </c>
      <c r="BF439" s="10">
        <f>3/24000000*OO[[#This Row],[114 (03JUL1985 03:00:00)-Water Temperature (C)]]*OO[[#This Row],[56]]</f>
        <v>6.6735977527124991E-5</v>
      </c>
      <c r="BG439" s="10">
        <f>3/24000000*OO[[#This Row],[115 (03JUL1985 06:00:00)-Water Temperature (C)]]*OO[[#This Row],[57]]</f>
        <v>5.7931830086387503E-5</v>
      </c>
      <c r="BH439" s="10">
        <f>3/24000000*OO[[#This Row],[116 (03JUL1985 09:00:00)-Water Temperature (C)]]*OO[[#This Row],[58]]</f>
        <v>5.1603713234299997E-5</v>
      </c>
      <c r="BI439" s="10">
        <f>3/24000000*OO[[#This Row],[117 (03JUL1985 12:00:00)-Water Temperature (C)]]*OO[[#This Row],[59]]</f>
        <v>4.6592045949125002E-5</v>
      </c>
      <c r="BJ439" s="10">
        <f>3/24000000*OO[[#This Row],[118 (03JUL1985 15:00:00)-Water Temperature (C)]]*OO[[#This Row],[60]]</f>
        <v>4.1646630444637495E-5</v>
      </c>
      <c r="BK439" s="10">
        <f>3/24000000*OO[[#This Row],[119 (03JUL1985 18:00:00)-Water Temperature (C)]]*OO[[#This Row],[61]]</f>
        <v>3.6400296478724997E-5</v>
      </c>
      <c r="BL439" s="10">
        <f>3/24000000*OO[[#This Row],[120 (03JUL1985 21:00:00)-Water Temperature (C)]]*OO[[#This Row],[62]]</f>
        <v>3.1806332800949993E-5</v>
      </c>
      <c r="BM439" s="10">
        <f>3/24000000*OO[[#This Row],[121 (04JUL1985 00:00:00)-Water Temperature (C)]]*OO[[#This Row],[63]]</f>
        <v>2.81118176224375E-5</v>
      </c>
      <c r="BN439" s="10">
        <f>3/24000000*OO[[#This Row],[122 (04JUL1985 03:00:00)-Water Temperature (C)]]*OO[[#This Row],[64]]</f>
        <v>2.5641742087406248E-5</v>
      </c>
      <c r="BO439" s="10">
        <f>3/24000000*OO[[#This Row],[123 (04JUL1985 06:00:00)-Water Temperature (C)]]*OO[[#This Row],[65]]</f>
        <v>2.3554093180004997E-5</v>
      </c>
      <c r="BP439" s="10">
        <f>3/24000000*OO[[#This Row],[124 (04JUL1985 09:00:00)-Water Temperature (C)]]*OO[[#This Row],[66]]</f>
        <v>2.1655784368897499E-5</v>
      </c>
      <c r="BQ439" s="10">
        <f>3/24000000*OO[[#This Row],[125 (04JUL1985 12:00:00)-Water Temperature (C)]]*OO[[#This Row],[67]]</f>
        <v>1.9804337871359998E-5</v>
      </c>
      <c r="BR439" s="10">
        <f>3/24000000*OO[[#This Row],[126 (04JUL1985 15:00:00)-Water Temperature (C)]]*OO[[#This Row],[68]]</f>
        <v>1.8123916378526249E-5</v>
      </c>
      <c r="BS439" s="10">
        <f>3/24000000*OO[[#This Row],[127 (04JUL1985 18:00:00)-Water Temperature (C)]]*OO[[#This Row],[69]]</f>
        <v>1.6452353134122504E-5</v>
      </c>
      <c r="BT439" s="10">
        <f>3/24000000*OO[[#This Row],[128 (04JUL1985 21:00:00)-Water Temperature (C)]]*OO[[#This Row],[70]]</f>
        <v>1.49107269974975E-5</v>
      </c>
      <c r="BU439" s="10">
        <f>3/24000000*OO[[#This Row],[129 (05JUL1985 00:00:00)-Water Temperature (C)]]*OO[[#This Row],[71]]</f>
        <v>1.3580261218037501E-5</v>
      </c>
      <c r="BV439" s="10">
        <f>3/24000000*OO[[#This Row],[130 (05JUL1985 03:00:00)-Water Temperature (C)]]*OO[[#This Row],[72]]</f>
        <v>1.2541219969674998E-5</v>
      </c>
      <c r="BW439" s="10">
        <f>3/24000000*OO[[#This Row],[131 (05JUL1985 06:00:00)-Water Temperature (C)]]*OO[[#This Row],[73]]</f>
        <v>1.1571407749880001E-5</v>
      </c>
      <c r="BX439" s="10">
        <f>3/24000000*OO[[#This Row],[132 (05JUL1985 09:00:00)-Water Temperature (C)]]*OO[[#This Row],[74]]</f>
        <v>1.0582581525340001E-5</v>
      </c>
      <c r="BY439" s="10">
        <f>3/24000000*OO[[#This Row],[133 (05JUL1985 12:00:00)-Water Temperature (C)]]*OO[[#This Row],[75]]</f>
        <v>9.5805794469349986E-6</v>
      </c>
      <c r="BZ439" s="10">
        <f>3/24000000*OO[[#This Row],[134 (05JUL1985 15:00:00)-Water Temperature (C)]]*OO[[#This Row],[76]]</f>
        <v>8.7030739179799992E-6</v>
      </c>
      <c r="CA439" s="10">
        <f>3/24000000*OO[[#This Row],[135 (05JUL1985 18:00:00)-Water Temperature (C)]]*OO[[#This Row],[77]]</f>
        <v>7.7624731577249989E-6</v>
      </c>
      <c r="CB439" s="10">
        <f>3/24000000*OO[[#This Row],[136 (05JUL1985 21:00:00)-Water Temperature (C)]]*OO[[#This Row],[78]]</f>
        <v>6.8243892420649996E-6</v>
      </c>
      <c r="CC439" s="10">
        <f>3/24000000*OO[[#This Row],[137 (06JUL1985 00:00:00)-Water Temperature (C)]]*OO[[#This Row],[79]]</f>
        <v>5.8824410866450003E-6</v>
      </c>
      <c r="CD439" s="10">
        <f>3/24000000*OO[[#This Row],[138 (06JUL1985 03:00:00)-Water Temperature (C)]]*OO[[#This Row],[80]]</f>
        <v>5.0687913497812502E-6</v>
      </c>
      <c r="CE439" s="10">
        <f>3/24000000*OO[[#This Row],[139 (06JUL1985 06:00:00)-Water Temperature (C)]]*OO[[#This Row],[81]]</f>
        <v>4.2879462681399999E-6</v>
      </c>
      <c r="CF439" s="10">
        <f>3/24000000*OO[[#This Row],[140 (06JUL1985 09:00:00)-Water Temperature (C)]]*OO[[#This Row],[82]]</f>
        <v>3.5875725005587503E-6</v>
      </c>
      <c r="CG439" s="10">
        <f>3/24000000*OO[[#This Row],[141 (06JUL1985 12:00:00)-Water Temperature (C)]]*OO[[#This Row],[83]]</f>
        <v>3.0051547215344998E-6</v>
      </c>
      <c r="CH439" s="10">
        <f>3/24000000*OO[[#This Row],[142 (06JUL1985 15:00:00)-Water Temperature (C)]]*OO[[#This Row],[84]]</f>
        <v>2.5396005064571252E-6</v>
      </c>
      <c r="CI439" s="10">
        <f>3/24000000*OO[[#This Row],[143 (06JUL1985 18:00:00)-Water Temperature (C)]]*OO[[#This Row],[85]]</f>
        <v>2.1769294716259998E-6</v>
      </c>
      <c r="CJ439" s="10">
        <f>3/24000000*OO[[#This Row],[144 (06JUL1985 21:00:00)-Water Temperature (C)]]*OO[[#This Row],[86]]</f>
        <v>1.9010771597439998E-6</v>
      </c>
      <c r="CK439" s="10">
        <f>3/24000000*OO[[#This Row],[145 (07JUL1985 00:00:00)-Water Temperature (C)]]*OO[[#This Row],[87]]</f>
        <v>1.6906997104640002E-6</v>
      </c>
      <c r="CL439" s="10">
        <f>3/24000000*OO[[#This Row],[146 (07JUL1985 03:00:00)-Water Temperature (C)]]*OO[[#This Row],[88]]</f>
        <v>1.54098106293825E-6</v>
      </c>
      <c r="CM439" s="10">
        <f>3/24000000*OO[[#This Row],[147 (07JUL1985 06:00:00)-Water Temperature (C)]]*OO[[#This Row],[89]]</f>
        <v>1.4133841216315001E-6</v>
      </c>
      <c r="CN439" s="10">
        <f>3/24000000*OO[[#This Row],[148 (07JUL1985 09:00:00)-Water Temperature (C)]]*OO[[#This Row],[90]]</f>
        <v>1.3079713434868749E-6</v>
      </c>
      <c r="CO439" s="10">
        <f>3/24000000*OO[[#This Row],[149 (07JUL1985 12:00:00)-Water Temperature (C)]]*OO[[#This Row],[91]]</f>
        <v>1.2379624791760001E-6</v>
      </c>
      <c r="CP439" s="10">
        <f>3/24000000*OO[[#This Row],[150 (07JUL1985 15:00:00)-Water Temperature (C)]]*OO[[#This Row],[92]]</f>
        <v>1.1877192261362501E-6</v>
      </c>
      <c r="CQ439" s="10">
        <f>3/24000000*OO[[#This Row],[151 (07JUL1985 18:00:00)-Water Temperature (C)]]*OO[[#This Row],[93]]</f>
        <v>1.1320437444277499E-6</v>
      </c>
      <c r="CR439" s="10">
        <f>3/24000000*OO[[#This Row],[152 (07JUL1985 21:00:00)-Water Temperature (C)]]*OO[[#This Row],[94]]</f>
        <v>1.0783230329657499E-6</v>
      </c>
      <c r="CS439" s="10">
        <f>3/24000000*OO[[#This Row],[153 (08JUL1985 00:00:00)-Water Temperature (C)]]*OO[[#This Row],[95]]</f>
        <v>1.0311682233944999E-6</v>
      </c>
      <c r="CT439" s="10">
        <f>3/24000000*OO[[#This Row],[154 (08JUL1985 03:00:00)-Water Temperature (C)]]*OO[[#This Row],[96]]</f>
        <v>1.0043225782919998E-6</v>
      </c>
      <c r="CU439" s="10">
        <f>3/24000000*OO[[#This Row],[155 (08JUL1985 06:00:00)-Water Temperature (C)]]*OO[[#This Row],[97]]</f>
        <v>9.8412643040399997E-7</v>
      </c>
      <c r="CV439" s="10">
        <f>3/24000000*OO[[#This Row],[156 (08JUL1985 09:00:00)-Water Temperature (C)]]*OO[[#This Row],[98]]</f>
        <v>9.607016240283749E-7</v>
      </c>
      <c r="CW439" s="10">
        <f>3/24000000*OO[[#This Row],[157 (08JUL1985 12:00:00)-Water Temperature (C)]]*OO[[#This Row],[99]]</f>
        <v>9.3946114764862485E-7</v>
      </c>
    </row>
    <row r="440" spans="1:101" x14ac:dyDescent="0.35">
      <c r="A440" t="s">
        <v>447</v>
      </c>
      <c r="B440">
        <v>816.5806</v>
      </c>
      <c r="C440" s="10">
        <f>3/24*OO[[#This Row],[59 (26JUN1985 06:00:00)-Water Temperature (C)]]*OO[[#This Row],[1]]/SUM(OO[1])</f>
        <v>0</v>
      </c>
      <c r="D440" s="10">
        <f>3/24*OO[[#This Row],[60 (26JUN1985 09:00:00)-Water Temperature (C)]]*OO[[#This Row],[2]]/SUM(OO[2])</f>
        <v>0</v>
      </c>
      <c r="E440" s="10">
        <f>3/24*OO[[#This Row],[61 (26JUN1985 12:00:00)-Water Temperature (C)]]*OO[[#This Row],[3]]/SUM(OO[3])</f>
        <v>0</v>
      </c>
      <c r="F440" s="10">
        <f>3/24*OO[[#This Row],[62 (26JUN1985 15:00:00)-Water Temperature (C)]]*OO[[#This Row],[4]]/SUM(OO[4])</f>
        <v>0</v>
      </c>
      <c r="G440" s="10">
        <f>3/24*OO[[#This Row],[63 (26JUN1985 18:00:00)-Water Temperature (C)]]*OO[[#This Row],[5]]/SUM(OO[5])</f>
        <v>0</v>
      </c>
      <c r="H440" s="10">
        <f>3/24*OO[[#This Row],[64 (26JUN1985 21:00:00)-Water Temperature (C)]]*OO[[#This Row],[6]]/SUM(OO[6])</f>
        <v>0</v>
      </c>
      <c r="I440" s="10">
        <f>3/24*OO[[#This Row],[65 (27JUN1985 00:00:00)-Water Temperature (C)]]*OO[[#This Row],[7]]/SUM(OO[7])</f>
        <v>0</v>
      </c>
      <c r="J440" s="10">
        <f>3/24*OO[[#This Row],[66 (27JUN1985 03:00:00)-Water Temperature (C)]]*OO[[#This Row],[8]]/SUM(OO[8])</f>
        <v>0</v>
      </c>
      <c r="K440" s="10">
        <f>3/24*OO[[#This Row],[67 (27JUN1985 06:00:00)-Water Temperature (C)]]*OO[[#This Row],[9]]/SUM(OO[9])</f>
        <v>0</v>
      </c>
      <c r="L440" s="10">
        <f>3/24*OO[[#This Row],[68 (27JUN1985 09:00:00)-Water Temperature (C)]]*OO[[#This Row],[10]]/SUM(OO[10])</f>
        <v>0</v>
      </c>
      <c r="M440" s="10">
        <f>3/24*OO[[#This Row],[69 (27JUN1985 12:00:00)-Water Temperature (C)]]*OO[[#This Row],[11]]/SUM(OO[11])</f>
        <v>0</v>
      </c>
      <c r="N440" s="10">
        <f>3/24*OO[[#This Row],[70 (27JUN1985 15:00:00)-Water Temperature (C)]]*OO[[#This Row],[12]]/SUM(OO[12])</f>
        <v>0</v>
      </c>
      <c r="O440" s="10">
        <f>3/24*OO[[#This Row],[71 (27JUN1985 18:00:00)-Water Temperature (C)]]*OO[[#This Row],[13]]/SUM(OO[13])</f>
        <v>0</v>
      </c>
      <c r="P440" s="10">
        <f>3/24*OO[[#This Row],[72 (27JUN1985 21:00:00)-Water Temperature (C)]]*OO[[#This Row],[14]]/SUM(OO[14])</f>
        <v>0</v>
      </c>
      <c r="Q440" s="10">
        <f>3/24*OO[[#This Row],[73 (28JUN1985 00:00:00)-Water Temperature (C)]]*OO[[#This Row],[15]]/SUM(OO[15])</f>
        <v>0</v>
      </c>
      <c r="R440" s="10">
        <f>3/24*OO[[#This Row],[74 (28JUN1985 03:00:00)-Water Temperature (C)]]*OO[[#This Row],[16]]/SUM(OO[16])</f>
        <v>0</v>
      </c>
      <c r="S440" s="10">
        <f>3/24*OO[[#This Row],[75 (28JUN1985 06:00:00)-Water Temperature (C)]]*OO[[#This Row],[17]]/SUM(OO[17])</f>
        <v>0</v>
      </c>
      <c r="T440" s="10">
        <f>3/24*OO[[#This Row],[76 (28JUN1985 09:00:00)-Water Temperature (C)]]*OO[[#This Row],[18]]/SUM(OO[18])</f>
        <v>0</v>
      </c>
      <c r="U440" s="10">
        <f>3/24*OO[[#This Row],[77 (28JUN1985 12:00:00)-Water Temperature (C)]]*OO[[#This Row],[19]]/SUM(OO[19])</f>
        <v>0</v>
      </c>
      <c r="V440" s="10">
        <f>3/24000000*OO[[#This Row],[78 (28JUN1985 15:00:00)-Water Temperature (C)]]*OO[[#This Row],[20]]</f>
        <v>0</v>
      </c>
      <c r="W440" s="10">
        <f>3/24000000*OO[[#This Row],[79 (28JUN1985 18:00:00)-Water Temperature (C)]]*OO[[#This Row],[21]]</f>
        <v>0</v>
      </c>
      <c r="X440" s="10">
        <f>3/24000000*OO[[#This Row],[80 (28JUN1985 21:00:00)-Water Temperature (C)]]*OO[[#This Row],[22]]</f>
        <v>0</v>
      </c>
      <c r="Y440" s="10">
        <f>3/24000000*OO[[#This Row],[81 (29JUN1985 00:00:00)-Water Temperature (C)]]*OO[[#This Row],[23]]</f>
        <v>1.3988340503780001E-37</v>
      </c>
      <c r="Z440" s="10">
        <f>3/24000000*OO[[#This Row],[82 (29JUN1985 03:00:00)-Water Temperature (C)]]*OO[[#This Row],[24]]</f>
        <v>1.7956305589512498E-31</v>
      </c>
      <c r="AA440" s="10">
        <f>3/24000000*OO[[#This Row],[83 (29JUN1985 06:00:00)-Water Temperature (C)]]*OO[[#This Row],[25]]</f>
        <v>2.2626088968555002E-25</v>
      </c>
      <c r="AB440" s="10">
        <f>3/24000000*OO[[#This Row],[84 (29JUN1985 09:00:00)-Water Temperature (C)]]*OO[[#This Row],[26]]</f>
        <v>7.2079403679049998E-21</v>
      </c>
      <c r="AC440" s="10">
        <f>3/24000000*OO[[#This Row],[85 (29JUN1985 12:00:00)-Water Temperature (C)]]*OO[[#This Row],[27]]</f>
        <v>2.261307978655375E-17</v>
      </c>
      <c r="AD440" s="10">
        <f>3/24000000*OO[[#This Row],[86 (29JUN1985 15:00:00)-Water Temperature (C)]]*OO[[#This Row],[28]]</f>
        <v>1.686577709989625E-14</v>
      </c>
      <c r="AE440" s="10">
        <f>3/24000000*OO[[#This Row],[88 (29JUN1985 21:00:00)-Water Temperature (C)]]*OO[[#This Row],[30]]</f>
        <v>4.3024497561562502E-10</v>
      </c>
      <c r="AF440" s="10">
        <f>3/24000000*OO[[#This Row],[88 (29JUN1985 21:00:00)-Water Temperature (C)]]*OO[[#This Row],[30]]</f>
        <v>4.3024497561562502E-10</v>
      </c>
      <c r="AG440" s="10">
        <f>3/24000000*OO[[#This Row],[89 (30JUN1985 00:00:00)-Water Temperature (C)]]*OO[[#This Row],[31]]</f>
        <v>2.1813646582424999E-8</v>
      </c>
      <c r="AH440" s="10">
        <f>3/24000000*OO[[#This Row],[90 (30JUN1985 03:00:00)-Water Temperature (C)]]*OO[[#This Row],[32]]</f>
        <v>6.1177907435399997E-7</v>
      </c>
      <c r="AI440" s="10">
        <f>3/24000000*OO[[#This Row],[91 (30JUN1985 06:00:00)-Water Temperature (C)]]*OO[[#This Row],[33]]</f>
        <v>9.9915564681799998E-6</v>
      </c>
      <c r="AJ440" s="10">
        <f>3/24000000*OO[[#This Row],[92 (30JUN1985 09:00:00)-Water Temperature (C)]]*OO[[#This Row],[34]]</f>
        <v>1.0142081559449999E-4</v>
      </c>
      <c r="AK440" s="10">
        <f>3/24000000*OO[[#This Row],[93 (30JUN1985 12:00:00)-Water Temperature (C)]]*OO[[#This Row],[35]]</f>
        <v>6.7808060347450004E-4</v>
      </c>
      <c r="AL440" s="10">
        <f>3/24000000*OO[[#This Row],[94 (30JUN1985 15:00:00)-Water Temperature (C)]]*OO[[#This Row],[36]]</f>
        <v>3.087697534249E-3</v>
      </c>
      <c r="AM440" s="10">
        <f>3/24000000*OO[[#This Row],[95 (30JUN1985 18:00:00)-Water Temperature (C)]]*OO[[#This Row],[37]]</f>
        <v>9.9970577656399995E-3</v>
      </c>
      <c r="AN440" s="10">
        <f>3/24000000*OO[[#This Row],[96 (30JUN1985 21:00:00)-Water Temperature (C)]]*OO[[#This Row],[38]]</f>
        <v>2.4247559196178749E-2</v>
      </c>
      <c r="AO440" s="10">
        <f>3/24000000*OO[[#This Row],[97 (01JUL1985 00:00:00)-Water Temperature (C)]]*OO[[#This Row],[39]]</f>
        <v>4.4938351979062492E-2</v>
      </c>
      <c r="AP440" s="10">
        <f>3/24000000*OO[[#This Row],[98 (01JUL1985 03:00:00)-Water Temperature (C)]]*OO[[#This Row],[40]]</f>
        <v>6.5536205725837501E-2</v>
      </c>
      <c r="AQ440" s="10">
        <f>3/24000000*OO[[#This Row],[99 (01JUL1985 06:00:00)-Water Temperature (C)]]*OO[[#This Row],[41]]</f>
        <v>7.5583540168124991E-2</v>
      </c>
      <c r="AR440" s="10">
        <f>3/24000000*OO[[#This Row],[100 (01JUL1985 09:00:00)-Water Temperature (C)]]*OO[[#This Row],[42]]</f>
        <v>7.0258291037287493E-2</v>
      </c>
      <c r="AS440" s="10">
        <f>3/24000000*OO[[#This Row],[101 (01JUL1985 12:00:00)-Water Temperature (C)]]*OO[[#This Row],[43]]</f>
        <v>5.4289760882425001E-2</v>
      </c>
      <c r="AT440" s="10">
        <f>3/24000000*OO[[#This Row],[102 (01JUL1985 15:00:00)-Water Temperature (C)]]*OO[[#This Row],[44]]</f>
        <v>3.5603385232762498E-2</v>
      </c>
      <c r="AU440" s="10">
        <f>3/24000000*OO[[#This Row],[103 (01JUL1985 18:00:00)-Water Temperature (C)]]*OO[[#This Row],[45]]</f>
        <v>2.0110514863179999E-2</v>
      </c>
      <c r="AV440" s="10">
        <f>3/24000000*OO[[#This Row],[104 (01JUL1985 21:00:00)-Water Temperature (C)]]*OO[[#This Row],[46]]</f>
        <v>9.8658657477599995E-3</v>
      </c>
      <c r="AW440" s="10">
        <f>3/24000000*OO[[#This Row],[105 (02JUL1985 00:00:00)-Water Temperature (C)]]*OO[[#This Row],[47]]</f>
        <v>4.2948394246199997E-3</v>
      </c>
      <c r="AX440" s="10">
        <f>3/24000000*OO[[#This Row],[106 (02JUL1985 03:00:00)-Water Temperature (C)]]*OO[[#This Row],[48]]</f>
        <v>1.7314115189153748E-3</v>
      </c>
      <c r="AY440" s="10">
        <f>3/24000000*OO[[#This Row],[107 (02JUL1985 06:00:00)-Water Temperature (C)]]*OO[[#This Row],[49]]</f>
        <v>6.5982490605499984E-4</v>
      </c>
      <c r="AZ440" s="10">
        <f>3/24000000*OO[[#This Row],[108 (02JUL1985 09:00:00)-Water Temperature (C)]]*OO[[#This Row],[50]]</f>
        <v>2.6061705341088752E-4</v>
      </c>
      <c r="BA440" s="10">
        <f>3/24000000*OO[[#This Row],[109 (02JUL1985 12:00:00)-Water Temperature (C)]]*OO[[#This Row],[51]]</f>
        <v>1.2370515618987499E-4</v>
      </c>
      <c r="BB440" s="10">
        <f>3/24000000*OO[[#This Row],[110 (02JUL1985 15:00:00)-Water Temperature (C)]]*OO[[#This Row],[52]]</f>
        <v>7.7643127272700003E-5</v>
      </c>
      <c r="BC440" s="10">
        <f>3/24000000*OO[[#This Row],[111 (02JUL1985 18:00:00)-Water Temperature (C)]]*OO[[#This Row],[53]]</f>
        <v>5.9199620763949996E-5</v>
      </c>
      <c r="BD440" s="10">
        <f>3/24000000*OO[[#This Row],[112 (02JUL1985 21:00:00)-Water Temperature (C)]]*OO[[#This Row],[54]]</f>
        <v>4.894251802537499E-5</v>
      </c>
      <c r="BE440" s="10">
        <f>3/24000000*OO[[#This Row],[113 (03JUL1985 00:00:00)-Water Temperature (C)]]*OO[[#This Row],[55]]</f>
        <v>4.102779775325E-5</v>
      </c>
      <c r="BF440" s="10">
        <f>3/24000000*OO[[#This Row],[114 (03JUL1985 03:00:00)-Water Temperature (C)]]*OO[[#This Row],[56]]</f>
        <v>3.4465363754624996E-5</v>
      </c>
      <c r="BG440" s="10">
        <f>3/24000000*OO[[#This Row],[115 (03JUL1985 06:00:00)-Water Temperature (C)]]*OO[[#This Row],[57]]</f>
        <v>3.0115543818569998E-5</v>
      </c>
      <c r="BH440" s="10">
        <f>3/24000000*OO[[#This Row],[116 (03JUL1985 09:00:00)-Water Temperature (C)]]*OO[[#This Row],[58]]</f>
        <v>2.6705537315135001E-5</v>
      </c>
      <c r="BI440" s="10">
        <f>3/24000000*OO[[#This Row],[117 (03JUL1985 12:00:00)-Water Temperature (C)]]*OO[[#This Row],[59]]</f>
        <v>2.4071942615056248E-5</v>
      </c>
      <c r="BJ440" s="10">
        <f>3/24000000*OO[[#This Row],[118 (03JUL1985 15:00:00)-Water Temperature (C)]]*OO[[#This Row],[60]]</f>
        <v>2.1513555212231248E-5</v>
      </c>
      <c r="BK440" s="10">
        <f>3/24000000*OO[[#This Row],[119 (03JUL1985 18:00:00)-Water Temperature (C)]]*OO[[#This Row],[61]]</f>
        <v>1.8805927861244997E-5</v>
      </c>
      <c r="BL440" s="10">
        <f>3/24000000*OO[[#This Row],[120 (03JUL1985 21:00:00)-Water Temperature (C)]]*OO[[#This Row],[62]]</f>
        <v>1.6418128150777497E-5</v>
      </c>
      <c r="BM440" s="10">
        <f>3/24000000*OO[[#This Row],[121 (04JUL1985 00:00:00)-Water Temperature (C)]]*OO[[#This Row],[63]]</f>
        <v>1.4494640949537499E-5</v>
      </c>
      <c r="BN440" s="10">
        <f>3/24000000*OO[[#This Row],[122 (04JUL1985 03:00:00)-Water Temperature (C)]]*OO[[#This Row],[64]]</f>
        <v>1.3205740224832499E-5</v>
      </c>
      <c r="BO440" s="10">
        <f>3/24000000*OO[[#This Row],[123 (04JUL1985 06:00:00)-Water Temperature (C)]]*OO[[#This Row],[65]]</f>
        <v>1.2123137074267499E-5</v>
      </c>
      <c r="BP440" s="10">
        <f>3/24000000*OO[[#This Row],[124 (04JUL1985 09:00:00)-Water Temperature (C)]]*OO[[#This Row],[66]]</f>
        <v>1.1126701667497498E-5</v>
      </c>
      <c r="BQ440" s="10">
        <f>3/24000000*OO[[#This Row],[125 (04JUL1985 12:00:00)-Water Temperature (C)]]*OO[[#This Row],[67]]</f>
        <v>1.0163046470939998E-5</v>
      </c>
      <c r="BR440" s="10">
        <f>3/24000000*OO[[#This Row],[126 (04JUL1985 15:00:00)-Water Temperature (C)]]*OO[[#This Row],[68]]</f>
        <v>9.2735778522625007E-6</v>
      </c>
      <c r="BS440" s="10">
        <f>3/24000000*OO[[#This Row],[127 (04JUL1985 18:00:00)-Water Temperature (C)]]*OO[[#This Row],[69]]</f>
        <v>8.4110040034049985E-6</v>
      </c>
      <c r="BT440" s="10">
        <f>3/24000000*OO[[#This Row],[128 (04JUL1985 21:00:00)-Water Temperature (C)]]*OO[[#This Row],[70]]</f>
        <v>7.6133472014249997E-6</v>
      </c>
      <c r="BU440" s="10">
        <f>3/24000000*OO[[#This Row],[129 (05JUL1985 00:00:00)-Water Temperature (C)]]*OO[[#This Row],[71]]</f>
        <v>6.9263727095062499E-6</v>
      </c>
      <c r="BV440" s="10">
        <f>3/24000000*OO[[#This Row],[130 (05JUL1985 03:00:00)-Water Temperature (C)]]*OO[[#This Row],[72]]</f>
        <v>6.3889025738499999E-6</v>
      </c>
      <c r="BW440" s="10">
        <f>3/24000000*OO[[#This Row],[131 (05JUL1985 06:00:00)-Water Temperature (C)]]*OO[[#This Row],[73]]</f>
        <v>5.8882418333249992E-6</v>
      </c>
      <c r="BX440" s="10">
        <f>3/24000000*OO[[#This Row],[132 (05JUL1985 09:00:00)-Water Temperature (C)]]*OO[[#This Row],[74]]</f>
        <v>5.3996716323199995E-6</v>
      </c>
      <c r="BY440" s="10">
        <f>3/24000000*OO[[#This Row],[133 (05JUL1985 12:00:00)-Water Temperature (C)]]*OO[[#This Row],[75]]</f>
        <v>4.8666782417499999E-6</v>
      </c>
      <c r="BZ440" s="10">
        <f>3/24000000*OO[[#This Row],[134 (05JUL1985 15:00:00)-Water Temperature (C)]]*OO[[#This Row],[76]]</f>
        <v>4.4180217981187493E-6</v>
      </c>
      <c r="CA440" s="10">
        <f>3/24000000*OO[[#This Row],[135 (05JUL1985 18:00:00)-Water Temperature (C)]]*OO[[#This Row],[77]]</f>
        <v>3.9367320415249999E-6</v>
      </c>
      <c r="CB440" s="10">
        <f>3/24000000*OO[[#This Row],[136 (05JUL1985 21:00:00)-Water Temperature (C)]]*OO[[#This Row],[78]]</f>
        <v>3.4639749710362502E-6</v>
      </c>
      <c r="CC440" s="10">
        <f>3/24000000*OO[[#This Row],[137 (06JUL1985 00:00:00)-Water Temperature (C)]]*OO[[#This Row],[79]]</f>
        <v>2.9843297757000004E-6</v>
      </c>
      <c r="CD440" s="10">
        <f>3/24000000*OO[[#This Row],[138 (06JUL1985 03:00:00)-Water Temperature (C)]]*OO[[#This Row],[80]]</f>
        <v>2.57346417208375E-6</v>
      </c>
      <c r="CE440" s="10">
        <f>3/24000000*OO[[#This Row],[139 (06JUL1985 06:00:00)-Water Temperature (C)]]*OO[[#This Row],[81]]</f>
        <v>2.1774278655405001E-6</v>
      </c>
      <c r="CF440" s="10">
        <f>3/24000000*OO[[#This Row],[140 (06JUL1985 09:00:00)-Water Temperature (C)]]*OO[[#This Row],[82]]</f>
        <v>1.820373393690375E-6</v>
      </c>
      <c r="CG440" s="10">
        <f>3/24000000*OO[[#This Row],[141 (06JUL1985 12:00:00)-Water Temperature (C)]]*OO[[#This Row],[83]]</f>
        <v>1.5203170895759997E-6</v>
      </c>
      <c r="CH440" s="10">
        <f>3/24000000*OO[[#This Row],[142 (06JUL1985 15:00:00)-Water Temperature (C)]]*OO[[#This Row],[84]]</f>
        <v>1.2797581790206249E-6</v>
      </c>
      <c r="CI440" s="10">
        <f>3/24000000*OO[[#This Row],[143 (06JUL1985 18:00:00)-Water Temperature (C)]]*OO[[#This Row],[85]]</f>
        <v>1.0924916492705E-6</v>
      </c>
      <c r="CJ440" s="10">
        <f>3/24000000*OO[[#This Row],[144 (06JUL1985 21:00:00)-Water Temperature (C)]]*OO[[#This Row],[86]]</f>
        <v>9.5085036794287497E-7</v>
      </c>
      <c r="CK440" s="10">
        <f>3/24000000*OO[[#This Row],[145 (07JUL1985 00:00:00)-Water Temperature (C)]]*OO[[#This Row],[87]]</f>
        <v>8.434096745987499E-7</v>
      </c>
      <c r="CL440" s="10">
        <f>3/24000000*OO[[#This Row],[146 (07JUL1985 03:00:00)-Water Temperature (C)]]*OO[[#This Row],[88]]</f>
        <v>7.6757367487500004E-7</v>
      </c>
      <c r="CM440" s="10">
        <f>3/24000000*OO[[#This Row],[147 (07JUL1985 06:00:00)-Water Temperature (C)]]*OO[[#This Row],[89]]</f>
        <v>7.0238745416749998E-7</v>
      </c>
      <c r="CN440" s="10">
        <f>3/24000000*OO[[#This Row],[148 (07JUL1985 09:00:00)-Water Temperature (C)]]*OO[[#This Row],[90]]</f>
        <v>6.480626995552501E-7</v>
      </c>
      <c r="CO440" s="10">
        <f>3/24000000*OO[[#This Row],[149 (07JUL1985 12:00:00)-Water Temperature (C)]]*OO[[#This Row],[91]]</f>
        <v>6.1108872274449995E-7</v>
      </c>
      <c r="CP440" s="10">
        <f>3/24000000*OO[[#This Row],[150 (07JUL1985 15:00:00)-Water Temperature (C)]]*OO[[#This Row],[92]]</f>
        <v>5.8509662191500008E-7</v>
      </c>
      <c r="CQ440" s="10">
        <f>3/24000000*OO[[#This Row],[151 (07JUL1985 18:00:00)-Water Temperature (C)]]*OO[[#This Row],[93]]</f>
        <v>5.5810337182499998E-7</v>
      </c>
      <c r="CR440" s="10">
        <f>3/24000000*OO[[#This Row],[152 (07JUL1985 21:00:00)-Water Temperature (C)]]*OO[[#This Row],[94]]</f>
        <v>5.3115987981350001E-7</v>
      </c>
      <c r="CS440" s="10">
        <f>3/24000000*OO[[#This Row],[153 (08JUL1985 00:00:00)-Water Temperature (C)]]*OO[[#This Row],[95]]</f>
        <v>5.0759731812987506E-7</v>
      </c>
      <c r="CT440" s="10">
        <f>3/24000000*OO[[#This Row],[154 (08JUL1985 03:00:00)-Water Temperature (C)]]*OO[[#This Row],[96]]</f>
        <v>4.9417156342774999E-7</v>
      </c>
      <c r="CU440" s="10">
        <f>3/24000000*OO[[#This Row],[155 (08JUL1985 06:00:00)-Water Temperature (C)]]*OO[[#This Row],[97]]</f>
        <v>4.8396149180662493E-7</v>
      </c>
      <c r="CV440" s="10">
        <f>3/24000000*OO[[#This Row],[156 (08JUL1985 09:00:00)-Water Temperature (C)]]*OO[[#This Row],[98]]</f>
        <v>4.7208274694950004E-7</v>
      </c>
      <c r="CW440" s="10">
        <f>3/24000000*OO[[#This Row],[157 (08JUL1985 12:00:00)-Water Temperature (C)]]*OO[[#This Row],[99]]</f>
        <v>4.6094782634849996E-7</v>
      </c>
    </row>
    <row r="441" spans="1:101" x14ac:dyDescent="0.35">
      <c r="A441" t="s">
        <v>448</v>
      </c>
      <c r="B441">
        <v>837.02949999999998</v>
      </c>
      <c r="C441" s="10">
        <f>3/24*OO[[#This Row],[59 (26JUN1985 06:00:00)-Water Temperature (C)]]*OO[[#This Row],[1]]/SUM(OO[1])</f>
        <v>0</v>
      </c>
      <c r="D441" s="10">
        <f>3/24*OO[[#This Row],[60 (26JUN1985 09:00:00)-Water Temperature (C)]]*OO[[#This Row],[2]]/SUM(OO[2])</f>
        <v>0</v>
      </c>
      <c r="E441" s="10">
        <f>3/24*OO[[#This Row],[61 (26JUN1985 12:00:00)-Water Temperature (C)]]*OO[[#This Row],[3]]/SUM(OO[3])</f>
        <v>0</v>
      </c>
      <c r="F441" s="10">
        <f>3/24*OO[[#This Row],[62 (26JUN1985 15:00:00)-Water Temperature (C)]]*OO[[#This Row],[4]]/SUM(OO[4])</f>
        <v>0</v>
      </c>
      <c r="G441" s="10">
        <f>3/24*OO[[#This Row],[63 (26JUN1985 18:00:00)-Water Temperature (C)]]*OO[[#This Row],[5]]/SUM(OO[5])</f>
        <v>0</v>
      </c>
      <c r="H441" s="10">
        <f>3/24*OO[[#This Row],[64 (26JUN1985 21:00:00)-Water Temperature (C)]]*OO[[#This Row],[6]]/SUM(OO[6])</f>
        <v>0</v>
      </c>
      <c r="I441" s="10">
        <f>3/24*OO[[#This Row],[65 (27JUN1985 00:00:00)-Water Temperature (C)]]*OO[[#This Row],[7]]/SUM(OO[7])</f>
        <v>0</v>
      </c>
      <c r="J441" s="10">
        <f>3/24*OO[[#This Row],[66 (27JUN1985 03:00:00)-Water Temperature (C)]]*OO[[#This Row],[8]]/SUM(OO[8])</f>
        <v>0</v>
      </c>
      <c r="K441" s="10">
        <f>3/24*OO[[#This Row],[67 (27JUN1985 06:00:00)-Water Temperature (C)]]*OO[[#This Row],[9]]/SUM(OO[9])</f>
        <v>0</v>
      </c>
      <c r="L441" s="10">
        <f>3/24*OO[[#This Row],[68 (27JUN1985 09:00:00)-Water Temperature (C)]]*OO[[#This Row],[10]]/SUM(OO[10])</f>
        <v>0</v>
      </c>
      <c r="M441" s="10">
        <f>3/24*OO[[#This Row],[69 (27JUN1985 12:00:00)-Water Temperature (C)]]*OO[[#This Row],[11]]/SUM(OO[11])</f>
        <v>0</v>
      </c>
      <c r="N441" s="10">
        <f>3/24*OO[[#This Row],[70 (27JUN1985 15:00:00)-Water Temperature (C)]]*OO[[#This Row],[12]]/SUM(OO[12])</f>
        <v>0</v>
      </c>
      <c r="O441" s="10">
        <f>3/24*OO[[#This Row],[71 (27JUN1985 18:00:00)-Water Temperature (C)]]*OO[[#This Row],[13]]/SUM(OO[13])</f>
        <v>0</v>
      </c>
      <c r="P441" s="10">
        <f>3/24*OO[[#This Row],[72 (27JUN1985 21:00:00)-Water Temperature (C)]]*OO[[#This Row],[14]]/SUM(OO[14])</f>
        <v>0</v>
      </c>
      <c r="Q441" s="10">
        <f>3/24*OO[[#This Row],[73 (28JUN1985 00:00:00)-Water Temperature (C)]]*OO[[#This Row],[15]]/SUM(OO[15])</f>
        <v>0</v>
      </c>
      <c r="R441" s="10">
        <f>3/24*OO[[#This Row],[74 (28JUN1985 03:00:00)-Water Temperature (C)]]*OO[[#This Row],[16]]/SUM(OO[16])</f>
        <v>0</v>
      </c>
      <c r="S441" s="10">
        <f>3/24*OO[[#This Row],[75 (28JUN1985 06:00:00)-Water Temperature (C)]]*OO[[#This Row],[17]]/SUM(OO[17])</f>
        <v>0</v>
      </c>
      <c r="T441" s="10">
        <f>3/24*OO[[#This Row],[76 (28JUN1985 09:00:00)-Water Temperature (C)]]*OO[[#This Row],[18]]/SUM(OO[18])</f>
        <v>0</v>
      </c>
      <c r="U441" s="10">
        <f>3/24*OO[[#This Row],[77 (28JUN1985 12:00:00)-Water Temperature (C)]]*OO[[#This Row],[19]]/SUM(OO[19])</f>
        <v>0</v>
      </c>
      <c r="V441" s="10">
        <f>3/24000000*OO[[#This Row],[78 (28JUN1985 15:00:00)-Water Temperature (C)]]*OO[[#This Row],[20]]</f>
        <v>0</v>
      </c>
      <c r="W441" s="10">
        <f>3/24000000*OO[[#This Row],[79 (28JUN1985 18:00:00)-Water Temperature (C)]]*OO[[#This Row],[21]]</f>
        <v>0</v>
      </c>
      <c r="X441" s="10">
        <f>3/24000000*OO[[#This Row],[80 (28JUN1985 21:00:00)-Water Temperature (C)]]*OO[[#This Row],[22]]</f>
        <v>0</v>
      </c>
      <c r="Y441" s="10">
        <f>3/24000000*OO[[#This Row],[81 (29JUN1985 00:00:00)-Water Temperature (C)]]*OO[[#This Row],[23]]</f>
        <v>4.3480739162874996E-38</v>
      </c>
      <c r="Z441" s="10">
        <f>3/24000000*OO[[#This Row],[82 (29JUN1985 03:00:00)-Water Temperature (C)]]*OO[[#This Row],[24]]</f>
        <v>5.4974734166849996E-32</v>
      </c>
      <c r="AA441" s="10">
        <f>3/24000000*OO[[#This Row],[83 (29JUN1985 06:00:00)-Water Temperature (C)]]*OO[[#This Row],[25]]</f>
        <v>8.8660425541499997E-26</v>
      </c>
      <c r="AB441" s="10">
        <f>3/24000000*OO[[#This Row],[84 (29JUN1985 09:00:00)-Water Temperature (C)]]*OO[[#This Row],[26]]</f>
        <v>3.80540580385875E-21</v>
      </c>
      <c r="AC441" s="10">
        <f>3/24000000*OO[[#This Row],[85 (29JUN1985 12:00:00)-Water Temperature (C)]]*OO[[#This Row],[27]]</f>
        <v>1.4165289569812502E-17</v>
      </c>
      <c r="AD441" s="10">
        <f>3/24000000*OO[[#This Row],[86 (29JUN1985 15:00:00)-Water Temperature (C)]]*OO[[#This Row],[28]]</f>
        <v>1.2171396978074999E-14</v>
      </c>
      <c r="AE441" s="10">
        <f>3/24000000*OO[[#This Row],[88 (29JUN1985 21:00:00)-Water Temperature (C)]]*OO[[#This Row],[30]]</f>
        <v>3.7657116793199999E-10</v>
      </c>
      <c r="AF441" s="10">
        <f>3/24000000*OO[[#This Row],[88 (29JUN1985 21:00:00)-Water Temperature (C)]]*OO[[#This Row],[30]]</f>
        <v>3.7657116793199999E-10</v>
      </c>
      <c r="AG441" s="10">
        <f>3/24000000*OO[[#This Row],[89 (30JUN1985 00:00:00)-Water Temperature (C)]]*OO[[#This Row],[31]]</f>
        <v>2.0651575346854998E-8</v>
      </c>
      <c r="AH441" s="10">
        <f>3/24000000*OO[[#This Row],[90 (30JUN1985 03:00:00)-Water Temperature (C)]]*OO[[#This Row],[32]]</f>
        <v>6.2361935806225001E-7</v>
      </c>
      <c r="AI441" s="10">
        <f>3/24000000*OO[[#This Row],[91 (30JUN1985 06:00:00)-Water Temperature (C)]]*OO[[#This Row],[33]]</f>
        <v>1.09412452359E-5</v>
      </c>
      <c r="AJ441" s="10">
        <f>3/24000000*OO[[#This Row],[92 (30JUN1985 09:00:00)-Water Temperature (C)]]*OO[[#This Row],[34]]</f>
        <v>1.1875903713577498E-4</v>
      </c>
      <c r="AK441" s="10">
        <f>3/24000000*OO[[#This Row],[93 (30JUN1985 12:00:00)-Water Temperature (C)]]*OO[[#This Row],[35]]</f>
        <v>8.4470870635474987E-4</v>
      </c>
      <c r="AL441" s="10">
        <f>3/24000000*OO[[#This Row],[94 (30JUN1985 15:00:00)-Water Temperature (C)]]*OO[[#This Row],[36]]</f>
        <v>4.0792497358499999E-3</v>
      </c>
      <c r="AM441" s="10">
        <f>3/24000000*OO[[#This Row],[95 (30JUN1985 18:00:00)-Water Temperature (C)]]*OO[[#This Row],[37]]</f>
        <v>1.3969692648629999E-2</v>
      </c>
      <c r="AN441" s="10">
        <f>3/24000000*OO[[#This Row],[96 (30JUN1985 21:00:00)-Water Temperature (C)]]*OO[[#This Row],[38]]</f>
        <v>3.582238406025625E-2</v>
      </c>
      <c r="AO441" s="10">
        <f>3/24000000*OO[[#This Row],[97 (01JUL1985 00:00:00)-Water Temperature (C)]]*OO[[#This Row],[39]]</f>
        <v>7.0401269774849992E-2</v>
      </c>
      <c r="AP441" s="10">
        <f>3/24000000*OO[[#This Row],[98 (01JUL1985 03:00:00)-Water Temperature (C)]]*OO[[#This Row],[40]]</f>
        <v>0.10914239929875</v>
      </c>
      <c r="AQ441" s="10">
        <f>3/24000000*OO[[#This Row],[99 (01JUL1985 06:00:00)-Water Temperature (C)]]*OO[[#This Row],[41]]</f>
        <v>0.13415752000394998</v>
      </c>
      <c r="AR441" s="10">
        <f>3/24000000*OO[[#This Row],[100 (01JUL1985 09:00:00)-Water Temperature (C)]]*OO[[#This Row],[42]]</f>
        <v>0.13254576735316251</v>
      </c>
      <c r="AS441" s="10">
        <f>3/24000000*OO[[#This Row],[101 (01JUL1985 12:00:00)-Water Temperature (C)]]*OO[[#This Row],[43]]</f>
        <v>0.10935490332487499</v>
      </c>
      <c r="AT441" s="10">
        <f>3/24000000*OO[[#This Row],[102 (01JUL1985 15:00:00)-Water Temperature (C)]]*OO[[#This Row],[44]]</f>
        <v>7.6540563744750004E-2</v>
      </c>
      <c r="AU441" s="10">
        <f>3/24000000*OO[[#This Row],[103 (01JUL1985 18:00:00)-Water Temperature (C)]]*OO[[#This Row],[45]]</f>
        <v>4.6442495275062501E-2</v>
      </c>
      <c r="AV441" s="10">
        <f>3/24000000*OO[[#This Row],[104 (01JUL1985 21:00:00)-Water Temperature (C)]]*OO[[#This Row],[46]]</f>
        <v>2.4734512495259996E-2</v>
      </c>
      <c r="AW441" s="10">
        <f>3/24000000*OO[[#This Row],[105 (02JUL1985 00:00:00)-Water Temperature (C)]]*OO[[#This Row],[47]]</f>
        <v>1.1778167798958749E-2</v>
      </c>
      <c r="AX441" s="10">
        <f>3/24000000*OO[[#This Row],[106 (02JUL1985 03:00:00)-Water Temperature (C)]]*OO[[#This Row],[48]]</f>
        <v>5.2259493209850004E-3</v>
      </c>
      <c r="AY441" s="10">
        <f>3/24000000*OO[[#This Row],[107 (02JUL1985 06:00:00)-Water Temperature (C)]]*OO[[#This Row],[49]]</f>
        <v>2.2340355774415001E-3</v>
      </c>
      <c r="AZ441" s="10">
        <f>3/24000000*OO[[#This Row],[108 (02JUL1985 09:00:00)-Water Temperature (C)]]*OO[[#This Row],[50]]</f>
        <v>9.5503518275750002E-4</v>
      </c>
      <c r="BA441" s="10">
        <f>3/24000000*OO[[#This Row],[109 (02JUL1985 12:00:00)-Water Temperature (C)]]*OO[[#This Row],[51]]</f>
        <v>4.3801056597599997E-4</v>
      </c>
      <c r="BB441" s="10">
        <f>3/24000000*OO[[#This Row],[110 (02JUL1985 15:00:00)-Water Temperature (C)]]*OO[[#This Row],[52]]</f>
        <v>2.35951061820525E-4</v>
      </c>
      <c r="BC441" s="10">
        <f>3/24000000*OO[[#This Row],[111 (02JUL1985 18:00:00)-Water Temperature (C)]]*OO[[#This Row],[53]]</f>
        <v>1.5369892910810002E-4</v>
      </c>
      <c r="BD441" s="10">
        <f>3/24000000*OO[[#This Row],[112 (02JUL1985 21:00:00)-Water Temperature (C)]]*OO[[#This Row],[54]]</f>
        <v>1.1676984636060001E-4</v>
      </c>
      <c r="BE441" s="10">
        <f>3/24000000*OO[[#This Row],[113 (03JUL1985 00:00:00)-Water Temperature (C)]]*OO[[#This Row],[55]]</f>
        <v>9.5845358341875E-5</v>
      </c>
      <c r="BF441" s="10">
        <f>3/24000000*OO[[#This Row],[114 (03JUL1985 03:00:00)-Water Temperature (C)]]*OO[[#This Row],[56]]</f>
        <v>8.1771652293449994E-5</v>
      </c>
      <c r="BG441" s="10">
        <f>3/24000000*OO[[#This Row],[115 (03JUL1985 06:00:00)-Water Temperature (C)]]*OO[[#This Row],[57]]</f>
        <v>7.1443483970399997E-5</v>
      </c>
      <c r="BH441" s="10">
        <f>3/24000000*OO[[#This Row],[116 (03JUL1985 09:00:00)-Water Temperature (C)]]*OO[[#This Row],[58]]</f>
        <v>6.3015387162400005E-5</v>
      </c>
      <c r="BI441" s="10">
        <f>3/24000000*OO[[#This Row],[117 (03JUL1985 12:00:00)-Water Temperature (C)]]*OO[[#This Row],[59]]</f>
        <v>5.6593081324037502E-5</v>
      </c>
      <c r="BJ441" s="10">
        <f>3/24000000*OO[[#This Row],[118 (03JUL1985 15:00:00)-Water Temperature (C)]]*OO[[#This Row],[60]]</f>
        <v>5.0576428834987491E-5</v>
      </c>
      <c r="BK441" s="10">
        <f>3/24000000*OO[[#This Row],[119 (03JUL1985 18:00:00)-Water Temperature (C)]]*OO[[#This Row],[61]]</f>
        <v>4.4320943139400002E-5</v>
      </c>
      <c r="BL441" s="10">
        <f>3/24000000*OO[[#This Row],[120 (03JUL1985 21:00:00)-Water Temperature (C)]]*OO[[#This Row],[62]]</f>
        <v>3.8734872471299998E-5</v>
      </c>
      <c r="BM441" s="10">
        <f>3/24000000*OO[[#This Row],[121 (04JUL1985 00:00:00)-Water Temperature (C)]]*OO[[#This Row],[63]]</f>
        <v>3.4205199883900002E-5</v>
      </c>
      <c r="BN441" s="10">
        <f>3/24000000*OO[[#This Row],[122 (04JUL1985 03:00:00)-Water Temperature (C)]]*OO[[#This Row],[64]]</f>
        <v>3.1186954481837503E-5</v>
      </c>
      <c r="BO441" s="10">
        <f>3/24000000*OO[[#This Row],[123 (04JUL1985 06:00:00)-Water Temperature (C)]]*OO[[#This Row],[65]]</f>
        <v>2.8681726360462499E-5</v>
      </c>
      <c r="BP441" s="10">
        <f>3/24000000*OO[[#This Row],[124 (04JUL1985 09:00:00)-Water Temperature (C)]]*OO[[#This Row],[66]]</f>
        <v>2.6344005269557496E-5</v>
      </c>
      <c r="BQ441" s="10">
        <f>3/24000000*OO[[#This Row],[125 (04JUL1985 12:00:00)-Water Temperature (C)]]*OO[[#This Row],[67]]</f>
        <v>2.4018610428015003E-5</v>
      </c>
      <c r="BR441" s="10">
        <f>3/24000000*OO[[#This Row],[126 (04JUL1985 15:00:00)-Water Temperature (C)]]*OO[[#This Row],[68]]</f>
        <v>2.1863061451449998E-5</v>
      </c>
      <c r="BS441" s="10">
        <f>3/24000000*OO[[#This Row],[127 (04JUL1985 18:00:00)-Water Temperature (C)]]*OO[[#This Row],[69]]</f>
        <v>1.9808371428007499E-5</v>
      </c>
      <c r="BT441" s="10">
        <f>3/24000000*OO[[#This Row],[128 (04JUL1985 21:00:00)-Water Temperature (C)]]*OO[[#This Row],[70]]</f>
        <v>1.7952502903458748E-5</v>
      </c>
      <c r="BU441" s="10">
        <f>3/24000000*OO[[#This Row],[129 (05JUL1985 00:00:00)-Water Temperature (C)]]*OO[[#This Row],[71]]</f>
        <v>1.6357326596880002E-5</v>
      </c>
      <c r="BV441" s="10">
        <f>3/24000000*OO[[#This Row],[130 (05JUL1985 03:00:00)-Water Temperature (C)]]*OO[[#This Row],[72]]</f>
        <v>1.5156341347910001E-5</v>
      </c>
      <c r="BW441" s="10">
        <f>3/24000000*OO[[#This Row],[131 (05JUL1985 06:00:00)-Water Temperature (C)]]*OO[[#This Row],[73]]</f>
        <v>1.4019706958202502E-5</v>
      </c>
      <c r="BX441" s="10">
        <f>3/24000000*OO[[#This Row],[132 (05JUL1985 09:00:00)-Water Temperature (C)]]*OO[[#This Row],[74]]</f>
        <v>1.292606009876875E-5</v>
      </c>
      <c r="BY441" s="10">
        <f>3/24000000*OO[[#This Row],[133 (05JUL1985 12:00:00)-Water Temperature (C)]]*OO[[#This Row],[75]]</f>
        <v>1.16944233935375E-5</v>
      </c>
      <c r="BZ441" s="10">
        <f>3/24000000*OO[[#This Row],[134 (05JUL1985 15:00:00)-Water Temperature (C)]]*OO[[#This Row],[76]]</f>
        <v>1.0595642242424999E-5</v>
      </c>
      <c r="CA441" s="10">
        <f>3/24000000*OO[[#This Row],[135 (05JUL1985 18:00:00)-Water Temperature (C)]]*OO[[#This Row],[77]]</f>
        <v>9.4659312762962504E-6</v>
      </c>
      <c r="CB441" s="10">
        <f>3/24000000*OO[[#This Row],[136 (05JUL1985 21:00:00)-Water Temperature (C)]]*OO[[#This Row],[78]]</f>
        <v>8.3866355267175002E-6</v>
      </c>
      <c r="CC441" s="10">
        <f>3/24000000*OO[[#This Row],[137 (06JUL1985 00:00:00)-Water Temperature (C)]]*OO[[#This Row],[79]]</f>
        <v>7.2671441571224982E-6</v>
      </c>
      <c r="CD441" s="10">
        <f>3/24000000*OO[[#This Row],[138 (06JUL1985 03:00:00)-Water Temperature (C)]]*OO[[#This Row],[80]]</f>
        <v>6.3236720106900007E-6</v>
      </c>
      <c r="CE441" s="10">
        <f>3/24000000*OO[[#This Row],[139 (06JUL1985 06:00:00)-Water Temperature (C)]]*OO[[#This Row],[81]]</f>
        <v>5.4139506129749995E-6</v>
      </c>
      <c r="CF441" s="10">
        <f>3/24000000*OO[[#This Row],[140 (06JUL1985 09:00:00)-Water Temperature (C)]]*OO[[#This Row],[82]]</f>
        <v>4.5700954891462493E-6</v>
      </c>
      <c r="CG441" s="10">
        <f>3/24000000*OO[[#This Row],[141 (06JUL1985 12:00:00)-Water Temperature (C)]]*OO[[#This Row],[83]]</f>
        <v>3.8263036921200004E-6</v>
      </c>
      <c r="CH441" s="10">
        <f>3/24000000*OO[[#This Row],[142 (06JUL1985 15:00:00)-Water Temperature (C)]]*OO[[#This Row],[84]]</f>
        <v>3.2131388021122498E-6</v>
      </c>
      <c r="CI441" s="10">
        <f>3/24000000*OO[[#This Row],[143 (06JUL1985 18:00:00)-Water Temperature (C)]]*OO[[#This Row],[85]]</f>
        <v>2.7270325919760001E-6</v>
      </c>
      <c r="CJ441" s="10">
        <f>3/24000000*OO[[#This Row],[144 (06JUL1985 21:00:00)-Water Temperature (C)]]*OO[[#This Row],[86]]</f>
        <v>2.3617867660459994E-6</v>
      </c>
      <c r="CK441" s="10">
        <f>3/24000000*OO[[#This Row],[145 (07JUL1985 00:00:00)-Water Temperature (C)]]*OO[[#This Row],[87]]</f>
        <v>2.0896231379535002E-6</v>
      </c>
      <c r="CL441" s="10">
        <f>3/24000000*OO[[#This Row],[146 (07JUL1985 03:00:00)-Water Temperature (C)]]*OO[[#This Row],[88]]</f>
        <v>1.9019783428800001E-6</v>
      </c>
      <c r="CM441" s="10">
        <f>3/24000000*OO[[#This Row],[147 (07JUL1985 06:00:00)-Water Temperature (C)]]*OO[[#This Row],[89]]</f>
        <v>1.7390652371084998E-6</v>
      </c>
      <c r="CN441" s="10">
        <f>3/24000000*OO[[#This Row],[148 (07JUL1985 09:00:00)-Water Temperature (C)]]*OO[[#This Row],[90]]</f>
        <v>1.5987663841248748E-6</v>
      </c>
      <c r="CO441" s="10">
        <f>3/24000000*OO[[#This Row],[149 (07JUL1985 12:00:00)-Water Temperature (C)]]*OO[[#This Row],[91]]</f>
        <v>1.4944814241875001E-6</v>
      </c>
      <c r="CP441" s="10">
        <f>3/24000000*OO[[#This Row],[150 (07JUL1985 15:00:00)-Water Temperature (C)]]*OO[[#This Row],[92]]</f>
        <v>1.4254346705899999E-6</v>
      </c>
      <c r="CQ441" s="10">
        <f>3/24000000*OO[[#This Row],[151 (07JUL1985 18:00:00)-Water Temperature (C)]]*OO[[#This Row],[93]]</f>
        <v>1.3616651451045001E-6</v>
      </c>
      <c r="CR441" s="10">
        <f>3/24000000*OO[[#This Row],[152 (07JUL1985 21:00:00)-Water Temperature (C)]]*OO[[#This Row],[94]]</f>
        <v>1.29790345787225E-6</v>
      </c>
      <c r="CS441" s="10">
        <f>3/24000000*OO[[#This Row],[153 (08JUL1985 00:00:00)-Water Temperature (C)]]*OO[[#This Row],[95]]</f>
        <v>1.2411060192959999E-6</v>
      </c>
      <c r="CT441" s="10">
        <f>3/24000000*OO[[#This Row],[154 (08JUL1985 03:00:00)-Water Temperature (C)]]*OO[[#This Row],[96]]</f>
        <v>1.2114112585025001E-6</v>
      </c>
      <c r="CU441" s="10">
        <f>3/24000000*OO[[#This Row],[155 (08JUL1985 06:00:00)-Water Temperature (C)]]*OO[[#This Row],[97]]</f>
        <v>1.1889151281992501E-6</v>
      </c>
      <c r="CV441" s="10">
        <f>3/24000000*OO[[#This Row],[156 (08JUL1985 09:00:00)-Water Temperature (C)]]*OO[[#This Row],[98]]</f>
        <v>1.1610693046181251E-6</v>
      </c>
      <c r="CW441" s="10">
        <f>3/24000000*OO[[#This Row],[157 (08JUL1985 12:00:00)-Water Temperature (C)]]*OO[[#This Row],[99]]</f>
        <v>1.1322912228495E-6</v>
      </c>
    </row>
    <row r="442" spans="1:101" x14ac:dyDescent="0.35">
      <c r="A442" t="s">
        <v>449</v>
      </c>
      <c r="B442">
        <v>825.11800000000005</v>
      </c>
      <c r="C442" s="10">
        <f>3/24*OO[[#This Row],[59 (26JUN1985 06:00:00)-Water Temperature (C)]]*OO[[#This Row],[1]]/SUM(OO[1])</f>
        <v>0</v>
      </c>
      <c r="D442" s="10">
        <f>3/24*OO[[#This Row],[60 (26JUN1985 09:00:00)-Water Temperature (C)]]*OO[[#This Row],[2]]/SUM(OO[2])</f>
        <v>0</v>
      </c>
      <c r="E442" s="10">
        <f>3/24*OO[[#This Row],[61 (26JUN1985 12:00:00)-Water Temperature (C)]]*OO[[#This Row],[3]]/SUM(OO[3])</f>
        <v>0</v>
      </c>
      <c r="F442" s="10">
        <f>3/24*OO[[#This Row],[62 (26JUN1985 15:00:00)-Water Temperature (C)]]*OO[[#This Row],[4]]/SUM(OO[4])</f>
        <v>0</v>
      </c>
      <c r="G442" s="10">
        <f>3/24*OO[[#This Row],[63 (26JUN1985 18:00:00)-Water Temperature (C)]]*OO[[#This Row],[5]]/SUM(OO[5])</f>
        <v>0</v>
      </c>
      <c r="H442" s="10">
        <f>3/24*OO[[#This Row],[64 (26JUN1985 21:00:00)-Water Temperature (C)]]*OO[[#This Row],[6]]/SUM(OO[6])</f>
        <v>0</v>
      </c>
      <c r="I442" s="10">
        <f>3/24*OO[[#This Row],[65 (27JUN1985 00:00:00)-Water Temperature (C)]]*OO[[#This Row],[7]]/SUM(OO[7])</f>
        <v>0</v>
      </c>
      <c r="J442" s="10">
        <f>3/24*OO[[#This Row],[66 (27JUN1985 03:00:00)-Water Temperature (C)]]*OO[[#This Row],[8]]/SUM(OO[8])</f>
        <v>0</v>
      </c>
      <c r="K442" s="10">
        <f>3/24*OO[[#This Row],[67 (27JUN1985 06:00:00)-Water Temperature (C)]]*OO[[#This Row],[9]]/SUM(OO[9])</f>
        <v>0</v>
      </c>
      <c r="L442" s="10">
        <f>3/24*OO[[#This Row],[68 (27JUN1985 09:00:00)-Water Temperature (C)]]*OO[[#This Row],[10]]/SUM(OO[10])</f>
        <v>0</v>
      </c>
      <c r="M442" s="10">
        <f>3/24*OO[[#This Row],[69 (27JUN1985 12:00:00)-Water Temperature (C)]]*OO[[#This Row],[11]]/SUM(OO[11])</f>
        <v>0</v>
      </c>
      <c r="N442" s="10">
        <f>3/24*OO[[#This Row],[70 (27JUN1985 15:00:00)-Water Temperature (C)]]*OO[[#This Row],[12]]/SUM(OO[12])</f>
        <v>0</v>
      </c>
      <c r="O442" s="10">
        <f>3/24*OO[[#This Row],[71 (27JUN1985 18:00:00)-Water Temperature (C)]]*OO[[#This Row],[13]]/SUM(OO[13])</f>
        <v>0</v>
      </c>
      <c r="P442" s="10">
        <f>3/24*OO[[#This Row],[72 (27JUN1985 21:00:00)-Water Temperature (C)]]*OO[[#This Row],[14]]/SUM(OO[14])</f>
        <v>0</v>
      </c>
      <c r="Q442" s="10">
        <f>3/24*OO[[#This Row],[73 (28JUN1985 00:00:00)-Water Temperature (C)]]*OO[[#This Row],[15]]/SUM(OO[15])</f>
        <v>0</v>
      </c>
      <c r="R442" s="10">
        <f>3/24*OO[[#This Row],[74 (28JUN1985 03:00:00)-Water Temperature (C)]]*OO[[#This Row],[16]]/SUM(OO[16])</f>
        <v>0</v>
      </c>
      <c r="S442" s="10">
        <f>3/24*OO[[#This Row],[75 (28JUN1985 06:00:00)-Water Temperature (C)]]*OO[[#This Row],[17]]/SUM(OO[17])</f>
        <v>0</v>
      </c>
      <c r="T442" s="10">
        <f>3/24*OO[[#This Row],[76 (28JUN1985 09:00:00)-Water Temperature (C)]]*OO[[#This Row],[18]]/SUM(OO[18])</f>
        <v>0</v>
      </c>
      <c r="U442" s="10">
        <f>3/24*OO[[#This Row],[77 (28JUN1985 12:00:00)-Water Temperature (C)]]*OO[[#This Row],[19]]/SUM(OO[19])</f>
        <v>0</v>
      </c>
      <c r="V442" s="10">
        <f>3/24000000*OO[[#This Row],[78 (28JUN1985 15:00:00)-Water Temperature (C)]]*OO[[#This Row],[20]]</f>
        <v>0</v>
      </c>
      <c r="W442" s="10">
        <f>3/24000000*OO[[#This Row],[79 (28JUN1985 18:00:00)-Water Temperature (C)]]*OO[[#This Row],[21]]</f>
        <v>0</v>
      </c>
      <c r="X442" s="10">
        <f>3/24000000*OO[[#This Row],[80 (28JUN1985 21:00:00)-Water Temperature (C)]]*OO[[#This Row],[22]]</f>
        <v>0</v>
      </c>
      <c r="Y442" s="10">
        <f>3/24000000*OO[[#This Row],[81 (29JUN1985 00:00:00)-Water Temperature (C)]]*OO[[#This Row],[23]]</f>
        <v>1.7152492940010002E-38</v>
      </c>
      <c r="Z442" s="10">
        <f>3/24000000*OO[[#This Row],[82 (29JUN1985 03:00:00)-Water Temperature (C)]]*OO[[#This Row],[24]]</f>
        <v>2.106613378433125E-32</v>
      </c>
      <c r="AA442" s="10">
        <f>3/24000000*OO[[#This Row],[83 (29JUN1985 06:00:00)-Water Temperature (C)]]*OO[[#This Row],[25]]</f>
        <v>3.6857124134249996E-26</v>
      </c>
      <c r="AB442" s="10">
        <f>3/24000000*OO[[#This Row],[84 (29JUN1985 09:00:00)-Water Temperature (C)]]*OO[[#This Row],[26]]</f>
        <v>1.7252767145122496E-21</v>
      </c>
      <c r="AC442" s="10">
        <f>3/24000000*OO[[#This Row],[85 (29JUN1985 12:00:00)-Water Temperature (C)]]*OO[[#This Row],[27]]</f>
        <v>6.8993843244000004E-18</v>
      </c>
      <c r="AD442" s="10">
        <f>3/24000000*OO[[#This Row],[86 (29JUN1985 15:00:00)-Water Temperature (C)]]*OO[[#This Row],[28]]</f>
        <v>6.3441057230125001E-15</v>
      </c>
      <c r="AE442" s="10">
        <f>3/24000000*OO[[#This Row],[88 (29JUN1985 21:00:00)-Water Temperature (C)]]*OO[[#This Row],[30]]</f>
        <v>2.3384642728338749E-10</v>
      </c>
      <c r="AF442" s="10">
        <f>3/24000000*OO[[#This Row],[88 (29JUN1985 21:00:00)-Water Temperature (C)]]*OO[[#This Row],[30]]</f>
        <v>2.3384642728338749E-10</v>
      </c>
      <c r="AG442" s="10">
        <f>3/24000000*OO[[#This Row],[89 (30JUN1985 00:00:00)-Water Temperature (C)]]*OO[[#This Row],[31]]</f>
        <v>1.3981024105309999E-8</v>
      </c>
      <c r="AH442" s="10">
        <f>3/24000000*OO[[#This Row],[90 (30JUN1985 03:00:00)-Water Temperature (C)]]*OO[[#This Row],[32]]</f>
        <v>4.5835392093799995E-7</v>
      </c>
      <c r="AI442" s="10">
        <f>3/24000000*OO[[#This Row],[91 (30JUN1985 06:00:00)-Water Temperature (C)]]*OO[[#This Row],[33]]</f>
        <v>8.7113942718299993E-6</v>
      </c>
      <c r="AJ442" s="10">
        <f>3/24000000*OO[[#This Row],[92 (30JUN1985 09:00:00)-Water Temperature (C)]]*OO[[#This Row],[34]]</f>
        <v>1.02100783504525E-4</v>
      </c>
      <c r="AK442" s="10">
        <f>3/24000000*OO[[#This Row],[93 (30JUN1985 12:00:00)-Water Temperature (C)]]*OO[[#This Row],[35]]</f>
        <v>7.8036718869287493E-4</v>
      </c>
      <c r="AL442" s="10">
        <f>3/24000000*OO[[#This Row],[94 (30JUN1985 15:00:00)-Water Temperature (C)]]*OO[[#This Row],[36]]</f>
        <v>4.0349157512124994E-3</v>
      </c>
      <c r="AM442" s="10">
        <f>3/24000000*OO[[#This Row],[95 (30JUN1985 18:00:00)-Water Temperature (C)]]*OO[[#This Row],[37]]</f>
        <v>1.476910093924E-2</v>
      </c>
      <c r="AN442" s="10">
        <f>3/24000000*OO[[#This Row],[96 (30JUN1985 21:00:00)-Water Temperature (C)]]*OO[[#This Row],[38]]</f>
        <v>4.0481877483537501E-2</v>
      </c>
      <c r="AO442" s="10">
        <f>3/24000000*OO[[#This Row],[97 (01JUL1985 00:00:00)-Water Temperature (C)]]*OO[[#This Row],[39]]</f>
        <v>8.53585602748375E-2</v>
      </c>
      <c r="AP442" s="10">
        <f>3/24000000*OO[[#This Row],[98 (01JUL1985 03:00:00)-Water Temperature (C)]]*OO[[#This Row],[40]]</f>
        <v>0.14266407034162498</v>
      </c>
      <c r="AQ442" s="10">
        <f>3/24000000*OO[[#This Row],[99 (01JUL1985 06:00:00)-Water Temperature (C)]]*OO[[#This Row],[41]]</f>
        <v>0.18963516438139996</v>
      </c>
      <c r="AR442" s="10">
        <f>3/24000000*OO[[#This Row],[100 (01JUL1985 09:00:00)-Water Temperature (C)]]*OO[[#This Row],[42]]</f>
        <v>0.203359045570875</v>
      </c>
      <c r="AS442" s="10">
        <f>3/24000000*OO[[#This Row],[101 (01JUL1985 12:00:00)-Water Temperature (C)]]*OO[[#This Row],[43]]</f>
        <v>0.181713391989475</v>
      </c>
      <c r="AT442" s="10">
        <f>3/24000000*OO[[#This Row],[102 (01JUL1985 15:00:00)-Water Temperature (C)]]*OO[[#This Row],[44]]</f>
        <v>0.1381905977640375</v>
      </c>
      <c r="AU442" s="10">
        <f>3/24000000*OO[[#This Row],[103 (01JUL1985 18:00:00)-Water Temperature (C)]]*OO[[#This Row],[45]]</f>
        <v>9.1680920502875005E-2</v>
      </c>
      <c r="AV442" s="10">
        <f>3/24000000*OO[[#This Row],[104 (01JUL1985 21:00:00)-Water Temperature (C)]]*OO[[#This Row],[46]]</f>
        <v>5.3875565427374997E-2</v>
      </c>
      <c r="AW442" s="10">
        <f>3/24000000*OO[[#This Row],[105 (02JUL1985 00:00:00)-Water Temperature (C)]]*OO[[#This Row],[47]]</f>
        <v>2.8522749207409999E-2</v>
      </c>
      <c r="AX442" s="10">
        <f>3/24000000*OO[[#This Row],[106 (02JUL1985 03:00:00)-Water Temperature (C)]]*OO[[#This Row],[48]]</f>
        <v>1.4096459184691249E-2</v>
      </c>
      <c r="AY442" s="10">
        <f>3/24000000*OO[[#This Row],[107 (02JUL1985 06:00:00)-Water Temperature (C)]]*OO[[#This Row],[49]]</f>
        <v>6.5627570327249987E-3</v>
      </c>
      <c r="AZ442" s="10">
        <f>3/24000000*OO[[#This Row],[108 (02JUL1985 09:00:00)-Water Temperature (C)]]*OO[[#This Row],[50]]</f>
        <v>2.9668569144728749E-3</v>
      </c>
      <c r="BA442" s="10">
        <f>3/24000000*OO[[#This Row],[109 (02JUL1985 12:00:00)-Water Temperature (C)]]*OO[[#This Row],[51]]</f>
        <v>1.3485613440241248E-3</v>
      </c>
      <c r="BB442" s="10">
        <f>3/24000000*OO[[#This Row],[110 (02JUL1985 15:00:00)-Water Temperature (C)]]*OO[[#This Row],[52]]</f>
        <v>6.5820448485562485E-4</v>
      </c>
      <c r="BC442" s="10">
        <f>3/24000000*OO[[#This Row],[111 (02JUL1985 18:00:00)-Water Temperature (C)]]*OO[[#This Row],[53]]</f>
        <v>3.6817324754400001E-4</v>
      </c>
      <c r="BD442" s="10">
        <f>3/24000000*OO[[#This Row],[112 (02JUL1985 21:00:00)-Water Temperature (C)]]*OO[[#This Row],[54]]</f>
        <v>2.4605899142456252E-4</v>
      </c>
      <c r="BE442" s="10">
        <f>3/24000000*OO[[#This Row],[113 (03JUL1985 00:00:00)-Water Temperature (C)]]*OO[[#This Row],[55]]</f>
        <v>1.88502284596475E-4</v>
      </c>
      <c r="BF442" s="10">
        <f>3/24000000*OO[[#This Row],[114 (03JUL1985 03:00:00)-Water Temperature (C)]]*OO[[#This Row],[56]]</f>
        <v>1.5718448882591249E-4</v>
      </c>
      <c r="BG442" s="10">
        <f>3/24000000*OO[[#This Row],[115 (03JUL1985 06:00:00)-Water Temperature (C)]]*OO[[#This Row],[57]]</f>
        <v>1.3505465728462499E-4</v>
      </c>
      <c r="BH442" s="10">
        <f>3/24000000*OO[[#This Row],[116 (03JUL1985 09:00:00)-Water Temperature (C)]]*OO[[#This Row],[58]]</f>
        <v>1.1718268888764999E-4</v>
      </c>
      <c r="BI442" s="10">
        <f>3/24000000*OO[[#This Row],[117 (03JUL1985 12:00:00)-Water Temperature (C)]]*OO[[#This Row],[59]]</f>
        <v>1.034980503444E-4</v>
      </c>
      <c r="BJ442" s="10">
        <f>3/24000000*OO[[#This Row],[118 (03JUL1985 15:00:00)-Water Temperature (C)]]*OO[[#This Row],[60]]</f>
        <v>9.1152056440650003E-5</v>
      </c>
      <c r="BK442" s="10">
        <f>3/24000000*OO[[#This Row],[119 (03JUL1985 18:00:00)-Water Temperature (C)]]*OO[[#This Row],[61]]</f>
        <v>7.9133308206975013E-5</v>
      </c>
      <c r="BL442" s="10">
        <f>3/24000000*OO[[#This Row],[120 (03JUL1985 21:00:00)-Water Temperature (C)]]*OO[[#This Row],[62]]</f>
        <v>6.8516381511600001E-5</v>
      </c>
      <c r="BM442" s="10">
        <f>3/24000000*OO[[#This Row],[121 (04JUL1985 00:00:00)-Water Temperature (C)]]*OO[[#This Row],[63]]</f>
        <v>5.9953146797324988E-5</v>
      </c>
      <c r="BN442" s="10">
        <f>3/24000000*OO[[#This Row],[122 (04JUL1985 03:00:00)-Water Temperature (C)]]*OO[[#This Row],[64]]</f>
        <v>5.4217784716425004E-5</v>
      </c>
      <c r="BO442" s="10">
        <f>3/24000000*OO[[#This Row],[123 (04JUL1985 06:00:00)-Water Temperature (C)]]*OO[[#This Row],[65]]</f>
        <v>4.9372516826024998E-5</v>
      </c>
      <c r="BP442" s="10">
        <f>3/24000000*OO[[#This Row],[124 (04JUL1985 09:00:00)-Water Temperature (C)]]*OO[[#This Row],[66]]</f>
        <v>4.4799367846749997E-5</v>
      </c>
      <c r="BQ442" s="10">
        <f>3/24000000*OO[[#This Row],[125 (04JUL1985 12:00:00)-Water Temperature (C)]]*OO[[#This Row],[67]]</f>
        <v>4.0129073933399999E-5</v>
      </c>
      <c r="BR442" s="10">
        <f>3/24000000*OO[[#This Row],[126 (04JUL1985 15:00:00)-Water Temperature (C)]]*OO[[#This Row],[68]]</f>
        <v>3.5794324032799998E-5</v>
      </c>
      <c r="BS442" s="10">
        <f>3/24000000*OO[[#This Row],[127 (04JUL1985 18:00:00)-Water Temperature (C)]]*OO[[#This Row],[69]]</f>
        <v>3.1808048568887503E-5</v>
      </c>
      <c r="BT442" s="10">
        <f>3/24000000*OO[[#This Row],[128 (04JUL1985 21:00:00)-Water Temperature (C)]]*OO[[#This Row],[70]]</f>
        <v>2.833514532315E-5</v>
      </c>
      <c r="BU442" s="10">
        <f>3/24000000*OO[[#This Row],[129 (05JUL1985 00:00:00)-Water Temperature (C)]]*OO[[#This Row],[71]]</f>
        <v>2.5350958768031248E-5</v>
      </c>
      <c r="BV442" s="10">
        <f>3/24000000*OO[[#This Row],[130 (05JUL1985 03:00:00)-Water Temperature (C)]]*OO[[#This Row],[72]]</f>
        <v>2.3097741036353746E-5</v>
      </c>
      <c r="BW442" s="10">
        <f>3/24000000*OO[[#This Row],[131 (05JUL1985 06:00:00)-Water Temperature (C)]]*OO[[#This Row],[73]]</f>
        <v>2.0911365819709997E-5</v>
      </c>
      <c r="BX442" s="10">
        <f>3/24000000*OO[[#This Row],[132 (05JUL1985 09:00:00)-Water Temperature (C)]]*OO[[#This Row],[74]]</f>
        <v>1.8824107721550001E-5</v>
      </c>
      <c r="BY442" s="10">
        <f>3/24000000*OO[[#This Row],[133 (05JUL1985 12:00:00)-Water Temperature (C)]]*OO[[#This Row],[75]]</f>
        <v>1.6610740426214998E-5</v>
      </c>
      <c r="BZ442" s="10">
        <f>3/24000000*OO[[#This Row],[134 (05JUL1985 15:00:00)-Water Temperature (C)]]*OO[[#This Row],[76]]</f>
        <v>1.458997008633E-5</v>
      </c>
      <c r="CA442" s="10">
        <f>3/24000000*OO[[#This Row],[135 (05JUL1985 18:00:00)-Water Temperature (C)]]*OO[[#This Row],[77]]</f>
        <v>1.2685405595587498E-5</v>
      </c>
      <c r="CB442" s="10">
        <f>3/24000000*OO[[#This Row],[136 (05JUL1985 21:00:00)-Water Temperature (C)]]*OO[[#This Row],[78]]</f>
        <v>1.0935054850167498E-5</v>
      </c>
      <c r="CC442" s="10">
        <f>3/24000000*OO[[#This Row],[137 (06JUL1985 00:00:00)-Water Temperature (C)]]*OO[[#This Row],[79]]</f>
        <v>9.448727393629999E-6</v>
      </c>
      <c r="CD442" s="10">
        <f>3/24000000*OO[[#This Row],[138 (06JUL1985 03:00:00)-Water Temperature (C)]]*OO[[#This Row],[80]]</f>
        <v>8.236012966350001E-6</v>
      </c>
      <c r="CE442" s="10">
        <f>3/24000000*OO[[#This Row],[139 (06JUL1985 06:00:00)-Water Temperature (C)]]*OO[[#This Row],[81]]</f>
        <v>7.0576801176612498E-6</v>
      </c>
      <c r="CF442" s="10">
        <f>3/24000000*OO[[#This Row],[140 (06JUL1985 09:00:00)-Water Temperature (C)]]*OO[[#This Row],[82]]</f>
        <v>5.9563006240237497E-6</v>
      </c>
      <c r="CG442" s="10">
        <f>3/24000000*OO[[#This Row],[141 (06JUL1985 12:00:00)-Water Temperature (C)]]*OO[[#This Row],[83]]</f>
        <v>4.9672097054212502E-6</v>
      </c>
      <c r="CH442" s="10">
        <f>3/24000000*OO[[#This Row],[142 (06JUL1985 15:00:00)-Water Temperature (C)]]*OO[[#This Row],[84]]</f>
        <v>4.1339015085749993E-6</v>
      </c>
      <c r="CI442" s="10">
        <f>3/24000000*OO[[#This Row],[143 (06JUL1985 18:00:00)-Water Temperature (C)]]*OO[[#This Row],[85]]</f>
        <v>3.4704476220974999E-6</v>
      </c>
      <c r="CJ442" s="10">
        <f>3/24000000*OO[[#This Row],[144 (06JUL1985 21:00:00)-Water Temperature (C)]]*OO[[#This Row],[86]]</f>
        <v>2.9798812169919998E-6</v>
      </c>
      <c r="CK442" s="10">
        <f>3/24000000*OO[[#This Row],[145 (07JUL1985 00:00:00)-Water Temperature (C)]]*OO[[#This Row],[87]]</f>
        <v>2.6188290221234998E-6</v>
      </c>
      <c r="CL442" s="10">
        <f>3/24000000*OO[[#This Row],[146 (07JUL1985 03:00:00)-Water Temperature (C)]]*OO[[#This Row],[88]]</f>
        <v>2.37574657544625E-6</v>
      </c>
      <c r="CM442" s="10">
        <f>3/24000000*OO[[#This Row],[147 (07JUL1985 06:00:00)-Water Temperature (C)]]*OO[[#This Row],[89]]</f>
        <v>2.1599708342549996E-6</v>
      </c>
      <c r="CN442" s="10">
        <f>3/24000000*OO[[#This Row],[148 (07JUL1985 09:00:00)-Water Temperature (C)]]*OO[[#This Row],[90]]</f>
        <v>1.9742819151003747E-6</v>
      </c>
      <c r="CO442" s="10">
        <f>3/24000000*OO[[#This Row],[149 (07JUL1985 12:00:00)-Water Temperature (C)]]*OO[[#This Row],[91]]</f>
        <v>1.8312158651366249E-6</v>
      </c>
      <c r="CP442" s="10">
        <f>3/24000000*OO[[#This Row],[150 (07JUL1985 15:00:00)-Water Temperature (C)]]*OO[[#This Row],[92]]</f>
        <v>1.7333977795809999E-6</v>
      </c>
      <c r="CQ442" s="10">
        <f>3/24000000*OO[[#This Row],[151 (07JUL1985 18:00:00)-Water Temperature (C)]]*OO[[#This Row],[93]]</f>
        <v>1.648483141631625E-6</v>
      </c>
      <c r="CR442" s="10">
        <f>3/24000000*OO[[#This Row],[152 (07JUL1985 21:00:00)-Water Temperature (C)]]*OO[[#This Row],[94]]</f>
        <v>1.5678918018404996E-6</v>
      </c>
      <c r="CS442" s="10">
        <f>3/24000000*OO[[#This Row],[153 (08JUL1985 00:00:00)-Water Temperature (C)]]*OO[[#This Row],[95]]</f>
        <v>1.4965462142185001E-6</v>
      </c>
      <c r="CT442" s="10">
        <f>3/24000000*OO[[#This Row],[154 (08JUL1985 03:00:00)-Water Temperature (C)]]*OO[[#This Row],[96]]</f>
        <v>1.4616853766287496E-6</v>
      </c>
      <c r="CU442" s="10">
        <f>3/24000000*OO[[#This Row],[155 (08JUL1985 06:00:00)-Water Temperature (C)]]*OO[[#This Row],[97]]</f>
        <v>1.43322013818225E-6</v>
      </c>
      <c r="CV442" s="10">
        <f>3/24000000*OO[[#This Row],[156 (08JUL1985 09:00:00)-Water Temperature (C)]]*OO[[#This Row],[98]]</f>
        <v>1.39680785528175E-6</v>
      </c>
      <c r="CW442" s="10">
        <f>3/24000000*OO[[#This Row],[157 (08JUL1985 12:00:00)-Water Temperature (C)]]*OO[[#This Row],[99]]</f>
        <v>1.3580242423064999E-6</v>
      </c>
    </row>
    <row r="443" spans="1:101" x14ac:dyDescent="0.35">
      <c r="A443" t="s">
        <v>450</v>
      </c>
      <c r="B443">
        <v>843.68640000000005</v>
      </c>
      <c r="C443" s="10">
        <f>3/24*OO[[#This Row],[59 (26JUN1985 06:00:00)-Water Temperature (C)]]*OO[[#This Row],[1]]/SUM(OO[1])</f>
        <v>0</v>
      </c>
      <c r="D443" s="10">
        <f>3/24*OO[[#This Row],[60 (26JUN1985 09:00:00)-Water Temperature (C)]]*OO[[#This Row],[2]]/SUM(OO[2])</f>
        <v>0</v>
      </c>
      <c r="E443" s="10">
        <f>3/24*OO[[#This Row],[61 (26JUN1985 12:00:00)-Water Temperature (C)]]*OO[[#This Row],[3]]/SUM(OO[3])</f>
        <v>0</v>
      </c>
      <c r="F443" s="10">
        <f>3/24*OO[[#This Row],[62 (26JUN1985 15:00:00)-Water Temperature (C)]]*OO[[#This Row],[4]]/SUM(OO[4])</f>
        <v>0</v>
      </c>
      <c r="G443" s="10">
        <f>3/24*OO[[#This Row],[63 (26JUN1985 18:00:00)-Water Temperature (C)]]*OO[[#This Row],[5]]/SUM(OO[5])</f>
        <v>0</v>
      </c>
      <c r="H443" s="10">
        <f>3/24*OO[[#This Row],[64 (26JUN1985 21:00:00)-Water Temperature (C)]]*OO[[#This Row],[6]]/SUM(OO[6])</f>
        <v>0</v>
      </c>
      <c r="I443" s="10">
        <f>3/24*OO[[#This Row],[65 (27JUN1985 00:00:00)-Water Temperature (C)]]*OO[[#This Row],[7]]/SUM(OO[7])</f>
        <v>0</v>
      </c>
      <c r="J443" s="10">
        <f>3/24*OO[[#This Row],[66 (27JUN1985 03:00:00)-Water Temperature (C)]]*OO[[#This Row],[8]]/SUM(OO[8])</f>
        <v>0</v>
      </c>
      <c r="K443" s="10">
        <f>3/24*OO[[#This Row],[67 (27JUN1985 06:00:00)-Water Temperature (C)]]*OO[[#This Row],[9]]/SUM(OO[9])</f>
        <v>0</v>
      </c>
      <c r="L443" s="10">
        <f>3/24*OO[[#This Row],[68 (27JUN1985 09:00:00)-Water Temperature (C)]]*OO[[#This Row],[10]]/SUM(OO[10])</f>
        <v>0</v>
      </c>
      <c r="M443" s="10">
        <f>3/24*OO[[#This Row],[69 (27JUN1985 12:00:00)-Water Temperature (C)]]*OO[[#This Row],[11]]/SUM(OO[11])</f>
        <v>0</v>
      </c>
      <c r="N443" s="10">
        <f>3/24*OO[[#This Row],[70 (27JUN1985 15:00:00)-Water Temperature (C)]]*OO[[#This Row],[12]]/SUM(OO[12])</f>
        <v>0</v>
      </c>
      <c r="O443" s="10">
        <f>3/24*OO[[#This Row],[71 (27JUN1985 18:00:00)-Water Temperature (C)]]*OO[[#This Row],[13]]/SUM(OO[13])</f>
        <v>0</v>
      </c>
      <c r="P443" s="10">
        <f>3/24*OO[[#This Row],[72 (27JUN1985 21:00:00)-Water Temperature (C)]]*OO[[#This Row],[14]]/SUM(OO[14])</f>
        <v>0</v>
      </c>
      <c r="Q443" s="10">
        <f>3/24*OO[[#This Row],[73 (28JUN1985 00:00:00)-Water Temperature (C)]]*OO[[#This Row],[15]]/SUM(OO[15])</f>
        <v>0</v>
      </c>
      <c r="R443" s="10">
        <f>3/24*OO[[#This Row],[74 (28JUN1985 03:00:00)-Water Temperature (C)]]*OO[[#This Row],[16]]/SUM(OO[16])</f>
        <v>0</v>
      </c>
      <c r="S443" s="10">
        <f>3/24*OO[[#This Row],[75 (28JUN1985 06:00:00)-Water Temperature (C)]]*OO[[#This Row],[17]]/SUM(OO[17])</f>
        <v>0</v>
      </c>
      <c r="T443" s="10">
        <f>3/24*OO[[#This Row],[76 (28JUN1985 09:00:00)-Water Temperature (C)]]*OO[[#This Row],[18]]/SUM(OO[18])</f>
        <v>0</v>
      </c>
      <c r="U443" s="10">
        <f>3/24*OO[[#This Row],[77 (28JUN1985 12:00:00)-Water Temperature (C)]]*OO[[#This Row],[19]]/SUM(OO[19])</f>
        <v>0</v>
      </c>
      <c r="V443" s="10">
        <f>3/24000000*OO[[#This Row],[78 (28JUN1985 15:00:00)-Water Temperature (C)]]*OO[[#This Row],[20]]</f>
        <v>0</v>
      </c>
      <c r="W443" s="10">
        <f>3/24000000*OO[[#This Row],[79 (28JUN1985 18:00:00)-Water Temperature (C)]]*OO[[#This Row],[21]]</f>
        <v>0</v>
      </c>
      <c r="X443" s="10">
        <f>3/24000000*OO[[#This Row],[80 (28JUN1985 21:00:00)-Water Temperature (C)]]*OO[[#This Row],[22]]</f>
        <v>0</v>
      </c>
      <c r="Y443" s="10">
        <f>3/24000000*OO[[#This Row],[81 (29JUN1985 00:00:00)-Water Temperature (C)]]*OO[[#This Row],[23]]</f>
        <v>4.0300952337749991E-39</v>
      </c>
      <c r="Z443" s="10">
        <f>3/24000000*OO[[#This Row],[82 (29JUN1985 03:00:00)-Water Temperature (C)]]*OO[[#This Row],[24]]</f>
        <v>4.6934144557649999E-33</v>
      </c>
      <c r="AA443" s="10">
        <f>3/24000000*OO[[#This Row],[83 (29JUN1985 06:00:00)-Water Temperature (C)]]*OO[[#This Row],[25]]</f>
        <v>9.8544543099437493E-27</v>
      </c>
      <c r="AB443" s="10">
        <f>3/24000000*OO[[#This Row],[84 (29JUN1985 09:00:00)-Water Temperature (C)]]*OO[[#This Row],[26]]</f>
        <v>5.5692298696562497E-22</v>
      </c>
      <c r="AC443" s="10">
        <f>3/24000000*OO[[#This Row],[85 (29JUN1985 12:00:00)-Water Temperature (C)]]*OO[[#This Row],[27]]</f>
        <v>2.5125696995968751E-18</v>
      </c>
      <c r="AD443" s="10">
        <f>3/24000000*OO[[#This Row],[86 (29JUN1985 15:00:00)-Water Temperature (C)]]*OO[[#This Row],[28]]</f>
        <v>2.548373886676875E-15</v>
      </c>
      <c r="AE443" s="10">
        <f>3/24000000*OO[[#This Row],[88 (29JUN1985 21:00:00)-Water Temperature (C)]]*OO[[#This Row],[30]]</f>
        <v>1.1106120653398749E-10</v>
      </c>
      <c r="AF443" s="10">
        <f>3/24000000*OO[[#This Row],[88 (29JUN1985 21:00:00)-Water Temperature (C)]]*OO[[#This Row],[30]]</f>
        <v>1.1106120653398749E-10</v>
      </c>
      <c r="AG443" s="10">
        <f>3/24000000*OO[[#This Row],[89 (30JUN1985 00:00:00)-Water Temperature (C)]]*OO[[#This Row],[31]]</f>
        <v>7.1503450550999989E-9</v>
      </c>
      <c r="AH443" s="10">
        <f>3/24000000*OO[[#This Row],[90 (30JUN1985 03:00:00)-Water Temperature (C)]]*OO[[#This Row],[32]]</f>
        <v>2.5112786580279997E-7</v>
      </c>
      <c r="AI443" s="10">
        <f>3/24000000*OO[[#This Row],[91 (30JUN1985 06:00:00)-Water Temperature (C)]]*OO[[#This Row],[33]]</f>
        <v>5.0920772046899996E-6</v>
      </c>
      <c r="AJ443" s="10">
        <f>3/24000000*OO[[#This Row],[92 (30JUN1985 09:00:00)-Water Temperature (C)]]*OO[[#This Row],[34]]</f>
        <v>6.3453389272812502E-5</v>
      </c>
      <c r="AK443" s="10">
        <f>3/24000000*OO[[#This Row],[93 (30JUN1985 12:00:00)-Water Temperature (C)]]*OO[[#This Row],[35]]</f>
        <v>5.1326618961700001E-4</v>
      </c>
      <c r="AL443" s="10">
        <f>3/24000000*OO[[#This Row],[94 (30JUN1985 15:00:00)-Water Temperature (C)]]*OO[[#This Row],[36]]</f>
        <v>2.7975459048675002E-3</v>
      </c>
      <c r="AM443" s="10">
        <f>3/24000000*OO[[#This Row],[95 (30JUN1985 18:00:00)-Water Temperature (C)]]*OO[[#This Row],[37]]</f>
        <v>1.0771077050849998E-2</v>
      </c>
      <c r="AN443" s="10">
        <f>3/24000000*OO[[#This Row],[96 (30JUN1985 21:00:00)-Water Temperature (C)]]*OO[[#This Row],[38]]</f>
        <v>3.1020518321129998E-2</v>
      </c>
      <c r="AO443" s="10">
        <f>3/24000000*OO[[#This Row],[97 (01JUL1985 00:00:00)-Water Temperature (C)]]*OO[[#This Row],[39]]</f>
        <v>6.8798540718875006E-2</v>
      </c>
      <c r="AP443" s="10">
        <f>3/24000000*OO[[#This Row],[98 (01JUL1985 03:00:00)-Water Temperature (C)]]*OO[[#This Row],[40]]</f>
        <v>0.1212176581002125</v>
      </c>
      <c r="AQ443" s="10">
        <f>3/24000000*OO[[#This Row],[99 (01JUL1985 06:00:00)-Water Temperature (C)]]*OO[[#This Row],[41]]</f>
        <v>0.16991979296984999</v>
      </c>
      <c r="AR443" s="10">
        <f>3/24000000*OO[[#This Row],[100 (01JUL1985 09:00:00)-Water Temperature (C)]]*OO[[#This Row],[42]]</f>
        <v>0.19240677531054998</v>
      </c>
      <c r="AS443" s="10">
        <f>3/24000000*OO[[#This Row],[101 (01JUL1985 12:00:00)-Water Temperature (C)]]*OO[[#This Row],[43]]</f>
        <v>0.18098279527623748</v>
      </c>
      <c r="AT443" s="10">
        <f>3/24000000*OO[[#This Row],[102 (01JUL1985 15:00:00)-Water Temperature (C)]]*OO[[#This Row],[44]]</f>
        <v>0.14482352723883751</v>
      </c>
      <c r="AU443" s="10">
        <f>3/24000000*OO[[#This Row],[103 (01JUL1985 18:00:00)-Water Temperature (C)]]*OO[[#This Row],[45]]</f>
        <v>0.10116108237689998</v>
      </c>
      <c r="AV443" s="10">
        <f>3/24000000*OO[[#This Row],[104 (01JUL1985 21:00:00)-Water Temperature (C)]]*OO[[#This Row],[46]]</f>
        <v>6.2712918784624996E-2</v>
      </c>
      <c r="AW443" s="10">
        <f>3/24000000*OO[[#This Row],[105 (02JUL1985 00:00:00)-Water Temperature (C)]]*OO[[#This Row],[47]]</f>
        <v>3.5084704350150001E-2</v>
      </c>
      <c r="AX443" s="10">
        <f>3/24000000*OO[[#This Row],[106 (02JUL1985 03:00:00)-Water Temperature (C)]]*OO[[#This Row],[48]]</f>
        <v>1.8282863882984998E-2</v>
      </c>
      <c r="AY443" s="10">
        <f>3/24000000*OO[[#This Row],[107 (02JUL1985 06:00:00)-Water Temperature (C)]]*OO[[#This Row],[49]]</f>
        <v>8.8569811308000009E-3</v>
      </c>
      <c r="AZ443" s="10">
        <f>3/24000000*OO[[#This Row],[108 (02JUL1985 09:00:00)-Water Temperature (C)]]*OO[[#This Row],[50]]</f>
        <v>4.1083552706299995E-3</v>
      </c>
      <c r="BA443" s="10">
        <f>3/24000000*OO[[#This Row],[109 (02JUL1985 12:00:00)-Water Temperature (C)]]*OO[[#This Row],[51]]</f>
        <v>1.8715960139484998E-3</v>
      </c>
      <c r="BB443" s="10">
        <f>3/24000000*OO[[#This Row],[110 (02JUL1985 15:00:00)-Water Temperature (C)]]*OO[[#This Row],[52]]</f>
        <v>8.8238354612049988E-4</v>
      </c>
      <c r="BC443" s="10">
        <f>3/24000000*OO[[#This Row],[111 (02JUL1985 18:00:00)-Water Temperature (C)]]*OO[[#This Row],[53]]</f>
        <v>4.5989392243387501E-4</v>
      </c>
      <c r="BD443" s="10">
        <f>3/24000000*OO[[#This Row],[112 (02JUL1985 21:00:00)-Water Temperature (C)]]*OO[[#This Row],[54]]</f>
        <v>2.8391616098179999E-4</v>
      </c>
      <c r="BE443" s="10">
        <f>3/24000000*OO[[#This Row],[113 (03JUL1985 00:00:00)-Water Temperature (C)]]*OO[[#This Row],[55]]</f>
        <v>2.0553466553997499E-4</v>
      </c>
      <c r="BF443" s="10">
        <f>3/24000000*OO[[#This Row],[114 (03JUL1985 03:00:00)-Water Temperature (C)]]*OO[[#This Row],[56]]</f>
        <v>1.666108488888E-4</v>
      </c>
      <c r="BG443" s="10">
        <f>3/24000000*OO[[#This Row],[115 (03JUL1985 06:00:00)-Water Temperature (C)]]*OO[[#This Row],[57]]</f>
        <v>1.4184202501921249E-4</v>
      </c>
      <c r="BH443" s="10">
        <f>3/24000000*OO[[#This Row],[116 (03JUL1985 09:00:00)-Water Temperature (C)]]*OO[[#This Row],[58]]</f>
        <v>1.2251340049537499E-4</v>
      </c>
      <c r="BI443" s="10">
        <f>3/24000000*OO[[#This Row],[117 (03JUL1985 12:00:00)-Water Temperature (C)]]*OO[[#This Row],[59]]</f>
        <v>1.0762681070542501E-4</v>
      </c>
      <c r="BJ443" s="10">
        <f>3/24000000*OO[[#This Row],[118 (03JUL1985 15:00:00)-Water Temperature (C)]]*OO[[#This Row],[60]]</f>
        <v>9.4322221024500008E-5</v>
      </c>
      <c r="BK443" s="10">
        <f>3/24000000*OO[[#This Row],[119 (03JUL1985 18:00:00)-Water Temperature (C)]]*OO[[#This Row],[61]]</f>
        <v>8.1812202962100003E-5</v>
      </c>
      <c r="BL443" s="10">
        <f>3/24000000*OO[[#This Row],[120 (03JUL1985 21:00:00)-Water Temperature (C)]]*OO[[#This Row],[62]]</f>
        <v>7.0882006576612495E-5</v>
      </c>
      <c r="BM443" s="10">
        <f>3/24000000*OO[[#This Row],[121 (04JUL1985 00:00:00)-Water Temperature (C)]]*OO[[#This Row],[63]]</f>
        <v>6.2116829270775001E-5</v>
      </c>
      <c r="BN443" s="10">
        <f>3/24000000*OO[[#This Row],[122 (04JUL1985 03:00:00)-Water Temperature (C)]]*OO[[#This Row],[64]]</f>
        <v>5.6354675054599997E-5</v>
      </c>
      <c r="BO443" s="10">
        <f>3/24000000*OO[[#This Row],[123 (04JUL1985 06:00:00)-Water Temperature (C)]]*OO[[#This Row],[65]]</f>
        <v>5.1395016893412496E-5</v>
      </c>
      <c r="BP443" s="10">
        <f>3/24000000*OO[[#This Row],[124 (04JUL1985 09:00:00)-Water Temperature (C)]]*OO[[#This Row],[66]]</f>
        <v>4.6661178480762497E-5</v>
      </c>
      <c r="BQ443" s="10">
        <f>3/24000000*OO[[#This Row],[125 (04JUL1985 12:00:00)-Water Temperature (C)]]*OO[[#This Row],[67]]</f>
        <v>4.16599388868E-5</v>
      </c>
      <c r="BR443" s="10">
        <f>3/24000000*OO[[#This Row],[126 (04JUL1985 15:00:00)-Water Temperature (C)]]*OO[[#This Row],[68]]</f>
        <v>3.6981371056687502E-5</v>
      </c>
      <c r="BS443" s="10">
        <f>3/24000000*OO[[#This Row],[127 (04JUL1985 18:00:00)-Water Temperature (C)]]*OO[[#This Row],[69]]</f>
        <v>3.2743211094749999E-5</v>
      </c>
      <c r="BT443" s="10">
        <f>3/24000000*OO[[#This Row],[128 (04JUL1985 21:00:00)-Water Temperature (C)]]*OO[[#This Row],[70]]</f>
        <v>2.9164697508725E-5</v>
      </c>
      <c r="BU443" s="10">
        <f>3/24000000*OO[[#This Row],[129 (05JUL1985 00:00:00)-Water Temperature (C)]]*OO[[#This Row],[71]]</f>
        <v>2.6139550383196248E-5</v>
      </c>
      <c r="BV443" s="10">
        <f>3/24000000*OO[[#This Row],[130 (05JUL1985 03:00:00)-Water Temperature (C)]]*OO[[#This Row],[72]]</f>
        <v>2.3956603364752494E-5</v>
      </c>
      <c r="BW443" s="10">
        <f>3/24000000*OO[[#This Row],[131 (05JUL1985 06:00:00)-Water Temperature (C)]]*OO[[#This Row],[73]]</f>
        <v>2.1777911896874999E-5</v>
      </c>
      <c r="BX443" s="10">
        <f>3/24000000*OO[[#This Row],[132 (05JUL1985 09:00:00)-Water Temperature (C)]]*OO[[#This Row],[74]]</f>
        <v>1.9677836126849996E-5</v>
      </c>
      <c r="BY443" s="10">
        <f>3/24000000*OO[[#This Row],[133 (05JUL1985 12:00:00)-Water Temperature (C)]]*OO[[#This Row],[75]]</f>
        <v>1.7456629700539999E-5</v>
      </c>
      <c r="BZ443" s="10">
        <f>3/24000000*OO[[#This Row],[134 (05JUL1985 15:00:00)-Water Temperature (C)]]*OO[[#This Row],[76]]</f>
        <v>1.5269480691524998E-5</v>
      </c>
      <c r="CA443" s="10">
        <f>3/24000000*OO[[#This Row],[135 (05JUL1985 18:00:00)-Water Temperature (C)]]*OO[[#This Row],[77]]</f>
        <v>1.3290240118370001E-5</v>
      </c>
      <c r="CB443" s="10">
        <f>3/24000000*OO[[#This Row],[136 (05JUL1985 21:00:00)-Water Temperature (C)]]*OO[[#This Row],[78]]</f>
        <v>1.1513235425493749E-5</v>
      </c>
      <c r="CC443" s="10">
        <f>3/24000000*OO[[#This Row],[137 (06JUL1985 00:00:00)-Water Temperature (C)]]*OO[[#This Row],[79]]</f>
        <v>9.9306872291249981E-6</v>
      </c>
      <c r="CD443" s="10">
        <f>3/24000000*OO[[#This Row],[138 (06JUL1985 03:00:00)-Water Temperature (C)]]*OO[[#This Row],[80]]</f>
        <v>8.6677685647500012E-6</v>
      </c>
      <c r="CE443" s="10">
        <f>3/24000000*OO[[#This Row],[139 (06JUL1985 06:00:00)-Water Temperature (C)]]*OO[[#This Row],[81]]</f>
        <v>7.4404495772449989E-6</v>
      </c>
      <c r="CF443" s="10">
        <f>3/24000000*OO[[#This Row],[140 (06JUL1985 09:00:00)-Water Temperature (C)]]*OO[[#This Row],[82]]</f>
        <v>6.2773008862024994E-6</v>
      </c>
      <c r="CG443" s="10">
        <f>3/24000000*OO[[#This Row],[141 (06JUL1985 12:00:00)-Water Temperature (C)]]*OO[[#This Row],[83]]</f>
        <v>5.2047591049124997E-6</v>
      </c>
      <c r="CH443" s="10">
        <f>3/24000000*OO[[#This Row],[142 (06JUL1985 15:00:00)-Water Temperature (C)]]*OO[[#This Row],[84]]</f>
        <v>4.2784148233500004E-6</v>
      </c>
      <c r="CI443" s="10">
        <f>3/24000000*OO[[#This Row],[143 (06JUL1985 18:00:00)-Water Temperature (C)]]*OO[[#This Row],[85]]</f>
        <v>3.5385985533599996E-6</v>
      </c>
      <c r="CJ443" s="10">
        <f>3/24000000*OO[[#This Row],[144 (06JUL1985 21:00:00)-Water Temperature (C)]]*OO[[#This Row],[86]]</f>
        <v>2.9996638344299998E-6</v>
      </c>
      <c r="CK443" s="10">
        <f>3/24000000*OO[[#This Row],[145 (07JUL1985 00:00:00)-Water Temperature (C)]]*OO[[#This Row],[87]]</f>
        <v>2.6081735564767496E-6</v>
      </c>
      <c r="CL443" s="10">
        <f>3/24000000*OO[[#This Row],[146 (07JUL1985 03:00:00)-Water Temperature (C)]]*OO[[#This Row],[88]]</f>
        <v>2.356607455344E-6</v>
      </c>
      <c r="CM443" s="10">
        <f>3/24000000*OO[[#This Row],[147 (07JUL1985 06:00:00)-Water Temperature (C)]]*OO[[#This Row],[89]]</f>
        <v>2.1227893811162499E-6</v>
      </c>
      <c r="CN443" s="10">
        <f>3/24000000*OO[[#This Row],[148 (07JUL1985 09:00:00)-Water Temperature (C)]]*OO[[#This Row],[90]]</f>
        <v>1.9247566127869998E-6</v>
      </c>
      <c r="CO443" s="10">
        <f>3/24000000*OO[[#This Row],[149 (07JUL1985 12:00:00)-Water Temperature (C)]]*OO[[#This Row],[91]]</f>
        <v>1.7662383654185E-6</v>
      </c>
      <c r="CP443" s="10">
        <f>3/24000000*OO[[#This Row],[150 (07JUL1985 15:00:00)-Water Temperature (C)]]*OO[[#This Row],[92]]</f>
        <v>1.6528592870237501E-6</v>
      </c>
      <c r="CQ443" s="10">
        <f>3/24000000*OO[[#This Row],[151 (07JUL1985 18:00:00)-Water Temperature (C)]]*OO[[#This Row],[93]]</f>
        <v>1.5588390347305002E-6</v>
      </c>
      <c r="CR443" s="10">
        <f>3/24000000*OO[[#This Row],[152 (07JUL1985 21:00:00)-Water Temperature (C)]]*OO[[#This Row],[94]]</f>
        <v>1.475992498744125E-6</v>
      </c>
      <c r="CS443" s="10">
        <f>3/24000000*OO[[#This Row],[153 (08JUL1985 00:00:00)-Water Temperature (C)]]*OO[[#This Row],[95]]</f>
        <v>1.4052010925049998E-6</v>
      </c>
      <c r="CT443" s="10">
        <f>3/24000000*OO[[#This Row],[154 (08JUL1985 03:00:00)-Water Temperature (C)]]*OO[[#This Row],[96]]</f>
        <v>1.3756600770552502E-6</v>
      </c>
      <c r="CU443" s="10">
        <f>3/24000000*OO[[#This Row],[155 (08JUL1985 06:00:00)-Water Temperature (C)]]*OO[[#This Row],[97]]</f>
        <v>1.3473736892249999E-6</v>
      </c>
      <c r="CV443" s="10">
        <f>3/24000000*OO[[#This Row],[156 (08JUL1985 09:00:00)-Water Temperature (C)]]*OO[[#This Row],[98]]</f>
        <v>1.308324500379E-6</v>
      </c>
      <c r="CW443" s="10">
        <f>3/24000000*OO[[#This Row],[157 (08JUL1985 12:00:00)-Water Temperature (C)]]*OO[[#This Row],[99]]</f>
        <v>1.2662481106279998E-6</v>
      </c>
    </row>
    <row r="444" spans="1:101" x14ac:dyDescent="0.35">
      <c r="A444" t="s">
        <v>451</v>
      </c>
      <c r="B444">
        <v>827.11739999999998</v>
      </c>
      <c r="C444" s="10">
        <f>3/24*OO[[#This Row],[59 (26JUN1985 06:00:00)-Water Temperature (C)]]*OO[[#This Row],[1]]/SUM(OO[1])</f>
        <v>0</v>
      </c>
      <c r="D444" s="10">
        <f>3/24*OO[[#This Row],[60 (26JUN1985 09:00:00)-Water Temperature (C)]]*OO[[#This Row],[2]]/SUM(OO[2])</f>
        <v>0</v>
      </c>
      <c r="E444" s="10">
        <f>3/24*OO[[#This Row],[61 (26JUN1985 12:00:00)-Water Temperature (C)]]*OO[[#This Row],[3]]/SUM(OO[3])</f>
        <v>0</v>
      </c>
      <c r="F444" s="10">
        <f>3/24*OO[[#This Row],[62 (26JUN1985 15:00:00)-Water Temperature (C)]]*OO[[#This Row],[4]]/SUM(OO[4])</f>
        <v>0</v>
      </c>
      <c r="G444" s="10">
        <f>3/24*OO[[#This Row],[63 (26JUN1985 18:00:00)-Water Temperature (C)]]*OO[[#This Row],[5]]/SUM(OO[5])</f>
        <v>0</v>
      </c>
      <c r="H444" s="10">
        <f>3/24*OO[[#This Row],[64 (26JUN1985 21:00:00)-Water Temperature (C)]]*OO[[#This Row],[6]]/SUM(OO[6])</f>
        <v>0</v>
      </c>
      <c r="I444" s="10">
        <f>3/24*OO[[#This Row],[65 (27JUN1985 00:00:00)-Water Temperature (C)]]*OO[[#This Row],[7]]/SUM(OO[7])</f>
        <v>0</v>
      </c>
      <c r="J444" s="10">
        <f>3/24*OO[[#This Row],[66 (27JUN1985 03:00:00)-Water Temperature (C)]]*OO[[#This Row],[8]]/SUM(OO[8])</f>
        <v>0</v>
      </c>
      <c r="K444" s="10">
        <f>3/24*OO[[#This Row],[67 (27JUN1985 06:00:00)-Water Temperature (C)]]*OO[[#This Row],[9]]/SUM(OO[9])</f>
        <v>0</v>
      </c>
      <c r="L444" s="10">
        <f>3/24*OO[[#This Row],[68 (27JUN1985 09:00:00)-Water Temperature (C)]]*OO[[#This Row],[10]]/SUM(OO[10])</f>
        <v>0</v>
      </c>
      <c r="M444" s="10">
        <f>3/24*OO[[#This Row],[69 (27JUN1985 12:00:00)-Water Temperature (C)]]*OO[[#This Row],[11]]/SUM(OO[11])</f>
        <v>0</v>
      </c>
      <c r="N444" s="10">
        <f>3/24*OO[[#This Row],[70 (27JUN1985 15:00:00)-Water Temperature (C)]]*OO[[#This Row],[12]]/SUM(OO[12])</f>
        <v>0</v>
      </c>
      <c r="O444" s="10">
        <f>3/24*OO[[#This Row],[71 (27JUN1985 18:00:00)-Water Temperature (C)]]*OO[[#This Row],[13]]/SUM(OO[13])</f>
        <v>0</v>
      </c>
      <c r="P444" s="10">
        <f>3/24*OO[[#This Row],[72 (27JUN1985 21:00:00)-Water Temperature (C)]]*OO[[#This Row],[14]]/SUM(OO[14])</f>
        <v>0</v>
      </c>
      <c r="Q444" s="10">
        <f>3/24*OO[[#This Row],[73 (28JUN1985 00:00:00)-Water Temperature (C)]]*OO[[#This Row],[15]]/SUM(OO[15])</f>
        <v>0</v>
      </c>
      <c r="R444" s="10">
        <f>3/24*OO[[#This Row],[74 (28JUN1985 03:00:00)-Water Temperature (C)]]*OO[[#This Row],[16]]/SUM(OO[16])</f>
        <v>0</v>
      </c>
      <c r="S444" s="10">
        <f>3/24*OO[[#This Row],[75 (28JUN1985 06:00:00)-Water Temperature (C)]]*OO[[#This Row],[17]]/SUM(OO[17])</f>
        <v>0</v>
      </c>
      <c r="T444" s="10">
        <f>3/24*OO[[#This Row],[76 (28JUN1985 09:00:00)-Water Temperature (C)]]*OO[[#This Row],[18]]/SUM(OO[18])</f>
        <v>0</v>
      </c>
      <c r="U444" s="10">
        <f>3/24*OO[[#This Row],[77 (28JUN1985 12:00:00)-Water Temperature (C)]]*OO[[#This Row],[19]]/SUM(OO[19])</f>
        <v>0</v>
      </c>
      <c r="V444" s="10">
        <f>3/24000000*OO[[#This Row],[78 (28JUN1985 15:00:00)-Water Temperature (C)]]*OO[[#This Row],[20]]</f>
        <v>0</v>
      </c>
      <c r="W444" s="10">
        <f>3/24000000*OO[[#This Row],[79 (28JUN1985 18:00:00)-Water Temperature (C)]]*OO[[#This Row],[21]]</f>
        <v>0</v>
      </c>
      <c r="X444" s="10">
        <f>3/24000000*OO[[#This Row],[80 (28JUN1985 21:00:00)-Water Temperature (C)]]*OO[[#This Row],[22]]</f>
        <v>0</v>
      </c>
      <c r="Y444" s="10">
        <f>3/24000000*OO[[#This Row],[81 (29JUN1985 00:00:00)-Water Temperature (C)]]*OO[[#This Row],[23]]</f>
        <v>9.3221751512175004E-40</v>
      </c>
      <c r="Z444" s="10">
        <f>3/24000000*OO[[#This Row],[82 (29JUN1985 03:00:00)-Water Temperature (C)]]*OO[[#This Row],[24]]</f>
        <v>1.0592682740088749E-33</v>
      </c>
      <c r="AA444" s="10">
        <f>3/24000000*OO[[#This Row],[83 (29JUN1985 06:00:00)-Water Temperature (C)]]*OO[[#This Row],[25]]</f>
        <v>2.65463826691875E-27</v>
      </c>
      <c r="AB444" s="10">
        <f>3/24000000*OO[[#This Row],[84 (29JUN1985 09:00:00)-Water Temperature (C)]]*OO[[#This Row],[26]]</f>
        <v>1.88937459053825E-22</v>
      </c>
      <c r="AC444" s="10">
        <f>3/24000000*OO[[#This Row],[85 (29JUN1985 12:00:00)-Water Temperature (C)]]*OO[[#This Row],[27]]</f>
        <v>9.9121053666937493E-19</v>
      </c>
      <c r="AD444" s="10">
        <f>3/24000000*OO[[#This Row],[86 (29JUN1985 15:00:00)-Water Temperature (C)]]*OO[[#This Row],[28]]</f>
        <v>1.1341734417832501E-15</v>
      </c>
      <c r="AE444" s="10">
        <f>3/24000000*OO[[#This Row],[88 (29JUN1985 21:00:00)-Water Temperature (C)]]*OO[[#This Row],[30]]</f>
        <v>6.0278424650100003E-11</v>
      </c>
      <c r="AF444" s="10">
        <f>3/24000000*OO[[#This Row],[88 (29JUN1985 21:00:00)-Water Temperature (C)]]*OO[[#This Row],[30]]</f>
        <v>6.0278424650100003E-11</v>
      </c>
      <c r="AG444" s="10">
        <f>3/24000000*OO[[#This Row],[89 (30JUN1985 00:00:00)-Water Temperature (C)]]*OO[[#This Row],[31]]</f>
        <v>4.2371672765374998E-9</v>
      </c>
      <c r="AH444" s="10">
        <f>3/24000000*OO[[#This Row],[90 (30JUN1985 03:00:00)-Water Temperature (C)]]*OO[[#This Row],[32]]</f>
        <v>1.6205240490844999E-7</v>
      </c>
      <c r="AI444" s="10">
        <f>3/24000000*OO[[#This Row],[91 (30JUN1985 06:00:00)-Water Temperature (C)]]*OO[[#This Row],[33]]</f>
        <v>3.5679899176477499E-6</v>
      </c>
      <c r="AJ444" s="10">
        <f>3/24000000*OO[[#This Row],[92 (30JUN1985 09:00:00)-Water Temperature (C)]]*OO[[#This Row],[34]]</f>
        <v>4.8178431080325006E-5</v>
      </c>
      <c r="AK444" s="10">
        <f>3/24000000*OO[[#This Row],[93 (30JUN1985 12:00:00)-Water Temperature (C)]]*OO[[#This Row],[35]]</f>
        <v>4.2071788854599999E-4</v>
      </c>
      <c r="AL444" s="10">
        <f>3/24000000*OO[[#This Row],[94 (30JUN1985 15:00:00)-Water Temperature (C)]]*OO[[#This Row],[36]]</f>
        <v>2.4650894510400002E-3</v>
      </c>
      <c r="AM444" s="10">
        <f>3/24000000*OO[[#This Row],[95 (30JUN1985 18:00:00)-Water Temperature (C)]]*OO[[#This Row],[37]]</f>
        <v>1.0173737818653749E-2</v>
      </c>
      <c r="AN444" s="10">
        <f>3/24000000*OO[[#This Row],[96 (30JUN1985 21:00:00)-Water Temperature (C)]]*OO[[#This Row],[38]]</f>
        <v>3.1368035945564997E-2</v>
      </c>
      <c r="AO444" s="10">
        <f>3/24000000*OO[[#This Row],[97 (01JUL1985 00:00:00)-Water Temperature (C)]]*OO[[#This Row],[39]]</f>
        <v>7.4500530650749991E-2</v>
      </c>
      <c r="AP444" s="10">
        <f>3/24000000*OO[[#This Row],[98 (01JUL1985 03:00:00)-Water Temperature (C)]]*OO[[#This Row],[40]]</f>
        <v>0.14087404894488748</v>
      </c>
      <c r="AQ444" s="10">
        <f>3/24000000*OO[[#This Row],[99 (01JUL1985 06:00:00)-Water Temperature (C)]]*OO[[#This Row],[41]]</f>
        <v>0.21195443370692499</v>
      </c>
      <c r="AR444" s="10">
        <f>3/24000000*OO[[#This Row],[100 (01JUL1985 09:00:00)-Water Temperature (C)]]*OO[[#This Row],[42]]</f>
        <v>0.25733372952099998</v>
      </c>
      <c r="AS444" s="10">
        <f>3/24000000*OO[[#This Row],[101 (01JUL1985 12:00:00)-Water Temperature (C)]]*OO[[#This Row],[43]]</f>
        <v>0.25830007714553749</v>
      </c>
      <c r="AT444" s="10">
        <f>3/24000000*OO[[#This Row],[102 (01JUL1985 15:00:00)-Water Temperature (C)]]*OO[[#This Row],[44]]</f>
        <v>0.21982537271625002</v>
      </c>
      <c r="AU444" s="10">
        <f>3/24000000*OO[[#This Row],[103 (01JUL1985 18:00:00)-Water Temperature (C)]]*OO[[#This Row],[45]]</f>
        <v>0.1627591178126</v>
      </c>
      <c r="AV444" s="10">
        <f>3/24000000*OO[[#This Row],[104 (01JUL1985 21:00:00)-Water Temperature (C)]]*OO[[#This Row],[46]]</f>
        <v>0.1068174619823625</v>
      </c>
      <c r="AW444" s="10">
        <f>3/24000000*OO[[#This Row],[105 (02JUL1985 00:00:00)-Water Temperature (C)]]*OO[[#This Row],[47]]</f>
        <v>6.3202597465437493E-2</v>
      </c>
      <c r="AX444" s="10">
        <f>3/24000000*OO[[#This Row],[106 (02JUL1985 03:00:00)-Water Temperature (C)]]*OO[[#This Row],[48]]</f>
        <v>3.4676248343843745E-2</v>
      </c>
      <c r="AY444" s="10">
        <f>3/24000000*OO[[#This Row],[107 (02JUL1985 06:00:00)-Water Temperature (C)]]*OO[[#This Row],[49]]</f>
        <v>1.7573340947253751E-2</v>
      </c>
      <c r="AZ444" s="10">
        <f>3/24000000*OO[[#This Row],[108 (02JUL1985 09:00:00)-Water Temperature (C)]]*OO[[#This Row],[50]]</f>
        <v>8.4055807599499998E-3</v>
      </c>
      <c r="BA444" s="10">
        <f>3/24000000*OO[[#This Row],[109 (02JUL1985 12:00:00)-Water Temperature (C)]]*OO[[#This Row],[51]]</f>
        <v>3.8684975754074997E-3</v>
      </c>
      <c r="BB444" s="10">
        <f>3/24000000*OO[[#This Row],[110 (02JUL1985 15:00:00)-Water Temperature (C)]]*OO[[#This Row],[52]]</f>
        <v>1.7836597161065E-3</v>
      </c>
      <c r="BC444" s="10">
        <f>3/24000000*OO[[#This Row],[111 (02JUL1985 18:00:00)-Water Temperature (C)]]*OO[[#This Row],[53]]</f>
        <v>8.7451398974474996E-4</v>
      </c>
      <c r="BD444" s="10">
        <f>3/24000000*OO[[#This Row],[112 (02JUL1985 21:00:00)-Water Temperature (C)]]*OO[[#This Row],[54]]</f>
        <v>4.9718768869349997E-4</v>
      </c>
      <c r="BE444" s="10">
        <f>3/24000000*OO[[#This Row],[113 (03JUL1985 00:00:00)-Water Temperature (C)]]*OO[[#This Row],[55]]</f>
        <v>3.3584616143350003E-4</v>
      </c>
      <c r="BF444" s="10">
        <f>3/24000000*OO[[#This Row],[114 (03JUL1985 03:00:00)-Water Temperature (C)]]*OO[[#This Row],[56]]</f>
        <v>2.6212326178170001E-4</v>
      </c>
      <c r="BG444" s="10">
        <f>3/24000000*OO[[#This Row],[115 (03JUL1985 06:00:00)-Water Temperature (C)]]*OO[[#This Row],[57]]</f>
        <v>2.2073631996927498E-4</v>
      </c>
      <c r="BH444" s="10">
        <f>3/24000000*OO[[#This Row],[116 (03JUL1985 09:00:00)-Water Temperature (C)]]*OO[[#This Row],[58]]</f>
        <v>1.9002925721655001E-4</v>
      </c>
      <c r="BI444" s="10">
        <f>3/24000000*OO[[#This Row],[117 (03JUL1985 12:00:00)-Water Temperature (C)]]*OO[[#This Row],[59]]</f>
        <v>1.6637706129869997E-4</v>
      </c>
      <c r="BJ444" s="10">
        <f>3/24000000*OO[[#This Row],[118 (03JUL1985 15:00:00)-Water Temperature (C)]]*OO[[#This Row],[60]]</f>
        <v>1.4551779079649999E-4</v>
      </c>
      <c r="BK444" s="10">
        <f>3/24000000*OO[[#This Row],[119 (03JUL1985 18:00:00)-Water Temperature (C)]]*OO[[#This Row],[61]]</f>
        <v>1.263303348355125E-4</v>
      </c>
      <c r="BL444" s="10">
        <f>3/24000000*OO[[#This Row],[120 (03JUL1985 21:00:00)-Water Temperature (C)]]*OO[[#This Row],[62]]</f>
        <v>1.09905934862775E-4</v>
      </c>
      <c r="BM444" s="10">
        <f>3/24000000*OO[[#This Row],[121 (04JUL1985 00:00:00)-Water Temperature (C)]]*OO[[#This Row],[63]]</f>
        <v>9.673543146006249E-5</v>
      </c>
      <c r="BN444" s="10">
        <f>3/24000000*OO[[#This Row],[122 (04JUL1985 03:00:00)-Water Temperature (C)]]*OO[[#This Row],[64]]</f>
        <v>8.8407703174000007E-5</v>
      </c>
      <c r="BO444" s="10">
        <f>3/24000000*OO[[#This Row],[123 (04JUL1985 06:00:00)-Water Temperature (C)]]*OO[[#This Row],[65]]</f>
        <v>8.1100321213762504E-5</v>
      </c>
      <c r="BP444" s="10">
        <f>3/24000000*OO[[#This Row],[124 (04JUL1985 09:00:00)-Water Temperature (C)]]*OO[[#This Row],[66]]</f>
        <v>7.4020534004449993E-5</v>
      </c>
      <c r="BQ444" s="10">
        <f>3/24000000*OO[[#This Row],[125 (04JUL1985 12:00:00)-Water Temperature (C)]]*OO[[#This Row],[67]]</f>
        <v>6.620826136119999E-5</v>
      </c>
      <c r="BR444" s="10">
        <f>3/24000000*OO[[#This Row],[126 (04JUL1985 15:00:00)-Water Temperature (C)]]*OO[[#This Row],[68]]</f>
        <v>5.8838139705625E-5</v>
      </c>
      <c r="BS444" s="10">
        <f>3/24000000*OO[[#This Row],[127 (04JUL1985 18:00:00)-Water Temperature (C)]]*OO[[#This Row],[69]]</f>
        <v>5.2225109470012498E-5</v>
      </c>
      <c r="BT444" s="10">
        <f>3/24000000*OO[[#This Row],[128 (04JUL1985 21:00:00)-Water Temperature (C)]]*OO[[#This Row],[70]]</f>
        <v>4.6869269360062488E-5</v>
      </c>
      <c r="BU444" s="10">
        <f>3/24000000*OO[[#This Row],[129 (05JUL1985 00:00:00)-Water Temperature (C)]]*OO[[#This Row],[71]]</f>
        <v>4.2441206126849993E-5</v>
      </c>
      <c r="BV444" s="10">
        <f>3/24000000*OO[[#This Row],[130 (05JUL1985 03:00:00)-Water Temperature (C)]]*OO[[#This Row],[72]]</f>
        <v>3.9546357990562498E-5</v>
      </c>
      <c r="BW444" s="10">
        <f>3/24000000*OO[[#This Row],[131 (05JUL1985 06:00:00)-Water Temperature (C)]]*OO[[#This Row],[73]]</f>
        <v>3.6555405433124998E-5</v>
      </c>
      <c r="BX444" s="10">
        <f>3/24000000*OO[[#This Row],[132 (05JUL1985 09:00:00)-Water Temperature (C)]]*OO[[#This Row],[74]]</f>
        <v>3.3598381569599999E-5</v>
      </c>
      <c r="BY444" s="10">
        <f>3/24000000*OO[[#This Row],[133 (05JUL1985 12:00:00)-Water Temperature (C)]]*OO[[#This Row],[75]]</f>
        <v>3.0412971365230001E-5</v>
      </c>
      <c r="BZ444" s="10">
        <f>3/24000000*OO[[#This Row],[134 (05JUL1985 15:00:00)-Water Temperature (C)]]*OO[[#This Row],[76]]</f>
        <v>2.6872265730570001E-5</v>
      </c>
      <c r="CA444" s="10">
        <f>3/24000000*OO[[#This Row],[135 (05JUL1985 18:00:00)-Water Temperature (C)]]*OO[[#This Row],[77]]</f>
        <v>2.3672627480390001E-5</v>
      </c>
      <c r="CB444" s="10">
        <f>3/24000000*OO[[#This Row],[136 (05JUL1985 21:00:00)-Water Temperature (C)]]*OO[[#This Row],[78]]</f>
        <v>2.0882104825030001E-5</v>
      </c>
      <c r="CC444" s="10">
        <f>3/24000000*OO[[#This Row],[137 (06JUL1985 00:00:00)-Water Temperature (C)]]*OO[[#This Row],[79]]</f>
        <v>1.8214956231604999E-5</v>
      </c>
      <c r="CD444" s="10">
        <f>3/24000000*OO[[#This Row],[138 (06JUL1985 03:00:00)-Water Temperature (C)]]*OO[[#This Row],[80]]</f>
        <v>1.609526212515E-5</v>
      </c>
      <c r="CE444" s="10">
        <f>3/24000000*OO[[#This Row],[139 (06JUL1985 06:00:00)-Water Temperature (C)]]*OO[[#This Row],[81]]</f>
        <v>1.400513305480625E-5</v>
      </c>
      <c r="CF444" s="10">
        <f>3/24000000*OO[[#This Row],[140 (06JUL1985 09:00:00)-Water Temperature (C)]]*OO[[#This Row],[82]]</f>
        <v>1.1954696359830001E-5</v>
      </c>
      <c r="CG444" s="10">
        <f>3/24000000*OO[[#This Row],[141 (06JUL1985 12:00:00)-Water Temperature (C)]]*OO[[#This Row],[83]]</f>
        <v>9.9692984884212498E-6</v>
      </c>
      <c r="CH444" s="10">
        <f>3/24000000*OO[[#This Row],[142 (06JUL1985 15:00:00)-Water Temperature (C)]]*OO[[#This Row],[84]]</f>
        <v>8.1756811931962501E-6</v>
      </c>
      <c r="CI444" s="10">
        <f>3/24000000*OO[[#This Row],[143 (06JUL1985 18:00:00)-Water Temperature (C)]]*OO[[#This Row],[85]]</f>
        <v>6.7020811491249991E-6</v>
      </c>
      <c r="CJ444" s="10">
        <f>3/24000000*OO[[#This Row],[144 (06JUL1985 21:00:00)-Water Temperature (C)]]*OO[[#This Row],[86]]</f>
        <v>5.6326732672475005E-6</v>
      </c>
      <c r="CK444" s="10">
        <f>3/24000000*OO[[#This Row],[145 (07JUL1985 00:00:00)-Water Temperature (C)]]*OO[[#This Row],[87]]</f>
        <v>4.8625913678475E-6</v>
      </c>
      <c r="CL444" s="10">
        <f>3/24000000*OO[[#This Row],[146 (07JUL1985 03:00:00)-Water Temperature (C)]]*OO[[#This Row],[88]]</f>
        <v>4.3949192801249997E-6</v>
      </c>
      <c r="CM444" s="10">
        <f>3/24000000*OO[[#This Row],[147 (07JUL1985 06:00:00)-Water Temperature (C)]]*OO[[#This Row],[89]]</f>
        <v>3.9530244762450004E-6</v>
      </c>
      <c r="CN444" s="10">
        <f>3/24000000*OO[[#This Row],[148 (07JUL1985 09:00:00)-Water Temperature (C)]]*OO[[#This Row],[90]]</f>
        <v>3.5679330556799997E-6</v>
      </c>
      <c r="CO444" s="10">
        <f>3/24000000*OO[[#This Row],[149 (07JUL1985 12:00:00)-Water Temperature (C)]]*OO[[#This Row],[91]]</f>
        <v>3.2491099660680001E-6</v>
      </c>
      <c r="CP444" s="10">
        <f>3/24000000*OO[[#This Row],[150 (07JUL1985 15:00:00)-Water Temperature (C)]]*OO[[#This Row],[92]]</f>
        <v>3.0179272592069999E-6</v>
      </c>
      <c r="CQ444" s="10">
        <f>3/24000000*OO[[#This Row],[151 (07JUL1985 18:00:00)-Water Temperature (C)]]*OO[[#This Row],[93]]</f>
        <v>2.8287750728620001E-6</v>
      </c>
      <c r="CR444" s="10">
        <f>3/24000000*OO[[#This Row],[152 (07JUL1985 21:00:00)-Water Temperature (C)]]*OO[[#This Row],[94]]</f>
        <v>2.67497208576675E-6</v>
      </c>
      <c r="CS444" s="10">
        <f>3/24000000*OO[[#This Row],[153 (08JUL1985 00:00:00)-Water Temperature (C)]]*OO[[#This Row],[95]]</f>
        <v>2.5473358018710001E-6</v>
      </c>
      <c r="CT444" s="10">
        <f>3/24000000*OO[[#This Row],[154 (08JUL1985 03:00:00)-Water Temperature (C)]]*OO[[#This Row],[96]]</f>
        <v>2.5091392022249998E-6</v>
      </c>
      <c r="CU444" s="10">
        <f>3/24000000*OO[[#This Row],[155 (08JUL1985 06:00:00)-Water Temperature (C)]]*OO[[#This Row],[97]]</f>
        <v>2.4684483825506247E-6</v>
      </c>
      <c r="CV444" s="10">
        <f>3/24000000*OO[[#This Row],[156 (08JUL1985 09:00:00)-Water Temperature (C)]]*OO[[#This Row],[98]]</f>
        <v>2.3986881770375001E-6</v>
      </c>
      <c r="CW444" s="10">
        <f>3/24000000*OO[[#This Row],[157 (08JUL1985 12:00:00)-Water Temperature (C)]]*OO[[#This Row],[99]]</f>
        <v>2.3202784511624998E-6</v>
      </c>
    </row>
    <row r="445" spans="1:101" x14ac:dyDescent="0.35">
      <c r="A445" t="s">
        <v>452</v>
      </c>
      <c r="B445">
        <v>819.37249999999995</v>
      </c>
      <c r="C445" s="10">
        <f>3/24*OO[[#This Row],[59 (26JUN1985 06:00:00)-Water Temperature (C)]]*OO[[#This Row],[1]]/SUM(OO[1])</f>
        <v>0</v>
      </c>
      <c r="D445" s="10">
        <f>3/24*OO[[#This Row],[60 (26JUN1985 09:00:00)-Water Temperature (C)]]*OO[[#This Row],[2]]/SUM(OO[2])</f>
        <v>0</v>
      </c>
      <c r="E445" s="10">
        <f>3/24*OO[[#This Row],[61 (26JUN1985 12:00:00)-Water Temperature (C)]]*OO[[#This Row],[3]]/SUM(OO[3])</f>
        <v>0</v>
      </c>
      <c r="F445" s="10">
        <f>3/24*OO[[#This Row],[62 (26JUN1985 15:00:00)-Water Temperature (C)]]*OO[[#This Row],[4]]/SUM(OO[4])</f>
        <v>0</v>
      </c>
      <c r="G445" s="10">
        <f>3/24*OO[[#This Row],[63 (26JUN1985 18:00:00)-Water Temperature (C)]]*OO[[#This Row],[5]]/SUM(OO[5])</f>
        <v>0</v>
      </c>
      <c r="H445" s="10">
        <f>3/24*OO[[#This Row],[64 (26JUN1985 21:00:00)-Water Temperature (C)]]*OO[[#This Row],[6]]/SUM(OO[6])</f>
        <v>0</v>
      </c>
      <c r="I445" s="10">
        <f>3/24*OO[[#This Row],[65 (27JUN1985 00:00:00)-Water Temperature (C)]]*OO[[#This Row],[7]]/SUM(OO[7])</f>
        <v>0</v>
      </c>
      <c r="J445" s="10">
        <f>3/24*OO[[#This Row],[66 (27JUN1985 03:00:00)-Water Temperature (C)]]*OO[[#This Row],[8]]/SUM(OO[8])</f>
        <v>0</v>
      </c>
      <c r="K445" s="10">
        <f>3/24*OO[[#This Row],[67 (27JUN1985 06:00:00)-Water Temperature (C)]]*OO[[#This Row],[9]]/SUM(OO[9])</f>
        <v>0</v>
      </c>
      <c r="L445" s="10">
        <f>3/24*OO[[#This Row],[68 (27JUN1985 09:00:00)-Water Temperature (C)]]*OO[[#This Row],[10]]/SUM(OO[10])</f>
        <v>0</v>
      </c>
      <c r="M445" s="10">
        <f>3/24*OO[[#This Row],[69 (27JUN1985 12:00:00)-Water Temperature (C)]]*OO[[#This Row],[11]]/SUM(OO[11])</f>
        <v>0</v>
      </c>
      <c r="N445" s="10">
        <f>3/24*OO[[#This Row],[70 (27JUN1985 15:00:00)-Water Temperature (C)]]*OO[[#This Row],[12]]/SUM(OO[12])</f>
        <v>0</v>
      </c>
      <c r="O445" s="10">
        <f>3/24*OO[[#This Row],[71 (27JUN1985 18:00:00)-Water Temperature (C)]]*OO[[#This Row],[13]]/SUM(OO[13])</f>
        <v>0</v>
      </c>
      <c r="P445" s="10">
        <f>3/24*OO[[#This Row],[72 (27JUN1985 21:00:00)-Water Temperature (C)]]*OO[[#This Row],[14]]/SUM(OO[14])</f>
        <v>0</v>
      </c>
      <c r="Q445" s="10">
        <f>3/24*OO[[#This Row],[73 (28JUN1985 00:00:00)-Water Temperature (C)]]*OO[[#This Row],[15]]/SUM(OO[15])</f>
        <v>0</v>
      </c>
      <c r="R445" s="10">
        <f>3/24*OO[[#This Row],[74 (28JUN1985 03:00:00)-Water Temperature (C)]]*OO[[#This Row],[16]]/SUM(OO[16])</f>
        <v>0</v>
      </c>
      <c r="S445" s="10">
        <f>3/24*OO[[#This Row],[75 (28JUN1985 06:00:00)-Water Temperature (C)]]*OO[[#This Row],[17]]/SUM(OO[17])</f>
        <v>0</v>
      </c>
      <c r="T445" s="10">
        <f>3/24*OO[[#This Row],[76 (28JUN1985 09:00:00)-Water Temperature (C)]]*OO[[#This Row],[18]]/SUM(OO[18])</f>
        <v>0</v>
      </c>
      <c r="U445" s="10">
        <f>3/24*OO[[#This Row],[77 (28JUN1985 12:00:00)-Water Temperature (C)]]*OO[[#This Row],[19]]/SUM(OO[19])</f>
        <v>0</v>
      </c>
      <c r="V445" s="10">
        <f>3/24000000*OO[[#This Row],[78 (28JUN1985 15:00:00)-Water Temperature (C)]]*OO[[#This Row],[20]]</f>
        <v>0</v>
      </c>
      <c r="W445" s="10">
        <f>3/24000000*OO[[#This Row],[79 (28JUN1985 18:00:00)-Water Temperature (C)]]*OO[[#This Row],[21]]</f>
        <v>0</v>
      </c>
      <c r="X445" s="10">
        <f>3/24000000*OO[[#This Row],[80 (28JUN1985 21:00:00)-Water Temperature (C)]]*OO[[#This Row],[22]]</f>
        <v>0</v>
      </c>
      <c r="Y445" s="10">
        <f>3/24000000*OO[[#This Row],[81 (29JUN1985 00:00:00)-Water Temperature (C)]]*OO[[#This Row],[23]]</f>
        <v>1.9892905898189999E-40</v>
      </c>
      <c r="Z445" s="10">
        <f>3/24000000*OO[[#This Row],[82 (29JUN1985 03:00:00)-Water Temperature (C)]]*OO[[#This Row],[24]]</f>
        <v>2.1902385978625001E-34</v>
      </c>
      <c r="AA445" s="10">
        <f>3/24000000*OO[[#This Row],[83 (29JUN1985 06:00:00)-Water Temperature (C)]]*OO[[#This Row],[25]]</f>
        <v>6.6159406738862498E-28</v>
      </c>
      <c r="AB445" s="10">
        <f>3/24000000*OO[[#This Row],[84 (29JUN1985 09:00:00)-Water Temperature (C)]]*OO[[#This Row],[26]]</f>
        <v>5.9169201320287501E-23</v>
      </c>
      <c r="AC445" s="10">
        <f>3/24000000*OO[[#This Row],[85 (29JUN1985 12:00:00)-Water Temperature (C)]]*OO[[#This Row],[27]]</f>
        <v>3.5753554533514999E-19</v>
      </c>
      <c r="AD445" s="10">
        <f>3/24000000*OO[[#This Row],[86 (29JUN1985 15:00:00)-Water Temperature (C)]]*OO[[#This Row],[28]]</f>
        <v>4.5375265481612505E-16</v>
      </c>
      <c r="AE445" s="10">
        <f>3/24000000*OO[[#This Row],[88 (29JUN1985 21:00:00)-Water Temperature (C)]]*OO[[#This Row],[30]]</f>
        <v>2.8224570690168748E-11</v>
      </c>
      <c r="AF445" s="10">
        <f>3/24000000*OO[[#This Row],[88 (29JUN1985 21:00:00)-Water Temperature (C)]]*OO[[#This Row],[30]]</f>
        <v>2.8224570690168748E-11</v>
      </c>
      <c r="AG445" s="10">
        <f>3/24000000*OO[[#This Row],[89 (30JUN1985 00:00:00)-Water Temperature (C)]]*OO[[#This Row],[31]]</f>
        <v>2.1234945421865002E-9</v>
      </c>
      <c r="AH445" s="10">
        <f>3/24000000*OO[[#This Row],[90 (30JUN1985 03:00:00)-Water Temperature (C)]]*OO[[#This Row],[32]]</f>
        <v>8.6312949487449991E-8</v>
      </c>
      <c r="AI445" s="10">
        <f>3/24000000*OO[[#This Row],[91 (30JUN1985 06:00:00)-Water Temperature (C)]]*OO[[#This Row],[33]]</f>
        <v>2.00710978310875E-6</v>
      </c>
      <c r="AJ445" s="10">
        <f>3/24000000*OO[[#This Row],[92 (30JUN1985 09:00:00)-Water Temperature (C)]]*OO[[#This Row],[34]]</f>
        <v>2.848574627957E-5</v>
      </c>
      <c r="AK445" s="10">
        <f>3/24000000*OO[[#This Row],[93 (30JUN1985 12:00:00)-Water Temperature (C)]]*OO[[#This Row],[35]]</f>
        <v>2.6015048738306252E-4</v>
      </c>
      <c r="AL445" s="10">
        <f>3/24000000*OO[[#This Row],[94 (30JUN1985 15:00:00)-Water Temperature (C)]]*OO[[#This Row],[36]]</f>
        <v>1.5865055455330001E-3</v>
      </c>
      <c r="AM445" s="10">
        <f>3/24000000*OO[[#This Row],[95 (30JUN1985 18:00:00)-Water Temperature (C)]]*OO[[#This Row],[37]]</f>
        <v>6.7915584373500005E-3</v>
      </c>
      <c r="AN445" s="10">
        <f>3/24000000*OO[[#This Row],[96 (30JUN1985 21:00:00)-Water Temperature (C)]]*OO[[#This Row],[38]]</f>
        <v>2.165922156096875E-2</v>
      </c>
      <c r="AO445" s="10">
        <f>3/24000000*OO[[#This Row],[97 (01JUL1985 00:00:00)-Water Temperature (C)]]*OO[[#This Row],[39]]</f>
        <v>5.3086570507449998E-2</v>
      </c>
      <c r="AP445" s="10">
        <f>3/24000000*OO[[#This Row],[98 (01JUL1985 03:00:00)-Water Temperature (C)]]*OO[[#This Row],[40]]</f>
        <v>0.10346868003199999</v>
      </c>
      <c r="AQ445" s="10">
        <f>3/24000000*OO[[#This Row],[99 (01JUL1985 06:00:00)-Water Temperature (C)]]*OO[[#This Row],[41]]</f>
        <v>0.16008534940450003</v>
      </c>
      <c r="AR445" s="10">
        <f>3/24000000*OO[[#This Row],[100 (01JUL1985 09:00:00)-Water Temperature (C)]]*OO[[#This Row],[42]]</f>
        <v>0.19950924896452499</v>
      </c>
      <c r="AS445" s="10">
        <f>3/24000000*OO[[#This Row],[101 (01JUL1985 12:00:00)-Water Temperature (C)]]*OO[[#This Row],[43]]</f>
        <v>0.20477958546637495</v>
      </c>
      <c r="AT445" s="10">
        <f>3/24000000*OO[[#This Row],[102 (01JUL1985 15:00:00)-Water Temperature (C)]]*OO[[#This Row],[44]]</f>
        <v>0.17782963473424998</v>
      </c>
      <c r="AU445" s="10">
        <f>3/24000000*OO[[#This Row],[103 (01JUL1985 18:00:00)-Water Temperature (C)]]*OO[[#This Row],[45]]</f>
        <v>0.13400292347473747</v>
      </c>
      <c r="AV445" s="10">
        <f>3/24000000*OO[[#This Row],[104 (01JUL1985 21:00:00)-Water Temperature (C)]]*OO[[#This Row],[46]]</f>
        <v>8.9375929055550002E-2</v>
      </c>
      <c r="AW445" s="10">
        <f>3/24000000*OO[[#This Row],[105 (02JUL1985 00:00:00)-Water Temperature (C)]]*OO[[#This Row],[47]]</f>
        <v>5.3696646138449995E-2</v>
      </c>
      <c r="AX445" s="10">
        <f>3/24000000*OO[[#This Row],[106 (02JUL1985 03:00:00)-Water Temperature (C)]]*OO[[#This Row],[48]]</f>
        <v>2.9855454255289997E-2</v>
      </c>
      <c r="AY445" s="10">
        <f>3/24000000*OO[[#This Row],[107 (02JUL1985 06:00:00)-Water Temperature (C)]]*OO[[#This Row],[49]]</f>
        <v>1.5295912054425001E-2</v>
      </c>
      <c r="AZ445" s="10">
        <f>3/24000000*OO[[#This Row],[108 (02JUL1985 09:00:00)-Water Temperature (C)]]*OO[[#This Row],[50]]</f>
        <v>7.3638946851937491E-3</v>
      </c>
      <c r="BA445" s="10">
        <f>3/24000000*OO[[#This Row],[109 (02JUL1985 12:00:00)-Water Temperature (C)]]*OO[[#This Row],[51]]</f>
        <v>3.3925720725281249E-3</v>
      </c>
      <c r="BB445" s="10">
        <f>3/24000000*OO[[#This Row],[110 (02JUL1985 15:00:00)-Water Temperature (C)]]*OO[[#This Row],[52]]</f>
        <v>1.5527609222490001E-3</v>
      </c>
      <c r="BC445" s="10">
        <f>3/24000000*OO[[#This Row],[111 (02JUL1985 18:00:00)-Water Temperature (C)]]*OO[[#This Row],[53]]</f>
        <v>7.4790748785599998E-4</v>
      </c>
      <c r="BD445" s="10">
        <f>3/24000000*OO[[#This Row],[112 (02JUL1985 21:00:00)-Water Temperature (C)]]*OO[[#This Row],[54]]</f>
        <v>4.1461439392349999E-4</v>
      </c>
      <c r="BE445" s="10">
        <f>3/24000000*OO[[#This Row],[113 (03JUL1985 00:00:00)-Water Temperature (C)]]*OO[[#This Row],[55]]</f>
        <v>2.7346665298435001E-4</v>
      </c>
      <c r="BF445" s="10">
        <f>3/24000000*OO[[#This Row],[114 (03JUL1985 03:00:00)-Water Temperature (C)]]*OO[[#This Row],[56]]</f>
        <v>2.1022422865994998E-4</v>
      </c>
      <c r="BG445" s="10">
        <f>3/24000000*OO[[#This Row],[115 (03JUL1985 06:00:00)-Water Temperature (C)]]*OO[[#This Row],[57]]</f>
        <v>1.7606741161927498E-4</v>
      </c>
      <c r="BH445" s="10">
        <f>3/24000000*OO[[#This Row],[116 (03JUL1985 09:00:00)-Water Temperature (C)]]*OO[[#This Row],[58]]</f>
        <v>1.5117340783222499E-4</v>
      </c>
      <c r="BI445" s="10">
        <f>3/24000000*OO[[#This Row],[117 (03JUL1985 12:00:00)-Water Temperature (C)]]*OO[[#This Row],[59]]</f>
        <v>1.3202880068760001E-4</v>
      </c>
      <c r="BJ445" s="10">
        <f>3/24000000*OO[[#This Row],[118 (03JUL1985 15:00:00)-Water Temperature (C)]]*OO[[#This Row],[60]]</f>
        <v>1.1521463611684998E-4</v>
      </c>
      <c r="BK445" s="10">
        <f>3/24000000*OO[[#This Row],[119 (03JUL1985 18:00:00)-Water Temperature (C)]]*OO[[#This Row],[61]]</f>
        <v>9.9904141237874976E-5</v>
      </c>
      <c r="BL445" s="10">
        <f>3/24000000*OO[[#This Row],[120 (03JUL1985 21:00:00)-Water Temperature (C)]]*OO[[#This Row],[62]]</f>
        <v>8.6920935404799992E-5</v>
      </c>
      <c r="BM445" s="10">
        <f>3/24000000*OO[[#This Row],[121 (04JUL1985 00:00:00)-Water Temperature (C)]]*OO[[#This Row],[63]]</f>
        <v>7.6522493850299993E-5</v>
      </c>
      <c r="BN445" s="10">
        <f>3/24000000*OO[[#This Row],[122 (04JUL1985 03:00:00)-Water Temperature (C)]]*OO[[#This Row],[64]]</f>
        <v>7.0022452207500004E-5</v>
      </c>
      <c r="BO445" s="10">
        <f>3/24000000*OO[[#This Row],[123 (04JUL1985 06:00:00)-Water Temperature (C)]]*OO[[#This Row],[65]]</f>
        <v>6.4266500794649996E-5</v>
      </c>
      <c r="BP445" s="10">
        <f>3/24000000*OO[[#This Row],[124 (04JUL1985 09:00:00)-Water Temperature (C)]]*OO[[#This Row],[66]]</f>
        <v>5.8658131292187503E-5</v>
      </c>
      <c r="BQ445" s="10">
        <f>3/24000000*OO[[#This Row],[125 (04JUL1985 12:00:00)-Water Temperature (C)]]*OO[[#This Row],[67]]</f>
        <v>5.2400246395750008E-5</v>
      </c>
      <c r="BR445" s="10">
        <f>3/24000000*OO[[#This Row],[126 (04JUL1985 15:00:00)-Water Temperature (C)]]*OO[[#This Row],[68]]</f>
        <v>4.6466650960799999E-5</v>
      </c>
      <c r="BS445" s="10">
        <f>3/24000000*OO[[#This Row],[127 (04JUL1985 18:00:00)-Water Temperature (C)]]*OO[[#This Row],[69]]</f>
        <v>4.1143390871799997E-5</v>
      </c>
      <c r="BT445" s="10">
        <f>3/24000000*OO[[#This Row],[128 (04JUL1985 21:00:00)-Water Temperature (C)]]*OO[[#This Row],[70]]</f>
        <v>3.6887968490224996E-5</v>
      </c>
      <c r="BU445" s="10">
        <f>3/24000000*OO[[#This Row],[129 (05JUL1985 00:00:00)-Water Temperature (C)]]*OO[[#This Row],[71]]</f>
        <v>3.33883077216875E-5</v>
      </c>
      <c r="BV445" s="10">
        <f>3/24000000*OO[[#This Row],[130 (05JUL1985 03:00:00)-Water Temperature (C)]]*OO[[#This Row],[72]]</f>
        <v>3.1146261826874997E-5</v>
      </c>
      <c r="BW445" s="10">
        <f>3/24000000*OO[[#This Row],[131 (05JUL1985 06:00:00)-Water Temperature (C)]]*OO[[#This Row],[73]]</f>
        <v>2.8813869494887497E-5</v>
      </c>
      <c r="BX445" s="10">
        <f>3/24000000*OO[[#This Row],[132 (05JUL1985 09:00:00)-Water Temperature (C)]]*OO[[#This Row],[74]]</f>
        <v>2.6493789926892498E-5</v>
      </c>
      <c r="BY445" s="10">
        <f>3/24000000*OO[[#This Row],[133 (05JUL1985 12:00:00)-Water Temperature (C)]]*OO[[#This Row],[75]]</f>
        <v>2.4011247978899995E-5</v>
      </c>
      <c r="BZ445" s="10">
        <f>3/24000000*OO[[#This Row],[134 (05JUL1985 15:00:00)-Water Temperature (C)]]*OO[[#This Row],[76]]</f>
        <v>2.1181845611712501E-5</v>
      </c>
      <c r="CA445" s="10">
        <f>3/24000000*OO[[#This Row],[135 (05JUL1985 18:00:00)-Water Temperature (C)]]*OO[[#This Row],[77]]</f>
        <v>1.8655240570600001E-5</v>
      </c>
      <c r="CB445" s="10">
        <f>3/24000000*OO[[#This Row],[136 (05JUL1985 21:00:00)-Water Temperature (C)]]*OO[[#This Row],[78]]</f>
        <v>1.6499711868651248E-5</v>
      </c>
      <c r="CC445" s="10">
        <f>3/24000000*OO[[#This Row],[137 (06JUL1985 00:00:00)-Water Temperature (C)]]*OO[[#This Row],[79]]</f>
        <v>1.446537562608E-5</v>
      </c>
      <c r="CD445" s="10">
        <f>3/24000000*OO[[#This Row],[138 (06JUL1985 03:00:00)-Water Temperature (C)]]*OO[[#This Row],[80]]</f>
        <v>1.284839906542E-5</v>
      </c>
      <c r="CE445" s="10">
        <f>3/24000000*OO[[#This Row],[139 (06JUL1985 06:00:00)-Water Temperature (C)]]*OO[[#This Row],[81]]</f>
        <v>1.1242571100982499E-5</v>
      </c>
      <c r="CF445" s="10">
        <f>3/24000000*OO[[#This Row],[140 (06JUL1985 09:00:00)-Water Temperature (C)]]*OO[[#This Row],[82]]</f>
        <v>9.6452423421200009E-6</v>
      </c>
      <c r="CG445" s="10">
        <f>3/24000000*OO[[#This Row],[141 (06JUL1985 12:00:00)-Water Temperature (C)]]*OO[[#This Row],[83]]</f>
        <v>8.0693260939199994E-6</v>
      </c>
      <c r="CH445" s="10">
        <f>3/24000000*OO[[#This Row],[142 (06JUL1985 15:00:00)-Water Temperature (C)]]*OO[[#This Row],[84]]</f>
        <v>6.6230393573949997E-6</v>
      </c>
      <c r="CI445" s="10">
        <f>3/24000000*OO[[#This Row],[143 (06JUL1985 18:00:00)-Water Temperature (C)]]*OO[[#This Row],[85]]</f>
        <v>5.4205016146199995E-6</v>
      </c>
      <c r="CJ445" s="10">
        <f>3/24000000*OO[[#This Row],[144 (06JUL1985 21:00:00)-Water Temperature (C)]]*OO[[#This Row],[86]]</f>
        <v>4.5473760042287502E-6</v>
      </c>
      <c r="CK445" s="10">
        <f>3/24000000*OO[[#This Row],[145 (07JUL1985 00:00:00)-Water Temperature (C)]]*OO[[#This Row],[87]]</f>
        <v>3.9196035481575001E-6</v>
      </c>
      <c r="CL445" s="10">
        <f>3/24000000*OO[[#This Row],[146 (07JUL1985 03:00:00)-Water Temperature (C)]]*OO[[#This Row],[88]]</f>
        <v>3.5444522052225002E-6</v>
      </c>
      <c r="CM445" s="10">
        <f>3/24000000*OO[[#This Row],[147 (07JUL1985 06:00:00)-Water Temperature (C)]]*OO[[#This Row],[89]]</f>
        <v>3.1911678769217501E-6</v>
      </c>
      <c r="CN445" s="10">
        <f>3/24000000*OO[[#This Row],[148 (07JUL1985 09:00:00)-Water Temperature (C)]]*OO[[#This Row],[90]]</f>
        <v>2.8778696988438752E-6</v>
      </c>
      <c r="CO445" s="10">
        <f>3/24000000*OO[[#This Row],[149 (07JUL1985 12:00:00)-Water Temperature (C)]]*OO[[#This Row],[91]]</f>
        <v>2.6162138718126248E-6</v>
      </c>
      <c r="CP445" s="10">
        <f>3/24000000*OO[[#This Row],[150 (07JUL1985 15:00:00)-Water Temperature (C)]]*OO[[#This Row],[92]]</f>
        <v>2.4262333326E-6</v>
      </c>
      <c r="CQ445" s="10">
        <f>3/24000000*OO[[#This Row],[151 (07JUL1985 18:00:00)-Water Temperature (C)]]*OO[[#This Row],[93]]</f>
        <v>2.2712182098036249E-6</v>
      </c>
      <c r="CR445" s="10">
        <f>3/24000000*OO[[#This Row],[152 (07JUL1985 21:00:00)-Water Temperature (C)]]*OO[[#This Row],[94]]</f>
        <v>2.1478778753774994E-6</v>
      </c>
      <c r="CS445" s="10">
        <f>3/24000000*OO[[#This Row],[153 (08JUL1985 00:00:00)-Water Temperature (C)]]*OO[[#This Row],[95]]</f>
        <v>2.046205971980625E-6</v>
      </c>
      <c r="CT445" s="10">
        <f>3/24000000*OO[[#This Row],[154 (08JUL1985 03:00:00)-Water Temperature (C)]]*OO[[#This Row],[96]]</f>
        <v>2.0195060404793751E-6</v>
      </c>
      <c r="CU445" s="10">
        <f>3/24000000*OO[[#This Row],[155 (08JUL1985 06:00:00)-Water Temperature (C)]]*OO[[#This Row],[97]]</f>
        <v>1.99084897683225E-6</v>
      </c>
      <c r="CV445" s="10">
        <f>3/24000000*OO[[#This Row],[156 (08JUL1985 09:00:00)-Water Temperature (C)]]*OO[[#This Row],[98]]</f>
        <v>1.9364134537312501E-6</v>
      </c>
      <c r="CW445" s="10">
        <f>3/24000000*OO[[#This Row],[157 (08JUL1985 12:00:00)-Water Temperature (C)]]*OO[[#This Row],[99]]</f>
        <v>1.8739837256000001E-6</v>
      </c>
    </row>
    <row r="446" spans="1:101" x14ac:dyDescent="0.35">
      <c r="A446" t="s">
        <v>453</v>
      </c>
      <c r="B446">
        <v>808.39059999999995</v>
      </c>
      <c r="C446" s="10">
        <f>3/24*OO[[#This Row],[59 (26JUN1985 06:00:00)-Water Temperature (C)]]*OO[[#This Row],[1]]/SUM(OO[1])</f>
        <v>0</v>
      </c>
      <c r="D446" s="10">
        <f>3/24*OO[[#This Row],[60 (26JUN1985 09:00:00)-Water Temperature (C)]]*OO[[#This Row],[2]]/SUM(OO[2])</f>
        <v>0</v>
      </c>
      <c r="E446" s="10">
        <f>3/24*OO[[#This Row],[61 (26JUN1985 12:00:00)-Water Temperature (C)]]*OO[[#This Row],[3]]/SUM(OO[3])</f>
        <v>0</v>
      </c>
      <c r="F446" s="10">
        <f>3/24*OO[[#This Row],[62 (26JUN1985 15:00:00)-Water Temperature (C)]]*OO[[#This Row],[4]]/SUM(OO[4])</f>
        <v>0</v>
      </c>
      <c r="G446" s="10">
        <f>3/24*OO[[#This Row],[63 (26JUN1985 18:00:00)-Water Temperature (C)]]*OO[[#This Row],[5]]/SUM(OO[5])</f>
        <v>0</v>
      </c>
      <c r="H446" s="10">
        <f>3/24*OO[[#This Row],[64 (26JUN1985 21:00:00)-Water Temperature (C)]]*OO[[#This Row],[6]]/SUM(OO[6])</f>
        <v>0</v>
      </c>
      <c r="I446" s="10">
        <f>3/24*OO[[#This Row],[65 (27JUN1985 00:00:00)-Water Temperature (C)]]*OO[[#This Row],[7]]/SUM(OO[7])</f>
        <v>0</v>
      </c>
      <c r="J446" s="10">
        <f>3/24*OO[[#This Row],[66 (27JUN1985 03:00:00)-Water Temperature (C)]]*OO[[#This Row],[8]]/SUM(OO[8])</f>
        <v>0</v>
      </c>
      <c r="K446" s="10">
        <f>3/24*OO[[#This Row],[67 (27JUN1985 06:00:00)-Water Temperature (C)]]*OO[[#This Row],[9]]/SUM(OO[9])</f>
        <v>0</v>
      </c>
      <c r="L446" s="10">
        <f>3/24*OO[[#This Row],[68 (27JUN1985 09:00:00)-Water Temperature (C)]]*OO[[#This Row],[10]]/SUM(OO[10])</f>
        <v>0</v>
      </c>
      <c r="M446" s="10">
        <f>3/24*OO[[#This Row],[69 (27JUN1985 12:00:00)-Water Temperature (C)]]*OO[[#This Row],[11]]/SUM(OO[11])</f>
        <v>0</v>
      </c>
      <c r="N446" s="10">
        <f>3/24*OO[[#This Row],[70 (27JUN1985 15:00:00)-Water Temperature (C)]]*OO[[#This Row],[12]]/SUM(OO[12])</f>
        <v>0</v>
      </c>
      <c r="O446" s="10">
        <f>3/24*OO[[#This Row],[71 (27JUN1985 18:00:00)-Water Temperature (C)]]*OO[[#This Row],[13]]/SUM(OO[13])</f>
        <v>0</v>
      </c>
      <c r="P446" s="10">
        <f>3/24*OO[[#This Row],[72 (27JUN1985 21:00:00)-Water Temperature (C)]]*OO[[#This Row],[14]]/SUM(OO[14])</f>
        <v>0</v>
      </c>
      <c r="Q446" s="10">
        <f>3/24*OO[[#This Row],[73 (28JUN1985 00:00:00)-Water Temperature (C)]]*OO[[#This Row],[15]]/SUM(OO[15])</f>
        <v>0</v>
      </c>
      <c r="R446" s="10">
        <f>3/24*OO[[#This Row],[74 (28JUN1985 03:00:00)-Water Temperature (C)]]*OO[[#This Row],[16]]/SUM(OO[16])</f>
        <v>0</v>
      </c>
      <c r="S446" s="10">
        <f>3/24*OO[[#This Row],[75 (28JUN1985 06:00:00)-Water Temperature (C)]]*OO[[#This Row],[17]]/SUM(OO[17])</f>
        <v>0</v>
      </c>
      <c r="T446" s="10">
        <f>3/24*OO[[#This Row],[76 (28JUN1985 09:00:00)-Water Temperature (C)]]*OO[[#This Row],[18]]/SUM(OO[18])</f>
        <v>0</v>
      </c>
      <c r="U446" s="10">
        <f>3/24*OO[[#This Row],[77 (28JUN1985 12:00:00)-Water Temperature (C)]]*OO[[#This Row],[19]]/SUM(OO[19])</f>
        <v>0</v>
      </c>
      <c r="V446" s="10">
        <f>3/24000000*OO[[#This Row],[78 (28JUN1985 15:00:00)-Water Temperature (C)]]*OO[[#This Row],[20]]</f>
        <v>0</v>
      </c>
      <c r="W446" s="10">
        <f>3/24000000*OO[[#This Row],[79 (28JUN1985 18:00:00)-Water Temperature (C)]]*OO[[#This Row],[21]]</f>
        <v>0</v>
      </c>
      <c r="X446" s="10">
        <f>3/24000000*OO[[#This Row],[80 (28JUN1985 21:00:00)-Water Temperature (C)]]*OO[[#This Row],[22]]</f>
        <v>0</v>
      </c>
      <c r="Y446" s="10">
        <f>3/24000000*OO[[#This Row],[81 (29JUN1985 00:00:00)-Water Temperature (C)]]*OO[[#This Row],[23]]</f>
        <v>2.2238460565500003E-41</v>
      </c>
      <c r="Z446" s="10">
        <f>3/24000000*OO[[#This Row],[82 (29JUN1985 03:00:00)-Water Temperature (C)]]*OO[[#This Row],[24]]</f>
        <v>2.4280442814193746E-35</v>
      </c>
      <c r="AA446" s="10">
        <f>3/24000000*OO[[#This Row],[83 (29JUN1985 06:00:00)-Water Temperature (C)]]*OO[[#This Row],[25]]</f>
        <v>8.64869740881125E-29</v>
      </c>
      <c r="AB446" s="10">
        <f>3/24000000*OO[[#This Row],[84 (29JUN1985 09:00:00)-Water Temperature (C)]]*OO[[#This Row],[26]]</f>
        <v>9.771008197305E-24</v>
      </c>
      <c r="AC446" s="10">
        <f>3/24000000*OO[[#This Row],[85 (29JUN1985 12:00:00)-Water Temperature (C)]]*OO[[#This Row],[27]]</f>
        <v>6.8079742115125002E-20</v>
      </c>
      <c r="AD446" s="10">
        <f>3/24000000*OO[[#This Row],[86 (29JUN1985 15:00:00)-Water Temperature (C)]]*OO[[#This Row],[28]]</f>
        <v>9.526936435004999E-17</v>
      </c>
      <c r="AE446" s="10">
        <f>3/24000000*OO[[#This Row],[88 (29JUN1985 21:00:00)-Water Temperature (C)]]*OO[[#This Row],[30]]</f>
        <v>6.8853443691375003E-12</v>
      </c>
      <c r="AF446" s="10">
        <f>3/24000000*OO[[#This Row],[88 (29JUN1985 21:00:00)-Water Temperature (C)]]*OO[[#This Row],[30]]</f>
        <v>6.8853443691375003E-12</v>
      </c>
      <c r="AG446" s="10">
        <f>3/24000000*OO[[#This Row],[89 (30JUN1985 00:00:00)-Water Temperature (C)]]*OO[[#This Row],[31]]</f>
        <v>5.5244963275124997E-10</v>
      </c>
      <c r="AH446" s="10">
        <f>3/24000000*OO[[#This Row],[90 (30JUN1985 03:00:00)-Water Temperature (C)]]*OO[[#This Row],[32]]</f>
        <v>2.3817108713037499E-8</v>
      </c>
      <c r="AI446" s="10">
        <f>3/24000000*OO[[#This Row],[91 (30JUN1985 06:00:00)-Water Temperature (C)]]*OO[[#This Row],[33]]</f>
        <v>5.830600342600001E-7</v>
      </c>
      <c r="AJ446" s="10">
        <f>3/24000000*OO[[#This Row],[92 (30JUN1985 09:00:00)-Water Temperature (C)]]*OO[[#This Row],[34]]</f>
        <v>8.6774173979850007E-6</v>
      </c>
      <c r="AK446" s="10">
        <f>3/24000000*OO[[#This Row],[93 (30JUN1985 12:00:00)-Water Temperature (C)]]*OO[[#This Row],[35]]</f>
        <v>8.2644727270825014E-5</v>
      </c>
      <c r="AL446" s="10">
        <f>3/24000000*OO[[#This Row],[94 (30JUN1985 15:00:00)-Water Temperature (C)]]*OO[[#This Row],[36]]</f>
        <v>5.2253220602662494E-4</v>
      </c>
      <c r="AM446" s="10">
        <f>3/24000000*OO[[#This Row],[95 (30JUN1985 18:00:00)-Water Temperature (C)]]*OO[[#This Row],[37]]</f>
        <v>2.3168735671724996E-3</v>
      </c>
      <c r="AN446" s="10">
        <f>3/24000000*OO[[#This Row],[96 (30JUN1985 21:00:00)-Water Temperature (C)]]*OO[[#This Row],[38]]</f>
        <v>7.6454282717774999E-3</v>
      </c>
      <c r="AO446" s="10">
        <f>3/24000000*OO[[#This Row],[97 (01JUL1985 00:00:00)-Water Temperature (C)]]*OO[[#This Row],[39]]</f>
        <v>1.9354351126362499E-2</v>
      </c>
      <c r="AP446" s="10">
        <f>3/24000000*OO[[#This Row],[98 (01JUL1985 03:00:00)-Water Temperature (C)]]*OO[[#This Row],[40]]</f>
        <v>3.8962028994362498E-2</v>
      </c>
      <c r="AQ446" s="10">
        <f>3/24000000*OO[[#This Row],[99 (01JUL1985 06:00:00)-Water Temperature (C)]]*OO[[#This Row],[41]]</f>
        <v>6.19230139055E-2</v>
      </c>
      <c r="AR446" s="10">
        <f>3/24000000*OO[[#This Row],[100 (01JUL1985 09:00:00)-Water Temperature (C)]]*OO[[#This Row],[42]]</f>
        <v>7.9290698780074997E-2</v>
      </c>
      <c r="AS446" s="10">
        <f>3/24000000*OO[[#This Row],[101 (01JUL1985 12:00:00)-Water Temperature (C)]]*OO[[#This Row],[43]]</f>
        <v>8.3126109980000001E-2</v>
      </c>
      <c r="AT446" s="10">
        <f>3/24000000*OO[[#This Row],[102 (01JUL1985 15:00:00)-Water Temperature (C)]]*OO[[#This Row],[44]]</f>
        <v>7.3567567928749994E-2</v>
      </c>
      <c r="AU446" s="10">
        <f>3/24000000*OO[[#This Row],[103 (01JUL1985 18:00:00)-Water Temperature (C)]]*OO[[#This Row],[45]]</f>
        <v>5.6365570841012499E-2</v>
      </c>
      <c r="AV446" s="10">
        <f>3/24000000*OO[[#This Row],[104 (01JUL1985 21:00:00)-Water Temperature (C)]]*OO[[#This Row],[46]]</f>
        <v>3.8161177359337502E-2</v>
      </c>
      <c r="AW446" s="10">
        <f>3/24000000*OO[[#This Row],[105 (02JUL1985 00:00:00)-Water Temperature (C)]]*OO[[#This Row],[47]]</f>
        <v>2.3281952074831247E-2</v>
      </c>
      <c r="AX446" s="10">
        <f>3/24000000*OO[[#This Row],[106 (02JUL1985 03:00:00)-Water Temperature (C)]]*OO[[#This Row],[48]]</f>
        <v>1.3134007482678751E-2</v>
      </c>
      <c r="AY446" s="10">
        <f>3/24000000*OO[[#This Row],[107 (02JUL1985 06:00:00)-Water Temperature (C)]]*OO[[#This Row],[49]]</f>
        <v>6.8350273240124987E-3</v>
      </c>
      <c r="AZ446" s="10">
        <f>3/24000000*OO[[#This Row],[108 (02JUL1985 09:00:00)-Water Temperature (C)]]*OO[[#This Row],[50]]</f>
        <v>3.3230433409819995E-3</v>
      </c>
      <c r="BA446" s="10">
        <f>3/24000000*OO[[#This Row],[109 (02JUL1985 12:00:00)-Water Temperature (C)]]*OO[[#This Row],[51]]</f>
        <v>1.5360687991962498E-3</v>
      </c>
      <c r="BB446" s="10">
        <f>3/24000000*OO[[#This Row],[110 (02JUL1985 15:00:00)-Water Temperature (C)]]*OO[[#This Row],[52]]</f>
        <v>6.9797754945625005E-4</v>
      </c>
      <c r="BC446" s="10">
        <f>3/24000000*OO[[#This Row],[111 (02JUL1985 18:00:00)-Water Temperature (C)]]*OO[[#This Row],[53]]</f>
        <v>3.2975872102574999E-4</v>
      </c>
      <c r="BD446" s="10">
        <f>3/24000000*OO[[#This Row],[112 (02JUL1985 21:00:00)-Water Temperature (C)]]*OO[[#This Row],[54]]</f>
        <v>1.7752560547365E-4</v>
      </c>
      <c r="BE446" s="10">
        <f>3/24000000*OO[[#This Row],[113 (03JUL1985 00:00:00)-Water Temperature (C)]]*OO[[#This Row],[55]]</f>
        <v>1.136720850138E-4</v>
      </c>
      <c r="BF446" s="10">
        <f>3/24000000*OO[[#This Row],[114 (03JUL1985 03:00:00)-Water Temperature (C)]]*OO[[#This Row],[56]]</f>
        <v>8.5762857767412488E-5</v>
      </c>
      <c r="BG446" s="10">
        <f>3/24000000*OO[[#This Row],[115 (03JUL1985 06:00:00)-Water Temperature (C)]]*OO[[#This Row],[57]]</f>
        <v>7.1318013139337502E-5</v>
      </c>
      <c r="BH446" s="10">
        <f>3/24000000*OO[[#This Row],[116 (03JUL1985 09:00:00)-Water Temperature (C)]]*OO[[#This Row],[58]]</f>
        <v>6.1020415791562498E-5</v>
      </c>
      <c r="BI446" s="10">
        <f>3/24000000*OO[[#This Row],[117 (03JUL1985 12:00:00)-Water Temperature (C)]]*OO[[#This Row],[59]]</f>
        <v>5.3153904334662491E-5</v>
      </c>
      <c r="BJ446" s="10">
        <f>3/24000000*OO[[#This Row],[118 (03JUL1985 15:00:00)-Water Temperature (C)]]*OO[[#This Row],[60]]</f>
        <v>4.61788182367875E-5</v>
      </c>
      <c r="BK446" s="10">
        <f>3/24000000*OO[[#This Row],[119 (03JUL1985 18:00:00)-Water Temperature (C)]]*OO[[#This Row],[61]]</f>
        <v>3.9978772195624998E-5</v>
      </c>
      <c r="BL446" s="10">
        <f>3/24000000*OO[[#This Row],[120 (03JUL1985 21:00:00)-Water Temperature (C)]]*OO[[#This Row],[62]]</f>
        <v>3.4814810437799995E-5</v>
      </c>
      <c r="BM446" s="10">
        <f>3/24000000*OO[[#This Row],[121 (04JUL1985 00:00:00)-Water Temperature (C)]]*OO[[#This Row],[63]]</f>
        <v>3.0732820581100001E-5</v>
      </c>
      <c r="BN446" s="10">
        <f>3/24000000*OO[[#This Row],[122 (04JUL1985 03:00:00)-Water Temperature (C)]]*OO[[#This Row],[64]]</f>
        <v>2.82460083912E-5</v>
      </c>
      <c r="BO446" s="10">
        <f>3/24000000*OO[[#This Row],[123 (04JUL1985 06:00:00)-Water Temperature (C)]]*OO[[#This Row],[65]]</f>
        <v>2.5970317624765001E-5</v>
      </c>
      <c r="BP446" s="10">
        <f>3/24000000*OO[[#This Row],[124 (04JUL1985 09:00:00)-Water Temperature (C)]]*OO[[#This Row],[66]]</f>
        <v>2.3718083961024997E-5</v>
      </c>
      <c r="BQ446" s="10">
        <f>3/24000000*OO[[#This Row],[125 (04JUL1985 12:00:00)-Water Temperature (C)]]*OO[[#This Row],[67]]</f>
        <v>2.11557387133975E-5</v>
      </c>
      <c r="BR446" s="10">
        <f>3/24000000*OO[[#This Row],[126 (04JUL1985 15:00:00)-Water Temperature (C)]]*OO[[#This Row],[68]]</f>
        <v>1.8698444754280001E-5</v>
      </c>
      <c r="BS446" s="10">
        <f>3/24000000*OO[[#This Row],[127 (04JUL1985 18:00:00)-Water Temperature (C)]]*OO[[#This Row],[69]]</f>
        <v>1.6481137915692498E-5</v>
      </c>
      <c r="BT446" s="10">
        <f>3/24000000*OO[[#This Row],[128 (04JUL1985 21:00:00)-Water Temperature (C)]]*OO[[#This Row],[70]]</f>
        <v>1.4738295027937498E-5</v>
      </c>
      <c r="BU446" s="10">
        <f>3/24000000*OO[[#This Row],[129 (05JUL1985 00:00:00)-Water Temperature (C)]]*OO[[#This Row],[71]]</f>
        <v>1.33218076339425E-5</v>
      </c>
      <c r="BV446" s="10">
        <f>3/24000000*OO[[#This Row],[130 (05JUL1985 03:00:00)-Water Temperature (C)]]*OO[[#This Row],[72]]</f>
        <v>1.2431908238512498E-5</v>
      </c>
      <c r="BW446" s="10">
        <f>3/24000000*OO[[#This Row],[131 (05JUL1985 06:00:00)-Water Temperature (C)]]*OO[[#This Row],[73]]</f>
        <v>1.1494265245032502E-5</v>
      </c>
      <c r="BX446" s="10">
        <f>3/24000000*OO[[#This Row],[132 (05JUL1985 09:00:00)-Water Temperature (C)]]*OO[[#This Row],[74]]</f>
        <v>1.05520998768E-5</v>
      </c>
      <c r="BY446" s="10">
        <f>3/24000000*OO[[#This Row],[133 (05JUL1985 12:00:00)-Water Temperature (C)]]*OO[[#This Row],[75]]</f>
        <v>9.5519961336374995E-6</v>
      </c>
      <c r="BZ446" s="10">
        <f>3/24000000*OO[[#This Row],[134 (05JUL1985 15:00:00)-Water Temperature (C)]]*OO[[#This Row],[76]]</f>
        <v>8.394095538937499E-6</v>
      </c>
      <c r="CA446" s="10">
        <f>3/24000000*OO[[#This Row],[135 (05JUL1985 18:00:00)-Water Temperature (C)]]*OO[[#This Row],[77]]</f>
        <v>7.371608007839999E-6</v>
      </c>
      <c r="CB446" s="10">
        <f>3/24000000*OO[[#This Row],[136 (05JUL1985 21:00:00)-Water Temperature (C)]]*OO[[#This Row],[78]]</f>
        <v>6.5270576160625002E-6</v>
      </c>
      <c r="CC446" s="10">
        <f>3/24000000*OO[[#This Row],[137 (06JUL1985 00:00:00)-Water Temperature (C)]]*OO[[#This Row],[79]]</f>
        <v>5.7501712191699998E-6</v>
      </c>
      <c r="CD446" s="10">
        <f>3/24000000*OO[[#This Row],[138 (06JUL1985 03:00:00)-Water Temperature (C)]]*OO[[#This Row],[80]]</f>
        <v>5.1306854547824999E-6</v>
      </c>
      <c r="CE446" s="10">
        <f>3/24000000*OO[[#This Row],[139 (06JUL1985 06:00:00)-Water Temperature (C)]]*OO[[#This Row],[81]]</f>
        <v>4.5132346570837505E-6</v>
      </c>
      <c r="CF446" s="10">
        <f>3/24000000*OO[[#This Row],[140 (06JUL1985 09:00:00)-Water Temperature (C)]]*OO[[#This Row],[82]]</f>
        <v>3.8900097267074995E-6</v>
      </c>
      <c r="CG446" s="10">
        <f>3/24000000*OO[[#This Row],[141 (06JUL1985 12:00:00)-Water Temperature (C)]]*OO[[#This Row],[83]]</f>
        <v>3.262730255015E-6</v>
      </c>
      <c r="CH446" s="10">
        <f>3/24000000*OO[[#This Row],[142 (06JUL1985 15:00:00)-Water Temperature (C)]]*OO[[#This Row],[84]]</f>
        <v>2.6792322413985003E-6</v>
      </c>
      <c r="CI446" s="10">
        <f>3/24000000*OO[[#This Row],[143 (06JUL1985 18:00:00)-Water Temperature (C)]]*OO[[#This Row],[85]]</f>
        <v>2.1867020010749998E-6</v>
      </c>
      <c r="CJ446" s="10">
        <f>3/24000000*OO[[#This Row],[144 (06JUL1985 21:00:00)-Water Temperature (C)]]*OO[[#This Row],[86]]</f>
        <v>1.8281436605024999E-6</v>
      </c>
      <c r="CK446" s="10">
        <f>3/24000000*OO[[#This Row],[145 (07JUL1985 00:00:00)-Water Temperature (C)]]*OO[[#This Row],[87]]</f>
        <v>1.5707191504394998E-6</v>
      </c>
      <c r="CL446" s="10">
        <f>3/24000000*OO[[#This Row],[146 (07JUL1985 03:00:00)-Water Temperature (C)]]*OO[[#This Row],[88]]</f>
        <v>1.4187387443319999E-6</v>
      </c>
      <c r="CM446" s="10">
        <f>3/24000000*OO[[#This Row],[147 (07JUL1985 06:00:00)-Water Temperature (C)]]*OO[[#This Row],[89]]</f>
        <v>1.2777362464622499E-6</v>
      </c>
      <c r="CN446" s="10">
        <f>3/24000000*OO[[#This Row],[148 (07JUL1985 09:00:00)-Water Temperature (C)]]*OO[[#This Row],[90]]</f>
        <v>1.1499357119974999E-6</v>
      </c>
      <c r="CO446" s="10">
        <f>3/24000000*OO[[#This Row],[149 (07JUL1985 12:00:00)-Water Temperature (C)]]*OO[[#This Row],[91]]</f>
        <v>1.0430061394674999E-6</v>
      </c>
      <c r="CP446" s="10">
        <f>3/24000000*OO[[#This Row],[150 (07JUL1985 15:00:00)-Water Temperature (C)]]*OO[[#This Row],[92]]</f>
        <v>9.6496454306525001E-7</v>
      </c>
      <c r="CQ446" s="10">
        <f>3/24000000*OO[[#This Row],[151 (07JUL1985 18:00:00)-Water Temperature (C)]]*OO[[#This Row],[93]]</f>
        <v>9.0253764440787496E-7</v>
      </c>
      <c r="CR446" s="10">
        <f>3/24000000*OO[[#This Row],[152 (07JUL1985 21:00:00)-Water Temperature (C)]]*OO[[#This Row],[94]]</f>
        <v>8.5387230480474991E-7</v>
      </c>
      <c r="CS446" s="10">
        <f>3/24000000*OO[[#This Row],[153 (08JUL1985 00:00:00)-Water Temperature (C)]]*OO[[#This Row],[95]]</f>
        <v>8.1430387246724989E-7</v>
      </c>
      <c r="CT446" s="10">
        <f>3/24000000*OO[[#This Row],[154 (08JUL1985 03:00:00)-Water Temperature (C)]]*OO[[#This Row],[96]]</f>
        <v>8.0520373001512495E-7</v>
      </c>
      <c r="CU446" s="10">
        <f>3/24000000*OO[[#This Row],[155 (08JUL1985 06:00:00)-Water Temperature (C)]]*OO[[#This Row],[97]]</f>
        <v>7.9637141095499985E-7</v>
      </c>
      <c r="CV446" s="10">
        <f>3/24000000*OO[[#This Row],[156 (08JUL1985 09:00:00)-Water Temperature (C)]]*OO[[#This Row],[98]]</f>
        <v>7.7635200742349992E-7</v>
      </c>
      <c r="CW446" s="10">
        <f>3/24000000*OO[[#This Row],[157 (08JUL1985 12:00:00)-Water Temperature (C)]]*OO[[#This Row],[99]]</f>
        <v>7.523970030963749E-7</v>
      </c>
    </row>
    <row r="447" spans="1:101" x14ac:dyDescent="0.35">
      <c r="A447" t="s">
        <v>454</v>
      </c>
      <c r="B447">
        <v>799.47820000000002</v>
      </c>
      <c r="C447" s="10">
        <f>3/24*OO[[#This Row],[59 (26JUN1985 06:00:00)-Water Temperature (C)]]*OO[[#This Row],[1]]/SUM(OO[1])</f>
        <v>0</v>
      </c>
      <c r="D447" s="10">
        <f>3/24*OO[[#This Row],[60 (26JUN1985 09:00:00)-Water Temperature (C)]]*OO[[#This Row],[2]]/SUM(OO[2])</f>
        <v>0</v>
      </c>
      <c r="E447" s="10">
        <f>3/24*OO[[#This Row],[61 (26JUN1985 12:00:00)-Water Temperature (C)]]*OO[[#This Row],[3]]/SUM(OO[3])</f>
        <v>0</v>
      </c>
      <c r="F447" s="10">
        <f>3/24*OO[[#This Row],[62 (26JUN1985 15:00:00)-Water Temperature (C)]]*OO[[#This Row],[4]]/SUM(OO[4])</f>
        <v>0</v>
      </c>
      <c r="G447" s="10">
        <f>3/24*OO[[#This Row],[63 (26JUN1985 18:00:00)-Water Temperature (C)]]*OO[[#This Row],[5]]/SUM(OO[5])</f>
        <v>0</v>
      </c>
      <c r="H447" s="10">
        <f>3/24*OO[[#This Row],[64 (26JUN1985 21:00:00)-Water Temperature (C)]]*OO[[#This Row],[6]]/SUM(OO[6])</f>
        <v>0</v>
      </c>
      <c r="I447" s="10">
        <f>3/24*OO[[#This Row],[65 (27JUN1985 00:00:00)-Water Temperature (C)]]*OO[[#This Row],[7]]/SUM(OO[7])</f>
        <v>0</v>
      </c>
      <c r="J447" s="10">
        <f>3/24*OO[[#This Row],[66 (27JUN1985 03:00:00)-Water Temperature (C)]]*OO[[#This Row],[8]]/SUM(OO[8])</f>
        <v>0</v>
      </c>
      <c r="K447" s="10">
        <f>3/24*OO[[#This Row],[67 (27JUN1985 06:00:00)-Water Temperature (C)]]*OO[[#This Row],[9]]/SUM(OO[9])</f>
        <v>0</v>
      </c>
      <c r="L447" s="10">
        <f>3/24*OO[[#This Row],[68 (27JUN1985 09:00:00)-Water Temperature (C)]]*OO[[#This Row],[10]]/SUM(OO[10])</f>
        <v>0</v>
      </c>
      <c r="M447" s="10">
        <f>3/24*OO[[#This Row],[69 (27JUN1985 12:00:00)-Water Temperature (C)]]*OO[[#This Row],[11]]/SUM(OO[11])</f>
        <v>0</v>
      </c>
      <c r="N447" s="10">
        <f>3/24*OO[[#This Row],[70 (27JUN1985 15:00:00)-Water Temperature (C)]]*OO[[#This Row],[12]]/SUM(OO[12])</f>
        <v>0</v>
      </c>
      <c r="O447" s="10">
        <f>3/24*OO[[#This Row],[71 (27JUN1985 18:00:00)-Water Temperature (C)]]*OO[[#This Row],[13]]/SUM(OO[13])</f>
        <v>0</v>
      </c>
      <c r="P447" s="10">
        <f>3/24*OO[[#This Row],[72 (27JUN1985 21:00:00)-Water Temperature (C)]]*OO[[#This Row],[14]]/SUM(OO[14])</f>
        <v>0</v>
      </c>
      <c r="Q447" s="10">
        <f>3/24*OO[[#This Row],[73 (28JUN1985 00:00:00)-Water Temperature (C)]]*OO[[#This Row],[15]]/SUM(OO[15])</f>
        <v>0</v>
      </c>
      <c r="R447" s="10">
        <f>3/24*OO[[#This Row],[74 (28JUN1985 03:00:00)-Water Temperature (C)]]*OO[[#This Row],[16]]/SUM(OO[16])</f>
        <v>0</v>
      </c>
      <c r="S447" s="10">
        <f>3/24*OO[[#This Row],[75 (28JUN1985 06:00:00)-Water Temperature (C)]]*OO[[#This Row],[17]]/SUM(OO[17])</f>
        <v>0</v>
      </c>
      <c r="T447" s="10">
        <f>3/24*OO[[#This Row],[76 (28JUN1985 09:00:00)-Water Temperature (C)]]*OO[[#This Row],[18]]/SUM(OO[18])</f>
        <v>0</v>
      </c>
      <c r="U447" s="10">
        <f>3/24*OO[[#This Row],[77 (28JUN1985 12:00:00)-Water Temperature (C)]]*OO[[#This Row],[19]]/SUM(OO[19])</f>
        <v>0</v>
      </c>
      <c r="V447" s="10">
        <f>3/24000000*OO[[#This Row],[78 (28JUN1985 15:00:00)-Water Temperature (C)]]*OO[[#This Row],[20]]</f>
        <v>0</v>
      </c>
      <c r="W447" s="10">
        <f>3/24000000*OO[[#This Row],[79 (28JUN1985 18:00:00)-Water Temperature (C)]]*OO[[#This Row],[21]]</f>
        <v>0</v>
      </c>
      <c r="X447" s="10">
        <f>3/24000000*OO[[#This Row],[80 (28JUN1985 21:00:00)-Water Temperature (C)]]*OO[[#This Row],[22]]</f>
        <v>0</v>
      </c>
      <c r="Y447" s="10">
        <f>3/24000000*OO[[#This Row],[81 (29JUN1985 00:00:00)-Water Temperature (C)]]*OO[[#This Row],[23]]</f>
        <v>7.4560404477674996E-42</v>
      </c>
      <c r="Z447" s="10">
        <f>3/24000000*OO[[#This Row],[82 (29JUN1985 03:00:00)-Water Temperature (C)]]*OO[[#This Row],[24]]</f>
        <v>8.5583242126325001E-36</v>
      </c>
      <c r="AA447" s="10">
        <f>3/24000000*OO[[#This Row],[83 (29JUN1985 06:00:00)-Water Temperature (C)]]*OO[[#This Row],[25]]</f>
        <v>3.3158669962599992E-29</v>
      </c>
      <c r="AB447" s="10">
        <f>3/24000000*OO[[#This Row],[84 (29JUN1985 09:00:00)-Water Temperature (C)]]*OO[[#This Row],[26]]</f>
        <v>4.5907551281887497E-24</v>
      </c>
      <c r="AC447" s="10">
        <f>3/24000000*OO[[#This Row],[85 (29JUN1985 12:00:00)-Water Temperature (C)]]*OO[[#This Row],[27]]</f>
        <v>3.6574543975042497E-20</v>
      </c>
      <c r="AD447" s="10">
        <f>3/24000000*OO[[#This Row],[86 (29JUN1985 15:00:00)-Water Temperature (C)]]*OO[[#This Row],[28]]</f>
        <v>5.6074317485724999E-17</v>
      </c>
      <c r="AE447" s="10">
        <f>3/24000000*OO[[#This Row],[88 (29JUN1985 21:00:00)-Water Temperature (C)]]*OO[[#This Row],[30]]</f>
        <v>4.6870197818399991E-12</v>
      </c>
      <c r="AF447" s="10">
        <f>3/24000000*OO[[#This Row],[88 (29JUN1985 21:00:00)-Water Temperature (C)]]*OO[[#This Row],[30]]</f>
        <v>4.6870197818399991E-12</v>
      </c>
      <c r="AG447" s="10">
        <f>3/24000000*OO[[#This Row],[89 (30JUN1985 00:00:00)-Water Temperature (C)]]*OO[[#This Row],[31]]</f>
        <v>4.00359512100625E-10</v>
      </c>
      <c r="AH447" s="10">
        <f>3/24000000*OO[[#This Row],[90 (30JUN1985 03:00:00)-Water Temperature (C)]]*OO[[#This Row],[32]]</f>
        <v>1.8305269039450001E-8</v>
      </c>
      <c r="AI447" s="10">
        <f>3/24000000*OO[[#This Row],[91 (30JUN1985 06:00:00)-Water Temperature (C)]]*OO[[#This Row],[33]]</f>
        <v>4.7149549820937493E-7</v>
      </c>
      <c r="AJ447" s="10">
        <f>3/24000000*OO[[#This Row],[92 (30JUN1985 09:00:00)-Water Temperature (C)]]*OO[[#This Row],[34]]</f>
        <v>7.3530925802250005E-6</v>
      </c>
      <c r="AK447" s="10">
        <f>3/24000000*OO[[#This Row],[93 (30JUN1985 12:00:00)-Water Temperature (C)]]*OO[[#This Row],[35]]</f>
        <v>7.3175356812900003E-5</v>
      </c>
      <c r="AL447" s="10">
        <f>3/24000000*OO[[#This Row],[94 (30JUN1985 15:00:00)-Water Temperature (C)]]*OO[[#This Row],[36]]</f>
        <v>4.802495587665E-4</v>
      </c>
      <c r="AM447" s="10">
        <f>3/24000000*OO[[#This Row],[95 (30JUN1985 18:00:00)-Water Temperature (C)]]*OO[[#This Row],[37]]</f>
        <v>2.2080794066645002E-3</v>
      </c>
      <c r="AN447" s="10">
        <f>3/24000000*OO[[#This Row],[96 (30JUN1985 21:00:00)-Water Temperature (C)]]*OO[[#This Row],[38]]</f>
        <v>7.5559983252062504E-3</v>
      </c>
      <c r="AO447" s="10">
        <f>3/24000000*OO[[#This Row],[97 (01JUL1985 00:00:00)-Water Temperature (C)]]*OO[[#This Row],[39]]</f>
        <v>1.9809668284799999E-2</v>
      </c>
      <c r="AP447" s="10">
        <f>3/24000000*OO[[#This Row],[98 (01JUL1985 03:00:00)-Water Temperature (C)]]*OO[[#This Row],[40]]</f>
        <v>4.1347642234937497E-2</v>
      </c>
      <c r="AQ447" s="10">
        <f>3/24000000*OO[[#This Row],[99 (01JUL1985 06:00:00)-Water Temperature (C)]]*OO[[#This Row],[41]]</f>
        <v>6.7792183321899999E-2</v>
      </c>
      <c r="AR447" s="10">
        <f>3/24000000*OO[[#This Row],[100 (01JUL1985 09:00:00)-Water Temperature (C)]]*OO[[#This Row],[42]]</f>
        <v>8.9551263300000003E-2</v>
      </c>
      <c r="AS447" s="10">
        <f>3/24000000*OO[[#This Row],[101 (01JUL1985 12:00:00)-Water Temperature (C)]]*OO[[#This Row],[43]]</f>
        <v>9.6511452082374993E-2</v>
      </c>
      <c r="AT447" s="10">
        <f>3/24000000*OO[[#This Row],[102 (01JUL1985 15:00:00)-Water Temperature (C)]]*OO[[#This Row],[44]]</f>
        <v>8.756807497012499E-2</v>
      </c>
      <c r="AU447" s="10">
        <f>3/24000000*OO[[#This Row],[103 (01JUL1985 18:00:00)-Water Temperature (C)]]*OO[[#This Row],[45]]</f>
        <v>6.8705513326649995E-2</v>
      </c>
      <c r="AV447" s="10">
        <f>3/24000000*OO[[#This Row],[104 (01JUL1985 21:00:00)-Water Temperature (C)]]*OO[[#This Row],[46]]</f>
        <v>4.7590927250937498E-2</v>
      </c>
      <c r="AW447" s="10">
        <f>3/24000000*OO[[#This Row],[105 (02JUL1985 00:00:00)-Water Temperature (C)]]*OO[[#This Row],[47]]</f>
        <v>2.9735415269950001E-2</v>
      </c>
      <c r="AX447" s="10">
        <f>3/24000000*OO[[#This Row],[106 (02JUL1985 03:00:00)-Water Temperature (C)]]*OO[[#This Row],[48]]</f>
        <v>1.7169976958712498E-2</v>
      </c>
      <c r="AY447" s="10">
        <f>3/24000000*OO[[#This Row],[107 (02JUL1985 06:00:00)-Water Temperature (C)]]*OO[[#This Row],[49]]</f>
        <v>9.1043203844099994E-3</v>
      </c>
      <c r="AZ447" s="10">
        <f>3/24000000*OO[[#This Row],[108 (02JUL1985 09:00:00)-Water Temperature (C)]]*OO[[#This Row],[50]]</f>
        <v>4.4872668675462503E-3</v>
      </c>
      <c r="BA447" s="10">
        <f>3/24000000*OO[[#This Row],[109 (02JUL1985 12:00:00)-Water Temperature (C)]]*OO[[#This Row],[51]]</f>
        <v>2.0899236933224997E-3</v>
      </c>
      <c r="BB447" s="10">
        <f>3/24000000*OO[[#This Row],[110 (02JUL1985 15:00:00)-Water Temperature (C)]]*OO[[#This Row],[52]]</f>
        <v>9.4761672056775008E-4</v>
      </c>
      <c r="BC447" s="10">
        <f>3/24000000*OO[[#This Row],[111 (02JUL1985 18:00:00)-Water Temperature (C)]]*OO[[#This Row],[53]]</f>
        <v>4.4147376662375E-4</v>
      </c>
      <c r="BD447" s="10">
        <f>3/24000000*OO[[#This Row],[112 (02JUL1985 21:00:00)-Water Temperature (C)]]*OO[[#This Row],[54]]</f>
        <v>2.3209312647822498E-4</v>
      </c>
      <c r="BE447" s="10">
        <f>3/24000000*OO[[#This Row],[113 (03JUL1985 00:00:00)-Water Temperature (C)]]*OO[[#This Row],[55]]</f>
        <v>1.4481438060372497E-4</v>
      </c>
      <c r="BF447" s="10">
        <f>3/24000000*OO[[#This Row],[114 (03JUL1985 03:00:00)-Water Temperature (C)]]*OO[[#This Row],[56]]</f>
        <v>1.0748403495990001E-4</v>
      </c>
      <c r="BG447" s="10">
        <f>3/24000000*OO[[#This Row],[115 (03JUL1985 06:00:00)-Water Temperature (C)]]*OO[[#This Row],[57]]</f>
        <v>8.8581546765112499E-5</v>
      </c>
      <c r="BH447" s="10">
        <f>3/24000000*OO[[#This Row],[116 (03JUL1985 09:00:00)-Water Temperature (C)]]*OO[[#This Row],[58]]</f>
        <v>7.543137798656249E-5</v>
      </c>
      <c r="BI447" s="10">
        <f>3/24000000*OO[[#This Row],[117 (03JUL1985 12:00:00)-Water Temperature (C)]]*OO[[#This Row],[59]]</f>
        <v>6.5504358513412495E-5</v>
      </c>
      <c r="BJ447" s="10">
        <f>3/24000000*OO[[#This Row],[118 (03JUL1985 15:00:00)-Water Temperature (C)]]*OO[[#This Row],[60]]</f>
        <v>5.6671636790949994E-5</v>
      </c>
      <c r="BK447" s="10">
        <f>3/24000000*OO[[#This Row],[119 (03JUL1985 18:00:00)-Water Temperature (C)]]*OO[[#This Row],[61]]</f>
        <v>4.8933265160924997E-5</v>
      </c>
      <c r="BL447" s="10">
        <f>3/24000000*OO[[#This Row],[120 (03JUL1985 21:00:00)-Water Temperature (C)]]*OO[[#This Row],[62]]</f>
        <v>4.2613525508537497E-5</v>
      </c>
      <c r="BM447" s="10">
        <f>3/24000000*OO[[#This Row],[121 (04JUL1985 00:00:00)-Water Temperature (C)]]*OO[[#This Row],[63]]</f>
        <v>3.7669962893849996E-5</v>
      </c>
      <c r="BN447" s="10">
        <f>3/24000000*OO[[#This Row],[122 (04JUL1985 03:00:00)-Water Temperature (C)]]*OO[[#This Row],[64]]</f>
        <v>3.4748795105224994E-5</v>
      </c>
      <c r="BO447" s="10">
        <f>3/24000000*OO[[#This Row],[123 (04JUL1985 06:00:00)-Water Temperature (C)]]*OO[[#This Row],[65]]</f>
        <v>3.1988558955649994E-5</v>
      </c>
      <c r="BP447" s="10">
        <f>3/24000000*OO[[#This Row],[124 (04JUL1985 09:00:00)-Water Temperature (C)]]*OO[[#This Row],[66]]</f>
        <v>2.9219651819924996E-5</v>
      </c>
      <c r="BQ447" s="10">
        <f>3/24000000*OO[[#This Row],[125 (04JUL1985 12:00:00)-Water Temperature (C)]]*OO[[#This Row],[67]]</f>
        <v>2.6018414066317499E-5</v>
      </c>
      <c r="BR447" s="10">
        <f>3/24000000*OO[[#This Row],[126 (04JUL1985 15:00:00)-Water Temperature (C)]]*OO[[#This Row],[68]]</f>
        <v>2.2948273777274998E-5</v>
      </c>
      <c r="BS447" s="10">
        <f>3/24000000*OO[[#This Row],[127 (04JUL1985 18:00:00)-Water Temperature (C)]]*OO[[#This Row],[69]]</f>
        <v>2.0168966682099999E-5</v>
      </c>
      <c r="BT447" s="10">
        <f>3/24000000*OO[[#This Row],[128 (04JUL1985 21:00:00)-Water Temperature (C)]]*OO[[#This Row],[70]]</f>
        <v>1.8016951329195001E-5</v>
      </c>
      <c r="BU447" s="10">
        <f>3/24000000*OO[[#This Row],[129 (05JUL1985 00:00:00)-Water Temperature (C)]]*OO[[#This Row],[71]]</f>
        <v>1.6317894416242499E-5</v>
      </c>
      <c r="BV447" s="10">
        <f>3/24000000*OO[[#This Row],[130 (05JUL1985 03:00:00)-Water Temperature (C)]]*OO[[#This Row],[72]]</f>
        <v>1.5324945290977497E-5</v>
      </c>
      <c r="BW447" s="10">
        <f>3/24000000*OO[[#This Row],[131 (05JUL1985 06:00:00)-Water Temperature (C)]]*OO[[#This Row],[73]]</f>
        <v>1.4261219095825002E-5</v>
      </c>
      <c r="BX447" s="10">
        <f>3/24000000*OO[[#This Row],[132 (05JUL1985 09:00:00)-Water Temperature (C)]]*OO[[#This Row],[74]]</f>
        <v>1.3175823326824998E-5</v>
      </c>
      <c r="BY447" s="10">
        <f>3/24000000*OO[[#This Row],[133 (05JUL1985 12:00:00)-Water Temperature (C)]]*OO[[#This Row],[75]]</f>
        <v>1.2009448492259999E-5</v>
      </c>
      <c r="BZ447" s="10">
        <f>3/24000000*OO[[#This Row],[134 (05JUL1985 15:00:00)-Water Temperature (C)]]*OO[[#This Row],[76]]</f>
        <v>1.0606217365634999E-5</v>
      </c>
      <c r="CA447" s="10">
        <f>3/24000000*OO[[#This Row],[135 (05JUL1985 18:00:00)-Water Temperature (C)]]*OO[[#This Row],[77]]</f>
        <v>9.3178117949374996E-6</v>
      </c>
      <c r="CB447" s="10">
        <f>3/24000000*OO[[#This Row],[136 (05JUL1985 21:00:00)-Water Temperature (C)]]*OO[[#This Row],[78]]</f>
        <v>8.2453868722499998E-6</v>
      </c>
      <c r="CC447" s="10">
        <f>3/24000000*OO[[#This Row],[137 (06JUL1985 00:00:00)-Water Temperature (C)]]*OO[[#This Row],[79]]</f>
        <v>7.2851588115962493E-6</v>
      </c>
      <c r="CD447" s="10">
        <f>3/24000000*OO[[#This Row],[138 (06JUL1985 03:00:00)-Water Temperature (C)]]*OO[[#This Row],[80]]</f>
        <v>6.5178593665899992E-6</v>
      </c>
      <c r="CE447" s="10">
        <f>3/24000000*OO[[#This Row],[139 (06JUL1985 06:00:00)-Water Temperature (C)]]*OO[[#This Row],[81]]</f>
        <v>5.7516929412099998E-6</v>
      </c>
      <c r="CF447" s="10">
        <f>3/24000000*OO[[#This Row],[140 (06JUL1985 09:00:00)-Water Temperature (C)]]*OO[[#This Row],[82]]</f>
        <v>4.9711250951037495E-6</v>
      </c>
      <c r="CG447" s="10">
        <f>3/24000000*OO[[#This Row],[141 (06JUL1985 12:00:00)-Water Temperature (C)]]*OO[[#This Row],[83]]</f>
        <v>4.1753067099074994E-6</v>
      </c>
      <c r="CH447" s="10">
        <f>3/24000000*OO[[#This Row],[142 (06JUL1985 15:00:00)-Water Temperature (C)]]*OO[[#This Row],[84]]</f>
        <v>3.4270835375049994E-6</v>
      </c>
      <c r="CI447" s="10">
        <f>3/24000000*OO[[#This Row],[143 (06JUL1985 18:00:00)-Water Temperature (C)]]*OO[[#This Row],[85]]</f>
        <v>2.78795384029E-6</v>
      </c>
      <c r="CJ447" s="10">
        <f>3/24000000*OO[[#This Row],[144 (06JUL1985 21:00:00)-Water Temperature (C)]]*OO[[#This Row],[86]]</f>
        <v>2.3214406901757499E-6</v>
      </c>
      <c r="CK447" s="10">
        <f>3/24000000*OO[[#This Row],[145 (07JUL1985 00:00:00)-Water Temperature (C)]]*OO[[#This Row],[87]]</f>
        <v>1.9870988637438747E-6</v>
      </c>
      <c r="CL447" s="10">
        <f>3/24000000*OO[[#This Row],[146 (07JUL1985 03:00:00)-Water Temperature (C)]]*OO[[#This Row],[88]]</f>
        <v>1.7912511576881252E-6</v>
      </c>
      <c r="CM447" s="10">
        <f>3/24000000*OO[[#This Row],[147 (07JUL1985 06:00:00)-Water Temperature (C)]]*OO[[#This Row],[89]]</f>
        <v>1.6128400353223747E-6</v>
      </c>
      <c r="CN447" s="10">
        <f>3/24000000*OO[[#This Row],[148 (07JUL1985 09:00:00)-Water Temperature (C)]]*OO[[#This Row],[90]]</f>
        <v>1.448509622152E-6</v>
      </c>
      <c r="CO447" s="10">
        <f>3/24000000*OO[[#This Row],[149 (07JUL1985 12:00:00)-Water Temperature (C)]]*OO[[#This Row],[91]]</f>
        <v>1.3112047907924997E-6</v>
      </c>
      <c r="CP447" s="10">
        <f>3/24000000*OO[[#This Row],[150 (07JUL1985 15:00:00)-Water Temperature (C)]]*OO[[#This Row],[92]]</f>
        <v>1.2093772653374999E-6</v>
      </c>
      <c r="CQ447" s="10">
        <f>3/24000000*OO[[#This Row],[151 (07JUL1985 18:00:00)-Water Temperature (C)]]*OO[[#This Row],[93]]</f>
        <v>1.1275167122426248E-6</v>
      </c>
      <c r="CR447" s="10">
        <f>3/24000000*OO[[#This Row],[152 (07JUL1985 21:00:00)-Water Temperature (C)]]*OO[[#This Row],[94]]</f>
        <v>1.0647296243700001E-6</v>
      </c>
      <c r="CS447" s="10">
        <f>3/24000000*OO[[#This Row],[153 (08JUL1985 00:00:00)-Water Temperature (C)]]*OO[[#This Row],[95]]</f>
        <v>1.0145560603954999E-6</v>
      </c>
      <c r="CT447" s="10">
        <f>3/24000000*OO[[#This Row],[154 (08JUL1985 03:00:00)-Water Temperature (C)]]*OO[[#This Row],[96]]</f>
        <v>1.003033415665E-6</v>
      </c>
      <c r="CU447" s="10">
        <f>3/24000000*OO[[#This Row],[155 (08JUL1985 06:00:00)-Water Temperature (C)]]*OO[[#This Row],[97]]</f>
        <v>9.9318343352187501E-7</v>
      </c>
      <c r="CV447" s="10">
        <f>3/24000000*OO[[#This Row],[156 (08JUL1985 09:00:00)-Water Temperature (C)]]*OO[[#This Row],[98]]</f>
        <v>9.6858840538600001E-7</v>
      </c>
      <c r="CW447" s="10">
        <f>3/24000000*OO[[#This Row],[157 (08JUL1985 12:00:00)-Water Temperature (C)]]*OO[[#This Row],[99]]</f>
        <v>9.3833097861474984E-7</v>
      </c>
    </row>
    <row r="448" spans="1:101" x14ac:dyDescent="0.35">
      <c r="A448" t="s">
        <v>455</v>
      </c>
      <c r="B448">
        <v>771.36350000000004</v>
      </c>
      <c r="C448" s="10">
        <f>3/24*OO[[#This Row],[59 (26JUN1985 06:00:00)-Water Temperature (C)]]*OO[[#This Row],[1]]/SUM(OO[1])</f>
        <v>0</v>
      </c>
      <c r="D448" s="10">
        <f>3/24*OO[[#This Row],[60 (26JUN1985 09:00:00)-Water Temperature (C)]]*OO[[#This Row],[2]]/SUM(OO[2])</f>
        <v>0</v>
      </c>
      <c r="E448" s="10">
        <f>3/24*OO[[#This Row],[61 (26JUN1985 12:00:00)-Water Temperature (C)]]*OO[[#This Row],[3]]/SUM(OO[3])</f>
        <v>0</v>
      </c>
      <c r="F448" s="10">
        <f>3/24*OO[[#This Row],[62 (26JUN1985 15:00:00)-Water Temperature (C)]]*OO[[#This Row],[4]]/SUM(OO[4])</f>
        <v>0</v>
      </c>
      <c r="G448" s="10">
        <f>3/24*OO[[#This Row],[63 (26JUN1985 18:00:00)-Water Temperature (C)]]*OO[[#This Row],[5]]/SUM(OO[5])</f>
        <v>0</v>
      </c>
      <c r="H448" s="10">
        <f>3/24*OO[[#This Row],[64 (26JUN1985 21:00:00)-Water Temperature (C)]]*OO[[#This Row],[6]]/SUM(OO[6])</f>
        <v>0</v>
      </c>
      <c r="I448" s="10">
        <f>3/24*OO[[#This Row],[65 (27JUN1985 00:00:00)-Water Temperature (C)]]*OO[[#This Row],[7]]/SUM(OO[7])</f>
        <v>0</v>
      </c>
      <c r="J448" s="10">
        <f>3/24*OO[[#This Row],[66 (27JUN1985 03:00:00)-Water Temperature (C)]]*OO[[#This Row],[8]]/SUM(OO[8])</f>
        <v>0</v>
      </c>
      <c r="K448" s="10">
        <f>3/24*OO[[#This Row],[67 (27JUN1985 06:00:00)-Water Temperature (C)]]*OO[[#This Row],[9]]/SUM(OO[9])</f>
        <v>0</v>
      </c>
      <c r="L448" s="10">
        <f>3/24*OO[[#This Row],[68 (27JUN1985 09:00:00)-Water Temperature (C)]]*OO[[#This Row],[10]]/SUM(OO[10])</f>
        <v>0</v>
      </c>
      <c r="M448" s="10">
        <f>3/24*OO[[#This Row],[69 (27JUN1985 12:00:00)-Water Temperature (C)]]*OO[[#This Row],[11]]/SUM(OO[11])</f>
        <v>0</v>
      </c>
      <c r="N448" s="10">
        <f>3/24*OO[[#This Row],[70 (27JUN1985 15:00:00)-Water Temperature (C)]]*OO[[#This Row],[12]]/SUM(OO[12])</f>
        <v>0</v>
      </c>
      <c r="O448" s="10">
        <f>3/24*OO[[#This Row],[71 (27JUN1985 18:00:00)-Water Temperature (C)]]*OO[[#This Row],[13]]/SUM(OO[13])</f>
        <v>0</v>
      </c>
      <c r="P448" s="10">
        <f>3/24*OO[[#This Row],[72 (27JUN1985 21:00:00)-Water Temperature (C)]]*OO[[#This Row],[14]]/SUM(OO[14])</f>
        <v>0</v>
      </c>
      <c r="Q448" s="10">
        <f>3/24*OO[[#This Row],[73 (28JUN1985 00:00:00)-Water Temperature (C)]]*OO[[#This Row],[15]]/SUM(OO[15])</f>
        <v>0</v>
      </c>
      <c r="R448" s="10">
        <f>3/24*OO[[#This Row],[74 (28JUN1985 03:00:00)-Water Temperature (C)]]*OO[[#This Row],[16]]/SUM(OO[16])</f>
        <v>0</v>
      </c>
      <c r="S448" s="10">
        <f>3/24*OO[[#This Row],[75 (28JUN1985 06:00:00)-Water Temperature (C)]]*OO[[#This Row],[17]]/SUM(OO[17])</f>
        <v>0</v>
      </c>
      <c r="T448" s="10">
        <f>3/24*OO[[#This Row],[76 (28JUN1985 09:00:00)-Water Temperature (C)]]*OO[[#This Row],[18]]/SUM(OO[18])</f>
        <v>0</v>
      </c>
      <c r="U448" s="10">
        <f>3/24*OO[[#This Row],[77 (28JUN1985 12:00:00)-Water Temperature (C)]]*OO[[#This Row],[19]]/SUM(OO[19])</f>
        <v>0</v>
      </c>
      <c r="V448" s="10">
        <f>3/24000000*OO[[#This Row],[78 (28JUN1985 15:00:00)-Water Temperature (C)]]*OO[[#This Row],[20]]</f>
        <v>0</v>
      </c>
      <c r="W448" s="10">
        <f>3/24000000*OO[[#This Row],[79 (28JUN1985 18:00:00)-Water Temperature (C)]]*OO[[#This Row],[21]]</f>
        <v>0</v>
      </c>
      <c r="X448" s="10">
        <f>3/24000000*OO[[#This Row],[80 (28JUN1985 21:00:00)-Water Temperature (C)]]*OO[[#This Row],[22]]</f>
        <v>0</v>
      </c>
      <c r="Y448" s="10">
        <f>3/24000000*OO[[#This Row],[81 (29JUN1985 00:00:00)-Water Temperature (C)]]*OO[[#This Row],[23]]</f>
        <v>1.7978549995754998E-42</v>
      </c>
      <c r="Z448" s="10">
        <f>3/24000000*OO[[#This Row],[82 (29JUN1985 03:00:00)-Water Temperature (C)]]*OO[[#This Row],[24]]</f>
        <v>2.3377728801649997E-36</v>
      </c>
      <c r="AA448" s="10">
        <f>3/24000000*OO[[#This Row],[83 (29JUN1985 06:00:00)-Water Temperature (C)]]*OO[[#This Row],[25]]</f>
        <v>9.3787358943524995E-30</v>
      </c>
      <c r="AB448" s="10">
        <f>3/24000000*OO[[#This Row],[84 (29JUN1985 09:00:00)-Water Temperature (C)]]*OO[[#This Row],[26]]</f>
        <v>1.629819665749625E-24</v>
      </c>
      <c r="AC448" s="10">
        <f>3/24000000*OO[[#This Row],[85 (29JUN1985 12:00:00)-Water Temperature (C)]]*OO[[#This Row],[27]]</f>
        <v>1.5065726241053748E-20</v>
      </c>
      <c r="AD448" s="10">
        <f>3/24000000*OO[[#This Row],[86 (29JUN1985 15:00:00)-Water Temperature (C)]]*OO[[#This Row],[28]]</f>
        <v>2.5442087109392497E-17</v>
      </c>
      <c r="AE448" s="10">
        <f>3/24000000*OO[[#This Row],[88 (29JUN1985 21:00:00)-Water Temperature (C)]]*OO[[#This Row],[30]]</f>
        <v>2.4702572798782497E-12</v>
      </c>
      <c r="AF448" s="10">
        <f>3/24000000*OO[[#This Row],[88 (29JUN1985 21:00:00)-Water Temperature (C)]]*OO[[#This Row],[30]]</f>
        <v>2.4702572798782497E-12</v>
      </c>
      <c r="AG448" s="10">
        <f>3/24000000*OO[[#This Row],[89 (30JUN1985 00:00:00)-Water Temperature (C)]]*OO[[#This Row],[31]]</f>
        <v>2.2465578056803749E-10</v>
      </c>
      <c r="AH448" s="10">
        <f>3/24000000*OO[[#This Row],[90 (30JUN1985 03:00:00)-Water Temperature (C)]]*OO[[#This Row],[32]]</f>
        <v>1.0891378449824999E-8</v>
      </c>
      <c r="AI448" s="10">
        <f>3/24000000*OO[[#This Row],[91 (30JUN1985 06:00:00)-Water Temperature (C)]]*OO[[#This Row],[33]]</f>
        <v>2.9492962644166249E-7</v>
      </c>
      <c r="AJ448" s="10">
        <f>3/24000000*OO[[#This Row],[92 (30JUN1985 09:00:00)-Water Temperature (C)]]*OO[[#This Row],[34]]</f>
        <v>4.8135992853375001E-6</v>
      </c>
      <c r="AK448" s="10">
        <f>3/24000000*OO[[#This Row],[93 (30JUN1985 12:00:00)-Water Temperature (C)]]*OO[[#This Row],[35]]</f>
        <v>4.9931541676799993E-5</v>
      </c>
      <c r="AL448" s="10">
        <f>3/24000000*OO[[#This Row],[94 (30JUN1985 15:00:00)-Water Temperature (C)]]*OO[[#This Row],[36]]</f>
        <v>3.3930787245599992E-4</v>
      </c>
      <c r="AM448" s="10">
        <f>3/24000000*OO[[#This Row],[95 (30JUN1985 18:00:00)-Water Temperature (C)]]*OO[[#This Row],[37]]</f>
        <v>1.6126544270670001E-3</v>
      </c>
      <c r="AN448" s="10">
        <f>3/24000000*OO[[#This Row],[96 (30JUN1985 21:00:00)-Water Temperature (C)]]*OO[[#This Row],[38]]</f>
        <v>5.7058400076537502E-3</v>
      </c>
      <c r="AO448" s="10">
        <f>3/24000000*OO[[#This Row],[97 (01JUL1985 00:00:00)-Water Temperature (C)]]*OO[[#This Row],[39]]</f>
        <v>1.5445558677937499E-2</v>
      </c>
      <c r="AP448" s="10">
        <f>3/24000000*OO[[#This Row],[98 (01JUL1985 03:00:00)-Water Temperature (C)]]*OO[[#This Row],[40]]</f>
        <v>3.3324017481218757E-2</v>
      </c>
      <c r="AQ448" s="10">
        <f>3/24000000*OO[[#This Row],[99 (01JUL1985 06:00:00)-Water Temperature (C)]]*OO[[#This Row],[41]]</f>
        <v>5.6213881566900006E-2</v>
      </c>
      <c r="AR448" s="10">
        <f>3/24000000*OO[[#This Row],[100 (01JUL1985 09:00:00)-Water Temperature (C)]]*OO[[#This Row],[42]]</f>
        <v>7.6354228159850004E-2</v>
      </c>
      <c r="AS448" s="10">
        <f>3/24000000*OO[[#This Row],[101 (01JUL1985 12:00:00)-Water Temperature (C)]]*OO[[#This Row],[43]]</f>
        <v>8.4355116250650009E-2</v>
      </c>
      <c r="AT448" s="10">
        <f>3/24000000*OO[[#This Row],[102 (01JUL1985 15:00:00)-Water Temperature (C)]]*OO[[#This Row],[44]]</f>
        <v>7.8348231374625002E-2</v>
      </c>
      <c r="AU448" s="10">
        <f>3/24000000*OO[[#This Row],[103 (01JUL1985 18:00:00)-Water Temperature (C)]]*OO[[#This Row],[45]]</f>
        <v>6.2826134363024991E-2</v>
      </c>
      <c r="AV448" s="10">
        <f>3/24000000*OO[[#This Row],[104 (01JUL1985 21:00:00)-Water Temperature (C)]]*OO[[#This Row],[46]]</f>
        <v>4.4454846213500002E-2</v>
      </c>
      <c r="AW448" s="10">
        <f>3/24000000*OO[[#This Row],[105 (02JUL1985 00:00:00)-Water Temperature (C)]]*OO[[#This Row],[47]]</f>
        <v>2.8400125521494998E-2</v>
      </c>
      <c r="AX448" s="10">
        <f>3/24000000*OO[[#This Row],[106 (02JUL1985 03:00:00)-Water Temperature (C)]]*OO[[#This Row],[48]]</f>
        <v>1.6761332821777501E-2</v>
      </c>
      <c r="AY448" s="10">
        <f>3/24000000*OO[[#This Row],[107 (02JUL1985 06:00:00)-Water Temperature (C)]]*OO[[#This Row],[49]]</f>
        <v>9.015283319749998E-3</v>
      </c>
      <c r="AZ448" s="10">
        <f>3/24000000*OO[[#This Row],[108 (02JUL1985 09:00:00)-Water Temperature (C)]]*OO[[#This Row],[50]]</f>
        <v>4.4878509437450004E-3</v>
      </c>
      <c r="BA448" s="10">
        <f>3/24000000*OO[[#This Row],[109 (02JUL1985 12:00:00)-Water Temperature (C)]]*OO[[#This Row],[51]]</f>
        <v>2.0992045262861248E-3</v>
      </c>
      <c r="BB448" s="10">
        <f>3/24000000*OO[[#This Row],[110 (02JUL1985 15:00:00)-Water Temperature (C)]]*OO[[#This Row],[52]]</f>
        <v>9.4812800423249989E-4</v>
      </c>
      <c r="BC448" s="10">
        <f>3/24000000*OO[[#This Row],[111 (02JUL1985 18:00:00)-Water Temperature (C)]]*OO[[#This Row],[53]]</f>
        <v>4.3535922338124998E-4</v>
      </c>
      <c r="BD448" s="10">
        <f>3/24000000*OO[[#This Row],[112 (02JUL1985 21:00:00)-Water Temperature (C)]]*OO[[#This Row],[54]]</f>
        <v>2.2357817043306251E-4</v>
      </c>
      <c r="BE448" s="10">
        <f>3/24000000*OO[[#This Row],[113 (03JUL1985 00:00:00)-Water Temperature (C)]]*OO[[#This Row],[55]]</f>
        <v>1.3573353846584998E-4</v>
      </c>
      <c r="BF448" s="10">
        <f>3/24000000*OO[[#This Row],[114 (03JUL1985 03:00:00)-Water Temperature (C)]]*OO[[#This Row],[56]]</f>
        <v>9.8723177154624991E-5</v>
      </c>
      <c r="BG448" s="10">
        <f>3/24000000*OO[[#This Row],[115 (03JUL1985 06:00:00)-Water Temperature (C)]]*OO[[#This Row],[57]]</f>
        <v>8.0448750780099995E-5</v>
      </c>
      <c r="BH448" s="10">
        <f>3/24000000*OO[[#This Row],[116 (03JUL1985 09:00:00)-Water Temperature (C)]]*OO[[#This Row],[58]]</f>
        <v>6.8037255057000002E-5</v>
      </c>
      <c r="BI448" s="10">
        <f>3/24000000*OO[[#This Row],[117 (03JUL1985 12:00:00)-Water Temperature (C)]]*OO[[#This Row],[59]]</f>
        <v>5.881194305624999E-5</v>
      </c>
      <c r="BJ448" s="10">
        <f>3/24000000*OO[[#This Row],[118 (03JUL1985 15:00:00)-Water Temperature (C)]]*OO[[#This Row],[60]]</f>
        <v>5.0586807107812496E-5</v>
      </c>
      <c r="BK448" s="10">
        <f>3/24000000*OO[[#This Row],[119 (03JUL1985 18:00:00)-Water Temperature (C)]]*OO[[#This Row],[61]]</f>
        <v>4.3484388757200001E-5</v>
      </c>
      <c r="BL448" s="10">
        <f>3/24000000*OO[[#This Row],[120 (03JUL1985 21:00:00)-Water Temperature (C)]]*OO[[#This Row],[62]]</f>
        <v>3.7797160479024991E-5</v>
      </c>
      <c r="BM448" s="10">
        <f>3/24000000*OO[[#This Row],[121 (04JUL1985 00:00:00)-Water Temperature (C)]]*OO[[#This Row],[63]]</f>
        <v>3.3407793114374998E-5</v>
      </c>
      <c r="BN448" s="10">
        <f>3/24000000*OO[[#This Row],[122 (04JUL1985 03:00:00)-Water Temperature (C)]]*OO[[#This Row],[64]]</f>
        <v>3.0884630128225001E-5</v>
      </c>
      <c r="BO448" s="10">
        <f>3/24000000*OO[[#This Row],[123 (04JUL1985 06:00:00)-Water Temperature (C)]]*OO[[#This Row],[65]]</f>
        <v>2.8416270434433751E-5</v>
      </c>
      <c r="BP448" s="10">
        <f>3/24000000*OO[[#This Row],[124 (04JUL1985 09:00:00)-Water Temperature (C)]]*OO[[#This Row],[66]]</f>
        <v>2.590648300887E-5</v>
      </c>
      <c r="BQ448" s="10">
        <f>3/24000000*OO[[#This Row],[125 (04JUL1985 12:00:00)-Water Temperature (C)]]*OO[[#This Row],[67]]</f>
        <v>2.2974835615874998E-5</v>
      </c>
      <c r="BR448" s="10">
        <f>3/24000000*OO[[#This Row],[126 (04JUL1985 15:00:00)-Water Temperature (C)]]*OO[[#This Row],[68]]</f>
        <v>2.0170527695145001E-5</v>
      </c>
      <c r="BS448" s="10">
        <f>3/24000000*OO[[#This Row],[127 (04JUL1985 18:00:00)-Water Temperature (C)]]*OO[[#This Row],[69]]</f>
        <v>1.7631627116801249E-5</v>
      </c>
      <c r="BT448" s="10">
        <f>3/24000000*OO[[#This Row],[128 (04JUL1985 21:00:00)-Water Temperature (C)]]*OO[[#This Row],[70]]</f>
        <v>1.5687497516718748E-5</v>
      </c>
      <c r="BU448" s="10">
        <f>3/24000000*OO[[#This Row],[129 (05JUL1985 00:00:00)-Water Temperature (C)]]*OO[[#This Row],[71]]</f>
        <v>1.4169132408999998E-5</v>
      </c>
      <c r="BV448" s="10">
        <f>3/24000000*OO[[#This Row],[130 (05JUL1985 03:00:00)-Water Temperature (C)]]*OO[[#This Row],[72]]</f>
        <v>1.3294589819200002E-5</v>
      </c>
      <c r="BW448" s="10">
        <f>3/24000000*OO[[#This Row],[131 (05JUL1985 06:00:00)-Water Temperature (C)]]*OO[[#This Row],[73]]</f>
        <v>1.2350362883044999E-5</v>
      </c>
      <c r="BX448" s="10">
        <f>3/24000000*OO[[#This Row],[132 (05JUL1985 09:00:00)-Water Temperature (C)]]*OO[[#This Row],[74]]</f>
        <v>1.13778505737225E-5</v>
      </c>
      <c r="BY448" s="10">
        <f>3/24000000*OO[[#This Row],[133 (05JUL1985 12:00:00)-Water Temperature (C)]]*OO[[#This Row],[75]]</f>
        <v>1.033813546804375E-5</v>
      </c>
      <c r="BZ448" s="10">
        <f>3/24000000*OO[[#This Row],[134 (05JUL1985 15:00:00)-Water Temperature (C)]]*OO[[#This Row],[76]]</f>
        <v>9.0879104095625008E-6</v>
      </c>
      <c r="CA448" s="10">
        <f>3/24000000*OO[[#This Row],[135 (05JUL1985 18:00:00)-Water Temperature (C)]]*OO[[#This Row],[77]]</f>
        <v>7.9376116227625008E-6</v>
      </c>
      <c r="CB448" s="10">
        <f>3/24000000*OO[[#This Row],[136 (05JUL1985 21:00:00)-Water Temperature (C)]]*OO[[#This Row],[78]]</f>
        <v>6.991957796725E-6</v>
      </c>
      <c r="CC448" s="10">
        <f>3/24000000*OO[[#This Row],[137 (06JUL1985 00:00:00)-Water Temperature (C)]]*OO[[#This Row],[79]]</f>
        <v>6.1671723156675006E-6</v>
      </c>
      <c r="CD448" s="10">
        <f>3/24000000*OO[[#This Row],[138 (06JUL1985 03:00:00)-Water Temperature (C)]]*OO[[#This Row],[80]]</f>
        <v>5.5067855101987492E-6</v>
      </c>
      <c r="CE448" s="10">
        <f>3/24000000*OO[[#This Row],[139 (06JUL1985 06:00:00)-Water Temperature (C)]]*OO[[#This Row],[81]]</f>
        <v>4.8487630817587495E-6</v>
      </c>
      <c r="CF448" s="10">
        <f>3/24000000*OO[[#This Row],[140 (06JUL1985 09:00:00)-Water Temperature (C)]]*OO[[#This Row],[82]]</f>
        <v>4.1774756923462499E-6</v>
      </c>
      <c r="CG448" s="10">
        <f>3/24000000*OO[[#This Row],[141 (06JUL1985 12:00:00)-Water Temperature (C)]]*OO[[#This Row],[83]]</f>
        <v>3.5094387321E-6</v>
      </c>
      <c r="CH448" s="10">
        <f>3/24000000*OO[[#This Row],[142 (06JUL1985 15:00:00)-Water Temperature (C)]]*OO[[#This Row],[84]]</f>
        <v>2.8875694806026249E-6</v>
      </c>
      <c r="CI448" s="10">
        <f>3/24000000*OO[[#This Row],[143 (06JUL1985 18:00:00)-Water Temperature (C)]]*OO[[#This Row],[85]]</f>
        <v>2.3490025844061247E-6</v>
      </c>
      <c r="CJ448" s="10">
        <f>3/24000000*OO[[#This Row],[144 (06JUL1985 21:00:00)-Water Temperature (C)]]*OO[[#This Row],[86]]</f>
        <v>1.9539414433581248E-6</v>
      </c>
      <c r="CK448" s="10">
        <f>3/24000000*OO[[#This Row],[145 (07JUL1985 00:00:00)-Water Temperature (C)]]*OO[[#This Row],[87]]</f>
        <v>1.67104034066375E-6</v>
      </c>
      <c r="CL448" s="10">
        <f>3/24000000*OO[[#This Row],[146 (07JUL1985 03:00:00)-Water Temperature (C)]]*OO[[#This Row],[88]]</f>
        <v>1.5064951300335E-6</v>
      </c>
      <c r="CM448" s="10">
        <f>3/24000000*OO[[#This Row],[147 (07JUL1985 06:00:00)-Water Temperature (C)]]*OO[[#This Row],[89]]</f>
        <v>1.35821487249125E-6</v>
      </c>
      <c r="CN448" s="10">
        <f>3/24000000*OO[[#This Row],[148 (07JUL1985 09:00:00)-Water Temperature (C)]]*OO[[#This Row],[90]]</f>
        <v>1.2197820668488751E-6</v>
      </c>
      <c r="CO448" s="10">
        <f>3/24000000*OO[[#This Row],[149 (07JUL1985 12:00:00)-Water Temperature (C)]]*OO[[#This Row],[91]]</f>
        <v>1.1039724541342498E-6</v>
      </c>
      <c r="CP448" s="10">
        <f>3/24000000*OO[[#This Row],[150 (07JUL1985 15:00:00)-Water Temperature (C)]]*OO[[#This Row],[92]]</f>
        <v>1.0169392978572502E-6</v>
      </c>
      <c r="CQ448" s="10">
        <f>3/24000000*OO[[#This Row],[151 (07JUL1985 18:00:00)-Water Temperature (C)]]*OO[[#This Row],[93]]</f>
        <v>9.4585424714199995E-7</v>
      </c>
      <c r="CR448" s="10">
        <f>3/24000000*OO[[#This Row],[152 (07JUL1985 21:00:00)-Water Temperature (C)]]*OO[[#This Row],[94]]</f>
        <v>8.9193426518175006E-7</v>
      </c>
      <c r="CS448" s="10">
        <f>3/24000000*OO[[#This Row],[153 (08JUL1985 00:00:00)-Water Temperature (C)]]*OO[[#This Row],[95]]</f>
        <v>8.4951963544937485E-7</v>
      </c>
      <c r="CT448" s="10">
        <f>3/24000000*OO[[#This Row],[154 (08JUL1985 03:00:00)-Water Temperature (C)]]*OO[[#This Row],[96]]</f>
        <v>8.3998508170499991E-7</v>
      </c>
      <c r="CU448" s="10">
        <f>3/24000000*OO[[#This Row],[155 (08JUL1985 06:00:00)-Water Temperature (C)]]*OO[[#This Row],[97]]</f>
        <v>8.3265775377399991E-7</v>
      </c>
      <c r="CV448" s="10">
        <f>3/24000000*OO[[#This Row],[156 (08JUL1985 09:00:00)-Water Temperature (C)]]*OO[[#This Row],[98]]</f>
        <v>8.124797026605E-7</v>
      </c>
      <c r="CW448" s="10">
        <f>3/24000000*OO[[#This Row],[157 (08JUL1985 12:00:00)-Water Temperature (C)]]*OO[[#This Row],[99]]</f>
        <v>7.8703397809499999E-7</v>
      </c>
    </row>
    <row r="449" spans="1:101" x14ac:dyDescent="0.35">
      <c r="A449" t="s">
        <v>456</v>
      </c>
      <c r="B449">
        <v>789.84659999999997</v>
      </c>
      <c r="C449" s="10">
        <f>3/24*OO[[#This Row],[59 (26JUN1985 06:00:00)-Water Temperature (C)]]*OO[[#This Row],[1]]/SUM(OO[1])</f>
        <v>0</v>
      </c>
      <c r="D449" s="10">
        <f>3/24*OO[[#This Row],[60 (26JUN1985 09:00:00)-Water Temperature (C)]]*OO[[#This Row],[2]]/SUM(OO[2])</f>
        <v>0</v>
      </c>
      <c r="E449" s="10">
        <f>3/24*OO[[#This Row],[61 (26JUN1985 12:00:00)-Water Temperature (C)]]*OO[[#This Row],[3]]/SUM(OO[3])</f>
        <v>0</v>
      </c>
      <c r="F449" s="10">
        <f>3/24*OO[[#This Row],[62 (26JUN1985 15:00:00)-Water Temperature (C)]]*OO[[#This Row],[4]]/SUM(OO[4])</f>
        <v>0</v>
      </c>
      <c r="G449" s="10">
        <f>3/24*OO[[#This Row],[63 (26JUN1985 18:00:00)-Water Temperature (C)]]*OO[[#This Row],[5]]/SUM(OO[5])</f>
        <v>0</v>
      </c>
      <c r="H449" s="10">
        <f>3/24*OO[[#This Row],[64 (26JUN1985 21:00:00)-Water Temperature (C)]]*OO[[#This Row],[6]]/SUM(OO[6])</f>
        <v>0</v>
      </c>
      <c r="I449" s="10">
        <f>3/24*OO[[#This Row],[65 (27JUN1985 00:00:00)-Water Temperature (C)]]*OO[[#This Row],[7]]/SUM(OO[7])</f>
        <v>0</v>
      </c>
      <c r="J449" s="10">
        <f>3/24*OO[[#This Row],[66 (27JUN1985 03:00:00)-Water Temperature (C)]]*OO[[#This Row],[8]]/SUM(OO[8])</f>
        <v>0</v>
      </c>
      <c r="K449" s="10">
        <f>3/24*OO[[#This Row],[67 (27JUN1985 06:00:00)-Water Temperature (C)]]*OO[[#This Row],[9]]/SUM(OO[9])</f>
        <v>0</v>
      </c>
      <c r="L449" s="10">
        <f>3/24*OO[[#This Row],[68 (27JUN1985 09:00:00)-Water Temperature (C)]]*OO[[#This Row],[10]]/SUM(OO[10])</f>
        <v>0</v>
      </c>
      <c r="M449" s="10">
        <f>3/24*OO[[#This Row],[69 (27JUN1985 12:00:00)-Water Temperature (C)]]*OO[[#This Row],[11]]/SUM(OO[11])</f>
        <v>0</v>
      </c>
      <c r="N449" s="10">
        <f>3/24*OO[[#This Row],[70 (27JUN1985 15:00:00)-Water Temperature (C)]]*OO[[#This Row],[12]]/SUM(OO[12])</f>
        <v>0</v>
      </c>
      <c r="O449" s="10">
        <f>3/24*OO[[#This Row],[71 (27JUN1985 18:00:00)-Water Temperature (C)]]*OO[[#This Row],[13]]/SUM(OO[13])</f>
        <v>0</v>
      </c>
      <c r="P449" s="10">
        <f>3/24*OO[[#This Row],[72 (27JUN1985 21:00:00)-Water Temperature (C)]]*OO[[#This Row],[14]]/SUM(OO[14])</f>
        <v>0</v>
      </c>
      <c r="Q449" s="10">
        <f>3/24*OO[[#This Row],[73 (28JUN1985 00:00:00)-Water Temperature (C)]]*OO[[#This Row],[15]]/SUM(OO[15])</f>
        <v>0</v>
      </c>
      <c r="R449" s="10">
        <f>3/24*OO[[#This Row],[74 (28JUN1985 03:00:00)-Water Temperature (C)]]*OO[[#This Row],[16]]/SUM(OO[16])</f>
        <v>0</v>
      </c>
      <c r="S449" s="10">
        <f>3/24*OO[[#This Row],[75 (28JUN1985 06:00:00)-Water Temperature (C)]]*OO[[#This Row],[17]]/SUM(OO[17])</f>
        <v>0</v>
      </c>
      <c r="T449" s="10">
        <f>3/24*OO[[#This Row],[76 (28JUN1985 09:00:00)-Water Temperature (C)]]*OO[[#This Row],[18]]/SUM(OO[18])</f>
        <v>0</v>
      </c>
      <c r="U449" s="10">
        <f>3/24*OO[[#This Row],[77 (28JUN1985 12:00:00)-Water Temperature (C)]]*OO[[#This Row],[19]]/SUM(OO[19])</f>
        <v>0</v>
      </c>
      <c r="V449" s="10">
        <f>3/24000000*OO[[#This Row],[78 (28JUN1985 15:00:00)-Water Temperature (C)]]*OO[[#This Row],[20]]</f>
        <v>0</v>
      </c>
      <c r="W449" s="10">
        <f>3/24000000*OO[[#This Row],[79 (28JUN1985 18:00:00)-Water Temperature (C)]]*OO[[#This Row],[21]]</f>
        <v>0</v>
      </c>
      <c r="X449" s="10">
        <f>3/24000000*OO[[#This Row],[80 (28JUN1985 21:00:00)-Water Temperature (C)]]*OO[[#This Row],[22]]</f>
        <v>0</v>
      </c>
      <c r="Y449" s="10">
        <f>3/24000000*OO[[#This Row],[81 (29JUN1985 00:00:00)-Water Temperature (C)]]*OO[[#This Row],[23]]</f>
        <v>4.6566570295087491E-43</v>
      </c>
      <c r="Z449" s="10">
        <f>3/24000000*OO[[#This Row],[82 (29JUN1985 03:00:00)-Water Temperature (C)]]*OO[[#This Row],[24]]</f>
        <v>7.6250432892624999E-37</v>
      </c>
      <c r="AA449" s="10">
        <f>3/24000000*OO[[#This Row],[83 (29JUN1985 06:00:00)-Water Temperature (C)]]*OO[[#This Row],[25]]</f>
        <v>2.9253388574069998E-30</v>
      </c>
      <c r="AB449" s="10">
        <f>3/24000000*OO[[#This Row],[84 (29JUN1985 09:00:00)-Water Temperature (C)]]*OO[[#This Row],[26]]</f>
        <v>6.3896375584312497E-25</v>
      </c>
      <c r="AC449" s="10">
        <f>3/24000000*OO[[#This Row],[85 (29JUN1985 12:00:00)-Water Temperature (C)]]*OO[[#This Row],[27]]</f>
        <v>6.895374933153749E-21</v>
      </c>
      <c r="AD449" s="10">
        <f>3/24000000*OO[[#This Row],[86 (29JUN1985 15:00:00)-Water Temperature (C)]]*OO[[#This Row],[28]]</f>
        <v>1.284694282962E-17</v>
      </c>
      <c r="AE449" s="10">
        <f>3/24000000*OO[[#This Row],[88 (29JUN1985 21:00:00)-Water Temperature (C)]]*OO[[#This Row],[30]]</f>
        <v>1.45212021594325E-12</v>
      </c>
      <c r="AF449" s="10">
        <f>3/24000000*OO[[#This Row],[88 (29JUN1985 21:00:00)-Water Temperature (C)]]*OO[[#This Row],[30]]</f>
        <v>1.45212021594325E-12</v>
      </c>
      <c r="AG449" s="10">
        <f>3/24000000*OO[[#This Row],[89 (30JUN1985 00:00:00)-Water Temperature (C)]]*OO[[#This Row],[31]]</f>
        <v>1.407530990682E-10</v>
      </c>
      <c r="AH449" s="10">
        <f>3/24000000*OO[[#This Row],[90 (30JUN1985 03:00:00)-Water Temperature (C)]]*OO[[#This Row],[32]]</f>
        <v>7.2572257955924997E-9</v>
      </c>
      <c r="AI449" s="10">
        <f>3/24000000*OO[[#This Row],[91 (30JUN1985 06:00:00)-Water Temperature (C)]]*OO[[#This Row],[33]]</f>
        <v>2.0721844100746247E-7</v>
      </c>
      <c r="AJ449" s="10">
        <f>3/24000000*OO[[#This Row],[92 (30JUN1985 09:00:00)-Water Temperature (C)]]*OO[[#This Row],[34]]</f>
        <v>3.5491807322895E-6</v>
      </c>
      <c r="AK449" s="10">
        <f>3/24000000*OO[[#This Row],[93 (30JUN1985 12:00:00)-Water Temperature (C)]]*OO[[#This Row],[35]]</f>
        <v>3.8391580893584996E-5</v>
      </c>
      <c r="AL449" s="10">
        <f>3/24000000*OO[[#This Row],[94 (30JUN1985 15:00:00)-Water Temperature (C)]]*OO[[#This Row],[36]]</f>
        <v>2.7035654083917496E-4</v>
      </c>
      <c r="AM449" s="10">
        <f>3/24000000*OO[[#This Row],[95 (30JUN1985 18:00:00)-Water Temperature (C)]]*OO[[#This Row],[37]]</f>
        <v>1.3273668655194998E-3</v>
      </c>
      <c r="AN449" s="10">
        <f>3/24000000*OO[[#This Row],[96 (30JUN1985 21:00:00)-Water Temperature (C)]]*OO[[#This Row],[38]]</f>
        <v>4.8592464940499999E-3</v>
      </c>
      <c r="AO449" s="10">
        <f>3/24000000*OO[[#This Row],[97 (01JUL1985 00:00:00)-Water Temperature (C)]]*OO[[#This Row],[39]]</f>
        <v>1.359731032972125E-2</v>
      </c>
      <c r="AP449" s="10">
        <f>3/24000000*OO[[#This Row],[98 (01JUL1985 03:00:00)-Water Temperature (C)]]*OO[[#This Row],[40]]</f>
        <v>3.0368804087565E-2</v>
      </c>
      <c r="AQ449" s="10">
        <f>3/24000000*OO[[#This Row],[99 (01JUL1985 06:00:00)-Water Temperature (C)]]*OO[[#This Row],[41]]</f>
        <v>5.2829206081874996E-2</v>
      </c>
      <c r="AR449" s="10">
        <f>3/24000000*OO[[#This Row],[100 (01JUL1985 09:00:00)-Water Temperature (C)]]*OO[[#This Row],[42]]</f>
        <v>7.3817612284387504E-2</v>
      </c>
      <c r="AS449" s="10">
        <f>3/24000000*OO[[#This Row],[101 (01JUL1985 12:00:00)-Water Temperature (C)]]*OO[[#This Row],[43]]</f>
        <v>8.3774939298399992E-2</v>
      </c>
      <c r="AT449" s="10">
        <f>3/24000000*OO[[#This Row],[102 (01JUL1985 15:00:00)-Water Temperature (C)]]*OO[[#This Row],[44]]</f>
        <v>7.9726738506799996E-2</v>
      </c>
      <c r="AU449" s="10">
        <f>3/24000000*OO[[#This Row],[103 (01JUL1985 18:00:00)-Water Temperature (C)]]*OO[[#This Row],[45]]</f>
        <v>6.5390611529137499E-2</v>
      </c>
      <c r="AV449" s="10">
        <f>3/24000000*OO[[#This Row],[104 (01JUL1985 21:00:00)-Water Temperature (C)]]*OO[[#This Row],[46]]</f>
        <v>4.7292404778249995E-2</v>
      </c>
      <c r="AW449" s="10">
        <f>3/24000000*OO[[#This Row],[105 (02JUL1985 00:00:00)-Water Temperature (C)]]*OO[[#This Row],[47]]</f>
        <v>3.0907102293781248E-2</v>
      </c>
      <c r="AX449" s="10">
        <f>3/24000000*OO[[#This Row],[106 (02JUL1985 03:00:00)-Water Temperature (C)]]*OO[[#This Row],[48]]</f>
        <v>1.8696873792747499E-2</v>
      </c>
      <c r="AY449" s="10">
        <f>3/24000000*OO[[#This Row],[107 (02JUL1985 06:00:00)-Water Temperature (C)]]*OO[[#This Row],[49]]</f>
        <v>1.0255378005944999E-2</v>
      </c>
      <c r="AZ449" s="10">
        <f>3/24000000*OO[[#This Row],[108 (02JUL1985 09:00:00)-Water Temperature (C)]]*OO[[#This Row],[50]]</f>
        <v>5.1810086202612494E-3</v>
      </c>
      <c r="BA449" s="10">
        <f>3/24000000*OO[[#This Row],[109 (02JUL1985 12:00:00)-Water Temperature (C)]]*OO[[#This Row],[51]]</f>
        <v>2.4413460667277497E-3</v>
      </c>
      <c r="BB449" s="10">
        <f>3/24000000*OO[[#This Row],[110 (02JUL1985 15:00:00)-Water Temperature (C)]]*OO[[#This Row],[52]]</f>
        <v>1.0999794025893751E-3</v>
      </c>
      <c r="BC449" s="10">
        <f>3/24000000*OO[[#This Row],[111 (02JUL1985 18:00:00)-Water Temperature (C)]]*OO[[#This Row],[53]]</f>
        <v>4.9660018742499993E-4</v>
      </c>
      <c r="BD449" s="10">
        <f>3/24000000*OO[[#This Row],[112 (02JUL1985 21:00:00)-Water Temperature (C)]]*OO[[#This Row],[54]]</f>
        <v>2.4752114985285002E-4</v>
      </c>
      <c r="BE449" s="10">
        <f>3/24000000*OO[[#This Row],[113 (03JUL1985 00:00:00)-Water Temperature (C)]]*OO[[#This Row],[55]]</f>
        <v>1.4463766991346249E-4</v>
      </c>
      <c r="BF449" s="10">
        <f>3/24000000*OO[[#This Row],[114 (03JUL1985 03:00:00)-Water Temperature (C)]]*OO[[#This Row],[56]]</f>
        <v>1.0195615266525E-4</v>
      </c>
      <c r="BG449" s="10">
        <f>3/24000000*OO[[#This Row],[115 (03JUL1985 06:00:00)-Water Temperature (C)]]*OO[[#This Row],[57]]</f>
        <v>8.1445174441999993E-5</v>
      </c>
      <c r="BH449" s="10">
        <f>3/24000000*OO[[#This Row],[116 (03JUL1985 09:00:00)-Water Temperature (C)]]*OO[[#This Row],[58]]</f>
        <v>6.8228419097149981E-5</v>
      </c>
      <c r="BI449" s="10">
        <f>3/24000000*OO[[#This Row],[117 (03JUL1985 12:00:00)-Water Temperature (C)]]*OO[[#This Row],[59]]</f>
        <v>5.8707024367337499E-5</v>
      </c>
      <c r="BJ449" s="10">
        <f>3/24000000*OO[[#This Row],[118 (03JUL1985 15:00:00)-Water Temperature (C)]]*OO[[#This Row],[60]]</f>
        <v>5.0187683643600002E-5</v>
      </c>
      <c r="BK449" s="10">
        <f>3/24000000*OO[[#This Row],[119 (03JUL1985 18:00:00)-Water Temperature (C)]]*OO[[#This Row],[61]]</f>
        <v>4.2941988333412501E-5</v>
      </c>
      <c r="BL449" s="10">
        <f>3/24000000*OO[[#This Row],[120 (03JUL1985 21:00:00)-Water Temperature (C)]]*OO[[#This Row],[62]]</f>
        <v>3.7287944434162498E-5</v>
      </c>
      <c r="BM449" s="10">
        <f>3/24000000*OO[[#This Row],[121 (04JUL1985 00:00:00)-Water Temperature (C)]]*OO[[#This Row],[63]]</f>
        <v>3.3036675564637502E-5</v>
      </c>
      <c r="BN449" s="10">
        <f>3/24000000*OO[[#This Row],[122 (04JUL1985 03:00:00)-Water Temperature (C)]]*OO[[#This Row],[64]]</f>
        <v>3.0725555834756248E-5</v>
      </c>
      <c r="BO449" s="10">
        <f>3/24000000*OO[[#This Row],[123 (04JUL1985 06:00:00)-Water Temperature (C)]]*OO[[#This Row],[65]]</f>
        <v>2.8328540816812497E-5</v>
      </c>
      <c r="BP449" s="10">
        <f>3/24000000*OO[[#This Row],[124 (04JUL1985 09:00:00)-Water Temperature (C)]]*OO[[#This Row],[66]]</f>
        <v>2.5818880135914998E-5</v>
      </c>
      <c r="BQ449" s="10">
        <f>3/24000000*OO[[#This Row],[125 (04JUL1985 12:00:00)-Water Temperature (C)]]*OO[[#This Row],[67]]</f>
        <v>2.2817828498617498E-5</v>
      </c>
      <c r="BR449" s="10">
        <f>3/24000000*OO[[#This Row],[126 (04JUL1985 15:00:00)-Water Temperature (C)]]*OO[[#This Row],[68]]</f>
        <v>1.99460020195E-5</v>
      </c>
      <c r="BS449" s="10">
        <f>3/24000000*OO[[#This Row],[127 (04JUL1985 18:00:00)-Water Temperature (C)]]*OO[[#This Row],[69]]</f>
        <v>1.73588917138175E-5</v>
      </c>
      <c r="BT449" s="10">
        <f>3/24000000*OO[[#This Row],[128 (04JUL1985 21:00:00)-Water Temperature (C)]]*OO[[#This Row],[70]]</f>
        <v>1.5413066604439997E-5</v>
      </c>
      <c r="BU449" s="10">
        <f>3/24000000*OO[[#This Row],[129 (05JUL1985 00:00:00)-Water Temperature (C)]]*OO[[#This Row],[71]]</f>
        <v>1.3901523544305E-5</v>
      </c>
      <c r="BV449" s="10">
        <f>3/24000000*OO[[#This Row],[130 (05JUL1985 03:00:00)-Water Temperature (C)]]*OO[[#This Row],[72]]</f>
        <v>1.3027619044497501E-5</v>
      </c>
      <c r="BW449" s="10">
        <f>3/24000000*OO[[#This Row],[131 (05JUL1985 06:00:00)-Water Temperature (C)]]*OO[[#This Row],[73]]</f>
        <v>1.2056608322324999E-5</v>
      </c>
      <c r="BX449" s="10">
        <f>3/24000000*OO[[#This Row],[132 (05JUL1985 09:00:00)-Water Temperature (C)]]*OO[[#This Row],[74]]</f>
        <v>1.1043041201302499E-5</v>
      </c>
      <c r="BY449" s="10">
        <f>3/24000000*OO[[#This Row],[133 (05JUL1985 12:00:00)-Water Temperature (C)]]*OO[[#This Row],[75]]</f>
        <v>9.9623844163649991E-6</v>
      </c>
      <c r="BZ449" s="10">
        <f>3/24000000*OO[[#This Row],[134 (05JUL1985 15:00:00)-Water Temperature (C)]]*OO[[#This Row],[76]]</f>
        <v>8.6699364247237496E-6</v>
      </c>
      <c r="CA449" s="10">
        <f>3/24000000*OO[[#This Row],[135 (05JUL1985 18:00:00)-Water Temperature (C)]]*OO[[#This Row],[77]]</f>
        <v>7.4951113612799999E-6</v>
      </c>
      <c r="CB449" s="10">
        <f>3/24000000*OO[[#This Row],[136 (05JUL1985 21:00:00)-Water Temperature (C)]]*OO[[#This Row],[78]]</f>
        <v>6.5445448179475004E-6</v>
      </c>
      <c r="CC449" s="10">
        <f>3/24000000*OO[[#This Row],[137 (06JUL1985 00:00:00)-Water Temperature (C)]]*OO[[#This Row],[79]]</f>
        <v>5.7452407298749998E-6</v>
      </c>
      <c r="CD449" s="10">
        <f>3/24000000*OO[[#This Row],[138 (06JUL1985 03:00:00)-Water Temperature (C)]]*OO[[#This Row],[80]]</f>
        <v>5.1076139665237493E-6</v>
      </c>
      <c r="CE449" s="10">
        <f>3/24000000*OO[[#This Row],[139 (06JUL1985 06:00:00)-Water Temperature (C)]]*OO[[#This Row],[81]]</f>
        <v>4.4687621475749993E-6</v>
      </c>
      <c r="CF449" s="10">
        <f>3/24000000*OO[[#This Row],[140 (06JUL1985 09:00:00)-Water Temperature (C)]]*OO[[#This Row],[82]]</f>
        <v>3.8336207062812501E-6</v>
      </c>
      <c r="CG449" s="10">
        <f>3/24000000*OO[[#This Row],[141 (06JUL1985 12:00:00)-Water Temperature (C)]]*OO[[#This Row],[83]]</f>
        <v>3.2207367323978744E-6</v>
      </c>
      <c r="CH449" s="10">
        <f>3/24000000*OO[[#This Row],[142 (06JUL1985 15:00:00)-Water Temperature (C)]]*OO[[#This Row],[84]]</f>
        <v>2.6460308844304998E-6</v>
      </c>
      <c r="CI449" s="10">
        <f>3/24000000*OO[[#This Row],[143 (06JUL1985 18:00:00)-Water Temperature (C)]]*OO[[#This Row],[85]]</f>
        <v>2.1468249803819999E-6</v>
      </c>
      <c r="CJ449" s="10">
        <f>3/24000000*OO[[#This Row],[144 (06JUL1985 21:00:00)-Water Temperature (C)]]*OO[[#This Row],[86]]</f>
        <v>1.77979996905E-6</v>
      </c>
      <c r="CK449" s="10">
        <f>3/24000000*OO[[#This Row],[145 (07JUL1985 00:00:00)-Water Temperature (C)]]*OO[[#This Row],[87]]</f>
        <v>1.518746144727E-6</v>
      </c>
      <c r="CL449" s="10">
        <f>3/24000000*OO[[#This Row],[146 (07JUL1985 03:00:00)-Water Temperature (C)]]*OO[[#This Row],[88]]</f>
        <v>1.3680571079916251E-6</v>
      </c>
      <c r="CM449" s="10">
        <f>3/24000000*OO[[#This Row],[147 (07JUL1985 06:00:00)-Water Temperature (C)]]*OO[[#This Row],[89]]</f>
        <v>1.2309403917232499E-6</v>
      </c>
      <c r="CN449" s="10">
        <f>3/24000000*OO[[#This Row],[148 (07JUL1985 09:00:00)-Water Temperature (C)]]*OO[[#This Row],[90]]</f>
        <v>1.103872016072875E-6</v>
      </c>
      <c r="CO449" s="10">
        <f>3/24000000*OO[[#This Row],[149 (07JUL1985 12:00:00)-Water Temperature (C)]]*OO[[#This Row],[91]]</f>
        <v>9.9705050569712514E-7</v>
      </c>
      <c r="CP449" s="10">
        <f>3/24000000*OO[[#This Row],[150 (07JUL1985 15:00:00)-Water Temperature (C)]]*OO[[#This Row],[92]]</f>
        <v>9.153240056780001E-7</v>
      </c>
      <c r="CQ449" s="10">
        <f>3/24000000*OO[[#This Row],[151 (07JUL1985 18:00:00)-Water Temperature (C)]]*OO[[#This Row],[93]]</f>
        <v>8.4870279067725004E-7</v>
      </c>
      <c r="CR449" s="10">
        <f>3/24000000*OO[[#This Row],[152 (07JUL1985 21:00:00)-Water Temperature (C)]]*OO[[#This Row],[94]]</f>
        <v>7.9860806264100011E-7</v>
      </c>
      <c r="CS449" s="10">
        <f>3/24000000*OO[[#This Row],[153 (08JUL1985 00:00:00)-Water Temperature (C)]]*OO[[#This Row],[95]]</f>
        <v>7.6039433813100006E-7</v>
      </c>
      <c r="CT449" s="10">
        <f>3/24000000*OO[[#This Row],[154 (08JUL1985 03:00:00)-Water Temperature (C)]]*OO[[#This Row],[96]]</f>
        <v>7.5291184503012494E-7</v>
      </c>
      <c r="CU449" s="10">
        <f>3/24000000*OO[[#This Row],[155 (08JUL1985 06:00:00)-Water Temperature (C)]]*OO[[#This Row],[97]]</f>
        <v>7.4703796548749994E-7</v>
      </c>
      <c r="CV449" s="10">
        <f>3/24000000*OO[[#This Row],[156 (08JUL1985 09:00:00)-Water Temperature (C)]]*OO[[#This Row],[98]]</f>
        <v>7.2882012843750001E-7</v>
      </c>
      <c r="CW449" s="10">
        <f>3/24000000*OO[[#This Row],[157 (08JUL1985 12:00:00)-Water Temperature (C)]]*OO[[#This Row],[99]]</f>
        <v>7.05588321892375E-7</v>
      </c>
    </row>
    <row r="450" spans="1:101" x14ac:dyDescent="0.35">
      <c r="A450" t="s">
        <v>457</v>
      </c>
      <c r="B450">
        <v>845.08540000000005</v>
      </c>
      <c r="C450" s="10">
        <f>3/24*OO[[#This Row],[59 (26JUN1985 06:00:00)-Water Temperature (C)]]*OO[[#This Row],[1]]/SUM(OO[1])</f>
        <v>0</v>
      </c>
      <c r="D450" s="10">
        <f>3/24*OO[[#This Row],[60 (26JUN1985 09:00:00)-Water Temperature (C)]]*OO[[#This Row],[2]]/SUM(OO[2])</f>
        <v>0</v>
      </c>
      <c r="E450" s="10">
        <f>3/24*OO[[#This Row],[61 (26JUN1985 12:00:00)-Water Temperature (C)]]*OO[[#This Row],[3]]/SUM(OO[3])</f>
        <v>0</v>
      </c>
      <c r="F450" s="10">
        <f>3/24*OO[[#This Row],[62 (26JUN1985 15:00:00)-Water Temperature (C)]]*OO[[#This Row],[4]]/SUM(OO[4])</f>
        <v>0</v>
      </c>
      <c r="G450" s="10">
        <f>3/24*OO[[#This Row],[63 (26JUN1985 18:00:00)-Water Temperature (C)]]*OO[[#This Row],[5]]/SUM(OO[5])</f>
        <v>0</v>
      </c>
      <c r="H450" s="10">
        <f>3/24*OO[[#This Row],[64 (26JUN1985 21:00:00)-Water Temperature (C)]]*OO[[#This Row],[6]]/SUM(OO[6])</f>
        <v>0</v>
      </c>
      <c r="I450" s="10">
        <f>3/24*OO[[#This Row],[65 (27JUN1985 00:00:00)-Water Temperature (C)]]*OO[[#This Row],[7]]/SUM(OO[7])</f>
        <v>0</v>
      </c>
      <c r="J450" s="10">
        <f>3/24*OO[[#This Row],[66 (27JUN1985 03:00:00)-Water Temperature (C)]]*OO[[#This Row],[8]]/SUM(OO[8])</f>
        <v>0</v>
      </c>
      <c r="K450" s="10">
        <f>3/24*OO[[#This Row],[67 (27JUN1985 06:00:00)-Water Temperature (C)]]*OO[[#This Row],[9]]/SUM(OO[9])</f>
        <v>0</v>
      </c>
      <c r="L450" s="10">
        <f>3/24*OO[[#This Row],[68 (27JUN1985 09:00:00)-Water Temperature (C)]]*OO[[#This Row],[10]]/SUM(OO[10])</f>
        <v>0</v>
      </c>
      <c r="M450" s="10">
        <f>3/24*OO[[#This Row],[69 (27JUN1985 12:00:00)-Water Temperature (C)]]*OO[[#This Row],[11]]/SUM(OO[11])</f>
        <v>0</v>
      </c>
      <c r="N450" s="10">
        <f>3/24*OO[[#This Row],[70 (27JUN1985 15:00:00)-Water Temperature (C)]]*OO[[#This Row],[12]]/SUM(OO[12])</f>
        <v>0</v>
      </c>
      <c r="O450" s="10">
        <f>3/24*OO[[#This Row],[71 (27JUN1985 18:00:00)-Water Temperature (C)]]*OO[[#This Row],[13]]/SUM(OO[13])</f>
        <v>0</v>
      </c>
      <c r="P450" s="10">
        <f>3/24*OO[[#This Row],[72 (27JUN1985 21:00:00)-Water Temperature (C)]]*OO[[#This Row],[14]]/SUM(OO[14])</f>
        <v>0</v>
      </c>
      <c r="Q450" s="10">
        <f>3/24*OO[[#This Row],[73 (28JUN1985 00:00:00)-Water Temperature (C)]]*OO[[#This Row],[15]]/SUM(OO[15])</f>
        <v>0</v>
      </c>
      <c r="R450" s="10">
        <f>3/24*OO[[#This Row],[74 (28JUN1985 03:00:00)-Water Temperature (C)]]*OO[[#This Row],[16]]/SUM(OO[16])</f>
        <v>0</v>
      </c>
      <c r="S450" s="10">
        <f>3/24*OO[[#This Row],[75 (28JUN1985 06:00:00)-Water Temperature (C)]]*OO[[#This Row],[17]]/SUM(OO[17])</f>
        <v>0</v>
      </c>
      <c r="T450" s="10">
        <f>3/24*OO[[#This Row],[76 (28JUN1985 09:00:00)-Water Temperature (C)]]*OO[[#This Row],[18]]/SUM(OO[18])</f>
        <v>0</v>
      </c>
      <c r="U450" s="10">
        <f>3/24*OO[[#This Row],[77 (28JUN1985 12:00:00)-Water Temperature (C)]]*OO[[#This Row],[19]]/SUM(OO[19])</f>
        <v>0</v>
      </c>
      <c r="V450" s="10">
        <f>3/24000000*OO[[#This Row],[78 (28JUN1985 15:00:00)-Water Temperature (C)]]*OO[[#This Row],[20]]</f>
        <v>0</v>
      </c>
      <c r="W450" s="10">
        <f>3/24000000*OO[[#This Row],[79 (28JUN1985 18:00:00)-Water Temperature (C)]]*OO[[#This Row],[21]]</f>
        <v>0</v>
      </c>
      <c r="X450" s="10">
        <f>3/24000000*OO[[#This Row],[80 (28JUN1985 21:00:00)-Water Temperature (C)]]*OO[[#This Row],[22]]</f>
        <v>0</v>
      </c>
      <c r="Y450" s="10">
        <f>3/24000000*OO[[#This Row],[81 (29JUN1985 00:00:00)-Water Temperature (C)]]*OO[[#This Row],[23]]</f>
        <v>1.3203863447924999E-43</v>
      </c>
      <c r="Z450" s="10">
        <f>3/24000000*OO[[#This Row],[82 (29JUN1985 03:00:00)-Water Temperature (C)]]*OO[[#This Row],[24]]</f>
        <v>2.9032517301399997E-37</v>
      </c>
      <c r="AA450" s="10">
        <f>3/24000000*OO[[#This Row],[83 (29JUN1985 06:00:00)-Water Temperature (C)]]*OO[[#This Row],[25]]</f>
        <v>9.5403379840125004E-31</v>
      </c>
      <c r="AB450" s="10">
        <f>3/24000000*OO[[#This Row],[84 (29JUN1985 09:00:00)-Water Temperature (C)]]*OO[[#This Row],[26]]</f>
        <v>2.7998536475332502E-25</v>
      </c>
      <c r="AC450" s="10">
        <f>3/24000000*OO[[#This Row],[85 (29JUN1985 12:00:00)-Water Temperature (C)]]*OO[[#This Row],[27]]</f>
        <v>3.6693963144464991E-21</v>
      </c>
      <c r="AD450" s="10">
        <f>3/24000000*OO[[#This Row],[86 (29JUN1985 15:00:00)-Water Temperature (C)]]*OO[[#This Row],[28]]</f>
        <v>7.6759722666725012E-18</v>
      </c>
      <c r="AE450" s="10">
        <f>3/24000000*OO[[#This Row],[88 (29JUN1985 21:00:00)-Water Temperature (C)]]*OO[[#This Row],[30]]</f>
        <v>1.0354626508087498E-12</v>
      </c>
      <c r="AF450" s="10">
        <f>3/24000000*OO[[#This Row],[88 (29JUN1985 21:00:00)-Water Temperature (C)]]*OO[[#This Row],[30]]</f>
        <v>1.0354626508087498E-12</v>
      </c>
      <c r="AG450" s="10">
        <f>3/24000000*OO[[#This Row],[89 (30JUN1985 00:00:00)-Water Temperature (C)]]*OO[[#This Row],[31]]</f>
        <v>1.0815526931114999E-10</v>
      </c>
      <c r="AH450" s="10">
        <f>3/24000000*OO[[#This Row],[90 (30JUN1985 03:00:00)-Water Temperature (C)]]*OO[[#This Row],[32]]</f>
        <v>6.0079634096349996E-9</v>
      </c>
      <c r="AI450" s="10">
        <f>3/24000000*OO[[#This Row],[91 (30JUN1985 06:00:00)-Water Temperature (C)]]*OO[[#This Row],[33]]</f>
        <v>1.8334148121835E-7</v>
      </c>
      <c r="AJ450" s="10">
        <f>3/24000000*OO[[#This Row],[92 (30JUN1985 09:00:00)-Water Temperature (C)]]*OO[[#This Row],[34]]</f>
        <v>3.336587028315E-6</v>
      </c>
      <c r="AK450" s="10">
        <f>3/24000000*OO[[#This Row],[93 (30JUN1985 12:00:00)-Water Temperature (C)]]*OO[[#This Row],[35]]</f>
        <v>3.8222744633617497E-5</v>
      </c>
      <c r="AL450" s="10">
        <f>3/24000000*OO[[#This Row],[94 (30JUN1985 15:00:00)-Water Temperature (C)]]*OO[[#This Row],[36]]</f>
        <v>2.8316667335790004E-4</v>
      </c>
      <c r="AM450" s="10">
        <f>3/24000000*OO[[#This Row],[95 (30JUN1985 18:00:00)-Water Temperature (C)]]*OO[[#This Row],[37]]</f>
        <v>1.4531696701784997E-3</v>
      </c>
      <c r="AN450" s="10">
        <f>3/24000000*OO[[#This Row],[96 (30JUN1985 21:00:00)-Water Temperature (C)]]*OO[[#This Row],[38]]</f>
        <v>5.5744715259262497E-3</v>
      </c>
      <c r="AO450" s="10">
        <f>3/24000000*OO[[#This Row],[97 (01JUL1985 00:00:00)-Water Temperature (C)]]*OO[[#This Row],[39]]</f>
        <v>1.6344452785846248E-2</v>
      </c>
      <c r="AP450" s="10">
        <f>3/24000000*OO[[#This Row],[98 (01JUL1985 03:00:00)-Water Temperature (C)]]*OO[[#This Row],[40]]</f>
        <v>3.8337065350368751E-2</v>
      </c>
      <c r="AQ450" s="10">
        <f>3/24000000*OO[[#This Row],[99 (01JUL1985 06:00:00)-Water Temperature (C)]]*OO[[#This Row],[41]]</f>
        <v>6.9924603385500009E-2</v>
      </c>
      <c r="AR450" s="10">
        <f>3/24000000*OO[[#This Row],[100 (01JUL1985 09:00:00)-Water Temperature (C)]]*OO[[#This Row],[42]]</f>
        <v>0.10191279649597498</v>
      </c>
      <c r="AS450" s="10">
        <f>3/24000000*OO[[#This Row],[101 (01JUL1985 12:00:00)-Water Temperature (C)]]*OO[[#This Row],[43]]</f>
        <v>0.12078171916273749</v>
      </c>
      <c r="AT450" s="10">
        <f>3/24000000*OO[[#This Row],[102 (01JUL1985 15:00:00)-Water Temperature (C)]]*OO[[#This Row],[44]]</f>
        <v>0.11949072538707499</v>
      </c>
      <c r="AU450" s="10">
        <f>3/24000000*OO[[#This Row],[103 (01JUL1985 18:00:00)-Water Temperature (C)]]*OO[[#This Row],[45]]</f>
        <v>0.1016977711980375</v>
      </c>
      <c r="AV450" s="10">
        <f>3/24000000*OO[[#This Row],[104 (01JUL1985 21:00:00)-Water Temperature (C)]]*OO[[#This Row],[46]]</f>
        <v>7.6255372901812501E-2</v>
      </c>
      <c r="AW450" s="10">
        <f>3/24000000*OO[[#This Row],[105 (02JUL1985 00:00:00)-Water Temperature (C)]]*OO[[#This Row],[47]]</f>
        <v>5.1701188170299991E-2</v>
      </c>
      <c r="AX450" s="10">
        <f>3/24000000*OO[[#This Row],[106 (02JUL1985 03:00:00)-Water Temperature (C)]]*OO[[#This Row],[48]]</f>
        <v>3.2580790580139997E-2</v>
      </c>
      <c r="AY450" s="10">
        <f>3/24000000*OO[[#This Row],[107 (02JUL1985 06:00:00)-Water Temperature (C)]]*OO[[#This Row],[49]]</f>
        <v>1.8518363293424999E-2</v>
      </c>
      <c r="AZ450" s="10">
        <f>3/24000000*OO[[#This Row],[108 (02JUL1985 09:00:00)-Water Temperature (C)]]*OO[[#This Row],[50]]</f>
        <v>9.6404017175537489E-3</v>
      </c>
      <c r="BA450" s="10">
        <f>3/24000000*OO[[#This Row],[109 (02JUL1985 12:00:00)-Water Temperature (C)]]*OO[[#This Row],[51]]</f>
        <v>4.6335007305124999E-3</v>
      </c>
      <c r="BB450" s="10">
        <f>3/24000000*OO[[#This Row],[110 (02JUL1985 15:00:00)-Water Temperature (C)]]*OO[[#This Row],[52]]</f>
        <v>2.1030806426396249E-3</v>
      </c>
      <c r="BC450" s="10">
        <f>3/24000000*OO[[#This Row],[111 (02JUL1985 18:00:00)-Water Temperature (C)]]*OO[[#This Row],[53]]</f>
        <v>9.3579262404400003E-4</v>
      </c>
      <c r="BD450" s="10">
        <f>3/24000000*OO[[#This Row],[112 (02JUL1985 21:00:00)-Water Temperature (C)]]*OO[[#This Row],[54]]</f>
        <v>4.4999628191162499E-4</v>
      </c>
      <c r="BE450" s="10">
        <f>3/24000000*OO[[#This Row],[113 (03JUL1985 00:00:00)-Water Temperature (C)]]*OO[[#This Row],[55]]</f>
        <v>2.4902084070150003E-4</v>
      </c>
      <c r="BF450" s="10">
        <f>3/24000000*OO[[#This Row],[114 (03JUL1985 03:00:00)-Water Temperature (C)]]*OO[[#This Row],[56]]</f>
        <v>1.6680803625149999E-4</v>
      </c>
      <c r="BG450" s="10">
        <f>3/24000000*OO[[#This Row],[115 (03JUL1985 06:00:00)-Water Temperature (C)]]*OO[[#This Row],[57]]</f>
        <v>1.2885570748374998E-4</v>
      </c>
      <c r="BH450" s="10">
        <f>3/24000000*OO[[#This Row],[116 (03JUL1985 09:00:00)-Water Temperature (C)]]*OO[[#This Row],[58]]</f>
        <v>1.05837591140775E-4</v>
      </c>
      <c r="BI450" s="10">
        <f>3/24000000*OO[[#This Row],[117 (03JUL1985 12:00:00)-Water Temperature (C)]]*OO[[#This Row],[59]]</f>
        <v>9.0124691201099997E-5</v>
      </c>
      <c r="BJ450" s="10">
        <f>3/24000000*OO[[#This Row],[118 (03JUL1985 15:00:00)-Water Temperature (C)]]*OO[[#This Row],[60]]</f>
        <v>7.6259513853599986E-5</v>
      </c>
      <c r="BK450" s="10">
        <f>3/24000000*OO[[#This Row],[119 (03JUL1985 18:00:00)-Water Temperature (C)]]*OO[[#This Row],[61]]</f>
        <v>6.461016352379999E-5</v>
      </c>
      <c r="BL450" s="10">
        <f>3/24000000*OO[[#This Row],[120 (03JUL1985 21:00:00)-Water Temperature (C)]]*OO[[#This Row],[62]]</f>
        <v>5.5856776709375E-5</v>
      </c>
      <c r="BM450" s="10">
        <f>3/24000000*OO[[#This Row],[121 (04JUL1985 00:00:00)-Water Temperature (C)]]*OO[[#This Row],[63]]</f>
        <v>4.9541870634487497E-5</v>
      </c>
      <c r="BN450" s="10">
        <f>3/24000000*OO[[#This Row],[122 (04JUL1985 03:00:00)-Water Temperature (C)]]*OO[[#This Row],[64]]</f>
        <v>4.64464545748875E-5</v>
      </c>
      <c r="BO450" s="10">
        <f>3/24000000*OO[[#This Row],[123 (04JUL1985 06:00:00)-Water Temperature (C)]]*OO[[#This Row],[65]]</f>
        <v>4.2941889260875E-5</v>
      </c>
      <c r="BP450" s="10">
        <f>3/24000000*OO[[#This Row],[124 (04JUL1985 09:00:00)-Water Temperature (C)]]*OO[[#This Row],[66]]</f>
        <v>3.9075566636999997E-5</v>
      </c>
      <c r="BQ450" s="10">
        <f>3/24000000*OO[[#This Row],[125 (04JUL1985 12:00:00)-Water Temperature (C)]]*OO[[#This Row],[67]]</f>
        <v>3.4298890464124999E-5</v>
      </c>
      <c r="BR450" s="10">
        <f>3/24000000*OO[[#This Row],[126 (04JUL1985 15:00:00)-Water Temperature (C)]]*OO[[#This Row],[68]]</f>
        <v>2.9719275786093748E-5</v>
      </c>
      <c r="BS450" s="10">
        <f>3/24000000*OO[[#This Row],[127 (04JUL1985 18:00:00)-Water Temperature (C)]]*OO[[#This Row],[69]]</f>
        <v>2.5610260300319999E-5</v>
      </c>
      <c r="BT450" s="10">
        <f>3/24000000*OO[[#This Row],[128 (04JUL1985 21:00:00)-Water Temperature (C)]]*OO[[#This Row],[70]]</f>
        <v>2.2593735008482499E-5</v>
      </c>
      <c r="BU450" s="10">
        <f>3/24000000*OO[[#This Row],[129 (05JUL1985 00:00:00)-Water Temperature (C)]]*OO[[#This Row],[71]]</f>
        <v>2.0377363600000001E-5</v>
      </c>
      <c r="BV450" s="10">
        <f>3/24000000*OO[[#This Row],[130 (05JUL1985 03:00:00)-Water Temperature (C)]]*OO[[#This Row],[72]]</f>
        <v>1.9254578965110001E-5</v>
      </c>
      <c r="BW450" s="10">
        <f>3/24000000*OO[[#This Row],[131 (05JUL1985 06:00:00)-Water Temperature (C)]]*OO[[#This Row],[73]]</f>
        <v>1.789149617837625E-5</v>
      </c>
      <c r="BX450" s="10">
        <f>3/24000000*OO[[#This Row],[132 (05JUL1985 09:00:00)-Water Temperature (C)]]*OO[[#This Row],[74]]</f>
        <v>1.6421773436774998E-5</v>
      </c>
      <c r="BY450" s="10">
        <f>3/24000000*OO[[#This Row],[133 (05JUL1985 12:00:00)-Water Temperature (C)]]*OO[[#This Row],[75]]</f>
        <v>1.4825251557509999E-5</v>
      </c>
      <c r="BZ450" s="10">
        <f>3/24000000*OO[[#This Row],[134 (05JUL1985 15:00:00)-Water Temperature (C)]]*OO[[#This Row],[76]]</f>
        <v>1.2844154004119998E-5</v>
      </c>
      <c r="CA450" s="10">
        <f>3/24000000*OO[[#This Row],[135 (05JUL1985 18:00:00)-Water Temperature (C)]]*OO[[#This Row],[77]]</f>
        <v>1.1056165643765E-5</v>
      </c>
      <c r="CB450" s="10">
        <f>3/24000000*OO[[#This Row],[136 (05JUL1985 21:00:00)-Water Temperature (C)]]*OO[[#This Row],[78]]</f>
        <v>9.6406505641250006E-6</v>
      </c>
      <c r="CC450" s="10">
        <f>3/24000000*OO[[#This Row],[137 (06JUL1985 00:00:00)-Water Temperature (C)]]*OO[[#This Row],[79]]</f>
        <v>8.5169716951050002E-6</v>
      </c>
      <c r="CD450" s="10">
        <f>3/24000000*OO[[#This Row],[138 (06JUL1985 03:00:00)-Water Temperature (C)]]*OO[[#This Row],[80]]</f>
        <v>7.6505920692750003E-6</v>
      </c>
      <c r="CE450" s="10">
        <f>3/24000000*OO[[#This Row],[139 (06JUL1985 06:00:00)-Water Temperature (C)]]*OO[[#This Row],[81]]</f>
        <v>6.7435054437724994E-6</v>
      </c>
      <c r="CF450" s="10">
        <f>3/24000000*OO[[#This Row],[140 (06JUL1985 09:00:00)-Water Temperature (C)]]*OO[[#This Row],[82]]</f>
        <v>5.8142839253625E-6</v>
      </c>
      <c r="CG450" s="10">
        <f>3/24000000*OO[[#This Row],[141 (06JUL1985 12:00:00)-Water Temperature (C)]]*OO[[#This Row],[83]]</f>
        <v>4.8606350191937501E-6</v>
      </c>
      <c r="CH450" s="10">
        <f>3/24000000*OO[[#This Row],[142 (06JUL1985 15:00:00)-Water Temperature (C)]]*OO[[#This Row],[84]]</f>
        <v>3.9430685976412496E-6</v>
      </c>
      <c r="CI450" s="10">
        <f>3/24000000*OO[[#This Row],[143 (06JUL1985 18:00:00)-Water Temperature (C)]]*OO[[#This Row],[85]]</f>
        <v>3.1616651058037501E-6</v>
      </c>
      <c r="CJ450" s="10">
        <f>3/24000000*OO[[#This Row],[144 (06JUL1985 21:00:00)-Water Temperature (C)]]*OO[[#This Row],[86]]</f>
        <v>2.5926263634524998E-6</v>
      </c>
      <c r="CK450" s="10">
        <f>3/24000000*OO[[#This Row],[145 (07JUL1985 00:00:00)-Water Temperature (C)]]*OO[[#This Row],[87]]</f>
        <v>2.1957876453554999E-6</v>
      </c>
      <c r="CL450" s="10">
        <f>3/24000000*OO[[#This Row],[146 (07JUL1985 03:00:00)-Water Temperature (C)]]*OO[[#This Row],[88]]</f>
        <v>1.9737825172379998E-6</v>
      </c>
      <c r="CM450" s="10">
        <f>3/24000000*OO[[#This Row],[147 (07JUL1985 06:00:00)-Water Temperature (C)]]*OO[[#This Row],[89]]</f>
        <v>1.75867591294925E-6</v>
      </c>
      <c r="CN450" s="10">
        <f>3/24000000*OO[[#This Row],[148 (07JUL1985 09:00:00)-Water Temperature (C)]]*OO[[#This Row],[90]]</f>
        <v>1.5689513577312501E-6</v>
      </c>
      <c r="CO450" s="10">
        <f>3/24000000*OO[[#This Row],[149 (07JUL1985 12:00:00)-Water Temperature (C)]]*OO[[#This Row],[91]]</f>
        <v>1.4079429542677499E-6</v>
      </c>
      <c r="CP450" s="10">
        <f>3/24000000*OO[[#This Row],[150 (07JUL1985 15:00:00)-Water Temperature (C)]]*OO[[#This Row],[92]]</f>
        <v>1.2806612094675E-6</v>
      </c>
      <c r="CQ450" s="10">
        <f>3/24000000*OO[[#This Row],[151 (07JUL1985 18:00:00)-Water Temperature (C)]]*OO[[#This Row],[93]]</f>
        <v>1.1776597076886249E-6</v>
      </c>
      <c r="CR450" s="10">
        <f>3/24000000*OO[[#This Row],[152 (07JUL1985 21:00:00)-Water Temperature (C)]]*OO[[#This Row],[94]]</f>
        <v>1.1006410855184999E-6</v>
      </c>
      <c r="CS450" s="10">
        <f>3/24000000*OO[[#This Row],[153 (08JUL1985 00:00:00)-Water Temperature (C)]]*OO[[#This Row],[95]]</f>
        <v>1.0452034914127501E-6</v>
      </c>
      <c r="CT450" s="10">
        <f>3/24000000*OO[[#This Row],[154 (08JUL1985 03:00:00)-Water Temperature (C)]]*OO[[#This Row],[96]]</f>
        <v>1.03781106072E-6</v>
      </c>
      <c r="CU450" s="10">
        <f>3/24000000*OO[[#This Row],[155 (08JUL1985 06:00:00)-Water Temperature (C)]]*OO[[#This Row],[97]]</f>
        <v>1.0280780123062501E-6</v>
      </c>
      <c r="CV450" s="10">
        <f>3/24000000*OO[[#This Row],[156 (08JUL1985 09:00:00)-Water Temperature (C)]]*OO[[#This Row],[98]]</f>
        <v>9.9869385284624987E-7</v>
      </c>
      <c r="CW450" s="10">
        <f>3/24000000*OO[[#This Row],[157 (08JUL1985 12:00:00)-Water Temperature (C)]]*OO[[#This Row],[99]]</f>
        <v>9.6285824176062495E-7</v>
      </c>
    </row>
    <row r="451" spans="1:101" x14ac:dyDescent="0.35">
      <c r="A451" t="s">
        <v>458</v>
      </c>
      <c r="B451">
        <v>734.60760000000005</v>
      </c>
      <c r="C451" s="10">
        <f>3/24*OO[[#This Row],[59 (26JUN1985 06:00:00)-Water Temperature (C)]]*OO[[#This Row],[1]]/SUM(OO[1])</f>
        <v>0</v>
      </c>
      <c r="D451" s="10">
        <f>3/24*OO[[#This Row],[60 (26JUN1985 09:00:00)-Water Temperature (C)]]*OO[[#This Row],[2]]/SUM(OO[2])</f>
        <v>0</v>
      </c>
      <c r="E451" s="10">
        <f>3/24*OO[[#This Row],[61 (26JUN1985 12:00:00)-Water Temperature (C)]]*OO[[#This Row],[3]]/SUM(OO[3])</f>
        <v>0</v>
      </c>
      <c r="F451" s="10">
        <f>3/24*OO[[#This Row],[62 (26JUN1985 15:00:00)-Water Temperature (C)]]*OO[[#This Row],[4]]/SUM(OO[4])</f>
        <v>0</v>
      </c>
      <c r="G451" s="10">
        <f>3/24*OO[[#This Row],[63 (26JUN1985 18:00:00)-Water Temperature (C)]]*OO[[#This Row],[5]]/SUM(OO[5])</f>
        <v>0</v>
      </c>
      <c r="H451" s="10">
        <f>3/24*OO[[#This Row],[64 (26JUN1985 21:00:00)-Water Temperature (C)]]*OO[[#This Row],[6]]/SUM(OO[6])</f>
        <v>0</v>
      </c>
      <c r="I451" s="10">
        <f>3/24*OO[[#This Row],[65 (27JUN1985 00:00:00)-Water Temperature (C)]]*OO[[#This Row],[7]]/SUM(OO[7])</f>
        <v>0</v>
      </c>
      <c r="J451" s="10">
        <f>3/24*OO[[#This Row],[66 (27JUN1985 03:00:00)-Water Temperature (C)]]*OO[[#This Row],[8]]/SUM(OO[8])</f>
        <v>0</v>
      </c>
      <c r="K451" s="10">
        <f>3/24*OO[[#This Row],[67 (27JUN1985 06:00:00)-Water Temperature (C)]]*OO[[#This Row],[9]]/SUM(OO[9])</f>
        <v>0</v>
      </c>
      <c r="L451" s="10">
        <f>3/24*OO[[#This Row],[68 (27JUN1985 09:00:00)-Water Temperature (C)]]*OO[[#This Row],[10]]/SUM(OO[10])</f>
        <v>0</v>
      </c>
      <c r="M451" s="10">
        <f>3/24*OO[[#This Row],[69 (27JUN1985 12:00:00)-Water Temperature (C)]]*OO[[#This Row],[11]]/SUM(OO[11])</f>
        <v>0</v>
      </c>
      <c r="N451" s="10">
        <f>3/24*OO[[#This Row],[70 (27JUN1985 15:00:00)-Water Temperature (C)]]*OO[[#This Row],[12]]/SUM(OO[12])</f>
        <v>0</v>
      </c>
      <c r="O451" s="10">
        <f>3/24*OO[[#This Row],[71 (27JUN1985 18:00:00)-Water Temperature (C)]]*OO[[#This Row],[13]]/SUM(OO[13])</f>
        <v>0</v>
      </c>
      <c r="P451" s="10">
        <f>3/24*OO[[#This Row],[72 (27JUN1985 21:00:00)-Water Temperature (C)]]*OO[[#This Row],[14]]/SUM(OO[14])</f>
        <v>0</v>
      </c>
      <c r="Q451" s="10">
        <f>3/24*OO[[#This Row],[73 (28JUN1985 00:00:00)-Water Temperature (C)]]*OO[[#This Row],[15]]/SUM(OO[15])</f>
        <v>0</v>
      </c>
      <c r="R451" s="10">
        <f>3/24*OO[[#This Row],[74 (28JUN1985 03:00:00)-Water Temperature (C)]]*OO[[#This Row],[16]]/SUM(OO[16])</f>
        <v>0</v>
      </c>
      <c r="S451" s="10">
        <f>3/24*OO[[#This Row],[75 (28JUN1985 06:00:00)-Water Temperature (C)]]*OO[[#This Row],[17]]/SUM(OO[17])</f>
        <v>0</v>
      </c>
      <c r="T451" s="10">
        <f>3/24*OO[[#This Row],[76 (28JUN1985 09:00:00)-Water Temperature (C)]]*OO[[#This Row],[18]]/SUM(OO[18])</f>
        <v>0</v>
      </c>
      <c r="U451" s="10">
        <f>3/24*OO[[#This Row],[77 (28JUN1985 12:00:00)-Water Temperature (C)]]*OO[[#This Row],[19]]/SUM(OO[19])</f>
        <v>0</v>
      </c>
      <c r="V451" s="10">
        <f>3/24000000*OO[[#This Row],[78 (28JUN1985 15:00:00)-Water Temperature (C)]]*OO[[#This Row],[20]]</f>
        <v>0</v>
      </c>
      <c r="W451" s="10">
        <f>3/24000000*OO[[#This Row],[79 (28JUN1985 18:00:00)-Water Temperature (C)]]*OO[[#This Row],[21]]</f>
        <v>0</v>
      </c>
      <c r="X451" s="10">
        <f>3/24000000*OO[[#This Row],[80 (28JUN1985 21:00:00)-Water Temperature (C)]]*OO[[#This Row],[22]]</f>
        <v>0</v>
      </c>
      <c r="Y451" s="10">
        <f>3/24000000*OO[[#This Row],[81 (29JUN1985 00:00:00)-Water Temperature (C)]]*OO[[#This Row],[23]]</f>
        <v>0</v>
      </c>
      <c r="Z451" s="10">
        <f>3/24000000*OO[[#This Row],[82 (29JUN1985 03:00:00)-Water Temperature (C)]]*OO[[#This Row],[24]]</f>
        <v>8.3296890078749994E-38</v>
      </c>
      <c r="AA451" s="10">
        <f>3/24000000*OO[[#This Row],[83 (29JUN1985 06:00:00)-Water Temperature (C)]]*OO[[#This Row],[25]]</f>
        <v>2.3950692409080002E-31</v>
      </c>
      <c r="AB451" s="10">
        <f>3/24000000*OO[[#This Row],[84 (29JUN1985 09:00:00)-Water Temperature (C)]]*OO[[#This Row],[26]]</f>
        <v>8.4542144882200005E-26</v>
      </c>
      <c r="AC451" s="10">
        <f>3/24000000*OO[[#This Row],[85 (29JUN1985 12:00:00)-Water Temperature (C)]]*OO[[#This Row],[27]]</f>
        <v>1.340582938415E-21</v>
      </c>
      <c r="AD451" s="10">
        <f>3/24000000*OO[[#This Row],[86 (29JUN1985 15:00:00)-Water Temperature (C)]]*OO[[#This Row],[28]]</f>
        <v>3.1909977956531248E-18</v>
      </c>
      <c r="AE451" s="10">
        <f>3/24000000*OO[[#This Row],[88 (29JUN1985 21:00:00)-Water Temperature (C)]]*OO[[#This Row],[30]]</f>
        <v>5.1876177267600004E-13</v>
      </c>
      <c r="AF451" s="10">
        <f>3/24000000*OO[[#This Row],[88 (29JUN1985 21:00:00)-Water Temperature (C)]]*OO[[#This Row],[30]]</f>
        <v>5.1876177267600004E-13</v>
      </c>
      <c r="AG451" s="10">
        <f>3/24000000*OO[[#This Row],[89 (30JUN1985 00:00:00)-Water Temperature (C)]]*OO[[#This Row],[31]]</f>
        <v>5.8402408619199987E-11</v>
      </c>
      <c r="AH451" s="10">
        <f>3/24000000*OO[[#This Row],[90 (30JUN1985 03:00:00)-Water Temperature (C)]]*OO[[#This Row],[32]]</f>
        <v>3.4866998766562496E-9</v>
      </c>
      <c r="AI451" s="10">
        <f>3/24000000*OO[[#This Row],[91 (30JUN1985 06:00:00)-Water Temperature (C)]]*OO[[#This Row],[33]]</f>
        <v>1.136322374992E-7</v>
      </c>
      <c r="AJ451" s="10">
        <f>3/24000000*OO[[#This Row],[92 (30JUN1985 09:00:00)-Water Temperature (C)]]*OO[[#This Row],[34]]</f>
        <v>2.1940309584856251E-6</v>
      </c>
      <c r="AK451" s="10">
        <f>3/24000000*OO[[#This Row],[93 (30JUN1985 12:00:00)-Water Temperature (C)]]*OO[[#This Row],[35]]</f>
        <v>2.6574768568259999E-5</v>
      </c>
      <c r="AL451" s="10">
        <f>3/24000000*OO[[#This Row],[94 (30JUN1985 15:00:00)-Water Temperature (C)]]*OO[[#This Row],[36]]</f>
        <v>2.0712211368020001E-4</v>
      </c>
      <c r="AM451" s="10">
        <f>3/24000000*OO[[#This Row],[95 (30JUN1985 18:00:00)-Water Temperature (C)]]*OO[[#This Row],[37]]</f>
        <v>1.1095181664633751E-3</v>
      </c>
      <c r="AN451" s="10">
        <f>3/24000000*OO[[#This Row],[96 (30JUN1985 21:00:00)-Water Temperature (C)]]*OO[[#This Row],[38]]</f>
        <v>4.4433253115550003E-3</v>
      </c>
      <c r="AO451" s="10">
        <f>3/24000000*OO[[#This Row],[97 (01JUL1985 00:00:00)-Water Temperature (C)]]*OO[[#This Row],[39]]</f>
        <v>1.3594256166627499E-2</v>
      </c>
      <c r="AP451" s="10">
        <f>3/24000000*OO[[#This Row],[98 (01JUL1985 03:00:00)-Water Temperature (C)]]*OO[[#This Row],[40]]</f>
        <v>3.3289578581599998E-2</v>
      </c>
      <c r="AQ451" s="10">
        <f>3/24000000*OO[[#This Row],[99 (01JUL1985 06:00:00)-Water Temperature (C)]]*OO[[#This Row],[41]]</f>
        <v>6.34440353225625E-2</v>
      </c>
      <c r="AR451" s="10">
        <f>3/24000000*OO[[#This Row],[100 (01JUL1985 09:00:00)-Water Temperature (C)]]*OO[[#This Row],[42]]</f>
        <v>9.603350044459999E-2</v>
      </c>
      <c r="AS451" s="10">
        <f>3/24000000*OO[[#This Row],[101 (01JUL1985 12:00:00)-Water Temperature (C)]]*OO[[#This Row],[43]]</f>
        <v>0.118446670892125</v>
      </c>
      <c r="AT451" s="10">
        <f>3/24000000*OO[[#This Row],[102 (01JUL1985 15:00:00)-Water Temperature (C)]]*OO[[#This Row],[44]]</f>
        <v>0.12126599982972498</v>
      </c>
      <c r="AU451" s="10">
        <f>3/24000000*OO[[#This Row],[103 (01JUL1985 18:00:00)-Water Temperature (C)]]*OO[[#This Row],[45]]</f>
        <v>0.10674125699864999</v>
      </c>
      <c r="AV451" s="10">
        <f>3/24000000*OO[[#This Row],[104 (01JUL1985 21:00:00)-Water Temperature (C)]]*OO[[#This Row],[46]]</f>
        <v>8.260491438869999E-2</v>
      </c>
      <c r="AW451" s="10">
        <f>3/24000000*OO[[#This Row],[105 (02JUL1985 00:00:00)-Water Temperature (C)]]*OO[[#This Row],[47]]</f>
        <v>5.7754856682324988E-2</v>
      </c>
      <c r="AX451" s="10">
        <f>3/24000000*OO[[#This Row],[106 (02JUL1985 03:00:00)-Water Temperature (C)]]*OO[[#This Row],[48]]</f>
        <v>3.7644730539999997E-2</v>
      </c>
      <c r="AY451" s="10">
        <f>3/24000000*OO[[#This Row],[107 (02JUL1985 06:00:00)-Water Temperature (C)]]*OO[[#This Row],[49]]</f>
        <v>2.2080060181566247E-2</v>
      </c>
      <c r="AZ451" s="10">
        <f>3/24000000*OO[[#This Row],[108 (02JUL1985 09:00:00)-Water Temperature (C)]]*OO[[#This Row],[50]]</f>
        <v>1.183094201073375E-2</v>
      </c>
      <c r="BA451" s="10">
        <f>3/24000000*OO[[#This Row],[109 (02JUL1985 12:00:00)-Water Temperature (C)]]*OO[[#This Row],[51]]</f>
        <v>5.8107440111174998E-3</v>
      </c>
      <c r="BB451" s="10">
        <f>3/24000000*OO[[#This Row],[110 (02JUL1985 15:00:00)-Water Temperature (C)]]*OO[[#This Row],[52]]</f>
        <v>2.6741055674189998E-3</v>
      </c>
      <c r="BC451" s="10">
        <f>3/24000000*OO[[#This Row],[111 (02JUL1985 18:00:00)-Water Temperature (C)]]*OO[[#This Row],[53]]</f>
        <v>1.1872228220449999E-3</v>
      </c>
      <c r="BD451" s="10">
        <f>3/24000000*OO[[#This Row],[112 (02JUL1985 21:00:00)-Water Temperature (C)]]*OO[[#This Row],[54]]</f>
        <v>5.6022777788999997E-4</v>
      </c>
      <c r="BE451" s="10">
        <f>3/24000000*OO[[#This Row],[113 (03JUL1985 00:00:00)-Water Temperature (C)]]*OO[[#This Row],[55]]</f>
        <v>2.9903347411504994E-4</v>
      </c>
      <c r="BF451" s="10">
        <f>3/24000000*OO[[#This Row],[114 (03JUL1985 03:00:00)-Water Temperature (C)]]*OO[[#This Row],[56]]</f>
        <v>1.9252877290155E-4</v>
      </c>
      <c r="BG451" s="10">
        <f>3/24000000*OO[[#This Row],[115 (03JUL1985 06:00:00)-Water Temperature (C)]]*OO[[#This Row],[57]]</f>
        <v>1.4473092811149999E-4</v>
      </c>
      <c r="BH451" s="10">
        <f>3/24000000*OO[[#This Row],[116 (03JUL1985 09:00:00)-Water Temperature (C)]]*OO[[#This Row],[58]]</f>
        <v>1.1701500025837499E-4</v>
      </c>
      <c r="BI451" s="10">
        <f>3/24000000*OO[[#This Row],[117 (03JUL1985 12:00:00)-Water Temperature (C)]]*OO[[#This Row],[59]]</f>
        <v>9.8921089819524997E-5</v>
      </c>
      <c r="BJ451" s="10">
        <f>3/24000000*OO[[#This Row],[118 (03JUL1985 15:00:00)-Water Temperature (C)]]*OO[[#This Row],[60]]</f>
        <v>8.3362276948999994E-5</v>
      </c>
      <c r="BK451" s="10">
        <f>3/24000000*OO[[#This Row],[119 (03JUL1985 18:00:00)-Water Temperature (C)]]*OO[[#This Row],[61]]</f>
        <v>7.0194492305437491E-5</v>
      </c>
      <c r="BL451" s="10">
        <f>3/24000000*OO[[#This Row],[120 (03JUL1985 21:00:00)-Water Temperature (C)]]*OO[[#This Row],[62]]</f>
        <v>6.0560392731687499E-5</v>
      </c>
      <c r="BM451" s="10">
        <f>3/24000000*OO[[#This Row],[121 (04JUL1985 00:00:00)-Water Temperature (C)]]*OO[[#This Row],[63]]</f>
        <v>5.3798899401187501E-5</v>
      </c>
      <c r="BN451" s="10">
        <f>3/24000000*OO[[#This Row],[122 (04JUL1985 03:00:00)-Water Temperature (C)]]*OO[[#This Row],[64]]</f>
        <v>5.0852671611875001E-5</v>
      </c>
      <c r="BO451" s="10">
        <f>3/24000000*OO[[#This Row],[123 (04JUL1985 06:00:00)-Water Temperature (C)]]*OO[[#This Row],[65]]</f>
        <v>4.7318028782062498E-5</v>
      </c>
      <c r="BP451" s="10">
        <f>3/24000000*OO[[#This Row],[124 (04JUL1985 09:00:00)-Water Temperature (C)]]*OO[[#This Row],[66]]</f>
        <v>4.3195065043275001E-5</v>
      </c>
      <c r="BQ451" s="10">
        <f>3/24000000*OO[[#This Row],[125 (04JUL1985 12:00:00)-Water Temperature (C)]]*OO[[#This Row],[67]]</f>
        <v>3.7895938425749999E-5</v>
      </c>
      <c r="BR451" s="10">
        <f>3/24000000*OO[[#This Row],[126 (04JUL1985 15:00:00)-Water Temperature (C)]]*OO[[#This Row],[68]]</f>
        <v>3.2765291246350003E-5</v>
      </c>
      <c r="BS451" s="10">
        <f>3/24000000*OO[[#This Row],[127 (04JUL1985 18:00:00)-Water Temperature (C)]]*OO[[#This Row],[69]]</f>
        <v>2.8110284929096251E-5</v>
      </c>
      <c r="BT451" s="10">
        <f>3/24000000*OO[[#This Row],[128 (04JUL1985 21:00:00)-Water Temperature (C)]]*OO[[#This Row],[70]]</f>
        <v>2.4755442633487496E-5</v>
      </c>
      <c r="BU451" s="10">
        <f>3/24000000*OO[[#This Row],[129 (05JUL1985 00:00:00)-Water Temperature (C)]]*OO[[#This Row],[71]]</f>
        <v>2.2362683988506249E-5</v>
      </c>
      <c r="BV451" s="10">
        <f>3/24000000*OO[[#This Row],[130 (05JUL1985 03:00:00)-Water Temperature (C)]]*OO[[#This Row],[72]]</f>
        <v>2.1316017436323748E-5</v>
      </c>
      <c r="BW451" s="10">
        <f>3/24000000*OO[[#This Row],[131 (05JUL1985 06:00:00)-Water Temperature (C)]]*OO[[#This Row],[73]]</f>
        <v>1.9935577078057498E-5</v>
      </c>
      <c r="BX451" s="10">
        <f>3/24000000*OO[[#This Row],[132 (05JUL1985 09:00:00)-Water Temperature (C)]]*OO[[#This Row],[74]]</f>
        <v>1.8397458910315002E-5</v>
      </c>
      <c r="BY451" s="10">
        <f>3/24000000*OO[[#This Row],[133 (05JUL1985 12:00:00)-Water Temperature (C)]]*OO[[#This Row],[75]]</f>
        <v>1.6686776337884999E-5</v>
      </c>
      <c r="BZ451" s="10">
        <f>3/24000000*OO[[#This Row],[134 (05JUL1985 15:00:00)-Water Temperature (C)]]*OO[[#This Row],[76]]</f>
        <v>1.4479375648694998E-5</v>
      </c>
      <c r="CA451" s="10">
        <f>3/24000000*OO[[#This Row],[135 (05JUL1985 18:00:00)-Water Temperature (C)]]*OO[[#This Row],[77]]</f>
        <v>1.245600154051125E-5</v>
      </c>
      <c r="CB451" s="10">
        <f>3/24000000*OO[[#This Row],[136 (05JUL1985 21:00:00)-Water Temperature (C)]]*OO[[#This Row],[78]]</f>
        <v>1.0881432033769999E-5</v>
      </c>
      <c r="CC451" s="10">
        <f>3/24000000*OO[[#This Row],[137 (06JUL1985 00:00:00)-Water Temperature (C)]]*OO[[#This Row],[79]]</f>
        <v>9.6826665730237485E-6</v>
      </c>
      <c r="CD451" s="10">
        <f>3/24000000*OO[[#This Row],[138 (06JUL1985 03:00:00)-Water Temperature (C)]]*OO[[#This Row],[80]]</f>
        <v>8.8265847073800002E-6</v>
      </c>
      <c r="CE451" s="10">
        <f>3/24000000*OO[[#This Row],[139 (06JUL1985 06:00:00)-Water Temperature (C)]]*OO[[#This Row],[81]]</f>
        <v>7.8770046882562488E-6</v>
      </c>
      <c r="CF451" s="10">
        <f>3/24000000*OO[[#This Row],[140 (06JUL1985 09:00:00)-Water Temperature (C)]]*OO[[#This Row],[82]]</f>
        <v>6.8551710579800006E-6</v>
      </c>
      <c r="CG451" s="10">
        <f>3/24000000*OO[[#This Row],[141 (06JUL1985 12:00:00)-Water Temperature (C)]]*OO[[#This Row],[83]]</f>
        <v>5.7466234442987495E-6</v>
      </c>
      <c r="CH451" s="10">
        <f>3/24000000*OO[[#This Row],[142 (06JUL1985 15:00:00)-Water Temperature (C)]]*OO[[#This Row],[84]]</f>
        <v>4.6576830733124995E-6</v>
      </c>
      <c r="CI451" s="10">
        <f>3/24000000*OO[[#This Row],[143 (06JUL1985 18:00:00)-Water Temperature (C)]]*OO[[#This Row],[85]]</f>
        <v>3.723981855985E-6</v>
      </c>
      <c r="CJ451" s="10">
        <f>3/24000000*OO[[#This Row],[144 (06JUL1985 21:00:00)-Water Temperature (C)]]*OO[[#This Row],[86]]</f>
        <v>3.0477009978505E-6</v>
      </c>
      <c r="CK451" s="10">
        <f>3/24000000*OO[[#This Row],[145 (07JUL1985 00:00:00)-Water Temperature (C)]]*OO[[#This Row],[87]]</f>
        <v>2.5814234491814995E-6</v>
      </c>
      <c r="CL451" s="10">
        <f>3/24000000*OO[[#This Row],[146 (07JUL1985 03:00:00)-Water Temperature (C)]]*OO[[#This Row],[88]]</f>
        <v>2.3357300034249997E-6</v>
      </c>
      <c r="CM451" s="10">
        <f>3/24000000*OO[[#This Row],[147 (07JUL1985 06:00:00)-Water Temperature (C)]]*OO[[#This Row],[89]]</f>
        <v>2.0818465595093748E-6</v>
      </c>
      <c r="CN451" s="10">
        <f>3/24000000*OO[[#This Row],[148 (07JUL1985 09:00:00)-Water Temperature (C)]]*OO[[#This Row],[90]]</f>
        <v>1.8611293529887498E-6</v>
      </c>
      <c r="CO451" s="10">
        <f>3/24000000*OO[[#This Row],[149 (07JUL1985 12:00:00)-Water Temperature (C)]]*OO[[#This Row],[91]]</f>
        <v>1.6701383555707501E-6</v>
      </c>
      <c r="CP451" s="10">
        <f>3/24000000*OO[[#This Row],[150 (07JUL1985 15:00:00)-Water Temperature (C)]]*OO[[#This Row],[92]]</f>
        <v>1.5178732219725E-6</v>
      </c>
      <c r="CQ451" s="10">
        <f>3/24000000*OO[[#This Row],[151 (07JUL1985 18:00:00)-Water Temperature (C)]]*OO[[#This Row],[93]]</f>
        <v>1.3930325197882499E-6</v>
      </c>
      <c r="CR451" s="10">
        <f>3/24000000*OO[[#This Row],[152 (07JUL1985 21:00:00)-Water Temperature (C)]]*OO[[#This Row],[94]]</f>
        <v>1.30110735071775E-6</v>
      </c>
      <c r="CS451" s="10">
        <f>3/24000000*OO[[#This Row],[153 (08JUL1985 00:00:00)-Water Temperature (C)]]*OO[[#This Row],[95]]</f>
        <v>1.2383505529645E-6</v>
      </c>
      <c r="CT451" s="10">
        <f>3/24000000*OO[[#This Row],[154 (08JUL1985 03:00:00)-Water Temperature (C)]]*OO[[#This Row],[96]]</f>
        <v>1.240944380147625E-6</v>
      </c>
      <c r="CU451" s="10">
        <f>3/24000000*OO[[#This Row],[155 (08JUL1985 06:00:00)-Water Temperature (C)]]*OO[[#This Row],[97]]</f>
        <v>1.2352426746974999E-6</v>
      </c>
      <c r="CV451" s="10">
        <f>3/24000000*OO[[#This Row],[156 (08JUL1985 09:00:00)-Water Temperature (C)]]*OO[[#This Row],[98]]</f>
        <v>1.201746628194E-6</v>
      </c>
      <c r="CW451" s="10">
        <f>3/24000000*OO[[#This Row],[157 (08JUL1985 12:00:00)-Water Temperature (C)]]*OO[[#This Row],[99]]</f>
        <v>1.1602009465846249E-6</v>
      </c>
    </row>
    <row r="452" spans="1:101" x14ac:dyDescent="0.35">
      <c r="A452" t="s">
        <v>459</v>
      </c>
      <c r="B452">
        <v>824.09389999999996</v>
      </c>
      <c r="C452" s="10">
        <f>3/24*OO[[#This Row],[59 (26JUN1985 06:00:00)-Water Temperature (C)]]*OO[[#This Row],[1]]/SUM(OO[1])</f>
        <v>0</v>
      </c>
      <c r="D452" s="10">
        <f>3/24*OO[[#This Row],[60 (26JUN1985 09:00:00)-Water Temperature (C)]]*OO[[#This Row],[2]]/SUM(OO[2])</f>
        <v>0</v>
      </c>
      <c r="E452" s="10">
        <f>3/24*OO[[#This Row],[61 (26JUN1985 12:00:00)-Water Temperature (C)]]*OO[[#This Row],[3]]/SUM(OO[3])</f>
        <v>0</v>
      </c>
      <c r="F452" s="10">
        <f>3/24*OO[[#This Row],[62 (26JUN1985 15:00:00)-Water Temperature (C)]]*OO[[#This Row],[4]]/SUM(OO[4])</f>
        <v>0</v>
      </c>
      <c r="G452" s="10">
        <f>3/24*OO[[#This Row],[63 (26JUN1985 18:00:00)-Water Temperature (C)]]*OO[[#This Row],[5]]/SUM(OO[5])</f>
        <v>0</v>
      </c>
      <c r="H452" s="10">
        <f>3/24*OO[[#This Row],[64 (26JUN1985 21:00:00)-Water Temperature (C)]]*OO[[#This Row],[6]]/SUM(OO[6])</f>
        <v>0</v>
      </c>
      <c r="I452" s="10">
        <f>3/24*OO[[#This Row],[65 (27JUN1985 00:00:00)-Water Temperature (C)]]*OO[[#This Row],[7]]/SUM(OO[7])</f>
        <v>0</v>
      </c>
      <c r="J452" s="10">
        <f>3/24*OO[[#This Row],[66 (27JUN1985 03:00:00)-Water Temperature (C)]]*OO[[#This Row],[8]]/SUM(OO[8])</f>
        <v>0</v>
      </c>
      <c r="K452" s="10">
        <f>3/24*OO[[#This Row],[67 (27JUN1985 06:00:00)-Water Temperature (C)]]*OO[[#This Row],[9]]/SUM(OO[9])</f>
        <v>0</v>
      </c>
      <c r="L452" s="10">
        <f>3/24*OO[[#This Row],[68 (27JUN1985 09:00:00)-Water Temperature (C)]]*OO[[#This Row],[10]]/SUM(OO[10])</f>
        <v>0</v>
      </c>
      <c r="M452" s="10">
        <f>3/24*OO[[#This Row],[69 (27JUN1985 12:00:00)-Water Temperature (C)]]*OO[[#This Row],[11]]/SUM(OO[11])</f>
        <v>0</v>
      </c>
      <c r="N452" s="10">
        <f>3/24*OO[[#This Row],[70 (27JUN1985 15:00:00)-Water Temperature (C)]]*OO[[#This Row],[12]]/SUM(OO[12])</f>
        <v>0</v>
      </c>
      <c r="O452" s="10">
        <f>3/24*OO[[#This Row],[71 (27JUN1985 18:00:00)-Water Temperature (C)]]*OO[[#This Row],[13]]/SUM(OO[13])</f>
        <v>0</v>
      </c>
      <c r="P452" s="10">
        <f>3/24*OO[[#This Row],[72 (27JUN1985 21:00:00)-Water Temperature (C)]]*OO[[#This Row],[14]]/SUM(OO[14])</f>
        <v>0</v>
      </c>
      <c r="Q452" s="10">
        <f>3/24*OO[[#This Row],[73 (28JUN1985 00:00:00)-Water Temperature (C)]]*OO[[#This Row],[15]]/SUM(OO[15])</f>
        <v>0</v>
      </c>
      <c r="R452" s="10">
        <f>3/24*OO[[#This Row],[74 (28JUN1985 03:00:00)-Water Temperature (C)]]*OO[[#This Row],[16]]/SUM(OO[16])</f>
        <v>0</v>
      </c>
      <c r="S452" s="10">
        <f>3/24*OO[[#This Row],[75 (28JUN1985 06:00:00)-Water Temperature (C)]]*OO[[#This Row],[17]]/SUM(OO[17])</f>
        <v>0</v>
      </c>
      <c r="T452" s="10">
        <f>3/24*OO[[#This Row],[76 (28JUN1985 09:00:00)-Water Temperature (C)]]*OO[[#This Row],[18]]/SUM(OO[18])</f>
        <v>0</v>
      </c>
      <c r="U452" s="10">
        <f>3/24*OO[[#This Row],[77 (28JUN1985 12:00:00)-Water Temperature (C)]]*OO[[#This Row],[19]]/SUM(OO[19])</f>
        <v>0</v>
      </c>
      <c r="V452" s="10">
        <f>3/24000000*OO[[#This Row],[78 (28JUN1985 15:00:00)-Water Temperature (C)]]*OO[[#This Row],[20]]</f>
        <v>0</v>
      </c>
      <c r="W452" s="10">
        <f>3/24000000*OO[[#This Row],[79 (28JUN1985 18:00:00)-Water Temperature (C)]]*OO[[#This Row],[21]]</f>
        <v>0</v>
      </c>
      <c r="X452" s="10">
        <f>3/24000000*OO[[#This Row],[80 (28JUN1985 21:00:00)-Water Temperature (C)]]*OO[[#This Row],[22]]</f>
        <v>0</v>
      </c>
      <c r="Y452" s="10">
        <f>3/24000000*OO[[#This Row],[81 (29JUN1985 00:00:00)-Water Temperature (C)]]*OO[[#This Row],[23]]</f>
        <v>0</v>
      </c>
      <c r="Z452" s="10">
        <f>3/24000000*OO[[#This Row],[82 (29JUN1985 03:00:00)-Water Temperature (C)]]*OO[[#This Row],[24]]</f>
        <v>2.6647746202934994E-38</v>
      </c>
      <c r="AA452" s="10">
        <f>3/24000000*OO[[#This Row],[83 (29JUN1985 06:00:00)-Water Temperature (C)]]*OO[[#This Row],[25]]</f>
        <v>6.5836255540799999E-32</v>
      </c>
      <c r="AB452" s="10">
        <f>3/24000000*OO[[#This Row],[84 (29JUN1985 09:00:00)-Water Temperature (C)]]*OO[[#This Row],[26]]</f>
        <v>2.8779421324218752E-26</v>
      </c>
      <c r="AC452" s="10">
        <f>3/24000000*OO[[#This Row],[85 (29JUN1985 12:00:00)-Water Temperature (C)]]*OO[[#This Row],[27]]</f>
        <v>5.5346483502975004E-22</v>
      </c>
      <c r="AD452" s="10">
        <f>3/24000000*OO[[#This Row],[86 (29JUN1985 15:00:00)-Water Temperature (C)]]*OO[[#This Row],[28]]</f>
        <v>1.4888995613505E-18</v>
      </c>
      <c r="AE452" s="10">
        <f>3/24000000*OO[[#This Row],[88 (29JUN1985 21:00:00)-Water Temperature (C)]]*OO[[#This Row],[30]]</f>
        <v>2.8849462402211253E-13</v>
      </c>
      <c r="AF452" s="10">
        <f>3/24000000*OO[[#This Row],[88 (29JUN1985 21:00:00)-Water Temperature (C)]]*OO[[#This Row],[30]]</f>
        <v>2.8849462402211253E-13</v>
      </c>
      <c r="AG452" s="10">
        <f>3/24000000*OO[[#This Row],[89 (30JUN1985 00:00:00)-Water Temperature (C)]]*OO[[#This Row],[31]]</f>
        <v>3.4851300578477499E-11</v>
      </c>
      <c r="AH452" s="10">
        <f>3/24000000*OO[[#This Row],[90 (30JUN1985 03:00:00)-Water Temperature (C)]]*OO[[#This Row],[32]]</f>
        <v>2.2239675438250001E-9</v>
      </c>
      <c r="AI452" s="10">
        <f>3/24000000*OO[[#This Row],[91 (30JUN1985 06:00:00)-Water Temperature (C)]]*OO[[#This Row],[33]]</f>
        <v>7.7185066895599991E-8</v>
      </c>
      <c r="AJ452" s="10">
        <f>3/24000000*OO[[#This Row],[92 (30JUN1985 09:00:00)-Water Temperature (C)]]*OO[[#This Row],[34]]</f>
        <v>1.5774631668112502E-6</v>
      </c>
      <c r="AK452" s="10">
        <f>3/24000000*OO[[#This Row],[93 (30JUN1985 12:00:00)-Water Temperature (C)]]*OO[[#This Row],[35]]</f>
        <v>2.0156359277924995E-5</v>
      </c>
      <c r="AL452" s="10">
        <f>3/24000000*OO[[#This Row],[94 (30JUN1985 15:00:00)-Water Temperature (C)]]*OO[[#This Row],[36]]</f>
        <v>1.6514697221837503E-4</v>
      </c>
      <c r="AM452" s="10">
        <f>3/24000000*OO[[#This Row],[95 (30JUN1985 18:00:00)-Water Temperature (C)]]*OO[[#This Row],[37]]</f>
        <v>9.2286625043399998E-4</v>
      </c>
      <c r="AN452" s="10">
        <f>3/24000000*OO[[#This Row],[96 (30JUN1985 21:00:00)-Water Temperature (C)]]*OO[[#This Row],[38]]</f>
        <v>3.84943476175E-3</v>
      </c>
      <c r="AO452" s="10">
        <f>3/24000000*OO[[#This Row],[97 (01JUL1985 00:00:00)-Water Temperature (C)]]*OO[[#This Row],[39]]</f>
        <v>1.2263572769835E-2</v>
      </c>
      <c r="AP452" s="10">
        <f>3/24000000*OO[[#This Row],[98 (01JUL1985 03:00:00)-Water Temperature (C)]]*OO[[#This Row],[40]]</f>
        <v>3.1250940043477497E-2</v>
      </c>
      <c r="AQ452" s="10">
        <f>3/24000000*OO[[#This Row],[99 (01JUL1985 06:00:00)-Water Temperature (C)]]*OO[[#This Row],[41]]</f>
        <v>6.2124515235599996E-2</v>
      </c>
      <c r="AR452" s="10">
        <f>3/24000000*OO[[#This Row],[100 (01JUL1985 09:00:00)-Water Temperature (C)]]*OO[[#This Row],[42]]</f>
        <v>9.7529864687475015E-2</v>
      </c>
      <c r="AS452" s="10">
        <f>3/24000000*OO[[#This Row],[101 (01JUL1985 12:00:00)-Water Temperature (C)]]*OO[[#This Row],[43]]</f>
        <v>0.12495143905323748</v>
      </c>
      <c r="AT452" s="10">
        <f>3/24000000*OO[[#This Row],[102 (01JUL1985 15:00:00)-Water Temperature (C)]]*OO[[#This Row],[44]]</f>
        <v>0.1322732898196875</v>
      </c>
      <c r="AU452" s="10">
        <f>3/24000000*OO[[#This Row],[103 (01JUL1985 18:00:00)-Water Temperature (C)]]*OO[[#This Row],[45]]</f>
        <v>0.12006737872109999</v>
      </c>
      <c r="AV452" s="10">
        <f>3/24000000*OO[[#This Row],[104 (01JUL1985 21:00:00)-Water Temperature (C)]]*OO[[#This Row],[46]]</f>
        <v>9.56679071751E-2</v>
      </c>
      <c r="AW452" s="10">
        <f>3/24000000*OO[[#This Row],[105 (02JUL1985 00:00:00)-Water Temperature (C)]]*OO[[#This Row],[47]]</f>
        <v>6.8760359762849999E-2</v>
      </c>
      <c r="AX452" s="10">
        <f>3/24000000*OO[[#This Row],[106 (02JUL1985 03:00:00)-Water Temperature (C)]]*OO[[#This Row],[48]]</f>
        <v>4.6151058329049997E-2</v>
      </c>
      <c r="AY452" s="10">
        <f>3/24000000*OO[[#This Row],[107 (02JUL1985 06:00:00)-Water Temperature (C)]]*OO[[#This Row],[49]]</f>
        <v>2.7863482855962501E-2</v>
      </c>
      <c r="AZ452" s="10">
        <f>3/24000000*OO[[#This Row],[108 (02JUL1985 09:00:00)-Water Temperature (C)]]*OO[[#This Row],[50]]</f>
        <v>1.5320346085785001E-2</v>
      </c>
      <c r="BA452" s="10">
        <f>3/24000000*OO[[#This Row],[109 (02JUL1985 12:00:00)-Water Temperature (C)]]*OO[[#This Row],[51]]</f>
        <v>7.6760292612374987E-3</v>
      </c>
      <c r="BB452" s="10">
        <f>3/24000000*OO[[#This Row],[110 (02JUL1985 15:00:00)-Water Temperature (C)]]*OO[[#This Row],[52]]</f>
        <v>3.5817401640390002E-3</v>
      </c>
      <c r="BC452" s="10">
        <f>3/24000000*OO[[#This Row],[111 (02JUL1985 18:00:00)-Water Temperature (C)]]*OO[[#This Row],[53]]</f>
        <v>1.591836581947E-3</v>
      </c>
      <c r="BD452" s="10">
        <f>3/24000000*OO[[#This Row],[112 (02JUL1985 21:00:00)-Water Temperature (C)]]*OO[[#This Row],[54]]</f>
        <v>7.4081175739199999E-4</v>
      </c>
      <c r="BE452" s="10">
        <f>3/24000000*OO[[#This Row],[113 (03JUL1985 00:00:00)-Water Temperature (C)]]*OO[[#This Row],[55]]</f>
        <v>3.8385266675325001E-4</v>
      </c>
      <c r="BF452" s="10">
        <f>3/24000000*OO[[#This Row],[114 (03JUL1985 03:00:00)-Water Temperature (C)]]*OO[[#This Row],[56]]</f>
        <v>2.380492627813E-4</v>
      </c>
      <c r="BG452" s="10">
        <f>3/24000000*OO[[#This Row],[115 (03JUL1985 06:00:00)-Water Temperature (C)]]*OO[[#This Row],[57]]</f>
        <v>1.7375316515882497E-4</v>
      </c>
      <c r="BH452" s="10">
        <f>3/24000000*OO[[#This Row],[116 (03JUL1985 09:00:00)-Water Temperature (C)]]*OO[[#This Row],[58]]</f>
        <v>1.3817540892262497E-4</v>
      </c>
      <c r="BI452" s="10">
        <f>3/24000000*OO[[#This Row],[117 (03JUL1985 12:00:00)-Water Temperature (C)]]*OO[[#This Row],[59]]</f>
        <v>1.1592917175719998E-4</v>
      </c>
      <c r="BJ452" s="10">
        <f>3/24000000*OO[[#This Row],[118 (03JUL1985 15:00:00)-Water Temperature (C)]]*OO[[#This Row],[60]]</f>
        <v>9.7491803905199996E-5</v>
      </c>
      <c r="BK452" s="10">
        <f>3/24000000*OO[[#This Row],[119 (03JUL1985 18:00:00)-Water Temperature (C)]]*OO[[#This Row],[61]]</f>
        <v>8.1684638007562498E-5</v>
      </c>
      <c r="BL452" s="10">
        <f>3/24000000*OO[[#This Row],[120 (03JUL1985 21:00:00)-Water Temperature (C)]]*OO[[#This Row],[62]]</f>
        <v>7.0318084049150005E-5</v>
      </c>
      <c r="BM452" s="10">
        <f>3/24000000*OO[[#This Row],[121 (04JUL1985 00:00:00)-Water Temperature (C)]]*OO[[#This Row],[63]]</f>
        <v>6.2483906980949998E-5</v>
      </c>
      <c r="BN452" s="10">
        <f>3/24000000*OO[[#This Row],[122 (04JUL1985 03:00:00)-Water Temperature (C)]]*OO[[#This Row],[64]]</f>
        <v>5.9405436030124995E-5</v>
      </c>
      <c r="BO452" s="10">
        <f>3/24000000*OO[[#This Row],[123 (04JUL1985 06:00:00)-Water Temperature (C)]]*OO[[#This Row],[65]]</f>
        <v>5.5651101828562495E-5</v>
      </c>
      <c r="BP452" s="10">
        <f>3/24000000*OO[[#This Row],[124 (04JUL1985 09:00:00)-Water Temperature (C)]]*OO[[#This Row],[66]]</f>
        <v>5.1020515228924998E-5</v>
      </c>
      <c r="BQ452" s="10">
        <f>3/24000000*OO[[#This Row],[125 (04JUL1985 12:00:00)-Water Temperature (C)]]*OO[[#This Row],[67]]</f>
        <v>4.4852471738562503E-5</v>
      </c>
      <c r="BR452" s="10">
        <f>3/24000000*OO[[#This Row],[126 (04JUL1985 15:00:00)-Water Temperature (C)]]*OO[[#This Row],[68]]</f>
        <v>3.8787136588462498E-5</v>
      </c>
      <c r="BS452" s="10">
        <f>3/24000000*OO[[#This Row],[127 (04JUL1985 18:00:00)-Water Temperature (C)]]*OO[[#This Row],[69]]</f>
        <v>3.3188617457750004E-5</v>
      </c>
      <c r="BT452" s="10">
        <f>3/24000000*OO[[#This Row],[128 (04JUL1985 21:00:00)-Water Temperature (C)]]*OO[[#This Row],[70]]</f>
        <v>2.9189755254187499E-5</v>
      </c>
      <c r="BU452" s="10">
        <f>3/24000000*OO[[#This Row],[129 (05JUL1985 00:00:00)-Water Temperature (C)]]*OO[[#This Row],[71]]</f>
        <v>2.6358968582369993E-5</v>
      </c>
      <c r="BV452" s="10">
        <f>3/24000000*OO[[#This Row],[130 (05JUL1985 03:00:00)-Water Temperature (C)]]*OO[[#This Row],[72]]</f>
        <v>2.5232895122810003E-5</v>
      </c>
      <c r="BW452" s="10">
        <f>3/24000000*OO[[#This Row],[131 (05JUL1985 06:00:00)-Water Temperature (C)]]*OO[[#This Row],[73]]</f>
        <v>2.3704076407504996E-5</v>
      </c>
      <c r="BX452" s="10">
        <f>3/24000000*OO[[#This Row],[132 (05JUL1985 09:00:00)-Water Temperature (C)]]*OO[[#This Row],[74]]</f>
        <v>2.1991418671124997E-5</v>
      </c>
      <c r="BY452" s="10">
        <f>3/24000000*OO[[#This Row],[133 (05JUL1985 12:00:00)-Water Temperature (C)]]*OO[[#This Row],[75]]</f>
        <v>2.0076377160385001E-5</v>
      </c>
      <c r="BZ452" s="10">
        <f>3/24000000*OO[[#This Row],[134 (05JUL1985 15:00:00)-Water Temperature (C)]]*OO[[#This Row],[76]]</f>
        <v>1.7521464936167498E-5</v>
      </c>
      <c r="CA452" s="10">
        <f>3/24000000*OO[[#This Row],[135 (05JUL1985 18:00:00)-Water Temperature (C)]]*OO[[#This Row],[77]]</f>
        <v>1.5101136384637501E-5</v>
      </c>
      <c r="CB452" s="10">
        <f>3/24000000*OO[[#This Row],[136 (05JUL1985 21:00:00)-Water Temperature (C)]]*OO[[#This Row],[78]]</f>
        <v>1.3236060472683749E-5</v>
      </c>
      <c r="CC452" s="10">
        <f>3/24000000*OO[[#This Row],[137 (06JUL1985 00:00:00)-Water Temperature (C)]]*OO[[#This Row],[79]]</f>
        <v>1.185783104418875E-5</v>
      </c>
      <c r="CD452" s="10">
        <f>3/24000000*OO[[#This Row],[138 (06JUL1985 03:00:00)-Water Temperature (C)]]*OO[[#This Row],[80]]</f>
        <v>1.0970517037935E-5</v>
      </c>
      <c r="CE452" s="10">
        <f>3/24000000*OO[[#This Row],[139 (06JUL1985 06:00:00)-Water Temperature (C)]]*OO[[#This Row],[81]]</f>
        <v>9.9307333940099995E-6</v>
      </c>
      <c r="CF452" s="10">
        <f>3/24000000*OO[[#This Row],[140 (06JUL1985 09:00:00)-Water Temperature (C)]]*OO[[#This Row],[82]]</f>
        <v>8.7715092507399994E-6</v>
      </c>
      <c r="CG452" s="10">
        <f>3/24000000*OO[[#This Row],[141 (06JUL1985 12:00:00)-Water Temperature (C)]]*OO[[#This Row],[83]]</f>
        <v>7.4586701278562495E-6</v>
      </c>
      <c r="CH452" s="10">
        <f>3/24000000*OO[[#This Row],[142 (06JUL1985 15:00:00)-Water Temperature (C)]]*OO[[#This Row],[84]]</f>
        <v>6.1162806668174996E-6</v>
      </c>
      <c r="CI452" s="10">
        <f>3/24000000*OO[[#This Row],[143 (06JUL1985 18:00:00)-Water Temperature (C)]]*OO[[#This Row],[85]]</f>
        <v>4.9290098504924994E-6</v>
      </c>
      <c r="CJ452" s="10">
        <f>3/24000000*OO[[#This Row],[144 (06JUL1985 21:00:00)-Water Temperature (C)]]*OO[[#This Row],[86]]</f>
        <v>4.0682906048025001E-6</v>
      </c>
      <c r="CK452" s="10">
        <f>3/24000000*OO[[#This Row],[145 (07JUL1985 00:00:00)-Water Temperature (C)]]*OO[[#This Row],[87]]</f>
        <v>3.4779143602475003E-6</v>
      </c>
      <c r="CL452" s="10">
        <f>3/24000000*OO[[#This Row],[146 (07JUL1985 03:00:00)-Water Temperature (C)]]*OO[[#This Row],[88]]</f>
        <v>3.1929099753319999E-6</v>
      </c>
      <c r="CM452" s="10">
        <f>3/24000000*OO[[#This Row],[147 (07JUL1985 06:00:00)-Water Temperature (C)]]*OO[[#This Row],[89]]</f>
        <v>2.8853367311499999E-6</v>
      </c>
      <c r="CN452" s="10">
        <f>3/24000000*OO[[#This Row],[148 (07JUL1985 09:00:00)-Water Temperature (C)]]*OO[[#This Row],[90]]</f>
        <v>2.6069562842559996E-6</v>
      </c>
      <c r="CO452" s="10">
        <f>3/24000000*OO[[#This Row],[149 (07JUL1985 12:00:00)-Water Temperature (C)]]*OO[[#This Row],[91]]</f>
        <v>2.3604325748167499E-6</v>
      </c>
      <c r="CP452" s="10">
        <f>3/24000000*OO[[#This Row],[150 (07JUL1985 15:00:00)-Water Temperature (C)]]*OO[[#This Row],[92]]</f>
        <v>2.166062275621E-6</v>
      </c>
      <c r="CQ452" s="10">
        <f>3/24000000*OO[[#This Row],[151 (07JUL1985 18:00:00)-Water Temperature (C)]]*OO[[#This Row],[93]]</f>
        <v>2.0005435178250003E-6</v>
      </c>
      <c r="CR452" s="10">
        <f>3/24000000*OO[[#This Row],[152 (07JUL1985 21:00:00)-Water Temperature (C)]]*OO[[#This Row],[94]]</f>
        <v>1.8811071191237498E-6</v>
      </c>
      <c r="CS452" s="10">
        <f>3/24000000*OO[[#This Row],[153 (08JUL1985 00:00:00)-Water Temperature (C)]]*OO[[#This Row],[95]]</f>
        <v>1.8038307372929997E-6</v>
      </c>
      <c r="CT452" s="10">
        <f>3/24000000*OO[[#This Row],[154 (08JUL1985 03:00:00)-Water Temperature (C)]]*OO[[#This Row],[96]]</f>
        <v>1.8316347602639997E-6</v>
      </c>
      <c r="CU452" s="10">
        <f>3/24000000*OO[[#This Row],[155 (08JUL1985 06:00:00)-Water Temperature (C)]]*OO[[#This Row],[97]]</f>
        <v>1.843992454488E-6</v>
      </c>
      <c r="CV452" s="10">
        <f>3/24000000*OO[[#This Row],[156 (08JUL1985 09:00:00)-Water Temperature (C)]]*OO[[#This Row],[98]]</f>
        <v>1.8093401867681249E-6</v>
      </c>
      <c r="CW452" s="10">
        <f>3/24000000*OO[[#This Row],[157 (08JUL1985 12:00:00)-Water Temperature (C)]]*OO[[#This Row],[99]]</f>
        <v>1.75976692320625E-6</v>
      </c>
    </row>
    <row r="453" spans="1:101" x14ac:dyDescent="0.35">
      <c r="A453" t="s">
        <v>460</v>
      </c>
      <c r="B453">
        <v>818.27520000000004</v>
      </c>
      <c r="C453" s="10">
        <f>3/24*OO[[#This Row],[59 (26JUN1985 06:00:00)-Water Temperature (C)]]*OO[[#This Row],[1]]/SUM(OO[1])</f>
        <v>0</v>
      </c>
      <c r="D453" s="10">
        <f>3/24*OO[[#This Row],[60 (26JUN1985 09:00:00)-Water Temperature (C)]]*OO[[#This Row],[2]]/SUM(OO[2])</f>
        <v>0</v>
      </c>
      <c r="E453" s="10">
        <f>3/24*OO[[#This Row],[61 (26JUN1985 12:00:00)-Water Temperature (C)]]*OO[[#This Row],[3]]/SUM(OO[3])</f>
        <v>0</v>
      </c>
      <c r="F453" s="10">
        <f>3/24*OO[[#This Row],[62 (26JUN1985 15:00:00)-Water Temperature (C)]]*OO[[#This Row],[4]]/SUM(OO[4])</f>
        <v>0</v>
      </c>
      <c r="G453" s="10">
        <f>3/24*OO[[#This Row],[63 (26JUN1985 18:00:00)-Water Temperature (C)]]*OO[[#This Row],[5]]/SUM(OO[5])</f>
        <v>0</v>
      </c>
      <c r="H453" s="10">
        <f>3/24*OO[[#This Row],[64 (26JUN1985 21:00:00)-Water Temperature (C)]]*OO[[#This Row],[6]]/SUM(OO[6])</f>
        <v>0</v>
      </c>
      <c r="I453" s="10">
        <f>3/24*OO[[#This Row],[65 (27JUN1985 00:00:00)-Water Temperature (C)]]*OO[[#This Row],[7]]/SUM(OO[7])</f>
        <v>0</v>
      </c>
      <c r="J453" s="10">
        <f>3/24*OO[[#This Row],[66 (27JUN1985 03:00:00)-Water Temperature (C)]]*OO[[#This Row],[8]]/SUM(OO[8])</f>
        <v>0</v>
      </c>
      <c r="K453" s="10">
        <f>3/24*OO[[#This Row],[67 (27JUN1985 06:00:00)-Water Temperature (C)]]*OO[[#This Row],[9]]/SUM(OO[9])</f>
        <v>0</v>
      </c>
      <c r="L453" s="10">
        <f>3/24*OO[[#This Row],[68 (27JUN1985 09:00:00)-Water Temperature (C)]]*OO[[#This Row],[10]]/SUM(OO[10])</f>
        <v>0</v>
      </c>
      <c r="M453" s="10">
        <f>3/24*OO[[#This Row],[69 (27JUN1985 12:00:00)-Water Temperature (C)]]*OO[[#This Row],[11]]/SUM(OO[11])</f>
        <v>0</v>
      </c>
      <c r="N453" s="10">
        <f>3/24*OO[[#This Row],[70 (27JUN1985 15:00:00)-Water Temperature (C)]]*OO[[#This Row],[12]]/SUM(OO[12])</f>
        <v>0</v>
      </c>
      <c r="O453" s="10">
        <f>3/24*OO[[#This Row],[71 (27JUN1985 18:00:00)-Water Temperature (C)]]*OO[[#This Row],[13]]/SUM(OO[13])</f>
        <v>0</v>
      </c>
      <c r="P453" s="10">
        <f>3/24*OO[[#This Row],[72 (27JUN1985 21:00:00)-Water Temperature (C)]]*OO[[#This Row],[14]]/SUM(OO[14])</f>
        <v>0</v>
      </c>
      <c r="Q453" s="10">
        <f>3/24*OO[[#This Row],[73 (28JUN1985 00:00:00)-Water Temperature (C)]]*OO[[#This Row],[15]]/SUM(OO[15])</f>
        <v>0</v>
      </c>
      <c r="R453" s="10">
        <f>3/24*OO[[#This Row],[74 (28JUN1985 03:00:00)-Water Temperature (C)]]*OO[[#This Row],[16]]/SUM(OO[16])</f>
        <v>0</v>
      </c>
      <c r="S453" s="10">
        <f>3/24*OO[[#This Row],[75 (28JUN1985 06:00:00)-Water Temperature (C)]]*OO[[#This Row],[17]]/SUM(OO[17])</f>
        <v>0</v>
      </c>
      <c r="T453" s="10">
        <f>3/24*OO[[#This Row],[76 (28JUN1985 09:00:00)-Water Temperature (C)]]*OO[[#This Row],[18]]/SUM(OO[18])</f>
        <v>0</v>
      </c>
      <c r="U453" s="10">
        <f>3/24*OO[[#This Row],[77 (28JUN1985 12:00:00)-Water Temperature (C)]]*OO[[#This Row],[19]]/SUM(OO[19])</f>
        <v>0</v>
      </c>
      <c r="V453" s="10">
        <f>3/24000000*OO[[#This Row],[78 (28JUN1985 15:00:00)-Water Temperature (C)]]*OO[[#This Row],[20]]</f>
        <v>0</v>
      </c>
      <c r="W453" s="10">
        <f>3/24000000*OO[[#This Row],[79 (28JUN1985 18:00:00)-Water Temperature (C)]]*OO[[#This Row],[21]]</f>
        <v>0</v>
      </c>
      <c r="X453" s="10">
        <f>3/24000000*OO[[#This Row],[80 (28JUN1985 21:00:00)-Water Temperature (C)]]*OO[[#This Row],[22]]</f>
        <v>0</v>
      </c>
      <c r="Y453" s="10">
        <f>3/24000000*OO[[#This Row],[81 (29JUN1985 00:00:00)-Water Temperature (C)]]*OO[[#This Row],[23]]</f>
        <v>0</v>
      </c>
      <c r="Z453" s="10">
        <f>3/24000000*OO[[#This Row],[82 (29JUN1985 03:00:00)-Water Temperature (C)]]*OO[[#This Row],[24]]</f>
        <v>7.3000545493124986E-39</v>
      </c>
      <c r="AA453" s="10">
        <f>3/24000000*OO[[#This Row],[83 (29JUN1985 06:00:00)-Water Temperature (C)]]*OO[[#This Row],[25]]</f>
        <v>1.518801307262E-32</v>
      </c>
      <c r="AB453" s="10">
        <f>3/24000000*OO[[#This Row],[84 (29JUN1985 09:00:00)-Water Temperature (C)]]*OO[[#This Row],[26]]</f>
        <v>8.5294385395699986E-27</v>
      </c>
      <c r="AC453" s="10">
        <f>3/24000000*OO[[#This Row],[85 (29JUN1985 12:00:00)-Water Temperature (C)]]*OO[[#This Row],[27]]</f>
        <v>2.0137431171000003E-22</v>
      </c>
      <c r="AD453" s="10">
        <f>3/24000000*OO[[#This Row],[86 (29JUN1985 15:00:00)-Water Temperature (C)]]*OO[[#This Row],[28]]</f>
        <v>6.1488716480375001E-19</v>
      </c>
      <c r="AE453" s="10">
        <f>3/24000000*OO[[#This Row],[88 (29JUN1985 21:00:00)-Water Temperature (C)]]*OO[[#This Row],[30]]</f>
        <v>1.42642028220075E-13</v>
      </c>
      <c r="AF453" s="10">
        <f>3/24000000*OO[[#This Row],[88 (29JUN1985 21:00:00)-Water Temperature (C)]]*OO[[#This Row],[30]]</f>
        <v>1.42642028220075E-13</v>
      </c>
      <c r="AG453" s="10">
        <f>3/24000000*OO[[#This Row],[89 (30JUN1985 00:00:00)-Water Temperature (C)]]*OO[[#This Row],[31]]</f>
        <v>1.8514651888743748E-11</v>
      </c>
      <c r="AH453" s="10">
        <f>3/24000000*OO[[#This Row],[90 (30JUN1985 03:00:00)-Water Temperature (C)]]*OO[[#This Row],[32]]</f>
        <v>1.2621369994199998E-9</v>
      </c>
      <c r="AI453" s="10">
        <f>3/24000000*OO[[#This Row],[91 (30JUN1985 06:00:00)-Water Temperature (C)]]*OO[[#This Row],[33]]</f>
        <v>4.6675492852837503E-8</v>
      </c>
      <c r="AJ453" s="10">
        <f>3/24000000*OO[[#This Row],[92 (30JUN1985 09:00:00)-Water Temperature (C)]]*OO[[#This Row],[34]]</f>
        <v>1.0102750249304999E-6</v>
      </c>
      <c r="AK453" s="10">
        <f>3/24000000*OO[[#This Row],[93 (30JUN1985 12:00:00)-Water Temperature (C)]]*OO[[#This Row],[35]]</f>
        <v>1.3621356932844999E-5</v>
      </c>
      <c r="AL453" s="10">
        <f>3/24000000*OO[[#This Row],[94 (30JUN1985 15:00:00)-Water Temperature (C)]]*OO[[#This Row],[36]]</f>
        <v>1.1739223680562499E-4</v>
      </c>
      <c r="AM453" s="10">
        <f>3/24000000*OO[[#This Row],[95 (30JUN1985 18:00:00)-Water Temperature (C)]]*OO[[#This Row],[37]]</f>
        <v>6.8516550285524979E-4</v>
      </c>
      <c r="AN453" s="10">
        <f>3/24000000*OO[[#This Row],[96 (30JUN1985 21:00:00)-Water Temperature (C)]]*OO[[#This Row],[38]]</f>
        <v>2.9750702798804997E-3</v>
      </c>
      <c r="AO453" s="10">
        <f>3/24000000*OO[[#This Row],[97 (01JUL1985 00:00:00)-Water Temperature (C)]]*OO[[#This Row],[39]]</f>
        <v>9.8632734336824984E-3</v>
      </c>
      <c r="AP453" s="10">
        <f>3/24000000*OO[[#This Row],[98 (01JUL1985 03:00:00)-Water Temperature (C)]]*OO[[#This Row],[40]]</f>
        <v>2.6121438178858751E-2</v>
      </c>
      <c r="AQ453" s="10">
        <f>3/24000000*OO[[#This Row],[99 (01JUL1985 06:00:00)-Water Temperature (C)]]*OO[[#This Row],[41]]</f>
        <v>5.4080487382949988E-2</v>
      </c>
      <c r="AR453" s="10">
        <f>3/24000000*OO[[#This Row],[100 (01JUL1985 09:00:00)-Water Temperature (C)]]*OO[[#This Row],[42]]</f>
        <v>8.8034644848512492E-2</v>
      </c>
      <c r="AS453" s="10">
        <f>3/24000000*OO[[#This Row],[101 (01JUL1985 12:00:00)-Water Temperature (C)]]*OO[[#This Row],[43]]</f>
        <v>0.11693209666704998</v>
      </c>
      <c r="AT453" s="10">
        <f>3/24000000*OO[[#This Row],[102 (01JUL1985 15:00:00)-Water Temperature (C)]]*OO[[#This Row],[44]]</f>
        <v>0.12783981494899999</v>
      </c>
      <c r="AU453" s="10">
        <f>3/24000000*OO[[#This Row],[103 (01JUL1985 18:00:00)-Water Temperature (C)]]*OO[[#This Row],[45]]</f>
        <v>0.11948820926449998</v>
      </c>
      <c r="AV453" s="10">
        <f>3/24000000*OO[[#This Row],[104 (01JUL1985 21:00:00)-Water Temperature (C)]]*OO[[#This Row],[46]]</f>
        <v>9.7852442515974997E-2</v>
      </c>
      <c r="AW453" s="10">
        <f>3/24000000*OO[[#This Row],[105 (02JUL1985 00:00:00)-Water Temperature (C)]]*OO[[#This Row],[47]]</f>
        <v>7.2153225971724994E-2</v>
      </c>
      <c r="AX453" s="10">
        <f>3/24000000*OO[[#This Row],[106 (02JUL1985 03:00:00)-Water Temperature (C)]]*OO[[#This Row],[48]]</f>
        <v>4.9708465780249997E-2</v>
      </c>
      <c r="AY453" s="10">
        <f>3/24000000*OO[[#This Row],[107 (02JUL1985 06:00:00)-Water Temperature (C)]]*OO[[#This Row],[49]]</f>
        <v>3.0825558720704999E-2</v>
      </c>
      <c r="AZ453" s="10">
        <f>3/24000000*OO[[#This Row],[108 (02JUL1985 09:00:00)-Water Temperature (C)]]*OO[[#This Row],[50]]</f>
        <v>1.7342344681984999E-2</v>
      </c>
      <c r="BA453" s="10">
        <f>3/24000000*OO[[#This Row],[109 (02JUL1985 12:00:00)-Water Temperature (C)]]*OO[[#This Row],[51]]</f>
        <v>8.8477924834162482E-3</v>
      </c>
      <c r="BB453" s="10">
        <f>3/24000000*OO[[#This Row],[110 (02JUL1985 15:00:00)-Water Temperature (C)]]*OO[[#This Row],[52]]</f>
        <v>4.1835221214050001E-3</v>
      </c>
      <c r="BC453" s="10">
        <f>3/24000000*OO[[#This Row],[111 (02JUL1985 18:00:00)-Water Temperature (C)]]*OO[[#This Row],[53]]</f>
        <v>1.8658337480984999E-3</v>
      </c>
      <c r="BD453" s="10">
        <f>3/24000000*OO[[#This Row],[112 (02JUL1985 21:00:00)-Water Temperature (C)]]*OO[[#This Row],[54]]</f>
        <v>8.6006370784049997E-4</v>
      </c>
      <c r="BE453" s="10">
        <f>3/24000000*OO[[#This Row],[113 (03JUL1985 00:00:00)-Water Temperature (C)]]*OO[[#This Row],[55]]</f>
        <v>4.35530316384E-4</v>
      </c>
      <c r="BF453" s="10">
        <f>3/24000000*OO[[#This Row],[114 (03JUL1985 03:00:00)-Water Temperature (C)]]*OO[[#This Row],[56]]</f>
        <v>2.6134132627129997E-4</v>
      </c>
      <c r="BG453" s="10">
        <f>3/24000000*OO[[#This Row],[115 (03JUL1985 06:00:00)-Water Temperature (C)]]*OO[[#This Row],[57]]</f>
        <v>1.8523230868090003E-4</v>
      </c>
      <c r="BH453" s="10">
        <f>3/24000000*OO[[#This Row],[116 (03JUL1985 09:00:00)-Water Temperature (C)]]*OO[[#This Row],[58]]</f>
        <v>1.4461676140121248E-4</v>
      </c>
      <c r="BI453" s="10">
        <f>3/24000000*OO[[#This Row],[117 (03JUL1985 12:00:00)-Water Temperature (C)]]*OO[[#This Row],[59]]</f>
        <v>1.2014605203298747E-4</v>
      </c>
      <c r="BJ453" s="10">
        <f>3/24000000*OO[[#This Row],[118 (03JUL1985 15:00:00)-Water Temperature (C)]]*OO[[#This Row],[60]]</f>
        <v>1.006742038643E-4</v>
      </c>
      <c r="BK453" s="10">
        <f>3/24000000*OO[[#This Row],[119 (03JUL1985 18:00:00)-Water Temperature (C)]]*OO[[#This Row],[61]]</f>
        <v>8.3864727566900006E-5</v>
      </c>
      <c r="BL453" s="10">
        <f>3/24000000*OO[[#This Row],[120 (03JUL1985 21:00:00)-Water Temperature (C)]]*OO[[#This Row],[62]]</f>
        <v>7.188322690994998E-5</v>
      </c>
      <c r="BM453" s="10">
        <f>3/24000000*OO[[#This Row],[121 (04JUL1985 00:00:00)-Water Temperature (C)]]*OO[[#This Row],[63]]</f>
        <v>6.3756653381374996E-5</v>
      </c>
      <c r="BN453" s="10">
        <f>3/24000000*OO[[#This Row],[122 (04JUL1985 03:00:00)-Water Temperature (C)]]*OO[[#This Row],[64]]</f>
        <v>6.0747081689549994E-5</v>
      </c>
      <c r="BO453" s="10">
        <f>3/24000000*OO[[#This Row],[123 (04JUL1985 06:00:00)-Water Temperature (C)]]*OO[[#This Row],[65]]</f>
        <v>5.7187553087200008E-5</v>
      </c>
      <c r="BP453" s="10">
        <f>3/24000000*OO[[#This Row],[124 (04JUL1985 09:00:00)-Water Temperature (C)]]*OO[[#This Row],[66]]</f>
        <v>5.2572184602924998E-5</v>
      </c>
      <c r="BQ453" s="10">
        <f>3/24000000*OO[[#This Row],[125 (04JUL1985 12:00:00)-Water Temperature (C)]]*OO[[#This Row],[67]]</f>
        <v>4.6272082071449998E-5</v>
      </c>
      <c r="BR453" s="10">
        <f>3/24000000*OO[[#This Row],[126 (04JUL1985 15:00:00)-Water Temperature (C)]]*OO[[#This Row],[68]]</f>
        <v>3.9961992482224991E-5</v>
      </c>
      <c r="BS453" s="10">
        <f>3/24000000*OO[[#This Row],[127 (04JUL1985 18:00:00)-Water Temperature (C)]]*OO[[#This Row],[69]]</f>
        <v>3.4056059773687499E-5</v>
      </c>
      <c r="BT453" s="10">
        <f>3/24000000*OO[[#This Row],[128 (04JUL1985 21:00:00)-Water Temperature (C)]]*OO[[#This Row],[70]]</f>
        <v>2.9833523314750001E-5</v>
      </c>
      <c r="BU453" s="10">
        <f>3/24000000*OO[[#This Row],[129 (05JUL1985 00:00:00)-Water Temperature (C)]]*OO[[#This Row],[71]]</f>
        <v>2.6883771358270002E-5</v>
      </c>
      <c r="BV453" s="10">
        <f>3/24000000*OO[[#This Row],[130 (05JUL1985 03:00:00)-Water Temperature (C)]]*OO[[#This Row],[72]]</f>
        <v>2.57894513928E-5</v>
      </c>
      <c r="BW453" s="10">
        <f>3/24000000*OO[[#This Row],[131 (05JUL1985 06:00:00)-Water Temperature (C)]]*OO[[#This Row],[73]]</f>
        <v>2.4335030653559996E-5</v>
      </c>
      <c r="BX453" s="10">
        <f>3/24000000*OO[[#This Row],[132 (05JUL1985 09:00:00)-Water Temperature (C)]]*OO[[#This Row],[74]]</f>
        <v>2.2662610323983752E-5</v>
      </c>
      <c r="BY453" s="10">
        <f>3/24000000*OO[[#This Row],[133 (05JUL1985 12:00:00)-Water Temperature (C)]]*OO[[#This Row],[75]]</f>
        <v>2.0754367650268748E-5</v>
      </c>
      <c r="BZ453" s="10">
        <f>3/24000000*OO[[#This Row],[134 (05JUL1985 15:00:00)-Water Temperature (C)]]*OO[[#This Row],[76]]</f>
        <v>1.8180703665458748E-5</v>
      </c>
      <c r="CA453" s="10">
        <f>3/24000000*OO[[#This Row],[135 (05JUL1985 18:00:00)-Water Temperature (C)]]*OO[[#This Row],[77]]</f>
        <v>1.5662320293307498E-5</v>
      </c>
      <c r="CB453" s="10">
        <f>3/24000000*OO[[#This Row],[136 (05JUL1985 21:00:00)-Water Temperature (C)]]*OO[[#This Row],[78]]</f>
        <v>1.3729540979894999E-5</v>
      </c>
      <c r="CC453" s="10">
        <f>3/24000000*OO[[#This Row],[137 (06JUL1985 00:00:00)-Water Temperature (C)]]*OO[[#This Row],[79]]</f>
        <v>1.2334270684299998E-5</v>
      </c>
      <c r="CD453" s="10">
        <f>3/24000000*OO[[#This Row],[138 (06JUL1985 03:00:00)-Water Temperature (C)]]*OO[[#This Row],[80]]</f>
        <v>1.1529106587284999E-5</v>
      </c>
      <c r="CE453" s="10">
        <f>3/24000000*OO[[#This Row],[139 (06JUL1985 06:00:00)-Water Temperature (C)]]*OO[[#This Row],[81]]</f>
        <v>1.0552931740569998E-5</v>
      </c>
      <c r="CF453" s="10">
        <f>3/24000000*OO[[#This Row],[140 (06JUL1985 09:00:00)-Water Temperature (C)]]*OO[[#This Row],[82]]</f>
        <v>9.4305794019937493E-6</v>
      </c>
      <c r="CG453" s="10">
        <f>3/24000000*OO[[#This Row],[141 (06JUL1985 12:00:00)-Water Temperature (C)]]*OO[[#This Row],[83]]</f>
        <v>8.1177238067174991E-6</v>
      </c>
      <c r="CH453" s="10">
        <f>3/24000000*OO[[#This Row],[142 (06JUL1985 15:00:00)-Water Temperature (C)]]*OO[[#This Row],[84]]</f>
        <v>6.7387642548974999E-6</v>
      </c>
      <c r="CI453" s="10">
        <f>3/24000000*OO[[#This Row],[143 (06JUL1985 18:00:00)-Water Temperature (C)]]*OO[[#This Row],[85]]</f>
        <v>5.4918290978449997E-6</v>
      </c>
      <c r="CJ453" s="10">
        <f>3/24000000*OO[[#This Row],[144 (06JUL1985 21:00:00)-Water Temperature (C)]]*OO[[#This Row],[86]]</f>
        <v>4.5913628525399997E-6</v>
      </c>
      <c r="CK453" s="10">
        <f>3/24000000*OO[[#This Row],[145 (07JUL1985 00:00:00)-Water Temperature (C)]]*OO[[#This Row],[87]]</f>
        <v>3.9816807643575E-6</v>
      </c>
      <c r="CL453" s="10">
        <f>3/24000000*OO[[#This Row],[146 (07JUL1985 03:00:00)-Water Temperature (C)]]*OO[[#This Row],[88]]</f>
        <v>3.7254107802400001E-6</v>
      </c>
      <c r="CM453" s="10">
        <f>3/24000000*OO[[#This Row],[147 (07JUL1985 06:00:00)-Water Temperature (C)]]*OO[[#This Row],[89]]</f>
        <v>3.4312971370597499E-6</v>
      </c>
      <c r="CN453" s="10">
        <f>3/24000000*OO[[#This Row],[148 (07JUL1985 09:00:00)-Water Temperature (C)]]*OO[[#This Row],[90]]</f>
        <v>3.1458630600855E-6</v>
      </c>
      <c r="CO453" s="10">
        <f>3/24000000*OO[[#This Row],[149 (07JUL1985 12:00:00)-Water Temperature (C)]]*OO[[#This Row],[91]]</f>
        <v>2.8874755960303749E-6</v>
      </c>
      <c r="CP453" s="10">
        <f>3/24000000*OO[[#This Row],[150 (07JUL1985 15:00:00)-Water Temperature (C)]]*OO[[#This Row],[92]]</f>
        <v>2.6847114815949999E-6</v>
      </c>
      <c r="CQ453" s="10">
        <f>3/24000000*OO[[#This Row],[151 (07JUL1985 18:00:00)-Water Temperature (C)]]*OO[[#This Row],[93]]</f>
        <v>2.5017251803680002E-6</v>
      </c>
      <c r="CR453" s="10">
        <f>3/24000000*OO[[#This Row],[152 (07JUL1985 21:00:00)-Water Temperature (C)]]*OO[[#This Row],[94]]</f>
        <v>2.3707879482350001E-6</v>
      </c>
      <c r="CS453" s="10">
        <f>3/24000000*OO[[#This Row],[153 (08JUL1985 00:00:00)-Water Temperature (C)]]*OO[[#This Row],[95]]</f>
        <v>2.2910235450269995E-6</v>
      </c>
      <c r="CT453" s="10">
        <f>3/24000000*OO[[#This Row],[154 (08JUL1985 03:00:00)-Water Temperature (C)]]*OO[[#This Row],[96]]</f>
        <v>2.3517824862437497E-6</v>
      </c>
      <c r="CU453" s="10">
        <f>3/24000000*OO[[#This Row],[155 (08JUL1985 06:00:00)-Water Temperature (C)]]*OO[[#This Row],[97]]</f>
        <v>2.394518358936375E-6</v>
      </c>
      <c r="CV453" s="10">
        <f>3/24000000*OO[[#This Row],[156 (08JUL1985 09:00:00)-Water Temperature (C)]]*OO[[#This Row],[98]]</f>
        <v>2.3728334889879999E-6</v>
      </c>
      <c r="CW453" s="10">
        <f>3/24000000*OO[[#This Row],[157 (08JUL1985 12:00:00)-Water Temperature (C)]]*OO[[#This Row],[99]]</f>
        <v>2.3265068093037504E-6</v>
      </c>
    </row>
    <row r="454" spans="1:101" x14ac:dyDescent="0.35">
      <c r="A454" t="s">
        <v>461</v>
      </c>
      <c r="B454">
        <v>838.78520000000003</v>
      </c>
      <c r="C454" s="10">
        <f>3/24*OO[[#This Row],[59 (26JUN1985 06:00:00)-Water Temperature (C)]]*OO[[#This Row],[1]]/SUM(OO[1])</f>
        <v>0</v>
      </c>
      <c r="D454" s="10">
        <f>3/24*OO[[#This Row],[60 (26JUN1985 09:00:00)-Water Temperature (C)]]*OO[[#This Row],[2]]/SUM(OO[2])</f>
        <v>0</v>
      </c>
      <c r="E454" s="10">
        <f>3/24*OO[[#This Row],[61 (26JUN1985 12:00:00)-Water Temperature (C)]]*OO[[#This Row],[3]]/SUM(OO[3])</f>
        <v>0</v>
      </c>
      <c r="F454" s="10">
        <f>3/24*OO[[#This Row],[62 (26JUN1985 15:00:00)-Water Temperature (C)]]*OO[[#This Row],[4]]/SUM(OO[4])</f>
        <v>0</v>
      </c>
      <c r="G454" s="10">
        <f>3/24*OO[[#This Row],[63 (26JUN1985 18:00:00)-Water Temperature (C)]]*OO[[#This Row],[5]]/SUM(OO[5])</f>
        <v>0</v>
      </c>
      <c r="H454" s="10">
        <f>3/24*OO[[#This Row],[64 (26JUN1985 21:00:00)-Water Temperature (C)]]*OO[[#This Row],[6]]/SUM(OO[6])</f>
        <v>0</v>
      </c>
      <c r="I454" s="10">
        <f>3/24*OO[[#This Row],[65 (27JUN1985 00:00:00)-Water Temperature (C)]]*OO[[#This Row],[7]]/SUM(OO[7])</f>
        <v>0</v>
      </c>
      <c r="J454" s="10">
        <f>3/24*OO[[#This Row],[66 (27JUN1985 03:00:00)-Water Temperature (C)]]*OO[[#This Row],[8]]/SUM(OO[8])</f>
        <v>0</v>
      </c>
      <c r="K454" s="10">
        <f>3/24*OO[[#This Row],[67 (27JUN1985 06:00:00)-Water Temperature (C)]]*OO[[#This Row],[9]]/SUM(OO[9])</f>
        <v>0</v>
      </c>
      <c r="L454" s="10">
        <f>3/24*OO[[#This Row],[68 (27JUN1985 09:00:00)-Water Temperature (C)]]*OO[[#This Row],[10]]/SUM(OO[10])</f>
        <v>0</v>
      </c>
      <c r="M454" s="10">
        <f>3/24*OO[[#This Row],[69 (27JUN1985 12:00:00)-Water Temperature (C)]]*OO[[#This Row],[11]]/SUM(OO[11])</f>
        <v>0</v>
      </c>
      <c r="N454" s="10">
        <f>3/24*OO[[#This Row],[70 (27JUN1985 15:00:00)-Water Temperature (C)]]*OO[[#This Row],[12]]/SUM(OO[12])</f>
        <v>0</v>
      </c>
      <c r="O454" s="10">
        <f>3/24*OO[[#This Row],[71 (27JUN1985 18:00:00)-Water Temperature (C)]]*OO[[#This Row],[13]]/SUM(OO[13])</f>
        <v>0</v>
      </c>
      <c r="P454" s="10">
        <f>3/24*OO[[#This Row],[72 (27JUN1985 21:00:00)-Water Temperature (C)]]*OO[[#This Row],[14]]/SUM(OO[14])</f>
        <v>0</v>
      </c>
      <c r="Q454" s="10">
        <f>3/24*OO[[#This Row],[73 (28JUN1985 00:00:00)-Water Temperature (C)]]*OO[[#This Row],[15]]/SUM(OO[15])</f>
        <v>0</v>
      </c>
      <c r="R454" s="10">
        <f>3/24*OO[[#This Row],[74 (28JUN1985 03:00:00)-Water Temperature (C)]]*OO[[#This Row],[16]]/SUM(OO[16])</f>
        <v>0</v>
      </c>
      <c r="S454" s="10">
        <f>3/24*OO[[#This Row],[75 (28JUN1985 06:00:00)-Water Temperature (C)]]*OO[[#This Row],[17]]/SUM(OO[17])</f>
        <v>0</v>
      </c>
      <c r="T454" s="10">
        <f>3/24*OO[[#This Row],[76 (28JUN1985 09:00:00)-Water Temperature (C)]]*OO[[#This Row],[18]]/SUM(OO[18])</f>
        <v>0</v>
      </c>
      <c r="U454" s="10">
        <f>3/24*OO[[#This Row],[77 (28JUN1985 12:00:00)-Water Temperature (C)]]*OO[[#This Row],[19]]/SUM(OO[19])</f>
        <v>0</v>
      </c>
      <c r="V454" s="10">
        <f>3/24000000*OO[[#This Row],[78 (28JUN1985 15:00:00)-Water Temperature (C)]]*OO[[#This Row],[20]]</f>
        <v>0</v>
      </c>
      <c r="W454" s="10">
        <f>3/24000000*OO[[#This Row],[79 (28JUN1985 18:00:00)-Water Temperature (C)]]*OO[[#This Row],[21]]</f>
        <v>0</v>
      </c>
      <c r="X454" s="10">
        <f>3/24000000*OO[[#This Row],[80 (28JUN1985 21:00:00)-Water Temperature (C)]]*OO[[#This Row],[22]]</f>
        <v>0</v>
      </c>
      <c r="Y454" s="10">
        <f>3/24000000*OO[[#This Row],[81 (29JUN1985 00:00:00)-Water Temperature (C)]]*OO[[#This Row],[23]]</f>
        <v>0</v>
      </c>
      <c r="Z454" s="10">
        <f>3/24000000*OO[[#This Row],[82 (29JUN1985 03:00:00)-Water Temperature (C)]]*OO[[#This Row],[24]]</f>
        <v>1.9204532326431247E-39</v>
      </c>
      <c r="AA454" s="10">
        <f>3/24000000*OO[[#This Row],[83 (29JUN1985 06:00:00)-Water Temperature (C)]]*OO[[#This Row],[25]]</f>
        <v>3.3811816858662493E-33</v>
      </c>
      <c r="AB454" s="10">
        <f>3/24000000*OO[[#This Row],[84 (29JUN1985 09:00:00)-Water Temperature (C)]]*OO[[#This Row],[26]]</f>
        <v>2.4792121846038753E-27</v>
      </c>
      <c r="AC454" s="10">
        <f>3/24000000*OO[[#This Row],[85 (29JUN1985 12:00:00)-Water Temperature (C)]]*OO[[#This Row],[27]]</f>
        <v>7.2219718570299994E-23</v>
      </c>
      <c r="AD454" s="10">
        <f>3/24000000*OO[[#This Row],[86 (29JUN1985 15:00:00)-Water Temperature (C)]]*OO[[#This Row],[28]]</f>
        <v>2.5055076941406251E-19</v>
      </c>
      <c r="AE454" s="10">
        <f>3/24000000*OO[[#This Row],[88 (29JUN1985 21:00:00)-Water Temperature (C)]]*OO[[#This Row],[30]]</f>
        <v>6.9484325352749991E-14</v>
      </c>
      <c r="AF454" s="10">
        <f>3/24000000*OO[[#This Row],[88 (29JUN1985 21:00:00)-Water Temperature (C)]]*OO[[#This Row],[30]]</f>
        <v>6.9484325352749991E-14</v>
      </c>
      <c r="AG454" s="10">
        <f>3/24000000*OO[[#This Row],[89 (30JUN1985 00:00:00)-Water Temperature (C)]]*OO[[#This Row],[31]]</f>
        <v>9.67590491927875E-12</v>
      </c>
      <c r="AH454" s="10">
        <f>3/24000000*OO[[#This Row],[90 (30JUN1985 03:00:00)-Water Temperature (C)]]*OO[[#This Row],[32]]</f>
        <v>7.0273268318662486E-10</v>
      </c>
      <c r="AI454" s="10">
        <f>3/24000000*OO[[#This Row],[91 (30JUN1985 06:00:00)-Water Temperature (C)]]*OO[[#This Row],[33]]</f>
        <v>2.7612574935934998E-8</v>
      </c>
      <c r="AJ454" s="10">
        <f>3/24000000*OO[[#This Row],[92 (30JUN1985 09:00:00)-Water Temperature (C)]]*OO[[#This Row],[34]]</f>
        <v>6.3130109739937503E-7</v>
      </c>
      <c r="AK454" s="10">
        <f>3/24000000*OO[[#This Row],[93 (30JUN1985 12:00:00)-Water Temperature (C)]]*OO[[#This Row],[35]]</f>
        <v>8.9548247106649982E-6</v>
      </c>
      <c r="AL454" s="10">
        <f>3/24000000*OO[[#This Row],[94 (30JUN1985 15:00:00)-Water Temperature (C)]]*OO[[#This Row],[36]]</f>
        <v>8.0953863999374997E-5</v>
      </c>
      <c r="AM454" s="10">
        <f>3/24000000*OO[[#This Row],[95 (30JUN1985 18:00:00)-Water Temperature (C)]]*OO[[#This Row],[37]]</f>
        <v>4.9253329910587491E-4</v>
      </c>
      <c r="AN454" s="10">
        <f>3/24000000*OO[[#This Row],[96 (30JUN1985 21:00:00)-Water Temperature (C)]]*OO[[#This Row],[38]]</f>
        <v>2.2194780390364997E-3</v>
      </c>
      <c r="AO454" s="10">
        <f>3/24000000*OO[[#This Row],[97 (01JUL1985 00:00:00)-Water Temperature (C)]]*OO[[#This Row],[39]]</f>
        <v>7.6307006865775004E-3</v>
      </c>
      <c r="AP454" s="10">
        <f>3/24000000*OO[[#This Row],[98 (01JUL1985 03:00:00)-Water Temperature (C)]]*OO[[#This Row],[40]]</f>
        <v>2.0918791207269999E-2</v>
      </c>
      <c r="AQ454" s="10">
        <f>3/24000000*OO[[#This Row],[99 (01JUL1985 06:00:00)-Water Temperature (C)]]*OO[[#This Row],[41]]</f>
        <v>4.4899804437637497E-2</v>
      </c>
      <c r="AR454" s="10">
        <f>3/24000000*OO[[#This Row],[100 (01JUL1985 09:00:00)-Water Temperature (C)]]*OO[[#This Row],[42]]</f>
        <v>7.5531721779374977E-2</v>
      </c>
      <c r="AS454" s="10">
        <f>3/24000000*OO[[#This Row],[101 (01JUL1985 12:00:00)-Water Temperature (C)]]*OO[[#This Row],[43]]</f>
        <v>0.10353034947146249</v>
      </c>
      <c r="AT454" s="10">
        <f>3/24000000*OO[[#This Row],[102 (01JUL1985 15:00:00)-Water Temperature (C)]]*OO[[#This Row],[44]]</f>
        <v>0.11647130479999999</v>
      </c>
      <c r="AU454" s="10">
        <f>3/24000000*OO[[#This Row],[103 (01JUL1985 18:00:00)-Water Temperature (C)]]*OO[[#This Row],[45]]</f>
        <v>0.11167037298514999</v>
      </c>
      <c r="AV454" s="10">
        <f>3/24000000*OO[[#This Row],[104 (01JUL1985 21:00:00)-Water Temperature (C)]]*OO[[#This Row],[46]]</f>
        <v>9.3644091336249999E-2</v>
      </c>
      <c r="AW454" s="10">
        <f>3/24000000*OO[[#This Row],[105 (02JUL1985 00:00:00)-Water Temperature (C)]]*OO[[#This Row],[47]]</f>
        <v>7.0568163185350002E-2</v>
      </c>
      <c r="AX454" s="10">
        <f>3/24000000*OO[[#This Row],[106 (02JUL1985 03:00:00)-Water Temperature (C)]]*OO[[#This Row],[48]]</f>
        <v>4.9668616464699993E-2</v>
      </c>
      <c r="AY454" s="10">
        <f>3/24000000*OO[[#This Row],[107 (02JUL1985 06:00:00)-Water Temperature (C)]]*OO[[#This Row],[49]]</f>
        <v>3.1513392910324997E-2</v>
      </c>
      <c r="AZ454" s="10">
        <f>3/24000000*OO[[#This Row],[108 (02JUL1985 09:00:00)-Water Temperature (C)]]*OO[[#This Row],[50]]</f>
        <v>1.8095873664406251E-2</v>
      </c>
      <c r="BA454" s="10">
        <f>3/24000000*OO[[#This Row],[109 (02JUL1985 12:00:00)-Water Temperature (C)]]*OO[[#This Row],[51]]</f>
        <v>9.3925656374999993E-3</v>
      </c>
      <c r="BB454" s="10">
        <f>3/24000000*OO[[#This Row],[110 (02JUL1985 15:00:00)-Water Temperature (C)]]*OO[[#This Row],[52]]</f>
        <v>4.5033452648624997E-3</v>
      </c>
      <c r="BC454" s="10">
        <f>3/24000000*OO[[#This Row],[111 (02JUL1985 18:00:00)-Water Temperature (C)]]*OO[[#This Row],[53]]</f>
        <v>2.0243471225849996E-3</v>
      </c>
      <c r="BD454" s="10">
        <f>3/24000000*OO[[#This Row],[112 (02JUL1985 21:00:00)-Water Temperature (C)]]*OO[[#This Row],[54]]</f>
        <v>9.3159209931874991E-4</v>
      </c>
      <c r="BE454" s="10">
        <f>3/24000000*OO[[#This Row],[113 (03JUL1985 00:00:00)-Water Temperature (C)]]*OO[[#This Row],[55]]</f>
        <v>4.6670571749999999E-4</v>
      </c>
      <c r="BF454" s="10">
        <f>3/24000000*OO[[#This Row],[114 (03JUL1985 03:00:00)-Water Temperature (C)]]*OO[[#This Row],[56]]</f>
        <v>2.7456705956715002E-4</v>
      </c>
      <c r="BG454" s="10">
        <f>3/24000000*OO[[#This Row],[115 (03JUL1985 06:00:00)-Water Temperature (C)]]*OO[[#This Row],[57]]</f>
        <v>1.9079397556865001E-4</v>
      </c>
      <c r="BH454" s="10">
        <f>3/24000000*OO[[#This Row],[116 (03JUL1985 09:00:00)-Water Temperature (C)]]*OO[[#This Row],[58]]</f>
        <v>1.4699852401859999E-4</v>
      </c>
      <c r="BI454" s="10">
        <f>3/24000000*OO[[#This Row],[117 (03JUL1985 12:00:00)-Water Temperature (C)]]*OO[[#This Row],[59]]</f>
        <v>1.2121382702405E-4</v>
      </c>
      <c r="BJ454" s="10">
        <f>3/24000000*OO[[#This Row],[118 (03JUL1985 15:00:00)-Water Temperature (C)]]*OO[[#This Row],[60]]</f>
        <v>1.0134078076857498E-4</v>
      </c>
      <c r="BK454" s="10">
        <f>3/24000000*OO[[#This Row],[119 (03JUL1985 18:00:00)-Water Temperature (C)]]*OO[[#This Row],[61]]</f>
        <v>8.4112098586999997E-5</v>
      </c>
      <c r="BL454" s="10">
        <f>3/24000000*OO[[#This Row],[120 (03JUL1985 21:00:00)-Water Temperature (C)]]*OO[[#This Row],[62]]</f>
        <v>7.18489494006E-5</v>
      </c>
      <c r="BM454" s="10">
        <f>3/24000000*OO[[#This Row],[121 (04JUL1985 00:00:00)-Water Temperature (C)]]*OO[[#This Row],[63]]</f>
        <v>6.3644637280499994E-5</v>
      </c>
      <c r="BN454" s="10">
        <f>3/24000000*OO[[#This Row],[122 (04JUL1985 03:00:00)-Water Temperature (C)]]*OO[[#This Row],[64]]</f>
        <v>6.0710122240999996E-5</v>
      </c>
      <c r="BO454" s="10">
        <f>3/24000000*OO[[#This Row],[123 (04JUL1985 06:00:00)-Water Temperature (C)]]*OO[[#This Row],[65]]</f>
        <v>5.74471191032E-5</v>
      </c>
      <c r="BP454" s="10">
        <f>3/24000000*OO[[#This Row],[124 (04JUL1985 09:00:00)-Water Temperature (C)]]*OO[[#This Row],[66]]</f>
        <v>5.3018820567000002E-5</v>
      </c>
      <c r="BQ454" s="10">
        <f>3/24000000*OO[[#This Row],[125 (04JUL1985 12:00:00)-Water Temperature (C)]]*OO[[#This Row],[67]]</f>
        <v>4.6813568747712494E-5</v>
      </c>
      <c r="BR454" s="10">
        <f>3/24000000*OO[[#This Row],[126 (04JUL1985 15:00:00)-Water Temperature (C)]]*OO[[#This Row],[68]]</f>
        <v>4.0464776840625001E-5</v>
      </c>
      <c r="BS454" s="10">
        <f>3/24000000*OO[[#This Row],[127 (04JUL1985 18:00:00)-Water Temperature (C)]]*OO[[#This Row],[69]]</f>
        <v>3.4437738452300003E-5</v>
      </c>
      <c r="BT454" s="10">
        <f>3/24000000*OO[[#This Row],[128 (04JUL1985 21:00:00)-Water Temperature (C)]]*OO[[#This Row],[70]]</f>
        <v>3.0109092439499996E-5</v>
      </c>
      <c r="BU454" s="10">
        <f>3/24000000*OO[[#This Row],[129 (05JUL1985 00:00:00)-Water Temperature (C)]]*OO[[#This Row],[71]]</f>
        <v>2.7125199378170002E-5</v>
      </c>
      <c r="BV454" s="10">
        <f>3/24000000*OO[[#This Row],[130 (05JUL1985 03:00:00)-Water Temperature (C)]]*OO[[#This Row],[72]]</f>
        <v>2.6085772167029998E-5</v>
      </c>
      <c r="BW454" s="10">
        <f>3/24000000*OO[[#This Row],[131 (05JUL1985 06:00:00)-Water Temperature (C)]]*OO[[#This Row],[73]]</f>
        <v>2.4768396618633749E-5</v>
      </c>
      <c r="BX454" s="10">
        <f>3/24000000*OO[[#This Row],[132 (05JUL1985 09:00:00)-Water Temperature (C)]]*OO[[#This Row],[74]]</f>
        <v>2.3174379777690001E-5</v>
      </c>
      <c r="BY454" s="10">
        <f>3/24000000*OO[[#This Row],[133 (05JUL1985 12:00:00)-Water Temperature (C)]]*OO[[#This Row],[75]]</f>
        <v>2.1278010349801249E-5</v>
      </c>
      <c r="BZ454" s="10">
        <f>3/24000000*OO[[#This Row],[134 (05JUL1985 15:00:00)-Water Temperature (C)]]*OO[[#This Row],[76]]</f>
        <v>1.8717204411850003E-5</v>
      </c>
      <c r="CA454" s="10">
        <f>3/24000000*OO[[#This Row],[135 (05JUL1985 18:00:00)-Water Temperature (C)]]*OO[[#This Row],[77]]</f>
        <v>1.6134235830762503E-5</v>
      </c>
      <c r="CB454" s="10">
        <f>3/24000000*OO[[#This Row],[136 (05JUL1985 21:00:00)-Water Temperature (C)]]*OO[[#This Row],[78]]</f>
        <v>1.4153383077814998E-5</v>
      </c>
      <c r="CC454" s="10">
        <f>3/24000000*OO[[#This Row],[137 (06JUL1985 00:00:00)-Water Temperature (C)]]*OO[[#This Row],[79]]</f>
        <v>1.2751167823665001E-5</v>
      </c>
      <c r="CD454" s="10">
        <f>3/24000000*OO[[#This Row],[138 (06JUL1985 03:00:00)-Water Temperature (C)]]*OO[[#This Row],[80]]</f>
        <v>1.2027803456700001E-5</v>
      </c>
      <c r="CE454" s="10">
        <f>3/24000000*OO[[#This Row],[139 (06JUL1985 06:00:00)-Water Temperature (C)]]*OO[[#This Row],[81]]</f>
        <v>1.1149095489018751E-5</v>
      </c>
      <c r="CF454" s="10">
        <f>3/24000000*OO[[#This Row],[140 (06JUL1985 09:00:00)-Water Temperature (C)]]*OO[[#This Row],[82]]</f>
        <v>1.0106058765474999E-5</v>
      </c>
      <c r="CG454" s="10">
        <f>3/24000000*OO[[#This Row],[141 (06JUL1985 12:00:00)-Water Temperature (C)]]*OO[[#This Row],[83]]</f>
        <v>8.8482899702100009E-6</v>
      </c>
      <c r="CH454" s="10">
        <f>3/24000000*OO[[#This Row],[142 (06JUL1985 15:00:00)-Water Temperature (C)]]*OO[[#This Row],[84]]</f>
        <v>7.4992478493612498E-6</v>
      </c>
      <c r="CI454" s="10">
        <f>3/24000000*OO[[#This Row],[143 (06JUL1985 18:00:00)-Water Temperature (C)]]*OO[[#This Row],[85]]</f>
        <v>6.2534716240587493E-6</v>
      </c>
      <c r="CJ454" s="10">
        <f>3/24000000*OO[[#This Row],[144 (06JUL1985 21:00:00)-Water Temperature (C)]]*OO[[#This Row],[86]]</f>
        <v>5.3764228933999993E-6</v>
      </c>
      <c r="CK454" s="10">
        <f>3/24000000*OO[[#This Row],[145 (07JUL1985 00:00:00)-Water Temperature (C)]]*OO[[#This Row],[87]]</f>
        <v>4.8047336115499996E-6</v>
      </c>
      <c r="CL454" s="10">
        <f>3/24000000*OO[[#This Row],[146 (07JUL1985 03:00:00)-Water Temperature (C)]]*OO[[#This Row],[88]]</f>
        <v>4.64032310501125E-6</v>
      </c>
      <c r="CM454" s="10">
        <f>3/24000000*OO[[#This Row],[147 (07JUL1985 06:00:00)-Water Temperature (C)]]*OO[[#This Row],[89]]</f>
        <v>4.4149470287999995E-6</v>
      </c>
      <c r="CN454" s="10">
        <f>3/24000000*OO[[#This Row],[148 (07JUL1985 09:00:00)-Water Temperature (C)]]*OO[[#This Row],[90]]</f>
        <v>4.1527472698625001E-6</v>
      </c>
      <c r="CO454" s="10">
        <f>3/24000000*OO[[#This Row],[149 (07JUL1985 12:00:00)-Water Temperature (C)]]*OO[[#This Row],[91]]</f>
        <v>3.9021537040649999E-6</v>
      </c>
      <c r="CP454" s="10">
        <f>3/24000000*OO[[#This Row],[150 (07JUL1985 15:00:00)-Water Temperature (C)]]*OO[[#This Row],[92]]</f>
        <v>3.7046858431700002E-6</v>
      </c>
      <c r="CQ454" s="10">
        <f>3/24000000*OO[[#This Row],[151 (07JUL1985 18:00:00)-Water Temperature (C)]]*OO[[#This Row],[93]]</f>
        <v>3.5056262874824997E-6</v>
      </c>
      <c r="CR454" s="10">
        <f>3/24000000*OO[[#This Row],[152 (07JUL1985 21:00:00)-Water Temperature (C)]]*OO[[#This Row],[94]]</f>
        <v>3.3650316185612505E-6</v>
      </c>
      <c r="CS454" s="10">
        <f>3/24000000*OO[[#This Row],[153 (08JUL1985 00:00:00)-Water Temperature (C)]]*OO[[#This Row],[95]]</f>
        <v>3.2882578415519997E-6</v>
      </c>
      <c r="CT454" s="10">
        <f>3/24000000*OO[[#This Row],[154 (08JUL1985 03:00:00)-Water Temperature (C)]]*OO[[#This Row],[96]]</f>
        <v>3.4152363169693749E-6</v>
      </c>
      <c r="CU454" s="10">
        <f>3/24000000*OO[[#This Row],[155 (08JUL1985 06:00:00)-Water Temperature (C)]]*OO[[#This Row],[97]]</f>
        <v>3.5232121679459996E-6</v>
      </c>
      <c r="CV454" s="10">
        <f>3/24000000*OO[[#This Row],[156 (08JUL1985 09:00:00)-Water Temperature (C)]]*OO[[#This Row],[98]]</f>
        <v>3.5274775591856249E-6</v>
      </c>
      <c r="CW454" s="10">
        <f>3/24000000*OO[[#This Row],[157 (08JUL1985 12:00:00)-Water Temperature (C)]]*OO[[#This Row],[99]]</f>
        <v>3.4859652014801246E-6</v>
      </c>
    </row>
    <row r="455" spans="1:101" x14ac:dyDescent="0.35">
      <c r="A455" t="s">
        <v>462</v>
      </c>
      <c r="B455">
        <v>815.2242</v>
      </c>
      <c r="C455" s="10">
        <f>3/24*OO[[#This Row],[59 (26JUN1985 06:00:00)-Water Temperature (C)]]*OO[[#This Row],[1]]/SUM(OO[1])</f>
        <v>0</v>
      </c>
      <c r="D455" s="10">
        <f>3/24*OO[[#This Row],[60 (26JUN1985 09:00:00)-Water Temperature (C)]]*OO[[#This Row],[2]]/SUM(OO[2])</f>
        <v>0</v>
      </c>
      <c r="E455" s="10">
        <f>3/24*OO[[#This Row],[61 (26JUN1985 12:00:00)-Water Temperature (C)]]*OO[[#This Row],[3]]/SUM(OO[3])</f>
        <v>0</v>
      </c>
      <c r="F455" s="10">
        <f>3/24*OO[[#This Row],[62 (26JUN1985 15:00:00)-Water Temperature (C)]]*OO[[#This Row],[4]]/SUM(OO[4])</f>
        <v>0</v>
      </c>
      <c r="G455" s="10">
        <f>3/24*OO[[#This Row],[63 (26JUN1985 18:00:00)-Water Temperature (C)]]*OO[[#This Row],[5]]/SUM(OO[5])</f>
        <v>0</v>
      </c>
      <c r="H455" s="10">
        <f>3/24*OO[[#This Row],[64 (26JUN1985 21:00:00)-Water Temperature (C)]]*OO[[#This Row],[6]]/SUM(OO[6])</f>
        <v>0</v>
      </c>
      <c r="I455" s="10">
        <f>3/24*OO[[#This Row],[65 (27JUN1985 00:00:00)-Water Temperature (C)]]*OO[[#This Row],[7]]/SUM(OO[7])</f>
        <v>0</v>
      </c>
      <c r="J455" s="10">
        <f>3/24*OO[[#This Row],[66 (27JUN1985 03:00:00)-Water Temperature (C)]]*OO[[#This Row],[8]]/SUM(OO[8])</f>
        <v>0</v>
      </c>
      <c r="K455" s="10">
        <f>3/24*OO[[#This Row],[67 (27JUN1985 06:00:00)-Water Temperature (C)]]*OO[[#This Row],[9]]/SUM(OO[9])</f>
        <v>0</v>
      </c>
      <c r="L455" s="10">
        <f>3/24*OO[[#This Row],[68 (27JUN1985 09:00:00)-Water Temperature (C)]]*OO[[#This Row],[10]]/SUM(OO[10])</f>
        <v>0</v>
      </c>
      <c r="M455" s="10">
        <f>3/24*OO[[#This Row],[69 (27JUN1985 12:00:00)-Water Temperature (C)]]*OO[[#This Row],[11]]/SUM(OO[11])</f>
        <v>0</v>
      </c>
      <c r="N455" s="10">
        <f>3/24*OO[[#This Row],[70 (27JUN1985 15:00:00)-Water Temperature (C)]]*OO[[#This Row],[12]]/SUM(OO[12])</f>
        <v>0</v>
      </c>
      <c r="O455" s="10">
        <f>3/24*OO[[#This Row],[71 (27JUN1985 18:00:00)-Water Temperature (C)]]*OO[[#This Row],[13]]/SUM(OO[13])</f>
        <v>0</v>
      </c>
      <c r="P455" s="10">
        <f>3/24*OO[[#This Row],[72 (27JUN1985 21:00:00)-Water Temperature (C)]]*OO[[#This Row],[14]]/SUM(OO[14])</f>
        <v>0</v>
      </c>
      <c r="Q455" s="10">
        <f>3/24*OO[[#This Row],[73 (28JUN1985 00:00:00)-Water Temperature (C)]]*OO[[#This Row],[15]]/SUM(OO[15])</f>
        <v>0</v>
      </c>
      <c r="R455" s="10">
        <f>3/24*OO[[#This Row],[74 (28JUN1985 03:00:00)-Water Temperature (C)]]*OO[[#This Row],[16]]/SUM(OO[16])</f>
        <v>0</v>
      </c>
      <c r="S455" s="10">
        <f>3/24*OO[[#This Row],[75 (28JUN1985 06:00:00)-Water Temperature (C)]]*OO[[#This Row],[17]]/SUM(OO[17])</f>
        <v>0</v>
      </c>
      <c r="T455" s="10">
        <f>3/24*OO[[#This Row],[76 (28JUN1985 09:00:00)-Water Temperature (C)]]*OO[[#This Row],[18]]/SUM(OO[18])</f>
        <v>0</v>
      </c>
      <c r="U455" s="10">
        <f>3/24*OO[[#This Row],[77 (28JUN1985 12:00:00)-Water Temperature (C)]]*OO[[#This Row],[19]]/SUM(OO[19])</f>
        <v>0</v>
      </c>
      <c r="V455" s="10">
        <f>3/24000000*OO[[#This Row],[78 (28JUN1985 15:00:00)-Water Temperature (C)]]*OO[[#This Row],[20]]</f>
        <v>0</v>
      </c>
      <c r="W455" s="10">
        <f>3/24000000*OO[[#This Row],[79 (28JUN1985 18:00:00)-Water Temperature (C)]]*OO[[#This Row],[21]]</f>
        <v>0</v>
      </c>
      <c r="X455" s="10">
        <f>3/24000000*OO[[#This Row],[80 (28JUN1985 21:00:00)-Water Temperature (C)]]*OO[[#This Row],[22]]</f>
        <v>0</v>
      </c>
      <c r="Y455" s="10">
        <f>3/24000000*OO[[#This Row],[81 (29JUN1985 00:00:00)-Water Temperature (C)]]*OO[[#This Row],[23]]</f>
        <v>0</v>
      </c>
      <c r="Z455" s="10">
        <f>3/24000000*OO[[#This Row],[82 (29JUN1985 03:00:00)-Water Temperature (C)]]*OO[[#This Row],[24]]</f>
        <v>4.6567180796399999E-40</v>
      </c>
      <c r="AA455" s="10">
        <f>3/24000000*OO[[#This Row],[83 (29JUN1985 06:00:00)-Water Temperature (C)]]*OO[[#This Row],[25]]</f>
        <v>7.0828637428575001E-34</v>
      </c>
      <c r="AB455" s="10">
        <f>3/24000000*OO[[#This Row],[84 (29JUN1985 09:00:00)-Water Temperature (C)]]*OO[[#This Row],[26]]</f>
        <v>6.7838600293274992E-28</v>
      </c>
      <c r="AC455" s="10">
        <f>3/24000000*OO[[#This Row],[85 (29JUN1985 12:00:00)-Water Temperature (C)]]*OO[[#This Row],[27]]</f>
        <v>2.4277626685532499E-23</v>
      </c>
      <c r="AD455" s="10">
        <f>3/24000000*OO[[#This Row],[86 (29JUN1985 15:00:00)-Water Temperature (C)]]*OO[[#This Row],[28]]</f>
        <v>9.5234346006262483E-20</v>
      </c>
      <c r="AE455" s="10">
        <f>3/24000000*OO[[#This Row],[88 (29JUN1985 21:00:00)-Water Temperature (C)]]*OO[[#This Row],[30]]</f>
        <v>3.1208070666662496E-14</v>
      </c>
      <c r="AF455" s="10">
        <f>3/24000000*OO[[#This Row],[88 (29JUN1985 21:00:00)-Water Temperature (C)]]*OO[[#This Row],[30]]</f>
        <v>3.1208070666662496E-14</v>
      </c>
      <c r="AG455" s="10">
        <f>3/24000000*OO[[#This Row],[89 (30JUN1985 00:00:00)-Water Temperature (C)]]*OO[[#This Row],[31]]</f>
        <v>4.6337575032099992E-12</v>
      </c>
      <c r="AH455" s="10">
        <f>3/24000000*OO[[#This Row],[90 (30JUN1985 03:00:00)-Water Temperature (C)]]*OO[[#This Row],[32]]</f>
        <v>3.561649586884124E-10</v>
      </c>
      <c r="AI455" s="10">
        <f>3/24000000*OO[[#This Row],[91 (30JUN1985 06:00:00)-Water Temperature (C)]]*OO[[#This Row],[33]]</f>
        <v>1.4772478344375001E-8</v>
      </c>
      <c r="AJ455" s="10">
        <f>3/24000000*OO[[#This Row],[92 (30JUN1985 09:00:00)-Water Temperature (C)]]*OO[[#This Row],[34]]</f>
        <v>3.5447238144494993E-7</v>
      </c>
      <c r="AK455" s="10">
        <f>3/24000000*OO[[#This Row],[93 (30JUN1985 12:00:00)-Water Temperature (C)]]*OO[[#This Row],[35]]</f>
        <v>5.2560885213200003E-6</v>
      </c>
      <c r="AL455" s="10">
        <f>3/24000000*OO[[#This Row],[94 (30JUN1985 15:00:00)-Water Temperature (C)]]*OO[[#This Row],[36]]</f>
        <v>4.9541140580875004E-5</v>
      </c>
      <c r="AM455" s="10">
        <f>3/24000000*OO[[#This Row],[95 (30JUN1985 18:00:00)-Water Temperature (C)]]*OO[[#This Row],[37]]</f>
        <v>3.1258530589584998E-4</v>
      </c>
      <c r="AN455" s="10">
        <f>3/24000000*OO[[#This Row],[96 (30JUN1985 21:00:00)-Water Temperature (C)]]*OO[[#This Row],[38]]</f>
        <v>1.453847121639E-3</v>
      </c>
      <c r="AO455" s="10">
        <f>3/24000000*OO[[#This Row],[97 (01JUL1985 00:00:00)-Water Temperature (C)]]*OO[[#This Row],[39]]</f>
        <v>5.1536093313599993E-3</v>
      </c>
      <c r="AP455" s="10">
        <f>3/24000000*OO[[#This Row],[98 (01JUL1985 03:00:00)-Water Temperature (C)]]*OO[[#This Row],[40]]</f>
        <v>1.4540644265655002E-2</v>
      </c>
      <c r="AQ455" s="10">
        <f>3/24000000*OO[[#This Row],[99 (01JUL1985 06:00:00)-Water Temperature (C)]]*OO[[#This Row],[41]]</f>
        <v>3.2162695148050001E-2</v>
      </c>
      <c r="AR455" s="10">
        <f>3/24000000*OO[[#This Row],[100 (01JUL1985 09:00:00)-Water Temperature (C)]]*OO[[#This Row],[42]]</f>
        <v>5.5634315914800003E-2</v>
      </c>
      <c r="AS455" s="10">
        <f>3/24000000*OO[[#This Row],[101 (01JUL1985 12:00:00)-Water Temperature (C)]]*OO[[#This Row],[43]]</f>
        <v>7.8297720740037505E-2</v>
      </c>
      <c r="AT455" s="10">
        <f>3/24000000*OO[[#This Row],[102 (01JUL1985 15:00:00)-Water Temperature (C)]]*OO[[#This Row],[44]]</f>
        <v>9.0276798846650005E-2</v>
      </c>
      <c r="AU455" s="10">
        <f>3/24000000*OO[[#This Row],[103 (01JUL1985 18:00:00)-Water Temperature (C)]]*OO[[#This Row],[45]]</f>
        <v>8.8452140528774995E-2</v>
      </c>
      <c r="AV455" s="10">
        <f>3/24000000*OO[[#This Row],[104 (01JUL1985 21:00:00)-Water Temperature (C)]]*OO[[#This Row],[46]]</f>
        <v>7.5710622280749984E-2</v>
      </c>
      <c r="AW455" s="10">
        <f>3/24000000*OO[[#This Row],[105 (02JUL1985 00:00:00)-Water Temperature (C)]]*OO[[#This Row],[47]]</f>
        <v>5.8133944172874992E-2</v>
      </c>
      <c r="AX455" s="10">
        <f>3/24000000*OO[[#This Row],[106 (02JUL1985 03:00:00)-Water Temperature (C)]]*OO[[#This Row],[48]]</f>
        <v>4.1680460281200003E-2</v>
      </c>
      <c r="AY455" s="10">
        <f>3/24000000*OO[[#This Row],[107 (02JUL1985 06:00:00)-Water Temperature (C)]]*OO[[#This Row],[49]]</f>
        <v>2.6988139043958748E-2</v>
      </c>
      <c r="AZ455" s="10">
        <f>3/24000000*OO[[#This Row],[108 (02JUL1985 09:00:00)-Water Temperature (C)]]*OO[[#This Row],[50]]</f>
        <v>1.5803914598504998E-2</v>
      </c>
      <c r="BA455" s="10">
        <f>3/24000000*OO[[#This Row],[109 (02JUL1985 12:00:00)-Water Temperature (C)]]*OO[[#This Row],[51]]</f>
        <v>8.3555705653875004E-3</v>
      </c>
      <c r="BB455" s="10">
        <f>3/24000000*OO[[#This Row],[110 (02JUL1985 15:00:00)-Water Temperature (C)]]*OO[[#This Row],[52]]</f>
        <v>4.0768341451950007E-3</v>
      </c>
      <c r="BC455" s="10">
        <f>3/24000000*OO[[#This Row],[111 (02JUL1985 18:00:00)-Water Temperature (C)]]*OO[[#This Row],[53]]</f>
        <v>1.861949539584E-3</v>
      </c>
      <c r="BD455" s="10">
        <f>3/24000000*OO[[#This Row],[112 (02JUL1985 21:00:00)-Water Temperature (C)]]*OO[[#This Row],[54]]</f>
        <v>8.6710745499612508E-4</v>
      </c>
      <c r="BE455" s="10">
        <f>3/24000000*OO[[#This Row],[113 (03JUL1985 00:00:00)-Water Temperature (C)]]*OO[[#This Row],[55]]</f>
        <v>4.3834154113750001E-4</v>
      </c>
      <c r="BF455" s="10">
        <f>3/24000000*OO[[#This Row],[114 (03JUL1985 03:00:00)-Water Temperature (C)]]*OO[[#This Row],[56]]</f>
        <v>2.5867257898040002E-4</v>
      </c>
      <c r="BG455" s="10">
        <f>3/24000000*OO[[#This Row],[115 (03JUL1985 06:00:00)-Water Temperature (C)]]*OO[[#This Row],[57]]</f>
        <v>1.7962015388835E-4</v>
      </c>
      <c r="BH455" s="10">
        <f>3/24000000*OO[[#This Row],[116 (03JUL1985 09:00:00)-Water Temperature (C)]]*OO[[#This Row],[58]]</f>
        <v>1.3814957491898751E-4</v>
      </c>
      <c r="BI455" s="10">
        <f>3/24000000*OO[[#This Row],[117 (03JUL1985 12:00:00)-Water Temperature (C)]]*OO[[#This Row],[59]]</f>
        <v>1.1369684578885E-4</v>
      </c>
      <c r="BJ455" s="10">
        <f>3/24000000*OO[[#This Row],[118 (03JUL1985 15:00:00)-Water Temperature (C)]]*OO[[#This Row],[60]]</f>
        <v>9.50950272050625E-5</v>
      </c>
      <c r="BK455" s="10">
        <f>3/24000000*OO[[#This Row],[119 (03JUL1985 18:00:00)-Water Temperature (C)]]*OO[[#This Row],[61]]</f>
        <v>7.8822882513E-5</v>
      </c>
      <c r="BL455" s="10">
        <f>3/24000000*OO[[#This Row],[120 (03JUL1985 21:00:00)-Water Temperature (C)]]*OO[[#This Row],[62]]</f>
        <v>6.7176454392250005E-5</v>
      </c>
      <c r="BM455" s="10">
        <f>3/24000000*OO[[#This Row],[121 (04JUL1985 00:00:00)-Water Temperature (C)]]*OO[[#This Row],[63]]</f>
        <v>5.9457187986625002E-5</v>
      </c>
      <c r="BN455" s="10">
        <f>3/24000000*OO[[#This Row],[122 (04JUL1985 03:00:00)-Water Temperature (C)]]*OO[[#This Row],[64]]</f>
        <v>5.6760776758674998E-5</v>
      </c>
      <c r="BO455" s="10">
        <f>3/24000000*OO[[#This Row],[123 (04JUL1985 06:00:00)-Water Temperature (C)]]*OO[[#This Row],[65]]</f>
        <v>5.4019362099599991E-5</v>
      </c>
      <c r="BP455" s="10">
        <f>3/24000000*OO[[#This Row],[124 (04JUL1985 09:00:00)-Water Temperature (C)]]*OO[[#This Row],[66]]</f>
        <v>5.0143362183687492E-5</v>
      </c>
      <c r="BQ455" s="10">
        <f>3/24000000*OO[[#This Row],[125 (04JUL1985 12:00:00)-Water Temperature (C)]]*OO[[#This Row],[67]]</f>
        <v>4.45268136755125E-5</v>
      </c>
      <c r="BR455" s="10">
        <f>3/24000000*OO[[#This Row],[126 (04JUL1985 15:00:00)-Water Temperature (C)]]*OO[[#This Row],[68]]</f>
        <v>3.8636792275500001E-5</v>
      </c>
      <c r="BS455" s="10">
        <f>3/24000000*OO[[#This Row],[127 (04JUL1985 18:00:00)-Water Temperature (C)]]*OO[[#This Row],[69]]</f>
        <v>3.2944220081249999E-5</v>
      </c>
      <c r="BT455" s="10">
        <f>3/24000000*OO[[#This Row],[128 (04JUL1985 21:00:00)-Water Temperature (C)]]*OO[[#This Row],[70]]</f>
        <v>2.8837542811797499E-5</v>
      </c>
      <c r="BU455" s="10">
        <f>3/24000000*OO[[#This Row],[129 (05JUL1985 00:00:00)-Water Temperature (C)]]*OO[[#This Row],[71]]</f>
        <v>2.6043915031417503E-5</v>
      </c>
      <c r="BV455" s="10">
        <f>3/24000000*OO[[#This Row],[130 (05JUL1985 03:00:00)-Water Temperature (C)]]*OO[[#This Row],[72]]</f>
        <v>2.5162345489938745E-5</v>
      </c>
      <c r="BW455" s="10">
        <f>3/24000000*OO[[#This Row],[131 (05JUL1985 06:00:00)-Water Temperature (C)]]*OO[[#This Row],[73]]</f>
        <v>2.41124724556875E-5</v>
      </c>
      <c r="BX455" s="10">
        <f>3/24000000*OO[[#This Row],[132 (05JUL1985 09:00:00)-Water Temperature (C)]]*OO[[#This Row],[74]]</f>
        <v>2.2797858140959997E-5</v>
      </c>
      <c r="BY455" s="10">
        <f>3/24000000*OO[[#This Row],[133 (05JUL1985 12:00:00)-Water Temperature (C)]]*OO[[#This Row],[75]]</f>
        <v>2.1164059271470001E-5</v>
      </c>
      <c r="BZ455" s="10">
        <f>3/24000000*OO[[#This Row],[134 (05JUL1985 15:00:00)-Water Temperature (C)]]*OO[[#This Row],[76]]</f>
        <v>1.8875359952960001E-5</v>
      </c>
      <c r="CA455" s="10">
        <f>3/24000000*OO[[#This Row],[135 (05JUL1985 18:00:00)-Water Temperature (C)]]*OO[[#This Row],[77]]</f>
        <v>1.6458378242580002E-5</v>
      </c>
      <c r="CB455" s="10">
        <f>3/24000000*OO[[#This Row],[136 (05JUL1985 21:00:00)-Water Temperature (C)]]*OO[[#This Row],[78]]</f>
        <v>1.4611166200837499E-5</v>
      </c>
      <c r="CC455" s="10">
        <f>3/24000000*OO[[#This Row],[137 (06JUL1985 00:00:00)-Water Temperature (C)]]*OO[[#This Row],[79]]</f>
        <v>1.3354517570232501E-5</v>
      </c>
      <c r="CD455" s="10">
        <f>3/24000000*OO[[#This Row],[138 (06JUL1985 03:00:00)-Water Temperature (C)]]*OO[[#This Row],[80]]</f>
        <v>1.2861753366528748E-5</v>
      </c>
      <c r="CE455" s="10">
        <f>3/24000000*OO[[#This Row],[139 (06JUL1985 06:00:00)-Water Temperature (C)]]*OO[[#This Row],[81]]</f>
        <v>1.225525752246E-5</v>
      </c>
      <c r="CF455" s="10">
        <f>3/24000000*OO[[#This Row],[140 (06JUL1985 09:00:00)-Water Temperature (C)]]*OO[[#This Row],[82]]</f>
        <v>1.14747837364125E-5</v>
      </c>
      <c r="CG455" s="10">
        <f>3/24000000*OO[[#This Row],[141 (06JUL1985 12:00:00)-Water Temperature (C)]]*OO[[#This Row],[83]]</f>
        <v>1.0446937313012501E-5</v>
      </c>
      <c r="CH455" s="10">
        <f>3/24000000*OO[[#This Row],[142 (06JUL1985 15:00:00)-Water Temperature (C)]]*OO[[#This Row],[84]]</f>
        <v>9.2797141907937481E-6</v>
      </c>
      <c r="CI455" s="10">
        <f>3/24000000*OO[[#This Row],[143 (06JUL1985 18:00:00)-Water Temperature (C)]]*OO[[#This Row],[85]]</f>
        <v>8.1230744883599992E-6</v>
      </c>
      <c r="CJ455" s="10">
        <f>3/24000000*OO[[#This Row],[144 (06JUL1985 21:00:00)-Water Temperature (C)]]*OO[[#This Row],[86]]</f>
        <v>7.3240587405000007E-6</v>
      </c>
      <c r="CK455" s="10">
        <f>3/24000000*OO[[#This Row],[145 (07JUL1985 00:00:00)-Water Temperature (C)]]*OO[[#This Row],[87]]</f>
        <v>6.8429299290949996E-6</v>
      </c>
      <c r="CL455" s="10">
        <f>3/24000000*OO[[#This Row],[146 (07JUL1985 03:00:00)-Water Temperature (C)]]*OO[[#This Row],[88]]</f>
        <v>6.8817140346599992E-6</v>
      </c>
      <c r="CM455" s="10">
        <f>3/24000000*OO[[#This Row],[147 (07JUL1985 06:00:00)-Water Temperature (C)]]*OO[[#This Row],[89]]</f>
        <v>6.8169129318399995E-6</v>
      </c>
      <c r="CN455" s="10">
        <f>3/24000000*OO[[#This Row],[148 (07JUL1985 09:00:00)-Water Temperature (C)]]*OO[[#This Row],[90]]</f>
        <v>6.6070502362099991E-6</v>
      </c>
      <c r="CO455" s="10">
        <f>3/24000000*OO[[#This Row],[149 (07JUL1985 12:00:00)-Water Temperature (C)]]*OO[[#This Row],[91]]</f>
        <v>6.3682535125999996E-6</v>
      </c>
      <c r="CP455" s="10">
        <f>3/24000000*OO[[#This Row],[150 (07JUL1985 15:00:00)-Water Temperature (C)]]*OO[[#This Row],[92]]</f>
        <v>6.1757074863749995E-6</v>
      </c>
      <c r="CQ455" s="10">
        <f>3/24000000*OO[[#This Row],[151 (07JUL1985 18:00:00)-Water Temperature (C)]]*OO[[#This Row],[93]]</f>
        <v>5.9313426228087489E-6</v>
      </c>
      <c r="CR455" s="10">
        <f>3/24000000*OO[[#This Row],[152 (07JUL1985 21:00:00)-Water Temperature (C)]]*OO[[#This Row],[94]]</f>
        <v>5.7568523508899996E-6</v>
      </c>
      <c r="CS455" s="10">
        <f>3/24000000*OO[[#This Row],[153 (08JUL1985 00:00:00)-Water Temperature (C)]]*OO[[#This Row],[95]]</f>
        <v>5.6722072156987498E-6</v>
      </c>
      <c r="CT455" s="10">
        <f>3/24000000*OO[[#This Row],[154 (08JUL1985 03:00:00)-Water Temperature (C)]]*OO[[#This Row],[96]]</f>
        <v>5.9326535340424992E-6</v>
      </c>
      <c r="CU455" s="10">
        <f>3/24000000*OO[[#This Row],[155 (08JUL1985 06:00:00)-Water Temperature (C)]]*OO[[#This Row],[97]]</f>
        <v>6.1816437368699999E-6</v>
      </c>
      <c r="CV455" s="10">
        <f>3/24000000*OO[[#This Row],[156 (08JUL1985 09:00:00)-Water Temperature (C)]]*OO[[#This Row],[98]]</f>
        <v>6.2359921202412497E-6</v>
      </c>
      <c r="CW455" s="10">
        <f>3/24000000*OO[[#This Row],[157 (08JUL1985 12:00:00)-Water Temperature (C)]]*OO[[#This Row],[99]]</f>
        <v>6.1919557890974992E-6</v>
      </c>
    </row>
    <row r="456" spans="1:101" x14ac:dyDescent="0.35">
      <c r="A456" t="s">
        <v>463</v>
      </c>
      <c r="B456">
        <v>757.47670000000005</v>
      </c>
      <c r="C456" s="10">
        <f>3/24*OO[[#This Row],[59 (26JUN1985 06:00:00)-Water Temperature (C)]]*OO[[#This Row],[1]]/SUM(OO[1])</f>
        <v>0</v>
      </c>
      <c r="D456" s="10">
        <f>3/24*OO[[#This Row],[60 (26JUN1985 09:00:00)-Water Temperature (C)]]*OO[[#This Row],[2]]/SUM(OO[2])</f>
        <v>0</v>
      </c>
      <c r="E456" s="10">
        <f>3/24*OO[[#This Row],[61 (26JUN1985 12:00:00)-Water Temperature (C)]]*OO[[#This Row],[3]]/SUM(OO[3])</f>
        <v>0</v>
      </c>
      <c r="F456" s="10">
        <f>3/24*OO[[#This Row],[62 (26JUN1985 15:00:00)-Water Temperature (C)]]*OO[[#This Row],[4]]/SUM(OO[4])</f>
        <v>0</v>
      </c>
      <c r="G456" s="10">
        <f>3/24*OO[[#This Row],[63 (26JUN1985 18:00:00)-Water Temperature (C)]]*OO[[#This Row],[5]]/SUM(OO[5])</f>
        <v>0</v>
      </c>
      <c r="H456" s="10">
        <f>3/24*OO[[#This Row],[64 (26JUN1985 21:00:00)-Water Temperature (C)]]*OO[[#This Row],[6]]/SUM(OO[6])</f>
        <v>0</v>
      </c>
      <c r="I456" s="10">
        <f>3/24*OO[[#This Row],[65 (27JUN1985 00:00:00)-Water Temperature (C)]]*OO[[#This Row],[7]]/SUM(OO[7])</f>
        <v>0</v>
      </c>
      <c r="J456" s="10">
        <f>3/24*OO[[#This Row],[66 (27JUN1985 03:00:00)-Water Temperature (C)]]*OO[[#This Row],[8]]/SUM(OO[8])</f>
        <v>0</v>
      </c>
      <c r="K456" s="10">
        <f>3/24*OO[[#This Row],[67 (27JUN1985 06:00:00)-Water Temperature (C)]]*OO[[#This Row],[9]]/SUM(OO[9])</f>
        <v>0</v>
      </c>
      <c r="L456" s="10">
        <f>3/24*OO[[#This Row],[68 (27JUN1985 09:00:00)-Water Temperature (C)]]*OO[[#This Row],[10]]/SUM(OO[10])</f>
        <v>0</v>
      </c>
      <c r="M456" s="10">
        <f>3/24*OO[[#This Row],[69 (27JUN1985 12:00:00)-Water Temperature (C)]]*OO[[#This Row],[11]]/SUM(OO[11])</f>
        <v>0</v>
      </c>
      <c r="N456" s="10">
        <f>3/24*OO[[#This Row],[70 (27JUN1985 15:00:00)-Water Temperature (C)]]*OO[[#This Row],[12]]/SUM(OO[12])</f>
        <v>0</v>
      </c>
      <c r="O456" s="10">
        <f>3/24*OO[[#This Row],[71 (27JUN1985 18:00:00)-Water Temperature (C)]]*OO[[#This Row],[13]]/SUM(OO[13])</f>
        <v>0</v>
      </c>
      <c r="P456" s="10">
        <f>3/24*OO[[#This Row],[72 (27JUN1985 21:00:00)-Water Temperature (C)]]*OO[[#This Row],[14]]/SUM(OO[14])</f>
        <v>0</v>
      </c>
      <c r="Q456" s="10">
        <f>3/24*OO[[#This Row],[73 (28JUN1985 00:00:00)-Water Temperature (C)]]*OO[[#This Row],[15]]/SUM(OO[15])</f>
        <v>0</v>
      </c>
      <c r="R456" s="10">
        <f>3/24*OO[[#This Row],[74 (28JUN1985 03:00:00)-Water Temperature (C)]]*OO[[#This Row],[16]]/SUM(OO[16])</f>
        <v>0</v>
      </c>
      <c r="S456" s="10">
        <f>3/24*OO[[#This Row],[75 (28JUN1985 06:00:00)-Water Temperature (C)]]*OO[[#This Row],[17]]/SUM(OO[17])</f>
        <v>0</v>
      </c>
      <c r="T456" s="10">
        <f>3/24*OO[[#This Row],[76 (28JUN1985 09:00:00)-Water Temperature (C)]]*OO[[#This Row],[18]]/SUM(OO[18])</f>
        <v>0</v>
      </c>
      <c r="U456" s="10">
        <f>3/24*OO[[#This Row],[77 (28JUN1985 12:00:00)-Water Temperature (C)]]*OO[[#This Row],[19]]/SUM(OO[19])</f>
        <v>0</v>
      </c>
      <c r="V456" s="10">
        <f>3/24000000*OO[[#This Row],[78 (28JUN1985 15:00:00)-Water Temperature (C)]]*OO[[#This Row],[20]]</f>
        <v>0</v>
      </c>
      <c r="W456" s="10">
        <f>3/24000000*OO[[#This Row],[79 (28JUN1985 18:00:00)-Water Temperature (C)]]*OO[[#This Row],[21]]</f>
        <v>0</v>
      </c>
      <c r="X456" s="10">
        <f>3/24000000*OO[[#This Row],[80 (28JUN1985 21:00:00)-Water Temperature (C)]]*OO[[#This Row],[22]]</f>
        <v>0</v>
      </c>
      <c r="Y456" s="10">
        <f>3/24000000*OO[[#This Row],[81 (29JUN1985 00:00:00)-Water Temperature (C)]]*OO[[#This Row],[23]]</f>
        <v>0</v>
      </c>
      <c r="Z456" s="10">
        <f>3/24000000*OO[[#This Row],[82 (29JUN1985 03:00:00)-Water Temperature (C)]]*OO[[#This Row],[24]]</f>
        <v>1.2602861305906248E-40</v>
      </c>
      <c r="AA456" s="10">
        <f>3/24000000*OO[[#This Row],[83 (29JUN1985 06:00:00)-Water Temperature (C)]]*OO[[#This Row],[25]]</f>
        <v>1.724269228703125E-34</v>
      </c>
      <c r="AB456" s="10">
        <f>3/24000000*OO[[#This Row],[84 (29JUN1985 09:00:00)-Water Temperature (C)]]*OO[[#This Row],[26]]</f>
        <v>2.09484407576E-28</v>
      </c>
      <c r="AC456" s="10">
        <f>3/24000000*OO[[#This Row],[85 (29JUN1985 12:00:00)-Water Temperature (C)]]*OO[[#This Row],[27]]</f>
        <v>9.0936767989449996E-24</v>
      </c>
      <c r="AD456" s="10">
        <f>3/24000000*OO[[#This Row],[86 (29JUN1985 15:00:00)-Water Temperature (C)]]*OO[[#This Row],[28]]</f>
        <v>4.0110014401299994E-20</v>
      </c>
      <c r="AE456" s="10">
        <f>3/24000000*OO[[#This Row],[88 (29JUN1985 21:00:00)-Water Temperature (C)]]*OO[[#This Row],[30]]</f>
        <v>1.541492328152875E-14</v>
      </c>
      <c r="AF456" s="10">
        <f>3/24000000*OO[[#This Row],[88 (29JUN1985 21:00:00)-Water Temperature (C)]]*OO[[#This Row],[30]]</f>
        <v>1.541492328152875E-14</v>
      </c>
      <c r="AG456" s="10">
        <f>3/24000000*OO[[#This Row],[89 (30JUN1985 00:00:00)-Water Temperature (C)]]*OO[[#This Row],[31]]</f>
        <v>2.4357114377201249E-12</v>
      </c>
      <c r="AH456" s="10">
        <f>3/24000000*OO[[#This Row],[90 (30JUN1985 03:00:00)-Water Temperature (C)]]*OO[[#This Row],[32]]</f>
        <v>1.9774752564105001E-10</v>
      </c>
      <c r="AI456" s="10">
        <f>3/24000000*OO[[#This Row],[91 (30JUN1985 06:00:00)-Water Temperature (C)]]*OO[[#This Row],[33]]</f>
        <v>8.6463833654062496E-9</v>
      </c>
      <c r="AJ456" s="10">
        <f>3/24000000*OO[[#This Row],[92 (30JUN1985 09:00:00)-Water Temperature (C)]]*OO[[#This Row],[34]]</f>
        <v>2.1776835303794997E-7</v>
      </c>
      <c r="AK456" s="10">
        <f>3/24000000*OO[[#This Row],[93 (30JUN1985 12:00:00)-Water Temperature (C)]]*OO[[#This Row],[35]]</f>
        <v>3.3759060222581246E-6</v>
      </c>
      <c r="AL456" s="10">
        <f>3/24000000*OO[[#This Row],[94 (30JUN1985 15:00:00)-Water Temperature (C)]]*OO[[#This Row],[36]]</f>
        <v>3.3185638813515E-5</v>
      </c>
      <c r="AM456" s="10">
        <f>3/24000000*OO[[#This Row],[95 (30JUN1985 18:00:00)-Water Temperature (C)]]*OO[[#This Row],[37]]</f>
        <v>2.1758181985312501E-4</v>
      </c>
      <c r="AN456" s="10">
        <f>3/24000000*OO[[#This Row],[96 (30JUN1985 21:00:00)-Water Temperature (C)]]*OO[[#This Row],[38]]</f>
        <v>1.0460783079367501E-3</v>
      </c>
      <c r="AO456" s="10">
        <f>3/24000000*OO[[#This Row],[97 (01JUL1985 00:00:00)-Water Temperature (C)]]*OO[[#This Row],[39]]</f>
        <v>3.8293667598599999E-3</v>
      </c>
      <c r="AP456" s="10">
        <f>3/24000000*OO[[#This Row],[98 (01JUL1985 03:00:00)-Water Temperature (C)]]*OO[[#This Row],[40]]</f>
        <v>1.11454417254125E-2</v>
      </c>
      <c r="AQ456" s="10">
        <f>3/24000000*OO[[#This Row],[99 (01JUL1985 06:00:00)-Water Temperature (C)]]*OO[[#This Row],[41]]</f>
        <v>2.5448006253029998E-2</v>
      </c>
      <c r="AR456" s="10">
        <f>3/24000000*OO[[#This Row],[100 (01JUL1985 09:00:00)-Water Temperature (C)]]*OO[[#This Row],[42]]</f>
        <v>4.5451989255749996E-2</v>
      </c>
      <c r="AS456" s="10">
        <f>3/24000000*OO[[#This Row],[101 (01JUL1985 12:00:00)-Water Temperature (C)]]*OO[[#This Row],[43]]</f>
        <v>6.5859119667412494E-2</v>
      </c>
      <c r="AT456" s="10">
        <f>3/24000000*OO[[#This Row],[102 (01JUL1985 15:00:00)-Water Temperature (C)]]*OO[[#This Row],[44]]</f>
        <v>7.8172348041100001E-2</v>
      </c>
      <c r="AU456" s="10">
        <f>3/24000000*OO[[#This Row],[103 (01JUL1985 18:00:00)-Water Temperature (C)]]*OO[[#This Row],[45]]</f>
        <v>7.867280261837499E-2</v>
      </c>
      <c r="AV456" s="10">
        <f>3/24000000*OO[[#This Row],[104 (01JUL1985 21:00:00)-Water Temperature (C)]]*OO[[#This Row],[46]]</f>
        <v>6.9050617002174991E-2</v>
      </c>
      <c r="AW456" s="10">
        <f>3/24000000*OO[[#This Row],[105 (02JUL1985 00:00:00)-Water Temperature (C)]]*OO[[#This Row],[47]]</f>
        <v>5.4372985915125002E-2</v>
      </c>
      <c r="AX456" s="10">
        <f>3/24000000*OO[[#This Row],[106 (02JUL1985 03:00:00)-Water Temperature (C)]]*OO[[#This Row],[48]]</f>
        <v>3.9969224851399997E-2</v>
      </c>
      <c r="AY456" s="10">
        <f>3/24000000*OO[[#This Row],[107 (02JUL1985 06:00:00)-Water Temperature (C)]]*OO[[#This Row],[49]]</f>
        <v>2.6640186120729999E-2</v>
      </c>
      <c r="AZ456" s="10">
        <f>3/24000000*OO[[#This Row],[108 (02JUL1985 09:00:00)-Water Temperature (C)]]*OO[[#This Row],[50]]</f>
        <v>1.6083471674497498E-2</v>
      </c>
      <c r="BA456" s="10">
        <f>3/24000000*OO[[#This Row],[109 (02JUL1985 12:00:00)-Water Temperature (C)]]*OO[[#This Row],[51]]</f>
        <v>8.790924805115001E-3</v>
      </c>
      <c r="BB456" s="10">
        <f>3/24000000*OO[[#This Row],[110 (02JUL1985 15:00:00)-Water Temperature (C)]]*OO[[#This Row],[52]]</f>
        <v>4.45391624132E-3</v>
      </c>
      <c r="BC456" s="10">
        <f>3/24000000*OO[[#This Row],[111 (02JUL1985 18:00:00)-Water Temperature (C)]]*OO[[#This Row],[53]]</f>
        <v>2.129499827747875E-3</v>
      </c>
      <c r="BD456" s="10">
        <f>3/24000000*OO[[#This Row],[112 (02JUL1985 21:00:00)-Water Temperature (C)]]*OO[[#This Row],[54]]</f>
        <v>1.04583666987E-3</v>
      </c>
      <c r="BE456" s="10">
        <f>3/24000000*OO[[#This Row],[113 (03JUL1985 00:00:00)-Water Temperature (C)]]*OO[[#This Row],[55]]</f>
        <v>5.6203497431900004E-4</v>
      </c>
      <c r="BF456" s="10">
        <f>3/24000000*OO[[#This Row],[114 (03JUL1985 03:00:00)-Water Temperature (C)]]*OO[[#This Row],[56]]</f>
        <v>3.5096761460849993E-4</v>
      </c>
      <c r="BG456" s="10">
        <f>3/24000000*OO[[#This Row],[115 (03JUL1985 06:00:00)-Water Temperature (C)]]*OO[[#This Row],[57]]</f>
        <v>2.5338066531190002E-4</v>
      </c>
      <c r="BH456" s="10">
        <f>3/24000000*OO[[#This Row],[116 (03JUL1985 09:00:00)-Water Temperature (C)]]*OO[[#This Row],[58]]</f>
        <v>1.9872055165347498E-4</v>
      </c>
      <c r="BI456" s="10">
        <f>3/24000000*OO[[#This Row],[117 (03JUL1985 12:00:00)-Water Temperature (C)]]*OO[[#This Row],[59]]</f>
        <v>1.6450154575312501E-4</v>
      </c>
      <c r="BJ456" s="10">
        <f>3/24000000*OO[[#This Row],[118 (03JUL1985 15:00:00)-Water Temperature (C)]]*OO[[#This Row],[60]]</f>
        <v>1.3760926381762502E-4</v>
      </c>
      <c r="BK456" s="10">
        <f>3/24000000*OO[[#This Row],[119 (03JUL1985 18:00:00)-Water Temperature (C)]]*OO[[#This Row],[61]]</f>
        <v>1.1372788966293748E-4</v>
      </c>
      <c r="BL456" s="10">
        <f>3/24000000*OO[[#This Row],[120 (03JUL1985 21:00:00)-Water Temperature (C)]]*OO[[#This Row],[62]]</f>
        <v>9.6349183290937504E-5</v>
      </c>
      <c r="BM456" s="10">
        <f>3/24000000*OO[[#This Row],[121 (04JUL1985 00:00:00)-Water Temperature (C)]]*OO[[#This Row],[63]]</f>
        <v>8.4940311768024994E-5</v>
      </c>
      <c r="BN456" s="10">
        <f>3/24000000*OO[[#This Row],[122 (04JUL1985 03:00:00)-Water Temperature (C)]]*OO[[#This Row],[64]]</f>
        <v>8.0828147729687498E-5</v>
      </c>
      <c r="BO456" s="10">
        <f>3/24000000*OO[[#This Row],[123 (04JUL1985 06:00:00)-Water Temperature (C)]]*OO[[#This Row],[65]]</f>
        <v>7.7138522956912494E-5</v>
      </c>
      <c r="BP456" s="10">
        <f>3/24000000*OO[[#This Row],[124 (04JUL1985 09:00:00)-Water Temperature (C)]]*OO[[#This Row],[66]]</f>
        <v>7.19051626826E-5</v>
      </c>
      <c r="BQ456" s="10">
        <f>3/24000000*OO[[#This Row],[125 (04JUL1985 12:00:00)-Water Temperature (C)]]*OO[[#This Row],[67]]</f>
        <v>6.4161317453499995E-5</v>
      </c>
      <c r="BR456" s="10">
        <f>3/24000000*OO[[#This Row],[126 (04JUL1985 15:00:00)-Water Temperature (C)]]*OO[[#This Row],[68]]</f>
        <v>5.5815336513000001E-5</v>
      </c>
      <c r="BS456" s="10">
        <f>3/24000000*OO[[#This Row],[127 (04JUL1985 18:00:00)-Water Temperature (C)]]*OO[[#This Row],[69]]</f>
        <v>4.7627564828549997E-5</v>
      </c>
      <c r="BT456" s="10">
        <f>3/24000000*OO[[#This Row],[128 (04JUL1985 21:00:00)-Water Temperature (C)]]*OO[[#This Row],[70]]</f>
        <v>4.165203692025E-5</v>
      </c>
      <c r="BU456" s="10">
        <f>3/24000000*OO[[#This Row],[129 (05JUL1985 00:00:00)-Water Temperature (C)]]*OO[[#This Row],[71]]</f>
        <v>3.7642237170400001E-5</v>
      </c>
      <c r="BV456" s="10">
        <f>3/24000000*OO[[#This Row],[130 (05JUL1985 03:00:00)-Water Temperature (C)]]*OO[[#This Row],[72]]</f>
        <v>3.6399770762849996E-5</v>
      </c>
      <c r="BW456" s="10">
        <f>3/24000000*OO[[#This Row],[131 (05JUL1985 06:00:00)-Water Temperature (C)]]*OO[[#This Row],[73]]</f>
        <v>3.5132278122949999E-5</v>
      </c>
      <c r="BX456" s="10">
        <f>3/24000000*OO[[#This Row],[132 (05JUL1985 09:00:00)-Water Temperature (C)]]*OO[[#This Row],[74]]</f>
        <v>3.35129485617825E-5</v>
      </c>
      <c r="BY456" s="10">
        <f>3/24000000*OO[[#This Row],[133 (05JUL1985 12:00:00)-Water Temperature (C)]]*OO[[#This Row],[75]]</f>
        <v>3.1437389976753747E-5</v>
      </c>
      <c r="BZ456" s="10">
        <f>3/24000000*OO[[#This Row],[134 (05JUL1985 15:00:00)-Water Temperature (C)]]*OO[[#This Row],[76]]</f>
        <v>2.8407466834301245E-5</v>
      </c>
      <c r="CA456" s="10">
        <f>3/24000000*OO[[#This Row],[135 (05JUL1985 18:00:00)-Water Temperature (C)]]*OO[[#This Row],[77]]</f>
        <v>2.5089046509393748E-5</v>
      </c>
      <c r="CB456" s="10">
        <f>3/24000000*OO[[#This Row],[136 (05JUL1985 21:00:00)-Water Temperature (C)]]*OO[[#This Row],[78]]</f>
        <v>2.2553410003856247E-5</v>
      </c>
      <c r="CC456" s="10">
        <f>3/24000000*OO[[#This Row],[137 (06JUL1985 00:00:00)-Water Temperature (C)]]*OO[[#This Row],[79]]</f>
        <v>2.0932273932099998E-5</v>
      </c>
      <c r="CD456" s="10">
        <f>3/24000000*OO[[#This Row],[138 (06JUL1985 03:00:00)-Water Temperature (C)]]*OO[[#This Row],[80]]</f>
        <v>2.0583555662692497E-5</v>
      </c>
      <c r="CE456" s="10">
        <f>3/24000000*OO[[#This Row],[139 (06JUL1985 06:00:00)-Water Temperature (C)]]*OO[[#This Row],[81]]</f>
        <v>2.0181424076950001E-5</v>
      </c>
      <c r="CF456" s="10">
        <f>3/24000000*OO[[#This Row],[140 (06JUL1985 09:00:00)-Water Temperature (C)]]*OO[[#This Row],[82]]</f>
        <v>1.953845114008E-5</v>
      </c>
      <c r="CG456" s="10">
        <f>3/24000000*OO[[#This Row],[141 (06JUL1985 12:00:00)-Water Temperature (C)]]*OO[[#This Row],[83]]</f>
        <v>1.8478593477049996E-5</v>
      </c>
      <c r="CH456" s="10">
        <f>3/24000000*OO[[#This Row],[142 (06JUL1985 15:00:00)-Water Temperature (C)]]*OO[[#This Row],[84]]</f>
        <v>1.7122771882124999E-5</v>
      </c>
      <c r="CI456" s="10">
        <f>3/24000000*OO[[#This Row],[143 (06JUL1985 18:00:00)-Water Temperature (C)]]*OO[[#This Row],[85]]</f>
        <v>1.5626722244966249E-5</v>
      </c>
      <c r="CJ456" s="10">
        <f>3/24000000*OO[[#This Row],[144 (06JUL1985 21:00:00)-Water Temperature (C)]]*OO[[#This Row],[86]]</f>
        <v>1.4569290454443748E-5</v>
      </c>
      <c r="CK456" s="10">
        <f>3/24000000*OO[[#This Row],[145 (07JUL1985 00:00:00)-Water Temperature (C)]]*OO[[#This Row],[87]]</f>
        <v>1.3988057500349999E-5</v>
      </c>
      <c r="CL456" s="10">
        <f>3/24000000*OO[[#This Row],[146 (07JUL1985 03:00:00)-Water Temperature (C)]]*OO[[#This Row],[88]]</f>
        <v>1.4361229318850001E-5</v>
      </c>
      <c r="CM456" s="10">
        <f>3/24000000*OO[[#This Row],[147 (07JUL1985 06:00:00)-Water Temperature (C)]]*OO[[#This Row],[89]]</f>
        <v>1.4505502384953749E-5</v>
      </c>
      <c r="CN456" s="10">
        <f>3/24000000*OO[[#This Row],[148 (07JUL1985 09:00:00)-Water Temperature (C)]]*OO[[#This Row],[90]]</f>
        <v>1.4233838572047502E-5</v>
      </c>
      <c r="CO456" s="10">
        <f>3/24000000*OO[[#This Row],[149 (07JUL1985 12:00:00)-Water Temperature (C)]]*OO[[#This Row],[91]]</f>
        <v>1.383912374865E-5</v>
      </c>
      <c r="CP456" s="10">
        <f>3/24000000*OO[[#This Row],[150 (07JUL1985 15:00:00)-Water Temperature (C)]]*OO[[#This Row],[92]]</f>
        <v>1.34793913298275E-5</v>
      </c>
      <c r="CQ456" s="10">
        <f>3/24000000*OO[[#This Row],[151 (07JUL1985 18:00:00)-Water Temperature (C)]]*OO[[#This Row],[93]]</f>
        <v>1.2952012953337498E-5</v>
      </c>
      <c r="CR456" s="10">
        <f>3/24000000*OO[[#This Row],[152 (07JUL1985 21:00:00)-Water Temperature (C)]]*OO[[#This Row],[94]]</f>
        <v>1.253555252175625E-5</v>
      </c>
      <c r="CS456" s="10">
        <f>3/24000000*OO[[#This Row],[153 (08JUL1985 00:00:00)-Water Temperature (C)]]*OO[[#This Row],[95]]</f>
        <v>1.229643766621125E-5</v>
      </c>
      <c r="CT456" s="10">
        <f>3/24000000*OO[[#This Row],[154 (08JUL1985 03:00:00)-Water Temperature (C)]]*OO[[#This Row],[96]]</f>
        <v>1.278901227086E-5</v>
      </c>
      <c r="CU456" s="10">
        <f>3/24000000*OO[[#This Row],[155 (08JUL1985 06:00:00)-Water Temperature (C)]]*OO[[#This Row],[97]]</f>
        <v>1.3305520260999999E-5</v>
      </c>
      <c r="CV456" s="10">
        <f>3/24000000*OO[[#This Row],[156 (08JUL1985 09:00:00)-Water Temperature (C)]]*OO[[#This Row],[98]]</f>
        <v>1.3403368798174998E-5</v>
      </c>
      <c r="CW456" s="10">
        <f>3/24000000*OO[[#This Row],[157 (08JUL1985 12:00:00)-Water Temperature (C)]]*OO[[#This Row],[99]]</f>
        <v>1.3267601499666249E-5</v>
      </c>
    </row>
    <row r="457" spans="1:101" x14ac:dyDescent="0.35">
      <c r="A457" t="s">
        <v>464</v>
      </c>
      <c r="B457">
        <v>883.4384</v>
      </c>
      <c r="C457" s="10">
        <f>3/24*OO[[#This Row],[59 (26JUN1985 06:00:00)-Water Temperature (C)]]*OO[[#This Row],[1]]/SUM(OO[1])</f>
        <v>0</v>
      </c>
      <c r="D457" s="10">
        <f>3/24*OO[[#This Row],[60 (26JUN1985 09:00:00)-Water Temperature (C)]]*OO[[#This Row],[2]]/SUM(OO[2])</f>
        <v>0</v>
      </c>
      <c r="E457" s="10">
        <f>3/24*OO[[#This Row],[61 (26JUN1985 12:00:00)-Water Temperature (C)]]*OO[[#This Row],[3]]/SUM(OO[3])</f>
        <v>0</v>
      </c>
      <c r="F457" s="10">
        <f>3/24*OO[[#This Row],[62 (26JUN1985 15:00:00)-Water Temperature (C)]]*OO[[#This Row],[4]]/SUM(OO[4])</f>
        <v>0</v>
      </c>
      <c r="G457" s="10">
        <f>3/24*OO[[#This Row],[63 (26JUN1985 18:00:00)-Water Temperature (C)]]*OO[[#This Row],[5]]/SUM(OO[5])</f>
        <v>0</v>
      </c>
      <c r="H457" s="10">
        <f>3/24*OO[[#This Row],[64 (26JUN1985 21:00:00)-Water Temperature (C)]]*OO[[#This Row],[6]]/SUM(OO[6])</f>
        <v>0</v>
      </c>
      <c r="I457" s="10">
        <f>3/24*OO[[#This Row],[65 (27JUN1985 00:00:00)-Water Temperature (C)]]*OO[[#This Row],[7]]/SUM(OO[7])</f>
        <v>0</v>
      </c>
      <c r="J457" s="10">
        <f>3/24*OO[[#This Row],[66 (27JUN1985 03:00:00)-Water Temperature (C)]]*OO[[#This Row],[8]]/SUM(OO[8])</f>
        <v>0</v>
      </c>
      <c r="K457" s="10">
        <f>3/24*OO[[#This Row],[67 (27JUN1985 06:00:00)-Water Temperature (C)]]*OO[[#This Row],[9]]/SUM(OO[9])</f>
        <v>0</v>
      </c>
      <c r="L457" s="10">
        <f>3/24*OO[[#This Row],[68 (27JUN1985 09:00:00)-Water Temperature (C)]]*OO[[#This Row],[10]]/SUM(OO[10])</f>
        <v>0</v>
      </c>
      <c r="M457" s="10">
        <f>3/24*OO[[#This Row],[69 (27JUN1985 12:00:00)-Water Temperature (C)]]*OO[[#This Row],[11]]/SUM(OO[11])</f>
        <v>0</v>
      </c>
      <c r="N457" s="10">
        <f>3/24*OO[[#This Row],[70 (27JUN1985 15:00:00)-Water Temperature (C)]]*OO[[#This Row],[12]]/SUM(OO[12])</f>
        <v>0</v>
      </c>
      <c r="O457" s="10">
        <f>3/24*OO[[#This Row],[71 (27JUN1985 18:00:00)-Water Temperature (C)]]*OO[[#This Row],[13]]/SUM(OO[13])</f>
        <v>0</v>
      </c>
      <c r="P457" s="10">
        <f>3/24*OO[[#This Row],[72 (27JUN1985 21:00:00)-Water Temperature (C)]]*OO[[#This Row],[14]]/SUM(OO[14])</f>
        <v>0</v>
      </c>
      <c r="Q457" s="10">
        <f>3/24*OO[[#This Row],[73 (28JUN1985 00:00:00)-Water Temperature (C)]]*OO[[#This Row],[15]]/SUM(OO[15])</f>
        <v>0</v>
      </c>
      <c r="R457" s="10">
        <f>3/24*OO[[#This Row],[74 (28JUN1985 03:00:00)-Water Temperature (C)]]*OO[[#This Row],[16]]/SUM(OO[16])</f>
        <v>0</v>
      </c>
      <c r="S457" s="10">
        <f>3/24*OO[[#This Row],[75 (28JUN1985 06:00:00)-Water Temperature (C)]]*OO[[#This Row],[17]]/SUM(OO[17])</f>
        <v>0</v>
      </c>
      <c r="T457" s="10">
        <f>3/24*OO[[#This Row],[76 (28JUN1985 09:00:00)-Water Temperature (C)]]*OO[[#This Row],[18]]/SUM(OO[18])</f>
        <v>0</v>
      </c>
      <c r="U457" s="10">
        <f>3/24*OO[[#This Row],[77 (28JUN1985 12:00:00)-Water Temperature (C)]]*OO[[#This Row],[19]]/SUM(OO[19])</f>
        <v>0</v>
      </c>
      <c r="V457" s="10">
        <f>3/24000000*OO[[#This Row],[78 (28JUN1985 15:00:00)-Water Temperature (C)]]*OO[[#This Row],[20]]</f>
        <v>0</v>
      </c>
      <c r="W457" s="10">
        <f>3/24000000*OO[[#This Row],[79 (28JUN1985 18:00:00)-Water Temperature (C)]]*OO[[#This Row],[21]]</f>
        <v>0</v>
      </c>
      <c r="X457" s="10">
        <f>3/24000000*OO[[#This Row],[80 (28JUN1985 21:00:00)-Water Temperature (C)]]*OO[[#This Row],[22]]</f>
        <v>0</v>
      </c>
      <c r="Y457" s="10">
        <f>3/24000000*OO[[#This Row],[81 (29JUN1985 00:00:00)-Water Temperature (C)]]*OO[[#This Row],[23]]</f>
        <v>0</v>
      </c>
      <c r="Z457" s="10">
        <f>3/24000000*OO[[#This Row],[82 (29JUN1985 03:00:00)-Water Temperature (C)]]*OO[[#This Row],[24]]</f>
        <v>4.3804937764849998E-41</v>
      </c>
      <c r="AA457" s="10">
        <f>3/24000000*OO[[#This Row],[83 (29JUN1985 06:00:00)-Water Temperature (C)]]*OO[[#This Row],[25]]</f>
        <v>5.4488914001024999E-35</v>
      </c>
      <c r="AB457" s="10">
        <f>3/24000000*OO[[#This Row],[84 (29JUN1985 09:00:00)-Water Temperature (C)]]*OO[[#This Row],[26]]</f>
        <v>8.7969798662199998E-29</v>
      </c>
      <c r="AC457" s="10">
        <f>3/24000000*OO[[#This Row],[85 (29JUN1985 12:00:00)-Water Temperature (C)]]*OO[[#This Row],[27]]</f>
        <v>4.7797800195699988E-24</v>
      </c>
      <c r="AD457" s="10">
        <f>3/24000000*OO[[#This Row],[86 (29JUN1985 15:00:00)-Water Temperature (C)]]*OO[[#This Row],[28]]</f>
        <v>2.4114036381313749E-20</v>
      </c>
      <c r="AE457" s="10">
        <f>3/24000000*OO[[#This Row],[88 (29JUN1985 21:00:00)-Water Temperature (C)]]*OO[[#This Row],[30]]</f>
        <v>1.1124647617825E-14</v>
      </c>
      <c r="AF457" s="10">
        <f>3/24000000*OO[[#This Row],[88 (29JUN1985 21:00:00)-Water Temperature (C)]]*OO[[#This Row],[30]]</f>
        <v>1.1124647617825E-14</v>
      </c>
      <c r="AG457" s="10">
        <f>3/24000000*OO[[#This Row],[89 (30JUN1985 00:00:00)-Water Temperature (C)]]*OO[[#This Row],[31]]</f>
        <v>1.8891093649424998E-12</v>
      </c>
      <c r="AH457" s="10">
        <f>3/24000000*OO[[#This Row],[90 (30JUN1985 03:00:00)-Water Temperature (C)]]*OO[[#This Row],[32]]</f>
        <v>1.6340026427744997E-10</v>
      </c>
      <c r="AI457" s="10">
        <f>3/24000000*OO[[#This Row],[91 (30JUN1985 06:00:00)-Water Temperature (C)]]*OO[[#This Row],[33]]</f>
        <v>7.5948163669262492E-9</v>
      </c>
      <c r="AJ457" s="10">
        <f>3/24000000*OO[[#This Row],[92 (30JUN1985 09:00:00)-Water Temperature (C)]]*OO[[#This Row],[34]]</f>
        <v>2.0259667417901253E-7</v>
      </c>
      <c r="AK457" s="10">
        <f>3/24000000*OO[[#This Row],[93 (30JUN1985 12:00:00)-Water Temperature (C)]]*OO[[#This Row],[35]]</f>
        <v>3.3117485148894998E-6</v>
      </c>
      <c r="AL457" s="10">
        <f>3/24000000*OO[[#This Row],[94 (30JUN1985 15:00:00)-Water Temperature (C)]]*OO[[#This Row],[36]]</f>
        <v>3.4235256038595002E-5</v>
      </c>
      <c r="AM457" s="10">
        <f>3/24000000*OO[[#This Row],[95 (30JUN1985 18:00:00)-Water Temperature (C)]]*OO[[#This Row],[37]]</f>
        <v>2.3552219167500001E-4</v>
      </c>
      <c r="AN457" s="10">
        <f>3/24000000*OO[[#This Row],[96 (30JUN1985 21:00:00)-Water Temperature (C)]]*OO[[#This Row],[38]]</f>
        <v>1.180780853435E-3</v>
      </c>
      <c r="AO457" s="10">
        <f>3/24000000*OO[[#This Row],[97 (01JUL1985 00:00:00)-Water Temperature (C)]]*OO[[#This Row],[39]]</f>
        <v>4.5002176738874996E-3</v>
      </c>
      <c r="AP457" s="10">
        <f>3/24000000*OO[[#This Row],[98 (01JUL1985 03:00:00)-Water Temperature (C)]]*OO[[#This Row],[40]]</f>
        <v>1.3628363820592501E-2</v>
      </c>
      <c r="AQ457" s="10">
        <f>3/24000000*OO[[#This Row],[99 (01JUL1985 06:00:00)-Water Temperature (C)]]*OO[[#This Row],[41]]</f>
        <v>3.2360474419124999E-2</v>
      </c>
      <c r="AR457" s="10">
        <f>3/24000000*OO[[#This Row],[100 (01JUL1985 09:00:00)-Water Temperature (C)]]*OO[[#This Row],[42]]</f>
        <v>6.0317788531000005E-2</v>
      </c>
      <c r="AS457" s="10">
        <f>3/24000000*OO[[#This Row],[101 (01JUL1985 12:00:00)-Water Temperature (C)]]*OO[[#This Row],[43]]</f>
        <v>9.0809816594737497E-2</v>
      </c>
      <c r="AT457" s="10">
        <f>3/24000000*OO[[#This Row],[102 (01JUL1985 15:00:00)-Water Temperature (C)]]*OO[[#This Row],[44]]</f>
        <v>0.11219796780569999</v>
      </c>
      <c r="AU457" s="10">
        <f>3/24000000*OO[[#This Row],[103 (01JUL1985 18:00:00)-Water Temperature (C)]]*OO[[#This Row],[45]]</f>
        <v>0.11733396937879999</v>
      </c>
      <c r="AV457" s="10">
        <f>3/24000000*OO[[#This Row],[104 (01JUL1985 21:00:00)-Water Temperature (C)]]*OO[[#This Row],[46]]</f>
        <v>0.10689852193947499</v>
      </c>
      <c r="AW457" s="10">
        <f>3/24000000*OO[[#This Row],[105 (02JUL1985 00:00:00)-Water Temperature (C)]]*OO[[#This Row],[47]]</f>
        <v>8.7528229379649991E-2</v>
      </c>
      <c r="AX457" s="10">
        <f>3/24000000*OO[[#This Row],[106 (02JUL1985 03:00:00)-Water Temperature (C)]]*OO[[#This Row],[48]]</f>
        <v>6.6929147821250007E-2</v>
      </c>
      <c r="AY457" s="10">
        <f>3/24000000*OO[[#This Row],[107 (02JUL1985 06:00:00)-Water Temperature (C)]]*OO[[#This Row],[49]]</f>
        <v>4.6705185728099993E-2</v>
      </c>
      <c r="AZ457" s="10">
        <f>3/24000000*OO[[#This Row],[108 (02JUL1985 09:00:00)-Water Temperature (C)]]*OO[[#This Row],[50]]</f>
        <v>2.9700549350694997E-2</v>
      </c>
      <c r="BA457" s="10">
        <f>3/24000000*OO[[#This Row],[109 (02JUL1985 12:00:00)-Water Temperature (C)]]*OO[[#This Row],[51]]</f>
        <v>1.7249133295687499E-2</v>
      </c>
      <c r="BB457" s="10">
        <f>3/24000000*OO[[#This Row],[110 (02JUL1985 15:00:00)-Water Temperature (C)]]*OO[[#This Row],[52]]</f>
        <v>9.3922732511250006E-3</v>
      </c>
      <c r="BC457" s="10">
        <f>3/24000000*OO[[#This Row],[111 (02JUL1985 18:00:00)-Water Temperature (C)]]*OO[[#This Row],[53]]</f>
        <v>4.9113667210562489E-3</v>
      </c>
      <c r="BD457" s="10">
        <f>3/24000000*OO[[#This Row],[112 (02JUL1985 21:00:00)-Water Temperature (C)]]*OO[[#This Row],[54]]</f>
        <v>2.6731637168354999E-3</v>
      </c>
      <c r="BE457" s="10">
        <f>3/24000000*OO[[#This Row],[113 (03JUL1985 00:00:00)-Water Temperature (C)]]*OO[[#This Row],[55]]</f>
        <v>1.60149602025E-3</v>
      </c>
      <c r="BF457" s="10">
        <f>3/24000000*OO[[#This Row],[114 (03JUL1985 03:00:00)-Water Temperature (C)]]*OO[[#This Row],[56]]</f>
        <v>1.0986623298320001E-3</v>
      </c>
      <c r="BG457" s="10">
        <f>3/24000000*OO[[#This Row],[115 (03JUL1985 06:00:00)-Water Temperature (C)]]*OO[[#This Row],[57]]</f>
        <v>8.4488258191199985E-4</v>
      </c>
      <c r="BH457" s="10">
        <f>3/24000000*OO[[#This Row],[116 (03JUL1985 09:00:00)-Water Temperature (C)]]*OO[[#This Row],[58]]</f>
        <v>6.855019192271249E-4</v>
      </c>
      <c r="BI457" s="10">
        <f>3/24000000*OO[[#This Row],[117 (03JUL1985 12:00:00)-Water Temperature (C)]]*OO[[#This Row],[59]]</f>
        <v>5.7547637315875E-4</v>
      </c>
      <c r="BJ457" s="10">
        <f>3/24000000*OO[[#This Row],[118 (03JUL1985 15:00:00)-Water Temperature (C)]]*OO[[#This Row],[60]]</f>
        <v>4.8288040222800002E-4</v>
      </c>
      <c r="BK457" s="10">
        <f>3/24000000*OO[[#This Row],[119 (03JUL1985 18:00:00)-Water Temperature (C)]]*OO[[#This Row],[61]]</f>
        <v>3.9933369361574999E-4</v>
      </c>
      <c r="BL457" s="10">
        <f>3/24000000*OO[[#This Row],[120 (03JUL1985 21:00:00)-Water Temperature (C)]]*OO[[#This Row],[62]]</f>
        <v>3.3659881053424998E-4</v>
      </c>
      <c r="BM457" s="10">
        <f>3/24000000*OO[[#This Row],[121 (04JUL1985 00:00:00)-Water Temperature (C)]]*OO[[#This Row],[63]]</f>
        <v>2.9555699175337499E-4</v>
      </c>
      <c r="BN457" s="10">
        <f>3/24000000*OO[[#This Row],[122 (04JUL1985 03:00:00)-Water Temperature (C)]]*OO[[#This Row],[64]]</f>
        <v>2.8012259889872499E-4</v>
      </c>
      <c r="BO457" s="10">
        <f>3/24000000*OO[[#This Row],[123 (04JUL1985 06:00:00)-Water Temperature (C)]]*OO[[#This Row],[65]]</f>
        <v>2.6789392312200002E-4</v>
      </c>
      <c r="BP457" s="10">
        <f>3/24000000*OO[[#This Row],[124 (04JUL1985 09:00:00)-Water Temperature (C)]]*OO[[#This Row],[66]]</f>
        <v>2.5097167697402502E-4</v>
      </c>
      <c r="BQ457" s="10">
        <f>3/24000000*OO[[#This Row],[125 (04JUL1985 12:00:00)-Water Temperature (C)]]*OO[[#This Row],[67]]</f>
        <v>2.2517804214580001E-4</v>
      </c>
      <c r="BR457" s="10">
        <f>3/24000000*OO[[#This Row],[126 (04JUL1985 15:00:00)-Water Temperature (C)]]*OO[[#This Row],[68]]</f>
        <v>1.9648748244572499E-4</v>
      </c>
      <c r="BS457" s="10">
        <f>3/24000000*OO[[#This Row],[127 (04JUL1985 18:00:00)-Water Temperature (C)]]*OO[[#This Row],[69]]</f>
        <v>1.6797861108311247E-4</v>
      </c>
      <c r="BT457" s="10">
        <f>3/24000000*OO[[#This Row],[128 (04JUL1985 21:00:00)-Water Temperature (C)]]*OO[[#This Row],[70]]</f>
        <v>1.4672042236872499E-4</v>
      </c>
      <c r="BU457" s="10">
        <f>3/24000000*OO[[#This Row],[129 (05JUL1985 00:00:00)-Water Temperature (C)]]*OO[[#This Row],[71]]</f>
        <v>1.32616541325125E-4</v>
      </c>
      <c r="BV457" s="10">
        <f>3/24000000*OO[[#This Row],[130 (05JUL1985 03:00:00)-Water Temperature (C)]]*OO[[#This Row],[72]]</f>
        <v>1.2824163678092499E-4</v>
      </c>
      <c r="BW457" s="10">
        <f>3/24000000*OO[[#This Row],[131 (05JUL1985 06:00:00)-Water Temperature (C)]]*OO[[#This Row],[73]]</f>
        <v>1.2455254811347499E-4</v>
      </c>
      <c r="BX457" s="10">
        <f>3/24000000*OO[[#This Row],[132 (05JUL1985 09:00:00)-Water Temperature (C)]]*OO[[#This Row],[74]]</f>
        <v>1.1986175205632499E-4</v>
      </c>
      <c r="BY457" s="10">
        <f>3/24000000*OO[[#This Row],[133 (05JUL1985 12:00:00)-Water Temperature (C)]]*OO[[#This Row],[75]]</f>
        <v>1.1365181836785001E-4</v>
      </c>
      <c r="BZ457" s="10">
        <f>3/24000000*OO[[#This Row],[134 (05JUL1985 15:00:00)-Water Temperature (C)]]*OO[[#This Row],[76]]</f>
        <v>1.0382131371722499E-4</v>
      </c>
      <c r="CA457" s="10">
        <f>3/24000000*OO[[#This Row],[135 (05JUL1985 18:00:00)-Water Temperature (C)]]*OO[[#This Row],[77]]</f>
        <v>9.2828346697912498E-5</v>
      </c>
      <c r="CB457" s="10">
        <f>3/24000000*OO[[#This Row],[136 (05JUL1985 21:00:00)-Water Temperature (C)]]*OO[[#This Row],[78]]</f>
        <v>8.44217456731125E-5</v>
      </c>
      <c r="CC457" s="10">
        <f>3/24000000*OO[[#This Row],[137 (06JUL1985 00:00:00)-Water Temperature (C)]]*OO[[#This Row],[79]]</f>
        <v>7.9472823209887492E-5</v>
      </c>
      <c r="CD457" s="10">
        <f>3/24000000*OO[[#This Row],[138 (06JUL1985 03:00:00)-Water Temperature (C)]]*OO[[#This Row],[80]]</f>
        <v>7.9431637563349993E-5</v>
      </c>
      <c r="CE457" s="10">
        <f>3/24000000*OO[[#This Row],[139 (06JUL1985 06:00:00)-Water Temperature (C)]]*OO[[#This Row],[81]]</f>
        <v>7.9772162275062495E-5</v>
      </c>
      <c r="CF457" s="10">
        <f>3/24000000*OO[[#This Row],[140 (06JUL1985 09:00:00)-Water Temperature (C)]]*OO[[#This Row],[82]]</f>
        <v>7.9381949810124991E-5</v>
      </c>
      <c r="CG457" s="10">
        <f>3/24000000*OO[[#This Row],[141 (06JUL1985 12:00:00)-Water Temperature (C)]]*OO[[#This Row],[83]]</f>
        <v>7.7326935242412483E-5</v>
      </c>
      <c r="CH457" s="10">
        <f>3/24000000*OO[[#This Row],[142 (06JUL1985 15:00:00)-Water Temperature (C)]]*OO[[#This Row],[84]]</f>
        <v>7.3715655365724994E-5</v>
      </c>
      <c r="CI457" s="10">
        <f>3/24000000*OO[[#This Row],[143 (06JUL1985 18:00:00)-Water Temperature (C)]]*OO[[#This Row],[85]]</f>
        <v>6.8916173751950004E-5</v>
      </c>
      <c r="CJ457" s="10">
        <f>3/24000000*OO[[#This Row],[144 (06JUL1985 21:00:00)-Water Temperature (C)]]*OO[[#This Row],[86]]</f>
        <v>6.5328802342349998E-5</v>
      </c>
      <c r="CK457" s="10">
        <f>3/24000000*OO[[#This Row],[145 (07JUL1985 00:00:00)-Water Temperature (C)]]*OO[[#This Row],[87]]</f>
        <v>6.3497168640425008E-5</v>
      </c>
      <c r="CL457" s="10">
        <f>3/24000000*OO[[#This Row],[146 (07JUL1985 03:00:00)-Water Temperature (C)]]*OO[[#This Row],[88]]</f>
        <v>6.57374653652E-5</v>
      </c>
      <c r="CM457" s="10">
        <f>3/24000000*OO[[#This Row],[147 (07JUL1985 06:00:00)-Water Temperature (C)]]*OO[[#This Row],[89]]</f>
        <v>6.6941630537562492E-5</v>
      </c>
      <c r="CN457" s="10">
        <f>3/24000000*OO[[#This Row],[148 (07JUL1985 09:00:00)-Water Temperature (C)]]*OO[[#This Row],[90]]</f>
        <v>6.6328453056749986E-5</v>
      </c>
      <c r="CO457" s="10">
        <f>3/24000000*OO[[#This Row],[149 (07JUL1985 12:00:00)-Water Temperature (C)]]*OO[[#This Row],[91]]</f>
        <v>6.4970859299500014E-5</v>
      </c>
      <c r="CP457" s="10">
        <f>3/24000000*OO[[#This Row],[150 (07JUL1985 15:00:00)-Water Temperature (C)]]*OO[[#This Row],[92]]</f>
        <v>6.3457560119599993E-5</v>
      </c>
      <c r="CQ457" s="10">
        <f>3/24000000*OO[[#This Row],[151 (07JUL1985 18:00:00)-Water Temperature (C)]]*OO[[#This Row],[93]]</f>
        <v>6.1126008134062499E-5</v>
      </c>
      <c r="CR457" s="10">
        <f>3/24000000*OO[[#This Row],[152 (07JUL1985 21:00:00)-Water Temperature (C)]]*OO[[#This Row],[94]]</f>
        <v>5.9112321179249997E-5</v>
      </c>
      <c r="CS457" s="10">
        <f>3/24000000*OO[[#This Row],[153 (08JUL1985 00:00:00)-Water Temperature (C)]]*OO[[#This Row],[95]]</f>
        <v>5.7925596590050004E-5</v>
      </c>
      <c r="CT457" s="10">
        <f>3/24000000*OO[[#This Row],[154 (08JUL1985 03:00:00)-Water Temperature (C)]]*OO[[#This Row],[96]]</f>
        <v>6.0177881357399996E-5</v>
      </c>
      <c r="CU457" s="10">
        <f>3/24000000*OO[[#This Row],[155 (08JUL1985 06:00:00)-Water Temperature (C)]]*OO[[#This Row],[97]]</f>
        <v>6.2713637518749997E-5</v>
      </c>
      <c r="CV457" s="10">
        <f>3/24000000*OO[[#This Row],[156 (08JUL1985 09:00:00)-Water Temperature (C)]]*OO[[#This Row],[98]]</f>
        <v>6.33729392563125E-5</v>
      </c>
      <c r="CW457" s="10">
        <f>3/24000000*OO[[#This Row],[157 (08JUL1985 12:00:00)-Water Temperature (C)]]*OO[[#This Row],[99]]</f>
        <v>6.2927057103149997E-5</v>
      </c>
    </row>
    <row r="458" spans="1:101" x14ac:dyDescent="0.35">
      <c r="A458" t="s">
        <v>465</v>
      </c>
      <c r="B458">
        <v>742.93169999999998</v>
      </c>
      <c r="C458" s="10">
        <f>3/24*OO[[#This Row],[59 (26JUN1985 06:00:00)-Water Temperature (C)]]*OO[[#This Row],[1]]/SUM(OO[1])</f>
        <v>0</v>
      </c>
      <c r="D458" s="10">
        <f>3/24*OO[[#This Row],[60 (26JUN1985 09:00:00)-Water Temperature (C)]]*OO[[#This Row],[2]]/SUM(OO[2])</f>
        <v>0</v>
      </c>
      <c r="E458" s="10">
        <f>3/24*OO[[#This Row],[61 (26JUN1985 12:00:00)-Water Temperature (C)]]*OO[[#This Row],[3]]/SUM(OO[3])</f>
        <v>0</v>
      </c>
      <c r="F458" s="10">
        <f>3/24*OO[[#This Row],[62 (26JUN1985 15:00:00)-Water Temperature (C)]]*OO[[#This Row],[4]]/SUM(OO[4])</f>
        <v>0</v>
      </c>
      <c r="G458" s="10">
        <f>3/24*OO[[#This Row],[63 (26JUN1985 18:00:00)-Water Temperature (C)]]*OO[[#This Row],[5]]/SUM(OO[5])</f>
        <v>0</v>
      </c>
      <c r="H458" s="10">
        <f>3/24*OO[[#This Row],[64 (26JUN1985 21:00:00)-Water Temperature (C)]]*OO[[#This Row],[6]]/SUM(OO[6])</f>
        <v>0</v>
      </c>
      <c r="I458" s="10">
        <f>3/24*OO[[#This Row],[65 (27JUN1985 00:00:00)-Water Temperature (C)]]*OO[[#This Row],[7]]/SUM(OO[7])</f>
        <v>0</v>
      </c>
      <c r="J458" s="10">
        <f>3/24*OO[[#This Row],[66 (27JUN1985 03:00:00)-Water Temperature (C)]]*OO[[#This Row],[8]]/SUM(OO[8])</f>
        <v>0</v>
      </c>
      <c r="K458" s="10">
        <f>3/24*OO[[#This Row],[67 (27JUN1985 06:00:00)-Water Temperature (C)]]*OO[[#This Row],[9]]/SUM(OO[9])</f>
        <v>0</v>
      </c>
      <c r="L458" s="10">
        <f>3/24*OO[[#This Row],[68 (27JUN1985 09:00:00)-Water Temperature (C)]]*OO[[#This Row],[10]]/SUM(OO[10])</f>
        <v>0</v>
      </c>
      <c r="M458" s="10">
        <f>3/24*OO[[#This Row],[69 (27JUN1985 12:00:00)-Water Temperature (C)]]*OO[[#This Row],[11]]/SUM(OO[11])</f>
        <v>0</v>
      </c>
      <c r="N458" s="10">
        <f>3/24*OO[[#This Row],[70 (27JUN1985 15:00:00)-Water Temperature (C)]]*OO[[#This Row],[12]]/SUM(OO[12])</f>
        <v>0</v>
      </c>
      <c r="O458" s="10">
        <f>3/24*OO[[#This Row],[71 (27JUN1985 18:00:00)-Water Temperature (C)]]*OO[[#This Row],[13]]/SUM(OO[13])</f>
        <v>0</v>
      </c>
      <c r="P458" s="10">
        <f>3/24*OO[[#This Row],[72 (27JUN1985 21:00:00)-Water Temperature (C)]]*OO[[#This Row],[14]]/SUM(OO[14])</f>
        <v>0</v>
      </c>
      <c r="Q458" s="10">
        <f>3/24*OO[[#This Row],[73 (28JUN1985 00:00:00)-Water Temperature (C)]]*OO[[#This Row],[15]]/SUM(OO[15])</f>
        <v>0</v>
      </c>
      <c r="R458" s="10">
        <f>3/24*OO[[#This Row],[74 (28JUN1985 03:00:00)-Water Temperature (C)]]*OO[[#This Row],[16]]/SUM(OO[16])</f>
        <v>0</v>
      </c>
      <c r="S458" s="10">
        <f>3/24*OO[[#This Row],[75 (28JUN1985 06:00:00)-Water Temperature (C)]]*OO[[#This Row],[17]]/SUM(OO[17])</f>
        <v>0</v>
      </c>
      <c r="T458" s="10">
        <f>3/24*OO[[#This Row],[76 (28JUN1985 09:00:00)-Water Temperature (C)]]*OO[[#This Row],[18]]/SUM(OO[18])</f>
        <v>0</v>
      </c>
      <c r="U458" s="10">
        <f>3/24*OO[[#This Row],[77 (28JUN1985 12:00:00)-Water Temperature (C)]]*OO[[#This Row],[19]]/SUM(OO[19])</f>
        <v>0</v>
      </c>
      <c r="V458" s="10">
        <f>3/24000000*OO[[#This Row],[78 (28JUN1985 15:00:00)-Water Temperature (C)]]*OO[[#This Row],[20]]</f>
        <v>0</v>
      </c>
      <c r="W458" s="10">
        <f>3/24000000*OO[[#This Row],[79 (28JUN1985 18:00:00)-Water Temperature (C)]]*OO[[#This Row],[21]]</f>
        <v>0</v>
      </c>
      <c r="X458" s="10">
        <f>3/24000000*OO[[#This Row],[80 (28JUN1985 21:00:00)-Water Temperature (C)]]*OO[[#This Row],[22]]</f>
        <v>0</v>
      </c>
      <c r="Y458" s="10">
        <f>3/24000000*OO[[#This Row],[81 (29JUN1985 00:00:00)-Water Temperature (C)]]*OO[[#This Row],[23]]</f>
        <v>0</v>
      </c>
      <c r="Z458" s="10">
        <f>3/24000000*OO[[#This Row],[82 (29JUN1985 03:00:00)-Water Temperature (C)]]*OO[[#This Row],[24]]</f>
        <v>9.0109935879862502E-42</v>
      </c>
      <c r="AA458" s="10">
        <f>3/24000000*OO[[#This Row],[83 (29JUN1985 06:00:00)-Water Temperature (C)]]*OO[[#This Row],[25]]</f>
        <v>1.1097806592622499E-35</v>
      </c>
      <c r="AB458" s="10">
        <f>3/24000000*OO[[#This Row],[84 (29JUN1985 09:00:00)-Water Temperature (C)]]*OO[[#This Row],[26]]</f>
        <v>2.0405605955343752E-29</v>
      </c>
      <c r="AC458" s="10">
        <f>3/24000000*OO[[#This Row],[85 (29JUN1985 12:00:00)-Water Temperature (C)]]*OO[[#This Row],[27]]</f>
        <v>1.4622561485559999E-24</v>
      </c>
      <c r="AD458" s="10">
        <f>3/24000000*OO[[#This Row],[86 (29JUN1985 15:00:00)-Water Temperature (C)]]*OO[[#This Row],[28]]</f>
        <v>8.9993086594950009E-21</v>
      </c>
      <c r="AE458" s="10">
        <f>3/24000000*OO[[#This Row],[88 (29JUN1985 21:00:00)-Water Temperature (C)]]*OO[[#This Row],[30]]</f>
        <v>5.178858806565E-15</v>
      </c>
      <c r="AF458" s="10">
        <f>3/24000000*OO[[#This Row],[88 (29JUN1985 21:00:00)-Water Temperature (C)]]*OO[[#This Row],[30]]</f>
        <v>5.178858806565E-15</v>
      </c>
      <c r="AG458" s="10">
        <f>3/24000000*OO[[#This Row],[89 (30JUN1985 00:00:00)-Water Temperature (C)]]*OO[[#This Row],[31]]</f>
        <v>9.5397538228124977E-13</v>
      </c>
      <c r="AH458" s="10">
        <f>3/24000000*OO[[#This Row],[90 (30JUN1985 03:00:00)-Water Temperature (C)]]*OO[[#This Row],[32]]</f>
        <v>8.8598675628787508E-11</v>
      </c>
      <c r="AI458" s="10">
        <f>3/24000000*OO[[#This Row],[91 (30JUN1985 06:00:00)-Water Temperature (C)]]*OO[[#This Row],[33]]</f>
        <v>4.4054055949299997E-9</v>
      </c>
      <c r="AJ458" s="10">
        <f>3/24000000*OO[[#This Row],[92 (30JUN1985 09:00:00)-Water Temperature (C)]]*OO[[#This Row],[34]]</f>
        <v>1.2556235924654998E-7</v>
      </c>
      <c r="AK458" s="10">
        <f>3/24000000*OO[[#This Row],[93 (30JUN1985 12:00:00)-Water Temperature (C)]]*OO[[#This Row],[35]]</f>
        <v>2.1828560992218743E-6</v>
      </c>
      <c r="AL458" s="10">
        <f>3/24000000*OO[[#This Row],[94 (30JUN1985 15:00:00)-Water Temperature (C)]]*OO[[#This Row],[36]]</f>
        <v>2.395472746047E-5</v>
      </c>
      <c r="AM458" s="10">
        <f>3/24000000*OO[[#This Row],[95 (30JUN1985 18:00:00)-Water Temperature (C)]]*OO[[#This Row],[37]]</f>
        <v>1.7446312991354997E-4</v>
      </c>
      <c r="AN458" s="10">
        <f>3/24000000*OO[[#This Row],[96 (30JUN1985 21:00:00)-Water Temperature (C)]]*OO[[#This Row],[38]]</f>
        <v>9.1924758950000002E-4</v>
      </c>
      <c r="AO458" s="10">
        <f>3/24000000*OO[[#This Row],[97 (01JUL1985 00:00:00)-Water Temperature (C)]]*OO[[#This Row],[39]]</f>
        <v>3.6682186225224997E-3</v>
      </c>
      <c r="AP458" s="10">
        <f>3/24000000*OO[[#This Row],[98 (01JUL1985 03:00:00)-Water Temperature (C)]]*OO[[#This Row],[40]]</f>
        <v>1.1616181782225E-2</v>
      </c>
      <c r="AQ458" s="10">
        <f>3/24000000*OO[[#This Row],[99 (01JUL1985 06:00:00)-Water Temperature (C)]]*OO[[#This Row],[41]]</f>
        <v>2.8880601397339997E-2</v>
      </c>
      <c r="AR458" s="10">
        <f>3/24000000*OO[[#This Row],[100 (01JUL1985 09:00:00)-Water Temperature (C)]]*OO[[#This Row],[42]]</f>
        <v>5.6553977886074996E-2</v>
      </c>
      <c r="AS458" s="10">
        <f>3/24000000*OO[[#This Row],[101 (01JUL1985 12:00:00)-Water Temperature (C)]]*OO[[#This Row],[43]]</f>
        <v>8.9357039076962505E-2</v>
      </c>
      <c r="AT458" s="10">
        <f>3/24000000*OO[[#This Row],[102 (01JUL1985 15:00:00)-Water Temperature (C)]]*OO[[#This Row],[44]]</f>
        <v>0.11606741792544999</v>
      </c>
      <c r="AU458" s="10">
        <f>3/24000000*OO[[#This Row],[103 (01JUL1985 18:00:00)-Water Temperature (C)]]*OO[[#This Row],[45]]</f>
        <v>0.12747582384197498</v>
      </c>
      <c r="AV458" s="10">
        <f>3/24000000*OO[[#This Row],[104 (01JUL1985 21:00:00)-Water Temperature (C)]]*OO[[#This Row],[46]]</f>
        <v>0.12176939567812499</v>
      </c>
      <c r="AW458" s="10">
        <f>3/24000000*OO[[#This Row],[105 (02JUL1985 00:00:00)-Water Temperature (C)]]*OO[[#This Row],[47]]</f>
        <v>0.10499055041212499</v>
      </c>
      <c r="AX458" s="10">
        <f>3/24000000*OO[[#This Row],[106 (02JUL1985 03:00:00)-Water Temperature (C)]]*OO[[#This Row],[48]]</f>
        <v>8.4431062777774998E-2</v>
      </c>
      <c r="AY458" s="10">
        <f>3/24000000*OO[[#This Row],[107 (02JUL1985 06:00:00)-Water Temperature (C)]]*OO[[#This Row],[49]]</f>
        <v>6.2535389624137488E-2</v>
      </c>
      <c r="AZ458" s="10">
        <f>3/24000000*OO[[#This Row],[108 (02JUL1985 09:00:00)-Water Temperature (C)]]*OO[[#This Row],[50]]</f>
        <v>4.2667893051750005E-2</v>
      </c>
      <c r="BA458" s="10">
        <f>3/24000000*OO[[#This Row],[109 (02JUL1985 12:00:00)-Water Temperature (C)]]*OO[[#This Row],[51]]</f>
        <v>2.6900299823359994E-2</v>
      </c>
      <c r="BB458" s="10">
        <f>3/24000000*OO[[#This Row],[110 (02JUL1985 15:00:00)-Water Temperature (C)]]*OO[[#This Row],[52]]</f>
        <v>1.610410564795875E-2</v>
      </c>
      <c r="BC458" s="10">
        <f>3/24000000*OO[[#This Row],[111 (02JUL1985 18:00:00)-Water Temperature (C)]]*OO[[#This Row],[53]]</f>
        <v>9.3809423024949993E-3</v>
      </c>
      <c r="BD458" s="10">
        <f>3/24000000*OO[[#This Row],[112 (02JUL1985 21:00:00)-Water Temperature (C)]]*OO[[#This Row],[54]]</f>
        <v>5.6948719359375E-3</v>
      </c>
      <c r="BE458" s="10">
        <f>3/24000000*OO[[#This Row],[113 (03JUL1985 00:00:00)-Water Temperature (C)]]*OO[[#This Row],[55]]</f>
        <v>3.7598760558574997E-3</v>
      </c>
      <c r="BF458" s="10">
        <f>3/24000000*OO[[#This Row],[114 (03JUL1985 03:00:00)-Water Temperature (C)]]*OO[[#This Row],[56]]</f>
        <v>2.7732261156217502E-3</v>
      </c>
      <c r="BG458" s="10">
        <f>3/24000000*OO[[#This Row],[115 (03JUL1985 06:00:00)-Water Temperature (C)]]*OO[[#This Row],[57]]</f>
        <v>2.2329406568479997E-3</v>
      </c>
      <c r="BH458" s="10">
        <f>3/24000000*OO[[#This Row],[116 (03JUL1985 09:00:00)-Water Temperature (C)]]*OO[[#This Row],[58]]</f>
        <v>1.8593431698909998E-3</v>
      </c>
      <c r="BI458" s="10">
        <f>3/24000000*OO[[#This Row],[117 (03JUL1985 12:00:00)-Water Temperature (C)]]*OO[[#This Row],[59]]</f>
        <v>1.5814107341737501E-3</v>
      </c>
      <c r="BJ458" s="10">
        <f>3/24000000*OO[[#This Row],[118 (03JUL1985 15:00:00)-Water Temperature (C)]]*OO[[#This Row],[60]]</f>
        <v>1.3357626291498749E-3</v>
      </c>
      <c r="BK458" s="10">
        <f>3/24000000*OO[[#This Row],[119 (03JUL1985 18:00:00)-Water Temperature (C)]]*OO[[#This Row],[61]]</f>
        <v>1.1101447957247502E-3</v>
      </c>
      <c r="BL458" s="10">
        <f>3/24000000*OO[[#This Row],[120 (03JUL1985 21:00:00)-Water Temperature (C)]]*OO[[#This Row],[62]]</f>
        <v>9.34342251673875E-4</v>
      </c>
      <c r="BM458" s="10">
        <f>3/24000000*OO[[#This Row],[121 (04JUL1985 00:00:00)-Water Temperature (C)]]*OO[[#This Row],[63]]</f>
        <v>8.1649020539750002E-4</v>
      </c>
      <c r="BN458" s="10">
        <f>3/24000000*OO[[#This Row],[122 (04JUL1985 03:00:00)-Water Temperature (C)]]*OO[[#This Row],[64]]</f>
        <v>7.6910250159999995E-4</v>
      </c>
      <c r="BO458" s="10">
        <f>3/24000000*OO[[#This Row],[123 (04JUL1985 06:00:00)-Water Temperature (C)]]*OO[[#This Row],[65]]</f>
        <v>7.3538156555125005E-4</v>
      </c>
      <c r="BP458" s="10">
        <f>3/24000000*OO[[#This Row],[124 (04JUL1985 09:00:00)-Water Temperature (C)]]*OO[[#This Row],[66]]</f>
        <v>6.9225221962350002E-4</v>
      </c>
      <c r="BQ458" s="10">
        <f>3/24000000*OO[[#This Row],[125 (04JUL1985 12:00:00)-Water Temperature (C)]]*OO[[#This Row],[67]]</f>
        <v>6.2535175722800004E-4</v>
      </c>
      <c r="BR458" s="10">
        <f>3/24000000*OO[[#This Row],[126 (04JUL1985 15:00:00)-Water Temperature (C)]]*OO[[#This Row],[68]]</f>
        <v>5.4895310492000002E-4</v>
      </c>
      <c r="BS458" s="10">
        <f>3/24000000*OO[[#This Row],[127 (04JUL1985 18:00:00)-Water Temperature (C)]]*OO[[#This Row],[69]]</f>
        <v>4.7126669674499994E-4</v>
      </c>
      <c r="BT458" s="10">
        <f>3/24000000*OO[[#This Row],[128 (04JUL1985 21:00:00)-Water Temperature (C)]]*OO[[#This Row],[70]]</f>
        <v>4.1134112891199996E-4</v>
      </c>
      <c r="BU458" s="10">
        <f>3/24000000*OO[[#This Row],[129 (05JUL1985 00:00:00)-Water Temperature (C)]]*OO[[#This Row],[71]]</f>
        <v>3.7062323863824999E-4</v>
      </c>
      <c r="BV458" s="10">
        <f>3/24000000*OO[[#This Row],[130 (05JUL1985 03:00:00)-Water Temperature (C)]]*OO[[#This Row],[72]]</f>
        <v>3.5680963386825002E-4</v>
      </c>
      <c r="BW458" s="10">
        <f>3/24000000*OO[[#This Row],[131 (05JUL1985 06:00:00)-Water Temperature (C)]]*OO[[#This Row],[73]]</f>
        <v>3.4705791302E-4</v>
      </c>
      <c r="BX458" s="10">
        <f>3/24000000*OO[[#This Row],[132 (05JUL1985 09:00:00)-Water Temperature (C)]]*OO[[#This Row],[74]]</f>
        <v>3.3587835745589996E-4</v>
      </c>
      <c r="BY458" s="10">
        <f>3/24000000*OO[[#This Row],[133 (05JUL1985 12:00:00)-Water Temperature (C)]]*OO[[#This Row],[75]]</f>
        <v>3.2080442765787499E-4</v>
      </c>
      <c r="BZ458" s="10">
        <f>3/24000000*OO[[#This Row],[134 (05JUL1985 15:00:00)-Water Temperature (C)]]*OO[[#This Row],[76]]</f>
        <v>2.9547503637295002E-4</v>
      </c>
      <c r="CA458" s="10">
        <f>3/24000000*OO[[#This Row],[135 (05JUL1985 18:00:00)-Water Temperature (C)]]*OO[[#This Row],[77]]</f>
        <v>2.6645679181209998E-4</v>
      </c>
      <c r="CB458" s="10">
        <f>3/24000000*OO[[#This Row],[136 (05JUL1985 21:00:00)-Water Temperature (C)]]*OO[[#This Row],[78]]</f>
        <v>2.4295396975833748E-4</v>
      </c>
      <c r="CC458" s="10">
        <f>3/24000000*OO[[#This Row],[137 (06JUL1985 00:00:00)-Water Temperature (C)]]*OO[[#This Row],[79]]</f>
        <v>2.2870550783744996E-4</v>
      </c>
      <c r="CD458" s="10">
        <f>3/24000000*OO[[#This Row],[138 (06JUL1985 03:00:00)-Water Temperature (C)]]*OO[[#This Row],[80]]</f>
        <v>2.2833810724409999E-4</v>
      </c>
      <c r="CE458" s="10">
        <f>3/24000000*OO[[#This Row],[139 (06JUL1985 06:00:00)-Water Temperature (C)]]*OO[[#This Row],[81]]</f>
        <v>2.3051451122032499E-4</v>
      </c>
      <c r="CF458" s="10">
        <f>3/24000000*OO[[#This Row],[140 (06JUL1985 09:00:00)-Water Temperature (C)]]*OO[[#This Row],[82]]</f>
        <v>2.3134511626899998E-4</v>
      </c>
      <c r="CG458" s="10">
        <f>3/24000000*OO[[#This Row],[141 (06JUL1985 12:00:00)-Water Temperature (C)]]*OO[[#This Row],[83]]</f>
        <v>2.2760236945792501E-4</v>
      </c>
      <c r="CH458" s="10">
        <f>3/24000000*OO[[#This Row],[142 (06JUL1985 15:00:00)-Water Temperature (C)]]*OO[[#This Row],[84]]</f>
        <v>2.1885988380300001E-4</v>
      </c>
      <c r="CI458" s="10">
        <f>3/24000000*OO[[#This Row],[143 (06JUL1985 18:00:00)-Water Temperature (C)]]*OO[[#This Row],[85]]</f>
        <v>2.0566441127400001E-4</v>
      </c>
      <c r="CJ458" s="10">
        <f>3/24000000*OO[[#This Row],[144 (06JUL1985 21:00:00)-Water Temperature (C)]]*OO[[#This Row],[86]]</f>
        <v>1.9480371191415001E-4</v>
      </c>
      <c r="CK458" s="10">
        <f>3/24000000*OO[[#This Row],[145 (07JUL1985 00:00:00)-Water Temperature (C)]]*OO[[#This Row],[87]]</f>
        <v>1.8845219939108752E-4</v>
      </c>
      <c r="CL458" s="10">
        <f>3/24000000*OO[[#This Row],[146 (07JUL1985 03:00:00)-Water Temperature (C)]]*OO[[#This Row],[88]]</f>
        <v>1.9359095080162498E-4</v>
      </c>
      <c r="CM458" s="10">
        <f>3/24000000*OO[[#This Row],[147 (07JUL1985 06:00:00)-Water Temperature (C)]]*OO[[#This Row],[89]]</f>
        <v>1.9648733951159998E-4</v>
      </c>
      <c r="CN458" s="10">
        <f>3/24000000*OO[[#This Row],[148 (07JUL1985 09:00:00)-Water Temperature (C)]]*OO[[#This Row],[90]]</f>
        <v>1.9507636142459999E-4</v>
      </c>
      <c r="CO458" s="10">
        <f>3/24000000*OO[[#This Row],[149 (07JUL1985 12:00:00)-Water Temperature (C)]]*OO[[#This Row],[91]]</f>
        <v>1.912913421703E-4</v>
      </c>
      <c r="CP458" s="10">
        <f>3/24000000*OO[[#This Row],[150 (07JUL1985 15:00:00)-Water Temperature (C)]]*OO[[#This Row],[92]]</f>
        <v>1.8686567348159998E-4</v>
      </c>
      <c r="CQ458" s="10">
        <f>3/24000000*OO[[#This Row],[151 (07JUL1985 18:00:00)-Water Temperature (C)]]*OO[[#This Row],[93]]</f>
        <v>1.8012217868820001E-4</v>
      </c>
      <c r="CR458" s="10">
        <f>3/24000000*OO[[#This Row],[152 (07JUL1985 21:00:00)-Water Temperature (C)]]*OO[[#This Row],[94]]</f>
        <v>1.738345989705875E-4</v>
      </c>
      <c r="CS458" s="10">
        <f>3/24000000*OO[[#This Row],[153 (08JUL1985 00:00:00)-Water Temperature (C)]]*OO[[#This Row],[95]]</f>
        <v>1.6973381540212501E-4</v>
      </c>
      <c r="CT458" s="10">
        <f>3/24000000*OO[[#This Row],[154 (08JUL1985 03:00:00)-Water Temperature (C)]]*OO[[#This Row],[96]]</f>
        <v>1.7538144647799998E-4</v>
      </c>
      <c r="CU458" s="10">
        <f>3/24000000*OO[[#This Row],[155 (08JUL1985 06:00:00)-Water Temperature (C)]]*OO[[#This Row],[97]]</f>
        <v>1.822759752823375E-4</v>
      </c>
      <c r="CV458" s="10">
        <f>3/24000000*OO[[#This Row],[156 (08JUL1985 09:00:00)-Water Temperature (C)]]*OO[[#This Row],[98]]</f>
        <v>1.8457874459009997E-4</v>
      </c>
      <c r="CW458" s="10">
        <f>3/24000000*OO[[#This Row],[157 (08JUL1985 12:00:00)-Water Temperature (C)]]*OO[[#This Row],[99]]</f>
        <v>1.838533743521875E-4</v>
      </c>
    </row>
    <row r="459" spans="1:101" x14ac:dyDescent="0.35">
      <c r="A459" t="s">
        <v>466</v>
      </c>
      <c r="B459">
        <v>880.04600000000005</v>
      </c>
      <c r="C459" s="10">
        <f>3/24*OO[[#This Row],[59 (26JUN1985 06:00:00)-Water Temperature (C)]]*OO[[#This Row],[1]]/SUM(OO[1])</f>
        <v>0</v>
      </c>
      <c r="D459" s="10">
        <f>3/24*OO[[#This Row],[60 (26JUN1985 09:00:00)-Water Temperature (C)]]*OO[[#This Row],[2]]/SUM(OO[2])</f>
        <v>0</v>
      </c>
      <c r="E459" s="10">
        <f>3/24*OO[[#This Row],[61 (26JUN1985 12:00:00)-Water Temperature (C)]]*OO[[#This Row],[3]]/SUM(OO[3])</f>
        <v>0</v>
      </c>
      <c r="F459" s="10">
        <f>3/24*OO[[#This Row],[62 (26JUN1985 15:00:00)-Water Temperature (C)]]*OO[[#This Row],[4]]/SUM(OO[4])</f>
        <v>0</v>
      </c>
      <c r="G459" s="10">
        <f>3/24*OO[[#This Row],[63 (26JUN1985 18:00:00)-Water Temperature (C)]]*OO[[#This Row],[5]]/SUM(OO[5])</f>
        <v>0</v>
      </c>
      <c r="H459" s="10">
        <f>3/24*OO[[#This Row],[64 (26JUN1985 21:00:00)-Water Temperature (C)]]*OO[[#This Row],[6]]/SUM(OO[6])</f>
        <v>0</v>
      </c>
      <c r="I459" s="10">
        <f>3/24*OO[[#This Row],[65 (27JUN1985 00:00:00)-Water Temperature (C)]]*OO[[#This Row],[7]]/SUM(OO[7])</f>
        <v>0</v>
      </c>
      <c r="J459" s="10">
        <f>3/24*OO[[#This Row],[66 (27JUN1985 03:00:00)-Water Temperature (C)]]*OO[[#This Row],[8]]/SUM(OO[8])</f>
        <v>0</v>
      </c>
      <c r="K459" s="10">
        <f>3/24*OO[[#This Row],[67 (27JUN1985 06:00:00)-Water Temperature (C)]]*OO[[#This Row],[9]]/SUM(OO[9])</f>
        <v>0</v>
      </c>
      <c r="L459" s="10">
        <f>3/24*OO[[#This Row],[68 (27JUN1985 09:00:00)-Water Temperature (C)]]*OO[[#This Row],[10]]/SUM(OO[10])</f>
        <v>0</v>
      </c>
      <c r="M459" s="10">
        <f>3/24*OO[[#This Row],[69 (27JUN1985 12:00:00)-Water Temperature (C)]]*OO[[#This Row],[11]]/SUM(OO[11])</f>
        <v>0</v>
      </c>
      <c r="N459" s="10">
        <f>3/24*OO[[#This Row],[70 (27JUN1985 15:00:00)-Water Temperature (C)]]*OO[[#This Row],[12]]/SUM(OO[12])</f>
        <v>0</v>
      </c>
      <c r="O459" s="10">
        <f>3/24*OO[[#This Row],[71 (27JUN1985 18:00:00)-Water Temperature (C)]]*OO[[#This Row],[13]]/SUM(OO[13])</f>
        <v>0</v>
      </c>
      <c r="P459" s="10">
        <f>3/24*OO[[#This Row],[72 (27JUN1985 21:00:00)-Water Temperature (C)]]*OO[[#This Row],[14]]/SUM(OO[14])</f>
        <v>0</v>
      </c>
      <c r="Q459" s="10">
        <f>3/24*OO[[#This Row],[73 (28JUN1985 00:00:00)-Water Temperature (C)]]*OO[[#This Row],[15]]/SUM(OO[15])</f>
        <v>0</v>
      </c>
      <c r="R459" s="10">
        <f>3/24*OO[[#This Row],[74 (28JUN1985 03:00:00)-Water Temperature (C)]]*OO[[#This Row],[16]]/SUM(OO[16])</f>
        <v>0</v>
      </c>
      <c r="S459" s="10">
        <f>3/24*OO[[#This Row],[75 (28JUN1985 06:00:00)-Water Temperature (C)]]*OO[[#This Row],[17]]/SUM(OO[17])</f>
        <v>0</v>
      </c>
      <c r="T459" s="10">
        <f>3/24*OO[[#This Row],[76 (28JUN1985 09:00:00)-Water Temperature (C)]]*OO[[#This Row],[18]]/SUM(OO[18])</f>
        <v>0</v>
      </c>
      <c r="U459" s="10">
        <f>3/24*OO[[#This Row],[77 (28JUN1985 12:00:00)-Water Temperature (C)]]*OO[[#This Row],[19]]/SUM(OO[19])</f>
        <v>0</v>
      </c>
      <c r="V459" s="10">
        <f>3/24000000*OO[[#This Row],[78 (28JUN1985 15:00:00)-Water Temperature (C)]]*OO[[#This Row],[20]]</f>
        <v>0</v>
      </c>
      <c r="W459" s="10">
        <f>3/24000000*OO[[#This Row],[79 (28JUN1985 18:00:00)-Water Temperature (C)]]*OO[[#This Row],[21]]</f>
        <v>0</v>
      </c>
      <c r="X459" s="10">
        <f>3/24000000*OO[[#This Row],[80 (28JUN1985 21:00:00)-Water Temperature (C)]]*OO[[#This Row],[22]]</f>
        <v>0</v>
      </c>
      <c r="Y459" s="10">
        <f>3/24000000*OO[[#This Row],[81 (29JUN1985 00:00:00)-Water Temperature (C)]]*OO[[#This Row],[23]]</f>
        <v>0</v>
      </c>
      <c r="Z459" s="10">
        <f>3/24000000*OO[[#This Row],[82 (29JUN1985 03:00:00)-Water Temperature (C)]]*OO[[#This Row],[24]]</f>
        <v>3.4728300722775001E-42</v>
      </c>
      <c r="AA459" s="10">
        <f>3/24000000*OO[[#This Row],[83 (29JUN1985 06:00:00)-Water Temperature (C)]]*OO[[#This Row],[25]]</f>
        <v>4.2165609853262502E-36</v>
      </c>
      <c r="AB459" s="10">
        <f>3/24000000*OO[[#This Row],[84 (29JUN1985 09:00:00)-Water Temperature (C)]]*OO[[#This Row],[26]]</f>
        <v>8.5842873377887498E-30</v>
      </c>
      <c r="AC459" s="10">
        <f>3/24000000*OO[[#This Row],[85 (29JUN1985 12:00:00)-Water Temperature (C)]]*OO[[#This Row],[27]]</f>
        <v>6.6393379484249997E-25</v>
      </c>
      <c r="AD459" s="10">
        <f>3/24000000*OO[[#This Row],[86 (29JUN1985 15:00:00)-Water Temperature (C)]]*OO[[#This Row],[28]]</f>
        <v>4.4161783802324999E-21</v>
      </c>
      <c r="AE459" s="10">
        <f>3/24000000*OO[[#This Row],[88 (29JUN1985 21:00:00)-Water Temperature (C)]]*OO[[#This Row],[30]]</f>
        <v>3.1241867704374997E-15</v>
      </c>
      <c r="AF459" s="10">
        <f>3/24000000*OO[[#This Row],[88 (29JUN1985 21:00:00)-Water Temperature (C)]]*OO[[#This Row],[30]]</f>
        <v>3.1241867704374997E-15</v>
      </c>
      <c r="AG459" s="10">
        <f>3/24000000*OO[[#This Row],[89 (30JUN1985 00:00:00)-Water Temperature (C)]]*OO[[#This Row],[31]]</f>
        <v>6.2165052635624994E-13</v>
      </c>
      <c r="AH459" s="10">
        <f>3/24000000*OO[[#This Row],[90 (30JUN1985 03:00:00)-Water Temperature (C)]]*OO[[#This Row],[32]]</f>
        <v>6.1746251239862481E-11</v>
      </c>
      <c r="AI459" s="10">
        <f>3/24000000*OO[[#This Row],[91 (30JUN1985 06:00:00)-Water Temperature (C)]]*OO[[#This Row],[33]]</f>
        <v>3.2751219614174991E-9</v>
      </c>
      <c r="AJ459" s="10">
        <f>3/24000000*OO[[#This Row],[92 (30JUN1985 09:00:00)-Water Temperature (C)]]*OO[[#This Row],[34]]</f>
        <v>9.9437416526512483E-8</v>
      </c>
      <c r="AK459" s="10">
        <f>3/24000000*OO[[#This Row],[93 (30JUN1985 12:00:00)-Water Temperature (C)]]*OO[[#This Row],[35]]</f>
        <v>1.8391614804984998E-6</v>
      </c>
      <c r="AL459" s="10">
        <f>3/24000000*OO[[#This Row],[94 (30JUN1985 15:00:00)-Water Temperature (C)]]*OO[[#This Row],[36]]</f>
        <v>2.1450182424999995E-5</v>
      </c>
      <c r="AM459" s="10">
        <f>3/24000000*OO[[#This Row],[95 (30JUN1985 18:00:00)-Water Temperature (C)]]*OO[[#This Row],[37]]</f>
        <v>1.6567776370529999E-4</v>
      </c>
      <c r="AN459" s="10">
        <f>3/24000000*OO[[#This Row],[96 (30JUN1985 21:00:00)-Water Temperature (C)]]*OO[[#This Row],[38]]</f>
        <v>9.1944195326549997E-4</v>
      </c>
      <c r="AO459" s="10">
        <f>3/24000000*OO[[#This Row],[97 (01JUL1985 00:00:00)-Water Temperature (C)]]*OO[[#This Row],[39]]</f>
        <v>3.8442080900687502E-3</v>
      </c>
      <c r="AP459" s="10">
        <f>3/24000000*OO[[#This Row],[98 (01JUL1985 03:00:00)-Water Temperature (C)]]*OO[[#This Row],[40]]</f>
        <v>1.271833326621E-2</v>
      </c>
      <c r="AQ459" s="10">
        <f>3/24000000*OO[[#This Row],[99 (01JUL1985 06:00:00)-Water Temperature (C)]]*OO[[#This Row],[41]]</f>
        <v>3.3110877165633747E-2</v>
      </c>
      <c r="AR459" s="10">
        <f>3/24000000*OO[[#This Row],[100 (01JUL1985 09:00:00)-Water Temperature (C)]]*OO[[#This Row],[42]]</f>
        <v>6.8069407348949992E-2</v>
      </c>
      <c r="AS459" s="10">
        <f>3/24000000*OO[[#This Row],[101 (01JUL1985 12:00:00)-Water Temperature (C)]]*OO[[#This Row],[43]]</f>
        <v>0.1130949672333</v>
      </c>
      <c r="AT459" s="10">
        <f>3/24000000*OO[[#This Row],[102 (01JUL1985 15:00:00)-Water Temperature (C)]]*OO[[#This Row],[44]]</f>
        <v>0.15461596249957499</v>
      </c>
      <c r="AU459" s="10">
        <f>3/24000000*OO[[#This Row],[103 (01JUL1985 18:00:00)-Water Temperature (C)]]*OO[[#This Row],[45]]</f>
        <v>0.17868266107487499</v>
      </c>
      <c r="AV459" s="10">
        <f>3/24000000*OO[[#This Row],[104 (01JUL1985 21:00:00)-Water Temperature (C)]]*OO[[#This Row],[46]]</f>
        <v>0.17958291150637498</v>
      </c>
      <c r="AW459" s="10">
        <f>3/24000000*OO[[#This Row],[105 (02JUL1985 00:00:00)-Water Temperature (C)]]*OO[[#This Row],[47]]</f>
        <v>0.16201360890329999</v>
      </c>
      <c r="AX459" s="10">
        <f>3/24000000*OO[[#This Row],[106 (02JUL1985 03:00:00)-Water Temperature (C)]]*OO[[#This Row],[48]]</f>
        <v>0.13757498900055001</v>
      </c>
      <c r="AY459" s="10">
        <f>3/24000000*OO[[#This Row],[107 (02JUL1985 06:00:00)-Water Temperature (C)]]*OO[[#This Row],[49]]</f>
        <v>0.10796587960499998</v>
      </c>
      <c r="AZ459" s="10">
        <f>3/24000000*OO[[#This Row],[108 (02JUL1985 09:00:00)-Water Temperature (C)]]*OO[[#This Row],[50]]</f>
        <v>7.8829261415212487E-2</v>
      </c>
      <c r="BA459" s="10">
        <f>3/24000000*OO[[#This Row],[109 (02JUL1985 12:00:00)-Water Temperature (C)]]*OO[[#This Row],[51]]</f>
        <v>5.3666368527199998E-2</v>
      </c>
      <c r="BB459" s="10">
        <f>3/24000000*OO[[#This Row],[110 (02JUL1985 15:00:00)-Water Temperature (C)]]*OO[[#This Row],[52]]</f>
        <v>3.4947582220687494E-2</v>
      </c>
      <c r="BC459" s="10">
        <f>3/24000000*OO[[#This Row],[111 (02JUL1985 18:00:00)-Water Temperature (C)]]*OO[[#This Row],[53]]</f>
        <v>2.2216280997706249E-2</v>
      </c>
      <c r="BD459" s="10">
        <f>3/24000000*OO[[#This Row],[112 (02JUL1985 21:00:00)-Water Temperature (C)]]*OO[[#This Row],[54]]</f>
        <v>1.4586642527099999E-2</v>
      </c>
      <c r="BE459" s="10">
        <f>3/24000000*OO[[#This Row],[113 (03JUL1985 00:00:00)-Water Temperature (C)]]*OO[[#This Row],[55]]</f>
        <v>1.0223369474044999E-2</v>
      </c>
      <c r="BF459" s="10">
        <f>3/24000000*OO[[#This Row],[114 (03JUL1985 03:00:00)-Water Temperature (C)]]*OO[[#This Row],[56]]</f>
        <v>7.8332372930149993E-3</v>
      </c>
      <c r="BG459" s="10">
        <f>3/24000000*OO[[#This Row],[115 (03JUL1985 06:00:00)-Water Temperature (C)]]*OO[[#This Row],[57]]</f>
        <v>6.44618032696E-3</v>
      </c>
      <c r="BH459" s="10">
        <f>3/24000000*OO[[#This Row],[116 (03JUL1985 09:00:00)-Water Temperature (C)]]*OO[[#This Row],[58]]</f>
        <v>5.4382229716649997E-3</v>
      </c>
      <c r="BI459" s="10">
        <f>3/24000000*OO[[#This Row],[117 (03JUL1985 12:00:00)-Water Temperature (C)]]*OO[[#This Row],[59]]</f>
        <v>4.6601070732787495E-3</v>
      </c>
      <c r="BJ459" s="10">
        <f>3/24000000*OO[[#This Row],[118 (03JUL1985 15:00:00)-Water Temperature (C)]]*OO[[#This Row],[60]]</f>
        <v>3.9601969230524999E-3</v>
      </c>
      <c r="BK459" s="10">
        <f>3/24000000*OO[[#This Row],[119 (03JUL1985 18:00:00)-Water Temperature (C)]]*OO[[#This Row],[61]]</f>
        <v>3.3087927287073749E-3</v>
      </c>
      <c r="BL459" s="10">
        <f>3/24000000*OO[[#This Row],[120 (03JUL1985 21:00:00)-Water Temperature (C)]]*OO[[#This Row],[62]]</f>
        <v>2.785407843264E-3</v>
      </c>
      <c r="BM459" s="10">
        <f>3/24000000*OO[[#This Row],[121 (04JUL1985 00:00:00)-Water Temperature (C)]]*OO[[#This Row],[63]]</f>
        <v>2.4204529150815002E-3</v>
      </c>
      <c r="BN459" s="10">
        <f>3/24000000*OO[[#This Row],[122 (04JUL1985 03:00:00)-Water Temperature (C)]]*OO[[#This Row],[64]]</f>
        <v>2.257257237990625E-3</v>
      </c>
      <c r="BO459" s="10">
        <f>3/24000000*OO[[#This Row],[123 (04JUL1985 06:00:00)-Water Temperature (C)]]*OO[[#This Row],[65]]</f>
        <v>2.1469677640742501E-3</v>
      </c>
      <c r="BP459" s="10">
        <f>3/24000000*OO[[#This Row],[124 (04JUL1985 09:00:00)-Water Temperature (C)]]*OO[[#This Row],[66]]</f>
        <v>2.0229860050366253E-3</v>
      </c>
      <c r="BQ459" s="10">
        <f>3/24000000*OO[[#This Row],[125 (04JUL1985 12:00:00)-Water Temperature (C)]]*OO[[#This Row],[67]]</f>
        <v>1.8367611770929999E-3</v>
      </c>
      <c r="BR459" s="10">
        <f>3/24000000*OO[[#This Row],[126 (04JUL1985 15:00:00)-Water Temperature (C)]]*OO[[#This Row],[68]]</f>
        <v>1.6218170808562499E-3</v>
      </c>
      <c r="BS459" s="10">
        <f>3/24000000*OO[[#This Row],[127 (04JUL1985 18:00:00)-Water Temperature (C)]]*OO[[#This Row],[69]]</f>
        <v>1.3979022300305002E-3</v>
      </c>
      <c r="BT459" s="10">
        <f>3/24000000*OO[[#This Row],[128 (04JUL1985 21:00:00)-Water Temperature (C)]]*OO[[#This Row],[70]]</f>
        <v>1.218613233604E-3</v>
      </c>
      <c r="BU459" s="10">
        <f>3/24000000*OO[[#This Row],[129 (05JUL1985 00:00:00)-Water Temperature (C)]]*OO[[#This Row],[71]]</f>
        <v>1.0909724735025E-3</v>
      </c>
      <c r="BV459" s="10">
        <f>3/24000000*OO[[#This Row],[130 (05JUL1985 03:00:00)-Water Temperature (C)]]*OO[[#This Row],[72]]</f>
        <v>1.0392359224983751E-3</v>
      </c>
      <c r="BW459" s="10">
        <f>3/24000000*OO[[#This Row],[131 (05JUL1985 06:00:00)-Water Temperature (C)]]*OO[[#This Row],[73]]</f>
        <v>1.0045638381104998E-3</v>
      </c>
      <c r="BX459" s="10">
        <f>3/24000000*OO[[#This Row],[132 (05JUL1985 09:00:00)-Water Temperature (C)]]*OO[[#This Row],[74]]</f>
        <v>9.7098773958712481E-4</v>
      </c>
      <c r="BY459" s="10">
        <f>3/24000000*OO[[#This Row],[133 (05JUL1985 12:00:00)-Water Temperature (C)]]*OO[[#This Row],[75]]</f>
        <v>9.2796883432825009E-4</v>
      </c>
      <c r="BZ459" s="10">
        <f>3/24000000*OO[[#This Row],[134 (05JUL1985 15:00:00)-Water Temperature (C)]]*OO[[#This Row],[76]]</f>
        <v>8.5789856763187494E-4</v>
      </c>
      <c r="CA459" s="10">
        <f>3/24000000*OO[[#This Row],[135 (05JUL1985 18:00:00)-Water Temperature (C)]]*OO[[#This Row],[77]]</f>
        <v>7.7636997279287496E-4</v>
      </c>
      <c r="CB459" s="10">
        <f>3/24000000*OO[[#This Row],[136 (05JUL1985 21:00:00)-Water Temperature (C)]]*OO[[#This Row],[78]]</f>
        <v>7.0649100938699992E-4</v>
      </c>
      <c r="CC459" s="10">
        <f>3/24000000*OO[[#This Row],[137 (06JUL1985 00:00:00)-Water Temperature (C)]]*OO[[#This Row],[79]]</f>
        <v>6.6015235071899996E-4</v>
      </c>
      <c r="CD459" s="10">
        <f>3/24000000*OO[[#This Row],[138 (06JUL1985 03:00:00)-Water Temperature (C)]]*OO[[#This Row],[80]]</f>
        <v>6.5192755972500003E-4</v>
      </c>
      <c r="CE459" s="10">
        <f>3/24000000*OO[[#This Row],[139 (06JUL1985 06:00:00)-Water Temperature (C)]]*OO[[#This Row],[81]]</f>
        <v>6.5391189249699999E-4</v>
      </c>
      <c r="CF459" s="10">
        <f>3/24000000*OO[[#This Row],[140 (06JUL1985 09:00:00)-Water Temperature (C)]]*OO[[#This Row],[82]]</f>
        <v>6.5462090693062496E-4</v>
      </c>
      <c r="CG459" s="10">
        <f>3/24000000*OO[[#This Row],[141 (06JUL1985 12:00:00)-Water Temperature (C)]]*OO[[#This Row],[83]]</f>
        <v>6.4391964062399988E-4</v>
      </c>
      <c r="CH459" s="10">
        <f>3/24000000*OO[[#This Row],[142 (06JUL1985 15:00:00)-Water Temperature (C)]]*OO[[#This Row],[84]]</f>
        <v>6.1958546339687499E-4</v>
      </c>
      <c r="CI459" s="10">
        <f>3/24000000*OO[[#This Row],[143 (06JUL1985 18:00:00)-Water Temperature (C)]]*OO[[#This Row],[85]]</f>
        <v>5.8210301291999997E-4</v>
      </c>
      <c r="CJ459" s="10">
        <f>3/24000000*OO[[#This Row],[144 (06JUL1985 21:00:00)-Water Temperature (C)]]*OO[[#This Row],[86]]</f>
        <v>5.4897778450799998E-4</v>
      </c>
      <c r="CK459" s="10">
        <f>3/24000000*OO[[#This Row],[145 (07JUL1985 00:00:00)-Water Temperature (C)]]*OO[[#This Row],[87]]</f>
        <v>5.2658058892500004E-4</v>
      </c>
      <c r="CL459" s="10">
        <f>3/24000000*OO[[#This Row],[146 (07JUL1985 03:00:00)-Water Temperature (C)]]*OO[[#This Row],[88]]</f>
        <v>5.3372336170937496E-4</v>
      </c>
      <c r="CM459" s="10">
        <f>3/24000000*OO[[#This Row],[147 (07JUL1985 06:00:00)-Water Temperature (C)]]*OO[[#This Row],[89]]</f>
        <v>5.3779370547449995E-4</v>
      </c>
      <c r="CN459" s="10">
        <f>3/24000000*OO[[#This Row],[148 (07JUL1985 09:00:00)-Water Temperature (C)]]*OO[[#This Row],[90]]</f>
        <v>5.3242429790312489E-4</v>
      </c>
      <c r="CO459" s="10">
        <f>3/24000000*OO[[#This Row],[149 (07JUL1985 12:00:00)-Water Temperature (C)]]*OO[[#This Row],[91]]</f>
        <v>5.2103357822999997E-4</v>
      </c>
      <c r="CP459" s="10">
        <f>3/24000000*OO[[#This Row],[150 (07JUL1985 15:00:00)-Water Temperature (C)]]*OO[[#This Row],[92]]</f>
        <v>5.0841415102325001E-4</v>
      </c>
      <c r="CQ459" s="10">
        <f>3/24000000*OO[[#This Row],[151 (07JUL1985 18:00:00)-Water Temperature (C)]]*OO[[#This Row],[93]]</f>
        <v>4.8972173228987504E-4</v>
      </c>
      <c r="CR459" s="10">
        <f>3/24000000*OO[[#This Row],[152 (07JUL1985 21:00:00)-Water Temperature (C)]]*OO[[#This Row],[94]]</f>
        <v>4.7147911448749996E-4</v>
      </c>
      <c r="CS459" s="10">
        <f>3/24000000*OO[[#This Row],[153 (08JUL1985 00:00:00)-Water Temperature (C)]]*OO[[#This Row],[95]]</f>
        <v>4.5808832086749994E-4</v>
      </c>
      <c r="CT459" s="10">
        <f>3/24000000*OO[[#This Row],[154 (08JUL1985 03:00:00)-Water Temperature (C)]]*OO[[#This Row],[96]]</f>
        <v>4.6903827835200005E-4</v>
      </c>
      <c r="CU459" s="10">
        <f>3/24000000*OO[[#This Row],[155 (08JUL1985 06:00:00)-Water Temperature (C)]]*OO[[#This Row],[97]]</f>
        <v>4.846383381199999E-4</v>
      </c>
      <c r="CV459" s="10">
        <f>3/24000000*OO[[#This Row],[156 (08JUL1985 09:00:00)-Water Temperature (C)]]*OO[[#This Row],[98]]</f>
        <v>4.9014580595200001E-4</v>
      </c>
      <c r="CW459" s="10">
        <f>3/24000000*OO[[#This Row],[157 (08JUL1985 12:00:00)-Water Temperature (C)]]*OO[[#This Row],[99]]</f>
        <v>4.8840089333437495E-4</v>
      </c>
    </row>
    <row r="460" spans="1:101" x14ac:dyDescent="0.35">
      <c r="A460" s="3" t="s">
        <v>467</v>
      </c>
      <c r="B460" s="3">
        <v>967.74</v>
      </c>
      <c r="C460" s="10">
        <f>3/24*OO[[#This Row],[59 (26JUN1985 06:00:00)-Water Temperature (C)]]*OO[[#This Row],[1]]/SUM(OO[1])</f>
        <v>0</v>
      </c>
      <c r="D460" s="10">
        <f>3/24*OO[[#This Row],[60 (26JUN1985 09:00:00)-Water Temperature (C)]]*OO[[#This Row],[2]]/SUM(OO[2])</f>
        <v>0</v>
      </c>
      <c r="E460" s="10">
        <f>3/24*OO[[#This Row],[61 (26JUN1985 12:00:00)-Water Temperature (C)]]*OO[[#This Row],[3]]/SUM(OO[3])</f>
        <v>0</v>
      </c>
      <c r="F460" s="10">
        <f>3/24*OO[[#This Row],[62 (26JUN1985 15:00:00)-Water Temperature (C)]]*OO[[#This Row],[4]]/SUM(OO[4])</f>
        <v>0</v>
      </c>
      <c r="G460" s="10">
        <f>3/24*OO[[#This Row],[63 (26JUN1985 18:00:00)-Water Temperature (C)]]*OO[[#This Row],[5]]/SUM(OO[5])</f>
        <v>0</v>
      </c>
      <c r="H460" s="10">
        <f>3/24*OO[[#This Row],[64 (26JUN1985 21:00:00)-Water Temperature (C)]]*OO[[#This Row],[6]]/SUM(OO[6])</f>
        <v>0</v>
      </c>
      <c r="I460" s="10">
        <f>3/24*OO[[#This Row],[65 (27JUN1985 00:00:00)-Water Temperature (C)]]*OO[[#This Row],[7]]/SUM(OO[7])</f>
        <v>0</v>
      </c>
      <c r="J460" s="10">
        <f>3/24*OO[[#This Row],[66 (27JUN1985 03:00:00)-Water Temperature (C)]]*OO[[#This Row],[8]]/SUM(OO[8])</f>
        <v>0</v>
      </c>
      <c r="K460" s="10">
        <f>3/24*OO[[#This Row],[67 (27JUN1985 06:00:00)-Water Temperature (C)]]*OO[[#This Row],[9]]/SUM(OO[9])</f>
        <v>0</v>
      </c>
      <c r="L460" s="10">
        <f>3/24*OO[[#This Row],[68 (27JUN1985 09:00:00)-Water Temperature (C)]]*OO[[#This Row],[10]]/SUM(OO[10])</f>
        <v>0</v>
      </c>
      <c r="M460" s="10">
        <f>3/24*OO[[#This Row],[69 (27JUN1985 12:00:00)-Water Temperature (C)]]*OO[[#This Row],[11]]/SUM(OO[11])</f>
        <v>0</v>
      </c>
      <c r="N460" s="10">
        <f>3/24*OO[[#This Row],[70 (27JUN1985 15:00:00)-Water Temperature (C)]]*OO[[#This Row],[12]]/SUM(OO[12])</f>
        <v>0</v>
      </c>
      <c r="O460" s="10">
        <f>3/24*OO[[#This Row],[71 (27JUN1985 18:00:00)-Water Temperature (C)]]*OO[[#This Row],[13]]/SUM(OO[13])</f>
        <v>0</v>
      </c>
      <c r="P460" s="10">
        <f>3/24*OO[[#This Row],[72 (27JUN1985 21:00:00)-Water Temperature (C)]]*OO[[#This Row],[14]]/SUM(OO[14])</f>
        <v>0</v>
      </c>
      <c r="Q460" s="10">
        <f>3/24*OO[[#This Row],[73 (28JUN1985 00:00:00)-Water Temperature (C)]]*OO[[#This Row],[15]]/SUM(OO[15])</f>
        <v>0</v>
      </c>
      <c r="R460" s="10">
        <f>3/24*OO[[#This Row],[74 (28JUN1985 03:00:00)-Water Temperature (C)]]*OO[[#This Row],[16]]/SUM(OO[16])</f>
        <v>0</v>
      </c>
      <c r="S460" s="10">
        <f>3/24*OO[[#This Row],[75 (28JUN1985 06:00:00)-Water Temperature (C)]]*OO[[#This Row],[17]]/SUM(OO[17])</f>
        <v>0</v>
      </c>
      <c r="T460" s="10">
        <f>3/24*OO[[#This Row],[76 (28JUN1985 09:00:00)-Water Temperature (C)]]*OO[[#This Row],[18]]/SUM(OO[18])</f>
        <v>0</v>
      </c>
      <c r="U460" s="10">
        <f>3/24*OO[[#This Row],[77 (28JUN1985 12:00:00)-Water Temperature (C)]]*OO[[#This Row],[19]]/SUM(OO[19])</f>
        <v>0</v>
      </c>
      <c r="V460" s="10">
        <f>3/24000000*OO[[#This Row],[78 (28JUN1985 15:00:00)-Water Temperature (C)]]*OO[[#This Row],[20]]</f>
        <v>0</v>
      </c>
      <c r="W460" s="10">
        <f>3/24000000*OO[[#This Row],[79 (28JUN1985 18:00:00)-Water Temperature (C)]]*OO[[#This Row],[21]]</f>
        <v>0</v>
      </c>
      <c r="X460" s="10">
        <f>3/24000000*OO[[#This Row],[80 (28JUN1985 21:00:00)-Water Temperature (C)]]*OO[[#This Row],[22]]</f>
        <v>0</v>
      </c>
      <c r="Y460" s="10">
        <f>3/24000000*OO[[#This Row],[81 (29JUN1985 00:00:00)-Water Temperature (C)]]*OO[[#This Row],[23]]</f>
        <v>0</v>
      </c>
      <c r="Z460" s="10">
        <f>3/24000000*OO[[#This Row],[82 (29JUN1985 03:00:00)-Water Temperature (C)]]*OO[[#This Row],[24]]</f>
        <v>8.4341990623962505E-43</v>
      </c>
      <c r="AA460" s="10">
        <f>3/24000000*OO[[#This Row],[83 (29JUN1985 06:00:00)-Water Temperature (C)]]*OO[[#This Row],[25]]</f>
        <v>1.01538026291275E-36</v>
      </c>
      <c r="AB460" s="10">
        <f>3/24000000*OO[[#This Row],[84 (29JUN1985 09:00:00)-Water Temperature (C)]]*OO[[#This Row],[26]]</f>
        <v>2.3188733655441248E-30</v>
      </c>
      <c r="AC460" s="10">
        <f>3/24000000*OO[[#This Row],[85 (29JUN1985 12:00:00)-Water Temperature (C)]]*OO[[#This Row],[27]]</f>
        <v>2.1369302903137497E-25</v>
      </c>
      <c r="AD460" s="10">
        <f>3/24000000*OO[[#This Row],[86 (29JUN1985 15:00:00)-Water Temperature (C)]]*OO[[#This Row],[28]]</f>
        <v>1.6270230837904998E-21</v>
      </c>
      <c r="AE460" s="10">
        <f>3/24000000*OO[[#This Row],[88 (29JUN1985 21:00:00)-Water Temperature (C)]]*OO[[#This Row],[30]]</f>
        <v>1.4242201656446251E-15</v>
      </c>
      <c r="AF460" s="10">
        <f>3/24000000*OO[[#This Row],[88 (29JUN1985 21:00:00)-Water Temperature (C)]]*OO[[#This Row],[30]]</f>
        <v>1.4242201656446251E-15</v>
      </c>
      <c r="AG460" s="10">
        <f>3/24000000*OO[[#This Row],[89 (30JUN1985 00:00:00)-Water Temperature (C)]]*OO[[#This Row],[31]]</f>
        <v>3.0899013364268753E-13</v>
      </c>
      <c r="AH460" s="10">
        <f>3/24000000*OO[[#This Row],[90 (30JUN1985 03:00:00)-Water Temperature (C)]]*OO[[#This Row],[32]]</f>
        <v>3.3029834265697504E-11</v>
      </c>
      <c r="AI460" s="10">
        <f>3/24000000*OO[[#This Row],[91 (30JUN1985 06:00:00)-Water Temperature (C)]]*OO[[#This Row],[33]]</f>
        <v>1.8789750841372498E-9</v>
      </c>
      <c r="AJ460" s="10">
        <f>3/24000000*OO[[#This Row],[92 (30JUN1985 09:00:00)-Water Temperature (C)]]*OO[[#This Row],[34]]</f>
        <v>6.1172556485949994E-8</v>
      </c>
      <c r="AK460" s="10">
        <f>3/24000000*OO[[#This Row],[93 (30JUN1985 12:00:00)-Water Temperature (C)]]*OO[[#This Row],[35]]</f>
        <v>1.2114364861494998E-6</v>
      </c>
      <c r="AL460" s="10">
        <f>3/24000000*OO[[#This Row],[94 (30JUN1985 15:00:00)-Water Temperature (C)]]*OO[[#This Row],[36]]</f>
        <v>1.5146825597259999E-5</v>
      </c>
      <c r="AM460" s="10">
        <f>3/24000000*OO[[#This Row],[95 (30JUN1985 18:00:00)-Water Temperature (C)]]*OO[[#This Row],[37]]</f>
        <v>1.2530566306991249E-4</v>
      </c>
      <c r="AN460" s="10">
        <f>3/24000000*OO[[#This Row],[96 (30JUN1985 21:00:00)-Water Temperature (C)]]*OO[[#This Row],[38]]</f>
        <v>7.397918700918748E-4</v>
      </c>
      <c r="AO460" s="10">
        <f>3/24000000*OO[[#This Row],[97 (01JUL1985 00:00:00)-Water Temperature (C)]]*OO[[#This Row],[39]]</f>
        <v>3.2683973511556256E-3</v>
      </c>
      <c r="AP460" s="10">
        <f>3/24000000*OO[[#This Row],[98 (01JUL1985 03:00:00)-Water Temperature (C)]]*OO[[#This Row],[40]]</f>
        <v>1.1366884208977501E-2</v>
      </c>
      <c r="AQ460" s="10">
        <f>3/24000000*OO[[#This Row],[99 (01JUL1985 06:00:00)-Water Temperature (C)]]*OO[[#This Row],[41]]</f>
        <v>3.1157268712717498E-2</v>
      </c>
      <c r="AR460" s="10">
        <f>3/24000000*OO[[#This Row],[100 (01JUL1985 09:00:00)-Water Temperature (C)]]*OO[[#This Row],[42]]</f>
        <v>6.7690002915000005E-2</v>
      </c>
      <c r="AS460" s="10">
        <f>3/24000000*OO[[#This Row],[101 (01JUL1985 12:00:00)-Water Temperature (C)]]*OO[[#This Row],[43]]</f>
        <v>0.11917762150085</v>
      </c>
      <c r="AT460" s="10">
        <f>3/24000000*OO[[#This Row],[102 (01JUL1985 15:00:00)-Water Temperature (C)]]*OO[[#This Row],[44]]</f>
        <v>0.17292851792906247</v>
      </c>
      <c r="AU460" s="10">
        <f>3/24000000*OO[[#This Row],[103 (01JUL1985 18:00:00)-Water Temperature (C)]]*OO[[#This Row],[45]]</f>
        <v>0.21230936047743748</v>
      </c>
      <c r="AV460" s="10">
        <f>3/24000000*OO[[#This Row],[104 (01JUL1985 21:00:00)-Water Temperature (C)]]*OO[[#This Row],[46]]</f>
        <v>0.22663720161652498</v>
      </c>
      <c r="AW460" s="10">
        <f>3/24000000*OO[[#This Row],[105 (02JUL1985 00:00:00)-Water Temperature (C)]]*OO[[#This Row],[47]]</f>
        <v>0.21706274099632503</v>
      </c>
      <c r="AX460" s="10">
        <f>3/24000000*OO[[#This Row],[106 (02JUL1985 03:00:00)-Water Temperature (C)]]*OO[[#This Row],[48]]</f>
        <v>0.19503377658025001</v>
      </c>
      <c r="AY460" s="10">
        <f>3/24000000*OO[[#This Row],[107 (02JUL1985 06:00:00)-Water Temperature (C)]]*OO[[#This Row],[49]]</f>
        <v>0.16336422422760002</v>
      </c>
      <c r="AZ460" s="10">
        <f>3/24000000*OO[[#This Row],[108 (02JUL1985 09:00:00)-Water Temperature (C)]]*OO[[#This Row],[50]]</f>
        <v>0.12829840148182498</v>
      </c>
      <c r="BA460" s="10">
        <f>3/24000000*OO[[#This Row],[109 (02JUL1985 12:00:00)-Water Temperature (C)]]*OO[[#This Row],[51]]</f>
        <v>9.4801493955574995E-2</v>
      </c>
      <c r="BB460" s="10">
        <f>3/24000000*OO[[#This Row],[110 (02JUL1985 15:00:00)-Water Temperature (C)]]*OO[[#This Row],[52]]</f>
        <v>6.7275536439812489E-2</v>
      </c>
      <c r="BC460" s="10">
        <f>3/24000000*OO[[#This Row],[111 (02JUL1985 18:00:00)-Water Temperature (C)]]*OO[[#This Row],[53]]</f>
        <v>4.6540751437400003E-2</v>
      </c>
      <c r="BD460" s="10">
        <f>3/24000000*OO[[#This Row],[112 (02JUL1985 21:00:00)-Water Temperature (C)]]*OO[[#This Row],[54]]</f>
        <v>3.28181659718925E-2</v>
      </c>
      <c r="BE460" s="10">
        <f>3/24000000*OO[[#This Row],[113 (03JUL1985 00:00:00)-Water Temperature (C)]]*OO[[#This Row],[55]]</f>
        <v>2.4189190418749996E-2</v>
      </c>
      <c r="BF460" s="10">
        <f>3/24000000*OO[[#This Row],[114 (03JUL1985 03:00:00)-Water Temperature (C)]]*OO[[#This Row],[56]]</f>
        <v>1.9070597810687501E-2</v>
      </c>
      <c r="BG460" s="10">
        <f>3/24000000*OO[[#This Row],[115 (03JUL1985 06:00:00)-Water Temperature (C)]]*OO[[#This Row],[57]]</f>
        <v>1.5912957744902499E-2</v>
      </c>
      <c r="BH460" s="10">
        <f>3/24000000*OO[[#This Row],[116 (03JUL1985 09:00:00)-Water Temperature (C)]]*OO[[#This Row],[58]]</f>
        <v>1.3540875895442499E-2</v>
      </c>
      <c r="BI460" s="10">
        <f>3/24000000*OO[[#This Row],[117 (03JUL1985 12:00:00)-Water Temperature (C)]]*OO[[#This Row],[59]]</f>
        <v>1.1670528102625E-2</v>
      </c>
      <c r="BJ460" s="10">
        <f>3/24000000*OO[[#This Row],[118 (03JUL1985 15:00:00)-Water Temperature (C)]]*OO[[#This Row],[60]]</f>
        <v>9.9797278697187491E-3</v>
      </c>
      <c r="BK460" s="10">
        <f>3/24000000*OO[[#This Row],[119 (03JUL1985 18:00:00)-Water Temperature (C)]]*OO[[#This Row],[61]]</f>
        <v>8.3980078690587493E-3</v>
      </c>
      <c r="BL460" s="10">
        <f>3/24000000*OO[[#This Row],[120 (03JUL1985 21:00:00)-Water Temperature (C)]]*OO[[#This Row],[62]]</f>
        <v>7.0917507055987504E-3</v>
      </c>
      <c r="BM460" s="10">
        <f>3/24000000*OO[[#This Row],[121 (04JUL1985 00:00:00)-Water Temperature (C)]]*OO[[#This Row],[63]]</f>
        <v>6.1373465115649997E-3</v>
      </c>
      <c r="BN460" s="10">
        <f>3/24000000*OO[[#This Row],[122 (04JUL1985 03:00:00)-Water Temperature (C)]]*OO[[#This Row],[64]]</f>
        <v>5.6524686938899992E-3</v>
      </c>
      <c r="BO460" s="10">
        <f>3/24000000*OO[[#This Row],[123 (04JUL1985 06:00:00)-Water Temperature (C)]]*OO[[#This Row],[65]]</f>
        <v>5.3249107730000004E-3</v>
      </c>
      <c r="BP460" s="10">
        <f>3/24000000*OO[[#This Row],[124 (04JUL1985 09:00:00)-Water Temperature (C)]]*OO[[#This Row],[66]]</f>
        <v>5.0046394826999997E-3</v>
      </c>
      <c r="BQ460" s="10">
        <f>3/24000000*OO[[#This Row],[125 (04JUL1985 12:00:00)-Water Temperature (C)]]*OO[[#This Row],[67]]</f>
        <v>4.5623535560750002E-3</v>
      </c>
      <c r="BR460" s="10">
        <f>3/24000000*OO[[#This Row],[126 (04JUL1985 15:00:00)-Water Temperature (C)]]*OO[[#This Row],[68]]</f>
        <v>4.0551155437649998E-3</v>
      </c>
      <c r="BS460" s="10">
        <f>3/24000000*OO[[#This Row],[127 (04JUL1985 18:00:00)-Water Temperature (C)]]*OO[[#This Row],[69]]</f>
        <v>3.517803868995E-3</v>
      </c>
      <c r="BT460" s="10">
        <f>3/24000000*OO[[#This Row],[128 (04JUL1985 21:00:00)-Water Temperature (C)]]*OO[[#This Row],[70]]</f>
        <v>3.0695192961457496E-3</v>
      </c>
      <c r="BU460" s="10">
        <f>3/24000000*OO[[#This Row],[129 (05JUL1985 00:00:00)-Water Temperature (C)]]*OO[[#This Row],[71]]</f>
        <v>2.7323373302692499E-3</v>
      </c>
      <c r="BV460" s="10">
        <f>3/24000000*OO[[#This Row],[130 (05JUL1985 03:00:00)-Water Temperature (C)]]*OO[[#This Row],[72]]</f>
        <v>2.5672444893401251E-3</v>
      </c>
      <c r="BW460" s="10">
        <f>3/24000000*OO[[#This Row],[131 (05JUL1985 06:00:00)-Water Temperature (C)]]*OO[[#This Row],[73]]</f>
        <v>2.4548900638109998E-3</v>
      </c>
      <c r="BX460" s="10">
        <f>3/24000000*OO[[#This Row],[132 (05JUL1985 09:00:00)-Water Temperature (C)]]*OO[[#This Row],[74]]</f>
        <v>2.3591414149402501E-3</v>
      </c>
      <c r="BY460" s="10">
        <f>3/24000000*OO[[#This Row],[133 (05JUL1985 12:00:00)-Water Temperature (C)]]*OO[[#This Row],[75]]</f>
        <v>2.2488214232670002E-3</v>
      </c>
      <c r="BZ460" s="10">
        <f>3/24000000*OO[[#This Row],[134 (05JUL1985 15:00:00)-Water Temperature (C)]]*OO[[#This Row],[76]]</f>
        <v>2.0839717578228752E-3</v>
      </c>
      <c r="CA460" s="10">
        <f>3/24000000*OO[[#This Row],[135 (05JUL1985 18:00:00)-Water Temperature (C)]]*OO[[#This Row],[77]]</f>
        <v>1.8925474924979999E-3</v>
      </c>
      <c r="CB460" s="10">
        <f>3/24000000*OO[[#This Row],[136 (05JUL1985 21:00:00)-Water Temperature (C)]]*OO[[#This Row],[78]]</f>
        <v>1.7210933561048751E-3</v>
      </c>
      <c r="CC460" s="10">
        <f>3/24000000*OO[[#This Row],[137 (06JUL1985 00:00:00)-Water Temperature (C)]]*OO[[#This Row],[79]]</f>
        <v>1.5966622763061251E-3</v>
      </c>
      <c r="CD460" s="10">
        <f>3/24000000*OO[[#This Row],[138 (06JUL1985 03:00:00)-Water Temperature (C)]]*OO[[#This Row],[80]]</f>
        <v>1.5547983223875002E-3</v>
      </c>
      <c r="CE460" s="10">
        <f>3/24000000*OO[[#This Row],[139 (06JUL1985 06:00:00)-Water Temperature (C)]]*OO[[#This Row],[81]]</f>
        <v>1.5419222469198748E-3</v>
      </c>
      <c r="CF460" s="10">
        <f>3/24000000*OO[[#This Row],[140 (06JUL1985 09:00:00)-Water Temperature (C)]]*OO[[#This Row],[82]]</f>
        <v>1.5331773729257501E-3</v>
      </c>
      <c r="CG460" s="10">
        <f>3/24000000*OO[[#This Row],[141 (06JUL1985 12:00:00)-Water Temperature (C)]]*OO[[#This Row],[83]]</f>
        <v>1.5039265266888751E-3</v>
      </c>
      <c r="CH460" s="10">
        <f>3/24000000*OO[[#This Row],[142 (06JUL1985 15:00:00)-Water Temperature (C)]]*OO[[#This Row],[84]]</f>
        <v>1.4466269645099998E-3</v>
      </c>
      <c r="CI460" s="10">
        <f>3/24000000*OO[[#This Row],[143 (06JUL1985 18:00:00)-Water Temperature (C)]]*OO[[#This Row],[85]]</f>
        <v>1.3601815996072499E-3</v>
      </c>
      <c r="CJ460" s="10">
        <f>3/24000000*OO[[#This Row],[144 (06JUL1985 21:00:00)-Water Temperature (C)]]*OO[[#This Row],[86]]</f>
        <v>1.2795496274685E-3</v>
      </c>
      <c r="CK460" s="10">
        <f>3/24000000*OO[[#This Row],[145 (07JUL1985 00:00:00)-Water Temperature (C)]]*OO[[#This Row],[87]]</f>
        <v>1.2185818552320001E-3</v>
      </c>
      <c r="CL460" s="10">
        <f>3/24000000*OO[[#This Row],[146 (07JUL1985 03:00:00)-Water Temperature (C)]]*OO[[#This Row],[88]]</f>
        <v>1.21711326806475E-3</v>
      </c>
      <c r="CM460" s="10">
        <f>3/24000000*OO[[#This Row],[147 (07JUL1985 06:00:00)-Water Temperature (C)]]*OO[[#This Row],[89]]</f>
        <v>1.214380341454E-3</v>
      </c>
      <c r="CN460" s="10">
        <f>3/24000000*OO[[#This Row],[148 (07JUL1985 09:00:00)-Water Temperature (C)]]*OO[[#This Row],[90]]</f>
        <v>1.1967179283303749E-3</v>
      </c>
      <c r="CO460" s="10">
        <f>3/24000000*OO[[#This Row],[149 (07JUL1985 12:00:00)-Water Temperature (C)]]*OO[[#This Row],[91]]</f>
        <v>1.16865869646175E-3</v>
      </c>
      <c r="CP460" s="10">
        <f>3/24000000*OO[[#This Row],[150 (07JUL1985 15:00:00)-Water Temperature (C)]]*OO[[#This Row],[92]]</f>
        <v>1.1388746408099999E-3</v>
      </c>
      <c r="CQ460" s="10">
        <f>3/24000000*OO[[#This Row],[151 (07JUL1985 18:00:00)-Water Temperature (C)]]*OO[[#This Row],[93]]</f>
        <v>1.0969100990617499E-3</v>
      </c>
      <c r="CR460" s="10">
        <f>3/24000000*OO[[#This Row],[152 (07JUL1985 21:00:00)-Water Temperature (C)]]*OO[[#This Row],[94]]</f>
        <v>1.054707270628875E-3</v>
      </c>
      <c r="CS460" s="10">
        <f>3/24000000*OO[[#This Row],[153 (08JUL1985 00:00:00)-Water Temperature (C)]]*OO[[#This Row],[95]]</f>
        <v>1.0208126244224999E-3</v>
      </c>
      <c r="CT460" s="10">
        <f>3/24000000*OO[[#This Row],[154 (08JUL1985 03:00:00)-Water Temperature (C)]]*OO[[#This Row],[96]]</f>
        <v>1.0343138615777499E-3</v>
      </c>
      <c r="CU460" s="10">
        <f>3/24000000*OO[[#This Row],[155 (08JUL1985 06:00:00)-Water Temperature (C)]]*OO[[#This Row],[97]]</f>
        <v>1.0598196149775E-3</v>
      </c>
      <c r="CV460" s="10">
        <f>3/24000000*OO[[#This Row],[156 (08JUL1985 09:00:00)-Water Temperature (C)]]*OO[[#This Row],[98]]</f>
        <v>1.069184023329375E-3</v>
      </c>
      <c r="CW460" s="10">
        <f>3/24000000*OO[[#This Row],[157 (08JUL1985 12:00:00)-Water Temperature (C)]]*OO[[#This Row],[99]]</f>
        <v>1.0655039496245001E-3</v>
      </c>
    </row>
    <row r="461" spans="1:101" x14ac:dyDescent="0.35">
      <c r="A461" t="s">
        <v>468</v>
      </c>
      <c r="B461">
        <v>733.98889999999994</v>
      </c>
      <c r="C461" s="10">
        <f>3/24*OO[[#This Row],[59 (26JUN1985 06:00:00)-Water Temperature (C)]]*OO[[#This Row],[1]]/SUM(OO[1])</f>
        <v>0</v>
      </c>
      <c r="D461" s="10">
        <f>3/24*OO[[#This Row],[60 (26JUN1985 09:00:00)-Water Temperature (C)]]*OO[[#This Row],[2]]/SUM(OO[2])</f>
        <v>0</v>
      </c>
      <c r="E461" s="10">
        <f>3/24*OO[[#This Row],[61 (26JUN1985 12:00:00)-Water Temperature (C)]]*OO[[#This Row],[3]]/SUM(OO[3])</f>
        <v>0</v>
      </c>
      <c r="F461" s="10">
        <f>3/24*OO[[#This Row],[62 (26JUN1985 15:00:00)-Water Temperature (C)]]*OO[[#This Row],[4]]/SUM(OO[4])</f>
        <v>0</v>
      </c>
      <c r="G461" s="10">
        <f>3/24*OO[[#This Row],[63 (26JUN1985 18:00:00)-Water Temperature (C)]]*OO[[#This Row],[5]]/SUM(OO[5])</f>
        <v>0</v>
      </c>
      <c r="H461" s="10">
        <f>3/24*OO[[#This Row],[64 (26JUN1985 21:00:00)-Water Temperature (C)]]*OO[[#This Row],[6]]/SUM(OO[6])</f>
        <v>0</v>
      </c>
      <c r="I461" s="10">
        <f>3/24*OO[[#This Row],[65 (27JUN1985 00:00:00)-Water Temperature (C)]]*OO[[#This Row],[7]]/SUM(OO[7])</f>
        <v>0</v>
      </c>
      <c r="J461" s="10">
        <f>3/24*OO[[#This Row],[66 (27JUN1985 03:00:00)-Water Temperature (C)]]*OO[[#This Row],[8]]/SUM(OO[8])</f>
        <v>0</v>
      </c>
      <c r="K461" s="10">
        <f>3/24*OO[[#This Row],[67 (27JUN1985 06:00:00)-Water Temperature (C)]]*OO[[#This Row],[9]]/SUM(OO[9])</f>
        <v>0</v>
      </c>
      <c r="L461" s="10">
        <f>3/24*OO[[#This Row],[68 (27JUN1985 09:00:00)-Water Temperature (C)]]*OO[[#This Row],[10]]/SUM(OO[10])</f>
        <v>0</v>
      </c>
      <c r="M461" s="10">
        <f>3/24*OO[[#This Row],[69 (27JUN1985 12:00:00)-Water Temperature (C)]]*OO[[#This Row],[11]]/SUM(OO[11])</f>
        <v>0</v>
      </c>
      <c r="N461" s="10">
        <f>3/24*OO[[#This Row],[70 (27JUN1985 15:00:00)-Water Temperature (C)]]*OO[[#This Row],[12]]/SUM(OO[12])</f>
        <v>0</v>
      </c>
      <c r="O461" s="10">
        <f>3/24*OO[[#This Row],[71 (27JUN1985 18:00:00)-Water Temperature (C)]]*OO[[#This Row],[13]]/SUM(OO[13])</f>
        <v>0</v>
      </c>
      <c r="P461" s="10">
        <f>3/24*OO[[#This Row],[72 (27JUN1985 21:00:00)-Water Temperature (C)]]*OO[[#This Row],[14]]/SUM(OO[14])</f>
        <v>0</v>
      </c>
      <c r="Q461" s="10">
        <f>3/24*OO[[#This Row],[73 (28JUN1985 00:00:00)-Water Temperature (C)]]*OO[[#This Row],[15]]/SUM(OO[15])</f>
        <v>0</v>
      </c>
      <c r="R461" s="10">
        <f>3/24*OO[[#This Row],[74 (28JUN1985 03:00:00)-Water Temperature (C)]]*OO[[#This Row],[16]]/SUM(OO[16])</f>
        <v>0</v>
      </c>
      <c r="S461" s="10">
        <f>3/24*OO[[#This Row],[75 (28JUN1985 06:00:00)-Water Temperature (C)]]*OO[[#This Row],[17]]/SUM(OO[17])</f>
        <v>0</v>
      </c>
      <c r="T461" s="10">
        <f>3/24*OO[[#This Row],[76 (28JUN1985 09:00:00)-Water Temperature (C)]]*OO[[#This Row],[18]]/SUM(OO[18])</f>
        <v>0</v>
      </c>
      <c r="U461" s="10">
        <f>3/24*OO[[#This Row],[77 (28JUN1985 12:00:00)-Water Temperature (C)]]*OO[[#This Row],[19]]/SUM(OO[19])</f>
        <v>0</v>
      </c>
      <c r="V461" s="10">
        <f>3/24000000*OO[[#This Row],[78 (28JUN1985 15:00:00)-Water Temperature (C)]]*OO[[#This Row],[20]]</f>
        <v>0</v>
      </c>
      <c r="W461" s="10">
        <f>3/24000000*OO[[#This Row],[79 (28JUN1985 18:00:00)-Water Temperature (C)]]*OO[[#This Row],[21]]</f>
        <v>0</v>
      </c>
      <c r="X461" s="10">
        <f>3/24000000*OO[[#This Row],[80 (28JUN1985 21:00:00)-Water Temperature (C)]]*OO[[#This Row],[22]]</f>
        <v>0</v>
      </c>
      <c r="Y461" s="10">
        <f>3/24000000*OO[[#This Row],[81 (29JUN1985 00:00:00)-Water Temperature (C)]]*OO[[#This Row],[23]]</f>
        <v>0</v>
      </c>
      <c r="Z461" s="10">
        <f>3/24000000*OO[[#This Row],[82 (29JUN1985 03:00:00)-Water Temperature (C)]]*OO[[#This Row],[24]]</f>
        <v>1.1548867790005E-43</v>
      </c>
      <c r="AA461" s="10">
        <f>3/24000000*OO[[#This Row],[83 (29JUN1985 06:00:00)-Water Temperature (C)]]*OO[[#This Row],[25]]</f>
        <v>1.386040660320375E-37</v>
      </c>
      <c r="AB461" s="10">
        <f>3/24000000*OO[[#This Row],[84 (29JUN1985 09:00:00)-Water Temperature (C)]]*OO[[#This Row],[26]]</f>
        <v>3.6465685567849999E-31</v>
      </c>
      <c r="AC461" s="10">
        <f>3/24000000*OO[[#This Row],[85 (29JUN1985 12:00:00)-Water Temperature (C)]]*OO[[#This Row],[27]]</f>
        <v>4.1393556293375002E-26</v>
      </c>
      <c r="AD461" s="10">
        <f>3/24000000*OO[[#This Row],[86 (29JUN1985 15:00:00)-Water Temperature (C)]]*OO[[#This Row],[28]]</f>
        <v>3.7057606123187493E-22</v>
      </c>
      <c r="AE461" s="10">
        <f>3/24000000*OO[[#This Row],[88 (29JUN1985 21:00:00)-Water Temperature (C)]]*OO[[#This Row],[30]]</f>
        <v>4.2679999064462499E-16</v>
      </c>
      <c r="AF461" s="10">
        <f>3/24000000*OO[[#This Row],[88 (29JUN1985 21:00:00)-Water Temperature (C)]]*OO[[#This Row],[30]]</f>
        <v>4.2679999064462499E-16</v>
      </c>
      <c r="AG461" s="10">
        <f>3/24000000*OO[[#This Row],[89 (30JUN1985 00:00:00)-Water Temperature (C)]]*OO[[#This Row],[31]]</f>
        <v>1.0199397316393749E-13</v>
      </c>
      <c r="AH461" s="10">
        <f>3/24000000*OO[[#This Row],[90 (30JUN1985 03:00:00)-Water Temperature (C)]]*OO[[#This Row],[32]]</f>
        <v>1.1799637604287498E-11</v>
      </c>
      <c r="AI461" s="10">
        <f>3/24000000*OO[[#This Row],[91 (30JUN1985 06:00:00)-Water Temperature (C)]]*OO[[#This Row],[33]]</f>
        <v>7.21564339622E-10</v>
      </c>
      <c r="AJ461" s="10">
        <f>3/24000000*OO[[#This Row],[92 (30JUN1985 09:00:00)-Water Temperature (C)]]*OO[[#This Row],[34]]</f>
        <v>2.5192719741552503E-8</v>
      </c>
      <c r="AK461" s="10">
        <f>3/24000000*OO[[#This Row],[93 (30JUN1985 12:00:00)-Water Temperature (C)]]*OO[[#This Row],[35]]</f>
        <v>5.3406760824800005E-7</v>
      </c>
      <c r="AL461" s="10">
        <f>3/24000000*OO[[#This Row],[94 (30JUN1985 15:00:00)-Water Temperature (C)]]*OO[[#This Row],[36]]</f>
        <v>7.1499827971000002E-6</v>
      </c>
      <c r="AM461" s="10">
        <f>3/24000000*OO[[#This Row],[95 (30JUN1985 18:00:00)-Water Temperature (C)]]*OO[[#This Row],[37]]</f>
        <v>6.3334810946550011E-5</v>
      </c>
      <c r="AN461" s="10">
        <f>3/24000000*OO[[#This Row],[96 (30JUN1985 21:00:00)-Water Temperature (C)]]*OO[[#This Row],[38]]</f>
        <v>3.9806947035806248E-4</v>
      </c>
      <c r="AO461" s="10">
        <f>3/24000000*OO[[#This Row],[97 (01JUL1985 00:00:00)-Water Temperature (C)]]*OO[[#This Row],[39]]</f>
        <v>1.8595825619715E-3</v>
      </c>
      <c r="AP461" s="10">
        <f>3/24000000*OO[[#This Row],[98 (01JUL1985 03:00:00)-Water Temperature (C)]]*OO[[#This Row],[40]]</f>
        <v>6.7940304679324987E-3</v>
      </c>
      <c r="AQ461" s="10">
        <f>3/24000000*OO[[#This Row],[99 (01JUL1985 06:00:00)-Water Temperature (C)]]*OO[[#This Row],[41]]</f>
        <v>1.9558980935728748E-2</v>
      </c>
      <c r="AR461" s="10">
        <f>3/24000000*OO[[#This Row],[100 (01JUL1985 09:00:00)-Water Temperature (C)]]*OO[[#This Row],[42]]</f>
        <v>4.4761449556037496E-2</v>
      </c>
      <c r="AS461" s="10">
        <f>3/24000000*OO[[#This Row],[101 (01JUL1985 12:00:00)-Water Temperature (C)]]*OO[[#This Row],[43]]</f>
        <v>8.3231819484037489E-2</v>
      </c>
      <c r="AT461" s="10">
        <f>3/24000000*OO[[#This Row],[102 (01JUL1985 15:00:00)-Water Temperature (C)]]*OO[[#This Row],[44]]</f>
        <v>0.12779900201970001</v>
      </c>
      <c r="AU461" s="10">
        <f>3/24000000*OO[[#This Row],[103 (01JUL1985 18:00:00)-Water Temperature (C)]]*OO[[#This Row],[45]]</f>
        <v>0.16626375364503745</v>
      </c>
      <c r="AV461" s="10">
        <f>3/24000000*OO[[#This Row],[104 (01JUL1985 21:00:00)-Water Temperature (C)]]*OO[[#This Row],[46]]</f>
        <v>0.18804475867182496</v>
      </c>
      <c r="AW461" s="10">
        <f>3/24000000*OO[[#This Row],[105 (02JUL1985 00:00:00)-Water Temperature (C)]]*OO[[#This Row],[47]]</f>
        <v>0.1906171952256</v>
      </c>
      <c r="AX461" s="10">
        <f>3/24000000*OO[[#This Row],[106 (02JUL1985 03:00:00)-Water Temperature (C)]]*OO[[#This Row],[48]]</f>
        <v>0.18053567187401248</v>
      </c>
      <c r="AY461" s="10">
        <f>3/24000000*OO[[#This Row],[107 (02JUL1985 06:00:00)-Water Temperature (C)]]*OO[[#This Row],[49]]</f>
        <v>0.1603744333704</v>
      </c>
      <c r="AZ461" s="10">
        <f>3/24000000*OO[[#This Row],[108 (02JUL1985 09:00:00)-Water Temperature (C)]]*OO[[#This Row],[50]]</f>
        <v>0.1339882147864625</v>
      </c>
      <c r="BA461" s="10">
        <f>3/24000000*OO[[#This Row],[109 (02JUL1985 12:00:00)-Water Temperature (C)]]*OO[[#This Row],[51]]</f>
        <v>0.1059813483498</v>
      </c>
      <c r="BB461" s="10">
        <f>3/24000000*OO[[#This Row],[110 (02JUL1985 15:00:00)-Water Temperature (C)]]*OO[[#This Row],[52]]</f>
        <v>8.0572895004062492E-2</v>
      </c>
      <c r="BC461" s="10">
        <f>3/24000000*OO[[#This Row],[111 (02JUL1985 18:00:00)-Water Temperature (C)]]*OO[[#This Row],[53]]</f>
        <v>5.9527479306599997E-2</v>
      </c>
      <c r="BD461" s="10">
        <f>3/24000000*OO[[#This Row],[112 (02JUL1985 21:00:00)-Water Temperature (C)]]*OO[[#This Row],[54]]</f>
        <v>4.4299978543800002E-2</v>
      </c>
      <c r="BE461" s="10">
        <f>3/24000000*OO[[#This Row],[113 (03JUL1985 00:00:00)-Water Temperature (C)]]*OO[[#This Row],[55]]</f>
        <v>3.389002109889E-2</v>
      </c>
      <c r="BF461" s="10">
        <f>3/24000000*OO[[#This Row],[114 (03JUL1985 03:00:00)-Water Temperature (C)]]*OO[[#This Row],[56]]</f>
        <v>2.72509125291375E-2</v>
      </c>
      <c r="BG461" s="10">
        <f>3/24000000*OO[[#This Row],[115 (03JUL1985 06:00:00)-Water Temperature (C)]]*OO[[#This Row],[57]]</f>
        <v>2.2924571149774996E-2</v>
      </c>
      <c r="BH461" s="10">
        <f>3/24000000*OO[[#This Row],[116 (03JUL1985 09:00:00)-Water Temperature (C)]]*OO[[#This Row],[58]]</f>
        <v>1.9599600298272499E-2</v>
      </c>
      <c r="BI461" s="10">
        <f>3/24000000*OO[[#This Row],[117 (03JUL1985 12:00:00)-Water Temperature (C)]]*OO[[#This Row],[59]]</f>
        <v>1.6953900820817498E-2</v>
      </c>
      <c r="BJ461" s="10">
        <f>3/24000000*OO[[#This Row],[118 (03JUL1985 15:00:00)-Water Temperature (C)]]*OO[[#This Row],[60]]</f>
        <v>1.45732866781275E-2</v>
      </c>
      <c r="BK461" s="10">
        <f>3/24000000*OO[[#This Row],[119 (03JUL1985 18:00:00)-Water Temperature (C)]]*OO[[#This Row],[61]]</f>
        <v>1.2352098320639998E-2</v>
      </c>
      <c r="BL461" s="10">
        <f>3/24000000*OO[[#This Row],[120 (03JUL1985 21:00:00)-Water Temperature (C)]]*OO[[#This Row],[62]]</f>
        <v>1.0482903905418749E-2</v>
      </c>
      <c r="BM461" s="10">
        <f>3/24000000*OO[[#This Row],[121 (04JUL1985 00:00:00)-Water Temperature (C)]]*OO[[#This Row],[63]]</f>
        <v>9.0621935112049998E-3</v>
      </c>
      <c r="BN461" s="10">
        <f>3/24000000*OO[[#This Row],[122 (04JUL1985 03:00:00)-Water Temperature (C)]]*OO[[#This Row],[64]]</f>
        <v>8.2613624322487502E-3</v>
      </c>
      <c r="BO461" s="10">
        <f>3/24000000*OO[[#This Row],[123 (04JUL1985 06:00:00)-Water Temperature (C)]]*OO[[#This Row],[65]]</f>
        <v>7.7062466103862493E-3</v>
      </c>
      <c r="BP461" s="10">
        <f>3/24000000*OO[[#This Row],[124 (04JUL1985 09:00:00)-Water Temperature (C)]]*OO[[#This Row],[66]]</f>
        <v>7.2091434828612504E-3</v>
      </c>
      <c r="BQ461" s="10">
        <f>3/24000000*OO[[#This Row],[125 (04JUL1985 12:00:00)-Water Temperature (C)]]*OO[[#This Row],[67]]</f>
        <v>6.5872321214874999E-3</v>
      </c>
      <c r="BR461" s="10">
        <f>3/24000000*OO[[#This Row],[126 (04JUL1985 15:00:00)-Water Temperature (C)]]*OO[[#This Row],[68]]</f>
        <v>5.8896212744249995E-3</v>
      </c>
      <c r="BS461" s="10">
        <f>3/24000000*OO[[#This Row],[127 (04JUL1985 18:00:00)-Water Temperature (C)]]*OO[[#This Row],[69]]</f>
        <v>5.1461509144499996E-3</v>
      </c>
      <c r="BT461" s="10">
        <f>3/24000000*OO[[#This Row],[128 (04JUL1985 21:00:00)-Water Temperature (C)]]*OO[[#This Row],[70]]</f>
        <v>4.50541158592E-3</v>
      </c>
      <c r="BU461" s="10">
        <f>3/24000000*OO[[#This Row],[129 (05JUL1985 00:00:00)-Water Temperature (C)]]*OO[[#This Row],[71]]</f>
        <v>4.0006687536750006E-3</v>
      </c>
      <c r="BV461" s="10">
        <f>3/24000000*OO[[#This Row],[130 (05JUL1985 03:00:00)-Water Temperature (C)]]*OO[[#This Row],[72]]</f>
        <v>3.7170464048749997E-3</v>
      </c>
      <c r="BW461" s="10">
        <f>3/24000000*OO[[#This Row],[131 (05JUL1985 06:00:00)-Water Temperature (C)]]*OO[[#This Row],[73]]</f>
        <v>3.5170124294374998E-3</v>
      </c>
      <c r="BX461" s="10">
        <f>3/24000000*OO[[#This Row],[132 (05JUL1985 09:00:00)-Water Temperature (C)]]*OO[[#This Row],[74]]</f>
        <v>3.3556476199668749E-3</v>
      </c>
      <c r="BY461" s="10">
        <f>3/24000000*OO[[#This Row],[133 (05JUL1985 12:00:00)-Water Temperature (C)]]*OO[[#This Row],[75]]</f>
        <v>3.1873350000484997E-3</v>
      </c>
      <c r="BZ461" s="10">
        <f>3/24000000*OO[[#This Row],[134 (05JUL1985 15:00:00)-Water Temperature (C)]]*OO[[#This Row],[76]]</f>
        <v>2.9580511955025002E-3</v>
      </c>
      <c r="CA461" s="10">
        <f>3/24000000*OO[[#This Row],[135 (05JUL1985 18:00:00)-Water Temperature (C)]]*OO[[#This Row],[77]]</f>
        <v>2.6961285830806249E-3</v>
      </c>
      <c r="CB461" s="10">
        <f>3/24000000*OO[[#This Row],[136 (05JUL1985 21:00:00)-Water Temperature (C)]]*OO[[#This Row],[78]]</f>
        <v>2.4547004550144998E-3</v>
      </c>
      <c r="CC461" s="10">
        <f>3/24000000*OO[[#This Row],[137 (06JUL1985 00:00:00)-Water Temperature (C)]]*OO[[#This Row],[79]]</f>
        <v>2.2675292701590001E-3</v>
      </c>
      <c r="CD461" s="10">
        <f>3/24000000*OO[[#This Row],[138 (06JUL1985 03:00:00)-Water Temperature (C)]]*OO[[#This Row],[80]]</f>
        <v>2.1821717295437497E-3</v>
      </c>
      <c r="CE461" s="10">
        <f>3/24000000*OO[[#This Row],[139 (06JUL1985 06:00:00)-Water Temperature (C)]]*OO[[#This Row],[81]]</f>
        <v>2.1396682293337499E-3</v>
      </c>
      <c r="CF461" s="10">
        <f>3/24000000*OO[[#This Row],[140 (06JUL1985 09:00:00)-Water Temperature (C)]]*OO[[#This Row],[82]]</f>
        <v>2.110961719156125E-3</v>
      </c>
      <c r="CG461" s="10">
        <f>3/24000000*OO[[#This Row],[141 (06JUL1985 12:00:00)-Water Temperature (C)]]*OO[[#This Row],[83]]</f>
        <v>2.0627626487055E-3</v>
      </c>
      <c r="CH461" s="10">
        <f>3/24000000*OO[[#This Row],[142 (06JUL1985 15:00:00)-Water Temperature (C)]]*OO[[#This Row],[84]]</f>
        <v>1.9829849976065001E-3</v>
      </c>
      <c r="CI461" s="10">
        <f>3/24000000*OO[[#This Row],[143 (06JUL1985 18:00:00)-Water Temperature (C)]]*OO[[#This Row],[85]]</f>
        <v>1.86743823805E-3</v>
      </c>
      <c r="CJ461" s="10">
        <f>3/24000000*OO[[#This Row],[144 (06JUL1985 21:00:00)-Water Temperature (C)]]*OO[[#This Row],[86]]</f>
        <v>1.7562315667189999E-3</v>
      </c>
      <c r="CK461" s="10">
        <f>3/24000000*OO[[#This Row],[145 (07JUL1985 00:00:00)-Water Temperature (C)]]*OO[[#This Row],[87]]</f>
        <v>1.665948873877875E-3</v>
      </c>
      <c r="CL461" s="10">
        <f>3/24000000*OO[[#This Row],[146 (07JUL1985 03:00:00)-Water Temperature (C)]]*OO[[#This Row],[88]]</f>
        <v>1.6449972858404997E-3</v>
      </c>
      <c r="CM461" s="10">
        <f>3/24000000*OO[[#This Row],[147 (07JUL1985 06:00:00)-Water Temperature (C)]]*OO[[#This Row],[89]]</f>
        <v>1.626813609152375E-3</v>
      </c>
      <c r="CN461" s="10">
        <f>3/24000000*OO[[#This Row],[148 (07JUL1985 09:00:00)-Water Temperature (C)]]*OO[[#This Row],[90]]</f>
        <v>1.5955337301007501E-3</v>
      </c>
      <c r="CO461" s="10">
        <f>3/24000000*OO[[#This Row],[149 (07JUL1985 12:00:00)-Water Temperature (C)]]*OO[[#This Row],[91]]</f>
        <v>1.5550020995224998E-3</v>
      </c>
      <c r="CP461" s="10">
        <f>3/24000000*OO[[#This Row],[150 (07JUL1985 15:00:00)-Water Temperature (C)]]*OO[[#This Row],[92]]</f>
        <v>1.51351723158075E-3</v>
      </c>
      <c r="CQ461" s="10">
        <f>3/24000000*OO[[#This Row],[151 (07JUL1985 18:00:00)-Water Temperature (C)]]*OO[[#This Row],[93]]</f>
        <v>1.4582392366044999E-3</v>
      </c>
      <c r="CR461" s="10">
        <f>3/24000000*OO[[#This Row],[152 (07JUL1985 21:00:00)-Water Temperature (C)]]*OO[[#This Row],[94]]</f>
        <v>1.4019286679085E-3</v>
      </c>
      <c r="CS461" s="10">
        <f>3/24000000*OO[[#This Row],[153 (08JUL1985 00:00:00)-Water Temperature (C)]]*OO[[#This Row],[95]]</f>
        <v>1.3539533797881247E-3</v>
      </c>
      <c r="CT461" s="10">
        <f>3/24000000*OO[[#This Row],[154 (08JUL1985 03:00:00)-Water Temperature (C)]]*OO[[#This Row],[96]]</f>
        <v>1.3597291373654999E-3</v>
      </c>
      <c r="CU461" s="10">
        <f>3/24000000*OO[[#This Row],[155 (08JUL1985 06:00:00)-Water Temperature (C)]]*OO[[#This Row],[97]]</f>
        <v>1.3821583030649998E-3</v>
      </c>
      <c r="CV461" s="10">
        <f>3/24000000*OO[[#This Row],[156 (08JUL1985 09:00:00)-Water Temperature (C)]]*OO[[#This Row],[98]]</f>
        <v>1.3899701383399997E-3</v>
      </c>
      <c r="CW461" s="10">
        <f>3/24000000*OO[[#This Row],[157 (08JUL1985 12:00:00)-Water Temperature (C)]]*OO[[#This Row],[99]]</f>
        <v>1.3843199490374998E-3</v>
      </c>
    </row>
    <row r="462" spans="1:101" x14ac:dyDescent="0.35">
      <c r="A462" t="s">
        <v>469</v>
      </c>
      <c r="B462">
        <v>883.88340000000005</v>
      </c>
      <c r="C462" s="10">
        <f>3/24*OO[[#This Row],[59 (26JUN1985 06:00:00)-Water Temperature (C)]]*OO[[#This Row],[1]]/SUM(OO[1])</f>
        <v>0</v>
      </c>
      <c r="D462" s="10">
        <f>3/24*OO[[#This Row],[60 (26JUN1985 09:00:00)-Water Temperature (C)]]*OO[[#This Row],[2]]/SUM(OO[2])</f>
        <v>0</v>
      </c>
      <c r="E462" s="10">
        <f>3/24*OO[[#This Row],[61 (26JUN1985 12:00:00)-Water Temperature (C)]]*OO[[#This Row],[3]]/SUM(OO[3])</f>
        <v>0</v>
      </c>
      <c r="F462" s="10">
        <f>3/24*OO[[#This Row],[62 (26JUN1985 15:00:00)-Water Temperature (C)]]*OO[[#This Row],[4]]/SUM(OO[4])</f>
        <v>0</v>
      </c>
      <c r="G462" s="10">
        <f>3/24*OO[[#This Row],[63 (26JUN1985 18:00:00)-Water Temperature (C)]]*OO[[#This Row],[5]]/SUM(OO[5])</f>
        <v>0</v>
      </c>
      <c r="H462" s="10">
        <f>3/24*OO[[#This Row],[64 (26JUN1985 21:00:00)-Water Temperature (C)]]*OO[[#This Row],[6]]/SUM(OO[6])</f>
        <v>0</v>
      </c>
      <c r="I462" s="10">
        <f>3/24*OO[[#This Row],[65 (27JUN1985 00:00:00)-Water Temperature (C)]]*OO[[#This Row],[7]]/SUM(OO[7])</f>
        <v>0</v>
      </c>
      <c r="J462" s="10">
        <f>3/24*OO[[#This Row],[66 (27JUN1985 03:00:00)-Water Temperature (C)]]*OO[[#This Row],[8]]/SUM(OO[8])</f>
        <v>0</v>
      </c>
      <c r="K462" s="10">
        <f>3/24*OO[[#This Row],[67 (27JUN1985 06:00:00)-Water Temperature (C)]]*OO[[#This Row],[9]]/SUM(OO[9])</f>
        <v>0</v>
      </c>
      <c r="L462" s="10">
        <f>3/24*OO[[#This Row],[68 (27JUN1985 09:00:00)-Water Temperature (C)]]*OO[[#This Row],[10]]/SUM(OO[10])</f>
        <v>0</v>
      </c>
      <c r="M462" s="10">
        <f>3/24*OO[[#This Row],[69 (27JUN1985 12:00:00)-Water Temperature (C)]]*OO[[#This Row],[11]]/SUM(OO[11])</f>
        <v>0</v>
      </c>
      <c r="N462" s="10">
        <f>3/24*OO[[#This Row],[70 (27JUN1985 15:00:00)-Water Temperature (C)]]*OO[[#This Row],[12]]/SUM(OO[12])</f>
        <v>0</v>
      </c>
      <c r="O462" s="10">
        <f>3/24*OO[[#This Row],[71 (27JUN1985 18:00:00)-Water Temperature (C)]]*OO[[#This Row],[13]]/SUM(OO[13])</f>
        <v>0</v>
      </c>
      <c r="P462" s="10">
        <f>3/24*OO[[#This Row],[72 (27JUN1985 21:00:00)-Water Temperature (C)]]*OO[[#This Row],[14]]/SUM(OO[14])</f>
        <v>0</v>
      </c>
      <c r="Q462" s="10">
        <f>3/24*OO[[#This Row],[73 (28JUN1985 00:00:00)-Water Temperature (C)]]*OO[[#This Row],[15]]/SUM(OO[15])</f>
        <v>0</v>
      </c>
      <c r="R462" s="10">
        <f>3/24*OO[[#This Row],[74 (28JUN1985 03:00:00)-Water Temperature (C)]]*OO[[#This Row],[16]]/SUM(OO[16])</f>
        <v>0</v>
      </c>
      <c r="S462" s="10">
        <f>3/24*OO[[#This Row],[75 (28JUN1985 06:00:00)-Water Temperature (C)]]*OO[[#This Row],[17]]/SUM(OO[17])</f>
        <v>0</v>
      </c>
      <c r="T462" s="10">
        <f>3/24*OO[[#This Row],[76 (28JUN1985 09:00:00)-Water Temperature (C)]]*OO[[#This Row],[18]]/SUM(OO[18])</f>
        <v>0</v>
      </c>
      <c r="U462" s="10">
        <f>3/24*OO[[#This Row],[77 (28JUN1985 12:00:00)-Water Temperature (C)]]*OO[[#This Row],[19]]/SUM(OO[19])</f>
        <v>0</v>
      </c>
      <c r="V462" s="10">
        <f>3/24000000*OO[[#This Row],[78 (28JUN1985 15:00:00)-Water Temperature (C)]]*OO[[#This Row],[20]]</f>
        <v>0</v>
      </c>
      <c r="W462" s="10">
        <f>3/24000000*OO[[#This Row],[79 (28JUN1985 18:00:00)-Water Temperature (C)]]*OO[[#This Row],[21]]</f>
        <v>0</v>
      </c>
      <c r="X462" s="10">
        <f>3/24000000*OO[[#This Row],[80 (28JUN1985 21:00:00)-Water Temperature (C)]]*OO[[#This Row],[22]]</f>
        <v>0</v>
      </c>
      <c r="Y462" s="10">
        <f>3/24000000*OO[[#This Row],[81 (29JUN1985 00:00:00)-Water Temperature (C)]]*OO[[#This Row],[23]]</f>
        <v>0</v>
      </c>
      <c r="Z462" s="10">
        <f>3/24000000*OO[[#This Row],[82 (29JUN1985 03:00:00)-Water Temperature (C)]]*OO[[#This Row],[24]]</f>
        <v>0</v>
      </c>
      <c r="AA462" s="10">
        <f>3/24000000*OO[[#This Row],[83 (29JUN1985 06:00:00)-Water Temperature (C)]]*OO[[#This Row],[25]]</f>
        <v>5.4127012233625E-38</v>
      </c>
      <c r="AB462" s="10">
        <f>3/24000000*OO[[#This Row],[84 (29JUN1985 09:00:00)-Water Temperature (C)]]*OO[[#This Row],[26]]</f>
        <v>1.4777158434819998E-31</v>
      </c>
      <c r="AC462" s="10">
        <f>3/24000000*OO[[#This Row],[85 (29JUN1985 12:00:00)-Water Temperature (C)]]*OO[[#This Row],[27]]</f>
        <v>1.8229036756694997E-26</v>
      </c>
      <c r="AD462" s="10">
        <f>3/24000000*OO[[#This Row],[86 (29JUN1985 15:00:00)-Water Temperature (C)]]*OO[[#This Row],[28]]</f>
        <v>1.76706683177625E-22</v>
      </c>
      <c r="AE462" s="10">
        <f>3/24000000*OO[[#This Row],[88 (29JUN1985 21:00:00)-Water Temperature (C)]]*OO[[#This Row],[30]]</f>
        <v>2.2638752215690001E-16</v>
      </c>
      <c r="AF462" s="10">
        <f>3/24000000*OO[[#This Row],[88 (29JUN1985 21:00:00)-Water Temperature (C)]]*OO[[#This Row],[30]]</f>
        <v>2.2638752215690001E-16</v>
      </c>
      <c r="AG462" s="10">
        <f>3/24000000*OO[[#This Row],[89 (30JUN1985 00:00:00)-Water Temperature (C)]]*OO[[#This Row],[31]]</f>
        <v>5.8044190289775004E-14</v>
      </c>
      <c r="AH462" s="10">
        <f>3/24000000*OO[[#This Row],[90 (30JUN1985 03:00:00)-Water Temperature (C)]]*OO[[#This Row],[32]]</f>
        <v>7.1368679982599994E-12</v>
      </c>
      <c r="AI462" s="10">
        <f>3/24000000*OO[[#This Row],[91 (30JUN1985 06:00:00)-Water Temperature (C)]]*OO[[#This Row],[33]]</f>
        <v>4.6206132833737497E-10</v>
      </c>
      <c r="AJ462" s="10">
        <f>3/24000000*OO[[#This Row],[92 (30JUN1985 09:00:00)-Water Temperature (C)]]*OO[[#This Row],[34]]</f>
        <v>1.707233237326125E-8</v>
      </c>
      <c r="AK462" s="10">
        <f>3/24000000*OO[[#This Row],[93 (30JUN1985 12:00:00)-Water Temperature (C)]]*OO[[#This Row],[35]]</f>
        <v>3.8328363510124996E-7</v>
      </c>
      <c r="AL462" s="10">
        <f>3/24000000*OO[[#This Row],[94 (30JUN1985 15:00:00)-Water Temperature (C)]]*OO[[#This Row],[36]]</f>
        <v>5.4463398073150005E-6</v>
      </c>
      <c r="AM462" s="10">
        <f>3/24000000*OO[[#This Row],[95 (30JUN1985 18:00:00)-Water Temperature (C)]]*OO[[#This Row],[37]]</f>
        <v>5.1303427872949995E-5</v>
      </c>
      <c r="AN462" s="10">
        <f>3/24000000*OO[[#This Row],[96 (30JUN1985 21:00:00)-Water Temperature (C)]]*OO[[#This Row],[38]]</f>
        <v>3.4180444852987499E-4</v>
      </c>
      <c r="AO462" s="10">
        <f>3/24000000*OO[[#This Row],[97 (01JUL1985 00:00:00)-Water Temperature (C)]]*OO[[#This Row],[39]]</f>
        <v>1.6843505343119998E-3</v>
      </c>
      <c r="AP462" s="10">
        <f>3/24000000*OO[[#This Row],[98 (01JUL1985 03:00:00)-Water Temperature (C)]]*OO[[#This Row],[40]]</f>
        <v>6.4529162397624993E-3</v>
      </c>
      <c r="AQ462" s="10">
        <f>3/24000000*OO[[#This Row],[99 (01JUL1985 06:00:00)-Water Temperature (C)]]*OO[[#This Row],[41]]</f>
        <v>1.9470909648138749E-2</v>
      </c>
      <c r="AR462" s="10">
        <f>3/24000000*OO[[#This Row],[100 (01JUL1985 09:00:00)-Water Temperature (C)]]*OO[[#This Row],[42]]</f>
        <v>4.6822701874749989E-2</v>
      </c>
      <c r="AS462" s="10">
        <f>3/24000000*OO[[#This Row],[101 (01JUL1985 12:00:00)-Water Temperature (C)]]*OO[[#This Row],[43]]</f>
        <v>9.1763483985699973E-2</v>
      </c>
      <c r="AT462" s="10">
        <f>3/24000000*OO[[#This Row],[102 (01JUL1985 15:00:00)-Water Temperature (C)]]*OO[[#This Row],[44]]</f>
        <v>0.14888614378852499</v>
      </c>
      <c r="AU462" s="10">
        <f>3/24000000*OO[[#This Row],[103 (01JUL1985 18:00:00)-Water Temperature (C)]]*OO[[#This Row],[45]]</f>
        <v>0.20505611183817499</v>
      </c>
      <c r="AV462" s="10">
        <f>3/24000000*OO[[#This Row],[104 (01JUL1985 21:00:00)-Water Temperature (C)]]*OO[[#This Row],[46]]</f>
        <v>0.24560960844337501</v>
      </c>
      <c r="AW462" s="10">
        <f>3/24000000*OO[[#This Row],[105 (02JUL1985 00:00:00)-Water Temperature (C)]]*OO[[#This Row],[47]]</f>
        <v>0.26334793307339999</v>
      </c>
      <c r="AX462" s="10">
        <f>3/24000000*OO[[#This Row],[106 (02JUL1985 03:00:00)-Water Temperature (C)]]*OO[[#This Row],[48]]</f>
        <v>0.26293603000385002</v>
      </c>
      <c r="AY462" s="10">
        <f>3/24000000*OO[[#This Row],[107 (02JUL1985 06:00:00)-Water Temperature (C)]]*OO[[#This Row],[49]]</f>
        <v>0.24545639972688746</v>
      </c>
      <c r="AZ462" s="10">
        <f>3/24000000*OO[[#This Row],[108 (02JUL1985 09:00:00)-Water Temperature (C)]]*OO[[#This Row],[50]]</f>
        <v>0.21750518175049999</v>
      </c>
      <c r="BA462" s="10">
        <f>3/24000000*OO[[#This Row],[109 (02JUL1985 12:00:00)-Water Temperature (C)]]*OO[[#This Row],[51]]</f>
        <v>0.18234150227662502</v>
      </c>
      <c r="BB462" s="10">
        <f>3/24000000*OO[[#This Row],[110 (02JUL1985 15:00:00)-Water Temperature (C)]]*OO[[#This Row],[52]]</f>
        <v>0.14682878106917502</v>
      </c>
      <c r="BC462" s="10">
        <f>3/24000000*OO[[#This Row],[111 (02JUL1985 18:00:00)-Water Temperature (C)]]*OO[[#This Row],[53]]</f>
        <v>0.11446734745875001</v>
      </c>
      <c r="BD462" s="10">
        <f>3/24000000*OO[[#This Row],[112 (02JUL1985 21:00:00)-Water Temperature (C)]]*OO[[#This Row],[54]]</f>
        <v>8.8985740008549988E-2</v>
      </c>
      <c r="BE462" s="10">
        <f>3/24000000*OO[[#This Row],[113 (03JUL1985 00:00:00)-Water Temperature (C)]]*OO[[#This Row],[55]]</f>
        <v>7.0179735428324994E-2</v>
      </c>
      <c r="BF462" s="10">
        <f>3/24000000*OO[[#This Row],[114 (03JUL1985 03:00:00)-Water Temperature (C)]]*OO[[#This Row],[56]]</f>
        <v>5.7345521482987501E-2</v>
      </c>
      <c r="BG462" s="10">
        <f>3/24000000*OO[[#This Row],[115 (03JUL1985 06:00:00)-Water Temperature (C)]]*OO[[#This Row],[57]]</f>
        <v>4.8533858683199996E-2</v>
      </c>
      <c r="BH462" s="10">
        <f>3/24000000*OO[[#This Row],[116 (03JUL1985 09:00:00)-Water Temperature (C)]]*OO[[#This Row],[58]]</f>
        <v>4.1619685423374998E-2</v>
      </c>
      <c r="BI462" s="10">
        <f>3/24000000*OO[[#This Row],[117 (03JUL1985 12:00:00)-Water Temperature (C)]]*OO[[#This Row],[59]]</f>
        <v>3.6085831414132498E-2</v>
      </c>
      <c r="BJ462" s="10">
        <f>3/24000000*OO[[#This Row],[118 (03JUL1985 15:00:00)-Water Temperature (C)]]*OO[[#This Row],[60]]</f>
        <v>3.1153665798056254E-2</v>
      </c>
      <c r="BK462" s="10">
        <f>3/24000000*OO[[#This Row],[119 (03JUL1985 18:00:00)-Water Temperature (C)]]*OO[[#This Row],[61]]</f>
        <v>2.6581659847477498E-2</v>
      </c>
      <c r="BL462" s="10">
        <f>3/24000000*OO[[#This Row],[120 (03JUL1985 21:00:00)-Water Temperature (C)]]*OO[[#This Row],[62]]</f>
        <v>2.2686613722753751E-2</v>
      </c>
      <c r="BM462" s="10">
        <f>3/24000000*OO[[#This Row],[121 (04JUL1985 00:00:00)-Water Temperature (C)]]*OO[[#This Row],[63]]</f>
        <v>1.9629991081653749E-2</v>
      </c>
      <c r="BN462" s="10">
        <f>3/24000000*OO[[#This Row],[122 (04JUL1985 03:00:00)-Water Temperature (C)]]*OO[[#This Row],[64]]</f>
        <v>1.77572312633625E-2</v>
      </c>
      <c r="BO462" s="10">
        <f>3/24000000*OO[[#This Row],[123 (04JUL1985 06:00:00)-Water Temperature (C)]]*OO[[#This Row],[65]]</f>
        <v>1.6417264122049996E-2</v>
      </c>
      <c r="BP462" s="10">
        <f>3/24000000*OO[[#This Row],[124 (04JUL1985 09:00:00)-Water Temperature (C)]]*OO[[#This Row],[66]]</f>
        <v>1.5273270905312499E-2</v>
      </c>
      <c r="BQ462" s="10">
        <f>3/24000000*OO[[#This Row],[125 (04JUL1985 12:00:00)-Water Temperature (C)]]*OO[[#This Row],[67]]</f>
        <v>1.396719134496E-2</v>
      </c>
      <c r="BR462" s="10">
        <f>3/24000000*OO[[#This Row],[126 (04JUL1985 15:00:00)-Water Temperature (C)]]*OO[[#This Row],[68]]</f>
        <v>1.2548960095360001E-2</v>
      </c>
      <c r="BS462" s="10">
        <f>3/24000000*OO[[#This Row],[127 (04JUL1985 18:00:00)-Water Temperature (C)]]*OO[[#This Row],[69]]</f>
        <v>1.1043015628406249E-2</v>
      </c>
      <c r="BT462" s="10">
        <f>3/24000000*OO[[#This Row],[128 (04JUL1985 21:00:00)-Water Temperature (C)]]*OO[[#This Row],[70]]</f>
        <v>9.7122561541800011E-3</v>
      </c>
      <c r="BU462" s="10">
        <f>3/24000000*OO[[#This Row],[129 (05JUL1985 00:00:00)-Water Temperature (C)]]*OO[[#This Row],[71]]</f>
        <v>8.623106600556249E-3</v>
      </c>
      <c r="BV462" s="10">
        <f>3/24000000*OO[[#This Row],[130 (05JUL1985 03:00:00)-Water Temperature (C)]]*OO[[#This Row],[72]]</f>
        <v>7.9459101844612488E-3</v>
      </c>
      <c r="BW462" s="10">
        <f>3/24000000*OO[[#This Row],[131 (05JUL1985 06:00:00)-Water Temperature (C)]]*OO[[#This Row],[73]]</f>
        <v>7.4487590086950006E-3</v>
      </c>
      <c r="BX462" s="10">
        <f>3/24000000*OO[[#This Row],[132 (05JUL1985 09:00:00)-Water Temperature (C)]]*OO[[#This Row],[74]]</f>
        <v>7.0546498486799992E-3</v>
      </c>
      <c r="BY462" s="10">
        <f>3/24000000*OO[[#This Row],[133 (05JUL1985 12:00:00)-Water Temperature (C)]]*OO[[#This Row],[75]]</f>
        <v>6.6736401780262498E-3</v>
      </c>
      <c r="BZ462" s="10">
        <f>3/24000000*OO[[#This Row],[134 (05JUL1985 15:00:00)-Water Temperature (C)]]*OO[[#This Row],[76]]</f>
        <v>6.1982918792400001E-3</v>
      </c>
      <c r="CA462" s="10">
        <f>3/24000000*OO[[#This Row],[135 (05JUL1985 18:00:00)-Water Temperature (C)]]*OO[[#This Row],[77]]</f>
        <v>5.6680487214412507E-3</v>
      </c>
      <c r="CB462" s="10">
        <f>3/24000000*OO[[#This Row],[136 (05JUL1985 21:00:00)-Water Temperature (C)]]*OO[[#This Row],[78]]</f>
        <v>5.1712930587587492E-3</v>
      </c>
      <c r="CC462" s="10">
        <f>3/24000000*OO[[#This Row],[137 (06JUL1985 00:00:00)-Water Temperature (C)]]*OO[[#This Row],[79]]</f>
        <v>4.7671047080549995E-3</v>
      </c>
      <c r="CD462" s="10">
        <f>3/24000000*OO[[#This Row],[138 (06JUL1985 03:00:00)-Water Temperature (C)]]*OO[[#This Row],[80]]</f>
        <v>4.5460854794287502E-3</v>
      </c>
      <c r="CE462" s="10">
        <f>3/24000000*OO[[#This Row],[139 (06JUL1985 06:00:00)-Water Temperature (C)]]*OO[[#This Row],[81]]</f>
        <v>4.4126192691000005E-3</v>
      </c>
      <c r="CF462" s="10">
        <f>3/24000000*OO[[#This Row],[140 (06JUL1985 09:00:00)-Water Temperature (C)]]*OO[[#This Row],[82]]</f>
        <v>4.3193505695049992E-3</v>
      </c>
      <c r="CG462" s="10">
        <f>3/24000000*OO[[#This Row],[141 (06JUL1985 12:00:00)-Water Temperature (C)]]*OO[[#This Row],[83]]</f>
        <v>4.2029556918262503E-3</v>
      </c>
      <c r="CH462" s="10">
        <f>3/24000000*OO[[#This Row],[142 (06JUL1985 15:00:00)-Water Temperature (C)]]*OO[[#This Row],[84]]</f>
        <v>4.0365788455200002E-3</v>
      </c>
      <c r="CI462" s="10">
        <f>3/24000000*OO[[#This Row],[143 (06JUL1985 18:00:00)-Water Temperature (C)]]*OO[[#This Row],[85]]</f>
        <v>3.8078365547287501E-3</v>
      </c>
      <c r="CJ462" s="10">
        <f>3/24000000*OO[[#This Row],[144 (06JUL1985 21:00:00)-Water Temperature (C)]]*OO[[#This Row],[86]]</f>
        <v>3.5842568521900001E-3</v>
      </c>
      <c r="CK462" s="10">
        <f>3/24000000*OO[[#This Row],[145 (07JUL1985 00:00:00)-Water Temperature (C)]]*OO[[#This Row],[87]]</f>
        <v>3.3936934616557498E-3</v>
      </c>
      <c r="CL462" s="10">
        <f>3/24000000*OO[[#This Row],[146 (07JUL1985 03:00:00)-Water Temperature (C)]]*OO[[#This Row],[88]]</f>
        <v>3.3223996967069996E-3</v>
      </c>
      <c r="CM462" s="10">
        <f>3/24000000*OO[[#This Row],[147 (07JUL1985 06:00:00)-Water Temperature (C)]]*OO[[#This Row],[89]]</f>
        <v>3.2618642503562502E-3</v>
      </c>
      <c r="CN462" s="10">
        <f>3/24000000*OO[[#This Row],[148 (07JUL1985 09:00:00)-Water Temperature (C)]]*OO[[#This Row],[90]]</f>
        <v>3.1848570980225E-3</v>
      </c>
      <c r="CO462" s="10">
        <f>3/24000000*OO[[#This Row],[149 (07JUL1985 12:00:00)-Water Temperature (C)]]*OO[[#This Row],[91]]</f>
        <v>3.0973200126618748E-3</v>
      </c>
      <c r="CP462" s="10">
        <f>3/24000000*OO[[#This Row],[150 (07JUL1985 15:00:00)-Water Temperature (C)]]*OO[[#This Row],[92]]</f>
        <v>3.0111334351980001E-3</v>
      </c>
      <c r="CQ462" s="10">
        <f>3/24000000*OO[[#This Row],[151 (07JUL1985 18:00:00)-Water Temperature (C)]]*OO[[#This Row],[93]]</f>
        <v>2.9024654289399997E-3</v>
      </c>
      <c r="CR462" s="10">
        <f>3/24000000*OO[[#This Row],[152 (07JUL1985 21:00:00)-Water Temperature (C)]]*OO[[#This Row],[94]]</f>
        <v>2.7912754839873751E-3</v>
      </c>
      <c r="CS462" s="10">
        <f>3/24000000*OO[[#This Row],[153 (08JUL1985 00:00:00)-Water Temperature (C)]]*OO[[#This Row],[95]]</f>
        <v>2.6926487101646248E-3</v>
      </c>
      <c r="CT462" s="10">
        <f>3/24000000*OO[[#This Row],[154 (08JUL1985 03:00:00)-Water Temperature (C)]]*OO[[#This Row],[96]]</f>
        <v>2.6850787000514999E-3</v>
      </c>
      <c r="CU462" s="10">
        <f>3/24000000*OO[[#This Row],[155 (08JUL1985 06:00:00)-Water Temperature (C)]]*OO[[#This Row],[97]]</f>
        <v>2.7100542220768746E-3</v>
      </c>
      <c r="CV462" s="10">
        <f>3/24000000*OO[[#This Row],[156 (08JUL1985 09:00:00)-Water Temperature (C)]]*OO[[#This Row],[98]]</f>
        <v>2.7161150160374997E-3</v>
      </c>
      <c r="CW462" s="10">
        <f>3/24000000*OO[[#This Row],[157 (08JUL1985 12:00:00)-Water Temperature (C)]]*OO[[#This Row],[99]]</f>
        <v>2.7021542696336245E-3</v>
      </c>
    </row>
    <row r="463" spans="1:101" x14ac:dyDescent="0.35">
      <c r="A463" t="s">
        <v>470</v>
      </c>
      <c r="B463">
        <v>801.68489999999997</v>
      </c>
      <c r="C463" s="10">
        <f>3/24*OO[[#This Row],[59 (26JUN1985 06:00:00)-Water Temperature (C)]]*OO[[#This Row],[1]]/SUM(OO[1])</f>
        <v>0</v>
      </c>
      <c r="D463" s="10">
        <f>3/24*OO[[#This Row],[60 (26JUN1985 09:00:00)-Water Temperature (C)]]*OO[[#This Row],[2]]/SUM(OO[2])</f>
        <v>0</v>
      </c>
      <c r="E463" s="10">
        <f>3/24*OO[[#This Row],[61 (26JUN1985 12:00:00)-Water Temperature (C)]]*OO[[#This Row],[3]]/SUM(OO[3])</f>
        <v>0</v>
      </c>
      <c r="F463" s="10">
        <f>3/24*OO[[#This Row],[62 (26JUN1985 15:00:00)-Water Temperature (C)]]*OO[[#This Row],[4]]/SUM(OO[4])</f>
        <v>0</v>
      </c>
      <c r="G463" s="10">
        <f>3/24*OO[[#This Row],[63 (26JUN1985 18:00:00)-Water Temperature (C)]]*OO[[#This Row],[5]]/SUM(OO[5])</f>
        <v>0</v>
      </c>
      <c r="H463" s="10">
        <f>3/24*OO[[#This Row],[64 (26JUN1985 21:00:00)-Water Temperature (C)]]*OO[[#This Row],[6]]/SUM(OO[6])</f>
        <v>0</v>
      </c>
      <c r="I463" s="10">
        <f>3/24*OO[[#This Row],[65 (27JUN1985 00:00:00)-Water Temperature (C)]]*OO[[#This Row],[7]]/SUM(OO[7])</f>
        <v>0</v>
      </c>
      <c r="J463" s="10">
        <f>3/24*OO[[#This Row],[66 (27JUN1985 03:00:00)-Water Temperature (C)]]*OO[[#This Row],[8]]/SUM(OO[8])</f>
        <v>0</v>
      </c>
      <c r="K463" s="10">
        <f>3/24*OO[[#This Row],[67 (27JUN1985 06:00:00)-Water Temperature (C)]]*OO[[#This Row],[9]]/SUM(OO[9])</f>
        <v>0</v>
      </c>
      <c r="L463" s="10">
        <f>3/24*OO[[#This Row],[68 (27JUN1985 09:00:00)-Water Temperature (C)]]*OO[[#This Row],[10]]/SUM(OO[10])</f>
        <v>0</v>
      </c>
      <c r="M463" s="10">
        <f>3/24*OO[[#This Row],[69 (27JUN1985 12:00:00)-Water Temperature (C)]]*OO[[#This Row],[11]]/SUM(OO[11])</f>
        <v>0</v>
      </c>
      <c r="N463" s="10">
        <f>3/24*OO[[#This Row],[70 (27JUN1985 15:00:00)-Water Temperature (C)]]*OO[[#This Row],[12]]/SUM(OO[12])</f>
        <v>0</v>
      </c>
      <c r="O463" s="10">
        <f>3/24*OO[[#This Row],[71 (27JUN1985 18:00:00)-Water Temperature (C)]]*OO[[#This Row],[13]]/SUM(OO[13])</f>
        <v>0</v>
      </c>
      <c r="P463" s="10">
        <f>3/24*OO[[#This Row],[72 (27JUN1985 21:00:00)-Water Temperature (C)]]*OO[[#This Row],[14]]/SUM(OO[14])</f>
        <v>0</v>
      </c>
      <c r="Q463" s="10">
        <f>3/24*OO[[#This Row],[73 (28JUN1985 00:00:00)-Water Temperature (C)]]*OO[[#This Row],[15]]/SUM(OO[15])</f>
        <v>0</v>
      </c>
      <c r="R463" s="10">
        <f>3/24*OO[[#This Row],[74 (28JUN1985 03:00:00)-Water Temperature (C)]]*OO[[#This Row],[16]]/SUM(OO[16])</f>
        <v>0</v>
      </c>
      <c r="S463" s="10">
        <f>3/24*OO[[#This Row],[75 (28JUN1985 06:00:00)-Water Temperature (C)]]*OO[[#This Row],[17]]/SUM(OO[17])</f>
        <v>0</v>
      </c>
      <c r="T463" s="10">
        <f>3/24*OO[[#This Row],[76 (28JUN1985 09:00:00)-Water Temperature (C)]]*OO[[#This Row],[18]]/SUM(OO[18])</f>
        <v>0</v>
      </c>
      <c r="U463" s="10">
        <f>3/24*OO[[#This Row],[77 (28JUN1985 12:00:00)-Water Temperature (C)]]*OO[[#This Row],[19]]/SUM(OO[19])</f>
        <v>0</v>
      </c>
      <c r="V463" s="10">
        <f>3/24000000*OO[[#This Row],[78 (28JUN1985 15:00:00)-Water Temperature (C)]]*OO[[#This Row],[20]]</f>
        <v>0</v>
      </c>
      <c r="W463" s="10">
        <f>3/24000000*OO[[#This Row],[79 (28JUN1985 18:00:00)-Water Temperature (C)]]*OO[[#This Row],[21]]</f>
        <v>0</v>
      </c>
      <c r="X463" s="10">
        <f>3/24000000*OO[[#This Row],[80 (28JUN1985 21:00:00)-Water Temperature (C)]]*OO[[#This Row],[22]]</f>
        <v>0</v>
      </c>
      <c r="Y463" s="10">
        <f>3/24000000*OO[[#This Row],[81 (29JUN1985 00:00:00)-Water Temperature (C)]]*OO[[#This Row],[23]]</f>
        <v>0</v>
      </c>
      <c r="Z463" s="10">
        <f>3/24000000*OO[[#This Row],[82 (29JUN1985 03:00:00)-Water Temperature (C)]]*OO[[#This Row],[24]]</f>
        <v>0</v>
      </c>
      <c r="AA463" s="10">
        <f>3/24000000*OO[[#This Row],[83 (29JUN1985 06:00:00)-Water Temperature (C)]]*OO[[#This Row],[25]]</f>
        <v>1.0833473068252499E-38</v>
      </c>
      <c r="AB463" s="10">
        <f>3/24000000*OO[[#This Row],[84 (29JUN1985 09:00:00)-Water Temperature (C)]]*OO[[#This Row],[26]]</f>
        <v>3.2138438442354993E-32</v>
      </c>
      <c r="AC463" s="10">
        <f>3/24000000*OO[[#This Row],[85 (29JUN1985 12:00:00)-Water Temperature (C)]]*OO[[#This Row],[27]]</f>
        <v>4.6778070133599993E-27</v>
      </c>
      <c r="AD463" s="10">
        <f>3/24000000*OO[[#This Row],[86 (29JUN1985 15:00:00)-Water Temperature (C)]]*OO[[#This Row],[28]]</f>
        <v>5.1942256759024997E-23</v>
      </c>
      <c r="AE463" s="10">
        <f>3/24000000*OO[[#This Row],[88 (29JUN1985 21:00:00)-Water Temperature (C)]]*OO[[#This Row],[30]]</f>
        <v>8.1524251174024994E-17</v>
      </c>
      <c r="AF463" s="10">
        <f>3/24000000*OO[[#This Row],[88 (29JUN1985 21:00:00)-Water Temperature (C)]]*OO[[#This Row],[30]]</f>
        <v>8.1524251174024994E-17</v>
      </c>
      <c r="AG463" s="10">
        <f>3/24000000*OO[[#This Row],[89 (30JUN1985 00:00:00)-Water Temperature (C)]]*OO[[#This Row],[31]]</f>
        <v>2.2673306669418747E-14</v>
      </c>
      <c r="AH463" s="10">
        <f>3/24000000*OO[[#This Row],[90 (30JUN1985 03:00:00)-Water Temperature (C)]]*OO[[#This Row],[32]]</f>
        <v>2.9927285228834999E-12</v>
      </c>
      <c r="AI463" s="10">
        <f>3/24000000*OO[[#This Row],[91 (30JUN1985 06:00:00)-Water Temperature (C)]]*OO[[#This Row],[33]]</f>
        <v>2.0673322768559999E-10</v>
      </c>
      <c r="AJ463" s="10">
        <f>3/24000000*OO[[#This Row],[92 (30JUN1985 09:00:00)-Water Temperature (C)]]*OO[[#This Row],[34]]</f>
        <v>8.130236177499999E-9</v>
      </c>
      <c r="AK463" s="10">
        <f>3/24000000*OO[[#This Row],[93 (30JUN1985 12:00:00)-Water Temperature (C)]]*OO[[#This Row],[35]]</f>
        <v>1.9415609263477496E-7</v>
      </c>
      <c r="AL463" s="10">
        <f>3/24000000*OO[[#This Row],[94 (30JUN1985 15:00:00)-Water Temperature (C)]]*OO[[#This Row],[36]]</f>
        <v>2.9385851843859999E-6</v>
      </c>
      <c r="AM463" s="10">
        <f>3/24000000*OO[[#This Row],[95 (30JUN1985 18:00:00)-Water Temperature (C)]]*OO[[#This Row],[37]]</f>
        <v>2.9518932260384999E-5</v>
      </c>
      <c r="AN463" s="10">
        <f>3/24000000*OO[[#This Row],[96 (30JUN1985 21:00:00)-Water Temperature (C)]]*OO[[#This Row],[38]]</f>
        <v>2.0920496865359998E-4</v>
      </c>
      <c r="AO463" s="10">
        <f>3/24000000*OO[[#This Row],[97 (01JUL1985 00:00:00)-Water Temperature (C)]]*OO[[#This Row],[39]]</f>
        <v>1.0921618862E-3</v>
      </c>
      <c r="AP463" s="10">
        <f>3/24000000*OO[[#This Row],[98 (01JUL1985 03:00:00)-Water Temperature (C)]]*OO[[#This Row],[40]]</f>
        <v>4.4071862227275001E-3</v>
      </c>
      <c r="AQ463" s="10">
        <f>3/24000000*OO[[#This Row],[99 (01JUL1985 06:00:00)-Water Temperature (C)]]*OO[[#This Row],[41]]</f>
        <v>1.3983940875596252E-2</v>
      </c>
      <c r="AR463" s="10">
        <f>3/24000000*OO[[#This Row],[100 (01JUL1985 09:00:00)-Water Temperature (C)]]*OO[[#This Row],[42]]</f>
        <v>3.5403581089349996E-2</v>
      </c>
      <c r="AS463" s="10">
        <f>3/24000000*OO[[#This Row],[101 (01JUL1985 12:00:00)-Water Temperature (C)]]*OO[[#This Row],[43]]</f>
        <v>7.3190548439924993E-2</v>
      </c>
      <c r="AT463" s="10">
        <f>3/24000000*OO[[#This Row],[102 (01JUL1985 15:00:00)-Water Temperature (C)]]*OO[[#This Row],[44]]</f>
        <v>0.12552406608956251</v>
      </c>
      <c r="AU463" s="10">
        <f>3/24000000*OO[[#This Row],[103 (01JUL1985 18:00:00)-Water Temperature (C)]]*OO[[#This Row],[45]]</f>
        <v>0.18297156573517501</v>
      </c>
      <c r="AV463" s="10">
        <f>3/24000000*OO[[#This Row],[104 (01JUL1985 21:00:00)-Water Temperature (C)]]*OO[[#This Row],[46]]</f>
        <v>0.23195966969249998</v>
      </c>
      <c r="AW463" s="10">
        <f>3/24000000*OO[[#This Row],[105 (02JUL1985 00:00:00)-Water Temperature (C)]]*OO[[#This Row],[47]]</f>
        <v>0.26280519068710001</v>
      </c>
      <c r="AX463" s="10">
        <f>3/24000000*OO[[#This Row],[106 (02JUL1985 03:00:00)-Water Temperature (C)]]*OO[[#This Row],[48]]</f>
        <v>0.27607707376199997</v>
      </c>
      <c r="AY463" s="10">
        <f>3/24000000*OO[[#This Row],[107 (02JUL1985 06:00:00)-Water Temperature (C)]]*OO[[#This Row],[49]]</f>
        <v>0.27092637555561255</v>
      </c>
      <c r="AZ463" s="10">
        <f>3/24000000*OO[[#This Row],[108 (02JUL1985 09:00:00)-Water Temperature (C)]]*OO[[#This Row],[50]]</f>
        <v>0.25184607118905</v>
      </c>
      <c r="BA463" s="10">
        <f>3/24000000*OO[[#This Row],[109 (02JUL1985 12:00:00)-Water Temperature (C)]]*OO[[#This Row],[51]]</f>
        <v>0.22166907882773751</v>
      </c>
      <c r="BB463" s="10">
        <f>3/24000000*OO[[#This Row],[110 (02JUL1985 15:00:00)-Water Temperature (C)]]*OO[[#This Row],[52]]</f>
        <v>0.18711642229987502</v>
      </c>
      <c r="BC463" s="10">
        <f>3/24000000*OO[[#This Row],[111 (02JUL1985 18:00:00)-Water Temperature (C)]]*OO[[#This Row],[53]]</f>
        <v>0.15238575160812498</v>
      </c>
      <c r="BD463" s="10">
        <f>3/24000000*OO[[#This Row],[112 (02JUL1985 21:00:00)-Water Temperature (C)]]*OO[[#This Row],[54]]</f>
        <v>0.122775517375375</v>
      </c>
      <c r="BE463" s="10">
        <f>3/24000000*OO[[#This Row],[113 (03JUL1985 00:00:00)-Water Temperature (C)]]*OO[[#This Row],[55]]</f>
        <v>9.9361138949625005E-2</v>
      </c>
      <c r="BF463" s="10">
        <f>3/24000000*OO[[#This Row],[114 (03JUL1985 03:00:00)-Water Temperature (C)]]*OO[[#This Row],[56]]</f>
        <v>8.2369727385075003E-2</v>
      </c>
      <c r="BG463" s="10">
        <f>3/24000000*OO[[#This Row],[115 (03JUL1985 06:00:00)-Water Temperature (C)]]*OO[[#This Row],[57]]</f>
        <v>7.0128632159487489E-2</v>
      </c>
      <c r="BH463" s="10">
        <f>3/24000000*OO[[#This Row],[116 (03JUL1985 09:00:00)-Water Temperature (C)]]*OO[[#This Row],[58]]</f>
        <v>6.0307058771399996E-2</v>
      </c>
      <c r="BI463" s="10">
        <f>3/24000000*OO[[#This Row],[117 (03JUL1985 12:00:00)-Water Temperature (C)]]*OO[[#This Row],[59]]</f>
        <v>5.23919678497375E-2</v>
      </c>
      <c r="BJ463" s="10">
        <f>3/24000000*OO[[#This Row],[118 (03JUL1985 15:00:00)-Water Temperature (C)]]*OO[[#This Row],[60]]</f>
        <v>4.5397980991274997E-2</v>
      </c>
      <c r="BK463" s="10">
        <f>3/24000000*OO[[#This Row],[119 (03JUL1985 18:00:00)-Water Temperature (C)]]*OO[[#This Row],[61]]</f>
        <v>3.8964266454600001E-2</v>
      </c>
      <c r="BL463" s="10">
        <f>3/24000000*OO[[#This Row],[120 (03JUL1985 21:00:00)-Water Temperature (C)]]*OO[[#This Row],[62]]</f>
        <v>3.3439612124024999E-2</v>
      </c>
      <c r="BM463" s="10">
        <f>3/24000000*OO[[#This Row],[121 (04JUL1985 00:00:00)-Water Temperature (C)]]*OO[[#This Row],[63]]</f>
        <v>2.9002095355795E-2</v>
      </c>
      <c r="BN463" s="10">
        <f>3/24000000*OO[[#This Row],[122 (04JUL1985 03:00:00)-Water Temperature (C)]]*OO[[#This Row],[64]]</f>
        <v>2.6106862760702503E-2</v>
      </c>
      <c r="BO463" s="10">
        <f>3/24000000*OO[[#This Row],[123 (04JUL1985 06:00:00)-Water Temperature (C)]]*OO[[#This Row],[65]]</f>
        <v>2.396962041836E-2</v>
      </c>
      <c r="BP463" s="10">
        <f>3/24000000*OO[[#This Row],[124 (04JUL1985 09:00:00)-Water Temperature (C)]]*OO[[#This Row],[66]]</f>
        <v>2.21827267048125E-2</v>
      </c>
      <c r="BQ463" s="10">
        <f>3/24000000*OO[[#This Row],[125 (04JUL1985 12:00:00)-Water Temperature (C)]]*OO[[#This Row],[67]]</f>
        <v>2.02806829823E-2</v>
      </c>
      <c r="BR463" s="10">
        <f>3/24000000*OO[[#This Row],[126 (04JUL1985 15:00:00)-Water Temperature (C)]]*OO[[#This Row],[68]]</f>
        <v>1.8286159249719998E-2</v>
      </c>
      <c r="BS463" s="10">
        <f>3/24000000*OO[[#This Row],[127 (04JUL1985 18:00:00)-Water Temperature (C)]]*OO[[#This Row],[69]]</f>
        <v>1.6190995106782499E-2</v>
      </c>
      <c r="BT463" s="10">
        <f>3/24000000*OO[[#This Row],[128 (04JUL1985 21:00:00)-Water Temperature (C)]]*OO[[#This Row],[70]]</f>
        <v>1.43075883474725E-2</v>
      </c>
      <c r="BU463" s="10">
        <f>3/24000000*OO[[#This Row],[129 (05JUL1985 00:00:00)-Water Temperature (C)]]*OO[[#This Row],[71]]</f>
        <v>1.2721135324900001E-2</v>
      </c>
      <c r="BV463" s="10">
        <f>3/24000000*OO[[#This Row],[130 (05JUL1985 03:00:00)-Water Temperature (C)]]*OO[[#This Row],[72]]</f>
        <v>1.1660133520034999E-2</v>
      </c>
      <c r="BW463" s="10">
        <f>3/24000000*OO[[#This Row],[131 (05JUL1985 06:00:00)-Water Temperature (C)]]*OO[[#This Row],[73]]</f>
        <v>1.0852586964754999E-2</v>
      </c>
      <c r="BX463" s="10">
        <f>3/24000000*OO[[#This Row],[132 (05JUL1985 09:00:00)-Water Temperature (C)]]*OO[[#This Row],[74]]</f>
        <v>1.0211424583005E-2</v>
      </c>
      <c r="BY463" s="10">
        <f>3/24000000*OO[[#This Row],[133 (05JUL1985 12:00:00)-Water Temperature (C)]]*OO[[#This Row],[75]]</f>
        <v>9.6211508561512508E-3</v>
      </c>
      <c r="BZ463" s="10">
        <f>3/24000000*OO[[#This Row],[134 (05JUL1985 15:00:00)-Water Temperature (C)]]*OO[[#This Row],[76]]</f>
        <v>8.936554385636248E-3</v>
      </c>
      <c r="CA463" s="10">
        <f>3/24000000*OO[[#This Row],[135 (05JUL1985 18:00:00)-Water Temperature (C)]]*OO[[#This Row],[77]]</f>
        <v>8.1936552243712501E-3</v>
      </c>
      <c r="CB463" s="10">
        <f>3/24000000*OO[[#This Row],[136 (05JUL1985 21:00:00)-Water Temperature (C)]]*OO[[#This Row],[78]]</f>
        <v>7.4920986454574999E-3</v>
      </c>
      <c r="CC463" s="10">
        <f>3/24000000*OO[[#This Row],[137 (06JUL1985 00:00:00)-Water Temperature (C)]]*OO[[#This Row],[79]]</f>
        <v>6.9024226469212493E-3</v>
      </c>
      <c r="CD463" s="10">
        <f>3/24000000*OO[[#This Row],[138 (06JUL1985 03:00:00)-Water Temperature (C)]]*OO[[#This Row],[80]]</f>
        <v>6.5413437502874995E-3</v>
      </c>
      <c r="CE463" s="10">
        <f>3/24000000*OO[[#This Row],[139 (06JUL1985 06:00:00)-Water Temperature (C)]]*OO[[#This Row],[81]]</f>
        <v>6.2979284465937502E-3</v>
      </c>
      <c r="CF463" s="10">
        <f>3/24000000*OO[[#This Row],[140 (06JUL1985 09:00:00)-Water Temperature (C)]]*OO[[#This Row],[82]]</f>
        <v>6.1218539939000005E-3</v>
      </c>
      <c r="CG463" s="10">
        <f>3/24000000*OO[[#This Row],[141 (06JUL1985 12:00:00)-Water Temperature (C)]]*OO[[#This Row],[83]]</f>
        <v>5.9326514943749999E-3</v>
      </c>
      <c r="CH463" s="10">
        <f>3/24000000*OO[[#This Row],[142 (06JUL1985 15:00:00)-Water Temperature (C)]]*OO[[#This Row],[84]]</f>
        <v>5.6907241338349989E-3</v>
      </c>
      <c r="CI463" s="10">
        <f>3/24000000*OO[[#This Row],[143 (06JUL1985 18:00:00)-Water Temperature (C)]]*OO[[#This Row],[85]]</f>
        <v>5.3756436027749986E-3</v>
      </c>
      <c r="CJ463" s="10">
        <f>3/24000000*OO[[#This Row],[144 (06JUL1985 21:00:00)-Water Temperature (C)]]*OO[[#This Row],[86]]</f>
        <v>5.0662457150462492E-3</v>
      </c>
      <c r="CK463" s="10">
        <f>3/24000000*OO[[#This Row],[145 (07JUL1985 00:00:00)-Water Temperature (C)]]*OO[[#This Row],[87]]</f>
        <v>4.7941033154525001E-3</v>
      </c>
      <c r="CL463" s="10">
        <f>3/24000000*OO[[#This Row],[146 (07JUL1985 03:00:00)-Water Temperature (C)]]*OO[[#This Row],[88]]</f>
        <v>4.6659029582249998E-3</v>
      </c>
      <c r="CM463" s="10">
        <f>3/24000000*OO[[#This Row],[147 (07JUL1985 06:00:00)-Water Temperature (C)]]*OO[[#This Row],[89]]</f>
        <v>4.5551094458612497E-3</v>
      </c>
      <c r="CN463" s="10">
        <f>3/24000000*OO[[#This Row],[148 (07JUL1985 09:00:00)-Water Temperature (C)]]*OO[[#This Row],[90]]</f>
        <v>4.4305222766949995E-3</v>
      </c>
      <c r="CO463" s="10">
        <f>3/24000000*OO[[#This Row],[149 (07JUL1985 12:00:00)-Water Temperature (C)]]*OO[[#This Row],[91]]</f>
        <v>4.29973972075E-3</v>
      </c>
      <c r="CP463" s="10">
        <f>3/24000000*OO[[#This Row],[150 (07JUL1985 15:00:00)-Water Temperature (C)]]*OO[[#This Row],[92]]</f>
        <v>4.1751021367124998E-3</v>
      </c>
      <c r="CQ463" s="10">
        <f>3/24000000*OO[[#This Row],[151 (07JUL1985 18:00:00)-Water Temperature (C)]]*OO[[#This Row],[93]]</f>
        <v>4.0253549629987494E-3</v>
      </c>
      <c r="CR463" s="10">
        <f>3/24000000*OO[[#This Row],[152 (07JUL1985 21:00:00)-Water Temperature (C)]]*OO[[#This Row],[94]]</f>
        <v>3.8726356110749998E-3</v>
      </c>
      <c r="CS463" s="10">
        <f>3/24000000*OO[[#This Row],[153 (08JUL1985 00:00:00)-Water Temperature (C)]]*OO[[#This Row],[95]]</f>
        <v>3.7335812233675004E-3</v>
      </c>
      <c r="CT463" s="10">
        <f>3/24000000*OO[[#This Row],[154 (08JUL1985 03:00:00)-Water Temperature (C)]]*OO[[#This Row],[96]]</f>
        <v>3.7039170798437494E-3</v>
      </c>
      <c r="CU463" s="10">
        <f>3/24000000*OO[[#This Row],[155 (08JUL1985 06:00:00)-Water Temperature (C)]]*OO[[#This Row],[97]]</f>
        <v>3.7167123196749996E-3</v>
      </c>
      <c r="CV463" s="10">
        <f>3/24000000*OO[[#This Row],[156 (08JUL1985 09:00:00)-Water Temperature (C)]]*OO[[#This Row],[98]]</f>
        <v>3.7122898685885003E-3</v>
      </c>
      <c r="CW463" s="10">
        <f>3/24000000*OO[[#This Row],[157 (08JUL1985 12:00:00)-Water Temperature (C)]]*OO[[#This Row],[99]]</f>
        <v>3.6880524088589994E-3</v>
      </c>
    </row>
    <row r="464" spans="1:101" x14ac:dyDescent="0.35">
      <c r="A464" t="s">
        <v>471</v>
      </c>
      <c r="B464">
        <v>863.59590000000003</v>
      </c>
      <c r="C464" s="10">
        <f>3/24*OO[[#This Row],[59 (26JUN1985 06:00:00)-Water Temperature (C)]]*OO[[#This Row],[1]]/SUM(OO[1])</f>
        <v>0</v>
      </c>
      <c r="D464" s="10">
        <f>3/24*OO[[#This Row],[60 (26JUN1985 09:00:00)-Water Temperature (C)]]*OO[[#This Row],[2]]/SUM(OO[2])</f>
        <v>0</v>
      </c>
      <c r="E464" s="10">
        <f>3/24*OO[[#This Row],[61 (26JUN1985 12:00:00)-Water Temperature (C)]]*OO[[#This Row],[3]]/SUM(OO[3])</f>
        <v>0</v>
      </c>
      <c r="F464" s="10">
        <f>3/24*OO[[#This Row],[62 (26JUN1985 15:00:00)-Water Temperature (C)]]*OO[[#This Row],[4]]/SUM(OO[4])</f>
        <v>0</v>
      </c>
      <c r="G464" s="10">
        <f>3/24*OO[[#This Row],[63 (26JUN1985 18:00:00)-Water Temperature (C)]]*OO[[#This Row],[5]]/SUM(OO[5])</f>
        <v>0</v>
      </c>
      <c r="H464" s="10">
        <f>3/24*OO[[#This Row],[64 (26JUN1985 21:00:00)-Water Temperature (C)]]*OO[[#This Row],[6]]/SUM(OO[6])</f>
        <v>0</v>
      </c>
      <c r="I464" s="10">
        <f>3/24*OO[[#This Row],[65 (27JUN1985 00:00:00)-Water Temperature (C)]]*OO[[#This Row],[7]]/SUM(OO[7])</f>
        <v>0</v>
      </c>
      <c r="J464" s="10">
        <f>3/24*OO[[#This Row],[66 (27JUN1985 03:00:00)-Water Temperature (C)]]*OO[[#This Row],[8]]/SUM(OO[8])</f>
        <v>0</v>
      </c>
      <c r="K464" s="10">
        <f>3/24*OO[[#This Row],[67 (27JUN1985 06:00:00)-Water Temperature (C)]]*OO[[#This Row],[9]]/SUM(OO[9])</f>
        <v>0</v>
      </c>
      <c r="L464" s="10">
        <f>3/24*OO[[#This Row],[68 (27JUN1985 09:00:00)-Water Temperature (C)]]*OO[[#This Row],[10]]/SUM(OO[10])</f>
        <v>0</v>
      </c>
      <c r="M464" s="10">
        <f>3/24*OO[[#This Row],[69 (27JUN1985 12:00:00)-Water Temperature (C)]]*OO[[#This Row],[11]]/SUM(OO[11])</f>
        <v>0</v>
      </c>
      <c r="N464" s="10">
        <f>3/24*OO[[#This Row],[70 (27JUN1985 15:00:00)-Water Temperature (C)]]*OO[[#This Row],[12]]/SUM(OO[12])</f>
        <v>0</v>
      </c>
      <c r="O464" s="10">
        <f>3/24*OO[[#This Row],[71 (27JUN1985 18:00:00)-Water Temperature (C)]]*OO[[#This Row],[13]]/SUM(OO[13])</f>
        <v>0</v>
      </c>
      <c r="P464" s="10">
        <f>3/24*OO[[#This Row],[72 (27JUN1985 21:00:00)-Water Temperature (C)]]*OO[[#This Row],[14]]/SUM(OO[14])</f>
        <v>0</v>
      </c>
      <c r="Q464" s="10">
        <f>3/24*OO[[#This Row],[73 (28JUN1985 00:00:00)-Water Temperature (C)]]*OO[[#This Row],[15]]/SUM(OO[15])</f>
        <v>0</v>
      </c>
      <c r="R464" s="10">
        <f>3/24*OO[[#This Row],[74 (28JUN1985 03:00:00)-Water Temperature (C)]]*OO[[#This Row],[16]]/SUM(OO[16])</f>
        <v>0</v>
      </c>
      <c r="S464" s="10">
        <f>3/24*OO[[#This Row],[75 (28JUN1985 06:00:00)-Water Temperature (C)]]*OO[[#This Row],[17]]/SUM(OO[17])</f>
        <v>0</v>
      </c>
      <c r="T464" s="10">
        <f>3/24*OO[[#This Row],[76 (28JUN1985 09:00:00)-Water Temperature (C)]]*OO[[#This Row],[18]]/SUM(OO[18])</f>
        <v>0</v>
      </c>
      <c r="U464" s="10">
        <f>3/24*OO[[#This Row],[77 (28JUN1985 12:00:00)-Water Temperature (C)]]*OO[[#This Row],[19]]/SUM(OO[19])</f>
        <v>0</v>
      </c>
      <c r="V464" s="10">
        <f>3/24000000*OO[[#This Row],[78 (28JUN1985 15:00:00)-Water Temperature (C)]]*OO[[#This Row],[20]]</f>
        <v>0</v>
      </c>
      <c r="W464" s="10">
        <f>3/24000000*OO[[#This Row],[79 (28JUN1985 18:00:00)-Water Temperature (C)]]*OO[[#This Row],[21]]</f>
        <v>0</v>
      </c>
      <c r="X464" s="10">
        <f>3/24000000*OO[[#This Row],[80 (28JUN1985 21:00:00)-Water Temperature (C)]]*OO[[#This Row],[22]]</f>
        <v>0</v>
      </c>
      <c r="Y464" s="10">
        <f>3/24000000*OO[[#This Row],[81 (29JUN1985 00:00:00)-Water Temperature (C)]]*OO[[#This Row],[23]]</f>
        <v>0</v>
      </c>
      <c r="Z464" s="10">
        <f>3/24000000*OO[[#This Row],[82 (29JUN1985 03:00:00)-Water Temperature (C)]]*OO[[#This Row],[24]]</f>
        <v>0</v>
      </c>
      <c r="AA464" s="10">
        <f>3/24000000*OO[[#This Row],[83 (29JUN1985 06:00:00)-Water Temperature (C)]]*OO[[#This Row],[25]]</f>
        <v>2.8969088276234999E-39</v>
      </c>
      <c r="AB464" s="10">
        <f>3/24000000*OO[[#This Row],[84 (29JUN1985 09:00:00)-Water Temperature (C)]]*OO[[#This Row],[26]]</f>
        <v>8.9908957180124995E-33</v>
      </c>
      <c r="AC464" s="10">
        <f>3/24000000*OO[[#This Row],[85 (29JUN1985 12:00:00)-Water Temperature (C)]]*OO[[#This Row],[27]]</f>
        <v>1.4952507813749997E-27</v>
      </c>
      <c r="AD464" s="10">
        <f>3/24000000*OO[[#This Row],[86 (29JUN1985 15:00:00)-Water Temperature (C)]]*OO[[#This Row],[28]]</f>
        <v>1.8580837111768749E-23</v>
      </c>
      <c r="AE464" s="10">
        <f>3/24000000*OO[[#This Row],[88 (29JUN1985 21:00:00)-Water Temperature (C)]]*OO[[#This Row],[30]]</f>
        <v>3.4222379542826245E-17</v>
      </c>
      <c r="AF464" s="10">
        <f>3/24000000*OO[[#This Row],[88 (29JUN1985 21:00:00)-Water Temperature (C)]]*OO[[#This Row],[30]]</f>
        <v>3.4222379542826245E-17</v>
      </c>
      <c r="AG464" s="10">
        <f>3/24000000*OO[[#This Row],[89 (30JUN1985 00:00:00)-Water Temperature (C)]]*OO[[#This Row],[31]]</f>
        <v>1.0262850098538749E-14</v>
      </c>
      <c r="AH464" s="10">
        <f>3/24000000*OO[[#This Row],[90 (30JUN1985 03:00:00)-Water Temperature (C)]]*OO[[#This Row],[32]]</f>
        <v>1.4484469608552501E-12</v>
      </c>
      <c r="AI464" s="10">
        <f>3/24000000*OO[[#This Row],[91 (30JUN1985 06:00:00)-Water Temperature (C)]]*OO[[#This Row],[33]]</f>
        <v>1.063319791716E-10</v>
      </c>
      <c r="AJ464" s="10">
        <f>3/24000000*OO[[#This Row],[92 (30JUN1985 09:00:00)-Water Temperature (C)]]*OO[[#This Row],[34]]</f>
        <v>4.430577154079999E-9</v>
      </c>
      <c r="AK464" s="10">
        <f>3/24000000*OO[[#This Row],[93 (30JUN1985 12:00:00)-Water Temperature (C)]]*OO[[#This Row],[35]]</f>
        <v>1.1196880969714997E-7</v>
      </c>
      <c r="AL464" s="10">
        <f>3/24000000*OO[[#This Row],[94 (30JUN1985 15:00:00)-Water Temperature (C)]]*OO[[#This Row],[36]]</f>
        <v>1.7944366599115E-6</v>
      </c>
      <c r="AM464" s="10">
        <f>3/24000000*OO[[#This Row],[95 (30JUN1985 18:00:00)-Water Temperature (C)]]*OO[[#This Row],[37]]</f>
        <v>1.910527950987375E-5</v>
      </c>
      <c r="AN464" s="10">
        <f>3/24000000*OO[[#This Row],[96 (30JUN1985 21:00:00)-Water Temperature (C)]]*OO[[#This Row],[38]]</f>
        <v>1.4330096975249997E-4</v>
      </c>
      <c r="AO464" s="10">
        <f>3/24000000*OO[[#This Row],[97 (01JUL1985 00:00:00)-Water Temperature (C)]]*OO[[#This Row],[39]]</f>
        <v>7.8949966259999997E-4</v>
      </c>
      <c r="AP464" s="10">
        <f>3/24000000*OO[[#This Row],[98 (01JUL1985 03:00:00)-Water Temperature (C)]]*OO[[#This Row],[40]]</f>
        <v>3.3471081030352502E-3</v>
      </c>
      <c r="AQ464" s="10">
        <f>3/24000000*OO[[#This Row],[99 (01JUL1985 06:00:00)-Water Temperature (C)]]*OO[[#This Row],[41]]</f>
        <v>1.1133128074199998E-2</v>
      </c>
      <c r="AR464" s="10">
        <f>3/24000000*OO[[#This Row],[100 (01JUL1985 09:00:00)-Water Temperature (C)]]*OO[[#This Row],[42]]</f>
        <v>2.9554902510899997E-2</v>
      </c>
      <c r="AS464" s="10">
        <f>3/24000000*OO[[#This Row],[101 (01JUL1985 12:00:00)-Water Temperature (C)]]*OO[[#This Row],[43]]</f>
        <v>6.4115292742087493E-2</v>
      </c>
      <c r="AT464" s="10">
        <f>3/24000000*OO[[#This Row],[102 (01JUL1985 15:00:00)-Water Temperature (C)]]*OO[[#This Row],[44]]</f>
        <v>0.1155572081846875</v>
      </c>
      <c r="AU464" s="10">
        <f>3/24000000*OO[[#This Row],[103 (01JUL1985 18:00:00)-Water Temperature (C)]]*OO[[#This Row],[45]]</f>
        <v>0.17715005217910001</v>
      </c>
      <c r="AV464" s="10">
        <f>3/24000000*OO[[#This Row],[104 (01JUL1985 21:00:00)-Water Temperature (C)]]*OO[[#This Row],[46]]</f>
        <v>0.23613643451212499</v>
      </c>
      <c r="AW464" s="10">
        <f>3/24000000*OO[[#This Row],[105 (02JUL1985 00:00:00)-Water Temperature (C)]]*OO[[#This Row],[47]]</f>
        <v>0.28087787246519996</v>
      </c>
      <c r="AX464" s="10">
        <f>3/24000000*OO[[#This Row],[106 (02JUL1985 03:00:00)-Water Temperature (C)]]*OO[[#This Row],[48]]</f>
        <v>0.30853431603980003</v>
      </c>
      <c r="AY464" s="10">
        <f>3/24000000*OO[[#This Row],[107 (02JUL1985 06:00:00)-Water Temperature (C)]]*OO[[#This Row],[49]]</f>
        <v>0.31570749439556245</v>
      </c>
      <c r="AZ464" s="10">
        <f>3/24000000*OO[[#This Row],[108 (02JUL1985 09:00:00)-Water Temperature (C)]]*OO[[#This Row],[50]]</f>
        <v>0.30495421727857502</v>
      </c>
      <c r="BA464" s="10">
        <f>3/24000000*OO[[#This Row],[109 (02JUL1985 12:00:00)-Water Temperature (C)]]*OO[[#This Row],[51]]</f>
        <v>0.27934956010309991</v>
      </c>
      <c r="BB464" s="10">
        <f>3/24000000*OO[[#This Row],[110 (02JUL1985 15:00:00)-Water Temperature (C)]]*OO[[#This Row],[52]]</f>
        <v>0.24463658733464996</v>
      </c>
      <c r="BC464" s="10">
        <f>3/24000000*OO[[#This Row],[111 (02JUL1985 18:00:00)-Water Temperature (C)]]*OO[[#This Row],[53]]</f>
        <v>0.20606771644166247</v>
      </c>
      <c r="BD464" s="10">
        <f>3/24000000*OO[[#This Row],[112 (02JUL1985 21:00:00)-Water Temperature (C)]]*OO[[#This Row],[54]]</f>
        <v>0.17078988119782498</v>
      </c>
      <c r="BE464" s="10">
        <f>3/24000000*OO[[#This Row],[113 (03JUL1985 00:00:00)-Water Temperature (C)]]*OO[[#This Row],[55]]</f>
        <v>0.14120762955082497</v>
      </c>
      <c r="BF464" s="10">
        <f>3/24000000*OO[[#This Row],[114 (03JUL1985 03:00:00)-Water Temperature (C)]]*OO[[#This Row],[56]]</f>
        <v>0.11861141488260001</v>
      </c>
      <c r="BG464" s="10">
        <f>3/24000000*OO[[#This Row],[115 (03JUL1985 06:00:00)-Water Temperature (C)]]*OO[[#This Row],[57]]</f>
        <v>0.10163220271297499</v>
      </c>
      <c r="BH464" s="10">
        <f>3/24000000*OO[[#This Row],[116 (03JUL1985 09:00:00)-Water Temperature (C)]]*OO[[#This Row],[58]]</f>
        <v>8.7682571559249994E-2</v>
      </c>
      <c r="BI464" s="10">
        <f>3/24000000*OO[[#This Row],[117 (03JUL1985 12:00:00)-Water Temperature (C)]]*OO[[#This Row],[59]]</f>
        <v>7.6332205385499993E-2</v>
      </c>
      <c r="BJ464" s="10">
        <f>3/24000000*OO[[#This Row],[118 (03JUL1985 15:00:00)-Water Temperature (C)]]*OO[[#This Row],[60]]</f>
        <v>6.6346543724999998E-2</v>
      </c>
      <c r="BK464" s="10">
        <f>3/24000000*OO[[#This Row],[119 (03JUL1985 18:00:00)-Water Temperature (C)]]*OO[[#This Row],[61]]</f>
        <v>5.7215988009224991E-2</v>
      </c>
      <c r="BL464" s="10">
        <f>3/24000000*OO[[#This Row],[120 (03JUL1985 21:00:00)-Water Temperature (C)]]*OO[[#This Row],[62]]</f>
        <v>4.9344152232974996E-2</v>
      </c>
      <c r="BM464" s="10">
        <f>3/24000000*OO[[#This Row],[121 (04JUL1985 00:00:00)-Water Temperature (C)]]*OO[[#This Row],[63]]</f>
        <v>4.2927757520300001E-2</v>
      </c>
      <c r="BN464" s="10">
        <f>3/24000000*OO[[#This Row],[122 (04JUL1985 03:00:00)-Water Temperature (C)]]*OO[[#This Row],[64]]</f>
        <v>3.8562899067E-2</v>
      </c>
      <c r="BO464" s="10">
        <f>3/24000000*OO[[#This Row],[123 (04JUL1985 06:00:00)-Water Temperature (C)]]*OO[[#This Row],[65]]</f>
        <v>3.5250538231198746E-2</v>
      </c>
      <c r="BP464" s="10">
        <f>3/24000000*OO[[#This Row],[124 (04JUL1985 09:00:00)-Water Temperature (C)]]*OO[[#This Row],[66]]</f>
        <v>3.2490580342106251E-2</v>
      </c>
      <c r="BQ464" s="10">
        <f>3/24000000*OO[[#This Row],[125 (04JUL1985 12:00:00)-Water Temperature (C)]]*OO[[#This Row],[67]]</f>
        <v>2.9679229787017498E-2</v>
      </c>
      <c r="BR464" s="10">
        <f>3/24000000*OO[[#This Row],[126 (04JUL1985 15:00:00)-Water Temperature (C)]]*OO[[#This Row],[68]]</f>
        <v>2.6817415621819999E-2</v>
      </c>
      <c r="BS464" s="10">
        <f>3/24000000*OO[[#This Row],[127 (04JUL1985 18:00:00)-Water Temperature (C)]]*OO[[#This Row],[69]]</f>
        <v>2.3852883262263751E-2</v>
      </c>
      <c r="BT464" s="10">
        <f>3/24000000*OO[[#This Row],[128 (04JUL1985 21:00:00)-Water Temperature (C)]]*OO[[#This Row],[70]]</f>
        <v>2.1165781040519999E-2</v>
      </c>
      <c r="BU464" s="10">
        <f>3/24000000*OO[[#This Row],[129 (05JUL1985 00:00:00)-Water Temperature (C)]]*OO[[#This Row],[71]]</f>
        <v>1.8861195978068748E-2</v>
      </c>
      <c r="BV464" s="10">
        <f>3/24000000*OO[[#This Row],[130 (05JUL1985 03:00:00)-Water Temperature (C)]]*OO[[#This Row],[72]]</f>
        <v>1.7243766520816248E-2</v>
      </c>
      <c r="BW464" s="10">
        <f>3/24000000*OO[[#This Row],[131 (05JUL1985 06:00:00)-Water Temperature (C)]]*OO[[#This Row],[73]]</f>
        <v>1.5974707220913747E-2</v>
      </c>
      <c r="BX464" s="10">
        <f>3/24000000*OO[[#This Row],[132 (05JUL1985 09:00:00)-Water Temperature (C)]]*OO[[#This Row],[74]]</f>
        <v>1.4957281924763751E-2</v>
      </c>
      <c r="BY464" s="10">
        <f>3/24000000*OO[[#This Row],[133 (05JUL1985 12:00:00)-Water Temperature (C)]]*OO[[#This Row],[75]]</f>
        <v>1.40449887050225E-2</v>
      </c>
      <c r="BZ464" s="10">
        <f>3/24000000*OO[[#This Row],[134 (05JUL1985 15:00:00)-Water Temperature (C)]]*OO[[#This Row],[76]]</f>
        <v>1.3038061139399999E-2</v>
      </c>
      <c r="CA464" s="10">
        <f>3/24000000*OO[[#This Row],[135 (05JUL1985 18:00:00)-Water Temperature (C)]]*OO[[#This Row],[77]]</f>
        <v>1.1974107599775002E-2</v>
      </c>
      <c r="CB464" s="10">
        <f>3/24000000*OO[[#This Row],[136 (05JUL1985 21:00:00)-Water Temperature (C)]]*OO[[#This Row],[78]]</f>
        <v>1.0969475428799998E-2</v>
      </c>
      <c r="CC464" s="10">
        <f>3/24000000*OO[[#This Row],[137 (06JUL1985 00:00:00)-Water Temperature (C)]]*OO[[#This Row],[79]]</f>
        <v>1.0110011075935E-2</v>
      </c>
      <c r="CD464" s="10">
        <f>3/24000000*OO[[#This Row],[138 (06JUL1985 03:00:00)-Water Temperature (C)]]*OO[[#This Row],[80]]</f>
        <v>9.5461714248812491E-3</v>
      </c>
      <c r="CE464" s="10">
        <f>3/24000000*OO[[#This Row],[139 (06JUL1985 06:00:00)-Water Temperature (C)]]*OO[[#This Row],[81]]</f>
        <v>9.1399012537799994E-3</v>
      </c>
      <c r="CF464" s="10">
        <f>3/24000000*OO[[#This Row],[140 (06JUL1985 09:00:00)-Water Temperature (C)]]*OO[[#This Row],[82]]</f>
        <v>8.8363823213749998E-3</v>
      </c>
      <c r="CG464" s="10">
        <f>3/24000000*OO[[#This Row],[141 (06JUL1985 12:00:00)-Water Temperature (C)]]*OO[[#This Row],[83]]</f>
        <v>8.5326147937387492E-3</v>
      </c>
      <c r="CH464" s="10">
        <f>3/24000000*OO[[#This Row],[142 (06JUL1985 15:00:00)-Water Temperature (C)]]*OO[[#This Row],[84]]</f>
        <v>8.1727479111687491E-3</v>
      </c>
      <c r="CI464" s="10">
        <f>3/24000000*OO[[#This Row],[143 (06JUL1985 18:00:00)-Water Temperature (C)]]*OO[[#This Row],[85]]</f>
        <v>7.7255736149250001E-3</v>
      </c>
      <c r="CJ464" s="10">
        <f>3/24000000*OO[[#This Row],[144 (06JUL1985 21:00:00)-Water Temperature (C)]]*OO[[#This Row],[86]]</f>
        <v>7.2882396609112495E-3</v>
      </c>
      <c r="CK464" s="10">
        <f>3/24000000*OO[[#This Row],[145 (07JUL1985 00:00:00)-Water Temperature (C)]]*OO[[#This Row],[87]]</f>
        <v>6.8980030888499992E-3</v>
      </c>
      <c r="CL464" s="10">
        <f>3/24000000*OO[[#This Row],[146 (07JUL1985 03:00:00)-Water Temperature (C)]]*OO[[#This Row],[88]]</f>
        <v>6.6904746220799996E-3</v>
      </c>
      <c r="CM464" s="10">
        <f>3/24000000*OO[[#This Row],[147 (07JUL1985 06:00:00)-Water Temperature (C)]]*OO[[#This Row],[89]]</f>
        <v>6.5053326454899999E-3</v>
      </c>
      <c r="CN464" s="10">
        <f>3/24000000*OO[[#This Row],[148 (07JUL1985 09:00:00)-Water Temperature (C)]]*OO[[#This Row],[90]]</f>
        <v>6.3086539158374996E-3</v>
      </c>
      <c r="CO464" s="10">
        <f>3/24000000*OO[[#This Row],[149 (07JUL1985 12:00:00)-Water Temperature (C)]]*OO[[#This Row],[91]]</f>
        <v>6.1111055924625004E-3</v>
      </c>
      <c r="CP464" s="10">
        <f>3/24000000*OO[[#This Row],[150 (07JUL1985 15:00:00)-Water Temperature (C)]]*OO[[#This Row],[92]]</f>
        <v>5.92667139664E-3</v>
      </c>
      <c r="CQ464" s="10">
        <f>3/24000000*OO[[#This Row],[151 (07JUL1985 18:00:00)-Water Temperature (C)]]*OO[[#This Row],[93]]</f>
        <v>5.7132754243599988E-3</v>
      </c>
      <c r="CR464" s="10">
        <f>3/24000000*OO[[#This Row],[152 (07JUL1985 21:00:00)-Water Temperature (C)]]*OO[[#This Row],[94]]</f>
        <v>5.4979096024475003E-3</v>
      </c>
      <c r="CS464" s="10">
        <f>3/24000000*OO[[#This Row],[153 (08JUL1985 00:00:00)-Water Temperature (C)]]*OO[[#This Row],[95]]</f>
        <v>5.2993408414050008E-3</v>
      </c>
      <c r="CT464" s="10">
        <f>3/24000000*OO[[#This Row],[154 (08JUL1985 03:00:00)-Water Temperature (C)]]*OO[[#This Row],[96]]</f>
        <v>5.2398527600387504E-3</v>
      </c>
      <c r="CU464" s="10">
        <f>3/24000000*OO[[#This Row],[155 (08JUL1985 06:00:00)-Water Temperature (C)]]*OO[[#This Row],[97]]</f>
        <v>5.2353958678999996E-3</v>
      </c>
      <c r="CV464" s="10">
        <f>3/24000000*OO[[#This Row],[156 (08JUL1985 09:00:00)-Water Temperature (C)]]*OO[[#This Row],[98]]</f>
        <v>5.2134222861599999E-3</v>
      </c>
      <c r="CW464" s="10">
        <f>3/24000000*OO[[#This Row],[157 (08JUL1985 12:00:00)-Water Temperature (C)]]*OO[[#This Row],[99]]</f>
        <v>5.1713811887812494E-3</v>
      </c>
    </row>
    <row r="465" spans="1:101" x14ac:dyDescent="0.35">
      <c r="A465" t="s">
        <v>472</v>
      </c>
      <c r="B465">
        <v>892.99080000000004</v>
      </c>
      <c r="C465" s="10">
        <f>3/24*OO[[#This Row],[59 (26JUN1985 06:00:00)-Water Temperature (C)]]*OO[[#This Row],[1]]/SUM(OO[1])</f>
        <v>0</v>
      </c>
      <c r="D465" s="10">
        <f>3/24*OO[[#This Row],[60 (26JUN1985 09:00:00)-Water Temperature (C)]]*OO[[#This Row],[2]]/SUM(OO[2])</f>
        <v>0</v>
      </c>
      <c r="E465" s="10">
        <f>3/24*OO[[#This Row],[61 (26JUN1985 12:00:00)-Water Temperature (C)]]*OO[[#This Row],[3]]/SUM(OO[3])</f>
        <v>0</v>
      </c>
      <c r="F465" s="10">
        <f>3/24*OO[[#This Row],[62 (26JUN1985 15:00:00)-Water Temperature (C)]]*OO[[#This Row],[4]]/SUM(OO[4])</f>
        <v>0</v>
      </c>
      <c r="G465" s="10">
        <f>3/24*OO[[#This Row],[63 (26JUN1985 18:00:00)-Water Temperature (C)]]*OO[[#This Row],[5]]/SUM(OO[5])</f>
        <v>0</v>
      </c>
      <c r="H465" s="10">
        <f>3/24*OO[[#This Row],[64 (26JUN1985 21:00:00)-Water Temperature (C)]]*OO[[#This Row],[6]]/SUM(OO[6])</f>
        <v>0</v>
      </c>
      <c r="I465" s="10">
        <f>3/24*OO[[#This Row],[65 (27JUN1985 00:00:00)-Water Temperature (C)]]*OO[[#This Row],[7]]/SUM(OO[7])</f>
        <v>0</v>
      </c>
      <c r="J465" s="10">
        <f>3/24*OO[[#This Row],[66 (27JUN1985 03:00:00)-Water Temperature (C)]]*OO[[#This Row],[8]]/SUM(OO[8])</f>
        <v>0</v>
      </c>
      <c r="K465" s="10">
        <f>3/24*OO[[#This Row],[67 (27JUN1985 06:00:00)-Water Temperature (C)]]*OO[[#This Row],[9]]/SUM(OO[9])</f>
        <v>0</v>
      </c>
      <c r="L465" s="10">
        <f>3/24*OO[[#This Row],[68 (27JUN1985 09:00:00)-Water Temperature (C)]]*OO[[#This Row],[10]]/SUM(OO[10])</f>
        <v>0</v>
      </c>
      <c r="M465" s="10">
        <f>3/24*OO[[#This Row],[69 (27JUN1985 12:00:00)-Water Temperature (C)]]*OO[[#This Row],[11]]/SUM(OO[11])</f>
        <v>0</v>
      </c>
      <c r="N465" s="10">
        <f>3/24*OO[[#This Row],[70 (27JUN1985 15:00:00)-Water Temperature (C)]]*OO[[#This Row],[12]]/SUM(OO[12])</f>
        <v>0</v>
      </c>
      <c r="O465" s="10">
        <f>3/24*OO[[#This Row],[71 (27JUN1985 18:00:00)-Water Temperature (C)]]*OO[[#This Row],[13]]/SUM(OO[13])</f>
        <v>0</v>
      </c>
      <c r="P465" s="10">
        <f>3/24*OO[[#This Row],[72 (27JUN1985 21:00:00)-Water Temperature (C)]]*OO[[#This Row],[14]]/SUM(OO[14])</f>
        <v>0</v>
      </c>
      <c r="Q465" s="10">
        <f>3/24*OO[[#This Row],[73 (28JUN1985 00:00:00)-Water Temperature (C)]]*OO[[#This Row],[15]]/SUM(OO[15])</f>
        <v>0</v>
      </c>
      <c r="R465" s="10">
        <f>3/24*OO[[#This Row],[74 (28JUN1985 03:00:00)-Water Temperature (C)]]*OO[[#This Row],[16]]/SUM(OO[16])</f>
        <v>0</v>
      </c>
      <c r="S465" s="10">
        <f>3/24*OO[[#This Row],[75 (28JUN1985 06:00:00)-Water Temperature (C)]]*OO[[#This Row],[17]]/SUM(OO[17])</f>
        <v>0</v>
      </c>
      <c r="T465" s="10">
        <f>3/24*OO[[#This Row],[76 (28JUN1985 09:00:00)-Water Temperature (C)]]*OO[[#This Row],[18]]/SUM(OO[18])</f>
        <v>0</v>
      </c>
      <c r="U465" s="10">
        <f>3/24*OO[[#This Row],[77 (28JUN1985 12:00:00)-Water Temperature (C)]]*OO[[#This Row],[19]]/SUM(OO[19])</f>
        <v>0</v>
      </c>
      <c r="V465" s="10">
        <f>3/24000000*OO[[#This Row],[78 (28JUN1985 15:00:00)-Water Temperature (C)]]*OO[[#This Row],[20]]</f>
        <v>0</v>
      </c>
      <c r="W465" s="10">
        <f>3/24000000*OO[[#This Row],[79 (28JUN1985 18:00:00)-Water Temperature (C)]]*OO[[#This Row],[21]]</f>
        <v>0</v>
      </c>
      <c r="X465" s="10">
        <f>3/24000000*OO[[#This Row],[80 (28JUN1985 21:00:00)-Water Temperature (C)]]*OO[[#This Row],[22]]</f>
        <v>0</v>
      </c>
      <c r="Y465" s="10">
        <f>3/24000000*OO[[#This Row],[81 (29JUN1985 00:00:00)-Water Temperature (C)]]*OO[[#This Row],[23]]</f>
        <v>0</v>
      </c>
      <c r="Z465" s="10">
        <f>3/24000000*OO[[#This Row],[82 (29JUN1985 03:00:00)-Water Temperature (C)]]*OO[[#This Row],[24]]</f>
        <v>0</v>
      </c>
      <c r="AA465" s="10">
        <f>3/24000000*OO[[#This Row],[83 (29JUN1985 06:00:00)-Water Temperature (C)]]*OO[[#This Row],[25]]</f>
        <v>6.0748852182250002E-40</v>
      </c>
      <c r="AB465" s="10">
        <f>3/24000000*OO[[#This Row],[84 (29JUN1985 09:00:00)-Water Temperature (C)]]*OO[[#This Row],[26]]</f>
        <v>1.9532479770142499E-33</v>
      </c>
      <c r="AC465" s="10">
        <f>3/24000000*OO[[#This Row],[85 (29JUN1985 12:00:00)-Water Temperature (C)]]*OO[[#This Row],[27]]</f>
        <v>3.8070524558657495E-28</v>
      </c>
      <c r="AD465" s="10">
        <f>3/24000000*OO[[#This Row],[86 (29JUN1985 15:00:00)-Water Temperature (C)]]*OO[[#This Row],[28]]</f>
        <v>5.4361214343174983E-24</v>
      </c>
      <c r="AE465" s="10">
        <f>3/24000000*OO[[#This Row],[88 (29JUN1985 21:00:00)-Water Temperature (C)]]*OO[[#This Row],[30]]</f>
        <v>1.2193872526281249E-17</v>
      </c>
      <c r="AF465" s="10">
        <f>3/24000000*OO[[#This Row],[88 (29JUN1985 21:00:00)-Water Temperature (C)]]*OO[[#This Row],[30]]</f>
        <v>1.2193872526281249E-17</v>
      </c>
      <c r="AG465" s="10">
        <f>3/24000000*OO[[#This Row],[89 (30JUN1985 00:00:00)-Water Temperature (C)]]*OO[[#This Row],[31]]</f>
        <v>3.9654691529575006E-15</v>
      </c>
      <c r="AH465" s="10">
        <f>3/24000000*OO[[#This Row],[90 (30JUN1985 03:00:00)-Water Temperature (C)]]*OO[[#This Row],[32]]</f>
        <v>6.0198977032425003E-13</v>
      </c>
      <c r="AI465" s="10">
        <f>3/24000000*OO[[#This Row],[91 (30JUN1985 06:00:00)-Water Temperature (C)]]*OO[[#This Row],[33]]</f>
        <v>4.7194658851799997E-11</v>
      </c>
      <c r="AJ465" s="10">
        <f>3/24000000*OO[[#This Row],[92 (30JUN1985 09:00:00)-Water Temperature (C)]]*OO[[#This Row],[34]]</f>
        <v>2.0915467485921246E-9</v>
      </c>
      <c r="AK465" s="10">
        <f>3/24000000*OO[[#This Row],[93 (30JUN1985 12:00:00)-Water Temperature (C)]]*OO[[#This Row],[35]]</f>
        <v>5.6097678070800004E-8</v>
      </c>
      <c r="AL465" s="10">
        <f>3/24000000*OO[[#This Row],[94 (30JUN1985 15:00:00)-Water Temperature (C)]]*OO[[#This Row],[36]]</f>
        <v>9.5383941460062504E-7</v>
      </c>
      <c r="AM465" s="10">
        <f>3/24000000*OO[[#This Row],[95 (30JUN1985 18:00:00)-Water Temperature (C)]]*OO[[#This Row],[37]]</f>
        <v>1.0780302370095E-5</v>
      </c>
      <c r="AN465" s="10">
        <f>3/24000000*OO[[#This Row],[96 (30JUN1985 21:00:00)-Water Temperature (C)]]*OO[[#This Row],[38]]</f>
        <v>8.5751289370125002E-5</v>
      </c>
      <c r="AO465" s="10">
        <f>3/24000000*OO[[#This Row],[97 (01JUL1985 00:00:00)-Water Temperature (C)]]*OO[[#This Row],[39]]</f>
        <v>4.9987896356024997E-4</v>
      </c>
      <c r="AP465" s="10">
        <f>3/24000000*OO[[#This Row],[98 (01JUL1985 03:00:00)-Water Temperature (C)]]*OO[[#This Row],[40]]</f>
        <v>2.2336863183757502E-3</v>
      </c>
      <c r="AQ465" s="10">
        <f>3/24000000*OO[[#This Row],[99 (01JUL1985 06:00:00)-Water Temperature (C)]]*OO[[#This Row],[41]]</f>
        <v>7.80975403599375E-3</v>
      </c>
      <c r="AR465" s="10">
        <f>3/24000000*OO[[#This Row],[100 (01JUL1985 09:00:00)-Water Temperature (C)]]*OO[[#This Row],[42]]</f>
        <v>2.17820301918225E-2</v>
      </c>
      <c r="AS465" s="10">
        <f>3/24000000*OO[[#This Row],[101 (01JUL1985 12:00:00)-Water Temperature (C)]]*OO[[#This Row],[43]]</f>
        <v>4.9646569491437503E-2</v>
      </c>
      <c r="AT465" s="10">
        <f>3/24000000*OO[[#This Row],[102 (01JUL1985 15:00:00)-Water Temperature (C)]]*OO[[#This Row],[44]]</f>
        <v>9.4102738618350001E-2</v>
      </c>
      <c r="AU465" s="10">
        <f>3/24000000*OO[[#This Row],[103 (01JUL1985 18:00:00)-Water Temperature (C)]]*OO[[#This Row],[45]]</f>
        <v>0.15177019482359999</v>
      </c>
      <c r="AV465" s="10">
        <f>3/24000000*OO[[#This Row],[104 (01JUL1985 21:00:00)-Water Temperature (C)]]*OO[[#This Row],[46]]</f>
        <v>0.21275673151143751</v>
      </c>
      <c r="AW465" s="10">
        <f>3/24000000*OO[[#This Row],[105 (02JUL1985 00:00:00)-Water Temperature (C)]]*OO[[#This Row],[47]]</f>
        <v>0.26571114805843754</v>
      </c>
      <c r="AX465" s="10">
        <f>3/24000000*OO[[#This Row],[106 (02JUL1985 03:00:00)-Water Temperature (C)]]*OO[[#This Row],[48]]</f>
        <v>0.30526980513858742</v>
      </c>
      <c r="AY465" s="10">
        <f>3/24000000*OO[[#This Row],[107 (02JUL1985 06:00:00)-Water Temperature (C)]]*OO[[#This Row],[49]]</f>
        <v>0.32552469931799993</v>
      </c>
      <c r="AZ465" s="10">
        <f>3/24000000*OO[[#This Row],[108 (02JUL1985 09:00:00)-Water Temperature (C)]]*OO[[#This Row],[50]]</f>
        <v>0.32676219248768745</v>
      </c>
      <c r="BA465" s="10">
        <f>3/24000000*OO[[#This Row],[109 (02JUL1985 12:00:00)-Water Temperature (C)]]*OO[[#This Row],[51]]</f>
        <v>0.31012766935893743</v>
      </c>
      <c r="BB465" s="10">
        <f>3/24000000*OO[[#This Row],[110 (02JUL1985 15:00:00)-Water Temperature (C)]]*OO[[#This Row],[52]]</f>
        <v>0.28093836282566248</v>
      </c>
      <c r="BC465" s="10">
        <f>3/24000000*OO[[#This Row],[111 (02JUL1985 18:00:00)-Water Temperature (C)]]*OO[[#This Row],[53]]</f>
        <v>0.24406202116289999</v>
      </c>
      <c r="BD465" s="10">
        <f>3/24000000*OO[[#This Row],[112 (02JUL1985 21:00:00)-Water Temperature (C)]]*OO[[#This Row],[54]]</f>
        <v>0.20771511310822502</v>
      </c>
      <c r="BE465" s="10">
        <f>3/24000000*OO[[#This Row],[113 (03JUL1985 00:00:00)-Water Temperature (C)]]*OO[[#This Row],[55]]</f>
        <v>0.17537756826624998</v>
      </c>
      <c r="BF465" s="10">
        <f>3/24000000*OO[[#This Row],[114 (03JUL1985 03:00:00)-Water Temperature (C)]]*OO[[#This Row],[56]]</f>
        <v>0.149419767878925</v>
      </c>
      <c r="BG465" s="10">
        <f>3/24000000*OO[[#This Row],[115 (03JUL1985 06:00:00)-Water Temperature (C)]]*OO[[#This Row],[57]]</f>
        <v>0.12905966270599997</v>
      </c>
      <c r="BH465" s="10">
        <f>3/24000000*OO[[#This Row],[116 (03JUL1985 09:00:00)-Water Temperature (C)]]*OO[[#This Row],[58]]</f>
        <v>0.11184598557089999</v>
      </c>
      <c r="BI465" s="10">
        <f>3/24000000*OO[[#This Row],[117 (03JUL1985 12:00:00)-Water Temperature (C)]]*OO[[#This Row],[59]]</f>
        <v>9.7653917038275001E-2</v>
      </c>
      <c r="BJ465" s="10">
        <f>3/24000000*OO[[#This Row],[118 (03JUL1985 15:00:00)-Water Temperature (C)]]*OO[[#This Row],[60]]</f>
        <v>8.5159025522437495E-2</v>
      </c>
      <c r="BK465" s="10">
        <f>3/24000000*OO[[#This Row],[119 (03JUL1985 18:00:00)-Water Temperature (C)]]*OO[[#This Row],[61]]</f>
        <v>7.3781509666974998E-2</v>
      </c>
      <c r="BL465" s="10">
        <f>3/24000000*OO[[#This Row],[120 (03JUL1985 21:00:00)-Water Temperature (C)]]*OO[[#This Row],[62]]</f>
        <v>6.3948076936199999E-2</v>
      </c>
      <c r="BM465" s="10">
        <f>3/24000000*OO[[#This Row],[121 (04JUL1985 00:00:00)-Water Temperature (C)]]*OO[[#This Row],[63]]</f>
        <v>5.5848902997599995E-2</v>
      </c>
      <c r="BN465" s="10">
        <f>3/24000000*OO[[#This Row],[122 (04JUL1985 03:00:00)-Water Temperature (C)]]*OO[[#This Row],[64]]</f>
        <v>5.0168328303624998E-2</v>
      </c>
      <c r="BO465" s="10">
        <f>3/24000000*OO[[#This Row],[123 (04JUL1985 06:00:00)-Water Temperature (C)]]*OO[[#This Row],[65]]</f>
        <v>4.5737253168699997E-2</v>
      </c>
      <c r="BP465" s="10">
        <f>3/24000000*OO[[#This Row],[124 (04JUL1985 09:00:00)-Water Temperature (C)]]*OO[[#This Row],[66]]</f>
        <v>4.2024859478399998E-2</v>
      </c>
      <c r="BQ465" s="10">
        <f>3/24000000*OO[[#This Row],[125 (04JUL1985 12:00:00)-Water Temperature (C)]]*OO[[#This Row],[67]]</f>
        <v>3.8347142126999995E-2</v>
      </c>
      <c r="BR465" s="10">
        <f>3/24000000*OO[[#This Row],[126 (04JUL1985 15:00:00)-Water Temperature (C)]]*OO[[#This Row],[68]]</f>
        <v>3.4699985998003745E-2</v>
      </c>
      <c r="BS465" s="10">
        <f>3/24000000*OO[[#This Row],[127 (04JUL1985 18:00:00)-Water Temperature (C)]]*OO[[#This Row],[69]]</f>
        <v>3.0982384170838744E-2</v>
      </c>
      <c r="BT465" s="10">
        <f>3/24000000*OO[[#This Row],[128 (04JUL1985 21:00:00)-Water Temperature (C)]]*OO[[#This Row],[70]]</f>
        <v>2.7603948494193748E-2</v>
      </c>
      <c r="BU465" s="10">
        <f>3/24000000*OO[[#This Row],[129 (05JUL1985 00:00:00)-Water Temperature (C)]]*OO[[#This Row],[71]]</f>
        <v>2.4669546002789998E-2</v>
      </c>
      <c r="BV465" s="10">
        <f>3/24000000*OO[[#This Row],[130 (05JUL1985 03:00:00)-Water Temperature (C)]]*OO[[#This Row],[72]]</f>
        <v>2.2537188021119998E-2</v>
      </c>
      <c r="BW465" s="10">
        <f>3/24000000*OO[[#This Row],[131 (05JUL1985 06:00:00)-Water Temperature (C)]]*OO[[#This Row],[73]]</f>
        <v>2.0814596847724999E-2</v>
      </c>
      <c r="BX465" s="10">
        <f>3/24000000*OO[[#This Row],[132 (05JUL1985 09:00:00)-Water Temperature (C)]]*OO[[#This Row],[74]]</f>
        <v>1.9413973678481248E-2</v>
      </c>
      <c r="BY465" s="10">
        <f>3/24000000*OO[[#This Row],[133 (05JUL1985 12:00:00)-Water Temperature (C)]]*OO[[#This Row],[75]]</f>
        <v>1.8174750223368751E-2</v>
      </c>
      <c r="BZ465" s="10">
        <f>3/24000000*OO[[#This Row],[134 (05JUL1985 15:00:00)-Water Temperature (C)]]*OO[[#This Row],[76]]</f>
        <v>1.68565053960225E-2</v>
      </c>
      <c r="CA465" s="10">
        <f>3/24000000*OO[[#This Row],[135 (05JUL1985 18:00:00)-Water Temperature (C)]]*OO[[#This Row],[77]]</f>
        <v>1.5498694333395001E-2</v>
      </c>
      <c r="CB465" s="10">
        <f>3/24000000*OO[[#This Row],[136 (05JUL1985 21:00:00)-Water Temperature (C)]]*OO[[#This Row],[78]]</f>
        <v>1.42238572654E-2</v>
      </c>
      <c r="CC465" s="10">
        <f>3/24000000*OO[[#This Row],[137 (06JUL1985 00:00:00)-Water Temperature (C)]]*OO[[#This Row],[79]]</f>
        <v>1.3122839761395E-2</v>
      </c>
      <c r="CD465" s="10">
        <f>3/24000000*OO[[#This Row],[138 (06JUL1985 03:00:00)-Water Temperature (C)]]*OO[[#This Row],[80]]</f>
        <v>1.23646972128275E-2</v>
      </c>
      <c r="CE465" s="10">
        <f>3/24000000*OO[[#This Row],[139 (06JUL1985 06:00:00)-Water Temperature (C)]]*OO[[#This Row],[81]]</f>
        <v>1.1790118528689999E-2</v>
      </c>
      <c r="CF465" s="10">
        <f>3/24000000*OO[[#This Row],[140 (06JUL1985 09:00:00)-Water Temperature (C)]]*OO[[#This Row],[82]]</f>
        <v>1.1346817372989999E-2</v>
      </c>
      <c r="CG465" s="10">
        <f>3/24000000*OO[[#This Row],[141 (06JUL1985 12:00:00)-Water Temperature (C)]]*OO[[#This Row],[83]]</f>
        <v>1.0919954372854999E-2</v>
      </c>
      <c r="CH465" s="10">
        <f>3/24000000*OO[[#This Row],[142 (06JUL1985 15:00:00)-Water Temperature (C)]]*OO[[#This Row],[84]]</f>
        <v>1.0441849952114999E-2</v>
      </c>
      <c r="CI465" s="10">
        <f>3/24000000*OO[[#This Row],[143 (06JUL1985 18:00:00)-Water Temperature (C)]]*OO[[#This Row],[85]]</f>
        <v>9.8731077637462493E-3</v>
      </c>
      <c r="CJ465" s="10">
        <f>3/24000000*OO[[#This Row],[144 (06JUL1985 21:00:00)-Water Temperature (C)]]*OO[[#This Row],[86]]</f>
        <v>9.3233028730599996E-3</v>
      </c>
      <c r="CK465" s="10">
        <f>3/24000000*OO[[#This Row],[145 (07JUL1985 00:00:00)-Water Temperature (C)]]*OO[[#This Row],[87]]</f>
        <v>8.8293478135499995E-3</v>
      </c>
      <c r="CL465" s="10">
        <f>3/24000000*OO[[#This Row],[146 (07JUL1985 03:00:00)-Water Temperature (C)]]*OO[[#This Row],[88]]</f>
        <v>8.5459245117374995E-3</v>
      </c>
      <c r="CM465" s="10">
        <f>3/24000000*OO[[#This Row],[147 (07JUL1985 06:00:00)-Water Temperature (C)]]*OO[[#This Row],[89]]</f>
        <v>8.2836073058699996E-3</v>
      </c>
      <c r="CN465" s="10">
        <f>3/24000000*OO[[#This Row],[148 (07JUL1985 09:00:00)-Water Temperature (C)]]*OO[[#This Row],[90]]</f>
        <v>8.0125591328062493E-3</v>
      </c>
      <c r="CO465" s="10">
        <f>3/24000000*OO[[#This Row],[149 (07JUL1985 12:00:00)-Water Temperature (C)]]*OO[[#This Row],[91]]</f>
        <v>7.7478650403287495E-3</v>
      </c>
      <c r="CP465" s="10">
        <f>3/24000000*OO[[#This Row],[150 (07JUL1985 15:00:00)-Water Temperature (C)]]*OO[[#This Row],[92]]</f>
        <v>7.5043264230899992E-3</v>
      </c>
      <c r="CQ465" s="10">
        <f>3/24000000*OO[[#This Row],[151 (07JUL1985 18:00:00)-Water Temperature (C)]]*OO[[#This Row],[93]]</f>
        <v>7.231811284331249E-3</v>
      </c>
      <c r="CR465" s="10">
        <f>3/24000000*OO[[#This Row],[152 (07JUL1985 21:00:00)-Water Temperature (C)]]*OO[[#This Row],[94]]</f>
        <v>6.96006314001E-3</v>
      </c>
      <c r="CS465" s="10">
        <f>3/24000000*OO[[#This Row],[153 (08JUL1985 00:00:00)-Water Temperature (C)]]*OO[[#This Row],[95]]</f>
        <v>6.7083513578287488E-3</v>
      </c>
      <c r="CT465" s="10">
        <f>3/24000000*OO[[#This Row],[154 (08JUL1985 03:00:00)-Water Temperature (C)]]*OO[[#This Row],[96]]</f>
        <v>6.6178795309899995E-3</v>
      </c>
      <c r="CU465" s="10">
        <f>3/24000000*OO[[#This Row],[155 (08JUL1985 06:00:00)-Water Temperature (C)]]*OO[[#This Row],[97]]</f>
        <v>6.5891012697487502E-3</v>
      </c>
      <c r="CV465" s="10">
        <f>3/24000000*OO[[#This Row],[156 (08JUL1985 09:00:00)-Water Temperature (C)]]*OO[[#This Row],[98]]</f>
        <v>6.5423418499100001E-3</v>
      </c>
      <c r="CW465" s="10">
        <f>3/24000000*OO[[#This Row],[157 (08JUL1985 12:00:00)-Water Temperature (C)]]*OO[[#This Row],[99]]</f>
        <v>6.4780879932699988E-3</v>
      </c>
    </row>
    <row r="466" spans="1:101" x14ac:dyDescent="0.35">
      <c r="A466" t="s">
        <v>473</v>
      </c>
      <c r="B466">
        <v>872.45339999999999</v>
      </c>
      <c r="C466" s="10">
        <f>3/24*OO[[#This Row],[59 (26JUN1985 06:00:00)-Water Temperature (C)]]*OO[[#This Row],[1]]/SUM(OO[1])</f>
        <v>0</v>
      </c>
      <c r="D466" s="10">
        <f>3/24*OO[[#This Row],[60 (26JUN1985 09:00:00)-Water Temperature (C)]]*OO[[#This Row],[2]]/SUM(OO[2])</f>
        <v>0</v>
      </c>
      <c r="E466" s="10">
        <f>3/24*OO[[#This Row],[61 (26JUN1985 12:00:00)-Water Temperature (C)]]*OO[[#This Row],[3]]/SUM(OO[3])</f>
        <v>0</v>
      </c>
      <c r="F466" s="10">
        <f>3/24*OO[[#This Row],[62 (26JUN1985 15:00:00)-Water Temperature (C)]]*OO[[#This Row],[4]]/SUM(OO[4])</f>
        <v>0</v>
      </c>
      <c r="G466" s="10">
        <f>3/24*OO[[#This Row],[63 (26JUN1985 18:00:00)-Water Temperature (C)]]*OO[[#This Row],[5]]/SUM(OO[5])</f>
        <v>0</v>
      </c>
      <c r="H466" s="10">
        <f>3/24*OO[[#This Row],[64 (26JUN1985 21:00:00)-Water Temperature (C)]]*OO[[#This Row],[6]]/SUM(OO[6])</f>
        <v>0</v>
      </c>
      <c r="I466" s="10">
        <f>3/24*OO[[#This Row],[65 (27JUN1985 00:00:00)-Water Temperature (C)]]*OO[[#This Row],[7]]/SUM(OO[7])</f>
        <v>0</v>
      </c>
      <c r="J466" s="10">
        <f>3/24*OO[[#This Row],[66 (27JUN1985 03:00:00)-Water Temperature (C)]]*OO[[#This Row],[8]]/SUM(OO[8])</f>
        <v>0</v>
      </c>
      <c r="K466" s="10">
        <f>3/24*OO[[#This Row],[67 (27JUN1985 06:00:00)-Water Temperature (C)]]*OO[[#This Row],[9]]/SUM(OO[9])</f>
        <v>0</v>
      </c>
      <c r="L466" s="10">
        <f>3/24*OO[[#This Row],[68 (27JUN1985 09:00:00)-Water Temperature (C)]]*OO[[#This Row],[10]]/SUM(OO[10])</f>
        <v>0</v>
      </c>
      <c r="M466" s="10">
        <f>3/24*OO[[#This Row],[69 (27JUN1985 12:00:00)-Water Temperature (C)]]*OO[[#This Row],[11]]/SUM(OO[11])</f>
        <v>0</v>
      </c>
      <c r="N466" s="10">
        <f>3/24*OO[[#This Row],[70 (27JUN1985 15:00:00)-Water Temperature (C)]]*OO[[#This Row],[12]]/SUM(OO[12])</f>
        <v>0</v>
      </c>
      <c r="O466" s="10">
        <f>3/24*OO[[#This Row],[71 (27JUN1985 18:00:00)-Water Temperature (C)]]*OO[[#This Row],[13]]/SUM(OO[13])</f>
        <v>0</v>
      </c>
      <c r="P466" s="10">
        <f>3/24*OO[[#This Row],[72 (27JUN1985 21:00:00)-Water Temperature (C)]]*OO[[#This Row],[14]]/SUM(OO[14])</f>
        <v>0</v>
      </c>
      <c r="Q466" s="10">
        <f>3/24*OO[[#This Row],[73 (28JUN1985 00:00:00)-Water Temperature (C)]]*OO[[#This Row],[15]]/SUM(OO[15])</f>
        <v>0</v>
      </c>
      <c r="R466" s="10">
        <f>3/24*OO[[#This Row],[74 (28JUN1985 03:00:00)-Water Temperature (C)]]*OO[[#This Row],[16]]/SUM(OO[16])</f>
        <v>0</v>
      </c>
      <c r="S466" s="10">
        <f>3/24*OO[[#This Row],[75 (28JUN1985 06:00:00)-Water Temperature (C)]]*OO[[#This Row],[17]]/SUM(OO[17])</f>
        <v>0</v>
      </c>
      <c r="T466" s="10">
        <f>3/24*OO[[#This Row],[76 (28JUN1985 09:00:00)-Water Temperature (C)]]*OO[[#This Row],[18]]/SUM(OO[18])</f>
        <v>0</v>
      </c>
      <c r="U466" s="10">
        <f>3/24*OO[[#This Row],[77 (28JUN1985 12:00:00)-Water Temperature (C)]]*OO[[#This Row],[19]]/SUM(OO[19])</f>
        <v>0</v>
      </c>
      <c r="V466" s="10">
        <f>3/24000000*OO[[#This Row],[78 (28JUN1985 15:00:00)-Water Temperature (C)]]*OO[[#This Row],[20]]</f>
        <v>0</v>
      </c>
      <c r="W466" s="10">
        <f>3/24000000*OO[[#This Row],[79 (28JUN1985 18:00:00)-Water Temperature (C)]]*OO[[#This Row],[21]]</f>
        <v>0</v>
      </c>
      <c r="X466" s="10">
        <f>3/24000000*OO[[#This Row],[80 (28JUN1985 21:00:00)-Water Temperature (C)]]*OO[[#This Row],[22]]</f>
        <v>0</v>
      </c>
      <c r="Y466" s="10">
        <f>3/24000000*OO[[#This Row],[81 (29JUN1985 00:00:00)-Water Temperature (C)]]*OO[[#This Row],[23]]</f>
        <v>0</v>
      </c>
      <c r="Z466" s="10">
        <f>3/24000000*OO[[#This Row],[82 (29JUN1985 03:00:00)-Water Temperature (C)]]*OO[[#This Row],[24]]</f>
        <v>0</v>
      </c>
      <c r="AA466" s="10">
        <f>3/24000000*OO[[#This Row],[83 (29JUN1985 06:00:00)-Water Temperature (C)]]*OO[[#This Row],[25]]</f>
        <v>1.1754703662769998E-40</v>
      </c>
      <c r="AB466" s="10">
        <f>3/24000000*OO[[#This Row],[84 (29JUN1985 09:00:00)-Water Temperature (C)]]*OO[[#This Row],[26]]</f>
        <v>3.8099683450960003E-34</v>
      </c>
      <c r="AC466" s="10">
        <f>3/24000000*OO[[#This Row],[85 (29JUN1985 12:00:00)-Water Temperature (C)]]*OO[[#This Row],[27]]</f>
        <v>8.7452302789499996E-29</v>
      </c>
      <c r="AD466" s="10">
        <f>3/24000000*OO[[#This Row],[86 (29JUN1985 15:00:00)-Water Temperature (C)]]*OO[[#This Row],[28]]</f>
        <v>1.4362987775005E-24</v>
      </c>
      <c r="AE466" s="10">
        <f>3/24000000*OO[[#This Row],[88 (29JUN1985 21:00:00)-Water Temperature (C)]]*OO[[#This Row],[30]]</f>
        <v>3.9681931510800003E-18</v>
      </c>
      <c r="AF466" s="10">
        <f>3/24000000*OO[[#This Row],[88 (29JUN1985 21:00:00)-Water Temperature (C)]]*OO[[#This Row],[30]]</f>
        <v>3.9681931510800003E-18</v>
      </c>
      <c r="AG466" s="10">
        <f>3/24000000*OO[[#This Row],[89 (30JUN1985 00:00:00)-Water Temperature (C)]]*OO[[#This Row],[31]]</f>
        <v>1.4038253253636251E-15</v>
      </c>
      <c r="AH466" s="10">
        <f>3/24000000*OO[[#This Row],[90 (30JUN1985 03:00:00)-Water Temperature (C)]]*OO[[#This Row],[32]]</f>
        <v>2.3003960336829997E-13</v>
      </c>
      <c r="AI466" s="10">
        <f>3/24000000*OO[[#This Row],[91 (30JUN1985 06:00:00)-Water Temperature (C)]]*OO[[#This Row],[33]]</f>
        <v>1.9321047068067501E-11</v>
      </c>
      <c r="AJ466" s="10">
        <f>3/24000000*OO[[#This Row],[92 (30JUN1985 09:00:00)-Water Temperature (C)]]*OO[[#This Row],[34]]</f>
        <v>9.1292181129562497E-10</v>
      </c>
      <c r="AK466" s="10">
        <f>3/24000000*OO[[#This Row],[93 (30JUN1985 12:00:00)-Water Temperature (C)]]*OO[[#This Row],[35]]</f>
        <v>2.6031790778043749E-8</v>
      </c>
      <c r="AL466" s="10">
        <f>3/24000000*OO[[#This Row],[94 (30JUN1985 15:00:00)-Water Temperature (C)]]*OO[[#This Row],[36]]</f>
        <v>4.7002518281774999E-7</v>
      </c>
      <c r="AM466" s="10">
        <f>3/24000000*OO[[#This Row],[95 (30JUN1985 18:00:00)-Water Temperature (C)]]*OO[[#This Row],[37]]</f>
        <v>5.6412413882550002E-6</v>
      </c>
      <c r="AN466" s="10">
        <f>3/24000000*OO[[#This Row],[96 (30JUN1985 21:00:00)-Water Temperature (C)]]*OO[[#This Row],[38]]</f>
        <v>4.7614336311499993E-5</v>
      </c>
      <c r="AO466" s="10">
        <f>3/24000000*OO[[#This Row],[97 (01JUL1985 00:00:00)-Water Temperature (C)]]*OO[[#This Row],[39]]</f>
        <v>2.9399905405092501E-4</v>
      </c>
      <c r="AP466" s="10">
        <f>3/24000000*OO[[#This Row],[98 (01JUL1985 03:00:00)-Water Temperature (C)]]*OO[[#This Row],[40]]</f>
        <v>1.3871381834762498E-3</v>
      </c>
      <c r="AQ466" s="10">
        <f>3/24000000*OO[[#This Row],[99 (01JUL1985 06:00:00)-Water Temperature (C)]]*OO[[#This Row],[41]]</f>
        <v>5.1064851903187495E-3</v>
      </c>
      <c r="AR466" s="10">
        <f>3/24000000*OO[[#This Row],[100 (01JUL1985 09:00:00)-Water Temperature (C)]]*OO[[#This Row],[42]]</f>
        <v>1.4976627674264997E-2</v>
      </c>
      <c r="AS466" s="10">
        <f>3/24000000*OO[[#This Row],[101 (01JUL1985 12:00:00)-Water Temperature (C)]]*OO[[#This Row],[43]]</f>
        <v>3.5875191480397493E-2</v>
      </c>
      <c r="AT466" s="10">
        <f>3/24000000*OO[[#This Row],[102 (01JUL1985 15:00:00)-Water Temperature (C)]]*OO[[#This Row],[44]]</f>
        <v>7.1479754931937492E-2</v>
      </c>
      <c r="AU466" s="10">
        <f>3/24000000*OO[[#This Row],[103 (01JUL1985 18:00:00)-Water Temperature (C)]]*OO[[#This Row],[45]]</f>
        <v>0.12116436615748749</v>
      </c>
      <c r="AV466" s="10">
        <f>3/24000000*OO[[#This Row],[104 (01JUL1985 21:00:00)-Water Temperature (C)]]*OO[[#This Row],[46]]</f>
        <v>0.17838518128859998</v>
      </c>
      <c r="AW466" s="10">
        <f>3/24000000*OO[[#This Row],[105 (02JUL1985 00:00:00)-Water Temperature (C)]]*OO[[#This Row],[47]]</f>
        <v>0.23352987178538751</v>
      </c>
      <c r="AX466" s="10">
        <f>3/24000000*OO[[#This Row],[106 (02JUL1985 03:00:00)-Water Temperature (C)]]*OO[[#This Row],[48]]</f>
        <v>0.28022906420729998</v>
      </c>
      <c r="AY466" s="10">
        <f>3/24000000*OO[[#This Row],[107 (02JUL1985 06:00:00)-Water Temperature (C)]]*OO[[#This Row],[49]]</f>
        <v>0.31083586686206249</v>
      </c>
      <c r="AZ466" s="10">
        <f>3/24000000*OO[[#This Row],[108 (02JUL1985 09:00:00)-Water Temperature (C)]]*OO[[#This Row],[50]]</f>
        <v>0.3233532265733125</v>
      </c>
      <c r="BA466" s="10">
        <f>3/24000000*OO[[#This Row],[109 (02JUL1985 12:00:00)-Water Temperature (C)]]*OO[[#This Row],[51]]</f>
        <v>0.31712724202775006</v>
      </c>
      <c r="BB466" s="10">
        <f>3/24000000*OO[[#This Row],[110 (02JUL1985 15:00:00)-Water Temperature (C)]]*OO[[#This Row],[52]]</f>
        <v>0.2961188025623</v>
      </c>
      <c r="BC466" s="10">
        <f>3/24000000*OO[[#This Row],[111 (02JUL1985 18:00:00)-Water Temperature (C)]]*OO[[#This Row],[53]]</f>
        <v>0.2644464546559</v>
      </c>
      <c r="BD466" s="10">
        <f>3/24000000*OO[[#This Row],[112 (02JUL1985 21:00:00)-Water Temperature (C)]]*OO[[#This Row],[54]]</f>
        <v>0.2305821708675625</v>
      </c>
      <c r="BE466" s="10">
        <f>3/24000000*OO[[#This Row],[113 (03JUL1985 00:00:00)-Water Temperature (C)]]*OO[[#This Row],[55]]</f>
        <v>0.19859891663917498</v>
      </c>
      <c r="BF466" s="10">
        <f>3/24000000*OO[[#This Row],[114 (03JUL1985 03:00:00)-Water Temperature (C)]]*OO[[#This Row],[56]]</f>
        <v>0.17168627163856248</v>
      </c>
      <c r="BG466" s="10">
        <f>3/24000000*OO[[#This Row],[115 (03JUL1985 06:00:00)-Water Temperature (C)]]*OO[[#This Row],[57]]</f>
        <v>0.1496823630069625</v>
      </c>
      <c r="BH466" s="10">
        <f>3/24000000*OO[[#This Row],[116 (03JUL1985 09:00:00)-Water Temperature (C)]]*OO[[#This Row],[58]]</f>
        <v>0.130453266045675</v>
      </c>
      <c r="BI466" s="10">
        <f>3/24000000*OO[[#This Row],[117 (03JUL1985 12:00:00)-Water Temperature (C)]]*OO[[#This Row],[59]]</f>
        <v>0.11435051332968749</v>
      </c>
      <c r="BJ466" s="10">
        <f>3/24000000*OO[[#This Row],[118 (03JUL1985 15:00:00)-Water Temperature (C)]]*OO[[#This Row],[60]]</f>
        <v>0.10009017301562499</v>
      </c>
      <c r="BK466" s="10">
        <f>3/24000000*OO[[#This Row],[119 (03JUL1985 18:00:00)-Water Temperature (C)]]*OO[[#This Row],[61]]</f>
        <v>8.7118071856399998E-2</v>
      </c>
      <c r="BL466" s="10">
        <f>3/24000000*OO[[#This Row],[120 (03JUL1985 21:00:00)-Water Temperature (C)]]*OO[[#This Row],[62]]</f>
        <v>7.5884968206975004E-2</v>
      </c>
      <c r="BM466" s="10">
        <f>3/24000000*OO[[#This Row],[121 (04JUL1985 00:00:00)-Water Temperature (C)]]*OO[[#This Row],[63]]</f>
        <v>6.6564179320837497E-2</v>
      </c>
      <c r="BN466" s="10">
        <f>3/24000000*OO[[#This Row],[122 (04JUL1985 03:00:00)-Water Temperature (C)]]*OO[[#This Row],[64]]</f>
        <v>5.9887979350949999E-2</v>
      </c>
      <c r="BO466" s="10">
        <f>3/24000000*OO[[#This Row],[123 (04JUL1985 06:00:00)-Water Temperature (C)]]*OO[[#This Row],[65]]</f>
        <v>5.4548478219374995E-2</v>
      </c>
      <c r="BP466" s="10">
        <f>3/24000000*OO[[#This Row],[124 (04JUL1985 09:00:00)-Water Temperature (C)]]*OO[[#This Row],[66]]</f>
        <v>5.0027822392174993E-2</v>
      </c>
      <c r="BQ466" s="10">
        <f>3/24000000*OO[[#This Row],[125 (04JUL1985 12:00:00)-Water Temperature (C)]]*OO[[#This Row],[67]]</f>
        <v>4.5613346808375005E-2</v>
      </c>
      <c r="BR466" s="10">
        <f>3/24000000*OO[[#This Row],[126 (04JUL1985 15:00:00)-Water Temperature (C)]]*OO[[#This Row],[68]]</f>
        <v>4.132044798851249E-2</v>
      </c>
      <c r="BS466" s="10">
        <f>3/24000000*OO[[#This Row],[127 (04JUL1985 18:00:00)-Water Temperature (C)]]*OO[[#This Row],[69]]</f>
        <v>3.7008800524687503E-2</v>
      </c>
      <c r="BT466" s="10">
        <f>3/24000000*OO[[#This Row],[128 (04JUL1985 21:00:00)-Water Temperature (C)]]*OO[[#This Row],[70]]</f>
        <v>3.3099380045706249E-2</v>
      </c>
      <c r="BU466" s="10">
        <f>3/24000000*OO[[#This Row],[129 (05JUL1985 00:00:00)-Water Temperature (C)]]*OO[[#This Row],[71]]</f>
        <v>2.9676467687299996E-2</v>
      </c>
      <c r="BV466" s="10">
        <f>3/24000000*OO[[#This Row],[130 (05JUL1985 03:00:00)-Water Temperature (C)]]*OO[[#This Row],[72]]</f>
        <v>2.7130060062755E-2</v>
      </c>
      <c r="BW466" s="10">
        <f>3/24000000*OO[[#This Row],[131 (05JUL1985 06:00:00)-Water Temperature (C)]]*OO[[#This Row],[73]]</f>
        <v>2.5019340792375E-2</v>
      </c>
      <c r="BX466" s="10">
        <f>3/24000000*OO[[#This Row],[132 (05JUL1985 09:00:00)-Water Temperature (C)]]*OO[[#This Row],[74]]</f>
        <v>2.3276635764624999E-2</v>
      </c>
      <c r="BY466" s="10">
        <f>3/24000000*OO[[#This Row],[133 (05JUL1985 12:00:00)-Water Temperature (C)]]*OO[[#This Row],[75]]</f>
        <v>2.1740527572656251E-2</v>
      </c>
      <c r="BZ466" s="10">
        <f>3/24000000*OO[[#This Row],[134 (05JUL1985 15:00:00)-Water Temperature (C)]]*OO[[#This Row],[76]]</f>
        <v>2.0145964120099998E-2</v>
      </c>
      <c r="CA466" s="10">
        <f>3/24000000*OO[[#This Row],[135 (05JUL1985 18:00:00)-Water Temperature (C)]]*OO[[#This Row],[77]]</f>
        <v>1.853895520618375E-2</v>
      </c>
      <c r="CB466" s="10">
        <f>3/24000000*OO[[#This Row],[136 (05JUL1985 21:00:00)-Water Temperature (C)]]*OO[[#This Row],[78]]</f>
        <v>1.7042074870049998E-2</v>
      </c>
      <c r="CC466" s="10">
        <f>3/24000000*OO[[#This Row],[137 (06JUL1985 00:00:00)-Water Temperature (C)]]*OO[[#This Row],[79]]</f>
        <v>1.5744737178702499E-2</v>
      </c>
      <c r="CD466" s="10">
        <f>3/24000000*OO[[#This Row],[138 (06JUL1985 03:00:00)-Water Temperature (C)]]*OO[[#This Row],[80]]</f>
        <v>1.4823601627199999E-2</v>
      </c>
      <c r="CE466" s="10">
        <f>3/24000000*OO[[#This Row],[139 (06JUL1985 06:00:00)-Water Temperature (C)]]*OO[[#This Row],[81]]</f>
        <v>1.4097441237581249E-2</v>
      </c>
      <c r="CF466" s="10">
        <f>3/24000000*OO[[#This Row],[140 (06JUL1985 09:00:00)-Water Temperature (C)]]*OO[[#This Row],[82]]</f>
        <v>1.352108334097E-2</v>
      </c>
      <c r="CG466" s="10">
        <f>3/24000000*OO[[#This Row],[141 (06JUL1985 12:00:00)-Water Temperature (C)]]*OO[[#This Row],[83]]</f>
        <v>1.2976431027918749E-2</v>
      </c>
      <c r="CH466" s="10">
        <f>3/24000000*OO[[#This Row],[142 (06JUL1985 15:00:00)-Water Temperature (C)]]*OO[[#This Row],[84]]</f>
        <v>1.23889292394775E-2</v>
      </c>
      <c r="CI466" s="10">
        <f>3/24000000*OO[[#This Row],[143 (06JUL1985 18:00:00)-Water Temperature (C)]]*OO[[#This Row],[85]]</f>
        <v>1.171398466003125E-2</v>
      </c>
      <c r="CJ466" s="10">
        <f>3/24000000*OO[[#This Row],[144 (06JUL1985 21:00:00)-Water Temperature (C)]]*OO[[#This Row],[86]]</f>
        <v>1.1071866948824999E-2</v>
      </c>
      <c r="CK466" s="10">
        <f>3/24000000*OO[[#This Row],[145 (07JUL1985 00:00:00)-Water Temperature (C)]]*OO[[#This Row],[87]]</f>
        <v>1.0493735182455E-2</v>
      </c>
      <c r="CL466" s="10">
        <f>3/24000000*OO[[#This Row],[146 (07JUL1985 03:00:00)-Water Temperature (C)]]*OO[[#This Row],[88]]</f>
        <v>1.0147393833254999E-2</v>
      </c>
      <c r="CM466" s="10">
        <f>3/24000000*OO[[#This Row],[147 (07JUL1985 06:00:00)-Water Temperature (C)]]*OO[[#This Row],[89]]</f>
        <v>9.8155356067237496E-3</v>
      </c>
      <c r="CN466" s="10">
        <f>3/24000000*OO[[#This Row],[148 (07JUL1985 09:00:00)-Water Temperature (C)]]*OO[[#This Row],[90]]</f>
        <v>9.4756555620699994E-3</v>
      </c>
      <c r="CO466" s="10">
        <f>3/24000000*OO[[#This Row],[149 (07JUL1985 12:00:00)-Water Temperature (C)]]*OO[[#This Row],[91]]</f>
        <v>9.1485944835999998E-3</v>
      </c>
      <c r="CP466" s="10">
        <f>3/24000000*OO[[#This Row],[150 (07JUL1985 15:00:00)-Water Temperature (C)]]*OO[[#This Row],[92]]</f>
        <v>8.8512066085037495E-3</v>
      </c>
      <c r="CQ466" s="10">
        <f>3/24000000*OO[[#This Row],[151 (07JUL1985 18:00:00)-Water Temperature (C)]]*OO[[#This Row],[93]]</f>
        <v>8.5267499783075011E-3</v>
      </c>
      <c r="CR466" s="10">
        <f>3/24000000*OO[[#This Row],[152 (07JUL1985 21:00:00)-Water Temperature (C)]]*OO[[#This Row],[94]]</f>
        <v>8.2070465533874998E-3</v>
      </c>
      <c r="CS466" s="10">
        <f>3/24000000*OO[[#This Row],[153 (08JUL1985 00:00:00)-Water Temperature (C)]]*OO[[#This Row],[95]]</f>
        <v>7.9107609370899987E-3</v>
      </c>
      <c r="CT466" s="10">
        <f>3/24000000*OO[[#This Row],[154 (08JUL1985 03:00:00)-Water Temperature (C)]]*OO[[#This Row],[96]]</f>
        <v>7.7930301019725002E-3</v>
      </c>
      <c r="CU466" s="10">
        <f>3/24000000*OO[[#This Row],[155 (08JUL1985 06:00:00)-Water Temperature (C)]]*OO[[#This Row],[97]]</f>
        <v>7.7388186454800008E-3</v>
      </c>
      <c r="CV466" s="10">
        <f>3/24000000*OO[[#This Row],[156 (08JUL1985 09:00:00)-Water Temperature (C)]]*OO[[#This Row],[98]]</f>
        <v>7.6647322491300001E-3</v>
      </c>
      <c r="CW466" s="10">
        <f>3/24000000*OO[[#This Row],[157 (08JUL1985 12:00:00)-Water Temperature (C)]]*OO[[#This Row],[99]]</f>
        <v>7.5763161095774995E-3</v>
      </c>
    </row>
    <row r="467" spans="1:101" x14ac:dyDescent="0.35">
      <c r="A467" t="s">
        <v>474</v>
      </c>
      <c r="B467">
        <v>872.96860000000004</v>
      </c>
      <c r="C467" s="10">
        <f>3/24*OO[[#This Row],[59 (26JUN1985 06:00:00)-Water Temperature (C)]]*OO[[#This Row],[1]]/SUM(OO[1])</f>
        <v>0</v>
      </c>
      <c r="D467" s="10">
        <f>3/24*OO[[#This Row],[60 (26JUN1985 09:00:00)-Water Temperature (C)]]*OO[[#This Row],[2]]/SUM(OO[2])</f>
        <v>0</v>
      </c>
      <c r="E467" s="10">
        <f>3/24*OO[[#This Row],[61 (26JUN1985 12:00:00)-Water Temperature (C)]]*OO[[#This Row],[3]]/SUM(OO[3])</f>
        <v>0</v>
      </c>
      <c r="F467" s="10">
        <f>3/24*OO[[#This Row],[62 (26JUN1985 15:00:00)-Water Temperature (C)]]*OO[[#This Row],[4]]/SUM(OO[4])</f>
        <v>0</v>
      </c>
      <c r="G467" s="10">
        <f>3/24*OO[[#This Row],[63 (26JUN1985 18:00:00)-Water Temperature (C)]]*OO[[#This Row],[5]]/SUM(OO[5])</f>
        <v>0</v>
      </c>
      <c r="H467" s="10">
        <f>3/24*OO[[#This Row],[64 (26JUN1985 21:00:00)-Water Temperature (C)]]*OO[[#This Row],[6]]/SUM(OO[6])</f>
        <v>0</v>
      </c>
      <c r="I467" s="10">
        <f>3/24*OO[[#This Row],[65 (27JUN1985 00:00:00)-Water Temperature (C)]]*OO[[#This Row],[7]]/SUM(OO[7])</f>
        <v>0</v>
      </c>
      <c r="J467" s="10">
        <f>3/24*OO[[#This Row],[66 (27JUN1985 03:00:00)-Water Temperature (C)]]*OO[[#This Row],[8]]/SUM(OO[8])</f>
        <v>0</v>
      </c>
      <c r="K467" s="10">
        <f>3/24*OO[[#This Row],[67 (27JUN1985 06:00:00)-Water Temperature (C)]]*OO[[#This Row],[9]]/SUM(OO[9])</f>
        <v>0</v>
      </c>
      <c r="L467" s="10">
        <f>3/24*OO[[#This Row],[68 (27JUN1985 09:00:00)-Water Temperature (C)]]*OO[[#This Row],[10]]/SUM(OO[10])</f>
        <v>0</v>
      </c>
      <c r="M467" s="10">
        <f>3/24*OO[[#This Row],[69 (27JUN1985 12:00:00)-Water Temperature (C)]]*OO[[#This Row],[11]]/SUM(OO[11])</f>
        <v>0</v>
      </c>
      <c r="N467" s="10">
        <f>3/24*OO[[#This Row],[70 (27JUN1985 15:00:00)-Water Temperature (C)]]*OO[[#This Row],[12]]/SUM(OO[12])</f>
        <v>0</v>
      </c>
      <c r="O467" s="10">
        <f>3/24*OO[[#This Row],[71 (27JUN1985 18:00:00)-Water Temperature (C)]]*OO[[#This Row],[13]]/SUM(OO[13])</f>
        <v>0</v>
      </c>
      <c r="P467" s="10">
        <f>3/24*OO[[#This Row],[72 (27JUN1985 21:00:00)-Water Temperature (C)]]*OO[[#This Row],[14]]/SUM(OO[14])</f>
        <v>0</v>
      </c>
      <c r="Q467" s="10">
        <f>3/24*OO[[#This Row],[73 (28JUN1985 00:00:00)-Water Temperature (C)]]*OO[[#This Row],[15]]/SUM(OO[15])</f>
        <v>0</v>
      </c>
      <c r="R467" s="10">
        <f>3/24*OO[[#This Row],[74 (28JUN1985 03:00:00)-Water Temperature (C)]]*OO[[#This Row],[16]]/SUM(OO[16])</f>
        <v>0</v>
      </c>
      <c r="S467" s="10">
        <f>3/24*OO[[#This Row],[75 (28JUN1985 06:00:00)-Water Temperature (C)]]*OO[[#This Row],[17]]/SUM(OO[17])</f>
        <v>0</v>
      </c>
      <c r="T467" s="10">
        <f>3/24*OO[[#This Row],[76 (28JUN1985 09:00:00)-Water Temperature (C)]]*OO[[#This Row],[18]]/SUM(OO[18])</f>
        <v>0</v>
      </c>
      <c r="U467" s="10">
        <f>3/24*OO[[#This Row],[77 (28JUN1985 12:00:00)-Water Temperature (C)]]*OO[[#This Row],[19]]/SUM(OO[19])</f>
        <v>0</v>
      </c>
      <c r="V467" s="10">
        <f>3/24000000*OO[[#This Row],[78 (28JUN1985 15:00:00)-Water Temperature (C)]]*OO[[#This Row],[20]]</f>
        <v>0</v>
      </c>
      <c r="W467" s="10">
        <f>3/24000000*OO[[#This Row],[79 (28JUN1985 18:00:00)-Water Temperature (C)]]*OO[[#This Row],[21]]</f>
        <v>0</v>
      </c>
      <c r="X467" s="10">
        <f>3/24000000*OO[[#This Row],[80 (28JUN1985 21:00:00)-Water Temperature (C)]]*OO[[#This Row],[22]]</f>
        <v>0</v>
      </c>
      <c r="Y467" s="10">
        <f>3/24000000*OO[[#This Row],[81 (29JUN1985 00:00:00)-Water Temperature (C)]]*OO[[#This Row],[23]]</f>
        <v>0</v>
      </c>
      <c r="Z467" s="10">
        <f>3/24000000*OO[[#This Row],[82 (29JUN1985 03:00:00)-Water Temperature (C)]]*OO[[#This Row],[24]]</f>
        <v>0</v>
      </c>
      <c r="AA467" s="10">
        <f>3/24000000*OO[[#This Row],[83 (29JUN1985 06:00:00)-Water Temperature (C)]]*OO[[#This Row],[25]]</f>
        <v>2.4484849213964998E-41</v>
      </c>
      <c r="AB467" s="10">
        <f>3/24000000*OO[[#This Row],[84 (29JUN1985 09:00:00)-Water Temperature (C)]]*OO[[#This Row],[26]]</f>
        <v>7.7807627802975004E-35</v>
      </c>
      <c r="AC467" s="10">
        <f>3/24000000*OO[[#This Row],[85 (29JUN1985 12:00:00)-Water Temperature (C)]]*OO[[#This Row],[27]]</f>
        <v>2.0976346038306249E-29</v>
      </c>
      <c r="AD467" s="10">
        <f>3/24000000*OO[[#This Row],[86 (29JUN1985 15:00:00)-Water Temperature (C)]]*OO[[#This Row],[28]]</f>
        <v>3.9477000277632498E-25</v>
      </c>
      <c r="AE467" s="10">
        <f>3/24000000*OO[[#This Row],[88 (29JUN1985 21:00:00)-Water Temperature (C)]]*OO[[#This Row],[30]]</f>
        <v>1.3372617659867498E-18</v>
      </c>
      <c r="AF467" s="10">
        <f>3/24000000*OO[[#This Row],[88 (29JUN1985 21:00:00)-Water Temperature (C)]]*OO[[#This Row],[30]]</f>
        <v>1.3372617659867498E-18</v>
      </c>
      <c r="AG467" s="10">
        <f>3/24000000*OO[[#This Row],[89 (30JUN1985 00:00:00)-Water Temperature (C)]]*OO[[#This Row],[31]]</f>
        <v>5.1414863453624991E-16</v>
      </c>
      <c r="AH467" s="10">
        <f>3/24000000*OO[[#This Row],[90 (30JUN1985 03:00:00)-Water Temperature (C)]]*OO[[#This Row],[32]]</f>
        <v>9.0909483241249997E-14</v>
      </c>
      <c r="AI467" s="10">
        <f>3/24000000*OO[[#This Row],[91 (30JUN1985 06:00:00)-Water Temperature (C)]]*OO[[#This Row],[33]]</f>
        <v>8.1780209175787489E-12</v>
      </c>
      <c r="AJ467" s="10">
        <f>3/24000000*OO[[#This Row],[92 (30JUN1985 09:00:00)-Water Temperature (C)]]*OO[[#This Row],[34]]</f>
        <v>4.1175043366304997E-10</v>
      </c>
      <c r="AK467" s="10">
        <f>3/24000000*OO[[#This Row],[93 (30JUN1985 12:00:00)-Water Temperature (C)]]*OO[[#This Row],[35]]</f>
        <v>1.2467828623375002E-8</v>
      </c>
      <c r="AL467" s="10">
        <f>3/24000000*OO[[#This Row],[94 (30JUN1985 15:00:00)-Water Temperature (C)]]*OO[[#This Row],[36]]</f>
        <v>2.3856133796173753E-7</v>
      </c>
      <c r="AM467" s="10">
        <f>3/24000000*OO[[#This Row],[95 (30JUN1985 18:00:00)-Water Temperature (C)]]*OO[[#This Row],[37]]</f>
        <v>3.0318868620000001E-6</v>
      </c>
      <c r="AN467" s="10">
        <f>3/24000000*OO[[#This Row],[96 (30JUN1985 21:00:00)-Water Temperature (C)]]*OO[[#This Row],[38]]</f>
        <v>2.7072584969387502E-5</v>
      </c>
      <c r="AO467" s="10">
        <f>3/24000000*OO[[#This Row],[97 (01JUL1985 00:00:00)-Water Temperature (C)]]*OO[[#This Row],[39]]</f>
        <v>1.7654268489300003E-4</v>
      </c>
      <c r="AP467" s="10">
        <f>3/24000000*OO[[#This Row],[98 (01JUL1985 03:00:00)-Water Temperature (C)]]*OO[[#This Row],[40]]</f>
        <v>8.7736067247712497E-4</v>
      </c>
      <c r="AQ467" s="10">
        <f>3/24000000*OO[[#This Row],[99 (01JUL1985 06:00:00)-Water Temperature (C)]]*OO[[#This Row],[41]]</f>
        <v>3.3918609564449996E-3</v>
      </c>
      <c r="AR467" s="10">
        <f>3/24000000*OO[[#This Row],[100 (01JUL1985 09:00:00)-Water Temperature (C)]]*OO[[#This Row],[42]]</f>
        <v>1.0427646097843751E-2</v>
      </c>
      <c r="AS467" s="10">
        <f>3/24000000*OO[[#This Row],[101 (01JUL1985 12:00:00)-Water Temperature (C)]]*OO[[#This Row],[43]]</f>
        <v>2.6145979028868751E-2</v>
      </c>
      <c r="AT467" s="10">
        <f>3/24000000*OO[[#This Row],[102 (01JUL1985 15:00:00)-Water Temperature (C)]]*OO[[#This Row],[44]]</f>
        <v>5.449423913040001E-2</v>
      </c>
      <c r="AU467" s="10">
        <f>3/24000000*OO[[#This Row],[103 (01JUL1985 18:00:00)-Water Temperature (C)]]*OO[[#This Row],[45]]</f>
        <v>9.6548449292474997E-2</v>
      </c>
      <c r="AV467" s="10">
        <f>3/24000000*OO[[#This Row],[104 (01JUL1985 21:00:00)-Water Temperature (C)]]*OO[[#This Row],[46]]</f>
        <v>0.14838601877784999</v>
      </c>
      <c r="AW467" s="10">
        <f>3/24000000*OO[[#This Row],[105 (02JUL1985 00:00:00)-Water Temperature (C)]]*OO[[#This Row],[47]]</f>
        <v>0.2023919690697</v>
      </c>
      <c r="AX467" s="10">
        <f>3/24000000*OO[[#This Row],[106 (02JUL1985 03:00:00)-Water Temperature (C)]]*OO[[#This Row],[48]]</f>
        <v>0.25222900994596253</v>
      </c>
      <c r="AY467" s="10">
        <f>3/24000000*OO[[#This Row],[107 (02JUL1985 06:00:00)-Water Temperature (C)]]*OO[[#This Row],[49]]</f>
        <v>0.28943590819662496</v>
      </c>
      <c r="AZ467" s="10">
        <f>3/24000000*OO[[#This Row],[108 (02JUL1985 09:00:00)-Water Temperature (C)]]*OO[[#This Row],[50]]</f>
        <v>0.31036632400414998</v>
      </c>
      <c r="BA467" s="10">
        <f>3/24000000*OO[[#This Row],[109 (02JUL1985 12:00:00)-Water Temperature (C)]]*OO[[#This Row],[51]]</f>
        <v>0.31285744974513746</v>
      </c>
      <c r="BB467" s="10">
        <f>3/24000000*OO[[#This Row],[110 (02JUL1985 15:00:00)-Water Temperature (C)]]*OO[[#This Row],[52]]</f>
        <v>0.29930790166642501</v>
      </c>
      <c r="BC467" s="10">
        <f>3/24000000*OO[[#This Row],[111 (02JUL1985 18:00:00)-Water Temperature (C)]]*OO[[#This Row],[53]]</f>
        <v>0.27365301165195</v>
      </c>
      <c r="BD467" s="10">
        <f>3/24000000*OO[[#This Row],[112 (02JUL1985 21:00:00)-Water Temperature (C)]]*OO[[#This Row],[54]]</f>
        <v>0.24357072615645001</v>
      </c>
      <c r="BE467" s="10">
        <f>3/24000000*OO[[#This Row],[113 (03JUL1985 00:00:00)-Water Temperature (C)]]*OO[[#This Row],[55]]</f>
        <v>0.21347541170977502</v>
      </c>
      <c r="BF467" s="10">
        <f>3/24000000*OO[[#This Row],[114 (03JUL1985 03:00:00)-Water Temperature (C)]]*OO[[#This Row],[56]]</f>
        <v>0.1870844380401</v>
      </c>
      <c r="BG467" s="10">
        <f>3/24000000*OO[[#This Row],[115 (03JUL1985 06:00:00)-Water Temperature (C)]]*OO[[#This Row],[57]]</f>
        <v>0.16467963013652501</v>
      </c>
      <c r="BH467" s="10">
        <f>3/24000000*OO[[#This Row],[116 (03JUL1985 09:00:00)-Water Temperature (C)]]*OO[[#This Row],[58]]</f>
        <v>0.14444075931512501</v>
      </c>
      <c r="BI467" s="10">
        <f>3/24000000*OO[[#This Row],[117 (03JUL1985 12:00:00)-Water Temperature (C)]]*OO[[#This Row],[59]]</f>
        <v>0.12720583388387499</v>
      </c>
      <c r="BJ467" s="10">
        <f>3/24000000*OO[[#This Row],[118 (03JUL1985 15:00:00)-Water Temperature (C)]]*OO[[#This Row],[60]]</f>
        <v>0.11178923750099998</v>
      </c>
      <c r="BK467" s="10">
        <f>3/24000000*OO[[#This Row],[119 (03JUL1985 18:00:00)-Water Temperature (C)]]*OO[[#This Row],[61]]</f>
        <v>9.7740603039999985E-2</v>
      </c>
      <c r="BL467" s="10">
        <f>3/24000000*OO[[#This Row],[120 (03JUL1985 21:00:00)-Water Temperature (C)]]*OO[[#This Row],[62]]</f>
        <v>8.5541869966937509E-2</v>
      </c>
      <c r="BM467" s="10">
        <f>3/24000000*OO[[#This Row],[121 (04JUL1985 00:00:00)-Water Temperature (C)]]*OO[[#This Row],[63]]</f>
        <v>7.53724644813E-2</v>
      </c>
      <c r="BN467" s="10">
        <f>3/24000000*OO[[#This Row],[122 (04JUL1985 03:00:00)-Water Temperature (C)]]*OO[[#This Row],[64]]</f>
        <v>6.7991646143812492E-2</v>
      </c>
      <c r="BO467" s="10">
        <f>3/24000000*OO[[#This Row],[123 (04JUL1985 06:00:00)-Water Temperature (C)]]*OO[[#This Row],[65]]</f>
        <v>6.196436902728749E-2</v>
      </c>
      <c r="BP467" s="10">
        <f>3/24000000*OO[[#This Row],[124 (04JUL1985 09:00:00)-Water Temperature (C)]]*OO[[#This Row],[66]]</f>
        <v>5.6797509320524991E-2</v>
      </c>
      <c r="BQ467" s="10">
        <f>3/24000000*OO[[#This Row],[125 (04JUL1985 12:00:00)-Water Temperature (C)]]*OO[[#This Row],[67]]</f>
        <v>5.1773128382437493E-2</v>
      </c>
      <c r="BR467" s="10">
        <f>3/24000000*OO[[#This Row],[126 (04JUL1985 15:00:00)-Water Temperature (C)]]*OO[[#This Row],[68]]</f>
        <v>4.6943682319462492E-2</v>
      </c>
      <c r="BS467" s="10">
        <f>3/24000000*OO[[#This Row],[127 (04JUL1985 18:00:00)-Water Temperature (C)]]*OO[[#This Row],[69]]</f>
        <v>4.2147178823749992E-2</v>
      </c>
      <c r="BT467" s="10">
        <f>3/24000000*OO[[#This Row],[128 (04JUL1985 21:00:00)-Water Temperature (C)]]*OO[[#This Row],[70]]</f>
        <v>3.7819656484949997E-2</v>
      </c>
      <c r="BU467" s="10">
        <f>3/24000000*OO[[#This Row],[129 (05JUL1985 00:00:00)-Water Temperature (C)]]*OO[[#This Row],[71]]</f>
        <v>3.4015364603150001E-2</v>
      </c>
      <c r="BV467" s="10">
        <f>3/24000000*OO[[#This Row],[130 (05JUL1985 03:00:00)-Water Temperature (C)]]*OO[[#This Row],[72]]</f>
        <v>3.1144966437182498E-2</v>
      </c>
      <c r="BW467" s="10">
        <f>3/24000000*OO[[#This Row],[131 (05JUL1985 06:00:00)-Water Temperature (C)]]*OO[[#This Row],[73]]</f>
        <v>2.8716622042452497E-2</v>
      </c>
      <c r="BX467" s="10">
        <f>3/24000000*OO[[#This Row],[132 (05JUL1985 09:00:00)-Water Temperature (C)]]*OO[[#This Row],[74]]</f>
        <v>2.6682074203432497E-2</v>
      </c>
      <c r="BY467" s="10">
        <f>3/24000000*OO[[#This Row],[133 (05JUL1985 12:00:00)-Water Temperature (C)]]*OO[[#This Row],[75]]</f>
        <v>2.4886844062739999E-2</v>
      </c>
      <c r="BZ467" s="10">
        <f>3/24000000*OO[[#This Row],[134 (05JUL1985 15:00:00)-Water Temperature (C)]]*OO[[#This Row],[76]]</f>
        <v>2.3045549855516247E-2</v>
      </c>
      <c r="CA467" s="10">
        <f>3/24000000*OO[[#This Row],[135 (05JUL1985 18:00:00)-Water Temperature (C)]]*OO[[#This Row],[77]]</f>
        <v>2.1220664460520001E-2</v>
      </c>
      <c r="CB467" s="10">
        <f>3/24000000*OO[[#This Row],[136 (05JUL1985 21:00:00)-Water Temperature (C)]]*OO[[#This Row],[78]]</f>
        <v>1.95345773155725E-2</v>
      </c>
      <c r="CC467" s="10">
        <f>3/24000000*OO[[#This Row],[137 (06JUL1985 00:00:00)-Water Temperature (C)]]*OO[[#This Row],[79]]</f>
        <v>1.80737874736875E-2</v>
      </c>
      <c r="CD467" s="10">
        <f>3/24000000*OO[[#This Row],[138 (06JUL1985 03:00:00)-Water Temperature (C)]]*OO[[#This Row],[80]]</f>
        <v>1.7018288078265002E-2</v>
      </c>
      <c r="CE467" s="10">
        <f>3/24000000*OO[[#This Row],[139 (06JUL1985 06:00:00)-Water Temperature (C)]]*OO[[#This Row],[81]]</f>
        <v>1.616246660765E-2</v>
      </c>
      <c r="CF467" s="10">
        <f>3/24000000*OO[[#This Row],[140 (06JUL1985 09:00:00)-Water Temperature (C)]]*OO[[#This Row],[82]]</f>
        <v>1.5467354601053751E-2</v>
      </c>
      <c r="CG467" s="10">
        <f>3/24000000*OO[[#This Row],[141 (06JUL1985 12:00:00)-Water Temperature (C)]]*OO[[#This Row],[83]]</f>
        <v>1.4813925736904999E-2</v>
      </c>
      <c r="CH467" s="10">
        <f>3/24000000*OO[[#This Row],[142 (06JUL1985 15:00:00)-Water Temperature (C)]]*OO[[#This Row],[84]]</f>
        <v>1.4125186763149999E-2</v>
      </c>
      <c r="CI467" s="10">
        <f>3/24000000*OO[[#This Row],[143 (06JUL1985 18:00:00)-Water Temperature (C)]]*OO[[#This Row],[85]]</f>
        <v>1.3353137152874998E-2</v>
      </c>
      <c r="CJ467" s="10">
        <f>3/24000000*OO[[#This Row],[144 (06JUL1985 21:00:00)-Water Temperature (C)]]*OO[[#This Row],[86]]</f>
        <v>1.2629718710099999E-2</v>
      </c>
      <c r="CK467" s="10">
        <f>3/24000000*OO[[#This Row],[145 (07JUL1985 00:00:00)-Water Temperature (C)]]*OO[[#This Row],[87]]</f>
        <v>1.1980642438975E-2</v>
      </c>
      <c r="CL467" s="10">
        <f>3/24000000*OO[[#This Row],[146 (07JUL1985 03:00:00)-Water Temperature (C)]]*OO[[#This Row],[88]]</f>
        <v>1.1583109668799999E-2</v>
      </c>
      <c r="CM467" s="10">
        <f>3/24000000*OO[[#This Row],[147 (07JUL1985 06:00:00)-Water Temperature (C)]]*OO[[#This Row],[89]]</f>
        <v>1.1188973429455001E-2</v>
      </c>
      <c r="CN467" s="10">
        <f>3/24000000*OO[[#This Row],[148 (07JUL1985 09:00:00)-Water Temperature (C)]]*OO[[#This Row],[90]]</f>
        <v>1.078787321145E-2</v>
      </c>
      <c r="CO467" s="10">
        <f>3/24000000*OO[[#This Row],[149 (07JUL1985 12:00:00)-Water Temperature (C)]]*OO[[#This Row],[91]]</f>
        <v>1.0403678991192501E-2</v>
      </c>
      <c r="CP467" s="10">
        <f>3/24000000*OO[[#This Row],[150 (07JUL1985 15:00:00)-Water Temperature (C)]]*OO[[#This Row],[92]]</f>
        <v>1.005564056529375E-2</v>
      </c>
      <c r="CQ467" s="10">
        <f>3/24000000*OO[[#This Row],[151 (07JUL1985 18:00:00)-Water Temperature (C)]]*OO[[#This Row],[93]]</f>
        <v>9.6833951539262494E-3</v>
      </c>
      <c r="CR467" s="10">
        <f>3/24000000*OO[[#This Row],[152 (07JUL1985 21:00:00)-Water Temperature (C)]]*OO[[#This Row],[94]]</f>
        <v>9.3203622159499996E-3</v>
      </c>
      <c r="CS467" s="10">
        <f>3/24000000*OO[[#This Row],[153 (08JUL1985 00:00:00)-Water Temperature (C)]]*OO[[#This Row],[95]]</f>
        <v>8.9846254987499992E-3</v>
      </c>
      <c r="CT467" s="10">
        <f>3/24000000*OO[[#This Row],[154 (08JUL1985 03:00:00)-Water Temperature (C)]]*OO[[#This Row],[96]]</f>
        <v>8.8443041841862486E-3</v>
      </c>
      <c r="CU467" s="10">
        <f>3/24000000*OO[[#This Row],[155 (08JUL1985 06:00:00)-Water Temperature (C)]]*OO[[#This Row],[97]]</f>
        <v>8.766643944551249E-3</v>
      </c>
      <c r="CV467" s="10">
        <f>3/24000000*OO[[#This Row],[156 (08JUL1985 09:00:00)-Water Temperature (C)]]*OO[[#This Row],[98]]</f>
        <v>8.6653824500474985E-3</v>
      </c>
      <c r="CW467" s="10">
        <f>3/24000000*OO[[#This Row],[157 (08JUL1985 12:00:00)-Water Temperature (C)]]*OO[[#This Row],[99]]</f>
        <v>8.5522759330312493E-3</v>
      </c>
    </row>
    <row r="468" spans="1:101" x14ac:dyDescent="0.35">
      <c r="A468" t="s">
        <v>475</v>
      </c>
      <c r="B468">
        <v>853.60770000000002</v>
      </c>
      <c r="C468" s="10">
        <f>3/24*OO[[#This Row],[59 (26JUN1985 06:00:00)-Water Temperature (C)]]*OO[[#This Row],[1]]/SUM(OO[1])</f>
        <v>0</v>
      </c>
      <c r="D468" s="10">
        <f>3/24*OO[[#This Row],[60 (26JUN1985 09:00:00)-Water Temperature (C)]]*OO[[#This Row],[2]]/SUM(OO[2])</f>
        <v>0</v>
      </c>
      <c r="E468" s="10">
        <f>3/24*OO[[#This Row],[61 (26JUN1985 12:00:00)-Water Temperature (C)]]*OO[[#This Row],[3]]/SUM(OO[3])</f>
        <v>0</v>
      </c>
      <c r="F468" s="10">
        <f>3/24*OO[[#This Row],[62 (26JUN1985 15:00:00)-Water Temperature (C)]]*OO[[#This Row],[4]]/SUM(OO[4])</f>
        <v>0</v>
      </c>
      <c r="G468" s="10">
        <f>3/24*OO[[#This Row],[63 (26JUN1985 18:00:00)-Water Temperature (C)]]*OO[[#This Row],[5]]/SUM(OO[5])</f>
        <v>0</v>
      </c>
      <c r="H468" s="10">
        <f>3/24*OO[[#This Row],[64 (26JUN1985 21:00:00)-Water Temperature (C)]]*OO[[#This Row],[6]]/SUM(OO[6])</f>
        <v>0</v>
      </c>
      <c r="I468" s="10">
        <f>3/24*OO[[#This Row],[65 (27JUN1985 00:00:00)-Water Temperature (C)]]*OO[[#This Row],[7]]/SUM(OO[7])</f>
        <v>0</v>
      </c>
      <c r="J468" s="10">
        <f>3/24*OO[[#This Row],[66 (27JUN1985 03:00:00)-Water Temperature (C)]]*OO[[#This Row],[8]]/SUM(OO[8])</f>
        <v>0</v>
      </c>
      <c r="K468" s="10">
        <f>3/24*OO[[#This Row],[67 (27JUN1985 06:00:00)-Water Temperature (C)]]*OO[[#This Row],[9]]/SUM(OO[9])</f>
        <v>0</v>
      </c>
      <c r="L468" s="10">
        <f>3/24*OO[[#This Row],[68 (27JUN1985 09:00:00)-Water Temperature (C)]]*OO[[#This Row],[10]]/SUM(OO[10])</f>
        <v>0</v>
      </c>
      <c r="M468" s="10">
        <f>3/24*OO[[#This Row],[69 (27JUN1985 12:00:00)-Water Temperature (C)]]*OO[[#This Row],[11]]/SUM(OO[11])</f>
        <v>0</v>
      </c>
      <c r="N468" s="10">
        <f>3/24*OO[[#This Row],[70 (27JUN1985 15:00:00)-Water Temperature (C)]]*OO[[#This Row],[12]]/SUM(OO[12])</f>
        <v>0</v>
      </c>
      <c r="O468" s="10">
        <f>3/24*OO[[#This Row],[71 (27JUN1985 18:00:00)-Water Temperature (C)]]*OO[[#This Row],[13]]/SUM(OO[13])</f>
        <v>0</v>
      </c>
      <c r="P468" s="10">
        <f>3/24*OO[[#This Row],[72 (27JUN1985 21:00:00)-Water Temperature (C)]]*OO[[#This Row],[14]]/SUM(OO[14])</f>
        <v>0</v>
      </c>
      <c r="Q468" s="10">
        <f>3/24*OO[[#This Row],[73 (28JUN1985 00:00:00)-Water Temperature (C)]]*OO[[#This Row],[15]]/SUM(OO[15])</f>
        <v>0</v>
      </c>
      <c r="R468" s="10">
        <f>3/24*OO[[#This Row],[74 (28JUN1985 03:00:00)-Water Temperature (C)]]*OO[[#This Row],[16]]/SUM(OO[16])</f>
        <v>0</v>
      </c>
      <c r="S468" s="10">
        <f>3/24*OO[[#This Row],[75 (28JUN1985 06:00:00)-Water Temperature (C)]]*OO[[#This Row],[17]]/SUM(OO[17])</f>
        <v>0</v>
      </c>
      <c r="T468" s="10">
        <f>3/24*OO[[#This Row],[76 (28JUN1985 09:00:00)-Water Temperature (C)]]*OO[[#This Row],[18]]/SUM(OO[18])</f>
        <v>0</v>
      </c>
      <c r="U468" s="10">
        <f>3/24*OO[[#This Row],[77 (28JUN1985 12:00:00)-Water Temperature (C)]]*OO[[#This Row],[19]]/SUM(OO[19])</f>
        <v>0</v>
      </c>
      <c r="V468" s="10">
        <f>3/24000000*OO[[#This Row],[78 (28JUN1985 15:00:00)-Water Temperature (C)]]*OO[[#This Row],[20]]</f>
        <v>0</v>
      </c>
      <c r="W468" s="10">
        <f>3/24000000*OO[[#This Row],[79 (28JUN1985 18:00:00)-Water Temperature (C)]]*OO[[#This Row],[21]]</f>
        <v>0</v>
      </c>
      <c r="X468" s="10">
        <f>3/24000000*OO[[#This Row],[80 (28JUN1985 21:00:00)-Water Temperature (C)]]*OO[[#This Row],[22]]</f>
        <v>0</v>
      </c>
      <c r="Y468" s="10">
        <f>3/24000000*OO[[#This Row],[81 (29JUN1985 00:00:00)-Water Temperature (C)]]*OO[[#This Row],[23]]</f>
        <v>0</v>
      </c>
      <c r="Z468" s="10">
        <f>3/24000000*OO[[#This Row],[82 (29JUN1985 03:00:00)-Water Temperature (C)]]*OO[[#This Row],[24]]</f>
        <v>0</v>
      </c>
      <c r="AA468" s="10">
        <f>3/24000000*OO[[#This Row],[83 (29JUN1985 06:00:00)-Water Temperature (C)]]*OO[[#This Row],[25]]</f>
        <v>4.4714129326312495E-42</v>
      </c>
      <c r="AB468" s="10">
        <f>3/24000000*OO[[#This Row],[84 (29JUN1985 09:00:00)-Water Temperature (C)]]*OO[[#This Row],[26]]</f>
        <v>1.3511974333034998E-35</v>
      </c>
      <c r="AC468" s="10">
        <f>3/24000000*OO[[#This Row],[85 (29JUN1985 12:00:00)-Water Temperature (C)]]*OO[[#This Row],[27]]</f>
        <v>4.3915468830187494E-30</v>
      </c>
      <c r="AD468" s="10">
        <f>3/24000000*OO[[#This Row],[86 (29JUN1985 15:00:00)-Water Temperature (C)]]*OO[[#This Row],[28]]</f>
        <v>9.7512126436662487E-26</v>
      </c>
      <c r="AE468" s="10">
        <f>3/24000000*OO[[#This Row],[88 (29JUN1985 21:00:00)-Water Temperature (C)]]*OO[[#This Row],[30]]</f>
        <v>4.0838385386099996E-19</v>
      </c>
      <c r="AF468" s="10">
        <f>3/24000000*OO[[#This Row],[88 (29JUN1985 21:00:00)-Water Temperature (C)]]*OO[[#This Row],[30]]</f>
        <v>4.0838385386099996E-19</v>
      </c>
      <c r="AG468" s="10">
        <f>3/24000000*OO[[#This Row],[89 (30JUN1985 00:00:00)-Water Temperature (C)]]*OO[[#This Row],[31]]</f>
        <v>1.7060169571514998E-16</v>
      </c>
      <c r="AH468" s="10">
        <f>3/24000000*OO[[#This Row],[90 (30JUN1985 03:00:00)-Water Temperature (C)]]*OO[[#This Row],[32]]</f>
        <v>3.2500040603130004E-14</v>
      </c>
      <c r="AI468" s="10">
        <f>3/24000000*OO[[#This Row],[91 (30JUN1985 06:00:00)-Water Temperature (C)]]*OO[[#This Row],[33]]</f>
        <v>3.1241975949239995E-12</v>
      </c>
      <c r="AJ468" s="10">
        <f>3/24000000*OO[[#This Row],[92 (30JUN1985 09:00:00)-Water Temperature (C)]]*OO[[#This Row],[34]]</f>
        <v>1.6707001220332498E-10</v>
      </c>
      <c r="AK468" s="10">
        <f>3/24000000*OO[[#This Row],[93 (30JUN1985 12:00:00)-Water Temperature (C)]]*OO[[#This Row],[35]]</f>
        <v>5.3486542211362491E-9</v>
      </c>
      <c r="AL468" s="10">
        <f>3/24000000*OO[[#This Row],[94 (30JUN1985 15:00:00)-Water Temperature (C)]]*OO[[#This Row],[36]]</f>
        <v>1.0785439234232498E-7</v>
      </c>
      <c r="AM468" s="10">
        <f>3/24000000*OO[[#This Row],[95 (30JUN1985 18:00:00)-Water Temperature (C)]]*OO[[#This Row],[37]]</f>
        <v>1.4421002925599999E-6</v>
      </c>
      <c r="AN468" s="10">
        <f>3/24000000*OO[[#This Row],[96 (30JUN1985 21:00:00)-Water Temperature (C)]]*OO[[#This Row],[38]]</f>
        <v>1.3525672732312499E-5</v>
      </c>
      <c r="AO468" s="10">
        <f>3/24000000*OO[[#This Row],[97 (01JUL1985 00:00:00)-Water Temperature (C)]]*OO[[#This Row],[39]]</f>
        <v>9.2470462377975006E-5</v>
      </c>
      <c r="AP468" s="10">
        <f>3/24000000*OO[[#This Row],[98 (01JUL1985 03:00:00)-Water Temperature (C)]]*OO[[#This Row],[40]]</f>
        <v>4.8056369415E-4</v>
      </c>
      <c r="AQ468" s="10">
        <f>3/24000000*OO[[#This Row],[99 (01JUL1985 06:00:00)-Water Temperature (C)]]*OO[[#This Row],[41]]</f>
        <v>1.9367611005931249E-3</v>
      </c>
      <c r="AR468" s="10">
        <f>3/24000000*OO[[#This Row],[100 (01JUL1985 09:00:00)-Water Temperature (C)]]*OO[[#This Row],[42]]</f>
        <v>6.1952199708874998E-3</v>
      </c>
      <c r="AS468" s="10">
        <f>3/24000000*OO[[#This Row],[101 (01JUL1985 12:00:00)-Water Temperature (C)]]*OO[[#This Row],[43]]</f>
        <v>1.613052647625E-2</v>
      </c>
      <c r="AT468" s="10">
        <f>3/24000000*OO[[#This Row],[102 (01JUL1985 15:00:00)-Water Temperature (C)]]*OO[[#This Row],[44]]</f>
        <v>3.487573949238499E-2</v>
      </c>
      <c r="AU468" s="10">
        <f>3/24000000*OO[[#This Row],[103 (01JUL1985 18:00:00)-Water Temperature (C)]]*OO[[#This Row],[45]]</f>
        <v>6.4032026114499999E-2</v>
      </c>
      <c r="AV468" s="10">
        <f>3/24000000*OO[[#This Row],[104 (01JUL1985 21:00:00)-Water Temperature (C)]]*OO[[#This Row],[46]]</f>
        <v>0.10186097373243749</v>
      </c>
      <c r="AW468" s="10">
        <f>3/24000000*OO[[#This Row],[105 (02JUL1985 00:00:00)-Water Temperature (C)]]*OO[[#This Row],[47]]</f>
        <v>0.14358970570614998</v>
      </c>
      <c r="AX468" s="10">
        <f>3/24000000*OO[[#This Row],[106 (02JUL1985 03:00:00)-Water Temperature (C)]]*OO[[#This Row],[48]]</f>
        <v>0.18448799212718747</v>
      </c>
      <c r="AY468" s="10">
        <f>3/24000000*OO[[#This Row],[107 (02JUL1985 06:00:00)-Water Temperature (C)]]*OO[[#This Row],[49]]</f>
        <v>0.21761007466717497</v>
      </c>
      <c r="AZ468" s="10">
        <f>3/24000000*OO[[#This Row],[108 (02JUL1985 09:00:00)-Water Temperature (C)]]*OO[[#This Row],[50]]</f>
        <v>0.239156056161</v>
      </c>
      <c r="BA468" s="10">
        <f>3/24000000*OO[[#This Row],[109 (02JUL1985 12:00:00)-Water Temperature (C)]]*OO[[#This Row],[51]]</f>
        <v>0.24651959366050002</v>
      </c>
      <c r="BB468" s="10">
        <f>3/24000000*OO[[#This Row],[110 (02JUL1985 15:00:00)-Water Temperature (C)]]*OO[[#This Row],[52]]</f>
        <v>0.240870256179475</v>
      </c>
      <c r="BC468" s="10">
        <f>3/24000000*OO[[#This Row],[111 (02JUL1985 18:00:00)-Water Temperature (C)]]*OO[[#This Row],[53]]</f>
        <v>0.224215806381</v>
      </c>
      <c r="BD468" s="10">
        <f>3/24000000*OO[[#This Row],[112 (02JUL1985 21:00:00)-Water Temperature (C)]]*OO[[#This Row],[54]]</f>
        <v>0.20315662047289998</v>
      </c>
      <c r="BE468" s="10">
        <f>3/24000000*OO[[#This Row],[113 (03JUL1985 00:00:00)-Water Temperature (C)]]*OO[[#This Row],[55]]</f>
        <v>0.1808251427994125</v>
      </c>
      <c r="BF468" s="10">
        <f>3/24000000*OO[[#This Row],[114 (03JUL1985 03:00:00)-Water Temperature (C)]]*OO[[#This Row],[56]]</f>
        <v>0.16051639408269999</v>
      </c>
      <c r="BG468" s="10">
        <f>3/24000000*OO[[#This Row],[115 (03JUL1985 06:00:00)-Water Temperature (C)]]*OO[[#This Row],[57]]</f>
        <v>0.14265808366319999</v>
      </c>
      <c r="BH468" s="10">
        <f>3/24000000*OO[[#This Row],[116 (03JUL1985 09:00:00)-Water Temperature (C)]]*OO[[#This Row],[58]]</f>
        <v>0.12601559278395</v>
      </c>
      <c r="BI468" s="10">
        <f>3/24000000*OO[[#This Row],[117 (03JUL1985 12:00:00)-Water Temperature (C)]]*OO[[#This Row],[59]]</f>
        <v>0.1115851044367875</v>
      </c>
      <c r="BJ468" s="10">
        <f>3/24000000*OO[[#This Row],[118 (03JUL1985 15:00:00)-Water Temperature (C)]]*OO[[#This Row],[60]]</f>
        <v>9.8499457292499995E-2</v>
      </c>
      <c r="BK468" s="10">
        <f>3/24000000*OO[[#This Row],[119 (03JUL1985 18:00:00)-Water Temperature (C)]]*OO[[#This Row],[61]]</f>
        <v>8.6524423739999981E-2</v>
      </c>
      <c r="BL468" s="10">
        <f>3/24000000*OO[[#This Row],[120 (03JUL1985 21:00:00)-Water Temperature (C)]]*OO[[#This Row],[62]]</f>
        <v>7.6083804677712502E-2</v>
      </c>
      <c r="BM468" s="10">
        <f>3/24000000*OO[[#This Row],[121 (04JUL1985 00:00:00)-Water Temperature (C)]]*OO[[#This Row],[63]]</f>
        <v>6.7346296283725002E-2</v>
      </c>
      <c r="BN468" s="10">
        <f>3/24000000*OO[[#This Row],[122 (04JUL1985 03:00:00)-Water Temperature (C)]]*OO[[#This Row],[64]]</f>
        <v>6.0950028293999994E-2</v>
      </c>
      <c r="BO468" s="10">
        <f>3/24000000*OO[[#This Row],[123 (04JUL1985 06:00:00)-Water Temperature (C)]]*OO[[#This Row],[65]]</f>
        <v>5.5636482180474997E-2</v>
      </c>
      <c r="BP468" s="10">
        <f>3/24000000*OO[[#This Row],[124 (04JUL1985 09:00:00)-Water Temperature (C)]]*OO[[#This Row],[66]]</f>
        <v>5.1025424267187501E-2</v>
      </c>
      <c r="BQ468" s="10">
        <f>3/24000000*OO[[#This Row],[125 (04JUL1985 12:00:00)-Water Temperature (C)]]*OO[[#This Row],[67]]</f>
        <v>4.65287441331E-2</v>
      </c>
      <c r="BR468" s="10">
        <f>3/24000000*OO[[#This Row],[126 (04JUL1985 15:00:00)-Water Temperature (C)]]*OO[[#This Row],[68]]</f>
        <v>4.2230026850849992E-2</v>
      </c>
      <c r="BS468" s="10">
        <f>3/24000000*OO[[#This Row],[127 (04JUL1985 18:00:00)-Water Temperature (C)]]*OO[[#This Row],[69]]</f>
        <v>3.7994185103280002E-2</v>
      </c>
      <c r="BT468" s="10">
        <f>3/24000000*OO[[#This Row],[128 (04JUL1985 21:00:00)-Water Temperature (C)]]*OO[[#This Row],[70]]</f>
        <v>3.4191446194961249E-2</v>
      </c>
      <c r="BU468" s="10">
        <f>3/24000000*OO[[#This Row],[129 (05JUL1985 00:00:00)-Water Temperature (C)]]*OO[[#This Row],[71]]</f>
        <v>3.0843740479595001E-2</v>
      </c>
      <c r="BV468" s="10">
        <f>3/24000000*OO[[#This Row],[130 (05JUL1985 03:00:00)-Water Temperature (C)]]*OO[[#This Row],[72]]</f>
        <v>2.8295361931098752E-2</v>
      </c>
      <c r="BW468" s="10">
        <f>3/24000000*OO[[#This Row],[131 (05JUL1985 06:00:00)-Water Temperature (C)]]*OO[[#This Row],[73]]</f>
        <v>2.6106688230769996E-2</v>
      </c>
      <c r="BX468" s="10">
        <f>3/24000000*OO[[#This Row],[132 (05JUL1985 09:00:00)-Water Temperature (C)]]*OO[[#This Row],[74]]</f>
        <v>2.4248620330484999E-2</v>
      </c>
      <c r="BY468" s="10">
        <f>3/24000000*OO[[#This Row],[133 (05JUL1985 12:00:00)-Water Temperature (C)]]*OO[[#This Row],[75]]</f>
        <v>2.260401446232E-2</v>
      </c>
      <c r="BZ468" s="10">
        <f>3/24000000*OO[[#This Row],[134 (05JUL1985 15:00:00)-Water Temperature (C)]]*OO[[#This Row],[76]]</f>
        <v>2.0922332603737499E-2</v>
      </c>
      <c r="CA468" s="10">
        <f>3/24000000*OO[[#This Row],[135 (05JUL1985 18:00:00)-Water Temperature (C)]]*OO[[#This Row],[77]]</f>
        <v>1.9276062319724997E-2</v>
      </c>
      <c r="CB468" s="10">
        <f>3/24000000*OO[[#This Row],[136 (05JUL1985 21:00:00)-Water Temperature (C)]]*OO[[#This Row],[78]]</f>
        <v>1.7764987973004999E-2</v>
      </c>
      <c r="CC468" s="10">
        <f>3/24000000*OO[[#This Row],[137 (06JUL1985 00:00:00)-Water Temperature (C)]]*OO[[#This Row],[79]]</f>
        <v>1.6460358341962501E-2</v>
      </c>
      <c r="CD468" s="10">
        <f>3/24000000*OO[[#This Row],[138 (06JUL1985 03:00:00)-Water Temperature (C)]]*OO[[#This Row],[80]]</f>
        <v>1.5506639358695E-2</v>
      </c>
      <c r="CE468" s="10">
        <f>3/24000000*OO[[#This Row],[139 (06JUL1985 06:00:00)-Water Temperature (C)]]*OO[[#This Row],[81]]</f>
        <v>1.4718236576010001E-2</v>
      </c>
      <c r="CF468" s="10">
        <f>3/24000000*OO[[#This Row],[140 (06JUL1985 09:00:00)-Water Temperature (C)]]*OO[[#This Row],[82]]</f>
        <v>1.4066236761140001E-2</v>
      </c>
      <c r="CG468" s="10">
        <f>3/24000000*OO[[#This Row],[141 (06JUL1985 12:00:00)-Water Temperature (C)]]*OO[[#This Row],[83]]</f>
        <v>1.3452147608669999E-2</v>
      </c>
      <c r="CH468" s="10">
        <f>3/24000000*OO[[#This Row],[142 (06JUL1985 15:00:00)-Water Temperature (C)]]*OO[[#This Row],[84]]</f>
        <v>1.2812378027255E-2</v>
      </c>
      <c r="CI468" s="10">
        <f>3/24000000*OO[[#This Row],[143 (06JUL1985 18:00:00)-Water Temperature (C)]]*OO[[#This Row],[85]]</f>
        <v>1.2109267548892501E-2</v>
      </c>
      <c r="CJ468" s="10">
        <f>3/24000000*OO[[#This Row],[144 (06JUL1985 21:00:00)-Water Temperature (C)]]*OO[[#This Row],[86]]</f>
        <v>1.1458093220521248E-2</v>
      </c>
      <c r="CK468" s="10">
        <f>3/24000000*OO[[#This Row],[145 (07JUL1985 00:00:00)-Water Temperature (C)]]*OO[[#This Row],[87]]</f>
        <v>1.0877743997365E-2</v>
      </c>
      <c r="CL468" s="10">
        <f>3/24000000*OO[[#This Row],[146 (07JUL1985 03:00:00)-Water Temperature (C)]]*OO[[#This Row],[88]]</f>
        <v>1.0517837047638749E-2</v>
      </c>
      <c r="CM468" s="10">
        <f>3/24000000*OO[[#This Row],[147 (07JUL1985 06:00:00)-Water Temperature (C)]]*OO[[#This Row],[89]]</f>
        <v>1.0149290940899999E-2</v>
      </c>
      <c r="CN468" s="10">
        <f>3/24000000*OO[[#This Row],[148 (07JUL1985 09:00:00)-Water Temperature (C)]]*OO[[#This Row],[90]]</f>
        <v>9.7771651950712517E-3</v>
      </c>
      <c r="CO468" s="10">
        <f>3/24000000*OO[[#This Row],[149 (07JUL1985 12:00:00)-Water Temperature (C)]]*OO[[#This Row],[91]]</f>
        <v>9.4213258792424995E-3</v>
      </c>
      <c r="CP468" s="10">
        <f>3/24000000*OO[[#This Row],[150 (07JUL1985 15:00:00)-Water Temperature (C)]]*OO[[#This Row],[92]]</f>
        <v>9.0975834820999999E-3</v>
      </c>
      <c r="CQ468" s="10">
        <f>3/24000000*OO[[#This Row],[151 (07JUL1985 18:00:00)-Water Temperature (C)]]*OO[[#This Row],[93]]</f>
        <v>8.7567240401812494E-3</v>
      </c>
      <c r="CR468" s="10">
        <f>3/24000000*OO[[#This Row],[152 (07JUL1985 21:00:00)-Water Temperature (C)]]*OO[[#This Row],[94]]</f>
        <v>8.4269384020737494E-3</v>
      </c>
      <c r="CS468" s="10">
        <f>3/24000000*OO[[#This Row],[153 (08JUL1985 00:00:00)-Water Temperature (C)]]*OO[[#This Row],[95]]</f>
        <v>8.1233559438249996E-3</v>
      </c>
      <c r="CT468" s="10">
        <f>3/24000000*OO[[#This Row],[154 (08JUL1985 03:00:00)-Water Temperature (C)]]*OO[[#This Row],[96]]</f>
        <v>7.9927663552499997E-3</v>
      </c>
      <c r="CU468" s="10">
        <f>3/24000000*OO[[#This Row],[155 (08JUL1985 06:00:00)-Water Temperature (C)]]*OO[[#This Row],[97]]</f>
        <v>7.9108321899199995E-3</v>
      </c>
      <c r="CV468" s="10">
        <f>3/24000000*OO[[#This Row],[156 (08JUL1985 09:00:00)-Water Temperature (C)]]*OO[[#This Row],[98]]</f>
        <v>7.8060368117399996E-3</v>
      </c>
      <c r="CW468" s="10">
        <f>3/24000000*OO[[#This Row],[157 (08JUL1985 12:00:00)-Water Temperature (C)]]*OO[[#This Row],[99]]</f>
        <v>7.6927911059999996E-3</v>
      </c>
    </row>
    <row r="469" spans="1:101" x14ac:dyDescent="0.35">
      <c r="A469" t="s">
        <v>476</v>
      </c>
      <c r="B469">
        <v>836.87099999999998</v>
      </c>
      <c r="C469" s="10">
        <f>3/24*OO[[#This Row],[59 (26JUN1985 06:00:00)-Water Temperature (C)]]*OO[[#This Row],[1]]/SUM(OO[1])</f>
        <v>0</v>
      </c>
      <c r="D469" s="10">
        <f>3/24*OO[[#This Row],[60 (26JUN1985 09:00:00)-Water Temperature (C)]]*OO[[#This Row],[2]]/SUM(OO[2])</f>
        <v>0</v>
      </c>
      <c r="E469" s="10">
        <f>3/24*OO[[#This Row],[61 (26JUN1985 12:00:00)-Water Temperature (C)]]*OO[[#This Row],[3]]/SUM(OO[3])</f>
        <v>0</v>
      </c>
      <c r="F469" s="10">
        <f>3/24*OO[[#This Row],[62 (26JUN1985 15:00:00)-Water Temperature (C)]]*OO[[#This Row],[4]]/SUM(OO[4])</f>
        <v>0</v>
      </c>
      <c r="G469" s="10">
        <f>3/24*OO[[#This Row],[63 (26JUN1985 18:00:00)-Water Temperature (C)]]*OO[[#This Row],[5]]/SUM(OO[5])</f>
        <v>0</v>
      </c>
      <c r="H469" s="10">
        <f>3/24*OO[[#This Row],[64 (26JUN1985 21:00:00)-Water Temperature (C)]]*OO[[#This Row],[6]]/SUM(OO[6])</f>
        <v>0</v>
      </c>
      <c r="I469" s="10">
        <f>3/24*OO[[#This Row],[65 (27JUN1985 00:00:00)-Water Temperature (C)]]*OO[[#This Row],[7]]/SUM(OO[7])</f>
        <v>0</v>
      </c>
      <c r="J469" s="10">
        <f>3/24*OO[[#This Row],[66 (27JUN1985 03:00:00)-Water Temperature (C)]]*OO[[#This Row],[8]]/SUM(OO[8])</f>
        <v>0</v>
      </c>
      <c r="K469" s="10">
        <f>3/24*OO[[#This Row],[67 (27JUN1985 06:00:00)-Water Temperature (C)]]*OO[[#This Row],[9]]/SUM(OO[9])</f>
        <v>0</v>
      </c>
      <c r="L469" s="10">
        <f>3/24*OO[[#This Row],[68 (27JUN1985 09:00:00)-Water Temperature (C)]]*OO[[#This Row],[10]]/SUM(OO[10])</f>
        <v>0</v>
      </c>
      <c r="M469" s="10">
        <f>3/24*OO[[#This Row],[69 (27JUN1985 12:00:00)-Water Temperature (C)]]*OO[[#This Row],[11]]/SUM(OO[11])</f>
        <v>0</v>
      </c>
      <c r="N469" s="10">
        <f>3/24*OO[[#This Row],[70 (27JUN1985 15:00:00)-Water Temperature (C)]]*OO[[#This Row],[12]]/SUM(OO[12])</f>
        <v>0</v>
      </c>
      <c r="O469" s="10">
        <f>3/24*OO[[#This Row],[71 (27JUN1985 18:00:00)-Water Temperature (C)]]*OO[[#This Row],[13]]/SUM(OO[13])</f>
        <v>0</v>
      </c>
      <c r="P469" s="10">
        <f>3/24*OO[[#This Row],[72 (27JUN1985 21:00:00)-Water Temperature (C)]]*OO[[#This Row],[14]]/SUM(OO[14])</f>
        <v>0</v>
      </c>
      <c r="Q469" s="10">
        <f>3/24*OO[[#This Row],[73 (28JUN1985 00:00:00)-Water Temperature (C)]]*OO[[#This Row],[15]]/SUM(OO[15])</f>
        <v>0</v>
      </c>
      <c r="R469" s="10">
        <f>3/24*OO[[#This Row],[74 (28JUN1985 03:00:00)-Water Temperature (C)]]*OO[[#This Row],[16]]/SUM(OO[16])</f>
        <v>0</v>
      </c>
      <c r="S469" s="10">
        <f>3/24*OO[[#This Row],[75 (28JUN1985 06:00:00)-Water Temperature (C)]]*OO[[#This Row],[17]]/SUM(OO[17])</f>
        <v>0</v>
      </c>
      <c r="T469" s="10">
        <f>3/24*OO[[#This Row],[76 (28JUN1985 09:00:00)-Water Temperature (C)]]*OO[[#This Row],[18]]/SUM(OO[18])</f>
        <v>0</v>
      </c>
      <c r="U469" s="10">
        <f>3/24*OO[[#This Row],[77 (28JUN1985 12:00:00)-Water Temperature (C)]]*OO[[#This Row],[19]]/SUM(OO[19])</f>
        <v>0</v>
      </c>
      <c r="V469" s="10">
        <f>3/24000000*OO[[#This Row],[78 (28JUN1985 15:00:00)-Water Temperature (C)]]*OO[[#This Row],[20]]</f>
        <v>0</v>
      </c>
      <c r="W469" s="10">
        <f>3/24000000*OO[[#This Row],[79 (28JUN1985 18:00:00)-Water Temperature (C)]]*OO[[#This Row],[21]]</f>
        <v>0</v>
      </c>
      <c r="X469" s="10">
        <f>3/24000000*OO[[#This Row],[80 (28JUN1985 21:00:00)-Water Temperature (C)]]*OO[[#This Row],[22]]</f>
        <v>0</v>
      </c>
      <c r="Y469" s="10">
        <f>3/24000000*OO[[#This Row],[81 (29JUN1985 00:00:00)-Water Temperature (C)]]*OO[[#This Row],[23]]</f>
        <v>0</v>
      </c>
      <c r="Z469" s="10">
        <f>3/24000000*OO[[#This Row],[82 (29JUN1985 03:00:00)-Water Temperature (C)]]*OO[[#This Row],[24]]</f>
        <v>0</v>
      </c>
      <c r="AA469" s="10">
        <f>3/24000000*OO[[#This Row],[83 (29JUN1985 06:00:00)-Water Temperature (C)]]*OO[[#This Row],[25]]</f>
        <v>7.8714596972374987E-43</v>
      </c>
      <c r="AB469" s="10">
        <f>3/24000000*OO[[#This Row],[84 (29JUN1985 09:00:00)-Water Temperature (C)]]*OO[[#This Row],[26]]</f>
        <v>2.1758315317914994E-36</v>
      </c>
      <c r="AC469" s="10">
        <f>3/24000000*OO[[#This Row],[85 (29JUN1985 12:00:00)-Water Temperature (C)]]*OO[[#This Row],[27]]</f>
        <v>8.7161663514337505E-31</v>
      </c>
      <c r="AD469" s="10">
        <f>3/24000000*OO[[#This Row],[86 (29JUN1985 15:00:00)-Water Temperature (C)]]*OO[[#This Row],[28]]</f>
        <v>2.3002439710476247E-26</v>
      </c>
      <c r="AE469" s="10">
        <f>3/24000000*OO[[#This Row],[88 (29JUN1985 21:00:00)-Water Temperature (C)]]*OO[[#This Row],[30]]</f>
        <v>1.1906395032386249E-19</v>
      </c>
      <c r="AF469" s="10">
        <f>3/24000000*OO[[#This Row],[88 (29JUN1985 21:00:00)-Water Temperature (C)]]*OO[[#This Row],[30]]</f>
        <v>1.1906395032386249E-19</v>
      </c>
      <c r="AG469" s="10">
        <f>3/24000000*OO[[#This Row],[89 (30JUN1985 00:00:00)-Water Temperature (C)]]*OO[[#This Row],[31]]</f>
        <v>5.4055741300650004E-17</v>
      </c>
      <c r="AH469" s="10">
        <f>3/24000000*OO[[#This Row],[90 (30JUN1985 03:00:00)-Water Temperature (C)]]*OO[[#This Row],[32]]</f>
        <v>1.1099400054500001E-14</v>
      </c>
      <c r="AI469" s="10">
        <f>3/24000000*OO[[#This Row],[91 (30JUN1985 06:00:00)-Water Temperature (C)]]*OO[[#This Row],[33]]</f>
        <v>1.1417593652250001E-12</v>
      </c>
      <c r="AJ469" s="10">
        <f>3/24000000*OO[[#This Row],[92 (30JUN1985 09:00:00)-Water Temperature (C)]]*OO[[#This Row],[34]]</f>
        <v>6.4947720166599999E-11</v>
      </c>
      <c r="AK469" s="10">
        <f>3/24000000*OO[[#This Row],[93 (30JUN1985 12:00:00)-Water Temperature (C)]]*OO[[#This Row],[35]]</f>
        <v>2.2022422373439997E-9</v>
      </c>
      <c r="AL469" s="10">
        <f>3/24000000*OO[[#This Row],[94 (30JUN1985 15:00:00)-Water Temperature (C)]]*OO[[#This Row],[36]]</f>
        <v>4.6902781763437498E-8</v>
      </c>
      <c r="AM469" s="10">
        <f>3/24000000*OO[[#This Row],[95 (30JUN1985 18:00:00)-Water Temperature (C)]]*OO[[#This Row],[37]]</f>
        <v>6.6138433850999988E-7</v>
      </c>
      <c r="AN469" s="10">
        <f>3/24000000*OO[[#This Row],[96 (30JUN1985 21:00:00)-Water Temperature (C)]]*OO[[#This Row],[38]]</f>
        <v>6.5339371364700002E-6</v>
      </c>
      <c r="AO469" s="10">
        <f>3/24000000*OO[[#This Row],[97 (01JUL1985 00:00:00)-Water Temperature (C)]]*OO[[#This Row],[39]]</f>
        <v>4.69928097486E-5</v>
      </c>
      <c r="AP469" s="10">
        <f>3/24000000*OO[[#This Row],[98 (01JUL1985 03:00:00)-Water Temperature (C)]]*OO[[#This Row],[40]]</f>
        <v>2.5638581791934996E-4</v>
      </c>
      <c r="AQ469" s="10">
        <f>3/24000000*OO[[#This Row],[99 (01JUL1985 06:00:00)-Water Temperature (C)]]*OO[[#This Row],[41]]</f>
        <v>1.0820431936910001E-3</v>
      </c>
      <c r="AR469" s="10">
        <f>3/24000000*OO[[#This Row],[100 (01JUL1985 09:00:00)-Water Temperature (C)]]*OO[[#This Row],[42]]</f>
        <v>3.6175976981654995E-3</v>
      </c>
      <c r="AS469" s="10">
        <f>3/24000000*OO[[#This Row],[101 (01JUL1985 12:00:00)-Water Temperature (C)]]*OO[[#This Row],[43]]</f>
        <v>9.8296226684524996E-3</v>
      </c>
      <c r="AT469" s="10">
        <f>3/24000000*OO[[#This Row],[102 (01JUL1985 15:00:00)-Water Temperature (C)]]*OO[[#This Row],[44]]</f>
        <v>2.2158268488899999E-2</v>
      </c>
      <c r="AU469" s="10">
        <f>3/24000000*OO[[#This Row],[103 (01JUL1985 18:00:00)-Water Temperature (C)]]*OO[[#This Row],[45]]</f>
        <v>4.2387416725824995E-2</v>
      </c>
      <c r="AV469" s="10">
        <f>3/24000000*OO[[#This Row],[104 (01JUL1985 21:00:00)-Water Temperature (C)]]*OO[[#This Row],[46]]</f>
        <v>7.0197058922624997E-2</v>
      </c>
      <c r="AW469" s="10">
        <f>3/24000000*OO[[#This Row],[105 (02JUL1985 00:00:00)-Water Temperature (C)]]*OO[[#This Row],[47]]</f>
        <v>0.102885195540275</v>
      </c>
      <c r="AX469" s="10">
        <f>3/24000000*OO[[#This Row],[106 (02JUL1985 03:00:00)-Water Temperature (C)]]*OO[[#This Row],[48]]</f>
        <v>0.13713927267039999</v>
      </c>
      <c r="AY469" s="10">
        <f>3/24000000*OO[[#This Row],[107 (02JUL1985 06:00:00)-Water Temperature (C)]]*OO[[#This Row],[49]]</f>
        <v>0.167377913284875</v>
      </c>
      <c r="AZ469" s="10">
        <f>3/24000000*OO[[#This Row],[108 (02JUL1985 09:00:00)-Water Temperature (C)]]*OO[[#This Row],[50]]</f>
        <v>0.18980347834232503</v>
      </c>
      <c r="BA469" s="10">
        <f>3/24000000*OO[[#This Row],[109 (02JUL1985 12:00:00)-Water Temperature (C)]]*OO[[#This Row],[51]]</f>
        <v>0.2014073294548</v>
      </c>
      <c r="BB469" s="10">
        <f>3/24000000*OO[[#This Row],[110 (02JUL1985 15:00:00)-Water Temperature (C)]]*OO[[#This Row],[52]]</f>
        <v>0.202157514825</v>
      </c>
      <c r="BC469" s="10">
        <f>3/24000000*OO[[#This Row],[111 (02JUL1985 18:00:00)-Water Temperature (C)]]*OO[[#This Row],[53]]</f>
        <v>0.19327484267261252</v>
      </c>
      <c r="BD469" s="10">
        <f>3/24000000*OO[[#This Row],[112 (02JUL1985 21:00:00)-Water Temperature (C)]]*OO[[#This Row],[54]]</f>
        <v>0.17907021232424999</v>
      </c>
      <c r="BE469" s="10">
        <f>3/24000000*OO[[#This Row],[113 (03JUL1985 00:00:00)-Water Temperature (C)]]*OO[[#This Row],[55]]</f>
        <v>0.16283725882993749</v>
      </c>
      <c r="BF469" s="10">
        <f>3/24000000*OO[[#This Row],[114 (03JUL1985 03:00:00)-Water Temperature (C)]]*OO[[#This Row],[56]]</f>
        <v>0.14723093522056252</v>
      </c>
      <c r="BG469" s="10">
        <f>3/24000000*OO[[#This Row],[115 (03JUL1985 06:00:00)-Water Temperature (C)]]*OO[[#This Row],[57]]</f>
        <v>0.1328004811215</v>
      </c>
      <c r="BH469" s="10">
        <f>3/24000000*OO[[#This Row],[116 (03JUL1985 09:00:00)-Water Temperature (C)]]*OO[[#This Row],[58]]</f>
        <v>0.118689548864</v>
      </c>
      <c r="BI469" s="10">
        <f>3/24000000*OO[[#This Row],[117 (03JUL1985 12:00:00)-Water Temperature (C)]]*OO[[#This Row],[59]]</f>
        <v>0.10607205153194998</v>
      </c>
      <c r="BJ469" s="10">
        <f>3/24000000*OO[[#This Row],[118 (03JUL1985 15:00:00)-Water Temperature (C)]]*OO[[#This Row],[60]]</f>
        <v>9.4374268289437499E-2</v>
      </c>
      <c r="BK469" s="10">
        <f>3/24000000*OO[[#This Row],[119 (03JUL1985 18:00:00)-Water Temperature (C)]]*OO[[#This Row],[61]]</f>
        <v>8.3522949307825001E-2</v>
      </c>
      <c r="BL469" s="10">
        <f>3/24000000*OO[[#This Row],[120 (03JUL1985 21:00:00)-Water Temperature (C)]]*OO[[#This Row],[62]]</f>
        <v>7.3975918482599989E-2</v>
      </c>
      <c r="BM469" s="10">
        <f>3/24000000*OO[[#This Row],[121 (04JUL1985 00:00:00)-Water Temperature (C)]]*OO[[#This Row],[63]]</f>
        <v>6.5919816376949991E-2</v>
      </c>
      <c r="BN469" s="10">
        <f>3/24000000*OO[[#This Row],[122 (04JUL1985 03:00:00)-Water Temperature (C)]]*OO[[#This Row],[64]]</f>
        <v>5.9964943264699998E-2</v>
      </c>
      <c r="BO469" s="10">
        <f>3/24000000*OO[[#This Row],[123 (04JUL1985 06:00:00)-Water Temperature (C)]]*OO[[#This Row],[65]]</f>
        <v>5.4932921834174996E-2</v>
      </c>
      <c r="BP469" s="10">
        <f>3/24000000*OO[[#This Row],[124 (04JUL1985 09:00:00)-Water Temperature (C)]]*OO[[#This Row],[66]]</f>
        <v>5.0492815439849993E-2</v>
      </c>
      <c r="BQ469" s="10">
        <f>3/24000000*OO[[#This Row],[125 (04JUL1985 12:00:00)-Water Temperature (C)]]*OO[[#This Row],[67]]</f>
        <v>4.6127429590050006E-2</v>
      </c>
      <c r="BR469" s="10">
        <f>3/24000000*OO[[#This Row],[126 (04JUL1985 15:00:00)-Water Temperature (C)]]*OO[[#This Row],[68]]</f>
        <v>4.1958833933212501E-2</v>
      </c>
      <c r="BS469" s="10">
        <f>3/24000000*OO[[#This Row],[127 (04JUL1985 18:00:00)-Water Temperature (C)]]*OO[[#This Row],[69]]</f>
        <v>3.7872532410210005E-2</v>
      </c>
      <c r="BT469" s="10">
        <f>3/24000000*OO[[#This Row],[128 (04JUL1985 21:00:00)-Water Temperature (C)]]*OO[[#This Row],[70]]</f>
        <v>3.421826877465E-2</v>
      </c>
      <c r="BU469" s="10">
        <f>3/24000000*OO[[#This Row],[129 (05JUL1985 00:00:00)-Water Temperature (C)]]*OO[[#This Row],[71]]</f>
        <v>3.0998057377125004E-2</v>
      </c>
      <c r="BV469" s="10">
        <f>3/24000000*OO[[#This Row],[130 (05JUL1985 03:00:00)-Water Temperature (C)]]*OO[[#This Row],[72]]</f>
        <v>2.8525588836924999E-2</v>
      </c>
      <c r="BW469" s="10">
        <f>3/24000000*OO[[#This Row],[131 (05JUL1985 06:00:00)-Water Temperature (C)]]*OO[[#This Row],[73]]</f>
        <v>2.6370927423474997E-2</v>
      </c>
      <c r="BX469" s="10">
        <f>3/24000000*OO[[#This Row],[132 (05JUL1985 09:00:00)-Water Temperature (C)]]*OO[[#This Row],[74]]</f>
        <v>2.4514900271962497E-2</v>
      </c>
      <c r="BY469" s="10">
        <f>3/24000000*OO[[#This Row],[133 (05JUL1985 12:00:00)-Water Temperature (C)]]*OO[[#This Row],[75]]</f>
        <v>2.2857379236434997E-2</v>
      </c>
      <c r="BZ469" s="10">
        <f>3/24000000*OO[[#This Row],[134 (05JUL1985 15:00:00)-Water Temperature (C)]]*OO[[#This Row],[76]]</f>
        <v>2.11674520951575E-2</v>
      </c>
      <c r="CA469" s="10">
        <f>3/24000000*OO[[#This Row],[135 (05JUL1985 18:00:00)-Water Temperature (C)]]*OO[[#This Row],[77]]</f>
        <v>1.9525310546985E-2</v>
      </c>
      <c r="CB469" s="10">
        <f>3/24000000*OO[[#This Row],[136 (05JUL1985 21:00:00)-Water Temperature (C)]]*OO[[#This Row],[78]]</f>
        <v>1.802753047623E-2</v>
      </c>
      <c r="CC469" s="10">
        <f>3/24000000*OO[[#This Row],[137 (06JUL1985 00:00:00)-Water Temperature (C)]]*OO[[#This Row],[79]]</f>
        <v>1.67377040442E-2</v>
      </c>
      <c r="CD469" s="10">
        <f>3/24000000*OO[[#This Row],[138 (06JUL1985 03:00:00)-Water Temperature (C)]]*OO[[#This Row],[80]]</f>
        <v>1.5784909806237497E-2</v>
      </c>
      <c r="CE469" s="10">
        <f>3/24000000*OO[[#This Row],[139 (06JUL1985 06:00:00)-Water Temperature (C)]]*OO[[#This Row],[81]]</f>
        <v>1.4983647347279997E-2</v>
      </c>
      <c r="CF469" s="10">
        <f>3/24000000*OO[[#This Row],[140 (06JUL1985 09:00:00)-Water Temperature (C)]]*OO[[#This Row],[82]]</f>
        <v>1.4308148798894998E-2</v>
      </c>
      <c r="CG469" s="10">
        <f>3/24000000*OO[[#This Row],[141 (06JUL1985 12:00:00)-Water Temperature (C)]]*OO[[#This Row],[83]]</f>
        <v>1.366871799157E-2</v>
      </c>
      <c r="CH469" s="10">
        <f>3/24000000*OO[[#This Row],[142 (06JUL1985 15:00:00)-Water Temperature (C)]]*OO[[#This Row],[84]]</f>
        <v>1.3009918917959998E-2</v>
      </c>
      <c r="CI469" s="10">
        <f>3/24000000*OO[[#This Row],[143 (06JUL1985 18:00:00)-Water Temperature (C)]]*OO[[#This Row],[85]]</f>
        <v>1.2298825572165E-2</v>
      </c>
      <c r="CJ469" s="10">
        <f>3/24000000*OO[[#This Row],[144 (06JUL1985 21:00:00)-Water Temperature (C)]]*OO[[#This Row],[86]]</f>
        <v>1.1646214051167499E-2</v>
      </c>
      <c r="CK469" s="10">
        <f>3/24000000*OO[[#This Row],[145 (07JUL1985 00:00:00)-Water Temperature (C)]]*OO[[#This Row],[87]]</f>
        <v>1.1068372252583751E-2</v>
      </c>
      <c r="CL469" s="10">
        <f>3/24000000*OO[[#This Row],[146 (07JUL1985 03:00:00)-Water Temperature (C)]]*OO[[#This Row],[88]]</f>
        <v>1.0704053567437498E-2</v>
      </c>
      <c r="CM469" s="10">
        <f>3/24000000*OO[[#This Row],[147 (07JUL1985 06:00:00)-Water Temperature (C)]]*OO[[#This Row],[89]]</f>
        <v>1.0325666109440001E-2</v>
      </c>
      <c r="CN469" s="10">
        <f>3/24000000*OO[[#This Row],[148 (07JUL1985 09:00:00)-Water Temperature (C)]]*OO[[#This Row],[90]]</f>
        <v>9.9419253894799976E-3</v>
      </c>
      <c r="CO469" s="10">
        <f>3/24000000*OO[[#This Row],[149 (07JUL1985 12:00:00)-Water Temperature (C)]]*OO[[#This Row],[91]]</f>
        <v>9.5743332614699993E-3</v>
      </c>
      <c r="CP469" s="10">
        <f>3/24000000*OO[[#This Row],[150 (07JUL1985 15:00:00)-Water Temperature (C)]]*OO[[#This Row],[92]]</f>
        <v>9.2396527252849997E-3</v>
      </c>
      <c r="CQ469" s="10">
        <f>3/24000000*OO[[#This Row],[151 (07JUL1985 18:00:00)-Water Temperature (C)]]*OO[[#This Row],[93]]</f>
        <v>8.8910406378199993E-3</v>
      </c>
      <c r="CR469" s="10">
        <f>3/24000000*OO[[#This Row],[152 (07JUL1985 21:00:00)-Water Temperature (C)]]*OO[[#This Row],[94]]</f>
        <v>8.556414030872499E-3</v>
      </c>
      <c r="CS469" s="10">
        <f>3/24000000*OO[[#This Row],[153 (08JUL1985 00:00:00)-Water Temperature (C)]]*OO[[#This Row],[95]]</f>
        <v>8.249500622E-3</v>
      </c>
      <c r="CT469" s="10">
        <f>3/24000000*OO[[#This Row],[154 (08JUL1985 03:00:00)-Water Temperature (C)]]*OO[[#This Row],[96]]</f>
        <v>8.111543407791251E-3</v>
      </c>
      <c r="CU469" s="10">
        <f>3/24000000*OO[[#This Row],[155 (08JUL1985 06:00:00)-Water Temperature (C)]]*OO[[#This Row],[97]]</f>
        <v>8.0167799898574997E-3</v>
      </c>
      <c r="CV469" s="10">
        <f>3/24000000*OO[[#This Row],[156 (08JUL1985 09:00:00)-Water Temperature (C)]]*OO[[#This Row],[98]]</f>
        <v>7.8977976765937496E-3</v>
      </c>
      <c r="CW469" s="10">
        <f>3/24000000*OO[[#This Row],[157 (08JUL1985 12:00:00)-Water Temperature (C)]]*OO[[#This Row],[99]]</f>
        <v>7.771665230211249E-3</v>
      </c>
    </row>
    <row r="470" spans="1:101" x14ac:dyDescent="0.35">
      <c r="A470" t="s">
        <v>477</v>
      </c>
      <c r="B470">
        <v>850.02930000000003</v>
      </c>
      <c r="C470" s="10">
        <f>3/24*OO[[#This Row],[59 (26JUN1985 06:00:00)-Water Temperature (C)]]*OO[[#This Row],[1]]/SUM(OO[1])</f>
        <v>0</v>
      </c>
      <c r="D470" s="10">
        <f>3/24*OO[[#This Row],[60 (26JUN1985 09:00:00)-Water Temperature (C)]]*OO[[#This Row],[2]]/SUM(OO[2])</f>
        <v>0</v>
      </c>
      <c r="E470" s="10">
        <f>3/24*OO[[#This Row],[61 (26JUN1985 12:00:00)-Water Temperature (C)]]*OO[[#This Row],[3]]/SUM(OO[3])</f>
        <v>0</v>
      </c>
      <c r="F470" s="10">
        <f>3/24*OO[[#This Row],[62 (26JUN1985 15:00:00)-Water Temperature (C)]]*OO[[#This Row],[4]]/SUM(OO[4])</f>
        <v>0</v>
      </c>
      <c r="G470" s="10">
        <f>3/24*OO[[#This Row],[63 (26JUN1985 18:00:00)-Water Temperature (C)]]*OO[[#This Row],[5]]/SUM(OO[5])</f>
        <v>0</v>
      </c>
      <c r="H470" s="10">
        <f>3/24*OO[[#This Row],[64 (26JUN1985 21:00:00)-Water Temperature (C)]]*OO[[#This Row],[6]]/SUM(OO[6])</f>
        <v>0</v>
      </c>
      <c r="I470" s="10">
        <f>3/24*OO[[#This Row],[65 (27JUN1985 00:00:00)-Water Temperature (C)]]*OO[[#This Row],[7]]/SUM(OO[7])</f>
        <v>0</v>
      </c>
      <c r="J470" s="10">
        <f>3/24*OO[[#This Row],[66 (27JUN1985 03:00:00)-Water Temperature (C)]]*OO[[#This Row],[8]]/SUM(OO[8])</f>
        <v>0</v>
      </c>
      <c r="K470" s="10">
        <f>3/24*OO[[#This Row],[67 (27JUN1985 06:00:00)-Water Temperature (C)]]*OO[[#This Row],[9]]/SUM(OO[9])</f>
        <v>0</v>
      </c>
      <c r="L470" s="10">
        <f>3/24*OO[[#This Row],[68 (27JUN1985 09:00:00)-Water Temperature (C)]]*OO[[#This Row],[10]]/SUM(OO[10])</f>
        <v>0</v>
      </c>
      <c r="M470" s="10">
        <f>3/24*OO[[#This Row],[69 (27JUN1985 12:00:00)-Water Temperature (C)]]*OO[[#This Row],[11]]/SUM(OO[11])</f>
        <v>0</v>
      </c>
      <c r="N470" s="10">
        <f>3/24*OO[[#This Row],[70 (27JUN1985 15:00:00)-Water Temperature (C)]]*OO[[#This Row],[12]]/SUM(OO[12])</f>
        <v>0</v>
      </c>
      <c r="O470" s="10">
        <f>3/24*OO[[#This Row],[71 (27JUN1985 18:00:00)-Water Temperature (C)]]*OO[[#This Row],[13]]/SUM(OO[13])</f>
        <v>0</v>
      </c>
      <c r="P470" s="10">
        <f>3/24*OO[[#This Row],[72 (27JUN1985 21:00:00)-Water Temperature (C)]]*OO[[#This Row],[14]]/SUM(OO[14])</f>
        <v>0</v>
      </c>
      <c r="Q470" s="10">
        <f>3/24*OO[[#This Row],[73 (28JUN1985 00:00:00)-Water Temperature (C)]]*OO[[#This Row],[15]]/SUM(OO[15])</f>
        <v>0</v>
      </c>
      <c r="R470" s="10">
        <f>3/24*OO[[#This Row],[74 (28JUN1985 03:00:00)-Water Temperature (C)]]*OO[[#This Row],[16]]/SUM(OO[16])</f>
        <v>0</v>
      </c>
      <c r="S470" s="10">
        <f>3/24*OO[[#This Row],[75 (28JUN1985 06:00:00)-Water Temperature (C)]]*OO[[#This Row],[17]]/SUM(OO[17])</f>
        <v>0</v>
      </c>
      <c r="T470" s="10">
        <f>3/24*OO[[#This Row],[76 (28JUN1985 09:00:00)-Water Temperature (C)]]*OO[[#This Row],[18]]/SUM(OO[18])</f>
        <v>0</v>
      </c>
      <c r="U470" s="10">
        <f>3/24*OO[[#This Row],[77 (28JUN1985 12:00:00)-Water Temperature (C)]]*OO[[#This Row],[19]]/SUM(OO[19])</f>
        <v>0</v>
      </c>
      <c r="V470" s="10">
        <f>3/24000000*OO[[#This Row],[78 (28JUN1985 15:00:00)-Water Temperature (C)]]*OO[[#This Row],[20]]</f>
        <v>0</v>
      </c>
      <c r="W470" s="10">
        <f>3/24000000*OO[[#This Row],[79 (28JUN1985 18:00:00)-Water Temperature (C)]]*OO[[#This Row],[21]]</f>
        <v>0</v>
      </c>
      <c r="X470" s="10">
        <f>3/24000000*OO[[#This Row],[80 (28JUN1985 21:00:00)-Water Temperature (C)]]*OO[[#This Row],[22]]</f>
        <v>0</v>
      </c>
      <c r="Y470" s="10">
        <f>3/24000000*OO[[#This Row],[81 (29JUN1985 00:00:00)-Water Temperature (C)]]*OO[[#This Row],[23]]</f>
        <v>0</v>
      </c>
      <c r="Z470" s="10">
        <f>3/24000000*OO[[#This Row],[82 (29JUN1985 03:00:00)-Water Temperature (C)]]*OO[[#This Row],[24]]</f>
        <v>0</v>
      </c>
      <c r="AA470" s="10">
        <f>3/24000000*OO[[#This Row],[83 (29JUN1985 06:00:00)-Water Temperature (C)]]*OO[[#This Row],[25]]</f>
        <v>1.9281844103856249E-43</v>
      </c>
      <c r="AB470" s="10">
        <f>3/24000000*OO[[#This Row],[84 (29JUN1985 09:00:00)-Water Temperature (C)]]*OO[[#This Row],[26]]</f>
        <v>4.9487189763375E-37</v>
      </c>
      <c r="AC470" s="10">
        <f>3/24000000*OO[[#This Row],[85 (29JUN1985 12:00:00)-Water Temperature (C)]]*OO[[#This Row],[27]]</f>
        <v>2.2724651643264998E-31</v>
      </c>
      <c r="AD470" s="10">
        <f>3/24000000*OO[[#This Row],[86 (29JUN1985 15:00:00)-Water Temperature (C)]]*OO[[#This Row],[28]]</f>
        <v>6.9433219423687501E-27</v>
      </c>
      <c r="AE470" s="10">
        <f>3/24000000*OO[[#This Row],[88 (29JUN1985 21:00:00)-Water Temperature (C)]]*OO[[#This Row],[30]]</f>
        <v>4.3851734649450008E-20</v>
      </c>
      <c r="AF470" s="10">
        <f>3/24000000*OO[[#This Row],[88 (29JUN1985 21:00:00)-Water Temperature (C)]]*OO[[#This Row],[30]]</f>
        <v>4.3851734649450008E-20</v>
      </c>
      <c r="AG470" s="10">
        <f>3/24000000*OO[[#This Row],[89 (30JUN1985 00:00:00)-Water Temperature (C)]]*OO[[#This Row],[31]]</f>
        <v>2.1542455358887501E-17</v>
      </c>
      <c r="AH470" s="10">
        <f>3/24000000*OO[[#This Row],[90 (30JUN1985 03:00:00)-Water Temperature (C)]]*OO[[#This Row],[32]]</f>
        <v>4.7490683639900001E-15</v>
      </c>
      <c r="AI470" s="10">
        <f>3/24000000*OO[[#This Row],[91 (30JUN1985 06:00:00)-Water Temperature (C)]]*OO[[#This Row],[33]]</f>
        <v>5.2154989940374998E-13</v>
      </c>
      <c r="AJ470" s="10">
        <f>3/24000000*OO[[#This Row],[92 (30JUN1985 09:00:00)-Water Temperature (C)]]*OO[[#This Row],[34]]</f>
        <v>3.1506051709599995E-11</v>
      </c>
      <c r="AK470" s="10">
        <f>3/24000000*OO[[#This Row],[93 (30JUN1985 12:00:00)-Water Temperature (C)]]*OO[[#This Row],[35]]</f>
        <v>1.1302668466389998E-9</v>
      </c>
      <c r="AL470" s="10">
        <f>3/24000000*OO[[#This Row],[94 (30JUN1985 15:00:00)-Water Temperature (C)]]*OO[[#This Row],[36]]</f>
        <v>2.540836098346875E-8</v>
      </c>
      <c r="AM470" s="10">
        <f>3/24000000*OO[[#This Row],[95 (30JUN1985 18:00:00)-Water Temperature (C)]]*OO[[#This Row],[37]]</f>
        <v>3.7751618935205003E-7</v>
      </c>
      <c r="AN470" s="10">
        <f>3/24000000*OO[[#This Row],[96 (30JUN1985 21:00:00)-Water Temperature (C)]]*OO[[#This Row],[38]]</f>
        <v>3.9242052142386245E-6</v>
      </c>
      <c r="AO470" s="10">
        <f>3/24000000*OO[[#This Row],[97 (01JUL1985 00:00:00)-Water Temperature (C)]]*OO[[#This Row],[39]]</f>
        <v>2.9664487375560001E-5</v>
      </c>
      <c r="AP470" s="10">
        <f>3/24000000*OO[[#This Row],[98 (01JUL1985 03:00:00)-Water Temperature (C)]]*OO[[#This Row],[40]]</f>
        <v>1.6980932135806252E-4</v>
      </c>
      <c r="AQ470" s="10">
        <f>3/24000000*OO[[#This Row],[99 (01JUL1985 06:00:00)-Water Temperature (C)]]*OO[[#This Row],[41]]</f>
        <v>7.5081378816562491E-4</v>
      </c>
      <c r="AR470" s="10">
        <f>3/24000000*OO[[#This Row],[100 (01JUL1985 09:00:00)-Water Temperature (C)]]*OO[[#This Row],[42]]</f>
        <v>2.6245807879969997E-3</v>
      </c>
      <c r="AS470" s="10">
        <f>3/24000000*OO[[#This Row],[101 (01JUL1985 12:00:00)-Water Temperature (C)]]*OO[[#This Row],[43]]</f>
        <v>7.4483118976499995E-3</v>
      </c>
      <c r="AT470" s="10">
        <f>3/24000000*OO[[#This Row],[102 (01JUL1985 15:00:00)-Water Temperature (C)]]*OO[[#This Row],[44]]</f>
        <v>1.7517751186196251E-2</v>
      </c>
      <c r="AU470" s="10">
        <f>3/24000000*OO[[#This Row],[103 (01JUL1985 18:00:00)-Water Temperature (C)]]*OO[[#This Row],[45]]</f>
        <v>3.4934668394429998E-2</v>
      </c>
      <c r="AV470" s="10">
        <f>3/24000000*OO[[#This Row],[104 (01JUL1985 21:00:00)-Water Temperature (C)]]*OO[[#This Row],[46]]</f>
        <v>6.0262304313599982E-2</v>
      </c>
      <c r="AW470" s="10">
        <f>3/24000000*OO[[#This Row],[105 (02JUL1985 00:00:00)-Water Temperature (C)]]*OO[[#This Row],[47]]</f>
        <v>9.187020988983749E-2</v>
      </c>
      <c r="AX470" s="10">
        <f>3/24000000*OO[[#This Row],[106 (02JUL1985 03:00:00)-Water Temperature (C)]]*OO[[#This Row],[48]]</f>
        <v>0.12710361788217497</v>
      </c>
      <c r="AY470" s="10">
        <f>3/24000000*OO[[#This Row],[107 (02JUL1985 06:00:00)-Water Temperature (C)]]*OO[[#This Row],[49]]</f>
        <v>0.16067795602566251</v>
      </c>
      <c r="AZ470" s="10">
        <f>3/24000000*OO[[#This Row],[108 (02JUL1985 09:00:00)-Water Temperature (C)]]*OO[[#This Row],[50]]</f>
        <v>0.18825649866850003</v>
      </c>
      <c r="BA470" s="10">
        <f>3/24000000*OO[[#This Row],[109 (02JUL1985 12:00:00)-Water Temperature (C)]]*OO[[#This Row],[51]]</f>
        <v>0.20591452765431253</v>
      </c>
      <c r="BB470" s="10">
        <f>3/24000000*OO[[#This Row],[110 (02JUL1985 15:00:00)-Water Temperature (C)]]*OO[[#This Row],[52]]</f>
        <v>0.21262222149121249</v>
      </c>
      <c r="BC470" s="10">
        <f>3/24000000*OO[[#This Row],[111 (02JUL1985 18:00:00)-Water Temperature (C)]]*OO[[#This Row],[53]]</f>
        <v>0.20870517435735</v>
      </c>
      <c r="BD470" s="10">
        <f>3/24000000*OO[[#This Row],[112 (02JUL1985 21:00:00)-Water Temperature (C)]]*OO[[#This Row],[54]]</f>
        <v>0.19827528630923746</v>
      </c>
      <c r="BE470" s="10">
        <f>3/24000000*OO[[#This Row],[113 (03JUL1985 00:00:00)-Water Temperature (C)]]*OO[[#This Row],[55]]</f>
        <v>0.18416544420625</v>
      </c>
      <c r="BF470" s="10">
        <f>3/24000000*OO[[#This Row],[114 (03JUL1985 03:00:00)-Water Temperature (C)]]*OO[[#This Row],[56]]</f>
        <v>0.16969706916975</v>
      </c>
      <c r="BG470" s="10">
        <f>3/24000000*OO[[#This Row],[115 (03JUL1985 06:00:00)-Water Temperature (C)]]*OO[[#This Row],[57]]</f>
        <v>0.15552072900993749</v>
      </c>
      <c r="BH470" s="10">
        <f>3/24000000*OO[[#This Row],[116 (03JUL1985 09:00:00)-Water Temperature (C)]]*OO[[#This Row],[58]]</f>
        <v>0.14082851428425</v>
      </c>
      <c r="BI470" s="10">
        <f>3/24000000*OO[[#This Row],[117 (03JUL1985 12:00:00)-Water Temperature (C)]]*OO[[#This Row],[59]]</f>
        <v>0.12718125394612501</v>
      </c>
      <c r="BJ470" s="10">
        <f>3/24000000*OO[[#This Row],[118 (03JUL1985 15:00:00)-Water Temperature (C)]]*OO[[#This Row],[60]]</f>
        <v>0.1142043879495</v>
      </c>
      <c r="BK470" s="10">
        <f>3/24000000*OO[[#This Row],[119 (03JUL1985 18:00:00)-Water Temperature (C)]]*OO[[#This Row],[61]]</f>
        <v>0.10191197770282501</v>
      </c>
      <c r="BL470" s="10">
        <f>3/24000000*OO[[#This Row],[120 (03JUL1985 21:00:00)-Water Temperature (C)]]*OO[[#This Row],[62]]</f>
        <v>9.0952690808249997E-2</v>
      </c>
      <c r="BM470" s="10">
        <f>3/24000000*OO[[#This Row],[121 (04JUL1985 00:00:00)-Water Temperature (C)]]*OO[[#This Row],[63]]</f>
        <v>8.1598891606099982E-2</v>
      </c>
      <c r="BN470" s="10">
        <f>3/24000000*OO[[#This Row],[122 (04JUL1985 03:00:00)-Water Temperature (C)]]*OO[[#This Row],[64]]</f>
        <v>7.4610938784999997E-2</v>
      </c>
      <c r="BO470" s="10">
        <f>3/24000000*OO[[#This Row],[123 (04JUL1985 06:00:00)-Water Temperature (C)]]*OO[[#This Row],[65]]</f>
        <v>6.8635762724362517E-2</v>
      </c>
      <c r="BP470" s="10">
        <f>3/24000000*OO[[#This Row],[124 (04JUL1985 09:00:00)-Water Temperature (C)]]*OO[[#This Row],[66]]</f>
        <v>6.3283037428262495E-2</v>
      </c>
      <c r="BQ470" s="10">
        <f>3/24000000*OO[[#This Row],[125 (04JUL1985 12:00:00)-Water Temperature (C)]]*OO[[#This Row],[67]]</f>
        <v>5.7976838025599997E-2</v>
      </c>
      <c r="BR470" s="10">
        <f>3/24000000*OO[[#This Row],[126 (04JUL1985 15:00:00)-Water Temperature (C)]]*OO[[#This Row],[68]]</f>
        <v>5.2893835085099997E-2</v>
      </c>
      <c r="BS470" s="10">
        <f>3/24000000*OO[[#This Row],[127 (04JUL1985 18:00:00)-Water Temperature (C)]]*OO[[#This Row],[69]]</f>
        <v>4.7912401783712498E-2</v>
      </c>
      <c r="BT470" s="10">
        <f>3/24000000*OO[[#This Row],[128 (04JUL1985 21:00:00)-Water Temperature (C)]]*OO[[#This Row],[70]]</f>
        <v>4.3459235076999995E-2</v>
      </c>
      <c r="BU470" s="10">
        <f>3/24000000*OO[[#This Row],[129 (05JUL1985 00:00:00)-Water Temperature (C)]]*OO[[#This Row],[71]]</f>
        <v>3.9527158996499993E-2</v>
      </c>
      <c r="BV470" s="10">
        <f>3/24000000*OO[[#This Row],[130 (05JUL1985 03:00:00)-Water Temperature (C)]]*OO[[#This Row],[72]]</f>
        <v>3.6483069073762503E-2</v>
      </c>
      <c r="BW470" s="10">
        <f>3/24000000*OO[[#This Row],[131 (05JUL1985 06:00:00)-Water Temperature (C)]]*OO[[#This Row],[73]]</f>
        <v>3.3808243093319999E-2</v>
      </c>
      <c r="BX470" s="10">
        <f>3/24000000*OO[[#This Row],[132 (05JUL1985 09:00:00)-Water Temperature (C)]]*OO[[#This Row],[74]]</f>
        <v>3.1476377832705002E-2</v>
      </c>
      <c r="BY470" s="10">
        <f>3/24000000*OO[[#This Row],[133 (05JUL1985 12:00:00)-Water Temperature (C)]]*OO[[#This Row],[75]]</f>
        <v>2.9370542015699996E-2</v>
      </c>
      <c r="BZ470" s="10">
        <f>3/24000000*OO[[#This Row],[134 (05JUL1985 15:00:00)-Water Temperature (C)]]*OO[[#This Row],[76]]</f>
        <v>2.7235699877239998E-2</v>
      </c>
      <c r="CA470" s="10">
        <f>3/24000000*OO[[#This Row],[135 (05JUL1985 18:00:00)-Water Temperature (C)]]*OO[[#This Row],[77]]</f>
        <v>2.5161024538304998E-2</v>
      </c>
      <c r="CB470" s="10">
        <f>3/24000000*OO[[#This Row],[136 (05JUL1985 21:00:00)-Water Temperature (C)]]*OO[[#This Row],[78]]</f>
        <v>2.3274714488264996E-2</v>
      </c>
      <c r="CC470" s="10">
        <f>3/24000000*OO[[#This Row],[137 (06JUL1985 00:00:00)-Water Temperature (C)]]*OO[[#This Row],[79]]</f>
        <v>2.164665438053625E-2</v>
      </c>
      <c r="CD470" s="10">
        <f>3/24000000*OO[[#This Row],[138 (06JUL1985 03:00:00)-Water Temperature (C)]]*OO[[#This Row],[80]]</f>
        <v>2.0433889032556253E-2</v>
      </c>
      <c r="CE470" s="10">
        <f>3/24000000*OO[[#This Row],[139 (06JUL1985 06:00:00)-Water Temperature (C)]]*OO[[#This Row],[81]]</f>
        <v>1.9403148197040001E-2</v>
      </c>
      <c r="CF470" s="10">
        <f>3/24000000*OO[[#This Row],[140 (06JUL1985 09:00:00)-Water Temperature (C)]]*OO[[#This Row],[82]]</f>
        <v>1.8521966532681247E-2</v>
      </c>
      <c r="CG470" s="10">
        <f>3/24000000*OO[[#This Row],[141 (06JUL1985 12:00:00)-Water Temperature (C)]]*OO[[#This Row],[83]]</f>
        <v>1.7684802585952501E-2</v>
      </c>
      <c r="CH470" s="10">
        <f>3/24000000*OO[[#This Row],[142 (06JUL1985 15:00:00)-Water Temperature (C)]]*OO[[#This Row],[84]]</f>
        <v>1.6831885374359999E-2</v>
      </c>
      <c r="CI470" s="10">
        <f>3/24000000*OO[[#This Row],[143 (06JUL1985 18:00:00)-Water Temperature (C)]]*OO[[#This Row],[85]]</f>
        <v>1.5919981061231249E-2</v>
      </c>
      <c r="CJ470" s="10">
        <f>3/24000000*OO[[#This Row],[144 (06JUL1985 21:00:00)-Water Temperature (C)]]*OO[[#This Row],[86]]</f>
        <v>1.5086729008682499E-2</v>
      </c>
      <c r="CK470" s="10">
        <f>3/24000000*OO[[#This Row],[145 (07JUL1985 00:00:00)-Water Temperature (C)]]*OO[[#This Row],[87]]</f>
        <v>1.434950425675875E-2</v>
      </c>
      <c r="CL470" s="10">
        <f>3/24000000*OO[[#This Row],[146 (07JUL1985 03:00:00)-Water Temperature (C)]]*OO[[#This Row],[88]]</f>
        <v>1.3874432396682498E-2</v>
      </c>
      <c r="CM470" s="10">
        <f>3/24000000*OO[[#This Row],[147 (07JUL1985 06:00:00)-Water Temperature (C)]]*OO[[#This Row],[89]]</f>
        <v>1.3388864441719999E-2</v>
      </c>
      <c r="CN470" s="10">
        <f>3/24000000*OO[[#This Row],[148 (07JUL1985 09:00:00)-Water Temperature (C)]]*OO[[#This Row],[90]]</f>
        <v>1.2889159239881249E-2</v>
      </c>
      <c r="CO470" s="10">
        <f>3/24000000*OO[[#This Row],[149 (07JUL1985 12:00:00)-Water Temperature (C)]]*OO[[#This Row],[91]]</f>
        <v>1.2409064395426248E-2</v>
      </c>
      <c r="CP470" s="10">
        <f>3/24000000*OO[[#This Row],[150 (07JUL1985 15:00:00)-Water Temperature (C)]]*OO[[#This Row],[92]]</f>
        <v>1.1973415603852499E-2</v>
      </c>
      <c r="CQ470" s="10">
        <f>3/24000000*OO[[#This Row],[151 (07JUL1985 18:00:00)-Water Temperature (C)]]*OO[[#This Row],[93]]</f>
        <v>1.15220457262625E-2</v>
      </c>
      <c r="CR470" s="10">
        <f>3/24000000*OO[[#This Row],[152 (07JUL1985 21:00:00)-Water Temperature (C)]]*OO[[#This Row],[94]]</f>
        <v>1.1090226155182499E-2</v>
      </c>
      <c r="CS470" s="10">
        <f>3/24000000*OO[[#This Row],[153 (08JUL1985 00:00:00)-Water Temperature (C)]]*OO[[#This Row],[95]]</f>
        <v>1.069423873173625E-2</v>
      </c>
      <c r="CT470" s="10">
        <f>3/24000000*OO[[#This Row],[154 (08JUL1985 03:00:00)-Water Temperature (C)]]*OO[[#This Row],[96]]</f>
        <v>1.0504023129909999E-2</v>
      </c>
      <c r="CU470" s="10">
        <f>3/24000000*OO[[#This Row],[155 (08JUL1985 06:00:00)-Water Temperature (C)]]*OO[[#This Row],[97]]</f>
        <v>1.0369392440189999E-2</v>
      </c>
      <c r="CV470" s="10">
        <f>3/24000000*OO[[#This Row],[156 (08JUL1985 09:00:00)-Water Temperature (C)]]*OO[[#This Row],[98]]</f>
        <v>1.0204635780101248E-2</v>
      </c>
      <c r="CW470" s="10">
        <f>3/24000000*OO[[#This Row],[157 (08JUL1985 12:00:00)-Water Temperature (C)]]*OO[[#This Row],[99]]</f>
        <v>1.0031098036732498E-2</v>
      </c>
    </row>
    <row r="471" spans="1:101" x14ac:dyDescent="0.35">
      <c r="A471" t="s">
        <v>478</v>
      </c>
      <c r="B471">
        <v>844.41790000000003</v>
      </c>
      <c r="C471" s="10">
        <f>3/24*OO[[#This Row],[59 (26JUN1985 06:00:00)-Water Temperature (C)]]*OO[[#This Row],[1]]/SUM(OO[1])</f>
        <v>0</v>
      </c>
      <c r="D471" s="10">
        <f>3/24*OO[[#This Row],[60 (26JUN1985 09:00:00)-Water Temperature (C)]]*OO[[#This Row],[2]]/SUM(OO[2])</f>
        <v>0</v>
      </c>
      <c r="E471" s="10">
        <f>3/24*OO[[#This Row],[61 (26JUN1985 12:00:00)-Water Temperature (C)]]*OO[[#This Row],[3]]/SUM(OO[3])</f>
        <v>0</v>
      </c>
      <c r="F471" s="10">
        <f>3/24*OO[[#This Row],[62 (26JUN1985 15:00:00)-Water Temperature (C)]]*OO[[#This Row],[4]]/SUM(OO[4])</f>
        <v>0</v>
      </c>
      <c r="G471" s="10">
        <f>3/24*OO[[#This Row],[63 (26JUN1985 18:00:00)-Water Temperature (C)]]*OO[[#This Row],[5]]/SUM(OO[5])</f>
        <v>0</v>
      </c>
      <c r="H471" s="10">
        <f>3/24*OO[[#This Row],[64 (26JUN1985 21:00:00)-Water Temperature (C)]]*OO[[#This Row],[6]]/SUM(OO[6])</f>
        <v>0</v>
      </c>
      <c r="I471" s="10">
        <f>3/24*OO[[#This Row],[65 (27JUN1985 00:00:00)-Water Temperature (C)]]*OO[[#This Row],[7]]/SUM(OO[7])</f>
        <v>0</v>
      </c>
      <c r="J471" s="10">
        <f>3/24*OO[[#This Row],[66 (27JUN1985 03:00:00)-Water Temperature (C)]]*OO[[#This Row],[8]]/SUM(OO[8])</f>
        <v>0</v>
      </c>
      <c r="K471" s="10">
        <f>3/24*OO[[#This Row],[67 (27JUN1985 06:00:00)-Water Temperature (C)]]*OO[[#This Row],[9]]/SUM(OO[9])</f>
        <v>0</v>
      </c>
      <c r="L471" s="10">
        <f>3/24*OO[[#This Row],[68 (27JUN1985 09:00:00)-Water Temperature (C)]]*OO[[#This Row],[10]]/SUM(OO[10])</f>
        <v>0</v>
      </c>
      <c r="M471" s="10">
        <f>3/24*OO[[#This Row],[69 (27JUN1985 12:00:00)-Water Temperature (C)]]*OO[[#This Row],[11]]/SUM(OO[11])</f>
        <v>0</v>
      </c>
      <c r="N471" s="10">
        <f>3/24*OO[[#This Row],[70 (27JUN1985 15:00:00)-Water Temperature (C)]]*OO[[#This Row],[12]]/SUM(OO[12])</f>
        <v>0</v>
      </c>
      <c r="O471" s="10">
        <f>3/24*OO[[#This Row],[71 (27JUN1985 18:00:00)-Water Temperature (C)]]*OO[[#This Row],[13]]/SUM(OO[13])</f>
        <v>0</v>
      </c>
      <c r="P471" s="10">
        <f>3/24*OO[[#This Row],[72 (27JUN1985 21:00:00)-Water Temperature (C)]]*OO[[#This Row],[14]]/SUM(OO[14])</f>
        <v>0</v>
      </c>
      <c r="Q471" s="10">
        <f>3/24*OO[[#This Row],[73 (28JUN1985 00:00:00)-Water Temperature (C)]]*OO[[#This Row],[15]]/SUM(OO[15])</f>
        <v>0</v>
      </c>
      <c r="R471" s="10">
        <f>3/24*OO[[#This Row],[74 (28JUN1985 03:00:00)-Water Temperature (C)]]*OO[[#This Row],[16]]/SUM(OO[16])</f>
        <v>0</v>
      </c>
      <c r="S471" s="10">
        <f>3/24*OO[[#This Row],[75 (28JUN1985 06:00:00)-Water Temperature (C)]]*OO[[#This Row],[17]]/SUM(OO[17])</f>
        <v>0</v>
      </c>
      <c r="T471" s="10">
        <f>3/24*OO[[#This Row],[76 (28JUN1985 09:00:00)-Water Temperature (C)]]*OO[[#This Row],[18]]/SUM(OO[18])</f>
        <v>0</v>
      </c>
      <c r="U471" s="10">
        <f>3/24*OO[[#This Row],[77 (28JUN1985 12:00:00)-Water Temperature (C)]]*OO[[#This Row],[19]]/SUM(OO[19])</f>
        <v>0</v>
      </c>
      <c r="V471" s="10">
        <f>3/24000000*OO[[#This Row],[78 (28JUN1985 15:00:00)-Water Temperature (C)]]*OO[[#This Row],[20]]</f>
        <v>0</v>
      </c>
      <c r="W471" s="10">
        <f>3/24000000*OO[[#This Row],[79 (28JUN1985 18:00:00)-Water Temperature (C)]]*OO[[#This Row],[21]]</f>
        <v>0</v>
      </c>
      <c r="X471" s="10">
        <f>3/24000000*OO[[#This Row],[80 (28JUN1985 21:00:00)-Water Temperature (C)]]*OO[[#This Row],[22]]</f>
        <v>0</v>
      </c>
      <c r="Y471" s="10">
        <f>3/24000000*OO[[#This Row],[81 (29JUN1985 00:00:00)-Water Temperature (C)]]*OO[[#This Row],[23]]</f>
        <v>0</v>
      </c>
      <c r="Z471" s="10">
        <f>3/24000000*OO[[#This Row],[82 (29JUN1985 03:00:00)-Water Temperature (C)]]*OO[[#This Row],[24]]</f>
        <v>0</v>
      </c>
      <c r="AA471" s="10">
        <f>3/24000000*OO[[#This Row],[83 (29JUN1985 06:00:00)-Water Temperature (C)]]*OO[[#This Row],[25]]</f>
        <v>0</v>
      </c>
      <c r="AB471" s="10">
        <f>3/24000000*OO[[#This Row],[84 (29JUN1985 09:00:00)-Water Temperature (C)]]*OO[[#This Row],[26]]</f>
        <v>1.0354279063519999E-37</v>
      </c>
      <c r="AC471" s="10">
        <f>3/24000000*OO[[#This Row],[85 (29JUN1985 12:00:00)-Water Temperature (C)]]*OO[[#This Row],[27]]</f>
        <v>5.4889393599374988E-32</v>
      </c>
      <c r="AD471" s="10">
        <f>3/24000000*OO[[#This Row],[86 (29JUN1985 15:00:00)-Water Temperature (C)]]*OO[[#This Row],[28]]</f>
        <v>1.9154620024967503E-27</v>
      </c>
      <c r="AE471" s="10">
        <f>3/24000000*OO[[#This Row],[88 (29JUN1985 21:00:00)-Water Temperature (C)]]*OO[[#This Row],[30]]</f>
        <v>1.4852597079239997E-20</v>
      </c>
      <c r="AF471" s="10">
        <f>3/24000000*OO[[#This Row],[88 (29JUN1985 21:00:00)-Water Temperature (C)]]*OO[[#This Row],[30]]</f>
        <v>1.4852597079239997E-20</v>
      </c>
      <c r="AG471" s="10">
        <f>3/24000000*OO[[#This Row],[89 (30JUN1985 00:00:00)-Water Temperature (C)]]*OO[[#This Row],[31]]</f>
        <v>7.9203507621649998E-18</v>
      </c>
      <c r="AH471" s="10">
        <f>3/24000000*OO[[#This Row],[90 (30JUN1985 03:00:00)-Water Temperature (C)]]*OO[[#This Row],[32]]</f>
        <v>1.8791549762625002E-15</v>
      </c>
      <c r="AI471" s="10">
        <f>3/24000000*OO[[#This Row],[91 (30JUN1985 06:00:00)-Water Temperature (C)]]*OO[[#This Row],[33]]</f>
        <v>2.2095321770740003E-13</v>
      </c>
      <c r="AJ471" s="10">
        <f>3/24000000*OO[[#This Row],[92 (30JUN1985 09:00:00)-Water Temperature (C)]]*OO[[#This Row],[34]]</f>
        <v>1.4217687319753751E-11</v>
      </c>
      <c r="AK471" s="10">
        <f>3/24000000*OO[[#This Row],[93 (30JUN1985 12:00:00)-Water Temperature (C)]]*OO[[#This Row],[35]]</f>
        <v>5.4122274091400007E-10</v>
      </c>
      <c r="AL471" s="10">
        <f>3/24000000*OO[[#This Row],[94 (30JUN1985 15:00:00)-Water Temperature (C)]]*OO[[#This Row],[36]]</f>
        <v>1.28795544307925E-8</v>
      </c>
      <c r="AM471" s="10">
        <f>3/24000000*OO[[#This Row],[95 (30JUN1985 18:00:00)-Water Temperature (C)]]*OO[[#This Row],[37]]</f>
        <v>2.0220137532281247E-7</v>
      </c>
      <c r="AN471" s="10">
        <f>3/24000000*OO[[#This Row],[96 (30JUN1985 21:00:00)-Water Temperature (C)]]*OO[[#This Row],[38]]</f>
        <v>2.2170539615624994E-6</v>
      </c>
      <c r="AO471" s="10">
        <f>3/24000000*OO[[#This Row],[97 (01JUL1985 00:00:00)-Water Temperature (C)]]*OO[[#This Row],[39]]</f>
        <v>1.7659313892622494E-5</v>
      </c>
      <c r="AP471" s="10">
        <f>3/24000000*OO[[#This Row],[98 (01JUL1985 03:00:00)-Water Temperature (C)]]*OO[[#This Row],[40]]</f>
        <v>1.0633477167787499E-4</v>
      </c>
      <c r="AQ471" s="10">
        <f>3/24000000*OO[[#This Row],[99 (01JUL1985 06:00:00)-Water Temperature (C)]]*OO[[#This Row],[41]]</f>
        <v>4.9395664532250001E-4</v>
      </c>
      <c r="AR471" s="10">
        <f>3/24000000*OO[[#This Row],[100 (01JUL1985 09:00:00)-Water Temperature (C)]]*OO[[#This Row],[42]]</f>
        <v>1.8110642825318751E-3</v>
      </c>
      <c r="AS471" s="10">
        <f>3/24000000*OO[[#This Row],[101 (01JUL1985 12:00:00)-Water Temperature (C)]]*OO[[#This Row],[43]]</f>
        <v>5.3838505092749997E-3</v>
      </c>
      <c r="AT471" s="10">
        <f>3/24000000*OO[[#This Row],[102 (01JUL1985 15:00:00)-Water Temperature (C)]]*OO[[#This Row],[44]]</f>
        <v>1.32490098755625E-2</v>
      </c>
      <c r="AU471" s="10">
        <f>3/24000000*OO[[#This Row],[103 (01JUL1985 18:00:00)-Water Temperature (C)]]*OO[[#This Row],[45]]</f>
        <v>2.7615846163181253E-2</v>
      </c>
      <c r="AV471" s="10">
        <f>3/24000000*OO[[#This Row],[104 (01JUL1985 21:00:00)-Water Temperature (C)]]*OO[[#This Row],[46]]</f>
        <v>4.9736215913999994E-2</v>
      </c>
      <c r="AW471" s="10">
        <f>3/24000000*OO[[#This Row],[105 (02JUL1985 00:00:00)-Water Temperature (C)]]*OO[[#This Row],[47]]</f>
        <v>7.9041106619899992E-2</v>
      </c>
      <c r="AX471" s="10">
        <f>3/24000000*OO[[#This Row],[106 (02JUL1985 03:00:00)-Water Temperature (C)]]*OO[[#This Row],[48]]</f>
        <v>0.1137199476067875</v>
      </c>
      <c r="AY471" s="10">
        <f>3/24000000*OO[[#This Row],[107 (02JUL1985 06:00:00)-Water Temperature (C)]]*OO[[#This Row],[49]]</f>
        <v>0.14919167225095001</v>
      </c>
      <c r="AZ471" s="10">
        <f>3/24000000*OO[[#This Row],[108 (02JUL1985 09:00:00)-Water Temperature (C)]]*OO[[#This Row],[50]]</f>
        <v>0.18092818284262499</v>
      </c>
      <c r="BA471" s="10">
        <f>3/24000000*OO[[#This Row],[109 (02JUL1985 12:00:00)-Water Temperature (C)]]*OO[[#This Row],[51]]</f>
        <v>0.20432177345709998</v>
      </c>
      <c r="BB471" s="10">
        <f>3/24000000*OO[[#This Row],[110 (02JUL1985 15:00:00)-Water Temperature (C)]]*OO[[#This Row],[52]]</f>
        <v>0.2173298526738375</v>
      </c>
      <c r="BC471" s="10">
        <f>3/24000000*OO[[#This Row],[111 (02JUL1985 18:00:00)-Water Temperature (C)]]*OO[[#This Row],[53]]</f>
        <v>0.21924788979469997</v>
      </c>
      <c r="BD471" s="10">
        <f>3/24000000*OO[[#This Row],[112 (02JUL1985 21:00:00)-Water Temperature (C)]]*OO[[#This Row],[54]]</f>
        <v>0.21360284551462497</v>
      </c>
      <c r="BE471" s="10">
        <f>3/24000000*OO[[#This Row],[113 (03JUL1985 00:00:00)-Water Temperature (C)]]*OO[[#This Row],[55]]</f>
        <v>0.20298706155718746</v>
      </c>
      <c r="BF471" s="10">
        <f>3/24000000*OO[[#This Row],[114 (03JUL1985 03:00:00)-Water Temperature (C)]]*OO[[#This Row],[56]]</f>
        <v>0.19063938863798749</v>
      </c>
      <c r="BG471" s="10">
        <f>3/24000000*OO[[#This Row],[115 (03JUL1985 06:00:00)-Water Temperature (C)]]*OO[[#This Row],[57]]</f>
        <v>0.17763127377379997</v>
      </c>
      <c r="BH471" s="10">
        <f>3/24000000*OO[[#This Row],[116 (03JUL1985 09:00:00)-Water Temperature (C)]]*OO[[#This Row],[58]]</f>
        <v>0.16315240424187497</v>
      </c>
      <c r="BI471" s="10">
        <f>3/24000000*OO[[#This Row],[117 (03JUL1985 12:00:00)-Water Temperature (C)]]*OO[[#This Row],[59]]</f>
        <v>0.14904590497499998</v>
      </c>
      <c r="BJ471" s="10">
        <f>3/24000000*OO[[#This Row],[118 (03JUL1985 15:00:00)-Water Temperature (C)]]*OO[[#This Row],[60]]</f>
        <v>0.13519255982032499</v>
      </c>
      <c r="BK471" s="10">
        <f>3/24000000*OO[[#This Row],[119 (03JUL1985 18:00:00)-Water Temperature (C)]]*OO[[#This Row],[61]]</f>
        <v>0.1217273604310125</v>
      </c>
      <c r="BL471" s="10">
        <f>3/24000000*OO[[#This Row],[120 (03JUL1985 21:00:00)-Water Temperature (C)]]*OO[[#This Row],[62]]</f>
        <v>0.1095197725085625</v>
      </c>
      <c r="BM471" s="10">
        <f>3/24000000*OO[[#This Row],[121 (04JUL1985 00:00:00)-Water Temperature (C)]]*OO[[#This Row],[63]]</f>
        <v>9.8956666903049981E-2</v>
      </c>
      <c r="BN471" s="10">
        <f>3/24000000*OO[[#This Row],[122 (04JUL1985 03:00:00)-Water Temperature (C)]]*OO[[#This Row],[64]]</f>
        <v>9.09656187181625E-2</v>
      </c>
      <c r="BO471" s="10">
        <f>3/24000000*OO[[#This Row],[123 (04JUL1985 06:00:00)-Water Temperature (C)]]*OO[[#This Row],[65]]</f>
        <v>8.4065065853437482E-2</v>
      </c>
      <c r="BP471" s="10">
        <f>3/24000000*OO[[#This Row],[124 (04JUL1985 09:00:00)-Water Temperature (C)]]*OO[[#This Row],[66]]</f>
        <v>7.7790591051312516E-2</v>
      </c>
      <c r="BQ471" s="10">
        <f>3/24000000*OO[[#This Row],[125 (04JUL1985 12:00:00)-Water Temperature (C)]]*OO[[#This Row],[67]]</f>
        <v>7.1517526770274994E-2</v>
      </c>
      <c r="BR471" s="10">
        <f>3/24000000*OO[[#This Row],[126 (04JUL1985 15:00:00)-Water Temperature (C)]]*OO[[#This Row],[68]]</f>
        <v>6.5466363278687503E-2</v>
      </c>
      <c r="BS471" s="10">
        <f>3/24000000*OO[[#This Row],[127 (04JUL1985 18:00:00)-Water Temperature (C)]]*OO[[#This Row],[69]]</f>
        <v>5.9523375699999999E-2</v>
      </c>
      <c r="BT471" s="10">
        <f>3/24000000*OO[[#This Row],[128 (04JUL1985 21:00:00)-Water Temperature (C)]]*OO[[#This Row],[70]]</f>
        <v>5.4199319876924994E-2</v>
      </c>
      <c r="BU471" s="10">
        <f>3/24000000*OO[[#This Row],[129 (05JUL1985 00:00:00)-Water Temperature (C)]]*OO[[#This Row],[71]]</f>
        <v>4.9488304532624997E-2</v>
      </c>
      <c r="BV471" s="10">
        <f>3/24000000*OO[[#This Row],[130 (05JUL1985 03:00:00)-Water Temperature (C)]]*OO[[#This Row],[72]]</f>
        <v>4.5807298056600006E-2</v>
      </c>
      <c r="BW471" s="10">
        <f>3/24000000*OO[[#This Row],[131 (05JUL1985 06:00:00)-Water Temperature (C)]]*OO[[#This Row],[73]]</f>
        <v>4.2557217325874995E-2</v>
      </c>
      <c r="BX471" s="10">
        <f>3/24000000*OO[[#This Row],[132 (05JUL1985 09:00:00)-Water Temperature (C)]]*OO[[#This Row],[74]]</f>
        <v>3.9691257506049994E-2</v>
      </c>
      <c r="BY471" s="10">
        <f>3/24000000*OO[[#This Row],[133 (05JUL1985 12:00:00)-Water Temperature (C)]]*OO[[#This Row],[75]]</f>
        <v>3.7079338795659993E-2</v>
      </c>
      <c r="BZ471" s="10">
        <f>3/24000000*OO[[#This Row],[134 (05JUL1985 15:00:00)-Water Temperature (C)]]*OO[[#This Row],[76]]</f>
        <v>3.443801447926375E-2</v>
      </c>
      <c r="CA471" s="10">
        <f>3/24000000*OO[[#This Row],[135 (05JUL1985 18:00:00)-Water Temperature (C)]]*OO[[#This Row],[77]]</f>
        <v>3.1867958320334996E-2</v>
      </c>
      <c r="CB471" s="10">
        <f>3/24000000*OO[[#This Row],[136 (05JUL1985 21:00:00)-Water Temperature (C)]]*OO[[#This Row],[78]]</f>
        <v>2.9531716542089997E-2</v>
      </c>
      <c r="CC471" s="10">
        <f>3/24000000*OO[[#This Row],[137 (06JUL1985 00:00:00)-Water Temperature (C)]]*OO[[#This Row],[79]]</f>
        <v>2.7510106212522496E-2</v>
      </c>
      <c r="CD471" s="10">
        <f>3/24000000*OO[[#This Row],[138 (06JUL1985 03:00:00)-Water Temperature (C)]]*OO[[#This Row],[80]]</f>
        <v>2.5988309221799996E-2</v>
      </c>
      <c r="CE471" s="10">
        <f>3/24000000*OO[[#This Row],[139 (06JUL1985 06:00:00)-Water Temperature (C)]]*OO[[#This Row],[81]]</f>
        <v>2.468637293821125E-2</v>
      </c>
      <c r="CF471" s="10">
        <f>3/24000000*OO[[#This Row],[140 (06JUL1985 09:00:00)-Water Temperature (C)]]*OO[[#This Row],[82]]</f>
        <v>2.3560645775267501E-2</v>
      </c>
      <c r="CG471" s="10">
        <f>3/24000000*OO[[#This Row],[141 (06JUL1985 12:00:00)-Water Temperature (C)]]*OO[[#This Row],[83]]</f>
        <v>2.248939042400875E-2</v>
      </c>
      <c r="CH471" s="10">
        <f>3/24000000*OO[[#This Row],[142 (06JUL1985 15:00:00)-Water Temperature (C)]]*OO[[#This Row],[84]]</f>
        <v>2.1405365303834998E-2</v>
      </c>
      <c r="CI471" s="10">
        <f>3/24000000*OO[[#This Row],[143 (06JUL1985 18:00:00)-Water Temperature (C)]]*OO[[#This Row],[85]]</f>
        <v>2.0255532528481248E-2</v>
      </c>
      <c r="CJ471" s="10">
        <f>3/24000000*OO[[#This Row],[144 (06JUL1985 21:00:00)-Water Temperature (C)]]*OO[[#This Row],[86]]</f>
        <v>1.9206363544300002E-2</v>
      </c>
      <c r="CK471" s="10">
        <f>3/24000000*OO[[#This Row],[145 (07JUL1985 00:00:00)-Water Temperature (C)]]*OO[[#This Row],[87]]</f>
        <v>1.8278211811859998E-2</v>
      </c>
      <c r="CL471" s="10">
        <f>3/24000000*OO[[#This Row],[146 (07JUL1985 03:00:00)-Water Temperature (C)]]*OO[[#This Row],[88]]</f>
        <v>1.7666192474288744E-2</v>
      </c>
      <c r="CM471" s="10">
        <f>3/24000000*OO[[#This Row],[147 (07JUL1985 06:00:00)-Water Temperature (C)]]*OO[[#This Row],[89]]</f>
        <v>1.7051417327599998E-2</v>
      </c>
      <c r="CN471" s="10">
        <f>3/24000000*OO[[#This Row],[148 (07JUL1985 09:00:00)-Water Temperature (C)]]*OO[[#This Row],[90]]</f>
        <v>1.6414305068212499E-2</v>
      </c>
      <c r="CO471" s="10">
        <f>3/24000000*OO[[#This Row],[149 (07JUL1985 12:00:00)-Water Temperature (C)]]*OO[[#This Row],[91]]</f>
        <v>1.5801677520031247E-2</v>
      </c>
      <c r="CP471" s="10">
        <f>3/24000000*OO[[#This Row],[150 (07JUL1985 15:00:00)-Water Temperature (C)]]*OO[[#This Row],[92]]</f>
        <v>1.5244068824599999E-2</v>
      </c>
      <c r="CQ471" s="10">
        <f>3/24000000*OO[[#This Row],[151 (07JUL1985 18:00:00)-Water Temperature (C)]]*OO[[#This Row],[93]]</f>
        <v>1.4669823165401248E-2</v>
      </c>
      <c r="CR471" s="10">
        <f>3/24000000*OO[[#This Row],[152 (07JUL1985 21:00:00)-Water Temperature (C)]]*OO[[#This Row],[94]]</f>
        <v>1.4121502346831249E-2</v>
      </c>
      <c r="CS471" s="10">
        <f>3/24000000*OO[[#This Row],[153 (08JUL1985 00:00:00)-Water Temperature (C)]]*OO[[#This Row],[95]]</f>
        <v>1.3618318579687498E-2</v>
      </c>
      <c r="CT471" s="10">
        <f>3/24000000*OO[[#This Row],[154 (08JUL1985 03:00:00)-Water Temperature (C)]]*OO[[#This Row],[96]]</f>
        <v>1.3359066012892501E-2</v>
      </c>
      <c r="CU471" s="10">
        <f>3/24000000*OO[[#This Row],[155 (08JUL1985 06:00:00)-Water Temperature (C)]]*OO[[#This Row],[97]]</f>
        <v>1.3171620753838749E-2</v>
      </c>
      <c r="CV471" s="10">
        <f>3/24000000*OO[[#This Row],[156 (08JUL1985 09:00:00)-Water Temperature (C)]]*OO[[#This Row],[98]]</f>
        <v>1.2949671416606247E-2</v>
      </c>
      <c r="CW471" s="10">
        <f>3/24000000*OO[[#This Row],[157 (08JUL1985 12:00:00)-Water Temperature (C)]]*OO[[#This Row],[99]]</f>
        <v>1.2716602671641248E-2</v>
      </c>
    </row>
    <row r="472" spans="1:101" x14ac:dyDescent="0.35">
      <c r="A472" t="s">
        <v>479</v>
      </c>
      <c r="B472">
        <v>840.73599999999999</v>
      </c>
      <c r="C472" s="10">
        <f>3/24*OO[[#This Row],[59 (26JUN1985 06:00:00)-Water Temperature (C)]]*OO[[#This Row],[1]]/SUM(OO[1])</f>
        <v>0</v>
      </c>
      <c r="D472" s="10">
        <f>3/24*OO[[#This Row],[60 (26JUN1985 09:00:00)-Water Temperature (C)]]*OO[[#This Row],[2]]/SUM(OO[2])</f>
        <v>0</v>
      </c>
      <c r="E472" s="10">
        <f>3/24*OO[[#This Row],[61 (26JUN1985 12:00:00)-Water Temperature (C)]]*OO[[#This Row],[3]]/SUM(OO[3])</f>
        <v>0</v>
      </c>
      <c r="F472" s="10">
        <f>3/24*OO[[#This Row],[62 (26JUN1985 15:00:00)-Water Temperature (C)]]*OO[[#This Row],[4]]/SUM(OO[4])</f>
        <v>0</v>
      </c>
      <c r="G472" s="10">
        <f>3/24*OO[[#This Row],[63 (26JUN1985 18:00:00)-Water Temperature (C)]]*OO[[#This Row],[5]]/SUM(OO[5])</f>
        <v>0</v>
      </c>
      <c r="H472" s="10">
        <f>3/24*OO[[#This Row],[64 (26JUN1985 21:00:00)-Water Temperature (C)]]*OO[[#This Row],[6]]/SUM(OO[6])</f>
        <v>0</v>
      </c>
      <c r="I472" s="10">
        <f>3/24*OO[[#This Row],[65 (27JUN1985 00:00:00)-Water Temperature (C)]]*OO[[#This Row],[7]]/SUM(OO[7])</f>
        <v>0</v>
      </c>
      <c r="J472" s="10">
        <f>3/24*OO[[#This Row],[66 (27JUN1985 03:00:00)-Water Temperature (C)]]*OO[[#This Row],[8]]/SUM(OO[8])</f>
        <v>0</v>
      </c>
      <c r="K472" s="10">
        <f>3/24*OO[[#This Row],[67 (27JUN1985 06:00:00)-Water Temperature (C)]]*OO[[#This Row],[9]]/SUM(OO[9])</f>
        <v>0</v>
      </c>
      <c r="L472" s="10">
        <f>3/24*OO[[#This Row],[68 (27JUN1985 09:00:00)-Water Temperature (C)]]*OO[[#This Row],[10]]/SUM(OO[10])</f>
        <v>0</v>
      </c>
      <c r="M472" s="10">
        <f>3/24*OO[[#This Row],[69 (27JUN1985 12:00:00)-Water Temperature (C)]]*OO[[#This Row],[11]]/SUM(OO[11])</f>
        <v>0</v>
      </c>
      <c r="N472" s="10">
        <f>3/24*OO[[#This Row],[70 (27JUN1985 15:00:00)-Water Temperature (C)]]*OO[[#This Row],[12]]/SUM(OO[12])</f>
        <v>0</v>
      </c>
      <c r="O472" s="10">
        <f>3/24*OO[[#This Row],[71 (27JUN1985 18:00:00)-Water Temperature (C)]]*OO[[#This Row],[13]]/SUM(OO[13])</f>
        <v>0</v>
      </c>
      <c r="P472" s="10">
        <f>3/24*OO[[#This Row],[72 (27JUN1985 21:00:00)-Water Temperature (C)]]*OO[[#This Row],[14]]/SUM(OO[14])</f>
        <v>0</v>
      </c>
      <c r="Q472" s="10">
        <f>3/24*OO[[#This Row],[73 (28JUN1985 00:00:00)-Water Temperature (C)]]*OO[[#This Row],[15]]/SUM(OO[15])</f>
        <v>0</v>
      </c>
      <c r="R472" s="10">
        <f>3/24*OO[[#This Row],[74 (28JUN1985 03:00:00)-Water Temperature (C)]]*OO[[#This Row],[16]]/SUM(OO[16])</f>
        <v>0</v>
      </c>
      <c r="S472" s="10">
        <f>3/24*OO[[#This Row],[75 (28JUN1985 06:00:00)-Water Temperature (C)]]*OO[[#This Row],[17]]/SUM(OO[17])</f>
        <v>0</v>
      </c>
      <c r="T472" s="10">
        <f>3/24*OO[[#This Row],[76 (28JUN1985 09:00:00)-Water Temperature (C)]]*OO[[#This Row],[18]]/SUM(OO[18])</f>
        <v>0</v>
      </c>
      <c r="U472" s="10">
        <f>3/24*OO[[#This Row],[77 (28JUN1985 12:00:00)-Water Temperature (C)]]*OO[[#This Row],[19]]/SUM(OO[19])</f>
        <v>0</v>
      </c>
      <c r="V472" s="10">
        <f>3/24000000*OO[[#This Row],[78 (28JUN1985 15:00:00)-Water Temperature (C)]]*OO[[#This Row],[20]]</f>
        <v>0</v>
      </c>
      <c r="W472" s="10">
        <f>3/24000000*OO[[#This Row],[79 (28JUN1985 18:00:00)-Water Temperature (C)]]*OO[[#This Row],[21]]</f>
        <v>0</v>
      </c>
      <c r="X472" s="10">
        <f>3/24000000*OO[[#This Row],[80 (28JUN1985 21:00:00)-Water Temperature (C)]]*OO[[#This Row],[22]]</f>
        <v>0</v>
      </c>
      <c r="Y472" s="10">
        <f>3/24000000*OO[[#This Row],[81 (29JUN1985 00:00:00)-Water Temperature (C)]]*OO[[#This Row],[23]]</f>
        <v>0</v>
      </c>
      <c r="Z472" s="10">
        <f>3/24000000*OO[[#This Row],[82 (29JUN1985 03:00:00)-Water Temperature (C)]]*OO[[#This Row],[24]]</f>
        <v>0</v>
      </c>
      <c r="AA472" s="10">
        <f>3/24000000*OO[[#This Row],[83 (29JUN1985 06:00:00)-Water Temperature (C)]]*OO[[#This Row],[25]]</f>
        <v>0</v>
      </c>
      <c r="AB472" s="10">
        <f>3/24000000*OO[[#This Row],[84 (29JUN1985 09:00:00)-Water Temperature (C)]]*OO[[#This Row],[26]]</f>
        <v>2.2875281781985E-38</v>
      </c>
      <c r="AC472" s="10">
        <f>3/24000000*OO[[#This Row],[85 (29JUN1985 12:00:00)-Water Temperature (C)]]*OO[[#This Row],[27]]</f>
        <v>1.3969348973020002E-32</v>
      </c>
      <c r="AD472" s="10">
        <f>3/24000000*OO[[#This Row],[86 (29JUN1985 15:00:00)-Water Temperature (C)]]*OO[[#This Row],[28]]</f>
        <v>5.5586195550925001E-28</v>
      </c>
      <c r="AE472" s="10">
        <f>3/24000000*OO[[#This Row],[88 (29JUN1985 21:00:00)-Water Temperature (C)]]*OO[[#This Row],[30]]</f>
        <v>5.1826854571612501E-21</v>
      </c>
      <c r="AF472" s="10">
        <f>3/24000000*OO[[#This Row],[88 (29JUN1985 21:00:00)-Water Temperature (C)]]*OO[[#This Row],[30]]</f>
        <v>5.1826854571612501E-21</v>
      </c>
      <c r="AG472" s="10">
        <f>3/24000000*OO[[#This Row],[89 (30JUN1985 00:00:00)-Water Temperature (C)]]*OO[[#This Row],[31]]</f>
        <v>2.9954883009285002E-18</v>
      </c>
      <c r="AH472" s="10">
        <f>3/24000000*OO[[#This Row],[90 (30JUN1985 03:00:00)-Water Temperature (C)]]*OO[[#This Row],[32]]</f>
        <v>7.6321219277099998E-16</v>
      </c>
      <c r="AI472" s="10">
        <f>3/24000000*OO[[#This Row],[91 (30JUN1985 06:00:00)-Water Temperature (C)]]*OO[[#This Row],[33]]</f>
        <v>9.5884585914625003E-14</v>
      </c>
      <c r="AJ472" s="10">
        <f>3/24000000*OO[[#This Row],[92 (30JUN1985 09:00:00)-Water Temperature (C)]]*OO[[#This Row],[34]]</f>
        <v>6.559215708361249E-12</v>
      </c>
      <c r="AK472" s="10">
        <f>3/24000000*OO[[#This Row],[93 (30JUN1985 12:00:00)-Water Temperature (C)]]*OO[[#This Row],[35]]</f>
        <v>2.643955958966E-10</v>
      </c>
      <c r="AL472" s="10">
        <f>3/24000000*OO[[#This Row],[94 (30JUN1985 15:00:00)-Water Temperature (C)]]*OO[[#This Row],[36]]</f>
        <v>6.6444479319350003E-9</v>
      </c>
      <c r="AM472" s="10">
        <f>3/24000000*OO[[#This Row],[95 (30JUN1985 18:00:00)-Water Temperature (C)]]*OO[[#This Row],[37]]</f>
        <v>1.0992352564402501E-7</v>
      </c>
      <c r="AN472" s="10">
        <f>3/24000000*OO[[#This Row],[96 (30JUN1985 21:00:00)-Water Temperature (C)]]*OO[[#This Row],[38]]</f>
        <v>1.2673717139998751E-6</v>
      </c>
      <c r="AO472" s="10">
        <f>3/24000000*OO[[#This Row],[97 (01JUL1985 00:00:00)-Water Temperature (C)]]*OO[[#This Row],[39]]</f>
        <v>1.05994975890625E-5</v>
      </c>
      <c r="AP472" s="10">
        <f>3/24000000*OO[[#This Row],[98 (01JUL1985 03:00:00)-Water Temperature (C)]]*OO[[#This Row],[40]]</f>
        <v>6.6897480080512487E-5</v>
      </c>
      <c r="AQ472" s="10">
        <f>3/24000000*OO[[#This Row],[99 (01JUL1985 06:00:00)-Water Temperature (C)]]*OO[[#This Row],[41]]</f>
        <v>3.2526965249874996E-4</v>
      </c>
      <c r="AR472" s="10">
        <f>3/24000000*OO[[#This Row],[100 (01JUL1985 09:00:00)-Water Temperature (C)]]*OO[[#This Row],[42]]</f>
        <v>1.2463324983312499E-3</v>
      </c>
      <c r="AS472" s="10">
        <f>3/24000000*OO[[#This Row],[101 (01JUL1985 12:00:00)-Water Temperature (C)]]*OO[[#This Row],[43]]</f>
        <v>3.86594370199725E-3</v>
      </c>
      <c r="AT472" s="10">
        <f>3/24000000*OO[[#This Row],[102 (01JUL1985 15:00:00)-Water Temperature (C)]]*OO[[#This Row],[44]]</f>
        <v>9.9130307951200008E-3</v>
      </c>
      <c r="AU472" s="10">
        <f>3/24000000*OO[[#This Row],[103 (01JUL1985 18:00:00)-Water Temperature (C)]]*OO[[#This Row],[45]]</f>
        <v>2.1500748869415002E-2</v>
      </c>
      <c r="AV472" s="10">
        <f>3/24000000*OO[[#This Row],[104 (01JUL1985 21:00:00)-Water Temperature (C)]]*OO[[#This Row],[46]]</f>
        <v>4.0238289823443747E-2</v>
      </c>
      <c r="AW472" s="10">
        <f>3/24000000*OO[[#This Row],[105 (02JUL1985 00:00:00)-Water Temperature (C)]]*OO[[#This Row],[47]]</f>
        <v>6.6335508674150001E-2</v>
      </c>
      <c r="AX472" s="10">
        <f>3/24000000*OO[[#This Row],[106 (02JUL1985 03:00:00)-Water Temperature (C)]]*OO[[#This Row],[48]]</f>
        <v>9.8770229142362512E-2</v>
      </c>
      <c r="AY472" s="10">
        <f>3/24000000*OO[[#This Row],[107 (02JUL1985 06:00:00)-Water Temperature (C)]]*OO[[#This Row],[49]]</f>
        <v>0.13382973356917499</v>
      </c>
      <c r="AZ472" s="10">
        <f>3/24000000*OO[[#This Row],[108 (02JUL1985 09:00:00)-Water Temperature (C)]]*OO[[#This Row],[50]]</f>
        <v>0.16722078949574998</v>
      </c>
      <c r="BA472" s="10">
        <f>3/24000000*OO[[#This Row],[109 (02JUL1985 12:00:00)-Water Temperature (C)]]*OO[[#This Row],[51]]</f>
        <v>0.19412908393234998</v>
      </c>
      <c r="BB472" s="10">
        <f>3/24000000*OO[[#This Row],[110 (02JUL1985 15:00:00)-Water Temperature (C)]]*OO[[#This Row],[52]]</f>
        <v>0.211805219855</v>
      </c>
      <c r="BC472" s="10">
        <f>3/24000000*OO[[#This Row],[111 (02JUL1985 18:00:00)-Water Temperature (C)]]*OO[[#This Row],[53]]</f>
        <v>0.21873931774593747</v>
      </c>
      <c r="BD472" s="10">
        <f>3/24000000*OO[[#This Row],[112 (02JUL1985 21:00:00)-Water Temperature (C)]]*OO[[#This Row],[54]]</f>
        <v>0.21769050411843749</v>
      </c>
      <c r="BE472" s="10">
        <f>3/24000000*OO[[#This Row],[113 (03JUL1985 00:00:00)-Water Temperature (C)]]*OO[[#This Row],[55]]</f>
        <v>0.2108837077131375</v>
      </c>
      <c r="BF472" s="10">
        <f>3/24000000*OO[[#This Row],[114 (03JUL1985 03:00:00)-Water Temperature (C)]]*OO[[#This Row],[56]]</f>
        <v>0.20139805614025</v>
      </c>
      <c r="BG472" s="10">
        <f>3/24000000*OO[[#This Row],[115 (03JUL1985 06:00:00)-Water Temperature (C)]]*OO[[#This Row],[57]]</f>
        <v>0.19031459759066249</v>
      </c>
      <c r="BH472" s="10">
        <f>3/24000000*OO[[#This Row],[116 (03JUL1985 09:00:00)-Water Temperature (C)]]*OO[[#This Row],[58]]</f>
        <v>0.17701332069513748</v>
      </c>
      <c r="BI472" s="10">
        <f>3/24000000*OO[[#This Row],[117 (03JUL1985 12:00:00)-Water Temperature (C)]]*OO[[#This Row],[59]]</f>
        <v>0.16340665959449999</v>
      </c>
      <c r="BJ472" s="10">
        <f>3/24000000*OO[[#This Row],[118 (03JUL1985 15:00:00)-Water Temperature (C)]]*OO[[#This Row],[60]]</f>
        <v>0.14957079942937498</v>
      </c>
      <c r="BK472" s="10">
        <f>3/24000000*OO[[#This Row],[119 (03JUL1985 18:00:00)-Water Temperature (C)]]*OO[[#This Row],[61]]</f>
        <v>0.13577484423991251</v>
      </c>
      <c r="BL472" s="10">
        <f>3/24000000*OO[[#This Row],[120 (03JUL1985 21:00:00)-Water Temperature (C)]]*OO[[#This Row],[62]]</f>
        <v>0.12305017747374999</v>
      </c>
      <c r="BM472" s="10">
        <f>3/24000000*OO[[#This Row],[121 (04JUL1985 00:00:00)-Water Temperature (C)]]*OO[[#This Row],[63]]</f>
        <v>0.11189659177698748</v>
      </c>
      <c r="BN472" s="10">
        <f>3/24000000*OO[[#This Row],[122 (04JUL1985 03:00:00)-Water Temperature (C)]]*OO[[#This Row],[64]]</f>
        <v>0.10336673931674999</v>
      </c>
      <c r="BO472" s="10">
        <f>3/24000000*OO[[#This Row],[123 (04JUL1985 06:00:00)-Water Temperature (C)]]*OO[[#This Row],[65]]</f>
        <v>9.5932940176749998E-2</v>
      </c>
      <c r="BP472" s="10">
        <f>3/24000000*OO[[#This Row],[124 (04JUL1985 09:00:00)-Water Temperature (C)]]*OO[[#This Row],[66]]</f>
        <v>8.9089823439012492E-2</v>
      </c>
      <c r="BQ472" s="10">
        <f>3/24000000*OO[[#This Row],[125 (04JUL1985 12:00:00)-Water Temperature (C)]]*OO[[#This Row],[67]]</f>
        <v>8.2186424152800003E-2</v>
      </c>
      <c r="BR472" s="10">
        <f>3/24000000*OO[[#This Row],[126 (04JUL1985 15:00:00)-Water Temperature (C)]]*OO[[#This Row],[68]]</f>
        <v>7.5474569868600003E-2</v>
      </c>
      <c r="BS472" s="10">
        <f>3/24000000*OO[[#This Row],[127 (04JUL1985 18:00:00)-Water Temperature (C)]]*OO[[#This Row],[69]]</f>
        <v>6.8859329610649986E-2</v>
      </c>
      <c r="BT472" s="10">
        <f>3/24000000*OO[[#This Row],[128 (04JUL1985 21:00:00)-Water Temperature (C)]]*OO[[#This Row],[70]]</f>
        <v>6.2909240873812486E-2</v>
      </c>
      <c r="BU472" s="10">
        <f>3/24000000*OO[[#This Row],[129 (05JUL1985 00:00:00)-Water Temperature (C)]]*OO[[#This Row],[71]]</f>
        <v>5.7635088159324999E-2</v>
      </c>
      <c r="BV472" s="10">
        <f>3/24000000*OO[[#This Row],[130 (05JUL1985 03:00:00)-Water Temperature (C)]]*OO[[#This Row],[72]]</f>
        <v>5.3486239288750001E-2</v>
      </c>
      <c r="BW472" s="10">
        <f>3/24000000*OO[[#This Row],[131 (05JUL1985 06:00:00)-Water Temperature (C)]]*OO[[#This Row],[73]]</f>
        <v>4.9808524147812505E-2</v>
      </c>
      <c r="BX472" s="10">
        <f>3/24000000*OO[[#This Row],[132 (05JUL1985 09:00:00)-Water Temperature (C)]]*OO[[#This Row],[74]]</f>
        <v>4.6537492471225003E-2</v>
      </c>
      <c r="BY472" s="10">
        <f>3/24000000*OO[[#This Row],[133 (05JUL1985 12:00:00)-Water Temperature (C)]]*OO[[#This Row],[75]]</f>
        <v>4.3535053725799994E-2</v>
      </c>
      <c r="BZ472" s="10">
        <f>3/24000000*OO[[#This Row],[134 (05JUL1985 15:00:00)-Water Temperature (C)]]*OO[[#This Row],[76]]</f>
        <v>4.0498616197500004E-2</v>
      </c>
      <c r="CA472" s="10">
        <f>3/24000000*OO[[#This Row],[135 (05JUL1985 18:00:00)-Water Temperature (C)]]*OO[[#This Row],[77]]</f>
        <v>3.7538347232076247E-2</v>
      </c>
      <c r="CB472" s="10">
        <f>3/24000000*OO[[#This Row],[136 (05JUL1985 21:00:00)-Water Temperature (C)]]*OO[[#This Row],[78]]</f>
        <v>3.4843088653097501E-2</v>
      </c>
      <c r="CC472" s="10">
        <f>3/24000000*OO[[#This Row],[137 (06JUL1985 00:00:00)-Water Temperature (C)]]*OO[[#This Row],[79]]</f>
        <v>3.2505551214378745E-2</v>
      </c>
      <c r="CD472" s="10">
        <f>3/24000000*OO[[#This Row],[138 (06JUL1985 03:00:00)-Water Temperature (C)]]*OO[[#This Row],[80]]</f>
        <v>3.0730359937599996E-2</v>
      </c>
      <c r="CE472" s="10">
        <f>3/24000000*OO[[#This Row],[139 (06JUL1985 06:00:00)-Water Temperature (C)]]*OO[[#This Row],[81]]</f>
        <v>2.920604040730625E-2</v>
      </c>
      <c r="CF472" s="10">
        <f>3/24000000*OO[[#This Row],[140 (06JUL1985 09:00:00)-Water Temperature (C)]]*OO[[#This Row],[82]]</f>
        <v>2.7877304991649997E-2</v>
      </c>
      <c r="CG472" s="10">
        <f>3/24000000*OO[[#This Row],[141 (06JUL1985 12:00:00)-Water Temperature (C)]]*OO[[#This Row],[83]]</f>
        <v>2.6610838861342499E-2</v>
      </c>
      <c r="CH472" s="10">
        <f>3/24000000*OO[[#This Row],[142 (06JUL1985 15:00:00)-Water Temperature (C)]]*OO[[#This Row],[84]]</f>
        <v>2.5333816672459996E-2</v>
      </c>
      <c r="CI472" s="10">
        <f>3/24000000*OO[[#This Row],[143 (06JUL1985 18:00:00)-Water Temperature (C)]]*OO[[#This Row],[85]]</f>
        <v>2.3986122143082503E-2</v>
      </c>
      <c r="CJ472" s="10">
        <f>3/24000000*OO[[#This Row],[144 (06JUL1985 21:00:00)-Water Temperature (C)]]*OO[[#This Row],[86]]</f>
        <v>2.275543726562625E-2</v>
      </c>
      <c r="CK472" s="10">
        <f>3/24000000*OO[[#This Row],[145 (07JUL1985 00:00:00)-Water Temperature (C)]]*OO[[#This Row],[87]]</f>
        <v>2.1666962573340002E-2</v>
      </c>
      <c r="CL472" s="10">
        <f>3/24000000*OO[[#This Row],[146 (07JUL1985 03:00:00)-Water Temperature (C)]]*OO[[#This Row],[88]]</f>
        <v>2.09367651122375E-2</v>
      </c>
      <c r="CM472" s="10">
        <f>3/24000000*OO[[#This Row],[147 (07JUL1985 06:00:00)-Water Temperature (C)]]*OO[[#This Row],[89]]</f>
        <v>2.0210614378984998E-2</v>
      </c>
      <c r="CN472" s="10">
        <f>3/24000000*OO[[#This Row],[148 (07JUL1985 09:00:00)-Water Temperature (C)]]*OO[[#This Row],[90]]</f>
        <v>1.94587655172575E-2</v>
      </c>
      <c r="CO472" s="10">
        <f>3/24000000*OO[[#This Row],[149 (07JUL1985 12:00:00)-Water Temperature (C)]]*OO[[#This Row],[91]]</f>
        <v>1.8734436741169997E-2</v>
      </c>
      <c r="CP472" s="10">
        <f>3/24000000*OO[[#This Row],[150 (07JUL1985 15:00:00)-Water Temperature (C)]]*OO[[#This Row],[92]]</f>
        <v>1.8072445231149998E-2</v>
      </c>
      <c r="CQ472" s="10">
        <f>3/24000000*OO[[#This Row],[151 (07JUL1985 18:00:00)-Water Temperature (C)]]*OO[[#This Row],[93]]</f>
        <v>1.7393953848828751E-2</v>
      </c>
      <c r="CR472" s="10">
        <f>3/24000000*OO[[#This Row],[152 (07JUL1985 21:00:00)-Water Temperature (C)]]*OO[[#This Row],[94]]</f>
        <v>1.6746772108365001E-2</v>
      </c>
      <c r="CS472" s="10">
        <f>3/24000000*OO[[#This Row],[153 (08JUL1985 00:00:00)-Water Temperature (C)]]*OO[[#This Row],[95]]</f>
        <v>1.6151934438734999E-2</v>
      </c>
      <c r="CT472" s="10">
        <f>3/24000000*OO[[#This Row],[154 (08JUL1985 03:00:00)-Water Temperature (C)]]*OO[[#This Row],[96]]</f>
        <v>1.5830170887440001E-2</v>
      </c>
      <c r="CU472" s="10">
        <f>3/24000000*OO[[#This Row],[155 (08JUL1985 06:00:00)-Water Temperature (C)]]*OO[[#This Row],[97]]</f>
        <v>1.5593237170971249E-2</v>
      </c>
      <c r="CV472" s="10">
        <f>3/24000000*OO[[#This Row],[156 (08JUL1985 09:00:00)-Water Temperature (C)]]*OO[[#This Row],[98]]</f>
        <v>1.531904598273E-2</v>
      </c>
      <c r="CW472" s="10">
        <f>3/24000000*OO[[#This Row],[157 (08JUL1985 12:00:00)-Water Temperature (C)]]*OO[[#This Row],[99]]</f>
        <v>1.50323557438425E-2</v>
      </c>
    </row>
    <row r="473" spans="1:101" x14ac:dyDescent="0.35">
      <c r="A473" t="s">
        <v>480</v>
      </c>
      <c r="B473">
        <v>749.49099999999999</v>
      </c>
      <c r="C473" s="10">
        <f>3/24*OO[[#This Row],[59 (26JUN1985 06:00:00)-Water Temperature (C)]]*OO[[#This Row],[1]]/SUM(OO[1])</f>
        <v>0</v>
      </c>
      <c r="D473" s="10">
        <f>3/24*OO[[#This Row],[60 (26JUN1985 09:00:00)-Water Temperature (C)]]*OO[[#This Row],[2]]/SUM(OO[2])</f>
        <v>0</v>
      </c>
      <c r="E473" s="10">
        <f>3/24*OO[[#This Row],[61 (26JUN1985 12:00:00)-Water Temperature (C)]]*OO[[#This Row],[3]]/SUM(OO[3])</f>
        <v>0</v>
      </c>
      <c r="F473" s="10">
        <f>3/24*OO[[#This Row],[62 (26JUN1985 15:00:00)-Water Temperature (C)]]*OO[[#This Row],[4]]/SUM(OO[4])</f>
        <v>0</v>
      </c>
      <c r="G473" s="10">
        <f>3/24*OO[[#This Row],[63 (26JUN1985 18:00:00)-Water Temperature (C)]]*OO[[#This Row],[5]]/SUM(OO[5])</f>
        <v>0</v>
      </c>
      <c r="H473" s="10">
        <f>3/24*OO[[#This Row],[64 (26JUN1985 21:00:00)-Water Temperature (C)]]*OO[[#This Row],[6]]/SUM(OO[6])</f>
        <v>0</v>
      </c>
      <c r="I473" s="10">
        <f>3/24*OO[[#This Row],[65 (27JUN1985 00:00:00)-Water Temperature (C)]]*OO[[#This Row],[7]]/SUM(OO[7])</f>
        <v>0</v>
      </c>
      <c r="J473" s="10">
        <f>3/24*OO[[#This Row],[66 (27JUN1985 03:00:00)-Water Temperature (C)]]*OO[[#This Row],[8]]/SUM(OO[8])</f>
        <v>0</v>
      </c>
      <c r="K473" s="10">
        <f>3/24*OO[[#This Row],[67 (27JUN1985 06:00:00)-Water Temperature (C)]]*OO[[#This Row],[9]]/SUM(OO[9])</f>
        <v>0</v>
      </c>
      <c r="L473" s="10">
        <f>3/24*OO[[#This Row],[68 (27JUN1985 09:00:00)-Water Temperature (C)]]*OO[[#This Row],[10]]/SUM(OO[10])</f>
        <v>0</v>
      </c>
      <c r="M473" s="10">
        <f>3/24*OO[[#This Row],[69 (27JUN1985 12:00:00)-Water Temperature (C)]]*OO[[#This Row],[11]]/SUM(OO[11])</f>
        <v>0</v>
      </c>
      <c r="N473" s="10">
        <f>3/24*OO[[#This Row],[70 (27JUN1985 15:00:00)-Water Temperature (C)]]*OO[[#This Row],[12]]/SUM(OO[12])</f>
        <v>0</v>
      </c>
      <c r="O473" s="10">
        <f>3/24*OO[[#This Row],[71 (27JUN1985 18:00:00)-Water Temperature (C)]]*OO[[#This Row],[13]]/SUM(OO[13])</f>
        <v>0</v>
      </c>
      <c r="P473" s="10">
        <f>3/24*OO[[#This Row],[72 (27JUN1985 21:00:00)-Water Temperature (C)]]*OO[[#This Row],[14]]/SUM(OO[14])</f>
        <v>0</v>
      </c>
      <c r="Q473" s="10">
        <f>3/24*OO[[#This Row],[73 (28JUN1985 00:00:00)-Water Temperature (C)]]*OO[[#This Row],[15]]/SUM(OO[15])</f>
        <v>0</v>
      </c>
      <c r="R473" s="10">
        <f>3/24*OO[[#This Row],[74 (28JUN1985 03:00:00)-Water Temperature (C)]]*OO[[#This Row],[16]]/SUM(OO[16])</f>
        <v>0</v>
      </c>
      <c r="S473" s="10">
        <f>3/24*OO[[#This Row],[75 (28JUN1985 06:00:00)-Water Temperature (C)]]*OO[[#This Row],[17]]/SUM(OO[17])</f>
        <v>0</v>
      </c>
      <c r="T473" s="10">
        <f>3/24*OO[[#This Row],[76 (28JUN1985 09:00:00)-Water Temperature (C)]]*OO[[#This Row],[18]]/SUM(OO[18])</f>
        <v>0</v>
      </c>
      <c r="U473" s="10">
        <f>3/24*OO[[#This Row],[77 (28JUN1985 12:00:00)-Water Temperature (C)]]*OO[[#This Row],[19]]/SUM(OO[19])</f>
        <v>0</v>
      </c>
      <c r="V473" s="10">
        <f>3/24000000*OO[[#This Row],[78 (28JUN1985 15:00:00)-Water Temperature (C)]]*OO[[#This Row],[20]]</f>
        <v>0</v>
      </c>
      <c r="W473" s="10">
        <f>3/24000000*OO[[#This Row],[79 (28JUN1985 18:00:00)-Water Temperature (C)]]*OO[[#This Row],[21]]</f>
        <v>0</v>
      </c>
      <c r="X473" s="10">
        <f>3/24000000*OO[[#This Row],[80 (28JUN1985 21:00:00)-Water Temperature (C)]]*OO[[#This Row],[22]]</f>
        <v>0</v>
      </c>
      <c r="Y473" s="10">
        <f>3/24000000*OO[[#This Row],[81 (29JUN1985 00:00:00)-Water Temperature (C)]]*OO[[#This Row],[23]]</f>
        <v>0</v>
      </c>
      <c r="Z473" s="10">
        <f>3/24000000*OO[[#This Row],[82 (29JUN1985 03:00:00)-Water Temperature (C)]]*OO[[#This Row],[24]]</f>
        <v>0</v>
      </c>
      <c r="AA473" s="10">
        <f>3/24000000*OO[[#This Row],[83 (29JUN1985 06:00:00)-Water Temperature (C)]]*OO[[#This Row],[25]]</f>
        <v>0</v>
      </c>
      <c r="AB473" s="10">
        <f>3/24000000*OO[[#This Row],[84 (29JUN1985 09:00:00)-Water Temperature (C)]]*OO[[#This Row],[26]]</f>
        <v>3.9571831184195004E-39</v>
      </c>
      <c r="AC473" s="10">
        <f>3/24000000*OO[[#This Row],[85 (29JUN1985 12:00:00)-Water Temperature (C)]]*OO[[#This Row],[27]]</f>
        <v>2.8499719242879999E-33</v>
      </c>
      <c r="AD473" s="10">
        <f>3/24000000*OO[[#This Row],[86 (29JUN1985 15:00:00)-Water Temperature (C)]]*OO[[#This Row],[28]]</f>
        <v>1.3328070367281252E-28</v>
      </c>
      <c r="AE473" s="10">
        <f>3/24000000*OO[[#This Row],[88 (29JUN1985 21:00:00)-Water Temperature (C)]]*OO[[#This Row],[30]]</f>
        <v>1.5304656620605E-21</v>
      </c>
      <c r="AF473" s="10">
        <f>3/24000000*OO[[#This Row],[88 (29JUN1985 21:00:00)-Water Temperature (C)]]*OO[[#This Row],[30]]</f>
        <v>1.5304656620605E-21</v>
      </c>
      <c r="AG473" s="10">
        <f>3/24000000*OO[[#This Row],[89 (30JUN1985 00:00:00)-Water Temperature (C)]]*OO[[#This Row],[31]]</f>
        <v>9.6094960260487491E-19</v>
      </c>
      <c r="AH473" s="10">
        <f>3/24000000*OO[[#This Row],[90 (30JUN1985 03:00:00)-Water Temperature (C)]]*OO[[#This Row],[32]]</f>
        <v>2.6307680614312499E-16</v>
      </c>
      <c r="AI473" s="10">
        <f>3/24000000*OO[[#This Row],[91 (30JUN1985 06:00:00)-Water Temperature (C)]]*OO[[#This Row],[33]]</f>
        <v>3.5305210732327492E-14</v>
      </c>
      <c r="AJ473" s="10">
        <f>3/24000000*OO[[#This Row],[92 (30JUN1985 09:00:00)-Water Temperature (C)]]*OO[[#This Row],[34]]</f>
        <v>2.5654529682127495E-12</v>
      </c>
      <c r="AK473" s="10">
        <f>3/24000000*OO[[#This Row],[93 (30JUN1985 12:00:00)-Water Temperature (C)]]*OO[[#This Row],[35]]</f>
        <v>1.093512939411375E-10</v>
      </c>
      <c r="AL473" s="10">
        <f>3/24000000*OO[[#This Row],[94 (30JUN1985 15:00:00)-Water Temperature (C)]]*OO[[#This Row],[36]]</f>
        <v>2.8962285655497502E-9</v>
      </c>
      <c r="AM473" s="10">
        <f>3/24000000*OO[[#This Row],[95 (30JUN1985 18:00:00)-Water Temperature (C)]]*OO[[#This Row],[37]]</f>
        <v>5.0369418503199987E-8</v>
      </c>
      <c r="AN473" s="10">
        <f>3/24000000*OO[[#This Row],[96 (30JUN1985 21:00:00)-Water Temperature (C)]]*OO[[#This Row],[38]]</f>
        <v>6.0897801580499988E-7</v>
      </c>
      <c r="AO473" s="10">
        <f>3/24000000*OO[[#This Row],[97 (01JUL1985 00:00:00)-Water Temperature (C)]]*OO[[#This Row],[39]]</f>
        <v>5.3310037941600006E-6</v>
      </c>
      <c r="AP473" s="10">
        <f>3/24000000*OO[[#This Row],[98 (01JUL1985 03:00:00)-Water Temperature (C)]]*OO[[#This Row],[40]]</f>
        <v>3.5151583591787501E-5</v>
      </c>
      <c r="AQ473" s="10">
        <f>3/24000000*OO[[#This Row],[99 (01JUL1985 06:00:00)-Water Temperature (C)]]*OO[[#This Row],[41]]</f>
        <v>1.7824473384374996E-4</v>
      </c>
      <c r="AR473" s="10">
        <f>3/24000000*OO[[#This Row],[100 (01JUL1985 09:00:00)-Water Temperature (C)]]*OO[[#This Row],[42]]</f>
        <v>7.1121593654549997E-4</v>
      </c>
      <c r="AS473" s="10">
        <f>3/24000000*OO[[#This Row],[101 (01JUL1985 12:00:00)-Water Temperature (C)]]*OO[[#This Row],[43]]</f>
        <v>2.2932799919400003E-3</v>
      </c>
      <c r="AT473" s="10">
        <f>3/24000000*OO[[#This Row],[102 (01JUL1985 15:00:00)-Water Temperature (C)]]*OO[[#This Row],[44]]</f>
        <v>6.1042281576749995E-3</v>
      </c>
      <c r="AU473" s="10">
        <f>3/24000000*OO[[#This Row],[103 (01JUL1985 18:00:00)-Water Temperature (C)]]*OO[[#This Row],[45]]</f>
        <v>1.3723610961487498E-2</v>
      </c>
      <c r="AV473" s="10">
        <f>3/24000000*OO[[#This Row],[104 (01JUL1985 21:00:00)-Water Temperature (C)]]*OO[[#This Row],[46]]</f>
        <v>2.65835029017275E-2</v>
      </c>
      <c r="AW473" s="10">
        <f>3/24000000*OO[[#This Row],[105 (02JUL1985 00:00:00)-Water Temperature (C)]]*OO[[#This Row],[47]]</f>
        <v>4.5287351369249988E-2</v>
      </c>
      <c r="AX473" s="10">
        <f>3/24000000*OO[[#This Row],[106 (02JUL1985 03:00:00)-Water Temperature (C)]]*OO[[#This Row],[48]]</f>
        <v>6.9530573797424999E-2</v>
      </c>
      <c r="AY473" s="10">
        <f>3/24000000*OO[[#This Row],[107 (02JUL1985 06:00:00)-Water Temperature (C)]]*OO[[#This Row],[49]]</f>
        <v>9.6958955737875011E-2</v>
      </c>
      <c r="AZ473" s="10">
        <f>3/24000000*OO[[#This Row],[108 (02JUL1985 09:00:00)-Water Temperature (C)]]*OO[[#This Row],[50]]</f>
        <v>0.12442313583699999</v>
      </c>
      <c r="BA473" s="10">
        <f>3/24000000*OO[[#This Row],[109 (02JUL1985 12:00:00)-Water Temperature (C)]]*OO[[#This Row],[51]]</f>
        <v>0.14806153351279999</v>
      </c>
      <c r="BB473" s="10">
        <f>3/24000000*OO[[#This Row],[110 (02JUL1985 15:00:00)-Water Temperature (C)]]*OO[[#This Row],[52]]</f>
        <v>0.16526413006980001</v>
      </c>
      <c r="BC473" s="10">
        <f>3/24000000*OO[[#This Row],[111 (02JUL1985 18:00:00)-Water Temperature (C)]]*OO[[#This Row],[53]]</f>
        <v>0.17432662627436249</v>
      </c>
      <c r="BD473" s="10">
        <f>3/24000000*OO[[#This Row],[112 (02JUL1985 21:00:00)-Water Temperature (C)]]*OO[[#This Row],[54]]</f>
        <v>0.17686490615025</v>
      </c>
      <c r="BE473" s="10">
        <f>3/24000000*OO[[#This Row],[113 (03JUL1985 00:00:00)-Water Temperature (C)]]*OO[[#This Row],[55]]</f>
        <v>0.1743615225932125</v>
      </c>
      <c r="BF473" s="10">
        <f>3/24000000*OO[[#This Row],[114 (03JUL1985 03:00:00)-Water Temperature (C)]]*OO[[#This Row],[56]]</f>
        <v>0.16913279388573751</v>
      </c>
      <c r="BG473" s="10">
        <f>3/24000000*OO[[#This Row],[115 (03JUL1985 06:00:00)-Water Temperature (C)]]*OO[[#This Row],[57]]</f>
        <v>0.16202716877499998</v>
      </c>
      <c r="BH473" s="10">
        <f>3/24000000*OO[[#This Row],[116 (03JUL1985 09:00:00)-Water Temperature (C)]]*OO[[#This Row],[58]]</f>
        <v>0.15243916122153747</v>
      </c>
      <c r="BI473" s="10">
        <f>3/24000000*OO[[#This Row],[117 (03JUL1985 12:00:00)-Water Temperature (C)]]*OO[[#This Row],[59]]</f>
        <v>0.14218271999600002</v>
      </c>
      <c r="BJ473" s="10">
        <f>3/24000000*OO[[#This Row],[118 (03JUL1985 15:00:00)-Water Temperature (C)]]*OO[[#This Row],[60]]</f>
        <v>0.131317761074325</v>
      </c>
      <c r="BK473" s="10">
        <f>3/24000000*OO[[#This Row],[119 (03JUL1985 18:00:00)-Water Temperature (C)]]*OO[[#This Row],[61]]</f>
        <v>0.1201744459553</v>
      </c>
      <c r="BL473" s="10">
        <f>3/24000000*OO[[#This Row],[120 (03JUL1985 21:00:00)-Water Temperature (C)]]*OO[[#This Row],[62]]</f>
        <v>0.10970339225087501</v>
      </c>
      <c r="BM473" s="10">
        <f>3/24000000*OO[[#This Row],[121 (04JUL1985 00:00:00)-Water Temperature (C)]]*OO[[#This Row],[63]]</f>
        <v>0.10040635104924998</v>
      </c>
      <c r="BN473" s="10">
        <f>3/24000000*OO[[#This Row],[122 (04JUL1985 03:00:00)-Water Temperature (C)]]*OO[[#This Row],[64]]</f>
        <v>9.3228954878425002E-2</v>
      </c>
      <c r="BO473" s="10">
        <f>3/24000000*OO[[#This Row],[123 (04JUL1985 06:00:00)-Water Temperature (C)]]*OO[[#This Row],[65]]</f>
        <v>8.6903743401212499E-2</v>
      </c>
      <c r="BP473" s="10">
        <f>3/24000000*OO[[#This Row],[124 (04JUL1985 09:00:00)-Water Temperature (C)]]*OO[[#This Row],[66]]</f>
        <v>8.1013337036999991E-2</v>
      </c>
      <c r="BQ473" s="10">
        <f>3/24000000*OO[[#This Row],[125 (04JUL1985 12:00:00)-Water Temperature (C)]]*OO[[#This Row],[67]]</f>
        <v>7.5002929377900013E-2</v>
      </c>
      <c r="BR473" s="10">
        <f>3/24000000*OO[[#This Row],[126 (04JUL1985 15:00:00)-Water Temperature (C)]]*OO[[#This Row],[68]]</f>
        <v>6.9107488996699995E-2</v>
      </c>
      <c r="BS473" s="10">
        <f>3/24000000*OO[[#This Row],[127 (04JUL1985 18:00:00)-Water Temperature (C)]]*OO[[#This Row],[69]]</f>
        <v>6.3268820516887495E-2</v>
      </c>
      <c r="BT473" s="10">
        <f>3/24000000*OO[[#This Row],[128 (04JUL1985 21:00:00)-Water Temperature (C)]]*OO[[#This Row],[70]]</f>
        <v>5.7994917539624991E-2</v>
      </c>
      <c r="BU473" s="10">
        <f>3/24000000*OO[[#This Row],[129 (05JUL1985 00:00:00)-Water Temperature (C)]]*OO[[#This Row],[71]]</f>
        <v>5.3308571903462491E-2</v>
      </c>
      <c r="BV473" s="10">
        <f>3/24000000*OO[[#This Row],[130 (05JUL1985 03:00:00)-Water Temperature (C)]]*OO[[#This Row],[72]]</f>
        <v>4.9603230571049997E-2</v>
      </c>
      <c r="BW473" s="10">
        <f>3/24000000*OO[[#This Row],[131 (05JUL1985 06:00:00)-Water Temperature (C)]]*OO[[#This Row],[73]]</f>
        <v>4.6304354147687507E-2</v>
      </c>
      <c r="BX473" s="10">
        <f>3/24000000*OO[[#This Row],[132 (05JUL1985 09:00:00)-Water Temperature (C)]]*OO[[#This Row],[74]]</f>
        <v>4.3349333139699998E-2</v>
      </c>
      <c r="BY473" s="10">
        <f>3/24000000*OO[[#This Row],[133 (05JUL1985 12:00:00)-Water Temperature (C)]]*OO[[#This Row],[75]]</f>
        <v>4.0619792919074998E-2</v>
      </c>
      <c r="BZ473" s="10">
        <f>3/24000000*OO[[#This Row],[134 (05JUL1985 15:00:00)-Water Temperature (C)]]*OO[[#This Row],[76]]</f>
        <v>3.7850524988360001E-2</v>
      </c>
      <c r="CA473" s="10">
        <f>3/24000000*OO[[#This Row],[135 (05JUL1985 18:00:00)-Water Temperature (C)]]*OO[[#This Row],[77]]</f>
        <v>3.5147277636029997E-2</v>
      </c>
      <c r="CB473" s="10">
        <f>3/24000000*OO[[#This Row],[136 (05JUL1985 21:00:00)-Water Temperature (C)]]*OO[[#This Row],[78]]</f>
        <v>3.2679261578299999E-2</v>
      </c>
      <c r="CC473" s="10">
        <f>3/24000000*OO[[#This Row],[137 (06JUL1985 00:00:00)-Water Temperature (C)]]*OO[[#This Row],[79]]</f>
        <v>3.0535613525312498E-2</v>
      </c>
      <c r="CD473" s="10">
        <f>3/24000000*OO[[#This Row],[138 (06JUL1985 03:00:00)-Water Temperature (C)]]*OO[[#This Row],[80]]</f>
        <v>2.8894593184613748E-2</v>
      </c>
      <c r="CE473" s="10">
        <f>3/24000000*OO[[#This Row],[139 (06JUL1985 06:00:00)-Water Temperature (C)]]*OO[[#This Row],[81]]</f>
        <v>2.7480310059427498E-2</v>
      </c>
      <c r="CF473" s="10">
        <f>3/24000000*OO[[#This Row],[140 (06JUL1985 09:00:00)-Water Temperature (C)]]*OO[[#This Row],[82]]</f>
        <v>2.6240355254802498E-2</v>
      </c>
      <c r="CG473" s="10">
        <f>3/24000000*OO[[#This Row],[141 (06JUL1985 12:00:00)-Water Temperature (C)]]*OO[[#This Row],[83]]</f>
        <v>2.505480534382875E-2</v>
      </c>
      <c r="CH473" s="10">
        <f>3/24000000*OO[[#This Row],[142 (06JUL1985 15:00:00)-Water Temperature (C)]]*OO[[#This Row],[84]]</f>
        <v>2.386089168133125E-2</v>
      </c>
      <c r="CI473" s="10">
        <f>3/24000000*OO[[#This Row],[143 (06JUL1985 18:00:00)-Water Temperature (C)]]*OO[[#This Row],[85]]</f>
        <v>2.2605838476856245E-2</v>
      </c>
      <c r="CJ473" s="10">
        <f>3/24000000*OO[[#This Row],[144 (06JUL1985 21:00:00)-Water Temperature (C)]]*OO[[#This Row],[86]]</f>
        <v>2.14586887356625E-2</v>
      </c>
      <c r="CK473" s="10">
        <f>3/24000000*OO[[#This Row],[145 (07JUL1985 00:00:00)-Water Temperature (C)]]*OO[[#This Row],[87]]</f>
        <v>2.0444493958334999E-2</v>
      </c>
      <c r="CL473" s="10">
        <f>3/24000000*OO[[#This Row],[146 (07JUL1985 03:00:00)-Water Temperature (C)]]*OO[[#This Row],[88]]</f>
        <v>1.9754673788062501E-2</v>
      </c>
      <c r="CM473" s="10">
        <f>3/24000000*OO[[#This Row],[147 (07JUL1985 06:00:00)-Water Temperature (C)]]*OO[[#This Row],[89]]</f>
        <v>1.9069955231632497E-2</v>
      </c>
      <c r="CN473" s="10">
        <f>3/24000000*OO[[#This Row],[148 (07JUL1985 09:00:00)-Water Temperature (C)]]*OO[[#This Row],[90]]</f>
        <v>1.836586949130125E-2</v>
      </c>
      <c r="CO473" s="10">
        <f>3/24000000*OO[[#This Row],[149 (07JUL1985 12:00:00)-Water Temperature (C)]]*OO[[#This Row],[91]]</f>
        <v>1.7685984207143748E-2</v>
      </c>
      <c r="CP473" s="10">
        <f>3/24000000*OO[[#This Row],[150 (07JUL1985 15:00:00)-Water Temperature (C)]]*OO[[#This Row],[92]]</f>
        <v>1.7061246054562499E-2</v>
      </c>
      <c r="CQ473" s="10">
        <f>3/24000000*OO[[#This Row],[151 (07JUL1985 18:00:00)-Water Temperature (C)]]*OO[[#This Row],[93]]</f>
        <v>1.6423935868312499E-2</v>
      </c>
      <c r="CR473" s="10">
        <f>3/24000000*OO[[#This Row],[152 (07JUL1985 21:00:00)-Water Temperature (C)]]*OO[[#This Row],[94]]</f>
        <v>1.5815940209537499E-2</v>
      </c>
      <c r="CS473" s="10">
        <f>3/24000000*OO[[#This Row],[153 (08JUL1985 00:00:00)-Water Temperature (C)]]*OO[[#This Row],[95]]</f>
        <v>1.525689898635375E-2</v>
      </c>
      <c r="CT473" s="10">
        <f>3/24000000*OO[[#This Row],[154 (08JUL1985 03:00:00)-Water Temperature (C)]]*OO[[#This Row],[96]]</f>
        <v>1.4944424606842499E-2</v>
      </c>
      <c r="CU473" s="10">
        <f>3/24000000*OO[[#This Row],[155 (08JUL1985 06:00:00)-Water Temperature (C)]]*OO[[#This Row],[97]]</f>
        <v>1.47085082573775E-2</v>
      </c>
      <c r="CV473" s="10">
        <f>3/24000000*OO[[#This Row],[156 (08JUL1985 09:00:00)-Water Temperature (C)]]*OO[[#This Row],[98]]</f>
        <v>1.4439914075468751E-2</v>
      </c>
      <c r="CW473" s="10">
        <f>3/24000000*OO[[#This Row],[157 (08JUL1985 12:00:00)-Water Temperature (C)]]*OO[[#This Row],[99]]</f>
        <v>1.4160876643710001E-2</v>
      </c>
    </row>
    <row r="474" spans="1:101" x14ac:dyDescent="0.35">
      <c r="A474" t="s">
        <v>481</v>
      </c>
      <c r="B474">
        <v>750.64919999999995</v>
      </c>
      <c r="C474" s="10">
        <f>3/24*OO[[#This Row],[59 (26JUN1985 06:00:00)-Water Temperature (C)]]*OO[[#This Row],[1]]/SUM(OO[1])</f>
        <v>0</v>
      </c>
      <c r="D474" s="10">
        <f>3/24*OO[[#This Row],[60 (26JUN1985 09:00:00)-Water Temperature (C)]]*OO[[#This Row],[2]]/SUM(OO[2])</f>
        <v>0</v>
      </c>
      <c r="E474" s="10">
        <f>3/24*OO[[#This Row],[61 (26JUN1985 12:00:00)-Water Temperature (C)]]*OO[[#This Row],[3]]/SUM(OO[3])</f>
        <v>0</v>
      </c>
      <c r="F474" s="10">
        <f>3/24*OO[[#This Row],[62 (26JUN1985 15:00:00)-Water Temperature (C)]]*OO[[#This Row],[4]]/SUM(OO[4])</f>
        <v>0</v>
      </c>
      <c r="G474" s="10">
        <f>3/24*OO[[#This Row],[63 (26JUN1985 18:00:00)-Water Temperature (C)]]*OO[[#This Row],[5]]/SUM(OO[5])</f>
        <v>0</v>
      </c>
      <c r="H474" s="10">
        <f>3/24*OO[[#This Row],[64 (26JUN1985 21:00:00)-Water Temperature (C)]]*OO[[#This Row],[6]]/SUM(OO[6])</f>
        <v>0</v>
      </c>
      <c r="I474" s="10">
        <f>3/24*OO[[#This Row],[65 (27JUN1985 00:00:00)-Water Temperature (C)]]*OO[[#This Row],[7]]/SUM(OO[7])</f>
        <v>0</v>
      </c>
      <c r="J474" s="10">
        <f>3/24*OO[[#This Row],[66 (27JUN1985 03:00:00)-Water Temperature (C)]]*OO[[#This Row],[8]]/SUM(OO[8])</f>
        <v>0</v>
      </c>
      <c r="K474" s="10">
        <f>3/24*OO[[#This Row],[67 (27JUN1985 06:00:00)-Water Temperature (C)]]*OO[[#This Row],[9]]/SUM(OO[9])</f>
        <v>0</v>
      </c>
      <c r="L474" s="10">
        <f>3/24*OO[[#This Row],[68 (27JUN1985 09:00:00)-Water Temperature (C)]]*OO[[#This Row],[10]]/SUM(OO[10])</f>
        <v>0</v>
      </c>
      <c r="M474" s="10">
        <f>3/24*OO[[#This Row],[69 (27JUN1985 12:00:00)-Water Temperature (C)]]*OO[[#This Row],[11]]/SUM(OO[11])</f>
        <v>0</v>
      </c>
      <c r="N474" s="10">
        <f>3/24*OO[[#This Row],[70 (27JUN1985 15:00:00)-Water Temperature (C)]]*OO[[#This Row],[12]]/SUM(OO[12])</f>
        <v>0</v>
      </c>
      <c r="O474" s="10">
        <f>3/24*OO[[#This Row],[71 (27JUN1985 18:00:00)-Water Temperature (C)]]*OO[[#This Row],[13]]/SUM(OO[13])</f>
        <v>0</v>
      </c>
      <c r="P474" s="10">
        <f>3/24*OO[[#This Row],[72 (27JUN1985 21:00:00)-Water Temperature (C)]]*OO[[#This Row],[14]]/SUM(OO[14])</f>
        <v>0</v>
      </c>
      <c r="Q474" s="10">
        <f>3/24*OO[[#This Row],[73 (28JUN1985 00:00:00)-Water Temperature (C)]]*OO[[#This Row],[15]]/SUM(OO[15])</f>
        <v>0</v>
      </c>
      <c r="R474" s="10">
        <f>3/24*OO[[#This Row],[74 (28JUN1985 03:00:00)-Water Temperature (C)]]*OO[[#This Row],[16]]/SUM(OO[16])</f>
        <v>0</v>
      </c>
      <c r="S474" s="10">
        <f>3/24*OO[[#This Row],[75 (28JUN1985 06:00:00)-Water Temperature (C)]]*OO[[#This Row],[17]]/SUM(OO[17])</f>
        <v>0</v>
      </c>
      <c r="T474" s="10">
        <f>3/24*OO[[#This Row],[76 (28JUN1985 09:00:00)-Water Temperature (C)]]*OO[[#This Row],[18]]/SUM(OO[18])</f>
        <v>0</v>
      </c>
      <c r="U474" s="10">
        <f>3/24*OO[[#This Row],[77 (28JUN1985 12:00:00)-Water Temperature (C)]]*OO[[#This Row],[19]]/SUM(OO[19])</f>
        <v>0</v>
      </c>
      <c r="V474" s="10">
        <f>3/24000000*OO[[#This Row],[78 (28JUN1985 15:00:00)-Water Temperature (C)]]*OO[[#This Row],[20]]</f>
        <v>0</v>
      </c>
      <c r="W474" s="10">
        <f>3/24000000*OO[[#This Row],[79 (28JUN1985 18:00:00)-Water Temperature (C)]]*OO[[#This Row],[21]]</f>
        <v>0</v>
      </c>
      <c r="X474" s="10">
        <f>3/24000000*OO[[#This Row],[80 (28JUN1985 21:00:00)-Water Temperature (C)]]*OO[[#This Row],[22]]</f>
        <v>0</v>
      </c>
      <c r="Y474" s="10">
        <f>3/24000000*OO[[#This Row],[81 (29JUN1985 00:00:00)-Water Temperature (C)]]*OO[[#This Row],[23]]</f>
        <v>0</v>
      </c>
      <c r="Z474" s="10">
        <f>3/24000000*OO[[#This Row],[82 (29JUN1985 03:00:00)-Water Temperature (C)]]*OO[[#This Row],[24]]</f>
        <v>0</v>
      </c>
      <c r="AA474" s="10">
        <f>3/24000000*OO[[#This Row],[83 (29JUN1985 06:00:00)-Water Temperature (C)]]*OO[[#This Row],[25]]</f>
        <v>0</v>
      </c>
      <c r="AB474" s="10">
        <f>3/24000000*OO[[#This Row],[84 (29JUN1985 09:00:00)-Water Temperature (C)]]*OO[[#This Row],[26]]</f>
        <v>8.6892221134000001E-40</v>
      </c>
      <c r="AC474" s="10">
        <f>3/24000000*OO[[#This Row],[85 (29JUN1985 12:00:00)-Water Temperature (C)]]*OO[[#This Row],[27]]</f>
        <v>7.2371568371624991E-34</v>
      </c>
      <c r="AD474" s="10">
        <f>3/24000000*OO[[#This Row],[86 (29JUN1985 15:00:00)-Water Temperature (C)]]*OO[[#This Row],[28]]</f>
        <v>3.9247633141733749E-29</v>
      </c>
      <c r="AE474" s="10">
        <f>3/24000000*OO[[#This Row],[88 (29JUN1985 21:00:00)-Water Temperature (C)]]*OO[[#This Row],[30]]</f>
        <v>5.4588558661437507E-22</v>
      </c>
      <c r="AF474" s="10">
        <f>3/24000000*OO[[#This Row],[88 (29JUN1985 21:00:00)-Water Temperature (C)]]*OO[[#This Row],[30]]</f>
        <v>5.4588558661437507E-22</v>
      </c>
      <c r="AG474" s="10">
        <f>3/24000000*OO[[#This Row],[89 (30JUN1985 00:00:00)-Water Temperature (C)]]*OO[[#This Row],[31]]</f>
        <v>3.6963875740574996E-19</v>
      </c>
      <c r="AH474" s="10">
        <f>3/24000000*OO[[#This Row],[90 (30JUN1985 03:00:00)-Water Temperature (C)]]*OO[[#This Row],[32]]</f>
        <v>1.08032490357E-16</v>
      </c>
      <c r="AI474" s="10">
        <f>3/24000000*OO[[#This Row],[91 (30JUN1985 06:00:00)-Water Temperature (C)]]*OO[[#This Row],[33]]</f>
        <v>1.5400608214854999E-14</v>
      </c>
      <c r="AJ474" s="10">
        <f>3/24000000*OO[[#This Row],[92 (30JUN1985 09:00:00)-Water Temperature (C)]]*OO[[#This Row],[34]]</f>
        <v>1.1829928943700002E-12</v>
      </c>
      <c r="AK474" s="10">
        <f>3/24000000*OO[[#This Row],[93 (30JUN1985 12:00:00)-Water Temperature (C)]]*OO[[#This Row],[35]]</f>
        <v>5.3090542629049993E-11</v>
      </c>
      <c r="AL474" s="10">
        <f>3/24000000*OO[[#This Row],[94 (30JUN1985 15:00:00)-Water Temperature (C)]]*OO[[#This Row],[36]]</f>
        <v>1.4759729362608747E-9</v>
      </c>
      <c r="AM474" s="10">
        <f>3/24000000*OO[[#This Row],[95 (30JUN1985 18:00:00)-Water Temperature (C)]]*OO[[#This Row],[37]]</f>
        <v>2.6885095221206253E-8</v>
      </c>
      <c r="AN474" s="10">
        <f>3/24000000*OO[[#This Row],[96 (30JUN1985 21:00:00)-Water Temperature (C)]]*OO[[#This Row],[38]]</f>
        <v>3.3969501078056247E-7</v>
      </c>
      <c r="AO474" s="10">
        <f>3/24000000*OO[[#This Row],[97 (01JUL1985 00:00:00)-Water Temperature (C)]]*OO[[#This Row],[39]]</f>
        <v>3.1025426802675004E-6</v>
      </c>
      <c r="AP474" s="10">
        <f>3/24000000*OO[[#This Row],[98 (01JUL1985 03:00:00)-Water Temperature (C)]]*OO[[#This Row],[40]]</f>
        <v>2.1308587013999993E-5</v>
      </c>
      <c r="AQ474" s="10">
        <f>3/24000000*OO[[#This Row],[99 (01JUL1985 06:00:00)-Water Temperature (C)]]*OO[[#This Row],[41]]</f>
        <v>1.123662535812E-4</v>
      </c>
      <c r="AR474" s="10">
        <f>3/24000000*OO[[#This Row],[100 (01JUL1985 09:00:00)-Water Temperature (C)]]*OO[[#This Row],[42]]</f>
        <v>4.65675689816375E-4</v>
      </c>
      <c r="AS474" s="10">
        <f>3/24000000*OO[[#This Row],[101 (01JUL1985 12:00:00)-Water Temperature (C)]]*OO[[#This Row],[43]]</f>
        <v>1.5571247608299999E-3</v>
      </c>
      <c r="AT474" s="10">
        <f>3/24000000*OO[[#This Row],[102 (01JUL1985 15:00:00)-Water Temperature (C)]]*OO[[#This Row],[44]]</f>
        <v>4.2930823344E-3</v>
      </c>
      <c r="AU474" s="10">
        <f>3/24000000*OO[[#This Row],[103 (01JUL1985 18:00:00)-Water Temperature (C)]]*OO[[#This Row],[45]]</f>
        <v>9.9843677840250004E-3</v>
      </c>
      <c r="AV474" s="10">
        <f>3/24000000*OO[[#This Row],[104 (01JUL1985 21:00:00)-Water Temperature (C)]]*OO[[#This Row],[46]]</f>
        <v>1.9980106107277497E-2</v>
      </c>
      <c r="AW474" s="10">
        <f>3/24000000*OO[[#This Row],[105 (02JUL1985 00:00:00)-Water Temperature (C)]]*OO[[#This Row],[47]]</f>
        <v>3.5116356402512504E-2</v>
      </c>
      <c r="AX474" s="10">
        <f>3/24000000*OO[[#This Row],[106 (02JUL1985 03:00:00)-Water Temperature (C)]]*OO[[#This Row],[48]]</f>
        <v>5.5516573133550004E-2</v>
      </c>
      <c r="AY474" s="10">
        <f>3/24000000*OO[[#This Row],[107 (02JUL1985 06:00:00)-Water Temperature (C)]]*OO[[#This Row],[49]]</f>
        <v>7.9579087517737498E-2</v>
      </c>
      <c r="AZ474" s="10">
        <f>3/24000000*OO[[#This Row],[108 (02JUL1985 09:00:00)-Water Temperature (C)]]*OO[[#This Row],[50]]</f>
        <v>0.10478054767407499</v>
      </c>
      <c r="BA474" s="10">
        <f>3/24000000*OO[[#This Row],[109 (02JUL1985 12:00:00)-Water Temperature (C)]]*OO[[#This Row],[51]]</f>
        <v>0.12772223935560001</v>
      </c>
      <c r="BB474" s="10">
        <f>3/24000000*OO[[#This Row],[110 (02JUL1985 15:00:00)-Water Temperature (C)]]*OO[[#This Row],[52]]</f>
        <v>0.145780001118375</v>
      </c>
      <c r="BC474" s="10">
        <f>3/24000000*OO[[#This Row],[111 (02JUL1985 18:00:00)-Water Temperature (C)]]*OO[[#This Row],[53]]</f>
        <v>0.15702957596835002</v>
      </c>
      <c r="BD474" s="10">
        <f>3/24000000*OO[[#This Row],[112 (02JUL1985 21:00:00)-Water Temperature (C)]]*OO[[#This Row],[54]]</f>
        <v>0.16240665523589998</v>
      </c>
      <c r="BE474" s="10">
        <f>3/24000000*OO[[#This Row],[113 (03JUL1985 00:00:00)-Water Temperature (C)]]*OO[[#This Row],[55]]</f>
        <v>0.16295643545211247</v>
      </c>
      <c r="BF474" s="10">
        <f>3/24000000*OO[[#This Row],[114 (03JUL1985 03:00:00)-Water Temperature (C)]]*OO[[#This Row],[56]]</f>
        <v>0.16059910518210002</v>
      </c>
      <c r="BG474" s="10">
        <f>3/24000000*OO[[#This Row],[115 (03JUL1985 06:00:00)-Water Temperature (C)]]*OO[[#This Row],[57]]</f>
        <v>0.15600158765662497</v>
      </c>
      <c r="BH474" s="10">
        <f>3/24000000*OO[[#This Row],[116 (03JUL1985 09:00:00)-Water Temperature (C)]]*OO[[#This Row],[58]]</f>
        <v>0.14865516421619998</v>
      </c>
      <c r="BI474" s="10">
        <f>3/24000000*OO[[#This Row],[117 (03JUL1985 12:00:00)-Water Temperature (C)]]*OO[[#This Row],[59]]</f>
        <v>0.14007955979115</v>
      </c>
      <c r="BJ474" s="10">
        <f>3/24000000*OO[[#This Row],[118 (03JUL1985 15:00:00)-Water Temperature (C)]]*OO[[#This Row],[60]]</f>
        <v>0.13066270161739998</v>
      </c>
      <c r="BK474" s="10">
        <f>3/24000000*OO[[#This Row],[119 (03JUL1985 18:00:00)-Water Temperature (C)]]*OO[[#This Row],[61]]</f>
        <v>0.12062342781869999</v>
      </c>
      <c r="BL474" s="10">
        <f>3/24000000*OO[[#This Row],[120 (03JUL1985 21:00:00)-Water Temperature (C)]]*OO[[#This Row],[62]]</f>
        <v>0.1109793738765375</v>
      </c>
      <c r="BM474" s="10">
        <f>3/24000000*OO[[#This Row],[121 (04JUL1985 00:00:00)-Water Temperature (C)]]*OO[[#This Row],[63]]</f>
        <v>0.10229139444149998</v>
      </c>
      <c r="BN474" s="10">
        <f>3/24000000*OO[[#This Row],[122 (04JUL1985 03:00:00)-Water Temperature (C)]]*OO[[#This Row],[64]]</f>
        <v>9.5522918011912511E-2</v>
      </c>
      <c r="BO474" s="10">
        <f>3/24000000*OO[[#This Row],[123 (04JUL1985 06:00:00)-Water Temperature (C)]]*OO[[#This Row],[65]]</f>
        <v>8.9474367243874989E-2</v>
      </c>
      <c r="BP474" s="10">
        <f>3/24000000*OO[[#This Row],[124 (04JUL1985 09:00:00)-Water Temperature (C)]]*OO[[#This Row],[66]]</f>
        <v>8.3768473488437495E-2</v>
      </c>
      <c r="BQ474" s="10">
        <f>3/24000000*OO[[#This Row],[125 (04JUL1985 12:00:00)-Water Temperature (C)]]*OO[[#This Row],[67]]</f>
        <v>7.7862887709999995E-2</v>
      </c>
      <c r="BR474" s="10">
        <f>3/24000000*OO[[#This Row],[126 (04JUL1985 15:00:00)-Water Temperature (C)]]*OO[[#This Row],[68]]</f>
        <v>7.2009874823612499E-2</v>
      </c>
      <c r="BS474" s="10">
        <f>3/24000000*OO[[#This Row],[127 (04JUL1985 18:00:00)-Water Temperature (C)]]*OO[[#This Row],[69]]</f>
        <v>6.6175458456575006E-2</v>
      </c>
      <c r="BT474" s="10">
        <f>3/24000000*OO[[#This Row],[128 (04JUL1985 21:00:00)-Water Temperature (C)]]*OO[[#This Row],[70]]</f>
        <v>6.0880334285212487E-2</v>
      </c>
      <c r="BU474" s="10">
        <f>3/24000000*OO[[#This Row],[129 (05JUL1985 00:00:00)-Water Temperature (C)]]*OO[[#This Row],[71]]</f>
        <v>5.6158285244449997E-2</v>
      </c>
      <c r="BV474" s="10">
        <f>3/24000000*OO[[#This Row],[130 (05JUL1985 03:00:00)-Water Temperature (C)]]*OO[[#This Row],[72]]</f>
        <v>5.2407057600149999E-2</v>
      </c>
      <c r="BW474" s="10">
        <f>3/24000000*OO[[#This Row],[131 (05JUL1985 06:00:00)-Water Temperature (C)]]*OO[[#This Row],[73]]</f>
        <v>4.905049375165E-2</v>
      </c>
      <c r="BX474" s="10">
        <f>3/24000000*OO[[#This Row],[132 (05JUL1985 09:00:00)-Water Temperature (C)]]*OO[[#This Row],[74]]</f>
        <v>4.6023833521574999E-2</v>
      </c>
      <c r="BY474" s="10">
        <f>3/24000000*OO[[#This Row],[133 (05JUL1985 12:00:00)-Water Temperature (C)]]*OO[[#This Row],[75]]</f>
        <v>4.3212027769312503E-2</v>
      </c>
      <c r="BZ474" s="10">
        <f>3/24000000*OO[[#This Row],[134 (05JUL1985 15:00:00)-Water Temperature (C)]]*OO[[#This Row],[76]]</f>
        <v>4.0341786790549998E-2</v>
      </c>
      <c r="CA474" s="10">
        <f>3/24000000*OO[[#This Row],[135 (05JUL1985 18:00:00)-Water Temperature (C)]]*OO[[#This Row],[77]]</f>
        <v>3.7537034664960001E-2</v>
      </c>
      <c r="CB474" s="10">
        <f>3/24000000*OO[[#This Row],[136 (05JUL1985 21:00:00)-Water Temperature (C)]]*OO[[#This Row],[78]]</f>
        <v>3.4968000984329999E-2</v>
      </c>
      <c r="CC474" s="10">
        <f>3/24000000*OO[[#This Row],[137 (06JUL1985 00:00:00)-Water Temperature (C)]]*OO[[#This Row],[79]]</f>
        <v>3.2733524433981247E-2</v>
      </c>
      <c r="CD474" s="10">
        <f>3/24000000*OO[[#This Row],[138 (06JUL1985 03:00:00)-Water Temperature (C)]]*OO[[#This Row],[80]]</f>
        <v>3.1009900290354997E-2</v>
      </c>
      <c r="CE474" s="10">
        <f>3/24000000*OO[[#This Row],[139 (06JUL1985 06:00:00)-Water Temperature (C)]]*OO[[#This Row],[81]]</f>
        <v>2.9516626998204995E-2</v>
      </c>
      <c r="CF474" s="10">
        <f>3/24000000*OO[[#This Row],[140 (06JUL1985 09:00:00)-Water Temperature (C)]]*OO[[#This Row],[82]]</f>
        <v>2.8201323690562496E-2</v>
      </c>
      <c r="CG474" s="10">
        <f>3/24000000*OO[[#This Row],[141 (06JUL1985 12:00:00)-Water Temperature (C)]]*OO[[#This Row],[83]]</f>
        <v>2.6939893570859994E-2</v>
      </c>
      <c r="CH474" s="10">
        <f>3/24000000*OO[[#This Row],[142 (06JUL1985 15:00:00)-Water Temperature (C)]]*OO[[#This Row],[84]]</f>
        <v>2.56680278412025E-2</v>
      </c>
      <c r="CI474" s="10">
        <f>3/24000000*OO[[#This Row],[143 (06JUL1985 18:00:00)-Water Temperature (C)]]*OO[[#This Row],[85]]</f>
        <v>2.433612330301875E-2</v>
      </c>
      <c r="CJ474" s="10">
        <f>3/24000000*OO[[#This Row],[144 (06JUL1985 21:00:00)-Water Temperature (C)]]*OO[[#This Row],[86]]</f>
        <v>2.3117289238281248E-2</v>
      </c>
      <c r="CK474" s="10">
        <f>3/24000000*OO[[#This Row],[145 (07JUL1985 00:00:00)-Water Temperature (C)]]*OO[[#This Row],[87]]</f>
        <v>2.2039824323312501E-2</v>
      </c>
      <c r="CL474" s="10">
        <f>3/24000000*OO[[#This Row],[146 (07JUL1985 03:00:00)-Water Temperature (C)]]*OO[[#This Row],[88]]</f>
        <v>2.1298328552880001E-2</v>
      </c>
      <c r="CM474" s="10">
        <f>3/24000000*OO[[#This Row],[147 (07JUL1985 06:00:00)-Water Temperature (C)]]*OO[[#This Row],[89]]</f>
        <v>2.0559553438544997E-2</v>
      </c>
      <c r="CN474" s="10">
        <f>3/24000000*OO[[#This Row],[148 (07JUL1985 09:00:00)-Water Temperature (C)]]*OO[[#This Row],[90]]</f>
        <v>1.9807164166562499E-2</v>
      </c>
      <c r="CO474" s="10">
        <f>3/24000000*OO[[#This Row],[149 (07JUL1985 12:00:00)-Water Temperature (C)]]*OO[[#This Row],[91]]</f>
        <v>1.907996388209E-2</v>
      </c>
      <c r="CP474" s="10">
        <f>3/24000000*OO[[#This Row],[150 (07JUL1985 15:00:00)-Water Temperature (C)]]*OO[[#This Row],[92]]</f>
        <v>1.8407176594470002E-2</v>
      </c>
      <c r="CQ474" s="10">
        <f>3/24000000*OO[[#This Row],[151 (07JUL1985 18:00:00)-Water Temperature (C)]]*OO[[#This Row],[93]]</f>
        <v>1.7723801240906251E-2</v>
      </c>
      <c r="CR474" s="10">
        <f>3/24000000*OO[[#This Row],[152 (07JUL1985 21:00:00)-Water Temperature (C)]]*OO[[#This Row],[94]]</f>
        <v>1.7072075150804999E-2</v>
      </c>
      <c r="CS474" s="10">
        <f>3/24000000*OO[[#This Row],[153 (08JUL1985 00:00:00)-Water Temperature (C)]]*OO[[#This Row],[95]]</f>
        <v>1.6472505986499998E-2</v>
      </c>
      <c r="CT474" s="10">
        <f>3/24000000*OO[[#This Row],[154 (08JUL1985 03:00:00)-Water Temperature (C)]]*OO[[#This Row],[96]]</f>
        <v>1.6128721304430001E-2</v>
      </c>
      <c r="CU474" s="10">
        <f>3/24000000*OO[[#This Row],[155 (08JUL1985 06:00:00)-Water Temperature (C)]]*OO[[#This Row],[97]]</f>
        <v>1.5861416437750003E-2</v>
      </c>
      <c r="CV474" s="10">
        <f>3/24000000*OO[[#This Row],[156 (08JUL1985 09:00:00)-Water Temperature (C)]]*OO[[#This Row],[98]]</f>
        <v>1.5561012619503748E-2</v>
      </c>
      <c r="CW474" s="10">
        <f>3/24000000*OO[[#This Row],[157 (08JUL1985 12:00:00)-Water Temperature (C)]]*OO[[#This Row],[99]]</f>
        <v>1.5251557466792501E-2</v>
      </c>
    </row>
    <row r="475" spans="1:101" x14ac:dyDescent="0.35">
      <c r="A475" t="s">
        <v>482</v>
      </c>
      <c r="B475">
        <v>753.09379999999999</v>
      </c>
      <c r="C475" s="10">
        <f>3/24*OO[[#This Row],[59 (26JUN1985 06:00:00)-Water Temperature (C)]]*OO[[#This Row],[1]]/SUM(OO[1])</f>
        <v>0</v>
      </c>
      <c r="D475" s="10">
        <f>3/24*OO[[#This Row],[60 (26JUN1985 09:00:00)-Water Temperature (C)]]*OO[[#This Row],[2]]/SUM(OO[2])</f>
        <v>0</v>
      </c>
      <c r="E475" s="10">
        <f>3/24*OO[[#This Row],[61 (26JUN1985 12:00:00)-Water Temperature (C)]]*OO[[#This Row],[3]]/SUM(OO[3])</f>
        <v>0</v>
      </c>
      <c r="F475" s="10">
        <f>3/24*OO[[#This Row],[62 (26JUN1985 15:00:00)-Water Temperature (C)]]*OO[[#This Row],[4]]/SUM(OO[4])</f>
        <v>0</v>
      </c>
      <c r="G475" s="10">
        <f>3/24*OO[[#This Row],[63 (26JUN1985 18:00:00)-Water Temperature (C)]]*OO[[#This Row],[5]]/SUM(OO[5])</f>
        <v>0</v>
      </c>
      <c r="H475" s="10">
        <f>3/24*OO[[#This Row],[64 (26JUN1985 21:00:00)-Water Temperature (C)]]*OO[[#This Row],[6]]/SUM(OO[6])</f>
        <v>0</v>
      </c>
      <c r="I475" s="10">
        <f>3/24*OO[[#This Row],[65 (27JUN1985 00:00:00)-Water Temperature (C)]]*OO[[#This Row],[7]]/SUM(OO[7])</f>
        <v>0</v>
      </c>
      <c r="J475" s="10">
        <f>3/24*OO[[#This Row],[66 (27JUN1985 03:00:00)-Water Temperature (C)]]*OO[[#This Row],[8]]/SUM(OO[8])</f>
        <v>0</v>
      </c>
      <c r="K475" s="10">
        <f>3/24*OO[[#This Row],[67 (27JUN1985 06:00:00)-Water Temperature (C)]]*OO[[#This Row],[9]]/SUM(OO[9])</f>
        <v>0</v>
      </c>
      <c r="L475" s="10">
        <f>3/24*OO[[#This Row],[68 (27JUN1985 09:00:00)-Water Temperature (C)]]*OO[[#This Row],[10]]/SUM(OO[10])</f>
        <v>0</v>
      </c>
      <c r="M475" s="10">
        <f>3/24*OO[[#This Row],[69 (27JUN1985 12:00:00)-Water Temperature (C)]]*OO[[#This Row],[11]]/SUM(OO[11])</f>
        <v>0</v>
      </c>
      <c r="N475" s="10">
        <f>3/24*OO[[#This Row],[70 (27JUN1985 15:00:00)-Water Temperature (C)]]*OO[[#This Row],[12]]/SUM(OO[12])</f>
        <v>0</v>
      </c>
      <c r="O475" s="10">
        <f>3/24*OO[[#This Row],[71 (27JUN1985 18:00:00)-Water Temperature (C)]]*OO[[#This Row],[13]]/SUM(OO[13])</f>
        <v>0</v>
      </c>
      <c r="P475" s="10">
        <f>3/24*OO[[#This Row],[72 (27JUN1985 21:00:00)-Water Temperature (C)]]*OO[[#This Row],[14]]/SUM(OO[14])</f>
        <v>0</v>
      </c>
      <c r="Q475" s="10">
        <f>3/24*OO[[#This Row],[73 (28JUN1985 00:00:00)-Water Temperature (C)]]*OO[[#This Row],[15]]/SUM(OO[15])</f>
        <v>0</v>
      </c>
      <c r="R475" s="10">
        <f>3/24*OO[[#This Row],[74 (28JUN1985 03:00:00)-Water Temperature (C)]]*OO[[#This Row],[16]]/SUM(OO[16])</f>
        <v>0</v>
      </c>
      <c r="S475" s="10">
        <f>3/24*OO[[#This Row],[75 (28JUN1985 06:00:00)-Water Temperature (C)]]*OO[[#This Row],[17]]/SUM(OO[17])</f>
        <v>0</v>
      </c>
      <c r="T475" s="10">
        <f>3/24*OO[[#This Row],[76 (28JUN1985 09:00:00)-Water Temperature (C)]]*OO[[#This Row],[18]]/SUM(OO[18])</f>
        <v>0</v>
      </c>
      <c r="U475" s="10">
        <f>3/24*OO[[#This Row],[77 (28JUN1985 12:00:00)-Water Temperature (C)]]*OO[[#This Row],[19]]/SUM(OO[19])</f>
        <v>0</v>
      </c>
      <c r="V475" s="10">
        <f>3/24000000*OO[[#This Row],[78 (28JUN1985 15:00:00)-Water Temperature (C)]]*OO[[#This Row],[20]]</f>
        <v>0</v>
      </c>
      <c r="W475" s="10">
        <f>3/24000000*OO[[#This Row],[79 (28JUN1985 18:00:00)-Water Temperature (C)]]*OO[[#This Row],[21]]</f>
        <v>0</v>
      </c>
      <c r="X475" s="10">
        <f>3/24000000*OO[[#This Row],[80 (28JUN1985 21:00:00)-Water Temperature (C)]]*OO[[#This Row],[22]]</f>
        <v>0</v>
      </c>
      <c r="Y475" s="10">
        <f>3/24000000*OO[[#This Row],[81 (29JUN1985 00:00:00)-Water Temperature (C)]]*OO[[#This Row],[23]]</f>
        <v>0</v>
      </c>
      <c r="Z475" s="10">
        <f>3/24000000*OO[[#This Row],[82 (29JUN1985 03:00:00)-Water Temperature (C)]]*OO[[#This Row],[24]]</f>
        <v>0</v>
      </c>
      <c r="AA475" s="10">
        <f>3/24000000*OO[[#This Row],[83 (29JUN1985 06:00:00)-Water Temperature (C)]]*OO[[#This Row],[25]]</f>
        <v>0</v>
      </c>
      <c r="AB475" s="10">
        <f>3/24000000*OO[[#This Row],[84 (29JUN1985 09:00:00)-Water Temperature (C)]]*OO[[#This Row],[26]]</f>
        <v>1.9763779541999997E-40</v>
      </c>
      <c r="AC475" s="10">
        <f>3/24000000*OO[[#This Row],[85 (29JUN1985 12:00:00)-Water Temperature (C)]]*OO[[#This Row],[27]]</f>
        <v>1.8882803378099999E-34</v>
      </c>
      <c r="AD475" s="10">
        <f>3/24000000*OO[[#This Row],[86 (29JUN1985 15:00:00)-Water Temperature (C)]]*OO[[#This Row],[28]]</f>
        <v>1.18332367597125E-29</v>
      </c>
      <c r="AE475" s="10">
        <f>3/24000000*OO[[#This Row],[88 (29JUN1985 21:00:00)-Water Temperature (C)]]*OO[[#This Row],[30]]</f>
        <v>1.9899279369153746E-22</v>
      </c>
      <c r="AF475" s="10">
        <f>3/24000000*OO[[#This Row],[88 (29JUN1985 21:00:00)-Water Temperature (C)]]*OO[[#This Row],[30]]</f>
        <v>1.9899279369153746E-22</v>
      </c>
      <c r="AG475" s="10">
        <f>3/24000000*OO[[#This Row],[89 (30JUN1985 00:00:00)-Water Temperature (C)]]*OO[[#This Row],[31]]</f>
        <v>1.4521017179103747E-19</v>
      </c>
      <c r="AH475" s="10">
        <f>3/24000000*OO[[#This Row],[90 (30JUN1985 03:00:00)-Water Temperature (C)]]*OO[[#This Row],[32]]</f>
        <v>4.5272581405874999E-17</v>
      </c>
      <c r="AI475" s="10">
        <f>3/24000000*OO[[#This Row],[91 (30JUN1985 06:00:00)-Water Temperature (C)]]*OO[[#This Row],[33]]</f>
        <v>6.8525818512749991E-15</v>
      </c>
      <c r="AJ475" s="10">
        <f>3/24000000*OO[[#This Row],[92 (30JUN1985 09:00:00)-Water Temperature (C)]]*OO[[#This Row],[34]]</f>
        <v>5.5630583052299992E-13</v>
      </c>
      <c r="AK475" s="10">
        <f>3/24000000*OO[[#This Row],[93 (30JUN1985 12:00:00)-Water Temperature (C)]]*OO[[#This Row],[35]]</f>
        <v>2.6284177996983751E-11</v>
      </c>
      <c r="AL475" s="10">
        <f>3/24000000*OO[[#This Row],[94 (30JUN1985 15:00:00)-Water Temperature (C)]]*OO[[#This Row],[36]]</f>
        <v>7.6704885244774996E-10</v>
      </c>
      <c r="AM475" s="10">
        <f>3/24000000*OO[[#This Row],[95 (30JUN1985 18:00:00)-Water Temperature (C)]]*OO[[#This Row],[37]]</f>
        <v>1.4633816485731252E-8</v>
      </c>
      <c r="AN475" s="10">
        <f>3/24000000*OO[[#This Row],[96 (30JUN1985 21:00:00)-Water Temperature (C)]]*OO[[#This Row],[38]]</f>
        <v>1.9323153646781254E-7</v>
      </c>
      <c r="AO475" s="10">
        <f>3/24000000*OO[[#This Row],[97 (01JUL1985 00:00:00)-Water Temperature (C)]]*OO[[#This Row],[39]]</f>
        <v>1.8411846140032502E-6</v>
      </c>
      <c r="AP475" s="10">
        <f>3/24000000*OO[[#This Row],[98 (01JUL1985 03:00:00)-Water Temperature (C)]]*OO[[#This Row],[40]]</f>
        <v>1.3170785872407498E-5</v>
      </c>
      <c r="AQ475" s="10">
        <f>3/24000000*OO[[#This Row],[99 (01JUL1985 06:00:00)-Water Temperature (C)]]*OO[[#This Row],[41]]</f>
        <v>7.2232646967475004E-5</v>
      </c>
      <c r="AR475" s="10">
        <f>3/24000000*OO[[#This Row],[100 (01JUL1985 09:00:00)-Water Temperature (C)]]*OO[[#This Row],[42]]</f>
        <v>3.1096326430644997E-4</v>
      </c>
      <c r="AS475" s="10">
        <f>3/24000000*OO[[#This Row],[101 (01JUL1985 12:00:00)-Water Temperature (C)]]*OO[[#This Row],[43]]</f>
        <v>1.0786852325479998E-3</v>
      </c>
      <c r="AT475" s="10">
        <f>3/24000000*OO[[#This Row],[102 (01JUL1985 15:00:00)-Water Temperature (C)]]*OO[[#This Row],[44]]</f>
        <v>3.0816757841115004E-3</v>
      </c>
      <c r="AU475" s="10">
        <f>3/24000000*OO[[#This Row],[103 (01JUL1985 18:00:00)-Water Temperature (C)]]*OO[[#This Row],[45]]</f>
        <v>7.4173322069699989E-3</v>
      </c>
      <c r="AV475" s="10">
        <f>3/24000000*OO[[#This Row],[104 (01JUL1985 21:00:00)-Water Temperature (C)]]*OO[[#This Row],[46]]</f>
        <v>1.5342215257305E-2</v>
      </c>
      <c r="AW475" s="10">
        <f>3/24000000*OO[[#This Row],[105 (02JUL1985 00:00:00)-Water Temperature (C)]]*OO[[#This Row],[47]]</f>
        <v>2.7833352065310003E-2</v>
      </c>
      <c r="AX475" s="10">
        <f>3/24000000*OO[[#This Row],[106 (02JUL1985 03:00:00)-Water Temperature (C)]]*OO[[#This Row],[48]]</f>
        <v>4.5338735203950001E-2</v>
      </c>
      <c r="AY475" s="10">
        <f>3/24000000*OO[[#This Row],[107 (02JUL1985 06:00:00)-Water Temperature (C)]]*OO[[#This Row],[49]]</f>
        <v>6.6857158665425007E-2</v>
      </c>
      <c r="AZ475" s="10">
        <f>3/24000000*OO[[#This Row],[108 (02JUL1985 09:00:00)-Water Temperature (C)]]*OO[[#This Row],[50]]</f>
        <v>9.0410198403649986E-2</v>
      </c>
      <c r="BA475" s="10">
        <f>3/24000000*OO[[#This Row],[109 (02JUL1985 12:00:00)-Water Temperature (C)]]*OO[[#This Row],[51]]</f>
        <v>0.11301131066084999</v>
      </c>
      <c r="BB475" s="10">
        <f>3/24000000*OO[[#This Row],[110 (02JUL1985 15:00:00)-Water Temperature (C)]]*OO[[#This Row],[52]]</f>
        <v>0.132064008465825</v>
      </c>
      <c r="BC475" s="10">
        <f>3/24000000*OO[[#This Row],[111 (02JUL1985 18:00:00)-Water Temperature (C)]]*OO[[#This Row],[53]]</f>
        <v>0.14544264515732502</v>
      </c>
      <c r="BD475" s="10">
        <f>3/24000000*OO[[#This Row],[112 (02JUL1985 21:00:00)-Water Temperature (C)]]*OO[[#This Row],[54]]</f>
        <v>0.15353283815274998</v>
      </c>
      <c r="BE475" s="10">
        <f>3/24000000*OO[[#This Row],[113 (03JUL1985 00:00:00)-Water Temperature (C)]]*OO[[#This Row],[55]]</f>
        <v>0.15697441026087497</v>
      </c>
      <c r="BF475" s="10">
        <f>3/24000000*OO[[#This Row],[114 (03JUL1985 03:00:00)-Water Temperature (C)]]*OO[[#This Row],[56]]</f>
        <v>0.15735386769437498</v>
      </c>
      <c r="BG475" s="10">
        <f>3/24000000*OO[[#This Row],[115 (03JUL1985 06:00:00)-Water Temperature (C)]]*OO[[#This Row],[57]]</f>
        <v>0.15516627353749995</v>
      </c>
      <c r="BH475" s="10">
        <f>3/24000000*OO[[#This Row],[116 (03JUL1985 09:00:00)-Water Temperature (C)]]*OO[[#This Row],[58]]</f>
        <v>0.14988283884112502</v>
      </c>
      <c r="BI475" s="10">
        <f>3/24000000*OO[[#This Row],[117 (03JUL1985 12:00:00)-Water Temperature (C)]]*OO[[#This Row],[59]]</f>
        <v>0.14300895810588746</v>
      </c>
      <c r="BJ475" s="10">
        <f>3/24000000*OO[[#This Row],[118 (03JUL1985 15:00:00)-Water Temperature (C)]]*OO[[#This Row],[60]]</f>
        <v>0.13472589509340002</v>
      </c>
      <c r="BK475" s="10">
        <f>3/24000000*OO[[#This Row],[119 (03JUL1985 18:00:00)-Water Temperature (C)]]*OO[[#This Row],[61]]</f>
        <v>0.125656546822875</v>
      </c>
      <c r="BL475" s="10">
        <f>3/24000000*OO[[#This Row],[120 (03JUL1985 21:00:00)-Water Temperature (C)]]*OO[[#This Row],[62]]</f>
        <v>0.1166191677771375</v>
      </c>
      <c r="BM475" s="10">
        <f>3/24000000*OO[[#This Row],[121 (04JUL1985 00:00:00)-Water Temperature (C)]]*OO[[#This Row],[63]]</f>
        <v>0.1083284596849</v>
      </c>
      <c r="BN475" s="10">
        <f>3/24000000*OO[[#This Row],[122 (04JUL1985 03:00:00)-Water Temperature (C)]]*OO[[#This Row],[64]]</f>
        <v>0.10181095064406248</v>
      </c>
      <c r="BO475" s="10">
        <f>3/24000000*OO[[#This Row],[123 (04JUL1985 06:00:00)-Water Temperature (C)]]*OO[[#This Row],[65]]</f>
        <v>9.5888707374599993E-2</v>
      </c>
      <c r="BP475" s="10">
        <f>3/24000000*OO[[#This Row],[124 (04JUL1985 09:00:00)-Water Temperature (C)]]*OO[[#This Row],[66]]</f>
        <v>9.0213498098587488E-2</v>
      </c>
      <c r="BQ475" s="10">
        <f>3/24000000*OO[[#This Row],[125 (04JUL1985 12:00:00)-Water Temperature (C)]]*OO[[#This Row],[67]]</f>
        <v>8.4243402877500012E-2</v>
      </c>
      <c r="BR475" s="10">
        <f>3/24000000*OO[[#This Row],[126 (04JUL1985 15:00:00)-Water Temperature (C)]]*OO[[#This Row],[68]]</f>
        <v>7.8252843143249984E-2</v>
      </c>
      <c r="BS475" s="10">
        <f>3/24000000*OO[[#This Row],[127 (04JUL1985 18:00:00)-Water Temperature (C)]]*OO[[#This Row],[69]]</f>
        <v>7.2224406561550006E-2</v>
      </c>
      <c r="BT475" s="10">
        <f>3/24000000*OO[[#This Row],[128 (04JUL1985 21:00:00)-Water Temperature (C)]]*OO[[#This Row],[70]]</f>
        <v>6.671524214088749E-2</v>
      </c>
      <c r="BU475" s="10">
        <f>3/24000000*OO[[#This Row],[129 (05JUL1985 00:00:00)-Water Temperature (C)]]*OO[[#This Row],[71]]</f>
        <v>6.1778150729287502E-2</v>
      </c>
      <c r="BV475" s="10">
        <f>3/24000000*OO[[#This Row],[130 (05JUL1985 03:00:00)-Water Temperature (C)]]*OO[[#This Row],[72]]</f>
        <v>5.7837133079999992E-2</v>
      </c>
      <c r="BW475" s="10">
        <f>3/24000000*OO[[#This Row],[131 (05JUL1985 06:00:00)-Water Temperature (C)]]*OO[[#This Row],[73]]</f>
        <v>5.4292484353599998E-2</v>
      </c>
      <c r="BX475" s="10">
        <f>3/24000000*OO[[#This Row],[132 (05JUL1985 09:00:00)-Water Temperature (C)]]*OO[[#This Row],[74]]</f>
        <v>5.1075689573924998E-2</v>
      </c>
      <c r="BY475" s="10">
        <f>3/24000000*OO[[#This Row],[133 (05JUL1985 12:00:00)-Water Temperature (C)]]*OO[[#This Row],[75]]</f>
        <v>4.806852005725E-2</v>
      </c>
      <c r="BZ475" s="10">
        <f>3/24000000*OO[[#This Row],[134 (05JUL1985 15:00:00)-Water Temperature (C)]]*OO[[#This Row],[76]]</f>
        <v>4.4981780231474991E-2</v>
      </c>
      <c r="CA475" s="10">
        <f>3/24000000*OO[[#This Row],[135 (05JUL1985 18:00:00)-Water Temperature (C)]]*OO[[#This Row],[77]]</f>
        <v>4.1955266322700004E-2</v>
      </c>
      <c r="CB475" s="10">
        <f>3/24000000*OO[[#This Row],[136 (05JUL1985 21:00:00)-Water Temperature (C)]]*OO[[#This Row],[78]]</f>
        <v>3.9171810759074999E-2</v>
      </c>
      <c r="CC475" s="10">
        <f>3/24000000*OO[[#This Row],[137 (06JUL1985 00:00:00)-Water Temperature (C)]]*OO[[#This Row],[79]]</f>
        <v>3.6742521139112493E-2</v>
      </c>
      <c r="CD475" s="10">
        <f>3/24000000*OO[[#This Row],[138 (06JUL1985 03:00:00)-Water Temperature (C)]]*OO[[#This Row],[80]]</f>
        <v>3.4856395845962493E-2</v>
      </c>
      <c r="CE475" s="10">
        <f>3/24000000*OO[[#This Row],[139 (06JUL1985 06:00:00)-Water Temperature (C)]]*OO[[#This Row],[81]]</f>
        <v>3.32130562299E-2</v>
      </c>
      <c r="CF475" s="10">
        <f>3/24000000*OO[[#This Row],[140 (06JUL1985 09:00:00)-Water Temperature (C)]]*OO[[#This Row],[82]]</f>
        <v>3.1759186334722495E-2</v>
      </c>
      <c r="CG475" s="10">
        <f>3/24000000*OO[[#This Row],[141 (06JUL1985 12:00:00)-Water Temperature (C)]]*OO[[#This Row],[83]]</f>
        <v>3.0360897687663747E-2</v>
      </c>
      <c r="CH475" s="10">
        <f>3/24000000*OO[[#This Row],[142 (06JUL1985 15:00:00)-Water Temperature (C)]]*OO[[#This Row],[84]]</f>
        <v>2.8950757357479998E-2</v>
      </c>
      <c r="CI475" s="10">
        <f>3/24000000*OO[[#This Row],[143 (06JUL1985 18:00:00)-Water Temperature (C)]]*OO[[#This Row],[85]]</f>
        <v>2.7476432893177496E-2</v>
      </c>
      <c r="CJ475" s="10">
        <f>3/24000000*OO[[#This Row],[144 (06JUL1985 21:00:00)-Water Temperature (C)]]*OO[[#This Row],[86]]</f>
        <v>2.61241412619975E-2</v>
      </c>
      <c r="CK475" s="10">
        <f>3/24000000*OO[[#This Row],[145 (07JUL1985 00:00:00)-Water Temperature (C)]]*OO[[#This Row],[87]]</f>
        <v>2.4926112683257499E-2</v>
      </c>
      <c r="CL475" s="10">
        <f>3/24000000*OO[[#This Row],[146 (07JUL1985 03:00:00)-Water Temperature (C)]]*OO[[#This Row],[88]]</f>
        <v>2.4092233943881245E-2</v>
      </c>
      <c r="CM475" s="10">
        <f>3/24000000*OO[[#This Row],[147 (07JUL1985 06:00:00)-Water Temperature (C)]]*OO[[#This Row],[89]]</f>
        <v>2.32614946406275E-2</v>
      </c>
      <c r="CN475" s="10">
        <f>3/24000000*OO[[#This Row],[148 (07JUL1985 09:00:00)-Water Temperature (C)]]*OO[[#This Row],[90]]</f>
        <v>2.2420260840880002E-2</v>
      </c>
      <c r="CO475" s="10">
        <f>3/24000000*OO[[#This Row],[149 (07JUL1985 12:00:00)-Water Temperature (C)]]*OO[[#This Row],[91]]</f>
        <v>2.1606769293689997E-2</v>
      </c>
      <c r="CP475" s="10">
        <f>3/24000000*OO[[#This Row],[150 (07JUL1985 15:00:00)-Water Temperature (C)]]*OO[[#This Row],[92]]</f>
        <v>2.0851371367380002E-2</v>
      </c>
      <c r="CQ475" s="10">
        <f>3/24000000*OO[[#This Row],[151 (07JUL1985 18:00:00)-Water Temperature (C)]]*OO[[#This Row],[93]]</f>
        <v>2.008549130240625E-2</v>
      </c>
      <c r="CR475" s="10">
        <f>3/24000000*OO[[#This Row],[152 (07JUL1985 21:00:00)-Water Temperature (C)]]*OO[[#This Row],[94]]</f>
        <v>1.9355432430393751E-2</v>
      </c>
      <c r="CS475" s="10">
        <f>3/24000000*OO[[#This Row],[153 (08JUL1985 00:00:00)-Water Temperature (C)]]*OO[[#This Row],[95]]</f>
        <v>1.8682071926505003E-2</v>
      </c>
      <c r="CT475" s="10">
        <f>3/24000000*OO[[#This Row],[154 (08JUL1985 03:00:00)-Water Temperature (C)]]*OO[[#This Row],[96]]</f>
        <v>1.828601598096E-2</v>
      </c>
      <c r="CU475" s="10">
        <f>3/24000000*OO[[#This Row],[155 (08JUL1985 06:00:00)-Water Temperature (C)]]*OO[[#This Row],[97]]</f>
        <v>1.7971331128931248E-2</v>
      </c>
      <c r="CV475" s="10">
        <f>3/24000000*OO[[#This Row],[156 (08JUL1985 09:00:00)-Water Temperature (C)]]*OO[[#This Row],[98]]</f>
        <v>1.7621549246437496E-2</v>
      </c>
      <c r="CW475" s="10">
        <f>3/24000000*OO[[#This Row],[157 (08JUL1985 12:00:00)-Water Temperature (C)]]*OO[[#This Row],[99]]</f>
        <v>1.726365351452375E-2</v>
      </c>
    </row>
    <row r="476" spans="1:101" x14ac:dyDescent="0.35">
      <c r="A476" t="s">
        <v>483</v>
      </c>
      <c r="B476">
        <v>753.47479999999996</v>
      </c>
      <c r="C476" s="10">
        <f>3/24*OO[[#This Row],[59 (26JUN1985 06:00:00)-Water Temperature (C)]]*OO[[#This Row],[1]]/SUM(OO[1])</f>
        <v>0</v>
      </c>
      <c r="D476" s="10">
        <f>3/24*OO[[#This Row],[60 (26JUN1985 09:00:00)-Water Temperature (C)]]*OO[[#This Row],[2]]/SUM(OO[2])</f>
        <v>0</v>
      </c>
      <c r="E476" s="10">
        <f>3/24*OO[[#This Row],[61 (26JUN1985 12:00:00)-Water Temperature (C)]]*OO[[#This Row],[3]]/SUM(OO[3])</f>
        <v>0</v>
      </c>
      <c r="F476" s="10">
        <f>3/24*OO[[#This Row],[62 (26JUN1985 15:00:00)-Water Temperature (C)]]*OO[[#This Row],[4]]/SUM(OO[4])</f>
        <v>0</v>
      </c>
      <c r="G476" s="10">
        <f>3/24*OO[[#This Row],[63 (26JUN1985 18:00:00)-Water Temperature (C)]]*OO[[#This Row],[5]]/SUM(OO[5])</f>
        <v>0</v>
      </c>
      <c r="H476" s="10">
        <f>3/24*OO[[#This Row],[64 (26JUN1985 21:00:00)-Water Temperature (C)]]*OO[[#This Row],[6]]/SUM(OO[6])</f>
        <v>0</v>
      </c>
      <c r="I476" s="10">
        <f>3/24*OO[[#This Row],[65 (27JUN1985 00:00:00)-Water Temperature (C)]]*OO[[#This Row],[7]]/SUM(OO[7])</f>
        <v>0</v>
      </c>
      <c r="J476" s="10">
        <f>3/24*OO[[#This Row],[66 (27JUN1985 03:00:00)-Water Temperature (C)]]*OO[[#This Row],[8]]/SUM(OO[8])</f>
        <v>0</v>
      </c>
      <c r="K476" s="10">
        <f>3/24*OO[[#This Row],[67 (27JUN1985 06:00:00)-Water Temperature (C)]]*OO[[#This Row],[9]]/SUM(OO[9])</f>
        <v>0</v>
      </c>
      <c r="L476" s="10">
        <f>3/24*OO[[#This Row],[68 (27JUN1985 09:00:00)-Water Temperature (C)]]*OO[[#This Row],[10]]/SUM(OO[10])</f>
        <v>0</v>
      </c>
      <c r="M476" s="10">
        <f>3/24*OO[[#This Row],[69 (27JUN1985 12:00:00)-Water Temperature (C)]]*OO[[#This Row],[11]]/SUM(OO[11])</f>
        <v>0</v>
      </c>
      <c r="N476" s="10">
        <f>3/24*OO[[#This Row],[70 (27JUN1985 15:00:00)-Water Temperature (C)]]*OO[[#This Row],[12]]/SUM(OO[12])</f>
        <v>0</v>
      </c>
      <c r="O476" s="10">
        <f>3/24*OO[[#This Row],[71 (27JUN1985 18:00:00)-Water Temperature (C)]]*OO[[#This Row],[13]]/SUM(OO[13])</f>
        <v>0</v>
      </c>
      <c r="P476" s="10">
        <f>3/24*OO[[#This Row],[72 (27JUN1985 21:00:00)-Water Temperature (C)]]*OO[[#This Row],[14]]/SUM(OO[14])</f>
        <v>0</v>
      </c>
      <c r="Q476" s="10">
        <f>3/24*OO[[#This Row],[73 (28JUN1985 00:00:00)-Water Temperature (C)]]*OO[[#This Row],[15]]/SUM(OO[15])</f>
        <v>0</v>
      </c>
      <c r="R476" s="10">
        <f>3/24*OO[[#This Row],[74 (28JUN1985 03:00:00)-Water Temperature (C)]]*OO[[#This Row],[16]]/SUM(OO[16])</f>
        <v>0</v>
      </c>
      <c r="S476" s="10">
        <f>3/24*OO[[#This Row],[75 (28JUN1985 06:00:00)-Water Temperature (C)]]*OO[[#This Row],[17]]/SUM(OO[17])</f>
        <v>0</v>
      </c>
      <c r="T476" s="10">
        <f>3/24*OO[[#This Row],[76 (28JUN1985 09:00:00)-Water Temperature (C)]]*OO[[#This Row],[18]]/SUM(OO[18])</f>
        <v>0</v>
      </c>
      <c r="U476" s="10">
        <f>3/24*OO[[#This Row],[77 (28JUN1985 12:00:00)-Water Temperature (C)]]*OO[[#This Row],[19]]/SUM(OO[19])</f>
        <v>0</v>
      </c>
      <c r="V476" s="10">
        <f>3/24000000*OO[[#This Row],[78 (28JUN1985 15:00:00)-Water Temperature (C)]]*OO[[#This Row],[20]]</f>
        <v>0</v>
      </c>
      <c r="W476" s="10">
        <f>3/24000000*OO[[#This Row],[79 (28JUN1985 18:00:00)-Water Temperature (C)]]*OO[[#This Row],[21]]</f>
        <v>0</v>
      </c>
      <c r="X476" s="10">
        <f>3/24000000*OO[[#This Row],[80 (28JUN1985 21:00:00)-Water Temperature (C)]]*OO[[#This Row],[22]]</f>
        <v>0</v>
      </c>
      <c r="Y476" s="10">
        <f>3/24000000*OO[[#This Row],[81 (29JUN1985 00:00:00)-Water Temperature (C)]]*OO[[#This Row],[23]]</f>
        <v>0</v>
      </c>
      <c r="Z476" s="10">
        <f>3/24000000*OO[[#This Row],[82 (29JUN1985 03:00:00)-Water Temperature (C)]]*OO[[#This Row],[24]]</f>
        <v>0</v>
      </c>
      <c r="AA476" s="10">
        <f>3/24000000*OO[[#This Row],[83 (29JUN1985 06:00:00)-Water Temperature (C)]]*OO[[#This Row],[25]]</f>
        <v>0</v>
      </c>
      <c r="AB476" s="10">
        <f>3/24000000*OO[[#This Row],[84 (29JUN1985 09:00:00)-Water Temperature (C)]]*OO[[#This Row],[26]]</f>
        <v>4.5700935208500004E-41</v>
      </c>
      <c r="AC476" s="10">
        <f>3/24000000*OO[[#This Row],[85 (29JUN1985 12:00:00)-Water Temperature (C)]]*OO[[#This Row],[27]]</f>
        <v>4.9419713727500011E-35</v>
      </c>
      <c r="AD476" s="10">
        <f>3/24000000*OO[[#This Row],[86 (29JUN1985 15:00:00)-Water Temperature (C)]]*OO[[#This Row],[28]]</f>
        <v>3.5613920697794998E-30</v>
      </c>
      <c r="AE476" s="10">
        <f>3/24000000*OO[[#This Row],[88 (29JUN1985 21:00:00)-Water Temperature (C)]]*OO[[#This Row],[30]]</f>
        <v>7.2397567164824979E-23</v>
      </c>
      <c r="AF476" s="10">
        <f>3/24000000*OO[[#This Row],[88 (29JUN1985 21:00:00)-Water Temperature (C)]]*OO[[#This Row],[30]]</f>
        <v>7.2397567164824979E-23</v>
      </c>
      <c r="AG476" s="10">
        <f>3/24000000*OO[[#This Row],[89 (30JUN1985 00:00:00)-Water Temperature (C)]]*OO[[#This Row],[31]]</f>
        <v>5.6917161912099993E-20</v>
      </c>
      <c r="AH476" s="10">
        <f>3/24000000*OO[[#This Row],[90 (30JUN1985 03:00:00)-Water Temperature (C)]]*OO[[#This Row],[32]]</f>
        <v>1.8923125629209996E-17</v>
      </c>
      <c r="AI476" s="10">
        <f>3/24000000*OO[[#This Row],[91 (30JUN1985 06:00:00)-Water Temperature (C)]]*OO[[#This Row],[33]]</f>
        <v>3.0408252600471248E-15</v>
      </c>
      <c r="AJ476" s="10">
        <f>3/24000000*OO[[#This Row],[92 (30JUN1985 09:00:00)-Water Temperature (C)]]*OO[[#This Row],[34]]</f>
        <v>2.608946839074E-13</v>
      </c>
      <c r="AK476" s="10">
        <f>3/24000000*OO[[#This Row],[93 (30JUN1985 12:00:00)-Water Temperature (C)]]*OO[[#This Row],[35]]</f>
        <v>1.2980021665500001E-11</v>
      </c>
      <c r="AL476" s="10">
        <f>3/24000000*OO[[#This Row],[94 (30JUN1985 15:00:00)-Water Temperature (C)]]*OO[[#This Row],[36]]</f>
        <v>3.9775672875995001E-10</v>
      </c>
      <c r="AM476" s="10">
        <f>3/24000000*OO[[#This Row],[95 (30JUN1985 18:00:00)-Water Temperature (C)]]*OO[[#This Row],[37]]</f>
        <v>7.9502217340850008E-9</v>
      </c>
      <c r="AN476" s="10">
        <f>3/24000000*OO[[#This Row],[96 (30JUN1985 21:00:00)-Water Temperature (C)]]*OO[[#This Row],[38]]</f>
        <v>1.09740020973E-7</v>
      </c>
      <c r="AO476" s="10">
        <f>3/24000000*OO[[#This Row],[97 (01JUL1985 00:00:00)-Water Temperature (C)]]*OO[[#This Row],[39]]</f>
        <v>1.0911681531535E-6</v>
      </c>
      <c r="AP476" s="10">
        <f>3/24000000*OO[[#This Row],[98 (01JUL1985 03:00:00)-Water Temperature (C)]]*OO[[#This Row],[40]]</f>
        <v>8.1317938628299997E-6</v>
      </c>
      <c r="AQ476" s="10">
        <f>3/24000000*OO[[#This Row],[99 (01JUL1985 06:00:00)-Water Temperature (C)]]*OO[[#This Row],[41]]</f>
        <v>4.6404417320462494E-5</v>
      </c>
      <c r="AR476" s="10">
        <f>3/24000000*OO[[#This Row],[100 (01JUL1985 09:00:00)-Water Temperature (C)]]*OO[[#This Row],[42]]</f>
        <v>2.0762522517639998E-4</v>
      </c>
      <c r="AS476" s="10">
        <f>3/24000000*OO[[#This Row],[101 (01JUL1985 12:00:00)-Water Temperature (C)]]*OO[[#This Row],[43]]</f>
        <v>7.4772488968125007E-4</v>
      </c>
      <c r="AT476" s="10">
        <f>3/24000000*OO[[#This Row],[102 (01JUL1985 15:00:00)-Water Temperature (C)]]*OO[[#This Row],[44]]</f>
        <v>2.215431553583625E-3</v>
      </c>
      <c r="AU476" s="10">
        <f>3/24000000*OO[[#This Row],[103 (01JUL1985 18:00:00)-Water Temperature (C)]]*OO[[#This Row],[45]]</f>
        <v>5.5237162138274997E-3</v>
      </c>
      <c r="AV476" s="10">
        <f>3/24000000*OO[[#This Row],[104 (01JUL1985 21:00:00)-Water Temperature (C)]]*OO[[#This Row],[46]]</f>
        <v>1.1821367084812498E-2</v>
      </c>
      <c r="AW476" s="10">
        <f>3/24000000*OO[[#This Row],[105 (02JUL1985 00:00:00)-Water Temperature (C)]]*OO[[#This Row],[47]]</f>
        <v>2.2158596219699997E-2</v>
      </c>
      <c r="AX476" s="10">
        <f>3/24000000*OO[[#This Row],[106 (02JUL1985 03:00:00)-Water Temperature (C)]]*OO[[#This Row],[48]]</f>
        <v>3.7230241195E-2</v>
      </c>
      <c r="AY476" s="10">
        <f>3/24000000*OO[[#This Row],[107 (02JUL1985 06:00:00)-Water Temperature (C)]]*OO[[#This Row],[49]]</f>
        <v>5.6545623324175003E-2</v>
      </c>
      <c r="AZ476" s="10">
        <f>3/24000000*OO[[#This Row],[108 (02JUL1985 09:00:00)-Water Temperature (C)]]*OO[[#This Row],[50]]</f>
        <v>7.8638568422399982E-2</v>
      </c>
      <c r="BA476" s="10">
        <f>3/24000000*OO[[#This Row],[109 (02JUL1985 12:00:00)-Water Temperature (C)]]*OO[[#This Row],[51]]</f>
        <v>0.10094425352838748</v>
      </c>
      <c r="BB476" s="10">
        <f>3/24000000*OO[[#This Row],[110 (02JUL1985 15:00:00)-Water Temperature (C)]]*OO[[#This Row],[52]]</f>
        <v>0.12095205332901249</v>
      </c>
      <c r="BC476" s="10">
        <f>3/24000000*OO[[#This Row],[111 (02JUL1985 18:00:00)-Water Temperature (C)]]*OO[[#This Row],[53]]</f>
        <v>0.13638676973556249</v>
      </c>
      <c r="BD476" s="10">
        <f>3/24000000*OO[[#This Row],[112 (02JUL1985 21:00:00)-Water Temperature (C)]]*OO[[#This Row],[54]]</f>
        <v>0.14714414023172498</v>
      </c>
      <c r="BE476" s="10">
        <f>3/24000000*OO[[#This Row],[113 (03JUL1985 00:00:00)-Water Temperature (C)]]*OO[[#This Row],[55]]</f>
        <v>0.15348035712462502</v>
      </c>
      <c r="BF476" s="10">
        <f>3/24000000*OO[[#This Row],[114 (03JUL1985 03:00:00)-Water Temperature (C)]]*OO[[#This Row],[56]]</f>
        <v>0.15665001102992501</v>
      </c>
      <c r="BG476" s="10">
        <f>3/24000000*OO[[#This Row],[115 (03JUL1985 06:00:00)-Water Temperature (C)]]*OO[[#This Row],[57]]</f>
        <v>0.15698272598692498</v>
      </c>
      <c r="BH476" s="10">
        <f>3/24000000*OO[[#This Row],[116 (03JUL1985 09:00:00)-Water Temperature (C)]]*OO[[#This Row],[58]]</f>
        <v>0.15386867567499998</v>
      </c>
      <c r="BI476" s="10">
        <f>3/24000000*OO[[#This Row],[117 (03JUL1985 12:00:00)-Water Temperature (C)]]*OO[[#This Row],[59]]</f>
        <v>0.14873287407405</v>
      </c>
      <c r="BJ476" s="10">
        <f>3/24000000*OO[[#This Row],[118 (03JUL1985 15:00:00)-Water Temperature (C)]]*OO[[#This Row],[60]]</f>
        <v>0.141833383974</v>
      </c>
      <c r="BK476" s="10">
        <f>3/24000000*OO[[#This Row],[119 (03JUL1985 18:00:00)-Water Temperature (C)]]*OO[[#This Row],[61]]</f>
        <v>0.13363620845038748</v>
      </c>
      <c r="BL476" s="10">
        <f>3/24000000*OO[[#This Row],[120 (03JUL1985 21:00:00)-Water Temperature (C)]]*OO[[#This Row],[62]]</f>
        <v>0.12522997864934998</v>
      </c>
      <c r="BM476" s="10">
        <f>3/24000000*OO[[#This Row],[121 (04JUL1985 00:00:00)-Water Temperature (C)]]*OO[[#This Row],[63]]</f>
        <v>0.11729591598444999</v>
      </c>
      <c r="BN476" s="10">
        <f>3/24000000*OO[[#This Row],[122 (04JUL1985 03:00:00)-Water Temperature (C)]]*OO[[#This Row],[64]]</f>
        <v>0.11100094847999999</v>
      </c>
      <c r="BO476" s="10">
        <f>3/24000000*OO[[#This Row],[123 (04JUL1985 06:00:00)-Water Temperature (C)]]*OO[[#This Row],[65]]</f>
        <v>0.10517005794212499</v>
      </c>
      <c r="BP476" s="10">
        <f>3/24000000*OO[[#This Row],[124 (04JUL1985 09:00:00)-Water Temperature (C)]]*OO[[#This Row],[66]]</f>
        <v>9.9475928313399992E-2</v>
      </c>
      <c r="BQ476" s="10">
        <f>3/24000000*OO[[#This Row],[125 (04JUL1985 12:00:00)-Water Temperature (C)]]*OO[[#This Row],[67]]</f>
        <v>9.3377740293599992E-2</v>
      </c>
      <c r="BR476" s="10">
        <f>3/24000000*OO[[#This Row],[126 (04JUL1985 15:00:00)-Water Temperature (C)]]*OO[[#This Row],[68]]</f>
        <v>8.7162943912199989E-2</v>
      </c>
      <c r="BS476" s="10">
        <f>3/24000000*OO[[#This Row],[127 (04JUL1985 18:00:00)-Water Temperature (C)]]*OO[[#This Row],[69]]</f>
        <v>8.0831843291924999E-2</v>
      </c>
      <c r="BT476" s="10">
        <f>3/24000000*OO[[#This Row],[128 (04JUL1985 21:00:00)-Water Temperature (C)]]*OO[[#This Row],[70]]</f>
        <v>7.4994453043200002E-2</v>
      </c>
      <c r="BU476" s="10">
        <f>3/24000000*OO[[#This Row],[129 (05JUL1985 00:00:00)-Water Temperature (C)]]*OO[[#This Row],[71]]</f>
        <v>6.9726658265475E-2</v>
      </c>
      <c r="BV476" s="10">
        <f>3/24000000*OO[[#This Row],[130 (05JUL1985 03:00:00)-Water Temperature (C)]]*OO[[#This Row],[72]]</f>
        <v>6.549947497085E-2</v>
      </c>
      <c r="BW476" s="10">
        <f>3/24000000*OO[[#This Row],[131 (05JUL1985 06:00:00)-Water Temperature (C)]]*OO[[#This Row],[73]]</f>
        <v>6.1678469661075E-2</v>
      </c>
      <c r="BX476" s="10">
        <f>3/24000000*OO[[#This Row],[132 (05JUL1985 09:00:00)-Water Temperature (C)]]*OO[[#This Row],[74]]</f>
        <v>5.8190009903724998E-2</v>
      </c>
      <c r="BY476" s="10">
        <f>3/24000000*OO[[#This Row],[133 (05JUL1985 12:00:00)-Water Temperature (C)]]*OO[[#This Row],[75]]</f>
        <v>5.4905901173287489E-2</v>
      </c>
      <c r="BZ476" s="10">
        <f>3/24000000*OO[[#This Row],[134 (05JUL1985 15:00:00)-Water Temperature (C)]]*OO[[#This Row],[76]]</f>
        <v>5.1521716772437498E-2</v>
      </c>
      <c r="CA476" s="10">
        <f>3/24000000*OO[[#This Row],[135 (05JUL1985 18:00:00)-Water Temperature (C)]]*OO[[#This Row],[77]]</f>
        <v>4.8185317548124995E-2</v>
      </c>
      <c r="CB476" s="10">
        <f>3/24000000*OO[[#This Row],[136 (05JUL1985 21:00:00)-Water Temperature (C)]]*OO[[#This Row],[78]]</f>
        <v>4.5100303227525E-2</v>
      </c>
      <c r="CC476" s="10">
        <f>3/24000000*OO[[#This Row],[137 (06JUL1985 00:00:00)-Water Temperature (C)]]*OO[[#This Row],[79]]</f>
        <v>4.2393719716424999E-2</v>
      </c>
      <c r="CD476" s="10">
        <f>3/24000000*OO[[#This Row],[138 (06JUL1985 03:00:00)-Water Temperature (C)]]*OO[[#This Row],[80]]</f>
        <v>4.0278302679999996E-2</v>
      </c>
      <c r="CE476" s="10">
        <f>3/24000000*OO[[#This Row],[139 (06JUL1985 06:00:00)-Water Temperature (C)]]*OO[[#This Row],[81]]</f>
        <v>3.8426041297087501E-2</v>
      </c>
      <c r="CF476" s="10">
        <f>3/24000000*OO[[#This Row],[140 (06JUL1985 09:00:00)-Water Temperature (C)]]*OO[[#This Row],[82]]</f>
        <v>3.6780255798129997E-2</v>
      </c>
      <c r="CG476" s="10">
        <f>3/24000000*OO[[#This Row],[141 (06JUL1985 12:00:00)-Water Temperature (C)]]*OO[[#This Row],[83]]</f>
        <v>3.5193368224848753E-2</v>
      </c>
      <c r="CH476" s="10">
        <f>3/24000000*OO[[#This Row],[142 (06JUL1985 15:00:00)-Water Temperature (C)]]*OO[[#This Row],[84]]</f>
        <v>3.3594639435673743E-2</v>
      </c>
      <c r="CI476" s="10">
        <f>3/24000000*OO[[#This Row],[143 (06JUL1985 18:00:00)-Water Temperature (C)]]*OO[[#This Row],[85]]</f>
        <v>3.1922799823597497E-2</v>
      </c>
      <c r="CJ476" s="10">
        <f>3/24000000*OO[[#This Row],[144 (06JUL1985 21:00:00)-Water Temperature (C)]]*OO[[#This Row],[86]]</f>
        <v>3.0383421535739998E-2</v>
      </c>
      <c r="CK476" s="10">
        <f>3/24000000*OO[[#This Row],[145 (07JUL1985 00:00:00)-Water Temperature (C)]]*OO[[#This Row],[87]]</f>
        <v>2.9014649098593748E-2</v>
      </c>
      <c r="CL476" s="10">
        <f>3/24000000*OO[[#This Row],[146 (07JUL1985 03:00:00)-Water Temperature (C)]]*OO[[#This Row],[88]]</f>
        <v>2.8049286204617496E-2</v>
      </c>
      <c r="CM476" s="10">
        <f>3/24000000*OO[[#This Row],[147 (07JUL1985 06:00:00)-Water Temperature (C)]]*OO[[#This Row],[89]]</f>
        <v>2.7092677233251247E-2</v>
      </c>
      <c r="CN476" s="10">
        <f>3/24000000*OO[[#This Row],[148 (07JUL1985 09:00:00)-Water Temperature (C)]]*OO[[#This Row],[90]]</f>
        <v>2.6125960981923747E-2</v>
      </c>
      <c r="CO476" s="10">
        <f>3/24000000*OO[[#This Row],[149 (07JUL1985 12:00:00)-Water Temperature (C)]]*OO[[#This Row],[91]]</f>
        <v>2.5191497962485002E-2</v>
      </c>
      <c r="CP476" s="10">
        <f>3/24000000*OO[[#This Row],[150 (07JUL1985 15:00:00)-Water Temperature (C)]]*OO[[#This Row],[92]]</f>
        <v>2.4322635472414998E-2</v>
      </c>
      <c r="CQ476" s="10">
        <f>3/24000000*OO[[#This Row],[151 (07JUL1985 18:00:00)-Water Temperature (C)]]*OO[[#This Row],[93]]</f>
        <v>2.34418186390025E-2</v>
      </c>
      <c r="CR476" s="10">
        <f>3/24000000*OO[[#This Row],[152 (07JUL1985 21:00:00)-Water Temperature (C)]]*OO[[#This Row],[94]]</f>
        <v>2.2601533562777502E-2</v>
      </c>
      <c r="CS476" s="10">
        <f>3/24000000*OO[[#This Row],[153 (08JUL1985 00:00:00)-Water Temperature (C)]]*OO[[#This Row],[95]]</f>
        <v>2.1824211717093749E-2</v>
      </c>
      <c r="CT476" s="10">
        <f>3/24000000*OO[[#This Row],[154 (08JUL1985 03:00:00)-Water Temperature (C)]]*OO[[#This Row],[96]]</f>
        <v>2.1354218164124996E-2</v>
      </c>
      <c r="CU476" s="10">
        <f>3/24000000*OO[[#This Row],[155 (08JUL1985 06:00:00)-Water Temperature (C)]]*OO[[#This Row],[97]]</f>
        <v>2.0974916896874998E-2</v>
      </c>
      <c r="CV476" s="10">
        <f>3/24000000*OO[[#This Row],[156 (08JUL1985 09:00:00)-Water Temperature (C)]]*OO[[#This Row],[98]]</f>
        <v>2.0558808674512499E-2</v>
      </c>
      <c r="CW476" s="10">
        <f>3/24000000*OO[[#This Row],[157 (08JUL1985 12:00:00)-Water Temperature (C)]]*OO[[#This Row],[99]]</f>
        <v>2.0134664307779996E-2</v>
      </c>
    </row>
    <row r="477" spans="1:101" x14ac:dyDescent="0.35">
      <c r="A477" t="s">
        <v>484</v>
      </c>
      <c r="B477">
        <v>697.26350000000002</v>
      </c>
      <c r="C477" s="10">
        <f>3/24*OO[[#This Row],[59 (26JUN1985 06:00:00)-Water Temperature (C)]]*OO[[#This Row],[1]]/SUM(OO[1])</f>
        <v>0</v>
      </c>
      <c r="D477" s="10">
        <f>3/24*OO[[#This Row],[60 (26JUN1985 09:00:00)-Water Temperature (C)]]*OO[[#This Row],[2]]/SUM(OO[2])</f>
        <v>0</v>
      </c>
      <c r="E477" s="10">
        <f>3/24*OO[[#This Row],[61 (26JUN1985 12:00:00)-Water Temperature (C)]]*OO[[#This Row],[3]]/SUM(OO[3])</f>
        <v>0</v>
      </c>
      <c r="F477" s="10">
        <f>3/24*OO[[#This Row],[62 (26JUN1985 15:00:00)-Water Temperature (C)]]*OO[[#This Row],[4]]/SUM(OO[4])</f>
        <v>0</v>
      </c>
      <c r="G477" s="10">
        <f>3/24*OO[[#This Row],[63 (26JUN1985 18:00:00)-Water Temperature (C)]]*OO[[#This Row],[5]]/SUM(OO[5])</f>
        <v>0</v>
      </c>
      <c r="H477" s="10">
        <f>3/24*OO[[#This Row],[64 (26JUN1985 21:00:00)-Water Temperature (C)]]*OO[[#This Row],[6]]/SUM(OO[6])</f>
        <v>0</v>
      </c>
      <c r="I477" s="10">
        <f>3/24*OO[[#This Row],[65 (27JUN1985 00:00:00)-Water Temperature (C)]]*OO[[#This Row],[7]]/SUM(OO[7])</f>
        <v>0</v>
      </c>
      <c r="J477" s="10">
        <f>3/24*OO[[#This Row],[66 (27JUN1985 03:00:00)-Water Temperature (C)]]*OO[[#This Row],[8]]/SUM(OO[8])</f>
        <v>0</v>
      </c>
      <c r="K477" s="10">
        <f>3/24*OO[[#This Row],[67 (27JUN1985 06:00:00)-Water Temperature (C)]]*OO[[#This Row],[9]]/SUM(OO[9])</f>
        <v>0</v>
      </c>
      <c r="L477" s="10">
        <f>3/24*OO[[#This Row],[68 (27JUN1985 09:00:00)-Water Temperature (C)]]*OO[[#This Row],[10]]/SUM(OO[10])</f>
        <v>0</v>
      </c>
      <c r="M477" s="10">
        <f>3/24*OO[[#This Row],[69 (27JUN1985 12:00:00)-Water Temperature (C)]]*OO[[#This Row],[11]]/SUM(OO[11])</f>
        <v>0</v>
      </c>
      <c r="N477" s="10">
        <f>3/24*OO[[#This Row],[70 (27JUN1985 15:00:00)-Water Temperature (C)]]*OO[[#This Row],[12]]/SUM(OO[12])</f>
        <v>0</v>
      </c>
      <c r="O477" s="10">
        <f>3/24*OO[[#This Row],[71 (27JUN1985 18:00:00)-Water Temperature (C)]]*OO[[#This Row],[13]]/SUM(OO[13])</f>
        <v>0</v>
      </c>
      <c r="P477" s="10">
        <f>3/24*OO[[#This Row],[72 (27JUN1985 21:00:00)-Water Temperature (C)]]*OO[[#This Row],[14]]/SUM(OO[14])</f>
        <v>0</v>
      </c>
      <c r="Q477" s="10">
        <f>3/24*OO[[#This Row],[73 (28JUN1985 00:00:00)-Water Temperature (C)]]*OO[[#This Row],[15]]/SUM(OO[15])</f>
        <v>0</v>
      </c>
      <c r="R477" s="10">
        <f>3/24*OO[[#This Row],[74 (28JUN1985 03:00:00)-Water Temperature (C)]]*OO[[#This Row],[16]]/SUM(OO[16])</f>
        <v>0</v>
      </c>
      <c r="S477" s="10">
        <f>3/24*OO[[#This Row],[75 (28JUN1985 06:00:00)-Water Temperature (C)]]*OO[[#This Row],[17]]/SUM(OO[17])</f>
        <v>0</v>
      </c>
      <c r="T477" s="10">
        <f>3/24*OO[[#This Row],[76 (28JUN1985 09:00:00)-Water Temperature (C)]]*OO[[#This Row],[18]]/SUM(OO[18])</f>
        <v>0</v>
      </c>
      <c r="U477" s="10">
        <f>3/24*OO[[#This Row],[77 (28JUN1985 12:00:00)-Water Temperature (C)]]*OO[[#This Row],[19]]/SUM(OO[19])</f>
        <v>0</v>
      </c>
      <c r="V477" s="10">
        <f>3/24000000*OO[[#This Row],[78 (28JUN1985 15:00:00)-Water Temperature (C)]]*OO[[#This Row],[20]]</f>
        <v>0</v>
      </c>
      <c r="W477" s="10">
        <f>3/24000000*OO[[#This Row],[79 (28JUN1985 18:00:00)-Water Temperature (C)]]*OO[[#This Row],[21]]</f>
        <v>0</v>
      </c>
      <c r="X477" s="10">
        <f>3/24000000*OO[[#This Row],[80 (28JUN1985 21:00:00)-Water Temperature (C)]]*OO[[#This Row],[22]]</f>
        <v>0</v>
      </c>
      <c r="Y477" s="10">
        <f>3/24000000*OO[[#This Row],[81 (29JUN1985 00:00:00)-Water Temperature (C)]]*OO[[#This Row],[23]]</f>
        <v>0</v>
      </c>
      <c r="Z477" s="10">
        <f>3/24000000*OO[[#This Row],[82 (29JUN1985 03:00:00)-Water Temperature (C)]]*OO[[#This Row],[24]]</f>
        <v>0</v>
      </c>
      <c r="AA477" s="10">
        <f>3/24000000*OO[[#This Row],[83 (29JUN1985 06:00:00)-Water Temperature (C)]]*OO[[#This Row],[25]]</f>
        <v>0</v>
      </c>
      <c r="AB477" s="10">
        <f>3/24000000*OO[[#This Row],[84 (29JUN1985 09:00:00)-Water Temperature (C)]]*OO[[#This Row],[26]]</f>
        <v>1.0150992865169999E-41</v>
      </c>
      <c r="AC477" s="10">
        <f>3/24000000*OO[[#This Row],[85 (29JUN1985 12:00:00)-Water Temperature (C)]]*OO[[#This Row],[27]]</f>
        <v>1.2386293960653749E-35</v>
      </c>
      <c r="AD477" s="10">
        <f>3/24000000*OO[[#This Row],[86 (29JUN1985 15:00:00)-Water Temperature (C)]]*OO[[#This Row],[28]]</f>
        <v>1.022538216923125E-30</v>
      </c>
      <c r="AE477" s="10">
        <f>3/24000000*OO[[#This Row],[88 (29JUN1985 21:00:00)-Water Temperature (C)]]*OO[[#This Row],[30]]</f>
        <v>2.5189263000843752E-23</v>
      </c>
      <c r="AF477" s="10">
        <f>3/24000000*OO[[#This Row],[88 (29JUN1985 21:00:00)-Water Temperature (C)]]*OO[[#This Row],[30]]</f>
        <v>2.5189263000843752E-23</v>
      </c>
      <c r="AG477" s="10">
        <f>3/24000000*OO[[#This Row],[89 (30JUN1985 00:00:00)-Water Temperature (C)]]*OO[[#This Row],[31]]</f>
        <v>2.1339952002499999E-20</v>
      </c>
      <c r="AH477" s="10">
        <f>3/24000000*OO[[#This Row],[90 (30JUN1985 03:00:00)-Water Temperature (C)]]*OO[[#This Row],[32]]</f>
        <v>7.5669631458299989E-18</v>
      </c>
      <c r="AI477" s="10">
        <f>3/24000000*OO[[#This Row],[91 (30JUN1985 06:00:00)-Water Temperature (C)]]*OO[[#This Row],[33]]</f>
        <v>1.2910529509606249E-15</v>
      </c>
      <c r="AJ477" s="10">
        <f>3/24000000*OO[[#This Row],[92 (30JUN1985 09:00:00)-Water Temperature (C)]]*OO[[#This Row],[34]]</f>
        <v>1.170900127951875E-13</v>
      </c>
      <c r="AK477" s="10">
        <f>3/24000000*OO[[#This Row],[93 (30JUN1985 12:00:00)-Water Temperature (C)]]*OO[[#This Row],[35]]</f>
        <v>6.1358393567250001E-12</v>
      </c>
      <c r="AL477" s="10">
        <f>3/24000000*OO[[#This Row],[94 (30JUN1985 15:00:00)-Water Temperature (C)]]*OO[[#This Row],[36]]</f>
        <v>1.9750369283579999E-10</v>
      </c>
      <c r="AM477" s="10">
        <f>3/24000000*OO[[#This Row],[95 (30JUN1985 18:00:00)-Water Temperature (C)]]*OO[[#This Row],[37]]</f>
        <v>4.1372472641780001E-9</v>
      </c>
      <c r="AN477" s="10">
        <f>3/24000000*OO[[#This Row],[96 (30JUN1985 21:00:00)-Water Temperature (C)]]*OO[[#This Row],[38]]</f>
        <v>5.9716331646874999E-8</v>
      </c>
      <c r="AO477" s="10">
        <f>3/24000000*OO[[#This Row],[97 (01JUL1985 00:00:00)-Water Temperature (C)]]*OO[[#This Row],[39]]</f>
        <v>6.1979242689E-7</v>
      </c>
      <c r="AP477" s="10">
        <f>3/24000000*OO[[#This Row],[98 (01JUL1985 03:00:00)-Water Temperature (C)]]*OO[[#This Row],[40]]</f>
        <v>4.8133319061899993E-6</v>
      </c>
      <c r="AQ477" s="10">
        <f>3/24000000*OO[[#This Row],[99 (01JUL1985 06:00:00)-Water Temperature (C)]]*OO[[#This Row],[41]]</f>
        <v>2.8591017866888746E-5</v>
      </c>
      <c r="AR477" s="10">
        <f>3/24000000*OO[[#This Row],[100 (01JUL1985 09:00:00)-Water Temperature (C)]]*OO[[#This Row],[42]]</f>
        <v>1.33007795503425E-4</v>
      </c>
      <c r="AS477" s="10">
        <f>3/24000000*OO[[#This Row],[101 (01JUL1985 12:00:00)-Water Temperature (C)]]*OO[[#This Row],[43]]</f>
        <v>4.9755133915500003E-4</v>
      </c>
      <c r="AT477" s="10">
        <f>3/24000000*OO[[#This Row],[102 (01JUL1985 15:00:00)-Water Temperature (C)]]*OO[[#This Row],[44]]</f>
        <v>1.5296710885800001E-3</v>
      </c>
      <c r="AU477" s="10">
        <f>3/24000000*OO[[#This Row],[103 (01JUL1985 18:00:00)-Water Temperature (C)]]*OO[[#This Row],[45]]</f>
        <v>3.9531557615550003E-3</v>
      </c>
      <c r="AV477" s="10">
        <f>3/24000000*OO[[#This Row],[104 (01JUL1985 21:00:00)-Water Temperature (C)]]*OO[[#This Row],[46]]</f>
        <v>8.758532824208751E-3</v>
      </c>
      <c r="AW477" s="10">
        <f>3/24000000*OO[[#This Row],[105 (02JUL1985 00:00:00)-Water Temperature (C)]]*OO[[#This Row],[47]]</f>
        <v>1.697336045413125E-2</v>
      </c>
      <c r="AX477" s="10">
        <f>3/24000000*OO[[#This Row],[106 (02JUL1985 03:00:00)-Water Temperature (C)]]*OO[[#This Row],[48]]</f>
        <v>2.9432601717749998E-2</v>
      </c>
      <c r="AY477" s="10">
        <f>3/24000000*OO[[#This Row],[107 (02JUL1985 06:00:00)-Water Temperature (C)]]*OO[[#This Row],[49]]</f>
        <v>4.6070162354000001E-2</v>
      </c>
      <c r="AZ477" s="10">
        <f>3/24000000*OO[[#This Row],[108 (02JUL1985 09:00:00)-Water Temperature (C)]]*OO[[#This Row],[50]]</f>
        <v>6.5930042419149987E-2</v>
      </c>
      <c r="BA477" s="10">
        <f>3/24000000*OO[[#This Row],[109 (02JUL1985 12:00:00)-Water Temperature (C)]]*OO[[#This Row],[51]]</f>
        <v>8.6958612416499992E-2</v>
      </c>
      <c r="BB477" s="10">
        <f>3/24000000*OO[[#This Row],[110 (02JUL1985 15:00:00)-Water Temperature (C)]]*OO[[#This Row],[52]]</f>
        <v>0.10689307457688749</v>
      </c>
      <c r="BC477" s="10">
        <f>3/24000000*OO[[#This Row],[111 (02JUL1985 18:00:00)-Water Temperature (C)]]*OO[[#This Row],[53]]</f>
        <v>0.123466094055525</v>
      </c>
      <c r="BD477" s="10">
        <f>3/24000000*OO[[#This Row],[112 (02JUL1985 21:00:00)-Water Temperature (C)]]*OO[[#This Row],[54]]</f>
        <v>0.13618235412281252</v>
      </c>
      <c r="BE477" s="10">
        <f>3/24000000*OO[[#This Row],[113 (03JUL1985 00:00:00)-Water Temperature (C)]]*OO[[#This Row],[55]]</f>
        <v>0.14494677284589999</v>
      </c>
      <c r="BF477" s="10">
        <f>3/24000000*OO[[#This Row],[114 (03JUL1985 03:00:00)-Water Temperature (C)]]*OO[[#This Row],[56]]</f>
        <v>0.15065027831772501</v>
      </c>
      <c r="BG477" s="10">
        <f>3/24000000*OO[[#This Row],[115 (03JUL1985 06:00:00)-Water Temperature (C)]]*OO[[#This Row],[57]]</f>
        <v>0.15344282453079999</v>
      </c>
      <c r="BH477" s="10">
        <f>3/24000000*OO[[#This Row],[116 (03JUL1985 09:00:00)-Water Temperature (C)]]*OO[[#This Row],[58]]</f>
        <v>0.15263255225032496</v>
      </c>
      <c r="BI477" s="10">
        <f>3/24000000*OO[[#This Row],[117 (03JUL1985 12:00:00)-Water Temperature (C)]]*OO[[#This Row],[59]]</f>
        <v>0.149484366569375</v>
      </c>
      <c r="BJ477" s="10">
        <f>3/24000000*OO[[#This Row],[118 (03JUL1985 15:00:00)-Water Temperature (C)]]*OO[[#This Row],[60]]</f>
        <v>0.14424912352125002</v>
      </c>
      <c r="BK477" s="10">
        <f>3/24000000*OO[[#This Row],[119 (03JUL1985 18:00:00)-Water Temperature (C)]]*OO[[#This Row],[61]]</f>
        <v>0.13739956921854998</v>
      </c>
      <c r="BL477" s="10">
        <f>3/24000000*OO[[#This Row],[120 (03JUL1985 21:00:00)-Water Temperature (C)]]*OO[[#This Row],[62]]</f>
        <v>0.12997843124606251</v>
      </c>
      <c r="BM477" s="10">
        <f>3/24000000*OO[[#This Row],[121 (04JUL1985 00:00:00)-Water Temperature (C)]]*OO[[#This Row],[63]]</f>
        <v>0.122767472983625</v>
      </c>
      <c r="BN477" s="10">
        <f>3/24000000*OO[[#This Row],[122 (04JUL1985 03:00:00)-Water Temperature (C)]]*OO[[#This Row],[64]]</f>
        <v>0.11698052844999998</v>
      </c>
      <c r="BO477" s="10">
        <f>3/24000000*OO[[#This Row],[123 (04JUL1985 06:00:00)-Water Temperature (C)]]*OO[[#This Row],[65]]</f>
        <v>0.1115085811136</v>
      </c>
      <c r="BP477" s="10">
        <f>3/24000000*OO[[#This Row],[124 (04JUL1985 09:00:00)-Water Temperature (C)]]*OO[[#This Row],[66]]</f>
        <v>0.10604210215374998</v>
      </c>
      <c r="BQ477" s="10">
        <f>3/24000000*OO[[#This Row],[125 (04JUL1985 12:00:00)-Water Temperature (C)]]*OO[[#This Row],[67]]</f>
        <v>0.10006652654594998</v>
      </c>
      <c r="BR477" s="10">
        <f>3/24000000*OO[[#This Row],[126 (04JUL1985 15:00:00)-Water Temperature (C)]]*OO[[#This Row],[68]]</f>
        <v>9.387198415912501E-2</v>
      </c>
      <c r="BS477" s="10">
        <f>3/24000000*OO[[#This Row],[127 (04JUL1985 18:00:00)-Water Temperature (C)]]*OO[[#This Row],[69]]</f>
        <v>8.7473692113000004E-2</v>
      </c>
      <c r="BT477" s="10">
        <f>3/24000000*OO[[#This Row],[128 (04JUL1985 21:00:00)-Water Temperature (C)]]*OO[[#This Row],[70]]</f>
        <v>8.1514408851450004E-2</v>
      </c>
      <c r="BU477" s="10">
        <f>3/24000000*OO[[#This Row],[129 (05JUL1985 00:00:00)-Water Temperature (C)]]*OO[[#This Row],[71]]</f>
        <v>7.6093845536500004E-2</v>
      </c>
      <c r="BV477" s="10">
        <f>3/24000000*OO[[#This Row],[130 (05JUL1985 03:00:00)-Water Temperature (C)]]*OO[[#This Row],[72]]</f>
        <v>7.1718113774999995E-2</v>
      </c>
      <c r="BW477" s="10">
        <f>3/24000000*OO[[#This Row],[131 (05JUL1985 06:00:00)-Water Temperature (C)]]*OO[[#This Row],[73]]</f>
        <v>6.7743793992700002E-2</v>
      </c>
      <c r="BX477" s="10">
        <f>3/24000000*OO[[#This Row],[132 (05JUL1985 09:00:00)-Water Temperature (C)]]*OO[[#This Row],[74]]</f>
        <v>6.4095238659374984E-2</v>
      </c>
      <c r="BY477" s="10">
        <f>3/24000000*OO[[#This Row],[133 (05JUL1985 12:00:00)-Water Temperature (C)]]*OO[[#This Row],[75]]</f>
        <v>6.063543815659999E-2</v>
      </c>
      <c r="BZ477" s="10">
        <f>3/24000000*OO[[#This Row],[134 (05JUL1985 15:00:00)-Water Temperature (C)]]*OO[[#This Row],[76]]</f>
        <v>5.7058321237499994E-2</v>
      </c>
      <c r="CA477" s="10">
        <f>3/24000000*OO[[#This Row],[135 (05JUL1985 18:00:00)-Water Temperature (C)]]*OO[[#This Row],[77]]</f>
        <v>5.35101008409E-2</v>
      </c>
      <c r="CB477" s="10">
        <f>3/24000000*OO[[#This Row],[136 (05JUL1985 21:00:00)-Water Temperature (C)]]*OO[[#This Row],[78]]</f>
        <v>5.0209254178149997E-2</v>
      </c>
      <c r="CC477" s="10">
        <f>3/24000000*OO[[#This Row],[137 (06JUL1985 00:00:00)-Water Temperature (C)]]*OO[[#This Row],[79]]</f>
        <v>4.729758177E-2</v>
      </c>
      <c r="CD477" s="10">
        <f>3/24000000*OO[[#This Row],[138 (06JUL1985 03:00:00)-Water Temperature (C)]]*OO[[#This Row],[80]]</f>
        <v>4.5006706290400003E-2</v>
      </c>
      <c r="CE477" s="10">
        <f>3/24000000*OO[[#This Row],[139 (06JUL1985 06:00:00)-Water Temperature (C)]]*OO[[#This Row],[81]]</f>
        <v>4.2990164491950006E-2</v>
      </c>
      <c r="CF477" s="10">
        <f>3/24000000*OO[[#This Row],[140 (06JUL1985 09:00:00)-Water Temperature (C)]]*OO[[#This Row],[82]]</f>
        <v>4.1191444709249993E-2</v>
      </c>
      <c r="CG477" s="10">
        <f>3/24000000*OO[[#This Row],[141 (06JUL1985 12:00:00)-Water Temperature (C)]]*OO[[#This Row],[83]]</f>
        <v>3.9453981634399997E-2</v>
      </c>
      <c r="CH477" s="10">
        <f>3/24000000*OO[[#This Row],[142 (06JUL1985 15:00:00)-Water Temperature (C)]]*OO[[#This Row],[84]]</f>
        <v>3.7704926686900002E-2</v>
      </c>
      <c r="CI477" s="10">
        <f>3/24000000*OO[[#This Row],[143 (06JUL1985 18:00:00)-Water Temperature (C)]]*OO[[#This Row],[85]]</f>
        <v>3.5873441864589996E-2</v>
      </c>
      <c r="CJ477" s="10">
        <f>3/24000000*OO[[#This Row],[144 (06JUL1985 21:00:00)-Water Temperature (C)]]*OO[[#This Row],[86]]</f>
        <v>3.4179848389119999E-2</v>
      </c>
      <c r="CK477" s="10">
        <f>3/24000000*OO[[#This Row],[145 (07JUL1985 00:00:00)-Water Temperature (C)]]*OO[[#This Row],[87]]</f>
        <v>3.2668384387045002E-2</v>
      </c>
      <c r="CL477" s="10">
        <f>3/24000000*OO[[#This Row],[146 (07JUL1985 03:00:00)-Water Temperature (C)]]*OO[[#This Row],[88]]</f>
        <v>3.1588402057537504E-2</v>
      </c>
      <c r="CM477" s="10">
        <f>3/24000000*OO[[#This Row],[147 (07JUL1985 06:00:00)-Water Temperature (C)]]*OO[[#This Row],[89]]</f>
        <v>3.052343001720375E-2</v>
      </c>
      <c r="CN477" s="10">
        <f>3/24000000*OO[[#This Row],[148 (07JUL1985 09:00:00)-Water Temperature (C)]]*OO[[#This Row],[90]]</f>
        <v>2.9449861644547493E-2</v>
      </c>
      <c r="CO477" s="10">
        <f>3/24000000*OO[[#This Row],[149 (07JUL1985 12:00:00)-Water Temperature (C)]]*OO[[#This Row],[91]]</f>
        <v>2.841237192839375E-2</v>
      </c>
      <c r="CP477" s="10">
        <f>3/24000000*OO[[#This Row],[150 (07JUL1985 15:00:00)-Water Temperature (C)]]*OO[[#This Row],[92]]</f>
        <v>2.7446154549187501E-2</v>
      </c>
      <c r="CQ477" s="10">
        <f>3/24000000*OO[[#This Row],[151 (07JUL1985 18:00:00)-Water Temperature (C)]]*OO[[#This Row],[93]]</f>
        <v>2.6467773258237497E-2</v>
      </c>
      <c r="CR477" s="10">
        <f>3/24000000*OO[[#This Row],[152 (07JUL1985 21:00:00)-Water Temperature (C)]]*OO[[#This Row],[94]]</f>
        <v>2.553288037990125E-2</v>
      </c>
      <c r="CS477" s="10">
        <f>3/24000000*OO[[#This Row],[153 (08JUL1985 00:00:00)-Water Temperature (C)]]*OO[[#This Row],[95]]</f>
        <v>2.4665641799383749E-2</v>
      </c>
      <c r="CT477" s="10">
        <f>3/24000000*OO[[#This Row],[154 (08JUL1985 03:00:00)-Water Temperature (C)]]*OO[[#This Row],[96]]</f>
        <v>2.4126869353544994E-2</v>
      </c>
      <c r="CU477" s="10">
        <f>3/24000000*OO[[#This Row],[155 (08JUL1985 06:00:00)-Water Temperature (C)]]*OO[[#This Row],[97]]</f>
        <v>2.3687000616884998E-2</v>
      </c>
      <c r="CV477" s="10">
        <f>3/24000000*OO[[#This Row],[156 (08JUL1985 09:00:00)-Water Temperature (C)]]*OO[[#This Row],[98]]</f>
        <v>2.3209940742397496E-2</v>
      </c>
      <c r="CW477" s="10">
        <f>3/24000000*OO[[#This Row],[157 (08JUL1985 12:00:00)-Water Temperature (C)]]*OO[[#This Row],[99]]</f>
        <v>2.2725703566637501E-2</v>
      </c>
    </row>
    <row r="478" spans="1:101" x14ac:dyDescent="0.35">
      <c r="A478" t="s">
        <v>485</v>
      </c>
      <c r="B478">
        <v>705.53890000000001</v>
      </c>
      <c r="C478" s="10">
        <f>3/24*OO[[#This Row],[59 (26JUN1985 06:00:00)-Water Temperature (C)]]*OO[[#This Row],[1]]/SUM(OO[1])</f>
        <v>0</v>
      </c>
      <c r="D478" s="10">
        <f>3/24*OO[[#This Row],[60 (26JUN1985 09:00:00)-Water Temperature (C)]]*OO[[#This Row],[2]]/SUM(OO[2])</f>
        <v>0</v>
      </c>
      <c r="E478" s="10">
        <f>3/24*OO[[#This Row],[61 (26JUN1985 12:00:00)-Water Temperature (C)]]*OO[[#This Row],[3]]/SUM(OO[3])</f>
        <v>0</v>
      </c>
      <c r="F478" s="10">
        <f>3/24*OO[[#This Row],[62 (26JUN1985 15:00:00)-Water Temperature (C)]]*OO[[#This Row],[4]]/SUM(OO[4])</f>
        <v>0</v>
      </c>
      <c r="G478" s="10">
        <f>3/24*OO[[#This Row],[63 (26JUN1985 18:00:00)-Water Temperature (C)]]*OO[[#This Row],[5]]/SUM(OO[5])</f>
        <v>0</v>
      </c>
      <c r="H478" s="10">
        <f>3/24*OO[[#This Row],[64 (26JUN1985 21:00:00)-Water Temperature (C)]]*OO[[#This Row],[6]]/SUM(OO[6])</f>
        <v>0</v>
      </c>
      <c r="I478" s="10">
        <f>3/24*OO[[#This Row],[65 (27JUN1985 00:00:00)-Water Temperature (C)]]*OO[[#This Row],[7]]/SUM(OO[7])</f>
        <v>0</v>
      </c>
      <c r="J478" s="10">
        <f>3/24*OO[[#This Row],[66 (27JUN1985 03:00:00)-Water Temperature (C)]]*OO[[#This Row],[8]]/SUM(OO[8])</f>
        <v>0</v>
      </c>
      <c r="K478" s="10">
        <f>3/24*OO[[#This Row],[67 (27JUN1985 06:00:00)-Water Temperature (C)]]*OO[[#This Row],[9]]/SUM(OO[9])</f>
        <v>0</v>
      </c>
      <c r="L478" s="10">
        <f>3/24*OO[[#This Row],[68 (27JUN1985 09:00:00)-Water Temperature (C)]]*OO[[#This Row],[10]]/SUM(OO[10])</f>
        <v>0</v>
      </c>
      <c r="M478" s="10">
        <f>3/24*OO[[#This Row],[69 (27JUN1985 12:00:00)-Water Temperature (C)]]*OO[[#This Row],[11]]/SUM(OO[11])</f>
        <v>0</v>
      </c>
      <c r="N478" s="10">
        <f>3/24*OO[[#This Row],[70 (27JUN1985 15:00:00)-Water Temperature (C)]]*OO[[#This Row],[12]]/SUM(OO[12])</f>
        <v>0</v>
      </c>
      <c r="O478" s="10">
        <f>3/24*OO[[#This Row],[71 (27JUN1985 18:00:00)-Water Temperature (C)]]*OO[[#This Row],[13]]/SUM(OO[13])</f>
        <v>0</v>
      </c>
      <c r="P478" s="10">
        <f>3/24*OO[[#This Row],[72 (27JUN1985 21:00:00)-Water Temperature (C)]]*OO[[#This Row],[14]]/SUM(OO[14])</f>
        <v>0</v>
      </c>
      <c r="Q478" s="10">
        <f>3/24*OO[[#This Row],[73 (28JUN1985 00:00:00)-Water Temperature (C)]]*OO[[#This Row],[15]]/SUM(OO[15])</f>
        <v>0</v>
      </c>
      <c r="R478" s="10">
        <f>3/24*OO[[#This Row],[74 (28JUN1985 03:00:00)-Water Temperature (C)]]*OO[[#This Row],[16]]/SUM(OO[16])</f>
        <v>0</v>
      </c>
      <c r="S478" s="10">
        <f>3/24*OO[[#This Row],[75 (28JUN1985 06:00:00)-Water Temperature (C)]]*OO[[#This Row],[17]]/SUM(OO[17])</f>
        <v>0</v>
      </c>
      <c r="T478" s="10">
        <f>3/24*OO[[#This Row],[76 (28JUN1985 09:00:00)-Water Temperature (C)]]*OO[[#This Row],[18]]/SUM(OO[18])</f>
        <v>0</v>
      </c>
      <c r="U478" s="10">
        <f>3/24*OO[[#This Row],[77 (28JUN1985 12:00:00)-Water Temperature (C)]]*OO[[#This Row],[19]]/SUM(OO[19])</f>
        <v>0</v>
      </c>
      <c r="V478" s="10">
        <f>3/24000000*OO[[#This Row],[78 (28JUN1985 15:00:00)-Water Temperature (C)]]*OO[[#This Row],[20]]</f>
        <v>0</v>
      </c>
      <c r="W478" s="10">
        <f>3/24000000*OO[[#This Row],[79 (28JUN1985 18:00:00)-Water Temperature (C)]]*OO[[#This Row],[21]]</f>
        <v>0</v>
      </c>
      <c r="X478" s="10">
        <f>3/24000000*OO[[#This Row],[80 (28JUN1985 21:00:00)-Water Temperature (C)]]*OO[[#This Row],[22]]</f>
        <v>0</v>
      </c>
      <c r="Y478" s="10">
        <f>3/24000000*OO[[#This Row],[81 (29JUN1985 00:00:00)-Water Temperature (C)]]*OO[[#This Row],[23]]</f>
        <v>0</v>
      </c>
      <c r="Z478" s="10">
        <f>3/24000000*OO[[#This Row],[82 (29JUN1985 03:00:00)-Water Temperature (C)]]*OO[[#This Row],[24]]</f>
        <v>0</v>
      </c>
      <c r="AA478" s="10">
        <f>3/24000000*OO[[#This Row],[83 (29JUN1985 06:00:00)-Water Temperature (C)]]*OO[[#This Row],[25]]</f>
        <v>0</v>
      </c>
      <c r="AB478" s="10">
        <f>3/24000000*OO[[#This Row],[84 (29JUN1985 09:00:00)-Water Temperature (C)]]*OO[[#This Row],[26]]</f>
        <v>2.7765347783732499E-42</v>
      </c>
      <c r="AC478" s="10">
        <f>3/24000000*OO[[#This Row],[85 (29JUN1985 12:00:00)-Water Temperature (C)]]*OO[[#This Row],[27]]</f>
        <v>3.7583250929307496E-36</v>
      </c>
      <c r="AD478" s="10">
        <f>3/24000000*OO[[#This Row],[86 (29JUN1985 15:00:00)-Water Temperature (C)]]*OO[[#This Row],[28]]</f>
        <v>3.4709440135965002E-31</v>
      </c>
      <c r="AE478" s="10">
        <f>3/24000000*OO[[#This Row],[88 (29JUN1985 21:00:00)-Water Temperature (C)]]*OO[[#This Row],[30]]</f>
        <v>1.0181000503721248E-23</v>
      </c>
      <c r="AF478" s="10">
        <f>3/24000000*OO[[#This Row],[88 (29JUN1985 21:00:00)-Water Temperature (C)]]*OO[[#This Row],[30]]</f>
        <v>1.0181000503721248E-23</v>
      </c>
      <c r="AG478" s="10">
        <f>3/24000000*OO[[#This Row],[89 (30JUN1985 00:00:00)-Water Temperature (C)]]*OO[[#This Row],[31]]</f>
        <v>9.2419537832212492E-21</v>
      </c>
      <c r="AH478" s="10">
        <f>3/24000000*OO[[#This Row],[90 (30JUN1985 03:00:00)-Water Temperature (C)]]*OO[[#This Row],[32]]</f>
        <v>3.4793843433545003E-18</v>
      </c>
      <c r="AI478" s="10">
        <f>3/24000000*OO[[#This Row],[91 (30JUN1985 06:00:00)-Water Temperature (C)]]*OO[[#This Row],[33]]</f>
        <v>6.2765821754212493E-16</v>
      </c>
      <c r="AJ478" s="10">
        <f>3/24000000*OO[[#This Row],[92 (30JUN1985 09:00:00)-Water Temperature (C)]]*OO[[#This Row],[34]]</f>
        <v>5.9950584885187494E-14</v>
      </c>
      <c r="AK478" s="10">
        <f>3/24000000*OO[[#This Row],[93 (30JUN1985 12:00:00)-Water Temperature (C)]]*OO[[#This Row],[35]]</f>
        <v>3.2978752905812496E-12</v>
      </c>
      <c r="AL478" s="10">
        <f>3/24000000*OO[[#This Row],[94 (30JUN1985 15:00:00)-Water Temperature (C)]]*OO[[#This Row],[36]]</f>
        <v>1.11158533339425E-10</v>
      </c>
      <c r="AM478" s="10">
        <f>3/24000000*OO[[#This Row],[95 (30JUN1985 18:00:00)-Water Temperature (C)]]*OO[[#This Row],[37]]</f>
        <v>2.4331783193425002E-9</v>
      </c>
      <c r="AN478" s="10">
        <f>3/24000000*OO[[#This Row],[96 (30JUN1985 21:00:00)-Water Temperature (C)]]*OO[[#This Row],[38]]</f>
        <v>3.6622119488438747E-8</v>
      </c>
      <c r="AO478" s="10">
        <f>3/24000000*OO[[#This Row],[97 (01JUL1985 00:00:00)-Water Temperature (C)]]*OO[[#This Row],[39]]</f>
        <v>3.9566809951011255E-7</v>
      </c>
      <c r="AP478" s="10">
        <f>3/24000000*OO[[#This Row],[98 (01JUL1985 03:00:00)-Water Temperature (C)]]*OO[[#This Row],[40]]</f>
        <v>3.1936961221812495E-6</v>
      </c>
      <c r="AQ478" s="10">
        <f>3/24000000*OO[[#This Row],[99 (01JUL1985 06:00:00)-Water Temperature (C)]]*OO[[#This Row],[41]]</f>
        <v>1.9695247430940002E-5</v>
      </c>
      <c r="AR478" s="10">
        <f>3/24000000*OO[[#This Row],[100 (01JUL1985 09:00:00)-Water Temperature (C)]]*OO[[#This Row],[42]]</f>
        <v>9.5023711445E-5</v>
      </c>
      <c r="AS478" s="10">
        <f>3/24000000*OO[[#This Row],[101 (01JUL1985 12:00:00)-Water Temperature (C)]]*OO[[#This Row],[43]]</f>
        <v>3.6827726274456246E-4</v>
      </c>
      <c r="AT478" s="10">
        <f>3/24000000*OO[[#This Row],[102 (01JUL1985 15:00:00)-Water Temperature (C)]]*OO[[#This Row],[44]]</f>
        <v>1.17187821704E-3</v>
      </c>
      <c r="AU478" s="10">
        <f>3/24000000*OO[[#This Row],[103 (01JUL1985 18:00:00)-Water Temperature (C)]]*OO[[#This Row],[45]]</f>
        <v>3.1311928738241251E-3</v>
      </c>
      <c r="AV478" s="10">
        <f>3/24000000*OO[[#This Row],[104 (01JUL1985 21:00:00)-Water Temperature (C)]]*OO[[#This Row],[46]]</f>
        <v>7.1642353588649999E-3</v>
      </c>
      <c r="AW478" s="10">
        <f>3/24000000*OO[[#This Row],[105 (02JUL1985 00:00:00)-Water Temperature (C)]]*OO[[#This Row],[47]]</f>
        <v>1.431847844427875E-2</v>
      </c>
      <c r="AX478" s="10">
        <f>3/24000000*OO[[#This Row],[106 (02JUL1985 03:00:00)-Water Temperature (C)]]*OO[[#This Row],[48]]</f>
        <v>2.5563657194189997E-2</v>
      </c>
      <c r="AY478" s="10">
        <f>3/24000000*OO[[#This Row],[107 (02JUL1985 06:00:00)-Water Temperature (C)]]*OO[[#This Row],[49]]</f>
        <v>4.1139232333567491E-2</v>
      </c>
      <c r="AZ478" s="10">
        <f>3/24000000*OO[[#This Row],[108 (02JUL1985 09:00:00)-Water Temperature (C)]]*OO[[#This Row],[50]]</f>
        <v>6.0437631439187497E-2</v>
      </c>
      <c r="BA478" s="10">
        <f>3/24000000*OO[[#This Row],[109 (02JUL1985 12:00:00)-Water Temperature (C)]]*OO[[#This Row],[51]]</f>
        <v>8.1713354413962491E-2</v>
      </c>
      <c r="BB478" s="10">
        <f>3/24000000*OO[[#This Row],[110 (02JUL1985 15:00:00)-Water Temperature (C)]]*OO[[#This Row],[52]]</f>
        <v>0.102808527072</v>
      </c>
      <c r="BC478" s="10">
        <f>3/24000000*OO[[#This Row],[111 (02JUL1985 18:00:00)-Water Temperature (C)]]*OO[[#This Row],[53]]</f>
        <v>0.121355678967175</v>
      </c>
      <c r="BD478" s="10">
        <f>3/24000000*OO[[#This Row],[112 (02JUL1985 21:00:00)-Water Temperature (C)]]*OO[[#This Row],[54]]</f>
        <v>0.13654605640554995</v>
      </c>
      <c r="BE478" s="10">
        <f>3/24000000*OO[[#This Row],[113 (03JUL1985 00:00:00)-Water Temperature (C)]]*OO[[#This Row],[55]]</f>
        <v>0.14798805213934998</v>
      </c>
      <c r="BF478" s="10">
        <f>3/24000000*OO[[#This Row],[114 (03JUL1985 03:00:00)-Water Temperature (C)]]*OO[[#This Row],[56]]</f>
        <v>0.1563276883509</v>
      </c>
      <c r="BG478" s="10">
        <f>3/24000000*OO[[#This Row],[115 (03JUL1985 06:00:00)-Water Temperature (C)]]*OO[[#This Row],[57]]</f>
        <v>0.16154733256605</v>
      </c>
      <c r="BH478" s="10">
        <f>3/24000000*OO[[#This Row],[116 (03JUL1985 09:00:00)-Water Temperature (C)]]*OO[[#This Row],[58]]</f>
        <v>0.162817405508</v>
      </c>
      <c r="BI478" s="10">
        <f>3/24000000*OO[[#This Row],[117 (03JUL1985 12:00:00)-Water Temperature (C)]]*OO[[#This Row],[59]]</f>
        <v>0.16132927147199999</v>
      </c>
      <c r="BJ478" s="10">
        <f>3/24000000*OO[[#This Row],[118 (03JUL1985 15:00:00)-Water Temperature (C)]]*OO[[#This Row],[60]]</f>
        <v>0.15733022325489998</v>
      </c>
      <c r="BK478" s="10">
        <f>3/24000000*OO[[#This Row],[119 (03JUL1985 18:00:00)-Water Temperature (C)]]*OO[[#This Row],[61]]</f>
        <v>0.15130525539360004</v>
      </c>
      <c r="BL478" s="10">
        <f>3/24000000*OO[[#This Row],[120 (03JUL1985 21:00:00)-Water Temperature (C)]]*OO[[#This Row],[62]]</f>
        <v>0.14435339700608749</v>
      </c>
      <c r="BM478" s="10">
        <f>3/24000000*OO[[#This Row],[121 (04JUL1985 00:00:00)-Water Temperature (C)]]*OO[[#This Row],[63]]</f>
        <v>0.13736595955875</v>
      </c>
      <c r="BN478" s="10">
        <f>3/24000000*OO[[#This Row],[122 (04JUL1985 03:00:00)-Water Temperature (C)]]*OO[[#This Row],[64]]</f>
        <v>0.13167465913349999</v>
      </c>
      <c r="BO478" s="10">
        <f>3/24000000*OO[[#This Row],[123 (04JUL1985 06:00:00)-Water Temperature (C)]]*OO[[#This Row],[65]]</f>
        <v>0.12622679445749999</v>
      </c>
      <c r="BP478" s="10">
        <f>3/24000000*OO[[#This Row],[124 (04JUL1985 09:00:00)-Water Temperature (C)]]*OO[[#This Row],[66]]</f>
        <v>0.12061827892994999</v>
      </c>
      <c r="BQ478" s="10">
        <f>3/24000000*OO[[#This Row],[125 (04JUL1985 12:00:00)-Water Temperature (C)]]*OO[[#This Row],[67]]</f>
        <v>0.11435891006459999</v>
      </c>
      <c r="BR478" s="10">
        <f>3/24000000*OO[[#This Row],[126 (04JUL1985 15:00:00)-Water Temperature (C)]]*OO[[#This Row],[68]]</f>
        <v>0.10776066311010001</v>
      </c>
      <c r="BS478" s="10">
        <f>3/24000000*OO[[#This Row],[127 (04JUL1985 18:00:00)-Water Temperature (C)]]*OO[[#This Row],[69]]</f>
        <v>0.10085174557150001</v>
      </c>
      <c r="BT478" s="10">
        <f>3/24000000*OO[[#This Row],[128 (04JUL1985 21:00:00)-Water Temperature (C)]]*OO[[#This Row],[70]]</f>
        <v>9.4352852280574995E-2</v>
      </c>
      <c r="BU478" s="10">
        <f>3/24000000*OO[[#This Row],[129 (05JUL1985 00:00:00)-Water Temperature (C)]]*OO[[#This Row],[71]]</f>
        <v>8.8397183120374992E-2</v>
      </c>
      <c r="BV478" s="10">
        <f>3/24000000*OO[[#This Row],[130 (05JUL1985 03:00:00)-Water Temperature (C)]]*OO[[#This Row],[72]]</f>
        <v>8.356450706746249E-2</v>
      </c>
      <c r="BW478" s="10">
        <f>3/24000000*OO[[#This Row],[131 (05JUL1985 06:00:00)-Water Temperature (C)]]*OO[[#This Row],[73]]</f>
        <v>7.9152009602937501E-2</v>
      </c>
      <c r="BX478" s="10">
        <f>3/24000000*OO[[#This Row],[132 (05JUL1985 09:00:00)-Water Temperature (C)]]*OO[[#This Row],[74]]</f>
        <v>7.5082674211200004E-2</v>
      </c>
      <c r="BY478" s="10">
        <f>3/24000000*OO[[#This Row],[133 (05JUL1985 12:00:00)-Water Temperature (C)]]*OO[[#This Row],[75]]</f>
        <v>7.119929690549999E-2</v>
      </c>
      <c r="BZ478" s="10">
        <f>3/24000000*OO[[#This Row],[134 (05JUL1985 15:00:00)-Water Temperature (C)]]*OO[[#This Row],[76]]</f>
        <v>6.7168414053262501E-2</v>
      </c>
      <c r="CA478" s="10">
        <f>3/24000000*OO[[#This Row],[135 (05JUL1985 18:00:00)-Water Temperature (C)]]*OO[[#This Row],[77]]</f>
        <v>6.3149615051249997E-2</v>
      </c>
      <c r="CB478" s="10">
        <f>3/24000000*OO[[#This Row],[136 (05JUL1985 21:00:00)-Water Temperature (C)]]*OO[[#This Row],[78]]</f>
        <v>5.93895585405625E-2</v>
      </c>
      <c r="CC478" s="10">
        <f>3/24000000*OO[[#This Row],[137 (06JUL1985 00:00:00)-Water Temperature (C)]]*OO[[#This Row],[79]]</f>
        <v>5.605633212156249E-2</v>
      </c>
      <c r="CD478" s="10">
        <f>3/24000000*OO[[#This Row],[138 (06JUL1985 03:00:00)-Water Temperature (C)]]*OO[[#This Row],[80]]</f>
        <v>5.3418585999012502E-2</v>
      </c>
      <c r="CE478" s="10">
        <f>3/24000000*OO[[#This Row],[139 (06JUL1985 06:00:00)-Water Temperature (C)]]*OO[[#This Row],[81]]</f>
        <v>5.10858353056E-2</v>
      </c>
      <c r="CF478" s="10">
        <f>3/24000000*OO[[#This Row],[140 (06JUL1985 09:00:00)-Water Temperature (C)]]*OO[[#This Row],[82]]</f>
        <v>4.8998474228000001E-2</v>
      </c>
      <c r="CG478" s="10">
        <f>3/24000000*OO[[#This Row],[141 (06JUL1985 12:00:00)-Water Temperature (C)]]*OO[[#This Row],[83]]</f>
        <v>4.6977729994112497E-2</v>
      </c>
      <c r="CH478" s="10">
        <f>3/24000000*OO[[#This Row],[142 (06JUL1985 15:00:00)-Water Temperature (C)]]*OO[[#This Row],[84]]</f>
        <v>4.4944374705100001E-2</v>
      </c>
      <c r="CI478" s="10">
        <f>3/24000000*OO[[#This Row],[143 (06JUL1985 18:00:00)-Water Temperature (C)]]*OO[[#This Row],[85]]</f>
        <v>4.2810724255075004E-2</v>
      </c>
      <c r="CJ478" s="10">
        <f>3/24000000*OO[[#This Row],[144 (06JUL1985 21:00:00)-Water Temperature (C)]]*OO[[#This Row],[86]]</f>
        <v>4.0830870398700002E-2</v>
      </c>
      <c r="CK478" s="10">
        <f>3/24000000*OO[[#This Row],[145 (07JUL1985 00:00:00)-Water Temperature (C)]]*OO[[#This Row],[87]]</f>
        <v>3.9058078283675003E-2</v>
      </c>
      <c r="CL478" s="10">
        <f>3/24000000*OO[[#This Row],[146 (07JUL1985 03:00:00)-Water Temperature (C)]]*OO[[#This Row],[88]]</f>
        <v>3.7777677110775003E-2</v>
      </c>
      <c r="CM478" s="10">
        <f>3/24000000*OO[[#This Row],[147 (07JUL1985 06:00:00)-Water Temperature (C)]]*OO[[#This Row],[89]]</f>
        <v>3.6519674385397494E-2</v>
      </c>
      <c r="CN478" s="10">
        <f>3/24000000*OO[[#This Row],[148 (07JUL1985 09:00:00)-Water Temperature (C)]]*OO[[#This Row],[90]]</f>
        <v>3.5253004411109998E-2</v>
      </c>
      <c r="CO478" s="10">
        <f>3/24000000*OO[[#This Row],[149 (07JUL1985 12:00:00)-Water Temperature (C)]]*OO[[#This Row],[91]]</f>
        <v>3.4029326618399997E-2</v>
      </c>
      <c r="CP478" s="10">
        <f>3/24000000*OO[[#This Row],[150 (07JUL1985 15:00:00)-Water Temperature (C)]]*OO[[#This Row],[92]]</f>
        <v>3.2887855795036253E-2</v>
      </c>
      <c r="CQ478" s="10">
        <f>3/24000000*OO[[#This Row],[151 (07JUL1985 18:00:00)-Water Temperature (C)]]*OO[[#This Row],[93]]</f>
        <v>3.1733426857822496E-2</v>
      </c>
      <c r="CR478" s="10">
        <f>3/24000000*OO[[#This Row],[152 (07JUL1985 21:00:00)-Water Temperature (C)]]*OO[[#This Row],[94]]</f>
        <v>3.0628587024392494E-2</v>
      </c>
      <c r="CS478" s="10">
        <f>3/24000000*OO[[#This Row],[153 (08JUL1985 00:00:00)-Water Temperature (C)]]*OO[[#This Row],[95]]</f>
        <v>2.9601255819755003E-2</v>
      </c>
      <c r="CT478" s="10">
        <f>3/24000000*OO[[#This Row],[154 (08JUL1985 03:00:00)-Water Temperature (C)]]*OO[[#This Row],[96]]</f>
        <v>2.8949633379207501E-2</v>
      </c>
      <c r="CU478" s="10">
        <f>3/24000000*OO[[#This Row],[155 (08JUL1985 06:00:00)-Water Temperature (C)]]*OO[[#This Row],[97]]</f>
        <v>2.8412922076055003E-2</v>
      </c>
      <c r="CV478" s="10">
        <f>3/24000000*OO[[#This Row],[156 (08JUL1985 09:00:00)-Water Temperature (C)]]*OO[[#This Row],[98]]</f>
        <v>2.7834647943363745E-2</v>
      </c>
      <c r="CW478" s="10">
        <f>3/24000000*OO[[#This Row],[157 (08JUL1985 12:00:00)-Water Temperature (C)]]*OO[[#This Row],[99]]</f>
        <v>2.7249985838827498E-2</v>
      </c>
    </row>
    <row r="479" spans="1:101" x14ac:dyDescent="0.35">
      <c r="A479" t="s">
        <v>486</v>
      </c>
      <c r="B479">
        <v>701.40269999999998</v>
      </c>
      <c r="C479" s="10">
        <f>3/24*OO[[#This Row],[59 (26JUN1985 06:00:00)-Water Temperature (C)]]*OO[[#This Row],[1]]/SUM(OO[1])</f>
        <v>0</v>
      </c>
      <c r="D479" s="10">
        <f>3/24*OO[[#This Row],[60 (26JUN1985 09:00:00)-Water Temperature (C)]]*OO[[#This Row],[2]]/SUM(OO[2])</f>
        <v>0</v>
      </c>
      <c r="E479" s="10">
        <f>3/24*OO[[#This Row],[61 (26JUN1985 12:00:00)-Water Temperature (C)]]*OO[[#This Row],[3]]/SUM(OO[3])</f>
        <v>0</v>
      </c>
      <c r="F479" s="10">
        <f>3/24*OO[[#This Row],[62 (26JUN1985 15:00:00)-Water Temperature (C)]]*OO[[#This Row],[4]]/SUM(OO[4])</f>
        <v>0</v>
      </c>
      <c r="G479" s="10">
        <f>3/24*OO[[#This Row],[63 (26JUN1985 18:00:00)-Water Temperature (C)]]*OO[[#This Row],[5]]/SUM(OO[5])</f>
        <v>0</v>
      </c>
      <c r="H479" s="10">
        <f>3/24*OO[[#This Row],[64 (26JUN1985 21:00:00)-Water Temperature (C)]]*OO[[#This Row],[6]]/SUM(OO[6])</f>
        <v>0</v>
      </c>
      <c r="I479" s="10">
        <f>3/24*OO[[#This Row],[65 (27JUN1985 00:00:00)-Water Temperature (C)]]*OO[[#This Row],[7]]/SUM(OO[7])</f>
        <v>0</v>
      </c>
      <c r="J479" s="10">
        <f>3/24*OO[[#This Row],[66 (27JUN1985 03:00:00)-Water Temperature (C)]]*OO[[#This Row],[8]]/SUM(OO[8])</f>
        <v>0</v>
      </c>
      <c r="K479" s="10">
        <f>3/24*OO[[#This Row],[67 (27JUN1985 06:00:00)-Water Temperature (C)]]*OO[[#This Row],[9]]/SUM(OO[9])</f>
        <v>0</v>
      </c>
      <c r="L479" s="10">
        <f>3/24*OO[[#This Row],[68 (27JUN1985 09:00:00)-Water Temperature (C)]]*OO[[#This Row],[10]]/SUM(OO[10])</f>
        <v>0</v>
      </c>
      <c r="M479" s="10">
        <f>3/24*OO[[#This Row],[69 (27JUN1985 12:00:00)-Water Temperature (C)]]*OO[[#This Row],[11]]/SUM(OO[11])</f>
        <v>0</v>
      </c>
      <c r="N479" s="10">
        <f>3/24*OO[[#This Row],[70 (27JUN1985 15:00:00)-Water Temperature (C)]]*OO[[#This Row],[12]]/SUM(OO[12])</f>
        <v>0</v>
      </c>
      <c r="O479" s="10">
        <f>3/24*OO[[#This Row],[71 (27JUN1985 18:00:00)-Water Temperature (C)]]*OO[[#This Row],[13]]/SUM(OO[13])</f>
        <v>0</v>
      </c>
      <c r="P479" s="10">
        <f>3/24*OO[[#This Row],[72 (27JUN1985 21:00:00)-Water Temperature (C)]]*OO[[#This Row],[14]]/SUM(OO[14])</f>
        <v>0</v>
      </c>
      <c r="Q479" s="10">
        <f>3/24*OO[[#This Row],[73 (28JUN1985 00:00:00)-Water Temperature (C)]]*OO[[#This Row],[15]]/SUM(OO[15])</f>
        <v>0</v>
      </c>
      <c r="R479" s="10">
        <f>3/24*OO[[#This Row],[74 (28JUN1985 03:00:00)-Water Temperature (C)]]*OO[[#This Row],[16]]/SUM(OO[16])</f>
        <v>0</v>
      </c>
      <c r="S479" s="10">
        <f>3/24*OO[[#This Row],[75 (28JUN1985 06:00:00)-Water Temperature (C)]]*OO[[#This Row],[17]]/SUM(OO[17])</f>
        <v>0</v>
      </c>
      <c r="T479" s="10">
        <f>3/24*OO[[#This Row],[76 (28JUN1985 09:00:00)-Water Temperature (C)]]*OO[[#This Row],[18]]/SUM(OO[18])</f>
        <v>0</v>
      </c>
      <c r="U479" s="10">
        <f>3/24*OO[[#This Row],[77 (28JUN1985 12:00:00)-Water Temperature (C)]]*OO[[#This Row],[19]]/SUM(OO[19])</f>
        <v>0</v>
      </c>
      <c r="V479" s="10">
        <f>3/24000000*OO[[#This Row],[78 (28JUN1985 15:00:00)-Water Temperature (C)]]*OO[[#This Row],[20]]</f>
        <v>0</v>
      </c>
      <c r="W479" s="10">
        <f>3/24000000*OO[[#This Row],[79 (28JUN1985 18:00:00)-Water Temperature (C)]]*OO[[#This Row],[21]]</f>
        <v>0</v>
      </c>
      <c r="X479" s="10">
        <f>3/24000000*OO[[#This Row],[80 (28JUN1985 21:00:00)-Water Temperature (C)]]*OO[[#This Row],[22]]</f>
        <v>0</v>
      </c>
      <c r="Y479" s="10">
        <f>3/24000000*OO[[#This Row],[81 (29JUN1985 00:00:00)-Water Temperature (C)]]*OO[[#This Row],[23]]</f>
        <v>0</v>
      </c>
      <c r="Z479" s="10">
        <f>3/24000000*OO[[#This Row],[82 (29JUN1985 03:00:00)-Water Temperature (C)]]*OO[[#This Row],[24]]</f>
        <v>0</v>
      </c>
      <c r="AA479" s="10">
        <f>3/24000000*OO[[#This Row],[83 (29JUN1985 06:00:00)-Water Temperature (C)]]*OO[[#This Row],[25]]</f>
        <v>0</v>
      </c>
      <c r="AB479" s="10">
        <f>3/24000000*OO[[#This Row],[84 (29JUN1985 09:00:00)-Water Temperature (C)]]*OO[[#This Row],[26]]</f>
        <v>6.9595863656499996E-43</v>
      </c>
      <c r="AC479" s="10">
        <f>3/24000000*OO[[#This Row],[85 (29JUN1985 12:00:00)-Water Temperature (C)]]*OO[[#This Row],[27]]</f>
        <v>1.0469534176639998E-36</v>
      </c>
      <c r="AD479" s="10">
        <f>3/24000000*OO[[#This Row],[86 (29JUN1985 15:00:00)-Water Temperature (C)]]*OO[[#This Row],[28]]</f>
        <v>1.0976556742469999E-31</v>
      </c>
      <c r="AE479" s="10">
        <f>3/24000000*OO[[#This Row],[88 (29JUN1985 21:00:00)-Water Temperature (C)]]*OO[[#This Row],[30]]</f>
        <v>3.8634269135962494E-24</v>
      </c>
      <c r="AF479" s="10">
        <f>3/24000000*OO[[#This Row],[88 (29JUN1985 21:00:00)-Water Temperature (C)]]*OO[[#This Row],[30]]</f>
        <v>3.8634269135962494E-24</v>
      </c>
      <c r="AG479" s="10">
        <f>3/24000000*OO[[#This Row],[89 (30JUN1985 00:00:00)-Water Temperature (C)]]*OO[[#This Row],[31]]</f>
        <v>3.7645817266469994E-21</v>
      </c>
      <c r="AH479" s="10">
        <f>3/24000000*OO[[#This Row],[90 (30JUN1985 03:00:00)-Water Temperature (C)]]*OO[[#This Row],[32]]</f>
        <v>1.5073027036724996E-18</v>
      </c>
      <c r="AI479" s="10">
        <f>3/24000000*OO[[#This Row],[91 (30JUN1985 06:00:00)-Water Temperature (C)]]*OO[[#This Row],[33]]</f>
        <v>2.8786710911386255E-16</v>
      </c>
      <c r="AJ479" s="10">
        <f>3/24000000*OO[[#This Row],[92 (30JUN1985 09:00:00)-Water Temperature (C)]]*OO[[#This Row],[34]]</f>
        <v>2.8992767801099999E-14</v>
      </c>
      <c r="AK479" s="10">
        <f>3/24000000*OO[[#This Row],[93 (30JUN1985 12:00:00)-Water Temperature (C)]]*OO[[#This Row],[35]]</f>
        <v>1.6759480531500001E-12</v>
      </c>
      <c r="AL479" s="10">
        <f>3/24000000*OO[[#This Row],[94 (30JUN1985 15:00:00)-Water Temperature (C)]]*OO[[#This Row],[36]]</f>
        <v>5.9205262371937497E-11</v>
      </c>
      <c r="AM479" s="10">
        <f>3/24000000*OO[[#This Row],[95 (30JUN1985 18:00:00)-Water Temperature (C)]]*OO[[#This Row],[37]]</f>
        <v>1.355200793727E-9</v>
      </c>
      <c r="AN479" s="10">
        <f>3/24000000*OO[[#This Row],[96 (30JUN1985 21:00:00)-Water Temperature (C)]]*OO[[#This Row],[38]]</f>
        <v>2.1283141158090002E-8</v>
      </c>
      <c r="AO479" s="10">
        <f>3/24000000*OO[[#This Row],[97 (01JUL1985 00:00:00)-Water Temperature (C)]]*OO[[#This Row],[39]]</f>
        <v>2.3948290637862503E-7</v>
      </c>
      <c r="AP479" s="10">
        <f>3/24000000*OO[[#This Row],[98 (01JUL1985 03:00:00)-Water Temperature (C)]]*OO[[#This Row],[40]]</f>
        <v>2.0098145072682503E-6</v>
      </c>
      <c r="AQ479" s="10">
        <f>3/24000000*OO[[#This Row],[99 (01JUL1985 06:00:00)-Water Temperature (C)]]*OO[[#This Row],[41]]</f>
        <v>1.28700066339975E-5</v>
      </c>
      <c r="AR479" s="10">
        <f>3/24000000*OO[[#This Row],[100 (01JUL1985 09:00:00)-Water Temperature (C)]]*OO[[#This Row],[42]]</f>
        <v>6.4402698041437503E-5</v>
      </c>
      <c r="AS479" s="10">
        <f>3/24000000*OO[[#This Row],[101 (01JUL1985 12:00:00)-Water Temperature (C)]]*OO[[#This Row],[43]]</f>
        <v>2.5856971364656247E-4</v>
      </c>
      <c r="AT479" s="10">
        <f>3/24000000*OO[[#This Row],[102 (01JUL1985 15:00:00)-Water Temperature (C)]]*OO[[#This Row],[44]]</f>
        <v>8.5140678509037495E-4</v>
      </c>
      <c r="AU479" s="10">
        <f>3/24000000*OO[[#This Row],[103 (01JUL1985 18:00:00)-Water Temperature (C)]]*OO[[#This Row],[45]]</f>
        <v>2.3512297726698754E-3</v>
      </c>
      <c r="AV479" s="10">
        <f>3/24000000*OO[[#This Row],[104 (01JUL1985 21:00:00)-Water Temperature (C)]]*OO[[#This Row],[46]]</f>
        <v>5.5531021218224999E-3</v>
      </c>
      <c r="AW479" s="10">
        <f>3/24000000*OO[[#This Row],[105 (02JUL1985 00:00:00)-Water Temperature (C)]]*OO[[#This Row],[47]]</f>
        <v>1.1439875628247501E-2</v>
      </c>
      <c r="AX479" s="10">
        <f>3/24000000*OO[[#This Row],[106 (02JUL1985 03:00:00)-Water Temperature (C)]]*OO[[#This Row],[48]]</f>
        <v>2.1016178122856249E-2</v>
      </c>
      <c r="AY479" s="10">
        <f>3/24000000*OO[[#This Row],[107 (02JUL1985 06:00:00)-Water Temperature (C)]]*OO[[#This Row],[49]]</f>
        <v>3.4747409205891255E-2</v>
      </c>
      <c r="AZ479" s="10">
        <f>3/24000000*OO[[#This Row],[108 (02JUL1985 09:00:00)-Water Temperature (C)]]*OO[[#This Row],[50]]</f>
        <v>5.2361575403549986E-2</v>
      </c>
      <c r="BA479" s="10">
        <f>3/24000000*OO[[#This Row],[109 (02JUL1985 12:00:00)-Water Temperature (C)]]*OO[[#This Row],[51]]</f>
        <v>7.2508618605975003E-2</v>
      </c>
      <c r="BB479" s="10">
        <f>3/24000000*OO[[#This Row],[110 (02JUL1985 15:00:00)-Water Temperature (C)]]*OO[[#This Row],[52]]</f>
        <v>9.3290405042174979E-2</v>
      </c>
      <c r="BC479" s="10">
        <f>3/24000000*OO[[#This Row],[111 (02JUL1985 18:00:00)-Water Temperature (C)]]*OO[[#This Row],[53]]</f>
        <v>0.11243797102548751</v>
      </c>
      <c r="BD479" s="10">
        <f>3/24000000*OO[[#This Row],[112 (02JUL1985 21:00:00)-Water Temperature (C)]]*OO[[#This Row],[54]]</f>
        <v>0.12894490529635</v>
      </c>
      <c r="BE479" s="10">
        <f>3/24000000*OO[[#This Row],[113 (03JUL1985 00:00:00)-Water Temperature (C)]]*OO[[#This Row],[55]]</f>
        <v>0.1421900396836</v>
      </c>
      <c r="BF479" s="10">
        <f>3/24000000*OO[[#This Row],[114 (03JUL1985 03:00:00)-Water Temperature (C)]]*OO[[#This Row],[56]]</f>
        <v>0.15255056341203749</v>
      </c>
      <c r="BG479" s="10">
        <f>3/24000000*OO[[#This Row],[115 (03JUL1985 06:00:00)-Water Temperature (C)]]*OO[[#This Row],[57]]</f>
        <v>0.15983929190279997</v>
      </c>
      <c r="BH479" s="10">
        <f>3/24000000*OO[[#This Row],[116 (03JUL1985 09:00:00)-Water Temperature (C)]]*OO[[#This Row],[58]]</f>
        <v>0.1631214285398</v>
      </c>
      <c r="BI479" s="10">
        <f>3/24000000*OO[[#This Row],[117 (03JUL1985 12:00:00)-Water Temperature (C)]]*OO[[#This Row],[59]]</f>
        <v>0.16344345239662497</v>
      </c>
      <c r="BJ479" s="10">
        <f>3/24000000*OO[[#This Row],[118 (03JUL1985 15:00:00)-Water Temperature (C)]]*OO[[#This Row],[60]]</f>
        <v>0.16100979662845</v>
      </c>
      <c r="BK479" s="10">
        <f>3/24000000*OO[[#This Row],[119 (03JUL1985 18:00:00)-Water Temperature (C)]]*OO[[#This Row],[61]]</f>
        <v>0.15627462107785001</v>
      </c>
      <c r="BL479" s="10">
        <f>3/24000000*OO[[#This Row],[120 (03JUL1985 21:00:00)-Water Temperature (C)]]*OO[[#This Row],[62]]</f>
        <v>0.15032337024263751</v>
      </c>
      <c r="BM479" s="10">
        <f>3/24000000*OO[[#This Row],[121 (04JUL1985 00:00:00)-Water Temperature (C)]]*OO[[#This Row],[63]]</f>
        <v>0.14408728086104999</v>
      </c>
      <c r="BN479" s="10">
        <f>3/24000000*OO[[#This Row],[122 (04JUL1985 03:00:00)-Water Temperature (C)]]*OO[[#This Row],[64]]</f>
        <v>0.13898793556709998</v>
      </c>
      <c r="BO479" s="10">
        <f>3/24000000*OO[[#This Row],[123 (04JUL1985 06:00:00)-Water Temperature (C)]]*OO[[#This Row],[65]]</f>
        <v>0.13391191938093749</v>
      </c>
      <c r="BP479" s="10">
        <f>3/24000000*OO[[#This Row],[124 (04JUL1985 09:00:00)-Water Temperature (C)]]*OO[[#This Row],[66]]</f>
        <v>0.12859714121036248</v>
      </c>
      <c r="BQ479" s="10">
        <f>3/24000000*OO[[#This Row],[125 (04JUL1985 12:00:00)-Water Temperature (C)]]*OO[[#This Row],[67]]</f>
        <v>0.12248680730219999</v>
      </c>
      <c r="BR479" s="10">
        <f>3/24000000*OO[[#This Row],[126 (04JUL1985 15:00:00)-Water Temperature (C)]]*OO[[#This Row],[68]]</f>
        <v>0.11592879787822499</v>
      </c>
      <c r="BS479" s="10">
        <f>3/24000000*OO[[#This Row],[127 (04JUL1985 18:00:00)-Water Temperature (C)]]*OO[[#This Row],[69]]</f>
        <v>0.1089616219441875</v>
      </c>
      <c r="BT479" s="10">
        <f>3/24000000*OO[[#This Row],[128 (04JUL1985 21:00:00)-Water Temperature (C)]]*OO[[#This Row],[70]]</f>
        <v>0.10234162135762501</v>
      </c>
      <c r="BU479" s="10">
        <f>3/24000000*OO[[#This Row],[129 (05JUL1985 00:00:00)-Water Temperature (C)]]*OO[[#This Row],[71]]</f>
        <v>9.62284553274E-2</v>
      </c>
      <c r="BV479" s="10">
        <f>3/24000000*OO[[#This Row],[130 (05JUL1985 03:00:00)-Water Temperature (C)]]*OO[[#This Row],[72]]</f>
        <v>9.1246696587074988E-2</v>
      </c>
      <c r="BW479" s="10">
        <f>3/24000000*OO[[#This Row],[131 (05JUL1985 06:00:00)-Water Temperature (C)]]*OO[[#This Row],[73]]</f>
        <v>8.6670308435924978E-2</v>
      </c>
      <c r="BX479" s="10">
        <f>3/24000000*OO[[#This Row],[132 (05JUL1985 09:00:00)-Water Temperature (C)]]*OO[[#This Row],[74]]</f>
        <v>8.2428524165662487E-2</v>
      </c>
      <c r="BY479" s="10">
        <f>3/24000000*OO[[#This Row],[133 (05JUL1985 12:00:00)-Water Temperature (C)]]*OO[[#This Row],[75]]</f>
        <v>7.8355449909250002E-2</v>
      </c>
      <c r="BZ479" s="10">
        <f>3/24000000*OO[[#This Row],[134 (05JUL1985 15:00:00)-Water Temperature (C)]]*OO[[#This Row],[76]]</f>
        <v>7.4106072471149989E-2</v>
      </c>
      <c r="CA479" s="10">
        <f>3/24000000*OO[[#This Row],[135 (05JUL1985 18:00:00)-Water Temperature (C)]]*OO[[#This Row],[77]]</f>
        <v>6.9847751902337496E-2</v>
      </c>
      <c r="CB479" s="10">
        <f>3/24000000*OO[[#This Row],[136 (05JUL1985 21:00:00)-Water Temperature (C)]]*OO[[#This Row],[78]]</f>
        <v>6.5842110863475009E-2</v>
      </c>
      <c r="CC479" s="10">
        <f>3/24000000*OO[[#This Row],[137 (06JUL1985 00:00:00)-Water Temperature (C)]]*OO[[#This Row],[79]]</f>
        <v>6.2275850323649989E-2</v>
      </c>
      <c r="CD479" s="10">
        <f>3/24000000*OO[[#This Row],[138 (06JUL1985 03:00:00)-Water Temperature (C)]]*OO[[#This Row],[80]]</f>
        <v>5.9437479529574989E-2</v>
      </c>
      <c r="CE479" s="10">
        <f>3/24000000*OO[[#This Row],[139 (06JUL1985 06:00:00)-Water Temperature (C)]]*OO[[#This Row],[81]]</f>
        <v>5.6917010936399989E-2</v>
      </c>
      <c r="CF479" s="10">
        <f>3/24000000*OO[[#This Row],[140 (06JUL1985 09:00:00)-Water Temperature (C)]]*OO[[#This Row],[82]]</f>
        <v>5.4653847496049991E-2</v>
      </c>
      <c r="CG479" s="10">
        <f>3/24000000*OO[[#This Row],[141 (06JUL1985 12:00:00)-Water Temperature (C)]]*OO[[#This Row],[83]]</f>
        <v>5.245676589125E-2</v>
      </c>
      <c r="CH479" s="10">
        <f>3/24000000*OO[[#This Row],[142 (06JUL1985 15:00:00)-Water Temperature (C)]]*OO[[#This Row],[84]]</f>
        <v>5.0244736146499998E-2</v>
      </c>
      <c r="CI479" s="10">
        <f>3/24000000*OO[[#This Row],[143 (06JUL1985 18:00:00)-Water Temperature (C)]]*OO[[#This Row],[85]]</f>
        <v>4.7918005180624994E-2</v>
      </c>
      <c r="CJ479" s="10">
        <f>3/24000000*OO[[#This Row],[144 (06JUL1985 21:00:00)-Water Temperature (C)]]*OO[[#This Row],[86]]</f>
        <v>4.5752015718337501E-2</v>
      </c>
      <c r="CK479" s="10">
        <f>3/24000000*OO[[#This Row],[145 (07JUL1985 00:00:00)-Water Temperature (C)]]*OO[[#This Row],[87]]</f>
        <v>4.3806411256062494E-2</v>
      </c>
      <c r="CL479" s="10">
        <f>3/24000000*OO[[#This Row],[146 (07JUL1985 03:00:00)-Water Temperature (C)]]*OO[[#This Row],[88]]</f>
        <v>4.2388748286974996E-2</v>
      </c>
      <c r="CM479" s="10">
        <f>3/24000000*OO[[#This Row],[147 (07JUL1985 06:00:00)-Water Temperature (C)]]*OO[[#This Row],[89]]</f>
        <v>4.0997421146999995E-2</v>
      </c>
      <c r="CN479" s="10">
        <f>3/24000000*OO[[#This Row],[148 (07JUL1985 09:00:00)-Water Temperature (C)]]*OO[[#This Row],[90]]</f>
        <v>3.9597474231249999E-2</v>
      </c>
      <c r="CO479" s="10">
        <f>3/24000000*OO[[#This Row],[149 (07JUL1985 12:00:00)-Water Temperature (C)]]*OO[[#This Row],[91]]</f>
        <v>3.8245099034345004E-2</v>
      </c>
      <c r="CP479" s="10">
        <f>3/24000000*OO[[#This Row],[150 (07JUL1985 15:00:00)-Water Temperature (C)]]*OO[[#This Row],[92]]</f>
        <v>3.6982299416825001E-2</v>
      </c>
      <c r="CQ479" s="10">
        <f>3/24000000*OO[[#This Row],[151 (07JUL1985 18:00:00)-Water Temperature (C)]]*OO[[#This Row],[93]]</f>
        <v>3.5705312600737497E-2</v>
      </c>
      <c r="CR479" s="10">
        <f>3/24000000*OO[[#This Row],[152 (07JUL1985 21:00:00)-Water Temperature (C)]]*OO[[#This Row],[94]]</f>
        <v>3.4481258079830004E-2</v>
      </c>
      <c r="CS479" s="10">
        <f>3/24000000*OO[[#This Row],[153 (08JUL1985 00:00:00)-Water Temperature (C)]]*OO[[#This Row],[95]]</f>
        <v>3.3340978337021245E-2</v>
      </c>
      <c r="CT479" s="10">
        <f>3/24000000*OO[[#This Row],[154 (08JUL1985 03:00:00)-Water Temperature (C)]]*OO[[#This Row],[96]]</f>
        <v>3.2606049089422495E-2</v>
      </c>
      <c r="CU479" s="10">
        <f>3/24000000*OO[[#This Row],[155 (08JUL1985 06:00:00)-Water Temperature (C)]]*OO[[#This Row],[97]]</f>
        <v>3.1995336717764999E-2</v>
      </c>
      <c r="CV479" s="10">
        <f>3/24000000*OO[[#This Row],[156 (08JUL1985 09:00:00)-Water Temperature (C)]]*OO[[#This Row],[98]]</f>
        <v>3.133940664853125E-2</v>
      </c>
      <c r="CW479" s="10">
        <f>3/24000000*OO[[#This Row],[157 (08JUL1985 12:00:00)-Water Temperature (C)]]*OO[[#This Row],[99]]</f>
        <v>3.0678532955849998E-2</v>
      </c>
    </row>
    <row r="480" spans="1:101" x14ac:dyDescent="0.35">
      <c r="A480" t="s">
        <v>487</v>
      </c>
      <c r="B480">
        <v>701.40269999999998</v>
      </c>
      <c r="C480" s="10">
        <f>3/24*OO[[#This Row],[59 (26JUN1985 06:00:00)-Water Temperature (C)]]*OO[[#This Row],[1]]/SUM(OO[1])</f>
        <v>0</v>
      </c>
      <c r="D480" s="10">
        <f>3/24*OO[[#This Row],[60 (26JUN1985 09:00:00)-Water Temperature (C)]]*OO[[#This Row],[2]]/SUM(OO[2])</f>
        <v>0</v>
      </c>
      <c r="E480" s="10">
        <f>3/24*OO[[#This Row],[61 (26JUN1985 12:00:00)-Water Temperature (C)]]*OO[[#This Row],[3]]/SUM(OO[3])</f>
        <v>0</v>
      </c>
      <c r="F480" s="10">
        <f>3/24*OO[[#This Row],[62 (26JUN1985 15:00:00)-Water Temperature (C)]]*OO[[#This Row],[4]]/SUM(OO[4])</f>
        <v>0</v>
      </c>
      <c r="G480" s="10">
        <f>3/24*OO[[#This Row],[63 (26JUN1985 18:00:00)-Water Temperature (C)]]*OO[[#This Row],[5]]/SUM(OO[5])</f>
        <v>0</v>
      </c>
      <c r="H480" s="10">
        <f>3/24*OO[[#This Row],[64 (26JUN1985 21:00:00)-Water Temperature (C)]]*OO[[#This Row],[6]]/SUM(OO[6])</f>
        <v>0</v>
      </c>
      <c r="I480" s="10">
        <f>3/24*OO[[#This Row],[65 (27JUN1985 00:00:00)-Water Temperature (C)]]*OO[[#This Row],[7]]/SUM(OO[7])</f>
        <v>0</v>
      </c>
      <c r="J480" s="10">
        <f>3/24*OO[[#This Row],[66 (27JUN1985 03:00:00)-Water Temperature (C)]]*OO[[#This Row],[8]]/SUM(OO[8])</f>
        <v>0</v>
      </c>
      <c r="K480" s="10">
        <f>3/24*OO[[#This Row],[67 (27JUN1985 06:00:00)-Water Temperature (C)]]*OO[[#This Row],[9]]/SUM(OO[9])</f>
        <v>0</v>
      </c>
      <c r="L480" s="10">
        <f>3/24*OO[[#This Row],[68 (27JUN1985 09:00:00)-Water Temperature (C)]]*OO[[#This Row],[10]]/SUM(OO[10])</f>
        <v>0</v>
      </c>
      <c r="M480" s="10">
        <f>3/24*OO[[#This Row],[69 (27JUN1985 12:00:00)-Water Temperature (C)]]*OO[[#This Row],[11]]/SUM(OO[11])</f>
        <v>0</v>
      </c>
      <c r="N480" s="10">
        <f>3/24*OO[[#This Row],[70 (27JUN1985 15:00:00)-Water Temperature (C)]]*OO[[#This Row],[12]]/SUM(OO[12])</f>
        <v>0</v>
      </c>
      <c r="O480" s="10">
        <f>3/24*OO[[#This Row],[71 (27JUN1985 18:00:00)-Water Temperature (C)]]*OO[[#This Row],[13]]/SUM(OO[13])</f>
        <v>0</v>
      </c>
      <c r="P480" s="10">
        <f>3/24*OO[[#This Row],[72 (27JUN1985 21:00:00)-Water Temperature (C)]]*OO[[#This Row],[14]]/SUM(OO[14])</f>
        <v>0</v>
      </c>
      <c r="Q480" s="10">
        <f>3/24*OO[[#This Row],[73 (28JUN1985 00:00:00)-Water Temperature (C)]]*OO[[#This Row],[15]]/SUM(OO[15])</f>
        <v>0</v>
      </c>
      <c r="R480" s="10">
        <f>3/24*OO[[#This Row],[74 (28JUN1985 03:00:00)-Water Temperature (C)]]*OO[[#This Row],[16]]/SUM(OO[16])</f>
        <v>0</v>
      </c>
      <c r="S480" s="10">
        <f>3/24*OO[[#This Row],[75 (28JUN1985 06:00:00)-Water Temperature (C)]]*OO[[#This Row],[17]]/SUM(OO[17])</f>
        <v>0</v>
      </c>
      <c r="T480" s="10">
        <f>3/24*OO[[#This Row],[76 (28JUN1985 09:00:00)-Water Temperature (C)]]*OO[[#This Row],[18]]/SUM(OO[18])</f>
        <v>0</v>
      </c>
      <c r="U480" s="10">
        <f>3/24*OO[[#This Row],[77 (28JUN1985 12:00:00)-Water Temperature (C)]]*OO[[#This Row],[19]]/SUM(OO[19])</f>
        <v>0</v>
      </c>
      <c r="V480" s="10">
        <f>3/24000000*OO[[#This Row],[78 (28JUN1985 15:00:00)-Water Temperature (C)]]*OO[[#This Row],[20]]</f>
        <v>0</v>
      </c>
      <c r="W480" s="10">
        <f>3/24000000*OO[[#This Row],[79 (28JUN1985 18:00:00)-Water Temperature (C)]]*OO[[#This Row],[21]]</f>
        <v>0</v>
      </c>
      <c r="X480" s="10">
        <f>3/24000000*OO[[#This Row],[80 (28JUN1985 21:00:00)-Water Temperature (C)]]*OO[[#This Row],[22]]</f>
        <v>0</v>
      </c>
      <c r="Y480" s="10">
        <f>3/24000000*OO[[#This Row],[81 (29JUN1985 00:00:00)-Water Temperature (C)]]*OO[[#This Row],[23]]</f>
        <v>0</v>
      </c>
      <c r="Z480" s="10">
        <f>3/24000000*OO[[#This Row],[82 (29JUN1985 03:00:00)-Water Temperature (C)]]*OO[[#This Row],[24]]</f>
        <v>0</v>
      </c>
      <c r="AA480" s="10">
        <f>3/24000000*OO[[#This Row],[83 (29JUN1985 06:00:00)-Water Temperature (C)]]*OO[[#This Row],[25]]</f>
        <v>0</v>
      </c>
      <c r="AB480" s="10">
        <f>3/24000000*OO[[#This Row],[84 (29JUN1985 09:00:00)-Water Temperature (C)]]*OO[[#This Row],[26]]</f>
        <v>1.7157355698552497E-43</v>
      </c>
      <c r="AC480" s="10">
        <f>3/24000000*OO[[#This Row],[85 (29JUN1985 12:00:00)-Water Temperature (C)]]*OO[[#This Row],[27]]</f>
        <v>2.8596737932506252E-37</v>
      </c>
      <c r="AD480" s="10">
        <f>3/24000000*OO[[#This Row],[86 (29JUN1985 15:00:00)-Water Temperature (C)]]*OO[[#This Row],[28]]</f>
        <v>3.4137246566692499E-32</v>
      </c>
      <c r="AE480" s="10">
        <f>3/24000000*OO[[#This Row],[88 (29JUN1985 21:00:00)-Water Temperature (C)]]*OO[[#This Row],[30]]</f>
        <v>1.4444145267199999E-24</v>
      </c>
      <c r="AF480" s="10">
        <f>3/24000000*OO[[#This Row],[88 (29JUN1985 21:00:00)-Water Temperature (C)]]*OO[[#This Row],[30]]</f>
        <v>1.4444145267199999E-24</v>
      </c>
      <c r="AG480" s="10">
        <f>3/24000000*OO[[#This Row],[89 (30JUN1985 00:00:00)-Water Temperature (C)]]*OO[[#This Row],[31]]</f>
        <v>1.5094077506531249E-21</v>
      </c>
      <c r="AH480" s="10">
        <f>3/24000000*OO[[#This Row],[90 (30JUN1985 03:00:00)-Water Temperature (C)]]*OO[[#This Row],[32]]</f>
        <v>6.4211026711049987E-19</v>
      </c>
      <c r="AI480" s="10">
        <f>3/24000000*OO[[#This Row],[91 (30JUN1985 06:00:00)-Water Temperature (C)]]*OO[[#This Row],[33]]</f>
        <v>1.2962890692963749E-16</v>
      </c>
      <c r="AJ480" s="10">
        <f>3/24000000*OO[[#This Row],[92 (30JUN1985 09:00:00)-Water Temperature (C)]]*OO[[#This Row],[34]]</f>
        <v>1.374237221168E-14</v>
      </c>
      <c r="AK480" s="10">
        <f>3/24000000*OO[[#This Row],[93 (30JUN1985 12:00:00)-Water Temperature (C)]]*OO[[#This Row],[35]]</f>
        <v>8.3310616021875005E-13</v>
      </c>
      <c r="AL480" s="10">
        <f>3/24000000*OO[[#This Row],[94 (30JUN1985 15:00:00)-Water Temperature (C)]]*OO[[#This Row],[36]]</f>
        <v>3.0777167326624998E-11</v>
      </c>
      <c r="AM480" s="10">
        <f>3/24000000*OO[[#This Row],[95 (30JUN1985 18:00:00)-Water Temperature (C)]]*OO[[#This Row],[37]]</f>
        <v>7.3492546995975006E-10</v>
      </c>
      <c r="AN480" s="10">
        <f>3/24000000*OO[[#This Row],[96 (30JUN1985 21:00:00)-Water Temperature (C)]]*OO[[#This Row],[38]]</f>
        <v>1.201306305001E-8</v>
      </c>
      <c r="AO480" s="10">
        <f>3/24000000*OO[[#This Row],[97 (01JUL1985 00:00:00)-Water Temperature (C)]]*OO[[#This Row],[39]]</f>
        <v>1.4041283699218749E-7</v>
      </c>
      <c r="AP480" s="10">
        <f>3/24000000*OO[[#This Row],[98 (01JUL1985 03:00:00)-Water Temperature (C)]]*OO[[#This Row],[40]]</f>
        <v>1.2218583116894998E-6</v>
      </c>
      <c r="AQ480" s="10">
        <f>3/24000000*OO[[#This Row],[99 (01JUL1985 06:00:00)-Water Temperature (C)]]*OO[[#This Row],[41]]</f>
        <v>8.1008720953124983E-6</v>
      </c>
      <c r="AR480" s="10">
        <f>3/24000000*OO[[#This Row],[100 (01JUL1985 09:00:00)-Water Temperature (C)]]*OO[[#This Row],[42]]</f>
        <v>4.1918608486812505E-5</v>
      </c>
      <c r="AS480" s="10">
        <f>3/24000000*OO[[#This Row],[101 (01JUL1985 12:00:00)-Water Temperature (C)]]*OO[[#This Row],[43]]</f>
        <v>1.7380263581527502E-4</v>
      </c>
      <c r="AT480" s="10">
        <f>3/24000000*OO[[#This Row],[102 (01JUL1985 15:00:00)-Water Temperature (C)]]*OO[[#This Row],[44]]</f>
        <v>5.9032129561562496E-4</v>
      </c>
      <c r="AU480" s="10">
        <f>3/24000000*OO[[#This Row],[103 (01JUL1985 18:00:00)-Water Temperature (C)]]*OO[[#This Row],[45]]</f>
        <v>1.6795694107368745E-3</v>
      </c>
      <c r="AV480" s="10">
        <f>3/24000000*OO[[#This Row],[104 (01JUL1985 21:00:00)-Water Temperature (C)]]*OO[[#This Row],[46]]</f>
        <v>4.0816003105627503E-3</v>
      </c>
      <c r="AW480" s="10">
        <f>3/24000000*OO[[#This Row],[105 (02JUL1985 00:00:00)-Water Temperature (C)]]*OO[[#This Row],[47]]</f>
        <v>8.6400684506237491E-3</v>
      </c>
      <c r="AX480" s="10">
        <f>3/24000000*OO[[#This Row],[106 (02JUL1985 03:00:00)-Water Temperature (C)]]*OO[[#This Row],[48]]</f>
        <v>1.6283351380292497E-2</v>
      </c>
      <c r="AY480" s="10">
        <f>3/24000000*OO[[#This Row],[107 (02JUL1985 06:00:00)-Water Temperature (C)]]*OO[[#This Row],[49]]</f>
        <v>2.757816999828E-2</v>
      </c>
      <c r="AZ480" s="10">
        <f>3/24000000*OO[[#This Row],[108 (02JUL1985 09:00:00)-Water Temperature (C)]]*OO[[#This Row],[50]]</f>
        <v>4.2506733424900002E-2</v>
      </c>
      <c r="BA480" s="10">
        <f>3/24000000*OO[[#This Row],[109 (02JUL1985 12:00:00)-Water Temperature (C)]]*OO[[#This Row],[51]]</f>
        <v>6.0122506048462504E-2</v>
      </c>
      <c r="BB480" s="10">
        <f>3/24000000*OO[[#This Row],[110 (02JUL1985 15:00:00)-Water Temperature (C)]]*OO[[#This Row],[52]]</f>
        <v>7.8898946920625004E-2</v>
      </c>
      <c r="BC480" s="10">
        <f>3/24000000*OO[[#This Row],[111 (02JUL1985 18:00:00)-Water Temperature (C)]]*OO[[#This Row],[53]]</f>
        <v>9.6861865634899985E-2</v>
      </c>
      <c r="BD480" s="10">
        <f>3/24000000*OO[[#This Row],[112 (02JUL1985 21:00:00)-Water Temperature (C)]]*OO[[#This Row],[54]]</f>
        <v>0.1129740924937625</v>
      </c>
      <c r="BE480" s="10">
        <f>3/24000000*OO[[#This Row],[113 (03JUL1985 00:00:00)-Water Temperature (C)]]*OO[[#This Row],[55]]</f>
        <v>0.12651095255331249</v>
      </c>
      <c r="BF480" s="10">
        <f>3/24000000*OO[[#This Row],[114 (03JUL1985 03:00:00)-Water Temperature (C)]]*OO[[#This Row],[56]]</f>
        <v>0.13761872007537501</v>
      </c>
      <c r="BG480" s="10">
        <f>3/24000000*OO[[#This Row],[115 (03JUL1985 06:00:00)-Water Temperature (C)]]*OO[[#This Row],[57]]</f>
        <v>0.14598565477154998</v>
      </c>
      <c r="BH480" s="10">
        <f>3/24000000*OO[[#This Row],[116 (03JUL1985 09:00:00)-Water Temperature (C)]]*OO[[#This Row],[58]]</f>
        <v>0.15065716850624999</v>
      </c>
      <c r="BI480" s="10">
        <f>3/24000000*OO[[#This Row],[117 (03JUL1985 12:00:00)-Water Temperature (C)]]*OO[[#This Row],[59]]</f>
        <v>0.1524790904949625</v>
      </c>
      <c r="BJ480" s="10">
        <f>3/24000000*OO[[#This Row],[118 (03JUL1985 15:00:00)-Water Temperature (C)]]*OO[[#This Row],[60]]</f>
        <v>0.15158596800611246</v>
      </c>
      <c r="BK480" s="10">
        <f>3/24000000*OO[[#This Row],[119 (03JUL1985 18:00:00)-Water Temperature (C)]]*OO[[#This Row],[61]]</f>
        <v>0.14836226703331248</v>
      </c>
      <c r="BL480" s="10">
        <f>3/24000000*OO[[#This Row],[120 (03JUL1985 21:00:00)-Water Temperature (C)]]*OO[[#This Row],[62]]</f>
        <v>0.14379304582578747</v>
      </c>
      <c r="BM480" s="10">
        <f>3/24000000*OO[[#This Row],[121 (04JUL1985 00:00:00)-Water Temperature (C)]]*OO[[#This Row],[63]]</f>
        <v>0.13876008810700002</v>
      </c>
      <c r="BN480" s="10">
        <f>3/24000000*OO[[#This Row],[122 (04JUL1985 03:00:00)-Water Temperature (C)]]*OO[[#This Row],[64]]</f>
        <v>0.13462074315206249</v>
      </c>
      <c r="BO480" s="10">
        <f>3/24000000*OO[[#This Row],[123 (04JUL1985 06:00:00)-Water Temperature (C)]]*OO[[#This Row],[65]]</f>
        <v>0.13036699658331249</v>
      </c>
      <c r="BP480" s="10">
        <f>3/24000000*OO[[#This Row],[124 (04JUL1985 09:00:00)-Water Temperature (C)]]*OO[[#This Row],[66]]</f>
        <v>0.12577096174204999</v>
      </c>
      <c r="BQ480" s="10">
        <f>3/24000000*OO[[#This Row],[125 (04JUL1985 12:00:00)-Water Temperature (C)]]*OO[[#This Row],[67]]</f>
        <v>0.12028712843676251</v>
      </c>
      <c r="BR480" s="10">
        <f>3/24000000*OO[[#This Row],[126 (04JUL1985 15:00:00)-Water Temperature (C)]]*OO[[#This Row],[68]]</f>
        <v>0.11434215536268748</v>
      </c>
      <c r="BS480" s="10">
        <f>3/24000000*OO[[#This Row],[127 (04JUL1985 18:00:00)-Water Temperature (C)]]*OO[[#This Row],[69]]</f>
        <v>0.1079053865643375</v>
      </c>
      <c r="BT480" s="10">
        <f>3/24000000*OO[[#This Row],[128 (04JUL1985 21:00:00)-Water Temperature (C)]]*OO[[#This Row],[70]]</f>
        <v>0.101733701920125</v>
      </c>
      <c r="BU480" s="10">
        <f>3/24000000*OO[[#This Row],[129 (05JUL1985 00:00:00)-Water Temperature (C)]]*OO[[#This Row],[71]]</f>
        <v>9.5989930135000012E-2</v>
      </c>
      <c r="BV480" s="10">
        <f>3/24000000*OO[[#This Row],[130 (05JUL1985 03:00:00)-Water Temperature (C)]]*OO[[#This Row],[72]]</f>
        <v>9.1296417733337507E-2</v>
      </c>
      <c r="BW480" s="10">
        <f>3/24000000*OO[[#This Row],[131 (05JUL1985 06:00:00)-Water Temperature (C)]]*OO[[#This Row],[73]]</f>
        <v>8.6955590973037483E-2</v>
      </c>
      <c r="BX480" s="10">
        <f>3/24000000*OO[[#This Row],[132 (05JUL1985 09:00:00)-Water Temperature (C)]]*OO[[#This Row],[74]]</f>
        <v>8.2909969582137491E-2</v>
      </c>
      <c r="BY480" s="10">
        <f>3/24000000*OO[[#This Row],[133 (05JUL1985 12:00:00)-Water Temperature (C)]]*OO[[#This Row],[75]]</f>
        <v>7.9001723635149998E-2</v>
      </c>
      <c r="BZ480" s="10">
        <f>3/24000000*OO[[#This Row],[134 (05JUL1985 15:00:00)-Water Temperature (C)]]*OO[[#This Row],[76]]</f>
        <v>7.4899820735574996E-2</v>
      </c>
      <c r="CA480" s="10">
        <f>3/24000000*OO[[#This Row],[135 (05JUL1985 18:00:00)-Water Temperature (C)]]*OO[[#This Row],[77]]</f>
        <v>7.0767942328299999E-2</v>
      </c>
      <c r="CB480" s="10">
        <f>3/24000000*OO[[#This Row],[136 (05JUL1985 21:00:00)-Water Temperature (C)]]*OO[[#This Row],[78]]</f>
        <v>6.6862495366499991E-2</v>
      </c>
      <c r="CC480" s="10">
        <f>3/24000000*OO[[#This Row],[137 (06JUL1985 00:00:00)-Water Temperature (C)]]*OO[[#This Row],[79]]</f>
        <v>6.3372477819824996E-2</v>
      </c>
      <c r="CD480" s="10">
        <f>3/24000000*OO[[#This Row],[138 (06JUL1985 03:00:00)-Water Temperature (C)]]*OO[[#This Row],[80]]</f>
        <v>6.0582743534550003E-2</v>
      </c>
      <c r="CE480" s="10">
        <f>3/24000000*OO[[#This Row],[139 (06JUL1985 06:00:00)-Water Temperature (C)]]*OO[[#This Row],[81]]</f>
        <v>5.80948528171625E-2</v>
      </c>
      <c r="CF480" s="10">
        <f>3/24000000*OO[[#This Row],[140 (06JUL1985 09:00:00)-Water Temperature (C)]]*OO[[#This Row],[82]]</f>
        <v>5.5852011984212496E-2</v>
      </c>
      <c r="CG480" s="10">
        <f>3/24000000*OO[[#This Row],[141 (06JUL1985 12:00:00)-Water Temperature (C)]]*OO[[#This Row],[83]]</f>
        <v>5.3668831307400001E-2</v>
      </c>
      <c r="CH480" s="10">
        <f>3/24000000*OO[[#This Row],[142 (06JUL1985 15:00:00)-Water Temperature (C)]]*OO[[#This Row],[84]]</f>
        <v>5.1466747410474994E-2</v>
      </c>
      <c r="CI480" s="10">
        <f>3/24000000*OO[[#This Row],[143 (06JUL1985 18:00:00)-Water Temperature (C)]]*OO[[#This Row],[85]]</f>
        <v>4.9144030591499993E-2</v>
      </c>
      <c r="CJ480" s="10">
        <f>3/24000000*OO[[#This Row],[144 (06JUL1985 21:00:00)-Water Temperature (C)]]*OO[[#This Row],[86]]</f>
        <v>4.6975941185874996E-2</v>
      </c>
      <c r="CK480" s="10">
        <f>3/24000000*OO[[#This Row],[145 (07JUL1985 00:00:00)-Water Temperature (C)]]*OO[[#This Row],[87]]</f>
        <v>4.5022749100499998E-2</v>
      </c>
      <c r="CL480" s="10">
        <f>3/24000000*OO[[#This Row],[146 (07JUL1985 03:00:00)-Water Temperature (C)]]*OO[[#This Row],[88]]</f>
        <v>4.3590357119062506E-2</v>
      </c>
      <c r="CM480" s="10">
        <f>3/24000000*OO[[#This Row],[147 (07JUL1985 06:00:00)-Water Temperature (C)]]*OO[[#This Row],[89]]</f>
        <v>4.2181818567087498E-2</v>
      </c>
      <c r="CN480" s="10">
        <f>3/24000000*OO[[#This Row],[148 (07JUL1985 09:00:00)-Water Temperature (C)]]*OO[[#This Row],[90]]</f>
        <v>4.0765767999099999E-2</v>
      </c>
      <c r="CO480" s="10">
        <f>3/24000000*OO[[#This Row],[149 (07JUL1985 12:00:00)-Water Temperature (C)]]*OO[[#This Row],[91]]</f>
        <v>3.9397006412099991E-2</v>
      </c>
      <c r="CP480" s="10">
        <f>3/24000000*OO[[#This Row],[150 (07JUL1985 15:00:00)-Water Temperature (C)]]*OO[[#This Row],[92]]</f>
        <v>3.8117956180762497E-2</v>
      </c>
      <c r="CQ480" s="10">
        <f>3/24000000*OO[[#This Row],[151 (07JUL1985 18:00:00)-Water Temperature (C)]]*OO[[#This Row],[93]]</f>
        <v>3.682388368911E-2</v>
      </c>
      <c r="CR480" s="10">
        <f>3/24000000*OO[[#This Row],[152 (07JUL1985 21:00:00)-Water Temperature (C)]]*OO[[#This Row],[94]]</f>
        <v>3.5581466953195001E-2</v>
      </c>
      <c r="CS480" s="10">
        <f>3/24000000*OO[[#This Row],[153 (08JUL1985 00:00:00)-Water Temperature (C)]]*OO[[#This Row],[95]]</f>
        <v>3.442184528980749E-2</v>
      </c>
      <c r="CT480" s="10">
        <f>3/24000000*OO[[#This Row],[154 (08JUL1985 03:00:00)-Water Temperature (C)]]*OO[[#This Row],[96]]</f>
        <v>3.3666330436556251E-2</v>
      </c>
      <c r="CU480" s="10">
        <f>3/24000000*OO[[#This Row],[155 (08JUL1985 06:00:00)-Water Temperature (C)]]*OO[[#This Row],[97]]</f>
        <v>3.3032825590949999E-2</v>
      </c>
      <c r="CV480" s="10">
        <f>3/24000000*OO[[#This Row],[156 (08JUL1985 09:00:00)-Water Temperature (C)]]*OO[[#This Row],[98]]</f>
        <v>3.2353282260674993E-2</v>
      </c>
      <c r="CW480" s="10">
        <f>3/24000000*OO[[#This Row],[157 (08JUL1985 12:00:00)-Water Temperature (C)]]*OO[[#This Row],[99]]</f>
        <v>3.1670242680124999E-2</v>
      </c>
    </row>
    <row r="481" spans="1:101" x14ac:dyDescent="0.35">
      <c r="A481" t="s">
        <v>488</v>
      </c>
      <c r="B481">
        <v>690.0154</v>
      </c>
      <c r="C481" s="10">
        <f>3/24*OO[[#This Row],[59 (26JUN1985 06:00:00)-Water Temperature (C)]]*OO[[#This Row],[1]]/SUM(OO[1])</f>
        <v>0</v>
      </c>
      <c r="D481" s="10">
        <f>3/24*OO[[#This Row],[60 (26JUN1985 09:00:00)-Water Temperature (C)]]*OO[[#This Row],[2]]/SUM(OO[2])</f>
        <v>0</v>
      </c>
      <c r="E481" s="10">
        <f>3/24*OO[[#This Row],[61 (26JUN1985 12:00:00)-Water Temperature (C)]]*OO[[#This Row],[3]]/SUM(OO[3])</f>
        <v>0</v>
      </c>
      <c r="F481" s="10">
        <f>3/24*OO[[#This Row],[62 (26JUN1985 15:00:00)-Water Temperature (C)]]*OO[[#This Row],[4]]/SUM(OO[4])</f>
        <v>0</v>
      </c>
      <c r="G481" s="10">
        <f>3/24*OO[[#This Row],[63 (26JUN1985 18:00:00)-Water Temperature (C)]]*OO[[#This Row],[5]]/SUM(OO[5])</f>
        <v>0</v>
      </c>
      <c r="H481" s="10">
        <f>3/24*OO[[#This Row],[64 (26JUN1985 21:00:00)-Water Temperature (C)]]*OO[[#This Row],[6]]/SUM(OO[6])</f>
        <v>0</v>
      </c>
      <c r="I481" s="10">
        <f>3/24*OO[[#This Row],[65 (27JUN1985 00:00:00)-Water Temperature (C)]]*OO[[#This Row],[7]]/SUM(OO[7])</f>
        <v>0</v>
      </c>
      <c r="J481" s="10">
        <f>3/24*OO[[#This Row],[66 (27JUN1985 03:00:00)-Water Temperature (C)]]*OO[[#This Row],[8]]/SUM(OO[8])</f>
        <v>0</v>
      </c>
      <c r="K481" s="10">
        <f>3/24*OO[[#This Row],[67 (27JUN1985 06:00:00)-Water Temperature (C)]]*OO[[#This Row],[9]]/SUM(OO[9])</f>
        <v>0</v>
      </c>
      <c r="L481" s="10">
        <f>3/24*OO[[#This Row],[68 (27JUN1985 09:00:00)-Water Temperature (C)]]*OO[[#This Row],[10]]/SUM(OO[10])</f>
        <v>0</v>
      </c>
      <c r="M481" s="10">
        <f>3/24*OO[[#This Row],[69 (27JUN1985 12:00:00)-Water Temperature (C)]]*OO[[#This Row],[11]]/SUM(OO[11])</f>
        <v>0</v>
      </c>
      <c r="N481" s="10">
        <f>3/24*OO[[#This Row],[70 (27JUN1985 15:00:00)-Water Temperature (C)]]*OO[[#This Row],[12]]/SUM(OO[12])</f>
        <v>0</v>
      </c>
      <c r="O481" s="10">
        <f>3/24*OO[[#This Row],[71 (27JUN1985 18:00:00)-Water Temperature (C)]]*OO[[#This Row],[13]]/SUM(OO[13])</f>
        <v>0</v>
      </c>
      <c r="P481" s="10">
        <f>3/24*OO[[#This Row],[72 (27JUN1985 21:00:00)-Water Temperature (C)]]*OO[[#This Row],[14]]/SUM(OO[14])</f>
        <v>0</v>
      </c>
      <c r="Q481" s="10">
        <f>3/24*OO[[#This Row],[73 (28JUN1985 00:00:00)-Water Temperature (C)]]*OO[[#This Row],[15]]/SUM(OO[15])</f>
        <v>0</v>
      </c>
      <c r="R481" s="10">
        <f>3/24*OO[[#This Row],[74 (28JUN1985 03:00:00)-Water Temperature (C)]]*OO[[#This Row],[16]]/SUM(OO[16])</f>
        <v>0</v>
      </c>
      <c r="S481" s="10">
        <f>3/24*OO[[#This Row],[75 (28JUN1985 06:00:00)-Water Temperature (C)]]*OO[[#This Row],[17]]/SUM(OO[17])</f>
        <v>0</v>
      </c>
      <c r="T481" s="10">
        <f>3/24*OO[[#This Row],[76 (28JUN1985 09:00:00)-Water Temperature (C)]]*OO[[#This Row],[18]]/SUM(OO[18])</f>
        <v>0</v>
      </c>
      <c r="U481" s="10">
        <f>3/24*OO[[#This Row],[77 (28JUN1985 12:00:00)-Water Temperature (C)]]*OO[[#This Row],[19]]/SUM(OO[19])</f>
        <v>0</v>
      </c>
      <c r="V481" s="10">
        <f>3/24000000*OO[[#This Row],[78 (28JUN1985 15:00:00)-Water Temperature (C)]]*OO[[#This Row],[20]]</f>
        <v>0</v>
      </c>
      <c r="W481" s="10">
        <f>3/24000000*OO[[#This Row],[79 (28JUN1985 18:00:00)-Water Temperature (C)]]*OO[[#This Row],[21]]</f>
        <v>0</v>
      </c>
      <c r="X481" s="10">
        <f>3/24000000*OO[[#This Row],[80 (28JUN1985 21:00:00)-Water Temperature (C)]]*OO[[#This Row],[22]]</f>
        <v>0</v>
      </c>
      <c r="Y481" s="10">
        <f>3/24000000*OO[[#This Row],[81 (29JUN1985 00:00:00)-Water Temperature (C)]]*OO[[#This Row],[23]]</f>
        <v>0</v>
      </c>
      <c r="Z481" s="10">
        <f>3/24000000*OO[[#This Row],[82 (29JUN1985 03:00:00)-Water Temperature (C)]]*OO[[#This Row],[24]]</f>
        <v>0</v>
      </c>
      <c r="AA481" s="10">
        <f>3/24000000*OO[[#This Row],[83 (29JUN1985 06:00:00)-Water Temperature (C)]]*OO[[#This Row],[25]]</f>
        <v>0</v>
      </c>
      <c r="AB481" s="10">
        <f>3/24000000*OO[[#This Row],[84 (29JUN1985 09:00:00)-Water Temperature (C)]]*OO[[#This Row],[26]]</f>
        <v>0</v>
      </c>
      <c r="AC481" s="10">
        <f>3/24000000*OO[[#This Row],[85 (29JUN1985 12:00:00)-Water Temperature (C)]]*OO[[#This Row],[27]]</f>
        <v>7.1906884161449985E-38</v>
      </c>
      <c r="AD481" s="10">
        <f>3/24000000*OO[[#This Row],[86 (29JUN1985 15:00:00)-Water Temperature (C)]]*OO[[#This Row],[28]]</f>
        <v>9.7997727440800004E-33</v>
      </c>
      <c r="AE481" s="10">
        <f>3/24000000*OO[[#This Row],[88 (29JUN1985 21:00:00)-Water Temperature (C)]]*OO[[#This Row],[30]]</f>
        <v>5.0141327416275006E-25</v>
      </c>
      <c r="AF481" s="10">
        <f>3/24000000*OO[[#This Row],[88 (29JUN1985 21:00:00)-Water Temperature (C)]]*OO[[#This Row],[30]]</f>
        <v>5.0141327416275006E-25</v>
      </c>
      <c r="AG481" s="10">
        <f>3/24000000*OO[[#This Row],[89 (30JUN1985 00:00:00)-Water Temperature (C)]]*OO[[#This Row],[31]]</f>
        <v>5.627251225180001E-22</v>
      </c>
      <c r="AH481" s="10">
        <f>3/24000000*OO[[#This Row],[90 (30JUN1985 03:00:00)-Water Temperature (C)]]*OO[[#This Row],[32]]</f>
        <v>2.5475722616250003E-19</v>
      </c>
      <c r="AI481" s="10">
        <f>3/24000000*OO[[#This Row],[91 (30JUN1985 06:00:00)-Water Temperature (C)]]*OO[[#This Row],[33]]</f>
        <v>5.4434436075675003E-17</v>
      </c>
      <c r="AJ481" s="10">
        <f>3/24000000*OO[[#This Row],[92 (30JUN1985 09:00:00)-Water Temperature (C)]]*OO[[#This Row],[34]]</f>
        <v>6.081944640427499E-15</v>
      </c>
      <c r="AK481" s="10">
        <f>3/24000000*OO[[#This Row],[93 (30JUN1985 12:00:00)-Water Temperature (C)]]*OO[[#This Row],[35]]</f>
        <v>3.8713407597644998E-13</v>
      </c>
      <c r="AL481" s="10">
        <f>3/24000000*OO[[#This Row],[94 (30JUN1985 15:00:00)-Water Temperature (C)]]*OO[[#This Row],[36]]</f>
        <v>1.4972835137898749E-11</v>
      </c>
      <c r="AM481" s="10">
        <f>3/24000000*OO[[#This Row],[95 (30JUN1985 18:00:00)-Water Temperature (C)]]*OO[[#This Row],[37]]</f>
        <v>3.7340238839213756E-10</v>
      </c>
      <c r="AN481" s="10">
        <f>3/24000000*OO[[#This Row],[96 (30JUN1985 21:00:00)-Water Temperature (C)]]*OO[[#This Row],[38]]</f>
        <v>6.3598383277750004E-9</v>
      </c>
      <c r="AO481" s="10">
        <f>3/24000000*OO[[#This Row],[97 (01JUL1985 00:00:00)-Water Temperature (C)]]*OO[[#This Row],[39]]</f>
        <v>7.7303408989949996E-8</v>
      </c>
      <c r="AP481" s="10">
        <f>3/24000000*OO[[#This Row],[98 (01JUL1985 03:00:00)-Water Temperature (C)]]*OO[[#This Row],[40]]</f>
        <v>6.9822951074500004E-7</v>
      </c>
      <c r="AQ481" s="10">
        <f>3/24000000*OO[[#This Row],[99 (01JUL1985 06:00:00)-Water Temperature (C)]]*OO[[#This Row],[41]]</f>
        <v>4.7977423255925003E-6</v>
      </c>
      <c r="AR481" s="10">
        <f>3/24000000*OO[[#This Row],[100 (01JUL1985 09:00:00)-Water Temperature (C)]]*OO[[#This Row],[42]]</f>
        <v>2.5696978701074996E-5</v>
      </c>
      <c r="AS481" s="10">
        <f>3/24000000*OO[[#This Row],[101 (01JUL1985 12:00:00)-Water Temperature (C)]]*OO[[#This Row],[43]]</f>
        <v>1.1013882318067501E-4</v>
      </c>
      <c r="AT481" s="10">
        <f>3/24000000*OO[[#This Row],[102 (01JUL1985 15:00:00)-Water Temperature (C)]]*OO[[#This Row],[44]]</f>
        <v>3.8626399377368744E-4</v>
      </c>
      <c r="AU481" s="10">
        <f>3/24000000*OO[[#This Row],[103 (01JUL1985 18:00:00)-Water Temperature (C)]]*OO[[#This Row],[45]]</f>
        <v>1.1334075627159996E-3</v>
      </c>
      <c r="AV481" s="10">
        <f>3/24000000*OO[[#This Row],[104 (01JUL1985 21:00:00)-Water Temperature (C)]]*OO[[#This Row],[46]]</f>
        <v>2.8370049123422497E-3</v>
      </c>
      <c r="AW481" s="10">
        <f>3/24000000*OO[[#This Row],[105 (02JUL1985 00:00:00)-Water Temperature (C)]]*OO[[#This Row],[47]]</f>
        <v>6.1772215158599989E-3</v>
      </c>
      <c r="AX481" s="10">
        <f>3/24000000*OO[[#This Row],[106 (02JUL1985 03:00:00)-Water Temperature (C)]]*OO[[#This Row],[48]]</f>
        <v>1.1955416943639999E-2</v>
      </c>
      <c r="AY481" s="10">
        <f>3/24000000*OO[[#This Row],[107 (02JUL1985 06:00:00)-Water Temperature (C)]]*OO[[#This Row],[49]]</f>
        <v>2.0762914932072503E-2</v>
      </c>
      <c r="AZ481" s="10">
        <f>3/24000000*OO[[#This Row],[108 (02JUL1985 09:00:00)-Water Temperature (C)]]*OO[[#This Row],[50]]</f>
        <v>3.2766531452777491E-2</v>
      </c>
      <c r="BA481" s="10">
        <f>3/24000000*OO[[#This Row],[109 (02JUL1985 12:00:00)-Water Temperature (C)]]*OO[[#This Row],[51]]</f>
        <v>4.7387085446125E-2</v>
      </c>
      <c r="BB481" s="10">
        <f>3/24000000*OO[[#This Row],[110 (02JUL1985 15:00:00)-Water Temperature (C)]]*OO[[#This Row],[52]]</f>
        <v>6.3493637189099991E-2</v>
      </c>
      <c r="BC481" s="10">
        <f>3/24000000*OO[[#This Row],[111 (02JUL1985 18:00:00)-Water Temperature (C)]]*OO[[#This Row],[53]]</f>
        <v>7.9483694805374996E-2</v>
      </c>
      <c r="BD481" s="10">
        <f>3/24000000*OO[[#This Row],[112 (02JUL1985 21:00:00)-Water Temperature (C)]]*OO[[#This Row],[54]]</f>
        <v>9.4385410805137515E-2</v>
      </c>
      <c r="BE481" s="10">
        <f>3/24000000*OO[[#This Row],[113 (03JUL1985 00:00:00)-Water Temperature (C)]]*OO[[#This Row],[55]]</f>
        <v>0.10745074743299998</v>
      </c>
      <c r="BF481" s="10">
        <f>3/24000000*OO[[#This Row],[114 (03JUL1985 03:00:00)-Water Temperature (C)]]*OO[[#This Row],[56]]</f>
        <v>0.1186383621386</v>
      </c>
      <c r="BG481" s="10">
        <f>3/24000000*OO[[#This Row],[115 (03JUL1985 06:00:00)-Water Temperature (C)]]*OO[[#This Row],[57]]</f>
        <v>0.12754426583199999</v>
      </c>
      <c r="BH481" s="10">
        <f>3/24000000*OO[[#This Row],[116 (03JUL1985 09:00:00)-Water Temperature (C)]]*OO[[#This Row],[58]]</f>
        <v>0.1332377184109875</v>
      </c>
      <c r="BI481" s="10">
        <f>3/24000000*OO[[#This Row],[117 (03JUL1985 12:00:00)-Water Temperature (C)]]*OO[[#This Row],[59]]</f>
        <v>0.13634374593262497</v>
      </c>
      <c r="BJ481" s="10">
        <f>3/24000000*OO[[#This Row],[118 (03JUL1985 15:00:00)-Water Temperature (C)]]*OO[[#This Row],[60]]</f>
        <v>0.1369181688858</v>
      </c>
      <c r="BK481" s="10">
        <f>3/24000000*OO[[#This Row],[119 (03JUL1985 18:00:00)-Water Temperature (C)]]*OO[[#This Row],[61]]</f>
        <v>0.13525923694725001</v>
      </c>
      <c r="BL481" s="10">
        <f>3/24000000*OO[[#This Row],[120 (03JUL1985 21:00:00)-Water Temperature (C)]]*OO[[#This Row],[62]]</f>
        <v>0.1322114206626625</v>
      </c>
      <c r="BM481" s="10">
        <f>3/24000000*OO[[#This Row],[121 (04JUL1985 00:00:00)-Water Temperature (C)]]*OO[[#This Row],[63]]</f>
        <v>0.12856409052375001</v>
      </c>
      <c r="BN481" s="10">
        <f>3/24000000*OO[[#This Row],[122 (04JUL1985 03:00:00)-Water Temperature (C)]]*OO[[#This Row],[64]]</f>
        <v>0.12555719714894997</v>
      </c>
      <c r="BO481" s="10">
        <f>3/24000000*OO[[#This Row],[123 (04JUL1985 06:00:00)-Water Temperature (C)]]*OO[[#This Row],[65]]</f>
        <v>0.122309721722975</v>
      </c>
      <c r="BP481" s="10">
        <f>3/24000000*OO[[#This Row],[124 (04JUL1985 09:00:00)-Water Temperature (C)]]*OO[[#This Row],[66]]</f>
        <v>0.1186277764728</v>
      </c>
      <c r="BQ481" s="10">
        <f>3/24000000*OO[[#This Row],[125 (04JUL1985 12:00:00)-Water Temperature (C)]]*OO[[#This Row],[67]]</f>
        <v>0.11405694817912498</v>
      </c>
      <c r="BR481" s="10">
        <f>3/24000000*OO[[#This Row],[126 (04JUL1985 15:00:00)-Water Temperature (C)]]*OO[[#This Row],[68]]</f>
        <v>0.10892641545202499</v>
      </c>
      <c r="BS481" s="10">
        <f>3/24000000*OO[[#This Row],[127 (04JUL1985 18:00:00)-Water Temperature (C)]]*OO[[#This Row],[69]]</f>
        <v>0.10327048788209998</v>
      </c>
      <c r="BT481" s="10">
        <f>3/24000000*OO[[#This Row],[128 (04JUL1985 21:00:00)-Water Temperature (C)]]*OO[[#This Row],[70]]</f>
        <v>9.7805582654174994E-2</v>
      </c>
      <c r="BU481" s="10">
        <f>3/24000000*OO[[#This Row],[129 (05JUL1985 00:00:00)-Water Temperature (C)]]*OO[[#This Row],[71]]</f>
        <v>9.2661712023199991E-2</v>
      </c>
      <c r="BV481" s="10">
        <f>3/24000000*OO[[#This Row],[130 (05JUL1985 03:00:00)-Water Temperature (C)]]*OO[[#This Row],[72]]</f>
        <v>8.8454356473224999E-2</v>
      </c>
      <c r="BW481" s="10">
        <f>3/24000000*OO[[#This Row],[131 (05JUL1985 06:00:00)-Water Temperature (C)]]*OO[[#This Row],[73]]</f>
        <v>8.4525431217699995E-2</v>
      </c>
      <c r="BX481" s="10">
        <f>3/24000000*OO[[#This Row],[132 (05JUL1985 09:00:00)-Water Temperature (C)]]*OO[[#This Row],[74]]</f>
        <v>8.0839918976625E-2</v>
      </c>
      <c r="BY481" s="10">
        <f>3/24000000*OO[[#This Row],[133 (05JUL1985 12:00:00)-Water Temperature (C)]]*OO[[#This Row],[75]]</f>
        <v>7.72533693416875E-2</v>
      </c>
      <c r="BZ481" s="10">
        <f>3/24000000*OO[[#This Row],[134 (05JUL1985 15:00:00)-Water Temperature (C)]]*OO[[#This Row],[76]]</f>
        <v>7.3455713389437488E-2</v>
      </c>
      <c r="CA481" s="10">
        <f>3/24000000*OO[[#This Row],[135 (05JUL1985 18:00:00)-Water Temperature (C)]]*OO[[#This Row],[77]]</f>
        <v>6.9605601742949982E-2</v>
      </c>
      <c r="CB481" s="10">
        <f>3/24000000*OO[[#This Row],[136 (05JUL1985 21:00:00)-Water Temperature (C)]]*OO[[#This Row],[78]]</f>
        <v>6.5946479792999987E-2</v>
      </c>
      <c r="CC481" s="10">
        <f>3/24000000*OO[[#This Row],[137 (06JUL1985 00:00:00)-Water Temperature (C)]]*OO[[#This Row],[79]]</f>
        <v>6.2661425462212497E-2</v>
      </c>
      <c r="CD481" s="10">
        <f>3/24000000*OO[[#This Row],[138 (06JUL1985 03:00:00)-Water Temperature (C)]]*OO[[#This Row],[80]]</f>
        <v>6.0026823672599997E-2</v>
      </c>
      <c r="CE481" s="10">
        <f>3/24000000*OO[[#This Row],[139 (06JUL1985 06:00:00)-Water Temperature (C)]]*OO[[#This Row],[81]]</f>
        <v>5.7663930926162496E-2</v>
      </c>
      <c r="CF481" s="10">
        <f>3/24000000*OO[[#This Row],[140 (06JUL1985 09:00:00)-Water Temperature (C)]]*OO[[#This Row],[82]]</f>
        <v>5.5524484274062494E-2</v>
      </c>
      <c r="CG481" s="10">
        <f>3/24000000*OO[[#This Row],[141 (06JUL1985 12:00:00)-Water Temperature (C)]]*OO[[#This Row],[83]]</f>
        <v>5.3433814190624998E-2</v>
      </c>
      <c r="CH481" s="10">
        <f>3/24000000*OO[[#This Row],[142 (06JUL1985 15:00:00)-Water Temperature (C)]]*OO[[#This Row],[84]]</f>
        <v>5.1317604070537502E-2</v>
      </c>
      <c r="CI481" s="10">
        <f>3/24000000*OO[[#This Row],[143 (06JUL1985 18:00:00)-Water Temperature (C)]]*OO[[#This Row],[85]]</f>
        <v>4.9076959390499997E-2</v>
      </c>
      <c r="CJ481" s="10">
        <f>3/24000000*OO[[#This Row],[144 (06JUL1985 21:00:00)-Water Temperature (C)]]*OO[[#This Row],[86]]</f>
        <v>4.6978492947937503E-2</v>
      </c>
      <c r="CK481" s="10">
        <f>3/24000000*OO[[#This Row],[145 (07JUL1985 00:00:00)-Water Temperature (C)]]*OO[[#This Row],[87]]</f>
        <v>4.5081346725149997E-2</v>
      </c>
      <c r="CL481" s="10">
        <f>3/24000000*OO[[#This Row],[146 (07JUL1985 03:00:00)-Water Temperature (C)]]*OO[[#This Row],[88]]</f>
        <v>4.3682627808449996E-2</v>
      </c>
      <c r="CM481" s="10">
        <f>3/24000000*OO[[#This Row],[147 (07JUL1985 06:00:00)-Water Temperature (C)]]*OO[[#This Row],[89]]</f>
        <v>4.2301452042150002E-2</v>
      </c>
      <c r="CN481" s="10">
        <f>3/24000000*OO[[#This Row],[148 (07JUL1985 09:00:00)-Water Temperature (C)]]*OO[[#This Row],[90]]</f>
        <v>4.0913394373250006E-2</v>
      </c>
      <c r="CO481" s="10">
        <f>3/24000000*OO[[#This Row],[149 (07JUL1985 12:00:00)-Water Temperature (C)]]*OO[[#This Row],[91]]</f>
        <v>3.9570540710999996E-2</v>
      </c>
      <c r="CP481" s="10">
        <f>3/24000000*OO[[#This Row],[150 (07JUL1985 15:00:00)-Water Temperature (C)]]*OO[[#This Row],[92]]</f>
        <v>3.8313488446584998E-2</v>
      </c>
      <c r="CQ481" s="10">
        <f>3/24000000*OO[[#This Row],[151 (07JUL1985 18:00:00)-Water Temperature (C)]]*OO[[#This Row],[93]]</f>
        <v>3.7040383230835E-2</v>
      </c>
      <c r="CR481" s="10">
        <f>3/24000000*OO[[#This Row],[152 (07JUL1985 21:00:00)-Water Temperature (C)]]*OO[[#This Row],[94]]</f>
        <v>3.5816145017805001E-2</v>
      </c>
      <c r="CS481" s="10">
        <f>3/24000000*OO[[#This Row],[153 (08JUL1985 00:00:00)-Water Temperature (C)]]*OO[[#This Row],[95]]</f>
        <v>3.4670728552995002E-2</v>
      </c>
      <c r="CT481" s="10">
        <f>3/24000000*OO[[#This Row],[154 (08JUL1985 03:00:00)-Water Temperature (C)]]*OO[[#This Row],[96]]</f>
        <v>3.3917902359000003E-2</v>
      </c>
      <c r="CU481" s="10">
        <f>3/24000000*OO[[#This Row],[155 (08JUL1985 06:00:00)-Water Temperature (C)]]*OO[[#This Row],[97]]</f>
        <v>3.3279846464758747E-2</v>
      </c>
      <c r="CV481" s="10">
        <f>3/24000000*OO[[#This Row],[156 (08JUL1985 09:00:00)-Water Temperature (C)]]*OO[[#This Row],[98]]</f>
        <v>3.259576187444E-2</v>
      </c>
      <c r="CW481" s="10">
        <f>3/24000000*OO[[#This Row],[157 (08JUL1985 12:00:00)-Water Temperature (C)]]*OO[[#This Row],[99]]</f>
        <v>3.1909573271793751E-2</v>
      </c>
    </row>
    <row r="482" spans="1:101" x14ac:dyDescent="0.35">
      <c r="A482" t="s">
        <v>489</v>
      </c>
      <c r="B482">
        <v>688.3329</v>
      </c>
      <c r="C482" s="10">
        <f>3/24*OO[[#This Row],[59 (26JUN1985 06:00:00)-Water Temperature (C)]]*OO[[#This Row],[1]]/SUM(OO[1])</f>
        <v>0</v>
      </c>
      <c r="D482" s="10">
        <f>3/24*OO[[#This Row],[60 (26JUN1985 09:00:00)-Water Temperature (C)]]*OO[[#This Row],[2]]/SUM(OO[2])</f>
        <v>0</v>
      </c>
      <c r="E482" s="10">
        <f>3/24*OO[[#This Row],[61 (26JUN1985 12:00:00)-Water Temperature (C)]]*OO[[#This Row],[3]]/SUM(OO[3])</f>
        <v>0</v>
      </c>
      <c r="F482" s="10">
        <f>3/24*OO[[#This Row],[62 (26JUN1985 15:00:00)-Water Temperature (C)]]*OO[[#This Row],[4]]/SUM(OO[4])</f>
        <v>0</v>
      </c>
      <c r="G482" s="10">
        <f>3/24*OO[[#This Row],[63 (26JUN1985 18:00:00)-Water Temperature (C)]]*OO[[#This Row],[5]]/SUM(OO[5])</f>
        <v>0</v>
      </c>
      <c r="H482" s="10">
        <f>3/24*OO[[#This Row],[64 (26JUN1985 21:00:00)-Water Temperature (C)]]*OO[[#This Row],[6]]/SUM(OO[6])</f>
        <v>0</v>
      </c>
      <c r="I482" s="10">
        <f>3/24*OO[[#This Row],[65 (27JUN1985 00:00:00)-Water Temperature (C)]]*OO[[#This Row],[7]]/SUM(OO[7])</f>
        <v>0</v>
      </c>
      <c r="J482" s="10">
        <f>3/24*OO[[#This Row],[66 (27JUN1985 03:00:00)-Water Temperature (C)]]*OO[[#This Row],[8]]/SUM(OO[8])</f>
        <v>0</v>
      </c>
      <c r="K482" s="10">
        <f>3/24*OO[[#This Row],[67 (27JUN1985 06:00:00)-Water Temperature (C)]]*OO[[#This Row],[9]]/SUM(OO[9])</f>
        <v>0</v>
      </c>
      <c r="L482" s="10">
        <f>3/24*OO[[#This Row],[68 (27JUN1985 09:00:00)-Water Temperature (C)]]*OO[[#This Row],[10]]/SUM(OO[10])</f>
        <v>0</v>
      </c>
      <c r="M482" s="10">
        <f>3/24*OO[[#This Row],[69 (27JUN1985 12:00:00)-Water Temperature (C)]]*OO[[#This Row],[11]]/SUM(OO[11])</f>
        <v>0</v>
      </c>
      <c r="N482" s="10">
        <f>3/24*OO[[#This Row],[70 (27JUN1985 15:00:00)-Water Temperature (C)]]*OO[[#This Row],[12]]/SUM(OO[12])</f>
        <v>0</v>
      </c>
      <c r="O482" s="10">
        <f>3/24*OO[[#This Row],[71 (27JUN1985 18:00:00)-Water Temperature (C)]]*OO[[#This Row],[13]]/SUM(OO[13])</f>
        <v>0</v>
      </c>
      <c r="P482" s="10">
        <f>3/24*OO[[#This Row],[72 (27JUN1985 21:00:00)-Water Temperature (C)]]*OO[[#This Row],[14]]/SUM(OO[14])</f>
        <v>0</v>
      </c>
      <c r="Q482" s="10">
        <f>3/24*OO[[#This Row],[73 (28JUN1985 00:00:00)-Water Temperature (C)]]*OO[[#This Row],[15]]/SUM(OO[15])</f>
        <v>0</v>
      </c>
      <c r="R482" s="10">
        <f>3/24*OO[[#This Row],[74 (28JUN1985 03:00:00)-Water Temperature (C)]]*OO[[#This Row],[16]]/SUM(OO[16])</f>
        <v>0</v>
      </c>
      <c r="S482" s="10">
        <f>3/24*OO[[#This Row],[75 (28JUN1985 06:00:00)-Water Temperature (C)]]*OO[[#This Row],[17]]/SUM(OO[17])</f>
        <v>0</v>
      </c>
      <c r="T482" s="10">
        <f>3/24*OO[[#This Row],[76 (28JUN1985 09:00:00)-Water Temperature (C)]]*OO[[#This Row],[18]]/SUM(OO[18])</f>
        <v>0</v>
      </c>
      <c r="U482" s="10">
        <f>3/24*OO[[#This Row],[77 (28JUN1985 12:00:00)-Water Temperature (C)]]*OO[[#This Row],[19]]/SUM(OO[19])</f>
        <v>0</v>
      </c>
      <c r="V482" s="10">
        <f>3/24000000*OO[[#This Row],[78 (28JUN1985 15:00:00)-Water Temperature (C)]]*OO[[#This Row],[20]]</f>
        <v>0</v>
      </c>
      <c r="W482" s="10">
        <f>3/24000000*OO[[#This Row],[79 (28JUN1985 18:00:00)-Water Temperature (C)]]*OO[[#This Row],[21]]</f>
        <v>0</v>
      </c>
      <c r="X482" s="10">
        <f>3/24000000*OO[[#This Row],[80 (28JUN1985 21:00:00)-Water Temperature (C)]]*OO[[#This Row],[22]]</f>
        <v>0</v>
      </c>
      <c r="Y482" s="10">
        <f>3/24000000*OO[[#This Row],[81 (29JUN1985 00:00:00)-Water Temperature (C)]]*OO[[#This Row],[23]]</f>
        <v>0</v>
      </c>
      <c r="Z482" s="10">
        <f>3/24000000*OO[[#This Row],[82 (29JUN1985 03:00:00)-Water Temperature (C)]]*OO[[#This Row],[24]]</f>
        <v>0</v>
      </c>
      <c r="AA482" s="10">
        <f>3/24000000*OO[[#This Row],[83 (29JUN1985 06:00:00)-Water Temperature (C)]]*OO[[#This Row],[25]]</f>
        <v>0</v>
      </c>
      <c r="AB482" s="10">
        <f>3/24000000*OO[[#This Row],[84 (29JUN1985 09:00:00)-Water Temperature (C)]]*OO[[#This Row],[26]]</f>
        <v>0</v>
      </c>
      <c r="AC482" s="10">
        <f>3/24000000*OO[[#This Row],[85 (29JUN1985 12:00:00)-Water Temperature (C)]]*OO[[#This Row],[27]]</f>
        <v>1.9838967430782497E-38</v>
      </c>
      <c r="AD482" s="10">
        <f>3/24000000*OO[[#This Row],[86 (29JUN1985 15:00:00)-Water Temperature (C)]]*OO[[#This Row],[28]]</f>
        <v>3.0681977455274998E-33</v>
      </c>
      <c r="AE482" s="10">
        <f>3/24000000*OO[[#This Row],[88 (29JUN1985 21:00:00)-Water Temperature (C)]]*OO[[#This Row],[30]]</f>
        <v>1.8887215597199999E-25</v>
      </c>
      <c r="AF482" s="10">
        <f>3/24000000*OO[[#This Row],[88 (29JUN1985 21:00:00)-Water Temperature (C)]]*OO[[#This Row],[30]]</f>
        <v>1.8887215597199999E-25</v>
      </c>
      <c r="AG482" s="10">
        <f>3/24000000*OO[[#This Row],[89 (30JUN1985 00:00:00)-Water Temperature (C)]]*OO[[#This Row],[31]]</f>
        <v>2.2708490168407496E-22</v>
      </c>
      <c r="AH482" s="10">
        <f>3/24000000*OO[[#This Row],[90 (30JUN1985 03:00:00)-Water Temperature (C)]]*OO[[#This Row],[32]]</f>
        <v>1.0921967888077499E-19</v>
      </c>
      <c r="AI482" s="10">
        <f>3/24000000*OO[[#This Row],[91 (30JUN1985 06:00:00)-Water Temperature (C)]]*OO[[#This Row],[33]]</f>
        <v>2.4657102263527497E-17</v>
      </c>
      <c r="AJ482" s="10">
        <f>3/24000000*OO[[#This Row],[92 (30JUN1985 09:00:00)-Water Temperature (C)]]*OO[[#This Row],[34]]</f>
        <v>2.8989564945923746E-15</v>
      </c>
      <c r="AK482" s="10">
        <f>3/24000000*OO[[#This Row],[93 (30JUN1985 12:00:00)-Water Temperature (C)]]*OO[[#This Row],[35]]</f>
        <v>1.9346938281099998E-13</v>
      </c>
      <c r="AL482" s="10">
        <f>3/24000000*OO[[#This Row],[94 (30JUN1985 15:00:00)-Water Temperature (C)]]*OO[[#This Row],[36]]</f>
        <v>7.8230053045112507E-12</v>
      </c>
      <c r="AM482" s="10">
        <f>3/24000000*OO[[#This Row],[95 (30JUN1985 18:00:00)-Water Temperature (C)]]*OO[[#This Row],[37]]</f>
        <v>2.0348432466612503E-10</v>
      </c>
      <c r="AN482" s="10">
        <f>3/24000000*OO[[#This Row],[96 (30JUN1985 21:00:00)-Water Temperature (C)]]*OO[[#This Row],[38]]</f>
        <v>3.6066965146245E-9</v>
      </c>
      <c r="AO482" s="10">
        <f>3/24000000*OO[[#This Row],[97 (01JUL1985 00:00:00)-Water Temperature (C)]]*OO[[#This Row],[39]]</f>
        <v>4.5533096620000005E-8</v>
      </c>
      <c r="AP482" s="10">
        <f>3/24000000*OO[[#This Row],[98 (01JUL1985 03:00:00)-Water Temperature (C)]]*OO[[#This Row],[40]]</f>
        <v>4.2638099145375002E-7</v>
      </c>
      <c r="AQ482" s="10">
        <f>3/24000000*OO[[#This Row],[99 (01JUL1985 06:00:00)-Water Temperature (C)]]*OO[[#This Row],[41]]</f>
        <v>3.0329170574276247E-6</v>
      </c>
      <c r="AR482" s="10">
        <f>3/24000000*OO[[#This Row],[100 (01JUL1985 09:00:00)-Water Temperature (C)]]*OO[[#This Row],[42]]</f>
        <v>1.67943002913E-5</v>
      </c>
      <c r="AS482" s="10">
        <f>3/24000000*OO[[#This Row],[101 (01JUL1985 12:00:00)-Water Temperature (C)]]*OO[[#This Row],[43]]</f>
        <v>7.4324892168625017E-5</v>
      </c>
      <c r="AT482" s="10">
        <f>3/24000000*OO[[#This Row],[102 (01JUL1985 15:00:00)-Water Temperature (C)]]*OO[[#This Row],[44]]</f>
        <v>2.6884855639037499E-4</v>
      </c>
      <c r="AU482" s="10">
        <f>3/24000000*OO[[#This Row],[103 (01JUL1985 18:00:00)-Water Temperature (C)]]*OO[[#This Row],[45]]</f>
        <v>8.12705227753125E-4</v>
      </c>
      <c r="AV482" s="10">
        <f>3/24000000*OO[[#This Row],[104 (01JUL1985 21:00:00)-Water Temperature (C)]]*OO[[#This Row],[46]]</f>
        <v>2.0931713792014996E-3</v>
      </c>
      <c r="AW482" s="10">
        <f>3/24000000*OO[[#This Row],[105 (02JUL1985 00:00:00)-Water Temperature (C)]]*OO[[#This Row],[47]]</f>
        <v>4.6833740262399995E-3</v>
      </c>
      <c r="AX482" s="10">
        <f>3/24000000*OO[[#This Row],[106 (02JUL1985 03:00:00)-Water Temperature (C)]]*OO[[#This Row],[48]]</f>
        <v>9.3001936823799997E-3</v>
      </c>
      <c r="AY482" s="10">
        <f>3/24000000*OO[[#This Row],[107 (02JUL1985 06:00:00)-Water Temperature (C)]]*OO[[#This Row],[49]]</f>
        <v>1.654873926501E-2</v>
      </c>
      <c r="AZ482" s="10">
        <f>3/24000000*OO[[#This Row],[108 (02JUL1985 09:00:00)-Water Temperature (C)]]*OO[[#This Row],[50]]</f>
        <v>2.6720383513224994E-2</v>
      </c>
      <c r="BA482" s="10">
        <f>3/24000000*OO[[#This Row],[109 (02JUL1985 12:00:00)-Water Temperature (C)]]*OO[[#This Row],[51]]</f>
        <v>3.9486561553725E-2</v>
      </c>
      <c r="BB482" s="10">
        <f>3/24000000*OO[[#This Row],[110 (02JUL1985 15:00:00)-Water Temperature (C)]]*OO[[#This Row],[52]]</f>
        <v>5.3991106409349995E-2</v>
      </c>
      <c r="BC482" s="10">
        <f>3/24000000*OO[[#This Row],[111 (02JUL1985 18:00:00)-Water Temperature (C)]]*OO[[#This Row],[53]]</f>
        <v>6.8885880245999995E-2</v>
      </c>
      <c r="BD482" s="10">
        <f>3/24000000*OO[[#This Row],[112 (02JUL1985 21:00:00)-Water Temperature (C)]]*OO[[#This Row],[54]]</f>
        <v>8.3255337733425E-2</v>
      </c>
      <c r="BE482" s="10">
        <f>3/24000000*OO[[#This Row],[113 (03JUL1985 00:00:00)-Water Temperature (C)]]*OO[[#This Row],[55]]</f>
        <v>9.6331000933187486E-2</v>
      </c>
      <c r="BF482" s="10">
        <f>3/24000000*OO[[#This Row],[114 (03JUL1985 03:00:00)-Water Temperature (C)]]*OO[[#This Row],[56]]</f>
        <v>0.107940788757675</v>
      </c>
      <c r="BG482" s="10">
        <f>3/24000000*OO[[#This Row],[115 (03JUL1985 06:00:00)-Water Temperature (C)]]*OO[[#This Row],[57]]</f>
        <v>0.11759914759757502</v>
      </c>
      <c r="BH482" s="10">
        <f>3/24000000*OO[[#This Row],[116 (03JUL1985 09:00:00)-Water Temperature (C)]]*OO[[#This Row],[58]]</f>
        <v>0.12435396946237499</v>
      </c>
      <c r="BI482" s="10">
        <f>3/24000000*OO[[#This Row],[117 (03JUL1985 12:00:00)-Water Temperature (C)]]*OO[[#This Row],[59]]</f>
        <v>0.12867274597847497</v>
      </c>
      <c r="BJ482" s="10">
        <f>3/24000000*OO[[#This Row],[118 (03JUL1985 15:00:00)-Water Temperature (C)]]*OO[[#This Row],[60]]</f>
        <v>0.13054098700440001</v>
      </c>
      <c r="BK482" s="10">
        <f>3/24000000*OO[[#This Row],[119 (03JUL1985 18:00:00)-Water Temperature (C)]]*OO[[#This Row],[61]]</f>
        <v>0.130187595709125</v>
      </c>
      <c r="BL482" s="10">
        <f>3/24000000*OO[[#This Row],[120 (03JUL1985 21:00:00)-Water Temperature (C)]]*OO[[#This Row],[62]]</f>
        <v>0.1283656433184</v>
      </c>
      <c r="BM482" s="10">
        <f>3/24000000*OO[[#This Row],[121 (04JUL1985 00:00:00)-Water Temperature (C)]]*OO[[#This Row],[63]]</f>
        <v>0.12581372218537498</v>
      </c>
      <c r="BN482" s="10">
        <f>3/24000000*OO[[#This Row],[122 (04JUL1985 03:00:00)-Water Temperature (C)]]*OO[[#This Row],[64]]</f>
        <v>0.1237246110640875</v>
      </c>
      <c r="BO482" s="10">
        <f>3/24000000*OO[[#This Row],[123 (04JUL1985 06:00:00)-Water Temperature (C)]]*OO[[#This Row],[65]]</f>
        <v>0.12127359645566249</v>
      </c>
      <c r="BP482" s="10">
        <f>3/24000000*OO[[#This Row],[124 (04JUL1985 09:00:00)-Water Temperature (C)]]*OO[[#This Row],[66]]</f>
        <v>0.11828750801139998</v>
      </c>
      <c r="BQ482" s="10">
        <f>3/24000000*OO[[#This Row],[125 (04JUL1985 12:00:00)-Water Temperature (C)]]*OO[[#This Row],[67]]</f>
        <v>0.11433846180400001</v>
      </c>
      <c r="BR482" s="10">
        <f>3/24000000*OO[[#This Row],[126 (04JUL1985 15:00:00)-Water Temperature (C)]]*OO[[#This Row],[68]]</f>
        <v>0.10976467657085001</v>
      </c>
      <c r="BS482" s="10">
        <f>3/24000000*OO[[#This Row],[127 (04JUL1985 18:00:00)-Water Temperature (C)]]*OO[[#This Row],[69]]</f>
        <v>0.10460299752401252</v>
      </c>
      <c r="BT482" s="10">
        <f>3/24000000*OO[[#This Row],[128 (04JUL1985 21:00:00)-Water Temperature (C)]]*OO[[#This Row],[70]]</f>
        <v>9.9515239072374986E-2</v>
      </c>
      <c r="BU482" s="10">
        <f>3/24000000*OO[[#This Row],[129 (05JUL1985 00:00:00)-Water Temperature (C)]]*OO[[#This Row],[71]]</f>
        <v>9.4696597977187491E-2</v>
      </c>
      <c r="BV482" s="10">
        <f>3/24000000*OO[[#This Row],[130 (05JUL1985 03:00:00)-Water Temperature (C)]]*OO[[#This Row],[72]]</f>
        <v>9.0754481828399999E-2</v>
      </c>
      <c r="BW482" s="10">
        <f>3/24000000*OO[[#This Row],[131 (05JUL1985 06:00:00)-Water Temperature (C)]]*OO[[#This Row],[73]]</f>
        <v>8.7028895185725E-2</v>
      </c>
      <c r="BX482" s="10">
        <f>3/24000000*OO[[#This Row],[132 (05JUL1985 09:00:00)-Water Temperature (C)]]*OO[[#This Row],[74]]</f>
        <v>8.3509025205199996E-2</v>
      </c>
      <c r="BY482" s="10">
        <f>3/24000000*OO[[#This Row],[133 (05JUL1985 12:00:00)-Water Temperature (C)]]*OO[[#This Row],[75]]</f>
        <v>8.0055618285800004E-2</v>
      </c>
      <c r="BZ482" s="10">
        <f>3/24000000*OO[[#This Row],[134 (05JUL1985 15:00:00)-Water Temperature (C)]]*OO[[#This Row],[76]]</f>
        <v>7.6357761564187498E-2</v>
      </c>
      <c r="CA482" s="10">
        <f>3/24000000*OO[[#This Row],[135 (05JUL1985 18:00:00)-Water Temperature (C)]]*OO[[#This Row],[77]]</f>
        <v>7.2580806963612507E-2</v>
      </c>
      <c r="CB482" s="10">
        <f>3/24000000*OO[[#This Row],[136 (05JUL1985 21:00:00)-Water Temperature (C)]]*OO[[#This Row],[78]]</f>
        <v>6.8968269710849989E-2</v>
      </c>
      <c r="CC482" s="10">
        <f>3/24000000*OO[[#This Row],[137 (06JUL1985 00:00:00)-Water Temperature (C)]]*OO[[#This Row],[79]]</f>
        <v>6.5709450746550005E-2</v>
      </c>
      <c r="CD482" s="10">
        <f>3/24000000*OO[[#This Row],[138 (06JUL1985 03:00:00)-Water Temperature (C)]]*OO[[#This Row],[80]]</f>
        <v>6.3089217701999989E-2</v>
      </c>
      <c r="CE482" s="10">
        <f>3/24000000*OO[[#This Row],[139 (06JUL1985 06:00:00)-Water Temperature (C)]]*OO[[#This Row],[81]]</f>
        <v>6.0725692289625002E-2</v>
      </c>
      <c r="CF482" s="10">
        <f>3/24000000*OO[[#This Row],[140 (06JUL1985 09:00:00)-Water Temperature (C)]]*OO[[#This Row],[82]]</f>
        <v>5.8575141872699993E-2</v>
      </c>
      <c r="CG482" s="10">
        <f>3/24000000*OO[[#This Row],[141 (06JUL1985 12:00:00)-Water Temperature (C)]]*OO[[#This Row],[83]]</f>
        <v>5.6463403051124995E-2</v>
      </c>
      <c r="CH482" s="10">
        <f>3/24000000*OO[[#This Row],[142 (06JUL1985 15:00:00)-Water Temperature (C)]]*OO[[#This Row],[84]]</f>
        <v>5.4316473799412499E-2</v>
      </c>
      <c r="CI482" s="10">
        <f>3/24000000*OO[[#This Row],[143 (06JUL1985 18:00:00)-Water Temperature (C)]]*OO[[#This Row],[85]]</f>
        <v>5.2032583086924995E-2</v>
      </c>
      <c r="CJ482" s="10">
        <f>3/24000000*OO[[#This Row],[144 (06JUL1985 21:00:00)-Water Temperature (C)]]*OO[[#This Row],[86]]</f>
        <v>4.9884705779125002E-2</v>
      </c>
      <c r="CK482" s="10">
        <f>3/24000000*OO[[#This Row],[145 (07JUL1985 00:00:00)-Water Temperature (C)]]*OO[[#This Row],[87]]</f>
        <v>4.7935311194699994E-2</v>
      </c>
      <c r="CL482" s="10">
        <f>3/24000000*OO[[#This Row],[146 (07JUL1985 03:00:00)-Water Temperature (C)]]*OO[[#This Row],[88]]</f>
        <v>4.6492658629374996E-2</v>
      </c>
      <c r="CM482" s="10">
        <f>3/24000000*OO[[#This Row],[147 (07JUL1985 06:00:00)-Water Temperature (C)]]*OO[[#This Row],[89]]</f>
        <v>4.5060970598324999E-2</v>
      </c>
      <c r="CN482" s="10">
        <f>3/24000000*OO[[#This Row],[148 (07JUL1985 09:00:00)-Water Temperature (C)]]*OO[[#This Row],[90]]</f>
        <v>4.3620772629387496E-2</v>
      </c>
      <c r="CO482" s="10">
        <f>3/24000000*OO[[#This Row],[149 (07JUL1985 12:00:00)-Water Temperature (C)]]*OO[[#This Row],[91]]</f>
        <v>4.2225739504987501E-2</v>
      </c>
      <c r="CP482" s="10">
        <f>3/24000000*OO[[#This Row],[150 (07JUL1985 15:00:00)-Water Temperature (C)]]*OO[[#This Row],[92]]</f>
        <v>4.0916722567624998E-2</v>
      </c>
      <c r="CQ482" s="10">
        <f>3/24000000*OO[[#This Row],[151 (07JUL1985 18:00:00)-Water Temperature (C)]]*OO[[#This Row],[93]]</f>
        <v>3.9589687172812499E-2</v>
      </c>
      <c r="CR482" s="10">
        <f>3/24000000*OO[[#This Row],[152 (07JUL1985 21:00:00)-Water Temperature (C)]]*OO[[#This Row],[94]]</f>
        <v>3.8310887796870002E-2</v>
      </c>
      <c r="CS482" s="10">
        <f>3/24000000*OO[[#This Row],[153 (08JUL1985 00:00:00)-Water Temperature (C)]]*OO[[#This Row],[95]]</f>
        <v>3.7111646648499995E-2</v>
      </c>
      <c r="CT482" s="10">
        <f>3/24000000*OO[[#This Row],[154 (08JUL1985 03:00:00)-Water Temperature (C)]]*OO[[#This Row],[96]]</f>
        <v>3.6317706083505E-2</v>
      </c>
      <c r="CU482" s="10">
        <f>3/24000000*OO[[#This Row],[155 (08JUL1985 06:00:00)-Water Temperature (C)]]*OO[[#This Row],[97]]</f>
        <v>3.5638576439570004E-2</v>
      </c>
      <c r="CV482" s="10">
        <f>3/24000000*OO[[#This Row],[156 (08JUL1985 09:00:00)-Water Temperature (C)]]*OO[[#This Row],[98]]</f>
        <v>3.4909861645844996E-2</v>
      </c>
      <c r="CW482" s="10">
        <f>3/24000000*OO[[#This Row],[157 (08JUL1985 12:00:00)-Water Temperature (C)]]*OO[[#This Row],[99]]</f>
        <v>3.4179878698000009E-2</v>
      </c>
    </row>
    <row r="483" spans="1:101" x14ac:dyDescent="0.35">
      <c r="A483" t="s">
        <v>490</v>
      </c>
      <c r="B483">
        <v>694.48990000000003</v>
      </c>
      <c r="C483" s="10">
        <f>3/24*OO[[#This Row],[59 (26JUN1985 06:00:00)-Water Temperature (C)]]*OO[[#This Row],[1]]/SUM(OO[1])</f>
        <v>0</v>
      </c>
      <c r="D483" s="10">
        <f>3/24*OO[[#This Row],[60 (26JUN1985 09:00:00)-Water Temperature (C)]]*OO[[#This Row],[2]]/SUM(OO[2])</f>
        <v>0</v>
      </c>
      <c r="E483" s="10">
        <f>3/24*OO[[#This Row],[61 (26JUN1985 12:00:00)-Water Temperature (C)]]*OO[[#This Row],[3]]/SUM(OO[3])</f>
        <v>0</v>
      </c>
      <c r="F483" s="10">
        <f>3/24*OO[[#This Row],[62 (26JUN1985 15:00:00)-Water Temperature (C)]]*OO[[#This Row],[4]]/SUM(OO[4])</f>
        <v>0</v>
      </c>
      <c r="G483" s="10">
        <f>3/24*OO[[#This Row],[63 (26JUN1985 18:00:00)-Water Temperature (C)]]*OO[[#This Row],[5]]/SUM(OO[5])</f>
        <v>0</v>
      </c>
      <c r="H483" s="10">
        <f>3/24*OO[[#This Row],[64 (26JUN1985 21:00:00)-Water Temperature (C)]]*OO[[#This Row],[6]]/SUM(OO[6])</f>
        <v>0</v>
      </c>
      <c r="I483" s="10">
        <f>3/24*OO[[#This Row],[65 (27JUN1985 00:00:00)-Water Temperature (C)]]*OO[[#This Row],[7]]/SUM(OO[7])</f>
        <v>0</v>
      </c>
      <c r="J483" s="10">
        <f>3/24*OO[[#This Row],[66 (27JUN1985 03:00:00)-Water Temperature (C)]]*OO[[#This Row],[8]]/SUM(OO[8])</f>
        <v>0</v>
      </c>
      <c r="K483" s="10">
        <f>3/24*OO[[#This Row],[67 (27JUN1985 06:00:00)-Water Temperature (C)]]*OO[[#This Row],[9]]/SUM(OO[9])</f>
        <v>0</v>
      </c>
      <c r="L483" s="10">
        <f>3/24*OO[[#This Row],[68 (27JUN1985 09:00:00)-Water Temperature (C)]]*OO[[#This Row],[10]]/SUM(OO[10])</f>
        <v>0</v>
      </c>
      <c r="M483" s="10">
        <f>3/24*OO[[#This Row],[69 (27JUN1985 12:00:00)-Water Temperature (C)]]*OO[[#This Row],[11]]/SUM(OO[11])</f>
        <v>0</v>
      </c>
      <c r="N483" s="10">
        <f>3/24*OO[[#This Row],[70 (27JUN1985 15:00:00)-Water Temperature (C)]]*OO[[#This Row],[12]]/SUM(OO[12])</f>
        <v>0</v>
      </c>
      <c r="O483" s="10">
        <f>3/24*OO[[#This Row],[71 (27JUN1985 18:00:00)-Water Temperature (C)]]*OO[[#This Row],[13]]/SUM(OO[13])</f>
        <v>0</v>
      </c>
      <c r="P483" s="10">
        <f>3/24*OO[[#This Row],[72 (27JUN1985 21:00:00)-Water Temperature (C)]]*OO[[#This Row],[14]]/SUM(OO[14])</f>
        <v>0</v>
      </c>
      <c r="Q483" s="10">
        <f>3/24*OO[[#This Row],[73 (28JUN1985 00:00:00)-Water Temperature (C)]]*OO[[#This Row],[15]]/SUM(OO[15])</f>
        <v>0</v>
      </c>
      <c r="R483" s="10">
        <f>3/24*OO[[#This Row],[74 (28JUN1985 03:00:00)-Water Temperature (C)]]*OO[[#This Row],[16]]/SUM(OO[16])</f>
        <v>0</v>
      </c>
      <c r="S483" s="10">
        <f>3/24*OO[[#This Row],[75 (28JUN1985 06:00:00)-Water Temperature (C)]]*OO[[#This Row],[17]]/SUM(OO[17])</f>
        <v>0</v>
      </c>
      <c r="T483" s="10">
        <f>3/24*OO[[#This Row],[76 (28JUN1985 09:00:00)-Water Temperature (C)]]*OO[[#This Row],[18]]/SUM(OO[18])</f>
        <v>0</v>
      </c>
      <c r="U483" s="10">
        <f>3/24*OO[[#This Row],[77 (28JUN1985 12:00:00)-Water Temperature (C)]]*OO[[#This Row],[19]]/SUM(OO[19])</f>
        <v>0</v>
      </c>
      <c r="V483" s="10">
        <f>3/24000000*OO[[#This Row],[78 (28JUN1985 15:00:00)-Water Temperature (C)]]*OO[[#This Row],[20]]</f>
        <v>0</v>
      </c>
      <c r="W483" s="10">
        <f>3/24000000*OO[[#This Row],[79 (28JUN1985 18:00:00)-Water Temperature (C)]]*OO[[#This Row],[21]]</f>
        <v>0</v>
      </c>
      <c r="X483" s="10">
        <f>3/24000000*OO[[#This Row],[80 (28JUN1985 21:00:00)-Water Temperature (C)]]*OO[[#This Row],[22]]</f>
        <v>0</v>
      </c>
      <c r="Y483" s="10">
        <f>3/24000000*OO[[#This Row],[81 (29JUN1985 00:00:00)-Water Temperature (C)]]*OO[[#This Row],[23]]</f>
        <v>0</v>
      </c>
      <c r="Z483" s="10">
        <f>3/24000000*OO[[#This Row],[82 (29JUN1985 03:00:00)-Water Temperature (C)]]*OO[[#This Row],[24]]</f>
        <v>0</v>
      </c>
      <c r="AA483" s="10">
        <f>3/24000000*OO[[#This Row],[83 (29JUN1985 06:00:00)-Water Temperature (C)]]*OO[[#This Row],[25]]</f>
        <v>0</v>
      </c>
      <c r="AB483" s="10">
        <f>3/24000000*OO[[#This Row],[84 (29JUN1985 09:00:00)-Water Temperature (C)]]*OO[[#This Row],[26]]</f>
        <v>0</v>
      </c>
      <c r="AC483" s="10">
        <f>3/24000000*OO[[#This Row],[85 (29JUN1985 12:00:00)-Water Temperature (C)]]*OO[[#This Row],[27]]</f>
        <v>5.3600228265824995E-39</v>
      </c>
      <c r="AD483" s="10">
        <f>3/24000000*OO[[#This Row],[86 (29JUN1985 15:00:00)-Water Temperature (C)]]*OO[[#This Row],[28]]</f>
        <v>9.4024419295862493E-34</v>
      </c>
      <c r="AE483" s="10">
        <f>3/24000000*OO[[#This Row],[88 (29JUN1985 21:00:00)-Water Temperature (C)]]*OO[[#This Row],[30]]</f>
        <v>6.9816145131862497E-26</v>
      </c>
      <c r="AF483" s="10">
        <f>3/24000000*OO[[#This Row],[88 (29JUN1985 21:00:00)-Water Temperature (C)]]*OO[[#This Row],[30]]</f>
        <v>6.9816145131862497E-26</v>
      </c>
      <c r="AG483" s="10">
        <f>3/24000000*OO[[#This Row],[89 (30JUN1985 00:00:00)-Water Temperature (C)]]*OO[[#This Row],[31]]</f>
        <v>8.99688553545E-23</v>
      </c>
      <c r="AH483" s="10">
        <f>3/24000000*OO[[#This Row],[90 (30JUN1985 03:00:00)-Water Temperature (C)]]*OO[[#This Row],[32]]</f>
        <v>4.601302959525E-20</v>
      </c>
      <c r="AI483" s="10">
        <f>3/24000000*OO[[#This Row],[91 (30JUN1985 06:00:00)-Water Temperature (C)]]*OO[[#This Row],[33]]</f>
        <v>1.0982647951694998E-17</v>
      </c>
      <c r="AJ483" s="10">
        <f>3/24000000*OO[[#This Row],[92 (30JUN1985 09:00:00)-Water Temperature (C)]]*OO[[#This Row],[34]]</f>
        <v>1.3596997780099998E-15</v>
      </c>
      <c r="AK483" s="10">
        <f>3/24000000*OO[[#This Row],[93 (30JUN1985 12:00:00)-Water Temperature (C)]]*OO[[#This Row],[35]]</f>
        <v>9.5206153547174987E-14</v>
      </c>
      <c r="AL483" s="10">
        <f>3/24000000*OO[[#This Row],[94 (30JUN1985 15:00:00)-Water Temperature (C)]]*OO[[#This Row],[36]]</f>
        <v>4.027496952356E-12</v>
      </c>
      <c r="AM483" s="10">
        <f>3/24000000*OO[[#This Row],[95 (30JUN1985 18:00:00)-Water Temperature (C)]]*OO[[#This Row],[37]]</f>
        <v>1.093370831366E-10</v>
      </c>
      <c r="AN483" s="10">
        <f>3/24000000*OO[[#This Row],[96 (30JUN1985 21:00:00)-Water Temperature (C)]]*OO[[#This Row],[38]]</f>
        <v>2.0180473242705E-9</v>
      </c>
      <c r="AO483" s="10">
        <f>3/24000000*OO[[#This Row],[97 (01JUL1985 00:00:00)-Water Temperature (C)]]*OO[[#This Row],[39]]</f>
        <v>2.6478407912495E-8</v>
      </c>
      <c r="AP483" s="10">
        <f>3/24000000*OO[[#This Row],[98 (01JUL1985 03:00:00)-Water Temperature (C)]]*OO[[#This Row],[40]]</f>
        <v>2.5721497116119994E-7</v>
      </c>
      <c r="AQ483" s="10">
        <f>3/24000000*OO[[#This Row],[99 (01JUL1985 06:00:00)-Water Temperature (C)]]*OO[[#This Row],[41]]</f>
        <v>1.8951176122819999E-6</v>
      </c>
      <c r="AR483" s="10">
        <f>3/24000000*OO[[#This Row],[100 (01JUL1985 09:00:00)-Water Temperature (C)]]*OO[[#This Row],[42]]</f>
        <v>1.08549960228675E-5</v>
      </c>
      <c r="AS483" s="10">
        <f>3/24000000*OO[[#This Row],[101 (01JUL1985 12:00:00)-Water Temperature (C)]]*OO[[#This Row],[43]]</f>
        <v>4.9630730958562502E-5</v>
      </c>
      <c r="AT483" s="10">
        <f>3/24000000*OO[[#This Row],[102 (01JUL1985 15:00:00)-Water Temperature (C)]]*OO[[#This Row],[44]]</f>
        <v>1.8525985727576249E-4</v>
      </c>
      <c r="AU483" s="10">
        <f>3/24000000*OO[[#This Row],[103 (01JUL1985 18:00:00)-Water Temperature (C)]]*OO[[#This Row],[45]]</f>
        <v>5.7724747262874996E-4</v>
      </c>
      <c r="AV483" s="10">
        <f>3/24000000*OO[[#This Row],[104 (01JUL1985 21:00:00)-Water Temperature (C)]]*OO[[#This Row],[46]]</f>
        <v>1.5306286103718748E-3</v>
      </c>
      <c r="AW483" s="10">
        <f>3/24000000*OO[[#This Row],[105 (02JUL1985 00:00:00)-Water Temperature (C)]]*OO[[#This Row],[47]]</f>
        <v>3.5212224770050002E-3</v>
      </c>
      <c r="AX483" s="10">
        <f>3/24000000*OO[[#This Row],[106 (02JUL1985 03:00:00)-Water Temperature (C)]]*OO[[#This Row],[48]]</f>
        <v>7.1787540729449997E-3</v>
      </c>
      <c r="AY483" s="10">
        <f>3/24000000*OO[[#This Row],[107 (02JUL1985 06:00:00)-Water Temperature (C)]]*OO[[#This Row],[49]]</f>
        <v>1.3095927339154999E-2</v>
      </c>
      <c r="AZ483" s="10">
        <f>3/24000000*OO[[#This Row],[108 (02JUL1985 09:00:00)-Water Temperature (C)]]*OO[[#This Row],[50]]</f>
        <v>2.1648569433281251E-2</v>
      </c>
      <c r="BA483" s="10">
        <f>3/24000000*OO[[#This Row],[109 (02JUL1985 12:00:00)-Water Temperature (C)]]*OO[[#This Row],[51]]</f>
        <v>3.2711708914132498E-2</v>
      </c>
      <c r="BB483" s="10">
        <f>3/24000000*OO[[#This Row],[110 (02JUL1985 15:00:00)-Water Temperature (C)]]*OO[[#This Row],[52]]</f>
        <v>4.5674854676587502E-2</v>
      </c>
      <c r="BC483" s="10">
        <f>3/24000000*OO[[#This Row],[111 (02JUL1985 18:00:00)-Water Temperature (C)]]*OO[[#This Row],[53]]</f>
        <v>5.9437293421499997E-2</v>
      </c>
      <c r="BD483" s="10">
        <f>3/24000000*OO[[#This Row],[112 (02JUL1985 21:00:00)-Water Temperature (C)]]*OO[[#This Row],[54]]</f>
        <v>7.3169918076212495E-2</v>
      </c>
      <c r="BE483" s="10">
        <f>3/24000000*OO[[#This Row],[113 (03JUL1985 00:00:00)-Water Temperature (C)]]*OO[[#This Row],[55]]</f>
        <v>8.6116124758500001E-2</v>
      </c>
      <c r="BF483" s="10">
        <f>3/24000000*OO[[#This Row],[114 (03JUL1985 03:00:00)-Water Temperature (C)]]*OO[[#This Row],[56]]</f>
        <v>9.8009189751799994E-2</v>
      </c>
      <c r="BG483" s="10">
        <f>3/24000000*OO[[#This Row],[115 (03JUL1985 06:00:00)-Water Temperature (C)]]*OO[[#This Row],[57]]</f>
        <v>0.10829591629556251</v>
      </c>
      <c r="BH483" s="10">
        <f>3/24000000*OO[[#This Row],[116 (03JUL1985 09:00:00)-Water Temperature (C)]]*OO[[#This Row],[58]]</f>
        <v>0.11601411831420001</v>
      </c>
      <c r="BI483" s="10">
        <f>3/24000000*OO[[#This Row],[117 (03JUL1985 12:00:00)-Water Temperature (C)]]*OO[[#This Row],[59]]</f>
        <v>0.12148143351575</v>
      </c>
      <c r="BJ483" s="10">
        <f>3/24000000*OO[[#This Row],[118 (03JUL1985 15:00:00)-Water Temperature (C)]]*OO[[#This Row],[60]]</f>
        <v>0.12460967069832499</v>
      </c>
      <c r="BK483" s="10">
        <f>3/24000000*OO[[#This Row],[119 (03JUL1985 18:00:00)-Water Temperature (C)]]*OO[[#This Row],[61]]</f>
        <v>0.1255558839024</v>
      </c>
      <c r="BL483" s="10">
        <f>3/24000000*OO[[#This Row],[120 (03JUL1985 21:00:00)-Water Temperature (C)]]*OO[[#This Row],[62]]</f>
        <v>0.124974145990875</v>
      </c>
      <c r="BM483" s="10">
        <f>3/24000000*OO[[#This Row],[121 (04JUL1985 00:00:00)-Water Temperature (C)]]*OO[[#This Row],[63]]</f>
        <v>0.12355539847500001</v>
      </c>
      <c r="BN483" s="10">
        <f>3/24000000*OO[[#This Row],[122 (04JUL1985 03:00:00)-Water Temperature (C)]]*OO[[#This Row],[64]]</f>
        <v>0.12243839117895</v>
      </c>
      <c r="BO483" s="10">
        <f>3/24000000*OO[[#This Row],[123 (04JUL1985 06:00:00)-Water Temperature (C)]]*OO[[#This Row],[65]]</f>
        <v>0.12084499826240001</v>
      </c>
      <c r="BP483" s="10">
        <f>3/24000000*OO[[#This Row],[124 (04JUL1985 09:00:00)-Water Temperature (C)]]*OO[[#This Row],[66]]</f>
        <v>0.1186146740643</v>
      </c>
      <c r="BQ483" s="10">
        <f>3/24000000*OO[[#This Row],[125 (04JUL1985 12:00:00)-Water Temperature (C)]]*OO[[#This Row],[67]]</f>
        <v>0.11534307376697497</v>
      </c>
      <c r="BR483" s="10">
        <f>3/24000000*OO[[#This Row],[126 (04JUL1985 15:00:00)-Water Temperature (C)]]*OO[[#This Row],[68]]</f>
        <v>0.11137010224368747</v>
      </c>
      <c r="BS483" s="10">
        <f>3/24000000*OO[[#This Row],[127 (04JUL1985 18:00:00)-Water Temperature (C)]]*OO[[#This Row],[69]]</f>
        <v>0.10672394387906249</v>
      </c>
      <c r="BT483" s="10">
        <f>3/24000000*OO[[#This Row],[128 (04JUL1985 21:00:00)-Water Temperature (C)]]*OO[[#This Row],[70]]</f>
        <v>0.1020717181630125</v>
      </c>
      <c r="BU483" s="10">
        <f>3/24000000*OO[[#This Row],[129 (05JUL1985 00:00:00)-Water Temperature (C)]]*OO[[#This Row],[71]]</f>
        <v>9.7615118574599993E-2</v>
      </c>
      <c r="BV483" s="10">
        <f>3/24000000*OO[[#This Row],[130 (05JUL1985 03:00:00)-Water Temperature (C)]]*OO[[#This Row],[72]]</f>
        <v>9.3941969888112486E-2</v>
      </c>
      <c r="BW483" s="10">
        <f>3/24000000*OO[[#This Row],[131 (05JUL1985 06:00:00)-Water Temperature (C)]]*OO[[#This Row],[73]]</f>
        <v>9.0457806148799988E-2</v>
      </c>
      <c r="BX483" s="10">
        <f>3/24000000*OO[[#This Row],[132 (05JUL1985 09:00:00)-Water Temperature (C)]]*OO[[#This Row],[74]]</f>
        <v>8.7120150526999993E-2</v>
      </c>
      <c r="BY483" s="10">
        <f>3/24000000*OO[[#This Row],[133 (05JUL1985 12:00:00)-Water Temperature (C)]]*OO[[#This Row],[75]]</f>
        <v>8.381380196789999E-2</v>
      </c>
      <c r="BZ483" s="10">
        <f>3/24000000*OO[[#This Row],[134 (05JUL1985 15:00:00)-Water Temperature (C)]]*OO[[#This Row],[76]]</f>
        <v>8.0220352390399999E-2</v>
      </c>
      <c r="CA483" s="10">
        <f>3/24000000*OO[[#This Row],[135 (05JUL1985 18:00:00)-Water Temperature (C)]]*OO[[#This Row],[77]]</f>
        <v>7.6517645269125009E-2</v>
      </c>
      <c r="CB483" s="10">
        <f>3/24000000*OO[[#This Row],[136 (05JUL1985 21:00:00)-Water Temperature (C)]]*OO[[#This Row],[78]]</f>
        <v>7.2946540111499994E-2</v>
      </c>
      <c r="CC483" s="10">
        <f>3/24000000*OO[[#This Row],[137 (06JUL1985 00:00:00)-Water Temperature (C)]]*OO[[#This Row],[79]]</f>
        <v>6.9709033041899987E-2</v>
      </c>
      <c r="CD483" s="10">
        <f>3/24000000*OO[[#This Row],[138 (06JUL1985 03:00:00)-Water Temperature (C)]]*OO[[#This Row],[80]]</f>
        <v>6.7100084028349993E-2</v>
      </c>
      <c r="CE483" s="10">
        <f>3/24000000*OO[[#This Row],[139 (06JUL1985 06:00:00)-Water Temperature (C)]]*OO[[#This Row],[81]]</f>
        <v>6.4731856154799997E-2</v>
      </c>
      <c r="CF483" s="10">
        <f>3/24000000*OO[[#This Row],[140 (06JUL1985 09:00:00)-Water Temperature (C)]]*OO[[#This Row],[82]]</f>
        <v>6.2563947972750014E-2</v>
      </c>
      <c r="CG483" s="10">
        <f>3/24000000*OO[[#This Row],[141 (06JUL1985 12:00:00)-Water Temperature (C)]]*OO[[#This Row],[83]]</f>
        <v>6.0422263245899999E-2</v>
      </c>
      <c r="CH483" s="10">
        <f>3/24000000*OO[[#This Row],[142 (06JUL1985 15:00:00)-Water Temperature (C)]]*OO[[#This Row],[84]]</f>
        <v>5.8232288376749999E-2</v>
      </c>
      <c r="CI483" s="10">
        <f>3/24000000*OO[[#This Row],[143 (06JUL1985 18:00:00)-Water Temperature (C)]]*OO[[#This Row],[85]]</f>
        <v>5.5888853516699998E-2</v>
      </c>
      <c r="CJ483" s="10">
        <f>3/24000000*OO[[#This Row],[144 (06JUL1985 21:00:00)-Water Temperature (C)]]*OO[[#This Row],[86]]</f>
        <v>5.3673693143174994E-2</v>
      </c>
      <c r="CK483" s="10">
        <f>3/24000000*OO[[#This Row],[145 (07JUL1985 00:00:00)-Water Temperature (C)]]*OO[[#This Row],[87]]</f>
        <v>5.1654888171249989E-2</v>
      </c>
      <c r="CL483" s="10">
        <f>3/24000000*OO[[#This Row],[146 (07JUL1985 03:00:00)-Water Temperature (C)]]*OO[[#This Row],[88]]</f>
        <v>5.0155887295399999E-2</v>
      </c>
      <c r="CM483" s="10">
        <f>3/24000000*OO[[#This Row],[147 (07JUL1985 06:00:00)-Water Temperature (C)]]*OO[[#This Row],[89]]</f>
        <v>4.8659637308399999E-2</v>
      </c>
      <c r="CN483" s="10">
        <f>3/24000000*OO[[#This Row],[148 (07JUL1985 09:00:00)-Water Temperature (C)]]*OO[[#This Row],[90]]</f>
        <v>4.7151160534400001E-2</v>
      </c>
      <c r="CO483" s="10">
        <f>3/24000000*OO[[#This Row],[149 (07JUL1985 12:00:00)-Water Temperature (C)]]*OO[[#This Row],[91]]</f>
        <v>4.5686894128012502E-2</v>
      </c>
      <c r="CP483" s="10">
        <f>3/24000000*OO[[#This Row],[150 (07JUL1985 15:00:00)-Water Temperature (C)]]*OO[[#This Row],[92]]</f>
        <v>4.4309557525000001E-2</v>
      </c>
      <c r="CQ483" s="10">
        <f>3/24000000*OO[[#This Row],[151 (07JUL1985 18:00:00)-Water Temperature (C)]]*OO[[#This Row],[93]]</f>
        <v>4.2911715005762498E-2</v>
      </c>
      <c r="CR483" s="10">
        <f>3/24000000*OO[[#This Row],[152 (07JUL1985 21:00:00)-Water Temperature (C)]]*OO[[#This Row],[94]]</f>
        <v>4.1560843798375005E-2</v>
      </c>
      <c r="CS483" s="10">
        <f>3/24000000*OO[[#This Row],[153 (08JUL1985 00:00:00)-Water Temperature (C)]]*OO[[#This Row],[95]]</f>
        <v>4.0291481911800001E-2</v>
      </c>
      <c r="CT483" s="10">
        <f>3/24000000*OO[[#This Row],[154 (08JUL1985 03:00:00)-Water Temperature (C)]]*OO[[#This Row],[96]]</f>
        <v>3.9444641255250004E-2</v>
      </c>
      <c r="CU483" s="10">
        <f>3/24000000*OO[[#This Row],[155 (08JUL1985 06:00:00)-Water Temperature (C)]]*OO[[#This Row],[97]]</f>
        <v>3.8714764847362498E-2</v>
      </c>
      <c r="CV483" s="10">
        <f>3/24000000*OO[[#This Row],[156 (08JUL1985 09:00:00)-Water Temperature (C)]]*OO[[#This Row],[98]]</f>
        <v>3.7930185093322494E-2</v>
      </c>
      <c r="CW483" s="10">
        <f>3/24000000*OO[[#This Row],[157 (08JUL1985 12:00:00)-Water Temperature (C)]]*OO[[#This Row],[99]]</f>
        <v>3.7144209287062496E-2</v>
      </c>
    </row>
    <row r="484" spans="1:101" x14ac:dyDescent="0.35">
      <c r="A484" t="s">
        <v>491</v>
      </c>
      <c r="B484">
        <v>687.1259</v>
      </c>
      <c r="C484" s="10">
        <f>3/24*OO[[#This Row],[59 (26JUN1985 06:00:00)-Water Temperature (C)]]*OO[[#This Row],[1]]/SUM(OO[1])</f>
        <v>0</v>
      </c>
      <c r="D484" s="10">
        <f>3/24*OO[[#This Row],[60 (26JUN1985 09:00:00)-Water Temperature (C)]]*OO[[#This Row],[2]]/SUM(OO[2])</f>
        <v>0</v>
      </c>
      <c r="E484" s="10">
        <f>3/24*OO[[#This Row],[61 (26JUN1985 12:00:00)-Water Temperature (C)]]*OO[[#This Row],[3]]/SUM(OO[3])</f>
        <v>0</v>
      </c>
      <c r="F484" s="10">
        <f>3/24*OO[[#This Row],[62 (26JUN1985 15:00:00)-Water Temperature (C)]]*OO[[#This Row],[4]]/SUM(OO[4])</f>
        <v>0</v>
      </c>
      <c r="G484" s="10">
        <f>3/24*OO[[#This Row],[63 (26JUN1985 18:00:00)-Water Temperature (C)]]*OO[[#This Row],[5]]/SUM(OO[5])</f>
        <v>0</v>
      </c>
      <c r="H484" s="10">
        <f>3/24*OO[[#This Row],[64 (26JUN1985 21:00:00)-Water Temperature (C)]]*OO[[#This Row],[6]]/SUM(OO[6])</f>
        <v>0</v>
      </c>
      <c r="I484" s="10">
        <f>3/24*OO[[#This Row],[65 (27JUN1985 00:00:00)-Water Temperature (C)]]*OO[[#This Row],[7]]/SUM(OO[7])</f>
        <v>0</v>
      </c>
      <c r="J484" s="10">
        <f>3/24*OO[[#This Row],[66 (27JUN1985 03:00:00)-Water Temperature (C)]]*OO[[#This Row],[8]]/SUM(OO[8])</f>
        <v>0</v>
      </c>
      <c r="K484" s="10">
        <f>3/24*OO[[#This Row],[67 (27JUN1985 06:00:00)-Water Temperature (C)]]*OO[[#This Row],[9]]/SUM(OO[9])</f>
        <v>0</v>
      </c>
      <c r="L484" s="10">
        <f>3/24*OO[[#This Row],[68 (27JUN1985 09:00:00)-Water Temperature (C)]]*OO[[#This Row],[10]]/SUM(OO[10])</f>
        <v>0</v>
      </c>
      <c r="M484" s="10">
        <f>3/24*OO[[#This Row],[69 (27JUN1985 12:00:00)-Water Temperature (C)]]*OO[[#This Row],[11]]/SUM(OO[11])</f>
        <v>0</v>
      </c>
      <c r="N484" s="10">
        <f>3/24*OO[[#This Row],[70 (27JUN1985 15:00:00)-Water Temperature (C)]]*OO[[#This Row],[12]]/SUM(OO[12])</f>
        <v>0</v>
      </c>
      <c r="O484" s="10">
        <f>3/24*OO[[#This Row],[71 (27JUN1985 18:00:00)-Water Temperature (C)]]*OO[[#This Row],[13]]/SUM(OO[13])</f>
        <v>0</v>
      </c>
      <c r="P484" s="10">
        <f>3/24*OO[[#This Row],[72 (27JUN1985 21:00:00)-Water Temperature (C)]]*OO[[#This Row],[14]]/SUM(OO[14])</f>
        <v>0</v>
      </c>
      <c r="Q484" s="10">
        <f>3/24*OO[[#This Row],[73 (28JUN1985 00:00:00)-Water Temperature (C)]]*OO[[#This Row],[15]]/SUM(OO[15])</f>
        <v>0</v>
      </c>
      <c r="R484" s="10">
        <f>3/24*OO[[#This Row],[74 (28JUN1985 03:00:00)-Water Temperature (C)]]*OO[[#This Row],[16]]/SUM(OO[16])</f>
        <v>0</v>
      </c>
      <c r="S484" s="10">
        <f>3/24*OO[[#This Row],[75 (28JUN1985 06:00:00)-Water Temperature (C)]]*OO[[#This Row],[17]]/SUM(OO[17])</f>
        <v>0</v>
      </c>
      <c r="T484" s="10">
        <f>3/24*OO[[#This Row],[76 (28JUN1985 09:00:00)-Water Temperature (C)]]*OO[[#This Row],[18]]/SUM(OO[18])</f>
        <v>0</v>
      </c>
      <c r="U484" s="10">
        <f>3/24*OO[[#This Row],[77 (28JUN1985 12:00:00)-Water Temperature (C)]]*OO[[#This Row],[19]]/SUM(OO[19])</f>
        <v>0</v>
      </c>
      <c r="V484" s="10">
        <f>3/24000000*OO[[#This Row],[78 (28JUN1985 15:00:00)-Water Temperature (C)]]*OO[[#This Row],[20]]</f>
        <v>0</v>
      </c>
      <c r="W484" s="10">
        <f>3/24000000*OO[[#This Row],[79 (28JUN1985 18:00:00)-Water Temperature (C)]]*OO[[#This Row],[21]]</f>
        <v>0</v>
      </c>
      <c r="X484" s="10">
        <f>3/24000000*OO[[#This Row],[80 (28JUN1985 21:00:00)-Water Temperature (C)]]*OO[[#This Row],[22]]</f>
        <v>0</v>
      </c>
      <c r="Y484" s="10">
        <f>3/24000000*OO[[#This Row],[81 (29JUN1985 00:00:00)-Water Temperature (C)]]*OO[[#This Row],[23]]</f>
        <v>0</v>
      </c>
      <c r="Z484" s="10">
        <f>3/24000000*OO[[#This Row],[82 (29JUN1985 03:00:00)-Water Temperature (C)]]*OO[[#This Row],[24]]</f>
        <v>0</v>
      </c>
      <c r="AA484" s="10">
        <f>3/24000000*OO[[#This Row],[83 (29JUN1985 06:00:00)-Water Temperature (C)]]*OO[[#This Row],[25]]</f>
        <v>0</v>
      </c>
      <c r="AB484" s="10">
        <f>3/24000000*OO[[#This Row],[84 (29JUN1985 09:00:00)-Water Temperature (C)]]*OO[[#This Row],[26]]</f>
        <v>0</v>
      </c>
      <c r="AC484" s="10">
        <f>3/24000000*OO[[#This Row],[85 (29JUN1985 12:00:00)-Water Temperature (C)]]*OO[[#This Row],[27]]</f>
        <v>1.4162826799143751E-39</v>
      </c>
      <c r="AD484" s="10">
        <f>3/24000000*OO[[#This Row],[86 (29JUN1985 15:00:00)-Water Temperature (C)]]*OO[[#This Row],[28]]</f>
        <v>2.8318613819072501E-34</v>
      </c>
      <c r="AE484" s="10">
        <f>3/24000000*OO[[#This Row],[88 (29JUN1985 21:00:00)-Water Temperature (C)]]*OO[[#This Row],[30]]</f>
        <v>2.5490415005581249E-26</v>
      </c>
      <c r="AF484" s="10">
        <f>3/24000000*OO[[#This Row],[88 (29JUN1985 21:00:00)-Water Temperature (C)]]*OO[[#This Row],[30]]</f>
        <v>2.5490415005581249E-26</v>
      </c>
      <c r="AG484" s="10">
        <f>3/24000000*OO[[#This Row],[89 (30JUN1985 00:00:00)-Water Temperature (C)]]*OO[[#This Row],[31]]</f>
        <v>3.5233010239912502E-23</v>
      </c>
      <c r="AH484" s="10">
        <f>3/24000000*OO[[#This Row],[90 (30JUN1985 03:00:00)-Water Temperature (C)]]*OO[[#This Row],[32]]</f>
        <v>1.9177959305674999E-20</v>
      </c>
      <c r="AI484" s="10">
        <f>3/24000000*OO[[#This Row],[91 (30JUN1985 06:00:00)-Water Temperature (C)]]*OO[[#This Row],[33]]</f>
        <v>4.8417426481462502E-18</v>
      </c>
      <c r="AJ484" s="10">
        <f>3/24000000*OO[[#This Row],[92 (30JUN1985 09:00:00)-Water Temperature (C)]]*OO[[#This Row],[34]]</f>
        <v>6.3139666551500003E-16</v>
      </c>
      <c r="AK484" s="10">
        <f>3/24000000*OO[[#This Row],[93 (30JUN1985 12:00:00)-Water Temperature (C)]]*OO[[#This Row],[35]]</f>
        <v>4.6391947583575002E-14</v>
      </c>
      <c r="AL484" s="10">
        <f>3/24000000*OO[[#This Row],[94 (30JUN1985 15:00:00)-Water Temperature (C)]]*OO[[#This Row],[36]]</f>
        <v>2.0532402249944997E-12</v>
      </c>
      <c r="AM484" s="10">
        <f>3/24000000*OO[[#This Row],[95 (30JUN1985 18:00:00)-Water Temperature (C)]]*OO[[#This Row],[37]]</f>
        <v>5.8171132285312499E-11</v>
      </c>
      <c r="AN484" s="10">
        <f>3/24000000*OO[[#This Row],[96 (30JUN1985 21:00:00)-Water Temperature (C)]]*OO[[#This Row],[38]]</f>
        <v>1.11785943899E-9</v>
      </c>
      <c r="AO484" s="10">
        <f>3/24000000*OO[[#This Row],[97 (01JUL1985 00:00:00)-Water Temperature (C)]]*OO[[#This Row],[39]]</f>
        <v>1.5240172410388748E-8</v>
      </c>
      <c r="AP484" s="10">
        <f>3/24000000*OO[[#This Row],[98 (01JUL1985 03:00:00)-Water Temperature (C)]]*OO[[#This Row],[40]]</f>
        <v>1.535377769786E-7</v>
      </c>
      <c r="AQ484" s="10">
        <f>3/24000000*OO[[#This Row],[99 (01JUL1985 06:00:00)-Water Temperature (C)]]*OO[[#This Row],[41]]</f>
        <v>1.1713495142070002E-6</v>
      </c>
      <c r="AR484" s="10">
        <f>3/24000000*OO[[#This Row],[100 (01JUL1985 09:00:00)-Water Temperature (C)]]*OO[[#This Row],[42]]</f>
        <v>6.9376916172525006E-6</v>
      </c>
      <c r="AS484" s="10">
        <f>3/24000000*OO[[#This Row],[101 (01JUL1985 12:00:00)-Water Temperature (C)]]*OO[[#This Row],[43]]</f>
        <v>3.2758292643456248E-5</v>
      </c>
      <c r="AT484" s="10">
        <f>3/24000000*OO[[#This Row],[102 (01JUL1985 15:00:00)-Water Temperature (C)]]*OO[[#This Row],[44]]</f>
        <v>1.2613400523543749E-4</v>
      </c>
      <c r="AU484" s="10">
        <f>3/24000000*OO[[#This Row],[103 (01JUL1985 18:00:00)-Water Temperature (C)]]*OO[[#This Row],[45]]</f>
        <v>4.0495450063818749E-4</v>
      </c>
      <c r="AV484" s="10">
        <f>3/24000000*OO[[#This Row],[104 (01JUL1985 21:00:00)-Water Temperature (C)]]*OO[[#This Row],[46]]</f>
        <v>1.1050847783639999E-3</v>
      </c>
      <c r="AW484" s="10">
        <f>3/24000000*OO[[#This Row],[105 (02JUL1985 00:00:00)-Water Temperature (C)]]*OO[[#This Row],[47]]</f>
        <v>2.6130949897499997E-3</v>
      </c>
      <c r="AX484" s="10">
        <f>3/24000000*OO[[#This Row],[106 (02JUL1985 03:00:00)-Water Temperature (C)]]*OO[[#This Row],[48]]</f>
        <v>5.4680320934800001E-3</v>
      </c>
      <c r="AY484" s="10">
        <f>3/24000000*OO[[#This Row],[107 (02JUL1985 06:00:00)-Water Temperature (C)]]*OO[[#This Row],[49]]</f>
        <v>1.0224809167719999E-2</v>
      </c>
      <c r="AZ484" s="10">
        <f>3/24000000*OO[[#This Row],[108 (02JUL1985 09:00:00)-Water Temperature (C)]]*OO[[#This Row],[50]]</f>
        <v>1.7303096499075001E-2</v>
      </c>
      <c r="BA484" s="10">
        <f>3/24000000*OO[[#This Row],[109 (02JUL1985 12:00:00)-Water Temperature (C)]]*OO[[#This Row],[51]]</f>
        <v>2.6733130465308747E-2</v>
      </c>
      <c r="BB484" s="10">
        <f>3/24000000*OO[[#This Row],[110 (02JUL1985 15:00:00)-Water Temperature (C)]]*OO[[#This Row],[52]]</f>
        <v>3.8119086560703751E-2</v>
      </c>
      <c r="BC484" s="10">
        <f>3/24000000*OO[[#This Row],[111 (02JUL1985 18:00:00)-Water Temperature (C)]]*OO[[#This Row],[53]]</f>
        <v>5.0599823138974993E-2</v>
      </c>
      <c r="BD484" s="10">
        <f>3/24000000*OO[[#This Row],[112 (02JUL1985 21:00:00)-Water Temperature (C)]]*OO[[#This Row],[54]]</f>
        <v>6.3457545224937503E-2</v>
      </c>
      <c r="BE484" s="10">
        <f>3/24000000*OO[[#This Row],[113 (03JUL1985 00:00:00)-Water Temperature (C)]]*OO[[#This Row],[55]]</f>
        <v>7.5986574568712495E-2</v>
      </c>
      <c r="BF484" s="10">
        <f>3/24000000*OO[[#This Row],[114 (03JUL1985 03:00:00)-Water Temperature (C)]]*OO[[#This Row],[56]]</f>
        <v>8.7865084473599989E-2</v>
      </c>
      <c r="BG484" s="10">
        <f>3/24000000*OO[[#This Row],[115 (03JUL1985 06:00:00)-Water Temperature (C)]]*OO[[#This Row],[57]]</f>
        <v>9.8501947652812477E-2</v>
      </c>
      <c r="BH484" s="10">
        <f>3/24000000*OO[[#This Row],[116 (03JUL1985 09:00:00)-Water Temperature (C)]]*OO[[#This Row],[58]]</f>
        <v>0.10694531822711248</v>
      </c>
      <c r="BI484" s="10">
        <f>3/24000000*OO[[#This Row],[117 (03JUL1985 12:00:00)-Water Temperature (C)]]*OO[[#This Row],[59]]</f>
        <v>0.11337344222991251</v>
      </c>
      <c r="BJ484" s="10">
        <f>3/24000000*OO[[#This Row],[118 (03JUL1985 15:00:00)-Water Temperature (C)]]*OO[[#This Row],[60]]</f>
        <v>0.11763169552674999</v>
      </c>
      <c r="BK484" s="10">
        <f>3/24000000*OO[[#This Row],[119 (03JUL1985 18:00:00)-Water Temperature (C)]]*OO[[#This Row],[61]]</f>
        <v>0.11979744801187499</v>
      </c>
      <c r="BL484" s="10">
        <f>3/24000000*OO[[#This Row],[120 (03JUL1985 21:00:00)-Water Temperature (C)]]*OO[[#This Row],[62]]</f>
        <v>0.12042724661066249</v>
      </c>
      <c r="BM484" s="10">
        <f>3/24000000*OO[[#This Row],[121 (04JUL1985 00:00:00)-Water Temperature (C)]]*OO[[#This Row],[63]]</f>
        <v>0.12014795686012501</v>
      </c>
      <c r="BN484" s="10">
        <f>3/24000000*OO[[#This Row],[122 (04JUL1985 03:00:00)-Water Temperature (C)]]*OO[[#This Row],[64]]</f>
        <v>0.12003224670957501</v>
      </c>
      <c r="BO484" s="10">
        <f>3/24000000*OO[[#This Row],[123 (04JUL1985 06:00:00)-Water Temperature (C)]]*OO[[#This Row],[65]]</f>
        <v>0.11934499516111248</v>
      </c>
      <c r="BP484" s="10">
        <f>3/24000000*OO[[#This Row],[124 (04JUL1985 09:00:00)-Water Temperature (C)]]*OO[[#This Row],[66]]</f>
        <v>0.1179338743713875</v>
      </c>
      <c r="BQ484" s="10">
        <f>3/24000000*OO[[#This Row],[125 (04JUL1985 12:00:00)-Water Temperature (C)]]*OO[[#This Row],[67]]</f>
        <v>0.115417476637225</v>
      </c>
      <c r="BR484" s="10">
        <f>3/24000000*OO[[#This Row],[126 (04JUL1985 15:00:00)-Water Temperature (C)]]*OO[[#This Row],[68]]</f>
        <v>0.1121259048442375</v>
      </c>
      <c r="BS484" s="10">
        <f>3/24000000*OO[[#This Row],[127 (04JUL1985 18:00:00)-Water Temperature (C)]]*OO[[#This Row],[69]]</f>
        <v>0.10808379515992499</v>
      </c>
      <c r="BT484" s="10">
        <f>3/24000000*OO[[#This Row],[128 (04JUL1985 21:00:00)-Water Temperature (C)]]*OO[[#This Row],[70]]</f>
        <v>0.10395154428999999</v>
      </c>
      <c r="BU484" s="10">
        <f>3/24000000*OO[[#This Row],[129 (05JUL1985 00:00:00)-Water Temperature (C)]]*OO[[#This Row],[71]]</f>
        <v>9.9929359347012511E-2</v>
      </c>
      <c r="BV484" s="10">
        <f>3/24000000*OO[[#This Row],[130 (05JUL1985 03:00:00)-Water Temperature (C)]]*OO[[#This Row],[72]]</f>
        <v>9.6622721805249986E-2</v>
      </c>
      <c r="BW484" s="10">
        <f>3/24000000*OO[[#This Row],[131 (05JUL1985 06:00:00)-Water Temperature (C)]]*OO[[#This Row],[73]]</f>
        <v>9.3439550263912513E-2</v>
      </c>
      <c r="BX484" s="10">
        <f>3/24000000*OO[[#This Row],[132 (05JUL1985 09:00:00)-Water Temperature (C)]]*OO[[#This Row],[74]]</f>
        <v>9.0340446688200002E-2</v>
      </c>
      <c r="BY484" s="10">
        <f>3/24000000*OO[[#This Row],[133 (05JUL1985 12:00:00)-Water Temperature (C)]]*OO[[#This Row],[75]]</f>
        <v>8.7246396567000006E-2</v>
      </c>
      <c r="BZ484" s="10">
        <f>3/24000000*OO[[#This Row],[134 (05JUL1985 15:00:00)-Water Temperature (C)]]*OO[[#This Row],[76]]</f>
        <v>8.3810554118324998E-2</v>
      </c>
      <c r="CA484" s="10">
        <f>3/24000000*OO[[#This Row],[135 (05JUL1985 18:00:00)-Water Temperature (C)]]*OO[[#This Row],[77]]</f>
        <v>8.0235007092499977E-2</v>
      </c>
      <c r="CB484" s="10">
        <f>3/24000000*OO[[#This Row],[136 (05JUL1985 21:00:00)-Water Temperature (C)]]*OO[[#This Row],[78]]</f>
        <v>7.6751586727399998E-2</v>
      </c>
      <c r="CC484" s="10">
        <f>3/24000000*OO[[#This Row],[137 (06JUL1985 00:00:00)-Water Temperature (C)]]*OO[[#This Row],[79]]</f>
        <v>7.3578065235062495E-2</v>
      </c>
      <c r="CD484" s="10">
        <f>3/24000000*OO[[#This Row],[138 (06JUL1985 03:00:00)-Water Temperature (C)]]*OO[[#This Row],[80]]</f>
        <v>7.1015411548400006E-2</v>
      </c>
      <c r="CE484" s="10">
        <f>3/24000000*OO[[#This Row],[139 (06JUL1985 06:00:00)-Water Temperature (C)]]*OO[[#This Row],[81]]</f>
        <v>6.8674387674600004E-2</v>
      </c>
      <c r="CF484" s="10">
        <f>3/24000000*OO[[#This Row],[140 (06JUL1985 09:00:00)-Water Temperature (C)]]*OO[[#This Row],[82]]</f>
        <v>6.6515567713762491E-2</v>
      </c>
      <c r="CG484" s="10">
        <f>3/24000000*OO[[#This Row],[141 (06JUL1985 12:00:00)-Water Temperature (C)]]*OO[[#This Row],[83]]</f>
        <v>6.4368189895799996E-2</v>
      </c>
      <c r="CH484" s="10">
        <f>3/24000000*OO[[#This Row],[142 (06JUL1985 15:00:00)-Water Temperature (C)]]*OO[[#This Row],[84]]</f>
        <v>6.2155786660012494E-2</v>
      </c>
      <c r="CI484" s="10">
        <f>3/24000000*OO[[#This Row],[143 (06JUL1985 18:00:00)-Water Temperature (C)]]*OO[[#This Row],[85]]</f>
        <v>5.9771973635699992E-2</v>
      </c>
      <c r="CJ484" s="10">
        <f>3/24000000*OO[[#This Row],[144 (06JUL1985 21:00:00)-Water Temperature (C)]]*OO[[#This Row],[86]]</f>
        <v>5.750581088705E-2</v>
      </c>
      <c r="CK484" s="10">
        <f>3/24000000*OO[[#This Row],[145 (07JUL1985 00:00:00)-Water Temperature (C)]]*OO[[#This Row],[87]]</f>
        <v>5.54308882560125E-2</v>
      </c>
      <c r="CL484" s="10">
        <f>3/24000000*OO[[#This Row],[146 (07JUL1985 03:00:00)-Water Temperature (C)]]*OO[[#This Row],[88]]</f>
        <v>5.3886728310749997E-2</v>
      </c>
      <c r="CM484" s="10">
        <f>3/24000000*OO[[#This Row],[147 (07JUL1985 06:00:00)-Water Temperature (C)]]*OO[[#This Row],[89]]</f>
        <v>5.2336043405800003E-2</v>
      </c>
      <c r="CN484" s="10">
        <f>3/24000000*OO[[#This Row],[148 (07JUL1985 09:00:00)-Water Temperature (C)]]*OO[[#This Row],[90]]</f>
        <v>5.07669031905E-2</v>
      </c>
      <c r="CO484" s="10">
        <f>3/24000000*OO[[#This Row],[149 (07JUL1985 12:00:00)-Water Temperature (C)]]*OO[[#This Row],[91]]</f>
        <v>4.9240143128399999E-2</v>
      </c>
      <c r="CP484" s="10">
        <f>3/24000000*OO[[#This Row],[150 (07JUL1985 15:00:00)-Water Temperature (C)]]*OO[[#This Row],[92]]</f>
        <v>4.7799857678399997E-2</v>
      </c>
      <c r="CQ484" s="10">
        <f>3/24000000*OO[[#This Row],[151 (07JUL1985 18:00:00)-Water Temperature (C)]]*OO[[#This Row],[93]]</f>
        <v>4.6335428993599999E-2</v>
      </c>
      <c r="CR484" s="10">
        <f>3/24000000*OO[[#This Row],[152 (07JUL1985 21:00:00)-Water Temperature (C)]]*OO[[#This Row],[94]]</f>
        <v>4.4917363445062496E-2</v>
      </c>
      <c r="CS484" s="10">
        <f>3/24000000*OO[[#This Row],[153 (08JUL1985 00:00:00)-Water Temperature (C)]]*OO[[#This Row],[95]]</f>
        <v>4.3581495844124997E-2</v>
      </c>
      <c r="CT484" s="10">
        <f>3/24000000*OO[[#This Row],[154 (08JUL1985 03:00:00)-Water Temperature (C)]]*OO[[#This Row],[96]]</f>
        <v>4.2683821129050004E-2</v>
      </c>
      <c r="CU484" s="10">
        <f>3/24000000*OO[[#This Row],[155 (08JUL1985 06:00:00)-Water Temperature (C)]]*OO[[#This Row],[97]]</f>
        <v>4.1905048103649999E-2</v>
      </c>
      <c r="CV484" s="10">
        <f>3/24000000*OO[[#This Row],[156 (08JUL1985 09:00:00)-Water Temperature (C)]]*OO[[#This Row],[98]]</f>
        <v>4.10659162323E-2</v>
      </c>
      <c r="CW484" s="10">
        <f>3/24000000*OO[[#This Row],[157 (08JUL1985 12:00:00)-Water Temperature (C)]]*OO[[#This Row],[99]]</f>
        <v>4.0224450056849992E-2</v>
      </c>
    </row>
    <row r="485" spans="1:101" x14ac:dyDescent="0.35">
      <c r="A485" t="s">
        <v>492</v>
      </c>
      <c r="B485">
        <v>833.33230000000003</v>
      </c>
      <c r="C485" s="10">
        <f>3/24*OO[[#This Row],[59 (26JUN1985 06:00:00)-Water Temperature (C)]]*OO[[#This Row],[1]]/SUM(OO[1])</f>
        <v>0</v>
      </c>
      <c r="D485" s="10">
        <f>3/24*OO[[#This Row],[60 (26JUN1985 09:00:00)-Water Temperature (C)]]*OO[[#This Row],[2]]/SUM(OO[2])</f>
        <v>0</v>
      </c>
      <c r="E485" s="10">
        <f>3/24*OO[[#This Row],[61 (26JUN1985 12:00:00)-Water Temperature (C)]]*OO[[#This Row],[3]]/SUM(OO[3])</f>
        <v>0</v>
      </c>
      <c r="F485" s="10">
        <f>3/24*OO[[#This Row],[62 (26JUN1985 15:00:00)-Water Temperature (C)]]*OO[[#This Row],[4]]/SUM(OO[4])</f>
        <v>0</v>
      </c>
      <c r="G485" s="10">
        <f>3/24*OO[[#This Row],[63 (26JUN1985 18:00:00)-Water Temperature (C)]]*OO[[#This Row],[5]]/SUM(OO[5])</f>
        <v>0</v>
      </c>
      <c r="H485" s="10">
        <f>3/24*OO[[#This Row],[64 (26JUN1985 21:00:00)-Water Temperature (C)]]*OO[[#This Row],[6]]/SUM(OO[6])</f>
        <v>0</v>
      </c>
      <c r="I485" s="10">
        <f>3/24*OO[[#This Row],[65 (27JUN1985 00:00:00)-Water Temperature (C)]]*OO[[#This Row],[7]]/SUM(OO[7])</f>
        <v>0</v>
      </c>
      <c r="J485" s="10">
        <f>3/24*OO[[#This Row],[66 (27JUN1985 03:00:00)-Water Temperature (C)]]*OO[[#This Row],[8]]/SUM(OO[8])</f>
        <v>0</v>
      </c>
      <c r="K485" s="10">
        <f>3/24*OO[[#This Row],[67 (27JUN1985 06:00:00)-Water Temperature (C)]]*OO[[#This Row],[9]]/SUM(OO[9])</f>
        <v>0</v>
      </c>
      <c r="L485" s="10">
        <f>3/24*OO[[#This Row],[68 (27JUN1985 09:00:00)-Water Temperature (C)]]*OO[[#This Row],[10]]/SUM(OO[10])</f>
        <v>0</v>
      </c>
      <c r="M485" s="10">
        <f>3/24*OO[[#This Row],[69 (27JUN1985 12:00:00)-Water Temperature (C)]]*OO[[#This Row],[11]]/SUM(OO[11])</f>
        <v>0</v>
      </c>
      <c r="N485" s="10">
        <f>3/24*OO[[#This Row],[70 (27JUN1985 15:00:00)-Water Temperature (C)]]*OO[[#This Row],[12]]/SUM(OO[12])</f>
        <v>0</v>
      </c>
      <c r="O485" s="10">
        <f>3/24*OO[[#This Row],[71 (27JUN1985 18:00:00)-Water Temperature (C)]]*OO[[#This Row],[13]]/SUM(OO[13])</f>
        <v>0</v>
      </c>
      <c r="P485" s="10">
        <f>3/24*OO[[#This Row],[72 (27JUN1985 21:00:00)-Water Temperature (C)]]*OO[[#This Row],[14]]/SUM(OO[14])</f>
        <v>0</v>
      </c>
      <c r="Q485" s="10">
        <f>3/24*OO[[#This Row],[73 (28JUN1985 00:00:00)-Water Temperature (C)]]*OO[[#This Row],[15]]/SUM(OO[15])</f>
        <v>0</v>
      </c>
      <c r="R485" s="10">
        <f>3/24*OO[[#This Row],[74 (28JUN1985 03:00:00)-Water Temperature (C)]]*OO[[#This Row],[16]]/SUM(OO[16])</f>
        <v>0</v>
      </c>
      <c r="S485" s="10">
        <f>3/24*OO[[#This Row],[75 (28JUN1985 06:00:00)-Water Temperature (C)]]*OO[[#This Row],[17]]/SUM(OO[17])</f>
        <v>0</v>
      </c>
      <c r="T485" s="10">
        <f>3/24*OO[[#This Row],[76 (28JUN1985 09:00:00)-Water Temperature (C)]]*OO[[#This Row],[18]]/SUM(OO[18])</f>
        <v>0</v>
      </c>
      <c r="U485" s="10">
        <f>3/24*OO[[#This Row],[77 (28JUN1985 12:00:00)-Water Temperature (C)]]*OO[[#This Row],[19]]/SUM(OO[19])</f>
        <v>0</v>
      </c>
      <c r="V485" s="10">
        <f>3/24000000*OO[[#This Row],[78 (28JUN1985 15:00:00)-Water Temperature (C)]]*OO[[#This Row],[20]]</f>
        <v>0</v>
      </c>
      <c r="W485" s="10">
        <f>3/24000000*OO[[#This Row],[79 (28JUN1985 18:00:00)-Water Temperature (C)]]*OO[[#This Row],[21]]</f>
        <v>0</v>
      </c>
      <c r="X485" s="10">
        <f>3/24000000*OO[[#This Row],[80 (28JUN1985 21:00:00)-Water Temperature (C)]]*OO[[#This Row],[22]]</f>
        <v>0</v>
      </c>
      <c r="Y485" s="10">
        <f>3/24000000*OO[[#This Row],[81 (29JUN1985 00:00:00)-Water Temperature (C)]]*OO[[#This Row],[23]]</f>
        <v>0</v>
      </c>
      <c r="Z485" s="10">
        <f>3/24000000*OO[[#This Row],[82 (29JUN1985 03:00:00)-Water Temperature (C)]]*OO[[#This Row],[24]]</f>
        <v>0</v>
      </c>
      <c r="AA485" s="10">
        <f>3/24000000*OO[[#This Row],[83 (29JUN1985 06:00:00)-Water Temperature (C)]]*OO[[#This Row],[25]]</f>
        <v>0</v>
      </c>
      <c r="AB485" s="10">
        <f>3/24000000*OO[[#This Row],[84 (29JUN1985 09:00:00)-Water Temperature (C)]]*OO[[#This Row],[26]]</f>
        <v>0</v>
      </c>
      <c r="AC485" s="10">
        <f>3/24000000*OO[[#This Row],[85 (29JUN1985 12:00:00)-Water Temperature (C)]]*OO[[#This Row],[27]]</f>
        <v>4.4731083656750008E-40</v>
      </c>
      <c r="AD485" s="10">
        <f>3/24000000*OO[[#This Row],[86 (29JUN1985 15:00:00)-Water Temperature (C)]]*OO[[#This Row],[28]]</f>
        <v>9.8892087450449992E-35</v>
      </c>
      <c r="AE485" s="10">
        <f>3/24000000*OO[[#This Row],[88 (29JUN1985 21:00:00)-Water Temperature (C)]]*OO[[#This Row],[30]]</f>
        <v>1.07019511135E-26</v>
      </c>
      <c r="AF485" s="10">
        <f>3/24000000*OO[[#This Row],[88 (29JUN1985 21:00:00)-Water Temperature (C)]]*OO[[#This Row],[30]]</f>
        <v>1.07019511135E-26</v>
      </c>
      <c r="AG485" s="10">
        <f>3/24000000*OO[[#This Row],[89 (30JUN1985 00:00:00)-Water Temperature (C)]]*OO[[#This Row],[31]]</f>
        <v>1.5835892372169998E-23</v>
      </c>
      <c r="AH485" s="10">
        <f>3/24000000*OO[[#This Row],[90 (30JUN1985 03:00:00)-Water Temperature (C)]]*OO[[#This Row],[32]]</f>
        <v>9.1722048189200009E-21</v>
      </c>
      <c r="AI485" s="10">
        <f>3/24000000*OO[[#This Row],[91 (30JUN1985 06:00:00)-Water Temperature (C)]]*OO[[#This Row],[33]]</f>
        <v>2.4504421511569999E-18</v>
      </c>
      <c r="AJ485" s="10">
        <f>3/24000000*OO[[#This Row],[92 (30JUN1985 09:00:00)-Water Temperature (C)]]*OO[[#This Row],[34]]</f>
        <v>3.3702241011539996E-16</v>
      </c>
      <c r="AK485" s="10">
        <f>3/24000000*OO[[#This Row],[93 (30JUN1985 12:00:00)-Water Temperature (C)]]*OO[[#This Row],[35]]</f>
        <v>2.6032580399781246E-14</v>
      </c>
      <c r="AL485" s="10">
        <f>3/24000000*OO[[#This Row],[94 (30JUN1985 15:00:00)-Water Temperature (C)]]*OO[[#This Row],[36]]</f>
        <v>1.2082332044289999E-12</v>
      </c>
      <c r="AM485" s="10">
        <f>3/24000000*OO[[#This Row],[95 (30JUN1985 18:00:00)-Water Temperature (C)]]*OO[[#This Row],[37]]</f>
        <v>3.5819663429607494E-11</v>
      </c>
      <c r="AN485" s="10">
        <f>3/24000000*OO[[#This Row],[96 (30JUN1985 21:00:00)-Water Temperature (C)]]*OO[[#This Row],[38]]</f>
        <v>7.188131963179998E-10</v>
      </c>
      <c r="AO485" s="10">
        <f>3/24000000*OO[[#This Row],[97 (01JUL1985 00:00:00)-Water Temperature (C)]]*OO[[#This Row],[39]]</f>
        <v>1.021540063505625E-8</v>
      </c>
      <c r="AP485" s="10">
        <f>3/24000000*OO[[#This Row],[98 (01JUL1985 03:00:00)-Water Temperature (C)]]*OO[[#This Row],[40]]</f>
        <v>1.0709682418925E-7</v>
      </c>
      <c r="AQ485" s="10">
        <f>3/24000000*OO[[#This Row],[99 (01JUL1985 06:00:00)-Water Temperature (C)]]*OO[[#This Row],[41]]</f>
        <v>8.4903779917687493E-7</v>
      </c>
      <c r="AR485" s="10">
        <f>3/24000000*OO[[#This Row],[100 (01JUL1985 09:00:00)-Water Temperature (C)]]*OO[[#This Row],[42]]</f>
        <v>5.2192771303449999E-6</v>
      </c>
      <c r="AS485" s="10">
        <f>3/24000000*OO[[#This Row],[101 (01JUL1985 12:00:00)-Water Temperature (C)]]*OO[[#This Row],[43]]</f>
        <v>2.5548214261714999E-5</v>
      </c>
      <c r="AT485" s="10">
        <f>3/24000000*OO[[#This Row],[102 (01JUL1985 15:00:00)-Water Temperature (C)]]*OO[[#This Row],[44]]</f>
        <v>1.0187401120717501E-4</v>
      </c>
      <c r="AU485" s="10">
        <f>3/24000000*OO[[#This Row],[103 (01JUL1985 18:00:00)-Water Temperature (C)]]*OO[[#This Row],[45]]</f>
        <v>3.383437676724E-4</v>
      </c>
      <c r="AV485" s="10">
        <f>3/24000000*OO[[#This Row],[104 (01JUL1985 21:00:00)-Water Temperature (C)]]*OO[[#This Row],[46]]</f>
        <v>9.5410609356900002E-4</v>
      </c>
      <c r="AW485" s="10">
        <f>3/24000000*OO[[#This Row],[105 (02JUL1985 00:00:00)-Water Temperature (C)]]*OO[[#This Row],[47]]</f>
        <v>2.3284322388427495E-3</v>
      </c>
      <c r="AX485" s="10">
        <f>3/24000000*OO[[#This Row],[106 (02JUL1985 03:00:00)-Water Temperature (C)]]*OO[[#This Row],[48]]</f>
        <v>5.0214323072549994E-3</v>
      </c>
      <c r="AY485" s="10">
        <f>3/24000000*OO[[#This Row],[107 (02JUL1985 06:00:00)-Water Temperature (C)]]*OO[[#This Row],[49]]</f>
        <v>9.6636625898175003E-3</v>
      </c>
      <c r="AZ485" s="10">
        <f>3/24000000*OO[[#This Row],[108 (02JUL1985 09:00:00)-Water Temperature (C)]]*OO[[#This Row],[50]]</f>
        <v>1.680803921613375E-2</v>
      </c>
      <c r="BA485" s="10">
        <f>3/24000000*OO[[#This Row],[109 (02JUL1985 12:00:00)-Water Temperature (C)]]*OO[[#This Row],[51]]</f>
        <v>2.6656280795455005E-2</v>
      </c>
      <c r="BB485" s="10">
        <f>3/24000000*OO[[#This Row],[110 (02JUL1985 15:00:00)-Water Temperature (C)]]*OO[[#This Row],[52]]</f>
        <v>3.8965075033089998E-2</v>
      </c>
      <c r="BC485" s="10">
        <f>3/24000000*OO[[#This Row],[111 (02JUL1985 18:00:00)-Water Temperature (C)]]*OO[[#This Row],[53]]</f>
        <v>5.2957223137599999E-2</v>
      </c>
      <c r="BD485" s="10">
        <f>3/24000000*OO[[#This Row],[112 (02JUL1985 21:00:00)-Water Temperature (C)]]*OO[[#This Row],[54]]</f>
        <v>6.7901725441599989E-2</v>
      </c>
      <c r="BE485" s="10">
        <f>3/24000000*OO[[#This Row],[113 (03JUL1985 00:00:00)-Water Temperature (C)]]*OO[[#This Row],[55]]</f>
        <v>8.3010947524650019E-2</v>
      </c>
      <c r="BF485" s="10">
        <f>3/24000000*OO[[#This Row],[114 (03JUL1985 03:00:00)-Water Temperature (C)]]*OO[[#This Row],[56]]</f>
        <v>9.7842475731825002E-2</v>
      </c>
      <c r="BG485" s="10">
        <f>3/24000000*OO[[#This Row],[115 (03JUL1985 06:00:00)-Water Temperature (C)]]*OO[[#This Row],[57]]</f>
        <v>0.11163298321915001</v>
      </c>
      <c r="BH485" s="10">
        <f>3/24000000*OO[[#This Row],[116 (03JUL1985 09:00:00)-Water Temperature (C)]]*OO[[#This Row],[58]]</f>
        <v>0.12319452468829999</v>
      </c>
      <c r="BI485" s="10">
        <f>3/24000000*OO[[#This Row],[117 (03JUL1985 12:00:00)-Water Temperature (C)]]*OO[[#This Row],[59]]</f>
        <v>0.13258028532796248</v>
      </c>
      <c r="BJ485" s="10">
        <f>3/24000000*OO[[#This Row],[118 (03JUL1985 15:00:00)-Water Temperature (C)]]*OO[[#This Row],[60]]</f>
        <v>0.13950273604616248</v>
      </c>
      <c r="BK485" s="10">
        <f>3/24000000*OO[[#This Row],[119 (03JUL1985 18:00:00)-Water Temperature (C)]]*OO[[#This Row],[61]]</f>
        <v>0.14394060338198747</v>
      </c>
      <c r="BL485" s="10">
        <f>3/24000000*OO[[#This Row],[120 (03JUL1985 21:00:00)-Water Temperature (C)]]*OO[[#This Row],[62]]</f>
        <v>0.14646857254074999</v>
      </c>
      <c r="BM485" s="10">
        <f>3/24000000*OO[[#This Row],[121 (04JUL1985 00:00:00)-Water Temperature (C)]]*OO[[#This Row],[63]]</f>
        <v>0.14777258264855</v>
      </c>
      <c r="BN485" s="10">
        <f>3/24000000*OO[[#This Row],[122 (04JUL1985 03:00:00)-Water Temperature (C)]]*OO[[#This Row],[64]]</f>
        <v>0.14912401055309998</v>
      </c>
      <c r="BO485" s="10">
        <f>3/24000000*OO[[#This Row],[123 (04JUL1985 06:00:00)-Water Temperature (C)]]*OO[[#This Row],[65]]</f>
        <v>0.14963370873830001</v>
      </c>
      <c r="BP485" s="10">
        <f>3/24000000*OO[[#This Row],[124 (04JUL1985 09:00:00)-Water Temperature (C)]]*OO[[#This Row],[66]]</f>
        <v>0.14911283630684999</v>
      </c>
      <c r="BQ485" s="10">
        <f>3/24000000*OO[[#This Row],[125 (04JUL1985 12:00:00)-Water Temperature (C)]]*OO[[#This Row],[67]]</f>
        <v>0.14710017175717499</v>
      </c>
      <c r="BR485" s="10">
        <f>3/24000000*OO[[#This Row],[126 (04JUL1985 15:00:00)-Water Temperature (C)]]*OO[[#This Row],[68]]</f>
        <v>0.14399181161099997</v>
      </c>
      <c r="BS485" s="10">
        <f>3/24000000*OO[[#This Row],[127 (04JUL1985 18:00:00)-Water Temperature (C)]]*OO[[#This Row],[69]]</f>
        <v>0.13981534943659998</v>
      </c>
      <c r="BT485" s="10">
        <f>3/24000000*OO[[#This Row],[128 (04JUL1985 21:00:00)-Water Temperature (C)]]*OO[[#This Row],[70]]</f>
        <v>0.13539592004433751</v>
      </c>
      <c r="BU485" s="10">
        <f>3/24000000*OO[[#This Row],[129 (05JUL1985 00:00:00)-Water Temperature (C)]]*OO[[#This Row],[71]]</f>
        <v>0.13099168335742498</v>
      </c>
      <c r="BV485" s="10">
        <f>3/24000000*OO[[#This Row],[130 (05JUL1985 03:00:00)-Water Temperature (C)]]*OO[[#This Row],[72]]</f>
        <v>0.12739263142441248</v>
      </c>
      <c r="BW485" s="10">
        <f>3/24000000*OO[[#This Row],[131 (05JUL1985 06:00:00)-Water Temperature (C)]]*OO[[#This Row],[73]]</f>
        <v>0.12384878374243749</v>
      </c>
      <c r="BX485" s="10">
        <f>3/24000000*OO[[#This Row],[132 (05JUL1985 09:00:00)-Water Temperature (C)]]*OO[[#This Row],[74]]</f>
        <v>0.12034219529090003</v>
      </c>
      <c r="BY485" s="10">
        <f>3/24000000*OO[[#This Row],[133 (05JUL1985 12:00:00)-Water Temperature (C)]]*OO[[#This Row],[75]]</f>
        <v>0.11673233194777499</v>
      </c>
      <c r="BZ485" s="10">
        <f>3/24000000*OO[[#This Row],[134 (05JUL1985 15:00:00)-Water Temperature (C)]]*OO[[#This Row],[76]]</f>
        <v>0.11264710596116249</v>
      </c>
      <c r="CA485" s="10">
        <f>3/24000000*OO[[#This Row],[135 (05JUL1985 18:00:00)-Water Temperature (C)]]*OO[[#This Row],[77]]</f>
        <v>0.10832192369565</v>
      </c>
      <c r="CB485" s="10">
        <f>3/24000000*OO[[#This Row],[136 (05JUL1985 21:00:00)-Water Temperature (C)]]*OO[[#This Row],[78]]</f>
        <v>0.1040434270692</v>
      </c>
      <c r="CC485" s="10">
        <f>3/24000000*OO[[#This Row],[137 (06JUL1985 00:00:00)-Water Temperature (C)]]*OO[[#This Row],[79]]</f>
        <v>0.10012544654242499</v>
      </c>
      <c r="CD485" s="10">
        <f>3/24000000*OO[[#This Row],[138 (06JUL1985 03:00:00)-Water Temperature (C)]]*OO[[#This Row],[80]]</f>
        <v>9.6954670910499988E-2</v>
      </c>
      <c r="CE485" s="10">
        <f>3/24000000*OO[[#This Row],[139 (06JUL1985 06:00:00)-Water Temperature (C)]]*OO[[#This Row],[81]]</f>
        <v>9.4035272031249992E-2</v>
      </c>
      <c r="CF485" s="10">
        <f>3/24000000*OO[[#This Row],[140 (06JUL1985 09:00:00)-Water Temperature (C)]]*OO[[#This Row],[82]]</f>
        <v>9.1317801681150015E-2</v>
      </c>
      <c r="CG485" s="10">
        <f>3/24000000*OO[[#This Row],[141 (06JUL1985 12:00:00)-Water Temperature (C)]]*OO[[#This Row],[83]]</f>
        <v>8.8585513428599993E-2</v>
      </c>
      <c r="CH485" s="10">
        <f>3/24000000*OO[[#This Row],[142 (06JUL1985 15:00:00)-Water Temperature (C)]]*OO[[#This Row],[84]]</f>
        <v>8.5742351842462511E-2</v>
      </c>
      <c r="CI485" s="10">
        <f>3/24000000*OO[[#This Row],[143 (06JUL1985 18:00:00)-Water Temperature (C)]]*OO[[#This Row],[85]]</f>
        <v>8.2648081791975012E-2</v>
      </c>
      <c r="CJ485" s="10">
        <f>3/24000000*OO[[#This Row],[144 (06JUL1985 21:00:00)-Water Temperature (C)]]*OO[[#This Row],[86]]</f>
        <v>7.9685441006187505E-2</v>
      </c>
      <c r="CK485" s="10">
        <f>3/24000000*OO[[#This Row],[145 (07JUL1985 00:00:00)-Water Temperature (C)]]*OO[[#This Row],[87]]</f>
        <v>7.6957283047225003E-2</v>
      </c>
      <c r="CL485" s="10">
        <f>3/24000000*OO[[#This Row],[146 (07JUL1985 03:00:00)-Water Temperature (C)]]*OO[[#This Row],[88]]</f>
        <v>7.4923267167524996E-2</v>
      </c>
      <c r="CM485" s="10">
        <f>3/24000000*OO[[#This Row],[147 (07JUL1985 06:00:00)-Water Temperature (C)]]*OO[[#This Row],[89]]</f>
        <v>7.2864135998137486E-2</v>
      </c>
      <c r="CN485" s="10">
        <f>3/24000000*OO[[#This Row],[148 (07JUL1985 09:00:00)-Water Temperature (C)]]*OO[[#This Row],[90]]</f>
        <v>7.0770204521162491E-2</v>
      </c>
      <c r="CO485" s="10">
        <f>3/24000000*OO[[#This Row],[149 (07JUL1985 12:00:00)-Water Temperature (C)]]*OO[[#This Row],[91]]</f>
        <v>6.8725736553375008E-2</v>
      </c>
      <c r="CP485" s="10">
        <f>3/24000000*OO[[#This Row],[150 (07JUL1985 15:00:00)-Water Temperature (C)]]*OO[[#This Row],[92]]</f>
        <v>6.6789773940999997E-2</v>
      </c>
      <c r="CQ485" s="10">
        <f>3/24000000*OO[[#This Row],[151 (07JUL1985 18:00:00)-Water Temperature (C)]]*OO[[#This Row],[93]]</f>
        <v>6.4815489575099999E-2</v>
      </c>
      <c r="CR485" s="10">
        <f>3/24000000*OO[[#This Row],[152 (07JUL1985 21:00:00)-Water Temperature (C)]]*OO[[#This Row],[94]]</f>
        <v>6.2899701161850008E-2</v>
      </c>
      <c r="CS485" s="10">
        <f>3/24000000*OO[[#This Row],[153 (08JUL1985 00:00:00)-Water Temperature (C)]]*OO[[#This Row],[95]]</f>
        <v>6.1088522970487495E-2</v>
      </c>
      <c r="CT485" s="10">
        <f>3/24000000*OO[[#This Row],[154 (08JUL1985 03:00:00)-Water Temperature (C)]]*OO[[#This Row],[96]]</f>
        <v>5.9864627371725002E-2</v>
      </c>
      <c r="CU485" s="10">
        <f>3/24000000*OO[[#This Row],[155 (08JUL1985 06:00:00)-Water Temperature (C)]]*OO[[#This Row],[97]]</f>
        <v>5.8793818951587501E-2</v>
      </c>
      <c r="CV485" s="10">
        <f>3/24000000*OO[[#This Row],[156 (08JUL1985 09:00:00)-Water Temperature (C)]]*OO[[#This Row],[98]]</f>
        <v>5.7636400016049992E-2</v>
      </c>
      <c r="CW485" s="10">
        <f>3/24000000*OO[[#This Row],[157 (08JUL1985 12:00:00)-Water Temperature (C)]]*OO[[#This Row],[99]]</f>
        <v>5.6472581757525002E-2</v>
      </c>
    </row>
    <row r="486" spans="1:101" x14ac:dyDescent="0.35">
      <c r="A486" t="s">
        <v>493</v>
      </c>
      <c r="B486">
        <v>833.49689999999998</v>
      </c>
      <c r="C486" s="10">
        <f>3/24*OO[[#This Row],[59 (26JUN1985 06:00:00)-Water Temperature (C)]]*OO[[#This Row],[1]]/SUM(OO[1])</f>
        <v>0</v>
      </c>
      <c r="D486" s="10">
        <f>3/24*OO[[#This Row],[60 (26JUN1985 09:00:00)-Water Temperature (C)]]*OO[[#This Row],[2]]/SUM(OO[2])</f>
        <v>0</v>
      </c>
      <c r="E486" s="10">
        <f>3/24*OO[[#This Row],[61 (26JUN1985 12:00:00)-Water Temperature (C)]]*OO[[#This Row],[3]]/SUM(OO[3])</f>
        <v>0</v>
      </c>
      <c r="F486" s="10">
        <f>3/24*OO[[#This Row],[62 (26JUN1985 15:00:00)-Water Temperature (C)]]*OO[[#This Row],[4]]/SUM(OO[4])</f>
        <v>0</v>
      </c>
      <c r="G486" s="10">
        <f>3/24*OO[[#This Row],[63 (26JUN1985 18:00:00)-Water Temperature (C)]]*OO[[#This Row],[5]]/SUM(OO[5])</f>
        <v>0</v>
      </c>
      <c r="H486" s="10">
        <f>3/24*OO[[#This Row],[64 (26JUN1985 21:00:00)-Water Temperature (C)]]*OO[[#This Row],[6]]/SUM(OO[6])</f>
        <v>0</v>
      </c>
      <c r="I486" s="10">
        <f>3/24*OO[[#This Row],[65 (27JUN1985 00:00:00)-Water Temperature (C)]]*OO[[#This Row],[7]]/SUM(OO[7])</f>
        <v>0</v>
      </c>
      <c r="J486" s="10">
        <f>3/24*OO[[#This Row],[66 (27JUN1985 03:00:00)-Water Temperature (C)]]*OO[[#This Row],[8]]/SUM(OO[8])</f>
        <v>0</v>
      </c>
      <c r="K486" s="10">
        <f>3/24*OO[[#This Row],[67 (27JUN1985 06:00:00)-Water Temperature (C)]]*OO[[#This Row],[9]]/SUM(OO[9])</f>
        <v>0</v>
      </c>
      <c r="L486" s="10">
        <f>3/24*OO[[#This Row],[68 (27JUN1985 09:00:00)-Water Temperature (C)]]*OO[[#This Row],[10]]/SUM(OO[10])</f>
        <v>0</v>
      </c>
      <c r="M486" s="10">
        <f>3/24*OO[[#This Row],[69 (27JUN1985 12:00:00)-Water Temperature (C)]]*OO[[#This Row],[11]]/SUM(OO[11])</f>
        <v>0</v>
      </c>
      <c r="N486" s="10">
        <f>3/24*OO[[#This Row],[70 (27JUN1985 15:00:00)-Water Temperature (C)]]*OO[[#This Row],[12]]/SUM(OO[12])</f>
        <v>0</v>
      </c>
      <c r="O486" s="10">
        <f>3/24*OO[[#This Row],[71 (27JUN1985 18:00:00)-Water Temperature (C)]]*OO[[#This Row],[13]]/SUM(OO[13])</f>
        <v>0</v>
      </c>
      <c r="P486" s="10">
        <f>3/24*OO[[#This Row],[72 (27JUN1985 21:00:00)-Water Temperature (C)]]*OO[[#This Row],[14]]/SUM(OO[14])</f>
        <v>0</v>
      </c>
      <c r="Q486" s="10">
        <f>3/24*OO[[#This Row],[73 (28JUN1985 00:00:00)-Water Temperature (C)]]*OO[[#This Row],[15]]/SUM(OO[15])</f>
        <v>0</v>
      </c>
      <c r="R486" s="10">
        <f>3/24*OO[[#This Row],[74 (28JUN1985 03:00:00)-Water Temperature (C)]]*OO[[#This Row],[16]]/SUM(OO[16])</f>
        <v>0</v>
      </c>
      <c r="S486" s="10">
        <f>3/24*OO[[#This Row],[75 (28JUN1985 06:00:00)-Water Temperature (C)]]*OO[[#This Row],[17]]/SUM(OO[17])</f>
        <v>0</v>
      </c>
      <c r="T486" s="10">
        <f>3/24*OO[[#This Row],[76 (28JUN1985 09:00:00)-Water Temperature (C)]]*OO[[#This Row],[18]]/SUM(OO[18])</f>
        <v>0</v>
      </c>
      <c r="U486" s="10">
        <f>3/24*OO[[#This Row],[77 (28JUN1985 12:00:00)-Water Temperature (C)]]*OO[[#This Row],[19]]/SUM(OO[19])</f>
        <v>0</v>
      </c>
      <c r="V486" s="10">
        <f>3/24000000*OO[[#This Row],[78 (28JUN1985 15:00:00)-Water Temperature (C)]]*OO[[#This Row],[20]]</f>
        <v>0</v>
      </c>
      <c r="W486" s="10">
        <f>3/24000000*OO[[#This Row],[79 (28JUN1985 18:00:00)-Water Temperature (C)]]*OO[[#This Row],[21]]</f>
        <v>0</v>
      </c>
      <c r="X486" s="10">
        <f>3/24000000*OO[[#This Row],[80 (28JUN1985 21:00:00)-Water Temperature (C)]]*OO[[#This Row],[22]]</f>
        <v>0</v>
      </c>
      <c r="Y486" s="10">
        <f>3/24000000*OO[[#This Row],[81 (29JUN1985 00:00:00)-Water Temperature (C)]]*OO[[#This Row],[23]]</f>
        <v>0</v>
      </c>
      <c r="Z486" s="10">
        <f>3/24000000*OO[[#This Row],[82 (29JUN1985 03:00:00)-Water Temperature (C)]]*OO[[#This Row],[24]]</f>
        <v>0</v>
      </c>
      <c r="AA486" s="10">
        <f>3/24000000*OO[[#This Row],[83 (29JUN1985 06:00:00)-Water Temperature (C)]]*OO[[#This Row],[25]]</f>
        <v>0</v>
      </c>
      <c r="AB486" s="10">
        <f>3/24000000*OO[[#This Row],[84 (29JUN1985 09:00:00)-Water Temperature (C)]]*OO[[#This Row],[26]]</f>
        <v>0</v>
      </c>
      <c r="AC486" s="10">
        <f>3/24000000*OO[[#This Row],[85 (29JUN1985 12:00:00)-Water Temperature (C)]]*OO[[#This Row],[27]]</f>
        <v>1.0307271899925E-40</v>
      </c>
      <c r="AD486" s="10">
        <f>3/24000000*OO[[#This Row],[86 (29JUN1985 15:00:00)-Water Temperature (C)]]*OO[[#This Row],[28]]</f>
        <v>2.5762948603314996E-35</v>
      </c>
      <c r="AE486" s="10">
        <f>3/24000000*OO[[#This Row],[88 (29JUN1985 21:00:00)-Water Temperature (C)]]*OO[[#This Row],[30]]</f>
        <v>3.4019239895939996E-27</v>
      </c>
      <c r="AF486" s="10">
        <f>3/24000000*OO[[#This Row],[88 (29JUN1985 21:00:00)-Water Temperature (C)]]*OO[[#This Row],[30]]</f>
        <v>3.4019239895939996E-27</v>
      </c>
      <c r="AG486" s="10">
        <f>3/24000000*OO[[#This Row],[89 (30JUN1985 00:00:00)-Water Temperature (C)]]*OO[[#This Row],[31]]</f>
        <v>5.43933904514875E-24</v>
      </c>
      <c r="AH486" s="10">
        <f>3/24000000*OO[[#This Row],[90 (30JUN1985 03:00:00)-Water Temperature (C)]]*OO[[#This Row],[32]]</f>
        <v>3.3793206064502498E-21</v>
      </c>
      <c r="AI486" s="10">
        <f>3/24000000*OO[[#This Row],[91 (30JUN1985 06:00:00)-Water Temperature (C)]]*OO[[#This Row],[33]]</f>
        <v>9.6170659871250003E-19</v>
      </c>
      <c r="AJ486" s="10">
        <f>3/24000000*OO[[#This Row],[92 (30JUN1985 09:00:00)-Water Temperature (C)]]*OO[[#This Row],[34]]</f>
        <v>1.4033530785412502E-16</v>
      </c>
      <c r="AK486" s="10">
        <f>3/24000000*OO[[#This Row],[93 (30JUN1985 12:00:00)-Water Temperature (C)]]*OO[[#This Row],[35]]</f>
        <v>1.1457275497928749E-14</v>
      </c>
      <c r="AL486" s="10">
        <f>3/24000000*OO[[#This Row],[94 (30JUN1985 15:00:00)-Water Temperature (C)]]*OO[[#This Row],[36]]</f>
        <v>5.6036691005925002E-13</v>
      </c>
      <c r="AM486" s="10">
        <f>3/24000000*OO[[#This Row],[95 (30JUN1985 18:00:00)-Water Temperature (C)]]*OO[[#This Row],[37]]</f>
        <v>1.7461475596799996E-11</v>
      </c>
      <c r="AN486" s="10">
        <f>3/24000000*OO[[#This Row],[96 (30JUN1985 21:00:00)-Water Temperature (C)]]*OO[[#This Row],[38]]</f>
        <v>3.6742851701418753E-10</v>
      </c>
      <c r="AO486" s="10">
        <f>3/24000000*OO[[#This Row],[97 (01JUL1985 00:00:00)-Water Temperature (C)]]*OO[[#This Row],[39]]</f>
        <v>5.4635284825875003E-9</v>
      </c>
      <c r="AP486" s="10">
        <f>3/24000000*OO[[#This Row],[98 (01JUL1985 03:00:00)-Water Temperature (C)]]*OO[[#This Row],[40]]</f>
        <v>5.9815118122087505E-8</v>
      </c>
      <c r="AQ486" s="10">
        <f>3/24000000*OO[[#This Row],[99 (01JUL1985 06:00:00)-Water Temperature (C)]]*OO[[#This Row],[41]]</f>
        <v>4.9441002411937492E-7</v>
      </c>
      <c r="AR486" s="10">
        <f>3/24000000*OO[[#This Row],[100 (01JUL1985 09:00:00)-Water Temperature (C)]]*OO[[#This Row],[42]]</f>
        <v>3.1643534095987494E-6</v>
      </c>
      <c r="AS486" s="10">
        <f>3/24000000*OO[[#This Row],[101 (01JUL1985 12:00:00)-Water Temperature (C)]]*OO[[#This Row],[43]]</f>
        <v>1.610469295295625E-5</v>
      </c>
      <c r="AT486" s="10">
        <f>3/24000000*OO[[#This Row],[102 (01JUL1985 15:00:00)-Water Temperature (C)]]*OO[[#This Row],[44]]</f>
        <v>6.6685828512024994E-5</v>
      </c>
      <c r="AU486" s="10">
        <f>3/24000000*OO[[#This Row],[103 (01JUL1985 18:00:00)-Water Temperature (C)]]*OO[[#This Row],[45]]</f>
        <v>2.297044234395E-4</v>
      </c>
      <c r="AV486" s="10">
        <f>3/24000000*OO[[#This Row],[104 (01JUL1985 21:00:00)-Water Temperature (C)]]*OO[[#This Row],[46]]</f>
        <v>6.7101505811999998E-4</v>
      </c>
      <c r="AW486" s="10">
        <f>3/24000000*OO[[#This Row],[105 (02JUL1985 00:00:00)-Water Temperature (C)]]*OO[[#This Row],[47]]</f>
        <v>1.6940677146468749E-3</v>
      </c>
      <c r="AX486" s="10">
        <f>3/24000000*OO[[#This Row],[106 (02JUL1985 03:00:00)-Water Temperature (C)]]*OO[[#This Row],[48]]</f>
        <v>3.7737155143888748E-3</v>
      </c>
      <c r="AY486" s="10">
        <f>3/24000000*OO[[#This Row],[107 (02JUL1985 06:00:00)-Water Temperature (C)]]*OO[[#This Row],[49]]</f>
        <v>7.49059252816875E-3</v>
      </c>
      <c r="AZ486" s="10">
        <f>3/24000000*OO[[#This Row],[108 (02JUL1985 09:00:00)-Water Temperature (C)]]*OO[[#This Row],[50]]</f>
        <v>1.341822554320625E-2</v>
      </c>
      <c r="BA486" s="10">
        <f>3/24000000*OO[[#This Row],[109 (02JUL1985 12:00:00)-Water Temperature (C)]]*OO[[#This Row],[51]]</f>
        <v>2.1886445076964998E-2</v>
      </c>
      <c r="BB486" s="10">
        <f>3/24000000*OO[[#This Row],[110 (02JUL1985 15:00:00)-Water Temperature (C)]]*OO[[#This Row],[52]]</f>
        <v>3.2859489351768752E-2</v>
      </c>
      <c r="BC486" s="10">
        <f>3/24000000*OO[[#This Row],[111 (02JUL1985 18:00:00)-Water Temperature (C)]]*OO[[#This Row],[53]]</f>
        <v>4.5805700580937497E-2</v>
      </c>
      <c r="BD486" s="10">
        <f>3/24000000*OO[[#This Row],[112 (02JUL1985 21:00:00)-Water Temperature (C)]]*OO[[#This Row],[54]]</f>
        <v>6.0149890172287487E-2</v>
      </c>
      <c r="BE486" s="10">
        <f>3/24000000*OO[[#This Row],[113 (03JUL1985 00:00:00)-Water Temperature (C)]]*OO[[#This Row],[55]]</f>
        <v>7.5189345927825002E-2</v>
      </c>
      <c r="BF486" s="10">
        <f>3/24000000*OO[[#This Row],[114 (03JUL1985 03:00:00)-Water Temperature (C)]]*OO[[#This Row],[56]]</f>
        <v>9.047334152924999E-2</v>
      </c>
      <c r="BG486" s="10">
        <f>3/24000000*OO[[#This Row],[115 (03JUL1985 06:00:00)-Water Temperature (C)]]*OO[[#This Row],[57]]</f>
        <v>0.10521015327093748</v>
      </c>
      <c r="BH486" s="10">
        <f>3/24000000*OO[[#This Row],[116 (03JUL1985 09:00:00)-Water Temperature (C)]]*OO[[#This Row],[58]]</f>
        <v>0.11817773098885</v>
      </c>
      <c r="BI486" s="10">
        <f>3/24000000*OO[[#This Row],[117 (03JUL1985 12:00:00)-Water Temperature (C)]]*OO[[#This Row],[59]]</f>
        <v>0.129278518904375</v>
      </c>
      <c r="BJ486" s="10">
        <f>3/24000000*OO[[#This Row],[118 (03JUL1985 15:00:00)-Water Temperature (C)]]*OO[[#This Row],[60]]</f>
        <v>0.1381093147853375</v>
      </c>
      <c r="BK486" s="10">
        <f>3/24000000*OO[[#This Row],[119 (03JUL1985 18:00:00)-Water Temperature (C)]]*OO[[#This Row],[61]]</f>
        <v>0.14453665494125001</v>
      </c>
      <c r="BL486" s="10">
        <f>3/24000000*OO[[#This Row],[120 (03JUL1985 21:00:00)-Water Temperature (C)]]*OO[[#This Row],[62]]</f>
        <v>0.14902225135712499</v>
      </c>
      <c r="BM486" s="10">
        <f>3/24000000*OO[[#This Row],[121 (04JUL1985 00:00:00)-Water Temperature (C)]]*OO[[#This Row],[63]]</f>
        <v>0.15218380169369999</v>
      </c>
      <c r="BN486" s="10">
        <f>3/24000000*OO[[#This Row],[122 (04JUL1985 03:00:00)-Water Temperature (C)]]*OO[[#This Row],[64]]</f>
        <v>0.15526523746293749</v>
      </c>
      <c r="BO486" s="10">
        <f>3/24000000*OO[[#This Row],[123 (04JUL1985 06:00:00)-Water Temperature (C)]]*OO[[#This Row],[65]]</f>
        <v>0.15736087679999999</v>
      </c>
      <c r="BP486" s="10">
        <f>3/24000000*OO[[#This Row],[124 (04JUL1985 09:00:00)-Water Temperature (C)]]*OO[[#This Row],[66]]</f>
        <v>0.15826457436060001</v>
      </c>
      <c r="BQ486" s="10">
        <f>3/24000000*OO[[#This Row],[125 (04JUL1985 12:00:00)-Water Temperature (C)]]*OO[[#This Row],[67]]</f>
        <v>0.157490120380325</v>
      </c>
      <c r="BR486" s="10">
        <f>3/24000000*OO[[#This Row],[126 (04JUL1985 15:00:00)-Water Temperature (C)]]*OO[[#This Row],[68]]</f>
        <v>0.15543182661452498</v>
      </c>
      <c r="BS486" s="10">
        <f>3/24000000*OO[[#This Row],[127 (04JUL1985 18:00:00)-Water Temperature (C)]]*OO[[#This Row],[69]]</f>
        <v>0.15211392783559999</v>
      </c>
      <c r="BT486" s="10">
        <f>3/24000000*OO[[#This Row],[128 (04JUL1985 21:00:00)-Water Temperature (C)]]*OO[[#This Row],[70]]</f>
        <v>0.1483950752312875</v>
      </c>
      <c r="BU486" s="10">
        <f>3/24000000*OO[[#This Row],[129 (05JUL1985 00:00:00)-Water Temperature (C)]]*OO[[#This Row],[71]]</f>
        <v>0.14455620934267499</v>
      </c>
      <c r="BV486" s="10">
        <f>3/24000000*OO[[#This Row],[130 (05JUL1985 03:00:00)-Water Temperature (C)]]*OO[[#This Row],[72]]</f>
        <v>0.14145853281029999</v>
      </c>
      <c r="BW486" s="10">
        <f>3/24000000*OO[[#This Row],[131 (05JUL1985 06:00:00)-Water Temperature (C)]]*OO[[#This Row],[73]]</f>
        <v>0.138308411781325</v>
      </c>
      <c r="BX486" s="10">
        <f>3/24000000*OO[[#This Row],[132 (05JUL1985 09:00:00)-Water Temperature (C)]]*OO[[#This Row],[74]]</f>
        <v>0.13509689270123751</v>
      </c>
      <c r="BY486" s="10">
        <f>3/24000000*OO[[#This Row],[133 (05JUL1985 12:00:00)-Water Temperature (C)]]*OO[[#This Row],[75]]</f>
        <v>0.13169341347765001</v>
      </c>
      <c r="BZ486" s="10">
        <f>3/24000000*OO[[#This Row],[134 (05JUL1985 15:00:00)-Water Temperature (C)]]*OO[[#This Row],[76]]</f>
        <v>0.12769609483944999</v>
      </c>
      <c r="CA486" s="10">
        <f>3/24000000*OO[[#This Row],[135 (05JUL1985 18:00:00)-Water Temperature (C)]]*OO[[#This Row],[77]]</f>
        <v>0.12333401568649999</v>
      </c>
      <c r="CB486" s="10">
        <f>3/24000000*OO[[#This Row],[136 (05JUL1985 21:00:00)-Water Temperature (C)]]*OO[[#This Row],[78]]</f>
        <v>0.1189917280779</v>
      </c>
      <c r="CC486" s="10">
        <f>3/24000000*OO[[#This Row],[137 (06JUL1985 00:00:00)-Water Temperature (C)]]*OO[[#This Row],[79]]</f>
        <v>0.11497334921831248</v>
      </c>
      <c r="CD486" s="10">
        <f>3/24000000*OO[[#This Row],[138 (06JUL1985 03:00:00)-Water Temperature (C)]]*OO[[#This Row],[80]]</f>
        <v>0.11171672204604999</v>
      </c>
      <c r="CE486" s="10">
        <f>3/24000000*OO[[#This Row],[139 (06JUL1985 06:00:00)-Water Temperature (C)]]*OO[[#This Row],[81]]</f>
        <v>0.10869056305071251</v>
      </c>
      <c r="CF486" s="10">
        <f>3/24000000*OO[[#This Row],[140 (06JUL1985 09:00:00)-Water Temperature (C)]]*OO[[#This Row],[82]]</f>
        <v>0.10584204339036249</v>
      </c>
      <c r="CG486" s="10">
        <f>3/24000000*OO[[#This Row],[141 (06JUL1985 12:00:00)-Water Temperature (C)]]*OO[[#This Row],[83]]</f>
        <v>0.10293859189379999</v>
      </c>
      <c r="CH486" s="10">
        <f>3/24000000*OO[[#This Row],[142 (06JUL1985 15:00:00)-Water Temperature (C)]]*OO[[#This Row],[84]]</f>
        <v>9.9882696454200004E-2</v>
      </c>
      <c r="CI486" s="10">
        <f>3/24000000*OO[[#This Row],[143 (06JUL1985 18:00:00)-Water Temperature (C)]]*OO[[#This Row],[85]]</f>
        <v>9.6510112257899988E-2</v>
      </c>
      <c r="CJ486" s="10">
        <f>3/24000000*OO[[#This Row],[144 (06JUL1985 21:00:00)-Water Temperature (C)]]*OO[[#This Row],[86]]</f>
        <v>9.3258161977199966E-2</v>
      </c>
      <c r="CK486" s="10">
        <f>3/24000000*OO[[#This Row],[145 (07JUL1985 00:00:00)-Water Temperature (C)]]*OO[[#This Row],[87]]</f>
        <v>9.0246602326762487E-2</v>
      </c>
      <c r="CL486" s="10">
        <f>3/24000000*OO[[#This Row],[146 (07JUL1985 03:00:00)-Water Temperature (C)]]*OO[[#This Row],[88]]</f>
        <v>8.7997598828750009E-2</v>
      </c>
      <c r="CM486" s="10">
        <f>3/24000000*OO[[#This Row],[147 (07JUL1985 06:00:00)-Water Temperature (C)]]*OO[[#This Row],[89]]</f>
        <v>8.5699230656249986E-2</v>
      </c>
      <c r="CN486" s="10">
        <f>3/24000000*OO[[#This Row],[148 (07JUL1985 09:00:00)-Water Temperature (C)]]*OO[[#This Row],[90]]</f>
        <v>8.3349251462399979E-2</v>
      </c>
      <c r="CO486" s="10">
        <f>3/24000000*OO[[#This Row],[149 (07JUL1985 12:00:00)-Water Temperature (C)]]*OO[[#This Row],[91]]</f>
        <v>8.1043830936149988E-2</v>
      </c>
      <c r="CP486" s="10">
        <f>3/24000000*OO[[#This Row],[150 (07JUL1985 15:00:00)-Water Temperature (C)]]*OO[[#This Row],[92]]</f>
        <v>7.8851973757200003E-2</v>
      </c>
      <c r="CQ486" s="10">
        <f>3/24000000*OO[[#This Row],[151 (07JUL1985 18:00:00)-Water Temperature (C)]]*OO[[#This Row],[93]]</f>
        <v>7.6609557640199999E-2</v>
      </c>
      <c r="CR486" s="10">
        <f>3/24000000*OO[[#This Row],[152 (07JUL1985 21:00:00)-Water Temperature (C)]]*OO[[#This Row],[94]]</f>
        <v>7.4427725367199979E-2</v>
      </c>
      <c r="CS486" s="10">
        <f>3/24000000*OO[[#This Row],[153 (08JUL1985 00:00:00)-Water Temperature (C)]]*OO[[#This Row],[95]]</f>
        <v>7.2357447592124993E-2</v>
      </c>
      <c r="CT486" s="10">
        <f>3/24000000*OO[[#This Row],[154 (08JUL1985 03:00:00)-Water Temperature (C)]]*OO[[#This Row],[96]]</f>
        <v>7.0953122235374991E-2</v>
      </c>
      <c r="CU486" s="10">
        <f>3/24000000*OO[[#This Row],[155 (08JUL1985 06:00:00)-Water Temperature (C)]]*OO[[#This Row],[97]]</f>
        <v>6.9713213593424986E-2</v>
      </c>
      <c r="CV486" s="10">
        <f>3/24000000*OO[[#This Row],[156 (08JUL1985 09:00:00)-Water Temperature (C)]]*OO[[#This Row],[98]]</f>
        <v>6.8367935948399988E-2</v>
      </c>
      <c r="CW486" s="10">
        <f>3/24000000*OO[[#This Row],[157 (08JUL1985 12:00:00)-Water Temperature (C)]]*OO[[#This Row],[99]]</f>
        <v>6.7012210463500005E-2</v>
      </c>
    </row>
    <row r="487" spans="1:101" x14ac:dyDescent="0.35">
      <c r="A487" t="s">
        <v>494</v>
      </c>
      <c r="B487">
        <v>842.55560000000003</v>
      </c>
      <c r="C487" s="10">
        <f>3/24*OO[[#This Row],[59 (26JUN1985 06:00:00)-Water Temperature (C)]]*OO[[#This Row],[1]]/SUM(OO[1])</f>
        <v>0</v>
      </c>
      <c r="D487" s="10">
        <f>3/24*OO[[#This Row],[60 (26JUN1985 09:00:00)-Water Temperature (C)]]*OO[[#This Row],[2]]/SUM(OO[2])</f>
        <v>0</v>
      </c>
      <c r="E487" s="10">
        <f>3/24*OO[[#This Row],[61 (26JUN1985 12:00:00)-Water Temperature (C)]]*OO[[#This Row],[3]]/SUM(OO[3])</f>
        <v>0</v>
      </c>
      <c r="F487" s="10">
        <f>3/24*OO[[#This Row],[62 (26JUN1985 15:00:00)-Water Temperature (C)]]*OO[[#This Row],[4]]/SUM(OO[4])</f>
        <v>0</v>
      </c>
      <c r="G487" s="10">
        <f>3/24*OO[[#This Row],[63 (26JUN1985 18:00:00)-Water Temperature (C)]]*OO[[#This Row],[5]]/SUM(OO[5])</f>
        <v>0</v>
      </c>
      <c r="H487" s="10">
        <f>3/24*OO[[#This Row],[64 (26JUN1985 21:00:00)-Water Temperature (C)]]*OO[[#This Row],[6]]/SUM(OO[6])</f>
        <v>0</v>
      </c>
      <c r="I487" s="10">
        <f>3/24*OO[[#This Row],[65 (27JUN1985 00:00:00)-Water Temperature (C)]]*OO[[#This Row],[7]]/SUM(OO[7])</f>
        <v>0</v>
      </c>
      <c r="J487" s="10">
        <f>3/24*OO[[#This Row],[66 (27JUN1985 03:00:00)-Water Temperature (C)]]*OO[[#This Row],[8]]/SUM(OO[8])</f>
        <v>0</v>
      </c>
      <c r="K487" s="10">
        <f>3/24*OO[[#This Row],[67 (27JUN1985 06:00:00)-Water Temperature (C)]]*OO[[#This Row],[9]]/SUM(OO[9])</f>
        <v>0</v>
      </c>
      <c r="L487" s="10">
        <f>3/24*OO[[#This Row],[68 (27JUN1985 09:00:00)-Water Temperature (C)]]*OO[[#This Row],[10]]/SUM(OO[10])</f>
        <v>0</v>
      </c>
      <c r="M487" s="10">
        <f>3/24*OO[[#This Row],[69 (27JUN1985 12:00:00)-Water Temperature (C)]]*OO[[#This Row],[11]]/SUM(OO[11])</f>
        <v>0</v>
      </c>
      <c r="N487" s="10">
        <f>3/24*OO[[#This Row],[70 (27JUN1985 15:00:00)-Water Temperature (C)]]*OO[[#This Row],[12]]/SUM(OO[12])</f>
        <v>0</v>
      </c>
      <c r="O487" s="10">
        <f>3/24*OO[[#This Row],[71 (27JUN1985 18:00:00)-Water Temperature (C)]]*OO[[#This Row],[13]]/SUM(OO[13])</f>
        <v>0</v>
      </c>
      <c r="P487" s="10">
        <f>3/24*OO[[#This Row],[72 (27JUN1985 21:00:00)-Water Temperature (C)]]*OO[[#This Row],[14]]/SUM(OO[14])</f>
        <v>0</v>
      </c>
      <c r="Q487" s="10">
        <f>3/24*OO[[#This Row],[73 (28JUN1985 00:00:00)-Water Temperature (C)]]*OO[[#This Row],[15]]/SUM(OO[15])</f>
        <v>0</v>
      </c>
      <c r="R487" s="10">
        <f>3/24*OO[[#This Row],[74 (28JUN1985 03:00:00)-Water Temperature (C)]]*OO[[#This Row],[16]]/SUM(OO[16])</f>
        <v>0</v>
      </c>
      <c r="S487" s="10">
        <f>3/24*OO[[#This Row],[75 (28JUN1985 06:00:00)-Water Temperature (C)]]*OO[[#This Row],[17]]/SUM(OO[17])</f>
        <v>0</v>
      </c>
      <c r="T487" s="10">
        <f>3/24*OO[[#This Row],[76 (28JUN1985 09:00:00)-Water Temperature (C)]]*OO[[#This Row],[18]]/SUM(OO[18])</f>
        <v>0</v>
      </c>
      <c r="U487" s="10">
        <f>3/24*OO[[#This Row],[77 (28JUN1985 12:00:00)-Water Temperature (C)]]*OO[[#This Row],[19]]/SUM(OO[19])</f>
        <v>0</v>
      </c>
      <c r="V487" s="10">
        <f>3/24000000*OO[[#This Row],[78 (28JUN1985 15:00:00)-Water Temperature (C)]]*OO[[#This Row],[20]]</f>
        <v>0</v>
      </c>
      <c r="W487" s="10">
        <f>3/24000000*OO[[#This Row],[79 (28JUN1985 18:00:00)-Water Temperature (C)]]*OO[[#This Row],[21]]</f>
        <v>0</v>
      </c>
      <c r="X487" s="10">
        <f>3/24000000*OO[[#This Row],[80 (28JUN1985 21:00:00)-Water Temperature (C)]]*OO[[#This Row],[22]]</f>
        <v>0</v>
      </c>
      <c r="Y487" s="10">
        <f>3/24000000*OO[[#This Row],[81 (29JUN1985 00:00:00)-Water Temperature (C)]]*OO[[#This Row],[23]]</f>
        <v>0</v>
      </c>
      <c r="Z487" s="10">
        <f>3/24000000*OO[[#This Row],[82 (29JUN1985 03:00:00)-Water Temperature (C)]]*OO[[#This Row],[24]]</f>
        <v>0</v>
      </c>
      <c r="AA487" s="10">
        <f>3/24000000*OO[[#This Row],[83 (29JUN1985 06:00:00)-Water Temperature (C)]]*OO[[#This Row],[25]]</f>
        <v>0</v>
      </c>
      <c r="AB487" s="10">
        <f>3/24000000*OO[[#This Row],[84 (29JUN1985 09:00:00)-Water Temperature (C)]]*OO[[#This Row],[26]]</f>
        <v>0</v>
      </c>
      <c r="AC487" s="10">
        <f>3/24000000*OO[[#This Row],[85 (29JUN1985 12:00:00)-Water Temperature (C)]]*OO[[#This Row],[27]]</f>
        <v>2.3443082596929999E-41</v>
      </c>
      <c r="AD487" s="10">
        <f>3/24000000*OO[[#This Row],[86 (29JUN1985 15:00:00)-Water Temperature (C)]]*OO[[#This Row],[28]]</f>
        <v>6.5961063609200011E-36</v>
      </c>
      <c r="AE487" s="10">
        <f>3/24000000*OO[[#This Row],[88 (29JUN1985 21:00:00)-Water Temperature (C)]]*OO[[#This Row],[30]]</f>
        <v>1.0590007473065E-27</v>
      </c>
      <c r="AF487" s="10">
        <f>3/24000000*OO[[#This Row],[88 (29JUN1985 21:00:00)-Water Temperature (C)]]*OO[[#This Row],[30]]</f>
        <v>1.0590007473065E-27</v>
      </c>
      <c r="AG487" s="10">
        <f>3/24000000*OO[[#This Row],[89 (30JUN1985 00:00:00)-Water Temperature (C)]]*OO[[#This Row],[31]]</f>
        <v>1.8250902716299999E-24</v>
      </c>
      <c r="AH487" s="10">
        <f>3/24000000*OO[[#This Row],[90 (30JUN1985 03:00:00)-Water Temperature (C)]]*OO[[#This Row],[32]]</f>
        <v>1.2165818391532501E-21</v>
      </c>
      <c r="AI487" s="10">
        <f>3/24000000*OO[[#This Row],[91 (30JUN1985 06:00:00)-Water Temperature (C)]]*OO[[#This Row],[33]]</f>
        <v>3.6882740404599993E-19</v>
      </c>
      <c r="AJ487" s="10">
        <f>3/24000000*OO[[#This Row],[92 (30JUN1985 09:00:00)-Water Temperature (C)]]*OO[[#This Row],[34]]</f>
        <v>5.7110106484624993E-17</v>
      </c>
      <c r="AK487" s="10">
        <f>3/24000000*OO[[#This Row],[93 (30JUN1985 12:00:00)-Water Temperature (C)]]*OO[[#This Row],[35]]</f>
        <v>4.9290698373150002E-15</v>
      </c>
      <c r="AL487" s="10">
        <f>3/24000000*OO[[#This Row],[94 (30JUN1985 15:00:00)-Water Temperature (C)]]*OO[[#This Row],[36]]</f>
        <v>2.5409438487739998E-13</v>
      </c>
      <c r="AM487" s="10">
        <f>3/24000000*OO[[#This Row],[95 (30JUN1985 18:00:00)-Water Temperature (C)]]*OO[[#This Row],[37]]</f>
        <v>8.3237981702962499E-12</v>
      </c>
      <c r="AN487" s="10">
        <f>3/24000000*OO[[#This Row],[96 (30JUN1985 21:00:00)-Water Temperature (C)]]*OO[[#This Row],[38]]</f>
        <v>1.83691364875925E-10</v>
      </c>
      <c r="AO487" s="10">
        <f>3/24000000*OO[[#This Row],[97 (01JUL1985 00:00:00)-Water Temperature (C)]]*OO[[#This Row],[39]]</f>
        <v>2.8584141576469997E-9</v>
      </c>
      <c r="AP487" s="10">
        <f>3/24000000*OO[[#This Row],[98 (01JUL1985 03:00:00)-Water Temperature (C)]]*OO[[#This Row],[40]]</f>
        <v>3.2685709107414996E-8</v>
      </c>
      <c r="AQ487" s="10">
        <f>3/24000000*OO[[#This Row],[99 (01JUL1985 06:00:00)-Water Temperature (C)]]*OO[[#This Row],[41]]</f>
        <v>2.8173877009275002E-7</v>
      </c>
      <c r="AR487" s="10">
        <f>3/24000000*OO[[#This Row],[100 (01JUL1985 09:00:00)-Water Temperature (C)]]*OO[[#This Row],[42]]</f>
        <v>1.8777482360097499E-6</v>
      </c>
      <c r="AS487" s="10">
        <f>3/24000000*OO[[#This Row],[101 (01JUL1985 12:00:00)-Water Temperature (C)]]*OO[[#This Row],[43]]</f>
        <v>9.9379573925462498E-6</v>
      </c>
      <c r="AT487" s="10">
        <f>3/24000000*OO[[#This Row],[102 (01JUL1985 15:00:00)-Water Temperature (C)]]*OO[[#This Row],[44]]</f>
        <v>4.2737582985562502E-5</v>
      </c>
      <c r="AU487" s="10">
        <f>3/24000000*OO[[#This Row],[103 (01JUL1985 18:00:00)-Water Temperature (C)]]*OO[[#This Row],[45]]</f>
        <v>1.5270164239549998E-4</v>
      </c>
      <c r="AV487" s="10">
        <f>3/24000000*OO[[#This Row],[104 (01JUL1985 21:00:00)-Water Temperature (C)]]*OO[[#This Row],[46]]</f>
        <v>4.6213510770824995E-4</v>
      </c>
      <c r="AW487" s="10">
        <f>3/24000000*OO[[#This Row],[105 (02JUL1985 00:00:00)-Water Temperature (C)]]*OO[[#This Row],[47]]</f>
        <v>1.207120283373125E-3</v>
      </c>
      <c r="AX487" s="10">
        <f>3/24000000*OO[[#This Row],[106 (02JUL1985 03:00:00)-Water Temperature (C)]]*OO[[#This Row],[48]]</f>
        <v>2.7778885953733748E-3</v>
      </c>
      <c r="AY487" s="10">
        <f>3/24000000*OO[[#This Row],[107 (02JUL1985 06:00:00)-Water Temperature (C)]]*OO[[#This Row],[49]]</f>
        <v>5.6880552572999999E-3</v>
      </c>
      <c r="AZ487" s="10">
        <f>3/24000000*OO[[#This Row],[108 (02JUL1985 09:00:00)-Water Temperature (C)]]*OO[[#This Row],[50]]</f>
        <v>1.0495784252476249E-2</v>
      </c>
      <c r="BA487" s="10">
        <f>3/24000000*OO[[#This Row],[109 (02JUL1985 12:00:00)-Water Temperature (C)]]*OO[[#This Row],[51]]</f>
        <v>1.7610299514802502E-2</v>
      </c>
      <c r="BB487" s="10">
        <f>3/24000000*OO[[#This Row],[110 (02JUL1985 15:00:00)-Water Temperature (C)]]*OO[[#This Row],[52]]</f>
        <v>2.7160127924816247E-2</v>
      </c>
      <c r="BC487" s="10">
        <f>3/24000000*OO[[#This Row],[111 (02JUL1985 18:00:00)-Water Temperature (C)]]*OO[[#This Row],[53]]</f>
        <v>3.8839997239957499E-2</v>
      </c>
      <c r="BD487" s="10">
        <f>3/24000000*OO[[#This Row],[112 (02JUL1985 21:00:00)-Water Temperature (C)]]*OO[[#This Row],[54]]</f>
        <v>5.2242693552000001E-2</v>
      </c>
      <c r="BE487" s="10">
        <f>3/24000000*OO[[#This Row],[113 (03JUL1985 00:00:00)-Water Temperature (C)]]*OO[[#This Row],[55]]</f>
        <v>6.678839639485E-2</v>
      </c>
      <c r="BF487" s="10">
        <f>3/24000000*OO[[#This Row],[114 (03JUL1985 03:00:00)-Water Temperature (C)]]*OO[[#This Row],[56]]</f>
        <v>8.2058010578212492E-2</v>
      </c>
      <c r="BG487" s="10">
        <f>3/24000000*OO[[#This Row],[115 (03JUL1985 06:00:00)-Water Temperature (C)]]*OO[[#This Row],[57]]</f>
        <v>9.7282625045549992E-2</v>
      </c>
      <c r="BH487" s="10">
        <f>3/24000000*OO[[#This Row],[116 (03JUL1985 09:00:00)-Water Temperature (C)]]*OO[[#This Row],[58]]</f>
        <v>0.11125277278199999</v>
      </c>
      <c r="BI487" s="10">
        <f>3/24000000*OO[[#This Row],[117 (03JUL1985 12:00:00)-Water Temperature (C)]]*OO[[#This Row],[59]]</f>
        <v>0.12374455523625</v>
      </c>
      <c r="BJ487" s="10">
        <f>3/24000000*OO[[#This Row],[118 (03JUL1985 15:00:00)-Water Temperature (C)]]*OO[[#This Row],[60]]</f>
        <v>0.1342520664204</v>
      </c>
      <c r="BK487" s="10">
        <f>3/24000000*OO[[#This Row],[119 (03JUL1985 18:00:00)-Water Temperature (C)]]*OO[[#This Row],[61]]</f>
        <v>0.14253738941347499</v>
      </c>
      <c r="BL487" s="10">
        <f>3/24000000*OO[[#This Row],[120 (03JUL1985 21:00:00)-Water Temperature (C)]]*OO[[#This Row],[62]]</f>
        <v>0.148935017949375</v>
      </c>
      <c r="BM487" s="10">
        <f>3/24000000*OO[[#This Row],[121 (04JUL1985 00:00:00)-Water Temperature (C)]]*OO[[#This Row],[63]]</f>
        <v>0.15398066436771252</v>
      </c>
      <c r="BN487" s="10">
        <f>3/24000000*OO[[#This Row],[122 (04JUL1985 03:00:00)-Water Temperature (C)]]*OO[[#This Row],[64]]</f>
        <v>0.15885797631200002</v>
      </c>
      <c r="BO487" s="10">
        <f>3/24000000*OO[[#This Row],[123 (04JUL1985 06:00:00)-Water Temperature (C)]]*OO[[#This Row],[65]]</f>
        <v>0.16265464438831251</v>
      </c>
      <c r="BP487" s="10">
        <f>3/24000000*OO[[#This Row],[124 (04JUL1985 09:00:00)-Water Temperature (C)]]*OO[[#This Row],[66]]</f>
        <v>0.16513958374962498</v>
      </c>
      <c r="BQ487" s="10">
        <f>3/24000000*OO[[#This Row],[125 (04JUL1985 12:00:00)-Water Temperature (C)]]*OO[[#This Row],[67]]</f>
        <v>0.16579376389916251</v>
      </c>
      <c r="BR487" s="10">
        <f>3/24000000*OO[[#This Row],[126 (04JUL1985 15:00:00)-Water Temperature (C)]]*OO[[#This Row],[68]]</f>
        <v>0.16499796318417501</v>
      </c>
      <c r="BS487" s="10">
        <f>3/24000000*OO[[#This Row],[127 (04JUL1985 18:00:00)-Water Temperature (C)]]*OO[[#This Row],[69]]</f>
        <v>0.16276387846094997</v>
      </c>
      <c r="BT487" s="10">
        <f>3/24000000*OO[[#This Row],[128 (04JUL1985 21:00:00)-Water Temperature (C)]]*OO[[#This Row],[70]]</f>
        <v>0.15996672739331247</v>
      </c>
      <c r="BU487" s="10">
        <f>3/24000000*OO[[#This Row],[129 (05JUL1985 00:00:00)-Water Temperature (C)]]*OO[[#This Row],[71]]</f>
        <v>0.15690646567364999</v>
      </c>
      <c r="BV487" s="10">
        <f>3/24000000*OO[[#This Row],[130 (05JUL1985 03:00:00)-Water Temperature (C)]]*OO[[#This Row],[72]]</f>
        <v>0.154505329707225</v>
      </c>
      <c r="BW487" s="10">
        <f>3/24000000*OO[[#This Row],[131 (05JUL1985 06:00:00)-Water Temperature (C)]]*OO[[#This Row],[73]]</f>
        <v>0.151931975251725</v>
      </c>
      <c r="BX487" s="10">
        <f>3/24000000*OO[[#This Row],[132 (05JUL1985 09:00:00)-Water Temperature (C)]]*OO[[#This Row],[74]]</f>
        <v>0.14918943893212502</v>
      </c>
      <c r="BY487" s="10">
        <f>3/24000000*OO[[#This Row],[133 (05JUL1985 12:00:00)-Water Temperature (C)]]*OO[[#This Row],[75]]</f>
        <v>0.14614956484049996</v>
      </c>
      <c r="BZ487" s="10">
        <f>3/24000000*OO[[#This Row],[134 (05JUL1985 15:00:00)-Water Temperature (C)]]*OO[[#This Row],[76]]</f>
        <v>0.14238623967075001</v>
      </c>
      <c r="CA487" s="10">
        <f>3/24000000*OO[[#This Row],[135 (05JUL1985 18:00:00)-Water Temperature (C)]]*OO[[#This Row],[77]]</f>
        <v>0.13815390572932501</v>
      </c>
      <c r="CB487" s="10">
        <f>3/24000000*OO[[#This Row],[136 (05JUL1985 21:00:00)-Water Temperature (C)]]*OO[[#This Row],[78]]</f>
        <v>0.13385725805165</v>
      </c>
      <c r="CC487" s="10">
        <f>3/24000000*OO[[#This Row],[137 (06JUL1985 00:00:00)-Water Temperature (C)]]*OO[[#This Row],[79]]</f>
        <v>0.12982321789482501</v>
      </c>
      <c r="CD487" s="10">
        <f>3/24000000*OO[[#This Row],[138 (06JUL1985 03:00:00)-Water Temperature (C)]]*OO[[#This Row],[80]]</f>
        <v>0.12660202959543748</v>
      </c>
      <c r="CE487" s="10">
        <f>3/24000000*OO[[#This Row],[139 (06JUL1985 06:00:00)-Water Temperature (C)]]*OO[[#This Row],[81]]</f>
        <v>0.12355380078903747</v>
      </c>
      <c r="CF487" s="10">
        <f>3/24000000*OO[[#This Row],[140 (06JUL1985 09:00:00)-Water Temperature (C)]]*OO[[#This Row],[82]]</f>
        <v>0.12064685173803751</v>
      </c>
      <c r="CG487" s="10">
        <f>3/24000000*OO[[#This Row],[141 (06JUL1985 12:00:00)-Water Temperature (C)]]*OO[[#This Row],[83]]</f>
        <v>0.11764049501163748</v>
      </c>
      <c r="CH487" s="10">
        <f>3/24000000*OO[[#This Row],[142 (06JUL1985 15:00:00)-Water Temperature (C)]]*OO[[#This Row],[84]]</f>
        <v>0.11442799688180001</v>
      </c>
      <c r="CI487" s="10">
        <f>3/24000000*OO[[#This Row],[143 (06JUL1985 18:00:00)-Water Temperature (C)]]*OO[[#This Row],[85]]</f>
        <v>0.1108273263025</v>
      </c>
      <c r="CJ487" s="10">
        <f>3/24000000*OO[[#This Row],[144 (06JUL1985 21:00:00)-Water Temperature (C)]]*OO[[#This Row],[86]]</f>
        <v>0.10732815655481251</v>
      </c>
      <c r="CK487" s="10">
        <f>3/24000000*OO[[#This Row],[145 (07JUL1985 00:00:00)-Water Temperature (C)]]*OO[[#This Row],[87]]</f>
        <v>0.1040689700438375</v>
      </c>
      <c r="CL487" s="10">
        <f>3/24000000*OO[[#This Row],[146 (07JUL1985 03:00:00)-Water Temperature (C)]]*OO[[#This Row],[88]]</f>
        <v>0.101633358822075</v>
      </c>
      <c r="CM487" s="10">
        <f>3/24000000*OO[[#This Row],[147 (07JUL1985 06:00:00)-Water Temperature (C)]]*OO[[#This Row],[89]]</f>
        <v>9.9120328769474991E-2</v>
      </c>
      <c r="CN487" s="10">
        <f>3/24000000*OO[[#This Row],[148 (07JUL1985 09:00:00)-Water Temperature (C)]]*OO[[#This Row],[90]]</f>
        <v>9.6533753984000006E-2</v>
      </c>
      <c r="CO487" s="10">
        <f>3/24000000*OO[[#This Row],[149 (07JUL1985 12:00:00)-Water Temperature (C)]]*OO[[#This Row],[91]]</f>
        <v>9.3982049478899987E-2</v>
      </c>
      <c r="CP487" s="10">
        <f>3/24000000*OO[[#This Row],[150 (07JUL1985 15:00:00)-Water Temperature (C)]]*OO[[#This Row],[92]]</f>
        <v>9.1546654503175007E-2</v>
      </c>
      <c r="CQ487" s="10">
        <f>3/24000000*OO[[#This Row],[151 (07JUL1985 18:00:00)-Water Temperature (C)]]*OO[[#This Row],[93]]</f>
        <v>8.9044790992874989E-2</v>
      </c>
      <c r="CR487" s="10">
        <f>3/24000000*OO[[#This Row],[152 (07JUL1985 21:00:00)-Water Temperature (C)]]*OO[[#This Row],[94]]</f>
        <v>8.6604997264925002E-2</v>
      </c>
      <c r="CS487" s="10">
        <f>3/24000000*OO[[#This Row],[153 (08JUL1985 00:00:00)-Water Temperature (C)]]*OO[[#This Row],[95]]</f>
        <v>8.4280399252250005E-2</v>
      </c>
      <c r="CT487" s="10">
        <f>3/24000000*OO[[#This Row],[154 (08JUL1985 03:00:00)-Water Temperature (C)]]*OO[[#This Row],[96]]</f>
        <v>8.2698519678599994E-2</v>
      </c>
      <c r="CU487" s="10">
        <f>3/24000000*OO[[#This Row],[155 (08JUL1985 06:00:00)-Water Temperature (C)]]*OO[[#This Row],[97]]</f>
        <v>8.1290928512250005E-2</v>
      </c>
      <c r="CV487" s="10">
        <f>3/24000000*OO[[#This Row],[156 (08JUL1985 09:00:00)-Water Temperature (C)]]*OO[[#This Row],[98]]</f>
        <v>7.9759120183925003E-2</v>
      </c>
      <c r="CW487" s="10">
        <f>3/24000000*OO[[#This Row],[157 (08JUL1985 12:00:00)-Water Temperature (C)]]*OO[[#This Row],[99]]</f>
        <v>7.8212413604849998E-2</v>
      </c>
    </row>
    <row r="488" spans="1:101" x14ac:dyDescent="0.35">
      <c r="A488" t="s">
        <v>495</v>
      </c>
      <c r="B488">
        <v>817.22969999999998</v>
      </c>
      <c r="C488" s="10">
        <f>3/24*OO[[#This Row],[59 (26JUN1985 06:00:00)-Water Temperature (C)]]*OO[[#This Row],[1]]/SUM(OO[1])</f>
        <v>0</v>
      </c>
      <c r="D488" s="10">
        <f>3/24*OO[[#This Row],[60 (26JUN1985 09:00:00)-Water Temperature (C)]]*OO[[#This Row],[2]]/SUM(OO[2])</f>
        <v>0</v>
      </c>
      <c r="E488" s="10">
        <f>3/24*OO[[#This Row],[61 (26JUN1985 12:00:00)-Water Temperature (C)]]*OO[[#This Row],[3]]/SUM(OO[3])</f>
        <v>0</v>
      </c>
      <c r="F488" s="10">
        <f>3/24*OO[[#This Row],[62 (26JUN1985 15:00:00)-Water Temperature (C)]]*OO[[#This Row],[4]]/SUM(OO[4])</f>
        <v>0</v>
      </c>
      <c r="G488" s="10">
        <f>3/24*OO[[#This Row],[63 (26JUN1985 18:00:00)-Water Temperature (C)]]*OO[[#This Row],[5]]/SUM(OO[5])</f>
        <v>0</v>
      </c>
      <c r="H488" s="10">
        <f>3/24*OO[[#This Row],[64 (26JUN1985 21:00:00)-Water Temperature (C)]]*OO[[#This Row],[6]]/SUM(OO[6])</f>
        <v>0</v>
      </c>
      <c r="I488" s="10">
        <f>3/24*OO[[#This Row],[65 (27JUN1985 00:00:00)-Water Temperature (C)]]*OO[[#This Row],[7]]/SUM(OO[7])</f>
        <v>0</v>
      </c>
      <c r="J488" s="10">
        <f>3/24*OO[[#This Row],[66 (27JUN1985 03:00:00)-Water Temperature (C)]]*OO[[#This Row],[8]]/SUM(OO[8])</f>
        <v>0</v>
      </c>
      <c r="K488" s="10">
        <f>3/24*OO[[#This Row],[67 (27JUN1985 06:00:00)-Water Temperature (C)]]*OO[[#This Row],[9]]/SUM(OO[9])</f>
        <v>0</v>
      </c>
      <c r="L488" s="10">
        <f>3/24*OO[[#This Row],[68 (27JUN1985 09:00:00)-Water Temperature (C)]]*OO[[#This Row],[10]]/SUM(OO[10])</f>
        <v>0</v>
      </c>
      <c r="M488" s="10">
        <f>3/24*OO[[#This Row],[69 (27JUN1985 12:00:00)-Water Temperature (C)]]*OO[[#This Row],[11]]/SUM(OO[11])</f>
        <v>0</v>
      </c>
      <c r="N488" s="10">
        <f>3/24*OO[[#This Row],[70 (27JUN1985 15:00:00)-Water Temperature (C)]]*OO[[#This Row],[12]]/SUM(OO[12])</f>
        <v>0</v>
      </c>
      <c r="O488" s="10">
        <f>3/24*OO[[#This Row],[71 (27JUN1985 18:00:00)-Water Temperature (C)]]*OO[[#This Row],[13]]/SUM(OO[13])</f>
        <v>0</v>
      </c>
      <c r="P488" s="10">
        <f>3/24*OO[[#This Row],[72 (27JUN1985 21:00:00)-Water Temperature (C)]]*OO[[#This Row],[14]]/SUM(OO[14])</f>
        <v>0</v>
      </c>
      <c r="Q488" s="10">
        <f>3/24*OO[[#This Row],[73 (28JUN1985 00:00:00)-Water Temperature (C)]]*OO[[#This Row],[15]]/SUM(OO[15])</f>
        <v>0</v>
      </c>
      <c r="R488" s="10">
        <f>3/24*OO[[#This Row],[74 (28JUN1985 03:00:00)-Water Temperature (C)]]*OO[[#This Row],[16]]/SUM(OO[16])</f>
        <v>0</v>
      </c>
      <c r="S488" s="10">
        <f>3/24*OO[[#This Row],[75 (28JUN1985 06:00:00)-Water Temperature (C)]]*OO[[#This Row],[17]]/SUM(OO[17])</f>
        <v>0</v>
      </c>
      <c r="T488" s="10">
        <f>3/24*OO[[#This Row],[76 (28JUN1985 09:00:00)-Water Temperature (C)]]*OO[[#This Row],[18]]/SUM(OO[18])</f>
        <v>0</v>
      </c>
      <c r="U488" s="10">
        <f>3/24*OO[[#This Row],[77 (28JUN1985 12:00:00)-Water Temperature (C)]]*OO[[#This Row],[19]]/SUM(OO[19])</f>
        <v>0</v>
      </c>
      <c r="V488" s="10">
        <f>3/24000000*OO[[#This Row],[78 (28JUN1985 15:00:00)-Water Temperature (C)]]*OO[[#This Row],[20]]</f>
        <v>0</v>
      </c>
      <c r="W488" s="10">
        <f>3/24000000*OO[[#This Row],[79 (28JUN1985 18:00:00)-Water Temperature (C)]]*OO[[#This Row],[21]]</f>
        <v>0</v>
      </c>
      <c r="X488" s="10">
        <f>3/24000000*OO[[#This Row],[80 (28JUN1985 21:00:00)-Water Temperature (C)]]*OO[[#This Row],[22]]</f>
        <v>0</v>
      </c>
      <c r="Y488" s="10">
        <f>3/24000000*OO[[#This Row],[81 (29JUN1985 00:00:00)-Water Temperature (C)]]*OO[[#This Row],[23]]</f>
        <v>0</v>
      </c>
      <c r="Z488" s="10">
        <f>3/24000000*OO[[#This Row],[82 (29JUN1985 03:00:00)-Water Temperature (C)]]*OO[[#This Row],[24]]</f>
        <v>0</v>
      </c>
      <c r="AA488" s="10">
        <f>3/24000000*OO[[#This Row],[83 (29JUN1985 06:00:00)-Water Temperature (C)]]*OO[[#This Row],[25]]</f>
        <v>0</v>
      </c>
      <c r="AB488" s="10">
        <f>3/24000000*OO[[#This Row],[84 (29JUN1985 09:00:00)-Water Temperature (C)]]*OO[[#This Row],[26]]</f>
        <v>0</v>
      </c>
      <c r="AC488" s="10">
        <f>3/24000000*OO[[#This Row],[85 (29JUN1985 12:00:00)-Water Temperature (C)]]*OO[[#This Row],[27]]</f>
        <v>4.9739038397062493E-42</v>
      </c>
      <c r="AD488" s="10">
        <f>3/24000000*OO[[#This Row],[86 (29JUN1985 15:00:00)-Water Temperature (C)]]*OO[[#This Row],[28]]</f>
        <v>1.5852146951024998E-36</v>
      </c>
      <c r="AE488" s="10">
        <f>3/24000000*OO[[#This Row],[88 (29JUN1985 21:00:00)-Water Temperature (C)]]*OO[[#This Row],[30]]</f>
        <v>3.1216899364442498E-28</v>
      </c>
      <c r="AF488" s="10">
        <f>3/24000000*OO[[#This Row],[88 (29JUN1985 21:00:00)-Water Temperature (C)]]*OO[[#This Row],[30]]</f>
        <v>3.1216899364442498E-28</v>
      </c>
      <c r="AG488" s="10">
        <f>3/24000000*OO[[#This Row],[89 (30JUN1985 00:00:00)-Water Temperature (C)]]*OO[[#This Row],[31]]</f>
        <v>5.8142029024799998E-25</v>
      </c>
      <c r="AH488" s="10">
        <f>3/24000000*OO[[#This Row],[90 (30JUN1985 03:00:00)-Water Temperature (C)]]*OO[[#This Row],[32]]</f>
        <v>4.1635122732500003E-22</v>
      </c>
      <c r="AI488" s="10">
        <f>3/24000000*OO[[#This Row],[91 (30JUN1985 06:00:00)-Water Temperature (C)]]*OO[[#This Row],[33]]</f>
        <v>1.3455435205349999E-19</v>
      </c>
      <c r="AJ488" s="10">
        <f>3/24000000*OO[[#This Row],[92 (30JUN1985 09:00:00)-Water Temperature (C)]]*OO[[#This Row],[34]]</f>
        <v>2.2116012876263746E-17</v>
      </c>
      <c r="AK488" s="10">
        <f>3/24000000*OO[[#This Row],[93 (30JUN1985 12:00:00)-Water Temperature (C)]]*OO[[#This Row],[35]]</f>
        <v>2.018143594985E-15</v>
      </c>
      <c r="AL488" s="10">
        <f>3/24000000*OO[[#This Row],[94 (30JUN1985 15:00:00)-Water Temperature (C)]]*OO[[#This Row],[36]]</f>
        <v>1.0964177455892497E-13</v>
      </c>
      <c r="AM488" s="10">
        <f>3/24000000*OO[[#This Row],[95 (30JUN1985 18:00:00)-Water Temperature (C)]]*OO[[#This Row],[37]]</f>
        <v>3.7748419808567494E-12</v>
      </c>
      <c r="AN488" s="10">
        <f>3/24000000*OO[[#This Row],[96 (30JUN1985 21:00:00)-Water Temperature (C)]]*OO[[#This Row],[38]]</f>
        <v>8.7327771505875005E-11</v>
      </c>
      <c r="AO488" s="10">
        <f>3/24000000*OO[[#This Row],[97 (01JUL1985 00:00:00)-Water Temperature (C)]]*OO[[#This Row],[39]]</f>
        <v>1.4212872635839998E-9</v>
      </c>
      <c r="AP488" s="10">
        <f>3/24000000*OO[[#This Row],[98 (01JUL1985 03:00:00)-Water Temperature (C)]]*OO[[#This Row],[40]]</f>
        <v>1.6963444328862498E-8</v>
      </c>
      <c r="AQ488" s="10">
        <f>3/24000000*OO[[#This Row],[99 (01JUL1985 06:00:00)-Water Temperature (C)]]*OO[[#This Row],[41]]</f>
        <v>1.5236169178061253E-7</v>
      </c>
      <c r="AR488" s="10">
        <f>3/24000000*OO[[#This Row],[100 (01JUL1985 09:00:00)-Water Temperature (C)]]*OO[[#This Row],[42]]</f>
        <v>1.0565650253843751E-6</v>
      </c>
      <c r="AS488" s="10">
        <f>3/24000000*OO[[#This Row],[101 (01JUL1985 12:00:00)-Water Temperature (C)]]*OO[[#This Row],[43]]</f>
        <v>5.8094714992649994E-6</v>
      </c>
      <c r="AT488" s="10">
        <f>3/24000000*OO[[#This Row],[102 (01JUL1985 15:00:00)-Water Temperature (C)]]*OO[[#This Row],[44]]</f>
        <v>2.5920165172980002E-5</v>
      </c>
      <c r="AU488" s="10">
        <f>3/24000000*OO[[#This Row],[103 (01JUL1985 18:00:00)-Water Temperature (C)]]*OO[[#This Row],[45]]</f>
        <v>9.5960783816575009E-5</v>
      </c>
      <c r="AV488" s="10">
        <f>3/24000000*OO[[#This Row],[104 (01JUL1985 21:00:00)-Water Temperature (C)]]*OO[[#This Row],[46]]</f>
        <v>3.0052488565084995E-4</v>
      </c>
      <c r="AW488" s="10">
        <f>3/24000000*OO[[#This Row],[105 (02JUL1985 00:00:00)-Water Temperature (C)]]*OO[[#This Row],[47]]</f>
        <v>8.1122204203974983E-4</v>
      </c>
      <c r="AX488" s="10">
        <f>3/24000000*OO[[#This Row],[106 (02JUL1985 03:00:00)-Water Temperature (C)]]*OO[[#This Row],[48]]</f>
        <v>1.9263176517139997E-3</v>
      </c>
      <c r="AY488" s="10">
        <f>3/24000000*OO[[#This Row],[107 (02JUL1985 06:00:00)-Water Temperature (C)]]*OO[[#This Row],[49]]</f>
        <v>4.0643956577161248E-3</v>
      </c>
      <c r="AZ488" s="10">
        <f>3/24000000*OO[[#This Row],[108 (02JUL1985 09:00:00)-Water Temperature (C)]]*OO[[#This Row],[50]]</f>
        <v>7.7168753065799999E-3</v>
      </c>
      <c r="BA488" s="10">
        <f>3/24000000*OO[[#This Row],[109 (02JUL1985 12:00:00)-Water Temperature (C)]]*OO[[#This Row],[51]]</f>
        <v>1.3304916606059999E-2</v>
      </c>
      <c r="BB488" s="10">
        <f>3/24000000*OO[[#This Row],[110 (02JUL1985 15:00:00)-Water Temperature (C)]]*OO[[#This Row],[52]]</f>
        <v>2.1057486989759996E-2</v>
      </c>
      <c r="BC488" s="10">
        <f>3/24000000*OO[[#This Row],[111 (02JUL1985 18:00:00)-Water Temperature (C)]]*OO[[#This Row],[53]]</f>
        <v>3.0861542867899997E-2</v>
      </c>
      <c r="BD488" s="10">
        <f>3/24000000*OO[[#This Row],[112 (02JUL1985 21:00:00)-Water Temperature (C)]]*OO[[#This Row],[54]]</f>
        <v>4.2480570501949991E-2</v>
      </c>
      <c r="BE488" s="10">
        <f>3/24000000*OO[[#This Row],[113 (03JUL1985 00:00:00)-Water Temperature (C)]]*OO[[#This Row],[55]]</f>
        <v>5.5495541403349995E-2</v>
      </c>
      <c r="BF488" s="10">
        <f>3/24000000*OO[[#This Row],[114 (03JUL1985 03:00:00)-Water Temperature (C)]]*OO[[#This Row],[56]]</f>
        <v>6.9567347950799982E-2</v>
      </c>
      <c r="BG488" s="10">
        <f>3/24000000*OO[[#This Row],[115 (03JUL1985 06:00:00)-Water Temperature (C)]]*OO[[#This Row],[57]]</f>
        <v>8.4025415253500005E-2</v>
      </c>
      <c r="BH488" s="10">
        <f>3/24000000*OO[[#This Row],[116 (03JUL1985 09:00:00)-Water Temperature (C)]]*OO[[#This Row],[58]]</f>
        <v>9.7777184246874982E-2</v>
      </c>
      <c r="BI488" s="10">
        <f>3/24000000*OO[[#This Row],[117 (03JUL1985 12:00:00)-Water Temperature (C)]]*OO[[#This Row],[59]]</f>
        <v>0.11051939503412501</v>
      </c>
      <c r="BJ488" s="10">
        <f>3/24000000*OO[[#This Row],[118 (03JUL1985 15:00:00)-Water Temperature (C)]]*OO[[#This Row],[60]]</f>
        <v>0.12171060157571251</v>
      </c>
      <c r="BK488" s="10">
        <f>3/24000000*OO[[#This Row],[119 (03JUL1985 18:00:00)-Water Temperature (C)]]*OO[[#This Row],[61]]</f>
        <v>0.13103783618879999</v>
      </c>
      <c r="BL488" s="10">
        <f>3/24000000*OO[[#This Row],[120 (03JUL1985 21:00:00)-Water Temperature (C)]]*OO[[#This Row],[62]]</f>
        <v>0.13870273098222499</v>
      </c>
      <c r="BM488" s="10">
        <f>3/24000000*OO[[#This Row],[121 (04JUL1985 00:00:00)-Water Temperature (C)]]*OO[[#This Row],[63]]</f>
        <v>0.14512169421155</v>
      </c>
      <c r="BN488" s="10">
        <f>3/24000000*OO[[#This Row],[122 (04JUL1985 03:00:00)-Water Temperature (C)]]*OO[[#This Row],[64]]</f>
        <v>0.15134714498475002</v>
      </c>
      <c r="BO488" s="10">
        <f>3/24000000*OO[[#This Row],[123 (04JUL1985 06:00:00)-Water Temperature (C)]]*OO[[#This Row],[65]]</f>
        <v>0.15651049046259999</v>
      </c>
      <c r="BP488" s="10">
        <f>3/24000000*OO[[#This Row],[124 (04JUL1985 09:00:00)-Water Temperature (C)]]*OO[[#This Row],[66]]</f>
        <v>0.16036789339512497</v>
      </c>
      <c r="BQ488" s="10">
        <f>3/24000000*OO[[#This Row],[125 (04JUL1985 12:00:00)-Water Temperature (C)]]*OO[[#This Row],[67]]</f>
        <v>0.16239445715388751</v>
      </c>
      <c r="BR488" s="10">
        <f>3/24000000*OO[[#This Row],[126 (04JUL1985 15:00:00)-Water Temperature (C)]]*OO[[#This Row],[68]]</f>
        <v>0.16292575987929997</v>
      </c>
      <c r="BS488" s="10">
        <f>3/24000000*OO[[#This Row],[127 (04JUL1985 18:00:00)-Water Temperature (C)]]*OO[[#This Row],[69]]</f>
        <v>0.16195510978728747</v>
      </c>
      <c r="BT488" s="10">
        <f>3/24000000*OO[[#This Row],[128 (04JUL1985 21:00:00)-Water Temperature (C)]]*OO[[#This Row],[70]]</f>
        <v>0.16031138694398753</v>
      </c>
      <c r="BU488" s="10">
        <f>3/24000000*OO[[#This Row],[129 (05JUL1985 00:00:00)-Water Temperature (C)]]*OO[[#This Row],[71]]</f>
        <v>0.15828849264828751</v>
      </c>
      <c r="BV488" s="10">
        <f>3/24000000*OO[[#This Row],[130 (05JUL1985 03:00:00)-Water Temperature (C)]]*OO[[#This Row],[72]]</f>
        <v>0.15680076009902502</v>
      </c>
      <c r="BW488" s="10">
        <f>3/24000000*OO[[#This Row],[131 (05JUL1985 06:00:00)-Water Temperature (C)]]*OO[[#This Row],[73]]</f>
        <v>0.15503868865154999</v>
      </c>
      <c r="BX488" s="10">
        <f>3/24000000*OO[[#This Row],[132 (05JUL1985 09:00:00)-Water Temperature (C)]]*OO[[#This Row],[74]]</f>
        <v>0.15301150520724999</v>
      </c>
      <c r="BY488" s="10">
        <f>3/24000000*OO[[#This Row],[133 (05JUL1985 12:00:00)-Water Temperature (C)]]*OO[[#This Row],[75]]</f>
        <v>0.15060157607628749</v>
      </c>
      <c r="BZ488" s="10">
        <f>3/24000000*OO[[#This Row],[134 (05JUL1985 15:00:00)-Water Temperature (C)]]*OO[[#This Row],[76]]</f>
        <v>0.14738391362721251</v>
      </c>
      <c r="CA488" s="10">
        <f>3/24000000*OO[[#This Row],[135 (05JUL1985 18:00:00)-Water Temperature (C)]]*OO[[#This Row],[77]]</f>
        <v>0.14362413837937499</v>
      </c>
      <c r="CB488" s="10">
        <f>3/24000000*OO[[#This Row],[136 (05JUL1985 21:00:00)-Water Temperature (C)]]*OO[[#This Row],[78]]</f>
        <v>0.13971627719999999</v>
      </c>
      <c r="CC488" s="10">
        <f>3/24000000*OO[[#This Row],[137 (06JUL1985 00:00:00)-Water Temperature (C)]]*OO[[#This Row],[79]]</f>
        <v>0.13602189339097501</v>
      </c>
      <c r="CD488" s="10">
        <f>3/24000000*OO[[#This Row],[138 (06JUL1985 03:00:00)-Water Temperature (C)]]*OO[[#This Row],[80]]</f>
        <v>0.133067054475625</v>
      </c>
      <c r="CE488" s="10">
        <f>3/24000000*OO[[#This Row],[139 (06JUL1985 06:00:00)-Water Temperature (C)]]*OO[[#This Row],[81]]</f>
        <v>0.13022669980787499</v>
      </c>
      <c r="CF488" s="10">
        <f>3/24000000*OO[[#This Row],[140 (06JUL1985 09:00:00)-Water Temperature (C)]]*OO[[#This Row],[82]]</f>
        <v>0.127511810985625</v>
      </c>
      <c r="CG488" s="10">
        <f>3/24000000*OO[[#This Row],[141 (06JUL1985 12:00:00)-Water Temperature (C)]]*OO[[#This Row],[83]]</f>
        <v>0.12464108300189998</v>
      </c>
      <c r="CH488" s="10">
        <f>3/24000000*OO[[#This Row],[142 (06JUL1985 15:00:00)-Water Temperature (C)]]*OO[[#This Row],[84]]</f>
        <v>0.12151737704522499</v>
      </c>
      <c r="CI488" s="10">
        <f>3/24000000*OO[[#This Row],[143 (06JUL1985 18:00:00)-Water Temperature (C)]]*OO[[#This Row],[85]]</f>
        <v>0.11796122254204999</v>
      </c>
      <c r="CJ488" s="10">
        <f>3/24000000*OO[[#This Row],[144 (06JUL1985 21:00:00)-Water Temperature (C)]]*OO[[#This Row],[86]]</f>
        <v>0.11447348333060001</v>
      </c>
      <c r="CK488" s="10">
        <f>3/24000000*OO[[#This Row],[145 (07JUL1985 00:00:00)-Water Temperature (C)]]*OO[[#This Row],[87]]</f>
        <v>0.11120562709717499</v>
      </c>
      <c r="CL488" s="10">
        <f>3/24000000*OO[[#This Row],[146 (07JUL1985 03:00:00)-Water Temperature (C)]]*OO[[#This Row],[88]]</f>
        <v>0.10876408223812498</v>
      </c>
      <c r="CM488" s="10">
        <f>3/24000000*OO[[#This Row],[147 (07JUL1985 06:00:00)-Water Temperature (C)]]*OO[[#This Row],[89]]</f>
        <v>0.10622082718957498</v>
      </c>
      <c r="CN488" s="10">
        <f>3/24000000*OO[[#This Row],[148 (07JUL1985 09:00:00)-Water Temperature (C)]]*OO[[#This Row],[90]]</f>
        <v>0.10358575971952499</v>
      </c>
      <c r="CO488" s="10">
        <f>3/24000000*OO[[#This Row],[149 (07JUL1985 12:00:00)-Water Temperature (C)]]*OO[[#This Row],[91]]</f>
        <v>0.1009695458578125</v>
      </c>
      <c r="CP488" s="10">
        <f>3/24000000*OO[[#This Row],[150 (07JUL1985 15:00:00)-Water Temperature (C)]]*OO[[#This Row],[92]]</f>
        <v>9.8462567533399992E-2</v>
      </c>
      <c r="CQ488" s="10">
        <f>3/24000000*OO[[#This Row],[151 (07JUL1985 18:00:00)-Water Temperature (C)]]*OO[[#This Row],[93]]</f>
        <v>9.587739443712498E-2</v>
      </c>
      <c r="CR488" s="10">
        <f>3/24000000*OO[[#This Row],[152 (07JUL1985 21:00:00)-Water Temperature (C)]]*OO[[#This Row],[94]]</f>
        <v>9.3348066145699987E-2</v>
      </c>
      <c r="CS488" s="10">
        <f>3/24000000*OO[[#This Row],[153 (08JUL1985 00:00:00)-Water Temperature (C)]]*OO[[#This Row],[95]]</f>
        <v>9.0930609559087494E-2</v>
      </c>
      <c r="CT488" s="10">
        <f>3/24000000*OO[[#This Row],[154 (08JUL1985 03:00:00)-Water Temperature (C)]]*OO[[#This Row],[96]]</f>
        <v>8.9280249349900004E-2</v>
      </c>
      <c r="CU488" s="10">
        <f>3/24000000*OO[[#This Row],[155 (08JUL1985 06:00:00)-Water Temperature (C)]]*OO[[#This Row],[97]]</f>
        <v>8.7803820007637493E-2</v>
      </c>
      <c r="CV488" s="10">
        <f>3/24000000*OO[[#This Row],[156 (08JUL1985 09:00:00)-Water Temperature (C)]]*OO[[#This Row],[98]]</f>
        <v>8.6191327911150001E-2</v>
      </c>
      <c r="CW488" s="10">
        <f>3/24000000*OO[[#This Row],[157 (08JUL1985 12:00:00)-Water Temperature (C)]]*OO[[#This Row],[99]]</f>
        <v>8.4560446519025015E-2</v>
      </c>
    </row>
    <row r="489" spans="1:101" x14ac:dyDescent="0.35">
      <c r="A489" t="s">
        <v>496</v>
      </c>
      <c r="B489">
        <v>788.1884</v>
      </c>
      <c r="C489" s="10">
        <f>3/24*OO[[#This Row],[59 (26JUN1985 06:00:00)-Water Temperature (C)]]*OO[[#This Row],[1]]/SUM(OO[1])</f>
        <v>0</v>
      </c>
      <c r="D489" s="10">
        <f>3/24*OO[[#This Row],[60 (26JUN1985 09:00:00)-Water Temperature (C)]]*OO[[#This Row],[2]]/SUM(OO[2])</f>
        <v>0</v>
      </c>
      <c r="E489" s="10">
        <f>3/24*OO[[#This Row],[61 (26JUN1985 12:00:00)-Water Temperature (C)]]*OO[[#This Row],[3]]/SUM(OO[3])</f>
        <v>0</v>
      </c>
      <c r="F489" s="10">
        <f>3/24*OO[[#This Row],[62 (26JUN1985 15:00:00)-Water Temperature (C)]]*OO[[#This Row],[4]]/SUM(OO[4])</f>
        <v>0</v>
      </c>
      <c r="G489" s="10">
        <f>3/24*OO[[#This Row],[63 (26JUN1985 18:00:00)-Water Temperature (C)]]*OO[[#This Row],[5]]/SUM(OO[5])</f>
        <v>0</v>
      </c>
      <c r="H489" s="10">
        <f>3/24*OO[[#This Row],[64 (26JUN1985 21:00:00)-Water Temperature (C)]]*OO[[#This Row],[6]]/SUM(OO[6])</f>
        <v>0</v>
      </c>
      <c r="I489" s="10">
        <f>3/24*OO[[#This Row],[65 (27JUN1985 00:00:00)-Water Temperature (C)]]*OO[[#This Row],[7]]/SUM(OO[7])</f>
        <v>0</v>
      </c>
      <c r="J489" s="10">
        <f>3/24*OO[[#This Row],[66 (27JUN1985 03:00:00)-Water Temperature (C)]]*OO[[#This Row],[8]]/SUM(OO[8])</f>
        <v>0</v>
      </c>
      <c r="K489" s="10">
        <f>3/24*OO[[#This Row],[67 (27JUN1985 06:00:00)-Water Temperature (C)]]*OO[[#This Row],[9]]/SUM(OO[9])</f>
        <v>0</v>
      </c>
      <c r="L489" s="10">
        <f>3/24*OO[[#This Row],[68 (27JUN1985 09:00:00)-Water Temperature (C)]]*OO[[#This Row],[10]]/SUM(OO[10])</f>
        <v>0</v>
      </c>
      <c r="M489" s="10">
        <f>3/24*OO[[#This Row],[69 (27JUN1985 12:00:00)-Water Temperature (C)]]*OO[[#This Row],[11]]/SUM(OO[11])</f>
        <v>0</v>
      </c>
      <c r="N489" s="10">
        <f>3/24*OO[[#This Row],[70 (27JUN1985 15:00:00)-Water Temperature (C)]]*OO[[#This Row],[12]]/SUM(OO[12])</f>
        <v>0</v>
      </c>
      <c r="O489" s="10">
        <f>3/24*OO[[#This Row],[71 (27JUN1985 18:00:00)-Water Temperature (C)]]*OO[[#This Row],[13]]/SUM(OO[13])</f>
        <v>0</v>
      </c>
      <c r="P489" s="10">
        <f>3/24*OO[[#This Row],[72 (27JUN1985 21:00:00)-Water Temperature (C)]]*OO[[#This Row],[14]]/SUM(OO[14])</f>
        <v>0</v>
      </c>
      <c r="Q489" s="10">
        <f>3/24*OO[[#This Row],[73 (28JUN1985 00:00:00)-Water Temperature (C)]]*OO[[#This Row],[15]]/SUM(OO[15])</f>
        <v>0</v>
      </c>
      <c r="R489" s="10">
        <f>3/24*OO[[#This Row],[74 (28JUN1985 03:00:00)-Water Temperature (C)]]*OO[[#This Row],[16]]/SUM(OO[16])</f>
        <v>0</v>
      </c>
      <c r="S489" s="10">
        <f>3/24*OO[[#This Row],[75 (28JUN1985 06:00:00)-Water Temperature (C)]]*OO[[#This Row],[17]]/SUM(OO[17])</f>
        <v>0</v>
      </c>
      <c r="T489" s="10">
        <f>3/24*OO[[#This Row],[76 (28JUN1985 09:00:00)-Water Temperature (C)]]*OO[[#This Row],[18]]/SUM(OO[18])</f>
        <v>0</v>
      </c>
      <c r="U489" s="10">
        <f>3/24*OO[[#This Row],[77 (28JUN1985 12:00:00)-Water Temperature (C)]]*OO[[#This Row],[19]]/SUM(OO[19])</f>
        <v>0</v>
      </c>
      <c r="V489" s="10">
        <f>3/24000000*OO[[#This Row],[78 (28JUN1985 15:00:00)-Water Temperature (C)]]*OO[[#This Row],[20]]</f>
        <v>0</v>
      </c>
      <c r="W489" s="10">
        <f>3/24000000*OO[[#This Row],[79 (28JUN1985 18:00:00)-Water Temperature (C)]]*OO[[#This Row],[21]]</f>
        <v>0</v>
      </c>
      <c r="X489" s="10">
        <f>3/24000000*OO[[#This Row],[80 (28JUN1985 21:00:00)-Water Temperature (C)]]*OO[[#This Row],[22]]</f>
        <v>0</v>
      </c>
      <c r="Y489" s="10">
        <f>3/24000000*OO[[#This Row],[81 (29JUN1985 00:00:00)-Water Temperature (C)]]*OO[[#This Row],[23]]</f>
        <v>0</v>
      </c>
      <c r="Z489" s="10">
        <f>3/24000000*OO[[#This Row],[82 (29JUN1985 03:00:00)-Water Temperature (C)]]*OO[[#This Row],[24]]</f>
        <v>0</v>
      </c>
      <c r="AA489" s="10">
        <f>3/24000000*OO[[#This Row],[83 (29JUN1985 06:00:00)-Water Temperature (C)]]*OO[[#This Row],[25]]</f>
        <v>0</v>
      </c>
      <c r="AB489" s="10">
        <f>3/24000000*OO[[#This Row],[84 (29JUN1985 09:00:00)-Water Temperature (C)]]*OO[[#This Row],[26]]</f>
        <v>0</v>
      </c>
      <c r="AC489" s="10">
        <f>3/24000000*OO[[#This Row],[85 (29JUN1985 12:00:00)-Water Temperature (C)]]*OO[[#This Row],[27]]</f>
        <v>1.041389220722125E-42</v>
      </c>
      <c r="AD489" s="10">
        <f>3/24000000*OO[[#This Row],[86 (29JUN1985 15:00:00)-Water Temperature (C)]]*OO[[#This Row],[28]]</f>
        <v>3.7590787651717492E-37</v>
      </c>
      <c r="AE489" s="10">
        <f>3/24000000*OO[[#This Row],[88 (29JUN1985 21:00:00)-Water Temperature (C)]]*OO[[#This Row],[30]]</f>
        <v>9.1275420837187494E-29</v>
      </c>
      <c r="AF489" s="10">
        <f>3/24000000*OO[[#This Row],[88 (29JUN1985 21:00:00)-Water Temperature (C)]]*OO[[#This Row],[30]]</f>
        <v>9.1275420837187494E-29</v>
      </c>
      <c r="AG489" s="10">
        <f>3/24000000*OO[[#This Row],[89 (30JUN1985 00:00:00)-Water Temperature (C)]]*OO[[#This Row],[31]]</f>
        <v>1.8363880659317501E-25</v>
      </c>
      <c r="AH489" s="10">
        <f>3/24000000*OO[[#This Row],[90 (30JUN1985 03:00:00)-Water Temperature (C)]]*OO[[#This Row],[32]]</f>
        <v>1.412066833948125E-22</v>
      </c>
      <c r="AI489" s="10">
        <f>3/24000000*OO[[#This Row],[91 (30JUN1985 06:00:00)-Water Temperature (C)]]*OO[[#This Row],[33]]</f>
        <v>4.8618066802599995E-20</v>
      </c>
      <c r="AJ489" s="10">
        <f>3/24000000*OO[[#This Row],[92 (30JUN1985 09:00:00)-Water Temperature (C)]]*OO[[#This Row],[34]]</f>
        <v>8.4768701876325007E-18</v>
      </c>
      <c r="AK489" s="10">
        <f>3/24000000*OO[[#This Row],[93 (30JUN1985 12:00:00)-Water Temperature (C)]]*OO[[#This Row],[35]]</f>
        <v>8.1730430437937493E-16</v>
      </c>
      <c r="AL489" s="10">
        <f>3/24000000*OO[[#This Row],[94 (30JUN1985 15:00:00)-Water Temperature (C)]]*OO[[#This Row],[36]]</f>
        <v>4.676186443874999E-14</v>
      </c>
      <c r="AM489" s="10">
        <f>3/24000000*OO[[#This Row],[95 (30JUN1985 18:00:00)-Water Temperature (C)]]*OO[[#This Row],[37]]</f>
        <v>1.6907991306708749E-12</v>
      </c>
      <c r="AN489" s="10">
        <f>3/24000000*OO[[#This Row],[96 (30JUN1985 21:00:00)-Water Temperature (C)]]*OO[[#This Row],[38]]</f>
        <v>4.0973169305125003E-11</v>
      </c>
      <c r="AO489" s="10">
        <f>3/24000000*OO[[#This Row],[97 (01JUL1985 00:00:00)-Water Temperature (C)]]*OO[[#This Row],[39]]</f>
        <v>6.9692980716724996E-10</v>
      </c>
      <c r="AP489" s="10">
        <f>3/24000000*OO[[#This Row],[98 (01JUL1985 03:00:00)-Water Temperature (C)]]*OO[[#This Row],[40]]</f>
        <v>8.6752294402374997E-9</v>
      </c>
      <c r="AQ489" s="10">
        <f>3/24000000*OO[[#This Row],[99 (01JUL1985 06:00:00)-Water Temperature (C)]]*OO[[#This Row],[41]]</f>
        <v>8.1127712687774988E-8</v>
      </c>
      <c r="AR489" s="10">
        <f>3/24000000*OO[[#This Row],[100 (01JUL1985 09:00:00)-Water Temperature (C)]]*OO[[#This Row],[42]]</f>
        <v>5.8488708990512487E-7</v>
      </c>
      <c r="AS489" s="10">
        <f>3/24000000*OO[[#This Row],[101 (01JUL1985 12:00:00)-Water Temperature (C)]]*OO[[#This Row],[43]]</f>
        <v>3.3384931527705002E-6</v>
      </c>
      <c r="AT489" s="10">
        <f>3/24000000*OO[[#This Row],[102 (01JUL1985 15:00:00)-Water Temperature (C)]]*OO[[#This Row],[44]]</f>
        <v>1.5441396506137497E-5</v>
      </c>
      <c r="AU489" s="10">
        <f>3/24000000*OO[[#This Row],[103 (01JUL1985 18:00:00)-Water Temperature (C)]]*OO[[#This Row],[45]]</f>
        <v>5.9184676031737495E-5</v>
      </c>
      <c r="AV489" s="10">
        <f>3/24000000*OO[[#This Row],[104 (01JUL1985 21:00:00)-Water Temperature (C)]]*OO[[#This Row],[46]]</f>
        <v>1.9164402037854999E-4</v>
      </c>
      <c r="AW489" s="10">
        <f>3/24000000*OO[[#This Row],[105 (02JUL1985 00:00:00)-Water Temperature (C)]]*OO[[#This Row],[47]]</f>
        <v>5.3418841567437491E-4</v>
      </c>
      <c r="AX489" s="10">
        <f>3/24000000*OO[[#This Row],[106 (02JUL1985 03:00:00)-Water Temperature (C)]]*OO[[#This Row],[48]]</f>
        <v>1.3079126948544999E-3</v>
      </c>
      <c r="AY489" s="10">
        <f>3/24000000*OO[[#This Row],[107 (02JUL1985 06:00:00)-Water Temperature (C)]]*OO[[#This Row],[49]]</f>
        <v>2.8415832841270005E-3</v>
      </c>
      <c r="AZ489" s="10">
        <f>3/24000000*OO[[#This Row],[108 (02JUL1985 09:00:00)-Water Temperature (C)]]*OO[[#This Row],[50]]</f>
        <v>5.5479045580124993E-3</v>
      </c>
      <c r="BA489" s="10">
        <f>3/24000000*OO[[#This Row],[109 (02JUL1985 12:00:00)-Water Temperature (C)]]*OO[[#This Row],[51]]</f>
        <v>9.8234592014737505E-3</v>
      </c>
      <c r="BB489" s="10">
        <f>3/24000000*OO[[#This Row],[110 (02JUL1985 15:00:00)-Water Temperature (C)]]*OO[[#This Row],[52]]</f>
        <v>1.5946312976341248E-2</v>
      </c>
      <c r="BC489" s="10">
        <f>3/24000000*OO[[#This Row],[111 (02JUL1985 18:00:00)-Water Temperature (C)]]*OO[[#This Row],[53]]</f>
        <v>2.39400114700625E-2</v>
      </c>
      <c r="BD489" s="10">
        <f>3/24000000*OO[[#This Row],[112 (02JUL1985 21:00:00)-Water Temperature (C)]]*OO[[#This Row],[54]]</f>
        <v>3.3709113472545002E-2</v>
      </c>
      <c r="BE489" s="10">
        <f>3/24000000*OO[[#This Row],[113 (03JUL1985 00:00:00)-Water Temperature (C)]]*OO[[#This Row],[55]]</f>
        <v>4.4983499925599996E-2</v>
      </c>
      <c r="BF489" s="10">
        <f>3/24000000*OO[[#This Row],[114 (03JUL1985 03:00:00)-Water Temperature (C)]]*OO[[#This Row],[56]]</f>
        <v>5.7517340960774994E-2</v>
      </c>
      <c r="BG489" s="10">
        <f>3/24000000*OO[[#This Row],[115 (03JUL1985 06:00:00)-Water Temperature (C)]]*OO[[#This Row],[57]]</f>
        <v>7.0762753431849998E-2</v>
      </c>
      <c r="BH489" s="10">
        <f>3/24000000*OO[[#This Row],[116 (03JUL1985 09:00:00)-Water Temperature (C)]]*OO[[#This Row],[58]]</f>
        <v>8.3775630160199996E-2</v>
      </c>
      <c r="BI489" s="10">
        <f>3/24000000*OO[[#This Row],[117 (03JUL1985 12:00:00)-Water Temperature (C)]]*OO[[#This Row],[59]]</f>
        <v>9.6218055954599993E-2</v>
      </c>
      <c r="BJ489" s="10">
        <f>3/24000000*OO[[#This Row],[118 (03JUL1985 15:00:00)-Water Temperature (C)]]*OO[[#This Row],[60]]</f>
        <v>0.10755023790838751</v>
      </c>
      <c r="BK489" s="10">
        <f>3/24000000*OO[[#This Row],[119 (03JUL1985 18:00:00)-Water Temperature (C)]]*OO[[#This Row],[61]]</f>
        <v>0.11740961299147502</v>
      </c>
      <c r="BL489" s="10">
        <f>3/24000000*OO[[#This Row],[120 (03JUL1985 21:00:00)-Water Temperature (C)]]*OO[[#This Row],[62]]</f>
        <v>0.1258866857391</v>
      </c>
      <c r="BM489" s="10">
        <f>3/24000000*OO[[#This Row],[121 (04JUL1985 00:00:00)-Water Temperature (C)]]*OO[[#This Row],[63]]</f>
        <v>0.13328520246309999</v>
      </c>
      <c r="BN489" s="10">
        <f>3/24000000*OO[[#This Row],[122 (04JUL1985 03:00:00)-Water Temperature (C)]]*OO[[#This Row],[64]]</f>
        <v>0.14050743230663751</v>
      </c>
      <c r="BO489" s="10">
        <f>3/24000000*OO[[#This Row],[123 (04JUL1985 06:00:00)-Water Temperature (C)]]*OO[[#This Row],[65]]</f>
        <v>0.14674705989390002</v>
      </c>
      <c r="BP489" s="10">
        <f>3/24000000*OO[[#This Row],[124 (04JUL1985 09:00:00)-Water Temperature (C)]]*OO[[#This Row],[66]]</f>
        <v>0.15174673631123747</v>
      </c>
      <c r="BQ489" s="10">
        <f>3/24000000*OO[[#This Row],[125 (04JUL1985 12:00:00)-Water Temperature (C)]]*OO[[#This Row],[67]]</f>
        <v>0.154988617144875</v>
      </c>
      <c r="BR489" s="10">
        <f>3/24000000*OO[[#This Row],[126 (04JUL1985 15:00:00)-Water Temperature (C)]]*OO[[#This Row],[68]]</f>
        <v>0.15674937933599997</v>
      </c>
      <c r="BS489" s="10">
        <f>3/24000000*OO[[#This Row],[127 (04JUL1985 18:00:00)-Water Temperature (C)]]*OO[[#This Row],[69]]</f>
        <v>0.157000895683125</v>
      </c>
      <c r="BT489" s="10">
        <f>3/24000000*OO[[#This Row],[128 (04JUL1985 21:00:00)-Water Temperature (C)]]*OO[[#This Row],[70]]</f>
        <v>0.15650491365468749</v>
      </c>
      <c r="BU489" s="10">
        <f>3/24000000*OO[[#This Row],[129 (05JUL1985 00:00:00)-Water Temperature (C)]]*OO[[#This Row],[71]]</f>
        <v>0.15553828287634999</v>
      </c>
      <c r="BV489" s="10">
        <f>3/24000000*OO[[#This Row],[130 (05JUL1985 03:00:00)-Water Temperature (C)]]*OO[[#This Row],[72]]</f>
        <v>0.15498483911381247</v>
      </c>
      <c r="BW489" s="10">
        <f>3/24000000*OO[[#This Row],[131 (05JUL1985 06:00:00)-Water Temperature (C)]]*OO[[#This Row],[73]]</f>
        <v>0.15407397236332498</v>
      </c>
      <c r="BX489" s="10">
        <f>3/24000000*OO[[#This Row],[132 (05JUL1985 09:00:00)-Water Temperature (C)]]*OO[[#This Row],[74]]</f>
        <v>0.15281729342009998</v>
      </c>
      <c r="BY489" s="10">
        <f>3/24000000*OO[[#This Row],[133 (05JUL1985 12:00:00)-Water Temperature (C)]]*OO[[#This Row],[75]]</f>
        <v>0.15110872077014997</v>
      </c>
      <c r="BZ489" s="10">
        <f>3/24000000*OO[[#This Row],[134 (05JUL1985 15:00:00)-Water Temperature (C)]]*OO[[#This Row],[76]]</f>
        <v>0.14853103179826249</v>
      </c>
      <c r="CA489" s="10">
        <f>3/24000000*OO[[#This Row],[135 (05JUL1985 18:00:00)-Water Temperature (C)]]*OO[[#This Row],[77]]</f>
        <v>0.14534978797212497</v>
      </c>
      <c r="CB489" s="10">
        <f>3/24000000*OO[[#This Row],[136 (05JUL1985 21:00:00)-Water Temperature (C)]]*OO[[#This Row],[78]]</f>
        <v>0.14194755060123748</v>
      </c>
      <c r="CC489" s="10">
        <f>3/24000000*OO[[#This Row],[137 (06JUL1985 00:00:00)-Water Temperature (C)]]*OO[[#This Row],[79]]</f>
        <v>0.1386876342567375</v>
      </c>
      <c r="CD489" s="10">
        <f>3/24000000*OO[[#This Row],[138 (06JUL1985 03:00:00)-Water Temperature (C)]]*OO[[#This Row],[80]]</f>
        <v>0.13610625751482497</v>
      </c>
      <c r="CE489" s="10">
        <f>3/24000000*OO[[#This Row],[139 (06JUL1985 06:00:00)-Water Temperature (C)]]*OO[[#This Row],[81]]</f>
        <v>0.13359440895764998</v>
      </c>
      <c r="CF489" s="10">
        <f>3/24000000*OO[[#This Row],[140 (06JUL1985 09:00:00)-Water Temperature (C)]]*OO[[#This Row],[82]]</f>
        <v>0.13113611635424999</v>
      </c>
      <c r="CG489" s="10">
        <f>3/24000000*OO[[#This Row],[141 (06JUL1985 12:00:00)-Water Temperature (C)]]*OO[[#This Row],[83]]</f>
        <v>0.12847917971148751</v>
      </c>
      <c r="CH489" s="10">
        <f>3/24000000*OO[[#This Row],[142 (06JUL1985 15:00:00)-Water Temperature (C)]]*OO[[#This Row],[84]]</f>
        <v>0.12555582670181251</v>
      </c>
      <c r="CI489" s="10">
        <f>3/24000000*OO[[#This Row],[143 (06JUL1985 18:00:00)-Water Temperature (C)]]*OO[[#This Row],[85]]</f>
        <v>0.12215279199374997</v>
      </c>
      <c r="CJ489" s="10">
        <f>3/24000000*OO[[#This Row],[144 (06JUL1985 21:00:00)-Water Temperature (C)]]*OO[[#This Row],[86]]</f>
        <v>0.11878030626492501</v>
      </c>
      <c r="CK489" s="10">
        <f>3/24000000*OO[[#This Row],[145 (07JUL1985 00:00:00)-Water Temperature (C)]]*OO[[#This Row],[87]]</f>
        <v>0.11560020166304999</v>
      </c>
      <c r="CL489" s="10">
        <f>3/24000000*OO[[#This Row],[146 (07JUL1985 03:00:00)-Water Temperature (C)]]*OO[[#This Row],[88]]</f>
        <v>0.11322734272368752</v>
      </c>
      <c r="CM489" s="10">
        <f>3/24000000*OO[[#This Row],[147 (07JUL1985 06:00:00)-Water Temperature (C)]]*OO[[#This Row],[89]]</f>
        <v>0.1107312809625</v>
      </c>
      <c r="CN489" s="10">
        <f>3/24000000*OO[[#This Row],[148 (07JUL1985 09:00:00)-Water Temperature (C)]]*OO[[#This Row],[90]]</f>
        <v>0.108125773649975</v>
      </c>
      <c r="CO489" s="10">
        <f>3/24000000*OO[[#This Row],[149 (07JUL1985 12:00:00)-Water Temperature (C)]]*OO[[#This Row],[91]]</f>
        <v>0.1055229454378</v>
      </c>
      <c r="CP489" s="10">
        <f>3/24000000*OO[[#This Row],[150 (07JUL1985 15:00:00)-Water Temperature (C)]]*OO[[#This Row],[92]]</f>
        <v>0.10301722834519998</v>
      </c>
      <c r="CQ489" s="10">
        <f>3/24000000*OO[[#This Row],[151 (07JUL1985 18:00:00)-Water Temperature (C)]]*OO[[#This Row],[93]]</f>
        <v>0.10042286762639999</v>
      </c>
      <c r="CR489" s="10">
        <f>3/24000000*OO[[#This Row],[152 (07JUL1985 21:00:00)-Water Temperature (C)]]*OO[[#This Row],[94]]</f>
        <v>9.7875043727174982E-2</v>
      </c>
      <c r="CS489" s="10">
        <f>3/24000000*OO[[#This Row],[153 (08JUL1985 00:00:00)-Water Temperature (C)]]*OO[[#This Row],[95]]</f>
        <v>9.543160149343749E-2</v>
      </c>
      <c r="CT489" s="10">
        <f>3/24000000*OO[[#This Row],[154 (08JUL1985 03:00:00)-Water Temperature (C)]]*OO[[#This Row],[96]]</f>
        <v>9.3759896756925004E-2</v>
      </c>
      <c r="CU489" s="10">
        <f>3/24000000*OO[[#This Row],[155 (08JUL1985 06:00:00)-Water Temperature (C)]]*OO[[#This Row],[97]]</f>
        <v>9.2258243300437498E-2</v>
      </c>
      <c r="CV489" s="10">
        <f>3/24000000*OO[[#This Row],[156 (08JUL1985 09:00:00)-Water Temperature (C)]]*OO[[#This Row],[98]]</f>
        <v>9.0611893274787483E-2</v>
      </c>
      <c r="CW489" s="10">
        <f>3/24000000*OO[[#This Row],[157 (08JUL1985 12:00:00)-Water Temperature (C)]]*OO[[#This Row],[99]]</f>
        <v>8.8943588676062502E-2</v>
      </c>
    </row>
    <row r="490" spans="1:101" x14ac:dyDescent="0.35">
      <c r="A490" t="s">
        <v>497</v>
      </c>
      <c r="B490">
        <v>792.76949999999999</v>
      </c>
      <c r="C490" s="10">
        <f>3/24*OO[[#This Row],[59 (26JUN1985 06:00:00)-Water Temperature (C)]]*OO[[#This Row],[1]]/SUM(OO[1])</f>
        <v>0</v>
      </c>
      <c r="D490" s="10">
        <f>3/24*OO[[#This Row],[60 (26JUN1985 09:00:00)-Water Temperature (C)]]*OO[[#This Row],[2]]/SUM(OO[2])</f>
        <v>0</v>
      </c>
      <c r="E490" s="10">
        <f>3/24*OO[[#This Row],[61 (26JUN1985 12:00:00)-Water Temperature (C)]]*OO[[#This Row],[3]]/SUM(OO[3])</f>
        <v>0</v>
      </c>
      <c r="F490" s="10">
        <f>3/24*OO[[#This Row],[62 (26JUN1985 15:00:00)-Water Temperature (C)]]*OO[[#This Row],[4]]/SUM(OO[4])</f>
        <v>0</v>
      </c>
      <c r="G490" s="10">
        <f>3/24*OO[[#This Row],[63 (26JUN1985 18:00:00)-Water Temperature (C)]]*OO[[#This Row],[5]]/SUM(OO[5])</f>
        <v>0</v>
      </c>
      <c r="H490" s="10">
        <f>3/24*OO[[#This Row],[64 (26JUN1985 21:00:00)-Water Temperature (C)]]*OO[[#This Row],[6]]/SUM(OO[6])</f>
        <v>0</v>
      </c>
      <c r="I490" s="10">
        <f>3/24*OO[[#This Row],[65 (27JUN1985 00:00:00)-Water Temperature (C)]]*OO[[#This Row],[7]]/SUM(OO[7])</f>
        <v>0</v>
      </c>
      <c r="J490" s="10">
        <f>3/24*OO[[#This Row],[66 (27JUN1985 03:00:00)-Water Temperature (C)]]*OO[[#This Row],[8]]/SUM(OO[8])</f>
        <v>0</v>
      </c>
      <c r="K490" s="10">
        <f>3/24*OO[[#This Row],[67 (27JUN1985 06:00:00)-Water Temperature (C)]]*OO[[#This Row],[9]]/SUM(OO[9])</f>
        <v>0</v>
      </c>
      <c r="L490" s="10">
        <f>3/24*OO[[#This Row],[68 (27JUN1985 09:00:00)-Water Temperature (C)]]*OO[[#This Row],[10]]/SUM(OO[10])</f>
        <v>0</v>
      </c>
      <c r="M490" s="10">
        <f>3/24*OO[[#This Row],[69 (27JUN1985 12:00:00)-Water Temperature (C)]]*OO[[#This Row],[11]]/SUM(OO[11])</f>
        <v>0</v>
      </c>
      <c r="N490" s="10">
        <f>3/24*OO[[#This Row],[70 (27JUN1985 15:00:00)-Water Temperature (C)]]*OO[[#This Row],[12]]/SUM(OO[12])</f>
        <v>0</v>
      </c>
      <c r="O490" s="10">
        <f>3/24*OO[[#This Row],[71 (27JUN1985 18:00:00)-Water Temperature (C)]]*OO[[#This Row],[13]]/SUM(OO[13])</f>
        <v>0</v>
      </c>
      <c r="P490" s="10">
        <f>3/24*OO[[#This Row],[72 (27JUN1985 21:00:00)-Water Temperature (C)]]*OO[[#This Row],[14]]/SUM(OO[14])</f>
        <v>0</v>
      </c>
      <c r="Q490" s="10">
        <f>3/24*OO[[#This Row],[73 (28JUN1985 00:00:00)-Water Temperature (C)]]*OO[[#This Row],[15]]/SUM(OO[15])</f>
        <v>0</v>
      </c>
      <c r="R490" s="10">
        <f>3/24*OO[[#This Row],[74 (28JUN1985 03:00:00)-Water Temperature (C)]]*OO[[#This Row],[16]]/SUM(OO[16])</f>
        <v>0</v>
      </c>
      <c r="S490" s="10">
        <f>3/24*OO[[#This Row],[75 (28JUN1985 06:00:00)-Water Temperature (C)]]*OO[[#This Row],[17]]/SUM(OO[17])</f>
        <v>0</v>
      </c>
      <c r="T490" s="10">
        <f>3/24*OO[[#This Row],[76 (28JUN1985 09:00:00)-Water Temperature (C)]]*OO[[#This Row],[18]]/SUM(OO[18])</f>
        <v>0</v>
      </c>
      <c r="U490" s="10">
        <f>3/24*OO[[#This Row],[77 (28JUN1985 12:00:00)-Water Temperature (C)]]*OO[[#This Row],[19]]/SUM(OO[19])</f>
        <v>0</v>
      </c>
      <c r="V490" s="10">
        <f>3/24000000*OO[[#This Row],[78 (28JUN1985 15:00:00)-Water Temperature (C)]]*OO[[#This Row],[20]]</f>
        <v>0</v>
      </c>
      <c r="W490" s="10">
        <f>3/24000000*OO[[#This Row],[79 (28JUN1985 18:00:00)-Water Temperature (C)]]*OO[[#This Row],[21]]</f>
        <v>0</v>
      </c>
      <c r="X490" s="10">
        <f>3/24000000*OO[[#This Row],[80 (28JUN1985 21:00:00)-Water Temperature (C)]]*OO[[#This Row],[22]]</f>
        <v>0</v>
      </c>
      <c r="Y490" s="10">
        <f>3/24000000*OO[[#This Row],[81 (29JUN1985 00:00:00)-Water Temperature (C)]]*OO[[#This Row],[23]]</f>
        <v>0</v>
      </c>
      <c r="Z490" s="10">
        <f>3/24000000*OO[[#This Row],[82 (29JUN1985 03:00:00)-Water Temperature (C)]]*OO[[#This Row],[24]]</f>
        <v>0</v>
      </c>
      <c r="AA490" s="10">
        <f>3/24000000*OO[[#This Row],[83 (29JUN1985 06:00:00)-Water Temperature (C)]]*OO[[#This Row],[25]]</f>
        <v>0</v>
      </c>
      <c r="AB490" s="10">
        <f>3/24000000*OO[[#This Row],[84 (29JUN1985 09:00:00)-Water Temperature (C)]]*OO[[#This Row],[26]]</f>
        <v>0</v>
      </c>
      <c r="AC490" s="10">
        <f>3/24000000*OO[[#This Row],[85 (29JUN1985 12:00:00)-Water Temperature (C)]]*OO[[#This Row],[27]]</f>
        <v>2.3924281688234995E-43</v>
      </c>
      <c r="AD490" s="10">
        <f>3/24000000*OO[[#This Row],[86 (29JUN1985 15:00:00)-Water Temperature (C)]]*OO[[#This Row],[28]]</f>
        <v>9.7100585513625007E-38</v>
      </c>
      <c r="AE490" s="10">
        <f>3/24000000*OO[[#This Row],[88 (29JUN1985 21:00:00)-Water Temperature (C)]]*OO[[#This Row],[30]]</f>
        <v>2.8782435744562495E-29</v>
      </c>
      <c r="AF490" s="10">
        <f>3/24000000*OO[[#This Row],[88 (29JUN1985 21:00:00)-Water Temperature (C)]]*OO[[#This Row],[30]]</f>
        <v>2.8782435744562495E-29</v>
      </c>
      <c r="AG490" s="10">
        <f>3/24000000*OO[[#This Row],[89 (30JUN1985 00:00:00)-Water Temperature (C)]]*OO[[#This Row],[31]]</f>
        <v>6.2346391296637507E-26</v>
      </c>
      <c r="AH490" s="10">
        <f>3/24000000*OO[[#This Row],[90 (30JUN1985 03:00:00)-Water Temperature (C)]]*OO[[#This Row],[32]]</f>
        <v>5.1330212027737492E-23</v>
      </c>
      <c r="AI490" s="10">
        <f>3/24000000*OO[[#This Row],[91 (30JUN1985 06:00:00)-Water Temperature (C)]]*OO[[#This Row],[33]]</f>
        <v>1.87819504839E-20</v>
      </c>
      <c r="AJ490" s="10">
        <f>3/24000000*OO[[#This Row],[92 (30JUN1985 09:00:00)-Water Temperature (C)]]*OO[[#This Row],[34]]</f>
        <v>3.4657947616219995E-18</v>
      </c>
      <c r="AK490" s="10">
        <f>3/24000000*OO[[#This Row],[93 (30JUN1985 12:00:00)-Water Temperature (C)]]*OO[[#This Row],[35]]</f>
        <v>3.5233499166656252E-16</v>
      </c>
      <c r="AL490" s="10">
        <f>3/24000000*OO[[#This Row],[94 (30JUN1985 15:00:00)-Water Temperature (C)]]*OO[[#This Row],[36]]</f>
        <v>2.1188867464392499E-14</v>
      </c>
      <c r="AM490" s="10">
        <f>3/24000000*OO[[#This Row],[95 (30JUN1985 18:00:00)-Water Temperature (C)]]*OO[[#This Row],[37]]</f>
        <v>8.0315782840312498E-13</v>
      </c>
      <c r="AN490" s="10">
        <f>3/24000000*OO[[#This Row],[96 (30JUN1985 21:00:00)-Water Temperature (C)]]*OO[[#This Row],[38]]</f>
        <v>2.0352066473925002E-11</v>
      </c>
      <c r="AO490" s="10">
        <f>3/24000000*OO[[#This Row],[97 (01JUL1985 00:00:00)-Water Temperature (C)]]*OO[[#This Row],[39]]</f>
        <v>3.61193525108325E-10</v>
      </c>
      <c r="AP490" s="10">
        <f>3/24000000*OO[[#This Row],[98 (01JUL1985 03:00:00)-Water Temperature (C)]]*OO[[#This Row],[40]]</f>
        <v>4.6817116903375007E-9</v>
      </c>
      <c r="AQ490" s="10">
        <f>3/24000000*OO[[#This Row],[99 (01JUL1985 06:00:00)-Water Temperature (C)]]*OO[[#This Row],[41]]</f>
        <v>4.5516083055899998E-8</v>
      </c>
      <c r="AR490" s="10">
        <f>3/24000000*OO[[#This Row],[100 (01JUL1985 09:00:00)-Water Temperature (C)]]*OO[[#This Row],[42]]</f>
        <v>3.4065195620049998E-7</v>
      </c>
      <c r="AS490" s="10">
        <f>3/24000000*OO[[#This Row],[101 (01JUL1985 12:00:00)-Water Temperature (C)]]*OO[[#This Row],[43]]</f>
        <v>2.0156746762240001E-6</v>
      </c>
      <c r="AT490" s="10">
        <f>3/24000000*OO[[#This Row],[102 (01JUL1985 15:00:00)-Water Temperature (C)]]*OO[[#This Row],[44]]</f>
        <v>9.6516214923749989E-6</v>
      </c>
      <c r="AU490" s="10">
        <f>3/24000000*OO[[#This Row],[103 (01JUL1985 18:00:00)-Water Temperature (C)]]*OO[[#This Row],[45]]</f>
        <v>3.8247518627807497E-5</v>
      </c>
      <c r="AV490" s="10">
        <f>3/24000000*OO[[#This Row],[104 (01JUL1985 21:00:00)-Water Temperature (C)]]*OO[[#This Row],[46]]</f>
        <v>1.2788669445510002E-4</v>
      </c>
      <c r="AW490" s="10">
        <f>3/24000000*OO[[#This Row],[105 (02JUL1985 00:00:00)-Water Temperature (C)]]*OO[[#This Row],[47]]</f>
        <v>3.6764516167799998E-4</v>
      </c>
      <c r="AX490" s="10">
        <f>3/24000000*OO[[#This Row],[106 (02JUL1985 03:00:00)-Water Temperature (C)]]*OO[[#This Row],[48]]</f>
        <v>9.2704044818874985E-4</v>
      </c>
      <c r="AY490" s="10">
        <f>3/24000000*OO[[#This Row],[107 (02JUL1985 06:00:00)-Water Temperature (C)]]*OO[[#This Row],[49]]</f>
        <v>2.0716885959071248E-3</v>
      </c>
      <c r="AZ490" s="10">
        <f>3/24000000*OO[[#This Row],[108 (02JUL1985 09:00:00)-Water Temperature (C)]]*OO[[#This Row],[50]]</f>
        <v>4.1551415849224995E-3</v>
      </c>
      <c r="BA490" s="10">
        <f>3/24000000*OO[[#This Row],[109 (02JUL1985 12:00:00)-Water Temperature (C)]]*OO[[#This Row],[51]]</f>
        <v>7.5491511293249991E-3</v>
      </c>
      <c r="BB490" s="10">
        <f>3/24000000*OO[[#This Row],[110 (02JUL1985 15:00:00)-Water Temperature (C)]]*OO[[#This Row],[52]]</f>
        <v>1.2558477513639999E-2</v>
      </c>
      <c r="BC490" s="10">
        <f>3/24000000*OO[[#This Row],[111 (02JUL1985 18:00:00)-Water Temperature (C)]]*OO[[#This Row],[53]]</f>
        <v>1.9298683795110003E-2</v>
      </c>
      <c r="BD490" s="10">
        <f>3/24000000*OO[[#This Row],[112 (02JUL1985 21:00:00)-Water Temperature (C)]]*OO[[#This Row],[54]]</f>
        <v>2.7778390849709997E-2</v>
      </c>
      <c r="BE490" s="10">
        <f>3/24000000*OO[[#This Row],[113 (03JUL1985 00:00:00)-Water Temperature (C)]]*OO[[#This Row],[55]]</f>
        <v>3.7843377597905001E-2</v>
      </c>
      <c r="BF490" s="10">
        <f>3/24000000*OO[[#This Row],[114 (03JUL1985 03:00:00)-Water Temperature (C)]]*OO[[#This Row],[56]]</f>
        <v>4.9329157740712497E-2</v>
      </c>
      <c r="BG490" s="10">
        <f>3/24000000*OO[[#This Row],[115 (03JUL1985 06:00:00)-Water Temperature (C)]]*OO[[#This Row],[57]]</f>
        <v>6.1790745274249985E-2</v>
      </c>
      <c r="BH490" s="10">
        <f>3/24000000*OO[[#This Row],[116 (03JUL1985 09:00:00)-Water Temperature (C)]]*OO[[#This Row],[58]]</f>
        <v>7.4398210111612489E-2</v>
      </c>
      <c r="BI490" s="10">
        <f>3/24000000*OO[[#This Row],[117 (03JUL1985 12:00:00)-Water Temperature (C)]]*OO[[#This Row],[59]]</f>
        <v>8.6796571428449987E-2</v>
      </c>
      <c r="BJ490" s="10">
        <f>3/24000000*OO[[#This Row],[118 (03JUL1985 15:00:00)-Water Temperature (C)]]*OO[[#This Row],[60]]</f>
        <v>9.8447321782562491E-2</v>
      </c>
      <c r="BK490" s="10">
        <f>3/24000000*OO[[#This Row],[119 (03JUL1985 18:00:00)-Water Temperature (C)]]*OO[[#This Row],[61]]</f>
        <v>0.10894399350984997</v>
      </c>
      <c r="BL490" s="10">
        <f>3/24000000*OO[[#This Row],[120 (03JUL1985 21:00:00)-Water Temperature (C)]]*OO[[#This Row],[62]]</f>
        <v>0.11829033715675001</v>
      </c>
      <c r="BM490" s="10">
        <f>3/24000000*OO[[#This Row],[121 (04JUL1985 00:00:00)-Water Temperature (C)]]*OO[[#This Row],[63]]</f>
        <v>0.12670597174004997</v>
      </c>
      <c r="BN490" s="10">
        <f>3/24000000*OO[[#This Row],[122 (04JUL1985 03:00:00)-Water Temperature (C)]]*OO[[#This Row],[64]]</f>
        <v>0.1349856853683</v>
      </c>
      <c r="BO490" s="10">
        <f>3/24000000*OO[[#This Row],[123 (04JUL1985 06:00:00)-Water Temperature (C)]]*OO[[#This Row],[65]]</f>
        <v>0.14235518408268749</v>
      </c>
      <c r="BP490" s="10">
        <f>3/24000000*OO[[#This Row],[124 (04JUL1985 09:00:00)-Water Temperature (C)]]*OO[[#This Row],[66]]</f>
        <v>0.148531287891675</v>
      </c>
      <c r="BQ490" s="10">
        <f>3/24000000*OO[[#This Row],[125 (04JUL1985 12:00:00)-Water Temperature (C)]]*OO[[#This Row],[67]]</f>
        <v>0.1529856786928375</v>
      </c>
      <c r="BR490" s="10">
        <f>3/24000000*OO[[#This Row],[126 (04JUL1985 15:00:00)-Water Temperature (C)]]*OO[[#This Row],[68]]</f>
        <v>0.155940583439375</v>
      </c>
      <c r="BS490" s="10">
        <f>3/24000000*OO[[#This Row],[127 (04JUL1985 18:00:00)-Water Temperature (C)]]*OO[[#This Row],[69]]</f>
        <v>0.15734539489500002</v>
      </c>
      <c r="BT490" s="10">
        <f>3/24000000*OO[[#This Row],[128 (04JUL1985 21:00:00)-Water Temperature (C)]]*OO[[#This Row],[70]]</f>
        <v>0.15791977927359999</v>
      </c>
      <c r="BU490" s="10">
        <f>3/24000000*OO[[#This Row],[129 (05JUL1985 00:00:00)-Water Temperature (C)]]*OO[[#This Row],[71]]</f>
        <v>0.15793147352158746</v>
      </c>
      <c r="BV490" s="10">
        <f>3/24000000*OO[[#This Row],[130 (05JUL1985 03:00:00)-Water Temperature (C)]]*OO[[#This Row],[72]]</f>
        <v>0.15826219483915002</v>
      </c>
      <c r="BW490" s="10">
        <f>3/24000000*OO[[#This Row],[131 (05JUL1985 06:00:00)-Water Temperature (C)]]*OO[[#This Row],[73]]</f>
        <v>0.15815524165743747</v>
      </c>
      <c r="BX490" s="10">
        <f>3/24000000*OO[[#This Row],[132 (05JUL1985 09:00:00)-Water Temperature (C)]]*OO[[#This Row],[74]]</f>
        <v>0.15762108870722497</v>
      </c>
      <c r="BY490" s="10">
        <f>3/24000000*OO[[#This Row],[133 (05JUL1985 12:00:00)-Water Temperature (C)]]*OO[[#This Row],[75]]</f>
        <v>0.15655470955957496</v>
      </c>
      <c r="BZ490" s="10">
        <f>3/24000000*OO[[#This Row],[134 (05JUL1985 15:00:00)-Water Temperature (C)]]*OO[[#This Row],[76]]</f>
        <v>0.15453602312962497</v>
      </c>
      <c r="CA490" s="10">
        <f>3/24000000*OO[[#This Row],[135 (05JUL1985 18:00:00)-Water Temperature (C)]]*OO[[#This Row],[77]]</f>
        <v>0.151832032688275</v>
      </c>
      <c r="CB490" s="10">
        <f>3/24000000*OO[[#This Row],[136 (05JUL1985 21:00:00)-Water Temperature (C)]]*OO[[#This Row],[78]]</f>
        <v>0.14883129624331248</v>
      </c>
      <c r="CC490" s="10">
        <f>3/24000000*OO[[#This Row],[137 (06JUL1985 00:00:00)-Water Temperature (C)]]*OO[[#This Row],[79]]</f>
        <v>0.14590750662061247</v>
      </c>
      <c r="CD490" s="10">
        <f>3/24000000*OO[[#This Row],[138 (06JUL1985 03:00:00)-Water Temperature (C)]]*OO[[#This Row],[80]]</f>
        <v>0.14362197224602499</v>
      </c>
      <c r="CE490" s="10">
        <f>3/24000000*OO[[#This Row],[139 (06JUL1985 06:00:00)-Water Temperature (C)]]*OO[[#This Row],[81]]</f>
        <v>0.141356060748875</v>
      </c>
      <c r="CF490" s="10">
        <f>3/24000000*OO[[#This Row],[140 (06JUL1985 09:00:00)-Water Temperature (C)]]*OO[[#This Row],[82]]</f>
        <v>0.13910179935959999</v>
      </c>
      <c r="CG490" s="10">
        <f>3/24000000*OO[[#This Row],[141 (06JUL1985 12:00:00)-Water Temperature (C)]]*OO[[#This Row],[83]]</f>
        <v>0.13660745381354997</v>
      </c>
      <c r="CH490" s="10">
        <f>3/24000000*OO[[#This Row],[142 (06JUL1985 15:00:00)-Water Temperature (C)]]*OO[[#This Row],[84]]</f>
        <v>0.13378934773938747</v>
      </c>
      <c r="CI490" s="10">
        <f>3/24000000*OO[[#This Row],[143 (06JUL1985 18:00:00)-Water Temperature (C)]]*OO[[#This Row],[85]]</f>
        <v>0.13043515555394999</v>
      </c>
      <c r="CJ490" s="10">
        <f>3/24000000*OO[[#This Row],[144 (06JUL1985 21:00:00)-Water Temperature (C)]]*OO[[#This Row],[86]]</f>
        <v>0.12708068716703749</v>
      </c>
      <c r="CK490" s="10">
        <f>3/24000000*OO[[#This Row],[145 (07JUL1985 00:00:00)-Water Temperature (C)]]*OO[[#This Row],[87]]</f>
        <v>0.12389822266977499</v>
      </c>
      <c r="CL490" s="10">
        <f>3/24000000*OO[[#This Row],[146 (07JUL1985 03:00:00)-Water Temperature (C)]]*OO[[#This Row],[88]]</f>
        <v>0.12152802070999999</v>
      </c>
      <c r="CM490" s="10">
        <f>3/24000000*OO[[#This Row],[147 (07JUL1985 06:00:00)-Water Temperature (C)]]*OO[[#This Row],[89]]</f>
        <v>0.11900858646464998</v>
      </c>
      <c r="CN490" s="10">
        <f>3/24000000*OO[[#This Row],[148 (07JUL1985 09:00:00)-Water Temperature (C)]]*OO[[#This Row],[90]]</f>
        <v>0.11635678980149999</v>
      </c>
      <c r="CO490" s="10">
        <f>3/24000000*OO[[#This Row],[149 (07JUL1985 12:00:00)-Water Temperature (C)]]*OO[[#This Row],[91]]</f>
        <v>0.11369265766060001</v>
      </c>
      <c r="CP490" s="10">
        <f>3/24000000*OO[[#This Row],[150 (07JUL1985 15:00:00)-Water Temperature (C)]]*OO[[#This Row],[92]]</f>
        <v>0.11111572108564999</v>
      </c>
      <c r="CQ490" s="10">
        <f>3/24000000*OO[[#This Row],[151 (07JUL1985 18:00:00)-Water Temperature (C)]]*OO[[#This Row],[93]]</f>
        <v>0.10843369881746248</v>
      </c>
      <c r="CR490" s="10">
        <f>3/24000000*OO[[#This Row],[152 (07JUL1985 21:00:00)-Water Temperature (C)]]*OO[[#This Row],[94]]</f>
        <v>0.1057906131018625</v>
      </c>
      <c r="CS490" s="10">
        <f>3/24000000*OO[[#This Row],[153 (08JUL1985 00:00:00)-Water Temperature (C)]]*OO[[#This Row],[95]]</f>
        <v>0.1032464875260125</v>
      </c>
      <c r="CT490" s="10">
        <f>3/24000000*OO[[#This Row],[154 (08JUL1985 03:00:00)-Water Temperature (C)]]*OO[[#This Row],[96]]</f>
        <v>0.10150359415102501</v>
      </c>
      <c r="CU490" s="10">
        <f>3/24000000*OO[[#This Row],[155 (08JUL1985 06:00:00)-Water Temperature (C)]]*OO[[#This Row],[97]]</f>
        <v>9.9933044925699988E-2</v>
      </c>
      <c r="CV490" s="10">
        <f>3/24000000*OO[[#This Row],[156 (08JUL1985 09:00:00)-Water Temperature (C)]]*OO[[#This Row],[98]]</f>
        <v>9.8206718517600003E-2</v>
      </c>
      <c r="CW490" s="10">
        <f>3/24000000*OO[[#This Row],[157 (08JUL1985 12:00:00)-Water Temperature (C)]]*OO[[#This Row],[99]]</f>
        <v>9.6452384744299999E-2</v>
      </c>
    </row>
    <row r="491" spans="1:101" x14ac:dyDescent="0.35">
      <c r="A491" t="s">
        <v>498</v>
      </c>
      <c r="B491">
        <v>778.55070000000001</v>
      </c>
      <c r="C491" s="10">
        <f>3/24*OO[[#This Row],[59 (26JUN1985 06:00:00)-Water Temperature (C)]]*OO[[#This Row],[1]]/SUM(OO[1])</f>
        <v>0</v>
      </c>
      <c r="D491" s="10">
        <f>3/24*OO[[#This Row],[60 (26JUN1985 09:00:00)-Water Temperature (C)]]*OO[[#This Row],[2]]/SUM(OO[2])</f>
        <v>0</v>
      </c>
      <c r="E491" s="10">
        <f>3/24*OO[[#This Row],[61 (26JUN1985 12:00:00)-Water Temperature (C)]]*OO[[#This Row],[3]]/SUM(OO[3])</f>
        <v>0</v>
      </c>
      <c r="F491" s="10">
        <f>3/24*OO[[#This Row],[62 (26JUN1985 15:00:00)-Water Temperature (C)]]*OO[[#This Row],[4]]/SUM(OO[4])</f>
        <v>0</v>
      </c>
      <c r="G491" s="10">
        <f>3/24*OO[[#This Row],[63 (26JUN1985 18:00:00)-Water Temperature (C)]]*OO[[#This Row],[5]]/SUM(OO[5])</f>
        <v>0</v>
      </c>
      <c r="H491" s="10">
        <f>3/24*OO[[#This Row],[64 (26JUN1985 21:00:00)-Water Temperature (C)]]*OO[[#This Row],[6]]/SUM(OO[6])</f>
        <v>0</v>
      </c>
      <c r="I491" s="10">
        <f>3/24*OO[[#This Row],[65 (27JUN1985 00:00:00)-Water Temperature (C)]]*OO[[#This Row],[7]]/SUM(OO[7])</f>
        <v>0</v>
      </c>
      <c r="J491" s="10">
        <f>3/24*OO[[#This Row],[66 (27JUN1985 03:00:00)-Water Temperature (C)]]*OO[[#This Row],[8]]/SUM(OO[8])</f>
        <v>0</v>
      </c>
      <c r="K491" s="10">
        <f>3/24*OO[[#This Row],[67 (27JUN1985 06:00:00)-Water Temperature (C)]]*OO[[#This Row],[9]]/SUM(OO[9])</f>
        <v>0</v>
      </c>
      <c r="L491" s="10">
        <f>3/24*OO[[#This Row],[68 (27JUN1985 09:00:00)-Water Temperature (C)]]*OO[[#This Row],[10]]/SUM(OO[10])</f>
        <v>0</v>
      </c>
      <c r="M491" s="10">
        <f>3/24*OO[[#This Row],[69 (27JUN1985 12:00:00)-Water Temperature (C)]]*OO[[#This Row],[11]]/SUM(OO[11])</f>
        <v>0</v>
      </c>
      <c r="N491" s="10">
        <f>3/24*OO[[#This Row],[70 (27JUN1985 15:00:00)-Water Temperature (C)]]*OO[[#This Row],[12]]/SUM(OO[12])</f>
        <v>0</v>
      </c>
      <c r="O491" s="10">
        <f>3/24*OO[[#This Row],[71 (27JUN1985 18:00:00)-Water Temperature (C)]]*OO[[#This Row],[13]]/SUM(OO[13])</f>
        <v>0</v>
      </c>
      <c r="P491" s="10">
        <f>3/24*OO[[#This Row],[72 (27JUN1985 21:00:00)-Water Temperature (C)]]*OO[[#This Row],[14]]/SUM(OO[14])</f>
        <v>0</v>
      </c>
      <c r="Q491" s="10">
        <f>3/24*OO[[#This Row],[73 (28JUN1985 00:00:00)-Water Temperature (C)]]*OO[[#This Row],[15]]/SUM(OO[15])</f>
        <v>0</v>
      </c>
      <c r="R491" s="10">
        <f>3/24*OO[[#This Row],[74 (28JUN1985 03:00:00)-Water Temperature (C)]]*OO[[#This Row],[16]]/SUM(OO[16])</f>
        <v>0</v>
      </c>
      <c r="S491" s="10">
        <f>3/24*OO[[#This Row],[75 (28JUN1985 06:00:00)-Water Temperature (C)]]*OO[[#This Row],[17]]/SUM(OO[17])</f>
        <v>0</v>
      </c>
      <c r="T491" s="10">
        <f>3/24*OO[[#This Row],[76 (28JUN1985 09:00:00)-Water Temperature (C)]]*OO[[#This Row],[18]]/SUM(OO[18])</f>
        <v>0</v>
      </c>
      <c r="U491" s="10">
        <f>3/24*OO[[#This Row],[77 (28JUN1985 12:00:00)-Water Temperature (C)]]*OO[[#This Row],[19]]/SUM(OO[19])</f>
        <v>0</v>
      </c>
      <c r="V491" s="10">
        <f>3/24000000*OO[[#This Row],[78 (28JUN1985 15:00:00)-Water Temperature (C)]]*OO[[#This Row],[20]]</f>
        <v>0</v>
      </c>
      <c r="W491" s="10">
        <f>3/24000000*OO[[#This Row],[79 (28JUN1985 18:00:00)-Water Temperature (C)]]*OO[[#This Row],[21]]</f>
        <v>0</v>
      </c>
      <c r="X491" s="10">
        <f>3/24000000*OO[[#This Row],[80 (28JUN1985 21:00:00)-Water Temperature (C)]]*OO[[#This Row],[22]]</f>
        <v>0</v>
      </c>
      <c r="Y491" s="10">
        <f>3/24000000*OO[[#This Row],[81 (29JUN1985 00:00:00)-Water Temperature (C)]]*OO[[#This Row],[23]]</f>
        <v>0</v>
      </c>
      <c r="Z491" s="10">
        <f>3/24000000*OO[[#This Row],[82 (29JUN1985 03:00:00)-Water Temperature (C)]]*OO[[#This Row],[24]]</f>
        <v>0</v>
      </c>
      <c r="AA491" s="10">
        <f>3/24000000*OO[[#This Row],[83 (29JUN1985 06:00:00)-Water Temperature (C)]]*OO[[#This Row],[25]]</f>
        <v>0</v>
      </c>
      <c r="AB491" s="10">
        <f>3/24000000*OO[[#This Row],[84 (29JUN1985 09:00:00)-Water Temperature (C)]]*OO[[#This Row],[26]]</f>
        <v>0</v>
      </c>
      <c r="AC491" s="10">
        <f>3/24000000*OO[[#This Row],[85 (29JUN1985 12:00:00)-Water Temperature (C)]]*OO[[#This Row],[27]]</f>
        <v>5.1248685667500008E-44</v>
      </c>
      <c r="AD491" s="10">
        <f>3/24000000*OO[[#This Row],[86 (29JUN1985 15:00:00)-Water Temperature (C)]]*OO[[#This Row],[28]]</f>
        <v>2.3495074501672497E-38</v>
      </c>
      <c r="AE491" s="10">
        <f>3/24000000*OO[[#This Row],[88 (29JUN1985 21:00:00)-Water Temperature (C)]]*OO[[#This Row],[30]]</f>
        <v>8.5972867894375004E-30</v>
      </c>
      <c r="AF491" s="10">
        <f>3/24000000*OO[[#This Row],[88 (29JUN1985 21:00:00)-Water Temperature (C)]]*OO[[#This Row],[30]]</f>
        <v>8.5972867894375004E-30</v>
      </c>
      <c r="AG491" s="10">
        <f>3/24000000*OO[[#This Row],[89 (30JUN1985 00:00:00)-Water Temperature (C)]]*OO[[#This Row],[31]]</f>
        <v>2.0084055275009999E-26</v>
      </c>
      <c r="AH491" s="10">
        <f>3/24000000*OO[[#This Row],[90 (30JUN1985 03:00:00)-Water Temperature (C)]]*OO[[#This Row],[32]]</f>
        <v>1.7727349636282498E-23</v>
      </c>
      <c r="AI491" s="10">
        <f>3/24000000*OO[[#This Row],[91 (30JUN1985 06:00:00)-Water Temperature (C)]]*OO[[#This Row],[33]]</f>
        <v>6.9001763420699999E-21</v>
      </c>
      <c r="AJ491" s="10">
        <f>3/24000000*OO[[#This Row],[92 (30JUN1985 09:00:00)-Water Temperature (C)]]*OO[[#This Row],[34]]</f>
        <v>1.3484261309197498E-18</v>
      </c>
      <c r="AK491" s="10">
        <f>3/24000000*OO[[#This Row],[93 (30JUN1985 12:00:00)-Water Temperature (C)]]*OO[[#This Row],[35]]</f>
        <v>1.4461276842347498E-16</v>
      </c>
      <c r="AL491" s="10">
        <f>3/24000000*OO[[#This Row],[94 (30JUN1985 15:00:00)-Water Temperature (C)]]*OO[[#This Row],[36]]</f>
        <v>9.144450703365001E-15</v>
      </c>
      <c r="AM491" s="10">
        <f>3/24000000*OO[[#This Row],[95 (30JUN1985 18:00:00)-Water Temperature (C)]]*OO[[#This Row],[37]]</f>
        <v>3.6343928026297497E-13</v>
      </c>
      <c r="AN491" s="10">
        <f>3/24000000*OO[[#This Row],[96 (30JUN1985 21:00:00)-Water Temperature (C)]]*OO[[#This Row],[38]]</f>
        <v>9.6314071295624993E-12</v>
      </c>
      <c r="AO491" s="10">
        <f>3/24000000*OO[[#This Row],[97 (01JUL1985 00:00:00)-Water Temperature (C)]]*OO[[#This Row],[39]]</f>
        <v>1.783536869350125E-10</v>
      </c>
      <c r="AP491" s="10">
        <f>3/24000000*OO[[#This Row],[98 (01JUL1985 03:00:00)-Water Temperature (C)]]*OO[[#This Row],[40]]</f>
        <v>2.4071586656206249E-9</v>
      </c>
      <c r="AQ491" s="10">
        <f>3/24000000*OO[[#This Row],[99 (01JUL1985 06:00:00)-Water Temperature (C)]]*OO[[#This Row],[41]]</f>
        <v>2.4327782827834996E-8</v>
      </c>
      <c r="AR491" s="10">
        <f>3/24000000*OO[[#This Row],[100 (01JUL1985 09:00:00)-Water Temperature (C)]]*OO[[#This Row],[42]]</f>
        <v>1.8899245963937501E-7</v>
      </c>
      <c r="AS491" s="10">
        <f>3/24000000*OO[[#This Row],[101 (01JUL1985 12:00:00)-Water Temperature (C)]]*OO[[#This Row],[43]]</f>
        <v>1.15914010776525E-6</v>
      </c>
      <c r="AT491" s="10">
        <f>3/24000000*OO[[#This Row],[102 (01JUL1985 15:00:00)-Water Temperature (C)]]*OO[[#This Row],[44]]</f>
        <v>5.7451807892250001E-6</v>
      </c>
      <c r="AU491" s="10">
        <f>3/24000000*OO[[#This Row],[103 (01JUL1985 18:00:00)-Water Temperature (C)]]*OO[[#This Row],[45]]</f>
        <v>2.35353277737675E-5</v>
      </c>
      <c r="AV491" s="10">
        <f>3/24000000*OO[[#This Row],[104 (01JUL1985 21:00:00)-Water Temperature (C)]]*OO[[#This Row],[46]]</f>
        <v>8.1249094518212492E-5</v>
      </c>
      <c r="AW491" s="10">
        <f>3/24000000*OO[[#This Row],[105 (02JUL1985 00:00:00)-Water Temperature (C)]]*OO[[#This Row],[47]]</f>
        <v>2.40859065216375E-4</v>
      </c>
      <c r="AX491" s="10">
        <f>3/24000000*OO[[#This Row],[106 (02JUL1985 03:00:00)-Water Temperature (C)]]*OO[[#This Row],[48]]</f>
        <v>6.2544026753999992E-4</v>
      </c>
      <c r="AY491" s="10">
        <f>3/24000000*OO[[#This Row],[107 (02JUL1985 06:00:00)-Water Temperature (C)]]*OO[[#This Row],[49]]</f>
        <v>1.4376041383860002E-3</v>
      </c>
      <c r="AZ491" s="10">
        <f>3/24000000*OO[[#This Row],[108 (02JUL1985 09:00:00)-Water Temperature (C)]]*OO[[#This Row],[50]]</f>
        <v>2.9620964579334997E-3</v>
      </c>
      <c r="BA491" s="10">
        <f>3/24000000*OO[[#This Row],[109 (02JUL1985 12:00:00)-Water Temperature (C)]]*OO[[#This Row],[51]]</f>
        <v>5.5222142087399994E-3</v>
      </c>
      <c r="BB491" s="10">
        <f>3/24000000*OO[[#This Row],[110 (02JUL1985 15:00:00)-Water Temperature (C)]]*OO[[#This Row],[52]]</f>
        <v>9.4152771628799991E-3</v>
      </c>
      <c r="BC491" s="10">
        <f>3/24000000*OO[[#This Row],[111 (02JUL1985 18:00:00)-Water Temperature (C)]]*OO[[#This Row],[53]]</f>
        <v>1.4811562041839999E-2</v>
      </c>
      <c r="BD491" s="10">
        <f>3/24000000*OO[[#This Row],[112 (02JUL1985 21:00:00)-Water Temperature (C)]]*OO[[#This Row],[54]]</f>
        <v>2.1797210543062499E-2</v>
      </c>
      <c r="BE491" s="10">
        <f>3/24000000*OO[[#This Row],[113 (03JUL1985 00:00:00)-Water Temperature (C)]]*OO[[#This Row],[55]]</f>
        <v>3.0320528698339996E-2</v>
      </c>
      <c r="BF491" s="10">
        <f>3/24000000*OO[[#This Row],[114 (03JUL1985 03:00:00)-Water Temperature (C)]]*OO[[#This Row],[56]]</f>
        <v>4.0299938339272499E-2</v>
      </c>
      <c r="BG491" s="10">
        <f>3/24000000*OO[[#This Row],[115 (03JUL1985 06:00:00)-Water Temperature (C)]]*OO[[#This Row],[57]]</f>
        <v>5.1408092666362502E-2</v>
      </c>
      <c r="BH491" s="10">
        <f>3/24000000*OO[[#This Row],[116 (03JUL1985 09:00:00)-Water Temperature (C)]]*OO[[#This Row],[58]]</f>
        <v>6.2963979242687498E-2</v>
      </c>
      <c r="BI491" s="10">
        <f>3/24000000*OO[[#This Row],[117 (03JUL1985 12:00:00)-Water Temperature (C)]]*OO[[#This Row],[59]]</f>
        <v>7.4633223930787501E-2</v>
      </c>
      <c r="BJ491" s="10">
        <f>3/24000000*OO[[#This Row],[118 (03JUL1985 15:00:00)-Water Temperature (C)]]*OO[[#This Row],[60]]</f>
        <v>8.5914749241375002E-2</v>
      </c>
      <c r="BK491" s="10">
        <f>3/24000000*OO[[#This Row],[119 (03JUL1985 18:00:00)-Water Temperature (C)]]*OO[[#This Row],[61]]</f>
        <v>9.6392968058975001E-2</v>
      </c>
      <c r="BL491" s="10">
        <f>3/24000000*OO[[#This Row],[120 (03JUL1985 21:00:00)-Water Temperature (C)]]*OO[[#This Row],[62]]</f>
        <v>0.10600401194776247</v>
      </c>
      <c r="BM491" s="10">
        <f>3/24000000*OO[[#This Row],[121 (04JUL1985 00:00:00)-Water Temperature (C)]]*OO[[#This Row],[63]]</f>
        <v>0.11488418285714999</v>
      </c>
      <c r="BN491" s="10">
        <f>3/24000000*OO[[#This Row],[122 (04JUL1985 03:00:00)-Water Temperature (C)]]*OO[[#This Row],[64]]</f>
        <v>0.12369647710206248</v>
      </c>
      <c r="BO491" s="10">
        <f>3/24000000*OO[[#This Row],[123 (04JUL1985 06:00:00)-Water Temperature (C)]]*OO[[#This Row],[65]]</f>
        <v>0.13173272894822499</v>
      </c>
      <c r="BP491" s="10">
        <f>3/24000000*OO[[#This Row],[124 (04JUL1985 09:00:00)-Water Temperature (C)]]*OO[[#This Row],[66]]</f>
        <v>0.13869717370177501</v>
      </c>
      <c r="BQ491" s="10">
        <f>3/24000000*OO[[#This Row],[125 (04JUL1985 12:00:00)-Water Temperature (C)]]*OO[[#This Row],[67]]</f>
        <v>0.14406747095606245</v>
      </c>
      <c r="BR491" s="10">
        <f>3/24000000*OO[[#This Row],[126 (04JUL1985 15:00:00)-Water Temperature (C)]]*OO[[#This Row],[68]]</f>
        <v>0.14800863033464998</v>
      </c>
      <c r="BS491" s="10">
        <f>3/24000000*OO[[#This Row],[127 (04JUL1985 18:00:00)-Water Temperature (C)]]*OO[[#This Row],[69]]</f>
        <v>0.15044080152571251</v>
      </c>
      <c r="BT491" s="10">
        <f>3/24000000*OO[[#This Row],[128 (04JUL1985 21:00:00)-Water Temperature (C)]]*OO[[#This Row],[70]]</f>
        <v>0.1520136708853875</v>
      </c>
      <c r="BU491" s="10">
        <f>3/24000000*OO[[#This Row],[129 (05JUL1985 00:00:00)-Water Temperature (C)]]*OO[[#This Row],[71]]</f>
        <v>0.15297349034449997</v>
      </c>
      <c r="BV491" s="10">
        <f>3/24000000*OO[[#This Row],[130 (05JUL1985 03:00:00)-Water Temperature (C)]]*OO[[#This Row],[72]]</f>
        <v>0.15415325649999997</v>
      </c>
      <c r="BW491" s="10">
        <f>3/24000000*OO[[#This Row],[131 (05JUL1985 06:00:00)-Water Temperature (C)]]*OO[[#This Row],[73]]</f>
        <v>0.15484685477037499</v>
      </c>
      <c r="BX491" s="10">
        <f>3/24000000*OO[[#This Row],[132 (05JUL1985 09:00:00)-Water Temperature (C)]]*OO[[#This Row],[74]]</f>
        <v>0.15505996047580001</v>
      </c>
      <c r="BY491" s="10">
        <f>3/24000000*OO[[#This Row],[133 (05JUL1985 12:00:00)-Water Temperature (C)]]*OO[[#This Row],[75]]</f>
        <v>0.15468765211550004</v>
      </c>
      <c r="BZ491" s="10">
        <f>3/24000000*OO[[#This Row],[134 (05JUL1985 15:00:00)-Water Temperature (C)]]*OO[[#This Row],[76]]</f>
        <v>0.15333200206424999</v>
      </c>
      <c r="CA491" s="10">
        <f>3/24000000*OO[[#This Row],[135 (05JUL1985 18:00:00)-Water Temperature (C)]]*OO[[#This Row],[77]]</f>
        <v>0.151242117227775</v>
      </c>
      <c r="CB491" s="10">
        <f>3/24000000*OO[[#This Row],[136 (05JUL1985 21:00:00)-Water Temperature (C)]]*OO[[#This Row],[78]]</f>
        <v>0.14879315240317501</v>
      </c>
      <c r="CC491" s="10">
        <f>3/24000000*OO[[#This Row],[137 (06JUL1985 00:00:00)-Water Temperature (C)]]*OO[[#This Row],[79]]</f>
        <v>0.146355938938</v>
      </c>
      <c r="CD491" s="10">
        <f>3/24000000*OO[[#This Row],[138 (06JUL1985 03:00:00)-Water Temperature (C)]]*OO[[#This Row],[80]]</f>
        <v>0.14448577806479998</v>
      </c>
      <c r="CE491" s="10">
        <f>3/24000000*OO[[#This Row],[139 (06JUL1985 06:00:00)-Water Temperature (C)]]*OO[[#This Row],[81]]</f>
        <v>0.14258928464004997</v>
      </c>
      <c r="CF491" s="10">
        <f>3/24000000*OO[[#This Row],[140 (06JUL1985 09:00:00)-Water Temperature (C)]]*OO[[#This Row],[82]]</f>
        <v>0.14066048243137499</v>
      </c>
      <c r="CG491" s="10">
        <f>3/24000000*OO[[#This Row],[141 (06JUL1985 12:00:00)-Water Temperature (C)]]*OO[[#This Row],[83]]</f>
        <v>0.13845471572892501</v>
      </c>
      <c r="CH491" s="10">
        <f>3/24000000*OO[[#This Row],[142 (06JUL1985 15:00:00)-Water Temperature (C)]]*OO[[#This Row],[84]]</f>
        <v>0.13589457602043747</v>
      </c>
      <c r="CI491" s="10">
        <f>3/24000000*OO[[#This Row],[143 (06JUL1985 18:00:00)-Water Temperature (C)]]*OO[[#This Row],[85]]</f>
        <v>0.13276894869712497</v>
      </c>
      <c r="CJ491" s="10">
        <f>3/24000000*OO[[#This Row],[144 (06JUL1985 21:00:00)-Water Temperature (C)]]*OO[[#This Row],[86]]</f>
        <v>0.12960659059226251</v>
      </c>
      <c r="CK491" s="10">
        <f>3/24000000*OO[[#This Row],[145 (07JUL1985 00:00:00)-Water Temperature (C)]]*OO[[#This Row],[87]]</f>
        <v>0.12657453126499998</v>
      </c>
      <c r="CL491" s="10">
        <f>3/24000000*OO[[#This Row],[146 (07JUL1985 03:00:00)-Water Temperature (C)]]*OO[[#This Row],[88]]</f>
        <v>0.12432337337999999</v>
      </c>
      <c r="CM491" s="10">
        <f>3/24000000*OO[[#This Row],[147 (07JUL1985 06:00:00)-Water Temperature (C)]]*OO[[#This Row],[89]]</f>
        <v>0.121916552582175</v>
      </c>
      <c r="CN491" s="10">
        <f>3/24000000*OO[[#This Row],[148 (07JUL1985 09:00:00)-Water Temperature (C)]]*OO[[#This Row],[90]]</f>
        <v>0.11935451449744998</v>
      </c>
      <c r="CO491" s="10">
        <f>3/24000000*OO[[#This Row],[149 (07JUL1985 12:00:00)-Water Temperature (C)]]*OO[[#This Row],[91]]</f>
        <v>0.11676365702387499</v>
      </c>
      <c r="CP491" s="10">
        <f>3/24000000*OO[[#This Row],[150 (07JUL1985 15:00:00)-Water Temperature (C)]]*OO[[#This Row],[92]]</f>
        <v>0.114243532488</v>
      </c>
      <c r="CQ491" s="10">
        <f>3/24000000*OO[[#This Row],[151 (07JUL1985 18:00:00)-Water Temperature (C)]]*OO[[#This Row],[93]]</f>
        <v>0.1116070686033875</v>
      </c>
      <c r="CR491" s="10">
        <f>3/24000000*OO[[#This Row],[152 (07JUL1985 21:00:00)-Water Temperature (C)]]*OO[[#This Row],[94]]</f>
        <v>0.10899832198099998</v>
      </c>
      <c r="CS491" s="10">
        <f>3/24000000*OO[[#This Row],[153 (08JUL1985 00:00:00)-Water Temperature (C)]]*OO[[#This Row],[95]]</f>
        <v>0.10647896017995001</v>
      </c>
      <c r="CT491" s="10">
        <f>3/24000000*OO[[#This Row],[154 (08JUL1985 03:00:00)-Water Temperature (C)]]*OO[[#This Row],[96]]</f>
        <v>0.10475184491616252</v>
      </c>
      <c r="CU491" s="10">
        <f>3/24000000*OO[[#This Row],[155 (08JUL1985 06:00:00)-Water Temperature (C)]]*OO[[#This Row],[97]]</f>
        <v>0.10319292424959998</v>
      </c>
      <c r="CV491" s="10">
        <f>3/24000000*OO[[#This Row],[156 (08JUL1985 09:00:00)-Water Temperature (C)]]*OO[[#This Row],[98]]</f>
        <v>0.1014731977923625</v>
      </c>
      <c r="CW491" s="10">
        <f>3/24000000*OO[[#This Row],[157 (08JUL1985 12:00:00)-Water Temperature (C)]]*OO[[#This Row],[99]]</f>
        <v>9.9719960678512493E-2</v>
      </c>
    </row>
    <row r="492" spans="1:101" x14ac:dyDescent="0.35">
      <c r="A492" t="s">
        <v>499</v>
      </c>
      <c r="B492">
        <v>794.19899999999996</v>
      </c>
      <c r="C492" s="10">
        <f>3/24*OO[[#This Row],[59 (26JUN1985 06:00:00)-Water Temperature (C)]]*OO[[#This Row],[1]]/SUM(OO[1])</f>
        <v>0</v>
      </c>
      <c r="D492" s="10">
        <f>3/24*OO[[#This Row],[60 (26JUN1985 09:00:00)-Water Temperature (C)]]*OO[[#This Row],[2]]/SUM(OO[2])</f>
        <v>0</v>
      </c>
      <c r="E492" s="10">
        <f>3/24*OO[[#This Row],[61 (26JUN1985 12:00:00)-Water Temperature (C)]]*OO[[#This Row],[3]]/SUM(OO[3])</f>
        <v>0</v>
      </c>
      <c r="F492" s="10">
        <f>3/24*OO[[#This Row],[62 (26JUN1985 15:00:00)-Water Temperature (C)]]*OO[[#This Row],[4]]/SUM(OO[4])</f>
        <v>0</v>
      </c>
      <c r="G492" s="10">
        <f>3/24*OO[[#This Row],[63 (26JUN1985 18:00:00)-Water Temperature (C)]]*OO[[#This Row],[5]]/SUM(OO[5])</f>
        <v>0</v>
      </c>
      <c r="H492" s="10">
        <f>3/24*OO[[#This Row],[64 (26JUN1985 21:00:00)-Water Temperature (C)]]*OO[[#This Row],[6]]/SUM(OO[6])</f>
        <v>0</v>
      </c>
      <c r="I492" s="10">
        <f>3/24*OO[[#This Row],[65 (27JUN1985 00:00:00)-Water Temperature (C)]]*OO[[#This Row],[7]]/SUM(OO[7])</f>
        <v>0</v>
      </c>
      <c r="J492" s="10">
        <f>3/24*OO[[#This Row],[66 (27JUN1985 03:00:00)-Water Temperature (C)]]*OO[[#This Row],[8]]/SUM(OO[8])</f>
        <v>0</v>
      </c>
      <c r="K492" s="10">
        <f>3/24*OO[[#This Row],[67 (27JUN1985 06:00:00)-Water Temperature (C)]]*OO[[#This Row],[9]]/SUM(OO[9])</f>
        <v>0</v>
      </c>
      <c r="L492" s="10">
        <f>3/24*OO[[#This Row],[68 (27JUN1985 09:00:00)-Water Temperature (C)]]*OO[[#This Row],[10]]/SUM(OO[10])</f>
        <v>0</v>
      </c>
      <c r="M492" s="10">
        <f>3/24*OO[[#This Row],[69 (27JUN1985 12:00:00)-Water Temperature (C)]]*OO[[#This Row],[11]]/SUM(OO[11])</f>
        <v>0</v>
      </c>
      <c r="N492" s="10">
        <f>3/24*OO[[#This Row],[70 (27JUN1985 15:00:00)-Water Temperature (C)]]*OO[[#This Row],[12]]/SUM(OO[12])</f>
        <v>0</v>
      </c>
      <c r="O492" s="10">
        <f>3/24*OO[[#This Row],[71 (27JUN1985 18:00:00)-Water Temperature (C)]]*OO[[#This Row],[13]]/SUM(OO[13])</f>
        <v>0</v>
      </c>
      <c r="P492" s="10">
        <f>3/24*OO[[#This Row],[72 (27JUN1985 21:00:00)-Water Temperature (C)]]*OO[[#This Row],[14]]/SUM(OO[14])</f>
        <v>0</v>
      </c>
      <c r="Q492" s="10">
        <f>3/24*OO[[#This Row],[73 (28JUN1985 00:00:00)-Water Temperature (C)]]*OO[[#This Row],[15]]/SUM(OO[15])</f>
        <v>0</v>
      </c>
      <c r="R492" s="10">
        <f>3/24*OO[[#This Row],[74 (28JUN1985 03:00:00)-Water Temperature (C)]]*OO[[#This Row],[16]]/SUM(OO[16])</f>
        <v>0</v>
      </c>
      <c r="S492" s="10">
        <f>3/24*OO[[#This Row],[75 (28JUN1985 06:00:00)-Water Temperature (C)]]*OO[[#This Row],[17]]/SUM(OO[17])</f>
        <v>0</v>
      </c>
      <c r="T492" s="10">
        <f>3/24*OO[[#This Row],[76 (28JUN1985 09:00:00)-Water Temperature (C)]]*OO[[#This Row],[18]]/SUM(OO[18])</f>
        <v>0</v>
      </c>
      <c r="U492" s="10">
        <f>3/24*OO[[#This Row],[77 (28JUN1985 12:00:00)-Water Temperature (C)]]*OO[[#This Row],[19]]/SUM(OO[19])</f>
        <v>0</v>
      </c>
      <c r="V492" s="10">
        <f>3/24000000*OO[[#This Row],[78 (28JUN1985 15:00:00)-Water Temperature (C)]]*OO[[#This Row],[20]]</f>
        <v>0</v>
      </c>
      <c r="W492" s="10">
        <f>3/24000000*OO[[#This Row],[79 (28JUN1985 18:00:00)-Water Temperature (C)]]*OO[[#This Row],[21]]</f>
        <v>0</v>
      </c>
      <c r="X492" s="10">
        <f>3/24000000*OO[[#This Row],[80 (28JUN1985 21:00:00)-Water Temperature (C)]]*OO[[#This Row],[22]]</f>
        <v>0</v>
      </c>
      <c r="Y492" s="10">
        <f>3/24000000*OO[[#This Row],[81 (29JUN1985 00:00:00)-Water Temperature (C)]]*OO[[#This Row],[23]]</f>
        <v>0</v>
      </c>
      <c r="Z492" s="10">
        <f>3/24000000*OO[[#This Row],[82 (29JUN1985 03:00:00)-Water Temperature (C)]]*OO[[#This Row],[24]]</f>
        <v>0</v>
      </c>
      <c r="AA492" s="10">
        <f>3/24000000*OO[[#This Row],[83 (29JUN1985 06:00:00)-Water Temperature (C)]]*OO[[#This Row],[25]]</f>
        <v>0</v>
      </c>
      <c r="AB492" s="10">
        <f>3/24000000*OO[[#This Row],[84 (29JUN1985 09:00:00)-Water Temperature (C)]]*OO[[#This Row],[26]]</f>
        <v>0</v>
      </c>
      <c r="AC492" s="10">
        <f>3/24000000*OO[[#This Row],[85 (29JUN1985 12:00:00)-Water Temperature (C)]]*OO[[#This Row],[27]]</f>
        <v>0</v>
      </c>
      <c r="AD492" s="10">
        <f>3/24000000*OO[[#This Row],[86 (29JUN1985 15:00:00)-Water Temperature (C)]]*OO[[#This Row],[28]]</f>
        <v>5.9881535954437509E-39</v>
      </c>
      <c r="AE492" s="10">
        <f>3/24000000*OO[[#This Row],[88 (29JUN1985 21:00:00)-Water Temperature (C)]]*OO[[#This Row],[30]]</f>
        <v>2.6829330705262502E-30</v>
      </c>
      <c r="AF492" s="10">
        <f>3/24000000*OO[[#This Row],[88 (29JUN1985 21:00:00)-Water Temperature (C)]]*OO[[#This Row],[30]]</f>
        <v>2.6829330705262502E-30</v>
      </c>
      <c r="AG492" s="10">
        <f>3/24000000*OO[[#This Row],[89 (30JUN1985 00:00:00)-Water Temperature (C)]]*OO[[#This Row],[31]]</f>
        <v>6.7479780178350013E-27</v>
      </c>
      <c r="AH492" s="10">
        <f>3/24000000*OO[[#This Row],[90 (30JUN1985 03:00:00)-Water Temperature (C)]]*OO[[#This Row],[32]]</f>
        <v>6.3769878642824988E-24</v>
      </c>
      <c r="AI492" s="10">
        <f>3/24000000*OO[[#This Row],[91 (30JUN1985 06:00:00)-Water Temperature (C)]]*OO[[#This Row],[33]]</f>
        <v>2.6385212143669998E-21</v>
      </c>
      <c r="AJ492" s="10">
        <f>3/24000000*OO[[#This Row],[92 (30JUN1985 09:00:00)-Water Temperature (C)]]*OO[[#This Row],[34]]</f>
        <v>5.4573407684999996E-19</v>
      </c>
      <c r="AK492" s="10">
        <f>3/24000000*OO[[#This Row],[93 (30JUN1985 12:00:00)-Water Temperature (C)]]*OO[[#This Row],[35]]</f>
        <v>6.1727862891249997E-17</v>
      </c>
      <c r="AL492" s="10">
        <f>3/24000000*OO[[#This Row],[94 (30JUN1985 15:00:00)-Water Temperature (C)]]*OO[[#This Row],[36]]</f>
        <v>4.1041253442724998E-15</v>
      </c>
      <c r="AM492" s="10">
        <f>3/24000000*OO[[#This Row],[95 (30JUN1985 18:00:00)-Water Temperature (C)]]*OO[[#This Row],[37]]</f>
        <v>1.7105616356287497E-13</v>
      </c>
      <c r="AN492" s="10">
        <f>3/24000000*OO[[#This Row],[96 (30JUN1985 21:00:00)-Water Temperature (C)]]*OO[[#This Row],[38]]</f>
        <v>4.7422624475349996E-12</v>
      </c>
      <c r="AO492" s="10">
        <f>3/24000000*OO[[#This Row],[97 (01JUL1985 00:00:00)-Water Temperature (C)]]*OO[[#This Row],[39]]</f>
        <v>9.1672150241699996E-11</v>
      </c>
      <c r="AP492" s="10">
        <f>3/24000000*OO[[#This Row],[98 (01JUL1985 03:00:00)-Water Temperature (C)]]*OO[[#This Row],[40]]</f>
        <v>1.2890378701239999E-9</v>
      </c>
      <c r="AQ492" s="10">
        <f>3/24000000*OO[[#This Row],[99 (01JUL1985 06:00:00)-Water Temperature (C)]]*OO[[#This Row],[41]]</f>
        <v>1.355193783730875E-8</v>
      </c>
      <c r="AR492" s="10">
        <f>3/24000000*OO[[#This Row],[100 (01JUL1985 09:00:00)-Water Temperature (C)]]*OO[[#This Row],[42]]</f>
        <v>1.09366077136E-7</v>
      </c>
      <c r="AS492" s="10">
        <f>3/24000000*OO[[#This Row],[101 (01JUL1985 12:00:00)-Water Temperature (C)]]*OO[[#This Row],[43]]</f>
        <v>6.9588005516137497E-7</v>
      </c>
      <c r="AT492" s="10">
        <f>3/24000000*OO[[#This Row],[102 (01JUL1985 15:00:00)-Water Temperature (C)]]*OO[[#This Row],[44]]</f>
        <v>3.5735916067743747E-6</v>
      </c>
      <c r="AU492" s="10">
        <f>3/24000000*OO[[#This Row],[103 (01JUL1985 18:00:00)-Water Temperature (C)]]*OO[[#This Row],[45]]</f>
        <v>1.5148708520242501E-5</v>
      </c>
      <c r="AV492" s="10">
        <f>3/24000000*OO[[#This Row],[104 (01JUL1985 21:00:00)-Water Temperature (C)]]*OO[[#This Row],[46]]</f>
        <v>5.4052324616124993E-5</v>
      </c>
      <c r="AW492" s="10">
        <f>3/24000000*OO[[#This Row],[105 (02JUL1985 00:00:00)-Water Temperature (C)]]*OO[[#This Row],[47]]</f>
        <v>1.6541749365977498E-4</v>
      </c>
      <c r="AX492" s="10">
        <f>3/24000000*OO[[#This Row],[106 (02JUL1985 03:00:00)-Water Temperature (C)]]*OO[[#This Row],[48]]</f>
        <v>4.4285886424762498E-4</v>
      </c>
      <c r="AY492" s="10">
        <f>3/24000000*OO[[#This Row],[107 (02JUL1985 06:00:00)-Water Temperature (C)]]*OO[[#This Row],[49]]</f>
        <v>1.0482600540281249E-3</v>
      </c>
      <c r="AZ492" s="10">
        <f>3/24000000*OO[[#This Row],[108 (02JUL1985 09:00:00)-Water Temperature (C)]]*OO[[#This Row],[50]]</f>
        <v>2.2215526796774999E-3</v>
      </c>
      <c r="BA492" s="10">
        <f>3/24000000*OO[[#This Row],[109 (02JUL1985 12:00:00)-Water Temperature (C)]]*OO[[#This Row],[51]]</f>
        <v>4.2549188618474995E-3</v>
      </c>
      <c r="BB492" s="10">
        <f>3/24000000*OO[[#This Row],[110 (02JUL1985 15:00:00)-Water Temperature (C)]]*OO[[#This Row],[52]]</f>
        <v>7.4440114673750002E-3</v>
      </c>
      <c r="BC492" s="10">
        <f>3/24000000*OO[[#This Row],[111 (02JUL1985 18:00:00)-Water Temperature (C)]]*OO[[#This Row],[53]]</f>
        <v>1.2002038848228749E-2</v>
      </c>
      <c r="BD492" s="10">
        <f>3/24000000*OO[[#This Row],[112 (02JUL1985 21:00:00)-Water Temperature (C)]]*OO[[#This Row],[54]]</f>
        <v>1.807836729146E-2</v>
      </c>
      <c r="BE492" s="10">
        <f>3/24000000*OO[[#This Row],[113 (03JUL1985 00:00:00)-Water Temperature (C)]]*OO[[#This Row],[55]]</f>
        <v>2.5703924094749999E-2</v>
      </c>
      <c r="BF492" s="10">
        <f>3/24000000*OO[[#This Row],[114 (03JUL1985 03:00:00)-Water Temperature (C)]]*OO[[#This Row],[56]]</f>
        <v>3.48700914614E-2</v>
      </c>
      <c r="BG492" s="10">
        <f>3/24000000*OO[[#This Row],[115 (03JUL1985 06:00:00)-Water Temperature (C)]]*OO[[#This Row],[57]]</f>
        <v>4.5340833604999999E-2</v>
      </c>
      <c r="BH492" s="10">
        <f>3/24000000*OO[[#This Row],[116 (03JUL1985 09:00:00)-Water Temperature (C)]]*OO[[#This Row],[58]]</f>
        <v>5.653821566681249E-2</v>
      </c>
      <c r="BI492" s="10">
        <f>3/24000000*OO[[#This Row],[117 (03JUL1985 12:00:00)-Water Temperature (C)]]*OO[[#This Row],[59]]</f>
        <v>6.8143398487125001E-2</v>
      </c>
      <c r="BJ492" s="10">
        <f>3/24000000*OO[[#This Row],[118 (03JUL1985 15:00:00)-Water Temperature (C)]]*OO[[#This Row],[60]]</f>
        <v>7.9668201431249988E-2</v>
      </c>
      <c r="BK492" s="10">
        <f>3/24000000*OO[[#This Row],[119 (03JUL1985 18:00:00)-Water Temperature (C)]]*OO[[#This Row],[61]]</f>
        <v>9.0676685459412487E-2</v>
      </c>
      <c r="BL492" s="10">
        <f>3/24000000*OO[[#This Row],[120 (03JUL1985 21:00:00)-Water Temperature (C)]]*OO[[#This Row],[62]]</f>
        <v>0.10104615565594999</v>
      </c>
      <c r="BM492" s="10">
        <f>3/24000000*OO[[#This Row],[121 (04JUL1985 00:00:00)-Water Temperature (C)]]*OO[[#This Row],[63]]</f>
        <v>0.11084967272343749</v>
      </c>
      <c r="BN492" s="10">
        <f>3/24000000*OO[[#This Row],[122 (04JUL1985 03:00:00)-Water Temperature (C)]]*OO[[#This Row],[64]]</f>
        <v>0.12067292072114998</v>
      </c>
      <c r="BO492" s="10">
        <f>3/24000000*OO[[#This Row],[123 (04JUL1985 06:00:00)-Water Temperature (C)]]*OO[[#This Row],[65]]</f>
        <v>0.12981889289827497</v>
      </c>
      <c r="BP492" s="10">
        <f>3/24000000*OO[[#This Row],[124 (04JUL1985 09:00:00)-Water Temperature (C)]]*OO[[#This Row],[66]]</f>
        <v>0.1379617630148125</v>
      </c>
      <c r="BQ492" s="10">
        <f>3/24000000*OO[[#This Row],[125 (04JUL1985 12:00:00)-Water Temperature (C)]]*OO[[#This Row],[67]]</f>
        <v>0.14454898752525</v>
      </c>
      <c r="BR492" s="10">
        <f>3/24000000*OO[[#This Row],[126 (04JUL1985 15:00:00)-Water Temperature (C)]]*OO[[#This Row],[68]]</f>
        <v>0.149699693080875</v>
      </c>
      <c r="BS492" s="10">
        <f>3/24000000*OO[[#This Row],[127 (04JUL1985 18:00:00)-Water Temperature (C)]]*OO[[#This Row],[69]]</f>
        <v>0.15329713408509998</v>
      </c>
      <c r="BT492" s="10">
        <f>3/24000000*OO[[#This Row],[128 (04JUL1985 21:00:00)-Water Temperature (C)]]*OO[[#This Row],[70]]</f>
        <v>0.15596342613547501</v>
      </c>
      <c r="BU492" s="10">
        <f>3/24000000*OO[[#This Row],[129 (05JUL1985 00:00:00)-Water Temperature (C)]]*OO[[#This Row],[71]]</f>
        <v>0.1579392661707</v>
      </c>
      <c r="BV492" s="10">
        <f>3/24000000*OO[[#This Row],[130 (05JUL1985 03:00:00)-Water Temperature (C)]]*OO[[#This Row],[72]]</f>
        <v>0.16005958523039998</v>
      </c>
      <c r="BW492" s="10">
        <f>3/24000000*OO[[#This Row],[131 (05JUL1985 06:00:00)-Water Temperature (C)]]*OO[[#This Row],[73]]</f>
        <v>0.1616199135425625</v>
      </c>
      <c r="BX492" s="10">
        <f>3/24000000*OO[[#This Row],[132 (05JUL1985 09:00:00)-Water Temperature (C)]]*OO[[#This Row],[74]]</f>
        <v>0.16262113357072497</v>
      </c>
      <c r="BY492" s="10">
        <f>3/24000000*OO[[#This Row],[133 (05JUL1985 12:00:00)-Water Temperature (C)]]*OO[[#This Row],[75]]</f>
        <v>0.16294887660121252</v>
      </c>
      <c r="BZ492" s="10">
        <f>3/24000000*OO[[#This Row],[134 (05JUL1985 15:00:00)-Water Temperature (C)]]*OO[[#This Row],[76]]</f>
        <v>0.16219968089379999</v>
      </c>
      <c r="CA492" s="10">
        <f>3/24000000*OO[[#This Row],[135 (05JUL1985 18:00:00)-Water Temperature (C)]]*OO[[#This Row],[77]]</f>
        <v>0.16061765218117499</v>
      </c>
      <c r="CB492" s="10">
        <f>3/24000000*OO[[#This Row],[136 (05JUL1985 21:00:00)-Water Temperature (C)]]*OO[[#This Row],[78]]</f>
        <v>0.15859174805611251</v>
      </c>
      <c r="CC492" s="10">
        <f>3/24000000*OO[[#This Row],[137 (06JUL1985 00:00:00)-Water Temperature (C)]]*OO[[#This Row],[79]]</f>
        <v>0.15651409002649996</v>
      </c>
      <c r="CD492" s="10">
        <f>3/24000000*OO[[#This Row],[138 (06JUL1985 03:00:00)-Water Temperature (C)]]*OO[[#This Row],[80]]</f>
        <v>0.15496858501392499</v>
      </c>
      <c r="CE492" s="10">
        <f>3/24000000*OO[[#This Row],[139 (06JUL1985 06:00:00)-Water Temperature (C)]]*OO[[#This Row],[81]]</f>
        <v>0.15334982635691249</v>
      </c>
      <c r="CF492" s="10">
        <f>3/24000000*OO[[#This Row],[140 (06JUL1985 09:00:00)-Water Temperature (C)]]*OO[[#This Row],[82]]</f>
        <v>0.15165076260637494</v>
      </c>
      <c r="CG492" s="10">
        <f>3/24000000*OO[[#This Row],[141 (06JUL1985 12:00:00)-Water Temperature (C)]]*OO[[#This Row],[83]]</f>
        <v>0.14961779105613748</v>
      </c>
      <c r="CH492" s="10">
        <f>3/24000000*OO[[#This Row],[142 (06JUL1985 15:00:00)-Water Temperature (C)]]*OO[[#This Row],[84]]</f>
        <v>0.14717320023592501</v>
      </c>
      <c r="CI492" s="10">
        <f>3/24000000*OO[[#This Row],[143 (06JUL1985 18:00:00)-Water Temperature (C)]]*OO[[#This Row],[85]]</f>
        <v>0.14409416356492499</v>
      </c>
      <c r="CJ492" s="10">
        <f>3/24000000*OO[[#This Row],[144 (06JUL1985 21:00:00)-Water Temperature (C)]]*OO[[#This Row],[86]]</f>
        <v>0.14093389315085</v>
      </c>
      <c r="CK492" s="10">
        <f>3/24000000*OO[[#This Row],[145 (07JUL1985 00:00:00)-Water Temperature (C)]]*OO[[#This Row],[87]]</f>
        <v>0.13787674168275002</v>
      </c>
      <c r="CL492" s="10">
        <f>3/24000000*OO[[#This Row],[146 (07JUL1985 03:00:00)-Water Temperature (C)]]*OO[[#This Row],[88]]</f>
        <v>0.13562755137279997</v>
      </c>
      <c r="CM492" s="10">
        <f>3/24000000*OO[[#This Row],[147 (07JUL1985 06:00:00)-Water Temperature (C)]]*OO[[#This Row],[89]]</f>
        <v>0.13318734321853751</v>
      </c>
      <c r="CN492" s="10">
        <f>3/24000000*OO[[#This Row],[148 (07JUL1985 09:00:00)-Water Temperature (C)]]*OO[[#This Row],[90]]</f>
        <v>0.13055752651094998</v>
      </c>
      <c r="CO492" s="10">
        <f>3/24000000*OO[[#This Row],[149 (07JUL1985 12:00:00)-Water Temperature (C)]]*OO[[#This Row],[91]]</f>
        <v>0.12788006827343751</v>
      </c>
      <c r="CP492" s="10">
        <f>3/24000000*OO[[#This Row],[150 (07JUL1985 15:00:00)-Water Temperature (C)]]*OO[[#This Row],[92]]</f>
        <v>0.12526411279122499</v>
      </c>
      <c r="CQ492" s="10">
        <f>3/24000000*OO[[#This Row],[151 (07JUL1985 18:00:00)-Water Temperature (C)]]*OO[[#This Row],[93]]</f>
        <v>0.12251306473839998</v>
      </c>
      <c r="CR492" s="10">
        <f>3/24000000*OO[[#This Row],[152 (07JUL1985 21:00:00)-Water Temperature (C)]]*OO[[#This Row],[94]]</f>
        <v>0.11977629870857499</v>
      </c>
      <c r="CS492" s="10">
        <f>3/24000000*OO[[#This Row],[153 (08JUL1985 00:00:00)-Water Temperature (C)]]*OO[[#This Row],[95]]</f>
        <v>0.11712344835562501</v>
      </c>
      <c r="CT492" s="10">
        <f>3/24000000*OO[[#This Row],[154 (08JUL1985 03:00:00)-Water Temperature (C)]]*OO[[#This Row],[96]]</f>
        <v>0.1153070360587</v>
      </c>
      <c r="CU492" s="10">
        <f>3/24000000*OO[[#This Row],[155 (08JUL1985 06:00:00)-Water Temperature (C)]]*OO[[#This Row],[97]]</f>
        <v>0.11366752861522499</v>
      </c>
      <c r="CV492" s="10">
        <f>3/24000000*OO[[#This Row],[156 (08JUL1985 09:00:00)-Water Temperature (C)]]*OO[[#This Row],[98]]</f>
        <v>0.1118483703153</v>
      </c>
      <c r="CW492" s="10">
        <f>3/24000000*OO[[#This Row],[157 (08JUL1985 12:00:00)-Water Temperature (C)]]*OO[[#This Row],[99]]</f>
        <v>0.10998733145702498</v>
      </c>
    </row>
    <row r="493" spans="1:101" x14ac:dyDescent="0.35">
      <c r="A493" t="s">
        <v>500</v>
      </c>
      <c r="B493">
        <v>820.91480000000001</v>
      </c>
      <c r="C493" s="10">
        <f>3/24*OO[[#This Row],[59 (26JUN1985 06:00:00)-Water Temperature (C)]]*OO[[#This Row],[1]]/SUM(OO[1])</f>
        <v>0</v>
      </c>
      <c r="D493" s="10">
        <f>3/24*OO[[#This Row],[60 (26JUN1985 09:00:00)-Water Temperature (C)]]*OO[[#This Row],[2]]/SUM(OO[2])</f>
        <v>0</v>
      </c>
      <c r="E493" s="10">
        <f>3/24*OO[[#This Row],[61 (26JUN1985 12:00:00)-Water Temperature (C)]]*OO[[#This Row],[3]]/SUM(OO[3])</f>
        <v>0</v>
      </c>
      <c r="F493" s="10">
        <f>3/24*OO[[#This Row],[62 (26JUN1985 15:00:00)-Water Temperature (C)]]*OO[[#This Row],[4]]/SUM(OO[4])</f>
        <v>0</v>
      </c>
      <c r="G493" s="10">
        <f>3/24*OO[[#This Row],[63 (26JUN1985 18:00:00)-Water Temperature (C)]]*OO[[#This Row],[5]]/SUM(OO[5])</f>
        <v>0</v>
      </c>
      <c r="H493" s="10">
        <f>3/24*OO[[#This Row],[64 (26JUN1985 21:00:00)-Water Temperature (C)]]*OO[[#This Row],[6]]/SUM(OO[6])</f>
        <v>0</v>
      </c>
      <c r="I493" s="10">
        <f>3/24*OO[[#This Row],[65 (27JUN1985 00:00:00)-Water Temperature (C)]]*OO[[#This Row],[7]]/SUM(OO[7])</f>
        <v>0</v>
      </c>
      <c r="J493" s="10">
        <f>3/24*OO[[#This Row],[66 (27JUN1985 03:00:00)-Water Temperature (C)]]*OO[[#This Row],[8]]/SUM(OO[8])</f>
        <v>0</v>
      </c>
      <c r="K493" s="10">
        <f>3/24*OO[[#This Row],[67 (27JUN1985 06:00:00)-Water Temperature (C)]]*OO[[#This Row],[9]]/SUM(OO[9])</f>
        <v>0</v>
      </c>
      <c r="L493" s="10">
        <f>3/24*OO[[#This Row],[68 (27JUN1985 09:00:00)-Water Temperature (C)]]*OO[[#This Row],[10]]/SUM(OO[10])</f>
        <v>0</v>
      </c>
      <c r="M493" s="10">
        <f>3/24*OO[[#This Row],[69 (27JUN1985 12:00:00)-Water Temperature (C)]]*OO[[#This Row],[11]]/SUM(OO[11])</f>
        <v>0</v>
      </c>
      <c r="N493" s="10">
        <f>3/24*OO[[#This Row],[70 (27JUN1985 15:00:00)-Water Temperature (C)]]*OO[[#This Row],[12]]/SUM(OO[12])</f>
        <v>0</v>
      </c>
      <c r="O493" s="10">
        <f>3/24*OO[[#This Row],[71 (27JUN1985 18:00:00)-Water Temperature (C)]]*OO[[#This Row],[13]]/SUM(OO[13])</f>
        <v>0</v>
      </c>
      <c r="P493" s="10">
        <f>3/24*OO[[#This Row],[72 (27JUN1985 21:00:00)-Water Temperature (C)]]*OO[[#This Row],[14]]/SUM(OO[14])</f>
        <v>0</v>
      </c>
      <c r="Q493" s="10">
        <f>3/24*OO[[#This Row],[73 (28JUN1985 00:00:00)-Water Temperature (C)]]*OO[[#This Row],[15]]/SUM(OO[15])</f>
        <v>0</v>
      </c>
      <c r="R493" s="10">
        <f>3/24*OO[[#This Row],[74 (28JUN1985 03:00:00)-Water Temperature (C)]]*OO[[#This Row],[16]]/SUM(OO[16])</f>
        <v>0</v>
      </c>
      <c r="S493" s="10">
        <f>3/24*OO[[#This Row],[75 (28JUN1985 06:00:00)-Water Temperature (C)]]*OO[[#This Row],[17]]/SUM(OO[17])</f>
        <v>0</v>
      </c>
      <c r="T493" s="10">
        <f>3/24*OO[[#This Row],[76 (28JUN1985 09:00:00)-Water Temperature (C)]]*OO[[#This Row],[18]]/SUM(OO[18])</f>
        <v>0</v>
      </c>
      <c r="U493" s="10">
        <f>3/24*OO[[#This Row],[77 (28JUN1985 12:00:00)-Water Temperature (C)]]*OO[[#This Row],[19]]/SUM(OO[19])</f>
        <v>0</v>
      </c>
      <c r="V493" s="10">
        <f>3/24000000*OO[[#This Row],[78 (28JUN1985 15:00:00)-Water Temperature (C)]]*OO[[#This Row],[20]]</f>
        <v>0</v>
      </c>
      <c r="W493" s="10">
        <f>3/24000000*OO[[#This Row],[79 (28JUN1985 18:00:00)-Water Temperature (C)]]*OO[[#This Row],[21]]</f>
        <v>0</v>
      </c>
      <c r="X493" s="10">
        <f>3/24000000*OO[[#This Row],[80 (28JUN1985 21:00:00)-Water Temperature (C)]]*OO[[#This Row],[22]]</f>
        <v>0</v>
      </c>
      <c r="Y493" s="10">
        <f>3/24000000*OO[[#This Row],[81 (29JUN1985 00:00:00)-Water Temperature (C)]]*OO[[#This Row],[23]]</f>
        <v>0</v>
      </c>
      <c r="Z493" s="10">
        <f>3/24000000*OO[[#This Row],[82 (29JUN1985 03:00:00)-Water Temperature (C)]]*OO[[#This Row],[24]]</f>
        <v>0</v>
      </c>
      <c r="AA493" s="10">
        <f>3/24000000*OO[[#This Row],[83 (29JUN1985 06:00:00)-Water Temperature (C)]]*OO[[#This Row],[25]]</f>
        <v>0</v>
      </c>
      <c r="AB493" s="10">
        <f>3/24000000*OO[[#This Row],[84 (29JUN1985 09:00:00)-Water Temperature (C)]]*OO[[#This Row],[26]]</f>
        <v>0</v>
      </c>
      <c r="AC493" s="10">
        <f>3/24000000*OO[[#This Row],[85 (29JUN1985 12:00:00)-Water Temperature (C)]]*OO[[#This Row],[27]]</f>
        <v>0</v>
      </c>
      <c r="AD493" s="10">
        <f>3/24000000*OO[[#This Row],[86 (29JUN1985 15:00:00)-Water Temperature (C)]]*OO[[#This Row],[28]]</f>
        <v>1.5808854101306249E-39</v>
      </c>
      <c r="AE493" s="10">
        <f>3/24000000*OO[[#This Row],[88 (29JUN1985 21:00:00)-Water Temperature (C)]]*OO[[#This Row],[30]]</f>
        <v>8.5973215422875008E-31</v>
      </c>
      <c r="AF493" s="10">
        <f>3/24000000*OO[[#This Row],[88 (29JUN1985 21:00:00)-Water Temperature (C)]]*OO[[#This Row],[30]]</f>
        <v>8.5973215422875008E-31</v>
      </c>
      <c r="AG493" s="10">
        <f>3/24000000*OO[[#This Row],[89 (30JUN1985 00:00:00)-Water Temperature (C)]]*OO[[#This Row],[31]]</f>
        <v>2.3267301574972501E-27</v>
      </c>
      <c r="AH493" s="10">
        <f>3/24000000*OO[[#This Row],[90 (30JUN1985 03:00:00)-Water Temperature (C)]]*OO[[#This Row],[32]]</f>
        <v>2.3529753225E-24</v>
      </c>
      <c r="AI493" s="10">
        <f>3/24000000*OO[[#This Row],[91 (30JUN1985 06:00:00)-Water Temperature (C)]]*OO[[#This Row],[33]]</f>
        <v>1.03482552839625E-21</v>
      </c>
      <c r="AJ493" s="10">
        <f>3/24000000*OO[[#This Row],[92 (30JUN1985 09:00:00)-Water Temperature (C)]]*OO[[#This Row],[34]]</f>
        <v>2.2653890395033751E-19</v>
      </c>
      <c r="AK493" s="10">
        <f>3/24000000*OO[[#This Row],[93 (30JUN1985 12:00:00)-Water Temperature (C)]]*OO[[#This Row],[35]]</f>
        <v>2.7030749017263751E-17</v>
      </c>
      <c r="AL493" s="10">
        <f>3/24000000*OO[[#This Row],[94 (30JUN1985 15:00:00)-Water Temperature (C)]]*OO[[#This Row],[36]]</f>
        <v>1.8902752072000002E-15</v>
      </c>
      <c r="AM493" s="10">
        <f>3/24000000*OO[[#This Row],[95 (30JUN1985 18:00:00)-Water Temperature (C)]]*OO[[#This Row],[37]]</f>
        <v>8.2656715519400008E-14</v>
      </c>
      <c r="AN493" s="10">
        <f>3/24000000*OO[[#This Row],[96 (30JUN1985 21:00:00)-Water Temperature (C)]]*OO[[#This Row],[38]]</f>
        <v>2.3984680896629994E-12</v>
      </c>
      <c r="AO493" s="10">
        <f>3/24000000*OO[[#This Row],[97 (01JUL1985 00:00:00)-Water Temperature (C)]]*OO[[#This Row],[39]]</f>
        <v>4.8426496795162501E-11</v>
      </c>
      <c r="AP493" s="10">
        <f>3/24000000*OO[[#This Row],[98 (01JUL1985 03:00:00)-Water Temperature (C)]]*OO[[#This Row],[40]]</f>
        <v>7.0988280002625016E-10</v>
      </c>
      <c r="AQ493" s="10">
        <f>3/24000000*OO[[#This Row],[99 (01JUL1985 06:00:00)-Water Temperature (C)]]*OO[[#This Row],[41]]</f>
        <v>7.7686051962487506E-9</v>
      </c>
      <c r="AR493" s="10">
        <f>3/24000000*OO[[#This Row],[100 (01JUL1985 09:00:00)-Water Temperature (C)]]*OO[[#This Row],[42]]</f>
        <v>6.5170860046687493E-8</v>
      </c>
      <c r="AS493" s="10">
        <f>3/24000000*OO[[#This Row],[101 (01JUL1985 12:00:00)-Water Temperature (C)]]*OO[[#This Row],[43]]</f>
        <v>4.3047902073824995E-7</v>
      </c>
      <c r="AT493" s="10">
        <f>3/24000000*OO[[#This Row],[102 (01JUL1985 15:00:00)-Water Temperature (C)]]*OO[[#This Row],[44]]</f>
        <v>2.2919272102113752E-6</v>
      </c>
      <c r="AU493" s="10">
        <f>3/24000000*OO[[#This Row],[103 (01JUL1985 18:00:00)-Water Temperature (C)]]*OO[[#This Row],[45]]</f>
        <v>1.0059794170281249E-5</v>
      </c>
      <c r="AV493" s="10">
        <f>3/24000000*OO[[#This Row],[104 (01JUL1985 21:00:00)-Water Temperature (C)]]*OO[[#This Row],[46]]</f>
        <v>3.7120834613996245E-5</v>
      </c>
      <c r="AW493" s="10">
        <f>3/24000000*OO[[#This Row],[105 (02JUL1985 00:00:00)-Water Temperature (C)]]*OO[[#This Row],[47]]</f>
        <v>1.1733702826274997E-4</v>
      </c>
      <c r="AX493" s="10">
        <f>3/24000000*OO[[#This Row],[106 (02JUL1985 03:00:00)-Water Temperature (C)]]*OO[[#This Row],[48]]</f>
        <v>3.2404092842257503E-4</v>
      </c>
      <c r="AY493" s="10">
        <f>3/24000000*OO[[#This Row],[107 (02JUL1985 06:00:00)-Water Temperature (C)]]*OO[[#This Row],[49]]</f>
        <v>7.9021049197124994E-4</v>
      </c>
      <c r="AZ493" s="10">
        <f>3/24000000*OO[[#This Row],[108 (02JUL1985 09:00:00)-Water Temperature (C)]]*OO[[#This Row],[50]]</f>
        <v>1.7231476658302501E-3</v>
      </c>
      <c r="BA493" s="10">
        <f>3/24000000*OO[[#This Row],[109 (02JUL1985 12:00:00)-Water Temperature (C)]]*OO[[#This Row],[51]]</f>
        <v>3.3916152111099999E-3</v>
      </c>
      <c r="BB493" s="10">
        <f>3/24000000*OO[[#This Row],[110 (02JUL1985 15:00:00)-Water Temperature (C)]]*OO[[#This Row],[52]]</f>
        <v>6.0899023654787492E-3</v>
      </c>
      <c r="BC493" s="10">
        <f>3/24000000*OO[[#This Row],[111 (02JUL1985 18:00:00)-Water Temperature (C)]]*OO[[#This Row],[53]]</f>
        <v>1.0064360029748752E-2</v>
      </c>
      <c r="BD493" s="10">
        <f>3/24000000*OO[[#This Row],[112 (02JUL1985 21:00:00)-Water Temperature (C)]]*OO[[#This Row],[54]]</f>
        <v>1.5517109774429999E-2</v>
      </c>
      <c r="BE493" s="10">
        <f>3/24000000*OO[[#This Row],[113 (03JUL1985 00:00:00)-Water Temperature (C)]]*OO[[#This Row],[55]]</f>
        <v>2.2549949161859997E-2</v>
      </c>
      <c r="BF493" s="10">
        <f>3/24000000*OO[[#This Row],[114 (03JUL1985 03:00:00)-Water Temperature (C)]]*OO[[#This Row],[56]]</f>
        <v>3.1221384860034996E-2</v>
      </c>
      <c r="BG493" s="10">
        <f>3/24000000*OO[[#This Row],[115 (03JUL1985 06:00:00)-Water Temperature (C)]]*OO[[#This Row],[57]]</f>
        <v>4.1375038756424995E-2</v>
      </c>
      <c r="BH493" s="10">
        <f>3/24000000*OO[[#This Row],[116 (03JUL1985 09:00:00)-Water Temperature (C)]]*OO[[#This Row],[58]]</f>
        <v>5.2516616137199996E-2</v>
      </c>
      <c r="BI493" s="10">
        <f>3/24000000*OO[[#This Row],[117 (03JUL1985 12:00:00)-Water Temperature (C)]]*OO[[#This Row],[59]]</f>
        <v>6.4344441563137511E-2</v>
      </c>
      <c r="BJ493" s="10">
        <f>3/24000000*OO[[#This Row],[118 (03JUL1985 15:00:00)-Water Temperature (C)]]*OO[[#This Row],[60]]</f>
        <v>7.6377133685600007E-2</v>
      </c>
      <c r="BK493" s="10">
        <f>3/24000000*OO[[#This Row],[119 (03JUL1985 18:00:00)-Water Temperature (C)]]*OO[[#This Row],[61]]</f>
        <v>8.8156060785449991E-2</v>
      </c>
      <c r="BL493" s="10">
        <f>3/24000000*OO[[#This Row],[120 (03JUL1985 21:00:00)-Water Temperature (C)]]*OO[[#This Row],[62]]</f>
        <v>9.9508245384324998E-2</v>
      </c>
      <c r="BM493" s="10">
        <f>3/24000000*OO[[#This Row],[121 (04JUL1985 00:00:00)-Water Temperature (C)]]*OO[[#This Row],[63]]</f>
        <v>0.110452313859375</v>
      </c>
      <c r="BN493" s="10">
        <f>3/24000000*OO[[#This Row],[122 (04JUL1985 03:00:00)-Water Temperature (C)]]*OO[[#This Row],[64]]</f>
        <v>0.12152675148292498</v>
      </c>
      <c r="BO493" s="10">
        <f>3/24000000*OO[[#This Row],[123 (04JUL1985 06:00:00)-Water Temperature (C)]]*OO[[#This Row],[65]]</f>
        <v>0.13201936284915</v>
      </c>
      <c r="BP493" s="10">
        <f>3/24000000*OO[[#This Row],[124 (04JUL1985 09:00:00)-Water Temperature (C)]]*OO[[#This Row],[66]]</f>
        <v>0.14155924151687499</v>
      </c>
      <c r="BQ493" s="10">
        <f>3/24000000*OO[[#This Row],[125 (04JUL1985 12:00:00)-Water Temperature (C)]]*OO[[#This Row],[67]]</f>
        <v>0.14954764451119998</v>
      </c>
      <c r="BR493" s="10">
        <f>3/24000000*OO[[#This Row],[126 (04JUL1985 15:00:00)-Water Temperature (C)]]*OO[[#This Row],[68]]</f>
        <v>0.15606089378909999</v>
      </c>
      <c r="BS493" s="10">
        <f>3/24000000*OO[[#This Row],[127 (04JUL1985 18:00:00)-Water Temperature (C)]]*OO[[#This Row],[69]]</f>
        <v>0.160941851138</v>
      </c>
      <c r="BT493" s="10">
        <f>3/24000000*OO[[#This Row],[128 (04JUL1985 21:00:00)-Water Temperature (C)]]*OO[[#This Row],[70]]</f>
        <v>0.16480495732799999</v>
      </c>
      <c r="BU493" s="10">
        <f>3/24000000*OO[[#This Row],[129 (05JUL1985 00:00:00)-Water Temperature (C)]]*OO[[#This Row],[71]]</f>
        <v>0.167885277031875</v>
      </c>
      <c r="BV493" s="10">
        <f>3/24000000*OO[[#This Row],[130 (05JUL1985 03:00:00)-Water Temperature (C)]]*OO[[#This Row],[72]]</f>
        <v>0.17105220337655</v>
      </c>
      <c r="BW493" s="10">
        <f>3/24000000*OO[[#This Row],[131 (05JUL1985 06:00:00)-Water Temperature (C)]]*OO[[#This Row],[73]]</f>
        <v>0.17357136704227502</v>
      </c>
      <c r="BX493" s="10">
        <f>3/24000000*OO[[#This Row],[132 (05JUL1985 09:00:00)-Water Temperature (C)]]*OO[[#This Row],[74]]</f>
        <v>0.17543799983580002</v>
      </c>
      <c r="BY493" s="10">
        <f>3/24000000*OO[[#This Row],[133 (05JUL1985 12:00:00)-Water Temperature (C)]]*OO[[#This Row],[75]]</f>
        <v>0.17652406948260002</v>
      </c>
      <c r="BZ493" s="10">
        <f>3/24000000*OO[[#This Row],[134 (05JUL1985 15:00:00)-Water Temperature (C)]]*OO[[#This Row],[76]]</f>
        <v>0.17640430700837498</v>
      </c>
      <c r="CA493" s="10">
        <f>3/24000000*OO[[#This Row],[135 (05JUL1985 18:00:00)-Water Temperature (C)]]*OO[[#This Row],[77]]</f>
        <v>0.17532594521</v>
      </c>
      <c r="CB493" s="10">
        <f>3/24000000*OO[[#This Row],[136 (05JUL1985 21:00:00)-Water Temperature (C)]]*OO[[#This Row],[78]]</f>
        <v>0.173705561708075</v>
      </c>
      <c r="CC493" s="10">
        <f>3/24000000*OO[[#This Row],[137 (06JUL1985 00:00:00)-Water Temperature (C)]]*OO[[#This Row],[79]]</f>
        <v>0.17196547059412501</v>
      </c>
      <c r="CD493" s="10">
        <f>3/24000000*OO[[#This Row],[138 (06JUL1985 03:00:00)-Water Temperature (C)]]*OO[[#This Row],[80]]</f>
        <v>0.17074178530083747</v>
      </c>
      <c r="CE493" s="10">
        <f>3/24000000*OO[[#This Row],[139 (06JUL1985 06:00:00)-Water Temperature (C)]]*OO[[#This Row],[81]]</f>
        <v>0.1693925416740375</v>
      </c>
      <c r="CF493" s="10">
        <f>3/24000000*OO[[#This Row],[140 (06JUL1985 09:00:00)-Water Temperature (C)]]*OO[[#This Row],[82]]</f>
        <v>0.16791080383685</v>
      </c>
      <c r="CG493" s="10">
        <f>3/24000000*OO[[#This Row],[141 (06JUL1985 12:00:00)-Water Temperature (C)]]*OO[[#This Row],[83]]</f>
        <v>0.16602422669369998</v>
      </c>
      <c r="CH493" s="10">
        <f>3/24000000*OO[[#This Row],[142 (06JUL1985 15:00:00)-Water Temperature (C)]]*OO[[#This Row],[84]]</f>
        <v>0.16365307647562499</v>
      </c>
      <c r="CI493" s="10">
        <f>3/24000000*OO[[#This Row],[143 (06JUL1985 18:00:00)-Water Temperature (C)]]*OO[[#This Row],[85]]</f>
        <v>0.16055043214926248</v>
      </c>
      <c r="CJ493" s="10">
        <f>3/24000000*OO[[#This Row],[144 (06JUL1985 21:00:00)-Water Temperature (C)]]*OO[[#This Row],[86]]</f>
        <v>0.15731735689462503</v>
      </c>
      <c r="CK493" s="10">
        <f>3/24000000*OO[[#This Row],[145 (07JUL1985 00:00:00)-Water Temperature (C)]]*OO[[#This Row],[87]]</f>
        <v>0.15416025749066251</v>
      </c>
      <c r="CL493" s="10">
        <f>3/24000000*OO[[#This Row],[146 (07JUL1985 03:00:00)-Water Temperature (C)]]*OO[[#This Row],[88]]</f>
        <v>0.15186062835509997</v>
      </c>
      <c r="CM493" s="10">
        <f>3/24000000*OO[[#This Row],[147 (07JUL1985 06:00:00)-Water Temperature (C)]]*OO[[#This Row],[89]]</f>
        <v>0.14933402461468748</v>
      </c>
      <c r="CN493" s="10">
        <f>3/24000000*OO[[#This Row],[148 (07JUL1985 09:00:00)-Water Temperature (C)]]*OO[[#This Row],[90]]</f>
        <v>0.1465757747426375</v>
      </c>
      <c r="CO493" s="10">
        <f>3/24000000*OO[[#This Row],[149 (07JUL1985 12:00:00)-Water Temperature (C)]]*OO[[#This Row],[91]]</f>
        <v>0.14374616706603752</v>
      </c>
      <c r="CP493" s="10">
        <f>3/24000000*OO[[#This Row],[150 (07JUL1985 15:00:00)-Water Temperature (C)]]*OO[[#This Row],[92]]</f>
        <v>0.14097114994462501</v>
      </c>
      <c r="CQ493" s="10">
        <f>3/24000000*OO[[#This Row],[151 (07JUL1985 18:00:00)-Water Temperature (C)]]*OO[[#This Row],[93]]</f>
        <v>0.13802236551537497</v>
      </c>
      <c r="CR493" s="10">
        <f>3/24000000*OO[[#This Row],[152 (07JUL1985 21:00:00)-Water Temperature (C)]]*OO[[#This Row],[94]]</f>
        <v>0.13507691487693751</v>
      </c>
      <c r="CS493" s="10">
        <f>3/24000000*OO[[#This Row],[153 (08JUL1985 00:00:00)-Water Temperature (C)]]*OO[[#This Row],[95]]</f>
        <v>0.13221028791657502</v>
      </c>
      <c r="CT493" s="10">
        <f>3/24000000*OO[[#This Row],[154 (08JUL1985 03:00:00)-Water Temperature (C)]]*OO[[#This Row],[96]]</f>
        <v>0.13025803121005</v>
      </c>
      <c r="CU493" s="10">
        <f>3/24000000*OO[[#This Row],[155 (08JUL1985 06:00:00)-Water Temperature (C)]]*OO[[#This Row],[97]]</f>
        <v>0.12850090059255001</v>
      </c>
      <c r="CV493" s="10">
        <f>3/24000000*OO[[#This Row],[156 (08JUL1985 09:00:00)-Water Temperature (C)]]*OO[[#This Row],[98]]</f>
        <v>0.12653453995393749</v>
      </c>
      <c r="CW493" s="10">
        <f>3/24000000*OO[[#This Row],[157 (08JUL1985 12:00:00)-Water Temperature (C)]]*OO[[#This Row],[99]]</f>
        <v>0.12451478950624999</v>
      </c>
    </row>
    <row r="494" spans="1:101" x14ac:dyDescent="0.35">
      <c r="A494" t="s">
        <v>501</v>
      </c>
      <c r="B494">
        <v>822.60950000000003</v>
      </c>
      <c r="C494" s="10">
        <f>3/24*OO[[#This Row],[59 (26JUN1985 06:00:00)-Water Temperature (C)]]*OO[[#This Row],[1]]/SUM(OO[1])</f>
        <v>0</v>
      </c>
      <c r="D494" s="10">
        <f>3/24*OO[[#This Row],[60 (26JUN1985 09:00:00)-Water Temperature (C)]]*OO[[#This Row],[2]]/SUM(OO[2])</f>
        <v>0</v>
      </c>
      <c r="E494" s="10">
        <f>3/24*OO[[#This Row],[61 (26JUN1985 12:00:00)-Water Temperature (C)]]*OO[[#This Row],[3]]/SUM(OO[3])</f>
        <v>0</v>
      </c>
      <c r="F494" s="10">
        <f>3/24*OO[[#This Row],[62 (26JUN1985 15:00:00)-Water Temperature (C)]]*OO[[#This Row],[4]]/SUM(OO[4])</f>
        <v>0</v>
      </c>
      <c r="G494" s="10">
        <f>3/24*OO[[#This Row],[63 (26JUN1985 18:00:00)-Water Temperature (C)]]*OO[[#This Row],[5]]/SUM(OO[5])</f>
        <v>0</v>
      </c>
      <c r="H494" s="10">
        <f>3/24*OO[[#This Row],[64 (26JUN1985 21:00:00)-Water Temperature (C)]]*OO[[#This Row],[6]]/SUM(OO[6])</f>
        <v>0</v>
      </c>
      <c r="I494" s="10">
        <f>3/24*OO[[#This Row],[65 (27JUN1985 00:00:00)-Water Temperature (C)]]*OO[[#This Row],[7]]/SUM(OO[7])</f>
        <v>0</v>
      </c>
      <c r="J494" s="10">
        <f>3/24*OO[[#This Row],[66 (27JUN1985 03:00:00)-Water Temperature (C)]]*OO[[#This Row],[8]]/SUM(OO[8])</f>
        <v>0</v>
      </c>
      <c r="K494" s="10">
        <f>3/24*OO[[#This Row],[67 (27JUN1985 06:00:00)-Water Temperature (C)]]*OO[[#This Row],[9]]/SUM(OO[9])</f>
        <v>0</v>
      </c>
      <c r="L494" s="10">
        <f>3/24*OO[[#This Row],[68 (27JUN1985 09:00:00)-Water Temperature (C)]]*OO[[#This Row],[10]]/SUM(OO[10])</f>
        <v>0</v>
      </c>
      <c r="M494" s="10">
        <f>3/24*OO[[#This Row],[69 (27JUN1985 12:00:00)-Water Temperature (C)]]*OO[[#This Row],[11]]/SUM(OO[11])</f>
        <v>0</v>
      </c>
      <c r="N494" s="10">
        <f>3/24*OO[[#This Row],[70 (27JUN1985 15:00:00)-Water Temperature (C)]]*OO[[#This Row],[12]]/SUM(OO[12])</f>
        <v>0</v>
      </c>
      <c r="O494" s="10">
        <f>3/24*OO[[#This Row],[71 (27JUN1985 18:00:00)-Water Temperature (C)]]*OO[[#This Row],[13]]/SUM(OO[13])</f>
        <v>0</v>
      </c>
      <c r="P494" s="10">
        <f>3/24*OO[[#This Row],[72 (27JUN1985 21:00:00)-Water Temperature (C)]]*OO[[#This Row],[14]]/SUM(OO[14])</f>
        <v>0</v>
      </c>
      <c r="Q494" s="10">
        <f>3/24*OO[[#This Row],[73 (28JUN1985 00:00:00)-Water Temperature (C)]]*OO[[#This Row],[15]]/SUM(OO[15])</f>
        <v>0</v>
      </c>
      <c r="R494" s="10">
        <f>3/24*OO[[#This Row],[74 (28JUN1985 03:00:00)-Water Temperature (C)]]*OO[[#This Row],[16]]/SUM(OO[16])</f>
        <v>0</v>
      </c>
      <c r="S494" s="10">
        <f>3/24*OO[[#This Row],[75 (28JUN1985 06:00:00)-Water Temperature (C)]]*OO[[#This Row],[17]]/SUM(OO[17])</f>
        <v>0</v>
      </c>
      <c r="T494" s="10">
        <f>3/24*OO[[#This Row],[76 (28JUN1985 09:00:00)-Water Temperature (C)]]*OO[[#This Row],[18]]/SUM(OO[18])</f>
        <v>0</v>
      </c>
      <c r="U494" s="10">
        <f>3/24*OO[[#This Row],[77 (28JUN1985 12:00:00)-Water Temperature (C)]]*OO[[#This Row],[19]]/SUM(OO[19])</f>
        <v>0</v>
      </c>
      <c r="V494" s="10">
        <f>3/24000000*OO[[#This Row],[78 (28JUN1985 15:00:00)-Water Temperature (C)]]*OO[[#This Row],[20]]</f>
        <v>0</v>
      </c>
      <c r="W494" s="10">
        <f>3/24000000*OO[[#This Row],[79 (28JUN1985 18:00:00)-Water Temperature (C)]]*OO[[#This Row],[21]]</f>
        <v>0</v>
      </c>
      <c r="X494" s="10">
        <f>3/24000000*OO[[#This Row],[80 (28JUN1985 21:00:00)-Water Temperature (C)]]*OO[[#This Row],[22]]</f>
        <v>0</v>
      </c>
      <c r="Y494" s="10">
        <f>3/24000000*OO[[#This Row],[81 (29JUN1985 00:00:00)-Water Temperature (C)]]*OO[[#This Row],[23]]</f>
        <v>0</v>
      </c>
      <c r="Z494" s="10">
        <f>3/24000000*OO[[#This Row],[82 (29JUN1985 03:00:00)-Water Temperature (C)]]*OO[[#This Row],[24]]</f>
        <v>0</v>
      </c>
      <c r="AA494" s="10">
        <f>3/24000000*OO[[#This Row],[83 (29JUN1985 06:00:00)-Water Temperature (C)]]*OO[[#This Row],[25]]</f>
        <v>0</v>
      </c>
      <c r="AB494" s="10">
        <f>3/24000000*OO[[#This Row],[84 (29JUN1985 09:00:00)-Water Temperature (C)]]*OO[[#This Row],[26]]</f>
        <v>0</v>
      </c>
      <c r="AC494" s="10">
        <f>3/24000000*OO[[#This Row],[85 (29JUN1985 12:00:00)-Water Temperature (C)]]*OO[[#This Row],[27]]</f>
        <v>0</v>
      </c>
      <c r="AD494" s="10">
        <f>3/24000000*OO[[#This Row],[86 (29JUN1985 15:00:00)-Water Temperature (C)]]*OO[[#This Row],[28]]</f>
        <v>3.63481747906625E-40</v>
      </c>
      <c r="AE494" s="10">
        <f>3/24000000*OO[[#This Row],[88 (29JUN1985 21:00:00)-Water Temperature (C)]]*OO[[#This Row],[30]]</f>
        <v>2.4592662477374997E-31</v>
      </c>
      <c r="AF494" s="10">
        <f>3/24000000*OO[[#This Row],[88 (29JUN1985 21:00:00)-Water Temperature (C)]]*OO[[#This Row],[30]]</f>
        <v>2.4592662477374997E-31</v>
      </c>
      <c r="AG494" s="10">
        <f>3/24000000*OO[[#This Row],[89 (30JUN1985 00:00:00)-Water Temperature (C)]]*OO[[#This Row],[31]]</f>
        <v>7.2046948517824997E-28</v>
      </c>
      <c r="AH494" s="10">
        <f>3/24000000*OO[[#This Row],[90 (30JUN1985 03:00:00)-Water Temperature (C)]]*OO[[#This Row],[32]]</f>
        <v>7.8296990059675E-25</v>
      </c>
      <c r="AI494" s="10">
        <f>3/24000000*OO[[#This Row],[91 (30JUN1985 06:00:00)-Water Temperature (C)]]*OO[[#This Row],[33]]</f>
        <v>3.6716428366279997E-22</v>
      </c>
      <c r="AJ494" s="10">
        <f>3/24000000*OO[[#This Row],[92 (30JUN1985 09:00:00)-Water Temperature (C)]]*OO[[#This Row],[34]]</f>
        <v>8.5246940952975005E-20</v>
      </c>
      <c r="AK494" s="10">
        <f>3/24000000*OO[[#This Row],[93 (30JUN1985 12:00:00)-Water Temperature (C)]]*OO[[#This Row],[35]]</f>
        <v>1.0744345780770001E-17</v>
      </c>
      <c r="AL494" s="10">
        <f>3/24000000*OO[[#This Row],[94 (30JUN1985 15:00:00)-Water Temperature (C)]]*OO[[#This Row],[36]]</f>
        <v>7.9079251838475002E-16</v>
      </c>
      <c r="AM494" s="10">
        <f>3/24000000*OO[[#This Row],[95 (30JUN1985 18:00:00)-Water Temperature (C)]]*OO[[#This Row],[37]]</f>
        <v>3.6282483973319991E-14</v>
      </c>
      <c r="AN494" s="10">
        <f>3/24000000*OO[[#This Row],[96 (30JUN1985 21:00:00)-Water Temperature (C)]]*OO[[#This Row],[38]]</f>
        <v>1.101613909185E-12</v>
      </c>
      <c r="AO494" s="10">
        <f>3/24000000*OO[[#This Row],[97 (01JUL1985 00:00:00)-Water Temperature (C)]]*OO[[#This Row],[39]]</f>
        <v>2.3216223091919999E-11</v>
      </c>
      <c r="AP494" s="10">
        <f>3/24000000*OO[[#This Row],[98 (01JUL1985 03:00:00)-Water Temperature (C)]]*OO[[#This Row],[40]]</f>
        <v>3.5444102959263749E-10</v>
      </c>
      <c r="AQ494" s="10">
        <f>3/24000000*OO[[#This Row],[99 (01JUL1985 06:00:00)-Water Temperature (C)]]*OO[[#This Row],[41]]</f>
        <v>4.0323985432717499E-9</v>
      </c>
      <c r="AR494" s="10">
        <f>3/24000000*OO[[#This Row],[100 (01JUL1985 09:00:00)-Water Temperature (C)]]*OO[[#This Row],[42]]</f>
        <v>3.5110010979903754E-8</v>
      </c>
      <c r="AS494" s="10">
        <f>3/24000000*OO[[#This Row],[101 (01JUL1985 12:00:00)-Water Temperature (C)]]*OO[[#This Row],[43]]</f>
        <v>2.4033482967896248E-7</v>
      </c>
      <c r="AT494" s="10">
        <f>3/24000000*OO[[#This Row],[102 (01JUL1985 15:00:00)-Water Temperature (C)]]*OO[[#This Row],[44]]</f>
        <v>1.3240378179764998E-6</v>
      </c>
      <c r="AU494" s="10">
        <f>3/24000000*OO[[#This Row],[103 (01JUL1985 18:00:00)-Water Temperature (C)]]*OO[[#This Row],[45]]</f>
        <v>6.0047984613599999E-6</v>
      </c>
      <c r="AV494" s="10">
        <f>3/24000000*OO[[#This Row],[104 (01JUL1985 21:00:00)-Water Temperature (C)]]*OO[[#This Row],[46]]</f>
        <v>2.2863621997410003E-5</v>
      </c>
      <c r="AW494" s="10">
        <f>3/24000000*OO[[#This Row],[105 (02JUL1985 00:00:00)-Water Temperature (C)]]*OO[[#This Row],[47]]</f>
        <v>7.4473316302699978E-5</v>
      </c>
      <c r="AX494" s="10">
        <f>3/24000000*OO[[#This Row],[106 (02JUL1985 03:00:00)-Water Temperature (C)]]*OO[[#This Row],[48]]</f>
        <v>2.116494162511875E-4</v>
      </c>
      <c r="AY494" s="10">
        <f>3/24000000*OO[[#This Row],[107 (02JUL1985 06:00:00)-Water Temperature (C)]]*OO[[#This Row],[49]]</f>
        <v>5.304461734552499E-4</v>
      </c>
      <c r="AZ494" s="10">
        <f>3/24000000*OO[[#This Row],[108 (02JUL1985 09:00:00)-Water Temperature (C)]]*OO[[#This Row],[50]]</f>
        <v>1.1872328856862499E-3</v>
      </c>
      <c r="BA494" s="10">
        <f>3/24000000*OO[[#This Row],[109 (02JUL1985 12:00:00)-Water Temperature (C)]]*OO[[#This Row],[51]]</f>
        <v>2.3954173123502506E-3</v>
      </c>
      <c r="BB494" s="10">
        <f>3/24000000*OO[[#This Row],[110 (02JUL1985 15:00:00)-Water Temperature (C)]]*OO[[#This Row],[52]]</f>
        <v>4.4033245523799995E-3</v>
      </c>
      <c r="BC494" s="10">
        <f>3/24000000*OO[[#This Row],[111 (02JUL1985 18:00:00)-Water Temperature (C)]]*OO[[#This Row],[53]]</f>
        <v>7.4402530784800002E-3</v>
      </c>
      <c r="BD494" s="10">
        <f>3/24000000*OO[[#This Row],[112 (02JUL1985 21:00:00)-Water Temperature (C)]]*OO[[#This Row],[54]]</f>
        <v>1.1712883828656248E-2</v>
      </c>
      <c r="BE494" s="10">
        <f>3/24000000*OO[[#This Row],[113 (03JUL1985 00:00:00)-Water Temperature (C)]]*OO[[#This Row],[55]]</f>
        <v>1.7356580312924998E-2</v>
      </c>
      <c r="BF494" s="10">
        <f>3/24000000*OO[[#This Row],[114 (03JUL1985 03:00:00)-Water Temperature (C)]]*OO[[#This Row],[56]]</f>
        <v>2.4470174129375001E-2</v>
      </c>
      <c r="BG494" s="10">
        <f>3/24000000*OO[[#This Row],[115 (03JUL1985 06:00:00)-Water Temperature (C)]]*OO[[#This Row],[57]]</f>
        <v>3.2977727538674992E-2</v>
      </c>
      <c r="BH494" s="10">
        <f>3/24000000*OO[[#This Row],[116 (03JUL1985 09:00:00)-Water Temperature (C)]]*OO[[#This Row],[58]]</f>
        <v>4.2516173366099995E-2</v>
      </c>
      <c r="BI494" s="10">
        <f>3/24000000*OO[[#This Row],[117 (03JUL1985 12:00:00)-Water Temperature (C)]]*OO[[#This Row],[59]]</f>
        <v>5.2847686645462487E-2</v>
      </c>
      <c r="BJ494" s="10">
        <f>3/24000000*OO[[#This Row],[118 (03JUL1985 15:00:00)-Water Temperature (C)]]*OO[[#This Row],[60]]</f>
        <v>6.3567475985712496E-2</v>
      </c>
      <c r="BK494" s="10">
        <f>3/24000000*OO[[#This Row],[119 (03JUL1985 18:00:00)-Water Temperature (C)]]*OO[[#This Row],[61]]</f>
        <v>7.4271015242175012E-2</v>
      </c>
      <c r="BL494" s="10">
        <f>3/24000000*OO[[#This Row],[120 (03JUL1985 21:00:00)-Water Temperature (C)]]*OO[[#This Row],[62]]</f>
        <v>8.4776422808887503E-2</v>
      </c>
      <c r="BM494" s="10">
        <f>3/24000000*OO[[#This Row],[121 (04JUL1985 00:00:00)-Water Temperature (C)]]*OO[[#This Row],[63]]</f>
        <v>9.5065076192249992E-2</v>
      </c>
      <c r="BN494" s="10">
        <f>3/24000000*OO[[#This Row],[122 (04JUL1985 03:00:00)-Water Temperature (C)]]*OO[[#This Row],[64]]</f>
        <v>0.10556690672559998</v>
      </c>
      <c r="BO494" s="10">
        <f>3/24000000*OO[[#This Row],[123 (04JUL1985 06:00:00)-Water Temperature (C)]]*OO[[#This Row],[65]]</f>
        <v>0.11565351316846248</v>
      </c>
      <c r="BP494" s="10">
        <f>3/24000000*OO[[#This Row],[124 (04JUL1985 09:00:00)-Water Temperature (C)]]*OO[[#This Row],[66]]</f>
        <v>0.1249694917590375</v>
      </c>
      <c r="BQ494" s="10">
        <f>3/24000000*OO[[#This Row],[125 (04JUL1985 12:00:00)-Water Temperature (C)]]*OO[[#This Row],[67]]</f>
        <v>0.13296015982747497</v>
      </c>
      <c r="BR494" s="10">
        <f>3/24000000*OO[[#This Row],[126 (04JUL1985 15:00:00)-Water Temperature (C)]]*OO[[#This Row],[68]]</f>
        <v>0.139661262708</v>
      </c>
      <c r="BS494" s="10">
        <f>3/24000000*OO[[#This Row],[127 (04JUL1985 18:00:00)-Water Temperature (C)]]*OO[[#This Row],[69]]</f>
        <v>0.14490247684751251</v>
      </c>
      <c r="BT494" s="10">
        <f>3/24000000*OO[[#This Row],[128 (04JUL1985 21:00:00)-Water Temperature (C)]]*OO[[#This Row],[70]]</f>
        <v>0.14920518046761252</v>
      </c>
      <c r="BU494" s="10">
        <f>3/24000000*OO[[#This Row],[129 (05JUL1985 00:00:00)-Water Temperature (C)]]*OO[[#This Row],[71]]</f>
        <v>0.15276855924671251</v>
      </c>
      <c r="BV494" s="10">
        <f>3/24000000*OO[[#This Row],[130 (05JUL1985 03:00:00)-Water Temperature (C)]]*OO[[#This Row],[72]]</f>
        <v>0.15637215588502498</v>
      </c>
      <c r="BW494" s="10">
        <f>3/24000000*OO[[#This Row],[131 (05JUL1985 06:00:00)-Water Temperature (C)]]*OO[[#This Row],[73]]</f>
        <v>0.15934942118418752</v>
      </c>
      <c r="BX494" s="10">
        <f>3/24000000*OO[[#This Row],[132 (05JUL1985 09:00:00)-Water Temperature (C)]]*OO[[#This Row],[74]]</f>
        <v>0.16168974449913751</v>
      </c>
      <c r="BY494" s="10">
        <f>3/24000000*OO[[#This Row],[133 (05JUL1985 12:00:00)-Water Temperature (C)]]*OO[[#This Row],[75]]</f>
        <v>0.16327379937599998</v>
      </c>
      <c r="BZ494" s="10">
        <f>3/24000000*OO[[#This Row],[134 (05JUL1985 15:00:00)-Water Temperature (C)]]*OO[[#This Row],[76]]</f>
        <v>0.16371387592828748</v>
      </c>
      <c r="CA494" s="10">
        <f>3/24000000*OO[[#This Row],[135 (05JUL1985 18:00:00)-Water Temperature (C)]]*OO[[#This Row],[77]]</f>
        <v>0.16322655765399999</v>
      </c>
      <c r="CB494" s="10">
        <f>3/24000000*OO[[#This Row],[136 (05JUL1985 21:00:00)-Water Temperature (C)]]*OO[[#This Row],[78]]</f>
        <v>0.16219324352238748</v>
      </c>
      <c r="CC494" s="10">
        <f>3/24000000*OO[[#This Row],[137 (06JUL1985 00:00:00)-Water Temperature (C)]]*OO[[#This Row],[79]]</f>
        <v>0.16100246740045002</v>
      </c>
      <c r="CD494" s="10">
        <f>3/24000000*OO[[#This Row],[138 (06JUL1985 03:00:00)-Water Temperature (C)]]*OO[[#This Row],[80]]</f>
        <v>0.16024869508239997</v>
      </c>
      <c r="CE494" s="10">
        <f>3/24000000*OO[[#This Row],[139 (06JUL1985 06:00:00)-Water Temperature (C)]]*OO[[#This Row],[81]]</f>
        <v>0.15934055661862495</v>
      </c>
      <c r="CF494" s="10">
        <f>3/24000000*OO[[#This Row],[140 (06JUL1985 09:00:00)-Water Temperature (C)]]*OO[[#This Row],[82]]</f>
        <v>0.1582734472003125</v>
      </c>
      <c r="CG494" s="10">
        <f>3/24000000*OO[[#This Row],[141 (06JUL1985 12:00:00)-Water Temperature (C)]]*OO[[#This Row],[83]]</f>
        <v>0.15679903780856252</v>
      </c>
      <c r="CH494" s="10">
        <f>3/24000000*OO[[#This Row],[142 (06JUL1985 15:00:00)-Water Temperature (C)]]*OO[[#This Row],[84]]</f>
        <v>0.154844986104375</v>
      </c>
      <c r="CI494" s="10">
        <f>3/24000000*OO[[#This Row],[143 (06JUL1985 18:00:00)-Water Temperature (C)]]*OO[[#This Row],[85]]</f>
        <v>0.15217429588200002</v>
      </c>
      <c r="CJ494" s="10">
        <f>3/24000000*OO[[#This Row],[144 (06JUL1985 21:00:00)-Water Temperature (C)]]*OO[[#This Row],[86]]</f>
        <v>0.14935097188050001</v>
      </c>
      <c r="CK494" s="10">
        <f>3/24000000*OO[[#This Row],[145 (07JUL1985 00:00:00)-Water Temperature (C)]]*OO[[#This Row],[87]]</f>
        <v>0.14657256378832498</v>
      </c>
      <c r="CL494" s="10">
        <f>3/24000000*OO[[#This Row],[146 (07JUL1985 03:00:00)-Water Temperature (C)]]*OO[[#This Row],[88]]</f>
        <v>0.14457504688612496</v>
      </c>
      <c r="CM494" s="10">
        <f>3/24000000*OO[[#This Row],[147 (07JUL1985 06:00:00)-Water Temperature (C)]]*OO[[#This Row],[89]]</f>
        <v>0.14234791935139998</v>
      </c>
      <c r="CN494" s="10">
        <f>3/24000000*OO[[#This Row],[148 (07JUL1985 09:00:00)-Water Temperature (C)]]*OO[[#This Row],[90]]</f>
        <v>0.13988390685896251</v>
      </c>
      <c r="CO494" s="10">
        <f>3/24000000*OO[[#This Row],[149 (07JUL1985 12:00:00)-Water Temperature (C)]]*OO[[#This Row],[91]]</f>
        <v>0.13733667985365</v>
      </c>
      <c r="CP494" s="10">
        <f>3/24000000*OO[[#This Row],[150 (07JUL1985 15:00:00)-Water Temperature (C)]]*OO[[#This Row],[92]]</f>
        <v>0.13482783827354997</v>
      </c>
      <c r="CQ494" s="10">
        <f>3/24000000*OO[[#This Row],[151 (07JUL1985 18:00:00)-Water Temperature (C)]]*OO[[#This Row],[93]]</f>
        <v>0.132141435715875</v>
      </c>
      <c r="CR494" s="10">
        <f>3/24000000*OO[[#This Row],[152 (07JUL1985 21:00:00)-Water Temperature (C)]]*OO[[#This Row],[94]]</f>
        <v>0.1294461119807</v>
      </c>
      <c r="CS494" s="10">
        <f>3/24000000*OO[[#This Row],[153 (08JUL1985 00:00:00)-Water Temperature (C)]]*OO[[#This Row],[95]]</f>
        <v>0.12681380289987501</v>
      </c>
      <c r="CT494" s="10">
        <f>3/24000000*OO[[#This Row],[154 (08JUL1985 03:00:00)-Water Temperature (C)]]*OO[[#This Row],[96]]</f>
        <v>0.12504116660715001</v>
      </c>
      <c r="CU494" s="10">
        <f>3/24000000*OO[[#This Row],[155 (08JUL1985 06:00:00)-Water Temperature (C)]]*OO[[#This Row],[97]]</f>
        <v>0.12343813239606248</v>
      </c>
      <c r="CV494" s="10">
        <f>3/24000000*OO[[#This Row],[156 (08JUL1985 09:00:00)-Water Temperature (C)]]*OO[[#This Row],[98]]</f>
        <v>0.12163081602320001</v>
      </c>
      <c r="CW494" s="10">
        <f>3/24000000*OO[[#This Row],[157 (08JUL1985 12:00:00)-Water Temperature (C)]]*OO[[#This Row],[99]]</f>
        <v>0.11976742101169999</v>
      </c>
    </row>
    <row r="495" spans="1:101" x14ac:dyDescent="0.35">
      <c r="A495" t="s">
        <v>502</v>
      </c>
      <c r="B495">
        <v>833.48779999999999</v>
      </c>
      <c r="C495" s="10">
        <f>3/24*OO[[#This Row],[59 (26JUN1985 06:00:00)-Water Temperature (C)]]*OO[[#This Row],[1]]/SUM(OO[1])</f>
        <v>0</v>
      </c>
      <c r="D495" s="10">
        <f>3/24*OO[[#This Row],[60 (26JUN1985 09:00:00)-Water Temperature (C)]]*OO[[#This Row],[2]]/SUM(OO[2])</f>
        <v>0</v>
      </c>
      <c r="E495" s="10">
        <f>3/24*OO[[#This Row],[61 (26JUN1985 12:00:00)-Water Temperature (C)]]*OO[[#This Row],[3]]/SUM(OO[3])</f>
        <v>0</v>
      </c>
      <c r="F495" s="10">
        <f>3/24*OO[[#This Row],[62 (26JUN1985 15:00:00)-Water Temperature (C)]]*OO[[#This Row],[4]]/SUM(OO[4])</f>
        <v>0</v>
      </c>
      <c r="G495" s="10">
        <f>3/24*OO[[#This Row],[63 (26JUN1985 18:00:00)-Water Temperature (C)]]*OO[[#This Row],[5]]/SUM(OO[5])</f>
        <v>0</v>
      </c>
      <c r="H495" s="10">
        <f>3/24*OO[[#This Row],[64 (26JUN1985 21:00:00)-Water Temperature (C)]]*OO[[#This Row],[6]]/SUM(OO[6])</f>
        <v>0</v>
      </c>
      <c r="I495" s="10">
        <f>3/24*OO[[#This Row],[65 (27JUN1985 00:00:00)-Water Temperature (C)]]*OO[[#This Row],[7]]/SUM(OO[7])</f>
        <v>0</v>
      </c>
      <c r="J495" s="10">
        <f>3/24*OO[[#This Row],[66 (27JUN1985 03:00:00)-Water Temperature (C)]]*OO[[#This Row],[8]]/SUM(OO[8])</f>
        <v>0</v>
      </c>
      <c r="K495" s="10">
        <f>3/24*OO[[#This Row],[67 (27JUN1985 06:00:00)-Water Temperature (C)]]*OO[[#This Row],[9]]/SUM(OO[9])</f>
        <v>0</v>
      </c>
      <c r="L495" s="10">
        <f>3/24*OO[[#This Row],[68 (27JUN1985 09:00:00)-Water Temperature (C)]]*OO[[#This Row],[10]]/SUM(OO[10])</f>
        <v>0</v>
      </c>
      <c r="M495" s="10">
        <f>3/24*OO[[#This Row],[69 (27JUN1985 12:00:00)-Water Temperature (C)]]*OO[[#This Row],[11]]/SUM(OO[11])</f>
        <v>0</v>
      </c>
      <c r="N495" s="10">
        <f>3/24*OO[[#This Row],[70 (27JUN1985 15:00:00)-Water Temperature (C)]]*OO[[#This Row],[12]]/SUM(OO[12])</f>
        <v>0</v>
      </c>
      <c r="O495" s="10">
        <f>3/24*OO[[#This Row],[71 (27JUN1985 18:00:00)-Water Temperature (C)]]*OO[[#This Row],[13]]/SUM(OO[13])</f>
        <v>0</v>
      </c>
      <c r="P495" s="10">
        <f>3/24*OO[[#This Row],[72 (27JUN1985 21:00:00)-Water Temperature (C)]]*OO[[#This Row],[14]]/SUM(OO[14])</f>
        <v>0</v>
      </c>
      <c r="Q495" s="10">
        <f>3/24*OO[[#This Row],[73 (28JUN1985 00:00:00)-Water Temperature (C)]]*OO[[#This Row],[15]]/SUM(OO[15])</f>
        <v>0</v>
      </c>
      <c r="R495" s="10">
        <f>3/24*OO[[#This Row],[74 (28JUN1985 03:00:00)-Water Temperature (C)]]*OO[[#This Row],[16]]/SUM(OO[16])</f>
        <v>0</v>
      </c>
      <c r="S495" s="10">
        <f>3/24*OO[[#This Row],[75 (28JUN1985 06:00:00)-Water Temperature (C)]]*OO[[#This Row],[17]]/SUM(OO[17])</f>
        <v>0</v>
      </c>
      <c r="T495" s="10">
        <f>3/24*OO[[#This Row],[76 (28JUN1985 09:00:00)-Water Temperature (C)]]*OO[[#This Row],[18]]/SUM(OO[18])</f>
        <v>0</v>
      </c>
      <c r="U495" s="10">
        <f>3/24*OO[[#This Row],[77 (28JUN1985 12:00:00)-Water Temperature (C)]]*OO[[#This Row],[19]]/SUM(OO[19])</f>
        <v>0</v>
      </c>
      <c r="V495" s="10">
        <f>3/24000000*OO[[#This Row],[78 (28JUN1985 15:00:00)-Water Temperature (C)]]*OO[[#This Row],[20]]</f>
        <v>0</v>
      </c>
      <c r="W495" s="10">
        <f>3/24000000*OO[[#This Row],[79 (28JUN1985 18:00:00)-Water Temperature (C)]]*OO[[#This Row],[21]]</f>
        <v>0</v>
      </c>
      <c r="X495" s="10">
        <f>3/24000000*OO[[#This Row],[80 (28JUN1985 21:00:00)-Water Temperature (C)]]*OO[[#This Row],[22]]</f>
        <v>0</v>
      </c>
      <c r="Y495" s="10">
        <f>3/24000000*OO[[#This Row],[81 (29JUN1985 00:00:00)-Water Temperature (C)]]*OO[[#This Row],[23]]</f>
        <v>0</v>
      </c>
      <c r="Z495" s="10">
        <f>3/24000000*OO[[#This Row],[82 (29JUN1985 03:00:00)-Water Temperature (C)]]*OO[[#This Row],[24]]</f>
        <v>0</v>
      </c>
      <c r="AA495" s="10">
        <f>3/24000000*OO[[#This Row],[83 (29JUN1985 06:00:00)-Water Temperature (C)]]*OO[[#This Row],[25]]</f>
        <v>0</v>
      </c>
      <c r="AB495" s="10">
        <f>3/24000000*OO[[#This Row],[84 (29JUN1985 09:00:00)-Water Temperature (C)]]*OO[[#This Row],[26]]</f>
        <v>0</v>
      </c>
      <c r="AC495" s="10">
        <f>3/24000000*OO[[#This Row],[85 (29JUN1985 12:00:00)-Water Temperature (C)]]*OO[[#This Row],[27]]</f>
        <v>0</v>
      </c>
      <c r="AD495" s="10">
        <f>3/24000000*OO[[#This Row],[86 (29JUN1985 15:00:00)-Water Temperature (C)]]*OO[[#This Row],[28]]</f>
        <v>7.5718547323349988E-41</v>
      </c>
      <c r="AE495" s="10">
        <f>3/24000000*OO[[#This Row],[88 (29JUN1985 21:00:00)-Water Temperature (C)]]*OO[[#This Row],[30]]</f>
        <v>6.4496766122624992E-32</v>
      </c>
      <c r="AF495" s="10">
        <f>3/24000000*OO[[#This Row],[88 (29JUN1985 21:00:00)-Water Temperature (C)]]*OO[[#This Row],[30]]</f>
        <v>6.4496766122624992E-32</v>
      </c>
      <c r="AG495" s="10">
        <f>3/24000000*OO[[#This Row],[89 (30JUN1985 00:00:00)-Water Temperature (C)]]*OO[[#This Row],[31]]</f>
        <v>2.0505170799791252E-28</v>
      </c>
      <c r="AH495" s="10">
        <f>3/24000000*OO[[#This Row],[90 (30JUN1985 03:00:00)-Water Temperature (C)]]*OO[[#This Row],[32]]</f>
        <v>2.3998835553192497E-25</v>
      </c>
      <c r="AI495" s="10">
        <f>3/24000000*OO[[#This Row],[91 (30JUN1985 06:00:00)-Water Temperature (C)]]*OO[[#This Row],[33]]</f>
        <v>1.2030544037531249E-22</v>
      </c>
      <c r="AJ495" s="10">
        <f>3/24000000*OO[[#This Row],[92 (30JUN1985 09:00:00)-Water Temperature (C)]]*OO[[#This Row],[34]]</f>
        <v>2.9695397921918756E-20</v>
      </c>
      <c r="AK495" s="10">
        <f>3/24000000*OO[[#This Row],[93 (30JUN1985 12:00:00)-Water Temperature (C)]]*OO[[#This Row],[35]]</f>
        <v>3.9635053014104996E-18</v>
      </c>
      <c r="AL495" s="10">
        <f>3/24000000*OO[[#This Row],[94 (30JUN1985 15:00:00)-Water Temperature (C)]]*OO[[#This Row],[36]]</f>
        <v>3.0782012023389999E-16</v>
      </c>
      <c r="AM495" s="10">
        <f>3/24000000*OO[[#This Row],[95 (30JUN1985 18:00:00)-Water Temperature (C)]]*OO[[#This Row],[37]]</f>
        <v>1.4858456346134999E-14</v>
      </c>
      <c r="AN495" s="10">
        <f>3/24000000*OO[[#This Row],[96 (30JUN1985 21:00:00)-Water Temperature (C)]]*OO[[#This Row],[38]]</f>
        <v>4.7337240783599999E-13</v>
      </c>
      <c r="AO495" s="10">
        <f>3/24000000*OO[[#This Row],[97 (01JUL1985 00:00:00)-Water Temperature (C)]]*OO[[#This Row],[39]]</f>
        <v>1.044351249134375E-11</v>
      </c>
      <c r="AP495" s="10">
        <f>3/24000000*OO[[#This Row],[98 (01JUL1985 03:00:00)-Water Temperature (C)]]*OO[[#This Row],[40]]</f>
        <v>1.6654474948132502E-10</v>
      </c>
      <c r="AQ495" s="10">
        <f>3/24000000*OO[[#This Row],[99 (01JUL1985 06:00:00)-Water Temperature (C)]]*OO[[#This Row],[41]]</f>
        <v>1.97558615676675E-9</v>
      </c>
      <c r="AR495" s="10">
        <f>3/24000000*OO[[#This Row],[100 (01JUL1985 09:00:00)-Water Temperature (C)]]*OO[[#This Row],[42]]</f>
        <v>1.7906539579174998E-8</v>
      </c>
      <c r="AS495" s="10">
        <f>3/24000000*OO[[#This Row],[101 (01JUL1985 12:00:00)-Water Temperature (C)]]*OO[[#This Row],[43]]</f>
        <v>1.274096906587E-7</v>
      </c>
      <c r="AT495" s="10">
        <f>3/24000000*OO[[#This Row],[102 (01JUL1985 15:00:00)-Water Temperature (C)]]*OO[[#This Row],[44]]</f>
        <v>7.2852227271750001E-7</v>
      </c>
      <c r="AU495" s="10">
        <f>3/24000000*OO[[#This Row],[103 (01JUL1985 18:00:00)-Water Temperature (C)]]*OO[[#This Row],[45]]</f>
        <v>3.4243267332986251E-6</v>
      </c>
      <c r="AV495" s="10">
        <f>3/24000000*OO[[#This Row],[104 (01JUL1985 21:00:00)-Water Temperature (C)]]*OO[[#This Row],[46]]</f>
        <v>1.349425330146E-5</v>
      </c>
      <c r="AW495" s="10">
        <f>3/24000000*OO[[#This Row],[105 (02JUL1985 00:00:00)-Water Temperature (C)]]*OO[[#This Row],[47]]</f>
        <v>4.5429137121550003E-5</v>
      </c>
      <c r="AX495" s="10">
        <f>3/24000000*OO[[#This Row],[106 (02JUL1985 03:00:00)-Water Temperature (C)]]*OO[[#This Row],[48]]</f>
        <v>1.3325481930869998E-4</v>
      </c>
      <c r="AY495" s="10">
        <f>3/24000000*OO[[#This Row],[107 (02JUL1985 06:00:00)-Water Temperature (C)]]*OO[[#This Row],[49]]</f>
        <v>3.4421680386720002E-4</v>
      </c>
      <c r="AZ495" s="10">
        <f>3/24000000*OO[[#This Row],[108 (02JUL1985 09:00:00)-Water Temperature (C)]]*OO[[#This Row],[50]]</f>
        <v>7.9293104043024994E-4</v>
      </c>
      <c r="BA495" s="10">
        <f>3/24000000*OO[[#This Row],[109 (02JUL1985 12:00:00)-Water Temperature (C)]]*OO[[#This Row],[51]]</f>
        <v>1.6443036169697498E-3</v>
      </c>
      <c r="BB495" s="10">
        <f>3/24000000*OO[[#This Row],[110 (02JUL1985 15:00:00)-Water Temperature (C)]]*OO[[#This Row],[52]]</f>
        <v>3.1021002993127499E-3</v>
      </c>
      <c r="BC495" s="10">
        <f>3/24000000*OO[[#This Row],[111 (02JUL1985 18:00:00)-Water Temperature (C)]]*OO[[#This Row],[53]]</f>
        <v>5.3716655535149998E-3</v>
      </c>
      <c r="BD495" s="10">
        <f>3/24000000*OO[[#This Row],[112 (02JUL1985 21:00:00)-Water Temperature (C)]]*OO[[#This Row],[54]]</f>
        <v>8.653488731159998E-3</v>
      </c>
      <c r="BE495" s="10">
        <f>3/24000000*OO[[#This Row],[113 (03JUL1985 00:00:00)-Water Temperature (C)]]*OO[[#This Row],[55]]</f>
        <v>1.3102951858493748E-2</v>
      </c>
      <c r="BF495" s="10">
        <f>3/24000000*OO[[#This Row],[114 (03JUL1985 03:00:00)-Water Temperature (C)]]*OO[[#This Row],[56]]</f>
        <v>1.884784867125E-2</v>
      </c>
      <c r="BG495" s="10">
        <f>3/24000000*OO[[#This Row],[115 (03JUL1985 06:00:00)-Water Temperature (C)]]*OO[[#This Row],[57]]</f>
        <v>2.5876586142359995E-2</v>
      </c>
      <c r="BH495" s="10">
        <f>3/24000000*OO[[#This Row],[116 (03JUL1985 09:00:00)-Water Temperature (C)]]*OO[[#This Row],[58]]</f>
        <v>3.3939351406327499E-2</v>
      </c>
      <c r="BI495" s="10">
        <f>3/24000000*OO[[#This Row],[117 (03JUL1985 12:00:00)-Water Temperature (C)]]*OO[[#This Row],[59]]</f>
        <v>4.2861448775149996E-2</v>
      </c>
      <c r="BJ495" s="10">
        <f>3/24000000*OO[[#This Row],[118 (03JUL1985 15:00:00)-Water Temperature (C)]]*OO[[#This Row],[60]]</f>
        <v>5.2313777529600002E-2</v>
      </c>
      <c r="BK495" s="10">
        <f>3/24000000*OO[[#This Row],[119 (03JUL1985 18:00:00)-Water Temperature (C)]]*OO[[#This Row],[61]]</f>
        <v>6.1948674898500006E-2</v>
      </c>
      <c r="BL495" s="10">
        <f>3/24000000*OO[[#This Row],[120 (03JUL1985 21:00:00)-Water Temperature (C)]]*OO[[#This Row],[62]]</f>
        <v>7.1585569173862496E-2</v>
      </c>
      <c r="BM495" s="10">
        <f>3/24000000*OO[[#This Row],[121 (04JUL1985 00:00:00)-Water Temperature (C)]]*OO[[#This Row],[63]]</f>
        <v>8.1182693243437479E-2</v>
      </c>
      <c r="BN495" s="10">
        <f>3/24000000*OO[[#This Row],[122 (04JUL1985 03:00:00)-Water Temperature (C)]]*OO[[#This Row],[64]]</f>
        <v>9.1079638971974991E-2</v>
      </c>
      <c r="BO495" s="10">
        <f>3/24000000*OO[[#This Row],[123 (04JUL1985 06:00:00)-Water Temperature (C)]]*OO[[#This Row],[65]]</f>
        <v>0.10071510591817499</v>
      </c>
      <c r="BP495" s="10">
        <f>3/24000000*OO[[#This Row],[124 (04JUL1985 09:00:00)-Water Temperature (C)]]*OO[[#This Row],[66]]</f>
        <v>0.10975392391904999</v>
      </c>
      <c r="BQ495" s="10">
        <f>3/24000000*OO[[#This Row],[125 (04JUL1985 12:00:00)-Water Temperature (C)]]*OO[[#This Row],[67]]</f>
        <v>0.11768525009247499</v>
      </c>
      <c r="BR495" s="10">
        <f>3/24000000*OO[[#This Row],[126 (04JUL1985 15:00:00)-Water Temperature (C)]]*OO[[#This Row],[68]]</f>
        <v>0.12450925036284999</v>
      </c>
      <c r="BS495" s="10">
        <f>3/24000000*OO[[#This Row],[127 (04JUL1985 18:00:00)-Water Temperature (C)]]*OO[[#This Row],[69]]</f>
        <v>0.13004569801931248</v>
      </c>
      <c r="BT495" s="10">
        <f>3/24000000*OO[[#This Row],[128 (04JUL1985 21:00:00)-Water Temperature (C)]]*OO[[#This Row],[70]]</f>
        <v>0.13472835839692499</v>
      </c>
      <c r="BU495" s="10">
        <f>3/24000000*OO[[#This Row],[129 (05JUL1985 00:00:00)-Water Temperature (C)]]*OO[[#This Row],[71]]</f>
        <v>0.138730917141</v>
      </c>
      <c r="BV495" s="10">
        <f>3/24000000*OO[[#This Row],[130 (05JUL1985 03:00:00)-Water Temperature (C)]]*OO[[#This Row],[72]]</f>
        <v>0.14274298770093749</v>
      </c>
      <c r="BW495" s="10">
        <f>3/24000000*OO[[#This Row],[131 (05JUL1985 06:00:00)-Water Temperature (C)]]*OO[[#This Row],[73]]</f>
        <v>0.146152210095775</v>
      </c>
      <c r="BX495" s="10">
        <f>3/24000000*OO[[#This Row],[132 (05JUL1985 09:00:00)-Water Temperature (C)]]*OO[[#This Row],[74]]</f>
        <v>0.1489430339270125</v>
      </c>
      <c r="BY495" s="10">
        <f>3/24000000*OO[[#This Row],[133 (05JUL1985 12:00:00)-Water Temperature (C)]]*OO[[#This Row],[75]]</f>
        <v>0.15100664956104998</v>
      </c>
      <c r="BZ495" s="10">
        <f>3/24000000*OO[[#This Row],[134 (05JUL1985 15:00:00)-Water Temperature (C)]]*OO[[#This Row],[76]]</f>
        <v>0.15198303108982497</v>
      </c>
      <c r="CA495" s="10">
        <f>3/24000000*OO[[#This Row],[135 (05JUL1985 18:00:00)-Water Temperature (C)]]*OO[[#This Row],[77]]</f>
        <v>0.1520680194866125</v>
      </c>
      <c r="CB495" s="10">
        <f>3/24000000*OO[[#This Row],[136 (05JUL1985 21:00:00)-Water Temperature (C)]]*OO[[#This Row],[78]]</f>
        <v>0.15160545100293751</v>
      </c>
      <c r="CC495" s="10">
        <f>3/24000000*OO[[#This Row],[137 (06JUL1985 00:00:00)-Water Temperature (C)]]*OO[[#This Row],[79]]</f>
        <v>0.15095567486399999</v>
      </c>
      <c r="CD495" s="10">
        <f>3/24000000*OO[[#This Row],[138 (06JUL1985 03:00:00)-Water Temperature (C)]]*OO[[#This Row],[80]]</f>
        <v>0.15067716182268748</v>
      </c>
      <c r="CE495" s="10">
        <f>3/24000000*OO[[#This Row],[139 (06JUL1985 06:00:00)-Water Temperature (C)]]*OO[[#This Row],[81]]</f>
        <v>0.15021414316804999</v>
      </c>
      <c r="CF495" s="10">
        <f>3/24000000*OO[[#This Row],[140 (06JUL1985 09:00:00)-Water Temperature (C)]]*OO[[#This Row],[82]]</f>
        <v>0.14956695433350001</v>
      </c>
      <c r="CG495" s="10">
        <f>3/24000000*OO[[#This Row],[141 (06JUL1985 12:00:00)-Water Temperature (C)]]*OO[[#This Row],[83]]</f>
        <v>0.14850646003126247</v>
      </c>
      <c r="CH495" s="10">
        <f>3/24000000*OO[[#This Row],[142 (06JUL1985 15:00:00)-Water Temperature (C)]]*OO[[#This Row],[84]]</f>
        <v>0.14696866850737497</v>
      </c>
      <c r="CI495" s="10">
        <f>3/24000000*OO[[#This Row],[143 (06JUL1985 18:00:00)-Water Temperature (C)]]*OO[[#This Row],[85]]</f>
        <v>0.14472529652650001</v>
      </c>
      <c r="CJ495" s="10">
        <f>3/24000000*OO[[#This Row],[144 (06JUL1985 21:00:00)-Water Temperature (C)]]*OO[[#This Row],[86]]</f>
        <v>0.14230857264659999</v>
      </c>
      <c r="CK495" s="10">
        <f>3/24000000*OO[[#This Row],[145 (07JUL1985 00:00:00)-Water Temperature (C)]]*OO[[#This Row],[87]]</f>
        <v>0.13991049027359997</v>
      </c>
      <c r="CL495" s="10">
        <f>3/24000000*OO[[#This Row],[146 (07JUL1985 03:00:00)-Water Temperature (C)]]*OO[[#This Row],[88]]</f>
        <v>0.13822590704849999</v>
      </c>
      <c r="CM495" s="10">
        <f>3/24000000*OO[[#This Row],[147 (07JUL1985 06:00:00)-Water Temperature (C)]]*OO[[#This Row],[89]]</f>
        <v>0.13630225045543748</v>
      </c>
      <c r="CN495" s="10">
        <f>3/24000000*OO[[#This Row],[148 (07JUL1985 09:00:00)-Water Temperature (C)]]*OO[[#This Row],[90]]</f>
        <v>0.1341361802495</v>
      </c>
      <c r="CO495" s="10">
        <f>3/24000000*OO[[#This Row],[149 (07JUL1985 12:00:00)-Water Temperature (C)]]*OO[[#This Row],[91]]</f>
        <v>0.13187200638718749</v>
      </c>
      <c r="CP495" s="10">
        <f>3/24000000*OO[[#This Row],[150 (07JUL1985 15:00:00)-Water Temperature (C)]]*OO[[#This Row],[92]]</f>
        <v>0.12962991955874997</v>
      </c>
      <c r="CQ495" s="10">
        <f>3/24000000*OO[[#This Row],[151 (07JUL1985 18:00:00)-Water Temperature (C)]]*OO[[#This Row],[93]]</f>
        <v>0.12720634159117503</v>
      </c>
      <c r="CR495" s="10">
        <f>3/24000000*OO[[#This Row],[152 (07JUL1985 21:00:00)-Water Temperature (C)]]*OO[[#This Row],[94]]</f>
        <v>0.1247589580815</v>
      </c>
      <c r="CS495" s="10">
        <f>3/24000000*OO[[#This Row],[153 (08JUL1985 00:00:00)-Water Temperature (C)]]*OO[[#This Row],[95]]</f>
        <v>0.12236129757600002</v>
      </c>
      <c r="CT495" s="10">
        <f>3/24000000*OO[[#This Row],[154 (08JUL1985 03:00:00)-Water Temperature (C)]]*OO[[#This Row],[96]]</f>
        <v>0.120773705428725</v>
      </c>
      <c r="CU495" s="10">
        <f>3/24000000*OO[[#This Row],[155 (08JUL1985 06:00:00)-Water Temperature (C)]]*OO[[#This Row],[97]]</f>
        <v>0.1193343978421875</v>
      </c>
      <c r="CV495" s="10">
        <f>3/24000000*OO[[#This Row],[156 (08JUL1985 09:00:00)-Water Temperature (C)]]*OO[[#This Row],[98]]</f>
        <v>0.1176912293066</v>
      </c>
      <c r="CW495" s="10">
        <f>3/24000000*OO[[#This Row],[157 (08JUL1985 12:00:00)-Water Temperature (C)]]*OO[[#This Row],[99]]</f>
        <v>0.11598677812163749</v>
      </c>
    </row>
    <row r="496" spans="1:101" x14ac:dyDescent="0.35">
      <c r="A496" t="s">
        <v>503</v>
      </c>
      <c r="B496">
        <v>771.57069999999999</v>
      </c>
      <c r="C496" s="10">
        <f>3/24*OO[[#This Row],[59 (26JUN1985 06:00:00)-Water Temperature (C)]]*OO[[#This Row],[1]]/SUM(OO[1])</f>
        <v>0</v>
      </c>
      <c r="D496" s="10">
        <f>3/24*OO[[#This Row],[60 (26JUN1985 09:00:00)-Water Temperature (C)]]*OO[[#This Row],[2]]/SUM(OO[2])</f>
        <v>0</v>
      </c>
      <c r="E496" s="10">
        <f>3/24*OO[[#This Row],[61 (26JUN1985 12:00:00)-Water Temperature (C)]]*OO[[#This Row],[3]]/SUM(OO[3])</f>
        <v>0</v>
      </c>
      <c r="F496" s="10">
        <f>3/24*OO[[#This Row],[62 (26JUN1985 15:00:00)-Water Temperature (C)]]*OO[[#This Row],[4]]/SUM(OO[4])</f>
        <v>0</v>
      </c>
      <c r="G496" s="10">
        <f>3/24*OO[[#This Row],[63 (26JUN1985 18:00:00)-Water Temperature (C)]]*OO[[#This Row],[5]]/SUM(OO[5])</f>
        <v>0</v>
      </c>
      <c r="H496" s="10">
        <f>3/24*OO[[#This Row],[64 (26JUN1985 21:00:00)-Water Temperature (C)]]*OO[[#This Row],[6]]/SUM(OO[6])</f>
        <v>0</v>
      </c>
      <c r="I496" s="10">
        <f>3/24*OO[[#This Row],[65 (27JUN1985 00:00:00)-Water Temperature (C)]]*OO[[#This Row],[7]]/SUM(OO[7])</f>
        <v>0</v>
      </c>
      <c r="J496" s="10">
        <f>3/24*OO[[#This Row],[66 (27JUN1985 03:00:00)-Water Temperature (C)]]*OO[[#This Row],[8]]/SUM(OO[8])</f>
        <v>0</v>
      </c>
      <c r="K496" s="10">
        <f>3/24*OO[[#This Row],[67 (27JUN1985 06:00:00)-Water Temperature (C)]]*OO[[#This Row],[9]]/SUM(OO[9])</f>
        <v>0</v>
      </c>
      <c r="L496" s="10">
        <f>3/24*OO[[#This Row],[68 (27JUN1985 09:00:00)-Water Temperature (C)]]*OO[[#This Row],[10]]/SUM(OO[10])</f>
        <v>0</v>
      </c>
      <c r="M496" s="10">
        <f>3/24*OO[[#This Row],[69 (27JUN1985 12:00:00)-Water Temperature (C)]]*OO[[#This Row],[11]]/SUM(OO[11])</f>
        <v>0</v>
      </c>
      <c r="N496" s="10">
        <f>3/24*OO[[#This Row],[70 (27JUN1985 15:00:00)-Water Temperature (C)]]*OO[[#This Row],[12]]/SUM(OO[12])</f>
        <v>0</v>
      </c>
      <c r="O496" s="10">
        <f>3/24*OO[[#This Row],[71 (27JUN1985 18:00:00)-Water Temperature (C)]]*OO[[#This Row],[13]]/SUM(OO[13])</f>
        <v>0</v>
      </c>
      <c r="P496" s="10">
        <f>3/24*OO[[#This Row],[72 (27JUN1985 21:00:00)-Water Temperature (C)]]*OO[[#This Row],[14]]/SUM(OO[14])</f>
        <v>0</v>
      </c>
      <c r="Q496" s="10">
        <f>3/24*OO[[#This Row],[73 (28JUN1985 00:00:00)-Water Temperature (C)]]*OO[[#This Row],[15]]/SUM(OO[15])</f>
        <v>0</v>
      </c>
      <c r="R496" s="10">
        <f>3/24*OO[[#This Row],[74 (28JUN1985 03:00:00)-Water Temperature (C)]]*OO[[#This Row],[16]]/SUM(OO[16])</f>
        <v>0</v>
      </c>
      <c r="S496" s="10">
        <f>3/24*OO[[#This Row],[75 (28JUN1985 06:00:00)-Water Temperature (C)]]*OO[[#This Row],[17]]/SUM(OO[17])</f>
        <v>0</v>
      </c>
      <c r="T496" s="10">
        <f>3/24*OO[[#This Row],[76 (28JUN1985 09:00:00)-Water Temperature (C)]]*OO[[#This Row],[18]]/SUM(OO[18])</f>
        <v>0</v>
      </c>
      <c r="U496" s="10">
        <f>3/24*OO[[#This Row],[77 (28JUN1985 12:00:00)-Water Temperature (C)]]*OO[[#This Row],[19]]/SUM(OO[19])</f>
        <v>0</v>
      </c>
      <c r="V496" s="10">
        <f>3/24000000*OO[[#This Row],[78 (28JUN1985 15:00:00)-Water Temperature (C)]]*OO[[#This Row],[20]]</f>
        <v>0</v>
      </c>
      <c r="W496" s="10">
        <f>3/24000000*OO[[#This Row],[79 (28JUN1985 18:00:00)-Water Temperature (C)]]*OO[[#This Row],[21]]</f>
        <v>0</v>
      </c>
      <c r="X496" s="10">
        <f>3/24000000*OO[[#This Row],[80 (28JUN1985 21:00:00)-Water Temperature (C)]]*OO[[#This Row],[22]]</f>
        <v>0</v>
      </c>
      <c r="Y496" s="10">
        <f>3/24000000*OO[[#This Row],[81 (29JUN1985 00:00:00)-Water Temperature (C)]]*OO[[#This Row],[23]]</f>
        <v>0</v>
      </c>
      <c r="Z496" s="10">
        <f>3/24000000*OO[[#This Row],[82 (29JUN1985 03:00:00)-Water Temperature (C)]]*OO[[#This Row],[24]]</f>
        <v>0</v>
      </c>
      <c r="AA496" s="10">
        <f>3/24000000*OO[[#This Row],[83 (29JUN1985 06:00:00)-Water Temperature (C)]]*OO[[#This Row],[25]]</f>
        <v>0</v>
      </c>
      <c r="AB496" s="10">
        <f>3/24000000*OO[[#This Row],[84 (29JUN1985 09:00:00)-Water Temperature (C)]]*OO[[#This Row],[26]]</f>
        <v>0</v>
      </c>
      <c r="AC496" s="10">
        <f>3/24000000*OO[[#This Row],[85 (29JUN1985 12:00:00)-Water Temperature (C)]]*OO[[#This Row],[27]]</f>
        <v>0</v>
      </c>
      <c r="AD496" s="10">
        <f>3/24000000*OO[[#This Row],[86 (29JUN1985 15:00:00)-Water Temperature (C)]]*OO[[#This Row],[28]]</f>
        <v>1.6087880247175E-41</v>
      </c>
      <c r="AE496" s="10">
        <f>3/24000000*OO[[#This Row],[88 (29JUN1985 21:00:00)-Water Temperature (C)]]*OO[[#This Row],[30]]</f>
        <v>1.7267971428312502E-32</v>
      </c>
      <c r="AF496" s="10">
        <f>3/24000000*OO[[#This Row],[88 (29JUN1985 21:00:00)-Water Temperature (C)]]*OO[[#This Row],[30]]</f>
        <v>1.7267971428312502E-32</v>
      </c>
      <c r="AG496" s="10">
        <f>3/24000000*OO[[#This Row],[89 (30JUN1985 00:00:00)-Water Temperature (C)]]*OO[[#This Row],[31]]</f>
        <v>5.9628426234050001E-29</v>
      </c>
      <c r="AH496" s="10">
        <f>3/24000000*OO[[#This Row],[90 (30JUN1985 03:00:00)-Water Temperature (C)]]*OO[[#This Row],[32]]</f>
        <v>7.512132815E-26</v>
      </c>
      <c r="AI496" s="10">
        <f>3/24000000*OO[[#This Row],[91 (30JUN1985 06:00:00)-Water Temperature (C)]]*OO[[#This Row],[33]]</f>
        <v>4.0226625206737506E-23</v>
      </c>
      <c r="AJ496" s="10">
        <f>3/24000000*OO[[#This Row],[92 (30JUN1985 09:00:00)-Water Temperature (C)]]*OO[[#This Row],[34]]</f>
        <v>1.0541899345307499E-20</v>
      </c>
      <c r="AK496" s="10">
        <f>3/24000000*OO[[#This Row],[93 (30JUN1985 12:00:00)-Water Temperature (C)]]*OO[[#This Row],[35]]</f>
        <v>1.4875490306705E-18</v>
      </c>
      <c r="AL496" s="10">
        <f>3/24000000*OO[[#This Row],[94 (30JUN1985 15:00:00)-Water Temperature (C)]]*OO[[#This Row],[36]]</f>
        <v>1.2166636262418751E-16</v>
      </c>
      <c r="AM496" s="10">
        <f>3/24000000*OO[[#This Row],[95 (30JUN1985 18:00:00)-Water Temperature (C)]]*OO[[#This Row],[37]]</f>
        <v>6.1651091943999994E-15</v>
      </c>
      <c r="AN496" s="10">
        <f>3/24000000*OO[[#This Row],[96 (30JUN1985 21:00:00)-Water Temperature (C)]]*OO[[#This Row],[38]]</f>
        <v>2.0560852977799997E-13</v>
      </c>
      <c r="AO496" s="10">
        <f>3/24000000*OO[[#This Row],[97 (01JUL1985 00:00:00)-Water Temperature (C)]]*OO[[#This Row],[39]]</f>
        <v>4.7366645943900005E-12</v>
      </c>
      <c r="AP496" s="10">
        <f>3/24000000*OO[[#This Row],[98 (01JUL1985 03:00:00)-Water Temperature (C)]]*OO[[#This Row],[40]]</f>
        <v>7.8696254986199991E-11</v>
      </c>
      <c r="AQ496" s="10">
        <f>3/24000000*OO[[#This Row],[99 (01JUL1985 06:00:00)-Water Temperature (C)]]*OO[[#This Row],[41]]</f>
        <v>9.7059422357499999E-10</v>
      </c>
      <c r="AR496" s="10">
        <f>3/24000000*OO[[#This Row],[100 (01JUL1985 09:00:00)-Water Temperature (C)]]*OO[[#This Row],[42]]</f>
        <v>9.1311430096874977E-9</v>
      </c>
      <c r="AS496" s="10">
        <f>3/24000000*OO[[#This Row],[101 (01JUL1985 12:00:00)-Water Temperature (C)]]*OO[[#This Row],[43]]</f>
        <v>6.7323335516662488E-8</v>
      </c>
      <c r="AT496" s="10">
        <f>3/24000000*OO[[#This Row],[102 (01JUL1985 15:00:00)-Water Temperature (C)]]*OO[[#This Row],[44]]</f>
        <v>3.9826456886126254E-7</v>
      </c>
      <c r="AU496" s="10">
        <f>3/24000000*OO[[#This Row],[103 (01JUL1985 18:00:00)-Water Temperature (C)]]*OO[[#This Row],[45]]</f>
        <v>1.9337889555199997E-6</v>
      </c>
      <c r="AV496" s="10">
        <f>3/24000000*OO[[#This Row],[104 (01JUL1985 21:00:00)-Water Temperature (C)]]*OO[[#This Row],[46]]</f>
        <v>7.8604020246399993E-6</v>
      </c>
      <c r="AW496" s="10">
        <f>3/24000000*OO[[#This Row],[105 (02JUL1985 00:00:00)-Water Temperature (C)]]*OO[[#This Row],[47]]</f>
        <v>2.7256694404192497E-5</v>
      </c>
      <c r="AX496" s="10">
        <f>3/24000000*OO[[#This Row],[106 (02JUL1985 03:00:00)-Water Temperature (C)]]*OO[[#This Row],[48]]</f>
        <v>8.2233208048725014E-5</v>
      </c>
      <c r="AY496" s="10">
        <f>3/24000000*OO[[#This Row],[107 (02JUL1985 06:00:00)-Water Temperature (C)]]*OO[[#This Row],[49]]</f>
        <v>2.1817331730431252E-4</v>
      </c>
      <c r="AZ496" s="10">
        <f>3/24000000*OO[[#This Row],[108 (02JUL1985 09:00:00)-Water Temperature (C)]]*OO[[#This Row],[50]]</f>
        <v>5.1543815299200004E-4</v>
      </c>
      <c r="BA496" s="10">
        <f>3/24000000*OO[[#This Row],[109 (02JUL1985 12:00:00)-Water Temperature (C)]]*OO[[#This Row],[51]]</f>
        <v>1.0946689160684999E-3</v>
      </c>
      <c r="BB496" s="10">
        <f>3/24000000*OO[[#This Row],[110 (02JUL1985 15:00:00)-Water Temperature (C)]]*OO[[#This Row],[52]]</f>
        <v>2.1120288494152501E-3</v>
      </c>
      <c r="BC496" s="10">
        <f>3/24000000*OO[[#This Row],[111 (02JUL1985 18:00:00)-Water Temperature (C)]]*OO[[#This Row],[53]]</f>
        <v>3.7349981369937499E-3</v>
      </c>
      <c r="BD496" s="10">
        <f>3/24000000*OO[[#This Row],[112 (02JUL1985 21:00:00)-Water Temperature (C)]]*OO[[#This Row],[54]]</f>
        <v>6.1365680010799992E-3</v>
      </c>
      <c r="BE496" s="10">
        <f>3/24000000*OO[[#This Row],[113 (03JUL1985 00:00:00)-Water Temperature (C)]]*OO[[#This Row],[55]]</f>
        <v>9.4640466638287509E-3</v>
      </c>
      <c r="BF496" s="10">
        <f>3/24000000*OO[[#This Row],[114 (03JUL1985 03:00:00)-Water Temperature (C)]]*OO[[#This Row],[56]]</f>
        <v>1.3847681786465E-2</v>
      </c>
      <c r="BG496" s="10">
        <f>3/24000000*OO[[#This Row],[115 (03JUL1985 06:00:00)-Water Temperature (C)]]*OO[[#This Row],[57]]</f>
        <v>1.9311639266963748E-2</v>
      </c>
      <c r="BH496" s="10">
        <f>3/24000000*OO[[#This Row],[116 (03JUL1985 09:00:00)-Water Temperature (C)]]*OO[[#This Row],[58]]</f>
        <v>2.5696396718061249E-2</v>
      </c>
      <c r="BI496" s="10">
        <f>3/24000000*OO[[#This Row],[117 (03JUL1985 12:00:00)-Water Temperature (C)]]*OO[[#This Row],[59]]</f>
        <v>3.2884324559688753E-2</v>
      </c>
      <c r="BJ496" s="10">
        <f>3/24000000*OO[[#This Row],[118 (03JUL1985 15:00:00)-Water Temperature (C)]]*OO[[#This Row],[60]]</f>
        <v>4.0626918036788744E-2</v>
      </c>
      <c r="BK496" s="10">
        <f>3/24000000*OO[[#This Row],[119 (03JUL1985 18:00:00)-Water Temperature (C)]]*OO[[#This Row],[61]]</f>
        <v>4.8650141819700003E-2</v>
      </c>
      <c r="BL496" s="10">
        <f>3/24000000*OO[[#This Row],[120 (03JUL1985 21:00:00)-Water Temperature (C)]]*OO[[#This Row],[62]]</f>
        <v>5.6796262067324993E-2</v>
      </c>
      <c r="BM496" s="10">
        <f>3/24000000*OO[[#This Row],[121 (04JUL1985 00:00:00)-Water Temperature (C)]]*OO[[#This Row],[63]]</f>
        <v>6.5019163318549997E-2</v>
      </c>
      <c r="BN496" s="10">
        <f>3/24000000*OO[[#This Row],[122 (04JUL1985 03:00:00)-Water Temperature (C)]]*OO[[#This Row],[64]]</f>
        <v>7.3576465844624989E-2</v>
      </c>
      <c r="BO496" s="10">
        <f>3/24000000*OO[[#This Row],[123 (04JUL1985 06:00:00)-Water Temperature (C)]]*OO[[#This Row],[65]]</f>
        <v>8.1993840393399992E-2</v>
      </c>
      <c r="BP496" s="10">
        <f>3/24000000*OO[[#This Row],[124 (04JUL1985 09:00:00)-Water Temperature (C)]]*OO[[#This Row],[66]]</f>
        <v>8.9984585596349989E-2</v>
      </c>
      <c r="BQ496" s="10">
        <f>3/24000000*OO[[#This Row],[125 (04JUL1985 12:00:00)-Water Temperature (C)]]*OO[[#This Row],[67]]</f>
        <v>9.7112447117637488E-2</v>
      </c>
      <c r="BR496" s="10">
        <f>3/24000000*OO[[#This Row],[126 (04JUL1985 15:00:00)-Water Temperature (C)]]*OO[[#This Row],[68]]</f>
        <v>0.10335808770660002</v>
      </c>
      <c r="BS496" s="10">
        <f>3/24000000*OO[[#This Row],[127 (04JUL1985 18:00:00)-Water Temperature (C)]]*OO[[#This Row],[69]]</f>
        <v>0.1085549381461875</v>
      </c>
      <c r="BT496" s="10">
        <f>3/24000000*OO[[#This Row],[128 (04JUL1985 21:00:00)-Water Temperature (C)]]*OO[[#This Row],[70]]</f>
        <v>0.113042224078875</v>
      </c>
      <c r="BU496" s="10">
        <f>3/24000000*OO[[#This Row],[129 (05JUL1985 00:00:00)-Water Temperature (C)]]*OO[[#This Row],[71]]</f>
        <v>0.11695918264286249</v>
      </c>
      <c r="BV496" s="10">
        <f>3/24000000*OO[[#This Row],[130 (05JUL1985 03:00:00)-Water Temperature (C)]]*OO[[#This Row],[72]]</f>
        <v>0.12087714694465</v>
      </c>
      <c r="BW496" s="10">
        <f>3/24000000*OO[[#This Row],[131 (05JUL1985 06:00:00)-Water Temperature (C)]]*OO[[#This Row],[73]]</f>
        <v>0.12426365795399998</v>
      </c>
      <c r="BX496" s="10">
        <f>3/24000000*OO[[#This Row],[132 (05JUL1985 09:00:00)-Water Temperature (C)]]*OO[[#This Row],[74]]</f>
        <v>0.12710168811674999</v>
      </c>
      <c r="BY496" s="10">
        <f>3/24000000*OO[[#This Row],[133 (05JUL1985 12:00:00)-Water Temperature (C)]]*OO[[#This Row],[75]]</f>
        <v>0.129304145157525</v>
      </c>
      <c r="BZ496" s="10">
        <f>3/24000000*OO[[#This Row],[134 (05JUL1985 15:00:00)-Water Temperature (C)]]*OO[[#This Row],[76]]</f>
        <v>0.13055252492056249</v>
      </c>
      <c r="CA496" s="10">
        <f>3/24000000*OO[[#This Row],[135 (05JUL1985 18:00:00)-Water Temperature (C)]]*OO[[#This Row],[77]]</f>
        <v>0.13102116678382497</v>
      </c>
      <c r="CB496" s="10">
        <f>3/24000000*OO[[#This Row],[136 (05JUL1985 21:00:00)-Water Temperature (C)]]*OO[[#This Row],[78]]</f>
        <v>0.13099316580930001</v>
      </c>
      <c r="CC496" s="10">
        <f>3/24000000*OO[[#This Row],[137 (06JUL1985 00:00:00)-Water Temperature (C)]]*OO[[#This Row],[79]]</f>
        <v>0.1307826318028</v>
      </c>
      <c r="CD496" s="10">
        <f>3/24000000*OO[[#This Row],[138 (06JUL1985 03:00:00)-Water Temperature (C)]]*OO[[#This Row],[80]]</f>
        <v>0.13086993012852502</v>
      </c>
      <c r="CE496" s="10">
        <f>3/24000000*OO[[#This Row],[139 (06JUL1985 06:00:00)-Water Temperature (C)]]*OO[[#This Row],[81]]</f>
        <v>0.1307670499229375</v>
      </c>
      <c r="CF496" s="10">
        <f>3/24000000*OO[[#This Row],[140 (06JUL1985 09:00:00)-Water Temperature (C)]]*OO[[#This Row],[82]]</f>
        <v>0.13047979161794998</v>
      </c>
      <c r="CG496" s="10">
        <f>3/24000000*OO[[#This Row],[141 (06JUL1985 12:00:00)-Water Temperature (C)]]*OO[[#This Row],[83]]</f>
        <v>0.12981142742945001</v>
      </c>
      <c r="CH496" s="10">
        <f>3/24000000*OO[[#This Row],[142 (06JUL1985 15:00:00)-Water Temperature (C)]]*OO[[#This Row],[84]]</f>
        <v>0.12870456240950001</v>
      </c>
      <c r="CI496" s="10">
        <f>3/24000000*OO[[#This Row],[143 (06JUL1985 18:00:00)-Water Temperature (C)]]*OO[[#This Row],[85]]</f>
        <v>0.12696499519912499</v>
      </c>
      <c r="CJ496" s="10">
        <f>3/24000000*OO[[#This Row],[144 (06JUL1985 21:00:00)-Water Temperature (C)]]*OO[[#This Row],[86]]</f>
        <v>0.12505329997987499</v>
      </c>
      <c r="CK496" s="10">
        <f>3/24000000*OO[[#This Row],[145 (07JUL1985 00:00:00)-Water Temperature (C)]]*OO[[#This Row],[87]]</f>
        <v>0.12314357574592501</v>
      </c>
      <c r="CL496" s="10">
        <f>3/24000000*OO[[#This Row],[146 (07JUL1985 03:00:00)-Water Temperature (C)]]*OO[[#This Row],[88]]</f>
        <v>0.12184486513489999</v>
      </c>
      <c r="CM496" s="10">
        <f>3/24000000*OO[[#This Row],[147 (07JUL1985 06:00:00)-Water Temperature (C)]]*OO[[#This Row],[89]]</f>
        <v>0.12031115782172501</v>
      </c>
      <c r="CN496" s="10">
        <f>3/24000000*OO[[#This Row],[148 (07JUL1985 09:00:00)-Water Temperature (C)]]*OO[[#This Row],[90]]</f>
        <v>0.11855739256065</v>
      </c>
      <c r="CO496" s="10">
        <f>3/24000000*OO[[#This Row],[149 (07JUL1985 12:00:00)-Water Temperature (C)]]*OO[[#This Row],[91]]</f>
        <v>0.11670204278287499</v>
      </c>
      <c r="CP496" s="10">
        <f>3/24000000*OO[[#This Row],[150 (07JUL1985 15:00:00)-Water Temperature (C)]]*OO[[#This Row],[92]]</f>
        <v>0.11485185957899999</v>
      </c>
      <c r="CQ496" s="10">
        <f>3/24000000*OO[[#This Row],[151 (07JUL1985 18:00:00)-Water Temperature (C)]]*OO[[#This Row],[93]]</f>
        <v>0.1128340961132</v>
      </c>
      <c r="CR496" s="10">
        <f>3/24000000*OO[[#This Row],[152 (07JUL1985 21:00:00)-Water Temperature (C)]]*OO[[#This Row],[94]]</f>
        <v>0.11078484226874998</v>
      </c>
      <c r="CS496" s="10">
        <f>3/24000000*OO[[#This Row],[153 (08JUL1985 00:00:00)-Water Temperature (C)]]*OO[[#This Row],[95]]</f>
        <v>0.10877188235917498</v>
      </c>
      <c r="CT496" s="10">
        <f>3/24000000*OO[[#This Row],[154 (08JUL1985 03:00:00)-Water Temperature (C)]]*OO[[#This Row],[96]]</f>
        <v>0.10747012165979999</v>
      </c>
      <c r="CU496" s="10">
        <f>3/24000000*OO[[#This Row],[155 (08JUL1985 06:00:00)-Water Temperature (C)]]*OO[[#This Row],[97]]</f>
        <v>0.10628274261624997</v>
      </c>
      <c r="CV496" s="10">
        <f>3/24000000*OO[[#This Row],[156 (08JUL1985 09:00:00)-Water Temperature (C)]]*OO[[#This Row],[98]]</f>
        <v>0.10490631287399999</v>
      </c>
      <c r="CW496" s="10">
        <f>3/24000000*OO[[#This Row],[157 (08JUL1985 12:00:00)-Water Temperature (C)]]*OO[[#This Row],[99]]</f>
        <v>0.10347139928831248</v>
      </c>
    </row>
    <row r="497" spans="1:101" x14ac:dyDescent="0.35">
      <c r="A497" t="s">
        <v>504</v>
      </c>
      <c r="B497">
        <v>772.03700000000003</v>
      </c>
      <c r="C497" s="10">
        <f>3/24*OO[[#This Row],[59 (26JUN1985 06:00:00)-Water Temperature (C)]]*OO[[#This Row],[1]]/SUM(OO[1])</f>
        <v>0</v>
      </c>
      <c r="D497" s="10">
        <f>3/24*OO[[#This Row],[60 (26JUN1985 09:00:00)-Water Temperature (C)]]*OO[[#This Row],[2]]/SUM(OO[2])</f>
        <v>0</v>
      </c>
      <c r="E497" s="10">
        <f>3/24*OO[[#This Row],[61 (26JUN1985 12:00:00)-Water Temperature (C)]]*OO[[#This Row],[3]]/SUM(OO[3])</f>
        <v>0</v>
      </c>
      <c r="F497" s="10">
        <f>3/24*OO[[#This Row],[62 (26JUN1985 15:00:00)-Water Temperature (C)]]*OO[[#This Row],[4]]/SUM(OO[4])</f>
        <v>0</v>
      </c>
      <c r="G497" s="10">
        <f>3/24*OO[[#This Row],[63 (26JUN1985 18:00:00)-Water Temperature (C)]]*OO[[#This Row],[5]]/SUM(OO[5])</f>
        <v>0</v>
      </c>
      <c r="H497" s="10">
        <f>3/24*OO[[#This Row],[64 (26JUN1985 21:00:00)-Water Temperature (C)]]*OO[[#This Row],[6]]/SUM(OO[6])</f>
        <v>0</v>
      </c>
      <c r="I497" s="10">
        <f>3/24*OO[[#This Row],[65 (27JUN1985 00:00:00)-Water Temperature (C)]]*OO[[#This Row],[7]]/SUM(OO[7])</f>
        <v>0</v>
      </c>
      <c r="J497" s="10">
        <f>3/24*OO[[#This Row],[66 (27JUN1985 03:00:00)-Water Temperature (C)]]*OO[[#This Row],[8]]/SUM(OO[8])</f>
        <v>0</v>
      </c>
      <c r="K497" s="10">
        <f>3/24*OO[[#This Row],[67 (27JUN1985 06:00:00)-Water Temperature (C)]]*OO[[#This Row],[9]]/SUM(OO[9])</f>
        <v>0</v>
      </c>
      <c r="L497" s="10">
        <f>3/24*OO[[#This Row],[68 (27JUN1985 09:00:00)-Water Temperature (C)]]*OO[[#This Row],[10]]/SUM(OO[10])</f>
        <v>0</v>
      </c>
      <c r="M497" s="10">
        <f>3/24*OO[[#This Row],[69 (27JUN1985 12:00:00)-Water Temperature (C)]]*OO[[#This Row],[11]]/SUM(OO[11])</f>
        <v>0</v>
      </c>
      <c r="N497" s="10">
        <f>3/24*OO[[#This Row],[70 (27JUN1985 15:00:00)-Water Temperature (C)]]*OO[[#This Row],[12]]/SUM(OO[12])</f>
        <v>0</v>
      </c>
      <c r="O497" s="10">
        <f>3/24*OO[[#This Row],[71 (27JUN1985 18:00:00)-Water Temperature (C)]]*OO[[#This Row],[13]]/SUM(OO[13])</f>
        <v>0</v>
      </c>
      <c r="P497" s="10">
        <f>3/24*OO[[#This Row],[72 (27JUN1985 21:00:00)-Water Temperature (C)]]*OO[[#This Row],[14]]/SUM(OO[14])</f>
        <v>0</v>
      </c>
      <c r="Q497" s="10">
        <f>3/24*OO[[#This Row],[73 (28JUN1985 00:00:00)-Water Temperature (C)]]*OO[[#This Row],[15]]/SUM(OO[15])</f>
        <v>0</v>
      </c>
      <c r="R497" s="10">
        <f>3/24*OO[[#This Row],[74 (28JUN1985 03:00:00)-Water Temperature (C)]]*OO[[#This Row],[16]]/SUM(OO[16])</f>
        <v>0</v>
      </c>
      <c r="S497" s="10">
        <f>3/24*OO[[#This Row],[75 (28JUN1985 06:00:00)-Water Temperature (C)]]*OO[[#This Row],[17]]/SUM(OO[17])</f>
        <v>0</v>
      </c>
      <c r="T497" s="10">
        <f>3/24*OO[[#This Row],[76 (28JUN1985 09:00:00)-Water Temperature (C)]]*OO[[#This Row],[18]]/SUM(OO[18])</f>
        <v>0</v>
      </c>
      <c r="U497" s="10">
        <f>3/24*OO[[#This Row],[77 (28JUN1985 12:00:00)-Water Temperature (C)]]*OO[[#This Row],[19]]/SUM(OO[19])</f>
        <v>0</v>
      </c>
      <c r="V497" s="10">
        <f>3/24000000*OO[[#This Row],[78 (28JUN1985 15:00:00)-Water Temperature (C)]]*OO[[#This Row],[20]]</f>
        <v>0</v>
      </c>
      <c r="W497" s="10">
        <f>3/24000000*OO[[#This Row],[79 (28JUN1985 18:00:00)-Water Temperature (C)]]*OO[[#This Row],[21]]</f>
        <v>0</v>
      </c>
      <c r="X497" s="10">
        <f>3/24000000*OO[[#This Row],[80 (28JUN1985 21:00:00)-Water Temperature (C)]]*OO[[#This Row],[22]]</f>
        <v>0</v>
      </c>
      <c r="Y497" s="10">
        <f>3/24000000*OO[[#This Row],[81 (29JUN1985 00:00:00)-Water Temperature (C)]]*OO[[#This Row],[23]]</f>
        <v>0</v>
      </c>
      <c r="Z497" s="10">
        <f>3/24000000*OO[[#This Row],[82 (29JUN1985 03:00:00)-Water Temperature (C)]]*OO[[#This Row],[24]]</f>
        <v>0</v>
      </c>
      <c r="AA497" s="10">
        <f>3/24000000*OO[[#This Row],[83 (29JUN1985 06:00:00)-Water Temperature (C)]]*OO[[#This Row],[25]]</f>
        <v>0</v>
      </c>
      <c r="AB497" s="10">
        <f>3/24000000*OO[[#This Row],[84 (29JUN1985 09:00:00)-Water Temperature (C)]]*OO[[#This Row],[26]]</f>
        <v>0</v>
      </c>
      <c r="AC497" s="10">
        <f>3/24000000*OO[[#This Row],[85 (29JUN1985 12:00:00)-Water Temperature (C)]]*OO[[#This Row],[27]]</f>
        <v>0</v>
      </c>
      <c r="AD497" s="10">
        <f>3/24000000*OO[[#This Row],[86 (29JUN1985 15:00:00)-Water Temperature (C)]]*OO[[#This Row],[28]]</f>
        <v>3.5060396815619994E-42</v>
      </c>
      <c r="AE497" s="10">
        <f>3/24000000*OO[[#This Row],[88 (29JUN1985 21:00:00)-Water Temperature (C)]]*OO[[#This Row],[30]]</f>
        <v>4.7450341969549996E-33</v>
      </c>
      <c r="AF497" s="10">
        <f>3/24000000*OO[[#This Row],[88 (29JUN1985 21:00:00)-Water Temperature (C)]]*OO[[#This Row],[30]]</f>
        <v>4.7450341969549996E-33</v>
      </c>
      <c r="AG497" s="10">
        <f>3/24000000*OO[[#This Row],[89 (30JUN1985 00:00:00)-Water Temperature (C)]]*OO[[#This Row],[31]]</f>
        <v>1.7770710238719999E-29</v>
      </c>
      <c r="AH497" s="10">
        <f>3/24000000*OO[[#This Row],[90 (30JUN1985 03:00:00)-Water Temperature (C)]]*OO[[#This Row],[32]]</f>
        <v>2.4047778671337493E-26</v>
      </c>
      <c r="AI497" s="10">
        <f>3/24000000*OO[[#This Row],[91 (30JUN1985 06:00:00)-Water Temperature (C)]]*OO[[#This Row],[33]]</f>
        <v>1.373084179054E-23</v>
      </c>
      <c r="AJ497" s="10">
        <f>3/24000000*OO[[#This Row],[92 (30JUN1985 09:00:00)-Water Temperature (C)]]*OO[[#This Row],[34]]</f>
        <v>3.8127277180557497E-21</v>
      </c>
      <c r="AK497" s="10">
        <f>3/24000000*OO[[#This Row],[93 (30JUN1985 12:00:00)-Water Temperature (C)]]*OO[[#This Row],[35]]</f>
        <v>5.6763189833399993E-19</v>
      </c>
      <c r="AL497" s="10">
        <f>3/24000000*OO[[#This Row],[94 (30JUN1985 15:00:00)-Water Temperature (C)]]*OO[[#This Row],[36]]</f>
        <v>4.8791499462187497E-17</v>
      </c>
      <c r="AM497" s="10">
        <f>3/24000000*OO[[#This Row],[95 (30JUN1985 18:00:00)-Water Temperature (C)]]*OO[[#This Row],[37]]</f>
        <v>2.5900430404005E-15</v>
      </c>
      <c r="AN497" s="10">
        <f>3/24000000*OO[[#This Row],[96 (30JUN1985 21:00:00)-Water Temperature (C)]]*OO[[#This Row],[38]]</f>
        <v>9.0233687808749991E-14</v>
      </c>
      <c r="AO497" s="10">
        <f>3/24000000*OO[[#This Row],[97 (01JUL1985 00:00:00)-Water Temperature (C)]]*OO[[#This Row],[39]]</f>
        <v>2.1661854653062501E-12</v>
      </c>
      <c r="AP497" s="10">
        <f>3/24000000*OO[[#This Row],[98 (01JUL1985 03:00:00)-Water Temperature (C)]]*OO[[#This Row],[40]]</f>
        <v>3.7417059639655E-11</v>
      </c>
      <c r="AQ497" s="10">
        <f>3/24000000*OO[[#This Row],[99 (01JUL1985 06:00:00)-Water Temperature (C)]]*OO[[#This Row],[41]]</f>
        <v>4.7877003937275004E-10</v>
      </c>
      <c r="AR497" s="10">
        <f>3/24000000*OO[[#This Row],[100 (01JUL1985 09:00:00)-Water Temperature (C)]]*OO[[#This Row],[42]]</f>
        <v>4.6648746243375004E-9</v>
      </c>
      <c r="AS497" s="10">
        <f>3/24000000*OO[[#This Row],[101 (01JUL1985 12:00:00)-Water Temperature (C)]]*OO[[#This Row],[43]]</f>
        <v>3.5560116411819994E-8</v>
      </c>
      <c r="AT497" s="10">
        <f>3/24000000*OO[[#This Row],[102 (01JUL1985 15:00:00)-Water Temperature (C)]]*OO[[#This Row],[44]]</f>
        <v>2.1715851660116245E-7</v>
      </c>
      <c r="AU497" s="10">
        <f>3/24000000*OO[[#This Row],[103 (01JUL1985 18:00:00)-Water Temperature (C)]]*OO[[#This Row],[45]]</f>
        <v>1.086801002812E-6</v>
      </c>
      <c r="AV497" s="10">
        <f>3/24000000*OO[[#This Row],[104 (01JUL1985 21:00:00)-Water Temperature (C)]]*OO[[#This Row],[46]]</f>
        <v>4.5464608064837498E-6</v>
      </c>
      <c r="AW497" s="10">
        <f>3/24000000*OO[[#This Row],[105 (02JUL1985 00:00:00)-Water Temperature (C)]]*OO[[#This Row],[47]]</f>
        <v>1.6202468295135002E-5</v>
      </c>
      <c r="AX497" s="10">
        <f>3/24000000*OO[[#This Row],[106 (02JUL1985 03:00:00)-Water Temperature (C)]]*OO[[#This Row],[48]]</f>
        <v>5.0168429818550006E-5</v>
      </c>
      <c r="AY497" s="10">
        <f>3/24000000*OO[[#This Row],[107 (02JUL1985 06:00:00)-Water Temperature (C)]]*OO[[#This Row],[49]]</f>
        <v>1.3641028191049999E-4</v>
      </c>
      <c r="AZ497" s="10">
        <f>3/24000000*OO[[#This Row],[108 (02JUL1985 09:00:00)-Water Temperature (C)]]*OO[[#This Row],[50]]</f>
        <v>3.2981588023509994E-4</v>
      </c>
      <c r="BA497" s="10">
        <f>3/24000000*OO[[#This Row],[109 (02JUL1985 12:00:00)-Water Temperature (C)]]*OO[[#This Row],[51]]</f>
        <v>7.1587050887624991E-4</v>
      </c>
      <c r="BB497" s="10">
        <f>3/24000000*OO[[#This Row],[110 (02JUL1985 15:00:00)-Water Temperature (C)]]*OO[[#This Row],[52]]</f>
        <v>1.4096779520818749E-3</v>
      </c>
      <c r="BC497" s="10">
        <f>3/24000000*OO[[#This Row],[111 (02JUL1985 18:00:00)-Water Temperature (C)]]*OO[[#This Row],[53]]</f>
        <v>2.5410847042181247E-3</v>
      </c>
      <c r="BD497" s="10">
        <f>3/24000000*OO[[#This Row],[112 (02JUL1985 21:00:00)-Water Temperature (C)]]*OO[[#This Row],[54]]</f>
        <v>4.2502850774999998E-3</v>
      </c>
      <c r="BE497" s="10">
        <f>3/24000000*OO[[#This Row],[113 (03JUL1985 00:00:00)-Water Temperature (C)]]*OO[[#This Row],[55]]</f>
        <v>6.6654338546124989E-3</v>
      </c>
      <c r="BF497" s="10">
        <f>3/24000000*OO[[#This Row],[114 (03JUL1985 03:00:00)-Water Temperature (C)]]*OO[[#This Row],[56]]</f>
        <v>9.9053971336124976E-3</v>
      </c>
      <c r="BG497" s="10">
        <f>3/24000000*OO[[#This Row],[115 (03JUL1985 06:00:00)-Water Temperature (C)]]*OO[[#This Row],[57]]</f>
        <v>1.4011548910569997E-2</v>
      </c>
      <c r="BH497" s="10">
        <f>3/24000000*OO[[#This Row],[116 (03JUL1985 09:00:00)-Water Temperature (C)]]*OO[[#This Row],[58]]</f>
        <v>1.888909110676E-2</v>
      </c>
      <c r="BI497" s="10">
        <f>3/24000000*OO[[#This Row],[117 (03JUL1985 12:00:00)-Water Temperature (C)]]*OO[[#This Row],[59]]</f>
        <v>2.4466117831839999E-2</v>
      </c>
      <c r="BJ497" s="10">
        <f>3/24000000*OO[[#This Row],[118 (03JUL1985 15:00:00)-Water Temperature (C)]]*OO[[#This Row],[60]]</f>
        <v>3.0563744449893748E-2</v>
      </c>
      <c r="BK497" s="10">
        <f>3/24000000*OO[[#This Row],[119 (03JUL1985 18:00:00)-Water Temperature (C)]]*OO[[#This Row],[61]]</f>
        <v>3.6976359586719999E-2</v>
      </c>
      <c r="BL497" s="10">
        <f>3/24000000*OO[[#This Row],[120 (03JUL1985 21:00:00)-Water Temperature (C)]]*OO[[#This Row],[62]]</f>
        <v>4.3575897648625003E-2</v>
      </c>
      <c r="BM497" s="10">
        <f>3/24000000*OO[[#This Row],[121 (04JUL1985 00:00:00)-Water Temperature (C)]]*OO[[#This Row],[63]]</f>
        <v>5.032225862059999E-2</v>
      </c>
      <c r="BN497" s="10">
        <f>3/24000000*OO[[#This Row],[122 (04JUL1985 03:00:00)-Water Temperature (C)]]*OO[[#This Row],[64]]</f>
        <v>5.7405288198750001E-2</v>
      </c>
      <c r="BO497" s="10">
        <f>3/24000000*OO[[#This Row],[123 (04JUL1985 06:00:00)-Water Temperature (C)]]*OO[[#This Row],[65]]</f>
        <v>6.4436717849E-2</v>
      </c>
      <c r="BP497" s="10">
        <f>3/24000000*OO[[#This Row],[124 (04JUL1985 09:00:00)-Water Temperature (C)]]*OO[[#This Row],[66]]</f>
        <v>7.1185038611649987E-2</v>
      </c>
      <c r="BQ497" s="10">
        <f>3/24000000*OO[[#This Row],[125 (04JUL1985 12:00:00)-Water Temperature (C)]]*OO[[#This Row],[67]]</f>
        <v>7.7289613898750012E-2</v>
      </c>
      <c r="BR497" s="10">
        <f>3/24000000*OO[[#This Row],[126 (04JUL1985 15:00:00)-Water Temperature (C)]]*OO[[#This Row],[68]]</f>
        <v>8.2726345429162504E-2</v>
      </c>
      <c r="BS497" s="10">
        <f>3/24000000*OO[[#This Row],[127 (04JUL1985 18:00:00)-Water Temperature (C)]]*OO[[#This Row],[69]]</f>
        <v>8.7345950675850006E-2</v>
      </c>
      <c r="BT497" s="10">
        <f>3/24000000*OO[[#This Row],[128 (04JUL1985 21:00:00)-Water Temperature (C)]]*OO[[#This Row],[70]]</f>
        <v>9.1405033228649998E-2</v>
      </c>
      <c r="BU497" s="10">
        <f>3/24000000*OO[[#This Row],[129 (05JUL1985 00:00:00)-Water Temperature (C)]]*OO[[#This Row],[71]]</f>
        <v>9.5010954154424981E-2</v>
      </c>
      <c r="BV497" s="10">
        <f>3/24000000*OO[[#This Row],[130 (05JUL1985 03:00:00)-Water Temperature (C)]]*OO[[#This Row],[72]]</f>
        <v>9.8619567705224995E-2</v>
      </c>
      <c r="BW497" s="10">
        <f>3/24000000*OO[[#This Row],[131 (05JUL1985 06:00:00)-Water Temperature (C)]]*OO[[#This Row],[73]]</f>
        <v>0.10178160588881251</v>
      </c>
      <c r="BX497" s="10">
        <f>3/24000000*OO[[#This Row],[132 (05JUL1985 09:00:00)-Water Temperature (C)]]*OO[[#This Row],[74]]</f>
        <v>0.10448020053279999</v>
      </c>
      <c r="BY497" s="10">
        <f>3/24000000*OO[[#This Row],[133 (05JUL1985 12:00:00)-Water Temperature (C)]]*OO[[#This Row],[75]]</f>
        <v>0.10664895989124998</v>
      </c>
      <c r="BZ497" s="10">
        <f>3/24000000*OO[[#This Row],[134 (05JUL1985 15:00:00)-Water Temperature (C)]]*OO[[#This Row],[76]]</f>
        <v>0.10801639848947499</v>
      </c>
      <c r="CA497" s="10">
        <f>3/24000000*OO[[#This Row],[135 (05JUL1985 18:00:00)-Water Temperature (C)]]*OO[[#This Row],[77]]</f>
        <v>0.10873076009681248</v>
      </c>
      <c r="CB497" s="10">
        <f>3/24000000*OO[[#This Row],[136 (05JUL1985 21:00:00)-Water Temperature (C)]]*OO[[#This Row],[78]]</f>
        <v>0.109016488322375</v>
      </c>
      <c r="CC497" s="10">
        <f>3/24000000*OO[[#This Row],[137 (06JUL1985 00:00:00)-Water Temperature (C)]]*OO[[#This Row],[79]]</f>
        <v>0.109139163274125</v>
      </c>
      <c r="CD497" s="10">
        <f>3/24000000*OO[[#This Row],[138 (06JUL1985 03:00:00)-Water Temperature (C)]]*OO[[#This Row],[80]]</f>
        <v>0.1094904657768625</v>
      </c>
      <c r="CE497" s="10">
        <f>3/24000000*OO[[#This Row],[139 (06JUL1985 06:00:00)-Water Temperature (C)]]*OO[[#This Row],[81]]</f>
        <v>0.10966219829126249</v>
      </c>
      <c r="CF497" s="10">
        <f>3/24000000*OO[[#This Row],[140 (06JUL1985 09:00:00)-Water Temperature (C)]]*OO[[#This Row],[82]]</f>
        <v>0.1096606501248</v>
      </c>
      <c r="CG497" s="10">
        <f>3/24000000*OO[[#This Row],[141 (06JUL1985 12:00:00)-Water Temperature (C)]]*OO[[#This Row],[83]]</f>
        <v>0.10932380430425</v>
      </c>
      <c r="CH497" s="10">
        <f>3/24000000*OO[[#This Row],[142 (06JUL1985 15:00:00)-Water Temperature (C)]]*OO[[#This Row],[84]]</f>
        <v>0.10859868508893751</v>
      </c>
      <c r="CI497" s="10">
        <f>3/24000000*OO[[#This Row],[143 (06JUL1985 18:00:00)-Water Temperature (C)]]*OO[[#This Row],[85]]</f>
        <v>0.10732792266982499</v>
      </c>
      <c r="CJ497" s="10">
        <f>3/24000000*OO[[#This Row],[144 (06JUL1985 21:00:00)-Water Temperature (C)]]*OO[[#This Row],[86]]</f>
        <v>0.10589540679161251</v>
      </c>
      <c r="CK497" s="10">
        <f>3/24000000*OO[[#This Row],[145 (07JUL1985 00:00:00)-Water Temperature (C)]]*OO[[#This Row],[87]]</f>
        <v>0.10445530444841249</v>
      </c>
      <c r="CL497" s="10">
        <f>3/24000000*OO[[#This Row],[146 (07JUL1985 03:00:00)-Water Temperature (C)]]*OO[[#This Row],[88]]</f>
        <v>0.10352290789155001</v>
      </c>
      <c r="CM497" s="10">
        <f>3/24000000*OO[[#This Row],[147 (07JUL1985 06:00:00)-Water Temperature (C)]]*OO[[#This Row],[89]]</f>
        <v>0.102365998625</v>
      </c>
      <c r="CN497" s="10">
        <f>3/24000000*OO[[#This Row],[148 (07JUL1985 09:00:00)-Water Temperature (C)]]*OO[[#This Row],[90]]</f>
        <v>0.1010188635859</v>
      </c>
      <c r="CO497" s="10">
        <f>3/24000000*OO[[#This Row],[149 (07JUL1985 12:00:00)-Water Temperature (C)]]*OO[[#This Row],[91]]</f>
        <v>9.9574115500400004E-2</v>
      </c>
      <c r="CP497" s="10">
        <f>3/24000000*OO[[#This Row],[150 (07JUL1985 15:00:00)-Water Temperature (C)]]*OO[[#This Row],[92]]</f>
        <v>9.8118475574137484E-2</v>
      </c>
      <c r="CQ497" s="10">
        <f>3/24000000*OO[[#This Row],[151 (07JUL1985 18:00:00)-Water Temperature (C)]]*OO[[#This Row],[93]]</f>
        <v>9.6514976233499999E-2</v>
      </c>
      <c r="CR497" s="10">
        <f>3/24000000*OO[[#This Row],[152 (07JUL1985 21:00:00)-Water Temperature (C)]]*OO[[#This Row],[94]]</f>
        <v>9.4875791369962478E-2</v>
      </c>
      <c r="CS497" s="10">
        <f>3/24000000*OO[[#This Row],[153 (08JUL1985 00:00:00)-Water Temperature (C)]]*OO[[#This Row],[95]]</f>
        <v>9.3260931614549986E-2</v>
      </c>
      <c r="CT497" s="10">
        <f>3/24000000*OO[[#This Row],[154 (08JUL1985 03:00:00)-Water Temperature (C)]]*OO[[#This Row],[96]]</f>
        <v>9.2249890733000009E-2</v>
      </c>
      <c r="CU497" s="10">
        <f>3/24000000*OO[[#This Row],[155 (08JUL1985 06:00:00)-Water Temperature (C)]]*OO[[#This Row],[97]]</f>
        <v>9.1320711951562494E-2</v>
      </c>
      <c r="CV497" s="10">
        <f>3/24000000*OO[[#This Row],[156 (08JUL1985 09:00:00)-Water Temperature (C)]]*OO[[#This Row],[98]]</f>
        <v>9.0221312295700004E-2</v>
      </c>
      <c r="CW497" s="10">
        <f>3/24000000*OO[[#This Row],[157 (08JUL1985 12:00:00)-Water Temperature (C)]]*OO[[#This Row],[99]]</f>
        <v>8.9068773584400004E-2</v>
      </c>
    </row>
    <row r="498" spans="1:101" x14ac:dyDescent="0.35">
      <c r="A498" t="s">
        <v>505</v>
      </c>
      <c r="B498">
        <v>776.49630000000002</v>
      </c>
      <c r="C498" s="10">
        <f>3/24*OO[[#This Row],[59 (26JUN1985 06:00:00)-Water Temperature (C)]]*OO[[#This Row],[1]]/SUM(OO[1])</f>
        <v>0</v>
      </c>
      <c r="D498" s="10">
        <f>3/24*OO[[#This Row],[60 (26JUN1985 09:00:00)-Water Temperature (C)]]*OO[[#This Row],[2]]/SUM(OO[2])</f>
        <v>0</v>
      </c>
      <c r="E498" s="10">
        <f>3/24*OO[[#This Row],[61 (26JUN1985 12:00:00)-Water Temperature (C)]]*OO[[#This Row],[3]]/SUM(OO[3])</f>
        <v>0</v>
      </c>
      <c r="F498" s="10">
        <f>3/24*OO[[#This Row],[62 (26JUN1985 15:00:00)-Water Temperature (C)]]*OO[[#This Row],[4]]/SUM(OO[4])</f>
        <v>0</v>
      </c>
      <c r="G498" s="10">
        <f>3/24*OO[[#This Row],[63 (26JUN1985 18:00:00)-Water Temperature (C)]]*OO[[#This Row],[5]]/SUM(OO[5])</f>
        <v>0</v>
      </c>
      <c r="H498" s="10">
        <f>3/24*OO[[#This Row],[64 (26JUN1985 21:00:00)-Water Temperature (C)]]*OO[[#This Row],[6]]/SUM(OO[6])</f>
        <v>0</v>
      </c>
      <c r="I498" s="10">
        <f>3/24*OO[[#This Row],[65 (27JUN1985 00:00:00)-Water Temperature (C)]]*OO[[#This Row],[7]]/SUM(OO[7])</f>
        <v>0</v>
      </c>
      <c r="J498" s="10">
        <f>3/24*OO[[#This Row],[66 (27JUN1985 03:00:00)-Water Temperature (C)]]*OO[[#This Row],[8]]/SUM(OO[8])</f>
        <v>0</v>
      </c>
      <c r="K498" s="10">
        <f>3/24*OO[[#This Row],[67 (27JUN1985 06:00:00)-Water Temperature (C)]]*OO[[#This Row],[9]]/SUM(OO[9])</f>
        <v>0</v>
      </c>
      <c r="L498" s="10">
        <f>3/24*OO[[#This Row],[68 (27JUN1985 09:00:00)-Water Temperature (C)]]*OO[[#This Row],[10]]/SUM(OO[10])</f>
        <v>0</v>
      </c>
      <c r="M498" s="10">
        <f>3/24*OO[[#This Row],[69 (27JUN1985 12:00:00)-Water Temperature (C)]]*OO[[#This Row],[11]]/SUM(OO[11])</f>
        <v>0</v>
      </c>
      <c r="N498" s="10">
        <f>3/24*OO[[#This Row],[70 (27JUN1985 15:00:00)-Water Temperature (C)]]*OO[[#This Row],[12]]/SUM(OO[12])</f>
        <v>0</v>
      </c>
      <c r="O498" s="10">
        <f>3/24*OO[[#This Row],[71 (27JUN1985 18:00:00)-Water Temperature (C)]]*OO[[#This Row],[13]]/SUM(OO[13])</f>
        <v>0</v>
      </c>
      <c r="P498" s="10">
        <f>3/24*OO[[#This Row],[72 (27JUN1985 21:00:00)-Water Temperature (C)]]*OO[[#This Row],[14]]/SUM(OO[14])</f>
        <v>0</v>
      </c>
      <c r="Q498" s="10">
        <f>3/24*OO[[#This Row],[73 (28JUN1985 00:00:00)-Water Temperature (C)]]*OO[[#This Row],[15]]/SUM(OO[15])</f>
        <v>0</v>
      </c>
      <c r="R498" s="10">
        <f>3/24*OO[[#This Row],[74 (28JUN1985 03:00:00)-Water Temperature (C)]]*OO[[#This Row],[16]]/SUM(OO[16])</f>
        <v>0</v>
      </c>
      <c r="S498" s="10">
        <f>3/24*OO[[#This Row],[75 (28JUN1985 06:00:00)-Water Temperature (C)]]*OO[[#This Row],[17]]/SUM(OO[17])</f>
        <v>0</v>
      </c>
      <c r="T498" s="10">
        <f>3/24*OO[[#This Row],[76 (28JUN1985 09:00:00)-Water Temperature (C)]]*OO[[#This Row],[18]]/SUM(OO[18])</f>
        <v>0</v>
      </c>
      <c r="U498" s="10">
        <f>3/24*OO[[#This Row],[77 (28JUN1985 12:00:00)-Water Temperature (C)]]*OO[[#This Row],[19]]/SUM(OO[19])</f>
        <v>0</v>
      </c>
      <c r="V498" s="10">
        <f>3/24000000*OO[[#This Row],[78 (28JUN1985 15:00:00)-Water Temperature (C)]]*OO[[#This Row],[20]]</f>
        <v>0</v>
      </c>
      <c r="W498" s="10">
        <f>3/24000000*OO[[#This Row],[79 (28JUN1985 18:00:00)-Water Temperature (C)]]*OO[[#This Row],[21]]</f>
        <v>0</v>
      </c>
      <c r="X498" s="10">
        <f>3/24000000*OO[[#This Row],[80 (28JUN1985 21:00:00)-Water Temperature (C)]]*OO[[#This Row],[22]]</f>
        <v>0</v>
      </c>
      <c r="Y498" s="10">
        <f>3/24000000*OO[[#This Row],[81 (29JUN1985 00:00:00)-Water Temperature (C)]]*OO[[#This Row],[23]]</f>
        <v>0</v>
      </c>
      <c r="Z498" s="10">
        <f>3/24000000*OO[[#This Row],[82 (29JUN1985 03:00:00)-Water Temperature (C)]]*OO[[#This Row],[24]]</f>
        <v>0</v>
      </c>
      <c r="AA498" s="10">
        <f>3/24000000*OO[[#This Row],[83 (29JUN1985 06:00:00)-Water Temperature (C)]]*OO[[#This Row],[25]]</f>
        <v>0</v>
      </c>
      <c r="AB498" s="10">
        <f>3/24000000*OO[[#This Row],[84 (29JUN1985 09:00:00)-Water Temperature (C)]]*OO[[#This Row],[26]]</f>
        <v>0</v>
      </c>
      <c r="AC498" s="10">
        <f>3/24000000*OO[[#This Row],[85 (29JUN1985 12:00:00)-Water Temperature (C)]]*OO[[#This Row],[27]]</f>
        <v>0</v>
      </c>
      <c r="AD498" s="10">
        <f>3/24000000*OO[[#This Row],[86 (29JUN1985 15:00:00)-Water Temperature (C)]]*OO[[#This Row],[28]]</f>
        <v>7.7622662678274994E-43</v>
      </c>
      <c r="AE498" s="10">
        <f>3/24000000*OO[[#This Row],[88 (29JUN1985 21:00:00)-Water Temperature (C)]]*OO[[#This Row],[30]]</f>
        <v>1.3217922780299998E-33</v>
      </c>
      <c r="AF498" s="10">
        <f>3/24000000*OO[[#This Row],[88 (29JUN1985 21:00:00)-Water Temperature (C)]]*OO[[#This Row],[30]]</f>
        <v>1.3217922780299998E-33</v>
      </c>
      <c r="AG498" s="10">
        <f>3/24000000*OO[[#This Row],[89 (30JUN1985 00:00:00)-Water Temperature (C)]]*OO[[#This Row],[31]]</f>
        <v>5.3644326302875001E-30</v>
      </c>
      <c r="AH498" s="10">
        <f>3/24000000*OO[[#This Row],[90 (30JUN1985 03:00:00)-Water Temperature (C)]]*OO[[#This Row],[32]]</f>
        <v>7.7863704790049994E-27</v>
      </c>
      <c r="AI498" s="10">
        <f>3/24000000*OO[[#This Row],[91 (30JUN1985 06:00:00)-Water Temperature (C)]]*OO[[#This Row],[33]]</f>
        <v>4.7357617197937495E-24</v>
      </c>
      <c r="AJ498" s="10">
        <f>3/24000000*OO[[#This Row],[92 (30JUN1985 09:00:00)-Water Temperature (C)]]*OO[[#This Row],[34]]</f>
        <v>1.3917361550837499E-21</v>
      </c>
      <c r="AK498" s="10">
        <f>3/24000000*OO[[#This Row],[93 (30JUN1985 12:00:00)-Water Temperature (C)]]*OO[[#This Row],[35]]</f>
        <v>2.1835202631112498E-19</v>
      </c>
      <c r="AL498" s="10">
        <f>3/24000000*OO[[#This Row],[94 (30JUN1985 15:00:00)-Water Temperature (C)]]*OO[[#This Row],[36]]</f>
        <v>1.9701982792354997E-17</v>
      </c>
      <c r="AM498" s="10">
        <f>3/24000000*OO[[#This Row],[95 (30JUN1985 18:00:00)-Water Temperature (C)]]*OO[[#This Row],[37]]</f>
        <v>1.094289008608E-15</v>
      </c>
      <c r="AN498" s="10">
        <f>3/24000000*OO[[#This Row],[96 (30JUN1985 21:00:00)-Water Temperature (C)]]*OO[[#This Row],[38]]</f>
        <v>3.9774495601499999E-14</v>
      </c>
      <c r="AO498" s="10">
        <f>3/24000000*OO[[#This Row],[97 (01JUL1985 00:00:00)-Water Temperature (C)]]*OO[[#This Row],[39]]</f>
        <v>9.9378928733699992E-13</v>
      </c>
      <c r="AP498" s="10">
        <f>3/24000000*OO[[#This Row],[98 (01JUL1985 03:00:00)-Water Temperature (C)]]*OO[[#This Row],[40]]</f>
        <v>1.7824050396990001E-11</v>
      </c>
      <c r="AQ498" s="10">
        <f>3/24000000*OO[[#This Row],[99 (01JUL1985 06:00:00)-Water Temperature (C)]]*OO[[#This Row],[41]]</f>
        <v>2.363102122766875E-10</v>
      </c>
      <c r="AR498" s="10">
        <f>3/24000000*OO[[#This Row],[100 (01JUL1985 09:00:00)-Water Temperature (C)]]*OO[[#This Row],[42]]</f>
        <v>2.3814190337190006E-9</v>
      </c>
      <c r="AS498" s="10">
        <f>3/24000000*OO[[#This Row],[101 (01JUL1985 12:00:00)-Water Temperature (C)]]*OO[[#This Row],[43]]</f>
        <v>1.87453154850075E-8</v>
      </c>
      <c r="AT498" s="10">
        <f>3/24000000*OO[[#This Row],[102 (01JUL1985 15:00:00)-Water Temperature (C)]]*OO[[#This Row],[44]]</f>
        <v>1.1802215700404999E-7</v>
      </c>
      <c r="AU498" s="10">
        <f>3/24000000*OO[[#This Row],[103 (01JUL1985 18:00:00)-Water Temperature (C)]]*OO[[#This Row],[45]]</f>
        <v>6.0801879552550002E-7</v>
      </c>
      <c r="AV498" s="10">
        <f>3/24000000*OO[[#This Row],[104 (01JUL1985 21:00:00)-Water Temperature (C)]]*OO[[#This Row],[46]]</f>
        <v>2.6144121969989997E-6</v>
      </c>
      <c r="AW498" s="10">
        <f>3/24000000*OO[[#This Row],[105 (02JUL1985 00:00:00)-Water Temperature (C)]]*OO[[#This Row],[47]]</f>
        <v>9.5632323917287495E-6</v>
      </c>
      <c r="AX498" s="10">
        <f>3/24000000*OO[[#This Row],[106 (02JUL1985 03:00:00)-Water Temperature (C)]]*OO[[#This Row],[48]]</f>
        <v>3.0352824961875003E-5</v>
      </c>
      <c r="AY498" s="10">
        <f>3/24000000*OO[[#This Row],[107 (02JUL1985 06:00:00)-Water Temperature (C)]]*OO[[#This Row],[49]]</f>
        <v>8.4484761474374996E-5</v>
      </c>
      <c r="AZ498" s="10">
        <f>3/24000000*OO[[#This Row],[108 (02JUL1985 09:00:00)-Water Temperature (C)]]*OO[[#This Row],[50]]</f>
        <v>2.0883647288333747E-4</v>
      </c>
      <c r="BA498" s="10">
        <f>3/24000000*OO[[#This Row],[109 (02JUL1985 12:00:00)-Water Temperature (C)]]*OO[[#This Row],[51]]</f>
        <v>4.6282305480824991E-4</v>
      </c>
      <c r="BB498" s="10">
        <f>3/24000000*OO[[#This Row],[110 (02JUL1985 15:00:00)-Water Temperature (C)]]*OO[[#This Row],[52]]</f>
        <v>9.2937555487400002E-4</v>
      </c>
      <c r="BC498" s="10">
        <f>3/24000000*OO[[#This Row],[111 (02JUL1985 18:00:00)-Water Temperature (C)]]*OO[[#This Row],[53]]</f>
        <v>1.7063134259600002E-3</v>
      </c>
      <c r="BD498" s="10">
        <f>3/24000000*OO[[#This Row],[112 (02JUL1985 21:00:00)-Water Temperature (C)]]*OO[[#This Row],[54]]</f>
        <v>2.903399593738875E-3</v>
      </c>
      <c r="BE498" s="10">
        <f>3/24000000*OO[[#This Row],[113 (03JUL1985 00:00:00)-Water Temperature (C)]]*OO[[#This Row],[55]]</f>
        <v>4.6273896692250001E-3</v>
      </c>
      <c r="BF498" s="10">
        <f>3/24000000*OO[[#This Row],[114 (03JUL1985 03:00:00)-Water Temperature (C)]]*OO[[#This Row],[56]]</f>
        <v>6.9808077954549999E-3</v>
      </c>
      <c r="BG498" s="10">
        <f>3/24000000*OO[[#This Row],[115 (03JUL1985 06:00:00)-Water Temperature (C)]]*OO[[#This Row],[57]]</f>
        <v>1.00119626582925E-2</v>
      </c>
      <c r="BH498" s="10">
        <f>3/24000000*OO[[#This Row],[116 (03JUL1985 09:00:00)-Water Temperature (C)]]*OO[[#This Row],[58]]</f>
        <v>1.3670446503119996E-2</v>
      </c>
      <c r="BI498" s="10">
        <f>3/24000000*OO[[#This Row],[117 (03JUL1985 12:00:00)-Water Temperature (C)]]*OO[[#This Row],[59]]</f>
        <v>1.7917755281212495E-2</v>
      </c>
      <c r="BJ498" s="10">
        <f>3/24000000*OO[[#This Row],[118 (03JUL1985 15:00:00)-Water Temperature (C)]]*OO[[#This Row],[60]]</f>
        <v>2.26318566525875E-2</v>
      </c>
      <c r="BK498" s="10">
        <f>3/24000000*OO[[#This Row],[119 (03JUL1985 18:00:00)-Water Temperature (C)]]*OO[[#This Row],[61]]</f>
        <v>2.7661871716237501E-2</v>
      </c>
      <c r="BL498" s="10">
        <f>3/24000000*OO[[#This Row],[120 (03JUL1985 21:00:00)-Water Temperature (C)]]*OO[[#This Row],[62]]</f>
        <v>3.2908556330609996E-2</v>
      </c>
      <c r="BM498" s="10">
        <f>3/24000000*OO[[#This Row],[121 (04JUL1985 00:00:00)-Water Temperature (C)]]*OO[[#This Row],[63]]</f>
        <v>3.8341307185818747E-2</v>
      </c>
      <c r="BN498" s="10">
        <f>3/24000000*OO[[#This Row],[122 (04JUL1985 03:00:00)-Water Temperature (C)]]*OO[[#This Row],[64]]</f>
        <v>4.4098356318712492E-2</v>
      </c>
      <c r="BO498" s="10">
        <f>3/24000000*OO[[#This Row],[123 (04JUL1985 06:00:00)-Water Temperature (C)]]*OO[[#This Row],[65]]</f>
        <v>4.9870215334474992E-2</v>
      </c>
      <c r="BP498" s="10">
        <f>3/24000000*OO[[#This Row],[124 (04JUL1985 09:00:00)-Water Temperature (C)]]*OO[[#This Row],[66]]</f>
        <v>5.5472563439024999E-2</v>
      </c>
      <c r="BQ498" s="10">
        <f>3/24000000*OO[[#This Row],[125 (04JUL1985 12:00:00)-Water Temperature (C)]]*OO[[#This Row],[67]]</f>
        <v>6.0614593441499984E-2</v>
      </c>
      <c r="BR498" s="10">
        <f>3/24000000*OO[[#This Row],[126 (04JUL1985 15:00:00)-Water Temperature (C)]]*OO[[#This Row],[68]]</f>
        <v>6.526984598100001E-2</v>
      </c>
      <c r="BS498" s="10">
        <f>3/24000000*OO[[#This Row],[127 (04JUL1985 18:00:00)-Water Temperature (C)]]*OO[[#This Row],[69]]</f>
        <v>6.9305937506925E-2</v>
      </c>
      <c r="BT498" s="10">
        <f>3/24000000*OO[[#This Row],[128 (04JUL1985 21:00:00)-Water Temperature (C)]]*OO[[#This Row],[70]]</f>
        <v>7.2908756395300006E-2</v>
      </c>
      <c r="BU498" s="10">
        <f>3/24000000*OO[[#This Row],[129 (05JUL1985 00:00:00)-Water Temperature (C)]]*OO[[#This Row],[71]]</f>
        <v>7.6165245455625016E-2</v>
      </c>
      <c r="BV498" s="10">
        <f>3/24000000*OO[[#This Row],[130 (05JUL1985 03:00:00)-Water Temperature (C)]]*OO[[#This Row],[72]]</f>
        <v>7.9429926739500001E-2</v>
      </c>
      <c r="BW498" s="10">
        <f>3/24000000*OO[[#This Row],[131 (05JUL1985 06:00:00)-Water Temperature (C)]]*OO[[#This Row],[73]]</f>
        <v>8.2331669711475E-2</v>
      </c>
      <c r="BX498" s="10">
        <f>3/24000000*OO[[#This Row],[132 (05JUL1985 09:00:00)-Water Temperature (C)]]*OO[[#This Row],[74]]</f>
        <v>8.4852616300000003E-2</v>
      </c>
      <c r="BY498" s="10">
        <f>3/24000000*OO[[#This Row],[133 (05JUL1985 12:00:00)-Water Temperature (C)]]*OO[[#This Row],[75]]</f>
        <v>8.6939830214874989E-2</v>
      </c>
      <c r="BZ498" s="10">
        <f>3/24000000*OO[[#This Row],[134 (05JUL1985 15:00:00)-Water Temperature (C)]]*OO[[#This Row],[76]]</f>
        <v>8.8371178713824994E-2</v>
      </c>
      <c r="CA498" s="10">
        <f>3/24000000*OO[[#This Row],[135 (05JUL1985 18:00:00)-Water Temperature (C)]]*OO[[#This Row],[77]]</f>
        <v>8.9260659558250008E-2</v>
      </c>
      <c r="CB498" s="10">
        <f>3/24000000*OO[[#This Row],[136 (05JUL1985 21:00:00)-Water Temperature (C)]]*OO[[#This Row],[78]]</f>
        <v>8.9784022006349981E-2</v>
      </c>
      <c r="CC498" s="10">
        <f>3/24000000*OO[[#This Row],[137 (06JUL1985 00:00:00)-Water Temperature (C)]]*OO[[#This Row],[79]]</f>
        <v>9.0164315929274985E-2</v>
      </c>
      <c r="CD498" s="10">
        <f>3/24000000*OO[[#This Row],[138 (06JUL1985 03:00:00)-Water Temperature (C)]]*OO[[#This Row],[80]]</f>
        <v>9.0718707897999989E-2</v>
      </c>
      <c r="CE498" s="10">
        <f>3/24000000*OO[[#This Row],[139 (06JUL1985 06:00:00)-Water Temperature (C)]]*OO[[#This Row],[81]]</f>
        <v>9.1111383282075006E-2</v>
      </c>
      <c r="CF498" s="10">
        <f>3/24000000*OO[[#This Row],[140 (06JUL1985 09:00:00)-Water Temperature (C)]]*OO[[#This Row],[82]]</f>
        <v>9.13461624940375E-2</v>
      </c>
      <c r="CG498" s="10">
        <f>3/24000000*OO[[#This Row],[141 (06JUL1985 12:00:00)-Water Temperature (C)]]*OO[[#This Row],[83]]</f>
        <v>9.1287493755149995E-2</v>
      </c>
      <c r="CH498" s="10">
        <f>3/24000000*OO[[#This Row],[142 (06JUL1985 15:00:00)-Water Temperature (C)]]*OO[[#This Row],[84]]</f>
        <v>9.0893276490600014E-2</v>
      </c>
      <c r="CI498" s="10">
        <f>3/24000000*OO[[#This Row],[143 (06JUL1985 18:00:00)-Water Temperature (C)]]*OO[[#This Row],[85]]</f>
        <v>9.0027715657999996E-2</v>
      </c>
      <c r="CJ498" s="10">
        <f>3/24000000*OO[[#This Row],[144 (06JUL1985 21:00:00)-Water Temperature (C)]]*OO[[#This Row],[86]]</f>
        <v>8.9012167119137495E-2</v>
      </c>
      <c r="CK498" s="10">
        <f>3/24000000*OO[[#This Row],[145 (07JUL1985 00:00:00)-Water Temperature (C)]]*OO[[#This Row],[87]]</f>
        <v>8.797936879222501E-2</v>
      </c>
      <c r="CL498" s="10">
        <f>3/24000000*OO[[#This Row],[146 (07JUL1985 03:00:00)-Water Temperature (C)]]*OO[[#This Row],[88]]</f>
        <v>8.7362853441674992E-2</v>
      </c>
      <c r="CM498" s="10">
        <f>3/24000000*OO[[#This Row],[147 (07JUL1985 06:00:00)-Water Temperature (C)]]*OO[[#This Row],[89]]</f>
        <v>8.6544383064624988E-2</v>
      </c>
      <c r="CN498" s="10">
        <f>3/24000000*OO[[#This Row],[148 (07JUL1985 09:00:00)-Water Temperature (C)]]*OO[[#This Row],[90]]</f>
        <v>8.5555528125975E-2</v>
      </c>
      <c r="CO498" s="10">
        <f>3/24000000*OO[[#This Row],[149 (07JUL1985 12:00:00)-Water Temperature (C)]]*OO[[#This Row],[91]]</f>
        <v>8.4472866939037508E-2</v>
      </c>
      <c r="CP498" s="10">
        <f>3/24000000*OO[[#This Row],[150 (07JUL1985 15:00:00)-Water Temperature (C)]]*OO[[#This Row],[92]]</f>
        <v>8.337154848181251E-2</v>
      </c>
      <c r="CQ498" s="10">
        <f>3/24000000*OO[[#This Row],[151 (07JUL1985 18:00:00)-Water Temperature (C)]]*OO[[#This Row],[93]]</f>
        <v>8.2137056781000001E-2</v>
      </c>
      <c r="CR498" s="10">
        <f>3/24000000*OO[[#This Row],[152 (07JUL1985 21:00:00)-Water Temperature (C)]]*OO[[#This Row],[94]]</f>
        <v>8.0863036819199999E-2</v>
      </c>
      <c r="CS498" s="10">
        <f>3/24000000*OO[[#This Row],[153 (08JUL1985 00:00:00)-Water Temperature (C)]]*OO[[#This Row],[95]]</f>
        <v>7.9602100841062479E-2</v>
      </c>
      <c r="CT498" s="10">
        <f>3/24000000*OO[[#This Row],[154 (08JUL1985 03:00:00)-Water Temperature (C)]]*OO[[#This Row],[96]]</f>
        <v>7.8846316223949997E-2</v>
      </c>
      <c r="CU498" s="10">
        <f>3/24000000*OO[[#This Row],[155 (08JUL1985 06:00:00)-Water Temperature (C)]]*OO[[#This Row],[97]]</f>
        <v>7.8153055180574998E-2</v>
      </c>
      <c r="CV498" s="10">
        <f>3/24000000*OO[[#This Row],[156 (08JUL1985 09:00:00)-Water Temperature (C)]]*OO[[#This Row],[98]]</f>
        <v>7.7306465122662496E-2</v>
      </c>
      <c r="CW498" s="10">
        <f>3/24000000*OO[[#This Row],[157 (08JUL1985 12:00:00)-Water Temperature (C)]]*OO[[#This Row],[99]]</f>
        <v>7.640875770290001E-2</v>
      </c>
    </row>
    <row r="499" spans="1:101" x14ac:dyDescent="0.35">
      <c r="A499" t="s">
        <v>506</v>
      </c>
      <c r="B499">
        <v>773.17700000000002</v>
      </c>
      <c r="C499" s="10">
        <f>3/24*OO[[#This Row],[59 (26JUN1985 06:00:00)-Water Temperature (C)]]*OO[[#This Row],[1]]/SUM(OO[1])</f>
        <v>0</v>
      </c>
      <c r="D499" s="10">
        <f>3/24*OO[[#This Row],[60 (26JUN1985 09:00:00)-Water Temperature (C)]]*OO[[#This Row],[2]]/SUM(OO[2])</f>
        <v>0</v>
      </c>
      <c r="E499" s="10">
        <f>3/24*OO[[#This Row],[61 (26JUN1985 12:00:00)-Water Temperature (C)]]*OO[[#This Row],[3]]/SUM(OO[3])</f>
        <v>0</v>
      </c>
      <c r="F499" s="10">
        <f>3/24*OO[[#This Row],[62 (26JUN1985 15:00:00)-Water Temperature (C)]]*OO[[#This Row],[4]]/SUM(OO[4])</f>
        <v>0</v>
      </c>
      <c r="G499" s="10">
        <f>3/24*OO[[#This Row],[63 (26JUN1985 18:00:00)-Water Temperature (C)]]*OO[[#This Row],[5]]/SUM(OO[5])</f>
        <v>0</v>
      </c>
      <c r="H499" s="10">
        <f>3/24*OO[[#This Row],[64 (26JUN1985 21:00:00)-Water Temperature (C)]]*OO[[#This Row],[6]]/SUM(OO[6])</f>
        <v>0</v>
      </c>
      <c r="I499" s="10">
        <f>3/24*OO[[#This Row],[65 (27JUN1985 00:00:00)-Water Temperature (C)]]*OO[[#This Row],[7]]/SUM(OO[7])</f>
        <v>0</v>
      </c>
      <c r="J499" s="10">
        <f>3/24*OO[[#This Row],[66 (27JUN1985 03:00:00)-Water Temperature (C)]]*OO[[#This Row],[8]]/SUM(OO[8])</f>
        <v>0</v>
      </c>
      <c r="K499" s="10">
        <f>3/24*OO[[#This Row],[67 (27JUN1985 06:00:00)-Water Temperature (C)]]*OO[[#This Row],[9]]/SUM(OO[9])</f>
        <v>0</v>
      </c>
      <c r="L499" s="10">
        <f>3/24*OO[[#This Row],[68 (27JUN1985 09:00:00)-Water Temperature (C)]]*OO[[#This Row],[10]]/SUM(OO[10])</f>
        <v>0</v>
      </c>
      <c r="M499" s="10">
        <f>3/24*OO[[#This Row],[69 (27JUN1985 12:00:00)-Water Temperature (C)]]*OO[[#This Row],[11]]/SUM(OO[11])</f>
        <v>0</v>
      </c>
      <c r="N499" s="10">
        <f>3/24*OO[[#This Row],[70 (27JUN1985 15:00:00)-Water Temperature (C)]]*OO[[#This Row],[12]]/SUM(OO[12])</f>
        <v>0</v>
      </c>
      <c r="O499" s="10">
        <f>3/24*OO[[#This Row],[71 (27JUN1985 18:00:00)-Water Temperature (C)]]*OO[[#This Row],[13]]/SUM(OO[13])</f>
        <v>0</v>
      </c>
      <c r="P499" s="10">
        <f>3/24*OO[[#This Row],[72 (27JUN1985 21:00:00)-Water Temperature (C)]]*OO[[#This Row],[14]]/SUM(OO[14])</f>
        <v>0</v>
      </c>
      <c r="Q499" s="10">
        <f>3/24*OO[[#This Row],[73 (28JUN1985 00:00:00)-Water Temperature (C)]]*OO[[#This Row],[15]]/SUM(OO[15])</f>
        <v>0</v>
      </c>
      <c r="R499" s="10">
        <f>3/24*OO[[#This Row],[74 (28JUN1985 03:00:00)-Water Temperature (C)]]*OO[[#This Row],[16]]/SUM(OO[16])</f>
        <v>0</v>
      </c>
      <c r="S499" s="10">
        <f>3/24*OO[[#This Row],[75 (28JUN1985 06:00:00)-Water Temperature (C)]]*OO[[#This Row],[17]]/SUM(OO[17])</f>
        <v>0</v>
      </c>
      <c r="T499" s="10">
        <f>3/24*OO[[#This Row],[76 (28JUN1985 09:00:00)-Water Temperature (C)]]*OO[[#This Row],[18]]/SUM(OO[18])</f>
        <v>0</v>
      </c>
      <c r="U499" s="10">
        <f>3/24*OO[[#This Row],[77 (28JUN1985 12:00:00)-Water Temperature (C)]]*OO[[#This Row],[19]]/SUM(OO[19])</f>
        <v>0</v>
      </c>
      <c r="V499" s="10">
        <f>3/24000000*OO[[#This Row],[78 (28JUN1985 15:00:00)-Water Temperature (C)]]*OO[[#This Row],[20]]</f>
        <v>0</v>
      </c>
      <c r="W499" s="10">
        <f>3/24000000*OO[[#This Row],[79 (28JUN1985 18:00:00)-Water Temperature (C)]]*OO[[#This Row],[21]]</f>
        <v>0</v>
      </c>
      <c r="X499" s="10">
        <f>3/24000000*OO[[#This Row],[80 (28JUN1985 21:00:00)-Water Temperature (C)]]*OO[[#This Row],[22]]</f>
        <v>0</v>
      </c>
      <c r="Y499" s="10">
        <f>3/24000000*OO[[#This Row],[81 (29JUN1985 00:00:00)-Water Temperature (C)]]*OO[[#This Row],[23]]</f>
        <v>0</v>
      </c>
      <c r="Z499" s="10">
        <f>3/24000000*OO[[#This Row],[82 (29JUN1985 03:00:00)-Water Temperature (C)]]*OO[[#This Row],[24]]</f>
        <v>0</v>
      </c>
      <c r="AA499" s="10">
        <f>3/24000000*OO[[#This Row],[83 (29JUN1985 06:00:00)-Water Temperature (C)]]*OO[[#This Row],[25]]</f>
        <v>0</v>
      </c>
      <c r="AB499" s="10">
        <f>3/24000000*OO[[#This Row],[84 (29JUN1985 09:00:00)-Water Temperature (C)]]*OO[[#This Row],[26]]</f>
        <v>0</v>
      </c>
      <c r="AC499" s="10">
        <f>3/24000000*OO[[#This Row],[85 (29JUN1985 12:00:00)-Water Temperature (C)]]*OO[[#This Row],[27]]</f>
        <v>0</v>
      </c>
      <c r="AD499" s="10">
        <f>3/24000000*OO[[#This Row],[86 (29JUN1985 15:00:00)-Water Temperature (C)]]*OO[[#This Row],[28]]</f>
        <v>1.6529833858433749E-43</v>
      </c>
      <c r="AE499" s="10">
        <f>3/24000000*OO[[#This Row],[88 (29JUN1985 21:00:00)-Water Temperature (C)]]*OO[[#This Row],[30]]</f>
        <v>3.5636043898187499E-34</v>
      </c>
      <c r="AF499" s="10">
        <f>3/24000000*OO[[#This Row],[88 (29JUN1985 21:00:00)-Water Temperature (C)]]*OO[[#This Row],[30]]</f>
        <v>3.5636043898187499E-34</v>
      </c>
      <c r="AG499" s="10">
        <f>3/24000000*OO[[#This Row],[89 (30JUN1985 00:00:00)-Water Temperature (C)]]*OO[[#This Row],[31]]</f>
        <v>1.57062689095625E-30</v>
      </c>
      <c r="AH499" s="10">
        <f>3/24000000*OO[[#This Row],[90 (30JUN1985 03:00:00)-Water Temperature (C)]]*OO[[#This Row],[32]]</f>
        <v>2.4483386501599997E-27</v>
      </c>
      <c r="AI499" s="10">
        <f>3/24000000*OO[[#This Row],[91 (30JUN1985 06:00:00)-Water Temperature (C)]]*OO[[#This Row],[33]]</f>
        <v>1.5887317178152499E-24</v>
      </c>
      <c r="AJ499" s="10">
        <f>3/24000000*OO[[#This Row],[92 (30JUN1985 09:00:00)-Water Temperature (C)]]*OO[[#This Row],[34]]</f>
        <v>4.9474151815650005E-22</v>
      </c>
      <c r="AK499" s="10">
        <f>3/24000000*OO[[#This Row],[93 (30JUN1985 12:00:00)-Water Temperature (C)]]*OO[[#This Row],[35]]</f>
        <v>8.1890042307300004E-20</v>
      </c>
      <c r="AL499" s="10">
        <f>3/24000000*OO[[#This Row],[94 (30JUN1985 15:00:00)-Water Temperature (C)]]*OO[[#This Row],[36]]</f>
        <v>7.7647191205462493E-18</v>
      </c>
      <c r="AM499" s="10">
        <f>3/24000000*OO[[#This Row],[95 (30JUN1985 18:00:00)-Water Temperature (C)]]*OO[[#This Row],[37]]</f>
        <v>4.5165691911375006E-16</v>
      </c>
      <c r="AN499" s="10">
        <f>3/24000000*OO[[#This Row],[96 (30JUN1985 21:00:00)-Water Temperature (C)]]*OO[[#This Row],[38]]</f>
        <v>1.7141767910049997E-14</v>
      </c>
      <c r="AO499" s="10">
        <f>3/24000000*OO[[#This Row],[97 (01JUL1985 00:00:00)-Water Temperature (C)]]*OO[[#This Row],[39]]</f>
        <v>4.4614876145362502E-13</v>
      </c>
      <c r="AP499" s="10">
        <f>3/24000000*OO[[#This Row],[98 (01JUL1985 03:00:00)-Water Temperature (C)]]*OO[[#This Row],[40]]</f>
        <v>8.3150732796750006E-12</v>
      </c>
      <c r="AQ499" s="10">
        <f>3/24000000*OO[[#This Row],[99 (01JUL1985 06:00:00)-Water Temperature (C)]]*OO[[#This Row],[41]]</f>
        <v>1.1431583414106249E-10</v>
      </c>
      <c r="AR499" s="10">
        <f>3/24000000*OO[[#This Row],[100 (01JUL1985 09:00:00)-Water Temperature (C)]]*OO[[#This Row],[42]]</f>
        <v>1.1923463126462499E-9</v>
      </c>
      <c r="AS499" s="10">
        <f>3/24000000*OO[[#This Row],[101 (01JUL1985 12:00:00)-Water Temperature (C)]]*OO[[#This Row],[43]]</f>
        <v>9.6993435183074988E-9</v>
      </c>
      <c r="AT499" s="10">
        <f>3/24000000*OO[[#This Row],[102 (01JUL1985 15:00:00)-Water Temperature (C)]]*OO[[#This Row],[44]]</f>
        <v>6.3011809784212501E-8</v>
      </c>
      <c r="AU499" s="10">
        <f>3/24000000*OO[[#This Row],[103 (01JUL1985 18:00:00)-Water Temperature (C)]]*OO[[#This Row],[45]]</f>
        <v>3.3443312235390001E-7</v>
      </c>
      <c r="AV499" s="10">
        <f>3/24000000*OO[[#This Row],[104 (01JUL1985 21:00:00)-Water Temperature (C)]]*OO[[#This Row],[46]]</f>
        <v>1.4792846555199998E-6</v>
      </c>
      <c r="AW499" s="10">
        <f>3/24000000*OO[[#This Row],[105 (02JUL1985 00:00:00)-Water Temperature (C)]]*OO[[#This Row],[47]]</f>
        <v>5.5583556090649998E-6</v>
      </c>
      <c r="AX499" s="10">
        <f>3/24000000*OO[[#This Row],[106 (02JUL1985 03:00:00)-Water Temperature (C)]]*OO[[#This Row],[48]]</f>
        <v>1.80988724448375E-5</v>
      </c>
      <c r="AY499" s="10">
        <f>3/24000000*OO[[#This Row],[107 (02JUL1985 06:00:00)-Water Temperature (C)]]*OO[[#This Row],[49]]</f>
        <v>5.1618319522199992E-5</v>
      </c>
      <c r="AZ499" s="10">
        <f>3/24000000*OO[[#This Row],[108 (02JUL1985 09:00:00)-Water Temperature (C)]]*OO[[#This Row],[50]]</f>
        <v>1.3058253678892501E-4</v>
      </c>
      <c r="BA499" s="10">
        <f>3/24000000*OO[[#This Row],[109 (02JUL1985 12:00:00)-Water Temperature (C)]]*OO[[#This Row],[51]]</f>
        <v>2.9581872658559995E-4</v>
      </c>
      <c r="BB499" s="10">
        <f>3/24000000*OO[[#This Row],[110 (02JUL1985 15:00:00)-Water Temperature (C)]]*OO[[#This Row],[52]]</f>
        <v>6.0646538716312495E-4</v>
      </c>
      <c r="BC499" s="10">
        <f>3/24000000*OO[[#This Row],[111 (02JUL1985 18:00:00)-Water Temperature (C)]]*OO[[#This Row],[53]]</f>
        <v>1.1354223491922498E-3</v>
      </c>
      <c r="BD499" s="10">
        <f>3/24000000*OO[[#This Row],[112 (02JUL1985 21:00:00)-Water Temperature (C)]]*OO[[#This Row],[54]]</f>
        <v>1.9678348058687501E-3</v>
      </c>
      <c r="BE499" s="10">
        <f>3/24000000*OO[[#This Row],[113 (03JUL1985 00:00:00)-Water Temperature (C)]]*OO[[#This Row],[55]]</f>
        <v>3.1915377145189999E-3</v>
      </c>
      <c r="BF499" s="10">
        <f>3/24000000*OO[[#This Row],[114 (03JUL1985 03:00:00)-Water Temperature (C)]]*OO[[#This Row],[56]]</f>
        <v>4.8939897146250003E-3</v>
      </c>
      <c r="BG499" s="10">
        <f>3/24000000*OO[[#This Row],[115 (03JUL1985 06:00:00)-Water Temperature (C)]]*OO[[#This Row],[57]]</f>
        <v>7.1262837376250008E-3</v>
      </c>
      <c r="BH499" s="10">
        <f>3/24000000*OO[[#This Row],[116 (03JUL1985 09:00:00)-Water Temperature (C)]]*OO[[#This Row],[58]]</f>
        <v>9.8689402343062477E-3</v>
      </c>
      <c r="BI499" s="10">
        <f>3/24000000*OO[[#This Row],[117 (03JUL1985 12:00:00)-Water Temperature (C)]]*OO[[#This Row],[59]]</f>
        <v>1.3107624135375001E-2</v>
      </c>
      <c r="BJ499" s="10">
        <f>3/24000000*OO[[#This Row],[118 (03JUL1985 15:00:00)-Water Temperature (C)]]*OO[[#This Row],[60]]</f>
        <v>1.6764924337134997E-2</v>
      </c>
      <c r="BK499" s="10">
        <f>3/24000000*OO[[#This Row],[119 (03JUL1985 18:00:00)-Water Temperature (C)]]*OO[[#This Row],[61]]</f>
        <v>2.0731536419999998E-2</v>
      </c>
      <c r="BL499" s="10">
        <f>3/24000000*OO[[#This Row],[120 (03JUL1985 21:00:00)-Water Temperature (C)]]*OO[[#This Row],[62]]</f>
        <v>2.4933306364954999E-2</v>
      </c>
      <c r="BM499" s="10">
        <f>3/24000000*OO[[#This Row],[121 (04JUL1985 00:00:00)-Water Temperature (C)]]*OO[[#This Row],[63]]</f>
        <v>2.9348868349226245E-2</v>
      </c>
      <c r="BN499" s="10">
        <f>3/24000000*OO[[#This Row],[122 (04JUL1985 03:00:00)-Water Temperature (C)]]*OO[[#This Row],[64]]</f>
        <v>3.4080047005274998E-2</v>
      </c>
      <c r="BO499" s="10">
        <f>3/24000000*OO[[#This Row],[123 (04JUL1985 06:00:00)-Water Temperature (C)]]*OO[[#This Row],[65]]</f>
        <v>3.8883748624125004E-2</v>
      </c>
      <c r="BP499" s="10">
        <f>3/24000000*OO[[#This Row],[124 (04JUL1985 09:00:00)-Water Temperature (C)]]*OO[[#This Row],[66]]</f>
        <v>4.3608672615575002E-2</v>
      </c>
      <c r="BQ499" s="10">
        <f>3/24000000*OO[[#This Row],[125 (04JUL1985 12:00:00)-Water Temperature (C)]]*OO[[#This Row],[67]]</f>
        <v>4.8022128544649996E-2</v>
      </c>
      <c r="BR499" s="10">
        <f>3/24000000*OO[[#This Row],[126 (04JUL1985 15:00:00)-Water Temperature (C)]]*OO[[#This Row],[68]]</f>
        <v>5.2091589803087507E-2</v>
      </c>
      <c r="BS499" s="10">
        <f>3/24000000*OO[[#This Row],[127 (04JUL1985 18:00:00)-Water Temperature (C)]]*OO[[#This Row],[69]]</f>
        <v>5.5698090084074996E-2</v>
      </c>
      <c r="BT499" s="10">
        <f>3/24000000*OO[[#This Row],[128 (04JUL1985 21:00:00)-Water Temperature (C)]]*OO[[#This Row],[70]]</f>
        <v>5.8973495141662495E-2</v>
      </c>
      <c r="BU499" s="10">
        <f>3/24000000*OO[[#This Row],[129 (05JUL1985 00:00:00)-Water Temperature (C)]]*OO[[#This Row],[71]]</f>
        <v>6.1989405578937493E-2</v>
      </c>
      <c r="BV499" s="10">
        <f>3/24000000*OO[[#This Row],[130 (05JUL1985 03:00:00)-Water Temperature (C)]]*OO[[#This Row],[72]]</f>
        <v>6.5024118053225E-2</v>
      </c>
      <c r="BW499" s="10">
        <f>3/24000000*OO[[#This Row],[131 (05JUL1985 06:00:00)-Water Temperature (C)]]*OO[[#This Row],[73]]</f>
        <v>6.7766847459187485E-2</v>
      </c>
      <c r="BX499" s="10">
        <f>3/24000000*OO[[#This Row],[132 (05JUL1985 09:00:00)-Water Temperature (C)]]*OO[[#This Row],[74]]</f>
        <v>7.0198900794749997E-2</v>
      </c>
      <c r="BY499" s="10">
        <f>3/24000000*OO[[#This Row],[133 (05JUL1985 12:00:00)-Water Temperature (C)]]*OO[[#This Row],[75]]</f>
        <v>7.2272542258399991E-2</v>
      </c>
      <c r="BZ499" s="10">
        <f>3/24000000*OO[[#This Row],[134 (05JUL1985 15:00:00)-Water Temperature (C)]]*OO[[#This Row],[76]]</f>
        <v>7.3806997505037511E-2</v>
      </c>
      <c r="CA499" s="10">
        <f>3/24000000*OO[[#This Row],[135 (05JUL1985 18:00:00)-Water Temperature (C)]]*OO[[#This Row],[77]]</f>
        <v>7.4879554439324994E-2</v>
      </c>
      <c r="CB499" s="10">
        <f>3/24000000*OO[[#This Row],[136 (05JUL1985 21:00:00)-Water Temperature (C)]]*OO[[#This Row],[78]]</f>
        <v>7.5633096868200009E-2</v>
      </c>
      <c r="CC499" s="10">
        <f>3/24000000*OO[[#This Row],[137 (06JUL1985 00:00:00)-Water Temperature (C)]]*OO[[#This Row],[79]]</f>
        <v>7.6255084569825007E-2</v>
      </c>
      <c r="CD499" s="10">
        <f>3/24000000*OO[[#This Row],[138 (06JUL1985 03:00:00)-Water Temperature (C)]]*OO[[#This Row],[80]]</f>
        <v>7.7015193702900012E-2</v>
      </c>
      <c r="CE499" s="10">
        <f>3/24000000*OO[[#This Row],[139 (06JUL1985 06:00:00)-Water Temperature (C)]]*OO[[#This Row],[81]]</f>
        <v>7.7627736630675001E-2</v>
      </c>
      <c r="CF499" s="10">
        <f>3/24000000*OO[[#This Row],[140 (06JUL1985 09:00:00)-Water Temperature (C)]]*OO[[#This Row],[82]]</f>
        <v>7.8093658196175003E-2</v>
      </c>
      <c r="CG499" s="10">
        <f>3/24000000*OO[[#This Row],[141 (06JUL1985 12:00:00)-Water Temperature (C)]]*OO[[#This Row],[83]]</f>
        <v>7.8297859012499985E-2</v>
      </c>
      <c r="CH499" s="10">
        <f>3/24000000*OO[[#This Row],[142 (06JUL1985 15:00:00)-Water Temperature (C)]]*OO[[#This Row],[84]]</f>
        <v>7.8205677718574992E-2</v>
      </c>
      <c r="CI499" s="10">
        <f>3/24000000*OO[[#This Row],[143 (06JUL1985 18:00:00)-Water Temperature (C)]]*OO[[#This Row],[85]]</f>
        <v>7.7690934041699994E-2</v>
      </c>
      <c r="CJ499" s="10">
        <f>3/24000000*OO[[#This Row],[144 (06JUL1985 21:00:00)-Water Temperature (C)]]*OO[[#This Row],[86]]</f>
        <v>7.7031270308024979E-2</v>
      </c>
      <c r="CK499" s="10">
        <f>3/24000000*OO[[#This Row],[145 (07JUL1985 00:00:00)-Water Temperature (C)]]*OO[[#This Row],[87]]</f>
        <v>7.6340320930575009E-2</v>
      </c>
      <c r="CL499" s="10">
        <f>3/24000000*OO[[#This Row],[146 (07JUL1985 03:00:00)-Water Temperature (C)]]*OO[[#This Row],[88]]</f>
        <v>7.5996341248749988E-2</v>
      </c>
      <c r="CM499" s="10">
        <f>3/24000000*OO[[#This Row],[147 (07JUL1985 06:00:00)-Water Temperature (C)]]*OO[[#This Row],[89]]</f>
        <v>7.5476905857599988E-2</v>
      </c>
      <c r="CN499" s="10">
        <f>3/24000000*OO[[#This Row],[148 (07JUL1985 09:00:00)-Water Temperature (C)]]*OO[[#This Row],[90]]</f>
        <v>7.4791693958099981E-2</v>
      </c>
      <c r="CO499" s="10">
        <f>3/24000000*OO[[#This Row],[149 (07JUL1985 12:00:00)-Water Temperature (C)]]*OO[[#This Row],[91]]</f>
        <v>7.4010342890625011E-2</v>
      </c>
      <c r="CP499" s="10">
        <f>3/24000000*OO[[#This Row],[150 (07JUL1985 15:00:00)-Water Temperature (C)]]*OO[[#This Row],[92]]</f>
        <v>7.3207755822075005E-2</v>
      </c>
      <c r="CQ499" s="10">
        <f>3/24000000*OO[[#This Row],[151 (07JUL1985 18:00:00)-Water Temperature (C)]]*OO[[#This Row],[93]]</f>
        <v>7.2276630910687478E-2</v>
      </c>
      <c r="CR499" s="10">
        <f>3/24000000*OO[[#This Row],[152 (07JUL1985 21:00:00)-Water Temperature (C)]]*OO[[#This Row],[94]]</f>
        <v>7.1300471792849984E-2</v>
      </c>
      <c r="CS499" s="10">
        <f>3/24000000*OO[[#This Row],[153 (08JUL1985 00:00:00)-Water Temperature (C)]]*OO[[#This Row],[95]]</f>
        <v>7.0324701882187493E-2</v>
      </c>
      <c r="CT499" s="10">
        <f>3/24000000*OO[[#This Row],[154 (08JUL1985 03:00:00)-Water Temperature (C)]]*OO[[#This Row],[96]]</f>
        <v>6.9781024422549992E-2</v>
      </c>
      <c r="CU499" s="10">
        <f>3/24000000*OO[[#This Row],[155 (08JUL1985 06:00:00)-Water Temperature (C)]]*OO[[#This Row],[97]]</f>
        <v>6.9290447791849993E-2</v>
      </c>
      <c r="CV499" s="10">
        <f>3/24000000*OO[[#This Row],[156 (08JUL1985 09:00:00)-Water Temperature (C)]]*OO[[#This Row],[98]]</f>
        <v>6.8658461994000011E-2</v>
      </c>
      <c r="CW499" s="10">
        <f>3/24000000*OO[[#This Row],[157 (08JUL1985 12:00:00)-Water Temperature (C)]]*OO[[#This Row],[99]]</f>
        <v>6.7971547588599995E-2</v>
      </c>
    </row>
    <row r="500" spans="1:101" x14ac:dyDescent="0.35">
      <c r="A500" t="s">
        <v>507</v>
      </c>
      <c r="B500">
        <v>882.85929999999996</v>
      </c>
      <c r="C500" s="10">
        <f>3/24*OO[[#This Row],[59 (26JUN1985 06:00:00)-Water Temperature (C)]]*OO[[#This Row],[1]]/SUM(OO[1])</f>
        <v>0</v>
      </c>
      <c r="D500" s="10">
        <f>3/24*OO[[#This Row],[60 (26JUN1985 09:00:00)-Water Temperature (C)]]*OO[[#This Row],[2]]/SUM(OO[2])</f>
        <v>0</v>
      </c>
      <c r="E500" s="10">
        <f>3/24*OO[[#This Row],[61 (26JUN1985 12:00:00)-Water Temperature (C)]]*OO[[#This Row],[3]]/SUM(OO[3])</f>
        <v>0</v>
      </c>
      <c r="F500" s="10">
        <f>3/24*OO[[#This Row],[62 (26JUN1985 15:00:00)-Water Temperature (C)]]*OO[[#This Row],[4]]/SUM(OO[4])</f>
        <v>0</v>
      </c>
      <c r="G500" s="10">
        <f>3/24*OO[[#This Row],[63 (26JUN1985 18:00:00)-Water Temperature (C)]]*OO[[#This Row],[5]]/SUM(OO[5])</f>
        <v>0</v>
      </c>
      <c r="H500" s="10">
        <f>3/24*OO[[#This Row],[64 (26JUN1985 21:00:00)-Water Temperature (C)]]*OO[[#This Row],[6]]/SUM(OO[6])</f>
        <v>0</v>
      </c>
      <c r="I500" s="10">
        <f>3/24*OO[[#This Row],[65 (27JUN1985 00:00:00)-Water Temperature (C)]]*OO[[#This Row],[7]]/SUM(OO[7])</f>
        <v>0</v>
      </c>
      <c r="J500" s="10">
        <f>3/24*OO[[#This Row],[66 (27JUN1985 03:00:00)-Water Temperature (C)]]*OO[[#This Row],[8]]/SUM(OO[8])</f>
        <v>0</v>
      </c>
      <c r="K500" s="10">
        <f>3/24*OO[[#This Row],[67 (27JUN1985 06:00:00)-Water Temperature (C)]]*OO[[#This Row],[9]]/SUM(OO[9])</f>
        <v>0</v>
      </c>
      <c r="L500" s="10">
        <f>3/24*OO[[#This Row],[68 (27JUN1985 09:00:00)-Water Temperature (C)]]*OO[[#This Row],[10]]/SUM(OO[10])</f>
        <v>0</v>
      </c>
      <c r="M500" s="10">
        <f>3/24*OO[[#This Row],[69 (27JUN1985 12:00:00)-Water Temperature (C)]]*OO[[#This Row],[11]]/SUM(OO[11])</f>
        <v>0</v>
      </c>
      <c r="N500" s="10">
        <f>3/24*OO[[#This Row],[70 (27JUN1985 15:00:00)-Water Temperature (C)]]*OO[[#This Row],[12]]/SUM(OO[12])</f>
        <v>0</v>
      </c>
      <c r="O500" s="10">
        <f>3/24*OO[[#This Row],[71 (27JUN1985 18:00:00)-Water Temperature (C)]]*OO[[#This Row],[13]]/SUM(OO[13])</f>
        <v>0</v>
      </c>
      <c r="P500" s="10">
        <f>3/24*OO[[#This Row],[72 (27JUN1985 21:00:00)-Water Temperature (C)]]*OO[[#This Row],[14]]/SUM(OO[14])</f>
        <v>0</v>
      </c>
      <c r="Q500" s="10">
        <f>3/24*OO[[#This Row],[73 (28JUN1985 00:00:00)-Water Temperature (C)]]*OO[[#This Row],[15]]/SUM(OO[15])</f>
        <v>0</v>
      </c>
      <c r="R500" s="10">
        <f>3/24*OO[[#This Row],[74 (28JUN1985 03:00:00)-Water Temperature (C)]]*OO[[#This Row],[16]]/SUM(OO[16])</f>
        <v>0</v>
      </c>
      <c r="S500" s="10">
        <f>3/24*OO[[#This Row],[75 (28JUN1985 06:00:00)-Water Temperature (C)]]*OO[[#This Row],[17]]/SUM(OO[17])</f>
        <v>0</v>
      </c>
      <c r="T500" s="10">
        <f>3/24*OO[[#This Row],[76 (28JUN1985 09:00:00)-Water Temperature (C)]]*OO[[#This Row],[18]]/SUM(OO[18])</f>
        <v>0</v>
      </c>
      <c r="U500" s="10">
        <f>3/24*OO[[#This Row],[77 (28JUN1985 12:00:00)-Water Temperature (C)]]*OO[[#This Row],[19]]/SUM(OO[19])</f>
        <v>0</v>
      </c>
      <c r="V500" s="10">
        <f>3/24000000*OO[[#This Row],[78 (28JUN1985 15:00:00)-Water Temperature (C)]]*OO[[#This Row],[20]]</f>
        <v>0</v>
      </c>
      <c r="W500" s="10">
        <f>3/24000000*OO[[#This Row],[79 (28JUN1985 18:00:00)-Water Temperature (C)]]*OO[[#This Row],[21]]</f>
        <v>0</v>
      </c>
      <c r="X500" s="10">
        <f>3/24000000*OO[[#This Row],[80 (28JUN1985 21:00:00)-Water Temperature (C)]]*OO[[#This Row],[22]]</f>
        <v>0</v>
      </c>
      <c r="Y500" s="10">
        <f>3/24000000*OO[[#This Row],[81 (29JUN1985 00:00:00)-Water Temperature (C)]]*OO[[#This Row],[23]]</f>
        <v>0</v>
      </c>
      <c r="Z500" s="10">
        <f>3/24000000*OO[[#This Row],[82 (29JUN1985 03:00:00)-Water Temperature (C)]]*OO[[#This Row],[24]]</f>
        <v>0</v>
      </c>
      <c r="AA500" s="10">
        <f>3/24000000*OO[[#This Row],[83 (29JUN1985 06:00:00)-Water Temperature (C)]]*OO[[#This Row],[25]]</f>
        <v>0</v>
      </c>
      <c r="AB500" s="10">
        <f>3/24000000*OO[[#This Row],[84 (29JUN1985 09:00:00)-Water Temperature (C)]]*OO[[#This Row],[26]]</f>
        <v>0</v>
      </c>
      <c r="AC500" s="10">
        <f>3/24000000*OO[[#This Row],[85 (29JUN1985 12:00:00)-Water Temperature (C)]]*OO[[#This Row],[27]]</f>
        <v>0</v>
      </c>
      <c r="AD500" s="10">
        <f>3/24000000*OO[[#This Row],[86 (29JUN1985 15:00:00)-Water Temperature (C)]]*OO[[#This Row],[28]]</f>
        <v>0</v>
      </c>
      <c r="AE500" s="10">
        <f>3/24000000*OO[[#This Row],[88 (29JUN1985 21:00:00)-Water Temperature (C)]]*OO[[#This Row],[30]]</f>
        <v>1.1206533136879999E-34</v>
      </c>
      <c r="AF500" s="10">
        <f>3/24000000*OO[[#This Row],[88 (29JUN1985 21:00:00)-Water Temperature (C)]]*OO[[#This Row],[30]]</f>
        <v>1.1206533136879999E-34</v>
      </c>
      <c r="AG500" s="10">
        <f>3/24000000*OO[[#This Row],[89 (30JUN1985 00:00:00)-Water Temperature (C)]]*OO[[#This Row],[31]]</f>
        <v>5.3398276499100005E-31</v>
      </c>
      <c r="AH500" s="10">
        <f>3/24000000*OO[[#This Row],[90 (30JUN1985 03:00:00)-Water Temperature (C)]]*OO[[#This Row],[32]]</f>
        <v>8.9145278209499977E-28</v>
      </c>
      <c r="AI500" s="10">
        <f>3/24000000*OO[[#This Row],[91 (30JUN1985 06:00:00)-Water Temperature (C)]]*OO[[#This Row],[33]]</f>
        <v>6.1672078448499999E-25</v>
      </c>
      <c r="AJ500" s="10">
        <f>3/24000000*OO[[#This Row],[92 (30JUN1985 09:00:00)-Water Temperature (C)]]*OO[[#This Row],[34]]</f>
        <v>2.0345323670324999E-22</v>
      </c>
      <c r="AK500" s="10">
        <f>3/24000000*OO[[#This Row],[93 (30JUN1985 12:00:00)-Water Temperature (C)]]*OO[[#This Row],[35]]</f>
        <v>3.5545787418399995E-20</v>
      </c>
      <c r="AL500" s="10">
        <f>3/24000000*OO[[#This Row],[94 (30JUN1985 15:00:00)-Water Temperature (C)]]*OO[[#This Row],[36]]</f>
        <v>3.546569901694875E-18</v>
      </c>
      <c r="AM500" s="10">
        <f>3/24000000*OO[[#This Row],[95 (30JUN1985 18:00:00)-Water Temperature (C)]]*OO[[#This Row],[37]]</f>
        <v>2.1647169222607499E-16</v>
      </c>
      <c r="AN500" s="10">
        <f>3/24000000*OO[[#This Row],[96 (30JUN1985 21:00:00)-Water Temperature (C)]]*OO[[#This Row],[38]]</f>
        <v>8.6003123970674994E-15</v>
      </c>
      <c r="AO500" s="10">
        <f>3/24000000*OO[[#This Row],[97 (01JUL1985 00:00:00)-Water Temperature (C)]]*OO[[#This Row],[39]]</f>
        <v>2.3386534745100001E-13</v>
      </c>
      <c r="AP500" s="10">
        <f>3/24000000*OO[[#This Row],[98 (01JUL1985 03:00:00)-Water Temperature (C)]]*OO[[#This Row],[40]]</f>
        <v>4.5447129619649992E-12</v>
      </c>
      <c r="AQ500" s="10">
        <f>3/24000000*OO[[#This Row],[99 (01JUL1985 06:00:00)-Water Temperature (C)]]*OO[[#This Row],[41]]</f>
        <v>6.5027962773349993E-11</v>
      </c>
      <c r="AR500" s="10">
        <f>3/24000000*OO[[#This Row],[100 (01JUL1985 09:00:00)-Water Temperature (C)]]*OO[[#This Row],[42]]</f>
        <v>7.0475091874687497E-10</v>
      </c>
      <c r="AS500" s="10">
        <f>3/24000000*OO[[#This Row],[101 (01JUL1985 12:00:00)-Water Temperature (C)]]*OO[[#This Row],[43]]</f>
        <v>5.9490366336799996E-9</v>
      </c>
      <c r="AT500" s="10">
        <f>3/24000000*OO[[#This Row],[102 (01JUL1985 15:00:00)-Water Temperature (C)]]*OO[[#This Row],[44]]</f>
        <v>4.0051964623424999E-8</v>
      </c>
      <c r="AU500" s="10">
        <f>3/24000000*OO[[#This Row],[103 (01JUL1985 18:00:00)-Water Temperature (C)]]*OO[[#This Row],[45]]</f>
        <v>2.19987052234475E-7</v>
      </c>
      <c r="AV500" s="10">
        <f>3/24000000*OO[[#This Row],[104 (01JUL1985 21:00:00)-Water Temperature (C)]]*OO[[#This Row],[46]]</f>
        <v>1.005596094159625E-6</v>
      </c>
      <c r="AW500" s="10">
        <f>3/24000000*OO[[#This Row],[105 (02JUL1985 00:00:00)-Water Temperature (C)]]*OO[[#This Row],[47]]</f>
        <v>3.8996441289093753E-6</v>
      </c>
      <c r="AX500" s="10">
        <f>3/24000000*OO[[#This Row],[106 (02JUL1985 03:00:00)-Water Temperature (C)]]*OO[[#This Row],[48]]</f>
        <v>1.3089276346975002E-5</v>
      </c>
      <c r="AY500" s="10">
        <f>3/24000000*OO[[#This Row],[107 (02JUL1985 06:00:00)-Water Temperature (C)]]*OO[[#This Row],[49]]</f>
        <v>3.8436932823524997E-5</v>
      </c>
      <c r="AZ500" s="10">
        <f>3/24000000*OO[[#This Row],[108 (02JUL1985 09:00:00)-Water Temperature (C)]]*OO[[#This Row],[50]]</f>
        <v>1.000002309582375E-4</v>
      </c>
      <c r="BA500" s="10">
        <f>3/24000000*OO[[#This Row],[109 (02JUL1985 12:00:00)-Water Temperature (C)]]*OO[[#This Row],[51]]</f>
        <v>2.3270006765081249E-4</v>
      </c>
      <c r="BB500" s="10">
        <f>3/24000000*OO[[#This Row],[110 (02JUL1985 15:00:00)-Water Temperature (C)]]*OO[[#This Row],[52]]</f>
        <v>4.8941945540525002E-4</v>
      </c>
      <c r="BC500" s="10">
        <f>3/24000000*OO[[#This Row],[111 (02JUL1985 18:00:00)-Water Temperature (C)]]*OO[[#This Row],[53]]</f>
        <v>9.388423923374999E-4</v>
      </c>
      <c r="BD500" s="10">
        <f>3/24000000*OO[[#This Row],[112 (02JUL1985 21:00:00)-Water Temperature (C)]]*OO[[#This Row],[54]]</f>
        <v>1.665178751375E-3</v>
      </c>
      <c r="BE500" s="10">
        <f>3/24000000*OO[[#This Row],[113 (03JUL1985 00:00:00)-Water Temperature (C)]]*OO[[#This Row],[55]]</f>
        <v>2.7610350915014993E-3</v>
      </c>
      <c r="BF500" s="10">
        <f>3/24000000*OO[[#This Row],[114 (03JUL1985 03:00:00)-Water Temperature (C)]]*OO[[#This Row],[56]]</f>
        <v>4.32343872279375E-3</v>
      </c>
      <c r="BG500" s="10">
        <f>3/24000000*OO[[#This Row],[115 (03JUL1985 06:00:00)-Water Temperature (C)]]*OO[[#This Row],[57]]</f>
        <v>6.42041146404E-3</v>
      </c>
      <c r="BH500" s="10">
        <f>3/24000000*OO[[#This Row],[116 (03JUL1985 09:00:00)-Water Temperature (C)]]*OO[[#This Row],[58]]</f>
        <v>9.057502382252499E-3</v>
      </c>
      <c r="BI500" s="10">
        <f>3/24000000*OO[[#This Row],[117 (03JUL1985 12:00:00)-Water Temperature (C)]]*OO[[#This Row],[59]]</f>
        <v>1.2241352935467499E-2</v>
      </c>
      <c r="BJ500" s="10">
        <f>3/24000000*OO[[#This Row],[118 (03JUL1985 15:00:00)-Water Temperature (C)]]*OO[[#This Row],[60]]</f>
        <v>1.5918147006918747E-2</v>
      </c>
      <c r="BK500" s="10">
        <f>3/24000000*OO[[#This Row],[119 (03JUL1985 18:00:00)-Water Temperature (C)]]*OO[[#This Row],[61]]</f>
        <v>1.9992895814272493E-2</v>
      </c>
      <c r="BL500" s="10">
        <f>3/24000000*OO[[#This Row],[120 (03JUL1985 21:00:00)-Water Temperature (C)]]*OO[[#This Row],[62]]</f>
        <v>2.4398999404793755E-2</v>
      </c>
      <c r="BM500" s="10">
        <f>3/24000000*OO[[#This Row],[121 (04JUL1985 00:00:00)-Water Temperature (C)]]*OO[[#This Row],[63]]</f>
        <v>2.911981793855125E-2</v>
      </c>
      <c r="BN500" s="10">
        <f>3/24000000*OO[[#This Row],[122 (04JUL1985 03:00:00)-Water Temperature (C)]]*OO[[#This Row],[64]]</f>
        <v>3.4257488775537498E-2</v>
      </c>
      <c r="BO500" s="10">
        <f>3/24000000*OO[[#This Row],[123 (04JUL1985 06:00:00)-Water Temperature (C)]]*OO[[#This Row],[65]]</f>
        <v>3.9565810767427503E-2</v>
      </c>
      <c r="BP500" s="10">
        <f>3/24000000*OO[[#This Row],[124 (04JUL1985 09:00:00)-Water Temperature (C)]]*OO[[#This Row],[66]]</f>
        <v>4.4881458072975E-2</v>
      </c>
      <c r="BQ500" s="10">
        <f>3/24000000*OO[[#This Row],[125 (04JUL1985 12:00:00)-Water Temperature (C)]]*OO[[#This Row],[67]]</f>
        <v>4.9957065454449993E-2</v>
      </c>
      <c r="BR500" s="10">
        <f>3/24000000*OO[[#This Row],[126 (04JUL1985 15:00:00)-Water Temperature (C)]]*OO[[#This Row],[68]]</f>
        <v>5.4743628744474991E-2</v>
      </c>
      <c r="BS500" s="10">
        <f>3/24000000*OO[[#This Row],[127 (04JUL1985 18:00:00)-Water Temperature (C)]]*OO[[#This Row],[69]]</f>
        <v>5.9098027459012499E-2</v>
      </c>
      <c r="BT500" s="10">
        <f>3/24000000*OO[[#This Row],[128 (04JUL1985 21:00:00)-Water Temperature (C)]]*OO[[#This Row],[70]]</f>
        <v>6.3141269940562503E-2</v>
      </c>
      <c r="BU500" s="10">
        <f>3/24000000*OO[[#This Row],[129 (05JUL1985 00:00:00)-Water Temperature (C)]]*OO[[#This Row],[71]]</f>
        <v>6.6942514683699994E-2</v>
      </c>
      <c r="BV500" s="10">
        <f>3/24000000*OO[[#This Row],[130 (05JUL1985 03:00:00)-Water Temperature (C)]]*OO[[#This Row],[72]]</f>
        <v>7.0794690656562506E-2</v>
      </c>
      <c r="BW500" s="10">
        <f>3/24000000*OO[[#This Row],[131 (05JUL1985 06:00:00)-Water Temperature (C)]]*OO[[#This Row],[73]]</f>
        <v>7.4349355593600008E-2</v>
      </c>
      <c r="BX500" s="10">
        <f>3/24000000*OO[[#This Row],[132 (05JUL1985 09:00:00)-Water Temperature (C)]]*OO[[#This Row],[74]]</f>
        <v>7.7578376470000002E-2</v>
      </c>
      <c r="BY500" s="10">
        <f>3/24000000*OO[[#This Row],[133 (05JUL1985 12:00:00)-Water Temperature (C)]]*OO[[#This Row],[75]]</f>
        <v>8.041586115977499E-2</v>
      </c>
      <c r="BZ500" s="10">
        <f>3/24000000*OO[[#This Row],[134 (05JUL1985 15:00:00)-Water Temperature (C)]]*OO[[#This Row],[76]]</f>
        <v>8.2664909762700009E-2</v>
      </c>
      <c r="CA500" s="10">
        <f>3/24000000*OO[[#This Row],[135 (05JUL1985 18:00:00)-Water Temperature (C)]]*OO[[#This Row],[77]]</f>
        <v>8.4387188460749996E-2</v>
      </c>
      <c r="CB500" s="10">
        <f>3/24000000*OO[[#This Row],[136 (05JUL1985 21:00:00)-Water Temperature (C)]]*OO[[#This Row],[78]]</f>
        <v>8.5739285531900009E-2</v>
      </c>
      <c r="CC500" s="10">
        <f>3/24000000*OO[[#This Row],[137 (06JUL1985 00:00:00)-Water Temperature (C)]]*OO[[#This Row],[79]]</f>
        <v>8.6927546061824998E-2</v>
      </c>
      <c r="CD500" s="10">
        <f>3/24000000*OO[[#This Row],[138 (06JUL1985 03:00:00)-Water Temperature (C)]]*OO[[#This Row],[80]]</f>
        <v>8.8265064565212492E-2</v>
      </c>
      <c r="CE500" s="10">
        <f>3/24000000*OO[[#This Row],[139 (06JUL1985 06:00:00)-Water Temperature (C)]]*OO[[#This Row],[81]]</f>
        <v>8.9422648640937519E-2</v>
      </c>
      <c r="CF500" s="10">
        <f>3/24000000*OO[[#This Row],[140 (06JUL1985 09:00:00)-Water Temperature (C)]]*OO[[#This Row],[82]]</f>
        <v>9.0395848577787499E-2</v>
      </c>
      <c r="CG500" s="10">
        <f>3/24000000*OO[[#This Row],[141 (06JUL1985 12:00:00)-Water Temperature (C)]]*OO[[#This Row],[83]]</f>
        <v>9.1051714854324992E-2</v>
      </c>
      <c r="CH500" s="10">
        <f>3/24000000*OO[[#This Row],[142 (06JUL1985 15:00:00)-Water Temperature (C)]]*OO[[#This Row],[84]]</f>
        <v>9.1347025555550007E-2</v>
      </c>
      <c r="CI500" s="10">
        <f>3/24000000*OO[[#This Row],[143 (06JUL1985 18:00:00)-Water Temperature (C)]]*OO[[#This Row],[85]]</f>
        <v>9.1125594206500002E-2</v>
      </c>
      <c r="CJ500" s="10">
        <f>3/24000000*OO[[#This Row],[144 (06JUL1985 21:00:00)-Water Temperature (C)]]*OO[[#This Row],[86]]</f>
        <v>9.0709831070662508E-2</v>
      </c>
      <c r="CK500" s="10">
        <f>3/24000000*OO[[#This Row],[145 (07JUL1985 00:00:00)-Water Temperature (C)]]*OO[[#This Row],[87]]</f>
        <v>9.0233858516399992E-2</v>
      </c>
      <c r="CL500" s="10">
        <f>3/24000000*OO[[#This Row],[146 (07JUL1985 03:00:00)-Water Temperature (C)]]*OO[[#This Row],[88]]</f>
        <v>9.0146809310699988E-2</v>
      </c>
      <c r="CM500" s="10">
        <f>3/24000000*OO[[#This Row],[147 (07JUL1985 06:00:00)-Water Temperature (C)]]*OO[[#This Row],[89]]</f>
        <v>8.9849438591187492E-2</v>
      </c>
      <c r="CN500" s="10">
        <f>3/24000000*OO[[#This Row],[148 (07JUL1985 09:00:00)-Water Temperature (C)]]*OO[[#This Row],[90]]</f>
        <v>8.9327965279174984E-2</v>
      </c>
      <c r="CO500" s="10">
        <f>3/24000000*OO[[#This Row],[149 (07JUL1985 12:00:00)-Water Temperature (C)]]*OO[[#This Row],[91]]</f>
        <v>8.8673447957362497E-2</v>
      </c>
      <c r="CP500" s="10">
        <f>3/24000000*OO[[#This Row],[150 (07JUL1985 15:00:00)-Water Temperature (C)]]*OO[[#This Row],[92]]</f>
        <v>8.7980189136000003E-2</v>
      </c>
      <c r="CQ500" s="10">
        <f>3/24000000*OO[[#This Row],[151 (07JUL1985 18:00:00)-Water Temperature (C)]]*OO[[#This Row],[93]]</f>
        <v>8.7114099671462497E-2</v>
      </c>
      <c r="CR500" s="10">
        <f>3/24000000*OO[[#This Row],[152 (07JUL1985 21:00:00)-Water Temperature (C)]]*OO[[#This Row],[94]]</f>
        <v>8.6177746569749997E-2</v>
      </c>
      <c r="CS500" s="10">
        <f>3/24000000*OO[[#This Row],[153 (08JUL1985 00:00:00)-Water Temperature (C)]]*OO[[#This Row],[95]]</f>
        <v>8.5224786081049997E-2</v>
      </c>
      <c r="CT500" s="10">
        <f>3/24000000*OO[[#This Row],[154 (08JUL1985 03:00:00)-Water Temperature (C)]]*OO[[#This Row],[96]]</f>
        <v>8.4775318888462486E-2</v>
      </c>
      <c r="CU500" s="10">
        <f>3/24000000*OO[[#This Row],[155 (08JUL1985 06:00:00)-Water Temperature (C)]]*OO[[#This Row],[97]]</f>
        <v>8.4386530876562491E-2</v>
      </c>
      <c r="CV500" s="10">
        <f>3/24000000*OO[[#This Row],[156 (08JUL1985 09:00:00)-Water Temperature (C)]]*OO[[#This Row],[98]]</f>
        <v>8.3814813461750001E-2</v>
      </c>
      <c r="CW500" s="10">
        <f>3/24000000*OO[[#This Row],[157 (08JUL1985 12:00:00)-Water Temperature (C)]]*OO[[#This Row],[99]]</f>
        <v>8.3160618264000008E-2</v>
      </c>
    </row>
    <row r="501" spans="1:101" x14ac:dyDescent="0.35">
      <c r="A501" t="s">
        <v>508</v>
      </c>
      <c r="B501">
        <v>872.65160000000003</v>
      </c>
      <c r="C501" s="10">
        <f>3/24*OO[[#This Row],[59 (26JUN1985 06:00:00)-Water Temperature (C)]]*OO[[#This Row],[1]]/SUM(OO[1])</f>
        <v>0</v>
      </c>
      <c r="D501" s="10">
        <f>3/24*OO[[#This Row],[60 (26JUN1985 09:00:00)-Water Temperature (C)]]*OO[[#This Row],[2]]/SUM(OO[2])</f>
        <v>0</v>
      </c>
      <c r="E501" s="10">
        <f>3/24*OO[[#This Row],[61 (26JUN1985 12:00:00)-Water Temperature (C)]]*OO[[#This Row],[3]]/SUM(OO[3])</f>
        <v>0</v>
      </c>
      <c r="F501" s="10">
        <f>3/24*OO[[#This Row],[62 (26JUN1985 15:00:00)-Water Temperature (C)]]*OO[[#This Row],[4]]/SUM(OO[4])</f>
        <v>0</v>
      </c>
      <c r="G501" s="10">
        <f>3/24*OO[[#This Row],[63 (26JUN1985 18:00:00)-Water Temperature (C)]]*OO[[#This Row],[5]]/SUM(OO[5])</f>
        <v>0</v>
      </c>
      <c r="H501" s="10">
        <f>3/24*OO[[#This Row],[64 (26JUN1985 21:00:00)-Water Temperature (C)]]*OO[[#This Row],[6]]/SUM(OO[6])</f>
        <v>0</v>
      </c>
      <c r="I501" s="10">
        <f>3/24*OO[[#This Row],[65 (27JUN1985 00:00:00)-Water Temperature (C)]]*OO[[#This Row],[7]]/SUM(OO[7])</f>
        <v>0</v>
      </c>
      <c r="J501" s="10">
        <f>3/24*OO[[#This Row],[66 (27JUN1985 03:00:00)-Water Temperature (C)]]*OO[[#This Row],[8]]/SUM(OO[8])</f>
        <v>0</v>
      </c>
      <c r="K501" s="10">
        <f>3/24*OO[[#This Row],[67 (27JUN1985 06:00:00)-Water Temperature (C)]]*OO[[#This Row],[9]]/SUM(OO[9])</f>
        <v>0</v>
      </c>
      <c r="L501" s="10">
        <f>3/24*OO[[#This Row],[68 (27JUN1985 09:00:00)-Water Temperature (C)]]*OO[[#This Row],[10]]/SUM(OO[10])</f>
        <v>0</v>
      </c>
      <c r="M501" s="10">
        <f>3/24*OO[[#This Row],[69 (27JUN1985 12:00:00)-Water Temperature (C)]]*OO[[#This Row],[11]]/SUM(OO[11])</f>
        <v>0</v>
      </c>
      <c r="N501" s="10">
        <f>3/24*OO[[#This Row],[70 (27JUN1985 15:00:00)-Water Temperature (C)]]*OO[[#This Row],[12]]/SUM(OO[12])</f>
        <v>0</v>
      </c>
      <c r="O501" s="10">
        <f>3/24*OO[[#This Row],[71 (27JUN1985 18:00:00)-Water Temperature (C)]]*OO[[#This Row],[13]]/SUM(OO[13])</f>
        <v>0</v>
      </c>
      <c r="P501" s="10">
        <f>3/24*OO[[#This Row],[72 (27JUN1985 21:00:00)-Water Temperature (C)]]*OO[[#This Row],[14]]/SUM(OO[14])</f>
        <v>0</v>
      </c>
      <c r="Q501" s="10">
        <f>3/24*OO[[#This Row],[73 (28JUN1985 00:00:00)-Water Temperature (C)]]*OO[[#This Row],[15]]/SUM(OO[15])</f>
        <v>0</v>
      </c>
      <c r="R501" s="10">
        <f>3/24*OO[[#This Row],[74 (28JUN1985 03:00:00)-Water Temperature (C)]]*OO[[#This Row],[16]]/SUM(OO[16])</f>
        <v>0</v>
      </c>
      <c r="S501" s="10">
        <f>3/24*OO[[#This Row],[75 (28JUN1985 06:00:00)-Water Temperature (C)]]*OO[[#This Row],[17]]/SUM(OO[17])</f>
        <v>0</v>
      </c>
      <c r="T501" s="10">
        <f>3/24*OO[[#This Row],[76 (28JUN1985 09:00:00)-Water Temperature (C)]]*OO[[#This Row],[18]]/SUM(OO[18])</f>
        <v>0</v>
      </c>
      <c r="U501" s="10">
        <f>3/24*OO[[#This Row],[77 (28JUN1985 12:00:00)-Water Temperature (C)]]*OO[[#This Row],[19]]/SUM(OO[19])</f>
        <v>0</v>
      </c>
      <c r="V501" s="10">
        <f>3/24000000*OO[[#This Row],[78 (28JUN1985 15:00:00)-Water Temperature (C)]]*OO[[#This Row],[20]]</f>
        <v>0</v>
      </c>
      <c r="W501" s="10">
        <f>3/24000000*OO[[#This Row],[79 (28JUN1985 18:00:00)-Water Temperature (C)]]*OO[[#This Row],[21]]</f>
        <v>0</v>
      </c>
      <c r="X501" s="10">
        <f>3/24000000*OO[[#This Row],[80 (28JUN1985 21:00:00)-Water Temperature (C)]]*OO[[#This Row],[22]]</f>
        <v>0</v>
      </c>
      <c r="Y501" s="10">
        <f>3/24000000*OO[[#This Row],[81 (29JUN1985 00:00:00)-Water Temperature (C)]]*OO[[#This Row],[23]]</f>
        <v>0</v>
      </c>
      <c r="Z501" s="10">
        <f>3/24000000*OO[[#This Row],[82 (29JUN1985 03:00:00)-Water Temperature (C)]]*OO[[#This Row],[24]]</f>
        <v>0</v>
      </c>
      <c r="AA501" s="10">
        <f>3/24000000*OO[[#This Row],[83 (29JUN1985 06:00:00)-Water Temperature (C)]]*OO[[#This Row],[25]]</f>
        <v>0</v>
      </c>
      <c r="AB501" s="10">
        <f>3/24000000*OO[[#This Row],[84 (29JUN1985 09:00:00)-Water Temperature (C)]]*OO[[#This Row],[26]]</f>
        <v>0</v>
      </c>
      <c r="AC501" s="10">
        <f>3/24000000*OO[[#This Row],[85 (29JUN1985 12:00:00)-Water Temperature (C)]]*OO[[#This Row],[27]]</f>
        <v>0</v>
      </c>
      <c r="AD501" s="10">
        <f>3/24000000*OO[[#This Row],[86 (29JUN1985 15:00:00)-Water Temperature (C)]]*OO[[#This Row],[28]]</f>
        <v>0</v>
      </c>
      <c r="AE501" s="10">
        <f>3/24000000*OO[[#This Row],[88 (29JUN1985 21:00:00)-Water Temperature (C)]]*OO[[#This Row],[30]]</f>
        <v>3.14095967565975E-35</v>
      </c>
      <c r="AF501" s="10">
        <f>3/24000000*OO[[#This Row],[88 (29JUN1985 21:00:00)-Water Temperature (C)]]*OO[[#This Row],[30]]</f>
        <v>3.14095967565975E-35</v>
      </c>
      <c r="AG501" s="10">
        <f>3/24000000*OO[[#This Row],[89 (30JUN1985 00:00:00)-Water Temperature (C)]]*OO[[#This Row],[31]]</f>
        <v>1.6133456805672502E-31</v>
      </c>
      <c r="AH501" s="10">
        <f>3/24000000*OO[[#This Row],[90 (30JUN1985 03:00:00)-Water Temperature (C)]]*OO[[#This Row],[32]]</f>
        <v>2.8764926533599995E-28</v>
      </c>
      <c r="AI501" s="10">
        <f>3/24000000*OO[[#This Row],[91 (30JUN1985 06:00:00)-Water Temperature (C)]]*OO[[#This Row],[33]]</f>
        <v>2.1166630174781248E-25</v>
      </c>
      <c r="AJ501" s="10">
        <f>3/24000000*OO[[#This Row],[92 (30JUN1985 09:00:00)-Water Temperature (C)]]*OO[[#This Row],[34]]</f>
        <v>7.4108241225149993E-23</v>
      </c>
      <c r="AK501" s="10">
        <f>3/24000000*OO[[#This Row],[93 (30JUN1985 12:00:00)-Water Temperature (C)]]*OO[[#This Row],[35]]</f>
        <v>1.3691100692805001E-20</v>
      </c>
      <c r="AL501" s="10">
        <f>3/24000000*OO[[#This Row],[94 (30JUN1985 15:00:00)-Water Temperature (C)]]*OO[[#This Row],[36]]</f>
        <v>1.4396283499812499E-18</v>
      </c>
      <c r="AM501" s="10">
        <f>3/24000000*OO[[#This Row],[95 (30JUN1985 18:00:00)-Water Temperature (C)]]*OO[[#This Row],[37]]</f>
        <v>9.2333886810749982E-17</v>
      </c>
      <c r="AN501" s="10">
        <f>3/24000000*OO[[#This Row],[96 (30JUN1985 21:00:00)-Water Temperature (C)]]*OO[[#This Row],[38]]</f>
        <v>3.8451311418415003E-15</v>
      </c>
      <c r="AO501" s="10">
        <f>3/24000000*OO[[#This Row],[97 (01JUL1985 00:00:00)-Water Temperature (C)]]*OO[[#This Row],[39]]</f>
        <v>1.0935793803374999E-13</v>
      </c>
      <c r="AP501" s="10">
        <f>3/24000000*OO[[#This Row],[98 (01JUL1985 03:00:00)-Water Temperature (C)]]*OO[[#This Row],[40]]</f>
        <v>2.2185982079839998E-12</v>
      </c>
      <c r="AQ501" s="10">
        <f>3/24000000*OO[[#This Row],[99 (01JUL1985 06:00:00)-Water Temperature (C)]]*OO[[#This Row],[41]]</f>
        <v>3.3075969654896245E-11</v>
      </c>
      <c r="AR501" s="10">
        <f>3/24000000*OO[[#This Row],[100 (01JUL1985 09:00:00)-Water Temperature (C)]]*OO[[#This Row],[42]]</f>
        <v>3.7290386986147501E-10</v>
      </c>
      <c r="AS501" s="10">
        <f>3/24000000*OO[[#This Row],[101 (01JUL1985 12:00:00)-Water Temperature (C)]]*OO[[#This Row],[43]]</f>
        <v>3.26966882689775E-9</v>
      </c>
      <c r="AT501" s="10">
        <f>3/24000000*OO[[#This Row],[102 (01JUL1985 15:00:00)-Water Temperature (C)]]*OO[[#This Row],[44]]</f>
        <v>2.2834676170852499E-8</v>
      </c>
      <c r="AU501" s="10">
        <f>3/24000000*OO[[#This Row],[103 (01JUL1985 18:00:00)-Water Temperature (C)]]*OO[[#This Row],[45]]</f>
        <v>1.2992976453235001E-7</v>
      </c>
      <c r="AV501" s="10">
        <f>3/24000000*OO[[#This Row],[104 (01JUL1985 21:00:00)-Water Temperature (C)]]*OO[[#This Row],[46]]</f>
        <v>6.1446325999949996E-7</v>
      </c>
      <c r="AW501" s="10">
        <f>3/24000000*OO[[#This Row],[105 (02JUL1985 00:00:00)-Water Temperature (C)]]*OO[[#This Row],[47]]</f>
        <v>2.4621960610819999E-6</v>
      </c>
      <c r="AX501" s="10">
        <f>3/24000000*OO[[#This Row],[106 (02JUL1985 03:00:00)-Water Temperature (C)]]*OO[[#This Row],[48]]</f>
        <v>8.5295666634325004E-6</v>
      </c>
      <c r="AY501" s="10">
        <f>3/24000000*OO[[#This Row],[107 (02JUL1985 06:00:00)-Water Temperature (C)]]*OO[[#This Row],[49]]</f>
        <v>2.5820633313656248E-5</v>
      </c>
      <c r="AZ501" s="10">
        <f>3/24000000*OO[[#This Row],[108 (02JUL1985 09:00:00)-Water Temperature (C)]]*OO[[#This Row],[50]]</f>
        <v>6.91654792440375E-5</v>
      </c>
      <c r="BA501" s="10">
        <f>3/24000000*OO[[#This Row],[109 (02JUL1985 12:00:00)-Water Temperature (C)]]*OO[[#This Row],[51]]</f>
        <v>1.6551806789648747E-4</v>
      </c>
      <c r="BB501" s="10">
        <f>3/24000000*OO[[#This Row],[110 (02JUL1985 15:00:00)-Water Temperature (C)]]*OO[[#This Row],[52]]</f>
        <v>3.5754708408288746E-4</v>
      </c>
      <c r="BC501" s="10">
        <f>3/24000000*OO[[#This Row],[111 (02JUL1985 18:00:00)-Water Temperature (C)]]*OO[[#This Row],[53]]</f>
        <v>7.0358709654949993E-4</v>
      </c>
      <c r="BD501" s="10">
        <f>3/24000000*OO[[#This Row],[112 (02JUL1985 21:00:00)-Water Temperature (C)]]*OO[[#This Row],[54]]</f>
        <v>1.27865309132925E-3</v>
      </c>
      <c r="BE501" s="10">
        <f>3/24000000*OO[[#This Row],[113 (03JUL1985 00:00:00)-Water Temperature (C)]]*OO[[#This Row],[55]]</f>
        <v>2.1699037024839997E-3</v>
      </c>
      <c r="BF501" s="10">
        <f>3/24000000*OO[[#This Row],[114 (03JUL1985 03:00:00)-Water Temperature (C)]]*OO[[#This Row],[56]]</f>
        <v>3.4742297075858746E-3</v>
      </c>
      <c r="BG501" s="10">
        <f>3/24000000*OO[[#This Row],[115 (03JUL1985 06:00:00)-Water Temperature (C)]]*OO[[#This Row],[57]]</f>
        <v>5.2689866301249997E-3</v>
      </c>
      <c r="BH501" s="10">
        <f>3/24000000*OO[[#This Row],[116 (03JUL1985 09:00:00)-Water Temperature (C)]]*OO[[#This Row],[58]]</f>
        <v>7.582087310074999E-3</v>
      </c>
      <c r="BI501" s="10">
        <f>3/24000000*OO[[#This Row],[117 (03JUL1985 12:00:00)-Water Temperature (C)]]*OO[[#This Row],[59]]</f>
        <v>1.0440242833635E-2</v>
      </c>
      <c r="BJ501" s="10">
        <f>3/24000000*OO[[#This Row],[118 (03JUL1985 15:00:00)-Water Temperature (C)]]*OO[[#This Row],[60]]</f>
        <v>1.3816804222601252E-2</v>
      </c>
      <c r="BK501" s="10">
        <f>3/24000000*OO[[#This Row],[119 (03JUL1985 18:00:00)-Water Temperature (C)]]*OO[[#This Row],[61]]</f>
        <v>1.7644230367154998E-2</v>
      </c>
      <c r="BL501" s="10">
        <f>3/24000000*OO[[#This Row],[120 (03JUL1985 21:00:00)-Water Temperature (C)]]*OO[[#This Row],[62]]</f>
        <v>2.187313606949625E-2</v>
      </c>
      <c r="BM501" s="10">
        <f>3/24000000*OO[[#This Row],[121 (04JUL1985 00:00:00)-Water Temperature (C)]]*OO[[#This Row],[63]]</f>
        <v>2.6493922697062498E-2</v>
      </c>
      <c r="BN501" s="10">
        <f>3/24000000*OO[[#This Row],[122 (04JUL1985 03:00:00)-Water Temperature (C)]]*OO[[#This Row],[64]]</f>
        <v>3.1609752380575E-2</v>
      </c>
      <c r="BO501" s="10">
        <f>3/24000000*OO[[#This Row],[123 (04JUL1985 06:00:00)-Water Temperature (C)]]*OO[[#This Row],[65]]</f>
        <v>3.6994167736849999E-2</v>
      </c>
      <c r="BP501" s="10">
        <f>3/24000000*OO[[#This Row],[124 (04JUL1985 09:00:00)-Water Temperature (C)]]*OO[[#This Row],[66]]</f>
        <v>4.2485508674999999E-2</v>
      </c>
      <c r="BQ501" s="10">
        <f>3/24000000*OO[[#This Row],[125 (04JUL1985 12:00:00)-Water Temperature (C)]]*OO[[#This Row],[67]]</f>
        <v>4.7837533429549994E-2</v>
      </c>
      <c r="BR501" s="10">
        <f>3/24000000*OO[[#This Row],[126 (04JUL1985 15:00:00)-Water Temperature (C)]]*OO[[#This Row],[68]]</f>
        <v>5.2989682054837492E-2</v>
      </c>
      <c r="BS501" s="10">
        <f>3/24000000*OO[[#This Row],[127 (04JUL1985 18:00:00)-Water Temperature (C)]]*OO[[#This Row],[69]]</f>
        <v>5.7791680505350003E-2</v>
      </c>
      <c r="BT501" s="10">
        <f>3/24000000*OO[[#This Row],[128 (04JUL1985 21:00:00)-Water Temperature (C)]]*OO[[#This Row],[70]]</f>
        <v>6.2345397606600003E-2</v>
      </c>
      <c r="BU501" s="10">
        <f>3/24000000*OO[[#This Row],[129 (05JUL1985 00:00:00)-Water Temperature (C)]]*OO[[#This Row],[71]]</f>
        <v>6.6706270656450004E-2</v>
      </c>
      <c r="BV501" s="10">
        <f>3/24000000*OO[[#This Row],[130 (05JUL1985 03:00:00)-Water Temperature (C)]]*OO[[#This Row],[72]]</f>
        <v>7.1164498919637484E-2</v>
      </c>
      <c r="BW501" s="10">
        <f>3/24000000*OO[[#This Row],[131 (05JUL1985 06:00:00)-Water Temperature (C)]]*OO[[#This Row],[73]]</f>
        <v>7.5360858931424995E-2</v>
      </c>
      <c r="BX501" s="10">
        <f>3/24000000*OO[[#This Row],[132 (05JUL1985 09:00:00)-Water Temperature (C)]]*OO[[#This Row],[74]]</f>
        <v>7.9249620034800003E-2</v>
      </c>
      <c r="BY501" s="10">
        <f>3/24000000*OO[[#This Row],[133 (05JUL1985 12:00:00)-Water Temperature (C)]]*OO[[#This Row],[75]]</f>
        <v>8.2750488633312497E-2</v>
      </c>
      <c r="BZ501" s="10">
        <f>3/24000000*OO[[#This Row],[134 (05JUL1985 15:00:00)-Water Temperature (C)]]*OO[[#This Row],[76]]</f>
        <v>8.5650548782500002E-2</v>
      </c>
      <c r="CA501" s="10">
        <f>3/24000000*OO[[#This Row],[135 (05JUL1985 18:00:00)-Water Temperature (C)]]*OO[[#This Row],[77]]</f>
        <v>8.8006113669749989E-2</v>
      </c>
      <c r="CB501" s="10">
        <f>3/24000000*OO[[#This Row],[136 (05JUL1985 21:00:00)-Water Temperature (C)]]*OO[[#This Row],[78]]</f>
        <v>8.997254036401249E-2</v>
      </c>
      <c r="CC501" s="10">
        <f>3/24000000*OO[[#This Row],[137 (06JUL1985 00:00:00)-Water Temperature (C)]]*OO[[#This Row],[79]]</f>
        <v>9.1760428402987509E-2</v>
      </c>
      <c r="CD501" s="10">
        <f>3/24000000*OO[[#This Row],[138 (06JUL1985 03:00:00)-Water Temperature (C)]]*OO[[#This Row],[80]]</f>
        <v>9.3701573699437504E-2</v>
      </c>
      <c r="CE501" s="10">
        <f>3/24000000*OO[[#This Row],[139 (06JUL1985 06:00:00)-Water Temperature (C)]]*OO[[#This Row],[81]]</f>
        <v>9.5444207296075001E-2</v>
      </c>
      <c r="CF501" s="10">
        <f>3/24000000*OO[[#This Row],[140 (06JUL1985 09:00:00)-Water Temperature (C)]]*OO[[#This Row],[82]]</f>
        <v>9.6977356961974986E-2</v>
      </c>
      <c r="CG501" s="10">
        <f>3/24000000*OO[[#This Row],[141 (06JUL1985 12:00:00)-Water Temperature (C)]]*OO[[#This Row],[83]]</f>
        <v>9.8151996820499993E-2</v>
      </c>
      <c r="CH501" s="10">
        <f>3/24000000*OO[[#This Row],[142 (06JUL1985 15:00:00)-Water Temperature (C)]]*OO[[#This Row],[84]]</f>
        <v>9.8917692465574997E-2</v>
      </c>
      <c r="CI501" s="10">
        <f>3/24000000*OO[[#This Row],[143 (06JUL1985 18:00:00)-Water Temperature (C)]]*OO[[#This Row],[85]]</f>
        <v>9.9103214623499983E-2</v>
      </c>
      <c r="CJ501" s="10">
        <f>3/24000000*OO[[#This Row],[144 (06JUL1985 21:00:00)-Water Temperature (C)]]*OO[[#This Row],[86]]</f>
        <v>9.9055213204312501E-2</v>
      </c>
      <c r="CK501" s="10">
        <f>3/24000000*OO[[#This Row],[145 (07JUL1985 00:00:00)-Water Temperature (C)]]*OO[[#This Row],[87]]</f>
        <v>9.8920426222799993E-2</v>
      </c>
      <c r="CL501" s="10">
        <f>3/24000000*OO[[#This Row],[146 (07JUL1985 03:00:00)-Water Temperature (C)]]*OO[[#This Row],[88]]</f>
        <v>9.9196248297250003E-2</v>
      </c>
      <c r="CM501" s="10">
        <f>3/24000000*OO[[#This Row],[147 (07JUL1985 06:00:00)-Water Temperature (C)]]*OO[[#This Row],[89]]</f>
        <v>9.9219590059274998E-2</v>
      </c>
      <c r="CN501" s="10">
        <f>3/24000000*OO[[#This Row],[148 (07JUL1985 09:00:00)-Water Temperature (C)]]*OO[[#This Row],[90]]</f>
        <v>9.8975541354749993E-2</v>
      </c>
      <c r="CO501" s="10">
        <f>3/24000000*OO[[#This Row],[149 (07JUL1985 12:00:00)-Water Temperature (C)]]*OO[[#This Row],[91]]</f>
        <v>9.8568497020012497E-2</v>
      </c>
      <c r="CP501" s="10">
        <f>3/24000000*OO[[#This Row],[150 (07JUL1985 15:00:00)-Water Temperature (C)]]*OO[[#This Row],[92]]</f>
        <v>9.8094313023350005E-2</v>
      </c>
      <c r="CQ501" s="10">
        <f>3/24000000*OO[[#This Row],[151 (07JUL1985 18:00:00)-Water Temperature (C)]]*OO[[#This Row],[93]]</f>
        <v>9.7409196701424991E-2</v>
      </c>
      <c r="CR501" s="10">
        <f>3/24000000*OO[[#This Row],[152 (07JUL1985 21:00:00)-Water Temperature (C)]]*OO[[#This Row],[94]]</f>
        <v>9.6629738082524994E-2</v>
      </c>
      <c r="CS501" s="10">
        <f>3/24000000*OO[[#This Row],[153 (08JUL1985 00:00:00)-Water Temperature (C)]]*OO[[#This Row],[95]]</f>
        <v>9.5816587093424999E-2</v>
      </c>
      <c r="CT501" s="10">
        <f>3/24000000*OO[[#This Row],[154 (08JUL1985 03:00:00)-Water Temperature (C)]]*OO[[#This Row],[96]]</f>
        <v>9.5557109395374998E-2</v>
      </c>
      <c r="CU501" s="10">
        <f>3/24000000*OO[[#This Row],[155 (08JUL1985 06:00:00)-Water Temperature (C)]]*OO[[#This Row],[97]]</f>
        <v>9.5352745525124988E-2</v>
      </c>
      <c r="CV501" s="10">
        <f>3/24000000*OO[[#This Row],[156 (08JUL1985 09:00:00)-Water Temperature (C)]]*OO[[#This Row],[98]]</f>
        <v>9.4924321905674999E-2</v>
      </c>
      <c r="CW501" s="10">
        <f>3/24000000*OO[[#This Row],[157 (08JUL1985 12:00:00)-Water Temperature (C)]]*OO[[#This Row],[99]]</f>
        <v>9.4388429841199994E-2</v>
      </c>
    </row>
    <row r="502" spans="1:101" x14ac:dyDescent="0.35">
      <c r="A502" t="s">
        <v>509</v>
      </c>
      <c r="B502">
        <v>878.5403</v>
      </c>
      <c r="C502" s="10">
        <f>3/24*OO[[#This Row],[59 (26JUN1985 06:00:00)-Water Temperature (C)]]*OO[[#This Row],[1]]/SUM(OO[1])</f>
        <v>0</v>
      </c>
      <c r="D502" s="10">
        <f>3/24*OO[[#This Row],[60 (26JUN1985 09:00:00)-Water Temperature (C)]]*OO[[#This Row],[2]]/SUM(OO[2])</f>
        <v>0</v>
      </c>
      <c r="E502" s="10">
        <f>3/24*OO[[#This Row],[61 (26JUN1985 12:00:00)-Water Temperature (C)]]*OO[[#This Row],[3]]/SUM(OO[3])</f>
        <v>0</v>
      </c>
      <c r="F502" s="10">
        <f>3/24*OO[[#This Row],[62 (26JUN1985 15:00:00)-Water Temperature (C)]]*OO[[#This Row],[4]]/SUM(OO[4])</f>
        <v>0</v>
      </c>
      <c r="G502" s="10">
        <f>3/24*OO[[#This Row],[63 (26JUN1985 18:00:00)-Water Temperature (C)]]*OO[[#This Row],[5]]/SUM(OO[5])</f>
        <v>0</v>
      </c>
      <c r="H502" s="10">
        <f>3/24*OO[[#This Row],[64 (26JUN1985 21:00:00)-Water Temperature (C)]]*OO[[#This Row],[6]]/SUM(OO[6])</f>
        <v>0</v>
      </c>
      <c r="I502" s="10">
        <f>3/24*OO[[#This Row],[65 (27JUN1985 00:00:00)-Water Temperature (C)]]*OO[[#This Row],[7]]/SUM(OO[7])</f>
        <v>0</v>
      </c>
      <c r="J502" s="10">
        <f>3/24*OO[[#This Row],[66 (27JUN1985 03:00:00)-Water Temperature (C)]]*OO[[#This Row],[8]]/SUM(OO[8])</f>
        <v>0</v>
      </c>
      <c r="K502" s="10">
        <f>3/24*OO[[#This Row],[67 (27JUN1985 06:00:00)-Water Temperature (C)]]*OO[[#This Row],[9]]/SUM(OO[9])</f>
        <v>0</v>
      </c>
      <c r="L502" s="10">
        <f>3/24*OO[[#This Row],[68 (27JUN1985 09:00:00)-Water Temperature (C)]]*OO[[#This Row],[10]]/SUM(OO[10])</f>
        <v>0</v>
      </c>
      <c r="M502" s="10">
        <f>3/24*OO[[#This Row],[69 (27JUN1985 12:00:00)-Water Temperature (C)]]*OO[[#This Row],[11]]/SUM(OO[11])</f>
        <v>0</v>
      </c>
      <c r="N502" s="10">
        <f>3/24*OO[[#This Row],[70 (27JUN1985 15:00:00)-Water Temperature (C)]]*OO[[#This Row],[12]]/SUM(OO[12])</f>
        <v>0</v>
      </c>
      <c r="O502" s="10">
        <f>3/24*OO[[#This Row],[71 (27JUN1985 18:00:00)-Water Temperature (C)]]*OO[[#This Row],[13]]/SUM(OO[13])</f>
        <v>0</v>
      </c>
      <c r="P502" s="10">
        <f>3/24*OO[[#This Row],[72 (27JUN1985 21:00:00)-Water Temperature (C)]]*OO[[#This Row],[14]]/SUM(OO[14])</f>
        <v>0</v>
      </c>
      <c r="Q502" s="10">
        <f>3/24*OO[[#This Row],[73 (28JUN1985 00:00:00)-Water Temperature (C)]]*OO[[#This Row],[15]]/SUM(OO[15])</f>
        <v>0</v>
      </c>
      <c r="R502" s="10">
        <f>3/24*OO[[#This Row],[74 (28JUN1985 03:00:00)-Water Temperature (C)]]*OO[[#This Row],[16]]/SUM(OO[16])</f>
        <v>0</v>
      </c>
      <c r="S502" s="10">
        <f>3/24*OO[[#This Row],[75 (28JUN1985 06:00:00)-Water Temperature (C)]]*OO[[#This Row],[17]]/SUM(OO[17])</f>
        <v>0</v>
      </c>
      <c r="T502" s="10">
        <f>3/24*OO[[#This Row],[76 (28JUN1985 09:00:00)-Water Temperature (C)]]*OO[[#This Row],[18]]/SUM(OO[18])</f>
        <v>0</v>
      </c>
      <c r="U502" s="10">
        <f>3/24*OO[[#This Row],[77 (28JUN1985 12:00:00)-Water Temperature (C)]]*OO[[#This Row],[19]]/SUM(OO[19])</f>
        <v>0</v>
      </c>
      <c r="V502" s="10">
        <f>3/24000000*OO[[#This Row],[78 (28JUN1985 15:00:00)-Water Temperature (C)]]*OO[[#This Row],[20]]</f>
        <v>0</v>
      </c>
      <c r="W502" s="10">
        <f>3/24000000*OO[[#This Row],[79 (28JUN1985 18:00:00)-Water Temperature (C)]]*OO[[#This Row],[21]]</f>
        <v>0</v>
      </c>
      <c r="X502" s="10">
        <f>3/24000000*OO[[#This Row],[80 (28JUN1985 21:00:00)-Water Temperature (C)]]*OO[[#This Row],[22]]</f>
        <v>0</v>
      </c>
      <c r="Y502" s="10">
        <f>3/24000000*OO[[#This Row],[81 (29JUN1985 00:00:00)-Water Temperature (C)]]*OO[[#This Row],[23]]</f>
        <v>0</v>
      </c>
      <c r="Z502" s="10">
        <f>3/24000000*OO[[#This Row],[82 (29JUN1985 03:00:00)-Water Temperature (C)]]*OO[[#This Row],[24]]</f>
        <v>0</v>
      </c>
      <c r="AA502" s="10">
        <f>3/24000000*OO[[#This Row],[83 (29JUN1985 06:00:00)-Water Temperature (C)]]*OO[[#This Row],[25]]</f>
        <v>0</v>
      </c>
      <c r="AB502" s="10">
        <f>3/24000000*OO[[#This Row],[84 (29JUN1985 09:00:00)-Water Temperature (C)]]*OO[[#This Row],[26]]</f>
        <v>0</v>
      </c>
      <c r="AC502" s="10">
        <f>3/24000000*OO[[#This Row],[85 (29JUN1985 12:00:00)-Water Temperature (C)]]*OO[[#This Row],[27]]</f>
        <v>0</v>
      </c>
      <c r="AD502" s="10">
        <f>3/24000000*OO[[#This Row],[86 (29JUN1985 15:00:00)-Water Temperature (C)]]*OO[[#This Row],[28]]</f>
        <v>0</v>
      </c>
      <c r="AE502" s="10">
        <f>3/24000000*OO[[#This Row],[88 (29JUN1985 21:00:00)-Water Temperature (C)]]*OO[[#This Row],[30]]</f>
        <v>8.9998491966187495E-36</v>
      </c>
      <c r="AF502" s="10">
        <f>3/24000000*OO[[#This Row],[88 (29JUN1985 21:00:00)-Water Temperature (C)]]*OO[[#This Row],[30]]</f>
        <v>8.9998491966187495E-36</v>
      </c>
      <c r="AG502" s="10">
        <f>3/24000000*OO[[#This Row],[89 (30JUN1985 00:00:00)-Water Temperature (C)]]*OO[[#This Row],[31]]</f>
        <v>4.9742448249412493E-32</v>
      </c>
      <c r="AH502" s="10">
        <f>3/24000000*OO[[#This Row],[90 (30JUN1985 03:00:00)-Water Temperature (C)]]*OO[[#This Row],[32]]</f>
        <v>9.4549049921249994E-29</v>
      </c>
      <c r="AI502" s="10">
        <f>3/24000000*OO[[#This Row],[91 (30JUN1985 06:00:00)-Water Temperature (C)]]*OO[[#This Row],[33]]</f>
        <v>7.3897608974999997E-26</v>
      </c>
      <c r="AJ502" s="10">
        <f>3/24000000*OO[[#This Row],[92 (30JUN1985 09:00:00)-Water Temperature (C)]]*OO[[#This Row],[34]]</f>
        <v>2.7325198533124998E-23</v>
      </c>
      <c r="AK502" s="10">
        <f>3/24000000*OO[[#This Row],[93 (30JUN1985 12:00:00)-Water Temperature (C)]]*OO[[#This Row],[35]]</f>
        <v>5.3332106031875001E-21</v>
      </c>
      <c r="AL502" s="10">
        <f>3/24000000*OO[[#This Row],[94 (30JUN1985 15:00:00)-Water Temperature (C)]]*OO[[#This Row],[36]]</f>
        <v>5.9056857993625008E-19</v>
      </c>
      <c r="AM502" s="10">
        <f>3/24000000*OO[[#This Row],[95 (30JUN1985 18:00:00)-Water Temperature (C)]]*OO[[#This Row],[37]]</f>
        <v>3.9779526342374997E-17</v>
      </c>
      <c r="AN502" s="10">
        <f>3/24000000*OO[[#This Row],[96 (30JUN1985 21:00:00)-Water Temperature (C)]]*OO[[#This Row],[38]]</f>
        <v>1.7360572002812502E-15</v>
      </c>
      <c r="AO502" s="10">
        <f>3/24000000*OO[[#This Row],[97 (01JUL1985 00:00:00)-Water Temperature (C)]]*OO[[#This Row],[39]]</f>
        <v>5.1640903972049998E-14</v>
      </c>
      <c r="AP502" s="10">
        <f>3/24000000*OO[[#This Row],[98 (01JUL1985 03:00:00)-Water Temperature (C)]]*OO[[#This Row],[40]]</f>
        <v>1.09408057067925E-12</v>
      </c>
      <c r="AQ502" s="10">
        <f>3/24000000*OO[[#This Row],[99 (01JUL1985 06:00:00)-Water Temperature (C)]]*OO[[#This Row],[41]]</f>
        <v>1.7004849869851252E-11</v>
      </c>
      <c r="AR502" s="10">
        <f>3/24000000*OO[[#This Row],[100 (01JUL1985 09:00:00)-Water Temperature (C)]]*OO[[#This Row],[42]]</f>
        <v>1.9957483091317501E-10</v>
      </c>
      <c r="AS502" s="10">
        <f>3/24000000*OO[[#This Row],[101 (01JUL1985 12:00:00)-Water Temperature (C)]]*OO[[#This Row],[43]]</f>
        <v>1.8192357766007499E-9</v>
      </c>
      <c r="AT502" s="10">
        <f>3/24000000*OO[[#This Row],[102 (01JUL1985 15:00:00)-Water Temperature (C)]]*OO[[#This Row],[44]]</f>
        <v>1.3192378288530001E-8</v>
      </c>
      <c r="AU502" s="10">
        <f>3/24000000*OO[[#This Row],[103 (01JUL1985 18:00:00)-Water Temperature (C)]]*OO[[#This Row],[45]]</f>
        <v>7.7852739727125E-8</v>
      </c>
      <c r="AV502" s="10">
        <f>3/24000000*OO[[#This Row],[104 (01JUL1985 21:00:00)-Water Temperature (C)]]*OO[[#This Row],[46]]</f>
        <v>3.8139977648112498E-7</v>
      </c>
      <c r="AW502" s="10">
        <f>3/24000000*OO[[#This Row],[105 (02JUL1985 00:00:00)-Water Temperature (C)]]*OO[[#This Row],[47]]</f>
        <v>1.5813894428210001E-6</v>
      </c>
      <c r="AX502" s="10">
        <f>3/24000000*OO[[#This Row],[106 (02JUL1985 03:00:00)-Water Temperature (C)]]*OO[[#This Row],[48]]</f>
        <v>5.6624190768037499E-6</v>
      </c>
      <c r="AY502" s="10">
        <f>3/24000000*OO[[#This Row],[107 (02JUL1985 06:00:00)-Water Temperature (C)]]*OO[[#This Row],[49]]</f>
        <v>1.7697160105849999E-5</v>
      </c>
      <c r="AZ502" s="10">
        <f>3/24000000*OO[[#This Row],[108 (02JUL1985 09:00:00)-Water Temperature (C)]]*OO[[#This Row],[50]]</f>
        <v>4.8884867618174999E-5</v>
      </c>
      <c r="BA502" s="10">
        <f>3/24000000*OO[[#This Row],[109 (02JUL1985 12:00:00)-Water Temperature (C)]]*OO[[#This Row],[51]]</f>
        <v>1.204888617516375E-4</v>
      </c>
      <c r="BB502" s="10">
        <f>3/24000000*OO[[#This Row],[110 (02JUL1985 15:00:00)-Water Temperature (C)]]*OO[[#This Row],[52]]</f>
        <v>2.6773739898895005E-4</v>
      </c>
      <c r="BC502" s="10">
        <f>3/24000000*OO[[#This Row],[111 (02JUL1985 18:00:00)-Water Temperature (C)]]*OO[[#This Row],[53]]</f>
        <v>5.4126378907199996E-4</v>
      </c>
      <c r="BD502" s="10">
        <f>3/24000000*OO[[#This Row],[112 (02JUL1985 21:00:00)-Water Temperature (C)]]*OO[[#This Row],[54]]</f>
        <v>1.0093876608112497E-3</v>
      </c>
      <c r="BE502" s="10">
        <f>3/24000000*OO[[#This Row],[113 (03JUL1985 00:00:00)-Water Temperature (C)]]*OO[[#This Row],[55]]</f>
        <v>1.75555465497E-3</v>
      </c>
      <c r="BF502" s="10">
        <f>3/24000000*OO[[#This Row],[114 (03JUL1985 03:00:00)-Water Temperature (C)]]*OO[[#This Row],[56]]</f>
        <v>2.8779445009527497E-3</v>
      </c>
      <c r="BG502" s="10">
        <f>3/24000000*OO[[#This Row],[115 (03JUL1985 06:00:00)-Water Temperature (C)]]*OO[[#This Row],[57]]</f>
        <v>4.4639697540350002E-3</v>
      </c>
      <c r="BH502" s="10">
        <f>3/24000000*OO[[#This Row],[116 (03JUL1985 09:00:00)-Water Temperature (C)]]*OO[[#This Row],[58]]</f>
        <v>6.5612130849749999E-3</v>
      </c>
      <c r="BI502" s="10">
        <f>3/24000000*OO[[#This Row],[117 (03JUL1985 12:00:00)-Water Temperature (C)]]*OO[[#This Row],[59]]</f>
        <v>9.2160068049000014E-3</v>
      </c>
      <c r="BJ502" s="10">
        <f>3/24000000*OO[[#This Row],[118 (03JUL1985 15:00:00)-Water Temperature (C)]]*OO[[#This Row],[60]]</f>
        <v>1.2426538926161248E-2</v>
      </c>
      <c r="BK502" s="10">
        <f>3/24000000*OO[[#This Row],[119 (03JUL1985 18:00:00)-Water Temperature (C)]]*OO[[#This Row],[61]]</f>
        <v>1.6150448297763749E-2</v>
      </c>
      <c r="BL502" s="10">
        <f>3/24000000*OO[[#This Row],[120 (03JUL1985 21:00:00)-Water Temperature (C)]]*OO[[#This Row],[62]]</f>
        <v>2.0356775289134998E-2</v>
      </c>
      <c r="BM502" s="10">
        <f>3/24000000*OO[[#This Row],[121 (04JUL1985 00:00:00)-Water Temperature (C)]]*OO[[#This Row],[63]]</f>
        <v>2.5044966011601246E-2</v>
      </c>
      <c r="BN502" s="10">
        <f>3/24000000*OO[[#This Row],[122 (04JUL1985 03:00:00)-Water Temperature (C)]]*OO[[#This Row],[64]]</f>
        <v>3.0328788761582497E-2</v>
      </c>
      <c r="BO502" s="10">
        <f>3/24000000*OO[[#This Row],[123 (04JUL1985 06:00:00)-Water Temperature (C)]]*OO[[#This Row],[65]]</f>
        <v>3.5996490321549994E-2</v>
      </c>
      <c r="BP502" s="10">
        <f>3/24000000*OO[[#This Row],[124 (04JUL1985 09:00:00)-Water Temperature (C)]]*OO[[#This Row],[66]]</f>
        <v>4.1883846803099999E-2</v>
      </c>
      <c r="BQ502" s="10">
        <f>3/24000000*OO[[#This Row],[125 (04JUL1985 12:00:00)-Water Temperature (C)]]*OO[[#This Row],[67]]</f>
        <v>4.7735495636212495E-2</v>
      </c>
      <c r="BR502" s="10">
        <f>3/24000000*OO[[#This Row],[126 (04JUL1985 15:00:00)-Water Temperature (C)]]*OO[[#This Row],[68]]</f>
        <v>5.3478103682474999E-2</v>
      </c>
      <c r="BS502" s="10">
        <f>3/24000000*OO[[#This Row],[127 (04JUL1985 18:00:00)-Water Temperature (C)]]*OO[[#This Row],[69]]</f>
        <v>5.8947418987249992E-2</v>
      </c>
      <c r="BT502" s="10">
        <f>3/24000000*OO[[#This Row],[128 (04JUL1985 21:00:00)-Water Temperature (C)]]*OO[[#This Row],[70]]</f>
        <v>6.4237810853587499E-2</v>
      </c>
      <c r="BU502" s="10">
        <f>3/24000000*OO[[#This Row],[129 (05JUL1985 00:00:00)-Water Temperature (C)]]*OO[[#This Row],[71]]</f>
        <v>6.9387613862599992E-2</v>
      </c>
      <c r="BV502" s="10">
        <f>3/24000000*OO[[#This Row],[130 (05JUL1985 03:00:00)-Water Temperature (C)]]*OO[[#This Row],[72]]</f>
        <v>7.4701793928937499E-2</v>
      </c>
      <c r="BW502" s="10">
        <f>3/24000000*OO[[#This Row],[131 (05JUL1985 06:00:00)-Water Temperature (C)]]*OO[[#This Row],[73]]</f>
        <v>7.9793278070650023E-2</v>
      </c>
      <c r="BX502" s="10">
        <f>3/24000000*OO[[#This Row],[132 (05JUL1985 09:00:00)-Water Temperature (C)]]*OO[[#This Row],[74]]</f>
        <v>8.4595396962375002E-2</v>
      </c>
      <c r="BY502" s="10">
        <f>3/24000000*OO[[#This Row],[133 (05JUL1985 12:00:00)-Water Temperature (C)]]*OO[[#This Row],[75]]</f>
        <v>8.9004600237549997E-2</v>
      </c>
      <c r="BZ502" s="10">
        <f>3/24000000*OO[[#This Row],[134 (05JUL1985 15:00:00)-Water Temperature (C)]]*OO[[#This Row],[76]]</f>
        <v>9.2776471555199982E-2</v>
      </c>
      <c r="CA502" s="10">
        <f>3/24000000*OO[[#This Row],[135 (05JUL1985 18:00:00)-Water Temperature (C)]]*OO[[#This Row],[77]]</f>
        <v>9.5965044936974997E-2</v>
      </c>
      <c r="CB502" s="10">
        <f>3/24000000*OO[[#This Row],[136 (05JUL1985 21:00:00)-Water Temperature (C)]]*OO[[#This Row],[78]]</f>
        <v>9.8735151257800025E-2</v>
      </c>
      <c r="CC502" s="10">
        <f>3/24000000*OO[[#This Row],[137 (06JUL1985 00:00:00)-Water Temperature (C)]]*OO[[#This Row],[79]]</f>
        <v>0.10130660142874999</v>
      </c>
      <c r="CD502" s="10">
        <f>3/24000000*OO[[#This Row],[138 (06JUL1985 03:00:00)-Water Temperature (C)]]*OO[[#This Row],[80]]</f>
        <v>0.10405286062875001</v>
      </c>
      <c r="CE502" s="10">
        <f>3/24000000*OO[[#This Row],[139 (06JUL1985 06:00:00)-Water Temperature (C)]]*OO[[#This Row],[81]]</f>
        <v>0.10657436569799998</v>
      </c>
      <c r="CF502" s="10">
        <f>3/24000000*OO[[#This Row],[140 (06JUL1985 09:00:00)-Water Temperature (C)]]*OO[[#This Row],[82]]</f>
        <v>0.10885133305226249</v>
      </c>
      <c r="CG502" s="10">
        <f>3/24000000*OO[[#This Row],[141 (06JUL1985 12:00:00)-Water Temperature (C)]]*OO[[#This Row],[83]]</f>
        <v>0.11070917271944999</v>
      </c>
      <c r="CH502" s="10">
        <f>3/24000000*OO[[#This Row],[142 (06JUL1985 15:00:00)-Water Temperature (C)]]*OO[[#This Row],[84]]</f>
        <v>0.11208580102874999</v>
      </c>
      <c r="CI502" s="10">
        <f>3/24000000*OO[[#This Row],[143 (06JUL1985 18:00:00)-Water Temperature (C)]]*OO[[#This Row],[85]]</f>
        <v>0.11278283481668748</v>
      </c>
      <c r="CJ502" s="10">
        <f>3/24000000*OO[[#This Row],[144 (06JUL1985 21:00:00)-Water Temperature (C)]]*OO[[#This Row],[86]]</f>
        <v>0.11319378868874999</v>
      </c>
      <c r="CK502" s="10">
        <f>3/24000000*OO[[#This Row],[145 (07JUL1985 00:00:00)-Water Temperature (C)]]*OO[[#This Row],[87]]</f>
        <v>0.11348437338425001</v>
      </c>
      <c r="CL502" s="10">
        <f>3/24000000*OO[[#This Row],[146 (07JUL1985 03:00:00)-Water Temperature (C)]]*OO[[#This Row],[88]]</f>
        <v>0.11423642353256248</v>
      </c>
      <c r="CM502" s="10">
        <f>3/24000000*OO[[#This Row],[147 (07JUL1985 06:00:00)-Water Temperature (C)]]*OO[[#This Row],[89]]</f>
        <v>0.11467023807825001</v>
      </c>
      <c r="CN502" s="10">
        <f>3/24000000*OO[[#This Row],[148 (07JUL1985 09:00:00)-Water Temperature (C)]]*OO[[#This Row],[90]]</f>
        <v>0.11477157136637499</v>
      </c>
      <c r="CO502" s="10">
        <f>3/24000000*OO[[#This Row],[149 (07JUL1985 12:00:00)-Water Temperature (C)]]*OO[[#This Row],[91]]</f>
        <v>0.11466479433337499</v>
      </c>
      <c r="CP502" s="10">
        <f>3/24000000*OO[[#This Row],[150 (07JUL1985 15:00:00)-Water Temperature (C)]]*OO[[#This Row],[92]]</f>
        <v>0.11445880192022498</v>
      </c>
      <c r="CQ502" s="10">
        <f>3/24000000*OO[[#This Row],[151 (07JUL1985 18:00:00)-Water Temperature (C)]]*OO[[#This Row],[93]]</f>
        <v>0.11398463149353751</v>
      </c>
      <c r="CR502" s="10">
        <f>3/24000000*OO[[#This Row],[152 (07JUL1985 21:00:00)-Water Temperature (C)]]*OO[[#This Row],[94]]</f>
        <v>0.11338340889464998</v>
      </c>
      <c r="CS502" s="10">
        <f>3/24000000*OO[[#This Row],[153 (08JUL1985 00:00:00)-Water Temperature (C)]]*OO[[#This Row],[95]]</f>
        <v>0.11272590180641252</v>
      </c>
      <c r="CT502" s="10">
        <f>3/24000000*OO[[#This Row],[154 (08JUL1985 03:00:00)-Water Temperature (C)]]*OO[[#This Row],[96]]</f>
        <v>0.11271047344618751</v>
      </c>
      <c r="CU502" s="10">
        <f>3/24000000*OO[[#This Row],[155 (08JUL1985 06:00:00)-Water Temperature (C)]]*OO[[#This Row],[97]]</f>
        <v>0.11274431655059999</v>
      </c>
      <c r="CV502" s="10">
        <f>3/24000000*OO[[#This Row],[156 (08JUL1985 09:00:00)-Water Temperature (C)]]*OO[[#This Row],[98]]</f>
        <v>0.112492284856</v>
      </c>
      <c r="CW502" s="10">
        <f>3/24000000*OO[[#This Row],[157 (08JUL1985 12:00:00)-Water Temperature (C)]]*OO[[#This Row],[99]]</f>
        <v>0.11209618689018749</v>
      </c>
    </row>
    <row r="503" spans="1:101" x14ac:dyDescent="0.35">
      <c r="A503" t="s">
        <v>510</v>
      </c>
      <c r="B503">
        <v>877.23270000000002</v>
      </c>
      <c r="C503" s="10">
        <f>3/24*OO[[#This Row],[59 (26JUN1985 06:00:00)-Water Temperature (C)]]*OO[[#This Row],[1]]/SUM(OO[1])</f>
        <v>0</v>
      </c>
      <c r="D503" s="10">
        <f>3/24*OO[[#This Row],[60 (26JUN1985 09:00:00)-Water Temperature (C)]]*OO[[#This Row],[2]]/SUM(OO[2])</f>
        <v>0</v>
      </c>
      <c r="E503" s="10">
        <f>3/24*OO[[#This Row],[61 (26JUN1985 12:00:00)-Water Temperature (C)]]*OO[[#This Row],[3]]/SUM(OO[3])</f>
        <v>0</v>
      </c>
      <c r="F503" s="10">
        <f>3/24*OO[[#This Row],[62 (26JUN1985 15:00:00)-Water Temperature (C)]]*OO[[#This Row],[4]]/SUM(OO[4])</f>
        <v>0</v>
      </c>
      <c r="G503" s="10">
        <f>3/24*OO[[#This Row],[63 (26JUN1985 18:00:00)-Water Temperature (C)]]*OO[[#This Row],[5]]/SUM(OO[5])</f>
        <v>0</v>
      </c>
      <c r="H503" s="10">
        <f>3/24*OO[[#This Row],[64 (26JUN1985 21:00:00)-Water Temperature (C)]]*OO[[#This Row],[6]]/SUM(OO[6])</f>
        <v>0</v>
      </c>
      <c r="I503" s="10">
        <f>3/24*OO[[#This Row],[65 (27JUN1985 00:00:00)-Water Temperature (C)]]*OO[[#This Row],[7]]/SUM(OO[7])</f>
        <v>0</v>
      </c>
      <c r="J503" s="10">
        <f>3/24*OO[[#This Row],[66 (27JUN1985 03:00:00)-Water Temperature (C)]]*OO[[#This Row],[8]]/SUM(OO[8])</f>
        <v>0</v>
      </c>
      <c r="K503" s="10">
        <f>3/24*OO[[#This Row],[67 (27JUN1985 06:00:00)-Water Temperature (C)]]*OO[[#This Row],[9]]/SUM(OO[9])</f>
        <v>0</v>
      </c>
      <c r="L503" s="10">
        <f>3/24*OO[[#This Row],[68 (27JUN1985 09:00:00)-Water Temperature (C)]]*OO[[#This Row],[10]]/SUM(OO[10])</f>
        <v>0</v>
      </c>
      <c r="M503" s="10">
        <f>3/24*OO[[#This Row],[69 (27JUN1985 12:00:00)-Water Temperature (C)]]*OO[[#This Row],[11]]/SUM(OO[11])</f>
        <v>0</v>
      </c>
      <c r="N503" s="10">
        <f>3/24*OO[[#This Row],[70 (27JUN1985 15:00:00)-Water Temperature (C)]]*OO[[#This Row],[12]]/SUM(OO[12])</f>
        <v>0</v>
      </c>
      <c r="O503" s="10">
        <f>3/24*OO[[#This Row],[71 (27JUN1985 18:00:00)-Water Temperature (C)]]*OO[[#This Row],[13]]/SUM(OO[13])</f>
        <v>0</v>
      </c>
      <c r="P503" s="10">
        <f>3/24*OO[[#This Row],[72 (27JUN1985 21:00:00)-Water Temperature (C)]]*OO[[#This Row],[14]]/SUM(OO[14])</f>
        <v>0</v>
      </c>
      <c r="Q503" s="10">
        <f>3/24*OO[[#This Row],[73 (28JUN1985 00:00:00)-Water Temperature (C)]]*OO[[#This Row],[15]]/SUM(OO[15])</f>
        <v>0</v>
      </c>
      <c r="R503" s="10">
        <f>3/24*OO[[#This Row],[74 (28JUN1985 03:00:00)-Water Temperature (C)]]*OO[[#This Row],[16]]/SUM(OO[16])</f>
        <v>0</v>
      </c>
      <c r="S503" s="10">
        <f>3/24*OO[[#This Row],[75 (28JUN1985 06:00:00)-Water Temperature (C)]]*OO[[#This Row],[17]]/SUM(OO[17])</f>
        <v>0</v>
      </c>
      <c r="T503" s="10">
        <f>3/24*OO[[#This Row],[76 (28JUN1985 09:00:00)-Water Temperature (C)]]*OO[[#This Row],[18]]/SUM(OO[18])</f>
        <v>0</v>
      </c>
      <c r="U503" s="10">
        <f>3/24*OO[[#This Row],[77 (28JUN1985 12:00:00)-Water Temperature (C)]]*OO[[#This Row],[19]]/SUM(OO[19])</f>
        <v>0</v>
      </c>
      <c r="V503" s="10">
        <f>3/24000000*OO[[#This Row],[78 (28JUN1985 15:00:00)-Water Temperature (C)]]*OO[[#This Row],[20]]</f>
        <v>0</v>
      </c>
      <c r="W503" s="10">
        <f>3/24000000*OO[[#This Row],[79 (28JUN1985 18:00:00)-Water Temperature (C)]]*OO[[#This Row],[21]]</f>
        <v>0</v>
      </c>
      <c r="X503" s="10">
        <f>3/24000000*OO[[#This Row],[80 (28JUN1985 21:00:00)-Water Temperature (C)]]*OO[[#This Row],[22]]</f>
        <v>0</v>
      </c>
      <c r="Y503" s="10">
        <f>3/24000000*OO[[#This Row],[81 (29JUN1985 00:00:00)-Water Temperature (C)]]*OO[[#This Row],[23]]</f>
        <v>0</v>
      </c>
      <c r="Z503" s="10">
        <f>3/24000000*OO[[#This Row],[82 (29JUN1985 03:00:00)-Water Temperature (C)]]*OO[[#This Row],[24]]</f>
        <v>0</v>
      </c>
      <c r="AA503" s="10">
        <f>3/24000000*OO[[#This Row],[83 (29JUN1985 06:00:00)-Water Temperature (C)]]*OO[[#This Row],[25]]</f>
        <v>0</v>
      </c>
      <c r="AB503" s="10">
        <f>3/24000000*OO[[#This Row],[84 (29JUN1985 09:00:00)-Water Temperature (C)]]*OO[[#This Row],[26]]</f>
        <v>0</v>
      </c>
      <c r="AC503" s="10">
        <f>3/24000000*OO[[#This Row],[85 (29JUN1985 12:00:00)-Water Temperature (C)]]*OO[[#This Row],[27]]</f>
        <v>0</v>
      </c>
      <c r="AD503" s="10">
        <f>3/24000000*OO[[#This Row],[86 (29JUN1985 15:00:00)-Water Temperature (C)]]*OO[[#This Row],[28]]</f>
        <v>0</v>
      </c>
      <c r="AE503" s="10">
        <f>3/24000000*OO[[#This Row],[88 (29JUN1985 21:00:00)-Water Temperature (C)]]*OO[[#This Row],[30]]</f>
        <v>2.6036499735219999E-36</v>
      </c>
      <c r="AF503" s="10">
        <f>3/24000000*OO[[#This Row],[88 (29JUN1985 21:00:00)-Water Temperature (C)]]*OO[[#This Row],[30]]</f>
        <v>2.6036499735219999E-36</v>
      </c>
      <c r="AG503" s="10">
        <f>3/24000000*OO[[#This Row],[89 (30JUN1985 00:00:00)-Water Temperature (C)]]*OO[[#This Row],[31]]</f>
        <v>1.5538901267281249E-32</v>
      </c>
      <c r="AH503" s="10">
        <f>3/24000000*OO[[#This Row],[90 (30JUN1985 03:00:00)-Water Temperature (C)]]*OO[[#This Row],[32]]</f>
        <v>3.1549389563786245E-29</v>
      </c>
      <c r="AI503" s="10">
        <f>3/24000000*OO[[#This Row],[91 (30JUN1985 06:00:00)-Water Temperature (C)]]*OO[[#This Row],[33]]</f>
        <v>2.6224218474999998E-26</v>
      </c>
      <c r="AJ503" s="10">
        <f>3/24000000*OO[[#This Row],[92 (30JUN1985 09:00:00)-Water Temperature (C)]]*OO[[#This Row],[34]]</f>
        <v>1.02553112439E-23</v>
      </c>
      <c r="AK503" s="10">
        <f>3/24000000*OO[[#This Row],[93 (30JUN1985 12:00:00)-Water Temperature (C)]]*OO[[#This Row],[35]]</f>
        <v>2.1089615976987496E-21</v>
      </c>
      <c r="AL503" s="10">
        <f>3/24000000*OO[[#This Row],[94 (30JUN1985 15:00:00)-Water Temperature (C)]]*OO[[#This Row],[36]]</f>
        <v>2.4565685108381243E-19</v>
      </c>
      <c r="AM503" s="10">
        <f>3/24000000*OO[[#This Row],[95 (30JUN1985 18:00:00)-Water Temperature (C)]]*OO[[#This Row],[37]]</f>
        <v>1.7367355191120001E-17</v>
      </c>
      <c r="AN503" s="10">
        <f>3/24000000*OO[[#This Row],[96 (30JUN1985 21:00:00)-Water Temperature (C)]]*OO[[#This Row],[38]]</f>
        <v>7.9363851671499986E-16</v>
      </c>
      <c r="AO503" s="10">
        <f>3/24000000*OO[[#This Row],[97 (01JUL1985 00:00:00)-Water Temperature (C)]]*OO[[#This Row],[39]]</f>
        <v>2.4663410735250004E-14</v>
      </c>
      <c r="AP503" s="10">
        <f>3/24000000*OO[[#This Row],[98 (01JUL1985 03:00:00)-Water Temperature (C)]]*OO[[#This Row],[40]]</f>
        <v>5.4495643140937504E-13</v>
      </c>
      <c r="AQ503" s="10">
        <f>3/24000000*OO[[#This Row],[99 (01JUL1985 06:00:00)-Water Temperature (C)]]*OO[[#This Row],[41]]</f>
        <v>8.8169770446675008E-12</v>
      </c>
      <c r="AR503" s="10">
        <f>3/24000000*OO[[#This Row],[100 (01JUL1985 09:00:00)-Water Temperature (C)]]*OO[[#This Row],[42]]</f>
        <v>1.0753847286011249E-10</v>
      </c>
      <c r="AS503" s="10">
        <f>3/24000000*OO[[#This Row],[101 (01JUL1985 12:00:00)-Water Temperature (C)]]*OO[[#This Row],[43]]</f>
        <v>1.01719045917675E-9</v>
      </c>
      <c r="AT503" s="10">
        <f>3/24000000*OO[[#This Row],[102 (01JUL1985 15:00:00)-Water Temperature (C)]]*OO[[#This Row],[44]]</f>
        <v>7.643216901661249E-9</v>
      </c>
      <c r="AU503" s="10">
        <f>3/24000000*OO[[#This Row],[103 (01JUL1985 18:00:00)-Water Temperature (C)]]*OO[[#This Row],[45]]</f>
        <v>4.6677833000325002E-8</v>
      </c>
      <c r="AV503" s="10">
        <f>3/24000000*OO[[#This Row],[104 (01JUL1985 21:00:00)-Water Temperature (C)]]*OO[[#This Row],[46]]</f>
        <v>2.3634485487724999E-7</v>
      </c>
      <c r="AW503" s="10">
        <f>3/24000000*OO[[#This Row],[105 (02JUL1985 00:00:00)-Water Temperature (C)]]*OO[[#This Row],[47]]</f>
        <v>1.0115627980397499E-6</v>
      </c>
      <c r="AX503" s="10">
        <f>3/24000000*OO[[#This Row],[106 (02JUL1985 03:00:00)-Water Temperature (C)]]*OO[[#This Row],[48]]</f>
        <v>3.7344494869069994E-6</v>
      </c>
      <c r="AY503" s="10">
        <f>3/24000000*OO[[#This Row],[107 (02JUL1985 06:00:00)-Water Temperature (C)]]*OO[[#This Row],[49]]</f>
        <v>1.20184069174275E-5</v>
      </c>
      <c r="AZ503" s="10">
        <f>3/24000000*OO[[#This Row],[108 (02JUL1985 09:00:00)-Water Temperature (C)]]*OO[[#This Row],[50]]</f>
        <v>3.4142359982400001E-5</v>
      </c>
      <c r="BA503" s="10">
        <f>3/24000000*OO[[#This Row],[109 (02JUL1985 12:00:00)-Water Temperature (C)]]*OO[[#This Row],[51]]</f>
        <v>8.643217062479999E-5</v>
      </c>
      <c r="BB503" s="10">
        <f>3/24000000*OO[[#This Row],[110 (02JUL1985 15:00:00)-Water Temperature (C)]]*OO[[#This Row],[52]]</f>
        <v>1.9701509853464999E-4</v>
      </c>
      <c r="BC503" s="10">
        <f>3/24000000*OO[[#This Row],[111 (02JUL1985 18:00:00)-Water Temperature (C)]]*OO[[#This Row],[53]]</f>
        <v>4.0803419450749999E-4</v>
      </c>
      <c r="BD503" s="10">
        <f>3/24000000*OO[[#This Row],[112 (02JUL1985 21:00:00)-Water Temperature (C)]]*OO[[#This Row],[54]]</f>
        <v>7.786739072059999E-4</v>
      </c>
      <c r="BE503" s="10">
        <f>3/24000000*OO[[#This Row],[113 (03JUL1985 00:00:00)-Water Temperature (C)]]*OO[[#This Row],[55]]</f>
        <v>1.3841185221775002E-3</v>
      </c>
      <c r="BF503" s="10">
        <f>3/24000000*OO[[#This Row],[114 (03JUL1985 03:00:00)-Water Temperature (C)]]*OO[[#This Row],[56]]</f>
        <v>2.3168072405197501E-3</v>
      </c>
      <c r="BG503" s="10">
        <f>3/24000000*OO[[#This Row],[115 (03JUL1985 06:00:00)-Water Temperature (C)]]*OO[[#This Row],[57]]</f>
        <v>3.6656108210087494E-3</v>
      </c>
      <c r="BH503" s="10">
        <f>3/24000000*OO[[#This Row],[116 (03JUL1985 09:00:00)-Water Temperature (C)]]*OO[[#This Row],[58]]</f>
        <v>5.4888038353200002E-3</v>
      </c>
      <c r="BI503" s="10">
        <f>3/24000000*OO[[#This Row],[117 (03JUL1985 12:00:00)-Water Temperature (C)]]*OO[[#This Row],[59]]</f>
        <v>7.8449185314775002E-3</v>
      </c>
      <c r="BJ503" s="10">
        <f>3/24000000*OO[[#This Row],[118 (03JUL1985 15:00:00)-Water Temperature (C)]]*OO[[#This Row],[60]]</f>
        <v>1.0750383797231249E-2</v>
      </c>
      <c r="BK503" s="10">
        <f>3/24000000*OO[[#This Row],[119 (03JUL1985 18:00:00)-Water Temperature (C)]]*OO[[#This Row],[61]]</f>
        <v>1.4186088057135001E-2</v>
      </c>
      <c r="BL503" s="10">
        <f>3/24000000*OO[[#This Row],[120 (03JUL1985 21:00:00)-Water Temperature (C)]]*OO[[#This Row],[62]]</f>
        <v>1.813895387752E-2</v>
      </c>
      <c r="BM503" s="10">
        <f>3/24000000*OO[[#This Row],[121 (04JUL1985 00:00:00)-Water Temperature (C)]]*OO[[#This Row],[63]]</f>
        <v>2.2618047259349999E-2</v>
      </c>
      <c r="BN503" s="10">
        <f>3/24000000*OO[[#This Row],[122 (04JUL1985 03:00:00)-Water Temperature (C)]]*OO[[#This Row],[64]]</f>
        <v>2.7742373750250002E-2</v>
      </c>
      <c r="BO503" s="10">
        <f>3/24000000*OO[[#This Row],[123 (04JUL1985 06:00:00)-Water Temperature (C)]]*OO[[#This Row],[65]]</f>
        <v>3.3324033834412493E-2</v>
      </c>
      <c r="BP503" s="10">
        <f>3/24000000*OO[[#This Row],[124 (04JUL1985 09:00:00)-Water Temperature (C)]]*OO[[#This Row],[66]]</f>
        <v>3.9210144322178751E-2</v>
      </c>
      <c r="BQ503" s="10">
        <f>3/24000000*OO[[#This Row],[125 (04JUL1985 12:00:00)-Water Temperature (C)]]*OO[[#This Row],[67]]</f>
        <v>4.5150367567049994E-2</v>
      </c>
      <c r="BR503" s="10">
        <f>3/24000000*OO[[#This Row],[126 (04JUL1985 15:00:00)-Water Temperature (C)]]*OO[[#This Row],[68]]</f>
        <v>5.1068346773437495E-2</v>
      </c>
      <c r="BS503" s="10">
        <f>3/24000000*OO[[#This Row],[127 (04JUL1985 18:00:00)-Water Temperature (C)]]*OO[[#This Row],[69]]</f>
        <v>5.6798345643499989E-2</v>
      </c>
      <c r="BT503" s="10">
        <f>3/24000000*OO[[#This Row],[128 (04JUL1985 21:00:00)-Water Temperature (C)]]*OO[[#This Row],[70]]</f>
        <v>6.2426985708899992E-2</v>
      </c>
      <c r="BU503" s="10">
        <f>3/24000000*OO[[#This Row],[129 (05JUL1985 00:00:00)-Water Temperature (C)]]*OO[[#This Row],[71]]</f>
        <v>6.7975026929875004E-2</v>
      </c>
      <c r="BV503" s="10">
        <f>3/24000000*OO[[#This Row],[130 (05JUL1985 03:00:00)-Water Temperature (C)]]*OO[[#This Row],[72]]</f>
        <v>7.3745756510912489E-2</v>
      </c>
      <c r="BW503" s="10">
        <f>3/24000000*OO[[#This Row],[131 (05JUL1985 06:00:00)-Water Temperature (C)]]*OO[[#This Row],[73]]</f>
        <v>7.9343700778124984E-2</v>
      </c>
      <c r="BX503" s="10">
        <f>3/24000000*OO[[#This Row],[132 (05JUL1985 09:00:00)-Water Temperature (C)]]*OO[[#This Row],[74]]</f>
        <v>8.469299413579999E-2</v>
      </c>
      <c r="BY503" s="10">
        <f>3/24000000*OO[[#This Row],[133 (05JUL1985 12:00:00)-Water Temperature (C)]]*OO[[#This Row],[75]]</f>
        <v>8.9674702120012509E-2</v>
      </c>
      <c r="BZ503" s="10">
        <f>3/24000000*OO[[#This Row],[134 (05JUL1985 15:00:00)-Water Temperature (C)]]*OO[[#This Row],[76]]</f>
        <v>9.4024276200937507E-2</v>
      </c>
      <c r="CA503" s="10">
        <f>3/24000000*OO[[#This Row],[135 (05JUL1985 18:00:00)-Water Temperature (C)]]*OO[[#This Row],[77]]</f>
        <v>9.7794870910099974E-2</v>
      </c>
      <c r="CB503" s="10">
        <f>3/24000000*OO[[#This Row],[136 (05JUL1985 21:00:00)-Water Temperature (C)]]*OO[[#This Row],[78]]</f>
        <v>0.1011505889401</v>
      </c>
      <c r="CC503" s="10">
        <f>3/24000000*OO[[#This Row],[137 (06JUL1985 00:00:00)-Water Temperature (C)]]*OO[[#This Row],[79]]</f>
        <v>0.10430819948775</v>
      </c>
      <c r="CD503" s="10">
        <f>3/24000000*OO[[#This Row],[138 (06JUL1985 03:00:00)-Water Temperature (C)]]*OO[[#This Row],[80]]</f>
        <v>0.10765722075258749</v>
      </c>
      <c r="CE503" s="10">
        <f>3/24000000*OO[[#This Row],[139 (06JUL1985 06:00:00)-Water Temperature (C)]]*OO[[#This Row],[81]]</f>
        <v>0.11077011201803749</v>
      </c>
      <c r="CF503" s="10">
        <f>3/24000000*OO[[#This Row],[140 (06JUL1985 09:00:00)-Water Temperature (C)]]*OO[[#This Row],[82]]</f>
        <v>0.11362515294398749</v>
      </c>
      <c r="CG503" s="10">
        <f>3/24000000*OO[[#This Row],[141 (06JUL1985 12:00:00)-Water Temperature (C)]]*OO[[#This Row],[83]]</f>
        <v>0.11602920628274999</v>
      </c>
      <c r="CH503" s="10">
        <f>3/24000000*OO[[#This Row],[142 (06JUL1985 15:00:00)-Water Temperature (C)]]*OO[[#This Row],[84]]</f>
        <v>0.1179123804672</v>
      </c>
      <c r="CI503" s="10">
        <f>3/24000000*OO[[#This Row],[143 (06JUL1985 18:00:00)-Water Temperature (C)]]*OO[[#This Row],[85]]</f>
        <v>0.11906526909899998</v>
      </c>
      <c r="CJ503" s="10">
        <f>3/24000000*OO[[#This Row],[144 (06JUL1985 21:00:00)-Water Temperature (C)]]*OO[[#This Row],[86]]</f>
        <v>0.1199046548023</v>
      </c>
      <c r="CK503" s="10">
        <f>3/24000000*OO[[#This Row],[145 (07JUL1985 00:00:00)-Water Temperature (C)]]*OO[[#This Row],[87]]</f>
        <v>0.12060304111018751</v>
      </c>
      <c r="CL503" s="10">
        <f>3/24000000*OO[[#This Row],[146 (07JUL1985 03:00:00)-Water Temperature (C)]]*OO[[#This Row],[88]]</f>
        <v>0.12178884826205001</v>
      </c>
      <c r="CM503" s="10">
        <f>3/24000000*OO[[#This Row],[147 (07JUL1985 06:00:00)-Water Temperature (C)]]*OO[[#This Row],[89]]</f>
        <v>0.12260471236440001</v>
      </c>
      <c r="CN503" s="10">
        <f>3/24000000*OO[[#This Row],[148 (07JUL1985 09:00:00)-Water Temperature (C)]]*OO[[#This Row],[90]]</f>
        <v>0.12304991894523751</v>
      </c>
      <c r="CO503" s="10">
        <f>3/24000000*OO[[#This Row],[149 (07JUL1985 12:00:00)-Water Temperature (C)]]*OO[[#This Row],[91]]</f>
        <v>0.12325286312624999</v>
      </c>
      <c r="CP503" s="10">
        <f>3/24000000*OO[[#This Row],[150 (07JUL1985 15:00:00)-Water Temperature (C)]]*OO[[#This Row],[92]]</f>
        <v>0.12333532984239999</v>
      </c>
      <c r="CQ503" s="10">
        <f>3/24000000*OO[[#This Row],[151 (07JUL1985 18:00:00)-Water Temperature (C)]]*OO[[#This Row],[93]]</f>
        <v>0.12310983630649999</v>
      </c>
      <c r="CR503" s="10">
        <f>3/24000000*OO[[#This Row],[152 (07JUL1985 21:00:00)-Water Temperature (C)]]*OO[[#This Row],[94]]</f>
        <v>0.12273392652729999</v>
      </c>
      <c r="CS503" s="10">
        <f>3/24000000*OO[[#This Row],[153 (08JUL1985 00:00:00)-Water Temperature (C)]]*OO[[#This Row],[95]]</f>
        <v>0.1222829520895</v>
      </c>
      <c r="CT503" s="10">
        <f>3/24000000*OO[[#This Row],[154 (08JUL1985 03:00:00)-Water Temperature (C)]]*OO[[#This Row],[96]]</f>
        <v>0.12253059165437499</v>
      </c>
      <c r="CU503" s="10">
        <f>3/24000000*OO[[#This Row],[155 (08JUL1985 06:00:00)-Water Temperature (C)]]*OO[[#This Row],[97]]</f>
        <v>0.122809926853125</v>
      </c>
      <c r="CV503" s="10">
        <f>3/24000000*OO[[#This Row],[156 (08JUL1985 09:00:00)-Water Temperature (C)]]*OO[[#This Row],[98]]</f>
        <v>0.12275741893091251</v>
      </c>
      <c r="CW503" s="10">
        <f>3/24000000*OO[[#This Row],[157 (08JUL1985 12:00:00)-Water Temperature (C)]]*OO[[#This Row],[99]]</f>
        <v>0.12253669111305</v>
      </c>
    </row>
    <row r="504" spans="1:101" x14ac:dyDescent="0.35">
      <c r="A504" t="s">
        <v>511</v>
      </c>
      <c r="B504">
        <v>843.19870000000003</v>
      </c>
      <c r="C504" s="10">
        <f>3/24*OO[[#This Row],[59 (26JUN1985 06:00:00)-Water Temperature (C)]]*OO[[#This Row],[1]]/SUM(OO[1])</f>
        <v>0</v>
      </c>
      <c r="D504" s="10">
        <f>3/24*OO[[#This Row],[60 (26JUN1985 09:00:00)-Water Temperature (C)]]*OO[[#This Row],[2]]/SUM(OO[2])</f>
        <v>0</v>
      </c>
      <c r="E504" s="10">
        <f>3/24*OO[[#This Row],[61 (26JUN1985 12:00:00)-Water Temperature (C)]]*OO[[#This Row],[3]]/SUM(OO[3])</f>
        <v>0</v>
      </c>
      <c r="F504" s="10">
        <f>3/24*OO[[#This Row],[62 (26JUN1985 15:00:00)-Water Temperature (C)]]*OO[[#This Row],[4]]/SUM(OO[4])</f>
        <v>0</v>
      </c>
      <c r="G504" s="10">
        <f>3/24*OO[[#This Row],[63 (26JUN1985 18:00:00)-Water Temperature (C)]]*OO[[#This Row],[5]]/SUM(OO[5])</f>
        <v>0</v>
      </c>
      <c r="H504" s="10">
        <f>3/24*OO[[#This Row],[64 (26JUN1985 21:00:00)-Water Temperature (C)]]*OO[[#This Row],[6]]/SUM(OO[6])</f>
        <v>0</v>
      </c>
      <c r="I504" s="10">
        <f>3/24*OO[[#This Row],[65 (27JUN1985 00:00:00)-Water Temperature (C)]]*OO[[#This Row],[7]]/SUM(OO[7])</f>
        <v>0</v>
      </c>
      <c r="J504" s="10">
        <f>3/24*OO[[#This Row],[66 (27JUN1985 03:00:00)-Water Temperature (C)]]*OO[[#This Row],[8]]/SUM(OO[8])</f>
        <v>0</v>
      </c>
      <c r="K504" s="10">
        <f>3/24*OO[[#This Row],[67 (27JUN1985 06:00:00)-Water Temperature (C)]]*OO[[#This Row],[9]]/SUM(OO[9])</f>
        <v>0</v>
      </c>
      <c r="L504" s="10">
        <f>3/24*OO[[#This Row],[68 (27JUN1985 09:00:00)-Water Temperature (C)]]*OO[[#This Row],[10]]/SUM(OO[10])</f>
        <v>0</v>
      </c>
      <c r="M504" s="10">
        <f>3/24*OO[[#This Row],[69 (27JUN1985 12:00:00)-Water Temperature (C)]]*OO[[#This Row],[11]]/SUM(OO[11])</f>
        <v>0</v>
      </c>
      <c r="N504" s="10">
        <f>3/24*OO[[#This Row],[70 (27JUN1985 15:00:00)-Water Temperature (C)]]*OO[[#This Row],[12]]/SUM(OO[12])</f>
        <v>0</v>
      </c>
      <c r="O504" s="10">
        <f>3/24*OO[[#This Row],[71 (27JUN1985 18:00:00)-Water Temperature (C)]]*OO[[#This Row],[13]]/SUM(OO[13])</f>
        <v>0</v>
      </c>
      <c r="P504" s="10">
        <f>3/24*OO[[#This Row],[72 (27JUN1985 21:00:00)-Water Temperature (C)]]*OO[[#This Row],[14]]/SUM(OO[14])</f>
        <v>0</v>
      </c>
      <c r="Q504" s="10">
        <f>3/24*OO[[#This Row],[73 (28JUN1985 00:00:00)-Water Temperature (C)]]*OO[[#This Row],[15]]/SUM(OO[15])</f>
        <v>0</v>
      </c>
      <c r="R504" s="10">
        <f>3/24*OO[[#This Row],[74 (28JUN1985 03:00:00)-Water Temperature (C)]]*OO[[#This Row],[16]]/SUM(OO[16])</f>
        <v>0</v>
      </c>
      <c r="S504" s="10">
        <f>3/24*OO[[#This Row],[75 (28JUN1985 06:00:00)-Water Temperature (C)]]*OO[[#This Row],[17]]/SUM(OO[17])</f>
        <v>0</v>
      </c>
      <c r="T504" s="10">
        <f>3/24*OO[[#This Row],[76 (28JUN1985 09:00:00)-Water Temperature (C)]]*OO[[#This Row],[18]]/SUM(OO[18])</f>
        <v>0</v>
      </c>
      <c r="U504" s="10">
        <f>3/24*OO[[#This Row],[77 (28JUN1985 12:00:00)-Water Temperature (C)]]*OO[[#This Row],[19]]/SUM(OO[19])</f>
        <v>0</v>
      </c>
      <c r="V504" s="10">
        <f>3/24000000*OO[[#This Row],[78 (28JUN1985 15:00:00)-Water Temperature (C)]]*OO[[#This Row],[20]]</f>
        <v>0</v>
      </c>
      <c r="W504" s="10">
        <f>3/24000000*OO[[#This Row],[79 (28JUN1985 18:00:00)-Water Temperature (C)]]*OO[[#This Row],[21]]</f>
        <v>0</v>
      </c>
      <c r="X504" s="10">
        <f>3/24000000*OO[[#This Row],[80 (28JUN1985 21:00:00)-Water Temperature (C)]]*OO[[#This Row],[22]]</f>
        <v>0</v>
      </c>
      <c r="Y504" s="10">
        <f>3/24000000*OO[[#This Row],[81 (29JUN1985 00:00:00)-Water Temperature (C)]]*OO[[#This Row],[23]]</f>
        <v>0</v>
      </c>
      <c r="Z504" s="10">
        <f>3/24000000*OO[[#This Row],[82 (29JUN1985 03:00:00)-Water Temperature (C)]]*OO[[#This Row],[24]]</f>
        <v>0</v>
      </c>
      <c r="AA504" s="10">
        <f>3/24000000*OO[[#This Row],[83 (29JUN1985 06:00:00)-Water Temperature (C)]]*OO[[#This Row],[25]]</f>
        <v>0</v>
      </c>
      <c r="AB504" s="10">
        <f>3/24000000*OO[[#This Row],[84 (29JUN1985 09:00:00)-Water Temperature (C)]]*OO[[#This Row],[26]]</f>
        <v>0</v>
      </c>
      <c r="AC504" s="10">
        <f>3/24000000*OO[[#This Row],[85 (29JUN1985 12:00:00)-Water Temperature (C)]]*OO[[#This Row],[27]]</f>
        <v>0</v>
      </c>
      <c r="AD504" s="10">
        <f>3/24000000*OO[[#This Row],[86 (29JUN1985 15:00:00)-Water Temperature (C)]]*OO[[#This Row],[28]]</f>
        <v>0</v>
      </c>
      <c r="AE504" s="10">
        <f>3/24000000*OO[[#This Row],[88 (29JUN1985 21:00:00)-Water Temperature (C)]]*OO[[#This Row],[30]]</f>
        <v>6.1179134435999993E-37</v>
      </c>
      <c r="AF504" s="10">
        <f>3/24000000*OO[[#This Row],[88 (29JUN1985 21:00:00)-Water Temperature (C)]]*OO[[#This Row],[30]]</f>
        <v>6.1179134435999993E-37</v>
      </c>
      <c r="AG504" s="10">
        <f>3/24000000*OO[[#This Row],[89 (30JUN1985 00:00:00)-Water Temperature (C)]]*OO[[#This Row],[31]]</f>
        <v>3.9956459057775001E-33</v>
      </c>
      <c r="AH504" s="10">
        <f>3/24000000*OO[[#This Row],[90 (30JUN1985 03:00:00)-Water Temperature (C)]]*OO[[#This Row],[32]]</f>
        <v>8.7541912464749995E-30</v>
      </c>
      <c r="AI504" s="10">
        <f>3/24000000*OO[[#This Row],[91 (30JUN1985 06:00:00)-Water Temperature (C)]]*OO[[#This Row],[33]]</f>
        <v>7.8034057764449995E-27</v>
      </c>
      <c r="AJ504" s="10">
        <f>3/24000000*OO[[#This Row],[92 (30JUN1985 09:00:00)-Water Temperature (C)]]*OO[[#This Row],[34]]</f>
        <v>3.2488766829897494E-24</v>
      </c>
      <c r="AK504" s="10">
        <f>3/24000000*OO[[#This Row],[93 (30JUN1985 12:00:00)-Water Temperature (C)]]*OO[[#This Row],[35]]</f>
        <v>7.0791660497250005E-22</v>
      </c>
      <c r="AL504" s="10">
        <f>3/24000000*OO[[#This Row],[94 (30JUN1985 15:00:00)-Water Temperature (C)]]*OO[[#This Row],[36]]</f>
        <v>8.7035091329999988E-20</v>
      </c>
      <c r="AM504" s="10">
        <f>3/24000000*OO[[#This Row],[95 (30JUN1985 18:00:00)-Water Temperature (C)]]*OO[[#This Row],[37]]</f>
        <v>6.4736486348037495E-18</v>
      </c>
      <c r="AN504" s="10">
        <f>3/24000000*OO[[#This Row],[96 (30JUN1985 21:00:00)-Water Temperature (C)]]*OO[[#This Row],[38]]</f>
        <v>3.1033789807212498E-16</v>
      </c>
      <c r="AO504" s="10">
        <f>3/24000000*OO[[#This Row],[97 (01JUL1985 00:00:00)-Water Temperature (C)]]*OO[[#This Row],[39]]</f>
        <v>1.0089906641055001E-14</v>
      </c>
      <c r="AP504" s="10">
        <f>3/24000000*OO[[#This Row],[98 (01JUL1985 03:00:00)-Water Temperature (C)]]*OO[[#This Row],[40]]</f>
        <v>2.3273747679098747E-13</v>
      </c>
      <c r="AQ504" s="10">
        <f>3/24000000*OO[[#This Row],[99 (01JUL1985 06:00:00)-Water Temperature (C)]]*OO[[#This Row],[41]]</f>
        <v>3.9216248650687504E-12</v>
      </c>
      <c r="AR504" s="10">
        <f>3/24000000*OO[[#This Row],[100 (01JUL1985 09:00:00)-Water Temperature (C)]]*OO[[#This Row],[42]]</f>
        <v>4.9720658888587499E-11</v>
      </c>
      <c r="AS504" s="10">
        <f>3/24000000*OO[[#This Row],[101 (01JUL1985 12:00:00)-Water Temperature (C)]]*OO[[#This Row],[43]]</f>
        <v>4.8796604013187499E-10</v>
      </c>
      <c r="AT504" s="10">
        <f>3/24000000*OO[[#This Row],[102 (01JUL1985 15:00:00)-Water Temperature (C)]]*OO[[#This Row],[44]]</f>
        <v>3.7982824825668752E-9</v>
      </c>
      <c r="AU504" s="10">
        <f>3/24000000*OO[[#This Row],[103 (01JUL1985 18:00:00)-Water Temperature (C)]]*OO[[#This Row],[45]]</f>
        <v>2.3994360434412499E-8</v>
      </c>
      <c r="AV504" s="10">
        <f>3/24000000*OO[[#This Row],[104 (01JUL1985 21:00:00)-Water Temperature (C)]]*OO[[#This Row],[46]]</f>
        <v>1.2548829483225E-7</v>
      </c>
      <c r="AW504" s="10">
        <f>3/24000000*OO[[#This Row],[105 (02JUL1985 00:00:00)-Water Temperature (C)]]*OO[[#This Row],[47]]</f>
        <v>5.5402556010149994E-7</v>
      </c>
      <c r="AX504" s="10">
        <f>3/24000000*OO[[#This Row],[106 (02JUL1985 03:00:00)-Water Temperature (C)]]*OO[[#This Row],[48]]</f>
        <v>2.1070168736088748E-6</v>
      </c>
      <c r="AY504" s="10">
        <f>3/24000000*OO[[#This Row],[107 (02JUL1985 06:00:00)-Water Temperature (C)]]*OO[[#This Row],[49]]</f>
        <v>6.9756506166587506E-6</v>
      </c>
      <c r="AZ504" s="10">
        <f>3/24000000*OO[[#This Row],[108 (02JUL1985 09:00:00)-Water Temperature (C)]]*OO[[#This Row],[50]]</f>
        <v>2.0358145458135002E-5</v>
      </c>
      <c r="BA504" s="10">
        <f>3/24000000*OO[[#This Row],[109 (02JUL1985 12:00:00)-Water Temperature (C)]]*OO[[#This Row],[51]]</f>
        <v>5.2875157451024987E-5</v>
      </c>
      <c r="BB504" s="10">
        <f>3/24000000*OO[[#This Row],[110 (02JUL1985 15:00:00)-Water Temperature (C)]]*OO[[#This Row],[52]]</f>
        <v>1.2349065739062501E-4</v>
      </c>
      <c r="BC504" s="10">
        <f>3/24000000*OO[[#This Row],[111 (02JUL1985 18:00:00)-Water Temperature (C)]]*OO[[#This Row],[53]]</f>
        <v>2.6173102208924994E-4</v>
      </c>
      <c r="BD504" s="10">
        <f>3/24000000*OO[[#This Row],[112 (02JUL1985 21:00:00)-Water Temperature (C)]]*OO[[#This Row],[54]]</f>
        <v>5.1057722280074998E-4</v>
      </c>
      <c r="BE504" s="10">
        <f>3/24000000*OO[[#This Row],[113 (03JUL1985 00:00:00)-Water Temperature (C)]]*OO[[#This Row],[55]]</f>
        <v>9.2668626757800004E-4</v>
      </c>
      <c r="BF504" s="10">
        <f>3/24000000*OO[[#This Row],[114 (03JUL1985 03:00:00)-Water Temperature (C)]]*OO[[#This Row],[56]]</f>
        <v>1.58219501561175E-3</v>
      </c>
      <c r="BG504" s="10">
        <f>3/24000000*OO[[#This Row],[115 (03JUL1985 06:00:00)-Water Temperature (C)]]*OO[[#This Row],[57]]</f>
        <v>2.5508076502349999E-3</v>
      </c>
      <c r="BH504" s="10">
        <f>3/24000000*OO[[#This Row],[116 (03JUL1985 09:00:00)-Water Temperature (C)]]*OO[[#This Row],[58]]</f>
        <v>3.8873466280777498E-3</v>
      </c>
      <c r="BI504" s="10">
        <f>3/24000000*OO[[#This Row],[117 (03JUL1985 12:00:00)-Water Temperature (C)]]*OO[[#This Row],[59]]</f>
        <v>5.6486402908874998E-3</v>
      </c>
      <c r="BJ504" s="10">
        <f>3/24000000*OO[[#This Row],[118 (03JUL1985 15:00:00)-Water Temperature (C)]]*OO[[#This Row],[60]]</f>
        <v>7.8602083392050014E-3</v>
      </c>
      <c r="BK504" s="10">
        <f>3/24000000*OO[[#This Row],[119 (03JUL1985 18:00:00)-Water Temperature (C)]]*OO[[#This Row],[61]]</f>
        <v>1.0523185384531248E-2</v>
      </c>
      <c r="BL504" s="10">
        <f>3/24000000*OO[[#This Row],[120 (03JUL1985 21:00:00)-Water Temperature (C)]]*OO[[#This Row],[62]]</f>
        <v>1.364011075305375E-2</v>
      </c>
      <c r="BM504" s="10">
        <f>3/24000000*OO[[#This Row],[121 (04JUL1985 00:00:00)-Water Temperature (C)]]*OO[[#This Row],[63]]</f>
        <v>1.722883118409E-2</v>
      </c>
      <c r="BN504" s="10">
        <f>3/24000000*OO[[#This Row],[122 (04JUL1985 03:00:00)-Water Temperature (C)]]*OO[[#This Row],[64]]</f>
        <v>2.1391005969366248E-2</v>
      </c>
      <c r="BO504" s="10">
        <f>3/24000000*OO[[#This Row],[123 (04JUL1985 06:00:00)-Water Temperature (C)]]*OO[[#This Row],[65]]</f>
        <v>2.5988199915809997E-2</v>
      </c>
      <c r="BP504" s="10">
        <f>3/24000000*OO[[#This Row],[124 (04JUL1985 09:00:00)-Water Temperature (C)]]*OO[[#This Row],[66]]</f>
        <v>3.0903842608031248E-2</v>
      </c>
      <c r="BQ504" s="10">
        <f>3/24000000*OO[[#This Row],[125 (04JUL1985 12:00:00)-Water Temperature (C)]]*OO[[#This Row],[67]]</f>
        <v>3.5934126125424994E-2</v>
      </c>
      <c r="BR504" s="10">
        <f>3/24000000*OO[[#This Row],[126 (04JUL1985 15:00:00)-Water Temperature (C)]]*OO[[#This Row],[68]]</f>
        <v>4.1014549956799998E-2</v>
      </c>
      <c r="BS504" s="10">
        <f>3/24000000*OO[[#This Row],[127 (04JUL1985 18:00:00)-Water Temperature (C)]]*OO[[#This Row],[69]]</f>
        <v>4.6008124357574988E-2</v>
      </c>
      <c r="BT504" s="10">
        <f>3/24000000*OO[[#This Row],[128 (04JUL1985 21:00:00)-Water Temperature (C)]]*OO[[#This Row],[70]]</f>
        <v>5.0980071023287506E-2</v>
      </c>
      <c r="BU504" s="10">
        <f>3/24000000*OO[[#This Row],[129 (05JUL1985 00:00:00)-Water Temperature (C)]]*OO[[#This Row],[71]]</f>
        <v>5.5940316821149992E-2</v>
      </c>
      <c r="BV504" s="10">
        <f>3/24000000*OO[[#This Row],[130 (05JUL1985 03:00:00)-Water Temperature (C)]]*OO[[#This Row],[72]]</f>
        <v>6.1136416070425005E-2</v>
      </c>
      <c r="BW504" s="10">
        <f>3/24000000*OO[[#This Row],[131 (05JUL1985 06:00:00)-Water Temperature (C)]]*OO[[#This Row],[73]]</f>
        <v>6.6229139009775007E-2</v>
      </c>
      <c r="BX504" s="10">
        <f>3/24000000*OO[[#This Row],[132 (05JUL1985 09:00:00)-Water Temperature (C)]]*OO[[#This Row],[74]]</f>
        <v>7.1148208384687495E-2</v>
      </c>
      <c r="BY504" s="10">
        <f>3/24000000*OO[[#This Row],[133 (05JUL1985 12:00:00)-Water Temperature (C)]]*OO[[#This Row],[75]]</f>
        <v>7.5788624371650015E-2</v>
      </c>
      <c r="BZ504" s="10">
        <f>3/24000000*OO[[#This Row],[134 (05JUL1985 15:00:00)-Water Temperature (C)]]*OO[[#This Row],[76]]</f>
        <v>7.9903146593774996E-2</v>
      </c>
      <c r="CA504" s="10">
        <f>3/24000000*OO[[#This Row],[135 (05JUL1985 18:00:00)-Water Temperature (C)]]*OO[[#This Row],[77]]</f>
        <v>8.35453614772E-2</v>
      </c>
      <c r="CB504" s="10">
        <f>3/24000000*OO[[#This Row],[136 (05JUL1985 21:00:00)-Water Temperature (C)]]*OO[[#This Row],[78]]</f>
        <v>8.6845006447425002E-2</v>
      </c>
      <c r="CC504" s="10">
        <f>3/24000000*OO[[#This Row],[137 (06JUL1985 00:00:00)-Water Temperature (C)]]*OO[[#This Row],[79]]</f>
        <v>8.9990648648249988E-2</v>
      </c>
      <c r="CD504" s="10">
        <f>3/24000000*OO[[#This Row],[138 (06JUL1985 03:00:00)-Water Temperature (C)]]*OO[[#This Row],[80]]</f>
        <v>9.3309899873249988E-2</v>
      </c>
      <c r="CE504" s="10">
        <f>3/24000000*OO[[#This Row],[139 (06JUL1985 06:00:00)-Water Temperature (C)]]*OO[[#This Row],[81]]</f>
        <v>9.6421194046649977E-2</v>
      </c>
      <c r="CF504" s="10">
        <f>3/24000000*OO[[#This Row],[140 (06JUL1985 09:00:00)-Water Temperature (C)]]*OO[[#This Row],[82]]</f>
        <v>9.9309846415E-2</v>
      </c>
      <c r="CG504" s="10">
        <f>3/24000000*OO[[#This Row],[141 (06JUL1985 12:00:00)-Water Temperature (C)]]*OO[[#This Row],[83]]</f>
        <v>0.10179374964862498</v>
      </c>
      <c r="CH504" s="10">
        <f>3/24000000*OO[[#This Row],[142 (06JUL1985 15:00:00)-Water Temperature (C)]]*OO[[#This Row],[84]]</f>
        <v>0.103806357641925</v>
      </c>
      <c r="CI504" s="10">
        <f>3/24000000*OO[[#This Row],[143 (06JUL1985 18:00:00)-Water Temperature (C)]]*OO[[#This Row],[85]]</f>
        <v>0.10516822386824999</v>
      </c>
      <c r="CJ504" s="10">
        <f>3/24000000*OO[[#This Row],[144 (06JUL1985 21:00:00)-Water Temperature (C)]]*OO[[#This Row],[86]]</f>
        <v>0.106248347202375</v>
      </c>
      <c r="CK504" s="10">
        <f>3/24000000*OO[[#This Row],[145 (07JUL1985 00:00:00)-Water Temperature (C)]]*OO[[#This Row],[87]]</f>
        <v>0.10720003254415</v>
      </c>
      <c r="CL504" s="10">
        <f>3/24000000*OO[[#This Row],[146 (07JUL1985 03:00:00)-Water Temperature (C)]]*OO[[#This Row],[88]]</f>
        <v>0.10858364681197498</v>
      </c>
      <c r="CM504" s="10">
        <f>3/24000000*OO[[#This Row],[147 (07JUL1985 06:00:00)-Water Temperature (C)]]*OO[[#This Row],[89]]</f>
        <v>0.10959957954463749</v>
      </c>
      <c r="CN504" s="10">
        <f>3/24000000*OO[[#This Row],[148 (07JUL1985 09:00:00)-Water Temperature (C)]]*OO[[#This Row],[90]]</f>
        <v>0.110284786155075</v>
      </c>
      <c r="CO504" s="10">
        <f>3/24000000*OO[[#This Row],[149 (07JUL1985 12:00:00)-Water Temperature (C)]]*OO[[#This Row],[91]]</f>
        <v>0.11073705521504998</v>
      </c>
      <c r="CP504" s="10">
        <f>3/24000000*OO[[#This Row],[150 (07JUL1985 15:00:00)-Water Temperature (C)]]*OO[[#This Row],[92]]</f>
        <v>0.11106274680409998</v>
      </c>
      <c r="CQ504" s="10">
        <f>3/24000000*OO[[#This Row],[151 (07JUL1985 18:00:00)-Water Temperature (C)]]*OO[[#This Row],[93]]</f>
        <v>0.11110202712894998</v>
      </c>
      <c r="CR504" s="10">
        <f>3/24000000*OO[[#This Row],[152 (07JUL1985 21:00:00)-Water Temperature (C)]]*OO[[#This Row],[94]]</f>
        <v>0.11099479931999999</v>
      </c>
      <c r="CS504" s="10">
        <f>3/24000000*OO[[#This Row],[153 (08JUL1985 00:00:00)-Water Temperature (C)]]*OO[[#This Row],[95]]</f>
        <v>0.11081113228639999</v>
      </c>
      <c r="CT504" s="10">
        <f>3/24000000*OO[[#This Row],[154 (08JUL1985 03:00:00)-Water Temperature (C)]]*OO[[#This Row],[96]]</f>
        <v>0.11126915275325</v>
      </c>
      <c r="CU504" s="10">
        <f>3/24000000*OO[[#This Row],[155 (08JUL1985 06:00:00)-Water Temperature (C)]]*OO[[#This Row],[97]]</f>
        <v>0.11172527053782498</v>
      </c>
      <c r="CV504" s="10">
        <f>3/24000000*OO[[#This Row],[156 (08JUL1985 09:00:00)-Water Temperature (C)]]*OO[[#This Row],[98]]</f>
        <v>0.11186164309499999</v>
      </c>
      <c r="CW504" s="10">
        <f>3/24000000*OO[[#This Row],[157 (08JUL1985 12:00:00)-Water Temperature (C)]]*OO[[#This Row],[99]]</f>
        <v>0.1118409302495625</v>
      </c>
    </row>
    <row r="505" spans="1:101" x14ac:dyDescent="0.35">
      <c r="A505" t="s">
        <v>512</v>
      </c>
      <c r="B505">
        <v>848.56320000000005</v>
      </c>
      <c r="C505" s="10">
        <f>3/24*OO[[#This Row],[59 (26JUN1985 06:00:00)-Water Temperature (C)]]*OO[[#This Row],[1]]/SUM(OO[1])</f>
        <v>0</v>
      </c>
      <c r="D505" s="10">
        <f>3/24*OO[[#This Row],[60 (26JUN1985 09:00:00)-Water Temperature (C)]]*OO[[#This Row],[2]]/SUM(OO[2])</f>
        <v>0</v>
      </c>
      <c r="E505" s="10">
        <f>3/24*OO[[#This Row],[61 (26JUN1985 12:00:00)-Water Temperature (C)]]*OO[[#This Row],[3]]/SUM(OO[3])</f>
        <v>0</v>
      </c>
      <c r="F505" s="10">
        <f>3/24*OO[[#This Row],[62 (26JUN1985 15:00:00)-Water Temperature (C)]]*OO[[#This Row],[4]]/SUM(OO[4])</f>
        <v>0</v>
      </c>
      <c r="G505" s="10">
        <f>3/24*OO[[#This Row],[63 (26JUN1985 18:00:00)-Water Temperature (C)]]*OO[[#This Row],[5]]/SUM(OO[5])</f>
        <v>0</v>
      </c>
      <c r="H505" s="10">
        <f>3/24*OO[[#This Row],[64 (26JUN1985 21:00:00)-Water Temperature (C)]]*OO[[#This Row],[6]]/SUM(OO[6])</f>
        <v>0</v>
      </c>
      <c r="I505" s="10">
        <f>3/24*OO[[#This Row],[65 (27JUN1985 00:00:00)-Water Temperature (C)]]*OO[[#This Row],[7]]/SUM(OO[7])</f>
        <v>0</v>
      </c>
      <c r="J505" s="10">
        <f>3/24*OO[[#This Row],[66 (27JUN1985 03:00:00)-Water Temperature (C)]]*OO[[#This Row],[8]]/SUM(OO[8])</f>
        <v>0</v>
      </c>
      <c r="K505" s="10">
        <f>3/24*OO[[#This Row],[67 (27JUN1985 06:00:00)-Water Temperature (C)]]*OO[[#This Row],[9]]/SUM(OO[9])</f>
        <v>0</v>
      </c>
      <c r="L505" s="10">
        <f>3/24*OO[[#This Row],[68 (27JUN1985 09:00:00)-Water Temperature (C)]]*OO[[#This Row],[10]]/SUM(OO[10])</f>
        <v>0</v>
      </c>
      <c r="M505" s="10">
        <f>3/24*OO[[#This Row],[69 (27JUN1985 12:00:00)-Water Temperature (C)]]*OO[[#This Row],[11]]/SUM(OO[11])</f>
        <v>0</v>
      </c>
      <c r="N505" s="10">
        <f>3/24*OO[[#This Row],[70 (27JUN1985 15:00:00)-Water Temperature (C)]]*OO[[#This Row],[12]]/SUM(OO[12])</f>
        <v>0</v>
      </c>
      <c r="O505" s="10">
        <f>3/24*OO[[#This Row],[71 (27JUN1985 18:00:00)-Water Temperature (C)]]*OO[[#This Row],[13]]/SUM(OO[13])</f>
        <v>0</v>
      </c>
      <c r="P505" s="10">
        <f>3/24*OO[[#This Row],[72 (27JUN1985 21:00:00)-Water Temperature (C)]]*OO[[#This Row],[14]]/SUM(OO[14])</f>
        <v>0</v>
      </c>
      <c r="Q505" s="10">
        <f>3/24*OO[[#This Row],[73 (28JUN1985 00:00:00)-Water Temperature (C)]]*OO[[#This Row],[15]]/SUM(OO[15])</f>
        <v>0</v>
      </c>
      <c r="R505" s="10">
        <f>3/24*OO[[#This Row],[74 (28JUN1985 03:00:00)-Water Temperature (C)]]*OO[[#This Row],[16]]/SUM(OO[16])</f>
        <v>0</v>
      </c>
      <c r="S505" s="10">
        <f>3/24*OO[[#This Row],[75 (28JUN1985 06:00:00)-Water Temperature (C)]]*OO[[#This Row],[17]]/SUM(OO[17])</f>
        <v>0</v>
      </c>
      <c r="T505" s="10">
        <f>3/24*OO[[#This Row],[76 (28JUN1985 09:00:00)-Water Temperature (C)]]*OO[[#This Row],[18]]/SUM(OO[18])</f>
        <v>0</v>
      </c>
      <c r="U505" s="10">
        <f>3/24*OO[[#This Row],[77 (28JUN1985 12:00:00)-Water Temperature (C)]]*OO[[#This Row],[19]]/SUM(OO[19])</f>
        <v>0</v>
      </c>
      <c r="V505" s="10">
        <f>3/24000000*OO[[#This Row],[78 (28JUN1985 15:00:00)-Water Temperature (C)]]*OO[[#This Row],[20]]</f>
        <v>0</v>
      </c>
      <c r="W505" s="10">
        <f>3/24000000*OO[[#This Row],[79 (28JUN1985 18:00:00)-Water Temperature (C)]]*OO[[#This Row],[21]]</f>
        <v>0</v>
      </c>
      <c r="X505" s="10">
        <f>3/24000000*OO[[#This Row],[80 (28JUN1985 21:00:00)-Water Temperature (C)]]*OO[[#This Row],[22]]</f>
        <v>0</v>
      </c>
      <c r="Y505" s="10">
        <f>3/24000000*OO[[#This Row],[81 (29JUN1985 00:00:00)-Water Temperature (C)]]*OO[[#This Row],[23]]</f>
        <v>0</v>
      </c>
      <c r="Z505" s="10">
        <f>3/24000000*OO[[#This Row],[82 (29JUN1985 03:00:00)-Water Temperature (C)]]*OO[[#This Row],[24]]</f>
        <v>0</v>
      </c>
      <c r="AA505" s="10">
        <f>3/24000000*OO[[#This Row],[83 (29JUN1985 06:00:00)-Water Temperature (C)]]*OO[[#This Row],[25]]</f>
        <v>0</v>
      </c>
      <c r="AB505" s="10">
        <f>3/24000000*OO[[#This Row],[84 (29JUN1985 09:00:00)-Water Temperature (C)]]*OO[[#This Row],[26]]</f>
        <v>0</v>
      </c>
      <c r="AC505" s="10">
        <f>3/24000000*OO[[#This Row],[85 (29JUN1985 12:00:00)-Water Temperature (C)]]*OO[[#This Row],[27]]</f>
        <v>0</v>
      </c>
      <c r="AD505" s="10">
        <f>3/24000000*OO[[#This Row],[86 (29JUN1985 15:00:00)-Water Temperature (C)]]*OO[[#This Row],[28]]</f>
        <v>0</v>
      </c>
      <c r="AE505" s="10">
        <f>3/24000000*OO[[#This Row],[88 (29JUN1985 21:00:00)-Water Temperature (C)]]*OO[[#This Row],[30]]</f>
        <v>1.51233682359E-37</v>
      </c>
      <c r="AF505" s="10">
        <f>3/24000000*OO[[#This Row],[88 (29JUN1985 21:00:00)-Water Temperature (C)]]*OO[[#This Row],[30]]</f>
        <v>1.51233682359E-37</v>
      </c>
      <c r="AG505" s="10">
        <f>3/24000000*OO[[#This Row],[89 (30JUN1985 00:00:00)-Water Temperature (C)]]*OO[[#This Row],[31]]</f>
        <v>1.0793532312959998E-33</v>
      </c>
      <c r="AH505" s="10">
        <f>3/24000000*OO[[#This Row],[90 (30JUN1985 03:00:00)-Water Temperature (C)]]*OO[[#This Row],[32]]</f>
        <v>2.5458566425904999E-30</v>
      </c>
      <c r="AI505" s="10">
        <f>3/24000000*OO[[#This Row],[91 (30JUN1985 06:00:00)-Water Temperature (C)]]*OO[[#This Row],[33]]</f>
        <v>2.4287750635793746E-27</v>
      </c>
      <c r="AJ505" s="10">
        <f>3/24000000*OO[[#This Row],[92 (30JUN1985 09:00:00)-Water Temperature (C)]]*OO[[#This Row],[34]]</f>
        <v>1.0749470363639997E-24</v>
      </c>
      <c r="AK505" s="10">
        <f>3/24000000*OO[[#This Row],[93 (30JUN1985 12:00:00)-Water Temperature (C)]]*OO[[#This Row],[35]]</f>
        <v>2.4783789745274999E-22</v>
      </c>
      <c r="AL505" s="10">
        <f>3/24000000*OO[[#This Row],[94 (30JUN1985 15:00:00)-Water Temperature (C)]]*OO[[#This Row],[36]]</f>
        <v>3.2124868806343743E-20</v>
      </c>
      <c r="AM505" s="10">
        <f>3/24000000*OO[[#This Row],[95 (30JUN1985 18:00:00)-Water Temperature (C)]]*OO[[#This Row],[37]]</f>
        <v>2.5116182491199996E-18</v>
      </c>
      <c r="AN505" s="10">
        <f>3/24000000*OO[[#This Row],[96 (30JUN1985 21:00:00)-Water Temperature (C)]]*OO[[#This Row],[38]]</f>
        <v>1.2621598604793749E-16</v>
      </c>
      <c r="AO505" s="10">
        <f>3/24000000*OO[[#This Row],[97 (01JUL1985 00:00:00)-Water Temperature (C)]]*OO[[#This Row],[39]]</f>
        <v>4.2910347204999995E-15</v>
      </c>
      <c r="AP505" s="10">
        <f>3/24000000*OO[[#This Row],[98 (01JUL1985 03:00:00)-Water Temperature (C)]]*OO[[#This Row],[40]]</f>
        <v>1.0327855783312499E-13</v>
      </c>
      <c r="AQ505" s="10">
        <f>3/24000000*OO[[#This Row],[99 (01JUL1985 06:00:00)-Water Temperature (C)]]*OO[[#This Row],[41]]</f>
        <v>1.811861582508E-12</v>
      </c>
      <c r="AR505" s="10">
        <f>3/24000000*OO[[#This Row],[100 (01JUL1985 09:00:00)-Water Temperature (C)]]*OO[[#This Row],[42]]</f>
        <v>2.3876062906784999E-11</v>
      </c>
      <c r="AS505" s="10">
        <f>3/24000000*OO[[#This Row],[101 (01JUL1985 12:00:00)-Water Temperature (C)]]*OO[[#This Row],[43]]</f>
        <v>2.4311641022140003E-10</v>
      </c>
      <c r="AT505" s="10">
        <f>3/24000000*OO[[#This Row],[102 (01JUL1985 15:00:00)-Water Temperature (C)]]*OO[[#This Row],[44]]</f>
        <v>1.9606201900219997E-9</v>
      </c>
      <c r="AU505" s="10">
        <f>3/24000000*OO[[#This Row],[103 (01JUL1985 18:00:00)-Water Temperature (C)]]*OO[[#This Row],[45]]</f>
        <v>1.2814428129974999E-8</v>
      </c>
      <c r="AV505" s="10">
        <f>3/24000000*OO[[#This Row],[104 (01JUL1985 21:00:00)-Water Temperature (C)]]*OO[[#This Row],[46]]</f>
        <v>6.924606326901249E-8</v>
      </c>
      <c r="AW505" s="10">
        <f>3/24000000*OO[[#This Row],[105 (02JUL1985 00:00:00)-Water Temperature (C)]]*OO[[#This Row],[47]]</f>
        <v>3.1548875035562498E-7</v>
      </c>
      <c r="AX505" s="10">
        <f>3/24000000*OO[[#This Row],[106 (02JUL1985 03:00:00)-Water Temperature (C)]]*OO[[#This Row],[48]]</f>
        <v>1.236608000578E-6</v>
      </c>
      <c r="AY505" s="10">
        <f>3/24000000*OO[[#This Row],[107 (02JUL1985 06:00:00)-Water Temperature (C)]]*OO[[#This Row],[49]]</f>
        <v>4.2139299833800006E-6</v>
      </c>
      <c r="AZ505" s="10">
        <f>3/24000000*OO[[#This Row],[108 (02JUL1985 09:00:00)-Water Temperature (C)]]*OO[[#This Row],[50]]</f>
        <v>1.264231734453E-5</v>
      </c>
      <c r="BA505" s="10">
        <f>3/24000000*OO[[#This Row],[109 (02JUL1985 12:00:00)-Water Temperature (C)]]*OO[[#This Row],[51]]</f>
        <v>3.3713296043399993E-5</v>
      </c>
      <c r="BB505" s="10">
        <f>3/24000000*OO[[#This Row],[110 (02JUL1985 15:00:00)-Water Temperature (C)]]*OO[[#This Row],[52]]</f>
        <v>8.0741587011187493E-5</v>
      </c>
      <c r="BC505" s="10">
        <f>3/24000000*OO[[#This Row],[111 (02JUL1985 18:00:00)-Water Temperature (C)]]*OO[[#This Row],[53]]</f>
        <v>1.7528605044500001E-4</v>
      </c>
      <c r="BD505" s="10">
        <f>3/24000000*OO[[#This Row],[112 (02JUL1985 21:00:00)-Water Temperature (C)]]*OO[[#This Row],[54]]</f>
        <v>3.4987508155175003E-4</v>
      </c>
      <c r="BE505" s="10">
        <f>3/24000000*OO[[#This Row],[113 (03JUL1985 00:00:00)-Water Temperature (C)]]*OO[[#This Row],[55]]</f>
        <v>6.4904643015899991E-4</v>
      </c>
      <c r="BF505" s="10">
        <f>3/24000000*OO[[#This Row],[114 (03JUL1985 03:00:00)-Water Temperature (C)]]*OO[[#This Row],[56]]</f>
        <v>1.1314215077999998E-3</v>
      </c>
      <c r="BG505" s="10">
        <f>3/24000000*OO[[#This Row],[115 (03JUL1985 06:00:00)-Water Temperature (C)]]*OO[[#This Row],[57]]</f>
        <v>1.8603313533935E-3</v>
      </c>
      <c r="BH505" s="10">
        <f>3/24000000*OO[[#This Row],[116 (03JUL1985 09:00:00)-Water Temperature (C)]]*OO[[#This Row],[58]]</f>
        <v>2.8883465380192498E-3</v>
      </c>
      <c r="BI505" s="10">
        <f>3/24000000*OO[[#This Row],[117 (03JUL1985 12:00:00)-Water Temperature (C)]]*OO[[#This Row],[59]]</f>
        <v>4.2713296298025E-3</v>
      </c>
      <c r="BJ505" s="10">
        <f>3/24000000*OO[[#This Row],[118 (03JUL1985 15:00:00)-Water Temperature (C)]]*OO[[#This Row],[60]]</f>
        <v>6.0417550870199999E-3</v>
      </c>
      <c r="BK505" s="10">
        <f>3/24000000*OO[[#This Row],[119 (03JUL1985 18:00:00)-Water Temperature (C)]]*OO[[#This Row],[61]]</f>
        <v>8.2144492040812506E-3</v>
      </c>
      <c r="BL505" s="10">
        <f>3/24000000*OO[[#This Row],[120 (03JUL1985 21:00:00)-Water Temperature (C)]]*OO[[#This Row],[62]]</f>
        <v>1.0804071960325002E-2</v>
      </c>
      <c r="BM505" s="10">
        <f>3/24000000*OO[[#This Row],[121 (04JUL1985 00:00:00)-Water Temperature (C)]]*OO[[#This Row],[63]]</f>
        <v>1.383659766570375E-2</v>
      </c>
      <c r="BN505" s="10">
        <f>3/24000000*OO[[#This Row],[122 (04JUL1985 03:00:00)-Water Temperature (C)]]*OO[[#This Row],[64]]</f>
        <v>1.7403784267155002E-2</v>
      </c>
      <c r="BO505" s="10">
        <f>3/24000000*OO[[#This Row],[123 (04JUL1985 06:00:00)-Water Temperature (C)]]*OO[[#This Row],[65]]</f>
        <v>2.1402009148142498E-2</v>
      </c>
      <c r="BP505" s="10">
        <f>3/24000000*OO[[#This Row],[124 (04JUL1985 09:00:00)-Water Temperature (C)]]*OO[[#This Row],[66]]</f>
        <v>2.5740667524569997E-2</v>
      </c>
      <c r="BQ505" s="10">
        <f>3/24000000*OO[[#This Row],[125 (04JUL1985 12:00:00)-Water Temperature (C)]]*OO[[#This Row],[67]]</f>
        <v>3.0247855581051246E-2</v>
      </c>
      <c r="BR505" s="10">
        <f>3/24000000*OO[[#This Row],[126 (04JUL1985 15:00:00)-Water Temperature (C)]]*OO[[#This Row],[68]]</f>
        <v>3.4866532356974997E-2</v>
      </c>
      <c r="BS505" s="10">
        <f>3/24000000*OO[[#This Row],[127 (04JUL1985 18:00:00)-Water Temperature (C)]]*OO[[#This Row],[69]]</f>
        <v>3.9476636720685E-2</v>
      </c>
      <c r="BT505" s="10">
        <f>3/24000000*OO[[#This Row],[128 (04JUL1985 21:00:00)-Water Temperature (C)]]*OO[[#This Row],[70]]</f>
        <v>4.4129082538799998E-2</v>
      </c>
      <c r="BU505" s="10">
        <f>3/24000000*OO[[#This Row],[129 (05JUL1985 00:00:00)-Water Temperature (C)]]*OO[[#This Row],[71]]</f>
        <v>4.8828329449387503E-2</v>
      </c>
      <c r="BV505" s="10">
        <f>3/24000000*OO[[#This Row],[130 (05JUL1985 03:00:00)-Water Temperature (C)]]*OO[[#This Row],[72]]</f>
        <v>5.3785350832237497E-2</v>
      </c>
      <c r="BW505" s="10">
        <f>3/24000000*OO[[#This Row],[131 (05JUL1985 06:00:00)-Water Temperature (C)]]*OO[[#This Row],[73]]</f>
        <v>5.8696565589899996E-2</v>
      </c>
      <c r="BX505" s="10">
        <f>3/24000000*OO[[#This Row],[132 (05JUL1985 09:00:00)-Water Temperature (C)]]*OO[[#This Row],[74]]</f>
        <v>6.3491633356012489E-2</v>
      </c>
      <c r="BY505" s="10">
        <f>3/24000000*OO[[#This Row],[133 (05JUL1985 12:00:00)-Water Temperature (C)]]*OO[[#This Row],[75]]</f>
        <v>6.8075266165937509E-2</v>
      </c>
      <c r="BZ505" s="10">
        <f>3/24000000*OO[[#This Row],[134 (05JUL1985 15:00:00)-Water Temperature (C)]]*OO[[#This Row],[76]]</f>
        <v>7.2202377402900003E-2</v>
      </c>
      <c r="CA505" s="10">
        <f>3/24000000*OO[[#This Row],[135 (05JUL1985 18:00:00)-Water Temperature (C)]]*OO[[#This Row],[77]]</f>
        <v>7.592771719468748E-2</v>
      </c>
      <c r="CB505" s="10">
        <f>3/24000000*OO[[#This Row],[136 (05JUL1985 21:00:00)-Water Temperature (C)]]*OO[[#This Row],[78]]</f>
        <v>7.9355189031249995E-2</v>
      </c>
      <c r="CC505" s="10">
        <f>3/24000000*OO[[#This Row],[137 (06JUL1985 00:00:00)-Water Temperature (C)]]*OO[[#This Row],[79]]</f>
        <v>8.2661740911749992E-2</v>
      </c>
      <c r="CD505" s="10">
        <f>3/24000000*OO[[#This Row],[138 (06JUL1985 03:00:00)-Water Temperature (C)]]*OO[[#This Row],[80]]</f>
        <v>8.6134203692249986E-2</v>
      </c>
      <c r="CE505" s="10">
        <f>3/24000000*OO[[#This Row],[139 (06JUL1985 06:00:00)-Water Temperature (C)]]*OO[[#This Row],[81]]</f>
        <v>8.9418405096899994E-2</v>
      </c>
      <c r="CF505" s="10">
        <f>3/24000000*OO[[#This Row],[140 (06JUL1985 09:00:00)-Water Temperature (C)]]*OO[[#This Row],[82]]</f>
        <v>9.2498948046549984E-2</v>
      </c>
      <c r="CG505" s="10">
        <f>3/24000000*OO[[#This Row],[141 (06JUL1985 12:00:00)-Water Temperature (C)]]*OO[[#This Row],[83]]</f>
        <v>9.5198848899199981E-2</v>
      </c>
      <c r="CH505" s="10">
        <f>3/24000000*OO[[#This Row],[142 (06JUL1985 15:00:00)-Water Temperature (C)]]*OO[[#This Row],[84]]</f>
        <v>9.7448559325599982E-2</v>
      </c>
      <c r="CI505" s="10">
        <f>3/24000000*OO[[#This Row],[143 (06JUL1985 18:00:00)-Water Temperature (C)]]*OO[[#This Row],[85]]</f>
        <v>9.9083464675875019E-2</v>
      </c>
      <c r="CJ505" s="10">
        <f>3/24000000*OO[[#This Row],[144 (06JUL1985 21:00:00)-Water Temperature (C)]]*OO[[#This Row],[86]]</f>
        <v>0.100448535888175</v>
      </c>
      <c r="CK505" s="10">
        <f>3/24000000*OO[[#This Row],[145 (07JUL1985 00:00:00)-Water Temperature (C)]]*OO[[#This Row],[87]]</f>
        <v>0.101689663171875</v>
      </c>
      <c r="CL505" s="10">
        <f>3/24000000*OO[[#This Row],[146 (07JUL1985 03:00:00)-Water Temperature (C)]]*OO[[#This Row],[88]]</f>
        <v>0.1033351909319</v>
      </c>
      <c r="CM505" s="10">
        <f>3/24000000*OO[[#This Row],[147 (07JUL1985 06:00:00)-Water Temperature (C)]]*OO[[#This Row],[89]]</f>
        <v>0.10459708825034998</v>
      </c>
      <c r="CN505" s="10">
        <f>3/24000000*OO[[#This Row],[148 (07JUL1985 09:00:00)-Water Temperature (C)]]*OO[[#This Row],[90]]</f>
        <v>0.10554731727879998</v>
      </c>
      <c r="CO505" s="10">
        <f>3/24000000*OO[[#This Row],[149 (07JUL1985 12:00:00)-Water Temperature (C)]]*OO[[#This Row],[91]]</f>
        <v>0.10626313360897498</v>
      </c>
      <c r="CP505" s="10">
        <f>3/24000000*OO[[#This Row],[150 (07JUL1985 15:00:00)-Water Temperature (C)]]*OO[[#This Row],[92]]</f>
        <v>0.10683584706075</v>
      </c>
      <c r="CQ505" s="10">
        <f>3/24000000*OO[[#This Row],[151 (07JUL1985 18:00:00)-Water Temperature (C)]]*OO[[#This Row],[93]]</f>
        <v>0.10712751061162498</v>
      </c>
      <c r="CR505" s="10">
        <f>3/24000000*OO[[#This Row],[152 (07JUL1985 21:00:00)-Water Temperature (C)]]*OO[[#This Row],[94]]</f>
        <v>0.10726616057453749</v>
      </c>
      <c r="CS505" s="10">
        <f>3/24000000*OO[[#This Row],[153 (08JUL1985 00:00:00)-Water Temperature (C)]]*OO[[#This Row],[95]]</f>
        <v>0.1073233651266</v>
      </c>
      <c r="CT505" s="10">
        <f>3/24000000*OO[[#This Row],[154 (08JUL1985 03:00:00)-Water Temperature (C)]]*OO[[#This Row],[96]]</f>
        <v>0.10800458937773749</v>
      </c>
      <c r="CU505" s="10">
        <f>3/24000000*OO[[#This Row],[155 (08JUL1985 06:00:00)-Water Temperature (C)]]*OO[[#This Row],[97]]</f>
        <v>0.10865554313356249</v>
      </c>
      <c r="CV505" s="10">
        <f>3/24000000*OO[[#This Row],[156 (08JUL1985 09:00:00)-Water Temperature (C)]]*OO[[#This Row],[98]]</f>
        <v>0.10898110037787498</v>
      </c>
      <c r="CW505" s="10">
        <f>3/24000000*OO[[#This Row],[157 (08JUL1985 12:00:00)-Water Temperature (C)]]*OO[[#This Row],[99]]</f>
        <v>0.10915002525487502</v>
      </c>
    </row>
    <row r="506" spans="1:101" x14ac:dyDescent="0.35">
      <c r="A506" t="s">
        <v>513</v>
      </c>
      <c r="B506">
        <v>838.55349999999999</v>
      </c>
      <c r="C506" s="10">
        <f>3/24*OO[[#This Row],[59 (26JUN1985 06:00:00)-Water Temperature (C)]]*OO[[#This Row],[1]]/SUM(OO[1])</f>
        <v>0</v>
      </c>
      <c r="D506" s="10">
        <f>3/24*OO[[#This Row],[60 (26JUN1985 09:00:00)-Water Temperature (C)]]*OO[[#This Row],[2]]/SUM(OO[2])</f>
        <v>0</v>
      </c>
      <c r="E506" s="10">
        <f>3/24*OO[[#This Row],[61 (26JUN1985 12:00:00)-Water Temperature (C)]]*OO[[#This Row],[3]]/SUM(OO[3])</f>
        <v>0</v>
      </c>
      <c r="F506" s="10">
        <f>3/24*OO[[#This Row],[62 (26JUN1985 15:00:00)-Water Temperature (C)]]*OO[[#This Row],[4]]/SUM(OO[4])</f>
        <v>0</v>
      </c>
      <c r="G506" s="10">
        <f>3/24*OO[[#This Row],[63 (26JUN1985 18:00:00)-Water Temperature (C)]]*OO[[#This Row],[5]]/SUM(OO[5])</f>
        <v>0</v>
      </c>
      <c r="H506" s="10">
        <f>3/24*OO[[#This Row],[64 (26JUN1985 21:00:00)-Water Temperature (C)]]*OO[[#This Row],[6]]/SUM(OO[6])</f>
        <v>0</v>
      </c>
      <c r="I506" s="10">
        <f>3/24*OO[[#This Row],[65 (27JUN1985 00:00:00)-Water Temperature (C)]]*OO[[#This Row],[7]]/SUM(OO[7])</f>
        <v>0</v>
      </c>
      <c r="J506" s="10">
        <f>3/24*OO[[#This Row],[66 (27JUN1985 03:00:00)-Water Temperature (C)]]*OO[[#This Row],[8]]/SUM(OO[8])</f>
        <v>0</v>
      </c>
      <c r="K506" s="10">
        <f>3/24*OO[[#This Row],[67 (27JUN1985 06:00:00)-Water Temperature (C)]]*OO[[#This Row],[9]]/SUM(OO[9])</f>
        <v>0</v>
      </c>
      <c r="L506" s="10">
        <f>3/24*OO[[#This Row],[68 (27JUN1985 09:00:00)-Water Temperature (C)]]*OO[[#This Row],[10]]/SUM(OO[10])</f>
        <v>0</v>
      </c>
      <c r="M506" s="10">
        <f>3/24*OO[[#This Row],[69 (27JUN1985 12:00:00)-Water Temperature (C)]]*OO[[#This Row],[11]]/SUM(OO[11])</f>
        <v>0</v>
      </c>
      <c r="N506" s="10">
        <f>3/24*OO[[#This Row],[70 (27JUN1985 15:00:00)-Water Temperature (C)]]*OO[[#This Row],[12]]/SUM(OO[12])</f>
        <v>0</v>
      </c>
      <c r="O506" s="10">
        <f>3/24*OO[[#This Row],[71 (27JUN1985 18:00:00)-Water Temperature (C)]]*OO[[#This Row],[13]]/SUM(OO[13])</f>
        <v>0</v>
      </c>
      <c r="P506" s="10">
        <f>3/24*OO[[#This Row],[72 (27JUN1985 21:00:00)-Water Temperature (C)]]*OO[[#This Row],[14]]/SUM(OO[14])</f>
        <v>0</v>
      </c>
      <c r="Q506" s="10">
        <f>3/24*OO[[#This Row],[73 (28JUN1985 00:00:00)-Water Temperature (C)]]*OO[[#This Row],[15]]/SUM(OO[15])</f>
        <v>0</v>
      </c>
      <c r="R506" s="10">
        <f>3/24*OO[[#This Row],[74 (28JUN1985 03:00:00)-Water Temperature (C)]]*OO[[#This Row],[16]]/SUM(OO[16])</f>
        <v>0</v>
      </c>
      <c r="S506" s="10">
        <f>3/24*OO[[#This Row],[75 (28JUN1985 06:00:00)-Water Temperature (C)]]*OO[[#This Row],[17]]/SUM(OO[17])</f>
        <v>0</v>
      </c>
      <c r="T506" s="10">
        <f>3/24*OO[[#This Row],[76 (28JUN1985 09:00:00)-Water Temperature (C)]]*OO[[#This Row],[18]]/SUM(OO[18])</f>
        <v>0</v>
      </c>
      <c r="U506" s="10">
        <f>3/24*OO[[#This Row],[77 (28JUN1985 12:00:00)-Water Temperature (C)]]*OO[[#This Row],[19]]/SUM(OO[19])</f>
        <v>0</v>
      </c>
      <c r="V506" s="10">
        <f>3/24000000*OO[[#This Row],[78 (28JUN1985 15:00:00)-Water Temperature (C)]]*OO[[#This Row],[20]]</f>
        <v>0</v>
      </c>
      <c r="W506" s="10">
        <f>3/24000000*OO[[#This Row],[79 (28JUN1985 18:00:00)-Water Temperature (C)]]*OO[[#This Row],[21]]</f>
        <v>0</v>
      </c>
      <c r="X506" s="10">
        <f>3/24000000*OO[[#This Row],[80 (28JUN1985 21:00:00)-Water Temperature (C)]]*OO[[#This Row],[22]]</f>
        <v>0</v>
      </c>
      <c r="Y506" s="10">
        <f>3/24000000*OO[[#This Row],[81 (29JUN1985 00:00:00)-Water Temperature (C)]]*OO[[#This Row],[23]]</f>
        <v>0</v>
      </c>
      <c r="Z506" s="10">
        <f>3/24000000*OO[[#This Row],[82 (29JUN1985 03:00:00)-Water Temperature (C)]]*OO[[#This Row],[24]]</f>
        <v>0</v>
      </c>
      <c r="AA506" s="10">
        <f>3/24000000*OO[[#This Row],[83 (29JUN1985 06:00:00)-Water Temperature (C)]]*OO[[#This Row],[25]]</f>
        <v>0</v>
      </c>
      <c r="AB506" s="10">
        <f>3/24000000*OO[[#This Row],[84 (29JUN1985 09:00:00)-Water Temperature (C)]]*OO[[#This Row],[26]]</f>
        <v>0</v>
      </c>
      <c r="AC506" s="10">
        <f>3/24000000*OO[[#This Row],[85 (29JUN1985 12:00:00)-Water Temperature (C)]]*OO[[#This Row],[27]]</f>
        <v>0</v>
      </c>
      <c r="AD506" s="10">
        <f>3/24000000*OO[[#This Row],[86 (29JUN1985 15:00:00)-Water Temperature (C)]]*OO[[#This Row],[28]]</f>
        <v>0</v>
      </c>
      <c r="AE506" s="10">
        <f>3/24000000*OO[[#This Row],[88 (29JUN1985 21:00:00)-Water Temperature (C)]]*OO[[#This Row],[30]]</f>
        <v>3.9440418185074996E-38</v>
      </c>
      <c r="AF506" s="10">
        <f>3/24000000*OO[[#This Row],[88 (29JUN1985 21:00:00)-Water Temperature (C)]]*OO[[#This Row],[30]]</f>
        <v>3.9440418185074996E-38</v>
      </c>
      <c r="AG506" s="10">
        <f>3/24000000*OO[[#This Row],[89 (30JUN1985 00:00:00)-Water Temperature (C)]]*OO[[#This Row],[31]]</f>
        <v>3.0541676829140002E-34</v>
      </c>
      <c r="AH506" s="10">
        <f>3/24000000*OO[[#This Row],[90 (30JUN1985 03:00:00)-Water Temperature (C)]]*OO[[#This Row],[32]]</f>
        <v>7.7358381998312489E-31</v>
      </c>
      <c r="AI506" s="10">
        <f>3/24000000*OO[[#This Row],[91 (30JUN1985 06:00:00)-Water Temperature (C)]]*OO[[#This Row],[33]]</f>
        <v>7.8808205430162493E-28</v>
      </c>
      <c r="AJ506" s="10">
        <f>3/24000000*OO[[#This Row],[92 (30JUN1985 09:00:00)-Water Temperature (C)]]*OO[[#This Row],[34]]</f>
        <v>3.7023904198507495E-25</v>
      </c>
      <c r="AK506" s="10">
        <f>3/24000000*OO[[#This Row],[93 (30JUN1985 12:00:00)-Water Temperature (C)]]*OO[[#This Row],[35]]</f>
        <v>9.0224496336650001E-23</v>
      </c>
      <c r="AL506" s="10">
        <f>3/24000000*OO[[#This Row],[94 (30JUN1985 15:00:00)-Water Temperature (C)]]*OO[[#This Row],[36]]</f>
        <v>1.2323889331871249E-20</v>
      </c>
      <c r="AM506" s="10">
        <f>3/24000000*OO[[#This Row],[95 (30JUN1985 18:00:00)-Water Temperature (C)]]*OO[[#This Row],[37]]</f>
        <v>1.0123972958570001E-18</v>
      </c>
      <c r="AN506" s="10">
        <f>3/24000000*OO[[#This Row],[96 (30JUN1985 21:00:00)-Water Temperature (C)]]*OO[[#This Row],[38]]</f>
        <v>5.3316126417212496E-17</v>
      </c>
      <c r="AO506" s="10">
        <f>3/24000000*OO[[#This Row],[97 (01JUL1985 00:00:00)-Water Temperature (C)]]*OO[[#This Row],[39]]</f>
        <v>1.8951300563153752E-15</v>
      </c>
      <c r="AP506" s="10">
        <f>3/24000000*OO[[#This Row],[98 (01JUL1985 03:00:00)-Water Temperature (C)]]*OO[[#This Row],[40]]</f>
        <v>4.7589576842887505E-14</v>
      </c>
      <c r="AQ506" s="10">
        <f>3/24000000*OO[[#This Row],[99 (01JUL1985 06:00:00)-Water Temperature (C)]]*OO[[#This Row],[41]]</f>
        <v>8.6959681379999999E-13</v>
      </c>
      <c r="AR506" s="10">
        <f>3/24000000*OO[[#This Row],[100 (01JUL1985 09:00:00)-Water Temperature (C)]]*OO[[#This Row],[42]]</f>
        <v>1.1914167342077499E-11</v>
      </c>
      <c r="AS506" s="10">
        <f>3/24000000*OO[[#This Row],[101 (01JUL1985 12:00:00)-Water Temperature (C)]]*OO[[#This Row],[43]]</f>
        <v>1.259562748726125E-10</v>
      </c>
      <c r="AT506" s="10">
        <f>3/24000000*OO[[#This Row],[102 (01JUL1985 15:00:00)-Water Temperature (C)]]*OO[[#This Row],[44]]</f>
        <v>1.0531201659222499E-9</v>
      </c>
      <c r="AU506" s="10">
        <f>3/24000000*OO[[#This Row],[103 (01JUL1985 18:00:00)-Water Temperature (C)]]*OO[[#This Row],[45]]</f>
        <v>7.1266855121049997E-9</v>
      </c>
      <c r="AV506" s="10">
        <f>3/24000000*OO[[#This Row],[104 (01JUL1985 21:00:00)-Water Temperature (C)]]*OO[[#This Row],[46]]</f>
        <v>3.9822316231650004E-8</v>
      </c>
      <c r="AW506" s="10">
        <f>3/24000000*OO[[#This Row],[105 (02JUL1985 00:00:00)-Water Temperature (C)]]*OO[[#This Row],[47]]</f>
        <v>1.8735882966541251E-7</v>
      </c>
      <c r="AX506" s="10">
        <f>3/24000000*OO[[#This Row],[106 (02JUL1985 03:00:00)-Water Temperature (C)]]*OO[[#This Row],[48]]</f>
        <v>7.5739639533112508E-7</v>
      </c>
      <c r="AY506" s="10">
        <f>3/24000000*OO[[#This Row],[107 (02JUL1985 06:00:00)-Water Temperature (C)]]*OO[[#This Row],[49]]</f>
        <v>2.6587217081609998E-6</v>
      </c>
      <c r="AZ506" s="10">
        <f>3/24000000*OO[[#This Row],[108 (02JUL1985 09:00:00)-Water Temperature (C)]]*OO[[#This Row],[50]]</f>
        <v>8.2075838975725006E-6</v>
      </c>
      <c r="BA506" s="10">
        <f>3/24000000*OO[[#This Row],[109 (02JUL1985 12:00:00)-Water Temperature (C)]]*OO[[#This Row],[51]]</f>
        <v>2.2495469183754999E-5</v>
      </c>
      <c r="BB506" s="10">
        <f>3/24000000*OO[[#This Row],[110 (02JUL1985 15:00:00)-Water Temperature (C)]]*OO[[#This Row],[52]]</f>
        <v>5.5309720605549998E-5</v>
      </c>
      <c r="BC506" s="10">
        <f>3/24000000*OO[[#This Row],[111 (02JUL1985 18:00:00)-Water Temperature (C)]]*OO[[#This Row],[53]]</f>
        <v>1.2312570949952502E-4</v>
      </c>
      <c r="BD506" s="10">
        <f>3/24000000*OO[[#This Row],[112 (02JUL1985 21:00:00)-Water Temperature (C)]]*OO[[#This Row],[54]]</f>
        <v>2.517004558135E-4</v>
      </c>
      <c r="BE506" s="10">
        <f>3/24000000*OO[[#This Row],[113 (03JUL1985 00:00:00)-Water Temperature (C)]]*OO[[#This Row],[55]]</f>
        <v>4.7763140973600002E-4</v>
      </c>
      <c r="BF506" s="10">
        <f>3/24000000*OO[[#This Row],[114 (03JUL1985 03:00:00)-Water Temperature (C)]]*OO[[#This Row],[56]]</f>
        <v>8.5064234062499986E-4</v>
      </c>
      <c r="BG506" s="10">
        <f>3/24000000*OO[[#This Row],[115 (03JUL1985 06:00:00)-Water Temperature (C)]]*OO[[#This Row],[57]]</f>
        <v>1.4275244503259999E-3</v>
      </c>
      <c r="BH506" s="10">
        <f>3/24000000*OO[[#This Row],[116 (03JUL1985 09:00:00)-Water Temperature (C)]]*OO[[#This Row],[58]]</f>
        <v>2.2599141136245E-3</v>
      </c>
      <c r="BI506" s="10">
        <f>3/24000000*OO[[#This Row],[117 (03JUL1985 12:00:00)-Water Temperature (C)]]*OO[[#This Row],[59]]</f>
        <v>3.4037736390454998E-3</v>
      </c>
      <c r="BJ506" s="10">
        <f>3/24000000*OO[[#This Row],[118 (03JUL1985 15:00:00)-Water Temperature (C)]]*OO[[#This Row],[60]]</f>
        <v>4.8984112294337499E-3</v>
      </c>
      <c r="BK506" s="10">
        <f>3/24000000*OO[[#This Row],[119 (03JUL1985 18:00:00)-Water Temperature (C)]]*OO[[#This Row],[61]]</f>
        <v>6.7681719967875005E-3</v>
      </c>
      <c r="BL506" s="10">
        <f>3/24000000*OO[[#This Row],[120 (03JUL1985 21:00:00)-Water Temperature (C)]]*OO[[#This Row],[62]]</f>
        <v>9.0380136661799993E-3</v>
      </c>
      <c r="BM506" s="10">
        <f>3/24000000*OO[[#This Row],[121 (04JUL1985 00:00:00)-Water Temperature (C)]]*OO[[#This Row],[63]]</f>
        <v>1.174016421987375E-2</v>
      </c>
      <c r="BN506" s="10">
        <f>3/24000000*OO[[#This Row],[122 (04JUL1985 03:00:00)-Water Temperature (C)]]*OO[[#This Row],[64]]</f>
        <v>1.4963366361689998E-2</v>
      </c>
      <c r="BO506" s="10">
        <f>3/24000000*OO[[#This Row],[123 (04JUL1985 06:00:00)-Water Temperature (C)]]*OO[[#This Row],[65]]</f>
        <v>1.8632417163062503E-2</v>
      </c>
      <c r="BP506" s="10">
        <f>3/24000000*OO[[#This Row],[124 (04JUL1985 09:00:00)-Water Temperature (C)]]*OO[[#This Row],[66]]</f>
        <v>2.2675347951262498E-2</v>
      </c>
      <c r="BQ506" s="10">
        <f>3/24000000*OO[[#This Row],[125 (04JUL1985 12:00:00)-Water Temperature (C)]]*OO[[#This Row],[67]]</f>
        <v>2.694376033843375E-2</v>
      </c>
      <c r="BR506" s="10">
        <f>3/24000000*OO[[#This Row],[126 (04JUL1985 15:00:00)-Water Temperature (C)]]*OO[[#This Row],[68]]</f>
        <v>3.1383340784793747E-2</v>
      </c>
      <c r="BS506" s="10">
        <f>3/24000000*OO[[#This Row],[127 (04JUL1985 18:00:00)-Water Temperature (C)]]*OO[[#This Row],[69]]</f>
        <v>3.5880543093959993E-2</v>
      </c>
      <c r="BT506" s="10">
        <f>3/24000000*OO[[#This Row],[128 (04JUL1985 21:00:00)-Water Temperature (C)]]*OO[[#This Row],[70]]</f>
        <v>4.0476522058062493E-2</v>
      </c>
      <c r="BU506" s="10">
        <f>3/24000000*OO[[#This Row],[129 (05JUL1985 00:00:00)-Water Temperature (C)]]*OO[[#This Row],[71]]</f>
        <v>4.5169990724624992E-2</v>
      </c>
      <c r="BV506" s="10">
        <f>3/24000000*OO[[#This Row],[130 (05JUL1985 03:00:00)-Water Temperature (C)]]*OO[[#This Row],[72]]</f>
        <v>5.0153895780174998E-2</v>
      </c>
      <c r="BW506" s="10">
        <f>3/24000000*OO[[#This Row],[131 (05JUL1985 06:00:00)-Water Temperature (C)]]*OO[[#This Row],[73]]</f>
        <v>5.5147664863062502E-2</v>
      </c>
      <c r="BX506" s="10">
        <f>3/24000000*OO[[#This Row],[132 (05JUL1985 09:00:00)-Water Temperature (C)]]*OO[[#This Row],[74]]</f>
        <v>6.0080421645924989E-2</v>
      </c>
      <c r="BY506" s="10">
        <f>3/24000000*OO[[#This Row],[133 (05JUL1985 12:00:00)-Water Temperature (C)]]*OO[[#This Row],[75]]</f>
        <v>6.4852419822437488E-2</v>
      </c>
      <c r="BZ506" s="10">
        <f>3/24000000*OO[[#This Row],[134 (05JUL1985 15:00:00)-Water Temperature (C)]]*OO[[#This Row],[76]]</f>
        <v>6.922692189777499E-2</v>
      </c>
      <c r="CA506" s="10">
        <f>3/24000000*OO[[#This Row],[135 (05JUL1985 18:00:00)-Water Temperature (C)]]*OO[[#This Row],[77]]</f>
        <v>7.3236934437287501E-2</v>
      </c>
      <c r="CB506" s="10">
        <f>3/24000000*OO[[#This Row],[136 (05JUL1985 21:00:00)-Water Temperature (C)]]*OO[[#This Row],[78]]</f>
        <v>7.6977880561999987E-2</v>
      </c>
      <c r="CC506" s="10">
        <f>3/24000000*OO[[#This Row],[137 (06JUL1985 00:00:00)-Water Temperature (C)]]*OO[[#This Row],[79]]</f>
        <v>8.0609107289549981E-2</v>
      </c>
      <c r="CD506" s="10">
        <f>3/24000000*OO[[#This Row],[138 (06JUL1985 03:00:00)-Water Temperature (C)]]*OO[[#This Row],[80]]</f>
        <v>8.4413078778462505E-2</v>
      </c>
      <c r="CE506" s="10">
        <f>3/24000000*OO[[#This Row],[139 (06JUL1985 06:00:00)-Water Temperature (C)]]*OO[[#This Row],[81]]</f>
        <v>8.8048148792887512E-2</v>
      </c>
      <c r="CF506" s="10">
        <f>3/24000000*OO[[#This Row],[140 (06JUL1985 09:00:00)-Water Temperature (C)]]*OO[[#This Row],[82]]</f>
        <v>9.1489250811262482E-2</v>
      </c>
      <c r="CG506" s="10">
        <f>3/24000000*OO[[#This Row],[141 (06JUL1985 12:00:00)-Water Temperature (C)]]*OO[[#This Row],[83]]</f>
        <v>9.4561288786612505E-2</v>
      </c>
      <c r="CH506" s="10">
        <f>3/24000000*OO[[#This Row],[142 (06JUL1985 15:00:00)-Water Temperature (C)]]*OO[[#This Row],[84]]</f>
        <v>9.7190838791999995E-2</v>
      </c>
      <c r="CI506" s="10">
        <f>3/24000000*OO[[#This Row],[143 (06JUL1985 18:00:00)-Water Temperature (C)]]*OO[[#This Row],[85]]</f>
        <v>9.9205481731400008E-2</v>
      </c>
      <c r="CJ506" s="10">
        <f>3/24000000*OO[[#This Row],[144 (06JUL1985 21:00:00)-Water Temperature (C)]]*OO[[#This Row],[86]]</f>
        <v>0.1009405583662</v>
      </c>
      <c r="CK506" s="10">
        <f>3/24000000*OO[[#This Row],[145 (07JUL1985 00:00:00)-Water Temperature (C)]]*OO[[#This Row],[87]]</f>
        <v>0.1025370858273125</v>
      </c>
      <c r="CL506" s="10">
        <f>3/24000000*OO[[#This Row],[146 (07JUL1985 03:00:00)-Water Temperature (C)]]*OO[[#This Row],[88]]</f>
        <v>0.1045246597466</v>
      </c>
      <c r="CM506" s="10">
        <f>3/24000000*OO[[#This Row],[147 (07JUL1985 06:00:00)-Water Temperature (C)]]*OO[[#This Row],[89]]</f>
        <v>0.1061344787063125</v>
      </c>
      <c r="CN506" s="10">
        <f>3/24000000*OO[[#This Row],[148 (07JUL1985 09:00:00)-Water Temperature (C)]]*OO[[#This Row],[90]]</f>
        <v>0.10740992479087499</v>
      </c>
      <c r="CO506" s="10">
        <f>3/24000000*OO[[#This Row],[149 (07JUL1985 12:00:00)-Water Temperature (C)]]*OO[[#This Row],[91]]</f>
        <v>0.10843816716494999</v>
      </c>
      <c r="CP506" s="10">
        <f>3/24000000*OO[[#This Row],[150 (07JUL1985 15:00:00)-Water Temperature (C)]]*OO[[#This Row],[92]]</f>
        <v>0.109314453822975</v>
      </c>
      <c r="CQ506" s="10">
        <f>3/24000000*OO[[#This Row],[151 (07JUL1985 18:00:00)-Water Temperature (C)]]*OO[[#This Row],[93]]</f>
        <v>0.1098908552533875</v>
      </c>
      <c r="CR506" s="10">
        <f>3/24000000*OO[[#This Row],[152 (07JUL1985 21:00:00)-Water Temperature (C)]]*OO[[#This Row],[94]]</f>
        <v>0.11029833914027498</v>
      </c>
      <c r="CS506" s="10">
        <f>3/24000000*OO[[#This Row],[153 (08JUL1985 00:00:00)-Water Temperature (C)]]*OO[[#This Row],[95]]</f>
        <v>0.11060775571624999</v>
      </c>
      <c r="CT506" s="10">
        <f>3/24000000*OO[[#This Row],[154 (08JUL1985 03:00:00)-Water Temperature (C)]]*OO[[#This Row],[96]]</f>
        <v>0.11153753551807499</v>
      </c>
      <c r="CU506" s="10">
        <f>3/24000000*OO[[#This Row],[155 (08JUL1985 06:00:00)-Water Temperature (C)]]*OO[[#This Row],[97]]</f>
        <v>0.11243848564650001</v>
      </c>
      <c r="CV506" s="10">
        <f>3/24000000*OO[[#This Row],[156 (08JUL1985 09:00:00)-Water Temperature (C)]]*OO[[#This Row],[98]]</f>
        <v>0.11299931481599999</v>
      </c>
      <c r="CW506" s="10">
        <f>3/24000000*OO[[#This Row],[157 (08JUL1985 12:00:00)-Water Temperature (C)]]*OO[[#This Row],[99]]</f>
        <v>0.11338482330859999</v>
      </c>
    </row>
    <row r="507" spans="1:101" x14ac:dyDescent="0.35">
      <c r="A507" t="s">
        <v>514</v>
      </c>
      <c r="B507">
        <v>847.9384</v>
      </c>
      <c r="C507" s="10">
        <f>3/24*OO[[#This Row],[59 (26JUN1985 06:00:00)-Water Temperature (C)]]*OO[[#This Row],[1]]/SUM(OO[1])</f>
        <v>0</v>
      </c>
      <c r="D507" s="10">
        <f>3/24*OO[[#This Row],[60 (26JUN1985 09:00:00)-Water Temperature (C)]]*OO[[#This Row],[2]]/SUM(OO[2])</f>
        <v>0</v>
      </c>
      <c r="E507" s="10">
        <f>3/24*OO[[#This Row],[61 (26JUN1985 12:00:00)-Water Temperature (C)]]*OO[[#This Row],[3]]/SUM(OO[3])</f>
        <v>0</v>
      </c>
      <c r="F507" s="10">
        <f>3/24*OO[[#This Row],[62 (26JUN1985 15:00:00)-Water Temperature (C)]]*OO[[#This Row],[4]]/SUM(OO[4])</f>
        <v>0</v>
      </c>
      <c r="G507" s="10">
        <f>3/24*OO[[#This Row],[63 (26JUN1985 18:00:00)-Water Temperature (C)]]*OO[[#This Row],[5]]/SUM(OO[5])</f>
        <v>0</v>
      </c>
      <c r="H507" s="10">
        <f>3/24*OO[[#This Row],[64 (26JUN1985 21:00:00)-Water Temperature (C)]]*OO[[#This Row],[6]]/SUM(OO[6])</f>
        <v>0</v>
      </c>
      <c r="I507" s="10">
        <f>3/24*OO[[#This Row],[65 (27JUN1985 00:00:00)-Water Temperature (C)]]*OO[[#This Row],[7]]/SUM(OO[7])</f>
        <v>0</v>
      </c>
      <c r="J507" s="10">
        <f>3/24*OO[[#This Row],[66 (27JUN1985 03:00:00)-Water Temperature (C)]]*OO[[#This Row],[8]]/SUM(OO[8])</f>
        <v>0</v>
      </c>
      <c r="K507" s="10">
        <f>3/24*OO[[#This Row],[67 (27JUN1985 06:00:00)-Water Temperature (C)]]*OO[[#This Row],[9]]/SUM(OO[9])</f>
        <v>0</v>
      </c>
      <c r="L507" s="10">
        <f>3/24*OO[[#This Row],[68 (27JUN1985 09:00:00)-Water Temperature (C)]]*OO[[#This Row],[10]]/SUM(OO[10])</f>
        <v>0</v>
      </c>
      <c r="M507" s="10">
        <f>3/24*OO[[#This Row],[69 (27JUN1985 12:00:00)-Water Temperature (C)]]*OO[[#This Row],[11]]/SUM(OO[11])</f>
        <v>0</v>
      </c>
      <c r="N507" s="10">
        <f>3/24*OO[[#This Row],[70 (27JUN1985 15:00:00)-Water Temperature (C)]]*OO[[#This Row],[12]]/SUM(OO[12])</f>
        <v>0</v>
      </c>
      <c r="O507" s="10">
        <f>3/24*OO[[#This Row],[71 (27JUN1985 18:00:00)-Water Temperature (C)]]*OO[[#This Row],[13]]/SUM(OO[13])</f>
        <v>0</v>
      </c>
      <c r="P507" s="10">
        <f>3/24*OO[[#This Row],[72 (27JUN1985 21:00:00)-Water Temperature (C)]]*OO[[#This Row],[14]]/SUM(OO[14])</f>
        <v>0</v>
      </c>
      <c r="Q507" s="10">
        <f>3/24*OO[[#This Row],[73 (28JUN1985 00:00:00)-Water Temperature (C)]]*OO[[#This Row],[15]]/SUM(OO[15])</f>
        <v>0</v>
      </c>
      <c r="R507" s="10">
        <f>3/24*OO[[#This Row],[74 (28JUN1985 03:00:00)-Water Temperature (C)]]*OO[[#This Row],[16]]/SUM(OO[16])</f>
        <v>0</v>
      </c>
      <c r="S507" s="10">
        <f>3/24*OO[[#This Row],[75 (28JUN1985 06:00:00)-Water Temperature (C)]]*OO[[#This Row],[17]]/SUM(OO[17])</f>
        <v>0</v>
      </c>
      <c r="T507" s="10">
        <f>3/24*OO[[#This Row],[76 (28JUN1985 09:00:00)-Water Temperature (C)]]*OO[[#This Row],[18]]/SUM(OO[18])</f>
        <v>0</v>
      </c>
      <c r="U507" s="10">
        <f>3/24*OO[[#This Row],[77 (28JUN1985 12:00:00)-Water Temperature (C)]]*OO[[#This Row],[19]]/SUM(OO[19])</f>
        <v>0</v>
      </c>
      <c r="V507" s="10">
        <f>3/24000000*OO[[#This Row],[78 (28JUN1985 15:00:00)-Water Temperature (C)]]*OO[[#This Row],[20]]</f>
        <v>0</v>
      </c>
      <c r="W507" s="10">
        <f>3/24000000*OO[[#This Row],[79 (28JUN1985 18:00:00)-Water Temperature (C)]]*OO[[#This Row],[21]]</f>
        <v>0</v>
      </c>
      <c r="X507" s="10">
        <f>3/24000000*OO[[#This Row],[80 (28JUN1985 21:00:00)-Water Temperature (C)]]*OO[[#This Row],[22]]</f>
        <v>0</v>
      </c>
      <c r="Y507" s="10">
        <f>3/24000000*OO[[#This Row],[81 (29JUN1985 00:00:00)-Water Temperature (C)]]*OO[[#This Row],[23]]</f>
        <v>0</v>
      </c>
      <c r="Z507" s="10">
        <f>3/24000000*OO[[#This Row],[82 (29JUN1985 03:00:00)-Water Temperature (C)]]*OO[[#This Row],[24]]</f>
        <v>0</v>
      </c>
      <c r="AA507" s="10">
        <f>3/24000000*OO[[#This Row],[83 (29JUN1985 06:00:00)-Water Temperature (C)]]*OO[[#This Row],[25]]</f>
        <v>0</v>
      </c>
      <c r="AB507" s="10">
        <f>3/24000000*OO[[#This Row],[84 (29JUN1985 09:00:00)-Water Temperature (C)]]*OO[[#This Row],[26]]</f>
        <v>0</v>
      </c>
      <c r="AC507" s="10">
        <f>3/24000000*OO[[#This Row],[85 (29JUN1985 12:00:00)-Water Temperature (C)]]*OO[[#This Row],[27]]</f>
        <v>0</v>
      </c>
      <c r="AD507" s="10">
        <f>3/24000000*OO[[#This Row],[86 (29JUN1985 15:00:00)-Water Temperature (C)]]*OO[[#This Row],[28]]</f>
        <v>0</v>
      </c>
      <c r="AE507" s="10">
        <f>3/24000000*OO[[#This Row],[88 (29JUN1985 21:00:00)-Water Temperature (C)]]*OO[[#This Row],[30]]</f>
        <v>1.0701082548062499E-38</v>
      </c>
      <c r="AF507" s="10">
        <f>3/24000000*OO[[#This Row],[88 (29JUN1985 21:00:00)-Water Temperature (C)]]*OO[[#This Row],[30]]</f>
        <v>1.0701082548062499E-38</v>
      </c>
      <c r="AG507" s="10">
        <f>3/24000000*OO[[#This Row],[89 (30JUN1985 00:00:00)-Water Temperature (C)]]*OO[[#This Row],[31]]</f>
        <v>8.9928836072249996E-35</v>
      </c>
      <c r="AH507" s="10">
        <f>3/24000000*OO[[#This Row],[90 (30JUN1985 03:00:00)-Water Temperature (C)]]*OO[[#This Row],[32]]</f>
        <v>2.4393169406007499E-31</v>
      </c>
      <c r="AI507" s="10">
        <f>3/24000000*OO[[#This Row],[91 (30JUN1985 06:00:00)-Water Temperature (C)]]*OO[[#This Row],[33]]</f>
        <v>2.65189179898475E-28</v>
      </c>
      <c r="AJ507" s="10">
        <f>3/24000000*OO[[#This Row],[92 (30JUN1985 09:00:00)-Water Temperature (C)]]*OO[[#This Row],[34]]</f>
        <v>1.3216263275049999E-25</v>
      </c>
      <c r="AK507" s="10">
        <f>3/24000000*OO[[#This Row],[93 (30JUN1985 12:00:00)-Water Temperature (C)]]*OO[[#This Row],[35]]</f>
        <v>3.4013971221506246E-23</v>
      </c>
      <c r="AL507" s="10">
        <f>3/24000000*OO[[#This Row],[94 (30JUN1985 15:00:00)-Water Temperature (C)]]*OO[[#This Row],[36]]</f>
        <v>4.8919445397875005E-21</v>
      </c>
      <c r="AM507" s="10">
        <f>3/24000000*OO[[#This Row],[95 (30JUN1985 18:00:00)-Water Temperature (C)]]*OO[[#This Row],[37]]</f>
        <v>4.2183908309024996E-19</v>
      </c>
      <c r="AN507" s="10">
        <f>3/24000000*OO[[#This Row],[96 (30JUN1985 21:00:00)-Water Temperature (C)]]*OO[[#This Row],[38]]</f>
        <v>2.3254583786772501E-17</v>
      </c>
      <c r="AO507" s="10">
        <f>3/24000000*OO[[#This Row],[97 (01JUL1985 00:00:00)-Water Temperature (C)]]*OO[[#This Row],[39]]</f>
        <v>8.6310742314187483E-16</v>
      </c>
      <c r="AP507" s="10">
        <f>3/24000000*OO[[#This Row],[98 (01JUL1985 03:00:00)-Water Temperature (C)]]*OO[[#This Row],[40]]</f>
        <v>2.2581649818390001E-14</v>
      </c>
      <c r="AQ507" s="10">
        <f>3/24000000*OO[[#This Row],[99 (01JUL1985 06:00:00)-Water Temperature (C)]]*OO[[#This Row],[41]]</f>
        <v>4.29215481094E-13</v>
      </c>
      <c r="AR507" s="10">
        <f>3/24000000*OO[[#This Row],[100 (01JUL1985 09:00:00)-Water Temperature (C)]]*OO[[#This Row],[42]]</f>
        <v>6.105191456962499E-12</v>
      </c>
      <c r="AS507" s="10">
        <f>3/24000000*OO[[#This Row],[101 (01JUL1985 12:00:00)-Water Temperature (C)]]*OO[[#This Row],[43]]</f>
        <v>6.6917568639762506E-11</v>
      </c>
      <c r="AT507" s="10">
        <f>3/24000000*OO[[#This Row],[102 (01JUL1985 15:00:00)-Water Temperature (C)]]*OO[[#This Row],[44]]</f>
        <v>5.7917478908699993E-10</v>
      </c>
      <c r="AU507" s="10">
        <f>3/24000000*OO[[#This Row],[103 (01JUL1985 18:00:00)-Water Temperature (C)]]*OO[[#This Row],[45]]</f>
        <v>4.0516563702899994E-9</v>
      </c>
      <c r="AV507" s="10">
        <f>3/24000000*OO[[#This Row],[104 (01JUL1985 21:00:00)-Water Temperature (C)]]*OO[[#This Row],[46]]</f>
        <v>2.3371604521650004E-8</v>
      </c>
      <c r="AW507" s="10">
        <f>3/24000000*OO[[#This Row],[105 (02JUL1985 00:00:00)-Water Temperature (C)]]*OO[[#This Row],[47]]</f>
        <v>1.1335218813765E-7</v>
      </c>
      <c r="AX507" s="10">
        <f>3/24000000*OO[[#This Row],[106 (02JUL1985 03:00:00)-Water Temperature (C)]]*OO[[#This Row],[48]]</f>
        <v>4.7170112084099996E-7</v>
      </c>
      <c r="AY507" s="10">
        <f>3/24000000*OO[[#This Row],[107 (02JUL1985 06:00:00)-Water Temperature (C)]]*OO[[#This Row],[49]]</f>
        <v>1.7026007485642497E-6</v>
      </c>
      <c r="AZ507" s="10">
        <f>3/24000000*OO[[#This Row],[108 (02JUL1985 09:00:00)-Water Temperature (C)]]*OO[[#This Row],[50]]</f>
        <v>5.3985198432912507E-6</v>
      </c>
      <c r="BA507" s="10">
        <f>3/24000000*OO[[#This Row],[109 (02JUL1985 12:00:00)-Water Temperature (C)]]*OO[[#This Row],[51]]</f>
        <v>1.5180360900948749E-5</v>
      </c>
      <c r="BB507" s="10">
        <f>3/24000000*OO[[#This Row],[110 (02JUL1985 15:00:00)-Water Temperature (C)]]*OO[[#This Row],[52]]</f>
        <v>3.8251548879581241E-5</v>
      </c>
      <c r="BC507" s="10">
        <f>3/24000000*OO[[#This Row],[111 (02JUL1985 18:00:00)-Water Temperature (C)]]*OO[[#This Row],[53]]</f>
        <v>8.7163793032487489E-5</v>
      </c>
      <c r="BD507" s="10">
        <f>3/24000000*OO[[#This Row],[112 (02JUL1985 21:00:00)-Water Temperature (C)]]*OO[[#This Row],[54]]</f>
        <v>1.8216406866623748E-4</v>
      </c>
      <c r="BE507" s="10">
        <f>3/24000000*OO[[#This Row],[113 (03JUL1985 00:00:00)-Water Temperature (C)]]*OO[[#This Row],[55]]</f>
        <v>3.5296442365973744E-4</v>
      </c>
      <c r="BF507" s="10">
        <f>3/24000000*OO[[#This Row],[114 (03JUL1985 03:00:00)-Water Temperature (C)]]*OO[[#This Row],[56]]</f>
        <v>6.4104217236450004E-4</v>
      </c>
      <c r="BG507" s="10">
        <f>3/24000000*OO[[#This Row],[115 (03JUL1985 06:00:00)-Water Temperature (C)]]*OO[[#This Row],[57]]</f>
        <v>1.0960275386700002E-3</v>
      </c>
      <c r="BH507" s="10">
        <f>3/24000000*OO[[#This Row],[116 (03JUL1985 09:00:00)-Water Temperature (C)]]*OO[[#This Row],[58]]</f>
        <v>1.7662166726197498E-3</v>
      </c>
      <c r="BI507" s="10">
        <f>3/24000000*OO[[#This Row],[117 (03JUL1985 12:00:00)-Water Temperature (C)]]*OO[[#This Row],[59]]</f>
        <v>2.7049276803374996E-3</v>
      </c>
      <c r="BJ507" s="10">
        <f>3/24000000*OO[[#This Row],[118 (03JUL1985 15:00:00)-Water Temperature (C)]]*OO[[#This Row],[60]]</f>
        <v>3.9544879496979995E-3</v>
      </c>
      <c r="BK507" s="10">
        <f>3/24000000*OO[[#This Row],[119 (03JUL1985 18:00:00)-Water Temperature (C)]]*OO[[#This Row],[61]]</f>
        <v>5.5446530717249993E-3</v>
      </c>
      <c r="BL507" s="10">
        <f>3/24000000*OO[[#This Row],[120 (03JUL1985 21:00:00)-Water Temperature (C)]]*OO[[#This Row],[62]]</f>
        <v>7.5063429957150001E-3</v>
      </c>
      <c r="BM507" s="10">
        <f>3/24000000*OO[[#This Row],[121 (04JUL1985 00:00:00)-Water Temperature (C)]]*OO[[#This Row],[63]]</f>
        <v>9.8753355350324999E-3</v>
      </c>
      <c r="BN507" s="10">
        <f>3/24000000*OO[[#This Row],[122 (04JUL1985 03:00:00)-Water Temperature (C)]]*OO[[#This Row],[64]]</f>
        <v>1.2735187463564999E-2</v>
      </c>
      <c r="BO507" s="10">
        <f>3/24000000*OO[[#This Row],[123 (04JUL1985 06:00:00)-Water Temperature (C)]]*OO[[#This Row],[65]]</f>
        <v>1.603590757014375E-2</v>
      </c>
      <c r="BP507" s="10">
        <f>3/24000000*OO[[#This Row],[124 (04JUL1985 09:00:00)-Water Temperature (C)]]*OO[[#This Row],[66]]</f>
        <v>1.9722675006697499E-2</v>
      </c>
      <c r="BQ507" s="10">
        <f>3/24000000*OO[[#This Row],[125 (04JUL1985 12:00:00)-Water Temperature (C)]]*OO[[#This Row],[67]]</f>
        <v>2.3671789123537495E-2</v>
      </c>
      <c r="BR507" s="10">
        <f>3/24000000*OO[[#This Row],[126 (04JUL1985 15:00:00)-Water Temperature (C)]]*OO[[#This Row],[68]]</f>
        <v>2.78332974531625E-2</v>
      </c>
      <c r="BS507" s="10">
        <f>3/24000000*OO[[#This Row],[127 (04JUL1985 18:00:00)-Water Temperature (C)]]*OO[[#This Row],[69]]</f>
        <v>3.2102547374748748E-2</v>
      </c>
      <c r="BT507" s="10">
        <f>3/24000000*OO[[#This Row],[128 (04JUL1985 21:00:00)-Water Temperature (C)]]*OO[[#This Row],[70]]</f>
        <v>3.6511623946949998E-2</v>
      </c>
      <c r="BU507" s="10">
        <f>3/24000000*OO[[#This Row],[129 (05JUL1985 00:00:00)-Water Temperature (C)]]*OO[[#This Row],[71]]</f>
        <v>4.1055432777362504E-2</v>
      </c>
      <c r="BV507" s="10">
        <f>3/24000000*OO[[#This Row],[130 (05JUL1985 03:00:00)-Water Temperature (C)]]*OO[[#This Row],[72]]</f>
        <v>4.590620218027501E-2</v>
      </c>
      <c r="BW507" s="10">
        <f>3/24000000*OO[[#This Row],[131 (05JUL1985 06:00:00)-Water Temperature (C)]]*OO[[#This Row],[73]]</f>
        <v>5.0815211253600001E-2</v>
      </c>
      <c r="BX507" s="10">
        <f>3/24000000*OO[[#This Row],[132 (05JUL1985 09:00:00)-Water Temperature (C)]]*OO[[#This Row],[74]]</f>
        <v>5.5713757218000003E-2</v>
      </c>
      <c r="BY507" s="10">
        <f>3/24000000*OO[[#This Row],[133 (05JUL1985 12:00:00)-Water Temperature (C)]]*OO[[#This Row],[75]]</f>
        <v>6.0498559160199993E-2</v>
      </c>
      <c r="BZ507" s="10">
        <f>3/24000000*OO[[#This Row],[134 (05JUL1985 15:00:00)-Water Temperature (C)]]*OO[[#This Row],[76]]</f>
        <v>6.495608635599999E-2</v>
      </c>
      <c r="CA507" s="10">
        <f>3/24000000*OO[[#This Row],[135 (05JUL1985 18:00:00)-Water Temperature (C)]]*OO[[#This Row],[77]]</f>
        <v>6.9091272502187481E-2</v>
      </c>
      <c r="CB507" s="10">
        <f>3/24000000*OO[[#This Row],[136 (05JUL1985 21:00:00)-Water Temperature (C)]]*OO[[#This Row],[78]]</f>
        <v>7.2990934953174991E-2</v>
      </c>
      <c r="CC507" s="10">
        <f>3/24000000*OO[[#This Row],[137 (06JUL1985 00:00:00)-Water Temperature (C)]]*OO[[#This Row],[79]]</f>
        <v>7.6789402093125E-2</v>
      </c>
      <c r="CD507" s="10">
        <f>3/24000000*OO[[#This Row],[138 (06JUL1985 03:00:00)-Water Temperature (C)]]*OO[[#This Row],[80]]</f>
        <v>8.0763224250312488E-2</v>
      </c>
      <c r="CE507" s="10">
        <f>3/24000000*OO[[#This Row],[139 (06JUL1985 06:00:00)-Water Temperature (C)]]*OO[[#This Row],[81]]</f>
        <v>8.4593960686575015E-2</v>
      </c>
      <c r="CF507" s="10">
        <f>3/24000000*OO[[#This Row],[140 (06JUL1985 09:00:00)-Water Temperature (C)]]*OO[[#This Row],[82]]</f>
        <v>8.8249431318749988E-2</v>
      </c>
      <c r="CG507" s="10">
        <f>3/24000000*OO[[#This Row],[141 (06JUL1985 12:00:00)-Water Temperature (C)]]*OO[[#This Row],[83]]</f>
        <v>9.1561430396062488E-2</v>
      </c>
      <c r="CH507" s="10">
        <f>3/24000000*OO[[#This Row],[142 (06JUL1985 15:00:00)-Water Temperature (C)]]*OO[[#This Row],[84]]</f>
        <v>9.4456719557899999E-2</v>
      </c>
      <c r="CI507" s="10">
        <f>3/24000000*OO[[#This Row],[143 (06JUL1985 18:00:00)-Water Temperature (C)]]*OO[[#This Row],[85]]</f>
        <v>9.6757105767987475E-2</v>
      </c>
      <c r="CJ507" s="10">
        <f>3/24000000*OO[[#This Row],[144 (06JUL1985 21:00:00)-Water Temperature (C)]]*OO[[#This Row],[86]]</f>
        <v>9.877487616559999E-2</v>
      </c>
      <c r="CK507" s="10">
        <f>3/24000000*OO[[#This Row],[145 (07JUL1985 00:00:00)-Water Temperature (C)]]*OO[[#This Row],[87]]</f>
        <v>0.10064049229185</v>
      </c>
      <c r="CL507" s="10">
        <f>3/24000000*OO[[#This Row],[146 (07JUL1985 03:00:00)-Water Temperature (C)]]*OO[[#This Row],[88]]</f>
        <v>0.10286836300023749</v>
      </c>
      <c r="CM507" s="10">
        <f>3/24000000*OO[[#This Row],[147 (07JUL1985 06:00:00)-Water Temperature (C)]]*OO[[#This Row],[89]]</f>
        <v>0.10475603617399999</v>
      </c>
      <c r="CN507" s="10">
        <f>3/24000000*OO[[#This Row],[148 (07JUL1985 09:00:00)-Water Temperature (C)]]*OO[[#This Row],[90]]</f>
        <v>0.10629147873219999</v>
      </c>
      <c r="CO507" s="10">
        <f>3/24000000*OO[[#This Row],[149 (07JUL1985 12:00:00)-Water Temperature (C)]]*OO[[#This Row],[91]]</f>
        <v>0.10757455679602501</v>
      </c>
      <c r="CP507" s="10">
        <f>3/24000000*OO[[#This Row],[150 (07JUL1985 15:00:00)-Water Temperature (C)]]*OO[[#This Row],[92]]</f>
        <v>0.10871037820902502</v>
      </c>
      <c r="CQ507" s="10">
        <f>3/24000000*OO[[#This Row],[151 (07JUL1985 18:00:00)-Water Temperature (C)]]*OO[[#This Row],[93]]</f>
        <v>0.10953596504989999</v>
      </c>
      <c r="CR507" s="10">
        <f>3/24000000*OO[[#This Row],[152 (07JUL1985 21:00:00)-Water Temperature (C)]]*OO[[#This Row],[94]]</f>
        <v>0.11018259195418749</v>
      </c>
      <c r="CS507" s="10">
        <f>3/24000000*OO[[#This Row],[153 (08JUL1985 00:00:00)-Water Temperature (C)]]*OO[[#This Row],[95]]</f>
        <v>0.11071799314199998</v>
      </c>
      <c r="CT507" s="10">
        <f>3/24000000*OO[[#This Row],[154 (08JUL1985 03:00:00)-Water Temperature (C)]]*OO[[#This Row],[96]]</f>
        <v>0.11183790000975</v>
      </c>
      <c r="CU507" s="10">
        <f>3/24000000*OO[[#This Row],[155 (08JUL1985 06:00:00)-Water Temperature (C)]]*OO[[#This Row],[97]]</f>
        <v>0.11294720803247499</v>
      </c>
      <c r="CV507" s="10">
        <f>3/24000000*OO[[#This Row],[156 (08JUL1985 09:00:00)-Water Temperature (C)]]*OO[[#This Row],[98]]</f>
        <v>0.11371952801699999</v>
      </c>
      <c r="CW507" s="10">
        <f>3/24000000*OO[[#This Row],[157 (08JUL1985 12:00:00)-Water Temperature (C)]]*OO[[#This Row],[99]]</f>
        <v>0.11430163474169999</v>
      </c>
    </row>
    <row r="508" spans="1:101" x14ac:dyDescent="0.35">
      <c r="A508" t="s">
        <v>515</v>
      </c>
      <c r="B508">
        <v>815.34609999999998</v>
      </c>
      <c r="C508" s="10">
        <f>3/24*OO[[#This Row],[59 (26JUN1985 06:00:00)-Water Temperature (C)]]*OO[[#This Row],[1]]/SUM(OO[1])</f>
        <v>0</v>
      </c>
      <c r="D508" s="10">
        <f>3/24*OO[[#This Row],[60 (26JUN1985 09:00:00)-Water Temperature (C)]]*OO[[#This Row],[2]]/SUM(OO[2])</f>
        <v>0</v>
      </c>
      <c r="E508" s="10">
        <f>3/24*OO[[#This Row],[61 (26JUN1985 12:00:00)-Water Temperature (C)]]*OO[[#This Row],[3]]/SUM(OO[3])</f>
        <v>0</v>
      </c>
      <c r="F508" s="10">
        <f>3/24*OO[[#This Row],[62 (26JUN1985 15:00:00)-Water Temperature (C)]]*OO[[#This Row],[4]]/SUM(OO[4])</f>
        <v>0</v>
      </c>
      <c r="G508" s="10">
        <f>3/24*OO[[#This Row],[63 (26JUN1985 18:00:00)-Water Temperature (C)]]*OO[[#This Row],[5]]/SUM(OO[5])</f>
        <v>0</v>
      </c>
      <c r="H508" s="10">
        <f>3/24*OO[[#This Row],[64 (26JUN1985 21:00:00)-Water Temperature (C)]]*OO[[#This Row],[6]]/SUM(OO[6])</f>
        <v>0</v>
      </c>
      <c r="I508" s="10">
        <f>3/24*OO[[#This Row],[65 (27JUN1985 00:00:00)-Water Temperature (C)]]*OO[[#This Row],[7]]/SUM(OO[7])</f>
        <v>0</v>
      </c>
      <c r="J508" s="10">
        <f>3/24*OO[[#This Row],[66 (27JUN1985 03:00:00)-Water Temperature (C)]]*OO[[#This Row],[8]]/SUM(OO[8])</f>
        <v>0</v>
      </c>
      <c r="K508" s="10">
        <f>3/24*OO[[#This Row],[67 (27JUN1985 06:00:00)-Water Temperature (C)]]*OO[[#This Row],[9]]/SUM(OO[9])</f>
        <v>0</v>
      </c>
      <c r="L508" s="10">
        <f>3/24*OO[[#This Row],[68 (27JUN1985 09:00:00)-Water Temperature (C)]]*OO[[#This Row],[10]]/SUM(OO[10])</f>
        <v>0</v>
      </c>
      <c r="M508" s="10">
        <f>3/24*OO[[#This Row],[69 (27JUN1985 12:00:00)-Water Temperature (C)]]*OO[[#This Row],[11]]/SUM(OO[11])</f>
        <v>0</v>
      </c>
      <c r="N508" s="10">
        <f>3/24*OO[[#This Row],[70 (27JUN1985 15:00:00)-Water Temperature (C)]]*OO[[#This Row],[12]]/SUM(OO[12])</f>
        <v>0</v>
      </c>
      <c r="O508" s="10">
        <f>3/24*OO[[#This Row],[71 (27JUN1985 18:00:00)-Water Temperature (C)]]*OO[[#This Row],[13]]/SUM(OO[13])</f>
        <v>0</v>
      </c>
      <c r="P508" s="10">
        <f>3/24*OO[[#This Row],[72 (27JUN1985 21:00:00)-Water Temperature (C)]]*OO[[#This Row],[14]]/SUM(OO[14])</f>
        <v>0</v>
      </c>
      <c r="Q508" s="10">
        <f>3/24*OO[[#This Row],[73 (28JUN1985 00:00:00)-Water Temperature (C)]]*OO[[#This Row],[15]]/SUM(OO[15])</f>
        <v>0</v>
      </c>
      <c r="R508" s="10">
        <f>3/24*OO[[#This Row],[74 (28JUN1985 03:00:00)-Water Temperature (C)]]*OO[[#This Row],[16]]/SUM(OO[16])</f>
        <v>0</v>
      </c>
      <c r="S508" s="10">
        <f>3/24*OO[[#This Row],[75 (28JUN1985 06:00:00)-Water Temperature (C)]]*OO[[#This Row],[17]]/SUM(OO[17])</f>
        <v>0</v>
      </c>
      <c r="T508" s="10">
        <f>3/24*OO[[#This Row],[76 (28JUN1985 09:00:00)-Water Temperature (C)]]*OO[[#This Row],[18]]/SUM(OO[18])</f>
        <v>0</v>
      </c>
      <c r="U508" s="10">
        <f>3/24*OO[[#This Row],[77 (28JUN1985 12:00:00)-Water Temperature (C)]]*OO[[#This Row],[19]]/SUM(OO[19])</f>
        <v>0</v>
      </c>
      <c r="V508" s="10">
        <f>3/24000000*OO[[#This Row],[78 (28JUN1985 15:00:00)-Water Temperature (C)]]*OO[[#This Row],[20]]</f>
        <v>0</v>
      </c>
      <c r="W508" s="10">
        <f>3/24000000*OO[[#This Row],[79 (28JUN1985 18:00:00)-Water Temperature (C)]]*OO[[#This Row],[21]]</f>
        <v>0</v>
      </c>
      <c r="X508" s="10">
        <f>3/24000000*OO[[#This Row],[80 (28JUN1985 21:00:00)-Water Temperature (C)]]*OO[[#This Row],[22]]</f>
        <v>0</v>
      </c>
      <c r="Y508" s="10">
        <f>3/24000000*OO[[#This Row],[81 (29JUN1985 00:00:00)-Water Temperature (C)]]*OO[[#This Row],[23]]</f>
        <v>0</v>
      </c>
      <c r="Z508" s="10">
        <f>3/24000000*OO[[#This Row],[82 (29JUN1985 03:00:00)-Water Temperature (C)]]*OO[[#This Row],[24]]</f>
        <v>0</v>
      </c>
      <c r="AA508" s="10">
        <f>3/24000000*OO[[#This Row],[83 (29JUN1985 06:00:00)-Water Temperature (C)]]*OO[[#This Row],[25]]</f>
        <v>0</v>
      </c>
      <c r="AB508" s="10">
        <f>3/24000000*OO[[#This Row],[84 (29JUN1985 09:00:00)-Water Temperature (C)]]*OO[[#This Row],[26]]</f>
        <v>0</v>
      </c>
      <c r="AC508" s="10">
        <f>3/24000000*OO[[#This Row],[85 (29JUN1985 12:00:00)-Water Temperature (C)]]*OO[[#This Row],[27]]</f>
        <v>0</v>
      </c>
      <c r="AD508" s="10">
        <f>3/24000000*OO[[#This Row],[86 (29JUN1985 15:00:00)-Water Temperature (C)]]*OO[[#This Row],[28]]</f>
        <v>0</v>
      </c>
      <c r="AE508" s="10">
        <f>3/24000000*OO[[#This Row],[88 (29JUN1985 21:00:00)-Water Temperature (C)]]*OO[[#This Row],[30]]</f>
        <v>2.4974908847294997E-39</v>
      </c>
      <c r="AF508" s="10">
        <f>3/24000000*OO[[#This Row],[88 (29JUN1985 21:00:00)-Water Temperature (C)]]*OO[[#This Row],[30]]</f>
        <v>2.4974908847294997E-39</v>
      </c>
      <c r="AG508" s="10">
        <f>3/24000000*OO[[#This Row],[89 (30JUN1985 00:00:00)-Water Temperature (C)]]*OO[[#This Row],[31]]</f>
        <v>2.3012401557979998E-35</v>
      </c>
      <c r="AH508" s="10">
        <f>3/24000000*OO[[#This Row],[90 (30JUN1985 03:00:00)-Water Temperature (C)]]*OO[[#This Row],[32]]</f>
        <v>6.7310106114374993E-32</v>
      </c>
      <c r="AI508" s="10">
        <f>3/24000000*OO[[#This Row],[91 (30JUN1985 06:00:00)-Water Temperature (C)]]*OO[[#This Row],[33]]</f>
        <v>7.8394574763924993E-29</v>
      </c>
      <c r="AJ508" s="10">
        <f>3/24000000*OO[[#This Row],[92 (30JUN1985 09:00:00)-Water Temperature (C)]]*OO[[#This Row],[34]]</f>
        <v>4.1579407293749994E-26</v>
      </c>
      <c r="AK508" s="10">
        <f>3/24000000*OO[[#This Row],[93 (30JUN1985 12:00:00)-Water Temperature (C)]]*OO[[#This Row],[35]]</f>
        <v>1.1328204054682499E-23</v>
      </c>
      <c r="AL508" s="10">
        <f>3/24000000*OO[[#This Row],[94 (30JUN1985 15:00:00)-Water Temperature (C)]]*OO[[#This Row],[36]]</f>
        <v>1.7186065539104997E-21</v>
      </c>
      <c r="AM508" s="10">
        <f>3/24000000*OO[[#This Row],[95 (30JUN1985 18:00:00)-Water Temperature (C)]]*OO[[#This Row],[37]]</f>
        <v>1.55801111874525E-19</v>
      </c>
      <c r="AN508" s="10">
        <f>3/24000000*OO[[#This Row],[96 (30JUN1985 21:00:00)-Water Temperature (C)]]*OO[[#This Row],[38]]</f>
        <v>9.0015288128237505E-18</v>
      </c>
      <c r="AO508" s="10">
        <f>3/24000000*OO[[#This Row],[97 (01JUL1985 00:00:00)-Water Temperature (C)]]*OO[[#This Row],[39]]</f>
        <v>3.4918881476349997E-16</v>
      </c>
      <c r="AP508" s="10">
        <f>3/24000000*OO[[#This Row],[98 (01JUL1985 03:00:00)-Water Temperature (C)]]*OO[[#This Row],[40]]</f>
        <v>9.5246461024649992E-15</v>
      </c>
      <c r="AQ508" s="10">
        <f>3/24000000*OO[[#This Row],[99 (01JUL1985 06:00:00)-Water Temperature (C)]]*OO[[#This Row],[41]]</f>
        <v>1.8836884489956252E-13</v>
      </c>
      <c r="AR508" s="10">
        <f>3/24000000*OO[[#This Row],[100 (01JUL1985 09:00:00)-Water Temperature (C)]]*OO[[#This Row],[42]]</f>
        <v>2.7823785492284999E-12</v>
      </c>
      <c r="AS508" s="10">
        <f>3/24000000*OO[[#This Row],[101 (01JUL1985 12:00:00)-Water Temperature (C)]]*OO[[#This Row],[43]]</f>
        <v>3.1616343847374998E-11</v>
      </c>
      <c r="AT508" s="10">
        <f>3/24000000*OO[[#This Row],[102 (01JUL1985 15:00:00)-Water Temperature (C)]]*OO[[#This Row],[44]]</f>
        <v>2.8323623260169996E-10</v>
      </c>
      <c r="AU508" s="10">
        <f>3/24000000*OO[[#This Row],[103 (01JUL1985 18:00:00)-Water Temperature (C)]]*OO[[#This Row],[45]]</f>
        <v>2.0477286472125001E-9</v>
      </c>
      <c r="AV508" s="10">
        <f>3/24000000*OO[[#This Row],[104 (01JUL1985 21:00:00)-Water Temperature (C)]]*OO[[#This Row],[46]]</f>
        <v>1.2189878904849998E-8</v>
      </c>
      <c r="AW508" s="10">
        <f>3/24000000*OO[[#This Row],[105 (02JUL1985 00:00:00)-Water Temperature (C)]]*OO[[#This Row],[47]]</f>
        <v>6.0921610919324995E-8</v>
      </c>
      <c r="AX508" s="10">
        <f>3/24000000*OO[[#This Row],[106 (02JUL1985 03:00:00)-Water Temperature (C)]]*OO[[#This Row],[48]]</f>
        <v>2.6084851081895E-7</v>
      </c>
      <c r="AY508" s="10">
        <f>3/24000000*OO[[#This Row],[107 (02JUL1985 06:00:00)-Water Temperature (C)]]*OO[[#This Row],[49]]</f>
        <v>9.6755061909449984E-7</v>
      </c>
      <c r="AZ508" s="10">
        <f>3/24000000*OO[[#This Row],[108 (02JUL1985 09:00:00)-Water Temperature (C)]]*OO[[#This Row],[50]]</f>
        <v>3.1488245049815E-6</v>
      </c>
      <c r="BA508" s="10">
        <f>3/24000000*OO[[#This Row],[109 (02JUL1985 12:00:00)-Water Temperature (C)]]*OO[[#This Row],[51]]</f>
        <v>9.0777199927550011E-6</v>
      </c>
      <c r="BB508" s="10">
        <f>3/24000000*OO[[#This Row],[110 (02JUL1985 15:00:00)-Water Temperature (C)]]*OO[[#This Row],[52]]</f>
        <v>2.3424324431549996E-5</v>
      </c>
      <c r="BC508" s="10">
        <f>3/24000000*OO[[#This Row],[111 (02JUL1985 18:00:00)-Water Temperature (C)]]*OO[[#This Row],[53]]</f>
        <v>5.4599728407199992E-5</v>
      </c>
      <c r="BD508" s="10">
        <f>3/24000000*OO[[#This Row],[112 (02JUL1985 21:00:00)-Water Temperature (C)]]*OO[[#This Row],[54]]</f>
        <v>1.1657710556799999E-4</v>
      </c>
      <c r="BE508" s="10">
        <f>3/24000000*OO[[#This Row],[113 (03JUL1985 00:00:00)-Water Temperature (C)]]*OO[[#This Row],[55]]</f>
        <v>2.3049638867279998E-4</v>
      </c>
      <c r="BF508" s="10">
        <f>3/24000000*OO[[#This Row],[114 (03JUL1985 03:00:00)-Water Temperature (C)]]*OO[[#This Row],[56]]</f>
        <v>4.2663063595999994E-4</v>
      </c>
      <c r="BG508" s="10">
        <f>3/24000000*OO[[#This Row],[115 (03JUL1985 06:00:00)-Water Temperature (C)]]*OO[[#This Row],[57]]</f>
        <v>7.4261035530899999E-4</v>
      </c>
      <c r="BH508" s="10">
        <f>3/24000000*OO[[#This Row],[116 (03JUL1985 09:00:00)-Water Temperature (C)]]*OO[[#This Row],[58]]</f>
        <v>1.2172509317139998E-3</v>
      </c>
      <c r="BI508" s="10">
        <f>3/24000000*OO[[#This Row],[117 (03JUL1985 12:00:00)-Water Temperature (C)]]*OO[[#This Row],[59]]</f>
        <v>1.8943183231260002E-3</v>
      </c>
      <c r="BJ508" s="10">
        <f>3/24000000*OO[[#This Row],[118 (03JUL1985 15:00:00)-Water Temperature (C)]]*OO[[#This Row],[60]]</f>
        <v>2.8115396924597497E-3</v>
      </c>
      <c r="BK508" s="10">
        <f>3/24000000*OO[[#This Row],[119 (03JUL1985 18:00:00)-Water Temperature (C)]]*OO[[#This Row],[61]]</f>
        <v>3.9982456539025E-3</v>
      </c>
      <c r="BL508" s="10">
        <f>3/24000000*OO[[#This Row],[120 (03JUL1985 21:00:00)-Water Temperature (C)]]*OO[[#This Row],[62]]</f>
        <v>5.4847522258399993E-3</v>
      </c>
      <c r="BM508" s="10">
        <f>3/24000000*OO[[#This Row],[121 (04JUL1985 00:00:00)-Water Temperature (C)]]*OO[[#This Row],[63]]</f>
        <v>7.3051821699999997E-3</v>
      </c>
      <c r="BN508" s="10">
        <f>3/24000000*OO[[#This Row],[122 (04JUL1985 03:00:00)-Water Temperature (C)]]*OO[[#This Row],[64]]</f>
        <v>9.5280214317749988E-3</v>
      </c>
      <c r="BO508" s="10">
        <f>3/24000000*OO[[#This Row],[123 (04JUL1985 06:00:00)-Water Temperature (C)]]*OO[[#This Row],[65]]</f>
        <v>1.2126251154829999E-2</v>
      </c>
      <c r="BP508" s="10">
        <f>3/24000000*OO[[#This Row],[124 (04JUL1985 09:00:00)-Water Temperature (C)]]*OO[[#This Row],[66]]</f>
        <v>1.5065137509757496E-2</v>
      </c>
      <c r="BQ508" s="10">
        <f>3/24000000*OO[[#This Row],[125 (04JUL1985 12:00:00)-Water Temperature (C)]]*OO[[#This Row],[67]]</f>
        <v>1.8255751114749995E-2</v>
      </c>
      <c r="BR508" s="10">
        <f>3/24000000*OO[[#This Row],[126 (04JUL1985 15:00:00)-Water Temperature (C)]]*OO[[#This Row],[68]]</f>
        <v>2.1659834046476253E-2</v>
      </c>
      <c r="BS508" s="10">
        <f>3/24000000*OO[[#This Row],[127 (04JUL1985 18:00:00)-Water Temperature (C)]]*OO[[#This Row],[69]]</f>
        <v>2.5195111403175003E-2</v>
      </c>
      <c r="BT508" s="10">
        <f>3/24000000*OO[[#This Row],[128 (04JUL1985 21:00:00)-Water Temperature (C)]]*OO[[#This Row],[70]]</f>
        <v>2.8882620256567498E-2</v>
      </c>
      <c r="BU508" s="10">
        <f>3/24000000*OO[[#This Row],[129 (05JUL1985 00:00:00)-Water Temperature (C)]]*OO[[#This Row],[71]]</f>
        <v>3.27176525449E-2</v>
      </c>
      <c r="BV508" s="10">
        <f>3/24000000*OO[[#This Row],[130 (05JUL1985 03:00:00)-Water Temperature (C)]]*OO[[#This Row],[72]]</f>
        <v>3.6831353540550005E-2</v>
      </c>
      <c r="BW508" s="10">
        <f>3/24000000*OO[[#This Row],[131 (05JUL1985 06:00:00)-Water Temperature (C)]]*OO[[#This Row],[73]]</f>
        <v>4.1032444061550002E-2</v>
      </c>
      <c r="BX508" s="10">
        <f>3/24000000*OO[[#This Row],[132 (05JUL1985 09:00:00)-Water Temperature (C)]]*OO[[#This Row],[74]]</f>
        <v>4.5260963835149999E-2</v>
      </c>
      <c r="BY508" s="10">
        <f>3/24000000*OO[[#This Row],[133 (05JUL1985 12:00:00)-Water Temperature (C)]]*OO[[#This Row],[75]]</f>
        <v>4.9430531331600004E-2</v>
      </c>
      <c r="BZ508" s="10">
        <f>3/24000000*OO[[#This Row],[134 (05JUL1985 15:00:00)-Water Temperature (C)]]*OO[[#This Row],[76]]</f>
        <v>5.3367029605675E-2</v>
      </c>
      <c r="CA508" s="10">
        <f>3/24000000*OO[[#This Row],[135 (05JUL1985 18:00:00)-Water Temperature (C)]]*OO[[#This Row],[77]]</f>
        <v>5.7061895773375004E-2</v>
      </c>
      <c r="CB508" s="10">
        <f>3/24000000*OO[[#This Row],[136 (05JUL1985 21:00:00)-Water Temperature (C)]]*OO[[#This Row],[78]]</f>
        <v>6.05785890615625E-2</v>
      </c>
      <c r="CC508" s="10">
        <f>3/24000000*OO[[#This Row],[137 (06JUL1985 00:00:00)-Water Temperature (C)]]*OO[[#This Row],[79]]</f>
        <v>6.4022564520500008E-2</v>
      </c>
      <c r="CD508" s="10">
        <f>3/24000000*OO[[#This Row],[138 (06JUL1985 03:00:00)-Water Temperature (C)]]*OO[[#This Row],[80]]</f>
        <v>6.7618580817962501E-2</v>
      </c>
      <c r="CE508" s="10">
        <f>3/24000000*OO[[#This Row],[139 (06JUL1985 06:00:00)-Water Temperature (C)]]*OO[[#This Row],[81]]</f>
        <v>7.1109594243287486E-2</v>
      </c>
      <c r="CF508" s="10">
        <f>3/24000000*OO[[#This Row],[140 (06JUL1985 09:00:00)-Water Temperature (C)]]*OO[[#This Row],[82]]</f>
        <v>7.446376109925E-2</v>
      </c>
      <c r="CG508" s="10">
        <f>3/24000000*OO[[#This Row],[141 (06JUL1985 12:00:00)-Water Temperature (C)]]*OO[[#This Row],[83]]</f>
        <v>7.7540985925812489E-2</v>
      </c>
      <c r="CH508" s="10">
        <f>3/24000000*OO[[#This Row],[142 (06JUL1985 15:00:00)-Water Temperature (C)]]*OO[[#This Row],[84]]</f>
        <v>8.0274383555412498E-2</v>
      </c>
      <c r="CI508" s="10">
        <f>3/24000000*OO[[#This Row],[143 (06JUL1985 18:00:00)-Water Temperature (C)]]*OO[[#This Row],[85]]</f>
        <v>8.250903782659999E-2</v>
      </c>
      <c r="CJ508" s="10">
        <f>3/24000000*OO[[#This Row],[144 (06JUL1985 21:00:00)-Water Temperature (C)]]*OO[[#This Row],[86]]</f>
        <v>8.4497599059500009E-2</v>
      </c>
      <c r="CK508" s="10">
        <f>3/24000000*OO[[#This Row],[145 (07JUL1985 00:00:00)-Water Temperature (C)]]*OO[[#This Row],[87]]</f>
        <v>8.6348729441625013E-2</v>
      </c>
      <c r="CL508" s="10">
        <f>3/24000000*OO[[#This Row],[146 (07JUL1985 03:00:00)-Water Temperature (C)]]*OO[[#This Row],[88]]</f>
        <v>8.8493906320700005E-2</v>
      </c>
      <c r="CM508" s="10">
        <f>3/24000000*OO[[#This Row],[147 (07JUL1985 06:00:00)-Water Temperature (C)]]*OO[[#This Row],[89]]</f>
        <v>9.0358253657750007E-2</v>
      </c>
      <c r="CN508" s="10">
        <f>3/24000000*OO[[#This Row],[148 (07JUL1985 09:00:00)-Water Temperature (C)]]*OO[[#This Row],[90]]</f>
        <v>9.1914963090412485E-2</v>
      </c>
      <c r="CO508" s="10">
        <f>3/24000000*OO[[#This Row],[149 (07JUL1985 12:00:00)-Water Temperature (C)]]*OO[[#This Row],[91]]</f>
        <v>9.3248996618812488E-2</v>
      </c>
      <c r="CP508" s="10">
        <f>3/24000000*OO[[#This Row],[150 (07JUL1985 15:00:00)-Water Temperature (C)]]*OO[[#This Row],[92]]</f>
        <v>9.44511301989375E-2</v>
      </c>
      <c r="CQ508" s="10">
        <f>3/24000000*OO[[#This Row],[151 (07JUL1985 18:00:00)-Water Temperature (C)]]*OO[[#This Row],[93]]</f>
        <v>9.5379224832399995E-2</v>
      </c>
      <c r="CR508" s="10">
        <f>3/24000000*OO[[#This Row],[152 (07JUL1985 21:00:00)-Water Temperature (C)]]*OO[[#This Row],[94]]</f>
        <v>9.6144921442249995E-2</v>
      </c>
      <c r="CS508" s="10">
        <f>3/24000000*OO[[#This Row],[153 (08JUL1985 00:00:00)-Water Temperature (C)]]*OO[[#This Row],[95]]</f>
        <v>9.6805316099887517E-2</v>
      </c>
      <c r="CT508" s="10">
        <f>3/24000000*OO[[#This Row],[154 (08JUL1985 03:00:00)-Water Temperature (C)]]*OO[[#This Row],[96]]</f>
        <v>9.7949001969799984E-2</v>
      </c>
      <c r="CU508" s="10">
        <f>3/24000000*OO[[#This Row],[155 (08JUL1985 06:00:00)-Water Temperature (C)]]*OO[[#This Row],[97]]</f>
        <v>9.9088786246175009E-2</v>
      </c>
      <c r="CV508" s="10">
        <f>3/24000000*OO[[#This Row],[156 (08JUL1985 09:00:00)-Water Temperature (C)]]*OO[[#This Row],[98]]</f>
        <v>9.9936695691299982E-2</v>
      </c>
      <c r="CW508" s="10">
        <f>3/24000000*OO[[#This Row],[157 (08JUL1985 12:00:00)-Water Temperature (C)]]*OO[[#This Row],[99]]</f>
        <v>0.1006126251858</v>
      </c>
    </row>
    <row r="509" spans="1:101" x14ac:dyDescent="0.35">
      <c r="A509" t="s">
        <v>516</v>
      </c>
      <c r="B509">
        <v>810.21939999999995</v>
      </c>
      <c r="C509" s="10">
        <f>3/24*OO[[#This Row],[59 (26JUN1985 06:00:00)-Water Temperature (C)]]*OO[[#This Row],[1]]/SUM(OO[1])</f>
        <v>0</v>
      </c>
      <c r="D509" s="10">
        <f>3/24*OO[[#This Row],[60 (26JUN1985 09:00:00)-Water Temperature (C)]]*OO[[#This Row],[2]]/SUM(OO[2])</f>
        <v>0</v>
      </c>
      <c r="E509" s="10">
        <f>3/24*OO[[#This Row],[61 (26JUN1985 12:00:00)-Water Temperature (C)]]*OO[[#This Row],[3]]/SUM(OO[3])</f>
        <v>0</v>
      </c>
      <c r="F509" s="10">
        <f>3/24*OO[[#This Row],[62 (26JUN1985 15:00:00)-Water Temperature (C)]]*OO[[#This Row],[4]]/SUM(OO[4])</f>
        <v>0</v>
      </c>
      <c r="G509" s="10">
        <f>3/24*OO[[#This Row],[63 (26JUN1985 18:00:00)-Water Temperature (C)]]*OO[[#This Row],[5]]/SUM(OO[5])</f>
        <v>0</v>
      </c>
      <c r="H509" s="10">
        <f>3/24*OO[[#This Row],[64 (26JUN1985 21:00:00)-Water Temperature (C)]]*OO[[#This Row],[6]]/SUM(OO[6])</f>
        <v>0</v>
      </c>
      <c r="I509" s="10">
        <f>3/24*OO[[#This Row],[65 (27JUN1985 00:00:00)-Water Temperature (C)]]*OO[[#This Row],[7]]/SUM(OO[7])</f>
        <v>0</v>
      </c>
      <c r="J509" s="10">
        <f>3/24*OO[[#This Row],[66 (27JUN1985 03:00:00)-Water Temperature (C)]]*OO[[#This Row],[8]]/SUM(OO[8])</f>
        <v>0</v>
      </c>
      <c r="K509" s="10">
        <f>3/24*OO[[#This Row],[67 (27JUN1985 06:00:00)-Water Temperature (C)]]*OO[[#This Row],[9]]/SUM(OO[9])</f>
        <v>0</v>
      </c>
      <c r="L509" s="10">
        <f>3/24*OO[[#This Row],[68 (27JUN1985 09:00:00)-Water Temperature (C)]]*OO[[#This Row],[10]]/SUM(OO[10])</f>
        <v>0</v>
      </c>
      <c r="M509" s="10">
        <f>3/24*OO[[#This Row],[69 (27JUN1985 12:00:00)-Water Temperature (C)]]*OO[[#This Row],[11]]/SUM(OO[11])</f>
        <v>0</v>
      </c>
      <c r="N509" s="10">
        <f>3/24*OO[[#This Row],[70 (27JUN1985 15:00:00)-Water Temperature (C)]]*OO[[#This Row],[12]]/SUM(OO[12])</f>
        <v>0</v>
      </c>
      <c r="O509" s="10">
        <f>3/24*OO[[#This Row],[71 (27JUN1985 18:00:00)-Water Temperature (C)]]*OO[[#This Row],[13]]/SUM(OO[13])</f>
        <v>0</v>
      </c>
      <c r="P509" s="10">
        <f>3/24*OO[[#This Row],[72 (27JUN1985 21:00:00)-Water Temperature (C)]]*OO[[#This Row],[14]]/SUM(OO[14])</f>
        <v>0</v>
      </c>
      <c r="Q509" s="10">
        <f>3/24*OO[[#This Row],[73 (28JUN1985 00:00:00)-Water Temperature (C)]]*OO[[#This Row],[15]]/SUM(OO[15])</f>
        <v>0</v>
      </c>
      <c r="R509" s="10">
        <f>3/24*OO[[#This Row],[74 (28JUN1985 03:00:00)-Water Temperature (C)]]*OO[[#This Row],[16]]/SUM(OO[16])</f>
        <v>0</v>
      </c>
      <c r="S509" s="10">
        <f>3/24*OO[[#This Row],[75 (28JUN1985 06:00:00)-Water Temperature (C)]]*OO[[#This Row],[17]]/SUM(OO[17])</f>
        <v>0</v>
      </c>
      <c r="T509" s="10">
        <f>3/24*OO[[#This Row],[76 (28JUN1985 09:00:00)-Water Temperature (C)]]*OO[[#This Row],[18]]/SUM(OO[18])</f>
        <v>0</v>
      </c>
      <c r="U509" s="10">
        <f>3/24*OO[[#This Row],[77 (28JUN1985 12:00:00)-Water Temperature (C)]]*OO[[#This Row],[19]]/SUM(OO[19])</f>
        <v>0</v>
      </c>
      <c r="V509" s="10">
        <f>3/24000000*OO[[#This Row],[78 (28JUN1985 15:00:00)-Water Temperature (C)]]*OO[[#This Row],[20]]</f>
        <v>0</v>
      </c>
      <c r="W509" s="10">
        <f>3/24000000*OO[[#This Row],[79 (28JUN1985 18:00:00)-Water Temperature (C)]]*OO[[#This Row],[21]]</f>
        <v>0</v>
      </c>
      <c r="X509" s="10">
        <f>3/24000000*OO[[#This Row],[80 (28JUN1985 21:00:00)-Water Temperature (C)]]*OO[[#This Row],[22]]</f>
        <v>0</v>
      </c>
      <c r="Y509" s="10">
        <f>3/24000000*OO[[#This Row],[81 (29JUN1985 00:00:00)-Water Temperature (C)]]*OO[[#This Row],[23]]</f>
        <v>0</v>
      </c>
      <c r="Z509" s="10">
        <f>3/24000000*OO[[#This Row],[82 (29JUN1985 03:00:00)-Water Temperature (C)]]*OO[[#This Row],[24]]</f>
        <v>0</v>
      </c>
      <c r="AA509" s="10">
        <f>3/24000000*OO[[#This Row],[83 (29JUN1985 06:00:00)-Water Temperature (C)]]*OO[[#This Row],[25]]</f>
        <v>0</v>
      </c>
      <c r="AB509" s="10">
        <f>3/24000000*OO[[#This Row],[84 (29JUN1985 09:00:00)-Water Temperature (C)]]*OO[[#This Row],[26]]</f>
        <v>0</v>
      </c>
      <c r="AC509" s="10">
        <f>3/24000000*OO[[#This Row],[85 (29JUN1985 12:00:00)-Water Temperature (C)]]*OO[[#This Row],[27]]</f>
        <v>0</v>
      </c>
      <c r="AD509" s="10">
        <f>3/24000000*OO[[#This Row],[86 (29JUN1985 15:00:00)-Water Temperature (C)]]*OO[[#This Row],[28]]</f>
        <v>0</v>
      </c>
      <c r="AE509" s="10">
        <f>3/24000000*OO[[#This Row],[88 (29JUN1985 21:00:00)-Water Temperature (C)]]*OO[[#This Row],[30]]</f>
        <v>6.1713090111674997E-40</v>
      </c>
      <c r="AF509" s="10">
        <f>3/24000000*OO[[#This Row],[88 (29JUN1985 21:00:00)-Water Temperature (C)]]*OO[[#This Row],[30]]</f>
        <v>6.1713090111674997E-40</v>
      </c>
      <c r="AG509" s="10">
        <f>3/24000000*OO[[#This Row],[89 (30JUN1985 00:00:00)-Water Temperature (C)]]*OO[[#This Row],[31]]</f>
        <v>6.2261289404100003E-36</v>
      </c>
      <c r="AH509" s="10">
        <f>3/24000000*OO[[#This Row],[90 (30JUN1985 03:00:00)-Water Temperature (C)]]*OO[[#This Row],[32]]</f>
        <v>1.9606985503256251E-32</v>
      </c>
      <c r="AI509" s="10">
        <f>3/24000000*OO[[#This Row],[91 (30JUN1985 06:00:00)-Water Temperature (C)]]*OO[[#This Row],[33]]</f>
        <v>2.4414023624714998E-29</v>
      </c>
      <c r="AJ509" s="10">
        <f>3/24000000*OO[[#This Row],[92 (30JUN1985 09:00:00)-Water Temperature (C)]]*OO[[#This Row],[34]]</f>
        <v>1.375730094413E-26</v>
      </c>
      <c r="AK509" s="10">
        <f>3/24000000*OO[[#This Row],[93 (30JUN1985 12:00:00)-Water Temperature (C)]]*OO[[#This Row],[35]]</f>
        <v>3.9607646518125001E-24</v>
      </c>
      <c r="AL509" s="10">
        <f>3/24000000*OO[[#This Row],[94 (30JUN1985 15:00:00)-Water Temperature (C)]]*OO[[#This Row],[36]]</f>
        <v>6.3274287706437493E-22</v>
      </c>
      <c r="AM509" s="10">
        <f>3/24000000*OO[[#This Row],[95 (30JUN1985 18:00:00)-Water Temperature (C)]]*OO[[#This Row],[37]]</f>
        <v>6.0209629024999988E-20</v>
      </c>
      <c r="AN509" s="10">
        <f>3/24000000*OO[[#This Row],[96 (30JUN1985 21:00:00)-Water Temperature (C)]]*OO[[#This Row],[38]]</f>
        <v>3.6404440119776253E-18</v>
      </c>
      <c r="AO509" s="10">
        <f>3/24000000*OO[[#This Row],[97 (01JUL1985 00:00:00)-Water Temperature (C)]]*OO[[#This Row],[39]]</f>
        <v>1.4739618037952499E-16</v>
      </c>
      <c r="AP509" s="10">
        <f>3/24000000*OO[[#This Row],[98 (01JUL1985 03:00:00)-Water Temperature (C)]]*OO[[#This Row],[40]]</f>
        <v>4.1859133007262502E-15</v>
      </c>
      <c r="AQ509" s="10">
        <f>3/24000000*OO[[#This Row],[99 (01JUL1985 06:00:00)-Water Temperature (C)]]*OO[[#This Row],[41]]</f>
        <v>8.6013840753750001E-14</v>
      </c>
      <c r="AR509" s="10">
        <f>3/24000000*OO[[#This Row],[100 (01JUL1985 09:00:00)-Water Temperature (C)]]*OO[[#This Row],[42]]</f>
        <v>1.3176396268645001E-12</v>
      </c>
      <c r="AS509" s="10">
        <f>3/24000000*OO[[#This Row],[101 (01JUL1985 12:00:00)-Water Temperature (C)]]*OO[[#This Row],[43]]</f>
        <v>1.5501244860748748E-11</v>
      </c>
      <c r="AT509" s="10">
        <f>3/24000000*OO[[#This Row],[102 (01JUL1985 15:00:00)-Water Temperature (C)]]*OO[[#This Row],[44]]</f>
        <v>1.435593343874625E-10</v>
      </c>
      <c r="AU509" s="10">
        <f>3/24000000*OO[[#This Row],[103 (01JUL1985 18:00:00)-Water Temperature (C)]]*OO[[#This Row],[45]]</f>
        <v>1.071378843562125E-9</v>
      </c>
      <c r="AV509" s="10">
        <f>3/24000000*OO[[#This Row],[104 (01JUL1985 21:00:00)-Water Temperature (C)]]*OO[[#This Row],[46]]</f>
        <v>6.5742687416250009E-9</v>
      </c>
      <c r="AW509" s="10">
        <f>3/24000000*OO[[#This Row],[105 (02JUL1985 00:00:00)-Water Temperature (C)]]*OO[[#This Row],[47]]</f>
        <v>3.38213585006775E-8</v>
      </c>
      <c r="AX509" s="10">
        <f>3/24000000*OO[[#This Row],[106 (02JUL1985 03:00:00)-Water Temperature (C)]]*OO[[#This Row],[48]]</f>
        <v>1.4885266483230002E-7</v>
      </c>
      <c r="AY509" s="10">
        <f>3/24000000*OO[[#This Row],[107 (02JUL1985 06:00:00)-Water Temperature (C)]]*OO[[#This Row],[49]]</f>
        <v>5.6682375743199994E-7</v>
      </c>
      <c r="AZ509" s="10">
        <f>3/24000000*OO[[#This Row],[108 (02JUL1985 09:00:00)-Water Temperature (C)]]*OO[[#This Row],[50]]</f>
        <v>1.8914972936549998E-6</v>
      </c>
      <c r="BA509" s="10">
        <f>3/24000000*OO[[#This Row],[109 (02JUL1985 12:00:00)-Water Temperature (C)]]*OO[[#This Row],[51]]</f>
        <v>5.5853801731062492E-6</v>
      </c>
      <c r="BB509" s="10">
        <f>3/24000000*OO[[#This Row],[110 (02JUL1985 15:00:00)-Water Temperature (C)]]*OO[[#This Row],[52]]</f>
        <v>1.4746075995739997E-5</v>
      </c>
      <c r="BC509" s="10">
        <f>3/24000000*OO[[#This Row],[111 (02JUL1985 18:00:00)-Water Temperature (C)]]*OO[[#This Row],[53]]</f>
        <v>3.5131244368459997E-5</v>
      </c>
      <c r="BD509" s="10">
        <f>3/24000000*OO[[#This Row],[112 (02JUL1985 21:00:00)-Water Temperature (C)]]*OO[[#This Row],[54]]</f>
        <v>7.6580323682924988E-5</v>
      </c>
      <c r="BE509" s="10">
        <f>3/24000000*OO[[#This Row],[113 (03JUL1985 00:00:00)-Water Temperature (C)]]*OO[[#This Row],[55]]</f>
        <v>1.54421209060625E-4</v>
      </c>
      <c r="BF509" s="10">
        <f>3/24000000*OO[[#This Row],[114 (03JUL1985 03:00:00)-Water Temperature (C)]]*OO[[#This Row],[56]]</f>
        <v>2.9114655325049993E-4</v>
      </c>
      <c r="BG509" s="10">
        <f>3/24000000*OO[[#This Row],[115 (03JUL1985 06:00:00)-Water Temperature (C)]]*OO[[#This Row],[57]]</f>
        <v>5.1565023331237494E-4</v>
      </c>
      <c r="BH509" s="10">
        <f>3/24000000*OO[[#This Row],[116 (03JUL1985 09:00:00)-Water Temperature (C)]]*OO[[#This Row],[58]]</f>
        <v>8.59291379842625E-4</v>
      </c>
      <c r="BI509" s="10">
        <f>3/24000000*OO[[#This Row],[117 (03JUL1985 12:00:00)-Water Temperature (C)]]*OO[[#This Row],[59]]</f>
        <v>1.3582559011856249E-3</v>
      </c>
      <c r="BJ509" s="10">
        <f>3/24000000*OO[[#This Row],[118 (03JUL1985 15:00:00)-Water Temperature (C)]]*OO[[#This Row],[60]]</f>
        <v>2.0457549625313748E-3</v>
      </c>
      <c r="BK509" s="10">
        <f>3/24000000*OO[[#This Row],[119 (03JUL1985 18:00:00)-Water Temperature (C)]]*OO[[#This Row],[61]]</f>
        <v>2.949834146428125E-3</v>
      </c>
      <c r="BL509" s="10">
        <f>3/24000000*OO[[#This Row],[120 (03JUL1985 21:00:00)-Water Temperature (C)]]*OO[[#This Row],[62]]</f>
        <v>4.0993453815887492E-3</v>
      </c>
      <c r="BM509" s="10">
        <f>3/24000000*OO[[#This Row],[121 (04JUL1985 00:00:00)-Water Temperature (C)]]*OO[[#This Row],[63]]</f>
        <v>5.5268536280137504E-3</v>
      </c>
      <c r="BN509" s="10">
        <f>3/24000000*OO[[#This Row],[122 (04JUL1985 03:00:00)-Water Temperature (C)]]*OO[[#This Row],[64]]</f>
        <v>7.2899648547837493E-3</v>
      </c>
      <c r="BO509" s="10">
        <f>3/24000000*OO[[#This Row],[123 (04JUL1985 06:00:00)-Water Temperature (C)]]*OO[[#This Row],[65]]</f>
        <v>9.3756844091662482E-3</v>
      </c>
      <c r="BP509" s="10">
        <f>3/24000000*OO[[#This Row],[124 (04JUL1985 09:00:00)-Water Temperature (C)]]*OO[[#This Row],[66]]</f>
        <v>1.1763450820781248E-2</v>
      </c>
      <c r="BQ509" s="10">
        <f>3/24000000*OO[[#This Row],[125 (04JUL1985 12:00:00)-Water Temperature (C)]]*OO[[#This Row],[67]]</f>
        <v>1.4389506759283749E-2</v>
      </c>
      <c r="BR509" s="10">
        <f>3/24000000*OO[[#This Row],[126 (04JUL1985 15:00:00)-Water Temperature (C)]]*OO[[#This Row],[68]]</f>
        <v>1.722528414481625E-2</v>
      </c>
      <c r="BS509" s="10">
        <f>3/24000000*OO[[#This Row],[127 (04JUL1985 18:00:00)-Water Temperature (C)]]*OO[[#This Row],[69]]</f>
        <v>2.0206757970398746E-2</v>
      </c>
      <c r="BT509" s="10">
        <f>3/24000000*OO[[#This Row],[128 (04JUL1985 21:00:00)-Water Temperature (C)]]*OO[[#This Row],[70]]</f>
        <v>2.3347312703594997E-2</v>
      </c>
      <c r="BU509" s="10">
        <f>3/24000000*OO[[#This Row],[129 (05JUL1985 00:00:00)-Water Temperature (C)]]*OO[[#This Row],[71]]</f>
        <v>2.6644385026440003E-2</v>
      </c>
      <c r="BV509" s="10">
        <f>3/24000000*OO[[#This Row],[130 (05JUL1985 03:00:00)-Water Temperature (C)]]*OO[[#This Row],[72]]</f>
        <v>3.0199590337166248E-2</v>
      </c>
      <c r="BW509" s="10">
        <f>3/24000000*OO[[#This Row],[131 (05JUL1985 06:00:00)-Water Temperature (C)]]*OO[[#This Row],[73]]</f>
        <v>3.3859915671082499E-2</v>
      </c>
      <c r="BX509" s="10">
        <f>3/24000000*OO[[#This Row],[132 (05JUL1985 09:00:00)-Water Temperature (C)]]*OO[[#This Row],[74]]</f>
        <v>3.7574195635010001E-2</v>
      </c>
      <c r="BY509" s="10">
        <f>3/24000000*OO[[#This Row],[133 (05JUL1985 12:00:00)-Water Temperature (C)]]*OO[[#This Row],[75]]</f>
        <v>4.1271006394799997E-2</v>
      </c>
      <c r="BZ509" s="10">
        <f>3/24000000*OO[[#This Row],[134 (05JUL1985 15:00:00)-Water Temperature (C)]]*OO[[#This Row],[76]]</f>
        <v>4.4802508385599994E-2</v>
      </c>
      <c r="CA509" s="10">
        <f>3/24000000*OO[[#This Row],[135 (05JUL1985 18:00:00)-Water Temperature (C)]]*OO[[#This Row],[77]]</f>
        <v>4.81564737547375E-2</v>
      </c>
      <c r="CB509" s="10">
        <f>3/24000000*OO[[#This Row],[136 (05JUL1985 21:00:00)-Water Temperature (C)]]*OO[[#This Row],[78]]</f>
        <v>5.1377202697687495E-2</v>
      </c>
      <c r="CC509" s="10">
        <f>3/24000000*OO[[#This Row],[137 (06JUL1985 00:00:00)-Water Temperature (C)]]*OO[[#This Row],[79]]</f>
        <v>5.4551506968199999E-2</v>
      </c>
      <c r="CD509" s="10">
        <f>3/24000000*OO[[#This Row],[138 (06JUL1985 03:00:00)-Water Temperature (C)]]*OO[[#This Row],[80]]</f>
        <v>5.7861449433000006E-2</v>
      </c>
      <c r="CE509" s="10">
        <f>3/24000000*OO[[#This Row],[139 (06JUL1985 06:00:00)-Water Temperature (C)]]*OO[[#This Row],[81]]</f>
        <v>6.1094249907787494E-2</v>
      </c>
      <c r="CF509" s="10">
        <f>3/24000000*OO[[#This Row],[140 (06JUL1985 09:00:00)-Water Temperature (C)]]*OO[[#This Row],[82]]</f>
        <v>6.4219991515049993E-2</v>
      </c>
      <c r="CG509" s="10">
        <f>3/24000000*OO[[#This Row],[141 (06JUL1985 12:00:00)-Water Temperature (C)]]*OO[[#This Row],[83]]</f>
        <v>6.7118717756849994E-2</v>
      </c>
      <c r="CH509" s="10">
        <f>3/24000000*OO[[#This Row],[142 (06JUL1985 15:00:00)-Water Temperature (C)]]*OO[[#This Row],[84]]</f>
        <v>6.9727894432362492E-2</v>
      </c>
      <c r="CI509" s="10">
        <f>3/24000000*OO[[#This Row],[143 (06JUL1985 18:00:00)-Water Temperature (C)]]*OO[[#This Row],[85]]</f>
        <v>7.1913952870824999E-2</v>
      </c>
      <c r="CJ509" s="10">
        <f>3/24000000*OO[[#This Row],[144 (06JUL1985 21:00:00)-Water Temperature (C)]]*OO[[#This Row],[86]]</f>
        <v>7.38841673531625E-2</v>
      </c>
      <c r="CK509" s="10">
        <f>3/24000000*OO[[#This Row],[145 (07JUL1985 00:00:00)-Water Temperature (C)]]*OO[[#This Row],[87]]</f>
        <v>7.5733041962099998E-2</v>
      </c>
      <c r="CL509" s="10">
        <f>3/24000000*OO[[#This Row],[146 (07JUL1985 03:00:00)-Water Temperature (C)]]*OO[[#This Row],[88]]</f>
        <v>7.7828628755549994E-2</v>
      </c>
      <c r="CM509" s="10">
        <f>3/24000000*OO[[#This Row],[147 (07JUL1985 06:00:00)-Water Temperature (C)]]*OO[[#This Row],[89]]</f>
        <v>7.9677773305762492E-2</v>
      </c>
      <c r="CN509" s="10">
        <f>3/24000000*OO[[#This Row],[148 (07JUL1985 09:00:00)-Water Temperature (C)]]*OO[[#This Row],[90]]</f>
        <v>8.1260305060387478E-2</v>
      </c>
      <c r="CO509" s="10">
        <f>3/24000000*OO[[#This Row],[149 (07JUL1985 12:00:00)-Water Temperature (C)]]*OO[[#This Row],[91]]</f>
        <v>8.2643267131799994E-2</v>
      </c>
      <c r="CP509" s="10">
        <f>3/24000000*OO[[#This Row],[150 (07JUL1985 15:00:00)-Water Temperature (C)]]*OO[[#This Row],[92]]</f>
        <v>8.3901659205149998E-2</v>
      </c>
      <c r="CQ509" s="10">
        <f>3/24000000*OO[[#This Row],[151 (07JUL1985 18:00:00)-Water Temperature (C)]]*OO[[#This Row],[93]]</f>
        <v>8.4917359822749977E-2</v>
      </c>
      <c r="CR509" s="10">
        <f>3/24000000*OO[[#This Row],[152 (07JUL1985 21:00:00)-Water Temperature (C)]]*OO[[#This Row],[94]]</f>
        <v>8.5784212489600012E-2</v>
      </c>
      <c r="CS509" s="10">
        <f>3/24000000*OO[[#This Row],[153 (08JUL1985 00:00:00)-Water Temperature (C)]]*OO[[#This Row],[95]]</f>
        <v>8.6551108584599981E-2</v>
      </c>
      <c r="CT509" s="10">
        <f>3/24000000*OO[[#This Row],[154 (08JUL1985 03:00:00)-Water Temperature (C)]]*OO[[#This Row],[96]]</f>
        <v>8.7732161825437499E-2</v>
      </c>
      <c r="CU509" s="10">
        <f>3/24000000*OO[[#This Row],[155 (08JUL1985 06:00:00)-Water Temperature (C)]]*OO[[#This Row],[97]]</f>
        <v>8.890471486247499E-2</v>
      </c>
      <c r="CV509" s="10">
        <f>3/24000000*OO[[#This Row],[156 (08JUL1985 09:00:00)-Water Temperature (C)]]*OO[[#This Row],[98]]</f>
        <v>8.9818162328249976E-2</v>
      </c>
      <c r="CW509" s="10">
        <f>3/24000000*OO[[#This Row],[157 (08JUL1985 12:00:00)-Water Temperature (C)]]*OO[[#This Row],[99]]</f>
        <v>9.0576306188724989E-2</v>
      </c>
    </row>
    <row r="510" spans="1:101" x14ac:dyDescent="0.35">
      <c r="A510" t="s">
        <v>517</v>
      </c>
      <c r="B510">
        <v>815.68439999999998</v>
      </c>
      <c r="C510" s="10">
        <f>3/24*OO[[#This Row],[59 (26JUN1985 06:00:00)-Water Temperature (C)]]*OO[[#This Row],[1]]/SUM(OO[1])</f>
        <v>0</v>
      </c>
      <c r="D510" s="10">
        <f>3/24*OO[[#This Row],[60 (26JUN1985 09:00:00)-Water Temperature (C)]]*OO[[#This Row],[2]]/SUM(OO[2])</f>
        <v>0</v>
      </c>
      <c r="E510" s="10">
        <f>3/24*OO[[#This Row],[61 (26JUN1985 12:00:00)-Water Temperature (C)]]*OO[[#This Row],[3]]/SUM(OO[3])</f>
        <v>0</v>
      </c>
      <c r="F510" s="10">
        <f>3/24*OO[[#This Row],[62 (26JUN1985 15:00:00)-Water Temperature (C)]]*OO[[#This Row],[4]]/SUM(OO[4])</f>
        <v>0</v>
      </c>
      <c r="G510" s="10">
        <f>3/24*OO[[#This Row],[63 (26JUN1985 18:00:00)-Water Temperature (C)]]*OO[[#This Row],[5]]/SUM(OO[5])</f>
        <v>0</v>
      </c>
      <c r="H510" s="10">
        <f>3/24*OO[[#This Row],[64 (26JUN1985 21:00:00)-Water Temperature (C)]]*OO[[#This Row],[6]]/SUM(OO[6])</f>
        <v>0</v>
      </c>
      <c r="I510" s="10">
        <f>3/24*OO[[#This Row],[65 (27JUN1985 00:00:00)-Water Temperature (C)]]*OO[[#This Row],[7]]/SUM(OO[7])</f>
        <v>0</v>
      </c>
      <c r="J510" s="10">
        <f>3/24*OO[[#This Row],[66 (27JUN1985 03:00:00)-Water Temperature (C)]]*OO[[#This Row],[8]]/SUM(OO[8])</f>
        <v>0</v>
      </c>
      <c r="K510" s="10">
        <f>3/24*OO[[#This Row],[67 (27JUN1985 06:00:00)-Water Temperature (C)]]*OO[[#This Row],[9]]/SUM(OO[9])</f>
        <v>0</v>
      </c>
      <c r="L510" s="10">
        <f>3/24*OO[[#This Row],[68 (27JUN1985 09:00:00)-Water Temperature (C)]]*OO[[#This Row],[10]]/SUM(OO[10])</f>
        <v>0</v>
      </c>
      <c r="M510" s="10">
        <f>3/24*OO[[#This Row],[69 (27JUN1985 12:00:00)-Water Temperature (C)]]*OO[[#This Row],[11]]/SUM(OO[11])</f>
        <v>0</v>
      </c>
      <c r="N510" s="10">
        <f>3/24*OO[[#This Row],[70 (27JUN1985 15:00:00)-Water Temperature (C)]]*OO[[#This Row],[12]]/SUM(OO[12])</f>
        <v>0</v>
      </c>
      <c r="O510" s="10">
        <f>3/24*OO[[#This Row],[71 (27JUN1985 18:00:00)-Water Temperature (C)]]*OO[[#This Row],[13]]/SUM(OO[13])</f>
        <v>0</v>
      </c>
      <c r="P510" s="10">
        <f>3/24*OO[[#This Row],[72 (27JUN1985 21:00:00)-Water Temperature (C)]]*OO[[#This Row],[14]]/SUM(OO[14])</f>
        <v>0</v>
      </c>
      <c r="Q510" s="10">
        <f>3/24*OO[[#This Row],[73 (28JUN1985 00:00:00)-Water Temperature (C)]]*OO[[#This Row],[15]]/SUM(OO[15])</f>
        <v>0</v>
      </c>
      <c r="R510" s="10">
        <f>3/24*OO[[#This Row],[74 (28JUN1985 03:00:00)-Water Temperature (C)]]*OO[[#This Row],[16]]/SUM(OO[16])</f>
        <v>0</v>
      </c>
      <c r="S510" s="10">
        <f>3/24*OO[[#This Row],[75 (28JUN1985 06:00:00)-Water Temperature (C)]]*OO[[#This Row],[17]]/SUM(OO[17])</f>
        <v>0</v>
      </c>
      <c r="T510" s="10">
        <f>3/24*OO[[#This Row],[76 (28JUN1985 09:00:00)-Water Temperature (C)]]*OO[[#This Row],[18]]/SUM(OO[18])</f>
        <v>0</v>
      </c>
      <c r="U510" s="10">
        <f>3/24*OO[[#This Row],[77 (28JUN1985 12:00:00)-Water Temperature (C)]]*OO[[#This Row],[19]]/SUM(OO[19])</f>
        <v>0</v>
      </c>
      <c r="V510" s="10">
        <f>3/24000000*OO[[#This Row],[78 (28JUN1985 15:00:00)-Water Temperature (C)]]*OO[[#This Row],[20]]</f>
        <v>0</v>
      </c>
      <c r="W510" s="10">
        <f>3/24000000*OO[[#This Row],[79 (28JUN1985 18:00:00)-Water Temperature (C)]]*OO[[#This Row],[21]]</f>
        <v>0</v>
      </c>
      <c r="X510" s="10">
        <f>3/24000000*OO[[#This Row],[80 (28JUN1985 21:00:00)-Water Temperature (C)]]*OO[[#This Row],[22]]</f>
        <v>0</v>
      </c>
      <c r="Y510" s="10">
        <f>3/24000000*OO[[#This Row],[81 (29JUN1985 00:00:00)-Water Temperature (C)]]*OO[[#This Row],[23]]</f>
        <v>0</v>
      </c>
      <c r="Z510" s="10">
        <f>3/24000000*OO[[#This Row],[82 (29JUN1985 03:00:00)-Water Temperature (C)]]*OO[[#This Row],[24]]</f>
        <v>0</v>
      </c>
      <c r="AA510" s="10">
        <f>3/24000000*OO[[#This Row],[83 (29JUN1985 06:00:00)-Water Temperature (C)]]*OO[[#This Row],[25]]</f>
        <v>0</v>
      </c>
      <c r="AB510" s="10">
        <f>3/24000000*OO[[#This Row],[84 (29JUN1985 09:00:00)-Water Temperature (C)]]*OO[[#This Row],[26]]</f>
        <v>0</v>
      </c>
      <c r="AC510" s="10">
        <f>3/24000000*OO[[#This Row],[85 (29JUN1985 12:00:00)-Water Temperature (C)]]*OO[[#This Row],[27]]</f>
        <v>0</v>
      </c>
      <c r="AD510" s="10">
        <f>3/24000000*OO[[#This Row],[86 (29JUN1985 15:00:00)-Water Temperature (C)]]*OO[[#This Row],[28]]</f>
        <v>0</v>
      </c>
      <c r="AE510" s="10">
        <f>3/24000000*OO[[#This Row],[88 (29JUN1985 21:00:00)-Water Temperature (C)]]*OO[[#This Row],[30]]</f>
        <v>1.5499459071809999E-40</v>
      </c>
      <c r="AF510" s="10">
        <f>3/24000000*OO[[#This Row],[88 (29JUN1985 21:00:00)-Water Temperature (C)]]*OO[[#This Row],[30]]</f>
        <v>1.5499459071809999E-40</v>
      </c>
      <c r="AG510" s="10">
        <f>3/24000000*OO[[#This Row],[89 (30JUN1985 00:00:00)-Water Temperature (C)]]*OO[[#This Row],[31]]</f>
        <v>1.7101190944412501E-36</v>
      </c>
      <c r="AH510" s="10">
        <f>3/24000000*OO[[#This Row],[90 (30JUN1985 03:00:00)-Water Temperature (C)]]*OO[[#This Row],[32]]</f>
        <v>5.7935960450887502E-33</v>
      </c>
      <c r="AI510" s="10">
        <f>3/24000000*OO[[#This Row],[91 (30JUN1985 06:00:00)-Water Temperature (C)]]*OO[[#This Row],[33]]</f>
        <v>7.7053508064774993E-30</v>
      </c>
      <c r="AJ510" s="10">
        <f>3/24000000*OO[[#This Row],[92 (30JUN1985 09:00:00)-Water Temperature (C)]]*OO[[#This Row],[34]]</f>
        <v>4.6111132626074996E-27</v>
      </c>
      <c r="AK510" s="10">
        <f>3/24000000*OO[[#This Row],[93 (30JUN1985 12:00:00)-Water Temperature (C)]]*OO[[#This Row],[35]]</f>
        <v>1.4023489044982499E-24</v>
      </c>
      <c r="AL510" s="10">
        <f>3/24000000*OO[[#This Row],[94 (30JUN1985 15:00:00)-Water Temperature (C)]]*OO[[#This Row],[36]]</f>
        <v>2.3585442149499999E-22</v>
      </c>
      <c r="AM510" s="10">
        <f>3/24000000*OO[[#This Row],[95 (30JUN1985 18:00:00)-Water Temperature (C)]]*OO[[#This Row],[37]]</f>
        <v>2.35556400756E-20</v>
      </c>
      <c r="AN510" s="10">
        <f>3/24000000*OO[[#This Row],[96 (30JUN1985 21:00:00)-Water Temperature (C)]]*OO[[#This Row],[38]]</f>
        <v>1.4905620757256251E-18</v>
      </c>
      <c r="AO510" s="10">
        <f>3/24000000*OO[[#This Row],[97 (01JUL1985 00:00:00)-Water Temperature (C)]]*OO[[#This Row],[39]]</f>
        <v>6.3001170314999998E-17</v>
      </c>
      <c r="AP510" s="10">
        <f>3/24000000*OO[[#This Row],[98 (01JUL1985 03:00:00)-Water Temperature (C)]]*OO[[#This Row],[40]]</f>
        <v>1.8632066003552501E-15</v>
      </c>
      <c r="AQ510" s="10">
        <f>3/24000000*OO[[#This Row],[99 (01JUL1985 06:00:00)-Water Temperature (C)]]*OO[[#This Row],[41]]</f>
        <v>3.9788883515062494E-14</v>
      </c>
      <c r="AR510" s="10">
        <f>3/24000000*OO[[#This Row],[100 (01JUL1985 09:00:00)-Water Temperature (C)]]*OO[[#This Row],[42]]</f>
        <v>6.3233373340262498E-13</v>
      </c>
      <c r="AS510" s="10">
        <f>3/24000000*OO[[#This Row],[101 (01JUL1985 12:00:00)-Water Temperature (C)]]*OO[[#This Row],[43]]</f>
        <v>7.7044695371324995E-12</v>
      </c>
      <c r="AT510" s="10">
        <f>3/24000000*OO[[#This Row],[102 (01JUL1985 15:00:00)-Water Temperature (C)]]*OO[[#This Row],[44]]</f>
        <v>7.3793494694400003E-11</v>
      </c>
      <c r="AU510" s="10">
        <f>3/24000000*OO[[#This Row],[103 (01JUL1985 18:00:00)-Water Temperature (C)]]*OO[[#This Row],[45]]</f>
        <v>5.6875088255300002E-10</v>
      </c>
      <c r="AV510" s="10">
        <f>3/24000000*OO[[#This Row],[104 (01JUL1985 21:00:00)-Water Temperature (C)]]*OO[[#This Row],[46]]</f>
        <v>3.5992907191999999E-9</v>
      </c>
      <c r="AW510" s="10">
        <f>3/24000000*OO[[#This Row],[105 (02JUL1985 00:00:00)-Water Temperature (C)]]*OO[[#This Row],[47]]</f>
        <v>1.9070788271601251E-8</v>
      </c>
      <c r="AX510" s="10">
        <f>3/24000000*OO[[#This Row],[106 (02JUL1985 03:00:00)-Water Temperature (C)]]*OO[[#This Row],[48]]</f>
        <v>8.6323178230974988E-8</v>
      </c>
      <c r="AY510" s="10">
        <f>3/24000000*OO[[#This Row],[107 (02JUL1985 06:00:00)-Water Temperature (C)]]*OO[[#This Row],[49]]</f>
        <v>3.3765359327279995E-7</v>
      </c>
      <c r="AZ510" s="10">
        <f>3/24000000*OO[[#This Row],[108 (02JUL1985 09:00:00)-Water Temperature (C)]]*OO[[#This Row],[50]]</f>
        <v>1.156030098744375E-6</v>
      </c>
      <c r="BA510" s="10">
        <f>3/24000000*OO[[#This Row],[109 (02JUL1985 12:00:00)-Water Temperature (C)]]*OO[[#This Row],[51]]</f>
        <v>3.4986488297507501E-6</v>
      </c>
      <c r="BB510" s="10">
        <f>3/24000000*OO[[#This Row],[110 (02JUL1985 15:00:00)-Water Temperature (C)]]*OO[[#This Row],[52]]</f>
        <v>9.4567196221874999E-6</v>
      </c>
      <c r="BC510" s="10">
        <f>3/24000000*OO[[#This Row],[111 (02JUL1985 18:00:00)-Water Temperature (C)]]*OO[[#This Row],[53]]</f>
        <v>2.3043054585774997E-5</v>
      </c>
      <c r="BD510" s="10">
        <f>3/24000000*OO[[#This Row],[112 (02JUL1985 21:00:00)-Water Temperature (C)]]*OO[[#This Row],[54]]</f>
        <v>5.1318919000912498E-5</v>
      </c>
      <c r="BE510" s="10">
        <f>3/24000000*OO[[#This Row],[113 (03JUL1985 00:00:00)-Water Temperature (C)]]*OO[[#This Row],[55]]</f>
        <v>1.0561632321312501E-4</v>
      </c>
      <c r="BF510" s="10">
        <f>3/24000000*OO[[#This Row],[114 (03JUL1985 03:00:00)-Water Temperature (C)]]*OO[[#This Row],[56]]</f>
        <v>2.029928766162E-4</v>
      </c>
      <c r="BG510" s="10">
        <f>3/24000000*OO[[#This Row],[115 (03JUL1985 06:00:00)-Water Temperature (C)]]*OO[[#This Row],[57]]</f>
        <v>3.6607006321849996E-4</v>
      </c>
      <c r="BH510" s="10">
        <f>3/24000000*OO[[#This Row],[116 (03JUL1985 09:00:00)-Water Temperature (C)]]*OO[[#This Row],[58]]</f>
        <v>6.2059714758900002E-4</v>
      </c>
      <c r="BI510" s="10">
        <f>3/24000000*OO[[#This Row],[117 (03JUL1985 12:00:00)-Water Temperature (C)]]*OO[[#This Row],[59]]</f>
        <v>9.970598888179999E-4</v>
      </c>
      <c r="BJ510" s="10">
        <f>3/24000000*OO[[#This Row],[118 (03JUL1985 15:00:00)-Water Temperature (C)]]*OO[[#This Row],[60]]</f>
        <v>1.52504244020625E-3</v>
      </c>
      <c r="BK510" s="10">
        <f>3/24000000*OO[[#This Row],[119 (03JUL1985 18:00:00)-Water Temperature (C)]]*OO[[#This Row],[61]]</f>
        <v>2.2313139100931254E-3</v>
      </c>
      <c r="BL510" s="10">
        <f>3/24000000*OO[[#This Row],[120 (03JUL1985 21:00:00)-Water Temperature (C)]]*OO[[#This Row],[62]]</f>
        <v>3.1434842022285002E-3</v>
      </c>
      <c r="BM510" s="10">
        <f>3/24000000*OO[[#This Row],[121 (04JUL1985 00:00:00)-Water Temperature (C)]]*OO[[#This Row],[63]]</f>
        <v>4.2930872346599999E-3</v>
      </c>
      <c r="BN510" s="10">
        <f>3/24000000*OO[[#This Row],[122 (04JUL1985 03:00:00)-Water Temperature (C)]]*OO[[#This Row],[64]]</f>
        <v>5.7305185047825001E-3</v>
      </c>
      <c r="BO510" s="10">
        <f>3/24000000*OO[[#This Row],[123 (04JUL1985 06:00:00)-Water Temperature (C)]]*OO[[#This Row],[65]]</f>
        <v>7.4522658648899986E-3</v>
      </c>
      <c r="BP510" s="10">
        <f>3/24000000*OO[[#This Row],[124 (04JUL1985 09:00:00)-Water Temperature (C)]]*OO[[#This Row],[66]]</f>
        <v>9.4483737905537504E-3</v>
      </c>
      <c r="BQ510" s="10">
        <f>3/24000000*OO[[#This Row],[125 (04JUL1985 12:00:00)-Water Temperature (C)]]*OO[[#This Row],[67]]</f>
        <v>1.1673398207699999E-2</v>
      </c>
      <c r="BR510" s="10">
        <f>3/24000000*OO[[#This Row],[126 (04JUL1985 15:00:00)-Water Temperature (C)]]*OO[[#This Row],[68]]</f>
        <v>1.4106782513810001E-2</v>
      </c>
      <c r="BS510" s="10">
        <f>3/24000000*OO[[#This Row],[127 (04JUL1985 18:00:00)-Water Temperature (C)]]*OO[[#This Row],[69]]</f>
        <v>1.6698618764186251E-2</v>
      </c>
      <c r="BT510" s="10">
        <f>3/24000000*OO[[#This Row],[128 (04JUL1985 21:00:00)-Water Temperature (C)]]*OO[[#This Row],[70]]</f>
        <v>1.9457522102452499E-2</v>
      </c>
      <c r="BU510" s="10">
        <f>3/24000000*OO[[#This Row],[129 (05JUL1985 00:00:00)-Water Temperature (C)]]*OO[[#This Row],[71]]</f>
        <v>2.23827634756825E-2</v>
      </c>
      <c r="BV510" s="10">
        <f>3/24000000*OO[[#This Row],[130 (05JUL1985 03:00:00)-Water Temperature (C)]]*OO[[#This Row],[72]]</f>
        <v>2.5556750341477499E-2</v>
      </c>
      <c r="BW510" s="10">
        <f>3/24000000*OO[[#This Row],[131 (05JUL1985 06:00:00)-Water Temperature (C)]]*OO[[#This Row],[73]]</f>
        <v>2.8851203004311252E-2</v>
      </c>
      <c r="BX510" s="10">
        <f>3/24000000*OO[[#This Row],[132 (05JUL1985 09:00:00)-Water Temperature (C)]]*OO[[#This Row],[74]]</f>
        <v>3.2223183985102502E-2</v>
      </c>
      <c r="BY510" s="10">
        <f>3/24000000*OO[[#This Row],[133 (05JUL1985 12:00:00)-Water Temperature (C)]]*OO[[#This Row],[75]]</f>
        <v>3.5611347023619989E-2</v>
      </c>
      <c r="BZ510" s="10">
        <f>3/24000000*OO[[#This Row],[134 (05JUL1985 15:00:00)-Water Temperature (C)]]*OO[[#This Row],[76]]</f>
        <v>3.8886533231392503E-2</v>
      </c>
      <c r="CA510" s="10">
        <f>3/24000000*OO[[#This Row],[135 (05JUL1985 18:00:00)-Water Temperature (C)]]*OO[[#This Row],[77]]</f>
        <v>4.2034919343699996E-2</v>
      </c>
      <c r="CB510" s="10">
        <f>3/24000000*OO[[#This Row],[136 (05JUL1985 21:00:00)-Water Temperature (C)]]*OO[[#This Row],[78]]</f>
        <v>4.5086817127374994E-2</v>
      </c>
      <c r="CC510" s="10">
        <f>3/24000000*OO[[#This Row],[137 (06JUL1985 00:00:00)-Water Temperature (C)]]*OO[[#This Row],[79]]</f>
        <v>4.8114346814624995E-2</v>
      </c>
      <c r="CD510" s="10">
        <f>3/24000000*OO[[#This Row],[138 (06JUL1985 03:00:00)-Water Temperature (C)]]*OO[[#This Row],[80]]</f>
        <v>5.1270962348774998E-2</v>
      </c>
      <c r="CE510" s="10">
        <f>3/24000000*OO[[#This Row],[139 (06JUL1985 06:00:00)-Water Temperature (C)]]*OO[[#This Row],[81]]</f>
        <v>5.43719664821E-2</v>
      </c>
      <c r="CF510" s="10">
        <f>3/24000000*OO[[#This Row],[140 (06JUL1985 09:00:00)-Water Temperature (C)]]*OO[[#This Row],[82]]</f>
        <v>5.7390406344375006E-2</v>
      </c>
      <c r="CG510" s="10">
        <f>3/24000000*OO[[#This Row],[141 (06JUL1985 12:00:00)-Water Temperature (C)]]*OO[[#This Row],[83]]</f>
        <v>6.0217905727999996E-2</v>
      </c>
      <c r="CH510" s="10">
        <f>3/24000000*OO[[#This Row],[142 (06JUL1985 15:00:00)-Water Temperature (C)]]*OO[[#This Row],[84]]</f>
        <v>6.2795877168299999E-2</v>
      </c>
      <c r="CI510" s="10">
        <f>3/24000000*OO[[#This Row],[143 (06JUL1985 18:00:00)-Water Temperature (C)]]*OO[[#This Row],[85]]</f>
        <v>6.5004796058300007E-2</v>
      </c>
      <c r="CJ510" s="10">
        <f>3/24000000*OO[[#This Row],[144 (06JUL1985 21:00:00)-Water Temperature (C)]]*OO[[#This Row],[86]]</f>
        <v>6.7020344246699989E-2</v>
      </c>
      <c r="CK510" s="10">
        <f>3/24000000*OO[[#This Row],[145 (07JUL1985 00:00:00)-Water Temperature (C)]]*OO[[#This Row],[87]]</f>
        <v>6.8926298911649989E-2</v>
      </c>
      <c r="CL510" s="10">
        <f>3/24000000*OO[[#This Row],[146 (07JUL1985 03:00:00)-Water Temperature (C)]]*OO[[#This Row],[88]]</f>
        <v>7.1048080088399995E-2</v>
      </c>
      <c r="CM510" s="10">
        <f>3/24000000*OO[[#This Row],[147 (07JUL1985 06:00:00)-Water Temperature (C)]]*OO[[#This Row],[89]]</f>
        <v>7.2945431296237512E-2</v>
      </c>
      <c r="CN510" s="10">
        <f>3/24000000*OO[[#This Row],[148 (07JUL1985 09:00:00)-Water Temperature (C)]]*OO[[#This Row],[90]]</f>
        <v>7.4604734354399987E-2</v>
      </c>
      <c r="CO510" s="10">
        <f>3/24000000*OO[[#This Row],[149 (07JUL1985 12:00:00)-Water Temperature (C)]]*OO[[#This Row],[91]]</f>
        <v>7.6078271712162499E-2</v>
      </c>
      <c r="CP510" s="10">
        <f>3/24000000*OO[[#This Row],[150 (07JUL1985 15:00:00)-Water Temperature (C)]]*OO[[#This Row],[92]]</f>
        <v>7.7432450307875003E-2</v>
      </c>
      <c r="CQ510" s="10">
        <f>3/24000000*OO[[#This Row],[151 (07JUL1985 18:00:00)-Water Temperature (C)]]*OO[[#This Row],[93]]</f>
        <v>7.8563529685724998E-2</v>
      </c>
      <c r="CR510" s="10">
        <f>3/24000000*OO[[#This Row],[152 (07JUL1985 21:00:00)-Water Temperature (C)]]*OO[[#This Row],[94]]</f>
        <v>7.9553473337137484E-2</v>
      </c>
      <c r="CS510" s="10">
        <f>3/24000000*OO[[#This Row],[153 (08JUL1985 00:00:00)-Water Temperature (C)]]*OO[[#This Row],[95]]</f>
        <v>8.0446866957887483E-2</v>
      </c>
      <c r="CT510" s="10">
        <f>3/24000000*OO[[#This Row],[154 (08JUL1985 03:00:00)-Water Temperature (C)]]*OO[[#This Row],[96]]</f>
        <v>8.1709874524749995E-2</v>
      </c>
      <c r="CU510" s="10">
        <f>3/24000000*OO[[#This Row],[155 (08JUL1985 06:00:00)-Water Temperature (C)]]*OO[[#This Row],[97]]</f>
        <v>8.2956568339199982E-2</v>
      </c>
      <c r="CV510" s="10">
        <f>3/24000000*OO[[#This Row],[156 (08JUL1985 09:00:00)-Water Temperature (C)]]*OO[[#This Row],[98]]</f>
        <v>8.3964877258674991E-2</v>
      </c>
      <c r="CW510" s="10">
        <f>3/24000000*OO[[#This Row],[157 (08JUL1985 12:00:00)-Water Temperature (C)]]*OO[[#This Row],[99]]</f>
        <v>8.4828347289037501E-2</v>
      </c>
    </row>
    <row r="511" spans="1:101" x14ac:dyDescent="0.35">
      <c r="A511" t="s">
        <v>518</v>
      </c>
      <c r="B511">
        <v>810.52110000000005</v>
      </c>
      <c r="C511" s="10">
        <f>3/24*OO[[#This Row],[59 (26JUN1985 06:00:00)-Water Temperature (C)]]*OO[[#This Row],[1]]/SUM(OO[1])</f>
        <v>0</v>
      </c>
      <c r="D511" s="10">
        <f>3/24*OO[[#This Row],[60 (26JUN1985 09:00:00)-Water Temperature (C)]]*OO[[#This Row],[2]]/SUM(OO[2])</f>
        <v>0</v>
      </c>
      <c r="E511" s="10">
        <f>3/24*OO[[#This Row],[61 (26JUN1985 12:00:00)-Water Temperature (C)]]*OO[[#This Row],[3]]/SUM(OO[3])</f>
        <v>0</v>
      </c>
      <c r="F511" s="10">
        <f>3/24*OO[[#This Row],[62 (26JUN1985 15:00:00)-Water Temperature (C)]]*OO[[#This Row],[4]]/SUM(OO[4])</f>
        <v>0</v>
      </c>
      <c r="G511" s="10">
        <f>3/24*OO[[#This Row],[63 (26JUN1985 18:00:00)-Water Temperature (C)]]*OO[[#This Row],[5]]/SUM(OO[5])</f>
        <v>0</v>
      </c>
      <c r="H511" s="10">
        <f>3/24*OO[[#This Row],[64 (26JUN1985 21:00:00)-Water Temperature (C)]]*OO[[#This Row],[6]]/SUM(OO[6])</f>
        <v>0</v>
      </c>
      <c r="I511" s="10">
        <f>3/24*OO[[#This Row],[65 (27JUN1985 00:00:00)-Water Temperature (C)]]*OO[[#This Row],[7]]/SUM(OO[7])</f>
        <v>0</v>
      </c>
      <c r="J511" s="10">
        <f>3/24*OO[[#This Row],[66 (27JUN1985 03:00:00)-Water Temperature (C)]]*OO[[#This Row],[8]]/SUM(OO[8])</f>
        <v>0</v>
      </c>
      <c r="K511" s="10">
        <f>3/24*OO[[#This Row],[67 (27JUN1985 06:00:00)-Water Temperature (C)]]*OO[[#This Row],[9]]/SUM(OO[9])</f>
        <v>0</v>
      </c>
      <c r="L511" s="10">
        <f>3/24*OO[[#This Row],[68 (27JUN1985 09:00:00)-Water Temperature (C)]]*OO[[#This Row],[10]]/SUM(OO[10])</f>
        <v>0</v>
      </c>
      <c r="M511" s="10">
        <f>3/24*OO[[#This Row],[69 (27JUN1985 12:00:00)-Water Temperature (C)]]*OO[[#This Row],[11]]/SUM(OO[11])</f>
        <v>0</v>
      </c>
      <c r="N511" s="10">
        <f>3/24*OO[[#This Row],[70 (27JUN1985 15:00:00)-Water Temperature (C)]]*OO[[#This Row],[12]]/SUM(OO[12])</f>
        <v>0</v>
      </c>
      <c r="O511" s="10">
        <f>3/24*OO[[#This Row],[71 (27JUN1985 18:00:00)-Water Temperature (C)]]*OO[[#This Row],[13]]/SUM(OO[13])</f>
        <v>0</v>
      </c>
      <c r="P511" s="10">
        <f>3/24*OO[[#This Row],[72 (27JUN1985 21:00:00)-Water Temperature (C)]]*OO[[#This Row],[14]]/SUM(OO[14])</f>
        <v>0</v>
      </c>
      <c r="Q511" s="10">
        <f>3/24*OO[[#This Row],[73 (28JUN1985 00:00:00)-Water Temperature (C)]]*OO[[#This Row],[15]]/SUM(OO[15])</f>
        <v>0</v>
      </c>
      <c r="R511" s="10">
        <f>3/24*OO[[#This Row],[74 (28JUN1985 03:00:00)-Water Temperature (C)]]*OO[[#This Row],[16]]/SUM(OO[16])</f>
        <v>0</v>
      </c>
      <c r="S511" s="10">
        <f>3/24*OO[[#This Row],[75 (28JUN1985 06:00:00)-Water Temperature (C)]]*OO[[#This Row],[17]]/SUM(OO[17])</f>
        <v>0</v>
      </c>
      <c r="T511" s="10">
        <f>3/24*OO[[#This Row],[76 (28JUN1985 09:00:00)-Water Temperature (C)]]*OO[[#This Row],[18]]/SUM(OO[18])</f>
        <v>0</v>
      </c>
      <c r="U511" s="10">
        <f>3/24*OO[[#This Row],[77 (28JUN1985 12:00:00)-Water Temperature (C)]]*OO[[#This Row],[19]]/SUM(OO[19])</f>
        <v>0</v>
      </c>
      <c r="V511" s="10">
        <f>3/24000000*OO[[#This Row],[78 (28JUN1985 15:00:00)-Water Temperature (C)]]*OO[[#This Row],[20]]</f>
        <v>0</v>
      </c>
      <c r="W511" s="10">
        <f>3/24000000*OO[[#This Row],[79 (28JUN1985 18:00:00)-Water Temperature (C)]]*OO[[#This Row],[21]]</f>
        <v>0</v>
      </c>
      <c r="X511" s="10">
        <f>3/24000000*OO[[#This Row],[80 (28JUN1985 21:00:00)-Water Temperature (C)]]*OO[[#This Row],[22]]</f>
        <v>0</v>
      </c>
      <c r="Y511" s="10">
        <f>3/24000000*OO[[#This Row],[81 (29JUN1985 00:00:00)-Water Temperature (C)]]*OO[[#This Row],[23]]</f>
        <v>0</v>
      </c>
      <c r="Z511" s="10">
        <f>3/24000000*OO[[#This Row],[82 (29JUN1985 03:00:00)-Water Temperature (C)]]*OO[[#This Row],[24]]</f>
        <v>0</v>
      </c>
      <c r="AA511" s="10">
        <f>3/24000000*OO[[#This Row],[83 (29JUN1985 06:00:00)-Water Temperature (C)]]*OO[[#This Row],[25]]</f>
        <v>0</v>
      </c>
      <c r="AB511" s="10">
        <f>3/24000000*OO[[#This Row],[84 (29JUN1985 09:00:00)-Water Temperature (C)]]*OO[[#This Row],[26]]</f>
        <v>0</v>
      </c>
      <c r="AC511" s="10">
        <f>3/24000000*OO[[#This Row],[85 (29JUN1985 12:00:00)-Water Temperature (C)]]*OO[[#This Row],[27]]</f>
        <v>0</v>
      </c>
      <c r="AD511" s="10">
        <f>3/24000000*OO[[#This Row],[86 (29JUN1985 15:00:00)-Water Temperature (C)]]*OO[[#This Row],[28]]</f>
        <v>0</v>
      </c>
      <c r="AE511" s="10">
        <f>3/24000000*OO[[#This Row],[88 (29JUN1985 21:00:00)-Water Temperature (C)]]*OO[[#This Row],[30]]</f>
        <v>3.9434846434387498E-41</v>
      </c>
      <c r="AF511" s="10">
        <f>3/24000000*OO[[#This Row],[88 (29JUN1985 21:00:00)-Water Temperature (C)]]*OO[[#This Row],[30]]</f>
        <v>3.9434846434387498E-41</v>
      </c>
      <c r="AG511" s="10">
        <f>3/24000000*OO[[#This Row],[89 (30JUN1985 00:00:00)-Water Temperature (C)]]*OO[[#This Row],[31]]</f>
        <v>4.7562197821687493E-37</v>
      </c>
      <c r="AH511" s="10">
        <f>3/24000000*OO[[#This Row],[90 (30JUN1985 03:00:00)-Water Temperature (C)]]*OO[[#This Row],[32]]</f>
        <v>1.7327464106282501E-33</v>
      </c>
      <c r="AI511" s="10">
        <f>3/24000000*OO[[#This Row],[91 (30JUN1985 06:00:00)-Water Temperature (C)]]*OO[[#This Row],[33]]</f>
        <v>2.4598562018126246E-30</v>
      </c>
      <c r="AJ511" s="10">
        <f>3/24000000*OO[[#This Row],[92 (30JUN1985 09:00:00)-Water Temperature (C)]]*OO[[#This Row],[34]]</f>
        <v>1.5628445486225E-27</v>
      </c>
      <c r="AK511" s="10">
        <f>3/24000000*OO[[#This Row],[93 (30JUN1985 12:00:00)-Water Temperature (C)]]*OO[[#This Row],[35]]</f>
        <v>5.0195009108849999E-25</v>
      </c>
      <c r="AL511" s="10">
        <f>3/24000000*OO[[#This Row],[94 (30JUN1985 15:00:00)-Water Temperature (C)]]*OO[[#This Row],[36]]</f>
        <v>8.8861201018700011E-23</v>
      </c>
      <c r="AM511" s="10">
        <f>3/24000000*OO[[#This Row],[95 (30JUN1985 18:00:00)-Water Temperature (C)]]*OO[[#This Row],[37]]</f>
        <v>9.3138251527699993E-21</v>
      </c>
      <c r="AN511" s="10">
        <f>3/24000000*OO[[#This Row],[96 (30JUN1985 21:00:00)-Water Temperature (C)]]*OO[[#This Row],[38]]</f>
        <v>6.1679204320725003E-19</v>
      </c>
      <c r="AO511" s="10">
        <f>3/24000000*OO[[#This Row],[97 (01JUL1985 00:00:00)-Water Temperature (C)]]*OO[[#This Row],[39]]</f>
        <v>2.7215034197107498E-17</v>
      </c>
      <c r="AP511" s="10">
        <f>3/24000000*OO[[#This Row],[98 (01JUL1985 03:00:00)-Water Temperature (C)]]*OO[[#This Row],[40]]</f>
        <v>8.3821862687849987E-16</v>
      </c>
      <c r="AQ511" s="10">
        <f>3/24000000*OO[[#This Row],[99 (01JUL1985 06:00:00)-Water Temperature (C)]]*OO[[#This Row],[41]]</f>
        <v>1.8604917386293749E-14</v>
      </c>
      <c r="AR511" s="10">
        <f>3/24000000*OO[[#This Row],[100 (01JUL1985 09:00:00)-Water Temperature (C)]]*OO[[#This Row],[42]]</f>
        <v>3.0677814099779998E-13</v>
      </c>
      <c r="AS511" s="10">
        <f>3/24000000*OO[[#This Row],[101 (01JUL1985 12:00:00)-Water Temperature (C)]]*OO[[#This Row],[43]]</f>
        <v>3.8719125129450002E-12</v>
      </c>
      <c r="AT511" s="10">
        <f>3/24000000*OO[[#This Row],[102 (01JUL1985 15:00:00)-Water Temperature (C)]]*OO[[#This Row],[44]]</f>
        <v>3.8361327563925E-11</v>
      </c>
      <c r="AU511" s="10">
        <f>3/24000000*OO[[#This Row],[103 (01JUL1985 18:00:00)-Water Temperature (C)]]*OO[[#This Row],[45]]</f>
        <v>3.0540996544499999E-10</v>
      </c>
      <c r="AV511" s="10">
        <f>3/24000000*OO[[#This Row],[104 (01JUL1985 21:00:00)-Water Temperature (C)]]*OO[[#This Row],[46]]</f>
        <v>1.9937778330863752E-9</v>
      </c>
      <c r="AW511" s="10">
        <f>3/24000000*OO[[#This Row],[105 (02JUL1985 00:00:00)-Water Temperature (C)]]*OO[[#This Row],[47]]</f>
        <v>1.0883010589668748E-8</v>
      </c>
      <c r="AX511" s="10">
        <f>3/24000000*OO[[#This Row],[106 (02JUL1985 03:00:00)-Water Temperature (C)]]*OO[[#This Row],[48]]</f>
        <v>5.0677671110662495E-8</v>
      </c>
      <c r="AY511" s="10">
        <f>3/24000000*OO[[#This Row],[107 (02JUL1985 06:00:00)-Water Temperature (C)]]*OO[[#This Row],[49]]</f>
        <v>2.0367257499039999E-7</v>
      </c>
      <c r="AZ511" s="10">
        <f>3/24000000*OO[[#This Row],[108 (02JUL1985 09:00:00)-Water Temperature (C)]]*OO[[#This Row],[50]]</f>
        <v>7.1565329015999981E-7</v>
      </c>
      <c r="BA511" s="10">
        <f>3/24000000*OO[[#This Row],[109 (02JUL1985 12:00:00)-Water Temperature (C)]]*OO[[#This Row],[51]]</f>
        <v>2.2205248451371249E-6</v>
      </c>
      <c r="BB511" s="10">
        <f>3/24000000*OO[[#This Row],[110 (02JUL1985 15:00:00)-Water Temperature (C)]]*OO[[#This Row],[52]]</f>
        <v>6.1469281111699999E-6</v>
      </c>
      <c r="BC511" s="10">
        <f>3/24000000*OO[[#This Row],[111 (02JUL1985 18:00:00)-Water Temperature (C)]]*OO[[#This Row],[53]]</f>
        <v>1.5324844780971248E-5</v>
      </c>
      <c r="BD511" s="10">
        <f>3/24000000*OO[[#This Row],[112 (02JUL1985 21:00:00)-Water Temperature (C)]]*OO[[#This Row],[54]]</f>
        <v>3.4881615186144993E-5</v>
      </c>
      <c r="BE511" s="10">
        <f>3/24000000*OO[[#This Row],[113 (03JUL1985 00:00:00)-Water Temperature (C)]]*OO[[#This Row],[55]]</f>
        <v>7.3292732222974991E-5</v>
      </c>
      <c r="BF511" s="10">
        <f>3/24000000*OO[[#This Row],[114 (03JUL1985 03:00:00)-Water Temperature (C)]]*OO[[#This Row],[56]]</f>
        <v>1.43652729371625E-4</v>
      </c>
      <c r="BG511" s="10">
        <f>3/24000000*OO[[#This Row],[115 (03JUL1985 06:00:00)-Water Temperature (C)]]*OO[[#This Row],[57]]</f>
        <v>2.6386768073545004E-4</v>
      </c>
      <c r="BH511" s="10">
        <f>3/24000000*OO[[#This Row],[116 (03JUL1985 09:00:00)-Water Temperature (C)]]*OO[[#This Row],[58]]</f>
        <v>4.5523925201749999E-4</v>
      </c>
      <c r="BI511" s="10">
        <f>3/24000000*OO[[#This Row],[117 (03JUL1985 12:00:00)-Water Temperature (C)]]*OO[[#This Row],[59]]</f>
        <v>7.4365493200749999E-4</v>
      </c>
      <c r="BJ511" s="10">
        <f>3/24000000*OO[[#This Row],[118 (03JUL1985 15:00:00)-Water Temperature (C)]]*OO[[#This Row],[60]]</f>
        <v>1.1555075936317497E-3</v>
      </c>
      <c r="BK511" s="10">
        <f>3/24000000*OO[[#This Row],[119 (03JUL1985 18:00:00)-Water Temperature (C)]]*OO[[#This Row],[61]]</f>
        <v>1.7160675954994999E-3</v>
      </c>
      <c r="BL511" s="10">
        <f>3/24000000*OO[[#This Row],[120 (03JUL1985 21:00:00)-Water Temperature (C)]]*OO[[#This Row],[62]]</f>
        <v>2.4517040026049994E-3</v>
      </c>
      <c r="BM511" s="10">
        <f>3/24000000*OO[[#This Row],[121 (04JUL1985 00:00:00)-Water Temperature (C)]]*OO[[#This Row],[63]]</f>
        <v>3.3927507110630001E-3</v>
      </c>
      <c r="BN511" s="10">
        <f>3/24000000*OO[[#This Row],[122 (04JUL1985 03:00:00)-Water Temperature (C)]]*OO[[#This Row],[64]]</f>
        <v>4.5844042723250005E-3</v>
      </c>
      <c r="BO511" s="10">
        <f>3/24000000*OO[[#This Row],[123 (04JUL1985 06:00:00)-Water Temperature (C)]]*OO[[#This Row],[65]]</f>
        <v>6.0300938013224991E-3</v>
      </c>
      <c r="BP511" s="10">
        <f>3/24000000*OO[[#This Row],[124 (04JUL1985 09:00:00)-Water Temperature (C)]]*OO[[#This Row],[66]]</f>
        <v>7.7277690531149992E-3</v>
      </c>
      <c r="BQ511" s="10">
        <f>3/24000000*OO[[#This Row],[125 (04JUL1985 12:00:00)-Water Temperature (C)]]*OO[[#This Row],[67]]</f>
        <v>9.6457077619974997E-3</v>
      </c>
      <c r="BR511" s="10">
        <f>3/24000000*OO[[#This Row],[126 (04JUL1985 15:00:00)-Water Temperature (C)]]*OO[[#This Row],[68]]</f>
        <v>1.1770545290223748E-2</v>
      </c>
      <c r="BS511" s="10">
        <f>3/24000000*OO[[#This Row],[127 (04JUL1985 18:00:00)-Water Temperature (C)]]*OO[[#This Row],[69]]</f>
        <v>1.40631514671375E-2</v>
      </c>
      <c r="BT511" s="10">
        <f>3/24000000*OO[[#This Row],[128 (04JUL1985 21:00:00)-Water Temperature (C)]]*OO[[#This Row],[70]]</f>
        <v>1.6529810194346246E-2</v>
      </c>
      <c r="BU511" s="10">
        <f>3/24000000*OO[[#This Row],[129 (05JUL1985 00:00:00)-Water Temperature (C)]]*OO[[#This Row],[71]]</f>
        <v>1.9171080184274995E-2</v>
      </c>
      <c r="BV511" s="10">
        <f>3/24000000*OO[[#This Row],[130 (05JUL1985 03:00:00)-Water Temperature (C)]]*OO[[#This Row],[72]]</f>
        <v>2.2056309637113747E-2</v>
      </c>
      <c r="BW511" s="10">
        <f>3/24000000*OO[[#This Row],[131 (05JUL1985 06:00:00)-Water Temperature (C)]]*OO[[#This Row],[73]]</f>
        <v>2.5076235061650003E-2</v>
      </c>
      <c r="BX511" s="10">
        <f>3/24000000*OO[[#This Row],[132 (05JUL1985 09:00:00)-Water Temperature (C)]]*OO[[#This Row],[74]]</f>
        <v>2.8193929106062502E-2</v>
      </c>
      <c r="BY511" s="10">
        <f>3/24000000*OO[[#This Row],[133 (05JUL1985 12:00:00)-Water Temperature (C)]]*OO[[#This Row],[75]]</f>
        <v>3.1356130770461246E-2</v>
      </c>
      <c r="BZ511" s="10">
        <f>3/24000000*OO[[#This Row],[134 (05JUL1985 15:00:00)-Water Temperature (C)]]*OO[[#This Row],[76]]</f>
        <v>3.4448226985757495E-2</v>
      </c>
      <c r="CA511" s="10">
        <f>3/24000000*OO[[#This Row],[135 (05JUL1985 18:00:00)-Water Temperature (C)]]*OO[[#This Row],[77]]</f>
        <v>3.7455223045050001E-2</v>
      </c>
      <c r="CB511" s="10">
        <f>3/24000000*OO[[#This Row],[136 (05JUL1985 21:00:00)-Water Temperature (C)]]*OO[[#This Row],[78]]</f>
        <v>4.0397136234300003E-2</v>
      </c>
      <c r="CC511" s="10">
        <f>3/24000000*OO[[#This Row],[137 (06JUL1985 00:00:00)-Water Temperature (C)]]*OO[[#This Row],[79]]</f>
        <v>4.333417391885E-2</v>
      </c>
      <c r="CD511" s="10">
        <f>3/24000000*OO[[#This Row],[138 (06JUL1985 03:00:00)-Water Temperature (C)]]*OO[[#This Row],[80]]</f>
        <v>4.6398722620250001E-2</v>
      </c>
      <c r="CE511" s="10">
        <f>3/24000000*OO[[#This Row],[139 (06JUL1985 06:00:00)-Water Temperature (C)]]*OO[[#This Row],[81]]</f>
        <v>4.9427051928374995E-2</v>
      </c>
      <c r="CF511" s="10">
        <f>3/24000000*OO[[#This Row],[140 (06JUL1985 09:00:00)-Water Temperature (C)]]*OO[[#This Row],[82]]</f>
        <v>5.2394089027650005E-2</v>
      </c>
      <c r="CG511" s="10">
        <f>3/24000000*OO[[#This Row],[141 (06JUL1985 12:00:00)-Water Temperature (C)]]*OO[[#This Row],[83]]</f>
        <v>5.5199836644449989E-2</v>
      </c>
      <c r="CH511" s="10">
        <f>3/24000000*OO[[#This Row],[142 (06JUL1985 15:00:00)-Water Temperature (C)]]*OO[[#This Row],[84]]</f>
        <v>5.7789611851737498E-2</v>
      </c>
      <c r="CI511" s="10">
        <f>3/24000000*OO[[#This Row],[143 (06JUL1985 18:00:00)-Water Temperature (C)]]*OO[[#This Row],[85]]</f>
        <v>6.0051166653049992E-2</v>
      </c>
      <c r="CJ511" s="10">
        <f>3/24000000*OO[[#This Row],[144 (06JUL1985 21:00:00)-Water Temperature (C)]]*OO[[#This Row],[86]]</f>
        <v>6.213818800249999E-2</v>
      </c>
      <c r="CK511" s="10">
        <f>3/24000000*OO[[#This Row],[145 (07JUL1985 00:00:00)-Water Temperature (C)]]*OO[[#This Row],[87]]</f>
        <v>6.4124645431874988E-2</v>
      </c>
      <c r="CL511" s="10">
        <f>3/24000000*OO[[#This Row],[146 (07JUL1985 03:00:00)-Water Temperature (C)]]*OO[[#This Row],[88]]</f>
        <v>6.6305057736412487E-2</v>
      </c>
      <c r="CM511" s="10">
        <f>3/24000000*OO[[#This Row],[147 (07JUL1985 06:00:00)-Water Temperature (C)]]*OO[[#This Row],[89]]</f>
        <v>6.8278394719199997E-2</v>
      </c>
      <c r="CN511" s="10">
        <f>3/24000000*OO[[#This Row],[148 (07JUL1985 09:00:00)-Water Temperature (C)]]*OO[[#This Row],[90]]</f>
        <v>7.00356703942E-2</v>
      </c>
      <c r="CO511" s="10">
        <f>3/24000000*OO[[#This Row],[149 (07JUL1985 12:00:00)-Water Temperature (C)]]*OO[[#This Row],[91]]</f>
        <v>7.1617184159474989E-2</v>
      </c>
      <c r="CP511" s="10">
        <f>3/24000000*OO[[#This Row],[150 (07JUL1985 15:00:00)-Water Temperature (C)]]*OO[[#This Row],[92]]</f>
        <v>7.3084340092074998E-2</v>
      </c>
      <c r="CQ511" s="10">
        <f>3/24000000*OO[[#This Row],[151 (07JUL1985 18:00:00)-Water Temperature (C)]]*OO[[#This Row],[93]]</f>
        <v>7.4341129046399987E-2</v>
      </c>
      <c r="CR511" s="10">
        <f>3/24000000*OO[[#This Row],[152 (07JUL1985 21:00:00)-Water Temperature (C)]]*OO[[#This Row],[94]]</f>
        <v>7.5462220757300011E-2</v>
      </c>
      <c r="CS511" s="10">
        <f>3/24000000*OO[[#This Row],[153 (08JUL1985 00:00:00)-Water Temperature (C)]]*OO[[#This Row],[95]]</f>
        <v>7.6489445649449997E-2</v>
      </c>
      <c r="CT511" s="10">
        <f>3/24000000*OO[[#This Row],[154 (08JUL1985 03:00:00)-Water Temperature (C)]]*OO[[#This Row],[96]]</f>
        <v>7.7852003379749998E-2</v>
      </c>
      <c r="CU511" s="10">
        <f>3/24000000*OO[[#This Row],[155 (08JUL1985 06:00:00)-Water Temperature (C)]]*OO[[#This Row],[97]]</f>
        <v>7.9193043621899981E-2</v>
      </c>
      <c r="CV511" s="10">
        <f>3/24000000*OO[[#This Row],[156 (08JUL1985 09:00:00)-Water Temperature (C)]]*OO[[#This Row],[98]]</f>
        <v>8.0310785447787497E-2</v>
      </c>
      <c r="CW511" s="10">
        <f>3/24000000*OO[[#This Row],[157 (08JUL1985 12:00:00)-Water Temperature (C)]]*OO[[#This Row],[99]]</f>
        <v>8.128962500539999E-2</v>
      </c>
    </row>
    <row r="512" spans="1:101" x14ac:dyDescent="0.35">
      <c r="A512" t="s">
        <v>519</v>
      </c>
      <c r="B512">
        <v>813.09969999999998</v>
      </c>
      <c r="C512" s="10">
        <f>3/24*OO[[#This Row],[59 (26JUN1985 06:00:00)-Water Temperature (C)]]*OO[[#This Row],[1]]/SUM(OO[1])</f>
        <v>0</v>
      </c>
      <c r="D512" s="10">
        <f>3/24*OO[[#This Row],[60 (26JUN1985 09:00:00)-Water Temperature (C)]]*OO[[#This Row],[2]]/SUM(OO[2])</f>
        <v>0</v>
      </c>
      <c r="E512" s="10">
        <f>3/24*OO[[#This Row],[61 (26JUN1985 12:00:00)-Water Temperature (C)]]*OO[[#This Row],[3]]/SUM(OO[3])</f>
        <v>0</v>
      </c>
      <c r="F512" s="10">
        <f>3/24*OO[[#This Row],[62 (26JUN1985 15:00:00)-Water Temperature (C)]]*OO[[#This Row],[4]]/SUM(OO[4])</f>
        <v>0</v>
      </c>
      <c r="G512" s="10">
        <f>3/24*OO[[#This Row],[63 (26JUN1985 18:00:00)-Water Temperature (C)]]*OO[[#This Row],[5]]/SUM(OO[5])</f>
        <v>0</v>
      </c>
      <c r="H512" s="10">
        <f>3/24*OO[[#This Row],[64 (26JUN1985 21:00:00)-Water Temperature (C)]]*OO[[#This Row],[6]]/SUM(OO[6])</f>
        <v>0</v>
      </c>
      <c r="I512" s="10">
        <f>3/24*OO[[#This Row],[65 (27JUN1985 00:00:00)-Water Temperature (C)]]*OO[[#This Row],[7]]/SUM(OO[7])</f>
        <v>0</v>
      </c>
      <c r="J512" s="10">
        <f>3/24*OO[[#This Row],[66 (27JUN1985 03:00:00)-Water Temperature (C)]]*OO[[#This Row],[8]]/SUM(OO[8])</f>
        <v>0</v>
      </c>
      <c r="K512" s="10">
        <f>3/24*OO[[#This Row],[67 (27JUN1985 06:00:00)-Water Temperature (C)]]*OO[[#This Row],[9]]/SUM(OO[9])</f>
        <v>0</v>
      </c>
      <c r="L512" s="10">
        <f>3/24*OO[[#This Row],[68 (27JUN1985 09:00:00)-Water Temperature (C)]]*OO[[#This Row],[10]]/SUM(OO[10])</f>
        <v>0</v>
      </c>
      <c r="M512" s="10">
        <f>3/24*OO[[#This Row],[69 (27JUN1985 12:00:00)-Water Temperature (C)]]*OO[[#This Row],[11]]/SUM(OO[11])</f>
        <v>0</v>
      </c>
      <c r="N512" s="10">
        <f>3/24*OO[[#This Row],[70 (27JUN1985 15:00:00)-Water Temperature (C)]]*OO[[#This Row],[12]]/SUM(OO[12])</f>
        <v>0</v>
      </c>
      <c r="O512" s="10">
        <f>3/24*OO[[#This Row],[71 (27JUN1985 18:00:00)-Water Temperature (C)]]*OO[[#This Row],[13]]/SUM(OO[13])</f>
        <v>0</v>
      </c>
      <c r="P512" s="10">
        <f>3/24*OO[[#This Row],[72 (27JUN1985 21:00:00)-Water Temperature (C)]]*OO[[#This Row],[14]]/SUM(OO[14])</f>
        <v>0</v>
      </c>
      <c r="Q512" s="10">
        <f>3/24*OO[[#This Row],[73 (28JUN1985 00:00:00)-Water Temperature (C)]]*OO[[#This Row],[15]]/SUM(OO[15])</f>
        <v>0</v>
      </c>
      <c r="R512" s="10">
        <f>3/24*OO[[#This Row],[74 (28JUN1985 03:00:00)-Water Temperature (C)]]*OO[[#This Row],[16]]/SUM(OO[16])</f>
        <v>0</v>
      </c>
      <c r="S512" s="10">
        <f>3/24*OO[[#This Row],[75 (28JUN1985 06:00:00)-Water Temperature (C)]]*OO[[#This Row],[17]]/SUM(OO[17])</f>
        <v>0</v>
      </c>
      <c r="T512" s="10">
        <f>3/24*OO[[#This Row],[76 (28JUN1985 09:00:00)-Water Temperature (C)]]*OO[[#This Row],[18]]/SUM(OO[18])</f>
        <v>0</v>
      </c>
      <c r="U512" s="10">
        <f>3/24*OO[[#This Row],[77 (28JUN1985 12:00:00)-Water Temperature (C)]]*OO[[#This Row],[19]]/SUM(OO[19])</f>
        <v>0</v>
      </c>
      <c r="V512" s="10">
        <f>3/24000000*OO[[#This Row],[78 (28JUN1985 15:00:00)-Water Temperature (C)]]*OO[[#This Row],[20]]</f>
        <v>0</v>
      </c>
      <c r="W512" s="10">
        <f>3/24000000*OO[[#This Row],[79 (28JUN1985 18:00:00)-Water Temperature (C)]]*OO[[#This Row],[21]]</f>
        <v>0</v>
      </c>
      <c r="X512" s="10">
        <f>3/24000000*OO[[#This Row],[80 (28JUN1985 21:00:00)-Water Temperature (C)]]*OO[[#This Row],[22]]</f>
        <v>0</v>
      </c>
      <c r="Y512" s="10">
        <f>3/24000000*OO[[#This Row],[81 (29JUN1985 00:00:00)-Water Temperature (C)]]*OO[[#This Row],[23]]</f>
        <v>0</v>
      </c>
      <c r="Z512" s="10">
        <f>3/24000000*OO[[#This Row],[82 (29JUN1985 03:00:00)-Water Temperature (C)]]*OO[[#This Row],[24]]</f>
        <v>0</v>
      </c>
      <c r="AA512" s="10">
        <f>3/24000000*OO[[#This Row],[83 (29JUN1985 06:00:00)-Water Temperature (C)]]*OO[[#This Row],[25]]</f>
        <v>0</v>
      </c>
      <c r="AB512" s="10">
        <f>3/24000000*OO[[#This Row],[84 (29JUN1985 09:00:00)-Water Temperature (C)]]*OO[[#This Row],[26]]</f>
        <v>0</v>
      </c>
      <c r="AC512" s="10">
        <f>3/24000000*OO[[#This Row],[85 (29JUN1985 12:00:00)-Water Temperature (C)]]*OO[[#This Row],[27]]</f>
        <v>0</v>
      </c>
      <c r="AD512" s="10">
        <f>3/24000000*OO[[#This Row],[86 (29JUN1985 15:00:00)-Water Temperature (C)]]*OO[[#This Row],[28]]</f>
        <v>0</v>
      </c>
      <c r="AE512" s="10">
        <f>3/24000000*OO[[#This Row],[88 (29JUN1985 21:00:00)-Water Temperature (C)]]*OO[[#This Row],[30]]</f>
        <v>1.011415136364E-41</v>
      </c>
      <c r="AF512" s="10">
        <f>3/24000000*OO[[#This Row],[88 (29JUN1985 21:00:00)-Water Temperature (C)]]*OO[[#This Row],[30]]</f>
        <v>1.011415136364E-41</v>
      </c>
      <c r="AG512" s="10">
        <f>3/24000000*OO[[#This Row],[89 (30JUN1985 00:00:00)-Water Temperature (C)]]*OO[[#This Row],[31]]</f>
        <v>1.3339973864902498E-37</v>
      </c>
      <c r="AH512" s="10">
        <f>3/24000000*OO[[#This Row],[90 (30JUN1985 03:00:00)-Water Temperature (C)]]*OO[[#This Row],[32]]</f>
        <v>5.2289800852950004E-34</v>
      </c>
      <c r="AI512" s="10">
        <f>3/24000000*OO[[#This Row],[91 (30JUN1985 06:00:00)-Water Temperature (C)]]*OO[[#This Row],[33]]</f>
        <v>7.9246058495899997E-31</v>
      </c>
      <c r="AJ512" s="10">
        <f>3/24000000*OO[[#This Row],[92 (30JUN1985 09:00:00)-Water Temperature (C)]]*OO[[#This Row],[34]]</f>
        <v>5.346970836408749E-28</v>
      </c>
      <c r="AK512" s="10">
        <f>3/24000000*OO[[#This Row],[93 (30JUN1985 12:00:00)-Water Temperature (C)]]*OO[[#This Row],[35]]</f>
        <v>1.8140374685517497E-25</v>
      </c>
      <c r="AL512" s="10">
        <f>3/24000000*OO[[#This Row],[94 (30JUN1985 15:00:00)-Water Temperature (C)]]*OO[[#This Row],[36]]</f>
        <v>3.3810393479718747E-23</v>
      </c>
      <c r="AM512" s="10">
        <f>3/24000000*OO[[#This Row],[95 (30JUN1985 18:00:00)-Water Temperature (C)]]*OO[[#This Row],[37]]</f>
        <v>3.7196107526660003E-21</v>
      </c>
      <c r="AN512" s="10">
        <f>3/24000000*OO[[#This Row],[96 (30JUN1985 21:00:00)-Water Temperature (C)]]*OO[[#This Row],[38]]</f>
        <v>2.5781835912935E-19</v>
      </c>
      <c r="AO512" s="10">
        <f>3/24000000*OO[[#This Row],[97 (01JUL1985 00:00:00)-Water Temperature (C)]]*OO[[#This Row],[39]]</f>
        <v>1.187668003708E-17</v>
      </c>
      <c r="AP512" s="10">
        <f>3/24000000*OO[[#This Row],[98 (01JUL1985 03:00:00)-Water Temperature (C)]]*OO[[#This Row],[40]]</f>
        <v>3.8098672744137497E-16</v>
      </c>
      <c r="AQ512" s="10">
        <f>3/24000000*OO[[#This Row],[99 (01JUL1985 06:00:00)-Water Temperature (C)]]*OO[[#This Row],[41]]</f>
        <v>8.7901651150699995E-15</v>
      </c>
      <c r="AR512" s="10">
        <f>3/24000000*OO[[#This Row],[100 (01JUL1985 09:00:00)-Water Temperature (C)]]*OO[[#This Row],[42]]</f>
        <v>1.503918482740625E-13</v>
      </c>
      <c r="AS512" s="10">
        <f>3/24000000*OO[[#This Row],[101 (01JUL1985 12:00:00)-Water Temperature (C)]]*OO[[#This Row],[43]]</f>
        <v>1.966373334850375E-12</v>
      </c>
      <c r="AT512" s="10">
        <f>3/24000000*OO[[#This Row],[102 (01JUL1985 15:00:00)-Water Temperature (C)]]*OO[[#This Row],[44]]</f>
        <v>2.0152782475818751E-11</v>
      </c>
      <c r="AU512" s="10">
        <f>3/24000000*OO[[#This Row],[103 (01JUL1985 18:00:00)-Water Temperature (C)]]*OO[[#This Row],[45]]</f>
        <v>1.6573485709777498E-10</v>
      </c>
      <c r="AV512" s="10">
        <f>3/24000000*OO[[#This Row],[104 (01JUL1985 21:00:00)-Water Temperature (C)]]*OO[[#This Row],[46]]</f>
        <v>1.1161040278400001E-9</v>
      </c>
      <c r="AW512" s="10">
        <f>3/24000000*OO[[#This Row],[105 (02JUL1985 00:00:00)-Water Temperature (C)]]*OO[[#This Row],[47]]</f>
        <v>6.2759024717812493E-9</v>
      </c>
      <c r="AX512" s="10">
        <f>3/24000000*OO[[#This Row],[106 (02JUL1985 03:00:00)-Water Temperature (C)]]*OO[[#This Row],[48]]</f>
        <v>3.0063107787125E-8</v>
      </c>
      <c r="AY512" s="10">
        <f>3/24000000*OO[[#This Row],[107 (02JUL1985 06:00:00)-Water Temperature (C)]]*OO[[#This Row],[49]]</f>
        <v>1.241365350785E-7</v>
      </c>
      <c r="AZ512" s="10">
        <f>3/24000000*OO[[#This Row],[108 (02JUL1985 09:00:00)-Water Temperature (C)]]*OO[[#This Row],[50]]</f>
        <v>4.4763879714225001E-7</v>
      </c>
      <c r="BA512" s="10">
        <f>3/24000000*OO[[#This Row],[109 (02JUL1985 12:00:00)-Water Temperature (C)]]*OO[[#This Row],[51]]</f>
        <v>1.4239214449879999E-6</v>
      </c>
      <c r="BB512" s="10">
        <f>3/24000000*OO[[#This Row],[110 (02JUL1985 15:00:00)-Water Temperature (C)]]*OO[[#This Row],[52]]</f>
        <v>4.0368808816749995E-6</v>
      </c>
      <c r="BC512" s="10">
        <f>3/24000000*OO[[#This Row],[111 (02JUL1985 18:00:00)-Water Temperature (C)]]*OO[[#This Row],[53]]</f>
        <v>1.0296700291728751E-5</v>
      </c>
      <c r="BD512" s="10">
        <f>3/24000000*OO[[#This Row],[112 (02JUL1985 21:00:00)-Water Temperature (C)]]*OO[[#This Row],[54]]</f>
        <v>2.3951613580439998E-5</v>
      </c>
      <c r="BE512" s="10">
        <f>3/24000000*OO[[#This Row],[113 (03JUL1985 00:00:00)-Water Temperature (C)]]*OO[[#This Row],[55]]</f>
        <v>5.1377169286799998E-5</v>
      </c>
      <c r="BF512" s="10">
        <f>3/24000000*OO[[#This Row],[114 (03JUL1985 03:00:00)-Water Temperature (C)]]*OO[[#This Row],[56]]</f>
        <v>1.0268000014797499E-4</v>
      </c>
      <c r="BG512" s="10">
        <f>3/24000000*OO[[#This Row],[115 (03JUL1985 06:00:00)-Water Temperature (C)]]*OO[[#This Row],[57]]</f>
        <v>1.9209967245107499E-4</v>
      </c>
      <c r="BH512" s="10">
        <f>3/24000000*OO[[#This Row],[116 (03JUL1985 09:00:00)-Water Temperature (C)]]*OO[[#This Row],[58]]</f>
        <v>3.3726071631700005E-4</v>
      </c>
      <c r="BI512" s="10">
        <f>3/24000000*OO[[#This Row],[117 (03JUL1985 12:00:00)-Water Temperature (C)]]*OO[[#This Row],[59]]</f>
        <v>5.6012814600624997E-4</v>
      </c>
      <c r="BJ512" s="10">
        <f>3/24000000*OO[[#This Row],[118 (03JUL1985 15:00:00)-Water Temperature (C)]]*OO[[#This Row],[60]]</f>
        <v>8.8413762676249987E-4</v>
      </c>
      <c r="BK512" s="10">
        <f>3/24000000*OO[[#This Row],[119 (03JUL1985 18:00:00)-Water Temperature (C)]]*OO[[#This Row],[61]]</f>
        <v>1.3327118446477498E-3</v>
      </c>
      <c r="BL512" s="10">
        <f>3/24000000*OO[[#This Row],[120 (03JUL1985 21:00:00)-Water Temperature (C)]]*OO[[#This Row],[62]]</f>
        <v>1.9307937913531253E-3</v>
      </c>
      <c r="BM512" s="10">
        <f>3/24000000*OO[[#This Row],[121 (04JUL1985 00:00:00)-Water Temperature (C)]]*OO[[#This Row],[63]]</f>
        <v>2.7071010253267498E-3</v>
      </c>
      <c r="BN512" s="10">
        <f>3/24000000*OO[[#This Row],[122 (04JUL1985 03:00:00)-Water Temperature (C)]]*OO[[#This Row],[64]]</f>
        <v>3.7026469424400001E-3</v>
      </c>
      <c r="BO512" s="10">
        <f>3/24000000*OO[[#This Row],[123 (04JUL1985 06:00:00)-Water Temperature (C)]]*OO[[#This Row],[65]]</f>
        <v>4.9259908203187503E-3</v>
      </c>
      <c r="BP512" s="10">
        <f>3/24000000*OO[[#This Row],[124 (04JUL1985 09:00:00)-Water Temperature (C)]]*OO[[#This Row],[66]]</f>
        <v>6.3808131623249997E-3</v>
      </c>
      <c r="BQ512" s="10">
        <f>3/24000000*OO[[#This Row],[125 (04JUL1985 12:00:00)-Water Temperature (C)]]*OO[[#This Row],[67]]</f>
        <v>8.0462573815799996E-3</v>
      </c>
      <c r="BR512" s="10">
        <f>3/24000000*OO[[#This Row],[126 (04JUL1985 15:00:00)-Water Temperature (C)]]*OO[[#This Row],[68]]</f>
        <v>9.9148705968900002E-3</v>
      </c>
      <c r="BS512" s="10">
        <f>3/24000000*OO[[#This Row],[127 (04JUL1985 18:00:00)-Water Temperature (C)]]*OO[[#This Row],[69]]</f>
        <v>1.1956204630499999E-2</v>
      </c>
      <c r="BT512" s="10">
        <f>3/24000000*OO[[#This Row],[128 (04JUL1985 21:00:00)-Water Temperature (C)]]*OO[[#This Row],[70]]</f>
        <v>1.417590016967625E-2</v>
      </c>
      <c r="BU512" s="10">
        <f>3/24000000*OO[[#This Row],[129 (05JUL1985 00:00:00)-Water Temperature (C)]]*OO[[#This Row],[71]]</f>
        <v>1.6575441753009998E-2</v>
      </c>
      <c r="BV512" s="10">
        <f>3/24000000*OO[[#This Row],[130 (05JUL1985 03:00:00)-Water Temperature (C)]]*OO[[#This Row],[72]]</f>
        <v>1.92145617990825E-2</v>
      </c>
      <c r="BW512" s="10">
        <f>3/24000000*OO[[#This Row],[131 (05JUL1985 06:00:00)-Water Temperature (C)]]*OO[[#This Row],[73]]</f>
        <v>2.2000530938587497E-2</v>
      </c>
      <c r="BX512" s="10">
        <f>3/24000000*OO[[#This Row],[132 (05JUL1985 09:00:00)-Water Temperature (C)]]*OO[[#This Row],[74]]</f>
        <v>2.4901398251915001E-2</v>
      </c>
      <c r="BY512" s="10">
        <f>3/24000000*OO[[#This Row],[133 (05JUL1985 12:00:00)-Water Temperature (C)]]*OO[[#This Row],[75]]</f>
        <v>2.7869572929866245E-2</v>
      </c>
      <c r="BZ512" s="10">
        <f>3/24000000*OO[[#This Row],[134 (05JUL1985 15:00:00)-Water Temperature (C)]]*OO[[#This Row],[76]]</f>
        <v>3.0805276928928746E-2</v>
      </c>
      <c r="CA512" s="10">
        <f>3/24000000*OO[[#This Row],[135 (05JUL1985 18:00:00)-Water Temperature (C)]]*OO[[#This Row],[77]]</f>
        <v>3.3690197501204999E-2</v>
      </c>
      <c r="CB512" s="10">
        <f>3/24000000*OO[[#This Row],[136 (05JUL1985 21:00:00)-Water Temperature (C)]]*OO[[#This Row],[78]]</f>
        <v>3.6537576023120001E-2</v>
      </c>
      <c r="CC512" s="10">
        <f>3/24000000*OO[[#This Row],[137 (06JUL1985 00:00:00)-Water Temperature (C)]]*OO[[#This Row],[79]]</f>
        <v>3.9396959121678753E-2</v>
      </c>
      <c r="CD512" s="10">
        <f>3/24000000*OO[[#This Row],[138 (06JUL1985 03:00:00)-Water Temperature (C)]]*OO[[#This Row],[80]]</f>
        <v>4.2385116340349999E-2</v>
      </c>
      <c r="CE512" s="10">
        <f>3/24000000*OO[[#This Row],[139 (06JUL1985 06:00:00)-Water Temperature (C)]]*OO[[#This Row],[81]]</f>
        <v>4.5355606462300004E-2</v>
      </c>
      <c r="CF512" s="10">
        <f>3/24000000*OO[[#This Row],[140 (06JUL1985 09:00:00)-Water Temperature (C)]]*OO[[#This Row],[82]]</f>
        <v>4.8284577694199998E-2</v>
      </c>
      <c r="CG512" s="10">
        <f>3/24000000*OO[[#This Row],[141 (06JUL1985 12:00:00)-Water Temperature (C)]]*OO[[#This Row],[83]]</f>
        <v>5.1078982245362503E-2</v>
      </c>
      <c r="CH512" s="10">
        <f>3/24000000*OO[[#This Row],[142 (06JUL1985 15:00:00)-Water Temperature (C)]]*OO[[#This Row],[84]]</f>
        <v>5.3687391882162497E-2</v>
      </c>
      <c r="CI512" s="10">
        <f>3/24000000*OO[[#This Row],[143 (06JUL1985 18:00:00)-Water Temperature (C)]]*OO[[#This Row],[85]]</f>
        <v>5.6003117122849999E-2</v>
      </c>
      <c r="CJ512" s="10">
        <f>3/24000000*OO[[#This Row],[144 (06JUL1985 21:00:00)-Water Temperature (C)]]*OO[[#This Row],[86]]</f>
        <v>5.8161225953999987E-2</v>
      </c>
      <c r="CK512" s="10">
        <f>3/24000000*OO[[#This Row],[145 (07JUL1985 00:00:00)-Water Temperature (C)]]*OO[[#This Row],[87]]</f>
        <v>6.02259319758E-2</v>
      </c>
      <c r="CL512" s="10">
        <f>3/24000000*OO[[#This Row],[146 (07JUL1985 03:00:00)-Water Temperature (C)]]*OO[[#This Row],[88]]</f>
        <v>6.2467398253575009E-2</v>
      </c>
      <c r="CM512" s="10">
        <f>3/24000000*OO[[#This Row],[147 (07JUL1985 06:00:00)-Water Temperature (C)]]*OO[[#This Row],[89]]</f>
        <v>6.4522158877962504E-2</v>
      </c>
      <c r="CN512" s="10">
        <f>3/24000000*OO[[#This Row],[148 (07JUL1985 09:00:00)-Water Temperature (C)]]*OO[[#This Row],[90]]</f>
        <v>6.63760747446E-2</v>
      </c>
      <c r="CO512" s="10">
        <f>3/24000000*OO[[#This Row],[149 (07JUL1985 12:00:00)-Water Temperature (C)]]*OO[[#This Row],[91]]</f>
        <v>6.8064144548224986E-2</v>
      </c>
      <c r="CP512" s="10">
        <f>3/24000000*OO[[#This Row],[150 (07JUL1985 15:00:00)-Water Temperature (C)]]*OO[[#This Row],[92]]</f>
        <v>6.964413053987499E-2</v>
      </c>
      <c r="CQ512" s="10">
        <f>3/24000000*OO[[#This Row],[151 (07JUL1985 18:00:00)-Water Temperature (C)]]*OO[[#This Row],[93]]</f>
        <v>7.1025007245599986E-2</v>
      </c>
      <c r="CR512" s="10">
        <f>3/24000000*OO[[#This Row],[152 (07JUL1985 21:00:00)-Water Temperature (C)]]*OO[[#This Row],[94]]</f>
        <v>7.2274045696500006E-2</v>
      </c>
      <c r="CS512" s="10">
        <f>3/24000000*OO[[#This Row],[153 (08JUL1985 00:00:00)-Water Temperature (C)]]*OO[[#This Row],[95]]</f>
        <v>7.3430336576775002E-2</v>
      </c>
      <c r="CT512" s="10">
        <f>3/24000000*OO[[#This Row],[154 (08JUL1985 03:00:00)-Water Temperature (C)]]*OO[[#This Row],[96]]</f>
        <v>7.4892037536112482E-2</v>
      </c>
      <c r="CU512" s="10">
        <f>3/24000000*OO[[#This Row],[155 (08JUL1985 06:00:00)-Water Temperature (C)]]*OO[[#This Row],[97]]</f>
        <v>7.6332839684750006E-2</v>
      </c>
      <c r="CV512" s="10">
        <f>3/24000000*OO[[#This Row],[156 (08JUL1985 09:00:00)-Water Temperature (C)]]*OO[[#This Row],[98]]</f>
        <v>7.7563749023437489E-2</v>
      </c>
      <c r="CW512" s="10">
        <f>3/24000000*OO[[#This Row],[157 (08JUL1985 12:00:00)-Water Temperature (C)]]*OO[[#This Row],[99]]</f>
        <v>7.8659121412874983E-2</v>
      </c>
    </row>
    <row r="513" spans="1:101" x14ac:dyDescent="0.35">
      <c r="A513" t="s">
        <v>520</v>
      </c>
      <c r="B513">
        <v>912.34559999999999</v>
      </c>
      <c r="C513" s="10">
        <f>3/24*OO[[#This Row],[59 (26JUN1985 06:00:00)-Water Temperature (C)]]*OO[[#This Row],[1]]/SUM(OO[1])</f>
        <v>0</v>
      </c>
      <c r="D513" s="10">
        <f>3/24*OO[[#This Row],[60 (26JUN1985 09:00:00)-Water Temperature (C)]]*OO[[#This Row],[2]]/SUM(OO[2])</f>
        <v>0</v>
      </c>
      <c r="E513" s="10">
        <f>3/24*OO[[#This Row],[61 (26JUN1985 12:00:00)-Water Temperature (C)]]*OO[[#This Row],[3]]/SUM(OO[3])</f>
        <v>0</v>
      </c>
      <c r="F513" s="10">
        <f>3/24*OO[[#This Row],[62 (26JUN1985 15:00:00)-Water Temperature (C)]]*OO[[#This Row],[4]]/SUM(OO[4])</f>
        <v>0</v>
      </c>
      <c r="G513" s="10">
        <f>3/24*OO[[#This Row],[63 (26JUN1985 18:00:00)-Water Temperature (C)]]*OO[[#This Row],[5]]/SUM(OO[5])</f>
        <v>0</v>
      </c>
      <c r="H513" s="10">
        <f>3/24*OO[[#This Row],[64 (26JUN1985 21:00:00)-Water Temperature (C)]]*OO[[#This Row],[6]]/SUM(OO[6])</f>
        <v>0</v>
      </c>
      <c r="I513" s="10">
        <f>3/24*OO[[#This Row],[65 (27JUN1985 00:00:00)-Water Temperature (C)]]*OO[[#This Row],[7]]/SUM(OO[7])</f>
        <v>0</v>
      </c>
      <c r="J513" s="10">
        <f>3/24*OO[[#This Row],[66 (27JUN1985 03:00:00)-Water Temperature (C)]]*OO[[#This Row],[8]]/SUM(OO[8])</f>
        <v>0</v>
      </c>
      <c r="K513" s="10">
        <f>3/24*OO[[#This Row],[67 (27JUN1985 06:00:00)-Water Temperature (C)]]*OO[[#This Row],[9]]/SUM(OO[9])</f>
        <v>0</v>
      </c>
      <c r="L513" s="10">
        <f>3/24*OO[[#This Row],[68 (27JUN1985 09:00:00)-Water Temperature (C)]]*OO[[#This Row],[10]]/SUM(OO[10])</f>
        <v>0</v>
      </c>
      <c r="M513" s="10">
        <f>3/24*OO[[#This Row],[69 (27JUN1985 12:00:00)-Water Temperature (C)]]*OO[[#This Row],[11]]/SUM(OO[11])</f>
        <v>0</v>
      </c>
      <c r="N513" s="10">
        <f>3/24*OO[[#This Row],[70 (27JUN1985 15:00:00)-Water Temperature (C)]]*OO[[#This Row],[12]]/SUM(OO[12])</f>
        <v>0</v>
      </c>
      <c r="O513" s="10">
        <f>3/24*OO[[#This Row],[71 (27JUN1985 18:00:00)-Water Temperature (C)]]*OO[[#This Row],[13]]/SUM(OO[13])</f>
        <v>0</v>
      </c>
      <c r="P513" s="10">
        <f>3/24*OO[[#This Row],[72 (27JUN1985 21:00:00)-Water Temperature (C)]]*OO[[#This Row],[14]]/SUM(OO[14])</f>
        <v>0</v>
      </c>
      <c r="Q513" s="10">
        <f>3/24*OO[[#This Row],[73 (28JUN1985 00:00:00)-Water Temperature (C)]]*OO[[#This Row],[15]]/SUM(OO[15])</f>
        <v>0</v>
      </c>
      <c r="R513" s="10">
        <f>3/24*OO[[#This Row],[74 (28JUN1985 03:00:00)-Water Temperature (C)]]*OO[[#This Row],[16]]/SUM(OO[16])</f>
        <v>0</v>
      </c>
      <c r="S513" s="10">
        <f>3/24*OO[[#This Row],[75 (28JUN1985 06:00:00)-Water Temperature (C)]]*OO[[#This Row],[17]]/SUM(OO[17])</f>
        <v>0</v>
      </c>
      <c r="T513" s="10">
        <f>3/24*OO[[#This Row],[76 (28JUN1985 09:00:00)-Water Temperature (C)]]*OO[[#This Row],[18]]/SUM(OO[18])</f>
        <v>0</v>
      </c>
      <c r="U513" s="10">
        <f>3/24*OO[[#This Row],[77 (28JUN1985 12:00:00)-Water Temperature (C)]]*OO[[#This Row],[19]]/SUM(OO[19])</f>
        <v>0</v>
      </c>
      <c r="V513" s="10">
        <f>3/24000000*OO[[#This Row],[78 (28JUN1985 15:00:00)-Water Temperature (C)]]*OO[[#This Row],[20]]</f>
        <v>0</v>
      </c>
      <c r="W513" s="10">
        <f>3/24000000*OO[[#This Row],[79 (28JUN1985 18:00:00)-Water Temperature (C)]]*OO[[#This Row],[21]]</f>
        <v>0</v>
      </c>
      <c r="X513" s="10">
        <f>3/24000000*OO[[#This Row],[80 (28JUN1985 21:00:00)-Water Temperature (C)]]*OO[[#This Row],[22]]</f>
        <v>0</v>
      </c>
      <c r="Y513" s="10">
        <f>3/24000000*OO[[#This Row],[81 (29JUN1985 00:00:00)-Water Temperature (C)]]*OO[[#This Row],[23]]</f>
        <v>0</v>
      </c>
      <c r="Z513" s="10">
        <f>3/24000000*OO[[#This Row],[82 (29JUN1985 03:00:00)-Water Temperature (C)]]*OO[[#This Row],[24]]</f>
        <v>0</v>
      </c>
      <c r="AA513" s="10">
        <f>3/24000000*OO[[#This Row],[83 (29JUN1985 06:00:00)-Water Temperature (C)]]*OO[[#This Row],[25]]</f>
        <v>0</v>
      </c>
      <c r="AB513" s="10">
        <f>3/24000000*OO[[#This Row],[84 (29JUN1985 09:00:00)-Water Temperature (C)]]*OO[[#This Row],[26]]</f>
        <v>0</v>
      </c>
      <c r="AC513" s="10">
        <f>3/24000000*OO[[#This Row],[85 (29JUN1985 12:00:00)-Water Temperature (C)]]*OO[[#This Row],[27]]</f>
        <v>0</v>
      </c>
      <c r="AD513" s="10">
        <f>3/24000000*OO[[#This Row],[86 (29JUN1985 15:00:00)-Water Temperature (C)]]*OO[[#This Row],[28]]</f>
        <v>0</v>
      </c>
      <c r="AE513" s="10">
        <f>3/24000000*OO[[#This Row],[88 (29JUN1985 21:00:00)-Water Temperature (C)]]*OO[[#This Row],[30]]</f>
        <v>2.7914670413321251E-42</v>
      </c>
      <c r="AF513" s="10">
        <f>3/24000000*OO[[#This Row],[88 (29JUN1985 21:00:00)-Water Temperature (C)]]*OO[[#This Row],[30]]</f>
        <v>2.7914670413321251E-42</v>
      </c>
      <c r="AG513" s="10">
        <f>3/24000000*OO[[#This Row],[89 (30JUN1985 00:00:00)-Water Temperature (C)]]*OO[[#This Row],[31]]</f>
        <v>4.0036741273124994E-38</v>
      </c>
      <c r="AH513" s="10">
        <f>3/24000000*OO[[#This Row],[90 (30JUN1985 03:00:00)-Water Temperature (C)]]*OO[[#This Row],[32]]</f>
        <v>1.6855544926979999E-34</v>
      </c>
      <c r="AI513" s="10">
        <f>3/24000000*OO[[#This Row],[91 (30JUN1985 06:00:00)-Water Temperature (C)]]*OO[[#This Row],[33]]</f>
        <v>2.722893605390875E-31</v>
      </c>
      <c r="AJ513" s="10">
        <f>3/24000000*OO[[#This Row],[92 (30JUN1985 09:00:00)-Water Temperature (C)]]*OO[[#This Row],[34]]</f>
        <v>1.9495011252281252E-28</v>
      </c>
      <c r="AK513" s="10">
        <f>3/24000000*OO[[#This Row],[93 (30JUN1985 12:00:00)-Water Temperature (C)]]*OO[[#This Row],[35]]</f>
        <v>6.9829332804075001E-26</v>
      </c>
      <c r="AL513" s="10">
        <f>3/24000000*OO[[#This Row],[94 (30JUN1985 15:00:00)-Water Temperature (C)]]*OO[[#This Row],[36]]</f>
        <v>1.369874618170625E-23</v>
      </c>
      <c r="AM513" s="10">
        <f>3/24000000*OO[[#This Row],[95 (30JUN1985 18:00:00)-Water Temperature (C)]]*OO[[#This Row],[37]]</f>
        <v>1.5817594548934998E-21</v>
      </c>
      <c r="AN513" s="10">
        <f>3/24000000*OO[[#This Row],[96 (30JUN1985 21:00:00)-Water Temperature (C)]]*OO[[#This Row],[38]]</f>
        <v>1.14769099790325E-19</v>
      </c>
      <c r="AO513" s="10">
        <f>3/24000000*OO[[#This Row],[97 (01JUL1985 00:00:00)-Water Temperature (C)]]*OO[[#This Row],[39]]</f>
        <v>5.5212475077074995E-18</v>
      </c>
      <c r="AP513" s="10">
        <f>3/24000000*OO[[#This Row],[98 (01JUL1985 03:00:00)-Water Temperature (C)]]*OO[[#This Row],[40]]</f>
        <v>1.8453939730199998E-16</v>
      </c>
      <c r="AQ513" s="10">
        <f>3/24000000*OO[[#This Row],[99 (01JUL1985 06:00:00)-Water Temperature (C)]]*OO[[#This Row],[41]]</f>
        <v>4.4280604161325001E-15</v>
      </c>
      <c r="AR513" s="10">
        <f>3/24000000*OO[[#This Row],[100 (01JUL1985 09:00:00)-Water Temperature (C)]]*OO[[#This Row],[42]]</f>
        <v>7.8653078973549992E-14</v>
      </c>
      <c r="AS513" s="10">
        <f>3/24000000*OO[[#This Row],[101 (01JUL1985 12:00:00)-Water Temperature (C)]]*OO[[#This Row],[43]]</f>
        <v>1.0660142566937499E-12</v>
      </c>
      <c r="AT513" s="10">
        <f>3/24000000*OO[[#This Row],[102 (01JUL1985 15:00:00)-Water Temperature (C)]]*OO[[#This Row],[44]]</f>
        <v>1.130882288158E-11</v>
      </c>
      <c r="AU513" s="10">
        <f>3/24000000*OO[[#This Row],[103 (01JUL1985 18:00:00)-Water Temperature (C)]]*OO[[#This Row],[45]]</f>
        <v>9.6134607057650003E-11</v>
      </c>
      <c r="AV513" s="10">
        <f>3/24000000*OO[[#This Row],[104 (01JUL1985 21:00:00)-Water Temperature (C)]]*OO[[#This Row],[46]]</f>
        <v>6.6829920580124998E-10</v>
      </c>
      <c r="AW513" s="10">
        <f>3/24000000*OO[[#This Row],[105 (02JUL1985 00:00:00)-Water Temperature (C)]]*OO[[#This Row],[47]]</f>
        <v>3.8738567426624996E-9</v>
      </c>
      <c r="AX513" s="10">
        <f>3/24000000*OO[[#This Row],[106 (02JUL1985 03:00:00)-Water Temperature (C)]]*OO[[#This Row],[48]]</f>
        <v>1.910286142955625E-8</v>
      </c>
      <c r="AY513" s="10">
        <f>3/24000000*OO[[#This Row],[107 (02JUL1985 06:00:00)-Water Temperature (C)]]*OO[[#This Row],[49]]</f>
        <v>8.1101016895499998E-8</v>
      </c>
      <c r="AZ513" s="10">
        <f>3/24000000*OO[[#This Row],[108 (02JUL1985 09:00:00)-Water Temperature (C)]]*OO[[#This Row],[50]]</f>
        <v>3.0034519888882498E-7</v>
      </c>
      <c r="BA513" s="10">
        <f>3/24000000*OO[[#This Row],[109 (02JUL1985 12:00:00)-Water Temperature (C)]]*OO[[#This Row],[51]]</f>
        <v>9.8014565508749984E-7</v>
      </c>
      <c r="BB513" s="10">
        <f>3/24000000*OO[[#This Row],[110 (02JUL1985 15:00:00)-Water Temperature (C)]]*OO[[#This Row],[52]]</f>
        <v>2.8478225061049997E-6</v>
      </c>
      <c r="BC513" s="10">
        <f>3/24000000*OO[[#This Row],[111 (02JUL1985 18:00:00)-Water Temperature (C)]]*OO[[#This Row],[53]]</f>
        <v>7.4365359269950002E-6</v>
      </c>
      <c r="BD513" s="10">
        <f>3/24000000*OO[[#This Row],[112 (02JUL1985 21:00:00)-Water Temperature (C)]]*OO[[#This Row],[54]]</f>
        <v>1.7690016461295002E-5</v>
      </c>
      <c r="BE513" s="10">
        <f>3/24000000*OO[[#This Row],[113 (03JUL1985 00:00:00)-Water Temperature (C)]]*OO[[#This Row],[55]]</f>
        <v>3.8762153593999992E-5</v>
      </c>
      <c r="BF513" s="10">
        <f>3/24000000*OO[[#This Row],[114 (03JUL1985 03:00:00)-Water Temperature (C)]]*OO[[#This Row],[56]]</f>
        <v>7.9042623525324993E-5</v>
      </c>
      <c r="BG513" s="10">
        <f>3/24000000*OO[[#This Row],[115 (03JUL1985 06:00:00)-Water Temperature (C)]]*OO[[#This Row],[57]]</f>
        <v>1.5070972446880001E-4</v>
      </c>
      <c r="BH513" s="10">
        <f>3/24000000*OO[[#This Row],[116 (03JUL1985 09:00:00)-Water Temperature (C)]]*OO[[#This Row],[58]]</f>
        <v>2.6941560891525004E-4</v>
      </c>
      <c r="BI513" s="10">
        <f>3/24000000*OO[[#This Row],[117 (03JUL1985 12:00:00)-Water Temperature (C)]]*OO[[#This Row],[59]]</f>
        <v>4.5516660750000002E-4</v>
      </c>
      <c r="BJ513" s="10">
        <f>3/24000000*OO[[#This Row],[118 (03JUL1985 15:00:00)-Water Temperature (C)]]*OO[[#This Row],[60]]</f>
        <v>7.3026075559124999E-4</v>
      </c>
      <c r="BK513" s="10">
        <f>3/24000000*OO[[#This Row],[119 (03JUL1985 18:00:00)-Water Temperature (C)]]*OO[[#This Row],[61]]</f>
        <v>1.1178281832999999E-3</v>
      </c>
      <c r="BL513" s="10">
        <f>3/24000000*OO[[#This Row],[120 (03JUL1985 21:00:00)-Water Temperature (C)]]*OO[[#This Row],[62]]</f>
        <v>1.6431170348464997E-3</v>
      </c>
      <c r="BM513" s="10">
        <f>3/24000000*OO[[#This Row],[121 (04JUL1985 00:00:00)-Water Temperature (C)]]*OO[[#This Row],[63]]</f>
        <v>2.3352287303000001E-3</v>
      </c>
      <c r="BN513" s="10">
        <f>3/24000000*OO[[#This Row],[122 (04JUL1985 03:00:00)-Water Temperature (C)]]*OO[[#This Row],[64]]</f>
        <v>3.2345602055699999E-3</v>
      </c>
      <c r="BO513" s="10">
        <f>3/24000000*OO[[#This Row],[123 (04JUL1985 06:00:00)-Water Temperature (C)]]*OO[[#This Row],[65]]</f>
        <v>4.3544947744300006E-3</v>
      </c>
      <c r="BP513" s="10">
        <f>3/24000000*OO[[#This Row],[124 (04JUL1985 09:00:00)-Water Temperature (C)]]*OO[[#This Row],[66]]</f>
        <v>5.7037585103749998E-3</v>
      </c>
      <c r="BQ513" s="10">
        <f>3/24000000*OO[[#This Row],[125 (04JUL1985 12:00:00)-Water Temperature (C)]]*OO[[#This Row],[67]]</f>
        <v>7.2694488356249984E-3</v>
      </c>
      <c r="BR513" s="10">
        <f>3/24000000*OO[[#This Row],[126 (04JUL1985 15:00:00)-Water Temperature (C)]]*OO[[#This Row],[68]]</f>
        <v>9.048884993602499E-3</v>
      </c>
      <c r="BS513" s="10">
        <f>3/24000000*OO[[#This Row],[127 (04JUL1985 18:00:00)-Water Temperature (C)]]*OO[[#This Row],[69]]</f>
        <v>1.1017643945522501E-2</v>
      </c>
      <c r="BT513" s="10">
        <f>3/24000000*OO[[#This Row],[128 (04JUL1985 21:00:00)-Water Temperature (C)]]*OO[[#This Row],[70]]</f>
        <v>1.3181972907849998E-2</v>
      </c>
      <c r="BU513" s="10">
        <f>3/24000000*OO[[#This Row],[129 (05JUL1985 00:00:00)-Water Temperature (C)]]*OO[[#This Row],[71]]</f>
        <v>1.554480126436625E-2</v>
      </c>
      <c r="BV513" s="10">
        <f>3/24000000*OO[[#This Row],[130 (05JUL1985 03:00:00)-Water Temperature (C)]]*OO[[#This Row],[72]]</f>
        <v>1.8162147628109998E-2</v>
      </c>
      <c r="BW513" s="10">
        <f>3/24000000*OO[[#This Row],[131 (05JUL1985 06:00:00)-Water Temperature (C)]]*OO[[#This Row],[73]]</f>
        <v>2.095032332127E-2</v>
      </c>
      <c r="BX513" s="10">
        <f>3/24000000*OO[[#This Row],[132 (05JUL1985 09:00:00)-Water Temperature (C)]]*OO[[#This Row],[74]]</f>
        <v>2.3879074984320004E-2</v>
      </c>
      <c r="BY513" s="10">
        <f>3/24000000*OO[[#This Row],[133 (05JUL1985 12:00:00)-Water Temperature (C)]]*OO[[#This Row],[75]]</f>
        <v>2.6902047959353755E-2</v>
      </c>
      <c r="BZ513" s="10">
        <f>3/24000000*OO[[#This Row],[134 (05JUL1985 15:00:00)-Water Temperature (C)]]*OO[[#This Row],[76]]</f>
        <v>2.9927018150434994E-2</v>
      </c>
      <c r="CA513" s="10">
        <f>3/24000000*OO[[#This Row],[135 (05JUL1985 18:00:00)-Water Temperature (C)]]*OO[[#This Row],[77]]</f>
        <v>3.2929710612671248E-2</v>
      </c>
      <c r="CB513" s="10">
        <f>3/24000000*OO[[#This Row],[136 (05JUL1985 21:00:00)-Water Temperature (C)]]*OO[[#This Row],[78]]</f>
        <v>3.5919714319059999E-2</v>
      </c>
      <c r="CC513" s="10">
        <f>3/24000000*OO[[#This Row],[137 (06JUL1985 00:00:00)-Water Temperature (C)]]*OO[[#This Row],[79]]</f>
        <v>3.8940549462485E-2</v>
      </c>
      <c r="CD513" s="10">
        <f>3/24000000*OO[[#This Row],[138 (06JUL1985 03:00:00)-Water Temperature (C)]]*OO[[#This Row],[80]]</f>
        <v>4.21047977702E-2</v>
      </c>
      <c r="CE513" s="10">
        <f>3/24000000*OO[[#This Row],[139 (06JUL1985 06:00:00)-Water Temperature (C)]]*OO[[#This Row],[81]]</f>
        <v>4.5269727105599997E-2</v>
      </c>
      <c r="CF513" s="10">
        <f>3/24000000*OO[[#This Row],[140 (06JUL1985 09:00:00)-Water Temperature (C)]]*OO[[#This Row],[82]]</f>
        <v>4.8410191925049993E-2</v>
      </c>
      <c r="CG513" s="10">
        <f>3/24000000*OO[[#This Row],[141 (06JUL1985 12:00:00)-Water Temperature (C)]]*OO[[#This Row],[83]]</f>
        <v>5.14331382474E-2</v>
      </c>
      <c r="CH513" s="10">
        <f>3/24000000*OO[[#This Row],[142 (06JUL1985 15:00:00)-Water Temperature (C)]]*OO[[#This Row],[84]]</f>
        <v>5.4284599225912507E-2</v>
      </c>
      <c r="CI513" s="10">
        <f>3/24000000*OO[[#This Row],[143 (06JUL1985 18:00:00)-Water Temperature (C)]]*OO[[#This Row],[85]]</f>
        <v>5.6855168210749998E-2</v>
      </c>
      <c r="CJ513" s="10">
        <f>3/24000000*OO[[#This Row],[144 (06JUL1985 21:00:00)-Water Temperature (C)]]*OO[[#This Row],[86]]</f>
        <v>5.9272558648600003E-2</v>
      </c>
      <c r="CK513" s="10">
        <f>3/24000000*OO[[#This Row],[145 (07JUL1985 00:00:00)-Water Temperature (C)]]*OO[[#This Row],[87]]</f>
        <v>6.1597057443974992E-2</v>
      </c>
      <c r="CL513" s="10">
        <f>3/24000000*OO[[#This Row],[146 (07JUL1985 03:00:00)-Water Temperature (C)]]*OO[[#This Row],[88]]</f>
        <v>6.4097760808800003E-2</v>
      </c>
      <c r="CM513" s="10">
        <f>3/24000000*OO[[#This Row],[147 (07JUL1985 06:00:00)-Water Temperature (C)]]*OO[[#This Row],[89]]</f>
        <v>6.6420436085699988E-2</v>
      </c>
      <c r="CN513" s="10">
        <f>3/24000000*OO[[#This Row],[148 (07JUL1985 09:00:00)-Water Temperature (C)]]*OO[[#This Row],[90]]</f>
        <v>6.853782394159999E-2</v>
      </c>
      <c r="CO513" s="10">
        <f>3/24000000*OO[[#This Row],[149 (07JUL1985 12:00:00)-Water Temperature (C)]]*OO[[#This Row],[91]]</f>
        <v>7.0487603288024989E-2</v>
      </c>
      <c r="CP513" s="10">
        <f>3/24000000*OO[[#This Row],[150 (07JUL1985 15:00:00)-Water Temperature (C)]]*OO[[#This Row],[92]]</f>
        <v>7.2327146880887497E-2</v>
      </c>
      <c r="CQ513" s="10">
        <f>3/24000000*OO[[#This Row],[151 (07JUL1985 18:00:00)-Water Temperature (C)]]*OO[[#This Row],[93]]</f>
        <v>7.3962830253000003E-2</v>
      </c>
      <c r="CR513" s="10">
        <f>3/24000000*OO[[#This Row],[152 (07JUL1985 21:00:00)-Water Temperature (C)]]*OO[[#This Row],[94]]</f>
        <v>7.545973008399999E-2</v>
      </c>
      <c r="CS513" s="10">
        <f>3/24000000*OO[[#This Row],[153 (08JUL1985 00:00:00)-Water Temperature (C)]]*OO[[#This Row],[95]]</f>
        <v>7.6856719945599991E-2</v>
      </c>
      <c r="CT513" s="10">
        <f>3/24000000*OO[[#This Row],[154 (08JUL1985 03:00:00)-Water Temperature (C)]]*OO[[#This Row],[96]]</f>
        <v>7.85560198885875E-2</v>
      </c>
      <c r="CU513" s="10">
        <f>3/24000000*OO[[#This Row],[155 (08JUL1985 06:00:00)-Water Temperature (C)]]*OO[[#This Row],[97]]</f>
        <v>8.0236130247099982E-2</v>
      </c>
      <c r="CV513" s="10">
        <f>3/24000000*OO[[#This Row],[156 (08JUL1985 09:00:00)-Water Temperature (C)]]*OO[[#This Row],[98]]</f>
        <v>8.1701824944349993E-2</v>
      </c>
      <c r="CW513" s="10">
        <f>3/24000000*OO[[#This Row],[157 (08JUL1985 12:00:00)-Water Temperature (C)]]*OO[[#This Row],[99]]</f>
        <v>8.3023839813337483E-2</v>
      </c>
    </row>
    <row r="514" spans="1:101" x14ac:dyDescent="0.35">
      <c r="A514" t="s">
        <v>521</v>
      </c>
      <c r="B514">
        <v>915.41200000000003</v>
      </c>
      <c r="C514" s="10">
        <f>3/24*OO[[#This Row],[59 (26JUN1985 06:00:00)-Water Temperature (C)]]*OO[[#This Row],[1]]/SUM(OO[1])</f>
        <v>0</v>
      </c>
      <c r="D514" s="10">
        <f>3/24*OO[[#This Row],[60 (26JUN1985 09:00:00)-Water Temperature (C)]]*OO[[#This Row],[2]]/SUM(OO[2])</f>
        <v>0</v>
      </c>
      <c r="E514" s="10">
        <f>3/24*OO[[#This Row],[61 (26JUN1985 12:00:00)-Water Temperature (C)]]*OO[[#This Row],[3]]/SUM(OO[3])</f>
        <v>0</v>
      </c>
      <c r="F514" s="10">
        <f>3/24*OO[[#This Row],[62 (26JUN1985 15:00:00)-Water Temperature (C)]]*OO[[#This Row],[4]]/SUM(OO[4])</f>
        <v>0</v>
      </c>
      <c r="G514" s="10">
        <f>3/24*OO[[#This Row],[63 (26JUN1985 18:00:00)-Water Temperature (C)]]*OO[[#This Row],[5]]/SUM(OO[5])</f>
        <v>0</v>
      </c>
      <c r="H514" s="10">
        <f>3/24*OO[[#This Row],[64 (26JUN1985 21:00:00)-Water Temperature (C)]]*OO[[#This Row],[6]]/SUM(OO[6])</f>
        <v>0</v>
      </c>
      <c r="I514" s="10">
        <f>3/24*OO[[#This Row],[65 (27JUN1985 00:00:00)-Water Temperature (C)]]*OO[[#This Row],[7]]/SUM(OO[7])</f>
        <v>0</v>
      </c>
      <c r="J514" s="10">
        <f>3/24*OO[[#This Row],[66 (27JUN1985 03:00:00)-Water Temperature (C)]]*OO[[#This Row],[8]]/SUM(OO[8])</f>
        <v>0</v>
      </c>
      <c r="K514" s="10">
        <f>3/24*OO[[#This Row],[67 (27JUN1985 06:00:00)-Water Temperature (C)]]*OO[[#This Row],[9]]/SUM(OO[9])</f>
        <v>0</v>
      </c>
      <c r="L514" s="10">
        <f>3/24*OO[[#This Row],[68 (27JUN1985 09:00:00)-Water Temperature (C)]]*OO[[#This Row],[10]]/SUM(OO[10])</f>
        <v>0</v>
      </c>
      <c r="M514" s="10">
        <f>3/24*OO[[#This Row],[69 (27JUN1985 12:00:00)-Water Temperature (C)]]*OO[[#This Row],[11]]/SUM(OO[11])</f>
        <v>0</v>
      </c>
      <c r="N514" s="10">
        <f>3/24*OO[[#This Row],[70 (27JUN1985 15:00:00)-Water Temperature (C)]]*OO[[#This Row],[12]]/SUM(OO[12])</f>
        <v>0</v>
      </c>
      <c r="O514" s="10">
        <f>3/24*OO[[#This Row],[71 (27JUN1985 18:00:00)-Water Temperature (C)]]*OO[[#This Row],[13]]/SUM(OO[13])</f>
        <v>0</v>
      </c>
      <c r="P514" s="10">
        <f>3/24*OO[[#This Row],[72 (27JUN1985 21:00:00)-Water Temperature (C)]]*OO[[#This Row],[14]]/SUM(OO[14])</f>
        <v>0</v>
      </c>
      <c r="Q514" s="10">
        <f>3/24*OO[[#This Row],[73 (28JUN1985 00:00:00)-Water Temperature (C)]]*OO[[#This Row],[15]]/SUM(OO[15])</f>
        <v>0</v>
      </c>
      <c r="R514" s="10">
        <f>3/24*OO[[#This Row],[74 (28JUN1985 03:00:00)-Water Temperature (C)]]*OO[[#This Row],[16]]/SUM(OO[16])</f>
        <v>0</v>
      </c>
      <c r="S514" s="10">
        <f>3/24*OO[[#This Row],[75 (28JUN1985 06:00:00)-Water Temperature (C)]]*OO[[#This Row],[17]]/SUM(OO[17])</f>
        <v>0</v>
      </c>
      <c r="T514" s="10">
        <f>3/24*OO[[#This Row],[76 (28JUN1985 09:00:00)-Water Temperature (C)]]*OO[[#This Row],[18]]/SUM(OO[18])</f>
        <v>0</v>
      </c>
      <c r="U514" s="10">
        <f>3/24*OO[[#This Row],[77 (28JUN1985 12:00:00)-Water Temperature (C)]]*OO[[#This Row],[19]]/SUM(OO[19])</f>
        <v>0</v>
      </c>
      <c r="V514" s="10">
        <f>3/24000000*OO[[#This Row],[78 (28JUN1985 15:00:00)-Water Temperature (C)]]*OO[[#This Row],[20]]</f>
        <v>0</v>
      </c>
      <c r="W514" s="10">
        <f>3/24000000*OO[[#This Row],[79 (28JUN1985 18:00:00)-Water Temperature (C)]]*OO[[#This Row],[21]]</f>
        <v>0</v>
      </c>
      <c r="X514" s="10">
        <f>3/24000000*OO[[#This Row],[80 (28JUN1985 21:00:00)-Water Temperature (C)]]*OO[[#This Row],[22]]</f>
        <v>0</v>
      </c>
      <c r="Y514" s="10">
        <f>3/24000000*OO[[#This Row],[81 (29JUN1985 00:00:00)-Water Temperature (C)]]*OO[[#This Row],[23]]</f>
        <v>0</v>
      </c>
      <c r="Z514" s="10">
        <f>3/24000000*OO[[#This Row],[82 (29JUN1985 03:00:00)-Water Temperature (C)]]*OO[[#This Row],[24]]</f>
        <v>0</v>
      </c>
      <c r="AA514" s="10">
        <f>3/24000000*OO[[#This Row],[83 (29JUN1985 06:00:00)-Water Temperature (C)]]*OO[[#This Row],[25]]</f>
        <v>0</v>
      </c>
      <c r="AB514" s="10">
        <f>3/24000000*OO[[#This Row],[84 (29JUN1985 09:00:00)-Water Temperature (C)]]*OO[[#This Row],[26]]</f>
        <v>0</v>
      </c>
      <c r="AC514" s="10">
        <f>3/24000000*OO[[#This Row],[85 (29JUN1985 12:00:00)-Water Temperature (C)]]*OO[[#This Row],[27]]</f>
        <v>0</v>
      </c>
      <c r="AD514" s="10">
        <f>3/24000000*OO[[#This Row],[86 (29JUN1985 15:00:00)-Water Temperature (C)]]*OO[[#This Row],[28]]</f>
        <v>0</v>
      </c>
      <c r="AE514" s="10">
        <f>3/24000000*OO[[#This Row],[88 (29JUN1985 21:00:00)-Water Temperature (C)]]*OO[[#This Row],[30]]</f>
        <v>5.9816634113274995E-43</v>
      </c>
      <c r="AF514" s="10">
        <f>3/24000000*OO[[#This Row],[88 (29JUN1985 21:00:00)-Water Temperature (C)]]*OO[[#This Row],[30]]</f>
        <v>5.9816634113274995E-43</v>
      </c>
      <c r="AG514" s="10">
        <f>3/24000000*OO[[#This Row],[89 (30JUN1985 00:00:00)-Water Temperature (C)]]*OO[[#This Row],[31]]</f>
        <v>9.4545361174124986E-39</v>
      </c>
      <c r="AH514" s="10">
        <f>3/24000000*OO[[#This Row],[90 (30JUN1985 03:00:00)-Water Temperature (C)]]*OO[[#This Row],[32]]</f>
        <v>4.3171894747624999E-35</v>
      </c>
      <c r="AI514" s="10">
        <f>3/24000000*OO[[#This Row],[91 (30JUN1985 06:00:00)-Water Temperature (C)]]*OO[[#This Row],[33]]</f>
        <v>7.4906670816124999E-32</v>
      </c>
      <c r="AJ514" s="10">
        <f>3/24000000*OO[[#This Row],[92 (30JUN1985 09:00:00)-Water Temperature (C)]]*OO[[#This Row],[34]]</f>
        <v>5.7294179344125E-29</v>
      </c>
      <c r="AK514" s="10">
        <f>3/24000000*OO[[#This Row],[93 (30JUN1985 12:00:00)-Water Temperature (C)]]*OO[[#This Row],[35]]</f>
        <v>2.1792931398314998E-26</v>
      </c>
      <c r="AL514" s="10">
        <f>3/24000000*OO[[#This Row],[94 (30JUN1985 15:00:00)-Water Temperature (C)]]*OO[[#This Row],[36]]</f>
        <v>4.5226060654687499E-24</v>
      </c>
      <c r="AM514" s="10">
        <f>3/24000000*OO[[#This Row],[95 (30JUN1985 18:00:00)-Water Temperature (C)]]*OO[[#This Row],[37]]</f>
        <v>5.5061779950374999E-22</v>
      </c>
      <c r="AN514" s="10">
        <f>3/24000000*OO[[#This Row],[96 (30JUN1985 21:00:00)-Water Temperature (C)]]*OO[[#This Row],[38]]</f>
        <v>4.1997026824274994E-20</v>
      </c>
      <c r="AO514" s="10">
        <f>3/24000000*OO[[#This Row],[97 (01JUL1985 00:00:00)-Water Temperature (C)]]*OO[[#This Row],[39]]</f>
        <v>2.1179951990874998E-18</v>
      </c>
      <c r="AP514" s="10">
        <f>3/24000000*OO[[#This Row],[98 (01JUL1985 03:00:00)-Water Temperature (C)]]*OO[[#This Row],[40]]</f>
        <v>7.4018928111100001E-17</v>
      </c>
      <c r="AQ514" s="10">
        <f>3/24000000*OO[[#This Row],[99 (01JUL1985 06:00:00)-Water Temperature (C)]]*OO[[#This Row],[41]]</f>
        <v>1.8529539509145E-15</v>
      </c>
      <c r="AR514" s="10">
        <f>3/24000000*OO[[#This Row],[100 (01JUL1985 09:00:00)-Water Temperature (C)]]*OO[[#This Row],[42]]</f>
        <v>3.427001062219375E-14</v>
      </c>
      <c r="AS514" s="10">
        <f>3/24000000*OO[[#This Row],[101 (01JUL1985 12:00:00)-Water Temperature (C)]]*OO[[#This Row],[43]]</f>
        <v>4.8274461233524995E-13</v>
      </c>
      <c r="AT514" s="10">
        <f>3/24000000*OO[[#This Row],[102 (01JUL1985 15:00:00)-Water Temperature (C)]]*OO[[#This Row],[44]]</f>
        <v>5.3141342125874999E-12</v>
      </c>
      <c r="AU514" s="10">
        <f>3/24000000*OO[[#This Row],[103 (01JUL1985 18:00:00)-Water Temperature (C)]]*OO[[#This Row],[45]]</f>
        <v>4.680346821645E-11</v>
      </c>
      <c r="AV514" s="10">
        <f>3/24000000*OO[[#This Row],[104 (01JUL1985 21:00:00)-Water Temperature (C)]]*OO[[#This Row],[46]]</f>
        <v>3.3659281549434997E-10</v>
      </c>
      <c r="AW514" s="10">
        <f>3/24000000*OO[[#This Row],[105 (02JUL1985 00:00:00)-Water Temperature (C)]]*OO[[#This Row],[47]]</f>
        <v>2.0154195102734996E-9</v>
      </c>
      <c r="AX514" s="10">
        <f>3/24000000*OO[[#This Row],[106 (02JUL1985 03:00:00)-Water Temperature (C)]]*OO[[#This Row],[48]]</f>
        <v>1.0250503067336251E-8</v>
      </c>
      <c r="AY514" s="10">
        <f>3/24000000*OO[[#This Row],[107 (02JUL1985 06:00:00)-Water Temperature (C)]]*OO[[#This Row],[49]]</f>
        <v>4.4823978853500002E-8</v>
      </c>
      <c r="AZ514" s="10">
        <f>3/24000000*OO[[#This Row],[108 (02JUL1985 09:00:00)-Water Temperature (C)]]*OO[[#This Row],[50]]</f>
        <v>1.7075783581484999E-7</v>
      </c>
      <c r="BA514" s="10">
        <f>3/24000000*OO[[#This Row],[109 (02JUL1985 12:00:00)-Water Temperature (C)]]*OO[[#This Row],[51]]</f>
        <v>5.7256093231200001E-7</v>
      </c>
      <c r="BB514" s="10">
        <f>3/24000000*OO[[#This Row],[110 (02JUL1985 15:00:00)-Water Temperature (C)]]*OO[[#This Row],[52]]</f>
        <v>1.707327568346125E-6</v>
      </c>
      <c r="BC514" s="10">
        <f>3/24000000*OO[[#This Row],[111 (02JUL1985 18:00:00)-Water Temperature (C)]]*OO[[#This Row],[53]]</f>
        <v>4.5705260546687498E-6</v>
      </c>
      <c r="BD514" s="10">
        <f>3/24000000*OO[[#This Row],[112 (02JUL1985 21:00:00)-Water Temperature (C)]]*OO[[#This Row],[54]]</f>
        <v>1.1132789848256249E-5</v>
      </c>
      <c r="BE514" s="10">
        <f>3/24000000*OO[[#This Row],[113 (03JUL1985 00:00:00)-Water Temperature (C)]]*OO[[#This Row],[55]]</f>
        <v>2.4950443406073746E-5</v>
      </c>
      <c r="BF514" s="10">
        <f>3/24000000*OO[[#This Row],[114 (03JUL1985 03:00:00)-Water Temperature (C)]]*OO[[#This Row],[56]]</f>
        <v>5.1975698495400005E-5</v>
      </c>
      <c r="BG514" s="10">
        <f>3/24000000*OO[[#This Row],[115 (03JUL1985 06:00:00)-Water Temperature (C)]]*OO[[#This Row],[57]]</f>
        <v>1.0111288022099999E-4</v>
      </c>
      <c r="BH514" s="10">
        <f>3/24000000*OO[[#This Row],[116 (03JUL1985 09:00:00)-Water Temperature (C)]]*OO[[#This Row],[58]]</f>
        <v>1.8424081380824997E-4</v>
      </c>
      <c r="BI514" s="10">
        <f>3/24000000*OO[[#This Row],[117 (03JUL1985 12:00:00)-Water Temperature (C)]]*OO[[#This Row],[59]]</f>
        <v>3.1695268573084999E-4</v>
      </c>
      <c r="BJ514" s="10">
        <f>3/24000000*OO[[#This Row],[118 (03JUL1985 15:00:00)-Water Temperature (C)]]*OO[[#This Row],[60]]</f>
        <v>5.1733771387724994E-4</v>
      </c>
      <c r="BK514" s="10">
        <f>3/24000000*OO[[#This Row],[119 (03JUL1985 18:00:00)-Water Temperature (C)]]*OO[[#This Row],[61]]</f>
        <v>8.0492479676437501E-4</v>
      </c>
      <c r="BL514" s="10">
        <f>3/24000000*OO[[#This Row],[120 (03JUL1985 21:00:00)-Water Temperature (C)]]*OO[[#This Row],[62]]</f>
        <v>1.2015108561960002E-3</v>
      </c>
      <c r="BM514" s="10">
        <f>3/24000000*OO[[#This Row],[121 (04JUL1985 00:00:00)-Water Temperature (C)]]*OO[[#This Row],[63]]</f>
        <v>1.7325170466465001E-3</v>
      </c>
      <c r="BN514" s="10">
        <f>3/24000000*OO[[#This Row],[122 (04JUL1985 03:00:00)-Water Temperature (C)]]*OO[[#This Row],[64]]</f>
        <v>2.4322969525357495E-3</v>
      </c>
      <c r="BO514" s="10">
        <f>3/24000000*OO[[#This Row],[123 (04JUL1985 06:00:00)-Water Temperature (C)]]*OO[[#This Row],[65]]</f>
        <v>3.3160535817637498E-3</v>
      </c>
      <c r="BP514" s="10">
        <f>3/24000000*OO[[#This Row],[124 (04JUL1985 09:00:00)-Water Temperature (C)]]*OO[[#This Row],[66]]</f>
        <v>4.3954402027875008E-3</v>
      </c>
      <c r="BQ514" s="10">
        <f>3/24000000*OO[[#This Row],[125 (04JUL1985 12:00:00)-Water Temperature (C)]]*OO[[#This Row],[67]]</f>
        <v>5.6656436540587496E-3</v>
      </c>
      <c r="BR514" s="10">
        <f>3/24000000*OO[[#This Row],[126 (04JUL1985 15:00:00)-Water Temperature (C)]]*OO[[#This Row],[68]]</f>
        <v>7.1287402302062488E-3</v>
      </c>
      <c r="BS514" s="10">
        <f>3/24000000*OO[[#This Row],[127 (04JUL1985 18:00:00)-Water Temperature (C)]]*OO[[#This Row],[69]]</f>
        <v>8.7693771975299994E-3</v>
      </c>
      <c r="BT514" s="10">
        <f>3/24000000*OO[[#This Row],[128 (04JUL1985 21:00:00)-Water Temperature (C)]]*OO[[#This Row],[70]]</f>
        <v>1.05939416743875E-2</v>
      </c>
      <c r="BU514" s="10">
        <f>3/24000000*OO[[#This Row],[129 (05JUL1985 00:00:00)-Water Temperature (C)]]*OO[[#This Row],[71]]</f>
        <v>1.260736034631E-2</v>
      </c>
      <c r="BV514" s="10">
        <f>3/24000000*OO[[#This Row],[130 (05JUL1985 03:00:00)-Water Temperature (C)]]*OO[[#This Row],[72]]</f>
        <v>1.4855238742399999E-2</v>
      </c>
      <c r="BW514" s="10">
        <f>3/24000000*OO[[#This Row],[131 (05JUL1985 06:00:00)-Water Temperature (C)]]*OO[[#This Row],[73]]</f>
        <v>1.7272894488570001E-2</v>
      </c>
      <c r="BX514" s="10">
        <f>3/24000000*OO[[#This Row],[132 (05JUL1985 09:00:00)-Water Temperature (C)]]*OO[[#This Row],[74]]</f>
        <v>1.9835323130512499E-2</v>
      </c>
      <c r="BY514" s="10">
        <f>3/24000000*OO[[#This Row],[133 (05JUL1985 12:00:00)-Water Temperature (C)]]*OO[[#This Row],[75]]</f>
        <v>2.2504988226806247E-2</v>
      </c>
      <c r="BZ514" s="10">
        <f>3/24000000*OO[[#This Row],[134 (05JUL1985 15:00:00)-Water Temperature (C)]]*OO[[#This Row],[76]]</f>
        <v>2.520676433908E-2</v>
      </c>
      <c r="CA514" s="10">
        <f>3/24000000*OO[[#This Row],[135 (05JUL1985 18:00:00)-Water Temperature (C)]]*OO[[#This Row],[77]]</f>
        <v>2.7916948819250002E-2</v>
      </c>
      <c r="CB514" s="10">
        <f>3/24000000*OO[[#This Row],[136 (05JUL1985 21:00:00)-Water Temperature (C)]]*OO[[#This Row],[78]]</f>
        <v>3.0640508435519995E-2</v>
      </c>
      <c r="CC514" s="10">
        <f>3/24000000*OO[[#This Row],[137 (06JUL1985 00:00:00)-Water Temperature (C)]]*OO[[#This Row],[79]]</f>
        <v>3.3411394061369996E-2</v>
      </c>
      <c r="CD514" s="10">
        <f>3/24000000*OO[[#This Row],[138 (06JUL1985 03:00:00)-Water Temperature (C)]]*OO[[#This Row],[80]]</f>
        <v>3.6322404010874998E-2</v>
      </c>
      <c r="CE514" s="10">
        <f>3/24000000*OO[[#This Row],[139 (06JUL1985 06:00:00)-Water Temperature (C)]]*OO[[#This Row],[81]]</f>
        <v>3.925316134575E-2</v>
      </c>
      <c r="CF514" s="10">
        <f>3/24000000*OO[[#This Row],[140 (06JUL1985 09:00:00)-Water Temperature (C)]]*OO[[#This Row],[82]]</f>
        <v>4.2179341875800004E-2</v>
      </c>
      <c r="CG514" s="10">
        <f>3/24000000*OO[[#This Row],[141 (06JUL1985 12:00:00)-Water Temperature (C)]]*OO[[#This Row],[83]]</f>
        <v>4.5020637342450001E-2</v>
      </c>
      <c r="CH514" s="10">
        <f>3/24000000*OO[[#This Row],[142 (06JUL1985 15:00:00)-Water Temperature (C)]]*OO[[#This Row],[84]]</f>
        <v>4.7726982111187498E-2</v>
      </c>
      <c r="CI514" s="10">
        <f>3/24000000*OO[[#This Row],[143 (06JUL1985 18:00:00)-Water Temperature (C)]]*OO[[#This Row],[85]]</f>
        <v>5.0202223230499998E-2</v>
      </c>
      <c r="CJ514" s="10">
        <f>3/24000000*OO[[#This Row],[144 (06JUL1985 21:00:00)-Water Temperature (C)]]*OO[[#This Row],[86]]</f>
        <v>5.2551095502937489E-2</v>
      </c>
      <c r="CK514" s="10">
        <f>3/24000000*OO[[#This Row],[145 (07JUL1985 00:00:00)-Water Temperature (C)]]*OO[[#This Row],[87]]</f>
        <v>5.4823596283499997E-2</v>
      </c>
      <c r="CL514" s="10">
        <f>3/24000000*OO[[#This Row],[146 (07JUL1985 03:00:00)-Water Temperature (C)]]*OO[[#This Row],[88]]</f>
        <v>5.7251572216912502E-2</v>
      </c>
      <c r="CM514" s="10">
        <f>3/24000000*OO[[#This Row],[147 (07JUL1985 06:00:00)-Water Temperature (C)]]*OO[[#This Row],[89]]</f>
        <v>5.9530079065599983E-2</v>
      </c>
      <c r="CN514" s="10">
        <f>3/24000000*OO[[#This Row],[148 (07JUL1985 09:00:00)-Water Temperature (C)]]*OO[[#This Row],[90]]</f>
        <v>6.1629943219424992E-2</v>
      </c>
      <c r="CO514" s="10">
        <f>3/24000000*OO[[#This Row],[149 (07JUL1985 12:00:00)-Water Temperature (C)]]*OO[[#This Row],[91]]</f>
        <v>6.3583762199649993E-2</v>
      </c>
      <c r="CP514" s="10">
        <f>3/24000000*OO[[#This Row],[150 (07JUL1985 15:00:00)-Water Temperature (C)]]*OO[[#This Row],[92]]</f>
        <v>6.5439791908724995E-2</v>
      </c>
      <c r="CQ514" s="10">
        <f>3/24000000*OO[[#This Row],[151 (07JUL1985 18:00:00)-Water Temperature (C)]]*OO[[#This Row],[93]]</f>
        <v>6.7114719845437501E-2</v>
      </c>
      <c r="CR514" s="10">
        <f>3/24000000*OO[[#This Row],[152 (07JUL1985 21:00:00)-Water Temperature (C)]]*OO[[#This Row],[94]]</f>
        <v>6.8664445948800001E-2</v>
      </c>
      <c r="CS514" s="10">
        <f>3/24000000*OO[[#This Row],[153 (08JUL1985 00:00:00)-Water Temperature (C)]]*OO[[#This Row],[95]]</f>
        <v>7.0122978664375002E-2</v>
      </c>
      <c r="CT514" s="10">
        <f>3/24000000*OO[[#This Row],[154 (08JUL1985 03:00:00)-Water Temperature (C)]]*OO[[#This Row],[96]]</f>
        <v>7.1844339288300002E-2</v>
      </c>
      <c r="CU514" s="10">
        <f>3/24000000*OO[[#This Row],[155 (08JUL1985 06:00:00)-Water Temperature (C)]]*OO[[#This Row],[97]]</f>
        <v>7.3547896761074996E-2</v>
      </c>
      <c r="CV514" s="10">
        <f>3/24000000*OO[[#This Row],[156 (08JUL1985 09:00:00)-Water Temperature (C)]]*OO[[#This Row],[98]]</f>
        <v>7.506026989116249E-2</v>
      </c>
      <c r="CW514" s="10">
        <f>3/24000000*OO[[#This Row],[157 (08JUL1985 12:00:00)-Water Temperature (C)]]*OO[[#This Row],[99]]</f>
        <v>7.6439953608599981E-2</v>
      </c>
    </row>
    <row r="515" spans="1:101" x14ac:dyDescent="0.35">
      <c r="A515" t="s">
        <v>522</v>
      </c>
      <c r="B515">
        <v>910.33389999999997</v>
      </c>
      <c r="C515" s="10">
        <f>3/24*OO[[#This Row],[59 (26JUN1985 06:00:00)-Water Temperature (C)]]*OO[[#This Row],[1]]/SUM(OO[1])</f>
        <v>0</v>
      </c>
      <c r="D515" s="10">
        <f>3/24*OO[[#This Row],[60 (26JUN1985 09:00:00)-Water Temperature (C)]]*OO[[#This Row],[2]]/SUM(OO[2])</f>
        <v>0</v>
      </c>
      <c r="E515" s="10">
        <f>3/24*OO[[#This Row],[61 (26JUN1985 12:00:00)-Water Temperature (C)]]*OO[[#This Row],[3]]/SUM(OO[3])</f>
        <v>0</v>
      </c>
      <c r="F515" s="10">
        <f>3/24*OO[[#This Row],[62 (26JUN1985 15:00:00)-Water Temperature (C)]]*OO[[#This Row],[4]]/SUM(OO[4])</f>
        <v>0</v>
      </c>
      <c r="G515" s="10">
        <f>3/24*OO[[#This Row],[63 (26JUN1985 18:00:00)-Water Temperature (C)]]*OO[[#This Row],[5]]/SUM(OO[5])</f>
        <v>0</v>
      </c>
      <c r="H515" s="10">
        <f>3/24*OO[[#This Row],[64 (26JUN1985 21:00:00)-Water Temperature (C)]]*OO[[#This Row],[6]]/SUM(OO[6])</f>
        <v>0</v>
      </c>
      <c r="I515" s="10">
        <f>3/24*OO[[#This Row],[65 (27JUN1985 00:00:00)-Water Temperature (C)]]*OO[[#This Row],[7]]/SUM(OO[7])</f>
        <v>0</v>
      </c>
      <c r="J515" s="10">
        <f>3/24*OO[[#This Row],[66 (27JUN1985 03:00:00)-Water Temperature (C)]]*OO[[#This Row],[8]]/SUM(OO[8])</f>
        <v>0</v>
      </c>
      <c r="K515" s="10">
        <f>3/24*OO[[#This Row],[67 (27JUN1985 06:00:00)-Water Temperature (C)]]*OO[[#This Row],[9]]/SUM(OO[9])</f>
        <v>0</v>
      </c>
      <c r="L515" s="10">
        <f>3/24*OO[[#This Row],[68 (27JUN1985 09:00:00)-Water Temperature (C)]]*OO[[#This Row],[10]]/SUM(OO[10])</f>
        <v>0</v>
      </c>
      <c r="M515" s="10">
        <f>3/24*OO[[#This Row],[69 (27JUN1985 12:00:00)-Water Temperature (C)]]*OO[[#This Row],[11]]/SUM(OO[11])</f>
        <v>0</v>
      </c>
      <c r="N515" s="10">
        <f>3/24*OO[[#This Row],[70 (27JUN1985 15:00:00)-Water Temperature (C)]]*OO[[#This Row],[12]]/SUM(OO[12])</f>
        <v>0</v>
      </c>
      <c r="O515" s="10">
        <f>3/24*OO[[#This Row],[71 (27JUN1985 18:00:00)-Water Temperature (C)]]*OO[[#This Row],[13]]/SUM(OO[13])</f>
        <v>0</v>
      </c>
      <c r="P515" s="10">
        <f>3/24*OO[[#This Row],[72 (27JUN1985 21:00:00)-Water Temperature (C)]]*OO[[#This Row],[14]]/SUM(OO[14])</f>
        <v>0</v>
      </c>
      <c r="Q515" s="10">
        <f>3/24*OO[[#This Row],[73 (28JUN1985 00:00:00)-Water Temperature (C)]]*OO[[#This Row],[15]]/SUM(OO[15])</f>
        <v>0</v>
      </c>
      <c r="R515" s="10">
        <f>3/24*OO[[#This Row],[74 (28JUN1985 03:00:00)-Water Temperature (C)]]*OO[[#This Row],[16]]/SUM(OO[16])</f>
        <v>0</v>
      </c>
      <c r="S515" s="10">
        <f>3/24*OO[[#This Row],[75 (28JUN1985 06:00:00)-Water Temperature (C)]]*OO[[#This Row],[17]]/SUM(OO[17])</f>
        <v>0</v>
      </c>
      <c r="T515" s="10">
        <f>3/24*OO[[#This Row],[76 (28JUN1985 09:00:00)-Water Temperature (C)]]*OO[[#This Row],[18]]/SUM(OO[18])</f>
        <v>0</v>
      </c>
      <c r="U515" s="10">
        <f>3/24*OO[[#This Row],[77 (28JUN1985 12:00:00)-Water Temperature (C)]]*OO[[#This Row],[19]]/SUM(OO[19])</f>
        <v>0</v>
      </c>
      <c r="V515" s="10">
        <f>3/24000000*OO[[#This Row],[78 (28JUN1985 15:00:00)-Water Temperature (C)]]*OO[[#This Row],[20]]</f>
        <v>0</v>
      </c>
      <c r="W515" s="10">
        <f>3/24000000*OO[[#This Row],[79 (28JUN1985 18:00:00)-Water Temperature (C)]]*OO[[#This Row],[21]]</f>
        <v>0</v>
      </c>
      <c r="X515" s="10">
        <f>3/24000000*OO[[#This Row],[80 (28JUN1985 21:00:00)-Water Temperature (C)]]*OO[[#This Row],[22]]</f>
        <v>0</v>
      </c>
      <c r="Y515" s="10">
        <f>3/24000000*OO[[#This Row],[81 (29JUN1985 00:00:00)-Water Temperature (C)]]*OO[[#This Row],[23]]</f>
        <v>0</v>
      </c>
      <c r="Z515" s="10">
        <f>3/24000000*OO[[#This Row],[82 (29JUN1985 03:00:00)-Water Temperature (C)]]*OO[[#This Row],[24]]</f>
        <v>0</v>
      </c>
      <c r="AA515" s="10">
        <f>3/24000000*OO[[#This Row],[83 (29JUN1985 06:00:00)-Water Temperature (C)]]*OO[[#This Row],[25]]</f>
        <v>0</v>
      </c>
      <c r="AB515" s="10">
        <f>3/24000000*OO[[#This Row],[84 (29JUN1985 09:00:00)-Water Temperature (C)]]*OO[[#This Row],[26]]</f>
        <v>0</v>
      </c>
      <c r="AC515" s="10">
        <f>3/24000000*OO[[#This Row],[85 (29JUN1985 12:00:00)-Water Temperature (C)]]*OO[[#This Row],[27]]</f>
        <v>0</v>
      </c>
      <c r="AD515" s="10">
        <f>3/24000000*OO[[#This Row],[86 (29JUN1985 15:00:00)-Water Temperature (C)]]*OO[[#This Row],[28]]</f>
        <v>0</v>
      </c>
      <c r="AE515" s="10">
        <f>3/24000000*OO[[#This Row],[88 (29JUN1985 21:00:00)-Water Temperature (C)]]*OO[[#This Row],[30]]</f>
        <v>1.2542670322559999E-43</v>
      </c>
      <c r="AF515" s="10">
        <f>3/24000000*OO[[#This Row],[88 (29JUN1985 21:00:00)-Water Temperature (C)]]*OO[[#This Row],[30]]</f>
        <v>1.2542670322559999E-43</v>
      </c>
      <c r="AG515" s="10">
        <f>3/24000000*OO[[#This Row],[89 (30JUN1985 00:00:00)-Water Temperature (C)]]*OO[[#This Row],[31]]</f>
        <v>2.184314788639125E-39</v>
      </c>
      <c r="AH515" s="10">
        <f>3/24000000*OO[[#This Row],[90 (30JUN1985 03:00:00)-Water Temperature (C)]]*OO[[#This Row],[32]]</f>
        <v>1.08301661129025E-35</v>
      </c>
      <c r="AI515" s="10">
        <f>3/24000000*OO[[#This Row],[91 (30JUN1985 06:00:00)-Water Temperature (C)]]*OO[[#This Row],[33]]</f>
        <v>2.0201678311601249E-32</v>
      </c>
      <c r="AJ515" s="10">
        <f>3/24000000*OO[[#This Row],[92 (30JUN1985 09:00:00)-Water Temperature (C)]]*OO[[#This Row],[34]]</f>
        <v>1.6520182799062498E-29</v>
      </c>
      <c r="AK515" s="10">
        <f>3/24000000*OO[[#This Row],[93 (30JUN1985 12:00:00)-Water Temperature (C)]]*OO[[#This Row],[35]]</f>
        <v>6.676795350225E-27</v>
      </c>
      <c r="AL515" s="10">
        <f>3/24000000*OO[[#This Row],[94 (30JUN1985 15:00:00)-Water Temperature (C)]]*OO[[#This Row],[36]]</f>
        <v>1.4662151818387501E-24</v>
      </c>
      <c r="AM515" s="10">
        <f>3/24000000*OO[[#This Row],[95 (30JUN1985 18:00:00)-Water Temperature (C)]]*OO[[#This Row],[37]]</f>
        <v>1.88264446076E-22</v>
      </c>
      <c r="AN515" s="10">
        <f>3/24000000*OO[[#This Row],[96 (30JUN1985 21:00:00)-Water Temperature (C)]]*OO[[#This Row],[38]]</f>
        <v>1.5097336288559999E-20</v>
      </c>
      <c r="AO515" s="10">
        <f>3/24000000*OO[[#This Row],[97 (01JUL1985 00:00:00)-Water Temperature (C)]]*OO[[#This Row],[39]]</f>
        <v>7.9830223716374989E-19</v>
      </c>
      <c r="AP515" s="10">
        <f>3/24000000*OO[[#This Row],[98 (01JUL1985 03:00:00)-Water Temperature (C)]]*OO[[#This Row],[40]]</f>
        <v>2.9174889159899999E-17</v>
      </c>
      <c r="AQ515" s="10">
        <f>3/24000000*OO[[#This Row],[99 (01JUL1985 06:00:00)-Water Temperature (C)]]*OO[[#This Row],[41]]</f>
        <v>7.6197881710187494E-16</v>
      </c>
      <c r="AR515" s="10">
        <f>3/24000000*OO[[#This Row],[100 (01JUL1985 09:00:00)-Water Temperature (C)]]*OO[[#This Row],[42]]</f>
        <v>1.4673796970974999E-14</v>
      </c>
      <c r="AS515" s="10">
        <f>3/24000000*OO[[#This Row],[101 (01JUL1985 12:00:00)-Water Temperature (C)]]*OO[[#This Row],[43]]</f>
        <v>2.1482141677862498E-13</v>
      </c>
      <c r="AT515" s="10">
        <f>3/24000000*OO[[#This Row],[102 (01JUL1985 15:00:00)-Water Temperature (C)]]*OO[[#This Row],[44]]</f>
        <v>2.4537056562251246E-12</v>
      </c>
      <c r="AU515" s="10">
        <f>3/24000000*OO[[#This Row],[103 (01JUL1985 18:00:00)-Water Temperature (C)]]*OO[[#This Row],[45]]</f>
        <v>2.2388205538608747E-11</v>
      </c>
      <c r="AV515" s="10">
        <f>3/24000000*OO[[#This Row],[104 (01JUL1985 21:00:00)-Water Temperature (C)]]*OO[[#This Row],[46]]</f>
        <v>1.6655361225979998E-10</v>
      </c>
      <c r="AW515" s="10">
        <f>3/24000000*OO[[#This Row],[105 (02JUL1985 00:00:00)-Water Temperature (C)]]*OO[[#This Row],[47]]</f>
        <v>1.030110749417125E-9</v>
      </c>
      <c r="AX515" s="10">
        <f>3/24000000*OO[[#This Row],[106 (02JUL1985 03:00:00)-Water Temperature (C)]]*OO[[#This Row],[48]]</f>
        <v>5.4036843903212493E-9</v>
      </c>
      <c r="AY515" s="10">
        <f>3/24000000*OO[[#This Row],[107 (02JUL1985 06:00:00)-Water Temperature (C)]]*OO[[#This Row],[49]]</f>
        <v>2.4337907664768748E-8</v>
      </c>
      <c r="AZ515" s="10">
        <f>3/24000000*OO[[#This Row],[108 (02JUL1985 09:00:00)-Water Temperature (C)]]*OO[[#This Row],[50]]</f>
        <v>9.5371925285324988E-8</v>
      </c>
      <c r="BA515" s="10">
        <f>3/24000000*OO[[#This Row],[109 (02JUL1985 12:00:00)-Water Temperature (C)]]*OO[[#This Row],[51]]</f>
        <v>3.2856297463827497E-7</v>
      </c>
      <c r="BB515" s="10">
        <f>3/24000000*OO[[#This Row],[110 (02JUL1985 15:00:00)-Water Temperature (C)]]*OO[[#This Row],[52]]</f>
        <v>1.0054744791629999E-6</v>
      </c>
      <c r="BC515" s="10">
        <f>3/24000000*OO[[#This Row],[111 (02JUL1985 18:00:00)-Water Temperature (C)]]*OO[[#This Row],[53]]</f>
        <v>2.7593345018759999E-6</v>
      </c>
      <c r="BD515" s="10">
        <f>3/24000000*OO[[#This Row],[112 (02JUL1985 21:00:00)-Water Temperature (C)]]*OO[[#This Row],[54]]</f>
        <v>6.8824350929350001E-6</v>
      </c>
      <c r="BE515" s="10">
        <f>3/24000000*OO[[#This Row],[113 (03JUL1985 00:00:00)-Water Temperature (C)]]*OO[[#This Row],[55]]</f>
        <v>1.577805969046125E-5</v>
      </c>
      <c r="BF515" s="10">
        <f>3/24000000*OO[[#This Row],[114 (03JUL1985 03:00:00)-Water Temperature (C)]]*OO[[#This Row],[56]]</f>
        <v>3.3581877713359996E-5</v>
      </c>
      <c r="BG515" s="10">
        <f>3/24000000*OO[[#This Row],[115 (03JUL1985 06:00:00)-Water Temperature (C)]]*OO[[#This Row],[57]]</f>
        <v>6.6667264842125001E-5</v>
      </c>
      <c r="BH515" s="10">
        <f>3/24000000*OO[[#This Row],[116 (03JUL1985 09:00:00)-Water Temperature (C)]]*OO[[#This Row],[58]]</f>
        <v>1.2383817328680001E-4</v>
      </c>
      <c r="BI515" s="10">
        <f>3/24000000*OO[[#This Row],[117 (03JUL1985 12:00:00)-Water Temperature (C)]]*OO[[#This Row],[59]]</f>
        <v>2.1696943171797497E-4</v>
      </c>
      <c r="BJ515" s="10">
        <f>3/24000000*OO[[#This Row],[118 (03JUL1985 15:00:00)-Water Temperature (C)]]*OO[[#This Row],[60]]</f>
        <v>3.6034660304437496E-4</v>
      </c>
      <c r="BK515" s="10">
        <f>3/24000000*OO[[#This Row],[119 (03JUL1985 18:00:00)-Water Temperature (C)]]*OO[[#This Row],[61]]</f>
        <v>5.699996334057499E-4</v>
      </c>
      <c r="BL515" s="10">
        <f>3/24000000*OO[[#This Row],[120 (03JUL1985 21:00:00)-Water Temperature (C)]]*OO[[#This Row],[62]]</f>
        <v>8.642209267619999E-4</v>
      </c>
      <c r="BM515" s="10">
        <f>3/24000000*OO[[#This Row],[121 (04JUL1985 00:00:00)-Water Temperature (C)]]*OO[[#This Row],[63]]</f>
        <v>1.2646917731384997E-3</v>
      </c>
      <c r="BN515" s="10">
        <f>3/24000000*OO[[#This Row],[122 (04JUL1985 03:00:00)-Water Temperature (C)]]*OO[[#This Row],[64]]</f>
        <v>1.8001900557916249E-3</v>
      </c>
      <c r="BO515" s="10">
        <f>3/24000000*OO[[#This Row],[123 (04JUL1985 06:00:00)-Water Temperature (C)]]*OO[[#This Row],[65]]</f>
        <v>2.4861850611342497E-3</v>
      </c>
      <c r="BP515" s="10">
        <f>3/24000000*OO[[#This Row],[124 (04JUL1985 09:00:00)-Water Temperature (C)]]*OO[[#This Row],[66]]</f>
        <v>3.3357287214925003E-3</v>
      </c>
      <c r="BQ515" s="10">
        <f>3/24000000*OO[[#This Row],[125 (04JUL1985 12:00:00)-Water Temperature (C)]]*OO[[#This Row],[67]]</f>
        <v>4.3495275415375003E-3</v>
      </c>
      <c r="BR515" s="10">
        <f>3/24000000*OO[[#This Row],[126 (04JUL1985 15:00:00)-Water Temperature (C)]]*OO[[#This Row],[68]]</f>
        <v>5.5330964618749987E-3</v>
      </c>
      <c r="BS515" s="10">
        <f>3/24000000*OO[[#This Row],[127 (04JUL1985 18:00:00)-Water Temperature (C)]]*OO[[#This Row],[69]]</f>
        <v>6.8782488670524992E-3</v>
      </c>
      <c r="BT515" s="10">
        <f>3/24000000*OO[[#This Row],[128 (04JUL1985 21:00:00)-Water Temperature (C)]]*OO[[#This Row],[70]]</f>
        <v>8.392040842297499E-3</v>
      </c>
      <c r="BU515" s="10">
        <f>3/24000000*OO[[#This Row],[129 (05JUL1985 00:00:00)-Water Temperature (C)]]*OO[[#This Row],[71]]</f>
        <v>1.0081159855442501E-2</v>
      </c>
      <c r="BV515" s="10">
        <f>3/24000000*OO[[#This Row],[130 (05JUL1985 03:00:00)-Water Temperature (C)]]*OO[[#This Row],[72]]</f>
        <v>1.1983110635265E-2</v>
      </c>
      <c r="BW515" s="10">
        <f>3/24000000*OO[[#This Row],[131 (05JUL1985 06:00:00)-Water Temperature (C)]]*OO[[#This Row],[73]]</f>
        <v>1.4048470644499997E-2</v>
      </c>
      <c r="BX515" s="10">
        <f>3/24000000*OO[[#This Row],[132 (05JUL1985 09:00:00)-Water Temperature (C)]]*OO[[#This Row],[74]]</f>
        <v>1.6257449855707502E-2</v>
      </c>
      <c r="BY515" s="10">
        <f>3/24000000*OO[[#This Row],[133 (05JUL1985 12:00:00)-Water Temperature (C)]]*OO[[#This Row],[75]]</f>
        <v>1.8580770042896249E-2</v>
      </c>
      <c r="BZ515" s="10">
        <f>3/24000000*OO[[#This Row],[134 (05JUL1985 15:00:00)-Water Temperature (C)]]*OO[[#This Row],[76]]</f>
        <v>2.0957061977160001E-2</v>
      </c>
      <c r="CA515" s="10">
        <f>3/24000000*OO[[#This Row],[135 (05JUL1985 18:00:00)-Water Temperature (C)]]*OO[[#This Row],[77]]</f>
        <v>2.3365886823825E-2</v>
      </c>
      <c r="CB515" s="10">
        <f>3/24000000*OO[[#This Row],[136 (05JUL1985 21:00:00)-Water Temperature (C)]]*OO[[#This Row],[78]]</f>
        <v>2.5808914295316249E-2</v>
      </c>
      <c r="CC515" s="10">
        <f>3/24000000*OO[[#This Row],[137 (06JUL1985 00:00:00)-Water Temperature (C)]]*OO[[#This Row],[79]]</f>
        <v>2.8313015127297503E-2</v>
      </c>
      <c r="CD515" s="10">
        <f>3/24000000*OO[[#This Row],[138 (06JUL1985 03:00:00)-Water Temperature (C)]]*OO[[#This Row],[80]]</f>
        <v>3.09532893989375E-2</v>
      </c>
      <c r="CE515" s="10">
        <f>3/24000000*OO[[#This Row],[139 (06JUL1985 06:00:00)-Water Temperature (C)]]*OO[[#This Row],[81]]</f>
        <v>3.3629183467706242E-2</v>
      </c>
      <c r="CF515" s="10">
        <f>3/24000000*OO[[#This Row],[140 (06JUL1985 09:00:00)-Water Temperature (C)]]*OO[[#This Row],[82]]</f>
        <v>3.6317136063604996E-2</v>
      </c>
      <c r="CG515" s="10">
        <f>3/24000000*OO[[#This Row],[141 (06JUL1985 12:00:00)-Water Temperature (C)]]*OO[[#This Row],[83]]</f>
        <v>3.8948646935519998E-2</v>
      </c>
      <c r="CH515" s="10">
        <f>3/24000000*OO[[#This Row],[142 (06JUL1985 15:00:00)-Water Temperature (C)]]*OO[[#This Row],[84]]</f>
        <v>4.1477965402450002E-2</v>
      </c>
      <c r="CI515" s="10">
        <f>3/24000000*OO[[#This Row],[143 (06JUL1985 18:00:00)-Water Temperature (C)]]*OO[[#This Row],[85]]</f>
        <v>4.3821593536337494E-2</v>
      </c>
      <c r="CJ515" s="10">
        <f>3/24000000*OO[[#This Row],[144 (06JUL1985 21:00:00)-Water Temperature (C)]]*OO[[#This Row],[86]]</f>
        <v>4.6064826342549998E-2</v>
      </c>
      <c r="CK515" s="10">
        <f>3/24000000*OO[[#This Row],[145 (07JUL1985 00:00:00)-Water Temperature (C)]]*OO[[#This Row],[87]]</f>
        <v>4.8249727523224997E-2</v>
      </c>
      <c r="CL515" s="10">
        <f>3/24000000*OO[[#This Row],[146 (07JUL1985 03:00:00)-Water Temperature (C)]]*OO[[#This Row],[88]]</f>
        <v>5.0573887002375001E-2</v>
      </c>
      <c r="CM515" s="10">
        <f>3/24000000*OO[[#This Row],[147 (07JUL1985 06:00:00)-Water Temperature (C)]]*OO[[#This Row],[89]]</f>
        <v>5.2772397140624989E-2</v>
      </c>
      <c r="CN515" s="10">
        <f>3/24000000*OO[[#This Row],[148 (07JUL1985 09:00:00)-Water Temperature (C)]]*OO[[#This Row],[90]]</f>
        <v>5.4820354647599996E-2</v>
      </c>
      <c r="CO515" s="10">
        <f>3/24000000*OO[[#This Row],[149 (07JUL1985 12:00:00)-Water Temperature (C)]]*OO[[#This Row],[91]]</f>
        <v>5.6743232533074991E-2</v>
      </c>
      <c r="CP515" s="10">
        <f>3/24000000*OO[[#This Row],[150 (07JUL1985 15:00:00)-Water Temperature (C)]]*OO[[#This Row],[92]]</f>
        <v>5.8581196262500003E-2</v>
      </c>
      <c r="CQ515" s="10">
        <f>3/24000000*OO[[#This Row],[151 (07JUL1985 18:00:00)-Water Temperature (C)]]*OO[[#This Row],[93]]</f>
        <v>6.0260609727499991E-2</v>
      </c>
      <c r="CR515" s="10">
        <f>3/24000000*OO[[#This Row],[152 (07JUL1985 21:00:00)-Water Temperature (C)]]*OO[[#This Row],[94]]</f>
        <v>6.1830012106362492E-2</v>
      </c>
      <c r="CS515" s="10">
        <f>3/24000000*OO[[#This Row],[153 (08JUL1985 00:00:00)-Water Temperature (C)]]*OO[[#This Row],[95]]</f>
        <v>6.3318622032224992E-2</v>
      </c>
      <c r="CT515" s="10">
        <f>3/24000000*OO[[#This Row],[154 (08JUL1985 03:00:00)-Water Temperature (C)]]*OO[[#This Row],[96]]</f>
        <v>6.5037404412499986E-2</v>
      </c>
      <c r="CU515" s="10">
        <f>3/24000000*OO[[#This Row],[155 (08JUL1985 06:00:00)-Water Temperature (C)]]*OO[[#This Row],[97]]</f>
        <v>6.6738440035899987E-2</v>
      </c>
      <c r="CV515" s="10">
        <f>3/24000000*OO[[#This Row],[156 (08JUL1985 09:00:00)-Water Temperature (C)]]*OO[[#This Row],[98]]</f>
        <v>6.8269490845187492E-2</v>
      </c>
      <c r="CW515" s="10">
        <f>3/24000000*OO[[#This Row],[157 (08JUL1985 12:00:00)-Water Temperature (C)]]*OO[[#This Row],[99]]</f>
        <v>6.9680492456249993E-2</v>
      </c>
    </row>
    <row r="516" spans="1:101" x14ac:dyDescent="0.35">
      <c r="A516" t="s">
        <v>523</v>
      </c>
      <c r="B516">
        <v>910.82780000000002</v>
      </c>
      <c r="C516" s="10">
        <f>3/24*OO[[#This Row],[59 (26JUN1985 06:00:00)-Water Temperature (C)]]*OO[[#This Row],[1]]/SUM(OO[1])</f>
        <v>0</v>
      </c>
      <c r="D516" s="10">
        <f>3/24*OO[[#This Row],[60 (26JUN1985 09:00:00)-Water Temperature (C)]]*OO[[#This Row],[2]]/SUM(OO[2])</f>
        <v>0</v>
      </c>
      <c r="E516" s="10">
        <f>3/24*OO[[#This Row],[61 (26JUN1985 12:00:00)-Water Temperature (C)]]*OO[[#This Row],[3]]/SUM(OO[3])</f>
        <v>0</v>
      </c>
      <c r="F516" s="10">
        <f>3/24*OO[[#This Row],[62 (26JUN1985 15:00:00)-Water Temperature (C)]]*OO[[#This Row],[4]]/SUM(OO[4])</f>
        <v>0</v>
      </c>
      <c r="G516" s="10">
        <f>3/24*OO[[#This Row],[63 (26JUN1985 18:00:00)-Water Temperature (C)]]*OO[[#This Row],[5]]/SUM(OO[5])</f>
        <v>0</v>
      </c>
      <c r="H516" s="10">
        <f>3/24*OO[[#This Row],[64 (26JUN1985 21:00:00)-Water Temperature (C)]]*OO[[#This Row],[6]]/SUM(OO[6])</f>
        <v>0</v>
      </c>
      <c r="I516" s="10">
        <f>3/24*OO[[#This Row],[65 (27JUN1985 00:00:00)-Water Temperature (C)]]*OO[[#This Row],[7]]/SUM(OO[7])</f>
        <v>0</v>
      </c>
      <c r="J516" s="10">
        <f>3/24*OO[[#This Row],[66 (27JUN1985 03:00:00)-Water Temperature (C)]]*OO[[#This Row],[8]]/SUM(OO[8])</f>
        <v>0</v>
      </c>
      <c r="K516" s="10">
        <f>3/24*OO[[#This Row],[67 (27JUN1985 06:00:00)-Water Temperature (C)]]*OO[[#This Row],[9]]/SUM(OO[9])</f>
        <v>0</v>
      </c>
      <c r="L516" s="10">
        <f>3/24*OO[[#This Row],[68 (27JUN1985 09:00:00)-Water Temperature (C)]]*OO[[#This Row],[10]]/SUM(OO[10])</f>
        <v>0</v>
      </c>
      <c r="M516" s="10">
        <f>3/24*OO[[#This Row],[69 (27JUN1985 12:00:00)-Water Temperature (C)]]*OO[[#This Row],[11]]/SUM(OO[11])</f>
        <v>0</v>
      </c>
      <c r="N516" s="10">
        <f>3/24*OO[[#This Row],[70 (27JUN1985 15:00:00)-Water Temperature (C)]]*OO[[#This Row],[12]]/SUM(OO[12])</f>
        <v>0</v>
      </c>
      <c r="O516" s="10">
        <f>3/24*OO[[#This Row],[71 (27JUN1985 18:00:00)-Water Temperature (C)]]*OO[[#This Row],[13]]/SUM(OO[13])</f>
        <v>0</v>
      </c>
      <c r="P516" s="10">
        <f>3/24*OO[[#This Row],[72 (27JUN1985 21:00:00)-Water Temperature (C)]]*OO[[#This Row],[14]]/SUM(OO[14])</f>
        <v>0</v>
      </c>
      <c r="Q516" s="10">
        <f>3/24*OO[[#This Row],[73 (28JUN1985 00:00:00)-Water Temperature (C)]]*OO[[#This Row],[15]]/SUM(OO[15])</f>
        <v>0</v>
      </c>
      <c r="R516" s="10">
        <f>3/24*OO[[#This Row],[74 (28JUN1985 03:00:00)-Water Temperature (C)]]*OO[[#This Row],[16]]/SUM(OO[16])</f>
        <v>0</v>
      </c>
      <c r="S516" s="10">
        <f>3/24*OO[[#This Row],[75 (28JUN1985 06:00:00)-Water Temperature (C)]]*OO[[#This Row],[17]]/SUM(OO[17])</f>
        <v>0</v>
      </c>
      <c r="T516" s="10">
        <f>3/24*OO[[#This Row],[76 (28JUN1985 09:00:00)-Water Temperature (C)]]*OO[[#This Row],[18]]/SUM(OO[18])</f>
        <v>0</v>
      </c>
      <c r="U516" s="10">
        <f>3/24*OO[[#This Row],[77 (28JUN1985 12:00:00)-Water Temperature (C)]]*OO[[#This Row],[19]]/SUM(OO[19])</f>
        <v>0</v>
      </c>
      <c r="V516" s="10">
        <f>3/24000000*OO[[#This Row],[78 (28JUN1985 15:00:00)-Water Temperature (C)]]*OO[[#This Row],[20]]</f>
        <v>0</v>
      </c>
      <c r="W516" s="10">
        <f>3/24000000*OO[[#This Row],[79 (28JUN1985 18:00:00)-Water Temperature (C)]]*OO[[#This Row],[21]]</f>
        <v>0</v>
      </c>
      <c r="X516" s="10">
        <f>3/24000000*OO[[#This Row],[80 (28JUN1985 21:00:00)-Water Temperature (C)]]*OO[[#This Row],[22]]</f>
        <v>0</v>
      </c>
      <c r="Y516" s="10">
        <f>3/24000000*OO[[#This Row],[81 (29JUN1985 00:00:00)-Water Temperature (C)]]*OO[[#This Row],[23]]</f>
        <v>0</v>
      </c>
      <c r="Z516" s="10">
        <f>3/24000000*OO[[#This Row],[82 (29JUN1985 03:00:00)-Water Temperature (C)]]*OO[[#This Row],[24]]</f>
        <v>0</v>
      </c>
      <c r="AA516" s="10">
        <f>3/24000000*OO[[#This Row],[83 (29JUN1985 06:00:00)-Water Temperature (C)]]*OO[[#This Row],[25]]</f>
        <v>0</v>
      </c>
      <c r="AB516" s="10">
        <f>3/24000000*OO[[#This Row],[84 (29JUN1985 09:00:00)-Water Temperature (C)]]*OO[[#This Row],[26]]</f>
        <v>0</v>
      </c>
      <c r="AC516" s="10">
        <f>3/24000000*OO[[#This Row],[85 (29JUN1985 12:00:00)-Water Temperature (C)]]*OO[[#This Row],[27]]</f>
        <v>0</v>
      </c>
      <c r="AD516" s="10">
        <f>3/24000000*OO[[#This Row],[86 (29JUN1985 15:00:00)-Water Temperature (C)]]*OO[[#This Row],[28]]</f>
        <v>0</v>
      </c>
      <c r="AE516" s="10">
        <f>3/24000000*OO[[#This Row],[88 (29JUN1985 21:00:00)-Water Temperature (C)]]*OO[[#This Row],[30]]</f>
        <v>0</v>
      </c>
      <c r="AF516" s="10">
        <f>3/24000000*OO[[#This Row],[88 (29JUN1985 21:00:00)-Water Temperature (C)]]*OO[[#This Row],[30]]</f>
        <v>0</v>
      </c>
      <c r="AG516" s="10">
        <f>3/24000000*OO[[#This Row],[89 (30JUN1985 00:00:00)-Water Temperature (C)]]*OO[[#This Row],[31]]</f>
        <v>5.2167798138624997E-40</v>
      </c>
      <c r="AH516" s="10">
        <f>3/24000000*OO[[#This Row],[90 (30JUN1985 03:00:00)-Water Temperature (C)]]*OO[[#This Row],[32]]</f>
        <v>2.794277638494E-36</v>
      </c>
      <c r="AI516" s="10">
        <f>3/24000000*OO[[#This Row],[91 (30JUN1985 06:00:00)-Water Temperature (C)]]*OO[[#This Row],[33]]</f>
        <v>5.5887137688225E-33</v>
      </c>
      <c r="AJ516" s="10">
        <f>3/24000000*OO[[#This Row],[92 (30JUN1985 09:00:00)-Water Temperature (C)]]*OO[[#This Row],[34]]</f>
        <v>4.8762113531212502E-30</v>
      </c>
      <c r="AK516" s="10">
        <f>3/24000000*OO[[#This Row],[93 (30JUN1985 12:00:00)-Water Temperature (C)]]*OO[[#This Row],[35]]</f>
        <v>2.090789370634875E-27</v>
      </c>
      <c r="AL516" s="10">
        <f>3/24000000*OO[[#This Row],[94 (30JUN1985 15:00:00)-Water Temperature (C)]]*OO[[#This Row],[36]]</f>
        <v>4.8519011446949999E-25</v>
      </c>
      <c r="AM516" s="10">
        <f>3/24000000*OO[[#This Row],[95 (30JUN1985 18:00:00)-Water Temperature (C)]]*OO[[#This Row],[37]]</f>
        <v>6.5635465268312492E-23</v>
      </c>
      <c r="AN516" s="10">
        <f>3/24000000*OO[[#This Row],[96 (30JUN1985 21:00:00)-Water Temperature (C)]]*OO[[#This Row],[38]]</f>
        <v>5.5296308131237493E-21</v>
      </c>
      <c r="AO516" s="10">
        <f>3/24000000*OO[[#This Row],[97 (01JUL1985 00:00:00)-Water Temperature (C)]]*OO[[#This Row],[39]]</f>
        <v>3.0639592780415002E-19</v>
      </c>
      <c r="AP516" s="10">
        <f>3/24000000*OO[[#This Row],[98 (01JUL1985 03:00:00)-Water Temperature (C)]]*OO[[#This Row],[40]]</f>
        <v>1.1705854062314998E-17</v>
      </c>
      <c r="AQ516" s="10">
        <f>3/24000000*OO[[#This Row],[99 (01JUL1985 06:00:00)-Water Temperature (C)]]*OO[[#This Row],[41]]</f>
        <v>3.1891708650098753E-16</v>
      </c>
      <c r="AR516" s="10">
        <f>3/24000000*OO[[#This Row],[100 (01JUL1985 09:00:00)-Water Temperature (C)]]*OO[[#This Row],[42]]</f>
        <v>6.3944683822925002E-15</v>
      </c>
      <c r="AS516" s="10">
        <f>3/24000000*OO[[#This Row],[101 (01JUL1985 12:00:00)-Water Temperature (C)]]*OO[[#This Row],[43]]</f>
        <v>9.7299585028099987E-14</v>
      </c>
      <c r="AT516" s="10">
        <f>3/24000000*OO[[#This Row],[102 (01JUL1985 15:00:00)-Water Temperature (C)]]*OO[[#This Row],[44]]</f>
        <v>1.15335875881875E-12</v>
      </c>
      <c r="AU516" s="10">
        <f>3/24000000*OO[[#This Row],[103 (01JUL1985 18:00:00)-Water Temperature (C)]]*OO[[#This Row],[45]]</f>
        <v>1.0905417169968749E-11</v>
      </c>
      <c r="AV516" s="10">
        <f>3/24000000*OO[[#This Row],[104 (01JUL1985 21:00:00)-Water Temperature (C)]]*OO[[#This Row],[46]]</f>
        <v>8.3955841393125002E-11</v>
      </c>
      <c r="AW516" s="10">
        <f>3/24000000*OO[[#This Row],[105 (02JUL1985 00:00:00)-Water Temperature (C)]]*OO[[#This Row],[47]]</f>
        <v>5.366067947664999E-10</v>
      </c>
      <c r="AX516" s="10">
        <f>3/24000000*OO[[#This Row],[106 (02JUL1985 03:00:00)-Water Temperature (C)]]*OO[[#This Row],[48]]</f>
        <v>2.9049518076811249E-9</v>
      </c>
      <c r="AY516" s="10">
        <f>3/24000000*OO[[#This Row],[107 (02JUL1985 06:00:00)-Water Temperature (C)]]*OO[[#This Row],[49]]</f>
        <v>1.3484712759096249E-8</v>
      </c>
      <c r="AZ516" s="10">
        <f>3/24000000*OO[[#This Row],[108 (02JUL1985 09:00:00)-Water Temperature (C)]]*OO[[#This Row],[50]]</f>
        <v>5.4393360123124992E-8</v>
      </c>
      <c r="BA516" s="10">
        <f>3/24000000*OO[[#This Row],[109 (02JUL1985 12:00:00)-Water Temperature (C)]]*OO[[#This Row],[51]]</f>
        <v>1.9267198111939999E-7</v>
      </c>
      <c r="BB516" s="10">
        <f>3/24000000*OO[[#This Row],[110 (02JUL1985 15:00:00)-Water Temperature (C)]]*OO[[#This Row],[52]]</f>
        <v>6.0555671323237488E-7</v>
      </c>
      <c r="BC516" s="10">
        <f>3/24000000*OO[[#This Row],[111 (02JUL1985 18:00:00)-Water Temperature (C)]]*OO[[#This Row],[53]]</f>
        <v>1.70492856409225E-6</v>
      </c>
      <c r="BD516" s="10">
        <f>3/24000000*OO[[#This Row],[112 (02JUL1985 21:00:00)-Water Temperature (C)]]*OO[[#This Row],[54]]</f>
        <v>4.3580468006400003E-6</v>
      </c>
      <c r="BE516" s="10">
        <f>3/24000000*OO[[#This Row],[113 (03JUL1985 00:00:00)-Water Temperature (C)]]*OO[[#This Row],[55]]</f>
        <v>1.022800438872375E-5</v>
      </c>
      <c r="BF516" s="10">
        <f>3/24000000*OO[[#This Row],[114 (03JUL1985 03:00:00)-Water Temperature (C)]]*OO[[#This Row],[56]]</f>
        <v>2.2261312653625001E-5</v>
      </c>
      <c r="BG516" s="10">
        <f>3/24000000*OO[[#This Row],[115 (03JUL1985 06:00:00)-Water Temperature (C)]]*OO[[#This Row],[57]]</f>
        <v>4.5139255040550002E-5</v>
      </c>
      <c r="BH516" s="10">
        <f>3/24000000*OO[[#This Row],[116 (03JUL1985 09:00:00)-Water Temperature (C)]]*OO[[#This Row],[58]]</f>
        <v>8.5553325173749986E-5</v>
      </c>
      <c r="BI516" s="10">
        <f>3/24000000*OO[[#This Row],[117 (03JUL1985 12:00:00)-Water Temperature (C)]]*OO[[#This Row],[59]]</f>
        <v>1.527880351370625E-4</v>
      </c>
      <c r="BJ516" s="10">
        <f>3/24000000*OO[[#This Row],[118 (03JUL1985 15:00:00)-Water Temperature (C)]]*OO[[#This Row],[60]]</f>
        <v>2.5841288314058748E-4</v>
      </c>
      <c r="BK516" s="10">
        <f>3/24000000*OO[[#This Row],[119 (03JUL1985 18:00:00)-Water Temperature (C)]]*OO[[#This Row],[61]]</f>
        <v>4.1590402098287498E-4</v>
      </c>
      <c r="BL516" s="10">
        <f>3/24000000*OO[[#This Row],[120 (03JUL1985 21:00:00)-Water Temperature (C)]]*OO[[#This Row],[62]]</f>
        <v>6.4101462636412504E-4</v>
      </c>
      <c r="BM516" s="10">
        <f>3/24000000*OO[[#This Row],[121 (04JUL1985 00:00:00)-Water Temperature (C)]]*OO[[#This Row],[63]]</f>
        <v>9.5274216535449997E-4</v>
      </c>
      <c r="BN516" s="10">
        <f>3/24000000*OO[[#This Row],[122 (04JUL1985 03:00:00)-Water Temperature (C)]]*OO[[#This Row],[64]]</f>
        <v>1.3760838457502499E-3</v>
      </c>
      <c r="BO516" s="10">
        <f>3/24000000*OO[[#This Row],[123 (04JUL1985 06:00:00)-Water Temperature (C)]]*OO[[#This Row],[65]]</f>
        <v>1.926685952004E-3</v>
      </c>
      <c r="BP516" s="10">
        <f>3/24000000*OO[[#This Row],[124 (04JUL1985 09:00:00)-Water Temperature (C)]]*OO[[#This Row],[66]]</f>
        <v>2.6185736573988748E-3</v>
      </c>
      <c r="BQ516" s="10">
        <f>3/24000000*OO[[#This Row],[125 (04JUL1985 12:00:00)-Water Temperature (C)]]*OO[[#This Row],[67]]</f>
        <v>3.4563449063339997E-3</v>
      </c>
      <c r="BR516" s="10">
        <f>3/24000000*OO[[#This Row],[126 (04JUL1985 15:00:00)-Water Temperature (C)]]*OO[[#This Row],[68]]</f>
        <v>4.4481492427837499E-3</v>
      </c>
      <c r="BS516" s="10">
        <f>3/24000000*OO[[#This Row],[127 (04JUL1985 18:00:00)-Water Temperature (C)]]*OO[[#This Row],[69]]</f>
        <v>5.5910109263174997E-3</v>
      </c>
      <c r="BT516" s="10">
        <f>3/24000000*OO[[#This Row],[128 (04JUL1985 21:00:00)-Water Temperature (C)]]*OO[[#This Row],[70]]</f>
        <v>6.8933453122462492E-3</v>
      </c>
      <c r="BU516" s="10">
        <f>3/24000000*OO[[#This Row],[129 (05JUL1985 00:00:00)-Water Temperature (C)]]*OO[[#This Row],[71]]</f>
        <v>8.3633020626750001E-3</v>
      </c>
      <c r="BV516" s="10">
        <f>3/24000000*OO[[#This Row],[130 (05JUL1985 03:00:00)-Water Temperature (C)]]*OO[[#This Row],[72]]</f>
        <v>1.0034244003330001E-2</v>
      </c>
      <c r="BW516" s="10">
        <f>3/24000000*OO[[#This Row],[131 (05JUL1985 06:00:00)-Water Temperature (C)]]*OO[[#This Row],[73]]</f>
        <v>1.1867050299527499E-2</v>
      </c>
      <c r="BX516" s="10">
        <f>3/24000000*OO[[#This Row],[132 (05JUL1985 09:00:00)-Water Temperature (C)]]*OO[[#This Row],[74]]</f>
        <v>1.3846448754359999E-2</v>
      </c>
      <c r="BY516" s="10">
        <f>3/24000000*OO[[#This Row],[133 (05JUL1985 12:00:00)-Water Temperature (C)]]*OO[[#This Row],[75]]</f>
        <v>1.5948348879925002E-2</v>
      </c>
      <c r="BZ516" s="10">
        <f>3/24000000*OO[[#This Row],[134 (05JUL1985 15:00:00)-Water Temperature (C)]]*OO[[#This Row],[76]]</f>
        <v>1.812123705309E-2</v>
      </c>
      <c r="CA516" s="10">
        <f>3/24000000*OO[[#This Row],[135 (05JUL1985 18:00:00)-Water Temperature (C)]]*OO[[#This Row],[77]]</f>
        <v>2.0347180162250005E-2</v>
      </c>
      <c r="CB516" s="10">
        <f>3/24000000*OO[[#This Row],[136 (05JUL1985 21:00:00)-Water Temperature (C)]]*OO[[#This Row],[78]]</f>
        <v>2.2626130693692497E-2</v>
      </c>
      <c r="CC516" s="10">
        <f>3/24000000*OO[[#This Row],[137 (06JUL1985 00:00:00)-Water Temperature (C)]]*OO[[#This Row],[79]]</f>
        <v>2.4979912096639998E-2</v>
      </c>
      <c r="CD516" s="10">
        <f>3/24000000*OO[[#This Row],[138 (06JUL1985 03:00:00)-Water Temperature (C)]]*OO[[#This Row],[80]]</f>
        <v>2.7473379231524996E-2</v>
      </c>
      <c r="CE516" s="10">
        <f>3/24000000*OO[[#This Row],[139 (06JUL1985 06:00:00)-Water Temperature (C)]]*OO[[#This Row],[81]]</f>
        <v>3.0017604441889997E-2</v>
      </c>
      <c r="CF516" s="10">
        <f>3/24000000*OO[[#This Row],[140 (06JUL1985 09:00:00)-Water Temperature (C)]]*OO[[#This Row],[82]]</f>
        <v>3.2589864206801246E-2</v>
      </c>
      <c r="CG516" s="10">
        <f>3/24000000*OO[[#This Row],[141 (06JUL1985 12:00:00)-Water Temperature (C)]]*OO[[#This Row],[83]]</f>
        <v>3.5128430726743751E-2</v>
      </c>
      <c r="CH516" s="10">
        <f>3/24000000*OO[[#This Row],[142 (06JUL1985 15:00:00)-Water Temperature (C)]]*OO[[#This Row],[84]]</f>
        <v>3.7590514326478745E-2</v>
      </c>
      <c r="CI516" s="10">
        <f>3/24000000*OO[[#This Row],[143 (06JUL1985 18:00:00)-Water Temperature (C)]]*OO[[#This Row],[85]]</f>
        <v>3.9899179313562502E-2</v>
      </c>
      <c r="CJ516" s="10">
        <f>3/24000000*OO[[#This Row],[144 (06JUL1985 21:00:00)-Water Temperature (C)]]*OO[[#This Row],[86]]</f>
        <v>4.2127849978499991E-2</v>
      </c>
      <c r="CK516" s="10">
        <f>3/24000000*OO[[#This Row],[145 (07JUL1985 00:00:00)-Water Temperature (C)]]*OO[[#This Row],[87]]</f>
        <v>4.4312551337299999E-2</v>
      </c>
      <c r="CL516" s="10">
        <f>3/24000000*OO[[#This Row],[146 (07JUL1985 03:00:00)-Water Temperature (C)]]*OO[[#This Row],[88]]</f>
        <v>4.6630911337524998E-2</v>
      </c>
      <c r="CM516" s="10">
        <f>3/24000000*OO[[#This Row],[147 (07JUL1985 06:00:00)-Water Temperature (C)]]*OO[[#This Row],[89]]</f>
        <v>4.8841586154E-2</v>
      </c>
      <c r="CN516" s="10">
        <f>3/24000000*OO[[#This Row],[148 (07JUL1985 09:00:00)-Water Temperature (C)]]*OO[[#This Row],[90]]</f>
        <v>5.0920784243374997E-2</v>
      </c>
      <c r="CO516" s="10">
        <f>3/24000000*OO[[#This Row],[149 (07JUL1985 12:00:00)-Water Temperature (C)]]*OO[[#This Row],[91]]</f>
        <v>5.2888794333750003E-2</v>
      </c>
      <c r="CP516" s="10">
        <f>3/24000000*OO[[#This Row],[150 (07JUL1985 15:00:00)-Water Temperature (C)]]*OO[[#This Row],[92]]</f>
        <v>5.4781984277124988E-2</v>
      </c>
      <c r="CQ516" s="10">
        <f>3/24000000*OO[[#This Row],[151 (07JUL1985 18:00:00)-Water Temperature (C)]]*OO[[#This Row],[93]]</f>
        <v>5.6531365986462502E-2</v>
      </c>
      <c r="CR516" s="10">
        <f>3/24000000*OO[[#This Row],[152 (07JUL1985 21:00:00)-Water Temperature (C)]]*OO[[#This Row],[94]]</f>
        <v>5.8180914932212502E-2</v>
      </c>
      <c r="CS516" s="10">
        <f>3/24000000*OO[[#This Row],[153 (08JUL1985 00:00:00)-Water Temperature (C)]]*OO[[#This Row],[95]]</f>
        <v>5.9756516762699996E-2</v>
      </c>
      <c r="CT516" s="10">
        <f>3/24000000*OO[[#This Row],[154 (08JUL1985 03:00:00)-Water Temperature (C)]]*OO[[#This Row],[96]]</f>
        <v>6.1545203082449991E-2</v>
      </c>
      <c r="CU516" s="10">
        <f>3/24000000*OO[[#This Row],[155 (08JUL1985 06:00:00)-Water Temperature (C)]]*OO[[#This Row],[97]]</f>
        <v>6.3317435290199994E-2</v>
      </c>
      <c r="CV516" s="10">
        <f>3/24000000*OO[[#This Row],[156 (08JUL1985 09:00:00)-Water Temperature (C)]]*OO[[#This Row],[98]]</f>
        <v>6.493142470218749E-2</v>
      </c>
      <c r="CW516" s="10">
        <f>3/24000000*OO[[#This Row],[157 (08JUL1985 12:00:00)-Water Temperature (C)]]*OO[[#This Row],[99]]</f>
        <v>6.6432497849550021E-2</v>
      </c>
    </row>
    <row r="517" spans="1:101" x14ac:dyDescent="0.35">
      <c r="A517" t="s">
        <v>524</v>
      </c>
      <c r="B517">
        <v>806.2296</v>
      </c>
      <c r="C517" s="10">
        <f>3/24*OO[[#This Row],[59 (26JUN1985 06:00:00)-Water Temperature (C)]]*OO[[#This Row],[1]]/SUM(OO[1])</f>
        <v>0</v>
      </c>
      <c r="D517" s="10">
        <f>3/24*OO[[#This Row],[60 (26JUN1985 09:00:00)-Water Temperature (C)]]*OO[[#This Row],[2]]/SUM(OO[2])</f>
        <v>0</v>
      </c>
      <c r="E517" s="10">
        <f>3/24*OO[[#This Row],[61 (26JUN1985 12:00:00)-Water Temperature (C)]]*OO[[#This Row],[3]]/SUM(OO[3])</f>
        <v>0</v>
      </c>
      <c r="F517" s="10">
        <f>3/24*OO[[#This Row],[62 (26JUN1985 15:00:00)-Water Temperature (C)]]*OO[[#This Row],[4]]/SUM(OO[4])</f>
        <v>0</v>
      </c>
      <c r="G517" s="10">
        <f>3/24*OO[[#This Row],[63 (26JUN1985 18:00:00)-Water Temperature (C)]]*OO[[#This Row],[5]]/SUM(OO[5])</f>
        <v>0</v>
      </c>
      <c r="H517" s="10">
        <f>3/24*OO[[#This Row],[64 (26JUN1985 21:00:00)-Water Temperature (C)]]*OO[[#This Row],[6]]/SUM(OO[6])</f>
        <v>0</v>
      </c>
      <c r="I517" s="10">
        <f>3/24*OO[[#This Row],[65 (27JUN1985 00:00:00)-Water Temperature (C)]]*OO[[#This Row],[7]]/SUM(OO[7])</f>
        <v>0</v>
      </c>
      <c r="J517" s="10">
        <f>3/24*OO[[#This Row],[66 (27JUN1985 03:00:00)-Water Temperature (C)]]*OO[[#This Row],[8]]/SUM(OO[8])</f>
        <v>0</v>
      </c>
      <c r="K517" s="10">
        <f>3/24*OO[[#This Row],[67 (27JUN1985 06:00:00)-Water Temperature (C)]]*OO[[#This Row],[9]]/SUM(OO[9])</f>
        <v>0</v>
      </c>
      <c r="L517" s="10">
        <f>3/24*OO[[#This Row],[68 (27JUN1985 09:00:00)-Water Temperature (C)]]*OO[[#This Row],[10]]/SUM(OO[10])</f>
        <v>0</v>
      </c>
      <c r="M517" s="10">
        <f>3/24*OO[[#This Row],[69 (27JUN1985 12:00:00)-Water Temperature (C)]]*OO[[#This Row],[11]]/SUM(OO[11])</f>
        <v>0</v>
      </c>
      <c r="N517" s="10">
        <f>3/24*OO[[#This Row],[70 (27JUN1985 15:00:00)-Water Temperature (C)]]*OO[[#This Row],[12]]/SUM(OO[12])</f>
        <v>0</v>
      </c>
      <c r="O517" s="10">
        <f>3/24*OO[[#This Row],[71 (27JUN1985 18:00:00)-Water Temperature (C)]]*OO[[#This Row],[13]]/SUM(OO[13])</f>
        <v>0</v>
      </c>
      <c r="P517" s="10">
        <f>3/24*OO[[#This Row],[72 (27JUN1985 21:00:00)-Water Temperature (C)]]*OO[[#This Row],[14]]/SUM(OO[14])</f>
        <v>0</v>
      </c>
      <c r="Q517" s="10">
        <f>3/24*OO[[#This Row],[73 (28JUN1985 00:00:00)-Water Temperature (C)]]*OO[[#This Row],[15]]/SUM(OO[15])</f>
        <v>0</v>
      </c>
      <c r="R517" s="10">
        <f>3/24*OO[[#This Row],[74 (28JUN1985 03:00:00)-Water Temperature (C)]]*OO[[#This Row],[16]]/SUM(OO[16])</f>
        <v>0</v>
      </c>
      <c r="S517" s="10">
        <f>3/24*OO[[#This Row],[75 (28JUN1985 06:00:00)-Water Temperature (C)]]*OO[[#This Row],[17]]/SUM(OO[17])</f>
        <v>0</v>
      </c>
      <c r="T517" s="10">
        <f>3/24*OO[[#This Row],[76 (28JUN1985 09:00:00)-Water Temperature (C)]]*OO[[#This Row],[18]]/SUM(OO[18])</f>
        <v>0</v>
      </c>
      <c r="U517" s="10">
        <f>3/24*OO[[#This Row],[77 (28JUN1985 12:00:00)-Water Temperature (C)]]*OO[[#This Row],[19]]/SUM(OO[19])</f>
        <v>0</v>
      </c>
      <c r="V517" s="10">
        <f>3/24000000*OO[[#This Row],[78 (28JUN1985 15:00:00)-Water Temperature (C)]]*OO[[#This Row],[20]]</f>
        <v>0</v>
      </c>
      <c r="W517" s="10">
        <f>3/24000000*OO[[#This Row],[79 (28JUN1985 18:00:00)-Water Temperature (C)]]*OO[[#This Row],[21]]</f>
        <v>0</v>
      </c>
      <c r="X517" s="10">
        <f>3/24000000*OO[[#This Row],[80 (28JUN1985 21:00:00)-Water Temperature (C)]]*OO[[#This Row],[22]]</f>
        <v>0</v>
      </c>
      <c r="Y517" s="10">
        <f>3/24000000*OO[[#This Row],[81 (29JUN1985 00:00:00)-Water Temperature (C)]]*OO[[#This Row],[23]]</f>
        <v>0</v>
      </c>
      <c r="Z517" s="10">
        <f>3/24000000*OO[[#This Row],[82 (29JUN1985 03:00:00)-Water Temperature (C)]]*OO[[#This Row],[24]]</f>
        <v>0</v>
      </c>
      <c r="AA517" s="10">
        <f>3/24000000*OO[[#This Row],[83 (29JUN1985 06:00:00)-Water Temperature (C)]]*OO[[#This Row],[25]]</f>
        <v>0</v>
      </c>
      <c r="AB517" s="10">
        <f>3/24000000*OO[[#This Row],[84 (29JUN1985 09:00:00)-Water Temperature (C)]]*OO[[#This Row],[26]]</f>
        <v>0</v>
      </c>
      <c r="AC517" s="10">
        <f>3/24000000*OO[[#This Row],[85 (29JUN1985 12:00:00)-Water Temperature (C)]]*OO[[#This Row],[27]]</f>
        <v>0</v>
      </c>
      <c r="AD517" s="10">
        <f>3/24000000*OO[[#This Row],[86 (29JUN1985 15:00:00)-Water Temperature (C)]]*OO[[#This Row],[28]]</f>
        <v>0</v>
      </c>
      <c r="AE517" s="10">
        <f>3/24000000*OO[[#This Row],[88 (29JUN1985 21:00:00)-Water Temperature (C)]]*OO[[#This Row],[30]]</f>
        <v>0</v>
      </c>
      <c r="AF517" s="10">
        <f>3/24000000*OO[[#This Row],[88 (29JUN1985 21:00:00)-Water Temperature (C)]]*OO[[#This Row],[30]]</f>
        <v>0</v>
      </c>
      <c r="AG517" s="10">
        <f>3/24000000*OO[[#This Row],[89 (30JUN1985 00:00:00)-Water Temperature (C)]]*OO[[#This Row],[31]]</f>
        <v>1.154152937016625E-40</v>
      </c>
      <c r="AH517" s="10">
        <f>3/24000000*OO[[#This Row],[90 (30JUN1985 03:00:00)-Water Temperature (C)]]*OO[[#This Row],[32]]</f>
        <v>6.7074413828199998E-37</v>
      </c>
      <c r="AI517" s="10">
        <f>3/24000000*OO[[#This Row],[91 (30JUN1985 06:00:00)-Water Temperature (C)]]*OO[[#This Row],[33]]</f>
        <v>1.4429005282016249E-33</v>
      </c>
      <c r="AJ517" s="10">
        <f>3/24000000*OO[[#This Row],[92 (30JUN1985 09:00:00)-Water Temperature (C)]]*OO[[#This Row],[34]]</f>
        <v>1.3461506889479998E-30</v>
      </c>
      <c r="AK517" s="10">
        <f>3/24000000*OO[[#This Row],[93 (30JUN1985 12:00:00)-Water Temperature (C)]]*OO[[#This Row],[35]]</f>
        <v>6.1322787374712495E-28</v>
      </c>
      <c r="AL517" s="10">
        <f>3/24000000*OO[[#This Row],[94 (30JUN1985 15:00:00)-Water Temperature (C)]]*OO[[#This Row],[36]]</f>
        <v>1.5048878403161248E-25</v>
      </c>
      <c r="AM517" s="10">
        <f>3/24000000*OO[[#This Row],[95 (30JUN1985 18:00:00)-Water Temperature (C)]]*OO[[#This Row],[37]]</f>
        <v>2.1453439620306247E-23</v>
      </c>
      <c r="AN517" s="10">
        <f>3/24000000*OO[[#This Row],[96 (30JUN1985 21:00:00)-Water Temperature (C)]]*OO[[#This Row],[38]]</f>
        <v>1.8985499454187496E-21</v>
      </c>
      <c r="AO517" s="10">
        <f>3/24000000*OO[[#This Row],[97 (01JUL1985 00:00:00)-Water Temperature (C)]]*OO[[#This Row],[39]]</f>
        <v>1.101898956289625E-19</v>
      </c>
      <c r="AP517" s="10">
        <f>3/24000000*OO[[#This Row],[98 (01JUL1985 03:00:00)-Water Temperature (C)]]*OO[[#This Row],[40]]</f>
        <v>4.3980960106050001E-18</v>
      </c>
      <c r="AQ517" s="10">
        <f>3/24000000*OO[[#This Row],[99 (01JUL1985 06:00:00)-Water Temperature (C)]]*OO[[#This Row],[41]]</f>
        <v>1.2488515622099997E-16</v>
      </c>
      <c r="AR517" s="10">
        <f>3/24000000*OO[[#This Row],[100 (01JUL1985 09:00:00)-Water Temperature (C)]]*OO[[#This Row],[42]]</f>
        <v>2.6044853032162497E-15</v>
      </c>
      <c r="AS517" s="10">
        <f>3/24000000*OO[[#This Row],[101 (01JUL1985 12:00:00)-Water Temperature (C)]]*OO[[#This Row],[43]]</f>
        <v>4.1141715302399998E-14</v>
      </c>
      <c r="AT517" s="10">
        <f>3/24000000*OO[[#This Row],[102 (01JUL1985 15:00:00)-Water Temperature (C)]]*OO[[#This Row],[44]]</f>
        <v>5.0543478155249994E-13</v>
      </c>
      <c r="AU517" s="10">
        <f>3/24000000*OO[[#This Row],[103 (01JUL1985 18:00:00)-Water Temperature (C)]]*OO[[#This Row],[45]]</f>
        <v>4.9454451432174992E-12</v>
      </c>
      <c r="AV517" s="10">
        <f>3/24000000*OO[[#This Row],[104 (01JUL1985 21:00:00)-Water Temperature (C)]]*OO[[#This Row],[46]]</f>
        <v>3.93404116456E-11</v>
      </c>
      <c r="AW517" s="10">
        <f>3/24000000*OO[[#This Row],[105 (02JUL1985 00:00:00)-Water Temperature (C)]]*OO[[#This Row],[47]]</f>
        <v>2.5944915477227503E-10</v>
      </c>
      <c r="AX517" s="10">
        <f>3/24000000*OO[[#This Row],[106 (02JUL1985 03:00:00)-Water Temperature (C)]]*OO[[#This Row],[48]]</f>
        <v>1.4472218812019999E-9</v>
      </c>
      <c r="AY517" s="10">
        <f>3/24000000*OO[[#This Row],[107 (02JUL1985 06:00:00)-Water Temperature (C)]]*OO[[#This Row],[49]]</f>
        <v>6.9129415442199994E-9</v>
      </c>
      <c r="AZ517" s="10">
        <f>3/24000000*OO[[#This Row],[108 (02JUL1985 09:00:00)-Water Temperature (C)]]*OO[[#This Row],[50]]</f>
        <v>2.8657287615027498E-8</v>
      </c>
      <c r="BA517" s="10">
        <f>3/24000000*OO[[#This Row],[109 (02JUL1985 12:00:00)-Water Temperature (C)]]*OO[[#This Row],[51]]</f>
        <v>1.042017191415E-7</v>
      </c>
      <c r="BB517" s="10">
        <f>3/24000000*OO[[#This Row],[110 (02JUL1985 15:00:00)-Water Temperature (C)]]*OO[[#This Row],[52]]</f>
        <v>3.3579605873093747E-7</v>
      </c>
      <c r="BC517" s="10">
        <f>3/24000000*OO[[#This Row],[111 (02JUL1985 18:00:00)-Water Temperature (C)]]*OO[[#This Row],[53]]</f>
        <v>9.6833444523399986E-7</v>
      </c>
      <c r="BD517" s="10">
        <f>3/24000000*OO[[#This Row],[112 (02JUL1985 21:00:00)-Water Temperature (C)]]*OO[[#This Row],[54]]</f>
        <v>2.5324643423812499E-6</v>
      </c>
      <c r="BE517" s="10">
        <f>3/24000000*OO[[#This Row],[113 (03JUL1985 00:00:00)-Water Temperature (C)]]*OO[[#This Row],[55]]</f>
        <v>6.0745970635800002E-6</v>
      </c>
      <c r="BF517" s="10">
        <f>3/24000000*OO[[#This Row],[114 (03JUL1985 03:00:00)-Water Temperature (C)]]*OO[[#This Row],[56]]</f>
        <v>1.3499289980493748E-5</v>
      </c>
      <c r="BG517" s="10">
        <f>3/24000000*OO[[#This Row],[115 (03JUL1985 06:00:00)-Water Temperature (C)]]*OO[[#This Row],[57]]</f>
        <v>2.7917123891874997E-5</v>
      </c>
      <c r="BH517" s="10">
        <f>3/24000000*OO[[#This Row],[116 (03JUL1985 09:00:00)-Water Temperature (C)]]*OO[[#This Row],[58]]</f>
        <v>5.3909450509874992E-5</v>
      </c>
      <c r="BI517" s="10">
        <f>3/24000000*OO[[#This Row],[117 (03JUL1985 12:00:00)-Water Temperature (C)]]*OO[[#This Row],[59]]</f>
        <v>9.7995258799287501E-5</v>
      </c>
      <c r="BJ517" s="10">
        <f>3/24000000*OO[[#This Row],[118 (03JUL1985 15:00:00)-Water Temperature (C)]]*OO[[#This Row],[60]]</f>
        <v>1.6854553111113747E-4</v>
      </c>
      <c r="BK517" s="10">
        <f>3/24000000*OO[[#This Row],[119 (03JUL1985 18:00:00)-Water Temperature (C)]]*OO[[#This Row],[61]]</f>
        <v>2.7562493226048748E-4</v>
      </c>
      <c r="BL517" s="10">
        <f>3/24000000*OO[[#This Row],[120 (03JUL1985 21:00:00)-Water Temperature (C)]]*OO[[#This Row],[62]]</f>
        <v>4.3127038183424996E-4</v>
      </c>
      <c r="BM517" s="10">
        <f>3/24000000*OO[[#This Row],[121 (04JUL1985 00:00:00)-Water Temperature (C)]]*OO[[#This Row],[63]]</f>
        <v>6.5020630407162504E-4</v>
      </c>
      <c r="BN517" s="10">
        <f>3/24000000*OO[[#This Row],[122 (04JUL1985 03:00:00)-Water Temperature (C)]]*OO[[#This Row],[64]]</f>
        <v>9.5180817691799995E-4</v>
      </c>
      <c r="BO517" s="10">
        <f>3/24000000*OO[[#This Row],[123 (04JUL1985 06:00:00)-Water Temperature (C)]]*OO[[#This Row],[65]]</f>
        <v>1.3495564527561247E-3</v>
      </c>
      <c r="BP517" s="10">
        <f>3/24000000*OO[[#This Row],[124 (04JUL1985 09:00:00)-Water Temperature (C)]]*OO[[#This Row],[66]]</f>
        <v>1.8560295940252501E-3</v>
      </c>
      <c r="BQ517" s="10">
        <f>3/24000000*OO[[#This Row],[125 (04JUL1985 12:00:00)-Water Temperature (C)]]*OO[[#This Row],[67]]</f>
        <v>2.4773225699879996E-3</v>
      </c>
      <c r="BR517" s="10">
        <f>3/24000000*OO[[#This Row],[126 (04JUL1985 15:00:00)-Water Temperature (C)]]*OO[[#This Row],[68]]</f>
        <v>3.2220481734574996E-3</v>
      </c>
      <c r="BS517" s="10">
        <f>3/24000000*OO[[#This Row],[127 (04JUL1985 18:00:00)-Water Temperature (C)]]*OO[[#This Row],[69]]</f>
        <v>4.09075845357E-3</v>
      </c>
      <c r="BT517" s="10">
        <f>3/24000000*OO[[#This Row],[128 (04JUL1985 21:00:00)-Water Temperature (C)]]*OO[[#This Row],[70]]</f>
        <v>5.0918537716549998E-3</v>
      </c>
      <c r="BU517" s="10">
        <f>3/24000000*OO[[#This Row],[129 (05JUL1985 00:00:00)-Water Temperature (C)]]*OO[[#This Row],[71]]</f>
        <v>6.2334430099374996E-3</v>
      </c>
      <c r="BV517" s="10">
        <f>3/24000000*OO[[#This Row],[130 (05JUL1985 03:00:00)-Water Temperature (C)]]*OO[[#This Row],[72]]</f>
        <v>7.5424982355225007E-3</v>
      </c>
      <c r="BW517" s="10">
        <f>3/24000000*OO[[#This Row],[131 (05JUL1985 06:00:00)-Water Temperature (C)]]*OO[[#This Row],[73]]</f>
        <v>8.9914394260000013E-3</v>
      </c>
      <c r="BX517" s="10">
        <f>3/24000000*OO[[#This Row],[132 (05JUL1985 09:00:00)-Water Temperature (C)]]*OO[[#This Row],[74]]</f>
        <v>1.05697902058125E-2</v>
      </c>
      <c r="BY517" s="10">
        <f>3/24000000*OO[[#This Row],[133 (05JUL1985 12:00:00)-Water Temperature (C)]]*OO[[#This Row],[75]]</f>
        <v>1.2260074353749999E-2</v>
      </c>
      <c r="BZ517" s="10">
        <f>3/24000000*OO[[#This Row],[134 (05JUL1985 15:00:00)-Water Temperature (C)]]*OO[[#This Row],[76]]</f>
        <v>1.4023466000003751E-2</v>
      </c>
      <c r="CA517" s="10">
        <f>3/24000000*OO[[#This Row],[135 (05JUL1985 18:00:00)-Water Temperature (C)]]*OO[[#This Row],[77]]</f>
        <v>1.5846355620112499E-2</v>
      </c>
      <c r="CB517" s="10">
        <f>3/24000000*OO[[#This Row],[136 (05JUL1985 21:00:00)-Water Temperature (C)]]*OO[[#This Row],[78]]</f>
        <v>1.77279536783525E-2</v>
      </c>
      <c r="CC517" s="10">
        <f>3/24000000*OO[[#This Row],[137 (06JUL1985 00:00:00)-Water Temperature (C)]]*OO[[#This Row],[79]]</f>
        <v>1.9684615335097501E-2</v>
      </c>
      <c r="CD517" s="10">
        <f>3/24000000*OO[[#This Row],[138 (06JUL1985 03:00:00)-Water Temperature (C)]]*OO[[#This Row],[80]]</f>
        <v>2.1766685672806249E-2</v>
      </c>
      <c r="CE517" s="10">
        <f>3/24000000*OO[[#This Row],[139 (06JUL1985 06:00:00)-Water Temperature (C)]]*OO[[#This Row],[81]]</f>
        <v>2.3904147622024998E-2</v>
      </c>
      <c r="CF517" s="10">
        <f>3/24000000*OO[[#This Row],[140 (06JUL1985 09:00:00)-Water Temperature (C)]]*OO[[#This Row],[82]]</f>
        <v>2.6077524576187498E-2</v>
      </c>
      <c r="CG517" s="10">
        <f>3/24000000*OO[[#This Row],[141 (06JUL1985 12:00:00)-Water Temperature (C)]]*OO[[#This Row],[83]]</f>
        <v>2.8237078501175E-2</v>
      </c>
      <c r="CH517" s="10">
        <f>3/24000000*OO[[#This Row],[142 (06JUL1985 15:00:00)-Water Temperature (C)]]*OO[[#This Row],[84]]</f>
        <v>3.0346615413819996E-2</v>
      </c>
      <c r="CI517" s="10">
        <f>3/24000000*OO[[#This Row],[143 (06JUL1985 18:00:00)-Water Temperature (C)]]*OO[[#This Row],[85]]</f>
        <v>3.2344245928437501E-2</v>
      </c>
      <c r="CJ517" s="10">
        <f>3/24000000*OO[[#This Row],[144 (06JUL1985 21:00:00)-Water Temperature (C)]]*OO[[#This Row],[86]]</f>
        <v>3.42865419974E-2</v>
      </c>
      <c r="CK517" s="10">
        <f>3/24000000*OO[[#This Row],[145 (07JUL1985 00:00:00)-Water Temperature (C)]]*OO[[#This Row],[87]]</f>
        <v>3.62007980601525E-2</v>
      </c>
      <c r="CL517" s="10">
        <f>3/24000000*OO[[#This Row],[146 (07JUL1985 03:00:00)-Water Temperature (C)]]*OO[[#This Row],[88]]</f>
        <v>3.8230071090995001E-2</v>
      </c>
      <c r="CM517" s="10">
        <f>3/24000000*OO[[#This Row],[147 (07JUL1985 06:00:00)-Water Temperature (C)]]*OO[[#This Row],[89]]</f>
        <v>4.0178350616399995E-2</v>
      </c>
      <c r="CN517" s="10">
        <f>3/24000000*OO[[#This Row],[148 (07JUL1985 09:00:00)-Water Temperature (C)]]*OO[[#This Row],[90]]</f>
        <v>4.2024318431749995E-2</v>
      </c>
      <c r="CO517" s="10">
        <f>3/24000000*OO[[#This Row],[149 (07JUL1985 12:00:00)-Water Temperature (C)]]*OO[[#This Row],[91]]</f>
        <v>4.3783471282250006E-2</v>
      </c>
      <c r="CP517" s="10">
        <f>3/24000000*OO[[#This Row],[150 (07JUL1985 15:00:00)-Water Temperature (C)]]*OO[[#This Row],[92]]</f>
        <v>4.5484143453787498E-2</v>
      </c>
      <c r="CQ517" s="10">
        <f>3/24000000*OO[[#This Row],[151 (07JUL1985 18:00:00)-Water Temperature (C)]]*OO[[#This Row],[93]]</f>
        <v>4.7069749516162496E-2</v>
      </c>
      <c r="CR517" s="10">
        <f>3/24000000*OO[[#This Row],[152 (07JUL1985 21:00:00)-Water Temperature (C)]]*OO[[#This Row],[94]]</f>
        <v>4.8575730532899999E-2</v>
      </c>
      <c r="CS517" s="10">
        <f>3/24000000*OO[[#This Row],[153 (08JUL1985 00:00:00)-Water Temperature (C)]]*OO[[#This Row],[95]]</f>
        <v>5.0021973652499996E-2</v>
      </c>
      <c r="CT517" s="10">
        <f>3/24000000*OO[[#This Row],[154 (08JUL1985 03:00:00)-Water Temperature (C)]]*OO[[#This Row],[96]]</f>
        <v>5.1646163478499998E-2</v>
      </c>
      <c r="CU517" s="10">
        <f>3/24000000*OO[[#This Row],[155 (08JUL1985 06:00:00)-Water Temperature (C)]]*OO[[#This Row],[97]]</f>
        <v>5.3256608808974988E-2</v>
      </c>
      <c r="CV517" s="10">
        <f>3/24000000*OO[[#This Row],[156 (08JUL1985 09:00:00)-Water Temperature (C)]]*OO[[#This Row],[98]]</f>
        <v>5.4736409941424993E-2</v>
      </c>
      <c r="CW517" s="10">
        <f>3/24000000*OO[[#This Row],[157 (08JUL1985 12:00:00)-Water Temperature (C)]]*OO[[#This Row],[99]]</f>
        <v>5.6122404246224999E-2</v>
      </c>
    </row>
    <row r="518" spans="1:101" x14ac:dyDescent="0.35">
      <c r="A518" t="s">
        <v>525</v>
      </c>
      <c r="B518">
        <v>803.20899999999995</v>
      </c>
      <c r="C518" s="10">
        <f>3/24*OO[[#This Row],[59 (26JUN1985 06:00:00)-Water Temperature (C)]]*OO[[#This Row],[1]]/SUM(OO[1])</f>
        <v>0</v>
      </c>
      <c r="D518" s="10">
        <f>3/24*OO[[#This Row],[60 (26JUN1985 09:00:00)-Water Temperature (C)]]*OO[[#This Row],[2]]/SUM(OO[2])</f>
        <v>0</v>
      </c>
      <c r="E518" s="10">
        <f>3/24*OO[[#This Row],[61 (26JUN1985 12:00:00)-Water Temperature (C)]]*OO[[#This Row],[3]]/SUM(OO[3])</f>
        <v>0</v>
      </c>
      <c r="F518" s="10">
        <f>3/24*OO[[#This Row],[62 (26JUN1985 15:00:00)-Water Temperature (C)]]*OO[[#This Row],[4]]/SUM(OO[4])</f>
        <v>0</v>
      </c>
      <c r="G518" s="10">
        <f>3/24*OO[[#This Row],[63 (26JUN1985 18:00:00)-Water Temperature (C)]]*OO[[#This Row],[5]]/SUM(OO[5])</f>
        <v>0</v>
      </c>
      <c r="H518" s="10">
        <f>3/24*OO[[#This Row],[64 (26JUN1985 21:00:00)-Water Temperature (C)]]*OO[[#This Row],[6]]/SUM(OO[6])</f>
        <v>0</v>
      </c>
      <c r="I518" s="10">
        <f>3/24*OO[[#This Row],[65 (27JUN1985 00:00:00)-Water Temperature (C)]]*OO[[#This Row],[7]]/SUM(OO[7])</f>
        <v>0</v>
      </c>
      <c r="J518" s="10">
        <f>3/24*OO[[#This Row],[66 (27JUN1985 03:00:00)-Water Temperature (C)]]*OO[[#This Row],[8]]/SUM(OO[8])</f>
        <v>0</v>
      </c>
      <c r="K518" s="10">
        <f>3/24*OO[[#This Row],[67 (27JUN1985 06:00:00)-Water Temperature (C)]]*OO[[#This Row],[9]]/SUM(OO[9])</f>
        <v>0</v>
      </c>
      <c r="L518" s="10">
        <f>3/24*OO[[#This Row],[68 (27JUN1985 09:00:00)-Water Temperature (C)]]*OO[[#This Row],[10]]/SUM(OO[10])</f>
        <v>0</v>
      </c>
      <c r="M518" s="10">
        <f>3/24*OO[[#This Row],[69 (27JUN1985 12:00:00)-Water Temperature (C)]]*OO[[#This Row],[11]]/SUM(OO[11])</f>
        <v>0</v>
      </c>
      <c r="N518" s="10">
        <f>3/24*OO[[#This Row],[70 (27JUN1985 15:00:00)-Water Temperature (C)]]*OO[[#This Row],[12]]/SUM(OO[12])</f>
        <v>0</v>
      </c>
      <c r="O518" s="10">
        <f>3/24*OO[[#This Row],[71 (27JUN1985 18:00:00)-Water Temperature (C)]]*OO[[#This Row],[13]]/SUM(OO[13])</f>
        <v>0</v>
      </c>
      <c r="P518" s="10">
        <f>3/24*OO[[#This Row],[72 (27JUN1985 21:00:00)-Water Temperature (C)]]*OO[[#This Row],[14]]/SUM(OO[14])</f>
        <v>0</v>
      </c>
      <c r="Q518" s="10">
        <f>3/24*OO[[#This Row],[73 (28JUN1985 00:00:00)-Water Temperature (C)]]*OO[[#This Row],[15]]/SUM(OO[15])</f>
        <v>0</v>
      </c>
      <c r="R518" s="10">
        <f>3/24*OO[[#This Row],[74 (28JUN1985 03:00:00)-Water Temperature (C)]]*OO[[#This Row],[16]]/SUM(OO[16])</f>
        <v>0</v>
      </c>
      <c r="S518" s="10">
        <f>3/24*OO[[#This Row],[75 (28JUN1985 06:00:00)-Water Temperature (C)]]*OO[[#This Row],[17]]/SUM(OO[17])</f>
        <v>0</v>
      </c>
      <c r="T518" s="10">
        <f>3/24*OO[[#This Row],[76 (28JUN1985 09:00:00)-Water Temperature (C)]]*OO[[#This Row],[18]]/SUM(OO[18])</f>
        <v>0</v>
      </c>
      <c r="U518" s="10">
        <f>3/24*OO[[#This Row],[77 (28JUN1985 12:00:00)-Water Temperature (C)]]*OO[[#This Row],[19]]/SUM(OO[19])</f>
        <v>0</v>
      </c>
      <c r="V518" s="10">
        <f>3/24000000*OO[[#This Row],[78 (28JUN1985 15:00:00)-Water Temperature (C)]]*OO[[#This Row],[20]]</f>
        <v>0</v>
      </c>
      <c r="W518" s="10">
        <f>3/24000000*OO[[#This Row],[79 (28JUN1985 18:00:00)-Water Temperature (C)]]*OO[[#This Row],[21]]</f>
        <v>0</v>
      </c>
      <c r="X518" s="10">
        <f>3/24000000*OO[[#This Row],[80 (28JUN1985 21:00:00)-Water Temperature (C)]]*OO[[#This Row],[22]]</f>
        <v>0</v>
      </c>
      <c r="Y518" s="10">
        <f>3/24000000*OO[[#This Row],[81 (29JUN1985 00:00:00)-Water Temperature (C)]]*OO[[#This Row],[23]]</f>
        <v>0</v>
      </c>
      <c r="Z518" s="10">
        <f>3/24000000*OO[[#This Row],[82 (29JUN1985 03:00:00)-Water Temperature (C)]]*OO[[#This Row],[24]]</f>
        <v>0</v>
      </c>
      <c r="AA518" s="10">
        <f>3/24000000*OO[[#This Row],[83 (29JUN1985 06:00:00)-Water Temperature (C)]]*OO[[#This Row],[25]]</f>
        <v>0</v>
      </c>
      <c r="AB518" s="10">
        <f>3/24000000*OO[[#This Row],[84 (29JUN1985 09:00:00)-Water Temperature (C)]]*OO[[#This Row],[26]]</f>
        <v>0</v>
      </c>
      <c r="AC518" s="10">
        <f>3/24000000*OO[[#This Row],[85 (29JUN1985 12:00:00)-Water Temperature (C)]]*OO[[#This Row],[27]]</f>
        <v>0</v>
      </c>
      <c r="AD518" s="10">
        <f>3/24000000*OO[[#This Row],[86 (29JUN1985 15:00:00)-Water Temperature (C)]]*OO[[#This Row],[28]]</f>
        <v>0</v>
      </c>
      <c r="AE518" s="10">
        <f>3/24000000*OO[[#This Row],[88 (29JUN1985 21:00:00)-Water Temperature (C)]]*OO[[#This Row],[30]]</f>
        <v>0</v>
      </c>
      <c r="AF518" s="10">
        <f>3/24000000*OO[[#This Row],[88 (29JUN1985 21:00:00)-Water Temperature (C)]]*OO[[#This Row],[30]]</f>
        <v>0</v>
      </c>
      <c r="AG518" s="10">
        <f>3/24000000*OO[[#This Row],[89 (30JUN1985 00:00:00)-Water Temperature (C)]]*OO[[#This Row],[31]]</f>
        <v>3.0790394261864996E-41</v>
      </c>
      <c r="AH518" s="10">
        <f>3/24000000*OO[[#This Row],[90 (30JUN1985 03:00:00)-Water Temperature (C)]]*OO[[#This Row],[32]]</f>
        <v>1.9308014989549998E-37</v>
      </c>
      <c r="AI518" s="10">
        <f>3/24000000*OO[[#This Row],[91 (30JUN1985 06:00:00)-Water Temperature (C)]]*OO[[#This Row],[33]]</f>
        <v>4.4361943064000005E-34</v>
      </c>
      <c r="AJ518" s="10">
        <f>3/24000000*OO[[#This Row],[92 (30JUN1985 09:00:00)-Water Temperature (C)]]*OO[[#This Row],[34]]</f>
        <v>4.398263832975E-31</v>
      </c>
      <c r="AK518" s="10">
        <f>3/24000000*OO[[#This Row],[93 (30JUN1985 12:00:00)-Water Temperature (C)]]*OO[[#This Row],[35]]</f>
        <v>2.117489397961E-28</v>
      </c>
      <c r="AL518" s="10">
        <f>3/24000000*OO[[#This Row],[94 (30JUN1985 15:00:00)-Water Temperature (C)]]*OO[[#This Row],[36]]</f>
        <v>5.4688225363574996E-26</v>
      </c>
      <c r="AM518" s="10">
        <f>3/24000000*OO[[#This Row],[95 (30JUN1985 18:00:00)-Water Temperature (C)]]*OO[[#This Row],[37]]</f>
        <v>8.179965716437501E-24</v>
      </c>
      <c r="AN518" s="10">
        <f>3/24000000*OO[[#This Row],[96 (30JUN1985 21:00:00)-Water Temperature (C)]]*OO[[#This Row],[38]]</f>
        <v>7.5738337402999994E-22</v>
      </c>
      <c r="AO518" s="10">
        <f>3/24000000*OO[[#This Row],[97 (01JUL1985 00:00:00)-Water Temperature (C)]]*OO[[#This Row],[39]]</f>
        <v>4.5876552906637502E-20</v>
      </c>
      <c r="AP518" s="10">
        <f>3/24000000*OO[[#This Row],[98 (01JUL1985 03:00:00)-Water Temperature (C)]]*OO[[#This Row],[40]]</f>
        <v>1.9066232073874997E-18</v>
      </c>
      <c r="AQ518" s="10">
        <f>3/24000000*OO[[#This Row],[99 (01JUL1985 06:00:00)-Water Temperature (C)]]*OO[[#This Row],[41]]</f>
        <v>5.6251983019049992E-17</v>
      </c>
      <c r="AR518" s="10">
        <f>3/24000000*OO[[#This Row],[100 (01JUL1985 09:00:00)-Water Temperature (C)]]*OO[[#This Row],[42]]</f>
        <v>1.2166862492056251E-15</v>
      </c>
      <c r="AS518" s="10">
        <f>3/24000000*OO[[#This Row],[101 (01JUL1985 12:00:00)-Water Temperature (C)]]*OO[[#This Row],[43]]</f>
        <v>1.9898473724550001E-14</v>
      </c>
      <c r="AT518" s="10">
        <f>3/24000000*OO[[#This Row],[102 (01JUL1985 15:00:00)-Water Temperature (C)]]*OO[[#This Row],[44]]</f>
        <v>2.527159629579E-13</v>
      </c>
      <c r="AU518" s="10">
        <f>3/24000000*OO[[#This Row],[103 (01JUL1985 18:00:00)-Water Temperature (C)]]*OO[[#This Row],[45]]</f>
        <v>2.5526579323736251E-12</v>
      </c>
      <c r="AV518" s="10">
        <f>3/24000000*OO[[#This Row],[104 (01JUL1985 21:00:00)-Water Temperature (C)]]*OO[[#This Row],[46]]</f>
        <v>2.0934767220999997E-11</v>
      </c>
      <c r="AW518" s="10">
        <f>3/24000000*OO[[#This Row],[105 (02JUL1985 00:00:00)-Water Temperature (C)]]*OO[[#This Row],[47]]</f>
        <v>1.4215882765668747E-10</v>
      </c>
      <c r="AX518" s="10">
        <f>3/24000000*OO[[#This Row],[106 (02JUL1985 03:00:00)-Water Temperature (C)]]*OO[[#This Row],[48]]</f>
        <v>8.1544597270499997E-10</v>
      </c>
      <c r="AY518" s="10">
        <f>3/24000000*OO[[#This Row],[107 (02JUL1985 06:00:00)-Water Temperature (C)]]*OO[[#This Row],[49]]</f>
        <v>4.0007209794300002E-9</v>
      </c>
      <c r="AZ518" s="10">
        <f>3/24000000*OO[[#This Row],[108 (02JUL1985 09:00:00)-Water Temperature (C)]]*OO[[#This Row],[50]]</f>
        <v>1.7014307489163748E-8</v>
      </c>
      <c r="BA518" s="10">
        <f>3/24000000*OO[[#This Row],[109 (02JUL1985 12:00:00)-Water Temperature (C)]]*OO[[#This Row],[51]]</f>
        <v>6.3399910019775006E-8</v>
      </c>
      <c r="BB518" s="10">
        <f>3/24000000*OO[[#This Row],[110 (02JUL1985 15:00:00)-Water Temperature (C)]]*OO[[#This Row],[52]]</f>
        <v>2.0915004842699998E-7</v>
      </c>
      <c r="BC518" s="10">
        <f>3/24000000*OO[[#This Row],[111 (02JUL1985 18:00:00)-Water Temperature (C)]]*OO[[#This Row],[53]]</f>
        <v>6.1679478411249995E-7</v>
      </c>
      <c r="BD518" s="10">
        <f>3/24000000*OO[[#This Row],[112 (02JUL1985 21:00:00)-Water Temperature (C)]]*OO[[#This Row],[54]]</f>
        <v>1.648016638620625E-6</v>
      </c>
      <c r="BE518" s="10">
        <f>3/24000000*OO[[#This Row],[113 (03JUL1985 00:00:00)-Water Temperature (C)]]*OO[[#This Row],[55]]</f>
        <v>4.0347550317212502E-6</v>
      </c>
      <c r="BF518" s="10">
        <f>3/24000000*OO[[#This Row],[114 (03JUL1985 03:00:00)-Water Temperature (C)]]*OO[[#This Row],[56]]</f>
        <v>9.1428189076399986E-6</v>
      </c>
      <c r="BG518" s="10">
        <f>3/24000000*OO[[#This Row],[115 (03JUL1985 06:00:00)-Water Temperature (C)]]*OO[[#This Row],[57]]</f>
        <v>1.9260805578722499E-5</v>
      </c>
      <c r="BH518" s="10">
        <f>3/24000000*OO[[#This Row],[116 (03JUL1985 09:00:00)-Water Temperature (C)]]*OO[[#This Row],[58]]</f>
        <v>3.7851437903999995E-5</v>
      </c>
      <c r="BI518" s="10">
        <f>3/24000000*OO[[#This Row],[117 (03JUL1985 12:00:00)-Water Temperature (C)]]*OO[[#This Row],[59]]</f>
        <v>6.9957638433675007E-5</v>
      </c>
      <c r="BJ518" s="10">
        <f>3/24000000*OO[[#This Row],[118 (03JUL1985 15:00:00)-Water Temperature (C)]]*OO[[#This Row],[60]]</f>
        <v>1.2223109575957498E-4</v>
      </c>
      <c r="BK518" s="10">
        <f>3/24000000*OO[[#This Row],[119 (03JUL1985 18:00:00)-Water Temperature (C)]]*OO[[#This Row],[61]]</f>
        <v>2.028938228992125E-4</v>
      </c>
      <c r="BL518" s="10">
        <f>3/24000000*OO[[#This Row],[120 (03JUL1985 21:00:00)-Water Temperature (C)]]*OO[[#This Row],[62]]</f>
        <v>3.2199634807987499E-4</v>
      </c>
      <c r="BM518" s="10">
        <f>3/24000000*OO[[#This Row],[121 (04JUL1985 00:00:00)-Water Temperature (C)]]*OO[[#This Row],[63]]</f>
        <v>4.9199507373600001E-4</v>
      </c>
      <c r="BN518" s="10">
        <f>3/24000000*OO[[#This Row],[122 (04JUL1985 03:00:00)-Water Temperature (C)]]*OO[[#This Row],[64]]</f>
        <v>7.293471625289999E-4</v>
      </c>
      <c r="BO518" s="10">
        <f>3/24000000*OO[[#This Row],[123 (04JUL1985 06:00:00)-Water Temperature (C)]]*OO[[#This Row],[65]]</f>
        <v>1.0464328750327497E-3</v>
      </c>
      <c r="BP518" s="10">
        <f>3/24000000*OO[[#This Row],[124 (04JUL1985 09:00:00)-Water Temperature (C)]]*OO[[#This Row],[66]]</f>
        <v>1.4552128901522501E-3</v>
      </c>
      <c r="BQ518" s="10">
        <f>3/24000000*OO[[#This Row],[125 (04JUL1985 12:00:00)-Water Temperature (C)]]*OO[[#This Row],[67]]</f>
        <v>1.9627337971368751E-3</v>
      </c>
      <c r="BR518" s="10">
        <f>3/24000000*OO[[#This Row],[126 (04JUL1985 15:00:00)-Water Temperature (C)]]*OO[[#This Row],[68]]</f>
        <v>2.5780953436874998E-3</v>
      </c>
      <c r="BS518" s="10">
        <f>3/24000000*OO[[#This Row],[127 (04JUL1985 18:00:00)-Water Temperature (C)]]*OO[[#This Row],[69]]</f>
        <v>3.3040286475202502E-3</v>
      </c>
      <c r="BT518" s="10">
        <f>3/24000000*OO[[#This Row],[128 (04JUL1985 21:00:00)-Water Temperature (C)]]*OO[[#This Row],[70]]</f>
        <v>4.1492822341162496E-3</v>
      </c>
      <c r="BU518" s="10">
        <f>3/24000000*OO[[#This Row],[129 (05JUL1985 00:00:00)-Water Temperature (C)]]*OO[[#This Row],[71]]</f>
        <v>5.1224120717775004E-3</v>
      </c>
      <c r="BV518" s="10">
        <f>3/24000000*OO[[#This Row],[130 (05JUL1985 03:00:00)-Water Temperature (C)]]*OO[[#This Row],[72]]</f>
        <v>6.2474062550349988E-3</v>
      </c>
      <c r="BW518" s="10">
        <f>3/24000000*OO[[#This Row],[131 (05JUL1985 06:00:00)-Water Temperature (C)]]*OO[[#This Row],[73]]</f>
        <v>7.5031204616774995E-3</v>
      </c>
      <c r="BX518" s="10">
        <f>3/24000000*OO[[#This Row],[132 (05JUL1985 09:00:00)-Water Temperature (C)]]*OO[[#This Row],[74]]</f>
        <v>8.881861844624998E-3</v>
      </c>
      <c r="BY518" s="10">
        <f>3/24000000*OO[[#This Row],[133 (05JUL1985 12:00:00)-Water Temperature (C)]]*OO[[#This Row],[75]]</f>
        <v>1.0370025446264999E-2</v>
      </c>
      <c r="BZ518" s="10">
        <f>3/24000000*OO[[#This Row],[134 (05JUL1985 15:00:00)-Water Temperature (C)]]*OO[[#This Row],[76]]</f>
        <v>1.1935275121780001E-2</v>
      </c>
      <c r="CA518" s="10">
        <f>3/24000000*OO[[#This Row],[135 (05JUL1985 18:00:00)-Water Temperature (C)]]*OO[[#This Row],[77]]</f>
        <v>1.35666077720025E-2</v>
      </c>
      <c r="CB518" s="10">
        <f>3/24000000*OO[[#This Row],[136 (05JUL1985 21:00:00)-Water Temperature (C)]]*OO[[#This Row],[78]]</f>
        <v>1.52630340157E-2</v>
      </c>
      <c r="CC518" s="10">
        <f>3/24000000*OO[[#This Row],[137 (06JUL1985 00:00:00)-Water Temperature (C)]]*OO[[#This Row],[79]]</f>
        <v>1.7038403328375001E-2</v>
      </c>
      <c r="CD518" s="10">
        <f>3/24000000*OO[[#This Row],[138 (06JUL1985 03:00:00)-Water Temperature (C)]]*OO[[#This Row],[80]]</f>
        <v>1.8935462407572497E-2</v>
      </c>
      <c r="CE518" s="10">
        <f>3/24000000*OO[[#This Row],[139 (06JUL1985 06:00:00)-Water Temperature (C)]]*OO[[#This Row],[81]]</f>
        <v>2.0894161052204999E-2</v>
      </c>
      <c r="CF518" s="10">
        <f>3/24000000*OO[[#This Row],[140 (06JUL1985 09:00:00)-Water Temperature (C)]]*OO[[#This Row],[82]]</f>
        <v>2.2896213019212502E-2</v>
      </c>
      <c r="CG518" s="10">
        <f>3/24000000*OO[[#This Row],[141 (06JUL1985 12:00:00)-Water Temperature (C)]]*OO[[#This Row],[83]]</f>
        <v>2.4897769801983747E-2</v>
      </c>
      <c r="CH518" s="10">
        <f>3/24000000*OO[[#This Row],[142 (06JUL1985 15:00:00)-Water Temperature (C)]]*OO[[#This Row],[84]]</f>
        <v>2.6865202388699997E-2</v>
      </c>
      <c r="CI518" s="10">
        <f>3/24000000*OO[[#This Row],[143 (06JUL1985 18:00:00)-Water Temperature (C)]]*OO[[#This Row],[85]]</f>
        <v>2.8744283201468747E-2</v>
      </c>
      <c r="CJ518" s="10">
        <f>3/24000000*OO[[#This Row],[144 (06JUL1985 21:00:00)-Water Temperature (C)]]*OO[[#This Row],[86]]</f>
        <v>3.0582722966136254E-2</v>
      </c>
      <c r="CK518" s="10">
        <f>3/24000000*OO[[#This Row],[145 (07JUL1985 00:00:00)-Water Temperature (C)]]*OO[[#This Row],[87]]</f>
        <v>3.2403616249628744E-2</v>
      </c>
      <c r="CL518" s="10">
        <f>3/24000000*OO[[#This Row],[146 (07JUL1985 03:00:00)-Water Temperature (C)]]*OO[[#This Row],[88]]</f>
        <v>3.4333556125314996E-2</v>
      </c>
      <c r="CM518" s="10">
        <f>3/24000000*OO[[#This Row],[147 (07JUL1985 06:00:00)-Water Temperature (C)]]*OO[[#This Row],[89]]</f>
        <v>3.6197381656581248E-2</v>
      </c>
      <c r="CN518" s="10">
        <f>3/24000000*OO[[#This Row],[148 (07JUL1985 09:00:00)-Water Temperature (C)]]*OO[[#This Row],[90]]</f>
        <v>3.7974822105027492E-2</v>
      </c>
      <c r="CO518" s="10">
        <f>3/24000000*OO[[#This Row],[149 (07JUL1985 12:00:00)-Water Temperature (C)]]*OO[[#This Row],[91]]</f>
        <v>3.9678870391099998E-2</v>
      </c>
      <c r="CP518" s="10">
        <f>3/24000000*OO[[#This Row],[150 (07JUL1985 15:00:00)-Water Temperature (C)]]*OO[[#This Row],[92]]</f>
        <v>4.1332962382512502E-2</v>
      </c>
      <c r="CQ518" s="10">
        <f>3/24000000*OO[[#This Row],[151 (07JUL1985 18:00:00)-Water Temperature (C)]]*OO[[#This Row],[93]]</f>
        <v>4.2887370177799991E-2</v>
      </c>
      <c r="CR518" s="10">
        <f>3/24000000*OO[[#This Row],[152 (07JUL1985 21:00:00)-Water Temperature (C)]]*OO[[#This Row],[94]]</f>
        <v>4.4372593760024996E-2</v>
      </c>
      <c r="CS518" s="10">
        <f>3/24000000*OO[[#This Row],[153 (08JUL1985 00:00:00)-Water Temperature (C)]]*OO[[#This Row],[95]]</f>
        <v>4.5805811398099999E-2</v>
      </c>
      <c r="CT518" s="10">
        <f>3/24000000*OO[[#This Row],[154 (08JUL1985 03:00:00)-Water Temperature (C)]]*OO[[#This Row],[96]]</f>
        <v>4.7402969007525005E-2</v>
      </c>
      <c r="CU518" s="10">
        <f>3/24000000*OO[[#This Row],[155 (08JUL1985 06:00:00)-Water Temperature (C)]]*OO[[#This Row],[97]]</f>
        <v>4.8988036920999997E-2</v>
      </c>
      <c r="CV518" s="10">
        <f>3/24000000*OO[[#This Row],[156 (08JUL1985 09:00:00)-Water Temperature (C)]]*OO[[#This Row],[98]]</f>
        <v>5.0455014364400003E-2</v>
      </c>
      <c r="CW518" s="10">
        <f>3/24000000*OO[[#This Row],[157 (08JUL1985 12:00:00)-Water Temperature (C)]]*OO[[#This Row],[99]]</f>
        <v>5.1837490482374994E-2</v>
      </c>
    </row>
    <row r="519" spans="1:101" x14ac:dyDescent="0.35">
      <c r="A519" t="s">
        <v>526</v>
      </c>
      <c r="B519">
        <v>798.01819999999998</v>
      </c>
      <c r="C519" s="10">
        <f>3/24*OO[[#This Row],[59 (26JUN1985 06:00:00)-Water Temperature (C)]]*OO[[#This Row],[1]]/SUM(OO[1])</f>
        <v>0</v>
      </c>
      <c r="D519" s="10">
        <f>3/24*OO[[#This Row],[60 (26JUN1985 09:00:00)-Water Temperature (C)]]*OO[[#This Row],[2]]/SUM(OO[2])</f>
        <v>0</v>
      </c>
      <c r="E519" s="10">
        <f>3/24*OO[[#This Row],[61 (26JUN1985 12:00:00)-Water Temperature (C)]]*OO[[#This Row],[3]]/SUM(OO[3])</f>
        <v>0</v>
      </c>
      <c r="F519" s="10">
        <f>3/24*OO[[#This Row],[62 (26JUN1985 15:00:00)-Water Temperature (C)]]*OO[[#This Row],[4]]/SUM(OO[4])</f>
        <v>0</v>
      </c>
      <c r="G519" s="10">
        <f>3/24*OO[[#This Row],[63 (26JUN1985 18:00:00)-Water Temperature (C)]]*OO[[#This Row],[5]]/SUM(OO[5])</f>
        <v>0</v>
      </c>
      <c r="H519" s="10">
        <f>3/24*OO[[#This Row],[64 (26JUN1985 21:00:00)-Water Temperature (C)]]*OO[[#This Row],[6]]/SUM(OO[6])</f>
        <v>0</v>
      </c>
      <c r="I519" s="10">
        <f>3/24*OO[[#This Row],[65 (27JUN1985 00:00:00)-Water Temperature (C)]]*OO[[#This Row],[7]]/SUM(OO[7])</f>
        <v>0</v>
      </c>
      <c r="J519" s="10">
        <f>3/24*OO[[#This Row],[66 (27JUN1985 03:00:00)-Water Temperature (C)]]*OO[[#This Row],[8]]/SUM(OO[8])</f>
        <v>0</v>
      </c>
      <c r="K519" s="10">
        <f>3/24*OO[[#This Row],[67 (27JUN1985 06:00:00)-Water Temperature (C)]]*OO[[#This Row],[9]]/SUM(OO[9])</f>
        <v>0</v>
      </c>
      <c r="L519" s="10">
        <f>3/24*OO[[#This Row],[68 (27JUN1985 09:00:00)-Water Temperature (C)]]*OO[[#This Row],[10]]/SUM(OO[10])</f>
        <v>0</v>
      </c>
      <c r="M519" s="10">
        <f>3/24*OO[[#This Row],[69 (27JUN1985 12:00:00)-Water Temperature (C)]]*OO[[#This Row],[11]]/SUM(OO[11])</f>
        <v>0</v>
      </c>
      <c r="N519" s="10">
        <f>3/24*OO[[#This Row],[70 (27JUN1985 15:00:00)-Water Temperature (C)]]*OO[[#This Row],[12]]/SUM(OO[12])</f>
        <v>0</v>
      </c>
      <c r="O519" s="10">
        <f>3/24*OO[[#This Row],[71 (27JUN1985 18:00:00)-Water Temperature (C)]]*OO[[#This Row],[13]]/SUM(OO[13])</f>
        <v>0</v>
      </c>
      <c r="P519" s="10">
        <f>3/24*OO[[#This Row],[72 (27JUN1985 21:00:00)-Water Temperature (C)]]*OO[[#This Row],[14]]/SUM(OO[14])</f>
        <v>0</v>
      </c>
      <c r="Q519" s="10">
        <f>3/24*OO[[#This Row],[73 (28JUN1985 00:00:00)-Water Temperature (C)]]*OO[[#This Row],[15]]/SUM(OO[15])</f>
        <v>0</v>
      </c>
      <c r="R519" s="10">
        <f>3/24*OO[[#This Row],[74 (28JUN1985 03:00:00)-Water Temperature (C)]]*OO[[#This Row],[16]]/SUM(OO[16])</f>
        <v>0</v>
      </c>
      <c r="S519" s="10">
        <f>3/24*OO[[#This Row],[75 (28JUN1985 06:00:00)-Water Temperature (C)]]*OO[[#This Row],[17]]/SUM(OO[17])</f>
        <v>0</v>
      </c>
      <c r="T519" s="10">
        <f>3/24*OO[[#This Row],[76 (28JUN1985 09:00:00)-Water Temperature (C)]]*OO[[#This Row],[18]]/SUM(OO[18])</f>
        <v>0</v>
      </c>
      <c r="U519" s="10">
        <f>3/24*OO[[#This Row],[77 (28JUN1985 12:00:00)-Water Temperature (C)]]*OO[[#This Row],[19]]/SUM(OO[19])</f>
        <v>0</v>
      </c>
      <c r="V519" s="10">
        <f>3/24000000*OO[[#This Row],[78 (28JUN1985 15:00:00)-Water Temperature (C)]]*OO[[#This Row],[20]]</f>
        <v>0</v>
      </c>
      <c r="W519" s="10">
        <f>3/24000000*OO[[#This Row],[79 (28JUN1985 18:00:00)-Water Temperature (C)]]*OO[[#This Row],[21]]</f>
        <v>0</v>
      </c>
      <c r="X519" s="10">
        <f>3/24000000*OO[[#This Row],[80 (28JUN1985 21:00:00)-Water Temperature (C)]]*OO[[#This Row],[22]]</f>
        <v>0</v>
      </c>
      <c r="Y519" s="10">
        <f>3/24000000*OO[[#This Row],[81 (29JUN1985 00:00:00)-Water Temperature (C)]]*OO[[#This Row],[23]]</f>
        <v>0</v>
      </c>
      <c r="Z519" s="10">
        <f>3/24000000*OO[[#This Row],[82 (29JUN1985 03:00:00)-Water Temperature (C)]]*OO[[#This Row],[24]]</f>
        <v>0</v>
      </c>
      <c r="AA519" s="10">
        <f>3/24000000*OO[[#This Row],[83 (29JUN1985 06:00:00)-Water Temperature (C)]]*OO[[#This Row],[25]]</f>
        <v>0</v>
      </c>
      <c r="AB519" s="10">
        <f>3/24000000*OO[[#This Row],[84 (29JUN1985 09:00:00)-Water Temperature (C)]]*OO[[#This Row],[26]]</f>
        <v>0</v>
      </c>
      <c r="AC519" s="10">
        <f>3/24000000*OO[[#This Row],[85 (29JUN1985 12:00:00)-Water Temperature (C)]]*OO[[#This Row],[27]]</f>
        <v>0</v>
      </c>
      <c r="AD519" s="10">
        <f>3/24000000*OO[[#This Row],[86 (29JUN1985 15:00:00)-Water Temperature (C)]]*OO[[#This Row],[28]]</f>
        <v>0</v>
      </c>
      <c r="AE519" s="10">
        <f>3/24000000*OO[[#This Row],[88 (29JUN1985 21:00:00)-Water Temperature (C)]]*OO[[#This Row],[30]]</f>
        <v>0</v>
      </c>
      <c r="AF519" s="10">
        <f>3/24000000*OO[[#This Row],[88 (29JUN1985 21:00:00)-Water Temperature (C)]]*OO[[#This Row],[30]]</f>
        <v>0</v>
      </c>
      <c r="AG519" s="10">
        <f>3/24000000*OO[[#This Row],[89 (30JUN1985 00:00:00)-Water Temperature (C)]]*OO[[#This Row],[31]]</f>
        <v>8.3035800811762496E-42</v>
      </c>
      <c r="AH519" s="10">
        <f>3/24000000*OO[[#This Row],[90 (30JUN1985 03:00:00)-Water Temperature (C)]]*OO[[#This Row],[32]]</f>
        <v>5.6176084757999994E-38</v>
      </c>
      <c r="AI519" s="10">
        <f>3/24000000*OO[[#This Row],[91 (30JUN1985 06:00:00)-Water Temperature (C)]]*OO[[#This Row],[33]]</f>
        <v>1.3778029066788748E-34</v>
      </c>
      <c r="AJ519" s="10">
        <f>3/24000000*OO[[#This Row],[92 (30JUN1985 09:00:00)-Water Temperature (C)]]*OO[[#This Row],[34]]</f>
        <v>1.4509666562160001E-31</v>
      </c>
      <c r="AK519" s="10">
        <f>3/24000000*OO[[#This Row],[93 (30JUN1985 12:00:00)-Water Temperature (C)]]*OO[[#This Row],[35]]</f>
        <v>7.3801465666874987E-29</v>
      </c>
      <c r="AL519" s="10">
        <f>3/24000000*OO[[#This Row],[94 (30JUN1985 15:00:00)-Water Temperature (C)]]*OO[[#This Row],[36]]</f>
        <v>2.0052198691953749E-26</v>
      </c>
      <c r="AM519" s="10">
        <f>3/24000000*OO[[#This Row],[95 (30JUN1985 18:00:00)-Water Temperature (C)]]*OO[[#This Row],[37]]</f>
        <v>3.1456900014960001E-24</v>
      </c>
      <c r="AN519" s="10">
        <f>3/24000000*OO[[#This Row],[96 (30JUN1985 21:00:00)-Water Temperature (C)]]*OO[[#This Row],[38]]</f>
        <v>3.0462059196747495E-22</v>
      </c>
      <c r="AO519" s="10">
        <f>3/24000000*OO[[#This Row],[97 (01JUL1985 00:00:00)-Water Temperature (C)]]*OO[[#This Row],[39]]</f>
        <v>1.9250398528269998E-20</v>
      </c>
      <c r="AP519" s="10">
        <f>3/24000000*OO[[#This Row],[98 (01JUL1985 03:00:00)-Water Temperature (C)]]*OO[[#This Row],[40]]</f>
        <v>8.3275952265600002E-19</v>
      </c>
      <c r="AQ519" s="10">
        <f>3/24000000*OO[[#This Row],[99 (01JUL1985 06:00:00)-Water Temperature (C)]]*OO[[#This Row],[41]]</f>
        <v>2.5520481261219999E-17</v>
      </c>
      <c r="AR519" s="10">
        <f>3/24000000*OO[[#This Row],[100 (01JUL1985 09:00:00)-Water Temperature (C)]]*OO[[#This Row],[42]]</f>
        <v>5.7229900345949993E-16</v>
      </c>
      <c r="AS519" s="10">
        <f>3/24000000*OO[[#This Row],[101 (01JUL1985 12:00:00)-Water Temperature (C)]]*OO[[#This Row],[43]]</f>
        <v>9.6877235437374988E-15</v>
      </c>
      <c r="AT519" s="10">
        <f>3/24000000*OO[[#This Row],[102 (01JUL1985 15:00:00)-Water Temperature (C)]]*OO[[#This Row],[44]]</f>
        <v>1.2715428105799998E-13</v>
      </c>
      <c r="AU519" s="10">
        <f>3/24000000*OO[[#This Row],[103 (01JUL1985 18:00:00)-Water Temperature (C)]]*OO[[#This Row],[45]]</f>
        <v>1.325494297104E-12</v>
      </c>
      <c r="AV519" s="10">
        <f>3/24000000*OO[[#This Row],[104 (01JUL1985 21:00:00)-Water Temperature (C)]]*OO[[#This Row],[46]]</f>
        <v>1.12036333669975E-11</v>
      </c>
      <c r="AW519" s="10">
        <f>3/24000000*OO[[#This Row],[105 (02JUL1985 00:00:00)-Water Temperature (C)]]*OO[[#This Row],[47]]</f>
        <v>7.8310524065474994E-11</v>
      </c>
      <c r="AX519" s="10">
        <f>3/24000000*OO[[#This Row],[106 (02JUL1985 03:00:00)-Water Temperature (C)]]*OO[[#This Row],[48]]</f>
        <v>4.6179221029012495E-10</v>
      </c>
      <c r="AY519" s="10">
        <f>3/24000000*OO[[#This Row],[107 (02JUL1985 06:00:00)-Water Temperature (C)]]*OO[[#This Row],[49]]</f>
        <v>2.326362041675E-9</v>
      </c>
      <c r="AZ519" s="10">
        <f>3/24000000*OO[[#This Row],[108 (02JUL1985 09:00:00)-Water Temperature (C)]]*OO[[#This Row],[50]]</f>
        <v>1.01469434156925E-8</v>
      </c>
      <c r="BA519" s="10">
        <f>3/24000000*OO[[#This Row],[109 (02JUL1985 12:00:00)-Water Temperature (C)]]*OO[[#This Row],[51]]</f>
        <v>3.8736186699774995E-8</v>
      </c>
      <c r="BB519" s="10">
        <f>3/24000000*OO[[#This Row],[110 (02JUL1985 15:00:00)-Water Temperature (C)]]*OO[[#This Row],[52]]</f>
        <v>1.30778189139925E-7</v>
      </c>
      <c r="BC519" s="10">
        <f>3/24000000*OO[[#This Row],[111 (02JUL1985 18:00:00)-Water Temperature (C)]]*OO[[#This Row],[53]]</f>
        <v>3.9429227731124995E-7</v>
      </c>
      <c r="BD519" s="10">
        <f>3/24000000*OO[[#This Row],[112 (02JUL1985 21:00:00)-Water Temperature (C)]]*OO[[#This Row],[54]]</f>
        <v>1.075982494984125E-6</v>
      </c>
      <c r="BE519" s="10">
        <f>3/24000000*OO[[#This Row],[113 (03JUL1985 00:00:00)-Water Temperature (C)]]*OO[[#This Row],[55]]</f>
        <v>2.6878589041672502E-6</v>
      </c>
      <c r="BF519" s="10">
        <f>3/24000000*OO[[#This Row],[114 (03JUL1985 03:00:00)-Water Temperature (C)]]*OO[[#This Row],[56]]</f>
        <v>6.2086839788699999E-6</v>
      </c>
      <c r="BG519" s="10">
        <f>3/24000000*OO[[#This Row],[115 (03JUL1985 06:00:00)-Water Temperature (C)]]*OO[[#This Row],[57]]</f>
        <v>1.3319923216567499E-5</v>
      </c>
      <c r="BH519" s="10">
        <f>3/24000000*OO[[#This Row],[116 (03JUL1985 09:00:00)-Water Temperature (C)]]*OO[[#This Row],[58]]</f>
        <v>2.6631809740624998E-5</v>
      </c>
      <c r="BI519" s="10">
        <f>3/24000000*OO[[#This Row],[117 (03JUL1985 12:00:00)-Water Temperature (C)]]*OO[[#This Row],[59]]</f>
        <v>5.0030840763124994E-5</v>
      </c>
      <c r="BJ519" s="10">
        <f>3/24000000*OO[[#This Row],[118 (03JUL1985 15:00:00)-Water Temperature (C)]]*OO[[#This Row],[60]]</f>
        <v>8.877666486E-5</v>
      </c>
      <c r="BK519" s="10">
        <f>3/24000000*OO[[#This Row],[119 (03JUL1985 18:00:00)-Water Temperature (C)]]*OO[[#This Row],[61]]</f>
        <v>1.495354253440625E-4</v>
      </c>
      <c r="BL519" s="10">
        <f>3/24000000*OO[[#This Row],[120 (03JUL1985 21:00:00)-Water Temperature (C)]]*OO[[#This Row],[62]]</f>
        <v>2.4062924429092499E-4</v>
      </c>
      <c r="BM519" s="10">
        <f>3/24000000*OO[[#This Row],[121 (04JUL1985 00:00:00)-Water Temperature (C)]]*OO[[#This Row],[63]]</f>
        <v>3.725119403744E-4</v>
      </c>
      <c r="BN519" s="10">
        <f>3/24000000*OO[[#This Row],[122 (04JUL1985 03:00:00)-Water Temperature (C)]]*OO[[#This Row],[64]]</f>
        <v>5.5907222883374999E-4</v>
      </c>
      <c r="BO519" s="10">
        <f>3/24000000*OO[[#This Row],[123 (04JUL1985 06:00:00)-Water Temperature (C)]]*OO[[#This Row],[65]]</f>
        <v>8.1146667035362499E-4</v>
      </c>
      <c r="BP519" s="10">
        <f>3/24000000*OO[[#This Row],[124 (04JUL1985 09:00:00)-Water Temperature (C)]]*OO[[#This Row],[66]]</f>
        <v>1.1407829109262499E-3</v>
      </c>
      <c r="BQ519" s="10">
        <f>3/24000000*OO[[#This Row],[125 (04JUL1985 12:00:00)-Water Temperature (C)]]*OO[[#This Row],[67]]</f>
        <v>1.554449404536875E-3</v>
      </c>
      <c r="BR519" s="10">
        <f>3/24000000*OO[[#This Row],[126 (04JUL1985 15:00:00)-Water Temperature (C)]]*OO[[#This Row],[68]]</f>
        <v>2.0616211763069998E-3</v>
      </c>
      <c r="BS519" s="10">
        <f>3/24000000*OO[[#This Row],[127 (04JUL1985 18:00:00)-Water Temperature (C)]]*OO[[#This Row],[69]]</f>
        <v>2.6664018526747499E-3</v>
      </c>
      <c r="BT519" s="10">
        <f>3/24000000*OO[[#This Row],[128 (04JUL1985 21:00:00)-Water Temperature (C)]]*OO[[#This Row],[70]]</f>
        <v>3.3776185561817502E-3</v>
      </c>
      <c r="BU519" s="10">
        <f>3/24000000*OO[[#This Row],[129 (05JUL1985 00:00:00)-Water Temperature (C)]]*OO[[#This Row],[71]]</f>
        <v>4.2040445804949998E-3</v>
      </c>
      <c r="BV519" s="10">
        <f>3/24000000*OO[[#This Row],[130 (05JUL1985 03:00:00)-Water Temperature (C)]]*OO[[#This Row],[72]]</f>
        <v>5.1670360862050005E-3</v>
      </c>
      <c r="BW519" s="10">
        <f>3/24000000*OO[[#This Row],[131 (05JUL1985 06:00:00)-Water Temperature (C)]]*OO[[#This Row],[73]]</f>
        <v>6.2507124195000001E-3</v>
      </c>
      <c r="BX519" s="10">
        <f>3/24000000*OO[[#This Row],[132 (05JUL1985 09:00:00)-Water Temperature (C)]]*OO[[#This Row],[74]]</f>
        <v>7.4497696994012498E-3</v>
      </c>
      <c r="BY519" s="10">
        <f>3/24000000*OO[[#This Row],[133 (05JUL1985 12:00:00)-Water Temperature (C)]]*OO[[#This Row],[75]]</f>
        <v>8.7537635431999983E-3</v>
      </c>
      <c r="BZ519" s="10">
        <f>3/24000000*OO[[#This Row],[134 (05JUL1985 15:00:00)-Water Temperature (C)]]*OO[[#This Row],[76]]</f>
        <v>1.013635619424E-2</v>
      </c>
      <c r="CA519" s="10">
        <f>3/24000000*OO[[#This Row],[135 (05JUL1985 18:00:00)-Water Temperature (C)]]*OO[[#This Row],[77]]</f>
        <v>1.1588254283145E-2</v>
      </c>
      <c r="CB519" s="10">
        <f>3/24000000*OO[[#This Row],[136 (05JUL1985 21:00:00)-Water Temperature (C)]]*OO[[#This Row],[78]]</f>
        <v>1.3108928459169999E-2</v>
      </c>
      <c r="CC519" s="10">
        <f>3/24000000*OO[[#This Row],[137 (06JUL1985 00:00:00)-Water Temperature (C)]]*OO[[#This Row],[79]]</f>
        <v>1.4709950736777498E-2</v>
      </c>
      <c r="CD519" s="10">
        <f>3/24000000*OO[[#This Row],[138 (06JUL1985 03:00:00)-Water Temperature (C)]]*OO[[#This Row],[80]]</f>
        <v>1.6428125799933749E-2</v>
      </c>
      <c r="CE519" s="10">
        <f>3/24000000*OO[[#This Row],[139 (06JUL1985 06:00:00)-Water Temperature (C)]]*OO[[#This Row],[81]]</f>
        <v>1.8211821042026247E-2</v>
      </c>
      <c r="CF519" s="10">
        <f>3/24000000*OO[[#This Row],[140 (06JUL1985 09:00:00)-Water Temperature (C)]]*OO[[#This Row],[82]]</f>
        <v>2.0044531707449995E-2</v>
      </c>
      <c r="CG519" s="10">
        <f>3/24000000*OO[[#This Row],[141 (06JUL1985 12:00:00)-Water Temperature (C)]]*OO[[#This Row],[83]]</f>
        <v>2.18874870789375E-2</v>
      </c>
      <c r="CH519" s="10">
        <f>3/24000000*OO[[#This Row],[142 (06JUL1985 15:00:00)-Water Temperature (C)]]*OO[[#This Row],[84]]</f>
        <v>2.3710211889060001E-2</v>
      </c>
      <c r="CI519" s="10">
        <f>3/24000000*OO[[#This Row],[143 (06JUL1985 18:00:00)-Water Temperature (C)]]*OO[[#This Row],[85]]</f>
        <v>2.5464704615809998E-2</v>
      </c>
      <c r="CJ519" s="10">
        <f>3/24000000*OO[[#This Row],[144 (06JUL1985 21:00:00)-Water Temperature (C)]]*OO[[#This Row],[86]]</f>
        <v>2.719105031951875E-2</v>
      </c>
      <c r="CK519" s="10">
        <f>3/24000000*OO[[#This Row],[145 (07JUL1985 00:00:00)-Water Temperature (C)]]*OO[[#This Row],[87]]</f>
        <v>2.8909054582492499E-2</v>
      </c>
      <c r="CL519" s="10">
        <f>3/24000000*OO[[#This Row],[146 (07JUL1985 03:00:00)-Water Temperature (C)]]*OO[[#This Row],[88]]</f>
        <v>3.0730575874559997E-2</v>
      </c>
      <c r="CM519" s="10">
        <f>3/24000000*OO[[#This Row],[147 (07JUL1985 06:00:00)-Water Temperature (C)]]*OO[[#This Row],[89]]</f>
        <v>3.24998521651075E-2</v>
      </c>
      <c r="CN519" s="10">
        <f>3/24000000*OO[[#This Row],[148 (07JUL1985 09:00:00)-Water Temperature (C)]]*OO[[#This Row],[90]]</f>
        <v>3.4197489359432502E-2</v>
      </c>
      <c r="CO519" s="10">
        <f>3/24000000*OO[[#This Row],[149 (07JUL1985 12:00:00)-Water Temperature (C)]]*OO[[#This Row],[91]]</f>
        <v>3.5833582146240002E-2</v>
      </c>
      <c r="CP519" s="10">
        <f>3/24000000*OO[[#This Row],[150 (07JUL1985 15:00:00)-Water Temperature (C)]]*OO[[#This Row],[92]]</f>
        <v>3.7429046786581245E-2</v>
      </c>
      <c r="CQ519" s="10">
        <f>3/24000000*OO[[#This Row],[151 (07JUL1985 18:00:00)-Water Temperature (C)]]*OO[[#This Row],[93]]</f>
        <v>3.8938468831043745E-2</v>
      </c>
      <c r="CR519" s="10">
        <f>3/24000000*OO[[#This Row],[152 (07JUL1985 21:00:00)-Water Temperature (C)]]*OO[[#This Row],[94]]</f>
        <v>4.0388547923212503E-2</v>
      </c>
      <c r="CS519" s="10">
        <f>3/24000000*OO[[#This Row],[153 (08JUL1985 00:00:00)-Water Temperature (C)]]*OO[[#This Row],[95]]</f>
        <v>4.1794865072400003E-2</v>
      </c>
      <c r="CT519" s="10">
        <f>3/24000000*OO[[#This Row],[154 (08JUL1985 03:00:00)-Water Temperature (C)]]*OO[[#This Row],[96]]</f>
        <v>4.3350823793174995E-2</v>
      </c>
      <c r="CU519" s="10">
        <f>3/24000000*OO[[#This Row],[155 (08JUL1985 06:00:00)-Water Temperature (C)]]*OO[[#This Row],[97]]</f>
        <v>4.4898779155824999E-2</v>
      </c>
      <c r="CV519" s="10">
        <f>3/24000000*OO[[#This Row],[156 (08JUL1985 09:00:00)-Water Temperature (C)]]*OO[[#This Row],[98]]</f>
        <v>4.6340979479287496E-2</v>
      </c>
      <c r="CW519" s="10">
        <f>3/24000000*OO[[#This Row],[157 (08JUL1985 12:00:00)-Water Temperature (C)]]*OO[[#This Row],[99]]</f>
        <v>4.7706972168649997E-2</v>
      </c>
    </row>
    <row r="520" spans="1:101" x14ac:dyDescent="0.35">
      <c r="A520" t="s">
        <v>527</v>
      </c>
      <c r="B520">
        <v>811.60929999999996</v>
      </c>
      <c r="C520" s="10">
        <f>3/24*OO[[#This Row],[59 (26JUN1985 06:00:00)-Water Temperature (C)]]*OO[[#This Row],[1]]/SUM(OO[1])</f>
        <v>0</v>
      </c>
      <c r="D520" s="10">
        <f>3/24*OO[[#This Row],[60 (26JUN1985 09:00:00)-Water Temperature (C)]]*OO[[#This Row],[2]]/SUM(OO[2])</f>
        <v>0</v>
      </c>
      <c r="E520" s="10">
        <f>3/24*OO[[#This Row],[61 (26JUN1985 12:00:00)-Water Temperature (C)]]*OO[[#This Row],[3]]/SUM(OO[3])</f>
        <v>0</v>
      </c>
      <c r="F520" s="10">
        <f>3/24*OO[[#This Row],[62 (26JUN1985 15:00:00)-Water Temperature (C)]]*OO[[#This Row],[4]]/SUM(OO[4])</f>
        <v>0</v>
      </c>
      <c r="G520" s="10">
        <f>3/24*OO[[#This Row],[63 (26JUN1985 18:00:00)-Water Temperature (C)]]*OO[[#This Row],[5]]/SUM(OO[5])</f>
        <v>0</v>
      </c>
      <c r="H520" s="10">
        <f>3/24*OO[[#This Row],[64 (26JUN1985 21:00:00)-Water Temperature (C)]]*OO[[#This Row],[6]]/SUM(OO[6])</f>
        <v>0</v>
      </c>
      <c r="I520" s="10">
        <f>3/24*OO[[#This Row],[65 (27JUN1985 00:00:00)-Water Temperature (C)]]*OO[[#This Row],[7]]/SUM(OO[7])</f>
        <v>0</v>
      </c>
      <c r="J520" s="10">
        <f>3/24*OO[[#This Row],[66 (27JUN1985 03:00:00)-Water Temperature (C)]]*OO[[#This Row],[8]]/SUM(OO[8])</f>
        <v>0</v>
      </c>
      <c r="K520" s="10">
        <f>3/24*OO[[#This Row],[67 (27JUN1985 06:00:00)-Water Temperature (C)]]*OO[[#This Row],[9]]/SUM(OO[9])</f>
        <v>0</v>
      </c>
      <c r="L520" s="10">
        <f>3/24*OO[[#This Row],[68 (27JUN1985 09:00:00)-Water Temperature (C)]]*OO[[#This Row],[10]]/SUM(OO[10])</f>
        <v>0</v>
      </c>
      <c r="M520" s="10">
        <f>3/24*OO[[#This Row],[69 (27JUN1985 12:00:00)-Water Temperature (C)]]*OO[[#This Row],[11]]/SUM(OO[11])</f>
        <v>0</v>
      </c>
      <c r="N520" s="10">
        <f>3/24*OO[[#This Row],[70 (27JUN1985 15:00:00)-Water Temperature (C)]]*OO[[#This Row],[12]]/SUM(OO[12])</f>
        <v>0</v>
      </c>
      <c r="O520" s="10">
        <f>3/24*OO[[#This Row],[71 (27JUN1985 18:00:00)-Water Temperature (C)]]*OO[[#This Row],[13]]/SUM(OO[13])</f>
        <v>0</v>
      </c>
      <c r="P520" s="10">
        <f>3/24*OO[[#This Row],[72 (27JUN1985 21:00:00)-Water Temperature (C)]]*OO[[#This Row],[14]]/SUM(OO[14])</f>
        <v>0</v>
      </c>
      <c r="Q520" s="10">
        <f>3/24*OO[[#This Row],[73 (28JUN1985 00:00:00)-Water Temperature (C)]]*OO[[#This Row],[15]]/SUM(OO[15])</f>
        <v>0</v>
      </c>
      <c r="R520" s="10">
        <f>3/24*OO[[#This Row],[74 (28JUN1985 03:00:00)-Water Temperature (C)]]*OO[[#This Row],[16]]/SUM(OO[16])</f>
        <v>0</v>
      </c>
      <c r="S520" s="10">
        <f>3/24*OO[[#This Row],[75 (28JUN1985 06:00:00)-Water Temperature (C)]]*OO[[#This Row],[17]]/SUM(OO[17])</f>
        <v>0</v>
      </c>
      <c r="T520" s="10">
        <f>3/24*OO[[#This Row],[76 (28JUN1985 09:00:00)-Water Temperature (C)]]*OO[[#This Row],[18]]/SUM(OO[18])</f>
        <v>0</v>
      </c>
      <c r="U520" s="10">
        <f>3/24*OO[[#This Row],[77 (28JUN1985 12:00:00)-Water Temperature (C)]]*OO[[#This Row],[19]]/SUM(OO[19])</f>
        <v>0</v>
      </c>
      <c r="V520" s="10">
        <f>3/24000000*OO[[#This Row],[78 (28JUN1985 15:00:00)-Water Temperature (C)]]*OO[[#This Row],[20]]</f>
        <v>0</v>
      </c>
      <c r="W520" s="10">
        <f>3/24000000*OO[[#This Row],[79 (28JUN1985 18:00:00)-Water Temperature (C)]]*OO[[#This Row],[21]]</f>
        <v>0</v>
      </c>
      <c r="X520" s="10">
        <f>3/24000000*OO[[#This Row],[80 (28JUN1985 21:00:00)-Water Temperature (C)]]*OO[[#This Row],[22]]</f>
        <v>0</v>
      </c>
      <c r="Y520" s="10">
        <f>3/24000000*OO[[#This Row],[81 (29JUN1985 00:00:00)-Water Temperature (C)]]*OO[[#This Row],[23]]</f>
        <v>0</v>
      </c>
      <c r="Z520" s="10">
        <f>3/24000000*OO[[#This Row],[82 (29JUN1985 03:00:00)-Water Temperature (C)]]*OO[[#This Row],[24]]</f>
        <v>0</v>
      </c>
      <c r="AA520" s="10">
        <f>3/24000000*OO[[#This Row],[83 (29JUN1985 06:00:00)-Water Temperature (C)]]*OO[[#This Row],[25]]</f>
        <v>0</v>
      </c>
      <c r="AB520" s="10">
        <f>3/24000000*OO[[#This Row],[84 (29JUN1985 09:00:00)-Water Temperature (C)]]*OO[[#This Row],[26]]</f>
        <v>0</v>
      </c>
      <c r="AC520" s="10">
        <f>3/24000000*OO[[#This Row],[85 (29JUN1985 12:00:00)-Water Temperature (C)]]*OO[[#This Row],[27]]</f>
        <v>0</v>
      </c>
      <c r="AD520" s="10">
        <f>3/24000000*OO[[#This Row],[86 (29JUN1985 15:00:00)-Water Temperature (C)]]*OO[[#This Row],[28]]</f>
        <v>0</v>
      </c>
      <c r="AE520" s="10">
        <f>3/24000000*OO[[#This Row],[88 (29JUN1985 21:00:00)-Water Temperature (C)]]*OO[[#This Row],[30]]</f>
        <v>0</v>
      </c>
      <c r="AF520" s="10">
        <f>3/24000000*OO[[#This Row],[88 (29JUN1985 21:00:00)-Water Temperature (C)]]*OO[[#This Row],[30]]</f>
        <v>0</v>
      </c>
      <c r="AG520" s="10">
        <f>3/24000000*OO[[#This Row],[89 (30JUN1985 00:00:00)-Water Temperature (C)]]*OO[[#This Row],[31]]</f>
        <v>2.2481516249771251E-42</v>
      </c>
      <c r="AH520" s="10">
        <f>3/24000000*OO[[#This Row],[90 (30JUN1985 03:00:00)-Water Temperature (C)]]*OO[[#This Row],[32]]</f>
        <v>1.641735009693625E-38</v>
      </c>
      <c r="AI520" s="10">
        <f>3/24000000*OO[[#This Row],[91 (30JUN1985 06:00:00)-Water Temperature (C)]]*OO[[#This Row],[33]]</f>
        <v>4.2986199787562496E-35</v>
      </c>
      <c r="AJ520" s="10">
        <f>3/24000000*OO[[#This Row],[92 (30JUN1985 09:00:00)-Water Temperature (C)]]*OO[[#This Row],[34]]</f>
        <v>4.8080751510675002E-32</v>
      </c>
      <c r="AK520" s="10">
        <f>3/24000000*OO[[#This Row],[93 (30JUN1985 12:00:00)-Water Temperature (C)]]*OO[[#This Row],[35]]</f>
        <v>2.5837830614017498E-29</v>
      </c>
      <c r="AL520" s="10">
        <f>3/24000000*OO[[#This Row],[94 (30JUN1985 15:00:00)-Water Temperature (C)]]*OO[[#This Row],[36]]</f>
        <v>7.38463471776E-27</v>
      </c>
      <c r="AM520" s="10">
        <f>3/24000000*OO[[#This Row],[95 (30JUN1985 18:00:00)-Water Temperature (C)]]*OO[[#This Row],[37]]</f>
        <v>1.2147983945624999E-24</v>
      </c>
      <c r="AN520" s="10">
        <f>3/24000000*OO[[#This Row],[96 (30JUN1985 21:00:00)-Water Temperature (C)]]*OO[[#This Row],[38]]</f>
        <v>1.2301079700717497E-22</v>
      </c>
      <c r="AO520" s="10">
        <f>3/24000000*OO[[#This Row],[97 (01JUL1985 00:00:00)-Water Temperature (C)]]*OO[[#This Row],[39]]</f>
        <v>8.1084173534487487E-21</v>
      </c>
      <c r="AP520" s="10">
        <f>3/24000000*OO[[#This Row],[98 (01JUL1985 03:00:00)-Water Temperature (C)]]*OO[[#This Row],[40]]</f>
        <v>3.6502087466074999E-19</v>
      </c>
      <c r="AQ520" s="10">
        <f>3/24000000*OO[[#This Row],[99 (01JUL1985 06:00:00)-Water Temperature (C)]]*OO[[#This Row],[41]]</f>
        <v>1.1616667893932498E-17</v>
      </c>
      <c r="AR520" s="10">
        <f>3/24000000*OO[[#This Row],[100 (01JUL1985 09:00:00)-Water Temperature (C)]]*OO[[#This Row],[42]]</f>
        <v>2.7001693452719997E-16</v>
      </c>
      <c r="AS520" s="10">
        <f>3/24000000*OO[[#This Row],[101 (01JUL1985 12:00:00)-Water Temperature (C)]]*OO[[#This Row],[43]]</f>
        <v>4.7296904151374997E-15</v>
      </c>
      <c r="AT520" s="10">
        <f>3/24000000*OO[[#This Row],[102 (01JUL1985 15:00:00)-Water Temperature (C)]]*OO[[#This Row],[44]]</f>
        <v>6.4137014413424999E-14</v>
      </c>
      <c r="AU520" s="10">
        <f>3/24000000*OO[[#This Row],[103 (01JUL1985 18:00:00)-Water Temperature (C)]]*OO[[#This Row],[45]]</f>
        <v>6.8976344983762507E-13</v>
      </c>
      <c r="AV520" s="10">
        <f>3/24000000*OO[[#This Row],[104 (01JUL1985 21:00:00)-Water Temperature (C)]]*OO[[#This Row],[46]]</f>
        <v>6.0068160508162497E-12</v>
      </c>
      <c r="AW520" s="10">
        <f>3/24000000*OO[[#This Row],[105 (02JUL1985 00:00:00)-Water Temperature (C)]]*OO[[#This Row],[47]]</f>
        <v>4.3202009537499997E-11</v>
      </c>
      <c r="AX520" s="10">
        <f>3/24000000*OO[[#This Row],[106 (02JUL1985 03:00:00)-Water Temperature (C)]]*OO[[#This Row],[48]]</f>
        <v>2.6180610373440003E-10</v>
      </c>
      <c r="AY520" s="10">
        <f>3/24000000*OO[[#This Row],[107 (02JUL1985 06:00:00)-Water Temperature (C)]]*OO[[#This Row],[49]]</f>
        <v>1.3537582608967502E-9</v>
      </c>
      <c r="AZ520" s="10">
        <f>3/24000000*OO[[#This Row],[108 (02JUL1985 09:00:00)-Water Temperature (C)]]*OO[[#This Row],[50]]</f>
        <v>6.0537446719374995E-9</v>
      </c>
      <c r="BA520" s="10">
        <f>3/24000000*OO[[#This Row],[109 (02JUL1985 12:00:00)-Water Temperature (C)]]*OO[[#This Row],[51]]</f>
        <v>2.3667635763989999E-8</v>
      </c>
      <c r="BB520" s="10">
        <f>3/24000000*OO[[#This Row],[110 (02JUL1985 15:00:00)-Water Temperature (C)]]*OO[[#This Row],[52]]</f>
        <v>8.174401047229999E-8</v>
      </c>
      <c r="BC520" s="10">
        <f>3/24000000*OO[[#This Row],[111 (02JUL1985 18:00:00)-Water Temperature (C)]]*OO[[#This Row],[53]]</f>
        <v>2.5186838813454999E-7</v>
      </c>
      <c r="BD520" s="10">
        <f>3/24000000*OO[[#This Row],[112 (02JUL1985 21:00:00)-Water Temperature (C)]]*OO[[#This Row],[54]]</f>
        <v>7.0169754427350003E-7</v>
      </c>
      <c r="BE520" s="10">
        <f>3/24000000*OO[[#This Row],[113 (03JUL1985 00:00:00)-Water Temperature (C)]]*OO[[#This Row],[55]]</f>
        <v>1.787840906278E-6</v>
      </c>
      <c r="BF520" s="10">
        <f>3/24000000*OO[[#This Row],[114 (03JUL1985 03:00:00)-Water Temperature (C)]]*OO[[#This Row],[56]]</f>
        <v>4.2079660952324992E-6</v>
      </c>
      <c r="BG520" s="10">
        <f>3/24000000*OO[[#This Row],[115 (03JUL1985 06:00:00)-Water Temperature (C)]]*OO[[#This Row],[57]]</f>
        <v>9.1898380729124998E-6</v>
      </c>
      <c r="BH520" s="10">
        <f>3/24000000*OO[[#This Row],[116 (03JUL1985 09:00:00)-Water Temperature (C)]]*OO[[#This Row],[58]]</f>
        <v>1.8686658622568749E-5</v>
      </c>
      <c r="BI520" s="10">
        <f>3/24000000*OO[[#This Row],[117 (03JUL1985 12:00:00)-Water Temperature (C)]]*OO[[#This Row],[59]]</f>
        <v>3.5668647673574994E-5</v>
      </c>
      <c r="BJ520" s="10">
        <f>3/24000000*OO[[#This Row],[118 (03JUL1985 15:00:00)-Water Temperature (C)]]*OO[[#This Row],[60]]</f>
        <v>6.4254790657312501E-5</v>
      </c>
      <c r="BK520" s="10">
        <f>3/24000000*OO[[#This Row],[119 (03JUL1985 18:00:00)-Water Temperature (C)]]*OO[[#This Row],[61]]</f>
        <v>1.09787156501075E-4</v>
      </c>
      <c r="BL520" s="10">
        <f>3/24000000*OO[[#This Row],[120 (03JUL1985 21:00:00)-Water Temperature (C)]]*OO[[#This Row],[62]]</f>
        <v>1.79068087870125E-4</v>
      </c>
      <c r="BM520" s="10">
        <f>3/24000000*OO[[#This Row],[121 (04JUL1985 00:00:00)-Water Temperature (C)]]*OO[[#This Row],[63]]</f>
        <v>2.807687124585E-4</v>
      </c>
      <c r="BN520" s="10">
        <f>3/24000000*OO[[#This Row],[122 (04JUL1985 03:00:00)-Water Temperature (C)]]*OO[[#This Row],[64]]</f>
        <v>4.2646498574424999E-4</v>
      </c>
      <c r="BO520" s="10">
        <f>3/24000000*OO[[#This Row],[123 (04JUL1985 06:00:00)-Water Temperature (C)]]*OO[[#This Row],[65]]</f>
        <v>6.2601280483749993E-4</v>
      </c>
      <c r="BP520" s="10">
        <f>3/24000000*OO[[#This Row],[124 (04JUL1985 09:00:00)-Water Temperature (C)]]*OO[[#This Row],[66]]</f>
        <v>8.8941364753500015E-4</v>
      </c>
      <c r="BQ520" s="10">
        <f>3/24000000*OO[[#This Row],[125 (04JUL1985 12:00:00)-Water Temperature (C)]]*OO[[#This Row],[67]]</f>
        <v>1.2240538752419999E-3</v>
      </c>
      <c r="BR520" s="10">
        <f>3/24000000*OO[[#This Row],[126 (04JUL1985 15:00:00)-Water Temperature (C)]]*OO[[#This Row],[68]]</f>
        <v>1.6387930205815E-3</v>
      </c>
      <c r="BS520" s="10">
        <f>3/24000000*OO[[#This Row],[127 (04JUL1985 18:00:00)-Water Temperature (C)]]*OO[[#This Row],[69]]</f>
        <v>2.1384925617838747E-3</v>
      </c>
      <c r="BT520" s="10">
        <f>3/24000000*OO[[#This Row],[128 (04JUL1985 21:00:00)-Water Temperature (C)]]*OO[[#This Row],[70]]</f>
        <v>2.7317791212297495E-3</v>
      </c>
      <c r="BU520" s="10">
        <f>3/24000000*OO[[#This Row],[129 (05JUL1985 00:00:00)-Water Temperature (C)]]*OO[[#This Row],[71]]</f>
        <v>3.4274037993125006E-3</v>
      </c>
      <c r="BV520" s="10">
        <f>3/24000000*OO[[#This Row],[130 (05JUL1985 03:00:00)-Water Temperature (C)]]*OO[[#This Row],[72]]</f>
        <v>4.2442687839199999E-3</v>
      </c>
      <c r="BW520" s="10">
        <f>3/24000000*OO[[#This Row],[131 (05JUL1985 06:00:00)-Water Temperature (C)]]*OO[[#This Row],[73]]</f>
        <v>5.17076606883125E-3</v>
      </c>
      <c r="BX520" s="10">
        <f>3/24000000*OO[[#This Row],[132 (05JUL1985 09:00:00)-Water Temperature (C)]]*OO[[#This Row],[74]]</f>
        <v>6.2036271495762496E-3</v>
      </c>
      <c r="BY520" s="10">
        <f>3/24000000*OO[[#This Row],[133 (05JUL1985 12:00:00)-Water Temperature (C)]]*OO[[#This Row],[75]]</f>
        <v>7.3351077261374987E-3</v>
      </c>
      <c r="BZ520" s="10">
        <f>3/24000000*OO[[#This Row],[134 (05JUL1985 15:00:00)-Water Temperature (C)]]*OO[[#This Row],[76]]</f>
        <v>8.5443396456249994E-3</v>
      </c>
      <c r="CA520" s="10">
        <f>3/24000000*OO[[#This Row],[135 (05JUL1985 18:00:00)-Water Temperature (C)]]*OO[[#This Row],[77]]</f>
        <v>9.8234180521287497E-3</v>
      </c>
      <c r="CB520" s="10">
        <f>3/24000000*OO[[#This Row],[136 (05JUL1985 21:00:00)-Water Temperature (C)]]*OO[[#This Row],[78]]</f>
        <v>1.1172160718697501E-2</v>
      </c>
      <c r="CC520" s="10">
        <f>3/24000000*OO[[#This Row],[137 (06JUL1985 00:00:00)-Water Temperature (C)]]*OO[[#This Row],[79]]</f>
        <v>1.2600467099610001E-2</v>
      </c>
      <c r="CD520" s="10">
        <f>3/24000000*OO[[#This Row],[138 (06JUL1985 03:00:00)-Water Temperature (C)]]*OO[[#This Row],[80]]</f>
        <v>1.4140218314144998E-2</v>
      </c>
      <c r="CE520" s="10">
        <f>3/24000000*OO[[#This Row],[139 (06JUL1985 06:00:00)-Water Temperature (C)]]*OO[[#This Row],[81]]</f>
        <v>1.5747137953109999E-2</v>
      </c>
      <c r="CF520" s="10">
        <f>3/24000000*OO[[#This Row],[140 (06JUL1985 09:00:00)-Water Temperature (C)]]*OO[[#This Row],[82]]</f>
        <v>1.7406778449802502E-2</v>
      </c>
      <c r="CG520" s="10">
        <f>3/24000000*OO[[#This Row],[141 (06JUL1985 12:00:00)-Water Temperature (C)]]*OO[[#This Row],[83]]</f>
        <v>1.9085094983081252E-2</v>
      </c>
      <c r="CH520" s="10">
        <f>3/24000000*OO[[#This Row],[142 (06JUL1985 15:00:00)-Water Temperature (C)]]*OO[[#This Row],[84]]</f>
        <v>2.075530406373375E-2</v>
      </c>
      <c r="CI520" s="10">
        <f>3/24000000*OO[[#This Row],[143 (06JUL1985 18:00:00)-Water Temperature (C)]]*OO[[#This Row],[85]]</f>
        <v>2.23745688193475E-2</v>
      </c>
      <c r="CJ520" s="10">
        <f>3/24000000*OO[[#This Row],[144 (06JUL1985 21:00:00)-Water Temperature (C)]]*OO[[#This Row],[86]]</f>
        <v>2.3976419319654999E-2</v>
      </c>
      <c r="CK520" s="10">
        <f>3/24000000*OO[[#This Row],[145 (07JUL1985 00:00:00)-Water Temperature (C)]]*OO[[#This Row],[87]]</f>
        <v>2.5578043308599994E-2</v>
      </c>
      <c r="CL520" s="10">
        <f>3/24000000*OO[[#This Row],[146 (07JUL1985 03:00:00)-Water Temperature (C)]]*OO[[#This Row],[88]]</f>
        <v>2.7277542365657499E-2</v>
      </c>
      <c r="CM520" s="10">
        <f>3/24000000*OO[[#This Row],[147 (07JUL1985 06:00:00)-Water Temperature (C)]]*OO[[#This Row],[89]]</f>
        <v>2.8938178220950003E-2</v>
      </c>
      <c r="CN520" s="10">
        <f>3/24000000*OO[[#This Row],[148 (07JUL1985 09:00:00)-Water Temperature (C)]]*OO[[#This Row],[90]]</f>
        <v>3.0540173246055E-2</v>
      </c>
      <c r="CO520" s="10">
        <f>3/24000000*OO[[#This Row],[149 (07JUL1985 12:00:00)-Water Temperature (C)]]*OO[[#This Row],[91]]</f>
        <v>3.2091838059903753E-2</v>
      </c>
      <c r="CP520" s="10">
        <f>3/24000000*OO[[#This Row],[150 (07JUL1985 15:00:00)-Water Temperature (C)]]*OO[[#This Row],[92]]</f>
        <v>3.3612708758379996E-2</v>
      </c>
      <c r="CQ520" s="10">
        <f>3/24000000*OO[[#This Row],[151 (07JUL1985 18:00:00)-Water Temperature (C)]]*OO[[#This Row],[93]]</f>
        <v>3.5059944998542494E-2</v>
      </c>
      <c r="CR520" s="10">
        <f>3/24000000*OO[[#This Row],[152 (07JUL1985 21:00:00)-Water Temperature (C)]]*OO[[#This Row],[94]]</f>
        <v>3.6457815529590008E-2</v>
      </c>
      <c r="CS520" s="10">
        <f>3/24000000*OO[[#This Row],[153 (08JUL1985 00:00:00)-Water Temperature (C)]]*OO[[#This Row],[95]]</f>
        <v>3.781970521470375E-2</v>
      </c>
      <c r="CT520" s="10">
        <f>3/24000000*OO[[#This Row],[154 (08JUL1985 03:00:00)-Water Temperature (C)]]*OO[[#This Row],[96]]</f>
        <v>3.9317520199119993E-2</v>
      </c>
      <c r="CU520" s="10">
        <f>3/24000000*OO[[#This Row],[155 (08JUL1985 06:00:00)-Water Temperature (C)]]*OO[[#This Row],[97]]</f>
        <v>4.0811903784225001E-2</v>
      </c>
      <c r="CV520" s="10">
        <f>3/24000000*OO[[#This Row],[156 (08JUL1985 09:00:00)-Water Temperature (C)]]*OO[[#This Row],[98]]</f>
        <v>4.221336342414999E-2</v>
      </c>
      <c r="CW520" s="10">
        <f>3/24000000*OO[[#This Row],[157 (08JUL1985 12:00:00)-Water Temperature (C)]]*OO[[#This Row],[99]]</f>
        <v>4.35466750262E-2</v>
      </c>
    </row>
    <row r="521" spans="1:101" x14ac:dyDescent="0.35">
      <c r="A521" t="s">
        <v>528</v>
      </c>
      <c r="B521">
        <v>796.02189999999996</v>
      </c>
      <c r="C521" s="10">
        <f>3/24*OO[[#This Row],[59 (26JUN1985 06:00:00)-Water Temperature (C)]]*OO[[#This Row],[1]]/SUM(OO[1])</f>
        <v>0</v>
      </c>
      <c r="D521" s="10">
        <f>3/24*OO[[#This Row],[60 (26JUN1985 09:00:00)-Water Temperature (C)]]*OO[[#This Row],[2]]/SUM(OO[2])</f>
        <v>0</v>
      </c>
      <c r="E521" s="10">
        <f>3/24*OO[[#This Row],[61 (26JUN1985 12:00:00)-Water Temperature (C)]]*OO[[#This Row],[3]]/SUM(OO[3])</f>
        <v>0</v>
      </c>
      <c r="F521" s="10">
        <f>3/24*OO[[#This Row],[62 (26JUN1985 15:00:00)-Water Temperature (C)]]*OO[[#This Row],[4]]/SUM(OO[4])</f>
        <v>0</v>
      </c>
      <c r="G521" s="10">
        <f>3/24*OO[[#This Row],[63 (26JUN1985 18:00:00)-Water Temperature (C)]]*OO[[#This Row],[5]]/SUM(OO[5])</f>
        <v>0</v>
      </c>
      <c r="H521" s="10">
        <f>3/24*OO[[#This Row],[64 (26JUN1985 21:00:00)-Water Temperature (C)]]*OO[[#This Row],[6]]/SUM(OO[6])</f>
        <v>0</v>
      </c>
      <c r="I521" s="10">
        <f>3/24*OO[[#This Row],[65 (27JUN1985 00:00:00)-Water Temperature (C)]]*OO[[#This Row],[7]]/SUM(OO[7])</f>
        <v>0</v>
      </c>
      <c r="J521" s="10">
        <f>3/24*OO[[#This Row],[66 (27JUN1985 03:00:00)-Water Temperature (C)]]*OO[[#This Row],[8]]/SUM(OO[8])</f>
        <v>0</v>
      </c>
      <c r="K521" s="10">
        <f>3/24*OO[[#This Row],[67 (27JUN1985 06:00:00)-Water Temperature (C)]]*OO[[#This Row],[9]]/SUM(OO[9])</f>
        <v>0</v>
      </c>
      <c r="L521" s="10">
        <f>3/24*OO[[#This Row],[68 (27JUN1985 09:00:00)-Water Temperature (C)]]*OO[[#This Row],[10]]/SUM(OO[10])</f>
        <v>0</v>
      </c>
      <c r="M521" s="10">
        <f>3/24*OO[[#This Row],[69 (27JUN1985 12:00:00)-Water Temperature (C)]]*OO[[#This Row],[11]]/SUM(OO[11])</f>
        <v>0</v>
      </c>
      <c r="N521" s="10">
        <f>3/24*OO[[#This Row],[70 (27JUN1985 15:00:00)-Water Temperature (C)]]*OO[[#This Row],[12]]/SUM(OO[12])</f>
        <v>0</v>
      </c>
      <c r="O521" s="10">
        <f>3/24*OO[[#This Row],[71 (27JUN1985 18:00:00)-Water Temperature (C)]]*OO[[#This Row],[13]]/SUM(OO[13])</f>
        <v>0</v>
      </c>
      <c r="P521" s="10">
        <f>3/24*OO[[#This Row],[72 (27JUN1985 21:00:00)-Water Temperature (C)]]*OO[[#This Row],[14]]/SUM(OO[14])</f>
        <v>0</v>
      </c>
      <c r="Q521" s="10">
        <f>3/24*OO[[#This Row],[73 (28JUN1985 00:00:00)-Water Temperature (C)]]*OO[[#This Row],[15]]/SUM(OO[15])</f>
        <v>0</v>
      </c>
      <c r="R521" s="10">
        <f>3/24*OO[[#This Row],[74 (28JUN1985 03:00:00)-Water Temperature (C)]]*OO[[#This Row],[16]]/SUM(OO[16])</f>
        <v>0</v>
      </c>
      <c r="S521" s="10">
        <f>3/24*OO[[#This Row],[75 (28JUN1985 06:00:00)-Water Temperature (C)]]*OO[[#This Row],[17]]/SUM(OO[17])</f>
        <v>0</v>
      </c>
      <c r="T521" s="10">
        <f>3/24*OO[[#This Row],[76 (28JUN1985 09:00:00)-Water Temperature (C)]]*OO[[#This Row],[18]]/SUM(OO[18])</f>
        <v>0</v>
      </c>
      <c r="U521" s="10">
        <f>3/24*OO[[#This Row],[77 (28JUN1985 12:00:00)-Water Temperature (C)]]*OO[[#This Row],[19]]/SUM(OO[19])</f>
        <v>0</v>
      </c>
      <c r="V521" s="10">
        <f>3/24000000*OO[[#This Row],[78 (28JUN1985 15:00:00)-Water Temperature (C)]]*OO[[#This Row],[20]]</f>
        <v>0</v>
      </c>
      <c r="W521" s="10">
        <f>3/24000000*OO[[#This Row],[79 (28JUN1985 18:00:00)-Water Temperature (C)]]*OO[[#This Row],[21]]</f>
        <v>0</v>
      </c>
      <c r="X521" s="10">
        <f>3/24000000*OO[[#This Row],[80 (28JUN1985 21:00:00)-Water Temperature (C)]]*OO[[#This Row],[22]]</f>
        <v>0</v>
      </c>
      <c r="Y521" s="10">
        <f>3/24000000*OO[[#This Row],[81 (29JUN1985 00:00:00)-Water Temperature (C)]]*OO[[#This Row],[23]]</f>
        <v>0</v>
      </c>
      <c r="Z521" s="10">
        <f>3/24000000*OO[[#This Row],[82 (29JUN1985 03:00:00)-Water Temperature (C)]]*OO[[#This Row],[24]]</f>
        <v>0</v>
      </c>
      <c r="AA521" s="10">
        <f>3/24000000*OO[[#This Row],[83 (29JUN1985 06:00:00)-Water Temperature (C)]]*OO[[#This Row],[25]]</f>
        <v>0</v>
      </c>
      <c r="AB521" s="10">
        <f>3/24000000*OO[[#This Row],[84 (29JUN1985 09:00:00)-Water Temperature (C)]]*OO[[#This Row],[26]]</f>
        <v>0</v>
      </c>
      <c r="AC521" s="10">
        <f>3/24000000*OO[[#This Row],[85 (29JUN1985 12:00:00)-Water Temperature (C)]]*OO[[#This Row],[27]]</f>
        <v>0</v>
      </c>
      <c r="AD521" s="10">
        <f>3/24000000*OO[[#This Row],[86 (29JUN1985 15:00:00)-Water Temperature (C)]]*OO[[#This Row],[28]]</f>
        <v>0</v>
      </c>
      <c r="AE521" s="10">
        <f>3/24000000*OO[[#This Row],[88 (29JUN1985 21:00:00)-Water Temperature (C)]]*OO[[#This Row],[30]]</f>
        <v>0</v>
      </c>
      <c r="AF521" s="10">
        <f>3/24000000*OO[[#This Row],[88 (29JUN1985 21:00:00)-Water Temperature (C)]]*OO[[#This Row],[30]]</f>
        <v>0</v>
      </c>
      <c r="AG521" s="10">
        <f>3/24000000*OO[[#This Row],[89 (30JUN1985 00:00:00)-Water Temperature (C)]]*OO[[#This Row],[31]]</f>
        <v>5.7273105257812496E-43</v>
      </c>
      <c r="AH521" s="10">
        <f>3/24000000*OO[[#This Row],[90 (30JUN1985 03:00:00)-Water Temperature (C)]]*OO[[#This Row],[32]]</f>
        <v>4.5254924782825002E-39</v>
      </c>
      <c r="AI521" s="10">
        <f>3/24000000*OO[[#This Row],[91 (30JUN1985 06:00:00)-Water Temperature (C)]]*OO[[#This Row],[33]]</f>
        <v>1.2670974813749997E-35</v>
      </c>
      <c r="AJ521" s="10">
        <f>3/24000000*OO[[#This Row],[92 (30JUN1985 09:00:00)-Water Temperature (C)]]*OO[[#This Row],[34]]</f>
        <v>1.5073190595979998E-32</v>
      </c>
      <c r="AK521" s="10">
        <f>3/24000000*OO[[#This Row],[93 (30JUN1985 12:00:00)-Water Temperature (C)]]*OO[[#This Row],[35]]</f>
        <v>8.5688773321325002E-30</v>
      </c>
      <c r="AL521" s="10">
        <f>3/24000000*OO[[#This Row],[94 (30JUN1985 15:00:00)-Water Temperature (C)]]*OO[[#This Row],[36]]</f>
        <v>2.57886276114225E-27</v>
      </c>
      <c r="AM521" s="10">
        <f>3/24000000*OO[[#This Row],[95 (30JUN1985 18:00:00)-Water Temperature (C)]]*OO[[#This Row],[37]]</f>
        <v>4.4527795351874992E-25</v>
      </c>
      <c r="AN521" s="10">
        <f>3/24000000*OO[[#This Row],[96 (30JUN1985 21:00:00)-Water Temperature (C)]]*OO[[#This Row],[38]]</f>
        <v>4.7188992792374999E-23</v>
      </c>
      <c r="AO521" s="10">
        <f>3/24000000*OO[[#This Row],[97 (01JUL1985 00:00:00)-Water Temperature (C)]]*OO[[#This Row],[39]]</f>
        <v>3.247171124221875E-21</v>
      </c>
      <c r="AP521" s="10">
        <f>3/24000000*OO[[#This Row],[98 (01JUL1985 03:00:00)-Water Temperature (C)]]*OO[[#This Row],[40]]</f>
        <v>1.5223365531806249E-19</v>
      </c>
      <c r="AQ521" s="10">
        <f>3/24000000*OO[[#This Row],[99 (01JUL1985 06:00:00)-Water Temperature (C)]]*OO[[#This Row],[41]]</f>
        <v>5.0345434312062492E-18</v>
      </c>
      <c r="AR521" s="10">
        <f>3/24000000*OO[[#This Row],[100 (01JUL1985 09:00:00)-Water Temperature (C)]]*OO[[#This Row],[42]]</f>
        <v>1.2136747371839998E-16</v>
      </c>
      <c r="AS521" s="10">
        <f>3/24000000*OO[[#This Row],[101 (01JUL1985 12:00:00)-Water Temperature (C)]]*OO[[#This Row],[43]]</f>
        <v>2.2010480443062498E-15</v>
      </c>
      <c r="AT521" s="10">
        <f>3/24000000*OO[[#This Row],[102 (01JUL1985 15:00:00)-Water Temperature (C)]]*OO[[#This Row],[44]]</f>
        <v>3.0852691607739998E-14</v>
      </c>
      <c r="AU521" s="10">
        <f>3/24000000*OO[[#This Row],[103 (01JUL1985 18:00:00)-Water Temperature (C)]]*OO[[#This Row],[45]]</f>
        <v>3.4247829502136251E-13</v>
      </c>
      <c r="AV521" s="10">
        <f>3/24000000*OO[[#This Row],[104 (01JUL1985 21:00:00)-Water Temperature (C)]]*OO[[#This Row],[46]]</f>
        <v>3.074102290444625E-12</v>
      </c>
      <c r="AW521" s="10">
        <f>3/24000000*OO[[#This Row],[105 (02JUL1985 00:00:00)-Water Temperature (C)]]*OO[[#This Row],[47]]</f>
        <v>2.2758158021681251E-11</v>
      </c>
      <c r="AX521" s="10">
        <f>3/24000000*OO[[#This Row],[106 (02JUL1985 03:00:00)-Water Temperature (C)]]*OO[[#This Row],[48]]</f>
        <v>1.417790626531875E-10</v>
      </c>
      <c r="AY521" s="10">
        <f>3/24000000*OO[[#This Row],[107 (02JUL1985 06:00:00)-Water Temperature (C)]]*OO[[#This Row],[49]]</f>
        <v>7.5272007337999995E-10</v>
      </c>
      <c r="AZ521" s="10">
        <f>3/24000000*OO[[#This Row],[108 (02JUL1985 09:00:00)-Water Temperature (C)]]*OO[[#This Row],[50]]</f>
        <v>3.4518829356949999E-9</v>
      </c>
      <c r="BA521" s="10">
        <f>3/24000000*OO[[#This Row],[109 (02JUL1985 12:00:00)-Water Temperature (C)]]*OO[[#This Row],[51]]</f>
        <v>1.382387283136125E-8</v>
      </c>
      <c r="BB521" s="10">
        <f>3/24000000*OO[[#This Row],[110 (02JUL1985 15:00:00)-Water Temperature (C)]]*OO[[#This Row],[52]]</f>
        <v>4.8852805343749999E-8</v>
      </c>
      <c r="BC521" s="10">
        <f>3/24000000*OO[[#This Row],[111 (02JUL1985 18:00:00)-Water Temperature (C)]]*OO[[#This Row],[53]]</f>
        <v>1.5385334182881249E-7</v>
      </c>
      <c r="BD521" s="10">
        <f>3/24000000*OO[[#This Row],[112 (02JUL1985 21:00:00)-Water Temperature (C)]]*OO[[#This Row],[54]]</f>
        <v>4.3765257143687499E-7</v>
      </c>
      <c r="BE521" s="10">
        <f>3/24000000*OO[[#This Row],[113 (03JUL1985 00:00:00)-Water Temperature (C)]]*OO[[#This Row],[55]]</f>
        <v>1.1374885393533749E-6</v>
      </c>
      <c r="BF521" s="10">
        <f>3/24000000*OO[[#This Row],[114 (03JUL1985 03:00:00)-Water Temperature (C)]]*OO[[#This Row],[56]]</f>
        <v>2.7282675283229996E-6</v>
      </c>
      <c r="BG521" s="10">
        <f>3/24000000*OO[[#This Row],[115 (03JUL1985 06:00:00)-Water Temperature (C)]]*OO[[#This Row],[57]]</f>
        <v>6.0657169196362499E-6</v>
      </c>
      <c r="BH521" s="10">
        <f>3/24000000*OO[[#This Row],[116 (03JUL1985 09:00:00)-Water Temperature (C)]]*OO[[#This Row],[58]]</f>
        <v>1.25444301588925E-5</v>
      </c>
      <c r="BI521" s="10">
        <f>3/24000000*OO[[#This Row],[117 (03JUL1985 12:00:00)-Water Temperature (C)]]*OO[[#This Row],[59]]</f>
        <v>2.4330139754651247E-5</v>
      </c>
      <c r="BJ521" s="10">
        <f>3/24000000*OO[[#This Row],[118 (03JUL1985 15:00:00)-Water Temperature (C)]]*OO[[#This Row],[60]]</f>
        <v>4.4498082143124998E-5</v>
      </c>
      <c r="BK521" s="10">
        <f>3/24000000*OO[[#This Row],[119 (03JUL1985 18:00:00)-Water Temperature (C)]]*OO[[#This Row],[61]]</f>
        <v>7.7127004347712506E-5</v>
      </c>
      <c r="BL521" s="10">
        <f>3/24000000*OO[[#This Row],[120 (03JUL1985 21:00:00)-Water Temperature (C)]]*OO[[#This Row],[62]]</f>
        <v>1.2751220412540002E-4</v>
      </c>
      <c r="BM521" s="10">
        <f>3/24000000*OO[[#This Row],[121 (04JUL1985 00:00:00)-Water Temperature (C)]]*OO[[#This Row],[63]]</f>
        <v>2.0251493732112501E-4</v>
      </c>
      <c r="BN521" s="10">
        <f>3/24000000*OO[[#This Row],[122 (04JUL1985 03:00:00)-Water Temperature (C)]]*OO[[#This Row],[64]]</f>
        <v>3.1133628814809995E-4</v>
      </c>
      <c r="BO521" s="10">
        <f>3/24000000*OO[[#This Row],[123 (04JUL1985 06:00:00)-Water Temperature (C)]]*OO[[#This Row],[65]]</f>
        <v>4.6221846522800003E-4</v>
      </c>
      <c r="BP521" s="10">
        <f>3/24000000*OO[[#This Row],[124 (04JUL1985 09:00:00)-Water Temperature (C)]]*OO[[#This Row],[66]]</f>
        <v>6.6370251701587495E-4</v>
      </c>
      <c r="BQ521" s="10">
        <f>3/24000000*OO[[#This Row],[125 (04JUL1985 12:00:00)-Water Temperature (C)]]*OO[[#This Row],[67]]</f>
        <v>9.2260223984100005E-4</v>
      </c>
      <c r="BR521" s="10">
        <f>3/24000000*OO[[#This Row],[126 (04JUL1985 15:00:00)-Water Temperature (C)]]*OO[[#This Row],[68]]</f>
        <v>1.2469726647910001E-3</v>
      </c>
      <c r="BS521" s="10">
        <f>3/24000000*OO[[#This Row],[127 (04JUL1985 18:00:00)-Water Temperature (C)]]*OO[[#This Row],[69]]</f>
        <v>1.6418941159676249E-3</v>
      </c>
      <c r="BT521" s="10">
        <f>3/24000000*OO[[#This Row],[128 (04JUL1985 21:00:00)-Water Temperature (C)]]*OO[[#This Row],[70]]</f>
        <v>2.1152981008589998E-3</v>
      </c>
      <c r="BU521" s="10">
        <f>3/24000000*OO[[#This Row],[129 (05JUL1985 00:00:00)-Water Temperature (C)]]*OO[[#This Row],[71]]</f>
        <v>2.6754769986955E-3</v>
      </c>
      <c r="BV521" s="10">
        <f>3/24000000*OO[[#This Row],[130 (05JUL1985 03:00:00)-Water Temperature (C)]]*OO[[#This Row],[72]]</f>
        <v>3.3385056954734998E-3</v>
      </c>
      <c r="BW521" s="10">
        <f>3/24000000*OO[[#This Row],[131 (05JUL1985 06:00:00)-Water Temperature (C)]]*OO[[#This Row],[73]]</f>
        <v>4.0964584899262496E-3</v>
      </c>
      <c r="BX521" s="10">
        <f>3/24000000*OO[[#This Row],[132 (05JUL1985 09:00:00)-Water Temperature (C)]]*OO[[#This Row],[74]]</f>
        <v>4.9478649824174995E-3</v>
      </c>
      <c r="BY521" s="10">
        <f>3/24000000*OO[[#This Row],[133 (05JUL1985 12:00:00)-Water Temperature (C)]]*OO[[#This Row],[75]]</f>
        <v>5.8875775525087503E-3</v>
      </c>
      <c r="BZ521" s="10">
        <f>3/24000000*OO[[#This Row],[134 (05JUL1985 15:00:00)-Water Temperature (C)]]*OO[[#This Row],[76]]</f>
        <v>6.8998635008549998E-3</v>
      </c>
      <c r="CA521" s="10">
        <f>3/24000000*OO[[#This Row],[135 (05JUL1985 18:00:00)-Water Temperature (C)]]*OO[[#This Row],[77]]</f>
        <v>7.9786489884887488E-3</v>
      </c>
      <c r="CB521" s="10">
        <f>3/24000000*OO[[#This Row],[136 (05JUL1985 21:00:00)-Water Temperature (C)]]*OO[[#This Row],[78]]</f>
        <v>9.1239286962450008E-3</v>
      </c>
      <c r="CC521" s="10">
        <f>3/24000000*OO[[#This Row],[137 (06JUL1985 00:00:00)-Water Temperature (C)]]*OO[[#This Row],[79]]</f>
        <v>1.03442401970425E-2</v>
      </c>
      <c r="CD521" s="10">
        <f>3/24000000*OO[[#This Row],[138 (06JUL1985 03:00:00)-Water Temperature (C)]]*OO[[#This Row],[80]]</f>
        <v>1.1666130030940001E-2</v>
      </c>
      <c r="CE521" s="10">
        <f>3/24000000*OO[[#This Row],[139 (06JUL1985 06:00:00)-Water Temperature (C)]]*OO[[#This Row],[81]]</f>
        <v>1.3053038126107501E-2</v>
      </c>
      <c r="CF521" s="10">
        <f>3/24000000*OO[[#This Row],[140 (06JUL1985 09:00:00)-Water Temperature (C)]]*OO[[#This Row],[82]]</f>
        <v>1.4493078738277499E-2</v>
      </c>
      <c r="CG521" s="10">
        <f>3/24000000*OO[[#This Row],[141 (06JUL1985 12:00:00)-Water Temperature (C)]]*OO[[#This Row],[83]]</f>
        <v>1.5957788115079998E-2</v>
      </c>
      <c r="CH521" s="10">
        <f>3/24000000*OO[[#This Row],[142 (06JUL1985 15:00:00)-Water Temperature (C)]]*OO[[#This Row],[84]]</f>
        <v>1.74247233958E-2</v>
      </c>
      <c r="CI521" s="10">
        <f>3/24000000*OO[[#This Row],[143 (06JUL1985 18:00:00)-Water Temperature (C)]]*OO[[#This Row],[85]]</f>
        <v>1.8856934386963748E-2</v>
      </c>
      <c r="CJ521" s="10">
        <f>3/24000000*OO[[#This Row],[144 (06JUL1985 21:00:00)-Water Temperature (C)]]*OO[[#This Row],[86]]</f>
        <v>2.0281628592809998E-2</v>
      </c>
      <c r="CK521" s="10">
        <f>3/24000000*OO[[#This Row],[145 (07JUL1985 00:00:00)-Water Temperature (C)]]*OO[[#This Row],[87]]</f>
        <v>2.1713299287737502E-2</v>
      </c>
      <c r="CL521" s="10">
        <f>3/24000000*OO[[#This Row],[146 (07JUL1985 03:00:00)-Water Temperature (C)]]*OO[[#This Row],[88]]</f>
        <v>2.3234596180876248E-2</v>
      </c>
      <c r="CM521" s="10">
        <f>3/24000000*OO[[#This Row],[147 (07JUL1985 06:00:00)-Water Temperature (C)]]*OO[[#This Row],[89]]</f>
        <v>2.4729892626749995E-2</v>
      </c>
      <c r="CN521" s="10">
        <f>3/24000000*OO[[#This Row],[148 (07JUL1985 09:00:00)-Water Temperature (C)]]*OO[[#This Row],[90]]</f>
        <v>2.6180199230831248E-2</v>
      </c>
      <c r="CO521" s="10">
        <f>3/24000000*OO[[#This Row],[149 (07JUL1985 12:00:00)-Water Temperature (C)]]*OO[[#This Row],[91]]</f>
        <v>2.7592181121902499E-2</v>
      </c>
      <c r="CP521" s="10">
        <f>3/24000000*OO[[#This Row],[150 (07JUL1985 15:00:00)-Water Temperature (C)]]*OO[[#This Row],[92]]</f>
        <v>2.8983277703231246E-2</v>
      </c>
      <c r="CQ521" s="10">
        <f>3/24000000*OO[[#This Row],[151 (07JUL1985 18:00:00)-Water Temperature (C)]]*OO[[#This Row],[93]]</f>
        <v>3.0315234862517502E-2</v>
      </c>
      <c r="CR521" s="10">
        <f>3/24000000*OO[[#This Row],[152 (07JUL1985 21:00:00)-Water Temperature (C)]]*OO[[#This Row],[94]]</f>
        <v>3.1608568749119992E-2</v>
      </c>
      <c r="CS521" s="10">
        <f>3/24000000*OO[[#This Row],[153 (08JUL1985 00:00:00)-Water Temperature (C)]]*OO[[#This Row],[95]]</f>
        <v>3.2874515707199993E-2</v>
      </c>
      <c r="CT521" s="10">
        <f>3/24000000*OO[[#This Row],[154 (08JUL1985 03:00:00)-Water Temperature (C)]]*OO[[#This Row],[96]]</f>
        <v>3.4260529771229994E-2</v>
      </c>
      <c r="CU521" s="10">
        <f>3/24000000*OO[[#This Row],[155 (08JUL1985 06:00:00)-Water Temperature (C)]]*OO[[#This Row],[97]]</f>
        <v>3.5646703440198747E-2</v>
      </c>
      <c r="CV521" s="10">
        <f>3/24000000*OO[[#This Row],[156 (08JUL1985 09:00:00)-Water Temperature (C)]]*OO[[#This Row],[98]]</f>
        <v>3.6954821449848754E-2</v>
      </c>
      <c r="CW521" s="10">
        <f>3/24000000*OO[[#This Row],[157 (08JUL1985 12:00:00)-Water Temperature (C)]]*OO[[#This Row],[99]]</f>
        <v>3.8205854572724997E-2</v>
      </c>
    </row>
    <row r="522" spans="1:101" x14ac:dyDescent="0.35">
      <c r="A522" t="s">
        <v>529</v>
      </c>
      <c r="B522">
        <v>795.98519999999996</v>
      </c>
      <c r="C522" s="10">
        <f>3/24*OO[[#This Row],[59 (26JUN1985 06:00:00)-Water Temperature (C)]]*OO[[#This Row],[1]]/SUM(OO[1])</f>
        <v>0</v>
      </c>
      <c r="D522" s="10">
        <f>3/24*OO[[#This Row],[60 (26JUN1985 09:00:00)-Water Temperature (C)]]*OO[[#This Row],[2]]/SUM(OO[2])</f>
        <v>0</v>
      </c>
      <c r="E522" s="10">
        <f>3/24*OO[[#This Row],[61 (26JUN1985 12:00:00)-Water Temperature (C)]]*OO[[#This Row],[3]]/SUM(OO[3])</f>
        <v>0</v>
      </c>
      <c r="F522" s="10">
        <f>3/24*OO[[#This Row],[62 (26JUN1985 15:00:00)-Water Temperature (C)]]*OO[[#This Row],[4]]/SUM(OO[4])</f>
        <v>0</v>
      </c>
      <c r="G522" s="10">
        <f>3/24*OO[[#This Row],[63 (26JUN1985 18:00:00)-Water Temperature (C)]]*OO[[#This Row],[5]]/SUM(OO[5])</f>
        <v>0</v>
      </c>
      <c r="H522" s="10">
        <f>3/24*OO[[#This Row],[64 (26JUN1985 21:00:00)-Water Temperature (C)]]*OO[[#This Row],[6]]/SUM(OO[6])</f>
        <v>0</v>
      </c>
      <c r="I522" s="10">
        <f>3/24*OO[[#This Row],[65 (27JUN1985 00:00:00)-Water Temperature (C)]]*OO[[#This Row],[7]]/SUM(OO[7])</f>
        <v>0</v>
      </c>
      <c r="J522" s="10">
        <f>3/24*OO[[#This Row],[66 (27JUN1985 03:00:00)-Water Temperature (C)]]*OO[[#This Row],[8]]/SUM(OO[8])</f>
        <v>0</v>
      </c>
      <c r="K522" s="10">
        <f>3/24*OO[[#This Row],[67 (27JUN1985 06:00:00)-Water Temperature (C)]]*OO[[#This Row],[9]]/SUM(OO[9])</f>
        <v>0</v>
      </c>
      <c r="L522" s="10">
        <f>3/24*OO[[#This Row],[68 (27JUN1985 09:00:00)-Water Temperature (C)]]*OO[[#This Row],[10]]/SUM(OO[10])</f>
        <v>0</v>
      </c>
      <c r="M522" s="10">
        <f>3/24*OO[[#This Row],[69 (27JUN1985 12:00:00)-Water Temperature (C)]]*OO[[#This Row],[11]]/SUM(OO[11])</f>
        <v>0</v>
      </c>
      <c r="N522" s="10">
        <f>3/24*OO[[#This Row],[70 (27JUN1985 15:00:00)-Water Temperature (C)]]*OO[[#This Row],[12]]/SUM(OO[12])</f>
        <v>0</v>
      </c>
      <c r="O522" s="10">
        <f>3/24*OO[[#This Row],[71 (27JUN1985 18:00:00)-Water Temperature (C)]]*OO[[#This Row],[13]]/SUM(OO[13])</f>
        <v>0</v>
      </c>
      <c r="P522" s="10">
        <f>3/24*OO[[#This Row],[72 (27JUN1985 21:00:00)-Water Temperature (C)]]*OO[[#This Row],[14]]/SUM(OO[14])</f>
        <v>0</v>
      </c>
      <c r="Q522" s="10">
        <f>3/24*OO[[#This Row],[73 (28JUN1985 00:00:00)-Water Temperature (C)]]*OO[[#This Row],[15]]/SUM(OO[15])</f>
        <v>0</v>
      </c>
      <c r="R522" s="10">
        <f>3/24*OO[[#This Row],[74 (28JUN1985 03:00:00)-Water Temperature (C)]]*OO[[#This Row],[16]]/SUM(OO[16])</f>
        <v>0</v>
      </c>
      <c r="S522" s="10">
        <f>3/24*OO[[#This Row],[75 (28JUN1985 06:00:00)-Water Temperature (C)]]*OO[[#This Row],[17]]/SUM(OO[17])</f>
        <v>0</v>
      </c>
      <c r="T522" s="10">
        <f>3/24*OO[[#This Row],[76 (28JUN1985 09:00:00)-Water Temperature (C)]]*OO[[#This Row],[18]]/SUM(OO[18])</f>
        <v>0</v>
      </c>
      <c r="U522" s="10">
        <f>3/24*OO[[#This Row],[77 (28JUN1985 12:00:00)-Water Temperature (C)]]*OO[[#This Row],[19]]/SUM(OO[19])</f>
        <v>0</v>
      </c>
      <c r="V522" s="10">
        <f>3/24000000*OO[[#This Row],[78 (28JUN1985 15:00:00)-Water Temperature (C)]]*OO[[#This Row],[20]]</f>
        <v>0</v>
      </c>
      <c r="W522" s="10">
        <f>3/24000000*OO[[#This Row],[79 (28JUN1985 18:00:00)-Water Temperature (C)]]*OO[[#This Row],[21]]</f>
        <v>0</v>
      </c>
      <c r="X522" s="10">
        <f>3/24000000*OO[[#This Row],[80 (28JUN1985 21:00:00)-Water Temperature (C)]]*OO[[#This Row],[22]]</f>
        <v>0</v>
      </c>
      <c r="Y522" s="10">
        <f>3/24000000*OO[[#This Row],[81 (29JUN1985 00:00:00)-Water Temperature (C)]]*OO[[#This Row],[23]]</f>
        <v>0</v>
      </c>
      <c r="Z522" s="10">
        <f>3/24000000*OO[[#This Row],[82 (29JUN1985 03:00:00)-Water Temperature (C)]]*OO[[#This Row],[24]]</f>
        <v>0</v>
      </c>
      <c r="AA522" s="10">
        <f>3/24000000*OO[[#This Row],[83 (29JUN1985 06:00:00)-Water Temperature (C)]]*OO[[#This Row],[25]]</f>
        <v>0</v>
      </c>
      <c r="AB522" s="10">
        <f>3/24000000*OO[[#This Row],[84 (29JUN1985 09:00:00)-Water Temperature (C)]]*OO[[#This Row],[26]]</f>
        <v>0</v>
      </c>
      <c r="AC522" s="10">
        <f>3/24000000*OO[[#This Row],[85 (29JUN1985 12:00:00)-Water Temperature (C)]]*OO[[#This Row],[27]]</f>
        <v>0</v>
      </c>
      <c r="AD522" s="10">
        <f>3/24000000*OO[[#This Row],[86 (29JUN1985 15:00:00)-Water Temperature (C)]]*OO[[#This Row],[28]]</f>
        <v>0</v>
      </c>
      <c r="AE522" s="10">
        <f>3/24000000*OO[[#This Row],[88 (29JUN1985 21:00:00)-Water Temperature (C)]]*OO[[#This Row],[30]]</f>
        <v>0</v>
      </c>
      <c r="AF522" s="10">
        <f>3/24000000*OO[[#This Row],[88 (29JUN1985 21:00:00)-Water Temperature (C)]]*OO[[#This Row],[30]]</f>
        <v>0</v>
      </c>
      <c r="AG522" s="10">
        <f>3/24000000*OO[[#This Row],[89 (30JUN1985 00:00:00)-Water Temperature (C)]]*OO[[#This Row],[31]]</f>
        <v>1.52155379103E-43</v>
      </c>
      <c r="AH522" s="10">
        <f>3/24000000*OO[[#This Row],[90 (30JUN1985 03:00:00)-Water Temperature (C)]]*OO[[#This Row],[32]]</f>
        <v>1.3000992524939999E-39</v>
      </c>
      <c r="AI522" s="10">
        <f>3/24000000*OO[[#This Row],[91 (30JUN1985 06:00:00)-Water Temperature (C)]]*OO[[#This Row],[33]]</f>
        <v>3.888775165275E-36</v>
      </c>
      <c r="AJ522" s="10">
        <f>3/24000000*OO[[#This Row],[92 (30JUN1985 09:00:00)-Water Temperature (C)]]*OO[[#This Row],[34]]</f>
        <v>4.9138185090099999E-33</v>
      </c>
      <c r="AK522" s="10">
        <f>3/24000000*OO[[#This Row],[93 (30JUN1985 12:00:00)-Water Temperature (C)]]*OO[[#This Row],[35]]</f>
        <v>2.9515413860399998E-30</v>
      </c>
      <c r="AL522" s="10">
        <f>3/24000000*OO[[#This Row],[94 (30JUN1985 15:00:00)-Water Temperature (C)]]*OO[[#This Row],[36]]</f>
        <v>9.3411221142374986E-28</v>
      </c>
      <c r="AM522" s="10">
        <f>3/24000000*OO[[#This Row],[95 (30JUN1985 18:00:00)-Water Temperature (C)]]*OO[[#This Row],[37]]</f>
        <v>1.6905564844349999E-25</v>
      </c>
      <c r="AN522" s="10">
        <f>3/24000000*OO[[#This Row],[96 (30JUN1985 21:00:00)-Water Temperature (C)]]*OO[[#This Row],[38]]</f>
        <v>1.8723836691654999E-23</v>
      </c>
      <c r="AO522" s="10">
        <f>3/24000000*OO[[#This Row],[97 (01JUL1985 00:00:00)-Water Temperature (C)]]*OO[[#This Row],[39]]</f>
        <v>1.3430966650994998E-21</v>
      </c>
      <c r="AP522" s="10">
        <f>3/24000000*OO[[#This Row],[98 (01JUL1985 03:00:00)-Water Temperature (C)]]*OO[[#This Row],[40]]</f>
        <v>6.5480314615049995E-20</v>
      </c>
      <c r="AQ522" s="10">
        <f>3/24000000*OO[[#This Row],[99 (01JUL1985 06:00:00)-Water Temperature (C)]]*OO[[#This Row],[41]]</f>
        <v>2.246862258407E-18</v>
      </c>
      <c r="AR522" s="10">
        <f>3/24000000*OO[[#This Row],[100 (01JUL1985 09:00:00)-Water Temperature (C)]]*OO[[#This Row],[42]]</f>
        <v>5.6090393826900003E-17</v>
      </c>
      <c r="AS522" s="10">
        <f>3/24000000*OO[[#This Row],[101 (01JUL1985 12:00:00)-Water Temperature (C)]]*OO[[#This Row],[43]]</f>
        <v>1.0514909636485001E-15</v>
      </c>
      <c r="AT522" s="10">
        <f>3/24000000*OO[[#This Row],[102 (01JUL1985 15:00:00)-Water Temperature (C)]]*OO[[#This Row],[44]]</f>
        <v>1.5211321504492501E-14</v>
      </c>
      <c r="AU522" s="10">
        <f>3/24000000*OO[[#This Row],[103 (01JUL1985 18:00:00)-Water Temperature (C)]]*OO[[#This Row],[45]]</f>
        <v>1.7400557150504999E-13</v>
      </c>
      <c r="AV522" s="10">
        <f>3/24000000*OO[[#This Row],[104 (01JUL1985 21:00:00)-Water Temperature (C)]]*OO[[#This Row],[46]]</f>
        <v>1.6072863724328749E-12</v>
      </c>
      <c r="AW522" s="10">
        <f>3/24000000*OO[[#This Row],[105 (02JUL1985 00:00:00)-Water Temperature (C)]]*OO[[#This Row],[47]]</f>
        <v>1.2228872047035E-11</v>
      </c>
      <c r="AX522" s="10">
        <f>3/24000000*OO[[#This Row],[106 (02JUL1985 03:00:00)-Water Temperature (C)]]*OO[[#This Row],[48]]</f>
        <v>7.8195201992762488E-11</v>
      </c>
      <c r="AY522" s="10">
        <f>3/24000000*OO[[#This Row],[107 (02JUL1985 06:00:00)-Water Temperature (C)]]*OO[[#This Row],[49]]</f>
        <v>4.2557753151199998E-10</v>
      </c>
      <c r="AZ522" s="10">
        <f>3/24000000*OO[[#This Row],[108 (02JUL1985 09:00:00)-Water Temperature (C)]]*OO[[#This Row],[50]]</f>
        <v>1.9982896671341245E-9</v>
      </c>
      <c r="BA522" s="10">
        <f>3/24000000*OO[[#This Row],[109 (02JUL1985 12:00:00)-Water Temperature (C)]]*OO[[#This Row],[51]]</f>
        <v>8.1846433236225005E-9</v>
      </c>
      <c r="BB522" s="10">
        <f>3/24000000*OO[[#This Row],[110 (02JUL1985 15:00:00)-Water Temperature (C)]]*OO[[#This Row],[52]]</f>
        <v>2.9549529909212496E-8</v>
      </c>
      <c r="BC522" s="10">
        <f>3/24000000*OO[[#This Row],[111 (02JUL1985 18:00:00)-Water Temperature (C)]]*OO[[#This Row],[53]]</f>
        <v>9.4977179518424998E-8</v>
      </c>
      <c r="BD522" s="10">
        <f>3/24000000*OO[[#This Row],[112 (02JUL1985 21:00:00)-Water Temperature (C)]]*OO[[#This Row],[54]]</f>
        <v>2.7546840911882497E-7</v>
      </c>
      <c r="BE522" s="10">
        <f>3/24000000*OO[[#This Row],[113 (03JUL1985 00:00:00)-Water Temperature (C)]]*OO[[#This Row],[55]]</f>
        <v>7.2936673433999996E-7</v>
      </c>
      <c r="BF522" s="10">
        <f>3/24000000*OO[[#This Row],[114 (03JUL1985 03:00:00)-Water Temperature (C)]]*OO[[#This Row],[56]]</f>
        <v>1.7804544948587502E-6</v>
      </c>
      <c r="BG522" s="10">
        <f>3/24000000*OO[[#This Row],[115 (03JUL1985 06:00:00)-Water Temperature (C)]]*OO[[#This Row],[57]]</f>
        <v>4.0247155720849997E-6</v>
      </c>
      <c r="BH522" s="10">
        <f>3/24000000*OO[[#This Row],[116 (03JUL1985 09:00:00)-Water Temperature (C)]]*OO[[#This Row],[58]]</f>
        <v>8.4551717404737501E-6</v>
      </c>
      <c r="BI522" s="10">
        <f>3/24000000*OO[[#This Row],[117 (03JUL1985 12:00:00)-Water Temperature (C)]]*OO[[#This Row],[59]]</f>
        <v>1.6644397184895001E-5</v>
      </c>
      <c r="BJ522" s="10">
        <f>3/24000000*OO[[#This Row],[118 (03JUL1985 15:00:00)-Water Temperature (C)]]*OO[[#This Row],[60]]</f>
        <v>3.0872305832875001E-5</v>
      </c>
      <c r="BK522" s="10">
        <f>3/24000000*OO[[#This Row],[119 (03JUL1985 18:00:00)-Water Temperature (C)]]*OO[[#This Row],[61]]</f>
        <v>5.4228394048950001E-5</v>
      </c>
      <c r="BL522" s="10">
        <f>3/24000000*OO[[#This Row],[120 (03JUL1985 21:00:00)-Water Temperature (C)]]*OO[[#This Row],[62]]</f>
        <v>9.0793413334650005E-5</v>
      </c>
      <c r="BM522" s="10">
        <f>3/24000000*OO[[#This Row],[121 (04JUL1985 00:00:00)-Water Temperature (C)]]*OO[[#This Row],[63]]</f>
        <v>1.4594455649487501E-4</v>
      </c>
      <c r="BN522" s="10">
        <f>3/24000000*OO[[#This Row],[122 (04JUL1985 03:00:00)-Water Temperature (C)]]*OO[[#This Row],[64]]</f>
        <v>2.2692610363634998E-4</v>
      </c>
      <c r="BO522" s="10">
        <f>3/24000000*OO[[#This Row],[123 (04JUL1985 06:00:00)-Water Temperature (C)]]*OO[[#This Row],[65]]</f>
        <v>3.4048868146125002E-4</v>
      </c>
      <c r="BP522" s="10">
        <f>3/24000000*OO[[#This Row],[124 (04JUL1985 09:00:00)-Water Temperature (C)]]*OO[[#This Row],[66]]</f>
        <v>4.9379214689999993E-4</v>
      </c>
      <c r="BQ522" s="10">
        <f>3/24000000*OO[[#This Row],[125 (04JUL1985 12:00:00)-Water Temperature (C)]]*OO[[#This Row],[67]]</f>
        <v>6.9288081891224985E-4</v>
      </c>
      <c r="BR522" s="10">
        <f>3/24000000*OO[[#This Row],[126 (04JUL1985 15:00:00)-Water Temperature (C)]]*OO[[#This Row],[68]]</f>
        <v>9.4487539117700005E-4</v>
      </c>
      <c r="BS522" s="10">
        <f>3/24000000*OO[[#This Row],[127 (04JUL1985 18:00:00)-Water Temperature (C)]]*OO[[#This Row],[69]]</f>
        <v>1.2547345951357501E-3</v>
      </c>
      <c r="BT522" s="10">
        <f>3/24000000*OO[[#This Row],[128 (04JUL1985 21:00:00)-Water Temperature (C)]]*OO[[#This Row],[70]]</f>
        <v>1.6295736459705E-3</v>
      </c>
      <c r="BU522" s="10">
        <f>3/24000000*OO[[#This Row],[129 (05JUL1985 00:00:00)-Water Temperature (C)]]*OO[[#This Row],[71]]</f>
        <v>2.0770916129064995E-3</v>
      </c>
      <c r="BV522" s="10">
        <f>3/24000000*OO[[#This Row],[130 (05JUL1985 03:00:00)-Water Temperature (C)]]*OO[[#This Row],[72]]</f>
        <v>2.6107994896899999E-3</v>
      </c>
      <c r="BW522" s="10">
        <f>3/24000000*OO[[#This Row],[131 (05JUL1985 06:00:00)-Water Temperature (C)]]*OO[[#This Row],[73]]</f>
        <v>3.2254636568525004E-3</v>
      </c>
      <c r="BX522" s="10">
        <f>3/24000000*OO[[#This Row],[132 (05JUL1985 09:00:00)-Water Temperature (C)]]*OO[[#This Row],[74]]</f>
        <v>3.9208944639987503E-3</v>
      </c>
      <c r="BY522" s="10">
        <f>3/24000000*OO[[#This Row],[133 (05JUL1985 12:00:00)-Water Temperature (C)]]*OO[[#This Row],[75]]</f>
        <v>4.6941066560212503E-3</v>
      </c>
      <c r="BZ522" s="10">
        <f>3/24000000*OO[[#This Row],[134 (05JUL1985 15:00:00)-Water Temperature (C)]]*OO[[#This Row],[76]]</f>
        <v>5.533185253797499E-3</v>
      </c>
      <c r="CA522" s="10">
        <f>3/24000000*OO[[#This Row],[135 (05JUL1985 18:00:00)-Water Temperature (C)]]*OO[[#This Row],[77]]</f>
        <v>6.433952078455E-3</v>
      </c>
      <c r="CB522" s="10">
        <f>3/24000000*OO[[#This Row],[136 (05JUL1985 21:00:00)-Water Temperature (C)]]*OO[[#This Row],[78]]</f>
        <v>7.3965602491199989E-3</v>
      </c>
      <c r="CC522" s="10">
        <f>3/24000000*OO[[#This Row],[137 (06JUL1985 00:00:00)-Water Temperature (C)]]*OO[[#This Row],[79]]</f>
        <v>8.4287580627249985E-3</v>
      </c>
      <c r="CD522" s="10">
        <f>3/24000000*OO[[#This Row],[138 (06JUL1985 03:00:00)-Water Temperature (C)]]*OO[[#This Row],[80]]</f>
        <v>9.5520532197749999E-3</v>
      </c>
      <c r="CE522" s="10">
        <f>3/24000000*OO[[#This Row],[139 (06JUL1985 06:00:00)-Water Temperature (C)]]*OO[[#This Row],[81]]</f>
        <v>1.0736733847612499E-2</v>
      </c>
      <c r="CF522" s="10">
        <f>3/24000000*OO[[#This Row],[140 (06JUL1985 09:00:00)-Water Temperature (C)]]*OO[[#This Row],[82]]</f>
        <v>1.19730885753375E-2</v>
      </c>
      <c r="CG522" s="10">
        <f>3/24000000*OO[[#This Row],[141 (06JUL1985 12:00:00)-Water Temperature (C)]]*OO[[#This Row],[83]]</f>
        <v>1.3237808842809999E-2</v>
      </c>
      <c r="CH522" s="10">
        <f>3/24000000*OO[[#This Row],[142 (06JUL1985 15:00:00)-Water Temperature (C)]]*OO[[#This Row],[84]]</f>
        <v>1.4511771547684998E-2</v>
      </c>
      <c r="CI522" s="10">
        <f>3/24000000*OO[[#This Row],[143 (06JUL1985 18:00:00)-Water Temperature (C)]]*OO[[#This Row],[85]]</f>
        <v>1.5764178455552499E-2</v>
      </c>
      <c r="CJ522" s="10">
        <f>3/24000000*OO[[#This Row],[144 (06JUL1985 21:00:00)-Water Temperature (C)]]*OO[[#This Row],[86]]</f>
        <v>1.7016891933870001E-2</v>
      </c>
      <c r="CK522" s="10">
        <f>3/24000000*OO[[#This Row],[145 (07JUL1985 00:00:00)-Water Temperature (C)]]*OO[[#This Row],[87]]</f>
        <v>1.8282535660486248E-2</v>
      </c>
      <c r="CL522" s="10">
        <f>3/24000000*OO[[#This Row],[146 (07JUL1985 03:00:00)-Water Temperature (C)]]*OO[[#This Row],[88]]</f>
        <v>1.9629958657443752E-2</v>
      </c>
      <c r="CM522" s="10">
        <f>3/24000000*OO[[#This Row],[147 (07JUL1985 06:00:00)-Water Temperature (C)]]*OO[[#This Row],[89]]</f>
        <v>2.0960101411599999E-2</v>
      </c>
      <c r="CN522" s="10">
        <f>3/24000000*OO[[#This Row],[148 (07JUL1985 09:00:00)-Water Temperature (C)]]*OO[[#This Row],[90]]</f>
        <v>2.2258347061859994E-2</v>
      </c>
      <c r="CO522" s="10">
        <f>3/24000000*OO[[#This Row],[149 (07JUL1985 12:00:00)-Water Temperature (C)]]*OO[[#This Row],[91]]</f>
        <v>2.3528565647759996E-2</v>
      </c>
      <c r="CP522" s="10">
        <f>3/24000000*OO[[#This Row],[150 (07JUL1985 15:00:00)-Water Temperature (C)]]*OO[[#This Row],[92]]</f>
        <v>2.4785342466787499E-2</v>
      </c>
      <c r="CQ522" s="10">
        <f>3/24000000*OO[[#This Row],[151 (07JUL1985 18:00:00)-Water Temperature (C)]]*OO[[#This Row],[93]]</f>
        <v>2.5996387118369994E-2</v>
      </c>
      <c r="CR522" s="10">
        <f>3/24000000*OO[[#This Row],[152 (07JUL1985 21:00:00)-Water Temperature (C)]]*OO[[#This Row],[94]]</f>
        <v>2.7178062397199998E-2</v>
      </c>
      <c r="CS522" s="10">
        <f>3/24000000*OO[[#This Row],[153 (08JUL1985 00:00:00)-Water Temperature (C)]]*OO[[#This Row],[95]]</f>
        <v>2.8340569235738751E-2</v>
      </c>
      <c r="CT522" s="10">
        <f>3/24000000*OO[[#This Row],[154 (08JUL1985 03:00:00)-Water Temperature (C)]]*OO[[#This Row],[96]]</f>
        <v>2.9609511983999998E-2</v>
      </c>
      <c r="CU522" s="10">
        <f>3/24000000*OO[[#This Row],[155 (08JUL1985 06:00:00)-Water Temperature (C)]]*OO[[#This Row],[97]]</f>
        <v>3.0880466122112496E-2</v>
      </c>
      <c r="CV522" s="10">
        <f>3/24000000*OO[[#This Row],[156 (08JUL1985 09:00:00)-Water Temperature (C)]]*OO[[#This Row],[98]]</f>
        <v>3.2086322775482498E-2</v>
      </c>
      <c r="CW522" s="10">
        <f>3/24000000*OO[[#This Row],[157 (08JUL1985 12:00:00)-Water Temperature (C)]]*OO[[#This Row],[99]]</f>
        <v>3.3245846784637496E-2</v>
      </c>
    </row>
    <row r="523" spans="1:101" x14ac:dyDescent="0.35">
      <c r="A523" t="s">
        <v>530</v>
      </c>
      <c r="B523">
        <v>785.01239999999996</v>
      </c>
      <c r="C523" s="10">
        <f>3/24*OO[[#This Row],[59 (26JUN1985 06:00:00)-Water Temperature (C)]]*OO[[#This Row],[1]]/SUM(OO[1])</f>
        <v>0</v>
      </c>
      <c r="D523" s="10">
        <f>3/24*OO[[#This Row],[60 (26JUN1985 09:00:00)-Water Temperature (C)]]*OO[[#This Row],[2]]/SUM(OO[2])</f>
        <v>0</v>
      </c>
      <c r="E523" s="10">
        <f>3/24*OO[[#This Row],[61 (26JUN1985 12:00:00)-Water Temperature (C)]]*OO[[#This Row],[3]]/SUM(OO[3])</f>
        <v>0</v>
      </c>
      <c r="F523" s="10">
        <f>3/24*OO[[#This Row],[62 (26JUN1985 15:00:00)-Water Temperature (C)]]*OO[[#This Row],[4]]/SUM(OO[4])</f>
        <v>0</v>
      </c>
      <c r="G523" s="10">
        <f>3/24*OO[[#This Row],[63 (26JUN1985 18:00:00)-Water Temperature (C)]]*OO[[#This Row],[5]]/SUM(OO[5])</f>
        <v>0</v>
      </c>
      <c r="H523" s="10">
        <f>3/24*OO[[#This Row],[64 (26JUN1985 21:00:00)-Water Temperature (C)]]*OO[[#This Row],[6]]/SUM(OO[6])</f>
        <v>0</v>
      </c>
      <c r="I523" s="10">
        <f>3/24*OO[[#This Row],[65 (27JUN1985 00:00:00)-Water Temperature (C)]]*OO[[#This Row],[7]]/SUM(OO[7])</f>
        <v>0</v>
      </c>
      <c r="J523" s="10">
        <f>3/24*OO[[#This Row],[66 (27JUN1985 03:00:00)-Water Temperature (C)]]*OO[[#This Row],[8]]/SUM(OO[8])</f>
        <v>0</v>
      </c>
      <c r="K523" s="10">
        <f>3/24*OO[[#This Row],[67 (27JUN1985 06:00:00)-Water Temperature (C)]]*OO[[#This Row],[9]]/SUM(OO[9])</f>
        <v>0</v>
      </c>
      <c r="L523" s="10">
        <f>3/24*OO[[#This Row],[68 (27JUN1985 09:00:00)-Water Temperature (C)]]*OO[[#This Row],[10]]/SUM(OO[10])</f>
        <v>0</v>
      </c>
      <c r="M523" s="10">
        <f>3/24*OO[[#This Row],[69 (27JUN1985 12:00:00)-Water Temperature (C)]]*OO[[#This Row],[11]]/SUM(OO[11])</f>
        <v>0</v>
      </c>
      <c r="N523" s="10">
        <f>3/24*OO[[#This Row],[70 (27JUN1985 15:00:00)-Water Temperature (C)]]*OO[[#This Row],[12]]/SUM(OO[12])</f>
        <v>0</v>
      </c>
      <c r="O523" s="10">
        <f>3/24*OO[[#This Row],[71 (27JUN1985 18:00:00)-Water Temperature (C)]]*OO[[#This Row],[13]]/SUM(OO[13])</f>
        <v>0</v>
      </c>
      <c r="P523" s="10">
        <f>3/24*OO[[#This Row],[72 (27JUN1985 21:00:00)-Water Temperature (C)]]*OO[[#This Row],[14]]/SUM(OO[14])</f>
        <v>0</v>
      </c>
      <c r="Q523" s="10">
        <f>3/24*OO[[#This Row],[73 (28JUN1985 00:00:00)-Water Temperature (C)]]*OO[[#This Row],[15]]/SUM(OO[15])</f>
        <v>0</v>
      </c>
      <c r="R523" s="10">
        <f>3/24*OO[[#This Row],[74 (28JUN1985 03:00:00)-Water Temperature (C)]]*OO[[#This Row],[16]]/SUM(OO[16])</f>
        <v>0</v>
      </c>
      <c r="S523" s="10">
        <f>3/24*OO[[#This Row],[75 (28JUN1985 06:00:00)-Water Temperature (C)]]*OO[[#This Row],[17]]/SUM(OO[17])</f>
        <v>0</v>
      </c>
      <c r="T523" s="10">
        <f>3/24*OO[[#This Row],[76 (28JUN1985 09:00:00)-Water Temperature (C)]]*OO[[#This Row],[18]]/SUM(OO[18])</f>
        <v>0</v>
      </c>
      <c r="U523" s="10">
        <f>3/24*OO[[#This Row],[77 (28JUN1985 12:00:00)-Water Temperature (C)]]*OO[[#This Row],[19]]/SUM(OO[19])</f>
        <v>0</v>
      </c>
      <c r="V523" s="10">
        <f>3/24000000*OO[[#This Row],[78 (28JUN1985 15:00:00)-Water Temperature (C)]]*OO[[#This Row],[20]]</f>
        <v>0</v>
      </c>
      <c r="W523" s="10">
        <f>3/24000000*OO[[#This Row],[79 (28JUN1985 18:00:00)-Water Temperature (C)]]*OO[[#This Row],[21]]</f>
        <v>0</v>
      </c>
      <c r="X523" s="10">
        <f>3/24000000*OO[[#This Row],[80 (28JUN1985 21:00:00)-Water Temperature (C)]]*OO[[#This Row],[22]]</f>
        <v>0</v>
      </c>
      <c r="Y523" s="10">
        <f>3/24000000*OO[[#This Row],[81 (29JUN1985 00:00:00)-Water Temperature (C)]]*OO[[#This Row],[23]]</f>
        <v>0</v>
      </c>
      <c r="Z523" s="10">
        <f>3/24000000*OO[[#This Row],[82 (29JUN1985 03:00:00)-Water Temperature (C)]]*OO[[#This Row],[24]]</f>
        <v>0</v>
      </c>
      <c r="AA523" s="10">
        <f>3/24000000*OO[[#This Row],[83 (29JUN1985 06:00:00)-Water Temperature (C)]]*OO[[#This Row],[25]]</f>
        <v>0</v>
      </c>
      <c r="AB523" s="10">
        <f>3/24000000*OO[[#This Row],[84 (29JUN1985 09:00:00)-Water Temperature (C)]]*OO[[#This Row],[26]]</f>
        <v>0</v>
      </c>
      <c r="AC523" s="10">
        <f>3/24000000*OO[[#This Row],[85 (29JUN1985 12:00:00)-Water Temperature (C)]]*OO[[#This Row],[27]]</f>
        <v>0</v>
      </c>
      <c r="AD523" s="10">
        <f>3/24000000*OO[[#This Row],[86 (29JUN1985 15:00:00)-Water Temperature (C)]]*OO[[#This Row],[28]]</f>
        <v>0</v>
      </c>
      <c r="AE523" s="10">
        <f>3/24000000*OO[[#This Row],[88 (29JUN1985 21:00:00)-Water Temperature (C)]]*OO[[#This Row],[30]]</f>
        <v>0</v>
      </c>
      <c r="AF523" s="10">
        <f>3/24000000*OO[[#This Row],[88 (29JUN1985 21:00:00)-Water Temperature (C)]]*OO[[#This Row],[30]]</f>
        <v>0</v>
      </c>
      <c r="AG523" s="10">
        <f>3/24000000*OO[[#This Row],[89 (30JUN1985 00:00:00)-Water Temperature (C)]]*OO[[#This Row],[31]]</f>
        <v>0</v>
      </c>
      <c r="AH523" s="10">
        <f>3/24000000*OO[[#This Row],[90 (30JUN1985 03:00:00)-Water Temperature (C)]]*OO[[#This Row],[32]]</f>
        <v>3.5044582683374995E-40</v>
      </c>
      <c r="AI523" s="10">
        <f>3/24000000*OO[[#This Row],[91 (30JUN1985 06:00:00)-Water Temperature (C)]]*OO[[#This Row],[33]]</f>
        <v>1.12144145999625E-36</v>
      </c>
      <c r="AJ523" s="10">
        <f>3/24000000*OO[[#This Row],[92 (30JUN1985 09:00:00)-Water Temperature (C)]]*OO[[#This Row],[34]]</f>
        <v>1.506683807075E-33</v>
      </c>
      <c r="AK523" s="10">
        <f>3/24000000*OO[[#This Row],[93 (30JUN1985 12:00:00)-Water Temperature (C)]]*OO[[#This Row],[35]]</f>
        <v>9.5704376578199995E-31</v>
      </c>
      <c r="AL523" s="10">
        <f>3/24000000*OO[[#This Row],[94 (30JUN1985 15:00:00)-Water Temperature (C)]]*OO[[#This Row],[36]]</f>
        <v>3.1869998100774997E-28</v>
      </c>
      <c r="AM523" s="10">
        <f>3/24000000*OO[[#This Row],[95 (30JUN1985 18:00:00)-Water Temperature (C)]]*OO[[#This Row],[37]]</f>
        <v>6.048565967819999E-26</v>
      </c>
      <c r="AN523" s="10">
        <f>3/24000000*OO[[#This Row],[96 (30JUN1985 21:00:00)-Water Temperature (C)]]*OO[[#This Row],[38]]</f>
        <v>7.0040776767062489E-24</v>
      </c>
      <c r="AO523" s="10">
        <f>3/24000000*OO[[#This Row],[97 (01JUL1985 00:00:00)-Water Temperature (C)]]*OO[[#This Row],[39]]</f>
        <v>5.2392931740799991E-22</v>
      </c>
      <c r="AP523" s="10">
        <f>3/24000000*OO[[#This Row],[98 (01JUL1985 03:00:00)-Water Temperature (C)]]*OO[[#This Row],[40]]</f>
        <v>2.65703944921625E-20</v>
      </c>
      <c r="AQ523" s="10">
        <f>3/24000000*OO[[#This Row],[99 (01JUL1985 06:00:00)-Water Temperature (C)]]*OO[[#This Row],[41]]</f>
        <v>9.4611918009375001E-19</v>
      </c>
      <c r="AR523" s="10">
        <f>3/24000000*OO[[#This Row],[100 (01JUL1985 09:00:00)-Water Temperature (C)]]*OO[[#This Row],[42]]</f>
        <v>2.4462193743862499E-17</v>
      </c>
      <c r="AS523" s="10">
        <f>3/24000000*OO[[#This Row],[101 (01JUL1985 12:00:00)-Water Temperature (C)]]*OO[[#This Row],[43]]</f>
        <v>4.7407417037099997E-16</v>
      </c>
      <c r="AT523" s="10">
        <f>3/24000000*OO[[#This Row],[102 (01JUL1985 15:00:00)-Water Temperature (C)]]*OO[[#This Row],[44]]</f>
        <v>7.0787705907875005E-15</v>
      </c>
      <c r="AU523" s="10">
        <f>3/24000000*OO[[#This Row],[103 (01JUL1985 18:00:00)-Water Temperature (C)]]*OO[[#This Row],[45]]</f>
        <v>8.3455292012400004E-14</v>
      </c>
      <c r="AV523" s="10">
        <f>3/24000000*OO[[#This Row],[104 (01JUL1985 21:00:00)-Water Temperature (C)]]*OO[[#This Row],[46]]</f>
        <v>7.9335316117187495E-13</v>
      </c>
      <c r="AW523" s="10">
        <f>3/24000000*OO[[#This Row],[105 (02JUL1985 00:00:00)-Water Temperature (C)]]*OO[[#This Row],[47]]</f>
        <v>6.2041910161549991E-12</v>
      </c>
      <c r="AX523" s="10">
        <f>3/24000000*OO[[#This Row],[106 (02JUL1985 03:00:00)-Water Temperature (C)]]*OO[[#This Row],[48]]</f>
        <v>4.0724209384775E-11</v>
      </c>
      <c r="AY523" s="10">
        <f>3/24000000*OO[[#This Row],[107 (02JUL1985 06:00:00)-Water Temperature (C)]]*OO[[#This Row],[49]]</f>
        <v>2.2724098809032503E-10</v>
      </c>
      <c r="AZ523" s="10">
        <f>3/24000000*OO[[#This Row],[108 (02JUL1985 09:00:00)-Water Temperature (C)]]*OO[[#This Row],[50]]</f>
        <v>1.0926588022235E-9</v>
      </c>
      <c r="BA523" s="10">
        <f>3/24000000*OO[[#This Row],[109 (02JUL1985 12:00:00)-Water Temperature (C)]]*OO[[#This Row],[51]]</f>
        <v>4.5779591402625001E-9</v>
      </c>
      <c r="BB523" s="10">
        <f>3/24000000*OO[[#This Row],[110 (02JUL1985 15:00:00)-Water Temperature (C)]]*OO[[#This Row],[52]]</f>
        <v>1.6888766851529999E-8</v>
      </c>
      <c r="BC523" s="10">
        <f>3/24000000*OO[[#This Row],[111 (02JUL1985 18:00:00)-Water Temperature (C)]]*OO[[#This Row],[53]]</f>
        <v>5.5414784706200003E-8</v>
      </c>
      <c r="BD523" s="10">
        <f>3/24000000*OO[[#This Row],[112 (02JUL1985 21:00:00)-Water Temperature (C)]]*OO[[#This Row],[54]]</f>
        <v>1.639241748848E-7</v>
      </c>
      <c r="BE523" s="10">
        <f>3/24000000*OO[[#This Row],[113 (03JUL1985 00:00:00)-Water Temperature (C)]]*OO[[#This Row],[55]]</f>
        <v>4.4232835352399996E-7</v>
      </c>
      <c r="BF523" s="10">
        <f>3/24000000*OO[[#This Row],[114 (03JUL1985 03:00:00)-Water Temperature (C)]]*OO[[#This Row],[56]]</f>
        <v>1.09938917393475E-6</v>
      </c>
      <c r="BG523" s="10">
        <f>3/24000000*OO[[#This Row],[115 (03JUL1985 06:00:00)-Water Temperature (C)]]*OO[[#This Row],[57]]</f>
        <v>2.5277141480342502E-6</v>
      </c>
      <c r="BH523" s="10">
        <f>3/24000000*OO[[#This Row],[116 (03JUL1985 09:00:00)-Water Temperature (C)]]*OO[[#This Row],[58]]</f>
        <v>5.3965577790049987E-6</v>
      </c>
      <c r="BI523" s="10">
        <f>3/24000000*OO[[#This Row],[117 (03JUL1985 12:00:00)-Water Temperature (C)]]*OO[[#This Row],[59]]</f>
        <v>1.0787639971089999E-5</v>
      </c>
      <c r="BJ523" s="10">
        <f>3/24000000*OO[[#This Row],[118 (03JUL1985 15:00:00)-Water Temperature (C)]]*OO[[#This Row],[60]]</f>
        <v>2.0302827083377497E-5</v>
      </c>
      <c r="BK523" s="10">
        <f>3/24000000*OO[[#This Row],[119 (03JUL1985 18:00:00)-Water Temperature (C)]]*OO[[#This Row],[61]]</f>
        <v>3.6162072651914992E-5</v>
      </c>
      <c r="BL523" s="10">
        <f>3/24000000*OO[[#This Row],[120 (03JUL1985 21:00:00)-Water Temperature (C)]]*OO[[#This Row],[62]]</f>
        <v>6.1351090952912495E-5</v>
      </c>
      <c r="BM523" s="10">
        <f>3/24000000*OO[[#This Row],[121 (04JUL1985 00:00:00)-Water Temperature (C)]]*OO[[#This Row],[63]]</f>
        <v>9.9880034529562504E-5</v>
      </c>
      <c r="BN523" s="10">
        <f>3/24000000*OO[[#This Row],[122 (04JUL1985 03:00:00)-Water Temperature (C)]]*OO[[#This Row],[64]]</f>
        <v>1.5717619529952498E-4</v>
      </c>
      <c r="BO523" s="10">
        <f>3/24000000*OO[[#This Row],[123 (04JUL1985 06:00:00)-Water Temperature (C)]]*OO[[#This Row],[65]]</f>
        <v>2.3849600087854999E-4</v>
      </c>
      <c r="BP523" s="10">
        <f>3/24000000*OO[[#This Row],[124 (04JUL1985 09:00:00)-Water Temperature (C)]]*OO[[#This Row],[66]]</f>
        <v>3.4955331876430001E-4</v>
      </c>
      <c r="BQ523" s="10">
        <f>3/24000000*OO[[#This Row],[125 (04JUL1985 12:00:00)-Water Temperature (C)]]*OO[[#This Row],[67]]</f>
        <v>4.9543771077149997E-4</v>
      </c>
      <c r="BR523" s="10">
        <f>3/24000000*OO[[#This Row],[126 (04JUL1985 15:00:00)-Water Temperature (C)]]*OO[[#This Row],[68]]</f>
        <v>6.8214121395000001E-4</v>
      </c>
      <c r="BS523" s="10">
        <f>3/24000000*OO[[#This Row],[127 (04JUL1985 18:00:00)-Water Temperature (C)]]*OO[[#This Row],[69]]</f>
        <v>9.1420556577449992E-4</v>
      </c>
      <c r="BT523" s="10">
        <f>3/24000000*OO[[#This Row],[128 (04JUL1985 21:00:00)-Water Temperature (C)]]*OO[[#This Row],[70]]</f>
        <v>1.1977430059091248E-3</v>
      </c>
      <c r="BU523" s="10">
        <f>3/24000000*OO[[#This Row],[129 (05JUL1985 00:00:00)-Water Temperature (C)]]*OO[[#This Row],[71]]</f>
        <v>1.5396194587919999E-3</v>
      </c>
      <c r="BV523" s="10">
        <f>3/24000000*OO[[#This Row],[130 (05JUL1985 03:00:00)-Water Temperature (C)]]*OO[[#This Row],[72]]</f>
        <v>1.95074484706E-3</v>
      </c>
      <c r="BW523" s="10">
        <f>3/24000000*OO[[#This Row],[131 (05JUL1985 06:00:00)-Water Temperature (C)]]*OO[[#This Row],[73]]</f>
        <v>2.4281409373243749E-3</v>
      </c>
      <c r="BX523" s="10">
        <f>3/24000000*OO[[#This Row],[132 (05JUL1985 09:00:00)-Water Temperature (C)]]*OO[[#This Row],[74]]</f>
        <v>2.9725639852436255E-3</v>
      </c>
      <c r="BY523" s="10">
        <f>3/24000000*OO[[#This Row],[133 (05JUL1985 12:00:00)-Water Temperature (C)]]*OO[[#This Row],[75]]</f>
        <v>3.5829232557267492E-3</v>
      </c>
      <c r="BZ523" s="10">
        <f>3/24000000*OO[[#This Row],[134 (05JUL1985 15:00:00)-Water Temperature (C)]]*OO[[#This Row],[76]]</f>
        <v>4.2506401899649994E-3</v>
      </c>
      <c r="CA523" s="10">
        <f>3/24000000*OO[[#This Row],[135 (05JUL1985 18:00:00)-Water Temperature (C)]]*OO[[#This Row],[77]]</f>
        <v>4.9733606629912492E-3</v>
      </c>
      <c r="CB523" s="10">
        <f>3/24000000*OO[[#This Row],[136 (05JUL1985 21:00:00)-Water Temperature (C)]]*OO[[#This Row],[78]]</f>
        <v>5.751455903875E-3</v>
      </c>
      <c r="CC523" s="10">
        <f>3/24000000*OO[[#This Row],[137 (06JUL1985 00:00:00)-Water Temperature (C)]]*OO[[#This Row],[79]]</f>
        <v>6.5918736626749989E-3</v>
      </c>
      <c r="CD523" s="10">
        <f>3/24000000*OO[[#This Row],[138 (06JUL1985 03:00:00)-Water Temperature (C)]]*OO[[#This Row],[80]]</f>
        <v>7.5112027378499988E-3</v>
      </c>
      <c r="CE523" s="10">
        <f>3/24000000*OO[[#This Row],[139 (06JUL1985 06:00:00)-Water Temperature (C)]]*OO[[#This Row],[81]]</f>
        <v>8.486542375835E-3</v>
      </c>
      <c r="CF523" s="10">
        <f>3/24000000*OO[[#This Row],[140 (06JUL1985 09:00:00)-Water Temperature (C)]]*OO[[#This Row],[82]]</f>
        <v>9.5104366496812504E-3</v>
      </c>
      <c r="CG523" s="10">
        <f>3/24000000*OO[[#This Row],[141 (06JUL1985 12:00:00)-Water Temperature (C)]]*OO[[#This Row],[83]]</f>
        <v>1.0564491421026249E-2</v>
      </c>
      <c r="CH523" s="10">
        <f>3/24000000*OO[[#This Row],[142 (06JUL1985 15:00:00)-Water Temperature (C)]]*OO[[#This Row],[84]]</f>
        <v>1.1633028430773748E-2</v>
      </c>
      <c r="CI523" s="10">
        <f>3/24000000*OO[[#This Row],[143 (06JUL1985 18:00:00)-Water Temperature (C)]]*OO[[#This Row],[85]]</f>
        <v>1.2691703595524998E-2</v>
      </c>
      <c r="CJ523" s="10">
        <f>3/24000000*OO[[#This Row],[144 (06JUL1985 21:00:00)-Water Temperature (C)]]*OO[[#This Row],[86]]</f>
        <v>1.3757294098027497E-2</v>
      </c>
      <c r="CK523" s="10">
        <f>3/24000000*OO[[#This Row],[145 (07JUL1985 00:00:00)-Water Temperature (C)]]*OO[[#This Row],[87]]</f>
        <v>1.4840563364918747E-2</v>
      </c>
      <c r="CL523" s="10">
        <f>3/24000000*OO[[#This Row],[146 (07JUL1985 03:00:00)-Water Temperature (C)]]*OO[[#This Row],[88]]</f>
        <v>1.5996624443562497E-2</v>
      </c>
      <c r="CM523" s="10">
        <f>3/24000000*OO[[#This Row],[147 (07JUL1985 06:00:00)-Water Temperature (C)]]*OO[[#This Row],[89]]</f>
        <v>1.7142886033515003E-2</v>
      </c>
      <c r="CN523" s="10">
        <f>3/24000000*OO[[#This Row],[148 (07JUL1985 09:00:00)-Water Temperature (C)]]*OO[[#This Row],[90]]</f>
        <v>1.8269793527754999E-2</v>
      </c>
      <c r="CO523" s="10">
        <f>3/24000000*OO[[#This Row],[149 (07JUL1985 12:00:00)-Water Temperature (C)]]*OO[[#This Row],[91]]</f>
        <v>1.9378711324732498E-2</v>
      </c>
      <c r="CP523" s="10">
        <f>3/24000000*OO[[#This Row],[150 (07JUL1985 15:00:00)-Water Temperature (C)]]*OO[[#This Row],[92]]</f>
        <v>2.0480782561343749E-2</v>
      </c>
      <c r="CQ523" s="10">
        <f>3/24000000*OO[[#This Row],[151 (07JUL1985 18:00:00)-Water Temperature (C)]]*OO[[#This Row],[93]]</f>
        <v>2.155017788362E-2</v>
      </c>
      <c r="CR523" s="10">
        <f>3/24000000*OO[[#This Row],[152 (07JUL1985 21:00:00)-Water Temperature (C)]]*OO[[#This Row],[94]]</f>
        <v>2.259950290071E-2</v>
      </c>
      <c r="CS523" s="10">
        <f>3/24000000*OO[[#This Row],[153 (08JUL1985 00:00:00)-Water Temperature (C)]]*OO[[#This Row],[95]]</f>
        <v>2.3637246558749995E-2</v>
      </c>
      <c r="CT523" s="10">
        <f>3/24000000*OO[[#This Row],[154 (08JUL1985 03:00:00)-Water Temperature (C)]]*OO[[#This Row],[96]]</f>
        <v>2.4767627051474998E-2</v>
      </c>
      <c r="CU523" s="10">
        <f>3/24000000*OO[[#This Row],[155 (08JUL1985 06:00:00)-Water Temperature (C)]]*OO[[#This Row],[97]]</f>
        <v>2.5901346687165001E-2</v>
      </c>
      <c r="CV523" s="10">
        <f>3/24000000*OO[[#This Row],[156 (08JUL1985 09:00:00)-Water Temperature (C)]]*OO[[#This Row],[98]]</f>
        <v>2.6983455064119997E-2</v>
      </c>
      <c r="CW523" s="10">
        <f>3/24000000*OO[[#This Row],[157 (08JUL1985 12:00:00)-Water Temperature (C)]]*OO[[#This Row],[99]]</f>
        <v>2.8030106700000001E-2</v>
      </c>
    </row>
    <row r="524" spans="1:101" x14ac:dyDescent="0.35">
      <c r="A524" t="s">
        <v>531</v>
      </c>
      <c r="B524">
        <v>804.95849999999996</v>
      </c>
      <c r="C524" s="10">
        <f>3/24*OO[[#This Row],[59 (26JUN1985 06:00:00)-Water Temperature (C)]]*OO[[#This Row],[1]]/SUM(OO[1])</f>
        <v>0</v>
      </c>
      <c r="D524" s="10">
        <f>3/24*OO[[#This Row],[60 (26JUN1985 09:00:00)-Water Temperature (C)]]*OO[[#This Row],[2]]/SUM(OO[2])</f>
        <v>0</v>
      </c>
      <c r="E524" s="10">
        <f>3/24*OO[[#This Row],[61 (26JUN1985 12:00:00)-Water Temperature (C)]]*OO[[#This Row],[3]]/SUM(OO[3])</f>
        <v>0</v>
      </c>
      <c r="F524" s="10">
        <f>3/24*OO[[#This Row],[62 (26JUN1985 15:00:00)-Water Temperature (C)]]*OO[[#This Row],[4]]/SUM(OO[4])</f>
        <v>0</v>
      </c>
      <c r="G524" s="10">
        <f>3/24*OO[[#This Row],[63 (26JUN1985 18:00:00)-Water Temperature (C)]]*OO[[#This Row],[5]]/SUM(OO[5])</f>
        <v>0</v>
      </c>
      <c r="H524" s="10">
        <f>3/24*OO[[#This Row],[64 (26JUN1985 21:00:00)-Water Temperature (C)]]*OO[[#This Row],[6]]/SUM(OO[6])</f>
        <v>0</v>
      </c>
      <c r="I524" s="10">
        <f>3/24*OO[[#This Row],[65 (27JUN1985 00:00:00)-Water Temperature (C)]]*OO[[#This Row],[7]]/SUM(OO[7])</f>
        <v>0</v>
      </c>
      <c r="J524" s="10">
        <f>3/24*OO[[#This Row],[66 (27JUN1985 03:00:00)-Water Temperature (C)]]*OO[[#This Row],[8]]/SUM(OO[8])</f>
        <v>0</v>
      </c>
      <c r="K524" s="10">
        <f>3/24*OO[[#This Row],[67 (27JUN1985 06:00:00)-Water Temperature (C)]]*OO[[#This Row],[9]]/SUM(OO[9])</f>
        <v>0</v>
      </c>
      <c r="L524" s="10">
        <f>3/24*OO[[#This Row],[68 (27JUN1985 09:00:00)-Water Temperature (C)]]*OO[[#This Row],[10]]/SUM(OO[10])</f>
        <v>0</v>
      </c>
      <c r="M524" s="10">
        <f>3/24*OO[[#This Row],[69 (27JUN1985 12:00:00)-Water Temperature (C)]]*OO[[#This Row],[11]]/SUM(OO[11])</f>
        <v>0</v>
      </c>
      <c r="N524" s="10">
        <f>3/24*OO[[#This Row],[70 (27JUN1985 15:00:00)-Water Temperature (C)]]*OO[[#This Row],[12]]/SUM(OO[12])</f>
        <v>0</v>
      </c>
      <c r="O524" s="10">
        <f>3/24*OO[[#This Row],[71 (27JUN1985 18:00:00)-Water Temperature (C)]]*OO[[#This Row],[13]]/SUM(OO[13])</f>
        <v>0</v>
      </c>
      <c r="P524" s="10">
        <f>3/24*OO[[#This Row],[72 (27JUN1985 21:00:00)-Water Temperature (C)]]*OO[[#This Row],[14]]/SUM(OO[14])</f>
        <v>0</v>
      </c>
      <c r="Q524" s="10">
        <f>3/24*OO[[#This Row],[73 (28JUN1985 00:00:00)-Water Temperature (C)]]*OO[[#This Row],[15]]/SUM(OO[15])</f>
        <v>0</v>
      </c>
      <c r="R524" s="10">
        <f>3/24*OO[[#This Row],[74 (28JUN1985 03:00:00)-Water Temperature (C)]]*OO[[#This Row],[16]]/SUM(OO[16])</f>
        <v>0</v>
      </c>
      <c r="S524" s="10">
        <f>3/24*OO[[#This Row],[75 (28JUN1985 06:00:00)-Water Temperature (C)]]*OO[[#This Row],[17]]/SUM(OO[17])</f>
        <v>0</v>
      </c>
      <c r="T524" s="10">
        <f>3/24*OO[[#This Row],[76 (28JUN1985 09:00:00)-Water Temperature (C)]]*OO[[#This Row],[18]]/SUM(OO[18])</f>
        <v>0</v>
      </c>
      <c r="U524" s="10">
        <f>3/24*OO[[#This Row],[77 (28JUN1985 12:00:00)-Water Temperature (C)]]*OO[[#This Row],[19]]/SUM(OO[19])</f>
        <v>0</v>
      </c>
      <c r="V524" s="10">
        <f>3/24000000*OO[[#This Row],[78 (28JUN1985 15:00:00)-Water Temperature (C)]]*OO[[#This Row],[20]]</f>
        <v>0</v>
      </c>
      <c r="W524" s="10">
        <f>3/24000000*OO[[#This Row],[79 (28JUN1985 18:00:00)-Water Temperature (C)]]*OO[[#This Row],[21]]</f>
        <v>0</v>
      </c>
      <c r="X524" s="10">
        <f>3/24000000*OO[[#This Row],[80 (28JUN1985 21:00:00)-Water Temperature (C)]]*OO[[#This Row],[22]]</f>
        <v>0</v>
      </c>
      <c r="Y524" s="10">
        <f>3/24000000*OO[[#This Row],[81 (29JUN1985 00:00:00)-Water Temperature (C)]]*OO[[#This Row],[23]]</f>
        <v>0</v>
      </c>
      <c r="Z524" s="10">
        <f>3/24000000*OO[[#This Row],[82 (29JUN1985 03:00:00)-Water Temperature (C)]]*OO[[#This Row],[24]]</f>
        <v>0</v>
      </c>
      <c r="AA524" s="10">
        <f>3/24000000*OO[[#This Row],[83 (29JUN1985 06:00:00)-Water Temperature (C)]]*OO[[#This Row],[25]]</f>
        <v>0</v>
      </c>
      <c r="AB524" s="10">
        <f>3/24000000*OO[[#This Row],[84 (29JUN1985 09:00:00)-Water Temperature (C)]]*OO[[#This Row],[26]]</f>
        <v>0</v>
      </c>
      <c r="AC524" s="10">
        <f>3/24000000*OO[[#This Row],[85 (29JUN1985 12:00:00)-Water Temperature (C)]]*OO[[#This Row],[27]]</f>
        <v>0</v>
      </c>
      <c r="AD524" s="10">
        <f>3/24000000*OO[[#This Row],[86 (29JUN1985 15:00:00)-Water Temperature (C)]]*OO[[#This Row],[28]]</f>
        <v>0</v>
      </c>
      <c r="AE524" s="10">
        <f>3/24000000*OO[[#This Row],[88 (29JUN1985 21:00:00)-Water Temperature (C)]]*OO[[#This Row],[30]]</f>
        <v>0</v>
      </c>
      <c r="AF524" s="10">
        <f>3/24000000*OO[[#This Row],[88 (29JUN1985 21:00:00)-Water Temperature (C)]]*OO[[#This Row],[30]]</f>
        <v>0</v>
      </c>
      <c r="AG524" s="10">
        <f>3/24000000*OO[[#This Row],[89 (30JUN1985 00:00:00)-Water Temperature (C)]]*OO[[#This Row],[31]]</f>
        <v>0</v>
      </c>
      <c r="AH524" s="10">
        <f>3/24000000*OO[[#This Row],[90 (30JUN1985 03:00:00)-Water Temperature (C)]]*OO[[#This Row],[32]]</f>
        <v>1.0392686982177498E-40</v>
      </c>
      <c r="AI524" s="10">
        <f>3/24000000*OO[[#This Row],[91 (30JUN1985 06:00:00)-Water Temperature (C)]]*OO[[#This Row],[33]]</f>
        <v>3.5426299861224997E-37</v>
      </c>
      <c r="AJ524" s="10">
        <f>3/24000000*OO[[#This Row],[92 (30JUN1985 09:00:00)-Water Temperature (C)]]*OO[[#This Row],[34]]</f>
        <v>5.0440507462350007E-34</v>
      </c>
      <c r="AK524" s="10">
        <f>3/24000000*OO[[#This Row],[93 (30JUN1985 12:00:00)-Water Temperature (C)]]*OO[[#This Row],[35]]</f>
        <v>3.3799915770480002E-31</v>
      </c>
      <c r="AL524" s="10">
        <f>3/24000000*OO[[#This Row],[94 (30JUN1985 15:00:00)-Water Temperature (C)]]*OO[[#This Row],[36]]</f>
        <v>1.1823195975018749E-28</v>
      </c>
      <c r="AM524" s="10">
        <f>3/24000000*OO[[#This Row],[95 (30JUN1985 18:00:00)-Water Temperature (C)]]*OO[[#This Row],[37]]</f>
        <v>2.3505033831125003E-26</v>
      </c>
      <c r="AN524" s="10">
        <f>3/24000000*OO[[#This Row],[96 (30JUN1985 21:00:00)-Water Temperature (C)]]*OO[[#This Row],[38]]</f>
        <v>2.8439920718803746E-24</v>
      </c>
      <c r="AO524" s="10">
        <f>3/24000000*OO[[#This Row],[97 (01JUL1985 00:00:00)-Water Temperature (C)]]*OO[[#This Row],[39]]</f>
        <v>2.2180995497943754E-22</v>
      </c>
      <c r="AP524" s="10">
        <f>3/24000000*OO[[#This Row],[98 (01JUL1985 03:00:00)-Water Temperature (C)]]*OO[[#This Row],[40]]</f>
        <v>1.170354337616E-20</v>
      </c>
      <c r="AQ524" s="10">
        <f>3/24000000*OO[[#This Row],[99 (01JUL1985 06:00:00)-Water Temperature (C)]]*OO[[#This Row],[41]]</f>
        <v>4.3271723025325002E-19</v>
      </c>
      <c r="AR524" s="10">
        <f>3/24000000*OO[[#This Row],[100 (01JUL1985 09:00:00)-Water Temperature (C)]]*OO[[#This Row],[42]]</f>
        <v>1.15970759396775E-17</v>
      </c>
      <c r="AS524" s="10">
        <f>3/24000000*OO[[#This Row],[101 (01JUL1985 12:00:00)-Water Temperature (C)]]*OO[[#This Row],[43]]</f>
        <v>2.3260628495317497E-16</v>
      </c>
      <c r="AT524" s="10">
        <f>3/24000000*OO[[#This Row],[102 (01JUL1985 15:00:00)-Water Temperature (C)]]*OO[[#This Row],[44]]</f>
        <v>3.5896025862375004E-15</v>
      </c>
      <c r="AU524" s="10">
        <f>3/24000000*OO[[#This Row],[103 (01JUL1985 18:00:00)-Water Temperature (C)]]*OO[[#This Row],[45]]</f>
        <v>4.3680632979199993E-14</v>
      </c>
      <c r="AV524" s="10">
        <f>3/24000000*OO[[#This Row],[104 (01JUL1985 21:00:00)-Water Temperature (C)]]*OO[[#This Row],[46]]</f>
        <v>4.2804979289099996E-13</v>
      </c>
      <c r="AW524" s="10">
        <f>3/24000000*OO[[#This Row],[105 (02JUL1985 00:00:00)-Water Temperature (C)]]*OO[[#This Row],[47]]</f>
        <v>3.446658251296875E-12</v>
      </c>
      <c r="AX524" s="10">
        <f>3/24000000*OO[[#This Row],[106 (02JUL1985 03:00:00)-Water Temperature (C)]]*OO[[#This Row],[48]]</f>
        <v>2.3267266435462499E-11</v>
      </c>
      <c r="AY524" s="10">
        <f>3/24000000*OO[[#This Row],[107 (02JUL1985 06:00:00)-Water Temperature (C)]]*OO[[#This Row],[49]]</f>
        <v>1.3337669752618748E-10</v>
      </c>
      <c r="AZ524" s="10">
        <f>3/24000000*OO[[#This Row],[108 (02JUL1985 09:00:00)-Water Temperature (C)]]*OO[[#This Row],[50]]</f>
        <v>6.5813715916987496E-10</v>
      </c>
      <c r="BA524" s="10">
        <f>3/24000000*OO[[#This Row],[109 (02JUL1985 12:00:00)-Water Temperature (C)]]*OO[[#This Row],[51]]</f>
        <v>2.8268879111893748E-9</v>
      </c>
      <c r="BB524" s="10">
        <f>3/24000000*OO[[#This Row],[110 (02JUL1985 15:00:00)-Water Temperature (C)]]*OO[[#This Row],[52]]</f>
        <v>1.0680881027107499E-8</v>
      </c>
      <c r="BC524" s="10">
        <f>3/24000000*OO[[#This Row],[111 (02JUL1985 18:00:00)-Water Temperature (C)]]*OO[[#This Row],[53]]</f>
        <v>3.5860100189894997E-8</v>
      </c>
      <c r="BD524" s="10">
        <f>3/24000000*OO[[#This Row],[112 (02JUL1985 21:00:00)-Water Temperature (C)]]*OO[[#This Row],[54]]</f>
        <v>1.084472099360625E-7</v>
      </c>
      <c r="BE524" s="10">
        <f>3/24000000*OO[[#This Row],[113 (03JUL1985 00:00:00)-Water Temperature (C)]]*OO[[#This Row],[55]]</f>
        <v>2.9892843976062499E-7</v>
      </c>
      <c r="BF524" s="10">
        <f>3/24000000*OO[[#This Row],[114 (03JUL1985 03:00:00)-Water Temperature (C)]]*OO[[#This Row],[56]]</f>
        <v>7.582678792878749E-7</v>
      </c>
      <c r="BG524" s="10">
        <f>3/24000000*OO[[#This Row],[115 (03JUL1985 06:00:00)-Water Temperature (C)]]*OO[[#This Row],[57]]</f>
        <v>1.7775334407526251E-6</v>
      </c>
      <c r="BH524" s="10">
        <f>3/24000000*OO[[#This Row],[116 (03JUL1985 09:00:00)-Water Temperature (C)]]*OO[[#This Row],[58]]</f>
        <v>3.8660205786999997E-6</v>
      </c>
      <c r="BI524" s="10">
        <f>3/24000000*OO[[#This Row],[117 (03JUL1985 12:00:00)-Water Temperature (C)]]*OO[[#This Row],[59]]</f>
        <v>7.8664941648874995E-6</v>
      </c>
      <c r="BJ524" s="10">
        <f>3/24000000*OO[[#This Row],[118 (03JUL1985 15:00:00)-Water Temperature (C)]]*OO[[#This Row],[60]]</f>
        <v>1.5058743124187501E-5</v>
      </c>
      <c r="BK524" s="10">
        <f>3/24000000*OO[[#This Row],[119 (03JUL1985 18:00:00)-Water Temperature (C)]]*OO[[#This Row],[61]]</f>
        <v>2.7261474156840001E-5</v>
      </c>
      <c r="BL524" s="10">
        <f>3/24000000*OO[[#This Row],[120 (03JUL1985 21:00:00)-Water Temperature (C)]]*OO[[#This Row],[62]]</f>
        <v>4.6974605966337493E-5</v>
      </c>
      <c r="BM524" s="10">
        <f>3/24000000*OO[[#This Row],[121 (04JUL1985 00:00:00)-Water Temperature (C)]]*OO[[#This Row],[63]]</f>
        <v>7.7624786674499997E-5</v>
      </c>
      <c r="BN524" s="10">
        <f>3/24000000*OO[[#This Row],[122 (04JUL1985 03:00:00)-Water Temperature (C)]]*OO[[#This Row],[64]]</f>
        <v>1.2389755925969998E-4</v>
      </c>
      <c r="BO524" s="10">
        <f>3/24000000*OO[[#This Row],[123 (04JUL1985 06:00:00)-Water Temperature (C)]]*OO[[#This Row],[65]]</f>
        <v>1.9053586927993751E-4</v>
      </c>
      <c r="BP524" s="10">
        <f>3/24000000*OO[[#This Row],[124 (04JUL1985 09:00:00)-Water Temperature (C)]]*OO[[#This Row],[66]]</f>
        <v>2.8283802982492496E-4</v>
      </c>
      <c r="BQ524" s="10">
        <f>3/24000000*OO[[#This Row],[125 (04JUL1985 12:00:00)-Water Temperature (C)]]*OO[[#This Row],[67]]</f>
        <v>4.0578267327399996E-4</v>
      </c>
      <c r="BR524" s="10">
        <f>3/24000000*OO[[#This Row],[126 (04JUL1985 15:00:00)-Water Temperature (C)]]*OO[[#This Row],[68]]</f>
        <v>5.6523399372999993E-4</v>
      </c>
      <c r="BS524" s="10">
        <f>3/24000000*OO[[#This Row],[127 (04JUL1985 18:00:00)-Water Temperature (C)]]*OO[[#This Row],[69]]</f>
        <v>7.6602597537937496E-4</v>
      </c>
      <c r="BT524" s="10">
        <f>3/24000000*OO[[#This Row],[128 (04JUL1985 21:00:00)-Water Temperature (C)]]*OO[[#This Row],[70]]</f>
        <v>1.014325494511E-3</v>
      </c>
      <c r="BU524" s="10">
        <f>3/24000000*OO[[#This Row],[129 (05JUL1985 00:00:00)-Water Temperature (C)]]*OO[[#This Row],[71]]</f>
        <v>1.3172342182125E-3</v>
      </c>
      <c r="BV524" s="10">
        <f>3/24000000*OO[[#This Row],[130 (05JUL1985 03:00:00)-Water Temperature (C)]]*OO[[#This Row],[72]]</f>
        <v>1.6852480944953749E-3</v>
      </c>
      <c r="BW524" s="10">
        <f>3/24000000*OO[[#This Row],[131 (05JUL1985 06:00:00)-Water Temperature (C)]]*OO[[#This Row],[73]]</f>
        <v>2.117080876689E-3</v>
      </c>
      <c r="BX524" s="10">
        <f>3/24000000*OO[[#This Row],[132 (05JUL1985 09:00:00)-Water Temperature (C)]]*OO[[#This Row],[74]]</f>
        <v>2.6144989445784999E-3</v>
      </c>
      <c r="BY524" s="10">
        <f>3/24000000*OO[[#This Row],[133 (05JUL1985 12:00:00)-Water Temperature (C)]]*OO[[#This Row],[75]]</f>
        <v>3.1777675312352495E-3</v>
      </c>
      <c r="BZ524" s="10">
        <f>3/24000000*OO[[#This Row],[134 (05JUL1985 15:00:00)-Water Temperature (C)]]*OO[[#This Row],[76]]</f>
        <v>3.8002715983306247E-3</v>
      </c>
      <c r="CA524" s="10">
        <f>3/24000000*OO[[#This Row],[135 (05JUL1985 18:00:00)-Water Temperature (C)]]*OO[[#This Row],[77]]</f>
        <v>4.4807158541249996E-3</v>
      </c>
      <c r="CB524" s="10">
        <f>3/24000000*OO[[#This Row],[136 (05JUL1985 21:00:00)-Water Temperature (C)]]*OO[[#This Row],[78]]</f>
        <v>5.2200216067000002E-3</v>
      </c>
      <c r="CC524" s="10">
        <f>3/24000000*OO[[#This Row],[137 (06JUL1985 00:00:00)-Water Temperature (C)]]*OO[[#This Row],[79]]</f>
        <v>6.0251130375249999E-3</v>
      </c>
      <c r="CD524" s="10">
        <f>3/24000000*OO[[#This Row],[138 (06JUL1985 03:00:00)-Water Temperature (C)]]*OO[[#This Row],[80]]</f>
        <v>6.911695969649999E-3</v>
      </c>
      <c r="CE524" s="10">
        <f>3/24000000*OO[[#This Row],[139 (06JUL1985 06:00:00)-Water Temperature (C)]]*OO[[#This Row],[81]]</f>
        <v>7.8595285229562488E-3</v>
      </c>
      <c r="CF524" s="10">
        <f>3/24000000*OO[[#This Row],[140 (06JUL1985 09:00:00)-Water Temperature (C)]]*OO[[#This Row],[82]]</f>
        <v>8.8620035181999988E-3</v>
      </c>
      <c r="CG524" s="10">
        <f>3/24000000*OO[[#This Row],[141 (06JUL1985 12:00:00)-Water Temperature (C)]]*OO[[#This Row],[83]]</f>
        <v>9.9021310035462499E-3</v>
      </c>
      <c r="CH524" s="10">
        <f>3/24000000*OO[[#This Row],[142 (06JUL1985 15:00:00)-Water Temperature (C)]]*OO[[#This Row],[84]]</f>
        <v>1.0965153927987499E-2</v>
      </c>
      <c r="CI524" s="10">
        <f>3/24000000*OO[[#This Row],[143 (06JUL1985 18:00:00)-Water Temperature (C)]]*OO[[#This Row],[85]]</f>
        <v>1.2028281811432499E-2</v>
      </c>
      <c r="CJ524" s="10">
        <f>3/24000000*OO[[#This Row],[144 (06JUL1985 21:00:00)-Water Temperature (C)]]*OO[[#This Row],[86]]</f>
        <v>1.3106347905937498E-2</v>
      </c>
      <c r="CK524" s="10">
        <f>3/24000000*OO[[#This Row],[145 (07JUL1985 00:00:00)-Water Temperature (C)]]*OO[[#This Row],[87]]</f>
        <v>1.4209473646900001E-2</v>
      </c>
      <c r="CL524" s="10">
        <f>3/24000000*OO[[#This Row],[146 (07JUL1985 03:00:00)-Water Temperature (C)]]*OO[[#This Row],[88]]</f>
        <v>1.5389950807091249E-2</v>
      </c>
      <c r="CM524" s="10">
        <f>3/24000000*OO[[#This Row],[147 (07JUL1985 06:00:00)-Water Temperature (C)]]*OO[[#This Row],[89]]</f>
        <v>1.6568597112086247E-2</v>
      </c>
      <c r="CN524" s="10">
        <f>3/24000000*OO[[#This Row],[148 (07JUL1985 09:00:00)-Water Temperature (C)]]*OO[[#This Row],[90]]</f>
        <v>1.7736303419625E-2</v>
      </c>
      <c r="CO524" s="10">
        <f>3/24000000*OO[[#This Row],[149 (07JUL1985 12:00:00)-Water Temperature (C)]]*OO[[#This Row],[91]]</f>
        <v>1.8893323860329998E-2</v>
      </c>
      <c r="CP524" s="10">
        <f>3/24000000*OO[[#This Row],[150 (07JUL1985 15:00:00)-Water Temperature (C)]]*OO[[#This Row],[92]]</f>
        <v>2.00497990410725E-2</v>
      </c>
      <c r="CQ524" s="10">
        <f>3/24000000*OO[[#This Row],[151 (07JUL1985 18:00:00)-Water Temperature (C)]]*OO[[#This Row],[93]]</f>
        <v>2.118049595716125E-2</v>
      </c>
      <c r="CR524" s="10">
        <f>3/24000000*OO[[#This Row],[152 (07JUL1985 21:00:00)-Water Temperature (C)]]*OO[[#This Row],[94]]</f>
        <v>2.2297414168100001E-2</v>
      </c>
      <c r="CS524" s="10">
        <f>3/24000000*OO[[#This Row],[153 (08JUL1985 00:00:00)-Water Temperature (C)]]*OO[[#This Row],[95]]</f>
        <v>2.3407859809749999E-2</v>
      </c>
      <c r="CT524" s="10">
        <f>3/24000000*OO[[#This Row],[154 (08JUL1985 03:00:00)-Water Temperature (C)]]*OO[[#This Row],[96]]</f>
        <v>2.4613952032352497E-2</v>
      </c>
      <c r="CU524" s="10">
        <f>3/24000000*OO[[#This Row],[155 (08JUL1985 06:00:00)-Water Temperature (C)]]*OO[[#This Row],[97]]</f>
        <v>2.5828039048612497E-2</v>
      </c>
      <c r="CV524" s="10">
        <f>3/24000000*OO[[#This Row],[156 (08JUL1985 09:00:00)-Water Temperature (C)]]*OO[[#This Row],[98]]</f>
        <v>2.6995525601317499E-2</v>
      </c>
      <c r="CW524" s="10">
        <f>3/24000000*OO[[#This Row],[157 (08JUL1985 12:00:00)-Water Temperature (C)]]*OO[[#This Row],[99]]</f>
        <v>2.8131970427931245E-2</v>
      </c>
    </row>
    <row r="525" spans="1:101" x14ac:dyDescent="0.35">
      <c r="A525" t="s">
        <v>532</v>
      </c>
      <c r="B525">
        <v>783.41830000000004</v>
      </c>
      <c r="C525" s="10">
        <f>3/24*OO[[#This Row],[59 (26JUN1985 06:00:00)-Water Temperature (C)]]*OO[[#This Row],[1]]/SUM(OO[1])</f>
        <v>0</v>
      </c>
      <c r="D525" s="10">
        <f>3/24*OO[[#This Row],[60 (26JUN1985 09:00:00)-Water Temperature (C)]]*OO[[#This Row],[2]]/SUM(OO[2])</f>
        <v>0</v>
      </c>
      <c r="E525" s="10">
        <f>3/24*OO[[#This Row],[61 (26JUN1985 12:00:00)-Water Temperature (C)]]*OO[[#This Row],[3]]/SUM(OO[3])</f>
        <v>0</v>
      </c>
      <c r="F525" s="10">
        <f>3/24*OO[[#This Row],[62 (26JUN1985 15:00:00)-Water Temperature (C)]]*OO[[#This Row],[4]]/SUM(OO[4])</f>
        <v>0</v>
      </c>
      <c r="G525" s="10">
        <f>3/24*OO[[#This Row],[63 (26JUN1985 18:00:00)-Water Temperature (C)]]*OO[[#This Row],[5]]/SUM(OO[5])</f>
        <v>0</v>
      </c>
      <c r="H525" s="10">
        <f>3/24*OO[[#This Row],[64 (26JUN1985 21:00:00)-Water Temperature (C)]]*OO[[#This Row],[6]]/SUM(OO[6])</f>
        <v>0</v>
      </c>
      <c r="I525" s="10">
        <f>3/24*OO[[#This Row],[65 (27JUN1985 00:00:00)-Water Temperature (C)]]*OO[[#This Row],[7]]/SUM(OO[7])</f>
        <v>0</v>
      </c>
      <c r="J525" s="10">
        <f>3/24*OO[[#This Row],[66 (27JUN1985 03:00:00)-Water Temperature (C)]]*OO[[#This Row],[8]]/SUM(OO[8])</f>
        <v>0</v>
      </c>
      <c r="K525" s="10">
        <f>3/24*OO[[#This Row],[67 (27JUN1985 06:00:00)-Water Temperature (C)]]*OO[[#This Row],[9]]/SUM(OO[9])</f>
        <v>0</v>
      </c>
      <c r="L525" s="10">
        <f>3/24*OO[[#This Row],[68 (27JUN1985 09:00:00)-Water Temperature (C)]]*OO[[#This Row],[10]]/SUM(OO[10])</f>
        <v>0</v>
      </c>
      <c r="M525" s="10">
        <f>3/24*OO[[#This Row],[69 (27JUN1985 12:00:00)-Water Temperature (C)]]*OO[[#This Row],[11]]/SUM(OO[11])</f>
        <v>0</v>
      </c>
      <c r="N525" s="10">
        <f>3/24*OO[[#This Row],[70 (27JUN1985 15:00:00)-Water Temperature (C)]]*OO[[#This Row],[12]]/SUM(OO[12])</f>
        <v>0</v>
      </c>
      <c r="O525" s="10">
        <f>3/24*OO[[#This Row],[71 (27JUN1985 18:00:00)-Water Temperature (C)]]*OO[[#This Row],[13]]/SUM(OO[13])</f>
        <v>0</v>
      </c>
      <c r="P525" s="10">
        <f>3/24*OO[[#This Row],[72 (27JUN1985 21:00:00)-Water Temperature (C)]]*OO[[#This Row],[14]]/SUM(OO[14])</f>
        <v>0</v>
      </c>
      <c r="Q525" s="10">
        <f>3/24*OO[[#This Row],[73 (28JUN1985 00:00:00)-Water Temperature (C)]]*OO[[#This Row],[15]]/SUM(OO[15])</f>
        <v>0</v>
      </c>
      <c r="R525" s="10">
        <f>3/24*OO[[#This Row],[74 (28JUN1985 03:00:00)-Water Temperature (C)]]*OO[[#This Row],[16]]/SUM(OO[16])</f>
        <v>0</v>
      </c>
      <c r="S525" s="10">
        <f>3/24*OO[[#This Row],[75 (28JUN1985 06:00:00)-Water Temperature (C)]]*OO[[#This Row],[17]]/SUM(OO[17])</f>
        <v>0</v>
      </c>
      <c r="T525" s="10">
        <f>3/24*OO[[#This Row],[76 (28JUN1985 09:00:00)-Water Temperature (C)]]*OO[[#This Row],[18]]/SUM(OO[18])</f>
        <v>0</v>
      </c>
      <c r="U525" s="10">
        <f>3/24*OO[[#This Row],[77 (28JUN1985 12:00:00)-Water Temperature (C)]]*OO[[#This Row],[19]]/SUM(OO[19])</f>
        <v>0</v>
      </c>
      <c r="V525" s="10">
        <f>3/24000000*OO[[#This Row],[78 (28JUN1985 15:00:00)-Water Temperature (C)]]*OO[[#This Row],[20]]</f>
        <v>0</v>
      </c>
      <c r="W525" s="10">
        <f>3/24000000*OO[[#This Row],[79 (28JUN1985 18:00:00)-Water Temperature (C)]]*OO[[#This Row],[21]]</f>
        <v>0</v>
      </c>
      <c r="X525" s="10">
        <f>3/24000000*OO[[#This Row],[80 (28JUN1985 21:00:00)-Water Temperature (C)]]*OO[[#This Row],[22]]</f>
        <v>0</v>
      </c>
      <c r="Y525" s="10">
        <f>3/24000000*OO[[#This Row],[81 (29JUN1985 00:00:00)-Water Temperature (C)]]*OO[[#This Row],[23]]</f>
        <v>0</v>
      </c>
      <c r="Z525" s="10">
        <f>3/24000000*OO[[#This Row],[82 (29JUN1985 03:00:00)-Water Temperature (C)]]*OO[[#This Row],[24]]</f>
        <v>0</v>
      </c>
      <c r="AA525" s="10">
        <f>3/24000000*OO[[#This Row],[83 (29JUN1985 06:00:00)-Water Temperature (C)]]*OO[[#This Row],[25]]</f>
        <v>0</v>
      </c>
      <c r="AB525" s="10">
        <f>3/24000000*OO[[#This Row],[84 (29JUN1985 09:00:00)-Water Temperature (C)]]*OO[[#This Row],[26]]</f>
        <v>0</v>
      </c>
      <c r="AC525" s="10">
        <f>3/24000000*OO[[#This Row],[85 (29JUN1985 12:00:00)-Water Temperature (C)]]*OO[[#This Row],[27]]</f>
        <v>0</v>
      </c>
      <c r="AD525" s="10">
        <f>3/24000000*OO[[#This Row],[86 (29JUN1985 15:00:00)-Water Temperature (C)]]*OO[[#This Row],[28]]</f>
        <v>0</v>
      </c>
      <c r="AE525" s="10">
        <f>3/24000000*OO[[#This Row],[88 (29JUN1985 21:00:00)-Water Temperature (C)]]*OO[[#This Row],[30]]</f>
        <v>0</v>
      </c>
      <c r="AF525" s="10">
        <f>3/24000000*OO[[#This Row],[88 (29JUN1985 21:00:00)-Water Temperature (C)]]*OO[[#This Row],[30]]</f>
        <v>0</v>
      </c>
      <c r="AG525" s="10">
        <f>3/24000000*OO[[#This Row],[89 (30JUN1985 00:00:00)-Water Temperature (C)]]*OO[[#This Row],[31]]</f>
        <v>0</v>
      </c>
      <c r="AH525" s="10">
        <f>3/24000000*OO[[#This Row],[90 (30JUN1985 03:00:00)-Water Temperature (C)]]*OO[[#This Row],[32]]</f>
        <v>3.2420412669590004E-41</v>
      </c>
      <c r="AI525" s="10">
        <f>3/24000000*OO[[#This Row],[91 (30JUN1985 06:00:00)-Water Temperature (C)]]*OO[[#This Row],[33]]</f>
        <v>1.1720585925149997E-37</v>
      </c>
      <c r="AJ525" s="10">
        <f>3/24000000*OO[[#This Row],[92 (30JUN1985 09:00:00)-Water Temperature (C)]]*OO[[#This Row],[34]]</f>
        <v>1.7610658184096245E-34</v>
      </c>
      <c r="AK525" s="10">
        <f>3/24000000*OO[[#This Row],[93 (30JUN1985 12:00:00)-Water Temperature (C)]]*OO[[#This Row],[35]]</f>
        <v>1.242265304742E-31</v>
      </c>
      <c r="AL525" s="10">
        <f>3/24000000*OO[[#This Row],[94 (30JUN1985 15:00:00)-Water Temperature (C)]]*OO[[#This Row],[36]]</f>
        <v>4.5582009115400005E-29</v>
      </c>
      <c r="AM525" s="10">
        <f>3/24000000*OO[[#This Row],[95 (30JUN1985 18:00:00)-Water Temperature (C)]]*OO[[#This Row],[37]]</f>
        <v>9.4786522346812497E-27</v>
      </c>
      <c r="AN525" s="10">
        <f>3/24000000*OO[[#This Row],[96 (30JUN1985 21:00:00)-Water Temperature (C)]]*OO[[#This Row],[38]]</f>
        <v>1.19666930820625E-24</v>
      </c>
      <c r="AO525" s="10">
        <f>3/24000000*OO[[#This Row],[97 (01JUL1985 00:00:00)-Water Temperature (C)]]*OO[[#This Row],[39]]</f>
        <v>9.7167858606000011E-23</v>
      </c>
      <c r="AP525" s="10">
        <f>3/24000000*OO[[#This Row],[98 (01JUL1985 03:00:00)-Water Temperature (C)]]*OO[[#This Row],[40]]</f>
        <v>5.3274155705599993E-21</v>
      </c>
      <c r="AQ525" s="10">
        <f>3/24000000*OO[[#This Row],[99 (01JUL1985 06:00:00)-Water Temperature (C)]]*OO[[#This Row],[41]]</f>
        <v>2.0431679015579999E-19</v>
      </c>
      <c r="AR525" s="10">
        <f>3/24000000*OO[[#This Row],[100 (01JUL1985 09:00:00)-Water Temperature (C)]]*OO[[#This Row],[42]]</f>
        <v>5.67036570282E-18</v>
      </c>
      <c r="AS525" s="10">
        <f>3/24000000*OO[[#This Row],[101 (01JUL1985 12:00:00)-Water Temperature (C)]]*OO[[#This Row],[43]]</f>
        <v>1.1760256331424998E-16</v>
      </c>
      <c r="AT525" s="10">
        <f>3/24000000*OO[[#This Row],[102 (01JUL1985 15:00:00)-Water Temperature (C)]]*OO[[#This Row],[44]]</f>
        <v>1.8739764262432503E-15</v>
      </c>
      <c r="AU525" s="10">
        <f>3/24000000*OO[[#This Row],[103 (01JUL1985 18:00:00)-Water Temperature (C)]]*OO[[#This Row],[45]]</f>
        <v>2.35177469757175E-14</v>
      </c>
      <c r="AV525" s="10">
        <f>3/24000000*OO[[#This Row],[104 (01JUL1985 21:00:00)-Water Temperature (C)]]*OO[[#This Row],[46]]</f>
        <v>2.3739915736762501E-13</v>
      </c>
      <c r="AW525" s="10">
        <f>3/24000000*OO[[#This Row],[105 (02JUL1985 00:00:00)-Water Temperature (C)]]*OO[[#This Row],[47]]</f>
        <v>1.9667718956195003E-12</v>
      </c>
      <c r="AX525" s="10">
        <f>3/24000000*OO[[#This Row],[106 (02JUL1985 03:00:00)-Water Temperature (C)]]*OO[[#This Row],[48]]</f>
        <v>1.3645275994237499E-11</v>
      </c>
      <c r="AY525" s="10">
        <f>3/24000000*OO[[#This Row],[107 (02JUL1985 06:00:00)-Water Temperature (C)]]*OO[[#This Row],[49]]</f>
        <v>8.0309362651037489E-11</v>
      </c>
      <c r="AZ525" s="10">
        <f>3/24000000*OO[[#This Row],[108 (02JUL1985 09:00:00)-Water Temperature (C)]]*OO[[#This Row],[50]]</f>
        <v>4.0647201146037497E-10</v>
      </c>
      <c r="BA525" s="10">
        <f>3/24000000*OO[[#This Row],[109 (02JUL1985 12:00:00)-Water Temperature (C)]]*OO[[#This Row],[51]]</f>
        <v>1.7891341618062499E-9</v>
      </c>
      <c r="BB525" s="10">
        <f>3/24000000*OO[[#This Row],[110 (02JUL1985 15:00:00)-Water Temperature (C)]]*OO[[#This Row],[52]]</f>
        <v>6.9211612462687492E-9</v>
      </c>
      <c r="BC525" s="10">
        <f>3/24000000*OO[[#This Row],[111 (02JUL1985 18:00:00)-Water Temperature (C)]]*OO[[#This Row],[53]]</f>
        <v>2.3769895811593751E-8</v>
      </c>
      <c r="BD525" s="10">
        <f>3/24000000*OO[[#This Row],[112 (02JUL1985 21:00:00)-Water Temperature (C)]]*OO[[#This Row],[54]]</f>
        <v>7.3465175542250008E-8</v>
      </c>
      <c r="BE525" s="10">
        <f>3/24000000*OO[[#This Row],[113 (03JUL1985 00:00:00)-Water Temperature (C)]]*OO[[#This Row],[55]]</f>
        <v>2.0676157750299999E-7</v>
      </c>
      <c r="BF525" s="10">
        <f>3/24000000*OO[[#This Row],[114 (03JUL1985 03:00:00)-Water Temperature (C)]]*OO[[#This Row],[56]]</f>
        <v>5.3509429489949988E-7</v>
      </c>
      <c r="BG525" s="10">
        <f>3/24000000*OO[[#This Row],[115 (03JUL1985 06:00:00)-Water Temperature (C)]]*OO[[#This Row],[57]]</f>
        <v>1.27875833422275E-6</v>
      </c>
      <c r="BH525" s="10">
        <f>3/24000000*OO[[#This Row],[116 (03JUL1985 09:00:00)-Water Temperature (C)]]*OO[[#This Row],[58]]</f>
        <v>2.833102809523E-6</v>
      </c>
      <c r="BI525" s="10">
        <f>3/24000000*OO[[#This Row],[117 (03JUL1985 12:00:00)-Water Temperature (C)]]*OO[[#This Row],[59]]</f>
        <v>5.8671966453687498E-6</v>
      </c>
      <c r="BJ525" s="10">
        <f>3/24000000*OO[[#This Row],[118 (03JUL1985 15:00:00)-Water Temperature (C)]]*OO[[#This Row],[60]]</f>
        <v>1.1422499357205E-5</v>
      </c>
      <c r="BK525" s="10">
        <f>3/24000000*OO[[#This Row],[119 (03JUL1985 18:00:00)-Water Temperature (C)]]*OO[[#This Row],[61]]</f>
        <v>2.1014487551363749E-5</v>
      </c>
      <c r="BL525" s="10">
        <f>3/24000000*OO[[#This Row],[120 (03JUL1985 21:00:00)-Water Temperature (C)]]*OO[[#This Row],[62]]</f>
        <v>3.67721806397625E-5</v>
      </c>
      <c r="BM525" s="10">
        <f>3/24000000*OO[[#This Row],[121 (04JUL1985 00:00:00)-Water Temperature (C)]]*OO[[#This Row],[63]]</f>
        <v>6.1658085859987507E-5</v>
      </c>
      <c r="BN525" s="10">
        <f>3/24000000*OO[[#This Row],[122 (04JUL1985 03:00:00)-Water Temperature (C)]]*OO[[#This Row],[64]]</f>
        <v>9.9794833282799994E-5</v>
      </c>
      <c r="BO525" s="10">
        <f>3/24000000*OO[[#This Row],[123 (04JUL1985 06:00:00)-Water Temperature (C)]]*OO[[#This Row],[65]]</f>
        <v>1.5553522423455E-4</v>
      </c>
      <c r="BP525" s="10">
        <f>3/24000000*OO[[#This Row],[124 (04JUL1985 09:00:00)-Water Temperature (C)]]*OO[[#This Row],[66]]</f>
        <v>2.3384273514195E-4</v>
      </c>
      <c r="BQ525" s="10">
        <f>3/24000000*OO[[#This Row],[125 (04JUL1985 12:00:00)-Water Temperature (C)]]*OO[[#This Row],[67]]</f>
        <v>3.3958894297874998E-4</v>
      </c>
      <c r="BR525" s="10">
        <f>3/24000000*OO[[#This Row],[126 (04JUL1985 15:00:00)-Water Temperature (C)]]*OO[[#This Row],[68]]</f>
        <v>4.78523690428E-4</v>
      </c>
      <c r="BS525" s="10">
        <f>3/24000000*OO[[#This Row],[127 (04JUL1985 18:00:00)-Water Temperature (C)]]*OO[[#This Row],[69]]</f>
        <v>6.5570774081250005E-4</v>
      </c>
      <c r="BT525" s="10">
        <f>3/24000000*OO[[#This Row],[128 (04JUL1985 21:00:00)-Water Temperature (C)]]*OO[[#This Row],[70]]</f>
        <v>8.7743599645662498E-4</v>
      </c>
      <c r="BU525" s="10">
        <f>3/24000000*OO[[#This Row],[129 (05JUL1985 00:00:00)-Water Temperature (C)]]*OO[[#This Row],[71]]</f>
        <v>1.1508493949948751E-3</v>
      </c>
      <c r="BV525" s="10">
        <f>3/24000000*OO[[#This Row],[130 (05JUL1985 03:00:00)-Water Temperature (C)]]*OO[[#This Row],[72]]</f>
        <v>1.4864179340114997E-3</v>
      </c>
      <c r="BW525" s="10">
        <f>3/24000000*OO[[#This Row],[131 (05JUL1985 06:00:00)-Water Temperature (C)]]*OO[[#This Row],[73]]</f>
        <v>1.8844439686984999E-3</v>
      </c>
      <c r="BX525" s="10">
        <f>3/24000000*OO[[#This Row],[132 (05JUL1985 09:00:00)-Water Temperature (C)]]*OO[[#This Row],[74]]</f>
        <v>2.34759788786575E-3</v>
      </c>
      <c r="BY525" s="10">
        <f>3/24000000*OO[[#This Row],[133 (05JUL1985 12:00:00)-Water Temperature (C)]]*OO[[#This Row],[75]]</f>
        <v>2.8770216236184997E-3</v>
      </c>
      <c r="BZ525" s="10">
        <f>3/24000000*OO[[#This Row],[134 (05JUL1985 15:00:00)-Water Temperature (C)]]*OO[[#This Row],[76]]</f>
        <v>3.4679923353724998E-3</v>
      </c>
      <c r="CA525" s="10">
        <f>3/24000000*OO[[#This Row],[135 (05JUL1985 18:00:00)-Water Temperature (C)]]*OO[[#This Row],[77]]</f>
        <v>4.1199827987662497E-3</v>
      </c>
      <c r="CB525" s="10">
        <f>3/24000000*OO[[#This Row],[136 (05JUL1985 21:00:00)-Water Temperature (C)]]*OO[[#This Row],[78]]</f>
        <v>4.8345756712549993E-3</v>
      </c>
      <c r="CC525" s="10">
        <f>3/24000000*OO[[#This Row],[137 (06JUL1985 00:00:00)-Water Temperature (C)]]*OO[[#This Row],[79]]</f>
        <v>5.6184285355799996E-3</v>
      </c>
      <c r="CD525" s="10">
        <f>3/24000000*OO[[#This Row],[138 (06JUL1985 03:00:00)-Water Temperature (C)]]*OO[[#This Row],[80]]</f>
        <v>6.4872829248000001E-3</v>
      </c>
      <c r="CE525" s="10">
        <f>3/24000000*OO[[#This Row],[139 (06JUL1985 06:00:00)-Water Temperature (C)]]*OO[[#This Row],[81]]</f>
        <v>7.4234167937400003E-3</v>
      </c>
      <c r="CF525" s="10">
        <f>3/24000000*OO[[#This Row],[140 (06JUL1985 09:00:00)-Water Temperature (C)]]*OO[[#This Row],[82]]</f>
        <v>8.420774676862499E-3</v>
      </c>
      <c r="CG525" s="10">
        <f>3/24000000*OO[[#This Row],[141 (06JUL1985 12:00:00)-Water Temperature (C)]]*OO[[#This Row],[83]]</f>
        <v>9.4634230884024974E-3</v>
      </c>
      <c r="CH525" s="10">
        <f>3/24000000*OO[[#This Row],[142 (06JUL1985 15:00:00)-Water Temperature (C)]]*OO[[#This Row],[84]]</f>
        <v>1.0537450728378748E-2</v>
      </c>
      <c r="CI525" s="10">
        <f>3/24000000*OO[[#This Row],[143 (06JUL1985 18:00:00)-Water Temperature (C)]]*OO[[#This Row],[85]]</f>
        <v>1.1620947933000001E-2</v>
      </c>
      <c r="CJ525" s="10">
        <f>3/24000000*OO[[#This Row],[144 (06JUL1985 21:00:00)-Water Temperature (C)]]*OO[[#This Row],[86]]</f>
        <v>1.2727212867774999E-2</v>
      </c>
      <c r="CK525" s="10">
        <f>3/24000000*OO[[#This Row],[145 (07JUL1985 00:00:00)-Water Temperature (C)]]*OO[[#This Row],[87]]</f>
        <v>1.386498513288E-2</v>
      </c>
      <c r="CL525" s="10">
        <f>3/24000000*OO[[#This Row],[146 (07JUL1985 03:00:00)-Water Temperature (C)]]*OO[[#This Row],[88]]</f>
        <v>1.5085151117302497E-2</v>
      </c>
      <c r="CM525" s="10">
        <f>3/24000000*OO[[#This Row],[147 (07JUL1985 06:00:00)-Water Temperature (C)]]*OO[[#This Row],[89]]</f>
        <v>1.6313221200624999E-2</v>
      </c>
      <c r="CN525" s="10">
        <f>3/24000000*OO[[#This Row],[148 (07JUL1985 09:00:00)-Water Temperature (C)]]*OO[[#This Row],[90]]</f>
        <v>1.753766348585625E-2</v>
      </c>
      <c r="CO525" s="10">
        <f>3/24000000*OO[[#This Row],[149 (07JUL1985 12:00:00)-Water Temperature (C)]]*OO[[#This Row],[91]]</f>
        <v>1.8758576189880003E-2</v>
      </c>
      <c r="CP525" s="10">
        <f>3/24000000*OO[[#This Row],[150 (07JUL1985 15:00:00)-Water Temperature (C)]]*OO[[#This Row],[92]]</f>
        <v>1.9985462234973751E-2</v>
      </c>
      <c r="CQ525" s="10">
        <f>3/24000000*OO[[#This Row],[151 (07JUL1985 18:00:00)-Water Temperature (C)]]*OO[[#This Row],[93]]</f>
        <v>2.1192713284409997E-2</v>
      </c>
      <c r="CR525" s="10">
        <f>3/24000000*OO[[#This Row],[152 (07JUL1985 21:00:00)-Water Temperature (C)]]*OO[[#This Row],[94]]</f>
        <v>2.2391711944874996E-2</v>
      </c>
      <c r="CS525" s="10">
        <f>3/24000000*OO[[#This Row],[153 (08JUL1985 00:00:00)-Water Temperature (C)]]*OO[[#This Row],[95]]</f>
        <v>2.3589246503330004E-2</v>
      </c>
      <c r="CT525" s="10">
        <f>3/24000000*OO[[#This Row],[154 (08JUL1985 03:00:00)-Water Temperature (C)]]*OO[[#This Row],[96]]</f>
        <v>2.4885611035113751E-2</v>
      </c>
      <c r="CU525" s="10">
        <f>3/24000000*OO[[#This Row],[155 (08JUL1985 06:00:00)-Water Temperature (C)]]*OO[[#This Row],[97]]</f>
        <v>2.6197226325228751E-2</v>
      </c>
      <c r="CV525" s="10">
        <f>3/24000000*OO[[#This Row],[156 (08JUL1985 09:00:00)-Water Temperature (C)]]*OO[[#This Row],[98]]</f>
        <v>2.7467663694322502E-2</v>
      </c>
      <c r="CW525" s="10">
        <f>3/24000000*OO[[#This Row],[157 (08JUL1985 12:00:00)-Water Temperature (C)]]*OO[[#This Row],[99]]</f>
        <v>2.8710251076066246E-2</v>
      </c>
    </row>
    <row r="526" spans="1:101" x14ac:dyDescent="0.35">
      <c r="A526" t="s">
        <v>533</v>
      </c>
      <c r="B526">
        <v>791.6662</v>
      </c>
      <c r="C526" s="10">
        <f>3/24*OO[[#This Row],[59 (26JUN1985 06:00:00)-Water Temperature (C)]]*OO[[#This Row],[1]]/SUM(OO[1])</f>
        <v>0</v>
      </c>
      <c r="D526" s="10">
        <f>3/24*OO[[#This Row],[60 (26JUN1985 09:00:00)-Water Temperature (C)]]*OO[[#This Row],[2]]/SUM(OO[2])</f>
        <v>0</v>
      </c>
      <c r="E526" s="10">
        <f>3/24*OO[[#This Row],[61 (26JUN1985 12:00:00)-Water Temperature (C)]]*OO[[#This Row],[3]]/SUM(OO[3])</f>
        <v>0</v>
      </c>
      <c r="F526" s="10">
        <f>3/24*OO[[#This Row],[62 (26JUN1985 15:00:00)-Water Temperature (C)]]*OO[[#This Row],[4]]/SUM(OO[4])</f>
        <v>0</v>
      </c>
      <c r="G526" s="10">
        <f>3/24*OO[[#This Row],[63 (26JUN1985 18:00:00)-Water Temperature (C)]]*OO[[#This Row],[5]]/SUM(OO[5])</f>
        <v>0</v>
      </c>
      <c r="H526" s="10">
        <f>3/24*OO[[#This Row],[64 (26JUN1985 21:00:00)-Water Temperature (C)]]*OO[[#This Row],[6]]/SUM(OO[6])</f>
        <v>0</v>
      </c>
      <c r="I526" s="10">
        <f>3/24*OO[[#This Row],[65 (27JUN1985 00:00:00)-Water Temperature (C)]]*OO[[#This Row],[7]]/SUM(OO[7])</f>
        <v>0</v>
      </c>
      <c r="J526" s="10">
        <f>3/24*OO[[#This Row],[66 (27JUN1985 03:00:00)-Water Temperature (C)]]*OO[[#This Row],[8]]/SUM(OO[8])</f>
        <v>0</v>
      </c>
      <c r="K526" s="10">
        <f>3/24*OO[[#This Row],[67 (27JUN1985 06:00:00)-Water Temperature (C)]]*OO[[#This Row],[9]]/SUM(OO[9])</f>
        <v>0</v>
      </c>
      <c r="L526" s="10">
        <f>3/24*OO[[#This Row],[68 (27JUN1985 09:00:00)-Water Temperature (C)]]*OO[[#This Row],[10]]/SUM(OO[10])</f>
        <v>0</v>
      </c>
      <c r="M526" s="10">
        <f>3/24*OO[[#This Row],[69 (27JUN1985 12:00:00)-Water Temperature (C)]]*OO[[#This Row],[11]]/SUM(OO[11])</f>
        <v>0</v>
      </c>
      <c r="N526" s="10">
        <f>3/24*OO[[#This Row],[70 (27JUN1985 15:00:00)-Water Temperature (C)]]*OO[[#This Row],[12]]/SUM(OO[12])</f>
        <v>0</v>
      </c>
      <c r="O526" s="10">
        <f>3/24*OO[[#This Row],[71 (27JUN1985 18:00:00)-Water Temperature (C)]]*OO[[#This Row],[13]]/SUM(OO[13])</f>
        <v>0</v>
      </c>
      <c r="P526" s="10">
        <f>3/24*OO[[#This Row],[72 (27JUN1985 21:00:00)-Water Temperature (C)]]*OO[[#This Row],[14]]/SUM(OO[14])</f>
        <v>0</v>
      </c>
      <c r="Q526" s="10">
        <f>3/24*OO[[#This Row],[73 (28JUN1985 00:00:00)-Water Temperature (C)]]*OO[[#This Row],[15]]/SUM(OO[15])</f>
        <v>0</v>
      </c>
      <c r="R526" s="10">
        <f>3/24*OO[[#This Row],[74 (28JUN1985 03:00:00)-Water Temperature (C)]]*OO[[#This Row],[16]]/SUM(OO[16])</f>
        <v>0</v>
      </c>
      <c r="S526" s="10">
        <f>3/24*OO[[#This Row],[75 (28JUN1985 06:00:00)-Water Temperature (C)]]*OO[[#This Row],[17]]/SUM(OO[17])</f>
        <v>0</v>
      </c>
      <c r="T526" s="10">
        <f>3/24*OO[[#This Row],[76 (28JUN1985 09:00:00)-Water Temperature (C)]]*OO[[#This Row],[18]]/SUM(OO[18])</f>
        <v>0</v>
      </c>
      <c r="U526" s="10">
        <f>3/24*OO[[#This Row],[77 (28JUN1985 12:00:00)-Water Temperature (C)]]*OO[[#This Row],[19]]/SUM(OO[19])</f>
        <v>0</v>
      </c>
      <c r="V526" s="10">
        <f>3/24000000*OO[[#This Row],[78 (28JUN1985 15:00:00)-Water Temperature (C)]]*OO[[#This Row],[20]]</f>
        <v>0</v>
      </c>
      <c r="W526" s="10">
        <f>3/24000000*OO[[#This Row],[79 (28JUN1985 18:00:00)-Water Temperature (C)]]*OO[[#This Row],[21]]</f>
        <v>0</v>
      </c>
      <c r="X526" s="10">
        <f>3/24000000*OO[[#This Row],[80 (28JUN1985 21:00:00)-Water Temperature (C)]]*OO[[#This Row],[22]]</f>
        <v>0</v>
      </c>
      <c r="Y526" s="10">
        <f>3/24000000*OO[[#This Row],[81 (29JUN1985 00:00:00)-Water Temperature (C)]]*OO[[#This Row],[23]]</f>
        <v>0</v>
      </c>
      <c r="Z526" s="10">
        <f>3/24000000*OO[[#This Row],[82 (29JUN1985 03:00:00)-Water Temperature (C)]]*OO[[#This Row],[24]]</f>
        <v>0</v>
      </c>
      <c r="AA526" s="10">
        <f>3/24000000*OO[[#This Row],[83 (29JUN1985 06:00:00)-Water Temperature (C)]]*OO[[#This Row],[25]]</f>
        <v>0</v>
      </c>
      <c r="AB526" s="10">
        <f>3/24000000*OO[[#This Row],[84 (29JUN1985 09:00:00)-Water Temperature (C)]]*OO[[#This Row],[26]]</f>
        <v>0</v>
      </c>
      <c r="AC526" s="10">
        <f>3/24000000*OO[[#This Row],[85 (29JUN1985 12:00:00)-Water Temperature (C)]]*OO[[#This Row],[27]]</f>
        <v>0</v>
      </c>
      <c r="AD526" s="10">
        <f>3/24000000*OO[[#This Row],[86 (29JUN1985 15:00:00)-Water Temperature (C)]]*OO[[#This Row],[28]]</f>
        <v>0</v>
      </c>
      <c r="AE526" s="10">
        <f>3/24000000*OO[[#This Row],[88 (29JUN1985 21:00:00)-Water Temperature (C)]]*OO[[#This Row],[30]]</f>
        <v>0</v>
      </c>
      <c r="AF526" s="10">
        <f>3/24000000*OO[[#This Row],[88 (29JUN1985 21:00:00)-Water Temperature (C)]]*OO[[#This Row],[30]]</f>
        <v>0</v>
      </c>
      <c r="AG526" s="10">
        <f>3/24000000*OO[[#This Row],[89 (30JUN1985 00:00:00)-Water Temperature (C)]]*OO[[#This Row],[31]]</f>
        <v>0</v>
      </c>
      <c r="AH526" s="10">
        <f>3/24000000*OO[[#This Row],[90 (30JUN1985 03:00:00)-Water Temperature (C)]]*OO[[#This Row],[32]]</f>
        <v>1.0334732813525001E-41</v>
      </c>
      <c r="AI526" s="10">
        <f>3/24000000*OO[[#This Row],[91 (30JUN1985 06:00:00)-Water Temperature (C)]]*OO[[#This Row],[33]]</f>
        <v>3.9630011984062501E-38</v>
      </c>
      <c r="AJ526" s="10">
        <f>3/24000000*OO[[#This Row],[92 (30JUN1985 09:00:00)-Water Temperature (C)]]*OO[[#This Row],[34]]</f>
        <v>6.2887684265475003E-35</v>
      </c>
      <c r="AK526" s="10">
        <f>3/24000000*OO[[#This Row],[93 (30JUN1985 12:00:00)-Water Temperature (C)]]*OO[[#This Row],[35]]</f>
        <v>4.6698602317087501E-32</v>
      </c>
      <c r="AL526" s="10">
        <f>3/24000000*OO[[#This Row],[94 (30JUN1985 15:00:00)-Water Temperature (C)]]*OO[[#This Row],[36]]</f>
        <v>1.7968160469765E-29</v>
      </c>
      <c r="AM526" s="10">
        <f>3/24000000*OO[[#This Row],[95 (30JUN1985 18:00:00)-Water Temperature (C)]]*OO[[#This Row],[37]]</f>
        <v>3.9069331089299996E-27</v>
      </c>
      <c r="AN526" s="10">
        <f>3/24000000*OO[[#This Row],[96 (30JUN1985 21:00:00)-Water Temperature (C)]]*OO[[#This Row],[38]]</f>
        <v>5.1451301548399996E-25</v>
      </c>
      <c r="AO526" s="10">
        <f>3/24000000*OO[[#This Row],[97 (01JUL1985 00:00:00)-Water Temperature (C)]]*OO[[#This Row],[39]]</f>
        <v>4.3482771126637504E-23</v>
      </c>
      <c r="AP526" s="10">
        <f>3/24000000*OO[[#This Row],[98 (01JUL1985 03:00:00)-Water Temperature (C)]]*OO[[#This Row],[40]]</f>
        <v>2.4766457103619996E-21</v>
      </c>
      <c r="AQ526" s="10">
        <f>3/24000000*OO[[#This Row],[99 (01JUL1985 06:00:00)-Water Temperature (C)]]*OO[[#This Row],[41]]</f>
        <v>9.8508862001962514E-20</v>
      </c>
      <c r="AR526" s="10">
        <f>3/24000000*OO[[#This Row],[100 (01JUL1985 09:00:00)-Water Temperature (C)]]*OO[[#This Row],[42]]</f>
        <v>2.8306472553340003E-18</v>
      </c>
      <c r="AS526" s="10">
        <f>3/24000000*OO[[#This Row],[101 (01JUL1985 12:00:00)-Water Temperature (C)]]*OO[[#This Row],[43]]</f>
        <v>6.0697792867799996E-17</v>
      </c>
      <c r="AT526" s="10">
        <f>3/24000000*OO[[#This Row],[102 (01JUL1985 15:00:00)-Water Temperature (C)]]*OO[[#This Row],[44]]</f>
        <v>9.9860634784924996E-16</v>
      </c>
      <c r="AU526" s="10">
        <f>3/24000000*OO[[#This Row],[103 (01JUL1985 18:00:00)-Water Temperature (C)]]*OO[[#This Row],[45]]</f>
        <v>1.2923238410249999E-14</v>
      </c>
      <c r="AV526" s="10">
        <f>3/24000000*OO[[#This Row],[104 (01JUL1985 21:00:00)-Water Temperature (C)]]*OO[[#This Row],[46]]</f>
        <v>1.3437108551924999E-13</v>
      </c>
      <c r="AW526" s="10">
        <f>3/24000000*OO[[#This Row],[105 (02JUL1985 00:00:00)-Water Temperature (C)]]*OO[[#This Row],[47]]</f>
        <v>1.1453090053308748E-12</v>
      </c>
      <c r="AX526" s="10">
        <f>3/24000000*OO[[#This Row],[106 (02JUL1985 03:00:00)-Water Temperature (C)]]*OO[[#This Row],[48]]</f>
        <v>8.1659749217287493E-12</v>
      </c>
      <c r="AY526" s="10">
        <f>3/24000000*OO[[#This Row],[107 (02JUL1985 06:00:00)-Water Temperature (C)]]*OO[[#This Row],[49]]</f>
        <v>4.9342970064525002E-11</v>
      </c>
      <c r="AZ526" s="10">
        <f>3/24000000*OO[[#This Row],[108 (02JUL1985 09:00:00)-Water Temperature (C)]]*OO[[#This Row],[50]]</f>
        <v>2.56157477082E-10</v>
      </c>
      <c r="BA526" s="10">
        <f>3/24000000*OO[[#This Row],[109 (02JUL1985 12:00:00)-Water Temperature (C)]]*OO[[#This Row],[51]]</f>
        <v>1.1554036537183748E-9</v>
      </c>
      <c r="BB526" s="10">
        <f>3/24000000*OO[[#This Row],[110 (02JUL1985 15:00:00)-Water Temperature (C)]]*OO[[#This Row],[52]]</f>
        <v>4.5762521781075005E-9</v>
      </c>
      <c r="BC526" s="10">
        <f>3/24000000*OO[[#This Row],[111 (02JUL1985 18:00:00)-Water Temperature (C)]]*OO[[#This Row],[53]]</f>
        <v>1.60767622879725E-8</v>
      </c>
      <c r="BD526" s="10">
        <f>3/24000000*OO[[#This Row],[112 (02JUL1985 21:00:00)-Water Temperature (C)]]*OO[[#This Row],[54]]</f>
        <v>5.0779487437349998E-8</v>
      </c>
      <c r="BE526" s="10">
        <f>3/24000000*OO[[#This Row],[113 (03JUL1985 00:00:00)-Water Temperature (C)]]*OO[[#This Row],[55]]</f>
        <v>1.45906753723775E-7</v>
      </c>
      <c r="BF526" s="10">
        <f>3/24000000*OO[[#This Row],[114 (03JUL1985 03:00:00)-Water Temperature (C)]]*OO[[#This Row],[56]]</f>
        <v>3.8521032102274997E-7</v>
      </c>
      <c r="BG526" s="10">
        <f>3/24000000*OO[[#This Row],[115 (03JUL1985 06:00:00)-Water Temperature (C)]]*OO[[#This Row],[57]]</f>
        <v>9.3844012799850008E-7</v>
      </c>
      <c r="BH526" s="10">
        <f>3/24000000*OO[[#This Row],[116 (03JUL1985 09:00:00)-Water Temperature (C)]]*OO[[#This Row],[58]]</f>
        <v>2.1178424674942499E-6</v>
      </c>
      <c r="BI526" s="10">
        <f>3/24000000*OO[[#This Row],[117 (03JUL1985 12:00:00)-Water Temperature (C)]]*OO[[#This Row],[59]]</f>
        <v>4.4636428283887499E-6</v>
      </c>
      <c r="BJ526" s="10">
        <f>3/24000000*OO[[#This Row],[118 (03JUL1985 15:00:00)-Water Temperature (C)]]*OO[[#This Row],[60]]</f>
        <v>8.8369291954287488E-6</v>
      </c>
      <c r="BK526" s="10">
        <f>3/24000000*OO[[#This Row],[119 (03JUL1985 18:00:00)-Water Temperature (C)]]*OO[[#This Row],[61]]</f>
        <v>1.65195906844875E-5</v>
      </c>
      <c r="BL526" s="10">
        <f>3/24000000*OO[[#This Row],[120 (03JUL1985 21:00:00)-Water Temperature (C)]]*OO[[#This Row],[62]]</f>
        <v>2.9351258298537497E-5</v>
      </c>
      <c r="BM526" s="10">
        <f>3/24000000*OO[[#This Row],[121 (04JUL1985 00:00:00)-Water Temperature (C)]]*OO[[#This Row],[63]]</f>
        <v>4.9927700853187495E-5</v>
      </c>
      <c r="BN526" s="10">
        <f>3/24000000*OO[[#This Row],[122 (04JUL1985 03:00:00)-Water Temperature (C)]]*OO[[#This Row],[64]]</f>
        <v>8.1924967035000007E-5</v>
      </c>
      <c r="BO526" s="10">
        <f>3/24000000*OO[[#This Row],[123 (04JUL1985 06:00:00)-Water Temperature (C)]]*OO[[#This Row],[65]]</f>
        <v>1.2938197252434998E-4</v>
      </c>
      <c r="BP526" s="10">
        <f>3/24000000*OO[[#This Row],[124 (04JUL1985 09:00:00)-Water Temperature (C)]]*OO[[#This Row],[66]]</f>
        <v>1.9698660684367502E-4</v>
      </c>
      <c r="BQ526" s="10">
        <f>3/24000000*OO[[#This Row],[125 (04JUL1985 12:00:00)-Water Temperature (C)]]*OO[[#This Row],[67]]</f>
        <v>2.8951189298102501E-4</v>
      </c>
      <c r="BR526" s="10">
        <f>3/24000000*OO[[#This Row],[126 (04JUL1985 15:00:00)-Water Temperature (C)]]*OO[[#This Row],[68]]</f>
        <v>4.1261164648125E-4</v>
      </c>
      <c r="BS526" s="10">
        <f>3/24000000*OO[[#This Row],[127 (04JUL1985 18:00:00)-Water Temperature (C)]]*OO[[#This Row],[69]]</f>
        <v>5.7152449800874992E-4</v>
      </c>
      <c r="BT526" s="10">
        <f>3/24000000*OO[[#This Row],[128 (04JUL1985 21:00:00)-Water Temperature (C)]]*OO[[#This Row],[70]]</f>
        <v>7.7269552490737495E-4</v>
      </c>
      <c r="BU526" s="10">
        <f>3/24000000*OO[[#This Row],[129 (05JUL1985 00:00:00)-Water Temperature (C)]]*OO[[#This Row],[71]]</f>
        <v>1.0232962060294998E-3</v>
      </c>
      <c r="BV526" s="10">
        <f>3/24000000*OO[[#This Row],[130 (05JUL1985 03:00:00)-Water Temperature (C)]]*OO[[#This Row],[72]]</f>
        <v>1.333875594517375E-3</v>
      </c>
      <c r="BW526" s="10">
        <f>3/24000000*OO[[#This Row],[131 (05JUL1985 06:00:00)-Water Temperature (C)]]*OO[[#This Row],[73]]</f>
        <v>1.7061318353764998E-3</v>
      </c>
      <c r="BX526" s="10">
        <f>3/24000000*OO[[#This Row],[132 (05JUL1985 09:00:00)-Water Temperature (C)]]*OO[[#This Row],[74]]</f>
        <v>2.1435771836639996E-3</v>
      </c>
      <c r="BY526" s="10">
        <f>3/24000000*OO[[#This Row],[133 (05JUL1985 12:00:00)-Water Temperature (C)]]*OO[[#This Row],[75]]</f>
        <v>2.6481033172540002E-3</v>
      </c>
      <c r="BZ526" s="10">
        <f>3/24000000*OO[[#This Row],[134 (05JUL1985 15:00:00)-Water Temperature (C)]]*OO[[#This Row],[76]]</f>
        <v>3.2166119426512499E-3</v>
      </c>
      <c r="CA526" s="10">
        <f>3/24000000*OO[[#This Row],[135 (05JUL1985 18:00:00)-Water Temperature (C)]]*OO[[#This Row],[77]]</f>
        <v>3.8492695613287498E-3</v>
      </c>
      <c r="CB526" s="10">
        <f>3/24000000*OO[[#This Row],[136 (05JUL1985 21:00:00)-Water Temperature (C)]]*OO[[#This Row],[78]]</f>
        <v>4.5483906840412501E-3</v>
      </c>
      <c r="CC526" s="10">
        <f>3/24000000*OO[[#This Row],[137 (06JUL1985 00:00:00)-Water Temperature (C)]]*OO[[#This Row],[79]]</f>
        <v>5.3204778409912494E-3</v>
      </c>
      <c r="CD526" s="10">
        <f>3/24000000*OO[[#This Row],[138 (06JUL1985 03:00:00)-Water Temperature (C)]]*OO[[#This Row],[80]]</f>
        <v>6.1815316528474997E-3</v>
      </c>
      <c r="CE526" s="10">
        <f>3/24000000*OO[[#This Row],[139 (06JUL1985 06:00:00)-Water Temperature (C)]]*OO[[#This Row],[81]]</f>
        <v>7.1160319461599994E-3</v>
      </c>
      <c r="CF526" s="10">
        <f>3/24000000*OO[[#This Row],[140 (06JUL1985 09:00:00)-Water Temperature (C)]]*OO[[#This Row],[82]]</f>
        <v>8.1185501006400002E-3</v>
      </c>
      <c r="CG526" s="10">
        <f>3/24000000*OO[[#This Row],[141 (06JUL1985 12:00:00)-Water Temperature (C)]]*OO[[#This Row],[83]]</f>
        <v>9.1740440612099981E-3</v>
      </c>
      <c r="CH526" s="10">
        <f>3/24000000*OO[[#This Row],[142 (06JUL1985 15:00:00)-Water Temperature (C)]]*OO[[#This Row],[84]]</f>
        <v>1.0269214001279999E-2</v>
      </c>
      <c r="CI526" s="10">
        <f>3/24000000*OO[[#This Row],[143 (06JUL1985 18:00:00)-Water Temperature (C)]]*OO[[#This Row],[85]]</f>
        <v>1.138263581181875E-2</v>
      </c>
      <c r="CJ526" s="10">
        <f>3/24000000*OO[[#This Row],[144 (06JUL1985 21:00:00)-Water Temperature (C)]]*OO[[#This Row],[86]]</f>
        <v>1.2526709068582498E-2</v>
      </c>
      <c r="CK526" s="10">
        <f>3/24000000*OO[[#This Row],[145 (07JUL1985 00:00:00)-Water Temperature (C)]]*OO[[#This Row],[87]]</f>
        <v>1.3708770881744999E-2</v>
      </c>
      <c r="CL526" s="10">
        <f>3/24000000*OO[[#This Row],[146 (07JUL1985 03:00:00)-Water Temperature (C)]]*OO[[#This Row],[88]]</f>
        <v>1.4978729485500001E-2</v>
      </c>
      <c r="CM526" s="10">
        <f>3/24000000*OO[[#This Row],[147 (07JUL1985 06:00:00)-Water Temperature (C)]]*OO[[#This Row],[89]]</f>
        <v>1.6266779721449999E-2</v>
      </c>
      <c r="CN526" s="10">
        <f>3/24000000*OO[[#This Row],[148 (07JUL1985 09:00:00)-Water Temperature (C)]]*OO[[#This Row],[90]]</f>
        <v>1.7557876632974999E-2</v>
      </c>
      <c r="CO526" s="10">
        <f>3/24000000*OO[[#This Row],[149 (07JUL1985 12:00:00)-Water Temperature (C)]]*OO[[#This Row],[91]]</f>
        <v>1.8852816100309998E-2</v>
      </c>
      <c r="CP526" s="10">
        <f>3/24000000*OO[[#This Row],[150 (07JUL1985 15:00:00)-Water Temperature (C)]]*OO[[#This Row],[92]]</f>
        <v>2.016032389752E-2</v>
      </c>
      <c r="CQ526" s="10">
        <f>3/24000000*OO[[#This Row],[151 (07JUL1985 18:00:00)-Water Temperature (C)]]*OO[[#This Row],[93]]</f>
        <v>2.1454126332712497E-2</v>
      </c>
      <c r="CR526" s="10">
        <f>3/24000000*OO[[#This Row],[152 (07JUL1985 21:00:00)-Water Temperature (C)]]*OO[[#This Row],[94]]</f>
        <v>2.2744906142735E-2</v>
      </c>
      <c r="CS526" s="10">
        <f>3/24000000*OO[[#This Row],[153 (08JUL1985 00:00:00)-Water Temperature (C)]]*OO[[#This Row],[95]]</f>
        <v>2.4039466697633748E-2</v>
      </c>
      <c r="CT526" s="10">
        <f>3/24000000*OO[[#This Row],[154 (08JUL1985 03:00:00)-Water Temperature (C)]]*OO[[#This Row],[96]]</f>
        <v>2.5437098855069999E-2</v>
      </c>
      <c r="CU526" s="10">
        <f>3/24000000*OO[[#This Row],[155 (08JUL1985 06:00:00)-Water Temperature (C)]]*OO[[#This Row],[97]]</f>
        <v>2.6857863200570001E-2</v>
      </c>
      <c r="CV526" s="10">
        <f>3/24000000*OO[[#This Row],[156 (08JUL1985 09:00:00)-Water Temperature (C)]]*OO[[#This Row],[98]]</f>
        <v>2.8242956762981247E-2</v>
      </c>
      <c r="CW526" s="10">
        <f>3/24000000*OO[[#This Row],[157 (08JUL1985 12:00:00)-Water Temperature (C)]]*OO[[#This Row],[99]]</f>
        <v>2.9603148788150003E-2</v>
      </c>
    </row>
    <row r="527" spans="1:101" x14ac:dyDescent="0.35">
      <c r="A527" t="s">
        <v>534</v>
      </c>
      <c r="B527">
        <v>751.26800000000003</v>
      </c>
      <c r="C527" s="10">
        <f>3/24*OO[[#This Row],[59 (26JUN1985 06:00:00)-Water Temperature (C)]]*OO[[#This Row],[1]]/SUM(OO[1])</f>
        <v>0</v>
      </c>
      <c r="D527" s="10">
        <f>3/24*OO[[#This Row],[60 (26JUN1985 09:00:00)-Water Temperature (C)]]*OO[[#This Row],[2]]/SUM(OO[2])</f>
        <v>0</v>
      </c>
      <c r="E527" s="10">
        <f>3/24*OO[[#This Row],[61 (26JUN1985 12:00:00)-Water Temperature (C)]]*OO[[#This Row],[3]]/SUM(OO[3])</f>
        <v>0</v>
      </c>
      <c r="F527" s="10">
        <f>3/24*OO[[#This Row],[62 (26JUN1985 15:00:00)-Water Temperature (C)]]*OO[[#This Row],[4]]/SUM(OO[4])</f>
        <v>0</v>
      </c>
      <c r="G527" s="10">
        <f>3/24*OO[[#This Row],[63 (26JUN1985 18:00:00)-Water Temperature (C)]]*OO[[#This Row],[5]]/SUM(OO[5])</f>
        <v>0</v>
      </c>
      <c r="H527" s="10">
        <f>3/24*OO[[#This Row],[64 (26JUN1985 21:00:00)-Water Temperature (C)]]*OO[[#This Row],[6]]/SUM(OO[6])</f>
        <v>0</v>
      </c>
      <c r="I527" s="10">
        <f>3/24*OO[[#This Row],[65 (27JUN1985 00:00:00)-Water Temperature (C)]]*OO[[#This Row],[7]]/SUM(OO[7])</f>
        <v>0</v>
      </c>
      <c r="J527" s="10">
        <f>3/24*OO[[#This Row],[66 (27JUN1985 03:00:00)-Water Temperature (C)]]*OO[[#This Row],[8]]/SUM(OO[8])</f>
        <v>0</v>
      </c>
      <c r="K527" s="10">
        <f>3/24*OO[[#This Row],[67 (27JUN1985 06:00:00)-Water Temperature (C)]]*OO[[#This Row],[9]]/SUM(OO[9])</f>
        <v>0</v>
      </c>
      <c r="L527" s="10">
        <f>3/24*OO[[#This Row],[68 (27JUN1985 09:00:00)-Water Temperature (C)]]*OO[[#This Row],[10]]/SUM(OO[10])</f>
        <v>0</v>
      </c>
      <c r="M527" s="10">
        <f>3/24*OO[[#This Row],[69 (27JUN1985 12:00:00)-Water Temperature (C)]]*OO[[#This Row],[11]]/SUM(OO[11])</f>
        <v>0</v>
      </c>
      <c r="N527" s="10">
        <f>3/24*OO[[#This Row],[70 (27JUN1985 15:00:00)-Water Temperature (C)]]*OO[[#This Row],[12]]/SUM(OO[12])</f>
        <v>0</v>
      </c>
      <c r="O527" s="10">
        <f>3/24*OO[[#This Row],[71 (27JUN1985 18:00:00)-Water Temperature (C)]]*OO[[#This Row],[13]]/SUM(OO[13])</f>
        <v>0</v>
      </c>
      <c r="P527" s="10">
        <f>3/24*OO[[#This Row],[72 (27JUN1985 21:00:00)-Water Temperature (C)]]*OO[[#This Row],[14]]/SUM(OO[14])</f>
        <v>0</v>
      </c>
      <c r="Q527" s="10">
        <f>3/24*OO[[#This Row],[73 (28JUN1985 00:00:00)-Water Temperature (C)]]*OO[[#This Row],[15]]/SUM(OO[15])</f>
        <v>0</v>
      </c>
      <c r="R527" s="10">
        <f>3/24*OO[[#This Row],[74 (28JUN1985 03:00:00)-Water Temperature (C)]]*OO[[#This Row],[16]]/SUM(OO[16])</f>
        <v>0</v>
      </c>
      <c r="S527" s="10">
        <f>3/24*OO[[#This Row],[75 (28JUN1985 06:00:00)-Water Temperature (C)]]*OO[[#This Row],[17]]/SUM(OO[17])</f>
        <v>0</v>
      </c>
      <c r="T527" s="10">
        <f>3/24*OO[[#This Row],[76 (28JUN1985 09:00:00)-Water Temperature (C)]]*OO[[#This Row],[18]]/SUM(OO[18])</f>
        <v>0</v>
      </c>
      <c r="U527" s="10">
        <f>3/24*OO[[#This Row],[77 (28JUN1985 12:00:00)-Water Temperature (C)]]*OO[[#This Row],[19]]/SUM(OO[19])</f>
        <v>0</v>
      </c>
      <c r="V527" s="10">
        <f>3/24000000*OO[[#This Row],[78 (28JUN1985 15:00:00)-Water Temperature (C)]]*OO[[#This Row],[20]]</f>
        <v>0</v>
      </c>
      <c r="W527" s="10">
        <f>3/24000000*OO[[#This Row],[79 (28JUN1985 18:00:00)-Water Temperature (C)]]*OO[[#This Row],[21]]</f>
        <v>0</v>
      </c>
      <c r="X527" s="10">
        <f>3/24000000*OO[[#This Row],[80 (28JUN1985 21:00:00)-Water Temperature (C)]]*OO[[#This Row],[22]]</f>
        <v>0</v>
      </c>
      <c r="Y527" s="10">
        <f>3/24000000*OO[[#This Row],[81 (29JUN1985 00:00:00)-Water Temperature (C)]]*OO[[#This Row],[23]]</f>
        <v>0</v>
      </c>
      <c r="Z527" s="10">
        <f>3/24000000*OO[[#This Row],[82 (29JUN1985 03:00:00)-Water Temperature (C)]]*OO[[#This Row],[24]]</f>
        <v>0</v>
      </c>
      <c r="AA527" s="10">
        <f>3/24000000*OO[[#This Row],[83 (29JUN1985 06:00:00)-Water Temperature (C)]]*OO[[#This Row],[25]]</f>
        <v>0</v>
      </c>
      <c r="AB527" s="10">
        <f>3/24000000*OO[[#This Row],[84 (29JUN1985 09:00:00)-Water Temperature (C)]]*OO[[#This Row],[26]]</f>
        <v>0</v>
      </c>
      <c r="AC527" s="10">
        <f>3/24000000*OO[[#This Row],[85 (29JUN1985 12:00:00)-Water Temperature (C)]]*OO[[#This Row],[27]]</f>
        <v>0</v>
      </c>
      <c r="AD527" s="10">
        <f>3/24000000*OO[[#This Row],[86 (29JUN1985 15:00:00)-Water Temperature (C)]]*OO[[#This Row],[28]]</f>
        <v>0</v>
      </c>
      <c r="AE527" s="10">
        <f>3/24000000*OO[[#This Row],[88 (29JUN1985 21:00:00)-Water Temperature (C)]]*OO[[#This Row],[30]]</f>
        <v>0</v>
      </c>
      <c r="AF527" s="10">
        <f>3/24000000*OO[[#This Row],[88 (29JUN1985 21:00:00)-Water Temperature (C)]]*OO[[#This Row],[30]]</f>
        <v>0</v>
      </c>
      <c r="AG527" s="10">
        <f>3/24000000*OO[[#This Row],[89 (30JUN1985 00:00:00)-Water Temperature (C)]]*OO[[#This Row],[31]]</f>
        <v>0</v>
      </c>
      <c r="AH527" s="10">
        <f>3/24000000*OO[[#This Row],[90 (30JUN1985 03:00:00)-Water Temperature (C)]]*OO[[#This Row],[32]]</f>
        <v>3.0169427060534998E-42</v>
      </c>
      <c r="AI527" s="10">
        <f>3/24000000*OO[[#This Row],[91 (30JUN1985 06:00:00)-Water Temperature (C)]]*OO[[#This Row],[33]]</f>
        <v>1.2335489249699998E-38</v>
      </c>
      <c r="AJ527" s="10">
        <f>3/24000000*OO[[#This Row],[92 (30JUN1985 09:00:00)-Water Temperature (C)]]*OO[[#This Row],[34]]</f>
        <v>2.0740146021787496E-35</v>
      </c>
      <c r="AK527" s="10">
        <f>3/24000000*OO[[#This Row],[93 (30JUN1985 12:00:00)-Water Temperature (C)]]*OO[[#This Row],[35]]</f>
        <v>1.6249416210000001E-32</v>
      </c>
      <c r="AL527" s="10">
        <f>3/24000000*OO[[#This Row],[94 (30JUN1985 15:00:00)-Water Temperature (C)]]*OO[[#This Row],[36]]</f>
        <v>6.5679930467324998E-30</v>
      </c>
      <c r="AM527" s="10">
        <f>3/24000000*OO[[#This Row],[95 (30JUN1985 18:00:00)-Water Temperature (C)]]*OO[[#This Row],[37]]</f>
        <v>1.4953671626249997E-27</v>
      </c>
      <c r="AN527" s="10">
        <f>3/24000000*OO[[#This Row],[96 (30JUN1985 21:00:00)-Water Temperature (C)]]*OO[[#This Row],[38]]</f>
        <v>2.0564526330855E-25</v>
      </c>
      <c r="AO527" s="10">
        <f>3/24000000*OO[[#This Row],[97 (01JUL1985 00:00:00)-Water Temperature (C)]]*OO[[#This Row],[39]]</f>
        <v>1.8103808498489999E-23</v>
      </c>
      <c r="AP527" s="10">
        <f>3/24000000*OO[[#This Row],[98 (01JUL1985 03:00:00)-Water Temperature (C)]]*OO[[#This Row],[40]]</f>
        <v>1.0718482181715E-21</v>
      </c>
      <c r="AQ527" s="10">
        <f>3/24000000*OO[[#This Row],[99 (01JUL1985 06:00:00)-Water Temperature (C)]]*OO[[#This Row],[41]]</f>
        <v>4.4230401439262501E-20</v>
      </c>
      <c r="AR527" s="10">
        <f>3/24000000*OO[[#This Row],[100 (01JUL1985 09:00:00)-Water Temperature (C)]]*OO[[#This Row],[42]]</f>
        <v>1.3162156248312501E-18</v>
      </c>
      <c r="AS527" s="10">
        <f>3/24000000*OO[[#This Row],[101 (01JUL1985 12:00:00)-Water Temperature (C)]]*OO[[#This Row],[43]]</f>
        <v>2.9180786873615001E-17</v>
      </c>
      <c r="AT527" s="10">
        <f>3/24000000*OO[[#This Row],[102 (01JUL1985 15:00:00)-Water Temperature (C)]]*OO[[#This Row],[44]]</f>
        <v>4.9561092483424998E-16</v>
      </c>
      <c r="AU527" s="10">
        <f>3/24000000*OO[[#This Row],[103 (01JUL1985 18:00:00)-Water Temperature (C)]]*OO[[#This Row],[45]]</f>
        <v>6.6123082421775005E-15</v>
      </c>
      <c r="AV527" s="10">
        <f>3/24000000*OO[[#This Row],[104 (01JUL1985 21:00:00)-Water Temperature (C)]]*OO[[#This Row],[46]]</f>
        <v>7.0792250072549991E-14</v>
      </c>
      <c r="AW527" s="10">
        <f>3/24000000*OO[[#This Row],[105 (02JUL1985 00:00:00)-Water Temperature (C)]]*OO[[#This Row],[47]]</f>
        <v>6.2052910209149999E-13</v>
      </c>
      <c r="AX527" s="10">
        <f>3/24000000*OO[[#This Row],[106 (02JUL1985 03:00:00)-Water Temperature (C)]]*OO[[#This Row],[48]]</f>
        <v>4.5444909523050001E-12</v>
      </c>
      <c r="AY527" s="10">
        <f>3/24000000*OO[[#This Row],[107 (02JUL1985 06:00:00)-Water Temperature (C)]]*OO[[#This Row],[49]]</f>
        <v>2.8175681237115001E-11</v>
      </c>
      <c r="AZ527" s="10">
        <f>3/24000000*OO[[#This Row],[108 (02JUL1985 09:00:00)-Water Temperature (C)]]*OO[[#This Row],[50]]</f>
        <v>1.4992364851518747E-10</v>
      </c>
      <c r="BA527" s="10">
        <f>3/24000000*OO[[#This Row],[109 (02JUL1985 12:00:00)-Water Temperature (C)]]*OO[[#This Row],[51]]</f>
        <v>6.9243484543399999E-10</v>
      </c>
      <c r="BB527" s="10">
        <f>3/24000000*OO[[#This Row],[110 (02JUL1985 15:00:00)-Water Temperature (C)]]*OO[[#This Row],[52]]</f>
        <v>2.80560528065E-9</v>
      </c>
      <c r="BC527" s="10">
        <f>3/24000000*OO[[#This Row],[111 (02JUL1985 18:00:00)-Water Temperature (C)]]*OO[[#This Row],[53]]</f>
        <v>1.0073364814185E-8</v>
      </c>
      <c r="BD527" s="10">
        <f>3/24000000*OO[[#This Row],[112 (02JUL1985 21:00:00)-Water Temperature (C)]]*OO[[#This Row],[54]]</f>
        <v>3.2487120958922496E-8</v>
      </c>
      <c r="BE527" s="10">
        <f>3/24000000*OO[[#This Row],[113 (03JUL1985 00:00:00)-Water Temperature (C)]]*OO[[#This Row],[55]]</f>
        <v>9.5213062191450007E-8</v>
      </c>
      <c r="BF527" s="10">
        <f>3/24000000*OO[[#This Row],[114 (03JUL1985 03:00:00)-Water Temperature (C)]]*OO[[#This Row],[56]]</f>
        <v>2.5619183391731249E-7</v>
      </c>
      <c r="BG527" s="10">
        <f>3/24000000*OO[[#This Row],[115 (03JUL1985 06:00:00)-Water Temperature (C)]]*OO[[#This Row],[57]]</f>
        <v>6.3562176364499998E-7</v>
      </c>
      <c r="BH527" s="10">
        <f>3/24000000*OO[[#This Row],[116 (03JUL1985 09:00:00)-Water Temperature (C)]]*OO[[#This Row],[58]]</f>
        <v>1.4597108152323749E-6</v>
      </c>
      <c r="BI527" s="10">
        <f>3/24000000*OO[[#This Row],[117 (03JUL1985 12:00:00)-Water Temperature (C)]]*OO[[#This Row],[59]]</f>
        <v>3.1279218491193746E-6</v>
      </c>
      <c r="BJ527" s="10">
        <f>3/24000000*OO[[#This Row],[118 (03JUL1985 15:00:00)-Water Temperature (C)]]*OO[[#This Row],[60]]</f>
        <v>6.2905534206137495E-6</v>
      </c>
      <c r="BK527" s="10">
        <f>3/24000000*OO[[#This Row],[119 (03JUL1985 18:00:00)-Water Temperature (C)]]*OO[[#This Row],[61]]</f>
        <v>1.1936528799892499E-5</v>
      </c>
      <c r="BL527" s="10">
        <f>3/24000000*OO[[#This Row],[120 (03JUL1985 21:00:00)-Water Temperature (C)]]*OO[[#This Row],[62]]</f>
        <v>2.1512411140387499E-5</v>
      </c>
      <c r="BM527" s="10">
        <f>3/24000000*OO[[#This Row],[121 (04JUL1985 00:00:00)-Water Temperature (C)]]*OO[[#This Row],[63]]</f>
        <v>3.7087557404975E-5</v>
      </c>
      <c r="BN527" s="10">
        <f>3/24000000*OO[[#This Row],[122 (04JUL1985 03:00:00)-Water Temperature (C)]]*OO[[#This Row],[64]]</f>
        <v>6.1635712611812497E-5</v>
      </c>
      <c r="BO527" s="10">
        <f>3/24000000*OO[[#This Row],[123 (04JUL1985 06:00:00)-Water Temperature (C)]]*OO[[#This Row],[65]]</f>
        <v>9.8535746982849996E-5</v>
      </c>
      <c r="BP527" s="10">
        <f>3/24000000*OO[[#This Row],[124 (04JUL1985 09:00:00)-Water Temperature (C)]]*OO[[#This Row],[66]]</f>
        <v>1.5177491816959998E-4</v>
      </c>
      <c r="BQ527" s="10">
        <f>3/24000000*OO[[#This Row],[125 (04JUL1985 12:00:00)-Water Temperature (C)]]*OO[[#This Row],[67]]</f>
        <v>2.2553093564369999E-4</v>
      </c>
      <c r="BR527" s="10">
        <f>3/24000000*OO[[#This Row],[126 (04JUL1985 15:00:00)-Water Temperature (C)]]*OO[[#This Row],[68]]</f>
        <v>3.2477867130343749E-4</v>
      </c>
      <c r="BS527" s="10">
        <f>3/24000000*OO[[#This Row],[127 (04JUL1985 18:00:00)-Water Temperature (C)]]*OO[[#This Row],[69]]</f>
        <v>4.5432569367999994E-4</v>
      </c>
      <c r="BT527" s="10">
        <f>3/24000000*OO[[#This Row],[128 (04JUL1985 21:00:00)-Water Temperature (C)]]*OO[[#This Row],[70]]</f>
        <v>6.2002935086187495E-4</v>
      </c>
      <c r="BU527" s="10">
        <f>3/24000000*OO[[#This Row],[129 (05JUL1985 00:00:00)-Water Temperature (C)]]*OO[[#This Row],[71]]</f>
        <v>8.2837925606599997E-4</v>
      </c>
      <c r="BV527" s="10">
        <f>3/24000000*OO[[#This Row],[130 (05JUL1985 03:00:00)-Water Temperature (C)]]*OO[[#This Row],[72]]</f>
        <v>1.0888642572518751E-3</v>
      </c>
      <c r="BW527" s="10">
        <f>3/24000000*OO[[#This Row],[131 (05JUL1985 06:00:00)-Water Temperature (C)]]*OO[[#This Row],[73]]</f>
        <v>1.40396903307625E-3</v>
      </c>
      <c r="BX527" s="10">
        <f>3/24000000*OO[[#This Row],[132 (05JUL1985 09:00:00)-Water Temperature (C)]]*OO[[#This Row],[74]]</f>
        <v>1.7775075416699999E-3</v>
      </c>
      <c r="BY527" s="10">
        <f>3/24000000*OO[[#This Row],[133 (05JUL1985 12:00:00)-Water Temperature (C)]]*OO[[#This Row],[75]]</f>
        <v>2.2118046692457499E-3</v>
      </c>
      <c r="BZ527" s="10">
        <f>3/24000000*OO[[#This Row],[134 (05JUL1985 15:00:00)-Water Temperature (C)]]*OO[[#This Row],[76]]</f>
        <v>2.705154775001E-3</v>
      </c>
      <c r="CA527" s="10">
        <f>3/24000000*OO[[#This Row],[135 (05JUL1985 18:00:00)-Water Temperature (C)]]*OO[[#This Row],[77]]</f>
        <v>3.2584256689282502E-3</v>
      </c>
      <c r="CB527" s="10">
        <f>3/24000000*OO[[#This Row],[136 (05JUL1985 21:00:00)-Water Temperature (C)]]*OO[[#This Row],[78]]</f>
        <v>3.8742985589587495E-3</v>
      </c>
      <c r="CC527" s="10">
        <f>3/24000000*OO[[#This Row],[137 (06JUL1985 00:00:00)-Water Temperature (C)]]*OO[[#This Row],[79]]</f>
        <v>4.5586422506350005E-3</v>
      </c>
      <c r="CD527" s="10">
        <f>3/24000000*OO[[#This Row],[138 (06JUL1985 03:00:00)-Water Temperature (C)]]*OO[[#This Row],[80]]</f>
        <v>5.32594667454875E-3</v>
      </c>
      <c r="CE527" s="10">
        <f>3/24000000*OO[[#This Row],[139 (06JUL1985 06:00:00)-Water Temperature (C)]]*OO[[#This Row],[81]]</f>
        <v>6.1638985753625E-3</v>
      </c>
      <c r="CF527" s="10">
        <f>3/24000000*OO[[#This Row],[140 (06JUL1985 09:00:00)-Water Temperature (C)]]*OO[[#This Row],[82]]</f>
        <v>7.0682824361187491E-3</v>
      </c>
      <c r="CG527" s="10">
        <f>3/24000000*OO[[#This Row],[141 (06JUL1985 12:00:00)-Water Temperature (C)]]*OO[[#This Row],[83]]</f>
        <v>8.0262477670725012E-3</v>
      </c>
      <c r="CH527" s="10">
        <f>3/24000000*OO[[#This Row],[142 (06JUL1985 15:00:00)-Water Temperature (C)]]*OO[[#This Row],[84]]</f>
        <v>9.0262865787187514E-3</v>
      </c>
      <c r="CI527" s="10">
        <f>3/24000000*OO[[#This Row],[143 (06JUL1985 18:00:00)-Water Temperature (C)]]*OO[[#This Row],[85]]</f>
        <v>1.0049799230835E-2</v>
      </c>
      <c r="CJ527" s="10">
        <f>3/24000000*OO[[#This Row],[144 (06JUL1985 21:00:00)-Water Temperature (C)]]*OO[[#This Row],[86]]</f>
        <v>1.11073635133125E-2</v>
      </c>
      <c r="CK527" s="10">
        <f>3/24000000*OO[[#This Row],[145 (07JUL1985 00:00:00)-Water Temperature (C)]]*OO[[#This Row],[87]]</f>
        <v>1.2204754824885001E-2</v>
      </c>
      <c r="CL527" s="10">
        <f>3/24000000*OO[[#This Row],[146 (07JUL1985 03:00:00)-Water Temperature (C)]]*OO[[#This Row],[88]]</f>
        <v>1.33860198635325E-2</v>
      </c>
      <c r="CM527" s="10">
        <f>3/24000000*OO[[#This Row],[147 (07JUL1985 06:00:00)-Water Temperature (C)]]*OO[[#This Row],[89]]</f>
        <v>1.4590904954159999E-2</v>
      </c>
      <c r="CN527" s="10">
        <f>3/24000000*OO[[#This Row],[148 (07JUL1985 09:00:00)-Water Temperature (C)]]*OO[[#This Row],[90]]</f>
        <v>1.5804800073576254E-2</v>
      </c>
      <c r="CO527" s="10">
        <f>3/24000000*OO[[#This Row],[149 (07JUL1985 12:00:00)-Water Temperature (C)]]*OO[[#This Row],[91]]</f>
        <v>1.70280459181875E-2</v>
      </c>
      <c r="CP527" s="10">
        <f>3/24000000*OO[[#This Row],[150 (07JUL1985 15:00:00)-Water Temperature (C)]]*OO[[#This Row],[92]]</f>
        <v>1.8268214913076248E-2</v>
      </c>
      <c r="CQ527" s="10">
        <f>3/24000000*OO[[#This Row],[151 (07JUL1985 18:00:00)-Water Temperature (C)]]*OO[[#This Row],[93]]</f>
        <v>1.9501106937839997E-2</v>
      </c>
      <c r="CR527" s="10">
        <f>3/24000000*OO[[#This Row],[152 (07JUL1985 21:00:00)-Water Temperature (C)]]*OO[[#This Row],[94]]</f>
        <v>2.0736182339707501E-2</v>
      </c>
      <c r="CS527" s="10">
        <f>3/24000000*OO[[#This Row],[153 (08JUL1985 00:00:00)-Water Temperature (C)]]*OO[[#This Row],[95]]</f>
        <v>2.1979165895818747E-2</v>
      </c>
      <c r="CT527" s="10">
        <f>3/24000000*OO[[#This Row],[154 (08JUL1985 03:00:00)-Water Temperature (C)]]*OO[[#This Row],[96]]</f>
        <v>2.3319420687722501E-2</v>
      </c>
      <c r="CU527" s="10">
        <f>3/24000000*OO[[#This Row],[155 (08JUL1985 06:00:00)-Water Temperature (C)]]*OO[[#This Row],[97]]</f>
        <v>2.4686147128372499E-2</v>
      </c>
      <c r="CV527" s="10">
        <f>3/24000000*OO[[#This Row],[156 (08JUL1985 09:00:00)-Water Temperature (C)]]*OO[[#This Row],[98]]</f>
        <v>2.6025447339582501E-2</v>
      </c>
      <c r="CW527" s="10">
        <f>3/24000000*OO[[#This Row],[157 (08JUL1985 12:00:00)-Water Temperature (C)]]*OO[[#This Row],[99]]</f>
        <v>2.734551330875875E-2</v>
      </c>
    </row>
    <row r="528" spans="1:101" x14ac:dyDescent="0.35">
      <c r="A528" t="s">
        <v>535</v>
      </c>
      <c r="B528">
        <v>757.2817</v>
      </c>
      <c r="C528" s="10">
        <f>3/24*OO[[#This Row],[59 (26JUN1985 06:00:00)-Water Temperature (C)]]*OO[[#This Row],[1]]/SUM(OO[1])</f>
        <v>0</v>
      </c>
      <c r="D528" s="10">
        <f>3/24*OO[[#This Row],[60 (26JUN1985 09:00:00)-Water Temperature (C)]]*OO[[#This Row],[2]]/SUM(OO[2])</f>
        <v>0</v>
      </c>
      <c r="E528" s="10">
        <f>3/24*OO[[#This Row],[61 (26JUN1985 12:00:00)-Water Temperature (C)]]*OO[[#This Row],[3]]/SUM(OO[3])</f>
        <v>0</v>
      </c>
      <c r="F528" s="10">
        <f>3/24*OO[[#This Row],[62 (26JUN1985 15:00:00)-Water Temperature (C)]]*OO[[#This Row],[4]]/SUM(OO[4])</f>
        <v>0</v>
      </c>
      <c r="G528" s="10">
        <f>3/24*OO[[#This Row],[63 (26JUN1985 18:00:00)-Water Temperature (C)]]*OO[[#This Row],[5]]/SUM(OO[5])</f>
        <v>0</v>
      </c>
      <c r="H528" s="10">
        <f>3/24*OO[[#This Row],[64 (26JUN1985 21:00:00)-Water Temperature (C)]]*OO[[#This Row],[6]]/SUM(OO[6])</f>
        <v>0</v>
      </c>
      <c r="I528" s="10">
        <f>3/24*OO[[#This Row],[65 (27JUN1985 00:00:00)-Water Temperature (C)]]*OO[[#This Row],[7]]/SUM(OO[7])</f>
        <v>0</v>
      </c>
      <c r="J528" s="10">
        <f>3/24*OO[[#This Row],[66 (27JUN1985 03:00:00)-Water Temperature (C)]]*OO[[#This Row],[8]]/SUM(OO[8])</f>
        <v>0</v>
      </c>
      <c r="K528" s="10">
        <f>3/24*OO[[#This Row],[67 (27JUN1985 06:00:00)-Water Temperature (C)]]*OO[[#This Row],[9]]/SUM(OO[9])</f>
        <v>0</v>
      </c>
      <c r="L528" s="10">
        <f>3/24*OO[[#This Row],[68 (27JUN1985 09:00:00)-Water Temperature (C)]]*OO[[#This Row],[10]]/SUM(OO[10])</f>
        <v>0</v>
      </c>
      <c r="M528" s="10">
        <f>3/24*OO[[#This Row],[69 (27JUN1985 12:00:00)-Water Temperature (C)]]*OO[[#This Row],[11]]/SUM(OO[11])</f>
        <v>0</v>
      </c>
      <c r="N528" s="10">
        <f>3/24*OO[[#This Row],[70 (27JUN1985 15:00:00)-Water Temperature (C)]]*OO[[#This Row],[12]]/SUM(OO[12])</f>
        <v>0</v>
      </c>
      <c r="O528" s="10">
        <f>3/24*OO[[#This Row],[71 (27JUN1985 18:00:00)-Water Temperature (C)]]*OO[[#This Row],[13]]/SUM(OO[13])</f>
        <v>0</v>
      </c>
      <c r="P528" s="10">
        <f>3/24*OO[[#This Row],[72 (27JUN1985 21:00:00)-Water Temperature (C)]]*OO[[#This Row],[14]]/SUM(OO[14])</f>
        <v>0</v>
      </c>
      <c r="Q528" s="10">
        <f>3/24*OO[[#This Row],[73 (28JUN1985 00:00:00)-Water Temperature (C)]]*OO[[#This Row],[15]]/SUM(OO[15])</f>
        <v>0</v>
      </c>
      <c r="R528" s="10">
        <f>3/24*OO[[#This Row],[74 (28JUN1985 03:00:00)-Water Temperature (C)]]*OO[[#This Row],[16]]/SUM(OO[16])</f>
        <v>0</v>
      </c>
      <c r="S528" s="10">
        <f>3/24*OO[[#This Row],[75 (28JUN1985 06:00:00)-Water Temperature (C)]]*OO[[#This Row],[17]]/SUM(OO[17])</f>
        <v>0</v>
      </c>
      <c r="T528" s="10">
        <f>3/24*OO[[#This Row],[76 (28JUN1985 09:00:00)-Water Temperature (C)]]*OO[[#This Row],[18]]/SUM(OO[18])</f>
        <v>0</v>
      </c>
      <c r="U528" s="10">
        <f>3/24*OO[[#This Row],[77 (28JUN1985 12:00:00)-Water Temperature (C)]]*OO[[#This Row],[19]]/SUM(OO[19])</f>
        <v>0</v>
      </c>
      <c r="V528" s="10">
        <f>3/24000000*OO[[#This Row],[78 (28JUN1985 15:00:00)-Water Temperature (C)]]*OO[[#This Row],[20]]</f>
        <v>0</v>
      </c>
      <c r="W528" s="10">
        <f>3/24000000*OO[[#This Row],[79 (28JUN1985 18:00:00)-Water Temperature (C)]]*OO[[#This Row],[21]]</f>
        <v>0</v>
      </c>
      <c r="X528" s="10">
        <f>3/24000000*OO[[#This Row],[80 (28JUN1985 21:00:00)-Water Temperature (C)]]*OO[[#This Row],[22]]</f>
        <v>0</v>
      </c>
      <c r="Y528" s="10">
        <f>3/24000000*OO[[#This Row],[81 (29JUN1985 00:00:00)-Water Temperature (C)]]*OO[[#This Row],[23]]</f>
        <v>0</v>
      </c>
      <c r="Z528" s="10">
        <f>3/24000000*OO[[#This Row],[82 (29JUN1985 03:00:00)-Water Temperature (C)]]*OO[[#This Row],[24]]</f>
        <v>0</v>
      </c>
      <c r="AA528" s="10">
        <f>3/24000000*OO[[#This Row],[83 (29JUN1985 06:00:00)-Water Temperature (C)]]*OO[[#This Row],[25]]</f>
        <v>0</v>
      </c>
      <c r="AB528" s="10">
        <f>3/24000000*OO[[#This Row],[84 (29JUN1985 09:00:00)-Water Temperature (C)]]*OO[[#This Row],[26]]</f>
        <v>0</v>
      </c>
      <c r="AC528" s="10">
        <f>3/24000000*OO[[#This Row],[85 (29JUN1985 12:00:00)-Water Temperature (C)]]*OO[[#This Row],[27]]</f>
        <v>0</v>
      </c>
      <c r="AD528" s="10">
        <f>3/24000000*OO[[#This Row],[86 (29JUN1985 15:00:00)-Water Temperature (C)]]*OO[[#This Row],[28]]</f>
        <v>0</v>
      </c>
      <c r="AE528" s="10">
        <f>3/24000000*OO[[#This Row],[88 (29JUN1985 21:00:00)-Water Temperature (C)]]*OO[[#This Row],[30]]</f>
        <v>0</v>
      </c>
      <c r="AF528" s="10">
        <f>3/24000000*OO[[#This Row],[88 (29JUN1985 21:00:00)-Water Temperature (C)]]*OO[[#This Row],[30]]</f>
        <v>0</v>
      </c>
      <c r="AG528" s="10">
        <f>3/24000000*OO[[#This Row],[89 (30JUN1985 00:00:00)-Water Temperature (C)]]*OO[[#This Row],[31]]</f>
        <v>0</v>
      </c>
      <c r="AH528" s="10">
        <f>3/24000000*OO[[#This Row],[90 (30JUN1985 03:00:00)-Water Temperature (C)]]*OO[[#This Row],[32]]</f>
        <v>9.0602558433949985E-43</v>
      </c>
      <c r="AI528" s="10">
        <f>3/24000000*OO[[#This Row],[91 (30JUN1985 06:00:00)-Water Temperature (C)]]*OO[[#This Row],[33]]</f>
        <v>3.9496954227937497E-39</v>
      </c>
      <c r="AJ528" s="10">
        <f>3/24000000*OO[[#This Row],[92 (30JUN1985 09:00:00)-Water Temperature (C)]]*OO[[#This Row],[34]]</f>
        <v>7.0322520186299992E-36</v>
      </c>
      <c r="AK528" s="10">
        <f>3/24000000*OO[[#This Row],[93 (30JUN1985 12:00:00)-Water Temperature (C)]]*OO[[#This Row],[35]]</f>
        <v>5.8088928742112503E-33</v>
      </c>
      <c r="AL528" s="10">
        <f>3/24000000*OO[[#This Row],[94 (30JUN1985 15:00:00)-Water Temperature (C)]]*OO[[#This Row],[36]]</f>
        <v>2.4643627464634998E-30</v>
      </c>
      <c r="AM528" s="10">
        <f>3/24000000*OO[[#This Row],[95 (30JUN1985 18:00:00)-Water Temperature (C)]]*OO[[#This Row],[37]]</f>
        <v>5.8691401843199993E-28</v>
      </c>
      <c r="AN528" s="10">
        <f>3/24000000*OO[[#This Row],[96 (30JUN1985 21:00:00)-Water Temperature (C)]]*OO[[#This Row],[38]]</f>
        <v>8.4198380348812494E-26</v>
      </c>
      <c r="AO528" s="10">
        <f>3/24000000*OO[[#This Row],[97 (01JUL1985 00:00:00)-Water Temperature (C)]]*OO[[#This Row],[39]]</f>
        <v>7.7127571095824998E-24</v>
      </c>
      <c r="AP528" s="10">
        <f>3/24000000*OO[[#This Row],[98 (01JUL1985 03:00:00)-Water Temperature (C)]]*OO[[#This Row],[40]]</f>
        <v>4.7411729272999997E-22</v>
      </c>
      <c r="AQ528" s="10">
        <f>3/24000000*OO[[#This Row],[99 (01JUL1985 06:00:00)-Water Temperature (C)]]*OO[[#This Row],[41]]</f>
        <v>2.0272009316624998E-20</v>
      </c>
      <c r="AR528" s="10">
        <f>3/24000000*OO[[#This Row],[100 (01JUL1985 09:00:00)-Water Temperature (C)]]*OO[[#This Row],[42]]</f>
        <v>6.2394616205424995E-19</v>
      </c>
      <c r="AS528" s="10">
        <f>3/24000000*OO[[#This Row],[101 (01JUL1985 12:00:00)-Water Temperature (C)]]*OO[[#This Row],[43]]</f>
        <v>1.4282837012955002E-17</v>
      </c>
      <c r="AT528" s="10">
        <f>3/24000000*OO[[#This Row],[102 (01JUL1985 15:00:00)-Water Temperature (C)]]*OO[[#This Row],[44]]</f>
        <v>2.5009232333422501E-16</v>
      </c>
      <c r="AU528" s="10">
        <f>3/24000000*OO[[#This Row],[103 (01JUL1985 18:00:00)-Water Temperature (C)]]*OO[[#This Row],[45]]</f>
        <v>3.4352302940149998E-15</v>
      </c>
      <c r="AV528" s="10">
        <f>3/24000000*OO[[#This Row],[104 (01JUL1985 21:00:00)-Water Temperature (C)]]*OO[[#This Row],[46]]</f>
        <v>3.7817024759549998E-14</v>
      </c>
      <c r="AW528" s="10">
        <f>3/24000000*OO[[#This Row],[105 (02JUL1985 00:00:00)-Water Temperature (C)]]*OO[[#This Row],[47]]</f>
        <v>3.4043872561679995E-13</v>
      </c>
      <c r="AX528" s="10">
        <f>3/24000000*OO[[#This Row],[106 (02JUL1985 03:00:00)-Water Temperature (C)]]*OO[[#This Row],[48]]</f>
        <v>2.5575188602901247E-12</v>
      </c>
      <c r="AY528" s="10">
        <f>3/24000000*OO[[#This Row],[107 (02JUL1985 06:00:00)-Water Temperature (C)]]*OO[[#This Row],[49]]</f>
        <v>1.624736249571E-11</v>
      </c>
      <c r="AZ528" s="10">
        <f>3/24000000*OO[[#This Row],[108 (02JUL1985 09:00:00)-Water Temperature (C)]]*OO[[#This Row],[50]]</f>
        <v>8.8489809968100002E-11</v>
      </c>
      <c r="BA528" s="10">
        <f>3/24000000*OO[[#This Row],[109 (02JUL1985 12:00:00)-Water Temperature (C)]]*OO[[#This Row],[51]]</f>
        <v>4.1791069036624996E-10</v>
      </c>
      <c r="BB528" s="10">
        <f>3/24000000*OO[[#This Row],[110 (02JUL1985 15:00:00)-Water Temperature (C)]]*OO[[#This Row],[52]]</f>
        <v>1.7297980778925E-9</v>
      </c>
      <c r="BC528" s="10">
        <f>3/24000000*OO[[#This Row],[111 (02JUL1985 18:00:00)-Water Temperature (C)]]*OO[[#This Row],[53]]</f>
        <v>6.3388550223999995E-9</v>
      </c>
      <c r="BD528" s="10">
        <f>3/24000000*OO[[#This Row],[112 (02JUL1985 21:00:00)-Water Temperature (C)]]*OO[[#This Row],[54]]</f>
        <v>2.0846143327297501E-8</v>
      </c>
      <c r="BE528" s="10">
        <f>3/24000000*OO[[#This Row],[113 (03JUL1985 00:00:00)-Water Temperature (C)]]*OO[[#This Row],[55]]</f>
        <v>6.2240667270324998E-8</v>
      </c>
      <c r="BF528" s="10">
        <f>3/24000000*OO[[#This Row],[114 (03JUL1985 03:00:00)-Water Temperature (C)]]*OO[[#This Row],[56]]</f>
        <v>1.7046955073295E-7</v>
      </c>
      <c r="BG528" s="10">
        <f>3/24000000*OO[[#This Row],[115 (03JUL1985 06:00:00)-Water Temperature (C)]]*OO[[#This Row],[57]]</f>
        <v>4.30188721965E-7</v>
      </c>
      <c r="BH528" s="10">
        <f>3/24000000*OO[[#This Row],[116 (03JUL1985 09:00:00)-Water Temperature (C)]]*OO[[#This Row],[58]]</f>
        <v>1.00408652263575E-6</v>
      </c>
      <c r="BI528" s="10">
        <f>3/24000000*OO[[#This Row],[117 (03JUL1985 12:00:00)-Water Temperature (C)]]*OO[[#This Row],[59]]</f>
        <v>2.1849618656250001E-6</v>
      </c>
      <c r="BJ528" s="10">
        <f>3/24000000*OO[[#This Row],[118 (03JUL1985 15:00:00)-Water Temperature (C)]]*OO[[#This Row],[60]]</f>
        <v>4.4585278002187494E-6</v>
      </c>
      <c r="BK528" s="10">
        <f>3/24000000*OO[[#This Row],[119 (03JUL1985 18:00:00)-Water Temperature (C)]]*OO[[#This Row],[61]]</f>
        <v>8.578080953390001E-6</v>
      </c>
      <c r="BL528" s="10">
        <f>3/24000000*OO[[#This Row],[120 (03JUL1985 21:00:00)-Water Temperature (C)]]*OO[[#This Row],[62]]</f>
        <v>1.566471524321E-5</v>
      </c>
      <c r="BM528" s="10">
        <f>3/24000000*OO[[#This Row],[121 (04JUL1985 00:00:00)-Water Temperature (C)]]*OO[[#This Row],[63]]</f>
        <v>2.7344682504149995E-5</v>
      </c>
      <c r="BN528" s="10">
        <f>3/24000000*OO[[#This Row],[122 (04JUL1985 03:00:00)-Water Temperature (C)]]*OO[[#This Row],[64]]</f>
        <v>4.5982333470162495E-5</v>
      </c>
      <c r="BO528" s="10">
        <f>3/24000000*OO[[#This Row],[123 (04JUL1985 06:00:00)-Water Temperature (C)]]*OO[[#This Row],[65]]</f>
        <v>7.4341562155575005E-5</v>
      </c>
      <c r="BP528" s="10">
        <f>3/24000000*OO[[#This Row],[124 (04JUL1985 09:00:00)-Water Temperature (C)]]*OO[[#This Row],[66]]</f>
        <v>1.1573596988767499E-4</v>
      </c>
      <c r="BQ528" s="10">
        <f>3/24000000*OO[[#This Row],[125 (04JUL1985 12:00:00)-Water Temperature (C)]]*OO[[#This Row],[67]]</f>
        <v>1.7372227720905E-4</v>
      </c>
      <c r="BR528" s="10">
        <f>3/24000000*OO[[#This Row],[126 (04JUL1985 15:00:00)-Water Temperature (C)]]*OO[[#This Row],[68]]</f>
        <v>2.5256475837518751E-4</v>
      </c>
      <c r="BS528" s="10">
        <f>3/24000000*OO[[#This Row],[127 (04JUL1985 18:00:00)-Water Temperature (C)]]*OO[[#This Row],[69]]</f>
        <v>3.565187743056875E-4</v>
      </c>
      <c r="BT528" s="10">
        <f>3/24000000*OO[[#This Row],[128 (04JUL1985 21:00:00)-Water Temperature (C)]]*OO[[#This Row],[70]]</f>
        <v>4.9075120916624996E-4</v>
      </c>
      <c r="BU528" s="10">
        <f>3/24000000*OO[[#This Row],[129 (05JUL1985 00:00:00)-Water Temperature (C)]]*OO[[#This Row],[71]]</f>
        <v>6.6101216489774996E-4</v>
      </c>
      <c r="BV528" s="10">
        <f>3/24000000*OO[[#This Row],[130 (05JUL1985 03:00:00)-Water Temperature (C)]]*OO[[#This Row],[72]]</f>
        <v>8.7556026088799995E-4</v>
      </c>
      <c r="BW528" s="10">
        <f>3/24000000*OO[[#This Row],[131 (05JUL1985 06:00:00)-Water Temperature (C)]]*OO[[#This Row],[73]]</f>
        <v>1.1372369200286251E-3</v>
      </c>
      <c r="BX528" s="10">
        <f>3/24000000*OO[[#This Row],[132 (05JUL1985 09:00:00)-Water Temperature (C)]]*OO[[#This Row],[74]]</f>
        <v>1.4498841518484999E-3</v>
      </c>
      <c r="BY528" s="10">
        <f>3/24000000*OO[[#This Row],[133 (05JUL1985 12:00:00)-Water Temperature (C)]]*OO[[#This Row],[75]]</f>
        <v>1.8160933489019999E-3</v>
      </c>
      <c r="BZ528" s="10">
        <f>3/24000000*OO[[#This Row],[134 (05JUL1985 15:00:00)-Water Temperature (C)]]*OO[[#This Row],[76]]</f>
        <v>2.2350776623614997E-3</v>
      </c>
      <c r="CA528" s="10">
        <f>3/24000000*OO[[#This Row],[135 (05JUL1985 18:00:00)-Water Temperature (C)]]*OO[[#This Row],[77]]</f>
        <v>2.70829798988125E-3</v>
      </c>
      <c r="CB528" s="10">
        <f>3/24000000*OO[[#This Row],[136 (05JUL1985 21:00:00)-Water Temperature (C)]]*OO[[#This Row],[78]]</f>
        <v>3.2385408091312497E-3</v>
      </c>
      <c r="CC528" s="10">
        <f>3/24000000*OO[[#This Row],[137 (06JUL1985 00:00:00)-Water Temperature (C)]]*OO[[#This Row],[79]]</f>
        <v>3.8312016701174999E-3</v>
      </c>
      <c r="CD528" s="10">
        <f>3/24000000*OO[[#This Row],[138 (06JUL1985 03:00:00)-Water Temperature (C)]]*OO[[#This Row],[80]]</f>
        <v>4.4989082817299998E-3</v>
      </c>
      <c r="CE528" s="10">
        <f>3/24000000*OO[[#This Row],[139 (06JUL1985 06:00:00)-Water Temperature (C)]]*OO[[#This Row],[81]]</f>
        <v>5.2321153124825007E-3</v>
      </c>
      <c r="CF528" s="10">
        <f>3/24000000*OO[[#This Row],[140 (06JUL1985 09:00:00)-Water Temperature (C)]]*OO[[#This Row],[82]]</f>
        <v>6.0276906568012502E-3</v>
      </c>
      <c r="CG528" s="10">
        <f>3/24000000*OO[[#This Row],[141 (06JUL1985 12:00:00)-Water Temperature (C)]]*OO[[#This Row],[83]]</f>
        <v>6.8749710803875002E-3</v>
      </c>
      <c r="CH528" s="10">
        <f>3/24000000*OO[[#This Row],[142 (06JUL1985 15:00:00)-Water Temperature (C)]]*OO[[#This Row],[84]]</f>
        <v>7.7641304241874987E-3</v>
      </c>
      <c r="CI528" s="10">
        <f>3/24000000*OO[[#This Row],[143 (06JUL1985 18:00:00)-Water Temperature (C)]]*OO[[#This Row],[85]]</f>
        <v>8.6796249949737496E-3</v>
      </c>
      <c r="CJ528" s="10">
        <f>3/24000000*OO[[#This Row],[144 (06JUL1985 21:00:00)-Water Temperature (C)]]*OO[[#This Row],[86]]</f>
        <v>9.6304060041999991E-3</v>
      </c>
      <c r="CK528" s="10">
        <f>3/24000000*OO[[#This Row],[145 (07JUL1985 00:00:00)-Water Temperature (C)]]*OO[[#This Row],[87]]</f>
        <v>1.0621188120840001E-2</v>
      </c>
      <c r="CL528" s="10">
        <f>3/24000000*OO[[#This Row],[146 (07JUL1985 03:00:00)-Water Temperature (C)]]*OO[[#This Row],[88]]</f>
        <v>1.169005771944375E-2</v>
      </c>
      <c r="CM528" s="10">
        <f>3/24000000*OO[[#This Row],[147 (07JUL1985 06:00:00)-Water Temperature (C)]]*OO[[#This Row],[89]]</f>
        <v>1.27846020863925E-2</v>
      </c>
      <c r="CN528" s="10">
        <f>3/24000000*OO[[#This Row],[148 (07JUL1985 09:00:00)-Water Temperature (C)]]*OO[[#This Row],[90]]</f>
        <v>1.3893070213991249E-2</v>
      </c>
      <c r="CO528" s="10">
        <f>3/24000000*OO[[#This Row],[149 (07JUL1985 12:00:00)-Water Temperature (C)]]*OO[[#This Row],[91]]</f>
        <v>1.5014621497719998E-2</v>
      </c>
      <c r="CP528" s="10">
        <f>3/24000000*OO[[#This Row],[150 (07JUL1985 15:00:00)-Water Temperature (C)]]*OO[[#This Row],[92]]</f>
        <v>1.6155607271375001E-2</v>
      </c>
      <c r="CQ528" s="10">
        <f>3/24000000*OO[[#This Row],[151 (07JUL1985 18:00:00)-Water Temperature (C)]]*OO[[#This Row],[93]]</f>
        <v>1.7294843882456251E-2</v>
      </c>
      <c r="CR528" s="10">
        <f>3/24000000*OO[[#This Row],[152 (07JUL1985 21:00:00)-Water Temperature (C)]]*OO[[#This Row],[94]]</f>
        <v>1.8440366563534996E-2</v>
      </c>
      <c r="CS528" s="10">
        <f>3/24000000*OO[[#This Row],[153 (08JUL1985 00:00:00)-Water Temperature (C)]]*OO[[#This Row],[95]]</f>
        <v>1.9597103058221248E-2</v>
      </c>
      <c r="CT528" s="10">
        <f>3/24000000*OO[[#This Row],[154 (08JUL1985 03:00:00)-Water Temperature (C)]]*OO[[#This Row],[96]]</f>
        <v>2.0843975908719999E-2</v>
      </c>
      <c r="CU528" s="10">
        <f>3/24000000*OO[[#This Row],[155 (08JUL1985 06:00:00)-Water Temperature (C)]]*OO[[#This Row],[97]]</f>
        <v>2.2117941788813749E-2</v>
      </c>
      <c r="CV528" s="10">
        <f>3/24000000*OO[[#This Row],[156 (08JUL1985 09:00:00)-Water Temperature (C)]]*OO[[#This Row],[98]]</f>
        <v>2.3371691559614997E-2</v>
      </c>
      <c r="CW528" s="10">
        <f>3/24000000*OO[[#This Row],[157 (08JUL1985 12:00:00)-Water Temperature (C)]]*OO[[#This Row],[99]]</f>
        <v>2.4611907344966245E-2</v>
      </c>
    </row>
    <row r="529" spans="1:101" x14ac:dyDescent="0.35">
      <c r="A529" t="s">
        <v>536</v>
      </c>
      <c r="B529">
        <v>779.28219999999999</v>
      </c>
      <c r="C529" s="10">
        <f>3/24*OO[[#This Row],[59 (26JUN1985 06:00:00)-Water Temperature (C)]]*OO[[#This Row],[1]]/SUM(OO[1])</f>
        <v>0</v>
      </c>
      <c r="D529" s="10">
        <f>3/24*OO[[#This Row],[60 (26JUN1985 09:00:00)-Water Temperature (C)]]*OO[[#This Row],[2]]/SUM(OO[2])</f>
        <v>0</v>
      </c>
      <c r="E529" s="10">
        <f>3/24*OO[[#This Row],[61 (26JUN1985 12:00:00)-Water Temperature (C)]]*OO[[#This Row],[3]]/SUM(OO[3])</f>
        <v>0</v>
      </c>
      <c r="F529" s="10">
        <f>3/24*OO[[#This Row],[62 (26JUN1985 15:00:00)-Water Temperature (C)]]*OO[[#This Row],[4]]/SUM(OO[4])</f>
        <v>0</v>
      </c>
      <c r="G529" s="10">
        <f>3/24*OO[[#This Row],[63 (26JUN1985 18:00:00)-Water Temperature (C)]]*OO[[#This Row],[5]]/SUM(OO[5])</f>
        <v>0</v>
      </c>
      <c r="H529" s="10">
        <f>3/24*OO[[#This Row],[64 (26JUN1985 21:00:00)-Water Temperature (C)]]*OO[[#This Row],[6]]/SUM(OO[6])</f>
        <v>0</v>
      </c>
      <c r="I529" s="10">
        <f>3/24*OO[[#This Row],[65 (27JUN1985 00:00:00)-Water Temperature (C)]]*OO[[#This Row],[7]]/SUM(OO[7])</f>
        <v>0</v>
      </c>
      <c r="J529" s="10">
        <f>3/24*OO[[#This Row],[66 (27JUN1985 03:00:00)-Water Temperature (C)]]*OO[[#This Row],[8]]/SUM(OO[8])</f>
        <v>0</v>
      </c>
      <c r="K529" s="10">
        <f>3/24*OO[[#This Row],[67 (27JUN1985 06:00:00)-Water Temperature (C)]]*OO[[#This Row],[9]]/SUM(OO[9])</f>
        <v>0</v>
      </c>
      <c r="L529" s="10">
        <f>3/24*OO[[#This Row],[68 (27JUN1985 09:00:00)-Water Temperature (C)]]*OO[[#This Row],[10]]/SUM(OO[10])</f>
        <v>0</v>
      </c>
      <c r="M529" s="10">
        <f>3/24*OO[[#This Row],[69 (27JUN1985 12:00:00)-Water Temperature (C)]]*OO[[#This Row],[11]]/SUM(OO[11])</f>
        <v>0</v>
      </c>
      <c r="N529" s="10">
        <f>3/24*OO[[#This Row],[70 (27JUN1985 15:00:00)-Water Temperature (C)]]*OO[[#This Row],[12]]/SUM(OO[12])</f>
        <v>0</v>
      </c>
      <c r="O529" s="10">
        <f>3/24*OO[[#This Row],[71 (27JUN1985 18:00:00)-Water Temperature (C)]]*OO[[#This Row],[13]]/SUM(OO[13])</f>
        <v>0</v>
      </c>
      <c r="P529" s="10">
        <f>3/24*OO[[#This Row],[72 (27JUN1985 21:00:00)-Water Temperature (C)]]*OO[[#This Row],[14]]/SUM(OO[14])</f>
        <v>0</v>
      </c>
      <c r="Q529" s="10">
        <f>3/24*OO[[#This Row],[73 (28JUN1985 00:00:00)-Water Temperature (C)]]*OO[[#This Row],[15]]/SUM(OO[15])</f>
        <v>0</v>
      </c>
      <c r="R529" s="10">
        <f>3/24*OO[[#This Row],[74 (28JUN1985 03:00:00)-Water Temperature (C)]]*OO[[#This Row],[16]]/SUM(OO[16])</f>
        <v>0</v>
      </c>
      <c r="S529" s="10">
        <f>3/24*OO[[#This Row],[75 (28JUN1985 06:00:00)-Water Temperature (C)]]*OO[[#This Row],[17]]/SUM(OO[17])</f>
        <v>0</v>
      </c>
      <c r="T529" s="10">
        <f>3/24*OO[[#This Row],[76 (28JUN1985 09:00:00)-Water Temperature (C)]]*OO[[#This Row],[18]]/SUM(OO[18])</f>
        <v>0</v>
      </c>
      <c r="U529" s="10">
        <f>3/24*OO[[#This Row],[77 (28JUN1985 12:00:00)-Water Temperature (C)]]*OO[[#This Row],[19]]/SUM(OO[19])</f>
        <v>0</v>
      </c>
      <c r="V529" s="10">
        <f>3/24000000*OO[[#This Row],[78 (28JUN1985 15:00:00)-Water Temperature (C)]]*OO[[#This Row],[20]]</f>
        <v>0</v>
      </c>
      <c r="W529" s="10">
        <f>3/24000000*OO[[#This Row],[79 (28JUN1985 18:00:00)-Water Temperature (C)]]*OO[[#This Row],[21]]</f>
        <v>0</v>
      </c>
      <c r="X529" s="10">
        <f>3/24000000*OO[[#This Row],[80 (28JUN1985 21:00:00)-Water Temperature (C)]]*OO[[#This Row],[22]]</f>
        <v>0</v>
      </c>
      <c r="Y529" s="10">
        <f>3/24000000*OO[[#This Row],[81 (29JUN1985 00:00:00)-Water Temperature (C)]]*OO[[#This Row],[23]]</f>
        <v>0</v>
      </c>
      <c r="Z529" s="10">
        <f>3/24000000*OO[[#This Row],[82 (29JUN1985 03:00:00)-Water Temperature (C)]]*OO[[#This Row],[24]]</f>
        <v>0</v>
      </c>
      <c r="AA529" s="10">
        <f>3/24000000*OO[[#This Row],[83 (29JUN1985 06:00:00)-Water Temperature (C)]]*OO[[#This Row],[25]]</f>
        <v>0</v>
      </c>
      <c r="AB529" s="10">
        <f>3/24000000*OO[[#This Row],[84 (29JUN1985 09:00:00)-Water Temperature (C)]]*OO[[#This Row],[26]]</f>
        <v>0</v>
      </c>
      <c r="AC529" s="10">
        <f>3/24000000*OO[[#This Row],[85 (29JUN1985 12:00:00)-Water Temperature (C)]]*OO[[#This Row],[27]]</f>
        <v>0</v>
      </c>
      <c r="AD529" s="10">
        <f>3/24000000*OO[[#This Row],[86 (29JUN1985 15:00:00)-Water Temperature (C)]]*OO[[#This Row],[28]]</f>
        <v>0</v>
      </c>
      <c r="AE529" s="10">
        <f>3/24000000*OO[[#This Row],[88 (29JUN1985 21:00:00)-Water Temperature (C)]]*OO[[#This Row],[30]]</f>
        <v>0</v>
      </c>
      <c r="AF529" s="10">
        <f>3/24000000*OO[[#This Row],[88 (29JUN1985 21:00:00)-Water Temperature (C)]]*OO[[#This Row],[30]]</f>
        <v>0</v>
      </c>
      <c r="AG529" s="10">
        <f>3/24000000*OO[[#This Row],[89 (30JUN1985 00:00:00)-Water Temperature (C)]]*OO[[#This Row],[31]]</f>
        <v>0</v>
      </c>
      <c r="AH529" s="10">
        <f>3/24000000*OO[[#This Row],[90 (30JUN1985 03:00:00)-Water Temperature (C)]]*OO[[#This Row],[32]]</f>
        <v>2.6621370147075002E-43</v>
      </c>
      <c r="AI529" s="10">
        <f>3/24000000*OO[[#This Row],[91 (30JUN1985 06:00:00)-Water Temperature (C)]]*OO[[#This Row],[33]]</f>
        <v>1.2380235989598749E-39</v>
      </c>
      <c r="AJ529" s="10">
        <f>3/24000000*OO[[#This Row],[92 (30JUN1985 09:00:00)-Water Temperature (C)]]*OO[[#This Row],[34]]</f>
        <v>2.3354131933177499E-36</v>
      </c>
      <c r="AK529" s="10">
        <f>3/24000000*OO[[#This Row],[93 (30JUN1985 12:00:00)-Water Temperature (C)]]*OO[[#This Row],[35]]</f>
        <v>2.0354162680968747E-33</v>
      </c>
      <c r="AL529" s="10">
        <f>3/24000000*OO[[#This Row],[94 (30JUN1985 15:00:00)-Water Temperature (C)]]*OO[[#This Row],[36]]</f>
        <v>9.071064810767499E-31</v>
      </c>
      <c r="AM529" s="10">
        <f>3/24000000*OO[[#This Row],[95 (30JUN1985 18:00:00)-Water Temperature (C)]]*OO[[#This Row],[37]]</f>
        <v>2.2620003704539999E-28</v>
      </c>
      <c r="AN529" s="10">
        <f>3/24000000*OO[[#This Row],[96 (30JUN1985 21:00:00)-Water Temperature (C)]]*OO[[#This Row],[38]]</f>
        <v>3.3887600285574999E-26</v>
      </c>
      <c r="AO529" s="10">
        <f>3/24000000*OO[[#This Row],[97 (01JUL1985 00:00:00)-Water Temperature (C)]]*OO[[#This Row],[39]]</f>
        <v>3.2337024472304999E-24</v>
      </c>
      <c r="AP529" s="10">
        <f>3/24000000*OO[[#This Row],[98 (01JUL1985 03:00:00)-Water Temperature (C)]]*OO[[#This Row],[40]]</f>
        <v>2.0663379446817498E-22</v>
      </c>
      <c r="AQ529" s="10">
        <f>3/24000000*OO[[#This Row],[99 (01JUL1985 06:00:00)-Water Temperature (C)]]*OO[[#This Row],[41]]</f>
        <v>9.1653480607149993E-21</v>
      </c>
      <c r="AR529" s="10">
        <f>3/24000000*OO[[#This Row],[100 (01JUL1985 09:00:00)-Water Temperature (C)]]*OO[[#This Row],[42]]</f>
        <v>2.921285913396375E-19</v>
      </c>
      <c r="AS529" s="10">
        <f>3/24000000*OO[[#This Row],[101 (01JUL1985 12:00:00)-Water Temperature (C)]]*OO[[#This Row],[43]]</f>
        <v>6.9131323197299999E-18</v>
      </c>
      <c r="AT529" s="10">
        <f>3/24000000*OO[[#This Row],[102 (01JUL1985 15:00:00)-Water Temperature (C)]]*OO[[#This Row],[44]]</f>
        <v>1.2495295495781248E-16</v>
      </c>
      <c r="AU529" s="10">
        <f>3/24000000*OO[[#This Row],[103 (01JUL1985 18:00:00)-Water Temperature (C)]]*OO[[#This Row],[45]]</f>
        <v>1.7692519336199998E-15</v>
      </c>
      <c r="AV529" s="10">
        <f>3/24000000*OO[[#This Row],[104 (01JUL1985 21:00:00)-Water Temperature (C)]]*OO[[#This Row],[46]]</f>
        <v>2.0052063661887499E-14</v>
      </c>
      <c r="AW529" s="10">
        <f>3/24000000*OO[[#This Row],[105 (02JUL1985 00:00:00)-Water Temperature (C)]]*OO[[#This Row],[47]]</f>
        <v>1.8562179803466246E-13</v>
      </c>
      <c r="AX529" s="10">
        <f>3/24000000*OO[[#This Row],[106 (02JUL1985 03:00:00)-Water Temperature (C)]]*OO[[#This Row],[48]]</f>
        <v>1.432191304709E-12</v>
      </c>
      <c r="AY529" s="10">
        <f>3/24000000*OO[[#This Row],[107 (02JUL1985 06:00:00)-Water Temperature (C)]]*OO[[#This Row],[49]]</f>
        <v>9.3337629286687497E-12</v>
      </c>
      <c r="AZ529" s="10">
        <f>3/24000000*OO[[#This Row],[108 (02JUL1985 09:00:00)-Water Temperature (C)]]*OO[[#This Row],[50]]</f>
        <v>5.2094153875999996E-11</v>
      </c>
      <c r="BA529" s="10">
        <f>3/24000000*OO[[#This Row],[109 (02JUL1985 12:00:00)-Water Temperature (C)]]*OO[[#This Row],[51]]</f>
        <v>2.5185754893009998E-10</v>
      </c>
      <c r="BB529" s="10">
        <f>3/24000000*OO[[#This Row],[110 (02JUL1985 15:00:00)-Water Temperature (C)]]*OO[[#This Row],[52]]</f>
        <v>1.0661212517699999E-9</v>
      </c>
      <c r="BC529" s="10">
        <f>3/24000000*OO[[#This Row],[111 (02JUL1985 18:00:00)-Water Temperature (C)]]*OO[[#This Row],[53]]</f>
        <v>3.9916813499462494E-9</v>
      </c>
      <c r="BD529" s="10">
        <f>3/24000000*OO[[#This Row],[112 (02JUL1985 21:00:00)-Water Temperature (C)]]*OO[[#This Row],[54]]</f>
        <v>1.3400164213987499E-8</v>
      </c>
      <c r="BE529" s="10">
        <f>3/24000000*OO[[#This Row],[113 (03JUL1985 00:00:00)-Water Temperature (C)]]*OO[[#This Row],[55]]</f>
        <v>4.0802325527962503E-8</v>
      </c>
      <c r="BF529" s="10">
        <f>3/24000000*OO[[#This Row],[114 (03JUL1985 03:00:00)-Water Temperature (C)]]*OO[[#This Row],[56]]</f>
        <v>1.138631107926E-7</v>
      </c>
      <c r="BG529" s="10">
        <f>3/24000000*OO[[#This Row],[115 (03JUL1985 06:00:00)-Water Temperature (C)]]*OO[[#This Row],[57]]</f>
        <v>2.9253049115017499E-7</v>
      </c>
      <c r="BH529" s="10">
        <f>3/24000000*OO[[#This Row],[116 (03JUL1985 09:00:00)-Water Temperature (C)]]*OO[[#This Row],[58]]</f>
        <v>6.9455266818712496E-7</v>
      </c>
      <c r="BI529" s="10">
        <f>3/24000000*OO[[#This Row],[117 (03JUL1985 12:00:00)-Water Temperature (C)]]*OO[[#This Row],[59]]</f>
        <v>1.5361654143950002E-6</v>
      </c>
      <c r="BJ529" s="10">
        <f>3/24000000*OO[[#This Row],[118 (03JUL1985 15:00:00)-Water Temperature (C)]]*OO[[#This Row],[60]]</f>
        <v>3.1831823233264997E-6</v>
      </c>
      <c r="BK529" s="10">
        <f>3/24000000*OO[[#This Row],[119 (03JUL1985 18:00:00)-Water Temperature (C)]]*OO[[#This Row],[61]]</f>
        <v>6.214622451277499E-6</v>
      </c>
      <c r="BL529" s="10">
        <f>3/24000000*OO[[#This Row],[120 (03JUL1985 21:00:00)-Water Temperature (C)]]*OO[[#This Row],[62]]</f>
        <v>1.1507922810086248E-5</v>
      </c>
      <c r="BM529" s="10">
        <f>3/24000000*OO[[#This Row],[121 (04JUL1985 00:00:00)-Water Temperature (C)]]*OO[[#This Row],[63]]</f>
        <v>2.03562054402525E-5</v>
      </c>
      <c r="BN529" s="10">
        <f>3/24000000*OO[[#This Row],[122 (04JUL1985 03:00:00)-Water Temperature (C)]]*OO[[#This Row],[64]]</f>
        <v>3.4660335935715E-5</v>
      </c>
      <c r="BO529" s="10">
        <f>3/24000000*OO[[#This Row],[123 (04JUL1985 06:00:00)-Water Temperature (C)]]*OO[[#This Row],[65]]</f>
        <v>5.6704927732349999E-5</v>
      </c>
      <c r="BP529" s="10">
        <f>3/24000000*OO[[#This Row],[124 (04JUL1985 09:00:00)-Water Temperature (C)]]*OO[[#This Row],[66]]</f>
        <v>8.927829609597499E-5</v>
      </c>
      <c r="BQ529" s="10">
        <f>3/24000000*OO[[#This Row],[125 (04JUL1985 12:00:00)-Water Temperature (C)]]*OO[[#This Row],[67]]</f>
        <v>1.3544658737203749E-4</v>
      </c>
      <c r="BR529" s="10">
        <f>3/24000000*OO[[#This Row],[126 (04JUL1985 15:00:00)-Water Temperature (C)]]*OO[[#This Row],[68]]</f>
        <v>1.9891794292518748E-4</v>
      </c>
      <c r="BS529" s="10">
        <f>3/24000000*OO[[#This Row],[127 (04JUL1985 18:00:00)-Water Temperature (C)]]*OO[[#This Row],[69]]</f>
        <v>2.8349943556999998E-4</v>
      </c>
      <c r="BT529" s="10">
        <f>3/24000000*OO[[#This Row],[128 (04JUL1985 21:00:00)-Water Temperature (C)]]*OO[[#This Row],[70]]</f>
        <v>3.9381566237099995E-4</v>
      </c>
      <c r="BU529" s="10">
        <f>3/24000000*OO[[#This Row],[129 (05JUL1985 00:00:00)-Water Temperature (C)]]*OO[[#This Row],[71]]</f>
        <v>5.3506867386000001E-4</v>
      </c>
      <c r="BV529" s="10">
        <f>3/24000000*OO[[#This Row],[130 (05JUL1985 03:00:00)-Water Temperature (C)]]*OO[[#This Row],[72]]</f>
        <v>7.1454375018600001E-4</v>
      </c>
      <c r="BW529" s="10">
        <f>3/24000000*OO[[#This Row],[131 (05JUL1985 06:00:00)-Water Temperature (C)]]*OO[[#This Row],[73]]</f>
        <v>9.3531773099199997E-4</v>
      </c>
      <c r="BX529" s="10">
        <f>3/24000000*OO[[#This Row],[132 (05JUL1985 09:00:00)-Water Temperature (C)]]*OO[[#This Row],[74]]</f>
        <v>1.2012779441706249E-3</v>
      </c>
      <c r="BY529" s="10">
        <f>3/24000000*OO[[#This Row],[133 (05JUL1985 12:00:00)-Water Temperature (C)]]*OO[[#This Row],[75]]</f>
        <v>1.5152951765024997E-3</v>
      </c>
      <c r="BZ529" s="10">
        <f>3/24000000*OO[[#This Row],[134 (05JUL1985 15:00:00)-Water Temperature (C)]]*OO[[#This Row],[76]]</f>
        <v>1.8772975927483749E-3</v>
      </c>
      <c r="CA529" s="10">
        <f>3/24000000*OO[[#This Row],[135 (05JUL1985 18:00:00)-Water Temperature (C)]]*OO[[#This Row],[77]]</f>
        <v>2.2892606948602501E-3</v>
      </c>
      <c r="CB529" s="10">
        <f>3/24000000*OO[[#This Row],[136 (05JUL1985 21:00:00)-Water Temperature (C)]]*OO[[#This Row],[78]]</f>
        <v>2.7540655065629999E-3</v>
      </c>
      <c r="CC529" s="10">
        <f>3/24000000*OO[[#This Row],[137 (06JUL1985 00:00:00)-Water Temperature (C)]]*OO[[#This Row],[79]]</f>
        <v>3.2769399695249998E-3</v>
      </c>
      <c r="CD529" s="10">
        <f>3/24000000*OO[[#This Row],[138 (06JUL1985 03:00:00)-Water Temperature (C)]]*OO[[#This Row],[80]]</f>
        <v>3.8690631527024998E-3</v>
      </c>
      <c r="CE529" s="10">
        <f>3/24000000*OO[[#This Row],[139 (06JUL1985 06:00:00)-Water Temperature (C)]]*OO[[#This Row],[81]]</f>
        <v>4.5229806235987493E-3</v>
      </c>
      <c r="CF529" s="10">
        <f>3/24000000*OO[[#This Row],[140 (06JUL1985 09:00:00)-Water Temperature (C)]]*OO[[#This Row],[82]]</f>
        <v>5.2365232560387508E-3</v>
      </c>
      <c r="CG529" s="10">
        <f>3/24000000*OO[[#This Row],[141 (06JUL1985 12:00:00)-Water Temperature (C)]]*OO[[#This Row],[83]]</f>
        <v>6.0008241332812498E-3</v>
      </c>
      <c r="CH529" s="10">
        <f>3/24000000*OO[[#This Row],[142 (06JUL1985 15:00:00)-Water Temperature (C)]]*OO[[#This Row],[84]]</f>
        <v>6.8073558595712494E-3</v>
      </c>
      <c r="CI529" s="10">
        <f>3/24000000*OO[[#This Row],[143 (06JUL1985 18:00:00)-Water Temperature (C)]]*OO[[#This Row],[85]]</f>
        <v>7.6430200474799995E-3</v>
      </c>
      <c r="CJ529" s="10">
        <f>3/24000000*OO[[#This Row],[144 (06JUL1985 21:00:00)-Water Temperature (C)]]*OO[[#This Row],[86]]</f>
        <v>8.5156101958724986E-3</v>
      </c>
      <c r="CK529" s="10">
        <f>3/24000000*OO[[#This Row],[145 (07JUL1985 00:00:00)-Water Temperature (C)]]*OO[[#This Row],[87]]</f>
        <v>9.4292738519349984E-3</v>
      </c>
      <c r="CL529" s="10">
        <f>3/24000000*OO[[#This Row],[146 (07JUL1985 03:00:00)-Water Temperature (C)]]*OO[[#This Row],[88]]</f>
        <v>1.0417508767249999E-2</v>
      </c>
      <c r="CM529" s="10">
        <f>3/24000000*OO[[#This Row],[147 (07JUL1985 06:00:00)-Water Temperature (C)]]*OO[[#This Row],[89]]</f>
        <v>1.1433376129725E-2</v>
      </c>
      <c r="CN529" s="10">
        <f>3/24000000*OO[[#This Row],[148 (07JUL1985 09:00:00)-Water Temperature (C)]]*OO[[#This Row],[90]]</f>
        <v>1.2467884069124998E-2</v>
      </c>
      <c r="CO529" s="10">
        <f>3/24000000*OO[[#This Row],[149 (07JUL1985 12:00:00)-Water Temperature (C)]]*OO[[#This Row],[91]]</f>
        <v>1.3519191528904998E-2</v>
      </c>
      <c r="CP529" s="10">
        <f>3/24000000*OO[[#This Row],[150 (07JUL1985 15:00:00)-Water Temperature (C)]]*OO[[#This Row],[92]]</f>
        <v>1.4592586488555E-2</v>
      </c>
      <c r="CQ529" s="10">
        <f>3/24000000*OO[[#This Row],[151 (07JUL1985 18:00:00)-Water Temperature (C)]]*OO[[#This Row],[93]]</f>
        <v>1.5669556338940002E-2</v>
      </c>
      <c r="CR529" s="10">
        <f>3/24000000*OO[[#This Row],[152 (07JUL1985 21:00:00)-Water Temperature (C)]]*OO[[#This Row],[94]]</f>
        <v>1.6756658585277497E-2</v>
      </c>
      <c r="CS529" s="10">
        <f>3/24000000*OO[[#This Row],[153 (08JUL1985 00:00:00)-Water Temperature (C)]]*OO[[#This Row],[95]]</f>
        <v>1.7858565305026247E-2</v>
      </c>
      <c r="CT529" s="10">
        <f>3/24000000*OO[[#This Row],[154 (08JUL1985 03:00:00)-Water Temperature (C)]]*OO[[#This Row],[96]]</f>
        <v>1.9046553958574998E-2</v>
      </c>
      <c r="CU529" s="10">
        <f>3/24000000*OO[[#This Row],[155 (08JUL1985 06:00:00)-Water Temperature (C)]]*OO[[#This Row],[97]]</f>
        <v>2.026240889118875E-2</v>
      </c>
      <c r="CV529" s="10">
        <f>3/24000000*OO[[#This Row],[156 (08JUL1985 09:00:00)-Water Temperature (C)]]*OO[[#This Row],[98]]</f>
        <v>2.1464101578462499E-2</v>
      </c>
      <c r="CW529" s="10">
        <f>3/24000000*OO[[#This Row],[157 (08JUL1985 12:00:00)-Water Temperature (C)]]*OO[[#This Row],[99]]</f>
        <v>2.2657691845475E-2</v>
      </c>
    </row>
    <row r="530" spans="1:101" x14ac:dyDescent="0.35">
      <c r="A530" t="s">
        <v>537</v>
      </c>
      <c r="B530">
        <v>722.40949999999998</v>
      </c>
      <c r="C530" s="10">
        <f>3/24*OO[[#This Row],[59 (26JUN1985 06:00:00)-Water Temperature (C)]]*OO[[#This Row],[1]]/SUM(OO[1])</f>
        <v>0</v>
      </c>
      <c r="D530" s="10">
        <f>3/24*OO[[#This Row],[60 (26JUN1985 09:00:00)-Water Temperature (C)]]*OO[[#This Row],[2]]/SUM(OO[2])</f>
        <v>0</v>
      </c>
      <c r="E530" s="10">
        <f>3/24*OO[[#This Row],[61 (26JUN1985 12:00:00)-Water Temperature (C)]]*OO[[#This Row],[3]]/SUM(OO[3])</f>
        <v>0</v>
      </c>
      <c r="F530" s="10">
        <f>3/24*OO[[#This Row],[62 (26JUN1985 15:00:00)-Water Temperature (C)]]*OO[[#This Row],[4]]/SUM(OO[4])</f>
        <v>0</v>
      </c>
      <c r="G530" s="10">
        <f>3/24*OO[[#This Row],[63 (26JUN1985 18:00:00)-Water Temperature (C)]]*OO[[#This Row],[5]]/SUM(OO[5])</f>
        <v>0</v>
      </c>
      <c r="H530" s="10">
        <f>3/24*OO[[#This Row],[64 (26JUN1985 21:00:00)-Water Temperature (C)]]*OO[[#This Row],[6]]/SUM(OO[6])</f>
        <v>0</v>
      </c>
      <c r="I530" s="10">
        <f>3/24*OO[[#This Row],[65 (27JUN1985 00:00:00)-Water Temperature (C)]]*OO[[#This Row],[7]]/SUM(OO[7])</f>
        <v>0</v>
      </c>
      <c r="J530" s="10">
        <f>3/24*OO[[#This Row],[66 (27JUN1985 03:00:00)-Water Temperature (C)]]*OO[[#This Row],[8]]/SUM(OO[8])</f>
        <v>0</v>
      </c>
      <c r="K530" s="10">
        <f>3/24*OO[[#This Row],[67 (27JUN1985 06:00:00)-Water Temperature (C)]]*OO[[#This Row],[9]]/SUM(OO[9])</f>
        <v>0</v>
      </c>
      <c r="L530" s="10">
        <f>3/24*OO[[#This Row],[68 (27JUN1985 09:00:00)-Water Temperature (C)]]*OO[[#This Row],[10]]/SUM(OO[10])</f>
        <v>0</v>
      </c>
      <c r="M530" s="10">
        <f>3/24*OO[[#This Row],[69 (27JUN1985 12:00:00)-Water Temperature (C)]]*OO[[#This Row],[11]]/SUM(OO[11])</f>
        <v>0</v>
      </c>
      <c r="N530" s="10">
        <f>3/24*OO[[#This Row],[70 (27JUN1985 15:00:00)-Water Temperature (C)]]*OO[[#This Row],[12]]/SUM(OO[12])</f>
        <v>0</v>
      </c>
      <c r="O530" s="10">
        <f>3/24*OO[[#This Row],[71 (27JUN1985 18:00:00)-Water Temperature (C)]]*OO[[#This Row],[13]]/SUM(OO[13])</f>
        <v>0</v>
      </c>
      <c r="P530" s="10">
        <f>3/24*OO[[#This Row],[72 (27JUN1985 21:00:00)-Water Temperature (C)]]*OO[[#This Row],[14]]/SUM(OO[14])</f>
        <v>0</v>
      </c>
      <c r="Q530" s="10">
        <f>3/24*OO[[#This Row],[73 (28JUN1985 00:00:00)-Water Temperature (C)]]*OO[[#This Row],[15]]/SUM(OO[15])</f>
        <v>0</v>
      </c>
      <c r="R530" s="10">
        <f>3/24*OO[[#This Row],[74 (28JUN1985 03:00:00)-Water Temperature (C)]]*OO[[#This Row],[16]]/SUM(OO[16])</f>
        <v>0</v>
      </c>
      <c r="S530" s="10">
        <f>3/24*OO[[#This Row],[75 (28JUN1985 06:00:00)-Water Temperature (C)]]*OO[[#This Row],[17]]/SUM(OO[17])</f>
        <v>0</v>
      </c>
      <c r="T530" s="10">
        <f>3/24*OO[[#This Row],[76 (28JUN1985 09:00:00)-Water Temperature (C)]]*OO[[#This Row],[18]]/SUM(OO[18])</f>
        <v>0</v>
      </c>
      <c r="U530" s="10">
        <f>3/24*OO[[#This Row],[77 (28JUN1985 12:00:00)-Water Temperature (C)]]*OO[[#This Row],[19]]/SUM(OO[19])</f>
        <v>0</v>
      </c>
      <c r="V530" s="10">
        <f>3/24000000*OO[[#This Row],[78 (28JUN1985 15:00:00)-Water Temperature (C)]]*OO[[#This Row],[20]]</f>
        <v>0</v>
      </c>
      <c r="W530" s="10">
        <f>3/24000000*OO[[#This Row],[79 (28JUN1985 18:00:00)-Water Temperature (C)]]*OO[[#This Row],[21]]</f>
        <v>0</v>
      </c>
      <c r="X530" s="10">
        <f>3/24000000*OO[[#This Row],[80 (28JUN1985 21:00:00)-Water Temperature (C)]]*OO[[#This Row],[22]]</f>
        <v>0</v>
      </c>
      <c r="Y530" s="10">
        <f>3/24000000*OO[[#This Row],[81 (29JUN1985 00:00:00)-Water Temperature (C)]]*OO[[#This Row],[23]]</f>
        <v>0</v>
      </c>
      <c r="Z530" s="10">
        <f>3/24000000*OO[[#This Row],[82 (29JUN1985 03:00:00)-Water Temperature (C)]]*OO[[#This Row],[24]]</f>
        <v>0</v>
      </c>
      <c r="AA530" s="10">
        <f>3/24000000*OO[[#This Row],[83 (29JUN1985 06:00:00)-Water Temperature (C)]]*OO[[#This Row],[25]]</f>
        <v>0</v>
      </c>
      <c r="AB530" s="10">
        <f>3/24000000*OO[[#This Row],[84 (29JUN1985 09:00:00)-Water Temperature (C)]]*OO[[#This Row],[26]]</f>
        <v>0</v>
      </c>
      <c r="AC530" s="10">
        <f>3/24000000*OO[[#This Row],[85 (29JUN1985 12:00:00)-Water Temperature (C)]]*OO[[#This Row],[27]]</f>
        <v>0</v>
      </c>
      <c r="AD530" s="10">
        <f>3/24000000*OO[[#This Row],[86 (29JUN1985 15:00:00)-Water Temperature (C)]]*OO[[#This Row],[28]]</f>
        <v>0</v>
      </c>
      <c r="AE530" s="10">
        <f>3/24000000*OO[[#This Row],[88 (29JUN1985 21:00:00)-Water Temperature (C)]]*OO[[#This Row],[30]]</f>
        <v>0</v>
      </c>
      <c r="AF530" s="10">
        <f>3/24000000*OO[[#This Row],[88 (29JUN1985 21:00:00)-Water Temperature (C)]]*OO[[#This Row],[30]]</f>
        <v>0</v>
      </c>
      <c r="AG530" s="10">
        <f>3/24000000*OO[[#This Row],[89 (30JUN1985 00:00:00)-Water Temperature (C)]]*OO[[#This Row],[31]]</f>
        <v>0</v>
      </c>
      <c r="AH530" s="10">
        <f>3/24000000*OO[[#This Row],[90 (30JUN1985 03:00:00)-Water Temperature (C)]]*OO[[#This Row],[32]]</f>
        <v>7.2749857065125001E-44</v>
      </c>
      <c r="AI530" s="10">
        <f>3/24000000*OO[[#This Row],[91 (30JUN1985 06:00:00)-Water Temperature (C)]]*OO[[#This Row],[33]]</f>
        <v>3.6184916091499997E-40</v>
      </c>
      <c r="AJ530" s="10">
        <f>3/24000000*OO[[#This Row],[92 (30JUN1985 09:00:00)-Water Temperature (C)]]*OO[[#This Row],[34]]</f>
        <v>7.2425369013949998E-37</v>
      </c>
      <c r="AK530" s="10">
        <f>3/24000000*OO[[#This Row],[93 (30JUN1985 12:00:00)-Water Temperature (C)]]*OO[[#This Row],[35]]</f>
        <v>6.6655125277549997E-34</v>
      </c>
      <c r="AL530" s="10">
        <f>3/24000000*OO[[#This Row],[94 (30JUN1985 15:00:00)-Water Temperature (C)]]*OO[[#This Row],[36]]</f>
        <v>3.1217661877642501E-31</v>
      </c>
      <c r="AM530" s="10">
        <f>3/24000000*OO[[#This Row],[95 (30JUN1985 18:00:00)-Water Temperature (C)]]*OO[[#This Row],[37]]</f>
        <v>8.149805922582499E-29</v>
      </c>
      <c r="AN530" s="10">
        <f>3/24000000*OO[[#This Row],[96 (30JUN1985 21:00:00)-Water Temperature (C)]]*OO[[#This Row],[38]]</f>
        <v>1.2744240861674999E-26</v>
      </c>
      <c r="AO530" s="10">
        <f>3/24000000*OO[[#This Row],[97 (01JUL1985 00:00:00)-Water Temperature (C)]]*OO[[#This Row],[39]]</f>
        <v>1.2659313783194999E-24</v>
      </c>
      <c r="AP530" s="10">
        <f>3/24000000*OO[[#This Row],[98 (01JUL1985 03:00:00)-Water Temperature (C)]]*OO[[#This Row],[40]]</f>
        <v>8.4005807467224983E-23</v>
      </c>
      <c r="AQ530" s="10">
        <f>3/24000000*OO[[#This Row],[99 (01JUL1985 06:00:00)-Water Temperature (C)]]*OO[[#This Row],[41]]</f>
        <v>3.8611147043624994E-21</v>
      </c>
      <c r="AR530" s="10">
        <f>3/24000000*OO[[#This Row],[100 (01JUL1985 09:00:00)-Water Temperature (C)]]*OO[[#This Row],[42]]</f>
        <v>1.2727577862764998E-19</v>
      </c>
      <c r="AS530" s="10">
        <f>3/24000000*OO[[#This Row],[101 (01JUL1985 12:00:00)-Water Temperature (C)]]*OO[[#This Row],[43]]</f>
        <v>3.1094272932675003E-18</v>
      </c>
      <c r="AT530" s="10">
        <f>3/24000000*OO[[#This Row],[102 (01JUL1985 15:00:00)-Water Temperature (C)]]*OO[[#This Row],[44]]</f>
        <v>5.7926440923849994E-17</v>
      </c>
      <c r="AU530" s="10">
        <f>3/24000000*OO[[#This Row],[103 (01JUL1985 18:00:00)-Water Temperature (C)]]*OO[[#This Row],[45]]</f>
        <v>8.4412503460525004E-16</v>
      </c>
      <c r="AV530" s="10">
        <f>3/24000000*OO[[#This Row],[104 (01JUL1985 21:00:00)-Water Temperature (C)]]*OO[[#This Row],[46]]</f>
        <v>9.8328181491524997E-15</v>
      </c>
      <c r="AW530" s="10">
        <f>3/24000000*OO[[#This Row],[105 (02JUL1985 00:00:00)-Water Temperature (C)]]*OO[[#This Row],[47]]</f>
        <v>9.3432662162325006E-14</v>
      </c>
      <c r="AX530" s="10">
        <f>3/24000000*OO[[#This Row],[106 (02JUL1985 03:00:00)-Water Temperature (C)]]*OO[[#This Row],[48]]</f>
        <v>7.3905348363524997E-13</v>
      </c>
      <c r="AY530" s="10">
        <f>3/24000000*OO[[#This Row],[107 (02JUL1985 06:00:00)-Water Temperature (C)]]*OO[[#This Row],[49]]</f>
        <v>4.9320908505699997E-12</v>
      </c>
      <c r="AZ530" s="10">
        <f>3/24000000*OO[[#This Row],[108 (02JUL1985 09:00:00)-Water Temperature (C)]]*OO[[#This Row],[50]]</f>
        <v>2.8157653672961248E-11</v>
      </c>
      <c r="BA530" s="10">
        <f>3/24000000*OO[[#This Row],[109 (02JUL1985 12:00:00)-Water Temperature (C)]]*OO[[#This Row],[51]]</f>
        <v>1.3910611933617498E-10</v>
      </c>
      <c r="BB530" s="10">
        <f>3/24000000*OO[[#This Row],[110 (02JUL1985 15:00:00)-Water Temperature (C)]]*OO[[#This Row],[52]]</f>
        <v>6.0111195287499992E-10</v>
      </c>
      <c r="BC530" s="10">
        <f>3/24000000*OO[[#This Row],[111 (02JUL1985 18:00:00)-Water Temperature (C)]]*OO[[#This Row],[53]]</f>
        <v>2.2954221305899999E-9</v>
      </c>
      <c r="BD530" s="10">
        <f>3/24000000*OO[[#This Row],[112 (02JUL1985 21:00:00)-Water Temperature (C)]]*OO[[#This Row],[54]]</f>
        <v>7.8520010156875003E-9</v>
      </c>
      <c r="BE530" s="10">
        <f>3/24000000*OO[[#This Row],[113 (03JUL1985 00:00:00)-Water Temperature (C)]]*OO[[#This Row],[55]]</f>
        <v>2.4340282678481248E-8</v>
      </c>
      <c r="BF530" s="10">
        <f>3/24000000*OO[[#This Row],[114 (03JUL1985 03:00:00)-Water Temperature (C)]]*OO[[#This Row],[56]]</f>
        <v>6.9086843372899983E-8</v>
      </c>
      <c r="BG530" s="10">
        <f>3/24000000*OO[[#This Row],[115 (03JUL1985 06:00:00)-Water Temperature (C)]]*OO[[#This Row],[57]]</f>
        <v>1.8039324498090002E-7</v>
      </c>
      <c r="BH530" s="10">
        <f>3/24000000*OO[[#This Row],[116 (03JUL1985 09:00:00)-Water Temperature (C)]]*OO[[#This Row],[58]]</f>
        <v>4.3497561289262498E-7</v>
      </c>
      <c r="BI530" s="10">
        <f>3/24000000*OO[[#This Row],[117 (03JUL1985 12:00:00)-Water Temperature (C)]]*OO[[#This Row],[59]]</f>
        <v>9.7628809382762507E-7</v>
      </c>
      <c r="BJ530" s="10">
        <f>3/24000000*OO[[#This Row],[118 (03JUL1985 15:00:00)-Water Temperature (C)]]*OO[[#This Row],[60]]</f>
        <v>2.051373340506625E-6</v>
      </c>
      <c r="BK530" s="10">
        <f>3/24000000*OO[[#This Row],[119 (03JUL1985 18:00:00)-Water Temperature (C)]]*OO[[#This Row],[61]]</f>
        <v>4.0581838017187502E-6</v>
      </c>
      <c r="BL530" s="10">
        <f>3/24000000*OO[[#This Row],[120 (03JUL1985 21:00:00)-Water Temperature (C)]]*OO[[#This Row],[62]]</f>
        <v>7.6095871445849998E-6</v>
      </c>
      <c r="BM530" s="10">
        <f>3/24000000*OO[[#This Row],[121 (04JUL1985 00:00:00)-Water Temperature (C)]]*OO[[#This Row],[63]]</f>
        <v>1.36218543447925E-5</v>
      </c>
      <c r="BN530" s="10">
        <f>3/24000000*OO[[#This Row],[122 (04JUL1985 03:00:00)-Water Temperature (C)]]*OO[[#This Row],[64]]</f>
        <v>2.3455126280624997E-5</v>
      </c>
      <c r="BO530" s="10">
        <f>3/24000000*OO[[#This Row],[123 (04JUL1985 06:00:00)-Water Temperature (C)]]*OO[[#This Row],[65]]</f>
        <v>3.8782970962912498E-5</v>
      </c>
      <c r="BP530" s="10">
        <f>3/24000000*OO[[#This Row],[124 (04JUL1985 09:00:00)-Water Temperature (C)]]*OO[[#This Row],[66]]</f>
        <v>6.1681249502100005E-5</v>
      </c>
      <c r="BQ530" s="10">
        <f>3/24000000*OO[[#This Row],[125 (04JUL1985 12:00:00)-Water Temperature (C)]]*OO[[#This Row],[67]]</f>
        <v>9.448283150640001E-5</v>
      </c>
      <c r="BR530" s="10">
        <f>3/24000000*OO[[#This Row],[126 (04JUL1985 15:00:00)-Water Temperature (C)]]*OO[[#This Row],[68]]</f>
        <v>1.4002992942399999E-4</v>
      </c>
      <c r="BS530" s="10">
        <f>3/24000000*OO[[#This Row],[127 (04JUL1985 18:00:00)-Water Temperature (C)]]*OO[[#This Row],[69]]</f>
        <v>2.01308522798125E-4</v>
      </c>
      <c r="BT530" s="10">
        <f>3/24000000*OO[[#This Row],[128 (04JUL1985 21:00:00)-Water Temperature (C)]]*OO[[#This Row],[70]]</f>
        <v>2.81947333257775E-4</v>
      </c>
      <c r="BU530" s="10">
        <f>3/24000000*OO[[#This Row],[129 (05JUL1985 00:00:00)-Water Temperature (C)]]*OO[[#This Row],[71]]</f>
        <v>3.8608364851599997E-4</v>
      </c>
      <c r="BV530" s="10">
        <f>3/24000000*OO[[#This Row],[130 (05JUL1985 03:00:00)-Water Temperature (C)]]*OO[[#This Row],[72]]</f>
        <v>5.1938690599249993E-4</v>
      </c>
      <c r="BW530" s="10">
        <f>3/24000000*OO[[#This Row],[131 (05JUL1985 06:00:00)-Water Temperature (C)]]*OO[[#This Row],[73]]</f>
        <v>6.8461346700037493E-4</v>
      </c>
      <c r="BX530" s="10">
        <f>3/24000000*OO[[#This Row],[132 (05JUL1985 09:00:00)-Water Temperature (C)]]*OO[[#This Row],[74]]</f>
        <v>8.8513874251425E-4</v>
      </c>
      <c r="BY530" s="10">
        <f>3/24000000*OO[[#This Row],[133 (05JUL1985 12:00:00)-Water Temperature (C)]]*OO[[#This Row],[75]]</f>
        <v>1.1236104605239999E-3</v>
      </c>
      <c r="BZ530" s="10">
        <f>3/24000000*OO[[#This Row],[134 (05JUL1985 15:00:00)-Water Temperature (C)]]*OO[[#This Row],[76]]</f>
        <v>1.40047353158E-3</v>
      </c>
      <c r="CA530" s="10">
        <f>3/24000000*OO[[#This Row],[135 (05JUL1985 18:00:00)-Water Temperature (C)]]*OO[[#This Row],[77]]</f>
        <v>1.7176702911507499E-3</v>
      </c>
      <c r="CB530" s="10">
        <f>3/24000000*OO[[#This Row],[136 (05JUL1985 21:00:00)-Water Temperature (C)]]*OO[[#This Row],[78]]</f>
        <v>2.0777742107231248E-3</v>
      </c>
      <c r="CC530" s="10">
        <f>3/24000000*OO[[#This Row],[137 (06JUL1985 00:00:00)-Water Temperature (C)]]*OO[[#This Row],[79]]</f>
        <v>2.4852088937031246E-3</v>
      </c>
      <c r="CD530" s="10">
        <f>3/24000000*OO[[#This Row],[138 (06JUL1985 03:00:00)-Water Temperature (C)]]*OO[[#This Row],[80]]</f>
        <v>2.9487936533493745E-3</v>
      </c>
      <c r="CE530" s="10">
        <f>3/24000000*OO[[#This Row],[139 (06JUL1985 06:00:00)-Water Temperature (C)]]*OO[[#This Row],[81]]</f>
        <v>3.4633982468417496E-3</v>
      </c>
      <c r="CF530" s="10">
        <f>3/24000000*OO[[#This Row],[140 (06JUL1985 09:00:00)-Water Temperature (C)]]*OO[[#This Row],[82]]</f>
        <v>4.0278000409475004E-3</v>
      </c>
      <c r="CG530" s="10">
        <f>3/24000000*OO[[#This Row],[141 (06JUL1985 12:00:00)-Water Temperature (C)]]*OO[[#This Row],[83]]</f>
        <v>4.63553851552625E-3</v>
      </c>
      <c r="CH530" s="10">
        <f>3/24000000*OO[[#This Row],[142 (06JUL1985 15:00:00)-Water Temperature (C)]]*OO[[#This Row],[84]]</f>
        <v>5.2802317155874997E-3</v>
      </c>
      <c r="CI530" s="10">
        <f>3/24000000*OO[[#This Row],[143 (06JUL1985 18:00:00)-Water Temperature (C)]]*OO[[#This Row],[85]]</f>
        <v>5.9519581346400008E-3</v>
      </c>
      <c r="CJ530" s="10">
        <f>3/24000000*OO[[#This Row],[144 (06JUL1985 21:00:00)-Water Temperature (C)]]*OO[[#This Row],[86]]</f>
        <v>6.6567332241300008E-3</v>
      </c>
      <c r="CK530" s="10">
        <f>3/24000000*OO[[#This Row],[145 (07JUL1985 00:00:00)-Water Temperature (C)]]*OO[[#This Row],[87]]</f>
        <v>7.3978886604274992E-3</v>
      </c>
      <c r="CL530" s="10">
        <f>3/24000000*OO[[#This Row],[146 (07JUL1985 03:00:00)-Water Temperature (C)]]*OO[[#This Row],[88]]</f>
        <v>8.2014353958637497E-3</v>
      </c>
      <c r="CM530" s="10">
        <f>3/24000000*OO[[#This Row],[147 (07JUL1985 06:00:00)-Water Temperature (C)]]*OO[[#This Row],[89]]</f>
        <v>9.030885556140001E-3</v>
      </c>
      <c r="CN530" s="10">
        <f>3/24000000*OO[[#This Row],[148 (07JUL1985 09:00:00)-Water Temperature (C)]]*OO[[#This Row],[90]]</f>
        <v>9.8793339658750003E-3</v>
      </c>
      <c r="CO530" s="10">
        <f>3/24000000*OO[[#This Row],[149 (07JUL1985 12:00:00)-Water Temperature (C)]]*OO[[#This Row],[91]]</f>
        <v>1.074511368780375E-2</v>
      </c>
      <c r="CP530" s="10">
        <f>3/24000000*OO[[#This Row],[150 (07JUL1985 15:00:00)-Water Temperature (C)]]*OO[[#This Row],[92]]</f>
        <v>1.1632252688487501E-2</v>
      </c>
      <c r="CQ530" s="10">
        <f>3/24000000*OO[[#This Row],[151 (07JUL1985 18:00:00)-Water Temperature (C)]]*OO[[#This Row],[93]]</f>
        <v>1.252621842893E-2</v>
      </c>
      <c r="CR530" s="10">
        <f>3/24000000*OO[[#This Row],[152 (07JUL1985 21:00:00)-Water Temperature (C)]]*OO[[#This Row],[94]]</f>
        <v>1.3431867791406251E-2</v>
      </c>
      <c r="CS530" s="10">
        <f>3/24000000*OO[[#This Row],[153 (08JUL1985 00:00:00)-Water Temperature (C)]]*OO[[#This Row],[95]]</f>
        <v>1.4352852727987498E-2</v>
      </c>
      <c r="CT530" s="10">
        <f>3/24000000*OO[[#This Row],[154 (08JUL1985 03:00:00)-Water Temperature (C)]]*OO[[#This Row],[96]]</f>
        <v>1.534578504768375E-2</v>
      </c>
      <c r="CU530" s="10">
        <f>3/24000000*OO[[#This Row],[155 (08JUL1985 06:00:00)-Water Temperature (C)]]*OO[[#This Row],[97]]</f>
        <v>1.636421912212125E-2</v>
      </c>
      <c r="CV530" s="10">
        <f>3/24000000*OO[[#This Row],[156 (08JUL1985 09:00:00)-Water Temperature (C)]]*OO[[#This Row],[98]]</f>
        <v>1.7374820842969999E-2</v>
      </c>
      <c r="CW530" s="10">
        <f>3/24000000*OO[[#This Row],[157 (08JUL1985 12:00:00)-Water Temperature (C)]]*OO[[#This Row],[99]]</f>
        <v>1.8382240383933747E-2</v>
      </c>
    </row>
    <row r="531" spans="1:101" x14ac:dyDescent="0.35">
      <c r="A531" t="s">
        <v>538</v>
      </c>
      <c r="B531">
        <v>755.05359999999996</v>
      </c>
      <c r="C531" s="10">
        <f>3/24*OO[[#This Row],[59 (26JUN1985 06:00:00)-Water Temperature (C)]]*OO[[#This Row],[1]]/SUM(OO[1])</f>
        <v>0</v>
      </c>
      <c r="D531" s="10">
        <f>3/24*OO[[#This Row],[60 (26JUN1985 09:00:00)-Water Temperature (C)]]*OO[[#This Row],[2]]/SUM(OO[2])</f>
        <v>0</v>
      </c>
      <c r="E531" s="10">
        <f>3/24*OO[[#This Row],[61 (26JUN1985 12:00:00)-Water Temperature (C)]]*OO[[#This Row],[3]]/SUM(OO[3])</f>
        <v>0</v>
      </c>
      <c r="F531" s="10">
        <f>3/24*OO[[#This Row],[62 (26JUN1985 15:00:00)-Water Temperature (C)]]*OO[[#This Row],[4]]/SUM(OO[4])</f>
        <v>0</v>
      </c>
      <c r="G531" s="10">
        <f>3/24*OO[[#This Row],[63 (26JUN1985 18:00:00)-Water Temperature (C)]]*OO[[#This Row],[5]]/SUM(OO[5])</f>
        <v>0</v>
      </c>
      <c r="H531" s="10">
        <f>3/24*OO[[#This Row],[64 (26JUN1985 21:00:00)-Water Temperature (C)]]*OO[[#This Row],[6]]/SUM(OO[6])</f>
        <v>0</v>
      </c>
      <c r="I531" s="10">
        <f>3/24*OO[[#This Row],[65 (27JUN1985 00:00:00)-Water Temperature (C)]]*OO[[#This Row],[7]]/SUM(OO[7])</f>
        <v>0</v>
      </c>
      <c r="J531" s="10">
        <f>3/24*OO[[#This Row],[66 (27JUN1985 03:00:00)-Water Temperature (C)]]*OO[[#This Row],[8]]/SUM(OO[8])</f>
        <v>0</v>
      </c>
      <c r="K531" s="10">
        <f>3/24*OO[[#This Row],[67 (27JUN1985 06:00:00)-Water Temperature (C)]]*OO[[#This Row],[9]]/SUM(OO[9])</f>
        <v>0</v>
      </c>
      <c r="L531" s="10">
        <f>3/24*OO[[#This Row],[68 (27JUN1985 09:00:00)-Water Temperature (C)]]*OO[[#This Row],[10]]/SUM(OO[10])</f>
        <v>0</v>
      </c>
      <c r="M531" s="10">
        <f>3/24*OO[[#This Row],[69 (27JUN1985 12:00:00)-Water Temperature (C)]]*OO[[#This Row],[11]]/SUM(OO[11])</f>
        <v>0</v>
      </c>
      <c r="N531" s="10">
        <f>3/24*OO[[#This Row],[70 (27JUN1985 15:00:00)-Water Temperature (C)]]*OO[[#This Row],[12]]/SUM(OO[12])</f>
        <v>0</v>
      </c>
      <c r="O531" s="10">
        <f>3/24*OO[[#This Row],[71 (27JUN1985 18:00:00)-Water Temperature (C)]]*OO[[#This Row],[13]]/SUM(OO[13])</f>
        <v>0</v>
      </c>
      <c r="P531" s="10">
        <f>3/24*OO[[#This Row],[72 (27JUN1985 21:00:00)-Water Temperature (C)]]*OO[[#This Row],[14]]/SUM(OO[14])</f>
        <v>0</v>
      </c>
      <c r="Q531" s="10">
        <f>3/24*OO[[#This Row],[73 (28JUN1985 00:00:00)-Water Temperature (C)]]*OO[[#This Row],[15]]/SUM(OO[15])</f>
        <v>0</v>
      </c>
      <c r="R531" s="10">
        <f>3/24*OO[[#This Row],[74 (28JUN1985 03:00:00)-Water Temperature (C)]]*OO[[#This Row],[16]]/SUM(OO[16])</f>
        <v>0</v>
      </c>
      <c r="S531" s="10">
        <f>3/24*OO[[#This Row],[75 (28JUN1985 06:00:00)-Water Temperature (C)]]*OO[[#This Row],[17]]/SUM(OO[17])</f>
        <v>0</v>
      </c>
      <c r="T531" s="10">
        <f>3/24*OO[[#This Row],[76 (28JUN1985 09:00:00)-Water Temperature (C)]]*OO[[#This Row],[18]]/SUM(OO[18])</f>
        <v>0</v>
      </c>
      <c r="U531" s="10">
        <f>3/24*OO[[#This Row],[77 (28JUN1985 12:00:00)-Water Temperature (C)]]*OO[[#This Row],[19]]/SUM(OO[19])</f>
        <v>0</v>
      </c>
      <c r="V531" s="10">
        <f>3/24000000*OO[[#This Row],[78 (28JUN1985 15:00:00)-Water Temperature (C)]]*OO[[#This Row],[20]]</f>
        <v>0</v>
      </c>
      <c r="W531" s="10">
        <f>3/24000000*OO[[#This Row],[79 (28JUN1985 18:00:00)-Water Temperature (C)]]*OO[[#This Row],[21]]</f>
        <v>0</v>
      </c>
      <c r="X531" s="10">
        <f>3/24000000*OO[[#This Row],[80 (28JUN1985 21:00:00)-Water Temperature (C)]]*OO[[#This Row],[22]]</f>
        <v>0</v>
      </c>
      <c r="Y531" s="10">
        <f>3/24000000*OO[[#This Row],[81 (29JUN1985 00:00:00)-Water Temperature (C)]]*OO[[#This Row],[23]]</f>
        <v>0</v>
      </c>
      <c r="Z531" s="10">
        <f>3/24000000*OO[[#This Row],[82 (29JUN1985 03:00:00)-Water Temperature (C)]]*OO[[#This Row],[24]]</f>
        <v>0</v>
      </c>
      <c r="AA531" s="10">
        <f>3/24000000*OO[[#This Row],[83 (29JUN1985 06:00:00)-Water Temperature (C)]]*OO[[#This Row],[25]]</f>
        <v>0</v>
      </c>
      <c r="AB531" s="10">
        <f>3/24000000*OO[[#This Row],[84 (29JUN1985 09:00:00)-Water Temperature (C)]]*OO[[#This Row],[26]]</f>
        <v>0</v>
      </c>
      <c r="AC531" s="10">
        <f>3/24000000*OO[[#This Row],[85 (29JUN1985 12:00:00)-Water Temperature (C)]]*OO[[#This Row],[27]]</f>
        <v>0</v>
      </c>
      <c r="AD531" s="10">
        <f>3/24000000*OO[[#This Row],[86 (29JUN1985 15:00:00)-Water Temperature (C)]]*OO[[#This Row],[28]]</f>
        <v>0</v>
      </c>
      <c r="AE531" s="10">
        <f>3/24000000*OO[[#This Row],[88 (29JUN1985 21:00:00)-Water Temperature (C)]]*OO[[#This Row],[30]]</f>
        <v>0</v>
      </c>
      <c r="AF531" s="10">
        <f>3/24000000*OO[[#This Row],[88 (29JUN1985 21:00:00)-Water Temperature (C)]]*OO[[#This Row],[30]]</f>
        <v>0</v>
      </c>
      <c r="AG531" s="10">
        <f>3/24000000*OO[[#This Row],[89 (30JUN1985 00:00:00)-Water Temperature (C)]]*OO[[#This Row],[31]]</f>
        <v>0</v>
      </c>
      <c r="AH531" s="10">
        <f>3/24000000*OO[[#This Row],[90 (30JUN1985 03:00:00)-Water Temperature (C)]]*OO[[#This Row],[32]]</f>
        <v>0</v>
      </c>
      <c r="AI531" s="10">
        <f>3/24000000*OO[[#This Row],[91 (30JUN1985 06:00:00)-Water Temperature (C)]]*OO[[#This Row],[33]]</f>
        <v>1.1370654346024999E-40</v>
      </c>
      <c r="AJ531" s="10">
        <f>3/24000000*OO[[#This Row],[92 (30JUN1985 09:00:00)-Water Temperature (C)]]*OO[[#This Row],[34]]</f>
        <v>2.4096433607055E-37</v>
      </c>
      <c r="AK531" s="10">
        <f>3/24000000*OO[[#This Row],[93 (30JUN1985 12:00:00)-Water Temperature (C)]]*OO[[#This Row],[35]]</f>
        <v>2.3376554665204999E-34</v>
      </c>
      <c r="AL531" s="10">
        <f>3/24000000*OO[[#This Row],[94 (30JUN1985 15:00:00)-Water Temperature (C)]]*OO[[#This Row],[36]]</f>
        <v>1.1489742338538749E-31</v>
      </c>
      <c r="AM531" s="10">
        <f>3/24000000*OO[[#This Row],[95 (30JUN1985 18:00:00)-Water Temperature (C)]]*OO[[#This Row],[37]]</f>
        <v>3.1364147422749997E-29</v>
      </c>
      <c r="AN531" s="10">
        <f>3/24000000*OO[[#This Row],[96 (30JUN1985 21:00:00)-Water Temperature (C)]]*OO[[#This Row],[38]]</f>
        <v>5.1140197464562498E-27</v>
      </c>
      <c r="AO531" s="10">
        <f>3/24000000*OO[[#This Row],[97 (01JUL1985 00:00:00)-Water Temperature (C)]]*OO[[#This Row],[39]]</f>
        <v>5.2835798226487495E-25</v>
      </c>
      <c r="AP531" s="10">
        <f>3/24000000*OO[[#This Row],[98 (01JUL1985 03:00:00)-Water Temperature (C)]]*OO[[#This Row],[40]]</f>
        <v>3.6381735596112501E-23</v>
      </c>
      <c r="AQ531" s="10">
        <f>3/24000000*OO[[#This Row],[99 (01JUL1985 06:00:00)-Water Temperature (C)]]*OO[[#This Row],[41]]</f>
        <v>1.731706124783375E-21</v>
      </c>
      <c r="AR531" s="10">
        <f>3/24000000*OO[[#This Row],[100 (01JUL1985 09:00:00)-Water Temperature (C)]]*OO[[#This Row],[42]]</f>
        <v>5.9002930247712491E-20</v>
      </c>
      <c r="AS531" s="10">
        <f>3/24000000*OO[[#This Row],[101 (01JUL1985 12:00:00)-Water Temperature (C)]]*OO[[#This Row],[43]]</f>
        <v>1.487551068732E-18</v>
      </c>
      <c r="AT531" s="10">
        <f>3/24000000*OO[[#This Row],[102 (01JUL1985 15:00:00)-Water Temperature (C)]]*OO[[#This Row],[44]]</f>
        <v>2.8553166861524998E-17</v>
      </c>
      <c r="AU531" s="10">
        <f>3/24000000*OO[[#This Row],[103 (01JUL1985 18:00:00)-Water Temperature (C)]]*OO[[#This Row],[45]]</f>
        <v>4.2811623161474999E-16</v>
      </c>
      <c r="AV531" s="10">
        <f>3/24000000*OO[[#This Row],[104 (01JUL1985 21:00:00)-Water Temperature (C)]]*OO[[#This Row],[46]]</f>
        <v>5.1243842735387494E-15</v>
      </c>
      <c r="AW531" s="10">
        <f>3/24000000*OO[[#This Row],[105 (02JUL1985 00:00:00)-Water Temperature (C)]]*OO[[#This Row],[47]]</f>
        <v>4.9973564604612498E-14</v>
      </c>
      <c r="AX531" s="10">
        <f>3/24000000*OO[[#This Row],[106 (02JUL1985 03:00:00)-Water Temperature (C)]]*OO[[#This Row],[48]]</f>
        <v>4.0520419770374998E-13</v>
      </c>
      <c r="AY531" s="10">
        <f>3/24000000*OO[[#This Row],[107 (02JUL1985 06:00:00)-Water Temperature (C)]]*OO[[#This Row],[49]]</f>
        <v>2.7689248264350003E-12</v>
      </c>
      <c r="AZ531" s="10">
        <f>3/24000000*OO[[#This Row],[108 (02JUL1985 09:00:00)-Water Temperature (C)]]*OO[[#This Row],[50]]</f>
        <v>1.6170592935597498E-11</v>
      </c>
      <c r="BA531" s="10">
        <f>3/24000000*OO[[#This Row],[109 (02JUL1985 12:00:00)-Water Temperature (C)]]*OO[[#This Row],[51]]</f>
        <v>8.1639928098399996E-11</v>
      </c>
      <c r="BB531" s="10">
        <f>3/24000000*OO[[#This Row],[110 (02JUL1985 15:00:00)-Water Temperature (C)]]*OO[[#This Row],[52]]</f>
        <v>3.6019467777374997E-10</v>
      </c>
      <c r="BC531" s="10">
        <f>3/24000000*OO[[#This Row],[111 (02JUL1985 18:00:00)-Water Temperature (C)]]*OO[[#This Row],[53]]</f>
        <v>1.403107114975125E-9</v>
      </c>
      <c r="BD531" s="10">
        <f>3/24000000*OO[[#This Row],[112 (02JUL1985 21:00:00)-Water Temperature (C)]]*OO[[#This Row],[54]]</f>
        <v>4.89179396882625E-9</v>
      </c>
      <c r="BE531" s="10">
        <f>3/24000000*OO[[#This Row],[113 (03JUL1985 00:00:00)-Water Temperature (C)]]*OO[[#This Row],[55]]</f>
        <v>1.5442644659287499E-8</v>
      </c>
      <c r="BF531" s="10">
        <f>3/24000000*OO[[#This Row],[114 (03JUL1985 03:00:00)-Water Temperature (C)]]*OO[[#This Row],[56]]</f>
        <v>4.4593885261799999E-8</v>
      </c>
      <c r="BG531" s="10">
        <f>3/24000000*OO[[#This Row],[115 (03JUL1985 06:00:00)-Water Temperature (C)]]*OO[[#This Row],[57]]</f>
        <v>1.18372488225525E-7</v>
      </c>
      <c r="BH531" s="10">
        <f>3/24000000*OO[[#This Row],[116 (03JUL1985 09:00:00)-Water Temperature (C)]]*OO[[#This Row],[58]]</f>
        <v>2.8996357378554998E-7</v>
      </c>
      <c r="BI531" s="10">
        <f>3/24000000*OO[[#This Row],[117 (03JUL1985 12:00:00)-Water Temperature (C)]]*OO[[#This Row],[59]]</f>
        <v>6.6069049239662488E-7</v>
      </c>
      <c r="BJ531" s="10">
        <f>3/24000000*OO[[#This Row],[118 (03JUL1985 15:00:00)-Water Temperature (C)]]*OO[[#This Row],[60]]</f>
        <v>1.4083498614586248E-6</v>
      </c>
      <c r="BK531" s="10">
        <f>3/24000000*OO[[#This Row],[119 (03JUL1985 18:00:00)-Water Temperature (C)]]*OO[[#This Row],[61]]</f>
        <v>2.8243841739299999E-6</v>
      </c>
      <c r="BL531" s="10">
        <f>3/24000000*OO[[#This Row],[120 (03JUL1985 21:00:00)-Water Temperature (C)]]*OO[[#This Row],[62]]</f>
        <v>5.3652120479999996E-6</v>
      </c>
      <c r="BM531" s="10">
        <f>3/24000000*OO[[#This Row],[121 (04JUL1985 00:00:00)-Water Temperature (C)]]*OO[[#This Row],[63]]</f>
        <v>9.7239004049099992E-6</v>
      </c>
      <c r="BN531" s="10">
        <f>3/24000000*OO[[#This Row],[122 (04JUL1985 03:00:00)-Water Temperature (C)]]*OO[[#This Row],[64]]</f>
        <v>1.69391929088025E-5</v>
      </c>
      <c r="BO531" s="10">
        <f>3/24000000*OO[[#This Row],[123 (04JUL1985 06:00:00)-Water Temperature (C)]]*OO[[#This Row],[65]]</f>
        <v>2.8320128509251248E-5</v>
      </c>
      <c r="BP531" s="10">
        <f>3/24000000*OO[[#This Row],[124 (04JUL1985 09:00:00)-Water Temperature (C)]]*OO[[#This Row],[66]]</f>
        <v>4.5518061222874996E-5</v>
      </c>
      <c r="BQ531" s="10">
        <f>3/24000000*OO[[#This Row],[125 (04JUL1985 12:00:00)-Water Temperature (C)]]*OO[[#This Row],[67]]</f>
        <v>7.0433342865600001E-5</v>
      </c>
      <c r="BR531" s="10">
        <f>3/24000000*OO[[#This Row],[126 (04JUL1985 15:00:00)-Water Temperature (C)]]*OO[[#This Row],[68]]</f>
        <v>1.05399276904E-4</v>
      </c>
      <c r="BS531" s="10">
        <f>3/24000000*OO[[#This Row],[127 (04JUL1985 18:00:00)-Water Temperature (C)]]*OO[[#This Row],[69]]</f>
        <v>1.5291964534012498E-4</v>
      </c>
      <c r="BT531" s="10">
        <f>3/24000000*OO[[#This Row],[128 (04JUL1985 21:00:00)-Water Temperature (C)]]*OO[[#This Row],[70]]</f>
        <v>2.1604416152905002E-4</v>
      </c>
      <c r="BU531" s="10">
        <f>3/24000000*OO[[#This Row],[129 (05JUL1985 00:00:00)-Water Temperature (C)]]*OO[[#This Row],[71]]</f>
        <v>2.9830915673203747E-4</v>
      </c>
      <c r="BV531" s="10">
        <f>3/24000000*OO[[#This Row],[130 (05JUL1985 03:00:00)-Water Temperature (C)]]*OO[[#This Row],[72]]</f>
        <v>4.0444977952325002E-4</v>
      </c>
      <c r="BW531" s="10">
        <f>3/24000000*OO[[#This Row],[131 (05JUL1985 06:00:00)-Water Temperature (C)]]*OO[[#This Row],[73]]</f>
        <v>5.3707099889925005E-4</v>
      </c>
      <c r="BX531" s="10">
        <f>3/24000000*OO[[#This Row],[132 (05JUL1985 09:00:00)-Water Temperature (C)]]*OO[[#This Row],[74]]</f>
        <v>6.9930222324299999E-4</v>
      </c>
      <c r="BY531" s="10">
        <f>3/24000000*OO[[#This Row],[133 (05JUL1985 12:00:00)-Water Temperature (C)]]*OO[[#This Row],[75]]</f>
        <v>8.93743315648875E-4</v>
      </c>
      <c r="BZ531" s="10">
        <f>3/24000000*OO[[#This Row],[134 (05JUL1985 15:00:00)-Water Temperature (C)]]*OO[[#This Row],[76]]</f>
        <v>1.1212621642508749E-3</v>
      </c>
      <c r="CA531" s="10">
        <f>3/24000000*OO[[#This Row],[135 (05JUL1985 18:00:00)-Water Temperature (C)]]*OO[[#This Row],[77]]</f>
        <v>1.3837989188124999E-3</v>
      </c>
      <c r="CB531" s="10">
        <f>3/24000000*OO[[#This Row],[136 (05JUL1985 21:00:00)-Water Temperature (C)]]*OO[[#This Row],[78]]</f>
        <v>1.6838434282559999E-3</v>
      </c>
      <c r="CC531" s="10">
        <f>3/24000000*OO[[#This Row],[137 (06JUL1985 00:00:00)-Water Temperature (C)]]*OO[[#This Row],[79]]</f>
        <v>2.0254247404462499E-3</v>
      </c>
      <c r="CD531" s="10">
        <f>3/24000000*OO[[#This Row],[138 (06JUL1985 03:00:00)-Water Temperature (C)]]*OO[[#This Row],[80]]</f>
        <v>2.4160822774557497E-3</v>
      </c>
      <c r="CE531" s="10">
        <f>3/24000000*OO[[#This Row],[139 (06JUL1985 06:00:00)-Water Temperature (C)]]*OO[[#This Row],[81]]</f>
        <v>2.8521866174906251E-3</v>
      </c>
      <c r="CF531" s="10">
        <f>3/24000000*OO[[#This Row],[140 (06JUL1985 09:00:00)-Water Temperature (C)]]*OO[[#This Row],[82]]</f>
        <v>3.3331416546217496E-3</v>
      </c>
      <c r="CG531" s="10">
        <f>3/24000000*OO[[#This Row],[141 (06JUL1985 12:00:00)-Water Temperature (C)]]*OO[[#This Row],[83]]</f>
        <v>3.8540758485075001E-3</v>
      </c>
      <c r="CH531" s="10">
        <f>3/24000000*OO[[#This Row],[142 (06JUL1985 15:00:00)-Water Temperature (C)]]*OO[[#This Row],[84]]</f>
        <v>4.4099856461850004E-3</v>
      </c>
      <c r="CI531" s="10">
        <f>3/24000000*OO[[#This Row],[143 (06JUL1985 18:00:00)-Water Temperature (C)]]*OO[[#This Row],[85]]</f>
        <v>4.9926558894187499E-3</v>
      </c>
      <c r="CJ531" s="10">
        <f>3/24000000*OO[[#This Row],[144 (06JUL1985 21:00:00)-Water Temperature (C)]]*OO[[#This Row],[86]]</f>
        <v>5.6071243522599996E-3</v>
      </c>
      <c r="CK531" s="10">
        <f>3/24000000*OO[[#This Row],[145 (07JUL1985 00:00:00)-Water Temperature (C)]]*OO[[#This Row],[87]]</f>
        <v>6.2563168763112489E-3</v>
      </c>
      <c r="CL531" s="10">
        <f>3/24000000*OO[[#This Row],[146 (07JUL1985 03:00:00)-Water Temperature (C)]]*OO[[#This Row],[88]]</f>
        <v>6.9620244665737499E-3</v>
      </c>
      <c r="CM531" s="10">
        <f>3/24000000*OO[[#This Row],[147 (07JUL1985 06:00:00)-Water Temperature (C)]]*OO[[#This Row],[89]]</f>
        <v>7.6943087280674999E-3</v>
      </c>
      <c r="CN531" s="10">
        <f>3/24000000*OO[[#This Row],[148 (07JUL1985 09:00:00)-Water Temperature (C)]]*OO[[#This Row],[90]]</f>
        <v>8.4466492915199996E-3</v>
      </c>
      <c r="CO531" s="10">
        <f>3/24000000*OO[[#This Row],[149 (07JUL1985 12:00:00)-Water Temperature (C)]]*OO[[#This Row],[91]]</f>
        <v>9.2178910390349998E-3</v>
      </c>
      <c r="CP531" s="10">
        <f>3/24000000*OO[[#This Row],[150 (07JUL1985 15:00:00)-Water Temperature (C)]]*OO[[#This Row],[92]]</f>
        <v>1.0011524526475E-2</v>
      </c>
      <c r="CQ531" s="10">
        <f>3/24000000*OO[[#This Row],[151 (07JUL1985 18:00:00)-Water Temperature (C)]]*OO[[#This Row],[93]]</f>
        <v>1.0815007129617501E-2</v>
      </c>
      <c r="CR531" s="10">
        <f>3/24000000*OO[[#This Row],[152 (07JUL1985 21:00:00)-Water Temperature (C)]]*OO[[#This Row],[94]]</f>
        <v>1.163227471337625E-2</v>
      </c>
      <c r="CS531" s="10">
        <f>3/24000000*OO[[#This Row],[153 (08JUL1985 00:00:00)-Water Temperature (C)]]*OO[[#This Row],[95]]</f>
        <v>1.2466292408456248E-2</v>
      </c>
      <c r="CT531" s="10">
        <f>3/24000000*OO[[#This Row],[154 (08JUL1985 03:00:00)-Water Temperature (C)]]*OO[[#This Row],[96]]</f>
        <v>1.33651043297775E-2</v>
      </c>
      <c r="CU531" s="10">
        <f>3/24000000*OO[[#This Row],[155 (08JUL1985 06:00:00)-Water Temperature (C)]]*OO[[#This Row],[97]]</f>
        <v>1.4289990759295001E-2</v>
      </c>
      <c r="CV531" s="10">
        <f>3/24000000*OO[[#This Row],[156 (08JUL1985 09:00:00)-Water Temperature (C)]]*OO[[#This Row],[98]]</f>
        <v>1.5211984116418753E-2</v>
      </c>
      <c r="CW531" s="10">
        <f>3/24000000*OO[[#This Row],[157 (08JUL1985 12:00:00)-Water Temperature (C)]]*OO[[#This Row],[99]]</f>
        <v>1.6134592917500003E-2</v>
      </c>
    </row>
    <row r="532" spans="1:101" x14ac:dyDescent="0.35">
      <c r="A532" t="s">
        <v>539</v>
      </c>
      <c r="B532">
        <v>761.56410000000005</v>
      </c>
      <c r="C532" s="10">
        <f>3/24*OO[[#This Row],[59 (26JUN1985 06:00:00)-Water Temperature (C)]]*OO[[#This Row],[1]]/SUM(OO[1])</f>
        <v>0</v>
      </c>
      <c r="D532" s="10">
        <f>3/24*OO[[#This Row],[60 (26JUN1985 09:00:00)-Water Temperature (C)]]*OO[[#This Row],[2]]/SUM(OO[2])</f>
        <v>0</v>
      </c>
      <c r="E532" s="10">
        <f>3/24*OO[[#This Row],[61 (26JUN1985 12:00:00)-Water Temperature (C)]]*OO[[#This Row],[3]]/SUM(OO[3])</f>
        <v>0</v>
      </c>
      <c r="F532" s="10">
        <f>3/24*OO[[#This Row],[62 (26JUN1985 15:00:00)-Water Temperature (C)]]*OO[[#This Row],[4]]/SUM(OO[4])</f>
        <v>0</v>
      </c>
      <c r="G532" s="10">
        <f>3/24*OO[[#This Row],[63 (26JUN1985 18:00:00)-Water Temperature (C)]]*OO[[#This Row],[5]]/SUM(OO[5])</f>
        <v>0</v>
      </c>
      <c r="H532" s="10">
        <f>3/24*OO[[#This Row],[64 (26JUN1985 21:00:00)-Water Temperature (C)]]*OO[[#This Row],[6]]/SUM(OO[6])</f>
        <v>0</v>
      </c>
      <c r="I532" s="10">
        <f>3/24*OO[[#This Row],[65 (27JUN1985 00:00:00)-Water Temperature (C)]]*OO[[#This Row],[7]]/SUM(OO[7])</f>
        <v>0</v>
      </c>
      <c r="J532" s="10">
        <f>3/24*OO[[#This Row],[66 (27JUN1985 03:00:00)-Water Temperature (C)]]*OO[[#This Row],[8]]/SUM(OO[8])</f>
        <v>0</v>
      </c>
      <c r="K532" s="10">
        <f>3/24*OO[[#This Row],[67 (27JUN1985 06:00:00)-Water Temperature (C)]]*OO[[#This Row],[9]]/SUM(OO[9])</f>
        <v>0</v>
      </c>
      <c r="L532" s="10">
        <f>3/24*OO[[#This Row],[68 (27JUN1985 09:00:00)-Water Temperature (C)]]*OO[[#This Row],[10]]/SUM(OO[10])</f>
        <v>0</v>
      </c>
      <c r="M532" s="10">
        <f>3/24*OO[[#This Row],[69 (27JUN1985 12:00:00)-Water Temperature (C)]]*OO[[#This Row],[11]]/SUM(OO[11])</f>
        <v>0</v>
      </c>
      <c r="N532" s="10">
        <f>3/24*OO[[#This Row],[70 (27JUN1985 15:00:00)-Water Temperature (C)]]*OO[[#This Row],[12]]/SUM(OO[12])</f>
        <v>0</v>
      </c>
      <c r="O532" s="10">
        <f>3/24*OO[[#This Row],[71 (27JUN1985 18:00:00)-Water Temperature (C)]]*OO[[#This Row],[13]]/SUM(OO[13])</f>
        <v>0</v>
      </c>
      <c r="P532" s="10">
        <f>3/24*OO[[#This Row],[72 (27JUN1985 21:00:00)-Water Temperature (C)]]*OO[[#This Row],[14]]/SUM(OO[14])</f>
        <v>0</v>
      </c>
      <c r="Q532" s="10">
        <f>3/24*OO[[#This Row],[73 (28JUN1985 00:00:00)-Water Temperature (C)]]*OO[[#This Row],[15]]/SUM(OO[15])</f>
        <v>0</v>
      </c>
      <c r="R532" s="10">
        <f>3/24*OO[[#This Row],[74 (28JUN1985 03:00:00)-Water Temperature (C)]]*OO[[#This Row],[16]]/SUM(OO[16])</f>
        <v>0</v>
      </c>
      <c r="S532" s="10">
        <f>3/24*OO[[#This Row],[75 (28JUN1985 06:00:00)-Water Temperature (C)]]*OO[[#This Row],[17]]/SUM(OO[17])</f>
        <v>0</v>
      </c>
      <c r="T532" s="10">
        <f>3/24*OO[[#This Row],[76 (28JUN1985 09:00:00)-Water Temperature (C)]]*OO[[#This Row],[18]]/SUM(OO[18])</f>
        <v>0</v>
      </c>
      <c r="U532" s="10">
        <f>3/24*OO[[#This Row],[77 (28JUN1985 12:00:00)-Water Temperature (C)]]*OO[[#This Row],[19]]/SUM(OO[19])</f>
        <v>0</v>
      </c>
      <c r="V532" s="10">
        <f>3/24000000*OO[[#This Row],[78 (28JUN1985 15:00:00)-Water Temperature (C)]]*OO[[#This Row],[20]]</f>
        <v>0</v>
      </c>
      <c r="W532" s="10">
        <f>3/24000000*OO[[#This Row],[79 (28JUN1985 18:00:00)-Water Temperature (C)]]*OO[[#This Row],[21]]</f>
        <v>0</v>
      </c>
      <c r="X532" s="10">
        <f>3/24000000*OO[[#This Row],[80 (28JUN1985 21:00:00)-Water Temperature (C)]]*OO[[#This Row],[22]]</f>
        <v>0</v>
      </c>
      <c r="Y532" s="10">
        <f>3/24000000*OO[[#This Row],[81 (29JUN1985 00:00:00)-Water Temperature (C)]]*OO[[#This Row],[23]]</f>
        <v>0</v>
      </c>
      <c r="Z532" s="10">
        <f>3/24000000*OO[[#This Row],[82 (29JUN1985 03:00:00)-Water Temperature (C)]]*OO[[#This Row],[24]]</f>
        <v>0</v>
      </c>
      <c r="AA532" s="10">
        <f>3/24000000*OO[[#This Row],[83 (29JUN1985 06:00:00)-Water Temperature (C)]]*OO[[#This Row],[25]]</f>
        <v>0</v>
      </c>
      <c r="AB532" s="10">
        <f>3/24000000*OO[[#This Row],[84 (29JUN1985 09:00:00)-Water Temperature (C)]]*OO[[#This Row],[26]]</f>
        <v>0</v>
      </c>
      <c r="AC532" s="10">
        <f>3/24000000*OO[[#This Row],[85 (29JUN1985 12:00:00)-Water Temperature (C)]]*OO[[#This Row],[27]]</f>
        <v>0</v>
      </c>
      <c r="AD532" s="10">
        <f>3/24000000*OO[[#This Row],[86 (29JUN1985 15:00:00)-Water Temperature (C)]]*OO[[#This Row],[28]]</f>
        <v>0</v>
      </c>
      <c r="AE532" s="10">
        <f>3/24000000*OO[[#This Row],[88 (29JUN1985 21:00:00)-Water Temperature (C)]]*OO[[#This Row],[30]]</f>
        <v>0</v>
      </c>
      <c r="AF532" s="10">
        <f>3/24000000*OO[[#This Row],[88 (29JUN1985 21:00:00)-Water Temperature (C)]]*OO[[#This Row],[30]]</f>
        <v>0</v>
      </c>
      <c r="AG532" s="10">
        <f>3/24000000*OO[[#This Row],[89 (30JUN1985 00:00:00)-Water Temperature (C)]]*OO[[#This Row],[31]]</f>
        <v>0</v>
      </c>
      <c r="AH532" s="10">
        <f>3/24000000*OO[[#This Row],[90 (30JUN1985 03:00:00)-Water Temperature (C)]]*OO[[#This Row],[32]]</f>
        <v>0</v>
      </c>
      <c r="AI532" s="10">
        <f>3/24000000*OO[[#This Row],[91 (30JUN1985 06:00:00)-Water Temperature (C)]]*OO[[#This Row],[33]]</f>
        <v>3.5787723103149999E-41</v>
      </c>
      <c r="AJ532" s="10">
        <f>3/24000000*OO[[#This Row],[92 (30JUN1985 09:00:00)-Water Temperature (C)]]*OO[[#This Row],[34]]</f>
        <v>8.0292384029812492E-38</v>
      </c>
      <c r="AK532" s="10">
        <f>3/24000000*OO[[#This Row],[93 (30JUN1985 12:00:00)-Water Temperature (C)]]*OO[[#This Row],[35]]</f>
        <v>8.21327738049125E-35</v>
      </c>
      <c r="AL532" s="10">
        <f>3/24000000*OO[[#This Row],[94 (30JUN1985 15:00:00)-Water Temperature (C)]]*OO[[#This Row],[36]]</f>
        <v>4.2393458092999991E-32</v>
      </c>
      <c r="AM532" s="10">
        <f>3/24000000*OO[[#This Row],[95 (30JUN1985 18:00:00)-Water Temperature (C)]]*OO[[#This Row],[37]]</f>
        <v>1.2110598586709999E-29</v>
      </c>
      <c r="AN532" s="10">
        <f>3/24000000*OO[[#This Row],[96 (30JUN1985 21:00:00)-Water Temperature (C)]]*OO[[#This Row],[38]]</f>
        <v>2.0611087569727498E-27</v>
      </c>
      <c r="AO532" s="10">
        <f>3/24000000*OO[[#This Row],[97 (01JUL1985 00:00:00)-Water Temperature (C)]]*OO[[#This Row],[39]]</f>
        <v>2.2174352761907499E-25</v>
      </c>
      <c r="AP532" s="10">
        <f>3/24000000*OO[[#This Row],[98 (01JUL1985 03:00:00)-Water Temperature (C)]]*OO[[#This Row],[40]]</f>
        <v>1.5864662959518748E-23</v>
      </c>
      <c r="AQ532" s="10">
        <f>3/24000000*OO[[#This Row],[99 (01JUL1985 06:00:00)-Water Temperature (C)]]*OO[[#This Row],[41]]</f>
        <v>7.8310684160249998E-22</v>
      </c>
      <c r="AR532" s="10">
        <f>3/24000000*OO[[#This Row],[100 (01JUL1985 09:00:00)-Water Temperature (C)]]*OO[[#This Row],[42]]</f>
        <v>2.7621308284019995E-20</v>
      </c>
      <c r="AS532" s="10">
        <f>3/24000000*OO[[#This Row],[101 (01JUL1985 12:00:00)-Water Temperature (C)]]*OO[[#This Row],[43]]</f>
        <v>7.1975849146462492E-19</v>
      </c>
      <c r="AT532" s="10">
        <f>3/24000000*OO[[#This Row],[102 (01JUL1985 15:00:00)-Water Temperature (C)]]*OO[[#This Row],[44]]</f>
        <v>1.4258208220944997E-17</v>
      </c>
      <c r="AU532" s="10">
        <f>3/24000000*OO[[#This Row],[103 (01JUL1985 18:00:00)-Water Temperature (C)]]*OO[[#This Row],[45]]</f>
        <v>2.2033055088934995E-16</v>
      </c>
      <c r="AV532" s="10">
        <f>3/24000000*OO[[#This Row],[104 (01JUL1985 21:00:00)-Water Temperature (C)]]*OO[[#This Row],[46]]</f>
        <v>2.7145900656007501E-15</v>
      </c>
      <c r="AW532" s="10">
        <f>3/24000000*OO[[#This Row],[105 (02JUL1985 00:00:00)-Water Temperature (C)]]*OO[[#This Row],[47]]</f>
        <v>2.7216596031537498E-14</v>
      </c>
      <c r="AX532" s="10">
        <f>3/24000000*OO[[#This Row],[106 (02JUL1985 03:00:00)-Water Temperature (C)]]*OO[[#This Row],[48]]</f>
        <v>2.2661131639092498E-13</v>
      </c>
      <c r="AY532" s="10">
        <f>3/24000000*OO[[#This Row],[107 (02JUL1985 06:00:00)-Water Temperature (C)]]*OO[[#This Row],[49]]</f>
        <v>1.58841925092925E-12</v>
      </c>
      <c r="AZ532" s="10">
        <f>3/24000000*OO[[#This Row],[108 (02JUL1985 09:00:00)-Water Temperature (C)]]*OO[[#This Row],[50]]</f>
        <v>9.5058701535499993E-12</v>
      </c>
      <c r="BA532" s="10">
        <f>3/24000000*OO[[#This Row],[109 (02JUL1985 12:00:00)-Water Temperature (C)]]*OO[[#This Row],[51]]</f>
        <v>4.9132077125249995E-11</v>
      </c>
      <c r="BB532" s="10">
        <f>3/24000000*OO[[#This Row],[110 (02JUL1985 15:00:00)-Water Temperature (C)]]*OO[[#This Row],[52]]</f>
        <v>2.21714069588825E-10</v>
      </c>
      <c r="BC532" s="10">
        <f>3/24000000*OO[[#This Row],[111 (02JUL1985 18:00:00)-Water Temperature (C)]]*OO[[#This Row],[53]]</f>
        <v>8.8258224585749992E-10</v>
      </c>
      <c r="BD532" s="10">
        <f>3/24000000*OO[[#This Row],[112 (02JUL1985 21:00:00)-Water Temperature (C)]]*OO[[#This Row],[54]]</f>
        <v>3.1415721941872499E-9</v>
      </c>
      <c r="BE532" s="10">
        <f>3/24000000*OO[[#This Row],[113 (03JUL1985 00:00:00)-Water Temperature (C)]]*OO[[#This Row],[55]]</f>
        <v>1.0117095221821251E-8</v>
      </c>
      <c r="BF532" s="10">
        <f>3/24000000*OO[[#This Row],[114 (03JUL1985 03:00:00)-Water Temperature (C)]]*OO[[#This Row],[56]]</f>
        <v>2.9773628206497503E-8</v>
      </c>
      <c r="BG532" s="10">
        <f>3/24000000*OO[[#This Row],[115 (03JUL1985 06:00:00)-Water Temperature (C)]]*OO[[#This Row],[57]]</f>
        <v>8.0475642711562492E-8</v>
      </c>
      <c r="BH532" s="10">
        <f>3/24000000*OO[[#This Row],[116 (03JUL1985 09:00:00)-Water Temperature (C)]]*OO[[#This Row],[58]]</f>
        <v>2.0058984269089998E-7</v>
      </c>
      <c r="BI532" s="10">
        <f>3/24000000*OO[[#This Row],[117 (03JUL1985 12:00:00)-Water Temperature (C)]]*OO[[#This Row],[59]]</f>
        <v>4.6472268882075E-7</v>
      </c>
      <c r="BJ532" s="10">
        <f>3/24000000*OO[[#This Row],[118 (03JUL1985 15:00:00)-Water Temperature (C)]]*OO[[#This Row],[60]]</f>
        <v>1.0065322710337501E-6</v>
      </c>
      <c r="BK532" s="10">
        <f>3/24000000*OO[[#This Row],[119 (03JUL1985 18:00:00)-Water Temperature (C)]]*OO[[#This Row],[61]]</f>
        <v>2.0494239453749999E-6</v>
      </c>
      <c r="BL532" s="10">
        <f>3/24000000*OO[[#This Row],[120 (03JUL1985 21:00:00)-Water Temperature (C)]]*OO[[#This Row],[62]]</f>
        <v>3.9497131996549993E-6</v>
      </c>
      <c r="BM532" s="10">
        <f>3/24000000*OO[[#This Row],[121 (04JUL1985 00:00:00)-Water Temperature (C)]]*OO[[#This Row],[63]]</f>
        <v>7.2579588664025002E-6</v>
      </c>
      <c r="BN532" s="10">
        <f>3/24000000*OO[[#This Row],[122 (04JUL1985 03:00:00)-Water Temperature (C)]]*OO[[#This Row],[64]]</f>
        <v>1.2808967510669999E-5</v>
      </c>
      <c r="BO532" s="10">
        <f>3/24000000*OO[[#This Row],[123 (04JUL1985 06:00:00)-Water Temperature (C)]]*OO[[#This Row],[65]]</f>
        <v>2.168144007493E-5</v>
      </c>
      <c r="BP532" s="10">
        <f>3/24000000*OO[[#This Row],[124 (04JUL1985 09:00:00)-Water Temperature (C)]]*OO[[#This Row],[66]]</f>
        <v>3.5262164006549995E-5</v>
      </c>
      <c r="BQ532" s="10">
        <f>3/24000000*OO[[#This Row],[125 (04JUL1985 12:00:00)-Water Temperature (C)]]*OO[[#This Row],[67]]</f>
        <v>5.5186987616587493E-5</v>
      </c>
      <c r="BR532" s="10">
        <f>3/24000000*OO[[#This Row],[126 (04JUL1985 15:00:00)-Water Temperature (C)]]*OO[[#This Row],[68]]</f>
        <v>8.3485647842187493E-5</v>
      </c>
      <c r="BS532" s="10">
        <f>3/24000000*OO[[#This Row],[127 (04JUL1985 18:00:00)-Water Temperature (C)]]*OO[[#This Row],[69]]</f>
        <v>1.2238605985338748E-4</v>
      </c>
      <c r="BT532" s="10">
        <f>3/24000000*OO[[#This Row],[128 (04JUL1985 21:00:00)-Water Temperature (C)]]*OO[[#This Row],[70]]</f>
        <v>1.7461182981362499E-4</v>
      </c>
      <c r="BU532" s="10">
        <f>3/24000000*OO[[#This Row],[129 (05JUL1985 00:00:00)-Water Temperature (C)]]*OO[[#This Row],[71]]</f>
        <v>2.4337258210242499E-4</v>
      </c>
      <c r="BV532" s="10">
        <f>3/24000000*OO[[#This Row],[130 (05JUL1985 03:00:00)-Water Temperature (C)]]*OO[[#This Row],[72]]</f>
        <v>3.3289321013973749E-4</v>
      </c>
      <c r="BW532" s="10">
        <f>3/24000000*OO[[#This Row],[131 (05JUL1985 06:00:00)-Water Temperature (C)]]*OO[[#This Row],[73]]</f>
        <v>4.4577374603850002E-4</v>
      </c>
      <c r="BX532" s="10">
        <f>3/24000000*OO[[#This Row],[132 (05JUL1985 09:00:00)-Water Temperature (C)]]*OO[[#This Row],[74]]</f>
        <v>5.85094078740625E-4</v>
      </c>
      <c r="BY532" s="10">
        <f>3/24000000*OO[[#This Row],[133 (05JUL1985 12:00:00)-Water Temperature (C)]]*OO[[#This Row],[75]]</f>
        <v>7.5354641671750004E-4</v>
      </c>
      <c r="BZ532" s="10">
        <f>3/24000000*OO[[#This Row],[134 (05JUL1985 15:00:00)-Water Temperature (C)]]*OO[[#This Row],[76]]</f>
        <v>9.5240131690899987E-4</v>
      </c>
      <c r="CA532" s="10">
        <f>3/24000000*OO[[#This Row],[135 (05JUL1985 18:00:00)-Water Temperature (C)]]*OO[[#This Row],[77]]</f>
        <v>1.1837391025005001E-3</v>
      </c>
      <c r="CB532" s="10">
        <f>3/24000000*OO[[#This Row],[136 (05JUL1985 21:00:00)-Water Temperature (C)]]*OO[[#This Row],[78]]</f>
        <v>1.4501489360137499E-3</v>
      </c>
      <c r="CC532" s="10">
        <f>3/24000000*OO[[#This Row],[137 (06JUL1985 00:00:00)-Water Temperature (C)]]*OO[[#This Row],[79]]</f>
        <v>1.7555649843712499E-3</v>
      </c>
      <c r="CD532" s="10">
        <f>3/24000000*OO[[#This Row],[138 (06JUL1985 03:00:00)-Water Temperature (C)]]*OO[[#This Row],[80]]</f>
        <v>2.1069253785002497E-3</v>
      </c>
      <c r="CE532" s="10">
        <f>3/24000000*OO[[#This Row],[139 (06JUL1985 06:00:00)-Water Temperature (C)]]*OO[[#This Row],[81]]</f>
        <v>2.5016977537270003E-3</v>
      </c>
      <c r="CF532" s="10">
        <f>3/24000000*OO[[#This Row],[140 (06JUL1985 09:00:00)-Water Temperature (C)]]*OO[[#This Row],[82]]</f>
        <v>2.9398043846228746E-3</v>
      </c>
      <c r="CG532" s="10">
        <f>3/24000000*OO[[#This Row],[141 (06JUL1985 12:00:00)-Water Temperature (C)]]*OO[[#This Row],[83]]</f>
        <v>3.417500983854E-3</v>
      </c>
      <c r="CH532" s="10">
        <f>3/24000000*OO[[#This Row],[142 (06JUL1985 15:00:00)-Water Temperature (C)]]*OO[[#This Row],[84]]</f>
        <v>3.93066378778125E-3</v>
      </c>
      <c r="CI532" s="10">
        <f>3/24000000*OO[[#This Row],[143 (06JUL1985 18:00:00)-Water Temperature (C)]]*OO[[#This Row],[85]]</f>
        <v>4.4721773996962491E-3</v>
      </c>
      <c r="CJ532" s="10">
        <f>3/24000000*OO[[#This Row],[144 (06JUL1985 21:00:00)-Water Temperature (C)]]*OO[[#This Row],[86]]</f>
        <v>5.0465299313274996E-3</v>
      </c>
      <c r="CK532" s="10">
        <f>3/24000000*OO[[#This Row],[145 (07JUL1985 00:00:00)-Water Temperature (C)]]*OO[[#This Row],[87]]</f>
        <v>5.6565338552250002E-3</v>
      </c>
      <c r="CL532" s="10">
        <f>3/24000000*OO[[#This Row],[146 (07JUL1985 03:00:00)-Water Temperature (C)]]*OO[[#This Row],[88]]</f>
        <v>6.3217475665650006E-3</v>
      </c>
      <c r="CM532" s="10">
        <f>3/24000000*OO[[#This Row],[147 (07JUL1985 06:00:00)-Water Temperature (C)]]*OO[[#This Row],[89]]</f>
        <v>7.0159858615112492E-3</v>
      </c>
      <c r="CN532" s="10">
        <f>3/24000000*OO[[#This Row],[148 (07JUL1985 09:00:00)-Water Temperature (C)]]*OO[[#This Row],[90]]</f>
        <v>7.7328978508762495E-3</v>
      </c>
      <c r="CO532" s="10">
        <f>3/24000000*OO[[#This Row],[149 (07JUL1985 12:00:00)-Water Temperature (C)]]*OO[[#This Row],[91]]</f>
        <v>8.4716723750399986E-3</v>
      </c>
      <c r="CP532" s="10">
        <f>3/24000000*OO[[#This Row],[150 (07JUL1985 15:00:00)-Water Temperature (C)]]*OO[[#This Row],[92]]</f>
        <v>9.2354469275362488E-3</v>
      </c>
      <c r="CQ532" s="10">
        <f>3/24000000*OO[[#This Row],[151 (07JUL1985 18:00:00)-Water Temperature (C)]]*OO[[#This Row],[93]]</f>
        <v>1.0012684560012499E-2</v>
      </c>
      <c r="CR532" s="10">
        <f>3/24000000*OO[[#This Row],[152 (07JUL1985 21:00:00)-Water Temperature (C)]]*OO[[#This Row],[94]]</f>
        <v>1.0806866014488749E-2</v>
      </c>
      <c r="CS532" s="10">
        <f>3/24000000*OO[[#This Row],[153 (08JUL1985 00:00:00)-Water Temperature (C)]]*OO[[#This Row],[95]]</f>
        <v>1.1620505060831249E-2</v>
      </c>
      <c r="CT532" s="10">
        <f>3/24000000*OO[[#This Row],[154 (08JUL1985 03:00:00)-Water Temperature (C)]]*OO[[#This Row],[96]]</f>
        <v>1.24973574110875E-2</v>
      </c>
      <c r="CU532" s="10">
        <f>3/24000000*OO[[#This Row],[155 (08JUL1985 06:00:00)-Water Temperature (C)]]*OO[[#This Row],[97]]</f>
        <v>1.340287034232375E-2</v>
      </c>
      <c r="CV532" s="10">
        <f>3/24000000*OO[[#This Row],[156 (08JUL1985 09:00:00)-Water Temperature (C)]]*OO[[#This Row],[98]]</f>
        <v>1.431016070016E-2</v>
      </c>
      <c r="CW532" s="10">
        <f>3/24000000*OO[[#This Row],[157 (08JUL1985 12:00:00)-Water Temperature (C)]]*OO[[#This Row],[99]]</f>
        <v>1.52218964968875E-2</v>
      </c>
    </row>
    <row r="533" spans="1:101" x14ac:dyDescent="0.35">
      <c r="A533" t="s">
        <v>540</v>
      </c>
      <c r="B533">
        <v>767.98019999999997</v>
      </c>
      <c r="C533" s="10">
        <f>3/24*OO[[#This Row],[59 (26JUN1985 06:00:00)-Water Temperature (C)]]*OO[[#This Row],[1]]/SUM(OO[1])</f>
        <v>0</v>
      </c>
      <c r="D533" s="10">
        <f>3/24*OO[[#This Row],[60 (26JUN1985 09:00:00)-Water Temperature (C)]]*OO[[#This Row],[2]]/SUM(OO[2])</f>
        <v>0</v>
      </c>
      <c r="E533" s="10">
        <f>3/24*OO[[#This Row],[61 (26JUN1985 12:00:00)-Water Temperature (C)]]*OO[[#This Row],[3]]/SUM(OO[3])</f>
        <v>0</v>
      </c>
      <c r="F533" s="10">
        <f>3/24*OO[[#This Row],[62 (26JUN1985 15:00:00)-Water Temperature (C)]]*OO[[#This Row],[4]]/SUM(OO[4])</f>
        <v>0</v>
      </c>
      <c r="G533" s="10">
        <f>3/24*OO[[#This Row],[63 (26JUN1985 18:00:00)-Water Temperature (C)]]*OO[[#This Row],[5]]/SUM(OO[5])</f>
        <v>0</v>
      </c>
      <c r="H533" s="10">
        <f>3/24*OO[[#This Row],[64 (26JUN1985 21:00:00)-Water Temperature (C)]]*OO[[#This Row],[6]]/SUM(OO[6])</f>
        <v>0</v>
      </c>
      <c r="I533" s="10">
        <f>3/24*OO[[#This Row],[65 (27JUN1985 00:00:00)-Water Temperature (C)]]*OO[[#This Row],[7]]/SUM(OO[7])</f>
        <v>0</v>
      </c>
      <c r="J533" s="10">
        <f>3/24*OO[[#This Row],[66 (27JUN1985 03:00:00)-Water Temperature (C)]]*OO[[#This Row],[8]]/SUM(OO[8])</f>
        <v>0</v>
      </c>
      <c r="K533" s="10">
        <f>3/24*OO[[#This Row],[67 (27JUN1985 06:00:00)-Water Temperature (C)]]*OO[[#This Row],[9]]/SUM(OO[9])</f>
        <v>0</v>
      </c>
      <c r="L533" s="10">
        <f>3/24*OO[[#This Row],[68 (27JUN1985 09:00:00)-Water Temperature (C)]]*OO[[#This Row],[10]]/SUM(OO[10])</f>
        <v>0</v>
      </c>
      <c r="M533" s="10">
        <f>3/24*OO[[#This Row],[69 (27JUN1985 12:00:00)-Water Temperature (C)]]*OO[[#This Row],[11]]/SUM(OO[11])</f>
        <v>0</v>
      </c>
      <c r="N533" s="10">
        <f>3/24*OO[[#This Row],[70 (27JUN1985 15:00:00)-Water Temperature (C)]]*OO[[#This Row],[12]]/SUM(OO[12])</f>
        <v>0</v>
      </c>
      <c r="O533" s="10">
        <f>3/24*OO[[#This Row],[71 (27JUN1985 18:00:00)-Water Temperature (C)]]*OO[[#This Row],[13]]/SUM(OO[13])</f>
        <v>0</v>
      </c>
      <c r="P533" s="10">
        <f>3/24*OO[[#This Row],[72 (27JUN1985 21:00:00)-Water Temperature (C)]]*OO[[#This Row],[14]]/SUM(OO[14])</f>
        <v>0</v>
      </c>
      <c r="Q533" s="10">
        <f>3/24*OO[[#This Row],[73 (28JUN1985 00:00:00)-Water Temperature (C)]]*OO[[#This Row],[15]]/SUM(OO[15])</f>
        <v>0</v>
      </c>
      <c r="R533" s="10">
        <f>3/24*OO[[#This Row],[74 (28JUN1985 03:00:00)-Water Temperature (C)]]*OO[[#This Row],[16]]/SUM(OO[16])</f>
        <v>0</v>
      </c>
      <c r="S533" s="10">
        <f>3/24*OO[[#This Row],[75 (28JUN1985 06:00:00)-Water Temperature (C)]]*OO[[#This Row],[17]]/SUM(OO[17])</f>
        <v>0</v>
      </c>
      <c r="T533" s="10">
        <f>3/24*OO[[#This Row],[76 (28JUN1985 09:00:00)-Water Temperature (C)]]*OO[[#This Row],[18]]/SUM(OO[18])</f>
        <v>0</v>
      </c>
      <c r="U533" s="10">
        <f>3/24*OO[[#This Row],[77 (28JUN1985 12:00:00)-Water Temperature (C)]]*OO[[#This Row],[19]]/SUM(OO[19])</f>
        <v>0</v>
      </c>
      <c r="V533" s="10">
        <f>3/24000000*OO[[#This Row],[78 (28JUN1985 15:00:00)-Water Temperature (C)]]*OO[[#This Row],[20]]</f>
        <v>0</v>
      </c>
      <c r="W533" s="10">
        <f>3/24000000*OO[[#This Row],[79 (28JUN1985 18:00:00)-Water Temperature (C)]]*OO[[#This Row],[21]]</f>
        <v>0</v>
      </c>
      <c r="X533" s="10">
        <f>3/24000000*OO[[#This Row],[80 (28JUN1985 21:00:00)-Water Temperature (C)]]*OO[[#This Row],[22]]</f>
        <v>0</v>
      </c>
      <c r="Y533" s="10">
        <f>3/24000000*OO[[#This Row],[81 (29JUN1985 00:00:00)-Water Temperature (C)]]*OO[[#This Row],[23]]</f>
        <v>0</v>
      </c>
      <c r="Z533" s="10">
        <f>3/24000000*OO[[#This Row],[82 (29JUN1985 03:00:00)-Water Temperature (C)]]*OO[[#This Row],[24]]</f>
        <v>0</v>
      </c>
      <c r="AA533" s="10">
        <f>3/24000000*OO[[#This Row],[83 (29JUN1985 06:00:00)-Water Temperature (C)]]*OO[[#This Row],[25]]</f>
        <v>0</v>
      </c>
      <c r="AB533" s="10">
        <f>3/24000000*OO[[#This Row],[84 (29JUN1985 09:00:00)-Water Temperature (C)]]*OO[[#This Row],[26]]</f>
        <v>0</v>
      </c>
      <c r="AC533" s="10">
        <f>3/24000000*OO[[#This Row],[85 (29JUN1985 12:00:00)-Water Temperature (C)]]*OO[[#This Row],[27]]</f>
        <v>0</v>
      </c>
      <c r="AD533" s="10">
        <f>3/24000000*OO[[#This Row],[86 (29JUN1985 15:00:00)-Water Temperature (C)]]*OO[[#This Row],[28]]</f>
        <v>0</v>
      </c>
      <c r="AE533" s="10">
        <f>3/24000000*OO[[#This Row],[88 (29JUN1985 21:00:00)-Water Temperature (C)]]*OO[[#This Row],[30]]</f>
        <v>0</v>
      </c>
      <c r="AF533" s="10">
        <f>3/24000000*OO[[#This Row],[88 (29JUN1985 21:00:00)-Water Temperature (C)]]*OO[[#This Row],[30]]</f>
        <v>0</v>
      </c>
      <c r="AG533" s="10">
        <f>3/24000000*OO[[#This Row],[89 (30JUN1985 00:00:00)-Water Temperature (C)]]*OO[[#This Row],[31]]</f>
        <v>0</v>
      </c>
      <c r="AH533" s="10">
        <f>3/24000000*OO[[#This Row],[90 (30JUN1985 03:00:00)-Water Temperature (C)]]*OO[[#This Row],[32]]</f>
        <v>0</v>
      </c>
      <c r="AI533" s="10">
        <f>3/24000000*OO[[#This Row],[91 (30JUN1985 06:00:00)-Water Temperature (C)]]*OO[[#This Row],[33]]</f>
        <v>1.1651465196474997E-41</v>
      </c>
      <c r="AJ533" s="10">
        <f>3/24000000*OO[[#This Row],[92 (30JUN1985 09:00:00)-Water Temperature (C)]]*OO[[#This Row],[34]]</f>
        <v>2.7655605744249998E-38</v>
      </c>
      <c r="AK533" s="10">
        <f>3/24000000*OO[[#This Row],[93 (30JUN1985 12:00:00)-Water Temperature (C)]]*OO[[#This Row],[35]]</f>
        <v>2.9805355606754996E-35</v>
      </c>
      <c r="AL533" s="10">
        <f>3/24000000*OO[[#This Row],[94 (30JUN1985 15:00:00)-Water Temperature (C)]]*OO[[#This Row],[36]]</f>
        <v>1.6142956542675E-32</v>
      </c>
      <c r="AM533" s="10">
        <f>3/24000000*OO[[#This Row],[95 (30JUN1985 18:00:00)-Water Temperature (C)]]*OO[[#This Row],[37]]</f>
        <v>4.8219261088387506E-30</v>
      </c>
      <c r="AN533" s="10">
        <f>3/24000000*OO[[#This Row],[96 (30JUN1985 21:00:00)-Water Temperature (C)]]*OO[[#This Row],[38]]</f>
        <v>8.557776112420001E-28</v>
      </c>
      <c r="AO533" s="10">
        <f>3/24000000*OO[[#This Row],[97 (01JUL1985 00:00:00)-Water Temperature (C)]]*OO[[#This Row],[39]]</f>
        <v>9.5777668288574995E-26</v>
      </c>
      <c r="AP533" s="10">
        <f>3/24000000*OO[[#This Row],[98 (01JUL1985 03:00:00)-Water Temperature (C)]]*OO[[#This Row],[40]]</f>
        <v>7.1130250048499991E-24</v>
      </c>
      <c r="AQ533" s="10">
        <f>3/24000000*OO[[#This Row],[99 (01JUL1985 06:00:00)-Water Temperature (C)]]*OO[[#This Row],[41]]</f>
        <v>3.6377288819999998E-22</v>
      </c>
      <c r="AR533" s="10">
        <f>3/24000000*OO[[#This Row],[100 (01JUL1985 09:00:00)-Water Temperature (C)]]*OO[[#This Row],[42]]</f>
        <v>1.3269722103479998E-20</v>
      </c>
      <c r="AS533" s="10">
        <f>3/24000000*OO[[#This Row],[101 (01JUL1985 12:00:00)-Water Temperature (C)]]*OO[[#This Row],[43]]</f>
        <v>3.5703379314374993E-19</v>
      </c>
      <c r="AT533" s="10">
        <f>3/24000000*OO[[#This Row],[102 (01JUL1985 15:00:00)-Water Temperature (C)]]*OO[[#This Row],[44]]</f>
        <v>7.2919457073562495E-18</v>
      </c>
      <c r="AU533" s="10">
        <f>3/24000000*OO[[#This Row],[103 (01JUL1985 18:00:00)-Water Temperature (C)]]*OO[[#This Row],[45]]</f>
        <v>1.1601413821684999E-16</v>
      </c>
      <c r="AV533" s="10">
        <f>3/24000000*OO[[#This Row],[104 (01JUL1985 21:00:00)-Water Temperature (C)]]*OO[[#This Row],[46]]</f>
        <v>1.469789843539625E-15</v>
      </c>
      <c r="AW533" s="10">
        <f>3/24000000*OO[[#This Row],[105 (02JUL1985 00:00:00)-Water Temperature (C)]]*OO[[#This Row],[47]]</f>
        <v>1.5134970619545E-14</v>
      </c>
      <c r="AX533" s="10">
        <f>3/24000000*OO[[#This Row],[106 (02JUL1985 03:00:00)-Water Temperature (C)]]*OO[[#This Row],[48]]</f>
        <v>1.2927487093462502E-13</v>
      </c>
      <c r="AY533" s="10">
        <f>3/24000000*OO[[#This Row],[107 (02JUL1985 06:00:00)-Water Temperature (C)]]*OO[[#This Row],[49]]</f>
        <v>9.2858522002925001E-13</v>
      </c>
      <c r="AZ533" s="10">
        <f>3/24000000*OO[[#This Row],[108 (02JUL1985 09:00:00)-Water Temperature (C)]]*OO[[#This Row],[50]]</f>
        <v>5.6889183551712499E-12</v>
      </c>
      <c r="BA533" s="10">
        <f>3/24000000*OO[[#This Row],[109 (02JUL1985 12:00:00)-Water Temperature (C)]]*OO[[#This Row],[51]]</f>
        <v>3.0073378195157495E-11</v>
      </c>
      <c r="BB533" s="10">
        <f>3/24000000*OO[[#This Row],[110 (02JUL1985 15:00:00)-Water Temperature (C)]]*OO[[#This Row],[52]]</f>
        <v>1.3867101345337499E-10</v>
      </c>
      <c r="BC533" s="10">
        <f>3/24000000*OO[[#This Row],[111 (02JUL1985 18:00:00)-Water Temperature (C)]]*OO[[#This Row],[53]]</f>
        <v>5.6356982282562496E-10</v>
      </c>
      <c r="BD533" s="10">
        <f>3/24000000*OO[[#This Row],[112 (02JUL1985 21:00:00)-Water Temperature (C)]]*OO[[#This Row],[54]]</f>
        <v>2.0462139120056247E-9</v>
      </c>
      <c r="BE533" s="10">
        <f>3/24000000*OO[[#This Row],[113 (03JUL1985 00:00:00)-Water Temperature (C)]]*OO[[#This Row],[55]]</f>
        <v>6.7158624891662488E-9</v>
      </c>
      <c r="BF533" s="10">
        <f>3/24000000*OO[[#This Row],[114 (03JUL1985 03:00:00)-Water Temperature (C)]]*OO[[#This Row],[56]]</f>
        <v>2.0124962127794998E-8</v>
      </c>
      <c r="BG533" s="10">
        <f>3/24000000*OO[[#This Row],[115 (03JUL1985 06:00:00)-Water Temperature (C)]]*OO[[#This Row],[57]]</f>
        <v>5.5344069322875005E-8</v>
      </c>
      <c r="BH533" s="10">
        <f>3/24000000*OO[[#This Row],[116 (03JUL1985 09:00:00)-Water Temperature (C)]]*OO[[#This Row],[58]]</f>
        <v>1.4025573263199999E-7</v>
      </c>
      <c r="BI533" s="10">
        <f>3/24000000*OO[[#This Row],[117 (03JUL1985 12:00:00)-Water Temperature (C)]]*OO[[#This Row],[59]]</f>
        <v>3.3013698023978753E-7</v>
      </c>
      <c r="BJ533" s="10">
        <f>3/24000000*OO[[#This Row],[118 (03JUL1985 15:00:00)-Water Temperature (C)]]*OO[[#This Row],[60]]</f>
        <v>7.2595095692175003E-7</v>
      </c>
      <c r="BK533" s="10">
        <f>3/24000000*OO[[#This Row],[119 (03JUL1985 18:00:00)-Water Temperature (C)]]*OO[[#This Row],[61]]</f>
        <v>1.4996253428974998E-6</v>
      </c>
      <c r="BL533" s="10">
        <f>3/24000000*OO[[#This Row],[120 (03JUL1985 21:00:00)-Water Temperature (C)]]*OO[[#This Row],[62]]</f>
        <v>2.9301092403524997E-6</v>
      </c>
      <c r="BM533" s="10">
        <f>3/24000000*OO[[#This Row],[121 (04JUL1985 00:00:00)-Water Temperature (C)]]*OO[[#This Row],[63]]</f>
        <v>5.4552785718374991E-6</v>
      </c>
      <c r="BN533" s="10">
        <f>3/24000000*OO[[#This Row],[122 (04JUL1985 03:00:00)-Water Temperature (C)]]*OO[[#This Row],[64]]</f>
        <v>9.7475410212987501E-6</v>
      </c>
      <c r="BO533" s="10">
        <f>3/24000000*OO[[#This Row],[123 (04JUL1985 06:00:00)-Water Temperature (C)]]*OO[[#This Row],[65]]</f>
        <v>1.6694945392992498E-5</v>
      </c>
      <c r="BP533" s="10">
        <f>3/24000000*OO[[#This Row],[124 (04JUL1985 09:00:00)-Water Temperature (C)]]*OO[[#This Row],[66]]</f>
        <v>2.7459586297687495E-5</v>
      </c>
      <c r="BQ533" s="10">
        <f>3/24000000*OO[[#This Row],[125 (04JUL1985 12:00:00)-Water Temperature (C)]]*OO[[#This Row],[67]]</f>
        <v>4.3441465101599994E-5</v>
      </c>
      <c r="BR533" s="10">
        <f>3/24000000*OO[[#This Row],[126 (04JUL1985 15:00:00)-Water Temperature (C)]]*OO[[#This Row],[68]]</f>
        <v>6.6397614469624998E-5</v>
      </c>
      <c r="BS533" s="10">
        <f>3/24000000*OO[[#This Row],[127 (04JUL1985 18:00:00)-Water Temperature (C)]]*OO[[#This Row],[69]]</f>
        <v>9.8297185843499997E-5</v>
      </c>
      <c r="BT533" s="10">
        <f>3/24000000*OO[[#This Row],[128 (04JUL1985 21:00:00)-Water Temperature (C)]]*OO[[#This Row],[70]]</f>
        <v>1.4155803416589997E-4</v>
      </c>
      <c r="BU533" s="10">
        <f>3/24000000*OO[[#This Row],[129 (05JUL1985 00:00:00)-Water Temperature (C)]]*OO[[#This Row],[71]]</f>
        <v>1.9906110817402499E-4</v>
      </c>
      <c r="BV533" s="10">
        <f>3/24000000*OO[[#This Row],[130 (05JUL1985 03:00:00)-Water Temperature (C)]]*OO[[#This Row],[72]]</f>
        <v>2.7457883185443753E-4</v>
      </c>
      <c r="BW533" s="10">
        <f>3/24000000*OO[[#This Row],[131 (05JUL1985 06:00:00)-Water Temperature (C)]]*OO[[#This Row],[73]]</f>
        <v>3.7063662795499999E-4</v>
      </c>
      <c r="BX533" s="10">
        <f>3/24000000*OO[[#This Row],[132 (05JUL1985 09:00:00)-Water Temperature (C)]]*OO[[#This Row],[74]]</f>
        <v>4.9019506911087503E-4</v>
      </c>
      <c r="BY533" s="10">
        <f>3/24000000*OO[[#This Row],[133 (05JUL1985 12:00:00)-Water Temperature (C)]]*OO[[#This Row],[75]]</f>
        <v>6.35945935597E-4</v>
      </c>
      <c r="BZ533" s="10">
        <f>3/24000000*OO[[#This Row],[134 (05JUL1985 15:00:00)-Water Temperature (C)]]*OO[[#This Row],[76]]</f>
        <v>8.0942575235849995E-4</v>
      </c>
      <c r="CA533" s="10">
        <f>3/24000000*OO[[#This Row],[135 (05JUL1985 18:00:00)-Water Temperature (C)]]*OO[[#This Row],[77]]</f>
        <v>1.0128026220299999E-3</v>
      </c>
      <c r="CB533" s="10">
        <f>3/24000000*OO[[#This Row],[136 (05JUL1985 21:00:00)-Water Temperature (C)]]*OO[[#This Row],[78]]</f>
        <v>1.24870844919375E-3</v>
      </c>
      <c r="CC533" s="10">
        <f>3/24000000*OO[[#This Row],[137 (06JUL1985 00:00:00)-Water Temperature (C)]]*OO[[#This Row],[79]]</f>
        <v>1.5209303128932499E-3</v>
      </c>
      <c r="CD533" s="10">
        <f>3/24000000*OO[[#This Row],[138 (06JUL1985 03:00:00)-Water Temperature (C)]]*OO[[#This Row],[80]]</f>
        <v>1.8359000219340001E-3</v>
      </c>
      <c r="CE533" s="10">
        <f>3/24000000*OO[[#This Row],[139 (06JUL1985 06:00:00)-Water Temperature (C)]]*OO[[#This Row],[81]]</f>
        <v>2.1919494230369999E-3</v>
      </c>
      <c r="CF533" s="10">
        <f>3/24000000*OO[[#This Row],[140 (06JUL1985 09:00:00)-Water Temperature (C)]]*OO[[#This Row],[82]]</f>
        <v>2.5894314047419996E-3</v>
      </c>
      <c r="CG533" s="10">
        <f>3/24000000*OO[[#This Row],[141 (06JUL1985 12:00:00)-Water Temperature (C)]]*OO[[#This Row],[83]]</f>
        <v>3.0255208710305002E-3</v>
      </c>
      <c r="CH533" s="10">
        <f>3/24000000*OO[[#This Row],[142 (06JUL1985 15:00:00)-Water Temperature (C)]]*OO[[#This Row],[84]]</f>
        <v>3.4968673623000002E-3</v>
      </c>
      <c r="CI533" s="10">
        <f>3/24000000*OO[[#This Row],[143 (06JUL1985 18:00:00)-Water Temperature (C)]]*OO[[#This Row],[85]]</f>
        <v>3.9974256631625004E-3</v>
      </c>
      <c r="CJ533" s="10">
        <f>3/24000000*OO[[#This Row],[144 (06JUL1985 21:00:00)-Water Temperature (C)]]*OO[[#This Row],[86]]</f>
        <v>4.5312046243899994E-3</v>
      </c>
      <c r="CK533" s="10">
        <f>3/24000000*OO[[#This Row],[145 (07JUL1985 00:00:00)-Water Temperature (C)]]*OO[[#This Row],[87]]</f>
        <v>5.1009030946799995E-3</v>
      </c>
      <c r="CL533" s="10">
        <f>3/24000000*OO[[#This Row],[146 (07JUL1985 03:00:00)-Water Temperature (C)]]*OO[[#This Row],[88]]</f>
        <v>5.7241195696212492E-3</v>
      </c>
      <c r="CM533" s="10">
        <f>3/24000000*OO[[#This Row],[147 (07JUL1985 06:00:00)-Water Temperature (C)]]*OO[[#This Row],[89]]</f>
        <v>6.3779083860099998E-3</v>
      </c>
      <c r="CN533" s="10">
        <f>3/24000000*OO[[#This Row],[148 (07JUL1985 09:00:00)-Water Temperature (C)]]*OO[[#This Row],[90]]</f>
        <v>7.0564378626599995E-3</v>
      </c>
      <c r="CO533" s="10">
        <f>3/24000000*OO[[#This Row],[149 (07JUL1985 12:00:00)-Water Temperature (C)]]*OO[[#This Row],[91]]</f>
        <v>7.7589891717487506E-3</v>
      </c>
      <c r="CP533" s="10">
        <f>3/24000000*OO[[#This Row],[150 (07JUL1985 15:00:00)-Water Temperature (C)]]*OO[[#This Row],[92]]</f>
        <v>8.488378101810001E-3</v>
      </c>
      <c r="CQ533" s="10">
        <f>3/24000000*OO[[#This Row],[151 (07JUL1985 18:00:00)-Water Temperature (C)]]*OO[[#This Row],[93]]</f>
        <v>9.2341601092124984E-3</v>
      </c>
      <c r="CR533" s="10">
        <f>3/24000000*OO[[#This Row],[152 (07JUL1985 21:00:00)-Water Temperature (C)]]*OO[[#This Row],[94]]</f>
        <v>9.9994138454799989E-3</v>
      </c>
      <c r="CS533" s="10">
        <f>3/24000000*OO[[#This Row],[153 (08JUL1985 00:00:00)-Water Temperature (C)]]*OO[[#This Row],[95]]</f>
        <v>1.0786340076595E-2</v>
      </c>
      <c r="CT533" s="10">
        <f>3/24000000*OO[[#This Row],[154 (08JUL1985 03:00:00)-Water Temperature (C)]]*OO[[#This Row],[96]]</f>
        <v>1.1634791454971248E-2</v>
      </c>
      <c r="CU533" s="10">
        <f>3/24000000*OO[[#This Row],[155 (08JUL1985 06:00:00)-Water Temperature (C)]]*OO[[#This Row],[97]]</f>
        <v>1.2513796163453749E-2</v>
      </c>
      <c r="CV533" s="10">
        <f>3/24000000*OO[[#This Row],[156 (08JUL1985 09:00:00)-Water Temperature (C)]]*OO[[#This Row],[98]]</f>
        <v>1.3398609403934999E-2</v>
      </c>
      <c r="CW533" s="10">
        <f>3/24000000*OO[[#This Row],[157 (08JUL1985 12:00:00)-Water Temperature (C)]]*OO[[#This Row],[99]]</f>
        <v>1.4291122037962499E-2</v>
      </c>
    </row>
    <row r="534" spans="1:101" x14ac:dyDescent="0.35">
      <c r="A534" t="s">
        <v>541</v>
      </c>
      <c r="B534">
        <v>763.40210000000002</v>
      </c>
      <c r="C534" s="10">
        <f>3/24*OO[[#This Row],[59 (26JUN1985 06:00:00)-Water Temperature (C)]]*OO[[#This Row],[1]]/SUM(OO[1])</f>
        <v>0</v>
      </c>
      <c r="D534" s="10">
        <f>3/24*OO[[#This Row],[60 (26JUN1985 09:00:00)-Water Temperature (C)]]*OO[[#This Row],[2]]/SUM(OO[2])</f>
        <v>0</v>
      </c>
      <c r="E534" s="10">
        <f>3/24*OO[[#This Row],[61 (26JUN1985 12:00:00)-Water Temperature (C)]]*OO[[#This Row],[3]]/SUM(OO[3])</f>
        <v>0</v>
      </c>
      <c r="F534" s="10">
        <f>3/24*OO[[#This Row],[62 (26JUN1985 15:00:00)-Water Temperature (C)]]*OO[[#This Row],[4]]/SUM(OO[4])</f>
        <v>0</v>
      </c>
      <c r="G534" s="10">
        <f>3/24*OO[[#This Row],[63 (26JUN1985 18:00:00)-Water Temperature (C)]]*OO[[#This Row],[5]]/SUM(OO[5])</f>
        <v>0</v>
      </c>
      <c r="H534" s="10">
        <f>3/24*OO[[#This Row],[64 (26JUN1985 21:00:00)-Water Temperature (C)]]*OO[[#This Row],[6]]/SUM(OO[6])</f>
        <v>0</v>
      </c>
      <c r="I534" s="10">
        <f>3/24*OO[[#This Row],[65 (27JUN1985 00:00:00)-Water Temperature (C)]]*OO[[#This Row],[7]]/SUM(OO[7])</f>
        <v>0</v>
      </c>
      <c r="J534" s="10">
        <f>3/24*OO[[#This Row],[66 (27JUN1985 03:00:00)-Water Temperature (C)]]*OO[[#This Row],[8]]/SUM(OO[8])</f>
        <v>0</v>
      </c>
      <c r="K534" s="10">
        <f>3/24*OO[[#This Row],[67 (27JUN1985 06:00:00)-Water Temperature (C)]]*OO[[#This Row],[9]]/SUM(OO[9])</f>
        <v>0</v>
      </c>
      <c r="L534" s="10">
        <f>3/24*OO[[#This Row],[68 (27JUN1985 09:00:00)-Water Temperature (C)]]*OO[[#This Row],[10]]/SUM(OO[10])</f>
        <v>0</v>
      </c>
      <c r="M534" s="10">
        <f>3/24*OO[[#This Row],[69 (27JUN1985 12:00:00)-Water Temperature (C)]]*OO[[#This Row],[11]]/SUM(OO[11])</f>
        <v>0</v>
      </c>
      <c r="N534" s="10">
        <f>3/24*OO[[#This Row],[70 (27JUN1985 15:00:00)-Water Temperature (C)]]*OO[[#This Row],[12]]/SUM(OO[12])</f>
        <v>0</v>
      </c>
      <c r="O534" s="10">
        <f>3/24*OO[[#This Row],[71 (27JUN1985 18:00:00)-Water Temperature (C)]]*OO[[#This Row],[13]]/SUM(OO[13])</f>
        <v>0</v>
      </c>
      <c r="P534" s="10">
        <f>3/24*OO[[#This Row],[72 (27JUN1985 21:00:00)-Water Temperature (C)]]*OO[[#This Row],[14]]/SUM(OO[14])</f>
        <v>0</v>
      </c>
      <c r="Q534" s="10">
        <f>3/24*OO[[#This Row],[73 (28JUN1985 00:00:00)-Water Temperature (C)]]*OO[[#This Row],[15]]/SUM(OO[15])</f>
        <v>0</v>
      </c>
      <c r="R534" s="10">
        <f>3/24*OO[[#This Row],[74 (28JUN1985 03:00:00)-Water Temperature (C)]]*OO[[#This Row],[16]]/SUM(OO[16])</f>
        <v>0</v>
      </c>
      <c r="S534" s="10">
        <f>3/24*OO[[#This Row],[75 (28JUN1985 06:00:00)-Water Temperature (C)]]*OO[[#This Row],[17]]/SUM(OO[17])</f>
        <v>0</v>
      </c>
      <c r="T534" s="10">
        <f>3/24*OO[[#This Row],[76 (28JUN1985 09:00:00)-Water Temperature (C)]]*OO[[#This Row],[18]]/SUM(OO[18])</f>
        <v>0</v>
      </c>
      <c r="U534" s="10">
        <f>3/24*OO[[#This Row],[77 (28JUN1985 12:00:00)-Water Temperature (C)]]*OO[[#This Row],[19]]/SUM(OO[19])</f>
        <v>0</v>
      </c>
      <c r="V534" s="10">
        <f>3/24000000*OO[[#This Row],[78 (28JUN1985 15:00:00)-Water Temperature (C)]]*OO[[#This Row],[20]]</f>
        <v>0</v>
      </c>
      <c r="W534" s="10">
        <f>3/24000000*OO[[#This Row],[79 (28JUN1985 18:00:00)-Water Temperature (C)]]*OO[[#This Row],[21]]</f>
        <v>0</v>
      </c>
      <c r="X534" s="10">
        <f>3/24000000*OO[[#This Row],[80 (28JUN1985 21:00:00)-Water Temperature (C)]]*OO[[#This Row],[22]]</f>
        <v>0</v>
      </c>
      <c r="Y534" s="10">
        <f>3/24000000*OO[[#This Row],[81 (29JUN1985 00:00:00)-Water Temperature (C)]]*OO[[#This Row],[23]]</f>
        <v>0</v>
      </c>
      <c r="Z534" s="10">
        <f>3/24000000*OO[[#This Row],[82 (29JUN1985 03:00:00)-Water Temperature (C)]]*OO[[#This Row],[24]]</f>
        <v>0</v>
      </c>
      <c r="AA534" s="10">
        <f>3/24000000*OO[[#This Row],[83 (29JUN1985 06:00:00)-Water Temperature (C)]]*OO[[#This Row],[25]]</f>
        <v>0</v>
      </c>
      <c r="AB534" s="10">
        <f>3/24000000*OO[[#This Row],[84 (29JUN1985 09:00:00)-Water Temperature (C)]]*OO[[#This Row],[26]]</f>
        <v>0</v>
      </c>
      <c r="AC534" s="10">
        <f>3/24000000*OO[[#This Row],[85 (29JUN1985 12:00:00)-Water Temperature (C)]]*OO[[#This Row],[27]]</f>
        <v>0</v>
      </c>
      <c r="AD534" s="10">
        <f>3/24000000*OO[[#This Row],[86 (29JUN1985 15:00:00)-Water Temperature (C)]]*OO[[#This Row],[28]]</f>
        <v>0</v>
      </c>
      <c r="AE534" s="10">
        <f>3/24000000*OO[[#This Row],[88 (29JUN1985 21:00:00)-Water Temperature (C)]]*OO[[#This Row],[30]]</f>
        <v>0</v>
      </c>
      <c r="AF534" s="10">
        <f>3/24000000*OO[[#This Row],[88 (29JUN1985 21:00:00)-Water Temperature (C)]]*OO[[#This Row],[30]]</f>
        <v>0</v>
      </c>
      <c r="AG534" s="10">
        <f>3/24000000*OO[[#This Row],[89 (30JUN1985 00:00:00)-Water Temperature (C)]]*OO[[#This Row],[31]]</f>
        <v>0</v>
      </c>
      <c r="AH534" s="10">
        <f>3/24000000*OO[[#This Row],[90 (30JUN1985 03:00:00)-Water Temperature (C)]]*OO[[#This Row],[32]]</f>
        <v>0</v>
      </c>
      <c r="AI534" s="10">
        <f>3/24000000*OO[[#This Row],[91 (30JUN1985 06:00:00)-Water Temperature (C)]]*OO[[#This Row],[33]]</f>
        <v>3.4914872028149999E-42</v>
      </c>
      <c r="AJ534" s="10">
        <f>3/24000000*OO[[#This Row],[92 (30JUN1985 09:00:00)-Water Temperature (C)]]*OO[[#This Row],[34]]</f>
        <v>8.7861258262775E-39</v>
      </c>
      <c r="AK534" s="10">
        <f>3/24000000*OO[[#This Row],[93 (30JUN1985 12:00:00)-Water Temperature (C)]]*OO[[#This Row],[35]]</f>
        <v>9.9949258555312493E-36</v>
      </c>
      <c r="AL534" s="10">
        <f>3/24000000*OO[[#This Row],[94 (30JUN1985 15:00:00)-Water Temperature (C)]]*OO[[#This Row],[36]]</f>
        <v>5.6901392811674992E-33</v>
      </c>
      <c r="AM534" s="10">
        <f>3/24000000*OO[[#This Row],[95 (30JUN1985 18:00:00)-Water Temperature (C)]]*OO[[#This Row],[37]]</f>
        <v>1.7799117473600001E-30</v>
      </c>
      <c r="AN534" s="10">
        <f>3/24000000*OO[[#This Row],[96 (30JUN1985 21:00:00)-Water Temperature (C)]]*OO[[#This Row],[38]]</f>
        <v>3.29882484456E-28</v>
      </c>
      <c r="AO534" s="10">
        <f>3/24000000*OO[[#This Row],[97 (01JUL1985 00:00:00)-Water Temperature (C)]]*OO[[#This Row],[39]]</f>
        <v>3.8460059855062499E-26</v>
      </c>
      <c r="AP534" s="10">
        <f>3/24000000*OO[[#This Row],[98 (01JUL1985 03:00:00)-Water Temperature (C)]]*OO[[#This Row],[40]]</f>
        <v>2.9686143649413752E-24</v>
      </c>
      <c r="AQ534" s="10">
        <f>3/24000000*OO[[#This Row],[99 (01JUL1985 06:00:00)-Water Temperature (C)]]*OO[[#This Row],[41]]</f>
        <v>1.5748291389559998E-22</v>
      </c>
      <c r="AR534" s="10">
        <f>3/24000000*OO[[#This Row],[100 (01JUL1985 09:00:00)-Water Temperature (C)]]*OO[[#This Row],[42]]</f>
        <v>5.9478608295299992E-21</v>
      </c>
      <c r="AS534" s="10">
        <f>3/24000000*OO[[#This Row],[101 (01JUL1985 12:00:00)-Water Temperature (C)]]*OO[[#This Row],[43]]</f>
        <v>1.6541927261279999E-19</v>
      </c>
      <c r="AT534" s="10">
        <f>3/24000000*OO[[#This Row],[102 (01JUL1985 15:00:00)-Water Temperature (C)]]*OO[[#This Row],[44]]</f>
        <v>3.4868548216149998E-18</v>
      </c>
      <c r="AU534" s="10">
        <f>3/24000000*OO[[#This Row],[103 (01JUL1985 18:00:00)-Water Temperature (C)]]*OO[[#This Row],[45]]</f>
        <v>5.7173122982874991E-17</v>
      </c>
      <c r="AV534" s="10">
        <f>3/24000000*OO[[#This Row],[104 (01JUL1985 21:00:00)-Water Temperature (C)]]*OO[[#This Row],[46]]</f>
        <v>7.4553953290424996E-16</v>
      </c>
      <c r="AW534" s="10">
        <f>3/24000000*OO[[#This Row],[105 (02JUL1985 00:00:00)-Water Temperature (C)]]*OO[[#This Row],[47]]</f>
        <v>7.8921646668674996E-15</v>
      </c>
      <c r="AX534" s="10">
        <f>3/24000000*OO[[#This Row],[106 (02JUL1985 03:00:00)-Water Temperature (C)]]*OO[[#This Row],[48]]</f>
        <v>6.9215992400312499E-14</v>
      </c>
      <c r="AY534" s="10">
        <f>3/24000000*OO[[#This Row],[107 (02JUL1985 06:00:00)-Water Temperature (C)]]*OO[[#This Row],[49]]</f>
        <v>5.0995067674274995E-13</v>
      </c>
      <c r="AZ534" s="10">
        <f>3/24000000*OO[[#This Row],[108 (02JUL1985 09:00:00)-Water Temperature (C)]]*OO[[#This Row],[50]]</f>
        <v>3.2010704347386248E-12</v>
      </c>
      <c r="BA534" s="10">
        <f>3/24000000*OO[[#This Row],[109 (02JUL1985 12:00:00)-Water Temperature (C)]]*OO[[#This Row],[51]]</f>
        <v>1.7321820727477498E-11</v>
      </c>
      <c r="BB534" s="10">
        <f>3/24000000*OO[[#This Row],[110 (02JUL1985 15:00:00)-Water Temperature (C)]]*OO[[#This Row],[52]]</f>
        <v>8.1682925190749993E-11</v>
      </c>
      <c r="BC534" s="10">
        <f>3/24000000*OO[[#This Row],[111 (02JUL1985 18:00:00)-Water Temperature (C)]]*OO[[#This Row],[53]]</f>
        <v>3.3919027837336246E-10</v>
      </c>
      <c r="BD534" s="10">
        <f>3/24000000*OO[[#This Row],[112 (02JUL1985 21:00:00)-Water Temperature (C)]]*OO[[#This Row],[54]]</f>
        <v>1.25718230697375E-9</v>
      </c>
      <c r="BE534" s="10">
        <f>3/24000000*OO[[#This Row],[113 (03JUL1985 00:00:00)-Water Temperature (C)]]*OO[[#This Row],[55]]</f>
        <v>4.2085249338250007E-9</v>
      </c>
      <c r="BF534" s="10">
        <f>3/24000000*OO[[#This Row],[114 (03JUL1985 03:00:00)-Water Temperature (C)]]*OO[[#This Row],[56]]</f>
        <v>1.2851381803324999E-8</v>
      </c>
      <c r="BG534" s="10">
        <f>3/24000000*OO[[#This Row],[115 (03JUL1985 06:00:00)-Water Temperature (C)]]*OO[[#This Row],[57]]</f>
        <v>3.5983581791062501E-8</v>
      </c>
      <c r="BH534" s="10">
        <f>3/24000000*OO[[#This Row],[116 (03JUL1985 09:00:00)-Water Temperature (C)]]*OO[[#This Row],[58]]</f>
        <v>9.2782491512374992E-8</v>
      </c>
      <c r="BI534" s="10">
        <f>3/24000000*OO[[#This Row],[117 (03JUL1985 12:00:00)-Water Temperature (C)]]*OO[[#This Row],[59]]</f>
        <v>2.2203938674754995E-7</v>
      </c>
      <c r="BJ534" s="10">
        <f>3/24000000*OO[[#This Row],[118 (03JUL1985 15:00:00)-Water Temperature (C)]]*OO[[#This Row],[60]]</f>
        <v>4.9604889093599999E-7</v>
      </c>
      <c r="BK534" s="10">
        <f>3/24000000*OO[[#This Row],[119 (03JUL1985 18:00:00)-Water Temperature (C)]]*OO[[#This Row],[61]]</f>
        <v>1.040303088712E-6</v>
      </c>
      <c r="BL534" s="10">
        <f>3/24000000*OO[[#This Row],[120 (03JUL1985 21:00:00)-Water Temperature (C)]]*OO[[#This Row],[62]]</f>
        <v>2.06209119568725E-6</v>
      </c>
      <c r="BM534" s="10">
        <f>3/24000000*OO[[#This Row],[121 (04JUL1985 00:00:00)-Water Temperature (C)]]*OO[[#This Row],[63]]</f>
        <v>3.8922105648237501E-6</v>
      </c>
      <c r="BN534" s="10">
        <f>3/24000000*OO[[#This Row],[122 (04JUL1985 03:00:00)-Water Temperature (C)]]*OO[[#This Row],[64]]</f>
        <v>7.0456748728724995E-6</v>
      </c>
      <c r="BO534" s="10">
        <f>3/24000000*OO[[#This Row],[123 (04JUL1985 06:00:00)-Water Temperature (C)]]*OO[[#This Row],[65]]</f>
        <v>1.2217496635399999E-5</v>
      </c>
      <c r="BP534" s="10">
        <f>3/24000000*OO[[#This Row],[124 (04JUL1985 09:00:00)-Water Temperature (C)]]*OO[[#This Row],[66]]</f>
        <v>2.0334042227775E-5</v>
      </c>
      <c r="BQ534" s="10">
        <f>3/24000000*OO[[#This Row],[125 (04JUL1985 12:00:00)-Water Temperature (C)]]*OO[[#This Row],[67]]</f>
        <v>3.2535184326498746E-5</v>
      </c>
      <c r="BR534" s="10">
        <f>3/24000000*OO[[#This Row],[126 (04JUL1985 15:00:00)-Water Temperature (C)]]*OO[[#This Row],[68]]</f>
        <v>5.0269631836312501E-5</v>
      </c>
      <c r="BS534" s="10">
        <f>3/24000000*OO[[#This Row],[127 (04JUL1985 18:00:00)-Water Temperature (C)]]*OO[[#This Row],[69]]</f>
        <v>7.5194220277749992E-5</v>
      </c>
      <c r="BT534" s="10">
        <f>3/24000000*OO[[#This Row],[128 (04JUL1985 21:00:00)-Water Temperature (C)]]*OO[[#This Row],[70]]</f>
        <v>1.0935602709281251E-4</v>
      </c>
      <c r="BU534" s="10">
        <f>3/24000000*OO[[#This Row],[129 (05JUL1985 00:00:00)-Water Temperature (C)]]*OO[[#This Row],[71]]</f>
        <v>1.5522232434555001E-4</v>
      </c>
      <c r="BV534" s="10">
        <f>3/24000000*OO[[#This Row],[130 (05JUL1985 03:00:00)-Water Temperature (C)]]*OO[[#This Row],[72]]</f>
        <v>2.160143011925E-4</v>
      </c>
      <c r="BW534" s="10">
        <f>3/24000000*OO[[#This Row],[131 (05JUL1985 06:00:00)-Water Temperature (C)]]*OO[[#This Row],[73]]</f>
        <v>2.9405391245397497E-4</v>
      </c>
      <c r="BX534" s="10">
        <f>3/24000000*OO[[#This Row],[132 (05JUL1985 09:00:00)-Water Temperature (C)]]*OO[[#This Row],[74]]</f>
        <v>3.920470885805E-4</v>
      </c>
      <c r="BY534" s="10">
        <f>3/24000000*OO[[#This Row],[133 (05JUL1985 12:00:00)-Water Temperature (C)]]*OO[[#This Row],[75]]</f>
        <v>5.125442621145E-4</v>
      </c>
      <c r="BZ534" s="10">
        <f>3/24000000*OO[[#This Row],[134 (05JUL1985 15:00:00)-Water Temperature (C)]]*OO[[#This Row],[76]]</f>
        <v>6.5721025549899997E-4</v>
      </c>
      <c r="CA534" s="10">
        <f>3/24000000*OO[[#This Row],[135 (05JUL1985 18:00:00)-Water Temperature (C)]]*OO[[#This Row],[77]]</f>
        <v>8.2818097868549991E-4</v>
      </c>
      <c r="CB534" s="10">
        <f>3/24000000*OO[[#This Row],[136 (05JUL1985 21:00:00)-Water Temperature (C)]]*OO[[#This Row],[78]]</f>
        <v>1.028003821620625E-3</v>
      </c>
      <c r="CC534" s="10">
        <f>3/24000000*OO[[#This Row],[137 (06JUL1985 00:00:00)-Water Temperature (C)]]*OO[[#This Row],[79]]</f>
        <v>1.26018951364E-3</v>
      </c>
      <c r="CD534" s="10">
        <f>3/24000000*OO[[#This Row],[138 (06JUL1985 03:00:00)-Water Temperature (C)]]*OO[[#This Row],[80]]</f>
        <v>1.5304882806157498E-3</v>
      </c>
      <c r="CE534" s="10">
        <f>3/24000000*OO[[#This Row],[139 (06JUL1985 06:00:00)-Water Temperature (C)]]*OO[[#This Row],[81]]</f>
        <v>1.838004649843E-3</v>
      </c>
      <c r="CF534" s="10">
        <f>3/24000000*OO[[#This Row],[140 (06JUL1985 09:00:00)-Water Temperature (C)]]*OO[[#This Row],[82]]</f>
        <v>2.1834645793985001E-3</v>
      </c>
      <c r="CG534" s="10">
        <f>3/24000000*OO[[#This Row],[141 (06JUL1985 12:00:00)-Water Temperature (C)]]*OO[[#This Row],[83]]</f>
        <v>2.5649200461149999E-3</v>
      </c>
      <c r="CH534" s="10">
        <f>3/24000000*OO[[#This Row],[142 (06JUL1985 15:00:00)-Water Temperature (C)]]*OO[[#This Row],[84]]</f>
        <v>2.9798722007914995E-3</v>
      </c>
      <c r="CI534" s="10">
        <f>3/24000000*OO[[#This Row],[143 (06JUL1985 18:00:00)-Water Temperature (C)]]*OO[[#This Row],[85]]</f>
        <v>3.42345831384475E-3</v>
      </c>
      <c r="CJ534" s="10">
        <f>3/24000000*OO[[#This Row],[144 (06JUL1985 21:00:00)-Water Temperature (C)]]*OO[[#This Row],[86]]</f>
        <v>3.8991722728499998E-3</v>
      </c>
      <c r="CK534" s="10">
        <f>3/24000000*OO[[#This Row],[145 (07JUL1985 00:00:00)-Water Temperature (C)]]*OO[[#This Row],[87]]</f>
        <v>4.4095053948524999E-3</v>
      </c>
      <c r="CL534" s="10">
        <f>3/24000000*OO[[#This Row],[146 (07JUL1985 03:00:00)-Water Temperature (C)]]*OO[[#This Row],[88]]</f>
        <v>4.9697313491474998E-3</v>
      </c>
      <c r="CM534" s="10">
        <f>3/24000000*OO[[#This Row],[147 (07JUL1985 06:00:00)-Water Temperature (C)]]*OO[[#This Row],[89]]</f>
        <v>5.5606572530249995E-3</v>
      </c>
      <c r="CN534" s="10">
        <f>3/24000000*OO[[#This Row],[148 (07JUL1985 09:00:00)-Water Temperature (C)]]*OO[[#This Row],[90]]</f>
        <v>6.1771378733799995E-3</v>
      </c>
      <c r="CO534" s="10">
        <f>3/24000000*OO[[#This Row],[149 (07JUL1985 12:00:00)-Water Temperature (C)]]*OO[[#This Row],[91]]</f>
        <v>6.8185773918762503E-3</v>
      </c>
      <c r="CP534" s="10">
        <f>3/24000000*OO[[#This Row],[150 (07JUL1985 15:00:00)-Water Temperature (C)]]*OO[[#This Row],[92]]</f>
        <v>7.4875213651549996E-3</v>
      </c>
      <c r="CQ534" s="10">
        <f>3/24000000*OO[[#This Row],[151 (07JUL1985 18:00:00)-Water Temperature (C)]]*OO[[#This Row],[93]]</f>
        <v>8.1748194074700003E-3</v>
      </c>
      <c r="CR534" s="10">
        <f>3/24000000*OO[[#This Row],[152 (07JUL1985 21:00:00)-Water Temperature (C)]]*OO[[#This Row],[94]]</f>
        <v>8.8831740843600005E-3</v>
      </c>
      <c r="CS534" s="10">
        <f>3/24000000*OO[[#This Row],[153 (08JUL1985 00:00:00)-Water Temperature (C)]]*OO[[#This Row],[95]]</f>
        <v>9.6144575389199988E-3</v>
      </c>
      <c r="CT534" s="10">
        <f>3/24000000*OO[[#This Row],[154 (08JUL1985 03:00:00)-Water Temperature (C)]]*OO[[#This Row],[96]]</f>
        <v>1.04035810551E-2</v>
      </c>
      <c r="CU534" s="10">
        <f>3/24000000*OO[[#This Row],[155 (08JUL1985 06:00:00)-Water Temperature (C)]]*OO[[#This Row],[97]]</f>
        <v>1.1223918575412502E-2</v>
      </c>
      <c r="CV534" s="10">
        <f>3/24000000*OO[[#This Row],[156 (08JUL1985 09:00:00)-Water Temperature (C)]]*OO[[#This Row],[98]]</f>
        <v>1.2053591780999998E-2</v>
      </c>
      <c r="CW534" s="10">
        <f>3/24000000*OO[[#This Row],[157 (08JUL1985 12:00:00)-Water Temperature (C)]]*OO[[#This Row],[99]]</f>
        <v>1.2893784468825E-2</v>
      </c>
    </row>
    <row r="535" spans="1:101" x14ac:dyDescent="0.35">
      <c r="A535" t="s">
        <v>542</v>
      </c>
      <c r="B535">
        <v>764.60910000000001</v>
      </c>
      <c r="C535" s="10">
        <f>3/24*OO[[#This Row],[59 (26JUN1985 06:00:00)-Water Temperature (C)]]*OO[[#This Row],[1]]/SUM(OO[1])</f>
        <v>0</v>
      </c>
      <c r="D535" s="10">
        <f>3/24*OO[[#This Row],[60 (26JUN1985 09:00:00)-Water Temperature (C)]]*OO[[#This Row],[2]]/SUM(OO[2])</f>
        <v>0</v>
      </c>
      <c r="E535" s="10">
        <f>3/24*OO[[#This Row],[61 (26JUN1985 12:00:00)-Water Temperature (C)]]*OO[[#This Row],[3]]/SUM(OO[3])</f>
        <v>0</v>
      </c>
      <c r="F535" s="10">
        <f>3/24*OO[[#This Row],[62 (26JUN1985 15:00:00)-Water Temperature (C)]]*OO[[#This Row],[4]]/SUM(OO[4])</f>
        <v>0</v>
      </c>
      <c r="G535" s="10">
        <f>3/24*OO[[#This Row],[63 (26JUN1985 18:00:00)-Water Temperature (C)]]*OO[[#This Row],[5]]/SUM(OO[5])</f>
        <v>0</v>
      </c>
      <c r="H535" s="10">
        <f>3/24*OO[[#This Row],[64 (26JUN1985 21:00:00)-Water Temperature (C)]]*OO[[#This Row],[6]]/SUM(OO[6])</f>
        <v>0</v>
      </c>
      <c r="I535" s="10">
        <f>3/24*OO[[#This Row],[65 (27JUN1985 00:00:00)-Water Temperature (C)]]*OO[[#This Row],[7]]/SUM(OO[7])</f>
        <v>0</v>
      </c>
      <c r="J535" s="10">
        <f>3/24*OO[[#This Row],[66 (27JUN1985 03:00:00)-Water Temperature (C)]]*OO[[#This Row],[8]]/SUM(OO[8])</f>
        <v>0</v>
      </c>
      <c r="K535" s="10">
        <f>3/24*OO[[#This Row],[67 (27JUN1985 06:00:00)-Water Temperature (C)]]*OO[[#This Row],[9]]/SUM(OO[9])</f>
        <v>0</v>
      </c>
      <c r="L535" s="10">
        <f>3/24*OO[[#This Row],[68 (27JUN1985 09:00:00)-Water Temperature (C)]]*OO[[#This Row],[10]]/SUM(OO[10])</f>
        <v>0</v>
      </c>
      <c r="M535" s="10">
        <f>3/24*OO[[#This Row],[69 (27JUN1985 12:00:00)-Water Temperature (C)]]*OO[[#This Row],[11]]/SUM(OO[11])</f>
        <v>0</v>
      </c>
      <c r="N535" s="10">
        <f>3/24*OO[[#This Row],[70 (27JUN1985 15:00:00)-Water Temperature (C)]]*OO[[#This Row],[12]]/SUM(OO[12])</f>
        <v>0</v>
      </c>
      <c r="O535" s="10">
        <f>3/24*OO[[#This Row],[71 (27JUN1985 18:00:00)-Water Temperature (C)]]*OO[[#This Row],[13]]/SUM(OO[13])</f>
        <v>0</v>
      </c>
      <c r="P535" s="10">
        <f>3/24*OO[[#This Row],[72 (27JUN1985 21:00:00)-Water Temperature (C)]]*OO[[#This Row],[14]]/SUM(OO[14])</f>
        <v>0</v>
      </c>
      <c r="Q535" s="10">
        <f>3/24*OO[[#This Row],[73 (28JUN1985 00:00:00)-Water Temperature (C)]]*OO[[#This Row],[15]]/SUM(OO[15])</f>
        <v>0</v>
      </c>
      <c r="R535" s="10">
        <f>3/24*OO[[#This Row],[74 (28JUN1985 03:00:00)-Water Temperature (C)]]*OO[[#This Row],[16]]/SUM(OO[16])</f>
        <v>0</v>
      </c>
      <c r="S535" s="10">
        <f>3/24*OO[[#This Row],[75 (28JUN1985 06:00:00)-Water Temperature (C)]]*OO[[#This Row],[17]]/SUM(OO[17])</f>
        <v>0</v>
      </c>
      <c r="T535" s="10">
        <f>3/24*OO[[#This Row],[76 (28JUN1985 09:00:00)-Water Temperature (C)]]*OO[[#This Row],[18]]/SUM(OO[18])</f>
        <v>0</v>
      </c>
      <c r="U535" s="10">
        <f>3/24*OO[[#This Row],[77 (28JUN1985 12:00:00)-Water Temperature (C)]]*OO[[#This Row],[19]]/SUM(OO[19])</f>
        <v>0</v>
      </c>
      <c r="V535" s="10">
        <f>3/24000000*OO[[#This Row],[78 (28JUN1985 15:00:00)-Water Temperature (C)]]*OO[[#This Row],[20]]</f>
        <v>0</v>
      </c>
      <c r="W535" s="10">
        <f>3/24000000*OO[[#This Row],[79 (28JUN1985 18:00:00)-Water Temperature (C)]]*OO[[#This Row],[21]]</f>
        <v>0</v>
      </c>
      <c r="X535" s="10">
        <f>3/24000000*OO[[#This Row],[80 (28JUN1985 21:00:00)-Water Temperature (C)]]*OO[[#This Row],[22]]</f>
        <v>0</v>
      </c>
      <c r="Y535" s="10">
        <f>3/24000000*OO[[#This Row],[81 (29JUN1985 00:00:00)-Water Temperature (C)]]*OO[[#This Row],[23]]</f>
        <v>0</v>
      </c>
      <c r="Z535" s="10">
        <f>3/24000000*OO[[#This Row],[82 (29JUN1985 03:00:00)-Water Temperature (C)]]*OO[[#This Row],[24]]</f>
        <v>0</v>
      </c>
      <c r="AA535" s="10">
        <f>3/24000000*OO[[#This Row],[83 (29JUN1985 06:00:00)-Water Temperature (C)]]*OO[[#This Row],[25]]</f>
        <v>0</v>
      </c>
      <c r="AB535" s="10">
        <f>3/24000000*OO[[#This Row],[84 (29JUN1985 09:00:00)-Water Temperature (C)]]*OO[[#This Row],[26]]</f>
        <v>0</v>
      </c>
      <c r="AC535" s="10">
        <f>3/24000000*OO[[#This Row],[85 (29JUN1985 12:00:00)-Water Temperature (C)]]*OO[[#This Row],[27]]</f>
        <v>0</v>
      </c>
      <c r="AD535" s="10">
        <f>3/24000000*OO[[#This Row],[86 (29JUN1985 15:00:00)-Water Temperature (C)]]*OO[[#This Row],[28]]</f>
        <v>0</v>
      </c>
      <c r="AE535" s="10">
        <f>3/24000000*OO[[#This Row],[88 (29JUN1985 21:00:00)-Water Temperature (C)]]*OO[[#This Row],[30]]</f>
        <v>0</v>
      </c>
      <c r="AF535" s="10">
        <f>3/24000000*OO[[#This Row],[88 (29JUN1985 21:00:00)-Water Temperature (C)]]*OO[[#This Row],[30]]</f>
        <v>0</v>
      </c>
      <c r="AG535" s="10">
        <f>3/24000000*OO[[#This Row],[89 (30JUN1985 00:00:00)-Water Temperature (C)]]*OO[[#This Row],[31]]</f>
        <v>0</v>
      </c>
      <c r="AH535" s="10">
        <f>3/24000000*OO[[#This Row],[90 (30JUN1985 03:00:00)-Water Temperature (C)]]*OO[[#This Row],[32]]</f>
        <v>0</v>
      </c>
      <c r="AI535" s="10">
        <f>3/24000000*OO[[#This Row],[91 (30JUN1985 06:00:00)-Water Temperature (C)]]*OO[[#This Row],[33]]</f>
        <v>1.09936488589525E-42</v>
      </c>
      <c r="AJ535" s="10">
        <f>3/24000000*OO[[#This Row],[92 (30JUN1985 09:00:00)-Water Temperature (C)]]*OO[[#This Row],[34]]</f>
        <v>2.9291548463519998E-39</v>
      </c>
      <c r="AK535" s="10">
        <f>3/24000000*OO[[#This Row],[93 (30JUN1985 12:00:00)-Water Temperature (C)]]*OO[[#This Row],[35]]</f>
        <v>3.5128475040749997E-36</v>
      </c>
      <c r="AL535" s="10">
        <f>3/24000000*OO[[#This Row],[94 (30JUN1985 15:00:00)-Water Temperature (C)]]*OO[[#This Row],[36]]</f>
        <v>2.0999379863615E-33</v>
      </c>
      <c r="AM535" s="10">
        <f>3/24000000*OO[[#This Row],[95 (30JUN1985 18:00:00)-Water Temperature (C)]]*OO[[#This Row],[37]]</f>
        <v>6.8723760821825002E-31</v>
      </c>
      <c r="AN535" s="10">
        <f>3/24000000*OO[[#This Row],[96 (30JUN1985 21:00:00)-Water Temperature (C)]]*OO[[#This Row],[38]]</f>
        <v>1.3289330074422499E-28</v>
      </c>
      <c r="AO535" s="10">
        <f>3/24000000*OO[[#This Row],[97 (01JUL1985 00:00:00)-Water Temperature (C)]]*OO[[#This Row],[39]]</f>
        <v>1.6126832281274998E-26</v>
      </c>
      <c r="AP535" s="10">
        <f>3/24000000*OO[[#This Row],[98 (01JUL1985 03:00:00)-Water Temperature (C)]]*OO[[#This Row],[40]]</f>
        <v>1.2928140249352499E-24</v>
      </c>
      <c r="AQ535" s="10">
        <f>3/24000000*OO[[#This Row],[99 (01JUL1985 06:00:00)-Water Temperature (C)]]*OO[[#This Row],[41]]</f>
        <v>7.1094369644724994E-23</v>
      </c>
      <c r="AR535" s="10">
        <f>3/24000000*OO[[#This Row],[100 (01JUL1985 09:00:00)-Water Temperature (C)]]*OO[[#This Row],[42]]</f>
        <v>2.7784269006322498E-21</v>
      </c>
      <c r="AS535" s="10">
        <f>3/24000000*OO[[#This Row],[101 (01JUL1985 12:00:00)-Water Temperature (C)]]*OO[[#This Row],[43]]</f>
        <v>7.9827569144499995E-20</v>
      </c>
      <c r="AT535" s="10">
        <f>3/24000000*OO[[#This Row],[102 (01JUL1985 15:00:00)-Water Temperature (C)]]*OO[[#This Row],[44]]</f>
        <v>1.7357305195181252E-18</v>
      </c>
      <c r="AU535" s="10">
        <f>3/24000000*OO[[#This Row],[103 (01JUL1985 18:00:00)-Water Temperature (C)]]*OO[[#This Row],[45]]</f>
        <v>2.9317024104659994E-17</v>
      </c>
      <c r="AV535" s="10">
        <f>3/24000000*OO[[#This Row],[104 (01JUL1985 21:00:00)-Water Temperature (C)]]*OO[[#This Row],[46]]</f>
        <v>3.9330820580187494E-16</v>
      </c>
      <c r="AW535" s="10">
        <f>3/24000000*OO[[#This Row],[105 (02JUL1985 00:00:00)-Water Temperature (C)]]*OO[[#This Row],[47]]</f>
        <v>4.2783292679250004E-15</v>
      </c>
      <c r="AX535" s="10">
        <f>3/24000000*OO[[#This Row],[106 (02JUL1985 03:00:00)-Water Temperature (C)]]*OO[[#This Row],[48]]</f>
        <v>3.8512390003500003E-14</v>
      </c>
      <c r="AY535" s="10">
        <f>3/24000000*OO[[#This Row],[107 (02JUL1985 06:00:00)-Water Temperature (C)]]*OO[[#This Row],[49]]</f>
        <v>2.9092265936223752E-13</v>
      </c>
      <c r="AZ535" s="10">
        <f>3/24000000*OO[[#This Row],[108 (02JUL1985 09:00:00)-Water Temperature (C)]]*OO[[#This Row],[50]]</f>
        <v>1.8705046263268748E-12</v>
      </c>
      <c r="BA535" s="10">
        <f>3/24000000*OO[[#This Row],[109 (02JUL1985 12:00:00)-Water Temperature (C)]]*OO[[#This Row],[51]]</f>
        <v>1.03576990723625E-11</v>
      </c>
      <c r="BB535" s="10">
        <f>3/24000000*OO[[#This Row],[110 (02JUL1985 15:00:00)-Water Temperature (C)]]*OO[[#This Row],[52]]</f>
        <v>4.9934682237374997E-11</v>
      </c>
      <c r="BC535" s="10">
        <f>3/24000000*OO[[#This Row],[111 (02JUL1985 18:00:00)-Water Temperature (C)]]*OO[[#This Row],[53]]</f>
        <v>2.1180360898212498E-10</v>
      </c>
      <c r="BD535" s="10">
        <f>3/24000000*OO[[#This Row],[112 (02JUL1985 21:00:00)-Water Temperature (C)]]*OO[[#This Row],[54]]</f>
        <v>8.0116281114974999E-10</v>
      </c>
      <c r="BE535" s="10">
        <f>3/24000000*OO[[#This Row],[113 (03JUL1985 00:00:00)-Water Temperature (C)]]*OO[[#This Row],[55]]</f>
        <v>2.7347516948025E-9</v>
      </c>
      <c r="BF535" s="10">
        <f>3/24000000*OO[[#This Row],[114 (03JUL1985 03:00:00)-Water Temperature (C)]]*OO[[#This Row],[56]]</f>
        <v>8.5080789830812493E-9</v>
      </c>
      <c r="BG535" s="10">
        <f>3/24000000*OO[[#This Row],[115 (03JUL1985 06:00:00)-Water Temperature (C)]]*OO[[#This Row],[57]]</f>
        <v>2.4250501165687499E-8</v>
      </c>
      <c r="BH535" s="10">
        <f>3/24000000*OO[[#This Row],[116 (03JUL1985 09:00:00)-Water Temperature (C)]]*OO[[#This Row],[58]]</f>
        <v>6.3607574601374995E-8</v>
      </c>
      <c r="BI535" s="10">
        <f>3/24000000*OO[[#This Row],[117 (03JUL1985 12:00:00)-Water Temperature (C)]]*OO[[#This Row],[59]]</f>
        <v>1.5473109381195001E-7</v>
      </c>
      <c r="BJ535" s="10">
        <f>3/24000000*OO[[#This Row],[118 (03JUL1985 15:00:00)-Water Temperature (C)]]*OO[[#This Row],[60]]</f>
        <v>3.5113158720587499E-7</v>
      </c>
      <c r="BK535" s="10">
        <f>3/24000000*OO[[#This Row],[119 (03JUL1985 18:00:00)-Water Temperature (C)]]*OO[[#This Row],[61]]</f>
        <v>7.4746302603175004E-7</v>
      </c>
      <c r="BL535" s="10">
        <f>3/24000000*OO[[#This Row],[120 (03JUL1985 21:00:00)-Water Temperature (C)]]*OO[[#This Row],[62]]</f>
        <v>1.5028529084894998E-6</v>
      </c>
      <c r="BM535" s="10">
        <f>3/24000000*OO[[#This Row],[121 (04JUL1985 00:00:00)-Water Temperature (C)]]*OO[[#This Row],[63]]</f>
        <v>2.875315026675E-6</v>
      </c>
      <c r="BN535" s="10">
        <f>3/24000000*OO[[#This Row],[122 (04JUL1985 03:00:00)-Water Temperature (C)]]*OO[[#This Row],[64]]</f>
        <v>5.2723941489449992E-6</v>
      </c>
      <c r="BO535" s="10">
        <f>3/24000000*OO[[#This Row],[123 (04JUL1985 06:00:00)-Water Temperature (C)]]*OO[[#This Row],[65]]</f>
        <v>9.2553196538687502E-6</v>
      </c>
      <c r="BP535" s="10">
        <f>3/24000000*OO[[#This Row],[124 (04JUL1985 09:00:00)-Water Temperature (C)]]*OO[[#This Row],[66]]</f>
        <v>1.558529909446875E-5</v>
      </c>
      <c r="BQ535" s="10">
        <f>3/24000000*OO[[#This Row],[125 (04JUL1985 12:00:00)-Water Temperature (C)]]*OO[[#This Row],[67]]</f>
        <v>2.5217711563949997E-5</v>
      </c>
      <c r="BR535" s="10">
        <f>3/24000000*OO[[#This Row],[126 (04JUL1985 15:00:00)-Water Temperature (C)]]*OO[[#This Row],[68]]</f>
        <v>3.9382421969624996E-5</v>
      </c>
      <c r="BS535" s="10">
        <f>3/24000000*OO[[#This Row],[127 (04JUL1985 18:00:00)-Water Temperature (C)]]*OO[[#This Row],[69]]</f>
        <v>5.9513830125550003E-5</v>
      </c>
      <c r="BT535" s="10">
        <f>3/24000000*OO[[#This Row],[128 (04JUL1985 21:00:00)-Water Temperature (C)]]*OO[[#This Row],[70]]</f>
        <v>8.7396507009599982E-5</v>
      </c>
      <c r="BU535" s="10">
        <f>3/24000000*OO[[#This Row],[129 (05JUL1985 00:00:00)-Water Temperature (C)]]*OO[[#This Row],[71]]</f>
        <v>1.252026711615E-4</v>
      </c>
      <c r="BV535" s="10">
        <f>3/24000000*OO[[#This Row],[130 (05JUL1985 03:00:00)-Water Temperature (C)]]*OO[[#This Row],[72]]</f>
        <v>1.7577383179790001E-4</v>
      </c>
      <c r="BW535" s="10">
        <f>3/24000000*OO[[#This Row],[131 (05JUL1985 06:00:00)-Water Temperature (C)]]*OO[[#This Row],[73]]</f>
        <v>2.4128316634624999E-4</v>
      </c>
      <c r="BX535" s="10">
        <f>3/24000000*OO[[#This Row],[132 (05JUL1985 09:00:00)-Water Temperature (C)]]*OO[[#This Row],[74]]</f>
        <v>3.2426213753283752E-4</v>
      </c>
      <c r="BY535" s="10">
        <f>3/24000000*OO[[#This Row],[133 (05JUL1985 12:00:00)-Water Temperature (C)]]*OO[[#This Row],[75]]</f>
        <v>4.2715922381787497E-4</v>
      </c>
      <c r="BZ535" s="10">
        <f>3/24000000*OO[[#This Row],[134 (05JUL1985 15:00:00)-Water Temperature (C)]]*OO[[#This Row],[76]]</f>
        <v>5.5173562231437508E-4</v>
      </c>
      <c r="CA535" s="10">
        <f>3/24000000*OO[[#This Row],[135 (05JUL1985 18:00:00)-Water Temperature (C)]]*OO[[#This Row],[77]]</f>
        <v>7.0014201687450001E-4</v>
      </c>
      <c r="CB535" s="10">
        <f>3/24000000*OO[[#This Row],[136 (05JUL1985 21:00:00)-Water Temperature (C)]]*OO[[#This Row],[78]]</f>
        <v>8.7488790786800004E-4</v>
      </c>
      <c r="CC535" s="10">
        <f>3/24000000*OO[[#This Row],[137 (06JUL1985 00:00:00)-Water Temperature (C)]]*OO[[#This Row],[79]]</f>
        <v>1.0793182622547499E-3</v>
      </c>
      <c r="CD535" s="10">
        <f>3/24000000*OO[[#This Row],[138 (06JUL1985 03:00:00)-Water Temperature (C)]]*OO[[#This Row],[80]]</f>
        <v>1.3187690553625E-3</v>
      </c>
      <c r="CE535" s="10">
        <f>3/24000000*OO[[#This Row],[139 (06JUL1985 06:00:00)-Water Temperature (C)]]*OO[[#This Row],[81]]</f>
        <v>1.5929241915307499E-3</v>
      </c>
      <c r="CF535" s="10">
        <f>3/24000000*OO[[#This Row],[140 (06JUL1985 09:00:00)-Water Temperature (C)]]*OO[[#This Row],[82]]</f>
        <v>1.9028104519162499E-3</v>
      </c>
      <c r="CG535" s="10">
        <f>3/24000000*OO[[#This Row],[141 (06JUL1985 12:00:00)-Water Temperature (C)]]*OO[[#This Row],[83]]</f>
        <v>2.247098862983625E-3</v>
      </c>
      <c r="CH535" s="10">
        <f>3/24000000*OO[[#This Row],[142 (06JUL1985 15:00:00)-Water Temperature (C)]]*OO[[#This Row],[84]]</f>
        <v>2.6239625511418744E-3</v>
      </c>
      <c r="CI535" s="10">
        <f>3/24000000*OO[[#This Row],[143 (06JUL1985 18:00:00)-Water Temperature (C)]]*OO[[#This Row],[85]]</f>
        <v>3.0294215335259999E-3</v>
      </c>
      <c r="CJ535" s="10">
        <f>3/24000000*OO[[#This Row],[144 (06JUL1985 21:00:00)-Water Temperature (C)]]*OO[[#This Row],[86]]</f>
        <v>3.4666627535762497E-3</v>
      </c>
      <c r="CK535" s="10">
        <f>3/24000000*OO[[#This Row],[145 (07JUL1985 00:00:00)-Water Temperature (C)]]*OO[[#This Row],[87]]</f>
        <v>3.9380851111462502E-3</v>
      </c>
      <c r="CL535" s="10">
        <f>3/24000000*OO[[#This Row],[146 (07JUL1985 03:00:00)-Water Temperature (C)]]*OO[[#This Row],[88]]</f>
        <v>4.4574651848812499E-3</v>
      </c>
      <c r="CM535" s="10">
        <f>3/24000000*OO[[#This Row],[147 (07JUL1985 06:00:00)-Water Temperature (C)]]*OO[[#This Row],[89]]</f>
        <v>5.0081781065249992E-3</v>
      </c>
      <c r="CN535" s="10">
        <f>3/24000000*OO[[#This Row],[148 (07JUL1985 09:00:00)-Water Temperature (C)]]*OO[[#This Row],[90]]</f>
        <v>5.585616232237499E-3</v>
      </c>
      <c r="CO535" s="10">
        <f>3/24000000*OO[[#This Row],[149 (07JUL1985 12:00:00)-Water Temperature (C)]]*OO[[#This Row],[91]]</f>
        <v>6.1893042957600003E-3</v>
      </c>
      <c r="CP535" s="10">
        <f>3/24000000*OO[[#This Row],[150 (07JUL1985 15:00:00)-Water Temperature (C)]]*OO[[#This Row],[92]]</f>
        <v>6.8215938670274992E-3</v>
      </c>
      <c r="CQ535" s="10">
        <f>3/24000000*OO[[#This Row],[151 (07JUL1985 18:00:00)-Water Temperature (C)]]*OO[[#This Row],[93]]</f>
        <v>7.4742992979599989E-3</v>
      </c>
      <c r="CR535" s="10">
        <f>3/24000000*OO[[#This Row],[152 (07JUL1985 21:00:00)-Water Temperature (C)]]*OO[[#This Row],[94]]</f>
        <v>8.1498276101624988E-3</v>
      </c>
      <c r="CS535" s="10">
        <f>3/24000000*OO[[#This Row],[153 (08JUL1985 00:00:00)-Water Temperature (C)]]*OO[[#This Row],[95]]</f>
        <v>8.8499125956937492E-3</v>
      </c>
      <c r="CT535" s="10">
        <f>3/24000000*OO[[#This Row],[154 (08JUL1985 03:00:00)-Water Temperature (C)]]*OO[[#This Row],[96]]</f>
        <v>9.6063567562800004E-3</v>
      </c>
      <c r="CU535" s="10">
        <f>3/24000000*OO[[#This Row],[155 (08JUL1985 06:00:00)-Water Temperature (C)]]*OO[[#This Row],[97]]</f>
        <v>1.0395304463759998E-2</v>
      </c>
      <c r="CV535" s="10">
        <f>3/24000000*OO[[#This Row],[156 (08JUL1985 09:00:00)-Water Temperature (C)]]*OO[[#This Row],[98]]</f>
        <v>1.11967048410525E-2</v>
      </c>
      <c r="CW535" s="10">
        <f>3/24000000*OO[[#This Row],[157 (08JUL1985 12:00:00)-Water Temperature (C)]]*OO[[#This Row],[99]]</f>
        <v>1.2011370063986249E-2</v>
      </c>
    </row>
    <row r="536" spans="1:101" x14ac:dyDescent="0.35">
      <c r="A536" t="s">
        <v>543</v>
      </c>
      <c r="B536">
        <v>764.96569999999997</v>
      </c>
      <c r="C536" s="10">
        <f>3/24*OO[[#This Row],[59 (26JUN1985 06:00:00)-Water Temperature (C)]]*OO[[#This Row],[1]]/SUM(OO[1])</f>
        <v>0</v>
      </c>
      <c r="D536" s="10">
        <f>3/24*OO[[#This Row],[60 (26JUN1985 09:00:00)-Water Temperature (C)]]*OO[[#This Row],[2]]/SUM(OO[2])</f>
        <v>0</v>
      </c>
      <c r="E536" s="10">
        <f>3/24*OO[[#This Row],[61 (26JUN1985 12:00:00)-Water Temperature (C)]]*OO[[#This Row],[3]]/SUM(OO[3])</f>
        <v>0</v>
      </c>
      <c r="F536" s="10">
        <f>3/24*OO[[#This Row],[62 (26JUN1985 15:00:00)-Water Temperature (C)]]*OO[[#This Row],[4]]/SUM(OO[4])</f>
        <v>0</v>
      </c>
      <c r="G536" s="10">
        <f>3/24*OO[[#This Row],[63 (26JUN1985 18:00:00)-Water Temperature (C)]]*OO[[#This Row],[5]]/SUM(OO[5])</f>
        <v>0</v>
      </c>
      <c r="H536" s="10">
        <f>3/24*OO[[#This Row],[64 (26JUN1985 21:00:00)-Water Temperature (C)]]*OO[[#This Row],[6]]/SUM(OO[6])</f>
        <v>0</v>
      </c>
      <c r="I536" s="10">
        <f>3/24*OO[[#This Row],[65 (27JUN1985 00:00:00)-Water Temperature (C)]]*OO[[#This Row],[7]]/SUM(OO[7])</f>
        <v>0</v>
      </c>
      <c r="J536" s="10">
        <f>3/24*OO[[#This Row],[66 (27JUN1985 03:00:00)-Water Temperature (C)]]*OO[[#This Row],[8]]/SUM(OO[8])</f>
        <v>0</v>
      </c>
      <c r="K536" s="10">
        <f>3/24*OO[[#This Row],[67 (27JUN1985 06:00:00)-Water Temperature (C)]]*OO[[#This Row],[9]]/SUM(OO[9])</f>
        <v>0</v>
      </c>
      <c r="L536" s="10">
        <f>3/24*OO[[#This Row],[68 (27JUN1985 09:00:00)-Water Temperature (C)]]*OO[[#This Row],[10]]/SUM(OO[10])</f>
        <v>0</v>
      </c>
      <c r="M536" s="10">
        <f>3/24*OO[[#This Row],[69 (27JUN1985 12:00:00)-Water Temperature (C)]]*OO[[#This Row],[11]]/SUM(OO[11])</f>
        <v>0</v>
      </c>
      <c r="N536" s="10">
        <f>3/24*OO[[#This Row],[70 (27JUN1985 15:00:00)-Water Temperature (C)]]*OO[[#This Row],[12]]/SUM(OO[12])</f>
        <v>0</v>
      </c>
      <c r="O536" s="10">
        <f>3/24*OO[[#This Row],[71 (27JUN1985 18:00:00)-Water Temperature (C)]]*OO[[#This Row],[13]]/SUM(OO[13])</f>
        <v>0</v>
      </c>
      <c r="P536" s="10">
        <f>3/24*OO[[#This Row],[72 (27JUN1985 21:00:00)-Water Temperature (C)]]*OO[[#This Row],[14]]/SUM(OO[14])</f>
        <v>0</v>
      </c>
      <c r="Q536" s="10">
        <f>3/24*OO[[#This Row],[73 (28JUN1985 00:00:00)-Water Temperature (C)]]*OO[[#This Row],[15]]/SUM(OO[15])</f>
        <v>0</v>
      </c>
      <c r="R536" s="10">
        <f>3/24*OO[[#This Row],[74 (28JUN1985 03:00:00)-Water Temperature (C)]]*OO[[#This Row],[16]]/SUM(OO[16])</f>
        <v>0</v>
      </c>
      <c r="S536" s="10">
        <f>3/24*OO[[#This Row],[75 (28JUN1985 06:00:00)-Water Temperature (C)]]*OO[[#This Row],[17]]/SUM(OO[17])</f>
        <v>0</v>
      </c>
      <c r="T536" s="10">
        <f>3/24*OO[[#This Row],[76 (28JUN1985 09:00:00)-Water Temperature (C)]]*OO[[#This Row],[18]]/SUM(OO[18])</f>
        <v>0</v>
      </c>
      <c r="U536" s="10">
        <f>3/24*OO[[#This Row],[77 (28JUN1985 12:00:00)-Water Temperature (C)]]*OO[[#This Row],[19]]/SUM(OO[19])</f>
        <v>0</v>
      </c>
      <c r="V536" s="10">
        <f>3/24000000*OO[[#This Row],[78 (28JUN1985 15:00:00)-Water Temperature (C)]]*OO[[#This Row],[20]]</f>
        <v>0</v>
      </c>
      <c r="W536" s="10">
        <f>3/24000000*OO[[#This Row],[79 (28JUN1985 18:00:00)-Water Temperature (C)]]*OO[[#This Row],[21]]</f>
        <v>0</v>
      </c>
      <c r="X536" s="10">
        <f>3/24000000*OO[[#This Row],[80 (28JUN1985 21:00:00)-Water Temperature (C)]]*OO[[#This Row],[22]]</f>
        <v>0</v>
      </c>
      <c r="Y536" s="10">
        <f>3/24000000*OO[[#This Row],[81 (29JUN1985 00:00:00)-Water Temperature (C)]]*OO[[#This Row],[23]]</f>
        <v>0</v>
      </c>
      <c r="Z536" s="10">
        <f>3/24000000*OO[[#This Row],[82 (29JUN1985 03:00:00)-Water Temperature (C)]]*OO[[#This Row],[24]]</f>
        <v>0</v>
      </c>
      <c r="AA536" s="10">
        <f>3/24000000*OO[[#This Row],[83 (29JUN1985 06:00:00)-Water Temperature (C)]]*OO[[#This Row],[25]]</f>
        <v>0</v>
      </c>
      <c r="AB536" s="10">
        <f>3/24000000*OO[[#This Row],[84 (29JUN1985 09:00:00)-Water Temperature (C)]]*OO[[#This Row],[26]]</f>
        <v>0</v>
      </c>
      <c r="AC536" s="10">
        <f>3/24000000*OO[[#This Row],[85 (29JUN1985 12:00:00)-Water Temperature (C)]]*OO[[#This Row],[27]]</f>
        <v>0</v>
      </c>
      <c r="AD536" s="10">
        <f>3/24000000*OO[[#This Row],[86 (29JUN1985 15:00:00)-Water Temperature (C)]]*OO[[#This Row],[28]]</f>
        <v>0</v>
      </c>
      <c r="AE536" s="10">
        <f>3/24000000*OO[[#This Row],[88 (29JUN1985 21:00:00)-Water Temperature (C)]]*OO[[#This Row],[30]]</f>
        <v>0</v>
      </c>
      <c r="AF536" s="10">
        <f>3/24000000*OO[[#This Row],[88 (29JUN1985 21:00:00)-Water Temperature (C)]]*OO[[#This Row],[30]]</f>
        <v>0</v>
      </c>
      <c r="AG536" s="10">
        <f>3/24000000*OO[[#This Row],[89 (30JUN1985 00:00:00)-Water Temperature (C)]]*OO[[#This Row],[31]]</f>
        <v>0</v>
      </c>
      <c r="AH536" s="10">
        <f>3/24000000*OO[[#This Row],[90 (30JUN1985 03:00:00)-Water Temperature (C)]]*OO[[#This Row],[32]]</f>
        <v>0</v>
      </c>
      <c r="AI536" s="10">
        <f>3/24000000*OO[[#This Row],[91 (30JUN1985 06:00:00)-Water Temperature (C)]]*OO[[#This Row],[33]]</f>
        <v>3.3855286127674998E-43</v>
      </c>
      <c r="AJ536" s="10">
        <f>3/24000000*OO[[#This Row],[92 (30JUN1985 09:00:00)-Water Temperature (C)]]*OO[[#This Row],[34]]</f>
        <v>9.5568565878599992E-40</v>
      </c>
      <c r="AK536" s="10">
        <f>3/24000000*OO[[#This Row],[93 (30JUN1985 12:00:00)-Water Temperature (C)]]*OO[[#This Row],[35]]</f>
        <v>1.2088469264257501E-36</v>
      </c>
      <c r="AL536" s="10">
        <f>3/24000000*OO[[#This Row],[94 (30JUN1985 15:00:00)-Water Temperature (C)]]*OO[[#This Row],[36]]</f>
        <v>7.5915700058099985E-34</v>
      </c>
      <c r="AM536" s="10">
        <f>3/24000000*OO[[#This Row],[95 (30JUN1985 18:00:00)-Water Temperature (C)]]*OO[[#This Row],[37]]</f>
        <v>2.6003907117475E-31</v>
      </c>
      <c r="AN536" s="10">
        <f>3/24000000*OO[[#This Row],[96 (30JUN1985 21:00:00)-Water Temperature (C)]]*OO[[#This Row],[38]]</f>
        <v>5.2484899248749997E-29</v>
      </c>
      <c r="AO536" s="10">
        <f>3/24000000*OO[[#This Row],[97 (01JUL1985 00:00:00)-Water Temperature (C)]]*OO[[#This Row],[39]]</f>
        <v>6.63180859492375E-27</v>
      </c>
      <c r="AP536" s="10">
        <f>3/24000000*OO[[#This Row],[98 (01JUL1985 03:00:00)-Water Temperature (C)]]*OO[[#This Row],[40]]</f>
        <v>5.5235284960124993E-25</v>
      </c>
      <c r="AQ536" s="10">
        <f>3/24000000*OO[[#This Row],[99 (01JUL1985 06:00:00)-Water Temperature (C)]]*OO[[#This Row],[41]]</f>
        <v>3.149774075955375E-23</v>
      </c>
      <c r="AR536" s="10">
        <f>3/24000000*OO[[#This Row],[100 (01JUL1985 09:00:00)-Water Temperature (C)]]*OO[[#This Row],[42]]</f>
        <v>1.2741500414719998E-21</v>
      </c>
      <c r="AS536" s="10">
        <f>3/24000000*OO[[#This Row],[101 (01JUL1985 12:00:00)-Water Temperature (C)]]*OO[[#This Row],[43]]</f>
        <v>3.7829751181949998E-20</v>
      </c>
      <c r="AT536" s="10">
        <f>3/24000000*OO[[#This Row],[102 (01JUL1985 15:00:00)-Water Temperature (C)]]*OO[[#This Row],[44]]</f>
        <v>8.4872554510499997E-19</v>
      </c>
      <c r="AU536" s="10">
        <f>3/24000000*OO[[#This Row],[103 (01JUL1985 18:00:00)-Water Temperature (C)]]*OO[[#This Row],[45]]</f>
        <v>1.4770692340855E-17</v>
      </c>
      <c r="AV536" s="10">
        <f>3/24000000*OO[[#This Row],[104 (01JUL1985 21:00:00)-Water Temperature (C)]]*OO[[#This Row],[46]]</f>
        <v>2.0391911516941249E-16</v>
      </c>
      <c r="AW536" s="10">
        <f>3/24000000*OO[[#This Row],[105 (02JUL1985 00:00:00)-Water Temperature (C)]]*OO[[#This Row],[47]]</f>
        <v>2.2799344412212497E-15</v>
      </c>
      <c r="AX536" s="10">
        <f>3/24000000*OO[[#This Row],[106 (02JUL1985 03:00:00)-Water Temperature (C)]]*OO[[#This Row],[48]]</f>
        <v>2.1070524584937498E-14</v>
      </c>
      <c r="AY536" s="10">
        <f>3/24000000*OO[[#This Row],[107 (02JUL1985 06:00:00)-Water Temperature (C)]]*OO[[#This Row],[49]]</f>
        <v>1.632328234742E-13</v>
      </c>
      <c r="AZ536" s="10">
        <f>3/24000000*OO[[#This Row],[108 (02JUL1985 09:00:00)-Water Temperature (C)]]*OO[[#This Row],[50]]</f>
        <v>1.0752196892417501E-12</v>
      </c>
      <c r="BA536" s="10">
        <f>3/24000000*OO[[#This Row],[109 (02JUL1985 12:00:00)-Water Temperature (C)]]*OO[[#This Row],[51]]</f>
        <v>6.0938979729374992E-12</v>
      </c>
      <c r="BB536" s="10">
        <f>3/24000000*OO[[#This Row],[110 (02JUL1985 15:00:00)-Water Temperature (C)]]*OO[[#This Row],[52]]</f>
        <v>3.0040831971368748E-11</v>
      </c>
      <c r="BC536" s="10">
        <f>3/24000000*OO[[#This Row],[111 (02JUL1985 18:00:00)-Water Temperature (C)]]*OO[[#This Row],[53]]</f>
        <v>1.3017568306906248E-10</v>
      </c>
      <c r="BD536" s="10">
        <f>3/24000000*OO[[#This Row],[112 (02JUL1985 21:00:00)-Water Temperature (C)]]*OO[[#This Row],[54]]</f>
        <v>5.0258964315362491E-10</v>
      </c>
      <c r="BE536" s="10">
        <f>3/24000000*OO[[#This Row],[113 (03JUL1985 00:00:00)-Water Temperature (C)]]*OO[[#This Row],[55]]</f>
        <v>1.7495872931062498E-9</v>
      </c>
      <c r="BF536" s="10">
        <f>3/24000000*OO[[#This Row],[114 (03JUL1985 03:00:00)-Water Temperature (C)]]*OO[[#This Row],[56]]</f>
        <v>5.5463793706687502E-9</v>
      </c>
      <c r="BG536" s="10">
        <f>3/24000000*OO[[#This Row],[115 (03JUL1985 06:00:00)-Water Temperature (C)]]*OO[[#This Row],[57]]</f>
        <v>1.609511982354625E-8</v>
      </c>
      <c r="BH536" s="10">
        <f>3/24000000*OO[[#This Row],[116 (03JUL1985 09:00:00)-Water Temperature (C)]]*OO[[#This Row],[58]]</f>
        <v>4.2949569063900002E-8</v>
      </c>
      <c r="BI536" s="10">
        <f>3/24000000*OO[[#This Row],[117 (03JUL1985 12:00:00)-Water Temperature (C)]]*OO[[#This Row],[59]]</f>
        <v>1.0621313610209999E-7</v>
      </c>
      <c r="BJ536" s="10">
        <f>3/24000000*OO[[#This Row],[118 (03JUL1985 15:00:00)-Water Temperature (C)]]*OO[[#This Row],[60]]</f>
        <v>2.4485330976681253E-7</v>
      </c>
      <c r="BK536" s="10">
        <f>3/24000000*OO[[#This Row],[119 (03JUL1985 18:00:00)-Water Temperature (C)]]*OO[[#This Row],[61]]</f>
        <v>5.2911234336800006E-7</v>
      </c>
      <c r="BL536" s="10">
        <f>3/24000000*OO[[#This Row],[120 (03JUL1985 21:00:00)-Water Temperature (C)]]*OO[[#This Row],[62]]</f>
        <v>1.0791623203685001E-6</v>
      </c>
      <c r="BM536" s="10">
        <f>3/24000000*OO[[#This Row],[121 (04JUL1985 00:00:00)-Water Temperature (C)]]*OO[[#This Row],[63]]</f>
        <v>2.0929910676249998E-6</v>
      </c>
      <c r="BN536" s="10">
        <f>3/24000000*OO[[#This Row],[122 (04JUL1985 03:00:00)-Water Temperature (C)]]*OO[[#This Row],[64]]</f>
        <v>3.8879714455312493E-6</v>
      </c>
      <c r="BO536" s="10">
        <f>3/24000000*OO[[#This Row],[123 (04JUL1985 06:00:00)-Water Temperature (C)]]*OO[[#This Row],[65]]</f>
        <v>6.9098424637900004E-6</v>
      </c>
      <c r="BP536" s="10">
        <f>3/24000000*OO[[#This Row],[124 (04JUL1985 09:00:00)-Water Temperature (C)]]*OO[[#This Row],[66]]</f>
        <v>1.17733355832225E-5</v>
      </c>
      <c r="BQ536" s="10">
        <f>3/24000000*OO[[#This Row],[125 (04JUL1985 12:00:00)-Water Temperature (C)]]*OO[[#This Row],[67]]</f>
        <v>1.9264892412480001E-5</v>
      </c>
      <c r="BR536" s="10">
        <f>3/24000000*OO[[#This Row],[126 (04JUL1985 15:00:00)-Water Temperature (C)]]*OO[[#This Row],[68]]</f>
        <v>3.0410457953400003E-5</v>
      </c>
      <c r="BS536" s="10">
        <f>3/24000000*OO[[#This Row],[127 (04JUL1985 18:00:00)-Water Temperature (C)]]*OO[[#This Row],[69]]</f>
        <v>4.6428141318649996E-5</v>
      </c>
      <c r="BT536" s="10">
        <f>3/24000000*OO[[#This Row],[128 (04JUL1985 21:00:00)-Water Temperature (C)]]*OO[[#This Row],[70]]</f>
        <v>6.8848017155812499E-5</v>
      </c>
      <c r="BU536" s="10">
        <f>3/24000000*OO[[#This Row],[129 (05JUL1985 00:00:00)-Water Temperature (C)]]*OO[[#This Row],[71]]</f>
        <v>9.9547556738249998E-5</v>
      </c>
      <c r="BV536" s="10">
        <f>3/24000000*OO[[#This Row],[130 (05JUL1985 03:00:00)-Water Temperature (C)]]*OO[[#This Row],[72]]</f>
        <v>1.4099389417414996E-4</v>
      </c>
      <c r="BW536" s="10">
        <f>3/24000000*OO[[#This Row],[131 (05JUL1985 06:00:00)-Water Temperature (C)]]*OO[[#This Row],[73]]</f>
        <v>1.9517182640302501E-4</v>
      </c>
      <c r="BX536" s="10">
        <f>3/24000000*OO[[#This Row],[132 (05JUL1985 09:00:00)-Water Temperature (C)]]*OO[[#This Row],[74]]</f>
        <v>2.6439558572737503E-4</v>
      </c>
      <c r="BY536" s="10">
        <f>3/24000000*OO[[#This Row],[133 (05JUL1985 12:00:00)-Water Temperature (C)]]*OO[[#This Row],[75]]</f>
        <v>3.509599336859E-4</v>
      </c>
      <c r="BZ536" s="10">
        <f>3/24000000*OO[[#This Row],[134 (05JUL1985 15:00:00)-Water Temperature (C)]]*OO[[#This Row],[76]]</f>
        <v>4.5663249377462498E-4</v>
      </c>
      <c r="CA536" s="10">
        <f>3/24000000*OO[[#This Row],[135 (05JUL1985 18:00:00)-Water Temperature (C)]]*OO[[#This Row],[77]]</f>
        <v>5.8352082628124993E-4</v>
      </c>
      <c r="CB536" s="10">
        <f>3/24000000*OO[[#This Row],[136 (05JUL1985 21:00:00)-Water Temperature (C)]]*OO[[#This Row],[78]]</f>
        <v>7.3404662740562498E-4</v>
      </c>
      <c r="CC536" s="10">
        <f>3/24000000*OO[[#This Row],[137 (06JUL1985 00:00:00)-Water Temperature (C)]]*OO[[#This Row],[79]]</f>
        <v>9.1134302601712498E-4</v>
      </c>
      <c r="CD536" s="10">
        <f>3/24000000*OO[[#This Row],[138 (06JUL1985 03:00:00)-Water Temperature (C)]]*OO[[#This Row],[80]]</f>
        <v>1.1203036310716249E-3</v>
      </c>
      <c r="CE536" s="10">
        <f>3/24000000*OO[[#This Row],[139 (06JUL1985 06:00:00)-Water Temperature (C)]]*OO[[#This Row],[81]]</f>
        <v>1.3610695770075001E-3</v>
      </c>
      <c r="CF536" s="10">
        <f>3/24000000*OO[[#This Row],[140 (06JUL1985 09:00:00)-Water Temperature (C)]]*OO[[#This Row],[82]]</f>
        <v>1.6348929124604999E-3</v>
      </c>
      <c r="CG536" s="10">
        <f>3/24000000*OO[[#This Row],[141 (06JUL1985 12:00:00)-Water Temperature (C)]]*OO[[#This Row],[83]]</f>
        <v>1.94097201103175E-3</v>
      </c>
      <c r="CH536" s="10">
        <f>3/24000000*OO[[#This Row],[142 (06JUL1985 15:00:00)-Water Temperature (C)]]*OO[[#This Row],[84]]</f>
        <v>2.2780602106394999E-3</v>
      </c>
      <c r="CI536" s="10">
        <f>3/24000000*OO[[#This Row],[143 (06JUL1985 18:00:00)-Water Temperature (C)]]*OO[[#This Row],[85]]</f>
        <v>2.6430241191797497E-3</v>
      </c>
      <c r="CJ536" s="10">
        <f>3/24000000*OO[[#This Row],[144 (06JUL1985 21:00:00)-Water Temperature (C)]]*OO[[#This Row],[86]]</f>
        <v>3.0387686785050003E-3</v>
      </c>
      <c r="CK536" s="10">
        <f>3/24000000*OO[[#This Row],[145 (07JUL1985 00:00:00)-Water Temperature (C)]]*OO[[#This Row],[87]]</f>
        <v>3.4676072165085001E-3</v>
      </c>
      <c r="CL536" s="10">
        <f>3/24000000*OO[[#This Row],[146 (07JUL1985 03:00:00)-Water Temperature (C)]]*OO[[#This Row],[88]]</f>
        <v>3.9418722347374993E-3</v>
      </c>
      <c r="CM536" s="10">
        <f>3/24000000*OO[[#This Row],[147 (07JUL1985 06:00:00)-Water Temperature (C)]]*OO[[#This Row],[89]]</f>
        <v>4.4473199360499996E-3</v>
      </c>
      <c r="CN536" s="10">
        <f>3/24000000*OO[[#This Row],[148 (07JUL1985 09:00:00)-Water Temperature (C)]]*OO[[#This Row],[90]]</f>
        <v>4.9799443917600003E-3</v>
      </c>
      <c r="CO536" s="10">
        <f>3/24000000*OO[[#This Row],[149 (07JUL1985 12:00:00)-Water Temperature (C)]]*OO[[#This Row],[91]]</f>
        <v>5.539363400465E-3</v>
      </c>
      <c r="CP536" s="10">
        <f>3/24000000*OO[[#This Row],[150 (07JUL1985 15:00:00)-Water Temperature (C)]]*OO[[#This Row],[92]]</f>
        <v>6.1278547934499996E-3</v>
      </c>
      <c r="CQ536" s="10">
        <f>3/24000000*OO[[#This Row],[151 (07JUL1985 18:00:00)-Water Temperature (C)]]*OO[[#This Row],[93]]</f>
        <v>6.7381372398374996E-3</v>
      </c>
      <c r="CR536" s="10">
        <f>3/24000000*OO[[#This Row],[152 (07JUL1985 21:00:00)-Water Temperature (C)]]*OO[[#This Row],[94]]</f>
        <v>7.3724167852124997E-3</v>
      </c>
      <c r="CS536" s="10">
        <f>3/24000000*OO[[#This Row],[153 (08JUL1985 00:00:00)-Water Temperature (C)]]*OO[[#This Row],[95]]</f>
        <v>8.0322734683949994E-3</v>
      </c>
      <c r="CT536" s="10">
        <f>3/24000000*OO[[#This Row],[154 (08JUL1985 03:00:00)-Water Temperature (C)]]*OO[[#This Row],[96]]</f>
        <v>8.7464451231900001E-3</v>
      </c>
      <c r="CU536" s="10">
        <f>3/24000000*OO[[#This Row],[155 (08JUL1985 06:00:00)-Water Temperature (C)]]*OO[[#This Row],[97]]</f>
        <v>9.4937217342499994E-3</v>
      </c>
      <c r="CV536" s="10">
        <f>3/24000000*OO[[#This Row],[156 (08JUL1985 09:00:00)-Water Temperature (C)]]*OO[[#This Row],[98]]</f>
        <v>1.0255943631422499E-2</v>
      </c>
      <c r="CW536" s="10">
        <f>3/24000000*OO[[#This Row],[157 (08JUL1985 12:00:00)-Water Temperature (C)]]*OO[[#This Row],[99]]</f>
        <v>1.1033687099252499E-2</v>
      </c>
    </row>
    <row r="537" spans="1:101" x14ac:dyDescent="0.35">
      <c r="A537" t="s">
        <v>544</v>
      </c>
      <c r="B537">
        <v>737.21969999999999</v>
      </c>
      <c r="C537" s="10">
        <f>3/24*OO[[#This Row],[59 (26JUN1985 06:00:00)-Water Temperature (C)]]*OO[[#This Row],[1]]/SUM(OO[1])</f>
        <v>0</v>
      </c>
      <c r="D537" s="10">
        <f>3/24*OO[[#This Row],[60 (26JUN1985 09:00:00)-Water Temperature (C)]]*OO[[#This Row],[2]]/SUM(OO[2])</f>
        <v>0</v>
      </c>
      <c r="E537" s="10">
        <f>3/24*OO[[#This Row],[61 (26JUN1985 12:00:00)-Water Temperature (C)]]*OO[[#This Row],[3]]/SUM(OO[3])</f>
        <v>0</v>
      </c>
      <c r="F537" s="10">
        <f>3/24*OO[[#This Row],[62 (26JUN1985 15:00:00)-Water Temperature (C)]]*OO[[#This Row],[4]]/SUM(OO[4])</f>
        <v>0</v>
      </c>
      <c r="G537" s="10">
        <f>3/24*OO[[#This Row],[63 (26JUN1985 18:00:00)-Water Temperature (C)]]*OO[[#This Row],[5]]/SUM(OO[5])</f>
        <v>0</v>
      </c>
      <c r="H537" s="10">
        <f>3/24*OO[[#This Row],[64 (26JUN1985 21:00:00)-Water Temperature (C)]]*OO[[#This Row],[6]]/SUM(OO[6])</f>
        <v>0</v>
      </c>
      <c r="I537" s="10">
        <f>3/24*OO[[#This Row],[65 (27JUN1985 00:00:00)-Water Temperature (C)]]*OO[[#This Row],[7]]/SUM(OO[7])</f>
        <v>0</v>
      </c>
      <c r="J537" s="10">
        <f>3/24*OO[[#This Row],[66 (27JUN1985 03:00:00)-Water Temperature (C)]]*OO[[#This Row],[8]]/SUM(OO[8])</f>
        <v>0</v>
      </c>
      <c r="K537" s="10">
        <f>3/24*OO[[#This Row],[67 (27JUN1985 06:00:00)-Water Temperature (C)]]*OO[[#This Row],[9]]/SUM(OO[9])</f>
        <v>0</v>
      </c>
      <c r="L537" s="10">
        <f>3/24*OO[[#This Row],[68 (27JUN1985 09:00:00)-Water Temperature (C)]]*OO[[#This Row],[10]]/SUM(OO[10])</f>
        <v>0</v>
      </c>
      <c r="M537" s="10">
        <f>3/24*OO[[#This Row],[69 (27JUN1985 12:00:00)-Water Temperature (C)]]*OO[[#This Row],[11]]/SUM(OO[11])</f>
        <v>0</v>
      </c>
      <c r="N537" s="10">
        <f>3/24*OO[[#This Row],[70 (27JUN1985 15:00:00)-Water Temperature (C)]]*OO[[#This Row],[12]]/SUM(OO[12])</f>
        <v>0</v>
      </c>
      <c r="O537" s="10">
        <f>3/24*OO[[#This Row],[71 (27JUN1985 18:00:00)-Water Temperature (C)]]*OO[[#This Row],[13]]/SUM(OO[13])</f>
        <v>0</v>
      </c>
      <c r="P537" s="10">
        <f>3/24*OO[[#This Row],[72 (27JUN1985 21:00:00)-Water Temperature (C)]]*OO[[#This Row],[14]]/SUM(OO[14])</f>
        <v>0</v>
      </c>
      <c r="Q537" s="10">
        <f>3/24*OO[[#This Row],[73 (28JUN1985 00:00:00)-Water Temperature (C)]]*OO[[#This Row],[15]]/SUM(OO[15])</f>
        <v>0</v>
      </c>
      <c r="R537" s="10">
        <f>3/24*OO[[#This Row],[74 (28JUN1985 03:00:00)-Water Temperature (C)]]*OO[[#This Row],[16]]/SUM(OO[16])</f>
        <v>0</v>
      </c>
      <c r="S537" s="10">
        <f>3/24*OO[[#This Row],[75 (28JUN1985 06:00:00)-Water Temperature (C)]]*OO[[#This Row],[17]]/SUM(OO[17])</f>
        <v>0</v>
      </c>
      <c r="T537" s="10">
        <f>3/24*OO[[#This Row],[76 (28JUN1985 09:00:00)-Water Temperature (C)]]*OO[[#This Row],[18]]/SUM(OO[18])</f>
        <v>0</v>
      </c>
      <c r="U537" s="10">
        <f>3/24*OO[[#This Row],[77 (28JUN1985 12:00:00)-Water Temperature (C)]]*OO[[#This Row],[19]]/SUM(OO[19])</f>
        <v>0</v>
      </c>
      <c r="V537" s="10">
        <f>3/24000000*OO[[#This Row],[78 (28JUN1985 15:00:00)-Water Temperature (C)]]*OO[[#This Row],[20]]</f>
        <v>0</v>
      </c>
      <c r="W537" s="10">
        <f>3/24000000*OO[[#This Row],[79 (28JUN1985 18:00:00)-Water Temperature (C)]]*OO[[#This Row],[21]]</f>
        <v>0</v>
      </c>
      <c r="X537" s="10">
        <f>3/24000000*OO[[#This Row],[80 (28JUN1985 21:00:00)-Water Temperature (C)]]*OO[[#This Row],[22]]</f>
        <v>0</v>
      </c>
      <c r="Y537" s="10">
        <f>3/24000000*OO[[#This Row],[81 (29JUN1985 00:00:00)-Water Temperature (C)]]*OO[[#This Row],[23]]</f>
        <v>0</v>
      </c>
      <c r="Z537" s="10">
        <f>3/24000000*OO[[#This Row],[82 (29JUN1985 03:00:00)-Water Temperature (C)]]*OO[[#This Row],[24]]</f>
        <v>0</v>
      </c>
      <c r="AA537" s="10">
        <f>3/24000000*OO[[#This Row],[83 (29JUN1985 06:00:00)-Water Temperature (C)]]*OO[[#This Row],[25]]</f>
        <v>0</v>
      </c>
      <c r="AB537" s="10">
        <f>3/24000000*OO[[#This Row],[84 (29JUN1985 09:00:00)-Water Temperature (C)]]*OO[[#This Row],[26]]</f>
        <v>0</v>
      </c>
      <c r="AC537" s="10">
        <f>3/24000000*OO[[#This Row],[85 (29JUN1985 12:00:00)-Water Temperature (C)]]*OO[[#This Row],[27]]</f>
        <v>0</v>
      </c>
      <c r="AD537" s="10">
        <f>3/24000000*OO[[#This Row],[86 (29JUN1985 15:00:00)-Water Temperature (C)]]*OO[[#This Row],[28]]</f>
        <v>0</v>
      </c>
      <c r="AE537" s="10">
        <f>3/24000000*OO[[#This Row],[88 (29JUN1985 21:00:00)-Water Temperature (C)]]*OO[[#This Row],[30]]</f>
        <v>0</v>
      </c>
      <c r="AF537" s="10">
        <f>3/24000000*OO[[#This Row],[88 (29JUN1985 21:00:00)-Water Temperature (C)]]*OO[[#This Row],[30]]</f>
        <v>0</v>
      </c>
      <c r="AG537" s="10">
        <f>3/24000000*OO[[#This Row],[89 (30JUN1985 00:00:00)-Water Temperature (C)]]*OO[[#This Row],[31]]</f>
        <v>0</v>
      </c>
      <c r="AH537" s="10">
        <f>3/24000000*OO[[#This Row],[90 (30JUN1985 03:00:00)-Water Temperature (C)]]*OO[[#This Row],[32]]</f>
        <v>0</v>
      </c>
      <c r="AI537" s="10">
        <f>3/24000000*OO[[#This Row],[91 (30JUN1985 06:00:00)-Water Temperature (C)]]*OO[[#This Row],[33]]</f>
        <v>1.01194510095E-43</v>
      </c>
      <c r="AJ537" s="10">
        <f>3/24000000*OO[[#This Row],[92 (30JUN1985 09:00:00)-Water Temperature (C)]]*OO[[#This Row],[34]]</f>
        <v>3.0290051326349994E-40</v>
      </c>
      <c r="AK537" s="10">
        <f>3/24000000*OO[[#This Row],[93 (30JUN1985 12:00:00)-Water Temperature (C)]]*OO[[#This Row],[35]]</f>
        <v>4.0427422629012493E-37</v>
      </c>
      <c r="AL537" s="10">
        <f>3/24000000*OO[[#This Row],[94 (30JUN1985 15:00:00)-Water Temperature (C)]]*OO[[#This Row],[36]]</f>
        <v>2.6677565674899995E-34</v>
      </c>
      <c r="AM537" s="10">
        <f>3/24000000*OO[[#This Row],[95 (30JUN1985 18:00:00)-Water Temperature (C)]]*OO[[#This Row],[37]]</f>
        <v>9.5647368441225007E-32</v>
      </c>
      <c r="AN537" s="10">
        <f>3/24000000*OO[[#This Row],[96 (30JUN1985 21:00:00)-Water Temperature (C)]]*OO[[#This Row],[38]]</f>
        <v>2.0146905948224999E-29</v>
      </c>
      <c r="AO537" s="10">
        <f>3/24000000*OO[[#This Row],[97 (01JUL1985 00:00:00)-Water Temperature (C)]]*OO[[#This Row],[39]]</f>
        <v>2.6500203792000001E-27</v>
      </c>
      <c r="AP537" s="10">
        <f>3/24000000*OO[[#This Row],[98 (01JUL1985 03:00:00)-Water Temperature (C)]]*OO[[#This Row],[40]]</f>
        <v>2.2923721259059999E-25</v>
      </c>
      <c r="AQ537" s="10">
        <f>3/24000000*OO[[#This Row],[99 (01JUL1985 06:00:00)-Water Temperature (C)]]*OO[[#This Row],[41]]</f>
        <v>1.35492245068675E-23</v>
      </c>
      <c r="AR537" s="10">
        <f>3/24000000*OO[[#This Row],[100 (01JUL1985 09:00:00)-Water Temperature (C)]]*OO[[#This Row],[42]]</f>
        <v>5.6703596692137499E-22</v>
      </c>
      <c r="AS537" s="10">
        <f>3/24000000*OO[[#This Row],[101 (01JUL1985 12:00:00)-Water Temperature (C)]]*OO[[#This Row],[43]]</f>
        <v>1.7386947416525001E-20</v>
      </c>
      <c r="AT537" s="10">
        <f>3/24000000*OO[[#This Row],[102 (01JUL1985 15:00:00)-Water Temperature (C)]]*OO[[#This Row],[44]]</f>
        <v>4.0223686628649996E-19</v>
      </c>
      <c r="AU537" s="10">
        <f>3/24000000*OO[[#This Row],[103 (01JUL1985 18:00:00)-Water Temperature (C)]]*OO[[#This Row],[45]]</f>
        <v>7.2079883505937496E-18</v>
      </c>
      <c r="AV537" s="10">
        <f>3/24000000*OO[[#This Row],[104 (01JUL1985 21:00:00)-Water Temperature (C)]]*OO[[#This Row],[46]]</f>
        <v>1.0232951455219999E-16</v>
      </c>
      <c r="AW537" s="10">
        <f>3/24000000*OO[[#This Row],[105 (02JUL1985 00:00:00)-Water Temperature (C)]]*OO[[#This Row],[47]]</f>
        <v>1.175078535925E-15</v>
      </c>
      <c r="AX537" s="10">
        <f>3/24000000*OO[[#This Row],[106 (02JUL1985 03:00:00)-Water Temperature (C)]]*OO[[#This Row],[48]]</f>
        <v>1.11409336591475E-14</v>
      </c>
      <c r="AY537" s="10">
        <f>3/24000000*OO[[#This Row],[107 (02JUL1985 06:00:00)-Water Temperature (C)]]*OO[[#This Row],[49]]</f>
        <v>8.8444741827937488E-14</v>
      </c>
      <c r="AZ537" s="10">
        <f>3/24000000*OO[[#This Row],[108 (02JUL1985 09:00:00)-Water Temperature (C)]]*OO[[#This Row],[50]]</f>
        <v>5.9638028609000006E-13</v>
      </c>
      <c r="BA537" s="10">
        <f>3/24000000*OO[[#This Row],[109 (02JUL1985 12:00:00)-Water Temperature (C)]]*OO[[#This Row],[51]]</f>
        <v>3.4566444606225002E-12</v>
      </c>
      <c r="BB537" s="10">
        <f>3/24000000*OO[[#This Row],[110 (02JUL1985 15:00:00)-Water Temperature (C)]]*OO[[#This Row],[52]]</f>
        <v>1.7409557177938751E-11</v>
      </c>
      <c r="BC537" s="10">
        <f>3/24000000*OO[[#This Row],[111 (02JUL1985 18:00:00)-Water Temperature (C)]]*OO[[#This Row],[53]]</f>
        <v>7.7006354523100001E-11</v>
      </c>
      <c r="BD537" s="10">
        <f>3/24000000*OO[[#This Row],[112 (02JUL1985 21:00:00)-Water Temperature (C)]]*OO[[#This Row],[54]]</f>
        <v>3.0321579262649999E-10</v>
      </c>
      <c r="BE537" s="10">
        <f>3/24000000*OO[[#This Row],[113 (03JUL1985 00:00:00)-Water Temperature (C)]]*OO[[#This Row],[55]]</f>
        <v>1.0755863172587499E-9</v>
      </c>
      <c r="BF537" s="10">
        <f>3/24000000*OO[[#This Row],[114 (03JUL1985 03:00:00)-Water Temperature (C)]]*OO[[#This Row],[56]]</f>
        <v>3.4717069729649997E-9</v>
      </c>
      <c r="BG537" s="10">
        <f>3/24000000*OO[[#This Row],[115 (03JUL1985 06:00:00)-Water Temperature (C)]]*OO[[#This Row],[57]]</f>
        <v>1.0249219338989999E-8</v>
      </c>
      <c r="BH537" s="10">
        <f>3/24000000*OO[[#This Row],[116 (03JUL1985 09:00:00)-Water Temperature (C)]]*OO[[#This Row],[58]]</f>
        <v>2.7803052251988749E-8</v>
      </c>
      <c r="BI537" s="10">
        <f>3/24000000*OO[[#This Row],[117 (03JUL1985 12:00:00)-Water Temperature (C)]]*OO[[#This Row],[59]]</f>
        <v>6.9845135341274989E-8</v>
      </c>
      <c r="BJ537" s="10">
        <f>3/24000000*OO[[#This Row],[118 (03JUL1985 15:00:00)-Water Temperature (C)]]*OO[[#This Row],[60]]</f>
        <v>1.6344485743705E-7</v>
      </c>
      <c r="BK537" s="10">
        <f>3/24000000*OO[[#This Row],[119 (03JUL1985 18:00:00)-Water Temperature (C)]]*OO[[#This Row],[61]]</f>
        <v>3.5828179282125005E-7</v>
      </c>
      <c r="BL537" s="10">
        <f>3/24000000*OO[[#This Row],[120 (03JUL1985 21:00:00)-Water Temperature (C)]]*OO[[#This Row],[62]]</f>
        <v>7.4075913374862503E-7</v>
      </c>
      <c r="BM537" s="10">
        <f>3/24000000*OO[[#This Row],[121 (04JUL1985 00:00:00)-Water Temperature (C)]]*OO[[#This Row],[63]]</f>
        <v>1.4554313920517499E-6</v>
      </c>
      <c r="BN537" s="10">
        <f>3/24000000*OO[[#This Row],[122 (04JUL1985 03:00:00)-Water Temperature (C)]]*OO[[#This Row],[64]]</f>
        <v>2.7372733421274997E-6</v>
      </c>
      <c r="BO537" s="10">
        <f>3/24000000*OO[[#This Row],[123 (04JUL1985 06:00:00)-Water Temperature (C)]]*OO[[#This Row],[65]]</f>
        <v>4.9222570984774999E-6</v>
      </c>
      <c r="BP537" s="10">
        <f>3/24000000*OO[[#This Row],[124 (04JUL1985 09:00:00)-Water Temperature (C)]]*OO[[#This Row],[66]]</f>
        <v>8.4810186404200001E-6</v>
      </c>
      <c r="BQ537" s="10">
        <f>3/24000000*OO[[#This Row],[125 (04JUL1985 12:00:00)-Water Temperature (C)]]*OO[[#This Row],[67]]</f>
        <v>1.4026097081894999E-5</v>
      </c>
      <c r="BR537" s="10">
        <f>3/24000000*OO[[#This Row],[126 (04JUL1985 15:00:00)-Water Temperature (C)]]*OO[[#This Row],[68]]</f>
        <v>2.2367033338366248E-5</v>
      </c>
      <c r="BS537" s="10">
        <f>3/24000000*OO[[#This Row],[127 (04JUL1985 18:00:00)-Water Temperature (C)]]*OO[[#This Row],[69]]</f>
        <v>3.4480898508424999E-5</v>
      </c>
      <c r="BT537" s="10">
        <f>3/24000000*OO[[#This Row],[128 (04JUL1985 21:00:00)-Water Temperature (C)]]*OO[[#This Row],[70]]</f>
        <v>5.1606284997749996E-5</v>
      </c>
      <c r="BU537" s="10">
        <f>3/24000000*OO[[#This Row],[129 (05JUL1985 00:00:00)-Water Temperature (C)]]*OO[[#This Row],[71]]</f>
        <v>7.5276892516137496E-5</v>
      </c>
      <c r="BV537" s="10">
        <f>3/24000000*OO[[#This Row],[130 (05JUL1985 03:00:00)-Water Temperature (C)]]*OO[[#This Row],[72]]</f>
        <v>1.0751558601051251E-4</v>
      </c>
      <c r="BW537" s="10">
        <f>3/24000000*OO[[#This Row],[131 (05JUL1985 06:00:00)-Water Temperature (C)]]*OO[[#This Row],[73]]</f>
        <v>1.5001934374560001E-4</v>
      </c>
      <c r="BX537" s="10">
        <f>3/24000000*OO[[#This Row],[132 (05JUL1985 09:00:00)-Water Temperature (C)]]*OO[[#This Row],[74]]</f>
        <v>2.0477238799024996E-4</v>
      </c>
      <c r="BY537" s="10">
        <f>3/24000000*OO[[#This Row],[133 (05JUL1985 12:00:00)-Water Temperature (C)]]*OO[[#This Row],[75]]</f>
        <v>2.7378683859037497E-4</v>
      </c>
      <c r="BZ537" s="10">
        <f>3/24000000*OO[[#This Row],[134 (05JUL1985 15:00:00)-Water Temperature (C)]]*OO[[#This Row],[76]]</f>
        <v>3.5868745790459998E-4</v>
      </c>
      <c r="CA537" s="10">
        <f>3/24000000*OO[[#This Row],[135 (05JUL1985 18:00:00)-Water Temperature (C)]]*OO[[#This Row],[77]]</f>
        <v>4.6140037379362495E-4</v>
      </c>
      <c r="CB537" s="10">
        <f>3/24000000*OO[[#This Row],[136 (05JUL1985 21:00:00)-Water Temperature (C)]]*OO[[#This Row],[78]]</f>
        <v>5.8410440367825001E-4</v>
      </c>
      <c r="CC537" s="10">
        <f>3/24000000*OO[[#This Row],[137 (06JUL1985 00:00:00)-Water Temperature (C)]]*OO[[#This Row],[79]]</f>
        <v>7.2958289767087502E-4</v>
      </c>
      <c r="CD537" s="10">
        <f>3/24000000*OO[[#This Row],[138 (06JUL1985 03:00:00)-Water Temperature (C)]]*OO[[#This Row],[80]]</f>
        <v>9.0205771905150004E-4</v>
      </c>
      <c r="CE537" s="10">
        <f>3/24000000*OO[[#This Row],[139 (06JUL1985 06:00:00)-Water Temperature (C)]]*OO[[#This Row],[81]]</f>
        <v>1.101971648869E-3</v>
      </c>
      <c r="CF537" s="10">
        <f>3/24000000*OO[[#This Row],[140 (06JUL1985 09:00:00)-Water Temperature (C)]]*OO[[#This Row],[82]]</f>
        <v>1.3306521422662499E-3</v>
      </c>
      <c r="CG537" s="10">
        <f>3/24000000*OO[[#This Row],[141 (06JUL1985 12:00:00)-Water Temperature (C)]]*OO[[#This Row],[83]]</f>
        <v>1.5877454428002498E-3</v>
      </c>
      <c r="CH537" s="10">
        <f>3/24000000*OO[[#This Row],[142 (06JUL1985 15:00:00)-Water Temperature (C)]]*OO[[#This Row],[84]]</f>
        <v>1.8724794164658748E-3</v>
      </c>
      <c r="CI537" s="10">
        <f>3/24000000*OO[[#This Row],[143 (06JUL1985 18:00:00)-Water Temperature (C)]]*OO[[#This Row],[85]]</f>
        <v>2.18258344047E-3</v>
      </c>
      <c r="CJ537" s="10">
        <f>3/24000000*OO[[#This Row],[144 (06JUL1985 21:00:00)-Water Temperature (C)]]*OO[[#This Row],[86]]</f>
        <v>2.5206050481974998E-3</v>
      </c>
      <c r="CK537" s="10">
        <f>3/24000000*OO[[#This Row],[145 (07JUL1985 00:00:00)-Water Temperature (C)]]*OO[[#This Row],[87]]</f>
        <v>2.8886745423323751E-3</v>
      </c>
      <c r="CL537" s="10">
        <f>3/24000000*OO[[#This Row],[146 (07JUL1985 03:00:00)-Water Temperature (C)]]*OO[[#This Row],[88]]</f>
        <v>3.2973120803812496E-3</v>
      </c>
      <c r="CM537" s="10">
        <f>3/24000000*OO[[#This Row],[147 (07JUL1985 06:00:00)-Water Temperature (C)]]*OO[[#This Row],[89]]</f>
        <v>3.7347753705112494E-3</v>
      </c>
      <c r="CN537" s="10">
        <f>3/24000000*OO[[#This Row],[148 (07JUL1985 09:00:00)-Water Temperature (C)]]*OO[[#This Row],[90]]</f>
        <v>4.1979857981499996E-3</v>
      </c>
      <c r="CO537" s="10">
        <f>3/24000000*OO[[#This Row],[149 (07JUL1985 12:00:00)-Water Temperature (C)]]*OO[[#This Row],[91]]</f>
        <v>4.6866246789999998E-3</v>
      </c>
      <c r="CP537" s="10">
        <f>3/24000000*OO[[#This Row],[150 (07JUL1985 15:00:00)-Water Temperature (C)]]*OO[[#This Row],[92]]</f>
        <v>5.2027629601799994E-3</v>
      </c>
      <c r="CQ537" s="10">
        <f>3/24000000*OO[[#This Row],[151 (07JUL1985 18:00:00)-Water Temperature (C)]]*OO[[#This Row],[93]]</f>
        <v>5.7403046958699995E-3</v>
      </c>
      <c r="CR537" s="10">
        <f>3/24000000*OO[[#This Row],[152 (07JUL1985 21:00:00)-Water Temperature (C)]]*OO[[#This Row],[94]]</f>
        <v>6.3012359092375E-3</v>
      </c>
      <c r="CS537" s="10">
        <f>3/24000000*OO[[#This Row],[153 (08JUL1985 00:00:00)-Water Temperature (C)]]*OO[[#This Row],[95]]</f>
        <v>6.8869537590799997E-3</v>
      </c>
      <c r="CT537" s="10">
        <f>3/24000000*OO[[#This Row],[154 (08JUL1985 03:00:00)-Water Temperature (C)]]*OO[[#This Row],[96]]</f>
        <v>7.522126700621249E-3</v>
      </c>
      <c r="CU537" s="10">
        <f>3/24000000*OO[[#This Row],[155 (08JUL1985 06:00:00)-Water Temperature (C)]]*OO[[#This Row],[97]]</f>
        <v>8.188659594456249E-3</v>
      </c>
      <c r="CV537" s="10">
        <f>3/24000000*OO[[#This Row],[156 (08JUL1985 09:00:00)-Water Temperature (C)]]*OO[[#This Row],[98]]</f>
        <v>8.8710833049375007E-3</v>
      </c>
      <c r="CW537" s="10">
        <f>3/24000000*OO[[#This Row],[157 (08JUL1985 12:00:00)-Water Temperature (C)]]*OO[[#This Row],[99]]</f>
        <v>9.569891805078749E-3</v>
      </c>
    </row>
    <row r="538" spans="1:101" x14ac:dyDescent="0.35">
      <c r="A538" t="s">
        <v>545</v>
      </c>
      <c r="B538">
        <v>727.89599999999996</v>
      </c>
      <c r="C538" s="10">
        <f>3/24*OO[[#This Row],[59 (26JUN1985 06:00:00)-Water Temperature (C)]]*OO[[#This Row],[1]]/SUM(OO[1])</f>
        <v>0</v>
      </c>
      <c r="D538" s="10">
        <f>3/24*OO[[#This Row],[60 (26JUN1985 09:00:00)-Water Temperature (C)]]*OO[[#This Row],[2]]/SUM(OO[2])</f>
        <v>0</v>
      </c>
      <c r="E538" s="10">
        <f>3/24*OO[[#This Row],[61 (26JUN1985 12:00:00)-Water Temperature (C)]]*OO[[#This Row],[3]]/SUM(OO[3])</f>
        <v>0</v>
      </c>
      <c r="F538" s="10">
        <f>3/24*OO[[#This Row],[62 (26JUN1985 15:00:00)-Water Temperature (C)]]*OO[[#This Row],[4]]/SUM(OO[4])</f>
        <v>0</v>
      </c>
      <c r="G538" s="10">
        <f>3/24*OO[[#This Row],[63 (26JUN1985 18:00:00)-Water Temperature (C)]]*OO[[#This Row],[5]]/SUM(OO[5])</f>
        <v>0</v>
      </c>
      <c r="H538" s="10">
        <f>3/24*OO[[#This Row],[64 (26JUN1985 21:00:00)-Water Temperature (C)]]*OO[[#This Row],[6]]/SUM(OO[6])</f>
        <v>0</v>
      </c>
      <c r="I538" s="10">
        <f>3/24*OO[[#This Row],[65 (27JUN1985 00:00:00)-Water Temperature (C)]]*OO[[#This Row],[7]]/SUM(OO[7])</f>
        <v>0</v>
      </c>
      <c r="J538" s="10">
        <f>3/24*OO[[#This Row],[66 (27JUN1985 03:00:00)-Water Temperature (C)]]*OO[[#This Row],[8]]/SUM(OO[8])</f>
        <v>0</v>
      </c>
      <c r="K538" s="10">
        <f>3/24*OO[[#This Row],[67 (27JUN1985 06:00:00)-Water Temperature (C)]]*OO[[#This Row],[9]]/SUM(OO[9])</f>
        <v>0</v>
      </c>
      <c r="L538" s="10">
        <f>3/24*OO[[#This Row],[68 (27JUN1985 09:00:00)-Water Temperature (C)]]*OO[[#This Row],[10]]/SUM(OO[10])</f>
        <v>0</v>
      </c>
      <c r="M538" s="10">
        <f>3/24*OO[[#This Row],[69 (27JUN1985 12:00:00)-Water Temperature (C)]]*OO[[#This Row],[11]]/SUM(OO[11])</f>
        <v>0</v>
      </c>
      <c r="N538" s="10">
        <f>3/24*OO[[#This Row],[70 (27JUN1985 15:00:00)-Water Temperature (C)]]*OO[[#This Row],[12]]/SUM(OO[12])</f>
        <v>0</v>
      </c>
      <c r="O538" s="10">
        <f>3/24*OO[[#This Row],[71 (27JUN1985 18:00:00)-Water Temperature (C)]]*OO[[#This Row],[13]]/SUM(OO[13])</f>
        <v>0</v>
      </c>
      <c r="P538" s="10">
        <f>3/24*OO[[#This Row],[72 (27JUN1985 21:00:00)-Water Temperature (C)]]*OO[[#This Row],[14]]/SUM(OO[14])</f>
        <v>0</v>
      </c>
      <c r="Q538" s="10">
        <f>3/24*OO[[#This Row],[73 (28JUN1985 00:00:00)-Water Temperature (C)]]*OO[[#This Row],[15]]/SUM(OO[15])</f>
        <v>0</v>
      </c>
      <c r="R538" s="10">
        <f>3/24*OO[[#This Row],[74 (28JUN1985 03:00:00)-Water Temperature (C)]]*OO[[#This Row],[16]]/SUM(OO[16])</f>
        <v>0</v>
      </c>
      <c r="S538" s="10">
        <f>3/24*OO[[#This Row],[75 (28JUN1985 06:00:00)-Water Temperature (C)]]*OO[[#This Row],[17]]/SUM(OO[17])</f>
        <v>0</v>
      </c>
      <c r="T538" s="10">
        <f>3/24*OO[[#This Row],[76 (28JUN1985 09:00:00)-Water Temperature (C)]]*OO[[#This Row],[18]]/SUM(OO[18])</f>
        <v>0</v>
      </c>
      <c r="U538" s="10">
        <f>3/24*OO[[#This Row],[77 (28JUN1985 12:00:00)-Water Temperature (C)]]*OO[[#This Row],[19]]/SUM(OO[19])</f>
        <v>0</v>
      </c>
      <c r="V538" s="10">
        <f>3/24000000*OO[[#This Row],[78 (28JUN1985 15:00:00)-Water Temperature (C)]]*OO[[#This Row],[20]]</f>
        <v>0</v>
      </c>
      <c r="W538" s="10">
        <f>3/24000000*OO[[#This Row],[79 (28JUN1985 18:00:00)-Water Temperature (C)]]*OO[[#This Row],[21]]</f>
        <v>0</v>
      </c>
      <c r="X538" s="10">
        <f>3/24000000*OO[[#This Row],[80 (28JUN1985 21:00:00)-Water Temperature (C)]]*OO[[#This Row],[22]]</f>
        <v>0</v>
      </c>
      <c r="Y538" s="10">
        <f>3/24000000*OO[[#This Row],[81 (29JUN1985 00:00:00)-Water Temperature (C)]]*OO[[#This Row],[23]]</f>
        <v>0</v>
      </c>
      <c r="Z538" s="10">
        <f>3/24000000*OO[[#This Row],[82 (29JUN1985 03:00:00)-Water Temperature (C)]]*OO[[#This Row],[24]]</f>
        <v>0</v>
      </c>
      <c r="AA538" s="10">
        <f>3/24000000*OO[[#This Row],[83 (29JUN1985 06:00:00)-Water Temperature (C)]]*OO[[#This Row],[25]]</f>
        <v>0</v>
      </c>
      <c r="AB538" s="10">
        <f>3/24000000*OO[[#This Row],[84 (29JUN1985 09:00:00)-Water Temperature (C)]]*OO[[#This Row],[26]]</f>
        <v>0</v>
      </c>
      <c r="AC538" s="10">
        <f>3/24000000*OO[[#This Row],[85 (29JUN1985 12:00:00)-Water Temperature (C)]]*OO[[#This Row],[27]]</f>
        <v>0</v>
      </c>
      <c r="AD538" s="10">
        <f>3/24000000*OO[[#This Row],[86 (29JUN1985 15:00:00)-Water Temperature (C)]]*OO[[#This Row],[28]]</f>
        <v>0</v>
      </c>
      <c r="AE538" s="10">
        <f>3/24000000*OO[[#This Row],[88 (29JUN1985 21:00:00)-Water Temperature (C)]]*OO[[#This Row],[30]]</f>
        <v>0</v>
      </c>
      <c r="AF538" s="10">
        <f>3/24000000*OO[[#This Row],[88 (29JUN1985 21:00:00)-Water Temperature (C)]]*OO[[#This Row],[30]]</f>
        <v>0</v>
      </c>
      <c r="AG538" s="10">
        <f>3/24000000*OO[[#This Row],[89 (30JUN1985 00:00:00)-Water Temperature (C)]]*OO[[#This Row],[31]]</f>
        <v>0</v>
      </c>
      <c r="AH538" s="10">
        <f>3/24000000*OO[[#This Row],[90 (30JUN1985 03:00:00)-Water Temperature (C)]]*OO[[#This Row],[32]]</f>
        <v>0</v>
      </c>
      <c r="AI538" s="10">
        <f>3/24000000*OO[[#This Row],[91 (30JUN1985 06:00:00)-Water Temperature (C)]]*OO[[#This Row],[33]]</f>
        <v>0</v>
      </c>
      <c r="AJ538" s="10">
        <f>3/24000000*OO[[#This Row],[92 (30JUN1985 09:00:00)-Water Temperature (C)]]*OO[[#This Row],[34]]</f>
        <v>9.7413254343974986E-41</v>
      </c>
      <c r="AK538" s="10">
        <f>3/24000000*OO[[#This Row],[93 (30JUN1985 12:00:00)-Water Temperature (C)]]*OO[[#This Row],[35]]</f>
        <v>1.3706320056284999E-37</v>
      </c>
      <c r="AL538" s="10">
        <f>3/24000000*OO[[#This Row],[94 (30JUN1985 15:00:00)-Water Temperature (C)]]*OO[[#This Row],[36]]</f>
        <v>9.4950779902600002E-35</v>
      </c>
      <c r="AM538" s="10">
        <f>3/24000000*OO[[#This Row],[95 (30JUN1985 18:00:00)-Water Temperature (C)]]*OO[[#This Row],[37]]</f>
        <v>3.5598933091274999E-32</v>
      </c>
      <c r="AN538" s="10">
        <f>3/24000000*OO[[#This Row],[96 (30JUN1985 21:00:00)-Water Temperature (C)]]*OO[[#This Row],[38]]</f>
        <v>7.8177685057874993E-30</v>
      </c>
      <c r="AO538" s="10">
        <f>3/24000000*OO[[#This Row],[97 (01JUL1985 00:00:00)-Water Temperature (C)]]*OO[[#This Row],[39]]</f>
        <v>1.0694013268559998E-27</v>
      </c>
      <c r="AP538" s="10">
        <f>3/24000000*OO[[#This Row],[98 (01JUL1985 03:00:00)-Water Temperature (C)]]*OO[[#This Row],[40]]</f>
        <v>9.59834773044E-26</v>
      </c>
      <c r="AQ538" s="10">
        <f>3/24000000*OO[[#This Row],[99 (01JUL1985 06:00:00)-Water Temperature (C)]]*OO[[#This Row],[41]]</f>
        <v>5.8740991455937505E-24</v>
      </c>
      <c r="AR538" s="10">
        <f>3/24000000*OO[[#This Row],[100 (01JUL1985 09:00:00)-Water Temperature (C)]]*OO[[#This Row],[42]]</f>
        <v>2.5407038141499998E-22</v>
      </c>
      <c r="AS538" s="10">
        <f>3/24000000*OO[[#This Row],[101 (01JUL1985 12:00:00)-Water Temperature (C)]]*OO[[#This Row],[43]]</f>
        <v>8.0375056469062497E-21</v>
      </c>
      <c r="AT538" s="10">
        <f>3/24000000*OO[[#This Row],[102 (01JUL1985 15:00:00)-Water Temperature (C)]]*OO[[#This Row],[44]]</f>
        <v>1.9154711897055E-19</v>
      </c>
      <c r="AU538" s="10">
        <f>3/24000000*OO[[#This Row],[103 (01JUL1985 18:00:00)-Water Temperature (C)]]*OO[[#This Row],[45]]</f>
        <v>3.5309086898862493E-18</v>
      </c>
      <c r="AV538" s="10">
        <f>3/24000000*OO[[#This Row],[104 (01JUL1985 21:00:00)-Water Temperature (C)]]*OO[[#This Row],[46]]</f>
        <v>5.1497784719699993E-17</v>
      </c>
      <c r="AW538" s="10">
        <f>3/24000000*OO[[#This Row],[105 (02JUL1985 00:00:00)-Water Temperature (C)]]*OO[[#This Row],[47]]</f>
        <v>6.0682249351749983E-16</v>
      </c>
      <c r="AX538" s="10">
        <f>3/24000000*OO[[#This Row],[106 (02JUL1985 03:00:00)-Water Temperature (C)]]*OO[[#This Row],[48]]</f>
        <v>5.8971068481324995E-15</v>
      </c>
      <c r="AY538" s="10">
        <f>3/24000000*OO[[#This Row],[107 (02JUL1985 06:00:00)-Water Temperature (C)]]*OO[[#This Row],[49]]</f>
        <v>4.7933397652125005E-14</v>
      </c>
      <c r="AZ538" s="10">
        <f>3/24000000*OO[[#This Row],[108 (02JUL1985 09:00:00)-Water Temperature (C)]]*OO[[#This Row],[50]]</f>
        <v>3.3059071494578745E-13</v>
      </c>
      <c r="BA538" s="10">
        <f>3/24000000*OO[[#This Row],[109 (02JUL1985 12:00:00)-Water Temperature (C)]]*OO[[#This Row],[51]]</f>
        <v>1.9579410577402499E-12</v>
      </c>
      <c r="BB538" s="10">
        <f>3/24000000*OO[[#This Row],[110 (02JUL1985 15:00:00)-Water Temperature (C)]]*OO[[#This Row],[52]]</f>
        <v>1.0067002335787499E-11</v>
      </c>
      <c r="BC538" s="10">
        <f>3/24000000*OO[[#This Row],[111 (02JUL1985 18:00:00)-Water Temperature (C)]]*OO[[#This Row],[53]]</f>
        <v>4.5418499164349998E-11</v>
      </c>
      <c r="BD538" s="10">
        <f>3/24000000*OO[[#This Row],[112 (02JUL1985 21:00:00)-Water Temperature (C)]]*OO[[#This Row],[54]]</f>
        <v>1.8226162446299998E-10</v>
      </c>
      <c r="BE538" s="10">
        <f>3/24000000*OO[[#This Row],[113 (03JUL1985 00:00:00)-Water Temperature (C)]]*OO[[#This Row],[55]]</f>
        <v>6.5839178309400002E-10</v>
      </c>
      <c r="BF538" s="10">
        <f>3/24000000*OO[[#This Row],[114 (03JUL1985 03:00:00)-Water Temperature (C)]]*OO[[#This Row],[56]]</f>
        <v>2.1624137511317499E-9</v>
      </c>
      <c r="BG538" s="10">
        <f>3/24000000*OO[[#This Row],[115 (03JUL1985 06:00:00)-Water Temperature (C)]]*OO[[#This Row],[57]]</f>
        <v>6.4906510999325009E-9</v>
      </c>
      <c r="BH538" s="10">
        <f>3/24000000*OO[[#This Row],[116 (03JUL1985 09:00:00)-Water Temperature (C)]]*OO[[#This Row],[58]]</f>
        <v>1.788848389927375E-8</v>
      </c>
      <c r="BI538" s="10">
        <f>3/24000000*OO[[#This Row],[117 (03JUL1985 12:00:00)-Water Temperature (C)]]*OO[[#This Row],[59]]</f>
        <v>4.5625700979512498E-8</v>
      </c>
      <c r="BJ538" s="10">
        <f>3/24000000*OO[[#This Row],[118 (03JUL1985 15:00:00)-Water Temperature (C)]]*OO[[#This Row],[60]]</f>
        <v>1.0832517397428749E-7</v>
      </c>
      <c r="BK538" s="10">
        <f>3/24000000*OO[[#This Row],[119 (03JUL1985 18:00:00)-Water Temperature (C)]]*OO[[#This Row],[61]]</f>
        <v>2.4076454761567497E-7</v>
      </c>
      <c r="BL538" s="10">
        <f>3/24000000*OO[[#This Row],[120 (03JUL1985 21:00:00)-Water Temperature (C)]]*OO[[#This Row],[62]]</f>
        <v>5.0439884993637496E-7</v>
      </c>
      <c r="BM538" s="10">
        <f>3/24000000*OO[[#This Row],[121 (04JUL1985 00:00:00)-Water Temperature (C)]]*OO[[#This Row],[63]]</f>
        <v>1.0036136345308751E-6</v>
      </c>
      <c r="BN538" s="10">
        <f>3/24000000*OO[[#This Row],[122 (04JUL1985 03:00:00)-Water Temperature (C)]]*OO[[#This Row],[64]]</f>
        <v>1.9103510068612503E-6</v>
      </c>
      <c r="BO538" s="10">
        <f>3/24000000*OO[[#This Row],[123 (04JUL1985 06:00:00)-Water Temperature (C)]]*OO[[#This Row],[65]]</f>
        <v>3.4746137241836253E-6</v>
      </c>
      <c r="BP538" s="10">
        <f>3/24000000*OO[[#This Row],[124 (04JUL1985 09:00:00)-Water Temperature (C)]]*OO[[#This Row],[66]]</f>
        <v>6.0519461631825003E-6</v>
      </c>
      <c r="BQ538" s="10">
        <f>3/24000000*OO[[#This Row],[125 (04JUL1985 12:00:00)-Water Temperature (C)]]*OO[[#This Row],[67]]</f>
        <v>1.0112703085759999E-5</v>
      </c>
      <c r="BR538" s="10">
        <f>3/24000000*OO[[#This Row],[126 (04JUL1985 15:00:00)-Water Temperature (C)]]*OO[[#This Row],[68]]</f>
        <v>1.628632385232875E-5</v>
      </c>
      <c r="BS538" s="10">
        <f>3/24000000*OO[[#This Row],[127 (04JUL1985 18:00:00)-Water Temperature (C)]]*OO[[#This Row],[69]]</f>
        <v>2.5344916081428746E-5</v>
      </c>
      <c r="BT538" s="10">
        <f>3/24000000*OO[[#This Row],[128 (04JUL1985 21:00:00)-Water Temperature (C)]]*OO[[#This Row],[70]]</f>
        <v>3.8275465512374994E-5</v>
      </c>
      <c r="BU538" s="10">
        <f>3/24000000*OO[[#This Row],[129 (05JUL1985 00:00:00)-Water Temperature (C)]]*OO[[#This Row],[71]]</f>
        <v>5.6313521576549997E-5</v>
      </c>
      <c r="BV538" s="10">
        <f>3/24000000*OO[[#This Row],[130 (05JUL1985 03:00:00)-Water Temperature (C)]]*OO[[#This Row],[72]]</f>
        <v>8.1092072306399992E-5</v>
      </c>
      <c r="BW538" s="10">
        <f>3/24000000*OO[[#This Row],[131 (05JUL1985 06:00:00)-Water Temperature (C)]]*OO[[#This Row],[73]]</f>
        <v>1.1403213160884998E-4</v>
      </c>
      <c r="BX538" s="10">
        <f>3/24000000*OO[[#This Row],[132 (05JUL1985 09:00:00)-Water Temperature (C)]]*OO[[#This Row],[74]]</f>
        <v>1.5680350079745001E-4</v>
      </c>
      <c r="BY538" s="10">
        <f>3/24000000*OO[[#This Row],[133 (05JUL1985 12:00:00)-Water Temperature (C)]]*OO[[#This Row],[75]]</f>
        <v>2.1113420328844999E-4</v>
      </c>
      <c r="BZ538" s="10">
        <f>3/24000000*OO[[#This Row],[134 (05JUL1985 15:00:00)-Water Temperature (C)]]*OO[[#This Row],[76]]</f>
        <v>2.7847046102118749E-4</v>
      </c>
      <c r="CA538" s="10">
        <f>3/24000000*OO[[#This Row],[135 (05JUL1985 18:00:00)-Water Temperature (C)]]*OO[[#This Row],[77]]</f>
        <v>3.6053449275939999E-4</v>
      </c>
      <c r="CB538" s="10">
        <f>3/24000000*OO[[#This Row],[136 (05JUL1985 21:00:00)-Water Temperature (C)]]*OO[[#This Row],[78]]</f>
        <v>4.5924207772499994E-4</v>
      </c>
      <c r="CC538" s="10">
        <f>3/24000000*OO[[#This Row],[137 (06JUL1985 00:00:00)-Water Temperature (C)]]*OO[[#This Row],[79]]</f>
        <v>5.7704141593349992E-4</v>
      </c>
      <c r="CD538" s="10">
        <f>3/24000000*OO[[#This Row],[138 (06JUL1985 03:00:00)-Water Temperature (C)]]*OO[[#This Row],[80]]</f>
        <v>7.1750686669524999E-4</v>
      </c>
      <c r="CE538" s="10">
        <f>3/24000000*OO[[#This Row],[139 (06JUL1985 06:00:00)-Water Temperature (C)]]*OO[[#This Row],[81]]</f>
        <v>8.8126796426800001E-4</v>
      </c>
      <c r="CF538" s="10">
        <f>3/24000000*OO[[#This Row],[140 (06JUL1985 09:00:00)-Water Temperature (C)]]*OO[[#This Row],[82]]</f>
        <v>1.0696525416464999E-3</v>
      </c>
      <c r="CG538" s="10">
        <f>3/24000000*OO[[#This Row],[141 (06JUL1985 12:00:00)-Water Temperature (C)]]*OO[[#This Row],[83]]</f>
        <v>1.2826361295755E-3</v>
      </c>
      <c r="CH538" s="10">
        <f>3/24000000*OO[[#This Row],[142 (06JUL1985 15:00:00)-Water Temperature (C)]]*OO[[#This Row],[84]]</f>
        <v>1.5197931587437501E-3</v>
      </c>
      <c r="CI538" s="10">
        <f>3/24000000*OO[[#This Row],[143 (06JUL1985 18:00:00)-Water Temperature (C)]]*OO[[#This Row],[85]]</f>
        <v>1.7795701633389997E-3</v>
      </c>
      <c r="CJ538" s="10">
        <f>3/24000000*OO[[#This Row],[144 (06JUL1985 21:00:00)-Water Temperature (C)]]*OO[[#This Row],[86]]</f>
        <v>2.0641952274457502E-3</v>
      </c>
      <c r="CK538" s="10">
        <f>3/24000000*OO[[#This Row],[145 (07JUL1985 00:00:00)-Water Temperature (C)]]*OO[[#This Row],[87]]</f>
        <v>2.3756397183990001E-3</v>
      </c>
      <c r="CL538" s="10">
        <f>3/24000000*OO[[#This Row],[146 (07JUL1985 03:00:00)-Water Temperature (C)]]*OO[[#This Row],[88]]</f>
        <v>2.7227767449749998E-3</v>
      </c>
      <c r="CM538" s="10">
        <f>3/24000000*OO[[#This Row],[147 (07JUL1985 06:00:00)-Water Temperature (C)]]*OO[[#This Row],[89]]</f>
        <v>3.0959371322519997E-3</v>
      </c>
      <c r="CN538" s="10">
        <f>3/24000000*OO[[#This Row],[148 (07JUL1985 09:00:00)-Water Temperature (C)]]*OO[[#This Row],[90]]</f>
        <v>3.4929749403468748E-3</v>
      </c>
      <c r="CO538" s="10">
        <f>3/24000000*OO[[#This Row],[149 (07JUL1985 12:00:00)-Water Temperature (C)]]*OO[[#This Row],[91]]</f>
        <v>3.9136541318700001E-3</v>
      </c>
      <c r="CP538" s="10">
        <f>3/24000000*OO[[#This Row],[150 (07JUL1985 15:00:00)-Water Temperature (C)]]*OO[[#This Row],[92]]</f>
        <v>4.3597035702312497E-3</v>
      </c>
      <c r="CQ538" s="10">
        <f>3/24000000*OO[[#This Row],[151 (07JUL1985 18:00:00)-Water Temperature (C)]]*OO[[#This Row],[93]]</f>
        <v>4.826246038E-3</v>
      </c>
      <c r="CR538" s="10">
        <f>3/24000000*OO[[#This Row],[152 (07JUL1985 21:00:00)-Water Temperature (C)]]*OO[[#This Row],[94]]</f>
        <v>5.3149835143300002E-3</v>
      </c>
      <c r="CS538" s="10">
        <f>3/24000000*OO[[#This Row],[153 (08JUL1985 00:00:00)-Water Temperature (C)]]*OO[[#This Row],[95]]</f>
        <v>5.8272842427649994E-3</v>
      </c>
      <c r="CT538" s="10">
        <f>3/24000000*OO[[#This Row],[154 (08JUL1985 03:00:00)-Water Temperature (C)]]*OO[[#This Row],[96]]</f>
        <v>6.3840318436462493E-3</v>
      </c>
      <c r="CU538" s="10">
        <f>3/24000000*OO[[#This Row],[155 (08JUL1985 06:00:00)-Water Temperature (C)]]*OO[[#This Row],[97]]</f>
        <v>6.9698327911800004E-3</v>
      </c>
      <c r="CV538" s="10">
        <f>3/24000000*OO[[#This Row],[156 (08JUL1985 09:00:00)-Water Temperature (C)]]*OO[[#This Row],[98]]</f>
        <v>7.5717364459262498E-3</v>
      </c>
      <c r="CW538" s="10">
        <f>3/24000000*OO[[#This Row],[157 (08JUL1985 12:00:00)-Water Temperature (C)]]*OO[[#This Row],[99]]</f>
        <v>8.1902925734149996E-3</v>
      </c>
    </row>
    <row r="539" spans="1:101" x14ac:dyDescent="0.35">
      <c r="A539" t="s">
        <v>546</v>
      </c>
      <c r="B539">
        <v>739.1644</v>
      </c>
      <c r="C539" s="10">
        <f>3/24*OO[[#This Row],[59 (26JUN1985 06:00:00)-Water Temperature (C)]]*OO[[#This Row],[1]]/SUM(OO[1])</f>
        <v>0</v>
      </c>
      <c r="D539" s="10">
        <f>3/24*OO[[#This Row],[60 (26JUN1985 09:00:00)-Water Temperature (C)]]*OO[[#This Row],[2]]/SUM(OO[2])</f>
        <v>0</v>
      </c>
      <c r="E539" s="10">
        <f>3/24*OO[[#This Row],[61 (26JUN1985 12:00:00)-Water Temperature (C)]]*OO[[#This Row],[3]]/SUM(OO[3])</f>
        <v>0</v>
      </c>
      <c r="F539" s="10">
        <f>3/24*OO[[#This Row],[62 (26JUN1985 15:00:00)-Water Temperature (C)]]*OO[[#This Row],[4]]/SUM(OO[4])</f>
        <v>0</v>
      </c>
      <c r="G539" s="10">
        <f>3/24*OO[[#This Row],[63 (26JUN1985 18:00:00)-Water Temperature (C)]]*OO[[#This Row],[5]]/SUM(OO[5])</f>
        <v>0</v>
      </c>
      <c r="H539" s="10">
        <f>3/24*OO[[#This Row],[64 (26JUN1985 21:00:00)-Water Temperature (C)]]*OO[[#This Row],[6]]/SUM(OO[6])</f>
        <v>0</v>
      </c>
      <c r="I539" s="10">
        <f>3/24*OO[[#This Row],[65 (27JUN1985 00:00:00)-Water Temperature (C)]]*OO[[#This Row],[7]]/SUM(OO[7])</f>
        <v>0</v>
      </c>
      <c r="J539" s="10">
        <f>3/24*OO[[#This Row],[66 (27JUN1985 03:00:00)-Water Temperature (C)]]*OO[[#This Row],[8]]/SUM(OO[8])</f>
        <v>0</v>
      </c>
      <c r="K539" s="10">
        <f>3/24*OO[[#This Row],[67 (27JUN1985 06:00:00)-Water Temperature (C)]]*OO[[#This Row],[9]]/SUM(OO[9])</f>
        <v>0</v>
      </c>
      <c r="L539" s="10">
        <f>3/24*OO[[#This Row],[68 (27JUN1985 09:00:00)-Water Temperature (C)]]*OO[[#This Row],[10]]/SUM(OO[10])</f>
        <v>0</v>
      </c>
      <c r="M539" s="10">
        <f>3/24*OO[[#This Row],[69 (27JUN1985 12:00:00)-Water Temperature (C)]]*OO[[#This Row],[11]]/SUM(OO[11])</f>
        <v>0</v>
      </c>
      <c r="N539" s="10">
        <f>3/24*OO[[#This Row],[70 (27JUN1985 15:00:00)-Water Temperature (C)]]*OO[[#This Row],[12]]/SUM(OO[12])</f>
        <v>0</v>
      </c>
      <c r="O539" s="10">
        <f>3/24*OO[[#This Row],[71 (27JUN1985 18:00:00)-Water Temperature (C)]]*OO[[#This Row],[13]]/SUM(OO[13])</f>
        <v>0</v>
      </c>
      <c r="P539" s="10">
        <f>3/24*OO[[#This Row],[72 (27JUN1985 21:00:00)-Water Temperature (C)]]*OO[[#This Row],[14]]/SUM(OO[14])</f>
        <v>0</v>
      </c>
      <c r="Q539" s="10">
        <f>3/24*OO[[#This Row],[73 (28JUN1985 00:00:00)-Water Temperature (C)]]*OO[[#This Row],[15]]/SUM(OO[15])</f>
        <v>0</v>
      </c>
      <c r="R539" s="10">
        <f>3/24*OO[[#This Row],[74 (28JUN1985 03:00:00)-Water Temperature (C)]]*OO[[#This Row],[16]]/SUM(OO[16])</f>
        <v>0</v>
      </c>
      <c r="S539" s="10">
        <f>3/24*OO[[#This Row],[75 (28JUN1985 06:00:00)-Water Temperature (C)]]*OO[[#This Row],[17]]/SUM(OO[17])</f>
        <v>0</v>
      </c>
      <c r="T539" s="10">
        <f>3/24*OO[[#This Row],[76 (28JUN1985 09:00:00)-Water Temperature (C)]]*OO[[#This Row],[18]]/SUM(OO[18])</f>
        <v>0</v>
      </c>
      <c r="U539" s="10">
        <f>3/24*OO[[#This Row],[77 (28JUN1985 12:00:00)-Water Temperature (C)]]*OO[[#This Row],[19]]/SUM(OO[19])</f>
        <v>0</v>
      </c>
      <c r="V539" s="10">
        <f>3/24000000*OO[[#This Row],[78 (28JUN1985 15:00:00)-Water Temperature (C)]]*OO[[#This Row],[20]]</f>
        <v>0</v>
      </c>
      <c r="W539" s="10">
        <f>3/24000000*OO[[#This Row],[79 (28JUN1985 18:00:00)-Water Temperature (C)]]*OO[[#This Row],[21]]</f>
        <v>0</v>
      </c>
      <c r="X539" s="10">
        <f>3/24000000*OO[[#This Row],[80 (28JUN1985 21:00:00)-Water Temperature (C)]]*OO[[#This Row],[22]]</f>
        <v>0</v>
      </c>
      <c r="Y539" s="10">
        <f>3/24000000*OO[[#This Row],[81 (29JUN1985 00:00:00)-Water Temperature (C)]]*OO[[#This Row],[23]]</f>
        <v>0</v>
      </c>
      <c r="Z539" s="10">
        <f>3/24000000*OO[[#This Row],[82 (29JUN1985 03:00:00)-Water Temperature (C)]]*OO[[#This Row],[24]]</f>
        <v>0</v>
      </c>
      <c r="AA539" s="10">
        <f>3/24000000*OO[[#This Row],[83 (29JUN1985 06:00:00)-Water Temperature (C)]]*OO[[#This Row],[25]]</f>
        <v>0</v>
      </c>
      <c r="AB539" s="10">
        <f>3/24000000*OO[[#This Row],[84 (29JUN1985 09:00:00)-Water Temperature (C)]]*OO[[#This Row],[26]]</f>
        <v>0</v>
      </c>
      <c r="AC539" s="10">
        <f>3/24000000*OO[[#This Row],[85 (29JUN1985 12:00:00)-Water Temperature (C)]]*OO[[#This Row],[27]]</f>
        <v>0</v>
      </c>
      <c r="AD539" s="10">
        <f>3/24000000*OO[[#This Row],[86 (29JUN1985 15:00:00)-Water Temperature (C)]]*OO[[#This Row],[28]]</f>
        <v>0</v>
      </c>
      <c r="AE539" s="10">
        <f>3/24000000*OO[[#This Row],[88 (29JUN1985 21:00:00)-Water Temperature (C)]]*OO[[#This Row],[30]]</f>
        <v>0</v>
      </c>
      <c r="AF539" s="10">
        <f>3/24000000*OO[[#This Row],[88 (29JUN1985 21:00:00)-Water Temperature (C)]]*OO[[#This Row],[30]]</f>
        <v>0</v>
      </c>
      <c r="AG539" s="10">
        <f>3/24000000*OO[[#This Row],[89 (30JUN1985 00:00:00)-Water Temperature (C)]]*OO[[#This Row],[31]]</f>
        <v>0</v>
      </c>
      <c r="AH539" s="10">
        <f>3/24000000*OO[[#This Row],[90 (30JUN1985 03:00:00)-Water Temperature (C)]]*OO[[#This Row],[32]]</f>
        <v>0</v>
      </c>
      <c r="AI539" s="10">
        <f>3/24000000*OO[[#This Row],[91 (30JUN1985 06:00:00)-Water Temperature (C)]]*OO[[#This Row],[33]]</f>
        <v>0</v>
      </c>
      <c r="AJ539" s="10">
        <f>3/24000000*OO[[#This Row],[92 (30JUN1985 09:00:00)-Water Temperature (C)]]*OO[[#This Row],[34]]</f>
        <v>3.2242397568075E-41</v>
      </c>
      <c r="AK539" s="10">
        <f>3/24000000*OO[[#This Row],[93 (30JUN1985 12:00:00)-Water Temperature (C)]]*OO[[#This Row],[35]]</f>
        <v>4.7783108736099992E-38</v>
      </c>
      <c r="AL539" s="10">
        <f>3/24000000*OO[[#This Row],[94 (30JUN1985 15:00:00)-Water Temperature (C)]]*OO[[#This Row],[36]]</f>
        <v>3.4732317214687499E-35</v>
      </c>
      <c r="AM539" s="10">
        <f>3/24000000*OO[[#This Row],[95 (30JUN1985 18:00:00)-Water Temperature (C)]]*OO[[#This Row],[37]]</f>
        <v>1.3613041095847499E-32</v>
      </c>
      <c r="AN539" s="10">
        <f>3/24000000*OO[[#This Row],[96 (30JUN1985 21:00:00)-Water Temperature (C)]]*OO[[#This Row],[38]]</f>
        <v>3.1163947859651248E-30</v>
      </c>
      <c r="AO539" s="10">
        <f>3/24000000*OO[[#This Row],[97 (01JUL1985 00:00:00)-Water Temperature (C)]]*OO[[#This Row],[39]]</f>
        <v>4.4336140491562502E-28</v>
      </c>
      <c r="AP539" s="10">
        <f>3/24000000*OO[[#This Row],[98 (01JUL1985 03:00:00)-Water Temperature (C)]]*OO[[#This Row],[40]]</f>
        <v>4.1296983967237497E-26</v>
      </c>
      <c r="AQ539" s="10">
        <f>3/24000000*OO[[#This Row],[99 (01JUL1985 06:00:00)-Water Temperature (C)]]*OO[[#This Row],[41]]</f>
        <v>2.61773738985825E-24</v>
      </c>
      <c r="AR539" s="10">
        <f>3/24000000*OO[[#This Row],[100 (01JUL1985 09:00:00)-Water Temperature (C)]]*OO[[#This Row],[42]]</f>
        <v>1.170706792108E-22</v>
      </c>
      <c r="AS539" s="10">
        <f>3/24000000*OO[[#This Row],[101 (01JUL1985 12:00:00)-Water Temperature (C)]]*OO[[#This Row],[43]]</f>
        <v>3.8231993039549992E-21</v>
      </c>
      <c r="AT539" s="10">
        <f>3/24000000*OO[[#This Row],[102 (01JUL1985 15:00:00)-Water Temperature (C)]]*OO[[#This Row],[44]]</f>
        <v>9.3921969414349991E-20</v>
      </c>
      <c r="AU539" s="10">
        <f>3/24000000*OO[[#This Row],[103 (01JUL1985 18:00:00)-Water Temperature (C)]]*OO[[#This Row],[45]]</f>
        <v>1.782312246132E-18</v>
      </c>
      <c r="AV539" s="10">
        <f>3/24000000*OO[[#This Row],[104 (01JUL1985 21:00:00)-Water Temperature (C)]]*OO[[#This Row],[46]]</f>
        <v>2.67271740346875E-17</v>
      </c>
      <c r="AW539" s="10">
        <f>3/24000000*OO[[#This Row],[105 (02JUL1985 00:00:00)-Water Temperature (C)]]*OO[[#This Row],[47]]</f>
        <v>3.2345423699874998E-16</v>
      </c>
      <c r="AX539" s="10">
        <f>3/24000000*OO[[#This Row],[106 (02JUL1985 03:00:00)-Water Temperature (C)]]*OO[[#This Row],[48]]</f>
        <v>3.2249281628197494E-15</v>
      </c>
      <c r="AY539" s="10">
        <f>3/24000000*OO[[#This Row],[107 (02JUL1985 06:00:00)-Water Temperature (C)]]*OO[[#This Row],[49]]</f>
        <v>2.6865861930183747E-14</v>
      </c>
      <c r="AZ539" s="10">
        <f>3/24000000*OO[[#This Row],[108 (02JUL1985 09:00:00)-Water Temperature (C)]]*OO[[#This Row],[50]]</f>
        <v>1.8970586732579998E-13</v>
      </c>
      <c r="BA539" s="10">
        <f>3/24000000*OO[[#This Row],[109 (02JUL1985 12:00:00)-Water Temperature (C)]]*OO[[#This Row],[51]]</f>
        <v>1.1492135513700001E-12</v>
      </c>
      <c r="BB539" s="10">
        <f>3/24000000*OO[[#This Row],[110 (02JUL1985 15:00:00)-Water Temperature (C)]]*OO[[#This Row],[52]]</f>
        <v>6.0383229791062495E-12</v>
      </c>
      <c r="BC539" s="10">
        <f>3/24000000*OO[[#This Row],[111 (02JUL1985 18:00:00)-Water Temperature (C)]]*OO[[#This Row],[53]]</f>
        <v>2.7815510485361249E-11</v>
      </c>
      <c r="BD539" s="10">
        <f>3/24000000*OO[[#This Row],[112 (02JUL1985 21:00:00)-Water Temperature (C)]]*OO[[#This Row],[54]]</f>
        <v>1.1387639399444999E-10</v>
      </c>
      <c r="BE539" s="10">
        <f>3/24000000*OO[[#This Row],[113 (03JUL1985 00:00:00)-Water Temperature (C)]]*OO[[#This Row],[55]]</f>
        <v>4.1935207748499996E-10</v>
      </c>
      <c r="BF539" s="10">
        <f>3/24000000*OO[[#This Row],[114 (03JUL1985 03:00:00)-Water Temperature (C)]]*OO[[#This Row],[56]]</f>
        <v>1.4029280156294999E-9</v>
      </c>
      <c r="BG539" s="10">
        <f>3/24000000*OO[[#This Row],[115 (03JUL1985 06:00:00)-Water Temperature (C)]]*OO[[#This Row],[57]]</f>
        <v>4.2856771050412505E-9</v>
      </c>
      <c r="BH539" s="10">
        <f>3/24000000*OO[[#This Row],[116 (03JUL1985 09:00:00)-Water Temperature (C)]]*OO[[#This Row],[58]]</f>
        <v>1.2012009068545E-8</v>
      </c>
      <c r="BI539" s="10">
        <f>3/24000000*OO[[#This Row],[117 (03JUL1985 12:00:00)-Water Temperature (C)]]*OO[[#This Row],[59]]</f>
        <v>3.1136563593368747E-8</v>
      </c>
      <c r="BJ539" s="10">
        <f>3/24000000*OO[[#This Row],[118 (03JUL1985 15:00:00)-Water Temperature (C)]]*OO[[#This Row],[60]]</f>
        <v>7.5077413924525008E-8</v>
      </c>
      <c r="BK539" s="10">
        <f>3/24000000*OO[[#This Row],[119 (03JUL1985 18:00:00)-Water Temperature (C)]]*OO[[#This Row],[61]]</f>
        <v>1.6935435564419996E-7</v>
      </c>
      <c r="BL539" s="10">
        <f>3/24000000*OO[[#This Row],[120 (03JUL1985 21:00:00)-Water Temperature (C)]]*OO[[#This Row],[62]]</f>
        <v>3.5983947249062495E-7</v>
      </c>
      <c r="BM539" s="10">
        <f>3/24000000*OO[[#This Row],[121 (04JUL1985 00:00:00)-Water Temperature (C)]]*OO[[#This Row],[63]]</f>
        <v>7.2572885186724997E-7</v>
      </c>
      <c r="BN539" s="10">
        <f>3/24000000*OO[[#This Row],[122 (04JUL1985 03:00:00)-Water Temperature (C)]]*OO[[#This Row],[64]]</f>
        <v>1.399310974684E-6</v>
      </c>
      <c r="BO539" s="10">
        <f>3/24000000*OO[[#This Row],[123 (04JUL1985 06:00:00)-Water Temperature (C)]]*OO[[#This Row],[65]]</f>
        <v>2.5764246691108745E-6</v>
      </c>
      <c r="BP539" s="10">
        <f>3/24000000*OO[[#This Row],[124 (04JUL1985 09:00:00)-Water Temperature (C)]]*OO[[#This Row],[66]]</f>
        <v>4.5400220477137495E-6</v>
      </c>
      <c r="BQ539" s="10">
        <f>3/24000000*OO[[#This Row],[125 (04JUL1985 12:00:00)-Water Temperature (C)]]*OO[[#This Row],[67]]</f>
        <v>7.6711148958000019E-6</v>
      </c>
      <c r="BR539" s="10">
        <f>3/24000000*OO[[#This Row],[126 (04JUL1985 15:00:00)-Water Temperature (C)]]*OO[[#This Row],[68]]</f>
        <v>1.2486207235368752E-5</v>
      </c>
      <c r="BS539" s="10">
        <f>3/24000000*OO[[#This Row],[127 (04JUL1985 18:00:00)-Water Temperature (C)]]*OO[[#This Row],[69]]</f>
        <v>1.9629740560813747E-5</v>
      </c>
      <c r="BT539" s="10">
        <f>3/24000000*OO[[#This Row],[128 (04JUL1985 21:00:00)-Water Temperature (C)]]*OO[[#This Row],[70]]</f>
        <v>2.9933163145137498E-5</v>
      </c>
      <c r="BU539" s="10">
        <f>3/24000000*OO[[#This Row],[129 (05JUL1985 00:00:00)-Water Temperature (C)]]*OO[[#This Row],[71]]</f>
        <v>4.4450310889675003E-5</v>
      </c>
      <c r="BV539" s="10">
        <f>3/24000000*OO[[#This Row],[130 (05JUL1985 03:00:00)-Water Temperature (C)]]*OO[[#This Row],[72]]</f>
        <v>6.4576783515724997E-5</v>
      </c>
      <c r="BW539" s="10">
        <f>3/24000000*OO[[#This Row],[131 (05JUL1985 06:00:00)-Water Temperature (C)]]*OO[[#This Row],[73]]</f>
        <v>9.1573175958524985E-5</v>
      </c>
      <c r="BX539" s="10">
        <f>3/24000000*OO[[#This Row],[132 (05JUL1985 09:00:00)-Water Temperature (C)]]*OO[[#This Row],[74]]</f>
        <v>1.2692903095121248E-4</v>
      </c>
      <c r="BY539" s="10">
        <f>3/24000000*OO[[#This Row],[133 (05JUL1985 12:00:00)-Water Temperature (C)]]*OO[[#This Row],[75]]</f>
        <v>1.7221690388906249E-4</v>
      </c>
      <c r="BZ539" s="10">
        <f>3/24000000*OO[[#This Row],[134 (05JUL1985 15:00:00)-Water Temperature (C)]]*OO[[#This Row],[76]]</f>
        <v>2.2880471061420001E-4</v>
      </c>
      <c r="CA539" s="10">
        <f>3/24000000*OO[[#This Row],[135 (05JUL1985 18:00:00)-Water Temperature (C)]]*OO[[#This Row],[77]]</f>
        <v>2.9831183902437498E-4</v>
      </c>
      <c r="CB539" s="10">
        <f>3/24000000*OO[[#This Row],[136 (05JUL1985 21:00:00)-Water Temperature (C)]]*OO[[#This Row],[78]]</f>
        <v>3.8253794756799994E-4</v>
      </c>
      <c r="CC539" s="10">
        <f>3/24000000*OO[[#This Row],[137 (06JUL1985 00:00:00)-Water Temperature (C)]]*OO[[#This Row],[79]]</f>
        <v>4.8376541851937496E-4</v>
      </c>
      <c r="CD539" s="10">
        <f>3/24000000*OO[[#This Row],[138 (06JUL1985 03:00:00)-Water Temperature (C)]]*OO[[#This Row],[80]]</f>
        <v>6.0523588230799986E-4</v>
      </c>
      <c r="CE539" s="10">
        <f>3/24000000*OO[[#This Row],[139 (06JUL1985 06:00:00)-Water Temperature (C)]]*OO[[#This Row],[81]]</f>
        <v>7.4774895601725008E-4</v>
      </c>
      <c r="CF539" s="10">
        <f>3/24000000*OO[[#This Row],[140 (06JUL1985 09:00:00)-Water Temperature (C)]]*OO[[#This Row],[82]]</f>
        <v>9.1270181834562491E-4</v>
      </c>
      <c r="CG539" s="10">
        <f>3/24000000*OO[[#This Row],[141 (06JUL1985 12:00:00)-Water Temperature (C)]]*OO[[#This Row],[83]]</f>
        <v>1.1003381231149999E-3</v>
      </c>
      <c r="CH539" s="10">
        <f>3/24000000*OO[[#This Row],[142 (06JUL1985 15:00:00)-Water Temperature (C)]]*OO[[#This Row],[84]]</f>
        <v>1.3105211470271249E-3</v>
      </c>
      <c r="CI539" s="10">
        <f>3/24000000*OO[[#This Row],[143 (06JUL1985 18:00:00)-Water Temperature (C)]]*OO[[#This Row],[85]]</f>
        <v>1.5421668015937499E-3</v>
      </c>
      <c r="CJ539" s="10">
        <f>3/24000000*OO[[#This Row],[144 (06JUL1985 21:00:00)-Water Temperature (C)]]*OO[[#This Row],[86]]</f>
        <v>1.7973816985068752E-3</v>
      </c>
      <c r="CK539" s="10">
        <f>3/24000000*OO[[#This Row],[145 (07JUL1985 00:00:00)-Water Temperature (C)]]*OO[[#This Row],[87]]</f>
        <v>2.0781404812E-3</v>
      </c>
      <c r="CL539" s="10">
        <f>3/24000000*OO[[#This Row],[146 (07JUL1985 03:00:00)-Water Temperature (C)]]*OO[[#This Row],[88]]</f>
        <v>2.3923926744952501E-3</v>
      </c>
      <c r="CM539" s="10">
        <f>3/24000000*OO[[#This Row],[147 (07JUL1985 06:00:00)-Water Temperature (C)]]*OO[[#This Row],[89]]</f>
        <v>2.7318474462232501E-3</v>
      </c>
      <c r="CN539" s="10">
        <f>3/24000000*OO[[#This Row],[148 (07JUL1985 09:00:00)-Water Temperature (C)]]*OO[[#This Row],[90]]</f>
        <v>3.0948537032374998E-3</v>
      </c>
      <c r="CO539" s="10">
        <f>3/24000000*OO[[#This Row],[149 (07JUL1985 12:00:00)-Water Temperature (C)]]*OO[[#This Row],[91]]</f>
        <v>3.4812959984674998E-3</v>
      </c>
      <c r="CP539" s="10">
        <f>3/24000000*OO[[#This Row],[150 (07JUL1985 15:00:00)-Water Temperature (C)]]*OO[[#This Row],[92]]</f>
        <v>3.8928319707712492E-3</v>
      </c>
      <c r="CQ539" s="10">
        <f>3/24000000*OO[[#This Row],[151 (07JUL1985 18:00:00)-Water Temperature (C)]]*OO[[#This Row],[93]]</f>
        <v>4.3252433372024997E-3</v>
      </c>
      <c r="CR539" s="10">
        <f>3/24000000*OO[[#This Row],[152 (07JUL1985 21:00:00)-Water Temperature (C)]]*OO[[#This Row],[94]]</f>
        <v>4.7801337118087497E-3</v>
      </c>
      <c r="CS539" s="10">
        <f>3/24000000*OO[[#This Row],[153 (08JUL1985 00:00:00)-Water Temperature (C)]]*OO[[#This Row],[95]]</f>
        <v>5.2588933944525008E-3</v>
      </c>
      <c r="CT539" s="10">
        <f>3/24000000*OO[[#This Row],[154 (08JUL1985 03:00:00)-Water Temperature (C)]]*OO[[#This Row],[96]]</f>
        <v>5.7804832958199999E-3</v>
      </c>
      <c r="CU539" s="10">
        <f>3/24000000*OO[[#This Row],[155 (08JUL1985 06:00:00)-Water Temperature (C)]]*OO[[#This Row],[97]]</f>
        <v>6.3310160500687504E-3</v>
      </c>
      <c r="CV539" s="10">
        <f>3/24000000*OO[[#This Row],[156 (08JUL1985 09:00:00)-Water Temperature (C)]]*OO[[#This Row],[98]]</f>
        <v>6.8988815449900001E-3</v>
      </c>
      <c r="CW539" s="10">
        <f>3/24000000*OO[[#This Row],[157 (08JUL1985 12:00:00)-Water Temperature (C)]]*OO[[#This Row],[99]]</f>
        <v>7.4847375657599996E-3</v>
      </c>
    </row>
    <row r="540" spans="1:101" x14ac:dyDescent="0.35">
      <c r="A540" t="s">
        <v>547</v>
      </c>
      <c r="B540">
        <v>735.20510000000002</v>
      </c>
      <c r="C540" s="10">
        <f>3/24*OO[[#This Row],[59 (26JUN1985 06:00:00)-Water Temperature (C)]]*OO[[#This Row],[1]]/SUM(OO[1])</f>
        <v>0</v>
      </c>
      <c r="D540" s="10">
        <f>3/24*OO[[#This Row],[60 (26JUN1985 09:00:00)-Water Temperature (C)]]*OO[[#This Row],[2]]/SUM(OO[2])</f>
        <v>0</v>
      </c>
      <c r="E540" s="10">
        <f>3/24*OO[[#This Row],[61 (26JUN1985 12:00:00)-Water Temperature (C)]]*OO[[#This Row],[3]]/SUM(OO[3])</f>
        <v>0</v>
      </c>
      <c r="F540" s="10">
        <f>3/24*OO[[#This Row],[62 (26JUN1985 15:00:00)-Water Temperature (C)]]*OO[[#This Row],[4]]/SUM(OO[4])</f>
        <v>0</v>
      </c>
      <c r="G540" s="10">
        <f>3/24*OO[[#This Row],[63 (26JUN1985 18:00:00)-Water Temperature (C)]]*OO[[#This Row],[5]]/SUM(OO[5])</f>
        <v>0</v>
      </c>
      <c r="H540" s="10">
        <f>3/24*OO[[#This Row],[64 (26JUN1985 21:00:00)-Water Temperature (C)]]*OO[[#This Row],[6]]/SUM(OO[6])</f>
        <v>0</v>
      </c>
      <c r="I540" s="10">
        <f>3/24*OO[[#This Row],[65 (27JUN1985 00:00:00)-Water Temperature (C)]]*OO[[#This Row],[7]]/SUM(OO[7])</f>
        <v>0</v>
      </c>
      <c r="J540" s="10">
        <f>3/24*OO[[#This Row],[66 (27JUN1985 03:00:00)-Water Temperature (C)]]*OO[[#This Row],[8]]/SUM(OO[8])</f>
        <v>0</v>
      </c>
      <c r="K540" s="10">
        <f>3/24*OO[[#This Row],[67 (27JUN1985 06:00:00)-Water Temperature (C)]]*OO[[#This Row],[9]]/SUM(OO[9])</f>
        <v>0</v>
      </c>
      <c r="L540" s="10">
        <f>3/24*OO[[#This Row],[68 (27JUN1985 09:00:00)-Water Temperature (C)]]*OO[[#This Row],[10]]/SUM(OO[10])</f>
        <v>0</v>
      </c>
      <c r="M540" s="10">
        <f>3/24*OO[[#This Row],[69 (27JUN1985 12:00:00)-Water Temperature (C)]]*OO[[#This Row],[11]]/SUM(OO[11])</f>
        <v>0</v>
      </c>
      <c r="N540" s="10">
        <f>3/24*OO[[#This Row],[70 (27JUN1985 15:00:00)-Water Temperature (C)]]*OO[[#This Row],[12]]/SUM(OO[12])</f>
        <v>0</v>
      </c>
      <c r="O540" s="10">
        <f>3/24*OO[[#This Row],[71 (27JUN1985 18:00:00)-Water Temperature (C)]]*OO[[#This Row],[13]]/SUM(OO[13])</f>
        <v>0</v>
      </c>
      <c r="P540" s="10">
        <f>3/24*OO[[#This Row],[72 (27JUN1985 21:00:00)-Water Temperature (C)]]*OO[[#This Row],[14]]/SUM(OO[14])</f>
        <v>0</v>
      </c>
      <c r="Q540" s="10">
        <f>3/24*OO[[#This Row],[73 (28JUN1985 00:00:00)-Water Temperature (C)]]*OO[[#This Row],[15]]/SUM(OO[15])</f>
        <v>0</v>
      </c>
      <c r="R540" s="10">
        <f>3/24*OO[[#This Row],[74 (28JUN1985 03:00:00)-Water Temperature (C)]]*OO[[#This Row],[16]]/SUM(OO[16])</f>
        <v>0</v>
      </c>
      <c r="S540" s="10">
        <f>3/24*OO[[#This Row],[75 (28JUN1985 06:00:00)-Water Temperature (C)]]*OO[[#This Row],[17]]/SUM(OO[17])</f>
        <v>0</v>
      </c>
      <c r="T540" s="10">
        <f>3/24*OO[[#This Row],[76 (28JUN1985 09:00:00)-Water Temperature (C)]]*OO[[#This Row],[18]]/SUM(OO[18])</f>
        <v>0</v>
      </c>
      <c r="U540" s="10">
        <f>3/24*OO[[#This Row],[77 (28JUN1985 12:00:00)-Water Temperature (C)]]*OO[[#This Row],[19]]/SUM(OO[19])</f>
        <v>0</v>
      </c>
      <c r="V540" s="10">
        <f>3/24000000*OO[[#This Row],[78 (28JUN1985 15:00:00)-Water Temperature (C)]]*OO[[#This Row],[20]]</f>
        <v>0</v>
      </c>
      <c r="W540" s="10">
        <f>3/24000000*OO[[#This Row],[79 (28JUN1985 18:00:00)-Water Temperature (C)]]*OO[[#This Row],[21]]</f>
        <v>0</v>
      </c>
      <c r="X540" s="10">
        <f>3/24000000*OO[[#This Row],[80 (28JUN1985 21:00:00)-Water Temperature (C)]]*OO[[#This Row],[22]]</f>
        <v>0</v>
      </c>
      <c r="Y540" s="10">
        <f>3/24000000*OO[[#This Row],[81 (29JUN1985 00:00:00)-Water Temperature (C)]]*OO[[#This Row],[23]]</f>
        <v>0</v>
      </c>
      <c r="Z540" s="10">
        <f>3/24000000*OO[[#This Row],[82 (29JUN1985 03:00:00)-Water Temperature (C)]]*OO[[#This Row],[24]]</f>
        <v>0</v>
      </c>
      <c r="AA540" s="10">
        <f>3/24000000*OO[[#This Row],[83 (29JUN1985 06:00:00)-Water Temperature (C)]]*OO[[#This Row],[25]]</f>
        <v>0</v>
      </c>
      <c r="AB540" s="10">
        <f>3/24000000*OO[[#This Row],[84 (29JUN1985 09:00:00)-Water Temperature (C)]]*OO[[#This Row],[26]]</f>
        <v>0</v>
      </c>
      <c r="AC540" s="10">
        <f>3/24000000*OO[[#This Row],[85 (29JUN1985 12:00:00)-Water Temperature (C)]]*OO[[#This Row],[27]]</f>
        <v>0</v>
      </c>
      <c r="AD540" s="10">
        <f>3/24000000*OO[[#This Row],[86 (29JUN1985 15:00:00)-Water Temperature (C)]]*OO[[#This Row],[28]]</f>
        <v>0</v>
      </c>
      <c r="AE540" s="10">
        <f>3/24000000*OO[[#This Row],[88 (29JUN1985 21:00:00)-Water Temperature (C)]]*OO[[#This Row],[30]]</f>
        <v>0</v>
      </c>
      <c r="AF540" s="10">
        <f>3/24000000*OO[[#This Row],[88 (29JUN1985 21:00:00)-Water Temperature (C)]]*OO[[#This Row],[30]]</f>
        <v>0</v>
      </c>
      <c r="AG540" s="10">
        <f>3/24000000*OO[[#This Row],[89 (30JUN1985 00:00:00)-Water Temperature (C)]]*OO[[#This Row],[31]]</f>
        <v>0</v>
      </c>
      <c r="AH540" s="10">
        <f>3/24000000*OO[[#This Row],[90 (30JUN1985 03:00:00)-Water Temperature (C)]]*OO[[#This Row],[32]]</f>
        <v>0</v>
      </c>
      <c r="AI540" s="10">
        <f>3/24000000*OO[[#This Row],[91 (30JUN1985 06:00:00)-Water Temperature (C)]]*OO[[#This Row],[33]]</f>
        <v>0</v>
      </c>
      <c r="AJ540" s="10">
        <f>3/24000000*OO[[#This Row],[92 (30JUN1985 09:00:00)-Water Temperature (C)]]*OO[[#This Row],[34]]</f>
        <v>1.06682351354175E-41</v>
      </c>
      <c r="AK540" s="10">
        <f>3/24000000*OO[[#This Row],[93 (30JUN1985 12:00:00)-Water Temperature (C)]]*OO[[#This Row],[35]]</f>
        <v>1.664491062388E-38</v>
      </c>
      <c r="AL540" s="10">
        <f>3/24000000*OO[[#This Row],[94 (30JUN1985 15:00:00)-Water Temperature (C)]]*OO[[#This Row],[36]]</f>
        <v>1.2691822913437498E-35</v>
      </c>
      <c r="AM540" s="10">
        <f>3/24000000*OO[[#This Row],[95 (30JUN1985 18:00:00)-Water Temperature (C)]]*OO[[#This Row],[37]]</f>
        <v>5.1997548267349994E-33</v>
      </c>
      <c r="AN540" s="10">
        <f>3/24000000*OO[[#This Row],[96 (30JUN1985 21:00:00)-Water Temperature (C)]]*OO[[#This Row],[38]]</f>
        <v>1.24086141393E-30</v>
      </c>
      <c r="AO540" s="10">
        <f>3/24000000*OO[[#This Row],[97 (01JUL1985 00:00:00)-Water Temperature (C)]]*OO[[#This Row],[39]]</f>
        <v>1.8362224563839998E-28</v>
      </c>
      <c r="AP540" s="10">
        <f>3/24000000*OO[[#This Row],[98 (01JUL1985 03:00:00)-Water Temperature (C)]]*OO[[#This Row],[40]]</f>
        <v>1.7753731475307501E-26</v>
      </c>
      <c r="AQ540" s="10">
        <f>3/24000000*OO[[#This Row],[99 (01JUL1985 06:00:00)-Water Temperature (C)]]*OO[[#This Row],[41]]</f>
        <v>1.1660536636833749E-24</v>
      </c>
      <c r="AR540" s="10">
        <f>3/24000000*OO[[#This Row],[100 (01JUL1985 09:00:00)-Water Temperature (C)]]*OO[[#This Row],[42]]</f>
        <v>5.3942721131699999E-23</v>
      </c>
      <c r="AS540" s="10">
        <f>3/24000000*OO[[#This Row],[101 (01JUL1985 12:00:00)-Water Temperature (C)]]*OO[[#This Row],[43]]</f>
        <v>1.8195095665387499E-21</v>
      </c>
      <c r="AT540" s="10">
        <f>3/24000000*OO[[#This Row],[102 (01JUL1985 15:00:00)-Water Temperature (C)]]*OO[[#This Row],[44]]</f>
        <v>4.61026164348E-20</v>
      </c>
      <c r="AU540" s="10">
        <f>3/24000000*OO[[#This Row],[103 (01JUL1985 18:00:00)-Water Temperature (C)]]*OO[[#This Row],[45]]</f>
        <v>9.0116770667624983E-19</v>
      </c>
      <c r="AV540" s="10">
        <f>3/24000000*OO[[#This Row],[104 (01JUL1985 21:00:00)-Water Temperature (C)]]*OO[[#This Row],[46]]</f>
        <v>1.3903006788371251E-17</v>
      </c>
      <c r="AW540" s="10">
        <f>3/24000000*OO[[#This Row],[105 (02JUL1985 00:00:00)-Water Temperature (C)]]*OO[[#This Row],[47]]</f>
        <v>1.7290710328124999E-16</v>
      </c>
      <c r="AX540" s="10">
        <f>3/24000000*OO[[#This Row],[106 (02JUL1985 03:00:00)-Water Temperature (C)]]*OO[[#This Row],[48]]</f>
        <v>1.76974373289075E-15</v>
      </c>
      <c r="AY540" s="10">
        <f>3/24000000*OO[[#This Row],[107 (02JUL1985 06:00:00)-Water Temperature (C)]]*OO[[#This Row],[49]]</f>
        <v>1.5119069286089997E-14</v>
      </c>
      <c r="AZ540" s="10">
        <f>3/24000000*OO[[#This Row],[108 (02JUL1985 09:00:00)-Water Temperature (C)]]*OO[[#This Row],[50]]</f>
        <v>1.093454589966875E-13</v>
      </c>
      <c r="BA540" s="10">
        <f>3/24000000*OO[[#This Row],[109 (02JUL1985 12:00:00)-Water Temperature (C)]]*OO[[#This Row],[51]]</f>
        <v>6.7776932879200006E-13</v>
      </c>
      <c r="BB540" s="10">
        <f>3/24000000*OO[[#This Row],[110 (02JUL1985 15:00:00)-Water Temperature (C)]]*OO[[#This Row],[52]]</f>
        <v>3.6404645205600004E-12</v>
      </c>
      <c r="BC540" s="10">
        <f>3/24000000*OO[[#This Row],[111 (02JUL1985 18:00:00)-Water Temperature (C)]]*OO[[#This Row],[53]]</f>
        <v>1.7127240810093749E-11</v>
      </c>
      <c r="BD540" s="10">
        <f>3/24000000*OO[[#This Row],[112 (02JUL1985 21:00:00)-Water Temperature (C)]]*OO[[#This Row],[54]]</f>
        <v>7.1551207871324999E-11</v>
      </c>
      <c r="BE540" s="10">
        <f>3/24000000*OO[[#This Row],[113 (03JUL1985 00:00:00)-Water Temperature (C)]]*OO[[#This Row],[55]]</f>
        <v>2.6866051727287498E-10</v>
      </c>
      <c r="BF540" s="10">
        <f>3/24000000*OO[[#This Row],[114 (03JUL1985 03:00:00)-Water Temperature (C)]]*OO[[#This Row],[56]]</f>
        <v>9.1563707306662502E-10</v>
      </c>
      <c r="BG540" s="10">
        <f>3/24000000*OO[[#This Row],[115 (03JUL1985 06:00:00)-Water Temperature (C)]]*OO[[#This Row],[57]]</f>
        <v>2.8470166092199997E-9</v>
      </c>
      <c r="BH540" s="10">
        <f>3/24000000*OO[[#This Row],[116 (03JUL1985 09:00:00)-Water Temperature (C)]]*OO[[#This Row],[58]]</f>
        <v>8.1157734356400001E-9</v>
      </c>
      <c r="BI540" s="10">
        <f>3/24000000*OO[[#This Row],[117 (03JUL1985 12:00:00)-Water Temperature (C)]]*OO[[#This Row],[59]]</f>
        <v>2.1380811278022498E-8</v>
      </c>
      <c r="BJ540" s="10">
        <f>3/24000000*OO[[#This Row],[118 (03JUL1985 15:00:00)-Water Temperature (C)]]*OO[[#This Row],[60]]</f>
        <v>5.2360446099824994E-8</v>
      </c>
      <c r="BK540" s="10">
        <f>3/24000000*OO[[#This Row],[119 (03JUL1985 18:00:00)-Water Temperature (C)]]*OO[[#This Row],[61]]</f>
        <v>1.1987196706079999E-7</v>
      </c>
      <c r="BL540" s="10">
        <f>3/24000000*OO[[#This Row],[120 (03JUL1985 21:00:00)-Water Temperature (C)]]*OO[[#This Row],[62]]</f>
        <v>2.5831269138270003E-7</v>
      </c>
      <c r="BM540" s="10">
        <f>3/24000000*OO[[#This Row],[121 (04JUL1985 00:00:00)-Water Temperature (C)]]*OO[[#This Row],[63]]</f>
        <v>5.2802730257437495E-7</v>
      </c>
      <c r="BN540" s="10">
        <f>3/24000000*OO[[#This Row],[122 (04JUL1985 03:00:00)-Water Temperature (C)]]*OO[[#This Row],[64]]</f>
        <v>1.0312133268499999E-6</v>
      </c>
      <c r="BO540" s="10">
        <f>3/24000000*OO[[#This Row],[123 (04JUL1985 06:00:00)-Water Temperature (C)]]*OO[[#This Row],[65]]</f>
        <v>1.9218772466874998E-6</v>
      </c>
      <c r="BP540" s="10">
        <f>3/24000000*OO[[#This Row],[124 (04JUL1985 09:00:00)-Water Temperature (C)]]*OO[[#This Row],[66]]</f>
        <v>3.4259603250134999E-6</v>
      </c>
      <c r="BQ540" s="10">
        <f>3/24000000*OO[[#This Row],[125 (04JUL1985 12:00:00)-Water Temperature (C)]]*OO[[#This Row],[67]]</f>
        <v>5.8529236104000005E-6</v>
      </c>
      <c r="BR540" s="10">
        <f>3/24000000*OO[[#This Row],[126 (04JUL1985 15:00:00)-Water Temperature (C)]]*OO[[#This Row],[68]]</f>
        <v>9.627670044352499E-6</v>
      </c>
      <c r="BS540" s="10">
        <f>3/24000000*OO[[#This Row],[127 (04JUL1985 18:00:00)-Water Temperature (C)]]*OO[[#This Row],[69]]</f>
        <v>1.52887698332075E-5</v>
      </c>
      <c r="BT540" s="10">
        <f>3/24000000*OO[[#This Row],[128 (04JUL1985 21:00:00)-Water Temperature (C)]]*OO[[#This Row],[70]]</f>
        <v>2.3537693725449998E-5</v>
      </c>
      <c r="BU540" s="10">
        <f>3/24000000*OO[[#This Row],[129 (05JUL1985 00:00:00)-Water Temperature (C)]]*OO[[#This Row],[71]]</f>
        <v>3.5273985436300004E-5</v>
      </c>
      <c r="BV540" s="10">
        <f>3/24000000*OO[[#This Row],[130 (05JUL1985 03:00:00)-Water Temperature (C)]]*OO[[#This Row],[72]]</f>
        <v>5.1692965914374999E-5</v>
      </c>
      <c r="BW540" s="10">
        <f>3/24000000*OO[[#This Row],[131 (05JUL1985 06:00:00)-Water Temperature (C)]]*OO[[#This Row],[73]]</f>
        <v>7.3911805937812504E-5</v>
      </c>
      <c r="BX540" s="10">
        <f>3/24000000*OO[[#This Row],[132 (05JUL1985 09:00:00)-Water Temperature (C)]]*OO[[#This Row],[74]]</f>
        <v>1.0325793418952499E-4</v>
      </c>
      <c r="BY540" s="10">
        <f>3/24000000*OO[[#This Row],[133 (05JUL1985 12:00:00)-Water Temperature (C)]]*OO[[#This Row],[75]]</f>
        <v>1.4115638570591252E-4</v>
      </c>
      <c r="BZ540" s="10">
        <f>3/24000000*OO[[#This Row],[134 (05JUL1985 15:00:00)-Water Temperature (C)]]*OO[[#This Row],[76]]</f>
        <v>1.8889527156701252E-4</v>
      </c>
      <c r="CA540" s="10">
        <f>3/24000000*OO[[#This Row],[135 (05JUL1985 18:00:00)-Water Temperature (C)]]*OO[[#This Row],[77]]</f>
        <v>2.4798121461314999E-4</v>
      </c>
      <c r="CB540" s="10">
        <f>3/24000000*OO[[#This Row],[136 (05JUL1985 21:00:00)-Water Temperature (C)]]*OO[[#This Row],[78]]</f>
        <v>3.2010025679774998E-4</v>
      </c>
      <c r="CC540" s="10">
        <f>3/24000000*OO[[#This Row],[137 (06JUL1985 00:00:00)-Water Temperature (C)]]*OO[[#This Row],[79]]</f>
        <v>4.0736726478424992E-4</v>
      </c>
      <c r="CD540" s="10">
        <f>3/24000000*OO[[#This Row],[138 (06JUL1985 03:00:00)-Water Temperature (C)]]*OO[[#This Row],[80]]</f>
        <v>5.1273997303000001E-4</v>
      </c>
      <c r="CE540" s="10">
        <f>3/24000000*OO[[#This Row],[139 (06JUL1985 06:00:00)-Water Temperature (C)]]*OO[[#This Row],[81]]</f>
        <v>6.3714468635999995E-4</v>
      </c>
      <c r="CF540" s="10">
        <f>3/24000000*OO[[#This Row],[140 (06JUL1985 09:00:00)-Water Temperature (C)]]*OO[[#This Row],[82]]</f>
        <v>7.8201438535412484E-4</v>
      </c>
      <c r="CG540" s="10">
        <f>3/24000000*OO[[#This Row],[141 (06JUL1985 12:00:00)-Water Temperature (C)]]*OO[[#This Row],[83]]</f>
        <v>9.4779878141987501E-4</v>
      </c>
      <c r="CH540" s="10">
        <f>3/24000000*OO[[#This Row],[142 (06JUL1985 15:00:00)-Water Temperature (C)]]*OO[[#This Row],[84]]</f>
        <v>1.1346251526653749E-3</v>
      </c>
      <c r="CI540" s="10">
        <f>3/24000000*OO[[#This Row],[143 (06JUL1985 18:00:00)-Water Temperature (C)]]*OO[[#This Row],[85]]</f>
        <v>1.3417347490312498E-3</v>
      </c>
      <c r="CJ540" s="10">
        <f>3/24000000*OO[[#This Row],[144 (06JUL1985 21:00:00)-Water Temperature (C)]]*OO[[#This Row],[86]]</f>
        <v>1.571155914171375E-3</v>
      </c>
      <c r="CK540" s="10">
        <f>3/24000000*OO[[#This Row],[145 (07JUL1985 00:00:00)-Water Temperature (C)]]*OO[[#This Row],[87]]</f>
        <v>1.82483216882925E-3</v>
      </c>
      <c r="CL540" s="10">
        <f>3/24000000*OO[[#This Row],[146 (07JUL1985 03:00:00)-Water Temperature (C)]]*OO[[#This Row],[88]]</f>
        <v>2.1099336260014998E-3</v>
      </c>
      <c r="CM540" s="10">
        <f>3/24000000*OO[[#This Row],[147 (07JUL1985 06:00:00)-Water Temperature (C)]]*OO[[#This Row],[89]]</f>
        <v>2.4194926390847496E-3</v>
      </c>
      <c r="CN540" s="10">
        <f>3/24000000*OO[[#This Row],[148 (07JUL1985 09:00:00)-Water Temperature (C)]]*OO[[#This Row],[90]]</f>
        <v>2.7520937444823748E-3</v>
      </c>
      <c r="CO540" s="10">
        <f>3/24000000*OO[[#This Row],[149 (07JUL1985 12:00:00)-Water Temperature (C)]]*OO[[#This Row],[91]]</f>
        <v>3.1077875176149998E-3</v>
      </c>
      <c r="CP540" s="10">
        <f>3/24000000*OO[[#This Row],[150 (07JUL1985 15:00:00)-Water Temperature (C)]]*OO[[#This Row],[92]]</f>
        <v>3.48825768096325E-3</v>
      </c>
      <c r="CQ540" s="10">
        <f>3/24000000*OO[[#This Row],[151 (07JUL1985 18:00:00)-Water Temperature (C)]]*OO[[#This Row],[93]]</f>
        <v>3.8897882258674995E-3</v>
      </c>
      <c r="CR540" s="10">
        <f>3/24000000*OO[[#This Row],[152 (07JUL1985 21:00:00)-Water Temperature (C)]]*OO[[#This Row],[94]]</f>
        <v>4.3139142351562498E-3</v>
      </c>
      <c r="CS540" s="10">
        <f>3/24000000*OO[[#This Row],[153 (08JUL1985 00:00:00)-Water Temperature (C)]]*OO[[#This Row],[95]]</f>
        <v>4.7619948009712497E-3</v>
      </c>
      <c r="CT540" s="10">
        <f>3/24000000*OO[[#This Row],[154 (08JUL1985 03:00:00)-Water Temperature (C)]]*OO[[#This Row],[96]]</f>
        <v>5.25128965360625E-3</v>
      </c>
      <c r="CU540" s="10">
        <f>3/24000000*OO[[#This Row],[155 (08JUL1985 06:00:00)-Water Temperature (C)]]*OO[[#This Row],[97]]</f>
        <v>5.7695419835624992E-3</v>
      </c>
      <c r="CV540" s="10">
        <f>3/24000000*OO[[#This Row],[156 (08JUL1985 09:00:00)-Water Temperature (C)]]*OO[[#This Row],[98]]</f>
        <v>6.306215384294999E-3</v>
      </c>
      <c r="CW540" s="10">
        <f>3/24000000*OO[[#This Row],[157 (08JUL1985 12:00:00)-Water Temperature (C)]]*OO[[#This Row],[99]]</f>
        <v>6.8618935803687504E-3</v>
      </c>
    </row>
    <row r="541" spans="1:101" x14ac:dyDescent="0.35">
      <c r="A541" t="s">
        <v>548</v>
      </c>
      <c r="B541">
        <v>735.21420000000001</v>
      </c>
      <c r="C541" s="10">
        <f>3/24*OO[[#This Row],[59 (26JUN1985 06:00:00)-Water Temperature (C)]]*OO[[#This Row],[1]]/SUM(OO[1])</f>
        <v>0</v>
      </c>
      <c r="D541" s="10">
        <f>3/24*OO[[#This Row],[60 (26JUN1985 09:00:00)-Water Temperature (C)]]*OO[[#This Row],[2]]/SUM(OO[2])</f>
        <v>0</v>
      </c>
      <c r="E541" s="10">
        <f>3/24*OO[[#This Row],[61 (26JUN1985 12:00:00)-Water Temperature (C)]]*OO[[#This Row],[3]]/SUM(OO[3])</f>
        <v>0</v>
      </c>
      <c r="F541" s="10">
        <f>3/24*OO[[#This Row],[62 (26JUN1985 15:00:00)-Water Temperature (C)]]*OO[[#This Row],[4]]/SUM(OO[4])</f>
        <v>0</v>
      </c>
      <c r="G541" s="10">
        <f>3/24*OO[[#This Row],[63 (26JUN1985 18:00:00)-Water Temperature (C)]]*OO[[#This Row],[5]]/SUM(OO[5])</f>
        <v>0</v>
      </c>
      <c r="H541" s="10">
        <f>3/24*OO[[#This Row],[64 (26JUN1985 21:00:00)-Water Temperature (C)]]*OO[[#This Row],[6]]/SUM(OO[6])</f>
        <v>0</v>
      </c>
      <c r="I541" s="10">
        <f>3/24*OO[[#This Row],[65 (27JUN1985 00:00:00)-Water Temperature (C)]]*OO[[#This Row],[7]]/SUM(OO[7])</f>
        <v>0</v>
      </c>
      <c r="J541" s="10">
        <f>3/24*OO[[#This Row],[66 (27JUN1985 03:00:00)-Water Temperature (C)]]*OO[[#This Row],[8]]/SUM(OO[8])</f>
        <v>0</v>
      </c>
      <c r="K541" s="10">
        <f>3/24*OO[[#This Row],[67 (27JUN1985 06:00:00)-Water Temperature (C)]]*OO[[#This Row],[9]]/SUM(OO[9])</f>
        <v>0</v>
      </c>
      <c r="L541" s="10">
        <f>3/24*OO[[#This Row],[68 (27JUN1985 09:00:00)-Water Temperature (C)]]*OO[[#This Row],[10]]/SUM(OO[10])</f>
        <v>0</v>
      </c>
      <c r="M541" s="10">
        <f>3/24*OO[[#This Row],[69 (27JUN1985 12:00:00)-Water Temperature (C)]]*OO[[#This Row],[11]]/SUM(OO[11])</f>
        <v>0</v>
      </c>
      <c r="N541" s="10">
        <f>3/24*OO[[#This Row],[70 (27JUN1985 15:00:00)-Water Temperature (C)]]*OO[[#This Row],[12]]/SUM(OO[12])</f>
        <v>0</v>
      </c>
      <c r="O541" s="10">
        <f>3/24*OO[[#This Row],[71 (27JUN1985 18:00:00)-Water Temperature (C)]]*OO[[#This Row],[13]]/SUM(OO[13])</f>
        <v>0</v>
      </c>
      <c r="P541" s="10">
        <f>3/24*OO[[#This Row],[72 (27JUN1985 21:00:00)-Water Temperature (C)]]*OO[[#This Row],[14]]/SUM(OO[14])</f>
        <v>0</v>
      </c>
      <c r="Q541" s="10">
        <f>3/24*OO[[#This Row],[73 (28JUN1985 00:00:00)-Water Temperature (C)]]*OO[[#This Row],[15]]/SUM(OO[15])</f>
        <v>0</v>
      </c>
      <c r="R541" s="10">
        <f>3/24*OO[[#This Row],[74 (28JUN1985 03:00:00)-Water Temperature (C)]]*OO[[#This Row],[16]]/SUM(OO[16])</f>
        <v>0</v>
      </c>
      <c r="S541" s="10">
        <f>3/24*OO[[#This Row],[75 (28JUN1985 06:00:00)-Water Temperature (C)]]*OO[[#This Row],[17]]/SUM(OO[17])</f>
        <v>0</v>
      </c>
      <c r="T541" s="10">
        <f>3/24*OO[[#This Row],[76 (28JUN1985 09:00:00)-Water Temperature (C)]]*OO[[#This Row],[18]]/SUM(OO[18])</f>
        <v>0</v>
      </c>
      <c r="U541" s="10">
        <f>3/24*OO[[#This Row],[77 (28JUN1985 12:00:00)-Water Temperature (C)]]*OO[[#This Row],[19]]/SUM(OO[19])</f>
        <v>0</v>
      </c>
      <c r="V541" s="10">
        <f>3/24000000*OO[[#This Row],[78 (28JUN1985 15:00:00)-Water Temperature (C)]]*OO[[#This Row],[20]]</f>
        <v>0</v>
      </c>
      <c r="W541" s="10">
        <f>3/24000000*OO[[#This Row],[79 (28JUN1985 18:00:00)-Water Temperature (C)]]*OO[[#This Row],[21]]</f>
        <v>0</v>
      </c>
      <c r="X541" s="10">
        <f>3/24000000*OO[[#This Row],[80 (28JUN1985 21:00:00)-Water Temperature (C)]]*OO[[#This Row],[22]]</f>
        <v>0</v>
      </c>
      <c r="Y541" s="10">
        <f>3/24000000*OO[[#This Row],[81 (29JUN1985 00:00:00)-Water Temperature (C)]]*OO[[#This Row],[23]]</f>
        <v>0</v>
      </c>
      <c r="Z541" s="10">
        <f>3/24000000*OO[[#This Row],[82 (29JUN1985 03:00:00)-Water Temperature (C)]]*OO[[#This Row],[24]]</f>
        <v>0</v>
      </c>
      <c r="AA541" s="10">
        <f>3/24000000*OO[[#This Row],[83 (29JUN1985 06:00:00)-Water Temperature (C)]]*OO[[#This Row],[25]]</f>
        <v>0</v>
      </c>
      <c r="AB541" s="10">
        <f>3/24000000*OO[[#This Row],[84 (29JUN1985 09:00:00)-Water Temperature (C)]]*OO[[#This Row],[26]]</f>
        <v>0</v>
      </c>
      <c r="AC541" s="10">
        <f>3/24000000*OO[[#This Row],[85 (29JUN1985 12:00:00)-Water Temperature (C)]]*OO[[#This Row],[27]]</f>
        <v>0</v>
      </c>
      <c r="AD541" s="10">
        <f>3/24000000*OO[[#This Row],[86 (29JUN1985 15:00:00)-Water Temperature (C)]]*OO[[#This Row],[28]]</f>
        <v>0</v>
      </c>
      <c r="AE541" s="10">
        <f>3/24000000*OO[[#This Row],[88 (29JUN1985 21:00:00)-Water Temperature (C)]]*OO[[#This Row],[30]]</f>
        <v>0</v>
      </c>
      <c r="AF541" s="10">
        <f>3/24000000*OO[[#This Row],[88 (29JUN1985 21:00:00)-Water Temperature (C)]]*OO[[#This Row],[30]]</f>
        <v>0</v>
      </c>
      <c r="AG541" s="10">
        <f>3/24000000*OO[[#This Row],[89 (30JUN1985 00:00:00)-Water Temperature (C)]]*OO[[#This Row],[31]]</f>
        <v>0</v>
      </c>
      <c r="AH541" s="10">
        <f>3/24000000*OO[[#This Row],[90 (30JUN1985 03:00:00)-Water Temperature (C)]]*OO[[#This Row],[32]]</f>
        <v>0</v>
      </c>
      <c r="AI541" s="10">
        <f>3/24000000*OO[[#This Row],[91 (30JUN1985 06:00:00)-Water Temperature (C)]]*OO[[#This Row],[33]]</f>
        <v>0</v>
      </c>
      <c r="AJ541" s="10">
        <f>3/24000000*OO[[#This Row],[92 (30JUN1985 09:00:00)-Water Temperature (C)]]*OO[[#This Row],[34]]</f>
        <v>2.9030989087529994E-42</v>
      </c>
      <c r="AK541" s="10">
        <f>3/24000000*OO[[#This Row],[93 (30JUN1985 12:00:00)-Water Temperature (C)]]*OO[[#This Row],[35]]</f>
        <v>4.8507671868862494E-39</v>
      </c>
      <c r="AL541" s="10">
        <f>3/24000000*OO[[#This Row],[94 (30JUN1985 15:00:00)-Water Temperature (C)]]*OO[[#This Row],[36]]</f>
        <v>3.9416256126675E-36</v>
      </c>
      <c r="AM541" s="10">
        <f>3/24000000*OO[[#This Row],[95 (30JUN1985 18:00:00)-Water Temperature (C)]]*OO[[#This Row],[37]]</f>
        <v>1.7123681214120001E-33</v>
      </c>
      <c r="AN541" s="10">
        <f>3/24000000*OO[[#This Row],[96 (30JUN1985 21:00:00)-Water Temperature (C)]]*OO[[#This Row],[38]]</f>
        <v>4.3159464425000004E-31</v>
      </c>
      <c r="AO541" s="10">
        <f>3/24000000*OO[[#This Row],[97 (01JUL1985 00:00:00)-Water Temperature (C)]]*OO[[#This Row],[39]]</f>
        <v>6.7245777057887493E-29</v>
      </c>
      <c r="AP541" s="10">
        <f>3/24000000*OO[[#This Row],[98 (01JUL1985 03:00:00)-Water Temperature (C)]]*OO[[#This Row],[40]]</f>
        <v>6.8240996140437512E-27</v>
      </c>
      <c r="AQ541" s="10">
        <f>3/24000000*OO[[#This Row],[99 (01JUL1985 06:00:00)-Water Temperature (C)]]*OO[[#This Row],[41]]</f>
        <v>4.6911387654887504E-25</v>
      </c>
      <c r="AR541" s="10">
        <f>3/24000000*OO[[#This Row],[100 (01JUL1985 09:00:00)-Water Temperature (C)]]*OO[[#This Row],[42]]</f>
        <v>2.2655781228272501E-23</v>
      </c>
      <c r="AS541" s="10">
        <f>3/24000000*OO[[#This Row],[101 (01JUL1985 12:00:00)-Water Temperature (C)]]*OO[[#This Row],[43]]</f>
        <v>7.9598771474062486E-22</v>
      </c>
      <c r="AT541" s="10">
        <f>3/24000000*OO[[#This Row],[102 (01JUL1985 15:00:00)-Water Temperature (C)]]*OO[[#This Row],[44]]</f>
        <v>2.0962554333599998E-20</v>
      </c>
      <c r="AU541" s="10">
        <f>3/24000000*OO[[#This Row],[103 (01JUL1985 18:00:00)-Water Temperature (C)]]*OO[[#This Row],[45]]</f>
        <v>4.2499850864849999E-19</v>
      </c>
      <c r="AV541" s="10">
        <f>3/24000000*OO[[#This Row],[104 (01JUL1985 21:00:00)-Water Temperature (C)]]*OO[[#This Row],[46]]</f>
        <v>6.7874020441499984E-18</v>
      </c>
      <c r="AW541" s="10">
        <f>3/24000000*OO[[#This Row],[105 (02JUL1985 00:00:00)-Water Temperature (C)]]*OO[[#This Row],[47]]</f>
        <v>8.7227041185149993E-17</v>
      </c>
      <c r="AX541" s="10">
        <f>3/24000000*OO[[#This Row],[106 (02JUL1985 03:00:00)-Water Temperature (C)]]*OO[[#This Row],[48]]</f>
        <v>9.2105192499599998E-16</v>
      </c>
      <c r="AY541" s="10">
        <f>3/24000000*OO[[#This Row],[107 (02JUL1985 06:00:00)-Water Temperature (C)]]*OO[[#This Row],[49]]</f>
        <v>8.1035608365749988E-15</v>
      </c>
      <c r="AZ541" s="10">
        <f>3/24000000*OO[[#This Row],[108 (02JUL1985 09:00:00)-Water Temperature (C)]]*OO[[#This Row],[50]]</f>
        <v>6.0214202034774999E-14</v>
      </c>
      <c r="BA541" s="10">
        <f>3/24000000*OO[[#This Row],[109 (02JUL1985 12:00:00)-Water Temperature (C)]]*OO[[#This Row],[51]]</f>
        <v>3.8292908854199998E-13</v>
      </c>
      <c r="BB541" s="10">
        <f>3/24000000*OO[[#This Row],[110 (02JUL1985 15:00:00)-Water Temperature (C)]]*OO[[#This Row],[52]]</f>
        <v>2.1075279949512499E-12</v>
      </c>
      <c r="BC541" s="10">
        <f>3/24000000*OO[[#This Row],[111 (02JUL1985 18:00:00)-Water Temperature (C)]]*OO[[#This Row],[53]]</f>
        <v>1.014733836677E-11</v>
      </c>
      <c r="BD541" s="10">
        <f>3/24000000*OO[[#This Row],[112 (02JUL1985 21:00:00)-Water Temperature (C)]]*OO[[#This Row],[54]]</f>
        <v>4.3334083500687499E-11</v>
      </c>
      <c r="BE541" s="10">
        <f>3/24000000*OO[[#This Row],[113 (03JUL1985 00:00:00)-Water Temperature (C)]]*OO[[#This Row],[55]]</f>
        <v>1.66170118962E-10</v>
      </c>
      <c r="BF541" s="10">
        <f>3/24000000*OO[[#This Row],[114 (03JUL1985 03:00:00)-Water Temperature (C)]]*OO[[#This Row],[56]]</f>
        <v>5.7765136230262497E-10</v>
      </c>
      <c r="BG541" s="10">
        <f>3/24000000*OO[[#This Row],[115 (03JUL1985 06:00:00)-Water Temperature (C)]]*OO[[#This Row],[57]]</f>
        <v>1.8299574886565002E-9</v>
      </c>
      <c r="BH541" s="10">
        <f>3/24000000*OO[[#This Row],[116 (03JUL1985 09:00:00)-Water Temperature (C)]]*OO[[#This Row],[58]]</f>
        <v>5.3097916687424997E-9</v>
      </c>
      <c r="BI541" s="10">
        <f>3/24000000*OO[[#This Row],[117 (03JUL1985 12:00:00)-Water Temperature (C)]]*OO[[#This Row],[59]]</f>
        <v>1.4227206687674999E-8</v>
      </c>
      <c r="BJ541" s="10">
        <f>3/24000000*OO[[#This Row],[118 (03JUL1985 15:00:00)-Water Temperature (C)]]*OO[[#This Row],[60]]</f>
        <v>3.5408505516387496E-8</v>
      </c>
      <c r="BK541" s="10">
        <f>3/24000000*OO[[#This Row],[119 (03JUL1985 18:00:00)-Water Temperature (C)]]*OO[[#This Row],[61]]</f>
        <v>8.2311194729500009E-8</v>
      </c>
      <c r="BL541" s="10">
        <f>3/24000000*OO[[#This Row],[120 (03JUL1985 21:00:00)-Water Temperature (C)]]*OO[[#This Row],[62]]</f>
        <v>1.7995689925472499E-7</v>
      </c>
      <c r="BM541" s="10">
        <f>3/24000000*OO[[#This Row],[121 (04JUL1985 00:00:00)-Water Temperature (C)]]*OO[[#This Row],[63]]</f>
        <v>3.72971451844625E-7</v>
      </c>
      <c r="BN541" s="10">
        <f>3/24000000*OO[[#This Row],[122 (04JUL1985 03:00:00)-Water Temperature (C)]]*OO[[#This Row],[64]]</f>
        <v>7.3791381790087491E-7</v>
      </c>
      <c r="BO541" s="10">
        <f>3/24000000*OO[[#This Row],[123 (04JUL1985 06:00:00)-Water Temperature (C)]]*OO[[#This Row],[65]]</f>
        <v>1.3922485842249999E-6</v>
      </c>
      <c r="BP541" s="10">
        <f>3/24000000*OO[[#This Row],[124 (04JUL1985 09:00:00)-Water Temperature (C)]]*OO[[#This Row],[66]]</f>
        <v>2.5109324890031251E-6</v>
      </c>
      <c r="BQ541" s="10">
        <f>3/24000000*OO[[#This Row],[125 (04JUL1985 12:00:00)-Water Temperature (C)]]*OO[[#This Row],[67]]</f>
        <v>4.3376670609562497E-6</v>
      </c>
      <c r="BR541" s="10">
        <f>3/24000000*OO[[#This Row],[126 (04JUL1985 15:00:00)-Water Temperature (C)]]*OO[[#This Row],[68]]</f>
        <v>7.2114055397999997E-6</v>
      </c>
      <c r="BS541" s="10">
        <f>3/24000000*OO[[#This Row],[127 (04JUL1985 18:00:00)-Water Temperature (C)]]*OO[[#This Row],[69]]</f>
        <v>1.1567839479132499E-5</v>
      </c>
      <c r="BT541" s="10">
        <f>3/24000000*OO[[#This Row],[128 (04JUL1985 21:00:00)-Water Temperature (C)]]*OO[[#This Row],[70]]</f>
        <v>1.7980557501173749E-5</v>
      </c>
      <c r="BU541" s="10">
        <f>3/24000000*OO[[#This Row],[129 (05JUL1985 00:00:00)-Water Temperature (C)]]*OO[[#This Row],[71]]</f>
        <v>2.7194026819635001E-5</v>
      </c>
      <c r="BV541" s="10">
        <f>3/24000000*OO[[#This Row],[130 (05JUL1985 03:00:00)-Water Temperature (C)]]*OO[[#This Row],[72]]</f>
        <v>4.0198912746037494E-5</v>
      </c>
      <c r="BW541" s="10">
        <f>3/24000000*OO[[#This Row],[131 (05JUL1985 06:00:00)-Water Temperature (C)]]*OO[[#This Row],[73]]</f>
        <v>5.7952570089487502E-5</v>
      </c>
      <c r="BX541" s="10">
        <f>3/24000000*OO[[#This Row],[132 (05JUL1985 09:00:00)-Water Temperature (C)]]*OO[[#This Row],[74]]</f>
        <v>8.1599402236124998E-5</v>
      </c>
      <c r="BY541" s="10">
        <f>3/24000000*OO[[#This Row],[133 (05JUL1985 12:00:00)-Water Temperature (C)]]*OO[[#This Row],[75]]</f>
        <v>1.1238770133663749E-4</v>
      </c>
      <c r="BZ541" s="10">
        <f>3/24000000*OO[[#This Row],[134 (05JUL1985 15:00:00)-Water Temperature (C)]]*OO[[#This Row],[76]]</f>
        <v>1.5148424428680001E-4</v>
      </c>
      <c r="CA541" s="10">
        <f>3/24000000*OO[[#This Row],[135 (05JUL1985 18:00:00)-Water Temperature (C)]]*OO[[#This Row],[77]]</f>
        <v>2.0023953092422497E-4</v>
      </c>
      <c r="CB541" s="10">
        <f>3/24000000*OO[[#This Row],[136 (05JUL1985 21:00:00)-Water Temperature (C)]]*OO[[#This Row],[78]]</f>
        <v>2.6017559747760002E-4</v>
      </c>
      <c r="CC541" s="10">
        <f>3/24000000*OO[[#This Row],[137 (06JUL1985 00:00:00)-Water Temperature (C)]]*OO[[#This Row],[79]]</f>
        <v>3.3319523843462501E-4</v>
      </c>
      <c r="CD541" s="10">
        <f>3/24000000*OO[[#This Row],[138 (06JUL1985 03:00:00)-Water Temperature (C)]]*OO[[#This Row],[80]]</f>
        <v>4.21905561165375E-4</v>
      </c>
      <c r="CE541" s="10">
        <f>3/24000000*OO[[#This Row],[139 (06JUL1985 06:00:00)-Water Temperature (C)]]*OO[[#This Row],[81]]</f>
        <v>5.2729957169100005E-4</v>
      </c>
      <c r="CF541" s="10">
        <f>3/24000000*OO[[#This Row],[140 (06JUL1985 09:00:00)-Water Temperature (C)]]*OO[[#This Row],[82]]</f>
        <v>6.5077506884799992E-4</v>
      </c>
      <c r="CG541" s="10">
        <f>3/24000000*OO[[#This Row],[141 (06JUL1985 12:00:00)-Water Temperature (C)]]*OO[[#This Row],[83]]</f>
        <v>7.9293013304737505E-4</v>
      </c>
      <c r="CH541" s="10">
        <f>3/24000000*OO[[#This Row],[142 (06JUL1985 15:00:00)-Water Temperature (C)]]*OO[[#This Row],[84]]</f>
        <v>9.5409368885187478E-4</v>
      </c>
      <c r="CI541" s="10">
        <f>3/24000000*OO[[#This Row],[143 (06JUL1985 18:00:00)-Water Temperature (C)]]*OO[[#This Row],[85]]</f>
        <v>1.1337780046574999E-3</v>
      </c>
      <c r="CJ541" s="10">
        <f>3/24000000*OO[[#This Row],[144 (06JUL1985 21:00:00)-Water Temperature (C)]]*OO[[#This Row],[86]]</f>
        <v>1.3338966545511249E-3</v>
      </c>
      <c r="CK541" s="10">
        <f>3/24000000*OO[[#This Row],[145 (07JUL1985 00:00:00)-Water Temperature (C)]]*OO[[#This Row],[87]]</f>
        <v>1.55628664056625E-3</v>
      </c>
      <c r="CL541" s="10">
        <f>3/24000000*OO[[#This Row],[146 (07JUL1985 03:00:00)-Water Temperature (C)]]*OO[[#This Row],[88]]</f>
        <v>1.8072525013593749E-3</v>
      </c>
      <c r="CM541" s="10">
        <f>3/24000000*OO[[#This Row],[147 (07JUL1985 06:00:00)-Water Temperature (C)]]*OO[[#This Row],[89]]</f>
        <v>2.081178618089125E-3</v>
      </c>
      <c r="CN541" s="10">
        <f>3/24000000*OO[[#This Row],[148 (07JUL1985 09:00:00)-Water Temperature (C)]]*OO[[#This Row],[90]]</f>
        <v>2.37685346964E-3</v>
      </c>
      <c r="CO541" s="10">
        <f>3/24000000*OO[[#This Row],[149 (07JUL1985 12:00:00)-Water Temperature (C)]]*OO[[#This Row],[91]]</f>
        <v>2.694507339095E-3</v>
      </c>
      <c r="CP541" s="10">
        <f>3/24000000*OO[[#This Row],[150 (07JUL1985 15:00:00)-Water Temperature (C)]]*OO[[#This Row],[92]]</f>
        <v>3.0357872715362495E-3</v>
      </c>
      <c r="CQ541" s="10">
        <f>3/24000000*OO[[#This Row],[151 (07JUL1985 18:00:00)-Water Temperature (C)]]*OO[[#This Row],[93]]</f>
        <v>3.3975184994999999E-3</v>
      </c>
      <c r="CR541" s="10">
        <f>3/24000000*OO[[#This Row],[152 (07JUL1985 21:00:00)-Water Temperature (C)]]*OO[[#This Row],[94]]</f>
        <v>3.7811613535562501E-3</v>
      </c>
      <c r="CS541" s="10">
        <f>3/24000000*OO[[#This Row],[153 (08JUL1985 00:00:00)-Water Temperature (C)]]*OO[[#This Row],[95]]</f>
        <v>4.1879997094000001E-3</v>
      </c>
      <c r="CT541" s="10">
        <f>3/24000000*OO[[#This Row],[154 (08JUL1985 03:00:00)-Water Temperature (C)]]*OO[[#This Row],[96]]</f>
        <v>4.6332354617999996E-3</v>
      </c>
      <c r="CU541" s="10">
        <f>3/24000000*OO[[#This Row],[155 (08JUL1985 06:00:00)-Water Temperature (C)]]*OO[[#This Row],[97]]</f>
        <v>5.1065471542050007E-3</v>
      </c>
      <c r="CV541" s="10">
        <f>3/24000000*OO[[#This Row],[156 (08JUL1985 09:00:00)-Water Temperature (C)]]*OO[[#This Row],[98]]</f>
        <v>5.5986178097999989E-3</v>
      </c>
      <c r="CW541" s="10">
        <f>3/24000000*OO[[#This Row],[157 (08JUL1985 12:00:00)-Water Temperature (C)]]*OO[[#This Row],[99]]</f>
        <v>6.1099212809699998E-3</v>
      </c>
    </row>
    <row r="542" spans="1:101" x14ac:dyDescent="0.35">
      <c r="A542" t="s">
        <v>549</v>
      </c>
      <c r="B542">
        <v>2879.0520000000001</v>
      </c>
      <c r="C542" s="10">
        <f>3/24*OO[[#This Row],[59 (26JUN1985 06:00:00)-Water Temperature (C)]]*OO[[#This Row],[1]]/SUM(OO[1])</f>
        <v>0</v>
      </c>
      <c r="D542" s="10">
        <f>3/24*OO[[#This Row],[60 (26JUN1985 09:00:00)-Water Temperature (C)]]*OO[[#This Row],[2]]/SUM(OO[2])</f>
        <v>0</v>
      </c>
      <c r="E542" s="10">
        <f>3/24*OO[[#This Row],[61 (26JUN1985 12:00:00)-Water Temperature (C)]]*OO[[#This Row],[3]]/SUM(OO[3])</f>
        <v>0</v>
      </c>
      <c r="F542" s="10">
        <f>3/24*OO[[#This Row],[62 (26JUN1985 15:00:00)-Water Temperature (C)]]*OO[[#This Row],[4]]/SUM(OO[4])</f>
        <v>0</v>
      </c>
      <c r="G542" s="10">
        <f>3/24*OO[[#This Row],[63 (26JUN1985 18:00:00)-Water Temperature (C)]]*OO[[#This Row],[5]]/SUM(OO[5])</f>
        <v>0</v>
      </c>
      <c r="H542" s="10">
        <f>3/24*OO[[#This Row],[64 (26JUN1985 21:00:00)-Water Temperature (C)]]*OO[[#This Row],[6]]/SUM(OO[6])</f>
        <v>0</v>
      </c>
      <c r="I542" s="10">
        <f>3/24*OO[[#This Row],[65 (27JUN1985 00:00:00)-Water Temperature (C)]]*OO[[#This Row],[7]]/SUM(OO[7])</f>
        <v>0</v>
      </c>
      <c r="J542" s="10">
        <f>3/24*OO[[#This Row],[66 (27JUN1985 03:00:00)-Water Temperature (C)]]*OO[[#This Row],[8]]/SUM(OO[8])</f>
        <v>0</v>
      </c>
      <c r="K542" s="10">
        <f>3/24*OO[[#This Row],[67 (27JUN1985 06:00:00)-Water Temperature (C)]]*OO[[#This Row],[9]]/SUM(OO[9])</f>
        <v>0</v>
      </c>
      <c r="L542" s="10">
        <f>3/24*OO[[#This Row],[68 (27JUN1985 09:00:00)-Water Temperature (C)]]*OO[[#This Row],[10]]/SUM(OO[10])</f>
        <v>0</v>
      </c>
      <c r="M542" s="10">
        <f>3/24*OO[[#This Row],[69 (27JUN1985 12:00:00)-Water Temperature (C)]]*OO[[#This Row],[11]]/SUM(OO[11])</f>
        <v>0</v>
      </c>
      <c r="N542" s="10">
        <f>3/24*OO[[#This Row],[70 (27JUN1985 15:00:00)-Water Temperature (C)]]*OO[[#This Row],[12]]/SUM(OO[12])</f>
        <v>0</v>
      </c>
      <c r="O542" s="10">
        <f>3/24*OO[[#This Row],[71 (27JUN1985 18:00:00)-Water Temperature (C)]]*OO[[#This Row],[13]]/SUM(OO[13])</f>
        <v>0</v>
      </c>
      <c r="P542" s="10">
        <f>3/24*OO[[#This Row],[72 (27JUN1985 21:00:00)-Water Temperature (C)]]*OO[[#This Row],[14]]/SUM(OO[14])</f>
        <v>0</v>
      </c>
      <c r="Q542" s="10">
        <f>3/24*OO[[#This Row],[73 (28JUN1985 00:00:00)-Water Temperature (C)]]*OO[[#This Row],[15]]/SUM(OO[15])</f>
        <v>0</v>
      </c>
      <c r="R542" s="10">
        <f>3/24*OO[[#This Row],[74 (28JUN1985 03:00:00)-Water Temperature (C)]]*OO[[#This Row],[16]]/SUM(OO[16])</f>
        <v>0</v>
      </c>
      <c r="S542" s="10">
        <f>3/24*OO[[#This Row],[75 (28JUN1985 06:00:00)-Water Temperature (C)]]*OO[[#This Row],[17]]/SUM(OO[17])</f>
        <v>0</v>
      </c>
      <c r="T542" s="10">
        <f>3/24*OO[[#This Row],[76 (28JUN1985 09:00:00)-Water Temperature (C)]]*OO[[#This Row],[18]]/SUM(OO[18])</f>
        <v>0</v>
      </c>
      <c r="U542" s="10">
        <f>3/24*OO[[#This Row],[77 (28JUN1985 12:00:00)-Water Temperature (C)]]*OO[[#This Row],[19]]/SUM(OO[19])</f>
        <v>0</v>
      </c>
      <c r="V542" s="10">
        <f>3/24000000*OO[[#This Row],[78 (28JUN1985 15:00:00)-Water Temperature (C)]]*OO[[#This Row],[20]]</f>
        <v>0</v>
      </c>
      <c r="W542" s="10">
        <f>3/24000000*OO[[#This Row],[79 (28JUN1985 18:00:00)-Water Temperature (C)]]*OO[[#This Row],[21]]</f>
        <v>0</v>
      </c>
      <c r="X542" s="10">
        <f>3/24000000*OO[[#This Row],[80 (28JUN1985 21:00:00)-Water Temperature (C)]]*OO[[#This Row],[22]]</f>
        <v>0</v>
      </c>
      <c r="Y542" s="10">
        <f>3/24000000*OO[[#This Row],[81 (29JUN1985 00:00:00)-Water Temperature (C)]]*OO[[#This Row],[23]]</f>
        <v>0</v>
      </c>
      <c r="Z542" s="10">
        <f>3/24000000*OO[[#This Row],[82 (29JUN1985 03:00:00)-Water Temperature (C)]]*OO[[#This Row],[24]]</f>
        <v>0</v>
      </c>
      <c r="AA542" s="10">
        <f>3/24000000*OO[[#This Row],[83 (29JUN1985 06:00:00)-Water Temperature (C)]]*OO[[#This Row],[25]]</f>
        <v>0</v>
      </c>
      <c r="AB542" s="10">
        <f>3/24000000*OO[[#This Row],[84 (29JUN1985 09:00:00)-Water Temperature (C)]]*OO[[#This Row],[26]]</f>
        <v>0</v>
      </c>
      <c r="AC542" s="10">
        <f>3/24000000*OO[[#This Row],[85 (29JUN1985 12:00:00)-Water Temperature (C)]]*OO[[#This Row],[27]]</f>
        <v>0</v>
      </c>
      <c r="AD542" s="10">
        <f>3/24000000*OO[[#This Row],[86 (29JUN1985 15:00:00)-Water Temperature (C)]]*OO[[#This Row],[28]]</f>
        <v>0</v>
      </c>
      <c r="AE542" s="10">
        <f>3/24000000*OO[[#This Row],[88 (29JUN1985 21:00:00)-Water Temperature (C)]]*OO[[#This Row],[30]]</f>
        <v>0</v>
      </c>
      <c r="AF542" s="10">
        <f>3/24000000*OO[[#This Row],[88 (29JUN1985 21:00:00)-Water Temperature (C)]]*OO[[#This Row],[30]]</f>
        <v>0</v>
      </c>
      <c r="AG542" s="10">
        <f>3/24000000*OO[[#This Row],[89 (30JUN1985 00:00:00)-Water Temperature (C)]]*OO[[#This Row],[31]]</f>
        <v>0</v>
      </c>
      <c r="AH542" s="10">
        <f>3/24000000*OO[[#This Row],[90 (30JUN1985 03:00:00)-Water Temperature (C)]]*OO[[#This Row],[32]]</f>
        <v>0</v>
      </c>
      <c r="AI542" s="10">
        <f>3/24000000*OO[[#This Row],[91 (30JUN1985 06:00:00)-Water Temperature (C)]]*OO[[#This Row],[33]]</f>
        <v>0</v>
      </c>
      <c r="AJ542" s="10">
        <f>3/24000000*OO[[#This Row],[92 (30JUN1985 09:00:00)-Water Temperature (C)]]*OO[[#This Row],[34]]</f>
        <v>2.5812813981581243E-42</v>
      </c>
      <c r="AK542" s="10">
        <f>3/24000000*OO[[#This Row],[93 (30JUN1985 12:00:00)-Water Temperature (C)]]*OO[[#This Row],[35]]</f>
        <v>4.3854224422812497E-39</v>
      </c>
      <c r="AL542" s="10">
        <f>3/24000000*OO[[#This Row],[94 (30JUN1985 15:00:00)-Water Temperature (C)]]*OO[[#This Row],[36]]</f>
        <v>3.6263083769799999E-36</v>
      </c>
      <c r="AM542" s="10">
        <f>3/24000000*OO[[#This Row],[95 (30JUN1985 18:00:00)-Water Temperature (C)]]*OO[[#This Row],[37]]</f>
        <v>1.6038927817687499E-33</v>
      </c>
      <c r="AN542" s="10">
        <f>3/24000000*OO[[#This Row],[96 (30JUN1985 21:00:00)-Water Temperature (C)]]*OO[[#This Row],[38]]</f>
        <v>4.1173449677587495E-31</v>
      </c>
      <c r="AO542" s="10">
        <f>3/24000000*OO[[#This Row],[97 (01JUL1985 00:00:00)-Water Temperature (C)]]*OO[[#This Row],[39]]</f>
        <v>6.5350649015024999E-29</v>
      </c>
      <c r="AP542" s="10">
        <f>3/24000000*OO[[#This Row],[98 (01JUL1985 03:00:00)-Water Temperature (C)]]*OO[[#This Row],[40]]</f>
        <v>6.7627363768499998E-27</v>
      </c>
      <c r="AQ542" s="10">
        <f>3/24000000*OO[[#This Row],[99 (01JUL1985 06:00:00)-Water Temperature (C)]]*OO[[#This Row],[41]]</f>
        <v>4.7453609929374998E-25</v>
      </c>
      <c r="AR542" s="10">
        <f>3/24000000*OO[[#This Row],[100 (01JUL1985 09:00:00)-Water Temperature (C)]]*OO[[#This Row],[42]]</f>
        <v>2.3409069787633748E-23</v>
      </c>
      <c r="AS542" s="10">
        <f>3/24000000*OO[[#This Row],[101 (01JUL1985 12:00:00)-Water Temperature (C)]]*OO[[#This Row],[43]]</f>
        <v>8.4031821796787495E-22</v>
      </c>
      <c r="AT542" s="10">
        <f>3/24000000*OO[[#This Row],[102 (01JUL1985 15:00:00)-Water Temperature (C)]]*OO[[#This Row],[44]]</f>
        <v>2.2618209741274999E-20</v>
      </c>
      <c r="AU542" s="10">
        <f>3/24000000*OO[[#This Row],[103 (01JUL1985 18:00:00)-Water Temperature (C)]]*OO[[#This Row],[45]]</f>
        <v>4.6895264638649994E-19</v>
      </c>
      <c r="AV542" s="10">
        <f>3/24000000*OO[[#This Row],[104 (01JUL1985 21:00:00)-Water Temperature (C)]]*OO[[#This Row],[46]]</f>
        <v>7.664161980722501E-18</v>
      </c>
      <c r="AW542" s="10">
        <f>3/24000000*OO[[#This Row],[105 (02JUL1985 00:00:00)-Water Temperature (C)]]*OO[[#This Row],[47]]</f>
        <v>1.0084066591235001E-16</v>
      </c>
      <c r="AX542" s="10">
        <f>3/24000000*OO[[#This Row],[106 (02JUL1985 03:00:00)-Water Temperature (C)]]*OO[[#This Row],[48]]</f>
        <v>1.090569777187E-15</v>
      </c>
      <c r="AY542" s="10">
        <f>3/24000000*OO[[#This Row],[107 (02JUL1985 06:00:00)-Water Temperature (C)]]*OO[[#This Row],[49]]</f>
        <v>9.8357318678437503E-15</v>
      </c>
      <c r="AZ542" s="10">
        <f>3/24000000*OO[[#This Row],[108 (02JUL1985 09:00:00)-Water Temperature (C)]]*OO[[#This Row],[50]]</f>
        <v>7.5174877199187501E-14</v>
      </c>
      <c r="BA542" s="10">
        <f>3/24000000*OO[[#This Row],[109 (02JUL1985 12:00:00)-Water Temperature (C)]]*OO[[#This Row],[51]]</f>
        <v>4.9201215902887497E-13</v>
      </c>
      <c r="BB542" s="10">
        <f>3/24000000*OO[[#This Row],[110 (02JUL1985 15:00:00)-Water Temperature (C)]]*OO[[#This Row],[52]]</f>
        <v>2.7870901784347501E-12</v>
      </c>
      <c r="BC542" s="10">
        <f>3/24000000*OO[[#This Row],[111 (02JUL1985 18:00:00)-Water Temperature (C)]]*OO[[#This Row],[53]]</f>
        <v>1.38096471384375E-11</v>
      </c>
      <c r="BD542" s="10">
        <f>3/24000000*OO[[#This Row],[112 (02JUL1985 21:00:00)-Water Temperature (C)]]*OO[[#This Row],[54]]</f>
        <v>6.0672430799099992E-11</v>
      </c>
      <c r="BE542" s="10">
        <f>3/24000000*OO[[#This Row],[113 (03JUL1985 00:00:00)-Water Temperature (C)]]*OO[[#This Row],[55]]</f>
        <v>2.3916521802918746E-10</v>
      </c>
      <c r="BF542" s="10">
        <f>3/24000000*OO[[#This Row],[114 (03JUL1985 03:00:00)-Water Temperature (C)]]*OO[[#This Row],[56]]</f>
        <v>8.5484806179975005E-10</v>
      </c>
      <c r="BG542" s="10">
        <f>3/24000000*OO[[#This Row],[115 (03JUL1985 06:00:00)-Water Temperature (C)]]*OO[[#This Row],[57]]</f>
        <v>2.7848892496612493E-9</v>
      </c>
      <c r="BH542" s="10">
        <f>3/24000000*OO[[#This Row],[116 (03JUL1985 09:00:00)-Water Temperature (C)]]*OO[[#This Row],[58]]</f>
        <v>8.3076104053800015E-9</v>
      </c>
      <c r="BI542" s="10">
        <f>3/24000000*OO[[#This Row],[117 (03JUL1985 12:00:00)-Water Temperature (C)]]*OO[[#This Row],[59]]</f>
        <v>2.2870509370312497E-8</v>
      </c>
      <c r="BJ542" s="10">
        <f>3/24000000*OO[[#This Row],[118 (03JUL1985 15:00:00)-Water Temperature (C)]]*OO[[#This Row],[60]]</f>
        <v>5.8447648803249995E-8</v>
      </c>
      <c r="BK542" s="10">
        <f>3/24000000*OO[[#This Row],[119 (03JUL1985 18:00:00)-Water Temperature (C)]]*OO[[#This Row],[61]]</f>
        <v>1.3944518616149999E-7</v>
      </c>
      <c r="BL542" s="10">
        <f>3/24000000*OO[[#This Row],[120 (03JUL1985 21:00:00)-Water Temperature (C)]]*OO[[#This Row],[62]]</f>
        <v>3.1274962150771249E-7</v>
      </c>
      <c r="BM542" s="10">
        <f>3/24000000*OO[[#This Row],[121 (04JUL1985 00:00:00)-Water Temperature (C)]]*OO[[#This Row],[63]]</f>
        <v>6.6440268495100004E-7</v>
      </c>
      <c r="BN542" s="10">
        <f>3/24000000*OO[[#This Row],[122 (04JUL1985 03:00:00)-Water Temperature (C)]]*OO[[#This Row],[64]]</f>
        <v>1.3468264482412498E-6</v>
      </c>
      <c r="BO542" s="10">
        <f>3/24000000*OO[[#This Row],[123 (04JUL1985 06:00:00)-Water Temperature (C)]]*OO[[#This Row],[65]]</f>
        <v>2.6027358659898749E-6</v>
      </c>
      <c r="BP542" s="10">
        <f>3/24000000*OO[[#This Row],[124 (04JUL1985 09:00:00)-Water Temperature (C)]]*OO[[#This Row],[66]]</f>
        <v>4.8049739531749991E-6</v>
      </c>
      <c r="BQ542" s="10">
        <f>3/24000000*OO[[#This Row],[125 (04JUL1985 12:00:00)-Water Temperature (C)]]*OO[[#This Row],[67]]</f>
        <v>8.4906226190212509E-6</v>
      </c>
      <c r="BR542" s="10">
        <f>3/24000000*OO[[#This Row],[126 (04JUL1985 15:00:00)-Water Temperature (C)]]*OO[[#This Row],[68]]</f>
        <v>1.4428231017049999E-5</v>
      </c>
      <c r="BS542" s="10">
        <f>3/24000000*OO[[#This Row],[127 (04JUL1985 18:00:00)-Water Temperature (C)]]*OO[[#This Row],[69]]</f>
        <v>2.3642032244450001E-5</v>
      </c>
      <c r="BT542" s="10">
        <f>3/24000000*OO[[#This Row],[128 (04JUL1985 21:00:00)-Water Temperature (C)]]*OO[[#This Row],[70]]</f>
        <v>3.7515638480950004E-5</v>
      </c>
      <c r="BU542" s="10">
        <f>3/24000000*OO[[#This Row],[129 (05JUL1985 00:00:00)-Water Temperature (C)]]*OO[[#This Row],[71]]</f>
        <v>5.7881737415187503E-5</v>
      </c>
      <c r="BV542" s="10">
        <f>3/24000000*OO[[#This Row],[130 (05JUL1985 03:00:00)-Water Temperature (C)]]*OO[[#This Row],[72]]</f>
        <v>8.7236086988750001E-5</v>
      </c>
      <c r="BW542" s="10">
        <f>3/24000000*OO[[#This Row],[131 (05JUL1985 06:00:00)-Water Temperature (C)]]*OO[[#This Row],[73]]</f>
        <v>1.2816024515799999E-4</v>
      </c>
      <c r="BX542" s="10">
        <f>3/24000000*OO[[#This Row],[132 (05JUL1985 09:00:00)-Water Temperature (C)]]*OO[[#This Row],[74]]</f>
        <v>1.837829871990625E-4</v>
      </c>
      <c r="BY542" s="10">
        <f>3/24000000*OO[[#This Row],[133 (05JUL1985 12:00:00)-Water Temperature (C)]]*OO[[#This Row],[75]]</f>
        <v>2.5761861338079997E-4</v>
      </c>
      <c r="BZ542" s="10">
        <f>3/24000000*OO[[#This Row],[134 (05JUL1985 15:00:00)-Water Temperature (C)]]*OO[[#This Row],[76]]</f>
        <v>3.5318854857548749E-4</v>
      </c>
      <c r="CA542" s="10">
        <f>3/24000000*OO[[#This Row],[135 (05JUL1985 18:00:00)-Water Temperature (C)]]*OO[[#This Row],[77]]</f>
        <v>4.7458144485999998E-4</v>
      </c>
      <c r="CB542" s="10">
        <f>3/24000000*OO[[#This Row],[136 (05JUL1985 21:00:00)-Water Temperature (C)]]*OO[[#This Row],[78]]</f>
        <v>6.2650193850749992E-4</v>
      </c>
      <c r="CC542" s="10">
        <f>3/24000000*OO[[#This Row],[137 (06JUL1985 00:00:00)-Water Temperature (C)]]*OO[[#This Row],[79]]</f>
        <v>8.1469481106237495E-4</v>
      </c>
      <c r="CD542" s="10">
        <f>3/24000000*OO[[#This Row],[138 (06JUL1985 03:00:00)-Water Temperature (C)]]*OO[[#This Row],[80]]</f>
        <v>1.0469713584919998E-3</v>
      </c>
      <c r="CE542" s="10">
        <f>3/24000000*OO[[#This Row],[139 (06JUL1985 06:00:00)-Water Temperature (C)]]*OO[[#This Row],[81]]</f>
        <v>1.3274445098625E-3</v>
      </c>
      <c r="CF542" s="10">
        <f>3/24000000*OO[[#This Row],[140 (06JUL1985 09:00:00)-Water Temperature (C)]]*OO[[#This Row],[82]]</f>
        <v>1.66119218033E-3</v>
      </c>
      <c r="CG542" s="10">
        <f>3/24000000*OO[[#This Row],[141 (06JUL1985 12:00:00)-Water Temperature (C)]]*OO[[#This Row],[83]]</f>
        <v>2.0513643940387495E-3</v>
      </c>
      <c r="CH542" s="10">
        <f>3/24000000*OO[[#This Row],[142 (06JUL1985 15:00:00)-Water Temperature (C)]]*OO[[#This Row],[84]]</f>
        <v>2.5003542988655003E-3</v>
      </c>
      <c r="CI542" s="10">
        <f>3/24000000*OO[[#This Row],[143 (06JUL1985 18:00:00)-Water Temperature (C)]]*OO[[#This Row],[85]]</f>
        <v>3.0085426469557497E-3</v>
      </c>
      <c r="CJ542" s="10">
        <f>3/24000000*OO[[#This Row],[144 (06JUL1985 21:00:00)-Water Temperature (C)]]*OO[[#This Row],[86]]</f>
        <v>3.5824351709224998E-3</v>
      </c>
      <c r="CK542" s="10">
        <f>3/24000000*OO[[#This Row],[145 (07JUL1985 00:00:00)-Water Temperature (C)]]*OO[[#This Row],[87]]</f>
        <v>4.2284859482462495E-3</v>
      </c>
      <c r="CL542" s="10">
        <f>3/24000000*OO[[#This Row],[146 (07JUL1985 03:00:00)-Water Temperature (C)]]*OO[[#This Row],[88]]</f>
        <v>4.9656211306499994E-3</v>
      </c>
      <c r="CM542" s="10">
        <f>3/24000000*OO[[#This Row],[147 (07JUL1985 06:00:00)-Water Temperature (C)]]*OO[[#This Row],[89]]</f>
        <v>5.7809616376050003E-3</v>
      </c>
      <c r="CN542" s="10">
        <f>3/24000000*OO[[#This Row],[148 (07JUL1985 09:00:00)-Water Temperature (C)]]*OO[[#This Row],[90]]</f>
        <v>6.6719598758687507E-3</v>
      </c>
      <c r="CO542" s="10">
        <f>3/24000000*OO[[#This Row],[149 (07JUL1985 12:00:00)-Water Temperature (C)]]*OO[[#This Row],[91]]</f>
        <v>7.6407135521174997E-3</v>
      </c>
      <c r="CP542" s="10">
        <f>3/24000000*OO[[#This Row],[150 (07JUL1985 15:00:00)-Water Temperature (C)]]*OO[[#This Row],[92]]</f>
        <v>8.6930279098312493E-3</v>
      </c>
      <c r="CQ542" s="10">
        <f>3/24000000*OO[[#This Row],[151 (07JUL1985 18:00:00)-Water Temperature (C)]]*OO[[#This Row],[93]]</f>
        <v>9.8210094092112503E-3</v>
      </c>
      <c r="CR542" s="10">
        <f>3/24000000*OO[[#This Row],[152 (07JUL1985 21:00:00)-Water Temperature (C)]]*OO[[#This Row],[94]]</f>
        <v>1.1030099497689998E-2</v>
      </c>
      <c r="CS542" s="10">
        <f>3/24000000*OO[[#This Row],[153 (08JUL1985 00:00:00)-Water Temperature (C)]]*OO[[#This Row],[95]]</f>
        <v>1.2325002349604999E-2</v>
      </c>
      <c r="CT542" s="10">
        <f>3/24000000*OO[[#This Row],[154 (08JUL1985 03:00:00)-Water Temperature (C)]]*OO[[#This Row],[96]]</f>
        <v>1.375156176910875E-2</v>
      </c>
      <c r="CU542" s="10">
        <f>3/24000000*OO[[#This Row],[155 (08JUL1985 06:00:00)-Water Temperature (C)]]*OO[[#This Row],[97]]</f>
        <v>1.5282151464984999E-2</v>
      </c>
      <c r="CV542" s="10">
        <f>3/24000000*OO[[#This Row],[156 (08JUL1985 09:00:00)-Water Temperature (C)]]*OO[[#This Row],[98]]</f>
        <v>1.6889790323999999E-2</v>
      </c>
      <c r="CW542" s="10">
        <f>3/24000000*OO[[#This Row],[157 (08JUL1985 12:00:00)-Water Temperature (C)]]*OO[[#This Row],[99]]</f>
        <v>1.8575452596847498E-2</v>
      </c>
    </row>
    <row r="543" spans="1:101" x14ac:dyDescent="0.35">
      <c r="A543" t="s">
        <v>550</v>
      </c>
      <c r="B543">
        <v>2892.2289999999998</v>
      </c>
      <c r="C543" s="10">
        <f>3/24*OO[[#This Row],[59 (26JUN1985 06:00:00)-Water Temperature (C)]]*OO[[#This Row],[1]]/SUM(OO[1])</f>
        <v>0</v>
      </c>
      <c r="D543" s="10">
        <f>3/24*OO[[#This Row],[60 (26JUN1985 09:00:00)-Water Temperature (C)]]*OO[[#This Row],[2]]/SUM(OO[2])</f>
        <v>0</v>
      </c>
      <c r="E543" s="10">
        <f>3/24*OO[[#This Row],[61 (26JUN1985 12:00:00)-Water Temperature (C)]]*OO[[#This Row],[3]]/SUM(OO[3])</f>
        <v>0</v>
      </c>
      <c r="F543" s="10">
        <f>3/24*OO[[#This Row],[62 (26JUN1985 15:00:00)-Water Temperature (C)]]*OO[[#This Row],[4]]/SUM(OO[4])</f>
        <v>0</v>
      </c>
      <c r="G543" s="10">
        <f>3/24*OO[[#This Row],[63 (26JUN1985 18:00:00)-Water Temperature (C)]]*OO[[#This Row],[5]]/SUM(OO[5])</f>
        <v>0</v>
      </c>
      <c r="H543" s="10">
        <f>3/24*OO[[#This Row],[64 (26JUN1985 21:00:00)-Water Temperature (C)]]*OO[[#This Row],[6]]/SUM(OO[6])</f>
        <v>0</v>
      </c>
      <c r="I543" s="10">
        <f>3/24*OO[[#This Row],[65 (27JUN1985 00:00:00)-Water Temperature (C)]]*OO[[#This Row],[7]]/SUM(OO[7])</f>
        <v>0</v>
      </c>
      <c r="J543" s="10">
        <f>3/24*OO[[#This Row],[66 (27JUN1985 03:00:00)-Water Temperature (C)]]*OO[[#This Row],[8]]/SUM(OO[8])</f>
        <v>0</v>
      </c>
      <c r="K543" s="10">
        <f>3/24*OO[[#This Row],[67 (27JUN1985 06:00:00)-Water Temperature (C)]]*OO[[#This Row],[9]]/SUM(OO[9])</f>
        <v>0</v>
      </c>
      <c r="L543" s="10">
        <f>3/24*OO[[#This Row],[68 (27JUN1985 09:00:00)-Water Temperature (C)]]*OO[[#This Row],[10]]/SUM(OO[10])</f>
        <v>0</v>
      </c>
      <c r="M543" s="10">
        <f>3/24*OO[[#This Row],[69 (27JUN1985 12:00:00)-Water Temperature (C)]]*OO[[#This Row],[11]]/SUM(OO[11])</f>
        <v>0</v>
      </c>
      <c r="N543" s="10">
        <f>3/24*OO[[#This Row],[70 (27JUN1985 15:00:00)-Water Temperature (C)]]*OO[[#This Row],[12]]/SUM(OO[12])</f>
        <v>0</v>
      </c>
      <c r="O543" s="10">
        <f>3/24*OO[[#This Row],[71 (27JUN1985 18:00:00)-Water Temperature (C)]]*OO[[#This Row],[13]]/SUM(OO[13])</f>
        <v>0</v>
      </c>
      <c r="P543" s="10">
        <f>3/24*OO[[#This Row],[72 (27JUN1985 21:00:00)-Water Temperature (C)]]*OO[[#This Row],[14]]/SUM(OO[14])</f>
        <v>0</v>
      </c>
      <c r="Q543" s="10">
        <f>3/24*OO[[#This Row],[73 (28JUN1985 00:00:00)-Water Temperature (C)]]*OO[[#This Row],[15]]/SUM(OO[15])</f>
        <v>0</v>
      </c>
      <c r="R543" s="10">
        <f>3/24*OO[[#This Row],[74 (28JUN1985 03:00:00)-Water Temperature (C)]]*OO[[#This Row],[16]]/SUM(OO[16])</f>
        <v>0</v>
      </c>
      <c r="S543" s="10">
        <f>3/24*OO[[#This Row],[75 (28JUN1985 06:00:00)-Water Temperature (C)]]*OO[[#This Row],[17]]/SUM(OO[17])</f>
        <v>0</v>
      </c>
      <c r="T543" s="10">
        <f>3/24*OO[[#This Row],[76 (28JUN1985 09:00:00)-Water Temperature (C)]]*OO[[#This Row],[18]]/SUM(OO[18])</f>
        <v>0</v>
      </c>
      <c r="U543" s="10">
        <f>3/24*OO[[#This Row],[77 (28JUN1985 12:00:00)-Water Temperature (C)]]*OO[[#This Row],[19]]/SUM(OO[19])</f>
        <v>0</v>
      </c>
      <c r="V543" s="10">
        <f>3/24000000*OO[[#This Row],[78 (28JUN1985 15:00:00)-Water Temperature (C)]]*OO[[#This Row],[20]]</f>
        <v>0</v>
      </c>
      <c r="W543" s="10">
        <f>3/24000000*OO[[#This Row],[79 (28JUN1985 18:00:00)-Water Temperature (C)]]*OO[[#This Row],[21]]</f>
        <v>0</v>
      </c>
      <c r="X543" s="10">
        <f>3/24000000*OO[[#This Row],[80 (28JUN1985 21:00:00)-Water Temperature (C)]]*OO[[#This Row],[22]]</f>
        <v>0</v>
      </c>
      <c r="Y543" s="10">
        <f>3/24000000*OO[[#This Row],[81 (29JUN1985 00:00:00)-Water Temperature (C)]]*OO[[#This Row],[23]]</f>
        <v>0</v>
      </c>
      <c r="Z543" s="10">
        <f>3/24000000*OO[[#This Row],[82 (29JUN1985 03:00:00)-Water Temperature (C)]]*OO[[#This Row],[24]]</f>
        <v>0</v>
      </c>
      <c r="AA543" s="10">
        <f>3/24000000*OO[[#This Row],[83 (29JUN1985 06:00:00)-Water Temperature (C)]]*OO[[#This Row],[25]]</f>
        <v>0</v>
      </c>
      <c r="AB543" s="10">
        <f>3/24000000*OO[[#This Row],[84 (29JUN1985 09:00:00)-Water Temperature (C)]]*OO[[#This Row],[26]]</f>
        <v>0</v>
      </c>
      <c r="AC543" s="10">
        <f>3/24000000*OO[[#This Row],[85 (29JUN1985 12:00:00)-Water Temperature (C)]]*OO[[#This Row],[27]]</f>
        <v>0</v>
      </c>
      <c r="AD543" s="10">
        <f>3/24000000*OO[[#This Row],[86 (29JUN1985 15:00:00)-Water Temperature (C)]]*OO[[#This Row],[28]]</f>
        <v>0</v>
      </c>
      <c r="AE543" s="10">
        <f>3/24000000*OO[[#This Row],[88 (29JUN1985 21:00:00)-Water Temperature (C)]]*OO[[#This Row],[30]]</f>
        <v>0</v>
      </c>
      <c r="AF543" s="10">
        <f>3/24000000*OO[[#This Row],[88 (29JUN1985 21:00:00)-Water Temperature (C)]]*OO[[#This Row],[30]]</f>
        <v>0</v>
      </c>
      <c r="AG543" s="10">
        <f>3/24000000*OO[[#This Row],[89 (30JUN1985 00:00:00)-Water Temperature (C)]]*OO[[#This Row],[31]]</f>
        <v>0</v>
      </c>
      <c r="AH543" s="10">
        <f>3/24000000*OO[[#This Row],[90 (30JUN1985 03:00:00)-Water Temperature (C)]]*OO[[#This Row],[32]]</f>
        <v>0</v>
      </c>
      <c r="AI543" s="10">
        <f>3/24000000*OO[[#This Row],[91 (30JUN1985 06:00:00)-Water Temperature (C)]]*OO[[#This Row],[33]]</f>
        <v>0</v>
      </c>
      <c r="AJ543" s="10">
        <f>3/24000000*OO[[#This Row],[92 (30JUN1985 09:00:00)-Water Temperature (C)]]*OO[[#This Row],[34]]</f>
        <v>9.6605759819912499E-44</v>
      </c>
      <c r="AK543" s="10">
        <f>3/24000000*OO[[#This Row],[93 (30JUN1985 12:00:00)-Water Temperature (C)]]*OO[[#This Row],[35]]</f>
        <v>1.8132920928585E-40</v>
      </c>
      <c r="AL543" s="10">
        <f>3/24000000*OO[[#This Row],[94 (30JUN1985 15:00:00)-Water Temperature (C)]]*OO[[#This Row],[36]]</f>
        <v>1.6497176241352497E-37</v>
      </c>
      <c r="AM543" s="10">
        <f>3/24000000*OO[[#This Row],[95 (30JUN1985 18:00:00)-Water Temperature (C)]]*OO[[#This Row],[37]]</f>
        <v>7.9921647270149987E-35</v>
      </c>
      <c r="AN543" s="10">
        <f>3/24000000*OO[[#This Row],[96 (30JUN1985 21:00:00)-Water Temperature (C)]]*OO[[#This Row],[38]]</f>
        <v>2.2393022053804996E-32</v>
      </c>
      <c r="AO543" s="10">
        <f>3/24000000*OO[[#This Row],[97 (01JUL1985 00:00:00)-Water Temperature (C)]]*OO[[#This Row],[39]]</f>
        <v>3.8677715545624995E-30</v>
      </c>
      <c r="AP543" s="10">
        <f>3/24000000*OO[[#This Row],[98 (01JUL1985 03:00:00)-Water Temperature (C)]]*OO[[#This Row],[40]]</f>
        <v>4.3468679634999994E-28</v>
      </c>
      <c r="AQ543" s="10">
        <f>3/24000000*OO[[#This Row],[99 (01JUL1985 06:00:00)-Water Temperature (C)]]*OO[[#This Row],[41]]</f>
        <v>3.3058715553512499E-26</v>
      </c>
      <c r="AR543" s="10">
        <f>3/24000000*OO[[#This Row],[100 (01JUL1985 09:00:00)-Water Temperature (C)]]*OO[[#This Row],[42]]</f>
        <v>1.7640949624019996E-24</v>
      </c>
      <c r="AS543" s="10">
        <f>3/24000000*OO[[#This Row],[101 (01JUL1985 12:00:00)-Water Temperature (C)]]*OO[[#This Row],[43]]</f>
        <v>6.8351190064000002E-23</v>
      </c>
      <c r="AT543" s="10">
        <f>3/24000000*OO[[#This Row],[102 (01JUL1985 15:00:00)-Water Temperature (C)]]*OO[[#This Row],[44]]</f>
        <v>1.981690163543375E-21</v>
      </c>
      <c r="AU543" s="10">
        <f>3/24000000*OO[[#This Row],[103 (01JUL1985 18:00:00)-Water Temperature (C)]]*OO[[#This Row],[45]]</f>
        <v>4.4182004761499995E-20</v>
      </c>
      <c r="AV543" s="10">
        <f>3/24000000*OO[[#This Row],[104 (01JUL1985 21:00:00)-Water Temperature (C)]]*OO[[#This Row],[46]]</f>
        <v>7.7532096275625001E-19</v>
      </c>
      <c r="AW543" s="10">
        <f>3/24000000*OO[[#This Row],[105 (02JUL1985 00:00:00)-Water Temperature (C)]]*OO[[#This Row],[47]]</f>
        <v>1.093863836065E-17</v>
      </c>
      <c r="AX543" s="10">
        <f>3/24000000*OO[[#This Row],[106 (02JUL1985 03:00:00)-Water Temperature (C)]]*OO[[#This Row],[48]]</f>
        <v>1.2667491917587499E-16</v>
      </c>
      <c r="AY543" s="10">
        <f>3/24000000*OO[[#This Row],[107 (02JUL1985 06:00:00)-Water Temperature (C)]]*OO[[#This Row],[49]]</f>
        <v>1.2213937794869998E-15</v>
      </c>
      <c r="AZ543" s="10">
        <f>3/24000000*OO[[#This Row],[108 (02JUL1985 09:00:00)-Water Temperature (C)]]*OO[[#This Row],[50]]</f>
        <v>9.9650012037187485E-15</v>
      </c>
      <c r="BA543" s="10">
        <f>3/24000000*OO[[#This Row],[109 (02JUL1985 12:00:00)-Water Temperature (C)]]*OO[[#This Row],[51]]</f>
        <v>6.9557038292500005E-14</v>
      </c>
      <c r="BB543" s="10">
        <f>3/24000000*OO[[#This Row],[110 (02JUL1985 15:00:00)-Water Temperature (C)]]*OO[[#This Row],[52]]</f>
        <v>4.1955826576299996E-13</v>
      </c>
      <c r="BC543" s="10">
        <f>3/24000000*OO[[#This Row],[111 (02JUL1985 18:00:00)-Water Temperature (C)]]*OO[[#This Row],[53]]</f>
        <v>2.2097618257185E-12</v>
      </c>
      <c r="BD543" s="10">
        <f>3/24000000*OO[[#This Row],[112 (02JUL1985 21:00:00)-Water Temperature (C)]]*OO[[#This Row],[54]]</f>
        <v>1.0311966188239999E-11</v>
      </c>
      <c r="BE543" s="10">
        <f>3/24000000*OO[[#This Row],[113 (03JUL1985 00:00:00)-Water Temperature (C)]]*OO[[#This Row],[55]]</f>
        <v>4.3139458995674999E-11</v>
      </c>
      <c r="BF543" s="10">
        <f>3/24000000*OO[[#This Row],[114 (03JUL1985 03:00:00)-Water Temperature (C)]]*OO[[#This Row],[56]]</f>
        <v>1.6339113724575E-10</v>
      </c>
      <c r="BG543" s="10">
        <f>3/24000000*OO[[#This Row],[115 (03JUL1985 06:00:00)-Water Temperature (C)]]*OO[[#This Row],[57]]</f>
        <v>5.6328361511174995E-10</v>
      </c>
      <c r="BH543" s="10">
        <f>3/24000000*OO[[#This Row],[116 (03JUL1985 09:00:00)-Water Temperature (C)]]*OO[[#This Row],[58]]</f>
        <v>1.77396632031E-9</v>
      </c>
      <c r="BI543" s="10">
        <f>3/24000000*OO[[#This Row],[117 (03JUL1985 12:00:00)-Water Temperature (C)]]*OO[[#This Row],[59]]</f>
        <v>5.144525171625E-9</v>
      </c>
      <c r="BJ543" s="10">
        <f>3/24000000*OO[[#This Row],[118 (03JUL1985 15:00:00)-Water Temperature (C)]]*OO[[#This Row],[60]]</f>
        <v>1.3820131895246249E-8</v>
      </c>
      <c r="BK543" s="10">
        <f>3/24000000*OO[[#This Row],[119 (03JUL1985 18:00:00)-Water Temperature (C)]]*OO[[#This Row],[61]]</f>
        <v>3.4593934974525002E-8</v>
      </c>
      <c r="BL543" s="10">
        <f>3/24000000*OO[[#This Row],[120 (03JUL1985 21:00:00)-Water Temperature (C)]]*OO[[#This Row],[62]]</f>
        <v>8.1272682760499996E-8</v>
      </c>
      <c r="BM543" s="10">
        <f>3/24000000*OO[[#This Row],[121 (04JUL1985 00:00:00)-Water Temperature (C)]]*OO[[#This Row],[63]]</f>
        <v>1.8053650181099997E-7</v>
      </c>
      <c r="BN543" s="10">
        <f>3/24000000*OO[[#This Row],[122 (04JUL1985 03:00:00)-Water Temperature (C)]]*OO[[#This Row],[64]]</f>
        <v>3.8209379531474993E-7</v>
      </c>
      <c r="BO543" s="10">
        <f>3/24000000*OO[[#This Row],[123 (04JUL1985 06:00:00)-Water Temperature (C)]]*OO[[#This Row],[65]]</f>
        <v>7.6969056260749995E-7</v>
      </c>
      <c r="BP543" s="10">
        <f>3/24000000*OO[[#This Row],[124 (04JUL1985 09:00:00)-Water Temperature (C)]]*OO[[#This Row],[66]]</f>
        <v>1.47873034773275E-6</v>
      </c>
      <c r="BQ543" s="10">
        <f>3/24000000*OO[[#This Row],[125 (04JUL1985 12:00:00)-Water Temperature (C)]]*OO[[#This Row],[67]]</f>
        <v>2.7143809758194996E-6</v>
      </c>
      <c r="BR543" s="10">
        <f>3/24000000*OO[[#This Row],[126 (04JUL1985 15:00:00)-Water Temperature (C)]]*OO[[#This Row],[68]]</f>
        <v>4.783492650915E-6</v>
      </c>
      <c r="BS543" s="10">
        <f>3/24000000*OO[[#This Row],[127 (04JUL1985 18:00:00)-Water Temperature (C)]]*OO[[#This Row],[69]]</f>
        <v>8.11610584884375E-6</v>
      </c>
      <c r="BT543" s="10">
        <f>3/24000000*OO[[#This Row],[128 (04JUL1985 21:00:00)-Water Temperature (C)]]*OO[[#This Row],[70]]</f>
        <v>1.3318348354739999E-5</v>
      </c>
      <c r="BU543" s="10">
        <f>3/24000000*OO[[#This Row],[129 (05JUL1985 00:00:00)-Water Temperature (C)]]*OO[[#This Row],[71]]</f>
        <v>2.1220703320828748E-5</v>
      </c>
      <c r="BV543" s="10">
        <f>3/24000000*OO[[#This Row],[130 (05JUL1985 03:00:00)-Water Temperature (C)]]*OO[[#This Row],[72]]</f>
        <v>3.2990286498772495E-5</v>
      </c>
      <c r="BW543" s="10">
        <f>3/24000000*OO[[#This Row],[131 (05JUL1985 06:00:00)-Water Temperature (C)]]*OO[[#This Row],[73]]</f>
        <v>4.9930548743749995E-5</v>
      </c>
      <c r="BX543" s="10">
        <f>3/24000000*OO[[#This Row],[132 (05JUL1985 09:00:00)-Water Temperature (C)]]*OO[[#This Row],[74]]</f>
        <v>7.3673952160674996E-5</v>
      </c>
      <c r="BY543" s="10">
        <f>3/24000000*OO[[#This Row],[133 (05JUL1985 12:00:00)-Water Temperature (C)]]*OO[[#This Row],[75]]</f>
        <v>1.0613092036679999E-4</v>
      </c>
      <c r="BZ543" s="10">
        <f>3/24000000*OO[[#This Row],[134 (05JUL1985 15:00:00)-Water Temperature (C)]]*OO[[#This Row],[76]]</f>
        <v>1.4932340357319998E-4</v>
      </c>
      <c r="CA543" s="10">
        <f>3/24000000*OO[[#This Row],[135 (05JUL1985 18:00:00)-Water Temperature (C)]]*OO[[#This Row],[77]]</f>
        <v>2.0568948052726251E-4</v>
      </c>
      <c r="CB543" s="10">
        <f>3/24000000*OO[[#This Row],[136 (05JUL1985 21:00:00)-Water Temperature (C)]]*OO[[#This Row],[78]]</f>
        <v>2.7810068203578748E-4</v>
      </c>
      <c r="CC543" s="10">
        <f>3/24000000*OO[[#This Row],[137 (06JUL1985 00:00:00)-Water Temperature (C)]]*OO[[#This Row],[79]]</f>
        <v>3.7004265159750003E-4</v>
      </c>
      <c r="CD543" s="10">
        <f>3/24000000*OO[[#This Row],[138 (06JUL1985 03:00:00)-Water Temperature (C)]]*OO[[#This Row],[80]]</f>
        <v>4.86212716205625E-4</v>
      </c>
      <c r="CE543" s="10">
        <f>3/24000000*OO[[#This Row],[139 (06JUL1985 06:00:00)-Water Temperature (C)]]*OO[[#This Row],[81]]</f>
        <v>6.2973229247299996E-4</v>
      </c>
      <c r="CF543" s="10">
        <f>3/24000000*OO[[#This Row],[140 (06JUL1985 09:00:00)-Water Temperature (C)]]*OO[[#This Row],[82]]</f>
        <v>8.0433826576875003E-4</v>
      </c>
      <c r="CG543" s="10">
        <f>3/24000000*OO[[#This Row],[141 (06JUL1985 12:00:00)-Water Temperature (C)]]*OO[[#This Row],[83]]</f>
        <v>1.0128637317041249E-3</v>
      </c>
      <c r="CH543" s="10">
        <f>3/24000000*OO[[#This Row],[142 (06JUL1985 15:00:00)-Water Temperature (C)]]*OO[[#This Row],[84]]</f>
        <v>1.2577388261349998E-3</v>
      </c>
      <c r="CI543" s="10">
        <f>3/24000000*OO[[#This Row],[143 (06JUL1985 18:00:00)-Water Temperature (C)]]*OO[[#This Row],[85]]</f>
        <v>1.5405624005624999E-3</v>
      </c>
      <c r="CJ543" s="10">
        <f>3/24000000*OO[[#This Row],[144 (06JUL1985 21:00:00)-Water Temperature (C)]]*OO[[#This Row],[86]]</f>
        <v>1.8662908998296249E-3</v>
      </c>
      <c r="CK543" s="10">
        <f>3/24000000*OO[[#This Row],[145 (07JUL1985 00:00:00)-Water Temperature (C)]]*OO[[#This Row],[87]]</f>
        <v>2.2397071031039998E-3</v>
      </c>
      <c r="CL543" s="10">
        <f>3/24000000*OO[[#This Row],[146 (07JUL1985 03:00:00)-Water Temperature (C)]]*OO[[#This Row],[88]]</f>
        <v>2.6728308374218751E-3</v>
      </c>
      <c r="CM543" s="10">
        <f>3/24000000*OO[[#This Row],[147 (07JUL1985 06:00:00)-Water Temperature (C)]]*OO[[#This Row],[89]]</f>
        <v>3.1595977688655E-3</v>
      </c>
      <c r="CN543" s="10">
        <f>3/24000000*OO[[#This Row],[148 (07JUL1985 09:00:00)-Water Temperature (C)]]*OO[[#This Row],[90]]</f>
        <v>3.7003604363774999E-3</v>
      </c>
      <c r="CO543" s="10">
        <f>3/24000000*OO[[#This Row],[149 (07JUL1985 12:00:00)-Water Temperature (C)]]*OO[[#This Row],[91]]</f>
        <v>4.2974852594699995E-3</v>
      </c>
      <c r="CP543" s="10">
        <f>3/24000000*OO[[#This Row],[150 (07JUL1985 15:00:00)-Water Temperature (C)]]*OO[[#This Row],[92]]</f>
        <v>4.9554900700874999E-3</v>
      </c>
      <c r="CQ543" s="10">
        <f>3/24000000*OO[[#This Row],[151 (07JUL1985 18:00:00)-Water Temperature (C)]]*OO[[#This Row],[93]]</f>
        <v>5.6711116799599993E-3</v>
      </c>
      <c r="CR543" s="10">
        <f>3/24000000*OO[[#This Row],[152 (07JUL1985 21:00:00)-Water Temperature (C)]]*OO[[#This Row],[94]]</f>
        <v>6.4488360829512504E-3</v>
      </c>
      <c r="CS543" s="10">
        <f>3/24000000*OO[[#This Row],[153 (08JUL1985 00:00:00)-Water Temperature (C)]]*OO[[#This Row],[95]]</f>
        <v>7.2926729665099997E-3</v>
      </c>
      <c r="CT543" s="10">
        <f>3/24000000*OO[[#This Row],[154 (08JUL1985 03:00:00)-Water Temperature (C)]]*OO[[#This Row],[96]]</f>
        <v>8.2330922125400004E-3</v>
      </c>
      <c r="CU543" s="10">
        <f>3/24000000*OO[[#This Row],[155 (08JUL1985 06:00:00)-Water Temperature (C)]]*OO[[#This Row],[97]]</f>
        <v>9.252993962475E-3</v>
      </c>
      <c r="CV543" s="10">
        <f>3/24000000*OO[[#This Row],[156 (08JUL1985 09:00:00)-Water Temperature (C)]]*OO[[#This Row],[98]]</f>
        <v>1.0336776237620001E-2</v>
      </c>
      <c r="CW543" s="10">
        <f>3/24000000*OO[[#This Row],[157 (08JUL1985 12:00:00)-Water Temperature (C)]]*OO[[#This Row],[99]]</f>
        <v>1.14858103741625E-2</v>
      </c>
    </row>
    <row r="544" spans="1:101" x14ac:dyDescent="0.35">
      <c r="A544" t="s">
        <v>551</v>
      </c>
      <c r="B544">
        <v>5230.1180000000004</v>
      </c>
      <c r="C544" s="10">
        <f>3/24*OO[[#This Row],[59 (26JUN1985 06:00:00)-Water Temperature (C)]]*OO[[#This Row],[1]]/SUM(OO[1])</f>
        <v>0</v>
      </c>
      <c r="D544" s="10">
        <f>3/24*OO[[#This Row],[60 (26JUN1985 09:00:00)-Water Temperature (C)]]*OO[[#This Row],[2]]/SUM(OO[2])</f>
        <v>0</v>
      </c>
      <c r="E544" s="10">
        <f>3/24*OO[[#This Row],[61 (26JUN1985 12:00:00)-Water Temperature (C)]]*OO[[#This Row],[3]]/SUM(OO[3])</f>
        <v>0</v>
      </c>
      <c r="F544" s="10">
        <f>3/24*OO[[#This Row],[62 (26JUN1985 15:00:00)-Water Temperature (C)]]*OO[[#This Row],[4]]/SUM(OO[4])</f>
        <v>0</v>
      </c>
      <c r="G544" s="10">
        <f>3/24*OO[[#This Row],[63 (26JUN1985 18:00:00)-Water Temperature (C)]]*OO[[#This Row],[5]]/SUM(OO[5])</f>
        <v>0</v>
      </c>
      <c r="H544" s="10">
        <f>3/24*OO[[#This Row],[64 (26JUN1985 21:00:00)-Water Temperature (C)]]*OO[[#This Row],[6]]/SUM(OO[6])</f>
        <v>0</v>
      </c>
      <c r="I544" s="10">
        <f>3/24*OO[[#This Row],[65 (27JUN1985 00:00:00)-Water Temperature (C)]]*OO[[#This Row],[7]]/SUM(OO[7])</f>
        <v>0</v>
      </c>
      <c r="J544" s="10">
        <f>3/24*OO[[#This Row],[66 (27JUN1985 03:00:00)-Water Temperature (C)]]*OO[[#This Row],[8]]/SUM(OO[8])</f>
        <v>0</v>
      </c>
      <c r="K544" s="10">
        <f>3/24*OO[[#This Row],[67 (27JUN1985 06:00:00)-Water Temperature (C)]]*OO[[#This Row],[9]]/SUM(OO[9])</f>
        <v>0</v>
      </c>
      <c r="L544" s="10">
        <f>3/24*OO[[#This Row],[68 (27JUN1985 09:00:00)-Water Temperature (C)]]*OO[[#This Row],[10]]/SUM(OO[10])</f>
        <v>0</v>
      </c>
      <c r="M544" s="10">
        <f>3/24*OO[[#This Row],[69 (27JUN1985 12:00:00)-Water Temperature (C)]]*OO[[#This Row],[11]]/SUM(OO[11])</f>
        <v>0</v>
      </c>
      <c r="N544" s="10">
        <f>3/24*OO[[#This Row],[70 (27JUN1985 15:00:00)-Water Temperature (C)]]*OO[[#This Row],[12]]/SUM(OO[12])</f>
        <v>0</v>
      </c>
      <c r="O544" s="10">
        <f>3/24*OO[[#This Row],[71 (27JUN1985 18:00:00)-Water Temperature (C)]]*OO[[#This Row],[13]]/SUM(OO[13])</f>
        <v>0</v>
      </c>
      <c r="P544" s="10">
        <f>3/24*OO[[#This Row],[72 (27JUN1985 21:00:00)-Water Temperature (C)]]*OO[[#This Row],[14]]/SUM(OO[14])</f>
        <v>0</v>
      </c>
      <c r="Q544" s="10">
        <f>3/24*OO[[#This Row],[73 (28JUN1985 00:00:00)-Water Temperature (C)]]*OO[[#This Row],[15]]/SUM(OO[15])</f>
        <v>0</v>
      </c>
      <c r="R544" s="10">
        <f>3/24*OO[[#This Row],[74 (28JUN1985 03:00:00)-Water Temperature (C)]]*OO[[#This Row],[16]]/SUM(OO[16])</f>
        <v>0</v>
      </c>
      <c r="S544" s="10">
        <f>3/24*OO[[#This Row],[75 (28JUN1985 06:00:00)-Water Temperature (C)]]*OO[[#This Row],[17]]/SUM(OO[17])</f>
        <v>0</v>
      </c>
      <c r="T544" s="10">
        <f>3/24*OO[[#This Row],[76 (28JUN1985 09:00:00)-Water Temperature (C)]]*OO[[#This Row],[18]]/SUM(OO[18])</f>
        <v>0</v>
      </c>
      <c r="U544" s="10">
        <f>3/24*OO[[#This Row],[77 (28JUN1985 12:00:00)-Water Temperature (C)]]*OO[[#This Row],[19]]/SUM(OO[19])</f>
        <v>0</v>
      </c>
      <c r="V544" s="10">
        <f>3/24000000*OO[[#This Row],[78 (28JUN1985 15:00:00)-Water Temperature (C)]]*OO[[#This Row],[20]]</f>
        <v>0</v>
      </c>
      <c r="W544" s="10">
        <f>3/24000000*OO[[#This Row],[79 (28JUN1985 18:00:00)-Water Temperature (C)]]*OO[[#This Row],[21]]</f>
        <v>0</v>
      </c>
      <c r="X544" s="10">
        <f>3/24000000*OO[[#This Row],[80 (28JUN1985 21:00:00)-Water Temperature (C)]]*OO[[#This Row],[22]]</f>
        <v>0</v>
      </c>
      <c r="Y544" s="10">
        <f>3/24000000*OO[[#This Row],[81 (29JUN1985 00:00:00)-Water Temperature (C)]]*OO[[#This Row],[23]]</f>
        <v>0</v>
      </c>
      <c r="Z544" s="10">
        <f>3/24000000*OO[[#This Row],[82 (29JUN1985 03:00:00)-Water Temperature (C)]]*OO[[#This Row],[24]]</f>
        <v>0</v>
      </c>
      <c r="AA544" s="10">
        <f>3/24000000*OO[[#This Row],[83 (29JUN1985 06:00:00)-Water Temperature (C)]]*OO[[#This Row],[25]]</f>
        <v>0</v>
      </c>
      <c r="AB544" s="10">
        <f>3/24000000*OO[[#This Row],[84 (29JUN1985 09:00:00)-Water Temperature (C)]]*OO[[#This Row],[26]]</f>
        <v>0</v>
      </c>
      <c r="AC544" s="10">
        <f>3/24000000*OO[[#This Row],[85 (29JUN1985 12:00:00)-Water Temperature (C)]]*OO[[#This Row],[27]]</f>
        <v>0</v>
      </c>
      <c r="AD544" s="10">
        <f>3/24000000*OO[[#This Row],[86 (29JUN1985 15:00:00)-Water Temperature (C)]]*OO[[#This Row],[28]]</f>
        <v>0</v>
      </c>
      <c r="AE544" s="10">
        <f>3/24000000*OO[[#This Row],[88 (29JUN1985 21:00:00)-Water Temperature (C)]]*OO[[#This Row],[30]]</f>
        <v>0</v>
      </c>
      <c r="AF544" s="10">
        <f>3/24000000*OO[[#This Row],[88 (29JUN1985 21:00:00)-Water Temperature (C)]]*OO[[#This Row],[30]]</f>
        <v>0</v>
      </c>
      <c r="AG544" s="10">
        <f>3/24000000*OO[[#This Row],[89 (30JUN1985 00:00:00)-Water Temperature (C)]]*OO[[#This Row],[31]]</f>
        <v>0</v>
      </c>
      <c r="AH544" s="10">
        <f>3/24000000*OO[[#This Row],[90 (30JUN1985 03:00:00)-Water Temperature (C)]]*OO[[#This Row],[32]]</f>
        <v>0</v>
      </c>
      <c r="AI544" s="10">
        <f>3/24000000*OO[[#This Row],[91 (30JUN1985 06:00:00)-Water Temperature (C)]]*OO[[#This Row],[33]]</f>
        <v>0</v>
      </c>
      <c r="AJ544" s="10">
        <f>3/24000000*OO[[#This Row],[92 (30JUN1985 09:00:00)-Water Temperature (C)]]*OO[[#This Row],[34]]</f>
        <v>0</v>
      </c>
      <c r="AK544" s="10">
        <f>3/24000000*OO[[#This Row],[93 (30JUN1985 12:00:00)-Water Temperature (C)]]*OO[[#This Row],[35]]</f>
        <v>1.123294592448E-41</v>
      </c>
      <c r="AL544" s="10">
        <f>3/24000000*OO[[#This Row],[94 (30JUN1985 15:00:00)-Water Temperature (C)]]*OO[[#This Row],[36]]</f>
        <v>1.0770052679999999E-38</v>
      </c>
      <c r="AM544" s="10">
        <f>3/24000000*OO[[#This Row],[95 (30JUN1985 18:00:00)-Water Temperature (C)]]*OO[[#This Row],[37]]</f>
        <v>5.4971374817474994E-36</v>
      </c>
      <c r="AN544" s="10">
        <f>3/24000000*OO[[#This Row],[96 (30JUN1985 21:00:00)-Water Temperature (C)]]*OO[[#This Row],[38]]</f>
        <v>1.6224995976690002E-33</v>
      </c>
      <c r="AO544" s="10">
        <f>3/24000000*OO[[#This Row],[97 (01JUL1985 00:00:00)-Water Temperature (C)]]*OO[[#This Row],[39]]</f>
        <v>2.9524545066581249E-31</v>
      </c>
      <c r="AP544" s="10">
        <f>3/24000000*OO[[#This Row],[98 (01JUL1985 03:00:00)-Water Temperature (C)]]*OO[[#This Row],[40]]</f>
        <v>3.4970385839999992E-29</v>
      </c>
      <c r="AQ544" s="10">
        <f>3/24000000*OO[[#This Row],[99 (01JUL1985 06:00:00)-Water Temperature (C)]]*OO[[#This Row],[41]]</f>
        <v>2.8044980158719999E-27</v>
      </c>
      <c r="AR544" s="10">
        <f>3/24000000*OO[[#This Row],[100 (01JUL1985 09:00:00)-Water Temperature (C)]]*OO[[#This Row],[42]]</f>
        <v>1.5786945290409999E-25</v>
      </c>
      <c r="AS544" s="10">
        <f>3/24000000*OO[[#This Row],[101 (01JUL1985 12:00:00)-Water Temperature (C)]]*OO[[#This Row],[43]]</f>
        <v>6.4537484142949994E-24</v>
      </c>
      <c r="AT544" s="10">
        <f>3/24000000*OO[[#This Row],[102 (01JUL1985 15:00:00)-Water Temperature (C)]]*OO[[#This Row],[44]]</f>
        <v>1.9742351604839995E-22</v>
      </c>
      <c r="AU544" s="10">
        <f>3/24000000*OO[[#This Row],[103 (01JUL1985 18:00:00)-Water Temperature (C)]]*OO[[#This Row],[45]]</f>
        <v>4.6446990470925005E-21</v>
      </c>
      <c r="AV544" s="10">
        <f>3/24000000*OO[[#This Row],[104 (01JUL1985 21:00:00)-Water Temperature (C)]]*OO[[#This Row],[46]]</f>
        <v>8.6028718017287493E-20</v>
      </c>
      <c r="AW544" s="10">
        <f>3/24000000*OO[[#This Row],[105 (02JUL1985 00:00:00)-Water Temperature (C)]]*OO[[#This Row],[47]]</f>
        <v>1.281387252965625E-18</v>
      </c>
      <c r="AX544" s="10">
        <f>3/24000000*OO[[#This Row],[106 (02JUL1985 03:00:00)-Water Temperature (C)]]*OO[[#This Row],[48]]</f>
        <v>1.5668516801214998E-17</v>
      </c>
      <c r="AY544" s="10">
        <f>3/24000000*OO[[#This Row],[107 (02JUL1985 06:00:00)-Water Temperature (C)]]*OO[[#This Row],[49]]</f>
        <v>1.5953664250631248E-16</v>
      </c>
      <c r="AZ544" s="10">
        <f>3/24000000*OO[[#This Row],[108 (02JUL1985 09:00:00)-Water Temperature (C)]]*OO[[#This Row],[50]]</f>
        <v>1.3735099932624998E-15</v>
      </c>
      <c r="BA544" s="10">
        <f>3/24000000*OO[[#This Row],[109 (02JUL1985 12:00:00)-Water Temperature (C)]]*OO[[#This Row],[51]]</f>
        <v>1.01196437206975E-14</v>
      </c>
      <c r="BB544" s="10">
        <f>3/24000000*OO[[#This Row],[110 (02JUL1985 15:00:00)-Water Temperature (C)]]*OO[[#This Row],[52]]</f>
        <v>6.4438299468975004E-14</v>
      </c>
      <c r="BC544" s="10">
        <f>3/24000000*OO[[#This Row],[111 (02JUL1985 18:00:00)-Water Temperature (C)]]*OO[[#This Row],[53]]</f>
        <v>3.5820526104699999E-13</v>
      </c>
      <c r="BD544" s="10">
        <f>3/24000000*OO[[#This Row],[112 (02JUL1985 21:00:00)-Water Temperature (C)]]*OO[[#This Row],[54]]</f>
        <v>1.762787541414375E-12</v>
      </c>
      <c r="BE544" s="10">
        <f>3/24000000*OO[[#This Row],[113 (03JUL1985 00:00:00)-Water Temperature (C)]]*OO[[#This Row],[55]]</f>
        <v>7.7682549616999998E-12</v>
      </c>
      <c r="BF544" s="10">
        <f>3/24000000*OO[[#This Row],[114 (03JUL1985 03:00:00)-Water Temperature (C)]]*OO[[#This Row],[56]]</f>
        <v>3.0988443538631251E-11</v>
      </c>
      <c r="BG544" s="10">
        <f>3/24000000*OO[[#This Row],[115 (03JUL1985 06:00:00)-Water Temperature (C)]]*OO[[#This Row],[57]]</f>
        <v>1.1257220859097498E-10</v>
      </c>
      <c r="BH544" s="10">
        <f>3/24000000*OO[[#This Row],[116 (03JUL1985 09:00:00)-Water Temperature (C)]]*OO[[#This Row],[58]]</f>
        <v>3.7498693756049996E-10</v>
      </c>
      <c r="BI544" s="10">
        <f>3/24000000*OO[[#This Row],[117 (03JUL1985 12:00:00)-Water Temperature (C)]]*OO[[#This Row],[59]]</f>
        <v>1.1512677934800001E-9</v>
      </c>
      <c r="BJ544" s="10">
        <f>3/24000000*OO[[#This Row],[118 (03JUL1985 15:00:00)-Water Temperature (C)]]*OO[[#This Row],[60]]</f>
        <v>3.2687446460842497E-9</v>
      </c>
      <c r="BK544" s="10">
        <f>3/24000000*OO[[#This Row],[119 (03JUL1985 18:00:00)-Water Temperature (C)]]*OO[[#This Row],[61]]</f>
        <v>8.6279326626149994E-9</v>
      </c>
      <c r="BL544" s="10">
        <f>3/24000000*OO[[#This Row],[120 (03JUL1985 21:00:00)-Water Temperature (C)]]*OO[[#This Row],[62]]</f>
        <v>2.13409506387075E-8</v>
      </c>
      <c r="BM544" s="10">
        <f>3/24000000*OO[[#This Row],[121 (04JUL1985 00:00:00)-Water Temperature (C)]]*OO[[#This Row],[63]]</f>
        <v>4.9815138109099998E-8</v>
      </c>
      <c r="BN544" s="10">
        <f>3/24000000*OO[[#This Row],[122 (04JUL1985 03:00:00)-Water Temperature (C)]]*OO[[#This Row],[64]]</f>
        <v>1.1063782125585001E-7</v>
      </c>
      <c r="BO544" s="10">
        <f>3/24000000*OO[[#This Row],[123 (04JUL1985 06:00:00)-Water Temperature (C)]]*OO[[#This Row],[65]]</f>
        <v>2.3366203628017498E-7</v>
      </c>
      <c r="BP544" s="10">
        <f>3/24000000*OO[[#This Row],[124 (04JUL1985 09:00:00)-Water Temperature (C)]]*OO[[#This Row],[66]]</f>
        <v>4.7014633377250003E-7</v>
      </c>
      <c r="BQ544" s="10">
        <f>3/24000000*OO[[#This Row],[125 (04JUL1985 12:00:00)-Water Temperature (C)]]*OO[[#This Row],[67]]</f>
        <v>9.0243393187237499E-7</v>
      </c>
      <c r="BR544" s="10">
        <f>3/24000000*OO[[#This Row],[126 (04JUL1985 15:00:00)-Water Temperature (C)]]*OO[[#This Row],[68]]</f>
        <v>1.6600286924099998E-6</v>
      </c>
      <c r="BS544" s="10">
        <f>3/24000000*OO[[#This Row],[127 (04JUL1985 18:00:00)-Water Temperature (C)]]*OO[[#This Row],[69]]</f>
        <v>2.9352313065012497E-6</v>
      </c>
      <c r="BT544" s="10">
        <f>3/24000000*OO[[#This Row],[128 (04JUL1985 21:00:00)-Water Temperature (C)]]*OO[[#This Row],[70]]</f>
        <v>5.0131490078249998E-6</v>
      </c>
      <c r="BU544" s="10">
        <f>3/24000000*OO[[#This Row],[129 (05JUL1985 00:00:00)-Water Temperature (C)]]*OO[[#This Row],[71]]</f>
        <v>8.2990480232437506E-6</v>
      </c>
      <c r="BV544" s="10">
        <f>3/24000000*OO[[#This Row],[130 (05JUL1985 03:00:00)-Water Temperature (C)]]*OO[[#This Row],[72]]</f>
        <v>1.3387896030037498E-5</v>
      </c>
      <c r="BW544" s="10">
        <f>3/24000000*OO[[#This Row],[131 (05JUL1985 06:00:00)-Water Temperature (C)]]*OO[[#This Row],[73]]</f>
        <v>2.1010042380164997E-5</v>
      </c>
      <c r="BX544" s="10">
        <f>3/24000000*OO[[#This Row],[132 (05JUL1985 09:00:00)-Water Temperature (C)]]*OO[[#This Row],[74]]</f>
        <v>3.211679945125E-5</v>
      </c>
      <c r="BY544" s="10">
        <f>3/24000000*OO[[#This Row],[133 (05JUL1985 12:00:00)-Water Temperature (C)]]*OO[[#This Row],[75]]</f>
        <v>4.7868631031925E-5</v>
      </c>
      <c r="BZ544" s="10">
        <f>3/24000000*OO[[#This Row],[134 (05JUL1985 15:00:00)-Water Temperature (C)]]*OO[[#This Row],[76]]</f>
        <v>6.9571133191200001E-5</v>
      </c>
      <c r="CA544" s="10">
        <f>3/24000000*OO[[#This Row],[135 (05JUL1985 18:00:00)-Water Temperature (C)]]*OO[[#This Row],[77]]</f>
        <v>9.8856915909524998E-5</v>
      </c>
      <c r="CB544" s="10">
        <f>3/24000000*OO[[#This Row],[136 (05JUL1985 21:00:00)-Water Temperature (C)]]*OO[[#This Row],[78]]</f>
        <v>1.3772987141399997E-4</v>
      </c>
      <c r="CC544" s="10">
        <f>3/24000000*OO[[#This Row],[137 (06JUL1985 00:00:00)-Water Temperature (C)]]*OO[[#This Row],[79]]</f>
        <v>1.8859481420312497E-4</v>
      </c>
      <c r="CD544" s="10">
        <f>3/24000000*OO[[#This Row],[138 (06JUL1985 03:00:00)-Water Temperature (C)]]*OO[[#This Row],[80]]</f>
        <v>2.5474175939759993E-4</v>
      </c>
      <c r="CE544" s="10">
        <f>3/24000000*OO[[#This Row],[139 (06JUL1985 06:00:00)-Water Temperature (C)]]*OO[[#This Row],[81]]</f>
        <v>3.3894707214969998E-4</v>
      </c>
      <c r="CF544" s="10">
        <f>3/24000000*OO[[#This Row],[140 (06JUL1985 09:00:00)-Water Temperature (C)]]*OO[[#This Row],[82]]</f>
        <v>4.4442750994012496E-4</v>
      </c>
      <c r="CG544" s="10">
        <f>3/24000000*OO[[#This Row],[141 (06JUL1985 12:00:00)-Water Temperature (C)]]*OO[[#This Row],[83]]</f>
        <v>5.7395313354325001E-4</v>
      </c>
      <c r="CH544" s="10">
        <f>3/24000000*OO[[#This Row],[142 (06JUL1985 15:00:00)-Water Temperature (C)]]*OO[[#This Row],[84]]</f>
        <v>7.3009954934625003E-4</v>
      </c>
      <c r="CI544" s="10">
        <f>3/24000000*OO[[#This Row],[143 (06JUL1985 18:00:00)-Water Temperature (C)]]*OO[[#This Row],[85]]</f>
        <v>9.1519678009887499E-4</v>
      </c>
      <c r="CJ544" s="10">
        <f>3/24000000*OO[[#This Row],[144 (06JUL1985 21:00:00)-Water Temperature (C)]]*OO[[#This Row],[86]]</f>
        <v>1.1336576842614998E-3</v>
      </c>
      <c r="CK544" s="10">
        <f>3/24000000*OO[[#This Row],[145 (07JUL1985 00:00:00)-Water Temperature (C)]]*OO[[#This Row],[87]]</f>
        <v>1.389432471973875E-3</v>
      </c>
      <c r="CL544" s="10">
        <f>3/24000000*OO[[#This Row],[146 (07JUL1985 03:00:00)-Water Temperature (C)]]*OO[[#This Row],[88]]</f>
        <v>1.6918032320832499E-3</v>
      </c>
      <c r="CM544" s="10">
        <f>3/24000000*OO[[#This Row],[147 (07JUL1985 06:00:00)-Water Temperature (C)]]*OO[[#This Row],[89]]</f>
        <v>2.0386303544749997E-3</v>
      </c>
      <c r="CN544" s="10">
        <f>3/24000000*OO[[#This Row],[148 (07JUL1985 09:00:00)-Water Temperature (C)]]*OO[[#This Row],[90]]</f>
        <v>2.4314407670533752E-3</v>
      </c>
      <c r="CO544" s="10">
        <f>3/24000000*OO[[#This Row],[149 (07JUL1985 12:00:00)-Water Temperature (C)]]*OO[[#This Row],[91]]</f>
        <v>2.8733064740974995E-3</v>
      </c>
      <c r="CP544" s="10">
        <f>3/24000000*OO[[#This Row],[150 (07JUL1985 15:00:00)-Water Temperature (C)]]*OO[[#This Row],[92]]</f>
        <v>3.3691358160411245E-3</v>
      </c>
      <c r="CQ544" s="10">
        <f>3/24000000*OO[[#This Row],[151 (07JUL1985 18:00:00)-Water Temperature (C)]]*OO[[#This Row],[93]]</f>
        <v>3.9183148370600003E-3</v>
      </c>
      <c r="CR544" s="10">
        <f>3/24000000*OO[[#This Row],[152 (07JUL1985 21:00:00)-Water Temperature (C)]]*OO[[#This Row],[94]]</f>
        <v>4.5252522966899994E-3</v>
      </c>
      <c r="CS544" s="10">
        <f>3/24000000*OO[[#This Row],[153 (08JUL1985 00:00:00)-Water Temperature (C)]]*OO[[#This Row],[95]]</f>
        <v>5.1944737209000001E-3</v>
      </c>
      <c r="CT544" s="10">
        <f>3/24000000*OO[[#This Row],[154 (08JUL1985 03:00:00)-Water Temperature (C)]]*OO[[#This Row],[96]]</f>
        <v>5.9492050220199995E-3</v>
      </c>
      <c r="CU544" s="10">
        <f>3/24000000*OO[[#This Row],[155 (08JUL1985 06:00:00)-Water Temperature (C)]]*OO[[#This Row],[97]]</f>
        <v>6.7790880938025004E-3</v>
      </c>
      <c r="CV544" s="10">
        <f>3/24000000*OO[[#This Row],[156 (08JUL1985 09:00:00)-Water Temperature (C)]]*OO[[#This Row],[98]]</f>
        <v>7.6740502011099984E-3</v>
      </c>
      <c r="CW544" s="10">
        <f>3/24000000*OO[[#This Row],[157 (08JUL1985 12:00:00)-Water Temperature (C)]]*OO[[#This Row],[99]]</f>
        <v>8.6362507596124995E-3</v>
      </c>
    </row>
    <row r="545" spans="1:101" x14ac:dyDescent="0.35">
      <c r="A545" t="s">
        <v>552</v>
      </c>
      <c r="B545">
        <v>4614.0169999999998</v>
      </c>
      <c r="C545" s="10">
        <f>3/24*OO[[#This Row],[59 (26JUN1985 06:00:00)-Water Temperature (C)]]*OO[[#This Row],[1]]/SUM(OO[1])</f>
        <v>0</v>
      </c>
      <c r="D545" s="10">
        <f>3/24*OO[[#This Row],[60 (26JUN1985 09:00:00)-Water Temperature (C)]]*OO[[#This Row],[2]]/SUM(OO[2])</f>
        <v>0</v>
      </c>
      <c r="E545" s="10">
        <f>3/24*OO[[#This Row],[61 (26JUN1985 12:00:00)-Water Temperature (C)]]*OO[[#This Row],[3]]/SUM(OO[3])</f>
        <v>0</v>
      </c>
      <c r="F545" s="10">
        <f>3/24*OO[[#This Row],[62 (26JUN1985 15:00:00)-Water Temperature (C)]]*OO[[#This Row],[4]]/SUM(OO[4])</f>
        <v>0</v>
      </c>
      <c r="G545" s="10">
        <f>3/24*OO[[#This Row],[63 (26JUN1985 18:00:00)-Water Temperature (C)]]*OO[[#This Row],[5]]/SUM(OO[5])</f>
        <v>0</v>
      </c>
      <c r="H545" s="10">
        <f>3/24*OO[[#This Row],[64 (26JUN1985 21:00:00)-Water Temperature (C)]]*OO[[#This Row],[6]]/SUM(OO[6])</f>
        <v>0</v>
      </c>
      <c r="I545" s="10">
        <f>3/24*OO[[#This Row],[65 (27JUN1985 00:00:00)-Water Temperature (C)]]*OO[[#This Row],[7]]/SUM(OO[7])</f>
        <v>0</v>
      </c>
      <c r="J545" s="10">
        <f>3/24*OO[[#This Row],[66 (27JUN1985 03:00:00)-Water Temperature (C)]]*OO[[#This Row],[8]]/SUM(OO[8])</f>
        <v>0</v>
      </c>
      <c r="K545" s="10">
        <f>3/24*OO[[#This Row],[67 (27JUN1985 06:00:00)-Water Temperature (C)]]*OO[[#This Row],[9]]/SUM(OO[9])</f>
        <v>0</v>
      </c>
      <c r="L545" s="10">
        <f>3/24*OO[[#This Row],[68 (27JUN1985 09:00:00)-Water Temperature (C)]]*OO[[#This Row],[10]]/SUM(OO[10])</f>
        <v>0</v>
      </c>
      <c r="M545" s="10">
        <f>3/24*OO[[#This Row],[69 (27JUN1985 12:00:00)-Water Temperature (C)]]*OO[[#This Row],[11]]/SUM(OO[11])</f>
        <v>0</v>
      </c>
      <c r="N545" s="10">
        <f>3/24*OO[[#This Row],[70 (27JUN1985 15:00:00)-Water Temperature (C)]]*OO[[#This Row],[12]]/SUM(OO[12])</f>
        <v>0</v>
      </c>
      <c r="O545" s="10">
        <f>3/24*OO[[#This Row],[71 (27JUN1985 18:00:00)-Water Temperature (C)]]*OO[[#This Row],[13]]/SUM(OO[13])</f>
        <v>0</v>
      </c>
      <c r="P545" s="10">
        <f>3/24*OO[[#This Row],[72 (27JUN1985 21:00:00)-Water Temperature (C)]]*OO[[#This Row],[14]]/SUM(OO[14])</f>
        <v>0</v>
      </c>
      <c r="Q545" s="10">
        <f>3/24*OO[[#This Row],[73 (28JUN1985 00:00:00)-Water Temperature (C)]]*OO[[#This Row],[15]]/SUM(OO[15])</f>
        <v>0</v>
      </c>
      <c r="R545" s="10">
        <f>3/24*OO[[#This Row],[74 (28JUN1985 03:00:00)-Water Temperature (C)]]*OO[[#This Row],[16]]/SUM(OO[16])</f>
        <v>0</v>
      </c>
      <c r="S545" s="10">
        <f>3/24*OO[[#This Row],[75 (28JUN1985 06:00:00)-Water Temperature (C)]]*OO[[#This Row],[17]]/SUM(OO[17])</f>
        <v>0</v>
      </c>
      <c r="T545" s="10">
        <f>3/24*OO[[#This Row],[76 (28JUN1985 09:00:00)-Water Temperature (C)]]*OO[[#This Row],[18]]/SUM(OO[18])</f>
        <v>0</v>
      </c>
      <c r="U545" s="10">
        <f>3/24*OO[[#This Row],[77 (28JUN1985 12:00:00)-Water Temperature (C)]]*OO[[#This Row],[19]]/SUM(OO[19])</f>
        <v>0</v>
      </c>
      <c r="V545" s="10">
        <f>3/24000000*OO[[#This Row],[78 (28JUN1985 15:00:00)-Water Temperature (C)]]*OO[[#This Row],[20]]</f>
        <v>0</v>
      </c>
      <c r="W545" s="10">
        <f>3/24000000*OO[[#This Row],[79 (28JUN1985 18:00:00)-Water Temperature (C)]]*OO[[#This Row],[21]]</f>
        <v>0</v>
      </c>
      <c r="X545" s="10">
        <f>3/24000000*OO[[#This Row],[80 (28JUN1985 21:00:00)-Water Temperature (C)]]*OO[[#This Row],[22]]</f>
        <v>0</v>
      </c>
      <c r="Y545" s="10">
        <f>3/24000000*OO[[#This Row],[81 (29JUN1985 00:00:00)-Water Temperature (C)]]*OO[[#This Row],[23]]</f>
        <v>0</v>
      </c>
      <c r="Z545" s="10">
        <f>3/24000000*OO[[#This Row],[82 (29JUN1985 03:00:00)-Water Temperature (C)]]*OO[[#This Row],[24]]</f>
        <v>0</v>
      </c>
      <c r="AA545" s="10">
        <f>3/24000000*OO[[#This Row],[83 (29JUN1985 06:00:00)-Water Temperature (C)]]*OO[[#This Row],[25]]</f>
        <v>0</v>
      </c>
      <c r="AB545" s="10">
        <f>3/24000000*OO[[#This Row],[84 (29JUN1985 09:00:00)-Water Temperature (C)]]*OO[[#This Row],[26]]</f>
        <v>0</v>
      </c>
      <c r="AC545" s="10">
        <f>3/24000000*OO[[#This Row],[85 (29JUN1985 12:00:00)-Water Temperature (C)]]*OO[[#This Row],[27]]</f>
        <v>0</v>
      </c>
      <c r="AD545" s="10">
        <f>3/24000000*OO[[#This Row],[86 (29JUN1985 15:00:00)-Water Temperature (C)]]*OO[[#This Row],[28]]</f>
        <v>0</v>
      </c>
      <c r="AE545" s="10">
        <f>3/24000000*OO[[#This Row],[88 (29JUN1985 21:00:00)-Water Temperature (C)]]*OO[[#This Row],[30]]</f>
        <v>0</v>
      </c>
      <c r="AF545" s="10">
        <f>3/24000000*OO[[#This Row],[88 (29JUN1985 21:00:00)-Water Temperature (C)]]*OO[[#This Row],[30]]</f>
        <v>0</v>
      </c>
      <c r="AG545" s="10">
        <f>3/24000000*OO[[#This Row],[89 (30JUN1985 00:00:00)-Water Temperature (C)]]*OO[[#This Row],[31]]</f>
        <v>0</v>
      </c>
      <c r="AH545" s="10">
        <f>3/24000000*OO[[#This Row],[90 (30JUN1985 03:00:00)-Water Temperature (C)]]*OO[[#This Row],[32]]</f>
        <v>0</v>
      </c>
      <c r="AI545" s="10">
        <f>3/24000000*OO[[#This Row],[91 (30JUN1985 06:00:00)-Water Temperature (C)]]*OO[[#This Row],[33]]</f>
        <v>0</v>
      </c>
      <c r="AJ545" s="10">
        <f>3/24000000*OO[[#This Row],[92 (30JUN1985 09:00:00)-Water Temperature (C)]]*OO[[#This Row],[34]]</f>
        <v>0</v>
      </c>
      <c r="AK545" s="10">
        <f>3/24000000*OO[[#This Row],[93 (30JUN1985 12:00:00)-Water Temperature (C)]]*OO[[#This Row],[35]]</f>
        <v>0</v>
      </c>
      <c r="AL545" s="10">
        <f>3/24000000*OO[[#This Row],[94 (30JUN1985 15:00:00)-Water Temperature (C)]]*OO[[#This Row],[36]]</f>
        <v>0</v>
      </c>
      <c r="AM545" s="10">
        <f>3/24000000*OO[[#This Row],[95 (30JUN1985 18:00:00)-Water Temperature (C)]]*OO[[#This Row],[37]]</f>
        <v>-1.8868054972234999E-41</v>
      </c>
      <c r="AN545" s="10">
        <f>3/24000000*OO[[#This Row],[96 (30JUN1985 21:00:00)-Water Temperature (C)]]*OO[[#This Row],[38]]</f>
        <v>-4.5241012277450003E-39</v>
      </c>
      <c r="AO545" s="10">
        <f>3/24000000*OO[[#This Row],[97 (01JUL1985 00:00:00)-Water Temperature (C)]]*OO[[#This Row],[39]]</f>
        <v>-8.2980918470299991E-37</v>
      </c>
      <c r="AP545" s="10">
        <f>3/24000000*OO[[#This Row],[98 (01JUL1985 03:00:00)-Water Temperature (C)]]*OO[[#This Row],[40]]</f>
        <v>-1.8280044470024999E-35</v>
      </c>
      <c r="AQ545" s="10">
        <f>3/24000000*OO[[#This Row],[99 (01JUL1985 06:00:00)-Water Temperature (C)]]*OO[[#This Row],[41]]</f>
        <v>-2.9225081227125003E-33</v>
      </c>
      <c r="AR545" s="10">
        <f>3/24000000*OO[[#This Row],[100 (01JUL1985 09:00:00)-Water Temperature (C)]]*OO[[#This Row],[42]]</f>
        <v>-2.5652115416949993E-32</v>
      </c>
      <c r="AS545" s="10">
        <f>3/24000000*OO[[#This Row],[101 (01JUL1985 12:00:00)-Water Temperature (C)]]*OO[[#This Row],[43]]</f>
        <v>-8.9562278252125E-31</v>
      </c>
      <c r="AT545" s="10">
        <f>3/24000000*OO[[#This Row],[102 (01JUL1985 15:00:00)-Water Temperature (C)]]*OO[[#This Row],[44]]</f>
        <v>2.0707204019984997E-26</v>
      </c>
      <c r="AU545" s="10">
        <f>3/24000000*OO[[#This Row],[103 (01JUL1985 18:00:00)-Water Temperature (C)]]*OO[[#This Row],[45]]</f>
        <v>2.8753489627114994E-24</v>
      </c>
      <c r="AV545" s="10">
        <f>3/24000000*OO[[#This Row],[104 (01JUL1985 21:00:00)-Water Temperature (C)]]*OO[[#This Row],[46]]</f>
        <v>1.0052513333021248E-22</v>
      </c>
      <c r="AW545" s="10">
        <f>3/24000000*OO[[#This Row],[105 (02JUL1985 00:00:00)-Water Temperature (C)]]*OO[[#This Row],[47]]</f>
        <v>2.2469697553309997E-21</v>
      </c>
      <c r="AX545" s="10">
        <f>3/24000000*OO[[#This Row],[106 (02JUL1985 03:00:00)-Water Temperature (C)]]*OO[[#This Row],[48]]</f>
        <v>3.7639763161875001E-20</v>
      </c>
      <c r="AY545" s="10">
        <f>3/24000000*OO[[#This Row],[107 (02JUL1985 06:00:00)-Water Temperature (C)]]*OO[[#This Row],[49]]</f>
        <v>4.9174670950300003E-19</v>
      </c>
      <c r="AZ545" s="10">
        <f>3/24000000*OO[[#This Row],[108 (02JUL1985 09:00:00)-Water Temperature (C)]]*OO[[#This Row],[50]]</f>
        <v>5.2346612042724994E-18</v>
      </c>
      <c r="BA545" s="10">
        <f>3/24000000*OO[[#This Row],[109 (02JUL1985 12:00:00)-Water Temperature (C)]]*OO[[#This Row],[51]]</f>
        <v>4.6361663272437492E-17</v>
      </c>
      <c r="BB545" s="10">
        <f>3/24000000*OO[[#This Row],[110 (02JUL1985 15:00:00)-Water Temperature (C)]]*OO[[#This Row],[52]]</f>
        <v>3.4567322047687496E-16</v>
      </c>
      <c r="BC545" s="10">
        <f>3/24000000*OO[[#This Row],[111 (02JUL1985 18:00:00)-Water Temperature (C)]]*OO[[#This Row],[53]]</f>
        <v>2.2302486607469998E-15</v>
      </c>
      <c r="BD545" s="10">
        <f>3/24000000*OO[[#This Row],[112 (02JUL1985 21:00:00)-Water Temperature (C)]]*OO[[#This Row],[54]]</f>
        <v>1.2648292255871249E-14</v>
      </c>
      <c r="BE545" s="10">
        <f>3/24000000*OO[[#This Row],[113 (03JUL1985 00:00:00)-Water Temperature (C)]]*OO[[#This Row],[55]]</f>
        <v>6.7519441090800003E-14</v>
      </c>
      <c r="BF545" s="10">
        <f>3/24000000*OO[[#This Row],[114 (03JUL1985 03:00:00)-Water Temperature (C)]]*OO[[#This Row],[56]]</f>
        <v>3.130676922674E-13</v>
      </c>
      <c r="BG545" s="10">
        <f>3/24000000*OO[[#This Row],[115 (03JUL1985 06:00:00)-Water Temperature (C)]]*OO[[#This Row],[57]]</f>
        <v>1.2389311218487499E-12</v>
      </c>
      <c r="BH545" s="10">
        <f>3/24000000*OO[[#This Row],[116 (03JUL1985 09:00:00)-Water Temperature (C)]]*OO[[#This Row],[58]]</f>
        <v>4.3647724339312496E-12</v>
      </c>
      <c r="BI545" s="10">
        <f>3/24000000*OO[[#This Row],[117 (03JUL1985 12:00:00)-Water Temperature (C)]]*OO[[#This Row],[59]]</f>
        <v>1.442527510321625E-11</v>
      </c>
      <c r="BJ545" s="10">
        <f>3/24000000*OO[[#This Row],[118 (03JUL1985 15:00:00)-Water Temperature (C)]]*OO[[#This Row],[60]]</f>
        <v>4.6255608681412501E-11</v>
      </c>
      <c r="BK545" s="10">
        <f>3/24000000*OO[[#This Row],[119 (03JUL1985 18:00:00)-Water Temperature (C)]]*OO[[#This Row],[61]]</f>
        <v>1.4527176805531247E-10</v>
      </c>
      <c r="BL545" s="10">
        <f>3/24000000*OO[[#This Row],[120 (03JUL1985 21:00:00)-Water Temperature (C)]]*OO[[#This Row],[62]]</f>
        <v>4.2293240462999996E-10</v>
      </c>
      <c r="BM545" s="10">
        <f>3/24000000*OO[[#This Row],[121 (04JUL1985 00:00:00)-Water Temperature (C)]]*OO[[#This Row],[63]]</f>
        <v>1.1877584763337499E-9</v>
      </c>
      <c r="BN545" s="10">
        <f>3/24000000*OO[[#This Row],[122 (04JUL1985 03:00:00)-Water Temperature (C)]]*OO[[#This Row],[64]]</f>
        <v>3.090198739776E-9</v>
      </c>
      <c r="BO545" s="10">
        <f>3/24000000*OO[[#This Row],[123 (04JUL1985 06:00:00)-Water Temperature (C)]]*OO[[#This Row],[65]]</f>
        <v>7.2861997561449997E-9</v>
      </c>
      <c r="BP545" s="10">
        <f>3/24000000*OO[[#This Row],[124 (04JUL1985 09:00:00)-Water Temperature (C)]]*OO[[#This Row],[66]]</f>
        <v>1.5906175434360001E-8</v>
      </c>
      <c r="BQ545" s="10">
        <f>3/24000000*OO[[#This Row],[125 (04JUL1985 12:00:00)-Water Temperature (C)]]*OO[[#This Row],[67]]</f>
        <v>3.3141152247199995E-8</v>
      </c>
      <c r="BR545" s="10">
        <f>3/24000000*OO[[#This Row],[126 (04JUL1985 15:00:00)-Water Temperature (C)]]*OO[[#This Row],[68]]</f>
        <v>6.7068178275099995E-8</v>
      </c>
      <c r="BS545" s="10">
        <f>3/24000000*OO[[#This Row],[127 (04JUL1985 18:00:00)-Water Temperature (C)]]*OO[[#This Row],[69]]</f>
        <v>1.30711444789275E-7</v>
      </c>
      <c r="BT545" s="10">
        <f>3/24000000*OO[[#This Row],[128 (04JUL1985 21:00:00)-Water Temperature (C)]]*OO[[#This Row],[70]]</f>
        <v>2.4342735379480001E-7</v>
      </c>
      <c r="BU545" s="10">
        <f>3/24000000*OO[[#This Row],[129 (05JUL1985 00:00:00)-Water Temperature (C)]]*OO[[#This Row],[71]]</f>
        <v>4.4555222577599996E-7</v>
      </c>
      <c r="BV545" s="10">
        <f>3/24000000*OO[[#This Row],[130 (05JUL1985 03:00:00)-Water Temperature (C)]]*OO[[#This Row],[72]]</f>
        <v>7.8844826658812505E-7</v>
      </c>
      <c r="BW545" s="10">
        <f>3/24000000*OO[[#This Row],[131 (05JUL1985 06:00:00)-Water Temperature (C)]]*OO[[#This Row],[73]]</f>
        <v>1.321626691374625E-6</v>
      </c>
      <c r="BX545" s="10">
        <f>3/24000000*OO[[#This Row],[132 (05JUL1985 09:00:00)-Water Temperature (C)]]*OO[[#This Row],[74]]</f>
        <v>2.1152635667065001E-6</v>
      </c>
      <c r="BY545" s="10">
        <f>3/24000000*OO[[#This Row],[133 (05JUL1985 12:00:00)-Water Temperature (C)]]*OO[[#This Row],[75]]</f>
        <v>3.2916150621720004E-6</v>
      </c>
      <c r="BZ545" s="10">
        <f>3/24000000*OO[[#This Row],[134 (05JUL1985 15:00:00)-Water Temperature (C)]]*OO[[#This Row],[76]]</f>
        <v>5.0380766898000003E-6</v>
      </c>
      <c r="CA545" s="10">
        <f>3/24000000*OO[[#This Row],[135 (05JUL1985 18:00:00)-Water Temperature (C)]]*OO[[#This Row],[77]]</f>
        <v>7.5606417881974998E-6</v>
      </c>
      <c r="CB545" s="10">
        <f>3/24000000*OO[[#This Row],[136 (05JUL1985 21:00:00)-Water Temperature (C)]]*OO[[#This Row],[78]]</f>
        <v>1.106518225743E-5</v>
      </c>
      <c r="CC545" s="10">
        <f>3/24000000*OO[[#This Row],[137 (06JUL1985 00:00:00)-Water Temperature (C)]]*OO[[#This Row],[79]]</f>
        <v>1.5987035442028752E-5</v>
      </c>
      <c r="CD545" s="10">
        <f>3/24000000*OO[[#This Row],[138 (06JUL1985 03:00:00)-Water Temperature (C)]]*OO[[#This Row],[80]]</f>
        <v>2.2747648522462499E-5</v>
      </c>
      <c r="CE545" s="10">
        <f>3/24000000*OO[[#This Row],[139 (06JUL1985 06:00:00)-Water Temperature (C)]]*OO[[#This Row],[81]]</f>
        <v>3.1546326426749996E-5</v>
      </c>
      <c r="CF545" s="10">
        <f>3/24000000*OO[[#This Row],[140 (06JUL1985 09:00:00)-Water Temperature (C)]]*OO[[#This Row],[82]]</f>
        <v>4.2675446891612495E-5</v>
      </c>
      <c r="CG545" s="10">
        <f>3/24000000*OO[[#This Row],[141 (06JUL1985 12:00:00)-Water Temperature (C)]]*OO[[#This Row],[83]]</f>
        <v>5.6660496692312493E-5</v>
      </c>
      <c r="CH545" s="10">
        <f>3/24000000*OO[[#This Row],[142 (06JUL1985 15:00:00)-Water Temperature (C)]]*OO[[#This Row],[84]]</f>
        <v>7.4233353137125003E-5</v>
      </c>
      <c r="CI545" s="10">
        <f>3/24000000*OO[[#This Row],[143 (06JUL1985 18:00:00)-Water Temperature (C)]]*OO[[#This Row],[85]]</f>
        <v>9.57044839513125E-5</v>
      </c>
      <c r="CJ545" s="10">
        <f>3/24000000*OO[[#This Row],[144 (06JUL1985 21:00:00)-Water Temperature (C)]]*OO[[#This Row],[86]]</f>
        <v>1.213690686768E-4</v>
      </c>
      <c r="CK545" s="10">
        <f>3/24000000*OO[[#This Row],[145 (07JUL1985 00:00:00)-Water Temperature (C)]]*OO[[#This Row],[87]]</f>
        <v>1.5293369878132499E-4</v>
      </c>
      <c r="CL545" s="10">
        <f>3/24000000*OO[[#This Row],[146 (07JUL1985 03:00:00)-Water Temperature (C)]]*OO[[#This Row],[88]]</f>
        <v>1.9206944681172502E-4</v>
      </c>
      <c r="CM545" s="10">
        <f>3/24000000*OO[[#This Row],[147 (07JUL1985 06:00:00)-Water Temperature (C)]]*OO[[#This Row],[89]]</f>
        <v>2.3911361358543748E-4</v>
      </c>
      <c r="CN545" s="10">
        <f>3/24000000*OO[[#This Row],[148 (07JUL1985 09:00:00)-Water Temperature (C)]]*OO[[#This Row],[90]]</f>
        <v>2.9557507796061248E-4</v>
      </c>
      <c r="CO545" s="10">
        <f>3/24000000*OO[[#This Row],[149 (07JUL1985 12:00:00)-Water Temperature (C)]]*OO[[#This Row],[91]]</f>
        <v>3.6288274830749998E-4</v>
      </c>
      <c r="CP545" s="10">
        <f>3/24000000*OO[[#This Row],[150 (07JUL1985 15:00:00)-Water Temperature (C)]]*OO[[#This Row],[92]]</f>
        <v>4.4213574270425001E-4</v>
      </c>
      <c r="CQ545" s="10">
        <f>3/24000000*OO[[#This Row],[151 (07JUL1985 18:00:00)-Water Temperature (C)]]*OO[[#This Row],[93]]</f>
        <v>5.3401930328375005E-4</v>
      </c>
      <c r="CR545" s="10">
        <f>3/24000000*OO[[#This Row],[152 (07JUL1985 21:00:00)-Water Temperature (C)]]*OO[[#This Row],[94]]</f>
        <v>6.4000716969637495E-4</v>
      </c>
      <c r="CS545" s="10">
        <f>3/24000000*OO[[#This Row],[153 (08JUL1985 00:00:00)-Water Temperature (C)]]*OO[[#This Row],[95]]</f>
        <v>7.6139506352812492E-4</v>
      </c>
      <c r="CT545" s="10">
        <f>3/24000000*OO[[#This Row],[154 (08JUL1985 03:00:00)-Water Temperature (C)]]*OO[[#This Row],[96]]</f>
        <v>9.0262249942725005E-4</v>
      </c>
      <c r="CU545" s="10">
        <f>3/24000000*OO[[#This Row],[155 (08JUL1985 06:00:00)-Water Temperature (C)]]*OO[[#This Row],[97]]</f>
        <v>1.0647369862115002E-3</v>
      </c>
      <c r="CV545" s="10">
        <f>3/24000000*OO[[#This Row],[156 (08JUL1985 09:00:00)-Water Temperature (C)]]*OO[[#This Row],[98]]</f>
        <v>1.2478993589159998E-3</v>
      </c>
      <c r="CW545" s="10">
        <f>3/24000000*OO[[#This Row],[157 (08JUL1985 12:00:00)-Water Temperature (C)]]*OO[[#This Row],[99]]</f>
        <v>1.4527523284559999E-3</v>
      </c>
    </row>
    <row r="546" spans="1:101" x14ac:dyDescent="0.35">
      <c r="A546" t="s">
        <v>553</v>
      </c>
      <c r="B546">
        <v>8950.6470000000008</v>
      </c>
      <c r="C546" s="10">
        <f>3/24*OO[[#This Row],[59 (26JUN1985 06:00:00)-Water Temperature (C)]]*OO[[#This Row],[1]]/SUM(OO[1])</f>
        <v>0</v>
      </c>
      <c r="D546" s="10">
        <f>3/24*OO[[#This Row],[60 (26JUN1985 09:00:00)-Water Temperature (C)]]*OO[[#This Row],[2]]/SUM(OO[2])</f>
        <v>0</v>
      </c>
      <c r="E546" s="10">
        <f>3/24*OO[[#This Row],[61 (26JUN1985 12:00:00)-Water Temperature (C)]]*OO[[#This Row],[3]]/SUM(OO[3])</f>
        <v>0</v>
      </c>
      <c r="F546" s="10">
        <f>3/24*OO[[#This Row],[62 (26JUN1985 15:00:00)-Water Temperature (C)]]*OO[[#This Row],[4]]/SUM(OO[4])</f>
        <v>0</v>
      </c>
      <c r="G546" s="10">
        <f>3/24*OO[[#This Row],[63 (26JUN1985 18:00:00)-Water Temperature (C)]]*OO[[#This Row],[5]]/SUM(OO[5])</f>
        <v>0</v>
      </c>
      <c r="H546" s="10">
        <f>3/24*OO[[#This Row],[64 (26JUN1985 21:00:00)-Water Temperature (C)]]*OO[[#This Row],[6]]/SUM(OO[6])</f>
        <v>0</v>
      </c>
      <c r="I546" s="10">
        <f>3/24*OO[[#This Row],[65 (27JUN1985 00:00:00)-Water Temperature (C)]]*OO[[#This Row],[7]]/SUM(OO[7])</f>
        <v>0</v>
      </c>
      <c r="J546" s="10">
        <f>3/24*OO[[#This Row],[66 (27JUN1985 03:00:00)-Water Temperature (C)]]*OO[[#This Row],[8]]/SUM(OO[8])</f>
        <v>0</v>
      </c>
      <c r="K546" s="10">
        <f>3/24*OO[[#This Row],[67 (27JUN1985 06:00:00)-Water Temperature (C)]]*OO[[#This Row],[9]]/SUM(OO[9])</f>
        <v>0</v>
      </c>
      <c r="L546" s="10">
        <f>3/24*OO[[#This Row],[68 (27JUN1985 09:00:00)-Water Temperature (C)]]*OO[[#This Row],[10]]/SUM(OO[10])</f>
        <v>0</v>
      </c>
      <c r="M546" s="10">
        <f>3/24*OO[[#This Row],[69 (27JUN1985 12:00:00)-Water Temperature (C)]]*OO[[#This Row],[11]]/SUM(OO[11])</f>
        <v>0</v>
      </c>
      <c r="N546" s="10">
        <f>3/24*OO[[#This Row],[70 (27JUN1985 15:00:00)-Water Temperature (C)]]*OO[[#This Row],[12]]/SUM(OO[12])</f>
        <v>0</v>
      </c>
      <c r="O546" s="10">
        <f>3/24*OO[[#This Row],[71 (27JUN1985 18:00:00)-Water Temperature (C)]]*OO[[#This Row],[13]]/SUM(OO[13])</f>
        <v>0</v>
      </c>
      <c r="P546" s="10">
        <f>3/24*OO[[#This Row],[72 (27JUN1985 21:00:00)-Water Temperature (C)]]*OO[[#This Row],[14]]/SUM(OO[14])</f>
        <v>0</v>
      </c>
      <c r="Q546" s="10">
        <f>3/24*OO[[#This Row],[73 (28JUN1985 00:00:00)-Water Temperature (C)]]*OO[[#This Row],[15]]/SUM(OO[15])</f>
        <v>0</v>
      </c>
      <c r="R546" s="10">
        <f>3/24*OO[[#This Row],[74 (28JUN1985 03:00:00)-Water Temperature (C)]]*OO[[#This Row],[16]]/SUM(OO[16])</f>
        <v>0</v>
      </c>
      <c r="S546" s="10">
        <f>3/24*OO[[#This Row],[75 (28JUN1985 06:00:00)-Water Temperature (C)]]*OO[[#This Row],[17]]/SUM(OO[17])</f>
        <v>0</v>
      </c>
      <c r="T546" s="10">
        <f>3/24*OO[[#This Row],[76 (28JUN1985 09:00:00)-Water Temperature (C)]]*OO[[#This Row],[18]]/SUM(OO[18])</f>
        <v>0</v>
      </c>
      <c r="U546" s="10">
        <f>3/24*OO[[#This Row],[77 (28JUN1985 12:00:00)-Water Temperature (C)]]*OO[[#This Row],[19]]/SUM(OO[19])</f>
        <v>0</v>
      </c>
      <c r="V546" s="10">
        <f>3/24000000*OO[[#This Row],[78 (28JUN1985 15:00:00)-Water Temperature (C)]]*OO[[#This Row],[20]]</f>
        <v>0</v>
      </c>
      <c r="W546" s="10">
        <f>3/24000000*OO[[#This Row],[79 (28JUN1985 18:00:00)-Water Temperature (C)]]*OO[[#This Row],[21]]</f>
        <v>0</v>
      </c>
      <c r="X546" s="10">
        <f>3/24000000*OO[[#This Row],[80 (28JUN1985 21:00:00)-Water Temperature (C)]]*OO[[#This Row],[22]]</f>
        <v>0</v>
      </c>
      <c r="Y546" s="10">
        <f>3/24000000*OO[[#This Row],[81 (29JUN1985 00:00:00)-Water Temperature (C)]]*OO[[#This Row],[23]]</f>
        <v>0</v>
      </c>
      <c r="Z546" s="10">
        <f>3/24000000*OO[[#This Row],[82 (29JUN1985 03:00:00)-Water Temperature (C)]]*OO[[#This Row],[24]]</f>
        <v>0</v>
      </c>
      <c r="AA546" s="10">
        <f>3/24000000*OO[[#This Row],[83 (29JUN1985 06:00:00)-Water Temperature (C)]]*OO[[#This Row],[25]]</f>
        <v>0</v>
      </c>
      <c r="AB546" s="10">
        <f>3/24000000*OO[[#This Row],[84 (29JUN1985 09:00:00)-Water Temperature (C)]]*OO[[#This Row],[26]]</f>
        <v>0</v>
      </c>
      <c r="AC546" s="10">
        <f>3/24000000*OO[[#This Row],[85 (29JUN1985 12:00:00)-Water Temperature (C)]]*OO[[#This Row],[27]]</f>
        <v>0</v>
      </c>
      <c r="AD546" s="10">
        <f>3/24000000*OO[[#This Row],[86 (29JUN1985 15:00:00)-Water Temperature (C)]]*OO[[#This Row],[28]]</f>
        <v>0</v>
      </c>
      <c r="AE546" s="10">
        <f>3/24000000*OO[[#This Row],[88 (29JUN1985 21:00:00)-Water Temperature (C)]]*OO[[#This Row],[30]]</f>
        <v>0</v>
      </c>
      <c r="AF546" s="10">
        <f>3/24000000*OO[[#This Row],[88 (29JUN1985 21:00:00)-Water Temperature (C)]]*OO[[#This Row],[30]]</f>
        <v>0</v>
      </c>
      <c r="AG546" s="10">
        <f>3/24000000*OO[[#This Row],[89 (30JUN1985 00:00:00)-Water Temperature (C)]]*OO[[#This Row],[31]]</f>
        <v>0</v>
      </c>
      <c r="AH546" s="10">
        <f>3/24000000*OO[[#This Row],[90 (30JUN1985 03:00:00)-Water Temperature (C)]]*OO[[#This Row],[32]]</f>
        <v>0</v>
      </c>
      <c r="AI546" s="10">
        <f>3/24000000*OO[[#This Row],[91 (30JUN1985 06:00:00)-Water Temperature (C)]]*OO[[#This Row],[33]]</f>
        <v>0</v>
      </c>
      <c r="AJ546" s="10">
        <f>3/24000000*OO[[#This Row],[92 (30JUN1985 09:00:00)-Water Temperature (C)]]*OO[[#This Row],[34]]</f>
        <v>0</v>
      </c>
      <c r="AK546" s="10">
        <f>3/24000000*OO[[#This Row],[93 (30JUN1985 12:00:00)-Water Temperature (C)]]*OO[[#This Row],[35]]</f>
        <v>4.2273141533699998E-44</v>
      </c>
      <c r="AL546" s="10">
        <f>3/24000000*OO[[#This Row],[94 (30JUN1985 15:00:00)-Water Temperature (C)]]*OO[[#This Row],[36]]</f>
        <v>4.4594409616224995E-41</v>
      </c>
      <c r="AM546" s="10">
        <f>3/24000000*OO[[#This Row],[95 (30JUN1985 18:00:00)-Water Temperature (C)]]*OO[[#This Row],[37]]</f>
        <v>2.4954268188400001E-38</v>
      </c>
      <c r="AN546" s="10">
        <f>3/24000000*OO[[#This Row],[96 (30JUN1985 21:00:00)-Water Temperature (C)]]*OO[[#This Row],[38]]</f>
        <v>8.0438118974562507E-36</v>
      </c>
      <c r="AO546" s="10">
        <f>3/24000000*OO[[#This Row],[97 (01JUL1985 00:00:00)-Water Temperature (C)]]*OO[[#This Row],[39]]</f>
        <v>1.5933122707268749E-33</v>
      </c>
      <c r="AP546" s="10">
        <f>3/24000000*OO[[#This Row],[98 (01JUL1985 03:00:00)-Water Temperature (C)]]*OO[[#This Row],[40]]</f>
        <v>2.0494082621799998E-31</v>
      </c>
      <c r="AQ546" s="10">
        <f>3/24000000*OO[[#This Row],[99 (01JUL1985 06:00:00)-Water Temperature (C)]]*OO[[#This Row],[41]]</f>
        <v>1.7823706200699999E-29</v>
      </c>
      <c r="AR546" s="10">
        <f>3/24000000*OO[[#This Row],[100 (01JUL1985 09:00:00)-Water Temperature (C)]]*OO[[#This Row],[42]]</f>
        <v>1.086784423984E-27</v>
      </c>
      <c r="AS546" s="10">
        <f>3/24000000*OO[[#This Row],[101 (01JUL1985 12:00:00)-Water Temperature (C)]]*OO[[#This Row],[43]]</f>
        <v>4.8044495960000006E-26</v>
      </c>
      <c r="AT546" s="10">
        <f>3/24000000*OO[[#This Row],[102 (01JUL1985 15:00:00)-Water Temperature (C)]]*OO[[#This Row],[44]]</f>
        <v>1.587159008635E-24</v>
      </c>
      <c r="AU546" s="10">
        <f>3/24000000*OO[[#This Row],[103 (01JUL1985 18:00:00)-Water Temperature (C)]]*OO[[#This Row],[45]]</f>
        <v>4.0337778505049998E-23</v>
      </c>
      <c r="AV546" s="10">
        <f>3/24000000*OO[[#This Row],[104 (01JUL1985 21:00:00)-Water Temperature (C)]]*OO[[#This Row],[46]]</f>
        <v>8.0667931461424991E-22</v>
      </c>
      <c r="AW546" s="10">
        <f>3/24000000*OO[[#This Row],[105 (02JUL1985 00:00:00)-Water Temperature (C)]]*OO[[#This Row],[47]]</f>
        <v>1.2958422192387501E-20</v>
      </c>
      <c r="AX546" s="10">
        <f>3/24000000*OO[[#This Row],[106 (02JUL1985 03:00:00)-Water Temperature (C)]]*OO[[#This Row],[48]]</f>
        <v>1.7064326209462498E-19</v>
      </c>
      <c r="AY546" s="10">
        <f>3/24000000*OO[[#This Row],[107 (02JUL1985 06:00:00)-Water Temperature (C)]]*OO[[#This Row],[49]]</f>
        <v>1.8695027296786251E-18</v>
      </c>
      <c r="AZ546" s="10">
        <f>3/24000000*OO[[#This Row],[108 (02JUL1985 09:00:00)-Water Temperature (C)]]*OO[[#This Row],[50]]</f>
        <v>1.72951280462625E-17</v>
      </c>
      <c r="BA546" s="10">
        <f>3/24000000*OO[[#This Row],[109 (02JUL1985 12:00:00)-Water Temperature (C)]]*OO[[#This Row],[51]]</f>
        <v>1.36890426246375E-16</v>
      </c>
      <c r="BB546" s="10">
        <f>3/24000000*OO[[#This Row],[110 (02JUL1985 15:00:00)-Water Temperature (C)]]*OO[[#This Row],[52]]</f>
        <v>9.3639068257762499E-16</v>
      </c>
      <c r="BC546" s="10">
        <f>3/24000000*OO[[#This Row],[111 (02JUL1985 18:00:00)-Water Temperature (C)]]*OO[[#This Row],[53]]</f>
        <v>5.5913983842550002E-15</v>
      </c>
      <c r="BD546" s="10">
        <f>3/24000000*OO[[#This Row],[112 (02JUL1985 21:00:00)-Water Temperature (C)]]*OO[[#This Row],[54]]</f>
        <v>2.9531427211659998E-14</v>
      </c>
      <c r="BE546" s="10">
        <f>3/24000000*OO[[#This Row],[113 (03JUL1985 00:00:00)-Water Temperature (C)]]*OO[[#This Row],[55]]</f>
        <v>1.4025856094519999E-13</v>
      </c>
      <c r="BF546" s="10">
        <f>3/24000000*OO[[#This Row],[114 (03JUL1985 03:00:00)-Water Temperature (C)]]*OO[[#This Row],[56]]</f>
        <v>5.9990563569937505E-13</v>
      </c>
      <c r="BG546" s="10">
        <f>3/24000000*OO[[#This Row],[115 (03JUL1985 06:00:00)-Water Temperature (C)]]*OO[[#This Row],[57]]</f>
        <v>2.33195045930875E-12</v>
      </c>
      <c r="BH546" s="10">
        <f>3/24000000*OO[[#This Row],[116 (03JUL1985 09:00:00)-Water Temperature (C)]]*OO[[#This Row],[58]]</f>
        <v>8.2914975448099988E-12</v>
      </c>
      <c r="BI546" s="10">
        <f>3/24000000*OO[[#This Row],[117 (03JUL1985 12:00:00)-Water Temperature (C)]]*OO[[#This Row],[59]]</f>
        <v>2.7166955677023749E-11</v>
      </c>
      <c r="BJ546" s="10">
        <f>3/24000000*OO[[#This Row],[118 (03JUL1985 15:00:00)-Water Temperature (C)]]*OO[[#This Row],[60]]</f>
        <v>8.2359699548250012E-11</v>
      </c>
      <c r="BK546" s="10">
        <f>3/24000000*OO[[#This Row],[119 (03JUL1985 18:00:00)-Water Temperature (C)]]*OO[[#This Row],[61]]</f>
        <v>2.3241486003472501E-10</v>
      </c>
      <c r="BL546" s="10">
        <f>3/24000000*OO[[#This Row],[120 (03JUL1985 21:00:00)-Water Temperature (C)]]*OO[[#This Row],[62]]</f>
        <v>6.1467513192800003E-10</v>
      </c>
      <c r="BM546" s="10">
        <f>3/24000000*OO[[#This Row],[121 (04JUL1985 00:00:00)-Water Temperature (C)]]*OO[[#This Row],[63]]</f>
        <v>1.5325780941904999E-9</v>
      </c>
      <c r="BN546" s="10">
        <f>3/24000000*OO[[#This Row],[122 (04JUL1985 03:00:00)-Water Temperature (C)]]*OO[[#This Row],[64]]</f>
        <v>3.6328388347650004E-9</v>
      </c>
      <c r="BO546" s="10">
        <f>3/24000000*OO[[#This Row],[123 (04JUL1985 06:00:00)-Water Temperature (C)]]*OO[[#This Row],[65]]</f>
        <v>8.1839540088075008E-9</v>
      </c>
      <c r="BP546" s="10">
        <f>3/24000000*OO[[#This Row],[124 (04JUL1985 09:00:00)-Water Temperature (C)]]*OO[[#This Row],[66]]</f>
        <v>1.75452369760325E-8</v>
      </c>
      <c r="BQ546" s="10">
        <f>3/24000000*OO[[#This Row],[125 (04JUL1985 12:00:00)-Water Temperature (C)]]*OO[[#This Row],[67]]</f>
        <v>3.5843649013237501E-8</v>
      </c>
      <c r="BR546" s="10">
        <f>3/24000000*OO[[#This Row],[126 (04JUL1985 15:00:00)-Water Temperature (C)]]*OO[[#This Row],[68]]</f>
        <v>7.0112100460562497E-8</v>
      </c>
      <c r="BS546" s="10">
        <f>3/24000000*OO[[#This Row],[127 (04JUL1985 18:00:00)-Water Temperature (C)]]*OO[[#This Row],[69]]</f>
        <v>1.3179864992910001E-7</v>
      </c>
      <c r="BT546" s="10">
        <f>3/24000000*OO[[#This Row],[128 (04JUL1985 21:00:00)-Water Temperature (C)]]*OO[[#This Row],[70]]</f>
        <v>2.3914238965156246E-7</v>
      </c>
      <c r="BU546" s="10">
        <f>3/24000000*OO[[#This Row],[129 (05JUL1985 00:00:00)-Water Temperature (C)]]*OO[[#This Row],[71]]</f>
        <v>4.2007011394924993E-7</v>
      </c>
      <c r="BV546" s="10">
        <f>3/24000000*OO[[#This Row],[130 (05JUL1985 03:00:00)-Water Temperature (C)]]*OO[[#This Row],[72]]</f>
        <v>7.1843801410999995E-7</v>
      </c>
      <c r="BW546" s="10">
        <f>3/24000000*OO[[#This Row],[131 (05JUL1985 06:00:00)-Water Temperature (C)]]*OO[[#This Row],[73]]</f>
        <v>1.1945480225094999E-6</v>
      </c>
      <c r="BX546" s="10">
        <f>3/24000000*OO[[#This Row],[132 (05JUL1985 09:00:00)-Water Temperature (C)]]*OO[[#This Row],[74]]</f>
        <v>1.9320194399737497E-6</v>
      </c>
      <c r="BY546" s="10">
        <f>3/24000000*OO[[#This Row],[133 (05JUL1985 12:00:00)-Water Temperature (C)]]*OO[[#This Row],[75]]</f>
        <v>3.0417016220084998E-6</v>
      </c>
      <c r="BZ546" s="10">
        <f>3/24000000*OO[[#This Row],[134 (05JUL1985 15:00:00)-Water Temperature (C)]]*OO[[#This Row],[76]]</f>
        <v>4.6648641489924998E-6</v>
      </c>
      <c r="CA546" s="10">
        <f>3/24000000*OO[[#This Row],[135 (05JUL1985 18:00:00)-Water Temperature (C)]]*OO[[#This Row],[77]]</f>
        <v>6.9896065963499988E-6</v>
      </c>
      <c r="CB546" s="10">
        <f>3/24000000*OO[[#This Row],[136 (05JUL1985 21:00:00)-Water Temperature (C)]]*OO[[#This Row],[78]]</f>
        <v>1.0260540636906249E-5</v>
      </c>
      <c r="CC546" s="10">
        <f>3/24000000*OO[[#This Row],[137 (06JUL1985 00:00:00)-Water Temperature (C)]]*OO[[#This Row],[79]]</f>
        <v>1.4785987204009999E-5</v>
      </c>
      <c r="CD546" s="10">
        <f>3/24000000*OO[[#This Row],[138 (06JUL1985 03:00:00)-Water Temperature (C)]]*OO[[#This Row],[80]]</f>
        <v>2.09931783036525E-5</v>
      </c>
      <c r="CE546" s="10">
        <f>3/24000000*OO[[#This Row],[139 (06JUL1985 06:00:00)-Water Temperature (C)]]*OO[[#This Row],[81]]</f>
        <v>2.9337470910787494E-5</v>
      </c>
      <c r="CF546" s="10">
        <f>3/24000000*OO[[#This Row],[140 (06JUL1985 09:00:00)-Water Temperature (C)]]*OO[[#This Row],[82]]</f>
        <v>4.0357244529024999E-5</v>
      </c>
      <c r="CG546" s="10">
        <f>3/24000000*OO[[#This Row],[141 (06JUL1985 12:00:00)-Water Temperature (C)]]*OO[[#This Row],[83]]</f>
        <v>5.4618064464200008E-5</v>
      </c>
      <c r="CH546" s="10">
        <f>3/24000000*OO[[#This Row],[142 (06JUL1985 15:00:00)-Water Temperature (C)]]*OO[[#This Row],[84]]</f>
        <v>7.2730616827699991E-5</v>
      </c>
      <c r="CI546" s="10">
        <f>3/24000000*OO[[#This Row],[143 (06JUL1985 18:00:00)-Water Temperature (C)]]*OO[[#This Row],[85]]</f>
        <v>9.5382428671999999E-5</v>
      </c>
      <c r="CJ546" s="10">
        <f>3/24000000*OO[[#This Row],[144 (06JUL1985 21:00:00)-Water Temperature (C)]]*OO[[#This Row],[86]]</f>
        <v>1.235110536901875E-4</v>
      </c>
      <c r="CK546" s="10">
        <f>3/24000000*OO[[#This Row],[145 (07JUL1985 00:00:00)-Water Temperature (C)]]*OO[[#This Row],[87]]</f>
        <v>1.58093537229425E-4</v>
      </c>
      <c r="CL546" s="10">
        <f>3/24000000*OO[[#This Row],[146 (07JUL1985 03:00:00)-Water Temperature (C)]]*OO[[#This Row],[88]]</f>
        <v>2.0073577066042497E-4</v>
      </c>
      <c r="CM546" s="10">
        <f>3/24000000*OO[[#This Row],[147 (07JUL1985 06:00:00)-Water Temperature (C)]]*OO[[#This Row],[89]]</f>
        <v>2.5213405594519997E-4</v>
      </c>
      <c r="CN546" s="10">
        <f>3/24000000*OO[[#This Row],[148 (07JUL1985 09:00:00)-Water Temperature (C)]]*OO[[#This Row],[90]]</f>
        <v>3.1249259536981247E-4</v>
      </c>
      <c r="CO546" s="10">
        <f>3/24000000*OO[[#This Row],[149 (07JUL1985 12:00:00)-Water Temperature (C)]]*OO[[#This Row],[91]]</f>
        <v>3.82572941889375E-4</v>
      </c>
      <c r="CP546" s="10">
        <f>3/24000000*OO[[#This Row],[150 (07JUL1985 15:00:00)-Water Temperature (C)]]*OO[[#This Row],[92]]</f>
        <v>4.6441934712974995E-4</v>
      </c>
      <c r="CQ546" s="10">
        <f>3/24000000*OO[[#This Row],[151 (07JUL1985 18:00:00)-Water Temperature (C)]]*OO[[#This Row],[93]]</f>
        <v>5.5929428281424999E-4</v>
      </c>
      <c r="CR546" s="10">
        <f>3/24000000*OO[[#This Row],[152 (07JUL1985 21:00:00)-Water Temperature (C)]]*OO[[#This Row],[94]]</f>
        <v>6.6887646606224999E-4</v>
      </c>
      <c r="CS546" s="10">
        <f>3/24000000*OO[[#This Row],[153 (08JUL1985 00:00:00)-Water Temperature (C)]]*OO[[#This Row],[95]]</f>
        <v>7.9551641071299998E-4</v>
      </c>
      <c r="CT546" s="10">
        <f>3/24000000*OO[[#This Row],[154 (08JUL1985 03:00:00)-Water Temperature (C)]]*OO[[#This Row],[96]]</f>
        <v>9.4287309533999989E-4</v>
      </c>
      <c r="CU546" s="10">
        <f>3/24000000*OO[[#This Row],[155 (08JUL1985 06:00:00)-Water Temperature (C)]]*OO[[#This Row],[97]]</f>
        <v>1.1099522965781251E-3</v>
      </c>
      <c r="CV546" s="10">
        <f>3/24000000*OO[[#This Row],[156 (08JUL1985 09:00:00)-Water Temperature (C)]]*OO[[#This Row],[98]]</f>
        <v>1.2964910608099999E-3</v>
      </c>
      <c r="CW546" s="10">
        <f>3/24000000*OO[[#This Row],[157 (08JUL1985 12:00:00)-Water Temperature (C)]]*OO[[#This Row],[99]]</f>
        <v>1.50504834241625E-3</v>
      </c>
    </row>
    <row r="547" spans="1:101" x14ac:dyDescent="0.35">
      <c r="A547" t="s">
        <v>554</v>
      </c>
      <c r="B547">
        <v>5178.9880000000003</v>
      </c>
      <c r="C547" s="10">
        <f>3/24*OO[[#This Row],[59 (26JUN1985 06:00:00)-Water Temperature (C)]]*OO[[#This Row],[1]]/SUM(OO[1])</f>
        <v>0</v>
      </c>
      <c r="D547" s="10">
        <f>3/24*OO[[#This Row],[60 (26JUN1985 09:00:00)-Water Temperature (C)]]*OO[[#This Row],[2]]/SUM(OO[2])</f>
        <v>0</v>
      </c>
      <c r="E547" s="10">
        <f>3/24*OO[[#This Row],[61 (26JUN1985 12:00:00)-Water Temperature (C)]]*OO[[#This Row],[3]]/SUM(OO[3])</f>
        <v>0</v>
      </c>
      <c r="F547" s="10">
        <f>3/24*OO[[#This Row],[62 (26JUN1985 15:00:00)-Water Temperature (C)]]*OO[[#This Row],[4]]/SUM(OO[4])</f>
        <v>0</v>
      </c>
      <c r="G547" s="10">
        <f>3/24*OO[[#This Row],[63 (26JUN1985 18:00:00)-Water Temperature (C)]]*OO[[#This Row],[5]]/SUM(OO[5])</f>
        <v>0</v>
      </c>
      <c r="H547" s="10">
        <f>3/24*OO[[#This Row],[64 (26JUN1985 21:00:00)-Water Temperature (C)]]*OO[[#This Row],[6]]/SUM(OO[6])</f>
        <v>0</v>
      </c>
      <c r="I547" s="10">
        <f>3/24*OO[[#This Row],[65 (27JUN1985 00:00:00)-Water Temperature (C)]]*OO[[#This Row],[7]]/SUM(OO[7])</f>
        <v>0</v>
      </c>
      <c r="J547" s="10">
        <f>3/24*OO[[#This Row],[66 (27JUN1985 03:00:00)-Water Temperature (C)]]*OO[[#This Row],[8]]/SUM(OO[8])</f>
        <v>0</v>
      </c>
      <c r="K547" s="10">
        <f>3/24*OO[[#This Row],[67 (27JUN1985 06:00:00)-Water Temperature (C)]]*OO[[#This Row],[9]]/SUM(OO[9])</f>
        <v>0</v>
      </c>
      <c r="L547" s="10">
        <f>3/24*OO[[#This Row],[68 (27JUN1985 09:00:00)-Water Temperature (C)]]*OO[[#This Row],[10]]/SUM(OO[10])</f>
        <v>0</v>
      </c>
      <c r="M547" s="10">
        <f>3/24*OO[[#This Row],[69 (27JUN1985 12:00:00)-Water Temperature (C)]]*OO[[#This Row],[11]]/SUM(OO[11])</f>
        <v>0</v>
      </c>
      <c r="N547" s="10">
        <f>3/24*OO[[#This Row],[70 (27JUN1985 15:00:00)-Water Temperature (C)]]*OO[[#This Row],[12]]/SUM(OO[12])</f>
        <v>0</v>
      </c>
      <c r="O547" s="10">
        <f>3/24*OO[[#This Row],[71 (27JUN1985 18:00:00)-Water Temperature (C)]]*OO[[#This Row],[13]]/SUM(OO[13])</f>
        <v>0</v>
      </c>
      <c r="P547" s="10">
        <f>3/24*OO[[#This Row],[72 (27JUN1985 21:00:00)-Water Temperature (C)]]*OO[[#This Row],[14]]/SUM(OO[14])</f>
        <v>0</v>
      </c>
      <c r="Q547" s="10">
        <f>3/24*OO[[#This Row],[73 (28JUN1985 00:00:00)-Water Temperature (C)]]*OO[[#This Row],[15]]/SUM(OO[15])</f>
        <v>0</v>
      </c>
      <c r="R547" s="10">
        <f>3/24*OO[[#This Row],[74 (28JUN1985 03:00:00)-Water Temperature (C)]]*OO[[#This Row],[16]]/SUM(OO[16])</f>
        <v>0</v>
      </c>
      <c r="S547" s="10">
        <f>3/24*OO[[#This Row],[75 (28JUN1985 06:00:00)-Water Temperature (C)]]*OO[[#This Row],[17]]/SUM(OO[17])</f>
        <v>0</v>
      </c>
      <c r="T547" s="10">
        <f>3/24*OO[[#This Row],[76 (28JUN1985 09:00:00)-Water Temperature (C)]]*OO[[#This Row],[18]]/SUM(OO[18])</f>
        <v>0</v>
      </c>
      <c r="U547" s="10">
        <f>3/24*OO[[#This Row],[77 (28JUN1985 12:00:00)-Water Temperature (C)]]*OO[[#This Row],[19]]/SUM(OO[19])</f>
        <v>0</v>
      </c>
      <c r="V547" s="10">
        <f>3/24000000*OO[[#This Row],[78 (28JUN1985 15:00:00)-Water Temperature (C)]]*OO[[#This Row],[20]]</f>
        <v>0</v>
      </c>
      <c r="W547" s="10">
        <f>3/24000000*OO[[#This Row],[79 (28JUN1985 18:00:00)-Water Temperature (C)]]*OO[[#This Row],[21]]</f>
        <v>0</v>
      </c>
      <c r="X547" s="10">
        <f>3/24000000*OO[[#This Row],[80 (28JUN1985 21:00:00)-Water Temperature (C)]]*OO[[#This Row],[22]]</f>
        <v>0</v>
      </c>
      <c r="Y547" s="10">
        <f>3/24000000*OO[[#This Row],[81 (29JUN1985 00:00:00)-Water Temperature (C)]]*OO[[#This Row],[23]]</f>
        <v>0</v>
      </c>
      <c r="Z547" s="10">
        <f>3/24000000*OO[[#This Row],[82 (29JUN1985 03:00:00)-Water Temperature (C)]]*OO[[#This Row],[24]]</f>
        <v>0</v>
      </c>
      <c r="AA547" s="10">
        <f>3/24000000*OO[[#This Row],[83 (29JUN1985 06:00:00)-Water Temperature (C)]]*OO[[#This Row],[25]]</f>
        <v>0</v>
      </c>
      <c r="AB547" s="10">
        <f>3/24000000*OO[[#This Row],[84 (29JUN1985 09:00:00)-Water Temperature (C)]]*OO[[#This Row],[26]]</f>
        <v>0</v>
      </c>
      <c r="AC547" s="10">
        <f>3/24000000*OO[[#This Row],[85 (29JUN1985 12:00:00)-Water Temperature (C)]]*OO[[#This Row],[27]]</f>
        <v>0</v>
      </c>
      <c r="AD547" s="10">
        <f>3/24000000*OO[[#This Row],[86 (29JUN1985 15:00:00)-Water Temperature (C)]]*OO[[#This Row],[28]]</f>
        <v>0</v>
      </c>
      <c r="AE547" s="10">
        <f>3/24000000*OO[[#This Row],[88 (29JUN1985 21:00:00)-Water Temperature (C)]]*OO[[#This Row],[30]]</f>
        <v>0</v>
      </c>
      <c r="AF547" s="10">
        <f>3/24000000*OO[[#This Row],[88 (29JUN1985 21:00:00)-Water Temperature (C)]]*OO[[#This Row],[30]]</f>
        <v>0</v>
      </c>
      <c r="AG547" s="10">
        <f>3/24000000*OO[[#This Row],[89 (30JUN1985 00:00:00)-Water Temperature (C)]]*OO[[#This Row],[31]]</f>
        <v>0</v>
      </c>
      <c r="AH547" s="10">
        <f>3/24000000*OO[[#This Row],[90 (30JUN1985 03:00:00)-Water Temperature (C)]]*OO[[#This Row],[32]]</f>
        <v>0</v>
      </c>
      <c r="AI547" s="10">
        <f>3/24000000*OO[[#This Row],[91 (30JUN1985 06:00:00)-Water Temperature (C)]]*OO[[#This Row],[33]]</f>
        <v>0</v>
      </c>
      <c r="AJ547" s="10">
        <f>3/24000000*OO[[#This Row],[92 (30JUN1985 09:00:00)-Water Temperature (C)]]*OO[[#This Row],[34]]</f>
        <v>0</v>
      </c>
      <c r="AK547" s="10">
        <f>3/24000000*OO[[#This Row],[93 (30JUN1985 12:00:00)-Water Temperature (C)]]*OO[[#This Row],[35]]</f>
        <v>0</v>
      </c>
      <c r="AL547" s="10">
        <f>3/24000000*OO[[#This Row],[94 (30JUN1985 15:00:00)-Water Temperature (C)]]*OO[[#This Row],[36]]</f>
        <v>4.8859379761774997E-43</v>
      </c>
      <c r="AM547" s="10">
        <f>3/24000000*OO[[#This Row],[95 (30JUN1985 18:00:00)-Water Temperature (C)]]*OO[[#This Row],[37]]</f>
        <v>2.9718008115000005E-40</v>
      </c>
      <c r="AN547" s="10">
        <f>3/24000000*OO[[#This Row],[96 (30JUN1985 21:00:00)-Water Temperature (C)]]*OO[[#This Row],[38]]</f>
        <v>1.0443523940836251E-37</v>
      </c>
      <c r="AO547" s="10">
        <f>3/24000000*OO[[#This Row],[97 (01JUL1985 00:00:00)-Water Temperature (C)]]*OO[[#This Row],[39]]</f>
        <v>2.2830933965894999E-35</v>
      </c>
      <c r="AP547" s="10">
        <f>3/24000000*OO[[#This Row],[98 (01JUL1985 03:00:00)-Water Temperature (C)]]*OO[[#This Row],[40]]</f>
        <v>3.1882812291324997E-33</v>
      </c>
      <c r="AQ547" s="10">
        <f>3/24000000*OO[[#This Row],[99 (01JUL1985 06:00:00)-Water Temperature (C)]]*OO[[#This Row],[41]]</f>
        <v>2.9755260222350003E-31</v>
      </c>
      <c r="AR547" s="10">
        <f>3/24000000*OO[[#This Row],[100 (01JUL1985 09:00:00)-Water Temperature (C)]]*OO[[#This Row],[42]]</f>
        <v>1.9390066447483751E-29</v>
      </c>
      <c r="AS547" s="10">
        <f>3/24000000*OO[[#This Row],[101 (01JUL1985 12:00:00)-Water Temperature (C)]]*OO[[#This Row],[43]]</f>
        <v>9.2260765806787507E-28</v>
      </c>
      <c r="AT547" s="10">
        <f>3/24000000*OO[[#This Row],[102 (01JUL1985 15:00:00)-Water Temperature (C)]]*OO[[#This Row],[44]]</f>
        <v>3.2888857251599998E-26</v>
      </c>
      <c r="AU547" s="10">
        <f>3/24000000*OO[[#This Row],[103 (01JUL1985 18:00:00)-Water Temperature (C)]]*OO[[#This Row],[45]]</f>
        <v>8.8996607522775E-25</v>
      </c>
      <c r="AV547" s="10">
        <f>3/24000000*OO[[#This Row],[104 (01JUL1985 21:00:00)-Water Temperature (C)]]*OO[[#This Row],[46]]</f>
        <v>1.8810540437947498E-23</v>
      </c>
      <c r="AW547" s="10">
        <f>3/24000000*OO[[#This Row],[105 (02JUL1985 00:00:00)-Water Temperature (C)]]*OO[[#This Row],[47]]</f>
        <v>3.1928565458299998E-22</v>
      </c>
      <c r="AX547" s="10">
        <f>3/24000000*OO[[#This Row],[106 (02JUL1985 03:00:00)-Water Temperature (C)]]*OO[[#This Row],[48]]</f>
        <v>4.4443961877750001E-21</v>
      </c>
      <c r="AY547" s="10">
        <f>3/24000000*OO[[#This Row],[107 (02JUL1985 06:00:00)-Water Temperature (C)]]*OO[[#This Row],[49]]</f>
        <v>5.1400692112450001E-20</v>
      </c>
      <c r="AZ547" s="10">
        <f>3/24000000*OO[[#This Row],[108 (02JUL1985 09:00:00)-Water Temperature (C)]]*OO[[#This Row],[50]]</f>
        <v>5.0223388940625002E-19</v>
      </c>
      <c r="BA547" s="10">
        <f>3/24000000*OO[[#This Row],[109 (02JUL1985 12:00:00)-Water Temperature (C)]]*OO[[#This Row],[51]]</f>
        <v>4.1926142332649991E-18</v>
      </c>
      <c r="BB547" s="10">
        <f>3/24000000*OO[[#This Row],[110 (02JUL1985 15:00:00)-Water Temperature (C)]]*OO[[#This Row],[52]]</f>
        <v>3.0209149415124998E-17</v>
      </c>
      <c r="BC547" s="10">
        <f>3/24000000*OO[[#This Row],[111 (02JUL1985 18:00:00)-Water Temperature (C)]]*OO[[#This Row],[53]]</f>
        <v>1.9024733566009997E-16</v>
      </c>
      <c r="BD547" s="10">
        <f>3/24000000*OO[[#This Row],[112 (02JUL1985 21:00:00)-Water Temperature (C)]]*OO[[#This Row],[54]]</f>
        <v>1.0619792870399999E-15</v>
      </c>
      <c r="BE547" s="10">
        <f>3/24000000*OO[[#This Row],[113 (03JUL1985 00:00:00)-Water Temperature (C)]]*OO[[#This Row],[55]]</f>
        <v>4.5685828818499996E-15</v>
      </c>
      <c r="BF547" s="10">
        <f>3/24000000*OO[[#This Row],[114 (03JUL1985 03:00:00)-Water Temperature (C)]]*OO[[#This Row],[56]]</f>
        <v>1.9632903926017499E-14</v>
      </c>
      <c r="BG547" s="10">
        <f>3/24000000*OO[[#This Row],[115 (03JUL1985 06:00:00)-Water Temperature (C)]]*OO[[#This Row],[57]]</f>
        <v>7.8539740072124993E-14</v>
      </c>
      <c r="BH547" s="10">
        <f>3/24000000*OO[[#This Row],[116 (03JUL1985 09:00:00)-Water Temperature (C)]]*OO[[#This Row],[58]]</f>
        <v>2.8922668946878748E-13</v>
      </c>
      <c r="BI547" s="10">
        <f>3/24000000*OO[[#This Row],[117 (03JUL1985 12:00:00)-Water Temperature (C)]]*OO[[#This Row],[59]]</f>
        <v>9.9093561317624995E-13</v>
      </c>
      <c r="BJ547" s="10">
        <f>3/24000000*OO[[#This Row],[118 (03JUL1985 15:00:00)-Water Temperature (C)]]*OO[[#This Row],[60]]</f>
        <v>3.1598567030999998E-12</v>
      </c>
      <c r="BK547" s="10">
        <f>3/24000000*OO[[#This Row],[119 (03JUL1985 18:00:00)-Water Temperature (C)]]*OO[[#This Row],[61]]</f>
        <v>9.2714319596149989E-12</v>
      </c>
      <c r="BL547" s="10">
        <f>3/24000000*OO[[#This Row],[120 (03JUL1985 21:00:00)-Water Temperature (C)]]*OO[[#This Row],[62]]</f>
        <v>2.5224035568352497E-11</v>
      </c>
      <c r="BM547" s="10">
        <f>3/24000000*OO[[#This Row],[121 (04JUL1985 00:00:00)-Water Temperature (C)]]*OO[[#This Row],[63]]</f>
        <v>6.5192771675487501E-11</v>
      </c>
      <c r="BN547" s="10">
        <f>3/24000000*OO[[#This Row],[122 (04JUL1985 03:00:00)-Water Temperature (C)]]*OO[[#This Row],[64]]</f>
        <v>1.5814858035615E-10</v>
      </c>
      <c r="BO547" s="10">
        <f>3/24000000*OO[[#This Row],[123 (04JUL1985 06:00:00)-Water Temperature (C)]]*OO[[#This Row],[65]]</f>
        <v>3.6101240374000002E-10</v>
      </c>
      <c r="BP547" s="10">
        <f>3/24000000*OO[[#This Row],[124 (04JUL1985 09:00:00)-Water Temperature (C)]]*OO[[#This Row],[66]]</f>
        <v>7.8558871429087495E-10</v>
      </c>
      <c r="BQ547" s="10">
        <f>3/24000000*OO[[#This Row],[125 (04JUL1985 12:00:00)-Water Temperature (C)]]*OO[[#This Row],[67]]</f>
        <v>1.6471928821927497E-9</v>
      </c>
      <c r="BR547" s="10">
        <f>3/24000000*OO[[#This Row],[126 (04JUL1985 15:00:00)-Water Temperature (C)]]*OO[[#This Row],[68]]</f>
        <v>3.3343262774712501E-9</v>
      </c>
      <c r="BS547" s="10">
        <f>3/24000000*OO[[#This Row],[127 (04JUL1985 18:00:00)-Water Temperature (C)]]*OO[[#This Row],[69]]</f>
        <v>6.4805923566299992E-9</v>
      </c>
      <c r="BT547" s="10">
        <f>3/24000000*OO[[#This Row],[128 (04JUL1985 21:00:00)-Water Temperature (C)]]*OO[[#This Row],[70]]</f>
        <v>1.2117788186322501E-8</v>
      </c>
      <c r="BU547" s="10">
        <f>3/24000000*OO[[#This Row],[129 (05JUL1985 00:00:00)-Water Temperature (C)]]*OO[[#This Row],[71]]</f>
        <v>2.2112383346794998E-8</v>
      </c>
      <c r="BV547" s="10">
        <f>3/24000000*OO[[#This Row],[130 (05JUL1985 03:00:00)-Water Temperature (C)]]*OO[[#This Row],[72]]</f>
        <v>3.8992780958500001E-8</v>
      </c>
      <c r="BW547" s="10">
        <f>3/24000000*OO[[#This Row],[131 (05JUL1985 06:00:00)-Water Temperature (C)]]*OO[[#This Row],[73]]</f>
        <v>6.6271277850074997E-8</v>
      </c>
      <c r="BX547" s="10">
        <f>3/24000000*OO[[#This Row],[132 (05JUL1985 09:00:00)-Water Temperature (C)]]*OO[[#This Row],[74]]</f>
        <v>1.095362031942E-7</v>
      </c>
      <c r="BY547" s="10">
        <f>3/24000000*OO[[#This Row],[133 (05JUL1985 12:00:00)-Water Temperature (C)]]*OO[[#This Row],[75]]</f>
        <v>1.7762390468924998E-7</v>
      </c>
      <c r="BZ547" s="10">
        <f>3/24000000*OO[[#This Row],[134 (05JUL1985 15:00:00)-Water Temperature (C)]]*OO[[#This Row],[76]]</f>
        <v>2.8277370939476245E-7</v>
      </c>
      <c r="CA547" s="10">
        <f>3/24000000*OO[[#This Row],[135 (05JUL1985 18:00:00)-Water Temperature (C)]]*OO[[#This Row],[77]]</f>
        <v>4.4022574992500006E-7</v>
      </c>
      <c r="CB547" s="10">
        <f>3/24000000*OO[[#This Row],[136 (05JUL1985 21:00:00)-Water Temperature (C)]]*OO[[#This Row],[78]]</f>
        <v>6.6959133185587493E-7</v>
      </c>
      <c r="CC547" s="10">
        <f>3/24000000*OO[[#This Row],[137 (06JUL1985 00:00:00)-Water Temperature (C)]]*OO[[#This Row],[79]]</f>
        <v>1.0029812843159999E-6</v>
      </c>
      <c r="CD547" s="10">
        <f>3/24000000*OO[[#This Row],[138 (06JUL1985 03:00:00)-Water Temperature (C)]]*OO[[#This Row],[80]]</f>
        <v>1.4767434454814998E-6</v>
      </c>
      <c r="CE547" s="10">
        <f>3/24000000*OO[[#This Row],[139 (06JUL1985 06:00:00)-Water Temperature (C)]]*OO[[#This Row],[81]]</f>
        <v>2.1296359745774996E-6</v>
      </c>
      <c r="CF547" s="10">
        <f>3/24000000*OO[[#This Row],[140 (06JUL1985 09:00:00)-Water Temperature (C)]]*OO[[#This Row],[82]]</f>
        <v>3.0156779545650003E-6</v>
      </c>
      <c r="CG547" s="10">
        <f>3/24000000*OO[[#This Row],[141 (06JUL1985 12:00:00)-Water Temperature (C)]]*OO[[#This Row],[83]]</f>
        <v>4.208549688435E-6</v>
      </c>
      <c r="CH547" s="10">
        <f>3/24000000*OO[[#This Row],[142 (06JUL1985 15:00:00)-Water Temperature (C)]]*OO[[#This Row],[84]]</f>
        <v>5.7967086267000004E-6</v>
      </c>
      <c r="CI547" s="10">
        <f>3/24000000*OO[[#This Row],[143 (06JUL1985 18:00:00)-Water Temperature (C)]]*OO[[#This Row],[85]]</f>
        <v>7.8626977071912503E-6</v>
      </c>
      <c r="CJ547" s="10">
        <f>3/24000000*OO[[#This Row],[144 (06JUL1985 21:00:00)-Water Temperature (C)]]*OO[[#This Row],[86]]</f>
        <v>1.050378371306E-5</v>
      </c>
      <c r="CK547" s="10">
        <f>3/24000000*OO[[#This Row],[145 (07JUL1985 00:00:00)-Water Temperature (C)]]*OO[[#This Row],[87]]</f>
        <v>1.3895637794400001E-5</v>
      </c>
      <c r="CL547" s="10">
        <f>3/24000000*OO[[#This Row],[146 (07JUL1985 03:00:00)-Water Temperature (C)]]*OO[[#This Row],[88]]</f>
        <v>1.8258203266777498E-5</v>
      </c>
      <c r="CM547" s="10">
        <f>3/24000000*OO[[#This Row],[147 (07JUL1985 06:00:00)-Water Temperature (C)]]*OO[[#This Row],[89]]</f>
        <v>2.3692116218706248E-5</v>
      </c>
      <c r="CN547" s="10">
        <f>3/24000000*OO[[#This Row],[148 (07JUL1985 09:00:00)-Water Temperature (C)]]*OO[[#This Row],[90]]</f>
        <v>3.03001340219525E-5</v>
      </c>
      <c r="CO547" s="10">
        <f>3/24000000*OO[[#This Row],[149 (07JUL1985 12:00:00)-Water Temperature (C)]]*OO[[#This Row],[91]]</f>
        <v>3.8195769585274999E-5</v>
      </c>
      <c r="CP547" s="10">
        <f>3/24000000*OO[[#This Row],[150 (07JUL1985 15:00:00)-Water Temperature (C)]]*OO[[#This Row],[92]]</f>
        <v>4.7636831689649993E-5</v>
      </c>
      <c r="CQ547" s="10">
        <f>3/24000000*OO[[#This Row],[151 (07JUL1985 18:00:00)-Water Temperature (C)]]*OO[[#This Row],[93]]</f>
        <v>5.885760692717499E-5</v>
      </c>
      <c r="CR547" s="10">
        <f>3/24000000*OO[[#This Row],[152 (07JUL1985 21:00:00)-Water Temperature (C)]]*OO[[#This Row],[94]]</f>
        <v>7.2153441573849993E-5</v>
      </c>
      <c r="CS547" s="10">
        <f>3/24000000*OO[[#This Row],[153 (08JUL1985 00:00:00)-Water Temperature (C)]]*OO[[#This Row],[95]]</f>
        <v>8.7935464248600003E-5</v>
      </c>
      <c r="CT547" s="10">
        <f>3/24000000*OO[[#This Row],[154 (08JUL1985 03:00:00)-Water Temperature (C)]]*OO[[#This Row],[96]]</f>
        <v>1.06745448215875E-4</v>
      </c>
      <c r="CU547" s="10">
        <f>3/24000000*OO[[#This Row],[155 (08JUL1985 06:00:00)-Water Temperature (C)]]*OO[[#This Row],[97]]</f>
        <v>1.2857930103768748E-4</v>
      </c>
      <c r="CV547" s="10">
        <f>3/24000000*OO[[#This Row],[156 (08JUL1985 09:00:00)-Water Temperature (C)]]*OO[[#This Row],[98]]</f>
        <v>1.5341444456099998E-4</v>
      </c>
      <c r="CW547" s="10">
        <f>3/24000000*OO[[#This Row],[157 (08JUL1985 12:00:00)-Water Temperature (C)]]*OO[[#This Row],[99]]</f>
        <v>1.8170431725599999E-4</v>
      </c>
    </row>
    <row r="548" spans="1:101" x14ac:dyDescent="0.35">
      <c r="A548" t="s">
        <v>555</v>
      </c>
      <c r="B548">
        <v>10713.59</v>
      </c>
      <c r="C548" s="10">
        <f>3/24*OO[[#This Row],[59 (26JUN1985 06:00:00)-Water Temperature (C)]]*OO[[#This Row],[1]]/SUM(OO[1])</f>
        <v>0</v>
      </c>
      <c r="D548" s="10">
        <f>3/24*OO[[#This Row],[60 (26JUN1985 09:00:00)-Water Temperature (C)]]*OO[[#This Row],[2]]/SUM(OO[2])</f>
        <v>0</v>
      </c>
      <c r="E548" s="10">
        <f>3/24*OO[[#This Row],[61 (26JUN1985 12:00:00)-Water Temperature (C)]]*OO[[#This Row],[3]]/SUM(OO[3])</f>
        <v>0</v>
      </c>
      <c r="F548" s="10">
        <f>3/24*OO[[#This Row],[62 (26JUN1985 15:00:00)-Water Temperature (C)]]*OO[[#This Row],[4]]/SUM(OO[4])</f>
        <v>0</v>
      </c>
      <c r="G548" s="10">
        <f>3/24*OO[[#This Row],[63 (26JUN1985 18:00:00)-Water Temperature (C)]]*OO[[#This Row],[5]]/SUM(OO[5])</f>
        <v>0</v>
      </c>
      <c r="H548" s="10">
        <f>3/24*OO[[#This Row],[64 (26JUN1985 21:00:00)-Water Temperature (C)]]*OO[[#This Row],[6]]/SUM(OO[6])</f>
        <v>0</v>
      </c>
      <c r="I548" s="10">
        <f>3/24*OO[[#This Row],[65 (27JUN1985 00:00:00)-Water Temperature (C)]]*OO[[#This Row],[7]]/SUM(OO[7])</f>
        <v>0</v>
      </c>
      <c r="J548" s="10">
        <f>3/24*OO[[#This Row],[66 (27JUN1985 03:00:00)-Water Temperature (C)]]*OO[[#This Row],[8]]/SUM(OO[8])</f>
        <v>0</v>
      </c>
      <c r="K548" s="10">
        <f>3/24*OO[[#This Row],[67 (27JUN1985 06:00:00)-Water Temperature (C)]]*OO[[#This Row],[9]]/SUM(OO[9])</f>
        <v>0</v>
      </c>
      <c r="L548" s="10">
        <f>3/24*OO[[#This Row],[68 (27JUN1985 09:00:00)-Water Temperature (C)]]*OO[[#This Row],[10]]/SUM(OO[10])</f>
        <v>0</v>
      </c>
      <c r="M548" s="10">
        <f>3/24*OO[[#This Row],[69 (27JUN1985 12:00:00)-Water Temperature (C)]]*OO[[#This Row],[11]]/SUM(OO[11])</f>
        <v>0</v>
      </c>
      <c r="N548" s="10">
        <f>3/24*OO[[#This Row],[70 (27JUN1985 15:00:00)-Water Temperature (C)]]*OO[[#This Row],[12]]/SUM(OO[12])</f>
        <v>0</v>
      </c>
      <c r="O548" s="10">
        <f>3/24*OO[[#This Row],[71 (27JUN1985 18:00:00)-Water Temperature (C)]]*OO[[#This Row],[13]]/SUM(OO[13])</f>
        <v>0</v>
      </c>
      <c r="P548" s="10">
        <f>3/24*OO[[#This Row],[72 (27JUN1985 21:00:00)-Water Temperature (C)]]*OO[[#This Row],[14]]/SUM(OO[14])</f>
        <v>0</v>
      </c>
      <c r="Q548" s="10">
        <f>3/24*OO[[#This Row],[73 (28JUN1985 00:00:00)-Water Temperature (C)]]*OO[[#This Row],[15]]/SUM(OO[15])</f>
        <v>0</v>
      </c>
      <c r="R548" s="10">
        <f>3/24*OO[[#This Row],[74 (28JUN1985 03:00:00)-Water Temperature (C)]]*OO[[#This Row],[16]]/SUM(OO[16])</f>
        <v>0</v>
      </c>
      <c r="S548" s="10">
        <f>3/24*OO[[#This Row],[75 (28JUN1985 06:00:00)-Water Temperature (C)]]*OO[[#This Row],[17]]/SUM(OO[17])</f>
        <v>0</v>
      </c>
      <c r="T548" s="10">
        <f>3/24*OO[[#This Row],[76 (28JUN1985 09:00:00)-Water Temperature (C)]]*OO[[#This Row],[18]]/SUM(OO[18])</f>
        <v>0</v>
      </c>
      <c r="U548" s="10">
        <f>3/24*OO[[#This Row],[77 (28JUN1985 12:00:00)-Water Temperature (C)]]*OO[[#This Row],[19]]/SUM(OO[19])</f>
        <v>0</v>
      </c>
      <c r="V548" s="10">
        <f>3/24000000*OO[[#This Row],[78 (28JUN1985 15:00:00)-Water Temperature (C)]]*OO[[#This Row],[20]]</f>
        <v>0</v>
      </c>
      <c r="W548" s="10">
        <f>3/24000000*OO[[#This Row],[79 (28JUN1985 18:00:00)-Water Temperature (C)]]*OO[[#This Row],[21]]</f>
        <v>0</v>
      </c>
      <c r="X548" s="10">
        <f>3/24000000*OO[[#This Row],[80 (28JUN1985 21:00:00)-Water Temperature (C)]]*OO[[#This Row],[22]]</f>
        <v>0</v>
      </c>
      <c r="Y548" s="10">
        <f>3/24000000*OO[[#This Row],[81 (29JUN1985 00:00:00)-Water Temperature (C)]]*OO[[#This Row],[23]]</f>
        <v>0</v>
      </c>
      <c r="Z548" s="10">
        <f>3/24000000*OO[[#This Row],[82 (29JUN1985 03:00:00)-Water Temperature (C)]]*OO[[#This Row],[24]]</f>
        <v>0</v>
      </c>
      <c r="AA548" s="10">
        <f>3/24000000*OO[[#This Row],[83 (29JUN1985 06:00:00)-Water Temperature (C)]]*OO[[#This Row],[25]]</f>
        <v>0</v>
      </c>
      <c r="AB548" s="10">
        <f>3/24000000*OO[[#This Row],[84 (29JUN1985 09:00:00)-Water Temperature (C)]]*OO[[#This Row],[26]]</f>
        <v>0</v>
      </c>
      <c r="AC548" s="10">
        <f>3/24000000*OO[[#This Row],[85 (29JUN1985 12:00:00)-Water Temperature (C)]]*OO[[#This Row],[27]]</f>
        <v>0</v>
      </c>
      <c r="AD548" s="10">
        <f>3/24000000*OO[[#This Row],[86 (29JUN1985 15:00:00)-Water Temperature (C)]]*OO[[#This Row],[28]]</f>
        <v>0</v>
      </c>
      <c r="AE548" s="10">
        <f>3/24000000*OO[[#This Row],[88 (29JUN1985 21:00:00)-Water Temperature (C)]]*OO[[#This Row],[30]]</f>
        <v>0</v>
      </c>
      <c r="AF548" s="10">
        <f>3/24000000*OO[[#This Row],[88 (29JUN1985 21:00:00)-Water Temperature (C)]]*OO[[#This Row],[30]]</f>
        <v>0</v>
      </c>
      <c r="AG548" s="10">
        <f>3/24000000*OO[[#This Row],[89 (30JUN1985 00:00:00)-Water Temperature (C)]]*OO[[#This Row],[31]]</f>
        <v>0</v>
      </c>
      <c r="AH548" s="10">
        <f>3/24000000*OO[[#This Row],[90 (30JUN1985 03:00:00)-Water Temperature (C)]]*OO[[#This Row],[32]]</f>
        <v>0</v>
      </c>
      <c r="AI548" s="10">
        <f>3/24000000*OO[[#This Row],[91 (30JUN1985 06:00:00)-Water Temperature (C)]]*OO[[#This Row],[33]]</f>
        <v>0</v>
      </c>
      <c r="AJ548" s="10">
        <f>3/24000000*OO[[#This Row],[92 (30JUN1985 09:00:00)-Water Temperature (C)]]*OO[[#This Row],[34]]</f>
        <v>0</v>
      </c>
      <c r="AK548" s="10">
        <f>3/24000000*OO[[#This Row],[93 (30JUN1985 12:00:00)-Water Temperature (C)]]*OO[[#This Row],[35]]</f>
        <v>0</v>
      </c>
      <c r="AL548" s="10">
        <f>3/24000000*OO[[#This Row],[94 (30JUN1985 15:00:00)-Water Temperature (C)]]*OO[[#This Row],[36]]</f>
        <v>4.0927178318287494E-44</v>
      </c>
      <c r="AM548" s="10">
        <f>3/24000000*OO[[#This Row],[95 (30JUN1985 18:00:00)-Water Temperature (C)]]*OO[[#This Row],[37]]</f>
        <v>2.4998916255737499E-41</v>
      </c>
      <c r="AN548" s="10">
        <f>3/24000000*OO[[#This Row],[96 (30JUN1985 21:00:00)-Water Temperature (C)]]*OO[[#This Row],[38]]</f>
        <v>8.8291285041899985E-39</v>
      </c>
      <c r="AO548" s="10">
        <f>3/24000000*OO[[#This Row],[97 (01JUL1985 00:00:00)-Water Temperature (C)]]*OO[[#This Row],[39]]</f>
        <v>1.9417349338875004E-36</v>
      </c>
      <c r="AP548" s="10">
        <f>3/24000000*OO[[#This Row],[98 (01JUL1985 03:00:00)-Water Temperature (C)]]*OO[[#This Row],[40]]</f>
        <v>2.72731338214375E-34</v>
      </c>
      <c r="AQ548" s="10">
        <f>3/24000000*OO[[#This Row],[99 (01JUL1985 06:00:00)-Water Temperature (C)]]*OO[[#This Row],[41]]</f>
        <v>2.5578790598795001E-32</v>
      </c>
      <c r="AR548" s="10">
        <f>3/24000000*OO[[#This Row],[100 (01JUL1985 09:00:00)-Water Temperature (C)]]*OO[[#This Row],[42]]</f>
        <v>1.6747925678394999E-30</v>
      </c>
      <c r="AS548" s="10">
        <f>3/24000000*OO[[#This Row],[101 (01JUL1985 12:00:00)-Water Temperature (C)]]*OO[[#This Row],[43]]</f>
        <v>8.0153105340374987E-29</v>
      </c>
      <c r="AT548" s="10">
        <f>3/24000000*OO[[#This Row],[102 (01JUL1985 15:00:00)-Water Temperature (C)]]*OO[[#This Row],[44]]</f>
        <v>2.8798916403375E-27</v>
      </c>
      <c r="AU548" s="10">
        <f>3/24000000*OO[[#This Row],[103 (01JUL1985 18:00:00)-Water Temperature (C)]]*OO[[#This Row],[45]]</f>
        <v>7.9241850111125006E-26</v>
      </c>
      <c r="AV548" s="10">
        <f>3/24000000*OO[[#This Row],[104 (01JUL1985 21:00:00)-Water Temperature (C)]]*OO[[#This Row],[46]]</f>
        <v>1.7042936536599998E-24</v>
      </c>
      <c r="AW548" s="10">
        <f>3/24000000*OO[[#This Row],[105 (02JUL1985 00:00:00)-Water Temperature (C)]]*OO[[#This Row],[47]]</f>
        <v>2.9410884145625E-23</v>
      </c>
      <c r="AX548" s="10">
        <f>3/24000000*OO[[#This Row],[106 (02JUL1985 03:00:00)-Water Temperature (C)]]*OO[[#This Row],[48]]</f>
        <v>4.1619484138099997E-22</v>
      </c>
      <c r="AY548" s="10">
        <f>3/24000000*OO[[#This Row],[107 (02JUL1985 06:00:00)-Water Temperature (C)]]*OO[[#This Row],[49]]</f>
        <v>4.8913092841724995E-21</v>
      </c>
      <c r="AZ548" s="10">
        <f>3/24000000*OO[[#This Row],[108 (02JUL1985 09:00:00)-Water Temperature (C)]]*OO[[#This Row],[50]]</f>
        <v>4.8543083793400005E-20</v>
      </c>
      <c r="BA548" s="10">
        <f>3/24000000*OO[[#This Row],[109 (02JUL1985 12:00:00)-Water Temperature (C)]]*OO[[#This Row],[51]]</f>
        <v>4.1155945861975004E-19</v>
      </c>
      <c r="BB548" s="10">
        <f>3/24000000*OO[[#This Row],[110 (02JUL1985 15:00:00)-Water Temperature (C)]]*OO[[#This Row],[52]]</f>
        <v>3.0089157722999995E-18</v>
      </c>
      <c r="BC548" s="10">
        <f>3/24000000*OO[[#This Row],[111 (02JUL1985 18:00:00)-Water Temperature (C)]]*OO[[#This Row],[53]]</f>
        <v>1.9223928598984997E-17</v>
      </c>
      <c r="BD548" s="10">
        <f>3/24000000*OO[[#This Row],[112 (02JUL1985 21:00:00)-Water Temperature (C)]]*OO[[#This Row],[54]]</f>
        <v>1.0894405084049999E-16</v>
      </c>
      <c r="BE548" s="10">
        <f>3/24000000*OO[[#This Row],[113 (03JUL1985 00:00:00)-Water Temperature (C)]]*OO[[#This Row],[55]]</f>
        <v>5.594190287699999E-16</v>
      </c>
      <c r="BF548" s="10">
        <f>3/24000000*OO[[#This Row],[114 (03JUL1985 03:00:00)-Water Temperature (C)]]*OO[[#This Row],[56]]</f>
        <v>2.5662466214787502E-15</v>
      </c>
      <c r="BG548" s="10">
        <f>3/24000000*OO[[#This Row],[115 (03JUL1985 06:00:00)-Water Temperature (C)]]*OO[[#This Row],[57]]</f>
        <v>1.051502526786E-14</v>
      </c>
      <c r="BH548" s="10">
        <f>3/24000000*OO[[#This Row],[116 (03JUL1985 09:00:00)-Water Temperature (C)]]*OO[[#This Row],[58]]</f>
        <v>3.9067819962050002E-14</v>
      </c>
      <c r="BI548" s="10">
        <f>3/24000000*OO[[#This Row],[117 (03JUL1985 12:00:00)-Water Temperature (C)]]*OO[[#This Row],[59]]</f>
        <v>1.3472985132353748E-13</v>
      </c>
      <c r="BJ548" s="10">
        <f>3/24000000*OO[[#This Row],[118 (03JUL1985 15:00:00)-Water Temperature (C)]]*OO[[#This Row],[60]]</f>
        <v>4.3567306072612501E-13</v>
      </c>
      <c r="BK548" s="10">
        <f>3/24000000*OO[[#This Row],[119 (03JUL1985 18:00:00)-Water Temperature (C)]]*OO[[#This Row],[61]]</f>
        <v>1.3143093735476251E-12</v>
      </c>
      <c r="BL548" s="10">
        <f>3/24000000*OO[[#This Row],[120 (03JUL1985 21:00:00)-Water Temperature (C)]]*OO[[#This Row],[62]]</f>
        <v>3.7023139241174997E-12</v>
      </c>
      <c r="BM548" s="10">
        <f>3/24000000*OO[[#This Row],[121 (04JUL1985 00:00:00)-Water Temperature (C)]]*OO[[#This Row],[63]]</f>
        <v>9.9865751823750007E-12</v>
      </c>
      <c r="BN548" s="10">
        <f>3/24000000*OO[[#This Row],[122 (04JUL1985 03:00:00)-Water Temperature (C)]]*OO[[#This Row],[64]]</f>
        <v>2.5438568350231249E-11</v>
      </c>
      <c r="BO548" s="10">
        <f>3/24000000*OO[[#This Row],[123 (04JUL1985 06:00:00)-Water Temperature (C)]]*OO[[#This Row],[65]]</f>
        <v>6.0404304913199999E-11</v>
      </c>
      <c r="BP548" s="10">
        <f>3/24000000*OO[[#This Row],[124 (04JUL1985 09:00:00)-Water Temperature (C)]]*OO[[#This Row],[66]]</f>
        <v>1.3489381020871251E-10</v>
      </c>
      <c r="BQ548" s="10">
        <f>3/24000000*OO[[#This Row],[125 (04JUL1985 12:00:00)-Water Temperature (C)]]*OO[[#This Row],[67]]</f>
        <v>2.88166874979825E-10</v>
      </c>
      <c r="BR548" s="10">
        <f>3/24000000*OO[[#This Row],[126 (04JUL1985 15:00:00)-Water Temperature (C)]]*OO[[#This Row],[68]]</f>
        <v>5.9564631851699994E-10</v>
      </c>
      <c r="BS548" s="10">
        <f>3/24000000*OO[[#This Row],[127 (04JUL1985 18:00:00)-Water Temperature (C)]]*OO[[#This Row],[69]]</f>
        <v>1.1876191570858748E-9</v>
      </c>
      <c r="BT548" s="10">
        <f>3/24000000*OO[[#This Row],[128 (04JUL1985 21:00:00)-Water Temperature (C)]]*OO[[#This Row],[70]]</f>
        <v>2.2789233872499998E-9</v>
      </c>
      <c r="BU548" s="10">
        <f>3/24000000*OO[[#This Row],[129 (05JUL1985 00:00:00)-Water Temperature (C)]]*OO[[#This Row],[71]]</f>
        <v>4.2781955388499997E-9</v>
      </c>
      <c r="BV548" s="10">
        <f>3/24000000*OO[[#This Row],[130 (05JUL1985 03:00:00)-Water Temperature (C)]]*OO[[#This Row],[72]]</f>
        <v>7.7945518184924985E-9</v>
      </c>
      <c r="BW548" s="10">
        <f>3/24000000*OO[[#This Row],[131 (05JUL1985 06:00:00)-Water Temperature (C)]]*OO[[#This Row],[73]]</f>
        <v>1.3605888849881248E-8</v>
      </c>
      <c r="BX548" s="10">
        <f>3/24000000*OO[[#This Row],[132 (05JUL1985 09:00:00)-Water Temperature (C)]]*OO[[#This Row],[74]]</f>
        <v>2.2851263568344998E-8</v>
      </c>
      <c r="BY548" s="10">
        <f>3/24000000*OO[[#This Row],[133 (05JUL1985 12:00:00)-Water Temperature (C)]]*OO[[#This Row],[75]]</f>
        <v>3.735214341397499E-8</v>
      </c>
      <c r="BZ548" s="10">
        <f>3/24000000*OO[[#This Row],[134 (05JUL1985 15:00:00)-Water Temperature (C)]]*OO[[#This Row],[76]]</f>
        <v>5.9866240447700004E-8</v>
      </c>
      <c r="CA548" s="10">
        <f>3/24000000*OO[[#This Row],[135 (05JUL1985 18:00:00)-Water Temperature (C)]]*OO[[#This Row],[77]]</f>
        <v>9.4017688171875011E-8</v>
      </c>
      <c r="CB548" s="10">
        <f>3/24000000*OO[[#This Row],[136 (05JUL1985 21:00:00)-Water Temperature (C)]]*OO[[#This Row],[78]]</f>
        <v>1.4435577968883749E-7</v>
      </c>
      <c r="CC548" s="10">
        <f>3/24000000*OO[[#This Row],[137 (06JUL1985 00:00:00)-Water Temperature (C)]]*OO[[#This Row],[79]]</f>
        <v>2.1839325649399998E-7</v>
      </c>
      <c r="CD548" s="10">
        <f>3/24000000*OO[[#This Row],[138 (06JUL1985 03:00:00)-Water Temperature (C)]]*OO[[#This Row],[80]]</f>
        <v>3.2533076551725002E-7</v>
      </c>
      <c r="CE548" s="10">
        <f>3/24000000*OO[[#This Row],[139 (06JUL1985 06:00:00)-Water Temperature (C)]]*OO[[#This Row],[81]]</f>
        <v>4.7414738297499996E-7</v>
      </c>
      <c r="CF548" s="10">
        <f>3/24000000*OO[[#This Row],[140 (06JUL1985 09:00:00)-Water Temperature (C)]]*OO[[#This Row],[82]]</f>
        <v>6.761923041352499E-7</v>
      </c>
      <c r="CG548" s="10">
        <f>3/24000000*OO[[#This Row],[141 (06JUL1985 12:00:00)-Water Temperature (C)]]*OO[[#This Row],[83]]</f>
        <v>9.471562993762499E-7</v>
      </c>
      <c r="CH548" s="10">
        <f>3/24000000*OO[[#This Row],[142 (06JUL1985 15:00:00)-Water Temperature (C)]]*OO[[#This Row],[84]]</f>
        <v>1.30741963697625E-6</v>
      </c>
      <c r="CI548" s="10">
        <f>3/24000000*OO[[#This Row],[143 (06JUL1985 18:00:00)-Water Temperature (C)]]*OO[[#This Row],[85]]</f>
        <v>1.776900362680625E-6</v>
      </c>
      <c r="CJ548" s="10">
        <f>3/24000000*OO[[#This Row],[144 (06JUL1985 21:00:00)-Water Temperature (C)]]*OO[[#This Row],[86]]</f>
        <v>2.3762162846564997E-6</v>
      </c>
      <c r="CK548" s="10">
        <f>3/24000000*OO[[#This Row],[145 (07JUL1985 00:00:00)-Water Temperature (C)]]*OO[[#This Row],[87]]</f>
        <v>3.1461170447999996E-6</v>
      </c>
      <c r="CL548" s="10">
        <f>3/24000000*OO[[#This Row],[146 (07JUL1985 03:00:00)-Water Temperature (C)]]*OO[[#This Row],[88]]</f>
        <v>4.1418335552624995E-6</v>
      </c>
      <c r="CM548" s="10">
        <f>3/24000000*OO[[#This Row],[147 (07JUL1985 06:00:00)-Water Temperature (C)]]*OO[[#This Row],[89]]</f>
        <v>5.3923748410237499E-6</v>
      </c>
      <c r="CN548" s="10">
        <f>3/24000000*OO[[#This Row],[148 (07JUL1985 09:00:00)-Water Temperature (C)]]*OO[[#This Row],[90]]</f>
        <v>6.9290187557062506E-6</v>
      </c>
      <c r="CO548" s="10">
        <f>3/24000000*OO[[#This Row],[149 (07JUL1985 12:00:00)-Water Temperature (C)]]*OO[[#This Row],[91]]</f>
        <v>8.7923923867499994E-6</v>
      </c>
      <c r="CP548" s="10">
        <f>3/24000000*OO[[#This Row],[150 (07JUL1985 15:00:00)-Water Temperature (C)]]*OO[[#This Row],[92]]</f>
        <v>1.1057205559829999E-5</v>
      </c>
      <c r="CQ548" s="10">
        <f>3/24000000*OO[[#This Row],[151 (07JUL1985 18:00:00)-Water Temperature (C)]]*OO[[#This Row],[93]]</f>
        <v>1.3790844160516251E-5</v>
      </c>
      <c r="CR548" s="10">
        <f>3/24000000*OO[[#This Row],[152 (07JUL1985 21:00:00)-Water Temperature (C)]]*OO[[#This Row],[94]]</f>
        <v>1.707902232190875E-5</v>
      </c>
      <c r="CS548" s="10">
        <f>3/24000000*OO[[#This Row],[153 (08JUL1985 00:00:00)-Water Temperature (C)]]*OO[[#This Row],[95]]</f>
        <v>2.1036762978192497E-5</v>
      </c>
      <c r="CT548" s="10">
        <f>3/24000000*OO[[#This Row],[154 (08JUL1985 03:00:00)-Water Temperature (C)]]*OO[[#This Row],[96]]</f>
        <v>2.5810303994125E-5</v>
      </c>
      <c r="CU548" s="10">
        <f>3/24000000*OO[[#This Row],[155 (08JUL1985 06:00:00)-Water Temperature (C)]]*OO[[#This Row],[97]]</f>
        <v>3.1439875482862497E-5</v>
      </c>
      <c r="CV548" s="10">
        <f>3/24000000*OO[[#This Row],[156 (08JUL1985 09:00:00)-Water Temperature (C)]]*OO[[#This Row],[98]]</f>
        <v>3.8045037498612497E-5</v>
      </c>
      <c r="CW548" s="10">
        <f>3/24000000*OO[[#This Row],[157 (08JUL1985 12:00:00)-Water Temperature (C)]]*OO[[#This Row],[99]]</f>
        <v>4.5747428365849995E-5</v>
      </c>
    </row>
    <row r="549" spans="1:101" x14ac:dyDescent="0.35">
      <c r="A549" t="s">
        <v>556</v>
      </c>
      <c r="B549">
        <v>9018.3680000000004</v>
      </c>
      <c r="C549" s="10">
        <f>3/24*OO[[#This Row],[59 (26JUN1985 06:00:00)-Water Temperature (C)]]*OO[[#This Row],[1]]/SUM(OO[1])</f>
        <v>0</v>
      </c>
      <c r="D549" s="10">
        <f>3/24*OO[[#This Row],[60 (26JUN1985 09:00:00)-Water Temperature (C)]]*OO[[#This Row],[2]]/SUM(OO[2])</f>
        <v>0</v>
      </c>
      <c r="E549" s="10">
        <f>3/24*OO[[#This Row],[61 (26JUN1985 12:00:00)-Water Temperature (C)]]*OO[[#This Row],[3]]/SUM(OO[3])</f>
        <v>0</v>
      </c>
      <c r="F549" s="10">
        <f>3/24*OO[[#This Row],[62 (26JUN1985 15:00:00)-Water Temperature (C)]]*OO[[#This Row],[4]]/SUM(OO[4])</f>
        <v>0</v>
      </c>
      <c r="G549" s="10">
        <f>3/24*OO[[#This Row],[63 (26JUN1985 18:00:00)-Water Temperature (C)]]*OO[[#This Row],[5]]/SUM(OO[5])</f>
        <v>0</v>
      </c>
      <c r="H549" s="10">
        <f>3/24*OO[[#This Row],[64 (26JUN1985 21:00:00)-Water Temperature (C)]]*OO[[#This Row],[6]]/SUM(OO[6])</f>
        <v>0</v>
      </c>
      <c r="I549" s="10">
        <f>3/24*OO[[#This Row],[65 (27JUN1985 00:00:00)-Water Temperature (C)]]*OO[[#This Row],[7]]/SUM(OO[7])</f>
        <v>0</v>
      </c>
      <c r="J549" s="10">
        <f>3/24*OO[[#This Row],[66 (27JUN1985 03:00:00)-Water Temperature (C)]]*OO[[#This Row],[8]]/SUM(OO[8])</f>
        <v>0</v>
      </c>
      <c r="K549" s="10">
        <f>3/24*OO[[#This Row],[67 (27JUN1985 06:00:00)-Water Temperature (C)]]*OO[[#This Row],[9]]/SUM(OO[9])</f>
        <v>0</v>
      </c>
      <c r="L549" s="10">
        <f>3/24*OO[[#This Row],[68 (27JUN1985 09:00:00)-Water Temperature (C)]]*OO[[#This Row],[10]]/SUM(OO[10])</f>
        <v>0</v>
      </c>
      <c r="M549" s="10">
        <f>3/24*OO[[#This Row],[69 (27JUN1985 12:00:00)-Water Temperature (C)]]*OO[[#This Row],[11]]/SUM(OO[11])</f>
        <v>0</v>
      </c>
      <c r="N549" s="10">
        <f>3/24*OO[[#This Row],[70 (27JUN1985 15:00:00)-Water Temperature (C)]]*OO[[#This Row],[12]]/SUM(OO[12])</f>
        <v>0</v>
      </c>
      <c r="O549" s="10">
        <f>3/24*OO[[#This Row],[71 (27JUN1985 18:00:00)-Water Temperature (C)]]*OO[[#This Row],[13]]/SUM(OO[13])</f>
        <v>0</v>
      </c>
      <c r="P549" s="10">
        <f>3/24*OO[[#This Row],[72 (27JUN1985 21:00:00)-Water Temperature (C)]]*OO[[#This Row],[14]]/SUM(OO[14])</f>
        <v>0</v>
      </c>
      <c r="Q549" s="10">
        <f>3/24*OO[[#This Row],[73 (28JUN1985 00:00:00)-Water Temperature (C)]]*OO[[#This Row],[15]]/SUM(OO[15])</f>
        <v>0</v>
      </c>
      <c r="R549" s="10">
        <f>3/24*OO[[#This Row],[74 (28JUN1985 03:00:00)-Water Temperature (C)]]*OO[[#This Row],[16]]/SUM(OO[16])</f>
        <v>0</v>
      </c>
      <c r="S549" s="10">
        <f>3/24*OO[[#This Row],[75 (28JUN1985 06:00:00)-Water Temperature (C)]]*OO[[#This Row],[17]]/SUM(OO[17])</f>
        <v>0</v>
      </c>
      <c r="T549" s="10">
        <f>3/24*OO[[#This Row],[76 (28JUN1985 09:00:00)-Water Temperature (C)]]*OO[[#This Row],[18]]/SUM(OO[18])</f>
        <v>0</v>
      </c>
      <c r="U549" s="10">
        <f>3/24*OO[[#This Row],[77 (28JUN1985 12:00:00)-Water Temperature (C)]]*OO[[#This Row],[19]]/SUM(OO[19])</f>
        <v>0</v>
      </c>
      <c r="V549" s="10">
        <f>3/24000000*OO[[#This Row],[78 (28JUN1985 15:00:00)-Water Temperature (C)]]*OO[[#This Row],[20]]</f>
        <v>0</v>
      </c>
      <c r="W549" s="10">
        <f>3/24000000*OO[[#This Row],[79 (28JUN1985 18:00:00)-Water Temperature (C)]]*OO[[#This Row],[21]]</f>
        <v>0</v>
      </c>
      <c r="X549" s="10">
        <f>3/24000000*OO[[#This Row],[80 (28JUN1985 21:00:00)-Water Temperature (C)]]*OO[[#This Row],[22]]</f>
        <v>0</v>
      </c>
      <c r="Y549" s="10">
        <f>3/24000000*OO[[#This Row],[81 (29JUN1985 00:00:00)-Water Temperature (C)]]*OO[[#This Row],[23]]</f>
        <v>0</v>
      </c>
      <c r="Z549" s="10">
        <f>3/24000000*OO[[#This Row],[82 (29JUN1985 03:00:00)-Water Temperature (C)]]*OO[[#This Row],[24]]</f>
        <v>0</v>
      </c>
      <c r="AA549" s="10">
        <f>3/24000000*OO[[#This Row],[83 (29JUN1985 06:00:00)-Water Temperature (C)]]*OO[[#This Row],[25]]</f>
        <v>0</v>
      </c>
      <c r="AB549" s="10">
        <f>3/24000000*OO[[#This Row],[84 (29JUN1985 09:00:00)-Water Temperature (C)]]*OO[[#This Row],[26]]</f>
        <v>0</v>
      </c>
      <c r="AC549" s="10">
        <f>3/24000000*OO[[#This Row],[85 (29JUN1985 12:00:00)-Water Temperature (C)]]*OO[[#This Row],[27]]</f>
        <v>0</v>
      </c>
      <c r="AD549" s="10">
        <f>3/24000000*OO[[#This Row],[86 (29JUN1985 15:00:00)-Water Temperature (C)]]*OO[[#This Row],[28]]</f>
        <v>0</v>
      </c>
      <c r="AE549" s="10">
        <f>3/24000000*OO[[#This Row],[88 (29JUN1985 21:00:00)-Water Temperature (C)]]*OO[[#This Row],[30]]</f>
        <v>0</v>
      </c>
      <c r="AF549" s="10">
        <f>3/24000000*OO[[#This Row],[88 (29JUN1985 21:00:00)-Water Temperature (C)]]*OO[[#This Row],[30]]</f>
        <v>0</v>
      </c>
      <c r="AG549" s="10">
        <f>3/24000000*OO[[#This Row],[89 (30JUN1985 00:00:00)-Water Temperature (C)]]*OO[[#This Row],[31]]</f>
        <v>0</v>
      </c>
      <c r="AH549" s="10">
        <f>3/24000000*OO[[#This Row],[90 (30JUN1985 03:00:00)-Water Temperature (C)]]*OO[[#This Row],[32]]</f>
        <v>0</v>
      </c>
      <c r="AI549" s="10">
        <f>3/24000000*OO[[#This Row],[91 (30JUN1985 06:00:00)-Water Temperature (C)]]*OO[[#This Row],[33]]</f>
        <v>0</v>
      </c>
      <c r="AJ549" s="10">
        <f>3/24000000*OO[[#This Row],[92 (30JUN1985 09:00:00)-Water Temperature (C)]]*OO[[#This Row],[34]]</f>
        <v>0</v>
      </c>
      <c r="AK549" s="10">
        <f>3/24000000*OO[[#This Row],[93 (30JUN1985 12:00:00)-Water Temperature (C)]]*OO[[#This Row],[35]]</f>
        <v>0</v>
      </c>
      <c r="AL549" s="10">
        <f>3/24000000*OO[[#This Row],[94 (30JUN1985 15:00:00)-Water Temperature (C)]]*OO[[#This Row],[36]]</f>
        <v>0</v>
      </c>
      <c r="AM549" s="10">
        <f>3/24000000*OO[[#This Row],[95 (30JUN1985 18:00:00)-Water Temperature (C)]]*OO[[#This Row],[37]]</f>
        <v>1.07395776141725E-43</v>
      </c>
      <c r="AN549" s="10">
        <f>3/24000000*OO[[#This Row],[96 (30JUN1985 21:00:00)-Water Temperature (C)]]*OO[[#This Row],[38]]</f>
        <v>4.1312929077262499E-41</v>
      </c>
      <c r="AO549" s="10">
        <f>3/24000000*OO[[#This Row],[97 (01JUL1985 00:00:00)-Water Temperature (C)]]*OO[[#This Row],[39]]</f>
        <v>1.0018130658053748E-38</v>
      </c>
      <c r="AP549" s="10">
        <f>3/24000000*OO[[#This Row],[98 (01JUL1985 03:00:00)-Water Temperature (C)]]*OO[[#This Row],[40]]</f>
        <v>1.5335152523252497E-36</v>
      </c>
      <c r="AQ549" s="10">
        <f>3/24000000*OO[[#This Row],[99 (01JUL1985 06:00:00)-Water Temperature (C)]]*OO[[#This Row],[41]]</f>
        <v>1.5446244628199999E-34</v>
      </c>
      <c r="AR549" s="10">
        <f>3/24000000*OO[[#This Row],[100 (01JUL1985 09:00:00)-Water Temperature (C)]]*OO[[#This Row],[42]]</f>
        <v>1.0802971748025E-32</v>
      </c>
      <c r="AS549" s="10">
        <f>3/24000000*OO[[#This Row],[101 (01JUL1985 12:00:00)-Water Temperature (C)]]*OO[[#This Row],[43]]</f>
        <v>5.5495320183824997E-31</v>
      </c>
      <c r="AT549" s="10">
        <f>3/24000000*OO[[#This Row],[102 (01JUL1985 15:00:00)-Water Temperature (C)]]*OO[[#This Row],[44]]</f>
        <v>2.1522576410432504E-29</v>
      </c>
      <c r="AU549" s="10">
        <f>3/24000000*OO[[#This Row],[103 (01JUL1985 18:00:00)-Water Temperature (C)]]*OO[[#This Row],[45]]</f>
        <v>6.3775257927975003E-28</v>
      </c>
      <c r="AV549" s="10">
        <f>3/24000000*OO[[#This Row],[104 (01JUL1985 21:00:00)-Water Temperature (C)]]*OO[[#This Row],[46]]</f>
        <v>1.4682400270499997E-26</v>
      </c>
      <c r="AW549" s="10">
        <f>3/24000000*OO[[#This Row],[105 (02JUL1985 00:00:00)-Water Temperature (C)]]*OO[[#This Row],[47]]</f>
        <v>2.7035121784319999E-25</v>
      </c>
      <c r="AX549" s="10">
        <f>3/24000000*OO[[#This Row],[106 (02JUL1985 03:00:00)-Water Temperature (C)]]*OO[[#This Row],[48]]</f>
        <v>4.0822251280662494E-24</v>
      </c>
      <c r="AY549" s="10">
        <f>3/24000000*OO[[#This Row],[107 (02JUL1985 06:00:00)-Water Temperature (C)]]*OO[[#This Row],[49]]</f>
        <v>5.1130564109412496E-23</v>
      </c>
      <c r="AZ549" s="10">
        <f>3/24000000*OO[[#This Row],[108 (02JUL1985 09:00:00)-Water Temperature (C)]]*OO[[#This Row],[50]]</f>
        <v>5.402892865095E-22</v>
      </c>
      <c r="BA549" s="10">
        <f>3/24000000*OO[[#This Row],[109 (02JUL1985 12:00:00)-Water Temperature (C)]]*OO[[#This Row],[51]]</f>
        <v>4.8726700681750003E-21</v>
      </c>
      <c r="BB549" s="10">
        <f>3/24000000*OO[[#This Row],[110 (02JUL1985 15:00:00)-Water Temperature (C)]]*OO[[#This Row],[52]]</f>
        <v>3.7798459593499992E-20</v>
      </c>
      <c r="BC549" s="10">
        <f>3/24000000*OO[[#This Row],[111 (02JUL1985 18:00:00)-Water Temperature (C)]]*OO[[#This Row],[53]]</f>
        <v>2.5616867625669996E-19</v>
      </c>
      <c r="BD549" s="10">
        <f>3/24000000*OO[[#This Row],[112 (02JUL1985 21:00:00)-Water Temperature (C)]]*OO[[#This Row],[54]]</f>
        <v>1.5422023917299999E-18</v>
      </c>
      <c r="BE549" s="10">
        <f>3/24000000*OO[[#This Row],[113 (03JUL1985 00:00:00)-Water Temperature (C)]]*OO[[#This Row],[55]]</f>
        <v>8.5320964867400005E-18</v>
      </c>
      <c r="BF549" s="10">
        <f>3/24000000*OO[[#This Row],[114 (03JUL1985 03:00:00)-Water Temperature (C)]]*OO[[#This Row],[56]]</f>
        <v>4.2105547006249996E-17</v>
      </c>
      <c r="BG549" s="10">
        <f>3/24000000*OO[[#This Row],[115 (03JUL1985 06:00:00)-Water Temperature (C)]]*OO[[#This Row],[57]]</f>
        <v>1.8253106545464996E-16</v>
      </c>
      <c r="BH549" s="10">
        <f>3/24000000*OO[[#This Row],[116 (03JUL1985 09:00:00)-Water Temperature (C)]]*OO[[#This Row],[58]]</f>
        <v>7.08091889184E-16</v>
      </c>
      <c r="BI549" s="10">
        <f>3/24000000*OO[[#This Row],[117 (03JUL1985 12:00:00)-Water Temperature (C)]]*OO[[#This Row],[59]]</f>
        <v>2.5434603630029999E-15</v>
      </c>
      <c r="BJ549" s="10">
        <f>3/24000000*OO[[#This Row],[118 (03JUL1985 15:00:00)-Water Temperature (C)]]*OO[[#This Row],[60]]</f>
        <v>8.63288852828E-15</v>
      </c>
      <c r="BK549" s="10">
        <f>3/24000000*OO[[#This Row],[119 (03JUL1985 18:00:00)-Water Temperature (C)]]*OO[[#This Row],[61]]</f>
        <v>2.752244349576E-14</v>
      </c>
      <c r="BL549" s="10">
        <f>3/24000000*OO[[#This Row],[120 (03JUL1985 21:00:00)-Water Temperature (C)]]*OO[[#This Row],[62]]</f>
        <v>8.2019609523224985E-14</v>
      </c>
      <c r="BM549" s="10">
        <f>3/24000000*OO[[#This Row],[121 (04JUL1985 00:00:00)-Water Temperature (C)]]*OO[[#This Row],[63]]</f>
        <v>2.3539170402499996E-13</v>
      </c>
      <c r="BN549" s="10">
        <f>3/24000000*OO[[#This Row],[122 (04JUL1985 03:00:00)-Water Temperature (C)]]*OO[[#This Row],[64]]</f>
        <v>6.4039946702924993E-13</v>
      </c>
      <c r="BO549" s="10">
        <f>3/24000000*OO[[#This Row],[123 (04JUL1985 06:00:00)-Water Temperature (C)]]*OO[[#This Row],[65]]</f>
        <v>1.6097048269818749E-12</v>
      </c>
      <c r="BP549" s="10">
        <f>3/24000000*OO[[#This Row],[124 (04JUL1985 09:00:00)-Water Temperature (C)]]*OO[[#This Row],[66]]</f>
        <v>3.7611588718399999E-12</v>
      </c>
      <c r="BQ549" s="10">
        <f>3/24000000*OO[[#This Row],[125 (04JUL1985 12:00:00)-Water Temperature (C)]]*OO[[#This Row],[67]]</f>
        <v>8.3593770720187512E-12</v>
      </c>
      <c r="BR549" s="10">
        <f>3/24000000*OO[[#This Row],[126 (04JUL1985 15:00:00)-Water Temperature (C)]]*OO[[#This Row],[68]]</f>
        <v>1.80161855489475E-11</v>
      </c>
      <c r="BS549" s="10">
        <f>3/24000000*OO[[#This Row],[127 (04JUL1985 18:00:00)-Water Temperature (C)]]*OO[[#This Row],[69]]</f>
        <v>3.7610901705225003E-11</v>
      </c>
      <c r="BT549" s="10">
        <f>3/24000000*OO[[#This Row],[128 (04JUL1985 21:00:00)-Water Temperature (C)]]*OO[[#This Row],[70]]</f>
        <v>7.5667277210199991E-11</v>
      </c>
      <c r="BU549" s="10">
        <f>3/24000000*OO[[#This Row],[129 (05JUL1985 00:00:00)-Water Temperature (C)]]*OO[[#This Row],[71]]</f>
        <v>1.4936373849149998E-10</v>
      </c>
      <c r="BV549" s="10">
        <f>3/24000000*OO[[#This Row],[130 (05JUL1985 03:00:00)-Water Temperature (C)]]*OO[[#This Row],[72]]</f>
        <v>2.8689194828840003E-10</v>
      </c>
      <c r="BW549" s="10">
        <f>3/24000000*OO[[#This Row],[131 (05JUL1985 06:00:00)-Water Temperature (C)]]*OO[[#This Row],[73]]</f>
        <v>5.2562378596450004E-10</v>
      </c>
      <c r="BX549" s="10">
        <f>3/24000000*OO[[#This Row],[132 (05JUL1985 09:00:00)-Water Temperature (C)]]*OO[[#This Row],[74]]</f>
        <v>9.1939978748024991E-10</v>
      </c>
      <c r="BY549" s="10">
        <f>3/24000000*OO[[#This Row],[133 (05JUL1985 12:00:00)-Water Temperature (C)]]*OO[[#This Row],[75]]</f>
        <v>1.556756118009E-9</v>
      </c>
      <c r="BZ549" s="10">
        <f>3/24000000*OO[[#This Row],[134 (05JUL1985 15:00:00)-Water Temperature (C)]]*OO[[#This Row],[76]]</f>
        <v>2.5813619378399996E-9</v>
      </c>
      <c r="CA549" s="10">
        <f>3/24000000*OO[[#This Row],[135 (05JUL1985 18:00:00)-Water Temperature (C)]]*OO[[#This Row],[77]]</f>
        <v>4.1967051307537494E-9</v>
      </c>
      <c r="CB549" s="10">
        <f>3/24000000*OO[[#This Row],[136 (05JUL1985 21:00:00)-Water Temperature (C)]]*OO[[#This Row],[78]]</f>
        <v>6.6722357393874994E-9</v>
      </c>
      <c r="CC549" s="10">
        <f>3/24000000*OO[[#This Row],[137 (06JUL1985 00:00:00)-Water Temperature (C)]]*OO[[#This Row],[79]]</f>
        <v>1.045737411756E-8</v>
      </c>
      <c r="CD549" s="10">
        <f>3/24000000*OO[[#This Row],[138 (06JUL1985 03:00:00)-Water Temperature (C)]]*OO[[#This Row],[80]]</f>
        <v>1.6146870468299999E-8</v>
      </c>
      <c r="CE549" s="10">
        <f>3/24000000*OO[[#This Row],[139 (06JUL1985 06:00:00)-Water Temperature (C)]]*OO[[#This Row],[81]]</f>
        <v>2.4357633786990002E-8</v>
      </c>
      <c r="CF549" s="10">
        <f>3/24000000*OO[[#This Row],[140 (06JUL1985 09:00:00)-Water Temperature (C)]]*OO[[#This Row],[82]]</f>
        <v>3.5854068607674995E-8</v>
      </c>
      <c r="CG549" s="10">
        <f>3/24000000*OO[[#This Row],[141 (06JUL1985 12:00:00)-Water Temperature (C)]]*OO[[#This Row],[83]]</f>
        <v>5.1702243366824999E-8</v>
      </c>
      <c r="CH549" s="10">
        <f>3/24000000*OO[[#This Row],[142 (06JUL1985 15:00:00)-Water Temperature (C)]]*OO[[#This Row],[84]]</f>
        <v>7.3358813410499998E-8</v>
      </c>
      <c r="CI549" s="10">
        <f>3/24000000*OO[[#This Row],[143 (06JUL1985 18:00:00)-Water Temperature (C)]]*OO[[#This Row],[85]]</f>
        <v>1.0240099445160001E-7</v>
      </c>
      <c r="CJ549" s="10">
        <f>3/24000000*OO[[#This Row],[144 (06JUL1985 21:00:00)-Water Temperature (C)]]*OO[[#This Row],[86]]</f>
        <v>1.4043289154197498E-7</v>
      </c>
      <c r="CK549" s="10">
        <f>3/24000000*OO[[#This Row],[145 (07JUL1985 00:00:00)-Water Temperature (C)]]*OO[[#This Row],[87]]</f>
        <v>1.9051552217122501E-7</v>
      </c>
      <c r="CL549" s="10">
        <f>3/24000000*OO[[#This Row],[146 (07JUL1985 03:00:00)-Water Temperature (C)]]*OO[[#This Row],[88]]</f>
        <v>2.5693014980325E-7</v>
      </c>
      <c r="CM549" s="10">
        <f>3/24000000*OO[[#This Row],[147 (07JUL1985 06:00:00)-Water Temperature (C)]]*OO[[#This Row],[89]]</f>
        <v>3.4266374721837495E-7</v>
      </c>
      <c r="CN549" s="10">
        <f>3/24000000*OO[[#This Row],[148 (07JUL1985 09:00:00)-Water Temperature (C)]]*OO[[#This Row],[90]]</f>
        <v>4.5083690162412496E-7</v>
      </c>
      <c r="CO549" s="10">
        <f>3/24000000*OO[[#This Row],[149 (07JUL1985 12:00:00)-Water Temperature (C)]]*OO[[#This Row],[91]]</f>
        <v>5.8556168746749992E-7</v>
      </c>
      <c r="CP549" s="10">
        <f>3/24000000*OO[[#This Row],[150 (07JUL1985 15:00:00)-Water Temperature (C)]]*OO[[#This Row],[92]]</f>
        <v>7.5370263408924996E-7</v>
      </c>
      <c r="CQ549" s="10">
        <f>3/24000000*OO[[#This Row],[151 (07JUL1985 18:00:00)-Water Temperature (C)]]*OO[[#This Row],[93]]</f>
        <v>9.6236994139999988E-7</v>
      </c>
      <c r="CR549" s="10">
        <f>3/24000000*OO[[#This Row],[152 (07JUL1985 21:00:00)-Water Temperature (C)]]*OO[[#This Row],[94]]</f>
        <v>1.2202328082843748E-6</v>
      </c>
      <c r="CS549" s="10">
        <f>3/24000000*OO[[#This Row],[153 (08JUL1985 00:00:00)-Water Temperature (C)]]*OO[[#This Row],[95]]</f>
        <v>1.5393287440076249E-6</v>
      </c>
      <c r="CT549" s="10">
        <f>3/24000000*OO[[#This Row],[154 (08JUL1985 03:00:00)-Water Temperature (C)]]*OO[[#This Row],[96]]</f>
        <v>1.9337698692179999E-6</v>
      </c>
      <c r="CU549" s="10">
        <f>3/24000000*OO[[#This Row],[155 (08JUL1985 06:00:00)-Water Temperature (C)]]*OO[[#This Row],[97]]</f>
        <v>2.4100239741595003E-6</v>
      </c>
      <c r="CV549" s="10">
        <f>3/24000000*OO[[#This Row],[156 (08JUL1985 09:00:00)-Water Temperature (C)]]*OO[[#This Row],[98]]</f>
        <v>2.9767980531782501E-6</v>
      </c>
      <c r="CW549" s="10">
        <f>3/24000000*OO[[#This Row],[157 (08JUL1985 12:00:00)-Water Temperature (C)]]*OO[[#This Row],[99]]</f>
        <v>3.6517837454399999E-6</v>
      </c>
    </row>
    <row r="550" spans="1:101" x14ac:dyDescent="0.35">
      <c r="A550" t="s">
        <v>557</v>
      </c>
      <c r="B550">
        <v>5293.4380000000001</v>
      </c>
      <c r="C550" s="10">
        <f>3/24*OO[[#This Row],[59 (26JUN1985 06:00:00)-Water Temperature (C)]]*OO[[#This Row],[1]]/SUM(OO[1])</f>
        <v>0</v>
      </c>
      <c r="D550" s="10">
        <f>3/24*OO[[#This Row],[60 (26JUN1985 09:00:00)-Water Temperature (C)]]*OO[[#This Row],[2]]/SUM(OO[2])</f>
        <v>0</v>
      </c>
      <c r="E550" s="10">
        <f>3/24*OO[[#This Row],[61 (26JUN1985 12:00:00)-Water Temperature (C)]]*OO[[#This Row],[3]]/SUM(OO[3])</f>
        <v>0</v>
      </c>
      <c r="F550" s="10">
        <f>3/24*OO[[#This Row],[62 (26JUN1985 15:00:00)-Water Temperature (C)]]*OO[[#This Row],[4]]/SUM(OO[4])</f>
        <v>0</v>
      </c>
      <c r="G550" s="10">
        <f>3/24*OO[[#This Row],[63 (26JUN1985 18:00:00)-Water Temperature (C)]]*OO[[#This Row],[5]]/SUM(OO[5])</f>
        <v>0</v>
      </c>
      <c r="H550" s="10">
        <f>3/24*OO[[#This Row],[64 (26JUN1985 21:00:00)-Water Temperature (C)]]*OO[[#This Row],[6]]/SUM(OO[6])</f>
        <v>0</v>
      </c>
      <c r="I550" s="10">
        <f>3/24*OO[[#This Row],[65 (27JUN1985 00:00:00)-Water Temperature (C)]]*OO[[#This Row],[7]]/SUM(OO[7])</f>
        <v>0</v>
      </c>
      <c r="J550" s="10">
        <f>3/24*OO[[#This Row],[66 (27JUN1985 03:00:00)-Water Temperature (C)]]*OO[[#This Row],[8]]/SUM(OO[8])</f>
        <v>0</v>
      </c>
      <c r="K550" s="10">
        <f>3/24*OO[[#This Row],[67 (27JUN1985 06:00:00)-Water Temperature (C)]]*OO[[#This Row],[9]]/SUM(OO[9])</f>
        <v>0</v>
      </c>
      <c r="L550" s="10">
        <f>3/24*OO[[#This Row],[68 (27JUN1985 09:00:00)-Water Temperature (C)]]*OO[[#This Row],[10]]/SUM(OO[10])</f>
        <v>0</v>
      </c>
      <c r="M550" s="10">
        <f>3/24*OO[[#This Row],[69 (27JUN1985 12:00:00)-Water Temperature (C)]]*OO[[#This Row],[11]]/SUM(OO[11])</f>
        <v>0</v>
      </c>
      <c r="N550" s="10">
        <f>3/24*OO[[#This Row],[70 (27JUN1985 15:00:00)-Water Temperature (C)]]*OO[[#This Row],[12]]/SUM(OO[12])</f>
        <v>0</v>
      </c>
      <c r="O550" s="10">
        <f>3/24*OO[[#This Row],[71 (27JUN1985 18:00:00)-Water Temperature (C)]]*OO[[#This Row],[13]]/SUM(OO[13])</f>
        <v>0</v>
      </c>
      <c r="P550" s="10">
        <f>3/24*OO[[#This Row],[72 (27JUN1985 21:00:00)-Water Temperature (C)]]*OO[[#This Row],[14]]/SUM(OO[14])</f>
        <v>0</v>
      </c>
      <c r="Q550" s="10">
        <f>3/24*OO[[#This Row],[73 (28JUN1985 00:00:00)-Water Temperature (C)]]*OO[[#This Row],[15]]/SUM(OO[15])</f>
        <v>0</v>
      </c>
      <c r="R550" s="10">
        <f>3/24*OO[[#This Row],[74 (28JUN1985 03:00:00)-Water Temperature (C)]]*OO[[#This Row],[16]]/SUM(OO[16])</f>
        <v>0</v>
      </c>
      <c r="S550" s="10">
        <f>3/24*OO[[#This Row],[75 (28JUN1985 06:00:00)-Water Temperature (C)]]*OO[[#This Row],[17]]/SUM(OO[17])</f>
        <v>0</v>
      </c>
      <c r="T550" s="10">
        <f>3/24*OO[[#This Row],[76 (28JUN1985 09:00:00)-Water Temperature (C)]]*OO[[#This Row],[18]]/SUM(OO[18])</f>
        <v>0</v>
      </c>
      <c r="U550" s="10">
        <f>3/24*OO[[#This Row],[77 (28JUN1985 12:00:00)-Water Temperature (C)]]*OO[[#This Row],[19]]/SUM(OO[19])</f>
        <v>0</v>
      </c>
      <c r="V550" s="10">
        <f>3/24000000*OO[[#This Row],[78 (28JUN1985 15:00:00)-Water Temperature (C)]]*OO[[#This Row],[20]]</f>
        <v>0</v>
      </c>
      <c r="W550" s="10">
        <f>3/24000000*OO[[#This Row],[79 (28JUN1985 18:00:00)-Water Temperature (C)]]*OO[[#This Row],[21]]</f>
        <v>0</v>
      </c>
      <c r="X550" s="10">
        <f>3/24000000*OO[[#This Row],[80 (28JUN1985 21:00:00)-Water Temperature (C)]]*OO[[#This Row],[22]]</f>
        <v>0</v>
      </c>
      <c r="Y550" s="10">
        <f>3/24000000*OO[[#This Row],[81 (29JUN1985 00:00:00)-Water Temperature (C)]]*OO[[#This Row],[23]]</f>
        <v>0</v>
      </c>
      <c r="Z550" s="10">
        <f>3/24000000*OO[[#This Row],[82 (29JUN1985 03:00:00)-Water Temperature (C)]]*OO[[#This Row],[24]]</f>
        <v>0</v>
      </c>
      <c r="AA550" s="10">
        <f>3/24000000*OO[[#This Row],[83 (29JUN1985 06:00:00)-Water Temperature (C)]]*OO[[#This Row],[25]]</f>
        <v>0</v>
      </c>
      <c r="AB550" s="10">
        <f>3/24000000*OO[[#This Row],[84 (29JUN1985 09:00:00)-Water Temperature (C)]]*OO[[#This Row],[26]]</f>
        <v>0</v>
      </c>
      <c r="AC550" s="10">
        <f>3/24000000*OO[[#This Row],[85 (29JUN1985 12:00:00)-Water Temperature (C)]]*OO[[#This Row],[27]]</f>
        <v>0</v>
      </c>
      <c r="AD550" s="10">
        <f>3/24000000*OO[[#This Row],[86 (29JUN1985 15:00:00)-Water Temperature (C)]]*OO[[#This Row],[28]]</f>
        <v>0</v>
      </c>
      <c r="AE550" s="10">
        <f>3/24000000*OO[[#This Row],[88 (29JUN1985 21:00:00)-Water Temperature (C)]]*OO[[#This Row],[30]]</f>
        <v>0</v>
      </c>
      <c r="AF550" s="10">
        <f>3/24000000*OO[[#This Row],[88 (29JUN1985 21:00:00)-Water Temperature (C)]]*OO[[#This Row],[30]]</f>
        <v>0</v>
      </c>
      <c r="AG550" s="10">
        <f>3/24000000*OO[[#This Row],[89 (30JUN1985 00:00:00)-Water Temperature (C)]]*OO[[#This Row],[31]]</f>
        <v>0</v>
      </c>
      <c r="AH550" s="10">
        <f>3/24000000*OO[[#This Row],[90 (30JUN1985 03:00:00)-Water Temperature (C)]]*OO[[#This Row],[32]]</f>
        <v>0</v>
      </c>
      <c r="AI550" s="10">
        <f>3/24000000*OO[[#This Row],[91 (30JUN1985 06:00:00)-Water Temperature (C)]]*OO[[#This Row],[33]]</f>
        <v>0</v>
      </c>
      <c r="AJ550" s="10">
        <f>3/24000000*OO[[#This Row],[92 (30JUN1985 09:00:00)-Water Temperature (C)]]*OO[[#This Row],[34]]</f>
        <v>0</v>
      </c>
      <c r="AK550" s="10">
        <f>3/24000000*OO[[#This Row],[93 (30JUN1985 12:00:00)-Water Temperature (C)]]*OO[[#This Row],[35]]</f>
        <v>0</v>
      </c>
      <c r="AL550" s="10">
        <f>3/24000000*OO[[#This Row],[94 (30JUN1985 15:00:00)-Water Temperature (C)]]*OO[[#This Row],[36]]</f>
        <v>0</v>
      </c>
      <c r="AM550" s="10">
        <f>3/24000000*OO[[#This Row],[95 (30JUN1985 18:00:00)-Water Temperature (C)]]*OO[[#This Row],[37]]</f>
        <v>0</v>
      </c>
      <c r="AN550" s="10">
        <f>3/24000000*OO[[#This Row],[96 (30JUN1985 21:00:00)-Water Temperature (C)]]*OO[[#This Row],[38]]</f>
        <v>0</v>
      </c>
      <c r="AO550" s="10">
        <f>3/24000000*OO[[#This Row],[97 (01JUL1985 00:00:00)-Water Temperature (C)]]*OO[[#This Row],[39]]</f>
        <v>-7.4966253877199983E-43</v>
      </c>
      <c r="AP550" s="10">
        <f>3/24000000*OO[[#This Row],[98 (01JUL1985 03:00:00)-Water Temperature (C)]]*OO[[#This Row],[40]]</f>
        <v>-2.5774102613953748E-41</v>
      </c>
      <c r="AQ550" s="10">
        <f>3/24000000*OO[[#This Row],[99 (01JUL1985 06:00:00)-Water Temperature (C)]]*OO[[#This Row],[41]]</f>
        <v>-6.6194717474999994E-39</v>
      </c>
      <c r="AR550" s="10">
        <f>3/24000000*OO[[#This Row],[100 (01JUL1985 09:00:00)-Water Temperature (C)]]*OO[[#This Row],[42]]</f>
        <v>-1.0503202619397499E-37</v>
      </c>
      <c r="AS550" s="10">
        <f>3/24000000*OO[[#This Row],[101 (01JUL1985 12:00:00)-Water Temperature (C)]]*OO[[#This Row],[43]]</f>
        <v>-1.1431426569519999E-35</v>
      </c>
      <c r="AT550" s="10">
        <f>3/24000000*OO[[#This Row],[102 (01JUL1985 15:00:00)-Water Temperature (C)]]*OO[[#This Row],[44]]</f>
        <v>-1.3361483369631249E-34</v>
      </c>
      <c r="AU550" s="10">
        <f>3/24000000*OO[[#This Row],[103 (01JUL1985 18:00:00)-Water Temperature (C)]]*OO[[#This Row],[45]]</f>
        <v>-1.3552166905896249E-32</v>
      </c>
      <c r="AV550" s="10">
        <f>3/24000000*OO[[#This Row],[104 (01JUL1985 21:00:00)-Water Temperature (C)]]*OO[[#This Row],[46]]</f>
        <v>-1.7725852352761249E-31</v>
      </c>
      <c r="AW550" s="10">
        <f>3/24000000*OO[[#This Row],[105 (02JUL1985 00:00:00)-Water Temperature (C)]]*OO[[#This Row],[47]]</f>
        <v>-3.3805653306562506E-30</v>
      </c>
      <c r="AX550" s="10">
        <f>3/24000000*OO[[#This Row],[106 (02JUL1985 03:00:00)-Water Temperature (C)]]*OO[[#This Row],[48]]</f>
        <v>-8.7352655695499997E-29</v>
      </c>
      <c r="AY550" s="10">
        <f>3/24000000*OO[[#This Row],[107 (02JUL1985 06:00:00)-Water Temperature (C)]]*OO[[#This Row],[49]]</f>
        <v>-1.1224185366509999E-28</v>
      </c>
      <c r="AZ550" s="10">
        <f>3/24000000*OO[[#This Row],[108 (02JUL1985 09:00:00)-Water Temperature (C)]]*OO[[#This Row],[50]]</f>
        <v>-9.0393850346249986E-27</v>
      </c>
      <c r="BA550" s="10">
        <f>3/24000000*OO[[#This Row],[109 (02JUL1985 12:00:00)-Water Temperature (C)]]*OO[[#This Row],[51]]</f>
        <v>-1.0929141686161251E-25</v>
      </c>
      <c r="BB550" s="10">
        <f>3/24000000*OO[[#This Row],[110 (02JUL1985 15:00:00)-Water Temperature (C)]]*OO[[#This Row],[52]]</f>
        <v>-1.830477049129E-25</v>
      </c>
      <c r="BC550" s="10">
        <f>3/24000000*OO[[#This Row],[111 (02JUL1985 18:00:00)-Water Temperature (C)]]*OO[[#This Row],[53]]</f>
        <v>-2.9958604163000002E-24</v>
      </c>
      <c r="BD550" s="10">
        <f>3/24000000*OO[[#This Row],[112 (02JUL1985 21:00:00)-Water Temperature (C)]]*OO[[#This Row],[54]]</f>
        <v>-1.9535675542672499E-23</v>
      </c>
      <c r="BE550" s="10">
        <f>3/24000000*OO[[#This Row],[113 (03JUL1985 00:00:00)-Water Temperature (C)]]*OO[[#This Row],[55]]</f>
        <v>-6.9537445859212497E-23</v>
      </c>
      <c r="BF550" s="10">
        <f>3/24000000*OO[[#This Row],[114 (03JUL1985 03:00:00)-Water Temperature (C)]]*OO[[#This Row],[56]]</f>
        <v>-6.9976402845437483E-22</v>
      </c>
      <c r="BG550" s="10">
        <f>3/24000000*OO[[#This Row],[115 (03JUL1985 06:00:00)-Water Temperature (C)]]*OO[[#This Row],[57]]</f>
        <v>-2.4897269566247499E-21</v>
      </c>
      <c r="BH550" s="10">
        <f>3/24000000*OO[[#This Row],[116 (03JUL1985 09:00:00)-Water Temperature (C)]]*OO[[#This Row],[58]]</f>
        <v>-9.9273741864175005E-21</v>
      </c>
      <c r="BI550" s="10">
        <f>3/24000000*OO[[#This Row],[117 (03JUL1985 12:00:00)-Water Temperature (C)]]*OO[[#This Row],[59]]</f>
        <v>-3.6429123938549996E-20</v>
      </c>
      <c r="BJ550" s="10">
        <f>3/24000000*OO[[#This Row],[118 (03JUL1985 15:00:00)-Water Temperature (C)]]*OO[[#This Row],[60]]</f>
        <v>-7.4278280097875001E-20</v>
      </c>
      <c r="BK550" s="10">
        <f>3/24000000*OO[[#This Row],[119 (03JUL1985 18:00:00)-Water Temperature (C)]]*OO[[#This Row],[61]]</f>
        <v>-7.9517394966624992E-20</v>
      </c>
      <c r="BL550" s="10">
        <f>3/24000000*OO[[#This Row],[120 (03JUL1985 21:00:00)-Water Temperature (C)]]*OO[[#This Row],[62]]</f>
        <v>-1.2849107583374996E-19</v>
      </c>
      <c r="BM550" s="10">
        <f>3/24000000*OO[[#This Row],[121 (04JUL1985 00:00:00)-Water Temperature (C)]]*OO[[#This Row],[63]]</f>
        <v>-1.7685863904435002E-18</v>
      </c>
      <c r="BN550" s="10">
        <f>3/24000000*OO[[#This Row],[122 (04JUL1985 03:00:00)-Water Temperature (C)]]*OO[[#This Row],[64]]</f>
        <v>-1.5064180013189999E-18</v>
      </c>
      <c r="BO550" s="10">
        <f>3/24000000*OO[[#This Row],[123 (04JUL1985 06:00:00)-Water Temperature (C)]]*OO[[#This Row],[65]]</f>
        <v>-3.0093954895800003E-19</v>
      </c>
      <c r="BP550" s="10">
        <f>3/24000000*OO[[#This Row],[124 (04JUL1985 09:00:00)-Water Temperature (C)]]*OO[[#This Row],[66]]</f>
        <v>-2.4481591055625003E-18</v>
      </c>
      <c r="BQ550" s="10">
        <f>3/24000000*OO[[#This Row],[125 (04JUL1985 12:00:00)-Water Temperature (C)]]*OO[[#This Row],[67]]</f>
        <v>-3.595592675685E-17</v>
      </c>
      <c r="BR550" s="10">
        <f>3/24000000*OO[[#This Row],[126 (04JUL1985 15:00:00)-Water Temperature (C)]]*OO[[#This Row],[68]]</f>
        <v>-5.6384716130024997E-17</v>
      </c>
      <c r="BS550" s="10">
        <f>3/24000000*OO[[#This Row],[127 (04JUL1985 18:00:00)-Water Temperature (C)]]*OO[[#This Row],[69]]</f>
        <v>-1.9134905513129997E-16</v>
      </c>
      <c r="BT550" s="10">
        <f>3/24000000*OO[[#This Row],[128 (04JUL1985 21:00:00)-Water Temperature (C)]]*OO[[#This Row],[70]]</f>
        <v>-2.4679798531125001E-16</v>
      </c>
      <c r="BU550" s="10">
        <f>3/24000000*OO[[#This Row],[129 (05JUL1985 00:00:00)-Water Temperature (C)]]*OO[[#This Row],[71]]</f>
        <v>-7.0923416028562507E-16</v>
      </c>
      <c r="BV550" s="10">
        <f>3/24000000*OO[[#This Row],[130 (05JUL1985 03:00:00)-Water Temperature (C)]]*OO[[#This Row],[72]]</f>
        <v>-8.8035572170562501E-16</v>
      </c>
      <c r="BW550" s="10">
        <f>3/24000000*OO[[#This Row],[131 (05JUL1985 06:00:00)-Water Temperature (C)]]*OO[[#This Row],[73]]</f>
        <v>-1.8013842950560002E-15</v>
      </c>
      <c r="BX550" s="10">
        <f>3/24000000*OO[[#This Row],[132 (05JUL1985 09:00:00)-Water Temperature (C)]]*OO[[#This Row],[74]]</f>
        <v>-1.08958424310275E-15</v>
      </c>
      <c r="BY550" s="10">
        <f>3/24000000*OO[[#This Row],[133 (05JUL1985 12:00:00)-Water Temperature (C)]]*OO[[#This Row],[75]]</f>
        <v>-1.0914080603907499E-15</v>
      </c>
      <c r="BZ550" s="10">
        <f>3/24000000*OO[[#This Row],[134 (05JUL1985 15:00:00)-Water Temperature (C)]]*OO[[#This Row],[76]]</f>
        <v>-2.9652288333062498E-15</v>
      </c>
      <c r="CA550" s="10">
        <f>3/24000000*OO[[#This Row],[135 (05JUL1985 18:00:00)-Water Temperature (C)]]*OO[[#This Row],[77]]</f>
        <v>-1.043865299610375E-14</v>
      </c>
      <c r="CB550" s="10">
        <f>3/24000000*OO[[#This Row],[136 (05JUL1985 21:00:00)-Water Temperature (C)]]*OO[[#This Row],[78]]</f>
        <v>-1.3293390193800001E-14</v>
      </c>
      <c r="CC550" s="10">
        <f>3/24000000*OO[[#This Row],[137 (06JUL1985 00:00:00)-Water Temperature (C)]]*OO[[#This Row],[79]]</f>
        <v>-3.2239521936199993E-15</v>
      </c>
      <c r="CD550" s="10">
        <f>3/24000000*OO[[#This Row],[138 (06JUL1985 03:00:00)-Water Temperature (C)]]*OO[[#This Row],[80]]</f>
        <v>-1.7729263028981248E-14</v>
      </c>
      <c r="CE550" s="10">
        <f>3/24000000*OO[[#This Row],[139 (06JUL1985 06:00:00)-Water Temperature (C)]]*OO[[#This Row],[81]]</f>
        <v>-2.1903193861132501E-14</v>
      </c>
      <c r="CF550" s="10">
        <f>3/24000000*OO[[#This Row],[140 (06JUL1985 09:00:00)-Water Temperature (C)]]*OO[[#This Row],[82]]</f>
        <v>-4.1209314716412493E-14</v>
      </c>
      <c r="CG550" s="10">
        <f>3/24000000*OO[[#This Row],[141 (06JUL1985 12:00:00)-Water Temperature (C)]]*OO[[#This Row],[83]]</f>
        <v>-3.5198455414999999E-14</v>
      </c>
      <c r="CH550" s="10">
        <f>3/24000000*OO[[#This Row],[142 (06JUL1985 15:00:00)-Water Temperature (C)]]*OO[[#This Row],[84]]</f>
        <v>-3.7312202188799995E-14</v>
      </c>
      <c r="CI550" s="10">
        <f>3/24000000*OO[[#This Row],[143 (06JUL1985 18:00:00)-Water Temperature (C)]]*OO[[#This Row],[85]]</f>
        <v>-3.4113933739199995E-14</v>
      </c>
      <c r="CJ550" s="10">
        <f>3/24000000*OO[[#This Row],[144 (06JUL1985 21:00:00)-Water Temperature (C)]]*OO[[#This Row],[86]]</f>
        <v>-1.5999318127650002E-14</v>
      </c>
      <c r="CK550" s="10">
        <f>3/24000000*OO[[#This Row],[145 (07JUL1985 00:00:00)-Water Temperature (C)]]*OO[[#This Row],[87]]</f>
        <v>-9.2687053794999986E-15</v>
      </c>
      <c r="CL550" s="10">
        <f>3/24000000*OO[[#This Row],[146 (07JUL1985 03:00:00)-Water Temperature (C)]]*OO[[#This Row],[88]]</f>
        <v>-5.6740463048787499E-14</v>
      </c>
      <c r="CM550" s="10">
        <f>3/24000000*OO[[#This Row],[147 (07JUL1985 06:00:00)-Water Temperature (C)]]*OO[[#This Row],[89]]</f>
        <v>-5.4245075740975004E-15</v>
      </c>
      <c r="CN550" s="10">
        <f>3/24000000*OO[[#This Row],[148 (07JUL1985 09:00:00)-Water Temperature (C)]]*OO[[#This Row],[90]]</f>
        <v>-5.6911306627874997E-15</v>
      </c>
      <c r="CO550" s="10">
        <f>3/24000000*OO[[#This Row],[149 (07JUL1985 12:00:00)-Water Temperature (C)]]*OO[[#This Row],[91]]</f>
        <v>5.7933346214624993E-11</v>
      </c>
      <c r="CP550" s="10">
        <f>3/24000000*OO[[#This Row],[150 (07JUL1985 15:00:00)-Water Temperature (C)]]*OO[[#This Row],[92]]</f>
        <v>3.5862246349374998E-10</v>
      </c>
      <c r="CQ550" s="10">
        <f>3/24000000*OO[[#This Row],[151 (07JUL1985 18:00:00)-Water Temperature (C)]]*OO[[#This Row],[93]]</f>
        <v>1.010634458065375E-9</v>
      </c>
      <c r="CR550" s="10">
        <f>3/24000000*OO[[#This Row],[152 (07JUL1985 21:00:00)-Water Temperature (C)]]*OO[[#This Row],[94]]</f>
        <v>2.1494908069376246E-9</v>
      </c>
      <c r="CS550" s="10">
        <f>3/24000000*OO[[#This Row],[153 (08JUL1985 00:00:00)-Water Temperature (C)]]*OO[[#This Row],[95]]</f>
        <v>3.9541926865124996E-9</v>
      </c>
      <c r="CT550" s="10">
        <f>3/24000000*OO[[#This Row],[154 (08JUL1985 03:00:00)-Water Temperature (C)]]*OO[[#This Row],[96]]</f>
        <v>6.6707160072500001E-9</v>
      </c>
      <c r="CU550" s="10">
        <f>3/24000000*OO[[#This Row],[155 (08JUL1985 06:00:00)-Water Temperature (C)]]*OO[[#This Row],[97]]</f>
        <v>1.0585557829825E-8</v>
      </c>
      <c r="CV550" s="10">
        <f>3/24000000*OO[[#This Row],[156 (08JUL1985 09:00:00)-Water Temperature (C)]]*OO[[#This Row],[98]]</f>
        <v>1.5982249450615E-8</v>
      </c>
      <c r="CW550" s="10">
        <f>3/24000000*OO[[#This Row],[157 (08JUL1985 12:00:00)-Water Temperature (C)]]*OO[[#This Row],[99]]</f>
        <v>2.3191581283155E-8</v>
      </c>
    </row>
    <row r="551" spans="1:101" x14ac:dyDescent="0.35">
      <c r="A551" t="s">
        <v>558</v>
      </c>
      <c r="B551">
        <v>3754.1179999999999</v>
      </c>
      <c r="C551" s="10">
        <f>3/24*OO[[#This Row],[59 (26JUN1985 06:00:00)-Water Temperature (C)]]*OO[[#This Row],[1]]/SUM(OO[1])</f>
        <v>0</v>
      </c>
      <c r="D551" s="10">
        <f>3/24*OO[[#This Row],[60 (26JUN1985 09:00:00)-Water Temperature (C)]]*OO[[#This Row],[2]]/SUM(OO[2])</f>
        <v>0</v>
      </c>
      <c r="E551" s="10">
        <f>3/24*OO[[#This Row],[61 (26JUN1985 12:00:00)-Water Temperature (C)]]*OO[[#This Row],[3]]/SUM(OO[3])</f>
        <v>0</v>
      </c>
      <c r="F551" s="10">
        <f>3/24*OO[[#This Row],[62 (26JUN1985 15:00:00)-Water Temperature (C)]]*OO[[#This Row],[4]]/SUM(OO[4])</f>
        <v>0</v>
      </c>
      <c r="G551" s="10">
        <f>3/24*OO[[#This Row],[63 (26JUN1985 18:00:00)-Water Temperature (C)]]*OO[[#This Row],[5]]/SUM(OO[5])</f>
        <v>0</v>
      </c>
      <c r="H551" s="10">
        <f>3/24*OO[[#This Row],[64 (26JUN1985 21:00:00)-Water Temperature (C)]]*OO[[#This Row],[6]]/SUM(OO[6])</f>
        <v>0</v>
      </c>
      <c r="I551" s="10">
        <f>3/24*OO[[#This Row],[65 (27JUN1985 00:00:00)-Water Temperature (C)]]*OO[[#This Row],[7]]/SUM(OO[7])</f>
        <v>0</v>
      </c>
      <c r="J551" s="10">
        <f>3/24*OO[[#This Row],[66 (27JUN1985 03:00:00)-Water Temperature (C)]]*OO[[#This Row],[8]]/SUM(OO[8])</f>
        <v>0</v>
      </c>
      <c r="K551" s="10">
        <f>3/24*OO[[#This Row],[67 (27JUN1985 06:00:00)-Water Temperature (C)]]*OO[[#This Row],[9]]/SUM(OO[9])</f>
        <v>0</v>
      </c>
      <c r="L551" s="10">
        <f>3/24*OO[[#This Row],[68 (27JUN1985 09:00:00)-Water Temperature (C)]]*OO[[#This Row],[10]]/SUM(OO[10])</f>
        <v>0</v>
      </c>
      <c r="M551" s="10">
        <f>3/24*OO[[#This Row],[69 (27JUN1985 12:00:00)-Water Temperature (C)]]*OO[[#This Row],[11]]/SUM(OO[11])</f>
        <v>0</v>
      </c>
      <c r="N551" s="10">
        <f>3/24*OO[[#This Row],[70 (27JUN1985 15:00:00)-Water Temperature (C)]]*OO[[#This Row],[12]]/SUM(OO[12])</f>
        <v>0</v>
      </c>
      <c r="O551" s="10">
        <f>3/24*OO[[#This Row],[71 (27JUN1985 18:00:00)-Water Temperature (C)]]*OO[[#This Row],[13]]/SUM(OO[13])</f>
        <v>0</v>
      </c>
      <c r="P551" s="10">
        <f>3/24*OO[[#This Row],[72 (27JUN1985 21:00:00)-Water Temperature (C)]]*OO[[#This Row],[14]]/SUM(OO[14])</f>
        <v>0</v>
      </c>
      <c r="Q551" s="10">
        <f>3/24*OO[[#This Row],[73 (28JUN1985 00:00:00)-Water Temperature (C)]]*OO[[#This Row],[15]]/SUM(OO[15])</f>
        <v>0</v>
      </c>
      <c r="R551" s="10">
        <f>3/24*OO[[#This Row],[74 (28JUN1985 03:00:00)-Water Temperature (C)]]*OO[[#This Row],[16]]/SUM(OO[16])</f>
        <v>0</v>
      </c>
      <c r="S551" s="10">
        <f>3/24*OO[[#This Row],[75 (28JUN1985 06:00:00)-Water Temperature (C)]]*OO[[#This Row],[17]]/SUM(OO[17])</f>
        <v>0</v>
      </c>
      <c r="T551" s="10">
        <f>3/24*OO[[#This Row],[76 (28JUN1985 09:00:00)-Water Temperature (C)]]*OO[[#This Row],[18]]/SUM(OO[18])</f>
        <v>0</v>
      </c>
      <c r="U551" s="10">
        <f>3/24*OO[[#This Row],[77 (28JUN1985 12:00:00)-Water Temperature (C)]]*OO[[#This Row],[19]]/SUM(OO[19])</f>
        <v>0</v>
      </c>
      <c r="V551" s="10">
        <f>3/24000000*OO[[#This Row],[78 (28JUN1985 15:00:00)-Water Temperature (C)]]*OO[[#This Row],[20]]</f>
        <v>0</v>
      </c>
      <c r="W551" s="10">
        <f>3/24000000*OO[[#This Row],[79 (28JUN1985 18:00:00)-Water Temperature (C)]]*OO[[#This Row],[21]]</f>
        <v>0</v>
      </c>
      <c r="X551" s="10">
        <f>3/24000000*OO[[#This Row],[80 (28JUN1985 21:00:00)-Water Temperature (C)]]*OO[[#This Row],[22]]</f>
        <v>0</v>
      </c>
      <c r="Y551" s="10">
        <f>3/24000000*OO[[#This Row],[81 (29JUN1985 00:00:00)-Water Temperature (C)]]*OO[[#This Row],[23]]</f>
        <v>0</v>
      </c>
      <c r="Z551" s="10">
        <f>3/24000000*OO[[#This Row],[82 (29JUN1985 03:00:00)-Water Temperature (C)]]*OO[[#This Row],[24]]</f>
        <v>0</v>
      </c>
      <c r="AA551" s="10">
        <f>3/24000000*OO[[#This Row],[83 (29JUN1985 06:00:00)-Water Temperature (C)]]*OO[[#This Row],[25]]</f>
        <v>0</v>
      </c>
      <c r="AB551" s="10">
        <f>3/24000000*OO[[#This Row],[84 (29JUN1985 09:00:00)-Water Temperature (C)]]*OO[[#This Row],[26]]</f>
        <v>0</v>
      </c>
      <c r="AC551" s="10">
        <f>3/24000000*OO[[#This Row],[85 (29JUN1985 12:00:00)-Water Temperature (C)]]*OO[[#This Row],[27]]</f>
        <v>0</v>
      </c>
      <c r="AD551" s="10">
        <f>3/24000000*OO[[#This Row],[86 (29JUN1985 15:00:00)-Water Temperature (C)]]*OO[[#This Row],[28]]</f>
        <v>0</v>
      </c>
      <c r="AE551" s="10">
        <f>3/24000000*OO[[#This Row],[88 (29JUN1985 21:00:00)-Water Temperature (C)]]*OO[[#This Row],[30]]</f>
        <v>0</v>
      </c>
      <c r="AF551" s="10">
        <f>3/24000000*OO[[#This Row],[88 (29JUN1985 21:00:00)-Water Temperature (C)]]*OO[[#This Row],[30]]</f>
        <v>0</v>
      </c>
      <c r="AG551" s="10">
        <f>3/24000000*OO[[#This Row],[89 (30JUN1985 00:00:00)-Water Temperature (C)]]*OO[[#This Row],[31]]</f>
        <v>0</v>
      </c>
      <c r="AH551" s="10">
        <f>3/24000000*OO[[#This Row],[90 (30JUN1985 03:00:00)-Water Temperature (C)]]*OO[[#This Row],[32]]</f>
        <v>0</v>
      </c>
      <c r="AI551" s="10">
        <f>3/24000000*OO[[#This Row],[91 (30JUN1985 06:00:00)-Water Temperature (C)]]*OO[[#This Row],[33]]</f>
        <v>0</v>
      </c>
      <c r="AJ551" s="10">
        <f>3/24000000*OO[[#This Row],[92 (30JUN1985 09:00:00)-Water Temperature (C)]]*OO[[#This Row],[34]]</f>
        <v>0</v>
      </c>
      <c r="AK551" s="10">
        <f>3/24000000*OO[[#This Row],[93 (30JUN1985 12:00:00)-Water Temperature (C)]]*OO[[#This Row],[35]]</f>
        <v>0</v>
      </c>
      <c r="AL551" s="10">
        <f>3/24000000*OO[[#This Row],[94 (30JUN1985 15:00:00)-Water Temperature (C)]]*OO[[#This Row],[36]]</f>
        <v>0</v>
      </c>
      <c r="AM551" s="10">
        <f>3/24000000*OO[[#This Row],[95 (30JUN1985 18:00:00)-Water Temperature (C)]]*OO[[#This Row],[37]]</f>
        <v>0</v>
      </c>
      <c r="AN551" s="10">
        <f>3/24000000*OO[[#This Row],[96 (30JUN1985 21:00:00)-Water Temperature (C)]]*OO[[#This Row],[38]]</f>
        <v>5.8785667966499993E-44</v>
      </c>
      <c r="AO551" s="10">
        <f>3/24000000*OO[[#This Row],[97 (01JUL1985 00:00:00)-Water Temperature (C)]]*OO[[#This Row],[39]]</f>
        <v>1.541542883507E-41</v>
      </c>
      <c r="AP551" s="10">
        <f>3/24000000*OO[[#This Row],[98 (01JUL1985 03:00:00)-Water Temperature (C)]]*OO[[#This Row],[40]]</f>
        <v>2.5688624709090002E-39</v>
      </c>
      <c r="AQ551" s="10">
        <f>3/24000000*OO[[#This Row],[99 (01JUL1985 06:00:00)-Water Temperature (C)]]*OO[[#This Row],[41]]</f>
        <v>2.806732581E-37</v>
      </c>
      <c r="AR551" s="10">
        <f>3/24000000*OO[[#This Row],[100 (01JUL1985 09:00:00)-Water Temperature (C)]]*OO[[#This Row],[42]]</f>
        <v>2.1175814208902501E-35</v>
      </c>
      <c r="AS551" s="10">
        <f>3/24000000*OO[[#This Row],[101 (01JUL1985 12:00:00)-Water Temperature (C)]]*OO[[#This Row],[43]]</f>
        <v>1.16616779948025E-33</v>
      </c>
      <c r="AT551" s="10">
        <f>3/24000000*OO[[#This Row],[102 (01JUL1985 15:00:00)-Water Temperature (C)]]*OO[[#This Row],[44]]</f>
        <v>4.8473091405899999E-32</v>
      </c>
      <c r="AU551" s="10">
        <f>3/24000000*OO[[#This Row],[103 (01JUL1985 18:00:00)-Water Temperature (C)]]*OO[[#This Row],[45]]</f>
        <v>1.54249929525625E-30</v>
      </c>
      <c r="AV551" s="10">
        <f>3/24000000*OO[[#This Row],[104 (01JUL1985 21:00:00)-Water Temperature (C)]]*OO[[#This Row],[46]]</f>
        <v>3.8144339951674997E-29</v>
      </c>
      <c r="AW551" s="10">
        <f>3/24000000*OO[[#This Row],[105 (02JUL1985 00:00:00)-Water Temperature (C)]]*OO[[#This Row],[47]]</f>
        <v>7.513753224284999E-28</v>
      </c>
      <c r="AX551" s="10">
        <f>3/24000000*OO[[#This Row],[106 (02JUL1985 03:00:00)-Water Temperature (C)]]*OO[[#This Row],[48]]</f>
        <v>1.2123412824695003E-26</v>
      </c>
      <c r="AY551" s="10">
        <f>3/24000000*OO[[#This Row],[107 (02JUL1985 06:00:00)-Water Temperature (C)]]*OO[[#This Row],[49]]</f>
        <v>1.6226096351025E-25</v>
      </c>
      <c r="AZ551" s="10">
        <f>3/24000000*OO[[#This Row],[108 (02JUL1985 09:00:00)-Water Temperature (C)]]*OO[[#This Row],[50]]</f>
        <v>1.82787438413775E-24</v>
      </c>
      <c r="BA551" s="10">
        <f>3/24000000*OO[[#This Row],[109 (02JUL1985 12:00:00)-Water Temperature (C)]]*OO[[#This Row],[51]]</f>
        <v>1.7573093968651252E-23</v>
      </c>
      <c r="BB551" s="10">
        <f>3/24000000*OO[[#This Row],[110 (02JUL1985 15:00:00)-Water Temperature (C)]]*OO[[#This Row],[52]]</f>
        <v>1.4517527079960002E-22</v>
      </c>
      <c r="BC551" s="10">
        <f>3/24000000*OO[[#This Row],[111 (02JUL1985 18:00:00)-Water Temperature (C)]]*OO[[#This Row],[53]]</f>
        <v>1.0441113928522498E-21</v>
      </c>
      <c r="BD551" s="10">
        <f>3/24000000*OO[[#This Row],[112 (02JUL1985 21:00:00)-Water Temperature (C)]]*OO[[#This Row],[54]]</f>
        <v>6.6437495021999988E-21</v>
      </c>
      <c r="BE551" s="10">
        <f>3/24000000*OO[[#This Row],[113 (03JUL1985 00:00:00)-Water Temperature (C)]]*OO[[#This Row],[55]]</f>
        <v>3.8421835803374998E-20</v>
      </c>
      <c r="BF551" s="10">
        <f>3/24000000*OO[[#This Row],[114 (03JUL1985 03:00:00)-Water Temperature (C)]]*OO[[#This Row],[56]]</f>
        <v>2.0181190835418749E-19</v>
      </c>
      <c r="BG551" s="10">
        <f>3/24000000*OO[[#This Row],[115 (03JUL1985 06:00:00)-Water Temperature (C)]]*OO[[#This Row],[57]]</f>
        <v>9.4108037024925015E-19</v>
      </c>
      <c r="BH551" s="10">
        <f>3/24000000*OO[[#This Row],[116 (03JUL1985 09:00:00)-Water Temperature (C)]]*OO[[#This Row],[58]]</f>
        <v>3.9084891809250002E-18</v>
      </c>
      <c r="BI551" s="10">
        <f>3/24000000*OO[[#This Row],[117 (03JUL1985 12:00:00)-Water Temperature (C)]]*OO[[#This Row],[59]]</f>
        <v>1.47954694506125E-17</v>
      </c>
      <c r="BJ551" s="10">
        <f>3/24000000*OO[[#This Row],[118 (03JUL1985 15:00:00)-Water Temperature (C)]]*OO[[#This Row],[60]]</f>
        <v>5.2314331711400001E-17</v>
      </c>
      <c r="BK551" s="10">
        <f>3/24000000*OO[[#This Row],[119 (03JUL1985 18:00:00)-Water Temperature (C)]]*OO[[#This Row],[61]]</f>
        <v>1.741800191316E-16</v>
      </c>
      <c r="BL551" s="10">
        <f>3/24000000*OO[[#This Row],[120 (03JUL1985 21:00:00)-Water Temperature (C)]]*OO[[#This Row],[62]]</f>
        <v>5.4453089460075003E-16</v>
      </c>
      <c r="BM551" s="10">
        <f>3/24000000*OO[[#This Row],[121 (04JUL1985 00:00:00)-Water Temperature (C)]]*OO[[#This Row],[63]]</f>
        <v>1.6162696153439998E-15</v>
      </c>
      <c r="BN551" s="10">
        <f>3/24000000*OO[[#This Row],[122 (04JUL1985 03:00:00)-Water Temperature (C)]]*OO[[#This Row],[64]]</f>
        <v>4.6023210412350004E-15</v>
      </c>
      <c r="BO551" s="10">
        <f>3/24000000*OO[[#This Row],[123 (04JUL1985 06:00:00)-Water Temperature (C)]]*OO[[#This Row],[65]]</f>
        <v>1.2315671619317499E-14</v>
      </c>
      <c r="BP551" s="10">
        <f>3/24000000*OO[[#This Row],[124 (04JUL1985 09:00:00)-Water Temperature (C)]]*OO[[#This Row],[66]]</f>
        <v>3.0713174715200001E-14</v>
      </c>
      <c r="BQ551" s="10">
        <f>3/24000000*OO[[#This Row],[125 (04JUL1985 12:00:00)-Water Temperature (C)]]*OO[[#This Row],[67]]</f>
        <v>7.1908157922400002E-14</v>
      </c>
      <c r="BR551" s="10">
        <f>3/24000000*OO[[#This Row],[126 (04JUL1985 15:00:00)-Water Temperature (C)]]*OO[[#This Row],[68]]</f>
        <v>1.6092191406736249E-13</v>
      </c>
      <c r="BS551" s="10">
        <f>3/24000000*OO[[#This Row],[127 (04JUL1985 18:00:00)-Water Temperature (C)]]*OO[[#This Row],[69]]</f>
        <v>3.4773288982200001E-13</v>
      </c>
      <c r="BT551" s="10">
        <f>3/24000000*OO[[#This Row],[128 (04JUL1985 21:00:00)-Water Temperature (C)]]*OO[[#This Row],[70]]</f>
        <v>7.2659470563900002E-13</v>
      </c>
      <c r="BU551" s="10">
        <f>3/24000000*OO[[#This Row],[129 (05JUL1985 00:00:00)-Water Temperature (C)]]*OO[[#This Row],[71]]</f>
        <v>1.4745599889299999E-12</v>
      </c>
      <c r="BV551" s="10">
        <f>3/24000000*OO[[#This Row],[130 (05JUL1985 03:00:00)-Water Temperature (C)]]*OO[[#This Row],[72]]</f>
        <v>2.9294416595250003E-12</v>
      </c>
      <c r="BW551" s="10">
        <f>3/24000000*OO[[#This Row],[131 (05JUL1985 06:00:00)-Water Temperature (C)]]*OO[[#This Row],[73]]</f>
        <v>5.63294883842E-12</v>
      </c>
      <c r="BX551" s="10">
        <f>3/24000000*OO[[#This Row],[132 (05JUL1985 09:00:00)-Water Temperature (C)]]*OO[[#This Row],[74]]</f>
        <v>1.0409318733279998E-11</v>
      </c>
      <c r="BY551" s="10">
        <f>3/24000000*OO[[#This Row],[133 (05JUL1985 12:00:00)-Water Temperature (C)]]*OO[[#This Row],[75]]</f>
        <v>1.8501531416985E-11</v>
      </c>
      <c r="BZ551" s="10">
        <f>3/24000000*OO[[#This Row],[134 (05JUL1985 15:00:00)-Water Temperature (C)]]*OO[[#This Row],[76]]</f>
        <v>3.1839596616012501E-11</v>
      </c>
      <c r="CA551" s="10">
        <f>3/24000000*OO[[#This Row],[135 (05JUL1985 18:00:00)-Water Temperature (C)]]*OO[[#This Row],[77]]</f>
        <v>5.345740173124999E-11</v>
      </c>
      <c r="CB551" s="10">
        <f>3/24000000*OO[[#This Row],[136 (05JUL1985 21:00:00)-Water Temperature (C)]]*OO[[#This Row],[78]]</f>
        <v>8.7848874677424999E-11</v>
      </c>
      <c r="CC551" s="10">
        <f>3/24000000*OO[[#This Row],[137 (06JUL1985 00:00:00)-Water Temperature (C)]]*OO[[#This Row],[79]]</f>
        <v>1.416316000167E-10</v>
      </c>
      <c r="CD551" s="10">
        <f>3/24000000*OO[[#This Row],[138 (06JUL1985 03:00:00)-Water Temperature (C)]]*OO[[#This Row],[80]]</f>
        <v>2.2516899375486253E-10</v>
      </c>
      <c r="CE551" s="10">
        <f>3/24000000*OO[[#This Row],[139 (06JUL1985 06:00:00)-Water Temperature (C)]]*OO[[#This Row],[81]]</f>
        <v>3.5181251826E-10</v>
      </c>
      <c r="CF551" s="10">
        <f>3/24000000*OO[[#This Row],[140 (06JUL1985 09:00:00)-Water Temperature (C)]]*OO[[#This Row],[82]]</f>
        <v>5.3863816217575E-10</v>
      </c>
      <c r="CG551" s="10">
        <f>3/24000000*OO[[#This Row],[141 (06JUL1985 12:00:00)-Water Temperature (C)]]*OO[[#This Row],[83]]</f>
        <v>8.0670778426874996E-10</v>
      </c>
      <c r="CH551" s="10">
        <f>3/24000000*OO[[#This Row],[142 (06JUL1985 15:00:00)-Water Temperature (C)]]*OO[[#This Row],[84]]</f>
        <v>1.183129745455E-9</v>
      </c>
      <c r="CI551" s="10">
        <f>3/24000000*OO[[#This Row],[143 (06JUL1985 18:00:00)-Water Temperature (C)]]*OO[[#This Row],[85]]</f>
        <v>1.70380521625325E-9</v>
      </c>
      <c r="CJ551" s="10">
        <f>3/24000000*OO[[#This Row],[144 (06JUL1985 21:00:00)-Water Temperature (C)]]*OO[[#This Row],[86]]</f>
        <v>2.41508878789375E-9</v>
      </c>
      <c r="CK551" s="10">
        <f>3/24000000*OO[[#This Row],[145 (07JUL1985 00:00:00)-Water Temperature (C)]]*OO[[#This Row],[87]]</f>
        <v>3.3734747474999994E-9</v>
      </c>
      <c r="CL551" s="10">
        <f>3/24000000*OO[[#This Row],[146 (07JUL1985 03:00:00)-Water Temperature (C)]]*OO[[#This Row],[88]]</f>
        <v>4.6690038120599996E-9</v>
      </c>
      <c r="CM551" s="10">
        <f>3/24000000*OO[[#This Row],[147 (07JUL1985 06:00:00)-Water Temperature (C)]]*OO[[#This Row],[89]]</f>
        <v>6.3877205613025001E-9</v>
      </c>
      <c r="CN551" s="10">
        <f>3/24000000*OO[[#This Row],[148 (07JUL1985 09:00:00)-Water Temperature (C)]]*OO[[#This Row],[90]]</f>
        <v>8.6339236399499998E-9</v>
      </c>
      <c r="CO551" s="10">
        <f>3/24000000*OO[[#This Row],[149 (07JUL1985 12:00:00)-Water Temperature (C)]]*OO[[#This Row],[91]]</f>
        <v>1.1528482572397498E-8</v>
      </c>
      <c r="CP551" s="10">
        <f>3/24000000*OO[[#This Row],[150 (07JUL1985 15:00:00)-Water Temperature (C)]]*OO[[#This Row],[92]]</f>
        <v>1.5224869656315003E-8</v>
      </c>
      <c r="CQ551" s="10">
        <f>3/24000000*OO[[#This Row],[151 (07JUL1985 18:00:00)-Water Temperature (C)]]*OO[[#This Row],[93]]</f>
        <v>1.9893475992114998E-8</v>
      </c>
      <c r="CR551" s="10">
        <f>3/24000000*OO[[#This Row],[152 (07JUL1985 21:00:00)-Water Temperature (C)]]*OO[[#This Row],[94]]</f>
        <v>2.5768455042787498E-8</v>
      </c>
      <c r="CS551" s="10">
        <f>3/24000000*OO[[#This Row],[153 (08JUL1985 00:00:00)-Water Temperature (C)]]*OO[[#This Row],[95]]</f>
        <v>3.3140637745800002E-8</v>
      </c>
      <c r="CT551" s="10">
        <f>3/24000000*OO[[#This Row],[154 (08JUL1985 03:00:00)-Water Temperature (C)]]*OO[[#This Row],[96]]</f>
        <v>4.2479133166250001E-8</v>
      </c>
      <c r="CU551" s="10">
        <f>3/24000000*OO[[#This Row],[155 (08JUL1985 06:00:00)-Water Temperature (C)]]*OO[[#This Row],[97]]</f>
        <v>5.4147881262962492E-8</v>
      </c>
      <c r="CV551" s="10">
        <f>3/24000000*OO[[#This Row],[156 (08JUL1985 09:00:00)-Water Temperature (C)]]*OO[[#This Row],[98]]</f>
        <v>6.8484909170875009E-8</v>
      </c>
      <c r="CW551" s="10">
        <f>3/24000000*OO[[#This Row],[157 (08JUL1985 12:00:00)-Water Temperature (C)]]*OO[[#This Row],[99]]</f>
        <v>8.5917589113312488E-8</v>
      </c>
    </row>
    <row r="552" spans="1:101" x14ac:dyDescent="0.35">
      <c r="A552" t="s">
        <v>559</v>
      </c>
      <c r="B552">
        <v>7395.5150000000003</v>
      </c>
      <c r="C552" s="10">
        <f>3/24*OO[[#This Row],[59 (26JUN1985 06:00:00)-Water Temperature (C)]]*OO[[#This Row],[1]]/SUM(OO[1])</f>
        <v>0</v>
      </c>
      <c r="D552" s="10">
        <f>3/24*OO[[#This Row],[60 (26JUN1985 09:00:00)-Water Temperature (C)]]*OO[[#This Row],[2]]/SUM(OO[2])</f>
        <v>0</v>
      </c>
      <c r="E552" s="10">
        <f>3/24*OO[[#This Row],[61 (26JUN1985 12:00:00)-Water Temperature (C)]]*OO[[#This Row],[3]]/SUM(OO[3])</f>
        <v>0</v>
      </c>
      <c r="F552" s="10">
        <f>3/24*OO[[#This Row],[62 (26JUN1985 15:00:00)-Water Temperature (C)]]*OO[[#This Row],[4]]/SUM(OO[4])</f>
        <v>0</v>
      </c>
      <c r="G552" s="10">
        <f>3/24*OO[[#This Row],[63 (26JUN1985 18:00:00)-Water Temperature (C)]]*OO[[#This Row],[5]]/SUM(OO[5])</f>
        <v>0</v>
      </c>
      <c r="H552" s="10">
        <f>3/24*OO[[#This Row],[64 (26JUN1985 21:00:00)-Water Temperature (C)]]*OO[[#This Row],[6]]/SUM(OO[6])</f>
        <v>0</v>
      </c>
      <c r="I552" s="10">
        <f>3/24*OO[[#This Row],[65 (27JUN1985 00:00:00)-Water Temperature (C)]]*OO[[#This Row],[7]]/SUM(OO[7])</f>
        <v>0</v>
      </c>
      <c r="J552" s="10">
        <f>3/24*OO[[#This Row],[66 (27JUN1985 03:00:00)-Water Temperature (C)]]*OO[[#This Row],[8]]/SUM(OO[8])</f>
        <v>0</v>
      </c>
      <c r="K552" s="10">
        <f>3/24*OO[[#This Row],[67 (27JUN1985 06:00:00)-Water Temperature (C)]]*OO[[#This Row],[9]]/SUM(OO[9])</f>
        <v>0</v>
      </c>
      <c r="L552" s="10">
        <f>3/24*OO[[#This Row],[68 (27JUN1985 09:00:00)-Water Temperature (C)]]*OO[[#This Row],[10]]/SUM(OO[10])</f>
        <v>0</v>
      </c>
      <c r="M552" s="10">
        <f>3/24*OO[[#This Row],[69 (27JUN1985 12:00:00)-Water Temperature (C)]]*OO[[#This Row],[11]]/SUM(OO[11])</f>
        <v>0</v>
      </c>
      <c r="N552" s="10">
        <f>3/24*OO[[#This Row],[70 (27JUN1985 15:00:00)-Water Temperature (C)]]*OO[[#This Row],[12]]/SUM(OO[12])</f>
        <v>0</v>
      </c>
      <c r="O552" s="10">
        <f>3/24*OO[[#This Row],[71 (27JUN1985 18:00:00)-Water Temperature (C)]]*OO[[#This Row],[13]]/SUM(OO[13])</f>
        <v>0</v>
      </c>
      <c r="P552" s="10">
        <f>3/24*OO[[#This Row],[72 (27JUN1985 21:00:00)-Water Temperature (C)]]*OO[[#This Row],[14]]/SUM(OO[14])</f>
        <v>0</v>
      </c>
      <c r="Q552" s="10">
        <f>3/24*OO[[#This Row],[73 (28JUN1985 00:00:00)-Water Temperature (C)]]*OO[[#This Row],[15]]/SUM(OO[15])</f>
        <v>0</v>
      </c>
      <c r="R552" s="10">
        <f>3/24*OO[[#This Row],[74 (28JUN1985 03:00:00)-Water Temperature (C)]]*OO[[#This Row],[16]]/SUM(OO[16])</f>
        <v>0</v>
      </c>
      <c r="S552" s="10">
        <f>3/24*OO[[#This Row],[75 (28JUN1985 06:00:00)-Water Temperature (C)]]*OO[[#This Row],[17]]/SUM(OO[17])</f>
        <v>0</v>
      </c>
      <c r="T552" s="10">
        <f>3/24*OO[[#This Row],[76 (28JUN1985 09:00:00)-Water Temperature (C)]]*OO[[#This Row],[18]]/SUM(OO[18])</f>
        <v>0</v>
      </c>
      <c r="U552" s="10">
        <f>3/24*OO[[#This Row],[77 (28JUN1985 12:00:00)-Water Temperature (C)]]*OO[[#This Row],[19]]/SUM(OO[19])</f>
        <v>0</v>
      </c>
      <c r="V552" s="10">
        <f>3/24000000*OO[[#This Row],[78 (28JUN1985 15:00:00)-Water Temperature (C)]]*OO[[#This Row],[20]]</f>
        <v>0</v>
      </c>
      <c r="W552" s="10">
        <f>3/24000000*OO[[#This Row],[79 (28JUN1985 18:00:00)-Water Temperature (C)]]*OO[[#This Row],[21]]</f>
        <v>0</v>
      </c>
      <c r="X552" s="10">
        <f>3/24000000*OO[[#This Row],[80 (28JUN1985 21:00:00)-Water Temperature (C)]]*OO[[#This Row],[22]]</f>
        <v>0</v>
      </c>
      <c r="Y552" s="10">
        <f>3/24000000*OO[[#This Row],[81 (29JUN1985 00:00:00)-Water Temperature (C)]]*OO[[#This Row],[23]]</f>
        <v>0</v>
      </c>
      <c r="Z552" s="10">
        <f>3/24000000*OO[[#This Row],[82 (29JUN1985 03:00:00)-Water Temperature (C)]]*OO[[#This Row],[24]]</f>
        <v>0</v>
      </c>
      <c r="AA552" s="10">
        <f>3/24000000*OO[[#This Row],[83 (29JUN1985 06:00:00)-Water Temperature (C)]]*OO[[#This Row],[25]]</f>
        <v>0</v>
      </c>
      <c r="AB552" s="10">
        <f>3/24000000*OO[[#This Row],[84 (29JUN1985 09:00:00)-Water Temperature (C)]]*OO[[#This Row],[26]]</f>
        <v>0</v>
      </c>
      <c r="AC552" s="10">
        <f>3/24000000*OO[[#This Row],[85 (29JUN1985 12:00:00)-Water Temperature (C)]]*OO[[#This Row],[27]]</f>
        <v>0</v>
      </c>
      <c r="AD552" s="10">
        <f>3/24000000*OO[[#This Row],[86 (29JUN1985 15:00:00)-Water Temperature (C)]]*OO[[#This Row],[28]]</f>
        <v>0</v>
      </c>
      <c r="AE552" s="10">
        <f>3/24000000*OO[[#This Row],[88 (29JUN1985 21:00:00)-Water Temperature (C)]]*OO[[#This Row],[30]]</f>
        <v>0</v>
      </c>
      <c r="AF552" s="10">
        <f>3/24000000*OO[[#This Row],[88 (29JUN1985 21:00:00)-Water Temperature (C)]]*OO[[#This Row],[30]]</f>
        <v>0</v>
      </c>
      <c r="AG552" s="10">
        <f>3/24000000*OO[[#This Row],[89 (30JUN1985 00:00:00)-Water Temperature (C)]]*OO[[#This Row],[31]]</f>
        <v>0</v>
      </c>
      <c r="AH552" s="10">
        <f>3/24000000*OO[[#This Row],[90 (30JUN1985 03:00:00)-Water Temperature (C)]]*OO[[#This Row],[32]]</f>
        <v>0</v>
      </c>
      <c r="AI552" s="10">
        <f>3/24000000*OO[[#This Row],[91 (30JUN1985 06:00:00)-Water Temperature (C)]]*OO[[#This Row],[33]]</f>
        <v>0</v>
      </c>
      <c r="AJ552" s="10">
        <f>3/24000000*OO[[#This Row],[92 (30JUN1985 09:00:00)-Water Temperature (C)]]*OO[[#This Row],[34]]</f>
        <v>0</v>
      </c>
      <c r="AK552" s="10">
        <f>3/24000000*OO[[#This Row],[93 (30JUN1985 12:00:00)-Water Temperature (C)]]*OO[[#This Row],[35]]</f>
        <v>0</v>
      </c>
      <c r="AL552" s="10">
        <f>3/24000000*OO[[#This Row],[94 (30JUN1985 15:00:00)-Water Temperature (C)]]*OO[[#This Row],[36]]</f>
        <v>0</v>
      </c>
      <c r="AM552" s="10">
        <f>3/24000000*OO[[#This Row],[95 (30JUN1985 18:00:00)-Water Temperature (C)]]*OO[[#This Row],[37]]</f>
        <v>0</v>
      </c>
      <c r="AN552" s="10">
        <f>3/24000000*OO[[#This Row],[96 (30JUN1985 21:00:00)-Water Temperature (C)]]*OO[[#This Row],[38]]</f>
        <v>0</v>
      </c>
      <c r="AO552" s="10">
        <f>3/24000000*OO[[#This Row],[97 (01JUL1985 00:00:00)-Water Temperature (C)]]*OO[[#This Row],[39]]</f>
        <v>2.4033518590900001E-43</v>
      </c>
      <c r="AP552" s="10">
        <f>3/24000000*OO[[#This Row],[98 (01JUL1985 03:00:00)-Water Temperature (C)]]*OO[[#This Row],[40]]</f>
        <v>4.358630130035E-41</v>
      </c>
      <c r="AQ552" s="10">
        <f>3/24000000*OO[[#This Row],[99 (01JUL1985 06:00:00)-Water Temperature (C)]]*OO[[#This Row],[41]]</f>
        <v>5.1542160883299998E-39</v>
      </c>
      <c r="AR552" s="10">
        <f>3/24000000*OO[[#This Row],[100 (01JUL1985 09:00:00)-Water Temperature (C)]]*OO[[#This Row],[42]]</f>
        <v>4.1886583198425001E-37</v>
      </c>
      <c r="AS552" s="10">
        <f>3/24000000*OO[[#This Row],[101 (01JUL1985 12:00:00)-Water Temperature (C)]]*OO[[#This Row],[43]]</f>
        <v>2.4739766175225003E-35</v>
      </c>
      <c r="AT552" s="10">
        <f>3/24000000*OO[[#This Row],[102 (01JUL1985 15:00:00)-Water Temperature (C)]]*OO[[#This Row],[44]]</f>
        <v>1.1032396246515E-33</v>
      </c>
      <c r="AU552" s="10">
        <f>3/24000000*OO[[#This Row],[103 (01JUL1985 18:00:00)-Water Temperature (C)]]*OO[[#This Row],[45]]</f>
        <v>3.7702258220124997E-32</v>
      </c>
      <c r="AV552" s="10">
        <f>3/24000000*OO[[#This Row],[104 (01JUL1985 21:00:00)-Water Temperature (C)]]*OO[[#This Row],[46]]</f>
        <v>1.0006570076000001E-30</v>
      </c>
      <c r="AW552" s="10">
        <f>3/24000000*OO[[#This Row],[105 (02JUL1985 00:00:00)-Water Temperature (C)]]*OO[[#This Row],[47]]</f>
        <v>2.1092236290974999E-29</v>
      </c>
      <c r="AX552" s="10">
        <f>3/24000000*OO[[#This Row],[106 (02JUL1985 03:00:00)-Water Temperature (C)]]*OO[[#This Row],[48]]</f>
        <v>3.6317324504999991E-28</v>
      </c>
      <c r="AY552" s="10">
        <f>3/24000000*OO[[#This Row],[107 (02JUL1985 06:00:00)-Water Temperature (C)]]*OO[[#This Row],[49]]</f>
        <v>5.1843140789424999E-27</v>
      </c>
      <c r="AZ552" s="10">
        <f>3/24000000*OO[[#This Row],[108 (02JUL1985 09:00:00)-Water Temperature (C)]]*OO[[#This Row],[50]]</f>
        <v>6.2204132687599998E-26</v>
      </c>
      <c r="BA552" s="10">
        <f>3/24000000*OO[[#This Row],[109 (02JUL1985 12:00:00)-Water Temperature (C)]]*OO[[#This Row],[51]]</f>
        <v>6.3602007949425005E-25</v>
      </c>
      <c r="BB552" s="10">
        <f>3/24000000*OO[[#This Row],[110 (02JUL1985 15:00:00)-Water Temperature (C)]]*OO[[#This Row],[52]]</f>
        <v>5.5886232769650003E-24</v>
      </c>
      <c r="BC552" s="10">
        <f>3/24000000*OO[[#This Row],[111 (02JUL1985 18:00:00)-Water Temperature (C)]]*OO[[#This Row],[53]]</f>
        <v>4.2679220345999999E-23</v>
      </c>
      <c r="BD552" s="10">
        <f>3/24000000*OO[[#This Row],[112 (02JUL1985 21:00:00)-Water Temperature (C)]]*OO[[#This Row],[54]]</f>
        <v>2.8820194420974999E-22</v>
      </c>
      <c r="BE552" s="10">
        <f>3/24000000*OO[[#This Row],[113 (03JUL1985 00:00:00)-Water Temperature (C)]]*OO[[#This Row],[55]]</f>
        <v>1.7586335310937497E-21</v>
      </c>
      <c r="BF552" s="10">
        <f>3/24000000*OO[[#This Row],[114 (03JUL1985 03:00:00)-Water Temperature (C)]]*OO[[#This Row],[56]]</f>
        <v>9.7711458736999987E-21</v>
      </c>
      <c r="BG552" s="10">
        <f>3/24000000*OO[[#This Row],[115 (03JUL1985 06:00:00)-Water Temperature (C)]]*OO[[#This Row],[57]]</f>
        <v>4.8547316300187506E-20</v>
      </c>
      <c r="BH552" s="10">
        <f>3/24000000*OO[[#This Row],[116 (03JUL1985 09:00:00)-Water Temperature (C)]]*OO[[#This Row],[58]]</f>
        <v>2.1482303226093746E-19</v>
      </c>
      <c r="BI552" s="10">
        <f>3/24000000*OO[[#This Row],[117 (03JUL1985 12:00:00)-Water Temperature (C)]]*OO[[#This Row],[59]]</f>
        <v>8.6091400516837493E-19</v>
      </c>
      <c r="BJ552" s="10">
        <f>3/24000000*OO[[#This Row],[118 (03JUL1985 15:00:00)-Water Temperature (C)]]*OO[[#This Row],[60]]</f>
        <v>3.1931951626575002E-18</v>
      </c>
      <c r="BK552" s="10">
        <f>3/24000000*OO[[#This Row],[119 (03JUL1985 18:00:00)-Water Temperature (C)]]*OO[[#This Row],[61]]</f>
        <v>1.111289458636E-17</v>
      </c>
      <c r="BL552" s="10">
        <f>3/24000000*OO[[#This Row],[120 (03JUL1985 21:00:00)-Water Temperature (C)]]*OO[[#This Row],[62]]</f>
        <v>3.6445398351324997E-17</v>
      </c>
      <c r="BM552" s="10">
        <f>3/24000000*OO[[#This Row],[121 (04JUL1985 00:00:00)-Water Temperature (C)]]*OO[[#This Row],[63]]</f>
        <v>1.1336532444300002E-16</v>
      </c>
      <c r="BN552" s="10">
        <f>3/24000000*OO[[#This Row],[122 (04JUL1985 03:00:00)-Water Temperature (C)]]*OO[[#This Row],[64]]</f>
        <v>3.36761433208125E-16</v>
      </c>
      <c r="BO552" s="10">
        <f>3/24000000*OO[[#This Row],[123 (04JUL1985 06:00:00)-Water Temperature (C)]]*OO[[#This Row],[65]]</f>
        <v>9.4577519248924983E-16</v>
      </c>
      <c r="BP552" s="10">
        <f>3/24000000*OO[[#This Row],[124 (04JUL1985 09:00:00)-Water Temperature (C)]]*OO[[#This Row],[66]]</f>
        <v>2.49038702014475E-15</v>
      </c>
      <c r="BQ552" s="10">
        <f>3/24000000*OO[[#This Row],[125 (04JUL1985 12:00:00)-Water Temperature (C)]]*OO[[#This Row],[67]]</f>
        <v>6.1590675664574992E-15</v>
      </c>
      <c r="BR552" s="10">
        <f>3/24000000*OO[[#This Row],[126 (04JUL1985 15:00:00)-Water Temperature (C)]]*OO[[#This Row],[68]]</f>
        <v>1.446676663176E-14</v>
      </c>
      <c r="BS552" s="10">
        <f>3/24000000*OO[[#This Row],[127 (04JUL1985 18:00:00)-Water Temperature (C)]]*OO[[#This Row],[69]]</f>
        <v>3.2578978815624999E-14</v>
      </c>
      <c r="BT552" s="10">
        <f>3/24000000*OO[[#This Row],[128 (04JUL1985 21:00:00)-Water Temperature (C)]]*OO[[#This Row],[70]]</f>
        <v>7.0826235311325006E-14</v>
      </c>
      <c r="BU552" s="10">
        <f>3/24000000*OO[[#This Row],[129 (05JUL1985 00:00:00)-Water Temperature (C)]]*OO[[#This Row],[71]]</f>
        <v>1.4951788374314997E-13</v>
      </c>
      <c r="BV552" s="10">
        <f>3/24000000*OO[[#This Row],[130 (05JUL1985 03:00:00)-Water Temperature (C)]]*OO[[#This Row],[72]]</f>
        <v>3.0748891635712498E-13</v>
      </c>
      <c r="BW552" s="10">
        <f>3/24000000*OO[[#This Row],[131 (05JUL1985 06:00:00)-Water Temperature (C)]]*OO[[#This Row],[73]]</f>
        <v>6.1284695558887501E-13</v>
      </c>
      <c r="BX552" s="10">
        <f>3/24000000*OO[[#This Row],[132 (05JUL1985 09:00:00)-Water Temperature (C)]]*OO[[#This Row],[74]]</f>
        <v>1.17955197287625E-12</v>
      </c>
      <c r="BY552" s="10">
        <f>3/24000000*OO[[#This Row],[133 (05JUL1985 12:00:00)-Water Temperature (C)]]*OO[[#This Row],[75]]</f>
        <v>2.1918185411280002E-12</v>
      </c>
      <c r="BZ552" s="10">
        <f>3/24000000*OO[[#This Row],[134 (05JUL1985 15:00:00)-Water Temperature (C)]]*OO[[#This Row],[76]]</f>
        <v>3.9388331727237499E-12</v>
      </c>
      <c r="CA552" s="10">
        <f>3/24000000*OO[[#This Row],[135 (05JUL1985 18:00:00)-Water Temperature (C)]]*OO[[#This Row],[77]]</f>
        <v>6.8749167247749997E-12</v>
      </c>
      <c r="CB552" s="10">
        <f>3/24000000*OO[[#This Row],[136 (05JUL1985 21:00:00)-Water Temperature (C)]]*OO[[#This Row],[78]]</f>
        <v>1.1706288039240001E-11</v>
      </c>
      <c r="CC552" s="10">
        <f>3/24000000*OO[[#This Row],[137 (06JUL1985 00:00:00)-Water Temperature (C)]]*OO[[#This Row],[79]]</f>
        <v>1.9531928912317496E-11</v>
      </c>
      <c r="CD552" s="10">
        <f>3/24000000*OO[[#This Row],[138 (06JUL1985 03:00:00)-Water Temperature (C)]]*OO[[#This Row],[80]]</f>
        <v>3.20334195462E-11</v>
      </c>
      <c r="CE552" s="10">
        <f>3/24000000*OO[[#This Row],[139 (06JUL1985 06:00:00)-Water Temperature (C)]]*OO[[#This Row],[81]]</f>
        <v>5.1570705762299999E-11</v>
      </c>
      <c r="CF552" s="10">
        <f>3/24000000*OO[[#This Row],[140 (06JUL1985 09:00:00)-Water Temperature (C)]]*OO[[#This Row],[82]]</f>
        <v>8.1460315117562492E-11</v>
      </c>
      <c r="CG552" s="10">
        <f>3/24000000*OO[[#This Row],[141 (06JUL1985 12:00:00)-Water Temperature (C)]]*OO[[#This Row],[83]]</f>
        <v>1.2612397143055001E-10</v>
      </c>
      <c r="CH552" s="10">
        <f>3/24000000*OO[[#This Row],[142 (06JUL1985 15:00:00)-Water Temperature (C)]]*OO[[#This Row],[84]]</f>
        <v>1.9130708465612502E-10</v>
      </c>
      <c r="CI552" s="10">
        <f>3/24000000*OO[[#This Row],[143 (06JUL1985 18:00:00)-Water Temperature (C)]]*OO[[#This Row],[85]]</f>
        <v>2.8456230606960003E-10</v>
      </c>
      <c r="CJ552" s="10">
        <f>3/24000000*OO[[#This Row],[144 (06JUL1985 21:00:00)-Water Temperature (C)]]*OO[[#This Row],[86]]</f>
        <v>4.1618464408199994E-10</v>
      </c>
      <c r="CK552" s="10">
        <f>3/24000000*OO[[#This Row],[145 (07JUL1985 00:00:00)-Water Temperature (C)]]*OO[[#This Row],[87]]</f>
        <v>5.9973382922512507E-10</v>
      </c>
      <c r="CL552" s="10">
        <f>3/24000000*OO[[#This Row],[146 (07JUL1985 03:00:00)-Water Temperature (C)]]*OO[[#This Row],[88]]</f>
        <v>8.5479918660449999E-10</v>
      </c>
      <c r="CM552" s="10">
        <f>3/24000000*OO[[#This Row],[147 (07JUL1985 06:00:00)-Water Temperature (C)]]*OO[[#This Row],[89]]</f>
        <v>1.201998017563E-9</v>
      </c>
      <c r="CN552" s="10">
        <f>3/24000000*OO[[#This Row],[148 (07JUL1985 09:00:00)-Water Temperature (C)]]*OO[[#This Row],[90]]</f>
        <v>1.6677456749202497E-9</v>
      </c>
      <c r="CO552" s="10">
        <f>3/24000000*OO[[#This Row],[149 (07JUL1985 12:00:00)-Water Temperature (C)]]*OO[[#This Row],[91]]</f>
        <v>2.2871149902719998E-9</v>
      </c>
      <c r="CP552" s="10">
        <f>3/24000000*OO[[#This Row],[150 (07JUL1985 15:00:00)-Water Temperature (C)]]*OO[[#This Row],[92]]</f>
        <v>3.1193169260924994E-9</v>
      </c>
      <c r="CQ552" s="10">
        <f>3/24000000*OO[[#This Row],[151 (07JUL1985 18:00:00)-Water Temperature (C)]]*OO[[#This Row],[93]]</f>
        <v>4.2419502153687501E-9</v>
      </c>
      <c r="CR552" s="10">
        <f>3/24000000*OO[[#This Row],[152 (07JUL1985 21:00:00)-Water Temperature (C)]]*OO[[#This Row],[94]]</f>
        <v>5.7578096195774997E-9</v>
      </c>
      <c r="CS552" s="10">
        <f>3/24000000*OO[[#This Row],[153 (08JUL1985 00:00:00)-Water Temperature (C)]]*OO[[#This Row],[95]]</f>
        <v>7.7989024678299993E-9</v>
      </c>
      <c r="CT552" s="10">
        <f>3/24000000*OO[[#This Row],[154 (08JUL1985 03:00:00)-Water Temperature (C)]]*OO[[#This Row],[96]]</f>
        <v>1.0556311067649999E-8</v>
      </c>
      <c r="CU552" s="10">
        <f>3/24000000*OO[[#This Row],[155 (08JUL1985 06:00:00)-Water Temperature (C)]]*OO[[#This Row],[97]]</f>
        <v>1.4234944532838748E-8</v>
      </c>
      <c r="CV552" s="10">
        <f>3/24000000*OO[[#This Row],[156 (08JUL1985 09:00:00)-Water Temperature (C)]]*OO[[#This Row],[98]]</f>
        <v>1.90698708213125E-8</v>
      </c>
      <c r="CW552" s="10">
        <f>3/24000000*OO[[#This Row],[157 (08JUL1985 12:00:00)-Water Temperature (C)]]*OO[[#This Row],[99]]</f>
        <v>2.534284011858125E-8</v>
      </c>
    </row>
    <row r="553" spans="1:101" x14ac:dyDescent="0.35">
      <c r="A553" t="s">
        <v>560</v>
      </c>
      <c r="B553">
        <v>8816.3639999999996</v>
      </c>
      <c r="C553" s="10">
        <f>3/24*OO[[#This Row],[59 (26JUN1985 06:00:00)-Water Temperature (C)]]*OO[[#This Row],[1]]/SUM(OO[1])</f>
        <v>0</v>
      </c>
      <c r="D553" s="10">
        <f>3/24*OO[[#This Row],[60 (26JUN1985 09:00:00)-Water Temperature (C)]]*OO[[#This Row],[2]]/SUM(OO[2])</f>
        <v>0</v>
      </c>
      <c r="E553" s="10">
        <f>3/24*OO[[#This Row],[61 (26JUN1985 12:00:00)-Water Temperature (C)]]*OO[[#This Row],[3]]/SUM(OO[3])</f>
        <v>0</v>
      </c>
      <c r="F553" s="10">
        <f>3/24*OO[[#This Row],[62 (26JUN1985 15:00:00)-Water Temperature (C)]]*OO[[#This Row],[4]]/SUM(OO[4])</f>
        <v>0</v>
      </c>
      <c r="G553" s="10">
        <f>3/24*OO[[#This Row],[63 (26JUN1985 18:00:00)-Water Temperature (C)]]*OO[[#This Row],[5]]/SUM(OO[5])</f>
        <v>0</v>
      </c>
      <c r="H553" s="10">
        <f>3/24*OO[[#This Row],[64 (26JUN1985 21:00:00)-Water Temperature (C)]]*OO[[#This Row],[6]]/SUM(OO[6])</f>
        <v>0</v>
      </c>
      <c r="I553" s="10">
        <f>3/24*OO[[#This Row],[65 (27JUN1985 00:00:00)-Water Temperature (C)]]*OO[[#This Row],[7]]/SUM(OO[7])</f>
        <v>0</v>
      </c>
      <c r="J553" s="10">
        <f>3/24*OO[[#This Row],[66 (27JUN1985 03:00:00)-Water Temperature (C)]]*OO[[#This Row],[8]]/SUM(OO[8])</f>
        <v>0</v>
      </c>
      <c r="K553" s="10">
        <f>3/24*OO[[#This Row],[67 (27JUN1985 06:00:00)-Water Temperature (C)]]*OO[[#This Row],[9]]/SUM(OO[9])</f>
        <v>0</v>
      </c>
      <c r="L553" s="10">
        <f>3/24*OO[[#This Row],[68 (27JUN1985 09:00:00)-Water Temperature (C)]]*OO[[#This Row],[10]]/SUM(OO[10])</f>
        <v>0</v>
      </c>
      <c r="M553" s="10">
        <f>3/24*OO[[#This Row],[69 (27JUN1985 12:00:00)-Water Temperature (C)]]*OO[[#This Row],[11]]/SUM(OO[11])</f>
        <v>0</v>
      </c>
      <c r="N553" s="10">
        <f>3/24*OO[[#This Row],[70 (27JUN1985 15:00:00)-Water Temperature (C)]]*OO[[#This Row],[12]]/SUM(OO[12])</f>
        <v>0</v>
      </c>
      <c r="O553" s="10">
        <f>3/24*OO[[#This Row],[71 (27JUN1985 18:00:00)-Water Temperature (C)]]*OO[[#This Row],[13]]/SUM(OO[13])</f>
        <v>0</v>
      </c>
      <c r="P553" s="10">
        <f>3/24*OO[[#This Row],[72 (27JUN1985 21:00:00)-Water Temperature (C)]]*OO[[#This Row],[14]]/SUM(OO[14])</f>
        <v>0</v>
      </c>
      <c r="Q553" s="10">
        <f>3/24*OO[[#This Row],[73 (28JUN1985 00:00:00)-Water Temperature (C)]]*OO[[#This Row],[15]]/SUM(OO[15])</f>
        <v>0</v>
      </c>
      <c r="R553" s="10">
        <f>3/24*OO[[#This Row],[74 (28JUN1985 03:00:00)-Water Temperature (C)]]*OO[[#This Row],[16]]/SUM(OO[16])</f>
        <v>0</v>
      </c>
      <c r="S553" s="10">
        <f>3/24*OO[[#This Row],[75 (28JUN1985 06:00:00)-Water Temperature (C)]]*OO[[#This Row],[17]]/SUM(OO[17])</f>
        <v>0</v>
      </c>
      <c r="T553" s="10">
        <f>3/24*OO[[#This Row],[76 (28JUN1985 09:00:00)-Water Temperature (C)]]*OO[[#This Row],[18]]/SUM(OO[18])</f>
        <v>0</v>
      </c>
      <c r="U553" s="10">
        <f>3/24*OO[[#This Row],[77 (28JUN1985 12:00:00)-Water Temperature (C)]]*OO[[#This Row],[19]]/SUM(OO[19])</f>
        <v>0</v>
      </c>
      <c r="V553" s="10">
        <f>3/24000000*OO[[#This Row],[78 (28JUN1985 15:00:00)-Water Temperature (C)]]*OO[[#This Row],[20]]</f>
        <v>0</v>
      </c>
      <c r="W553" s="10">
        <f>3/24000000*OO[[#This Row],[79 (28JUN1985 18:00:00)-Water Temperature (C)]]*OO[[#This Row],[21]]</f>
        <v>0</v>
      </c>
      <c r="X553" s="10">
        <f>3/24000000*OO[[#This Row],[80 (28JUN1985 21:00:00)-Water Temperature (C)]]*OO[[#This Row],[22]]</f>
        <v>0</v>
      </c>
      <c r="Y553" s="10">
        <f>3/24000000*OO[[#This Row],[81 (29JUN1985 00:00:00)-Water Temperature (C)]]*OO[[#This Row],[23]]</f>
        <v>0</v>
      </c>
      <c r="Z553" s="10">
        <f>3/24000000*OO[[#This Row],[82 (29JUN1985 03:00:00)-Water Temperature (C)]]*OO[[#This Row],[24]]</f>
        <v>0</v>
      </c>
      <c r="AA553" s="10">
        <f>3/24000000*OO[[#This Row],[83 (29JUN1985 06:00:00)-Water Temperature (C)]]*OO[[#This Row],[25]]</f>
        <v>0</v>
      </c>
      <c r="AB553" s="10">
        <f>3/24000000*OO[[#This Row],[84 (29JUN1985 09:00:00)-Water Temperature (C)]]*OO[[#This Row],[26]]</f>
        <v>0</v>
      </c>
      <c r="AC553" s="10">
        <f>3/24000000*OO[[#This Row],[85 (29JUN1985 12:00:00)-Water Temperature (C)]]*OO[[#This Row],[27]]</f>
        <v>0</v>
      </c>
      <c r="AD553" s="10">
        <f>3/24000000*OO[[#This Row],[86 (29JUN1985 15:00:00)-Water Temperature (C)]]*OO[[#This Row],[28]]</f>
        <v>0</v>
      </c>
      <c r="AE553" s="10">
        <f>3/24000000*OO[[#This Row],[88 (29JUN1985 21:00:00)-Water Temperature (C)]]*OO[[#This Row],[30]]</f>
        <v>0</v>
      </c>
      <c r="AF553" s="10">
        <f>3/24000000*OO[[#This Row],[88 (29JUN1985 21:00:00)-Water Temperature (C)]]*OO[[#This Row],[30]]</f>
        <v>0</v>
      </c>
      <c r="AG553" s="10">
        <f>3/24000000*OO[[#This Row],[89 (30JUN1985 00:00:00)-Water Temperature (C)]]*OO[[#This Row],[31]]</f>
        <v>0</v>
      </c>
      <c r="AH553" s="10">
        <f>3/24000000*OO[[#This Row],[90 (30JUN1985 03:00:00)-Water Temperature (C)]]*OO[[#This Row],[32]]</f>
        <v>0</v>
      </c>
      <c r="AI553" s="10">
        <f>3/24000000*OO[[#This Row],[91 (30JUN1985 06:00:00)-Water Temperature (C)]]*OO[[#This Row],[33]]</f>
        <v>0</v>
      </c>
      <c r="AJ553" s="10">
        <f>3/24000000*OO[[#This Row],[92 (30JUN1985 09:00:00)-Water Temperature (C)]]*OO[[#This Row],[34]]</f>
        <v>0</v>
      </c>
      <c r="AK553" s="10">
        <f>3/24000000*OO[[#This Row],[93 (30JUN1985 12:00:00)-Water Temperature (C)]]*OO[[#This Row],[35]]</f>
        <v>0</v>
      </c>
      <c r="AL553" s="10">
        <f>3/24000000*OO[[#This Row],[94 (30JUN1985 15:00:00)-Water Temperature (C)]]*OO[[#This Row],[36]]</f>
        <v>0</v>
      </c>
      <c r="AM553" s="10">
        <f>3/24000000*OO[[#This Row],[95 (30JUN1985 18:00:00)-Water Temperature (C)]]*OO[[#This Row],[37]]</f>
        <v>0</v>
      </c>
      <c r="AN553" s="10">
        <f>3/24000000*OO[[#This Row],[96 (30JUN1985 21:00:00)-Water Temperature (C)]]*OO[[#This Row],[38]]</f>
        <v>0</v>
      </c>
      <c r="AO553" s="10">
        <f>3/24000000*OO[[#This Row],[97 (01JUL1985 00:00:00)-Water Temperature (C)]]*OO[[#This Row],[39]]</f>
        <v>0</v>
      </c>
      <c r="AP553" s="10">
        <f>3/24000000*OO[[#This Row],[98 (01JUL1985 03:00:00)-Water Temperature (C)]]*OO[[#This Row],[40]]</f>
        <v>5.2693117095050003E-43</v>
      </c>
      <c r="AQ553" s="10">
        <f>3/24000000*OO[[#This Row],[99 (01JUL1985 06:00:00)-Water Temperature (C)]]*OO[[#This Row],[41]]</f>
        <v>6.6080216946449993E-41</v>
      </c>
      <c r="AR553" s="10">
        <f>3/24000000*OO[[#This Row],[100 (01JUL1985 09:00:00)-Water Temperature (C)]]*OO[[#This Row],[42]]</f>
        <v>5.6838417986025002E-39</v>
      </c>
      <c r="AS553" s="10">
        <f>3/24000000*OO[[#This Row],[101 (01JUL1985 12:00:00)-Water Temperature (C)]]*OO[[#This Row],[43]]</f>
        <v>3.5381850058499998E-37</v>
      </c>
      <c r="AT553" s="10">
        <f>3/24000000*OO[[#This Row],[102 (01JUL1985 15:00:00)-Water Temperature (C)]]*OO[[#This Row],[44]]</f>
        <v>1.6611333735190001E-35</v>
      </c>
      <c r="AU553" s="10">
        <f>3/24000000*OO[[#This Row],[103 (01JUL1985 18:00:00)-Water Temperature (C)]]*OO[[#This Row],[45]]</f>
        <v>5.9919206405299991E-34</v>
      </c>
      <c r="AV553" s="10">
        <f>3/24000000*OO[[#This Row],[104 (01JUL1985 21:00:00)-Water Temperature (C)]]*OO[[#This Row],[46]]</f>
        <v>1.68157876930425E-32</v>
      </c>
      <c r="AW553" s="10">
        <f>3/24000000*OO[[#This Row],[105 (02JUL1985 00:00:00)-Water Temperature (C)]]*OO[[#This Row],[47]]</f>
        <v>3.7439803715899993E-31</v>
      </c>
      <c r="AX553" s="10">
        <f>3/24000000*OO[[#This Row],[106 (02JUL1985 03:00:00)-Water Temperature (C)]]*OO[[#This Row],[48]]</f>
        <v>6.7929834222249996E-30</v>
      </c>
      <c r="AY553" s="10">
        <f>3/24000000*OO[[#This Row],[107 (02JUL1985 06:00:00)-Water Temperature (C)]]*OO[[#This Row],[49]]</f>
        <v>1.0216271837162498E-28</v>
      </c>
      <c r="AZ553" s="10">
        <f>3/24000000*OO[[#This Row],[108 (02JUL1985 09:00:00)-Water Temperature (C)]]*OO[[#This Row],[50]]</f>
        <v>1.2908599939349998E-27</v>
      </c>
      <c r="BA553" s="10">
        <f>3/24000000*OO[[#This Row],[109 (02JUL1985 12:00:00)-Water Temperature (C)]]*OO[[#This Row],[51]]</f>
        <v>1.3892965072649999E-26</v>
      </c>
      <c r="BB553" s="10">
        <f>3/24000000*OO[[#This Row],[110 (02JUL1985 15:00:00)-Water Temperature (C)]]*OO[[#This Row],[52]]</f>
        <v>1.28612725101525E-25</v>
      </c>
      <c r="BC553" s="10">
        <f>3/24000000*OO[[#This Row],[111 (02JUL1985 18:00:00)-Water Temperature (C)]]*OO[[#This Row],[53]]</f>
        <v>1.03442044108725E-24</v>
      </c>
      <c r="BD553" s="10">
        <f>3/24000000*OO[[#This Row],[112 (02JUL1985 21:00:00)-Water Temperature (C)]]*OO[[#This Row],[54]]</f>
        <v>7.3385587735349985E-24</v>
      </c>
      <c r="BE553" s="10">
        <f>3/24000000*OO[[#This Row],[113 (03JUL1985 00:00:00)-Water Temperature (C)]]*OO[[#This Row],[55]]</f>
        <v>4.6761196974974992E-23</v>
      </c>
      <c r="BF553" s="10">
        <f>3/24000000*OO[[#This Row],[114 (03JUL1985 03:00:00)-Water Temperature (C)]]*OO[[#This Row],[56]]</f>
        <v>2.7160593446700001E-22</v>
      </c>
      <c r="BG553" s="10">
        <f>3/24000000*OO[[#This Row],[115 (03JUL1985 06:00:00)-Water Temperature (C)]]*OO[[#This Row],[57]]</f>
        <v>1.42480105445225E-21</v>
      </c>
      <c r="BH553" s="10">
        <f>3/24000000*OO[[#This Row],[116 (03JUL1985 09:00:00)-Water Temperature (C)]]*OO[[#This Row],[58]]</f>
        <v>6.6879241307200005E-21</v>
      </c>
      <c r="BI553" s="10">
        <f>3/24000000*OO[[#This Row],[117 (03JUL1985 12:00:00)-Water Temperature (C)]]*OO[[#This Row],[59]]</f>
        <v>2.830951422785E-20</v>
      </c>
      <c r="BJ553" s="10">
        <f>3/24000000*OO[[#This Row],[118 (03JUL1985 15:00:00)-Water Temperature (C)]]*OO[[#This Row],[60]]</f>
        <v>1.0995713324345E-19</v>
      </c>
      <c r="BK553" s="10">
        <f>3/24000000*OO[[#This Row],[119 (03JUL1985 18:00:00)-Water Temperature (C)]]*OO[[#This Row],[61]]</f>
        <v>3.9857442597525E-19</v>
      </c>
      <c r="BL553" s="10">
        <f>3/24000000*OO[[#This Row],[120 (03JUL1985 21:00:00)-Water Temperature (C)]]*OO[[#This Row],[62]]</f>
        <v>1.3603677701249998E-18</v>
      </c>
      <c r="BM553" s="10">
        <f>3/24000000*OO[[#This Row],[121 (04JUL1985 00:00:00)-Water Temperature (C)]]*OO[[#This Row],[63]]</f>
        <v>4.3944112812562489E-18</v>
      </c>
      <c r="BN553" s="10">
        <f>3/24000000*OO[[#This Row],[122 (04JUL1985 03:00:00)-Water Temperature (C)]]*OO[[#This Row],[64]]</f>
        <v>1.35351130135E-17</v>
      </c>
      <c r="BO553" s="10">
        <f>3/24000000*OO[[#This Row],[123 (04JUL1985 06:00:00)-Water Temperature (C)]]*OO[[#This Row],[65]]</f>
        <v>3.9628201912999996E-17</v>
      </c>
      <c r="BP553" s="10">
        <f>3/24000000*OO[[#This Row],[124 (04JUL1985 09:00:00)-Water Temperature (C)]]*OO[[#This Row],[66]]</f>
        <v>1.0951594775999999E-16</v>
      </c>
      <c r="BQ553" s="10">
        <f>3/24000000*OO[[#This Row],[125 (04JUL1985 12:00:00)-Water Temperature (C)]]*OO[[#This Row],[67]]</f>
        <v>2.847493637065E-16</v>
      </c>
      <c r="BR553" s="10">
        <f>3/24000000*OO[[#This Row],[126 (04JUL1985 15:00:00)-Water Temperature (C)]]*OO[[#This Row],[68]]</f>
        <v>7.0055009671137496E-16</v>
      </c>
      <c r="BS553" s="10">
        <f>3/24000000*OO[[#This Row],[127 (04JUL1985 18:00:00)-Water Temperature (C)]]*OO[[#This Row],[69]]</f>
        <v>1.6443464551312499E-15</v>
      </c>
      <c r="BT553" s="10">
        <f>3/24000000*OO[[#This Row],[128 (04JUL1985 21:00:00)-Water Temperature (C)]]*OO[[#This Row],[70]]</f>
        <v>3.7116053603749996E-15</v>
      </c>
      <c r="BU553" s="10">
        <f>3/24000000*OO[[#This Row],[129 (05JUL1985 00:00:00)-Water Temperature (C)]]*OO[[#This Row],[71]]</f>
        <v>8.1036136699874974E-15</v>
      </c>
      <c r="BV553" s="10">
        <f>3/24000000*OO[[#This Row],[130 (05JUL1985 03:00:00)-Water Temperature (C)]]*OO[[#This Row],[72]]</f>
        <v>1.72069779104775E-14</v>
      </c>
      <c r="BW553" s="10">
        <f>3/24000000*OO[[#This Row],[131 (05JUL1985 06:00:00)-Water Temperature (C)]]*OO[[#This Row],[73]]</f>
        <v>3.5480800472412501E-14</v>
      </c>
      <c r="BX553" s="10">
        <f>3/24000000*OO[[#This Row],[132 (05JUL1985 09:00:00)-Water Temperature (C)]]*OO[[#This Row],[74]]</f>
        <v>7.0911059674499995E-14</v>
      </c>
      <c r="BY553" s="10">
        <f>3/24000000*OO[[#This Row],[133 (05JUL1985 12:00:00)-Water Temperature (C)]]*OO[[#This Row],[75]]</f>
        <v>1.3711513545289996E-13</v>
      </c>
      <c r="BZ553" s="10">
        <f>3/24000000*OO[[#This Row],[134 (05JUL1985 15:00:00)-Water Temperature (C)]]*OO[[#This Row],[76]]</f>
        <v>2.5640498215186249E-13</v>
      </c>
      <c r="CA553" s="10">
        <f>3/24000000*OO[[#This Row],[135 (05JUL1985 18:00:00)-Water Temperature (C)]]*OO[[#This Row],[77]]</f>
        <v>4.6505932258337493E-13</v>
      </c>
      <c r="CB553" s="10">
        <f>3/24000000*OO[[#This Row],[136 (05JUL1985 21:00:00)-Water Temperature (C)]]*OO[[#This Row],[78]]</f>
        <v>8.210667748935E-13</v>
      </c>
      <c r="CC553" s="10">
        <f>3/24000000*OO[[#This Row],[137 (06JUL1985 00:00:00)-Water Temperature (C)]]*OO[[#This Row],[79]]</f>
        <v>1.4164724456092497E-12</v>
      </c>
      <c r="CD553" s="10">
        <f>3/24000000*OO[[#This Row],[138 (06JUL1985 03:00:00)-Water Temperature (C)]]*OO[[#This Row],[80]]</f>
        <v>2.3968328192737501E-12</v>
      </c>
      <c r="CE553" s="10">
        <f>3/24000000*OO[[#This Row],[139 (06JUL1985 06:00:00)-Water Temperature (C)]]*OO[[#This Row],[81]]</f>
        <v>3.9602405455624999E-12</v>
      </c>
      <c r="CF553" s="10">
        <f>3/24000000*OO[[#This Row],[140 (06JUL1985 09:00:00)-Water Temperature (C)]]*OO[[#This Row],[82]]</f>
        <v>6.3679927910624995E-12</v>
      </c>
      <c r="CG553" s="10">
        <f>3/24000000*OO[[#This Row],[141 (06JUL1985 12:00:00)-Water Temperature (C)]]*OO[[#This Row],[83]]</f>
        <v>1.00351214064E-11</v>
      </c>
      <c r="CH553" s="10">
        <f>3/24000000*OO[[#This Row],[142 (06JUL1985 15:00:00)-Water Temperature (C)]]*OO[[#This Row],[84]]</f>
        <v>1.554789732999E-11</v>
      </c>
      <c r="CI553" s="10">
        <f>3/24000000*OO[[#This Row],[143 (06JUL1985 18:00:00)-Water Temperature (C)]]*OO[[#This Row],[85]]</f>
        <v>2.3640718127808752E-11</v>
      </c>
      <c r="CJ553" s="10">
        <f>3/24000000*OO[[#This Row],[144 (06JUL1985 21:00:00)-Water Temperature (C)]]*OO[[#This Row],[86]]</f>
        <v>3.5236964159500001E-11</v>
      </c>
      <c r="CK553" s="10">
        <f>3/24000000*OO[[#This Row],[145 (07JUL1985 00:00:00)-Water Temperature (C)]]*OO[[#This Row],[87]]</f>
        <v>5.1874394784149993E-11</v>
      </c>
      <c r="CL553" s="10">
        <f>3/24000000*OO[[#This Row],[146 (07JUL1985 03:00:00)-Water Temperature (C)]]*OO[[#This Row],[88]]</f>
        <v>7.563464871975001E-11</v>
      </c>
      <c r="CM553" s="10">
        <f>3/24000000*OO[[#This Row],[147 (07JUL1985 06:00:00)-Water Temperature (C)]]*OO[[#This Row],[89]]</f>
        <v>1.0874629436160001E-10</v>
      </c>
      <c r="CN553" s="10">
        <f>3/24000000*OO[[#This Row],[148 (07JUL1985 09:00:00)-Water Temperature (C)]]*OO[[#This Row],[90]]</f>
        <v>1.5363633616193749E-10</v>
      </c>
      <c r="CO553" s="10">
        <f>3/24000000*OO[[#This Row],[149 (07JUL1985 12:00:00)-Water Temperature (C)]]*OO[[#This Row],[91]]</f>
        <v>2.1403498067805002E-10</v>
      </c>
      <c r="CP553" s="10">
        <f>3/24000000*OO[[#This Row],[150 (07JUL1985 15:00:00)-Water Temperature (C)]]*OO[[#This Row],[92]]</f>
        <v>2.9543079945599994E-10</v>
      </c>
      <c r="CQ553" s="10">
        <f>3/24000000*OO[[#This Row],[151 (07JUL1985 18:00:00)-Water Temperature (C)]]*OO[[#This Row],[93]]</f>
        <v>4.0542103205099998E-10</v>
      </c>
      <c r="CR553" s="10">
        <f>3/24000000*OO[[#This Row],[152 (07JUL1985 21:00:00)-Water Temperature (C)]]*OO[[#This Row],[94]]</f>
        <v>5.54400286140875E-10</v>
      </c>
      <c r="CS553" s="10">
        <f>3/24000000*OO[[#This Row],[153 (08JUL1985 00:00:00)-Water Temperature (C)]]*OO[[#This Row],[95]]</f>
        <v>7.5691312697700012E-10</v>
      </c>
      <c r="CT553" s="10">
        <f>3/24000000*OO[[#This Row],[154 (08JUL1985 03:00:00)-Water Temperature (C)]]*OO[[#This Row],[96]]</f>
        <v>1.0314343602115E-9</v>
      </c>
      <c r="CU553" s="10">
        <f>3/24000000*OO[[#This Row],[155 (08JUL1985 06:00:00)-Water Temperature (C)]]*OO[[#This Row],[97]]</f>
        <v>1.396952347346875E-9</v>
      </c>
      <c r="CV553" s="10">
        <f>3/24000000*OO[[#This Row],[156 (08JUL1985 09:00:00)-Water Temperature (C)]]*OO[[#This Row],[98]]</f>
        <v>1.8786826272506248E-9</v>
      </c>
      <c r="CW553" s="10">
        <f>3/24000000*OO[[#This Row],[157 (08JUL1985 12:00:00)-Water Temperature (C)]]*OO[[#This Row],[99]]</f>
        <v>2.5136603438103749E-9</v>
      </c>
    </row>
    <row r="554" spans="1:101" x14ac:dyDescent="0.35">
      <c r="A554" t="s">
        <v>561</v>
      </c>
      <c r="B554">
        <v>3852.931</v>
      </c>
      <c r="C554" s="10">
        <f>3/24*OO[[#This Row],[59 (26JUN1985 06:00:00)-Water Temperature (C)]]*OO[[#This Row],[1]]/SUM(OO[1])</f>
        <v>0</v>
      </c>
      <c r="D554" s="10">
        <f>3/24*OO[[#This Row],[60 (26JUN1985 09:00:00)-Water Temperature (C)]]*OO[[#This Row],[2]]/SUM(OO[2])</f>
        <v>0</v>
      </c>
      <c r="E554" s="10">
        <f>3/24*OO[[#This Row],[61 (26JUN1985 12:00:00)-Water Temperature (C)]]*OO[[#This Row],[3]]/SUM(OO[3])</f>
        <v>0</v>
      </c>
      <c r="F554" s="10">
        <f>3/24*OO[[#This Row],[62 (26JUN1985 15:00:00)-Water Temperature (C)]]*OO[[#This Row],[4]]/SUM(OO[4])</f>
        <v>0</v>
      </c>
      <c r="G554" s="10">
        <f>3/24*OO[[#This Row],[63 (26JUN1985 18:00:00)-Water Temperature (C)]]*OO[[#This Row],[5]]/SUM(OO[5])</f>
        <v>0</v>
      </c>
      <c r="H554" s="10">
        <f>3/24*OO[[#This Row],[64 (26JUN1985 21:00:00)-Water Temperature (C)]]*OO[[#This Row],[6]]/SUM(OO[6])</f>
        <v>0</v>
      </c>
      <c r="I554" s="10">
        <f>3/24*OO[[#This Row],[65 (27JUN1985 00:00:00)-Water Temperature (C)]]*OO[[#This Row],[7]]/SUM(OO[7])</f>
        <v>0</v>
      </c>
      <c r="J554" s="10">
        <f>3/24*OO[[#This Row],[66 (27JUN1985 03:00:00)-Water Temperature (C)]]*OO[[#This Row],[8]]/SUM(OO[8])</f>
        <v>0</v>
      </c>
      <c r="K554" s="10">
        <f>3/24*OO[[#This Row],[67 (27JUN1985 06:00:00)-Water Temperature (C)]]*OO[[#This Row],[9]]/SUM(OO[9])</f>
        <v>0</v>
      </c>
      <c r="L554" s="10">
        <f>3/24*OO[[#This Row],[68 (27JUN1985 09:00:00)-Water Temperature (C)]]*OO[[#This Row],[10]]/SUM(OO[10])</f>
        <v>0</v>
      </c>
      <c r="M554" s="10">
        <f>3/24*OO[[#This Row],[69 (27JUN1985 12:00:00)-Water Temperature (C)]]*OO[[#This Row],[11]]/SUM(OO[11])</f>
        <v>0</v>
      </c>
      <c r="N554" s="10">
        <f>3/24*OO[[#This Row],[70 (27JUN1985 15:00:00)-Water Temperature (C)]]*OO[[#This Row],[12]]/SUM(OO[12])</f>
        <v>0</v>
      </c>
      <c r="O554" s="10">
        <f>3/24*OO[[#This Row],[71 (27JUN1985 18:00:00)-Water Temperature (C)]]*OO[[#This Row],[13]]/SUM(OO[13])</f>
        <v>0</v>
      </c>
      <c r="P554" s="10">
        <f>3/24*OO[[#This Row],[72 (27JUN1985 21:00:00)-Water Temperature (C)]]*OO[[#This Row],[14]]/SUM(OO[14])</f>
        <v>0</v>
      </c>
      <c r="Q554" s="10">
        <f>3/24*OO[[#This Row],[73 (28JUN1985 00:00:00)-Water Temperature (C)]]*OO[[#This Row],[15]]/SUM(OO[15])</f>
        <v>0</v>
      </c>
      <c r="R554" s="10">
        <f>3/24*OO[[#This Row],[74 (28JUN1985 03:00:00)-Water Temperature (C)]]*OO[[#This Row],[16]]/SUM(OO[16])</f>
        <v>0</v>
      </c>
      <c r="S554" s="10">
        <f>3/24*OO[[#This Row],[75 (28JUN1985 06:00:00)-Water Temperature (C)]]*OO[[#This Row],[17]]/SUM(OO[17])</f>
        <v>0</v>
      </c>
      <c r="T554" s="10">
        <f>3/24*OO[[#This Row],[76 (28JUN1985 09:00:00)-Water Temperature (C)]]*OO[[#This Row],[18]]/SUM(OO[18])</f>
        <v>0</v>
      </c>
      <c r="U554" s="10">
        <f>3/24*OO[[#This Row],[77 (28JUN1985 12:00:00)-Water Temperature (C)]]*OO[[#This Row],[19]]/SUM(OO[19])</f>
        <v>0</v>
      </c>
      <c r="V554" s="10">
        <f>3/24000000*OO[[#This Row],[78 (28JUN1985 15:00:00)-Water Temperature (C)]]*OO[[#This Row],[20]]</f>
        <v>0</v>
      </c>
      <c r="W554" s="10">
        <f>3/24000000*OO[[#This Row],[79 (28JUN1985 18:00:00)-Water Temperature (C)]]*OO[[#This Row],[21]]</f>
        <v>0</v>
      </c>
      <c r="X554" s="10">
        <f>3/24000000*OO[[#This Row],[80 (28JUN1985 21:00:00)-Water Temperature (C)]]*OO[[#This Row],[22]]</f>
        <v>0</v>
      </c>
      <c r="Y554" s="10">
        <f>3/24000000*OO[[#This Row],[81 (29JUN1985 00:00:00)-Water Temperature (C)]]*OO[[#This Row],[23]]</f>
        <v>0</v>
      </c>
      <c r="Z554" s="10">
        <f>3/24000000*OO[[#This Row],[82 (29JUN1985 03:00:00)-Water Temperature (C)]]*OO[[#This Row],[24]]</f>
        <v>0</v>
      </c>
      <c r="AA554" s="10">
        <f>3/24000000*OO[[#This Row],[83 (29JUN1985 06:00:00)-Water Temperature (C)]]*OO[[#This Row],[25]]</f>
        <v>0</v>
      </c>
      <c r="AB554" s="10">
        <f>3/24000000*OO[[#This Row],[84 (29JUN1985 09:00:00)-Water Temperature (C)]]*OO[[#This Row],[26]]</f>
        <v>0</v>
      </c>
      <c r="AC554" s="10">
        <f>3/24000000*OO[[#This Row],[85 (29JUN1985 12:00:00)-Water Temperature (C)]]*OO[[#This Row],[27]]</f>
        <v>0</v>
      </c>
      <c r="AD554" s="10">
        <f>3/24000000*OO[[#This Row],[86 (29JUN1985 15:00:00)-Water Temperature (C)]]*OO[[#This Row],[28]]</f>
        <v>0</v>
      </c>
      <c r="AE554" s="10">
        <f>3/24000000*OO[[#This Row],[88 (29JUN1985 21:00:00)-Water Temperature (C)]]*OO[[#This Row],[30]]</f>
        <v>0</v>
      </c>
      <c r="AF554" s="10">
        <f>3/24000000*OO[[#This Row],[88 (29JUN1985 21:00:00)-Water Temperature (C)]]*OO[[#This Row],[30]]</f>
        <v>0</v>
      </c>
      <c r="AG554" s="10">
        <f>3/24000000*OO[[#This Row],[89 (30JUN1985 00:00:00)-Water Temperature (C)]]*OO[[#This Row],[31]]</f>
        <v>0</v>
      </c>
      <c r="AH554" s="10">
        <f>3/24000000*OO[[#This Row],[90 (30JUN1985 03:00:00)-Water Temperature (C)]]*OO[[#This Row],[32]]</f>
        <v>0</v>
      </c>
      <c r="AI554" s="10">
        <f>3/24000000*OO[[#This Row],[91 (30JUN1985 06:00:00)-Water Temperature (C)]]*OO[[#This Row],[33]]</f>
        <v>0</v>
      </c>
      <c r="AJ554" s="10">
        <f>3/24000000*OO[[#This Row],[92 (30JUN1985 09:00:00)-Water Temperature (C)]]*OO[[#This Row],[34]]</f>
        <v>0</v>
      </c>
      <c r="AK554" s="10">
        <f>3/24000000*OO[[#This Row],[93 (30JUN1985 12:00:00)-Water Temperature (C)]]*OO[[#This Row],[35]]</f>
        <v>0</v>
      </c>
      <c r="AL554" s="10">
        <f>3/24000000*OO[[#This Row],[94 (30JUN1985 15:00:00)-Water Temperature (C)]]*OO[[#This Row],[36]]</f>
        <v>0</v>
      </c>
      <c r="AM554" s="10">
        <f>3/24000000*OO[[#This Row],[95 (30JUN1985 18:00:00)-Water Temperature (C)]]*OO[[#This Row],[37]]</f>
        <v>0</v>
      </c>
      <c r="AN554" s="10">
        <f>3/24000000*OO[[#This Row],[96 (30JUN1985 21:00:00)-Water Temperature (C)]]*OO[[#This Row],[38]]</f>
        <v>0</v>
      </c>
      <c r="AO554" s="10">
        <f>3/24000000*OO[[#This Row],[97 (01JUL1985 00:00:00)-Water Temperature (C)]]*OO[[#This Row],[39]]</f>
        <v>0</v>
      </c>
      <c r="AP554" s="10">
        <f>3/24000000*OO[[#This Row],[98 (01JUL1985 03:00:00)-Water Temperature (C)]]*OO[[#This Row],[40]]</f>
        <v>0</v>
      </c>
      <c r="AQ554" s="10">
        <f>3/24000000*OO[[#This Row],[99 (01JUL1985 06:00:00)-Water Temperature (C)]]*OO[[#This Row],[41]]</f>
        <v>0</v>
      </c>
      <c r="AR554" s="10">
        <f>3/24000000*OO[[#This Row],[100 (01JUL1985 09:00:00)-Water Temperature (C)]]*OO[[#This Row],[42]]</f>
        <v>-1.2253601319030001E-43</v>
      </c>
      <c r="AS554" s="10">
        <f>3/24000000*OO[[#This Row],[101 (01JUL1985 12:00:00)-Water Temperature (C)]]*OO[[#This Row],[43]]</f>
        <v>-1.6464083531332498E-41</v>
      </c>
      <c r="AT554" s="10">
        <f>3/24000000*OO[[#This Row],[102 (01JUL1985 15:00:00)-Water Temperature (C)]]*OO[[#This Row],[44]]</f>
        <v>-2.3825243947274999E-40</v>
      </c>
      <c r="AU554" s="10">
        <f>3/24000000*OO[[#This Row],[103 (01JUL1985 18:00:00)-Water Temperature (C)]]*OO[[#This Row],[45]]</f>
        <v>-3.0054653329687494E-38</v>
      </c>
      <c r="AV554" s="10">
        <f>3/24000000*OO[[#This Row],[104 (01JUL1985 21:00:00)-Water Temperature (C)]]*OO[[#This Row],[46]]</f>
        <v>-4.8771350052424997E-37</v>
      </c>
      <c r="AW554" s="10">
        <f>3/24000000*OO[[#This Row],[105 (02JUL1985 00:00:00)-Water Temperature (C)]]*OO[[#This Row],[47]]</f>
        <v>-1.13940188147225E-35</v>
      </c>
      <c r="AX554" s="10">
        <f>3/24000000*OO[[#This Row],[106 (02JUL1985 03:00:00)-Water Temperature (C)]]*OO[[#This Row],[48]]</f>
        <v>-3.5902709224725E-34</v>
      </c>
      <c r="AY554" s="10">
        <f>3/24000000*OO[[#This Row],[107 (02JUL1985 06:00:00)-Water Temperature (C)]]*OO[[#This Row],[49]]</f>
        <v>-5.6163552972012497E-34</v>
      </c>
      <c r="AZ554" s="10">
        <f>3/24000000*OO[[#This Row],[108 (02JUL1985 09:00:00)-Water Temperature (C)]]*OO[[#This Row],[50]]</f>
        <v>-5.4656352975825007E-32</v>
      </c>
      <c r="BA554" s="10">
        <f>3/24000000*OO[[#This Row],[109 (02JUL1985 12:00:00)-Water Temperature (C)]]*OO[[#This Row],[51]]</f>
        <v>-7.9967833504649989E-31</v>
      </c>
      <c r="BB554" s="10">
        <f>3/24000000*OO[[#This Row],[110 (02JUL1985 15:00:00)-Water Temperature (C)]]*OO[[#This Row],[52]]</f>
        <v>-1.6154544145995E-30</v>
      </c>
      <c r="BC554" s="10">
        <f>3/24000000*OO[[#This Row],[111 (02JUL1985 18:00:00)-Water Temperature (C)]]*OO[[#This Row],[53]]</f>
        <v>-3.1666517783175001E-29</v>
      </c>
      <c r="BD554" s="10">
        <f>3/24000000*OO[[#This Row],[112 (02JUL1985 21:00:00)-Water Temperature (C)]]*OO[[#This Row],[54]]</f>
        <v>-2.4341924575974997E-28</v>
      </c>
      <c r="BE554" s="10">
        <f>3/24000000*OO[[#This Row],[113 (03JUL1985 00:00:00)-Water Temperature (C)]]*OO[[#This Row],[55]]</f>
        <v>-1.0118499697226251E-27</v>
      </c>
      <c r="BF554" s="10">
        <f>3/24000000*OO[[#This Row],[114 (03JUL1985 03:00:00)-Water Temperature (C)]]*OO[[#This Row],[56]]</f>
        <v>-1.2461897476805E-26</v>
      </c>
      <c r="BG554" s="10">
        <f>3/24000000*OO[[#This Row],[115 (03JUL1985 06:00:00)-Water Temperature (C)]]*OO[[#This Row],[57]]</f>
        <v>-5.4693436771199996E-26</v>
      </c>
      <c r="BH554" s="10">
        <f>3/24000000*OO[[#This Row],[116 (03JUL1985 09:00:00)-Water Temperature (C)]]*OO[[#This Row],[58]]</f>
        <v>-2.6137289459216251E-25</v>
      </c>
      <c r="BI554" s="10">
        <f>3/24000000*OO[[#This Row],[117 (03JUL1985 12:00:00)-Water Temperature (C)]]*OO[[#This Row],[59]]</f>
        <v>-1.1013344246659999E-24</v>
      </c>
      <c r="BJ554" s="10">
        <f>3/24000000*OO[[#This Row],[118 (03JUL1985 15:00:00)-Water Temperature (C)]]*OO[[#This Row],[60]]</f>
        <v>-2.5411952236123748E-24</v>
      </c>
      <c r="BK554" s="10">
        <f>3/24000000*OO[[#This Row],[119 (03JUL1985 18:00:00)-Water Temperature (C)]]*OO[[#This Row],[61]]</f>
        <v>-3.1371059064875E-24</v>
      </c>
      <c r="BL554" s="10">
        <f>3/24000000*OO[[#This Row],[120 (03JUL1985 21:00:00)-Water Temperature (C)]]*OO[[#This Row],[62]]</f>
        <v>-5.8540694534750003E-24</v>
      </c>
      <c r="BM554" s="10">
        <f>3/24000000*OO[[#This Row],[121 (04JUL1985 00:00:00)-Water Temperature (C)]]*OO[[#This Row],[63]]</f>
        <v>-9.1281586933575005E-23</v>
      </c>
      <c r="BN554" s="10">
        <f>3/24000000*OO[[#This Row],[122 (04JUL1985 03:00:00)-Water Temperature (C)]]*OO[[#This Row],[64]]</f>
        <v>-9.2018736019200004E-23</v>
      </c>
      <c r="BO554" s="10">
        <f>3/24000000*OO[[#This Row],[123 (04JUL1985 06:00:00)-Water Temperature (C)]]*OO[[#This Row],[65]]</f>
        <v>-2.2234974839682499E-23</v>
      </c>
      <c r="BP554" s="10">
        <f>3/24000000*OO[[#This Row],[124 (04JUL1985 09:00:00)-Water Temperature (C)]]*OO[[#This Row],[66]]</f>
        <v>-2.1400911944354999E-22</v>
      </c>
      <c r="BQ554" s="10">
        <f>3/24000000*OO[[#This Row],[125 (04JUL1985 12:00:00)-Water Temperature (C)]]*OO[[#This Row],[67]]</f>
        <v>-3.5568722691224996E-21</v>
      </c>
      <c r="BR554" s="10">
        <f>3/24000000*OO[[#This Row],[126 (04JUL1985 15:00:00)-Water Temperature (C)]]*OO[[#This Row],[68]]</f>
        <v>-6.1640688203562501E-21</v>
      </c>
      <c r="BS554" s="10">
        <f>3/24000000*OO[[#This Row],[127 (04JUL1985 18:00:00)-Water Temperature (C)]]*OO[[#This Row],[69]]</f>
        <v>-2.334198208922625E-20</v>
      </c>
      <c r="BT554" s="10">
        <f>3/24000000*OO[[#This Row],[128 (04JUL1985 21:00:00)-Water Temperature (C)]]*OO[[#This Row],[70]]</f>
        <v>-3.3674131945837496E-20</v>
      </c>
      <c r="BU554" s="10">
        <f>3/24000000*OO[[#This Row],[129 (05JUL1985 00:00:00)-Water Temperature (C)]]*OO[[#This Row],[71]]</f>
        <v>-1.0763225236432501E-19</v>
      </c>
      <c r="BV554" s="10">
        <f>3/24000000*OO[[#This Row],[130 (05JUL1985 03:00:00)-Water Temperature (C)]]*OO[[#This Row],[72]]</f>
        <v>-1.5334092296639998E-19</v>
      </c>
      <c r="BW554" s="10">
        <f>3/24000000*OO[[#This Row],[131 (05JUL1985 06:00:00)-Water Temperature (C)]]*OO[[#This Row],[73]]</f>
        <v>-3.6530544696950002E-19</v>
      </c>
      <c r="BX554" s="10">
        <f>3/24000000*OO[[#This Row],[132 (05JUL1985 09:00:00)-Water Temperature (C)]]*OO[[#This Row],[74]]</f>
        <v>-2.515724438784375E-19</v>
      </c>
      <c r="BY554" s="10">
        <f>3/24000000*OO[[#This Row],[133 (05JUL1985 12:00:00)-Water Temperature (C)]]*OO[[#This Row],[75]]</f>
        <v>-2.7569248968199996E-19</v>
      </c>
      <c r="BZ554" s="10">
        <f>3/24000000*OO[[#This Row],[134 (05JUL1985 15:00:00)-Water Temperature (C)]]*OO[[#This Row],[76]]</f>
        <v>-7.9532397265487498E-19</v>
      </c>
      <c r="CA554" s="10">
        <f>3/24000000*OO[[#This Row],[135 (05JUL1985 18:00:00)-Water Temperature (C)]]*OO[[#This Row],[77]]</f>
        <v>-2.9301620456550003E-18</v>
      </c>
      <c r="CB554" s="10">
        <f>3/24000000*OO[[#This Row],[136 (05JUL1985 21:00:00)-Water Temperature (C)]]*OO[[#This Row],[78]]</f>
        <v>-3.8475693048749998E-18</v>
      </c>
      <c r="CC554" s="10">
        <f>3/24000000*OO[[#This Row],[137 (06JUL1985 00:00:00)-Water Temperature (C)]]*OO[[#This Row],[79]]</f>
        <v>-9.5152724848999994E-19</v>
      </c>
      <c r="CD554" s="10">
        <f>3/24000000*OO[[#This Row],[138 (06JUL1985 03:00:00)-Water Temperature (C)]]*OO[[#This Row],[80]]</f>
        <v>-5.1938727875562498E-18</v>
      </c>
      <c r="CE554" s="10">
        <f>3/24000000*OO[[#This Row],[139 (06JUL1985 06:00:00)-Water Temperature (C)]]*OO[[#This Row],[81]]</f>
        <v>-6.24493256003E-18</v>
      </c>
      <c r="CF554" s="10">
        <f>3/24000000*OO[[#This Row],[140 (06JUL1985 09:00:00)-Water Temperature (C)]]*OO[[#This Row],[82]]</f>
        <v>-1.1505332143759999E-17</v>
      </c>
      <c r="CG554" s="10">
        <f>3/24000000*OO[[#This Row],[141 (06JUL1985 12:00:00)-Water Temperature (C)]]*OO[[#This Row],[83]]</f>
        <v>-9.2817160965062498E-18</v>
      </c>
      <c r="CH554" s="10">
        <f>3/24000000*OO[[#This Row],[142 (06JUL1985 15:00:00)-Water Temperature (C)]]*OO[[#This Row],[84]]</f>
        <v>-7.6093321504687494E-18</v>
      </c>
      <c r="CI554" s="10">
        <f>3/24000000*OO[[#This Row],[143 (06JUL1985 18:00:00)-Water Temperature (C)]]*OO[[#This Row],[85]]</f>
        <v>-2.6186812456736253E-18</v>
      </c>
      <c r="CJ554" s="10">
        <f>3/24000000*OO[[#This Row],[144 (06JUL1985 21:00:00)-Water Temperature (C)]]*OO[[#This Row],[86]]</f>
        <v>5.4550911840912502E-15</v>
      </c>
      <c r="CK554" s="10">
        <f>3/24000000*OO[[#This Row],[145 (07JUL1985 00:00:00)-Water Temperature (C)]]*OO[[#This Row],[87]]</f>
        <v>6.0216327166500005E-14</v>
      </c>
      <c r="CL554" s="10">
        <f>3/24000000*OO[[#This Row],[146 (07JUL1985 03:00:00)-Water Temperature (C)]]*OO[[#This Row],[88]]</f>
        <v>2.1098949756149999E-13</v>
      </c>
      <c r="CM554" s="10">
        <f>3/24000000*OO[[#This Row],[147 (07JUL1985 06:00:00)-Water Temperature (C)]]*OO[[#This Row],[89]]</f>
        <v>5.1766151185699996E-13</v>
      </c>
      <c r="CN554" s="10">
        <f>3/24000000*OO[[#This Row],[148 (07JUL1985 09:00:00)-Water Temperature (C)]]*OO[[#This Row],[90]]</f>
        <v>1.0355290725937498E-12</v>
      </c>
      <c r="CO554" s="10">
        <f>3/24000000*OO[[#This Row],[149 (07JUL1985 12:00:00)-Water Temperature (C)]]*OO[[#This Row],[91]]</f>
        <v>1.8343827562531248E-12</v>
      </c>
      <c r="CP554" s="10">
        <f>3/24000000*OO[[#This Row],[150 (07JUL1985 15:00:00)-Water Temperature (C)]]*OO[[#This Row],[92]]</f>
        <v>3.0125020886999999E-12</v>
      </c>
      <c r="CQ554" s="10">
        <f>3/24000000*OO[[#This Row],[151 (07JUL1985 18:00:00)-Water Temperature (C)]]*OO[[#This Row],[93]]</f>
        <v>4.6882711853012494E-12</v>
      </c>
      <c r="CR554" s="10">
        <f>3/24000000*OO[[#This Row],[152 (07JUL1985 21:00:00)-Water Temperature (C)]]*OO[[#This Row],[94]]</f>
        <v>7.0291560549625001E-12</v>
      </c>
      <c r="CS554" s="10">
        <f>3/24000000*OO[[#This Row],[153 (08JUL1985 00:00:00)-Water Temperature (C)]]*OO[[#This Row],[95]]</f>
        <v>1.033974602503125E-11</v>
      </c>
      <c r="CT554" s="10">
        <f>3/24000000*OO[[#This Row],[154 (08JUL1985 03:00:00)-Water Temperature (C)]]*OO[[#This Row],[96]]</f>
        <v>1.5010396307400001E-11</v>
      </c>
      <c r="CU554" s="10">
        <f>3/24000000*OO[[#This Row],[155 (08JUL1985 06:00:00)-Water Temperature (C)]]*OO[[#This Row],[97]]</f>
        <v>2.1420056312675001E-11</v>
      </c>
      <c r="CV554" s="10">
        <f>3/24000000*OO[[#This Row],[156 (08JUL1985 09:00:00)-Water Temperature (C)]]*OO[[#This Row],[98]]</f>
        <v>2.9995071634487491E-11</v>
      </c>
      <c r="CW554" s="10">
        <f>3/24000000*OO[[#This Row],[157 (08JUL1985 12:00:00)-Water Temperature (C)]]*OO[[#This Row],[99]]</f>
        <v>4.1699769347162505E-11</v>
      </c>
    </row>
    <row r="555" spans="1:101" x14ac:dyDescent="0.35">
      <c r="A555" t="s">
        <v>562</v>
      </c>
      <c r="B555">
        <v>3150.8310000000001</v>
      </c>
      <c r="C555" s="10">
        <f>3/24*OO[[#This Row],[59 (26JUN1985 06:00:00)-Water Temperature (C)]]*OO[[#This Row],[1]]/SUM(OO[1])</f>
        <v>0</v>
      </c>
      <c r="D555" s="10">
        <f>3/24*OO[[#This Row],[60 (26JUN1985 09:00:00)-Water Temperature (C)]]*OO[[#This Row],[2]]/SUM(OO[2])</f>
        <v>0</v>
      </c>
      <c r="E555" s="10">
        <f>3/24*OO[[#This Row],[61 (26JUN1985 12:00:00)-Water Temperature (C)]]*OO[[#This Row],[3]]/SUM(OO[3])</f>
        <v>0</v>
      </c>
      <c r="F555" s="10">
        <f>3/24*OO[[#This Row],[62 (26JUN1985 15:00:00)-Water Temperature (C)]]*OO[[#This Row],[4]]/SUM(OO[4])</f>
        <v>0</v>
      </c>
      <c r="G555" s="10">
        <f>3/24*OO[[#This Row],[63 (26JUN1985 18:00:00)-Water Temperature (C)]]*OO[[#This Row],[5]]/SUM(OO[5])</f>
        <v>0</v>
      </c>
      <c r="H555" s="10">
        <f>3/24*OO[[#This Row],[64 (26JUN1985 21:00:00)-Water Temperature (C)]]*OO[[#This Row],[6]]/SUM(OO[6])</f>
        <v>0</v>
      </c>
      <c r="I555" s="10">
        <f>3/24*OO[[#This Row],[65 (27JUN1985 00:00:00)-Water Temperature (C)]]*OO[[#This Row],[7]]/SUM(OO[7])</f>
        <v>0</v>
      </c>
      <c r="J555" s="10">
        <f>3/24*OO[[#This Row],[66 (27JUN1985 03:00:00)-Water Temperature (C)]]*OO[[#This Row],[8]]/SUM(OO[8])</f>
        <v>0</v>
      </c>
      <c r="K555" s="10">
        <f>3/24*OO[[#This Row],[67 (27JUN1985 06:00:00)-Water Temperature (C)]]*OO[[#This Row],[9]]/SUM(OO[9])</f>
        <v>0</v>
      </c>
      <c r="L555" s="10">
        <f>3/24*OO[[#This Row],[68 (27JUN1985 09:00:00)-Water Temperature (C)]]*OO[[#This Row],[10]]/SUM(OO[10])</f>
        <v>0</v>
      </c>
      <c r="M555" s="10">
        <f>3/24*OO[[#This Row],[69 (27JUN1985 12:00:00)-Water Temperature (C)]]*OO[[#This Row],[11]]/SUM(OO[11])</f>
        <v>0</v>
      </c>
      <c r="N555" s="10">
        <f>3/24*OO[[#This Row],[70 (27JUN1985 15:00:00)-Water Temperature (C)]]*OO[[#This Row],[12]]/SUM(OO[12])</f>
        <v>0</v>
      </c>
      <c r="O555" s="10">
        <f>3/24*OO[[#This Row],[71 (27JUN1985 18:00:00)-Water Temperature (C)]]*OO[[#This Row],[13]]/SUM(OO[13])</f>
        <v>0</v>
      </c>
      <c r="P555" s="10">
        <f>3/24*OO[[#This Row],[72 (27JUN1985 21:00:00)-Water Temperature (C)]]*OO[[#This Row],[14]]/SUM(OO[14])</f>
        <v>0</v>
      </c>
      <c r="Q555" s="10">
        <f>3/24*OO[[#This Row],[73 (28JUN1985 00:00:00)-Water Temperature (C)]]*OO[[#This Row],[15]]/SUM(OO[15])</f>
        <v>0</v>
      </c>
      <c r="R555" s="10">
        <f>3/24*OO[[#This Row],[74 (28JUN1985 03:00:00)-Water Temperature (C)]]*OO[[#This Row],[16]]/SUM(OO[16])</f>
        <v>0</v>
      </c>
      <c r="S555" s="10">
        <f>3/24*OO[[#This Row],[75 (28JUN1985 06:00:00)-Water Temperature (C)]]*OO[[#This Row],[17]]/SUM(OO[17])</f>
        <v>0</v>
      </c>
      <c r="T555" s="10">
        <f>3/24*OO[[#This Row],[76 (28JUN1985 09:00:00)-Water Temperature (C)]]*OO[[#This Row],[18]]/SUM(OO[18])</f>
        <v>0</v>
      </c>
      <c r="U555" s="10">
        <f>3/24*OO[[#This Row],[77 (28JUN1985 12:00:00)-Water Temperature (C)]]*OO[[#This Row],[19]]/SUM(OO[19])</f>
        <v>0</v>
      </c>
      <c r="V555" s="10">
        <f>3/24000000*OO[[#This Row],[78 (28JUN1985 15:00:00)-Water Temperature (C)]]*OO[[#This Row],[20]]</f>
        <v>0</v>
      </c>
      <c r="W555" s="10">
        <f>3/24000000*OO[[#This Row],[79 (28JUN1985 18:00:00)-Water Temperature (C)]]*OO[[#This Row],[21]]</f>
        <v>0</v>
      </c>
      <c r="X555" s="10">
        <f>3/24000000*OO[[#This Row],[80 (28JUN1985 21:00:00)-Water Temperature (C)]]*OO[[#This Row],[22]]</f>
        <v>0</v>
      </c>
      <c r="Y555" s="10">
        <f>3/24000000*OO[[#This Row],[81 (29JUN1985 00:00:00)-Water Temperature (C)]]*OO[[#This Row],[23]]</f>
        <v>0</v>
      </c>
      <c r="Z555" s="10">
        <f>3/24000000*OO[[#This Row],[82 (29JUN1985 03:00:00)-Water Temperature (C)]]*OO[[#This Row],[24]]</f>
        <v>0</v>
      </c>
      <c r="AA555" s="10">
        <f>3/24000000*OO[[#This Row],[83 (29JUN1985 06:00:00)-Water Temperature (C)]]*OO[[#This Row],[25]]</f>
        <v>0</v>
      </c>
      <c r="AB555" s="10">
        <f>3/24000000*OO[[#This Row],[84 (29JUN1985 09:00:00)-Water Temperature (C)]]*OO[[#This Row],[26]]</f>
        <v>0</v>
      </c>
      <c r="AC555" s="10">
        <f>3/24000000*OO[[#This Row],[85 (29JUN1985 12:00:00)-Water Temperature (C)]]*OO[[#This Row],[27]]</f>
        <v>0</v>
      </c>
      <c r="AD555" s="10">
        <f>3/24000000*OO[[#This Row],[86 (29JUN1985 15:00:00)-Water Temperature (C)]]*OO[[#This Row],[28]]</f>
        <v>0</v>
      </c>
      <c r="AE555" s="10">
        <f>3/24000000*OO[[#This Row],[88 (29JUN1985 21:00:00)-Water Temperature (C)]]*OO[[#This Row],[30]]</f>
        <v>0</v>
      </c>
      <c r="AF555" s="10">
        <f>3/24000000*OO[[#This Row],[88 (29JUN1985 21:00:00)-Water Temperature (C)]]*OO[[#This Row],[30]]</f>
        <v>0</v>
      </c>
      <c r="AG555" s="10">
        <f>3/24000000*OO[[#This Row],[89 (30JUN1985 00:00:00)-Water Temperature (C)]]*OO[[#This Row],[31]]</f>
        <v>0</v>
      </c>
      <c r="AH555" s="10">
        <f>3/24000000*OO[[#This Row],[90 (30JUN1985 03:00:00)-Water Temperature (C)]]*OO[[#This Row],[32]]</f>
        <v>0</v>
      </c>
      <c r="AI555" s="10">
        <f>3/24000000*OO[[#This Row],[91 (30JUN1985 06:00:00)-Water Temperature (C)]]*OO[[#This Row],[33]]</f>
        <v>0</v>
      </c>
      <c r="AJ555" s="10">
        <f>3/24000000*OO[[#This Row],[92 (30JUN1985 09:00:00)-Water Temperature (C)]]*OO[[#This Row],[34]]</f>
        <v>0</v>
      </c>
      <c r="AK555" s="10">
        <f>3/24000000*OO[[#This Row],[93 (30JUN1985 12:00:00)-Water Temperature (C)]]*OO[[#This Row],[35]]</f>
        <v>0</v>
      </c>
      <c r="AL555" s="10">
        <f>3/24000000*OO[[#This Row],[94 (30JUN1985 15:00:00)-Water Temperature (C)]]*OO[[#This Row],[36]]</f>
        <v>0</v>
      </c>
      <c r="AM555" s="10">
        <f>3/24000000*OO[[#This Row],[95 (30JUN1985 18:00:00)-Water Temperature (C)]]*OO[[#This Row],[37]]</f>
        <v>0</v>
      </c>
      <c r="AN555" s="10">
        <f>3/24000000*OO[[#This Row],[96 (30JUN1985 21:00:00)-Water Temperature (C)]]*OO[[#This Row],[38]]</f>
        <v>0</v>
      </c>
      <c r="AO555" s="10">
        <f>3/24000000*OO[[#This Row],[97 (01JUL1985 00:00:00)-Water Temperature (C)]]*OO[[#This Row],[39]]</f>
        <v>0</v>
      </c>
      <c r="AP555" s="10">
        <f>3/24000000*OO[[#This Row],[98 (01JUL1985 03:00:00)-Water Temperature (C)]]*OO[[#This Row],[40]]</f>
        <v>0</v>
      </c>
      <c r="AQ555" s="10">
        <f>3/24000000*OO[[#This Row],[99 (01JUL1985 06:00:00)-Water Temperature (C)]]*OO[[#This Row],[41]]</f>
        <v>0</v>
      </c>
      <c r="AR555" s="10">
        <f>3/24000000*OO[[#This Row],[100 (01JUL1985 09:00:00)-Water Temperature (C)]]*OO[[#This Row],[42]]</f>
        <v>0</v>
      </c>
      <c r="AS555" s="10">
        <f>3/24000000*OO[[#This Row],[101 (01JUL1985 12:00:00)-Water Temperature (C)]]*OO[[#This Row],[43]]</f>
        <v>-1.3596825485266248E-43</v>
      </c>
      <c r="AT555" s="10">
        <f>3/24000000*OO[[#This Row],[102 (01JUL1985 15:00:00)-Water Temperature (C)]]*OO[[#This Row],[44]]</f>
        <v>-2.093362767105125E-42</v>
      </c>
      <c r="AU555" s="10">
        <f>3/24000000*OO[[#This Row],[103 (01JUL1985 18:00:00)-Water Temperature (C)]]*OO[[#This Row],[45]]</f>
        <v>-2.8200836005512497E-40</v>
      </c>
      <c r="AV555" s="10">
        <f>3/24000000*OO[[#This Row],[104 (01JUL1985 21:00:00)-Water Temperature (C)]]*OO[[#This Row],[46]]</f>
        <v>-4.9024897016962501E-39</v>
      </c>
      <c r="AW555" s="10">
        <f>3/24000000*OO[[#This Row],[105 (02JUL1985 00:00:00)-Water Temperature (C)]]*OO[[#This Row],[47]]</f>
        <v>-1.2231422504139999E-37</v>
      </c>
      <c r="AX555" s="10">
        <f>3/24000000*OO[[#This Row],[106 (02JUL1985 03:00:00)-Water Temperature (C)]]*OO[[#This Row],[48]]</f>
        <v>-4.0926964727475003E-36</v>
      </c>
      <c r="AY555" s="10">
        <f>3/24000000*OO[[#This Row],[107 (02JUL1985 06:00:00)-Water Temperature (C)]]*OO[[#This Row],[49]]</f>
        <v>-6.81756619488E-36</v>
      </c>
      <c r="AZ555" s="10">
        <f>3/24000000*OO[[#This Row],[108 (02JUL1985 09:00:00)-Water Temperature (C)]]*OO[[#This Row],[50]]</f>
        <v>-7.0786958640374996E-34</v>
      </c>
      <c r="BA555" s="10">
        <f>3/24000000*OO[[#This Row],[109 (02JUL1985 12:00:00)-Water Temperature (C)]]*OO[[#This Row],[51]]</f>
        <v>-1.1024199216194999E-32</v>
      </c>
      <c r="BB555" s="10">
        <f>3/24000000*OO[[#This Row],[110 (02JUL1985 15:00:00)-Water Temperature (C)]]*OO[[#This Row],[52]]</f>
        <v>-2.3729486035050001E-32</v>
      </c>
      <c r="BC555" s="10">
        <f>3/24000000*OO[[#This Row],[111 (02JUL1985 18:00:00)-Water Temperature (C)]]*OO[[#This Row],[53]]</f>
        <v>-4.9575032304375004E-31</v>
      </c>
      <c r="BD555" s="10">
        <f>3/24000000*OO[[#This Row],[112 (02JUL1985 21:00:00)-Water Temperature (C)]]*OO[[#This Row],[54]]</f>
        <v>-4.2013039323375E-30</v>
      </c>
      <c r="BE555" s="10">
        <f>3/24000000*OO[[#This Row],[113 (03JUL1985 00:00:00)-Water Temperature (C)]]*OO[[#This Row],[55]]</f>
        <v>-1.8860715119959999E-29</v>
      </c>
      <c r="BF555" s="10">
        <f>3/24000000*OO[[#This Row],[114 (03JUL1985 03:00:00)-Water Temperature (C)]]*OO[[#This Row],[56]]</f>
        <v>-2.4810312617799996E-28</v>
      </c>
      <c r="BG555" s="10">
        <f>3/24000000*OO[[#This Row],[115 (03JUL1985 06:00:00)-Water Temperature (C)]]*OO[[#This Row],[57]]</f>
        <v>-1.147193893179E-27</v>
      </c>
      <c r="BH555" s="10">
        <f>3/24000000*OO[[#This Row],[116 (03JUL1985 09:00:00)-Water Temperature (C)]]*OO[[#This Row],[58]]</f>
        <v>-5.8581364916999987E-27</v>
      </c>
      <c r="BI555" s="10">
        <f>3/24000000*OO[[#This Row],[117 (03JUL1985 12:00:00)-Water Temperature (C)]]*OO[[#This Row],[59]]</f>
        <v>-2.6838317455824999E-26</v>
      </c>
      <c r="BJ555" s="10">
        <f>3/24000000*OO[[#This Row],[118 (03JUL1985 15:00:00)-Water Temperature (C)]]*OO[[#This Row],[60]]</f>
        <v>-6.7374152166474997E-26</v>
      </c>
      <c r="BK555" s="10">
        <f>3/24000000*OO[[#This Row],[119 (03JUL1985 18:00:00)-Water Temperature (C)]]*OO[[#This Row],[61]]</f>
        <v>-8.908165524665001E-26</v>
      </c>
      <c r="BL555" s="10">
        <f>3/24000000*OO[[#This Row],[120 (03JUL1985 21:00:00)-Water Temperature (C)]]*OO[[#This Row],[62]]</f>
        <v>-1.8449226460484998E-25</v>
      </c>
      <c r="BM555" s="10">
        <f>3/24000000*OO[[#This Row],[121 (04JUL1985 00:00:00)-Water Temperature (C)]]*OO[[#This Row],[63]]</f>
        <v>-3.1509701419537496E-24</v>
      </c>
      <c r="BN555" s="10">
        <f>3/24000000*OO[[#This Row],[122 (04JUL1985 03:00:00)-Water Temperature (C)]]*OO[[#This Row],[64]]</f>
        <v>-3.4055562330925004E-24</v>
      </c>
      <c r="BO555" s="10">
        <f>3/24000000*OO[[#This Row],[123 (04JUL1985 06:00:00)-Water Temperature (C)]]*OO[[#This Row],[65]]</f>
        <v>-8.6251201244249996E-25</v>
      </c>
      <c r="BP555" s="10">
        <f>3/24000000*OO[[#This Row],[124 (04JUL1985 09:00:00)-Water Temperature (C)]]*OO[[#This Row],[66]]</f>
        <v>-8.9189083546687496E-24</v>
      </c>
      <c r="BQ555" s="10">
        <f>3/24000000*OO[[#This Row],[125 (04JUL1985 12:00:00)-Water Temperature (C)]]*OO[[#This Row],[67]]</f>
        <v>-1.6509545877719997E-22</v>
      </c>
      <c r="BR555" s="10">
        <f>3/24000000*OO[[#This Row],[126 (04JUL1985 15:00:00)-Water Temperature (C)]]*OO[[#This Row],[68]]</f>
        <v>-3.2202653737974999E-22</v>
      </c>
      <c r="BS555" s="10">
        <f>3/24000000*OO[[#This Row],[127 (04JUL1985 18:00:00)-Water Temperature (C)]]*OO[[#This Row],[69]]</f>
        <v>-1.3502657978511252E-21</v>
      </c>
      <c r="BT555" s="10">
        <f>3/24000000*OO[[#This Row],[128 (04JUL1985 21:00:00)-Water Temperature (C)]]*OO[[#This Row],[70]]</f>
        <v>-2.2179719704069997E-21</v>
      </c>
      <c r="BU555" s="10">
        <f>3/24000000*OO[[#This Row],[129 (05JUL1985 00:00:00)-Water Temperature (C)]]*OO[[#This Row],[71]]</f>
        <v>-7.9094509765424993E-21</v>
      </c>
      <c r="BV555" s="10">
        <f>3/24000000*OO[[#This Row],[130 (05JUL1985 03:00:00)-Water Temperature (C)]]*OO[[#This Row],[72]]</f>
        <v>-1.2362322286462499E-20</v>
      </c>
      <c r="BW555" s="10">
        <f>3/24000000*OO[[#This Row],[131 (05JUL1985 06:00:00)-Water Temperature (C)]]*OO[[#This Row],[73]]</f>
        <v>-3.1458289277500004E-20</v>
      </c>
      <c r="BX555" s="10">
        <f>3/24000000*OO[[#This Row],[132 (05JUL1985 09:00:00)-Water Temperature (C)]]*OO[[#This Row],[74]]</f>
        <v>-2.3838677689100001E-20</v>
      </c>
      <c r="BY555" s="10">
        <f>3/24000000*OO[[#This Row],[133 (05JUL1985 12:00:00)-Water Temperature (C)]]*OO[[#This Row],[75]]</f>
        <v>-3.0125392686949995E-20</v>
      </c>
      <c r="BZ555" s="10">
        <f>3/24000000*OO[[#This Row],[134 (05JUL1985 15:00:00)-Water Temperature (C)]]*OO[[#This Row],[76]]</f>
        <v>-1.0338376869E-19</v>
      </c>
      <c r="CA555" s="10">
        <f>3/24000000*OO[[#This Row],[135 (05JUL1985 18:00:00)-Water Temperature (C)]]*OO[[#This Row],[77]]</f>
        <v>-4.548225253433749E-19</v>
      </c>
      <c r="CB555" s="10">
        <f>3/24000000*OO[[#This Row],[136 (05JUL1985 21:00:00)-Water Temperature (C)]]*OO[[#This Row],[78]]</f>
        <v>-7.3959354283500001E-19</v>
      </c>
      <c r="CC555" s="10">
        <f>3/24000000*OO[[#This Row],[137 (06JUL1985 00:00:00)-Water Temperature (C)]]*OO[[#This Row],[79]]</f>
        <v>-2.2894567724722497E-19</v>
      </c>
      <c r="CD555" s="10">
        <f>3/24000000*OO[[#This Row],[138 (06JUL1985 03:00:00)-Water Temperature (C)]]*OO[[#This Row],[80]]</f>
        <v>-1.6102254042712498E-18</v>
      </c>
      <c r="CE555" s="10">
        <f>3/24000000*OO[[#This Row],[139 (06JUL1985 06:00:00)-Water Temperature (C)]]*OO[[#This Row],[81]]</f>
        <v>-2.4866779801662499E-18</v>
      </c>
      <c r="CF555" s="10">
        <f>3/24000000*OO[[#This Row],[140 (06JUL1985 09:00:00)-Water Temperature (C)]]*OO[[#This Row],[82]]</f>
        <v>-5.8410454160499996E-18</v>
      </c>
      <c r="CG555" s="10">
        <f>3/24000000*OO[[#This Row],[141 (06JUL1985 12:00:00)-Water Temperature (C)]]*OO[[#This Row],[83]]</f>
        <v>-6.4085994098199999E-18</v>
      </c>
      <c r="CH555" s="10">
        <f>3/24000000*OO[[#This Row],[142 (06JUL1985 15:00:00)-Water Temperature (C)]]*OO[[#This Row],[84]]</f>
        <v>-8.9912676364062506E-18</v>
      </c>
      <c r="CI555" s="10">
        <f>3/24000000*OO[[#This Row],[143 (06JUL1985 18:00:00)-Water Temperature (C)]]*OO[[#This Row],[85]]</f>
        <v>-1.0621518986781249E-17</v>
      </c>
      <c r="CJ555" s="10">
        <f>3/24000000*OO[[#This Row],[144 (06JUL1985 21:00:00)-Water Temperature (C)]]*OO[[#This Row],[86]]</f>
        <v>-6.4821764008574998E-18</v>
      </c>
      <c r="CK555" s="10">
        <f>3/24000000*OO[[#This Row],[145 (07JUL1985 00:00:00)-Water Temperature (C)]]*OO[[#This Row],[87]]</f>
        <v>-5.2775407549499993E-18</v>
      </c>
      <c r="CL555" s="10">
        <f>3/24000000*OO[[#This Row],[146 (07JUL1985 03:00:00)-Water Temperature (C)]]*OO[[#This Row],[88]]</f>
        <v>-4.7298479156287503E-17</v>
      </c>
      <c r="CM555" s="10">
        <f>3/24000000*OO[[#This Row],[147 (07JUL1985 06:00:00)-Water Temperature (C)]]*OO[[#This Row],[89]]</f>
        <v>-7.0074485575200013E-18</v>
      </c>
      <c r="CN555" s="10">
        <f>3/24000000*OO[[#This Row],[148 (07JUL1985 09:00:00)-Water Temperature (C)]]*OO[[#This Row],[90]]</f>
        <v>-3.3393444377399993E-17</v>
      </c>
      <c r="CO555" s="10">
        <f>3/24000000*OO[[#This Row],[149 (07JUL1985 12:00:00)-Water Temperature (C)]]*OO[[#This Row],[91]]</f>
        <v>-3.2015905596787497E-17</v>
      </c>
      <c r="CP555" s="10">
        <f>3/24000000*OO[[#This Row],[150 (07JUL1985 15:00:00)-Water Temperature (C)]]*OO[[#This Row],[92]]</f>
        <v>-6.9367987933999998E-17</v>
      </c>
      <c r="CQ555" s="10">
        <f>3/24000000*OO[[#This Row],[151 (07JUL1985 18:00:00)-Water Temperature (C)]]*OO[[#This Row],[93]]</f>
        <v>-1.31424859806625E-17</v>
      </c>
      <c r="CR555" s="10">
        <f>3/24000000*OO[[#This Row],[152 (07JUL1985 21:00:00)-Water Temperature (C)]]*OO[[#This Row],[94]]</f>
        <v>-8.0086962966000009E-17</v>
      </c>
      <c r="CS555" s="10">
        <f>3/24000000*OO[[#This Row],[153 (08JUL1985 00:00:00)-Water Temperature (C)]]*OO[[#This Row],[95]]</f>
        <v>-7.6626993579449997E-17</v>
      </c>
      <c r="CT555" s="10">
        <f>3/24000000*OO[[#This Row],[154 (08JUL1985 03:00:00)-Water Temperature (C)]]*OO[[#This Row],[96]]</f>
        <v>-1.1804556469364998E-16</v>
      </c>
      <c r="CU555" s="10">
        <f>3/24000000*OO[[#This Row],[155 (08JUL1985 06:00:00)-Water Temperature (C)]]*OO[[#This Row],[97]]</f>
        <v>-1.6730043568658748E-16</v>
      </c>
      <c r="CV555" s="10">
        <f>3/24000000*OO[[#This Row],[156 (08JUL1985 09:00:00)-Water Temperature (C)]]*OO[[#This Row],[98]]</f>
        <v>-1.8115616580224999E-16</v>
      </c>
      <c r="CW555" s="10">
        <f>3/24000000*OO[[#This Row],[157 (08JUL1985 12:00:00)-Water Temperature (C)]]*OO[[#This Row],[99]]</f>
        <v>-9.4461257872799979E-17</v>
      </c>
    </row>
    <row r="556" spans="1:101" x14ac:dyDescent="0.35">
      <c r="A556" t="s">
        <v>563</v>
      </c>
      <c r="B556">
        <v>10328.57</v>
      </c>
      <c r="C556" s="10">
        <f>3/24*OO[[#This Row],[59 (26JUN1985 06:00:00)-Water Temperature (C)]]*OO[[#This Row],[1]]/SUM(OO[1])</f>
        <v>0</v>
      </c>
      <c r="D556" s="10">
        <f>3/24*OO[[#This Row],[60 (26JUN1985 09:00:00)-Water Temperature (C)]]*OO[[#This Row],[2]]/SUM(OO[2])</f>
        <v>0</v>
      </c>
      <c r="E556" s="10">
        <f>3/24*OO[[#This Row],[61 (26JUN1985 12:00:00)-Water Temperature (C)]]*OO[[#This Row],[3]]/SUM(OO[3])</f>
        <v>0</v>
      </c>
      <c r="F556" s="10">
        <f>3/24*OO[[#This Row],[62 (26JUN1985 15:00:00)-Water Temperature (C)]]*OO[[#This Row],[4]]/SUM(OO[4])</f>
        <v>0</v>
      </c>
      <c r="G556" s="10">
        <f>3/24*OO[[#This Row],[63 (26JUN1985 18:00:00)-Water Temperature (C)]]*OO[[#This Row],[5]]/SUM(OO[5])</f>
        <v>0</v>
      </c>
      <c r="H556" s="10">
        <f>3/24*OO[[#This Row],[64 (26JUN1985 21:00:00)-Water Temperature (C)]]*OO[[#This Row],[6]]/SUM(OO[6])</f>
        <v>0</v>
      </c>
      <c r="I556" s="10">
        <f>3/24*OO[[#This Row],[65 (27JUN1985 00:00:00)-Water Temperature (C)]]*OO[[#This Row],[7]]/SUM(OO[7])</f>
        <v>0</v>
      </c>
      <c r="J556" s="10">
        <f>3/24*OO[[#This Row],[66 (27JUN1985 03:00:00)-Water Temperature (C)]]*OO[[#This Row],[8]]/SUM(OO[8])</f>
        <v>0</v>
      </c>
      <c r="K556" s="10">
        <f>3/24*OO[[#This Row],[67 (27JUN1985 06:00:00)-Water Temperature (C)]]*OO[[#This Row],[9]]/SUM(OO[9])</f>
        <v>0</v>
      </c>
      <c r="L556" s="10">
        <f>3/24*OO[[#This Row],[68 (27JUN1985 09:00:00)-Water Temperature (C)]]*OO[[#This Row],[10]]/SUM(OO[10])</f>
        <v>0</v>
      </c>
      <c r="M556" s="10">
        <f>3/24*OO[[#This Row],[69 (27JUN1985 12:00:00)-Water Temperature (C)]]*OO[[#This Row],[11]]/SUM(OO[11])</f>
        <v>0</v>
      </c>
      <c r="N556" s="10">
        <f>3/24*OO[[#This Row],[70 (27JUN1985 15:00:00)-Water Temperature (C)]]*OO[[#This Row],[12]]/SUM(OO[12])</f>
        <v>0</v>
      </c>
      <c r="O556" s="10">
        <f>3/24*OO[[#This Row],[71 (27JUN1985 18:00:00)-Water Temperature (C)]]*OO[[#This Row],[13]]/SUM(OO[13])</f>
        <v>0</v>
      </c>
      <c r="P556" s="10">
        <f>3/24*OO[[#This Row],[72 (27JUN1985 21:00:00)-Water Temperature (C)]]*OO[[#This Row],[14]]/SUM(OO[14])</f>
        <v>0</v>
      </c>
      <c r="Q556" s="10">
        <f>3/24*OO[[#This Row],[73 (28JUN1985 00:00:00)-Water Temperature (C)]]*OO[[#This Row],[15]]/SUM(OO[15])</f>
        <v>0</v>
      </c>
      <c r="R556" s="10">
        <f>3/24*OO[[#This Row],[74 (28JUN1985 03:00:00)-Water Temperature (C)]]*OO[[#This Row],[16]]/SUM(OO[16])</f>
        <v>0</v>
      </c>
      <c r="S556" s="10">
        <f>3/24*OO[[#This Row],[75 (28JUN1985 06:00:00)-Water Temperature (C)]]*OO[[#This Row],[17]]/SUM(OO[17])</f>
        <v>0</v>
      </c>
      <c r="T556" s="10">
        <f>3/24*OO[[#This Row],[76 (28JUN1985 09:00:00)-Water Temperature (C)]]*OO[[#This Row],[18]]/SUM(OO[18])</f>
        <v>0</v>
      </c>
      <c r="U556" s="10">
        <f>3/24*OO[[#This Row],[77 (28JUN1985 12:00:00)-Water Temperature (C)]]*OO[[#This Row],[19]]/SUM(OO[19])</f>
        <v>0</v>
      </c>
      <c r="V556" s="10">
        <f>3/24000000*OO[[#This Row],[78 (28JUN1985 15:00:00)-Water Temperature (C)]]*OO[[#This Row],[20]]</f>
        <v>0</v>
      </c>
      <c r="W556" s="10">
        <f>3/24000000*OO[[#This Row],[79 (28JUN1985 18:00:00)-Water Temperature (C)]]*OO[[#This Row],[21]]</f>
        <v>0</v>
      </c>
      <c r="X556" s="10">
        <f>3/24000000*OO[[#This Row],[80 (28JUN1985 21:00:00)-Water Temperature (C)]]*OO[[#This Row],[22]]</f>
        <v>0</v>
      </c>
      <c r="Y556" s="10">
        <f>3/24000000*OO[[#This Row],[81 (29JUN1985 00:00:00)-Water Temperature (C)]]*OO[[#This Row],[23]]</f>
        <v>0</v>
      </c>
      <c r="Z556" s="10">
        <f>3/24000000*OO[[#This Row],[82 (29JUN1985 03:00:00)-Water Temperature (C)]]*OO[[#This Row],[24]]</f>
        <v>0</v>
      </c>
      <c r="AA556" s="10">
        <f>3/24000000*OO[[#This Row],[83 (29JUN1985 06:00:00)-Water Temperature (C)]]*OO[[#This Row],[25]]</f>
        <v>0</v>
      </c>
      <c r="AB556" s="10">
        <f>3/24000000*OO[[#This Row],[84 (29JUN1985 09:00:00)-Water Temperature (C)]]*OO[[#This Row],[26]]</f>
        <v>0</v>
      </c>
      <c r="AC556" s="10">
        <f>3/24000000*OO[[#This Row],[85 (29JUN1985 12:00:00)-Water Temperature (C)]]*OO[[#This Row],[27]]</f>
        <v>0</v>
      </c>
      <c r="AD556" s="10">
        <f>3/24000000*OO[[#This Row],[86 (29JUN1985 15:00:00)-Water Temperature (C)]]*OO[[#This Row],[28]]</f>
        <v>0</v>
      </c>
      <c r="AE556" s="10">
        <f>3/24000000*OO[[#This Row],[88 (29JUN1985 21:00:00)-Water Temperature (C)]]*OO[[#This Row],[30]]</f>
        <v>0</v>
      </c>
      <c r="AF556" s="10">
        <f>3/24000000*OO[[#This Row],[88 (29JUN1985 21:00:00)-Water Temperature (C)]]*OO[[#This Row],[30]]</f>
        <v>0</v>
      </c>
      <c r="AG556" s="10">
        <f>3/24000000*OO[[#This Row],[89 (30JUN1985 00:00:00)-Water Temperature (C)]]*OO[[#This Row],[31]]</f>
        <v>0</v>
      </c>
      <c r="AH556" s="10">
        <f>3/24000000*OO[[#This Row],[90 (30JUN1985 03:00:00)-Water Temperature (C)]]*OO[[#This Row],[32]]</f>
        <v>0</v>
      </c>
      <c r="AI556" s="10">
        <f>3/24000000*OO[[#This Row],[91 (30JUN1985 06:00:00)-Water Temperature (C)]]*OO[[#This Row],[33]]</f>
        <v>0</v>
      </c>
      <c r="AJ556" s="10">
        <f>3/24000000*OO[[#This Row],[92 (30JUN1985 09:00:00)-Water Temperature (C)]]*OO[[#This Row],[34]]</f>
        <v>0</v>
      </c>
      <c r="AK556" s="10">
        <f>3/24000000*OO[[#This Row],[93 (30JUN1985 12:00:00)-Water Temperature (C)]]*OO[[#This Row],[35]]</f>
        <v>0</v>
      </c>
      <c r="AL556" s="10">
        <f>3/24000000*OO[[#This Row],[94 (30JUN1985 15:00:00)-Water Temperature (C)]]*OO[[#This Row],[36]]</f>
        <v>0</v>
      </c>
      <c r="AM556" s="10">
        <f>3/24000000*OO[[#This Row],[95 (30JUN1985 18:00:00)-Water Temperature (C)]]*OO[[#This Row],[37]]</f>
        <v>0</v>
      </c>
      <c r="AN556" s="10">
        <f>3/24000000*OO[[#This Row],[96 (30JUN1985 21:00:00)-Water Temperature (C)]]*OO[[#This Row],[38]]</f>
        <v>0</v>
      </c>
      <c r="AO556" s="10">
        <f>3/24000000*OO[[#This Row],[97 (01JUL1985 00:00:00)-Water Temperature (C)]]*OO[[#This Row],[39]]</f>
        <v>0</v>
      </c>
      <c r="AP556" s="10">
        <f>3/24000000*OO[[#This Row],[98 (01JUL1985 03:00:00)-Water Temperature (C)]]*OO[[#This Row],[40]]</f>
        <v>0</v>
      </c>
      <c r="AQ556" s="10">
        <f>3/24000000*OO[[#This Row],[99 (01JUL1985 06:00:00)-Water Temperature (C)]]*OO[[#This Row],[41]]</f>
        <v>0</v>
      </c>
      <c r="AR556" s="10">
        <f>3/24000000*OO[[#This Row],[100 (01JUL1985 09:00:00)-Water Temperature (C)]]*OO[[#This Row],[42]]</f>
        <v>0</v>
      </c>
      <c r="AS556" s="10">
        <f>3/24000000*OO[[#This Row],[101 (01JUL1985 12:00:00)-Water Temperature (C)]]*OO[[#This Row],[43]]</f>
        <v>0</v>
      </c>
      <c r="AT556" s="10">
        <f>3/24000000*OO[[#This Row],[102 (01JUL1985 15:00:00)-Water Temperature (C)]]*OO[[#This Row],[44]]</f>
        <v>0</v>
      </c>
      <c r="AU556" s="10">
        <f>3/24000000*OO[[#This Row],[103 (01JUL1985 18:00:00)-Water Temperature (C)]]*OO[[#This Row],[45]]</f>
        <v>0</v>
      </c>
      <c r="AV556" s="10">
        <f>3/24000000*OO[[#This Row],[104 (01JUL1985 21:00:00)-Water Temperature (C)]]*OO[[#This Row],[46]]</f>
        <v>0</v>
      </c>
      <c r="AW556" s="10">
        <f>3/24000000*OO[[#This Row],[105 (02JUL1985 00:00:00)-Water Temperature (C)]]*OO[[#This Row],[47]]</f>
        <v>0</v>
      </c>
      <c r="AX556" s="10">
        <f>3/24000000*OO[[#This Row],[106 (02JUL1985 03:00:00)-Water Temperature (C)]]*OO[[#This Row],[48]]</f>
        <v>0</v>
      </c>
      <c r="AY556" s="10">
        <f>3/24000000*OO[[#This Row],[107 (02JUL1985 06:00:00)-Water Temperature (C)]]*OO[[#This Row],[49]]</f>
        <v>0</v>
      </c>
      <c r="AZ556" s="10">
        <f>3/24000000*OO[[#This Row],[108 (02JUL1985 09:00:00)-Water Temperature (C)]]*OO[[#This Row],[50]]</f>
        <v>0</v>
      </c>
      <c r="BA556" s="10">
        <f>3/24000000*OO[[#This Row],[109 (02JUL1985 12:00:00)-Water Temperature (C)]]*OO[[#This Row],[51]]</f>
        <v>0</v>
      </c>
      <c r="BB556" s="10">
        <f>3/24000000*OO[[#This Row],[110 (02JUL1985 15:00:00)-Water Temperature (C)]]*OO[[#This Row],[52]]</f>
        <v>0</v>
      </c>
      <c r="BC556" s="10">
        <f>3/24000000*OO[[#This Row],[111 (02JUL1985 18:00:00)-Water Temperature (C)]]*OO[[#This Row],[53]]</f>
        <v>0</v>
      </c>
      <c r="BD556" s="10">
        <f>3/24000000*OO[[#This Row],[112 (02JUL1985 21:00:00)-Water Temperature (C)]]*OO[[#This Row],[54]]</f>
        <v>0</v>
      </c>
      <c r="BE556" s="10">
        <f>3/24000000*OO[[#This Row],[113 (03JUL1985 00:00:00)-Water Temperature (C)]]*OO[[#This Row],[55]]</f>
        <v>0</v>
      </c>
      <c r="BF556" s="10">
        <f>3/24000000*OO[[#This Row],[114 (03JUL1985 03:00:00)-Water Temperature (C)]]*OO[[#This Row],[56]]</f>
        <v>0</v>
      </c>
      <c r="BG556" s="10">
        <f>3/24000000*OO[[#This Row],[115 (03JUL1985 06:00:00)-Water Temperature (C)]]*OO[[#This Row],[57]]</f>
        <v>0</v>
      </c>
      <c r="BH556" s="10">
        <f>3/24000000*OO[[#This Row],[116 (03JUL1985 09:00:00)-Water Temperature (C)]]*OO[[#This Row],[58]]</f>
        <v>0</v>
      </c>
      <c r="BI556" s="10">
        <f>3/24000000*OO[[#This Row],[117 (03JUL1985 12:00:00)-Water Temperature (C)]]*OO[[#This Row],[59]]</f>
        <v>0</v>
      </c>
      <c r="BJ556" s="10">
        <f>3/24000000*OO[[#This Row],[118 (03JUL1985 15:00:00)-Water Temperature (C)]]*OO[[#This Row],[60]]</f>
        <v>0</v>
      </c>
      <c r="BK556" s="10">
        <f>3/24000000*OO[[#This Row],[119 (03JUL1985 18:00:00)-Water Temperature (C)]]*OO[[#This Row],[61]]</f>
        <v>0</v>
      </c>
      <c r="BL556" s="10">
        <f>3/24000000*OO[[#This Row],[120 (03JUL1985 21:00:00)-Water Temperature (C)]]*OO[[#This Row],[62]]</f>
        <v>0</v>
      </c>
      <c r="BM556" s="10">
        <f>3/24000000*OO[[#This Row],[121 (04JUL1985 00:00:00)-Water Temperature (C)]]*OO[[#This Row],[63]]</f>
        <v>0</v>
      </c>
      <c r="BN556" s="10">
        <f>3/24000000*OO[[#This Row],[122 (04JUL1985 03:00:00)-Water Temperature (C)]]*OO[[#This Row],[64]]</f>
        <v>0</v>
      </c>
      <c r="BO556" s="10">
        <f>3/24000000*OO[[#This Row],[123 (04JUL1985 06:00:00)-Water Temperature (C)]]*OO[[#This Row],[65]]</f>
        <v>0</v>
      </c>
      <c r="BP556" s="10">
        <f>3/24000000*OO[[#This Row],[124 (04JUL1985 09:00:00)-Water Temperature (C)]]*OO[[#This Row],[66]]</f>
        <v>0</v>
      </c>
      <c r="BQ556" s="10">
        <f>3/24000000*OO[[#This Row],[125 (04JUL1985 12:00:00)-Water Temperature (C)]]*OO[[#This Row],[67]]</f>
        <v>0</v>
      </c>
      <c r="BR556" s="10">
        <f>3/24000000*OO[[#This Row],[126 (04JUL1985 15:00:00)-Water Temperature (C)]]*OO[[#This Row],[68]]</f>
        <v>0</v>
      </c>
      <c r="BS556" s="10">
        <f>3/24000000*OO[[#This Row],[127 (04JUL1985 18:00:00)-Water Temperature (C)]]*OO[[#This Row],[69]]</f>
        <v>0</v>
      </c>
      <c r="BT556" s="10">
        <f>3/24000000*OO[[#This Row],[128 (04JUL1985 21:00:00)-Water Temperature (C)]]*OO[[#This Row],[70]]</f>
        <v>0</v>
      </c>
      <c r="BU556" s="10">
        <f>3/24000000*OO[[#This Row],[129 (05JUL1985 00:00:00)-Water Temperature (C)]]*OO[[#This Row],[71]]</f>
        <v>0</v>
      </c>
      <c r="BV556" s="10">
        <f>3/24000000*OO[[#This Row],[130 (05JUL1985 03:00:00)-Water Temperature (C)]]*OO[[#This Row],[72]]</f>
        <v>0</v>
      </c>
      <c r="BW556" s="10">
        <f>3/24000000*OO[[#This Row],[131 (05JUL1985 06:00:00)-Water Temperature (C)]]*OO[[#This Row],[73]]</f>
        <v>0</v>
      </c>
      <c r="BX556" s="10">
        <f>3/24000000*OO[[#This Row],[132 (05JUL1985 09:00:00)-Water Temperature (C)]]*OO[[#This Row],[74]]</f>
        <v>0</v>
      </c>
      <c r="BY556" s="10">
        <f>3/24000000*OO[[#This Row],[133 (05JUL1985 12:00:00)-Water Temperature (C)]]*OO[[#This Row],[75]]</f>
        <v>0</v>
      </c>
      <c r="BZ556" s="10">
        <f>3/24000000*OO[[#This Row],[134 (05JUL1985 15:00:00)-Water Temperature (C)]]*OO[[#This Row],[76]]</f>
        <v>0</v>
      </c>
      <c r="CA556" s="10">
        <f>3/24000000*OO[[#This Row],[135 (05JUL1985 18:00:00)-Water Temperature (C)]]*OO[[#This Row],[77]]</f>
        <v>0</v>
      </c>
      <c r="CB556" s="10">
        <f>3/24000000*OO[[#This Row],[136 (05JUL1985 21:00:00)-Water Temperature (C)]]*OO[[#This Row],[78]]</f>
        <v>0</v>
      </c>
      <c r="CC556" s="10">
        <f>3/24000000*OO[[#This Row],[137 (06JUL1985 00:00:00)-Water Temperature (C)]]*OO[[#This Row],[79]]</f>
        <v>0</v>
      </c>
      <c r="CD556" s="10">
        <f>3/24000000*OO[[#This Row],[138 (06JUL1985 03:00:00)-Water Temperature (C)]]*OO[[#This Row],[80]]</f>
        <v>0</v>
      </c>
      <c r="CE556" s="10">
        <f>3/24000000*OO[[#This Row],[139 (06JUL1985 06:00:00)-Water Temperature (C)]]*OO[[#This Row],[81]]</f>
        <v>0</v>
      </c>
      <c r="CF556" s="10">
        <f>3/24000000*OO[[#This Row],[140 (06JUL1985 09:00:00)-Water Temperature (C)]]*OO[[#This Row],[82]]</f>
        <v>0</v>
      </c>
      <c r="CG556" s="10">
        <f>3/24000000*OO[[#This Row],[141 (06JUL1985 12:00:00)-Water Temperature (C)]]*OO[[#This Row],[83]]</f>
        <v>0</v>
      </c>
      <c r="CH556" s="10">
        <f>3/24000000*OO[[#This Row],[142 (06JUL1985 15:00:00)-Water Temperature (C)]]*OO[[#This Row],[84]]</f>
        <v>0</v>
      </c>
      <c r="CI556" s="10">
        <f>3/24000000*OO[[#This Row],[143 (06JUL1985 18:00:00)-Water Temperature (C)]]*OO[[#This Row],[85]]</f>
        <v>0</v>
      </c>
      <c r="CJ556" s="10">
        <f>3/24000000*OO[[#This Row],[144 (06JUL1985 21:00:00)-Water Temperature (C)]]*OO[[#This Row],[86]]</f>
        <v>5.6300301887962506E-17</v>
      </c>
      <c r="CK556" s="10">
        <f>3/24000000*OO[[#This Row],[145 (07JUL1985 00:00:00)-Water Temperature (C)]]*OO[[#This Row],[87]]</f>
        <v>1.7097383764999998E-15</v>
      </c>
      <c r="CL556" s="10">
        <f>3/24000000*OO[[#This Row],[146 (07JUL1985 03:00:00)-Water Temperature (C)]]*OO[[#This Row],[88]]</f>
        <v>9.294050270163749E-15</v>
      </c>
      <c r="CM556" s="10">
        <f>3/24000000*OO[[#This Row],[147 (07JUL1985 06:00:00)-Water Temperature (C)]]*OO[[#This Row],[89]]</f>
        <v>2.996943310375E-14</v>
      </c>
      <c r="CN556" s="10">
        <f>3/24000000*OO[[#This Row],[148 (07JUL1985 09:00:00)-Water Temperature (C)]]*OO[[#This Row],[90]]</f>
        <v>7.3340347058549989E-14</v>
      </c>
      <c r="CO556" s="10">
        <f>3/24000000*OO[[#This Row],[149 (07JUL1985 12:00:00)-Water Temperature (C)]]*OO[[#This Row],[91]]</f>
        <v>1.5172014152294998E-13</v>
      </c>
      <c r="CP556" s="10">
        <f>3/24000000*OO[[#This Row],[150 (07JUL1985 15:00:00)-Water Temperature (C)]]*OO[[#This Row],[92]]</f>
        <v>2.8205194834587501E-13</v>
      </c>
      <c r="CQ556" s="10">
        <f>3/24000000*OO[[#This Row],[151 (07JUL1985 18:00:00)-Water Temperature (C)]]*OO[[#This Row],[93]]</f>
        <v>4.87273940721875E-13</v>
      </c>
      <c r="CR556" s="10">
        <f>3/24000000*OO[[#This Row],[152 (07JUL1985 21:00:00)-Water Temperature (C)]]*OO[[#This Row],[94]]</f>
        <v>7.9759576035300004E-13</v>
      </c>
      <c r="CS556" s="10">
        <f>3/24000000*OO[[#This Row],[153 (08JUL1985 00:00:00)-Water Temperature (C)]]*OO[[#This Row],[95]]</f>
        <v>1.2570038153722498E-12</v>
      </c>
      <c r="CT556" s="10">
        <f>3/24000000*OO[[#This Row],[154 (08JUL1985 03:00:00)-Water Temperature (C)]]*OO[[#This Row],[96]]</f>
        <v>1.9244721009442499E-12</v>
      </c>
      <c r="CU556" s="10">
        <f>3/24000000*OO[[#This Row],[155 (08JUL1985 06:00:00)-Water Temperature (C)]]*OO[[#This Row],[97]]</f>
        <v>2.8703809291949999E-12</v>
      </c>
      <c r="CV556" s="10">
        <f>3/24000000*OO[[#This Row],[156 (08JUL1985 09:00:00)-Water Temperature (C)]]*OO[[#This Row],[98]]</f>
        <v>4.1782104484762498E-12</v>
      </c>
      <c r="CW556" s="10">
        <f>3/24000000*OO[[#This Row],[157 (08JUL1985 12:00:00)-Water Temperature (C)]]*OO[[#This Row],[99]]</f>
        <v>5.9794061601374995E-12</v>
      </c>
    </row>
    <row r="557" spans="1:101" x14ac:dyDescent="0.35">
      <c r="A557" t="s">
        <v>564</v>
      </c>
      <c r="B557">
        <v>10739.23</v>
      </c>
      <c r="C557" s="10">
        <f>3/24*OO[[#This Row],[59 (26JUN1985 06:00:00)-Water Temperature (C)]]*OO[[#This Row],[1]]/SUM(OO[1])</f>
        <v>0</v>
      </c>
      <c r="D557" s="10">
        <f>3/24*OO[[#This Row],[60 (26JUN1985 09:00:00)-Water Temperature (C)]]*OO[[#This Row],[2]]/SUM(OO[2])</f>
        <v>0</v>
      </c>
      <c r="E557" s="10">
        <f>3/24*OO[[#This Row],[61 (26JUN1985 12:00:00)-Water Temperature (C)]]*OO[[#This Row],[3]]/SUM(OO[3])</f>
        <v>0</v>
      </c>
      <c r="F557" s="10">
        <f>3/24*OO[[#This Row],[62 (26JUN1985 15:00:00)-Water Temperature (C)]]*OO[[#This Row],[4]]/SUM(OO[4])</f>
        <v>0</v>
      </c>
      <c r="G557" s="10">
        <f>3/24*OO[[#This Row],[63 (26JUN1985 18:00:00)-Water Temperature (C)]]*OO[[#This Row],[5]]/SUM(OO[5])</f>
        <v>0</v>
      </c>
      <c r="H557" s="10">
        <f>3/24*OO[[#This Row],[64 (26JUN1985 21:00:00)-Water Temperature (C)]]*OO[[#This Row],[6]]/SUM(OO[6])</f>
        <v>0</v>
      </c>
      <c r="I557" s="10">
        <f>3/24*OO[[#This Row],[65 (27JUN1985 00:00:00)-Water Temperature (C)]]*OO[[#This Row],[7]]/SUM(OO[7])</f>
        <v>0</v>
      </c>
      <c r="J557" s="10">
        <f>3/24*OO[[#This Row],[66 (27JUN1985 03:00:00)-Water Temperature (C)]]*OO[[#This Row],[8]]/SUM(OO[8])</f>
        <v>0</v>
      </c>
      <c r="K557" s="10">
        <f>3/24*OO[[#This Row],[67 (27JUN1985 06:00:00)-Water Temperature (C)]]*OO[[#This Row],[9]]/SUM(OO[9])</f>
        <v>0</v>
      </c>
      <c r="L557" s="10">
        <f>3/24*OO[[#This Row],[68 (27JUN1985 09:00:00)-Water Temperature (C)]]*OO[[#This Row],[10]]/SUM(OO[10])</f>
        <v>0</v>
      </c>
      <c r="M557" s="10">
        <f>3/24*OO[[#This Row],[69 (27JUN1985 12:00:00)-Water Temperature (C)]]*OO[[#This Row],[11]]/SUM(OO[11])</f>
        <v>0</v>
      </c>
      <c r="N557" s="10">
        <f>3/24*OO[[#This Row],[70 (27JUN1985 15:00:00)-Water Temperature (C)]]*OO[[#This Row],[12]]/SUM(OO[12])</f>
        <v>0</v>
      </c>
      <c r="O557" s="10">
        <f>3/24*OO[[#This Row],[71 (27JUN1985 18:00:00)-Water Temperature (C)]]*OO[[#This Row],[13]]/SUM(OO[13])</f>
        <v>0</v>
      </c>
      <c r="P557" s="10">
        <f>3/24*OO[[#This Row],[72 (27JUN1985 21:00:00)-Water Temperature (C)]]*OO[[#This Row],[14]]/SUM(OO[14])</f>
        <v>0</v>
      </c>
      <c r="Q557" s="10">
        <f>3/24*OO[[#This Row],[73 (28JUN1985 00:00:00)-Water Temperature (C)]]*OO[[#This Row],[15]]/SUM(OO[15])</f>
        <v>0</v>
      </c>
      <c r="R557" s="10">
        <f>3/24*OO[[#This Row],[74 (28JUN1985 03:00:00)-Water Temperature (C)]]*OO[[#This Row],[16]]/SUM(OO[16])</f>
        <v>0</v>
      </c>
      <c r="S557" s="10">
        <f>3/24*OO[[#This Row],[75 (28JUN1985 06:00:00)-Water Temperature (C)]]*OO[[#This Row],[17]]/SUM(OO[17])</f>
        <v>0</v>
      </c>
      <c r="T557" s="10">
        <f>3/24*OO[[#This Row],[76 (28JUN1985 09:00:00)-Water Temperature (C)]]*OO[[#This Row],[18]]/SUM(OO[18])</f>
        <v>0</v>
      </c>
      <c r="U557" s="10">
        <f>3/24*OO[[#This Row],[77 (28JUN1985 12:00:00)-Water Temperature (C)]]*OO[[#This Row],[19]]/SUM(OO[19])</f>
        <v>0</v>
      </c>
      <c r="V557" s="10">
        <f>3/24000000*OO[[#This Row],[78 (28JUN1985 15:00:00)-Water Temperature (C)]]*OO[[#This Row],[20]]</f>
        <v>0</v>
      </c>
      <c r="W557" s="10">
        <f>3/24000000*OO[[#This Row],[79 (28JUN1985 18:00:00)-Water Temperature (C)]]*OO[[#This Row],[21]]</f>
        <v>0</v>
      </c>
      <c r="X557" s="10">
        <f>3/24000000*OO[[#This Row],[80 (28JUN1985 21:00:00)-Water Temperature (C)]]*OO[[#This Row],[22]]</f>
        <v>0</v>
      </c>
      <c r="Y557" s="10">
        <f>3/24000000*OO[[#This Row],[81 (29JUN1985 00:00:00)-Water Temperature (C)]]*OO[[#This Row],[23]]</f>
        <v>0</v>
      </c>
      <c r="Z557" s="10">
        <f>3/24000000*OO[[#This Row],[82 (29JUN1985 03:00:00)-Water Temperature (C)]]*OO[[#This Row],[24]]</f>
        <v>0</v>
      </c>
      <c r="AA557" s="10">
        <f>3/24000000*OO[[#This Row],[83 (29JUN1985 06:00:00)-Water Temperature (C)]]*OO[[#This Row],[25]]</f>
        <v>0</v>
      </c>
      <c r="AB557" s="10">
        <f>3/24000000*OO[[#This Row],[84 (29JUN1985 09:00:00)-Water Temperature (C)]]*OO[[#This Row],[26]]</f>
        <v>0</v>
      </c>
      <c r="AC557" s="10">
        <f>3/24000000*OO[[#This Row],[85 (29JUN1985 12:00:00)-Water Temperature (C)]]*OO[[#This Row],[27]]</f>
        <v>0</v>
      </c>
      <c r="AD557" s="10">
        <f>3/24000000*OO[[#This Row],[86 (29JUN1985 15:00:00)-Water Temperature (C)]]*OO[[#This Row],[28]]</f>
        <v>0</v>
      </c>
      <c r="AE557" s="10">
        <f>3/24000000*OO[[#This Row],[88 (29JUN1985 21:00:00)-Water Temperature (C)]]*OO[[#This Row],[30]]</f>
        <v>0</v>
      </c>
      <c r="AF557" s="10">
        <f>3/24000000*OO[[#This Row],[88 (29JUN1985 21:00:00)-Water Temperature (C)]]*OO[[#This Row],[30]]</f>
        <v>0</v>
      </c>
      <c r="AG557" s="10">
        <f>3/24000000*OO[[#This Row],[89 (30JUN1985 00:00:00)-Water Temperature (C)]]*OO[[#This Row],[31]]</f>
        <v>0</v>
      </c>
      <c r="AH557" s="10">
        <f>3/24000000*OO[[#This Row],[90 (30JUN1985 03:00:00)-Water Temperature (C)]]*OO[[#This Row],[32]]</f>
        <v>0</v>
      </c>
      <c r="AI557" s="10">
        <f>3/24000000*OO[[#This Row],[91 (30JUN1985 06:00:00)-Water Temperature (C)]]*OO[[#This Row],[33]]</f>
        <v>0</v>
      </c>
      <c r="AJ557" s="10">
        <f>3/24000000*OO[[#This Row],[92 (30JUN1985 09:00:00)-Water Temperature (C)]]*OO[[#This Row],[34]]</f>
        <v>0</v>
      </c>
      <c r="AK557" s="10">
        <f>3/24000000*OO[[#This Row],[93 (30JUN1985 12:00:00)-Water Temperature (C)]]*OO[[#This Row],[35]]</f>
        <v>0</v>
      </c>
      <c r="AL557" s="10">
        <f>3/24000000*OO[[#This Row],[94 (30JUN1985 15:00:00)-Water Temperature (C)]]*OO[[#This Row],[36]]</f>
        <v>0</v>
      </c>
      <c r="AM557" s="10">
        <f>3/24000000*OO[[#This Row],[95 (30JUN1985 18:00:00)-Water Temperature (C)]]*OO[[#This Row],[37]]</f>
        <v>0</v>
      </c>
      <c r="AN557" s="10">
        <f>3/24000000*OO[[#This Row],[96 (30JUN1985 21:00:00)-Water Temperature (C)]]*OO[[#This Row],[38]]</f>
        <v>0</v>
      </c>
      <c r="AO557" s="10">
        <f>3/24000000*OO[[#This Row],[97 (01JUL1985 00:00:00)-Water Temperature (C)]]*OO[[#This Row],[39]]</f>
        <v>0</v>
      </c>
      <c r="AP557" s="10">
        <f>3/24000000*OO[[#This Row],[98 (01JUL1985 03:00:00)-Water Temperature (C)]]*OO[[#This Row],[40]]</f>
        <v>0</v>
      </c>
      <c r="AQ557" s="10">
        <f>3/24000000*OO[[#This Row],[99 (01JUL1985 06:00:00)-Water Temperature (C)]]*OO[[#This Row],[41]]</f>
        <v>0</v>
      </c>
      <c r="AR557" s="10">
        <f>3/24000000*OO[[#This Row],[100 (01JUL1985 09:00:00)-Water Temperature (C)]]*OO[[#This Row],[42]]</f>
        <v>0</v>
      </c>
      <c r="AS557" s="10">
        <f>3/24000000*OO[[#This Row],[101 (01JUL1985 12:00:00)-Water Temperature (C)]]*OO[[#This Row],[43]]</f>
        <v>0</v>
      </c>
      <c r="AT557" s="10">
        <f>3/24000000*OO[[#This Row],[102 (01JUL1985 15:00:00)-Water Temperature (C)]]*OO[[#This Row],[44]]</f>
        <v>0</v>
      </c>
      <c r="AU557" s="10">
        <f>3/24000000*OO[[#This Row],[103 (01JUL1985 18:00:00)-Water Temperature (C)]]*OO[[#This Row],[45]]</f>
        <v>0</v>
      </c>
      <c r="AV557" s="10">
        <f>3/24000000*OO[[#This Row],[104 (01JUL1985 21:00:00)-Water Temperature (C)]]*OO[[#This Row],[46]]</f>
        <v>0</v>
      </c>
      <c r="AW557" s="10">
        <f>3/24000000*OO[[#This Row],[105 (02JUL1985 00:00:00)-Water Temperature (C)]]*OO[[#This Row],[47]]</f>
        <v>0</v>
      </c>
      <c r="AX557" s="10">
        <f>3/24000000*OO[[#This Row],[106 (02JUL1985 03:00:00)-Water Temperature (C)]]*OO[[#This Row],[48]]</f>
        <v>0</v>
      </c>
      <c r="AY557" s="10">
        <f>3/24000000*OO[[#This Row],[107 (02JUL1985 06:00:00)-Water Temperature (C)]]*OO[[#This Row],[49]]</f>
        <v>0</v>
      </c>
      <c r="AZ557" s="10">
        <f>3/24000000*OO[[#This Row],[108 (02JUL1985 09:00:00)-Water Temperature (C)]]*OO[[#This Row],[50]]</f>
        <v>0</v>
      </c>
      <c r="BA557" s="10">
        <f>3/24000000*OO[[#This Row],[109 (02JUL1985 12:00:00)-Water Temperature (C)]]*OO[[#This Row],[51]]</f>
        <v>0</v>
      </c>
      <c r="BB557" s="10">
        <f>3/24000000*OO[[#This Row],[110 (02JUL1985 15:00:00)-Water Temperature (C)]]*OO[[#This Row],[52]]</f>
        <v>0</v>
      </c>
      <c r="BC557" s="10">
        <f>3/24000000*OO[[#This Row],[111 (02JUL1985 18:00:00)-Water Temperature (C)]]*OO[[#This Row],[53]]</f>
        <v>0</v>
      </c>
      <c r="BD557" s="10">
        <f>3/24000000*OO[[#This Row],[112 (02JUL1985 21:00:00)-Water Temperature (C)]]*OO[[#This Row],[54]]</f>
        <v>0</v>
      </c>
      <c r="BE557" s="10">
        <f>3/24000000*OO[[#This Row],[113 (03JUL1985 00:00:00)-Water Temperature (C)]]*OO[[#This Row],[55]]</f>
        <v>0</v>
      </c>
      <c r="BF557" s="10">
        <f>3/24000000*OO[[#This Row],[114 (03JUL1985 03:00:00)-Water Temperature (C)]]*OO[[#This Row],[56]]</f>
        <v>0</v>
      </c>
      <c r="BG557" s="10">
        <f>3/24000000*OO[[#This Row],[115 (03JUL1985 06:00:00)-Water Temperature (C)]]*OO[[#This Row],[57]]</f>
        <v>0</v>
      </c>
      <c r="BH557" s="10">
        <f>3/24000000*OO[[#This Row],[116 (03JUL1985 09:00:00)-Water Temperature (C)]]*OO[[#This Row],[58]]</f>
        <v>0</v>
      </c>
      <c r="BI557" s="10">
        <f>3/24000000*OO[[#This Row],[117 (03JUL1985 12:00:00)-Water Temperature (C)]]*OO[[#This Row],[59]]</f>
        <v>0</v>
      </c>
      <c r="BJ557" s="10">
        <f>3/24000000*OO[[#This Row],[118 (03JUL1985 15:00:00)-Water Temperature (C)]]*OO[[#This Row],[60]]</f>
        <v>0</v>
      </c>
      <c r="BK557" s="10">
        <f>3/24000000*OO[[#This Row],[119 (03JUL1985 18:00:00)-Water Temperature (C)]]*OO[[#This Row],[61]]</f>
        <v>0</v>
      </c>
      <c r="BL557" s="10">
        <f>3/24000000*OO[[#This Row],[120 (03JUL1985 21:00:00)-Water Temperature (C)]]*OO[[#This Row],[62]]</f>
        <v>0</v>
      </c>
      <c r="BM557" s="10">
        <f>3/24000000*OO[[#This Row],[121 (04JUL1985 00:00:00)-Water Temperature (C)]]*OO[[#This Row],[63]]</f>
        <v>0</v>
      </c>
      <c r="BN557" s="10">
        <f>3/24000000*OO[[#This Row],[122 (04JUL1985 03:00:00)-Water Temperature (C)]]*OO[[#This Row],[64]]</f>
        <v>0</v>
      </c>
      <c r="BO557" s="10">
        <f>3/24000000*OO[[#This Row],[123 (04JUL1985 06:00:00)-Water Temperature (C)]]*OO[[#This Row],[65]]</f>
        <v>0</v>
      </c>
      <c r="BP557" s="10">
        <f>3/24000000*OO[[#This Row],[124 (04JUL1985 09:00:00)-Water Temperature (C)]]*OO[[#This Row],[66]]</f>
        <v>0</v>
      </c>
      <c r="BQ557" s="10">
        <f>3/24000000*OO[[#This Row],[125 (04JUL1985 12:00:00)-Water Temperature (C)]]*OO[[#This Row],[67]]</f>
        <v>0</v>
      </c>
      <c r="BR557" s="10">
        <f>3/24000000*OO[[#This Row],[126 (04JUL1985 15:00:00)-Water Temperature (C)]]*OO[[#This Row],[68]]</f>
        <v>0</v>
      </c>
      <c r="BS557" s="10">
        <f>3/24000000*OO[[#This Row],[127 (04JUL1985 18:00:00)-Water Temperature (C)]]*OO[[#This Row],[69]]</f>
        <v>0</v>
      </c>
      <c r="BT557" s="10">
        <f>3/24000000*OO[[#This Row],[128 (04JUL1985 21:00:00)-Water Temperature (C)]]*OO[[#This Row],[70]]</f>
        <v>0</v>
      </c>
      <c r="BU557" s="10">
        <f>3/24000000*OO[[#This Row],[129 (05JUL1985 00:00:00)-Water Temperature (C)]]*OO[[#This Row],[71]]</f>
        <v>0</v>
      </c>
      <c r="BV557" s="10">
        <f>3/24000000*OO[[#This Row],[130 (05JUL1985 03:00:00)-Water Temperature (C)]]*OO[[#This Row],[72]]</f>
        <v>0</v>
      </c>
      <c r="BW557" s="10">
        <f>3/24000000*OO[[#This Row],[131 (05JUL1985 06:00:00)-Water Temperature (C)]]*OO[[#This Row],[73]]</f>
        <v>0</v>
      </c>
      <c r="BX557" s="10">
        <f>3/24000000*OO[[#This Row],[132 (05JUL1985 09:00:00)-Water Temperature (C)]]*OO[[#This Row],[74]]</f>
        <v>0</v>
      </c>
      <c r="BY557" s="10">
        <f>3/24000000*OO[[#This Row],[133 (05JUL1985 12:00:00)-Water Temperature (C)]]*OO[[#This Row],[75]]</f>
        <v>0</v>
      </c>
      <c r="BZ557" s="10">
        <f>3/24000000*OO[[#This Row],[134 (05JUL1985 15:00:00)-Water Temperature (C)]]*OO[[#This Row],[76]]</f>
        <v>0</v>
      </c>
      <c r="CA557" s="10">
        <f>3/24000000*OO[[#This Row],[135 (05JUL1985 18:00:00)-Water Temperature (C)]]*OO[[#This Row],[77]]</f>
        <v>0</v>
      </c>
      <c r="CB557" s="10">
        <f>3/24000000*OO[[#This Row],[136 (05JUL1985 21:00:00)-Water Temperature (C)]]*OO[[#This Row],[78]]</f>
        <v>0</v>
      </c>
      <c r="CC557" s="10">
        <f>3/24000000*OO[[#This Row],[137 (06JUL1985 00:00:00)-Water Temperature (C)]]*OO[[#This Row],[79]]</f>
        <v>0</v>
      </c>
      <c r="CD557" s="10">
        <f>3/24000000*OO[[#This Row],[138 (06JUL1985 03:00:00)-Water Temperature (C)]]*OO[[#This Row],[80]]</f>
        <v>0</v>
      </c>
      <c r="CE557" s="10">
        <f>3/24000000*OO[[#This Row],[139 (06JUL1985 06:00:00)-Water Temperature (C)]]*OO[[#This Row],[81]]</f>
        <v>0</v>
      </c>
      <c r="CF557" s="10">
        <f>3/24000000*OO[[#This Row],[140 (06JUL1985 09:00:00)-Water Temperature (C)]]*OO[[#This Row],[82]]</f>
        <v>0</v>
      </c>
      <c r="CG557" s="10">
        <f>3/24000000*OO[[#This Row],[141 (06JUL1985 12:00:00)-Water Temperature (C)]]*OO[[#This Row],[83]]</f>
        <v>0</v>
      </c>
      <c r="CH557" s="10">
        <f>3/24000000*OO[[#This Row],[142 (06JUL1985 15:00:00)-Water Temperature (C)]]*OO[[#This Row],[84]]</f>
        <v>0</v>
      </c>
      <c r="CI557" s="10">
        <f>3/24000000*OO[[#This Row],[143 (06JUL1985 18:00:00)-Water Temperature (C)]]*OO[[#This Row],[85]]</f>
        <v>0</v>
      </c>
      <c r="CJ557" s="10">
        <f>3/24000000*OO[[#This Row],[144 (06JUL1985 21:00:00)-Water Temperature (C)]]*OO[[#This Row],[86]]</f>
        <v>2.22668060368975E-19</v>
      </c>
      <c r="CK557" s="10">
        <f>3/24000000*OO[[#This Row],[145 (07JUL1985 00:00:00)-Water Temperature (C)]]*OO[[#This Row],[87]]</f>
        <v>1.91683890526125E-17</v>
      </c>
      <c r="CL557" s="10">
        <f>3/24000000*OO[[#This Row],[146 (07JUL1985 03:00:00)-Water Temperature (C)]]*OO[[#This Row],[88]]</f>
        <v>1.6593429150024996E-16</v>
      </c>
      <c r="CM557" s="10">
        <f>3/24000000*OO[[#This Row],[147 (07JUL1985 06:00:00)-Water Temperature (C)]]*OO[[#This Row],[89]]</f>
        <v>7.178169401050001E-16</v>
      </c>
      <c r="CN557" s="10">
        <f>3/24000000*OO[[#This Row],[148 (07JUL1985 09:00:00)-Water Temperature (C)]]*OO[[#This Row],[90]]</f>
        <v>2.1714509101241249E-15</v>
      </c>
      <c r="CO557" s="10">
        <f>3/24000000*OO[[#This Row],[149 (07JUL1985 12:00:00)-Water Temperature (C)]]*OO[[#This Row],[91]]</f>
        <v>5.3090338844999997E-15</v>
      </c>
      <c r="CP557" s="10">
        <f>3/24000000*OO[[#This Row],[150 (07JUL1985 15:00:00)-Water Temperature (C)]]*OO[[#This Row],[92]]</f>
        <v>1.1299334843797499E-14</v>
      </c>
      <c r="CQ557" s="10">
        <f>3/24000000*OO[[#This Row],[151 (07JUL1985 18:00:00)-Water Temperature (C)]]*OO[[#This Row],[93]]</f>
        <v>2.1901346012804999E-14</v>
      </c>
      <c r="CR557" s="10">
        <f>3/24000000*OO[[#This Row],[152 (07JUL1985 21:00:00)-Water Temperature (C)]]*OO[[#This Row],[94]]</f>
        <v>3.9598361190762497E-14</v>
      </c>
      <c r="CS557" s="10">
        <f>3/24000000*OO[[#This Row],[153 (08JUL1985 00:00:00)-Water Temperature (C)]]*OO[[#This Row],[95]]</f>
        <v>6.7971679321699995E-14</v>
      </c>
      <c r="CT557" s="10">
        <f>3/24000000*OO[[#This Row],[154 (08JUL1985 03:00:00)-Water Temperature (C)]]*OO[[#This Row],[96]]</f>
        <v>1.1174056991955001E-13</v>
      </c>
      <c r="CU557" s="10">
        <f>3/24000000*OO[[#This Row],[155 (08JUL1985 06:00:00)-Water Temperature (C)]]*OO[[#This Row],[97]]</f>
        <v>1.76736096984375E-13</v>
      </c>
      <c r="CV557" s="10">
        <f>3/24000000*OO[[#This Row],[156 (08JUL1985 09:00:00)-Water Temperature (C)]]*OO[[#This Row],[98]]</f>
        <v>2.7047964734699996E-13</v>
      </c>
      <c r="CW557" s="10">
        <f>3/24000000*OO[[#This Row],[157 (08JUL1985 12:00:00)-Water Temperature (C)]]*OO[[#This Row],[99]]</f>
        <v>4.03993539987125E-13</v>
      </c>
    </row>
    <row r="558" spans="1:101" x14ac:dyDescent="0.35">
      <c r="A558" t="s">
        <v>565</v>
      </c>
      <c r="B558">
        <v>7174.0379999999996</v>
      </c>
      <c r="C558" s="10">
        <f>3/24*OO[[#This Row],[59 (26JUN1985 06:00:00)-Water Temperature (C)]]*OO[[#This Row],[1]]/SUM(OO[1])</f>
        <v>0</v>
      </c>
      <c r="D558" s="10">
        <f>3/24*OO[[#This Row],[60 (26JUN1985 09:00:00)-Water Temperature (C)]]*OO[[#This Row],[2]]/SUM(OO[2])</f>
        <v>0</v>
      </c>
      <c r="E558" s="10">
        <f>3/24*OO[[#This Row],[61 (26JUN1985 12:00:00)-Water Temperature (C)]]*OO[[#This Row],[3]]/SUM(OO[3])</f>
        <v>0</v>
      </c>
      <c r="F558" s="10">
        <f>3/24*OO[[#This Row],[62 (26JUN1985 15:00:00)-Water Temperature (C)]]*OO[[#This Row],[4]]/SUM(OO[4])</f>
        <v>0</v>
      </c>
      <c r="G558" s="10">
        <f>3/24*OO[[#This Row],[63 (26JUN1985 18:00:00)-Water Temperature (C)]]*OO[[#This Row],[5]]/SUM(OO[5])</f>
        <v>0</v>
      </c>
      <c r="H558" s="10">
        <f>3/24*OO[[#This Row],[64 (26JUN1985 21:00:00)-Water Temperature (C)]]*OO[[#This Row],[6]]/SUM(OO[6])</f>
        <v>0</v>
      </c>
      <c r="I558" s="10">
        <f>3/24*OO[[#This Row],[65 (27JUN1985 00:00:00)-Water Temperature (C)]]*OO[[#This Row],[7]]/SUM(OO[7])</f>
        <v>0</v>
      </c>
      <c r="J558" s="10">
        <f>3/24*OO[[#This Row],[66 (27JUN1985 03:00:00)-Water Temperature (C)]]*OO[[#This Row],[8]]/SUM(OO[8])</f>
        <v>0</v>
      </c>
      <c r="K558" s="10">
        <f>3/24*OO[[#This Row],[67 (27JUN1985 06:00:00)-Water Temperature (C)]]*OO[[#This Row],[9]]/SUM(OO[9])</f>
        <v>0</v>
      </c>
      <c r="L558" s="10">
        <f>3/24*OO[[#This Row],[68 (27JUN1985 09:00:00)-Water Temperature (C)]]*OO[[#This Row],[10]]/SUM(OO[10])</f>
        <v>0</v>
      </c>
      <c r="M558" s="10">
        <f>3/24*OO[[#This Row],[69 (27JUN1985 12:00:00)-Water Temperature (C)]]*OO[[#This Row],[11]]/SUM(OO[11])</f>
        <v>0</v>
      </c>
      <c r="N558" s="10">
        <f>3/24*OO[[#This Row],[70 (27JUN1985 15:00:00)-Water Temperature (C)]]*OO[[#This Row],[12]]/SUM(OO[12])</f>
        <v>0</v>
      </c>
      <c r="O558" s="10">
        <f>3/24*OO[[#This Row],[71 (27JUN1985 18:00:00)-Water Temperature (C)]]*OO[[#This Row],[13]]/SUM(OO[13])</f>
        <v>0</v>
      </c>
      <c r="P558" s="10">
        <f>3/24*OO[[#This Row],[72 (27JUN1985 21:00:00)-Water Temperature (C)]]*OO[[#This Row],[14]]/SUM(OO[14])</f>
        <v>0</v>
      </c>
      <c r="Q558" s="10">
        <f>3/24*OO[[#This Row],[73 (28JUN1985 00:00:00)-Water Temperature (C)]]*OO[[#This Row],[15]]/SUM(OO[15])</f>
        <v>0</v>
      </c>
      <c r="R558" s="10">
        <f>3/24*OO[[#This Row],[74 (28JUN1985 03:00:00)-Water Temperature (C)]]*OO[[#This Row],[16]]/SUM(OO[16])</f>
        <v>0</v>
      </c>
      <c r="S558" s="10">
        <f>3/24*OO[[#This Row],[75 (28JUN1985 06:00:00)-Water Temperature (C)]]*OO[[#This Row],[17]]/SUM(OO[17])</f>
        <v>0</v>
      </c>
      <c r="T558" s="10">
        <f>3/24*OO[[#This Row],[76 (28JUN1985 09:00:00)-Water Temperature (C)]]*OO[[#This Row],[18]]/SUM(OO[18])</f>
        <v>0</v>
      </c>
      <c r="U558" s="10">
        <f>3/24*OO[[#This Row],[77 (28JUN1985 12:00:00)-Water Temperature (C)]]*OO[[#This Row],[19]]/SUM(OO[19])</f>
        <v>0</v>
      </c>
      <c r="V558" s="10">
        <f>3/24000000*OO[[#This Row],[78 (28JUN1985 15:00:00)-Water Temperature (C)]]*OO[[#This Row],[20]]</f>
        <v>0</v>
      </c>
      <c r="W558" s="10">
        <f>3/24000000*OO[[#This Row],[79 (28JUN1985 18:00:00)-Water Temperature (C)]]*OO[[#This Row],[21]]</f>
        <v>0</v>
      </c>
      <c r="X558" s="10">
        <f>3/24000000*OO[[#This Row],[80 (28JUN1985 21:00:00)-Water Temperature (C)]]*OO[[#This Row],[22]]</f>
        <v>0</v>
      </c>
      <c r="Y558" s="10">
        <f>3/24000000*OO[[#This Row],[81 (29JUN1985 00:00:00)-Water Temperature (C)]]*OO[[#This Row],[23]]</f>
        <v>0</v>
      </c>
      <c r="Z558" s="10">
        <f>3/24000000*OO[[#This Row],[82 (29JUN1985 03:00:00)-Water Temperature (C)]]*OO[[#This Row],[24]]</f>
        <v>0</v>
      </c>
      <c r="AA558" s="10">
        <f>3/24000000*OO[[#This Row],[83 (29JUN1985 06:00:00)-Water Temperature (C)]]*OO[[#This Row],[25]]</f>
        <v>0</v>
      </c>
      <c r="AB558" s="10">
        <f>3/24000000*OO[[#This Row],[84 (29JUN1985 09:00:00)-Water Temperature (C)]]*OO[[#This Row],[26]]</f>
        <v>0</v>
      </c>
      <c r="AC558" s="10">
        <f>3/24000000*OO[[#This Row],[85 (29JUN1985 12:00:00)-Water Temperature (C)]]*OO[[#This Row],[27]]</f>
        <v>0</v>
      </c>
      <c r="AD558" s="10">
        <f>3/24000000*OO[[#This Row],[86 (29JUN1985 15:00:00)-Water Temperature (C)]]*OO[[#This Row],[28]]</f>
        <v>0</v>
      </c>
      <c r="AE558" s="10">
        <f>3/24000000*OO[[#This Row],[88 (29JUN1985 21:00:00)-Water Temperature (C)]]*OO[[#This Row],[30]]</f>
        <v>0</v>
      </c>
      <c r="AF558" s="10">
        <f>3/24000000*OO[[#This Row],[88 (29JUN1985 21:00:00)-Water Temperature (C)]]*OO[[#This Row],[30]]</f>
        <v>0</v>
      </c>
      <c r="AG558" s="10">
        <f>3/24000000*OO[[#This Row],[89 (30JUN1985 00:00:00)-Water Temperature (C)]]*OO[[#This Row],[31]]</f>
        <v>0</v>
      </c>
      <c r="AH558" s="10">
        <f>3/24000000*OO[[#This Row],[90 (30JUN1985 03:00:00)-Water Temperature (C)]]*OO[[#This Row],[32]]</f>
        <v>0</v>
      </c>
      <c r="AI558" s="10">
        <f>3/24000000*OO[[#This Row],[91 (30JUN1985 06:00:00)-Water Temperature (C)]]*OO[[#This Row],[33]]</f>
        <v>0</v>
      </c>
      <c r="AJ558" s="10">
        <f>3/24000000*OO[[#This Row],[92 (30JUN1985 09:00:00)-Water Temperature (C)]]*OO[[#This Row],[34]]</f>
        <v>0</v>
      </c>
      <c r="AK558" s="10">
        <f>3/24000000*OO[[#This Row],[93 (30JUN1985 12:00:00)-Water Temperature (C)]]*OO[[#This Row],[35]]</f>
        <v>0</v>
      </c>
      <c r="AL558" s="10">
        <f>3/24000000*OO[[#This Row],[94 (30JUN1985 15:00:00)-Water Temperature (C)]]*OO[[#This Row],[36]]</f>
        <v>0</v>
      </c>
      <c r="AM558" s="10">
        <f>3/24000000*OO[[#This Row],[95 (30JUN1985 18:00:00)-Water Temperature (C)]]*OO[[#This Row],[37]]</f>
        <v>0</v>
      </c>
      <c r="AN558" s="10">
        <f>3/24000000*OO[[#This Row],[96 (30JUN1985 21:00:00)-Water Temperature (C)]]*OO[[#This Row],[38]]</f>
        <v>0</v>
      </c>
      <c r="AO558" s="10">
        <f>3/24000000*OO[[#This Row],[97 (01JUL1985 00:00:00)-Water Temperature (C)]]*OO[[#This Row],[39]]</f>
        <v>0</v>
      </c>
      <c r="AP558" s="10">
        <f>3/24000000*OO[[#This Row],[98 (01JUL1985 03:00:00)-Water Temperature (C)]]*OO[[#This Row],[40]]</f>
        <v>0</v>
      </c>
      <c r="AQ558" s="10">
        <f>3/24000000*OO[[#This Row],[99 (01JUL1985 06:00:00)-Water Temperature (C)]]*OO[[#This Row],[41]]</f>
        <v>0</v>
      </c>
      <c r="AR558" s="10">
        <f>3/24000000*OO[[#This Row],[100 (01JUL1985 09:00:00)-Water Temperature (C)]]*OO[[#This Row],[42]]</f>
        <v>0</v>
      </c>
      <c r="AS558" s="10">
        <f>3/24000000*OO[[#This Row],[101 (01JUL1985 12:00:00)-Water Temperature (C)]]*OO[[#This Row],[43]]</f>
        <v>0</v>
      </c>
      <c r="AT558" s="10">
        <f>3/24000000*OO[[#This Row],[102 (01JUL1985 15:00:00)-Water Temperature (C)]]*OO[[#This Row],[44]]</f>
        <v>0</v>
      </c>
      <c r="AU558" s="10">
        <f>3/24000000*OO[[#This Row],[103 (01JUL1985 18:00:00)-Water Temperature (C)]]*OO[[#This Row],[45]]</f>
        <v>0</v>
      </c>
      <c r="AV558" s="10">
        <f>3/24000000*OO[[#This Row],[104 (01JUL1985 21:00:00)-Water Temperature (C)]]*OO[[#This Row],[46]]</f>
        <v>0</v>
      </c>
      <c r="AW558" s="10">
        <f>3/24000000*OO[[#This Row],[105 (02JUL1985 00:00:00)-Water Temperature (C)]]*OO[[#This Row],[47]]</f>
        <v>0</v>
      </c>
      <c r="AX558" s="10">
        <f>3/24000000*OO[[#This Row],[106 (02JUL1985 03:00:00)-Water Temperature (C)]]*OO[[#This Row],[48]]</f>
        <v>0</v>
      </c>
      <c r="AY558" s="10">
        <f>3/24000000*OO[[#This Row],[107 (02JUL1985 06:00:00)-Water Temperature (C)]]*OO[[#This Row],[49]]</f>
        <v>0</v>
      </c>
      <c r="AZ558" s="10">
        <f>3/24000000*OO[[#This Row],[108 (02JUL1985 09:00:00)-Water Temperature (C)]]*OO[[#This Row],[50]]</f>
        <v>0</v>
      </c>
      <c r="BA558" s="10">
        <f>3/24000000*OO[[#This Row],[109 (02JUL1985 12:00:00)-Water Temperature (C)]]*OO[[#This Row],[51]]</f>
        <v>0</v>
      </c>
      <c r="BB558" s="10">
        <f>3/24000000*OO[[#This Row],[110 (02JUL1985 15:00:00)-Water Temperature (C)]]*OO[[#This Row],[52]]</f>
        <v>0</v>
      </c>
      <c r="BC558" s="10">
        <f>3/24000000*OO[[#This Row],[111 (02JUL1985 18:00:00)-Water Temperature (C)]]*OO[[#This Row],[53]]</f>
        <v>0</v>
      </c>
      <c r="BD558" s="10">
        <f>3/24000000*OO[[#This Row],[112 (02JUL1985 21:00:00)-Water Temperature (C)]]*OO[[#This Row],[54]]</f>
        <v>0</v>
      </c>
      <c r="BE558" s="10">
        <f>3/24000000*OO[[#This Row],[113 (03JUL1985 00:00:00)-Water Temperature (C)]]*OO[[#This Row],[55]]</f>
        <v>0</v>
      </c>
      <c r="BF558" s="10">
        <f>3/24000000*OO[[#This Row],[114 (03JUL1985 03:00:00)-Water Temperature (C)]]*OO[[#This Row],[56]]</f>
        <v>0</v>
      </c>
      <c r="BG558" s="10">
        <f>3/24000000*OO[[#This Row],[115 (03JUL1985 06:00:00)-Water Temperature (C)]]*OO[[#This Row],[57]]</f>
        <v>0</v>
      </c>
      <c r="BH558" s="10">
        <f>3/24000000*OO[[#This Row],[116 (03JUL1985 09:00:00)-Water Temperature (C)]]*OO[[#This Row],[58]]</f>
        <v>0</v>
      </c>
      <c r="BI558" s="10">
        <f>3/24000000*OO[[#This Row],[117 (03JUL1985 12:00:00)-Water Temperature (C)]]*OO[[#This Row],[59]]</f>
        <v>0</v>
      </c>
      <c r="BJ558" s="10">
        <f>3/24000000*OO[[#This Row],[118 (03JUL1985 15:00:00)-Water Temperature (C)]]*OO[[#This Row],[60]]</f>
        <v>0</v>
      </c>
      <c r="BK558" s="10">
        <f>3/24000000*OO[[#This Row],[119 (03JUL1985 18:00:00)-Water Temperature (C)]]*OO[[#This Row],[61]]</f>
        <v>0</v>
      </c>
      <c r="BL558" s="10">
        <f>3/24000000*OO[[#This Row],[120 (03JUL1985 21:00:00)-Water Temperature (C)]]*OO[[#This Row],[62]]</f>
        <v>0</v>
      </c>
      <c r="BM558" s="10">
        <f>3/24000000*OO[[#This Row],[121 (04JUL1985 00:00:00)-Water Temperature (C)]]*OO[[#This Row],[63]]</f>
        <v>0</v>
      </c>
      <c r="BN558" s="10">
        <f>3/24000000*OO[[#This Row],[122 (04JUL1985 03:00:00)-Water Temperature (C)]]*OO[[#This Row],[64]]</f>
        <v>0</v>
      </c>
      <c r="BO558" s="10">
        <f>3/24000000*OO[[#This Row],[123 (04JUL1985 06:00:00)-Water Temperature (C)]]*OO[[#This Row],[65]]</f>
        <v>0</v>
      </c>
      <c r="BP558" s="10">
        <f>3/24000000*OO[[#This Row],[124 (04JUL1985 09:00:00)-Water Temperature (C)]]*OO[[#This Row],[66]]</f>
        <v>0</v>
      </c>
      <c r="BQ558" s="10">
        <f>3/24000000*OO[[#This Row],[125 (04JUL1985 12:00:00)-Water Temperature (C)]]*OO[[#This Row],[67]]</f>
        <v>0</v>
      </c>
      <c r="BR558" s="10">
        <f>3/24000000*OO[[#This Row],[126 (04JUL1985 15:00:00)-Water Temperature (C)]]*OO[[#This Row],[68]]</f>
        <v>0</v>
      </c>
      <c r="BS558" s="10">
        <f>3/24000000*OO[[#This Row],[127 (04JUL1985 18:00:00)-Water Temperature (C)]]*OO[[#This Row],[69]]</f>
        <v>0</v>
      </c>
      <c r="BT558" s="10">
        <f>3/24000000*OO[[#This Row],[128 (04JUL1985 21:00:00)-Water Temperature (C)]]*OO[[#This Row],[70]]</f>
        <v>0</v>
      </c>
      <c r="BU558" s="10">
        <f>3/24000000*OO[[#This Row],[129 (05JUL1985 00:00:00)-Water Temperature (C)]]*OO[[#This Row],[71]]</f>
        <v>0</v>
      </c>
      <c r="BV558" s="10">
        <f>3/24000000*OO[[#This Row],[130 (05JUL1985 03:00:00)-Water Temperature (C)]]*OO[[#This Row],[72]]</f>
        <v>0</v>
      </c>
      <c r="BW558" s="10">
        <f>3/24000000*OO[[#This Row],[131 (05JUL1985 06:00:00)-Water Temperature (C)]]*OO[[#This Row],[73]]</f>
        <v>0</v>
      </c>
      <c r="BX558" s="10">
        <f>3/24000000*OO[[#This Row],[132 (05JUL1985 09:00:00)-Water Temperature (C)]]*OO[[#This Row],[74]]</f>
        <v>0</v>
      </c>
      <c r="BY558" s="10">
        <f>3/24000000*OO[[#This Row],[133 (05JUL1985 12:00:00)-Water Temperature (C)]]*OO[[#This Row],[75]]</f>
        <v>0</v>
      </c>
      <c r="BZ558" s="10">
        <f>3/24000000*OO[[#This Row],[134 (05JUL1985 15:00:00)-Water Temperature (C)]]*OO[[#This Row],[76]]</f>
        <v>0</v>
      </c>
      <c r="CA558" s="10">
        <f>3/24000000*OO[[#This Row],[135 (05JUL1985 18:00:00)-Water Temperature (C)]]*OO[[#This Row],[77]]</f>
        <v>0</v>
      </c>
      <c r="CB558" s="10">
        <f>3/24000000*OO[[#This Row],[136 (05JUL1985 21:00:00)-Water Temperature (C)]]*OO[[#This Row],[78]]</f>
        <v>0</v>
      </c>
      <c r="CC558" s="10">
        <f>3/24000000*OO[[#This Row],[137 (06JUL1985 00:00:00)-Water Temperature (C)]]*OO[[#This Row],[79]]</f>
        <v>0</v>
      </c>
      <c r="CD558" s="10">
        <f>3/24000000*OO[[#This Row],[138 (06JUL1985 03:00:00)-Water Temperature (C)]]*OO[[#This Row],[80]]</f>
        <v>0</v>
      </c>
      <c r="CE558" s="10">
        <f>3/24000000*OO[[#This Row],[139 (06JUL1985 06:00:00)-Water Temperature (C)]]*OO[[#This Row],[81]]</f>
        <v>0</v>
      </c>
      <c r="CF558" s="10">
        <f>3/24000000*OO[[#This Row],[140 (06JUL1985 09:00:00)-Water Temperature (C)]]*OO[[#This Row],[82]]</f>
        <v>0</v>
      </c>
      <c r="CG558" s="10">
        <f>3/24000000*OO[[#This Row],[141 (06JUL1985 12:00:00)-Water Temperature (C)]]*OO[[#This Row],[83]]</f>
        <v>0</v>
      </c>
      <c r="CH558" s="10">
        <f>3/24000000*OO[[#This Row],[142 (06JUL1985 15:00:00)-Water Temperature (C)]]*OO[[#This Row],[84]]</f>
        <v>0</v>
      </c>
      <c r="CI558" s="10">
        <f>3/24000000*OO[[#This Row],[143 (06JUL1985 18:00:00)-Water Temperature (C)]]*OO[[#This Row],[85]]</f>
        <v>0</v>
      </c>
      <c r="CJ558" s="10">
        <f>3/24000000*OO[[#This Row],[144 (06JUL1985 21:00:00)-Water Temperature (C)]]*OO[[#This Row],[86]]</f>
        <v>-2.7985563348325E-24</v>
      </c>
      <c r="CK558" s="10">
        <f>3/24000000*OO[[#This Row],[145 (07JUL1985 00:00:00)-Water Temperature (C)]]*OO[[#This Row],[87]]</f>
        <v>-4.0613179573049997E-23</v>
      </c>
      <c r="CL558" s="10">
        <f>3/24000000*OO[[#This Row],[146 (07JUL1985 03:00:00)-Water Temperature (C)]]*OO[[#This Row],[88]]</f>
        <v>-1.1962692617659999E-21</v>
      </c>
      <c r="CM558" s="10">
        <f>3/24000000*OO[[#This Row],[147 (07JUL1985 06:00:00)-Water Temperature (C)]]*OO[[#This Row],[89]]</f>
        <v>-3.4822284536024996E-22</v>
      </c>
      <c r="CN558" s="10">
        <f>3/24000000*OO[[#This Row],[148 (07JUL1985 09:00:00)-Water Temperature (C)]]*OO[[#This Row],[90]]</f>
        <v>-2.4186705281300001E-21</v>
      </c>
      <c r="CO558" s="10">
        <f>3/24000000*OO[[#This Row],[149 (07JUL1985 12:00:00)-Water Temperature (C)]]*OO[[#This Row],[91]]</f>
        <v>-2.5891241817467498E-21</v>
      </c>
      <c r="CP558" s="10">
        <f>3/24000000*OO[[#This Row],[150 (07JUL1985 15:00:00)-Water Temperature (C)]]*OO[[#This Row],[92]]</f>
        <v>-4.2438010985987495E-21</v>
      </c>
      <c r="CQ558" s="10">
        <f>3/24000000*OO[[#This Row],[151 (07JUL1985 18:00:00)-Water Temperature (C)]]*OO[[#This Row],[93]]</f>
        <v>6.3876890805424999E-20</v>
      </c>
      <c r="CR558" s="10">
        <f>3/24000000*OO[[#This Row],[152 (07JUL1985 21:00:00)-Water Temperature (C)]]*OO[[#This Row],[94]]</f>
        <v>2.8881228522299997E-17</v>
      </c>
      <c r="CS558" s="10">
        <f>3/24000000*OO[[#This Row],[153 (08JUL1985 00:00:00)-Water Temperature (C)]]*OO[[#This Row],[95]]</f>
        <v>1.470414228559375E-16</v>
      </c>
      <c r="CT558" s="10">
        <f>3/24000000*OO[[#This Row],[154 (08JUL1985 03:00:00)-Water Temperature (C)]]*OO[[#This Row],[96]]</f>
        <v>4.2700259949049995E-16</v>
      </c>
      <c r="CU558" s="10">
        <f>3/24000000*OO[[#This Row],[155 (08JUL1985 06:00:00)-Water Temperature (C)]]*OO[[#This Row],[97]]</f>
        <v>9.6868857565724994E-16</v>
      </c>
      <c r="CV558" s="10">
        <f>3/24000000*OO[[#This Row],[156 (08JUL1985 09:00:00)-Water Temperature (C)]]*OO[[#This Row],[98]]</f>
        <v>1.908291983125E-15</v>
      </c>
      <c r="CW558" s="10">
        <f>3/24000000*OO[[#This Row],[157 (08JUL1985 12:00:00)-Water Temperature (C)]]*OO[[#This Row],[99]]</f>
        <v>3.4473956960712498E-15</v>
      </c>
    </row>
    <row r="559" spans="1:101" x14ac:dyDescent="0.35">
      <c r="A559" t="s">
        <v>566</v>
      </c>
      <c r="B559">
        <v>4514.8040000000001</v>
      </c>
      <c r="C559" s="10">
        <f>3/24*OO[[#This Row],[59 (26JUN1985 06:00:00)-Water Temperature (C)]]*OO[[#This Row],[1]]/SUM(OO[1])</f>
        <v>0</v>
      </c>
      <c r="D559" s="10">
        <f>3/24*OO[[#This Row],[60 (26JUN1985 09:00:00)-Water Temperature (C)]]*OO[[#This Row],[2]]/SUM(OO[2])</f>
        <v>0</v>
      </c>
      <c r="E559" s="10">
        <f>3/24*OO[[#This Row],[61 (26JUN1985 12:00:00)-Water Temperature (C)]]*OO[[#This Row],[3]]/SUM(OO[3])</f>
        <v>0</v>
      </c>
      <c r="F559" s="10">
        <f>3/24*OO[[#This Row],[62 (26JUN1985 15:00:00)-Water Temperature (C)]]*OO[[#This Row],[4]]/SUM(OO[4])</f>
        <v>0</v>
      </c>
      <c r="G559" s="10">
        <f>3/24*OO[[#This Row],[63 (26JUN1985 18:00:00)-Water Temperature (C)]]*OO[[#This Row],[5]]/SUM(OO[5])</f>
        <v>0</v>
      </c>
      <c r="H559" s="10">
        <f>3/24*OO[[#This Row],[64 (26JUN1985 21:00:00)-Water Temperature (C)]]*OO[[#This Row],[6]]/SUM(OO[6])</f>
        <v>0</v>
      </c>
      <c r="I559" s="10">
        <f>3/24*OO[[#This Row],[65 (27JUN1985 00:00:00)-Water Temperature (C)]]*OO[[#This Row],[7]]/SUM(OO[7])</f>
        <v>0</v>
      </c>
      <c r="J559" s="10">
        <f>3/24*OO[[#This Row],[66 (27JUN1985 03:00:00)-Water Temperature (C)]]*OO[[#This Row],[8]]/SUM(OO[8])</f>
        <v>0</v>
      </c>
      <c r="K559" s="10">
        <f>3/24*OO[[#This Row],[67 (27JUN1985 06:00:00)-Water Temperature (C)]]*OO[[#This Row],[9]]/SUM(OO[9])</f>
        <v>0</v>
      </c>
      <c r="L559" s="10">
        <f>3/24*OO[[#This Row],[68 (27JUN1985 09:00:00)-Water Temperature (C)]]*OO[[#This Row],[10]]/SUM(OO[10])</f>
        <v>0</v>
      </c>
      <c r="M559" s="10">
        <f>3/24*OO[[#This Row],[69 (27JUN1985 12:00:00)-Water Temperature (C)]]*OO[[#This Row],[11]]/SUM(OO[11])</f>
        <v>0</v>
      </c>
      <c r="N559" s="10">
        <f>3/24*OO[[#This Row],[70 (27JUN1985 15:00:00)-Water Temperature (C)]]*OO[[#This Row],[12]]/SUM(OO[12])</f>
        <v>0</v>
      </c>
      <c r="O559" s="10">
        <f>3/24*OO[[#This Row],[71 (27JUN1985 18:00:00)-Water Temperature (C)]]*OO[[#This Row],[13]]/SUM(OO[13])</f>
        <v>0</v>
      </c>
      <c r="P559" s="10">
        <f>3/24*OO[[#This Row],[72 (27JUN1985 21:00:00)-Water Temperature (C)]]*OO[[#This Row],[14]]/SUM(OO[14])</f>
        <v>0</v>
      </c>
      <c r="Q559" s="10">
        <f>3/24*OO[[#This Row],[73 (28JUN1985 00:00:00)-Water Temperature (C)]]*OO[[#This Row],[15]]/SUM(OO[15])</f>
        <v>0</v>
      </c>
      <c r="R559" s="10">
        <f>3/24*OO[[#This Row],[74 (28JUN1985 03:00:00)-Water Temperature (C)]]*OO[[#This Row],[16]]/SUM(OO[16])</f>
        <v>0</v>
      </c>
      <c r="S559" s="10">
        <f>3/24*OO[[#This Row],[75 (28JUN1985 06:00:00)-Water Temperature (C)]]*OO[[#This Row],[17]]/SUM(OO[17])</f>
        <v>0</v>
      </c>
      <c r="T559" s="10">
        <f>3/24*OO[[#This Row],[76 (28JUN1985 09:00:00)-Water Temperature (C)]]*OO[[#This Row],[18]]/SUM(OO[18])</f>
        <v>0</v>
      </c>
      <c r="U559" s="10">
        <f>3/24*OO[[#This Row],[77 (28JUN1985 12:00:00)-Water Temperature (C)]]*OO[[#This Row],[19]]/SUM(OO[19])</f>
        <v>0</v>
      </c>
      <c r="V559" s="10">
        <f>3/24000000*OO[[#This Row],[78 (28JUN1985 15:00:00)-Water Temperature (C)]]*OO[[#This Row],[20]]</f>
        <v>0</v>
      </c>
      <c r="W559" s="10">
        <f>3/24000000*OO[[#This Row],[79 (28JUN1985 18:00:00)-Water Temperature (C)]]*OO[[#This Row],[21]]</f>
        <v>0</v>
      </c>
      <c r="X559" s="10">
        <f>3/24000000*OO[[#This Row],[80 (28JUN1985 21:00:00)-Water Temperature (C)]]*OO[[#This Row],[22]]</f>
        <v>0</v>
      </c>
      <c r="Y559" s="10">
        <f>3/24000000*OO[[#This Row],[81 (29JUN1985 00:00:00)-Water Temperature (C)]]*OO[[#This Row],[23]]</f>
        <v>0</v>
      </c>
      <c r="Z559" s="10">
        <f>3/24000000*OO[[#This Row],[82 (29JUN1985 03:00:00)-Water Temperature (C)]]*OO[[#This Row],[24]]</f>
        <v>0</v>
      </c>
      <c r="AA559" s="10">
        <f>3/24000000*OO[[#This Row],[83 (29JUN1985 06:00:00)-Water Temperature (C)]]*OO[[#This Row],[25]]</f>
        <v>0</v>
      </c>
      <c r="AB559" s="10">
        <f>3/24000000*OO[[#This Row],[84 (29JUN1985 09:00:00)-Water Temperature (C)]]*OO[[#This Row],[26]]</f>
        <v>0</v>
      </c>
      <c r="AC559" s="10">
        <f>3/24000000*OO[[#This Row],[85 (29JUN1985 12:00:00)-Water Temperature (C)]]*OO[[#This Row],[27]]</f>
        <v>0</v>
      </c>
      <c r="AD559" s="10">
        <f>3/24000000*OO[[#This Row],[86 (29JUN1985 15:00:00)-Water Temperature (C)]]*OO[[#This Row],[28]]</f>
        <v>0</v>
      </c>
      <c r="AE559" s="10">
        <f>3/24000000*OO[[#This Row],[88 (29JUN1985 21:00:00)-Water Temperature (C)]]*OO[[#This Row],[30]]</f>
        <v>0</v>
      </c>
      <c r="AF559" s="10">
        <f>3/24000000*OO[[#This Row],[88 (29JUN1985 21:00:00)-Water Temperature (C)]]*OO[[#This Row],[30]]</f>
        <v>0</v>
      </c>
      <c r="AG559" s="10">
        <f>3/24000000*OO[[#This Row],[89 (30JUN1985 00:00:00)-Water Temperature (C)]]*OO[[#This Row],[31]]</f>
        <v>0</v>
      </c>
      <c r="AH559" s="10">
        <f>3/24000000*OO[[#This Row],[90 (30JUN1985 03:00:00)-Water Temperature (C)]]*OO[[#This Row],[32]]</f>
        <v>0</v>
      </c>
      <c r="AI559" s="10">
        <f>3/24000000*OO[[#This Row],[91 (30JUN1985 06:00:00)-Water Temperature (C)]]*OO[[#This Row],[33]]</f>
        <v>0</v>
      </c>
      <c r="AJ559" s="10">
        <f>3/24000000*OO[[#This Row],[92 (30JUN1985 09:00:00)-Water Temperature (C)]]*OO[[#This Row],[34]]</f>
        <v>0</v>
      </c>
      <c r="AK559" s="10">
        <f>3/24000000*OO[[#This Row],[93 (30JUN1985 12:00:00)-Water Temperature (C)]]*OO[[#This Row],[35]]</f>
        <v>0</v>
      </c>
      <c r="AL559" s="10">
        <f>3/24000000*OO[[#This Row],[94 (30JUN1985 15:00:00)-Water Temperature (C)]]*OO[[#This Row],[36]]</f>
        <v>0</v>
      </c>
      <c r="AM559" s="10">
        <f>3/24000000*OO[[#This Row],[95 (30JUN1985 18:00:00)-Water Temperature (C)]]*OO[[#This Row],[37]]</f>
        <v>0</v>
      </c>
      <c r="AN559" s="10">
        <f>3/24000000*OO[[#This Row],[96 (30JUN1985 21:00:00)-Water Temperature (C)]]*OO[[#This Row],[38]]</f>
        <v>0</v>
      </c>
      <c r="AO559" s="10">
        <f>3/24000000*OO[[#This Row],[97 (01JUL1985 00:00:00)-Water Temperature (C)]]*OO[[#This Row],[39]]</f>
        <v>0</v>
      </c>
      <c r="AP559" s="10">
        <f>3/24000000*OO[[#This Row],[98 (01JUL1985 03:00:00)-Water Temperature (C)]]*OO[[#This Row],[40]]</f>
        <v>0</v>
      </c>
      <c r="AQ559" s="10">
        <f>3/24000000*OO[[#This Row],[99 (01JUL1985 06:00:00)-Water Temperature (C)]]*OO[[#This Row],[41]]</f>
        <v>0</v>
      </c>
      <c r="AR559" s="10">
        <f>3/24000000*OO[[#This Row],[100 (01JUL1985 09:00:00)-Water Temperature (C)]]*OO[[#This Row],[42]]</f>
        <v>0</v>
      </c>
      <c r="AS559" s="10">
        <f>3/24000000*OO[[#This Row],[101 (01JUL1985 12:00:00)-Water Temperature (C)]]*OO[[#This Row],[43]]</f>
        <v>0</v>
      </c>
      <c r="AT559" s="10">
        <f>3/24000000*OO[[#This Row],[102 (01JUL1985 15:00:00)-Water Temperature (C)]]*OO[[#This Row],[44]]</f>
        <v>0</v>
      </c>
      <c r="AU559" s="10">
        <f>3/24000000*OO[[#This Row],[103 (01JUL1985 18:00:00)-Water Temperature (C)]]*OO[[#This Row],[45]]</f>
        <v>0</v>
      </c>
      <c r="AV559" s="10">
        <f>3/24000000*OO[[#This Row],[104 (01JUL1985 21:00:00)-Water Temperature (C)]]*OO[[#This Row],[46]]</f>
        <v>0</v>
      </c>
      <c r="AW559" s="10">
        <f>3/24000000*OO[[#This Row],[105 (02JUL1985 00:00:00)-Water Temperature (C)]]*OO[[#This Row],[47]]</f>
        <v>0</v>
      </c>
      <c r="AX559" s="10">
        <f>3/24000000*OO[[#This Row],[106 (02JUL1985 03:00:00)-Water Temperature (C)]]*OO[[#This Row],[48]]</f>
        <v>0</v>
      </c>
      <c r="AY559" s="10">
        <f>3/24000000*OO[[#This Row],[107 (02JUL1985 06:00:00)-Water Temperature (C)]]*OO[[#This Row],[49]]</f>
        <v>0</v>
      </c>
      <c r="AZ559" s="10">
        <f>3/24000000*OO[[#This Row],[108 (02JUL1985 09:00:00)-Water Temperature (C)]]*OO[[#This Row],[50]]</f>
        <v>0</v>
      </c>
      <c r="BA559" s="10">
        <f>3/24000000*OO[[#This Row],[109 (02JUL1985 12:00:00)-Water Temperature (C)]]*OO[[#This Row],[51]]</f>
        <v>0</v>
      </c>
      <c r="BB559" s="10">
        <f>3/24000000*OO[[#This Row],[110 (02JUL1985 15:00:00)-Water Temperature (C)]]*OO[[#This Row],[52]]</f>
        <v>0</v>
      </c>
      <c r="BC559" s="10">
        <f>3/24000000*OO[[#This Row],[111 (02JUL1985 18:00:00)-Water Temperature (C)]]*OO[[#This Row],[53]]</f>
        <v>0</v>
      </c>
      <c r="BD559" s="10">
        <f>3/24000000*OO[[#This Row],[112 (02JUL1985 21:00:00)-Water Temperature (C)]]*OO[[#This Row],[54]]</f>
        <v>0</v>
      </c>
      <c r="BE559" s="10">
        <f>3/24000000*OO[[#This Row],[113 (03JUL1985 00:00:00)-Water Temperature (C)]]*OO[[#This Row],[55]]</f>
        <v>0</v>
      </c>
      <c r="BF559" s="10">
        <f>3/24000000*OO[[#This Row],[114 (03JUL1985 03:00:00)-Water Temperature (C)]]*OO[[#This Row],[56]]</f>
        <v>0</v>
      </c>
      <c r="BG559" s="10">
        <f>3/24000000*OO[[#This Row],[115 (03JUL1985 06:00:00)-Water Temperature (C)]]*OO[[#This Row],[57]]</f>
        <v>0</v>
      </c>
      <c r="BH559" s="10">
        <f>3/24000000*OO[[#This Row],[116 (03JUL1985 09:00:00)-Water Temperature (C)]]*OO[[#This Row],[58]]</f>
        <v>0</v>
      </c>
      <c r="BI559" s="10">
        <f>3/24000000*OO[[#This Row],[117 (03JUL1985 12:00:00)-Water Temperature (C)]]*OO[[#This Row],[59]]</f>
        <v>0</v>
      </c>
      <c r="BJ559" s="10">
        <f>3/24000000*OO[[#This Row],[118 (03JUL1985 15:00:00)-Water Temperature (C)]]*OO[[#This Row],[60]]</f>
        <v>0</v>
      </c>
      <c r="BK559" s="10">
        <f>3/24000000*OO[[#This Row],[119 (03JUL1985 18:00:00)-Water Temperature (C)]]*OO[[#This Row],[61]]</f>
        <v>0</v>
      </c>
      <c r="BL559" s="10">
        <f>3/24000000*OO[[#This Row],[120 (03JUL1985 21:00:00)-Water Temperature (C)]]*OO[[#This Row],[62]]</f>
        <v>0</v>
      </c>
      <c r="BM559" s="10">
        <f>3/24000000*OO[[#This Row],[121 (04JUL1985 00:00:00)-Water Temperature (C)]]*OO[[#This Row],[63]]</f>
        <v>0</v>
      </c>
      <c r="BN559" s="10">
        <f>3/24000000*OO[[#This Row],[122 (04JUL1985 03:00:00)-Water Temperature (C)]]*OO[[#This Row],[64]]</f>
        <v>0</v>
      </c>
      <c r="BO559" s="10">
        <f>3/24000000*OO[[#This Row],[123 (04JUL1985 06:00:00)-Water Temperature (C)]]*OO[[#This Row],[65]]</f>
        <v>0</v>
      </c>
      <c r="BP559" s="10">
        <f>3/24000000*OO[[#This Row],[124 (04JUL1985 09:00:00)-Water Temperature (C)]]*OO[[#This Row],[66]]</f>
        <v>0</v>
      </c>
      <c r="BQ559" s="10">
        <f>3/24000000*OO[[#This Row],[125 (04JUL1985 12:00:00)-Water Temperature (C)]]*OO[[#This Row],[67]]</f>
        <v>0</v>
      </c>
      <c r="BR559" s="10">
        <f>3/24000000*OO[[#This Row],[126 (04JUL1985 15:00:00)-Water Temperature (C)]]*OO[[#This Row],[68]]</f>
        <v>0</v>
      </c>
      <c r="BS559" s="10">
        <f>3/24000000*OO[[#This Row],[127 (04JUL1985 18:00:00)-Water Temperature (C)]]*OO[[#This Row],[69]]</f>
        <v>0</v>
      </c>
      <c r="BT559" s="10">
        <f>3/24000000*OO[[#This Row],[128 (04JUL1985 21:00:00)-Water Temperature (C)]]*OO[[#This Row],[70]]</f>
        <v>0</v>
      </c>
      <c r="BU559" s="10">
        <f>3/24000000*OO[[#This Row],[129 (05JUL1985 00:00:00)-Water Temperature (C)]]*OO[[#This Row],[71]]</f>
        <v>0</v>
      </c>
      <c r="BV559" s="10">
        <f>3/24000000*OO[[#This Row],[130 (05JUL1985 03:00:00)-Water Temperature (C)]]*OO[[#This Row],[72]]</f>
        <v>0</v>
      </c>
      <c r="BW559" s="10">
        <f>3/24000000*OO[[#This Row],[131 (05JUL1985 06:00:00)-Water Temperature (C)]]*OO[[#This Row],[73]]</f>
        <v>0</v>
      </c>
      <c r="BX559" s="10">
        <f>3/24000000*OO[[#This Row],[132 (05JUL1985 09:00:00)-Water Temperature (C)]]*OO[[#This Row],[74]]</f>
        <v>0</v>
      </c>
      <c r="BY559" s="10">
        <f>3/24000000*OO[[#This Row],[133 (05JUL1985 12:00:00)-Water Temperature (C)]]*OO[[#This Row],[75]]</f>
        <v>0</v>
      </c>
      <c r="BZ559" s="10">
        <f>3/24000000*OO[[#This Row],[134 (05JUL1985 15:00:00)-Water Temperature (C)]]*OO[[#This Row],[76]]</f>
        <v>0</v>
      </c>
      <c r="CA559" s="10">
        <f>3/24000000*OO[[#This Row],[135 (05JUL1985 18:00:00)-Water Temperature (C)]]*OO[[#This Row],[77]]</f>
        <v>0</v>
      </c>
      <c r="CB559" s="10">
        <f>3/24000000*OO[[#This Row],[136 (05JUL1985 21:00:00)-Water Temperature (C)]]*OO[[#This Row],[78]]</f>
        <v>0</v>
      </c>
      <c r="CC559" s="10">
        <f>3/24000000*OO[[#This Row],[137 (06JUL1985 00:00:00)-Water Temperature (C)]]*OO[[#This Row],[79]]</f>
        <v>0</v>
      </c>
      <c r="CD559" s="10">
        <f>3/24000000*OO[[#This Row],[138 (06JUL1985 03:00:00)-Water Temperature (C)]]*OO[[#This Row],[80]]</f>
        <v>0</v>
      </c>
      <c r="CE559" s="10">
        <f>3/24000000*OO[[#This Row],[139 (06JUL1985 06:00:00)-Water Temperature (C)]]*OO[[#This Row],[81]]</f>
        <v>0</v>
      </c>
      <c r="CF559" s="10">
        <f>3/24000000*OO[[#This Row],[140 (06JUL1985 09:00:00)-Water Temperature (C)]]*OO[[#This Row],[82]]</f>
        <v>0</v>
      </c>
      <c r="CG559" s="10">
        <f>3/24000000*OO[[#This Row],[141 (06JUL1985 12:00:00)-Water Temperature (C)]]*OO[[#This Row],[83]]</f>
        <v>0</v>
      </c>
      <c r="CH559" s="10">
        <f>3/24000000*OO[[#This Row],[142 (06JUL1985 15:00:00)-Water Temperature (C)]]*OO[[#This Row],[84]]</f>
        <v>0</v>
      </c>
      <c r="CI559" s="10">
        <f>3/24000000*OO[[#This Row],[143 (06JUL1985 18:00:00)-Water Temperature (C)]]*OO[[#This Row],[85]]</f>
        <v>0</v>
      </c>
      <c r="CJ559" s="10">
        <f>3/24000000*OO[[#This Row],[144 (06JUL1985 21:00:00)-Water Temperature (C)]]*OO[[#This Row],[86]]</f>
        <v>1.7198617166989997E-24</v>
      </c>
      <c r="CK559" s="10">
        <f>3/24000000*OO[[#This Row],[145 (07JUL1985 00:00:00)-Water Temperature (C)]]*OO[[#This Row],[87]]</f>
        <v>4.1948552117474999E-22</v>
      </c>
      <c r="CL559" s="10">
        <f>3/24000000*OO[[#This Row],[146 (07JUL1985 03:00:00)-Water Temperature (C)]]*OO[[#This Row],[88]]</f>
        <v>5.7542787381424985E-21</v>
      </c>
      <c r="CM559" s="10">
        <f>3/24000000*OO[[#This Row],[147 (07JUL1985 06:00:00)-Water Temperature (C)]]*OO[[#This Row],[89]]</f>
        <v>3.3423174934424997E-20</v>
      </c>
      <c r="CN559" s="10">
        <f>3/24000000*OO[[#This Row],[148 (07JUL1985 09:00:00)-Water Temperature (C)]]*OO[[#This Row],[90]]</f>
        <v>1.2588889812662499E-19</v>
      </c>
      <c r="CO559" s="10">
        <f>3/24000000*OO[[#This Row],[149 (07JUL1985 12:00:00)-Water Temperature (C)]]*OO[[#This Row],[91]]</f>
        <v>3.6482429543149999E-19</v>
      </c>
      <c r="CP559" s="10">
        <f>3/24000000*OO[[#This Row],[150 (07JUL1985 15:00:00)-Water Temperature (C)]]*OO[[#This Row],[92]]</f>
        <v>8.8950172743274994E-19</v>
      </c>
      <c r="CQ559" s="10">
        <f>3/24000000*OO[[#This Row],[151 (07JUL1985 18:00:00)-Water Temperature (C)]]*OO[[#This Row],[93]]</f>
        <v>1.9227569258025001E-18</v>
      </c>
      <c r="CR559" s="10">
        <f>3/24000000*OO[[#This Row],[152 (07JUL1985 21:00:00)-Water Temperature (C)]]*OO[[#This Row],[94]]</f>
        <v>4.2619162150012497E-18</v>
      </c>
      <c r="CS559" s="10">
        <f>3/24000000*OO[[#This Row],[153 (08JUL1985 00:00:00)-Water Temperature (C)]]*OO[[#This Row],[95]]</f>
        <v>1.1027469664349999E-17</v>
      </c>
      <c r="CT559" s="10">
        <f>3/24000000*OO[[#This Row],[154 (08JUL1985 03:00:00)-Water Temperature (C)]]*OO[[#This Row],[96]]</f>
        <v>2.8145936795199999E-17</v>
      </c>
      <c r="CU559" s="10">
        <f>3/24000000*OO[[#This Row],[155 (08JUL1985 06:00:00)-Water Temperature (C)]]*OO[[#This Row],[97]]</f>
        <v>6.5121975470887493E-17</v>
      </c>
      <c r="CV559" s="10">
        <f>3/24000000*OO[[#This Row],[156 (08JUL1985 09:00:00)-Water Temperature (C)]]*OO[[#This Row],[98]]</f>
        <v>1.360155181238E-16</v>
      </c>
      <c r="CW559" s="10">
        <f>3/24000000*OO[[#This Row],[157 (08JUL1985 12:00:00)-Water Temperature (C)]]*OO[[#This Row],[99]]</f>
        <v>2.6143115917800001E-16</v>
      </c>
    </row>
    <row r="560" spans="1:101" x14ac:dyDescent="0.35">
      <c r="A560" t="s">
        <v>567</v>
      </c>
      <c r="B560">
        <v>7576.5839999999998</v>
      </c>
      <c r="C560" s="10">
        <f>3/24*OO[[#This Row],[59 (26JUN1985 06:00:00)-Water Temperature (C)]]*OO[[#This Row],[1]]/SUM(OO[1])</f>
        <v>0</v>
      </c>
      <c r="D560" s="10">
        <f>3/24*OO[[#This Row],[60 (26JUN1985 09:00:00)-Water Temperature (C)]]*OO[[#This Row],[2]]/SUM(OO[2])</f>
        <v>0</v>
      </c>
      <c r="E560" s="10">
        <f>3/24*OO[[#This Row],[61 (26JUN1985 12:00:00)-Water Temperature (C)]]*OO[[#This Row],[3]]/SUM(OO[3])</f>
        <v>0</v>
      </c>
      <c r="F560" s="10">
        <f>3/24*OO[[#This Row],[62 (26JUN1985 15:00:00)-Water Temperature (C)]]*OO[[#This Row],[4]]/SUM(OO[4])</f>
        <v>0</v>
      </c>
      <c r="G560" s="10">
        <f>3/24*OO[[#This Row],[63 (26JUN1985 18:00:00)-Water Temperature (C)]]*OO[[#This Row],[5]]/SUM(OO[5])</f>
        <v>0</v>
      </c>
      <c r="H560" s="10">
        <f>3/24*OO[[#This Row],[64 (26JUN1985 21:00:00)-Water Temperature (C)]]*OO[[#This Row],[6]]/SUM(OO[6])</f>
        <v>0</v>
      </c>
      <c r="I560" s="10">
        <f>3/24*OO[[#This Row],[65 (27JUN1985 00:00:00)-Water Temperature (C)]]*OO[[#This Row],[7]]/SUM(OO[7])</f>
        <v>0</v>
      </c>
      <c r="J560" s="10">
        <f>3/24*OO[[#This Row],[66 (27JUN1985 03:00:00)-Water Temperature (C)]]*OO[[#This Row],[8]]/SUM(OO[8])</f>
        <v>0</v>
      </c>
      <c r="K560" s="10">
        <f>3/24*OO[[#This Row],[67 (27JUN1985 06:00:00)-Water Temperature (C)]]*OO[[#This Row],[9]]/SUM(OO[9])</f>
        <v>0</v>
      </c>
      <c r="L560" s="10">
        <f>3/24*OO[[#This Row],[68 (27JUN1985 09:00:00)-Water Temperature (C)]]*OO[[#This Row],[10]]/SUM(OO[10])</f>
        <v>0</v>
      </c>
      <c r="M560" s="10">
        <f>3/24*OO[[#This Row],[69 (27JUN1985 12:00:00)-Water Temperature (C)]]*OO[[#This Row],[11]]/SUM(OO[11])</f>
        <v>0</v>
      </c>
      <c r="N560" s="10">
        <f>3/24*OO[[#This Row],[70 (27JUN1985 15:00:00)-Water Temperature (C)]]*OO[[#This Row],[12]]/SUM(OO[12])</f>
        <v>0</v>
      </c>
      <c r="O560" s="10">
        <f>3/24*OO[[#This Row],[71 (27JUN1985 18:00:00)-Water Temperature (C)]]*OO[[#This Row],[13]]/SUM(OO[13])</f>
        <v>0</v>
      </c>
      <c r="P560" s="10">
        <f>3/24*OO[[#This Row],[72 (27JUN1985 21:00:00)-Water Temperature (C)]]*OO[[#This Row],[14]]/SUM(OO[14])</f>
        <v>0</v>
      </c>
      <c r="Q560" s="10">
        <f>3/24*OO[[#This Row],[73 (28JUN1985 00:00:00)-Water Temperature (C)]]*OO[[#This Row],[15]]/SUM(OO[15])</f>
        <v>0</v>
      </c>
      <c r="R560" s="10">
        <f>3/24*OO[[#This Row],[74 (28JUN1985 03:00:00)-Water Temperature (C)]]*OO[[#This Row],[16]]/SUM(OO[16])</f>
        <v>0</v>
      </c>
      <c r="S560" s="10">
        <f>3/24*OO[[#This Row],[75 (28JUN1985 06:00:00)-Water Temperature (C)]]*OO[[#This Row],[17]]/SUM(OO[17])</f>
        <v>0</v>
      </c>
      <c r="T560" s="10">
        <f>3/24*OO[[#This Row],[76 (28JUN1985 09:00:00)-Water Temperature (C)]]*OO[[#This Row],[18]]/SUM(OO[18])</f>
        <v>0</v>
      </c>
      <c r="U560" s="10">
        <f>3/24*OO[[#This Row],[77 (28JUN1985 12:00:00)-Water Temperature (C)]]*OO[[#This Row],[19]]/SUM(OO[19])</f>
        <v>0</v>
      </c>
      <c r="V560" s="10">
        <f>3/24000000*OO[[#This Row],[78 (28JUN1985 15:00:00)-Water Temperature (C)]]*OO[[#This Row],[20]]</f>
        <v>0</v>
      </c>
      <c r="W560" s="10">
        <f>3/24000000*OO[[#This Row],[79 (28JUN1985 18:00:00)-Water Temperature (C)]]*OO[[#This Row],[21]]</f>
        <v>0</v>
      </c>
      <c r="X560" s="10">
        <f>3/24000000*OO[[#This Row],[80 (28JUN1985 21:00:00)-Water Temperature (C)]]*OO[[#This Row],[22]]</f>
        <v>0</v>
      </c>
      <c r="Y560" s="10">
        <f>3/24000000*OO[[#This Row],[81 (29JUN1985 00:00:00)-Water Temperature (C)]]*OO[[#This Row],[23]]</f>
        <v>0</v>
      </c>
      <c r="Z560" s="10">
        <f>3/24000000*OO[[#This Row],[82 (29JUN1985 03:00:00)-Water Temperature (C)]]*OO[[#This Row],[24]]</f>
        <v>0</v>
      </c>
      <c r="AA560" s="10">
        <f>3/24000000*OO[[#This Row],[83 (29JUN1985 06:00:00)-Water Temperature (C)]]*OO[[#This Row],[25]]</f>
        <v>0</v>
      </c>
      <c r="AB560" s="10">
        <f>3/24000000*OO[[#This Row],[84 (29JUN1985 09:00:00)-Water Temperature (C)]]*OO[[#This Row],[26]]</f>
        <v>0</v>
      </c>
      <c r="AC560" s="10">
        <f>3/24000000*OO[[#This Row],[85 (29JUN1985 12:00:00)-Water Temperature (C)]]*OO[[#This Row],[27]]</f>
        <v>0</v>
      </c>
      <c r="AD560" s="10">
        <f>3/24000000*OO[[#This Row],[86 (29JUN1985 15:00:00)-Water Temperature (C)]]*OO[[#This Row],[28]]</f>
        <v>0</v>
      </c>
      <c r="AE560" s="10">
        <f>3/24000000*OO[[#This Row],[88 (29JUN1985 21:00:00)-Water Temperature (C)]]*OO[[#This Row],[30]]</f>
        <v>0</v>
      </c>
      <c r="AF560" s="10">
        <f>3/24000000*OO[[#This Row],[88 (29JUN1985 21:00:00)-Water Temperature (C)]]*OO[[#This Row],[30]]</f>
        <v>0</v>
      </c>
      <c r="AG560" s="10">
        <f>3/24000000*OO[[#This Row],[89 (30JUN1985 00:00:00)-Water Temperature (C)]]*OO[[#This Row],[31]]</f>
        <v>0</v>
      </c>
      <c r="AH560" s="10">
        <f>3/24000000*OO[[#This Row],[90 (30JUN1985 03:00:00)-Water Temperature (C)]]*OO[[#This Row],[32]]</f>
        <v>0</v>
      </c>
      <c r="AI560" s="10">
        <f>3/24000000*OO[[#This Row],[91 (30JUN1985 06:00:00)-Water Temperature (C)]]*OO[[#This Row],[33]]</f>
        <v>0</v>
      </c>
      <c r="AJ560" s="10">
        <f>3/24000000*OO[[#This Row],[92 (30JUN1985 09:00:00)-Water Temperature (C)]]*OO[[#This Row],[34]]</f>
        <v>0</v>
      </c>
      <c r="AK560" s="10">
        <f>3/24000000*OO[[#This Row],[93 (30JUN1985 12:00:00)-Water Temperature (C)]]*OO[[#This Row],[35]]</f>
        <v>0</v>
      </c>
      <c r="AL560" s="10">
        <f>3/24000000*OO[[#This Row],[94 (30JUN1985 15:00:00)-Water Temperature (C)]]*OO[[#This Row],[36]]</f>
        <v>0</v>
      </c>
      <c r="AM560" s="10">
        <f>3/24000000*OO[[#This Row],[95 (30JUN1985 18:00:00)-Water Temperature (C)]]*OO[[#This Row],[37]]</f>
        <v>0</v>
      </c>
      <c r="AN560" s="10">
        <f>3/24000000*OO[[#This Row],[96 (30JUN1985 21:00:00)-Water Temperature (C)]]*OO[[#This Row],[38]]</f>
        <v>0</v>
      </c>
      <c r="AO560" s="10">
        <f>3/24000000*OO[[#This Row],[97 (01JUL1985 00:00:00)-Water Temperature (C)]]*OO[[#This Row],[39]]</f>
        <v>0</v>
      </c>
      <c r="AP560" s="10">
        <f>3/24000000*OO[[#This Row],[98 (01JUL1985 03:00:00)-Water Temperature (C)]]*OO[[#This Row],[40]]</f>
        <v>0</v>
      </c>
      <c r="AQ560" s="10">
        <f>3/24000000*OO[[#This Row],[99 (01JUL1985 06:00:00)-Water Temperature (C)]]*OO[[#This Row],[41]]</f>
        <v>0</v>
      </c>
      <c r="AR560" s="10">
        <f>3/24000000*OO[[#This Row],[100 (01JUL1985 09:00:00)-Water Temperature (C)]]*OO[[#This Row],[42]]</f>
        <v>0</v>
      </c>
      <c r="AS560" s="10">
        <f>3/24000000*OO[[#This Row],[101 (01JUL1985 12:00:00)-Water Temperature (C)]]*OO[[#This Row],[43]]</f>
        <v>0</v>
      </c>
      <c r="AT560" s="10">
        <f>3/24000000*OO[[#This Row],[102 (01JUL1985 15:00:00)-Water Temperature (C)]]*OO[[#This Row],[44]]</f>
        <v>0</v>
      </c>
      <c r="AU560" s="10">
        <f>3/24000000*OO[[#This Row],[103 (01JUL1985 18:00:00)-Water Temperature (C)]]*OO[[#This Row],[45]]</f>
        <v>0</v>
      </c>
      <c r="AV560" s="10">
        <f>3/24000000*OO[[#This Row],[104 (01JUL1985 21:00:00)-Water Temperature (C)]]*OO[[#This Row],[46]]</f>
        <v>0</v>
      </c>
      <c r="AW560" s="10">
        <f>3/24000000*OO[[#This Row],[105 (02JUL1985 00:00:00)-Water Temperature (C)]]*OO[[#This Row],[47]]</f>
        <v>0</v>
      </c>
      <c r="AX560" s="10">
        <f>3/24000000*OO[[#This Row],[106 (02JUL1985 03:00:00)-Water Temperature (C)]]*OO[[#This Row],[48]]</f>
        <v>0</v>
      </c>
      <c r="AY560" s="10">
        <f>3/24000000*OO[[#This Row],[107 (02JUL1985 06:00:00)-Water Temperature (C)]]*OO[[#This Row],[49]]</f>
        <v>0</v>
      </c>
      <c r="AZ560" s="10">
        <f>3/24000000*OO[[#This Row],[108 (02JUL1985 09:00:00)-Water Temperature (C)]]*OO[[#This Row],[50]]</f>
        <v>0</v>
      </c>
      <c r="BA560" s="10">
        <f>3/24000000*OO[[#This Row],[109 (02JUL1985 12:00:00)-Water Temperature (C)]]*OO[[#This Row],[51]]</f>
        <v>0</v>
      </c>
      <c r="BB560" s="10">
        <f>3/24000000*OO[[#This Row],[110 (02JUL1985 15:00:00)-Water Temperature (C)]]*OO[[#This Row],[52]]</f>
        <v>0</v>
      </c>
      <c r="BC560" s="10">
        <f>3/24000000*OO[[#This Row],[111 (02JUL1985 18:00:00)-Water Temperature (C)]]*OO[[#This Row],[53]]</f>
        <v>0</v>
      </c>
      <c r="BD560" s="10">
        <f>3/24000000*OO[[#This Row],[112 (02JUL1985 21:00:00)-Water Temperature (C)]]*OO[[#This Row],[54]]</f>
        <v>0</v>
      </c>
      <c r="BE560" s="10">
        <f>3/24000000*OO[[#This Row],[113 (03JUL1985 00:00:00)-Water Temperature (C)]]*OO[[#This Row],[55]]</f>
        <v>0</v>
      </c>
      <c r="BF560" s="10">
        <f>3/24000000*OO[[#This Row],[114 (03JUL1985 03:00:00)-Water Temperature (C)]]*OO[[#This Row],[56]]</f>
        <v>0</v>
      </c>
      <c r="BG560" s="10">
        <f>3/24000000*OO[[#This Row],[115 (03JUL1985 06:00:00)-Water Temperature (C)]]*OO[[#This Row],[57]]</f>
        <v>0</v>
      </c>
      <c r="BH560" s="10">
        <f>3/24000000*OO[[#This Row],[116 (03JUL1985 09:00:00)-Water Temperature (C)]]*OO[[#This Row],[58]]</f>
        <v>0</v>
      </c>
      <c r="BI560" s="10">
        <f>3/24000000*OO[[#This Row],[117 (03JUL1985 12:00:00)-Water Temperature (C)]]*OO[[#This Row],[59]]</f>
        <v>0</v>
      </c>
      <c r="BJ560" s="10">
        <f>3/24000000*OO[[#This Row],[118 (03JUL1985 15:00:00)-Water Temperature (C)]]*OO[[#This Row],[60]]</f>
        <v>0</v>
      </c>
      <c r="BK560" s="10">
        <f>3/24000000*OO[[#This Row],[119 (03JUL1985 18:00:00)-Water Temperature (C)]]*OO[[#This Row],[61]]</f>
        <v>0</v>
      </c>
      <c r="BL560" s="10">
        <f>3/24000000*OO[[#This Row],[120 (03JUL1985 21:00:00)-Water Temperature (C)]]*OO[[#This Row],[62]]</f>
        <v>0</v>
      </c>
      <c r="BM560" s="10">
        <f>3/24000000*OO[[#This Row],[121 (04JUL1985 00:00:00)-Water Temperature (C)]]*OO[[#This Row],[63]]</f>
        <v>0</v>
      </c>
      <c r="BN560" s="10">
        <f>3/24000000*OO[[#This Row],[122 (04JUL1985 03:00:00)-Water Temperature (C)]]*OO[[#This Row],[64]]</f>
        <v>0</v>
      </c>
      <c r="BO560" s="10">
        <f>3/24000000*OO[[#This Row],[123 (04JUL1985 06:00:00)-Water Temperature (C)]]*OO[[#This Row],[65]]</f>
        <v>0</v>
      </c>
      <c r="BP560" s="10">
        <f>3/24000000*OO[[#This Row],[124 (04JUL1985 09:00:00)-Water Temperature (C)]]*OO[[#This Row],[66]]</f>
        <v>0</v>
      </c>
      <c r="BQ560" s="10">
        <f>3/24000000*OO[[#This Row],[125 (04JUL1985 12:00:00)-Water Temperature (C)]]*OO[[#This Row],[67]]</f>
        <v>0</v>
      </c>
      <c r="BR560" s="10">
        <f>3/24000000*OO[[#This Row],[126 (04JUL1985 15:00:00)-Water Temperature (C)]]*OO[[#This Row],[68]]</f>
        <v>0</v>
      </c>
      <c r="BS560" s="10">
        <f>3/24000000*OO[[#This Row],[127 (04JUL1985 18:00:00)-Water Temperature (C)]]*OO[[#This Row],[69]]</f>
        <v>0</v>
      </c>
      <c r="BT560" s="10">
        <f>3/24000000*OO[[#This Row],[128 (04JUL1985 21:00:00)-Water Temperature (C)]]*OO[[#This Row],[70]]</f>
        <v>0</v>
      </c>
      <c r="BU560" s="10">
        <f>3/24000000*OO[[#This Row],[129 (05JUL1985 00:00:00)-Water Temperature (C)]]*OO[[#This Row],[71]]</f>
        <v>0</v>
      </c>
      <c r="BV560" s="10">
        <f>3/24000000*OO[[#This Row],[130 (05JUL1985 03:00:00)-Water Temperature (C)]]*OO[[#This Row],[72]]</f>
        <v>0</v>
      </c>
      <c r="BW560" s="10">
        <f>3/24000000*OO[[#This Row],[131 (05JUL1985 06:00:00)-Water Temperature (C)]]*OO[[#This Row],[73]]</f>
        <v>0</v>
      </c>
      <c r="BX560" s="10">
        <f>3/24000000*OO[[#This Row],[132 (05JUL1985 09:00:00)-Water Temperature (C)]]*OO[[#This Row],[74]]</f>
        <v>0</v>
      </c>
      <c r="BY560" s="10">
        <f>3/24000000*OO[[#This Row],[133 (05JUL1985 12:00:00)-Water Temperature (C)]]*OO[[#This Row],[75]]</f>
        <v>0</v>
      </c>
      <c r="BZ560" s="10">
        <f>3/24000000*OO[[#This Row],[134 (05JUL1985 15:00:00)-Water Temperature (C)]]*OO[[#This Row],[76]]</f>
        <v>0</v>
      </c>
      <c r="CA560" s="10">
        <f>3/24000000*OO[[#This Row],[135 (05JUL1985 18:00:00)-Water Temperature (C)]]*OO[[#This Row],[77]]</f>
        <v>0</v>
      </c>
      <c r="CB560" s="10">
        <f>3/24000000*OO[[#This Row],[136 (05JUL1985 21:00:00)-Water Temperature (C)]]*OO[[#This Row],[78]]</f>
        <v>0</v>
      </c>
      <c r="CC560" s="10">
        <f>3/24000000*OO[[#This Row],[137 (06JUL1985 00:00:00)-Water Temperature (C)]]*OO[[#This Row],[79]]</f>
        <v>0</v>
      </c>
      <c r="CD560" s="10">
        <f>3/24000000*OO[[#This Row],[138 (06JUL1985 03:00:00)-Water Temperature (C)]]*OO[[#This Row],[80]]</f>
        <v>0</v>
      </c>
      <c r="CE560" s="10">
        <f>3/24000000*OO[[#This Row],[139 (06JUL1985 06:00:00)-Water Temperature (C)]]*OO[[#This Row],[81]]</f>
        <v>0</v>
      </c>
      <c r="CF560" s="10">
        <f>3/24000000*OO[[#This Row],[140 (06JUL1985 09:00:00)-Water Temperature (C)]]*OO[[#This Row],[82]]</f>
        <v>0</v>
      </c>
      <c r="CG560" s="10">
        <f>3/24000000*OO[[#This Row],[141 (06JUL1985 12:00:00)-Water Temperature (C)]]*OO[[#This Row],[83]]</f>
        <v>0</v>
      </c>
      <c r="CH560" s="10">
        <f>3/24000000*OO[[#This Row],[142 (06JUL1985 15:00:00)-Water Temperature (C)]]*OO[[#This Row],[84]]</f>
        <v>0</v>
      </c>
      <c r="CI560" s="10">
        <f>3/24000000*OO[[#This Row],[143 (06JUL1985 18:00:00)-Water Temperature (C)]]*OO[[#This Row],[85]]</f>
        <v>0</v>
      </c>
      <c r="CJ560" s="10">
        <f>3/24000000*OO[[#This Row],[144 (06JUL1985 21:00:00)-Water Temperature (C)]]*OO[[#This Row],[86]]</f>
        <v>1.5942443293676249E-26</v>
      </c>
      <c r="CK560" s="10">
        <f>3/24000000*OO[[#This Row],[145 (07JUL1985 00:00:00)-Water Temperature (C)]]*OO[[#This Row],[87]]</f>
        <v>1.1262164914271249E-23</v>
      </c>
      <c r="CL560" s="10">
        <f>3/24000000*OO[[#This Row],[146 (07JUL1985 03:00:00)-Water Temperature (C)]]*OO[[#This Row],[88]]</f>
        <v>2.4998838794859998E-22</v>
      </c>
      <c r="CM560" s="10">
        <f>3/24000000*OO[[#This Row],[147 (07JUL1985 06:00:00)-Water Temperature (C)]]*OO[[#This Row],[89]]</f>
        <v>1.9780489761078749E-21</v>
      </c>
      <c r="CN560" s="10">
        <f>3/24000000*OO[[#This Row],[148 (07JUL1985 09:00:00)-Water Temperature (C)]]*OO[[#This Row],[90]]</f>
        <v>9.3770981692799999E-21</v>
      </c>
      <c r="CO560" s="10">
        <f>3/24000000*OO[[#This Row],[149 (07JUL1985 12:00:00)-Water Temperature (C)]]*OO[[#This Row],[91]]</f>
        <v>3.2608270463825002E-20</v>
      </c>
      <c r="CP560" s="10">
        <f>3/24000000*OO[[#This Row],[150 (07JUL1985 15:00:00)-Water Temperature (C)]]*OO[[#This Row],[92]]</f>
        <v>9.2269364470149998E-20</v>
      </c>
      <c r="CQ560" s="10">
        <f>3/24000000*OO[[#This Row],[151 (07JUL1985 18:00:00)-Water Temperature (C)]]*OO[[#This Row],[93]]</f>
        <v>2.256799513992E-19</v>
      </c>
      <c r="CR560" s="10">
        <f>3/24000000*OO[[#This Row],[152 (07JUL1985 21:00:00)-Water Temperature (C)]]*OO[[#This Row],[94]]</f>
        <v>7.0509394693999992E-19</v>
      </c>
      <c r="CS560" s="10">
        <f>3/24000000*OO[[#This Row],[153 (08JUL1985 00:00:00)-Water Temperature (C)]]*OO[[#This Row],[95]]</f>
        <v>3.0502678149912504E-18</v>
      </c>
      <c r="CT560" s="10">
        <f>3/24000000*OO[[#This Row],[154 (08JUL1985 03:00:00)-Water Temperature (C)]]*OO[[#This Row],[96]]</f>
        <v>1.0494017744763748E-17</v>
      </c>
      <c r="CU560" s="10">
        <f>3/24000000*OO[[#This Row],[155 (08JUL1985 06:00:00)-Water Temperature (C)]]*OO[[#This Row],[97]]</f>
        <v>2.8597012993750001E-17</v>
      </c>
      <c r="CV560" s="10">
        <f>3/24000000*OO[[#This Row],[156 (08JUL1985 09:00:00)-Water Temperature (C)]]*OO[[#This Row],[98]]</f>
        <v>6.6057033757499996E-17</v>
      </c>
      <c r="CW560" s="10">
        <f>3/24000000*OO[[#This Row],[157 (08JUL1985 12:00:00)-Water Temperature (C)]]*OO[[#This Row],[99]]</f>
        <v>1.36047769802E-16</v>
      </c>
    </row>
    <row r="561" spans="1:102" x14ac:dyDescent="0.35">
      <c r="A561" t="s">
        <v>568</v>
      </c>
      <c r="B561">
        <v>10575.66</v>
      </c>
      <c r="C561" s="10">
        <f>3/24*OO[[#This Row],[59 (26JUN1985 06:00:00)-Water Temperature (C)]]*OO[[#This Row],[1]]/SUM(OO[1])</f>
        <v>0</v>
      </c>
      <c r="D561" s="10">
        <f>3/24*OO[[#This Row],[60 (26JUN1985 09:00:00)-Water Temperature (C)]]*OO[[#This Row],[2]]/SUM(OO[2])</f>
        <v>0</v>
      </c>
      <c r="E561" s="10">
        <f>3/24*OO[[#This Row],[61 (26JUN1985 12:00:00)-Water Temperature (C)]]*OO[[#This Row],[3]]/SUM(OO[3])</f>
        <v>0</v>
      </c>
      <c r="F561" s="10">
        <f>3/24*OO[[#This Row],[62 (26JUN1985 15:00:00)-Water Temperature (C)]]*OO[[#This Row],[4]]/SUM(OO[4])</f>
        <v>0</v>
      </c>
      <c r="G561" s="10">
        <f>3/24*OO[[#This Row],[63 (26JUN1985 18:00:00)-Water Temperature (C)]]*OO[[#This Row],[5]]/SUM(OO[5])</f>
        <v>0</v>
      </c>
      <c r="H561" s="10">
        <f>3/24*OO[[#This Row],[64 (26JUN1985 21:00:00)-Water Temperature (C)]]*OO[[#This Row],[6]]/SUM(OO[6])</f>
        <v>0</v>
      </c>
      <c r="I561" s="10">
        <f>3/24*OO[[#This Row],[65 (27JUN1985 00:00:00)-Water Temperature (C)]]*OO[[#This Row],[7]]/SUM(OO[7])</f>
        <v>0</v>
      </c>
      <c r="J561" s="10">
        <f>3/24*OO[[#This Row],[66 (27JUN1985 03:00:00)-Water Temperature (C)]]*OO[[#This Row],[8]]/SUM(OO[8])</f>
        <v>0</v>
      </c>
      <c r="K561" s="10">
        <f>3/24*OO[[#This Row],[67 (27JUN1985 06:00:00)-Water Temperature (C)]]*OO[[#This Row],[9]]/SUM(OO[9])</f>
        <v>0</v>
      </c>
      <c r="L561" s="10">
        <f>3/24*OO[[#This Row],[68 (27JUN1985 09:00:00)-Water Temperature (C)]]*OO[[#This Row],[10]]/SUM(OO[10])</f>
        <v>0</v>
      </c>
      <c r="M561" s="10">
        <f>3/24*OO[[#This Row],[69 (27JUN1985 12:00:00)-Water Temperature (C)]]*OO[[#This Row],[11]]/SUM(OO[11])</f>
        <v>0</v>
      </c>
      <c r="N561" s="10">
        <f>3/24*OO[[#This Row],[70 (27JUN1985 15:00:00)-Water Temperature (C)]]*OO[[#This Row],[12]]/SUM(OO[12])</f>
        <v>0</v>
      </c>
      <c r="O561" s="10">
        <f>3/24*OO[[#This Row],[71 (27JUN1985 18:00:00)-Water Temperature (C)]]*OO[[#This Row],[13]]/SUM(OO[13])</f>
        <v>0</v>
      </c>
      <c r="P561" s="10">
        <f>3/24*OO[[#This Row],[72 (27JUN1985 21:00:00)-Water Temperature (C)]]*OO[[#This Row],[14]]/SUM(OO[14])</f>
        <v>0</v>
      </c>
      <c r="Q561" s="10">
        <f>3/24*OO[[#This Row],[73 (28JUN1985 00:00:00)-Water Temperature (C)]]*OO[[#This Row],[15]]/SUM(OO[15])</f>
        <v>0</v>
      </c>
      <c r="R561" s="10">
        <f>3/24*OO[[#This Row],[74 (28JUN1985 03:00:00)-Water Temperature (C)]]*OO[[#This Row],[16]]/SUM(OO[16])</f>
        <v>0</v>
      </c>
      <c r="S561" s="10">
        <f>3/24*OO[[#This Row],[75 (28JUN1985 06:00:00)-Water Temperature (C)]]*OO[[#This Row],[17]]/SUM(OO[17])</f>
        <v>0</v>
      </c>
      <c r="T561" s="10">
        <f>3/24*OO[[#This Row],[76 (28JUN1985 09:00:00)-Water Temperature (C)]]*OO[[#This Row],[18]]/SUM(OO[18])</f>
        <v>0</v>
      </c>
      <c r="U561" s="10">
        <f>3/24*OO[[#This Row],[77 (28JUN1985 12:00:00)-Water Temperature (C)]]*OO[[#This Row],[19]]/SUM(OO[19])</f>
        <v>0</v>
      </c>
      <c r="V561" s="10">
        <f>3/24000000*OO[[#This Row],[78 (28JUN1985 15:00:00)-Water Temperature (C)]]*OO[[#This Row],[20]]</f>
        <v>0</v>
      </c>
      <c r="W561" s="10">
        <f>3/24000000*OO[[#This Row],[79 (28JUN1985 18:00:00)-Water Temperature (C)]]*OO[[#This Row],[21]]</f>
        <v>0</v>
      </c>
      <c r="X561" s="10">
        <f>3/24000000*OO[[#This Row],[80 (28JUN1985 21:00:00)-Water Temperature (C)]]*OO[[#This Row],[22]]</f>
        <v>0</v>
      </c>
      <c r="Y561" s="10">
        <f>3/24000000*OO[[#This Row],[81 (29JUN1985 00:00:00)-Water Temperature (C)]]*OO[[#This Row],[23]]</f>
        <v>0</v>
      </c>
      <c r="Z561" s="10">
        <f>3/24000000*OO[[#This Row],[82 (29JUN1985 03:00:00)-Water Temperature (C)]]*OO[[#This Row],[24]]</f>
        <v>0</v>
      </c>
      <c r="AA561" s="10">
        <f>3/24000000*OO[[#This Row],[83 (29JUN1985 06:00:00)-Water Temperature (C)]]*OO[[#This Row],[25]]</f>
        <v>0</v>
      </c>
      <c r="AB561" s="10">
        <f>3/24000000*OO[[#This Row],[84 (29JUN1985 09:00:00)-Water Temperature (C)]]*OO[[#This Row],[26]]</f>
        <v>0</v>
      </c>
      <c r="AC561" s="10">
        <f>3/24000000*OO[[#This Row],[85 (29JUN1985 12:00:00)-Water Temperature (C)]]*OO[[#This Row],[27]]</f>
        <v>0</v>
      </c>
      <c r="AD561" s="10">
        <f>3/24000000*OO[[#This Row],[86 (29JUN1985 15:00:00)-Water Temperature (C)]]*OO[[#This Row],[28]]</f>
        <v>0</v>
      </c>
      <c r="AE561" s="10">
        <f>3/24000000*OO[[#This Row],[88 (29JUN1985 21:00:00)-Water Temperature (C)]]*OO[[#This Row],[30]]</f>
        <v>0</v>
      </c>
      <c r="AF561" s="10">
        <f>3/24000000*OO[[#This Row],[88 (29JUN1985 21:00:00)-Water Temperature (C)]]*OO[[#This Row],[30]]</f>
        <v>0</v>
      </c>
      <c r="AG561" s="10">
        <f>3/24000000*OO[[#This Row],[89 (30JUN1985 00:00:00)-Water Temperature (C)]]*OO[[#This Row],[31]]</f>
        <v>0</v>
      </c>
      <c r="AH561" s="10">
        <f>3/24000000*OO[[#This Row],[90 (30JUN1985 03:00:00)-Water Temperature (C)]]*OO[[#This Row],[32]]</f>
        <v>0</v>
      </c>
      <c r="AI561" s="10">
        <f>3/24000000*OO[[#This Row],[91 (30JUN1985 06:00:00)-Water Temperature (C)]]*OO[[#This Row],[33]]</f>
        <v>0</v>
      </c>
      <c r="AJ561" s="10">
        <f>3/24000000*OO[[#This Row],[92 (30JUN1985 09:00:00)-Water Temperature (C)]]*OO[[#This Row],[34]]</f>
        <v>0</v>
      </c>
      <c r="AK561" s="10">
        <f>3/24000000*OO[[#This Row],[93 (30JUN1985 12:00:00)-Water Temperature (C)]]*OO[[#This Row],[35]]</f>
        <v>0</v>
      </c>
      <c r="AL561" s="10">
        <f>3/24000000*OO[[#This Row],[94 (30JUN1985 15:00:00)-Water Temperature (C)]]*OO[[#This Row],[36]]</f>
        <v>0</v>
      </c>
      <c r="AM561" s="10">
        <f>3/24000000*OO[[#This Row],[95 (30JUN1985 18:00:00)-Water Temperature (C)]]*OO[[#This Row],[37]]</f>
        <v>0</v>
      </c>
      <c r="AN561" s="10">
        <f>3/24000000*OO[[#This Row],[96 (30JUN1985 21:00:00)-Water Temperature (C)]]*OO[[#This Row],[38]]</f>
        <v>0</v>
      </c>
      <c r="AO561" s="10">
        <f>3/24000000*OO[[#This Row],[97 (01JUL1985 00:00:00)-Water Temperature (C)]]*OO[[#This Row],[39]]</f>
        <v>0</v>
      </c>
      <c r="AP561" s="10">
        <f>3/24000000*OO[[#This Row],[98 (01JUL1985 03:00:00)-Water Temperature (C)]]*OO[[#This Row],[40]]</f>
        <v>0</v>
      </c>
      <c r="AQ561" s="10">
        <f>3/24000000*OO[[#This Row],[99 (01JUL1985 06:00:00)-Water Temperature (C)]]*OO[[#This Row],[41]]</f>
        <v>0</v>
      </c>
      <c r="AR561" s="10">
        <f>3/24000000*OO[[#This Row],[100 (01JUL1985 09:00:00)-Water Temperature (C)]]*OO[[#This Row],[42]]</f>
        <v>0</v>
      </c>
      <c r="AS561" s="10">
        <f>3/24000000*OO[[#This Row],[101 (01JUL1985 12:00:00)-Water Temperature (C)]]*OO[[#This Row],[43]]</f>
        <v>0</v>
      </c>
      <c r="AT561" s="10">
        <f>3/24000000*OO[[#This Row],[102 (01JUL1985 15:00:00)-Water Temperature (C)]]*OO[[#This Row],[44]]</f>
        <v>0</v>
      </c>
      <c r="AU561" s="10">
        <f>3/24000000*OO[[#This Row],[103 (01JUL1985 18:00:00)-Water Temperature (C)]]*OO[[#This Row],[45]]</f>
        <v>0</v>
      </c>
      <c r="AV561" s="10">
        <f>3/24000000*OO[[#This Row],[104 (01JUL1985 21:00:00)-Water Temperature (C)]]*OO[[#This Row],[46]]</f>
        <v>0</v>
      </c>
      <c r="AW561" s="10">
        <f>3/24000000*OO[[#This Row],[105 (02JUL1985 00:00:00)-Water Temperature (C)]]*OO[[#This Row],[47]]</f>
        <v>0</v>
      </c>
      <c r="AX561" s="10">
        <f>3/24000000*OO[[#This Row],[106 (02JUL1985 03:00:00)-Water Temperature (C)]]*OO[[#This Row],[48]]</f>
        <v>0</v>
      </c>
      <c r="AY561" s="10">
        <f>3/24000000*OO[[#This Row],[107 (02JUL1985 06:00:00)-Water Temperature (C)]]*OO[[#This Row],[49]]</f>
        <v>0</v>
      </c>
      <c r="AZ561" s="10">
        <f>3/24000000*OO[[#This Row],[108 (02JUL1985 09:00:00)-Water Temperature (C)]]*OO[[#This Row],[50]]</f>
        <v>0</v>
      </c>
      <c r="BA561" s="10">
        <f>3/24000000*OO[[#This Row],[109 (02JUL1985 12:00:00)-Water Temperature (C)]]*OO[[#This Row],[51]]</f>
        <v>0</v>
      </c>
      <c r="BB561" s="10">
        <f>3/24000000*OO[[#This Row],[110 (02JUL1985 15:00:00)-Water Temperature (C)]]*OO[[#This Row],[52]]</f>
        <v>0</v>
      </c>
      <c r="BC561" s="10">
        <f>3/24000000*OO[[#This Row],[111 (02JUL1985 18:00:00)-Water Temperature (C)]]*OO[[#This Row],[53]]</f>
        <v>0</v>
      </c>
      <c r="BD561" s="10">
        <f>3/24000000*OO[[#This Row],[112 (02JUL1985 21:00:00)-Water Temperature (C)]]*OO[[#This Row],[54]]</f>
        <v>0</v>
      </c>
      <c r="BE561" s="10">
        <f>3/24000000*OO[[#This Row],[113 (03JUL1985 00:00:00)-Water Temperature (C)]]*OO[[#This Row],[55]]</f>
        <v>0</v>
      </c>
      <c r="BF561" s="10">
        <f>3/24000000*OO[[#This Row],[114 (03JUL1985 03:00:00)-Water Temperature (C)]]*OO[[#This Row],[56]]</f>
        <v>0</v>
      </c>
      <c r="BG561" s="10">
        <f>3/24000000*OO[[#This Row],[115 (03JUL1985 06:00:00)-Water Temperature (C)]]*OO[[#This Row],[57]]</f>
        <v>0</v>
      </c>
      <c r="BH561" s="10">
        <f>3/24000000*OO[[#This Row],[116 (03JUL1985 09:00:00)-Water Temperature (C)]]*OO[[#This Row],[58]]</f>
        <v>0</v>
      </c>
      <c r="BI561" s="10">
        <f>3/24000000*OO[[#This Row],[117 (03JUL1985 12:00:00)-Water Temperature (C)]]*OO[[#This Row],[59]]</f>
        <v>0</v>
      </c>
      <c r="BJ561" s="10">
        <f>3/24000000*OO[[#This Row],[118 (03JUL1985 15:00:00)-Water Temperature (C)]]*OO[[#This Row],[60]]</f>
        <v>0</v>
      </c>
      <c r="BK561" s="10">
        <f>3/24000000*OO[[#This Row],[119 (03JUL1985 18:00:00)-Water Temperature (C)]]*OO[[#This Row],[61]]</f>
        <v>0</v>
      </c>
      <c r="BL561" s="10">
        <f>3/24000000*OO[[#This Row],[120 (03JUL1985 21:00:00)-Water Temperature (C)]]*OO[[#This Row],[62]]</f>
        <v>0</v>
      </c>
      <c r="BM561" s="10">
        <f>3/24000000*OO[[#This Row],[121 (04JUL1985 00:00:00)-Water Temperature (C)]]*OO[[#This Row],[63]]</f>
        <v>0</v>
      </c>
      <c r="BN561" s="10">
        <f>3/24000000*OO[[#This Row],[122 (04JUL1985 03:00:00)-Water Temperature (C)]]*OO[[#This Row],[64]]</f>
        <v>0</v>
      </c>
      <c r="BO561" s="10">
        <f>3/24000000*OO[[#This Row],[123 (04JUL1985 06:00:00)-Water Temperature (C)]]*OO[[#This Row],[65]]</f>
        <v>0</v>
      </c>
      <c r="BP561" s="10">
        <f>3/24000000*OO[[#This Row],[124 (04JUL1985 09:00:00)-Water Temperature (C)]]*OO[[#This Row],[66]]</f>
        <v>0</v>
      </c>
      <c r="BQ561" s="10">
        <f>3/24000000*OO[[#This Row],[125 (04JUL1985 12:00:00)-Water Temperature (C)]]*OO[[#This Row],[67]]</f>
        <v>0</v>
      </c>
      <c r="BR561" s="10">
        <f>3/24000000*OO[[#This Row],[126 (04JUL1985 15:00:00)-Water Temperature (C)]]*OO[[#This Row],[68]]</f>
        <v>0</v>
      </c>
      <c r="BS561" s="10">
        <f>3/24000000*OO[[#This Row],[127 (04JUL1985 18:00:00)-Water Temperature (C)]]*OO[[#This Row],[69]]</f>
        <v>0</v>
      </c>
      <c r="BT561" s="10">
        <f>3/24000000*OO[[#This Row],[128 (04JUL1985 21:00:00)-Water Temperature (C)]]*OO[[#This Row],[70]]</f>
        <v>0</v>
      </c>
      <c r="BU561" s="10">
        <f>3/24000000*OO[[#This Row],[129 (05JUL1985 00:00:00)-Water Temperature (C)]]*OO[[#This Row],[71]]</f>
        <v>0</v>
      </c>
      <c r="BV561" s="10">
        <f>3/24000000*OO[[#This Row],[130 (05JUL1985 03:00:00)-Water Temperature (C)]]*OO[[#This Row],[72]]</f>
        <v>0</v>
      </c>
      <c r="BW561" s="10">
        <f>3/24000000*OO[[#This Row],[131 (05JUL1985 06:00:00)-Water Temperature (C)]]*OO[[#This Row],[73]]</f>
        <v>0</v>
      </c>
      <c r="BX561" s="10">
        <f>3/24000000*OO[[#This Row],[132 (05JUL1985 09:00:00)-Water Temperature (C)]]*OO[[#This Row],[74]]</f>
        <v>0</v>
      </c>
      <c r="BY561" s="10">
        <f>3/24000000*OO[[#This Row],[133 (05JUL1985 12:00:00)-Water Temperature (C)]]*OO[[#This Row],[75]]</f>
        <v>0</v>
      </c>
      <c r="BZ561" s="10">
        <f>3/24000000*OO[[#This Row],[134 (05JUL1985 15:00:00)-Water Temperature (C)]]*OO[[#This Row],[76]]</f>
        <v>0</v>
      </c>
      <c r="CA561" s="10">
        <f>3/24000000*OO[[#This Row],[135 (05JUL1985 18:00:00)-Water Temperature (C)]]*OO[[#This Row],[77]]</f>
        <v>0</v>
      </c>
      <c r="CB561" s="10">
        <f>3/24000000*OO[[#This Row],[136 (05JUL1985 21:00:00)-Water Temperature (C)]]*OO[[#This Row],[78]]</f>
        <v>0</v>
      </c>
      <c r="CC561" s="10">
        <f>3/24000000*OO[[#This Row],[137 (06JUL1985 00:00:00)-Water Temperature (C)]]*OO[[#This Row],[79]]</f>
        <v>0</v>
      </c>
      <c r="CD561" s="10">
        <f>3/24000000*OO[[#This Row],[138 (06JUL1985 03:00:00)-Water Temperature (C)]]*OO[[#This Row],[80]]</f>
        <v>0</v>
      </c>
      <c r="CE561" s="10">
        <f>3/24000000*OO[[#This Row],[139 (06JUL1985 06:00:00)-Water Temperature (C)]]*OO[[#This Row],[81]]</f>
        <v>0</v>
      </c>
      <c r="CF561" s="10">
        <f>3/24000000*OO[[#This Row],[140 (06JUL1985 09:00:00)-Water Temperature (C)]]*OO[[#This Row],[82]]</f>
        <v>0</v>
      </c>
      <c r="CG561" s="10">
        <f>3/24000000*OO[[#This Row],[141 (06JUL1985 12:00:00)-Water Temperature (C)]]*OO[[#This Row],[83]]</f>
        <v>0</v>
      </c>
      <c r="CH561" s="10">
        <f>3/24000000*OO[[#This Row],[142 (06JUL1985 15:00:00)-Water Temperature (C)]]*OO[[#This Row],[84]]</f>
        <v>0</v>
      </c>
      <c r="CI561" s="10">
        <f>3/24000000*OO[[#This Row],[143 (06JUL1985 18:00:00)-Water Temperature (C)]]*OO[[#This Row],[85]]</f>
        <v>0</v>
      </c>
      <c r="CJ561" s="10">
        <f>3/24000000*OO[[#This Row],[144 (06JUL1985 21:00:00)-Water Temperature (C)]]*OO[[#This Row],[86]]</f>
        <v>-1.1591673826477499E-31</v>
      </c>
      <c r="CK561" s="10">
        <f>3/24000000*OO[[#This Row],[145 (07JUL1985 00:00:00)-Water Temperature (C)]]*OO[[#This Row],[87]]</f>
        <v>-8.1640591079649991E-30</v>
      </c>
      <c r="CL561" s="10">
        <f>3/24000000*OO[[#This Row],[146 (07JUL1985 03:00:00)-Water Temperature (C)]]*OO[[#This Row],[88]]</f>
        <v>-3.4026142959374996E-29</v>
      </c>
      <c r="CM561" s="10">
        <f>3/24000000*OO[[#This Row],[147 (07JUL1985 06:00:00)-Water Temperature (C)]]*OO[[#This Row],[89]]</f>
        <v>4.1132258825599997E-24</v>
      </c>
      <c r="CN561" s="10">
        <f>3/24000000*OO[[#This Row],[148 (07JUL1985 09:00:00)-Water Temperature (C)]]*OO[[#This Row],[90]]</f>
        <v>4.9512238906649999E-23</v>
      </c>
      <c r="CO561" s="10">
        <f>3/24000000*OO[[#This Row],[149 (07JUL1985 12:00:00)-Water Temperature (C)]]*OO[[#This Row],[91]]</f>
        <v>2.7789128662875003E-22</v>
      </c>
      <c r="CP561" s="10">
        <f>3/24000000*OO[[#This Row],[150 (07JUL1985 15:00:00)-Water Temperature (C)]]*OO[[#This Row],[92]]</f>
        <v>1.0805786400599998E-21</v>
      </c>
      <c r="CQ561" s="10">
        <f>3/24000000*OO[[#This Row],[151 (07JUL1985 18:00:00)-Water Temperature (C)]]*OO[[#This Row],[93]]</f>
        <v>3.3647939198049999E-21</v>
      </c>
      <c r="CR561" s="10">
        <f>3/24000000*OO[[#This Row],[152 (07JUL1985 21:00:00)-Water Temperature (C)]]*OO[[#This Row],[94]]</f>
        <v>1.0211554278225002E-20</v>
      </c>
      <c r="CS561" s="10">
        <f>3/24000000*OO[[#This Row],[153 (08JUL1985 00:00:00)-Water Temperature (C)]]*OO[[#This Row],[95]]</f>
        <v>4.3758275070437501E-20</v>
      </c>
      <c r="CT561" s="10">
        <f>3/24000000*OO[[#This Row],[154 (08JUL1985 03:00:00)-Water Temperature (C)]]*OO[[#This Row],[96]]</f>
        <v>1.8065701413341251E-19</v>
      </c>
      <c r="CU561" s="10">
        <f>3/24000000*OO[[#This Row],[155 (08JUL1985 06:00:00)-Water Temperature (C)]]*OO[[#This Row],[97]]</f>
        <v>5.9975747911237506E-19</v>
      </c>
      <c r="CV561" s="10">
        <f>3/24000000*OO[[#This Row],[156 (08JUL1985 09:00:00)-Water Temperature (C)]]*OO[[#This Row],[98]]</f>
        <v>1.6431329491302497E-18</v>
      </c>
      <c r="CW561" s="10">
        <f>3/24000000*OO[[#This Row],[157 (08JUL1985 12:00:00)-Water Temperature (C)]]*OO[[#This Row],[99]]</f>
        <v>3.9054733416750004E-18</v>
      </c>
    </row>
    <row r="562" spans="1:102" x14ac:dyDescent="0.35">
      <c r="A562" t="s">
        <v>569</v>
      </c>
      <c r="B562">
        <v>6870.28</v>
      </c>
      <c r="C562" s="10">
        <f>3/24*OO[[#This Row],[59 (26JUN1985 06:00:00)-Water Temperature (C)]]*OO[[#This Row],[1]]/SUM(OO[1])</f>
        <v>0</v>
      </c>
      <c r="D562" s="10">
        <f>3/24*OO[[#This Row],[60 (26JUN1985 09:00:00)-Water Temperature (C)]]*OO[[#This Row],[2]]/SUM(OO[2])</f>
        <v>0</v>
      </c>
      <c r="E562" s="10">
        <f>3/24*OO[[#This Row],[61 (26JUN1985 12:00:00)-Water Temperature (C)]]*OO[[#This Row],[3]]/SUM(OO[3])</f>
        <v>0</v>
      </c>
      <c r="F562" s="10">
        <f>3/24*OO[[#This Row],[62 (26JUN1985 15:00:00)-Water Temperature (C)]]*OO[[#This Row],[4]]/SUM(OO[4])</f>
        <v>0</v>
      </c>
      <c r="G562" s="10">
        <f>3/24*OO[[#This Row],[63 (26JUN1985 18:00:00)-Water Temperature (C)]]*OO[[#This Row],[5]]/SUM(OO[5])</f>
        <v>0</v>
      </c>
      <c r="H562" s="10">
        <f>3/24*OO[[#This Row],[64 (26JUN1985 21:00:00)-Water Temperature (C)]]*OO[[#This Row],[6]]/SUM(OO[6])</f>
        <v>0</v>
      </c>
      <c r="I562" s="10">
        <f>3/24*OO[[#This Row],[65 (27JUN1985 00:00:00)-Water Temperature (C)]]*OO[[#This Row],[7]]/SUM(OO[7])</f>
        <v>0</v>
      </c>
      <c r="J562" s="10">
        <f>3/24*OO[[#This Row],[66 (27JUN1985 03:00:00)-Water Temperature (C)]]*OO[[#This Row],[8]]/SUM(OO[8])</f>
        <v>0</v>
      </c>
      <c r="K562" s="10">
        <f>3/24*OO[[#This Row],[67 (27JUN1985 06:00:00)-Water Temperature (C)]]*OO[[#This Row],[9]]/SUM(OO[9])</f>
        <v>0</v>
      </c>
      <c r="L562" s="10">
        <f>3/24*OO[[#This Row],[68 (27JUN1985 09:00:00)-Water Temperature (C)]]*OO[[#This Row],[10]]/SUM(OO[10])</f>
        <v>0</v>
      </c>
      <c r="M562" s="10">
        <f>3/24*OO[[#This Row],[69 (27JUN1985 12:00:00)-Water Temperature (C)]]*OO[[#This Row],[11]]/SUM(OO[11])</f>
        <v>0</v>
      </c>
      <c r="N562" s="10">
        <f>3/24*OO[[#This Row],[70 (27JUN1985 15:00:00)-Water Temperature (C)]]*OO[[#This Row],[12]]/SUM(OO[12])</f>
        <v>0</v>
      </c>
      <c r="O562" s="10">
        <f>3/24*OO[[#This Row],[71 (27JUN1985 18:00:00)-Water Temperature (C)]]*OO[[#This Row],[13]]/SUM(OO[13])</f>
        <v>0</v>
      </c>
      <c r="P562" s="10">
        <f>3/24*OO[[#This Row],[72 (27JUN1985 21:00:00)-Water Temperature (C)]]*OO[[#This Row],[14]]/SUM(OO[14])</f>
        <v>0</v>
      </c>
      <c r="Q562" s="10">
        <f>3/24*OO[[#This Row],[73 (28JUN1985 00:00:00)-Water Temperature (C)]]*OO[[#This Row],[15]]/SUM(OO[15])</f>
        <v>0</v>
      </c>
      <c r="R562" s="10">
        <f>3/24*OO[[#This Row],[74 (28JUN1985 03:00:00)-Water Temperature (C)]]*OO[[#This Row],[16]]/SUM(OO[16])</f>
        <v>0</v>
      </c>
      <c r="S562" s="10">
        <f>3/24*OO[[#This Row],[75 (28JUN1985 06:00:00)-Water Temperature (C)]]*OO[[#This Row],[17]]/SUM(OO[17])</f>
        <v>0</v>
      </c>
      <c r="T562" s="10">
        <f>3/24*OO[[#This Row],[76 (28JUN1985 09:00:00)-Water Temperature (C)]]*OO[[#This Row],[18]]/SUM(OO[18])</f>
        <v>0</v>
      </c>
      <c r="U562" s="10">
        <f>3/24*OO[[#This Row],[77 (28JUN1985 12:00:00)-Water Temperature (C)]]*OO[[#This Row],[19]]/SUM(OO[19])</f>
        <v>0</v>
      </c>
      <c r="V562" s="10">
        <f>3/24000000*OO[[#This Row],[78 (28JUN1985 15:00:00)-Water Temperature (C)]]*OO[[#This Row],[20]]</f>
        <v>0</v>
      </c>
      <c r="W562" s="10">
        <f>3/24000000*OO[[#This Row],[79 (28JUN1985 18:00:00)-Water Temperature (C)]]*OO[[#This Row],[21]]</f>
        <v>0</v>
      </c>
      <c r="X562" s="10">
        <f>3/24000000*OO[[#This Row],[80 (28JUN1985 21:00:00)-Water Temperature (C)]]*OO[[#This Row],[22]]</f>
        <v>0</v>
      </c>
      <c r="Y562" s="10">
        <f>3/24000000*OO[[#This Row],[81 (29JUN1985 00:00:00)-Water Temperature (C)]]*OO[[#This Row],[23]]</f>
        <v>0</v>
      </c>
      <c r="Z562" s="10">
        <f>3/24000000*OO[[#This Row],[82 (29JUN1985 03:00:00)-Water Temperature (C)]]*OO[[#This Row],[24]]</f>
        <v>0</v>
      </c>
      <c r="AA562" s="10">
        <f>3/24000000*OO[[#This Row],[83 (29JUN1985 06:00:00)-Water Temperature (C)]]*OO[[#This Row],[25]]</f>
        <v>0</v>
      </c>
      <c r="AB562" s="10">
        <f>3/24000000*OO[[#This Row],[84 (29JUN1985 09:00:00)-Water Temperature (C)]]*OO[[#This Row],[26]]</f>
        <v>0</v>
      </c>
      <c r="AC562" s="10">
        <f>3/24000000*OO[[#This Row],[85 (29JUN1985 12:00:00)-Water Temperature (C)]]*OO[[#This Row],[27]]</f>
        <v>0</v>
      </c>
      <c r="AD562" s="10">
        <f>3/24000000*OO[[#This Row],[86 (29JUN1985 15:00:00)-Water Temperature (C)]]*OO[[#This Row],[28]]</f>
        <v>0</v>
      </c>
      <c r="AE562" s="10">
        <f>3/24000000*OO[[#This Row],[88 (29JUN1985 21:00:00)-Water Temperature (C)]]*OO[[#This Row],[30]]</f>
        <v>0</v>
      </c>
      <c r="AF562" s="10">
        <f>3/24000000*OO[[#This Row],[88 (29JUN1985 21:00:00)-Water Temperature (C)]]*OO[[#This Row],[30]]</f>
        <v>0</v>
      </c>
      <c r="AG562" s="10">
        <f>3/24000000*OO[[#This Row],[89 (30JUN1985 00:00:00)-Water Temperature (C)]]*OO[[#This Row],[31]]</f>
        <v>0</v>
      </c>
      <c r="AH562" s="10">
        <f>3/24000000*OO[[#This Row],[90 (30JUN1985 03:00:00)-Water Temperature (C)]]*OO[[#This Row],[32]]</f>
        <v>0</v>
      </c>
      <c r="AI562" s="10">
        <f>3/24000000*OO[[#This Row],[91 (30JUN1985 06:00:00)-Water Temperature (C)]]*OO[[#This Row],[33]]</f>
        <v>0</v>
      </c>
      <c r="AJ562" s="10">
        <f>3/24000000*OO[[#This Row],[92 (30JUN1985 09:00:00)-Water Temperature (C)]]*OO[[#This Row],[34]]</f>
        <v>0</v>
      </c>
      <c r="AK562" s="10">
        <f>3/24000000*OO[[#This Row],[93 (30JUN1985 12:00:00)-Water Temperature (C)]]*OO[[#This Row],[35]]</f>
        <v>0</v>
      </c>
      <c r="AL562" s="10">
        <f>3/24000000*OO[[#This Row],[94 (30JUN1985 15:00:00)-Water Temperature (C)]]*OO[[#This Row],[36]]</f>
        <v>0</v>
      </c>
      <c r="AM562" s="10">
        <f>3/24000000*OO[[#This Row],[95 (30JUN1985 18:00:00)-Water Temperature (C)]]*OO[[#This Row],[37]]</f>
        <v>0</v>
      </c>
      <c r="AN562" s="10">
        <f>3/24000000*OO[[#This Row],[96 (30JUN1985 21:00:00)-Water Temperature (C)]]*OO[[#This Row],[38]]</f>
        <v>0</v>
      </c>
      <c r="AO562" s="10">
        <f>3/24000000*OO[[#This Row],[97 (01JUL1985 00:00:00)-Water Temperature (C)]]*OO[[#This Row],[39]]</f>
        <v>0</v>
      </c>
      <c r="AP562" s="10">
        <f>3/24000000*OO[[#This Row],[98 (01JUL1985 03:00:00)-Water Temperature (C)]]*OO[[#This Row],[40]]</f>
        <v>0</v>
      </c>
      <c r="AQ562" s="10">
        <f>3/24000000*OO[[#This Row],[99 (01JUL1985 06:00:00)-Water Temperature (C)]]*OO[[#This Row],[41]]</f>
        <v>0</v>
      </c>
      <c r="AR562" s="10">
        <f>3/24000000*OO[[#This Row],[100 (01JUL1985 09:00:00)-Water Temperature (C)]]*OO[[#This Row],[42]]</f>
        <v>0</v>
      </c>
      <c r="AS562" s="10">
        <f>3/24000000*OO[[#This Row],[101 (01JUL1985 12:00:00)-Water Temperature (C)]]*OO[[#This Row],[43]]</f>
        <v>0</v>
      </c>
      <c r="AT562" s="10">
        <f>3/24000000*OO[[#This Row],[102 (01JUL1985 15:00:00)-Water Temperature (C)]]*OO[[#This Row],[44]]</f>
        <v>0</v>
      </c>
      <c r="AU562" s="10">
        <f>3/24000000*OO[[#This Row],[103 (01JUL1985 18:00:00)-Water Temperature (C)]]*OO[[#This Row],[45]]</f>
        <v>0</v>
      </c>
      <c r="AV562" s="10">
        <f>3/24000000*OO[[#This Row],[104 (01JUL1985 21:00:00)-Water Temperature (C)]]*OO[[#This Row],[46]]</f>
        <v>0</v>
      </c>
      <c r="AW562" s="10">
        <f>3/24000000*OO[[#This Row],[105 (02JUL1985 00:00:00)-Water Temperature (C)]]*OO[[#This Row],[47]]</f>
        <v>0</v>
      </c>
      <c r="AX562" s="10">
        <f>3/24000000*OO[[#This Row],[106 (02JUL1985 03:00:00)-Water Temperature (C)]]*OO[[#This Row],[48]]</f>
        <v>0</v>
      </c>
      <c r="AY562" s="10">
        <f>3/24000000*OO[[#This Row],[107 (02JUL1985 06:00:00)-Water Temperature (C)]]*OO[[#This Row],[49]]</f>
        <v>0</v>
      </c>
      <c r="AZ562" s="10">
        <f>3/24000000*OO[[#This Row],[108 (02JUL1985 09:00:00)-Water Temperature (C)]]*OO[[#This Row],[50]]</f>
        <v>0</v>
      </c>
      <c r="BA562" s="10">
        <f>3/24000000*OO[[#This Row],[109 (02JUL1985 12:00:00)-Water Temperature (C)]]*OO[[#This Row],[51]]</f>
        <v>0</v>
      </c>
      <c r="BB562" s="10">
        <f>3/24000000*OO[[#This Row],[110 (02JUL1985 15:00:00)-Water Temperature (C)]]*OO[[#This Row],[52]]</f>
        <v>0</v>
      </c>
      <c r="BC562" s="10">
        <f>3/24000000*OO[[#This Row],[111 (02JUL1985 18:00:00)-Water Temperature (C)]]*OO[[#This Row],[53]]</f>
        <v>0</v>
      </c>
      <c r="BD562" s="10">
        <f>3/24000000*OO[[#This Row],[112 (02JUL1985 21:00:00)-Water Temperature (C)]]*OO[[#This Row],[54]]</f>
        <v>0</v>
      </c>
      <c r="BE562" s="10">
        <f>3/24000000*OO[[#This Row],[113 (03JUL1985 00:00:00)-Water Temperature (C)]]*OO[[#This Row],[55]]</f>
        <v>0</v>
      </c>
      <c r="BF562" s="10">
        <f>3/24000000*OO[[#This Row],[114 (03JUL1985 03:00:00)-Water Temperature (C)]]*OO[[#This Row],[56]]</f>
        <v>0</v>
      </c>
      <c r="BG562" s="10">
        <f>3/24000000*OO[[#This Row],[115 (03JUL1985 06:00:00)-Water Temperature (C)]]*OO[[#This Row],[57]]</f>
        <v>0</v>
      </c>
      <c r="BH562" s="10">
        <f>3/24000000*OO[[#This Row],[116 (03JUL1985 09:00:00)-Water Temperature (C)]]*OO[[#This Row],[58]]</f>
        <v>0</v>
      </c>
      <c r="BI562" s="10">
        <f>3/24000000*OO[[#This Row],[117 (03JUL1985 12:00:00)-Water Temperature (C)]]*OO[[#This Row],[59]]</f>
        <v>0</v>
      </c>
      <c r="BJ562" s="10">
        <f>3/24000000*OO[[#This Row],[118 (03JUL1985 15:00:00)-Water Temperature (C)]]*OO[[#This Row],[60]]</f>
        <v>0</v>
      </c>
      <c r="BK562" s="10">
        <f>3/24000000*OO[[#This Row],[119 (03JUL1985 18:00:00)-Water Temperature (C)]]*OO[[#This Row],[61]]</f>
        <v>0</v>
      </c>
      <c r="BL562" s="10">
        <f>3/24000000*OO[[#This Row],[120 (03JUL1985 21:00:00)-Water Temperature (C)]]*OO[[#This Row],[62]]</f>
        <v>0</v>
      </c>
      <c r="BM562" s="10">
        <f>3/24000000*OO[[#This Row],[121 (04JUL1985 00:00:00)-Water Temperature (C)]]*OO[[#This Row],[63]]</f>
        <v>0</v>
      </c>
      <c r="BN562" s="10">
        <f>3/24000000*OO[[#This Row],[122 (04JUL1985 03:00:00)-Water Temperature (C)]]*OO[[#This Row],[64]]</f>
        <v>0</v>
      </c>
      <c r="BO562" s="10">
        <f>3/24000000*OO[[#This Row],[123 (04JUL1985 06:00:00)-Water Temperature (C)]]*OO[[#This Row],[65]]</f>
        <v>0</v>
      </c>
      <c r="BP562" s="10">
        <f>3/24000000*OO[[#This Row],[124 (04JUL1985 09:00:00)-Water Temperature (C)]]*OO[[#This Row],[66]]</f>
        <v>0</v>
      </c>
      <c r="BQ562" s="10">
        <f>3/24000000*OO[[#This Row],[125 (04JUL1985 12:00:00)-Water Temperature (C)]]*OO[[#This Row],[67]]</f>
        <v>0</v>
      </c>
      <c r="BR562" s="10">
        <f>3/24000000*OO[[#This Row],[126 (04JUL1985 15:00:00)-Water Temperature (C)]]*OO[[#This Row],[68]]</f>
        <v>0</v>
      </c>
      <c r="BS562" s="10">
        <f>3/24000000*OO[[#This Row],[127 (04JUL1985 18:00:00)-Water Temperature (C)]]*OO[[#This Row],[69]]</f>
        <v>0</v>
      </c>
      <c r="BT562" s="10">
        <f>3/24000000*OO[[#This Row],[128 (04JUL1985 21:00:00)-Water Temperature (C)]]*OO[[#This Row],[70]]</f>
        <v>0</v>
      </c>
      <c r="BU562" s="10">
        <f>3/24000000*OO[[#This Row],[129 (05JUL1985 00:00:00)-Water Temperature (C)]]*OO[[#This Row],[71]]</f>
        <v>0</v>
      </c>
      <c r="BV562" s="10">
        <f>3/24000000*OO[[#This Row],[130 (05JUL1985 03:00:00)-Water Temperature (C)]]*OO[[#This Row],[72]]</f>
        <v>0</v>
      </c>
      <c r="BW562" s="10">
        <f>3/24000000*OO[[#This Row],[131 (05JUL1985 06:00:00)-Water Temperature (C)]]*OO[[#This Row],[73]]</f>
        <v>0</v>
      </c>
      <c r="BX562" s="10">
        <f>3/24000000*OO[[#This Row],[132 (05JUL1985 09:00:00)-Water Temperature (C)]]*OO[[#This Row],[74]]</f>
        <v>0</v>
      </c>
      <c r="BY562" s="10">
        <f>3/24000000*OO[[#This Row],[133 (05JUL1985 12:00:00)-Water Temperature (C)]]*OO[[#This Row],[75]]</f>
        <v>0</v>
      </c>
      <c r="BZ562" s="10">
        <f>3/24000000*OO[[#This Row],[134 (05JUL1985 15:00:00)-Water Temperature (C)]]*OO[[#This Row],[76]]</f>
        <v>0</v>
      </c>
      <c r="CA562" s="10">
        <f>3/24000000*OO[[#This Row],[135 (05JUL1985 18:00:00)-Water Temperature (C)]]*OO[[#This Row],[77]]</f>
        <v>0</v>
      </c>
      <c r="CB562" s="10">
        <f>3/24000000*OO[[#This Row],[136 (05JUL1985 21:00:00)-Water Temperature (C)]]*OO[[#This Row],[78]]</f>
        <v>0</v>
      </c>
      <c r="CC562" s="10">
        <f>3/24000000*OO[[#This Row],[137 (06JUL1985 00:00:00)-Water Temperature (C)]]*OO[[#This Row],[79]]</f>
        <v>0</v>
      </c>
      <c r="CD562" s="10">
        <f>3/24000000*OO[[#This Row],[138 (06JUL1985 03:00:00)-Water Temperature (C)]]*OO[[#This Row],[80]]</f>
        <v>0</v>
      </c>
      <c r="CE562" s="10">
        <f>3/24000000*OO[[#This Row],[139 (06JUL1985 06:00:00)-Water Temperature (C)]]*OO[[#This Row],[81]]</f>
        <v>0</v>
      </c>
      <c r="CF562" s="10">
        <f>3/24000000*OO[[#This Row],[140 (06JUL1985 09:00:00)-Water Temperature (C)]]*OO[[#This Row],[82]]</f>
        <v>0</v>
      </c>
      <c r="CG562" s="10">
        <f>3/24000000*OO[[#This Row],[141 (06JUL1985 12:00:00)-Water Temperature (C)]]*OO[[#This Row],[83]]</f>
        <v>0</v>
      </c>
      <c r="CH562" s="10">
        <f>3/24000000*OO[[#This Row],[142 (06JUL1985 15:00:00)-Water Temperature (C)]]*OO[[#This Row],[84]]</f>
        <v>0</v>
      </c>
      <c r="CI562" s="10">
        <f>3/24000000*OO[[#This Row],[143 (06JUL1985 18:00:00)-Water Temperature (C)]]*OO[[#This Row],[85]]</f>
        <v>0</v>
      </c>
      <c r="CJ562" s="10">
        <f>3/24000000*OO[[#This Row],[144 (06JUL1985 21:00:00)-Water Temperature (C)]]*OO[[#This Row],[86]]</f>
        <v>-1.124079889044E-33</v>
      </c>
      <c r="CK562" s="10">
        <f>3/24000000*OO[[#This Row],[145 (07JUL1985 00:00:00)-Water Temperature (C)]]*OO[[#This Row],[87]]</f>
        <v>-4.61001931717625E-31</v>
      </c>
      <c r="CL562" s="10">
        <f>3/24000000*OO[[#This Row],[146 (07JUL1985 03:00:00)-Water Temperature (C)]]*OO[[#This Row],[88]]</f>
        <v>-6.9360626203825003E-29</v>
      </c>
      <c r="CM562" s="10">
        <f>3/24000000*OO[[#This Row],[147 (07JUL1985 06:00:00)-Water Temperature (C)]]*OO[[#This Row],[89]]</f>
        <v>-6.140726802419999E-29</v>
      </c>
      <c r="CN562" s="10">
        <f>3/24000000*OO[[#This Row],[148 (07JUL1985 09:00:00)-Water Temperature (C)]]*OO[[#This Row],[90]]</f>
        <v>-1.0587821448133748E-27</v>
      </c>
      <c r="CO562" s="10">
        <f>3/24000000*OO[[#This Row],[149 (07JUL1985 12:00:00)-Water Temperature (C)]]*OO[[#This Row],[91]]</f>
        <v>-2.7478814188349997E-27</v>
      </c>
      <c r="CP562" s="10">
        <f>3/24000000*OO[[#This Row],[150 (07JUL1985 15:00:00)-Water Temperature (C)]]*OO[[#This Row],[92]]</f>
        <v>-1.3268197074299999E-26</v>
      </c>
      <c r="CQ562" s="10">
        <f>3/24000000*OO[[#This Row],[151 (07JUL1985 18:00:00)-Water Temperature (C)]]*OO[[#This Row],[93]]</f>
        <v>-4.8280931285737505E-27</v>
      </c>
      <c r="CR562" s="10">
        <f>3/24000000*OO[[#This Row],[152 (07JUL1985 21:00:00)-Water Temperature (C)]]*OO[[#This Row],[94]]</f>
        <v>-8.0378315031887493E-26</v>
      </c>
      <c r="CS562" s="10">
        <f>3/24000000*OO[[#This Row],[153 (08JUL1985 00:00:00)-Water Temperature (C)]]*OO[[#This Row],[95]]</f>
        <v>-2.87906923137E-25</v>
      </c>
      <c r="CT562" s="10">
        <f>3/24000000*OO[[#This Row],[154 (08JUL1985 03:00:00)-Water Temperature (C)]]*OO[[#This Row],[96]]</f>
        <v>-1.2252111227352498E-24</v>
      </c>
      <c r="CU562" s="10">
        <f>3/24000000*OO[[#This Row],[155 (08JUL1985 06:00:00)-Water Temperature (C)]]*OO[[#This Row],[97]]</f>
        <v>-3.7078143929050003E-24</v>
      </c>
      <c r="CV562" s="10">
        <f>3/24000000*OO[[#This Row],[156 (08JUL1985 09:00:00)-Water Temperature (C)]]*OO[[#This Row],[98]]</f>
        <v>-7.1347913042000001E-24</v>
      </c>
      <c r="CW562" s="10">
        <f>3/24000000*OO[[#This Row],[157 (08JUL1985 12:00:00)-Water Temperature (C)]]*OO[[#This Row],[99]]</f>
        <v>-5.9843191556249996E-24</v>
      </c>
    </row>
    <row r="563" spans="1:102" x14ac:dyDescent="0.35">
      <c r="A563" t="s">
        <v>570</v>
      </c>
      <c r="B563">
        <v>6174.1080000000002</v>
      </c>
      <c r="C563" s="10">
        <f>3/24*OO[[#This Row],[59 (26JUN1985 06:00:00)-Water Temperature (C)]]*OO[[#This Row],[1]]/SUM(OO[1])</f>
        <v>0</v>
      </c>
      <c r="D563" s="10">
        <f>3/24*OO[[#This Row],[60 (26JUN1985 09:00:00)-Water Temperature (C)]]*OO[[#This Row],[2]]/SUM(OO[2])</f>
        <v>0</v>
      </c>
      <c r="E563" s="10">
        <f>3/24*OO[[#This Row],[61 (26JUN1985 12:00:00)-Water Temperature (C)]]*OO[[#This Row],[3]]/SUM(OO[3])</f>
        <v>0</v>
      </c>
      <c r="F563" s="10">
        <f>3/24*OO[[#This Row],[62 (26JUN1985 15:00:00)-Water Temperature (C)]]*OO[[#This Row],[4]]/SUM(OO[4])</f>
        <v>0</v>
      </c>
      <c r="G563" s="10">
        <f>3/24*OO[[#This Row],[63 (26JUN1985 18:00:00)-Water Temperature (C)]]*OO[[#This Row],[5]]/SUM(OO[5])</f>
        <v>0</v>
      </c>
      <c r="H563" s="10">
        <f>3/24*OO[[#This Row],[64 (26JUN1985 21:00:00)-Water Temperature (C)]]*OO[[#This Row],[6]]/SUM(OO[6])</f>
        <v>0</v>
      </c>
      <c r="I563" s="10">
        <f>3/24*OO[[#This Row],[65 (27JUN1985 00:00:00)-Water Temperature (C)]]*OO[[#This Row],[7]]/SUM(OO[7])</f>
        <v>0</v>
      </c>
      <c r="J563" s="10">
        <f>3/24*OO[[#This Row],[66 (27JUN1985 03:00:00)-Water Temperature (C)]]*OO[[#This Row],[8]]/SUM(OO[8])</f>
        <v>0</v>
      </c>
      <c r="K563" s="10">
        <f>3/24*OO[[#This Row],[67 (27JUN1985 06:00:00)-Water Temperature (C)]]*OO[[#This Row],[9]]/SUM(OO[9])</f>
        <v>0</v>
      </c>
      <c r="L563" s="10">
        <f>3/24*OO[[#This Row],[68 (27JUN1985 09:00:00)-Water Temperature (C)]]*OO[[#This Row],[10]]/SUM(OO[10])</f>
        <v>0</v>
      </c>
      <c r="M563" s="10">
        <f>3/24*OO[[#This Row],[69 (27JUN1985 12:00:00)-Water Temperature (C)]]*OO[[#This Row],[11]]/SUM(OO[11])</f>
        <v>0</v>
      </c>
      <c r="N563" s="10">
        <f>3/24*OO[[#This Row],[70 (27JUN1985 15:00:00)-Water Temperature (C)]]*OO[[#This Row],[12]]/SUM(OO[12])</f>
        <v>0</v>
      </c>
      <c r="O563" s="10">
        <f>3/24*OO[[#This Row],[71 (27JUN1985 18:00:00)-Water Temperature (C)]]*OO[[#This Row],[13]]/SUM(OO[13])</f>
        <v>0</v>
      </c>
      <c r="P563" s="10">
        <f>3/24*OO[[#This Row],[72 (27JUN1985 21:00:00)-Water Temperature (C)]]*OO[[#This Row],[14]]/SUM(OO[14])</f>
        <v>0</v>
      </c>
      <c r="Q563" s="10">
        <f>3/24*OO[[#This Row],[73 (28JUN1985 00:00:00)-Water Temperature (C)]]*OO[[#This Row],[15]]/SUM(OO[15])</f>
        <v>0</v>
      </c>
      <c r="R563" s="10">
        <f>3/24*OO[[#This Row],[74 (28JUN1985 03:00:00)-Water Temperature (C)]]*OO[[#This Row],[16]]/SUM(OO[16])</f>
        <v>0</v>
      </c>
      <c r="S563" s="10">
        <f>3/24*OO[[#This Row],[75 (28JUN1985 06:00:00)-Water Temperature (C)]]*OO[[#This Row],[17]]/SUM(OO[17])</f>
        <v>0</v>
      </c>
      <c r="T563" s="10">
        <f>3/24*OO[[#This Row],[76 (28JUN1985 09:00:00)-Water Temperature (C)]]*OO[[#This Row],[18]]/SUM(OO[18])</f>
        <v>0</v>
      </c>
      <c r="U563" s="10">
        <f>3/24*OO[[#This Row],[77 (28JUN1985 12:00:00)-Water Temperature (C)]]*OO[[#This Row],[19]]/SUM(OO[19])</f>
        <v>0</v>
      </c>
      <c r="V563" s="10">
        <f>3/24000000*OO[[#This Row],[78 (28JUN1985 15:00:00)-Water Temperature (C)]]*OO[[#This Row],[20]]</f>
        <v>0</v>
      </c>
      <c r="W563" s="10">
        <f>3/24000000*OO[[#This Row],[79 (28JUN1985 18:00:00)-Water Temperature (C)]]*OO[[#This Row],[21]]</f>
        <v>0</v>
      </c>
      <c r="X563" s="10">
        <f>3/24000000*OO[[#This Row],[80 (28JUN1985 21:00:00)-Water Temperature (C)]]*OO[[#This Row],[22]]</f>
        <v>0</v>
      </c>
      <c r="Y563" s="10">
        <f>3/24000000*OO[[#This Row],[81 (29JUN1985 00:00:00)-Water Temperature (C)]]*OO[[#This Row],[23]]</f>
        <v>0</v>
      </c>
      <c r="Z563" s="10">
        <f>3/24000000*OO[[#This Row],[82 (29JUN1985 03:00:00)-Water Temperature (C)]]*OO[[#This Row],[24]]</f>
        <v>0</v>
      </c>
      <c r="AA563" s="10">
        <f>3/24000000*OO[[#This Row],[83 (29JUN1985 06:00:00)-Water Temperature (C)]]*OO[[#This Row],[25]]</f>
        <v>0</v>
      </c>
      <c r="AB563" s="10">
        <f>3/24000000*OO[[#This Row],[84 (29JUN1985 09:00:00)-Water Temperature (C)]]*OO[[#This Row],[26]]</f>
        <v>0</v>
      </c>
      <c r="AC563" s="10">
        <f>3/24000000*OO[[#This Row],[85 (29JUN1985 12:00:00)-Water Temperature (C)]]*OO[[#This Row],[27]]</f>
        <v>0</v>
      </c>
      <c r="AD563" s="10">
        <f>3/24000000*OO[[#This Row],[86 (29JUN1985 15:00:00)-Water Temperature (C)]]*OO[[#This Row],[28]]</f>
        <v>0</v>
      </c>
      <c r="AE563" s="10">
        <f>3/24000000*OO[[#This Row],[88 (29JUN1985 21:00:00)-Water Temperature (C)]]*OO[[#This Row],[30]]</f>
        <v>0</v>
      </c>
      <c r="AF563" s="10">
        <f>3/24000000*OO[[#This Row],[88 (29JUN1985 21:00:00)-Water Temperature (C)]]*OO[[#This Row],[30]]</f>
        <v>0</v>
      </c>
      <c r="AG563" s="10">
        <f>3/24000000*OO[[#This Row],[89 (30JUN1985 00:00:00)-Water Temperature (C)]]*OO[[#This Row],[31]]</f>
        <v>0</v>
      </c>
      <c r="AH563" s="10">
        <f>3/24000000*OO[[#This Row],[90 (30JUN1985 03:00:00)-Water Temperature (C)]]*OO[[#This Row],[32]]</f>
        <v>0</v>
      </c>
      <c r="AI563" s="10">
        <f>3/24000000*OO[[#This Row],[91 (30JUN1985 06:00:00)-Water Temperature (C)]]*OO[[#This Row],[33]]</f>
        <v>0</v>
      </c>
      <c r="AJ563" s="10">
        <f>3/24000000*OO[[#This Row],[92 (30JUN1985 09:00:00)-Water Temperature (C)]]*OO[[#This Row],[34]]</f>
        <v>0</v>
      </c>
      <c r="AK563" s="10">
        <f>3/24000000*OO[[#This Row],[93 (30JUN1985 12:00:00)-Water Temperature (C)]]*OO[[#This Row],[35]]</f>
        <v>0</v>
      </c>
      <c r="AL563" s="10">
        <f>3/24000000*OO[[#This Row],[94 (30JUN1985 15:00:00)-Water Temperature (C)]]*OO[[#This Row],[36]]</f>
        <v>0</v>
      </c>
      <c r="AM563" s="10">
        <f>3/24000000*OO[[#This Row],[95 (30JUN1985 18:00:00)-Water Temperature (C)]]*OO[[#This Row],[37]]</f>
        <v>0</v>
      </c>
      <c r="AN563" s="10">
        <f>3/24000000*OO[[#This Row],[96 (30JUN1985 21:00:00)-Water Temperature (C)]]*OO[[#This Row],[38]]</f>
        <v>0</v>
      </c>
      <c r="AO563" s="10">
        <f>3/24000000*OO[[#This Row],[97 (01JUL1985 00:00:00)-Water Temperature (C)]]*OO[[#This Row],[39]]</f>
        <v>0</v>
      </c>
      <c r="AP563" s="10">
        <f>3/24000000*OO[[#This Row],[98 (01JUL1985 03:00:00)-Water Temperature (C)]]*OO[[#This Row],[40]]</f>
        <v>0</v>
      </c>
      <c r="AQ563" s="10">
        <f>3/24000000*OO[[#This Row],[99 (01JUL1985 06:00:00)-Water Temperature (C)]]*OO[[#This Row],[41]]</f>
        <v>0</v>
      </c>
      <c r="AR563" s="10">
        <f>3/24000000*OO[[#This Row],[100 (01JUL1985 09:00:00)-Water Temperature (C)]]*OO[[#This Row],[42]]</f>
        <v>0</v>
      </c>
      <c r="AS563" s="10">
        <f>3/24000000*OO[[#This Row],[101 (01JUL1985 12:00:00)-Water Temperature (C)]]*OO[[#This Row],[43]]</f>
        <v>0</v>
      </c>
      <c r="AT563" s="10">
        <f>3/24000000*OO[[#This Row],[102 (01JUL1985 15:00:00)-Water Temperature (C)]]*OO[[#This Row],[44]]</f>
        <v>0</v>
      </c>
      <c r="AU563" s="10">
        <f>3/24000000*OO[[#This Row],[103 (01JUL1985 18:00:00)-Water Temperature (C)]]*OO[[#This Row],[45]]</f>
        <v>0</v>
      </c>
      <c r="AV563" s="10">
        <f>3/24000000*OO[[#This Row],[104 (01JUL1985 21:00:00)-Water Temperature (C)]]*OO[[#This Row],[46]]</f>
        <v>0</v>
      </c>
      <c r="AW563" s="10">
        <f>3/24000000*OO[[#This Row],[105 (02JUL1985 00:00:00)-Water Temperature (C)]]*OO[[#This Row],[47]]</f>
        <v>0</v>
      </c>
      <c r="AX563" s="10">
        <f>3/24000000*OO[[#This Row],[106 (02JUL1985 03:00:00)-Water Temperature (C)]]*OO[[#This Row],[48]]</f>
        <v>0</v>
      </c>
      <c r="AY563" s="10">
        <f>3/24000000*OO[[#This Row],[107 (02JUL1985 06:00:00)-Water Temperature (C)]]*OO[[#This Row],[49]]</f>
        <v>0</v>
      </c>
      <c r="AZ563" s="10">
        <f>3/24000000*OO[[#This Row],[108 (02JUL1985 09:00:00)-Water Temperature (C)]]*OO[[#This Row],[50]]</f>
        <v>0</v>
      </c>
      <c r="BA563" s="10">
        <f>3/24000000*OO[[#This Row],[109 (02JUL1985 12:00:00)-Water Temperature (C)]]*OO[[#This Row],[51]]</f>
        <v>0</v>
      </c>
      <c r="BB563" s="10">
        <f>3/24000000*OO[[#This Row],[110 (02JUL1985 15:00:00)-Water Temperature (C)]]*OO[[#This Row],[52]]</f>
        <v>0</v>
      </c>
      <c r="BC563" s="10">
        <f>3/24000000*OO[[#This Row],[111 (02JUL1985 18:00:00)-Water Temperature (C)]]*OO[[#This Row],[53]]</f>
        <v>0</v>
      </c>
      <c r="BD563" s="10">
        <f>3/24000000*OO[[#This Row],[112 (02JUL1985 21:00:00)-Water Temperature (C)]]*OO[[#This Row],[54]]</f>
        <v>0</v>
      </c>
      <c r="BE563" s="10">
        <f>3/24000000*OO[[#This Row],[113 (03JUL1985 00:00:00)-Water Temperature (C)]]*OO[[#This Row],[55]]</f>
        <v>0</v>
      </c>
      <c r="BF563" s="10">
        <f>3/24000000*OO[[#This Row],[114 (03JUL1985 03:00:00)-Water Temperature (C)]]*OO[[#This Row],[56]]</f>
        <v>0</v>
      </c>
      <c r="BG563" s="10">
        <f>3/24000000*OO[[#This Row],[115 (03JUL1985 06:00:00)-Water Temperature (C)]]*OO[[#This Row],[57]]</f>
        <v>0</v>
      </c>
      <c r="BH563" s="10">
        <f>3/24000000*OO[[#This Row],[116 (03JUL1985 09:00:00)-Water Temperature (C)]]*OO[[#This Row],[58]]</f>
        <v>0</v>
      </c>
      <c r="BI563" s="10">
        <f>3/24000000*OO[[#This Row],[117 (03JUL1985 12:00:00)-Water Temperature (C)]]*OO[[#This Row],[59]]</f>
        <v>0</v>
      </c>
      <c r="BJ563" s="10">
        <f>3/24000000*OO[[#This Row],[118 (03JUL1985 15:00:00)-Water Temperature (C)]]*OO[[#This Row],[60]]</f>
        <v>0</v>
      </c>
      <c r="BK563" s="10">
        <f>3/24000000*OO[[#This Row],[119 (03JUL1985 18:00:00)-Water Temperature (C)]]*OO[[#This Row],[61]]</f>
        <v>0</v>
      </c>
      <c r="BL563" s="10">
        <f>3/24000000*OO[[#This Row],[120 (03JUL1985 21:00:00)-Water Temperature (C)]]*OO[[#This Row],[62]]</f>
        <v>0</v>
      </c>
      <c r="BM563" s="10">
        <f>3/24000000*OO[[#This Row],[121 (04JUL1985 00:00:00)-Water Temperature (C)]]*OO[[#This Row],[63]]</f>
        <v>0</v>
      </c>
      <c r="BN563" s="10">
        <f>3/24000000*OO[[#This Row],[122 (04JUL1985 03:00:00)-Water Temperature (C)]]*OO[[#This Row],[64]]</f>
        <v>0</v>
      </c>
      <c r="BO563" s="10">
        <f>3/24000000*OO[[#This Row],[123 (04JUL1985 06:00:00)-Water Temperature (C)]]*OO[[#This Row],[65]]</f>
        <v>0</v>
      </c>
      <c r="BP563" s="10">
        <f>3/24000000*OO[[#This Row],[124 (04JUL1985 09:00:00)-Water Temperature (C)]]*OO[[#This Row],[66]]</f>
        <v>0</v>
      </c>
      <c r="BQ563" s="10">
        <f>3/24000000*OO[[#This Row],[125 (04JUL1985 12:00:00)-Water Temperature (C)]]*OO[[#This Row],[67]]</f>
        <v>0</v>
      </c>
      <c r="BR563" s="10">
        <f>3/24000000*OO[[#This Row],[126 (04JUL1985 15:00:00)-Water Temperature (C)]]*OO[[#This Row],[68]]</f>
        <v>0</v>
      </c>
      <c r="BS563" s="10">
        <f>3/24000000*OO[[#This Row],[127 (04JUL1985 18:00:00)-Water Temperature (C)]]*OO[[#This Row],[69]]</f>
        <v>0</v>
      </c>
      <c r="BT563" s="10">
        <f>3/24000000*OO[[#This Row],[128 (04JUL1985 21:00:00)-Water Temperature (C)]]*OO[[#This Row],[70]]</f>
        <v>0</v>
      </c>
      <c r="BU563" s="10">
        <f>3/24000000*OO[[#This Row],[129 (05JUL1985 00:00:00)-Water Temperature (C)]]*OO[[#This Row],[71]]</f>
        <v>0</v>
      </c>
      <c r="BV563" s="10">
        <f>3/24000000*OO[[#This Row],[130 (05JUL1985 03:00:00)-Water Temperature (C)]]*OO[[#This Row],[72]]</f>
        <v>0</v>
      </c>
      <c r="BW563" s="10">
        <f>3/24000000*OO[[#This Row],[131 (05JUL1985 06:00:00)-Water Temperature (C)]]*OO[[#This Row],[73]]</f>
        <v>0</v>
      </c>
      <c r="BX563" s="10">
        <f>3/24000000*OO[[#This Row],[132 (05JUL1985 09:00:00)-Water Temperature (C)]]*OO[[#This Row],[74]]</f>
        <v>0</v>
      </c>
      <c r="BY563" s="10">
        <f>3/24000000*OO[[#This Row],[133 (05JUL1985 12:00:00)-Water Temperature (C)]]*OO[[#This Row],[75]]</f>
        <v>0</v>
      </c>
      <c r="BZ563" s="10">
        <f>3/24000000*OO[[#This Row],[134 (05JUL1985 15:00:00)-Water Temperature (C)]]*OO[[#This Row],[76]]</f>
        <v>0</v>
      </c>
      <c r="CA563" s="10">
        <f>3/24000000*OO[[#This Row],[135 (05JUL1985 18:00:00)-Water Temperature (C)]]*OO[[#This Row],[77]]</f>
        <v>0</v>
      </c>
      <c r="CB563" s="10">
        <f>3/24000000*OO[[#This Row],[136 (05JUL1985 21:00:00)-Water Temperature (C)]]*OO[[#This Row],[78]]</f>
        <v>0</v>
      </c>
      <c r="CC563" s="10">
        <f>3/24000000*OO[[#This Row],[137 (06JUL1985 00:00:00)-Water Temperature (C)]]*OO[[#This Row],[79]]</f>
        <v>0</v>
      </c>
      <c r="CD563" s="10">
        <f>3/24000000*OO[[#This Row],[138 (06JUL1985 03:00:00)-Water Temperature (C)]]*OO[[#This Row],[80]]</f>
        <v>0</v>
      </c>
      <c r="CE563" s="10">
        <f>3/24000000*OO[[#This Row],[139 (06JUL1985 06:00:00)-Water Temperature (C)]]*OO[[#This Row],[81]]</f>
        <v>0</v>
      </c>
      <c r="CF563" s="10">
        <f>3/24000000*OO[[#This Row],[140 (06JUL1985 09:00:00)-Water Temperature (C)]]*OO[[#This Row],[82]]</f>
        <v>0</v>
      </c>
      <c r="CG563" s="10">
        <f>3/24000000*OO[[#This Row],[141 (06JUL1985 12:00:00)-Water Temperature (C)]]*OO[[#This Row],[83]]</f>
        <v>0</v>
      </c>
      <c r="CH563" s="10">
        <f>3/24000000*OO[[#This Row],[142 (06JUL1985 15:00:00)-Water Temperature (C)]]*OO[[#This Row],[84]]</f>
        <v>0</v>
      </c>
      <c r="CI563" s="10">
        <f>3/24000000*OO[[#This Row],[143 (06JUL1985 18:00:00)-Water Temperature (C)]]*OO[[#This Row],[85]]</f>
        <v>0</v>
      </c>
      <c r="CJ563" s="10">
        <f>3/24000000*OO[[#This Row],[144 (06JUL1985 21:00:00)-Water Temperature (C)]]*OO[[#This Row],[86]]</f>
        <v>0</v>
      </c>
      <c r="CK563" s="10">
        <f>3/24000000*OO[[#This Row],[145 (07JUL1985 00:00:00)-Water Temperature (C)]]*OO[[#This Row],[87]]</f>
        <v>0</v>
      </c>
      <c r="CL563" s="10">
        <f>3/24000000*OO[[#This Row],[146 (07JUL1985 03:00:00)-Water Temperature (C)]]*OO[[#This Row],[88]]</f>
        <v>0</v>
      </c>
      <c r="CM563" s="10">
        <f>3/24000000*OO[[#This Row],[147 (07JUL1985 06:00:00)-Water Temperature (C)]]*OO[[#This Row],[89]]</f>
        <v>2.4978827230359998E-28</v>
      </c>
      <c r="CN563" s="10">
        <f>3/24000000*OO[[#This Row],[148 (07JUL1985 09:00:00)-Water Temperature (C)]]*OO[[#This Row],[90]]</f>
        <v>4.9795047493762496E-27</v>
      </c>
      <c r="CO563" s="10">
        <f>3/24000000*OO[[#This Row],[149 (07JUL1985 12:00:00)-Water Temperature (C)]]*OO[[#This Row],[91]]</f>
        <v>3.6619598619249997E-26</v>
      </c>
      <c r="CP563" s="10">
        <f>3/24000000*OO[[#This Row],[150 (07JUL1985 15:00:00)-Water Temperature (C)]]*OO[[#This Row],[92]]</f>
        <v>1.7199629296485002E-25</v>
      </c>
      <c r="CQ563" s="10">
        <f>3/24000000*OO[[#This Row],[151 (07JUL1985 18:00:00)-Water Temperature (C)]]*OO[[#This Row],[93]]</f>
        <v>6.2361238060799997E-25</v>
      </c>
      <c r="CR563" s="10">
        <f>3/24000000*OO[[#This Row],[152 (07JUL1985 21:00:00)-Water Temperature (C)]]*OO[[#This Row],[94]]</f>
        <v>1.9579766309879999E-24</v>
      </c>
      <c r="CS563" s="10">
        <f>3/24000000*OO[[#This Row],[153 (08JUL1985 00:00:00)-Water Temperature (C)]]*OO[[#This Row],[95]]</f>
        <v>7.0841573348525002E-24</v>
      </c>
      <c r="CT563" s="10">
        <f>3/24000000*OO[[#This Row],[154 (08JUL1985 03:00:00)-Water Temperature (C)]]*OO[[#This Row],[96]]</f>
        <v>2.9330292717249995E-23</v>
      </c>
      <c r="CU563" s="10">
        <f>3/24000000*OO[[#This Row],[155 (08JUL1985 06:00:00)-Water Temperature (C)]]*OO[[#This Row],[97]]</f>
        <v>1.0816727955110001E-22</v>
      </c>
      <c r="CV563" s="10">
        <f>3/24000000*OO[[#This Row],[156 (08JUL1985 09:00:00)-Water Temperature (C)]]*OO[[#This Row],[98]]</f>
        <v>3.3475482096874999E-22</v>
      </c>
      <c r="CW563" s="10">
        <f>3/24000000*OO[[#This Row],[157 (08JUL1985 12:00:00)-Water Temperature (C)]]*OO[[#This Row],[99]]</f>
        <v>8.9354757287249982E-22</v>
      </c>
    </row>
    <row r="564" spans="1:102" x14ac:dyDescent="0.35">
      <c r="A564" t="s">
        <v>571</v>
      </c>
      <c r="B564">
        <v>4965.7870000000003</v>
      </c>
      <c r="C564" s="10">
        <f>3/24*OO[[#This Row],[59 (26JUN1985 06:00:00)-Water Temperature (C)]]*OO[[#This Row],[1]]/SUM(OO[1])</f>
        <v>0</v>
      </c>
      <c r="D564" s="10">
        <f>3/24*OO[[#This Row],[60 (26JUN1985 09:00:00)-Water Temperature (C)]]*OO[[#This Row],[2]]/SUM(OO[2])</f>
        <v>0</v>
      </c>
      <c r="E564" s="10">
        <f>3/24*OO[[#This Row],[61 (26JUN1985 12:00:00)-Water Temperature (C)]]*OO[[#This Row],[3]]/SUM(OO[3])</f>
        <v>0</v>
      </c>
      <c r="F564" s="10">
        <f>3/24*OO[[#This Row],[62 (26JUN1985 15:00:00)-Water Temperature (C)]]*OO[[#This Row],[4]]/SUM(OO[4])</f>
        <v>0</v>
      </c>
      <c r="G564" s="10">
        <f>3/24*OO[[#This Row],[63 (26JUN1985 18:00:00)-Water Temperature (C)]]*OO[[#This Row],[5]]/SUM(OO[5])</f>
        <v>0</v>
      </c>
      <c r="H564" s="10">
        <f>3/24*OO[[#This Row],[64 (26JUN1985 21:00:00)-Water Temperature (C)]]*OO[[#This Row],[6]]/SUM(OO[6])</f>
        <v>0</v>
      </c>
      <c r="I564" s="10">
        <f>3/24*OO[[#This Row],[65 (27JUN1985 00:00:00)-Water Temperature (C)]]*OO[[#This Row],[7]]/SUM(OO[7])</f>
        <v>0</v>
      </c>
      <c r="J564" s="10">
        <f>3/24*OO[[#This Row],[66 (27JUN1985 03:00:00)-Water Temperature (C)]]*OO[[#This Row],[8]]/SUM(OO[8])</f>
        <v>0</v>
      </c>
      <c r="K564" s="10">
        <f>3/24*OO[[#This Row],[67 (27JUN1985 06:00:00)-Water Temperature (C)]]*OO[[#This Row],[9]]/SUM(OO[9])</f>
        <v>0</v>
      </c>
      <c r="L564" s="10">
        <f>3/24*OO[[#This Row],[68 (27JUN1985 09:00:00)-Water Temperature (C)]]*OO[[#This Row],[10]]/SUM(OO[10])</f>
        <v>0</v>
      </c>
      <c r="M564" s="10">
        <f>3/24*OO[[#This Row],[69 (27JUN1985 12:00:00)-Water Temperature (C)]]*OO[[#This Row],[11]]/SUM(OO[11])</f>
        <v>0</v>
      </c>
      <c r="N564" s="10">
        <f>3/24*OO[[#This Row],[70 (27JUN1985 15:00:00)-Water Temperature (C)]]*OO[[#This Row],[12]]/SUM(OO[12])</f>
        <v>0</v>
      </c>
      <c r="O564" s="10">
        <f>3/24*OO[[#This Row],[71 (27JUN1985 18:00:00)-Water Temperature (C)]]*OO[[#This Row],[13]]/SUM(OO[13])</f>
        <v>0</v>
      </c>
      <c r="P564" s="10">
        <f>3/24*OO[[#This Row],[72 (27JUN1985 21:00:00)-Water Temperature (C)]]*OO[[#This Row],[14]]/SUM(OO[14])</f>
        <v>0</v>
      </c>
      <c r="Q564" s="10">
        <f>3/24*OO[[#This Row],[73 (28JUN1985 00:00:00)-Water Temperature (C)]]*OO[[#This Row],[15]]/SUM(OO[15])</f>
        <v>0</v>
      </c>
      <c r="R564" s="10">
        <f>3/24*OO[[#This Row],[74 (28JUN1985 03:00:00)-Water Temperature (C)]]*OO[[#This Row],[16]]/SUM(OO[16])</f>
        <v>0</v>
      </c>
      <c r="S564" s="10">
        <f>3/24*OO[[#This Row],[75 (28JUN1985 06:00:00)-Water Temperature (C)]]*OO[[#This Row],[17]]/SUM(OO[17])</f>
        <v>0</v>
      </c>
      <c r="T564" s="10">
        <f>3/24*OO[[#This Row],[76 (28JUN1985 09:00:00)-Water Temperature (C)]]*OO[[#This Row],[18]]/SUM(OO[18])</f>
        <v>0</v>
      </c>
      <c r="U564" s="10">
        <f>3/24*OO[[#This Row],[77 (28JUN1985 12:00:00)-Water Temperature (C)]]*OO[[#This Row],[19]]/SUM(OO[19])</f>
        <v>0</v>
      </c>
      <c r="V564" s="10">
        <f>3/24000000*OO[[#This Row],[78 (28JUN1985 15:00:00)-Water Temperature (C)]]*OO[[#This Row],[20]]</f>
        <v>0</v>
      </c>
      <c r="W564" s="10">
        <f>3/24000000*OO[[#This Row],[79 (28JUN1985 18:00:00)-Water Temperature (C)]]*OO[[#This Row],[21]]</f>
        <v>0</v>
      </c>
      <c r="X564" s="10">
        <f>3/24000000*OO[[#This Row],[80 (28JUN1985 21:00:00)-Water Temperature (C)]]*OO[[#This Row],[22]]</f>
        <v>0</v>
      </c>
      <c r="Y564" s="10">
        <f>3/24000000*OO[[#This Row],[81 (29JUN1985 00:00:00)-Water Temperature (C)]]*OO[[#This Row],[23]]</f>
        <v>0</v>
      </c>
      <c r="Z564" s="10">
        <f>3/24000000*OO[[#This Row],[82 (29JUN1985 03:00:00)-Water Temperature (C)]]*OO[[#This Row],[24]]</f>
        <v>0</v>
      </c>
      <c r="AA564" s="10">
        <f>3/24000000*OO[[#This Row],[83 (29JUN1985 06:00:00)-Water Temperature (C)]]*OO[[#This Row],[25]]</f>
        <v>0</v>
      </c>
      <c r="AB564" s="10">
        <f>3/24000000*OO[[#This Row],[84 (29JUN1985 09:00:00)-Water Temperature (C)]]*OO[[#This Row],[26]]</f>
        <v>0</v>
      </c>
      <c r="AC564" s="10">
        <f>3/24000000*OO[[#This Row],[85 (29JUN1985 12:00:00)-Water Temperature (C)]]*OO[[#This Row],[27]]</f>
        <v>0</v>
      </c>
      <c r="AD564" s="10">
        <f>3/24000000*OO[[#This Row],[86 (29JUN1985 15:00:00)-Water Temperature (C)]]*OO[[#This Row],[28]]</f>
        <v>0</v>
      </c>
      <c r="AE564" s="10">
        <f>3/24000000*OO[[#This Row],[88 (29JUN1985 21:00:00)-Water Temperature (C)]]*OO[[#This Row],[30]]</f>
        <v>0</v>
      </c>
      <c r="AF564" s="10">
        <f>3/24000000*OO[[#This Row],[88 (29JUN1985 21:00:00)-Water Temperature (C)]]*OO[[#This Row],[30]]</f>
        <v>0</v>
      </c>
      <c r="AG564" s="10">
        <f>3/24000000*OO[[#This Row],[89 (30JUN1985 00:00:00)-Water Temperature (C)]]*OO[[#This Row],[31]]</f>
        <v>0</v>
      </c>
      <c r="AH564" s="10">
        <f>3/24000000*OO[[#This Row],[90 (30JUN1985 03:00:00)-Water Temperature (C)]]*OO[[#This Row],[32]]</f>
        <v>0</v>
      </c>
      <c r="AI564" s="10">
        <f>3/24000000*OO[[#This Row],[91 (30JUN1985 06:00:00)-Water Temperature (C)]]*OO[[#This Row],[33]]</f>
        <v>0</v>
      </c>
      <c r="AJ564" s="10">
        <f>3/24000000*OO[[#This Row],[92 (30JUN1985 09:00:00)-Water Temperature (C)]]*OO[[#This Row],[34]]</f>
        <v>0</v>
      </c>
      <c r="AK564" s="10">
        <f>3/24000000*OO[[#This Row],[93 (30JUN1985 12:00:00)-Water Temperature (C)]]*OO[[#This Row],[35]]</f>
        <v>0</v>
      </c>
      <c r="AL564" s="10">
        <f>3/24000000*OO[[#This Row],[94 (30JUN1985 15:00:00)-Water Temperature (C)]]*OO[[#This Row],[36]]</f>
        <v>0</v>
      </c>
      <c r="AM564" s="10">
        <f>3/24000000*OO[[#This Row],[95 (30JUN1985 18:00:00)-Water Temperature (C)]]*OO[[#This Row],[37]]</f>
        <v>0</v>
      </c>
      <c r="AN564" s="10">
        <f>3/24000000*OO[[#This Row],[96 (30JUN1985 21:00:00)-Water Temperature (C)]]*OO[[#This Row],[38]]</f>
        <v>0</v>
      </c>
      <c r="AO564" s="10">
        <f>3/24000000*OO[[#This Row],[97 (01JUL1985 00:00:00)-Water Temperature (C)]]*OO[[#This Row],[39]]</f>
        <v>0</v>
      </c>
      <c r="AP564" s="10">
        <f>3/24000000*OO[[#This Row],[98 (01JUL1985 03:00:00)-Water Temperature (C)]]*OO[[#This Row],[40]]</f>
        <v>0</v>
      </c>
      <c r="AQ564" s="10">
        <f>3/24000000*OO[[#This Row],[99 (01JUL1985 06:00:00)-Water Temperature (C)]]*OO[[#This Row],[41]]</f>
        <v>0</v>
      </c>
      <c r="AR564" s="10">
        <f>3/24000000*OO[[#This Row],[100 (01JUL1985 09:00:00)-Water Temperature (C)]]*OO[[#This Row],[42]]</f>
        <v>0</v>
      </c>
      <c r="AS564" s="10">
        <f>3/24000000*OO[[#This Row],[101 (01JUL1985 12:00:00)-Water Temperature (C)]]*OO[[#This Row],[43]]</f>
        <v>0</v>
      </c>
      <c r="AT564" s="10">
        <f>3/24000000*OO[[#This Row],[102 (01JUL1985 15:00:00)-Water Temperature (C)]]*OO[[#This Row],[44]]</f>
        <v>0</v>
      </c>
      <c r="AU564" s="10">
        <f>3/24000000*OO[[#This Row],[103 (01JUL1985 18:00:00)-Water Temperature (C)]]*OO[[#This Row],[45]]</f>
        <v>0</v>
      </c>
      <c r="AV564" s="10">
        <f>3/24000000*OO[[#This Row],[104 (01JUL1985 21:00:00)-Water Temperature (C)]]*OO[[#This Row],[46]]</f>
        <v>0</v>
      </c>
      <c r="AW564" s="10">
        <f>3/24000000*OO[[#This Row],[105 (02JUL1985 00:00:00)-Water Temperature (C)]]*OO[[#This Row],[47]]</f>
        <v>0</v>
      </c>
      <c r="AX564" s="10">
        <f>3/24000000*OO[[#This Row],[106 (02JUL1985 03:00:00)-Water Temperature (C)]]*OO[[#This Row],[48]]</f>
        <v>0</v>
      </c>
      <c r="AY564" s="10">
        <f>3/24000000*OO[[#This Row],[107 (02JUL1985 06:00:00)-Water Temperature (C)]]*OO[[#This Row],[49]]</f>
        <v>0</v>
      </c>
      <c r="AZ564" s="10">
        <f>3/24000000*OO[[#This Row],[108 (02JUL1985 09:00:00)-Water Temperature (C)]]*OO[[#This Row],[50]]</f>
        <v>0</v>
      </c>
      <c r="BA564" s="10">
        <f>3/24000000*OO[[#This Row],[109 (02JUL1985 12:00:00)-Water Temperature (C)]]*OO[[#This Row],[51]]</f>
        <v>0</v>
      </c>
      <c r="BB564" s="10">
        <f>3/24000000*OO[[#This Row],[110 (02JUL1985 15:00:00)-Water Temperature (C)]]*OO[[#This Row],[52]]</f>
        <v>0</v>
      </c>
      <c r="BC564" s="10">
        <f>3/24000000*OO[[#This Row],[111 (02JUL1985 18:00:00)-Water Temperature (C)]]*OO[[#This Row],[53]]</f>
        <v>0</v>
      </c>
      <c r="BD564" s="10">
        <f>3/24000000*OO[[#This Row],[112 (02JUL1985 21:00:00)-Water Temperature (C)]]*OO[[#This Row],[54]]</f>
        <v>0</v>
      </c>
      <c r="BE564" s="10">
        <f>3/24000000*OO[[#This Row],[113 (03JUL1985 00:00:00)-Water Temperature (C)]]*OO[[#This Row],[55]]</f>
        <v>0</v>
      </c>
      <c r="BF564" s="10">
        <f>3/24000000*OO[[#This Row],[114 (03JUL1985 03:00:00)-Water Temperature (C)]]*OO[[#This Row],[56]]</f>
        <v>0</v>
      </c>
      <c r="BG564" s="10">
        <f>3/24000000*OO[[#This Row],[115 (03JUL1985 06:00:00)-Water Temperature (C)]]*OO[[#This Row],[57]]</f>
        <v>0</v>
      </c>
      <c r="BH564" s="10">
        <f>3/24000000*OO[[#This Row],[116 (03JUL1985 09:00:00)-Water Temperature (C)]]*OO[[#This Row],[58]]</f>
        <v>0</v>
      </c>
      <c r="BI564" s="10">
        <f>3/24000000*OO[[#This Row],[117 (03JUL1985 12:00:00)-Water Temperature (C)]]*OO[[#This Row],[59]]</f>
        <v>0</v>
      </c>
      <c r="BJ564" s="10">
        <f>3/24000000*OO[[#This Row],[118 (03JUL1985 15:00:00)-Water Temperature (C)]]*OO[[#This Row],[60]]</f>
        <v>0</v>
      </c>
      <c r="BK564" s="10">
        <f>3/24000000*OO[[#This Row],[119 (03JUL1985 18:00:00)-Water Temperature (C)]]*OO[[#This Row],[61]]</f>
        <v>0</v>
      </c>
      <c r="BL564" s="10">
        <f>3/24000000*OO[[#This Row],[120 (03JUL1985 21:00:00)-Water Temperature (C)]]*OO[[#This Row],[62]]</f>
        <v>0</v>
      </c>
      <c r="BM564" s="10">
        <f>3/24000000*OO[[#This Row],[121 (04JUL1985 00:00:00)-Water Temperature (C)]]*OO[[#This Row],[63]]</f>
        <v>0</v>
      </c>
      <c r="BN564" s="10">
        <f>3/24000000*OO[[#This Row],[122 (04JUL1985 03:00:00)-Water Temperature (C)]]*OO[[#This Row],[64]]</f>
        <v>0</v>
      </c>
      <c r="BO564" s="10">
        <f>3/24000000*OO[[#This Row],[123 (04JUL1985 06:00:00)-Water Temperature (C)]]*OO[[#This Row],[65]]</f>
        <v>0</v>
      </c>
      <c r="BP564" s="10">
        <f>3/24000000*OO[[#This Row],[124 (04JUL1985 09:00:00)-Water Temperature (C)]]*OO[[#This Row],[66]]</f>
        <v>0</v>
      </c>
      <c r="BQ564" s="10">
        <f>3/24000000*OO[[#This Row],[125 (04JUL1985 12:00:00)-Water Temperature (C)]]*OO[[#This Row],[67]]</f>
        <v>0</v>
      </c>
      <c r="BR564" s="10">
        <f>3/24000000*OO[[#This Row],[126 (04JUL1985 15:00:00)-Water Temperature (C)]]*OO[[#This Row],[68]]</f>
        <v>0</v>
      </c>
      <c r="BS564" s="10">
        <f>3/24000000*OO[[#This Row],[127 (04JUL1985 18:00:00)-Water Temperature (C)]]*OO[[#This Row],[69]]</f>
        <v>0</v>
      </c>
      <c r="BT564" s="10">
        <f>3/24000000*OO[[#This Row],[128 (04JUL1985 21:00:00)-Water Temperature (C)]]*OO[[#This Row],[70]]</f>
        <v>0</v>
      </c>
      <c r="BU564" s="10">
        <f>3/24000000*OO[[#This Row],[129 (05JUL1985 00:00:00)-Water Temperature (C)]]*OO[[#This Row],[71]]</f>
        <v>0</v>
      </c>
      <c r="BV564" s="10">
        <f>3/24000000*OO[[#This Row],[130 (05JUL1985 03:00:00)-Water Temperature (C)]]*OO[[#This Row],[72]]</f>
        <v>0</v>
      </c>
      <c r="BW564" s="10">
        <f>3/24000000*OO[[#This Row],[131 (05JUL1985 06:00:00)-Water Temperature (C)]]*OO[[#This Row],[73]]</f>
        <v>0</v>
      </c>
      <c r="BX564" s="10">
        <f>3/24000000*OO[[#This Row],[132 (05JUL1985 09:00:00)-Water Temperature (C)]]*OO[[#This Row],[74]]</f>
        <v>0</v>
      </c>
      <c r="BY564" s="10">
        <f>3/24000000*OO[[#This Row],[133 (05JUL1985 12:00:00)-Water Temperature (C)]]*OO[[#This Row],[75]]</f>
        <v>0</v>
      </c>
      <c r="BZ564" s="10">
        <f>3/24000000*OO[[#This Row],[134 (05JUL1985 15:00:00)-Water Temperature (C)]]*OO[[#This Row],[76]]</f>
        <v>0</v>
      </c>
      <c r="CA564" s="10">
        <f>3/24000000*OO[[#This Row],[135 (05JUL1985 18:00:00)-Water Temperature (C)]]*OO[[#This Row],[77]]</f>
        <v>0</v>
      </c>
      <c r="CB564" s="10">
        <f>3/24000000*OO[[#This Row],[136 (05JUL1985 21:00:00)-Water Temperature (C)]]*OO[[#This Row],[78]]</f>
        <v>0</v>
      </c>
      <c r="CC564" s="10">
        <f>3/24000000*OO[[#This Row],[137 (06JUL1985 00:00:00)-Water Temperature (C)]]*OO[[#This Row],[79]]</f>
        <v>0</v>
      </c>
      <c r="CD564" s="10">
        <f>3/24000000*OO[[#This Row],[138 (06JUL1985 03:00:00)-Water Temperature (C)]]*OO[[#This Row],[80]]</f>
        <v>0</v>
      </c>
      <c r="CE564" s="10">
        <f>3/24000000*OO[[#This Row],[139 (06JUL1985 06:00:00)-Water Temperature (C)]]*OO[[#This Row],[81]]</f>
        <v>0</v>
      </c>
      <c r="CF564" s="10">
        <f>3/24000000*OO[[#This Row],[140 (06JUL1985 09:00:00)-Water Temperature (C)]]*OO[[#This Row],[82]]</f>
        <v>0</v>
      </c>
      <c r="CG564" s="10">
        <f>3/24000000*OO[[#This Row],[141 (06JUL1985 12:00:00)-Water Temperature (C)]]*OO[[#This Row],[83]]</f>
        <v>0</v>
      </c>
      <c r="CH564" s="10">
        <f>3/24000000*OO[[#This Row],[142 (06JUL1985 15:00:00)-Water Temperature (C)]]*OO[[#This Row],[84]]</f>
        <v>0</v>
      </c>
      <c r="CI564" s="10">
        <f>3/24000000*OO[[#This Row],[143 (06JUL1985 18:00:00)-Water Temperature (C)]]*OO[[#This Row],[85]]</f>
        <v>0</v>
      </c>
      <c r="CJ564" s="10">
        <f>3/24000000*OO[[#This Row],[144 (06JUL1985 21:00:00)-Water Temperature (C)]]*OO[[#This Row],[86]]</f>
        <v>0</v>
      </c>
      <c r="CK564" s="10">
        <f>3/24000000*OO[[#This Row],[145 (07JUL1985 00:00:00)-Water Temperature (C)]]*OO[[#This Row],[87]]</f>
        <v>0</v>
      </c>
      <c r="CL564" s="10">
        <f>3/24000000*OO[[#This Row],[146 (07JUL1985 03:00:00)-Water Temperature (C)]]*OO[[#This Row],[88]]</f>
        <v>0</v>
      </c>
      <c r="CM564" s="10">
        <f>3/24000000*OO[[#This Row],[147 (07JUL1985 06:00:00)-Water Temperature (C)]]*OO[[#This Row],[89]]</f>
        <v>5.2743712437874992E-30</v>
      </c>
      <c r="CN564" s="10">
        <f>3/24000000*OO[[#This Row],[148 (07JUL1985 09:00:00)-Water Temperature (C)]]*OO[[#This Row],[90]]</f>
        <v>1.8315829121039996E-28</v>
      </c>
      <c r="CO564" s="10">
        <f>3/24000000*OO[[#This Row],[149 (07JUL1985 12:00:00)-Water Temperature (C)]]*OO[[#This Row],[91]]</f>
        <v>1.8010629715111249E-27</v>
      </c>
      <c r="CP564" s="10">
        <f>3/24000000*OO[[#This Row],[150 (07JUL1985 15:00:00)-Water Temperature (C)]]*OO[[#This Row],[92]]</f>
        <v>1.0312649701600001E-26</v>
      </c>
      <c r="CQ564" s="10">
        <f>3/24000000*OO[[#This Row],[151 (07JUL1985 18:00:00)-Water Temperature (C)]]*OO[[#This Row],[93]]</f>
        <v>4.3347493172362498E-26</v>
      </c>
      <c r="CR564" s="10">
        <f>3/24000000*OO[[#This Row],[152 (07JUL1985 21:00:00)-Water Temperature (C)]]*OO[[#This Row],[94]]</f>
        <v>1.4945537833773751E-25</v>
      </c>
      <c r="CS564" s="10">
        <f>3/24000000*OO[[#This Row],[153 (08JUL1985 00:00:00)-Water Temperature (C)]]*OO[[#This Row],[95]]</f>
        <v>5.0503522455000002E-25</v>
      </c>
      <c r="CT564" s="10">
        <f>3/24000000*OO[[#This Row],[154 (08JUL1985 03:00:00)-Water Temperature (C)]]*OO[[#This Row],[96]]</f>
        <v>1.9572825760559995E-24</v>
      </c>
      <c r="CU564" s="10">
        <f>3/24000000*OO[[#This Row],[155 (08JUL1985 06:00:00)-Water Temperature (C)]]*OO[[#This Row],[97]]</f>
        <v>7.6174625042474998E-24</v>
      </c>
      <c r="CV564" s="10">
        <f>3/24000000*OO[[#This Row],[156 (08JUL1985 09:00:00)-Water Temperature (C)]]*OO[[#This Row],[98]]</f>
        <v>2.6091983682852501E-23</v>
      </c>
      <c r="CW564" s="10">
        <f>3/24000000*OO[[#This Row],[157 (08JUL1985 12:00:00)-Water Temperature (C)]]*OO[[#This Row],[99]]</f>
        <v>7.7330751984037504E-23</v>
      </c>
    </row>
    <row r="565" spans="1:102" x14ac:dyDescent="0.35">
      <c r="A565" t="s">
        <v>572</v>
      </c>
      <c r="B565">
        <v>3104.9</v>
      </c>
      <c r="C565" s="10">
        <f>3/24*OO[[#This Row],[59 (26JUN1985 06:00:00)-Water Temperature (C)]]*OO[[#This Row],[1]]/SUM(OO[1])</f>
        <v>0</v>
      </c>
      <c r="D565" s="10">
        <f>3/24*OO[[#This Row],[60 (26JUN1985 09:00:00)-Water Temperature (C)]]*OO[[#This Row],[2]]/SUM(OO[2])</f>
        <v>0</v>
      </c>
      <c r="E565" s="10">
        <f>3/24*OO[[#This Row],[61 (26JUN1985 12:00:00)-Water Temperature (C)]]*OO[[#This Row],[3]]/SUM(OO[3])</f>
        <v>0</v>
      </c>
      <c r="F565" s="10">
        <f>3/24*OO[[#This Row],[62 (26JUN1985 15:00:00)-Water Temperature (C)]]*OO[[#This Row],[4]]/SUM(OO[4])</f>
        <v>0</v>
      </c>
      <c r="G565" s="10">
        <f>3/24*OO[[#This Row],[63 (26JUN1985 18:00:00)-Water Temperature (C)]]*OO[[#This Row],[5]]/SUM(OO[5])</f>
        <v>0</v>
      </c>
      <c r="H565" s="10">
        <f>3/24*OO[[#This Row],[64 (26JUN1985 21:00:00)-Water Temperature (C)]]*OO[[#This Row],[6]]/SUM(OO[6])</f>
        <v>0</v>
      </c>
      <c r="I565" s="10">
        <f>3/24*OO[[#This Row],[65 (27JUN1985 00:00:00)-Water Temperature (C)]]*OO[[#This Row],[7]]/SUM(OO[7])</f>
        <v>0</v>
      </c>
      <c r="J565" s="10">
        <f>3/24*OO[[#This Row],[66 (27JUN1985 03:00:00)-Water Temperature (C)]]*OO[[#This Row],[8]]/SUM(OO[8])</f>
        <v>0</v>
      </c>
      <c r="K565" s="10">
        <f>3/24*OO[[#This Row],[67 (27JUN1985 06:00:00)-Water Temperature (C)]]*OO[[#This Row],[9]]/SUM(OO[9])</f>
        <v>0</v>
      </c>
      <c r="L565" s="10">
        <f>3/24*OO[[#This Row],[68 (27JUN1985 09:00:00)-Water Temperature (C)]]*OO[[#This Row],[10]]/SUM(OO[10])</f>
        <v>0</v>
      </c>
      <c r="M565" s="10">
        <f>3/24*OO[[#This Row],[69 (27JUN1985 12:00:00)-Water Temperature (C)]]*OO[[#This Row],[11]]/SUM(OO[11])</f>
        <v>0</v>
      </c>
      <c r="N565" s="10">
        <f>3/24*OO[[#This Row],[70 (27JUN1985 15:00:00)-Water Temperature (C)]]*OO[[#This Row],[12]]/SUM(OO[12])</f>
        <v>0</v>
      </c>
      <c r="O565" s="10">
        <f>3/24*OO[[#This Row],[71 (27JUN1985 18:00:00)-Water Temperature (C)]]*OO[[#This Row],[13]]/SUM(OO[13])</f>
        <v>0</v>
      </c>
      <c r="P565" s="10">
        <f>3/24*OO[[#This Row],[72 (27JUN1985 21:00:00)-Water Temperature (C)]]*OO[[#This Row],[14]]/SUM(OO[14])</f>
        <v>0</v>
      </c>
      <c r="Q565" s="10">
        <f>3/24*OO[[#This Row],[73 (28JUN1985 00:00:00)-Water Temperature (C)]]*OO[[#This Row],[15]]/SUM(OO[15])</f>
        <v>0</v>
      </c>
      <c r="R565" s="10">
        <f>3/24*OO[[#This Row],[74 (28JUN1985 03:00:00)-Water Temperature (C)]]*OO[[#This Row],[16]]/SUM(OO[16])</f>
        <v>0</v>
      </c>
      <c r="S565" s="10">
        <f>3/24*OO[[#This Row],[75 (28JUN1985 06:00:00)-Water Temperature (C)]]*OO[[#This Row],[17]]/SUM(OO[17])</f>
        <v>0</v>
      </c>
      <c r="T565" s="10">
        <f>3/24*OO[[#This Row],[76 (28JUN1985 09:00:00)-Water Temperature (C)]]*OO[[#This Row],[18]]/SUM(OO[18])</f>
        <v>0</v>
      </c>
      <c r="U565" s="10">
        <f>3/24*OO[[#This Row],[77 (28JUN1985 12:00:00)-Water Temperature (C)]]*OO[[#This Row],[19]]/SUM(OO[19])</f>
        <v>0</v>
      </c>
      <c r="V565" s="10">
        <f>3/24000000*OO[[#This Row],[78 (28JUN1985 15:00:00)-Water Temperature (C)]]*OO[[#This Row],[20]]</f>
        <v>0</v>
      </c>
      <c r="W565" s="10">
        <f>3/24000000*OO[[#This Row],[79 (28JUN1985 18:00:00)-Water Temperature (C)]]*OO[[#This Row],[21]]</f>
        <v>0</v>
      </c>
      <c r="X565" s="10">
        <f>3/24000000*OO[[#This Row],[80 (28JUN1985 21:00:00)-Water Temperature (C)]]*OO[[#This Row],[22]]</f>
        <v>0</v>
      </c>
      <c r="Y565" s="10">
        <f>3/24000000*OO[[#This Row],[81 (29JUN1985 00:00:00)-Water Temperature (C)]]*OO[[#This Row],[23]]</f>
        <v>0</v>
      </c>
      <c r="Z565" s="10">
        <f>3/24000000*OO[[#This Row],[82 (29JUN1985 03:00:00)-Water Temperature (C)]]*OO[[#This Row],[24]]</f>
        <v>0</v>
      </c>
      <c r="AA565" s="10">
        <f>3/24000000*OO[[#This Row],[83 (29JUN1985 06:00:00)-Water Temperature (C)]]*OO[[#This Row],[25]]</f>
        <v>0</v>
      </c>
      <c r="AB565" s="10">
        <f>3/24000000*OO[[#This Row],[84 (29JUN1985 09:00:00)-Water Temperature (C)]]*OO[[#This Row],[26]]</f>
        <v>0</v>
      </c>
      <c r="AC565" s="10">
        <f>3/24000000*OO[[#This Row],[85 (29JUN1985 12:00:00)-Water Temperature (C)]]*OO[[#This Row],[27]]</f>
        <v>0</v>
      </c>
      <c r="AD565" s="10">
        <f>3/24000000*OO[[#This Row],[86 (29JUN1985 15:00:00)-Water Temperature (C)]]*OO[[#This Row],[28]]</f>
        <v>0</v>
      </c>
      <c r="AE565" s="10">
        <f>3/24000000*OO[[#This Row],[88 (29JUN1985 21:00:00)-Water Temperature (C)]]*OO[[#This Row],[30]]</f>
        <v>0</v>
      </c>
      <c r="AF565" s="10">
        <f>3/24000000*OO[[#This Row],[88 (29JUN1985 21:00:00)-Water Temperature (C)]]*OO[[#This Row],[30]]</f>
        <v>0</v>
      </c>
      <c r="AG565" s="10">
        <f>3/24000000*OO[[#This Row],[89 (30JUN1985 00:00:00)-Water Temperature (C)]]*OO[[#This Row],[31]]</f>
        <v>0</v>
      </c>
      <c r="AH565" s="10">
        <f>3/24000000*OO[[#This Row],[90 (30JUN1985 03:00:00)-Water Temperature (C)]]*OO[[#This Row],[32]]</f>
        <v>0</v>
      </c>
      <c r="AI565" s="10">
        <f>3/24000000*OO[[#This Row],[91 (30JUN1985 06:00:00)-Water Temperature (C)]]*OO[[#This Row],[33]]</f>
        <v>0</v>
      </c>
      <c r="AJ565" s="10">
        <f>3/24000000*OO[[#This Row],[92 (30JUN1985 09:00:00)-Water Temperature (C)]]*OO[[#This Row],[34]]</f>
        <v>0</v>
      </c>
      <c r="AK565" s="10">
        <f>3/24000000*OO[[#This Row],[93 (30JUN1985 12:00:00)-Water Temperature (C)]]*OO[[#This Row],[35]]</f>
        <v>0</v>
      </c>
      <c r="AL565" s="10">
        <f>3/24000000*OO[[#This Row],[94 (30JUN1985 15:00:00)-Water Temperature (C)]]*OO[[#This Row],[36]]</f>
        <v>0</v>
      </c>
      <c r="AM565" s="10">
        <f>3/24000000*OO[[#This Row],[95 (30JUN1985 18:00:00)-Water Temperature (C)]]*OO[[#This Row],[37]]</f>
        <v>0</v>
      </c>
      <c r="AN565" s="10">
        <f>3/24000000*OO[[#This Row],[96 (30JUN1985 21:00:00)-Water Temperature (C)]]*OO[[#This Row],[38]]</f>
        <v>0</v>
      </c>
      <c r="AO565" s="10">
        <f>3/24000000*OO[[#This Row],[97 (01JUL1985 00:00:00)-Water Temperature (C)]]*OO[[#This Row],[39]]</f>
        <v>0</v>
      </c>
      <c r="AP565" s="10">
        <f>3/24000000*OO[[#This Row],[98 (01JUL1985 03:00:00)-Water Temperature (C)]]*OO[[#This Row],[40]]</f>
        <v>0</v>
      </c>
      <c r="AQ565" s="10">
        <f>3/24000000*OO[[#This Row],[99 (01JUL1985 06:00:00)-Water Temperature (C)]]*OO[[#This Row],[41]]</f>
        <v>0</v>
      </c>
      <c r="AR565" s="10">
        <f>3/24000000*OO[[#This Row],[100 (01JUL1985 09:00:00)-Water Temperature (C)]]*OO[[#This Row],[42]]</f>
        <v>0</v>
      </c>
      <c r="AS565" s="10">
        <f>3/24000000*OO[[#This Row],[101 (01JUL1985 12:00:00)-Water Temperature (C)]]*OO[[#This Row],[43]]</f>
        <v>0</v>
      </c>
      <c r="AT565" s="10">
        <f>3/24000000*OO[[#This Row],[102 (01JUL1985 15:00:00)-Water Temperature (C)]]*OO[[#This Row],[44]]</f>
        <v>0</v>
      </c>
      <c r="AU565" s="10">
        <f>3/24000000*OO[[#This Row],[103 (01JUL1985 18:00:00)-Water Temperature (C)]]*OO[[#This Row],[45]]</f>
        <v>0</v>
      </c>
      <c r="AV565" s="10">
        <f>3/24000000*OO[[#This Row],[104 (01JUL1985 21:00:00)-Water Temperature (C)]]*OO[[#This Row],[46]]</f>
        <v>0</v>
      </c>
      <c r="AW565" s="10">
        <f>3/24000000*OO[[#This Row],[105 (02JUL1985 00:00:00)-Water Temperature (C)]]*OO[[#This Row],[47]]</f>
        <v>0</v>
      </c>
      <c r="AX565" s="10">
        <f>3/24000000*OO[[#This Row],[106 (02JUL1985 03:00:00)-Water Temperature (C)]]*OO[[#This Row],[48]]</f>
        <v>0</v>
      </c>
      <c r="AY565" s="10">
        <f>3/24000000*OO[[#This Row],[107 (02JUL1985 06:00:00)-Water Temperature (C)]]*OO[[#This Row],[49]]</f>
        <v>0</v>
      </c>
      <c r="AZ565" s="10">
        <f>3/24000000*OO[[#This Row],[108 (02JUL1985 09:00:00)-Water Temperature (C)]]*OO[[#This Row],[50]]</f>
        <v>0</v>
      </c>
      <c r="BA565" s="10">
        <f>3/24000000*OO[[#This Row],[109 (02JUL1985 12:00:00)-Water Temperature (C)]]*OO[[#This Row],[51]]</f>
        <v>0</v>
      </c>
      <c r="BB565" s="10">
        <f>3/24000000*OO[[#This Row],[110 (02JUL1985 15:00:00)-Water Temperature (C)]]*OO[[#This Row],[52]]</f>
        <v>0</v>
      </c>
      <c r="BC565" s="10">
        <f>3/24000000*OO[[#This Row],[111 (02JUL1985 18:00:00)-Water Temperature (C)]]*OO[[#This Row],[53]]</f>
        <v>0</v>
      </c>
      <c r="BD565" s="10">
        <f>3/24000000*OO[[#This Row],[112 (02JUL1985 21:00:00)-Water Temperature (C)]]*OO[[#This Row],[54]]</f>
        <v>0</v>
      </c>
      <c r="BE565" s="10">
        <f>3/24000000*OO[[#This Row],[113 (03JUL1985 00:00:00)-Water Temperature (C)]]*OO[[#This Row],[55]]</f>
        <v>0</v>
      </c>
      <c r="BF565" s="10">
        <f>3/24000000*OO[[#This Row],[114 (03JUL1985 03:00:00)-Water Temperature (C)]]*OO[[#This Row],[56]]</f>
        <v>0</v>
      </c>
      <c r="BG565" s="10">
        <f>3/24000000*OO[[#This Row],[115 (03JUL1985 06:00:00)-Water Temperature (C)]]*OO[[#This Row],[57]]</f>
        <v>0</v>
      </c>
      <c r="BH565" s="10">
        <f>3/24000000*OO[[#This Row],[116 (03JUL1985 09:00:00)-Water Temperature (C)]]*OO[[#This Row],[58]]</f>
        <v>0</v>
      </c>
      <c r="BI565" s="10">
        <f>3/24000000*OO[[#This Row],[117 (03JUL1985 12:00:00)-Water Temperature (C)]]*OO[[#This Row],[59]]</f>
        <v>0</v>
      </c>
      <c r="BJ565" s="10">
        <f>3/24000000*OO[[#This Row],[118 (03JUL1985 15:00:00)-Water Temperature (C)]]*OO[[#This Row],[60]]</f>
        <v>0</v>
      </c>
      <c r="BK565" s="10">
        <f>3/24000000*OO[[#This Row],[119 (03JUL1985 18:00:00)-Water Temperature (C)]]*OO[[#This Row],[61]]</f>
        <v>0</v>
      </c>
      <c r="BL565" s="10">
        <f>3/24000000*OO[[#This Row],[120 (03JUL1985 21:00:00)-Water Temperature (C)]]*OO[[#This Row],[62]]</f>
        <v>0</v>
      </c>
      <c r="BM565" s="10">
        <f>3/24000000*OO[[#This Row],[121 (04JUL1985 00:00:00)-Water Temperature (C)]]*OO[[#This Row],[63]]</f>
        <v>0</v>
      </c>
      <c r="BN565" s="10">
        <f>3/24000000*OO[[#This Row],[122 (04JUL1985 03:00:00)-Water Temperature (C)]]*OO[[#This Row],[64]]</f>
        <v>0</v>
      </c>
      <c r="BO565" s="10">
        <f>3/24000000*OO[[#This Row],[123 (04JUL1985 06:00:00)-Water Temperature (C)]]*OO[[#This Row],[65]]</f>
        <v>0</v>
      </c>
      <c r="BP565" s="10">
        <f>3/24000000*OO[[#This Row],[124 (04JUL1985 09:00:00)-Water Temperature (C)]]*OO[[#This Row],[66]]</f>
        <v>0</v>
      </c>
      <c r="BQ565" s="10">
        <f>3/24000000*OO[[#This Row],[125 (04JUL1985 12:00:00)-Water Temperature (C)]]*OO[[#This Row],[67]]</f>
        <v>0</v>
      </c>
      <c r="BR565" s="10">
        <f>3/24000000*OO[[#This Row],[126 (04JUL1985 15:00:00)-Water Temperature (C)]]*OO[[#This Row],[68]]</f>
        <v>0</v>
      </c>
      <c r="BS565" s="10">
        <f>3/24000000*OO[[#This Row],[127 (04JUL1985 18:00:00)-Water Temperature (C)]]*OO[[#This Row],[69]]</f>
        <v>0</v>
      </c>
      <c r="BT565" s="10">
        <f>3/24000000*OO[[#This Row],[128 (04JUL1985 21:00:00)-Water Temperature (C)]]*OO[[#This Row],[70]]</f>
        <v>0</v>
      </c>
      <c r="BU565" s="10">
        <f>3/24000000*OO[[#This Row],[129 (05JUL1985 00:00:00)-Water Temperature (C)]]*OO[[#This Row],[71]]</f>
        <v>0</v>
      </c>
      <c r="BV565" s="10">
        <f>3/24000000*OO[[#This Row],[130 (05JUL1985 03:00:00)-Water Temperature (C)]]*OO[[#This Row],[72]]</f>
        <v>0</v>
      </c>
      <c r="BW565" s="10">
        <f>3/24000000*OO[[#This Row],[131 (05JUL1985 06:00:00)-Water Temperature (C)]]*OO[[#This Row],[73]]</f>
        <v>0</v>
      </c>
      <c r="BX565" s="10">
        <f>3/24000000*OO[[#This Row],[132 (05JUL1985 09:00:00)-Water Temperature (C)]]*OO[[#This Row],[74]]</f>
        <v>0</v>
      </c>
      <c r="BY565" s="10">
        <f>3/24000000*OO[[#This Row],[133 (05JUL1985 12:00:00)-Water Temperature (C)]]*OO[[#This Row],[75]]</f>
        <v>0</v>
      </c>
      <c r="BZ565" s="10">
        <f>3/24000000*OO[[#This Row],[134 (05JUL1985 15:00:00)-Water Temperature (C)]]*OO[[#This Row],[76]]</f>
        <v>0</v>
      </c>
      <c r="CA565" s="10">
        <f>3/24000000*OO[[#This Row],[135 (05JUL1985 18:00:00)-Water Temperature (C)]]*OO[[#This Row],[77]]</f>
        <v>0</v>
      </c>
      <c r="CB565" s="10">
        <f>3/24000000*OO[[#This Row],[136 (05JUL1985 21:00:00)-Water Temperature (C)]]*OO[[#This Row],[78]]</f>
        <v>0</v>
      </c>
      <c r="CC565" s="10">
        <f>3/24000000*OO[[#This Row],[137 (06JUL1985 00:00:00)-Water Temperature (C)]]*OO[[#This Row],[79]]</f>
        <v>0</v>
      </c>
      <c r="CD565" s="10">
        <f>3/24000000*OO[[#This Row],[138 (06JUL1985 03:00:00)-Water Temperature (C)]]*OO[[#This Row],[80]]</f>
        <v>0</v>
      </c>
      <c r="CE565" s="10">
        <f>3/24000000*OO[[#This Row],[139 (06JUL1985 06:00:00)-Water Temperature (C)]]*OO[[#This Row],[81]]</f>
        <v>0</v>
      </c>
      <c r="CF565" s="10">
        <f>3/24000000*OO[[#This Row],[140 (06JUL1985 09:00:00)-Water Temperature (C)]]*OO[[#This Row],[82]]</f>
        <v>0</v>
      </c>
      <c r="CG565" s="10">
        <f>3/24000000*OO[[#This Row],[141 (06JUL1985 12:00:00)-Water Temperature (C)]]*OO[[#This Row],[83]]</f>
        <v>0</v>
      </c>
      <c r="CH565" s="10">
        <f>3/24000000*OO[[#This Row],[142 (06JUL1985 15:00:00)-Water Temperature (C)]]*OO[[#This Row],[84]]</f>
        <v>0</v>
      </c>
      <c r="CI565" s="10">
        <f>3/24000000*OO[[#This Row],[143 (06JUL1985 18:00:00)-Water Temperature (C)]]*OO[[#This Row],[85]]</f>
        <v>0</v>
      </c>
      <c r="CJ565" s="10">
        <f>3/24000000*OO[[#This Row],[144 (06JUL1985 21:00:00)-Water Temperature (C)]]*OO[[#This Row],[86]]</f>
        <v>0</v>
      </c>
      <c r="CK565" s="10">
        <f>3/24000000*OO[[#This Row],[145 (07JUL1985 00:00:00)-Water Temperature (C)]]*OO[[#This Row],[87]]</f>
        <v>0</v>
      </c>
      <c r="CL565" s="10">
        <f>3/24000000*OO[[#This Row],[146 (07JUL1985 03:00:00)-Water Temperature (C)]]*OO[[#This Row],[88]]</f>
        <v>0</v>
      </c>
      <c r="CM565" s="10">
        <f>3/24000000*OO[[#This Row],[147 (07JUL1985 06:00:00)-Water Temperature (C)]]*OO[[#This Row],[89]]</f>
        <v>-3.3631062475999995E-35</v>
      </c>
      <c r="CN565" s="10">
        <f>3/24000000*OO[[#This Row],[148 (07JUL1985 09:00:00)-Water Temperature (C)]]*OO[[#This Row],[90]]</f>
        <v>-9.9076150603125009E-34</v>
      </c>
      <c r="CO565" s="10">
        <f>3/24000000*OO[[#This Row],[149 (07JUL1985 12:00:00)-Water Temperature (C)]]*OO[[#This Row],[91]]</f>
        <v>1.8051167340406247E-30</v>
      </c>
      <c r="CP565" s="10">
        <f>3/24000000*OO[[#This Row],[150 (07JUL1985 15:00:00)-Water Temperature (C)]]*OO[[#This Row],[92]]</f>
        <v>1.2988620946874999E-28</v>
      </c>
      <c r="CQ565" s="10">
        <f>3/24000000*OO[[#This Row],[151 (07JUL1985 18:00:00)-Water Temperature (C)]]*OO[[#This Row],[93]]</f>
        <v>1.1107031461587501E-27</v>
      </c>
      <c r="CR565" s="10">
        <f>3/24000000*OO[[#This Row],[152 (07JUL1985 21:00:00)-Water Temperature (C)]]*OO[[#This Row],[94]]</f>
        <v>5.634983705805E-27</v>
      </c>
      <c r="CS565" s="10">
        <f>3/24000000*OO[[#This Row],[153 (08JUL1985 00:00:00)-Water Temperature (C)]]*OO[[#This Row],[95]]</f>
        <v>2.0297337994164997E-26</v>
      </c>
      <c r="CT565" s="10">
        <f>3/24000000*OO[[#This Row],[154 (08JUL1985 03:00:00)-Water Temperature (C)]]*OO[[#This Row],[96]]</f>
        <v>6.5204677444187495E-26</v>
      </c>
      <c r="CU565" s="10">
        <f>3/24000000*OO[[#This Row],[155 (08JUL1985 06:00:00)-Water Temperature (C)]]*OO[[#This Row],[97]]</f>
        <v>2.4867250216207498E-25</v>
      </c>
      <c r="CV565" s="10">
        <f>3/24000000*OO[[#This Row],[156 (08JUL1985 09:00:00)-Water Temperature (C)]]*OO[[#This Row],[98]]</f>
        <v>1.0229655498116248E-24</v>
      </c>
      <c r="CW565" s="10">
        <f>3/24000000*OO[[#This Row],[157 (08JUL1985 12:00:00)-Water Temperature (C)]]*OO[[#This Row],[99]]</f>
        <v>3.8000202527224998E-24</v>
      </c>
    </row>
    <row r="566" spans="1:102" x14ac:dyDescent="0.35">
      <c r="C566" s="7">
        <f>SUM(Calcs[0.125])</f>
        <v>2.1159164385632132</v>
      </c>
      <c r="D566" s="7">
        <f>SUM(Calcs[0.25])</f>
        <v>2.194371062602186</v>
      </c>
      <c r="E566" s="7">
        <f>SUM(Calcs[0.375])</f>
        <v>2.278964690124881</v>
      </c>
      <c r="F566" s="7">
        <f>SUM(Calcs[0.5])</f>
        <v>2.3209432634101086</v>
      </c>
      <c r="G566" s="7">
        <f>SUM(Calcs[0.625])</f>
        <v>2.3209687209488403</v>
      </c>
      <c r="H566" s="7">
        <f>SUM(Calcs[0.75])</f>
        <v>2.3264956634338647</v>
      </c>
      <c r="I566" s="7">
        <f>SUM(Calcs[0.875])</f>
        <v>2.3352062249224521</v>
      </c>
      <c r="J566" s="7">
        <f>SUM(Calcs[1])</f>
        <v>2.4140784091838738</v>
      </c>
      <c r="K566" s="7">
        <f>SUM(Calcs[1.125])</f>
        <v>2.5230796040787449</v>
      </c>
      <c r="L566" s="7">
        <f>SUM(Calcs[1.25])</f>
        <v>2.6378560829449627</v>
      </c>
      <c r="M566" s="7">
        <f>SUM(Calcs[1.375])</f>
        <v>2.7352899066767167</v>
      </c>
      <c r="N566" s="7">
        <f>SUM(Calcs[1.5])</f>
        <v>2.7829843113516985</v>
      </c>
      <c r="O566" s="7">
        <f>SUM(Calcs[1.625])</f>
        <v>2.8113070336214303</v>
      </c>
      <c r="P566" s="7">
        <f>SUM(Calcs[1.75])</f>
        <v>2.8297575558165788</v>
      </c>
      <c r="Q566" s="7">
        <f>SUM(Calcs[1.875])</f>
        <v>2.8654756536732418</v>
      </c>
      <c r="R566" s="7">
        <f>SUM(Calcs[2])</f>
        <v>2.9674956430235246</v>
      </c>
      <c r="S566" s="7">
        <f>SUM(Calcs[2.125])</f>
        <v>3.0594166921643664</v>
      </c>
      <c r="T566" s="7">
        <f>SUM(Calcs[2.25])</f>
        <v>3.1450601708812131</v>
      </c>
      <c r="U566" s="7">
        <f>SUM(Calcs[2.375])</f>
        <v>3.2095060082495386</v>
      </c>
      <c r="V566" s="7">
        <f>SUM(Calcs[2.5])</f>
        <v>3.2324429262018715</v>
      </c>
      <c r="W566" s="7">
        <f>SUM(Calcs[2.625])</f>
        <v>3.2211186205141451</v>
      </c>
      <c r="X566" s="7">
        <f>SUM(Calcs[2.75])</f>
        <v>3.2164647639657771</v>
      </c>
      <c r="Y566" s="7">
        <f>SUM(Calcs[2.875])</f>
        <v>3.2377256117826985</v>
      </c>
      <c r="Z566" s="7">
        <f>SUM(Calcs[3])</f>
        <v>3.3083137923166088</v>
      </c>
      <c r="AA566" s="7">
        <f>SUM(Calcs[3.125])</f>
        <v>3.3376242248055914</v>
      </c>
      <c r="AB566" s="7">
        <f>SUM(Calcs[3.25])</f>
        <v>3.4126299075592375</v>
      </c>
      <c r="AC566" s="7">
        <f>SUM(Calcs[3.375])</f>
        <v>3.4728929169919933</v>
      </c>
      <c r="AD566" s="7">
        <f>SUM(Calcs[3.5])</f>
        <v>3.4829568061161349</v>
      </c>
      <c r="AE566" s="7">
        <f>SUM(Calcs[3.625])</f>
        <v>3.4249604190682406</v>
      </c>
      <c r="AF566" s="7">
        <f>SUM(Calcs[3.75])</f>
        <v>3.4249604190682406</v>
      </c>
      <c r="AG566" s="7">
        <f>SUM(Calcs[3.875])</f>
        <v>3.404823339706387</v>
      </c>
      <c r="AH566" s="7">
        <f>SUM(Calcs[4])</f>
        <v>3.4610832397785458</v>
      </c>
      <c r="AI566" s="7">
        <f>SUM(Calcs[4.125])</f>
        <v>3.5482965541391476</v>
      </c>
      <c r="AJ566" s="7">
        <f>SUM(Calcs[4.25])</f>
        <v>3.6558099008181575</v>
      </c>
      <c r="AK566" s="7">
        <f>SUM(Calcs[4.375])</f>
        <v>3.7527024593893747</v>
      </c>
      <c r="AL566" s="7">
        <f>SUM(Calcs[4.5])</f>
        <v>3.7605515625882897</v>
      </c>
      <c r="AM566" s="7">
        <f>SUM(Calcs[4.625])</f>
        <v>3.6927673905580511</v>
      </c>
      <c r="AN566" s="7">
        <f>SUM(Calcs[4.75])</f>
        <v>3.6371060196858234</v>
      </c>
      <c r="AO566" s="7">
        <f>SUM(Calcs[4.875])</f>
        <v>3.6027386695798032</v>
      </c>
      <c r="AP566" s="7">
        <f>SUM(Calcs[5])</f>
        <v>3.6420375636314994</v>
      </c>
      <c r="AQ566" s="7">
        <f>SUM(Calcs[5.125])</f>
        <v>3.696266727555868</v>
      </c>
      <c r="AR566" s="7">
        <f>SUM(Calcs[5.25])</f>
        <v>3.7345540930600301</v>
      </c>
      <c r="AS566" s="7">
        <f>SUM(Calcs[5.375])</f>
        <v>3.7544222219474679</v>
      </c>
      <c r="AT566" s="7">
        <f>SUM(Calcs[5.5])</f>
        <v>3.7413559772774909</v>
      </c>
      <c r="AU566" s="7">
        <f>SUM(Calcs[5.625])</f>
        <v>3.723389202599992</v>
      </c>
      <c r="AV566" s="7">
        <f>SUM(Calcs[5.75])</f>
        <v>3.7165055569528738</v>
      </c>
      <c r="AW566" s="7">
        <f>SUM(Calcs[5.875])</f>
        <v>3.7438165282862719</v>
      </c>
      <c r="AX566" s="7">
        <f>SUM(Calcs[6])</f>
        <v>3.8491274478302548</v>
      </c>
      <c r="AY566" s="7">
        <f>SUM(Calcs[6.125])</f>
        <v>3.9567222172669783</v>
      </c>
      <c r="AZ566" s="7">
        <f>SUM(Calcs[6.25])</f>
        <v>4.0545088538430223</v>
      </c>
      <c r="BA566" s="7">
        <f>SUM(Calcs[6.375])</f>
        <v>4.1092683086204502</v>
      </c>
      <c r="BB566" s="7">
        <f>SUM(Calcs[6.5])</f>
        <v>4.1220416047758413</v>
      </c>
      <c r="BC566" s="7">
        <f>SUM(Calcs[6.625])</f>
        <v>4.0832116287217364</v>
      </c>
      <c r="BD566" s="7">
        <f>SUM(Calcs[6.75])</f>
        <v>4.0398264918019988</v>
      </c>
      <c r="BE566" s="7">
        <f>SUM(Calcs[6.875])</f>
        <v>4.0053278180010272</v>
      </c>
      <c r="BF566" s="7">
        <f>SUM(Calcs[7])</f>
        <v>4.0051194092311135</v>
      </c>
      <c r="BG566" s="7">
        <f>SUM(Calcs[7.125])</f>
        <v>4.0273259959691439</v>
      </c>
      <c r="BH566" s="7">
        <f>SUM(Calcs[7.25])</f>
        <v>4.0319772541377361</v>
      </c>
      <c r="BI566" s="7">
        <f>SUM(Calcs[7.375])</f>
        <v>4.0350850359089696</v>
      </c>
      <c r="BJ566" s="7">
        <f>SUM(Calcs[7.5])</f>
        <v>4.0230910455905633</v>
      </c>
      <c r="BK566" s="7">
        <f>SUM(Calcs[7.625])</f>
        <v>3.9931886307273037</v>
      </c>
      <c r="BL566" s="7">
        <f>SUM(Calcs[7.75])</f>
        <v>3.9633503708356996</v>
      </c>
      <c r="BM566" s="7">
        <f>SUM(Calcs[7.875])</f>
        <v>3.9484155918992774</v>
      </c>
      <c r="BN566" s="7">
        <f>SUM(Calcs[8])</f>
        <v>3.9814046836908017</v>
      </c>
      <c r="BO566" s="7">
        <f>SUM(Calcs[8.125])</f>
        <v>4.024831289280467</v>
      </c>
      <c r="BP566" s="7">
        <f>SUM(Calcs[8.25])</f>
        <v>4.0651870798216114</v>
      </c>
      <c r="BQ566" s="7">
        <f>SUM(Calcs[8.375])</f>
        <v>4.0806867904749717</v>
      </c>
      <c r="BR566" s="7">
        <f>SUM(Calcs[8.5])</f>
        <v>4.0780951490414052</v>
      </c>
      <c r="BS566" s="7">
        <f>SUM(Calcs[8.625])</f>
        <v>4.0539259568534067</v>
      </c>
      <c r="BT566" s="7">
        <f>SUM(Calcs[8.75])</f>
        <v>4.0301950486526863</v>
      </c>
      <c r="BU566" s="7">
        <f>SUM(Calcs[8.875])</f>
        <v>4.0124645314186331</v>
      </c>
      <c r="BV566" s="7">
        <f>SUM(Calcs[9])</f>
        <v>4.0248988896092968</v>
      </c>
      <c r="BW566" s="7">
        <f>SUM(Calcs[9.125])</f>
        <v>4.0412132217455587</v>
      </c>
      <c r="BX566" s="7">
        <f>SUM(Calcs[9.25])</f>
        <v>4.0591016610351405</v>
      </c>
      <c r="BY566" s="7">
        <f>SUM(Calcs[9.375])</f>
        <v>4.072661607474755</v>
      </c>
      <c r="BZ566" s="7">
        <f>SUM(Calcs[9.5])</f>
        <v>4.0670805149866451</v>
      </c>
      <c r="CA566" s="7">
        <f>SUM(Calcs[9.625])</f>
        <v>4.0484028365936222</v>
      </c>
      <c r="CB566" s="7">
        <f>SUM(Calcs[9.75])</f>
        <v>4.0270551639909913</v>
      </c>
      <c r="CC566" s="7">
        <f>SUM(Calcs[9.875])</f>
        <v>4.0130223052381311</v>
      </c>
      <c r="CD566" s="7">
        <f>SUM(Calcs[10])</f>
        <v>4.0226164510395508</v>
      </c>
      <c r="CE566" s="7">
        <f>SUM(Calcs[10.125])</f>
        <v>4.0365701950113015</v>
      </c>
      <c r="CF566" s="7">
        <f>SUM(Calcs[10.25])</f>
        <v>4.0530802221185924</v>
      </c>
      <c r="CG566" s="7">
        <f>SUM(Calcs[10.375])</f>
        <v>4.0631150062918602</v>
      </c>
      <c r="CH566" s="7">
        <f>SUM(Calcs[10.5])</f>
        <v>4.0627405960144278</v>
      </c>
      <c r="CI566" s="7">
        <f>SUM(Calcs[10.625])</f>
        <v>4.0448121832265098</v>
      </c>
      <c r="CJ566" s="7">
        <f>SUM(Calcs[10.75])</f>
        <v>4.0252328386886784</v>
      </c>
      <c r="CK566" s="7">
        <f>SUM(Calcs[10.875])</f>
        <v>4.0093194354376127</v>
      </c>
      <c r="CL566" s="7">
        <f>SUM(Calcs[11])</f>
        <v>4.0190827584323765</v>
      </c>
      <c r="CM566" s="7">
        <f>SUM(Calcs[11.125])</f>
        <v>4.0226358146811121</v>
      </c>
      <c r="CN566" s="7">
        <f>SUM(Calcs[11.25])</f>
        <v>4.0192547150911579</v>
      </c>
      <c r="CO566" s="7">
        <f>SUM(Calcs[11.375])</f>
        <v>4.0127903971554835</v>
      </c>
      <c r="CP566" s="7">
        <f>SUM(Calcs[11.5])</f>
        <v>4.0069278439854408</v>
      </c>
      <c r="CQ566" s="7">
        <f>SUM(Calcs[11.625])</f>
        <v>3.9947010334319502</v>
      </c>
      <c r="CR566" s="7">
        <f>SUM(Calcs[11.75])</f>
        <v>3.9811323665805589</v>
      </c>
      <c r="CS566" s="7">
        <f>SUM(Calcs[11.875])</f>
        <v>3.9687431178524037</v>
      </c>
      <c r="CT566" s="7">
        <f>SUM(Calcs[12])</f>
        <v>3.983803947460816</v>
      </c>
      <c r="CU566" s="7">
        <f>SUM(Calcs[12.125])</f>
        <v>4.003687216204999</v>
      </c>
      <c r="CV566" s="7">
        <f>SUM(Calcs[12.25])</f>
        <v>4.0156146050201924</v>
      </c>
      <c r="CW566" s="7">
        <f>SUM(Calcs[12.375])</f>
        <v>4.0240964409753488</v>
      </c>
      <c r="CX566" s="7">
        <f>SUM(Calcs[12.5])</f>
        <v>0</v>
      </c>
    </row>
    <row r="567" spans="1:102" x14ac:dyDescent="0.35">
      <c r="C567" s="8">
        <f>Calcs[[#Totals],[0.125]]</f>
        <v>2.1159164385632132</v>
      </c>
      <c r="D567" s="8">
        <f>Calcs[[#Totals],[0.25]]+C567</f>
        <v>4.3102875011653996</v>
      </c>
      <c r="E567" s="8">
        <f>Calcs[[#Totals],[0.375]]+D567</f>
        <v>6.5892521912902806</v>
      </c>
      <c r="F567" s="8">
        <f>Calcs[[#Totals],[0.5]]+E567</f>
        <v>8.9101954547003892</v>
      </c>
      <c r="G567" s="8">
        <f>Calcs[[#Totals],[0.625]]+F567</f>
        <v>11.23116417564923</v>
      </c>
      <c r="H567" s="8">
        <f>Calcs[[#Totals],[0.75]]+G567</f>
        <v>13.557659839083094</v>
      </c>
      <c r="I567" s="8">
        <f>Calcs[[#Totals],[0.875]]+H567</f>
        <v>15.892866064005545</v>
      </c>
      <c r="J567" s="8">
        <f>Calcs[[#Totals],[1]]+I567</f>
        <v>18.306944473189418</v>
      </c>
      <c r="K567" s="8">
        <f>Calcs[[#Totals],[1.125]]+J567</f>
        <v>20.830024077268163</v>
      </c>
      <c r="L567" s="8">
        <f>Calcs[[#Totals],[1.25]]+K567</f>
        <v>23.467880160213127</v>
      </c>
      <c r="M567" s="8">
        <f>Calcs[[#Totals],[1.375]]+L567</f>
        <v>26.203170066889843</v>
      </c>
      <c r="N567" s="8">
        <f>Calcs[[#Totals],[1.5]]+M567</f>
        <v>28.98615437824154</v>
      </c>
      <c r="O567" s="8">
        <f>Calcs[[#Totals],[1.625]]+N567</f>
        <v>31.797461411862969</v>
      </c>
      <c r="P567" s="8">
        <f>Calcs[[#Totals],[1.75]]+O567</f>
        <v>34.627218967679546</v>
      </c>
      <c r="Q567" s="8">
        <f>Calcs[[#Totals],[1.875]]+P567</f>
        <v>37.49269462135279</v>
      </c>
      <c r="R567" s="8">
        <f>Calcs[[#Totals],[2]]+Q567</f>
        <v>40.460190264376315</v>
      </c>
      <c r="S567" s="8">
        <f>Calcs[[#Totals],[2.125]]+R567</f>
        <v>43.519606956540684</v>
      </c>
      <c r="T567" s="8">
        <f>Calcs[[#Totals],[2.25]]+S567</f>
        <v>46.6646671274219</v>
      </c>
      <c r="U567" s="8">
        <f>Calcs[[#Totals],[2.375]]+T567</f>
        <v>49.874173135671441</v>
      </c>
      <c r="V567" s="8">
        <f>Calcs[[#Totals],[2.5]]+U567</f>
        <v>53.106616061873311</v>
      </c>
      <c r="W567" s="8">
        <f>Calcs[[#Totals],[2.625]]+V567</f>
        <v>56.327734682387458</v>
      </c>
      <c r="X567" s="8">
        <f>Calcs[[#Totals],[2.75]]+W567</f>
        <v>59.544199446353232</v>
      </c>
      <c r="Y567" s="8">
        <f>Calcs[[#Totals],[2.875]]+X567</f>
        <v>62.781925058135933</v>
      </c>
      <c r="Z567" s="8">
        <f>Calcs[[#Totals],[3]]+Y567</f>
        <v>66.090238850452536</v>
      </c>
      <c r="AA567" s="8">
        <f>Calcs[[#Totals],[3.125]]+Z567</f>
        <v>69.427863075258131</v>
      </c>
      <c r="AB567" s="8">
        <f>Calcs[[#Totals],[3.25]]+AA567</f>
        <v>72.840492982817366</v>
      </c>
      <c r="AC567" s="8">
        <f>Calcs[[#Totals],[3.375]]+AB567</f>
        <v>76.313385899809361</v>
      </c>
      <c r="AD567" s="8">
        <f>Calcs[[#Totals],[3.5]]+AC567</f>
        <v>79.796342705925497</v>
      </c>
      <c r="AE567" s="8">
        <f>Calcs[[#Totals],[3.625]]+AD567</f>
        <v>83.221303124993739</v>
      </c>
      <c r="AF567" s="8">
        <f>Calcs[[#Totals],[3.75]]+AE567</f>
        <v>86.646263544061981</v>
      </c>
      <c r="AG567" s="8">
        <f>Calcs[[#Totals],[3.875]]+AF567</f>
        <v>90.051086883768363</v>
      </c>
      <c r="AH567" s="8">
        <f>Calcs[[#Totals],[4]]+AG567</f>
        <v>93.512170123546909</v>
      </c>
      <c r="AI567" s="8">
        <f>Calcs[[#Totals],[4.125]]+AH567</f>
        <v>97.060466677686051</v>
      </c>
      <c r="AJ567" s="8">
        <f>Calcs[[#Totals],[4.25]]+AI567</f>
        <v>100.71627657850421</v>
      </c>
      <c r="AK567" s="8">
        <f>Calcs[[#Totals],[4.375]]+AJ567</f>
        <v>104.46897903789358</v>
      </c>
      <c r="AL567" s="8">
        <f>Calcs[[#Totals],[4.5]]+AK567</f>
        <v>108.22953060048187</v>
      </c>
      <c r="AM567" s="8">
        <f>Calcs[[#Totals],[4.625]]+AL567</f>
        <v>111.92229799103991</v>
      </c>
      <c r="AN567" s="8">
        <f>Calcs[[#Totals],[4.75]]+AM567</f>
        <v>115.55940401072573</v>
      </c>
      <c r="AO567" s="8">
        <f>Calcs[[#Totals],[4.875]]+AN567</f>
        <v>119.16214268030554</v>
      </c>
      <c r="AP567" s="8">
        <f>Calcs[[#Totals],[5]]+AO567</f>
        <v>122.80418024393704</v>
      </c>
      <c r="AQ567" s="8">
        <f>Calcs[[#Totals],[5.125]]+AP567</f>
        <v>126.50044697149291</v>
      </c>
      <c r="AR567" s="8">
        <f>Calcs[[#Totals],[5.25]]+AQ567</f>
        <v>130.23500106455293</v>
      </c>
      <c r="AS567" s="8">
        <f>Calcs[[#Totals],[5.375]]+AR567</f>
        <v>133.9894232865004</v>
      </c>
      <c r="AT567" s="8">
        <f>Calcs[[#Totals],[5.5]]+AS567</f>
        <v>137.73077926377789</v>
      </c>
      <c r="AU567" s="8">
        <f>Calcs[[#Totals],[5.625]]+AT567</f>
        <v>141.45416846637789</v>
      </c>
      <c r="AV567" s="8">
        <f>Calcs[[#Totals],[5.75]]+AU567</f>
        <v>145.17067402333078</v>
      </c>
      <c r="AW567" s="8">
        <f>Calcs[[#Totals],[5.875]]+AV567</f>
        <v>148.91449055161704</v>
      </c>
      <c r="AX567" s="8">
        <f>Calcs[[#Totals],[6]]+AW567</f>
        <v>152.76361799944729</v>
      </c>
      <c r="AY567" s="8">
        <f>Calcs[[#Totals],[6.125]]+AX567</f>
        <v>156.72034021671428</v>
      </c>
      <c r="AZ567" s="8">
        <f>Calcs[[#Totals],[6.25]]+AY567</f>
        <v>160.77484907055731</v>
      </c>
      <c r="BA567" s="8">
        <f>Calcs[[#Totals],[6.375]]+AZ567</f>
        <v>164.88411737917775</v>
      </c>
      <c r="BB567" s="8">
        <f>Calcs[[#Totals],[6.5]]+BA567</f>
        <v>169.00615898395358</v>
      </c>
      <c r="BC567" s="8">
        <f>Calcs[[#Totals],[6.625]]+BB567</f>
        <v>173.08937061267531</v>
      </c>
      <c r="BD567" s="8">
        <f>Calcs[[#Totals],[6.75]]+BC567</f>
        <v>177.1291971044773</v>
      </c>
      <c r="BE567" s="8">
        <f>Calcs[[#Totals],[6.875]]+BD567</f>
        <v>181.13452492247833</v>
      </c>
      <c r="BF567" s="8">
        <f>Calcs[[#Totals],[7]]+BE567</f>
        <v>185.13964433170946</v>
      </c>
      <c r="BG567" s="8">
        <f>Calcs[[#Totals],[7.125]]+BF567</f>
        <v>189.1669703276786</v>
      </c>
      <c r="BH567" s="8">
        <f>Calcs[[#Totals],[7.25]]+BG567</f>
        <v>193.19894758181633</v>
      </c>
      <c r="BI567" s="8">
        <f>Calcs[[#Totals],[7.375]]+BH567</f>
        <v>197.23403261772529</v>
      </c>
      <c r="BJ567" s="8">
        <f>Calcs[[#Totals],[7.5]]+BI567</f>
        <v>201.25712366331587</v>
      </c>
      <c r="BK567" s="8">
        <f>Calcs[[#Totals],[7.625]]+BJ567</f>
        <v>205.25031229404317</v>
      </c>
      <c r="BL567" s="8">
        <f>Calcs[[#Totals],[7.75]]+BK567</f>
        <v>209.21366266487888</v>
      </c>
      <c r="BM567" s="8">
        <f>Calcs[[#Totals],[7.875]]+BL567</f>
        <v>213.16207825677816</v>
      </c>
      <c r="BN567" s="8">
        <f>Calcs[[#Totals],[8]]+BM567</f>
        <v>217.14348294046897</v>
      </c>
      <c r="BO567" s="8">
        <f>Calcs[[#Totals],[8.125]]+BN567</f>
        <v>221.16831422974943</v>
      </c>
      <c r="BP567" s="8">
        <f>Calcs[[#Totals],[8.25]]+BO567</f>
        <v>225.23350130957104</v>
      </c>
      <c r="BQ567" s="8">
        <f>Calcs[[#Totals],[8.375]]+BP567</f>
        <v>229.31418810004601</v>
      </c>
      <c r="BR567" s="8">
        <f>Calcs[[#Totals],[8.5]]+BQ567</f>
        <v>233.39228324908743</v>
      </c>
      <c r="BS567" s="8">
        <f>Calcs[[#Totals],[8.625]]+BR567</f>
        <v>237.44620920594085</v>
      </c>
      <c r="BT567" s="8">
        <f>Calcs[[#Totals],[8.75]]+BS567</f>
        <v>241.47640425459355</v>
      </c>
      <c r="BU567" s="8">
        <f>Calcs[[#Totals],[8.875]]+BT567</f>
        <v>245.48886878601218</v>
      </c>
      <c r="BV567" s="8">
        <f>Calcs[[#Totals],[9]]+BU567</f>
        <v>249.51376767562147</v>
      </c>
      <c r="BW567" s="8">
        <f>Calcs[[#Totals],[9.125]]+BV567</f>
        <v>253.55498089736702</v>
      </c>
      <c r="BX567" s="8">
        <f>Calcs[[#Totals],[9.25]]+BW567</f>
        <v>257.61408255840217</v>
      </c>
      <c r="BY567" s="8">
        <f>Calcs[[#Totals],[9.375]]+BX567</f>
        <v>261.68674416587692</v>
      </c>
      <c r="BZ567" s="8">
        <f>Calcs[[#Totals],[9.5]]+BY567</f>
        <v>265.75382468086354</v>
      </c>
      <c r="CA567" s="8">
        <f>Calcs[[#Totals],[9.625]]+BZ567</f>
        <v>269.80222751745714</v>
      </c>
      <c r="CB567" s="8">
        <f>Calcs[[#Totals],[9.75]]+CA567</f>
        <v>273.82928268144815</v>
      </c>
      <c r="CC567" s="8">
        <f>Calcs[[#Totals],[9.875]]+CB567</f>
        <v>277.84230498668626</v>
      </c>
      <c r="CD567" s="8">
        <f>Calcs[[#Totals],[10]]+CC567</f>
        <v>281.8649214377258</v>
      </c>
      <c r="CE567" s="8">
        <f>Calcs[[#Totals],[10.125]]+CD567</f>
        <v>285.90149163273708</v>
      </c>
      <c r="CF567" s="8">
        <f>Calcs[[#Totals],[10.25]]+CE567</f>
        <v>289.95457185485566</v>
      </c>
      <c r="CG567" s="8">
        <f>Calcs[[#Totals],[10.375]]+CF567</f>
        <v>294.01768686114752</v>
      </c>
      <c r="CH567" s="8">
        <f>Calcs[[#Totals],[10.5]]+CG567</f>
        <v>298.08042745716193</v>
      </c>
      <c r="CI567" s="8">
        <f>Calcs[[#Totals],[10.625]]+CH567</f>
        <v>302.12523964038843</v>
      </c>
      <c r="CJ567" s="8">
        <f>Calcs[[#Totals],[10.75]]+CI567</f>
        <v>306.15047247907711</v>
      </c>
      <c r="CK567" s="8">
        <f>Calcs[[#Totals],[10.875]]+CJ567</f>
        <v>310.1597919145147</v>
      </c>
      <c r="CL567" s="8">
        <f>Calcs[[#Totals],[11]]+CK567</f>
        <v>314.17887467294707</v>
      </c>
      <c r="CM567" s="8">
        <f>Calcs[[#Totals],[11.125]]+CL567</f>
        <v>318.20151048762818</v>
      </c>
      <c r="CN567" s="8">
        <f>Calcs[[#Totals],[11.25]]+CM567</f>
        <v>322.22076520271935</v>
      </c>
      <c r="CO567" s="8">
        <f>Calcs[[#Totals],[11.375]]+CN567</f>
        <v>326.23355559987482</v>
      </c>
      <c r="CP567" s="8">
        <f>Calcs[[#Totals],[11.5]]+CO567</f>
        <v>330.24048344386028</v>
      </c>
      <c r="CQ567" s="8">
        <f>Calcs[[#Totals],[11.625]]+CP567</f>
        <v>334.23518447729225</v>
      </c>
      <c r="CR567" s="8">
        <f>Calcs[[#Totals],[11.75]]+CQ567</f>
        <v>338.21631684387279</v>
      </c>
      <c r="CS567" s="8">
        <f>Calcs[[#Totals],[11.875]]+CR567</f>
        <v>342.18505996172519</v>
      </c>
      <c r="CT567" s="8">
        <f>Calcs[[#Totals],[12]]+CS567</f>
        <v>346.16886390918603</v>
      </c>
      <c r="CU567" s="8">
        <f>Calcs[[#Totals],[12.125]]+CT567</f>
        <v>350.17255112539101</v>
      </c>
      <c r="CV567" s="8">
        <f>Calcs[[#Totals],[12.25]]+CU567</f>
        <v>354.18816573041119</v>
      </c>
      <c r="CW567" s="8">
        <f>Calcs[[#Totals],[12.375]]+CV567</f>
        <v>358.21226217138656</v>
      </c>
      <c r="CX567" s="8">
        <f>Calcs[[#Totals],[12.5]]+CW567</f>
        <v>358.21226217138656</v>
      </c>
    </row>
    <row r="568" spans="1:102" x14ac:dyDescent="0.35">
      <c r="C568" s="9">
        <f>SUM(OO!I2:I460)/SUM(OO[1])</f>
        <v>1</v>
      </c>
      <c r="D568" s="9">
        <f>SUM(OO!M2:M460)/SUM(OO[2])</f>
        <v>1</v>
      </c>
      <c r="E568" s="9">
        <f>SUM(OO!Q2:Q460)/SUM(OO[3])</f>
        <v>1</v>
      </c>
      <c r="F568" s="9">
        <f>SUM(OO!U2:U460)/SUM(OO[4])</f>
        <v>1</v>
      </c>
      <c r="G568" s="9">
        <f>SUM(OO!Y2:Y460)/SUM(OO[5])</f>
        <v>1</v>
      </c>
      <c r="H568" s="9">
        <f>SUM(OO!AC2:AC460)/SUM(OO[6])</f>
        <v>1</v>
      </c>
      <c r="I568" s="9">
        <f>SUM(OO!AG2:AG460)/SUM(OO[7])</f>
        <v>1</v>
      </c>
      <c r="J568" s="9">
        <f>SUM(OO!AK2:AK460)/SUM(OO[8])</f>
        <v>1</v>
      </c>
      <c r="K568" s="9">
        <f>SUM(OO!AO2:AO460)/SUM(OO[9])</f>
        <v>1</v>
      </c>
      <c r="L568" s="9">
        <f>SUM(OO!AS2:AS460)/SUM(OO[10])</f>
        <v>1</v>
      </c>
      <c r="M568" s="9">
        <f>SUM(OO!AW2:AW460)/SUM(OO[11])</f>
        <v>1</v>
      </c>
      <c r="N568" s="9">
        <f>SUM(OO!BA2:BA460)/SUM(OO[12])</f>
        <v>1</v>
      </c>
      <c r="O568" s="9">
        <f>SUM(OO!BE2:BE460)/SUM(OO[13])</f>
        <v>1</v>
      </c>
      <c r="P568" s="9">
        <f>SUM(OO!BI2:BI460)/SUM(OO[14])</f>
        <v>1</v>
      </c>
      <c r="Q568" s="9">
        <f>SUM(OO!BM2:BM460)/SUM(OO[15])</f>
        <v>1</v>
      </c>
      <c r="R568" s="9">
        <f>SUM(OO!BQ2:BQ460)/SUM(OO[16])</f>
        <v>1</v>
      </c>
      <c r="S568" s="9">
        <f>SUM(OO!BU2:BU460)/SUM(OO[17])</f>
        <v>1</v>
      </c>
      <c r="T568" s="9">
        <f>SUM(OO!BY2:BY460)/SUM(OO[18])</f>
        <v>1</v>
      </c>
      <c r="U568" s="9">
        <f>SUM(OO!CC2:CC460)/SUM(OO[19])</f>
        <v>1</v>
      </c>
      <c r="V568" s="9">
        <f>SUM(OO!CG2:CG460)/SUM(OO[20])</f>
        <v>1</v>
      </c>
      <c r="W568" s="9">
        <f>SUM(OO!CK2:CK460)/SUM(OO[21])</f>
        <v>1</v>
      </c>
      <c r="X568" s="9">
        <f>SUM(OO!CO2:CO460)/SUM(OO[22])</f>
        <v>1</v>
      </c>
      <c r="Y568" s="9">
        <f>SUM(OO!CS2:CS460)/SUM(OO[23])</f>
        <v>1</v>
      </c>
      <c r="Z568" s="9">
        <f>SUM(OO!CW2:CW460)/SUM(OO[24])</f>
        <v>1</v>
      </c>
      <c r="AA568" s="9">
        <f>SUM(OO!DA2:DA460)/SUM(OO[25])</f>
        <v>1</v>
      </c>
      <c r="AB568" s="9">
        <f>SUM(OO!DE2:DE460)/SUM(OO[26])</f>
        <v>1</v>
      </c>
      <c r="AC568" s="9">
        <f>SUM(OO!DI2:DI460)/SUM(OO[27])</f>
        <v>1</v>
      </c>
      <c r="AD568" s="9">
        <f>SUM(OO!DM2:DM460)/SUM(OO[28])</f>
        <v>1</v>
      </c>
      <c r="AE568" s="9">
        <f>SUM(OO!DQ2:DQ460)/SUM(OO[29])</f>
        <v>1</v>
      </c>
      <c r="AF568" s="9">
        <f>SUM(OO!DU2:DU460)/SUM(OO[30])</f>
        <v>0.99999999999999978</v>
      </c>
      <c r="AG568" s="9">
        <f>SUM(OO!DY2:DY460)/SUM(OO[31])</f>
        <v>0.99999999999994726</v>
      </c>
      <c r="AH568" s="9">
        <f>SUM(OO!EC2:EC460)/SUM(OO[32])</f>
        <v>0.99999999999371791</v>
      </c>
      <c r="AI568" s="9">
        <f>SUM(OO!EG2:EG460)/SUM(OO[33])</f>
        <v>0.999999999607877</v>
      </c>
      <c r="AJ568" s="9">
        <f>SUM(OO!EK2:EK460)/SUM(OO[34])</f>
        <v>0.99999998597008422</v>
      </c>
      <c r="AK568" s="9">
        <f>SUM(OO!EO2:EO460)/SUM(OO[35])</f>
        <v>0.99999969073756589</v>
      </c>
      <c r="AL568" s="9">
        <f>SUM(OO!ES2:ES460)/SUM(OO[36])</f>
        <v>0.99999554549400727</v>
      </c>
      <c r="AM568" s="9">
        <f>SUM(OO!EW2:EW460)/SUM(OO[37])</f>
        <v>0.99995595782937907</v>
      </c>
      <c r="AN568" s="9">
        <f>SUM(OO!FA2:FA460)/SUM(OO[38])</f>
        <v>0.99968836363921887</v>
      </c>
      <c r="AO568" s="9">
        <f>SUM(OO!FE2:FE460)/SUM(OO[39])</f>
        <v>0.99836281351392353</v>
      </c>
      <c r="AP568" s="9">
        <f>SUM(OO!FI2:FI460)/SUM(OO[40])</f>
        <v>0.99339823639674274</v>
      </c>
      <c r="AQ568" s="9">
        <f>SUM(OO!FM2:FM460)/SUM(OO[41])</f>
        <v>0.97897155669571989</v>
      </c>
      <c r="AR568" s="9">
        <f>SUM(OO!FQ2:FQ460)/SUM(OO[42])</f>
        <v>0.94568975628833629</v>
      </c>
      <c r="AS568" s="9">
        <f>SUM(OO!FU2:FU460)/SUM(OO[43])</f>
        <v>0.88340956554168437</v>
      </c>
      <c r="AT568" s="9">
        <f>SUM(OO!FY2:FY460)/SUM(OO[44])</f>
        <v>0.78696270193279183</v>
      </c>
      <c r="AU568" s="9">
        <f>SUM(OO!GC2:GC460)/SUM(OO[45])</f>
        <v>0.66113560808584104</v>
      </c>
      <c r="AV568" s="9">
        <f>SUM(OO!GG2:GG460)/SUM(OO[46])</f>
        <v>0.52047845026795625</v>
      </c>
      <c r="AW568" s="9">
        <f>SUM(OO!GK2:GK460)/SUM(OO[47])</f>
        <v>0.38361598304497951</v>
      </c>
      <c r="AX568" s="9">
        <f>SUM(OO!GO2:GO460)/SUM(OO[48])</f>
        <v>0.2658205533817084</v>
      </c>
      <c r="AY568" s="9">
        <f>SUM(OO!GS2:GS460)/SUM(OO[49])</f>
        <v>0.17472139475451748</v>
      </c>
      <c r="AZ568" s="9">
        <f>SUM(OO!GW2:GW460)/SUM(OO[50])</f>
        <v>0.11054406153878883</v>
      </c>
      <c r="BA568" s="9">
        <f>SUM(OO!HA2:HA460)/SUM(OO[51])</f>
        <v>6.873906956883076E-2</v>
      </c>
      <c r="BB568" s="9">
        <f>SUM(OO!HE2:HE460)/SUM(OO[52])</f>
        <v>4.3094110420604237E-2</v>
      </c>
      <c r="BC568" s="9">
        <f>SUM(OO!HI2:HI460)/SUM(OO[53])</f>
        <v>2.7978782479050234E-2</v>
      </c>
      <c r="BD568" s="9">
        <f>SUM(OO!HM2:HM460)/SUM(OO[54])</f>
        <v>1.9211966324008012E-2</v>
      </c>
      <c r="BE568" s="9">
        <f>SUM(OO!HQ2:HQ460)/SUM(OO[55])</f>
        <v>1.406546618204702E-2</v>
      </c>
      <c r="BF568" s="9">
        <f>SUM(OO!HU2:HU460)/SUM(OO[56])</f>
        <v>1.0912445798722867E-2</v>
      </c>
      <c r="BG568" s="9">
        <f>SUM(OO!HY2:HY460)/SUM(OO[57])</f>
        <v>8.8719873497366299E-3</v>
      </c>
      <c r="BH568" s="9">
        <f>SUM(OO!IC2:IC460)/SUM(OO[58])</f>
        <v>7.4638287491279849E-3</v>
      </c>
      <c r="BI568" s="9">
        <f>SUM(OO!IG2:IG460)/SUM(OO[59])</f>
        <v>6.4244307268988771E-3</v>
      </c>
      <c r="BJ568" s="9">
        <f>SUM(OO!IK2:IK460)/SUM(OO[60])</f>
        <v>5.6079251254974082E-3</v>
      </c>
      <c r="BK568" s="9">
        <f>SUM(OO!IO2:IO460)/SUM(OO[61])</f>
        <v>4.9388528797473944E-3</v>
      </c>
      <c r="BL568" s="9">
        <f>SUM(OO!IS2:IS460)/SUM(OO[62])</f>
        <v>4.377881903344304E-3</v>
      </c>
      <c r="BM568" s="9">
        <f>SUM(OO!IW2:IW460)/SUM(OO[63])</f>
        <v>3.8996081287352067E-3</v>
      </c>
      <c r="BN568" s="9">
        <f>SUM(OO!JA2:JA460)/SUM(OO[64])</f>
        <v>3.4822563875116287E-3</v>
      </c>
      <c r="BO568" s="9">
        <f>SUM(OO!JE2:JE460)/SUM(OO[65])</f>
        <v>3.1219846648600398E-3</v>
      </c>
      <c r="BP568" s="9">
        <f>SUM(OO!JI2:JI460)/SUM(OO[66])</f>
        <v>2.8112668177584297E-3</v>
      </c>
      <c r="BQ568" s="9">
        <f>SUM(OO!JM2:JM460)/SUM(OO[67])</f>
        <v>2.5421262783263533E-3</v>
      </c>
      <c r="BR568" s="9">
        <f>SUM(OO!JQ2:JQ460)/SUM(OO[68])</f>
        <v>2.3044173036247547E-3</v>
      </c>
      <c r="BS568" s="9">
        <f>SUM(OO!JU2:JU460)/SUM(OO[69])</f>
        <v>2.093050228251105E-3</v>
      </c>
      <c r="BT568" s="9">
        <f>SUM(OO!JY2:JY460)/SUM(OO[70])</f>
        <v>1.9060590849422688E-3</v>
      </c>
      <c r="BU568" s="9">
        <f>SUM(OO!KC2:KC460)/SUM(OO[71])</f>
        <v>1.7404893732436454E-3</v>
      </c>
      <c r="BV568" s="9">
        <f>SUM(OO!KG2:KG460)/SUM(OO[72])</f>
        <v>1.5915794956833911E-3</v>
      </c>
      <c r="BW568" s="9">
        <f>SUM(OO!KK2:KK460)/SUM(OO[73])</f>
        <v>1.4602453063813988E-3</v>
      </c>
      <c r="BX568" s="9">
        <f>SUM(OO!KO2:KO460)/SUM(OO[74])</f>
        <v>1.3454764860247848E-3</v>
      </c>
      <c r="BY568" s="9">
        <f>SUM(OO!KS2:KS460)/SUM(OO[75])</f>
        <v>1.2453116507205246E-3</v>
      </c>
      <c r="BZ568" s="9">
        <f>SUM(OO!KW2:KW460)/SUM(OO[76])</f>
        <v>1.1563925189293585E-3</v>
      </c>
      <c r="CA568" s="9">
        <f>SUM(OO!LA2:LA460)/SUM(OO[77])</f>
        <v>1.0765101939705984E-3</v>
      </c>
      <c r="CB568" s="9">
        <f>SUM(OO!LE2:LE460)/SUM(OO[78])</f>
        <v>1.0049828416453686E-3</v>
      </c>
      <c r="CC568" s="9">
        <f>SUM(OO!LI2:LI460)/SUM(OO[79])</f>
        <v>9.4106160020866216E-4</v>
      </c>
      <c r="CD568" s="9">
        <f>SUM(OO!LM2:LM460)/SUM(OO[80])</f>
        <v>8.8303827790181685E-4</v>
      </c>
      <c r="CE568" s="9">
        <f>SUM(OO!LQ2:LQ460)/SUM(OO[81])</f>
        <v>8.3170876885323272E-4</v>
      </c>
      <c r="CF568" s="9">
        <f>SUM(OO!LU2:LU460)/SUM(OO[82])</f>
        <v>7.8703284419411686E-4</v>
      </c>
      <c r="CG568" s="9">
        <f>SUM(OO!LY2:LY460)/SUM(OO[83])</f>
        <v>7.4900645885267567E-4</v>
      </c>
      <c r="CH568" s="9">
        <f>SUM(OO!MC2:MC460)/SUM(OO[84])</f>
        <v>7.1803286818367075E-4</v>
      </c>
      <c r="CI568" s="9">
        <f>SUM(OO!MG2:MG460)/SUM(OO[85])</f>
        <v>6.939168133540956E-4</v>
      </c>
      <c r="CJ568" s="9">
        <f>SUM(OO!MK2:MK460)/SUM(OO[86])</f>
        <v>6.7320041137504719E-4</v>
      </c>
      <c r="CK568" s="9">
        <f>SUM(OO!MO2:MO460)/SUM(OO[87])</f>
        <v>6.5460858682627246E-4</v>
      </c>
      <c r="CL568" s="9">
        <f>SUM(OO!MS2:MS460)/SUM(OO[88])</f>
        <v>6.3692080605381681E-4</v>
      </c>
      <c r="CM568" s="9">
        <f>SUM(OO!MW2:MW460)/SUM(OO[89])</f>
        <v>6.2046605651034812E-4</v>
      </c>
      <c r="CN568" s="9">
        <f>SUM(OO!NA2:NA460)/SUM(OO[90])</f>
        <v>6.0511646440895535E-4</v>
      </c>
      <c r="CO568" s="9">
        <f>SUM(OO!NE2:NE460)/SUM(OO[91])</f>
        <v>5.9094948635969266E-4</v>
      </c>
      <c r="CP568" s="9">
        <f>SUM(OO!NI2:NI460)/SUM(OO[92])</f>
        <v>5.775435776631258E-4</v>
      </c>
      <c r="CQ568" s="9">
        <f>SUM(OO!NM2:NM460)/SUM(OO[93])</f>
        <v>5.6467560369952824E-4</v>
      </c>
      <c r="CR568" s="9">
        <f>SUM(OO!NQ2:NQ460)/SUM(OO[94])</f>
        <v>5.5225852564519493E-4</v>
      </c>
      <c r="CS568" s="9">
        <f>SUM(OO!NU2:NU460)/SUM(OO[95])</f>
        <v>5.4020161505907412E-4</v>
      </c>
      <c r="CT568" s="9">
        <f>SUM(OO!NY2:NY460)/SUM(OO[96])</f>
        <v>5.2826130262467806E-4</v>
      </c>
      <c r="CU568" s="9">
        <f>SUM(OO!OC2:OC460)/SUM(OO[97])</f>
        <v>5.1687447143595891E-4</v>
      </c>
      <c r="CV568" s="9">
        <f>SUM(OO!OG2:OG460)/SUM(OO[98])</f>
        <v>5.0606767134775226E-4</v>
      </c>
      <c r="CW568" s="9">
        <f>SUM(OO!OK2:OK460)/SUM(OO[99])</f>
        <v>4.956744694368751E-4</v>
      </c>
    </row>
    <row r="569" spans="1:102" x14ac:dyDescent="0.35">
      <c r="C569" s="11" t="str">
        <f>Calcs[[#Headers],[0.125]]</f>
        <v>0.125</v>
      </c>
      <c r="D569" s="11" t="str">
        <f>Calcs[[#Headers],[0.25]]</f>
        <v>0.25</v>
      </c>
      <c r="E569" s="11" t="str">
        <f>Calcs[[#Headers],[0.375]]</f>
        <v>0.375</v>
      </c>
      <c r="F569" s="11" t="str">
        <f>Calcs[[#Headers],[0.5]]</f>
        <v>0.5</v>
      </c>
      <c r="G569" s="11" t="str">
        <f>Calcs[[#Headers],[0.625]]</f>
        <v>0.625</v>
      </c>
      <c r="H569" s="11" t="str">
        <f>Calcs[[#Headers],[0.75]]</f>
        <v>0.75</v>
      </c>
      <c r="I569" s="11" t="str">
        <f>Calcs[[#Headers],[0.875]]</f>
        <v>0.875</v>
      </c>
      <c r="J569" s="11" t="str">
        <f>Calcs[[#Headers],[1]]</f>
        <v>1</v>
      </c>
      <c r="K569" s="11" t="str">
        <f>Calcs[[#Headers],[1.125]]</f>
        <v>1.125</v>
      </c>
      <c r="L569" s="11" t="str">
        <f>Calcs[[#Headers],[1.25]]</f>
        <v>1.25</v>
      </c>
      <c r="M569" s="11" t="str">
        <f>Calcs[[#Headers],[1.375]]</f>
        <v>1.375</v>
      </c>
      <c r="N569" s="11" t="str">
        <f>Calcs[[#Headers],[1.5]]</f>
        <v>1.5</v>
      </c>
      <c r="O569" s="11" t="str">
        <f>Calcs[[#Headers],[1.625]]</f>
        <v>1.625</v>
      </c>
      <c r="P569" s="11" t="str">
        <f>Calcs[[#Headers],[1.75]]</f>
        <v>1.75</v>
      </c>
      <c r="Q569" s="11" t="str">
        <f>Calcs[[#Headers],[1.875]]</f>
        <v>1.875</v>
      </c>
      <c r="R569" s="11" t="str">
        <f>Calcs[[#Headers],[2]]</f>
        <v>2</v>
      </c>
      <c r="S569" s="11" t="str">
        <f>Calcs[[#Headers],[2.125]]</f>
        <v>2.125</v>
      </c>
      <c r="T569" s="11" t="str">
        <f>Calcs[[#Headers],[2.25]]</f>
        <v>2.25</v>
      </c>
      <c r="U569" s="11" t="str">
        <f>Calcs[[#Headers],[2.375]]</f>
        <v>2.375</v>
      </c>
      <c r="V569" s="11" t="str">
        <f>Calcs[[#Headers],[2.5]]</f>
        <v>2.5</v>
      </c>
      <c r="W569" s="11" t="str">
        <f>Calcs[[#Headers],[2.625]]</f>
        <v>2.625</v>
      </c>
      <c r="X569" s="11" t="str">
        <f>Calcs[[#Headers],[2.75]]</f>
        <v>2.75</v>
      </c>
      <c r="Y569" s="11" t="str">
        <f>Calcs[[#Headers],[2.875]]</f>
        <v>2.875</v>
      </c>
      <c r="Z569" s="11" t="str">
        <f>Calcs[[#Headers],[3]]</f>
        <v>3</v>
      </c>
      <c r="AA569" s="11" t="str">
        <f>Calcs[[#Headers],[3.125]]</f>
        <v>3.125</v>
      </c>
      <c r="AB569" s="11" t="str">
        <f>Calcs[[#Headers],[3.25]]</f>
        <v>3.25</v>
      </c>
      <c r="AC569" s="11" t="str">
        <f>Calcs[[#Headers],[3.375]]</f>
        <v>3.375</v>
      </c>
      <c r="AD569" s="11" t="str">
        <f>Calcs[[#Headers],[3.5]]</f>
        <v>3.5</v>
      </c>
      <c r="AE569" s="11" t="str">
        <f>Calcs[[#Headers],[3.625]]</f>
        <v>3.625</v>
      </c>
      <c r="AF569" s="11" t="str">
        <f>Calcs[[#Headers],[3.75]]</f>
        <v>3.75</v>
      </c>
      <c r="AG569" s="11" t="str">
        <f>Calcs[[#Headers],[3.875]]</f>
        <v>3.875</v>
      </c>
      <c r="AH569" s="11" t="str">
        <f>Calcs[[#Headers],[4]]</f>
        <v>4</v>
      </c>
      <c r="AI569" s="11" t="str">
        <f>Calcs[[#Headers],[4.125]]</f>
        <v>4.125</v>
      </c>
      <c r="AJ569" s="11" t="str">
        <f>Calcs[[#Headers],[4.25]]</f>
        <v>4.25</v>
      </c>
      <c r="AK569" s="11" t="str">
        <f>Calcs[[#Headers],[4.375]]</f>
        <v>4.375</v>
      </c>
      <c r="AL569" s="11" t="str">
        <f>Calcs[[#Headers],[4.5]]</f>
        <v>4.5</v>
      </c>
      <c r="AM569" s="11" t="str">
        <f>Calcs[[#Headers],[4.625]]</f>
        <v>4.625</v>
      </c>
      <c r="AN569" s="11" t="str">
        <f>Calcs[[#Headers],[4.75]]</f>
        <v>4.75</v>
      </c>
      <c r="AO569" s="11" t="str">
        <f>Calcs[[#Headers],[4.875]]</f>
        <v>4.875</v>
      </c>
      <c r="AP569" s="11" t="str">
        <f>Calcs[[#Headers],[5]]</f>
        <v>5</v>
      </c>
      <c r="AQ569" s="11" t="str">
        <f>Calcs[[#Headers],[5.125]]</f>
        <v>5.125</v>
      </c>
      <c r="AR569" s="11" t="str">
        <f>Calcs[[#Headers],[5.25]]</f>
        <v>5.25</v>
      </c>
      <c r="AS569" s="11" t="str">
        <f>Calcs[[#Headers],[5.375]]</f>
        <v>5.375</v>
      </c>
      <c r="AT569" s="11" t="str">
        <f>Calcs[[#Headers],[5.5]]</f>
        <v>5.5</v>
      </c>
      <c r="AU569" s="11" t="str">
        <f>Calcs[[#Headers],[5.625]]</f>
        <v>5.625</v>
      </c>
      <c r="AV569" s="11" t="str">
        <f>Calcs[[#Headers],[5.75]]</f>
        <v>5.75</v>
      </c>
      <c r="AW569" s="11" t="str">
        <f>Calcs[[#Headers],[5.875]]</f>
        <v>5.875</v>
      </c>
      <c r="AX569" s="11" t="str">
        <f>Calcs[[#Headers],[6]]</f>
        <v>6</v>
      </c>
      <c r="AY569" s="11" t="str">
        <f>Calcs[[#Headers],[6.125]]</f>
        <v>6.125</v>
      </c>
      <c r="AZ569" s="11" t="str">
        <f>Calcs[[#Headers],[6.25]]</f>
        <v>6.25</v>
      </c>
      <c r="BA569" s="11" t="str">
        <f>Calcs[[#Headers],[6.375]]</f>
        <v>6.375</v>
      </c>
      <c r="BB569" s="11" t="str">
        <f>Calcs[[#Headers],[6.5]]</f>
        <v>6.5</v>
      </c>
      <c r="BC569" s="11" t="str">
        <f>Calcs[[#Headers],[6.625]]</f>
        <v>6.625</v>
      </c>
      <c r="BD569" s="11" t="str">
        <f>Calcs[[#Headers],[6.75]]</f>
        <v>6.75</v>
      </c>
      <c r="BE569" s="11" t="str">
        <f>Calcs[[#Headers],[6.875]]</f>
        <v>6.875</v>
      </c>
      <c r="BF569" s="11" t="str">
        <f>Calcs[[#Headers],[7]]</f>
        <v>7</v>
      </c>
      <c r="BG569" s="11" t="str">
        <f>Calcs[[#Headers],[7.125]]</f>
        <v>7.125</v>
      </c>
      <c r="BH569" s="11" t="str">
        <f>Calcs[[#Headers],[7.25]]</f>
        <v>7.25</v>
      </c>
      <c r="BI569" s="11" t="str">
        <f>Calcs[[#Headers],[7.375]]</f>
        <v>7.375</v>
      </c>
      <c r="BJ569" s="11" t="str">
        <f>Calcs[[#Headers],[7.5]]</f>
        <v>7.5</v>
      </c>
      <c r="BK569" s="11" t="str">
        <f>Calcs[[#Headers],[7.625]]</f>
        <v>7.625</v>
      </c>
      <c r="BL569" s="11" t="str">
        <f>Calcs[[#Headers],[7.75]]</f>
        <v>7.75</v>
      </c>
      <c r="BM569" s="11" t="str">
        <f>Calcs[[#Headers],[7.875]]</f>
        <v>7.875</v>
      </c>
      <c r="BN569" s="11" t="str">
        <f>Calcs[[#Headers],[8]]</f>
        <v>8</v>
      </c>
      <c r="BO569" s="11" t="str">
        <f>Calcs[[#Headers],[8.125]]</f>
        <v>8.125</v>
      </c>
      <c r="BP569" s="11" t="str">
        <f>Calcs[[#Headers],[8.25]]</f>
        <v>8.25</v>
      </c>
      <c r="BQ569" s="11" t="str">
        <f>Calcs[[#Headers],[8.375]]</f>
        <v>8.375</v>
      </c>
      <c r="BR569" s="11" t="str">
        <f>Calcs[[#Headers],[8.5]]</f>
        <v>8.5</v>
      </c>
      <c r="BS569" s="11" t="str">
        <f>Calcs[[#Headers],[8.625]]</f>
        <v>8.625</v>
      </c>
      <c r="BT569" s="11" t="str">
        <f>Calcs[[#Headers],[8.75]]</f>
        <v>8.75</v>
      </c>
      <c r="BU569" s="11" t="str">
        <f>Calcs[[#Headers],[8.875]]</f>
        <v>8.875</v>
      </c>
      <c r="BV569" s="11" t="str">
        <f>Calcs[[#Headers],[9]]</f>
        <v>9</v>
      </c>
      <c r="BW569" s="11" t="str">
        <f>Calcs[[#Headers],[9.125]]</f>
        <v>9.125</v>
      </c>
      <c r="BX569" s="11" t="str">
        <f>Calcs[[#Headers],[9.25]]</f>
        <v>9.25</v>
      </c>
      <c r="BY569" s="11" t="str">
        <f>Calcs[[#Headers],[9.375]]</f>
        <v>9.375</v>
      </c>
      <c r="BZ569" s="11" t="str">
        <f>Calcs[[#Headers],[9.5]]</f>
        <v>9.5</v>
      </c>
      <c r="CA569" s="11" t="str">
        <f>Calcs[[#Headers],[9.625]]</f>
        <v>9.625</v>
      </c>
      <c r="CB569" s="11" t="str">
        <f>Calcs[[#Headers],[9.75]]</f>
        <v>9.75</v>
      </c>
      <c r="CC569" s="11" t="str">
        <f>Calcs[[#Headers],[9.875]]</f>
        <v>9.875</v>
      </c>
      <c r="CD569" s="11" t="str">
        <f>Calcs[[#Headers],[10]]</f>
        <v>10</v>
      </c>
      <c r="CE569" s="11" t="str">
        <f>Calcs[[#Headers],[10.125]]</f>
        <v>10.125</v>
      </c>
      <c r="CF569" s="11" t="str">
        <f>Calcs[[#Headers],[10.25]]</f>
        <v>10.25</v>
      </c>
      <c r="CG569" s="11" t="str">
        <f>Calcs[[#Headers],[10.375]]</f>
        <v>10.375</v>
      </c>
      <c r="CH569" s="11" t="str">
        <f>Calcs[[#Headers],[10.5]]</f>
        <v>10.5</v>
      </c>
      <c r="CI569" s="11" t="str">
        <f>Calcs[[#Headers],[10.625]]</f>
        <v>10.625</v>
      </c>
      <c r="CJ569" s="11" t="str">
        <f>Calcs[[#Headers],[10.75]]</f>
        <v>10.75</v>
      </c>
      <c r="CK569" s="11" t="str">
        <f>Calcs[[#Headers],[10.875]]</f>
        <v>10.875</v>
      </c>
      <c r="CL569" s="11" t="str">
        <f>Calcs[[#Headers],[11]]</f>
        <v>11</v>
      </c>
      <c r="CM569" s="11" t="str">
        <f>Calcs[[#Headers],[11.125]]</f>
        <v>11.125</v>
      </c>
      <c r="CN569" s="11" t="str">
        <f>Calcs[[#Headers],[11.25]]</f>
        <v>11.25</v>
      </c>
      <c r="CO569" s="11" t="str">
        <f>Calcs[[#Headers],[11.375]]</f>
        <v>11.375</v>
      </c>
      <c r="CP569" s="11" t="str">
        <f>Calcs[[#Headers],[11.5]]</f>
        <v>11.5</v>
      </c>
      <c r="CQ569" s="11" t="str">
        <f>Calcs[[#Headers],[11.625]]</f>
        <v>11.625</v>
      </c>
      <c r="CR569" s="11" t="str">
        <f>Calcs[[#Headers],[11.75]]</f>
        <v>11.75</v>
      </c>
      <c r="CS569" s="11" t="str">
        <f>Calcs[[#Headers],[11.875]]</f>
        <v>11.875</v>
      </c>
      <c r="CT569" s="11" t="str">
        <f>Calcs[[#Headers],[12]]</f>
        <v>12</v>
      </c>
      <c r="CU569" s="11" t="str">
        <f>Calcs[[#Headers],[12.125]]</f>
        <v>12.125</v>
      </c>
      <c r="CV569" s="11" t="str">
        <f>Calcs[[#Headers],[12.25]]</f>
        <v>12.25</v>
      </c>
      <c r="CW569" s="11" t="str">
        <f>Calcs[[#Headers],[12.375]]</f>
        <v>12.375</v>
      </c>
      <c r="CX569" s="11" t="str">
        <f>Calcs[[#Headers],[12.5]]</f>
        <v>12.5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CA06-0A21-4342-96B5-F95BEB99C47C}">
  <sheetPr>
    <tabColor theme="8"/>
  </sheetPr>
  <dimension ref="A1:AC104"/>
  <sheetViews>
    <sheetView topLeftCell="L1" workbookViewId="0">
      <selection activeCell="W2" sqref="W1:Y2"/>
    </sheetView>
  </sheetViews>
  <sheetFormatPr defaultRowHeight="14.5" x14ac:dyDescent="0.35"/>
  <cols>
    <col min="1" max="2" width="8.7265625" style="13"/>
    <col min="3" max="3" width="8.7265625" style="14"/>
    <col min="4" max="4" width="8.7265625" style="15"/>
    <col min="5" max="5" width="8.7265625" style="13"/>
    <col min="6" max="6" width="8.7265625" style="14"/>
    <col min="7" max="7" width="8.7265625" style="15"/>
    <col min="8" max="8" width="8.7265625" style="13"/>
    <col min="9" max="9" width="8.7265625" style="14"/>
    <col min="10" max="10" width="8.7265625" style="15"/>
    <col min="11" max="11" width="8.7265625" style="13"/>
    <col min="12" max="12" width="8.7265625" style="14"/>
    <col min="13" max="13" width="8.7265625" style="15"/>
    <col min="14" max="14" width="8.7265625" style="13"/>
    <col min="15" max="15" width="8.7265625" style="14"/>
    <col min="16" max="16" width="8.7265625" style="15"/>
    <col min="17" max="17" width="8.7265625" style="13"/>
    <col min="18" max="18" width="8.7265625" style="14"/>
    <col min="19" max="19" width="8.7265625" style="15"/>
    <col min="20" max="20" width="8.7265625" style="13"/>
    <col min="21" max="21" width="8.7265625" style="14"/>
    <col min="22" max="22" width="8.7265625" style="15"/>
    <col min="23" max="23" width="8.7265625" style="13"/>
    <col min="24" max="24" width="8.7265625" style="14"/>
    <col min="25" max="25" width="8.7265625" style="15"/>
    <col min="26" max="26" width="8.7265625" style="13"/>
    <col min="27" max="27" width="8.7265625" style="14"/>
    <col min="28" max="28" width="8.7265625" style="15"/>
    <col min="29" max="29" width="8.7265625" style="12"/>
  </cols>
  <sheetData>
    <row r="1" spans="1:29" x14ac:dyDescent="0.35">
      <c r="A1" s="39" t="s">
        <v>1061</v>
      </c>
      <c r="B1" s="36" t="s">
        <v>1062</v>
      </c>
      <c r="C1" s="37"/>
      <c r="D1" s="38"/>
      <c r="E1" s="36" t="s">
        <v>1063</v>
      </c>
      <c r="F1" s="37"/>
      <c r="G1" s="38"/>
      <c r="H1" s="36" t="s">
        <v>1064</v>
      </c>
      <c r="I1" s="37"/>
      <c r="J1" s="38"/>
      <c r="K1" s="36" t="s">
        <v>1065</v>
      </c>
      <c r="L1" s="37"/>
      <c r="M1" s="38"/>
      <c r="N1" s="36" t="s">
        <v>1066</v>
      </c>
      <c r="O1" s="37"/>
      <c r="P1" s="38"/>
      <c r="Q1" s="36" t="s">
        <v>1067</v>
      </c>
      <c r="R1" s="37"/>
      <c r="S1" s="38"/>
      <c r="T1" s="36" t="s">
        <v>1068</v>
      </c>
      <c r="U1" s="37"/>
      <c r="V1" s="38"/>
      <c r="W1" s="36" t="s">
        <v>1069</v>
      </c>
      <c r="X1" s="37"/>
      <c r="Y1" s="38"/>
      <c r="Z1" s="36" t="s">
        <v>1070</v>
      </c>
      <c r="AA1" s="37"/>
      <c r="AB1" s="38"/>
      <c r="AC1" s="27"/>
    </row>
    <row r="2" spans="1:29" s="2" customFormat="1" ht="28" customHeight="1" thickBot="1" x14ac:dyDescent="0.4">
      <c r="A2" s="40"/>
      <c r="B2" s="33" t="s">
        <v>1058</v>
      </c>
      <c r="C2" s="34" t="s">
        <v>1059</v>
      </c>
      <c r="D2" s="35" t="s">
        <v>1060</v>
      </c>
      <c r="E2" s="33" t="s">
        <v>1058</v>
      </c>
      <c r="F2" s="34" t="s">
        <v>1059</v>
      </c>
      <c r="G2" s="35" t="s">
        <v>1060</v>
      </c>
      <c r="H2" s="33" t="s">
        <v>1058</v>
      </c>
      <c r="I2" s="34" t="s">
        <v>1059</v>
      </c>
      <c r="J2" s="35" t="s">
        <v>1060</v>
      </c>
      <c r="K2" s="33" t="s">
        <v>1058</v>
      </c>
      <c r="L2" s="34" t="s">
        <v>1059</v>
      </c>
      <c r="M2" s="35" t="s">
        <v>1060</v>
      </c>
      <c r="N2" s="33" t="s">
        <v>1058</v>
      </c>
      <c r="O2" s="34" t="s">
        <v>1059</v>
      </c>
      <c r="P2" s="35" t="s">
        <v>1060</v>
      </c>
      <c r="Q2" s="33" t="s">
        <v>1058</v>
      </c>
      <c r="R2" s="34" t="s">
        <v>1059</v>
      </c>
      <c r="S2" s="35" t="s">
        <v>1060</v>
      </c>
      <c r="T2" s="33" t="s">
        <v>1058</v>
      </c>
      <c r="U2" s="34" t="s">
        <v>1059</v>
      </c>
      <c r="V2" s="35" t="s">
        <v>1060</v>
      </c>
      <c r="W2" s="33" t="s">
        <v>1058</v>
      </c>
      <c r="X2" s="34" t="s">
        <v>1059</v>
      </c>
      <c r="Y2" s="35" t="s">
        <v>1060</v>
      </c>
      <c r="Z2" s="33" t="s">
        <v>1058</v>
      </c>
      <c r="AA2" s="34" t="s">
        <v>1059</v>
      </c>
      <c r="AB2" s="35" t="s">
        <v>1060</v>
      </c>
      <c r="AC2" s="32"/>
    </row>
    <row r="3" spans="1:29" x14ac:dyDescent="0.35">
      <c r="A3" s="16">
        <v>0.25</v>
      </c>
      <c r="B3" s="16">
        <v>2.0219677966209906</v>
      </c>
      <c r="C3" s="17">
        <v>2.0219677966209906</v>
      </c>
      <c r="D3" s="18">
        <v>1</v>
      </c>
      <c r="E3" s="28">
        <v>1.8908493854264632</v>
      </c>
      <c r="F3" s="17">
        <v>1.8908493854264632</v>
      </c>
      <c r="G3" s="29">
        <v>1</v>
      </c>
      <c r="H3" s="16">
        <v>1.7470890409934308</v>
      </c>
      <c r="I3" s="17">
        <v>1.7470890409934308</v>
      </c>
      <c r="J3" s="18">
        <v>1</v>
      </c>
      <c r="K3" s="25">
        <v>2.185739676634026</v>
      </c>
      <c r="L3" s="23">
        <v>2.185739676634026</v>
      </c>
      <c r="M3" s="30">
        <v>1</v>
      </c>
      <c r="N3" s="16">
        <v>2.0407274662129642</v>
      </c>
      <c r="O3" s="17">
        <v>2.0407274662129642</v>
      </c>
      <c r="P3" s="18">
        <v>1</v>
      </c>
      <c r="Q3" s="25">
        <v>1.8718380514650614</v>
      </c>
      <c r="R3" s="23">
        <v>1.8718380514650614</v>
      </c>
      <c r="S3" s="30">
        <v>1</v>
      </c>
      <c r="T3" s="16">
        <v>2.2678162495453975</v>
      </c>
      <c r="U3" s="17">
        <v>2.2678162495453975</v>
      </c>
      <c r="V3" s="18">
        <v>1</v>
      </c>
      <c r="W3" s="28">
        <v>2.1159164385632132</v>
      </c>
      <c r="X3" s="17">
        <v>2.1159164385632132</v>
      </c>
      <c r="Y3" s="29">
        <v>1</v>
      </c>
      <c r="Z3" s="16">
        <v>1.9351037021547792</v>
      </c>
      <c r="AA3" s="17">
        <v>1.9351037021547792</v>
      </c>
      <c r="AB3" s="18">
        <v>1</v>
      </c>
      <c r="AC3" s="27"/>
    </row>
    <row r="4" spans="1:29" x14ac:dyDescent="0.35">
      <c r="A4" s="16">
        <v>0.375</v>
      </c>
      <c r="B4" s="16">
        <v>2.1029142573649442</v>
      </c>
      <c r="C4" s="17">
        <v>4.1248820539859352</v>
      </c>
      <c r="D4" s="18">
        <v>1</v>
      </c>
      <c r="E4" s="28">
        <v>1.9756152214891014</v>
      </c>
      <c r="F4" s="17">
        <v>3.8664646069155646</v>
      </c>
      <c r="G4" s="29">
        <v>1</v>
      </c>
      <c r="H4" s="16">
        <v>1.8358857455615698</v>
      </c>
      <c r="I4" s="17">
        <v>3.5829747865550008</v>
      </c>
      <c r="J4" s="18">
        <v>1</v>
      </c>
      <c r="K4" s="25">
        <v>2.2619878095611541</v>
      </c>
      <c r="L4" s="23">
        <v>4.4477274861951805</v>
      </c>
      <c r="M4" s="30">
        <v>1</v>
      </c>
      <c r="N4" s="16">
        <v>2.1213248131405624</v>
      </c>
      <c r="O4" s="17">
        <v>4.1620522793535262</v>
      </c>
      <c r="P4" s="18">
        <v>1</v>
      </c>
      <c r="Q4" s="25">
        <v>1.9573675490697759</v>
      </c>
      <c r="R4" s="23">
        <v>3.8292056005348374</v>
      </c>
      <c r="S4" s="30">
        <v>1</v>
      </c>
      <c r="T4" s="16">
        <v>2.341639996192014</v>
      </c>
      <c r="U4" s="17">
        <v>4.6094562457374115</v>
      </c>
      <c r="V4" s="18">
        <v>1</v>
      </c>
      <c r="W4" s="28">
        <v>2.194371062602186</v>
      </c>
      <c r="X4" s="17">
        <v>4.3102875011653996</v>
      </c>
      <c r="Y4" s="29">
        <v>1</v>
      </c>
      <c r="Z4" s="16">
        <v>2.0188939223344797</v>
      </c>
      <c r="AA4" s="17">
        <v>3.9539976244892587</v>
      </c>
      <c r="AB4" s="18">
        <v>1</v>
      </c>
      <c r="AC4" s="27"/>
    </row>
    <row r="5" spans="1:29" x14ac:dyDescent="0.35">
      <c r="A5" s="16">
        <v>0.5</v>
      </c>
      <c r="B5" s="16">
        <v>2.1900798013195963</v>
      </c>
      <c r="C5" s="17">
        <v>6.3149618553055316</v>
      </c>
      <c r="D5" s="18">
        <v>1</v>
      </c>
      <c r="E5" s="28">
        <v>2.066384062569194</v>
      </c>
      <c r="F5" s="17">
        <v>5.9328486694847591</v>
      </c>
      <c r="G5" s="29">
        <v>1</v>
      </c>
      <c r="H5" s="16">
        <v>1.9304833400503165</v>
      </c>
      <c r="I5" s="17">
        <v>5.5134581266053173</v>
      </c>
      <c r="J5" s="18">
        <v>1</v>
      </c>
      <c r="K5" s="25">
        <v>2.3445657744562118</v>
      </c>
      <c r="L5" s="23">
        <v>6.7922932606513928</v>
      </c>
      <c r="M5" s="30">
        <v>1</v>
      </c>
      <c r="N5" s="16">
        <v>2.2080094999173827</v>
      </c>
      <c r="O5" s="17">
        <v>6.3700617792709089</v>
      </c>
      <c r="P5" s="18">
        <v>1</v>
      </c>
      <c r="Q5" s="25">
        <v>2.0486976069588443</v>
      </c>
      <c r="R5" s="23">
        <v>5.8779032074936817</v>
      </c>
      <c r="S5" s="30">
        <v>1</v>
      </c>
      <c r="T5" s="16">
        <v>2.4218605031800053</v>
      </c>
      <c r="U5" s="17">
        <v>7.0313167489174173</v>
      </c>
      <c r="V5" s="18">
        <v>1</v>
      </c>
      <c r="W5" s="28">
        <v>2.278964690124881</v>
      </c>
      <c r="X5" s="17">
        <v>6.5892521912902806</v>
      </c>
      <c r="Y5" s="29">
        <v>1</v>
      </c>
      <c r="Z5" s="16">
        <v>2.1085183775349385</v>
      </c>
      <c r="AA5" s="17">
        <v>6.0625160020241973</v>
      </c>
      <c r="AB5" s="18">
        <v>1</v>
      </c>
      <c r="AC5" s="27"/>
    </row>
    <row r="6" spans="1:29" x14ac:dyDescent="0.35">
      <c r="A6" s="16">
        <v>0.625</v>
      </c>
      <c r="B6" s="16">
        <v>2.2340143393603538</v>
      </c>
      <c r="C6" s="17">
        <v>8.5489761946658849</v>
      </c>
      <c r="D6" s="18">
        <v>1</v>
      </c>
      <c r="E6" s="28">
        <v>2.1129526262133109</v>
      </c>
      <c r="F6" s="17">
        <v>8.0458012956980696</v>
      </c>
      <c r="G6" s="29">
        <v>1</v>
      </c>
      <c r="H6" s="16">
        <v>1.979873943172386</v>
      </c>
      <c r="I6" s="17">
        <v>7.4933320697777033</v>
      </c>
      <c r="J6" s="18">
        <v>1</v>
      </c>
      <c r="K6" s="25">
        <v>2.3851007892822977</v>
      </c>
      <c r="L6" s="23">
        <v>9.1773940499336906</v>
      </c>
      <c r="M6" s="30">
        <v>1</v>
      </c>
      <c r="N6" s="16">
        <v>2.2515444191982952</v>
      </c>
      <c r="O6" s="17">
        <v>8.6216061984692036</v>
      </c>
      <c r="P6" s="18">
        <v>1</v>
      </c>
      <c r="Q6" s="25">
        <v>2.0956265044005722</v>
      </c>
      <c r="R6" s="23">
        <v>7.9735297118942539</v>
      </c>
      <c r="S6" s="30">
        <v>1</v>
      </c>
      <c r="T6" s="16">
        <v>2.460646214299977</v>
      </c>
      <c r="U6" s="17">
        <v>9.4919629632173947</v>
      </c>
      <c r="V6" s="18">
        <v>1</v>
      </c>
      <c r="W6" s="28">
        <v>2.3209432634101086</v>
      </c>
      <c r="X6" s="17">
        <v>8.9101954547003892</v>
      </c>
      <c r="Y6" s="29">
        <v>1</v>
      </c>
      <c r="Z6" s="16">
        <v>2.1541779231273814</v>
      </c>
      <c r="AA6" s="17">
        <v>8.2166939251515778</v>
      </c>
      <c r="AB6" s="18">
        <v>1</v>
      </c>
      <c r="AC6" s="27"/>
    </row>
    <row r="7" spans="1:29" x14ac:dyDescent="0.35">
      <c r="A7" s="16">
        <v>0.75</v>
      </c>
      <c r="B7" s="16">
        <v>2.235578182611651</v>
      </c>
      <c r="C7" s="17">
        <v>10.784554377277535</v>
      </c>
      <c r="D7" s="18">
        <v>1</v>
      </c>
      <c r="E7" s="28">
        <v>2.116451208523412</v>
      </c>
      <c r="F7" s="17">
        <v>10.162252504221481</v>
      </c>
      <c r="G7" s="29">
        <v>1</v>
      </c>
      <c r="H7" s="16">
        <v>1.9854372080825133</v>
      </c>
      <c r="I7" s="17">
        <v>9.4787692778602164</v>
      </c>
      <c r="J7" s="18">
        <v>1</v>
      </c>
      <c r="K7" s="25">
        <v>2.3840901770463572</v>
      </c>
      <c r="L7" s="23">
        <v>11.561484226980047</v>
      </c>
      <c r="M7" s="30">
        <v>1</v>
      </c>
      <c r="N7" s="16">
        <v>2.2527408109756193</v>
      </c>
      <c r="O7" s="17">
        <v>10.874347009444822</v>
      </c>
      <c r="P7" s="18">
        <v>1</v>
      </c>
      <c r="Q7" s="25">
        <v>2.0993144925461968</v>
      </c>
      <c r="R7" s="23">
        <v>10.07284420444045</v>
      </c>
      <c r="S7" s="30">
        <v>1</v>
      </c>
      <c r="T7" s="16">
        <v>2.4583272359446005</v>
      </c>
      <c r="U7" s="17">
        <v>11.950290199161994</v>
      </c>
      <c r="V7" s="18">
        <v>1</v>
      </c>
      <c r="W7" s="28">
        <v>2.3209687209488403</v>
      </c>
      <c r="X7" s="17">
        <v>11.23116417564923</v>
      </c>
      <c r="Y7" s="29">
        <v>1</v>
      </c>
      <c r="Z7" s="16">
        <v>2.1569045502910447</v>
      </c>
      <c r="AA7" s="17">
        <v>10.373598475442623</v>
      </c>
      <c r="AB7" s="18">
        <v>1</v>
      </c>
      <c r="AC7" s="27"/>
    </row>
    <row r="8" spans="1:29" x14ac:dyDescent="0.35">
      <c r="A8" s="16">
        <v>0.875</v>
      </c>
      <c r="B8" s="16">
        <v>2.2422429670719879</v>
      </c>
      <c r="C8" s="17">
        <v>13.026797344349523</v>
      </c>
      <c r="D8" s="18">
        <v>1</v>
      </c>
      <c r="E8" s="28">
        <v>2.1251066373876104</v>
      </c>
      <c r="F8" s="17">
        <v>12.287359141609091</v>
      </c>
      <c r="G8" s="29">
        <v>1</v>
      </c>
      <c r="H8" s="16">
        <v>1.9962793058145401</v>
      </c>
      <c r="I8" s="17">
        <v>11.475048583674756</v>
      </c>
      <c r="J8" s="18">
        <v>1</v>
      </c>
      <c r="K8" s="25">
        <v>2.3884377939905184</v>
      </c>
      <c r="L8" s="23">
        <v>13.949922020970565</v>
      </c>
      <c r="M8" s="30">
        <v>1</v>
      </c>
      <c r="N8" s="16">
        <v>2.259329399970452</v>
      </c>
      <c r="O8" s="17">
        <v>13.133676409415274</v>
      </c>
      <c r="P8" s="18">
        <v>1</v>
      </c>
      <c r="Q8" s="25">
        <v>2.1084769957498897</v>
      </c>
      <c r="R8" s="23">
        <v>12.181321200190339</v>
      </c>
      <c r="S8" s="30">
        <v>1</v>
      </c>
      <c r="T8" s="16">
        <v>2.4614834526613882</v>
      </c>
      <c r="U8" s="17">
        <v>14.411773651823383</v>
      </c>
      <c r="V8" s="18">
        <v>1</v>
      </c>
      <c r="W8" s="28">
        <v>2.3264956634338647</v>
      </c>
      <c r="X8" s="17">
        <v>13.557659839083094</v>
      </c>
      <c r="Y8" s="29">
        <v>1</v>
      </c>
      <c r="Z8" s="16">
        <v>2.1651931450663775</v>
      </c>
      <c r="AA8" s="17">
        <v>12.538791620509</v>
      </c>
      <c r="AB8" s="18">
        <v>1</v>
      </c>
      <c r="AC8" s="27"/>
    </row>
    <row r="9" spans="1:29" x14ac:dyDescent="0.35">
      <c r="A9" s="16">
        <v>1</v>
      </c>
      <c r="B9" s="16">
        <v>2.2518542269305994</v>
      </c>
      <c r="C9" s="17">
        <v>15.278651571280122</v>
      </c>
      <c r="D9" s="18">
        <v>1</v>
      </c>
      <c r="E9" s="28">
        <v>2.1364755464286631</v>
      </c>
      <c r="F9" s="17">
        <v>14.423834688037754</v>
      </c>
      <c r="G9" s="29">
        <v>1</v>
      </c>
      <c r="H9" s="16">
        <v>2.0096005636574299</v>
      </c>
      <c r="I9" s="17">
        <v>13.484649147332185</v>
      </c>
      <c r="J9" s="18">
        <v>1</v>
      </c>
      <c r="K9" s="25">
        <v>2.3960837987161696</v>
      </c>
      <c r="L9" s="23">
        <v>16.346005819686734</v>
      </c>
      <c r="M9" s="30">
        <v>1</v>
      </c>
      <c r="N9" s="16">
        <v>2.2689432311382363</v>
      </c>
      <c r="O9" s="17">
        <v>15.40261964055351</v>
      </c>
      <c r="P9" s="18">
        <v>1</v>
      </c>
      <c r="Q9" s="25">
        <v>2.1203679682628325</v>
      </c>
      <c r="R9" s="23">
        <v>14.301689168453173</v>
      </c>
      <c r="S9" s="30">
        <v>1</v>
      </c>
      <c r="T9" s="16">
        <v>2.4681189844892817</v>
      </c>
      <c r="U9" s="17">
        <v>16.879892636312665</v>
      </c>
      <c r="V9" s="18">
        <v>1</v>
      </c>
      <c r="W9" s="28">
        <v>2.3352062249224521</v>
      </c>
      <c r="X9" s="17">
        <v>15.892866064005545</v>
      </c>
      <c r="Y9" s="29">
        <v>1</v>
      </c>
      <c r="Z9" s="16">
        <v>2.1763360049828635</v>
      </c>
      <c r="AA9" s="17">
        <v>14.715127625491863</v>
      </c>
      <c r="AB9" s="18">
        <v>1</v>
      </c>
      <c r="AC9" s="27"/>
    </row>
    <row r="10" spans="1:29" x14ac:dyDescent="0.35">
      <c r="A10" s="16">
        <v>1.125</v>
      </c>
      <c r="B10" s="16">
        <v>2.3317321860901687</v>
      </c>
      <c r="C10" s="17">
        <v>17.61038375737029</v>
      </c>
      <c r="D10" s="18">
        <v>1</v>
      </c>
      <c r="E10" s="28">
        <v>2.2179569332669589</v>
      </c>
      <c r="F10" s="17">
        <v>16.641791621304712</v>
      </c>
      <c r="G10" s="29">
        <v>1</v>
      </c>
      <c r="H10" s="16">
        <v>2.0928397684010269</v>
      </c>
      <c r="I10" s="17">
        <v>15.577488915733213</v>
      </c>
      <c r="J10" s="18">
        <v>1</v>
      </c>
      <c r="K10" s="25">
        <v>2.4740363932139227</v>
      </c>
      <c r="L10" s="23">
        <v>18.820042212900656</v>
      </c>
      <c r="M10" s="30">
        <v>1</v>
      </c>
      <c r="N10" s="16">
        <v>2.3487001416365598</v>
      </c>
      <c r="O10" s="17">
        <v>17.75131978219007</v>
      </c>
      <c r="P10" s="18">
        <v>1</v>
      </c>
      <c r="Q10" s="25">
        <v>2.2022004377048194</v>
      </c>
      <c r="R10" s="23">
        <v>16.50388960615799</v>
      </c>
      <c r="S10" s="30">
        <v>1</v>
      </c>
      <c r="T10" s="16">
        <v>2.5451058669175204</v>
      </c>
      <c r="U10" s="17">
        <v>19.424998503230185</v>
      </c>
      <c r="V10" s="18">
        <v>1</v>
      </c>
      <c r="W10" s="28">
        <v>2.4140784091838738</v>
      </c>
      <c r="X10" s="17">
        <v>18.306944473189418</v>
      </c>
      <c r="Y10" s="29">
        <v>1</v>
      </c>
      <c r="Z10" s="16">
        <v>2.2574370145053324</v>
      </c>
      <c r="AA10" s="17">
        <v>16.972564639997195</v>
      </c>
      <c r="AB10" s="18">
        <v>1</v>
      </c>
      <c r="AC10" s="27"/>
    </row>
    <row r="11" spans="1:29" x14ac:dyDescent="0.35">
      <c r="A11" s="16">
        <v>1.25</v>
      </c>
      <c r="B11" s="16">
        <v>2.4421186202874288</v>
      </c>
      <c r="C11" s="17">
        <v>20.052502377657717</v>
      </c>
      <c r="D11" s="18">
        <v>1</v>
      </c>
      <c r="E11" s="28">
        <v>2.3304235475668418</v>
      </c>
      <c r="F11" s="17">
        <v>18.972215168871553</v>
      </c>
      <c r="G11" s="29">
        <v>1</v>
      </c>
      <c r="H11" s="16">
        <v>2.207566990895049</v>
      </c>
      <c r="I11" s="17">
        <v>17.785055906628262</v>
      </c>
      <c r="J11" s="18">
        <v>1</v>
      </c>
      <c r="K11" s="25">
        <v>2.5818928478672389</v>
      </c>
      <c r="L11" s="23">
        <v>21.401935060767894</v>
      </c>
      <c r="M11" s="30">
        <v>1</v>
      </c>
      <c r="N11" s="16">
        <v>2.4588629614883288</v>
      </c>
      <c r="O11" s="17">
        <v>20.210182743678399</v>
      </c>
      <c r="P11" s="18">
        <v>1</v>
      </c>
      <c r="Q11" s="25">
        <v>2.3150495079591957</v>
      </c>
      <c r="R11" s="23">
        <v>18.818939114117185</v>
      </c>
      <c r="S11" s="30">
        <v>1</v>
      </c>
      <c r="T11" s="16">
        <v>2.651658967109713</v>
      </c>
      <c r="U11" s="17">
        <v>22.076657470339899</v>
      </c>
      <c r="V11" s="18">
        <v>1</v>
      </c>
      <c r="W11" s="28">
        <v>2.5230796040787449</v>
      </c>
      <c r="X11" s="17">
        <v>20.830024077268163</v>
      </c>
      <c r="Y11" s="29">
        <v>1</v>
      </c>
      <c r="Z11" s="16">
        <v>2.3693176658341062</v>
      </c>
      <c r="AA11" s="17">
        <v>19.341882305831302</v>
      </c>
      <c r="AB11" s="18">
        <v>1</v>
      </c>
      <c r="AC11" s="27"/>
    </row>
    <row r="12" spans="1:29" x14ac:dyDescent="0.35">
      <c r="A12" s="16">
        <v>1.375</v>
      </c>
      <c r="B12" s="16">
        <v>2.5586554277005158</v>
      </c>
      <c r="C12" s="17">
        <v>22.611157805358232</v>
      </c>
      <c r="D12" s="18">
        <v>1</v>
      </c>
      <c r="E12" s="28">
        <v>2.4494706401929149</v>
      </c>
      <c r="F12" s="17">
        <v>21.421685809064467</v>
      </c>
      <c r="G12" s="29">
        <v>1</v>
      </c>
      <c r="H12" s="16">
        <v>2.3293634207746576</v>
      </c>
      <c r="I12" s="17">
        <v>20.114419327402921</v>
      </c>
      <c r="J12" s="18">
        <v>1</v>
      </c>
      <c r="K12" s="25">
        <v>2.6952572983825669</v>
      </c>
      <c r="L12" s="23">
        <v>24.097192359150462</v>
      </c>
      <c r="M12" s="30">
        <v>1</v>
      </c>
      <c r="N12" s="16">
        <v>2.5750883918212844</v>
      </c>
      <c r="O12" s="17">
        <v>22.785271135499684</v>
      </c>
      <c r="P12" s="18">
        <v>1</v>
      </c>
      <c r="Q12" s="25">
        <v>2.4345191556652552</v>
      </c>
      <c r="R12" s="23">
        <v>21.253458269782442</v>
      </c>
      <c r="S12" s="30">
        <v>1</v>
      </c>
      <c r="T12" s="16">
        <v>2.7633918430846913</v>
      </c>
      <c r="U12" s="17">
        <v>24.84004931342459</v>
      </c>
      <c r="V12" s="18">
        <v>1</v>
      </c>
      <c r="W12" s="28">
        <v>2.6378560829449627</v>
      </c>
      <c r="X12" s="17">
        <v>23.467880160213127</v>
      </c>
      <c r="Y12" s="29">
        <v>1</v>
      </c>
      <c r="Z12" s="16">
        <v>2.4875892482578332</v>
      </c>
      <c r="AA12" s="17">
        <v>21.829471554089135</v>
      </c>
      <c r="AB12" s="18">
        <v>1</v>
      </c>
      <c r="AC12" s="27"/>
    </row>
    <row r="13" spans="1:29" x14ac:dyDescent="0.35">
      <c r="A13" s="16">
        <v>1.5</v>
      </c>
      <c r="B13" s="16">
        <v>2.6577460909543493</v>
      </c>
      <c r="C13" s="17">
        <v>25.26890389631258</v>
      </c>
      <c r="D13" s="18">
        <v>1</v>
      </c>
      <c r="E13" s="28">
        <v>2.5508373024112183</v>
      </c>
      <c r="F13" s="17">
        <v>23.972523111475684</v>
      </c>
      <c r="G13" s="29">
        <v>1</v>
      </c>
      <c r="H13" s="16">
        <v>2.4331802557604103</v>
      </c>
      <c r="I13" s="17">
        <v>22.547599583163333</v>
      </c>
      <c r="J13" s="18">
        <v>1</v>
      </c>
      <c r="K13" s="25">
        <v>2.7914324016589935</v>
      </c>
      <c r="L13" s="23">
        <v>26.888624760809456</v>
      </c>
      <c r="M13" s="30">
        <v>1</v>
      </c>
      <c r="N13" s="16">
        <v>2.6738589938485613</v>
      </c>
      <c r="O13" s="17">
        <v>25.459130129348246</v>
      </c>
      <c r="P13" s="18">
        <v>1</v>
      </c>
      <c r="Q13" s="25">
        <v>2.5362264823248335</v>
      </c>
      <c r="R13" s="23">
        <v>23.789684752107277</v>
      </c>
      <c r="S13" s="30">
        <v>1</v>
      </c>
      <c r="T13" s="16">
        <v>2.8580761138544779</v>
      </c>
      <c r="U13" s="17">
        <v>27.698125427279066</v>
      </c>
      <c r="V13" s="18">
        <v>1</v>
      </c>
      <c r="W13" s="28">
        <v>2.7352899066767167</v>
      </c>
      <c r="X13" s="17">
        <v>26.203170066889843</v>
      </c>
      <c r="Y13" s="29">
        <v>1</v>
      </c>
      <c r="Z13" s="16">
        <v>2.5882174633566262</v>
      </c>
      <c r="AA13" s="17">
        <v>24.41768901744576</v>
      </c>
      <c r="AB13" s="18">
        <v>1</v>
      </c>
      <c r="AC13" s="27"/>
    </row>
    <row r="14" spans="1:29" x14ac:dyDescent="0.35">
      <c r="A14" s="16">
        <v>1.625</v>
      </c>
      <c r="B14" s="16">
        <v>2.707769909034214</v>
      </c>
      <c r="C14" s="17">
        <v>27.976673805346792</v>
      </c>
      <c r="D14" s="18">
        <v>1</v>
      </c>
      <c r="E14" s="28">
        <v>2.6040776282145308</v>
      </c>
      <c r="F14" s="17">
        <v>26.576600739690214</v>
      </c>
      <c r="G14" s="29">
        <v>1</v>
      </c>
      <c r="H14" s="16">
        <v>2.4898724247575856</v>
      </c>
      <c r="I14" s="17">
        <v>25.037472007920918</v>
      </c>
      <c r="J14" s="18">
        <v>1</v>
      </c>
      <c r="K14" s="25">
        <v>2.8373625114001384</v>
      </c>
      <c r="L14" s="23">
        <v>29.725987272209593</v>
      </c>
      <c r="M14" s="30">
        <v>1</v>
      </c>
      <c r="N14" s="16">
        <v>2.7234265450292701</v>
      </c>
      <c r="O14" s="17">
        <v>28.182556674377516</v>
      </c>
      <c r="P14" s="18">
        <v>1</v>
      </c>
      <c r="Q14" s="25">
        <v>2.5899421144970751</v>
      </c>
      <c r="R14" s="23">
        <v>26.379626866604351</v>
      </c>
      <c r="S14" s="30">
        <v>1</v>
      </c>
      <c r="T14" s="16">
        <v>2.901917473711733</v>
      </c>
      <c r="U14" s="17">
        <v>30.6000429009908</v>
      </c>
      <c r="V14" s="18">
        <v>1</v>
      </c>
      <c r="W14" s="28">
        <v>2.7829843113516985</v>
      </c>
      <c r="X14" s="17">
        <v>28.98615437824154</v>
      </c>
      <c r="Y14" s="29">
        <v>1</v>
      </c>
      <c r="Z14" s="16">
        <v>2.6403951912383938</v>
      </c>
      <c r="AA14" s="17">
        <v>27.058084208684154</v>
      </c>
      <c r="AB14" s="18">
        <v>1</v>
      </c>
      <c r="AC14" s="27"/>
    </row>
    <row r="15" spans="1:29" x14ac:dyDescent="0.35">
      <c r="A15" s="16">
        <v>1.75</v>
      </c>
      <c r="B15" s="16">
        <v>2.7387021073149755</v>
      </c>
      <c r="C15" s="17">
        <v>30.715375912661766</v>
      </c>
      <c r="D15" s="18">
        <v>1</v>
      </c>
      <c r="E15" s="28">
        <v>2.6386151718733726</v>
      </c>
      <c r="F15" s="17">
        <v>29.215215911563586</v>
      </c>
      <c r="G15" s="29">
        <v>1</v>
      </c>
      <c r="H15" s="16">
        <v>2.528301904878401</v>
      </c>
      <c r="I15" s="17">
        <v>27.565773912799319</v>
      </c>
      <c r="J15" s="18">
        <v>1</v>
      </c>
      <c r="K15" s="25">
        <v>2.8637144561839198</v>
      </c>
      <c r="L15" s="23">
        <v>32.589701728393514</v>
      </c>
      <c r="M15" s="30">
        <v>1</v>
      </c>
      <c r="N15" s="16">
        <v>2.7538457658048054</v>
      </c>
      <c r="O15" s="17">
        <v>30.93640244018232</v>
      </c>
      <c r="P15" s="18">
        <v>1</v>
      </c>
      <c r="Q15" s="25">
        <v>2.6250103327284409</v>
      </c>
      <c r="R15" s="23">
        <v>29.004637199332791</v>
      </c>
      <c r="S15" s="30">
        <v>1</v>
      </c>
      <c r="T15" s="16">
        <v>2.9259375184256204</v>
      </c>
      <c r="U15" s="17">
        <v>33.52598041941642</v>
      </c>
      <c r="V15" s="18">
        <v>1</v>
      </c>
      <c r="W15" s="28">
        <v>2.8113070336214303</v>
      </c>
      <c r="X15" s="17">
        <v>31.797461411862969</v>
      </c>
      <c r="Y15" s="29">
        <v>1</v>
      </c>
      <c r="Z15" s="16">
        <v>2.6737371065240798</v>
      </c>
      <c r="AA15" s="17">
        <v>29.731821315208233</v>
      </c>
      <c r="AB15" s="18">
        <v>1</v>
      </c>
      <c r="AC15" s="27"/>
    </row>
    <row r="16" spans="1:29" x14ac:dyDescent="0.35">
      <c r="A16" s="16">
        <v>1.875</v>
      </c>
      <c r="B16" s="16">
        <v>2.7589942707343287</v>
      </c>
      <c r="C16" s="17">
        <v>33.474370183396097</v>
      </c>
      <c r="D16" s="18">
        <v>1</v>
      </c>
      <c r="E16" s="28">
        <v>2.6614291758320467</v>
      </c>
      <c r="F16" s="17">
        <v>31.876645087395634</v>
      </c>
      <c r="G16" s="29">
        <v>1</v>
      </c>
      <c r="H16" s="16">
        <v>2.5538502328891122</v>
      </c>
      <c r="I16" s="17">
        <v>30.11962414568843</v>
      </c>
      <c r="J16" s="18">
        <v>1</v>
      </c>
      <c r="K16" s="25">
        <v>2.8807999133538265</v>
      </c>
      <c r="L16" s="23">
        <v>35.47050164174734</v>
      </c>
      <c r="M16" s="30">
        <v>1</v>
      </c>
      <c r="N16" s="16">
        <v>2.7737654410580581</v>
      </c>
      <c r="O16" s="17">
        <v>33.71016788124038</v>
      </c>
      <c r="P16" s="18">
        <v>1</v>
      </c>
      <c r="Q16" s="25">
        <v>2.6481840242035641</v>
      </c>
      <c r="R16" s="23">
        <v>31.652821223536357</v>
      </c>
      <c r="S16" s="30">
        <v>1</v>
      </c>
      <c r="T16" s="16">
        <v>2.9413947610864466</v>
      </c>
      <c r="U16" s="17">
        <v>36.46737518050287</v>
      </c>
      <c r="V16" s="18">
        <v>1</v>
      </c>
      <c r="W16" s="28">
        <v>2.8297575558165788</v>
      </c>
      <c r="X16" s="17">
        <v>34.627218967679546</v>
      </c>
      <c r="Y16" s="29">
        <v>1</v>
      </c>
      <c r="Z16" s="16">
        <v>2.6956949379319326</v>
      </c>
      <c r="AA16" s="17">
        <v>32.427516253140169</v>
      </c>
      <c r="AB16" s="18">
        <v>1</v>
      </c>
      <c r="AC16" s="27"/>
    </row>
    <row r="17" spans="1:29" x14ac:dyDescent="0.35">
      <c r="A17" s="16">
        <v>2</v>
      </c>
      <c r="B17" s="16">
        <v>2.7964657579107439</v>
      </c>
      <c r="C17" s="17">
        <v>36.270835941306842</v>
      </c>
      <c r="D17" s="18">
        <v>1</v>
      </c>
      <c r="E17" s="28">
        <v>2.7012666030966277</v>
      </c>
      <c r="F17" s="17">
        <v>34.577911690492265</v>
      </c>
      <c r="G17" s="29">
        <v>1</v>
      </c>
      <c r="H17" s="16">
        <v>2.5962518852961649</v>
      </c>
      <c r="I17" s="17">
        <v>32.715876030984596</v>
      </c>
      <c r="J17" s="18">
        <v>1</v>
      </c>
      <c r="K17" s="25">
        <v>2.9152461635278519</v>
      </c>
      <c r="L17" s="23">
        <v>38.385747805275194</v>
      </c>
      <c r="M17" s="30">
        <v>1</v>
      </c>
      <c r="N17" s="16">
        <v>2.8108691273147963</v>
      </c>
      <c r="O17" s="17">
        <v>36.521037008555176</v>
      </c>
      <c r="P17" s="18">
        <v>1</v>
      </c>
      <c r="Q17" s="25">
        <v>2.6883399649311328</v>
      </c>
      <c r="R17" s="23">
        <v>34.341161188467488</v>
      </c>
      <c r="S17" s="30">
        <v>1</v>
      </c>
      <c r="T17" s="16">
        <v>2.9743076127782797</v>
      </c>
      <c r="U17" s="17">
        <v>39.441682793281153</v>
      </c>
      <c r="V17" s="18">
        <v>1</v>
      </c>
      <c r="W17" s="28">
        <v>2.8654756536732418</v>
      </c>
      <c r="X17" s="17">
        <v>37.49269462135279</v>
      </c>
      <c r="Y17" s="29">
        <v>1</v>
      </c>
      <c r="Z17" s="16">
        <v>2.7347028852395137</v>
      </c>
      <c r="AA17" s="17">
        <v>35.162219138379683</v>
      </c>
      <c r="AB17" s="18">
        <v>1</v>
      </c>
      <c r="AC17" s="27"/>
    </row>
    <row r="18" spans="1:29" x14ac:dyDescent="0.35">
      <c r="A18" s="16">
        <v>2.125</v>
      </c>
      <c r="B18" s="16">
        <v>2.9001533791105181</v>
      </c>
      <c r="C18" s="17">
        <v>39.170989320417362</v>
      </c>
      <c r="D18" s="18">
        <v>1</v>
      </c>
      <c r="E18" s="28">
        <v>2.8072282713128387</v>
      </c>
      <c r="F18" s="17">
        <v>37.385139961805102</v>
      </c>
      <c r="G18" s="29">
        <v>1</v>
      </c>
      <c r="H18" s="16">
        <v>2.7046796861936171</v>
      </c>
      <c r="I18" s="17">
        <v>35.42055571717821</v>
      </c>
      <c r="J18" s="18">
        <v>1</v>
      </c>
      <c r="K18" s="25">
        <v>3.0160394714968541</v>
      </c>
      <c r="L18" s="23">
        <v>41.401787276772048</v>
      </c>
      <c r="M18" s="30">
        <v>1</v>
      </c>
      <c r="N18" s="16">
        <v>2.9142151582155127</v>
      </c>
      <c r="O18" s="17">
        <v>39.435252166770688</v>
      </c>
      <c r="P18" s="18">
        <v>1</v>
      </c>
      <c r="Q18" s="25">
        <v>2.7946192468494853</v>
      </c>
      <c r="R18" s="23">
        <v>37.135780435316974</v>
      </c>
      <c r="S18" s="30">
        <v>1</v>
      </c>
      <c r="T18" s="16">
        <v>3.0736332282392604</v>
      </c>
      <c r="U18" s="17">
        <v>42.515316021520412</v>
      </c>
      <c r="V18" s="18">
        <v>1</v>
      </c>
      <c r="W18" s="28">
        <v>2.9674956430235246</v>
      </c>
      <c r="X18" s="17">
        <v>40.460190264376315</v>
      </c>
      <c r="Y18" s="29">
        <v>1</v>
      </c>
      <c r="Z18" s="16">
        <v>2.8398834109485982</v>
      </c>
      <c r="AA18" s="17">
        <v>38.002102549328285</v>
      </c>
      <c r="AB18" s="18">
        <v>1</v>
      </c>
      <c r="AC18" s="27"/>
    </row>
    <row r="19" spans="1:29" x14ac:dyDescent="0.35">
      <c r="A19" s="16">
        <v>2.25</v>
      </c>
      <c r="B19" s="16">
        <v>2.9933138175829792</v>
      </c>
      <c r="C19" s="17">
        <v>42.164303138000342</v>
      </c>
      <c r="D19" s="18">
        <v>1</v>
      </c>
      <c r="E19" s="28">
        <v>2.9021171894785227</v>
      </c>
      <c r="F19" s="17">
        <v>40.287257151283626</v>
      </c>
      <c r="G19" s="29">
        <v>1</v>
      </c>
      <c r="H19" s="16">
        <v>2.8014498637816687</v>
      </c>
      <c r="I19" s="17">
        <v>38.22200558095988</v>
      </c>
      <c r="J19" s="18">
        <v>1</v>
      </c>
      <c r="K19" s="25">
        <v>3.1070228706291352</v>
      </c>
      <c r="L19" s="23">
        <v>44.508810147401185</v>
      </c>
      <c r="M19" s="30">
        <v>1</v>
      </c>
      <c r="N19" s="16">
        <v>3.0071335188240904</v>
      </c>
      <c r="O19" s="17">
        <v>42.442385685594779</v>
      </c>
      <c r="P19" s="18">
        <v>1</v>
      </c>
      <c r="Q19" s="25">
        <v>2.889766648337238</v>
      </c>
      <c r="R19" s="23">
        <v>40.02554708365421</v>
      </c>
      <c r="S19" s="30">
        <v>1</v>
      </c>
      <c r="T19" s="16">
        <v>3.1635339328972014</v>
      </c>
      <c r="U19" s="17">
        <v>45.678849954417615</v>
      </c>
      <c r="V19" s="18">
        <v>1</v>
      </c>
      <c r="W19" s="28">
        <v>3.0594166921643664</v>
      </c>
      <c r="X19" s="17">
        <v>43.519606956540684</v>
      </c>
      <c r="Y19" s="29">
        <v>1</v>
      </c>
      <c r="Z19" s="16">
        <v>2.93420250996419</v>
      </c>
      <c r="AA19" s="17">
        <v>40.936305059292472</v>
      </c>
      <c r="AB19" s="18">
        <v>1</v>
      </c>
      <c r="AC19" s="27"/>
    </row>
    <row r="20" spans="1:29" x14ac:dyDescent="0.35">
      <c r="A20" s="16">
        <v>2.375</v>
      </c>
      <c r="B20" s="16">
        <v>3.0800659274975843</v>
      </c>
      <c r="C20" s="17">
        <v>45.244369065497928</v>
      </c>
      <c r="D20" s="18">
        <v>1</v>
      </c>
      <c r="E20" s="28">
        <v>2.9904352355803661</v>
      </c>
      <c r="F20" s="17">
        <v>43.27769238686399</v>
      </c>
      <c r="G20" s="29">
        <v>1</v>
      </c>
      <c r="H20" s="16">
        <v>2.8914726289991846</v>
      </c>
      <c r="I20" s="17">
        <v>41.113478209959062</v>
      </c>
      <c r="J20" s="18">
        <v>1</v>
      </c>
      <c r="K20" s="25">
        <v>3.1918375145792561</v>
      </c>
      <c r="L20" s="23">
        <v>47.70064766198044</v>
      </c>
      <c r="M20" s="30">
        <v>1</v>
      </c>
      <c r="N20" s="16">
        <v>3.0936670738429441</v>
      </c>
      <c r="O20" s="17">
        <v>45.536052759437723</v>
      </c>
      <c r="P20" s="18">
        <v>1</v>
      </c>
      <c r="Q20" s="25">
        <v>2.9783194292723687</v>
      </c>
      <c r="R20" s="23">
        <v>43.003866512926578</v>
      </c>
      <c r="S20" s="30">
        <v>1</v>
      </c>
      <c r="T20" s="16">
        <v>3.2473582190563497</v>
      </c>
      <c r="U20" s="17">
        <v>48.926208173473967</v>
      </c>
      <c r="V20" s="18">
        <v>1</v>
      </c>
      <c r="W20" s="28">
        <v>3.1450601708812131</v>
      </c>
      <c r="X20" s="17">
        <v>46.6646671274219</v>
      </c>
      <c r="Y20" s="29">
        <v>1</v>
      </c>
      <c r="Z20" s="16">
        <v>3.0220049067874668</v>
      </c>
      <c r="AA20" s="17">
        <v>43.958309966079938</v>
      </c>
      <c r="AB20" s="18">
        <v>1</v>
      </c>
      <c r="AC20" s="27"/>
    </row>
    <row r="21" spans="1:29" x14ac:dyDescent="0.35">
      <c r="A21" s="16">
        <v>2.5</v>
      </c>
      <c r="B21" s="16">
        <v>3.14586722663894</v>
      </c>
      <c r="C21" s="17">
        <v>48.390236292136869</v>
      </c>
      <c r="D21" s="18">
        <v>1</v>
      </c>
      <c r="E21" s="28">
        <v>3.0581213591701299</v>
      </c>
      <c r="F21" s="17">
        <v>46.33581374603412</v>
      </c>
      <c r="G21" s="29">
        <v>1</v>
      </c>
      <c r="H21" s="16">
        <v>2.9612206944714421</v>
      </c>
      <c r="I21" s="17">
        <v>44.074698904430505</v>
      </c>
      <c r="J21" s="18">
        <v>1</v>
      </c>
      <c r="K21" s="25">
        <v>3.2552560031499662</v>
      </c>
      <c r="L21" s="23">
        <v>50.955903665130407</v>
      </c>
      <c r="M21" s="30">
        <v>1</v>
      </c>
      <c r="N21" s="16">
        <v>3.1592013230894298</v>
      </c>
      <c r="O21" s="17">
        <v>48.69525408252715</v>
      </c>
      <c r="P21" s="18">
        <v>1</v>
      </c>
      <c r="Q21" s="25">
        <v>3.0462817884335238</v>
      </c>
      <c r="R21" s="23">
        <v>46.050148301360103</v>
      </c>
      <c r="S21" s="30">
        <v>1</v>
      </c>
      <c r="T21" s="16">
        <v>3.3095610808625811</v>
      </c>
      <c r="U21" s="17">
        <v>52.235769254336546</v>
      </c>
      <c r="V21" s="18">
        <v>1</v>
      </c>
      <c r="W21" s="28">
        <v>3.2095060082495386</v>
      </c>
      <c r="X21" s="17">
        <v>49.874173135671441</v>
      </c>
      <c r="Y21" s="29">
        <v>1</v>
      </c>
      <c r="Z21" s="16">
        <v>3.0890554050992662</v>
      </c>
      <c r="AA21" s="17">
        <v>47.047365371179204</v>
      </c>
      <c r="AB21" s="18">
        <v>1</v>
      </c>
      <c r="AC21" s="27"/>
    </row>
    <row r="22" spans="1:29" x14ac:dyDescent="0.35">
      <c r="A22" s="16">
        <v>2.625</v>
      </c>
      <c r="B22" s="16">
        <v>3.1706753505025786</v>
      </c>
      <c r="C22" s="17">
        <v>51.560911642639446</v>
      </c>
      <c r="D22" s="18">
        <v>1</v>
      </c>
      <c r="E22" s="28">
        <v>3.0855132004402495</v>
      </c>
      <c r="F22" s="17">
        <v>49.421326946474366</v>
      </c>
      <c r="G22" s="29">
        <v>1</v>
      </c>
      <c r="H22" s="16">
        <v>2.9914298835483519</v>
      </c>
      <c r="I22" s="17">
        <v>47.066128787978855</v>
      </c>
      <c r="J22" s="18">
        <v>1</v>
      </c>
      <c r="K22" s="25">
        <v>3.2767870196320339</v>
      </c>
      <c r="L22" s="23">
        <v>54.232690684762439</v>
      </c>
      <c r="M22" s="30">
        <v>1</v>
      </c>
      <c r="N22" s="16">
        <v>3.1836410230658987</v>
      </c>
      <c r="O22" s="17">
        <v>51.878895105593045</v>
      </c>
      <c r="P22" s="18">
        <v>1</v>
      </c>
      <c r="Q22" s="25">
        <v>3.0740540152335059</v>
      </c>
      <c r="R22" s="23">
        <v>49.12420231659361</v>
      </c>
      <c r="S22" s="30">
        <v>1</v>
      </c>
      <c r="T22" s="16">
        <v>3.3294324044753982</v>
      </c>
      <c r="U22" s="17">
        <v>55.565201658811944</v>
      </c>
      <c r="V22" s="18">
        <v>1</v>
      </c>
      <c r="W22" s="28">
        <v>3.2324429262018715</v>
      </c>
      <c r="X22" s="17">
        <v>53.106616061873311</v>
      </c>
      <c r="Y22" s="29">
        <v>1</v>
      </c>
      <c r="Z22" s="16">
        <v>3.1155824326028965</v>
      </c>
      <c r="AA22" s="17">
        <v>50.162947803782103</v>
      </c>
      <c r="AB22" s="18">
        <v>1</v>
      </c>
      <c r="AC22" s="27"/>
    </row>
    <row r="23" spans="1:29" x14ac:dyDescent="0.35">
      <c r="A23" s="16">
        <v>2.75</v>
      </c>
      <c r="B23" s="16">
        <v>3.1608109282429062</v>
      </c>
      <c r="C23" s="17">
        <v>54.721722570882349</v>
      </c>
      <c r="D23" s="18">
        <v>1</v>
      </c>
      <c r="E23" s="28">
        <v>3.0777182737929065</v>
      </c>
      <c r="F23" s="17">
        <v>52.49904522026727</v>
      </c>
      <c r="G23" s="29">
        <v>1</v>
      </c>
      <c r="H23" s="16">
        <v>2.9858858157907981</v>
      </c>
      <c r="I23" s="17">
        <v>50.052014603769649</v>
      </c>
      <c r="J23" s="18">
        <v>1</v>
      </c>
      <c r="K23" s="25">
        <v>3.2643389873387503</v>
      </c>
      <c r="L23" s="23">
        <v>57.497029672101192</v>
      </c>
      <c r="M23" s="30">
        <v>1</v>
      </c>
      <c r="N23" s="16">
        <v>3.1735020170464328</v>
      </c>
      <c r="O23" s="17">
        <v>55.052397122639476</v>
      </c>
      <c r="P23" s="18">
        <v>1</v>
      </c>
      <c r="Q23" s="25">
        <v>3.0665818804722056</v>
      </c>
      <c r="R23" s="23">
        <v>52.190784197065817</v>
      </c>
      <c r="S23" s="30">
        <v>1</v>
      </c>
      <c r="T23" s="16">
        <v>3.315678266927244</v>
      </c>
      <c r="U23" s="17">
        <v>58.880879925739187</v>
      </c>
      <c r="V23" s="18">
        <v>1</v>
      </c>
      <c r="W23" s="28">
        <v>3.2211186205141451</v>
      </c>
      <c r="X23" s="17">
        <v>56.327734682387458</v>
      </c>
      <c r="Y23" s="29">
        <v>1</v>
      </c>
      <c r="Z23" s="16">
        <v>3.1071243229247649</v>
      </c>
      <c r="AA23" s="17">
        <v>53.270072126706864</v>
      </c>
      <c r="AB23" s="18">
        <v>1</v>
      </c>
      <c r="AC23" s="27"/>
    </row>
    <row r="24" spans="1:29" x14ac:dyDescent="0.35">
      <c r="A24" s="16">
        <v>2.875</v>
      </c>
      <c r="B24" s="16">
        <v>3.1573476043498809</v>
      </c>
      <c r="C24" s="17">
        <v>57.879070175232229</v>
      </c>
      <c r="D24" s="18">
        <v>1</v>
      </c>
      <c r="E24" s="28">
        <v>3.0759665053319503</v>
      </c>
      <c r="F24" s="17">
        <v>55.575011725599218</v>
      </c>
      <c r="G24" s="29">
        <v>1</v>
      </c>
      <c r="H24" s="16">
        <v>2.9860040449653336</v>
      </c>
      <c r="I24" s="17">
        <v>53.038018648734983</v>
      </c>
      <c r="J24" s="18">
        <v>1</v>
      </c>
      <c r="K24" s="25">
        <v>3.2587528526756953</v>
      </c>
      <c r="L24" s="23">
        <v>60.75578252477689</v>
      </c>
      <c r="M24" s="30">
        <v>1</v>
      </c>
      <c r="N24" s="16">
        <v>3.1698228959739456</v>
      </c>
      <c r="O24" s="17">
        <v>58.22222001861342</v>
      </c>
      <c r="P24" s="18">
        <v>1</v>
      </c>
      <c r="Q24" s="25">
        <v>3.0651091487786948</v>
      </c>
      <c r="R24" s="23">
        <v>55.255893345844513</v>
      </c>
      <c r="S24" s="30">
        <v>1</v>
      </c>
      <c r="T24" s="16">
        <v>3.3090194628358418</v>
      </c>
      <c r="U24" s="17">
        <v>62.189899388575029</v>
      </c>
      <c r="V24" s="18">
        <v>1</v>
      </c>
      <c r="W24" s="28">
        <v>3.2164647639657771</v>
      </c>
      <c r="X24" s="17">
        <v>59.544199446353232</v>
      </c>
      <c r="Y24" s="29">
        <v>1</v>
      </c>
      <c r="Z24" s="16">
        <v>3.1048392053392089</v>
      </c>
      <c r="AA24" s="17">
        <v>56.374911332046075</v>
      </c>
      <c r="AB24" s="18">
        <v>1</v>
      </c>
      <c r="AC24" s="27"/>
    </row>
    <row r="25" spans="1:29" x14ac:dyDescent="0.35">
      <c r="A25" s="16">
        <v>3</v>
      </c>
      <c r="B25" s="16">
        <v>3.1800079752015598</v>
      </c>
      <c r="C25" s="17">
        <v>61.059078150433791</v>
      </c>
      <c r="D25" s="18">
        <v>1</v>
      </c>
      <c r="E25" s="28">
        <v>3.1005963085692718</v>
      </c>
      <c r="F25" s="17">
        <v>58.675608034168491</v>
      </c>
      <c r="G25" s="29">
        <v>1</v>
      </c>
      <c r="H25" s="16">
        <v>3.0127940658487629</v>
      </c>
      <c r="I25" s="17">
        <v>56.050812714583749</v>
      </c>
      <c r="J25" s="18">
        <v>1</v>
      </c>
      <c r="K25" s="25">
        <v>3.2789414072866485</v>
      </c>
      <c r="L25" s="23">
        <v>64.034723932063542</v>
      </c>
      <c r="M25" s="30">
        <v>1</v>
      </c>
      <c r="N25" s="16">
        <v>3.1922181155294691</v>
      </c>
      <c r="O25" s="17">
        <v>61.414438134142891</v>
      </c>
      <c r="P25" s="18">
        <v>1</v>
      </c>
      <c r="Q25" s="25">
        <v>3.0900452985237781</v>
      </c>
      <c r="R25" s="23">
        <v>58.345938644368289</v>
      </c>
      <c r="S25" s="30">
        <v>1</v>
      </c>
      <c r="T25" s="16">
        <v>3.3279589225790649</v>
      </c>
      <c r="U25" s="17">
        <v>65.5178583111541</v>
      </c>
      <c r="V25" s="18">
        <v>1</v>
      </c>
      <c r="W25" s="28">
        <v>3.2377256117826985</v>
      </c>
      <c r="X25" s="17">
        <v>62.781925058135933</v>
      </c>
      <c r="Y25" s="29">
        <v>1</v>
      </c>
      <c r="Z25" s="16">
        <v>3.1288348040089846</v>
      </c>
      <c r="AA25" s="17">
        <v>59.503746136055057</v>
      </c>
      <c r="AB25" s="18">
        <v>1</v>
      </c>
      <c r="AC25" s="27"/>
    </row>
    <row r="26" spans="1:29" x14ac:dyDescent="0.35">
      <c r="A26" s="16">
        <v>3.125</v>
      </c>
      <c r="B26" s="16">
        <v>3.2518986885550234</v>
      </c>
      <c r="C26" s="17">
        <v>64.310976838988807</v>
      </c>
      <c r="D26" s="18">
        <v>1</v>
      </c>
      <c r="E26" s="28">
        <v>3.1743089600830552</v>
      </c>
      <c r="F26" s="17">
        <v>61.849916994251544</v>
      </c>
      <c r="G26" s="29">
        <v>1</v>
      </c>
      <c r="H26" s="16">
        <v>3.0884815498241656</v>
      </c>
      <c r="I26" s="17">
        <v>59.139294264407916</v>
      </c>
      <c r="J26" s="18">
        <v>1</v>
      </c>
      <c r="K26" s="25">
        <v>3.3485421002212687</v>
      </c>
      <c r="L26" s="23">
        <v>67.383266032284808</v>
      </c>
      <c r="M26" s="30">
        <v>1</v>
      </c>
      <c r="N26" s="16">
        <v>3.2638574389431358</v>
      </c>
      <c r="O26" s="17">
        <v>64.678295573086032</v>
      </c>
      <c r="P26" s="18">
        <v>1</v>
      </c>
      <c r="Q26" s="25">
        <v>3.164030416129445</v>
      </c>
      <c r="R26" s="23">
        <v>61.509969060497731</v>
      </c>
      <c r="S26" s="30">
        <v>1</v>
      </c>
      <c r="T26" s="16">
        <v>3.396404486491813</v>
      </c>
      <c r="U26" s="17">
        <v>68.914262797645918</v>
      </c>
      <c r="V26" s="18">
        <v>1</v>
      </c>
      <c r="W26" s="28">
        <v>3.3083137923166088</v>
      </c>
      <c r="X26" s="17">
        <v>66.090238850452536</v>
      </c>
      <c r="Y26" s="29">
        <v>1</v>
      </c>
      <c r="Z26" s="16">
        <v>3.2019534845074644</v>
      </c>
      <c r="AA26" s="17">
        <v>62.70569962056252</v>
      </c>
      <c r="AB26" s="18">
        <v>1</v>
      </c>
      <c r="AC26" s="27"/>
    </row>
    <row r="27" spans="1:29" x14ac:dyDescent="0.35">
      <c r="A27" s="16">
        <v>3.25</v>
      </c>
      <c r="B27" s="16">
        <v>3.2826863952226826</v>
      </c>
      <c r="C27" s="17">
        <v>67.59366323421149</v>
      </c>
      <c r="D27" s="18">
        <v>1</v>
      </c>
      <c r="E27" s="28">
        <v>3.2071757171015793</v>
      </c>
      <c r="F27" s="17">
        <v>65.057092711353121</v>
      </c>
      <c r="G27" s="29">
        <v>1</v>
      </c>
      <c r="H27" s="16">
        <v>3.1236092262650921</v>
      </c>
      <c r="I27" s="17">
        <v>62.262903490673011</v>
      </c>
      <c r="J27" s="18">
        <v>1</v>
      </c>
      <c r="K27" s="25">
        <v>3.3767312678661452</v>
      </c>
      <c r="L27" s="23">
        <v>70.759997300150957</v>
      </c>
      <c r="M27" s="30">
        <v>1</v>
      </c>
      <c r="N27" s="16">
        <v>3.2943605772961133</v>
      </c>
      <c r="O27" s="17">
        <v>67.97265615038215</v>
      </c>
      <c r="P27" s="18">
        <v>1</v>
      </c>
      <c r="Q27" s="25">
        <v>3.197213140684033</v>
      </c>
      <c r="R27" s="23">
        <v>64.707182201181766</v>
      </c>
      <c r="S27" s="30">
        <v>1</v>
      </c>
      <c r="T27" s="16">
        <v>3.4232838403060026</v>
      </c>
      <c r="U27" s="17">
        <v>72.337546637951917</v>
      </c>
      <c r="V27" s="18">
        <v>1</v>
      </c>
      <c r="W27" s="28">
        <v>3.3376242248055914</v>
      </c>
      <c r="X27" s="17">
        <v>69.427863075258131</v>
      </c>
      <c r="Y27" s="29">
        <v>1</v>
      </c>
      <c r="Z27" s="16">
        <v>3.2341403925687384</v>
      </c>
      <c r="AA27" s="17">
        <v>65.93984001313126</v>
      </c>
      <c r="AB27" s="18">
        <v>1</v>
      </c>
      <c r="AC27" s="27"/>
    </row>
    <row r="28" spans="1:29" x14ac:dyDescent="0.35">
      <c r="A28" s="16">
        <v>3.375</v>
      </c>
      <c r="B28" s="16">
        <v>3.359118908388222</v>
      </c>
      <c r="C28" s="17">
        <v>70.952782142599716</v>
      </c>
      <c r="D28" s="18">
        <v>1</v>
      </c>
      <c r="E28" s="28">
        <v>3.2855416908945827</v>
      </c>
      <c r="F28" s="17">
        <v>68.342634402247711</v>
      </c>
      <c r="G28" s="29">
        <v>1</v>
      </c>
      <c r="H28" s="16">
        <v>3.2040858965758341</v>
      </c>
      <c r="I28" s="17">
        <v>65.466989387248844</v>
      </c>
      <c r="J28" s="18">
        <v>1</v>
      </c>
      <c r="K28" s="25">
        <v>3.4507122678962605</v>
      </c>
      <c r="L28" s="23">
        <v>74.210709568047221</v>
      </c>
      <c r="M28" s="30">
        <v>1</v>
      </c>
      <c r="N28" s="16">
        <v>3.3704938616833759</v>
      </c>
      <c r="O28" s="17">
        <v>71.343150012065522</v>
      </c>
      <c r="P28" s="18">
        <v>1</v>
      </c>
      <c r="Q28" s="25">
        <v>3.2758434383936526</v>
      </c>
      <c r="R28" s="23">
        <v>67.983025639575416</v>
      </c>
      <c r="S28" s="30">
        <v>1</v>
      </c>
      <c r="T28" s="16">
        <v>3.496029340478652</v>
      </c>
      <c r="U28" s="17">
        <v>75.833575978430574</v>
      </c>
      <c r="V28" s="18">
        <v>1</v>
      </c>
      <c r="W28" s="28">
        <v>3.4126299075592375</v>
      </c>
      <c r="X28" s="17">
        <v>72.840492982817366</v>
      </c>
      <c r="Y28" s="29">
        <v>1</v>
      </c>
      <c r="Z28" s="16">
        <v>3.3118273516242338</v>
      </c>
      <c r="AA28" s="17">
        <v>69.251667364755491</v>
      </c>
      <c r="AB28" s="18">
        <v>1</v>
      </c>
      <c r="AC28" s="27"/>
    </row>
    <row r="29" spans="1:29" x14ac:dyDescent="0.35">
      <c r="A29" s="16">
        <v>3.5</v>
      </c>
      <c r="B29" s="16">
        <v>3.4212815196122457</v>
      </c>
      <c r="C29" s="17">
        <v>74.374063662211967</v>
      </c>
      <c r="D29" s="18">
        <v>1</v>
      </c>
      <c r="E29" s="28">
        <v>3.3496027226587421</v>
      </c>
      <c r="F29" s="17">
        <v>71.692237124906455</v>
      </c>
      <c r="G29" s="29">
        <v>1</v>
      </c>
      <c r="H29" s="16">
        <v>3.2702147728474955</v>
      </c>
      <c r="I29" s="17">
        <v>68.73720416009634</v>
      </c>
      <c r="J29" s="18">
        <v>1</v>
      </c>
      <c r="K29" s="25">
        <v>3.5101055358355597</v>
      </c>
      <c r="L29" s="23">
        <v>77.720815103882785</v>
      </c>
      <c r="M29" s="30">
        <v>1</v>
      </c>
      <c r="N29" s="16">
        <v>3.4320283099115247</v>
      </c>
      <c r="O29" s="17">
        <v>74.775178321977052</v>
      </c>
      <c r="P29" s="18">
        <v>1</v>
      </c>
      <c r="Q29" s="25">
        <v>3.3398760344597136</v>
      </c>
      <c r="R29" s="23">
        <v>71.322901674035137</v>
      </c>
      <c r="S29" s="30">
        <v>1</v>
      </c>
      <c r="T29" s="16">
        <v>3.5540298540164779</v>
      </c>
      <c r="U29" s="17">
        <v>79.387605832447051</v>
      </c>
      <c r="V29" s="18">
        <v>1</v>
      </c>
      <c r="W29" s="28">
        <v>3.4728929169919933</v>
      </c>
      <c r="X29" s="17">
        <v>76.313385899809361</v>
      </c>
      <c r="Y29" s="29">
        <v>1</v>
      </c>
      <c r="Z29" s="16">
        <v>3.3747936434887738</v>
      </c>
      <c r="AA29" s="17">
        <v>72.626461008244263</v>
      </c>
      <c r="AB29" s="18">
        <v>1</v>
      </c>
      <c r="AC29" s="27"/>
    </row>
    <row r="30" spans="1:29" x14ac:dyDescent="0.35">
      <c r="A30" s="16">
        <v>3.625</v>
      </c>
      <c r="B30" s="16">
        <v>3.4348495131922081</v>
      </c>
      <c r="C30" s="17">
        <v>77.808913175404172</v>
      </c>
      <c r="D30" s="18">
        <v>1</v>
      </c>
      <c r="E30" s="28">
        <v>3.3639973129500853</v>
      </c>
      <c r="F30" s="17">
        <v>75.056234437856546</v>
      </c>
      <c r="G30" s="29">
        <v>1</v>
      </c>
      <c r="H30" s="16">
        <v>3.2854573549046049</v>
      </c>
      <c r="I30" s="17">
        <v>72.022661515000948</v>
      </c>
      <c r="J30" s="18">
        <v>1</v>
      </c>
      <c r="K30" s="25">
        <v>3.520525532746595</v>
      </c>
      <c r="L30" s="23">
        <v>81.241340636629374</v>
      </c>
      <c r="M30" s="30">
        <v>1</v>
      </c>
      <c r="N30" s="16">
        <v>3.4435393152336715</v>
      </c>
      <c r="O30" s="17">
        <v>78.218717637210716</v>
      </c>
      <c r="P30" s="18">
        <v>1</v>
      </c>
      <c r="Q30" s="25">
        <v>3.3527157838811239</v>
      </c>
      <c r="R30" s="23">
        <v>74.67561745791626</v>
      </c>
      <c r="S30" s="30">
        <v>1</v>
      </c>
      <c r="T30" s="16">
        <v>3.5628727693736146</v>
      </c>
      <c r="U30" s="17">
        <v>82.950478601820663</v>
      </c>
      <c r="V30" s="18">
        <v>1</v>
      </c>
      <c r="W30" s="28">
        <v>3.4829568061161349</v>
      </c>
      <c r="X30" s="17">
        <v>79.796342705925497</v>
      </c>
      <c r="Y30" s="29">
        <v>1</v>
      </c>
      <c r="Z30" s="16">
        <v>3.3864153744679579</v>
      </c>
      <c r="AA30" s="17">
        <v>76.012876382712221</v>
      </c>
      <c r="AB30" s="18">
        <v>1</v>
      </c>
      <c r="AC30" s="27"/>
    </row>
    <row r="31" spans="1:29" x14ac:dyDescent="0.35">
      <c r="A31" s="16">
        <v>3.75</v>
      </c>
      <c r="B31" s="16">
        <v>3.4002135651890293</v>
      </c>
      <c r="C31" s="17">
        <v>81.209126740593206</v>
      </c>
      <c r="D31" s="18">
        <v>1</v>
      </c>
      <c r="E31" s="28">
        <v>3.3212302054509104</v>
      </c>
      <c r="F31" s="17">
        <v>78.377464643307462</v>
      </c>
      <c r="G31" s="29">
        <v>1</v>
      </c>
      <c r="H31" s="16">
        <v>3.2331850196283471</v>
      </c>
      <c r="I31" s="17">
        <v>75.255846534629299</v>
      </c>
      <c r="J31" s="18">
        <v>1</v>
      </c>
      <c r="K31" s="25">
        <v>3.4748804716469834</v>
      </c>
      <c r="L31" s="23">
        <v>84.716221108276358</v>
      </c>
      <c r="M31" s="30">
        <v>1</v>
      </c>
      <c r="N31" s="16">
        <v>3.3906138372597545</v>
      </c>
      <c r="O31" s="17">
        <v>81.609331474470466</v>
      </c>
      <c r="P31" s="18">
        <v>1</v>
      </c>
      <c r="Q31" s="25">
        <v>3.2919185819509211</v>
      </c>
      <c r="R31" s="23">
        <v>77.967536039867184</v>
      </c>
      <c r="S31" s="30">
        <v>1</v>
      </c>
      <c r="T31" s="16">
        <v>3.5117383432968956</v>
      </c>
      <c r="U31" s="17">
        <v>86.462216945117561</v>
      </c>
      <c r="V31" s="18">
        <v>1</v>
      </c>
      <c r="W31" s="28">
        <v>3.4249604190682406</v>
      </c>
      <c r="X31" s="17">
        <v>83.221303124993739</v>
      </c>
      <c r="Y31" s="29">
        <v>1</v>
      </c>
      <c r="Z31" s="16">
        <v>3.3213139529300211</v>
      </c>
      <c r="AA31" s="17">
        <v>79.334190335642248</v>
      </c>
      <c r="AB31" s="18">
        <v>1</v>
      </c>
      <c r="AC31" s="27"/>
    </row>
    <row r="32" spans="1:29" x14ac:dyDescent="0.35">
      <c r="A32" s="16">
        <v>3.875</v>
      </c>
      <c r="B32" s="16">
        <v>3.4002135651890293</v>
      </c>
      <c r="C32" s="17">
        <v>84.60934030578224</v>
      </c>
      <c r="D32" s="18">
        <v>0.99999999999999978</v>
      </c>
      <c r="E32" s="28">
        <v>3.3212302054509104</v>
      </c>
      <c r="F32" s="17">
        <v>81.698694848758379</v>
      </c>
      <c r="G32" s="29">
        <v>0.99999999999999978</v>
      </c>
      <c r="H32" s="16">
        <v>3.2331850196283471</v>
      </c>
      <c r="I32" s="17">
        <v>78.48903155425765</v>
      </c>
      <c r="J32" s="18">
        <v>0.99999999999999978</v>
      </c>
      <c r="K32" s="25">
        <v>3.4748804716469834</v>
      </c>
      <c r="L32" s="23">
        <v>88.191101579923341</v>
      </c>
      <c r="M32" s="30">
        <v>0.99999999999999978</v>
      </c>
      <c r="N32" s="16">
        <v>3.3906138372597545</v>
      </c>
      <c r="O32" s="17">
        <v>84.999945311730215</v>
      </c>
      <c r="P32" s="18">
        <v>0.99999999999999978</v>
      </c>
      <c r="Q32" s="25">
        <v>3.2919185819509211</v>
      </c>
      <c r="R32" s="23">
        <v>81.259454621818108</v>
      </c>
      <c r="S32" s="30">
        <v>0.99999999999999978</v>
      </c>
      <c r="T32" s="16">
        <v>3.5117383432968956</v>
      </c>
      <c r="U32" s="17">
        <v>89.973955288414459</v>
      </c>
      <c r="V32" s="18">
        <v>0.99999999999999978</v>
      </c>
      <c r="W32" s="28">
        <v>3.4249604190682406</v>
      </c>
      <c r="X32" s="17">
        <v>86.646263544061981</v>
      </c>
      <c r="Y32" s="29">
        <v>0.99999999999999978</v>
      </c>
      <c r="Z32" s="16">
        <v>3.3213139529300211</v>
      </c>
      <c r="AA32" s="17">
        <v>82.655504288572274</v>
      </c>
      <c r="AB32" s="18">
        <v>0.99999999999999978</v>
      </c>
      <c r="AC32" s="27"/>
    </row>
    <row r="33" spans="1:29" x14ac:dyDescent="0.35">
      <c r="A33" s="16">
        <v>4</v>
      </c>
      <c r="B33" s="16">
        <v>3.4011291081510624</v>
      </c>
      <c r="C33" s="17">
        <v>88.010469413933308</v>
      </c>
      <c r="D33" s="18">
        <v>0.99999999999994726</v>
      </c>
      <c r="E33" s="28">
        <v>3.3116217867814122</v>
      </c>
      <c r="F33" s="17">
        <v>85.010316635539795</v>
      </c>
      <c r="G33" s="29">
        <v>0.99999999999994726</v>
      </c>
      <c r="H33" s="16">
        <v>3.2114575909655767</v>
      </c>
      <c r="I33" s="17">
        <v>81.70048914522323</v>
      </c>
      <c r="J33" s="18">
        <v>0.99999999999994726</v>
      </c>
      <c r="K33" s="25">
        <v>3.4681927490390474</v>
      </c>
      <c r="L33" s="23">
        <v>91.659294328962389</v>
      </c>
      <c r="M33" s="30">
        <v>0.99999999999994726</v>
      </c>
      <c r="N33" s="16">
        <v>3.3739711991827788</v>
      </c>
      <c r="O33" s="17">
        <v>88.373916510912991</v>
      </c>
      <c r="P33" s="18">
        <v>0.99999999999994726</v>
      </c>
      <c r="Q33" s="25">
        <v>3.264261122199196</v>
      </c>
      <c r="R33" s="23">
        <v>84.523715744017309</v>
      </c>
      <c r="S33" s="30">
        <v>0.99999999999994726</v>
      </c>
      <c r="T33" s="16">
        <v>3.5012833539669264</v>
      </c>
      <c r="U33" s="17">
        <v>93.475238642381385</v>
      </c>
      <c r="V33" s="18">
        <v>0.99999999999994726</v>
      </c>
      <c r="W33" s="28">
        <v>3.404823339706387</v>
      </c>
      <c r="X33" s="17">
        <v>90.051086883768363</v>
      </c>
      <c r="Y33" s="29">
        <v>0.99999999999994726</v>
      </c>
      <c r="Z33" s="16">
        <v>3.2906748589094934</v>
      </c>
      <c r="AA33" s="17">
        <v>85.946179147481772</v>
      </c>
      <c r="AB33" s="18">
        <v>0.99999999999994726</v>
      </c>
      <c r="AC33" s="27"/>
    </row>
    <row r="34" spans="1:29" x14ac:dyDescent="0.35">
      <c r="A34" s="16">
        <v>4.125</v>
      </c>
      <c r="B34" s="16">
        <v>3.4788929956152503</v>
      </c>
      <c r="C34" s="17">
        <v>91.489362409548562</v>
      </c>
      <c r="D34" s="18">
        <v>0.99999999999371791</v>
      </c>
      <c r="E34" s="28">
        <v>3.378574556493215</v>
      </c>
      <c r="F34" s="17">
        <v>88.388891192033014</v>
      </c>
      <c r="G34" s="29">
        <v>0.99999999999371791</v>
      </c>
      <c r="H34" s="16">
        <v>3.2659380320684952</v>
      </c>
      <c r="I34" s="17">
        <v>84.96642717729172</v>
      </c>
      <c r="J34" s="18">
        <v>0.99999999999371791</v>
      </c>
      <c r="K34" s="25">
        <v>3.5382186886714146</v>
      </c>
      <c r="L34" s="23">
        <v>95.19751301763381</v>
      </c>
      <c r="M34" s="30">
        <v>0.99999999999371791</v>
      </c>
      <c r="N34" s="16">
        <v>3.4337789029721049</v>
      </c>
      <c r="O34" s="17">
        <v>91.807695413885099</v>
      </c>
      <c r="P34" s="18">
        <v>0.99999999999371791</v>
      </c>
      <c r="Q34" s="25">
        <v>3.3127109924943161</v>
      </c>
      <c r="R34" s="23">
        <v>87.836426736511626</v>
      </c>
      <c r="S34" s="30">
        <v>0.99999999999371791</v>
      </c>
      <c r="T34" s="16">
        <v>3.5674825720312171</v>
      </c>
      <c r="U34" s="17">
        <v>97.042721214412609</v>
      </c>
      <c r="V34" s="18">
        <v>0.99999999999371791</v>
      </c>
      <c r="W34" s="28">
        <v>3.4610832397785458</v>
      </c>
      <c r="X34" s="17">
        <v>93.512170123546909</v>
      </c>
      <c r="Y34" s="29">
        <v>0.99999999999371791</v>
      </c>
      <c r="Z34" s="16">
        <v>3.3360991476739694</v>
      </c>
      <c r="AA34" s="17">
        <v>89.282278295155734</v>
      </c>
      <c r="AB34" s="18">
        <v>0.99999999999371791</v>
      </c>
      <c r="AC34" s="27"/>
    </row>
    <row r="35" spans="1:29" x14ac:dyDescent="0.35">
      <c r="A35" s="16">
        <v>4.25</v>
      </c>
      <c r="B35" s="16">
        <v>3.5822197717075657</v>
      </c>
      <c r="C35" s="17">
        <v>95.071582181256133</v>
      </c>
      <c r="D35" s="18">
        <v>0.999999999607877</v>
      </c>
      <c r="E35" s="28">
        <v>3.4747811849540318</v>
      </c>
      <c r="F35" s="17">
        <v>91.86367237698704</v>
      </c>
      <c r="G35" s="29">
        <v>0.999999999607877</v>
      </c>
      <c r="H35" s="16">
        <v>3.353806378718152</v>
      </c>
      <c r="I35" s="17">
        <v>88.320233556009867</v>
      </c>
      <c r="J35" s="18">
        <v>0.999999999607877</v>
      </c>
      <c r="K35" s="25">
        <v>3.6350502983967048</v>
      </c>
      <c r="L35" s="23">
        <v>98.832563316030516</v>
      </c>
      <c r="M35" s="30">
        <v>0.999999999607877</v>
      </c>
      <c r="N35" s="16">
        <v>3.5239713116660227</v>
      </c>
      <c r="O35" s="17">
        <v>95.331666725551116</v>
      </c>
      <c r="P35" s="18">
        <v>0.999999999607877</v>
      </c>
      <c r="Q35" s="25">
        <v>3.3955232569500522</v>
      </c>
      <c r="R35" s="23">
        <v>91.231949993461683</v>
      </c>
      <c r="S35" s="30">
        <v>0.999999999607877</v>
      </c>
      <c r="T35" s="16">
        <v>3.6610997604932325</v>
      </c>
      <c r="U35" s="17">
        <v>100.70382097490584</v>
      </c>
      <c r="V35" s="18">
        <v>0.999999999607877</v>
      </c>
      <c r="W35" s="28">
        <v>3.5482965541391476</v>
      </c>
      <c r="X35" s="17">
        <v>97.060466677686051</v>
      </c>
      <c r="Y35" s="29">
        <v>0.999999999607877</v>
      </c>
      <c r="Z35" s="16">
        <v>3.4163807782048443</v>
      </c>
      <c r="AA35" s="17">
        <v>92.698659073360574</v>
      </c>
      <c r="AB35" s="18">
        <v>0.999999999607877</v>
      </c>
      <c r="AC35" s="27"/>
    </row>
    <row r="36" spans="1:29" x14ac:dyDescent="0.35">
      <c r="A36" s="16">
        <v>4.375</v>
      </c>
      <c r="B36" s="16">
        <v>3.6986269007415578</v>
      </c>
      <c r="C36" s="17">
        <v>98.770209081997692</v>
      </c>
      <c r="D36" s="18">
        <v>0.99999998597008422</v>
      </c>
      <c r="E36" s="28">
        <v>3.5886530985469789</v>
      </c>
      <c r="F36" s="17">
        <v>95.452325475534025</v>
      </c>
      <c r="G36" s="29">
        <v>0.99999998597008422</v>
      </c>
      <c r="H36" s="16">
        <v>3.4645610211086226</v>
      </c>
      <c r="I36" s="17">
        <v>91.78479457711849</v>
      </c>
      <c r="J36" s="18">
        <v>0.99999998597008422</v>
      </c>
      <c r="K36" s="25">
        <v>3.7468596885255754</v>
      </c>
      <c r="L36" s="23">
        <v>102.57942300455609</v>
      </c>
      <c r="M36" s="30">
        <v>0.99999998597008422</v>
      </c>
      <c r="N36" s="16">
        <v>3.6335911682943589</v>
      </c>
      <c r="O36" s="17">
        <v>98.965257893845475</v>
      </c>
      <c r="P36" s="18">
        <v>0.99999998597008422</v>
      </c>
      <c r="Q36" s="25">
        <v>3.502715049823466</v>
      </c>
      <c r="R36" s="23">
        <v>94.734665043285148</v>
      </c>
      <c r="S36" s="30">
        <v>0.99999998597008422</v>
      </c>
      <c r="T36" s="16">
        <v>3.7706358836436906</v>
      </c>
      <c r="U36" s="17">
        <v>104.47445685854953</v>
      </c>
      <c r="V36" s="18">
        <v>0.99999998597008422</v>
      </c>
      <c r="W36" s="28">
        <v>3.6558099008181575</v>
      </c>
      <c r="X36" s="17">
        <v>100.71627657850421</v>
      </c>
      <c r="Y36" s="29">
        <v>0.99999998597008422</v>
      </c>
      <c r="Z36" s="16">
        <v>3.5217907138880538</v>
      </c>
      <c r="AA36" s="17">
        <v>96.220449787248626</v>
      </c>
      <c r="AB36" s="18">
        <v>0.99999998597008422</v>
      </c>
      <c r="AC36" s="27"/>
    </row>
    <row r="37" spans="1:29" x14ac:dyDescent="0.35">
      <c r="A37" s="16">
        <v>4.5</v>
      </c>
      <c r="B37" s="16">
        <v>3.7990124818301818</v>
      </c>
      <c r="C37" s="17">
        <v>102.56922156382787</v>
      </c>
      <c r="D37" s="18">
        <v>0.99999969073756589</v>
      </c>
      <c r="E37" s="28">
        <v>3.6896052202031604</v>
      </c>
      <c r="F37" s="17">
        <v>99.141930695737187</v>
      </c>
      <c r="G37" s="29">
        <v>0.99999969073756589</v>
      </c>
      <c r="H37" s="16">
        <v>3.5660058025609773</v>
      </c>
      <c r="I37" s="17">
        <v>95.35080037967947</v>
      </c>
      <c r="J37" s="18">
        <v>0.99999969073756589</v>
      </c>
      <c r="K37" s="25">
        <v>3.8442952854490433</v>
      </c>
      <c r="L37" s="23">
        <v>106.42371829000514</v>
      </c>
      <c r="M37" s="30">
        <v>0.99999969073756589</v>
      </c>
      <c r="N37" s="16">
        <v>3.7318264532943766</v>
      </c>
      <c r="O37" s="17">
        <v>102.69708434713985</v>
      </c>
      <c r="P37" s="18">
        <v>0.99999969073756589</v>
      </c>
      <c r="Q37" s="25">
        <v>3.6018855631241813</v>
      </c>
      <c r="R37" s="23">
        <v>98.336550606409332</v>
      </c>
      <c r="S37" s="30">
        <v>0.99999969073756589</v>
      </c>
      <c r="T37" s="16">
        <v>3.8666147129038984</v>
      </c>
      <c r="U37" s="17">
        <v>108.34107157145343</v>
      </c>
      <c r="V37" s="18">
        <v>0.99999969073756589</v>
      </c>
      <c r="W37" s="28">
        <v>3.7527024593893747</v>
      </c>
      <c r="X37" s="17">
        <v>104.46897903789358</v>
      </c>
      <c r="Y37" s="29">
        <v>0.99999969073756589</v>
      </c>
      <c r="Z37" s="16">
        <v>3.6198245977829679</v>
      </c>
      <c r="AA37" s="17">
        <v>99.840274385031591</v>
      </c>
      <c r="AB37" s="18">
        <v>0.99999969073756589</v>
      </c>
      <c r="AC37" s="27"/>
    </row>
    <row r="38" spans="1:29" x14ac:dyDescent="0.35">
      <c r="A38" s="16">
        <v>4.625</v>
      </c>
      <c r="B38" s="16">
        <v>3.8074814853348649</v>
      </c>
      <c r="C38" s="17">
        <v>106.37670304916273</v>
      </c>
      <c r="D38" s="18">
        <v>0.99999554549400727</v>
      </c>
      <c r="E38" s="28">
        <v>3.7000392591677835</v>
      </c>
      <c r="F38" s="17">
        <v>102.84196995490497</v>
      </c>
      <c r="G38" s="29">
        <v>0.99999554549400727</v>
      </c>
      <c r="H38" s="16">
        <v>3.5785683100142314</v>
      </c>
      <c r="I38" s="17">
        <v>98.929368689693703</v>
      </c>
      <c r="J38" s="18">
        <v>0.99999554549400727</v>
      </c>
      <c r="K38" s="25">
        <v>3.8508839829999859</v>
      </c>
      <c r="L38" s="23">
        <v>110.27460227300513</v>
      </c>
      <c r="M38" s="30">
        <v>0.99999554549400727</v>
      </c>
      <c r="N38" s="16">
        <v>3.7405318262084051</v>
      </c>
      <c r="O38" s="17">
        <v>106.43761617334826</v>
      </c>
      <c r="P38" s="18">
        <v>0.99999554549400727</v>
      </c>
      <c r="Q38" s="25">
        <v>3.6130020758375094</v>
      </c>
      <c r="R38" s="23">
        <v>101.94955268224685</v>
      </c>
      <c r="S38" s="30">
        <v>0.99999554549400727</v>
      </c>
      <c r="T38" s="16">
        <v>3.8722738360004612</v>
      </c>
      <c r="U38" s="17">
        <v>112.21334540745389</v>
      </c>
      <c r="V38" s="18">
        <v>0.99999554549400727</v>
      </c>
      <c r="W38" s="28">
        <v>3.7605515625882897</v>
      </c>
      <c r="X38" s="17">
        <v>108.22953060048187</v>
      </c>
      <c r="Y38" s="29">
        <v>0.99999554549400727</v>
      </c>
      <c r="Z38" s="16">
        <v>3.6302169174960985</v>
      </c>
      <c r="AA38" s="17">
        <v>103.47049130252769</v>
      </c>
      <c r="AB38" s="18">
        <v>0.99999554549400727</v>
      </c>
      <c r="AC38" s="27"/>
    </row>
    <row r="39" spans="1:29" x14ac:dyDescent="0.35">
      <c r="A39" s="16">
        <v>4.75</v>
      </c>
      <c r="B39" s="16">
        <v>3.7383249935546199</v>
      </c>
      <c r="C39" s="17">
        <v>110.11502804271734</v>
      </c>
      <c r="D39" s="18">
        <v>0.99995595782937907</v>
      </c>
      <c r="E39" s="28">
        <v>3.6350955703600545</v>
      </c>
      <c r="F39" s="17">
        <v>106.47706552526502</v>
      </c>
      <c r="G39" s="29">
        <v>0.99995595782937907</v>
      </c>
      <c r="H39" s="16">
        <v>3.5182849193215593</v>
      </c>
      <c r="I39" s="17">
        <v>102.44765360901526</v>
      </c>
      <c r="J39" s="18">
        <v>0.99995595782937907</v>
      </c>
      <c r="K39" s="25">
        <v>3.7796530507509858</v>
      </c>
      <c r="L39" s="23">
        <v>114.05425532375611</v>
      </c>
      <c r="M39" s="30">
        <v>0.99995595782937907</v>
      </c>
      <c r="N39" s="16">
        <v>3.6736910288923244</v>
      </c>
      <c r="O39" s="17">
        <v>110.11130720224058</v>
      </c>
      <c r="P39" s="18">
        <v>0.99995595782937907</v>
      </c>
      <c r="Q39" s="25">
        <v>3.551134725314248</v>
      </c>
      <c r="R39" s="23">
        <v>105.50068740756109</v>
      </c>
      <c r="S39" s="30">
        <v>0.99995595782937907</v>
      </c>
      <c r="T39" s="16">
        <v>3.8000146111736455</v>
      </c>
      <c r="U39" s="17">
        <v>116.01336001862754</v>
      </c>
      <c r="V39" s="18">
        <v>0.99995595782937907</v>
      </c>
      <c r="W39" s="28">
        <v>3.6927673905580511</v>
      </c>
      <c r="X39" s="17">
        <v>111.92229799103991</v>
      </c>
      <c r="Y39" s="29">
        <v>0.99995595782937907</v>
      </c>
      <c r="Z39" s="16">
        <v>3.5675539289449705</v>
      </c>
      <c r="AA39" s="17">
        <v>107.03804523147267</v>
      </c>
      <c r="AB39" s="18">
        <v>0.99995595782937907</v>
      </c>
      <c r="AC39" s="27"/>
    </row>
    <row r="40" spans="1:29" x14ac:dyDescent="0.35">
      <c r="A40" s="16">
        <v>4.875</v>
      </c>
      <c r="B40" s="16">
        <v>3.6808441890861068</v>
      </c>
      <c r="C40" s="17">
        <v>113.79587223180344</v>
      </c>
      <c r="D40" s="18">
        <v>0.99968836363921887</v>
      </c>
      <c r="E40" s="28">
        <v>3.5820175818835183</v>
      </c>
      <c r="F40" s="17">
        <v>110.05908310714854</v>
      </c>
      <c r="G40" s="29">
        <v>0.99968836363921887</v>
      </c>
      <c r="H40" s="16">
        <v>3.4701067577851088</v>
      </c>
      <c r="I40" s="17">
        <v>105.91776036680037</v>
      </c>
      <c r="J40" s="18">
        <v>0.99968836363921887</v>
      </c>
      <c r="K40" s="25">
        <v>3.7202909200560517</v>
      </c>
      <c r="L40" s="23">
        <v>117.77454624381217</v>
      </c>
      <c r="M40" s="30">
        <v>0.99968836363921887</v>
      </c>
      <c r="N40" s="16">
        <v>3.6188863550119232</v>
      </c>
      <c r="O40" s="17">
        <v>113.73019355725251</v>
      </c>
      <c r="P40" s="18">
        <v>0.99968836363921887</v>
      </c>
      <c r="Q40" s="25">
        <v>3.5015131709112541</v>
      </c>
      <c r="R40" s="23">
        <v>109.00220057847234</v>
      </c>
      <c r="S40" s="30">
        <v>0.99968836363921887</v>
      </c>
      <c r="T40" s="16">
        <v>3.739719674864924</v>
      </c>
      <c r="U40" s="17">
        <v>119.75307969349247</v>
      </c>
      <c r="V40" s="18">
        <v>0.99968836363921887</v>
      </c>
      <c r="W40" s="28">
        <v>3.6371060196858234</v>
      </c>
      <c r="X40" s="17">
        <v>115.55940401072573</v>
      </c>
      <c r="Y40" s="29">
        <v>0.99968836363921887</v>
      </c>
      <c r="Z40" s="16">
        <v>3.5172066359587797</v>
      </c>
      <c r="AA40" s="17">
        <v>110.55525186743145</v>
      </c>
      <c r="AB40" s="18">
        <v>0.99968836363921887</v>
      </c>
      <c r="AC40" s="27"/>
    </row>
    <row r="41" spans="1:29" x14ac:dyDescent="0.35">
      <c r="A41" s="16">
        <v>5</v>
      </c>
      <c r="B41" s="16">
        <v>3.644737167545038</v>
      </c>
      <c r="C41" s="17">
        <v>117.44060939934847</v>
      </c>
      <c r="D41" s="18">
        <v>0.99836281351392353</v>
      </c>
      <c r="E41" s="28">
        <v>3.5498855588055824</v>
      </c>
      <c r="F41" s="17">
        <v>113.60896866595412</v>
      </c>
      <c r="G41" s="29">
        <v>0.99836281351392353</v>
      </c>
      <c r="H41" s="16">
        <v>3.442403546656255</v>
      </c>
      <c r="I41" s="17">
        <v>109.36016391345662</v>
      </c>
      <c r="J41" s="18">
        <v>0.99836281351392353</v>
      </c>
      <c r="K41" s="25">
        <v>3.6825557093883012</v>
      </c>
      <c r="L41" s="23">
        <v>121.45710195320046</v>
      </c>
      <c r="M41" s="30">
        <v>0.99836281351392353</v>
      </c>
      <c r="N41" s="16">
        <v>3.5852616620563853</v>
      </c>
      <c r="O41" s="17">
        <v>117.31545521930889</v>
      </c>
      <c r="P41" s="18">
        <v>0.99836281351392353</v>
      </c>
      <c r="Q41" s="25">
        <v>3.4725593364534655</v>
      </c>
      <c r="R41" s="23">
        <v>112.47475991492581</v>
      </c>
      <c r="S41" s="30">
        <v>0.99836281351392353</v>
      </c>
      <c r="T41" s="16">
        <v>3.7011781372933643</v>
      </c>
      <c r="U41" s="17">
        <v>123.45425783078583</v>
      </c>
      <c r="V41" s="18">
        <v>0.99836281351392353</v>
      </c>
      <c r="W41" s="28">
        <v>3.6027386695798032</v>
      </c>
      <c r="X41" s="17">
        <v>119.16214268030554</v>
      </c>
      <c r="Y41" s="29">
        <v>0.99836281351392353</v>
      </c>
      <c r="Z41" s="16">
        <v>3.4876239695548925</v>
      </c>
      <c r="AA41" s="17">
        <v>114.04287583698634</v>
      </c>
      <c r="AB41" s="18">
        <v>0.99836281351392353</v>
      </c>
      <c r="AC41" s="27"/>
    </row>
    <row r="42" spans="1:29" x14ac:dyDescent="0.35">
      <c r="A42" s="16">
        <v>5.125</v>
      </c>
      <c r="B42" s="16">
        <v>3.6821667597110435</v>
      </c>
      <c r="C42" s="17">
        <v>121.12277615905951</v>
      </c>
      <c r="D42" s="18">
        <v>0.99339823639674274</v>
      </c>
      <c r="E42" s="28">
        <v>3.5915256634067974</v>
      </c>
      <c r="F42" s="17">
        <v>117.20049432936092</v>
      </c>
      <c r="G42" s="29">
        <v>0.99339823639674274</v>
      </c>
      <c r="H42" s="16">
        <v>3.4887382231260444</v>
      </c>
      <c r="I42" s="17">
        <v>112.84890213658267</v>
      </c>
      <c r="J42" s="18">
        <v>0.99339823639674274</v>
      </c>
      <c r="K42" s="25">
        <v>3.7182858509495165</v>
      </c>
      <c r="L42" s="23">
        <v>125.17538780414998</v>
      </c>
      <c r="M42" s="30">
        <v>0.99339823639674274</v>
      </c>
      <c r="N42" s="16">
        <v>3.6253372613972381</v>
      </c>
      <c r="O42" s="17">
        <v>120.94079248070612</v>
      </c>
      <c r="P42" s="18">
        <v>0.99339823639674274</v>
      </c>
      <c r="Q42" s="25">
        <v>3.5175833379788886</v>
      </c>
      <c r="R42" s="23">
        <v>115.9923432529047</v>
      </c>
      <c r="S42" s="30">
        <v>0.99339823639674274</v>
      </c>
      <c r="T42" s="16">
        <v>3.736065728338791</v>
      </c>
      <c r="U42" s="17">
        <v>127.19032355912462</v>
      </c>
      <c r="V42" s="18">
        <v>0.99339823639674274</v>
      </c>
      <c r="W42" s="28">
        <v>3.6420375636314994</v>
      </c>
      <c r="X42" s="17">
        <v>122.80418024393704</v>
      </c>
      <c r="Y42" s="29">
        <v>0.99339823639674274</v>
      </c>
      <c r="Z42" s="16">
        <v>3.5319896174994305</v>
      </c>
      <c r="AA42" s="17">
        <v>117.57486545448577</v>
      </c>
      <c r="AB42" s="18">
        <v>0.99339823639674274</v>
      </c>
      <c r="AC42" s="27"/>
    </row>
    <row r="43" spans="1:29" x14ac:dyDescent="0.35">
      <c r="A43" s="16">
        <v>5.25</v>
      </c>
      <c r="B43" s="16">
        <v>3.7345275941301601</v>
      </c>
      <c r="C43" s="17">
        <v>124.85730375318967</v>
      </c>
      <c r="D43" s="18">
        <v>0.97897155669571989</v>
      </c>
      <c r="E43" s="28">
        <v>3.6481000916159938</v>
      </c>
      <c r="F43" s="17">
        <v>120.84859442097691</v>
      </c>
      <c r="G43" s="29">
        <v>0.97897155669571989</v>
      </c>
      <c r="H43" s="16">
        <v>3.5500161787519953</v>
      </c>
      <c r="I43" s="17">
        <v>116.39891831533465</v>
      </c>
      <c r="J43" s="18">
        <v>0.97897155669571989</v>
      </c>
      <c r="K43" s="25">
        <v>3.7689436220299108</v>
      </c>
      <c r="L43" s="23">
        <v>128.9443314261799</v>
      </c>
      <c r="M43" s="30">
        <v>0.97897155669571989</v>
      </c>
      <c r="N43" s="16">
        <v>3.6803446468568728</v>
      </c>
      <c r="O43" s="17">
        <v>124.62113712756299</v>
      </c>
      <c r="P43" s="18">
        <v>0.97897155669571989</v>
      </c>
      <c r="Q43" s="25">
        <v>3.5775455643945264</v>
      </c>
      <c r="R43" s="23">
        <v>119.56988881729923</v>
      </c>
      <c r="S43" s="30">
        <v>0.97897155669571989</v>
      </c>
      <c r="T43" s="16">
        <v>3.7858801955615142</v>
      </c>
      <c r="U43" s="17">
        <v>130.97620375468614</v>
      </c>
      <c r="V43" s="18">
        <v>0.97897155669571989</v>
      </c>
      <c r="W43" s="28">
        <v>3.696266727555868</v>
      </c>
      <c r="X43" s="17">
        <v>126.50044697149291</v>
      </c>
      <c r="Y43" s="29">
        <v>0.97897155669571989</v>
      </c>
      <c r="Z43" s="16">
        <v>3.5912907349245407</v>
      </c>
      <c r="AA43" s="17">
        <v>121.16615618941032</v>
      </c>
      <c r="AB43" s="18">
        <v>0.97897155669571989</v>
      </c>
      <c r="AC43" s="27"/>
    </row>
    <row r="44" spans="1:29" x14ac:dyDescent="0.35">
      <c r="A44" s="16">
        <v>5.375</v>
      </c>
      <c r="B44" s="16">
        <v>3.7707791222014881</v>
      </c>
      <c r="C44" s="17">
        <v>128.62808287539116</v>
      </c>
      <c r="D44" s="18">
        <v>0.94568975628833629</v>
      </c>
      <c r="E44" s="28">
        <v>3.6889667334370397</v>
      </c>
      <c r="F44" s="17">
        <v>124.53756115441395</v>
      </c>
      <c r="G44" s="29">
        <v>0.94568975628833629</v>
      </c>
      <c r="H44" s="16">
        <v>3.5960329448273471</v>
      </c>
      <c r="I44" s="17">
        <v>119.994951260162</v>
      </c>
      <c r="J44" s="18">
        <v>0.94568975628833629</v>
      </c>
      <c r="K44" s="25">
        <v>3.803323770118157</v>
      </c>
      <c r="L44" s="23">
        <v>132.74765519629807</v>
      </c>
      <c r="M44" s="30">
        <v>0.94568975628833629</v>
      </c>
      <c r="N44" s="16">
        <v>3.7194879662839706</v>
      </c>
      <c r="O44" s="17">
        <v>128.34062509384697</v>
      </c>
      <c r="P44" s="18">
        <v>0.94568975628833629</v>
      </c>
      <c r="Q44" s="25">
        <v>3.6221155605341551</v>
      </c>
      <c r="R44" s="23">
        <v>123.19200437783338</v>
      </c>
      <c r="S44" s="30">
        <v>0.94568975628833629</v>
      </c>
      <c r="T44" s="16">
        <v>3.8193339972468947</v>
      </c>
      <c r="U44" s="17">
        <v>134.79553775193304</v>
      </c>
      <c r="V44" s="18">
        <v>0.94568975628833629</v>
      </c>
      <c r="W44" s="28">
        <v>3.7345540930600301</v>
      </c>
      <c r="X44" s="17">
        <v>130.23500106455293</v>
      </c>
      <c r="Y44" s="29">
        <v>0.94568975628833629</v>
      </c>
      <c r="Z44" s="16">
        <v>3.635133438153995</v>
      </c>
      <c r="AA44" s="17">
        <v>124.80128962756432</v>
      </c>
      <c r="AB44" s="18">
        <v>0.94568975628833629</v>
      </c>
      <c r="AC44" s="27"/>
    </row>
    <row r="45" spans="1:29" x14ac:dyDescent="0.35">
      <c r="A45" s="16">
        <v>5.5</v>
      </c>
      <c r="B45" s="16">
        <v>3.7885720442390229</v>
      </c>
      <c r="C45" s="17">
        <v>132.41665491963019</v>
      </c>
      <c r="D45" s="18">
        <v>0.88340956554168437</v>
      </c>
      <c r="E45" s="28">
        <v>3.711481166924961</v>
      </c>
      <c r="F45" s="17">
        <v>128.24904232133892</v>
      </c>
      <c r="G45" s="29">
        <v>0.88340956554168437</v>
      </c>
      <c r="H45" s="16">
        <v>3.6238264571089882</v>
      </c>
      <c r="I45" s="17">
        <v>123.61877771727099</v>
      </c>
      <c r="J45" s="18">
        <v>0.88340956554168437</v>
      </c>
      <c r="K45" s="25">
        <v>3.8192003889022912</v>
      </c>
      <c r="L45" s="23">
        <v>136.56685558520036</v>
      </c>
      <c r="M45" s="30">
        <v>0.88340956554168437</v>
      </c>
      <c r="N45" s="16">
        <v>3.740234349727626</v>
      </c>
      <c r="O45" s="17">
        <v>132.08085944357458</v>
      </c>
      <c r="P45" s="18">
        <v>0.88340956554168437</v>
      </c>
      <c r="Q45" s="25">
        <v>3.6484209356242232</v>
      </c>
      <c r="R45" s="23">
        <v>126.84042531345762</v>
      </c>
      <c r="S45" s="30">
        <v>0.88340956554168437</v>
      </c>
      <c r="T45" s="16">
        <v>3.8342622656396443</v>
      </c>
      <c r="U45" s="17">
        <v>138.62980001757268</v>
      </c>
      <c r="V45" s="18">
        <v>0.88340956554168437</v>
      </c>
      <c r="W45" s="28">
        <v>3.7544222219474679</v>
      </c>
      <c r="X45" s="17">
        <v>133.9894232865004</v>
      </c>
      <c r="Y45" s="29">
        <v>0.88340956554168437</v>
      </c>
      <c r="Z45" s="16">
        <v>3.6606898395133074</v>
      </c>
      <c r="AA45" s="17">
        <v>128.46197946707761</v>
      </c>
      <c r="AB45" s="18">
        <v>0.88340956554168437</v>
      </c>
      <c r="AC45" s="27"/>
    </row>
    <row r="46" spans="1:29" x14ac:dyDescent="0.35">
      <c r="A46" s="16">
        <v>5.625</v>
      </c>
      <c r="B46" s="16">
        <v>3.7735612747439857</v>
      </c>
      <c r="C46" s="17">
        <v>136.19021619437419</v>
      </c>
      <c r="D46" s="18">
        <v>0.78696270193279183</v>
      </c>
      <c r="E46" s="28">
        <v>3.7008945280713599</v>
      </c>
      <c r="F46" s="17">
        <v>131.94993684941028</v>
      </c>
      <c r="G46" s="29">
        <v>0.78696270193279183</v>
      </c>
      <c r="H46" s="16">
        <v>3.61820072556459</v>
      </c>
      <c r="I46" s="17">
        <v>127.23697844283558</v>
      </c>
      <c r="J46" s="18">
        <v>0.78696270193279183</v>
      </c>
      <c r="K46" s="25">
        <v>3.8023976003872857</v>
      </c>
      <c r="L46" s="23">
        <v>140.36925318558764</v>
      </c>
      <c r="M46" s="30">
        <v>0.78696270193279183</v>
      </c>
      <c r="N46" s="16">
        <v>3.727990600138078</v>
      </c>
      <c r="O46" s="17">
        <v>135.80885004371265</v>
      </c>
      <c r="P46" s="18">
        <v>0.78696270193279183</v>
      </c>
      <c r="Q46" s="25">
        <v>3.6413938347108203</v>
      </c>
      <c r="R46" s="23">
        <v>130.48181914816843</v>
      </c>
      <c r="S46" s="30">
        <v>0.78696270193279183</v>
      </c>
      <c r="T46" s="16">
        <v>3.8165729709088048</v>
      </c>
      <c r="U46" s="17">
        <v>142.44637298848147</v>
      </c>
      <c r="V46" s="18">
        <v>0.78696270193279183</v>
      </c>
      <c r="W46" s="28">
        <v>3.7413559772774909</v>
      </c>
      <c r="X46" s="17">
        <v>137.73077926377789</v>
      </c>
      <c r="Y46" s="29">
        <v>0.78696270193279183</v>
      </c>
      <c r="Z46" s="16">
        <v>3.6529571763111055</v>
      </c>
      <c r="AA46" s="17">
        <v>132.11493664338872</v>
      </c>
      <c r="AB46" s="18">
        <v>0.78696270193279183</v>
      </c>
      <c r="AC46" s="27"/>
    </row>
    <row r="47" spans="1:29" x14ac:dyDescent="0.35">
      <c r="A47" s="16">
        <v>5.75</v>
      </c>
      <c r="B47" s="16">
        <v>3.7538003110366649</v>
      </c>
      <c r="C47" s="17">
        <v>139.94401650541084</v>
      </c>
      <c r="D47" s="18">
        <v>0.66113560808584104</v>
      </c>
      <c r="E47" s="28">
        <v>3.685212385729852</v>
      </c>
      <c r="F47" s="17">
        <v>135.63514923514012</v>
      </c>
      <c r="G47" s="29">
        <v>0.66113560808584104</v>
      </c>
      <c r="H47" s="16">
        <v>3.6070961185495256</v>
      </c>
      <c r="I47" s="17">
        <v>130.8440745613851</v>
      </c>
      <c r="J47" s="18">
        <v>0.66113560808584104</v>
      </c>
      <c r="K47" s="25">
        <v>3.7809882040527429</v>
      </c>
      <c r="L47" s="23">
        <v>144.15024138964037</v>
      </c>
      <c r="M47" s="30">
        <v>0.66113560808584104</v>
      </c>
      <c r="N47" s="16">
        <v>3.71078156051589</v>
      </c>
      <c r="O47" s="17">
        <v>139.51963160422855</v>
      </c>
      <c r="P47" s="18">
        <v>0.66113560808584104</v>
      </c>
      <c r="Q47" s="25">
        <v>3.628993328101759</v>
      </c>
      <c r="R47" s="23">
        <v>134.11081247627018</v>
      </c>
      <c r="S47" s="30">
        <v>0.66113560808584104</v>
      </c>
      <c r="T47" s="16">
        <v>3.7943488481711807</v>
      </c>
      <c r="U47" s="17">
        <v>146.24072183665265</v>
      </c>
      <c r="V47" s="18">
        <v>0.66113560808584104</v>
      </c>
      <c r="W47" s="28">
        <v>3.723389202599992</v>
      </c>
      <c r="X47" s="17">
        <v>141.45416846637789</v>
      </c>
      <c r="Y47" s="29">
        <v>0.66113560808584104</v>
      </c>
      <c r="Z47" s="16">
        <v>3.6399046991704442</v>
      </c>
      <c r="AA47" s="17">
        <v>135.75484134255916</v>
      </c>
      <c r="AB47" s="18">
        <v>0.66113560808584104</v>
      </c>
      <c r="AC47" s="27"/>
    </row>
    <row r="48" spans="1:29" x14ac:dyDescent="0.35">
      <c r="A48" s="16">
        <v>5.875</v>
      </c>
      <c r="B48" s="16">
        <v>3.7452254394975877</v>
      </c>
      <c r="C48" s="17">
        <v>143.68924194490842</v>
      </c>
      <c r="D48" s="18">
        <v>0.52047845026795625</v>
      </c>
      <c r="E48" s="28">
        <v>3.6804964863257905</v>
      </c>
      <c r="F48" s="17">
        <v>139.3156457214659</v>
      </c>
      <c r="G48" s="29">
        <v>0.52047845026795625</v>
      </c>
      <c r="H48" s="16">
        <v>3.6067104497045412</v>
      </c>
      <c r="I48" s="17">
        <v>134.45078501108964</v>
      </c>
      <c r="J48" s="18">
        <v>0.52047845026795625</v>
      </c>
      <c r="K48" s="25">
        <v>3.7708505381224038</v>
      </c>
      <c r="L48" s="23">
        <v>147.92109192776277</v>
      </c>
      <c r="M48" s="30">
        <v>0.52047845026795625</v>
      </c>
      <c r="N48" s="16">
        <v>3.704615971537399</v>
      </c>
      <c r="O48" s="17">
        <v>143.22424757576596</v>
      </c>
      <c r="P48" s="18">
        <v>0.52047845026795625</v>
      </c>
      <c r="Q48" s="25">
        <v>3.6273750982669011</v>
      </c>
      <c r="R48" s="23">
        <v>137.73818757453708</v>
      </c>
      <c r="S48" s="30">
        <v>0.52047845026795625</v>
      </c>
      <c r="T48" s="16">
        <v>3.7834399496138045</v>
      </c>
      <c r="U48" s="17">
        <v>150.02416178626646</v>
      </c>
      <c r="V48" s="18">
        <v>0.52047845026795625</v>
      </c>
      <c r="W48" s="28">
        <v>3.7165055569528738</v>
      </c>
      <c r="X48" s="17">
        <v>145.17067402333078</v>
      </c>
      <c r="Y48" s="29">
        <v>0.52047845026795625</v>
      </c>
      <c r="Z48" s="16">
        <v>3.6376676110732156</v>
      </c>
      <c r="AA48" s="17">
        <v>139.39250895363239</v>
      </c>
      <c r="AB48" s="18">
        <v>0.52047845026795625</v>
      </c>
      <c r="AC48" s="27"/>
    </row>
    <row r="49" spans="1:29" x14ac:dyDescent="0.35">
      <c r="A49" s="16">
        <v>6</v>
      </c>
      <c r="B49" s="16">
        <v>3.7710270786998001</v>
      </c>
      <c r="C49" s="17">
        <v>147.46026902360822</v>
      </c>
      <c r="D49" s="18">
        <v>0.38361598304497951</v>
      </c>
      <c r="E49" s="28">
        <v>3.7097839056975013</v>
      </c>
      <c r="F49" s="17">
        <v>143.02542962716339</v>
      </c>
      <c r="G49" s="29">
        <v>0.38361598304497951</v>
      </c>
      <c r="H49" s="16">
        <v>3.6399081536585762</v>
      </c>
      <c r="I49" s="17">
        <v>138.09069316474822</v>
      </c>
      <c r="J49" s="18">
        <v>0.38361598304497951</v>
      </c>
      <c r="K49" s="25">
        <v>3.7952295429963869</v>
      </c>
      <c r="L49" s="23">
        <v>151.71632147075917</v>
      </c>
      <c r="M49" s="30">
        <v>0.38361598304497951</v>
      </c>
      <c r="N49" s="16">
        <v>3.7325807243228564</v>
      </c>
      <c r="O49" s="17">
        <v>146.9568283000888</v>
      </c>
      <c r="P49" s="18">
        <v>0.38361598304497951</v>
      </c>
      <c r="Q49" s="25">
        <v>3.6594476895969419</v>
      </c>
      <c r="R49" s="23">
        <v>141.39763526413401</v>
      </c>
      <c r="S49" s="30">
        <v>0.38361598304497951</v>
      </c>
      <c r="T49" s="16">
        <v>3.8071177764403652</v>
      </c>
      <c r="U49" s="17">
        <v>153.83127956270684</v>
      </c>
      <c r="V49" s="18">
        <v>0.38361598304497951</v>
      </c>
      <c r="W49" s="28">
        <v>3.7438165282862719</v>
      </c>
      <c r="X49" s="17">
        <v>148.91449055161704</v>
      </c>
      <c r="Y49" s="29">
        <v>0.38361598304497951</v>
      </c>
      <c r="Z49" s="16">
        <v>3.6691760609340385</v>
      </c>
      <c r="AA49" s="17">
        <v>143.06168501456642</v>
      </c>
      <c r="AB49" s="18">
        <v>0.38361598304497951</v>
      </c>
      <c r="AC49" s="27"/>
    </row>
    <row r="50" spans="1:29" x14ac:dyDescent="0.35">
      <c r="A50" s="16">
        <v>6.125</v>
      </c>
      <c r="B50" s="16">
        <v>3.8751515740770253</v>
      </c>
      <c r="C50" s="17">
        <v>151.33542059768524</v>
      </c>
      <c r="D50" s="18">
        <v>0.2658205533817084</v>
      </c>
      <c r="E50" s="28">
        <v>3.8167108626338191</v>
      </c>
      <c r="F50" s="17">
        <v>146.8421404897972</v>
      </c>
      <c r="G50" s="29">
        <v>0.2658205533817084</v>
      </c>
      <c r="H50" s="16">
        <v>3.749979696825033</v>
      </c>
      <c r="I50" s="17">
        <v>141.84067286157324</v>
      </c>
      <c r="J50" s="18">
        <v>0.2658205533817084</v>
      </c>
      <c r="K50" s="25">
        <v>3.8981924211225953</v>
      </c>
      <c r="L50" s="23">
        <v>155.61451389188176</v>
      </c>
      <c r="M50" s="30">
        <v>0.2658205533817084</v>
      </c>
      <c r="N50" s="16">
        <v>3.838426236040839</v>
      </c>
      <c r="O50" s="17">
        <v>150.79525453612965</v>
      </c>
      <c r="P50" s="18">
        <v>0.2658205533817084</v>
      </c>
      <c r="Q50" s="25">
        <v>3.7685975978090944</v>
      </c>
      <c r="R50" s="23">
        <v>145.16623286194312</v>
      </c>
      <c r="S50" s="30">
        <v>0.2658205533817084</v>
      </c>
      <c r="T50" s="16">
        <v>3.9095093104794789</v>
      </c>
      <c r="U50" s="17">
        <v>157.74078887318632</v>
      </c>
      <c r="V50" s="18">
        <v>0.2658205533817084</v>
      </c>
      <c r="W50" s="28">
        <v>3.8491274478302548</v>
      </c>
      <c r="X50" s="17">
        <v>152.76361799944729</v>
      </c>
      <c r="Y50" s="29">
        <v>0.2658205533817084</v>
      </c>
      <c r="Z50" s="16">
        <v>3.7778645485914915</v>
      </c>
      <c r="AA50" s="17">
        <v>146.8395495631579</v>
      </c>
      <c r="AB50" s="18">
        <v>0.2658205533817084</v>
      </c>
      <c r="AC50" s="27"/>
    </row>
    <row r="51" spans="1:29" x14ac:dyDescent="0.35">
      <c r="A51" s="16">
        <v>6.25</v>
      </c>
      <c r="B51" s="16">
        <v>3.9815434980670719</v>
      </c>
      <c r="C51" s="17">
        <v>155.31696409575233</v>
      </c>
      <c r="D51" s="18">
        <v>0.17472139475451748</v>
      </c>
      <c r="E51" s="28">
        <v>3.9259707502934194</v>
      </c>
      <c r="F51" s="17">
        <v>150.76811124009063</v>
      </c>
      <c r="G51" s="29">
        <v>0.17472139475451748</v>
      </c>
      <c r="H51" s="16">
        <v>3.8624602152355818</v>
      </c>
      <c r="I51" s="17">
        <v>145.70313307680883</v>
      </c>
      <c r="J51" s="18">
        <v>0.17472139475451748</v>
      </c>
      <c r="K51" s="25">
        <v>4.0033882100269675</v>
      </c>
      <c r="L51" s="23">
        <v>159.61790210190873</v>
      </c>
      <c r="M51" s="30">
        <v>0.17472139475451748</v>
      </c>
      <c r="N51" s="16">
        <v>3.9465718034135677</v>
      </c>
      <c r="O51" s="17">
        <v>154.74182633954322</v>
      </c>
      <c r="P51" s="18">
        <v>0.17472139475451748</v>
      </c>
      <c r="Q51" s="25">
        <v>3.8801310575646344</v>
      </c>
      <c r="R51" s="23">
        <v>149.04636391950774</v>
      </c>
      <c r="S51" s="30">
        <v>0.17472139475451748</v>
      </c>
      <c r="T51" s="16">
        <v>4.0141153312959803</v>
      </c>
      <c r="U51" s="17">
        <v>161.7549042044823</v>
      </c>
      <c r="V51" s="18">
        <v>0.17472139475451748</v>
      </c>
      <c r="W51" s="28">
        <v>3.9567222172669783</v>
      </c>
      <c r="X51" s="17">
        <v>156.72034021671428</v>
      </c>
      <c r="Y51" s="29">
        <v>0.17472139475451748</v>
      </c>
      <c r="Z51" s="16">
        <v>3.8889231323327849</v>
      </c>
      <c r="AA51" s="17">
        <v>150.72847269549069</v>
      </c>
      <c r="AB51" s="18">
        <v>0.17472139475451748</v>
      </c>
      <c r="AC51" s="27"/>
    </row>
    <row r="52" spans="1:29" x14ac:dyDescent="0.35">
      <c r="A52" s="16">
        <v>6.375</v>
      </c>
      <c r="B52" s="16">
        <v>4.0781992535294442</v>
      </c>
      <c r="C52" s="17">
        <v>159.39516334928177</v>
      </c>
      <c r="D52" s="18">
        <v>0.11054406153878883</v>
      </c>
      <c r="E52" s="28">
        <v>4.0253488672815303</v>
      </c>
      <c r="F52" s="17">
        <v>154.79346010737217</v>
      </c>
      <c r="G52" s="29">
        <v>0.11054406153878883</v>
      </c>
      <c r="H52" s="16">
        <v>3.9648963208746011</v>
      </c>
      <c r="I52" s="17">
        <v>149.66802939768343</v>
      </c>
      <c r="J52" s="18">
        <v>0.11054406153878883</v>
      </c>
      <c r="K52" s="25">
        <v>4.0989029398364156</v>
      </c>
      <c r="L52" s="23">
        <v>163.71680504174515</v>
      </c>
      <c r="M52" s="30">
        <v>0.11054406153878883</v>
      </c>
      <c r="N52" s="16">
        <v>4.0448855680094553</v>
      </c>
      <c r="O52" s="17">
        <v>158.78671190755267</v>
      </c>
      <c r="P52" s="18">
        <v>0.11054406153878883</v>
      </c>
      <c r="Q52" s="25">
        <v>3.9816648175102971</v>
      </c>
      <c r="R52" s="23">
        <v>153.02802873701805</v>
      </c>
      <c r="S52" s="30">
        <v>0.11054406153878883</v>
      </c>
      <c r="T52" s="16">
        <v>4.1090680609241135</v>
      </c>
      <c r="U52" s="17">
        <v>165.8639722654064</v>
      </c>
      <c r="V52" s="18">
        <v>0.11054406153878883</v>
      </c>
      <c r="W52" s="28">
        <v>4.0545088538430223</v>
      </c>
      <c r="X52" s="17">
        <v>160.77484907055731</v>
      </c>
      <c r="Y52" s="29">
        <v>0.11054406153878883</v>
      </c>
      <c r="Z52" s="16">
        <v>3.9900038186771818</v>
      </c>
      <c r="AA52" s="17">
        <v>154.71847651416789</v>
      </c>
      <c r="AB52" s="18">
        <v>0.11054406153878883</v>
      </c>
      <c r="AC52" s="27"/>
    </row>
    <row r="53" spans="1:29" x14ac:dyDescent="0.35">
      <c r="A53" s="16">
        <v>6.5</v>
      </c>
      <c r="B53" s="16">
        <v>4.1317243868484965</v>
      </c>
      <c r="C53" s="17">
        <v>163.52688773613028</v>
      </c>
      <c r="D53" s="18">
        <v>6.873906956883076E-2</v>
      </c>
      <c r="E53" s="28">
        <v>4.0818421025771681</v>
      </c>
      <c r="F53" s="17">
        <v>158.87530220994933</v>
      </c>
      <c r="G53" s="29">
        <v>6.873906956883076E-2</v>
      </c>
      <c r="H53" s="16">
        <v>4.0247473904135838</v>
      </c>
      <c r="I53" s="17">
        <v>153.69277678809701</v>
      </c>
      <c r="J53" s="18">
        <v>6.873906956883076E-2</v>
      </c>
      <c r="K53" s="25">
        <v>4.1511837442943493</v>
      </c>
      <c r="L53" s="23">
        <v>167.86798878603949</v>
      </c>
      <c r="M53" s="30">
        <v>6.873906956883076E-2</v>
      </c>
      <c r="N53" s="16">
        <v>4.1002191090214977</v>
      </c>
      <c r="O53" s="17">
        <v>162.88693101657418</v>
      </c>
      <c r="P53" s="18">
        <v>6.873906956883076E-2</v>
      </c>
      <c r="Q53" s="25">
        <v>4.040527282288525</v>
      </c>
      <c r="R53" s="23">
        <v>157.06855601930658</v>
      </c>
      <c r="S53" s="30">
        <v>6.873906956883076E-2</v>
      </c>
      <c r="T53" s="16">
        <v>4.1607346415967905</v>
      </c>
      <c r="U53" s="17">
        <v>170.02470690700321</v>
      </c>
      <c r="V53" s="18">
        <v>6.873906956883076E-2</v>
      </c>
      <c r="W53" s="28">
        <v>4.1092683086204502</v>
      </c>
      <c r="X53" s="17">
        <v>164.88411737917775</v>
      </c>
      <c r="Y53" s="29">
        <v>6.873906956883076E-2</v>
      </c>
      <c r="Z53" s="16">
        <v>4.0483698178997924</v>
      </c>
      <c r="AA53" s="17">
        <v>158.76684633206767</v>
      </c>
      <c r="AB53" s="18">
        <v>6.873906956883076E-2</v>
      </c>
      <c r="AC53" s="27"/>
    </row>
    <row r="54" spans="1:29" x14ac:dyDescent="0.35">
      <c r="A54" s="16">
        <v>6.625</v>
      </c>
      <c r="B54" s="16">
        <v>4.143692292466354</v>
      </c>
      <c r="C54" s="17">
        <v>167.67058002859662</v>
      </c>
      <c r="D54" s="18">
        <v>4.3094110420604237E-2</v>
      </c>
      <c r="E54" s="28">
        <v>4.0958616079553831</v>
      </c>
      <c r="F54" s="17">
        <v>162.97116381790471</v>
      </c>
      <c r="G54" s="29">
        <v>4.3094110420604237E-2</v>
      </c>
      <c r="H54" s="16">
        <v>4.0410938514796584</v>
      </c>
      <c r="I54" s="17">
        <v>157.73387063957665</v>
      </c>
      <c r="J54" s="18">
        <v>4.3094110420604237E-2</v>
      </c>
      <c r="K54" s="25">
        <v>4.1622609809288535</v>
      </c>
      <c r="L54" s="23">
        <v>172.03024976696835</v>
      </c>
      <c r="M54" s="30">
        <v>4.3094110420604237E-2</v>
      </c>
      <c r="N54" s="16">
        <v>4.1134054994415425</v>
      </c>
      <c r="O54" s="17">
        <v>167.00033651601572</v>
      </c>
      <c r="P54" s="18">
        <v>4.3094110420604237E-2</v>
      </c>
      <c r="Q54" s="25">
        <v>4.0561646896367209</v>
      </c>
      <c r="R54" s="23">
        <v>161.1247207089433</v>
      </c>
      <c r="S54" s="30">
        <v>4.3094110420604237E-2</v>
      </c>
      <c r="T54" s="16">
        <v>4.1713721171211846</v>
      </c>
      <c r="U54" s="17">
        <v>174.1960790241244</v>
      </c>
      <c r="V54" s="18">
        <v>4.3094110420604237E-2</v>
      </c>
      <c r="W54" s="28">
        <v>4.1220416047758413</v>
      </c>
      <c r="X54" s="17">
        <v>169.00615898395358</v>
      </c>
      <c r="Y54" s="29">
        <v>4.3094110420604237E-2</v>
      </c>
      <c r="Z54" s="16">
        <v>4.0636497838978025</v>
      </c>
      <c r="AA54" s="17">
        <v>162.83049611596547</v>
      </c>
      <c r="AB54" s="18">
        <v>4.3094110420604237E-2</v>
      </c>
      <c r="AC54" s="27"/>
    </row>
    <row r="55" spans="1:29" x14ac:dyDescent="0.35">
      <c r="A55" s="16">
        <v>6.75</v>
      </c>
      <c r="B55" s="16">
        <v>4.1044220106913025</v>
      </c>
      <c r="C55" s="17">
        <v>171.77500203928793</v>
      </c>
      <c r="D55" s="18">
        <v>2.7978782479050234E-2</v>
      </c>
      <c r="E55" s="28">
        <v>4.0578971363312251</v>
      </c>
      <c r="F55" s="17">
        <v>167.02906095423594</v>
      </c>
      <c r="G55" s="29">
        <v>2.7978782479050234E-2</v>
      </c>
      <c r="H55" s="16">
        <v>4.0046238516872092</v>
      </c>
      <c r="I55" s="17">
        <v>161.73849449126385</v>
      </c>
      <c r="J55" s="18">
        <v>2.7978782479050234E-2</v>
      </c>
      <c r="K55" s="25">
        <v>4.1223750160484576</v>
      </c>
      <c r="L55" s="23">
        <v>176.15262478301682</v>
      </c>
      <c r="M55" s="30">
        <v>2.7978782479050234E-2</v>
      </c>
      <c r="N55" s="16">
        <v>4.0748632672455232</v>
      </c>
      <c r="O55" s="17">
        <v>171.07519978326124</v>
      </c>
      <c r="P55" s="18">
        <v>2.7978782479050234E-2</v>
      </c>
      <c r="Q55" s="25">
        <v>4.019199641119755</v>
      </c>
      <c r="R55" s="23">
        <v>165.14392035006307</v>
      </c>
      <c r="S55" s="30">
        <v>2.7978782479050234E-2</v>
      </c>
      <c r="T55" s="16">
        <v>4.1311811969531851</v>
      </c>
      <c r="U55" s="17">
        <v>178.32726022107758</v>
      </c>
      <c r="V55" s="18">
        <v>2.7978782479050234E-2</v>
      </c>
      <c r="W55" s="28">
        <v>4.0832116287217364</v>
      </c>
      <c r="X55" s="17">
        <v>173.08937061267531</v>
      </c>
      <c r="Y55" s="29">
        <v>2.7978782479050234E-2</v>
      </c>
      <c r="Z55" s="16">
        <v>4.0264333570518289</v>
      </c>
      <c r="AA55" s="17">
        <v>166.85692947301732</v>
      </c>
      <c r="AB55" s="18">
        <v>2.7978782479050234E-2</v>
      </c>
      <c r="AC55" s="27"/>
    </row>
    <row r="56" spans="1:29" x14ac:dyDescent="0.35">
      <c r="A56" s="16">
        <v>6.875</v>
      </c>
      <c r="B56" s="16">
        <v>4.0606704867035868</v>
      </c>
      <c r="C56" s="17">
        <v>175.83567252599153</v>
      </c>
      <c r="D56" s="18">
        <v>1.9211966324008012E-2</v>
      </c>
      <c r="E56" s="28">
        <v>4.0153703916414569</v>
      </c>
      <c r="F56" s="17">
        <v>171.0444313458774</v>
      </c>
      <c r="G56" s="29">
        <v>1.9211966324008012E-2</v>
      </c>
      <c r="H56" s="16">
        <v>3.9635027548014889</v>
      </c>
      <c r="I56" s="17">
        <v>165.70199724606533</v>
      </c>
      <c r="J56" s="18">
        <v>1.9211966324008012E-2</v>
      </c>
      <c r="K56" s="25">
        <v>4.0780128672018128</v>
      </c>
      <c r="L56" s="23">
        <v>180.23063765021863</v>
      </c>
      <c r="M56" s="30">
        <v>1.9211966324008012E-2</v>
      </c>
      <c r="N56" s="16">
        <v>4.0317630173223566</v>
      </c>
      <c r="O56" s="17">
        <v>175.1069628005836</v>
      </c>
      <c r="P56" s="18">
        <v>1.9211966324008012E-2</v>
      </c>
      <c r="Q56" s="25">
        <v>3.9775866954023509</v>
      </c>
      <c r="R56" s="23">
        <v>169.12150704546542</v>
      </c>
      <c r="S56" s="30">
        <v>1.9211966324008012E-2</v>
      </c>
      <c r="T56" s="16">
        <v>4.0865175897261521</v>
      </c>
      <c r="U56" s="17">
        <v>182.41377781080374</v>
      </c>
      <c r="V56" s="18">
        <v>1.9211966324008012E-2</v>
      </c>
      <c r="W56" s="28">
        <v>4.0398264918019988</v>
      </c>
      <c r="X56" s="17">
        <v>177.1291971044773</v>
      </c>
      <c r="Y56" s="29">
        <v>1.9211966324008012E-2</v>
      </c>
      <c r="Z56" s="16">
        <v>3.9845713961644877</v>
      </c>
      <c r="AA56" s="17">
        <v>170.8415008691818</v>
      </c>
      <c r="AB56" s="18">
        <v>1.9211966324008012E-2</v>
      </c>
      <c r="AC56" s="27"/>
    </row>
    <row r="57" spans="1:29" x14ac:dyDescent="0.35">
      <c r="A57" s="16">
        <v>7</v>
      </c>
      <c r="B57" s="16">
        <v>4.0259103863744157</v>
      </c>
      <c r="C57" s="17">
        <v>179.86158291236595</v>
      </c>
      <c r="D57" s="18">
        <v>1.406546618204702E-2</v>
      </c>
      <c r="E57" s="28">
        <v>3.9816949525627705</v>
      </c>
      <c r="F57" s="17">
        <v>175.02612629844018</v>
      </c>
      <c r="G57" s="29">
        <v>1.406546618204702E-2</v>
      </c>
      <c r="H57" s="16">
        <v>3.9310766133149664</v>
      </c>
      <c r="I57" s="17">
        <v>169.63307385938029</v>
      </c>
      <c r="J57" s="18">
        <v>1.406546618204702E-2</v>
      </c>
      <c r="K57" s="25">
        <v>4.0426675809232542</v>
      </c>
      <c r="L57" s="23">
        <v>184.27330523114188</v>
      </c>
      <c r="M57" s="30">
        <v>1.406546618204702E-2</v>
      </c>
      <c r="N57" s="16">
        <v>3.9975375143716034</v>
      </c>
      <c r="O57" s="17">
        <v>179.1045003149552</v>
      </c>
      <c r="P57" s="18">
        <v>1.406546618204702E-2</v>
      </c>
      <c r="Q57" s="25">
        <v>3.9446882733573387</v>
      </c>
      <c r="R57" s="23">
        <v>173.06619531882276</v>
      </c>
      <c r="S57" s="30">
        <v>1.406546618204702E-2</v>
      </c>
      <c r="T57" s="16">
        <v>4.0508833897475371</v>
      </c>
      <c r="U57" s="17">
        <v>186.46466120055126</v>
      </c>
      <c r="V57" s="18">
        <v>1.406546618204702E-2</v>
      </c>
      <c r="W57" s="28">
        <v>4.0053278180010272</v>
      </c>
      <c r="X57" s="17">
        <v>181.13452492247833</v>
      </c>
      <c r="Y57" s="29">
        <v>1.406546618204702E-2</v>
      </c>
      <c r="Z57" s="16">
        <v>3.9514340959648271</v>
      </c>
      <c r="AA57" s="17">
        <v>174.79293496514663</v>
      </c>
      <c r="AB57" s="18">
        <v>1.406546618204702E-2</v>
      </c>
      <c r="AC57" s="27"/>
    </row>
    <row r="58" spans="1:29" x14ac:dyDescent="0.35">
      <c r="A58" s="16">
        <v>7.125</v>
      </c>
      <c r="B58" s="16">
        <v>4.0255107703151873</v>
      </c>
      <c r="C58" s="17">
        <v>183.88709368268113</v>
      </c>
      <c r="D58" s="18">
        <v>1.0912445798722867E-2</v>
      </c>
      <c r="E58" s="28">
        <v>3.9823092614913671</v>
      </c>
      <c r="F58" s="17">
        <v>179.00843555993154</v>
      </c>
      <c r="G58" s="29">
        <v>1.0912445798722867E-2</v>
      </c>
      <c r="H58" s="16">
        <v>3.9328597130210863</v>
      </c>
      <c r="I58" s="17">
        <v>173.56593357240138</v>
      </c>
      <c r="J58" s="18">
        <v>1.0912445798722867E-2</v>
      </c>
      <c r="K58" s="25">
        <v>4.0416839787685825</v>
      </c>
      <c r="L58" s="23">
        <v>188.31498920991046</v>
      </c>
      <c r="M58" s="30">
        <v>1.0912445798722867E-2</v>
      </c>
      <c r="N58" s="16">
        <v>3.9976013457283255</v>
      </c>
      <c r="O58" s="17">
        <v>183.10210166068353</v>
      </c>
      <c r="P58" s="18">
        <v>1.0912445798722867E-2</v>
      </c>
      <c r="Q58" s="25">
        <v>3.9459990810222521</v>
      </c>
      <c r="R58" s="23">
        <v>177.01219439984501</v>
      </c>
      <c r="S58" s="30">
        <v>1.0912445798722867E-2</v>
      </c>
      <c r="T58" s="16">
        <v>4.0496116839333451</v>
      </c>
      <c r="U58" s="17">
        <v>190.5142728844846</v>
      </c>
      <c r="V58" s="18">
        <v>1.0912445798722867E-2</v>
      </c>
      <c r="W58" s="28">
        <v>4.0051194092311135</v>
      </c>
      <c r="X58" s="17">
        <v>185.13964433170946</v>
      </c>
      <c r="Y58" s="29">
        <v>1.0912445798722867E-2</v>
      </c>
      <c r="Z58" s="16">
        <v>3.9525068884969587</v>
      </c>
      <c r="AA58" s="17">
        <v>178.7454418536436</v>
      </c>
      <c r="AB58" s="18">
        <v>1.0912445798722867E-2</v>
      </c>
      <c r="AC58" s="27"/>
    </row>
    <row r="59" spans="1:29" x14ac:dyDescent="0.35">
      <c r="A59" s="16">
        <v>7.25</v>
      </c>
      <c r="B59" s="16">
        <v>4.0475096478239188</v>
      </c>
      <c r="C59" s="17">
        <v>187.93460333050504</v>
      </c>
      <c r="D59" s="18">
        <v>8.8719873497366299E-3</v>
      </c>
      <c r="E59" s="28">
        <v>4.0054135255160848</v>
      </c>
      <c r="F59" s="17">
        <v>183.01384908544762</v>
      </c>
      <c r="G59" s="29">
        <v>8.8719873497366299E-3</v>
      </c>
      <c r="H59" s="16">
        <v>3.9572352036661789</v>
      </c>
      <c r="I59" s="17">
        <v>177.52316877606756</v>
      </c>
      <c r="J59" s="18">
        <v>8.8719873497366299E-3</v>
      </c>
      <c r="K59" s="25">
        <v>4.0630454143042893</v>
      </c>
      <c r="L59" s="23">
        <v>192.37803462421476</v>
      </c>
      <c r="M59" s="30">
        <v>8.8719873497366299E-3</v>
      </c>
      <c r="N59" s="16">
        <v>4.0201054651784291</v>
      </c>
      <c r="O59" s="17">
        <v>187.12220712586196</v>
      </c>
      <c r="P59" s="18">
        <v>8.8719873497366299E-3</v>
      </c>
      <c r="Q59" s="25">
        <v>3.9698593581826898</v>
      </c>
      <c r="R59" s="23">
        <v>180.98205375802772</v>
      </c>
      <c r="S59" s="30">
        <v>8.8719873497366299E-3</v>
      </c>
      <c r="T59" s="16">
        <v>4.0706587217251631</v>
      </c>
      <c r="U59" s="17">
        <v>194.58493160620975</v>
      </c>
      <c r="V59" s="18">
        <v>8.8719873497366299E-3</v>
      </c>
      <c r="W59" s="28">
        <v>4.0273259959691439</v>
      </c>
      <c r="X59" s="17">
        <v>189.1669703276786</v>
      </c>
      <c r="Y59" s="29">
        <v>8.8719873497366299E-3</v>
      </c>
      <c r="Z59" s="16">
        <v>3.9761084634457049</v>
      </c>
      <c r="AA59" s="17">
        <v>182.72155031708931</v>
      </c>
      <c r="AB59" s="18">
        <v>8.8719873497366299E-3</v>
      </c>
      <c r="AC59" s="27"/>
    </row>
    <row r="60" spans="1:29" x14ac:dyDescent="0.35">
      <c r="A60" s="16">
        <v>7.375</v>
      </c>
      <c r="B60" s="16">
        <v>4.0514988053137051</v>
      </c>
      <c r="C60" s="17">
        <v>191.98610213581875</v>
      </c>
      <c r="D60" s="18">
        <v>7.4638287491279849E-3</v>
      </c>
      <c r="E60" s="28">
        <v>4.0114470461822895</v>
      </c>
      <c r="F60" s="17">
        <v>187.02529613162991</v>
      </c>
      <c r="G60" s="29">
        <v>7.4638287491279849E-3</v>
      </c>
      <c r="H60" s="16">
        <v>3.9655940943049961</v>
      </c>
      <c r="I60" s="17">
        <v>181.48876287037257</v>
      </c>
      <c r="J60" s="18">
        <v>7.4638287491279849E-3</v>
      </c>
      <c r="K60" s="25">
        <v>4.0660477516155584</v>
      </c>
      <c r="L60" s="23">
        <v>196.44408237583033</v>
      </c>
      <c r="M60" s="30">
        <v>7.4638287491279849E-3</v>
      </c>
      <c r="N60" s="16">
        <v>4.0252128089957289</v>
      </c>
      <c r="O60" s="17">
        <v>191.14741993485768</v>
      </c>
      <c r="P60" s="18">
        <v>7.4638287491279849E-3</v>
      </c>
      <c r="Q60" s="25">
        <v>3.9774273579363499</v>
      </c>
      <c r="R60" s="23">
        <v>184.95948111596408</v>
      </c>
      <c r="S60" s="30">
        <v>7.4638287491279849E-3</v>
      </c>
      <c r="T60" s="16">
        <v>4.073177210927037</v>
      </c>
      <c r="U60" s="17">
        <v>198.65810881713679</v>
      </c>
      <c r="V60" s="18">
        <v>7.4638287491279849E-3</v>
      </c>
      <c r="W60" s="28">
        <v>4.0319772541377361</v>
      </c>
      <c r="X60" s="17">
        <v>193.19894758181633</v>
      </c>
      <c r="Y60" s="29">
        <v>7.4638287491279849E-3</v>
      </c>
      <c r="Z60" s="16">
        <v>3.9832822854047838</v>
      </c>
      <c r="AA60" s="17">
        <v>186.70483260249409</v>
      </c>
      <c r="AB60" s="18">
        <v>7.4638287491279849E-3</v>
      </c>
      <c r="AC60" s="27"/>
    </row>
    <row r="61" spans="1:29" x14ac:dyDescent="0.35">
      <c r="A61" s="16">
        <v>7.5</v>
      </c>
      <c r="B61" s="16">
        <v>4.0539698676119409</v>
      </c>
      <c r="C61" s="17">
        <v>196.04007200343071</v>
      </c>
      <c r="D61" s="18">
        <v>6.4244307268988771E-3</v>
      </c>
      <c r="E61" s="28">
        <v>4.0158653640646467</v>
      </c>
      <c r="F61" s="17">
        <v>191.04116149569455</v>
      </c>
      <c r="G61" s="29">
        <v>6.4244307268988771E-3</v>
      </c>
      <c r="H61" s="16">
        <v>3.9722256240611373</v>
      </c>
      <c r="I61" s="17">
        <v>185.46098849443371</v>
      </c>
      <c r="J61" s="18">
        <v>6.4244307268988771E-3</v>
      </c>
      <c r="K61" s="25">
        <v>4.0675849301163272</v>
      </c>
      <c r="L61" s="23">
        <v>200.51166730594667</v>
      </c>
      <c r="M61" s="30">
        <v>6.4244307268988771E-3</v>
      </c>
      <c r="N61" s="16">
        <v>4.0287529701061082</v>
      </c>
      <c r="O61" s="17">
        <v>195.17617290496378</v>
      </c>
      <c r="P61" s="18">
        <v>6.4244307268988771E-3</v>
      </c>
      <c r="Q61" s="25">
        <v>3.9833084204308458</v>
      </c>
      <c r="R61" s="23">
        <v>188.94278953639494</v>
      </c>
      <c r="S61" s="30">
        <v>6.4244307268988771E-3</v>
      </c>
      <c r="T61" s="16">
        <v>4.0742560972467592</v>
      </c>
      <c r="U61" s="17">
        <v>202.73236491438354</v>
      </c>
      <c r="V61" s="18">
        <v>6.4244307268988771E-3</v>
      </c>
      <c r="W61" s="28">
        <v>4.0350850359089696</v>
      </c>
      <c r="X61" s="17">
        <v>197.23403261772529</v>
      </c>
      <c r="Y61" s="29">
        <v>6.4244307268988771E-3</v>
      </c>
      <c r="Z61" s="16">
        <v>3.9887899717838375</v>
      </c>
      <c r="AA61" s="17">
        <v>190.69362257427792</v>
      </c>
      <c r="AB61" s="18">
        <v>6.4244307268988771E-3</v>
      </c>
      <c r="AC61" s="27"/>
    </row>
    <row r="62" spans="1:29" x14ac:dyDescent="0.35">
      <c r="A62" s="16">
        <v>7.625</v>
      </c>
      <c r="B62" s="16">
        <v>4.0415884886832787</v>
      </c>
      <c r="C62" s="17">
        <v>200.081660492114</v>
      </c>
      <c r="D62" s="18">
        <v>5.6079251254974082E-3</v>
      </c>
      <c r="E62" s="28">
        <v>4.0048921737346364</v>
      </c>
      <c r="F62" s="17">
        <v>195.0460536694292</v>
      </c>
      <c r="G62" s="29">
        <v>5.6079251254974082E-3</v>
      </c>
      <c r="H62" s="16">
        <v>3.9628566756189239</v>
      </c>
      <c r="I62" s="17">
        <v>189.42384517005263</v>
      </c>
      <c r="J62" s="18">
        <v>5.6079251254974082E-3</v>
      </c>
      <c r="K62" s="25">
        <v>4.0544764382171508</v>
      </c>
      <c r="L62" s="23">
        <v>204.56614374416381</v>
      </c>
      <c r="M62" s="30">
        <v>5.6079251254974082E-3</v>
      </c>
      <c r="N62" s="16">
        <v>4.0170955079778565</v>
      </c>
      <c r="O62" s="17">
        <v>199.19326841294162</v>
      </c>
      <c r="P62" s="18">
        <v>5.6079251254974082E-3</v>
      </c>
      <c r="Q62" s="25">
        <v>3.9733529760858763</v>
      </c>
      <c r="R62" s="23">
        <v>192.9161425124808</v>
      </c>
      <c r="S62" s="30">
        <v>5.6079251254974082E-3</v>
      </c>
      <c r="T62" s="16">
        <v>4.0607917138242646</v>
      </c>
      <c r="U62" s="17">
        <v>206.79315662820781</v>
      </c>
      <c r="V62" s="18">
        <v>5.6079251254974082E-3</v>
      </c>
      <c r="W62" s="28">
        <v>4.0230910455905633</v>
      </c>
      <c r="X62" s="17">
        <v>201.25712366331587</v>
      </c>
      <c r="Y62" s="29">
        <v>5.6079251254974082E-3</v>
      </c>
      <c r="Z62" s="16">
        <v>3.9785429906610776</v>
      </c>
      <c r="AA62" s="17">
        <v>194.67216556493901</v>
      </c>
      <c r="AB62" s="18">
        <v>5.6079251254974082E-3</v>
      </c>
      <c r="AC62" s="27"/>
    </row>
    <row r="63" spans="1:29" x14ac:dyDescent="0.35">
      <c r="A63" s="16">
        <v>7.75</v>
      </c>
      <c r="B63" s="16">
        <v>4.0115491872086846</v>
      </c>
      <c r="C63" s="17">
        <v>204.09320967932268</v>
      </c>
      <c r="D63" s="18">
        <v>4.9388528797473944E-3</v>
      </c>
      <c r="E63" s="28">
        <v>3.975756550086647</v>
      </c>
      <c r="F63" s="17">
        <v>199.02181021951586</v>
      </c>
      <c r="G63" s="29">
        <v>4.9388528797473944E-3</v>
      </c>
      <c r="H63" s="16">
        <v>3.9347548916408117</v>
      </c>
      <c r="I63" s="17">
        <v>193.35860006169344</v>
      </c>
      <c r="J63" s="18">
        <v>4.9388528797473944E-3</v>
      </c>
      <c r="K63" s="25">
        <v>4.0238929433050936</v>
      </c>
      <c r="L63" s="23">
        <v>208.59003668746891</v>
      </c>
      <c r="M63" s="30">
        <v>4.9388528797473944E-3</v>
      </c>
      <c r="N63" s="16">
        <v>3.9874457971128292</v>
      </c>
      <c r="O63" s="17">
        <v>203.18071421005445</v>
      </c>
      <c r="P63" s="18">
        <v>4.9388528797473944E-3</v>
      </c>
      <c r="Q63" s="25">
        <v>3.9448094443227926</v>
      </c>
      <c r="R63" s="23">
        <v>196.8609519568036</v>
      </c>
      <c r="S63" s="30">
        <v>4.9388528797473944E-3</v>
      </c>
      <c r="T63" s="16">
        <v>4.029941753825045</v>
      </c>
      <c r="U63" s="17">
        <v>210.82309838203287</v>
      </c>
      <c r="V63" s="18">
        <v>4.9388528797473944E-3</v>
      </c>
      <c r="W63" s="28">
        <v>3.9931886307273037</v>
      </c>
      <c r="X63" s="17">
        <v>205.25031229404317</v>
      </c>
      <c r="Y63" s="29">
        <v>4.9388528797473944E-3</v>
      </c>
      <c r="Z63" s="16">
        <v>3.949779865046056</v>
      </c>
      <c r="AA63" s="17">
        <v>198.62194542998506</v>
      </c>
      <c r="AB63" s="18">
        <v>4.9388528797473944E-3</v>
      </c>
      <c r="AC63" s="27"/>
    </row>
    <row r="64" spans="1:29" x14ac:dyDescent="0.35">
      <c r="A64" s="16">
        <v>7.875</v>
      </c>
      <c r="B64" s="16">
        <v>3.9816055352844941</v>
      </c>
      <c r="C64" s="17">
        <v>208.07481521460718</v>
      </c>
      <c r="D64" s="18">
        <v>4.377881903344304E-3</v>
      </c>
      <c r="E64" s="28">
        <v>3.9466446860168443</v>
      </c>
      <c r="F64" s="17">
        <v>202.9684549055327</v>
      </c>
      <c r="G64" s="29">
        <v>4.377881903344304E-3</v>
      </c>
      <c r="H64" s="16">
        <v>3.9065958921639212</v>
      </c>
      <c r="I64" s="17">
        <v>197.26519595385736</v>
      </c>
      <c r="J64" s="18">
        <v>4.377881903344304E-3</v>
      </c>
      <c r="K64" s="25">
        <v>3.9934333654085976</v>
      </c>
      <c r="L64" s="23">
        <v>212.58347005287752</v>
      </c>
      <c r="M64" s="30">
        <v>4.377881903344304E-3</v>
      </c>
      <c r="N64" s="16">
        <v>3.9578467398891952</v>
      </c>
      <c r="O64" s="17">
        <v>207.13856094994364</v>
      </c>
      <c r="P64" s="18">
        <v>4.377881903344304E-3</v>
      </c>
      <c r="Q64" s="25">
        <v>3.9162315929560596</v>
      </c>
      <c r="R64" s="23">
        <v>200.77718354975966</v>
      </c>
      <c r="S64" s="30">
        <v>4.377881903344304E-3</v>
      </c>
      <c r="T64" s="16">
        <v>3.9992298853984756</v>
      </c>
      <c r="U64" s="17">
        <v>214.82232826743135</v>
      </c>
      <c r="V64" s="18">
        <v>4.377881903344304E-3</v>
      </c>
      <c r="W64" s="28">
        <v>3.9633503708356996</v>
      </c>
      <c r="X64" s="17">
        <v>209.21366266487888</v>
      </c>
      <c r="Y64" s="29">
        <v>4.377881903344304E-3</v>
      </c>
      <c r="Z64" s="16">
        <v>3.9209939446402116</v>
      </c>
      <c r="AA64" s="17">
        <v>202.54293937462526</v>
      </c>
      <c r="AB64" s="18">
        <v>4.377881903344304E-3</v>
      </c>
      <c r="AC64" s="27"/>
    </row>
    <row r="65" spans="1:29" x14ac:dyDescent="0.35">
      <c r="A65" s="16">
        <v>8</v>
      </c>
      <c r="B65" s="16">
        <v>3.9666230084645724</v>
      </c>
      <c r="C65" s="17">
        <v>212.04143822307176</v>
      </c>
      <c r="D65" s="18">
        <v>3.8996081287352067E-3</v>
      </c>
      <c r="E65" s="28">
        <v>3.9323690454405757</v>
      </c>
      <c r="F65" s="17">
        <v>206.90082395097326</v>
      </c>
      <c r="G65" s="29">
        <v>3.8996081287352067E-3</v>
      </c>
      <c r="H65" s="16">
        <v>3.893131878699899</v>
      </c>
      <c r="I65" s="17">
        <v>201.15832783255726</v>
      </c>
      <c r="J65" s="18">
        <v>3.8996081287352067E-3</v>
      </c>
      <c r="K65" s="25">
        <v>3.9779832193025535</v>
      </c>
      <c r="L65" s="23">
        <v>216.56145327218007</v>
      </c>
      <c r="M65" s="30">
        <v>3.8996081287352067E-3</v>
      </c>
      <c r="N65" s="16">
        <v>3.9431291478640524</v>
      </c>
      <c r="O65" s="17">
        <v>211.08169009780769</v>
      </c>
      <c r="P65" s="18">
        <v>3.8996081287352067E-3</v>
      </c>
      <c r="Q65" s="25">
        <v>3.9023871147008822</v>
      </c>
      <c r="R65" s="23">
        <v>204.67957066446053</v>
      </c>
      <c r="S65" s="30">
        <v>3.8996081287352067E-3</v>
      </c>
      <c r="T65" s="16">
        <v>3.9835507651217972</v>
      </c>
      <c r="U65" s="17">
        <v>218.80587903255315</v>
      </c>
      <c r="V65" s="18">
        <v>3.8996081287352067E-3</v>
      </c>
      <c r="W65" s="28">
        <v>3.9484155918992774</v>
      </c>
      <c r="X65" s="17">
        <v>213.16207825677816</v>
      </c>
      <c r="Y65" s="29">
        <v>3.8996081287352067E-3</v>
      </c>
      <c r="Z65" s="16">
        <v>3.9069608434675489</v>
      </c>
      <c r="AA65" s="17">
        <v>206.44990021809281</v>
      </c>
      <c r="AB65" s="18">
        <v>3.8996081287352067E-3</v>
      </c>
      <c r="AC65" s="27"/>
    </row>
    <row r="66" spans="1:29" x14ac:dyDescent="0.35">
      <c r="A66" s="16">
        <v>8.125</v>
      </c>
      <c r="B66" s="16">
        <v>3.9995939093269381</v>
      </c>
      <c r="C66" s="17">
        <v>216.0410321323987</v>
      </c>
      <c r="D66" s="18">
        <v>3.4822563875116287E-3</v>
      </c>
      <c r="E66" s="28">
        <v>3.9659666789287442</v>
      </c>
      <c r="F66" s="17">
        <v>210.866790629902</v>
      </c>
      <c r="G66" s="29">
        <v>3.4822563875116287E-3</v>
      </c>
      <c r="H66" s="16">
        <v>3.9274501442809728</v>
      </c>
      <c r="I66" s="17">
        <v>205.08577797683824</v>
      </c>
      <c r="J66" s="18">
        <v>3.4822563875116287E-3</v>
      </c>
      <c r="K66" s="25">
        <v>4.010522571197022</v>
      </c>
      <c r="L66" s="23">
        <v>220.57197584337709</v>
      </c>
      <c r="M66" s="30">
        <v>3.4822563875116287E-3</v>
      </c>
      <c r="N66" s="16">
        <v>3.9763184733318302</v>
      </c>
      <c r="O66" s="17">
        <v>215.05800857113954</v>
      </c>
      <c r="P66" s="18">
        <v>3.4822563875116287E-3</v>
      </c>
      <c r="Q66" s="25">
        <v>3.9363542642190299</v>
      </c>
      <c r="R66" s="23">
        <v>208.61592492867956</v>
      </c>
      <c r="S66" s="30">
        <v>3.4822563875116287E-3</v>
      </c>
      <c r="T66" s="16">
        <v>4.0158786700735982</v>
      </c>
      <c r="U66" s="17">
        <v>222.82175770262674</v>
      </c>
      <c r="V66" s="18">
        <v>3.4822563875116287E-3</v>
      </c>
      <c r="W66" s="28">
        <v>3.9814046836908017</v>
      </c>
      <c r="X66" s="17">
        <v>217.14348294046897</v>
      </c>
      <c r="Y66" s="29">
        <v>3.4822563875116287E-3</v>
      </c>
      <c r="Z66" s="16">
        <v>3.940753797890383</v>
      </c>
      <c r="AA66" s="17">
        <v>210.39065401598319</v>
      </c>
      <c r="AB66" s="18">
        <v>3.4822563875116287E-3</v>
      </c>
      <c r="AC66" s="27"/>
    </row>
    <row r="67" spans="1:29" x14ac:dyDescent="0.35">
      <c r="A67" s="16">
        <v>8.25</v>
      </c>
      <c r="B67" s="16">
        <v>4.0429666597704994</v>
      </c>
      <c r="C67" s="17">
        <v>220.08399879216921</v>
      </c>
      <c r="D67" s="18">
        <v>3.1219846648600398E-3</v>
      </c>
      <c r="E67" s="28">
        <v>4.009991019531542</v>
      </c>
      <c r="F67" s="17">
        <v>214.87678164943355</v>
      </c>
      <c r="G67" s="29">
        <v>3.1219846648600398E-3</v>
      </c>
      <c r="H67" s="16">
        <v>3.9722228570149545</v>
      </c>
      <c r="I67" s="17">
        <v>209.05800083385319</v>
      </c>
      <c r="J67" s="18">
        <v>3.1219846648600398E-3</v>
      </c>
      <c r="K67" s="25">
        <v>4.0534707975593536</v>
      </c>
      <c r="L67" s="23">
        <v>224.62544664093645</v>
      </c>
      <c r="M67" s="30">
        <v>3.1219846648600398E-3</v>
      </c>
      <c r="N67" s="16">
        <v>4.0199419550922277</v>
      </c>
      <c r="O67" s="17">
        <v>219.07795052623177</v>
      </c>
      <c r="P67" s="18">
        <v>3.1219846648600398E-3</v>
      </c>
      <c r="Q67" s="25">
        <v>3.9807820111274812</v>
      </c>
      <c r="R67" s="23">
        <v>212.59670693980704</v>
      </c>
      <c r="S67" s="30">
        <v>3.1219846648600398E-3</v>
      </c>
      <c r="T67" s="16">
        <v>4.058619536752059</v>
      </c>
      <c r="U67" s="17">
        <v>226.88037723937879</v>
      </c>
      <c r="V67" s="18">
        <v>3.1219846648600398E-3</v>
      </c>
      <c r="W67" s="28">
        <v>4.024831289280467</v>
      </c>
      <c r="X67" s="17">
        <v>221.16831422974943</v>
      </c>
      <c r="Y67" s="29">
        <v>3.1219846648600398E-3</v>
      </c>
      <c r="Z67" s="16">
        <v>3.9850108016815304</v>
      </c>
      <c r="AA67" s="17">
        <v>214.37566481766473</v>
      </c>
      <c r="AB67" s="18">
        <v>3.1219846648600398E-3</v>
      </c>
      <c r="AC67" s="27"/>
    </row>
    <row r="68" spans="1:29" x14ac:dyDescent="0.35">
      <c r="A68" s="16">
        <v>8.375</v>
      </c>
      <c r="B68" s="16">
        <v>4.0832223646619754</v>
      </c>
      <c r="C68" s="17">
        <v>224.16722115683118</v>
      </c>
      <c r="D68" s="18">
        <v>2.8112668177584297E-3</v>
      </c>
      <c r="E68" s="28">
        <v>4.0509312765532179</v>
      </c>
      <c r="F68" s="17">
        <v>218.92771292598678</v>
      </c>
      <c r="G68" s="29">
        <v>2.8112668177584297E-3</v>
      </c>
      <c r="H68" s="16">
        <v>4.0139477856909167</v>
      </c>
      <c r="I68" s="17">
        <v>213.07194861954412</v>
      </c>
      <c r="J68" s="18">
        <v>2.8112668177584297E-3</v>
      </c>
      <c r="K68" s="25">
        <v>4.0933116357603696</v>
      </c>
      <c r="L68" s="23">
        <v>228.7187582766968</v>
      </c>
      <c r="M68" s="30">
        <v>2.8112668177584297E-3</v>
      </c>
      <c r="N68" s="16">
        <v>4.0604902780575198</v>
      </c>
      <c r="O68" s="17">
        <v>223.1384408042893</v>
      </c>
      <c r="P68" s="18">
        <v>2.8112668177584297E-3</v>
      </c>
      <c r="Q68" s="25">
        <v>4.0221697084161798</v>
      </c>
      <c r="R68" s="23">
        <v>216.61887664822322</v>
      </c>
      <c r="S68" s="30">
        <v>2.8112668177584297E-3</v>
      </c>
      <c r="T68" s="16">
        <v>4.0982572974458558</v>
      </c>
      <c r="U68" s="17">
        <v>230.97863453682464</v>
      </c>
      <c r="V68" s="18">
        <v>2.8112668177584297E-3</v>
      </c>
      <c r="W68" s="28">
        <v>4.0651870798216114</v>
      </c>
      <c r="X68" s="17">
        <v>225.23350130957104</v>
      </c>
      <c r="Y68" s="29">
        <v>2.8112668177584297E-3</v>
      </c>
      <c r="Z68" s="16">
        <v>4.0262314345118746</v>
      </c>
      <c r="AA68" s="17">
        <v>218.40189625217661</v>
      </c>
      <c r="AB68" s="18">
        <v>2.8112668177584297E-3</v>
      </c>
      <c r="AC68" s="27"/>
    </row>
    <row r="69" spans="1:29" x14ac:dyDescent="0.35">
      <c r="A69" s="16">
        <v>8.5</v>
      </c>
      <c r="B69" s="16">
        <v>4.0986025908595147</v>
      </c>
      <c r="C69" s="17">
        <v>228.26582374769069</v>
      </c>
      <c r="D69" s="18">
        <v>2.5421262783263533E-3</v>
      </c>
      <c r="E69" s="28">
        <v>4.0669801826268026</v>
      </c>
      <c r="F69" s="17">
        <v>222.99469310861357</v>
      </c>
      <c r="G69" s="29">
        <v>2.5421262783263533E-3</v>
      </c>
      <c r="H69" s="16">
        <v>4.0307624864385447</v>
      </c>
      <c r="I69" s="17">
        <v>217.10271110598265</v>
      </c>
      <c r="J69" s="18">
        <v>2.5421262783263533E-3</v>
      </c>
      <c r="K69" s="25">
        <v>4.1083021496416778</v>
      </c>
      <c r="L69" s="23">
        <v>232.82706042633848</v>
      </c>
      <c r="M69" s="30">
        <v>2.5421262783263533E-3</v>
      </c>
      <c r="N69" s="16">
        <v>4.0761707767792332</v>
      </c>
      <c r="O69" s="17">
        <v>227.21461158106854</v>
      </c>
      <c r="P69" s="18">
        <v>2.5421262783263533E-3</v>
      </c>
      <c r="Q69" s="25">
        <v>4.0386676958403527</v>
      </c>
      <c r="R69" s="23">
        <v>220.65754434406358</v>
      </c>
      <c r="S69" s="30">
        <v>2.5421262783263533E-3</v>
      </c>
      <c r="T69" s="16">
        <v>4.1130571127651789</v>
      </c>
      <c r="U69" s="17">
        <v>235.09169164958982</v>
      </c>
      <c r="V69" s="18">
        <v>2.5421262783263533E-3</v>
      </c>
      <c r="W69" s="28">
        <v>4.0806867904749717</v>
      </c>
      <c r="X69" s="17">
        <v>229.31418810004601</v>
      </c>
      <c r="Y69" s="29">
        <v>2.5421262783263533E-3</v>
      </c>
      <c r="Z69" s="16">
        <v>4.0425725725508856</v>
      </c>
      <c r="AA69" s="17">
        <v>222.44446882472749</v>
      </c>
      <c r="AB69" s="18">
        <v>2.5421262783263533E-3</v>
      </c>
      <c r="AC69" s="27"/>
    </row>
    <row r="70" spans="1:29" x14ac:dyDescent="0.35">
      <c r="A70" s="16">
        <v>8.625</v>
      </c>
      <c r="B70" s="16">
        <v>4.0958926731400487</v>
      </c>
      <c r="C70" s="17">
        <v>232.36171642083073</v>
      </c>
      <c r="D70" s="18">
        <v>2.3044173036247547E-3</v>
      </c>
      <c r="E70" s="28">
        <v>4.06489300945303</v>
      </c>
      <c r="F70" s="17">
        <v>227.05958611806659</v>
      </c>
      <c r="G70" s="29">
        <v>2.3044173036247547E-3</v>
      </c>
      <c r="H70" s="16">
        <v>4.0293885204540079</v>
      </c>
      <c r="I70" s="17">
        <v>221.13209962643666</v>
      </c>
      <c r="J70" s="18">
        <v>2.3044173036247547E-3</v>
      </c>
      <c r="K70" s="25">
        <v>4.105234503088699</v>
      </c>
      <c r="L70" s="23">
        <v>236.93229492942717</v>
      </c>
      <c r="M70" s="30">
        <v>2.3044173036247547E-3</v>
      </c>
      <c r="N70" s="16">
        <v>4.0737453931597774</v>
      </c>
      <c r="O70" s="17">
        <v>231.28835697422832</v>
      </c>
      <c r="P70" s="18">
        <v>2.3044173036247547E-3</v>
      </c>
      <c r="Q70" s="25">
        <v>4.037002833235837</v>
      </c>
      <c r="R70" s="23">
        <v>224.69454717729943</v>
      </c>
      <c r="S70" s="30">
        <v>2.3044173036247547E-3</v>
      </c>
      <c r="T70" s="16">
        <v>4.1098143304906101</v>
      </c>
      <c r="U70" s="17">
        <v>239.20150598008044</v>
      </c>
      <c r="V70" s="18">
        <v>2.3044173036247547E-3</v>
      </c>
      <c r="W70" s="28">
        <v>4.0780951490414052</v>
      </c>
      <c r="X70" s="17">
        <v>233.39228324908743</v>
      </c>
      <c r="Y70" s="29">
        <v>2.3044173036247547E-3</v>
      </c>
      <c r="Z70" s="16">
        <v>4.0407638321012076</v>
      </c>
      <c r="AA70" s="17">
        <v>226.48523265682871</v>
      </c>
      <c r="AB70" s="18">
        <v>2.3044173036247547E-3</v>
      </c>
      <c r="AC70" s="27"/>
    </row>
    <row r="71" spans="1:29" x14ac:dyDescent="0.35">
      <c r="A71" s="16">
        <v>8.75</v>
      </c>
      <c r="B71" s="16">
        <v>4.0715316970394078</v>
      </c>
      <c r="C71" s="17">
        <v>236.43324811787014</v>
      </c>
      <c r="D71" s="18">
        <v>2.093050228251105E-3</v>
      </c>
      <c r="E71" s="28">
        <v>4.0412340537599825</v>
      </c>
      <c r="F71" s="17">
        <v>231.10082017182657</v>
      </c>
      <c r="G71" s="29">
        <v>2.093050228251105E-3</v>
      </c>
      <c r="H71" s="16">
        <v>4.0065317369466458</v>
      </c>
      <c r="I71" s="17">
        <v>225.1386313633833</v>
      </c>
      <c r="J71" s="18">
        <v>2.093050228251105E-3</v>
      </c>
      <c r="K71" s="25">
        <v>4.080511812024727</v>
      </c>
      <c r="L71" s="23">
        <v>241.0128067414519</v>
      </c>
      <c r="M71" s="30">
        <v>2.093050228251105E-3</v>
      </c>
      <c r="N71" s="16">
        <v>4.049744395337517</v>
      </c>
      <c r="O71" s="17">
        <v>235.33810136956583</v>
      </c>
      <c r="P71" s="18">
        <v>2.093050228251105E-3</v>
      </c>
      <c r="Q71" s="25">
        <v>4.0138518020370375</v>
      </c>
      <c r="R71" s="23">
        <v>228.70839897933647</v>
      </c>
      <c r="S71" s="30">
        <v>2.093050228251105E-3</v>
      </c>
      <c r="T71" s="16">
        <v>4.0849141156999655</v>
      </c>
      <c r="U71" s="17">
        <v>243.28642009578041</v>
      </c>
      <c r="V71" s="18">
        <v>2.093050228251105E-3</v>
      </c>
      <c r="W71" s="28">
        <v>4.0539259568534067</v>
      </c>
      <c r="X71" s="17">
        <v>237.44620920594085</v>
      </c>
      <c r="Y71" s="29">
        <v>2.093050228251105E-3</v>
      </c>
      <c r="Z71" s="16">
        <v>4.0174673175450533</v>
      </c>
      <c r="AA71" s="17">
        <v>230.50269997437377</v>
      </c>
      <c r="AB71" s="18">
        <v>2.093050228251105E-3</v>
      </c>
      <c r="AC71" s="27"/>
    </row>
    <row r="72" spans="1:29" x14ac:dyDescent="0.35">
      <c r="A72" s="16">
        <v>8.875</v>
      </c>
      <c r="B72" s="16">
        <v>4.0475998301013858</v>
      </c>
      <c r="C72" s="17">
        <v>240.48084794797151</v>
      </c>
      <c r="D72" s="18">
        <v>1.9060590849422688E-3</v>
      </c>
      <c r="E72" s="28">
        <v>4.0179812610618821</v>
      </c>
      <c r="F72" s="17">
        <v>235.11880143288846</v>
      </c>
      <c r="G72" s="29">
        <v>1.9060590849422688E-3</v>
      </c>
      <c r="H72" s="16">
        <v>3.9840551881123081</v>
      </c>
      <c r="I72" s="17">
        <v>229.1226865514956</v>
      </c>
      <c r="J72" s="18">
        <v>1.9060590849422688E-3</v>
      </c>
      <c r="K72" s="25">
        <v>4.056240581899317</v>
      </c>
      <c r="L72" s="23">
        <v>245.06904732335121</v>
      </c>
      <c r="M72" s="30">
        <v>1.9060590849422688E-3</v>
      </c>
      <c r="N72" s="16">
        <v>4.0261710400242787</v>
      </c>
      <c r="O72" s="17">
        <v>239.36427240959011</v>
      </c>
      <c r="P72" s="18">
        <v>1.9060590849422688E-3</v>
      </c>
      <c r="Q72" s="25">
        <v>3.9910998392573385</v>
      </c>
      <c r="R72" s="23">
        <v>232.69949881859381</v>
      </c>
      <c r="S72" s="30">
        <v>1.9060590849422688E-3</v>
      </c>
      <c r="T72" s="16">
        <v>4.0604768374185625</v>
      </c>
      <c r="U72" s="17">
        <v>247.34689693319899</v>
      </c>
      <c r="V72" s="18">
        <v>1.9060590849422688E-3</v>
      </c>
      <c r="W72" s="28">
        <v>4.0301950486526863</v>
      </c>
      <c r="X72" s="17">
        <v>241.47640425459355</v>
      </c>
      <c r="Y72" s="29">
        <v>1.9060590849422688E-3</v>
      </c>
      <c r="Z72" s="16">
        <v>3.9945788342352757</v>
      </c>
      <c r="AA72" s="17">
        <v>234.49727880860905</v>
      </c>
      <c r="AB72" s="18">
        <v>1.9060590849422688E-3</v>
      </c>
      <c r="AC72" s="27"/>
    </row>
    <row r="73" spans="1:29" x14ac:dyDescent="0.35">
      <c r="A73" s="16">
        <v>9</v>
      </c>
      <c r="B73" s="16">
        <v>4.029664287941527</v>
      </c>
      <c r="C73" s="17">
        <v>244.51051223591304</v>
      </c>
      <c r="D73" s="18">
        <v>1.7404893732436454E-3</v>
      </c>
      <c r="E73" s="28">
        <v>4.0006984388029361</v>
      </c>
      <c r="F73" s="17">
        <v>239.1194998716914</v>
      </c>
      <c r="G73" s="29">
        <v>1.7404893732436454E-3</v>
      </c>
      <c r="H73" s="16">
        <v>3.9675182062307242</v>
      </c>
      <c r="I73" s="17">
        <v>233.09020475772633</v>
      </c>
      <c r="J73" s="18">
        <v>1.7404893732436454E-3</v>
      </c>
      <c r="K73" s="25">
        <v>4.0379874726301006</v>
      </c>
      <c r="L73" s="23">
        <v>249.10703479598132</v>
      </c>
      <c r="M73" s="30">
        <v>1.7404893732436454E-3</v>
      </c>
      <c r="N73" s="16">
        <v>4.0085878327903934</v>
      </c>
      <c r="O73" s="17">
        <v>243.37286024238051</v>
      </c>
      <c r="P73" s="18">
        <v>1.7404893732436454E-3</v>
      </c>
      <c r="Q73" s="25">
        <v>3.9743046063151262</v>
      </c>
      <c r="R73" s="23">
        <v>236.67380342490893</v>
      </c>
      <c r="S73" s="30">
        <v>1.7404893732436454E-3</v>
      </c>
      <c r="T73" s="16">
        <v>4.0420683207899941</v>
      </c>
      <c r="U73" s="17">
        <v>251.388965253989</v>
      </c>
      <c r="V73" s="18">
        <v>1.7404893732436454E-3</v>
      </c>
      <c r="W73" s="28">
        <v>4.0124645314186331</v>
      </c>
      <c r="X73" s="17">
        <v>245.48886878601218</v>
      </c>
      <c r="Y73" s="29">
        <v>1.7404893732436454E-3</v>
      </c>
      <c r="Z73" s="16">
        <v>3.977655918967304</v>
      </c>
      <c r="AA73" s="17">
        <v>238.47493472757637</v>
      </c>
      <c r="AB73" s="18">
        <v>1.7404893732436454E-3</v>
      </c>
      <c r="AC73" s="27"/>
    </row>
    <row r="74" spans="1:29" x14ac:dyDescent="0.35">
      <c r="A74" s="16">
        <v>9.125</v>
      </c>
      <c r="B74" s="16">
        <v>4.0418661244035494</v>
      </c>
      <c r="C74" s="17">
        <v>248.5523783603166</v>
      </c>
      <c r="D74" s="18">
        <v>1.5915794956833911E-3</v>
      </c>
      <c r="E74" s="28">
        <v>4.0135670754381625</v>
      </c>
      <c r="F74" s="17">
        <v>243.13306694712958</v>
      </c>
      <c r="G74" s="29">
        <v>1.5915794956833911E-3</v>
      </c>
      <c r="H74" s="16">
        <v>3.9811485412316321</v>
      </c>
      <c r="I74" s="17">
        <v>237.07135329895794</v>
      </c>
      <c r="J74" s="18">
        <v>1.5915794956833911E-3</v>
      </c>
      <c r="K74" s="25">
        <v>4.0498812015310879</v>
      </c>
      <c r="L74" s="23">
        <v>253.15691599751241</v>
      </c>
      <c r="M74" s="30">
        <v>1.5915794956833911E-3</v>
      </c>
      <c r="N74" s="16">
        <v>4.0211654317523582</v>
      </c>
      <c r="O74" s="17">
        <v>247.39402567413288</v>
      </c>
      <c r="P74" s="18">
        <v>1.5915794956833911E-3</v>
      </c>
      <c r="Q74" s="25">
        <v>3.9876850952739948</v>
      </c>
      <c r="R74" s="23">
        <v>240.66148852018293</v>
      </c>
      <c r="S74" s="30">
        <v>1.5915794956833911E-3</v>
      </c>
      <c r="T74" s="16">
        <v>4.0538112886046918</v>
      </c>
      <c r="U74" s="17">
        <v>255.44277654259369</v>
      </c>
      <c r="V74" s="18">
        <v>1.5915794956833911E-3</v>
      </c>
      <c r="W74" s="28">
        <v>4.0248988896092968</v>
      </c>
      <c r="X74" s="17">
        <v>249.51376767562147</v>
      </c>
      <c r="Y74" s="29">
        <v>1.5915794956833911E-3</v>
      </c>
      <c r="Z74" s="16">
        <v>3.990912638194863</v>
      </c>
      <c r="AA74" s="17">
        <v>242.46584736577122</v>
      </c>
      <c r="AB74" s="18">
        <v>1.5915794956833911E-3</v>
      </c>
      <c r="AC74" s="27"/>
    </row>
    <row r="75" spans="1:29" x14ac:dyDescent="0.35">
      <c r="A75" s="16">
        <v>9.25</v>
      </c>
      <c r="B75" s="16">
        <v>4.0579291946551548</v>
      </c>
      <c r="C75" s="17">
        <v>252.61030755497174</v>
      </c>
      <c r="D75" s="18">
        <v>1.4602453063813988E-3</v>
      </c>
      <c r="E75" s="28">
        <v>4.0302971520046453</v>
      </c>
      <c r="F75" s="17">
        <v>247.16336409913421</v>
      </c>
      <c r="G75" s="29">
        <v>1.4602453063813988E-3</v>
      </c>
      <c r="H75" s="16">
        <v>3.9986400090190437</v>
      </c>
      <c r="I75" s="17">
        <v>241.069993307977</v>
      </c>
      <c r="J75" s="18">
        <v>1.4602453063813988E-3</v>
      </c>
      <c r="K75" s="25">
        <v>4.0656494873509592</v>
      </c>
      <c r="L75" s="23">
        <v>257.22256548486337</v>
      </c>
      <c r="M75" s="30">
        <v>1.4602453063813988E-3</v>
      </c>
      <c r="N75" s="16">
        <v>4.0376163841995618</v>
      </c>
      <c r="O75" s="17">
        <v>251.43164205833244</v>
      </c>
      <c r="P75" s="18">
        <v>1.4602453063813988E-3</v>
      </c>
      <c r="Q75" s="25">
        <v>4.0049369774581063</v>
      </c>
      <c r="R75" s="23">
        <v>244.66642549764103</v>
      </c>
      <c r="S75" s="30">
        <v>1.4602453063813988E-3</v>
      </c>
      <c r="T75" s="16">
        <v>4.0694349436552706</v>
      </c>
      <c r="U75" s="17">
        <v>259.51221148624899</v>
      </c>
      <c r="V75" s="18">
        <v>1.4602453063813988E-3</v>
      </c>
      <c r="W75" s="28">
        <v>4.0412132217455587</v>
      </c>
      <c r="X75" s="17">
        <v>253.55498089736702</v>
      </c>
      <c r="Y75" s="29">
        <v>1.4602453063813988E-3</v>
      </c>
      <c r="Z75" s="16">
        <v>4.008046079887853</v>
      </c>
      <c r="AA75" s="17">
        <v>246.47389344565909</v>
      </c>
      <c r="AB75" s="18">
        <v>1.4602453063813988E-3</v>
      </c>
      <c r="AC75" s="27"/>
    </row>
    <row r="76" spans="1:29" x14ac:dyDescent="0.35">
      <c r="A76" s="16">
        <v>9.375</v>
      </c>
      <c r="B76" s="16">
        <v>4.0755459333803872</v>
      </c>
      <c r="C76" s="17">
        <v>256.68585348835211</v>
      </c>
      <c r="D76" s="18">
        <v>1.3454764860247848E-3</v>
      </c>
      <c r="E76" s="28">
        <v>4.0485879684295512</v>
      </c>
      <c r="F76" s="17">
        <v>251.21195206756377</v>
      </c>
      <c r="G76" s="29">
        <v>1.3454764860247848E-3</v>
      </c>
      <c r="H76" s="16">
        <v>4.0177000523686246</v>
      </c>
      <c r="I76" s="17">
        <v>245.08769336034561</v>
      </c>
      <c r="J76" s="18">
        <v>1.3454764860247848E-3</v>
      </c>
      <c r="K76" s="25">
        <v>4.0829812998252457</v>
      </c>
      <c r="L76" s="23">
        <v>261.3055467846886</v>
      </c>
      <c r="M76" s="30">
        <v>1.3454764860247848E-3</v>
      </c>
      <c r="N76" s="16">
        <v>4.0556375701755005</v>
      </c>
      <c r="O76" s="17">
        <v>255.48727962850793</v>
      </c>
      <c r="P76" s="18">
        <v>1.3454764860247848E-3</v>
      </c>
      <c r="Q76" s="25">
        <v>4.0237652783788658</v>
      </c>
      <c r="R76" s="23">
        <v>248.6901907760199</v>
      </c>
      <c r="S76" s="30">
        <v>1.3454764860247848E-3</v>
      </c>
      <c r="T76" s="16">
        <v>4.0866268506940928</v>
      </c>
      <c r="U76" s="17">
        <v>263.59883833694306</v>
      </c>
      <c r="V76" s="18">
        <v>1.3454764860247848E-3</v>
      </c>
      <c r="W76" s="28">
        <v>4.0591016610351405</v>
      </c>
      <c r="X76" s="17">
        <v>257.61408255840217</v>
      </c>
      <c r="Y76" s="29">
        <v>1.3454764860247848E-3</v>
      </c>
      <c r="Z76" s="16">
        <v>4.0267598626148668</v>
      </c>
      <c r="AA76" s="17">
        <v>250.50065330827397</v>
      </c>
      <c r="AB76" s="18">
        <v>1.3454764860247848E-3</v>
      </c>
      <c r="AC76" s="27"/>
    </row>
    <row r="77" spans="1:29" x14ac:dyDescent="0.35">
      <c r="A77" s="16">
        <v>9.5</v>
      </c>
      <c r="B77" s="16">
        <v>4.0888577738951852</v>
      </c>
      <c r="C77" s="17">
        <v>260.77471126224731</v>
      </c>
      <c r="D77" s="18">
        <v>1.2453116507205246E-3</v>
      </c>
      <c r="E77" s="28">
        <v>4.0625139071049947</v>
      </c>
      <c r="F77" s="17">
        <v>255.27446597466877</v>
      </c>
      <c r="G77" s="29">
        <v>1.2453116507205246E-3</v>
      </c>
      <c r="H77" s="16">
        <v>4.032327104987238</v>
      </c>
      <c r="I77" s="17">
        <v>249.12002046533286</v>
      </c>
      <c r="J77" s="18">
        <v>1.2453116507205246E-3</v>
      </c>
      <c r="K77" s="25">
        <v>4.0960336592248439</v>
      </c>
      <c r="L77" s="23">
        <v>265.40158044391342</v>
      </c>
      <c r="M77" s="30">
        <v>1.2453116507205246E-3</v>
      </c>
      <c r="N77" s="16">
        <v>4.0693181292342935</v>
      </c>
      <c r="O77" s="17">
        <v>259.55659775774222</v>
      </c>
      <c r="P77" s="18">
        <v>1.2453116507205246E-3</v>
      </c>
      <c r="Q77" s="25">
        <v>4.0381812749167691</v>
      </c>
      <c r="R77" s="23">
        <v>252.72837205093668</v>
      </c>
      <c r="S77" s="30">
        <v>1.2453116507205246E-3</v>
      </c>
      <c r="T77" s="16">
        <v>4.0995521909795283</v>
      </c>
      <c r="U77" s="17">
        <v>267.69839052792258</v>
      </c>
      <c r="V77" s="18">
        <v>1.2453116507205246E-3</v>
      </c>
      <c r="W77" s="28">
        <v>4.072661607474755</v>
      </c>
      <c r="X77" s="17">
        <v>261.68674416587692</v>
      </c>
      <c r="Y77" s="29">
        <v>1.2453116507205246E-3</v>
      </c>
      <c r="Z77" s="16">
        <v>4.0410716005031881</v>
      </c>
      <c r="AA77" s="17">
        <v>254.54172490877716</v>
      </c>
      <c r="AB77" s="18">
        <v>1.2453116507205246E-3</v>
      </c>
      <c r="AC77" s="27"/>
    </row>
    <row r="78" spans="1:29" x14ac:dyDescent="0.35">
      <c r="A78" s="16">
        <v>9.625</v>
      </c>
      <c r="B78" s="16">
        <v>4.0830837484722515</v>
      </c>
      <c r="C78" s="17">
        <v>264.85779501071954</v>
      </c>
      <c r="D78" s="18">
        <v>1.1563925189293585E-3</v>
      </c>
      <c r="E78" s="28">
        <v>4.0572517949147375</v>
      </c>
      <c r="F78" s="17">
        <v>259.33171776958352</v>
      </c>
      <c r="G78" s="29">
        <v>1.1563925189293585E-3</v>
      </c>
      <c r="H78" s="16">
        <v>4.0276503691940562</v>
      </c>
      <c r="I78" s="17">
        <v>253.14767083452691</v>
      </c>
      <c r="J78" s="18">
        <v>1.1563925189293585E-3</v>
      </c>
      <c r="K78" s="25">
        <v>4.090033639229028</v>
      </c>
      <c r="L78" s="23">
        <v>269.49161408314245</v>
      </c>
      <c r="M78" s="30">
        <v>1.1563925189293585E-3</v>
      </c>
      <c r="N78" s="16">
        <v>4.0638420407514566</v>
      </c>
      <c r="O78" s="17">
        <v>263.62043979849369</v>
      </c>
      <c r="P78" s="18">
        <v>1.1563925189293585E-3</v>
      </c>
      <c r="Q78" s="25">
        <v>4.0333206408426472</v>
      </c>
      <c r="R78" s="23">
        <v>256.76169269177933</v>
      </c>
      <c r="S78" s="30">
        <v>1.1563925189293585E-3</v>
      </c>
      <c r="T78" s="16">
        <v>4.093441575830318</v>
      </c>
      <c r="U78" s="17">
        <v>271.79183210375288</v>
      </c>
      <c r="V78" s="18">
        <v>1.1563925189293585E-3</v>
      </c>
      <c r="W78" s="28">
        <v>4.0670805149866451</v>
      </c>
      <c r="X78" s="17">
        <v>265.75382468086354</v>
      </c>
      <c r="Y78" s="29">
        <v>1.1563925189293585E-3</v>
      </c>
      <c r="Z78" s="16">
        <v>4.0361198493580472</v>
      </c>
      <c r="AA78" s="17">
        <v>258.5778447581352</v>
      </c>
      <c r="AB78" s="18">
        <v>1.1563925189293585E-3</v>
      </c>
      <c r="AC78" s="27"/>
    </row>
    <row r="79" spans="1:29" x14ac:dyDescent="0.35">
      <c r="A79" s="16">
        <v>9.75</v>
      </c>
      <c r="B79" s="16">
        <v>4.0642412783216235</v>
      </c>
      <c r="C79" s="17">
        <v>268.92203628904116</v>
      </c>
      <c r="D79" s="18">
        <v>1.0765101939705984E-3</v>
      </c>
      <c r="E79" s="28">
        <v>4.0388645418417459</v>
      </c>
      <c r="F79" s="17">
        <v>263.37058231142527</v>
      </c>
      <c r="G79" s="29">
        <v>1.0765101939705984E-3</v>
      </c>
      <c r="H79" s="16">
        <v>4.0097847671223104</v>
      </c>
      <c r="I79" s="17">
        <v>257.15745560164919</v>
      </c>
      <c r="J79" s="18">
        <v>1.0765101939705984E-3</v>
      </c>
      <c r="K79" s="25">
        <v>4.0709853165905807</v>
      </c>
      <c r="L79" s="23">
        <v>273.56259939973302</v>
      </c>
      <c r="M79" s="30">
        <v>1.0765101939705984E-3</v>
      </c>
      <c r="N79" s="16">
        <v>4.0452600982887743</v>
      </c>
      <c r="O79" s="17">
        <v>267.66569989678248</v>
      </c>
      <c r="P79" s="18">
        <v>1.0765101939705984E-3</v>
      </c>
      <c r="Q79" s="25">
        <v>4.0152874142152539</v>
      </c>
      <c r="R79" s="23">
        <v>260.7769801059946</v>
      </c>
      <c r="S79" s="30">
        <v>1.0765101939705984E-3</v>
      </c>
      <c r="T79" s="16">
        <v>4.0742922840032989</v>
      </c>
      <c r="U79" s="17">
        <v>275.8661243877562</v>
      </c>
      <c r="V79" s="18">
        <v>1.0765101939705984E-3</v>
      </c>
      <c r="W79" s="28">
        <v>4.0484028365936222</v>
      </c>
      <c r="X79" s="17">
        <v>269.80222751745714</v>
      </c>
      <c r="Y79" s="29">
        <v>1.0765101939705984E-3</v>
      </c>
      <c r="Z79" s="16">
        <v>4.018003839677962</v>
      </c>
      <c r="AA79" s="17">
        <v>262.59584859781319</v>
      </c>
      <c r="AB79" s="18">
        <v>1.0765101939705984E-3</v>
      </c>
      <c r="AC79" s="27"/>
    </row>
    <row r="80" spans="1:29" x14ac:dyDescent="0.35">
      <c r="A80" s="16">
        <v>9.875</v>
      </c>
      <c r="B80" s="16">
        <v>4.0426891268647074</v>
      </c>
      <c r="C80" s="17">
        <v>272.96472541590589</v>
      </c>
      <c r="D80" s="18">
        <v>1.0049828416453686E-3</v>
      </c>
      <c r="E80" s="28">
        <v>4.0178152123680917</v>
      </c>
      <c r="F80" s="17">
        <v>267.38839752379334</v>
      </c>
      <c r="G80" s="29">
        <v>1.0049828416453686E-3</v>
      </c>
      <c r="H80" s="16">
        <v>3.9893098652538468</v>
      </c>
      <c r="I80" s="17">
        <v>261.14676546690305</v>
      </c>
      <c r="J80" s="18">
        <v>1.0049828416453686E-3</v>
      </c>
      <c r="K80" s="25">
        <v>4.0492218902398349</v>
      </c>
      <c r="L80" s="23">
        <v>277.61182128997285</v>
      </c>
      <c r="M80" s="30">
        <v>1.0049828416453686E-3</v>
      </c>
      <c r="N80" s="16">
        <v>4.0240106069308412</v>
      </c>
      <c r="O80" s="17">
        <v>271.68971050371334</v>
      </c>
      <c r="P80" s="18">
        <v>1.0049828416453686E-3</v>
      </c>
      <c r="Q80" s="25">
        <v>3.9946406723758994</v>
      </c>
      <c r="R80" s="23">
        <v>264.7716207783705</v>
      </c>
      <c r="S80" s="30">
        <v>1.0049828416453686E-3</v>
      </c>
      <c r="T80" s="16">
        <v>4.0524253780785751</v>
      </c>
      <c r="U80" s="17">
        <v>279.91854976583477</v>
      </c>
      <c r="V80" s="18">
        <v>1.0049828416453686E-3</v>
      </c>
      <c r="W80" s="28">
        <v>4.0270551639909913</v>
      </c>
      <c r="X80" s="17">
        <v>273.82928268144815</v>
      </c>
      <c r="Y80" s="29">
        <v>1.0049828416453686E-3</v>
      </c>
      <c r="Z80" s="16">
        <v>3.9972721024295126</v>
      </c>
      <c r="AA80" s="17">
        <v>266.59312070024271</v>
      </c>
      <c r="AB80" s="18">
        <v>1.0049828416453686E-3</v>
      </c>
      <c r="AC80" s="27"/>
    </row>
    <row r="81" spans="1:29" x14ac:dyDescent="0.35">
      <c r="A81" s="16">
        <v>10</v>
      </c>
      <c r="B81" s="16">
        <v>4.0284699703081843</v>
      </c>
      <c r="C81" s="17">
        <v>276.9931953862141</v>
      </c>
      <c r="D81" s="18">
        <v>9.4106160020866216E-4</v>
      </c>
      <c r="E81" s="28">
        <v>4.0040596919648817</v>
      </c>
      <c r="F81" s="17">
        <v>271.39245721575821</v>
      </c>
      <c r="G81" s="29">
        <v>9.4106160020866216E-4</v>
      </c>
      <c r="H81" s="16">
        <v>3.9760855705580216</v>
      </c>
      <c r="I81" s="17">
        <v>265.12285103746109</v>
      </c>
      <c r="J81" s="18">
        <v>9.4106160020866216E-4</v>
      </c>
      <c r="K81" s="25">
        <v>4.0348060073574992</v>
      </c>
      <c r="L81" s="23">
        <v>281.64662729733033</v>
      </c>
      <c r="M81" s="30">
        <v>9.4106160020866216E-4</v>
      </c>
      <c r="N81" s="16">
        <v>4.0100692200241648</v>
      </c>
      <c r="O81" s="17">
        <v>275.69977972373749</v>
      </c>
      <c r="P81" s="18">
        <v>9.4106160020866216E-4</v>
      </c>
      <c r="Q81" s="25">
        <v>3.9812562673098926</v>
      </c>
      <c r="R81" s="23">
        <v>268.75287704568041</v>
      </c>
      <c r="S81" s="30">
        <v>9.4106160020866216E-4</v>
      </c>
      <c r="T81" s="16">
        <v>4.0379132190863096</v>
      </c>
      <c r="U81" s="17">
        <v>283.95646298492107</v>
      </c>
      <c r="V81" s="18">
        <v>9.4106160020866216E-4</v>
      </c>
      <c r="W81" s="28">
        <v>4.0130223052381311</v>
      </c>
      <c r="X81" s="17">
        <v>277.84230498668626</v>
      </c>
      <c r="Y81" s="29">
        <v>9.4106160020866216E-4</v>
      </c>
      <c r="Z81" s="16">
        <v>3.9838085249281381</v>
      </c>
      <c r="AA81" s="17">
        <v>270.57692922517083</v>
      </c>
      <c r="AB81" s="18">
        <v>9.4106160020866216E-4</v>
      </c>
      <c r="AC81" s="27"/>
    </row>
    <row r="82" spans="1:29" x14ac:dyDescent="0.35">
      <c r="A82" s="16">
        <v>10.125</v>
      </c>
      <c r="B82" s="16">
        <v>4.0378296183188134</v>
      </c>
      <c r="C82" s="17">
        <v>281.03102500453292</v>
      </c>
      <c r="D82" s="18">
        <v>8.8303827790181685E-4</v>
      </c>
      <c r="E82" s="28">
        <v>4.0139437656624057</v>
      </c>
      <c r="F82" s="17">
        <v>275.40640098142063</v>
      </c>
      <c r="G82" s="29">
        <v>8.8303827790181685E-4</v>
      </c>
      <c r="H82" s="16">
        <v>3.9865688041225833</v>
      </c>
      <c r="I82" s="17">
        <v>269.10941984158364</v>
      </c>
      <c r="J82" s="18">
        <v>8.8303827790181685E-4</v>
      </c>
      <c r="K82" s="25">
        <v>4.0439604018661095</v>
      </c>
      <c r="L82" s="23">
        <v>285.69058769919644</v>
      </c>
      <c r="M82" s="30">
        <v>8.8303827790181685E-4</v>
      </c>
      <c r="N82" s="16">
        <v>4.0197588616408577</v>
      </c>
      <c r="O82" s="17">
        <v>279.71953858537836</v>
      </c>
      <c r="P82" s="18">
        <v>8.8303827790181685E-4</v>
      </c>
      <c r="Q82" s="25">
        <v>3.9915725705831968</v>
      </c>
      <c r="R82" s="23">
        <v>272.74444961626358</v>
      </c>
      <c r="S82" s="30">
        <v>8.8303827790181685E-4</v>
      </c>
      <c r="T82" s="16">
        <v>4.0469667220765118</v>
      </c>
      <c r="U82" s="17">
        <v>288.00342970699757</v>
      </c>
      <c r="V82" s="18">
        <v>8.8303827790181685E-4</v>
      </c>
      <c r="W82" s="28">
        <v>4.0226164510395508</v>
      </c>
      <c r="X82" s="17">
        <v>281.8649214377258</v>
      </c>
      <c r="Y82" s="29">
        <v>8.8303827790181685E-4</v>
      </c>
      <c r="Z82" s="16">
        <v>3.9940422062239933</v>
      </c>
      <c r="AA82" s="17">
        <v>274.57097143139481</v>
      </c>
      <c r="AB82" s="18">
        <v>8.8303827790181685E-4</v>
      </c>
      <c r="AC82" s="27"/>
    </row>
    <row r="83" spans="1:29" x14ac:dyDescent="0.35">
      <c r="A83" s="16">
        <v>10.25</v>
      </c>
      <c r="B83" s="16">
        <v>4.0514517284208518</v>
      </c>
      <c r="C83" s="17">
        <v>285.08247673295375</v>
      </c>
      <c r="D83" s="18">
        <v>8.3170876885323272E-4</v>
      </c>
      <c r="E83" s="28">
        <v>4.0282210458772179</v>
      </c>
      <c r="F83" s="17">
        <v>279.43462202729785</v>
      </c>
      <c r="G83" s="29">
        <v>8.3170876885323272E-4</v>
      </c>
      <c r="H83" s="16">
        <v>4.0015936497850451</v>
      </c>
      <c r="I83" s="17">
        <v>273.11101349136868</v>
      </c>
      <c r="J83" s="18">
        <v>8.3170876885323272E-4</v>
      </c>
      <c r="K83" s="25">
        <v>4.057353185603394</v>
      </c>
      <c r="L83" s="23">
        <v>289.74794088479985</v>
      </c>
      <c r="M83" s="30">
        <v>8.3170876885323272E-4</v>
      </c>
      <c r="N83" s="16">
        <v>4.0338194320129084</v>
      </c>
      <c r="O83" s="17">
        <v>283.75335801739129</v>
      </c>
      <c r="P83" s="18">
        <v>8.3170876885323272E-4</v>
      </c>
      <c r="Q83" s="25">
        <v>4.0064112039892557</v>
      </c>
      <c r="R83" s="23">
        <v>276.75086082025285</v>
      </c>
      <c r="S83" s="30">
        <v>8.3170876885323272E-4</v>
      </c>
      <c r="T83" s="16">
        <v>4.0602471612811568</v>
      </c>
      <c r="U83" s="17">
        <v>292.06367686827872</v>
      </c>
      <c r="V83" s="18">
        <v>8.3170876885323272E-4</v>
      </c>
      <c r="W83" s="28">
        <v>4.0365701950113015</v>
      </c>
      <c r="X83" s="17">
        <v>285.90149163273708</v>
      </c>
      <c r="Y83" s="29">
        <v>8.3170876885323272E-4</v>
      </c>
      <c r="Z83" s="16">
        <v>4.0087887093320846</v>
      </c>
      <c r="AA83" s="17">
        <v>278.57976014072688</v>
      </c>
      <c r="AB83" s="18">
        <v>8.3170876885323272E-4</v>
      </c>
      <c r="AC83" s="27"/>
    </row>
    <row r="84" spans="1:29" x14ac:dyDescent="0.35">
      <c r="A84" s="16">
        <v>10.375</v>
      </c>
      <c r="B84" s="16">
        <v>4.0676116250039431</v>
      </c>
      <c r="C84" s="17">
        <v>289.15008835795771</v>
      </c>
      <c r="D84" s="18">
        <v>7.8703284419411686E-4</v>
      </c>
      <c r="E84" s="28">
        <v>4.0450487230111127</v>
      </c>
      <c r="F84" s="17">
        <v>283.47967075030897</v>
      </c>
      <c r="G84" s="29">
        <v>7.8703284419411686E-4</v>
      </c>
      <c r="H84" s="16">
        <v>4.01918341544288</v>
      </c>
      <c r="I84" s="17">
        <v>277.13019690681153</v>
      </c>
      <c r="J84" s="18">
        <v>7.8703284419411686E-4</v>
      </c>
      <c r="K84" s="25">
        <v>4.0732878907863928</v>
      </c>
      <c r="L84" s="23">
        <v>293.82122877558623</v>
      </c>
      <c r="M84" s="30">
        <v>7.8703284419411686E-4</v>
      </c>
      <c r="N84" s="16">
        <v>4.0504340299761887</v>
      </c>
      <c r="O84" s="17">
        <v>287.80379204736749</v>
      </c>
      <c r="P84" s="18">
        <v>7.8703284419411686E-4</v>
      </c>
      <c r="Q84" s="25">
        <v>4.023818109922634</v>
      </c>
      <c r="R84" s="23">
        <v>280.77467893017547</v>
      </c>
      <c r="S84" s="30">
        <v>7.8703284419411686E-4</v>
      </c>
      <c r="T84" s="16">
        <v>4.0760714619903338</v>
      </c>
      <c r="U84" s="17">
        <v>296.13974833026907</v>
      </c>
      <c r="V84" s="18">
        <v>7.8703284419411686E-4</v>
      </c>
      <c r="W84" s="28">
        <v>4.0530802221185924</v>
      </c>
      <c r="X84" s="17">
        <v>289.95457185485566</v>
      </c>
      <c r="Y84" s="29">
        <v>7.8703284419411686E-4</v>
      </c>
      <c r="Z84" s="16">
        <v>4.026105040334178</v>
      </c>
      <c r="AA84" s="17">
        <v>282.60586518106106</v>
      </c>
      <c r="AB84" s="18">
        <v>7.8703284419411686E-4</v>
      </c>
      <c r="AC84" s="27"/>
    </row>
    <row r="85" spans="1:29" x14ac:dyDescent="0.35">
      <c r="A85" s="16">
        <v>10.5</v>
      </c>
      <c r="B85" s="16">
        <v>4.0773401520432291</v>
      </c>
      <c r="C85" s="17">
        <v>293.22742851000095</v>
      </c>
      <c r="D85" s="18">
        <v>7.4900645885267567E-4</v>
      </c>
      <c r="E85" s="28">
        <v>4.0553672862832268</v>
      </c>
      <c r="F85" s="17">
        <v>287.5350380365922</v>
      </c>
      <c r="G85" s="29">
        <v>7.4900645885267567E-4</v>
      </c>
      <c r="H85" s="16">
        <v>4.0301756878896526</v>
      </c>
      <c r="I85" s="17">
        <v>281.16037259470119</v>
      </c>
      <c r="J85" s="18">
        <v>7.4900645885267567E-4</v>
      </c>
      <c r="K85" s="25">
        <v>4.082814912320532</v>
      </c>
      <c r="L85" s="23">
        <v>297.90404368790678</v>
      </c>
      <c r="M85" s="30">
        <v>7.4900645885267567E-4</v>
      </c>
      <c r="N85" s="16">
        <v>4.0605623082838092</v>
      </c>
      <c r="O85" s="17">
        <v>291.8643543556513</v>
      </c>
      <c r="P85" s="18">
        <v>7.4900645885267567E-4</v>
      </c>
      <c r="Q85" s="25">
        <v>4.0346469487730259</v>
      </c>
      <c r="R85" s="23">
        <v>284.80932587894847</v>
      </c>
      <c r="S85" s="30">
        <v>7.4900645885267567E-4</v>
      </c>
      <c r="T85" s="16">
        <v>4.0854999516530945</v>
      </c>
      <c r="U85" s="17">
        <v>300.22524828192218</v>
      </c>
      <c r="V85" s="18">
        <v>7.4900645885267567E-4</v>
      </c>
      <c r="W85" s="28">
        <v>4.0631150062918602</v>
      </c>
      <c r="X85" s="17">
        <v>294.01768686114752</v>
      </c>
      <c r="Y85" s="29">
        <v>7.4900645885267567E-4</v>
      </c>
      <c r="Z85" s="16">
        <v>4.0368532039303489</v>
      </c>
      <c r="AA85" s="17">
        <v>286.64271838499144</v>
      </c>
      <c r="AB85" s="18">
        <v>7.4900645885267567E-4</v>
      </c>
      <c r="AC85" s="27"/>
    </row>
    <row r="86" spans="1:29" x14ac:dyDescent="0.35">
      <c r="A86" s="16">
        <v>10.625</v>
      </c>
      <c r="B86" s="16">
        <v>4.0768240554320041</v>
      </c>
      <c r="C86" s="17">
        <v>297.30425256543293</v>
      </c>
      <c r="D86" s="18">
        <v>7.1803286818367075E-4</v>
      </c>
      <c r="E86" s="28">
        <v>4.0551915355723791</v>
      </c>
      <c r="F86" s="17">
        <v>291.59022957216456</v>
      </c>
      <c r="G86" s="29">
        <v>7.1803286818367075E-4</v>
      </c>
      <c r="H86" s="16">
        <v>4.030389536426167</v>
      </c>
      <c r="I86" s="17">
        <v>285.19076213112737</v>
      </c>
      <c r="J86" s="18">
        <v>7.1803286818367075E-4</v>
      </c>
      <c r="K86" s="25">
        <v>4.0821584994721878</v>
      </c>
      <c r="L86" s="23">
        <v>301.98620218737898</v>
      </c>
      <c r="M86" s="30">
        <v>7.1803286818367075E-4</v>
      </c>
      <c r="N86" s="16">
        <v>4.0602533640752867</v>
      </c>
      <c r="O86" s="17">
        <v>295.92460771972657</v>
      </c>
      <c r="P86" s="18">
        <v>7.1803286818367075E-4</v>
      </c>
      <c r="Q86" s="25">
        <v>4.0347460953335368</v>
      </c>
      <c r="R86" s="23">
        <v>288.84407197428203</v>
      </c>
      <c r="S86" s="30">
        <v>7.1803286818367075E-4</v>
      </c>
      <c r="T86" s="16">
        <v>4.0847746176727666</v>
      </c>
      <c r="U86" s="17">
        <v>304.31002289959497</v>
      </c>
      <c r="V86" s="18">
        <v>7.1803286818367075E-4</v>
      </c>
      <c r="W86" s="28">
        <v>4.0627405960144278</v>
      </c>
      <c r="X86" s="17">
        <v>298.08042745716193</v>
      </c>
      <c r="Y86" s="29">
        <v>7.1803286818367075E-4</v>
      </c>
      <c r="Z86" s="16">
        <v>4.0368956171057544</v>
      </c>
      <c r="AA86" s="17">
        <v>290.6796140020972</v>
      </c>
      <c r="AB86" s="18">
        <v>7.1803286818367075E-4</v>
      </c>
      <c r="AC86" s="27"/>
    </row>
    <row r="87" spans="1:29" x14ac:dyDescent="0.35">
      <c r="A87" s="16">
        <v>10.75</v>
      </c>
      <c r="B87" s="16">
        <v>4.0587694306380104</v>
      </c>
      <c r="C87" s="17">
        <v>301.36302199607093</v>
      </c>
      <c r="D87" s="18">
        <v>6.939168133540956E-4</v>
      </c>
      <c r="E87" s="28">
        <v>4.0374485797499071</v>
      </c>
      <c r="F87" s="17">
        <v>295.62767815191449</v>
      </c>
      <c r="G87" s="29">
        <v>6.939168133540956E-4</v>
      </c>
      <c r="H87" s="16">
        <v>4.0130028253223511</v>
      </c>
      <c r="I87" s="17">
        <v>289.20376495644973</v>
      </c>
      <c r="J87" s="18">
        <v>6.939168133540956E-4</v>
      </c>
      <c r="K87" s="25">
        <v>4.0639727107541521</v>
      </c>
      <c r="L87" s="23">
        <v>306.05017489813315</v>
      </c>
      <c r="M87" s="30">
        <v>6.939168133540956E-4</v>
      </c>
      <c r="N87" s="16">
        <v>4.0423860009213222</v>
      </c>
      <c r="O87" s="17">
        <v>299.96699372064791</v>
      </c>
      <c r="P87" s="18">
        <v>6.939168133540956E-4</v>
      </c>
      <c r="Q87" s="25">
        <v>4.0172522461105684</v>
      </c>
      <c r="R87" s="23">
        <v>292.86132422039259</v>
      </c>
      <c r="S87" s="30">
        <v>6.939168133540956E-4</v>
      </c>
      <c r="T87" s="16">
        <v>4.0665245994109682</v>
      </c>
      <c r="U87" s="17">
        <v>308.37654749900594</v>
      </c>
      <c r="V87" s="18">
        <v>6.939168133540956E-4</v>
      </c>
      <c r="W87" s="28">
        <v>4.0448121832265098</v>
      </c>
      <c r="X87" s="17">
        <v>302.12523964038843</v>
      </c>
      <c r="Y87" s="29">
        <v>6.939168133540956E-4</v>
      </c>
      <c r="Z87" s="16">
        <v>4.0193490465183821</v>
      </c>
      <c r="AA87" s="17">
        <v>294.69896304861555</v>
      </c>
      <c r="AB87" s="18">
        <v>6.939168133540956E-4</v>
      </c>
      <c r="AC87" s="27"/>
    </row>
    <row r="88" spans="1:29" x14ac:dyDescent="0.35">
      <c r="A88" s="16">
        <v>10.875</v>
      </c>
      <c r="B88" s="16">
        <v>4.039053910386853</v>
      </c>
      <c r="C88" s="17">
        <v>305.40207590645775</v>
      </c>
      <c r="D88" s="18">
        <v>6.7320041137504719E-4</v>
      </c>
      <c r="E88" s="28">
        <v>4.0180537758229526</v>
      </c>
      <c r="F88" s="17">
        <v>299.64573192773747</v>
      </c>
      <c r="G88" s="29">
        <v>6.7320041137504719E-4</v>
      </c>
      <c r="H88" s="16">
        <v>3.9939740635412577</v>
      </c>
      <c r="I88" s="17">
        <v>293.19773901999099</v>
      </c>
      <c r="J88" s="18">
        <v>6.7320041137504719E-4</v>
      </c>
      <c r="K88" s="25">
        <v>4.0441266124535185</v>
      </c>
      <c r="L88" s="23">
        <v>310.09430151058666</v>
      </c>
      <c r="M88" s="30">
        <v>6.7320041137504719E-4</v>
      </c>
      <c r="N88" s="16">
        <v>4.0228674148366119</v>
      </c>
      <c r="O88" s="17">
        <v>303.98986113548455</v>
      </c>
      <c r="P88" s="18">
        <v>6.7320041137504719E-4</v>
      </c>
      <c r="Q88" s="25">
        <v>3.9981169975835122</v>
      </c>
      <c r="R88" s="23">
        <v>296.8594412179761</v>
      </c>
      <c r="S88" s="30">
        <v>6.7320041137504719E-4</v>
      </c>
      <c r="T88" s="16">
        <v>4.0466144923332026</v>
      </c>
      <c r="U88" s="17">
        <v>312.42316199133916</v>
      </c>
      <c r="V88" s="18">
        <v>6.7320041137504719E-4</v>
      </c>
      <c r="W88" s="28">
        <v>4.0252328386886784</v>
      </c>
      <c r="X88" s="17">
        <v>306.15047247907711</v>
      </c>
      <c r="Y88" s="29">
        <v>6.7320041137504719E-4</v>
      </c>
      <c r="Z88" s="16">
        <v>4.0001610721980461</v>
      </c>
      <c r="AA88" s="17">
        <v>298.69912412081362</v>
      </c>
      <c r="AB88" s="18">
        <v>6.7320041137504719E-4</v>
      </c>
      <c r="AC88" s="27"/>
    </row>
    <row r="89" spans="1:29" x14ac:dyDescent="0.35">
      <c r="A89" s="16">
        <v>11</v>
      </c>
      <c r="B89" s="16">
        <v>4.0230061890263391</v>
      </c>
      <c r="C89" s="17">
        <v>309.42508209548407</v>
      </c>
      <c r="D89" s="18">
        <v>6.5460858682627246E-4</v>
      </c>
      <c r="E89" s="28">
        <v>4.0023181585573173</v>
      </c>
      <c r="F89" s="17">
        <v>303.6480500862948</v>
      </c>
      <c r="G89" s="29">
        <v>6.5460858682627246E-4</v>
      </c>
      <c r="H89" s="16">
        <v>3.9785941224142363</v>
      </c>
      <c r="I89" s="17">
        <v>297.17633314240521</v>
      </c>
      <c r="J89" s="18">
        <v>6.5460858682627246E-4</v>
      </c>
      <c r="K89" s="25">
        <v>4.0279533798539546</v>
      </c>
      <c r="L89" s="23">
        <v>314.12225489044062</v>
      </c>
      <c r="M89" s="30">
        <v>6.5460858682627246E-4</v>
      </c>
      <c r="N89" s="16">
        <v>4.0070125843412834</v>
      </c>
      <c r="O89" s="17">
        <v>307.99687371982583</v>
      </c>
      <c r="P89" s="18">
        <v>6.5460858682627246E-4</v>
      </c>
      <c r="Q89" s="25">
        <v>3.982634464864133</v>
      </c>
      <c r="R89" s="23">
        <v>300.84207568284023</v>
      </c>
      <c r="S89" s="30">
        <v>6.5460858682627246E-4</v>
      </c>
      <c r="T89" s="16">
        <v>4.0303794078235518</v>
      </c>
      <c r="U89" s="17">
        <v>316.4535413991627</v>
      </c>
      <c r="V89" s="18">
        <v>6.5460858682627246E-4</v>
      </c>
      <c r="W89" s="28">
        <v>4.0093194354376127</v>
      </c>
      <c r="X89" s="17">
        <v>310.1597919145147</v>
      </c>
      <c r="Y89" s="29">
        <v>6.5460858682627246E-4</v>
      </c>
      <c r="Z89" s="16">
        <v>3.9846279632238777</v>
      </c>
      <c r="AA89" s="17">
        <v>302.68375208403751</v>
      </c>
      <c r="AB89" s="18">
        <v>6.5460858682627246E-4</v>
      </c>
      <c r="AC89" s="27"/>
    </row>
    <row r="90" spans="1:29" x14ac:dyDescent="0.35">
      <c r="A90" s="16">
        <v>11.125</v>
      </c>
      <c r="B90" s="16">
        <v>4.0326092365354977</v>
      </c>
      <c r="C90" s="17">
        <v>313.45769133201958</v>
      </c>
      <c r="D90" s="18">
        <v>6.3692080605381681E-4</v>
      </c>
      <c r="E90" s="28">
        <v>4.0122647592013418</v>
      </c>
      <c r="F90" s="17">
        <v>307.66031484549615</v>
      </c>
      <c r="G90" s="29">
        <v>6.3692080605381681E-4</v>
      </c>
      <c r="H90" s="16">
        <v>3.9889317042350085</v>
      </c>
      <c r="I90" s="17">
        <v>301.16526484664024</v>
      </c>
      <c r="J90" s="18">
        <v>6.3692080605381681E-4</v>
      </c>
      <c r="K90" s="25">
        <v>4.0374267792387704</v>
      </c>
      <c r="L90" s="23">
        <v>318.1596816696794</v>
      </c>
      <c r="M90" s="30">
        <v>6.3692080605381681E-4</v>
      </c>
      <c r="N90" s="16">
        <v>4.0168363309114063</v>
      </c>
      <c r="O90" s="17">
        <v>312.01371005073725</v>
      </c>
      <c r="P90" s="18">
        <v>6.3692080605381681E-4</v>
      </c>
      <c r="Q90" s="25">
        <v>3.992866443283515</v>
      </c>
      <c r="R90" s="23">
        <v>304.83494212612374</v>
      </c>
      <c r="S90" s="30">
        <v>6.3692080605381681E-4</v>
      </c>
      <c r="T90" s="16">
        <v>4.0397893884936806</v>
      </c>
      <c r="U90" s="17">
        <v>320.49333078765636</v>
      </c>
      <c r="V90" s="18">
        <v>6.3692080605381681E-4</v>
      </c>
      <c r="W90" s="28">
        <v>4.0190827584323765</v>
      </c>
      <c r="X90" s="17">
        <v>314.17887467294707</v>
      </c>
      <c r="Y90" s="29">
        <v>6.3692080605381681E-4</v>
      </c>
      <c r="Z90" s="16">
        <v>3.9948076088863398</v>
      </c>
      <c r="AA90" s="17">
        <v>306.67855969292384</v>
      </c>
      <c r="AB90" s="18">
        <v>6.3692080605381681E-4</v>
      </c>
      <c r="AC90" s="27"/>
    </row>
    <row r="91" spans="1:29" x14ac:dyDescent="0.35">
      <c r="A91" s="16">
        <v>11.25</v>
      </c>
      <c r="B91" s="16">
        <v>4.0359488828881958</v>
      </c>
      <c r="C91" s="17">
        <v>317.49364021490777</v>
      </c>
      <c r="D91" s="18">
        <v>6.2046605651034812E-4</v>
      </c>
      <c r="E91" s="28">
        <v>4.0160161268839021</v>
      </c>
      <c r="F91" s="17">
        <v>311.67633097238007</v>
      </c>
      <c r="G91" s="29">
        <v>6.2046605651034812E-4</v>
      </c>
      <c r="H91" s="16">
        <v>3.9931512926215027</v>
      </c>
      <c r="I91" s="17">
        <v>305.15841613926176</v>
      </c>
      <c r="J91" s="18">
        <v>6.2046605651034812E-4</v>
      </c>
      <c r="K91" s="25">
        <v>4.0406257278483757</v>
      </c>
      <c r="L91" s="23">
        <v>322.20030739752775</v>
      </c>
      <c r="M91" s="30">
        <v>6.2046605651034812E-4</v>
      </c>
      <c r="N91" s="16">
        <v>4.0204546788427615</v>
      </c>
      <c r="O91" s="17">
        <v>316.03416472958003</v>
      </c>
      <c r="P91" s="18">
        <v>6.2046605651034812E-4</v>
      </c>
      <c r="Q91" s="25">
        <v>3.996971578407245</v>
      </c>
      <c r="R91" s="23">
        <v>308.83191370453096</v>
      </c>
      <c r="S91" s="30">
        <v>6.2046605651034812E-4</v>
      </c>
      <c r="T91" s="16">
        <v>4.0429194893713172</v>
      </c>
      <c r="U91" s="17">
        <v>324.5362502770277</v>
      </c>
      <c r="V91" s="18">
        <v>6.2046605651034812E-4</v>
      </c>
      <c r="W91" s="28">
        <v>4.0226358146811121</v>
      </c>
      <c r="X91" s="17">
        <v>318.20151048762818</v>
      </c>
      <c r="Y91" s="29">
        <v>6.2046605651034812E-4</v>
      </c>
      <c r="Z91" s="16">
        <v>3.9988562228753448</v>
      </c>
      <c r="AA91" s="17">
        <v>310.6774159157992</v>
      </c>
      <c r="AB91" s="18">
        <v>6.2046605651034812E-4</v>
      </c>
      <c r="AC91" s="27"/>
    </row>
    <row r="92" spans="1:29" x14ac:dyDescent="0.35">
      <c r="A92" s="16">
        <v>11.375</v>
      </c>
      <c r="B92" s="16">
        <v>4.0323827887185733</v>
      </c>
      <c r="C92" s="17">
        <v>321.52602300362634</v>
      </c>
      <c r="D92" s="18">
        <v>6.0511646440895535E-4</v>
      </c>
      <c r="E92" s="28">
        <v>4.0128146364476365</v>
      </c>
      <c r="F92" s="17">
        <v>315.68914560882769</v>
      </c>
      <c r="G92" s="29">
        <v>6.0511646440895535E-4</v>
      </c>
      <c r="H92" s="16">
        <v>3.9903639354322236</v>
      </c>
      <c r="I92" s="17">
        <v>309.148780074694</v>
      </c>
      <c r="J92" s="18">
        <v>6.0511646440895535E-4</v>
      </c>
      <c r="K92" s="25">
        <v>4.0369325393178608</v>
      </c>
      <c r="L92" s="23">
        <v>326.23723993684564</v>
      </c>
      <c r="M92" s="30">
        <v>6.0511646440895535E-4</v>
      </c>
      <c r="N92" s="16">
        <v>4.017132897504232</v>
      </c>
      <c r="O92" s="17">
        <v>320.05129762708424</v>
      </c>
      <c r="P92" s="18">
        <v>6.0511646440895535E-4</v>
      </c>
      <c r="Q92" s="25">
        <v>3.9940805340223897</v>
      </c>
      <c r="R92" s="23">
        <v>312.82599423855333</v>
      </c>
      <c r="S92" s="30">
        <v>6.0511646440895535E-4</v>
      </c>
      <c r="T92" s="16">
        <v>4.0391639822008276</v>
      </c>
      <c r="U92" s="17">
        <v>328.57541425922852</v>
      </c>
      <c r="V92" s="18">
        <v>6.0511646440895535E-4</v>
      </c>
      <c r="W92" s="28">
        <v>4.0192547150911579</v>
      </c>
      <c r="X92" s="17">
        <v>322.22076520271935</v>
      </c>
      <c r="Y92" s="29">
        <v>6.0511646440895535E-4</v>
      </c>
      <c r="Z92" s="16">
        <v>3.9959141842531092</v>
      </c>
      <c r="AA92" s="17">
        <v>314.67333010005228</v>
      </c>
      <c r="AB92" s="18">
        <v>6.0511646440895535E-4</v>
      </c>
      <c r="AC92" s="27"/>
    </row>
    <row r="93" spans="1:29" x14ac:dyDescent="0.35">
      <c r="A93" s="16">
        <v>11.5</v>
      </c>
      <c r="B93" s="16">
        <v>4.0257760950284069</v>
      </c>
      <c r="C93" s="17">
        <v>325.55179909865473</v>
      </c>
      <c r="D93" s="18">
        <v>5.9094948635969266E-4</v>
      </c>
      <c r="E93" s="28">
        <v>4.0065060530432692</v>
      </c>
      <c r="F93" s="17">
        <v>319.69565166187095</v>
      </c>
      <c r="G93" s="29">
        <v>5.9094948635969266E-4</v>
      </c>
      <c r="H93" s="16">
        <v>3.9843931069629246</v>
      </c>
      <c r="I93" s="17">
        <v>313.1331731816569</v>
      </c>
      <c r="J93" s="18">
        <v>5.9094948635969266E-4</v>
      </c>
      <c r="K93" s="25">
        <v>4.0302157950996165</v>
      </c>
      <c r="L93" s="23">
        <v>330.26745573194523</v>
      </c>
      <c r="M93" s="30">
        <v>5.9094948635969266E-4</v>
      </c>
      <c r="N93" s="16">
        <v>4.0107198385908829</v>
      </c>
      <c r="O93" s="17">
        <v>324.06201746567513</v>
      </c>
      <c r="P93" s="18">
        <v>5.9094948635969266E-4</v>
      </c>
      <c r="Q93" s="25">
        <v>3.9880199115416763</v>
      </c>
      <c r="R93" s="23">
        <v>316.81401415009503</v>
      </c>
      <c r="S93" s="30">
        <v>5.9094948635969266E-4</v>
      </c>
      <c r="T93" s="16">
        <v>4.0323931486294118</v>
      </c>
      <c r="U93" s="17">
        <v>332.60780740785793</v>
      </c>
      <c r="V93" s="18">
        <v>5.9094948635969266E-4</v>
      </c>
      <c r="W93" s="28">
        <v>4.0127903971554835</v>
      </c>
      <c r="X93" s="17">
        <v>326.23355559987482</v>
      </c>
      <c r="Y93" s="29">
        <v>5.9094948635969266E-4</v>
      </c>
      <c r="Z93" s="16">
        <v>3.9898090844812266</v>
      </c>
      <c r="AA93" s="17">
        <v>318.66313918453352</v>
      </c>
      <c r="AB93" s="18">
        <v>5.9094948635969266E-4</v>
      </c>
      <c r="AC93" s="27"/>
    </row>
    <row r="94" spans="1:29" x14ac:dyDescent="0.35">
      <c r="A94" s="16">
        <v>11.625</v>
      </c>
      <c r="B94" s="16">
        <v>4.0197865906405177</v>
      </c>
      <c r="C94" s="17">
        <v>329.57158568929526</v>
      </c>
      <c r="D94" s="18">
        <v>5.775435776631258E-4</v>
      </c>
      <c r="E94" s="28">
        <v>4.0007884184909432</v>
      </c>
      <c r="F94" s="17">
        <v>323.69644008036192</v>
      </c>
      <c r="G94" s="29">
        <v>5.775435776631258E-4</v>
      </c>
      <c r="H94" s="16">
        <v>3.9789832027528895</v>
      </c>
      <c r="I94" s="17">
        <v>317.11215638440979</v>
      </c>
      <c r="J94" s="18">
        <v>5.775435776631258E-4</v>
      </c>
      <c r="K94" s="25">
        <v>4.024123710023793</v>
      </c>
      <c r="L94" s="23">
        <v>334.29157944196902</v>
      </c>
      <c r="M94" s="29">
        <v>5.775435776631258E-4</v>
      </c>
      <c r="N94" s="16">
        <v>4.0049050426633706</v>
      </c>
      <c r="O94" s="17">
        <v>328.06692250833851</v>
      </c>
      <c r="P94" s="18">
        <v>5.775435776631258E-4</v>
      </c>
      <c r="Q94" s="25">
        <v>3.9825264846039441</v>
      </c>
      <c r="R94" s="23">
        <v>320.796540634699</v>
      </c>
      <c r="S94" s="29">
        <v>5.775435776631258E-4</v>
      </c>
      <c r="T94" s="16">
        <v>4.0262509420111181</v>
      </c>
      <c r="U94" s="17">
        <v>336.63405834986906</v>
      </c>
      <c r="V94" s="18">
        <v>5.775435776631258E-4</v>
      </c>
      <c r="W94" s="28">
        <v>4.0069278439854408</v>
      </c>
      <c r="X94" s="17">
        <v>330.24048344386028</v>
      </c>
      <c r="Y94" s="29">
        <v>5.775435776631258E-4</v>
      </c>
      <c r="Z94" s="16">
        <v>3.9842744584993484</v>
      </c>
      <c r="AA94" s="17">
        <v>322.64741364303285</v>
      </c>
      <c r="AB94" s="18">
        <v>5.775435776631258E-4</v>
      </c>
      <c r="AC94" s="27"/>
    </row>
    <row r="95" spans="1:29" x14ac:dyDescent="0.35">
      <c r="A95" s="16">
        <v>11.75</v>
      </c>
      <c r="B95" s="16">
        <v>4.0074506801400238</v>
      </c>
      <c r="C95" s="17">
        <v>333.5790363694353</v>
      </c>
      <c r="D95" s="18">
        <v>5.6467560369952824E-4</v>
      </c>
      <c r="E95" s="28">
        <v>3.9886950333018549</v>
      </c>
      <c r="F95" s="17">
        <v>327.68513511366376</v>
      </c>
      <c r="G95" s="29">
        <v>5.6467560369952824E-4</v>
      </c>
      <c r="H95" s="16">
        <v>3.9671642510499074</v>
      </c>
      <c r="I95" s="17">
        <v>321.07932063545968</v>
      </c>
      <c r="J95" s="18">
        <v>5.6467560369952824E-4</v>
      </c>
      <c r="K95" s="25">
        <v>4.0116933656417118</v>
      </c>
      <c r="L95" s="23">
        <v>338.30327280761071</v>
      </c>
      <c r="M95" s="29">
        <v>5.6467560369952824E-4</v>
      </c>
      <c r="N95" s="16">
        <v>3.9927220984395815</v>
      </c>
      <c r="O95" s="17">
        <v>332.05964460677808</v>
      </c>
      <c r="P95" s="18">
        <v>5.6467560369952824E-4</v>
      </c>
      <c r="Q95" s="25">
        <v>3.970630437663341</v>
      </c>
      <c r="R95" s="23">
        <v>324.76717107236232</v>
      </c>
      <c r="S95" s="29">
        <v>5.6467560369952824E-4</v>
      </c>
      <c r="T95" s="16">
        <v>4.0137744779071909</v>
      </c>
      <c r="U95" s="17">
        <v>340.64783282777626</v>
      </c>
      <c r="V95" s="18">
        <v>5.6467560369952824E-4</v>
      </c>
      <c r="W95" s="28">
        <v>3.9947010334319502</v>
      </c>
      <c r="X95" s="17">
        <v>334.23518447729225</v>
      </c>
      <c r="Y95" s="29">
        <v>5.6467560369952824E-4</v>
      </c>
      <c r="Z95" s="16">
        <v>3.9723402371565144</v>
      </c>
      <c r="AA95" s="17">
        <v>326.61975388018936</v>
      </c>
      <c r="AB95" s="18">
        <v>5.6467560369952824E-4</v>
      </c>
      <c r="AC95" s="27"/>
    </row>
    <row r="96" spans="1:29" x14ac:dyDescent="0.35">
      <c r="A96" s="16">
        <v>11.875</v>
      </c>
      <c r="B96" s="16">
        <v>3.9937686727513753</v>
      </c>
      <c r="C96" s="17">
        <v>337.5728050421867</v>
      </c>
      <c r="D96" s="18">
        <v>5.5225852564519493E-4</v>
      </c>
      <c r="E96" s="28">
        <v>3.9752579893216788</v>
      </c>
      <c r="F96" s="17">
        <v>331.66039310298544</v>
      </c>
      <c r="G96" s="29">
        <v>5.5225852564519493E-4</v>
      </c>
      <c r="H96" s="16">
        <v>3.9540040424470582</v>
      </c>
      <c r="I96" s="17">
        <v>325.03332467790676</v>
      </c>
      <c r="J96" s="18">
        <v>5.5225852564519493E-4</v>
      </c>
      <c r="K96" s="25">
        <v>3.9979185443453971</v>
      </c>
      <c r="L96" s="23">
        <v>342.30119135195611</v>
      </c>
      <c r="M96" s="29">
        <v>5.5225852564519493E-4</v>
      </c>
      <c r="N96" s="16">
        <v>3.9791967956793779</v>
      </c>
      <c r="O96" s="17">
        <v>336.03884140245748</v>
      </c>
      <c r="P96" s="18">
        <v>5.5225852564519493E-4</v>
      </c>
      <c r="Q96" s="25">
        <v>3.9573941651291653</v>
      </c>
      <c r="R96" s="23">
        <v>328.7245652374915</v>
      </c>
      <c r="S96" s="29">
        <v>5.5225852564519493E-4</v>
      </c>
      <c r="T96" s="16">
        <v>3.9999539094740779</v>
      </c>
      <c r="U96" s="17">
        <v>344.64778673725033</v>
      </c>
      <c r="V96" s="18">
        <v>5.5225852564519493E-4</v>
      </c>
      <c r="W96" s="28">
        <v>3.9811323665805589</v>
      </c>
      <c r="X96" s="17">
        <v>338.21631684387279</v>
      </c>
      <c r="Y96" s="29">
        <v>5.5225852564519493E-4</v>
      </c>
      <c r="Z96" s="16">
        <v>3.9590665556035809</v>
      </c>
      <c r="AA96" s="17">
        <v>330.57882043579292</v>
      </c>
      <c r="AB96" s="18">
        <v>5.5225852564519493E-4</v>
      </c>
      <c r="AC96" s="27"/>
    </row>
    <row r="97" spans="1:29" x14ac:dyDescent="0.35">
      <c r="A97" s="16">
        <v>12</v>
      </c>
      <c r="B97" s="16">
        <v>3.9812311580880686</v>
      </c>
      <c r="C97" s="17">
        <v>341.55403620027477</v>
      </c>
      <c r="D97" s="18">
        <v>5.4020161505907412E-4</v>
      </c>
      <c r="E97" s="28">
        <v>3.9630101333636674</v>
      </c>
      <c r="F97" s="17">
        <v>335.62340323634908</v>
      </c>
      <c r="G97" s="29">
        <v>5.4020161505907412E-4</v>
      </c>
      <c r="H97" s="16">
        <v>3.9420845540899192</v>
      </c>
      <c r="I97" s="17">
        <v>328.97540923199671</v>
      </c>
      <c r="J97" s="18">
        <v>5.4020161505907412E-4</v>
      </c>
      <c r="K97" s="25">
        <v>3.9852809714708752</v>
      </c>
      <c r="L97" s="23">
        <v>346.28647232342701</v>
      </c>
      <c r="M97" s="29">
        <v>5.4020161505907412E-4</v>
      </c>
      <c r="N97" s="16">
        <v>3.9668541089175156</v>
      </c>
      <c r="O97" s="17">
        <v>340.005695511375</v>
      </c>
      <c r="P97" s="18">
        <v>5.4020161505907412E-4</v>
      </c>
      <c r="Q97" s="25">
        <v>3.9453932644447907</v>
      </c>
      <c r="R97" s="23">
        <v>332.66995850193632</v>
      </c>
      <c r="S97" s="29">
        <v>5.4020161505907412E-4</v>
      </c>
      <c r="T97" s="16">
        <v>3.9872672503234079</v>
      </c>
      <c r="U97" s="17">
        <v>348.63505398757371</v>
      </c>
      <c r="V97" s="18">
        <v>5.4020161505907412E-4</v>
      </c>
      <c r="W97" s="28">
        <v>3.9687431178524037</v>
      </c>
      <c r="X97" s="17">
        <v>342.18505996172519</v>
      </c>
      <c r="Y97" s="29">
        <v>5.4020161505907412E-4</v>
      </c>
      <c r="Z97" s="16">
        <v>3.9470252835559072</v>
      </c>
      <c r="AA97" s="17">
        <v>334.52584571934881</v>
      </c>
      <c r="AB97" s="18">
        <v>5.4020161505907412E-4</v>
      </c>
      <c r="AC97" s="27"/>
    </row>
    <row r="98" spans="1:29" x14ac:dyDescent="0.35">
      <c r="A98" s="16">
        <v>12.125</v>
      </c>
      <c r="B98" s="16">
        <v>3.9961512620583863</v>
      </c>
      <c r="C98" s="17">
        <v>345.55018746233316</v>
      </c>
      <c r="D98" s="18">
        <v>5.2826130262467806E-4</v>
      </c>
      <c r="E98" s="28">
        <v>3.9782053405594509</v>
      </c>
      <c r="F98" s="17">
        <v>339.60160857690852</v>
      </c>
      <c r="G98" s="29">
        <v>5.2826130262467806E-4</v>
      </c>
      <c r="H98" s="16">
        <v>3.9575917077243727</v>
      </c>
      <c r="I98" s="17">
        <v>332.93300093972107</v>
      </c>
      <c r="J98" s="18">
        <v>5.2826130262467806E-4</v>
      </c>
      <c r="K98" s="25">
        <v>4.0001058612652942</v>
      </c>
      <c r="L98" s="23">
        <v>350.2865781846923</v>
      </c>
      <c r="M98" s="29">
        <v>5.2826130262467806E-4</v>
      </c>
      <c r="N98" s="16">
        <v>3.981959241973259</v>
      </c>
      <c r="O98" s="17">
        <v>343.98765475334824</v>
      </c>
      <c r="P98" s="18">
        <v>5.2826130262467806E-4</v>
      </c>
      <c r="Q98" s="25">
        <v>3.960822886132835</v>
      </c>
      <c r="R98" s="23">
        <v>336.63078138806918</v>
      </c>
      <c r="S98" s="29">
        <v>5.2826130262467806E-4</v>
      </c>
      <c r="T98" s="16">
        <v>4.002045585407827</v>
      </c>
      <c r="U98" s="17">
        <v>352.63709957298153</v>
      </c>
      <c r="V98" s="18">
        <v>5.2826130262467806E-4</v>
      </c>
      <c r="W98" s="28">
        <v>3.983803947460816</v>
      </c>
      <c r="X98" s="17">
        <v>346.16886390918603</v>
      </c>
      <c r="Y98" s="29">
        <v>5.2826130262467806E-4</v>
      </c>
      <c r="Z98" s="16">
        <v>3.9624165631392292</v>
      </c>
      <c r="AA98" s="17">
        <v>338.48826228248805</v>
      </c>
      <c r="AB98" s="18">
        <v>5.2826130262467806E-4</v>
      </c>
      <c r="AC98" s="27"/>
    </row>
    <row r="99" spans="1:29" x14ac:dyDescent="0.35">
      <c r="A99" s="16">
        <v>12.25</v>
      </c>
      <c r="B99" s="16">
        <v>4.0157937538311481</v>
      </c>
      <c r="C99" s="17">
        <v>349.56598121616429</v>
      </c>
      <c r="D99" s="18">
        <v>5.1687447143595891E-4</v>
      </c>
      <c r="E99" s="28">
        <v>3.9982569423769476</v>
      </c>
      <c r="F99" s="17">
        <v>343.59986551928546</v>
      </c>
      <c r="G99" s="29">
        <v>5.1687447143595891E-4</v>
      </c>
      <c r="H99" s="16">
        <v>3.9781083054933815</v>
      </c>
      <c r="I99" s="17">
        <v>336.91110924521445</v>
      </c>
      <c r="J99" s="18">
        <v>5.1687447143595891E-4</v>
      </c>
      <c r="K99" s="25">
        <v>4.0196293583338667</v>
      </c>
      <c r="L99" s="23">
        <v>354.30620754302618</v>
      </c>
      <c r="M99" s="29">
        <v>5.1687447143595891E-4</v>
      </c>
      <c r="N99" s="16">
        <v>4.0018980681537375</v>
      </c>
      <c r="O99" s="17">
        <v>347.989552821502</v>
      </c>
      <c r="P99" s="18">
        <v>5.1687447143595891E-4</v>
      </c>
      <c r="Q99" s="25">
        <v>3.981242630696463</v>
      </c>
      <c r="R99" s="23">
        <v>340.61202401876562</v>
      </c>
      <c r="S99" s="29">
        <v>5.1687447143595891E-4</v>
      </c>
      <c r="T99" s="16">
        <v>4.0215105942768528</v>
      </c>
      <c r="U99" s="17">
        <v>356.65861016725836</v>
      </c>
      <c r="V99" s="18">
        <v>5.1687447143595891E-4</v>
      </c>
      <c r="W99" s="28">
        <v>4.003687216204999</v>
      </c>
      <c r="X99" s="17">
        <v>350.17255112539101</v>
      </c>
      <c r="Y99" s="29">
        <v>5.1687447143595891E-4</v>
      </c>
      <c r="Z99" s="16">
        <v>3.9827884789299492</v>
      </c>
      <c r="AA99" s="17">
        <v>342.47105076141798</v>
      </c>
      <c r="AB99" s="18">
        <v>5.1687447143595891E-4</v>
      </c>
      <c r="AC99" s="27"/>
    </row>
    <row r="100" spans="1:29" x14ac:dyDescent="0.35">
      <c r="A100" s="16">
        <v>12.375</v>
      </c>
      <c r="B100" s="16">
        <v>4.0157937538311481</v>
      </c>
      <c r="C100" s="17">
        <v>353.58177496999542</v>
      </c>
      <c r="D100" s="18">
        <v>5.1687447143595891E-4</v>
      </c>
      <c r="E100" s="28">
        <v>4.0103739119041331</v>
      </c>
      <c r="F100" s="17">
        <v>347.6102394311896</v>
      </c>
      <c r="G100" s="29">
        <v>5.0606767134775226E-4</v>
      </c>
      <c r="H100" s="16">
        <v>3.9907994076159863</v>
      </c>
      <c r="I100" s="17">
        <v>340.90190865283046</v>
      </c>
      <c r="J100" s="18">
        <v>5.0606767134775226E-4</v>
      </c>
      <c r="K100" s="25">
        <v>4.0196293583338667</v>
      </c>
      <c r="L100" s="23">
        <v>358.32583690136005</v>
      </c>
      <c r="M100" s="29">
        <v>5.1687447143595891E-4</v>
      </c>
      <c r="N100" s="16">
        <v>4.0018980681537375</v>
      </c>
      <c r="O100" s="17">
        <v>351.99145088965577</v>
      </c>
      <c r="P100" s="18">
        <v>5.1687447143595891E-4</v>
      </c>
      <c r="Q100" s="25">
        <v>3.993824424666844</v>
      </c>
      <c r="R100" s="23">
        <v>344.60584844343248</v>
      </c>
      <c r="S100" s="29">
        <v>5.0606767134775226E-4</v>
      </c>
      <c r="T100" s="16">
        <v>4.0215105942768528</v>
      </c>
      <c r="U100" s="17">
        <v>360.68012076153519</v>
      </c>
      <c r="V100" s="18">
        <v>5.1687447143595891E-4</v>
      </c>
      <c r="W100" s="28">
        <v>4.0156146050201924</v>
      </c>
      <c r="X100" s="17">
        <v>354.18816573041119</v>
      </c>
      <c r="Y100" s="29">
        <v>5.0606767134775226E-4</v>
      </c>
      <c r="Z100" s="16">
        <v>3.9953162877679604</v>
      </c>
      <c r="AA100" s="17">
        <v>346.46636704918592</v>
      </c>
      <c r="AB100" s="18">
        <v>5.0606767134775226E-4</v>
      </c>
      <c r="AC100" s="27"/>
    </row>
    <row r="101" spans="1:29" ht="15" thickBot="1" x14ac:dyDescent="0.4">
      <c r="A101" s="19">
        <v>12.5</v>
      </c>
      <c r="B101" s="19">
        <v>3.9331272032552973</v>
      </c>
      <c r="C101" s="20">
        <v>357.51490217325073</v>
      </c>
      <c r="D101" s="21">
        <v>1.2881486512281558E-4</v>
      </c>
      <c r="E101" s="24">
        <v>4.0190205860189696</v>
      </c>
      <c r="F101" s="20">
        <v>351.62926001720859</v>
      </c>
      <c r="G101" s="31">
        <v>4.956744694368751E-4</v>
      </c>
      <c r="H101" s="19">
        <v>3.9999355351032748</v>
      </c>
      <c r="I101" s="20">
        <v>344.9018441879337</v>
      </c>
      <c r="J101" s="21">
        <v>4.956744694368751E-4</v>
      </c>
      <c r="K101" s="26">
        <v>3.9331272032552973</v>
      </c>
      <c r="L101" s="22">
        <v>362.25896410461536</v>
      </c>
      <c r="M101" s="31">
        <v>1.2881486512281558E-4</v>
      </c>
      <c r="N101" s="19">
        <v>3.9331272032552973</v>
      </c>
      <c r="O101" s="20">
        <v>355.92457809291108</v>
      </c>
      <c r="P101" s="21">
        <v>1.2881486512281558E-4</v>
      </c>
      <c r="Q101" s="26">
        <v>4.0028656135234391</v>
      </c>
      <c r="R101" s="22">
        <v>348.60871405695593</v>
      </c>
      <c r="S101" s="31">
        <v>4.956744694368751E-4</v>
      </c>
      <c r="T101" s="19">
        <v>3.9331272032552973</v>
      </c>
      <c r="U101" s="20">
        <v>364.6132479647905</v>
      </c>
      <c r="V101" s="21">
        <v>1.2881486512281558E-4</v>
      </c>
      <c r="W101" s="24">
        <v>4.0240964409753488</v>
      </c>
      <c r="X101" s="20">
        <v>358.21226217138656</v>
      </c>
      <c r="Y101" s="31">
        <v>4.956744694368751E-4</v>
      </c>
      <c r="Z101" s="19">
        <v>4.004310580630305</v>
      </c>
      <c r="AA101" s="20">
        <v>350.47067762981624</v>
      </c>
      <c r="AB101" s="21">
        <v>4.956744694368751E-4</v>
      </c>
      <c r="AC101" s="27"/>
    </row>
    <row r="102" spans="1:29" x14ac:dyDescent="0.35">
      <c r="A102" s="28"/>
      <c r="B102" s="25">
        <v>0</v>
      </c>
      <c r="C102" s="23">
        <v>522.71484827694781</v>
      </c>
      <c r="D102" s="30"/>
      <c r="E102" s="28">
        <v>0</v>
      </c>
      <c r="F102" s="17">
        <v>518.0885403727068</v>
      </c>
      <c r="G102" s="29"/>
      <c r="H102" s="28">
        <v>0</v>
      </c>
      <c r="I102" s="17">
        <v>513.20353249712491</v>
      </c>
      <c r="J102" s="29"/>
      <c r="K102" s="25">
        <v>0</v>
      </c>
      <c r="L102" s="23">
        <v>523.57971655239237</v>
      </c>
      <c r="M102" s="30"/>
      <c r="N102" s="28">
        <v>0</v>
      </c>
      <c r="O102" s="17">
        <v>520.97376573370457</v>
      </c>
      <c r="P102" s="29"/>
      <c r="Q102" s="28">
        <v>0</v>
      </c>
      <c r="R102" s="17">
        <v>514.01252206846652</v>
      </c>
      <c r="S102" s="29"/>
      <c r="T102" s="28">
        <v>0</v>
      </c>
      <c r="U102" s="17">
        <v>521.41741402098069</v>
      </c>
      <c r="V102" s="29"/>
      <c r="W102" s="28">
        <v>0</v>
      </c>
      <c r="X102" s="17">
        <v>516.57041004358155</v>
      </c>
      <c r="Y102" s="29"/>
      <c r="Z102" s="28">
        <v>0</v>
      </c>
      <c r="AA102" s="17">
        <v>513.28561560113269</v>
      </c>
      <c r="AB102" s="29"/>
      <c r="AC102" s="27"/>
    </row>
    <row r="103" spans="1:29" x14ac:dyDescent="0.35">
      <c r="A103" s="28"/>
      <c r="B103" s="28"/>
      <c r="C103" s="17"/>
      <c r="D103" s="29"/>
      <c r="E103" s="28"/>
      <c r="F103" s="17"/>
      <c r="G103" s="29"/>
      <c r="H103" s="28"/>
      <c r="I103" s="17"/>
      <c r="J103" s="29"/>
      <c r="K103" s="28"/>
      <c r="L103" s="17"/>
      <c r="M103" s="29"/>
      <c r="N103" s="28"/>
      <c r="O103" s="17"/>
      <c r="P103" s="29"/>
      <c r="Q103" s="28"/>
      <c r="R103" s="17"/>
      <c r="S103" s="29"/>
      <c r="T103" s="28"/>
      <c r="U103" s="17"/>
      <c r="V103" s="29"/>
      <c r="W103" s="28"/>
      <c r="X103" s="17"/>
      <c r="Y103" s="29"/>
      <c r="Z103" s="28"/>
      <c r="AA103" s="17"/>
      <c r="AB103" s="29"/>
      <c r="AC103" s="27"/>
    </row>
    <row r="104" spans="1:29" x14ac:dyDescent="0.35">
      <c r="A104" s="28"/>
      <c r="B104" s="28"/>
      <c r="C104" s="17"/>
      <c r="D104" s="29"/>
      <c r="E104" s="28"/>
      <c r="F104" s="17"/>
      <c r="G104" s="29"/>
      <c r="H104" s="28"/>
      <c r="I104" s="17"/>
      <c r="J104" s="29"/>
      <c r="K104" s="28"/>
      <c r="L104" s="17"/>
      <c r="M104" s="29"/>
      <c r="N104" s="28"/>
      <c r="O104" s="17"/>
      <c r="P104" s="29"/>
      <c r="Q104" s="28"/>
      <c r="R104" s="17"/>
      <c r="S104" s="29"/>
      <c r="T104" s="28"/>
      <c r="U104" s="17"/>
      <c r="V104" s="29"/>
      <c r="W104" s="28"/>
      <c r="X104" s="17"/>
      <c r="Y104" s="29"/>
      <c r="Z104" s="28"/>
      <c r="AA104" s="17"/>
      <c r="AB104" s="29"/>
      <c r="AC104" s="27"/>
    </row>
  </sheetData>
  <mergeCells count="10">
    <mergeCell ref="Z1:AB1"/>
    <mergeCell ref="K1:M1"/>
    <mergeCell ref="N1:P1"/>
    <mergeCell ref="Q1:S1"/>
    <mergeCell ref="A1:A2"/>
    <mergeCell ref="B1:D1"/>
    <mergeCell ref="E1:G1"/>
    <mergeCell ref="H1:J1"/>
    <mergeCell ref="T1:V1"/>
    <mergeCell ref="W1: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073B7-757E-4F5B-86C2-07EAB50E0A84}">
  <dimension ref="A1:Q38"/>
  <sheetViews>
    <sheetView tabSelected="1" workbookViewId="0">
      <selection activeCell="L9" sqref="L9"/>
    </sheetView>
  </sheetViews>
  <sheetFormatPr defaultRowHeight="14.5" x14ac:dyDescent="0.35"/>
  <cols>
    <col min="1" max="4" width="9.7265625" style="12" customWidth="1"/>
    <col min="5" max="10" width="9.81640625" style="12" customWidth="1"/>
    <col min="11" max="11" width="11.36328125" customWidth="1"/>
  </cols>
  <sheetData>
    <row r="1" spans="1:17" ht="14.5" customHeight="1" x14ac:dyDescent="0.35">
      <c r="A1" s="41" t="s">
        <v>1071</v>
      </c>
      <c r="B1" s="42" t="s">
        <v>1072</v>
      </c>
      <c r="C1" s="43"/>
      <c r="D1" s="43"/>
      <c r="E1" s="43"/>
      <c r="F1" s="43"/>
      <c r="G1" s="43"/>
      <c r="H1" s="43"/>
      <c r="I1" s="43"/>
      <c r="J1" s="44"/>
    </row>
    <row r="2" spans="1:17" s="51" customFormat="1" ht="15" thickBot="1" x14ac:dyDescent="0.4">
      <c r="A2" s="45"/>
      <c r="B2" s="46" t="s">
        <v>1073</v>
      </c>
      <c r="C2" s="47" t="s">
        <v>1074</v>
      </c>
      <c r="D2" s="47" t="s">
        <v>1075</v>
      </c>
      <c r="E2" s="48" t="s">
        <v>1076</v>
      </c>
      <c r="F2" s="47" t="s">
        <v>1077</v>
      </c>
      <c r="G2" s="49" t="s">
        <v>1078</v>
      </c>
      <c r="H2" s="47" t="s">
        <v>1079</v>
      </c>
      <c r="I2" s="47" t="s">
        <v>1080</v>
      </c>
      <c r="J2" s="50" t="s">
        <v>1081</v>
      </c>
    </row>
    <row r="3" spans="1:17" ht="15" thickBot="1" x14ac:dyDescent="0.4">
      <c r="A3" s="58">
        <v>31224</v>
      </c>
      <c r="B3" s="52">
        <f>VLOOKUP($N$3,Outputs!I3:J101,2)</f>
        <v>4.377881903344304E-3</v>
      </c>
      <c r="C3" s="52">
        <f>VLOOKUP($N$3,Outputs!F3:G101,2)</f>
        <v>4.9388528797473944E-3</v>
      </c>
      <c r="D3" s="52">
        <f>VLOOKUP($N$3,Outputs!C3:D101,2)</f>
        <v>6.4244307268988771E-3</v>
      </c>
      <c r="E3" s="52">
        <f>VLOOKUP($N$3,Outputs!R3:S101,2)</f>
        <v>4.9388528797473944E-3</v>
      </c>
      <c r="F3" s="52">
        <f>VLOOKUP($N$3,Outputs!O3:P101,2)</f>
        <v>5.6079251254974082E-3</v>
      </c>
      <c r="G3" s="52">
        <f>VLOOKUP($N$3,Outputs!L3:M101,2)</f>
        <v>7.4638287491279849E-3</v>
      </c>
      <c r="H3" s="52">
        <f>VLOOKUP($N$3,Outputs!AA3:AB101,2)</f>
        <v>4.9388528797473944E-3</v>
      </c>
      <c r="I3" s="52">
        <f>VLOOKUP($N$3,Outputs!X3:Y101,2)</f>
        <v>6.4244307268988771E-3</v>
      </c>
      <c r="J3" s="53">
        <f>VLOOKUP($N$3,Outputs!U3:V101,2)</f>
        <v>7.4638287491279849E-3</v>
      </c>
      <c r="K3" s="54"/>
      <c r="M3" s="55" t="s">
        <v>1082</v>
      </c>
      <c r="N3" s="56">
        <v>200</v>
      </c>
    </row>
    <row r="11" spans="1:17" s="12" customFormat="1" x14ac:dyDescent="0.35">
      <c r="K11"/>
      <c r="L11"/>
      <c r="M11"/>
      <c r="N11"/>
      <c r="O11"/>
      <c r="P11"/>
      <c r="Q11"/>
    </row>
    <row r="12" spans="1:17" s="12" customFormat="1" x14ac:dyDescent="0.35">
      <c r="E12" s="57"/>
      <c r="K12"/>
      <c r="L12"/>
      <c r="M12"/>
      <c r="N12"/>
      <c r="O12"/>
      <c r="P12"/>
      <c r="Q12"/>
    </row>
    <row r="13" spans="1:17" s="12" customFormat="1" x14ac:dyDescent="0.35">
      <c r="E13" s="57"/>
      <c r="K13"/>
      <c r="L13"/>
      <c r="M13"/>
      <c r="N13"/>
      <c r="O13"/>
      <c r="P13"/>
      <c r="Q13"/>
    </row>
    <row r="14" spans="1:17" s="12" customFormat="1" x14ac:dyDescent="0.35">
      <c r="E14" s="57"/>
      <c r="K14"/>
      <c r="L14"/>
      <c r="M14"/>
      <c r="N14"/>
      <c r="O14"/>
      <c r="P14"/>
      <c r="Q14"/>
    </row>
    <row r="15" spans="1:17" s="12" customFormat="1" x14ac:dyDescent="0.35">
      <c r="E15" s="57"/>
      <c r="K15"/>
      <c r="L15"/>
      <c r="M15"/>
      <c r="N15"/>
      <c r="O15"/>
      <c r="P15"/>
      <c r="Q15"/>
    </row>
    <row r="16" spans="1:17" s="12" customFormat="1" x14ac:dyDescent="0.35">
      <c r="E16" s="57"/>
      <c r="K16"/>
      <c r="L16"/>
      <c r="M16"/>
      <c r="N16"/>
      <c r="O16"/>
      <c r="P16"/>
      <c r="Q16"/>
    </row>
    <row r="17" spans="1:17" s="12" customFormat="1" x14ac:dyDescent="0.35">
      <c r="E17" s="57"/>
      <c r="K17"/>
      <c r="L17"/>
      <c r="M17"/>
      <c r="N17"/>
      <c r="O17"/>
      <c r="P17"/>
      <c r="Q17"/>
    </row>
    <row r="18" spans="1:17" s="12" customFormat="1" x14ac:dyDescent="0.35">
      <c r="E18" s="57"/>
      <c r="K18"/>
      <c r="L18"/>
      <c r="M18"/>
      <c r="N18"/>
      <c r="O18"/>
      <c r="P18"/>
      <c r="Q18"/>
    </row>
    <row r="19" spans="1:17" s="12" customFormat="1" x14ac:dyDescent="0.35">
      <c r="E19" s="57"/>
      <c r="K19"/>
      <c r="L19"/>
      <c r="M19"/>
      <c r="N19"/>
      <c r="O19"/>
      <c r="P19"/>
      <c r="Q19"/>
    </row>
    <row r="20" spans="1:17" s="12" customFormat="1" x14ac:dyDescent="0.35">
      <c r="A20" s="57"/>
      <c r="B20" s="57"/>
      <c r="C20" s="57"/>
      <c r="D20" s="57"/>
      <c r="E20" s="57"/>
      <c r="K20"/>
      <c r="L20"/>
      <c r="M20"/>
      <c r="N20"/>
      <c r="O20"/>
      <c r="P20"/>
      <c r="Q20"/>
    </row>
    <row r="21" spans="1:17" s="12" customFormat="1" x14ac:dyDescent="0.35">
      <c r="A21" s="57"/>
      <c r="B21" s="57"/>
      <c r="C21" s="57"/>
      <c r="D21" s="57"/>
      <c r="E21" s="57"/>
      <c r="K21"/>
      <c r="L21"/>
      <c r="M21"/>
      <c r="N21"/>
      <c r="O21"/>
      <c r="P21"/>
      <c r="Q21"/>
    </row>
    <row r="22" spans="1:17" s="12" customFormat="1" x14ac:dyDescent="0.35">
      <c r="A22" s="57"/>
      <c r="B22" s="57"/>
      <c r="C22" s="57"/>
      <c r="D22" s="57"/>
      <c r="E22" s="57"/>
      <c r="K22"/>
      <c r="L22"/>
      <c r="M22"/>
      <c r="N22"/>
      <c r="O22"/>
      <c r="P22"/>
      <c r="Q22"/>
    </row>
    <row r="23" spans="1:17" s="12" customFormat="1" x14ac:dyDescent="0.35">
      <c r="A23" s="57"/>
      <c r="B23" s="57"/>
      <c r="C23" s="57"/>
      <c r="D23" s="57"/>
      <c r="K23"/>
      <c r="L23"/>
      <c r="M23"/>
      <c r="N23"/>
      <c r="O23"/>
      <c r="P23"/>
      <c r="Q23"/>
    </row>
    <row r="24" spans="1:17" s="12" customFormat="1" x14ac:dyDescent="0.35">
      <c r="A24" s="57"/>
      <c r="B24" s="57"/>
      <c r="C24" s="57"/>
      <c r="D24" s="57"/>
      <c r="K24"/>
      <c r="L24"/>
      <c r="M24"/>
      <c r="N24"/>
      <c r="O24"/>
      <c r="P24"/>
      <c r="Q24"/>
    </row>
    <row r="25" spans="1:17" s="12" customFormat="1" x14ac:dyDescent="0.35">
      <c r="A25" s="57"/>
      <c r="B25" s="57"/>
      <c r="C25" s="57"/>
      <c r="D25" s="57"/>
      <c r="K25"/>
      <c r="L25"/>
      <c r="M25"/>
      <c r="N25"/>
      <c r="O25"/>
      <c r="P25"/>
      <c r="Q25"/>
    </row>
    <row r="26" spans="1:17" s="12" customFormat="1" x14ac:dyDescent="0.35">
      <c r="A26" s="57"/>
      <c r="B26" s="57"/>
      <c r="C26" s="57"/>
      <c r="D26" s="57"/>
      <c r="K26"/>
      <c r="L26"/>
      <c r="M26"/>
      <c r="N26"/>
      <c r="O26"/>
      <c r="P26"/>
      <c r="Q26"/>
    </row>
    <row r="27" spans="1:17" s="12" customFormat="1" x14ac:dyDescent="0.35">
      <c r="A27" s="57"/>
      <c r="B27" s="57"/>
      <c r="C27" s="57"/>
      <c r="D27" s="57"/>
      <c r="K27"/>
      <c r="L27"/>
      <c r="M27"/>
      <c r="N27"/>
      <c r="O27"/>
      <c r="P27"/>
      <c r="Q27"/>
    </row>
    <row r="28" spans="1:17" s="12" customFormat="1" x14ac:dyDescent="0.35">
      <c r="A28" s="57"/>
      <c r="B28" s="57"/>
      <c r="C28" s="57"/>
      <c r="D28" s="57"/>
      <c r="K28"/>
      <c r="L28"/>
      <c r="M28"/>
      <c r="N28"/>
      <c r="O28"/>
      <c r="P28"/>
      <c r="Q28"/>
    </row>
    <row r="29" spans="1:17" s="12" customFormat="1" x14ac:dyDescent="0.35">
      <c r="A29" s="57"/>
      <c r="B29" s="57"/>
      <c r="C29" s="57"/>
      <c r="D29" s="57"/>
      <c r="K29"/>
      <c r="L29"/>
      <c r="M29"/>
      <c r="N29"/>
      <c r="O29"/>
      <c r="P29"/>
      <c r="Q29"/>
    </row>
    <row r="30" spans="1:17" s="12" customFormat="1" x14ac:dyDescent="0.35">
      <c r="K30"/>
      <c r="L30"/>
      <c r="M30"/>
      <c r="N30"/>
      <c r="O30"/>
      <c r="P30"/>
      <c r="Q30"/>
    </row>
    <row r="31" spans="1:17" s="12" customFormat="1" x14ac:dyDescent="0.35">
      <c r="K31"/>
      <c r="L31"/>
      <c r="M31"/>
      <c r="N31"/>
      <c r="O31"/>
      <c r="P31"/>
      <c r="Q31"/>
    </row>
    <row r="32" spans="1:17" s="12" customFormat="1" x14ac:dyDescent="0.35">
      <c r="K32"/>
      <c r="L32"/>
      <c r="M32"/>
      <c r="N32"/>
      <c r="O32"/>
      <c r="P32"/>
      <c r="Q32"/>
    </row>
    <row r="33" spans="11:17" s="12" customFormat="1" x14ac:dyDescent="0.35">
      <c r="K33"/>
      <c r="L33"/>
      <c r="M33"/>
      <c r="N33"/>
      <c r="O33"/>
      <c r="P33"/>
      <c r="Q33"/>
    </row>
    <row r="34" spans="11:17" s="12" customFormat="1" x14ac:dyDescent="0.35">
      <c r="K34"/>
      <c r="L34"/>
      <c r="M34"/>
      <c r="N34"/>
      <c r="O34"/>
      <c r="P34"/>
      <c r="Q34"/>
    </row>
    <row r="35" spans="11:17" s="12" customFormat="1" x14ac:dyDescent="0.35">
      <c r="K35"/>
      <c r="L35"/>
      <c r="M35"/>
      <c r="N35"/>
      <c r="O35"/>
      <c r="P35"/>
      <c r="Q35"/>
    </row>
    <row r="36" spans="11:17" s="12" customFormat="1" x14ac:dyDescent="0.35">
      <c r="K36"/>
      <c r="L36"/>
      <c r="M36"/>
      <c r="N36"/>
      <c r="O36"/>
      <c r="P36"/>
      <c r="Q36"/>
    </row>
    <row r="37" spans="11:17" s="12" customFormat="1" x14ac:dyDescent="0.35">
      <c r="K37"/>
      <c r="L37"/>
      <c r="M37"/>
      <c r="N37"/>
      <c r="O37"/>
      <c r="P37"/>
      <c r="Q37"/>
    </row>
    <row r="38" spans="11:17" s="12" customFormat="1" x14ac:dyDescent="0.35">
      <c r="K38"/>
      <c r="L38"/>
      <c r="M38"/>
      <c r="N38"/>
      <c r="O38"/>
      <c r="P38"/>
      <c r="Q38"/>
    </row>
  </sheetData>
  <mergeCells count="2">
    <mergeCell ref="A1:A2"/>
    <mergeCell ref="B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OO</vt:lpstr>
      <vt:lpstr>Calcs</vt:lpstr>
      <vt:lpstr>Outputs</vt:lpstr>
      <vt:lpstr>Retention</vt:lpstr>
      <vt:lpstr>SA Plot1</vt:lpstr>
      <vt:lpstr>SA Plot2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Fischenich</dc:creator>
  <cp:lastModifiedBy>Craig Fischenich</cp:lastModifiedBy>
  <cp:lastPrinted>2019-08-27T15:31:16Z</cp:lastPrinted>
  <dcterms:created xsi:type="dcterms:W3CDTF">2019-08-26T18:45:03Z</dcterms:created>
  <dcterms:modified xsi:type="dcterms:W3CDTF">2019-09-12T08:20:41Z</dcterms:modified>
</cp:coreProperties>
</file>